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ADME" sheetId="1" r:id="rId4"/>
    <sheet state="visible" name="chart Debt to GDP Current" sheetId="2" r:id="rId5"/>
    <sheet state="visible" name="chart Debt to GDP ISBSLDB" sheetId="3" r:id="rId6"/>
    <sheet state="visible" name="chart Debt to GDP DDR" sheetId="4" r:id="rId7"/>
    <sheet state="visible" name="chart YC" sheetId="5" r:id="rId8"/>
    <sheet state="visible" name="chart Macro-Fiscal Real" sheetId="6" r:id="rId9"/>
    <sheet state="visible" name="0.Final Tables" sheetId="7" r:id="rId10"/>
    <sheet state="visible" name="1. Macro Summary" sheetId="8" r:id="rId11"/>
    <sheet state="visible" name="1a. Yield curve calculation" sheetId="9" r:id="rId12"/>
    <sheet state="visible" name="2a. TBill Main" sheetId="10" r:id="rId13"/>
    <sheet state="visible" name="2b. TBill Projections" sheetId="11" r:id="rId14"/>
    <sheet state="visible" name="3a. TBond Main" sheetId="12" r:id="rId15"/>
    <sheet state="visible" name="3b. TBond Projections" sheetId="13" r:id="rId16"/>
    <sheet state="visible" name="3c. TBond Reprofiling" sheetId="14" r:id="rId17"/>
    <sheet state="visible" name="4. Summary statistics" sheetId="15" r:id="rId18"/>
  </sheets>
  <definedNames>
    <definedName hidden="1" localSheetId="11" name="_xlnm._FilterDatabase">'3a. TBond Main'!$A$9:$AN$72</definedName>
  </definedNames>
  <calcPr/>
</workbook>
</file>

<file path=xl/sharedStrings.xml><?xml version="1.0" encoding="utf-8"?>
<sst xmlns="http://schemas.openxmlformats.org/spreadsheetml/2006/main" count="1744" uniqueCount="742">
  <si>
    <t>README for the Sheets in Domestic Debt Restructuring Analysis</t>
  </si>
  <si>
    <t>Treasury Bills and Treasury Bonds Market in Sri Lanka:</t>
  </si>
  <si>
    <t xml:space="preserve">For budgetary purposes raising of domestic currency debt (Rupees - Rs or LKR) by the Government of Sri Lanka is mainly made through; </t>
  </si>
  <si>
    <t>Treasury bills (TBills) which is a short term debt instrumentand Treasury bonds (TBonds) which is a medium to long term debt instrument.</t>
  </si>
  <si>
    <t>As the agent of the Government of Sri Lanka, the Public Debt Department of the Central Bank of Sri Lanka (CBSL) is responsible for the i</t>
  </si>
  <si>
    <t>ssuance of Treasury bills and bonds, and the debt service payments comprise interest/coupon payments and the maturity payments.</t>
  </si>
  <si>
    <t>Features:</t>
  </si>
  <si>
    <t>TBill maturities are available with 91 Days, 182 Days and 364 Days whereas, TBond Maturities are available with 2- 30 years.</t>
  </si>
  <si>
    <t xml:space="preserve">TBills, issued at discounted prices are paid with Face Value (LKR 100 per unit) at the Maturity whereas, the TBonds carry bi-annual coupon </t>
  </si>
  <si>
    <t>payments in addition to the Face Value paid at maturity.</t>
  </si>
  <si>
    <t>Yield rates are determined by the market (table 4 and 5 in the "Summary Statistics" sheet).</t>
  </si>
  <si>
    <t>Tradable instrument in the secondary market.</t>
  </si>
  <si>
    <t>Issued in scripless form.</t>
  </si>
  <si>
    <t>Pupose of the analysis:</t>
  </si>
  <si>
    <t>To analyse the overall fiscal solvency of the Government of Sri Lanka at the end of July 2022.</t>
  </si>
  <si>
    <t>*https://www.treasury.gov.lk/api/file/3816b192-2bd9-4587-9c69-53e54a3394de</t>
  </si>
  <si>
    <t>% of Debt</t>
  </si>
  <si>
    <t>% of GDP</t>
  </si>
  <si>
    <t>Govt Corporations</t>
  </si>
  <si>
    <t>CBSL Debt</t>
  </si>
  <si>
    <t>2. Yield Curve</t>
  </si>
  <si>
    <t>Years from 2022 August</t>
  </si>
  <si>
    <t>Current</t>
  </si>
  <si>
    <t>We assume that the coupon bearing yield curve is the zero coupon yield curve. We also assume that the yield to maturity for a given year is also the one year forward rate for that year.</t>
  </si>
  <si>
    <t>3. Macro and Fiscal Projections</t>
  </si>
  <si>
    <t>Scenario</t>
  </si>
  <si>
    <t>Years to Maturity</t>
  </si>
  <si>
    <t>Yield Curve (2022)</t>
  </si>
  <si>
    <t>Yield Curve (2019)</t>
  </si>
  <si>
    <t>1</t>
  </si>
  <si>
    <t>4. Debt Projections</t>
  </si>
  <si>
    <t>*Excludes debt of Central Bank</t>
  </si>
  <si>
    <t>Total Saving as % of GDP after 10 Years</t>
  </si>
  <si>
    <t>Current Yields</t>
  </si>
  <si>
    <t>2019 Yields</t>
  </si>
  <si>
    <t>Reprofiling FV Domestic Debt</t>
  </si>
  <si>
    <t>Reprofiling Coupons on Domestic Debt</t>
  </si>
  <si>
    <t>Debt of Public Corporations</t>
  </si>
  <si>
    <t>SLDB and ISBs 50% FV cut</t>
  </si>
  <si>
    <t>Multilateral and Bilateral Loans haircut of 25%</t>
  </si>
  <si>
    <t>Total (in Trillions of Rupees)</t>
  </si>
  <si>
    <t>Debt to GDP</t>
  </si>
  <si>
    <t>No External or Domestic Restructuring</t>
  </si>
  <si>
    <t>External Restructuring</t>
  </si>
  <si>
    <t>External and Domestic Restructuring</t>
  </si>
  <si>
    <t>FV Rupee Debt to GDP</t>
  </si>
  <si>
    <t>FV TBonds Debt to GDP</t>
  </si>
  <si>
    <t>FV TBills to GDP</t>
  </si>
  <si>
    <t>Years From August 2022</t>
  </si>
  <si>
    <t>Capitalized Rupee Coupons to GDP</t>
  </si>
  <si>
    <t>Capitalized Rupee Coupons of t * (1 / Nominal GDP of t)</t>
  </si>
  <si>
    <t>(Capitalized Rupee Coupons of t * (1 / Nominal GDP of t) + Capitalized Rupee Coupons to GDP of t-1 * (1 + Discount rate of t) * (1 / Nominal GDP of t-1)) * (1 / Nomonal GDP of t)</t>
  </si>
  <si>
    <t>Capitalized Budget Surplus to GDP</t>
  </si>
  <si>
    <t>Primary Surplus of t * (1 / Nominal GDP of t)</t>
  </si>
  <si>
    <t>(Primary Surplus of t + (Capitalized Budget Balance to GDP of t-1 * Nominal GDP of t-1) * (1 + Discount rate of t)) * (1 / Nominal GDP of t)</t>
  </si>
  <si>
    <t>* 1.3 Trillion rupees in 2020. https://publicfinance.lk/en/topics/actual-liability-of-the-government-is-more-than-the-reported-debt-value-1625574321. Assume growth at 35% since then. Assume value fixed in USD terms and growing at 7% in future. Assume domestic restructuring means that 10% of outstanding debt is rolled over</t>
  </si>
  <si>
    <t>Public Corporation Debt to GDP</t>
  </si>
  <si>
    <t>*assume a 7% interest rate on all outstanding foreign liabilities</t>
  </si>
  <si>
    <t>Foreign Currency Liabilities to GDP</t>
  </si>
  <si>
    <t>ISB/SLDB</t>
  </si>
  <si>
    <t>Loans</t>
  </si>
  <si>
    <t>FV of Debt of t - 1 *(1+Depreciation of Exchange  Rate of t)*(1/Nominal GDP of t)</t>
  </si>
  <si>
    <t>FV of Debt of t - 1 *(1+Depreciation of Exchange  Rate of t)*(Nominal GDP of t-1/Nominal GDP of t)*(Interest Rate)</t>
  </si>
  <si>
    <t>*assume that same proportion of GDP is maintained as debt</t>
  </si>
  <si>
    <t>Cells in Red are user Input. Remaining cells are formulas.</t>
  </si>
  <si>
    <t>s</t>
  </si>
  <si>
    <t>1. Outstanding GOSL Debt (Face Value in Rupees Billions)</t>
  </si>
  <si>
    <t>Link to Outstanding GOSL Debt: https://www.cbsl.gov.lk/en/gosl-outstanding-debt-securities/20220630</t>
  </si>
  <si>
    <t>Link to CBSL Weekly Reports: https://www.cbsl.gov.lk/sites/default/files/cbslweb_documents/statistics/wei</t>
  </si>
  <si>
    <t>Rupee</t>
  </si>
  <si>
    <t>USD</t>
  </si>
  <si>
    <t>T-Bill</t>
  </si>
  <si>
    <t>T-Bond</t>
  </si>
  <si>
    <t>Rupee Loans</t>
  </si>
  <si>
    <t>SLDB</t>
  </si>
  <si>
    <t>ISB</t>
  </si>
  <si>
    <t>Foreign Currency Loans</t>
  </si>
  <si>
    <t>(Assumes the same in April  in dollar terms)</t>
  </si>
  <si>
    <t>(Assumes the same composition for ISB and FCL as of 31 Jul 2022)</t>
  </si>
  <si>
    <t>Total</t>
  </si>
  <si>
    <t>USD Billions</t>
  </si>
  <si>
    <t>USD/LKR</t>
  </si>
  <si>
    <t>IMF STAFF REPORT (DEBT COMPOSITION FOR END 2020)</t>
  </si>
  <si>
    <t>Central Government Debt</t>
  </si>
  <si>
    <t>T-bills</t>
  </si>
  <si>
    <t>T-bonds</t>
  </si>
  <si>
    <t>Other</t>
  </si>
  <si>
    <t>Domestic Currency</t>
  </si>
  <si>
    <t>Multilateral</t>
  </si>
  <si>
    <t>Bilateral</t>
  </si>
  <si>
    <t>SLDBs</t>
  </si>
  <si>
    <t>ISBs</t>
  </si>
  <si>
    <t>Other Commercial</t>
  </si>
  <si>
    <t>Foreign currency</t>
  </si>
  <si>
    <t>2. Fiscal Projections</t>
  </si>
  <si>
    <t xml:space="preserve">a. </t>
  </si>
  <si>
    <t>d.</t>
  </si>
  <si>
    <t>Figures are in rupees trillion.</t>
  </si>
  <si>
    <t>Year</t>
  </si>
  <si>
    <t>Nominal GDP</t>
  </si>
  <si>
    <t>Primary Surplus</t>
  </si>
  <si>
    <t>Ann. Real GDP Growth</t>
  </si>
  <si>
    <t>Inflation</t>
  </si>
  <si>
    <t>Primary Surplus as % of GDP</t>
  </si>
  <si>
    <t>Discount rate (Current)</t>
  </si>
  <si>
    <t>Discount rate (2019)</t>
  </si>
  <si>
    <t>End Dec</t>
  </si>
  <si>
    <t>End of July</t>
  </si>
  <si>
    <t>*2022 numbers based on GOSL estimate</t>
  </si>
  <si>
    <t>*Inflation numbers use interpolation of GOSL figures for 2022-2025 as the analysis here starts at the middle of the year</t>
  </si>
  <si>
    <t>3. Present Value Calculation for SLDBs and ISBs</t>
  </si>
  <si>
    <t>FV</t>
  </si>
  <si>
    <t>Average Tenor</t>
  </si>
  <si>
    <t>YTM</t>
  </si>
  <si>
    <t>PV</t>
  </si>
  <si>
    <t>Other Loans</t>
  </si>
  <si>
    <t>(Assumes the same average tenor  of ISBs)</t>
  </si>
  <si>
    <t>4. FV Debt to Nominal GDP Estimation for End July 2022</t>
  </si>
  <si>
    <t>With $ haircut on ISB/SLDB</t>
  </si>
  <si>
    <t>with cut on all external debt</t>
  </si>
  <si>
    <t>FV TBill</t>
  </si>
  <si>
    <t>FV TBond</t>
  </si>
  <si>
    <t>Haircut on ISB/SLDB</t>
  </si>
  <si>
    <t>FV SLDB and ISB</t>
  </si>
  <si>
    <t>Haircut on Multilateral/Bilateral Loans</t>
  </si>
  <si>
    <t>Other Foreign Loans</t>
  </si>
  <si>
    <t>FV Debt to GDP</t>
  </si>
  <si>
    <t>*excludes approximately 5% of GDP of debt owed by the central bank</t>
  </si>
  <si>
    <t>9. US Inflation</t>
  </si>
  <si>
    <t>US Inflation</t>
  </si>
  <si>
    <t>SL Inflation</t>
  </si>
  <si>
    <t xml:space="preserve">Depreciation of Exchange  Rate </t>
  </si>
  <si>
    <t xml:space="preserve">10. YTM </t>
  </si>
  <si>
    <t>a.</t>
  </si>
  <si>
    <t>The following captures the secondary market bond yields as at</t>
  </si>
  <si>
    <t>Bond Series</t>
  </si>
  <si>
    <t>DTM</t>
  </si>
  <si>
    <t>DTM to Years</t>
  </si>
  <si>
    <t>13. ISB Discount Calculation for April 2022 (Debt Suspension Announcement)</t>
  </si>
  <si>
    <t>WEI_20220429_e.pdf (cbsl.gov.lk)</t>
  </si>
  <si>
    <t>Calculation Date</t>
  </si>
  <si>
    <t>Maturity</t>
  </si>
  <si>
    <t>Coupon</t>
  </si>
  <si>
    <t>Buy</t>
  </si>
  <si>
    <t>Sell</t>
  </si>
  <si>
    <t>Average</t>
  </si>
  <si>
    <t xml:space="preserve">Price </t>
  </si>
  <si>
    <t>Discount</t>
  </si>
  <si>
    <t>PV calculation: -PV(rate, nper, pmt, 100 , [type])</t>
  </si>
  <si>
    <t>This shows that the zero coupon yield curve is very close to the coupon bearing yield curve</t>
  </si>
  <si>
    <t>maturity</t>
  </si>
  <si>
    <t>Closest Maturity bond</t>
  </si>
  <si>
    <t>ID closest maturity bond</t>
  </si>
  <si>
    <t>YTM closest maturity bond</t>
  </si>
  <si>
    <t>Bond Price of closest maturity bond</t>
  </si>
  <si>
    <t>Days since last coupon paid</t>
  </si>
  <si>
    <t>Number of Coupons to be paid</t>
  </si>
  <si>
    <t>Coupon value</t>
  </si>
  <si>
    <t>years to maturity</t>
  </si>
  <si>
    <t>YTM current</t>
  </si>
  <si>
    <t>ZERO COUPON yield</t>
  </si>
  <si>
    <t>ZERO COUPON forward rate</t>
  </si>
  <si>
    <t>Present value of coupons</t>
  </si>
  <si>
    <t>THIS SHEET IS ONLY FOR FUTURE ANALYSIS IF SHORT TERM YIELDS ARE SUBJECTED TO SCENARIO BASED CHANGES.</t>
  </si>
  <si>
    <t>Min mat</t>
  </si>
  <si>
    <t>End of 10 Years</t>
  </si>
  <si>
    <t>Assumes one year bond yield will remain the same for next 10 years</t>
  </si>
  <si>
    <t>TOTAL</t>
  </si>
  <si>
    <t>Period between 0 to 91 is rolled over for 91 days, and others the same.</t>
  </si>
  <si>
    <t>Maturity Date</t>
  </si>
  <si>
    <t>Maturity Quarter</t>
  </si>
  <si>
    <t>Issue Date</t>
  </si>
  <si>
    <t>ISIN</t>
  </si>
  <si>
    <t>Face Value (Rs Mn)</t>
  </si>
  <si>
    <t>Period (Days)</t>
  </si>
  <si>
    <t>Qty Ratio Current yields Rollover</t>
  </si>
  <si>
    <t>Qty Ratio 2019 yields Rollover</t>
  </si>
  <si>
    <t>New Maturity Date</t>
  </si>
  <si>
    <t>Qty Ratio Current Rollover</t>
  </si>
  <si>
    <t>current</t>
  </si>
  <si>
    <t>LKA36422H122</t>
  </si>
  <si>
    <t>LKA09122H055</t>
  </si>
  <si>
    <t>LKA36422H056</t>
  </si>
  <si>
    <t>LKA18222H128</t>
  </si>
  <si>
    <t>LKA09122H121</t>
  </si>
  <si>
    <t>LKA09122H196</t>
  </si>
  <si>
    <t>LKA36422H197</t>
  </si>
  <si>
    <t>LKA18222H193</t>
  </si>
  <si>
    <t>LKA36422H262</t>
  </si>
  <si>
    <t>LKA18222H268</t>
  </si>
  <si>
    <t>LKA09122H261</t>
  </si>
  <si>
    <t>LKA36422I021</t>
  </si>
  <si>
    <t>LKA18222I027</t>
  </si>
  <si>
    <t>LKA09122I020</t>
  </si>
  <si>
    <t>LKA36422I096</t>
  </si>
  <si>
    <t>LKA18222I092</t>
  </si>
  <si>
    <t>LKA09122I095</t>
  </si>
  <si>
    <t>LKA36422I161</t>
  </si>
  <si>
    <t>LKA18222I167</t>
  </si>
  <si>
    <t>LKA09122I160</t>
  </si>
  <si>
    <t>LKA36422I237</t>
  </si>
  <si>
    <t>LKA18222I233</t>
  </si>
  <si>
    <t>LKA09122I236</t>
  </si>
  <si>
    <t>LKA36422I302</t>
  </si>
  <si>
    <t>LKA18222I308</t>
  </si>
  <si>
    <t>LKA09122I301</t>
  </si>
  <si>
    <t>LKA36422J078</t>
  </si>
  <si>
    <t>LKA18222J074</t>
  </si>
  <si>
    <t>LKA09122J077</t>
  </si>
  <si>
    <t>LKA36422J144</t>
  </si>
  <si>
    <t>LKA18222J140</t>
  </si>
  <si>
    <t>LKA09122J143</t>
  </si>
  <si>
    <t>LKA36422J219</t>
  </si>
  <si>
    <t>LKA18222J215</t>
  </si>
  <si>
    <t>LKA09122J218</t>
  </si>
  <si>
    <t>LKA36422J284</t>
  </si>
  <si>
    <t>LKA18222J280</t>
  </si>
  <si>
    <t>LKA09122J283</t>
  </si>
  <si>
    <t>LKA36422K043</t>
  </si>
  <si>
    <t>LKA18222K049</t>
  </si>
  <si>
    <t>LKA36422K118</t>
  </si>
  <si>
    <t>LKA18222K114</t>
  </si>
  <si>
    <t>LKA36422K183</t>
  </si>
  <si>
    <t>LKA18222K189</t>
  </si>
  <si>
    <t>LKA36422K258</t>
  </si>
  <si>
    <t>LKA18222K254</t>
  </si>
  <si>
    <t>LKA36422L025</t>
  </si>
  <si>
    <t>LKA18222L021</t>
  </si>
  <si>
    <t>LKA36422L090</t>
  </si>
  <si>
    <t>LKA18222L096</t>
  </si>
  <si>
    <t>LKA36422L165</t>
  </si>
  <si>
    <t>LKA18222L161</t>
  </si>
  <si>
    <t>LKA36422L231</t>
  </si>
  <si>
    <t>LKA18222L237</t>
  </si>
  <si>
    <t>LKA36422L306</t>
  </si>
  <si>
    <t>LKA18222L302</t>
  </si>
  <si>
    <t>LKA36423A067</t>
  </si>
  <si>
    <t>LKA18223A063</t>
  </si>
  <si>
    <t>LKA36423A133</t>
  </si>
  <si>
    <t>LKA18223A139</t>
  </si>
  <si>
    <t>LKA36423A208</t>
  </si>
  <si>
    <t>LKA18223A204</t>
  </si>
  <si>
    <t>LKA36423A273</t>
  </si>
  <si>
    <t>LKA18223A279</t>
  </si>
  <si>
    <t>LKA36423B107</t>
  </si>
  <si>
    <t>LKA36423B172</t>
  </si>
  <si>
    <t>LKA36423B248</t>
  </si>
  <si>
    <t>LKA36423C030</t>
  </si>
  <si>
    <t>LKA36423C105</t>
  </si>
  <si>
    <t>LKA36423C170</t>
  </si>
  <si>
    <t>LKA36423C246</t>
  </si>
  <si>
    <t>LKA36423C311</t>
  </si>
  <si>
    <t>LKA36423D079</t>
  </si>
  <si>
    <t>LKA36423D145</t>
  </si>
  <si>
    <t>LKA36423D210</t>
  </si>
  <si>
    <t>LKA36423D285</t>
  </si>
  <si>
    <t>LKA36423E051</t>
  </si>
  <si>
    <t>LKA36423E127</t>
  </si>
  <si>
    <t>LKA36423E192</t>
  </si>
  <si>
    <t>LKA36423E267</t>
  </si>
  <si>
    <t>LKA36423F025</t>
  </si>
  <si>
    <t>LKA36423F090</t>
  </si>
  <si>
    <t>LKA36423F165</t>
  </si>
  <si>
    <t>LKA36423F231</t>
  </si>
  <si>
    <t>LKA36423F306</t>
  </si>
  <si>
    <t>LKA36423G072</t>
  </si>
  <si>
    <t>LKA36423G148</t>
  </si>
  <si>
    <t>LKA36423G213</t>
  </si>
  <si>
    <t>LKA36423G288</t>
  </si>
  <si>
    <t>Realistic</t>
  </si>
  <si>
    <t>Optimistic</t>
  </si>
  <si>
    <t>Face Value</t>
  </si>
  <si>
    <t>Cumulative Additional debt Issuance</t>
  </si>
  <si>
    <t>End of Quarter</t>
  </si>
  <si>
    <t>End of Year</t>
  </si>
  <si>
    <t>Index</t>
  </si>
  <si>
    <t>realistic</t>
  </si>
  <si>
    <t>optimistic</t>
  </si>
  <si>
    <t>Current Index</t>
  </si>
  <si>
    <t>Bond Index</t>
  </si>
  <si>
    <t>End of  quarter</t>
  </si>
  <si>
    <t>TBill Outstanding FV</t>
  </si>
  <si>
    <t>Face Value Nom</t>
  </si>
  <si>
    <t>Initial Face Value</t>
  </si>
  <si>
    <t>year</t>
  </si>
  <si>
    <t>index</t>
  </si>
  <si>
    <t>Source:</t>
  </si>
  <si>
    <t>https://www.cbsl.gov.lk/gosl-outstanding-debt-securities</t>
  </si>
  <si>
    <t>Reporting Date:</t>
  </si>
  <si>
    <t>Matruty extension (Years)</t>
  </si>
  <si>
    <t>Matruty Extension (Date)</t>
  </si>
  <si>
    <t>Haircut</t>
  </si>
  <si>
    <t>Series</t>
  </si>
  <si>
    <t xml:space="preserve">Issue Date
</t>
  </si>
  <si>
    <t>Issue Quarter</t>
  </si>
  <si>
    <t>Face Value (Rs. Mn)</t>
  </si>
  <si>
    <t xml:space="preserve"> Coupon Rate (%)</t>
  </si>
  <si>
    <t>Coupon Frequency (Semi Annual)</t>
  </si>
  <si>
    <t>Qty of Bonds (Mn)</t>
  </si>
  <si>
    <t>Maturity Length</t>
  </si>
  <si>
    <t xml:space="preserve">Maturity Date
</t>
  </si>
  <si>
    <t>Year from August 2022</t>
  </si>
  <si>
    <t>Qty Ratio (Current)</t>
  </si>
  <si>
    <t>Qty Ratio (2019)</t>
  </si>
  <si>
    <t>New Maturity Date (Rollover 1)</t>
  </si>
  <si>
    <t xml:space="preserve"> New Maturity Quarter</t>
  </si>
  <si>
    <t>New Maturity Date (Rollover 2)</t>
  </si>
  <si>
    <t>New Maturity Date (Rollover 3)</t>
  </si>
  <si>
    <t>New Maturity Date (Rollover 4)</t>
  </si>
  <si>
    <t>Figures in Rupees Billions</t>
  </si>
  <si>
    <t>Additional T-bond:</t>
  </si>
  <si>
    <t>Coupon:</t>
  </si>
  <si>
    <t>FV at Current Yields</t>
  </si>
  <si>
    <t>Qty Ratio</t>
  </si>
  <si>
    <t>Additional Qty</t>
  </si>
  <si>
    <t>Initial Qty</t>
  </si>
  <si>
    <t>Initial FV</t>
  </si>
  <si>
    <t>New Qty</t>
  </si>
  <si>
    <t>Total FV Debt</t>
  </si>
  <si>
    <t>Additional FV</t>
  </si>
  <si>
    <t>FV at 2019 Yields</t>
  </si>
  <si>
    <t>Coupons</t>
  </si>
  <si>
    <t>Coupons at current Yields</t>
  </si>
  <si>
    <t>Annual Coupon</t>
  </si>
  <si>
    <t>New Coupon</t>
  </si>
  <si>
    <t>Coupons at 2019 Yields</t>
  </si>
  <si>
    <t>https://www.cbsl.gov.lk/pd-daily-report</t>
  </si>
  <si>
    <t>Table 1:</t>
  </si>
  <si>
    <t>GOVERNMENT SECURITIES MARKET</t>
  </si>
  <si>
    <t>DAILY SUMMARY OF SECONDARY MARKET TRANSACTIONS</t>
  </si>
  <si>
    <t>FOR</t>
  </si>
  <si>
    <t>Weighted Average Yield Rates ( % Per Annum)</t>
  </si>
  <si>
    <t>Last Primary Auctions (After Tax)</t>
  </si>
  <si>
    <t>Last Traded Secondary Market Rates (Reported by PDs.)</t>
  </si>
  <si>
    <t>Two Way Quotes for</t>
  </si>
  <si>
    <t>Buying</t>
  </si>
  <si>
    <t>Selling</t>
  </si>
  <si>
    <t>Bid</t>
  </si>
  <si>
    <t>Offer</t>
  </si>
  <si>
    <t>AVG</t>
  </si>
  <si>
    <t>Treasury Bills</t>
  </si>
  <si>
    <t>&lt; 91 Days</t>
  </si>
  <si>
    <t>&lt; 182 Days</t>
  </si>
  <si>
    <t>&lt; 364 Days</t>
  </si>
  <si>
    <t>Treasury Bonds</t>
  </si>
  <si>
    <t>&lt; 2 Year</t>
  </si>
  <si>
    <t>&lt; 3 Year</t>
  </si>
  <si>
    <t>&lt; 4 Year</t>
  </si>
  <si>
    <t>&lt; 5 Year</t>
  </si>
  <si>
    <t>&lt; 6Year</t>
  </si>
  <si>
    <t>&lt; 8Year</t>
  </si>
  <si>
    <t>&lt;10Year</t>
  </si>
  <si>
    <t>&lt; 15Year</t>
  </si>
  <si>
    <t>&lt; 20Year</t>
  </si>
  <si>
    <t>&lt; 30Year</t>
  </si>
  <si>
    <t xml:space="preserve">Table 2: </t>
  </si>
  <si>
    <t xml:space="preserve">Referred to </t>
  </si>
  <si>
    <t>DAILY REPORTING FORM: PDD-DR1</t>
  </si>
  <si>
    <t>TWO_WAY QUOTES (TREASURY BONDS)</t>
  </si>
  <si>
    <t>Main Menu</t>
  </si>
  <si>
    <t>REPORTING DATE :</t>
  </si>
  <si>
    <t>Treasury Bond By Series</t>
  </si>
  <si>
    <t>Maturity Period ( Years)</t>
  </si>
  <si>
    <t>Maturity Date (DD/MM/YY)</t>
  </si>
  <si>
    <t>Days to Maturity</t>
  </si>
  <si>
    <t>Average Buying Price</t>
  </si>
  <si>
    <t>Yield</t>
  </si>
  <si>
    <t>Average Selling Price</t>
  </si>
  <si>
    <t>Buying &amp; Selling Spread</t>
  </si>
  <si>
    <t>Average YTM</t>
  </si>
  <si>
    <t>10.00%2022A</t>
  </si>
  <si>
    <t>05.75%2022A</t>
  </si>
  <si>
    <t>07.90%2022A</t>
  </si>
  <si>
    <t>08.65%2023A</t>
  </si>
  <si>
    <t>10.00%2023A</t>
  </si>
  <si>
    <t>11.50%2023A</t>
  </si>
  <si>
    <t>10.20%2023A</t>
  </si>
  <si>
    <t>09.00%2023A</t>
  </si>
  <si>
    <t>11.20%2023A</t>
  </si>
  <si>
    <t>07.00%2023A</t>
  </si>
  <si>
    <t>06.30%2023A</t>
  </si>
  <si>
    <t>11.60%2023A</t>
  </si>
  <si>
    <t>11.40%2024A</t>
  </si>
  <si>
    <t>10.90%2024A</t>
  </si>
  <si>
    <t>10.25%2024A</t>
  </si>
  <si>
    <t>11.00%2024A</t>
  </si>
  <si>
    <t>09.85%2024A</t>
  </si>
  <si>
    <t>06.00%2024A</t>
  </si>
  <si>
    <t>10.25%2025A</t>
  </si>
  <si>
    <t>09.00%2025A</t>
  </si>
  <si>
    <t>17.00%2025A</t>
  </si>
  <si>
    <t>11.00%2025A</t>
  </si>
  <si>
    <t>10.35%2025A</t>
  </si>
  <si>
    <t>06.75%2026A</t>
  </si>
  <si>
    <t>09.00%2026A</t>
  </si>
  <si>
    <t>05.35%2026A</t>
  </si>
  <si>
    <t>11.00%2026A</t>
  </si>
  <si>
    <t>11.50%2026A</t>
  </si>
  <si>
    <t>11.40%2027A</t>
  </si>
  <si>
    <t>18.00%2027A</t>
  </si>
  <si>
    <t>11.75%2027A</t>
  </si>
  <si>
    <t>07.80%2027A</t>
  </si>
  <si>
    <t>10.30%2027A</t>
  </si>
  <si>
    <t>11.25%2027A</t>
  </si>
  <si>
    <t>18.00%2028A</t>
  </si>
  <si>
    <t>10.75%2028A</t>
  </si>
  <si>
    <t>09.00%2028B</t>
  </si>
  <si>
    <t>09.00%2028A</t>
  </si>
  <si>
    <t>11.50%2028A</t>
  </si>
  <si>
    <t>13.00%2029A</t>
  </si>
  <si>
    <t>13.00%2029B</t>
  </si>
  <si>
    <t>20.00%2029A</t>
  </si>
  <si>
    <t>11.00%2030A</t>
  </si>
  <si>
    <t>11.25%2031A</t>
  </si>
  <si>
    <t>18.00%2031A</t>
  </si>
  <si>
    <t>12.00%2031A</t>
  </si>
  <si>
    <t>08.00%2032A</t>
  </si>
  <si>
    <t>09.00%2032A</t>
  </si>
  <si>
    <t>11.20%2033A</t>
  </si>
  <si>
    <t>09.00%2033A</t>
  </si>
  <si>
    <t>13.25%2033A</t>
  </si>
  <si>
    <t>09.00%2033B</t>
  </si>
  <si>
    <t>13.25%2034A</t>
  </si>
  <si>
    <t>10.25%2034A</t>
  </si>
  <si>
    <t>11.50%2035A</t>
  </si>
  <si>
    <t>10.50%2039A</t>
  </si>
  <si>
    <t>12.00%2041A</t>
  </si>
  <si>
    <t>09.00%2043A</t>
  </si>
  <si>
    <t>13.50%2044A</t>
  </si>
  <si>
    <t>13.50%2044B</t>
  </si>
  <si>
    <t>12.50%2045A</t>
  </si>
  <si>
    <t>Table 3:</t>
  </si>
  <si>
    <t>DAILY REPORTING FORM: PDD-DR2</t>
  </si>
  <si>
    <t>TWO_WAY QUOTES (TREASURY BILLS)</t>
  </si>
  <si>
    <t>Remaining Maturity</t>
  </si>
  <si>
    <t>1-7 Days</t>
  </si>
  <si>
    <t>1 Month</t>
  </si>
  <si>
    <t>2 Month</t>
  </si>
  <si>
    <t>3 Month</t>
  </si>
  <si>
    <t>4 Month</t>
  </si>
  <si>
    <t>5 Month</t>
  </si>
  <si>
    <t>6 Month</t>
  </si>
  <si>
    <t>7 Month</t>
  </si>
  <si>
    <t>8 Month</t>
  </si>
  <si>
    <t>9 Month</t>
  </si>
  <si>
    <t>10 Month</t>
  </si>
  <si>
    <t>11 Month</t>
  </si>
  <si>
    <t>12 Month</t>
  </si>
  <si>
    <t>Table 4:</t>
  </si>
  <si>
    <t>08.00%2022A</t>
  </si>
  <si>
    <t>10.70%2022A</t>
  </si>
  <si>
    <t>11.20%2022A</t>
  </si>
  <si>
    <t>Table 5:</t>
  </si>
  <si>
    <t>Table 6:</t>
  </si>
  <si>
    <t>Link: https://www.cbsl.gov.lk/en/rates-and-indicators/exchange-rates</t>
  </si>
  <si>
    <t>Buying &amp; Selling Exchange Rates of Commercial Banks (a)</t>
  </si>
  <si>
    <t xml:space="preserve">(a) The average buying and selling exchange rates applicable to Telegraphic Transfers (TT) are calculated based on the quotes for nine designated foreign currencies provided by selected Licensed Banks at 9.30 AM on a daily basis.  </t>
  </si>
  <si>
    <t>United States</t>
  </si>
  <si>
    <t>US$</t>
  </si>
  <si>
    <t>Average June</t>
  </si>
  <si>
    <t>Table 7:</t>
  </si>
  <si>
    <t xml:space="preserve">T-Bill Outsanding at </t>
  </si>
  <si>
    <t>Book Value
 (Rs Mn)</t>
  </si>
  <si>
    <t>Discount (Rs
 Mn)</t>
  </si>
  <si>
    <t>Face Value
 (Rs Mn)</t>
  </si>
  <si>
    <t>T-Bill Outstanding as at 29.07.2022</t>
  </si>
  <si>
    <t>Table 8:</t>
  </si>
  <si>
    <t xml:space="preserve">T-Bond Outsanding at </t>
  </si>
  <si>
    <t>Clean Price
 (Rs Mn)</t>
  </si>
  <si>
    <t>Discount
 (Rs Mn)</t>
  </si>
  <si>
    <t>Premium
 (Rs Mn)</t>
  </si>
  <si>
    <t>LKB00922J011</t>
  </si>
  <si>
    <t>LKB00322K152</t>
  </si>
  <si>
    <t>LKB00322L150</t>
  </si>
  <si>
    <t>LKB00323A151</t>
  </si>
  <si>
    <t>LKB00523C152</t>
  </si>
  <si>
    <t>LKB00623E156</t>
  </si>
  <si>
    <t>LKB00523G153</t>
  </si>
  <si>
    <t>LKB01123I017</t>
  </si>
  <si>
    <t>LKB01023I019</t>
  </si>
  <si>
    <t>LKB02023J016</t>
  </si>
  <si>
    <t>LKB00323K150</t>
  </si>
  <si>
    <t>LKB00523L153</t>
  </si>
  <si>
    <t>-</t>
  </si>
  <si>
    <t>LKB01024A014</t>
  </si>
  <si>
    <t>LKB00524C150</t>
  </si>
  <si>
    <t>LKB00524F153</t>
  </si>
  <si>
    <t>LKB00824H013</t>
  </si>
  <si>
    <t>LKB00524I157</t>
  </si>
  <si>
    <t>LKB01024L011</t>
  </si>
  <si>
    <t>LKB01025C157</t>
  </si>
  <si>
    <t>LKB01225E019</t>
  </si>
  <si>
    <t>LKB00425F013</t>
  </si>
  <si>
    <t>LKB01025H016</t>
  </si>
  <si>
    <t>LKB00825J156</t>
  </si>
  <si>
    <t>LKB00526A159</t>
  </si>
  <si>
    <t>LKB01326B011</t>
  </si>
  <si>
    <t>LKB01526C014</t>
  </si>
  <si>
    <t>LKB01226F014</t>
  </si>
  <si>
    <t>LKB01026H014</t>
  </si>
  <si>
    <t>05.00%2026A</t>
  </si>
  <si>
    <t>LKB01026L206</t>
  </si>
  <si>
    <t>LKB00827A151</t>
  </si>
  <si>
    <t>LKB00527E019</t>
  </si>
  <si>
    <t>LKB01027F156</t>
  </si>
  <si>
    <t>11.00%2027A</t>
  </si>
  <si>
    <t>LKB01027G212</t>
  </si>
  <si>
    <t>LKB00827H156</t>
  </si>
  <si>
    <t>LKB00827J152</t>
  </si>
  <si>
    <t>LKB01027L154</t>
  </si>
  <si>
    <t>LKB00628A153</t>
  </si>
  <si>
    <t>LKB01028C151</t>
  </si>
  <si>
    <t>LKB01528E016</t>
  </si>
  <si>
    <t>LKB01628G019</t>
  </si>
  <si>
    <t>LKB01528I017</t>
  </si>
  <si>
    <t>LKB01529A012</t>
  </si>
  <si>
    <t>LKB01529E014</t>
  </si>
  <si>
    <t>LKB00729G156</t>
  </si>
  <si>
    <t>LKB01530E152</t>
  </si>
  <si>
    <t>LKB01231C151</t>
  </si>
  <si>
    <t>LKB00931E153</t>
  </si>
  <si>
    <t>LKB01031L016</t>
  </si>
  <si>
    <t>LKB02032A016</t>
  </si>
  <si>
    <t>LKB02032J017</t>
  </si>
  <si>
    <t>LKB01533A154</t>
  </si>
  <si>
    <t>LKB02033F013</t>
  </si>
  <si>
    <t>LKB02033G011</t>
  </si>
  <si>
    <t>LKB02033K013</t>
  </si>
  <si>
    <t>LKB02034A012</t>
  </si>
  <si>
    <t>LKB01534I155</t>
  </si>
  <si>
    <t>LKB02035C155</t>
  </si>
  <si>
    <t>LKB02039H156</t>
  </si>
  <si>
    <t>LKB02541A016</t>
  </si>
  <si>
    <t>LKB03043F011</t>
  </si>
  <si>
    <t>LKB03044A010</t>
  </si>
  <si>
    <t>LKB03044F019</t>
  </si>
  <si>
    <t>LKB03045C013</t>
  </si>
  <si>
    <t>T-Bonds Outstanding as at 29.07.2022</t>
  </si>
  <si>
    <t>Table 9:</t>
  </si>
  <si>
    <t>DETAILS OF OUTSTANDING SRI LANKA DEVELOPMENT BONDS</t>
  </si>
  <si>
    <t>GOSL Outstanding Debt Securities as at 29.07.2022 | Central Bank of Sri Lanka (cbsl.gov.lk)</t>
  </si>
  <si>
    <t>Series Name</t>
  </si>
  <si>
    <t>Interest Info</t>
  </si>
  <si>
    <t>Amount (USD Mn)</t>
  </si>
  <si>
    <t>Tenor</t>
  </si>
  <si>
    <t>SLDB2022F</t>
  </si>
  <si>
    <t>LKH00222H014</t>
  </si>
  <si>
    <t>Fixed</t>
  </si>
  <si>
    <t>SLDB2022I</t>
  </si>
  <si>
    <t>LKH00222I152</t>
  </si>
  <si>
    <t>SLDB2022G</t>
  </si>
  <si>
    <t>LKH00222J218</t>
  </si>
  <si>
    <t>SLDB2022T</t>
  </si>
  <si>
    <t>LKG00222K019</t>
  </si>
  <si>
    <t>Floating</t>
  </si>
  <si>
    <t>LKH00222K018</t>
  </si>
  <si>
    <t>SLDB2023D</t>
  </si>
  <si>
    <t>LKH00223A017</t>
  </si>
  <si>
    <t>SLDB2023A</t>
  </si>
  <si>
    <t>LKG00523A227</t>
  </si>
  <si>
    <t>LKH00523A226</t>
  </si>
  <si>
    <t>SLDB2023E</t>
  </si>
  <si>
    <t>LKH00223B015</t>
  </si>
  <si>
    <t>SLDB2023F</t>
  </si>
  <si>
    <t>LKH00223C013</t>
  </si>
  <si>
    <t>SLDB2023B</t>
  </si>
  <si>
    <t>LKG00523C165</t>
  </si>
  <si>
    <t>LKH00523C164</t>
  </si>
  <si>
    <t>SLDB2023C</t>
  </si>
  <si>
    <t>LKH00523E012</t>
  </si>
  <si>
    <t>LKG00523E013</t>
  </si>
  <si>
    <t>SLDB2024B</t>
  </si>
  <si>
    <t>LKH00324A153</t>
  </si>
  <si>
    <t>SLDB2024A</t>
  </si>
  <si>
    <t>LKH00324E015</t>
  </si>
  <si>
    <t>SLDB2025B</t>
  </si>
  <si>
    <t>LKG00525A222</t>
  </si>
  <si>
    <t>LKH00525A221</t>
  </si>
  <si>
    <t>SLDB2026C</t>
  </si>
  <si>
    <t>LKH00526A153</t>
  </si>
  <si>
    <t>SLDB2026A</t>
  </si>
  <si>
    <t>LKH00526G309</t>
  </si>
  <si>
    <t>SLDB2026B</t>
  </si>
  <si>
    <t>LKH00526L150</t>
  </si>
  <si>
    <t>SLDB2027A</t>
  </si>
  <si>
    <t>LKH00527F150</t>
  </si>
  <si>
    <t>Grand Total</t>
  </si>
  <si>
    <t>Table 10:</t>
  </si>
  <si>
    <t>ISIN for the Rule 144A Global Bonds</t>
  </si>
  <si>
    <t>ISIN for the Regulation S Global Bonds</t>
  </si>
  <si>
    <t>Coupon Rate (%)</t>
  </si>
  <si>
    <t>SRILAN 5.750 04/23</t>
  </si>
  <si>
    <t>US85227SAV88</t>
  </si>
  <si>
    <t>USY8137FAK40</t>
  </si>
  <si>
    <t>SRILAN 6.850 03/24</t>
  </si>
  <si>
    <t>US85227SAY28</t>
  </si>
  <si>
    <t>USY8137FAN88</t>
  </si>
  <si>
    <t>SRILAN 6.350 06/24</t>
  </si>
  <si>
    <t>US85227SBA33</t>
  </si>
  <si>
    <t>USY8137FAQ10</t>
  </si>
  <si>
    <t>SRILAN 6.125 06/25</t>
  </si>
  <si>
    <t>US85227SAN62</t>
  </si>
  <si>
    <t>USY8137FAC24</t>
  </si>
  <si>
    <t>SRILAN 6.850 11/25</t>
  </si>
  <si>
    <t>US85227SAQ93</t>
  </si>
  <si>
    <t>USY8137FAE89</t>
  </si>
  <si>
    <t>SRILAN 6.825 07/26</t>
  </si>
  <si>
    <t>US85227SAR76</t>
  </si>
  <si>
    <t>USY8137FAF54</t>
  </si>
  <si>
    <t>SRILAN 6.200 05/27</t>
  </si>
  <si>
    <t>US85227SAT33</t>
  </si>
  <si>
    <t>USY8137FAH11</t>
  </si>
  <si>
    <t>SRILAN 6.750 04/28</t>
  </si>
  <si>
    <t>US85227SAW61</t>
  </si>
  <si>
    <t>USY8137FAL23</t>
  </si>
  <si>
    <t>SRILAN 7.850 03/29</t>
  </si>
  <si>
    <t>US85227SAZ92</t>
  </si>
  <si>
    <t>USY8137FAP37</t>
  </si>
  <si>
    <t>SRILAN 7.550 06/30</t>
  </si>
  <si>
    <t>US85227SBB16</t>
  </si>
  <si>
    <t>USY8137FAR92</t>
  </si>
  <si>
    <t>ISBs Outstanding as at 29.07.2022</t>
  </si>
  <si>
    <t>Table 11:</t>
  </si>
  <si>
    <t>Fiscal Projections by Other Research Entities</t>
  </si>
  <si>
    <t>Standard C.</t>
  </si>
  <si>
    <t>Base Case</t>
  </si>
  <si>
    <t>Real GDP</t>
  </si>
  <si>
    <t>Primary Balance</t>
  </si>
  <si>
    <t>Bull Case</t>
  </si>
  <si>
    <t>Bear Case</t>
  </si>
  <si>
    <t>IMF (Latest Staff Paper : March 2021 - Outdated)</t>
  </si>
  <si>
    <t>ADB</t>
  </si>
  <si>
    <t>GDP Deflator in Sri Lanka is expected to reach 231.86 points by the end of 2022, according to Trading Economics global macro models and analysts expectations.</t>
  </si>
  <si>
    <t>In the long-term, the Sri Lanka GDP Deflator is projected to trend around 289.83 points in 2023 and 333.30 points in 2024, according to our econometric models.</t>
  </si>
  <si>
    <t>Table 12:</t>
  </si>
  <si>
    <t>2019 Yield Curve (Source: https://www.cbsl.gov.lk/sites/default/files/cbslweb_documents/statistics/wei/WEI_26_07_2019%20E.pdf)</t>
  </si>
  <si>
    <t>AVG Rate</t>
  </si>
  <si>
    <t>Table 13:</t>
  </si>
  <si>
    <t>Changes in Policy Interest Rates of the Central Bank of Sri Lanka</t>
  </si>
  <si>
    <t>Per cent</t>
  </si>
  <si>
    <t>Date</t>
  </si>
  <si>
    <t>SDF Rate (%)</t>
  </si>
  <si>
    <t>SLF Rate (%)</t>
  </si>
  <si>
    <t>Bank Rate (%)</t>
  </si>
  <si>
    <t>SRR (%)</t>
  </si>
  <si>
    <t>Penal Rate on Reverse Repo Facility</t>
  </si>
  <si>
    <t>05.01.2000</t>
  </si>
  <si>
    <t>21.01.2000</t>
  </si>
  <si>
    <t>06.04.2000</t>
  </si>
  <si>
    <t>09.05.2000</t>
  </si>
  <si>
    <t>11.05.2000</t>
  </si>
  <si>
    <t>12.05.2000</t>
  </si>
  <si>
    <t>16.05.2000</t>
  </si>
  <si>
    <t>19.05.2000</t>
  </si>
  <si>
    <t>08.06.2000</t>
  </si>
  <si>
    <t>26.07.2000</t>
  </si>
  <si>
    <t>31.08.2000</t>
  </si>
  <si>
    <t>26.09.2000</t>
  </si>
  <si>
    <t>29.09.2000</t>
  </si>
  <si>
    <t>02.10.2000</t>
  </si>
  <si>
    <t>08.11.2000</t>
  </si>
  <si>
    <t>21.11.2000</t>
  </si>
  <si>
    <t>18.01.2001</t>
  </si>
  <si>
    <t>26.02.2001</t>
  </si>
  <si>
    <t>03.04.2001</t>
  </si>
  <si>
    <t>02.07.2001</t>
  </si>
  <si>
    <t>02.08.2001</t>
  </si>
  <si>
    <t>03.09.2001</t>
  </si>
  <si>
    <t>17.10.2001</t>
  </si>
  <si>
    <t>19.10.2001</t>
  </si>
  <si>
    <t>27.12.2001</t>
  </si>
  <si>
    <t>20.03.2002</t>
  </si>
  <si>
    <t>21.03.2002</t>
  </si>
  <si>
    <t>22.03.2002</t>
  </si>
  <si>
    <t>04.04.2002</t>
  </si>
  <si>
    <t>04.06.2002</t>
  </si>
  <si>
    <t>26.07.2002</t>
  </si>
  <si>
    <t>22.11.2002</t>
  </si>
  <si>
    <t>07.01.2003</t>
  </si>
  <si>
    <t>09.05.2003</t>
  </si>
  <si>
    <t>15.08.2003</t>
  </si>
  <si>
    <t>16.10.2003</t>
  </si>
  <si>
    <t>10.11.2004 (Close of Business)</t>
  </si>
  <si>
    <t>13.05.2005</t>
  </si>
  <si>
    <t>15.06.2005</t>
  </si>
  <si>
    <t>13.09.2005</t>
  </si>
  <si>
    <t>22.12.2005</t>
  </si>
  <si>
    <t>16.06.2006</t>
  </si>
  <si>
    <t>24.07.2006</t>
  </si>
  <si>
    <t>28.09.2006</t>
  </si>
  <si>
    <t>15.12.2006</t>
  </si>
  <si>
    <t>23.02.2007</t>
  </si>
  <si>
    <t>03.12.2007</t>
  </si>
  <si>
    <t>19.00**</t>
  </si>
  <si>
    <t>17.10.2008</t>
  </si>
  <si>
    <t>28.11.2008</t>
  </si>
  <si>
    <t>12.01.2009</t>
  </si>
  <si>
    <t>11.02.2009</t>
  </si>
  <si>
    <t>27.02.2009</t>
  </si>
  <si>
    <t>18.03.2009</t>
  </si>
  <si>
    <t>22.04.2009</t>
  </si>
  <si>
    <t>21.05.2009</t>
  </si>
  <si>
    <t>Removed</t>
  </si>
  <si>
    <t>16.06.2009</t>
  </si>
  <si>
    <t>11.09.2009 (Close of Business)</t>
  </si>
  <si>
    <t>18.11.2009</t>
  </si>
  <si>
    <t>09.07.2010 (Close of Business)</t>
  </si>
  <si>
    <t>20.08.2010</t>
  </si>
  <si>
    <t>11.01.2011</t>
  </si>
  <si>
    <t>29.04.2011</t>
  </si>
  <si>
    <t>03.02.2012</t>
  </si>
  <si>
    <t>05.04.2012 (Close of Business)</t>
  </si>
  <si>
    <t>12.12.2012</t>
  </si>
  <si>
    <t>10.05.2013</t>
  </si>
  <si>
    <t>01.07.2013</t>
  </si>
  <si>
    <t>15.10.2013</t>
  </si>
  <si>
    <t>02.01.2014</t>
  </si>
  <si>
    <t>15.04.2015</t>
  </si>
  <si>
    <t>16.01.2016</t>
  </si>
  <si>
    <t>19.02.2016</t>
  </si>
  <si>
    <t>28.07.2016</t>
  </si>
  <si>
    <t>24.03.2017</t>
  </si>
  <si>
    <t>04.04.2018</t>
  </si>
  <si>
    <t>14.11.2018</t>
  </si>
  <si>
    <t>16.11.2018</t>
  </si>
  <si>
    <t>01.03.2019</t>
  </si>
  <si>
    <t>31.05.2019</t>
  </si>
  <si>
    <t>23.08.2019</t>
  </si>
  <si>
    <t>30.01.2020</t>
  </si>
  <si>
    <t>16.03.2020</t>
  </si>
  <si>
    <t>17.03.2020</t>
  </si>
  <si>
    <t>03.04.2020</t>
  </si>
  <si>
    <t>16.04.2020</t>
  </si>
  <si>
    <t>06.05.2020</t>
  </si>
  <si>
    <t>16.06.2020</t>
  </si>
  <si>
    <t>09.07.2020</t>
  </si>
  <si>
    <t>19.08.2021</t>
  </si>
  <si>
    <t>01.09.2021</t>
  </si>
  <si>
    <t>20.01.2022</t>
  </si>
  <si>
    <t>04.03.2022</t>
  </si>
  <si>
    <t>08.04.2022</t>
  </si>
  <si>
    <t>07.07.2022</t>
  </si>
</sst>
</file>

<file path=xl/styles.xml><?xml version="1.0" encoding="utf-8"?>
<styleSheet xmlns="http://schemas.openxmlformats.org/spreadsheetml/2006/main" xmlns:x14ac="http://schemas.microsoft.com/office/spreadsheetml/2009/9/ac" xmlns:mc="http://schemas.openxmlformats.org/markup-compatibility/2006">
  <numFmts count="26">
    <numFmt numFmtId="164" formatCode="d&quot;-&quot;mmm&quot;-&quot;yyyy"/>
    <numFmt numFmtId="165" formatCode="d mmm yyyy"/>
    <numFmt numFmtId="166" formatCode="#,##0.0;(#,##0.0)"/>
    <numFmt numFmtId="167" formatCode="#,##0.0"/>
    <numFmt numFmtId="168" formatCode="#,##0.00;(#,##0.00)"/>
    <numFmt numFmtId="169" formatCode="#,##0;(#,##0)"/>
    <numFmt numFmtId="170" formatCode="0.0"/>
    <numFmt numFmtId="171" formatCode="d mmmm yyyy"/>
    <numFmt numFmtId="172" formatCode="0.0%"/>
    <numFmt numFmtId="173" formatCode="&quot;$&quot;#,##0.00"/>
    <numFmt numFmtId="174" formatCode="d-mmm-yy"/>
    <numFmt numFmtId="175" formatCode="d-mmmm-yy"/>
    <numFmt numFmtId="176" formatCode="0.0000"/>
    <numFmt numFmtId="177" formatCode="_(* #,##0.00_);_(* \(#,##0.00\);_(* &quot;-&quot;??_);_(@_)"/>
    <numFmt numFmtId="178" formatCode="_-&quot;£&quot;* #,##0.00_-;\-&quot;£&quot;* #,##0.00_-;_-&quot;£&quot;* &quot;-&quot;??_-;_-@"/>
    <numFmt numFmtId="179" formatCode="[$-409]d\-mmm\-yyyy"/>
    <numFmt numFmtId="180" formatCode="M/d/yyyy"/>
    <numFmt numFmtId="181" formatCode="mmm&quot; &quot;d&quot;, &quot;yyyy"/>
    <numFmt numFmtId="182" formatCode="_-* #,##0.00_-;\-* #,##0.00_-;_-* &quot;-&quot;??_-;_-@"/>
    <numFmt numFmtId="183" formatCode="_-* #,##0_-;\-* #,##0_-;_-* &quot;-&quot;??_-;_-@"/>
    <numFmt numFmtId="184" formatCode="_(* #,##0_);_(* \(#,##0\);_(* &quot;-&quot;??_);_(@_)"/>
    <numFmt numFmtId="185" formatCode="dd-mmm-yy"/>
    <numFmt numFmtId="186" formatCode="0.0000_);[Red]\(0.0000\)"/>
    <numFmt numFmtId="187" formatCode="0_);[Red]\(0\)"/>
    <numFmt numFmtId="188" formatCode="dd-mmmm-yy"/>
    <numFmt numFmtId="189" formatCode="d-mmm-yyyy"/>
  </numFmts>
  <fonts count="91">
    <font>
      <sz val="11.0"/>
      <color theme="1"/>
      <name val="Calibri"/>
      <scheme val="minor"/>
    </font>
    <font>
      <b/>
      <sz val="10.0"/>
      <color theme="1"/>
      <name val="Calibri"/>
      <scheme val="minor"/>
    </font>
    <font>
      <sz val="10.0"/>
      <color theme="1"/>
      <name val="Calibri"/>
      <scheme val="minor"/>
    </font>
    <font>
      <sz val="10.0"/>
      <color rgb="FFFF0000"/>
      <name val="Calibri"/>
      <scheme val="minor"/>
    </font>
    <font>
      <sz val="10.0"/>
      <color rgb="FF333333"/>
      <name val="Calibri"/>
      <scheme val="minor"/>
    </font>
    <font>
      <sz val="10.0"/>
      <color rgb="FF000000"/>
      <name val="Calibri"/>
      <scheme val="minor"/>
    </font>
    <font>
      <u/>
      <sz val="10.0"/>
      <color rgb="FF1155CC"/>
      <name val="Calibri"/>
      <scheme val="minor"/>
    </font>
    <font>
      <u/>
      <sz val="10.0"/>
      <color rgb="FF1155CC"/>
      <name val="Calibri"/>
      <scheme val="minor"/>
    </font>
    <font>
      <u/>
      <sz val="10.0"/>
      <color rgb="FF1155CC"/>
      <name val="Calibri"/>
      <scheme val="minor"/>
    </font>
    <font>
      <color theme="1"/>
      <name val="Calibri"/>
      <scheme val="minor"/>
    </font>
    <font>
      <color theme="1"/>
      <name val="Arial"/>
    </font>
    <font>
      <sz val="9.0"/>
      <color theme="1"/>
      <name val="Calibri"/>
    </font>
    <font>
      <b/>
      <sz val="9.0"/>
      <color theme="1"/>
      <name val="Calibri"/>
    </font>
    <font>
      <sz val="11.0"/>
      <color rgb="FF444444"/>
      <name val="Calibri"/>
    </font>
    <font>
      <sz val="11.0"/>
      <color theme="1"/>
      <name val="Calibri"/>
    </font>
    <font>
      <i/>
      <sz val="9.0"/>
      <color theme="1"/>
      <name val="Calibri"/>
    </font>
    <font>
      <b/>
      <sz val="9.0"/>
      <color rgb="FF000000"/>
      <name val="Calibri"/>
    </font>
    <font>
      <sz val="9.0"/>
      <color rgb="FF000000"/>
      <name val="Calibri"/>
    </font>
    <font>
      <sz val="11.0"/>
      <color rgb="FF4285F4"/>
      <name val="Inconsolata"/>
    </font>
    <font/>
    <font>
      <b/>
      <i/>
      <sz val="9.0"/>
      <color rgb="FF000000"/>
      <name val="Calibri"/>
    </font>
    <font>
      <b/>
      <sz val="10.0"/>
      <color theme="1"/>
      <name val="Calibri"/>
    </font>
    <font>
      <sz val="9.0"/>
      <color theme="1"/>
      <name val="Calibri"/>
      <scheme val="minor"/>
    </font>
    <font>
      <i/>
      <sz val="8.0"/>
      <color rgb="FF000000"/>
      <name val="Calibri"/>
      <scheme val="minor"/>
    </font>
    <font>
      <sz val="11.0"/>
      <color rgb="FF000000"/>
      <name val="Inconsolata"/>
    </font>
    <font>
      <i/>
      <sz val="8.0"/>
      <color theme="1"/>
      <name val="Calibri"/>
      <scheme val="minor"/>
    </font>
    <font>
      <b/>
      <sz val="18.0"/>
      <color theme="1"/>
      <name val="Calibri"/>
    </font>
    <font>
      <sz val="9.0"/>
      <color rgb="FFED7D31"/>
      <name val="Calibri"/>
    </font>
    <font>
      <i/>
      <sz val="9.0"/>
      <color rgb="FFED7D31"/>
      <name val="Calibri"/>
    </font>
    <font>
      <b/>
      <sz val="9.0"/>
      <color theme="1"/>
      <name val="&quot;Times New Roman&quot;"/>
    </font>
    <font>
      <color rgb="FF000000"/>
      <name val="Roboto"/>
    </font>
    <font>
      <sz val="9.0"/>
      <color rgb="FF4472C4"/>
      <name val="Calibri"/>
    </font>
    <font>
      <sz val="9.0"/>
      <color theme="8"/>
      <name val="Calibri"/>
    </font>
    <font>
      <sz val="9.0"/>
      <color rgb="FF4285F4"/>
      <name val="Calibri"/>
    </font>
    <font>
      <sz val="9.0"/>
      <color rgb="FFFF0000"/>
      <name val="Calibri"/>
    </font>
    <font>
      <i/>
      <sz val="9.0"/>
      <color theme="5"/>
      <name val="Calibri"/>
    </font>
    <font>
      <sz val="9.0"/>
      <color rgb="FF1155CC"/>
      <name val="Calibri"/>
    </font>
    <font>
      <b/>
      <sz val="11.0"/>
      <color theme="1"/>
      <name val="Calibri"/>
    </font>
    <font>
      <b/>
      <sz val="9.0"/>
      <color rgb="FFFF0000"/>
      <name val="Calibri"/>
    </font>
    <font>
      <u/>
      <color rgb="FF0000FF"/>
    </font>
    <font>
      <sz val="9.0"/>
      <color rgb="FF0A0101"/>
      <name val="Calibri"/>
    </font>
    <font>
      <b/>
      <color theme="1"/>
      <name val="Calibri"/>
      <scheme val="minor"/>
    </font>
    <font>
      <sz val="11.0"/>
      <color rgb="FFFFFFFF"/>
      <name val="Calibri"/>
    </font>
    <font>
      <sz val="11.0"/>
      <color rgb="FF7E3794"/>
      <name val="Inconsolata"/>
    </font>
    <font>
      <color theme="0"/>
      <name val="Calibri"/>
      <scheme val="minor"/>
    </font>
    <font>
      <b/>
      <color rgb="FF000000"/>
      <name val="Arial"/>
    </font>
    <font>
      <b/>
      <i/>
      <u/>
      <color rgb="FF000000"/>
      <name val="Arial"/>
    </font>
    <font>
      <b/>
      <i/>
      <u/>
      <color rgb="FF000000"/>
      <name val="Arial"/>
    </font>
    <font>
      <b/>
      <i/>
      <color rgb="FF000000"/>
      <name val="Arial"/>
    </font>
    <font>
      <b/>
      <i/>
      <u/>
      <color rgb="FF000000"/>
      <name val="Arial"/>
    </font>
    <font>
      <color rgb="FF000000"/>
      <name val="Arial"/>
    </font>
    <font>
      <b/>
      <sz val="8.0"/>
      <color rgb="FF000000"/>
      <name val="Arial"/>
    </font>
    <font>
      <b/>
      <u/>
      <sz val="9.0"/>
      <color rgb="FF000000"/>
      <name val="&quot;Arial Narrow&quot;"/>
    </font>
    <font>
      <b/>
      <u/>
      <color rgb="FF000000"/>
      <name val="Arial"/>
    </font>
    <font>
      <sz val="8.0"/>
      <color rgb="FF000000"/>
      <name val="&quot;Arial Narrow&quot;"/>
    </font>
    <font>
      <b/>
      <sz val="8.0"/>
      <color rgb="FF000000"/>
      <name val="&quot;Arial Narrow&quot;"/>
    </font>
    <font>
      <u/>
      <sz val="8.0"/>
      <color rgb="FF000000"/>
      <name val="Arial"/>
    </font>
    <font>
      <b/>
      <sz val="9.0"/>
      <color rgb="FF000000"/>
      <name val="&quot;Arial Narrow&quot;"/>
    </font>
    <font>
      <sz val="8.0"/>
      <color theme="1"/>
      <name val="&quot;Arial Narrow&quot;"/>
    </font>
    <font>
      <b/>
      <sz val="8.0"/>
      <color theme="1"/>
      <name val="Arial"/>
    </font>
    <font>
      <b/>
      <u/>
      <sz val="9.0"/>
      <color rgb="FF3366FF"/>
      <name val="Arial"/>
    </font>
    <font>
      <b/>
      <u/>
      <sz val="9.0"/>
      <color rgb="FF3366FF"/>
      <name val="Calibri"/>
    </font>
    <font>
      <b/>
      <u/>
      <color rgb="FFFF0000"/>
      <name val="Arial"/>
    </font>
    <font>
      <b/>
      <sz val="8.0"/>
      <color rgb="FF800000"/>
      <name val="&quot;Arial Narrow&quot;"/>
    </font>
    <font>
      <b/>
      <color theme="1"/>
      <name val="&quot;Arial Narrow&quot;"/>
    </font>
    <font>
      <b/>
      <color rgb="FF000000"/>
      <name val="&quot;Arial Narrow&quot;"/>
    </font>
    <font>
      <color theme="1"/>
      <name val="&quot;Arial Narrow&quot;"/>
    </font>
    <font>
      <color rgb="FF000000"/>
      <name val="&quot;Arial Narrow&quot;"/>
    </font>
    <font>
      <b/>
      <u/>
      <sz val="9.0"/>
      <color rgb="FF000000"/>
      <name val="Calibri"/>
    </font>
    <font>
      <b/>
      <u/>
      <sz val="9.0"/>
      <color rgb="FF000000"/>
      <name val="Calibri"/>
    </font>
    <font>
      <u/>
      <sz val="9.0"/>
      <color rgb="FF000000"/>
      <name val="Calibri"/>
    </font>
    <font>
      <b/>
      <u/>
      <sz val="9.0"/>
      <color rgb="FF3366FF"/>
      <name val="Calibri"/>
    </font>
    <font>
      <b/>
      <u/>
      <sz val="9.0"/>
      <color rgb="FFFF0000"/>
      <name val="Calibri"/>
    </font>
    <font>
      <b/>
      <sz val="9.0"/>
      <color rgb="FF800000"/>
      <name val="Calibri"/>
    </font>
    <font>
      <b/>
      <sz val="9.0"/>
      <color rgb="FFFFFFFF"/>
      <name val="Calibri"/>
    </font>
    <font>
      <sz val="9.0"/>
      <color rgb="FFFFFFFF"/>
      <name val="Calibri"/>
    </font>
    <font>
      <sz val="7.0"/>
      <color rgb="FF000000"/>
      <name val="Caladea"/>
    </font>
    <font>
      <sz val="7.0"/>
      <color theme="1"/>
      <name val="Caladea"/>
    </font>
    <font>
      <b/>
      <sz val="7.0"/>
      <color theme="1"/>
      <name val="Caladea"/>
    </font>
    <font>
      <b/>
      <sz val="7.0"/>
      <color rgb="FF000000"/>
      <name val="Caladea"/>
    </font>
    <font>
      <b/>
      <sz val="8.0"/>
      <color theme="1"/>
      <name val="Caladea"/>
    </font>
    <font>
      <sz val="8.0"/>
      <color rgb="FF000000"/>
      <name val="Caladea"/>
    </font>
    <font>
      <sz val="8.0"/>
      <color theme="1"/>
      <name val="Caladea"/>
    </font>
    <font>
      <b/>
      <sz val="8.0"/>
      <color rgb="FF000000"/>
      <name val="Caladea"/>
    </font>
    <font>
      <sz val="6.0"/>
      <color rgb="FF000000"/>
      <name val="Caladea"/>
    </font>
    <font>
      <sz val="6.0"/>
      <color theme="1"/>
      <name val="Caladea"/>
    </font>
    <font>
      <u/>
      <sz val="9.0"/>
      <color rgb="FF0563C1"/>
      <name val="Calibri"/>
    </font>
    <font>
      <sz val="9.0"/>
      <color rgb="FF333333"/>
      <name val="Calibri"/>
    </font>
    <font>
      <b/>
      <sz val="11.0"/>
      <color theme="1"/>
      <name val="&quot;Book Antiqua&quot;"/>
    </font>
    <font>
      <color theme="1"/>
      <name val="&quot;Book Antiqua&quot;"/>
    </font>
    <font>
      <b/>
      <color theme="1"/>
      <name val="&quot;Book Antiqua&quot;"/>
    </font>
  </fonts>
  <fills count="23">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CFE2F3"/>
        <bgColor rgb="FFCFE2F3"/>
      </patternFill>
    </fill>
    <fill>
      <patternFill patternType="solid">
        <fgColor rgb="FF9FC5E8"/>
        <bgColor rgb="FF9FC5E8"/>
      </patternFill>
    </fill>
    <fill>
      <patternFill patternType="solid">
        <fgColor rgb="FFBEBEBE"/>
        <bgColor rgb="FFBEBEBE"/>
      </patternFill>
    </fill>
    <fill>
      <patternFill patternType="solid">
        <fgColor rgb="FFE6B8AF"/>
        <bgColor rgb="FFE6B8AF"/>
      </patternFill>
    </fill>
    <fill>
      <patternFill patternType="solid">
        <fgColor rgb="FFEA9999"/>
        <bgColor rgb="FFEA9999"/>
      </patternFill>
    </fill>
    <fill>
      <patternFill patternType="solid">
        <fgColor rgb="FFFFF2CC"/>
        <bgColor rgb="FFFFF2CC"/>
      </patternFill>
    </fill>
    <fill>
      <patternFill patternType="solid">
        <fgColor rgb="FFD8D8D8"/>
        <bgColor rgb="FFD8D8D8"/>
      </patternFill>
    </fill>
    <fill>
      <patternFill patternType="solid">
        <fgColor rgb="FF6FA8DC"/>
        <bgColor rgb="FF6FA8DC"/>
      </patternFill>
    </fill>
    <fill>
      <patternFill patternType="solid">
        <fgColor rgb="FFFFFF00"/>
        <bgColor rgb="FFFFFF00"/>
      </patternFill>
    </fill>
    <fill>
      <patternFill patternType="solid">
        <fgColor rgb="FF000000"/>
        <bgColor rgb="FF000000"/>
      </patternFill>
    </fill>
    <fill>
      <patternFill patternType="solid">
        <fgColor theme="1"/>
        <bgColor theme="1"/>
      </patternFill>
    </fill>
    <fill>
      <patternFill patternType="solid">
        <fgColor rgb="FFBFBFBF"/>
        <bgColor rgb="FFBFBFBF"/>
      </patternFill>
    </fill>
    <fill>
      <patternFill patternType="solid">
        <fgColor rgb="FFD9D9D9"/>
        <bgColor rgb="FFD9D9D9"/>
      </patternFill>
    </fill>
    <fill>
      <patternFill patternType="solid">
        <fgColor rgb="FFCCFFCC"/>
        <bgColor rgb="FFCCFFCC"/>
      </patternFill>
    </fill>
    <fill>
      <patternFill patternType="solid">
        <fgColor rgb="FFFFFF99"/>
        <bgColor rgb="FFFFFF99"/>
      </patternFill>
    </fill>
    <fill>
      <patternFill patternType="solid">
        <fgColor rgb="FFCCFFFF"/>
        <bgColor rgb="FFCCFFFF"/>
      </patternFill>
    </fill>
    <fill>
      <patternFill patternType="solid">
        <fgColor rgb="FF244062"/>
        <bgColor rgb="FF244062"/>
      </patternFill>
    </fill>
    <fill>
      <patternFill patternType="solid">
        <fgColor rgb="FF95B3D7"/>
        <bgColor rgb="FF95B3D7"/>
      </patternFill>
    </fill>
    <fill>
      <patternFill patternType="solid">
        <fgColor rgb="FFD7E5F5"/>
        <bgColor rgb="FFD7E5F5"/>
      </patternFill>
    </fill>
  </fills>
  <borders count="41">
    <border/>
    <border>
      <bottom style="thin">
        <color rgb="FF000000"/>
      </bottom>
    </border>
    <border>
      <top style="thin">
        <color rgb="FF000000"/>
      </top>
      <bottom style="thin">
        <color rgb="FF000000"/>
      </bottom>
    </border>
    <border>
      <top style="thin">
        <color rgb="FF000000"/>
      </top>
      <bottom style="double">
        <color rgb="FF000000"/>
      </bottom>
    </border>
    <border>
      <top style="thin">
        <color rgb="FF000000"/>
      </top>
    </border>
    <border>
      <left style="thin">
        <color rgb="FFFFFFFF"/>
      </left>
      <right style="thin">
        <color rgb="FFFFFFFF"/>
      </right>
      <top style="thin">
        <color rgb="FFFFFFFF"/>
      </top>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left style="thin">
        <color rgb="FF000000"/>
      </left>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right style="thin">
        <color rgb="FF000000"/>
      </right>
      <top style="thin">
        <color rgb="FF000000"/>
      </top>
    </border>
    <border>
      <right style="thin">
        <color rgb="FF000000"/>
      </right>
    </border>
    <border>
      <left style="thin">
        <color rgb="FF000000"/>
      </left>
      <right style="thin">
        <color rgb="FF000000"/>
      </right>
      <top style="thin">
        <color rgb="FF000000"/>
      </top>
    </border>
    <border>
      <left style="thin">
        <color rgb="FF000000"/>
      </left>
      <right style="thin">
        <color rgb="FF000000"/>
      </right>
    </border>
    <border>
      <left style="medium">
        <color rgb="FF000000"/>
      </left>
    </border>
    <border>
      <left style="medium">
        <color rgb="FF000000"/>
      </left>
      <top style="medium">
        <color rgb="FF000000"/>
      </top>
    </border>
    <border>
      <top style="medium">
        <color rgb="FF000000"/>
      </top>
    </border>
    <border>
      <right style="medium">
        <color rgb="FF000000"/>
      </right>
      <top style="medium">
        <color rgb="FF000000"/>
      </top>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top/>
      <bottom/>
    </border>
    <border>
      <left/>
      <right/>
      <top/>
    </border>
    <border>
      <left/>
      <top/>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right/>
      <top/>
      <bottom/>
    </border>
    <border>
      <top style="thick">
        <color rgb="FF800080"/>
      </top>
      <bottom style="thick">
        <color rgb="FF000000"/>
      </bottom>
    </border>
    <border>
      <left style="thin">
        <color rgb="FFBEBEBE"/>
      </left>
      <right style="thin">
        <color rgb="FFBEBEBE"/>
      </right>
    </border>
    <border>
      <right style="thin">
        <color rgb="FFBEBEBE"/>
      </right>
    </border>
    <border>
      <left style="thin">
        <color rgb="FF000000"/>
      </left>
      <right style="thin">
        <color rgb="FF000000"/>
      </right>
      <top style="thin">
        <color rgb="FF000000"/>
      </top>
      <bottom style="thin">
        <color rgb="FF000000"/>
      </bottom>
    </border>
    <border>
      <left style="thin">
        <color rgb="FF00FF00"/>
      </left>
      <right style="thin">
        <color rgb="FF00FF00"/>
      </right>
      <top style="thin">
        <color rgb="FF00FF00"/>
      </top>
      <bottom style="thin">
        <color rgb="FF00FF00"/>
      </bottom>
    </border>
    <border>
      <left style="thin">
        <color rgb="FF000000"/>
      </left>
      <top style="double">
        <color rgb="FF00FF00"/>
      </top>
      <bottom style="double">
        <color rgb="FF00FF00"/>
      </bottom>
    </border>
    <border>
      <top style="double">
        <color rgb="FF00FF00"/>
      </top>
      <bottom style="double">
        <color rgb="FF00FF00"/>
      </bottom>
    </border>
    <border>
      <right style="double">
        <color rgb="FF00FF00"/>
      </right>
      <top style="double">
        <color rgb="FF00FF00"/>
      </top>
      <bottom style="double">
        <color rgb="FF00FF00"/>
      </bottom>
    </border>
    <border>
      <left style="double">
        <color rgb="FF00FF00"/>
      </left>
      <right style="double">
        <color rgb="FF00FF00"/>
      </right>
      <top style="double">
        <color rgb="FF00FF00"/>
      </top>
      <bottom style="double">
        <color rgb="FF00FF00"/>
      </bottom>
    </border>
    <border>
      <right style="thin">
        <color rgb="FF808080"/>
      </right>
    </border>
  </borders>
  <cellStyleXfs count="1">
    <xf borderId="0" fillId="0" fontId="0" numFmtId="0" applyAlignment="1" applyFont="1"/>
  </cellStyleXfs>
  <cellXfs count="638">
    <xf borderId="0" fillId="0" fontId="0" numFmtId="0" xfId="0" applyAlignment="1" applyFont="1">
      <alignment readingOrder="0" shrinkToFit="0" vertical="bottom" wrapText="0"/>
    </xf>
    <xf borderId="0" fillId="0" fontId="1" numFmtId="0" xfId="0" applyAlignment="1" applyFont="1">
      <alignment readingOrder="0"/>
    </xf>
    <xf borderId="0" fillId="0" fontId="1" numFmtId="0" xfId="0" applyFont="1"/>
    <xf borderId="0" fillId="0" fontId="2" numFmtId="0" xfId="0" applyFont="1"/>
    <xf borderId="0" fillId="0" fontId="3" numFmtId="0" xfId="0" applyAlignment="1" applyFont="1">
      <alignment readingOrder="0"/>
    </xf>
    <xf borderId="0" fillId="2" fontId="4" numFmtId="0" xfId="0" applyAlignment="1" applyFill="1" applyFont="1">
      <alignment readingOrder="0"/>
    </xf>
    <xf borderId="0" fillId="2" fontId="5" numFmtId="0" xfId="0" applyAlignment="1" applyFont="1">
      <alignment readingOrder="0"/>
    </xf>
    <xf borderId="0" fillId="0" fontId="5" numFmtId="0" xfId="0" applyFont="1"/>
    <xf borderId="0" fillId="2" fontId="4" numFmtId="0" xfId="0" applyFont="1"/>
    <xf borderId="0" fillId="0" fontId="5" numFmtId="0" xfId="0" applyAlignment="1" applyFont="1">
      <alignment readingOrder="0"/>
    </xf>
    <xf borderId="1" fillId="0" fontId="2" numFmtId="0" xfId="0" applyAlignment="1" applyBorder="1" applyFont="1">
      <alignment readingOrder="0"/>
    </xf>
    <xf borderId="1" fillId="0" fontId="2" numFmtId="0" xfId="0" applyBorder="1" applyFont="1"/>
    <xf borderId="0" fillId="0" fontId="2" numFmtId="0" xfId="0" applyFont="1"/>
    <xf borderId="0" fillId="0" fontId="2" numFmtId="0" xfId="0" applyAlignment="1" applyFont="1">
      <alignment horizontal="left" readingOrder="0" vertical="top"/>
    </xf>
    <xf borderId="0" fillId="0" fontId="6" numFmtId="0" xfId="0" applyAlignment="1" applyFont="1">
      <alignment horizontal="left" readingOrder="0" vertical="top"/>
    </xf>
    <xf borderId="0" fillId="0" fontId="2" numFmtId="0" xfId="0" applyAlignment="1" applyFont="1">
      <alignment horizontal="left" readingOrder="0" shrinkToFit="0" vertical="top" wrapText="1"/>
    </xf>
    <xf borderId="0" fillId="0" fontId="2" numFmtId="0" xfId="0" applyAlignment="1" applyFont="1">
      <alignment readingOrder="0"/>
    </xf>
    <xf borderId="0" fillId="2" fontId="7" numFmtId="0" xfId="0" applyAlignment="1" applyFont="1">
      <alignment horizontal="left" readingOrder="0" vertical="top"/>
    </xf>
    <xf borderId="0" fillId="0" fontId="8" numFmtId="0" xfId="0" applyAlignment="1" applyFont="1">
      <alignment readingOrder="0"/>
    </xf>
    <xf borderId="0" fillId="0" fontId="2" numFmtId="0" xfId="0" applyAlignment="1" applyFont="1">
      <alignment readingOrder="0" shrinkToFit="0" wrapText="1"/>
    </xf>
    <xf borderId="0" fillId="0" fontId="9" numFmtId="0" xfId="0" applyFont="1"/>
    <xf borderId="0" fillId="3" fontId="9" numFmtId="0" xfId="0" applyFill="1" applyFont="1"/>
    <xf borderId="0" fillId="3" fontId="9" numFmtId="0" xfId="0" applyAlignment="1" applyFont="1">
      <alignment readingOrder="0"/>
    </xf>
    <xf borderId="0" fillId="3" fontId="10" numFmtId="0" xfId="0" applyAlignment="1" applyFont="1">
      <alignment horizontal="left" readingOrder="0" shrinkToFit="0" wrapText="0"/>
    </xf>
    <xf borderId="0" fillId="3" fontId="10" numFmtId="10" xfId="0" applyAlignment="1" applyFont="1" applyNumberFormat="1">
      <alignment horizontal="center" readingOrder="0" shrinkToFit="0" wrapText="0"/>
    </xf>
    <xf borderId="0" fillId="0" fontId="11" numFmtId="0" xfId="0" applyAlignment="1" applyFont="1">
      <alignment readingOrder="0"/>
    </xf>
    <xf borderId="0" fillId="0" fontId="12" numFmtId="164" xfId="0" applyAlignment="1" applyFont="1" applyNumberFormat="1">
      <alignment horizontal="center" readingOrder="0"/>
    </xf>
    <xf borderId="0" fillId="3" fontId="12" numFmtId="165" xfId="0" applyAlignment="1" applyFont="1" applyNumberFormat="1">
      <alignment horizontal="center" readingOrder="0"/>
    </xf>
    <xf borderId="0" fillId="3" fontId="11" numFmtId="0" xfId="0" applyFont="1"/>
    <xf borderId="0" fillId="0" fontId="11" numFmtId="0" xfId="0" applyAlignment="1" applyFont="1">
      <alignment readingOrder="0"/>
    </xf>
    <xf borderId="2" fillId="0" fontId="12" numFmtId="0" xfId="0" applyAlignment="1" applyBorder="1" applyFont="1">
      <alignment horizontal="center" readingOrder="0"/>
    </xf>
    <xf borderId="2" fillId="3" fontId="12" numFmtId="0" xfId="0" applyAlignment="1" applyBorder="1" applyFont="1">
      <alignment horizontal="center" readingOrder="0"/>
    </xf>
    <xf borderId="0" fillId="3" fontId="11" numFmtId="0" xfId="0" applyAlignment="1" applyFont="1">
      <alignment readingOrder="0"/>
    </xf>
    <xf borderId="0" fillId="0" fontId="12" numFmtId="0" xfId="0" applyAlignment="1" applyFont="1">
      <alignment horizontal="center" readingOrder="0"/>
    </xf>
    <xf borderId="0" fillId="0" fontId="11" numFmtId="166" xfId="0" applyAlignment="1" applyFont="1" applyNumberFormat="1">
      <alignment horizontal="center"/>
    </xf>
    <xf borderId="0" fillId="0" fontId="11" numFmtId="9" xfId="0" applyAlignment="1" applyFont="1" applyNumberFormat="1">
      <alignment horizontal="center"/>
    </xf>
    <xf borderId="0" fillId="0" fontId="11" numFmtId="9" xfId="0" applyAlignment="1" applyFont="1" applyNumberFormat="1">
      <alignment horizontal="center" readingOrder="0"/>
    </xf>
    <xf borderId="0" fillId="3" fontId="11" numFmtId="166" xfId="0" applyAlignment="1" applyFont="1" applyNumberFormat="1">
      <alignment horizontal="center" readingOrder="0"/>
    </xf>
    <xf borderId="0" fillId="3" fontId="11" numFmtId="9" xfId="0" applyAlignment="1" applyFont="1" applyNumberFormat="1">
      <alignment horizontal="center"/>
    </xf>
    <xf borderId="0" fillId="3" fontId="11" numFmtId="9" xfId="0" applyAlignment="1" applyFont="1" applyNumberFormat="1">
      <alignment horizontal="center" readingOrder="0"/>
    </xf>
    <xf borderId="0" fillId="0" fontId="11" numFmtId="3" xfId="0" applyFont="1" applyNumberFormat="1"/>
    <xf borderId="0" fillId="2" fontId="13" numFmtId="0" xfId="0" applyAlignment="1" applyFont="1">
      <alignment horizontal="left" readingOrder="0"/>
    </xf>
    <xf borderId="0" fillId="0" fontId="9" numFmtId="3" xfId="0" applyAlignment="1" applyFont="1" applyNumberFormat="1">
      <alignment readingOrder="0"/>
    </xf>
    <xf borderId="0" fillId="0" fontId="12" numFmtId="0" xfId="0" applyAlignment="1" applyFont="1">
      <alignment horizontal="center" readingOrder="0" shrinkToFit="0" wrapText="1"/>
    </xf>
    <xf borderId="0" fillId="0" fontId="12" numFmtId="167" xfId="0" applyAlignment="1" applyFont="1" applyNumberFormat="1">
      <alignment horizontal="center"/>
    </xf>
    <xf borderId="0" fillId="3" fontId="12" numFmtId="167" xfId="0" applyAlignment="1" applyFont="1" applyNumberFormat="1">
      <alignment horizontal="center"/>
    </xf>
    <xf borderId="0" fillId="3" fontId="12" numFmtId="9" xfId="0" applyAlignment="1" applyFont="1" applyNumberFormat="1">
      <alignment horizontal="center"/>
    </xf>
    <xf borderId="0" fillId="0" fontId="12" numFmtId="3" xfId="0" applyFont="1" applyNumberFormat="1"/>
    <xf borderId="3" fillId="0" fontId="12" numFmtId="167" xfId="0" applyAlignment="1" applyBorder="1" applyFont="1" applyNumberFormat="1">
      <alignment horizontal="center"/>
    </xf>
    <xf borderId="3" fillId="0" fontId="12" numFmtId="9" xfId="0" applyAlignment="1" applyBorder="1" applyFont="1" applyNumberFormat="1">
      <alignment horizontal="center"/>
    </xf>
    <xf borderId="3" fillId="3" fontId="12" numFmtId="167" xfId="0" applyAlignment="1" applyBorder="1" applyFont="1" applyNumberFormat="1">
      <alignment horizontal="center"/>
    </xf>
    <xf borderId="3" fillId="3" fontId="12" numFmtId="9" xfId="0" applyAlignment="1" applyBorder="1" applyFont="1" applyNumberFormat="1">
      <alignment horizontal="center"/>
    </xf>
    <xf borderId="0" fillId="0" fontId="11" numFmtId="0" xfId="0" applyFont="1"/>
    <xf borderId="0" fillId="0" fontId="11" numFmtId="0" xfId="0" applyAlignment="1" applyFont="1">
      <alignment horizontal="center" readingOrder="0"/>
    </xf>
    <xf borderId="0" fillId="0" fontId="11" numFmtId="0" xfId="0" applyAlignment="1" applyFont="1">
      <alignment horizontal="center"/>
    </xf>
    <xf borderId="0" fillId="3" fontId="11" numFmtId="0" xfId="0" applyAlignment="1" applyFont="1">
      <alignment horizontal="center" readingOrder="0"/>
    </xf>
    <xf borderId="0" fillId="0" fontId="11" numFmtId="4" xfId="0" applyAlignment="1" applyFont="1" applyNumberFormat="1">
      <alignment horizontal="center" readingOrder="0"/>
    </xf>
    <xf borderId="0" fillId="0" fontId="11" numFmtId="4" xfId="0" applyAlignment="1" applyFont="1" applyNumberFormat="1">
      <alignment readingOrder="0"/>
    </xf>
    <xf borderId="0" fillId="0" fontId="14" numFmtId="4" xfId="0" applyAlignment="1" applyFont="1" applyNumberFormat="1">
      <alignment horizontal="right" vertical="bottom"/>
    </xf>
    <xf borderId="0" fillId="0" fontId="11" numFmtId="168" xfId="0" applyAlignment="1" applyFont="1" applyNumberFormat="1">
      <alignment horizontal="center" readingOrder="0"/>
    </xf>
    <xf borderId="0" fillId="0" fontId="0" numFmtId="0" xfId="0" applyAlignment="1" applyFont="1">
      <alignment readingOrder="0"/>
    </xf>
    <xf borderId="0" fillId="0" fontId="9" numFmtId="0" xfId="0" applyAlignment="1" applyFont="1">
      <alignment readingOrder="0"/>
    </xf>
    <xf borderId="1" fillId="0" fontId="12" numFmtId="0" xfId="0" applyAlignment="1" applyBorder="1" applyFont="1">
      <alignment horizontal="center" readingOrder="0" shrinkToFit="0" vertical="center" wrapText="1"/>
    </xf>
    <xf borderId="0" fillId="4" fontId="12" numFmtId="0" xfId="0" applyAlignment="1" applyFill="1" applyFont="1">
      <alignment horizontal="center" readingOrder="0" shrinkToFit="0" vertical="center" wrapText="1"/>
    </xf>
    <xf borderId="0" fillId="5" fontId="12" numFmtId="0" xfId="0" applyAlignment="1" applyFill="1" applyFont="1">
      <alignment horizontal="center" readingOrder="0" shrinkToFit="0" vertical="center" wrapText="1"/>
    </xf>
    <xf borderId="0" fillId="0" fontId="9" numFmtId="0" xfId="0" applyFont="1"/>
    <xf borderId="0" fillId="0" fontId="9" numFmtId="0" xfId="0" applyAlignment="1" applyFont="1">
      <alignment readingOrder="0" shrinkToFit="0" vertical="center" wrapText="1"/>
    </xf>
    <xf borderId="4" fillId="0" fontId="12" numFmtId="0" xfId="0" applyAlignment="1" applyBorder="1" applyFont="1">
      <alignment horizontal="center" readingOrder="0"/>
    </xf>
    <xf borderId="4" fillId="0" fontId="11" numFmtId="9" xfId="0" applyAlignment="1" applyBorder="1" applyFont="1" applyNumberFormat="1">
      <alignment horizontal="center"/>
    </xf>
    <xf borderId="0" fillId="0" fontId="9" numFmtId="9" xfId="0" applyFont="1" applyNumberFormat="1"/>
    <xf borderId="1" fillId="0" fontId="12" numFmtId="0" xfId="0" applyAlignment="1" applyBorder="1" applyFont="1">
      <alignment horizontal="center" readingOrder="0"/>
    </xf>
    <xf borderId="1" fillId="0" fontId="11" numFmtId="9" xfId="0" applyAlignment="1" applyBorder="1" applyFont="1" applyNumberFormat="1">
      <alignment horizontal="center"/>
    </xf>
    <xf borderId="0" fillId="3" fontId="15" numFmtId="0" xfId="0" applyAlignment="1" applyFont="1">
      <alignment readingOrder="0"/>
    </xf>
    <xf borderId="1" fillId="3" fontId="11" numFmtId="0" xfId="0" applyAlignment="1" applyBorder="1" applyFont="1">
      <alignment vertical="center"/>
    </xf>
    <xf borderId="5" fillId="3" fontId="16" numFmtId="0" xfId="0" applyAlignment="1" applyBorder="1" applyFont="1">
      <alignment horizontal="center" readingOrder="0" shrinkToFit="0" vertical="center" wrapText="1"/>
    </xf>
    <xf borderId="5" fillId="4" fontId="16" numFmtId="0" xfId="0" applyAlignment="1" applyBorder="1" applyFont="1">
      <alignment horizontal="center" readingOrder="0" shrinkToFit="0" vertical="center" wrapText="1"/>
    </xf>
    <xf borderId="1" fillId="5" fontId="12" numFmtId="0" xfId="0" applyAlignment="1" applyBorder="1" applyFont="1">
      <alignment horizontal="center" shrinkToFit="0" wrapText="1"/>
    </xf>
    <xf borderId="0" fillId="0" fontId="11" numFmtId="169" xfId="0" applyAlignment="1" applyFont="1" applyNumberFormat="1">
      <alignment horizontal="center"/>
    </xf>
    <xf borderId="0" fillId="0" fontId="17" numFmtId="9" xfId="0" applyAlignment="1" applyFont="1" applyNumberFormat="1">
      <alignment horizontal="center" readingOrder="0" shrinkToFit="0" vertical="bottom" wrapText="0"/>
    </xf>
    <xf borderId="0" fillId="0" fontId="17" numFmtId="10" xfId="0" applyAlignment="1" applyFont="1" applyNumberFormat="1">
      <alignment horizontal="center" readingOrder="0" shrinkToFit="0" vertical="bottom" wrapText="0"/>
    </xf>
    <xf borderId="0" fillId="0" fontId="9" numFmtId="10" xfId="0" applyFont="1" applyNumberFormat="1"/>
    <xf borderId="0" fillId="0" fontId="17" numFmtId="49" xfId="0" applyAlignment="1" applyFont="1" applyNumberFormat="1">
      <alignment horizontal="center" readingOrder="0" shrinkToFit="0" vertical="bottom" wrapText="0"/>
    </xf>
    <xf borderId="0" fillId="0" fontId="9" numFmtId="2" xfId="0" applyFont="1" applyNumberFormat="1"/>
    <xf borderId="0" fillId="2" fontId="18" numFmtId="0" xfId="0" applyAlignment="1" applyFont="1">
      <alignment readingOrder="0"/>
    </xf>
    <xf borderId="1" fillId="0" fontId="17" numFmtId="0" xfId="0" applyAlignment="1" applyBorder="1" applyFont="1">
      <alignment shrinkToFit="0" vertical="center" wrapText="1"/>
    </xf>
    <xf borderId="1" fillId="0" fontId="16" numFmtId="0" xfId="0" applyAlignment="1" applyBorder="1" applyFont="1">
      <alignment horizontal="center" readingOrder="0" shrinkToFit="0" vertical="center" wrapText="1"/>
    </xf>
    <xf borderId="6" fillId="0" fontId="11" numFmtId="0" xfId="0" applyAlignment="1" applyBorder="1" applyFont="1">
      <alignment horizontal="center" shrinkToFit="0" vertical="center" wrapText="1"/>
    </xf>
    <xf borderId="7" fillId="4" fontId="11" numFmtId="0" xfId="0" applyAlignment="1" applyBorder="1" applyFont="1">
      <alignment horizontal="center" readingOrder="0" shrinkToFit="0" vertical="center" wrapText="1"/>
    </xf>
    <xf borderId="8" fillId="5" fontId="11" numFmtId="0" xfId="0" applyAlignment="1" applyBorder="1" applyFont="1">
      <alignment horizontal="center" readingOrder="0" shrinkToFit="0" vertical="center" wrapText="1"/>
    </xf>
    <xf borderId="0" fillId="0" fontId="16" numFmtId="0" xfId="0" applyAlignment="1" applyFont="1">
      <alignment horizontal="center" readingOrder="0" shrinkToFit="0" vertical="bottom" wrapText="1"/>
    </xf>
    <xf borderId="0" fillId="0" fontId="17" numFmtId="170" xfId="0" applyAlignment="1" applyFont="1" applyNumberFormat="1">
      <alignment horizontal="center" readingOrder="0" shrinkToFit="0" vertical="bottom" wrapText="0"/>
    </xf>
    <xf borderId="0" fillId="0" fontId="12" numFmtId="0" xfId="0" applyAlignment="1" applyFont="1">
      <alignment horizontal="center" readingOrder="0" shrinkToFit="0" vertical="center" wrapText="1"/>
    </xf>
    <xf borderId="9" fillId="0" fontId="11" numFmtId="9" xfId="0" applyAlignment="1" applyBorder="1" applyFont="1" applyNumberFormat="1">
      <alignment horizontal="center" shrinkToFit="0" vertical="center" wrapText="1"/>
    </xf>
    <xf borderId="9" fillId="6" fontId="11" numFmtId="9" xfId="0" applyAlignment="1" applyBorder="1" applyFill="1" applyFont="1" applyNumberFormat="1">
      <alignment horizontal="center" shrinkToFit="0" vertical="center" wrapText="1"/>
    </xf>
    <xf borderId="9" fillId="0" fontId="19" numFmtId="0" xfId="0" applyBorder="1" applyFont="1"/>
    <xf borderId="4" fillId="0" fontId="16" numFmtId="0" xfId="0" applyAlignment="1" applyBorder="1" applyFont="1">
      <alignment horizontal="center" readingOrder="0" shrinkToFit="0" vertical="bottom" wrapText="1"/>
    </xf>
    <xf borderId="4" fillId="0" fontId="17" numFmtId="170" xfId="0" applyAlignment="1" applyBorder="1" applyFont="1" applyNumberFormat="1">
      <alignment horizontal="center" readingOrder="0" shrinkToFit="0" vertical="bottom" wrapText="0"/>
    </xf>
    <xf borderId="4" fillId="0" fontId="20" numFmtId="0" xfId="0" applyAlignment="1" applyBorder="1" applyFont="1">
      <alignment horizontal="center" readingOrder="0" shrinkToFit="0" vertical="bottom" wrapText="1"/>
    </xf>
    <xf borderId="4" fillId="0" fontId="20" numFmtId="9" xfId="0" applyAlignment="1" applyBorder="1" applyFont="1" applyNumberFormat="1">
      <alignment horizontal="center" readingOrder="0" shrinkToFit="0" vertical="bottom" wrapText="0"/>
    </xf>
    <xf borderId="10" fillId="0" fontId="21" numFmtId="0" xfId="0" applyAlignment="1" applyBorder="1" applyFont="1">
      <alignment horizontal="center" readingOrder="0" shrinkToFit="0" vertical="center" wrapText="1"/>
    </xf>
    <xf borderId="2" fillId="0" fontId="19" numFmtId="0" xfId="0" applyBorder="1" applyFont="1"/>
    <xf borderId="11" fillId="0" fontId="19" numFmtId="0" xfId="0" applyBorder="1" applyFont="1"/>
    <xf borderId="10" fillId="0" fontId="12" numFmtId="0" xfId="0" applyAlignment="1" applyBorder="1" applyFont="1">
      <alignment horizontal="center" readingOrder="0" shrinkToFit="0" vertical="center" wrapText="1"/>
    </xf>
    <xf borderId="10" fillId="0" fontId="12" numFmtId="0" xfId="0" applyAlignment="1" applyBorder="1" applyFont="1">
      <alignment horizontal="center" shrinkToFit="0" vertical="center" wrapText="1"/>
    </xf>
    <xf borderId="9" fillId="0" fontId="12" numFmtId="0" xfId="0" applyAlignment="1" applyBorder="1" applyFont="1">
      <alignment horizontal="center" readingOrder="0" shrinkToFit="0" vertical="center" wrapText="1"/>
    </xf>
    <xf borderId="12" fillId="0" fontId="12" numFmtId="0" xfId="0" applyAlignment="1" applyBorder="1" applyFont="1">
      <alignment horizontal="center" readingOrder="0" shrinkToFit="0" vertical="center" wrapText="1"/>
    </xf>
    <xf borderId="13" fillId="0" fontId="12" numFmtId="0" xfId="0" applyAlignment="1" applyBorder="1" applyFont="1">
      <alignment horizontal="center" readingOrder="0" shrinkToFit="0" vertical="center" wrapText="1"/>
    </xf>
    <xf borderId="9" fillId="0" fontId="11" numFmtId="0" xfId="0" applyAlignment="1" applyBorder="1" applyFont="1">
      <alignment horizontal="center" readingOrder="0" shrinkToFit="0" vertical="center" wrapText="1"/>
    </xf>
    <xf borderId="12" fillId="0" fontId="11" numFmtId="9" xfId="0" applyAlignment="1" applyBorder="1" applyFont="1" applyNumberFormat="1">
      <alignment horizontal="center" shrinkToFit="0" vertical="center" wrapText="1"/>
    </xf>
    <xf borderId="4" fillId="0" fontId="11" numFmtId="9" xfId="0" applyAlignment="1" applyBorder="1" applyFont="1" applyNumberFormat="1">
      <alignment horizontal="center" shrinkToFit="0" vertical="center" wrapText="1"/>
    </xf>
    <xf borderId="13" fillId="0" fontId="11" numFmtId="9" xfId="0" applyAlignment="1" applyBorder="1" applyFont="1" applyNumberFormat="1">
      <alignment horizontal="center" shrinkToFit="0" vertical="center" wrapText="1"/>
    </xf>
    <xf borderId="0" fillId="0" fontId="9" numFmtId="168" xfId="0" applyFont="1" applyNumberFormat="1"/>
    <xf borderId="9" fillId="0" fontId="11" numFmtId="0" xfId="0" applyAlignment="1" applyBorder="1" applyFont="1">
      <alignment horizontal="center" shrinkToFit="0" vertical="center" wrapText="1"/>
    </xf>
    <xf borderId="0" fillId="0" fontId="11" numFmtId="9" xfId="0" applyAlignment="1" applyFont="1" applyNumberFormat="1">
      <alignment horizontal="center" shrinkToFit="0" vertical="center" wrapText="1"/>
    </xf>
    <xf borderId="14" fillId="0" fontId="11" numFmtId="9" xfId="0" applyAlignment="1" applyBorder="1" applyFont="1" applyNumberFormat="1">
      <alignment horizontal="center" shrinkToFit="0" vertical="center" wrapText="1"/>
    </xf>
    <xf borderId="8" fillId="0" fontId="11" numFmtId="0" xfId="0" applyAlignment="1" applyBorder="1" applyFont="1">
      <alignment horizontal="center" shrinkToFit="0" vertical="center" wrapText="1"/>
    </xf>
    <xf borderId="8" fillId="0" fontId="11" numFmtId="9" xfId="0" applyAlignment="1" applyBorder="1" applyFont="1" applyNumberFormat="1">
      <alignment horizontal="center" shrinkToFit="0" vertical="center" wrapText="1"/>
    </xf>
    <xf borderId="1" fillId="0" fontId="11" numFmtId="9" xfId="0" applyAlignment="1" applyBorder="1" applyFont="1" applyNumberFormat="1">
      <alignment horizontal="center" shrinkToFit="0" vertical="center" wrapText="1"/>
    </xf>
    <xf borderId="6" fillId="0" fontId="11" numFmtId="9" xfId="0" applyAlignment="1" applyBorder="1" applyFont="1" applyNumberFormat="1">
      <alignment horizontal="center" shrinkToFit="0" vertical="center" wrapText="1"/>
    </xf>
    <xf borderId="0" fillId="0" fontId="11" numFmtId="0" xfId="0" applyAlignment="1" applyFont="1">
      <alignment horizontal="center" shrinkToFit="0" vertical="center" wrapText="1"/>
    </xf>
    <xf borderId="4" fillId="0" fontId="12" numFmtId="0" xfId="0" applyAlignment="1" applyBorder="1" applyFont="1">
      <alignment horizontal="center" readingOrder="0" shrinkToFit="0" vertical="center" wrapText="1"/>
    </xf>
    <xf borderId="2" fillId="0" fontId="12" numFmtId="0" xfId="0" applyAlignment="1" applyBorder="1" applyFont="1">
      <alignment horizontal="center" readingOrder="0" shrinkToFit="0" vertical="center" wrapText="1"/>
    </xf>
    <xf borderId="11" fillId="0" fontId="12" numFmtId="0" xfId="0" applyAlignment="1" applyBorder="1" applyFont="1">
      <alignment horizontal="center" readingOrder="0" shrinkToFit="0" vertical="center" wrapText="1"/>
    </xf>
    <xf borderId="12" fillId="0" fontId="11" numFmtId="0" xfId="0" applyAlignment="1" applyBorder="1" applyFont="1">
      <alignment horizontal="center" readingOrder="0" shrinkToFit="0" vertical="center" wrapText="1"/>
    </xf>
    <xf borderId="0" fillId="0" fontId="21" numFmtId="0" xfId="0" applyAlignment="1" applyFont="1">
      <alignment horizontal="center" readingOrder="0" shrinkToFit="0" vertical="center" wrapText="1"/>
    </xf>
    <xf borderId="8" fillId="0" fontId="12" numFmtId="0" xfId="0" applyAlignment="1" applyBorder="1" applyFont="1">
      <alignment horizontal="center" readingOrder="0" shrinkToFit="0" vertical="center" wrapText="1"/>
    </xf>
    <xf borderId="0" fillId="0" fontId="22" numFmtId="0" xfId="0" applyAlignment="1" applyFont="1">
      <alignment horizontal="center" vertical="center"/>
    </xf>
    <xf borderId="0" fillId="0" fontId="22" numFmtId="0" xfId="0" applyAlignment="1" applyFont="1">
      <alignment horizontal="center"/>
    </xf>
    <xf borderId="15" fillId="0" fontId="11" numFmtId="9" xfId="0" applyAlignment="1" applyBorder="1" applyFont="1" applyNumberFormat="1">
      <alignment horizontal="center" shrinkToFit="0" vertical="center" wrapText="1"/>
    </xf>
    <xf borderId="0" fillId="2" fontId="23" numFmtId="0" xfId="0" applyAlignment="1" applyFont="1">
      <alignment readingOrder="0"/>
    </xf>
    <xf borderId="0" fillId="0" fontId="22" numFmtId="9" xfId="0" applyAlignment="1" applyFont="1" applyNumberFormat="1">
      <alignment horizontal="center" readingOrder="0"/>
    </xf>
    <xf borderId="0" fillId="0" fontId="24" numFmtId="0" xfId="0" applyAlignment="1" applyFont="1">
      <alignment readingOrder="0"/>
    </xf>
    <xf borderId="16" fillId="0" fontId="11" numFmtId="9" xfId="0" applyAlignment="1" applyBorder="1" applyFont="1" applyNumberFormat="1">
      <alignment horizontal="center" shrinkToFit="0" vertical="center" wrapText="1"/>
    </xf>
    <xf borderId="7" fillId="0" fontId="11" numFmtId="9" xfId="0" applyAlignment="1" applyBorder="1" applyFont="1" applyNumberFormat="1">
      <alignment horizontal="center" shrinkToFit="0" vertical="center" wrapText="1"/>
    </xf>
    <xf borderId="0" fillId="0" fontId="12" numFmtId="0" xfId="0" applyAlignment="1" applyFont="1">
      <alignment horizontal="center" shrinkToFit="0" vertical="center" wrapText="1"/>
    </xf>
    <xf borderId="0" fillId="3" fontId="11" numFmtId="0" xfId="0" applyAlignment="1" applyFont="1">
      <alignment horizontal="center" shrinkToFit="0" vertical="center" wrapText="1"/>
    </xf>
    <xf borderId="0" fillId="2" fontId="24" numFmtId="0" xfId="0" applyAlignment="1" applyFont="1">
      <alignment readingOrder="0"/>
    </xf>
    <xf borderId="0" fillId="0" fontId="25" numFmtId="0" xfId="0" applyAlignment="1" applyFont="1">
      <alignment readingOrder="0"/>
    </xf>
    <xf borderId="0" fillId="0" fontId="9" numFmtId="0" xfId="0" applyAlignment="1" applyFont="1">
      <alignment readingOrder="0" shrinkToFit="0" wrapText="1"/>
    </xf>
    <xf borderId="0" fillId="0" fontId="12" numFmtId="0" xfId="0" applyAlignment="1" applyFont="1">
      <alignment horizontal="center" readingOrder="0" vertical="center"/>
    </xf>
    <xf borderId="0" fillId="0" fontId="12" numFmtId="0" xfId="0" applyAlignment="1" applyFont="1">
      <alignment horizontal="left" readingOrder="0" vertical="center"/>
    </xf>
    <xf borderId="0" fillId="0" fontId="9" numFmtId="0" xfId="0" applyAlignment="1" applyFont="1">
      <alignment horizontal="center" vertical="center"/>
    </xf>
    <xf borderId="0" fillId="0" fontId="9" numFmtId="0" xfId="0" applyAlignment="1" applyFont="1">
      <alignment horizontal="center" readingOrder="0" vertical="center"/>
    </xf>
    <xf borderId="0" fillId="7" fontId="26" numFmtId="171" xfId="0" applyAlignment="1" applyFill="1" applyFont="1" applyNumberFormat="1">
      <alignment horizontal="center" readingOrder="0" shrinkToFit="0" vertical="center" wrapText="1"/>
    </xf>
    <xf borderId="0" fillId="0" fontId="12" numFmtId="0" xfId="0" applyAlignment="1" applyFont="1">
      <alignment readingOrder="0"/>
    </xf>
    <xf borderId="0" fillId="7" fontId="11" numFmtId="171" xfId="0" applyAlignment="1" applyFont="1" applyNumberFormat="1">
      <alignment readingOrder="0"/>
    </xf>
    <xf borderId="0" fillId="0" fontId="17" numFmtId="0" xfId="0" applyAlignment="1" applyFont="1">
      <alignment readingOrder="0"/>
    </xf>
    <xf borderId="0" fillId="0" fontId="11" numFmtId="171" xfId="0" applyAlignment="1" applyFont="1" applyNumberFormat="1">
      <alignment readingOrder="0"/>
    </xf>
    <xf borderId="0" fillId="0" fontId="11" numFmtId="164" xfId="0" applyAlignment="1" applyFont="1" applyNumberFormat="1">
      <alignment readingOrder="0"/>
    </xf>
    <xf borderId="0" fillId="3" fontId="11" numFmtId="0" xfId="0" applyAlignment="1" applyFont="1">
      <alignment readingOrder="0"/>
    </xf>
    <xf borderId="0" fillId="3" fontId="11" numFmtId="164" xfId="0" applyAlignment="1" applyFont="1" applyNumberFormat="1">
      <alignment readingOrder="0"/>
    </xf>
    <xf borderId="2" fillId="0" fontId="11" numFmtId="0" xfId="0" applyAlignment="1" applyBorder="1" applyFont="1">
      <alignment readingOrder="0"/>
    </xf>
    <xf borderId="17" fillId="0" fontId="11" numFmtId="0" xfId="0" applyAlignment="1" applyBorder="1" applyFont="1">
      <alignment readingOrder="0"/>
    </xf>
    <xf borderId="0" fillId="0" fontId="11" numFmtId="169" xfId="0" applyFont="1" applyNumberFormat="1"/>
    <xf borderId="0" fillId="0" fontId="11" numFmtId="9" xfId="0" applyAlignment="1" applyFont="1" applyNumberFormat="1">
      <alignment readingOrder="0"/>
    </xf>
    <xf borderId="0" fillId="0" fontId="11" numFmtId="3" xfId="0" applyAlignment="1" applyFont="1" applyNumberFormat="1">
      <alignment readingOrder="0"/>
    </xf>
    <xf borderId="0" fillId="3" fontId="11" numFmtId="169" xfId="0" applyFont="1" applyNumberFormat="1"/>
    <xf borderId="0" fillId="3" fontId="11" numFmtId="9" xfId="0" applyAlignment="1" applyFont="1" applyNumberFormat="1">
      <alignment readingOrder="0"/>
    </xf>
    <xf borderId="0" fillId="0" fontId="11" numFmtId="169" xfId="0" applyAlignment="1" applyFont="1" applyNumberFormat="1">
      <alignment readingOrder="0"/>
    </xf>
    <xf borderId="0" fillId="3" fontId="11" numFmtId="169" xfId="0" applyAlignment="1" applyFont="1" applyNumberFormat="1">
      <alignment readingOrder="0"/>
    </xf>
    <xf borderId="0" fillId="3" fontId="9" numFmtId="3" xfId="0" applyAlignment="1" applyFont="1" applyNumberFormat="1">
      <alignment readingOrder="0"/>
    </xf>
    <xf borderId="0" fillId="0" fontId="22" numFmtId="3" xfId="0" applyAlignment="1" applyFont="1" applyNumberFormat="1">
      <alignment readingOrder="0"/>
    </xf>
    <xf borderId="0" fillId="0" fontId="27" numFmtId="169" xfId="0" applyFont="1" applyNumberFormat="1"/>
    <xf borderId="0" fillId="0" fontId="28" numFmtId="0" xfId="0" applyAlignment="1" applyFont="1">
      <alignment readingOrder="0"/>
    </xf>
    <xf borderId="0" fillId="3" fontId="27" numFmtId="169" xfId="0" applyFont="1" applyNumberFormat="1"/>
    <xf borderId="0" fillId="3" fontId="9" numFmtId="4" xfId="0" applyAlignment="1" applyFont="1" applyNumberFormat="1">
      <alignment readingOrder="0"/>
    </xf>
    <xf borderId="3" fillId="0" fontId="12" numFmtId="169" xfId="0" applyBorder="1" applyFont="1" applyNumberFormat="1"/>
    <xf borderId="3" fillId="0" fontId="12" numFmtId="9" xfId="0" applyBorder="1" applyFont="1" applyNumberFormat="1"/>
    <xf borderId="3" fillId="0" fontId="12" numFmtId="3" xfId="0" applyAlignment="1" applyBorder="1" applyFont="1" applyNumberFormat="1">
      <alignment readingOrder="0"/>
    </xf>
    <xf borderId="3" fillId="0" fontId="12" numFmtId="3" xfId="0" applyBorder="1" applyFont="1" applyNumberFormat="1"/>
    <xf borderId="0" fillId="3" fontId="12" numFmtId="169" xfId="0" applyFont="1" applyNumberFormat="1"/>
    <xf borderId="0" fillId="3" fontId="12" numFmtId="9" xfId="0" applyFont="1" applyNumberFormat="1"/>
    <xf borderId="17" fillId="0" fontId="11" numFmtId="0" xfId="0" applyBorder="1" applyFont="1"/>
    <xf borderId="0" fillId="7" fontId="11" numFmtId="4" xfId="0" applyAlignment="1" applyFont="1" applyNumberFormat="1">
      <alignment readingOrder="0"/>
    </xf>
    <xf borderId="0" fillId="3" fontId="11" numFmtId="4" xfId="0" applyAlignment="1" applyFont="1" applyNumberFormat="1">
      <alignment readingOrder="0"/>
    </xf>
    <xf borderId="0" fillId="7" fontId="11" numFmtId="168" xfId="0" applyAlignment="1" applyFont="1" applyNumberFormat="1">
      <alignment readingOrder="0"/>
    </xf>
    <xf borderId="0" fillId="3" fontId="11" numFmtId="168" xfId="0" applyAlignment="1" applyFont="1" applyNumberFormat="1">
      <alignment readingOrder="0"/>
    </xf>
    <xf borderId="0" fillId="7" fontId="11" numFmtId="0" xfId="0" applyAlignment="1" applyFont="1">
      <alignment readingOrder="0"/>
    </xf>
    <xf borderId="18" fillId="0" fontId="12" numFmtId="0" xfId="0" applyAlignment="1" applyBorder="1" applyFont="1">
      <alignment readingOrder="0"/>
    </xf>
    <xf borderId="19" fillId="0" fontId="11" numFmtId="0" xfId="0" applyBorder="1" applyFont="1"/>
    <xf borderId="20" fillId="0" fontId="11" numFmtId="0" xfId="0" applyBorder="1" applyFont="1"/>
    <xf borderId="21" fillId="0" fontId="11" numFmtId="0" xfId="0" applyBorder="1" applyFont="1"/>
    <xf borderId="0" fillId="2" fontId="29" numFmtId="3" xfId="0" applyAlignment="1" applyFont="1" applyNumberFormat="1">
      <alignment horizontal="right" readingOrder="0" shrinkToFit="0" wrapText="0"/>
    </xf>
    <xf borderId="0" fillId="0" fontId="12" numFmtId="0" xfId="0" applyFont="1"/>
    <xf borderId="22" fillId="3" fontId="11" numFmtId="0" xfId="0" applyAlignment="1" applyBorder="1" applyFont="1">
      <alignment readingOrder="0"/>
    </xf>
    <xf borderId="23" fillId="0" fontId="11" numFmtId="0" xfId="0" applyBorder="1" applyFont="1"/>
    <xf borderId="24" fillId="0" fontId="11" numFmtId="0" xfId="0" applyBorder="1" applyFont="1"/>
    <xf borderId="5" fillId="3" fontId="17" numFmtId="0" xfId="0" applyAlignment="1" applyBorder="1" applyFont="1">
      <alignment horizontal="center" readingOrder="0" shrinkToFit="0" vertical="center" wrapText="1"/>
    </xf>
    <xf borderId="5" fillId="4" fontId="17" numFmtId="0" xfId="0" applyAlignment="1" applyBorder="1" applyFont="1">
      <alignment horizontal="center" readingOrder="0" shrinkToFit="0" vertical="center" wrapText="1"/>
    </xf>
    <xf borderId="0" fillId="0" fontId="17" numFmtId="0" xfId="0" applyAlignment="1" applyFont="1">
      <alignment horizontal="center" readingOrder="0" shrinkToFit="0" vertical="center" wrapText="1"/>
    </xf>
    <xf borderId="0" fillId="0" fontId="11" numFmtId="0" xfId="0" applyAlignment="1" applyFont="1">
      <alignment readingOrder="0" shrinkToFit="0" vertical="center" wrapText="1"/>
    </xf>
    <xf borderId="0" fillId="7" fontId="30" numFmtId="168" xfId="0" applyAlignment="1" applyFont="1" applyNumberFormat="1">
      <alignment readingOrder="0"/>
    </xf>
    <xf borderId="0" fillId="0" fontId="9" numFmtId="172" xfId="0" applyFont="1" applyNumberFormat="1"/>
    <xf borderId="0" fillId="0" fontId="11" numFmtId="168" xfId="0" applyAlignment="1" applyFont="1" applyNumberFormat="1">
      <alignment readingOrder="0"/>
    </xf>
    <xf borderId="0" fillId="7" fontId="11" numFmtId="168" xfId="0" applyFont="1" applyNumberFormat="1"/>
    <xf borderId="0" fillId="7" fontId="11" numFmtId="9" xfId="0" applyAlignment="1" applyFont="1" applyNumberFormat="1">
      <alignment horizontal="right" readingOrder="0" vertical="bottom"/>
    </xf>
    <xf borderId="0" fillId="7" fontId="11" numFmtId="172" xfId="0" applyAlignment="1" applyFont="1" applyNumberFormat="1">
      <alignment horizontal="right" readingOrder="0" vertical="bottom"/>
    </xf>
    <xf borderId="0" fillId="0" fontId="31" numFmtId="168" xfId="0" applyAlignment="1" applyFont="1" applyNumberFormat="1">
      <alignment readingOrder="0"/>
    </xf>
    <xf borderId="0" fillId="0" fontId="11" numFmtId="168" xfId="0" applyFont="1" applyNumberFormat="1"/>
    <xf borderId="0" fillId="0" fontId="17" numFmtId="10" xfId="0" applyAlignment="1" applyFont="1" applyNumberFormat="1">
      <alignment horizontal="right" readingOrder="0" shrinkToFit="0" vertical="bottom" wrapText="0"/>
    </xf>
    <xf borderId="0" fillId="0" fontId="17" numFmtId="0" xfId="0" applyAlignment="1" applyFont="1">
      <alignment horizontal="left" readingOrder="0" shrinkToFit="0" wrapText="0"/>
    </xf>
    <xf borderId="0" fillId="0" fontId="32" numFmtId="168" xfId="0" applyFont="1" applyNumberFormat="1"/>
    <xf borderId="0" fillId="0" fontId="11" numFmtId="2" xfId="0" applyFont="1" applyNumberFormat="1"/>
    <xf borderId="0" fillId="0" fontId="17" numFmtId="9" xfId="0" applyAlignment="1" applyFont="1" applyNumberFormat="1">
      <alignment horizontal="right" readingOrder="0" shrinkToFit="0" vertical="bottom" wrapText="0"/>
    </xf>
    <xf borderId="0" fillId="0" fontId="33" numFmtId="2" xfId="0" applyFont="1" applyNumberFormat="1"/>
    <xf borderId="0" fillId="0" fontId="34" numFmtId="0" xfId="0" applyAlignment="1" applyFont="1">
      <alignment readingOrder="0"/>
    </xf>
    <xf borderId="0" fillId="0" fontId="11" numFmtId="2" xfId="0" applyAlignment="1" applyFont="1" applyNumberFormat="1">
      <alignment horizontal="center"/>
    </xf>
    <xf borderId="1" fillId="0" fontId="11" numFmtId="0" xfId="0" applyBorder="1" applyFont="1"/>
    <xf borderId="1" fillId="0" fontId="11" numFmtId="0" xfId="0" applyAlignment="1" applyBorder="1" applyFont="1">
      <alignment readingOrder="0"/>
    </xf>
    <xf borderId="1" fillId="0" fontId="11" numFmtId="2" xfId="0" applyAlignment="1" applyBorder="1" applyFont="1" applyNumberFormat="1">
      <alignment readingOrder="0"/>
    </xf>
    <xf borderId="1" fillId="0" fontId="17" numFmtId="0" xfId="0" applyAlignment="1" applyBorder="1" applyFont="1">
      <alignment horizontal="right" readingOrder="0" shrinkToFit="0" vertical="bottom" wrapText="0"/>
    </xf>
    <xf borderId="1" fillId="3" fontId="11" numFmtId="2" xfId="0" applyAlignment="1" applyBorder="1" applyFont="1" applyNumberFormat="1">
      <alignment readingOrder="0"/>
    </xf>
    <xf borderId="0" fillId="7" fontId="11" numFmtId="9" xfId="0" applyAlignment="1" applyFont="1" applyNumberFormat="1">
      <alignment readingOrder="0"/>
    </xf>
    <xf borderId="0" fillId="0" fontId="17" numFmtId="168" xfId="0" applyAlignment="1" applyFont="1" applyNumberFormat="1">
      <alignment horizontal="right" readingOrder="0" shrinkToFit="0" vertical="bottom" wrapText="0"/>
    </xf>
    <xf borderId="0" fillId="0" fontId="17" numFmtId="173" xfId="0" applyAlignment="1" applyFont="1" applyNumberFormat="1">
      <alignment horizontal="right" readingOrder="0" shrinkToFit="0" vertical="bottom" wrapText="0"/>
    </xf>
    <xf borderId="0" fillId="0" fontId="27" numFmtId="2" xfId="0" applyFont="1" applyNumberFormat="1"/>
    <xf borderId="0" fillId="0" fontId="35" numFmtId="0" xfId="0" applyAlignment="1" applyFont="1">
      <alignment horizontal="left" readingOrder="0" shrinkToFit="0" vertical="bottom" wrapText="0"/>
    </xf>
    <xf borderId="1" fillId="0" fontId="17" numFmtId="0" xfId="0" applyAlignment="1" applyBorder="1" applyFont="1">
      <alignment readingOrder="0" shrinkToFit="0" vertical="center" wrapText="1"/>
    </xf>
    <xf borderId="0" fillId="0" fontId="11" numFmtId="0" xfId="0" applyAlignment="1" applyFont="1">
      <alignment vertical="center"/>
    </xf>
    <xf borderId="0" fillId="0" fontId="17" numFmtId="0" xfId="0" applyAlignment="1" applyFont="1">
      <alignment shrinkToFit="0" vertical="center" wrapText="1"/>
    </xf>
    <xf borderId="0" fillId="0" fontId="17" numFmtId="0" xfId="0" applyAlignment="1" applyFont="1">
      <alignment readingOrder="0" shrinkToFit="0" vertical="center" wrapText="1"/>
    </xf>
    <xf borderId="0" fillId="0" fontId="17" numFmtId="0" xfId="0" applyAlignment="1" applyFont="1">
      <alignment readingOrder="0" shrinkToFit="0" vertical="bottom" wrapText="1"/>
    </xf>
    <xf borderId="0" fillId="0" fontId="17" numFmtId="2" xfId="0" applyAlignment="1" applyFont="1" applyNumberFormat="1">
      <alignment horizontal="right" readingOrder="0" shrinkToFit="0" vertical="bottom" wrapText="0"/>
    </xf>
    <xf borderId="0" fillId="0" fontId="11" numFmtId="0" xfId="0" applyAlignment="1" applyFont="1">
      <alignment readingOrder="0" shrinkToFit="0" wrapText="1"/>
    </xf>
    <xf borderId="0" fillId="8" fontId="11" numFmtId="0" xfId="0" applyAlignment="1" applyFill="1" applyFont="1">
      <alignment readingOrder="0"/>
    </xf>
    <xf borderId="0" fillId="8" fontId="11" numFmtId="9" xfId="0" applyAlignment="1" applyFont="1" applyNumberFormat="1">
      <alignment readingOrder="0"/>
    </xf>
    <xf borderId="0" fillId="0" fontId="36" numFmtId="2" xfId="0" applyAlignment="1" applyFont="1" applyNumberFormat="1">
      <alignment readingOrder="0"/>
    </xf>
    <xf borderId="4" fillId="0" fontId="17" numFmtId="0" xfId="0" applyAlignment="1" applyBorder="1" applyFont="1">
      <alignment readingOrder="0" shrinkToFit="0" vertical="bottom" wrapText="1"/>
    </xf>
    <xf borderId="4" fillId="0" fontId="17" numFmtId="9" xfId="0" applyAlignment="1" applyBorder="1" applyFont="1" applyNumberFormat="1">
      <alignment horizontal="right" readingOrder="0" shrinkToFit="0" vertical="bottom" wrapText="0"/>
    </xf>
    <xf borderId="0" fillId="0" fontId="9" numFmtId="0" xfId="0" applyAlignment="1" applyFont="1">
      <alignment shrinkToFit="0" wrapText="1"/>
    </xf>
    <xf borderId="0" fillId="3" fontId="11" numFmtId="2" xfId="0" applyAlignment="1" applyFont="1" applyNumberFormat="1">
      <alignment readingOrder="0"/>
    </xf>
    <xf borderId="0" fillId="2" fontId="37" numFmtId="0" xfId="0" applyAlignment="1" applyFont="1">
      <alignment horizontal="center" shrinkToFit="0" vertical="center" wrapText="1"/>
    </xf>
    <xf borderId="0" fillId="0" fontId="14" numFmtId="0" xfId="0" applyFont="1"/>
    <xf borderId="0" fillId="0" fontId="11" numFmtId="9" xfId="0" applyFont="1" applyNumberFormat="1"/>
    <xf borderId="0" fillId="0" fontId="16" numFmtId="0" xfId="0" applyAlignment="1" applyFont="1">
      <alignment horizontal="right" readingOrder="0" shrinkToFit="0" vertical="bottom" wrapText="0"/>
    </xf>
    <xf borderId="0" fillId="0" fontId="12" numFmtId="0" xfId="0" applyAlignment="1" applyFont="1">
      <alignment readingOrder="0" shrinkToFit="0" wrapText="1"/>
    </xf>
    <xf borderId="0" fillId="0" fontId="38" numFmtId="164" xfId="0" applyAlignment="1" applyFont="1" applyNumberFormat="1">
      <alignment horizontal="right" readingOrder="0" shrinkToFit="0" vertical="bottom" wrapText="1"/>
    </xf>
    <xf borderId="1" fillId="0" fontId="12" numFmtId="0" xfId="0" applyAlignment="1" applyBorder="1" applyFont="1">
      <alignment horizontal="center" readingOrder="0" shrinkToFit="0" wrapText="1"/>
    </xf>
    <xf borderId="0" fillId="0" fontId="35" numFmtId="0" xfId="0" applyAlignment="1" applyFont="1">
      <alignment readingOrder="0"/>
    </xf>
    <xf borderId="0" fillId="0" fontId="11" numFmtId="10" xfId="0" applyFont="1" applyNumberFormat="1"/>
    <xf borderId="0" fillId="0" fontId="39" numFmtId="0" xfId="0" applyAlignment="1" applyFont="1">
      <alignment readingOrder="0"/>
    </xf>
    <xf borderId="0" fillId="0" fontId="11" numFmtId="165" xfId="0" applyAlignment="1" applyFont="1" applyNumberFormat="1">
      <alignment readingOrder="0"/>
    </xf>
    <xf borderId="0" fillId="0" fontId="9" numFmtId="174" xfId="0" applyAlignment="1" applyFont="1" applyNumberFormat="1">
      <alignment readingOrder="0"/>
    </xf>
    <xf borderId="0" fillId="0" fontId="11" numFmtId="10" xfId="0" applyAlignment="1" applyFont="1" applyNumberFormat="1">
      <alignment readingOrder="0"/>
    </xf>
    <xf borderId="0" fillId="2" fontId="24" numFmtId="173" xfId="0" applyAlignment="1" applyFont="1" applyNumberFormat="1">
      <alignment readingOrder="0"/>
    </xf>
    <xf borderId="0" fillId="0" fontId="11" numFmtId="173" xfId="0" applyAlignment="1" applyFont="1" applyNumberFormat="1">
      <alignment readingOrder="0"/>
    </xf>
    <xf borderId="0" fillId="0" fontId="9" numFmtId="175" xfId="0" applyAlignment="1" applyFont="1" applyNumberFormat="1">
      <alignment readingOrder="0"/>
    </xf>
    <xf borderId="0" fillId="9" fontId="9" numFmtId="0" xfId="0" applyAlignment="1" applyFill="1" applyFont="1">
      <alignment horizontal="center" readingOrder="0" shrinkToFit="0" vertical="center" wrapText="1"/>
    </xf>
    <xf borderId="0" fillId="0" fontId="24" numFmtId="0" xfId="0" applyFont="1"/>
    <xf borderId="0" fillId="0" fontId="24" numFmtId="176" xfId="0" applyFont="1" applyNumberFormat="1"/>
    <xf borderId="0" fillId="0" fontId="9" numFmtId="176" xfId="0" applyFont="1" applyNumberFormat="1"/>
    <xf borderId="0" fillId="0" fontId="14" numFmtId="0" xfId="0" applyAlignment="1" applyFont="1">
      <alignment horizontal="right" vertical="bottom"/>
    </xf>
    <xf borderId="0" fillId="0" fontId="14" numFmtId="0" xfId="0" applyAlignment="1" applyFont="1">
      <alignment vertical="bottom"/>
    </xf>
    <xf borderId="25" fillId="10" fontId="11" numFmtId="3" xfId="0" applyAlignment="1" applyBorder="1" applyFill="1" applyFont="1" applyNumberFormat="1">
      <alignment horizontal="left" vertical="center"/>
    </xf>
    <xf borderId="25" fillId="10" fontId="34" numFmtId="0" xfId="0" applyAlignment="1" applyBorder="1" applyFont="1">
      <alignment horizontal="left" readingOrder="0" vertical="center"/>
    </xf>
    <xf borderId="25" fillId="10" fontId="11" numFmtId="0" xfId="0" applyAlignment="1" applyBorder="1" applyFont="1">
      <alignment horizontal="left" vertical="center"/>
    </xf>
    <xf borderId="25" fillId="10" fontId="11" numFmtId="0" xfId="0" applyAlignment="1" applyBorder="1" applyFont="1">
      <alignment horizontal="left" readingOrder="0" vertical="center"/>
    </xf>
    <xf borderId="0" fillId="10" fontId="11" numFmtId="0" xfId="0" applyAlignment="1" applyFont="1">
      <alignment horizontal="left" vertical="center"/>
    </xf>
    <xf borderId="25" fillId="10" fontId="12" numFmtId="3" xfId="0" applyAlignment="1" applyBorder="1" applyFont="1" applyNumberFormat="1">
      <alignment horizontal="left" vertical="center"/>
    </xf>
    <xf borderId="25" fillId="10" fontId="12" numFmtId="0" xfId="0" applyAlignment="1" applyBorder="1" applyFont="1">
      <alignment horizontal="left" vertical="center"/>
    </xf>
    <xf borderId="26" fillId="10" fontId="11" numFmtId="0" xfId="0" applyAlignment="1" applyBorder="1" applyFont="1">
      <alignment horizontal="left" vertical="center"/>
    </xf>
    <xf borderId="25" fillId="10" fontId="11" numFmtId="15" xfId="0" applyAlignment="1" applyBorder="1" applyFont="1" applyNumberFormat="1">
      <alignment horizontal="left" vertical="center"/>
    </xf>
    <xf borderId="25" fillId="10" fontId="11" numFmtId="164" xfId="0" applyAlignment="1" applyBorder="1" applyFont="1" applyNumberFormat="1">
      <alignment horizontal="left" vertical="center"/>
    </xf>
    <xf borderId="25" fillId="10" fontId="11" numFmtId="15" xfId="0" applyAlignment="1" applyBorder="1" applyFont="1" applyNumberFormat="1">
      <alignment horizontal="left" readingOrder="0" vertical="center"/>
    </xf>
    <xf borderId="25" fillId="10" fontId="11" numFmtId="168" xfId="0" applyAlignment="1" applyBorder="1" applyFont="1" applyNumberFormat="1">
      <alignment horizontal="left" vertical="center"/>
    </xf>
    <xf borderId="0" fillId="10" fontId="11" numFmtId="15" xfId="0" applyAlignment="1" applyFont="1" applyNumberFormat="1">
      <alignment horizontal="left" vertical="center"/>
    </xf>
    <xf borderId="0" fillId="10" fontId="11" numFmtId="0" xfId="0" applyAlignment="1" applyFont="1">
      <alignment horizontal="left" readingOrder="0" vertical="center"/>
    </xf>
    <xf borderId="27" fillId="10" fontId="11" numFmtId="0" xfId="0" applyAlignment="1" applyBorder="1" applyFont="1">
      <alignment horizontal="left" vertical="center"/>
    </xf>
    <xf borderId="28" fillId="10" fontId="12" numFmtId="0" xfId="0" applyAlignment="1" applyBorder="1" applyFont="1">
      <alignment horizontal="left" vertical="center"/>
    </xf>
    <xf borderId="29" fillId="10" fontId="11" numFmtId="177" xfId="0" applyAlignment="1" applyBorder="1" applyFont="1" applyNumberFormat="1">
      <alignment horizontal="left" vertical="center"/>
    </xf>
    <xf borderId="30" fillId="10" fontId="11" numFmtId="0" xfId="0" applyAlignment="1" applyBorder="1" applyFont="1">
      <alignment horizontal="left" vertical="center"/>
    </xf>
    <xf borderId="25" fillId="10" fontId="11" numFmtId="165" xfId="0" applyAlignment="1" applyBorder="1" applyFont="1" applyNumberFormat="1">
      <alignment horizontal="left" readingOrder="0" vertical="center"/>
    </xf>
    <xf borderId="25" fillId="10" fontId="11" numFmtId="4" xfId="0" applyAlignment="1" applyBorder="1" applyFont="1" applyNumberFormat="1">
      <alignment horizontal="left" readingOrder="0" vertical="center"/>
    </xf>
    <xf borderId="0" fillId="10" fontId="11" numFmtId="10" xfId="0" applyAlignment="1" applyFont="1" applyNumberFormat="1">
      <alignment horizontal="left" readingOrder="0" vertical="center"/>
    </xf>
    <xf borderId="0" fillId="0" fontId="12" numFmtId="3" xfId="0" applyAlignment="1" applyFont="1" applyNumberFormat="1">
      <alignment horizontal="center" readingOrder="0" shrinkToFit="0" vertical="center" wrapText="1"/>
    </xf>
    <xf borderId="0" fillId="0" fontId="12" numFmtId="3" xfId="0" applyAlignment="1" applyFont="1" applyNumberFormat="1">
      <alignment horizontal="center" shrinkToFit="0" vertical="center" wrapText="1"/>
    </xf>
    <xf borderId="0" fillId="0" fontId="12" numFmtId="0" xfId="0" applyAlignment="1" applyFont="1">
      <alignment horizontal="center" shrinkToFit="0" vertical="center" wrapText="1"/>
    </xf>
    <xf borderId="31" fillId="0" fontId="12" numFmtId="0" xfId="0" applyAlignment="1" applyBorder="1" applyFont="1">
      <alignment horizontal="center" shrinkToFit="0" vertical="center" wrapText="1"/>
    </xf>
    <xf borderId="31" fillId="0" fontId="12" numFmtId="178" xfId="0" applyAlignment="1" applyBorder="1" applyFont="1" applyNumberFormat="1">
      <alignment horizontal="center" readingOrder="0" shrinkToFit="0" vertical="center" wrapText="1"/>
    </xf>
    <xf borderId="31" fillId="0" fontId="12" numFmtId="178" xfId="0" applyAlignment="1" applyBorder="1" applyFont="1" applyNumberFormat="1">
      <alignment horizontal="center" shrinkToFit="0" vertical="center" wrapText="1"/>
    </xf>
    <xf borderId="0" fillId="0" fontId="12" numFmtId="178" xfId="0" applyAlignment="1" applyFont="1" applyNumberFormat="1">
      <alignment horizontal="center" readingOrder="0" shrinkToFit="0" vertical="center" wrapText="1"/>
    </xf>
    <xf borderId="0" fillId="0" fontId="17" numFmtId="3" xfId="0" applyAlignment="1" applyFont="1" applyNumberFormat="1">
      <alignment horizontal="right" shrinkToFit="1" vertical="center" wrapText="0"/>
    </xf>
    <xf borderId="32" fillId="3" fontId="17" numFmtId="179" xfId="0" applyAlignment="1" applyBorder="1" applyFont="1" applyNumberFormat="1">
      <alignment horizontal="right" readingOrder="0" shrinkToFit="1" vertical="center" wrapText="0"/>
    </xf>
    <xf borderId="0" fillId="3" fontId="17" numFmtId="2" xfId="0" applyAlignment="1" applyFont="1" applyNumberFormat="1">
      <alignment horizontal="left" readingOrder="0"/>
    </xf>
    <xf borderId="0" fillId="3" fontId="17" numFmtId="179" xfId="0" applyAlignment="1" applyFont="1" applyNumberFormat="1">
      <alignment horizontal="right" readingOrder="0" shrinkToFit="0" vertical="top" wrapText="0"/>
    </xf>
    <xf borderId="0" fillId="3" fontId="11" numFmtId="0" xfId="0" applyAlignment="1" applyFont="1">
      <alignment horizontal="left" readingOrder="0" vertical="top"/>
    </xf>
    <xf borderId="0" fillId="3" fontId="17" numFmtId="177" xfId="0" applyAlignment="1" applyFont="1" applyNumberFormat="1">
      <alignment horizontal="right" readingOrder="0" shrinkToFit="0" vertical="top" wrapText="0"/>
    </xf>
    <xf borderId="0" fillId="0" fontId="11" numFmtId="3" xfId="0" applyAlignment="1" applyFont="1" applyNumberFormat="1">
      <alignment horizontal="left" vertical="center"/>
    </xf>
    <xf borderId="0" fillId="0" fontId="11" numFmtId="164" xfId="0" applyFont="1" applyNumberFormat="1"/>
    <xf borderId="0" fillId="0" fontId="40" numFmtId="2" xfId="0" applyAlignment="1" applyFont="1" applyNumberFormat="1">
      <alignment horizontal="left" readingOrder="0" shrinkToFit="0" vertical="center" wrapText="1"/>
    </xf>
    <xf borderId="33" fillId="3" fontId="17" numFmtId="179" xfId="0" applyAlignment="1" applyBorder="1" applyFont="1" applyNumberFormat="1">
      <alignment horizontal="right" readingOrder="0" shrinkToFit="1" vertical="center" wrapText="0"/>
    </xf>
    <xf borderId="0" fillId="0" fontId="11" numFmtId="180" xfId="0" applyFont="1" applyNumberFormat="1"/>
    <xf borderId="0" fillId="3" fontId="17" numFmtId="179" xfId="0" applyAlignment="1" applyFont="1" applyNumberFormat="1">
      <alignment horizontal="right" readingOrder="0" shrinkToFit="1" vertical="center" wrapText="0"/>
    </xf>
    <xf borderId="0" fillId="0" fontId="17" numFmtId="3" xfId="0" applyAlignment="1" applyFont="1" applyNumberFormat="1">
      <alignment horizontal="right" readingOrder="0" shrinkToFit="1" vertical="center" wrapText="0"/>
    </xf>
    <xf borderId="0" fillId="0" fontId="17" numFmtId="3" xfId="0" applyAlignment="1" applyFont="1" applyNumberFormat="1">
      <alignment horizontal="center" shrinkToFit="1" vertical="center" wrapText="0"/>
    </xf>
    <xf borderId="0" fillId="3" fontId="17" numFmtId="179" xfId="0" applyAlignment="1" applyFont="1" applyNumberFormat="1">
      <alignment horizontal="center" readingOrder="0" shrinkToFit="1" vertical="center" wrapText="0"/>
    </xf>
    <xf borderId="0" fillId="3" fontId="17" numFmtId="2" xfId="0" applyAlignment="1" applyFont="1" applyNumberFormat="1">
      <alignment horizontal="center" readingOrder="0"/>
    </xf>
    <xf borderId="0" fillId="3" fontId="17" numFmtId="179" xfId="0" applyAlignment="1" applyFont="1" applyNumberFormat="1">
      <alignment horizontal="center" readingOrder="0" shrinkToFit="0" vertical="top" wrapText="0"/>
    </xf>
    <xf borderId="0" fillId="3" fontId="11" numFmtId="0" xfId="0" applyAlignment="1" applyFont="1">
      <alignment horizontal="center" readingOrder="0" vertical="top"/>
    </xf>
    <xf borderId="0" fillId="3" fontId="17" numFmtId="177" xfId="0" applyAlignment="1" applyFont="1" applyNumberFormat="1">
      <alignment horizontal="center" readingOrder="0" shrinkToFit="0" vertical="top" wrapText="0"/>
    </xf>
    <xf borderId="0" fillId="0" fontId="11" numFmtId="3" xfId="0" applyAlignment="1" applyFont="1" applyNumberFormat="1">
      <alignment horizontal="center" vertical="center"/>
    </xf>
    <xf borderId="0" fillId="0" fontId="11" numFmtId="164" xfId="0" applyAlignment="1" applyFont="1" applyNumberFormat="1">
      <alignment horizontal="center"/>
    </xf>
    <xf borderId="0" fillId="0" fontId="40" numFmtId="2" xfId="0" applyAlignment="1" applyFont="1" applyNumberFormat="1">
      <alignment horizontal="center" readingOrder="0" shrinkToFit="0" vertical="center" wrapText="1"/>
    </xf>
    <xf borderId="0" fillId="0" fontId="11" numFmtId="2" xfId="0" applyAlignment="1" applyFont="1" applyNumberFormat="1">
      <alignment horizontal="center"/>
    </xf>
    <xf borderId="0" fillId="0" fontId="11" numFmtId="180" xfId="0" applyAlignment="1" applyFont="1" applyNumberFormat="1">
      <alignment horizontal="center"/>
    </xf>
    <xf borderId="0" fillId="0" fontId="17" numFmtId="4" xfId="0" applyAlignment="1" applyFont="1" applyNumberFormat="1">
      <alignment horizontal="right" shrinkToFit="1" vertical="center" wrapText="0"/>
    </xf>
    <xf borderId="0" fillId="0" fontId="17" numFmtId="4" xfId="0" applyAlignment="1" applyFont="1" applyNumberFormat="1">
      <alignment horizontal="right" readingOrder="0" shrinkToFit="1" vertical="center" wrapText="0"/>
    </xf>
    <xf borderId="0" fillId="0" fontId="17" numFmtId="4" xfId="0" applyAlignment="1" applyFont="1" applyNumberFormat="1">
      <alignment horizontal="center" shrinkToFit="1" vertical="center" wrapText="0"/>
    </xf>
    <xf borderId="0" fillId="3" fontId="17" numFmtId="4" xfId="0" applyAlignment="1" applyFont="1" applyNumberFormat="1">
      <alignment horizontal="center" readingOrder="0" shrinkToFit="1" vertical="center" wrapText="0"/>
    </xf>
    <xf borderId="0" fillId="3" fontId="17" numFmtId="4" xfId="0" applyAlignment="1" applyFont="1" applyNumberFormat="1">
      <alignment horizontal="center" readingOrder="0"/>
    </xf>
    <xf borderId="0" fillId="3" fontId="17" numFmtId="4" xfId="0" applyAlignment="1" applyFont="1" applyNumberFormat="1">
      <alignment horizontal="center" readingOrder="0" shrinkToFit="0" vertical="top" wrapText="0"/>
    </xf>
    <xf borderId="0" fillId="3" fontId="11" numFmtId="4" xfId="0" applyAlignment="1" applyFont="1" applyNumberFormat="1">
      <alignment horizontal="center" readingOrder="0" vertical="top"/>
    </xf>
    <xf borderId="0" fillId="0" fontId="11" numFmtId="4" xfId="0" applyAlignment="1" applyFont="1" applyNumberFormat="1">
      <alignment horizontal="center" vertical="center"/>
    </xf>
    <xf borderId="0" fillId="0" fontId="11" numFmtId="4" xfId="0" applyAlignment="1" applyFont="1" applyNumberFormat="1">
      <alignment horizontal="center"/>
    </xf>
    <xf borderId="0" fillId="0" fontId="40" numFmtId="4" xfId="0" applyAlignment="1" applyFont="1" applyNumberFormat="1">
      <alignment horizontal="center" readingOrder="0" shrinkToFit="0" vertical="center" wrapText="1"/>
    </xf>
    <xf borderId="0" fillId="3" fontId="17" numFmtId="4" xfId="0" applyAlignment="1" applyFont="1" applyNumberFormat="1">
      <alignment horizontal="right" readingOrder="0" shrinkToFit="1" vertical="center" wrapText="0"/>
    </xf>
    <xf borderId="0" fillId="0" fontId="11" numFmtId="4" xfId="0" applyFont="1" applyNumberFormat="1"/>
    <xf borderId="0" fillId="3" fontId="17" numFmtId="4" xfId="0" applyAlignment="1" applyFont="1" applyNumberFormat="1">
      <alignment horizontal="right" readingOrder="0" shrinkToFit="0" vertical="top" wrapText="0"/>
    </xf>
    <xf borderId="0" fillId="3" fontId="11" numFmtId="4" xfId="0" applyAlignment="1" applyFont="1" applyNumberFormat="1">
      <alignment horizontal="left" readingOrder="0" vertical="top"/>
    </xf>
    <xf borderId="0" fillId="0" fontId="11" numFmtId="4" xfId="0" applyAlignment="1" applyFont="1" applyNumberFormat="1">
      <alignment horizontal="left" vertical="center"/>
    </xf>
    <xf borderId="0" fillId="3" fontId="17" numFmtId="4" xfId="0" applyAlignment="1" applyFont="1" applyNumberFormat="1">
      <alignment horizontal="left" readingOrder="0"/>
    </xf>
    <xf borderId="0" fillId="0" fontId="40" numFmtId="4" xfId="0" applyAlignment="1" applyFont="1" applyNumberFormat="1">
      <alignment horizontal="left" readingOrder="0" shrinkToFit="0" vertical="center" wrapText="1"/>
    </xf>
    <xf borderId="0" fillId="0" fontId="37" numFmtId="0" xfId="0" applyAlignment="1" applyFont="1">
      <alignment horizontal="center" readingOrder="0" shrinkToFit="0" vertical="center" wrapText="1"/>
    </xf>
    <xf borderId="0" fillId="4" fontId="37" numFmtId="0" xfId="0" applyAlignment="1" applyFont="1">
      <alignment horizontal="center" readingOrder="0" shrinkToFit="0" vertical="center" wrapText="1"/>
    </xf>
    <xf borderId="0" fillId="5" fontId="37" numFmtId="0" xfId="0" applyAlignment="1" applyFont="1">
      <alignment horizontal="center" readingOrder="0" shrinkToFit="0" vertical="center" wrapText="1"/>
    </xf>
    <xf borderId="0" fillId="11" fontId="37" numFmtId="0" xfId="0" applyAlignment="1" applyFill="1" applyFont="1">
      <alignment horizontal="center" readingOrder="0" shrinkToFit="0" vertical="center" wrapText="1"/>
    </xf>
    <xf borderId="1" fillId="0" fontId="37" numFmtId="0" xfId="0" applyAlignment="1" applyBorder="1" applyFont="1">
      <alignment horizontal="center" readingOrder="0" shrinkToFit="0" vertical="center" wrapText="1"/>
    </xf>
    <xf borderId="1" fillId="4" fontId="37" numFmtId="0" xfId="0" applyAlignment="1" applyBorder="1" applyFont="1">
      <alignment horizontal="center" readingOrder="0" shrinkToFit="0" vertical="center" wrapText="1"/>
    </xf>
    <xf borderId="1" fillId="5" fontId="37" numFmtId="0" xfId="0" applyAlignment="1" applyBorder="1" applyFont="1">
      <alignment horizontal="center" readingOrder="0" shrinkToFit="0" vertical="center" wrapText="1"/>
    </xf>
    <xf borderId="1" fillId="11" fontId="37" numFmtId="0" xfId="0" applyAlignment="1" applyBorder="1" applyFont="1">
      <alignment horizontal="center" readingOrder="0" shrinkToFit="0" vertical="center" wrapText="1"/>
    </xf>
    <xf borderId="1" fillId="0" fontId="37" numFmtId="0" xfId="0" applyAlignment="1" applyBorder="1" applyFont="1">
      <alignment horizontal="center" readingOrder="0" vertical="center"/>
    </xf>
    <xf borderId="0" fillId="0" fontId="9" numFmtId="181" xfId="0" applyFont="1" applyNumberFormat="1"/>
    <xf borderId="0" fillId="0" fontId="14" numFmtId="0" xfId="0" applyAlignment="1" applyFont="1">
      <alignment horizontal="center" readingOrder="0" vertical="bottom"/>
    </xf>
    <xf borderId="0" fillId="0" fontId="14" numFmtId="4" xfId="0" applyAlignment="1" applyFont="1" applyNumberFormat="1">
      <alignment vertical="bottom"/>
    </xf>
    <xf borderId="0" fillId="0" fontId="14" numFmtId="2" xfId="0" applyAlignment="1" applyFont="1" applyNumberFormat="1">
      <alignment horizontal="center" readingOrder="0" vertical="bottom"/>
    </xf>
    <xf borderId="0" fillId="7" fontId="9" numFmtId="0" xfId="0" applyAlignment="1" applyFont="1">
      <alignment readingOrder="0"/>
    </xf>
    <xf borderId="0" fillId="7" fontId="9" numFmtId="0" xfId="0" applyFont="1"/>
    <xf borderId="0" fillId="0" fontId="9" numFmtId="0" xfId="0" applyAlignment="1" applyFont="1">
      <alignment horizontal="right"/>
    </xf>
    <xf borderId="0" fillId="0" fontId="9" numFmtId="4" xfId="0" applyAlignment="1" applyFont="1" applyNumberFormat="1">
      <alignment readingOrder="0"/>
    </xf>
    <xf borderId="0" fillId="0" fontId="24" numFmtId="4" xfId="0" applyAlignment="1" applyFont="1" applyNumberFormat="1">
      <alignment horizontal="right"/>
    </xf>
    <xf borderId="0" fillId="0" fontId="24" numFmtId="180" xfId="0" applyAlignment="1" applyFont="1" applyNumberFormat="1">
      <alignment horizontal="right"/>
    </xf>
    <xf borderId="0" fillId="0" fontId="9" numFmtId="4" xfId="0" applyAlignment="1" applyFont="1" applyNumberFormat="1">
      <alignment horizontal="right" readingOrder="0"/>
    </xf>
    <xf borderId="0" fillId="0" fontId="24" numFmtId="4" xfId="0" applyFont="1" applyNumberFormat="1"/>
    <xf borderId="0" fillId="0" fontId="24" numFmtId="4" xfId="0" applyAlignment="1" applyFont="1" applyNumberFormat="1">
      <alignment horizontal="right" readingOrder="0"/>
    </xf>
    <xf borderId="10" fillId="0" fontId="9" numFmtId="4" xfId="0" applyAlignment="1" applyBorder="1" applyFont="1" applyNumberFormat="1">
      <alignment readingOrder="0"/>
    </xf>
    <xf borderId="11" fillId="0" fontId="24" numFmtId="4" xfId="0" applyAlignment="1" applyBorder="1" applyFont="1" applyNumberFormat="1">
      <alignment readingOrder="0"/>
    </xf>
    <xf borderId="0" fillId="0" fontId="9" numFmtId="4" xfId="0" applyFont="1" applyNumberFormat="1"/>
    <xf borderId="0" fillId="0" fontId="24" numFmtId="4" xfId="0" applyAlignment="1" applyFont="1" applyNumberFormat="1">
      <alignment readingOrder="0"/>
    </xf>
    <xf borderId="0" fillId="0" fontId="24" numFmtId="4" xfId="0" applyAlignment="1" applyFont="1" applyNumberFormat="1">
      <alignment horizontal="left" readingOrder="0"/>
    </xf>
    <xf borderId="25" fillId="10" fontId="11" numFmtId="1" xfId="0" applyAlignment="1" applyBorder="1" applyFont="1" applyNumberFormat="1">
      <alignment horizontal="left" vertical="center"/>
    </xf>
    <xf borderId="25" fillId="10" fontId="11" numFmtId="0" xfId="0" applyBorder="1" applyFont="1"/>
    <xf borderId="0" fillId="10" fontId="11" numFmtId="0" xfId="0" applyFont="1"/>
    <xf borderId="0" fillId="10" fontId="11" numFmtId="0" xfId="0" applyFont="1"/>
    <xf borderId="25" fillId="10" fontId="12" numFmtId="1" xfId="0" applyAlignment="1" applyBorder="1" applyFont="1" applyNumberFormat="1">
      <alignment horizontal="left" vertical="center"/>
    </xf>
    <xf borderId="25" fillId="10" fontId="11" numFmtId="15" xfId="0" applyAlignment="1" applyBorder="1" applyFont="1" applyNumberFormat="1">
      <alignment horizontal="right" readingOrder="0"/>
    </xf>
    <xf borderId="25" fillId="10" fontId="12" numFmtId="0" xfId="0" applyAlignment="1" applyBorder="1" applyFont="1">
      <alignment horizontal="left" readingOrder="0" vertical="center"/>
    </xf>
    <xf borderId="25" fillId="10" fontId="11" numFmtId="0" xfId="0" applyAlignment="1" applyBorder="1" applyFont="1">
      <alignment horizontal="right" readingOrder="0"/>
    </xf>
    <xf borderId="25" fillId="10" fontId="11" numFmtId="164" xfId="0" applyAlignment="1" applyBorder="1" applyFont="1" applyNumberFormat="1">
      <alignment horizontal="right"/>
    </xf>
    <xf borderId="0" fillId="10" fontId="11" numFmtId="4" xfId="0" applyAlignment="1" applyFont="1" applyNumberFormat="1">
      <alignment horizontal="right"/>
    </xf>
    <xf borderId="0" fillId="10" fontId="17" numFmtId="2" xfId="0" applyAlignment="1" applyFont="1" applyNumberFormat="1">
      <alignment horizontal="right" readingOrder="0"/>
    </xf>
    <xf borderId="25" fillId="10" fontId="11" numFmtId="9" xfId="0" applyAlignment="1" applyBorder="1" applyFont="1" applyNumberFormat="1">
      <alignment horizontal="right" readingOrder="0"/>
    </xf>
    <xf borderId="25" fillId="10" fontId="11" numFmtId="177" xfId="0" applyBorder="1" applyFont="1" applyNumberFormat="1"/>
    <xf borderId="0" fillId="10" fontId="11" numFmtId="2" xfId="0" applyFont="1" applyNumberFormat="1"/>
    <xf borderId="26" fillId="10" fontId="11" numFmtId="1" xfId="0" applyBorder="1" applyFont="1" applyNumberFormat="1"/>
    <xf borderId="34" fillId="0" fontId="12" numFmtId="1" xfId="0" applyAlignment="1" applyBorder="1" applyFont="1" applyNumberFormat="1">
      <alignment horizontal="center" vertical="center"/>
    </xf>
    <xf borderId="34" fillId="0" fontId="12" numFmtId="182" xfId="0" applyAlignment="1" applyBorder="1" applyFont="1" applyNumberFormat="1">
      <alignment horizontal="center" vertical="center"/>
    </xf>
    <xf borderId="34" fillId="0" fontId="12" numFmtId="182" xfId="0" applyAlignment="1" applyBorder="1" applyFont="1" applyNumberFormat="1">
      <alignment horizontal="center" readingOrder="0" shrinkToFit="0" vertical="center" wrapText="1"/>
    </xf>
    <xf borderId="34" fillId="0" fontId="12" numFmtId="183" xfId="0" applyAlignment="1" applyBorder="1" applyFont="1" applyNumberFormat="1">
      <alignment horizontal="center" shrinkToFit="0" vertical="center" wrapText="1"/>
    </xf>
    <xf borderId="34" fillId="12" fontId="12" numFmtId="182" xfId="0" applyAlignment="1" applyBorder="1" applyFill="1" applyFont="1" applyNumberFormat="1">
      <alignment horizontal="center" shrinkToFit="0" vertical="center" wrapText="1"/>
    </xf>
    <xf borderId="34" fillId="12" fontId="12" numFmtId="2" xfId="0" applyAlignment="1" applyBorder="1" applyFont="1" applyNumberFormat="1">
      <alignment horizontal="center" readingOrder="0" shrinkToFit="0" vertical="center" wrapText="1"/>
    </xf>
    <xf borderId="34" fillId="4" fontId="12" numFmtId="2" xfId="0" applyAlignment="1" applyBorder="1" applyFont="1" applyNumberFormat="1">
      <alignment horizontal="center" readingOrder="0" shrinkToFit="0" vertical="center" wrapText="1"/>
    </xf>
    <xf borderId="34" fillId="5" fontId="12" numFmtId="2" xfId="0" applyAlignment="1" applyBorder="1" applyFont="1" applyNumberFormat="1">
      <alignment horizontal="center" readingOrder="0" shrinkToFit="0" vertical="center" wrapText="1"/>
    </xf>
    <xf borderId="34" fillId="11" fontId="12" numFmtId="2" xfId="0" applyAlignment="1" applyBorder="1" applyFont="1" applyNumberFormat="1">
      <alignment horizontal="center" readingOrder="0" shrinkToFit="0" vertical="center" wrapText="1"/>
    </xf>
    <xf borderId="34" fillId="12" fontId="12" numFmtId="183" xfId="0" applyAlignment="1" applyBorder="1" applyFont="1" applyNumberFormat="1">
      <alignment horizontal="center" readingOrder="0" shrinkToFit="0" vertical="center" wrapText="1"/>
    </xf>
    <xf borderId="0" fillId="0" fontId="11" numFmtId="1" xfId="0" applyAlignment="1" applyFont="1" applyNumberFormat="1">
      <alignment horizontal="left"/>
    </xf>
    <xf borderId="0" fillId="3" fontId="11" numFmtId="2" xfId="0" applyAlignment="1" applyFont="1" applyNumberFormat="1">
      <alignment horizontal="right" readingOrder="0" vertical="top"/>
    </xf>
    <xf borderId="0" fillId="3" fontId="11" numFmtId="0" xfId="0" applyAlignment="1" applyFont="1">
      <alignment horizontal="right" readingOrder="0" vertical="top"/>
    </xf>
    <xf borderId="0" fillId="3" fontId="11" numFmtId="0" xfId="0" applyAlignment="1" applyFont="1">
      <alignment horizontal="right"/>
    </xf>
    <xf borderId="0" fillId="3" fontId="11" numFmtId="177" xfId="0" applyAlignment="1" applyFont="1" applyNumberFormat="1">
      <alignment horizontal="right" readingOrder="0" vertical="top"/>
    </xf>
    <xf borderId="0" fillId="3" fontId="11" numFmtId="184" xfId="0" applyAlignment="1" applyFont="1" applyNumberFormat="1">
      <alignment horizontal="right"/>
    </xf>
    <xf borderId="0" fillId="3" fontId="11" numFmtId="4" xfId="0" applyAlignment="1" applyFont="1" applyNumberFormat="1">
      <alignment horizontal="right"/>
    </xf>
    <xf borderId="0" fillId="0" fontId="11" numFmtId="0" xfId="0" applyAlignment="1" applyFont="1">
      <alignment horizontal="right"/>
    </xf>
    <xf borderId="0" fillId="0" fontId="11" numFmtId="4" xfId="0" applyAlignment="1" applyFont="1" applyNumberFormat="1">
      <alignment horizontal="right"/>
    </xf>
    <xf borderId="0" fillId="0" fontId="11" numFmtId="179" xfId="0" applyAlignment="1" applyFont="1" applyNumberFormat="1">
      <alignment horizontal="right"/>
    </xf>
    <xf borderId="0" fillId="2" fontId="17" numFmtId="2" xfId="0" applyAlignment="1" applyFont="1" applyNumberFormat="1">
      <alignment horizontal="left" readingOrder="0"/>
    </xf>
    <xf borderId="0" fillId="3" fontId="11" numFmtId="1" xfId="0" applyAlignment="1" applyFont="1" applyNumberFormat="1">
      <alignment horizontal="left"/>
    </xf>
    <xf borderId="0" fillId="0" fontId="37" numFmtId="0" xfId="0" applyAlignment="1" applyFont="1">
      <alignment horizontal="left" readingOrder="0" shrinkToFit="0" vertical="center" wrapText="0"/>
    </xf>
    <xf borderId="0" fillId="0" fontId="37" numFmtId="0" xfId="0" applyAlignment="1" applyFont="1">
      <alignment horizontal="center" vertical="center"/>
    </xf>
    <xf borderId="0" fillId="0" fontId="37" numFmtId="0" xfId="0" applyAlignment="1" applyFont="1">
      <alignment horizontal="center" readingOrder="0" vertical="center"/>
    </xf>
    <xf borderId="0" fillId="0" fontId="41" numFmtId="0" xfId="0" applyAlignment="1" applyFont="1">
      <alignment readingOrder="0"/>
    </xf>
    <xf borderId="0" fillId="0" fontId="42" numFmtId="0" xfId="0" applyAlignment="1" applyFont="1">
      <alignment horizontal="center" readingOrder="0" vertical="bottom"/>
    </xf>
    <xf borderId="0" fillId="13" fontId="42" numFmtId="0" xfId="0" applyAlignment="1" applyFill="1" applyFont="1">
      <alignment horizontal="center" readingOrder="0" vertical="bottom"/>
    </xf>
    <xf borderId="0" fillId="13" fontId="14" numFmtId="4" xfId="0" applyAlignment="1" applyFont="1" applyNumberFormat="1">
      <alignment vertical="bottom"/>
    </xf>
    <xf borderId="0" fillId="13" fontId="14" numFmtId="0" xfId="0" applyAlignment="1" applyFont="1">
      <alignment vertical="bottom"/>
    </xf>
    <xf borderId="0" fillId="4" fontId="9" numFmtId="0" xfId="0" applyAlignment="1" applyFont="1">
      <alignment readingOrder="0"/>
    </xf>
    <xf borderId="0" fillId="0" fontId="9" numFmtId="2" xfId="0" applyAlignment="1" applyFont="1" applyNumberFormat="1">
      <alignment horizontal="right"/>
    </xf>
    <xf borderId="0" fillId="0" fontId="9" numFmtId="180" xfId="0" applyFont="1" applyNumberFormat="1"/>
    <xf borderId="0" fillId="0" fontId="24" numFmtId="164" xfId="0" applyAlignment="1" applyFont="1" applyNumberFormat="1">
      <alignment horizontal="right"/>
    </xf>
    <xf borderId="0" fillId="0" fontId="24" numFmtId="4" xfId="0" applyAlignment="1" applyFont="1" applyNumberFormat="1">
      <alignment readingOrder="0" shrinkToFit="0" wrapText="1"/>
    </xf>
    <xf borderId="1" fillId="0" fontId="9" numFmtId="0" xfId="0" applyAlignment="1" applyBorder="1" applyFont="1">
      <alignment readingOrder="0" shrinkToFit="0" wrapText="1"/>
    </xf>
    <xf borderId="1" fillId="0" fontId="9" numFmtId="4" xfId="0" applyAlignment="1" applyBorder="1" applyFont="1" applyNumberFormat="1">
      <alignment readingOrder="0"/>
    </xf>
    <xf borderId="1" fillId="0" fontId="24" numFmtId="4" xfId="0" applyAlignment="1" applyBorder="1" applyFont="1" applyNumberFormat="1">
      <alignment readingOrder="0" shrinkToFit="0" wrapText="1"/>
    </xf>
    <xf borderId="1" fillId="0" fontId="9" numFmtId="4" xfId="0" applyBorder="1" applyFont="1" applyNumberFormat="1"/>
    <xf borderId="0" fillId="2" fontId="24" numFmtId="4" xfId="0" applyFont="1" applyNumberFormat="1"/>
    <xf borderId="0" fillId="0" fontId="43" numFmtId="4" xfId="0" applyAlignment="1" applyFont="1" applyNumberFormat="1">
      <alignment readingOrder="0"/>
    </xf>
    <xf borderId="0" fillId="10" fontId="9" numFmtId="4" xfId="0" applyFont="1" applyNumberFormat="1"/>
    <xf borderId="0" fillId="10" fontId="24" numFmtId="4" xfId="0" applyFont="1" applyNumberFormat="1"/>
    <xf borderId="0" fillId="10" fontId="9" numFmtId="0" xfId="0" applyFont="1"/>
    <xf borderId="0" fillId="10" fontId="9" numFmtId="181" xfId="0" applyFont="1" applyNumberFormat="1"/>
    <xf borderId="0" fillId="2" fontId="24" numFmtId="4" xfId="0" applyAlignment="1" applyFont="1" applyNumberFormat="1">
      <alignment readingOrder="0"/>
    </xf>
    <xf borderId="0" fillId="14" fontId="44" numFmtId="0" xfId="0" applyAlignment="1" applyFill="1" applyFont="1">
      <alignment horizontal="center" readingOrder="0"/>
    </xf>
    <xf borderId="0" fillId="14" fontId="24" numFmtId="4" xfId="0" applyFont="1" applyNumberFormat="1"/>
    <xf borderId="0" fillId="14" fontId="9" numFmtId="0" xfId="0" applyFont="1"/>
    <xf borderId="0" fillId="0" fontId="24" numFmtId="168" xfId="0" applyAlignment="1" applyFont="1" applyNumberFormat="1">
      <alignment horizontal="right"/>
    </xf>
    <xf borderId="0" fillId="0" fontId="24" numFmtId="4" xfId="0" applyAlignment="1" applyFont="1" applyNumberFormat="1">
      <alignment horizontal="right" readingOrder="0" shrinkToFit="0" vertical="bottom" wrapText="0"/>
    </xf>
    <xf borderId="0" fillId="0" fontId="11" numFmtId="0" xfId="0" applyFont="1"/>
    <xf borderId="12" fillId="0" fontId="45" numFmtId="0" xfId="0" applyAlignment="1" applyBorder="1" applyFont="1">
      <alignment horizontal="center" readingOrder="0" shrinkToFit="0" wrapText="0"/>
    </xf>
    <xf borderId="4" fillId="0" fontId="19" numFmtId="0" xfId="0" applyBorder="1" applyFont="1"/>
    <xf borderId="9" fillId="0" fontId="45" numFmtId="0" xfId="0" applyAlignment="1" applyBorder="1" applyFont="1">
      <alignment horizontal="center" readingOrder="0" shrinkToFit="0" wrapText="0"/>
    </xf>
    <xf borderId="9" fillId="0" fontId="46" numFmtId="0" xfId="0" applyAlignment="1" applyBorder="1" applyFont="1">
      <alignment horizontal="center" shrinkToFit="0" wrapText="0"/>
    </xf>
    <xf borderId="0" fillId="0" fontId="47" numFmtId="0" xfId="0" applyAlignment="1" applyFont="1">
      <alignment horizontal="center" shrinkToFit="0" wrapText="0"/>
    </xf>
    <xf borderId="0" fillId="0" fontId="48" numFmtId="0" xfId="0" applyAlignment="1" applyFont="1">
      <alignment horizontal="center" readingOrder="0" shrinkToFit="0" wrapText="0"/>
    </xf>
    <xf borderId="0" fillId="0" fontId="48" numFmtId="174" xfId="0" applyAlignment="1" applyFont="1" applyNumberFormat="1">
      <alignment horizontal="center" readingOrder="0" shrinkToFit="0" wrapText="0"/>
    </xf>
    <xf borderId="14" fillId="0" fontId="49" numFmtId="0" xfId="0" applyAlignment="1" applyBorder="1" applyFont="1">
      <alignment horizontal="center" shrinkToFit="0" wrapText="0"/>
    </xf>
    <xf borderId="9" fillId="0" fontId="50" numFmtId="0" xfId="0" applyAlignment="1" applyBorder="1" applyFont="1">
      <alignment horizontal="center" shrinkToFit="0" wrapText="0"/>
    </xf>
    <xf borderId="0" fillId="0" fontId="50" numFmtId="0" xfId="0" applyAlignment="1" applyFont="1">
      <alignment horizontal="center" shrinkToFit="0" wrapText="0"/>
    </xf>
    <xf borderId="14" fillId="0" fontId="50" numFmtId="0" xfId="0" applyAlignment="1" applyBorder="1" applyFont="1">
      <alignment horizontal="center" shrinkToFit="0" wrapText="0"/>
    </xf>
    <xf borderId="12" fillId="15" fontId="45" numFmtId="0" xfId="0" applyAlignment="1" applyBorder="1" applyFill="1" applyFont="1">
      <alignment horizontal="center" readingOrder="0" shrinkToFit="0" wrapText="1"/>
    </xf>
    <xf borderId="13" fillId="0" fontId="19" numFmtId="0" xfId="0" applyBorder="1" applyFont="1"/>
    <xf borderId="15" fillId="15" fontId="45" numFmtId="0" xfId="0" applyAlignment="1" applyBorder="1" applyFont="1">
      <alignment horizontal="center" readingOrder="0" shrinkToFit="0" wrapText="1"/>
    </xf>
    <xf borderId="10" fillId="15" fontId="45" numFmtId="0" xfId="0" applyAlignment="1" applyBorder="1" applyFont="1">
      <alignment horizontal="center" readingOrder="0" shrinkToFit="0" wrapText="1"/>
    </xf>
    <xf borderId="10" fillId="15" fontId="51" numFmtId="0" xfId="0" applyAlignment="1" applyBorder="1" applyFont="1">
      <alignment horizontal="right" readingOrder="0" shrinkToFit="0" wrapText="1"/>
    </xf>
    <xf borderId="11" fillId="15" fontId="45" numFmtId="174" xfId="0" applyAlignment="1" applyBorder="1" applyFont="1" applyNumberFormat="1">
      <alignment horizontal="center" readingOrder="0" shrinkToFit="0" wrapText="1"/>
    </xf>
    <xf borderId="8" fillId="0" fontId="19" numFmtId="0" xfId="0" applyBorder="1" applyFont="1"/>
    <xf borderId="6" fillId="0" fontId="19" numFmtId="0" xfId="0" applyBorder="1" applyFont="1"/>
    <xf borderId="7" fillId="0" fontId="19" numFmtId="0" xfId="0" applyBorder="1" applyFont="1"/>
    <xf borderId="34" fillId="15" fontId="45" numFmtId="0" xfId="0" applyAlignment="1" applyBorder="1" applyFont="1">
      <alignment horizontal="center" readingOrder="0" shrinkToFit="0" wrapText="1"/>
    </xf>
    <xf borderId="15" fillId="0" fontId="45" numFmtId="0" xfId="0" applyAlignment="1" applyBorder="1" applyFont="1">
      <alignment horizontal="center" readingOrder="0"/>
    </xf>
    <xf borderId="34" fillId="0" fontId="45" numFmtId="0" xfId="0" applyAlignment="1" applyBorder="1" applyFont="1">
      <alignment horizontal="center" readingOrder="0" shrinkToFit="0" wrapText="0"/>
    </xf>
    <xf borderId="34" fillId="0" fontId="50" numFmtId="10" xfId="0" applyAlignment="1" applyBorder="1" applyFont="1" applyNumberFormat="1">
      <alignment horizontal="center" readingOrder="0" shrinkToFit="0" wrapText="0"/>
    </xf>
    <xf borderId="34" fillId="0" fontId="10" numFmtId="10" xfId="0" applyAlignment="1" applyBorder="1" applyFont="1" applyNumberFormat="1">
      <alignment horizontal="center" readingOrder="0" shrinkToFit="0" wrapText="0"/>
    </xf>
    <xf borderId="10" fillId="0" fontId="10" numFmtId="10" xfId="0" applyAlignment="1" applyBorder="1" applyFont="1" applyNumberFormat="1">
      <alignment horizontal="center" readingOrder="0" shrinkToFit="0" wrapText="0"/>
    </xf>
    <xf borderId="34" fillId="16" fontId="10" numFmtId="10" xfId="0" applyAlignment="1" applyBorder="1" applyFill="1" applyFont="1" applyNumberFormat="1">
      <alignment horizontal="center" readingOrder="0" shrinkToFit="0" wrapText="0"/>
    </xf>
    <xf borderId="11" fillId="16" fontId="10" numFmtId="10" xfId="0" applyAlignment="1" applyBorder="1" applyFont="1" applyNumberFormat="1">
      <alignment horizontal="center" readingOrder="0" shrinkToFit="0" wrapText="0"/>
    </xf>
    <xf borderId="16" fillId="0" fontId="19" numFmtId="0" xfId="0" applyBorder="1" applyFont="1"/>
    <xf borderId="10" fillId="0" fontId="50" numFmtId="10" xfId="0" applyAlignment="1" applyBorder="1" applyFont="1" applyNumberFormat="1">
      <alignment horizontal="center" readingOrder="0" shrinkToFit="0" wrapText="0"/>
    </xf>
    <xf borderId="12" fillId="17" fontId="51" numFmtId="0" xfId="0" applyAlignment="1" applyBorder="1" applyFill="1" applyFont="1">
      <alignment horizontal="left" readingOrder="0" shrinkToFit="0" vertical="bottom" wrapText="0"/>
    </xf>
    <xf borderId="9" fillId="17" fontId="52" numFmtId="0" xfId="0" applyAlignment="1" applyBorder="1" applyFont="1">
      <alignment horizontal="center" readingOrder="0" shrinkToFit="0" vertical="bottom" wrapText="0"/>
    </xf>
    <xf borderId="9" fillId="17" fontId="50" numFmtId="0" xfId="0" applyAlignment="1" applyBorder="1" applyFont="1">
      <alignment shrinkToFit="0" vertical="bottom" wrapText="0"/>
    </xf>
    <xf borderId="34" fillId="12" fontId="53" numFmtId="0" xfId="0" applyAlignment="1" applyBorder="1" applyFont="1">
      <alignment horizontal="center" readingOrder="0" shrinkToFit="0" vertical="bottom" wrapText="0"/>
    </xf>
    <xf borderId="0" fillId="17" fontId="54" numFmtId="0" xfId="0" applyAlignment="1" applyFont="1">
      <alignment shrinkToFit="0" vertical="bottom" wrapText="0"/>
    </xf>
    <xf borderId="0" fillId="17" fontId="55" numFmtId="0" xfId="0" applyAlignment="1" applyFont="1">
      <alignment horizontal="left" shrinkToFit="0" vertical="bottom" wrapText="0"/>
    </xf>
    <xf borderId="0" fillId="17" fontId="50" numFmtId="0" xfId="0" applyAlignment="1" applyFont="1">
      <alignment shrinkToFit="0" vertical="bottom" wrapText="0"/>
    </xf>
    <xf borderId="0" fillId="17" fontId="55" numFmtId="0" xfId="0" applyAlignment="1" applyFont="1">
      <alignment horizontal="left" readingOrder="0" shrinkToFit="0" vertical="bottom" wrapText="0"/>
    </xf>
    <xf borderId="0" fillId="17" fontId="54" numFmtId="0" xfId="0" applyAlignment="1" applyFont="1">
      <alignment shrinkToFit="0" vertical="bottom" wrapText="0"/>
    </xf>
    <xf borderId="35" fillId="18" fontId="54" numFmtId="174" xfId="0" applyAlignment="1" applyBorder="1" applyFill="1" applyFont="1" applyNumberFormat="1">
      <alignment horizontal="right" readingOrder="0" shrinkToFit="0" vertical="bottom" wrapText="0"/>
    </xf>
    <xf borderId="14" fillId="17" fontId="54" numFmtId="0" xfId="0" applyAlignment="1" applyBorder="1" applyFont="1">
      <alignment horizontal="left" shrinkToFit="0" vertical="bottom" wrapText="0"/>
    </xf>
    <xf borderId="9" fillId="17" fontId="16" numFmtId="0" xfId="0" applyAlignment="1" applyBorder="1" applyFont="1">
      <alignment horizontal="left" shrinkToFit="0" vertical="bottom" wrapText="0"/>
    </xf>
    <xf borderId="0" fillId="17" fontId="54" numFmtId="0" xfId="0" applyAlignment="1" applyFont="1">
      <alignment horizontal="left" shrinkToFit="0" vertical="bottom" wrapText="0"/>
    </xf>
    <xf borderId="0" fillId="17" fontId="55" numFmtId="0" xfId="0" applyAlignment="1" applyFont="1">
      <alignment horizontal="center" shrinkToFit="0" vertical="bottom" wrapText="0"/>
    </xf>
    <xf borderId="0" fillId="17" fontId="56" numFmtId="0" xfId="0" applyAlignment="1" applyFont="1">
      <alignment shrinkToFit="0" vertical="bottom" wrapText="0"/>
    </xf>
    <xf borderId="36" fillId="17" fontId="57" numFmtId="0" xfId="0" applyAlignment="1" applyBorder="1" applyFont="1">
      <alignment horizontal="center" readingOrder="0" shrinkToFit="0" wrapText="1"/>
    </xf>
    <xf borderId="37" fillId="0" fontId="19" numFmtId="0" xfId="0" applyBorder="1" applyFont="1"/>
    <xf borderId="34" fillId="17" fontId="57" numFmtId="0" xfId="0" applyAlignment="1" applyBorder="1" applyFont="1">
      <alignment horizontal="center" readingOrder="0" shrinkToFit="0" wrapText="1"/>
    </xf>
    <xf borderId="0" fillId="3" fontId="12" numFmtId="0" xfId="0" applyAlignment="1" applyFont="1">
      <alignment horizontal="center" readingOrder="0" shrinkToFit="0" wrapText="1"/>
    </xf>
    <xf borderId="0" fillId="3" fontId="38" numFmtId="0" xfId="0" applyAlignment="1" applyFont="1">
      <alignment readingOrder="0"/>
    </xf>
    <xf borderId="9" fillId="17" fontId="16" numFmtId="0" xfId="0" applyAlignment="1" applyBorder="1" applyFont="1">
      <alignment shrinkToFit="0" vertical="bottom" wrapText="0"/>
    </xf>
    <xf borderId="0" fillId="17" fontId="54" numFmtId="0" xfId="0" applyAlignment="1" applyFont="1">
      <alignment vertical="bottom"/>
    </xf>
    <xf borderId="14" fillId="17" fontId="54" numFmtId="0" xfId="0" applyAlignment="1" applyBorder="1" applyFont="1">
      <alignment horizontal="center"/>
    </xf>
    <xf borderId="36" fillId="17" fontId="54" numFmtId="0" xfId="0" applyAlignment="1" applyBorder="1" applyFont="1">
      <alignment readingOrder="0" shrinkToFit="0" vertical="bottom" wrapText="0"/>
    </xf>
    <xf borderId="38" fillId="17" fontId="58" numFmtId="0" xfId="0" applyAlignment="1" applyBorder="1" applyFont="1">
      <alignment readingOrder="0" shrinkToFit="0" vertical="bottom" wrapText="0"/>
    </xf>
    <xf borderId="39" fillId="17" fontId="58" numFmtId="0" xfId="0" applyAlignment="1" applyBorder="1" applyFont="1">
      <alignment horizontal="center" readingOrder="0" shrinkToFit="0" vertical="bottom" wrapText="0"/>
    </xf>
    <xf borderId="39" fillId="17" fontId="58" numFmtId="174" xfId="0" applyAlignment="1" applyBorder="1" applyFont="1" applyNumberFormat="1">
      <alignment horizontal="center" readingOrder="0" shrinkToFit="0" vertical="bottom" wrapText="0"/>
    </xf>
    <xf borderId="39" fillId="17" fontId="54" numFmtId="0" xfId="0" applyAlignment="1" applyBorder="1" applyFont="1">
      <alignment horizontal="center" readingOrder="0" shrinkToFit="0" vertical="bottom" wrapText="0"/>
    </xf>
    <xf borderId="39" fillId="19" fontId="54" numFmtId="0" xfId="0" applyAlignment="1" applyBorder="1" applyFill="1" applyFont="1">
      <alignment horizontal="center" readingOrder="0" shrinkToFit="0" vertical="bottom" wrapText="0"/>
    </xf>
    <xf borderId="39" fillId="18" fontId="54" numFmtId="10" xfId="0" applyAlignment="1" applyBorder="1" applyFont="1" applyNumberFormat="1">
      <alignment horizontal="center" readingOrder="0" shrinkToFit="0" vertical="bottom" wrapText="0"/>
    </xf>
    <xf borderId="34" fillId="19" fontId="54" numFmtId="0" xfId="0" applyAlignment="1" applyBorder="1" applyFont="1">
      <alignment horizontal="center" readingOrder="0" shrinkToFit="0" vertical="bottom" wrapText="0"/>
    </xf>
    <xf borderId="0" fillId="3" fontId="11" numFmtId="176" xfId="0" applyFont="1" applyNumberFormat="1"/>
    <xf borderId="36" fillId="17" fontId="54" numFmtId="0" xfId="0" applyAlignment="1" applyBorder="1" applyFont="1">
      <alignment shrinkToFit="0" vertical="bottom" wrapText="0"/>
    </xf>
    <xf borderId="39" fillId="17" fontId="58" numFmtId="175" xfId="0" applyAlignment="1" applyBorder="1" applyFont="1" applyNumberFormat="1">
      <alignment horizontal="center" readingOrder="0" shrinkToFit="0" vertical="bottom" wrapText="0"/>
    </xf>
    <xf borderId="39" fillId="17" fontId="58" numFmtId="185" xfId="0" applyAlignment="1" applyBorder="1" applyFont="1" applyNumberFormat="1">
      <alignment horizontal="center" readingOrder="0" shrinkToFit="0" vertical="bottom" wrapText="0"/>
    </xf>
    <xf borderId="12" fillId="17" fontId="59" numFmtId="0" xfId="0" applyAlignment="1" applyBorder="1" applyFont="1">
      <alignment horizontal="left" readingOrder="0" shrinkToFit="0" vertical="bottom" wrapText="0"/>
    </xf>
    <xf borderId="30" fillId="17" fontId="12" numFmtId="0" xfId="0" applyAlignment="1" applyBorder="1" applyFont="1">
      <alignment horizontal="left"/>
    </xf>
    <xf borderId="9" fillId="17" fontId="60" numFmtId="0" xfId="0" applyAlignment="1" applyBorder="1" applyFont="1">
      <alignment horizontal="center" readingOrder="0" shrinkToFit="0" vertical="bottom" wrapText="0"/>
    </xf>
    <xf borderId="30" fillId="17" fontId="61" numFmtId="0" xfId="0" applyAlignment="1" applyBorder="1" applyFont="1">
      <alignment horizontal="center"/>
    </xf>
    <xf borderId="34" fillId="12" fontId="62" numFmtId="0" xfId="0" applyAlignment="1" applyBorder="1" applyFont="1">
      <alignment horizontal="center" readingOrder="0" shrinkToFit="0" vertical="bottom" wrapText="0"/>
    </xf>
    <xf borderId="0" fillId="17" fontId="54" numFmtId="0" xfId="0" applyAlignment="1" applyFont="1">
      <alignment horizontal="left" shrinkToFit="0" vertical="bottom" wrapText="0"/>
    </xf>
    <xf borderId="0" fillId="17" fontId="10" numFmtId="0" xfId="0" applyAlignment="1" applyFont="1">
      <alignment shrinkToFit="0" vertical="bottom" wrapText="0"/>
    </xf>
    <xf borderId="35" fillId="18" fontId="54" numFmtId="15" xfId="0" applyAlignment="1" applyBorder="1" applyFont="1" applyNumberFormat="1">
      <alignment horizontal="center" readingOrder="0" shrinkToFit="0" vertical="bottom" wrapText="0"/>
    </xf>
    <xf borderId="14" fillId="17" fontId="10" numFmtId="0" xfId="0" applyAlignment="1" applyBorder="1" applyFont="1">
      <alignment shrinkToFit="0" vertical="bottom" wrapText="0"/>
    </xf>
    <xf borderId="25" fillId="17" fontId="11" numFmtId="0" xfId="0" applyBorder="1" applyFont="1"/>
    <xf borderId="9" fillId="17" fontId="63" numFmtId="0" xfId="0" applyAlignment="1" applyBorder="1" applyFont="1">
      <alignment horizontal="left" shrinkToFit="0" vertical="bottom" wrapText="0"/>
    </xf>
    <xf borderId="0" fillId="17" fontId="54" numFmtId="0" xfId="0" applyAlignment="1" applyFont="1">
      <alignment shrinkToFit="0" vertical="bottom" wrapText="0"/>
    </xf>
    <xf borderId="0" fillId="17" fontId="55" numFmtId="15" xfId="0" applyAlignment="1" applyFont="1" applyNumberFormat="1">
      <alignment horizontal="center" shrinkToFit="0" vertical="bottom" wrapText="0"/>
    </xf>
    <xf borderId="0" fillId="17" fontId="54" numFmtId="15" xfId="0" applyAlignment="1" applyFont="1" applyNumberFormat="1">
      <alignment horizontal="left" shrinkToFit="0" vertical="bottom" wrapText="0"/>
    </xf>
    <xf borderId="34" fillId="17" fontId="64" numFmtId="0" xfId="0" applyAlignment="1" applyBorder="1" applyFont="1">
      <alignment horizontal="center" readingOrder="0"/>
    </xf>
    <xf borderId="39" fillId="17" fontId="65" numFmtId="0" xfId="0" applyAlignment="1" applyBorder="1" applyFont="1">
      <alignment horizontal="center" readingOrder="0"/>
    </xf>
    <xf borderId="34" fillId="17" fontId="65" numFmtId="0" xfId="0" applyAlignment="1" applyBorder="1" applyFont="1">
      <alignment horizontal="center" readingOrder="0"/>
    </xf>
    <xf borderId="25" fillId="17" fontId="16" numFmtId="0" xfId="0" applyAlignment="1" applyBorder="1" applyFont="1">
      <alignment horizontal="center" shrinkToFit="0" vertical="center" wrapText="1"/>
    </xf>
    <xf borderId="9" fillId="17" fontId="66" numFmtId="0" xfId="0" applyAlignment="1" applyBorder="1" applyFont="1">
      <alignment horizontal="center"/>
    </xf>
    <xf borderId="0" fillId="17" fontId="54" numFmtId="0" xfId="0" applyAlignment="1" applyFont="1">
      <alignment horizontal="center"/>
    </xf>
    <xf borderId="14" fillId="17" fontId="54" numFmtId="0" xfId="0" applyAlignment="1" applyBorder="1" applyFont="1">
      <alignment horizontal="center"/>
    </xf>
    <xf borderId="25" fillId="17" fontId="17" numFmtId="0" xfId="0" applyAlignment="1" applyBorder="1" applyFont="1">
      <alignment horizontal="center" shrinkToFit="0" vertical="center" wrapText="1"/>
    </xf>
    <xf borderId="34" fillId="17" fontId="66" numFmtId="0" xfId="0" applyAlignment="1" applyBorder="1" applyFont="1">
      <alignment horizontal="center" readingOrder="0" shrinkToFit="0" vertical="bottom" wrapText="0"/>
    </xf>
    <xf borderId="39" fillId="19" fontId="67" numFmtId="186" xfId="0" applyAlignment="1" applyBorder="1" applyFont="1" applyNumberFormat="1">
      <alignment horizontal="center" readingOrder="0"/>
    </xf>
    <xf borderId="39" fillId="18" fontId="67" numFmtId="10" xfId="0" applyAlignment="1" applyBorder="1" applyFont="1" applyNumberFormat="1">
      <alignment horizontal="center" readingOrder="0"/>
    </xf>
    <xf borderId="34" fillId="19" fontId="67" numFmtId="186" xfId="0" applyAlignment="1" applyBorder="1" applyFont="1" applyNumberFormat="1">
      <alignment horizontal="center" readingOrder="0"/>
    </xf>
    <xf borderId="25" fillId="19" fontId="17" numFmtId="187" xfId="0" applyAlignment="1" applyBorder="1" applyFont="1" applyNumberFormat="1">
      <alignment horizontal="center" shrinkToFit="0" vertical="center" wrapText="1"/>
    </xf>
    <xf borderId="12" fillId="17" fontId="16" numFmtId="0" xfId="0" applyAlignment="1" applyBorder="1" applyFont="1">
      <alignment horizontal="left" readingOrder="0" shrinkToFit="0" vertical="bottom" wrapText="0"/>
    </xf>
    <xf borderId="9" fillId="17" fontId="68" numFmtId="0" xfId="0" applyAlignment="1" applyBorder="1" applyFont="1">
      <alignment horizontal="center" readingOrder="0" shrinkToFit="0" vertical="bottom" wrapText="0"/>
    </xf>
    <xf borderId="9" fillId="17" fontId="17" numFmtId="0" xfId="0" applyAlignment="1" applyBorder="1" applyFont="1">
      <alignment shrinkToFit="0" vertical="bottom" wrapText="0"/>
    </xf>
    <xf borderId="34" fillId="12" fontId="69" numFmtId="0" xfId="0" applyAlignment="1" applyBorder="1" applyFont="1">
      <alignment horizontal="center" readingOrder="0" shrinkToFit="0" vertical="bottom" wrapText="0"/>
    </xf>
    <xf borderId="0" fillId="17" fontId="17" numFmtId="0" xfId="0" applyAlignment="1" applyFont="1">
      <alignment shrinkToFit="0" vertical="bottom" wrapText="0"/>
    </xf>
    <xf borderId="0" fillId="17" fontId="16" numFmtId="0" xfId="0" applyAlignment="1" applyFont="1">
      <alignment horizontal="left" shrinkToFit="0" vertical="bottom" wrapText="0"/>
    </xf>
    <xf borderId="0" fillId="17" fontId="16" numFmtId="0" xfId="0" applyAlignment="1" applyFont="1">
      <alignment horizontal="left" readingOrder="0" shrinkToFit="0" vertical="bottom" wrapText="0"/>
    </xf>
    <xf borderId="35" fillId="18" fontId="17" numFmtId="174" xfId="0" applyAlignment="1" applyBorder="1" applyFont="1" applyNumberFormat="1">
      <alignment horizontal="right" readingOrder="0" shrinkToFit="0" vertical="bottom" wrapText="0"/>
    </xf>
    <xf borderId="14" fillId="17" fontId="17" numFmtId="0" xfId="0" applyAlignment="1" applyBorder="1" applyFont="1">
      <alignment horizontal="left" shrinkToFit="0" vertical="bottom" wrapText="0"/>
    </xf>
    <xf borderId="0" fillId="17" fontId="17" numFmtId="0" xfId="0" applyAlignment="1" applyFont="1">
      <alignment horizontal="left" shrinkToFit="0" vertical="bottom" wrapText="0"/>
    </xf>
    <xf borderId="0" fillId="17" fontId="16" numFmtId="0" xfId="0" applyAlignment="1" applyFont="1">
      <alignment horizontal="center" shrinkToFit="0" vertical="bottom" wrapText="0"/>
    </xf>
    <xf borderId="0" fillId="17" fontId="70" numFmtId="0" xfId="0" applyAlignment="1" applyFont="1">
      <alignment shrinkToFit="0" vertical="bottom" wrapText="0"/>
    </xf>
    <xf borderId="36" fillId="17" fontId="16" numFmtId="0" xfId="0" applyAlignment="1" applyBorder="1" applyFont="1">
      <alignment horizontal="center" readingOrder="0" shrinkToFit="0" wrapText="1"/>
    </xf>
    <xf borderId="34" fillId="17" fontId="16" numFmtId="0" xfId="0" applyAlignment="1" applyBorder="1" applyFont="1">
      <alignment horizontal="center" readingOrder="0" shrinkToFit="0" wrapText="1"/>
    </xf>
    <xf borderId="0" fillId="17" fontId="17" numFmtId="0" xfId="0" applyAlignment="1" applyFont="1">
      <alignment vertical="bottom"/>
    </xf>
    <xf borderId="14" fillId="17" fontId="17" numFmtId="0" xfId="0" applyAlignment="1" applyBorder="1" applyFont="1">
      <alignment horizontal="center"/>
    </xf>
    <xf borderId="36" fillId="17" fontId="17" numFmtId="0" xfId="0" applyAlignment="1" applyBorder="1" applyFont="1">
      <alignment shrinkToFit="0" vertical="bottom" wrapText="0"/>
    </xf>
    <xf borderId="38" fillId="17" fontId="11" numFmtId="0" xfId="0" applyAlignment="1" applyBorder="1" applyFont="1">
      <alignment readingOrder="0" shrinkToFit="0" vertical="bottom" wrapText="0"/>
    </xf>
    <xf borderId="39" fillId="17" fontId="11" numFmtId="0" xfId="0" applyAlignment="1" applyBorder="1" applyFont="1">
      <alignment horizontal="center" readingOrder="0" shrinkToFit="0" vertical="bottom" wrapText="0"/>
    </xf>
    <xf borderId="39" fillId="17" fontId="11" numFmtId="185" xfId="0" applyAlignment="1" applyBorder="1" applyFont="1" applyNumberFormat="1">
      <alignment horizontal="center" readingOrder="0" shrinkToFit="0" vertical="bottom" wrapText="0"/>
    </xf>
    <xf borderId="39" fillId="17" fontId="17" numFmtId="0" xfId="0" applyAlignment="1" applyBorder="1" applyFont="1">
      <alignment horizontal="center" readingOrder="0" shrinkToFit="0" vertical="bottom" wrapText="0"/>
    </xf>
    <xf borderId="39" fillId="19" fontId="17" numFmtId="0" xfId="0" applyAlignment="1" applyBorder="1" applyFont="1">
      <alignment horizontal="center" readingOrder="0" shrinkToFit="0" vertical="bottom" wrapText="0"/>
    </xf>
    <xf borderId="39" fillId="18" fontId="17" numFmtId="10" xfId="0" applyAlignment="1" applyBorder="1" applyFont="1" applyNumberFormat="1">
      <alignment horizontal="center" readingOrder="0" shrinkToFit="0" vertical="bottom" wrapText="0"/>
    </xf>
    <xf borderId="34" fillId="19" fontId="17" numFmtId="0" xfId="0" applyAlignment="1" applyBorder="1" applyFont="1">
      <alignment horizontal="center" readingOrder="0" shrinkToFit="0" vertical="bottom" wrapText="0"/>
    </xf>
    <xf borderId="39" fillId="17" fontId="11" numFmtId="174" xfId="0" applyAlignment="1" applyBorder="1" applyFont="1" applyNumberFormat="1">
      <alignment horizontal="center" readingOrder="0" shrinkToFit="0" vertical="bottom" wrapText="0"/>
    </xf>
    <xf borderId="39" fillId="17" fontId="11" numFmtId="175" xfId="0" applyAlignment="1" applyBorder="1" applyFont="1" applyNumberFormat="1">
      <alignment horizontal="center" readingOrder="0" shrinkToFit="0" vertical="bottom" wrapText="0"/>
    </xf>
    <xf borderId="39" fillId="17" fontId="11" numFmtId="188" xfId="0" applyAlignment="1" applyBorder="1" applyFont="1" applyNumberFormat="1">
      <alignment horizontal="center" readingOrder="0" shrinkToFit="0" vertical="bottom" wrapText="0"/>
    </xf>
    <xf borderId="36" fillId="17" fontId="11" numFmtId="0" xfId="0" applyAlignment="1" applyBorder="1" applyFont="1">
      <alignment shrinkToFit="0" vertical="bottom" wrapText="0"/>
    </xf>
    <xf borderId="0" fillId="3" fontId="12" numFmtId="0" xfId="0" applyAlignment="1" applyFont="1">
      <alignment horizontal="left" readingOrder="0" shrinkToFit="0" vertical="bottom" wrapText="0"/>
    </xf>
    <xf borderId="12" fillId="17" fontId="12" numFmtId="0" xfId="0" applyAlignment="1" applyBorder="1" applyFont="1">
      <alignment horizontal="left" readingOrder="0" shrinkToFit="0" vertical="bottom" wrapText="0"/>
    </xf>
    <xf borderId="9" fillId="17" fontId="71" numFmtId="0" xfId="0" applyAlignment="1" applyBorder="1" applyFont="1">
      <alignment horizontal="center" readingOrder="0" shrinkToFit="0" vertical="bottom" wrapText="0"/>
    </xf>
    <xf borderId="34" fillId="12" fontId="72" numFmtId="0" xfId="0" applyAlignment="1" applyBorder="1" applyFont="1">
      <alignment horizontal="center" readingOrder="0" shrinkToFit="0" vertical="bottom" wrapText="0"/>
    </xf>
    <xf borderId="0" fillId="17" fontId="11" numFmtId="0" xfId="0" applyAlignment="1" applyFont="1">
      <alignment shrinkToFit="0" vertical="bottom" wrapText="0"/>
    </xf>
    <xf borderId="35" fillId="18" fontId="17" numFmtId="174" xfId="0" applyAlignment="1" applyBorder="1" applyFont="1" applyNumberFormat="1">
      <alignment horizontal="center" readingOrder="0" shrinkToFit="0" vertical="bottom" wrapText="0"/>
    </xf>
    <xf borderId="14" fillId="17" fontId="11" numFmtId="0" xfId="0" applyAlignment="1" applyBorder="1" applyFont="1">
      <alignment shrinkToFit="0" vertical="bottom" wrapText="0"/>
    </xf>
    <xf borderId="9" fillId="17" fontId="73" numFmtId="0" xfId="0" applyAlignment="1" applyBorder="1" applyFont="1">
      <alignment horizontal="left" shrinkToFit="0" vertical="bottom" wrapText="0"/>
    </xf>
    <xf borderId="34" fillId="17" fontId="12" numFmtId="0" xfId="0" applyAlignment="1" applyBorder="1" applyFont="1">
      <alignment horizontal="center" readingOrder="0" shrinkToFit="0" wrapText="1"/>
    </xf>
    <xf borderId="39" fillId="17" fontId="16" numFmtId="0" xfId="0" applyAlignment="1" applyBorder="1" applyFont="1">
      <alignment horizontal="center" readingOrder="0" shrinkToFit="0" wrapText="1"/>
    </xf>
    <xf borderId="9" fillId="17" fontId="11" numFmtId="0" xfId="0" applyAlignment="1" applyBorder="1" applyFont="1">
      <alignment horizontal="center"/>
    </xf>
    <xf borderId="0" fillId="17" fontId="17" numFmtId="0" xfId="0" applyAlignment="1" applyFont="1">
      <alignment horizontal="center"/>
    </xf>
    <xf borderId="34" fillId="17" fontId="11" numFmtId="0" xfId="0" applyAlignment="1" applyBorder="1" applyFont="1">
      <alignment horizontal="center" readingOrder="0" shrinkToFit="0" vertical="bottom" wrapText="0"/>
    </xf>
    <xf borderId="39" fillId="19" fontId="17" numFmtId="0" xfId="0" applyAlignment="1" applyBorder="1" applyFont="1">
      <alignment horizontal="center" readingOrder="0"/>
    </xf>
    <xf borderId="39" fillId="18" fontId="17" numFmtId="10" xfId="0" applyAlignment="1" applyBorder="1" applyFont="1" applyNumberFormat="1">
      <alignment horizontal="center" readingOrder="0"/>
    </xf>
    <xf borderId="34" fillId="19" fontId="17" numFmtId="0" xfId="0" applyAlignment="1" applyBorder="1" applyFont="1">
      <alignment horizontal="center" readingOrder="0"/>
    </xf>
    <xf borderId="0" fillId="19" fontId="17" numFmtId="0" xfId="0" applyAlignment="1" applyFont="1">
      <alignment horizontal="center" readingOrder="0"/>
    </xf>
    <xf borderId="0" fillId="0" fontId="12" numFmtId="0" xfId="0" applyAlignment="1" applyFont="1">
      <alignment horizontal="left" readingOrder="0" shrinkToFit="0" vertical="bottom" wrapText="0"/>
    </xf>
    <xf borderId="0" fillId="0" fontId="11" numFmtId="0" xfId="0" applyAlignment="1" applyFont="1">
      <alignment readingOrder="0" shrinkToFit="0" vertical="bottom" wrapText="0"/>
    </xf>
    <xf borderId="0" fillId="0" fontId="12" numFmtId="0" xfId="0" applyAlignment="1" applyFont="1">
      <alignment shrinkToFit="0" vertical="bottom" wrapText="0"/>
    </xf>
    <xf borderId="0" fillId="0" fontId="11" numFmtId="0" xfId="0" applyAlignment="1" applyFont="1">
      <alignment shrinkToFit="0" vertical="bottom" wrapText="0"/>
    </xf>
    <xf borderId="15" fillId="20" fontId="74" numFmtId="0" xfId="0" applyAlignment="1" applyBorder="1" applyFill="1" applyFont="1">
      <alignment shrinkToFit="0" vertical="bottom" wrapText="0"/>
    </xf>
    <xf borderId="4" fillId="20" fontId="74" numFmtId="0" xfId="0" applyAlignment="1" applyBorder="1" applyFont="1">
      <alignment horizontal="center" readingOrder="0" shrinkToFit="0" wrapText="0"/>
    </xf>
    <xf borderId="16" fillId="20" fontId="75" numFmtId="0" xfId="0" applyAlignment="1" applyBorder="1" applyFont="1">
      <alignment shrinkToFit="0" vertical="bottom" wrapText="0"/>
    </xf>
    <xf borderId="14" fillId="20" fontId="74" numFmtId="0" xfId="0" applyAlignment="1" applyBorder="1" applyFont="1">
      <alignment horizontal="center" readingOrder="0" shrinkToFit="0" vertical="bottom" wrapText="0"/>
    </xf>
    <xf borderId="16" fillId="2" fontId="11" numFmtId="189" xfId="0" applyAlignment="1" applyBorder="1" applyFont="1" applyNumberFormat="1">
      <alignment horizontal="right" readingOrder="0" shrinkToFit="0" vertical="bottom" wrapText="0"/>
    </xf>
    <xf borderId="14" fillId="0" fontId="11" numFmtId="0" xfId="0" applyAlignment="1" applyBorder="1" applyFont="1">
      <alignment horizontal="right" readingOrder="0" shrinkToFit="0" vertical="bottom" wrapText="0"/>
    </xf>
    <xf borderId="7" fillId="21" fontId="12" numFmtId="0" xfId="0" applyAlignment="1" applyBorder="1" applyFill="1" applyFont="1">
      <alignment horizontal="right" readingOrder="0" shrinkToFit="0" vertical="bottom" wrapText="1"/>
    </xf>
    <xf borderId="6" fillId="21" fontId="12" numFmtId="0" xfId="0" applyAlignment="1" applyBorder="1" applyFont="1">
      <alignment horizontal="right" readingOrder="0" shrinkToFit="0" vertical="bottom" wrapText="0"/>
    </xf>
    <xf borderId="0" fillId="0" fontId="11" numFmtId="171" xfId="0" applyFont="1" applyNumberFormat="1"/>
    <xf borderId="0" fillId="16" fontId="12" numFmtId="0" xfId="0" applyAlignment="1" applyFont="1">
      <alignment horizontal="left" readingOrder="0" vertical="top"/>
    </xf>
    <xf borderId="0" fillId="16" fontId="12" numFmtId="0" xfId="0" applyAlignment="1" applyFont="1">
      <alignment horizontal="center" readingOrder="0" vertical="top"/>
    </xf>
    <xf borderId="0" fillId="0" fontId="76" numFmtId="165" xfId="0" applyAlignment="1" applyFont="1" applyNumberFormat="1">
      <alignment horizontal="left" readingOrder="0" shrinkToFit="0" vertical="top" wrapText="0"/>
    </xf>
    <xf borderId="0" fillId="0" fontId="76" numFmtId="165" xfId="0" applyAlignment="1" applyFont="1" applyNumberFormat="1">
      <alignment horizontal="right" readingOrder="0" shrinkToFit="0" vertical="top" wrapText="0"/>
    </xf>
    <xf borderId="0" fillId="0" fontId="77" numFmtId="0" xfId="0" applyAlignment="1" applyFont="1">
      <alignment horizontal="left" readingOrder="0" vertical="top"/>
    </xf>
    <xf borderId="0" fillId="0" fontId="76" numFmtId="0" xfId="0" applyAlignment="1" applyFont="1">
      <alignment horizontal="right" readingOrder="0" shrinkToFit="0" vertical="top" wrapText="0"/>
    </xf>
    <xf borderId="0" fillId="0" fontId="76" numFmtId="4" xfId="0" applyAlignment="1" applyFont="1" applyNumberFormat="1">
      <alignment horizontal="right" readingOrder="0" shrinkToFit="0" vertical="top" wrapText="0"/>
    </xf>
    <xf borderId="0" fillId="0" fontId="76" numFmtId="171" xfId="0" applyAlignment="1" applyFont="1" applyNumberFormat="1">
      <alignment horizontal="right" readingOrder="0" shrinkToFit="0" vertical="top" wrapText="0"/>
    </xf>
    <xf borderId="0" fillId="0" fontId="76" numFmtId="171" xfId="0" applyAlignment="1" applyFont="1" applyNumberFormat="1">
      <alignment horizontal="left" readingOrder="0" shrinkToFit="0" vertical="top" wrapText="0"/>
    </xf>
    <xf borderId="0" fillId="16" fontId="78" numFmtId="0" xfId="0" applyAlignment="1" applyFont="1">
      <alignment horizontal="left" readingOrder="0" vertical="top"/>
    </xf>
    <xf borderId="0" fillId="16" fontId="79" numFmtId="4" xfId="0" applyAlignment="1" applyFont="1" applyNumberFormat="1">
      <alignment horizontal="right" readingOrder="0" shrinkToFit="0" vertical="top" wrapText="0"/>
    </xf>
    <xf borderId="0" fillId="16" fontId="80" numFmtId="0" xfId="0" applyAlignment="1" applyFont="1">
      <alignment horizontal="left" readingOrder="0" vertical="top"/>
    </xf>
    <xf borderId="0" fillId="16" fontId="80" numFmtId="0" xfId="0" applyAlignment="1" applyFont="1">
      <alignment horizontal="center" readingOrder="0" vertical="top"/>
    </xf>
    <xf borderId="0" fillId="0" fontId="81" numFmtId="171" xfId="0" applyAlignment="1" applyFont="1" applyNumberFormat="1">
      <alignment horizontal="right" readingOrder="0" shrinkToFit="0" vertical="top" wrapText="0"/>
    </xf>
    <xf borderId="0" fillId="0" fontId="82" numFmtId="0" xfId="0" applyAlignment="1" applyFont="1">
      <alignment horizontal="center" readingOrder="0" vertical="top"/>
    </xf>
    <xf borderId="0" fillId="0" fontId="82" numFmtId="0" xfId="0" applyAlignment="1" applyFont="1">
      <alignment horizontal="left" readingOrder="0" vertical="top"/>
    </xf>
    <xf borderId="0" fillId="0" fontId="81" numFmtId="4" xfId="0" applyAlignment="1" applyFont="1" applyNumberFormat="1">
      <alignment horizontal="right" readingOrder="0" shrinkToFit="0" vertical="top" wrapText="0"/>
    </xf>
    <xf borderId="0" fillId="3" fontId="17" numFmtId="0" xfId="0" applyAlignment="1" applyFont="1">
      <alignment horizontal="right" readingOrder="0" shrinkToFit="0" vertical="top" wrapText="0"/>
    </xf>
    <xf borderId="0" fillId="0" fontId="81" numFmtId="0" xfId="0" applyAlignment="1" applyFont="1">
      <alignment horizontal="right" readingOrder="0" shrinkToFit="0" vertical="top" wrapText="0"/>
    </xf>
    <xf borderId="0" fillId="0" fontId="81" numFmtId="171" xfId="0" applyAlignment="1" applyFont="1" applyNumberFormat="1">
      <alignment horizontal="left" readingOrder="0" shrinkToFit="0" vertical="top" wrapText="0"/>
    </xf>
    <xf borderId="0" fillId="0" fontId="82" numFmtId="4" xfId="0" applyAlignment="1" applyFont="1" applyNumberFormat="1">
      <alignment horizontal="right" readingOrder="0" vertical="top"/>
    </xf>
    <xf borderId="0" fillId="3" fontId="11" numFmtId="4" xfId="0" applyAlignment="1" applyFont="1" applyNumberFormat="1">
      <alignment horizontal="right" readingOrder="0" vertical="top"/>
    </xf>
    <xf borderId="0" fillId="0" fontId="82" numFmtId="0" xfId="0" applyAlignment="1" applyFont="1">
      <alignment horizontal="right" readingOrder="0" vertical="top"/>
    </xf>
    <xf borderId="0" fillId="3" fontId="16" numFmtId="4" xfId="0" applyAlignment="1" applyFont="1" applyNumberFormat="1">
      <alignment horizontal="right" readingOrder="0" shrinkToFit="0" vertical="top" wrapText="0"/>
    </xf>
    <xf borderId="0" fillId="16" fontId="83" numFmtId="4" xfId="0" applyAlignment="1" applyFont="1" applyNumberFormat="1">
      <alignment horizontal="right" readingOrder="0" shrinkToFit="0" vertical="top" wrapText="0"/>
    </xf>
    <xf borderId="0" fillId="16" fontId="12" numFmtId="0" xfId="0" applyAlignment="1" applyFont="1">
      <alignment horizontal="left" readingOrder="0" shrinkToFit="0" wrapText="1"/>
    </xf>
    <xf borderId="0" fillId="16" fontId="12" numFmtId="0" xfId="0" applyAlignment="1" applyFont="1">
      <alignment horizontal="center" readingOrder="0" shrinkToFit="0" wrapText="1"/>
    </xf>
    <xf borderId="40" fillId="16" fontId="12" numFmtId="0" xfId="0" applyAlignment="1" applyBorder="1" applyFont="1">
      <alignment horizontal="left" readingOrder="0" shrinkToFit="0" vertical="top" wrapText="1"/>
    </xf>
    <xf borderId="0" fillId="0" fontId="84" numFmtId="164" xfId="0" applyAlignment="1" applyFont="1" applyNumberFormat="1">
      <alignment horizontal="left" readingOrder="0" shrinkToFit="0" vertical="top" wrapText="0"/>
    </xf>
    <xf borderId="0" fillId="0" fontId="84" numFmtId="164" xfId="0" applyAlignment="1" applyFont="1" applyNumberFormat="1">
      <alignment horizontal="right" readingOrder="0" shrinkToFit="0" vertical="top" wrapText="0"/>
    </xf>
    <xf borderId="0" fillId="0" fontId="85" numFmtId="0" xfId="0" applyAlignment="1" applyFont="1">
      <alignment horizontal="left" readingOrder="0" vertical="top"/>
    </xf>
    <xf borderId="0" fillId="0" fontId="84" numFmtId="0" xfId="0" applyAlignment="1" applyFont="1">
      <alignment horizontal="left" readingOrder="0" shrinkToFit="0" vertical="top" wrapText="0"/>
    </xf>
    <xf borderId="0" fillId="0" fontId="84" numFmtId="165" xfId="0" applyAlignment="1" applyFont="1" applyNumberFormat="1">
      <alignment horizontal="left" readingOrder="0" shrinkToFit="0" vertical="top" wrapText="0"/>
    </xf>
    <xf borderId="0" fillId="0" fontId="84" numFmtId="165" xfId="0" applyAlignment="1" applyFont="1" applyNumberFormat="1">
      <alignment horizontal="right" readingOrder="0" shrinkToFit="0" vertical="top" wrapText="0"/>
    </xf>
    <xf borderId="0" fillId="0" fontId="84" numFmtId="4" xfId="0" applyAlignment="1" applyFont="1" applyNumberFormat="1">
      <alignment horizontal="left" readingOrder="0" shrinkToFit="0" vertical="top" wrapText="0"/>
    </xf>
    <xf borderId="0" fillId="6" fontId="78" numFmtId="0" xfId="0" applyAlignment="1" applyFont="1">
      <alignment horizontal="left" readingOrder="0" vertical="top"/>
    </xf>
    <xf borderId="0" fillId="6" fontId="79" numFmtId="4" xfId="0" applyAlignment="1" applyFont="1" applyNumberFormat="1">
      <alignment horizontal="left" readingOrder="0" shrinkToFit="0" vertical="top" wrapText="0"/>
    </xf>
    <xf borderId="0" fillId="0" fontId="86" numFmtId="0" xfId="0" applyAlignment="1" applyFont="1">
      <alignment readingOrder="0"/>
    </xf>
    <xf borderId="0" fillId="16" fontId="12" numFmtId="0" xfId="0" applyAlignment="1" applyFont="1">
      <alignment horizontal="left" readingOrder="0"/>
    </xf>
    <xf borderId="0" fillId="0" fontId="17" numFmtId="164" xfId="0" applyAlignment="1" applyFont="1" applyNumberFormat="1">
      <alignment horizontal="right" readingOrder="0" shrinkToFit="0" vertical="top" wrapText="0"/>
    </xf>
    <xf borderId="0" fillId="0" fontId="11" numFmtId="0" xfId="0" applyAlignment="1" applyFont="1">
      <alignment horizontal="right" readingOrder="0" vertical="top"/>
    </xf>
    <xf borderId="0" fillId="0" fontId="11" numFmtId="0" xfId="0" applyAlignment="1" applyFont="1">
      <alignment horizontal="left" readingOrder="0" vertical="top"/>
    </xf>
    <xf borderId="0" fillId="0" fontId="17" numFmtId="0" xfId="0" applyAlignment="1" applyFont="1">
      <alignment horizontal="left" readingOrder="0" shrinkToFit="0" vertical="top" wrapText="0"/>
    </xf>
    <xf borderId="0" fillId="0" fontId="17" numFmtId="4" xfId="0" applyAlignment="1" applyFont="1" applyNumberFormat="1">
      <alignment horizontal="left" readingOrder="0" shrinkToFit="0" vertical="top" wrapText="0"/>
    </xf>
    <xf borderId="0" fillId="16" fontId="16" numFmtId="4" xfId="0" applyAlignment="1" applyFont="1" applyNumberFormat="1">
      <alignment horizontal="left" readingOrder="0" shrinkToFit="0" vertical="top" wrapText="0"/>
    </xf>
    <xf borderId="0" fillId="0" fontId="17" numFmtId="0" xfId="0" applyAlignment="1" applyFont="1">
      <alignment horizontal="right" readingOrder="0" vertical="bottom"/>
    </xf>
    <xf borderId="0" fillId="0" fontId="16" numFmtId="0" xfId="0" applyAlignment="1" applyFont="1">
      <alignment readingOrder="0" vertical="bottom"/>
    </xf>
    <xf borderId="0" fillId="0" fontId="17" numFmtId="0" xfId="0" applyAlignment="1" applyFont="1">
      <alignment vertical="bottom"/>
    </xf>
    <xf borderId="0" fillId="0" fontId="17" numFmtId="0" xfId="0" applyAlignment="1" applyFont="1">
      <alignment readingOrder="0" vertical="bottom"/>
    </xf>
    <xf borderId="0" fillId="0" fontId="17" numFmtId="0" xfId="0" applyAlignment="1" applyFont="1">
      <alignment readingOrder="0" shrinkToFit="0" wrapText="0"/>
    </xf>
    <xf borderId="0" fillId="2" fontId="87" numFmtId="0" xfId="0" applyAlignment="1" applyFont="1">
      <alignment readingOrder="0" shrinkToFit="0" wrapText="0"/>
    </xf>
    <xf borderId="0" fillId="2" fontId="17" numFmtId="0" xfId="0" applyAlignment="1" applyFont="1">
      <alignment readingOrder="0" shrinkToFit="0" wrapText="0"/>
    </xf>
    <xf borderId="0" fillId="3" fontId="45" numFmtId="0" xfId="0" applyAlignment="1" applyFont="1">
      <alignment horizontal="center" readingOrder="0" shrinkToFit="0" wrapText="0"/>
    </xf>
    <xf borderId="0" fillId="2" fontId="88" numFmtId="0" xfId="0" applyAlignment="1" applyFont="1">
      <alignment horizontal="center" vertical="top"/>
    </xf>
    <xf borderId="34" fillId="2" fontId="10" numFmtId="0" xfId="0" applyAlignment="1" applyBorder="1" applyFont="1">
      <alignment vertical="top"/>
    </xf>
    <xf borderId="34" fillId="2" fontId="10" numFmtId="0" xfId="0" applyAlignment="1" applyBorder="1" applyFont="1">
      <alignment vertical="bottom"/>
    </xf>
    <xf borderId="34" fillId="2" fontId="89" numFmtId="0" xfId="0" applyAlignment="1" applyBorder="1" applyFont="1">
      <alignment horizontal="right" vertical="bottom"/>
    </xf>
    <xf borderId="34" fillId="22" fontId="90" numFmtId="0" xfId="0" applyAlignment="1" applyBorder="1" applyFill="1" applyFont="1">
      <alignment vertical="bottom"/>
    </xf>
    <xf borderId="34" fillId="22" fontId="90" numFmtId="0" xfId="0" applyAlignment="1" applyBorder="1" applyFont="1">
      <alignment horizontal="center" vertical="bottom"/>
    </xf>
    <xf borderId="34" fillId="22" fontId="90" numFmtId="0" xfId="0" applyAlignment="1" applyBorder="1" applyFont="1">
      <alignment horizontal="center" shrinkToFit="0" vertical="bottom" wrapText="0"/>
    </xf>
    <xf borderId="0" fillId="2" fontId="89" numFmtId="0" xfId="0" applyAlignment="1" applyFont="1">
      <alignment vertical="bottom"/>
    </xf>
    <xf borderId="0" fillId="2" fontId="89" numFmtId="0" xfId="0" applyAlignment="1" applyFont="1">
      <alignment horizontal="center" vertical="bottom"/>
    </xf>
    <xf borderId="0" fillId="2" fontId="10" numFmtId="0" xfId="0" applyAlignment="1" applyFont="1">
      <alignment vertical="bottom"/>
    </xf>
    <xf borderId="0" fillId="2" fontId="89" numFmtId="0" xfId="0" applyAlignment="1" applyFont="1">
      <alignment vertical="bottom"/>
    </xf>
    <xf borderId="0" fillId="2" fontId="89" numFmtId="0" xfId="0" applyAlignment="1" applyFont="1">
      <alignment horizontal="center" vertical="bottom"/>
    </xf>
    <xf borderId="0" fillId="2" fontId="10" numFmtId="0" xfId="0" applyAlignment="1" applyFont="1">
      <alignment vertical="bottom"/>
    </xf>
    <xf borderId="0" fillId="2" fontId="89" numFmtId="0" xfId="0" applyAlignment="1" applyFont="1">
      <alignment horizontal="center" vertical="top"/>
    </xf>
    <xf borderId="0" fillId="2" fontId="10" numFmtId="0" xfId="0" applyAlignment="1" applyFont="1">
      <alignment vertical="top"/>
    </xf>
    <xf borderId="0" fillId="2" fontId="90" numFmtId="164" xfId="0" applyAlignment="1" applyFont="1" applyNumberFormat="1">
      <alignment vertical="bottom"/>
    </xf>
    <xf borderId="0" fillId="2" fontId="90" numFmtId="0" xfId="0" applyAlignment="1" applyFont="1">
      <alignment horizontal="center" vertical="bottom"/>
    </xf>
    <xf borderId="34" fillId="2" fontId="90" numFmtId="164" xfId="0" applyAlignment="1" applyBorder="1" applyFont="1" applyNumberFormat="1">
      <alignment vertical="bottom"/>
    </xf>
    <xf borderId="34" fillId="2" fontId="90" numFmtId="0" xfId="0" applyAlignment="1" applyBorder="1" applyFont="1">
      <alignment horizontal="center"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3" Type="http://schemas.openxmlformats.org/officeDocument/2006/relationships/worksheet" Target="worksheets/sheet5.xml"/><Relationship Id="rId18" Type="http://schemas.openxmlformats.org/officeDocument/2006/relationships/worksheet" Target="worksheets/sheet10.xml"/><Relationship Id="rId8" Type="http://schemas.openxmlformats.org/officeDocument/2006/relationships/chartsheet" Target="chartsheets/sheet4.xml"/><Relationship Id="rId3" Type="http://schemas.openxmlformats.org/officeDocument/2006/relationships/sharedStrings" Target="sharedStrings.xml"/><Relationship Id="rId12" Type="http://schemas.openxmlformats.org/officeDocument/2006/relationships/worksheet" Target="worksheets/sheet4.xml"/><Relationship Id="rId17" Type="http://schemas.openxmlformats.org/officeDocument/2006/relationships/worksheet" Target="worksheets/sheet9.xml"/><Relationship Id="rId7" Type="http://schemas.openxmlformats.org/officeDocument/2006/relationships/chartsheet" Target="chartsheets/sheet3.xml"/><Relationship Id="rId2" Type="http://schemas.openxmlformats.org/officeDocument/2006/relationships/styles" Target="styles.xml"/><Relationship Id="rId16" Type="http://schemas.openxmlformats.org/officeDocument/2006/relationships/worksheet" Target="worksheets/sheet8.xml"/><Relationship Id="rId20" Type="http://schemas.openxmlformats.org/officeDocument/2006/relationships/customXml" Target="../customXml/item2.xml"/><Relationship Id="rId11" Type="http://schemas.openxmlformats.org/officeDocument/2006/relationships/worksheet" Target="worksheets/sheet3.xml"/><Relationship Id="rId1" Type="http://schemas.openxmlformats.org/officeDocument/2006/relationships/theme" Target="theme/theme1.xml"/><Relationship Id="rId6" Type="http://schemas.openxmlformats.org/officeDocument/2006/relationships/chartsheet" Target="chartsheets/sheet2.xml"/><Relationship Id="rId15" Type="http://schemas.openxmlformats.org/officeDocument/2006/relationships/worksheet" Target="worksheets/sheet7.xml"/><Relationship Id="rId5" Type="http://schemas.openxmlformats.org/officeDocument/2006/relationships/chartsheet" Target="chartsheets/sheet1.xml"/><Relationship Id="rId10" Type="http://schemas.openxmlformats.org/officeDocument/2006/relationships/worksheet" Target="worksheets/sheet2.xml"/><Relationship Id="rId19" Type="http://schemas.openxmlformats.org/officeDocument/2006/relationships/customXml" Target="../customXml/item1.xml"/><Relationship Id="rId4" Type="http://schemas.openxmlformats.org/officeDocument/2006/relationships/worksheet" Target="worksheets/sheet1.xml"/><Relationship Id="rId9" Type="http://schemas.openxmlformats.org/officeDocument/2006/relationships/chartsheet" Target="chartsheets/sheet5.xml"/><Relationship Id="rId14" Type="http://schemas.openxmlformats.org/officeDocument/2006/relationships/worksheet" Target="worksheets/sheet6.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3000">
                <a:solidFill>
                  <a:srgbClr val="757575"/>
                </a:solidFill>
                <a:latin typeface="+mn-lt"/>
              </a:defRPr>
            </a:pPr>
            <a:r>
              <a:rPr b="0" sz="3000">
                <a:solidFill>
                  <a:srgbClr val="757575"/>
                </a:solidFill>
                <a:latin typeface="+mn-lt"/>
              </a:rPr>
              <a:t>Debt to GDP</a:t>
            </a:r>
          </a:p>
        </c:rich>
      </c:tx>
      <c:overlay val="0"/>
    </c:title>
    <c:plotArea>
      <c:layout/>
      <c:lineChart>
        <c:ser>
          <c:idx val="0"/>
          <c:order val="0"/>
          <c:tx>
            <c:strRef>
              <c:f>'0.Final Tables'!$D$79</c:f>
            </c:strRef>
          </c:tx>
          <c:spPr>
            <a:ln cmpd="sng" w="76200">
              <a:solidFill>
                <a:schemeClr val="accent2"/>
              </a:solidFill>
            </a:ln>
          </c:spPr>
          <c:marker>
            <c:symbol val="none"/>
          </c:marker>
          <c:cat>
            <c:strRef>
              <c:f>'0.Final Tables'!$C$80:$C$89</c:f>
            </c:strRef>
          </c:cat>
          <c:val>
            <c:numRef>
              <c:f>'0.Final Tables'!$D$80:$D$89</c:f>
              <c:numCache/>
            </c:numRef>
          </c:val>
          <c:smooth val="0"/>
        </c:ser>
        <c:ser>
          <c:idx val="1"/>
          <c:order val="1"/>
          <c:tx>
            <c:strRef>
              <c:f>'0.Final Tables'!$E$79</c:f>
            </c:strRef>
          </c:tx>
          <c:spPr>
            <a:ln cmpd="sng" w="76200">
              <a:solidFill>
                <a:schemeClr val="dk1"/>
              </a:solidFill>
              <a:prstDash val="solid"/>
            </a:ln>
          </c:spPr>
          <c:marker>
            <c:symbol val="none"/>
          </c:marker>
          <c:cat>
            <c:strRef>
              <c:f>'0.Final Tables'!$C$80:$C$89</c:f>
            </c:strRef>
          </c:cat>
          <c:val>
            <c:numRef>
              <c:f>'0.Final Tables'!$E$80:$E$89</c:f>
              <c:numCache/>
            </c:numRef>
          </c:val>
          <c:smooth val="0"/>
        </c:ser>
        <c:axId val="233603898"/>
        <c:axId val="979973743"/>
      </c:lineChart>
      <c:catAx>
        <c:axId val="233603898"/>
        <c:scaling>
          <c:orientation val="minMax"/>
        </c:scaling>
        <c:delete val="0"/>
        <c:axPos val="b"/>
        <c:title>
          <c:tx>
            <c:rich>
              <a:bodyPr/>
              <a:lstStyle/>
              <a:p>
                <a:pPr lvl="0">
                  <a:defRPr b="0" sz="1600">
                    <a:solidFill>
                      <a:srgbClr val="000000"/>
                    </a:solidFill>
                    <a:latin typeface="+mn-lt"/>
                  </a:defRPr>
                </a:pPr>
                <a:r>
                  <a:rPr b="0" sz="1600">
                    <a:solidFill>
                      <a:srgbClr val="000000"/>
                    </a:solidFill>
                    <a:latin typeface="+mn-lt"/>
                  </a:rPr>
                  <a:t/>
                </a:r>
              </a:p>
            </c:rich>
          </c:tx>
          <c:overlay val="0"/>
        </c:title>
        <c:numFmt formatCode="General" sourceLinked="1"/>
        <c:majorTickMark val="none"/>
        <c:minorTickMark val="none"/>
        <c:spPr/>
        <c:txPr>
          <a:bodyPr/>
          <a:lstStyle/>
          <a:p>
            <a:pPr lvl="0">
              <a:defRPr b="0" sz="2400">
                <a:solidFill>
                  <a:srgbClr val="000000"/>
                </a:solidFill>
                <a:latin typeface="+mn-lt"/>
              </a:defRPr>
            </a:pPr>
          </a:p>
        </c:txPr>
        <c:crossAx val="979973743"/>
      </c:catAx>
      <c:valAx>
        <c:axId val="979973743"/>
        <c:scaling>
          <c:orientation val="minMax"/>
          <c:min val="0.5"/>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2400">
                <a:solidFill>
                  <a:srgbClr val="000000"/>
                </a:solidFill>
                <a:latin typeface="+mn-lt"/>
              </a:defRPr>
            </a:pPr>
          </a:p>
        </c:txPr>
        <c:crossAx val="233603898"/>
      </c:valAx>
    </c:plotArea>
    <c:legend>
      <c:legendPos val="r"/>
      <c:legendEntry>
        <c:idx val="1"/>
        <c:txPr>
          <a:bodyPr/>
          <a:lstStyle/>
          <a:p>
            <a:pPr lvl="0">
              <a:defRPr sz="2400"/>
            </a:pPr>
          </a:p>
        </c:txPr>
      </c:legendEntry>
      <c:overlay val="0"/>
      <c:txPr>
        <a:bodyPr/>
        <a:lstStyle/>
        <a:p>
          <a:pPr lvl="0">
            <a:defRPr b="0" sz="2400">
              <a:solidFill>
                <a:srgbClr val="1A1A1A"/>
              </a:solidFill>
              <a:latin typeface="+mn-lt"/>
            </a:defRPr>
          </a:pPr>
        </a:p>
      </c:txPr>
    </c:legend>
    <c:plotVisOnly val="1"/>
  </c:chart>
  <c:spPr>
    <a:solidFill>
      <a:schemeClr val="lt1"/>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3000">
                <a:solidFill>
                  <a:srgbClr val="757575"/>
                </a:solidFill>
                <a:latin typeface="+mn-lt"/>
              </a:defRPr>
            </a:pPr>
            <a:r>
              <a:rPr b="0" sz="3000">
                <a:solidFill>
                  <a:srgbClr val="757575"/>
                </a:solidFill>
                <a:latin typeface="+mn-lt"/>
              </a:rPr>
              <a:t>Debt to GDP: External Restructuring Only</a:t>
            </a:r>
          </a:p>
        </c:rich>
      </c:tx>
      <c:overlay val="0"/>
    </c:title>
    <c:plotArea>
      <c:layout/>
      <c:lineChart>
        <c:ser>
          <c:idx val="0"/>
          <c:order val="0"/>
          <c:tx>
            <c:strRef>
              <c:f>'0.Final Tables'!$F$77:$F$79</c:f>
            </c:strRef>
          </c:tx>
          <c:spPr>
            <a:ln cmpd="sng" w="76200">
              <a:solidFill>
                <a:schemeClr val="accent2"/>
              </a:solidFill>
            </a:ln>
          </c:spPr>
          <c:marker>
            <c:symbol val="none"/>
          </c:marker>
          <c:cat>
            <c:strRef>
              <c:f>'0.Final Tables'!$C$80:$C$89</c:f>
            </c:strRef>
          </c:cat>
          <c:val>
            <c:numRef>
              <c:f>'0.Final Tables'!$F$80:$F$89</c:f>
              <c:numCache/>
            </c:numRef>
          </c:val>
          <c:smooth val="0"/>
        </c:ser>
        <c:ser>
          <c:idx val="1"/>
          <c:order val="1"/>
          <c:tx>
            <c:strRef>
              <c:f>'0.Final Tables'!$G$77:$G$79</c:f>
            </c:strRef>
          </c:tx>
          <c:spPr>
            <a:ln cmpd="sng" w="76200">
              <a:solidFill>
                <a:schemeClr val="dk1"/>
              </a:solidFill>
            </a:ln>
          </c:spPr>
          <c:marker>
            <c:symbol val="none"/>
          </c:marker>
          <c:cat>
            <c:strRef>
              <c:f>'0.Final Tables'!$C$80:$C$89</c:f>
            </c:strRef>
          </c:cat>
          <c:val>
            <c:numRef>
              <c:f>'0.Final Tables'!$G$80:$G$89</c:f>
              <c:numCache/>
            </c:numRef>
          </c:val>
          <c:smooth val="0"/>
        </c:ser>
        <c:axId val="1456902439"/>
        <c:axId val="1220863239"/>
      </c:lineChart>
      <c:catAx>
        <c:axId val="1456902439"/>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sz="2400">
                <a:solidFill>
                  <a:srgbClr val="000000"/>
                </a:solidFill>
                <a:latin typeface="+mn-lt"/>
              </a:defRPr>
            </a:pPr>
          </a:p>
        </c:txPr>
        <c:crossAx val="1220863239"/>
      </c:catAx>
      <c:valAx>
        <c:axId val="1220863239"/>
        <c:scaling>
          <c:orientation val="minMax"/>
          <c:max val="1.6"/>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0%" sourceLinked="0"/>
        <c:majorTickMark val="none"/>
        <c:minorTickMark val="none"/>
        <c:tickLblPos val="nextTo"/>
        <c:spPr>
          <a:ln/>
        </c:spPr>
        <c:txPr>
          <a:bodyPr/>
          <a:lstStyle/>
          <a:p>
            <a:pPr lvl="0">
              <a:defRPr b="0" sz="2400">
                <a:solidFill>
                  <a:srgbClr val="000000"/>
                </a:solidFill>
                <a:latin typeface="+mn-lt"/>
              </a:defRPr>
            </a:pPr>
          </a:p>
        </c:txPr>
        <c:crossAx val="1456902439"/>
      </c:valAx>
    </c:plotArea>
    <c:legend>
      <c:legendPos val="r"/>
      <c:overlay val="0"/>
      <c:txPr>
        <a:bodyPr/>
        <a:lstStyle/>
        <a:p>
          <a:pPr lvl="0">
            <a:defRPr b="0" sz="240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3000">
                <a:solidFill>
                  <a:srgbClr val="757575"/>
                </a:solidFill>
                <a:latin typeface="+mn-lt"/>
              </a:defRPr>
            </a:pPr>
            <a:r>
              <a:rPr b="0" sz="3000">
                <a:solidFill>
                  <a:srgbClr val="757575"/>
                </a:solidFill>
                <a:latin typeface="+mn-lt"/>
              </a:rPr>
              <a:t>Debt to GDP: With Domestic Debt Restructuring</a:t>
            </a:r>
          </a:p>
        </c:rich>
      </c:tx>
      <c:overlay val="0"/>
    </c:title>
    <c:plotArea>
      <c:layout/>
      <c:lineChart>
        <c:ser>
          <c:idx val="0"/>
          <c:order val="0"/>
          <c:tx>
            <c:v>Current</c:v>
          </c:tx>
          <c:spPr>
            <a:ln cmpd="sng" w="76200">
              <a:solidFill>
                <a:schemeClr val="accent2"/>
              </a:solidFill>
              <a:prstDash val="solid"/>
            </a:ln>
          </c:spPr>
          <c:marker>
            <c:symbol val="none"/>
          </c:marker>
          <c:dPt>
            <c:idx val="1"/>
            <c:marker>
              <c:symbol val="none"/>
            </c:marker>
          </c:dPt>
          <c:cat>
            <c:strRef>
              <c:f>'0.Final Tables'!$C$80:$C$89</c:f>
            </c:strRef>
          </c:cat>
          <c:val>
            <c:numRef>
              <c:f>'0.Final Tables'!$E$80:$E$89</c:f>
              <c:numCache/>
            </c:numRef>
          </c:val>
          <c:smooth val="0"/>
        </c:ser>
        <c:ser>
          <c:idx val="1"/>
          <c:order val="1"/>
          <c:tx>
            <c:v>2019</c:v>
          </c:tx>
          <c:spPr>
            <a:ln cmpd="sng" w="76200">
              <a:solidFill>
                <a:srgbClr val="333333">
                  <a:alpha val="100000"/>
                </a:srgbClr>
              </a:solidFill>
              <a:prstDash val="solid"/>
            </a:ln>
          </c:spPr>
          <c:marker>
            <c:symbol val="none"/>
          </c:marker>
          <c:cat>
            <c:strRef>
              <c:f>'0.Final Tables'!$C$80:$C$89</c:f>
            </c:strRef>
          </c:cat>
          <c:val>
            <c:numRef>
              <c:f>'0.Final Tables'!$G$80:$G$89</c:f>
              <c:numCache/>
            </c:numRef>
          </c:val>
          <c:smooth val="0"/>
        </c:ser>
        <c:axId val="40036190"/>
        <c:axId val="549856192"/>
      </c:lineChart>
      <c:catAx>
        <c:axId val="40036190"/>
        <c:scaling>
          <c:orientation val="minMax"/>
        </c:scaling>
        <c:delete val="0"/>
        <c:axPos val="b"/>
        <c:title>
          <c:tx>
            <c:rich>
              <a:bodyPr/>
              <a:lstStyle/>
              <a:p>
                <a:pPr lvl="0">
                  <a:defRPr b="0" sz="2400">
                    <a:solidFill>
                      <a:srgbClr val="000000"/>
                    </a:solidFill>
                    <a:latin typeface="+mn-lt"/>
                  </a:defRPr>
                </a:pPr>
                <a:r>
                  <a:rPr b="0" sz="2400">
                    <a:solidFill>
                      <a:srgbClr val="000000"/>
                    </a:solidFill>
                    <a:latin typeface="+mn-lt"/>
                  </a:rPr>
                  <a:t/>
                </a:r>
              </a:p>
            </c:rich>
          </c:tx>
          <c:overlay val="0"/>
        </c:title>
        <c:numFmt formatCode="General" sourceLinked="1"/>
        <c:majorTickMark val="none"/>
        <c:minorTickMark val="none"/>
        <c:spPr/>
        <c:txPr>
          <a:bodyPr/>
          <a:lstStyle/>
          <a:p>
            <a:pPr lvl="0">
              <a:defRPr b="0" sz="2400">
                <a:solidFill>
                  <a:srgbClr val="000000"/>
                </a:solidFill>
                <a:latin typeface="+mn-lt"/>
              </a:defRPr>
            </a:pPr>
          </a:p>
        </c:txPr>
        <c:crossAx val="549856192"/>
      </c:catAx>
      <c:valAx>
        <c:axId val="549856192"/>
        <c:scaling>
          <c:orientation val="minMax"/>
          <c:min val="0.5"/>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2400">
                <a:solidFill>
                  <a:srgbClr val="000000"/>
                </a:solidFill>
                <a:latin typeface="+mn-lt"/>
              </a:defRPr>
            </a:pPr>
          </a:p>
        </c:txPr>
        <c:crossAx val="40036190"/>
      </c:valAx>
    </c:plotArea>
    <c:legend>
      <c:legendPos val="r"/>
      <c:overlay val="0"/>
      <c:txPr>
        <a:bodyPr/>
        <a:lstStyle/>
        <a:p>
          <a:pPr lvl="0">
            <a:defRPr b="0" sz="2400">
              <a:solidFill>
                <a:srgbClr val="1A1A1A"/>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3000">
                <a:solidFill>
                  <a:srgbClr val="757575"/>
                </a:solidFill>
                <a:latin typeface="+mn-lt"/>
              </a:defRPr>
            </a:pPr>
            <a:r>
              <a:rPr b="0" sz="3000">
                <a:solidFill>
                  <a:srgbClr val="757575"/>
                </a:solidFill>
                <a:latin typeface="+mn-lt"/>
              </a:rPr>
              <a:t>Yield Curve: Current and 2019</a:t>
            </a:r>
          </a:p>
        </c:rich>
      </c:tx>
      <c:overlay val="0"/>
    </c:title>
    <c:plotArea>
      <c:layout/>
      <c:lineChart>
        <c:ser>
          <c:idx val="0"/>
          <c:order val="0"/>
          <c:tx>
            <c:strRef>
              <c:f>'0.Final Tables'!$C$25:$C$26</c:f>
            </c:strRef>
          </c:tx>
          <c:spPr>
            <a:ln cmpd="sng" w="76200">
              <a:solidFill>
                <a:schemeClr val="accent2"/>
              </a:solidFill>
            </a:ln>
          </c:spPr>
          <c:marker>
            <c:symbol val="none"/>
          </c:marker>
          <c:cat>
            <c:strRef>
              <c:f>'0.Final Tables'!$B$28:$B$36</c:f>
            </c:strRef>
          </c:cat>
          <c:val>
            <c:numRef>
              <c:f>'0.Final Tables'!$C$27:$C$36</c:f>
              <c:numCache/>
            </c:numRef>
          </c:val>
          <c:smooth val="0"/>
        </c:ser>
        <c:ser>
          <c:idx val="1"/>
          <c:order val="1"/>
          <c:tx>
            <c:strRef>
              <c:f>'0.Final Tables'!$D$25:$D$26</c:f>
            </c:strRef>
          </c:tx>
          <c:spPr>
            <a:ln cmpd="sng" w="76200">
              <a:solidFill>
                <a:schemeClr val="dk1"/>
              </a:solidFill>
              <a:prstDash val="solid"/>
            </a:ln>
          </c:spPr>
          <c:marker>
            <c:symbol val="none"/>
          </c:marker>
          <c:cat>
            <c:strRef>
              <c:f>'0.Final Tables'!$B$28:$B$36</c:f>
            </c:strRef>
          </c:cat>
          <c:val>
            <c:numRef>
              <c:f>'0.Final Tables'!$D$27:$D$36</c:f>
              <c:numCache/>
            </c:numRef>
          </c:val>
          <c:smooth val="0"/>
        </c:ser>
        <c:axId val="993731781"/>
        <c:axId val="145084910"/>
      </c:lineChart>
      <c:catAx>
        <c:axId val="993731781"/>
        <c:scaling>
          <c:orientation val="minMax"/>
        </c:scaling>
        <c:delete val="0"/>
        <c:axPos val="b"/>
        <c:title>
          <c:tx>
            <c:rich>
              <a:bodyPr/>
              <a:lstStyle/>
              <a:p>
                <a:pPr lvl="0">
                  <a:defRPr b="0" sz="2400">
                    <a:solidFill>
                      <a:srgbClr val="000000"/>
                    </a:solidFill>
                    <a:latin typeface="+mn-lt"/>
                  </a:defRPr>
                </a:pPr>
                <a:r>
                  <a:rPr b="0" sz="2400">
                    <a:solidFill>
                      <a:srgbClr val="000000"/>
                    </a:solidFill>
                    <a:latin typeface="+mn-lt"/>
                  </a:rPr>
                  <a:t>Years from August 2022</a:t>
                </a:r>
              </a:p>
            </c:rich>
          </c:tx>
          <c:overlay val="0"/>
        </c:title>
        <c:numFmt formatCode="General" sourceLinked="1"/>
        <c:majorTickMark val="none"/>
        <c:minorTickMark val="none"/>
        <c:spPr/>
        <c:txPr>
          <a:bodyPr/>
          <a:lstStyle/>
          <a:p>
            <a:pPr lvl="0">
              <a:defRPr b="0" sz="2400">
                <a:solidFill>
                  <a:srgbClr val="000000"/>
                </a:solidFill>
                <a:latin typeface="+mn-lt"/>
              </a:defRPr>
            </a:pPr>
          </a:p>
        </c:txPr>
        <c:crossAx val="145084910"/>
      </c:catAx>
      <c:valAx>
        <c:axId val="145084910"/>
        <c:scaling>
          <c:orientation val="minMax"/>
          <c:min val="0.05"/>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2400">
                <a:solidFill>
                  <a:srgbClr val="000000"/>
                </a:solidFill>
                <a:latin typeface="+mn-lt"/>
              </a:defRPr>
            </a:pPr>
          </a:p>
        </c:txPr>
        <c:crossAx val="993731781"/>
      </c:valAx>
    </c:plotArea>
    <c:legend>
      <c:legendPos val="r"/>
      <c:overlay val="0"/>
      <c:txPr>
        <a:bodyPr/>
        <a:lstStyle/>
        <a:p>
          <a:pPr lvl="0">
            <a:defRPr b="0" sz="2400">
              <a:solidFill>
                <a:srgbClr val="1A1A1A"/>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3000">
                <a:solidFill>
                  <a:srgbClr val="757575"/>
                </a:solidFill>
                <a:latin typeface="+mn-lt"/>
              </a:defRPr>
            </a:pPr>
            <a:r>
              <a:rPr b="0" sz="3000">
                <a:solidFill>
                  <a:srgbClr val="757575"/>
                </a:solidFill>
                <a:latin typeface="+mn-lt"/>
              </a:rPr>
              <a:t>Macro and Fiscal Projections</a:t>
            </a:r>
          </a:p>
        </c:rich>
      </c:tx>
      <c:overlay val="0"/>
    </c:title>
    <c:plotArea>
      <c:layout/>
      <c:lineChart>
        <c:ser>
          <c:idx val="0"/>
          <c:order val="0"/>
          <c:tx>
            <c:strRef>
              <c:f>'0.Final Tables'!$F$49</c:f>
            </c:strRef>
          </c:tx>
          <c:spPr>
            <a:ln cmpd="sng" w="76200">
              <a:solidFill>
                <a:srgbClr val="5B9BD5"/>
              </a:solidFill>
            </a:ln>
          </c:spPr>
          <c:marker>
            <c:symbol val="none"/>
          </c:marker>
          <c:cat>
            <c:strRef>
              <c:f>'0.Final Tables'!$C$50:$C$61</c:f>
            </c:strRef>
          </c:cat>
          <c:val>
            <c:numRef>
              <c:f>'0.Final Tables'!$F$50:$F$61</c:f>
              <c:numCache/>
            </c:numRef>
          </c:val>
          <c:smooth val="0"/>
        </c:ser>
        <c:ser>
          <c:idx val="2"/>
          <c:order val="2"/>
          <c:tx>
            <c:strRef>
              <c:f>'0.Final Tables'!$H$49</c:f>
            </c:strRef>
          </c:tx>
          <c:spPr>
            <a:ln cmpd="sng" w="76200">
              <a:solidFill>
                <a:srgbClr val="A5A5A5"/>
              </a:solidFill>
            </a:ln>
          </c:spPr>
          <c:marker>
            <c:symbol val="none"/>
          </c:marker>
          <c:cat>
            <c:strRef>
              <c:f>'0.Final Tables'!$C$50:$C$61</c:f>
            </c:strRef>
          </c:cat>
          <c:val>
            <c:numRef>
              <c:f>'0.Final Tables'!$H$50:$H$61</c:f>
              <c:numCache/>
            </c:numRef>
          </c:val>
          <c:smooth val="0"/>
        </c:ser>
        <c:axId val="1584984283"/>
        <c:axId val="570279007"/>
      </c:lineChart>
      <c:catAx>
        <c:axId val="158498428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sz="2400">
                <a:solidFill>
                  <a:srgbClr val="000000"/>
                </a:solidFill>
                <a:latin typeface="+mn-lt"/>
              </a:defRPr>
            </a:pPr>
          </a:p>
        </c:txPr>
        <c:crossAx val="570279007"/>
      </c:catAx>
      <c:valAx>
        <c:axId val="570279007"/>
        <c:scaling>
          <c:orientation val="minMax"/>
        </c:scaling>
        <c:delete val="0"/>
        <c:axPos val="l"/>
        <c:minorGridlines>
          <c:spPr>
            <a:ln>
              <a:solidFill>
                <a:srgbClr val="CCCCCC">
                  <a:alpha val="0"/>
                </a:srgbClr>
              </a:solidFill>
            </a:ln>
          </c:spPr>
        </c:minorGridlines>
        <c:title>
          <c:tx>
            <c:rich>
              <a:bodyPr/>
              <a:lstStyle/>
              <a:p>
                <a:pPr lvl="0">
                  <a:defRPr b="0" sz="2400">
                    <a:solidFill>
                      <a:srgbClr val="000000"/>
                    </a:solidFill>
                    <a:latin typeface="+mn-lt"/>
                  </a:defRPr>
                </a:pPr>
                <a:r>
                  <a:rPr b="0" sz="2400">
                    <a:solidFill>
                      <a:srgbClr val="000000"/>
                    </a:solidFill>
                    <a:latin typeface="+mn-lt"/>
                  </a:rPr>
                  <a:t>Real GDP growth and Surplus</a:t>
                </a:r>
              </a:p>
            </c:rich>
          </c:tx>
          <c:overlay val="0"/>
        </c:title>
        <c:numFmt formatCode="General" sourceLinked="1"/>
        <c:majorTickMark val="none"/>
        <c:minorTickMark val="none"/>
        <c:tickLblPos val="nextTo"/>
        <c:spPr>
          <a:ln/>
        </c:spPr>
        <c:txPr>
          <a:bodyPr/>
          <a:lstStyle/>
          <a:p>
            <a:pPr lvl="0">
              <a:defRPr b="0" sz="2400">
                <a:solidFill>
                  <a:srgbClr val="000000"/>
                </a:solidFill>
                <a:latin typeface="+mn-lt"/>
              </a:defRPr>
            </a:pPr>
          </a:p>
        </c:txPr>
        <c:crossAx val="1584984283"/>
      </c:valAx>
      <c:lineChart>
        <c:varyColors val="0"/>
        <c:ser>
          <c:idx val="1"/>
          <c:order val="1"/>
          <c:tx>
            <c:strRef>
              <c:f>'0.Final Tables'!$G$49</c:f>
            </c:strRef>
          </c:tx>
          <c:spPr>
            <a:ln cmpd="sng" w="76200">
              <a:solidFill>
                <a:srgbClr val="CC0000">
                  <a:alpha val="100000"/>
                </a:srgbClr>
              </a:solidFill>
            </a:ln>
          </c:spPr>
          <c:marker>
            <c:symbol val="none"/>
          </c:marker>
          <c:cat>
            <c:strRef>
              <c:f>'0.Final Tables'!$C$50:$C$61</c:f>
            </c:strRef>
          </c:cat>
          <c:val>
            <c:numRef>
              <c:f>'0.Final Tables'!$G$50:$G$61</c:f>
              <c:numCache/>
            </c:numRef>
          </c:val>
          <c:smooth val="0"/>
        </c:ser>
        <c:axId val="88785537"/>
        <c:axId val="1702486777"/>
      </c:lineChart>
      <c:catAx>
        <c:axId val="88785537"/>
        <c:scaling>
          <c:orientation val="minMax"/>
        </c:scaling>
        <c:delete val="1"/>
        <c:axPos val="b"/>
        <c:numFmt formatCode="General" sourceLinked="1"/>
        <c:majorTickMark val="none"/>
        <c:minorTickMark val="none"/>
        <c:spPr/>
        <c:txPr>
          <a:bodyPr/>
          <a:lstStyle/>
          <a:p>
            <a:pPr lvl="0">
              <a:defRPr b="0" sz="2400">
                <a:solidFill>
                  <a:srgbClr val="000000"/>
                </a:solidFill>
                <a:latin typeface="+mn-lt"/>
              </a:defRPr>
            </a:pPr>
          </a:p>
        </c:txPr>
        <c:crossAx val="1702486777"/>
      </c:catAx>
      <c:valAx>
        <c:axId val="1702486777"/>
        <c:scaling>
          <c:orientation val="minMax"/>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2400">
                    <a:solidFill>
                      <a:srgbClr val="000000"/>
                    </a:solidFill>
                    <a:latin typeface="+mn-lt"/>
                  </a:defRPr>
                </a:pPr>
                <a:r>
                  <a:rPr b="0" sz="2400">
                    <a:solidFill>
                      <a:srgbClr val="000000"/>
                    </a:solidFill>
                    <a:latin typeface="+mn-lt"/>
                  </a:rPr>
                  <a:t>GDP Deflator/Inflatiton</a:t>
                </a:r>
              </a:p>
            </c:rich>
          </c:tx>
          <c:overlay val="0"/>
        </c:title>
        <c:numFmt formatCode="General" sourceLinked="1"/>
        <c:majorTickMark val="none"/>
        <c:minorTickMark val="none"/>
        <c:tickLblPos val="nextTo"/>
        <c:spPr>
          <a:ln/>
        </c:spPr>
        <c:txPr>
          <a:bodyPr/>
          <a:lstStyle/>
          <a:p>
            <a:pPr lvl="0">
              <a:defRPr b="0" sz="2400">
                <a:solidFill>
                  <a:srgbClr val="000000"/>
                </a:solidFill>
                <a:latin typeface="+mn-lt"/>
              </a:defRPr>
            </a:pPr>
          </a:p>
        </c:txPr>
        <c:crossAx val="88785537"/>
        <c:crosses val="max"/>
      </c:valAx>
    </c:plotArea>
    <c:legend>
      <c:legendPos val="r"/>
      <c:overlay val="0"/>
      <c:txPr>
        <a:bodyPr/>
        <a:lstStyle/>
        <a:p>
          <a:pPr lvl="0">
            <a:defRPr b="0" sz="2400">
              <a:solidFill>
                <a:srgbClr val="1A1A1A"/>
              </a:solidFill>
              <a:latin typeface="+mn-lt"/>
            </a:defRPr>
          </a:pPr>
        </a:p>
      </c:txPr>
    </c:legend>
    <c:plotVisOnly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Views>
    <sheetView workbookViewId="0"/>
  </sheetViews>
  <drawing r:id="rId1"/>
</chartsheet>
</file>

<file path=xl/chartsheets/sheet2.xml><?xml version="1.0" encoding="utf-8"?>
<chart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Views>
    <sheetView workbookViewId="0"/>
  </sheetViews>
  <drawing r:id="rId1"/>
</chartsheet>
</file>

<file path=xl/chartsheets/sheet3.xml><?xml version="1.0" encoding="utf-8"?>
<chart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Views>
    <sheetView workbookViewId="0"/>
  </sheetViews>
  <drawing r:id="rId1"/>
</chartsheet>
</file>

<file path=xl/chartsheets/sheet4.xml><?xml version="1.0" encoding="utf-8"?>
<chart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Views>
    <sheetView workbookViewId="0"/>
  </sheetViews>
  <drawing r:id="rId1"/>
</chartsheet>
</file>

<file path=xl/chartsheets/sheet5.xml><?xml version="1.0" encoding="utf-8"?>
<chart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Views>
    <sheetView workbookViewId="0"/>
  </sheetViews>
  <drawing r:id="rId1"/>
</chartsheet>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409575</xdr:colOff>
      <xdr:row>662</xdr:row>
      <xdr:rowOff>104775</xdr:rowOff>
    </xdr:from>
    <xdr:ext cx="5943600" cy="24860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absoluteAnchor>
    <xdr:pos x="0" y="0"/>
    <xdr:ext cx="8610600" cy="627697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absolute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absoluteAnchor>
    <xdr:pos x="0" y="0"/>
    <xdr:ext cx="8610600" cy="6276975"/>
    <xdr:graphicFrame>
      <xdr:nvGraphicFramePr>
        <xdr:cNvPr id="2" name="Chart 2" title="Chart"/>
        <xdr:cNvGraphicFramePr/>
      </xdr:nvGraphicFramePr>
      <xdr:xfrm>
        <a:off x="0" y="0"/>
        <a:ext cx="0" cy="0"/>
      </xdr:xfrm>
      <a:graphic>
        <a:graphicData uri="http://schemas.openxmlformats.org/drawingml/2006/chart">
          <c:chart r:id="rId1"/>
        </a:graphicData>
      </a:graphic>
    </xdr:graphicFrame>
    <xdr:clientData fLocksWithSheet="0"/>
  </xdr:absolute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absoluteAnchor>
    <xdr:pos x="0" y="0"/>
    <xdr:ext cx="8610600" cy="627697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absolute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absoluteAnchor>
    <xdr:pos x="0" y="0"/>
    <xdr:ext cx="8610600" cy="6276975"/>
    <xdr:graphicFrame>
      <xdr:nvGraphicFramePr>
        <xdr:cNvPr id="4" name="Chart 4" title="Chart"/>
        <xdr:cNvGraphicFramePr/>
      </xdr:nvGraphicFramePr>
      <xdr:xfrm>
        <a:off x="0" y="0"/>
        <a:ext cx="0" cy="0"/>
      </xdr:xfrm>
      <a:graphic>
        <a:graphicData uri="http://schemas.openxmlformats.org/drawingml/2006/chart">
          <c:chart r:id="rId1"/>
        </a:graphicData>
      </a:graphic>
    </xdr:graphicFrame>
    <xdr:clientData fLocksWithSheet="0"/>
  </xdr:absolute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absoluteAnchor>
    <xdr:pos x="0" y="0"/>
    <xdr:ext cx="8610600" cy="6276975"/>
    <xdr:graphicFrame>
      <xdr:nvGraphicFramePr>
        <xdr:cNvPr id="5" name="Chart 5" title="Chart"/>
        <xdr:cNvGraphicFramePr/>
      </xdr:nvGraphicFramePr>
      <xdr:xfrm>
        <a:off x="0" y="0"/>
        <a:ext cx="0" cy="0"/>
      </xdr:xfrm>
      <a:graphic>
        <a:graphicData uri="http://schemas.openxmlformats.org/drawingml/2006/chart">
          <c:chart r:id="rId1"/>
        </a:graphicData>
      </a:graphic>
    </xdr:graphicFrame>
    <xdr:clientData fLocksWithSheet="0"/>
  </xdr:absolute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504825</xdr:colOff>
      <xdr:row>166</xdr:row>
      <xdr:rowOff>180975</xdr:rowOff>
    </xdr:from>
    <xdr:ext cx="5419725" cy="29241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about:blank" TargetMode="External"/><Relationship Id="rId2" Type="http://schemas.openxmlformats.org/officeDocument/2006/relationships/hyperlink" Target="about:blank" TargetMode="External"/><Relationship Id="rId3" Type="http://schemas.openxmlformats.org/officeDocument/2006/relationships/hyperlink" Target="about:blank" TargetMode="External"/><Relationship Id="rId4" Type="http://schemas.openxmlformats.org/officeDocument/2006/relationships/hyperlink" Target="about:blank" TargetMode="External"/><Relationship Id="rId5" Type="http://schemas.openxmlformats.org/officeDocument/2006/relationships/hyperlink" Target="https://www.cbsl.gov.lk/gosl-outstanding-debt-securities/20220729" TargetMode="External"/><Relationship Id="rId6" Type="http://schemas.openxmlformats.org/officeDocument/2006/relationships/hyperlink" Target="https://www.cbsl.gov.lk/gosl-outstanding-debt-securities/20220729" TargetMode="External"/><Relationship Id="rId7"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cbsl.gov.lk/sites/default/files/cbslweb_documents/statistics/wei/WEI_20220429_e.pdf" TargetMode="External"/><Relationship Id="rId2"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86"/>
    <col customWidth="1" min="2" max="2" width="19.29"/>
    <col customWidth="1" min="3" max="3" width="92.0"/>
    <col customWidth="1" min="4" max="4" width="10.29"/>
    <col customWidth="1" min="5" max="7" width="8.71"/>
  </cols>
  <sheetData>
    <row r="1" ht="14.25" customHeight="1">
      <c r="A1" s="1" t="s">
        <v>0</v>
      </c>
      <c r="B1" s="2"/>
      <c r="C1" s="3"/>
      <c r="D1" s="3"/>
      <c r="E1" s="3"/>
      <c r="F1" s="3"/>
      <c r="G1" s="3"/>
      <c r="H1" s="3"/>
      <c r="I1" s="3"/>
      <c r="J1" s="3"/>
      <c r="K1" s="3"/>
      <c r="L1" s="3"/>
      <c r="M1" s="3"/>
      <c r="N1" s="3"/>
      <c r="O1" s="3"/>
      <c r="P1" s="3"/>
      <c r="Q1" s="3"/>
      <c r="R1" s="3"/>
      <c r="S1" s="3"/>
      <c r="T1" s="3"/>
      <c r="U1" s="3"/>
      <c r="V1" s="3"/>
      <c r="W1" s="3"/>
      <c r="X1" s="3"/>
      <c r="Y1" s="3"/>
      <c r="Z1" s="3"/>
      <c r="AA1" s="3"/>
    </row>
    <row r="2" ht="14.25" customHeight="1">
      <c r="A2" s="3"/>
      <c r="B2" s="3"/>
      <c r="C2" s="3"/>
      <c r="D2" s="3"/>
      <c r="E2" s="3"/>
      <c r="F2" s="3"/>
      <c r="G2" s="3"/>
      <c r="H2" s="3"/>
      <c r="I2" s="3"/>
      <c r="J2" s="3"/>
      <c r="K2" s="3"/>
      <c r="L2" s="3"/>
      <c r="M2" s="3"/>
      <c r="N2" s="3"/>
      <c r="O2" s="3"/>
      <c r="P2" s="3"/>
      <c r="Q2" s="3"/>
      <c r="R2" s="3"/>
      <c r="S2" s="3"/>
      <c r="T2" s="3"/>
      <c r="U2" s="3"/>
      <c r="V2" s="3"/>
      <c r="W2" s="3"/>
      <c r="X2" s="3"/>
      <c r="Y2" s="3"/>
      <c r="Z2" s="3"/>
      <c r="AA2" s="3"/>
    </row>
    <row r="3" ht="14.25" customHeight="1">
      <c r="A3" s="4" t="s">
        <v>1</v>
      </c>
      <c r="B3" s="3"/>
      <c r="C3" s="3"/>
      <c r="D3" s="3"/>
      <c r="E3" s="3"/>
      <c r="F3" s="3"/>
      <c r="G3" s="3"/>
      <c r="H3" s="3"/>
      <c r="I3" s="3"/>
      <c r="J3" s="3"/>
      <c r="K3" s="3"/>
      <c r="L3" s="3"/>
      <c r="M3" s="3"/>
      <c r="N3" s="3"/>
      <c r="O3" s="3"/>
      <c r="P3" s="3"/>
      <c r="Q3" s="3"/>
      <c r="R3" s="3"/>
      <c r="S3" s="3"/>
      <c r="T3" s="3"/>
      <c r="U3" s="3"/>
      <c r="V3" s="3"/>
      <c r="W3" s="3"/>
      <c r="X3" s="3"/>
      <c r="Y3" s="3"/>
      <c r="Z3" s="3"/>
      <c r="AA3" s="3"/>
    </row>
    <row r="4" ht="14.25" customHeight="1">
      <c r="A4" s="3"/>
      <c r="B4" s="5" t="s">
        <v>2</v>
      </c>
      <c r="C4" s="3"/>
      <c r="D4" s="3"/>
      <c r="E4" s="3"/>
      <c r="F4" s="3"/>
      <c r="G4" s="3"/>
      <c r="H4" s="3"/>
      <c r="I4" s="3"/>
      <c r="J4" s="3"/>
      <c r="K4" s="3"/>
      <c r="L4" s="3"/>
      <c r="M4" s="3"/>
      <c r="N4" s="3"/>
      <c r="O4" s="3"/>
      <c r="P4" s="3"/>
      <c r="Q4" s="3"/>
      <c r="R4" s="3"/>
      <c r="S4" s="3"/>
      <c r="T4" s="3"/>
      <c r="U4" s="3"/>
      <c r="V4" s="3"/>
      <c r="W4" s="3"/>
      <c r="X4" s="3"/>
      <c r="Y4" s="3"/>
      <c r="Z4" s="3"/>
      <c r="AA4" s="3"/>
    </row>
    <row r="5" ht="14.25" customHeight="1">
      <c r="A5" s="3"/>
      <c r="B5" s="5" t="s">
        <v>3</v>
      </c>
      <c r="C5" s="3"/>
      <c r="D5" s="3"/>
      <c r="E5" s="3"/>
      <c r="F5" s="3"/>
      <c r="G5" s="3"/>
      <c r="H5" s="3"/>
      <c r="I5" s="3"/>
      <c r="J5" s="3"/>
      <c r="K5" s="3"/>
      <c r="L5" s="3"/>
      <c r="M5" s="3"/>
      <c r="N5" s="3"/>
      <c r="O5" s="3"/>
      <c r="P5" s="3"/>
      <c r="Q5" s="3"/>
      <c r="R5" s="3"/>
      <c r="S5" s="3"/>
      <c r="T5" s="3"/>
      <c r="U5" s="3"/>
      <c r="V5" s="3"/>
      <c r="W5" s="3"/>
      <c r="X5" s="3"/>
      <c r="Y5" s="3"/>
      <c r="Z5" s="3"/>
      <c r="AA5" s="3"/>
    </row>
    <row r="6" ht="14.25" customHeight="1">
      <c r="A6" s="3"/>
      <c r="B6" s="5" t="s">
        <v>4</v>
      </c>
      <c r="C6" s="3"/>
      <c r="D6" s="3"/>
      <c r="E6" s="3"/>
      <c r="F6" s="3"/>
      <c r="G6" s="3"/>
      <c r="H6" s="3"/>
      <c r="I6" s="3"/>
      <c r="J6" s="3"/>
      <c r="K6" s="3"/>
      <c r="L6" s="3"/>
      <c r="M6" s="3"/>
      <c r="N6" s="3"/>
      <c r="O6" s="3"/>
      <c r="P6" s="3"/>
      <c r="Q6" s="3"/>
      <c r="R6" s="3"/>
      <c r="S6" s="3"/>
      <c r="T6" s="3"/>
      <c r="U6" s="3"/>
      <c r="V6" s="3"/>
      <c r="W6" s="3"/>
      <c r="X6" s="3"/>
      <c r="Y6" s="3"/>
      <c r="Z6" s="3"/>
      <c r="AA6" s="3"/>
    </row>
    <row r="7" ht="14.25" customHeight="1">
      <c r="A7" s="3"/>
      <c r="B7" s="5" t="s">
        <v>5</v>
      </c>
      <c r="C7" s="3"/>
      <c r="D7" s="3"/>
      <c r="E7" s="3"/>
      <c r="F7" s="3"/>
      <c r="G7" s="3"/>
      <c r="H7" s="3"/>
      <c r="I7" s="3"/>
      <c r="J7" s="3"/>
      <c r="K7" s="3"/>
      <c r="L7" s="3"/>
      <c r="M7" s="3"/>
      <c r="N7" s="3"/>
      <c r="O7" s="3"/>
      <c r="P7" s="3"/>
      <c r="Q7" s="3"/>
      <c r="R7" s="3"/>
      <c r="S7" s="3"/>
      <c r="T7" s="3"/>
      <c r="U7" s="3"/>
      <c r="V7" s="3"/>
      <c r="W7" s="3"/>
      <c r="X7" s="3"/>
      <c r="Y7" s="3"/>
      <c r="Z7" s="3"/>
      <c r="AA7" s="3"/>
    </row>
    <row r="8" ht="14.25" customHeight="1">
      <c r="A8" s="3"/>
      <c r="B8" s="5"/>
      <c r="C8" s="3"/>
      <c r="D8" s="3"/>
      <c r="E8" s="3"/>
      <c r="F8" s="3"/>
      <c r="G8" s="3"/>
      <c r="H8" s="3"/>
      <c r="I8" s="3"/>
      <c r="J8" s="3"/>
      <c r="K8" s="3"/>
      <c r="L8" s="3"/>
      <c r="M8" s="3"/>
      <c r="N8" s="3"/>
      <c r="O8" s="3"/>
      <c r="P8" s="3"/>
      <c r="Q8" s="3"/>
      <c r="R8" s="3"/>
      <c r="S8" s="3"/>
      <c r="T8" s="3"/>
      <c r="U8" s="3"/>
      <c r="V8" s="3"/>
      <c r="W8" s="3"/>
      <c r="X8" s="3"/>
      <c r="Y8" s="3"/>
      <c r="Z8" s="3"/>
      <c r="AA8" s="3"/>
    </row>
    <row r="9" ht="14.25" customHeight="1">
      <c r="A9" s="3"/>
      <c r="B9" s="5" t="s">
        <v>6</v>
      </c>
      <c r="C9" s="3"/>
      <c r="D9" s="3"/>
      <c r="E9" s="3"/>
      <c r="F9" s="3"/>
      <c r="G9" s="3"/>
      <c r="H9" s="3"/>
      <c r="I9" s="3"/>
      <c r="J9" s="3"/>
      <c r="K9" s="3"/>
      <c r="L9" s="3"/>
      <c r="M9" s="3"/>
      <c r="N9" s="3"/>
      <c r="O9" s="3"/>
      <c r="P9" s="3"/>
      <c r="Q9" s="3"/>
      <c r="R9" s="3"/>
      <c r="S9" s="3"/>
      <c r="T9" s="3"/>
      <c r="U9" s="3"/>
      <c r="V9" s="3"/>
      <c r="W9" s="3"/>
      <c r="X9" s="3"/>
      <c r="Y9" s="3"/>
      <c r="Z9" s="3"/>
      <c r="AA9" s="3"/>
    </row>
    <row r="10" ht="14.25" customHeight="1">
      <c r="A10" s="3"/>
      <c r="B10" s="5" t="s">
        <v>7</v>
      </c>
      <c r="C10" s="3"/>
      <c r="D10" s="3"/>
      <c r="E10" s="3"/>
      <c r="F10" s="3"/>
      <c r="G10" s="3"/>
      <c r="H10" s="3"/>
      <c r="I10" s="3"/>
      <c r="J10" s="3"/>
      <c r="K10" s="3"/>
      <c r="L10" s="3"/>
      <c r="M10" s="3"/>
      <c r="N10" s="3"/>
      <c r="O10" s="3"/>
      <c r="P10" s="3"/>
      <c r="Q10" s="3"/>
      <c r="R10" s="3"/>
      <c r="S10" s="3"/>
      <c r="T10" s="3"/>
      <c r="U10" s="3"/>
      <c r="V10" s="3"/>
      <c r="W10" s="3"/>
      <c r="X10" s="3"/>
      <c r="Y10" s="3"/>
      <c r="Z10" s="3"/>
      <c r="AA10" s="3"/>
    </row>
    <row r="11" ht="14.25" customHeight="1">
      <c r="A11" s="3"/>
      <c r="B11" s="5" t="s">
        <v>8</v>
      </c>
      <c r="C11" s="3"/>
      <c r="D11" s="3"/>
      <c r="E11" s="3"/>
      <c r="F11" s="3"/>
      <c r="G11" s="3"/>
      <c r="H11" s="3"/>
      <c r="I11" s="3"/>
      <c r="J11" s="3"/>
      <c r="K11" s="3"/>
      <c r="L11" s="3"/>
      <c r="M11" s="3"/>
      <c r="N11" s="3"/>
      <c r="O11" s="3"/>
      <c r="P11" s="3"/>
      <c r="Q11" s="3"/>
      <c r="R11" s="3"/>
      <c r="S11" s="3"/>
      <c r="T11" s="3"/>
      <c r="U11" s="3"/>
      <c r="V11" s="3"/>
      <c r="W11" s="3"/>
      <c r="X11" s="3"/>
      <c r="Y11" s="3"/>
      <c r="Z11" s="3"/>
      <c r="AA11" s="3"/>
    </row>
    <row r="12" ht="14.25" customHeight="1">
      <c r="A12" s="3"/>
      <c r="B12" s="6" t="s">
        <v>9</v>
      </c>
      <c r="C12" s="3"/>
      <c r="D12" s="3"/>
      <c r="E12" s="3"/>
      <c r="F12" s="3"/>
      <c r="G12" s="3"/>
      <c r="H12" s="3"/>
      <c r="I12" s="3"/>
      <c r="J12" s="3"/>
      <c r="K12" s="3"/>
      <c r="L12" s="3"/>
      <c r="M12" s="3"/>
      <c r="N12" s="3"/>
      <c r="O12" s="3"/>
      <c r="P12" s="3"/>
      <c r="Q12" s="3"/>
      <c r="R12" s="3"/>
      <c r="S12" s="3"/>
      <c r="T12" s="3"/>
      <c r="U12" s="3"/>
      <c r="V12" s="3"/>
      <c r="W12" s="3"/>
      <c r="X12" s="3"/>
      <c r="Y12" s="3"/>
      <c r="Z12" s="3"/>
      <c r="AA12" s="3"/>
    </row>
    <row r="13" ht="14.25" customHeight="1">
      <c r="A13" s="3"/>
      <c r="B13" s="5" t="s">
        <v>10</v>
      </c>
      <c r="C13" s="3"/>
      <c r="D13" s="3"/>
      <c r="E13" s="3"/>
      <c r="F13" s="3"/>
      <c r="G13" s="3"/>
      <c r="H13" s="3"/>
      <c r="I13" s="3"/>
      <c r="J13" s="3"/>
      <c r="K13" s="3"/>
      <c r="L13" s="3"/>
      <c r="M13" s="3"/>
      <c r="N13" s="3"/>
      <c r="O13" s="3"/>
      <c r="P13" s="3"/>
      <c r="Q13" s="3"/>
      <c r="R13" s="3"/>
      <c r="S13" s="3"/>
      <c r="T13" s="3"/>
      <c r="U13" s="3"/>
      <c r="V13" s="3"/>
      <c r="W13" s="3"/>
      <c r="X13" s="3"/>
      <c r="Y13" s="3"/>
      <c r="Z13" s="3"/>
      <c r="AA13" s="3"/>
    </row>
    <row r="14" ht="14.25" customHeight="1">
      <c r="A14" s="3"/>
      <c r="B14" s="5" t="s">
        <v>11</v>
      </c>
      <c r="C14" s="3"/>
      <c r="D14" s="3"/>
      <c r="E14" s="3"/>
      <c r="F14" s="3"/>
      <c r="G14" s="3"/>
      <c r="H14" s="3"/>
      <c r="I14" s="3"/>
      <c r="J14" s="3"/>
      <c r="K14" s="3"/>
      <c r="L14" s="3"/>
      <c r="M14" s="3"/>
      <c r="N14" s="3"/>
      <c r="O14" s="3"/>
      <c r="P14" s="3"/>
      <c r="Q14" s="3"/>
      <c r="R14" s="3"/>
      <c r="S14" s="3"/>
      <c r="T14" s="3"/>
      <c r="U14" s="3"/>
      <c r="V14" s="3"/>
      <c r="W14" s="3"/>
      <c r="X14" s="3"/>
      <c r="Y14" s="3"/>
      <c r="Z14" s="3"/>
      <c r="AA14" s="3"/>
    </row>
    <row r="15" ht="14.25" customHeight="1">
      <c r="A15" s="3"/>
      <c r="B15" s="5" t="s">
        <v>12</v>
      </c>
      <c r="C15" s="7"/>
      <c r="D15" s="3"/>
      <c r="E15" s="3"/>
      <c r="F15" s="3"/>
      <c r="G15" s="3"/>
      <c r="H15" s="3"/>
      <c r="I15" s="3"/>
      <c r="J15" s="3"/>
      <c r="K15" s="3"/>
      <c r="L15" s="3"/>
      <c r="M15" s="3"/>
      <c r="N15" s="3"/>
      <c r="O15" s="3"/>
      <c r="P15" s="3"/>
      <c r="Q15" s="3"/>
      <c r="R15" s="3"/>
      <c r="S15" s="3"/>
      <c r="T15" s="3"/>
      <c r="U15" s="3"/>
      <c r="V15" s="3"/>
      <c r="W15" s="3"/>
      <c r="X15" s="3"/>
      <c r="Y15" s="3"/>
      <c r="Z15" s="3"/>
      <c r="AA15" s="3"/>
    </row>
    <row r="16" ht="14.25" customHeight="1">
      <c r="A16" s="3"/>
      <c r="B16" s="8"/>
      <c r="C16" s="3"/>
      <c r="D16" s="3"/>
      <c r="E16" s="3"/>
      <c r="F16" s="3"/>
      <c r="G16" s="3"/>
      <c r="H16" s="3"/>
      <c r="I16" s="3"/>
      <c r="J16" s="3"/>
      <c r="K16" s="3"/>
      <c r="L16" s="3"/>
      <c r="M16" s="3"/>
      <c r="N16" s="3"/>
      <c r="O16" s="3"/>
      <c r="P16" s="3"/>
      <c r="Q16" s="3"/>
      <c r="R16" s="3"/>
      <c r="S16" s="3"/>
      <c r="T16" s="3"/>
      <c r="U16" s="3"/>
      <c r="V16" s="3"/>
      <c r="W16" s="3"/>
      <c r="X16" s="3"/>
      <c r="Y16" s="3"/>
      <c r="Z16" s="3"/>
      <c r="AA16" s="3"/>
    </row>
    <row r="17" ht="14.25" customHeight="1">
      <c r="A17" s="4" t="s">
        <v>13</v>
      </c>
      <c r="B17" s="5"/>
      <c r="C17" s="3"/>
      <c r="D17" s="3"/>
      <c r="E17" s="3"/>
      <c r="F17" s="3"/>
      <c r="G17" s="3"/>
      <c r="H17" s="3"/>
      <c r="I17" s="3"/>
      <c r="J17" s="3"/>
      <c r="K17" s="3"/>
      <c r="L17" s="3"/>
      <c r="M17" s="3"/>
      <c r="N17" s="3"/>
      <c r="O17" s="3"/>
      <c r="P17" s="3"/>
      <c r="Q17" s="3"/>
      <c r="R17" s="3"/>
      <c r="S17" s="3"/>
      <c r="T17" s="3"/>
      <c r="U17" s="3"/>
      <c r="V17" s="3"/>
      <c r="W17" s="3"/>
      <c r="X17" s="3"/>
      <c r="Y17" s="3"/>
      <c r="Z17" s="3"/>
      <c r="AA17" s="3"/>
    </row>
    <row r="18" ht="14.25" customHeight="1">
      <c r="A18" s="3"/>
      <c r="B18" s="9" t="s">
        <v>14</v>
      </c>
      <c r="C18" s="3"/>
      <c r="D18" s="3"/>
      <c r="E18" s="3"/>
      <c r="F18" s="3"/>
      <c r="G18" s="3"/>
      <c r="H18" s="3"/>
      <c r="I18" s="3"/>
      <c r="J18" s="3"/>
      <c r="K18" s="3"/>
      <c r="L18" s="3"/>
      <c r="M18" s="3"/>
      <c r="N18" s="3"/>
      <c r="O18" s="3"/>
      <c r="P18" s="3"/>
      <c r="Q18" s="3"/>
      <c r="R18" s="3"/>
      <c r="S18" s="3"/>
      <c r="T18" s="3"/>
      <c r="U18" s="3"/>
      <c r="V18" s="3"/>
      <c r="W18" s="3"/>
      <c r="X18" s="3"/>
      <c r="Y18" s="3"/>
      <c r="Z18" s="3"/>
      <c r="AA18" s="3"/>
    </row>
    <row r="19" ht="14.25" customHeight="1">
      <c r="A19" s="3"/>
      <c r="B19" s="9"/>
      <c r="C19" s="3"/>
      <c r="D19" s="3"/>
      <c r="E19" s="3"/>
      <c r="F19" s="3"/>
      <c r="G19" s="3"/>
      <c r="H19" s="3"/>
      <c r="I19" s="3"/>
      <c r="J19" s="3"/>
      <c r="K19" s="3"/>
      <c r="L19" s="3"/>
      <c r="M19" s="3"/>
      <c r="N19" s="3"/>
      <c r="O19" s="3"/>
      <c r="P19" s="3"/>
      <c r="Q19" s="3"/>
      <c r="R19" s="3"/>
      <c r="S19" s="3"/>
      <c r="T19" s="3"/>
      <c r="U19" s="3"/>
      <c r="V19" s="3"/>
      <c r="W19" s="3"/>
      <c r="X19" s="3"/>
      <c r="Y19" s="3"/>
      <c r="Z19" s="3"/>
      <c r="AA19" s="3"/>
    </row>
    <row r="20" ht="14.25" customHeight="1">
      <c r="A20" s="3"/>
      <c r="B20" s="9"/>
      <c r="C20" s="3"/>
      <c r="D20" s="3"/>
      <c r="E20" s="3"/>
      <c r="F20" s="3"/>
      <c r="G20" s="3"/>
      <c r="H20" s="3"/>
      <c r="I20" s="3"/>
      <c r="J20" s="3"/>
      <c r="K20" s="3"/>
      <c r="L20" s="3"/>
      <c r="M20" s="3"/>
      <c r="N20" s="3"/>
      <c r="O20" s="3"/>
      <c r="P20" s="3"/>
      <c r="Q20" s="3"/>
      <c r="R20" s="3"/>
      <c r="S20" s="3"/>
      <c r="T20" s="3"/>
      <c r="U20" s="3"/>
      <c r="V20" s="3"/>
      <c r="W20" s="3"/>
      <c r="X20" s="3"/>
      <c r="Y20" s="3"/>
      <c r="Z20" s="3"/>
      <c r="AA20" s="3"/>
    </row>
    <row r="21" ht="14.25" customHeight="1">
      <c r="A21" s="3"/>
      <c r="B21" s="5"/>
      <c r="C21" s="3"/>
      <c r="D21" s="3"/>
      <c r="E21" s="3"/>
      <c r="F21" s="3"/>
      <c r="G21" s="3"/>
      <c r="H21" s="3"/>
      <c r="I21" s="3"/>
      <c r="J21" s="3"/>
      <c r="K21" s="3"/>
      <c r="L21" s="3"/>
      <c r="M21" s="3"/>
      <c r="N21" s="3"/>
      <c r="O21" s="3"/>
      <c r="P21" s="3"/>
      <c r="Q21" s="3"/>
      <c r="R21" s="3"/>
      <c r="S21" s="3"/>
      <c r="T21" s="3"/>
      <c r="U21" s="3"/>
      <c r="V21" s="3"/>
      <c r="W21" s="3"/>
      <c r="X21" s="3"/>
      <c r="Y21" s="3"/>
      <c r="Z21" s="3"/>
      <c r="AA21" s="3"/>
    </row>
    <row r="22" ht="14.25" customHeight="1">
      <c r="A22" s="4"/>
      <c r="B22" s="5"/>
      <c r="C22" s="3"/>
      <c r="D22" s="3"/>
      <c r="E22" s="3"/>
      <c r="F22" s="3"/>
      <c r="G22" s="3"/>
      <c r="H22" s="3"/>
      <c r="I22" s="3"/>
      <c r="J22" s="3"/>
      <c r="K22" s="3"/>
      <c r="L22" s="3"/>
      <c r="M22" s="3"/>
      <c r="N22" s="3"/>
      <c r="O22" s="3"/>
      <c r="P22" s="3"/>
      <c r="Q22" s="3"/>
      <c r="R22" s="3"/>
      <c r="S22" s="3"/>
      <c r="T22" s="3"/>
      <c r="U22" s="3"/>
      <c r="V22" s="3"/>
      <c r="W22" s="3"/>
      <c r="X22" s="3"/>
      <c r="Y22" s="3"/>
      <c r="Z22" s="3"/>
      <c r="AA22" s="3"/>
    </row>
    <row r="23" ht="14.25" hidden="1" customHeight="1">
      <c r="A23" s="10"/>
      <c r="B23" s="11"/>
      <c r="C23" s="11"/>
      <c r="D23" s="12"/>
      <c r="E23" s="3"/>
      <c r="F23" s="3"/>
      <c r="G23" s="3"/>
      <c r="H23" s="3"/>
      <c r="I23" s="3"/>
      <c r="J23" s="3"/>
      <c r="K23" s="3"/>
      <c r="L23" s="3"/>
      <c r="M23" s="3"/>
      <c r="N23" s="3"/>
      <c r="O23" s="3"/>
      <c r="P23" s="3"/>
      <c r="Q23" s="3"/>
      <c r="R23" s="3"/>
      <c r="S23" s="3"/>
      <c r="T23" s="3"/>
      <c r="U23" s="3"/>
      <c r="V23" s="3"/>
      <c r="W23" s="3"/>
      <c r="X23" s="3"/>
      <c r="Y23" s="3"/>
      <c r="Z23" s="3"/>
      <c r="AA23" s="3"/>
    </row>
    <row r="24" hidden="1">
      <c r="A24" s="13"/>
      <c r="B24" s="14"/>
      <c r="C24" s="15"/>
      <c r="D24" s="16"/>
      <c r="E24" s="3"/>
      <c r="F24" s="3"/>
      <c r="G24" s="3"/>
      <c r="H24" s="3"/>
      <c r="I24" s="3"/>
      <c r="J24" s="3"/>
      <c r="K24" s="3"/>
      <c r="L24" s="3"/>
      <c r="M24" s="3"/>
      <c r="N24" s="3"/>
      <c r="O24" s="3"/>
      <c r="P24" s="3"/>
      <c r="Q24" s="3"/>
      <c r="R24" s="3"/>
      <c r="S24" s="3"/>
      <c r="T24" s="3"/>
      <c r="U24" s="3"/>
      <c r="V24" s="3"/>
      <c r="W24" s="3"/>
      <c r="X24" s="3"/>
      <c r="Y24" s="3"/>
      <c r="Z24" s="3"/>
      <c r="AA24" s="3"/>
    </row>
    <row r="25" hidden="1">
      <c r="A25" s="13"/>
      <c r="B25" s="14"/>
      <c r="C25" s="15"/>
      <c r="D25" s="16"/>
      <c r="E25" s="3"/>
      <c r="F25" s="3"/>
      <c r="G25" s="3"/>
      <c r="H25" s="3"/>
      <c r="I25" s="3"/>
      <c r="J25" s="3"/>
      <c r="K25" s="3"/>
      <c r="L25" s="3"/>
      <c r="M25" s="3"/>
      <c r="N25" s="3"/>
      <c r="O25" s="3"/>
      <c r="P25" s="3"/>
      <c r="Q25" s="3"/>
      <c r="R25" s="3"/>
      <c r="S25" s="3"/>
      <c r="T25" s="3"/>
      <c r="U25" s="3"/>
      <c r="V25" s="3"/>
      <c r="W25" s="3"/>
      <c r="X25" s="3"/>
      <c r="Y25" s="3"/>
      <c r="Z25" s="3"/>
      <c r="AA25" s="3"/>
    </row>
    <row r="26" hidden="1">
      <c r="A26" s="13"/>
      <c r="B26" s="14"/>
      <c r="C26" s="15"/>
      <c r="D26" s="16"/>
      <c r="E26" s="3"/>
      <c r="F26" s="3"/>
      <c r="G26" s="3"/>
      <c r="H26" s="3"/>
      <c r="I26" s="3"/>
      <c r="J26" s="3"/>
      <c r="K26" s="3"/>
      <c r="L26" s="3"/>
      <c r="M26" s="3"/>
      <c r="N26" s="3"/>
      <c r="O26" s="3"/>
      <c r="P26" s="3"/>
      <c r="Q26" s="3"/>
      <c r="R26" s="3"/>
      <c r="S26" s="3"/>
      <c r="T26" s="3"/>
      <c r="U26" s="3"/>
      <c r="V26" s="3"/>
      <c r="W26" s="3"/>
      <c r="X26" s="3"/>
      <c r="Y26" s="3"/>
      <c r="Z26" s="3"/>
      <c r="AA26" s="3"/>
    </row>
    <row r="27" hidden="1">
      <c r="A27" s="13"/>
      <c r="B27" s="14"/>
      <c r="C27" s="15"/>
      <c r="D27" s="16"/>
      <c r="E27" s="3"/>
      <c r="F27" s="3"/>
      <c r="G27" s="3"/>
      <c r="H27" s="3"/>
      <c r="I27" s="3"/>
      <c r="J27" s="3"/>
      <c r="K27" s="3"/>
      <c r="L27" s="3"/>
      <c r="M27" s="3"/>
      <c r="N27" s="3"/>
      <c r="O27" s="3"/>
      <c r="P27" s="3"/>
      <c r="Q27" s="3"/>
      <c r="R27" s="3"/>
      <c r="S27" s="3"/>
      <c r="T27" s="3"/>
      <c r="U27" s="3"/>
      <c r="V27" s="3"/>
      <c r="W27" s="3"/>
      <c r="X27" s="3"/>
      <c r="Y27" s="3"/>
      <c r="Z27" s="3"/>
      <c r="AA27" s="3"/>
    </row>
    <row r="28" hidden="1">
      <c r="A28" s="13"/>
      <c r="B28" s="14"/>
      <c r="C28" s="15"/>
      <c r="D28" s="16"/>
      <c r="E28" s="3"/>
      <c r="F28" s="3"/>
      <c r="G28" s="3"/>
      <c r="H28" s="3"/>
      <c r="I28" s="3"/>
      <c r="J28" s="3"/>
      <c r="K28" s="3"/>
      <c r="L28" s="3"/>
      <c r="M28" s="3"/>
      <c r="N28" s="3"/>
      <c r="O28" s="3"/>
      <c r="P28" s="3"/>
      <c r="Q28" s="3"/>
      <c r="R28" s="3"/>
      <c r="S28" s="3"/>
      <c r="T28" s="3"/>
      <c r="U28" s="3"/>
      <c r="V28" s="3"/>
      <c r="W28" s="3"/>
      <c r="X28" s="3"/>
      <c r="Y28" s="3"/>
      <c r="Z28" s="3"/>
      <c r="AA28" s="3"/>
    </row>
    <row r="29" hidden="1">
      <c r="A29" s="13"/>
      <c r="B29" s="14"/>
      <c r="C29" s="15"/>
      <c r="D29" s="16"/>
      <c r="E29" s="3"/>
      <c r="F29" s="3"/>
      <c r="G29" s="3"/>
      <c r="H29" s="3"/>
      <c r="I29" s="3"/>
      <c r="J29" s="3"/>
      <c r="K29" s="3"/>
      <c r="L29" s="3"/>
      <c r="M29" s="3"/>
      <c r="N29" s="3"/>
      <c r="O29" s="3"/>
      <c r="P29" s="3"/>
      <c r="Q29" s="3"/>
      <c r="R29" s="3"/>
      <c r="S29" s="3"/>
      <c r="T29" s="3"/>
      <c r="U29" s="3"/>
      <c r="V29" s="3"/>
      <c r="W29" s="3"/>
      <c r="X29" s="3"/>
      <c r="Y29" s="3"/>
      <c r="Z29" s="3"/>
      <c r="AA29" s="3"/>
    </row>
    <row r="30" hidden="1">
      <c r="A30" s="13"/>
      <c r="B30" s="14"/>
      <c r="C30" s="15"/>
      <c r="D30" s="16"/>
      <c r="E30" s="3"/>
      <c r="F30" s="3"/>
      <c r="G30" s="3"/>
      <c r="H30" s="3"/>
      <c r="I30" s="3"/>
      <c r="J30" s="3"/>
      <c r="K30" s="3"/>
      <c r="L30" s="3"/>
      <c r="M30" s="3"/>
      <c r="N30" s="3"/>
      <c r="O30" s="3"/>
      <c r="P30" s="3"/>
      <c r="Q30" s="3"/>
      <c r="R30" s="3"/>
      <c r="S30" s="3"/>
      <c r="T30" s="3"/>
      <c r="U30" s="3"/>
      <c r="V30" s="3"/>
      <c r="W30" s="3"/>
      <c r="X30" s="3"/>
      <c r="Y30" s="3"/>
      <c r="Z30" s="3"/>
      <c r="AA30" s="3"/>
    </row>
    <row r="31" hidden="1">
      <c r="A31" s="13"/>
      <c r="B31" s="14"/>
      <c r="C31" s="15"/>
      <c r="D31" s="16"/>
      <c r="E31" s="3"/>
      <c r="F31" s="3"/>
      <c r="G31" s="3"/>
      <c r="H31" s="3"/>
      <c r="I31" s="3"/>
      <c r="J31" s="3"/>
      <c r="K31" s="3"/>
      <c r="L31" s="3"/>
      <c r="M31" s="3"/>
      <c r="N31" s="3"/>
      <c r="O31" s="3"/>
      <c r="P31" s="3"/>
      <c r="Q31" s="3"/>
      <c r="R31" s="3"/>
      <c r="S31" s="3"/>
      <c r="T31" s="3"/>
      <c r="U31" s="3"/>
      <c r="V31" s="3"/>
      <c r="W31" s="3"/>
      <c r="X31" s="3"/>
      <c r="Y31" s="3"/>
      <c r="Z31" s="3"/>
      <c r="AA31" s="3"/>
    </row>
    <row r="32" hidden="1">
      <c r="A32" s="13"/>
      <c r="B32" s="17"/>
      <c r="C32" s="15"/>
      <c r="D32" s="16"/>
      <c r="E32" s="3"/>
      <c r="F32" s="3"/>
      <c r="G32" s="3"/>
      <c r="H32" s="3"/>
      <c r="I32" s="3"/>
      <c r="J32" s="3"/>
      <c r="K32" s="3"/>
      <c r="L32" s="3"/>
      <c r="M32" s="3"/>
      <c r="N32" s="3"/>
      <c r="O32" s="3"/>
      <c r="P32" s="3"/>
      <c r="Q32" s="3"/>
      <c r="R32" s="3"/>
      <c r="S32" s="3"/>
      <c r="T32" s="3"/>
      <c r="U32" s="3"/>
      <c r="V32" s="3"/>
      <c r="W32" s="3"/>
      <c r="X32" s="3"/>
      <c r="Y32" s="3"/>
      <c r="Z32" s="3"/>
      <c r="AA32" s="3"/>
    </row>
    <row r="33" hidden="1">
      <c r="A33" s="13"/>
      <c r="B33" s="17"/>
      <c r="C33" s="15"/>
      <c r="D33" s="16"/>
      <c r="E33" s="3"/>
      <c r="F33" s="3"/>
      <c r="G33" s="3"/>
      <c r="H33" s="3"/>
      <c r="I33" s="3"/>
      <c r="J33" s="3"/>
      <c r="K33" s="3"/>
      <c r="L33" s="3"/>
      <c r="M33" s="3"/>
      <c r="N33" s="3"/>
      <c r="O33" s="3"/>
      <c r="P33" s="3"/>
      <c r="Q33" s="3"/>
      <c r="R33" s="3"/>
      <c r="S33" s="3"/>
      <c r="T33" s="3"/>
      <c r="U33" s="3"/>
      <c r="V33" s="3"/>
      <c r="W33" s="3"/>
      <c r="X33" s="3"/>
      <c r="Y33" s="3"/>
      <c r="Z33" s="3"/>
      <c r="AA33" s="3"/>
    </row>
    <row r="34" hidden="1">
      <c r="A34" s="13"/>
      <c r="B34" s="14"/>
      <c r="C34" s="15"/>
      <c r="D34" s="16"/>
      <c r="E34" s="3"/>
      <c r="F34" s="3"/>
      <c r="G34" s="3"/>
      <c r="H34" s="3"/>
      <c r="I34" s="3"/>
      <c r="J34" s="3"/>
      <c r="K34" s="3"/>
      <c r="L34" s="3"/>
      <c r="M34" s="3"/>
      <c r="N34" s="3"/>
      <c r="O34" s="3"/>
      <c r="P34" s="3"/>
      <c r="Q34" s="3"/>
      <c r="R34" s="3"/>
      <c r="S34" s="3"/>
      <c r="T34" s="3"/>
      <c r="U34" s="3"/>
      <c r="V34" s="3"/>
      <c r="W34" s="3"/>
      <c r="X34" s="3"/>
      <c r="Y34" s="3"/>
      <c r="Z34" s="3"/>
      <c r="AA34" s="3"/>
    </row>
    <row r="35" hidden="1">
      <c r="A35" s="13"/>
      <c r="B35" s="14"/>
      <c r="C35" s="15"/>
      <c r="D35" s="3"/>
      <c r="E35" s="3"/>
      <c r="F35" s="3"/>
      <c r="G35" s="3"/>
      <c r="H35" s="3"/>
      <c r="I35" s="3"/>
      <c r="J35" s="3"/>
      <c r="K35" s="3"/>
      <c r="L35" s="3"/>
      <c r="M35" s="3"/>
      <c r="N35" s="3"/>
      <c r="O35" s="3"/>
      <c r="P35" s="3"/>
      <c r="Q35" s="3"/>
      <c r="R35" s="3"/>
      <c r="S35" s="3"/>
      <c r="T35" s="3"/>
      <c r="U35" s="3"/>
      <c r="V35" s="3"/>
      <c r="W35" s="3"/>
      <c r="X35" s="3"/>
      <c r="Y35" s="3"/>
      <c r="Z35" s="3"/>
      <c r="AA35" s="3"/>
    </row>
    <row r="36" hidden="1">
      <c r="A36" s="13"/>
      <c r="B36" s="14"/>
      <c r="C36" s="15"/>
      <c r="D36" s="3"/>
      <c r="E36" s="3"/>
      <c r="F36" s="3"/>
      <c r="G36" s="3"/>
      <c r="H36" s="3"/>
      <c r="I36" s="3"/>
      <c r="J36" s="3"/>
      <c r="K36" s="3"/>
      <c r="L36" s="3"/>
      <c r="M36" s="3"/>
      <c r="N36" s="3"/>
      <c r="O36" s="3"/>
      <c r="P36" s="3"/>
      <c r="Q36" s="3"/>
      <c r="R36" s="3"/>
      <c r="S36" s="3"/>
      <c r="T36" s="3"/>
      <c r="U36" s="3"/>
      <c r="V36" s="3"/>
      <c r="W36" s="3"/>
      <c r="X36" s="3"/>
      <c r="Y36" s="3"/>
      <c r="Z36" s="3"/>
      <c r="AA36" s="3"/>
    </row>
    <row r="37" hidden="1">
      <c r="A37" s="13"/>
      <c r="B37" s="18"/>
      <c r="C37" s="19"/>
      <c r="D37" s="3"/>
      <c r="E37" s="3"/>
      <c r="F37" s="3"/>
      <c r="G37" s="3"/>
      <c r="H37" s="3"/>
      <c r="I37" s="3"/>
      <c r="J37" s="3"/>
      <c r="K37" s="3"/>
      <c r="L37" s="3"/>
      <c r="M37" s="3"/>
      <c r="N37" s="3"/>
      <c r="O37" s="3"/>
      <c r="P37" s="3"/>
      <c r="Q37" s="3"/>
      <c r="R37" s="3"/>
      <c r="S37" s="3"/>
      <c r="T37" s="3"/>
      <c r="U37" s="3"/>
      <c r="V37" s="3"/>
      <c r="W37" s="3"/>
      <c r="X37" s="3"/>
      <c r="Y37" s="3"/>
      <c r="Z37" s="3"/>
      <c r="AA37" s="3"/>
    </row>
    <row r="38" ht="14.25" hidden="1" customHeight="1">
      <c r="A38" s="13"/>
      <c r="B38" s="18"/>
      <c r="C38" s="16"/>
      <c r="D38" s="3"/>
      <c r="E38" s="3"/>
      <c r="F38" s="3"/>
      <c r="G38" s="3"/>
      <c r="H38" s="3"/>
      <c r="I38" s="3"/>
      <c r="J38" s="3"/>
      <c r="K38" s="3"/>
      <c r="L38" s="3"/>
      <c r="M38" s="3"/>
      <c r="N38" s="3"/>
      <c r="O38" s="3"/>
      <c r="P38" s="3"/>
      <c r="Q38" s="3"/>
      <c r="R38" s="3"/>
      <c r="S38" s="3"/>
      <c r="T38" s="3"/>
      <c r="U38" s="3"/>
      <c r="V38" s="3"/>
      <c r="W38" s="3"/>
      <c r="X38" s="3"/>
      <c r="Y38" s="3"/>
      <c r="Z38" s="3"/>
      <c r="AA38" s="3"/>
    </row>
    <row r="39" ht="14.25" hidden="1" customHeight="1">
      <c r="A39" s="13"/>
      <c r="B39" s="18"/>
      <c r="C39" s="16"/>
      <c r="D39" s="3"/>
      <c r="E39" s="3"/>
      <c r="F39" s="3"/>
      <c r="G39" s="3"/>
      <c r="H39" s="3"/>
      <c r="I39" s="3"/>
      <c r="J39" s="3"/>
      <c r="K39" s="3"/>
      <c r="L39" s="3"/>
      <c r="M39" s="3"/>
      <c r="N39" s="3"/>
      <c r="O39" s="3"/>
      <c r="P39" s="3"/>
      <c r="Q39" s="3"/>
      <c r="R39" s="3"/>
      <c r="S39" s="3"/>
      <c r="T39" s="3"/>
      <c r="U39" s="3"/>
      <c r="V39" s="3"/>
      <c r="W39" s="3"/>
      <c r="X39" s="3"/>
      <c r="Y39" s="3"/>
      <c r="Z39" s="3"/>
      <c r="AA39" s="3"/>
    </row>
    <row r="40" ht="14.25" customHeight="1">
      <c r="A40" s="3"/>
      <c r="B40" s="16"/>
      <c r="C40" s="3"/>
      <c r="D40" s="3"/>
      <c r="E40" s="3"/>
      <c r="F40" s="3"/>
      <c r="G40" s="3"/>
      <c r="H40" s="3"/>
      <c r="I40" s="3"/>
      <c r="J40" s="3"/>
      <c r="K40" s="3"/>
      <c r="L40" s="3"/>
      <c r="M40" s="3"/>
      <c r="N40" s="3"/>
      <c r="O40" s="3"/>
      <c r="P40" s="3"/>
      <c r="Q40" s="3"/>
      <c r="R40" s="3"/>
      <c r="S40" s="3"/>
      <c r="T40" s="3"/>
      <c r="U40" s="3"/>
      <c r="V40" s="3"/>
      <c r="W40" s="3"/>
      <c r="X40" s="3"/>
      <c r="Y40" s="3"/>
      <c r="Z40" s="3"/>
      <c r="AA40" s="3"/>
    </row>
    <row r="41" ht="14.25" customHeight="1">
      <c r="A41" s="3"/>
      <c r="B41" s="16"/>
      <c r="C41" s="16"/>
      <c r="D41" s="3"/>
      <c r="E41" s="3"/>
      <c r="F41" s="3"/>
      <c r="G41" s="3"/>
      <c r="H41" s="3"/>
      <c r="I41" s="3"/>
      <c r="J41" s="3"/>
      <c r="K41" s="3"/>
      <c r="L41" s="3"/>
      <c r="M41" s="3"/>
      <c r="N41" s="3"/>
      <c r="O41" s="3"/>
      <c r="P41" s="3"/>
      <c r="Q41" s="3"/>
      <c r="R41" s="3"/>
      <c r="S41" s="3"/>
      <c r="T41" s="3"/>
      <c r="U41" s="3"/>
      <c r="V41" s="3"/>
      <c r="W41" s="3"/>
      <c r="X41" s="3"/>
      <c r="Y41" s="3"/>
      <c r="Z41" s="3"/>
      <c r="AA41" s="3"/>
    </row>
    <row r="42" ht="14.2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ht="14.2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ht="14.2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ht="14.2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ht="14.2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ht="14.2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ht="14.2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ht="14.2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ht="14.2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ht="14.2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ht="14.2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ht="14.2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ht="14.2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ht="14.2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ht="14.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row r="1001"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row>
    <row r="1002"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row>
    <row r="1003" ht="15.75" customHeight="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row>
    <row r="1004" ht="15.75" customHeight="1">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row>
    <row r="1005" ht="15.75" customHeight="1">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row>
    <row r="1006" ht="15.75" customHeight="1">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row>
    <row r="1007" ht="15.75" customHeight="1">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row>
    <row r="1008" ht="15.75" customHeight="1">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row>
    <row r="1009" ht="15.75" customHeight="1">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row>
    <row r="1010" ht="15.75" customHeight="1">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row>
    <row r="1011" ht="15.75" customHeight="1">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row>
    <row r="1012" ht="15.75" customHeight="1">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row>
    <row r="1013" ht="15.75" customHeight="1">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row>
    <row r="1014" ht="15.75" customHeight="1">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row>
    <row r="1015" ht="15.75" customHeight="1">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row>
    <row r="1016" ht="15.75" customHeight="1">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row>
    <row r="1017" ht="15.75" customHeight="1">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row>
    <row r="1018" ht="15.75" customHeight="1">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row>
    <row r="1019" ht="15.75" customHeight="1">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row>
    <row r="1020" ht="15.75" customHeight="1">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row>
    <row r="1021" ht="15.75" customHeight="1">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row>
  </sheetData>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9.86"/>
    <col customWidth="1" min="3" max="3" width="13.43"/>
    <col customWidth="1" min="4" max="4" width="30.71"/>
    <col customWidth="1" min="5" max="5" width="10.29"/>
    <col customWidth="1" min="6" max="6" width="11.29"/>
    <col customWidth="1" min="7" max="7" width="8.0"/>
    <col customWidth="1" min="8" max="8" width="9.57"/>
    <col customWidth="1" min="9" max="18" width="8.71"/>
    <col customWidth="1" min="19" max="19" width="10.71"/>
    <col customWidth="1" min="20" max="37" width="8.71"/>
  </cols>
  <sheetData>
    <row r="1" ht="14.25" customHeight="1">
      <c r="A1" s="415" t="s">
        <v>286</v>
      </c>
      <c r="B1" s="415" t="s">
        <v>326</v>
      </c>
      <c r="C1" s="52"/>
      <c r="D1" s="52"/>
      <c r="E1" s="52"/>
      <c r="F1" s="52"/>
      <c r="G1" s="52"/>
      <c r="H1" s="52"/>
      <c r="I1" s="52"/>
      <c r="J1" s="52"/>
      <c r="K1" s="52"/>
      <c r="L1" s="52"/>
      <c r="M1" s="52"/>
    </row>
    <row r="2" ht="14.25" customHeight="1">
      <c r="A2" s="52"/>
      <c r="B2" s="52"/>
      <c r="C2" s="52"/>
      <c r="D2" s="52"/>
      <c r="E2" s="52"/>
      <c r="F2" s="52"/>
      <c r="G2" s="52"/>
      <c r="H2" s="52"/>
      <c r="I2" s="52"/>
      <c r="J2" s="52"/>
      <c r="K2" s="52"/>
      <c r="L2" s="52"/>
      <c r="M2" s="52"/>
    </row>
    <row r="3" ht="14.25" customHeight="1">
      <c r="A3" s="29" t="s">
        <v>327</v>
      </c>
      <c r="B3" s="416" t="s">
        <v>328</v>
      </c>
      <c r="C3" s="417"/>
      <c r="D3" s="417"/>
      <c r="E3" s="417"/>
      <c r="F3" s="417"/>
      <c r="G3" s="417"/>
      <c r="H3" s="417"/>
      <c r="I3" s="52"/>
      <c r="J3" s="52"/>
      <c r="K3" s="52"/>
      <c r="L3" s="52"/>
      <c r="M3" s="52"/>
    </row>
    <row r="4" ht="14.25" customHeight="1">
      <c r="A4" s="52"/>
      <c r="B4" s="418" t="s">
        <v>329</v>
      </c>
      <c r="I4" s="52"/>
      <c r="J4" s="52"/>
      <c r="K4" s="52"/>
      <c r="L4" s="52"/>
      <c r="M4" s="52"/>
    </row>
    <row r="5" ht="14.25" customHeight="1">
      <c r="A5" s="52"/>
      <c r="B5" s="419"/>
      <c r="C5" s="420"/>
      <c r="D5" s="421" t="s">
        <v>330</v>
      </c>
      <c r="E5" s="422">
        <v>44771.0</v>
      </c>
      <c r="F5" s="420"/>
      <c r="G5" s="420"/>
      <c r="H5" s="423"/>
      <c r="I5" s="52"/>
      <c r="J5" s="52"/>
      <c r="K5" s="52"/>
      <c r="L5" s="52"/>
      <c r="M5" s="52"/>
    </row>
    <row r="6" ht="14.25" customHeight="1">
      <c r="A6" s="52"/>
      <c r="B6" s="424"/>
      <c r="C6" s="425"/>
      <c r="D6" s="425"/>
      <c r="E6" s="425"/>
      <c r="F6" s="425"/>
      <c r="G6" s="425"/>
      <c r="H6" s="426"/>
      <c r="I6" s="52"/>
      <c r="J6" s="52"/>
      <c r="K6" s="52"/>
      <c r="L6" s="52"/>
      <c r="M6" s="52"/>
    </row>
    <row r="7">
      <c r="A7" s="52"/>
      <c r="B7" s="427" t="s">
        <v>331</v>
      </c>
      <c r="C7" s="428"/>
      <c r="D7" s="429" t="s">
        <v>332</v>
      </c>
      <c r="E7" s="430" t="s">
        <v>333</v>
      </c>
      <c r="F7" s="100"/>
      <c r="G7" s="431" t="s">
        <v>334</v>
      </c>
      <c r="H7" s="432">
        <v>44774.0</v>
      </c>
      <c r="I7" s="52"/>
      <c r="J7" s="52"/>
      <c r="K7" s="52"/>
      <c r="L7" s="52"/>
      <c r="M7" s="52"/>
    </row>
    <row r="8" ht="29.25" customHeight="1">
      <c r="A8" s="52"/>
      <c r="B8" s="433"/>
      <c r="C8" s="434"/>
      <c r="D8" s="435"/>
      <c r="E8" s="436" t="s">
        <v>335</v>
      </c>
      <c r="F8" s="430" t="s">
        <v>336</v>
      </c>
      <c r="G8" s="436" t="s">
        <v>337</v>
      </c>
      <c r="H8" s="436" t="s">
        <v>338</v>
      </c>
      <c r="I8" s="29" t="s">
        <v>339</v>
      </c>
      <c r="J8" s="52"/>
      <c r="K8" s="52"/>
      <c r="L8" s="52"/>
      <c r="M8" s="52"/>
    </row>
    <row r="9" ht="14.25" customHeight="1">
      <c r="A9" s="52"/>
      <c r="B9" s="437" t="s">
        <v>340</v>
      </c>
      <c r="C9" s="438" t="s">
        <v>341</v>
      </c>
      <c r="D9" s="439">
        <v>0.2886</v>
      </c>
      <c r="E9" s="440">
        <v>0.3158</v>
      </c>
      <c r="F9" s="441">
        <v>0.3118</v>
      </c>
      <c r="G9" s="442">
        <v>0.2729</v>
      </c>
      <c r="H9" s="443">
        <v>0.2506</v>
      </c>
      <c r="I9" s="239">
        <f t="shared" ref="I9:I21" si="1">(G9+H9)/2</f>
        <v>0.26175</v>
      </c>
      <c r="J9" s="52"/>
      <c r="K9" s="52"/>
      <c r="L9" s="52"/>
      <c r="M9" s="52"/>
    </row>
    <row r="10" ht="14.25" customHeight="1">
      <c r="A10" s="52"/>
      <c r="B10" s="444"/>
      <c r="C10" s="438" t="s">
        <v>342</v>
      </c>
      <c r="D10" s="439">
        <v>0.2924</v>
      </c>
      <c r="E10" s="440">
        <v>0.2877</v>
      </c>
      <c r="F10" s="441">
        <v>0.2827</v>
      </c>
      <c r="G10" s="442">
        <v>0.2715</v>
      </c>
      <c r="H10" s="443">
        <v>0.2543</v>
      </c>
      <c r="I10" s="239">
        <f t="shared" si="1"/>
        <v>0.2629</v>
      </c>
      <c r="J10" s="52"/>
      <c r="K10" s="52"/>
      <c r="L10" s="52"/>
      <c r="M10" s="52"/>
    </row>
    <row r="11" ht="14.25" customHeight="1">
      <c r="A11" s="52"/>
      <c r="B11" s="435"/>
      <c r="C11" s="438" t="s">
        <v>343</v>
      </c>
      <c r="D11" s="439">
        <v>0.2953</v>
      </c>
      <c r="E11" s="440">
        <v>0.284</v>
      </c>
      <c r="F11" s="441">
        <v>0.2819</v>
      </c>
      <c r="G11" s="442">
        <v>0.2801</v>
      </c>
      <c r="H11" s="443">
        <v>0.2612</v>
      </c>
      <c r="I11" s="239">
        <f t="shared" si="1"/>
        <v>0.27065</v>
      </c>
      <c r="J11" s="52"/>
      <c r="K11" s="52"/>
      <c r="L11" s="52"/>
      <c r="M11" s="52"/>
    </row>
    <row r="12" ht="14.25" customHeight="1">
      <c r="A12" s="52"/>
      <c r="B12" s="437" t="s">
        <v>344</v>
      </c>
      <c r="C12" s="438" t="s">
        <v>345</v>
      </c>
      <c r="D12" s="439">
        <v>0.1441</v>
      </c>
      <c r="E12" s="440">
        <v>0.1944</v>
      </c>
      <c r="F12" s="441">
        <v>0.1943</v>
      </c>
      <c r="G12" s="442">
        <v>0.2386</v>
      </c>
      <c r="H12" s="443">
        <v>0.2175</v>
      </c>
      <c r="I12" s="239">
        <f t="shared" si="1"/>
        <v>0.22805</v>
      </c>
      <c r="J12" s="52"/>
      <c r="K12" s="52"/>
      <c r="L12" s="52"/>
      <c r="M12" s="52"/>
    </row>
    <row r="13" ht="14.25" customHeight="1">
      <c r="A13" s="52"/>
      <c r="B13" s="444"/>
      <c r="C13" s="438" t="s">
        <v>346</v>
      </c>
      <c r="D13" s="439">
        <v>0.2377</v>
      </c>
      <c r="E13" s="440">
        <v>0.2485</v>
      </c>
      <c r="F13" s="441">
        <v>0.2462</v>
      </c>
      <c r="G13" s="442">
        <v>0.26</v>
      </c>
      <c r="H13" s="443">
        <v>0.2456</v>
      </c>
      <c r="I13" s="239">
        <f t="shared" si="1"/>
        <v>0.2528</v>
      </c>
      <c r="J13" s="52"/>
      <c r="K13" s="52"/>
      <c r="L13" s="52"/>
      <c r="M13" s="52"/>
    </row>
    <row r="14" ht="14.25" customHeight="1">
      <c r="A14" s="52"/>
      <c r="B14" s="444"/>
      <c r="C14" s="438" t="s">
        <v>347</v>
      </c>
      <c r="D14" s="439">
        <v>0.1149</v>
      </c>
      <c r="E14" s="440">
        <v>0.2185</v>
      </c>
      <c r="F14" s="441">
        <v>0.2177</v>
      </c>
      <c r="G14" s="442">
        <v>0.2515</v>
      </c>
      <c r="H14" s="443">
        <v>0.2319</v>
      </c>
      <c r="I14" s="239">
        <f t="shared" si="1"/>
        <v>0.2417</v>
      </c>
      <c r="J14" s="52"/>
      <c r="K14" s="52"/>
      <c r="L14" s="52"/>
      <c r="M14" s="52"/>
    </row>
    <row r="15" ht="14.25" customHeight="1">
      <c r="A15" s="52"/>
      <c r="B15" s="444"/>
      <c r="C15" s="438" t="s">
        <v>348</v>
      </c>
      <c r="D15" s="439">
        <v>0.2118</v>
      </c>
      <c r="E15" s="440">
        <v>0.2163</v>
      </c>
      <c r="F15" s="441">
        <v>0.2137</v>
      </c>
      <c r="G15" s="442">
        <v>0.2501</v>
      </c>
      <c r="H15" s="443">
        <v>0.2309</v>
      </c>
      <c r="I15" s="239">
        <f t="shared" si="1"/>
        <v>0.2405</v>
      </c>
      <c r="J15" s="52"/>
      <c r="K15" s="52"/>
      <c r="L15" s="52"/>
      <c r="M15" s="52"/>
    </row>
    <row r="16" ht="14.25" customHeight="1">
      <c r="A16" s="52"/>
      <c r="B16" s="444"/>
      <c r="C16" s="438" t="s">
        <v>349</v>
      </c>
      <c r="D16" s="439">
        <v>0.2019</v>
      </c>
      <c r="E16" s="440">
        <v>0.2211</v>
      </c>
      <c r="F16" s="441">
        <v>0.22</v>
      </c>
      <c r="G16" s="442">
        <v>0.2512</v>
      </c>
      <c r="H16" s="443">
        <v>0.2325</v>
      </c>
      <c r="I16" s="239">
        <f t="shared" si="1"/>
        <v>0.24185</v>
      </c>
      <c r="J16" s="52"/>
      <c r="K16" s="52"/>
      <c r="L16" s="52"/>
      <c r="M16" s="52"/>
    </row>
    <row r="17" ht="14.25" customHeight="1">
      <c r="A17" s="52"/>
      <c r="B17" s="444"/>
      <c r="C17" s="438" t="s">
        <v>350</v>
      </c>
      <c r="D17" s="439">
        <v>0.1175</v>
      </c>
      <c r="E17" s="440">
        <v>0.2576</v>
      </c>
      <c r="F17" s="441">
        <v>0.2522</v>
      </c>
      <c r="G17" s="442">
        <v>0.2556</v>
      </c>
      <c r="H17" s="443">
        <v>0.2272</v>
      </c>
      <c r="I17" s="239">
        <f t="shared" si="1"/>
        <v>0.2414</v>
      </c>
      <c r="J17" s="52"/>
      <c r="K17" s="52"/>
      <c r="L17" s="52"/>
      <c r="M17" s="52"/>
    </row>
    <row r="18" ht="14.25" customHeight="1">
      <c r="A18" s="52"/>
      <c r="B18" s="444"/>
      <c r="C18" s="438" t="s">
        <v>351</v>
      </c>
      <c r="D18" s="439">
        <v>0.2074</v>
      </c>
      <c r="E18" s="439">
        <v>0.2073</v>
      </c>
      <c r="F18" s="445">
        <v>0.2049</v>
      </c>
      <c r="G18" s="442">
        <v>0.2665</v>
      </c>
      <c r="H18" s="443">
        <v>0.2265</v>
      </c>
      <c r="I18" s="239">
        <f t="shared" si="1"/>
        <v>0.2465</v>
      </c>
      <c r="J18" s="52"/>
      <c r="K18" s="52"/>
      <c r="L18" s="52"/>
      <c r="M18" s="52"/>
    </row>
    <row r="19" ht="14.25" customHeight="1">
      <c r="A19" s="52"/>
      <c r="B19" s="444"/>
      <c r="C19" s="438" t="s">
        <v>352</v>
      </c>
      <c r="D19" s="439">
        <v>0.1314</v>
      </c>
      <c r="E19" s="439">
        <v>0.135</v>
      </c>
      <c r="F19" s="445">
        <v>0.13</v>
      </c>
      <c r="G19" s="442">
        <v>0.2683</v>
      </c>
      <c r="H19" s="443">
        <v>0.2227</v>
      </c>
      <c r="I19" s="239">
        <f t="shared" si="1"/>
        <v>0.2455</v>
      </c>
      <c r="J19" s="52"/>
      <c r="K19" s="52"/>
      <c r="L19" s="52"/>
      <c r="M19" s="52"/>
    </row>
    <row r="20" ht="14.25" customHeight="1">
      <c r="A20" s="52"/>
      <c r="B20" s="444"/>
      <c r="C20" s="438" t="s">
        <v>353</v>
      </c>
      <c r="D20" s="439">
        <v>0.1068</v>
      </c>
      <c r="E20" s="439">
        <v>0.0989</v>
      </c>
      <c r="F20" s="445">
        <v>0.0988</v>
      </c>
      <c r="G20" s="442">
        <v>0.2337</v>
      </c>
      <c r="H20" s="443">
        <v>0.2031</v>
      </c>
      <c r="I20" s="239">
        <f t="shared" si="1"/>
        <v>0.2184</v>
      </c>
      <c r="J20" s="52"/>
      <c r="K20" s="52"/>
      <c r="L20" s="52"/>
      <c r="M20" s="52"/>
    </row>
    <row r="21" ht="14.25" customHeight="1">
      <c r="A21" s="52"/>
      <c r="B21" s="435"/>
      <c r="C21" s="438" t="s">
        <v>354</v>
      </c>
      <c r="D21" s="439">
        <v>0.1215</v>
      </c>
      <c r="E21" s="439">
        <v>0.1244</v>
      </c>
      <c r="F21" s="445">
        <v>0.1242</v>
      </c>
      <c r="G21" s="442">
        <v>0.21</v>
      </c>
      <c r="H21" s="443">
        <v>0.1923</v>
      </c>
      <c r="I21" s="239">
        <f t="shared" si="1"/>
        <v>0.20115</v>
      </c>
      <c r="J21" s="52"/>
      <c r="K21" s="52"/>
      <c r="L21" s="52"/>
      <c r="M21" s="52"/>
    </row>
    <row r="22" ht="14.25" customHeight="1">
      <c r="A22" s="52"/>
      <c r="B22" s="52"/>
      <c r="C22" s="52"/>
      <c r="D22" s="52"/>
      <c r="E22" s="52"/>
      <c r="F22" s="52"/>
      <c r="G22" s="52"/>
      <c r="H22" s="52"/>
      <c r="I22" s="52"/>
      <c r="J22" s="52"/>
      <c r="K22" s="52"/>
      <c r="L22" s="52"/>
      <c r="M22" s="52"/>
    </row>
    <row r="23" ht="14.25" customHeight="1">
      <c r="A23" s="28"/>
      <c r="B23" s="28"/>
      <c r="C23" s="28"/>
      <c r="D23" s="28"/>
      <c r="E23" s="28"/>
      <c r="F23" s="28"/>
      <c r="G23" s="28"/>
      <c r="H23" s="28"/>
      <c r="I23" s="28"/>
      <c r="J23" s="28"/>
      <c r="K23" s="28"/>
      <c r="L23" s="28"/>
      <c r="M23" s="28"/>
    </row>
    <row r="24" ht="14.25" customHeight="1">
      <c r="A24" s="32" t="s">
        <v>355</v>
      </c>
      <c r="B24" s="32" t="s">
        <v>356</v>
      </c>
      <c r="C24" s="28"/>
      <c r="D24" s="28"/>
      <c r="E24" s="28"/>
      <c r="F24" s="28"/>
      <c r="G24" s="28"/>
      <c r="H24" s="28"/>
      <c r="I24" s="28"/>
      <c r="J24" s="28"/>
      <c r="K24" s="28"/>
      <c r="L24" s="28"/>
      <c r="M24" s="28"/>
    </row>
    <row r="25" ht="14.25" customHeight="1">
      <c r="A25" s="28"/>
      <c r="B25" s="28"/>
      <c r="C25" s="28"/>
      <c r="D25" s="28"/>
      <c r="E25" s="28"/>
      <c r="F25" s="28"/>
      <c r="G25" s="28"/>
      <c r="H25" s="28"/>
      <c r="I25" s="28"/>
      <c r="J25" s="28"/>
      <c r="K25" s="28"/>
      <c r="L25" s="28"/>
      <c r="M25" s="28"/>
    </row>
    <row r="26" ht="14.25" customHeight="1">
      <c r="A26" s="28"/>
      <c r="B26" s="446" t="s">
        <v>357</v>
      </c>
      <c r="C26" s="417"/>
      <c r="D26" s="417"/>
      <c r="E26" s="417"/>
      <c r="F26" s="417"/>
      <c r="G26" s="417"/>
      <c r="H26" s="417"/>
      <c r="I26" s="417"/>
      <c r="J26" s="417"/>
      <c r="K26" s="417"/>
      <c r="L26" s="28"/>
      <c r="M26" s="28"/>
    </row>
    <row r="27" ht="14.25" customHeight="1">
      <c r="A27" s="28"/>
      <c r="B27" s="447" t="s">
        <v>358</v>
      </c>
      <c r="L27" s="28"/>
      <c r="M27" s="28"/>
    </row>
    <row r="28" ht="14.25" customHeight="1">
      <c r="A28" s="28"/>
      <c r="B28" s="448"/>
      <c r="C28" s="449" t="s">
        <v>359</v>
      </c>
      <c r="D28" s="450"/>
      <c r="E28" s="450"/>
      <c r="F28" s="451"/>
      <c r="G28" s="452"/>
      <c r="H28" s="453" t="s">
        <v>360</v>
      </c>
      <c r="I28" s="454"/>
      <c r="J28" s="455">
        <v>44774.0</v>
      </c>
      <c r="K28" s="456"/>
      <c r="L28" s="28"/>
      <c r="M28" s="28"/>
    </row>
    <row r="29" ht="14.25" customHeight="1">
      <c r="A29" s="28"/>
      <c r="B29" s="457"/>
      <c r="D29" s="458"/>
      <c r="E29" s="459"/>
      <c r="F29" s="459"/>
      <c r="G29" s="458"/>
      <c r="H29" s="460"/>
      <c r="I29" s="450"/>
      <c r="J29" s="459"/>
      <c r="K29" s="456"/>
      <c r="L29" s="28"/>
      <c r="M29" s="28"/>
    </row>
    <row r="30" ht="36.0" customHeight="1">
      <c r="A30" s="28"/>
      <c r="B30" s="461" t="s">
        <v>361</v>
      </c>
      <c r="C30" s="462"/>
      <c r="D30" s="463" t="s">
        <v>362</v>
      </c>
      <c r="E30" s="463" t="s">
        <v>363</v>
      </c>
      <c r="F30" s="463" t="s">
        <v>364</v>
      </c>
      <c r="G30" s="463" t="s">
        <v>365</v>
      </c>
      <c r="H30" s="463" t="s">
        <v>366</v>
      </c>
      <c r="I30" s="463" t="s">
        <v>367</v>
      </c>
      <c r="J30" s="463" t="s">
        <v>366</v>
      </c>
      <c r="K30" s="463" t="s">
        <v>368</v>
      </c>
      <c r="L30" s="464" t="s">
        <v>369</v>
      </c>
      <c r="M30" s="465"/>
      <c r="S30" s="65"/>
      <c r="AF30" s="65"/>
    </row>
    <row r="31" ht="43.5" customHeight="1">
      <c r="A31" s="28"/>
      <c r="B31" s="466"/>
      <c r="D31" s="450"/>
      <c r="E31" s="459"/>
      <c r="F31" s="459"/>
      <c r="G31" s="467"/>
      <c r="H31" s="467"/>
      <c r="I31" s="467"/>
      <c r="J31" s="467"/>
      <c r="K31" s="468"/>
      <c r="L31" s="28"/>
      <c r="M31" s="28"/>
      <c r="N31" s="65"/>
      <c r="O31" s="65"/>
      <c r="P31" s="65"/>
      <c r="Q31" s="65"/>
      <c r="R31" s="65"/>
      <c r="S31" s="65"/>
      <c r="T31" s="65"/>
      <c r="U31" s="65"/>
      <c r="W31" s="65"/>
      <c r="X31" s="65"/>
      <c r="Y31" s="65"/>
      <c r="Z31" s="65"/>
      <c r="AB31" s="65"/>
      <c r="AC31" s="65"/>
      <c r="AE31" s="65"/>
      <c r="AF31" s="65"/>
      <c r="AG31" s="65"/>
    </row>
    <row r="32" ht="14.25" customHeight="1">
      <c r="A32" s="28"/>
      <c r="B32" s="469">
        <v>1.0</v>
      </c>
      <c r="C32" s="470" t="s">
        <v>370</v>
      </c>
      <c r="D32" s="471">
        <v>8.0</v>
      </c>
      <c r="E32" s="472">
        <v>44835.0</v>
      </c>
      <c r="F32" s="473">
        <v>61.0</v>
      </c>
      <c r="G32" s="474">
        <v>98.0588</v>
      </c>
      <c r="H32" s="475">
        <v>0.2135</v>
      </c>
      <c r="I32" s="474">
        <v>98.2755</v>
      </c>
      <c r="J32" s="475">
        <v>0.2003</v>
      </c>
      <c r="K32" s="476">
        <v>0.2167</v>
      </c>
      <c r="L32" s="477">
        <f t="shared" ref="L32:L92" si="2">(H32+J32)/2</f>
        <v>0.2069</v>
      </c>
      <c r="M32" s="28" t="str">
        <f t="shared" ref="M32:M92" si="3">C32</f>
        <v>10.00%2022A</v>
      </c>
      <c r="N32" s="65"/>
      <c r="R32" s="65"/>
      <c r="S32" s="111"/>
      <c r="W32" s="65"/>
      <c r="AB32" s="65"/>
      <c r="AD32" s="65"/>
      <c r="AE32" s="65"/>
      <c r="AF32" s="80"/>
    </row>
    <row r="33" ht="14.25" customHeight="1">
      <c r="A33" s="28"/>
      <c r="B33" s="478">
        <f t="shared" ref="B33:B92" si="4">B32+1</f>
        <v>2</v>
      </c>
      <c r="C33" s="470" t="s">
        <v>371</v>
      </c>
      <c r="D33" s="471">
        <v>3.0</v>
      </c>
      <c r="E33" s="472">
        <v>44880.0</v>
      </c>
      <c r="F33" s="473">
        <v>106.0</v>
      </c>
      <c r="G33" s="474">
        <v>95.6108</v>
      </c>
      <c r="H33" s="475">
        <v>0.2168</v>
      </c>
      <c r="I33" s="474">
        <v>95.9115</v>
      </c>
      <c r="J33" s="475">
        <v>0.2053</v>
      </c>
      <c r="K33" s="476">
        <v>0.3006</v>
      </c>
      <c r="L33" s="477">
        <f t="shared" si="2"/>
        <v>0.21105</v>
      </c>
      <c r="M33" s="28" t="str">
        <f t="shared" si="3"/>
        <v>05.75%2022A</v>
      </c>
      <c r="N33" s="65"/>
      <c r="R33" s="65"/>
      <c r="S33" s="111"/>
      <c r="AB33" s="65"/>
      <c r="AE33" s="65"/>
      <c r="AF33" s="80"/>
      <c r="AG33" s="80"/>
    </row>
    <row r="34" ht="14.25" customHeight="1">
      <c r="A34" s="28"/>
      <c r="B34" s="478">
        <f t="shared" si="4"/>
        <v>3</v>
      </c>
      <c r="C34" s="470" t="s">
        <v>372</v>
      </c>
      <c r="D34" s="471">
        <v>3.0</v>
      </c>
      <c r="E34" s="472">
        <v>44910.0</v>
      </c>
      <c r="F34" s="473">
        <v>136.0</v>
      </c>
      <c r="G34" s="474">
        <v>95.1984</v>
      </c>
      <c r="H34" s="475">
        <v>0.2164</v>
      </c>
      <c r="I34" s="474">
        <v>95.4971</v>
      </c>
      <c r="J34" s="475">
        <v>0.2074</v>
      </c>
      <c r="K34" s="476">
        <v>0.2987</v>
      </c>
      <c r="L34" s="477">
        <f t="shared" si="2"/>
        <v>0.2119</v>
      </c>
      <c r="M34" s="28" t="str">
        <f t="shared" si="3"/>
        <v>07.90%2022A</v>
      </c>
      <c r="N34" s="65"/>
      <c r="R34" s="65"/>
      <c r="S34" s="111"/>
      <c r="AB34" s="65"/>
      <c r="AD34" s="65"/>
      <c r="AF34" s="80"/>
      <c r="AG34" s="80"/>
    </row>
    <row r="35" ht="14.25" customHeight="1">
      <c r="A35" s="28"/>
      <c r="B35" s="478">
        <f t="shared" si="4"/>
        <v>4</v>
      </c>
      <c r="C35" s="470" t="s">
        <v>373</v>
      </c>
      <c r="D35" s="471">
        <v>3.0</v>
      </c>
      <c r="E35" s="472">
        <v>44941.0</v>
      </c>
      <c r="F35" s="473">
        <v>167.0</v>
      </c>
      <c r="G35" s="474">
        <v>94.4913</v>
      </c>
      <c r="H35" s="475">
        <v>0.2191</v>
      </c>
      <c r="I35" s="474">
        <v>94.878</v>
      </c>
      <c r="J35" s="475">
        <v>0.2093</v>
      </c>
      <c r="K35" s="476">
        <v>0.3867</v>
      </c>
      <c r="L35" s="477">
        <f t="shared" si="2"/>
        <v>0.2142</v>
      </c>
      <c r="M35" s="28" t="str">
        <f t="shared" si="3"/>
        <v>08.65%2023A</v>
      </c>
      <c r="N35" s="65"/>
      <c r="R35" s="65"/>
      <c r="S35" s="111"/>
      <c r="AB35" s="65"/>
      <c r="AF35" s="80"/>
      <c r="AG35" s="80"/>
    </row>
    <row r="36" ht="14.25" customHeight="1">
      <c r="A36" s="28"/>
      <c r="B36" s="478">
        <f t="shared" si="4"/>
        <v>5</v>
      </c>
      <c r="C36" s="470" t="s">
        <v>374</v>
      </c>
      <c r="D36" s="471">
        <v>6.0</v>
      </c>
      <c r="E36" s="472">
        <v>45000.0</v>
      </c>
      <c r="F36" s="473">
        <v>226.0</v>
      </c>
      <c r="G36" s="474">
        <v>93.2946</v>
      </c>
      <c r="H36" s="475">
        <v>0.2203</v>
      </c>
      <c r="I36" s="474">
        <v>93.8282</v>
      </c>
      <c r="J36" s="475">
        <v>0.2101</v>
      </c>
      <c r="K36" s="476">
        <v>0.5336</v>
      </c>
      <c r="L36" s="477">
        <f t="shared" si="2"/>
        <v>0.2152</v>
      </c>
      <c r="M36" s="28" t="str">
        <f t="shared" si="3"/>
        <v>10.00%2023A</v>
      </c>
      <c r="N36" s="65"/>
      <c r="R36" s="65"/>
      <c r="S36" s="111"/>
      <c r="AB36" s="65"/>
      <c r="AD36" s="65"/>
      <c r="AF36" s="80"/>
      <c r="AG36" s="80"/>
    </row>
    <row r="37" ht="14.25" customHeight="1">
      <c r="A37" s="28"/>
      <c r="B37" s="478">
        <f t="shared" si="4"/>
        <v>6</v>
      </c>
      <c r="C37" s="470" t="s">
        <v>375</v>
      </c>
      <c r="D37" s="471">
        <v>6.0</v>
      </c>
      <c r="E37" s="472">
        <v>45061.0</v>
      </c>
      <c r="F37" s="473">
        <v>287.0</v>
      </c>
      <c r="G37" s="474">
        <v>92.6125</v>
      </c>
      <c r="H37" s="475">
        <v>0.2212</v>
      </c>
      <c r="I37" s="474">
        <v>93.2937</v>
      </c>
      <c r="J37" s="475">
        <v>0.2108</v>
      </c>
      <c r="K37" s="476">
        <v>0.6812</v>
      </c>
      <c r="L37" s="477">
        <f t="shared" si="2"/>
        <v>0.216</v>
      </c>
      <c r="M37" s="28" t="str">
        <f t="shared" si="3"/>
        <v>11.50%2023A</v>
      </c>
      <c r="N37" s="65"/>
      <c r="R37" s="65"/>
      <c r="S37" s="111"/>
      <c r="AB37" s="65"/>
      <c r="AF37" s="80"/>
      <c r="AG37" s="80"/>
    </row>
    <row r="38" ht="14.25" customHeight="1">
      <c r="A38" s="28"/>
      <c r="B38" s="478">
        <f t="shared" si="4"/>
        <v>7</v>
      </c>
      <c r="C38" s="470" t="s">
        <v>376</v>
      </c>
      <c r="D38" s="471">
        <v>5.0</v>
      </c>
      <c r="E38" s="479">
        <v>45153.0</v>
      </c>
      <c r="F38" s="473">
        <v>348.0</v>
      </c>
      <c r="G38" s="474">
        <v>90.0182</v>
      </c>
      <c r="H38" s="475">
        <v>0.2237</v>
      </c>
      <c r="I38" s="474">
        <v>90.9127</v>
      </c>
      <c r="J38" s="475">
        <v>0.2119</v>
      </c>
      <c r="K38" s="476">
        <v>0.8945</v>
      </c>
      <c r="L38" s="477">
        <f t="shared" si="2"/>
        <v>0.2178</v>
      </c>
      <c r="M38" s="28" t="str">
        <f t="shared" si="3"/>
        <v>10.20%2023A</v>
      </c>
      <c r="N38" s="65"/>
      <c r="R38" s="65"/>
      <c r="S38" s="111"/>
      <c r="AB38" s="65"/>
      <c r="AD38" s="65"/>
      <c r="AF38" s="80"/>
      <c r="AG38" s="80"/>
    </row>
    <row r="39" ht="14.25" customHeight="1">
      <c r="A39" s="28"/>
      <c r="B39" s="478">
        <f t="shared" si="4"/>
        <v>8</v>
      </c>
      <c r="C39" s="470" t="s">
        <v>377</v>
      </c>
      <c r="D39" s="471">
        <v>10.0</v>
      </c>
      <c r="E39" s="472">
        <v>45170.0</v>
      </c>
      <c r="F39" s="473">
        <v>396.0</v>
      </c>
      <c r="G39" s="474">
        <v>86.4336</v>
      </c>
      <c r="H39" s="475">
        <v>0.2389</v>
      </c>
      <c r="I39" s="474">
        <v>88.7224</v>
      </c>
      <c r="J39" s="475">
        <v>0.2114</v>
      </c>
      <c r="K39" s="476">
        <v>2.2889</v>
      </c>
      <c r="L39" s="477">
        <f t="shared" si="2"/>
        <v>0.22515</v>
      </c>
      <c r="M39" s="28" t="str">
        <f t="shared" si="3"/>
        <v>09.00%2023A</v>
      </c>
      <c r="N39" s="65"/>
      <c r="R39" s="65"/>
      <c r="S39" s="111"/>
      <c r="AB39" s="65"/>
      <c r="AF39" s="80"/>
      <c r="AG39" s="80"/>
    </row>
    <row r="40" ht="14.25" customHeight="1">
      <c r="A40" s="28"/>
      <c r="B40" s="478">
        <f t="shared" si="4"/>
        <v>9</v>
      </c>
      <c r="C40" s="470" t="s">
        <v>378</v>
      </c>
      <c r="D40" s="471">
        <v>9.0</v>
      </c>
      <c r="E40" s="472">
        <v>45170.0</v>
      </c>
      <c r="F40" s="473">
        <v>396.0</v>
      </c>
      <c r="G40" s="474">
        <v>88.4093</v>
      </c>
      <c r="H40" s="475">
        <v>0.2391</v>
      </c>
      <c r="I40" s="474">
        <v>89.6594</v>
      </c>
      <c r="J40" s="475">
        <v>0.2242</v>
      </c>
      <c r="K40" s="476">
        <v>1.2502</v>
      </c>
      <c r="L40" s="477">
        <f t="shared" si="2"/>
        <v>0.23165</v>
      </c>
      <c r="M40" s="28" t="str">
        <f t="shared" si="3"/>
        <v>11.20%2023A</v>
      </c>
      <c r="N40" s="65"/>
      <c r="R40" s="65"/>
      <c r="S40" s="111"/>
      <c r="AB40" s="65"/>
      <c r="AD40" s="65"/>
      <c r="AF40" s="80"/>
      <c r="AG40" s="80"/>
    </row>
    <row r="41" ht="14.25" customHeight="1">
      <c r="A41" s="28"/>
      <c r="B41" s="478">
        <f t="shared" si="4"/>
        <v>10</v>
      </c>
      <c r="C41" s="470" t="s">
        <v>379</v>
      </c>
      <c r="D41" s="471">
        <v>20.0</v>
      </c>
      <c r="E41" s="472">
        <v>45200.0</v>
      </c>
      <c r="F41" s="473">
        <v>426.0</v>
      </c>
      <c r="G41" s="474">
        <v>83.5212</v>
      </c>
      <c r="H41" s="475">
        <v>0.2397</v>
      </c>
      <c r="I41" s="474">
        <v>85.9918</v>
      </c>
      <c r="J41" s="475">
        <v>0.2113</v>
      </c>
      <c r="K41" s="476">
        <v>2.4706</v>
      </c>
      <c r="L41" s="477">
        <f t="shared" si="2"/>
        <v>0.2255</v>
      </c>
      <c r="M41" s="28" t="str">
        <f t="shared" si="3"/>
        <v>07.00%2023A</v>
      </c>
      <c r="N41" s="65"/>
      <c r="R41" s="65"/>
      <c r="S41" s="111"/>
      <c r="AB41" s="65"/>
      <c r="AF41" s="80"/>
      <c r="AG41" s="80"/>
    </row>
    <row r="42" ht="14.25" customHeight="1">
      <c r="A42" s="28"/>
      <c r="B42" s="478">
        <f t="shared" si="4"/>
        <v>11</v>
      </c>
      <c r="C42" s="470" t="s">
        <v>380</v>
      </c>
      <c r="D42" s="471">
        <v>3.0</v>
      </c>
      <c r="E42" s="472">
        <v>45245.0</v>
      </c>
      <c r="F42" s="473">
        <v>471.0</v>
      </c>
      <c r="G42" s="474">
        <v>81.2799</v>
      </c>
      <c r="H42" s="475">
        <v>0.24</v>
      </c>
      <c r="I42" s="474">
        <v>83.9223</v>
      </c>
      <c r="J42" s="475">
        <v>0.2117</v>
      </c>
      <c r="K42" s="476">
        <v>2.6425</v>
      </c>
      <c r="L42" s="477">
        <f t="shared" si="2"/>
        <v>0.22585</v>
      </c>
      <c r="M42" s="28" t="str">
        <f t="shared" si="3"/>
        <v>06.30%2023A</v>
      </c>
      <c r="N42" s="65"/>
      <c r="R42" s="65"/>
      <c r="S42" s="111"/>
      <c r="AB42" s="65"/>
      <c r="AD42" s="65"/>
      <c r="AF42" s="80"/>
      <c r="AG42" s="80"/>
    </row>
    <row r="43" ht="14.25" customHeight="1">
      <c r="A43" s="28"/>
      <c r="B43" s="478">
        <f t="shared" si="4"/>
        <v>12</v>
      </c>
      <c r="C43" s="470" t="s">
        <v>381</v>
      </c>
      <c r="D43" s="471">
        <v>5.0</v>
      </c>
      <c r="E43" s="472">
        <v>45275.0</v>
      </c>
      <c r="F43" s="473">
        <v>501.0</v>
      </c>
      <c r="G43" s="474">
        <v>85.2107</v>
      </c>
      <c r="H43" s="475">
        <v>0.2493</v>
      </c>
      <c r="I43" s="474">
        <v>88.1225</v>
      </c>
      <c r="J43" s="475">
        <v>0.2205</v>
      </c>
      <c r="K43" s="476">
        <v>2.9118</v>
      </c>
      <c r="L43" s="477">
        <f t="shared" si="2"/>
        <v>0.2349</v>
      </c>
      <c r="M43" s="28" t="str">
        <f t="shared" si="3"/>
        <v>11.60%2023A</v>
      </c>
      <c r="N43" s="65"/>
      <c r="R43" s="65"/>
      <c r="S43" s="111"/>
      <c r="AB43" s="65"/>
      <c r="AF43" s="80"/>
      <c r="AG43" s="80"/>
    </row>
    <row r="44" ht="14.25" customHeight="1">
      <c r="A44" s="28"/>
      <c r="B44" s="478">
        <f t="shared" si="4"/>
        <v>13</v>
      </c>
      <c r="C44" s="470" t="s">
        <v>382</v>
      </c>
      <c r="D44" s="471">
        <v>10.0</v>
      </c>
      <c r="E44" s="472">
        <v>45292.0</v>
      </c>
      <c r="F44" s="473">
        <v>518.0</v>
      </c>
      <c r="G44" s="474">
        <v>85.4375</v>
      </c>
      <c r="H44" s="475">
        <v>0.241</v>
      </c>
      <c r="I44" s="474">
        <v>87.0824</v>
      </c>
      <c r="J44" s="475">
        <v>0.2252</v>
      </c>
      <c r="K44" s="476">
        <v>1.6449</v>
      </c>
      <c r="L44" s="477">
        <f t="shared" si="2"/>
        <v>0.2331</v>
      </c>
      <c r="M44" s="28" t="str">
        <f t="shared" si="3"/>
        <v>11.40%2024A</v>
      </c>
      <c r="N44" s="65"/>
      <c r="R44" s="65"/>
      <c r="S44" s="111"/>
      <c r="AB44" s="65"/>
      <c r="AD44" s="65"/>
      <c r="AF44" s="80"/>
      <c r="AG44" s="80"/>
    </row>
    <row r="45" ht="14.25" customHeight="1">
      <c r="A45" s="28"/>
      <c r="B45" s="478">
        <f t="shared" si="4"/>
        <v>14</v>
      </c>
      <c r="C45" s="470" t="s">
        <v>383</v>
      </c>
      <c r="D45" s="471">
        <v>5.0</v>
      </c>
      <c r="E45" s="472">
        <v>45366.0</v>
      </c>
      <c r="F45" s="473">
        <v>592.0</v>
      </c>
      <c r="G45" s="474">
        <v>84.0989</v>
      </c>
      <c r="H45" s="475">
        <v>0.2317</v>
      </c>
      <c r="I45" s="474">
        <v>86.035</v>
      </c>
      <c r="J45" s="475">
        <v>0.2151</v>
      </c>
      <c r="K45" s="476">
        <v>1.936</v>
      </c>
      <c r="L45" s="477">
        <f t="shared" si="2"/>
        <v>0.2234</v>
      </c>
      <c r="M45" s="28" t="str">
        <f t="shared" si="3"/>
        <v>10.90%2024A</v>
      </c>
      <c r="N45" s="65"/>
      <c r="R45" s="65"/>
      <c r="S45" s="111"/>
      <c r="AB45" s="65"/>
      <c r="AF45" s="80"/>
      <c r="AG45" s="80"/>
    </row>
    <row r="46" ht="14.25" customHeight="1">
      <c r="A46" s="28"/>
      <c r="B46" s="478">
        <f t="shared" si="4"/>
        <v>15</v>
      </c>
      <c r="C46" s="470" t="s">
        <v>384</v>
      </c>
      <c r="D46" s="471">
        <v>5.0</v>
      </c>
      <c r="E46" s="472">
        <v>45458.0</v>
      </c>
      <c r="F46" s="473">
        <v>684.0</v>
      </c>
      <c r="G46" s="474">
        <v>80.7114</v>
      </c>
      <c r="H46" s="475">
        <v>0.2354</v>
      </c>
      <c r="I46" s="474">
        <v>83.2862</v>
      </c>
      <c r="J46" s="475">
        <v>0.2153</v>
      </c>
      <c r="K46" s="476">
        <v>2.5748</v>
      </c>
      <c r="L46" s="477">
        <f t="shared" si="2"/>
        <v>0.22535</v>
      </c>
      <c r="M46" s="28" t="str">
        <f t="shared" si="3"/>
        <v>10.25%2024A</v>
      </c>
      <c r="N46" s="65"/>
      <c r="R46" s="65"/>
      <c r="S46" s="111"/>
      <c r="AB46" s="65"/>
      <c r="AD46" s="65"/>
      <c r="AF46" s="80"/>
      <c r="AG46" s="80"/>
    </row>
    <row r="47" ht="14.25" customHeight="1">
      <c r="A47" s="28"/>
      <c r="B47" s="478">
        <f t="shared" si="4"/>
        <v>16</v>
      </c>
      <c r="C47" s="470" t="s">
        <v>385</v>
      </c>
      <c r="D47" s="471">
        <v>8.0</v>
      </c>
      <c r="E47" s="472">
        <v>45505.0</v>
      </c>
      <c r="F47" s="473">
        <v>731.0</v>
      </c>
      <c r="G47" s="474">
        <v>79.5514</v>
      </c>
      <c r="H47" s="475">
        <v>0.2454</v>
      </c>
      <c r="I47" s="474">
        <v>82.3958</v>
      </c>
      <c r="J47" s="475">
        <v>0.224</v>
      </c>
      <c r="K47" s="476">
        <v>2.8445</v>
      </c>
      <c r="L47" s="477">
        <f t="shared" si="2"/>
        <v>0.2347</v>
      </c>
      <c r="M47" s="28" t="str">
        <f t="shared" si="3"/>
        <v>11.00%2024A</v>
      </c>
      <c r="N47" s="65"/>
      <c r="R47" s="65"/>
      <c r="S47" s="111"/>
      <c r="AB47" s="65"/>
    </row>
    <row r="48" ht="14.25" customHeight="1">
      <c r="A48" s="28"/>
      <c r="B48" s="478">
        <f t="shared" si="4"/>
        <v>17</v>
      </c>
      <c r="C48" s="470" t="s">
        <v>386</v>
      </c>
      <c r="D48" s="471">
        <v>5.0</v>
      </c>
      <c r="E48" s="472">
        <v>45550.0</v>
      </c>
      <c r="F48" s="473">
        <v>776.0</v>
      </c>
      <c r="G48" s="474">
        <v>77.6704</v>
      </c>
      <c r="H48" s="475">
        <v>0.2383</v>
      </c>
      <c r="I48" s="474">
        <v>80.7066</v>
      </c>
      <c r="J48" s="475">
        <v>0.2163</v>
      </c>
      <c r="K48" s="476">
        <v>3.0362</v>
      </c>
      <c r="L48" s="477">
        <f t="shared" si="2"/>
        <v>0.2273</v>
      </c>
      <c r="M48" s="28" t="str">
        <f t="shared" si="3"/>
        <v>09.85%2024A</v>
      </c>
      <c r="N48" s="65"/>
      <c r="R48" s="65"/>
      <c r="S48" s="111"/>
      <c r="AB48" s="65"/>
      <c r="AD48" s="65"/>
    </row>
    <row r="49" ht="14.25" customHeight="1">
      <c r="A49" s="28"/>
      <c r="B49" s="478">
        <f t="shared" si="4"/>
        <v>18</v>
      </c>
      <c r="C49" s="470" t="s">
        <v>387</v>
      </c>
      <c r="D49" s="471">
        <v>10.0</v>
      </c>
      <c r="E49" s="472">
        <v>45627.0</v>
      </c>
      <c r="F49" s="473">
        <v>853.0</v>
      </c>
      <c r="G49" s="474">
        <v>69.0455</v>
      </c>
      <c r="H49" s="475">
        <v>0.2408</v>
      </c>
      <c r="I49" s="474">
        <v>71.4434</v>
      </c>
      <c r="J49" s="475">
        <v>0.2234</v>
      </c>
      <c r="K49" s="476">
        <v>2.3979</v>
      </c>
      <c r="L49" s="477">
        <f t="shared" si="2"/>
        <v>0.2321</v>
      </c>
      <c r="M49" s="28" t="str">
        <f t="shared" si="3"/>
        <v>06.00%2024A</v>
      </c>
      <c r="N49" s="65"/>
      <c r="R49" s="65"/>
      <c r="S49" s="111"/>
      <c r="AB49" s="65"/>
    </row>
    <row r="50" ht="14.25" customHeight="1">
      <c r="A50" s="28"/>
      <c r="B50" s="478">
        <f t="shared" si="4"/>
        <v>19</v>
      </c>
      <c r="C50" s="470" t="s">
        <v>388</v>
      </c>
      <c r="D50" s="471">
        <v>10.0</v>
      </c>
      <c r="E50" s="472">
        <v>45731.0</v>
      </c>
      <c r="F50" s="473">
        <v>957.0</v>
      </c>
      <c r="G50" s="474">
        <v>71.5924</v>
      </c>
      <c r="H50" s="475">
        <v>0.2578</v>
      </c>
      <c r="I50" s="474">
        <v>73.6363</v>
      </c>
      <c r="J50" s="475">
        <v>0.2442</v>
      </c>
      <c r="K50" s="476">
        <v>2.0439</v>
      </c>
      <c r="L50" s="477">
        <f t="shared" si="2"/>
        <v>0.251</v>
      </c>
      <c r="M50" s="28" t="str">
        <f t="shared" si="3"/>
        <v>10.25%2025A</v>
      </c>
      <c r="N50" s="65"/>
      <c r="R50" s="65"/>
      <c r="S50" s="111"/>
      <c r="AB50" s="65"/>
      <c r="AD50" s="65"/>
    </row>
    <row r="51" ht="14.25" customHeight="1">
      <c r="A51" s="28"/>
      <c r="B51" s="478">
        <f t="shared" si="4"/>
        <v>20</v>
      </c>
      <c r="C51" s="470" t="s">
        <v>389</v>
      </c>
      <c r="D51" s="471">
        <v>12.0</v>
      </c>
      <c r="E51" s="472">
        <v>45778.0</v>
      </c>
      <c r="F51" s="473">
        <v>1004.0</v>
      </c>
      <c r="G51" s="474">
        <v>68.1515</v>
      </c>
      <c r="H51" s="475">
        <v>0.2585</v>
      </c>
      <c r="I51" s="474">
        <v>70.2026</v>
      </c>
      <c r="J51" s="475">
        <v>0.2448</v>
      </c>
      <c r="K51" s="476">
        <v>2.0511</v>
      </c>
      <c r="L51" s="477">
        <f t="shared" si="2"/>
        <v>0.25165</v>
      </c>
      <c r="M51" s="28" t="str">
        <f t="shared" si="3"/>
        <v>09.00%2025A</v>
      </c>
      <c r="N51" s="65"/>
      <c r="R51" s="65"/>
      <c r="S51" s="111"/>
      <c r="AB51" s="65"/>
    </row>
    <row r="52" ht="14.25" customHeight="1">
      <c r="A52" s="28"/>
      <c r="B52" s="478">
        <f t="shared" si="4"/>
        <v>21</v>
      </c>
      <c r="C52" s="470" t="s">
        <v>390</v>
      </c>
      <c r="D52" s="471">
        <v>3.0</v>
      </c>
      <c r="E52" s="479">
        <v>45809.0</v>
      </c>
      <c r="F52" s="473">
        <v>1035.0</v>
      </c>
      <c r="G52" s="474">
        <v>82.5348</v>
      </c>
      <c r="H52" s="475">
        <v>0.2603</v>
      </c>
      <c r="I52" s="474">
        <v>84.7389</v>
      </c>
      <c r="J52" s="475">
        <v>0.2475</v>
      </c>
      <c r="K52" s="476">
        <v>2.2041</v>
      </c>
      <c r="L52" s="477">
        <f t="shared" si="2"/>
        <v>0.2539</v>
      </c>
      <c r="M52" s="28" t="str">
        <f t="shared" si="3"/>
        <v>17.00%2025A</v>
      </c>
      <c r="N52" s="65"/>
      <c r="R52" s="65"/>
      <c r="S52" s="111"/>
      <c r="AB52" s="65"/>
      <c r="AD52" s="65"/>
    </row>
    <row r="53" ht="14.25" customHeight="1">
      <c r="A53" s="28"/>
      <c r="B53" s="478">
        <f t="shared" si="4"/>
        <v>22</v>
      </c>
      <c r="C53" s="470" t="s">
        <v>391</v>
      </c>
      <c r="D53" s="471">
        <v>10.0</v>
      </c>
      <c r="E53" s="472">
        <v>45870.0</v>
      </c>
      <c r="F53" s="473">
        <v>1096.0</v>
      </c>
      <c r="G53" s="474">
        <v>69.6694</v>
      </c>
      <c r="H53" s="475">
        <v>0.2622</v>
      </c>
      <c r="I53" s="474">
        <v>72.2901</v>
      </c>
      <c r="J53" s="475">
        <v>0.2459</v>
      </c>
      <c r="K53" s="476">
        <v>2.6208</v>
      </c>
      <c r="L53" s="477">
        <f t="shared" si="2"/>
        <v>0.25405</v>
      </c>
      <c r="M53" s="28" t="str">
        <f t="shared" si="3"/>
        <v>11.00%2025A</v>
      </c>
      <c r="N53" s="65"/>
      <c r="R53" s="65"/>
      <c r="S53" s="111"/>
      <c r="AB53" s="65"/>
    </row>
    <row r="54" ht="14.25" customHeight="1">
      <c r="A54" s="28"/>
      <c r="B54" s="478">
        <f t="shared" si="4"/>
        <v>23</v>
      </c>
      <c r="C54" s="470" t="s">
        <v>392</v>
      </c>
      <c r="D54" s="471">
        <v>8.0</v>
      </c>
      <c r="E54" s="472">
        <v>45945.0</v>
      </c>
      <c r="F54" s="473">
        <v>1171.0</v>
      </c>
      <c r="G54" s="474">
        <v>67.0419</v>
      </c>
      <c r="H54" s="475">
        <v>0.2612</v>
      </c>
      <c r="I54" s="474">
        <v>69.6522</v>
      </c>
      <c r="J54" s="475">
        <v>0.2453</v>
      </c>
      <c r="K54" s="476">
        <v>2.6103</v>
      </c>
      <c r="L54" s="477">
        <f t="shared" si="2"/>
        <v>0.25325</v>
      </c>
      <c r="M54" s="28" t="str">
        <f t="shared" si="3"/>
        <v>10.35%2025A</v>
      </c>
      <c r="N54" s="65"/>
      <c r="R54" s="65"/>
      <c r="S54" s="111"/>
      <c r="AB54" s="65"/>
      <c r="AD54" s="65"/>
    </row>
    <row r="55" ht="14.25" customHeight="1">
      <c r="A55" s="28"/>
      <c r="B55" s="478">
        <f t="shared" si="4"/>
        <v>24</v>
      </c>
      <c r="C55" s="470" t="s">
        <v>393</v>
      </c>
      <c r="D55" s="471">
        <v>5.0</v>
      </c>
      <c r="E55" s="472">
        <v>46037.0</v>
      </c>
      <c r="F55" s="473">
        <v>1263.0</v>
      </c>
      <c r="G55" s="474">
        <v>59.6216</v>
      </c>
      <c r="H55" s="475">
        <v>0.2483</v>
      </c>
      <c r="I55" s="474">
        <v>62.7562</v>
      </c>
      <c r="J55" s="475">
        <v>0.2293</v>
      </c>
      <c r="K55" s="476">
        <v>3.1346</v>
      </c>
      <c r="L55" s="477">
        <f t="shared" si="2"/>
        <v>0.2388</v>
      </c>
      <c r="M55" s="28" t="str">
        <f t="shared" si="3"/>
        <v>06.75%2026A</v>
      </c>
      <c r="N55" s="65"/>
      <c r="R55" s="65"/>
      <c r="S55" s="111"/>
      <c r="AB55" s="65"/>
    </row>
    <row r="56" ht="14.25" customHeight="1">
      <c r="A56" s="28"/>
      <c r="B56" s="478">
        <f t="shared" si="4"/>
        <v>25</v>
      </c>
      <c r="C56" s="470" t="s">
        <v>394</v>
      </c>
      <c r="D56" s="471">
        <v>13.0</v>
      </c>
      <c r="E56" s="472">
        <v>46054.0</v>
      </c>
      <c r="F56" s="473">
        <v>1280.0</v>
      </c>
      <c r="G56" s="474">
        <v>64.1698</v>
      </c>
      <c r="H56" s="475">
        <v>0.2494</v>
      </c>
      <c r="I56" s="474">
        <v>67.6179</v>
      </c>
      <c r="J56" s="475">
        <v>0.2296</v>
      </c>
      <c r="K56" s="476">
        <v>3.4481</v>
      </c>
      <c r="L56" s="477">
        <f t="shared" si="2"/>
        <v>0.2395</v>
      </c>
      <c r="M56" s="28" t="str">
        <f t="shared" si="3"/>
        <v>09.00%2026A</v>
      </c>
      <c r="N56" s="65"/>
      <c r="R56" s="65"/>
      <c r="S56" s="111"/>
      <c r="AB56" s="65"/>
      <c r="AD56" s="65"/>
    </row>
    <row r="57" ht="14.25" customHeight="1">
      <c r="A57" s="28"/>
      <c r="B57" s="478">
        <f t="shared" si="4"/>
        <v>26</v>
      </c>
      <c r="C57" s="470" t="s">
        <v>395</v>
      </c>
      <c r="D57" s="471">
        <v>15.0</v>
      </c>
      <c r="E57" s="472">
        <v>46082.0</v>
      </c>
      <c r="F57" s="473">
        <v>1308.0</v>
      </c>
      <c r="G57" s="474">
        <v>54.2496</v>
      </c>
      <c r="H57" s="475">
        <v>0.2559</v>
      </c>
      <c r="I57" s="474">
        <v>57.5744</v>
      </c>
      <c r="J57" s="475">
        <v>0.235</v>
      </c>
      <c r="K57" s="476">
        <v>3.3248</v>
      </c>
      <c r="L57" s="477">
        <f t="shared" si="2"/>
        <v>0.24545</v>
      </c>
      <c r="M57" s="28" t="str">
        <f t="shared" si="3"/>
        <v>05.35%2026A</v>
      </c>
      <c r="N57" s="65"/>
      <c r="R57" s="65"/>
      <c r="S57" s="111"/>
      <c r="AB57" s="65"/>
    </row>
    <row r="58" ht="14.25" customHeight="1">
      <c r="A58" s="28"/>
      <c r="B58" s="478">
        <f t="shared" si="4"/>
        <v>27</v>
      </c>
      <c r="C58" s="470" t="s">
        <v>396</v>
      </c>
      <c r="D58" s="471">
        <v>11.0</v>
      </c>
      <c r="E58" s="472">
        <v>46174.0</v>
      </c>
      <c r="F58" s="473">
        <v>1400.0</v>
      </c>
      <c r="G58" s="474">
        <v>66.283</v>
      </c>
      <c r="H58" s="475">
        <v>0.2519</v>
      </c>
      <c r="I58" s="474">
        <v>69.8422</v>
      </c>
      <c r="J58" s="475">
        <v>0.2329</v>
      </c>
      <c r="K58" s="476">
        <v>3.5592</v>
      </c>
      <c r="L58" s="477">
        <f t="shared" si="2"/>
        <v>0.2424</v>
      </c>
      <c r="M58" s="28" t="str">
        <f t="shared" si="3"/>
        <v>11.00%2026A</v>
      </c>
      <c r="N58" s="65"/>
      <c r="R58" s="65"/>
      <c r="S58" s="111"/>
      <c r="AB58" s="65"/>
      <c r="AD58" s="65"/>
    </row>
    <row r="59" ht="14.25" customHeight="1">
      <c r="A59" s="28"/>
      <c r="B59" s="478">
        <f t="shared" si="4"/>
        <v>28</v>
      </c>
      <c r="C59" s="470" t="s">
        <v>397</v>
      </c>
      <c r="D59" s="471">
        <v>10.0</v>
      </c>
      <c r="E59" s="472">
        <v>46235.0</v>
      </c>
      <c r="F59" s="473">
        <v>1461.0</v>
      </c>
      <c r="G59" s="474">
        <v>66.6919</v>
      </c>
      <c r="H59" s="475">
        <v>0.2519</v>
      </c>
      <c r="I59" s="474">
        <v>70.3689</v>
      </c>
      <c r="J59" s="475">
        <v>0.2328</v>
      </c>
      <c r="K59" s="476">
        <v>3.677</v>
      </c>
      <c r="L59" s="477">
        <f t="shared" si="2"/>
        <v>0.24235</v>
      </c>
      <c r="M59" s="28" t="str">
        <f t="shared" si="3"/>
        <v>11.50%2026A</v>
      </c>
      <c r="N59" s="65"/>
      <c r="R59" s="65"/>
      <c r="S59" s="111"/>
      <c r="AB59" s="65"/>
    </row>
    <row r="60" ht="14.25" customHeight="1">
      <c r="A60" s="28"/>
      <c r="B60" s="478">
        <f t="shared" si="4"/>
        <v>29</v>
      </c>
      <c r="C60" s="470" t="s">
        <v>398</v>
      </c>
      <c r="D60" s="471">
        <v>8.0</v>
      </c>
      <c r="E60" s="472">
        <v>46402.0</v>
      </c>
      <c r="F60" s="473">
        <v>1628.0</v>
      </c>
      <c r="G60" s="474">
        <v>64.0461</v>
      </c>
      <c r="H60" s="475">
        <v>0.253</v>
      </c>
      <c r="I60" s="474">
        <v>68.0801</v>
      </c>
      <c r="J60" s="475">
        <v>0.2328</v>
      </c>
      <c r="K60" s="476">
        <v>4.034</v>
      </c>
      <c r="L60" s="477">
        <f t="shared" si="2"/>
        <v>0.2429</v>
      </c>
      <c r="M60" s="28" t="str">
        <f t="shared" si="3"/>
        <v>11.40%2027A</v>
      </c>
      <c r="N60" s="65"/>
      <c r="R60" s="65"/>
      <c r="S60" s="111"/>
      <c r="AB60" s="65"/>
      <c r="AD60" s="65"/>
    </row>
    <row r="61" ht="14.25" customHeight="1">
      <c r="A61" s="28"/>
      <c r="B61" s="478">
        <f t="shared" si="4"/>
        <v>30</v>
      </c>
      <c r="C61" s="470" t="s">
        <v>399</v>
      </c>
      <c r="D61" s="471">
        <v>5.0</v>
      </c>
      <c r="E61" s="472">
        <v>46508.0</v>
      </c>
      <c r="F61" s="473">
        <v>1734.0</v>
      </c>
      <c r="G61" s="474">
        <v>80.2414</v>
      </c>
      <c r="H61" s="475">
        <v>0.2533</v>
      </c>
      <c r="I61" s="474">
        <v>85.2807</v>
      </c>
      <c r="J61" s="475">
        <v>0.2323</v>
      </c>
      <c r="K61" s="476">
        <v>5.0393</v>
      </c>
      <c r="L61" s="477">
        <f t="shared" si="2"/>
        <v>0.2428</v>
      </c>
      <c r="M61" s="28" t="str">
        <f t="shared" si="3"/>
        <v>18.00%2027A</v>
      </c>
      <c r="N61" s="65"/>
      <c r="R61" s="65"/>
      <c r="S61" s="111"/>
      <c r="AB61" s="65"/>
    </row>
    <row r="62" ht="14.25" customHeight="1">
      <c r="A62" s="28"/>
      <c r="B62" s="478">
        <f t="shared" si="4"/>
        <v>31</v>
      </c>
      <c r="C62" s="470" t="s">
        <v>400</v>
      </c>
      <c r="D62" s="471">
        <v>10.0</v>
      </c>
      <c r="E62" s="479">
        <v>46553.0</v>
      </c>
      <c r="F62" s="473">
        <v>1779.0</v>
      </c>
      <c r="G62" s="474">
        <v>63.5761</v>
      </c>
      <c r="H62" s="475">
        <v>0.2509</v>
      </c>
      <c r="I62" s="474">
        <v>67.4171</v>
      </c>
      <c r="J62" s="475">
        <v>0.2325</v>
      </c>
      <c r="K62" s="476">
        <v>3.841</v>
      </c>
      <c r="L62" s="477">
        <f t="shared" si="2"/>
        <v>0.2417</v>
      </c>
      <c r="M62" s="28" t="str">
        <f t="shared" si="3"/>
        <v>11.75%2027A</v>
      </c>
      <c r="N62" s="65"/>
      <c r="R62" s="65"/>
      <c r="S62" s="111"/>
      <c r="AB62" s="65"/>
      <c r="AD62" s="65"/>
    </row>
    <row r="63" ht="14.25" customHeight="1">
      <c r="A63" s="28"/>
      <c r="B63" s="478">
        <f t="shared" si="4"/>
        <v>32</v>
      </c>
      <c r="C63" s="470" t="s">
        <v>401</v>
      </c>
      <c r="D63" s="471">
        <v>7.0</v>
      </c>
      <c r="E63" s="472">
        <v>46614.0</v>
      </c>
      <c r="F63" s="473">
        <v>1840.0</v>
      </c>
      <c r="G63" s="474">
        <v>53.4327</v>
      </c>
      <c r="H63" s="475">
        <v>0.2432</v>
      </c>
      <c r="I63" s="474">
        <v>56.9306</v>
      </c>
      <c r="J63" s="475">
        <v>0.2252</v>
      </c>
      <c r="K63" s="476">
        <v>3.4979</v>
      </c>
      <c r="L63" s="477">
        <f t="shared" si="2"/>
        <v>0.2342</v>
      </c>
      <c r="M63" s="28" t="str">
        <f t="shared" si="3"/>
        <v>07.80%2027A</v>
      </c>
      <c r="N63" s="65"/>
      <c r="R63" s="65"/>
      <c r="S63" s="111"/>
      <c r="AB63" s="65"/>
    </row>
    <row r="64" ht="14.25" customHeight="1">
      <c r="A64" s="28"/>
      <c r="B64" s="478">
        <f t="shared" si="4"/>
        <v>33</v>
      </c>
      <c r="C64" s="470" t="s">
        <v>402</v>
      </c>
      <c r="D64" s="471">
        <v>8.0</v>
      </c>
      <c r="E64" s="472">
        <v>46675.0</v>
      </c>
      <c r="F64" s="473">
        <v>1901.0</v>
      </c>
      <c r="G64" s="474">
        <v>58.3018</v>
      </c>
      <c r="H64" s="475">
        <v>0.2504</v>
      </c>
      <c r="I64" s="474">
        <v>62.195</v>
      </c>
      <c r="J64" s="475">
        <v>0.2314</v>
      </c>
      <c r="K64" s="476">
        <v>3.8932</v>
      </c>
      <c r="L64" s="477">
        <f t="shared" si="2"/>
        <v>0.2409</v>
      </c>
      <c r="M64" s="28" t="str">
        <f t="shared" si="3"/>
        <v>10.30%2027A</v>
      </c>
      <c r="N64" s="65"/>
      <c r="R64" s="65"/>
      <c r="S64" s="111"/>
      <c r="AB64" s="65"/>
      <c r="AD64" s="65"/>
    </row>
    <row r="65" ht="14.25" customHeight="1">
      <c r="A65" s="28"/>
      <c r="B65" s="478">
        <f t="shared" si="4"/>
        <v>34</v>
      </c>
      <c r="C65" s="470" t="s">
        <v>403</v>
      </c>
      <c r="D65" s="471">
        <v>10.0</v>
      </c>
      <c r="E65" s="472">
        <v>46736.0</v>
      </c>
      <c r="F65" s="473">
        <v>1962.0</v>
      </c>
      <c r="G65" s="474">
        <v>60.4753</v>
      </c>
      <c r="H65" s="475">
        <v>0.2499</v>
      </c>
      <c r="I65" s="474">
        <v>64.4303</v>
      </c>
      <c r="J65" s="475">
        <v>0.2313</v>
      </c>
      <c r="K65" s="476">
        <v>3.955</v>
      </c>
      <c r="L65" s="477">
        <f t="shared" si="2"/>
        <v>0.2406</v>
      </c>
      <c r="M65" s="28" t="str">
        <f t="shared" si="3"/>
        <v>11.25%2027A</v>
      </c>
      <c r="N65" s="65"/>
      <c r="R65" s="65"/>
      <c r="S65" s="111"/>
      <c r="AB65" s="65"/>
    </row>
    <row r="66" ht="14.25" customHeight="1">
      <c r="A66" s="28"/>
      <c r="B66" s="478">
        <f t="shared" si="4"/>
        <v>35</v>
      </c>
      <c r="C66" s="470" t="s">
        <v>404</v>
      </c>
      <c r="D66" s="471">
        <v>6.0</v>
      </c>
      <c r="E66" s="472">
        <v>46767.0</v>
      </c>
      <c r="F66" s="473">
        <v>1993.0</v>
      </c>
      <c r="G66" s="474">
        <v>79.2844</v>
      </c>
      <c r="H66" s="475">
        <v>0.2517</v>
      </c>
      <c r="I66" s="474">
        <v>83.9361</v>
      </c>
      <c r="J66" s="475">
        <v>0.2334</v>
      </c>
      <c r="K66" s="476">
        <v>4.6517</v>
      </c>
      <c r="L66" s="477">
        <f t="shared" si="2"/>
        <v>0.24255</v>
      </c>
      <c r="M66" s="28" t="str">
        <f t="shared" si="3"/>
        <v>18.00%2028A</v>
      </c>
      <c r="N66" s="65"/>
      <c r="R66" s="65"/>
      <c r="S66" s="111"/>
      <c r="AB66" s="65"/>
      <c r="AD66" s="65"/>
    </row>
    <row r="67" ht="14.25" customHeight="1">
      <c r="A67" s="28"/>
      <c r="B67" s="478">
        <f t="shared" si="4"/>
        <v>36</v>
      </c>
      <c r="C67" s="470" t="s">
        <v>405</v>
      </c>
      <c r="D67" s="471">
        <v>10.0</v>
      </c>
      <c r="E67" s="472">
        <v>46827.0</v>
      </c>
      <c r="F67" s="473">
        <v>2053.0</v>
      </c>
      <c r="G67" s="474">
        <v>57.5314</v>
      </c>
      <c r="H67" s="475">
        <v>0.2528</v>
      </c>
      <c r="I67" s="474">
        <v>61.3183</v>
      </c>
      <c r="J67" s="475">
        <v>0.2347</v>
      </c>
      <c r="K67" s="476">
        <v>3.7869</v>
      </c>
      <c r="L67" s="477">
        <f t="shared" si="2"/>
        <v>0.24375</v>
      </c>
      <c r="M67" s="28" t="str">
        <f t="shared" si="3"/>
        <v>10.75%2028A</v>
      </c>
      <c r="N67" s="65"/>
      <c r="R67" s="65"/>
      <c r="S67" s="111"/>
      <c r="AB67" s="65"/>
    </row>
    <row r="68" ht="14.25" customHeight="1">
      <c r="A68" s="28"/>
      <c r="B68" s="478">
        <f t="shared" si="4"/>
        <v>37</v>
      </c>
      <c r="C68" s="470" t="s">
        <v>406</v>
      </c>
      <c r="D68" s="471">
        <v>15.0</v>
      </c>
      <c r="E68" s="472">
        <v>46874.0</v>
      </c>
      <c r="F68" s="473">
        <v>2100.0</v>
      </c>
      <c r="G68" s="474">
        <v>51.7704</v>
      </c>
      <c r="H68" s="475">
        <v>0.2536</v>
      </c>
      <c r="I68" s="474">
        <v>55.3637</v>
      </c>
      <c r="J68" s="475">
        <v>0.2353</v>
      </c>
      <c r="K68" s="476">
        <v>3.5934</v>
      </c>
      <c r="L68" s="477">
        <f t="shared" si="2"/>
        <v>0.24445</v>
      </c>
      <c r="M68" s="28" t="str">
        <f t="shared" si="3"/>
        <v>09.00%2028B</v>
      </c>
      <c r="N68" s="65"/>
      <c r="R68" s="65"/>
      <c r="S68" s="111"/>
      <c r="AB68" s="65"/>
      <c r="AD68" s="65"/>
    </row>
    <row r="69" ht="14.25" customHeight="1">
      <c r="A69" s="28"/>
      <c r="B69" s="478">
        <f t="shared" si="4"/>
        <v>38</v>
      </c>
      <c r="C69" s="470" t="s">
        <v>407</v>
      </c>
      <c r="D69" s="471">
        <v>15.0</v>
      </c>
      <c r="E69" s="479">
        <v>46966.0</v>
      </c>
      <c r="F69" s="473">
        <v>2161.0</v>
      </c>
      <c r="G69" s="474">
        <v>52.7633</v>
      </c>
      <c r="H69" s="475">
        <v>0.2453</v>
      </c>
      <c r="I69" s="474">
        <v>56.6373</v>
      </c>
      <c r="J69" s="475">
        <v>0.2265</v>
      </c>
      <c r="K69" s="476">
        <v>3.8741</v>
      </c>
      <c r="L69" s="477">
        <f t="shared" si="2"/>
        <v>0.2359</v>
      </c>
      <c r="M69" s="28" t="str">
        <f t="shared" si="3"/>
        <v>09.00%2028A</v>
      </c>
      <c r="N69" s="65"/>
      <c r="R69" s="65"/>
      <c r="S69" s="111"/>
      <c r="AB69" s="65"/>
    </row>
    <row r="70" ht="14.25" customHeight="1">
      <c r="A70" s="28"/>
      <c r="B70" s="478">
        <f t="shared" si="4"/>
        <v>39</v>
      </c>
      <c r="C70" s="470" t="s">
        <v>408</v>
      </c>
      <c r="D70" s="471">
        <v>13.0</v>
      </c>
      <c r="E70" s="472">
        <v>46997.0</v>
      </c>
      <c r="F70" s="473">
        <v>2223.0</v>
      </c>
      <c r="G70" s="474">
        <v>58.3285</v>
      </c>
      <c r="H70" s="475">
        <v>0.2524</v>
      </c>
      <c r="I70" s="474">
        <v>62.7123</v>
      </c>
      <c r="J70" s="475">
        <v>0.2323</v>
      </c>
      <c r="K70" s="476">
        <v>4.3838</v>
      </c>
      <c r="L70" s="477">
        <f t="shared" si="2"/>
        <v>0.24235</v>
      </c>
      <c r="M70" s="28" t="str">
        <f t="shared" si="3"/>
        <v>11.50%2028A</v>
      </c>
      <c r="N70" s="65"/>
      <c r="R70" s="65"/>
      <c r="S70" s="111"/>
      <c r="AB70" s="65"/>
      <c r="AD70" s="65"/>
    </row>
    <row r="71" ht="14.25" customHeight="1">
      <c r="A71" s="28"/>
      <c r="B71" s="478">
        <f t="shared" si="4"/>
        <v>40</v>
      </c>
      <c r="C71" s="470" t="s">
        <v>409</v>
      </c>
      <c r="D71" s="471">
        <v>15.0</v>
      </c>
      <c r="E71" s="472">
        <v>47119.0</v>
      </c>
      <c r="F71" s="473">
        <v>2345.0</v>
      </c>
      <c r="G71" s="474">
        <v>61.7277</v>
      </c>
      <c r="H71" s="475">
        <v>0.2537</v>
      </c>
      <c r="I71" s="474">
        <v>67.7466</v>
      </c>
      <c r="J71" s="475">
        <v>0.2279</v>
      </c>
      <c r="K71" s="476">
        <v>6.0189</v>
      </c>
      <c r="L71" s="477">
        <f t="shared" si="2"/>
        <v>0.2408</v>
      </c>
      <c r="M71" s="28" t="str">
        <f t="shared" si="3"/>
        <v>13.00%2029A</v>
      </c>
      <c r="N71" s="65"/>
      <c r="R71" s="65"/>
      <c r="S71" s="111"/>
      <c r="AB71" s="65"/>
    </row>
    <row r="72" ht="14.25" customHeight="1">
      <c r="A72" s="28"/>
      <c r="B72" s="478">
        <f t="shared" si="4"/>
        <v>41</v>
      </c>
      <c r="C72" s="470" t="s">
        <v>410</v>
      </c>
      <c r="D72" s="471">
        <v>15.0</v>
      </c>
      <c r="E72" s="472">
        <v>47239.0</v>
      </c>
      <c r="F72" s="473">
        <v>2465.0</v>
      </c>
      <c r="G72" s="474">
        <v>60.9497</v>
      </c>
      <c r="H72" s="475">
        <v>0.2533</v>
      </c>
      <c r="I72" s="474">
        <v>67.2761</v>
      </c>
      <c r="J72" s="475">
        <v>0.2267</v>
      </c>
      <c r="K72" s="476">
        <v>6.3263</v>
      </c>
      <c r="L72" s="477">
        <f t="shared" si="2"/>
        <v>0.24</v>
      </c>
      <c r="M72" s="28" t="str">
        <f t="shared" si="3"/>
        <v>13.00%2029B</v>
      </c>
      <c r="N72" s="65"/>
      <c r="R72" s="65"/>
      <c r="S72" s="111"/>
      <c r="AB72" s="65"/>
      <c r="AD72" s="65"/>
    </row>
    <row r="73" ht="14.25" customHeight="1">
      <c r="A73" s="28"/>
      <c r="B73" s="478">
        <f t="shared" si="4"/>
        <v>42</v>
      </c>
      <c r="C73" s="470" t="s">
        <v>411</v>
      </c>
      <c r="D73" s="471">
        <v>7.0</v>
      </c>
      <c r="E73" s="479">
        <v>47345.0</v>
      </c>
      <c r="F73" s="473">
        <v>2540.0</v>
      </c>
      <c r="G73" s="474">
        <v>81.7636</v>
      </c>
      <c r="H73" s="475">
        <v>0.2575</v>
      </c>
      <c r="I73" s="474">
        <v>89.8936</v>
      </c>
      <c r="J73" s="475">
        <v>0.2296</v>
      </c>
      <c r="K73" s="476">
        <v>8.13</v>
      </c>
      <c r="L73" s="477">
        <f t="shared" si="2"/>
        <v>0.24355</v>
      </c>
      <c r="M73" s="28" t="str">
        <f t="shared" si="3"/>
        <v>20.00%2029A</v>
      </c>
      <c r="N73" s="65"/>
      <c r="R73" s="65"/>
      <c r="S73" s="111"/>
      <c r="AB73" s="65"/>
    </row>
    <row r="74" ht="14.25" customHeight="1">
      <c r="A74" s="28"/>
      <c r="B74" s="478">
        <f t="shared" si="4"/>
        <v>43</v>
      </c>
      <c r="C74" s="470" t="s">
        <v>412</v>
      </c>
      <c r="D74" s="471">
        <v>15.0</v>
      </c>
      <c r="E74" s="479">
        <v>11093.0</v>
      </c>
      <c r="F74" s="473">
        <v>2844.0</v>
      </c>
      <c r="G74" s="474">
        <v>51.2216</v>
      </c>
      <c r="H74" s="475">
        <v>0.258</v>
      </c>
      <c r="I74" s="474">
        <v>58.6281</v>
      </c>
      <c r="J74" s="475">
        <v>0.2246</v>
      </c>
      <c r="K74" s="476">
        <v>7.4065</v>
      </c>
      <c r="L74" s="477">
        <f t="shared" si="2"/>
        <v>0.2413</v>
      </c>
      <c r="M74" s="28" t="str">
        <f t="shared" si="3"/>
        <v>11.00%2030A</v>
      </c>
      <c r="N74" s="65"/>
      <c r="R74" s="65"/>
      <c r="S74" s="111"/>
      <c r="AB74" s="65"/>
      <c r="AD74" s="65"/>
    </row>
    <row r="75" ht="14.25" customHeight="1">
      <c r="A75" s="28"/>
      <c r="B75" s="478">
        <f t="shared" si="4"/>
        <v>44</v>
      </c>
      <c r="C75" s="470" t="s">
        <v>413</v>
      </c>
      <c r="D75" s="471">
        <v>12.0</v>
      </c>
      <c r="E75" s="472">
        <v>11397.0</v>
      </c>
      <c r="F75" s="473">
        <v>3148.0</v>
      </c>
      <c r="G75" s="474">
        <v>50.0002</v>
      </c>
      <c r="H75" s="475">
        <v>0.2605</v>
      </c>
      <c r="I75" s="474">
        <v>58.5244</v>
      </c>
      <c r="J75" s="475">
        <v>0.2225</v>
      </c>
      <c r="K75" s="476">
        <v>8.5241</v>
      </c>
      <c r="L75" s="477">
        <f t="shared" si="2"/>
        <v>0.2415</v>
      </c>
      <c r="M75" s="28" t="str">
        <f t="shared" si="3"/>
        <v>11.25%2031A</v>
      </c>
      <c r="N75" s="65"/>
      <c r="R75" s="65"/>
      <c r="S75" s="111"/>
      <c r="AB75" s="65"/>
    </row>
    <row r="76" ht="14.25" customHeight="1">
      <c r="A76" s="28"/>
      <c r="B76" s="478">
        <f t="shared" si="4"/>
        <v>45</v>
      </c>
      <c r="C76" s="470" t="s">
        <v>414</v>
      </c>
      <c r="D76" s="471">
        <v>9.0</v>
      </c>
      <c r="E76" s="472">
        <v>11458.0</v>
      </c>
      <c r="F76" s="473">
        <v>3209.0</v>
      </c>
      <c r="G76" s="474">
        <v>70.7411</v>
      </c>
      <c r="H76" s="475">
        <v>0.2676</v>
      </c>
      <c r="I76" s="474">
        <v>81.7997</v>
      </c>
      <c r="J76" s="475">
        <v>0.2286</v>
      </c>
      <c r="K76" s="476">
        <v>11.0586</v>
      </c>
      <c r="L76" s="477">
        <f t="shared" si="2"/>
        <v>0.2481</v>
      </c>
      <c r="M76" s="28" t="str">
        <f t="shared" si="3"/>
        <v>18.00%2031A</v>
      </c>
      <c r="N76" s="65"/>
      <c r="R76" s="65"/>
      <c r="S76" s="111"/>
      <c r="AB76" s="65"/>
      <c r="AD76" s="65"/>
    </row>
    <row r="77" ht="14.25" customHeight="1">
      <c r="A77" s="28"/>
      <c r="B77" s="478">
        <f t="shared" si="4"/>
        <v>46</v>
      </c>
      <c r="C77" s="470" t="s">
        <v>415</v>
      </c>
      <c r="D77" s="471">
        <v>10.0</v>
      </c>
      <c r="E77" s="472">
        <v>11658.0</v>
      </c>
      <c r="F77" s="473">
        <v>3409.0</v>
      </c>
      <c r="G77" s="474">
        <v>49.0297</v>
      </c>
      <c r="H77" s="475">
        <v>0.2729</v>
      </c>
      <c r="I77" s="474">
        <v>58.3209</v>
      </c>
      <c r="J77" s="475">
        <v>0.2302</v>
      </c>
      <c r="K77" s="476">
        <v>9.2912</v>
      </c>
      <c r="L77" s="477">
        <f t="shared" si="2"/>
        <v>0.25155</v>
      </c>
      <c r="M77" s="28" t="str">
        <f t="shared" si="3"/>
        <v>12.00%2031A</v>
      </c>
      <c r="N77" s="65"/>
      <c r="R77" s="65"/>
      <c r="S77" s="111"/>
      <c r="AB77" s="65"/>
    </row>
    <row r="78" ht="14.25" customHeight="1">
      <c r="A78" s="28"/>
      <c r="B78" s="478">
        <f t="shared" si="4"/>
        <v>47</v>
      </c>
      <c r="C78" s="470" t="s">
        <v>416</v>
      </c>
      <c r="D78" s="471">
        <v>20.0</v>
      </c>
      <c r="E78" s="472">
        <v>11689.0</v>
      </c>
      <c r="F78" s="473">
        <v>3440.0</v>
      </c>
      <c r="G78" s="474">
        <v>36.8843</v>
      </c>
      <c r="H78" s="475">
        <v>0.2648</v>
      </c>
      <c r="I78" s="474">
        <v>44.2516</v>
      </c>
      <c r="J78" s="475">
        <v>0.2247</v>
      </c>
      <c r="K78" s="476">
        <v>7.3672</v>
      </c>
      <c r="L78" s="477">
        <f t="shared" si="2"/>
        <v>0.24475</v>
      </c>
      <c r="M78" s="28" t="str">
        <f t="shared" si="3"/>
        <v>08.00%2032A</v>
      </c>
      <c r="N78" s="65"/>
      <c r="R78" s="65"/>
      <c r="S78" s="111"/>
      <c r="V78" s="65"/>
    </row>
    <row r="79" ht="14.25" customHeight="1">
      <c r="A79" s="28"/>
      <c r="B79" s="478">
        <f t="shared" si="4"/>
        <v>48</v>
      </c>
      <c r="C79" s="470" t="s">
        <v>417</v>
      </c>
      <c r="D79" s="471">
        <v>20.0</v>
      </c>
      <c r="E79" s="472">
        <v>11963.0</v>
      </c>
      <c r="F79" s="473">
        <v>3714.0</v>
      </c>
      <c r="G79" s="474">
        <v>38.7014</v>
      </c>
      <c r="H79" s="475">
        <v>0.2678</v>
      </c>
      <c r="I79" s="474">
        <v>45.9011</v>
      </c>
      <c r="J79" s="475">
        <v>0.2292</v>
      </c>
      <c r="K79" s="476">
        <v>7.1997</v>
      </c>
      <c r="L79" s="477">
        <f t="shared" si="2"/>
        <v>0.2485</v>
      </c>
      <c r="M79" s="28" t="str">
        <f t="shared" si="3"/>
        <v>09.00%2032A</v>
      </c>
      <c r="N79" s="65"/>
      <c r="R79" s="65"/>
      <c r="S79" s="111"/>
      <c r="V79" s="65"/>
    </row>
    <row r="80" ht="14.25" customHeight="1">
      <c r="A80" s="28"/>
      <c r="B80" s="478">
        <f t="shared" si="4"/>
        <v>49</v>
      </c>
      <c r="C80" s="470" t="s">
        <v>418</v>
      </c>
      <c r="D80" s="471">
        <v>15.0</v>
      </c>
      <c r="E80" s="472">
        <v>12069.0</v>
      </c>
      <c r="F80" s="473">
        <v>3820.0</v>
      </c>
      <c r="G80" s="474">
        <v>45.7783</v>
      </c>
      <c r="H80" s="475">
        <v>0.269</v>
      </c>
      <c r="I80" s="474">
        <v>54.4222</v>
      </c>
      <c r="J80" s="475">
        <v>0.228</v>
      </c>
      <c r="K80" s="476">
        <v>8.6439</v>
      </c>
      <c r="L80" s="477">
        <f t="shared" si="2"/>
        <v>0.2485</v>
      </c>
      <c r="M80" s="28" t="str">
        <f t="shared" si="3"/>
        <v>11.20%2033A</v>
      </c>
      <c r="N80" s="65"/>
      <c r="R80" s="65"/>
      <c r="S80" s="111"/>
      <c r="V80" s="65"/>
    </row>
    <row r="81" ht="14.25" customHeight="1">
      <c r="A81" s="28"/>
      <c r="B81" s="478">
        <f t="shared" si="4"/>
        <v>50</v>
      </c>
      <c r="C81" s="470" t="s">
        <v>419</v>
      </c>
      <c r="D81" s="471">
        <v>20.0</v>
      </c>
      <c r="E81" s="472">
        <v>12206.0</v>
      </c>
      <c r="F81" s="473">
        <v>3957.0</v>
      </c>
      <c r="G81" s="474">
        <v>36.9033</v>
      </c>
      <c r="H81" s="475">
        <v>0.2743</v>
      </c>
      <c r="I81" s="474">
        <v>45.9034</v>
      </c>
      <c r="J81" s="475">
        <v>0.225</v>
      </c>
      <c r="K81" s="476">
        <v>9.0001</v>
      </c>
      <c r="L81" s="477">
        <f t="shared" si="2"/>
        <v>0.24965</v>
      </c>
      <c r="M81" s="28" t="str">
        <f t="shared" si="3"/>
        <v>09.00%2033A</v>
      </c>
    </row>
    <row r="82" ht="14.25" customHeight="1">
      <c r="A82" s="28"/>
      <c r="B82" s="478">
        <f t="shared" si="4"/>
        <v>51</v>
      </c>
      <c r="C82" s="470" t="s">
        <v>420</v>
      </c>
      <c r="D82" s="471">
        <v>20.0</v>
      </c>
      <c r="E82" s="472">
        <v>12236.0</v>
      </c>
      <c r="F82" s="473">
        <v>3987.0</v>
      </c>
      <c r="G82" s="474">
        <v>51.528</v>
      </c>
      <c r="H82" s="475">
        <v>0.2735</v>
      </c>
      <c r="I82" s="474">
        <v>63.1964</v>
      </c>
      <c r="J82" s="475">
        <v>0.2238</v>
      </c>
      <c r="K82" s="476">
        <v>11.6684</v>
      </c>
      <c r="L82" s="477">
        <f t="shared" si="2"/>
        <v>0.24865</v>
      </c>
      <c r="M82" s="28" t="str">
        <f t="shared" si="3"/>
        <v>13.25%2033A</v>
      </c>
    </row>
    <row r="83" ht="14.25" customHeight="1">
      <c r="A83" s="28"/>
      <c r="B83" s="478">
        <f t="shared" si="4"/>
        <v>52</v>
      </c>
      <c r="C83" s="470" t="s">
        <v>421</v>
      </c>
      <c r="D83" s="471">
        <v>20.0</v>
      </c>
      <c r="E83" s="472">
        <v>12359.0</v>
      </c>
      <c r="F83" s="473">
        <v>4110.0</v>
      </c>
      <c r="G83" s="474">
        <v>36.7378</v>
      </c>
      <c r="H83" s="475">
        <v>0.2725</v>
      </c>
      <c r="I83" s="474">
        <v>45.9379</v>
      </c>
      <c r="J83" s="475">
        <v>0.2225</v>
      </c>
      <c r="K83" s="476">
        <v>9.2001</v>
      </c>
      <c r="L83" s="477">
        <f t="shared" si="2"/>
        <v>0.2475</v>
      </c>
      <c r="M83" s="28" t="str">
        <f t="shared" si="3"/>
        <v>09.00%2033B</v>
      </c>
    </row>
    <row r="84" ht="14.25" customHeight="1">
      <c r="A84" s="28"/>
      <c r="B84" s="478">
        <f t="shared" si="4"/>
        <v>53</v>
      </c>
      <c r="C84" s="470" t="s">
        <v>422</v>
      </c>
      <c r="D84" s="471">
        <v>20.0</v>
      </c>
      <c r="E84" s="472">
        <v>12420.0</v>
      </c>
      <c r="F84" s="473">
        <v>4171.0</v>
      </c>
      <c r="G84" s="474">
        <v>52.0944</v>
      </c>
      <c r="H84" s="475">
        <v>0.2688</v>
      </c>
      <c r="I84" s="474">
        <v>63.4941</v>
      </c>
      <c r="J84" s="475">
        <v>0.2213</v>
      </c>
      <c r="K84" s="476">
        <v>11.3997</v>
      </c>
      <c r="L84" s="477">
        <f t="shared" si="2"/>
        <v>0.24505</v>
      </c>
      <c r="M84" s="28" t="str">
        <f t="shared" si="3"/>
        <v>13.25%2034A</v>
      </c>
    </row>
    <row r="85" ht="14.25" customHeight="1">
      <c r="A85" s="28"/>
      <c r="B85" s="478">
        <f t="shared" si="4"/>
        <v>54</v>
      </c>
      <c r="C85" s="470" t="s">
        <v>423</v>
      </c>
      <c r="D85" s="471">
        <v>15.0</v>
      </c>
      <c r="E85" s="472">
        <v>12677.0</v>
      </c>
      <c r="F85" s="473">
        <v>4428.0</v>
      </c>
      <c r="G85" s="474">
        <v>42.8517</v>
      </c>
      <c r="H85" s="475">
        <v>0.258</v>
      </c>
      <c r="I85" s="474">
        <v>52.1534</v>
      </c>
      <c r="J85" s="475">
        <v>0.2145</v>
      </c>
      <c r="K85" s="476">
        <v>9.3017</v>
      </c>
      <c r="L85" s="477">
        <f t="shared" si="2"/>
        <v>0.23625</v>
      </c>
      <c r="M85" s="28" t="str">
        <f t="shared" si="3"/>
        <v>10.25%2034A</v>
      </c>
    </row>
    <row r="86" ht="14.25" customHeight="1">
      <c r="A86" s="28"/>
      <c r="B86" s="478">
        <f t="shared" si="4"/>
        <v>55</v>
      </c>
      <c r="C86" s="470" t="s">
        <v>424</v>
      </c>
      <c r="D86" s="471">
        <v>20.0</v>
      </c>
      <c r="E86" s="472">
        <v>12858.0</v>
      </c>
      <c r="F86" s="473">
        <v>4609.0</v>
      </c>
      <c r="G86" s="474">
        <v>46.2414</v>
      </c>
      <c r="H86" s="475">
        <v>0.2625</v>
      </c>
      <c r="I86" s="474">
        <v>56.4301</v>
      </c>
      <c r="J86" s="475">
        <v>0.217</v>
      </c>
      <c r="K86" s="476">
        <v>10.1887</v>
      </c>
      <c r="L86" s="477">
        <f t="shared" si="2"/>
        <v>0.23975</v>
      </c>
      <c r="M86" s="28" t="str">
        <f t="shared" si="3"/>
        <v>11.50%2035A</v>
      </c>
    </row>
    <row r="87" ht="14.25" customHeight="1">
      <c r="A87" s="28"/>
      <c r="B87" s="478">
        <f t="shared" si="4"/>
        <v>56</v>
      </c>
      <c r="C87" s="470" t="s">
        <v>425</v>
      </c>
      <c r="D87" s="471">
        <v>20.0</v>
      </c>
      <c r="E87" s="472">
        <v>14472.0</v>
      </c>
      <c r="F87" s="473">
        <v>6223.0</v>
      </c>
      <c r="G87" s="474">
        <v>41.6027</v>
      </c>
      <c r="H87" s="475">
        <v>0.2581</v>
      </c>
      <c r="I87" s="474">
        <v>50.0909</v>
      </c>
      <c r="J87" s="475">
        <v>0.2163</v>
      </c>
      <c r="K87" s="476">
        <v>8.4883</v>
      </c>
      <c r="L87" s="477">
        <f t="shared" si="2"/>
        <v>0.2372</v>
      </c>
      <c r="M87" s="28" t="str">
        <f t="shared" si="3"/>
        <v>10.50%2039A</v>
      </c>
    </row>
    <row r="88" ht="14.25" customHeight="1">
      <c r="A88" s="28"/>
      <c r="B88" s="478">
        <f t="shared" si="4"/>
        <v>57</v>
      </c>
      <c r="C88" s="470" t="s">
        <v>426</v>
      </c>
      <c r="D88" s="471">
        <v>25.0</v>
      </c>
      <c r="E88" s="472">
        <v>14977.0</v>
      </c>
      <c r="F88" s="473">
        <v>6728.0</v>
      </c>
      <c r="G88" s="474">
        <v>58.3747</v>
      </c>
      <c r="H88" s="475">
        <v>0.2093</v>
      </c>
      <c r="I88" s="474">
        <v>64.4223</v>
      </c>
      <c r="J88" s="475">
        <v>0.19</v>
      </c>
      <c r="K88" s="476">
        <v>6.0476</v>
      </c>
      <c r="L88" s="477">
        <f t="shared" si="2"/>
        <v>0.19965</v>
      </c>
      <c r="M88" s="28" t="str">
        <f t="shared" si="3"/>
        <v>12.00%2041A</v>
      </c>
    </row>
    <row r="89" ht="14.25" customHeight="1">
      <c r="A89" s="28"/>
      <c r="B89" s="478">
        <f t="shared" si="4"/>
        <v>58</v>
      </c>
      <c r="C89" s="470" t="s">
        <v>427</v>
      </c>
      <c r="D89" s="471">
        <v>30.0</v>
      </c>
      <c r="E89" s="472">
        <v>15858.0</v>
      </c>
      <c r="F89" s="473">
        <v>7609.0</v>
      </c>
      <c r="G89" s="474">
        <v>43.8449</v>
      </c>
      <c r="H89" s="475">
        <v>0.2093</v>
      </c>
      <c r="I89" s="474">
        <v>48.2575</v>
      </c>
      <c r="J89" s="475">
        <v>0.191</v>
      </c>
      <c r="K89" s="476">
        <v>4.4125</v>
      </c>
      <c r="L89" s="477">
        <f t="shared" si="2"/>
        <v>0.20015</v>
      </c>
      <c r="M89" s="28" t="str">
        <f t="shared" si="3"/>
        <v>09.00%2043A</v>
      </c>
    </row>
    <row r="90" ht="14.25" customHeight="1">
      <c r="A90" s="28"/>
      <c r="B90" s="478">
        <f t="shared" si="4"/>
        <v>59</v>
      </c>
      <c r="C90" s="470" t="s">
        <v>428</v>
      </c>
      <c r="D90" s="471">
        <v>30.0</v>
      </c>
      <c r="E90" s="472">
        <v>16072.0</v>
      </c>
      <c r="F90" s="473">
        <v>7823.0</v>
      </c>
      <c r="G90" s="474">
        <v>64.8392</v>
      </c>
      <c r="H90" s="475">
        <v>0.2097</v>
      </c>
      <c r="I90" s="474">
        <v>70.855</v>
      </c>
      <c r="J90" s="475">
        <v>0.192</v>
      </c>
      <c r="K90" s="476">
        <v>6.0158</v>
      </c>
      <c r="L90" s="477">
        <f t="shared" si="2"/>
        <v>0.20085</v>
      </c>
      <c r="M90" s="28" t="str">
        <f t="shared" si="3"/>
        <v>13.50%2044A</v>
      </c>
    </row>
    <row r="91" ht="14.25" customHeight="1">
      <c r="A91" s="28"/>
      <c r="B91" s="478">
        <f t="shared" si="4"/>
        <v>60</v>
      </c>
      <c r="C91" s="470" t="s">
        <v>429</v>
      </c>
      <c r="D91" s="471">
        <v>30.0</v>
      </c>
      <c r="E91" s="472">
        <v>16224.0</v>
      </c>
      <c r="F91" s="473">
        <v>7975.0</v>
      </c>
      <c r="G91" s="474">
        <v>64.564</v>
      </c>
      <c r="H91" s="475">
        <v>0.2103</v>
      </c>
      <c r="I91" s="474">
        <v>70.54</v>
      </c>
      <c r="J91" s="475">
        <v>0.1927</v>
      </c>
      <c r="K91" s="476">
        <v>5.9761</v>
      </c>
      <c r="L91" s="477">
        <f t="shared" si="2"/>
        <v>0.2015</v>
      </c>
      <c r="M91" s="28" t="str">
        <f t="shared" si="3"/>
        <v>13.50%2044B</v>
      </c>
    </row>
    <row r="92" ht="14.25" customHeight="1">
      <c r="A92" s="28"/>
      <c r="B92" s="478">
        <f t="shared" si="4"/>
        <v>61</v>
      </c>
      <c r="C92" s="470" t="s">
        <v>430</v>
      </c>
      <c r="D92" s="471">
        <v>30.0</v>
      </c>
      <c r="E92" s="480">
        <v>16497.0</v>
      </c>
      <c r="F92" s="473">
        <v>8248.0</v>
      </c>
      <c r="G92" s="474">
        <v>59.6844</v>
      </c>
      <c r="H92" s="475">
        <v>0.2108</v>
      </c>
      <c r="I92" s="474">
        <v>65.1617</v>
      </c>
      <c r="J92" s="475">
        <v>0.1933</v>
      </c>
      <c r="K92" s="476">
        <v>5.4772</v>
      </c>
      <c r="L92" s="477">
        <f t="shared" si="2"/>
        <v>0.20205</v>
      </c>
      <c r="M92" s="28" t="str">
        <f t="shared" si="3"/>
        <v>12.50%2045A</v>
      </c>
    </row>
    <row r="93" ht="14.25" customHeight="1">
      <c r="A93" s="28"/>
      <c r="B93" s="28"/>
      <c r="C93" s="28"/>
      <c r="D93" s="28"/>
      <c r="E93" s="28"/>
      <c r="F93" s="28"/>
      <c r="G93" s="28"/>
      <c r="H93" s="28"/>
      <c r="I93" s="28"/>
      <c r="J93" s="28"/>
      <c r="K93" s="28"/>
      <c r="L93" s="28"/>
      <c r="M93" s="28"/>
    </row>
    <row r="94" ht="14.25" customHeight="1">
      <c r="A94" s="32" t="s">
        <v>431</v>
      </c>
      <c r="B94" s="32"/>
      <c r="C94" s="28"/>
      <c r="D94" s="28"/>
      <c r="E94" s="28"/>
      <c r="F94" s="28"/>
      <c r="G94" s="28"/>
      <c r="H94" s="28"/>
      <c r="I94" s="28"/>
      <c r="J94" s="28"/>
      <c r="K94" s="28"/>
      <c r="L94" s="28"/>
      <c r="M94" s="28"/>
    </row>
    <row r="95" ht="14.25" customHeight="1">
      <c r="A95" s="28"/>
      <c r="B95" s="28"/>
      <c r="C95" s="28"/>
      <c r="D95" s="28"/>
      <c r="E95" s="28"/>
      <c r="F95" s="28"/>
      <c r="G95" s="28"/>
      <c r="H95" s="28"/>
      <c r="I95" s="28"/>
      <c r="J95" s="28"/>
      <c r="K95" s="28"/>
      <c r="L95" s="28"/>
      <c r="M95" s="28"/>
    </row>
    <row r="96" ht="14.25" customHeight="1">
      <c r="A96" s="28"/>
      <c r="B96" s="481" t="s">
        <v>432</v>
      </c>
      <c r="C96" s="417"/>
      <c r="D96" s="417"/>
      <c r="E96" s="417"/>
      <c r="F96" s="417"/>
      <c r="G96" s="417"/>
      <c r="H96" s="482"/>
      <c r="I96" s="52"/>
      <c r="J96" s="28"/>
      <c r="K96" s="28"/>
      <c r="L96" s="28"/>
      <c r="M96" s="28"/>
    </row>
    <row r="97" ht="14.25" customHeight="1">
      <c r="A97" s="28"/>
      <c r="B97" s="483" t="s">
        <v>433</v>
      </c>
      <c r="H97" s="484"/>
      <c r="I97" s="52"/>
      <c r="J97" s="28"/>
      <c r="K97" s="28"/>
      <c r="L97" s="28"/>
      <c r="M97" s="28"/>
    </row>
    <row r="98" ht="14.25" customHeight="1">
      <c r="A98" s="28"/>
      <c r="B98" s="485" t="s">
        <v>359</v>
      </c>
      <c r="C98" s="486"/>
      <c r="D98" s="453" t="s">
        <v>360</v>
      </c>
      <c r="E98" s="487"/>
      <c r="F98" s="488">
        <v>44774.0</v>
      </c>
      <c r="G98" s="489"/>
      <c r="H98" s="490"/>
      <c r="I98" s="52"/>
      <c r="J98" s="28"/>
      <c r="K98" s="28"/>
      <c r="L98" s="28"/>
      <c r="M98" s="28"/>
    </row>
    <row r="99" ht="14.25" customHeight="1">
      <c r="A99" s="28"/>
      <c r="B99" s="491"/>
      <c r="C99" s="492"/>
      <c r="D99" s="486"/>
      <c r="E99" s="493"/>
      <c r="F99" s="494"/>
      <c r="G99" s="489"/>
      <c r="H99" s="490"/>
      <c r="I99" s="52"/>
      <c r="J99" s="28"/>
      <c r="K99" s="28"/>
      <c r="L99" s="28"/>
      <c r="M99" s="28"/>
    </row>
    <row r="100" ht="14.25" customHeight="1">
      <c r="A100" s="28"/>
      <c r="B100" s="495" t="s">
        <v>434</v>
      </c>
      <c r="C100" s="496" t="s">
        <v>365</v>
      </c>
      <c r="D100" s="496" t="s">
        <v>366</v>
      </c>
      <c r="E100" s="496" t="s">
        <v>367</v>
      </c>
      <c r="F100" s="496" t="s">
        <v>366</v>
      </c>
      <c r="G100" s="497" t="s">
        <v>368</v>
      </c>
      <c r="H100" s="498"/>
      <c r="I100" s="52"/>
      <c r="J100" s="28"/>
      <c r="K100" s="28"/>
      <c r="L100" s="28"/>
      <c r="M100" s="28"/>
    </row>
    <row r="101" ht="14.25" customHeight="1">
      <c r="A101" s="28"/>
      <c r="B101" s="499"/>
      <c r="C101" s="500"/>
      <c r="D101" s="500"/>
      <c r="E101" s="500"/>
      <c r="F101" s="500"/>
      <c r="G101" s="501"/>
      <c r="H101" s="502"/>
      <c r="I101" s="52"/>
      <c r="J101" s="28"/>
      <c r="K101" s="28"/>
      <c r="L101" s="28"/>
      <c r="M101" s="28"/>
    </row>
    <row r="102" ht="14.25" customHeight="1">
      <c r="A102" s="28"/>
      <c r="B102" s="503" t="s">
        <v>435</v>
      </c>
      <c r="C102" s="504">
        <v>99.596</v>
      </c>
      <c r="D102" s="505">
        <v>0.2106</v>
      </c>
      <c r="E102" s="504">
        <v>99.6216</v>
      </c>
      <c r="F102" s="505">
        <v>0.1973</v>
      </c>
      <c r="G102" s="506">
        <v>0.0256</v>
      </c>
      <c r="H102" s="507">
        <v>7.0</v>
      </c>
      <c r="I102" s="415">
        <f t="shared" ref="I102:I114" si="5">(D102+F102)/2</f>
        <v>0.20395</v>
      </c>
      <c r="J102" s="28"/>
      <c r="K102" s="28"/>
      <c r="L102" s="28"/>
      <c r="M102" s="28"/>
    </row>
    <row r="103" ht="14.25" customHeight="1">
      <c r="A103" s="28"/>
      <c r="B103" s="503" t="s">
        <v>436</v>
      </c>
      <c r="C103" s="504">
        <v>98.1789</v>
      </c>
      <c r="D103" s="505">
        <v>0.2216</v>
      </c>
      <c r="E103" s="504">
        <v>98.3121</v>
      </c>
      <c r="F103" s="505">
        <v>0.2054</v>
      </c>
      <c r="G103" s="506">
        <v>0.1333</v>
      </c>
      <c r="H103" s="507">
        <v>30.0</v>
      </c>
      <c r="I103" s="415">
        <f t="shared" si="5"/>
        <v>0.2135</v>
      </c>
      <c r="J103" s="28"/>
      <c r="K103" s="28"/>
      <c r="L103" s="28"/>
      <c r="M103" s="28"/>
    </row>
    <row r="104" ht="14.25" customHeight="1">
      <c r="A104" s="28"/>
      <c r="B104" s="503" t="s">
        <v>437</v>
      </c>
      <c r="C104" s="504">
        <v>96.2004</v>
      </c>
      <c r="D104" s="505">
        <v>0.2311</v>
      </c>
      <c r="E104" s="504">
        <v>96.4787</v>
      </c>
      <c r="F104" s="505">
        <v>0.2142</v>
      </c>
      <c r="G104" s="506">
        <v>0.2783</v>
      </c>
      <c r="H104" s="507">
        <v>60.0</v>
      </c>
      <c r="I104" s="415">
        <f t="shared" si="5"/>
        <v>0.22265</v>
      </c>
      <c r="J104" s="28"/>
      <c r="K104" s="28"/>
      <c r="L104" s="28"/>
      <c r="M104" s="28"/>
    </row>
    <row r="105" ht="14.25" customHeight="1">
      <c r="A105" s="28"/>
      <c r="B105" s="503" t="s">
        <v>438</v>
      </c>
      <c r="C105" s="504">
        <v>93.2712</v>
      </c>
      <c r="D105" s="505">
        <v>0.2729</v>
      </c>
      <c r="E105" s="504">
        <v>93.8219</v>
      </c>
      <c r="F105" s="505">
        <v>0.2506</v>
      </c>
      <c r="G105" s="506">
        <v>0.5507</v>
      </c>
      <c r="H105" s="507">
        <v>90.0</v>
      </c>
      <c r="I105" s="415">
        <f t="shared" si="5"/>
        <v>0.26175</v>
      </c>
      <c r="J105" s="28"/>
      <c r="K105" s="28"/>
      <c r="L105" s="28"/>
      <c r="M105" s="28"/>
    </row>
    <row r="106" ht="14.25" customHeight="1">
      <c r="A106" s="28"/>
      <c r="B106" s="503" t="s">
        <v>439</v>
      </c>
      <c r="C106" s="504">
        <v>92.119</v>
      </c>
      <c r="D106" s="505">
        <v>0.2397</v>
      </c>
      <c r="E106" s="504">
        <v>92.591</v>
      </c>
      <c r="F106" s="505">
        <v>0.2254</v>
      </c>
      <c r="G106" s="506">
        <v>0.472</v>
      </c>
      <c r="H106" s="507">
        <v>120.0</v>
      </c>
      <c r="I106" s="415">
        <f t="shared" si="5"/>
        <v>0.23255</v>
      </c>
      <c r="J106" s="28"/>
      <c r="K106" s="28"/>
      <c r="L106" s="28"/>
      <c r="M106" s="28"/>
    </row>
    <row r="107" ht="14.25" customHeight="1">
      <c r="A107" s="28"/>
      <c r="B107" s="503" t="s">
        <v>440</v>
      </c>
      <c r="C107" s="504">
        <v>90.0548</v>
      </c>
      <c r="D107" s="505">
        <v>0.242</v>
      </c>
      <c r="E107" s="504">
        <v>90.7094</v>
      </c>
      <c r="F107" s="505">
        <v>0.2261</v>
      </c>
      <c r="G107" s="506">
        <v>0.6546</v>
      </c>
      <c r="H107" s="507">
        <v>150.0</v>
      </c>
      <c r="I107" s="415">
        <f t="shared" si="5"/>
        <v>0.23405</v>
      </c>
      <c r="J107" s="28"/>
      <c r="K107" s="28"/>
      <c r="L107" s="28"/>
      <c r="M107" s="28"/>
    </row>
    <row r="108" ht="14.25" customHeight="1">
      <c r="A108" s="28"/>
      <c r="B108" s="503" t="s">
        <v>441</v>
      </c>
      <c r="C108" s="504">
        <v>86.611</v>
      </c>
      <c r="D108" s="505">
        <v>0.2715</v>
      </c>
      <c r="E108" s="504">
        <v>87.4575</v>
      </c>
      <c r="F108" s="505">
        <v>0.2543</v>
      </c>
      <c r="G108" s="506">
        <v>0.8466</v>
      </c>
      <c r="H108" s="507">
        <v>180.0</v>
      </c>
      <c r="I108" s="415">
        <f t="shared" si="5"/>
        <v>0.2629</v>
      </c>
      <c r="J108" s="28"/>
      <c r="K108" s="28"/>
      <c r="L108" s="28"/>
      <c r="M108" s="28"/>
    </row>
    <row r="109" ht="14.25" customHeight="1">
      <c r="A109" s="28"/>
      <c r="B109" s="503" t="s">
        <v>442</v>
      </c>
      <c r="C109" s="504">
        <v>85.8425</v>
      </c>
      <c r="D109" s="505">
        <v>0.2461</v>
      </c>
      <c r="E109" s="504">
        <v>86.7712</v>
      </c>
      <c r="F109" s="505">
        <v>0.2299</v>
      </c>
      <c r="G109" s="506">
        <v>0.9288</v>
      </c>
      <c r="H109" s="507">
        <v>210.0</v>
      </c>
      <c r="I109" s="415">
        <f t="shared" si="5"/>
        <v>0.238</v>
      </c>
      <c r="J109" s="28"/>
      <c r="K109" s="28"/>
      <c r="L109" s="28"/>
      <c r="M109" s="28"/>
    </row>
    <row r="110" ht="14.25" customHeight="1">
      <c r="A110" s="28"/>
      <c r="B110" s="503" t="s">
        <v>443</v>
      </c>
      <c r="C110" s="504">
        <v>83.7119</v>
      </c>
      <c r="D110" s="505">
        <v>0.2477</v>
      </c>
      <c r="E110" s="504">
        <v>84.7781</v>
      </c>
      <c r="F110" s="505">
        <v>0.2315</v>
      </c>
      <c r="G110" s="506">
        <v>1.0661</v>
      </c>
      <c r="H110" s="507">
        <v>240.0</v>
      </c>
      <c r="I110" s="415">
        <f t="shared" si="5"/>
        <v>0.2396</v>
      </c>
      <c r="J110" s="28"/>
      <c r="K110" s="28"/>
      <c r="L110" s="28"/>
      <c r="M110" s="28"/>
    </row>
    <row r="111" ht="14.25" customHeight="1">
      <c r="A111" s="28"/>
      <c r="B111" s="503" t="s">
        <v>444</v>
      </c>
      <c r="C111" s="504">
        <v>81.4593</v>
      </c>
      <c r="D111" s="505">
        <v>0.2506</v>
      </c>
      <c r="E111" s="504">
        <v>82.7115</v>
      </c>
      <c r="F111" s="505">
        <v>0.2337</v>
      </c>
      <c r="G111" s="506">
        <v>1.2523</v>
      </c>
      <c r="H111" s="507">
        <v>270.0</v>
      </c>
      <c r="I111" s="415">
        <f t="shared" si="5"/>
        <v>0.24215</v>
      </c>
      <c r="J111" s="28"/>
      <c r="K111" s="28"/>
      <c r="L111" s="28"/>
      <c r="M111" s="28"/>
    </row>
    <row r="112" ht="14.25" customHeight="1">
      <c r="A112" s="28"/>
      <c r="B112" s="503" t="s">
        <v>445</v>
      </c>
      <c r="C112" s="504">
        <v>79.2959</v>
      </c>
      <c r="D112" s="505">
        <v>0.2519</v>
      </c>
      <c r="E112" s="504">
        <v>80.7941</v>
      </c>
      <c r="F112" s="505">
        <v>0.2337</v>
      </c>
      <c r="G112" s="506">
        <v>1.4982</v>
      </c>
      <c r="H112" s="507">
        <v>300.0</v>
      </c>
      <c r="I112" s="415">
        <f t="shared" si="5"/>
        <v>0.2428</v>
      </c>
      <c r="J112" s="28"/>
      <c r="K112" s="28"/>
      <c r="L112" s="28"/>
      <c r="M112" s="28"/>
    </row>
    <row r="113" ht="14.25" customHeight="1">
      <c r="A113" s="28"/>
      <c r="B113" s="503" t="s">
        <v>446</v>
      </c>
      <c r="C113" s="504">
        <v>77.1764</v>
      </c>
      <c r="D113" s="505">
        <v>0.2524</v>
      </c>
      <c r="E113" s="504">
        <v>78.7198</v>
      </c>
      <c r="F113" s="505">
        <v>0.2354</v>
      </c>
      <c r="G113" s="506">
        <v>1.5434</v>
      </c>
      <c r="H113" s="507">
        <v>330.0</v>
      </c>
      <c r="I113" s="415">
        <f t="shared" si="5"/>
        <v>0.2439</v>
      </c>
      <c r="J113" s="28"/>
      <c r="K113" s="28"/>
      <c r="L113" s="28"/>
      <c r="M113" s="28"/>
    </row>
    <row r="114" ht="14.25" customHeight="1">
      <c r="A114" s="28"/>
      <c r="B114" s="503" t="s">
        <v>447</v>
      </c>
      <c r="C114" s="504">
        <v>72.3726</v>
      </c>
      <c r="D114" s="505">
        <v>0.2801</v>
      </c>
      <c r="E114" s="504">
        <v>74.2356</v>
      </c>
      <c r="F114" s="505">
        <v>0.2612</v>
      </c>
      <c r="G114" s="506">
        <v>1.863</v>
      </c>
      <c r="H114" s="507">
        <v>360.0</v>
      </c>
      <c r="I114" s="415">
        <f t="shared" si="5"/>
        <v>0.27065</v>
      </c>
      <c r="J114" s="28"/>
      <c r="K114" s="28"/>
      <c r="L114" s="28"/>
      <c r="M114" s="28"/>
    </row>
    <row r="115" ht="14.25" customHeight="1">
      <c r="A115" s="28"/>
      <c r="B115" s="28"/>
      <c r="C115" s="28"/>
      <c r="D115" s="28"/>
      <c r="E115" s="28"/>
      <c r="F115" s="28"/>
      <c r="G115" s="28"/>
      <c r="H115" s="28"/>
      <c r="I115" s="28"/>
      <c r="J115" s="28"/>
      <c r="K115" s="28"/>
      <c r="L115" s="28"/>
      <c r="M115" s="28"/>
    </row>
    <row r="116" ht="14.25" customHeight="1">
      <c r="A116" s="28"/>
      <c r="B116" s="28"/>
      <c r="C116" s="28"/>
      <c r="D116" s="28"/>
      <c r="E116" s="28"/>
      <c r="F116" s="28"/>
      <c r="G116" s="28"/>
      <c r="H116" s="28"/>
      <c r="I116" s="28"/>
      <c r="J116" s="28"/>
      <c r="K116" s="28"/>
      <c r="L116" s="28"/>
      <c r="M116" s="28"/>
    </row>
    <row r="117" ht="14.25" customHeight="1">
      <c r="A117" s="29" t="s">
        <v>448</v>
      </c>
      <c r="B117" s="52"/>
      <c r="C117" s="52"/>
      <c r="D117" s="52"/>
      <c r="E117" s="52"/>
      <c r="F117" s="52"/>
      <c r="G117" s="52"/>
      <c r="H117" s="52"/>
      <c r="I117" s="52"/>
      <c r="J117" s="52"/>
      <c r="K117" s="52"/>
      <c r="L117" s="52"/>
      <c r="M117" s="52"/>
    </row>
    <row r="118" ht="14.25" customHeight="1">
      <c r="A118" s="52"/>
      <c r="B118" s="52"/>
      <c r="C118" s="52"/>
      <c r="D118" s="52"/>
      <c r="E118" s="52"/>
      <c r="F118" s="52"/>
      <c r="G118" s="52"/>
      <c r="H118" s="52"/>
      <c r="I118" s="52"/>
      <c r="J118" s="52"/>
      <c r="K118" s="52"/>
      <c r="L118" s="52"/>
      <c r="M118" s="52"/>
    </row>
    <row r="119" ht="14.25" customHeight="1">
      <c r="A119" s="52"/>
      <c r="B119" s="508" t="s">
        <v>357</v>
      </c>
      <c r="C119" s="417"/>
      <c r="D119" s="417"/>
      <c r="E119" s="417"/>
      <c r="F119" s="417"/>
      <c r="G119" s="417"/>
      <c r="H119" s="417"/>
      <c r="I119" s="417"/>
      <c r="J119" s="417"/>
      <c r="K119" s="417"/>
      <c r="L119" s="52"/>
      <c r="M119" s="52"/>
    </row>
    <row r="120" ht="14.25" customHeight="1">
      <c r="A120" s="52"/>
      <c r="B120" s="509" t="s">
        <v>358</v>
      </c>
      <c r="L120" s="52"/>
      <c r="M120" s="52"/>
    </row>
    <row r="121" ht="14.25" customHeight="1">
      <c r="A121" s="52"/>
      <c r="B121" s="510"/>
      <c r="C121" s="511" t="s">
        <v>359</v>
      </c>
      <c r="D121" s="512"/>
      <c r="E121" s="512"/>
      <c r="F121" s="513"/>
      <c r="G121" s="512"/>
      <c r="H121" s="514" t="s">
        <v>360</v>
      </c>
      <c r="I121" s="512"/>
      <c r="J121" s="515">
        <v>44561.0</v>
      </c>
      <c r="K121" s="516"/>
      <c r="L121" s="52"/>
      <c r="M121" s="52"/>
    </row>
    <row r="122" ht="14.25" customHeight="1">
      <c r="A122" s="52"/>
      <c r="B122" s="52"/>
      <c r="D122" s="517"/>
      <c r="E122" s="518"/>
      <c r="F122" s="518"/>
      <c r="G122" s="517"/>
      <c r="H122" s="519"/>
      <c r="I122" s="512"/>
      <c r="J122" s="518"/>
      <c r="K122" s="516"/>
      <c r="L122" s="52"/>
      <c r="M122" s="52"/>
    </row>
    <row r="123" ht="14.25" customHeight="1">
      <c r="A123" s="52"/>
      <c r="B123" s="520" t="s">
        <v>361</v>
      </c>
      <c r="C123" s="462"/>
      <c r="D123" s="521" t="s">
        <v>362</v>
      </c>
      <c r="E123" s="521" t="s">
        <v>363</v>
      </c>
      <c r="F123" s="521" t="s">
        <v>364</v>
      </c>
      <c r="G123" s="521" t="s">
        <v>365</v>
      </c>
      <c r="H123" s="521" t="s">
        <v>366</v>
      </c>
      <c r="I123" s="521" t="s">
        <v>367</v>
      </c>
      <c r="J123" s="521" t="s">
        <v>366</v>
      </c>
      <c r="K123" s="521" t="s">
        <v>368</v>
      </c>
      <c r="L123" s="29" t="s">
        <v>339</v>
      </c>
      <c r="M123" s="52"/>
    </row>
    <row r="124" ht="14.25" customHeight="1">
      <c r="A124" s="52"/>
      <c r="B124" s="52"/>
      <c r="D124" s="512"/>
      <c r="E124" s="518"/>
      <c r="F124" s="518"/>
      <c r="G124" s="522"/>
      <c r="H124" s="522"/>
      <c r="I124" s="522"/>
      <c r="J124" s="522"/>
      <c r="K124" s="523"/>
      <c r="L124" s="52"/>
      <c r="M124" s="52"/>
    </row>
    <row r="125" ht="14.25" customHeight="1">
      <c r="A125" s="52"/>
      <c r="B125" s="524"/>
      <c r="C125" s="525" t="s">
        <v>449</v>
      </c>
      <c r="D125" s="526">
        <v>10.0</v>
      </c>
      <c r="E125" s="527">
        <v>44562.0</v>
      </c>
      <c r="F125" s="528">
        <v>1.0</v>
      </c>
      <c r="G125" s="529">
        <v>100.0006</v>
      </c>
      <c r="H125" s="530">
        <v>0.0747</v>
      </c>
      <c r="I125" s="529">
        <v>100.0016</v>
      </c>
      <c r="J125" s="530">
        <v>0.0713</v>
      </c>
      <c r="K125" s="531">
        <v>0.001</v>
      </c>
      <c r="L125" s="239">
        <f t="shared" ref="L125:L182" si="6">(H125+J125)/2</f>
        <v>0.073</v>
      </c>
      <c r="M125" s="52"/>
    </row>
    <row r="126" ht="14.25" customHeight="1">
      <c r="A126" s="52"/>
      <c r="B126" s="524"/>
      <c r="C126" s="525" t="s">
        <v>450</v>
      </c>
      <c r="D126" s="526">
        <v>3.0</v>
      </c>
      <c r="E126" s="532">
        <v>44635.0</v>
      </c>
      <c r="F126" s="528">
        <v>74.0</v>
      </c>
      <c r="G126" s="529">
        <v>100.56</v>
      </c>
      <c r="H126" s="530">
        <v>0.0768</v>
      </c>
      <c r="I126" s="529">
        <v>100.6148</v>
      </c>
      <c r="J126" s="530">
        <v>0.0741</v>
      </c>
      <c r="K126" s="531">
        <v>0.0548</v>
      </c>
      <c r="L126" s="239">
        <f t="shared" si="6"/>
        <v>0.07545</v>
      </c>
      <c r="M126" s="52"/>
    </row>
    <row r="127" ht="14.25" customHeight="1">
      <c r="A127" s="52"/>
      <c r="B127" s="524"/>
      <c r="C127" s="525" t="s">
        <v>451</v>
      </c>
      <c r="D127" s="526">
        <v>9.0</v>
      </c>
      <c r="E127" s="527">
        <v>44743.0</v>
      </c>
      <c r="F127" s="528">
        <v>182.0</v>
      </c>
      <c r="G127" s="529">
        <v>101.5412</v>
      </c>
      <c r="H127" s="530">
        <v>0.0801</v>
      </c>
      <c r="I127" s="529">
        <v>101.6689</v>
      </c>
      <c r="J127" s="530">
        <v>0.0775</v>
      </c>
      <c r="K127" s="531">
        <v>0.1278</v>
      </c>
      <c r="L127" s="239">
        <f t="shared" si="6"/>
        <v>0.0788</v>
      </c>
      <c r="M127" s="52"/>
    </row>
    <row r="128" ht="14.25" customHeight="1">
      <c r="A128" s="52"/>
      <c r="B128" s="524"/>
      <c r="C128" s="525" t="s">
        <v>370</v>
      </c>
      <c r="D128" s="526">
        <v>8.0</v>
      </c>
      <c r="E128" s="527">
        <v>44835.0</v>
      </c>
      <c r="F128" s="528">
        <v>274.0</v>
      </c>
      <c r="G128" s="529">
        <v>101.3071</v>
      </c>
      <c r="H128" s="530">
        <v>0.0813</v>
      </c>
      <c r="I128" s="529">
        <v>101.4765</v>
      </c>
      <c r="J128" s="530">
        <v>0.079</v>
      </c>
      <c r="K128" s="531">
        <v>0.1693</v>
      </c>
      <c r="L128" s="239">
        <f t="shared" si="6"/>
        <v>0.08015</v>
      </c>
      <c r="M128" s="52"/>
    </row>
    <row r="129" ht="14.25" customHeight="1">
      <c r="A129" s="52"/>
      <c r="B129" s="524"/>
      <c r="C129" s="525" t="s">
        <v>371</v>
      </c>
      <c r="D129" s="526">
        <v>3.0</v>
      </c>
      <c r="E129" s="532">
        <v>44880.0</v>
      </c>
      <c r="F129" s="528">
        <v>319.0</v>
      </c>
      <c r="G129" s="529">
        <v>97.9126</v>
      </c>
      <c r="H129" s="530">
        <v>0.0826</v>
      </c>
      <c r="I129" s="529">
        <v>98.1711</v>
      </c>
      <c r="J129" s="530">
        <v>0.0795</v>
      </c>
      <c r="K129" s="531">
        <v>0.2585</v>
      </c>
      <c r="L129" s="239">
        <f t="shared" si="6"/>
        <v>0.08105</v>
      </c>
      <c r="M129" s="52"/>
    </row>
    <row r="130" ht="14.25" customHeight="1">
      <c r="A130" s="52"/>
      <c r="B130" s="524"/>
      <c r="C130" s="525" t="s">
        <v>372</v>
      </c>
      <c r="D130" s="526">
        <v>3.0</v>
      </c>
      <c r="E130" s="532">
        <v>44910.0</v>
      </c>
      <c r="F130" s="528">
        <v>349.0</v>
      </c>
      <c r="G130" s="529">
        <v>99.5938</v>
      </c>
      <c r="H130" s="530">
        <v>0.0834</v>
      </c>
      <c r="I130" s="529">
        <v>99.8922</v>
      </c>
      <c r="J130" s="530">
        <v>0.0801</v>
      </c>
      <c r="K130" s="531">
        <v>0.2985</v>
      </c>
      <c r="L130" s="239">
        <f t="shared" si="6"/>
        <v>0.08175</v>
      </c>
      <c r="M130" s="52"/>
    </row>
    <row r="131" ht="14.25" customHeight="1">
      <c r="A131" s="52"/>
      <c r="B131" s="524"/>
      <c r="C131" s="525" t="s">
        <v>373</v>
      </c>
      <c r="D131" s="526">
        <v>3.0</v>
      </c>
      <c r="E131" s="532">
        <v>44941.0</v>
      </c>
      <c r="F131" s="528">
        <v>380.0</v>
      </c>
      <c r="G131" s="529">
        <v>100.1201</v>
      </c>
      <c r="H131" s="530">
        <v>0.0852</v>
      </c>
      <c r="I131" s="529">
        <v>100.4747</v>
      </c>
      <c r="J131" s="530">
        <v>0.0816</v>
      </c>
      <c r="K131" s="531">
        <v>0.3546</v>
      </c>
      <c r="L131" s="239">
        <f t="shared" si="6"/>
        <v>0.0834</v>
      </c>
      <c r="M131" s="52"/>
    </row>
    <row r="132" ht="14.25" customHeight="1">
      <c r="A132" s="52"/>
      <c r="B132" s="524"/>
      <c r="C132" s="525" t="s">
        <v>374</v>
      </c>
      <c r="D132" s="526">
        <v>6.0</v>
      </c>
      <c r="E132" s="532">
        <v>45000.0</v>
      </c>
      <c r="F132" s="528">
        <v>439.0</v>
      </c>
      <c r="G132" s="529">
        <v>101.6762</v>
      </c>
      <c r="H132" s="530">
        <v>0.0848</v>
      </c>
      <c r="I132" s="529">
        <v>101.9681</v>
      </c>
      <c r="J132" s="530">
        <v>0.0823</v>
      </c>
      <c r="K132" s="531">
        <v>0.2919</v>
      </c>
      <c r="L132" s="239">
        <f t="shared" si="6"/>
        <v>0.08355</v>
      </c>
      <c r="M132" s="52"/>
    </row>
    <row r="133" ht="14.25" customHeight="1">
      <c r="A133" s="52"/>
      <c r="B133" s="524"/>
      <c r="C133" s="525" t="s">
        <v>375</v>
      </c>
      <c r="D133" s="526">
        <v>6.0</v>
      </c>
      <c r="E133" s="533">
        <v>45061.0</v>
      </c>
      <c r="F133" s="528">
        <v>500.0</v>
      </c>
      <c r="G133" s="529">
        <v>103.8414</v>
      </c>
      <c r="H133" s="530">
        <v>0.0846</v>
      </c>
      <c r="I133" s="529">
        <v>104.1341</v>
      </c>
      <c r="J133" s="530">
        <v>0.0824</v>
      </c>
      <c r="K133" s="531">
        <v>0.2927</v>
      </c>
      <c r="L133" s="239">
        <f t="shared" si="6"/>
        <v>0.0835</v>
      </c>
      <c r="M133" s="52"/>
    </row>
    <row r="134" ht="14.25" customHeight="1">
      <c r="A134" s="52"/>
      <c r="B134" s="524"/>
      <c r="C134" s="525" t="s">
        <v>376</v>
      </c>
      <c r="D134" s="526">
        <v>5.0</v>
      </c>
      <c r="E134" s="532">
        <v>45122.0</v>
      </c>
      <c r="F134" s="528">
        <v>561.0</v>
      </c>
      <c r="G134" s="529">
        <v>102.3008</v>
      </c>
      <c r="H134" s="530">
        <v>0.0857</v>
      </c>
      <c r="I134" s="529">
        <v>102.6468</v>
      </c>
      <c r="J134" s="530">
        <v>0.0833</v>
      </c>
      <c r="K134" s="531">
        <v>0.346</v>
      </c>
      <c r="L134" s="239">
        <f t="shared" si="6"/>
        <v>0.0845</v>
      </c>
      <c r="M134" s="52"/>
    </row>
    <row r="135" ht="14.25" customHeight="1">
      <c r="A135" s="52"/>
      <c r="B135" s="524"/>
      <c r="C135" s="525" t="s">
        <v>377</v>
      </c>
      <c r="D135" s="526">
        <v>10.0</v>
      </c>
      <c r="E135" s="527">
        <v>45170.0</v>
      </c>
      <c r="F135" s="528">
        <v>609.0</v>
      </c>
      <c r="G135" s="529">
        <v>100.473</v>
      </c>
      <c r="H135" s="530">
        <v>0.0868</v>
      </c>
      <c r="I135" s="529">
        <v>100.8483</v>
      </c>
      <c r="J135" s="530">
        <v>0.0843</v>
      </c>
      <c r="K135" s="531">
        <v>0.3753</v>
      </c>
      <c r="L135" s="239">
        <f t="shared" si="6"/>
        <v>0.08555</v>
      </c>
      <c r="M135" s="52"/>
    </row>
    <row r="136" ht="14.25" customHeight="1">
      <c r="A136" s="52"/>
      <c r="B136" s="524"/>
      <c r="C136" s="525" t="s">
        <v>378</v>
      </c>
      <c r="D136" s="526">
        <v>9.0</v>
      </c>
      <c r="E136" s="527">
        <v>45170.0</v>
      </c>
      <c r="F136" s="528">
        <v>609.0</v>
      </c>
      <c r="G136" s="529">
        <v>103.7521</v>
      </c>
      <c r="H136" s="530">
        <v>0.0871</v>
      </c>
      <c r="I136" s="529">
        <v>104.0869</v>
      </c>
      <c r="J136" s="530">
        <v>0.085</v>
      </c>
      <c r="K136" s="531">
        <v>0.3349</v>
      </c>
      <c r="L136" s="239">
        <f t="shared" si="6"/>
        <v>0.08605</v>
      </c>
      <c r="M136" s="52"/>
    </row>
    <row r="137" ht="14.25" customHeight="1">
      <c r="A137" s="52"/>
      <c r="B137" s="524"/>
      <c r="C137" s="525" t="s">
        <v>379</v>
      </c>
      <c r="D137" s="526">
        <v>20.0</v>
      </c>
      <c r="E137" s="527">
        <v>45200.0</v>
      </c>
      <c r="F137" s="528">
        <v>639.0</v>
      </c>
      <c r="G137" s="529">
        <v>97.2915</v>
      </c>
      <c r="H137" s="530">
        <v>0.0869</v>
      </c>
      <c r="I137" s="529">
        <v>97.5974</v>
      </c>
      <c r="J137" s="530">
        <v>0.085</v>
      </c>
      <c r="K137" s="531">
        <v>0.3059</v>
      </c>
      <c r="L137" s="239">
        <f t="shared" si="6"/>
        <v>0.08595</v>
      </c>
      <c r="M137" s="52"/>
    </row>
    <row r="138" ht="14.25" customHeight="1">
      <c r="A138" s="52"/>
      <c r="B138" s="524"/>
      <c r="C138" s="525" t="s">
        <v>380</v>
      </c>
      <c r="D138" s="526">
        <v>3.0</v>
      </c>
      <c r="E138" s="532">
        <v>45245.0</v>
      </c>
      <c r="F138" s="528">
        <v>684.0</v>
      </c>
      <c r="G138" s="529">
        <v>95.612</v>
      </c>
      <c r="H138" s="530">
        <v>0.0889</v>
      </c>
      <c r="I138" s="529">
        <v>96.0785</v>
      </c>
      <c r="J138" s="530">
        <v>0.086</v>
      </c>
      <c r="K138" s="531">
        <v>0.4664</v>
      </c>
      <c r="L138" s="239">
        <f t="shared" si="6"/>
        <v>0.08745</v>
      </c>
      <c r="M138" s="52"/>
    </row>
    <row r="139" ht="14.25" customHeight="1">
      <c r="A139" s="52"/>
      <c r="B139" s="524"/>
      <c r="C139" s="525" t="s">
        <v>381</v>
      </c>
      <c r="D139" s="526">
        <v>5.0</v>
      </c>
      <c r="E139" s="532">
        <v>45275.0</v>
      </c>
      <c r="F139" s="528">
        <v>714.0</v>
      </c>
      <c r="G139" s="529">
        <v>104.8621</v>
      </c>
      <c r="H139" s="530">
        <v>0.0883</v>
      </c>
      <c r="I139" s="529">
        <v>105.3637</v>
      </c>
      <c r="J139" s="530">
        <v>0.0856</v>
      </c>
      <c r="K139" s="531">
        <v>0.5016</v>
      </c>
      <c r="L139" s="239">
        <f t="shared" si="6"/>
        <v>0.08695</v>
      </c>
      <c r="M139" s="52"/>
    </row>
    <row r="140" ht="14.25" customHeight="1">
      <c r="A140" s="52"/>
      <c r="B140" s="524"/>
      <c r="C140" s="525" t="s">
        <v>382</v>
      </c>
      <c r="D140" s="526">
        <v>10.0</v>
      </c>
      <c r="E140" s="527">
        <v>45292.0</v>
      </c>
      <c r="F140" s="528">
        <v>731.0</v>
      </c>
      <c r="G140" s="529">
        <v>104.1944</v>
      </c>
      <c r="H140" s="530">
        <v>0.0906</v>
      </c>
      <c r="I140" s="529">
        <v>104.5872</v>
      </c>
      <c r="J140" s="530">
        <v>0.0885</v>
      </c>
      <c r="K140" s="531">
        <v>0.3928</v>
      </c>
      <c r="L140" s="239">
        <f t="shared" si="6"/>
        <v>0.08955</v>
      </c>
      <c r="M140" s="52"/>
    </row>
    <row r="141" ht="14.25" customHeight="1">
      <c r="A141" s="52"/>
      <c r="B141" s="524"/>
      <c r="C141" s="525" t="s">
        <v>383</v>
      </c>
      <c r="D141" s="526">
        <v>5.0</v>
      </c>
      <c r="E141" s="532">
        <v>45366.0</v>
      </c>
      <c r="F141" s="528">
        <v>805.0</v>
      </c>
      <c r="G141" s="529">
        <v>103.1511</v>
      </c>
      <c r="H141" s="530">
        <v>0.0927</v>
      </c>
      <c r="I141" s="529">
        <v>103.7379</v>
      </c>
      <c r="J141" s="530">
        <v>0.0898</v>
      </c>
      <c r="K141" s="531">
        <v>0.5868</v>
      </c>
      <c r="L141" s="239">
        <f t="shared" si="6"/>
        <v>0.09125</v>
      </c>
      <c r="M141" s="52"/>
    </row>
    <row r="142" ht="14.25" customHeight="1">
      <c r="A142" s="52"/>
      <c r="B142" s="524"/>
      <c r="C142" s="525" t="s">
        <v>384</v>
      </c>
      <c r="D142" s="526">
        <v>5.0</v>
      </c>
      <c r="E142" s="532">
        <v>45458.0</v>
      </c>
      <c r="F142" s="528">
        <v>897.0</v>
      </c>
      <c r="G142" s="529">
        <v>102.1656</v>
      </c>
      <c r="H142" s="530">
        <v>0.0924</v>
      </c>
      <c r="I142" s="529">
        <v>102.7795</v>
      </c>
      <c r="J142" s="530">
        <v>0.0896</v>
      </c>
      <c r="K142" s="531">
        <v>0.6139</v>
      </c>
      <c r="L142" s="239">
        <f t="shared" si="6"/>
        <v>0.091</v>
      </c>
      <c r="M142" s="52"/>
    </row>
    <row r="143" ht="14.25" customHeight="1">
      <c r="A143" s="52"/>
      <c r="B143" s="524"/>
      <c r="C143" s="525" t="s">
        <v>385</v>
      </c>
      <c r="D143" s="526">
        <v>8.0</v>
      </c>
      <c r="E143" s="527">
        <v>45505.0</v>
      </c>
      <c r="F143" s="528">
        <v>944.0</v>
      </c>
      <c r="G143" s="529">
        <v>103.8126</v>
      </c>
      <c r="H143" s="530">
        <v>0.093</v>
      </c>
      <c r="I143" s="529">
        <v>104.4503</v>
      </c>
      <c r="J143" s="530">
        <v>0.0903</v>
      </c>
      <c r="K143" s="531">
        <v>0.6377</v>
      </c>
      <c r="L143" s="239">
        <f t="shared" si="6"/>
        <v>0.09165</v>
      </c>
      <c r="M143" s="52"/>
    </row>
    <row r="144" ht="14.25" customHeight="1">
      <c r="A144" s="52"/>
      <c r="B144" s="524"/>
      <c r="C144" s="525" t="s">
        <v>386</v>
      </c>
      <c r="D144" s="526">
        <v>5.0</v>
      </c>
      <c r="E144" s="532">
        <v>45550.0</v>
      </c>
      <c r="F144" s="528">
        <v>989.0</v>
      </c>
      <c r="G144" s="529">
        <v>100.8686</v>
      </c>
      <c r="H144" s="530">
        <v>0.0947</v>
      </c>
      <c r="I144" s="529">
        <v>101.5977</v>
      </c>
      <c r="J144" s="530">
        <v>0.0916</v>
      </c>
      <c r="K144" s="531">
        <v>0.7291</v>
      </c>
      <c r="L144" s="239">
        <f t="shared" si="6"/>
        <v>0.09315</v>
      </c>
      <c r="M144" s="52"/>
    </row>
    <row r="145" ht="14.25" customHeight="1">
      <c r="A145" s="52"/>
      <c r="B145" s="524"/>
      <c r="C145" s="525" t="s">
        <v>387</v>
      </c>
      <c r="D145" s="526">
        <v>10.0</v>
      </c>
      <c r="E145" s="527">
        <v>45627.0</v>
      </c>
      <c r="F145" s="528">
        <v>1066.0</v>
      </c>
      <c r="G145" s="529">
        <v>90.8303</v>
      </c>
      <c r="H145" s="530">
        <v>0.0968</v>
      </c>
      <c r="I145" s="529">
        <v>91.6735</v>
      </c>
      <c r="J145" s="530">
        <v>0.0932</v>
      </c>
      <c r="K145" s="531">
        <v>0.8432</v>
      </c>
      <c r="L145" s="239">
        <f t="shared" si="6"/>
        <v>0.095</v>
      </c>
      <c r="M145" s="52"/>
    </row>
    <row r="146" ht="14.25" customHeight="1">
      <c r="A146" s="52"/>
      <c r="B146" s="524"/>
      <c r="C146" s="525" t="s">
        <v>388</v>
      </c>
      <c r="D146" s="526">
        <v>10.0</v>
      </c>
      <c r="E146" s="532">
        <v>45731.0</v>
      </c>
      <c r="F146" s="528">
        <v>1170.0</v>
      </c>
      <c r="G146" s="529">
        <v>99.7907</v>
      </c>
      <c r="H146" s="530">
        <v>0.1032</v>
      </c>
      <c r="I146" s="529">
        <v>100.5062</v>
      </c>
      <c r="J146" s="530">
        <v>0.1005</v>
      </c>
      <c r="K146" s="531">
        <v>0.7154</v>
      </c>
      <c r="L146" s="239">
        <f t="shared" si="6"/>
        <v>0.10185</v>
      </c>
      <c r="M146" s="52"/>
    </row>
    <row r="147" ht="14.25" customHeight="1">
      <c r="A147" s="52"/>
      <c r="B147" s="524"/>
      <c r="C147" s="525" t="s">
        <v>389</v>
      </c>
      <c r="D147" s="526">
        <v>12.0</v>
      </c>
      <c r="E147" s="534">
        <v>45778.0</v>
      </c>
      <c r="F147" s="528">
        <v>1217.0</v>
      </c>
      <c r="G147" s="529">
        <v>96.6735</v>
      </c>
      <c r="H147" s="530">
        <v>0.1019</v>
      </c>
      <c r="I147" s="529">
        <v>97.4525</v>
      </c>
      <c r="J147" s="530">
        <v>0.0991</v>
      </c>
      <c r="K147" s="531">
        <v>0.779</v>
      </c>
      <c r="L147" s="239">
        <f t="shared" si="6"/>
        <v>0.1005</v>
      </c>
      <c r="M147" s="52"/>
    </row>
    <row r="148" ht="14.25" customHeight="1">
      <c r="A148" s="52"/>
      <c r="B148" s="524"/>
      <c r="C148" s="525" t="s">
        <v>391</v>
      </c>
      <c r="D148" s="526">
        <v>10.0</v>
      </c>
      <c r="E148" s="527">
        <v>45870.0</v>
      </c>
      <c r="F148" s="528">
        <v>1309.0</v>
      </c>
      <c r="G148" s="529">
        <v>102.6334</v>
      </c>
      <c r="H148" s="530">
        <v>0.101</v>
      </c>
      <c r="I148" s="529">
        <v>103.3109</v>
      </c>
      <c r="J148" s="530">
        <v>0.0988</v>
      </c>
      <c r="K148" s="531">
        <v>0.6775</v>
      </c>
      <c r="L148" s="239">
        <f t="shared" si="6"/>
        <v>0.0999</v>
      </c>
      <c r="M148" s="52"/>
    </row>
    <row r="149" ht="14.25" customHeight="1">
      <c r="A149" s="52"/>
      <c r="B149" s="524"/>
      <c r="C149" s="525" t="s">
        <v>392</v>
      </c>
      <c r="D149" s="526">
        <v>8.0</v>
      </c>
      <c r="E149" s="532">
        <v>45945.0</v>
      </c>
      <c r="F149" s="528">
        <v>1384.0</v>
      </c>
      <c r="G149" s="529">
        <v>100.5077</v>
      </c>
      <c r="H149" s="530">
        <v>0.1018</v>
      </c>
      <c r="I149" s="529">
        <v>101.1678</v>
      </c>
      <c r="J149" s="530">
        <v>0.0996</v>
      </c>
      <c r="K149" s="531">
        <v>0.66</v>
      </c>
      <c r="L149" s="239">
        <f t="shared" si="6"/>
        <v>0.1007</v>
      </c>
      <c r="M149" s="52"/>
    </row>
    <row r="150" ht="14.25" customHeight="1">
      <c r="A150" s="52"/>
      <c r="B150" s="524"/>
      <c r="C150" s="525" t="s">
        <v>393</v>
      </c>
      <c r="D150" s="526">
        <v>5.0</v>
      </c>
      <c r="E150" s="532">
        <v>46037.0</v>
      </c>
      <c r="F150" s="528">
        <v>1476.0</v>
      </c>
      <c r="G150" s="529">
        <v>87.3287</v>
      </c>
      <c r="H150" s="530">
        <v>0.1069</v>
      </c>
      <c r="I150" s="529">
        <v>88.2963</v>
      </c>
      <c r="J150" s="530">
        <v>0.1037</v>
      </c>
      <c r="K150" s="531">
        <v>0.9676</v>
      </c>
      <c r="L150" s="239">
        <f t="shared" si="6"/>
        <v>0.1053</v>
      </c>
      <c r="M150" s="52"/>
    </row>
    <row r="151" ht="14.25" customHeight="1">
      <c r="A151" s="52"/>
      <c r="B151" s="524"/>
      <c r="C151" s="525" t="s">
        <v>394</v>
      </c>
      <c r="D151" s="526">
        <v>13.0</v>
      </c>
      <c r="E151" s="527">
        <v>46054.0</v>
      </c>
      <c r="F151" s="528">
        <v>1493.0</v>
      </c>
      <c r="G151" s="529">
        <v>94.3049</v>
      </c>
      <c r="H151" s="530">
        <v>0.1075</v>
      </c>
      <c r="I151" s="529">
        <v>95.1005</v>
      </c>
      <c r="J151" s="530">
        <v>0.105</v>
      </c>
      <c r="K151" s="531">
        <v>0.7956</v>
      </c>
      <c r="L151" s="239">
        <f t="shared" si="6"/>
        <v>0.10625</v>
      </c>
      <c r="M151" s="52"/>
    </row>
    <row r="152" ht="14.25" customHeight="1">
      <c r="A152" s="52"/>
      <c r="B152" s="524"/>
      <c r="C152" s="525" t="s">
        <v>395</v>
      </c>
      <c r="D152" s="526">
        <v>15.0</v>
      </c>
      <c r="E152" s="527">
        <v>46082.0</v>
      </c>
      <c r="F152" s="528">
        <v>1521.0</v>
      </c>
      <c r="G152" s="529">
        <v>82.0517</v>
      </c>
      <c r="H152" s="530">
        <v>0.1081</v>
      </c>
      <c r="I152" s="529">
        <v>82.9119</v>
      </c>
      <c r="J152" s="530">
        <v>0.1052</v>
      </c>
      <c r="K152" s="531">
        <v>0.8602</v>
      </c>
      <c r="L152" s="239">
        <f t="shared" si="6"/>
        <v>0.10665</v>
      </c>
      <c r="M152" s="52"/>
    </row>
    <row r="153" ht="14.25" customHeight="1">
      <c r="A153" s="52"/>
      <c r="B153" s="524"/>
      <c r="C153" s="525" t="s">
        <v>396</v>
      </c>
      <c r="D153" s="526">
        <v>11.0</v>
      </c>
      <c r="E153" s="527">
        <v>46174.0</v>
      </c>
      <c r="F153" s="528">
        <v>1613.0</v>
      </c>
      <c r="G153" s="529">
        <v>101.4067</v>
      </c>
      <c r="H153" s="530">
        <v>0.1059</v>
      </c>
      <c r="I153" s="529">
        <v>102.2398</v>
      </c>
      <c r="J153" s="530">
        <v>0.1035</v>
      </c>
      <c r="K153" s="531">
        <v>0.8332</v>
      </c>
      <c r="L153" s="239">
        <f t="shared" si="6"/>
        <v>0.1047</v>
      </c>
      <c r="M153" s="52"/>
    </row>
    <row r="154" ht="14.25" customHeight="1">
      <c r="A154" s="52"/>
      <c r="B154" s="524"/>
      <c r="C154" s="525" t="s">
        <v>397</v>
      </c>
      <c r="D154" s="526">
        <v>10.0</v>
      </c>
      <c r="E154" s="527">
        <v>46235.0</v>
      </c>
      <c r="F154" s="528">
        <v>1674.0</v>
      </c>
      <c r="G154" s="529">
        <v>102.5166</v>
      </c>
      <c r="H154" s="530">
        <v>0.1078</v>
      </c>
      <c r="I154" s="529">
        <v>103.4737</v>
      </c>
      <c r="J154" s="530">
        <v>0.1052</v>
      </c>
      <c r="K154" s="531">
        <v>0.9571</v>
      </c>
      <c r="L154" s="239">
        <f t="shared" si="6"/>
        <v>0.1065</v>
      </c>
      <c r="M154" s="52"/>
    </row>
    <row r="155" ht="14.25" customHeight="1">
      <c r="A155" s="52"/>
      <c r="B155" s="524"/>
      <c r="C155" s="525" t="s">
        <v>398</v>
      </c>
      <c r="D155" s="526">
        <v>8.0</v>
      </c>
      <c r="E155" s="532">
        <v>46402.0</v>
      </c>
      <c r="F155" s="528">
        <v>1841.0</v>
      </c>
      <c r="G155" s="529">
        <v>101.7508</v>
      </c>
      <c r="H155" s="530">
        <v>0.1094</v>
      </c>
      <c r="I155" s="529">
        <v>102.3755</v>
      </c>
      <c r="J155" s="530">
        <v>0.1077</v>
      </c>
      <c r="K155" s="531">
        <v>0.6248</v>
      </c>
      <c r="L155" s="239">
        <f t="shared" si="6"/>
        <v>0.10855</v>
      </c>
      <c r="M155" s="52"/>
    </row>
    <row r="156" ht="14.25" customHeight="1">
      <c r="A156" s="52"/>
      <c r="B156" s="524"/>
      <c r="C156" s="525" t="s">
        <v>400</v>
      </c>
      <c r="D156" s="526">
        <v>10.0</v>
      </c>
      <c r="E156" s="532">
        <v>46553.0</v>
      </c>
      <c r="F156" s="528">
        <v>1992.0</v>
      </c>
      <c r="G156" s="529">
        <v>103.6219</v>
      </c>
      <c r="H156" s="530">
        <v>0.1085</v>
      </c>
      <c r="I156" s="529">
        <v>104.3588</v>
      </c>
      <c r="J156" s="530">
        <v>0.1067</v>
      </c>
      <c r="K156" s="531">
        <v>0.7369</v>
      </c>
      <c r="L156" s="239">
        <f t="shared" si="6"/>
        <v>0.1076</v>
      </c>
      <c r="M156" s="52"/>
    </row>
    <row r="157" ht="14.25" customHeight="1">
      <c r="A157" s="52"/>
      <c r="B157" s="524"/>
      <c r="C157" s="525" t="s">
        <v>401</v>
      </c>
      <c r="D157" s="526">
        <v>7.0</v>
      </c>
      <c r="E157" s="532">
        <v>46614.0</v>
      </c>
      <c r="F157" s="528">
        <v>2053.0</v>
      </c>
      <c r="G157" s="529">
        <v>86.3732</v>
      </c>
      <c r="H157" s="530">
        <v>0.1112</v>
      </c>
      <c r="I157" s="529">
        <v>87.0504</v>
      </c>
      <c r="J157" s="530">
        <v>0.1094</v>
      </c>
      <c r="K157" s="531">
        <v>0.6772</v>
      </c>
      <c r="L157" s="239">
        <f t="shared" si="6"/>
        <v>0.1103</v>
      </c>
      <c r="M157" s="52"/>
    </row>
    <row r="158" ht="14.25" customHeight="1">
      <c r="A158" s="52"/>
      <c r="B158" s="524"/>
      <c r="C158" s="525" t="s">
        <v>402</v>
      </c>
      <c r="D158" s="526">
        <v>8.0</v>
      </c>
      <c r="E158" s="532">
        <v>46675.0</v>
      </c>
      <c r="F158" s="528">
        <v>2114.0</v>
      </c>
      <c r="G158" s="529">
        <v>96.334</v>
      </c>
      <c r="H158" s="530">
        <v>0.1117</v>
      </c>
      <c r="I158" s="529">
        <v>97.4763</v>
      </c>
      <c r="J158" s="530">
        <v>0.1089</v>
      </c>
      <c r="K158" s="531">
        <v>1.1424</v>
      </c>
      <c r="L158" s="239">
        <f t="shared" si="6"/>
        <v>0.1103</v>
      </c>
      <c r="M158" s="52"/>
    </row>
    <row r="159" ht="14.25" customHeight="1">
      <c r="A159" s="52"/>
      <c r="B159" s="524"/>
      <c r="C159" s="525" t="s">
        <v>403</v>
      </c>
      <c r="D159" s="526">
        <v>10.0</v>
      </c>
      <c r="E159" s="532">
        <v>46736.0</v>
      </c>
      <c r="F159" s="528">
        <v>2175.0</v>
      </c>
      <c r="G159" s="529">
        <v>100.0303</v>
      </c>
      <c r="H159" s="530">
        <v>0.1124</v>
      </c>
      <c r="I159" s="529">
        <v>101.1317</v>
      </c>
      <c r="J159" s="530">
        <v>0.1098</v>
      </c>
      <c r="K159" s="531">
        <v>1.1013</v>
      </c>
      <c r="L159" s="239">
        <f t="shared" si="6"/>
        <v>0.1111</v>
      </c>
      <c r="M159" s="52"/>
    </row>
    <row r="160" ht="14.25" customHeight="1">
      <c r="A160" s="52"/>
      <c r="B160" s="524"/>
      <c r="C160" s="525" t="s">
        <v>405</v>
      </c>
      <c r="D160" s="526">
        <v>10.0</v>
      </c>
      <c r="E160" s="532">
        <v>46827.0</v>
      </c>
      <c r="F160" s="528">
        <v>2266.0</v>
      </c>
      <c r="G160" s="529">
        <v>97.0282</v>
      </c>
      <c r="H160" s="530">
        <v>0.1142</v>
      </c>
      <c r="I160" s="529">
        <v>98.2941</v>
      </c>
      <c r="J160" s="530">
        <v>0.1113</v>
      </c>
      <c r="K160" s="531">
        <v>1.2659</v>
      </c>
      <c r="L160" s="239">
        <f t="shared" si="6"/>
        <v>0.11275</v>
      </c>
      <c r="M160" s="52"/>
    </row>
    <row r="161" ht="14.25" customHeight="1">
      <c r="A161" s="52"/>
      <c r="B161" s="524"/>
      <c r="C161" s="525" t="s">
        <v>406</v>
      </c>
      <c r="D161" s="526">
        <v>15.0</v>
      </c>
      <c r="E161" s="534">
        <v>46874.0</v>
      </c>
      <c r="F161" s="528">
        <v>2313.0</v>
      </c>
      <c r="G161" s="529">
        <v>89.1995</v>
      </c>
      <c r="H161" s="530">
        <v>0.1144</v>
      </c>
      <c r="I161" s="529">
        <v>90.3745</v>
      </c>
      <c r="J161" s="530">
        <v>0.1115</v>
      </c>
      <c r="K161" s="531">
        <v>1.175</v>
      </c>
      <c r="L161" s="239">
        <f t="shared" si="6"/>
        <v>0.11295</v>
      </c>
      <c r="M161" s="52"/>
    </row>
    <row r="162" ht="14.25" customHeight="1">
      <c r="A162" s="52"/>
      <c r="B162" s="524"/>
      <c r="C162" s="525" t="s">
        <v>407</v>
      </c>
      <c r="D162" s="526">
        <v>15.0</v>
      </c>
      <c r="E162" s="527">
        <v>46935.0</v>
      </c>
      <c r="F162" s="528">
        <v>2374.0</v>
      </c>
      <c r="G162" s="529">
        <v>88.992</v>
      </c>
      <c r="H162" s="530">
        <v>0.1145</v>
      </c>
      <c r="I162" s="529">
        <v>90.0693</v>
      </c>
      <c r="J162" s="530">
        <v>0.1119</v>
      </c>
      <c r="K162" s="531">
        <v>1.0773</v>
      </c>
      <c r="L162" s="239">
        <f t="shared" si="6"/>
        <v>0.1132</v>
      </c>
      <c r="M162" s="52"/>
    </row>
    <row r="163" ht="14.25" customHeight="1">
      <c r="A163" s="52"/>
      <c r="B163" s="535"/>
      <c r="C163" s="525" t="s">
        <v>408</v>
      </c>
      <c r="D163" s="526">
        <v>13.0</v>
      </c>
      <c r="E163" s="527">
        <v>46997.0</v>
      </c>
      <c r="F163" s="528">
        <v>2436.0</v>
      </c>
      <c r="G163" s="529">
        <v>99.736</v>
      </c>
      <c r="H163" s="530">
        <v>0.1155</v>
      </c>
      <c r="I163" s="529">
        <v>100.9172</v>
      </c>
      <c r="J163" s="530">
        <v>0.1129</v>
      </c>
      <c r="K163" s="531">
        <v>1.1812</v>
      </c>
      <c r="L163" s="239">
        <f t="shared" si="6"/>
        <v>0.1142</v>
      </c>
      <c r="M163" s="52"/>
    </row>
    <row r="164" ht="14.25" customHeight="1">
      <c r="A164" s="52"/>
      <c r="B164" s="535"/>
      <c r="C164" s="525" t="s">
        <v>409</v>
      </c>
      <c r="D164" s="526">
        <v>15.0</v>
      </c>
      <c r="E164" s="527">
        <v>47119.0</v>
      </c>
      <c r="F164" s="528">
        <v>2558.0</v>
      </c>
      <c r="G164" s="529">
        <v>106.7852</v>
      </c>
      <c r="H164" s="530">
        <v>0.1156</v>
      </c>
      <c r="I164" s="529">
        <v>108.1761</v>
      </c>
      <c r="J164" s="530">
        <v>0.1128</v>
      </c>
      <c r="K164" s="531">
        <v>1.3908</v>
      </c>
      <c r="L164" s="239">
        <f t="shared" si="6"/>
        <v>0.1142</v>
      </c>
      <c r="M164" s="52"/>
    </row>
    <row r="165" ht="14.25" customHeight="1">
      <c r="A165" s="52"/>
      <c r="B165" s="524"/>
      <c r="C165" s="525" t="s">
        <v>410</v>
      </c>
      <c r="D165" s="526">
        <v>15.0</v>
      </c>
      <c r="E165" s="534">
        <v>47239.0</v>
      </c>
      <c r="F165" s="528">
        <v>2678.0</v>
      </c>
      <c r="G165" s="529">
        <v>106.9533</v>
      </c>
      <c r="H165" s="530">
        <v>0.1156</v>
      </c>
      <c r="I165" s="529">
        <v>108.1834</v>
      </c>
      <c r="J165" s="530">
        <v>0.1132</v>
      </c>
      <c r="K165" s="531">
        <v>1.2301</v>
      </c>
      <c r="L165" s="239">
        <f t="shared" si="6"/>
        <v>0.1144</v>
      </c>
      <c r="M165" s="52"/>
    </row>
    <row r="166" ht="14.25" customHeight="1">
      <c r="A166" s="52"/>
      <c r="B166" s="524"/>
      <c r="C166" s="525" t="s">
        <v>412</v>
      </c>
      <c r="D166" s="526">
        <v>15.0</v>
      </c>
      <c r="E166" s="533">
        <v>11093.0</v>
      </c>
      <c r="F166" s="528">
        <v>3057.0</v>
      </c>
      <c r="G166" s="529">
        <v>96.3821</v>
      </c>
      <c r="H166" s="530">
        <v>0.1168</v>
      </c>
      <c r="I166" s="529">
        <v>97.5881</v>
      </c>
      <c r="J166" s="530">
        <v>0.1145</v>
      </c>
      <c r="K166" s="531">
        <v>1.2061</v>
      </c>
      <c r="L166" s="239">
        <f t="shared" si="6"/>
        <v>0.11565</v>
      </c>
      <c r="M166" s="52"/>
    </row>
    <row r="167" ht="14.25" customHeight="1">
      <c r="A167" s="52"/>
      <c r="B167" s="524"/>
      <c r="C167" s="525" t="s">
        <v>413</v>
      </c>
      <c r="D167" s="526">
        <v>12.0</v>
      </c>
      <c r="E167" s="532">
        <v>11397.0</v>
      </c>
      <c r="F167" s="528">
        <v>3361.0</v>
      </c>
      <c r="G167" s="529">
        <v>96.0772</v>
      </c>
      <c r="H167" s="530">
        <v>0.1196</v>
      </c>
      <c r="I167" s="529">
        <v>97.8954</v>
      </c>
      <c r="J167" s="530">
        <v>0.1162</v>
      </c>
      <c r="K167" s="531">
        <v>1.8182</v>
      </c>
      <c r="L167" s="239">
        <f t="shared" si="6"/>
        <v>0.1179</v>
      </c>
      <c r="M167" s="52"/>
    </row>
    <row r="168" ht="14.25" customHeight="1">
      <c r="A168" s="52"/>
      <c r="B168" s="524"/>
      <c r="C168" s="525" t="s">
        <v>416</v>
      </c>
      <c r="D168" s="526">
        <v>20.0</v>
      </c>
      <c r="E168" s="527">
        <v>11689.0</v>
      </c>
      <c r="F168" s="528">
        <v>3653.0</v>
      </c>
      <c r="G168" s="529">
        <v>77.3452</v>
      </c>
      <c r="H168" s="530">
        <v>0.1194</v>
      </c>
      <c r="I168" s="529">
        <v>80.3178</v>
      </c>
      <c r="J168" s="530">
        <v>0.1134</v>
      </c>
      <c r="K168" s="531">
        <v>2.9726</v>
      </c>
      <c r="L168" s="239">
        <f t="shared" si="6"/>
        <v>0.1164</v>
      </c>
      <c r="M168" s="52"/>
    </row>
    <row r="169" ht="14.25" customHeight="1">
      <c r="A169" s="52"/>
      <c r="B169" s="524"/>
      <c r="C169" s="525" t="s">
        <v>417</v>
      </c>
      <c r="D169" s="526">
        <v>20.0</v>
      </c>
      <c r="E169" s="527">
        <v>11963.0</v>
      </c>
      <c r="F169" s="528">
        <v>3927.0</v>
      </c>
      <c r="G169" s="529">
        <v>82.5267</v>
      </c>
      <c r="H169" s="530">
        <v>0.1192</v>
      </c>
      <c r="I169" s="529">
        <v>85.4735</v>
      </c>
      <c r="J169" s="530">
        <v>0.1137</v>
      </c>
      <c r="K169" s="531">
        <v>2.9468</v>
      </c>
      <c r="L169" s="239">
        <f t="shared" si="6"/>
        <v>0.11645</v>
      </c>
      <c r="M169" s="52"/>
    </row>
    <row r="170" ht="14.25" customHeight="1">
      <c r="A170" s="52"/>
      <c r="B170" s="524"/>
      <c r="C170" s="525" t="s">
        <v>418</v>
      </c>
      <c r="D170" s="526">
        <v>15.0</v>
      </c>
      <c r="E170" s="532">
        <v>12069.0</v>
      </c>
      <c r="F170" s="528">
        <v>4033.0</v>
      </c>
      <c r="G170" s="529">
        <v>96.4161</v>
      </c>
      <c r="H170" s="530">
        <v>0.1179</v>
      </c>
      <c r="I170" s="529">
        <v>99.0368</v>
      </c>
      <c r="J170" s="530">
        <v>0.1135</v>
      </c>
      <c r="K170" s="531">
        <v>2.6207</v>
      </c>
      <c r="L170" s="239">
        <f t="shared" si="6"/>
        <v>0.1157</v>
      </c>
      <c r="M170" s="52"/>
    </row>
    <row r="171" ht="14.25" customHeight="1">
      <c r="A171" s="52"/>
      <c r="B171" s="524"/>
      <c r="C171" s="525" t="s">
        <v>419</v>
      </c>
      <c r="D171" s="526">
        <v>20.0</v>
      </c>
      <c r="E171" s="527">
        <v>12206.0</v>
      </c>
      <c r="F171" s="528">
        <v>4170.0</v>
      </c>
      <c r="G171" s="529">
        <v>80.8514</v>
      </c>
      <c r="H171" s="530">
        <v>0.1214</v>
      </c>
      <c r="I171" s="529">
        <v>84.8671</v>
      </c>
      <c r="J171" s="530">
        <v>0.114</v>
      </c>
      <c r="K171" s="531">
        <v>4.0157</v>
      </c>
      <c r="L171" s="239">
        <f t="shared" si="6"/>
        <v>0.1177</v>
      </c>
      <c r="M171" s="52"/>
    </row>
    <row r="172" ht="14.25" customHeight="1">
      <c r="A172" s="52"/>
      <c r="B172" s="524"/>
      <c r="C172" s="525" t="s">
        <v>420</v>
      </c>
      <c r="D172" s="526">
        <v>20.0</v>
      </c>
      <c r="E172" s="527">
        <v>12236.0</v>
      </c>
      <c r="F172" s="528">
        <v>4200.0</v>
      </c>
      <c r="G172" s="529">
        <v>106.7212</v>
      </c>
      <c r="H172" s="530">
        <v>0.1215</v>
      </c>
      <c r="I172" s="529">
        <v>111.5911</v>
      </c>
      <c r="J172" s="530">
        <v>0.1142</v>
      </c>
      <c r="K172" s="531">
        <v>4.8698</v>
      </c>
      <c r="L172" s="239">
        <f t="shared" si="6"/>
        <v>0.11785</v>
      </c>
      <c r="M172" s="52"/>
    </row>
    <row r="173" ht="14.25" customHeight="1">
      <c r="A173" s="52"/>
      <c r="B173" s="524"/>
      <c r="C173" s="525" t="s">
        <v>421</v>
      </c>
      <c r="D173" s="526">
        <v>20.0</v>
      </c>
      <c r="E173" s="527">
        <v>12359.0</v>
      </c>
      <c r="F173" s="528">
        <v>4323.0</v>
      </c>
      <c r="G173" s="529">
        <v>80.4379</v>
      </c>
      <c r="H173" s="530">
        <v>0.1216</v>
      </c>
      <c r="I173" s="529">
        <v>84.3611</v>
      </c>
      <c r="J173" s="530">
        <v>0.1144</v>
      </c>
      <c r="K173" s="531">
        <v>3.9232</v>
      </c>
      <c r="L173" s="239">
        <f t="shared" si="6"/>
        <v>0.118</v>
      </c>
      <c r="M173" s="52"/>
    </row>
    <row r="174" ht="14.25" customHeight="1">
      <c r="A174" s="52"/>
      <c r="B174" s="524"/>
      <c r="C174" s="525" t="s">
        <v>422</v>
      </c>
      <c r="D174" s="526">
        <v>20.0</v>
      </c>
      <c r="E174" s="527">
        <v>12420.0</v>
      </c>
      <c r="F174" s="528">
        <v>4384.0</v>
      </c>
      <c r="G174" s="529">
        <v>106.7893</v>
      </c>
      <c r="H174" s="530">
        <v>0.1216</v>
      </c>
      <c r="I174" s="529">
        <v>111.5884</v>
      </c>
      <c r="J174" s="530">
        <v>0.1145</v>
      </c>
      <c r="K174" s="531">
        <v>4.7991</v>
      </c>
      <c r="L174" s="239">
        <f t="shared" si="6"/>
        <v>0.11805</v>
      </c>
      <c r="M174" s="52"/>
    </row>
    <row r="175" ht="14.25" customHeight="1">
      <c r="A175" s="52"/>
      <c r="B175" s="524"/>
      <c r="C175" s="525" t="s">
        <v>423</v>
      </c>
      <c r="D175" s="526">
        <v>15.0</v>
      </c>
      <c r="E175" s="532">
        <v>12677.0</v>
      </c>
      <c r="F175" s="528">
        <v>4641.0</v>
      </c>
      <c r="G175" s="529">
        <v>88.2137</v>
      </c>
      <c r="H175" s="530">
        <v>0.1208</v>
      </c>
      <c r="I175" s="529">
        <v>91.6752</v>
      </c>
      <c r="J175" s="530">
        <v>0.1151</v>
      </c>
      <c r="K175" s="531">
        <v>3.4615</v>
      </c>
      <c r="L175" s="239">
        <f t="shared" si="6"/>
        <v>0.11795</v>
      </c>
      <c r="M175" s="52"/>
    </row>
    <row r="176" ht="14.25" customHeight="1">
      <c r="A176" s="52"/>
      <c r="B176" s="524"/>
      <c r="C176" s="525" t="s">
        <v>424</v>
      </c>
      <c r="D176" s="526">
        <v>20.0</v>
      </c>
      <c r="E176" s="532">
        <v>12858.0</v>
      </c>
      <c r="F176" s="528">
        <v>4822.0</v>
      </c>
      <c r="G176" s="529">
        <v>95.6104</v>
      </c>
      <c r="H176" s="530">
        <v>0.1217</v>
      </c>
      <c r="I176" s="529">
        <v>100.0619</v>
      </c>
      <c r="J176" s="530">
        <v>0.1149</v>
      </c>
      <c r="K176" s="531">
        <v>4.4514</v>
      </c>
      <c r="L176" s="239">
        <f t="shared" si="6"/>
        <v>0.1183</v>
      </c>
      <c r="M176" s="52"/>
    </row>
    <row r="177" ht="14.25" customHeight="1">
      <c r="A177" s="52"/>
      <c r="B177" s="524"/>
      <c r="C177" s="525" t="s">
        <v>425</v>
      </c>
      <c r="D177" s="526">
        <v>20.0</v>
      </c>
      <c r="E177" s="532">
        <v>14472.0</v>
      </c>
      <c r="F177" s="528">
        <v>6436.0</v>
      </c>
      <c r="G177" s="529">
        <v>88.3064</v>
      </c>
      <c r="H177" s="530">
        <v>0.1212</v>
      </c>
      <c r="I177" s="529">
        <v>91.905</v>
      </c>
      <c r="J177" s="530">
        <v>0.1158</v>
      </c>
      <c r="K177" s="531">
        <v>3.5986</v>
      </c>
      <c r="L177" s="239">
        <f t="shared" si="6"/>
        <v>0.1185</v>
      </c>
      <c r="M177" s="52"/>
    </row>
    <row r="178" ht="14.25" customHeight="1">
      <c r="A178" s="52"/>
      <c r="B178" s="524"/>
      <c r="C178" s="525" t="s">
        <v>426</v>
      </c>
      <c r="D178" s="526">
        <v>25.0</v>
      </c>
      <c r="E178" s="527">
        <v>14977.0</v>
      </c>
      <c r="F178" s="528">
        <v>6941.0</v>
      </c>
      <c r="G178" s="529">
        <v>100.8964</v>
      </c>
      <c r="H178" s="530">
        <v>0.1188</v>
      </c>
      <c r="I178" s="529">
        <v>103.5911</v>
      </c>
      <c r="J178" s="530">
        <v>0.1153</v>
      </c>
      <c r="K178" s="531">
        <v>2.6946</v>
      </c>
      <c r="L178" s="239">
        <f t="shared" si="6"/>
        <v>0.11705</v>
      </c>
      <c r="M178" s="52"/>
    </row>
    <row r="179" ht="14.25" customHeight="1">
      <c r="A179" s="52"/>
      <c r="B179" s="524"/>
      <c r="C179" s="525" t="s">
        <v>427</v>
      </c>
      <c r="D179" s="526">
        <v>30.0</v>
      </c>
      <c r="E179" s="527">
        <v>15858.0</v>
      </c>
      <c r="F179" s="528">
        <v>7822.0</v>
      </c>
      <c r="G179" s="529">
        <v>77.662</v>
      </c>
      <c r="H179" s="530">
        <v>0.119</v>
      </c>
      <c r="I179" s="529">
        <v>79.8324</v>
      </c>
      <c r="J179" s="530">
        <v>0.1156</v>
      </c>
      <c r="K179" s="531">
        <v>2.1705</v>
      </c>
      <c r="L179" s="239">
        <f t="shared" si="6"/>
        <v>0.1173</v>
      </c>
      <c r="M179" s="52"/>
    </row>
    <row r="180" ht="14.25" customHeight="1">
      <c r="A180" s="52"/>
      <c r="B180" s="524"/>
      <c r="C180" s="525" t="s">
        <v>428</v>
      </c>
      <c r="D180" s="526">
        <v>30.0</v>
      </c>
      <c r="E180" s="527">
        <v>16072.0</v>
      </c>
      <c r="F180" s="528">
        <v>8036.0</v>
      </c>
      <c r="G180" s="529">
        <v>112.2164</v>
      </c>
      <c r="H180" s="530">
        <v>0.1192</v>
      </c>
      <c r="I180" s="529">
        <v>115.008</v>
      </c>
      <c r="J180" s="530">
        <v>0.116</v>
      </c>
      <c r="K180" s="531">
        <v>2.7916</v>
      </c>
      <c r="L180" s="239">
        <f t="shared" si="6"/>
        <v>0.1176</v>
      </c>
      <c r="M180" s="52"/>
    </row>
    <row r="181" ht="14.25" customHeight="1">
      <c r="A181" s="52"/>
      <c r="B181" s="524"/>
      <c r="C181" s="525" t="s">
        <v>429</v>
      </c>
      <c r="D181" s="526">
        <v>30.0</v>
      </c>
      <c r="E181" s="527">
        <v>16224.0</v>
      </c>
      <c r="F181" s="528">
        <v>8188.0</v>
      </c>
      <c r="G181" s="529">
        <v>112.1536</v>
      </c>
      <c r="H181" s="530">
        <v>0.1193</v>
      </c>
      <c r="I181" s="529">
        <v>114.8668</v>
      </c>
      <c r="J181" s="530">
        <v>0.1162</v>
      </c>
      <c r="K181" s="531">
        <v>2.7131</v>
      </c>
      <c r="L181" s="239">
        <f t="shared" si="6"/>
        <v>0.11775</v>
      </c>
      <c r="M181" s="52"/>
    </row>
    <row r="182" ht="14.25" customHeight="1">
      <c r="A182" s="52"/>
      <c r="B182" s="524"/>
      <c r="C182" s="525" t="s">
        <v>430</v>
      </c>
      <c r="D182" s="526">
        <v>30.0</v>
      </c>
      <c r="E182" s="527">
        <v>16497.0</v>
      </c>
      <c r="F182" s="528">
        <v>8461.0</v>
      </c>
      <c r="G182" s="529">
        <v>104.2494</v>
      </c>
      <c r="H182" s="530">
        <v>0.1195</v>
      </c>
      <c r="I182" s="529">
        <v>106.7273</v>
      </c>
      <c r="J182" s="530">
        <v>0.1165</v>
      </c>
      <c r="K182" s="531">
        <v>2.4779</v>
      </c>
      <c r="L182" s="239">
        <f t="shared" si="6"/>
        <v>0.118</v>
      </c>
      <c r="M182" s="52"/>
    </row>
    <row r="183" ht="14.25" customHeight="1">
      <c r="A183" s="52"/>
      <c r="B183" s="52"/>
      <c r="C183" s="52"/>
      <c r="D183" s="52"/>
      <c r="E183" s="52"/>
      <c r="F183" s="52"/>
      <c r="G183" s="52"/>
      <c r="H183" s="52"/>
      <c r="I183" s="52"/>
      <c r="J183" s="52"/>
      <c r="K183" s="52"/>
      <c r="L183" s="52"/>
      <c r="M183" s="52"/>
    </row>
    <row r="184" ht="14.25" customHeight="1">
      <c r="A184" s="52"/>
      <c r="B184" s="536"/>
      <c r="C184" s="536"/>
      <c r="D184" s="536"/>
      <c r="E184" s="536"/>
      <c r="F184" s="536"/>
      <c r="G184" s="536"/>
      <c r="H184" s="52"/>
      <c r="I184" s="52"/>
      <c r="J184" s="52"/>
      <c r="K184" s="52"/>
      <c r="L184" s="52"/>
      <c r="M184" s="52"/>
    </row>
    <row r="185" ht="14.25" customHeight="1">
      <c r="A185" s="29" t="s">
        <v>452</v>
      </c>
      <c r="B185" s="536"/>
      <c r="C185" s="536"/>
      <c r="D185" s="536"/>
      <c r="E185" s="536"/>
      <c r="F185" s="536"/>
      <c r="G185" s="536"/>
      <c r="H185" s="52"/>
      <c r="I185" s="52"/>
      <c r="J185" s="52"/>
      <c r="K185" s="52"/>
      <c r="L185" s="52"/>
      <c r="M185" s="52"/>
    </row>
    <row r="186" ht="14.25" customHeight="1">
      <c r="A186" s="52"/>
      <c r="B186" s="536"/>
      <c r="C186" s="536"/>
      <c r="D186" s="536"/>
      <c r="E186" s="536"/>
      <c r="F186" s="536"/>
      <c r="G186" s="536"/>
      <c r="H186" s="52"/>
      <c r="I186" s="52"/>
      <c r="J186" s="52"/>
      <c r="K186" s="52"/>
      <c r="L186" s="52"/>
      <c r="M186" s="52"/>
    </row>
    <row r="187" ht="14.25" customHeight="1">
      <c r="A187" s="52"/>
      <c r="B187" s="537" t="s">
        <v>432</v>
      </c>
      <c r="C187" s="417"/>
      <c r="D187" s="417"/>
      <c r="E187" s="417"/>
      <c r="F187" s="417"/>
      <c r="G187" s="417"/>
      <c r="H187" s="52"/>
      <c r="I187" s="52"/>
      <c r="J187" s="52"/>
      <c r="K187" s="52"/>
      <c r="L187" s="52"/>
      <c r="M187" s="52"/>
    </row>
    <row r="188" ht="14.25" customHeight="1">
      <c r="A188" s="52"/>
      <c r="B188" s="538" t="s">
        <v>433</v>
      </c>
      <c r="H188" s="52"/>
      <c r="I188" s="52"/>
      <c r="J188" s="52"/>
      <c r="K188" s="52"/>
      <c r="L188" s="52"/>
      <c r="M188" s="52"/>
    </row>
    <row r="189" ht="14.25" customHeight="1">
      <c r="A189" s="52"/>
      <c r="B189" s="539" t="s">
        <v>359</v>
      </c>
      <c r="C189" s="517"/>
      <c r="D189" s="514" t="s">
        <v>360</v>
      </c>
      <c r="E189" s="540"/>
      <c r="F189" s="541">
        <v>44561.0</v>
      </c>
      <c r="G189" s="542"/>
      <c r="H189" s="52"/>
      <c r="I189" s="52"/>
      <c r="J189" s="52"/>
      <c r="K189" s="52"/>
      <c r="L189" s="52"/>
      <c r="M189" s="52"/>
    </row>
    <row r="190" ht="14.25" customHeight="1">
      <c r="A190" s="52"/>
      <c r="B190" s="543"/>
      <c r="C190" s="512"/>
      <c r="D190" s="517"/>
      <c r="E190" s="518"/>
      <c r="F190" s="517"/>
      <c r="G190" s="542"/>
      <c r="H190" s="52"/>
      <c r="I190" s="52"/>
      <c r="J190" s="52"/>
      <c r="K190" s="52"/>
      <c r="L190" s="52"/>
      <c r="M190" s="52"/>
    </row>
    <row r="191" ht="14.25" customHeight="1">
      <c r="A191" s="52"/>
      <c r="B191" s="544" t="s">
        <v>434</v>
      </c>
      <c r="C191" s="545" t="s">
        <v>365</v>
      </c>
      <c r="D191" s="545" t="s">
        <v>366</v>
      </c>
      <c r="E191" s="545" t="s">
        <v>367</v>
      </c>
      <c r="F191" s="545" t="s">
        <v>366</v>
      </c>
      <c r="G191" s="521" t="s">
        <v>368</v>
      </c>
      <c r="H191" s="52"/>
      <c r="I191" s="29" t="s">
        <v>339</v>
      </c>
      <c r="J191" s="52"/>
      <c r="K191" s="52"/>
      <c r="L191" s="52"/>
      <c r="M191" s="52"/>
    </row>
    <row r="192" ht="14.25" customHeight="1">
      <c r="A192" s="52"/>
      <c r="B192" s="546"/>
      <c r="C192" s="547"/>
      <c r="D192" s="547"/>
      <c r="E192" s="547"/>
      <c r="F192" s="547"/>
      <c r="G192" s="523"/>
      <c r="H192" s="52"/>
      <c r="I192" s="52"/>
      <c r="J192" s="52"/>
      <c r="K192" s="52"/>
      <c r="L192" s="52"/>
      <c r="M192" s="52"/>
    </row>
    <row r="193" ht="14.25" customHeight="1">
      <c r="A193" s="52"/>
      <c r="B193" s="548" t="s">
        <v>435</v>
      </c>
      <c r="C193" s="549">
        <v>99.8712</v>
      </c>
      <c r="D193" s="550">
        <v>0.0671</v>
      </c>
      <c r="E193" s="549">
        <v>99.877</v>
      </c>
      <c r="F193" s="550">
        <v>0.0641</v>
      </c>
      <c r="G193" s="551">
        <v>0.0058</v>
      </c>
      <c r="H193" s="552">
        <v>7.0</v>
      </c>
      <c r="I193" s="239">
        <f t="shared" ref="I193:I205" si="7">(D193+F193)/2</f>
        <v>0.0656</v>
      </c>
      <c r="J193" s="52"/>
      <c r="K193" s="52"/>
      <c r="L193" s="52"/>
      <c r="M193" s="52"/>
    </row>
    <row r="194" ht="14.25" customHeight="1">
      <c r="A194" s="52"/>
      <c r="B194" s="548" t="s">
        <v>436</v>
      </c>
      <c r="C194" s="549">
        <v>99.4182</v>
      </c>
      <c r="D194" s="550">
        <v>0.0708</v>
      </c>
      <c r="E194" s="549">
        <v>99.4417</v>
      </c>
      <c r="F194" s="550">
        <v>0.0679</v>
      </c>
      <c r="G194" s="551">
        <v>0.0235</v>
      </c>
      <c r="H194" s="552">
        <v>30.0</v>
      </c>
      <c r="I194" s="239">
        <f t="shared" si="7"/>
        <v>0.06935</v>
      </c>
      <c r="J194" s="52"/>
      <c r="K194" s="52"/>
      <c r="L194" s="52"/>
      <c r="M194" s="52"/>
    </row>
    <row r="195" ht="14.25" customHeight="1">
      <c r="A195" s="52"/>
      <c r="B195" s="548" t="s">
        <v>437</v>
      </c>
      <c r="C195" s="549">
        <v>98.7847</v>
      </c>
      <c r="D195" s="550">
        <v>0.0739</v>
      </c>
      <c r="E195" s="549">
        <v>98.8247</v>
      </c>
      <c r="F195" s="550">
        <v>0.0715</v>
      </c>
      <c r="G195" s="551">
        <v>0.0399</v>
      </c>
      <c r="H195" s="552">
        <v>60.0</v>
      </c>
      <c r="I195" s="239">
        <f t="shared" si="7"/>
        <v>0.0727</v>
      </c>
      <c r="J195" s="52"/>
      <c r="K195" s="52"/>
      <c r="L195" s="52"/>
      <c r="M195" s="52"/>
    </row>
    <row r="196" ht="14.25" customHeight="1">
      <c r="A196" s="52"/>
      <c r="B196" s="548" t="s">
        <v>438</v>
      </c>
      <c r="C196" s="549">
        <v>98.06</v>
      </c>
      <c r="D196" s="550">
        <v>0.0787</v>
      </c>
      <c r="E196" s="549">
        <v>98.1079</v>
      </c>
      <c r="F196" s="550">
        <v>0.0767</v>
      </c>
      <c r="G196" s="551">
        <v>0.0479</v>
      </c>
      <c r="H196" s="552">
        <v>90.0</v>
      </c>
      <c r="I196" s="239">
        <f t="shared" si="7"/>
        <v>0.0777</v>
      </c>
      <c r="J196" s="52"/>
      <c r="K196" s="52"/>
      <c r="L196" s="52"/>
      <c r="M196" s="52"/>
    </row>
    <row r="197" ht="14.25" customHeight="1">
      <c r="A197" s="52"/>
      <c r="B197" s="548" t="s">
        <v>439</v>
      </c>
      <c r="C197" s="549">
        <v>97.3905</v>
      </c>
      <c r="D197" s="550">
        <v>0.0794</v>
      </c>
      <c r="E197" s="549">
        <v>97.4577</v>
      </c>
      <c r="F197" s="550">
        <v>0.0773</v>
      </c>
      <c r="G197" s="551">
        <v>0.0672</v>
      </c>
      <c r="H197" s="552">
        <v>120.0</v>
      </c>
      <c r="I197" s="239">
        <f t="shared" si="7"/>
        <v>0.07835</v>
      </c>
      <c r="J197" s="52"/>
      <c r="K197" s="52"/>
      <c r="L197" s="52"/>
      <c r="M197" s="52"/>
    </row>
    <row r="198" ht="14.25" customHeight="1">
      <c r="A198" s="52"/>
      <c r="B198" s="548" t="s">
        <v>440</v>
      </c>
      <c r="C198" s="549">
        <v>96.6888</v>
      </c>
      <c r="D198" s="550">
        <v>0.0806</v>
      </c>
      <c r="E198" s="549">
        <v>96.7775</v>
      </c>
      <c r="F198" s="550">
        <v>0.0784</v>
      </c>
      <c r="G198" s="551">
        <v>0.0886</v>
      </c>
      <c r="H198" s="552">
        <v>150.0</v>
      </c>
      <c r="I198" s="239">
        <f t="shared" si="7"/>
        <v>0.0795</v>
      </c>
      <c r="J198" s="52"/>
      <c r="K198" s="52"/>
      <c r="L198" s="52"/>
      <c r="M198" s="52"/>
    </row>
    <row r="199" ht="14.25" customHeight="1">
      <c r="A199" s="52"/>
      <c r="B199" s="548" t="s">
        <v>441</v>
      </c>
      <c r="C199" s="549">
        <v>95.954</v>
      </c>
      <c r="D199" s="550">
        <v>0.082</v>
      </c>
      <c r="E199" s="549">
        <v>96.0833</v>
      </c>
      <c r="F199" s="550">
        <v>0.0794</v>
      </c>
      <c r="G199" s="551">
        <v>0.1293</v>
      </c>
      <c r="H199" s="552">
        <v>180.0</v>
      </c>
      <c r="I199" s="239">
        <f t="shared" si="7"/>
        <v>0.0807</v>
      </c>
      <c r="J199" s="52"/>
      <c r="K199" s="52"/>
      <c r="L199" s="52"/>
      <c r="M199" s="52"/>
    </row>
    <row r="200" ht="14.25" customHeight="1">
      <c r="A200" s="52"/>
      <c r="B200" s="548" t="s">
        <v>442</v>
      </c>
      <c r="C200" s="549">
        <v>95.2947</v>
      </c>
      <c r="D200" s="550">
        <v>0.0818</v>
      </c>
      <c r="E200" s="549">
        <v>95.4385</v>
      </c>
      <c r="F200" s="550">
        <v>0.0793</v>
      </c>
      <c r="G200" s="551">
        <v>0.1438</v>
      </c>
      <c r="H200" s="552">
        <v>210.0</v>
      </c>
      <c r="I200" s="239">
        <f t="shared" si="7"/>
        <v>0.08055</v>
      </c>
      <c r="J200" s="52"/>
      <c r="K200" s="52"/>
      <c r="L200" s="52"/>
      <c r="M200" s="52"/>
    </row>
    <row r="201" ht="14.25" customHeight="1">
      <c r="A201" s="52"/>
      <c r="B201" s="548" t="s">
        <v>443</v>
      </c>
      <c r="C201" s="549">
        <v>94.594</v>
      </c>
      <c r="D201" s="550">
        <v>0.0822</v>
      </c>
      <c r="E201" s="549">
        <v>94.7616</v>
      </c>
      <c r="F201" s="550">
        <v>0.0797</v>
      </c>
      <c r="G201" s="551">
        <v>0.1677</v>
      </c>
      <c r="H201" s="552">
        <v>240.0</v>
      </c>
      <c r="I201" s="239">
        <f t="shared" si="7"/>
        <v>0.08095</v>
      </c>
      <c r="J201" s="52"/>
      <c r="K201" s="52"/>
      <c r="L201" s="52"/>
      <c r="M201" s="52"/>
    </row>
    <row r="202" ht="14.25" customHeight="1">
      <c r="A202" s="52"/>
      <c r="B202" s="548" t="s">
        <v>444</v>
      </c>
      <c r="C202" s="549">
        <v>93.8886</v>
      </c>
      <c r="D202" s="550">
        <v>0.0826</v>
      </c>
      <c r="E202" s="549">
        <v>94.0797</v>
      </c>
      <c r="F202" s="550">
        <v>0.08</v>
      </c>
      <c r="G202" s="551">
        <v>0.1911</v>
      </c>
      <c r="H202" s="552">
        <v>270.0</v>
      </c>
      <c r="I202" s="239">
        <f t="shared" si="7"/>
        <v>0.0813</v>
      </c>
      <c r="J202" s="52"/>
      <c r="K202" s="52"/>
      <c r="L202" s="52"/>
      <c r="M202" s="52"/>
    </row>
    <row r="203" ht="14.25" customHeight="1">
      <c r="A203" s="52"/>
      <c r="B203" s="548" t="s">
        <v>445</v>
      </c>
      <c r="C203" s="549">
        <v>93.1877</v>
      </c>
      <c r="D203" s="550">
        <v>0.0829</v>
      </c>
      <c r="E203" s="549">
        <v>93.4137</v>
      </c>
      <c r="F203" s="550">
        <v>0.0801</v>
      </c>
      <c r="G203" s="551">
        <v>0.226</v>
      </c>
      <c r="H203" s="552">
        <v>300.0</v>
      </c>
      <c r="I203" s="239">
        <f t="shared" si="7"/>
        <v>0.0815</v>
      </c>
      <c r="J203" s="52"/>
      <c r="K203" s="52"/>
      <c r="L203" s="52"/>
      <c r="M203" s="52"/>
    </row>
    <row r="204" ht="14.25" customHeight="1">
      <c r="A204" s="52"/>
      <c r="B204" s="548" t="s">
        <v>446</v>
      </c>
      <c r="C204" s="549">
        <v>92.4642</v>
      </c>
      <c r="D204" s="550">
        <v>0.0834</v>
      </c>
      <c r="E204" s="549">
        <v>92.7129</v>
      </c>
      <c r="F204" s="550">
        <v>0.0806</v>
      </c>
      <c r="G204" s="551">
        <v>0.2486</v>
      </c>
      <c r="H204" s="552">
        <v>330.0</v>
      </c>
      <c r="I204" s="239">
        <f t="shared" si="7"/>
        <v>0.082</v>
      </c>
      <c r="J204" s="52"/>
      <c r="K204" s="52"/>
      <c r="L204" s="52"/>
      <c r="M204" s="52"/>
    </row>
    <row r="205" ht="14.25" customHeight="1">
      <c r="A205" s="52"/>
      <c r="B205" s="548" t="s">
        <v>447</v>
      </c>
      <c r="C205" s="549">
        <v>91.7151</v>
      </c>
      <c r="D205" s="550">
        <v>0.084</v>
      </c>
      <c r="E205" s="549">
        <v>92.0689</v>
      </c>
      <c r="F205" s="550">
        <v>0.0804</v>
      </c>
      <c r="G205" s="551">
        <v>0.3538</v>
      </c>
      <c r="H205" s="552">
        <v>360.0</v>
      </c>
      <c r="I205" s="239">
        <f t="shared" si="7"/>
        <v>0.0822</v>
      </c>
      <c r="J205" s="52"/>
      <c r="K205" s="52"/>
      <c r="L205" s="52"/>
      <c r="M205" s="52"/>
    </row>
    <row r="206" ht="14.25" customHeight="1">
      <c r="A206" s="52"/>
      <c r="B206" s="52"/>
      <c r="C206" s="52"/>
      <c r="D206" s="52"/>
      <c r="E206" s="52"/>
      <c r="F206" s="52"/>
      <c r="G206" s="52"/>
      <c r="H206" s="52"/>
      <c r="I206" s="52"/>
      <c r="J206" s="52"/>
      <c r="K206" s="52"/>
      <c r="L206" s="52"/>
      <c r="M206" s="52"/>
    </row>
    <row r="207" ht="14.25" customHeight="1">
      <c r="A207" s="52"/>
      <c r="B207" s="52"/>
      <c r="C207" s="52"/>
      <c r="D207" s="52"/>
      <c r="E207" s="52"/>
      <c r="F207" s="52"/>
      <c r="G207" s="52"/>
      <c r="H207" s="52"/>
      <c r="I207" s="52"/>
      <c r="J207" s="52"/>
      <c r="K207" s="52"/>
      <c r="L207" s="52"/>
      <c r="M207" s="52"/>
    </row>
    <row r="208" ht="14.25" customHeight="1">
      <c r="A208" s="29" t="s">
        <v>453</v>
      </c>
      <c r="B208" s="146" t="s">
        <v>454</v>
      </c>
      <c r="C208" s="52"/>
      <c r="D208" s="52"/>
      <c r="E208" s="52"/>
      <c r="F208" s="52"/>
      <c r="G208" s="52"/>
      <c r="H208" s="52"/>
      <c r="I208" s="52"/>
      <c r="J208" s="52"/>
      <c r="K208" s="52"/>
      <c r="L208" s="52"/>
      <c r="M208" s="52"/>
    </row>
    <row r="209" ht="14.25" customHeight="1">
      <c r="A209" s="52"/>
      <c r="B209" s="52"/>
      <c r="C209" s="52"/>
      <c r="D209" s="52"/>
      <c r="E209" s="52"/>
      <c r="F209" s="52"/>
      <c r="G209" s="52"/>
      <c r="H209" s="52"/>
      <c r="I209" s="52"/>
      <c r="J209" s="52"/>
      <c r="K209" s="52"/>
      <c r="L209" s="52"/>
      <c r="M209" s="52"/>
    </row>
    <row r="210" ht="14.25" customHeight="1">
      <c r="A210" s="52"/>
      <c r="B210" s="553" t="s">
        <v>455</v>
      </c>
      <c r="E210" s="52"/>
      <c r="F210" s="52"/>
      <c r="G210" s="52"/>
      <c r="H210" s="52"/>
      <c r="I210" s="52"/>
      <c r="J210" s="52"/>
      <c r="K210" s="52"/>
      <c r="L210" s="52"/>
      <c r="M210" s="52"/>
    </row>
    <row r="211" ht="14.25" customHeight="1">
      <c r="A211" s="52"/>
      <c r="B211" s="554" t="s">
        <v>456</v>
      </c>
      <c r="C211" s="555"/>
      <c r="D211" s="556"/>
      <c r="E211" s="52"/>
      <c r="F211" s="52"/>
      <c r="G211" s="52"/>
      <c r="H211" s="52"/>
      <c r="I211" s="52"/>
      <c r="J211" s="52"/>
      <c r="K211" s="52"/>
      <c r="L211" s="52"/>
      <c r="M211" s="52"/>
    </row>
    <row r="212" ht="14.25" customHeight="1">
      <c r="A212" s="52"/>
      <c r="B212" s="557"/>
      <c r="C212" s="558" t="s">
        <v>457</v>
      </c>
      <c r="D212" s="428"/>
      <c r="E212" s="52"/>
      <c r="F212" s="52"/>
      <c r="G212" s="52"/>
      <c r="H212" s="52"/>
      <c r="I212" s="52"/>
      <c r="J212" s="52"/>
      <c r="K212" s="52"/>
      <c r="L212" s="52"/>
      <c r="M212" s="52"/>
    </row>
    <row r="213" ht="14.25" customHeight="1">
      <c r="A213" s="52"/>
      <c r="B213" s="559"/>
      <c r="C213" s="560" t="s">
        <v>335</v>
      </c>
      <c r="D213" s="560" t="s">
        <v>336</v>
      </c>
      <c r="E213" s="52"/>
      <c r="F213" s="52"/>
      <c r="G213" s="52"/>
      <c r="H213" s="52"/>
      <c r="I213" s="52"/>
      <c r="J213" s="52"/>
      <c r="K213" s="52"/>
      <c r="L213" s="52"/>
      <c r="M213" s="52"/>
    </row>
    <row r="214" ht="14.25" customHeight="1">
      <c r="A214" s="52"/>
      <c r="B214" s="559"/>
      <c r="C214" s="560" t="s">
        <v>458</v>
      </c>
      <c r="D214" s="560" t="s">
        <v>458</v>
      </c>
      <c r="E214" s="52"/>
      <c r="F214" s="52"/>
      <c r="G214" s="52"/>
      <c r="H214" s="52"/>
      <c r="I214" s="52"/>
      <c r="J214" s="52"/>
      <c r="K214" s="52"/>
      <c r="L214" s="52"/>
      <c r="M214" s="52"/>
    </row>
    <row r="215" ht="14.25" customHeight="1">
      <c r="A215" s="52"/>
      <c r="B215" s="561">
        <v>44713.0</v>
      </c>
      <c r="C215" s="562">
        <v>355.1253</v>
      </c>
      <c r="D215" s="562">
        <v>365.0948</v>
      </c>
      <c r="E215" s="52"/>
      <c r="F215" s="52"/>
      <c r="G215" s="52"/>
      <c r="H215" s="52"/>
      <c r="I215" s="52"/>
      <c r="J215" s="52"/>
      <c r="K215" s="52"/>
      <c r="L215" s="52"/>
      <c r="M215" s="52"/>
    </row>
    <row r="216" ht="14.25" customHeight="1">
      <c r="A216" s="52"/>
      <c r="B216" s="561">
        <v>44714.0</v>
      </c>
      <c r="C216" s="562">
        <v>355.6119</v>
      </c>
      <c r="D216" s="562">
        <v>365.5882</v>
      </c>
      <c r="E216" s="52"/>
      <c r="F216" s="52"/>
      <c r="G216" s="52"/>
      <c r="H216" s="52"/>
      <c r="I216" s="52"/>
      <c r="J216" s="52"/>
      <c r="K216" s="52"/>
      <c r="L216" s="52"/>
      <c r="M216" s="52"/>
    </row>
    <row r="217" ht="14.25" customHeight="1">
      <c r="A217" s="52"/>
      <c r="B217" s="561">
        <v>44715.0</v>
      </c>
      <c r="C217" s="562">
        <v>355.314</v>
      </c>
      <c r="D217" s="562">
        <v>365.2861</v>
      </c>
      <c r="E217" s="52"/>
      <c r="F217" s="52"/>
      <c r="G217" s="52"/>
      <c r="H217" s="52"/>
      <c r="I217" s="52"/>
      <c r="J217" s="52"/>
      <c r="K217" s="52"/>
      <c r="L217" s="52"/>
      <c r="M217" s="52"/>
    </row>
    <row r="218" ht="14.25" customHeight="1">
      <c r="A218" s="52"/>
      <c r="B218" s="561">
        <v>44718.0</v>
      </c>
      <c r="C218" s="562">
        <v>355.2941</v>
      </c>
      <c r="D218" s="562">
        <v>365.266</v>
      </c>
      <c r="E218" s="52"/>
      <c r="F218" s="52"/>
      <c r="G218" s="52"/>
      <c r="H218" s="52"/>
      <c r="I218" s="52"/>
      <c r="J218" s="52"/>
      <c r="K218" s="52"/>
      <c r="L218" s="52"/>
      <c r="M218" s="52"/>
    </row>
    <row r="219" ht="14.25" customHeight="1">
      <c r="A219" s="52"/>
      <c r="B219" s="561">
        <v>44719.0</v>
      </c>
      <c r="C219" s="562">
        <v>356.0968</v>
      </c>
      <c r="D219" s="562">
        <v>366.2398</v>
      </c>
      <c r="E219" s="52"/>
      <c r="F219" s="52"/>
      <c r="G219" s="52"/>
      <c r="H219" s="52"/>
      <c r="I219" s="52"/>
      <c r="J219" s="52"/>
      <c r="K219" s="52"/>
      <c r="L219" s="52"/>
      <c r="M219" s="52"/>
    </row>
    <row r="220" ht="14.25" customHeight="1">
      <c r="A220" s="52"/>
      <c r="B220" s="561">
        <v>44720.0</v>
      </c>
      <c r="C220" s="562">
        <v>355.6855</v>
      </c>
      <c r="D220" s="562">
        <v>366.5762</v>
      </c>
      <c r="E220" s="52"/>
      <c r="F220" s="52"/>
      <c r="G220" s="52"/>
      <c r="H220" s="52"/>
      <c r="I220" s="52"/>
      <c r="J220" s="52"/>
      <c r="K220" s="52"/>
      <c r="L220" s="52"/>
      <c r="M220" s="52"/>
    </row>
    <row r="221" ht="14.25" customHeight="1">
      <c r="A221" s="52"/>
      <c r="B221" s="561">
        <v>44721.0</v>
      </c>
      <c r="C221" s="562">
        <v>355.8183</v>
      </c>
      <c r="D221" s="562">
        <v>366.7956</v>
      </c>
      <c r="E221" s="52"/>
      <c r="F221" s="52"/>
      <c r="G221" s="52"/>
      <c r="H221" s="52"/>
      <c r="I221" s="52"/>
      <c r="J221" s="52"/>
      <c r="K221" s="52"/>
      <c r="L221" s="52"/>
      <c r="M221" s="52"/>
    </row>
    <row r="222" ht="14.25" customHeight="1">
      <c r="A222" s="52"/>
      <c r="B222" s="561">
        <v>44722.0</v>
      </c>
      <c r="C222" s="562">
        <v>355.6074</v>
      </c>
      <c r="D222" s="562">
        <v>366.5287</v>
      </c>
      <c r="E222" s="52"/>
      <c r="F222" s="52"/>
      <c r="G222" s="52"/>
      <c r="H222" s="52"/>
      <c r="I222" s="52"/>
      <c r="J222" s="52"/>
      <c r="K222" s="52"/>
      <c r="L222" s="52"/>
      <c r="M222" s="52"/>
    </row>
    <row r="223" ht="14.25" customHeight="1">
      <c r="A223" s="52"/>
      <c r="B223" s="561">
        <v>44725.0</v>
      </c>
      <c r="C223" s="562">
        <v>355.7263</v>
      </c>
      <c r="D223" s="562">
        <v>366.5254</v>
      </c>
      <c r="E223" s="52"/>
      <c r="F223" s="52"/>
      <c r="G223" s="52"/>
      <c r="H223" s="52"/>
      <c r="I223" s="52"/>
      <c r="J223" s="52"/>
      <c r="K223" s="52"/>
      <c r="L223" s="52"/>
      <c r="M223" s="52"/>
    </row>
    <row r="224" ht="14.25" customHeight="1">
      <c r="A224" s="52"/>
      <c r="B224" s="561">
        <v>44727.0</v>
      </c>
      <c r="C224" s="562">
        <v>355.7074</v>
      </c>
      <c r="D224" s="562">
        <v>366.5065</v>
      </c>
      <c r="E224" s="52"/>
      <c r="F224" s="52"/>
      <c r="G224" s="52"/>
      <c r="H224" s="52"/>
      <c r="I224" s="52"/>
      <c r="J224" s="52"/>
      <c r="K224" s="52"/>
      <c r="L224" s="52"/>
      <c r="M224" s="52"/>
    </row>
    <row r="225" ht="14.25" customHeight="1">
      <c r="A225" s="52"/>
      <c r="B225" s="561">
        <v>44728.0</v>
      </c>
      <c r="C225" s="562">
        <v>355.6785</v>
      </c>
      <c r="D225" s="562">
        <v>366.4915</v>
      </c>
      <c r="E225" s="52"/>
      <c r="F225" s="52"/>
      <c r="G225" s="52"/>
      <c r="H225" s="52"/>
      <c r="I225" s="52"/>
      <c r="J225" s="52"/>
      <c r="K225" s="52"/>
      <c r="L225" s="52"/>
      <c r="M225" s="52"/>
    </row>
    <row r="226" ht="14.25" customHeight="1">
      <c r="A226" s="52"/>
      <c r="B226" s="561">
        <v>44729.0</v>
      </c>
      <c r="C226" s="562">
        <v>355.5141</v>
      </c>
      <c r="D226" s="562">
        <v>366.3277</v>
      </c>
      <c r="E226" s="52"/>
      <c r="F226" s="52"/>
      <c r="G226" s="52"/>
      <c r="H226" s="52"/>
      <c r="I226" s="52"/>
      <c r="J226" s="52"/>
      <c r="K226" s="52"/>
      <c r="L226" s="52"/>
      <c r="M226" s="52"/>
    </row>
    <row r="227" ht="14.25" customHeight="1">
      <c r="A227" s="52"/>
      <c r="B227" s="561">
        <v>44732.0</v>
      </c>
      <c r="C227" s="562">
        <v>356.2897</v>
      </c>
      <c r="D227" s="562">
        <v>366.838</v>
      </c>
      <c r="E227" s="52"/>
      <c r="F227" s="52"/>
      <c r="G227" s="52"/>
      <c r="H227" s="52"/>
      <c r="I227" s="52"/>
      <c r="J227" s="52"/>
      <c r="K227" s="52"/>
      <c r="L227" s="52"/>
      <c r="M227" s="52"/>
    </row>
    <row r="228" ht="14.25" customHeight="1">
      <c r="A228" s="52"/>
      <c r="B228" s="561">
        <v>44733.0</v>
      </c>
      <c r="C228" s="562">
        <v>357.2826</v>
      </c>
      <c r="D228" s="562">
        <v>367.7352</v>
      </c>
      <c r="E228" s="52"/>
      <c r="F228" s="52"/>
      <c r="G228" s="52"/>
      <c r="H228" s="52"/>
      <c r="I228" s="52"/>
      <c r="J228" s="52"/>
      <c r="K228" s="52"/>
      <c r="L228" s="52"/>
      <c r="M228" s="52"/>
    </row>
    <row r="229" ht="14.25" customHeight="1">
      <c r="A229" s="52"/>
      <c r="B229" s="561">
        <v>44734.0</v>
      </c>
      <c r="C229" s="562">
        <v>356.4424</v>
      </c>
      <c r="D229" s="562">
        <v>367.1121</v>
      </c>
      <c r="E229" s="52"/>
      <c r="F229" s="52"/>
      <c r="G229" s="52"/>
      <c r="H229" s="52"/>
      <c r="I229" s="52"/>
      <c r="J229" s="52"/>
      <c r="K229" s="52"/>
      <c r="L229" s="52"/>
      <c r="M229" s="52"/>
    </row>
    <row r="230" ht="14.25" customHeight="1">
      <c r="A230" s="52"/>
      <c r="B230" s="561">
        <v>44735.0</v>
      </c>
      <c r="C230" s="562">
        <v>356.6729</v>
      </c>
      <c r="D230" s="562">
        <v>367.3982</v>
      </c>
      <c r="E230" s="52"/>
      <c r="F230" s="52"/>
      <c r="G230" s="52"/>
      <c r="H230" s="52"/>
      <c r="I230" s="52"/>
      <c r="J230" s="52"/>
      <c r="K230" s="52"/>
      <c r="L230" s="52"/>
      <c r="M230" s="52"/>
    </row>
    <row r="231" ht="14.25" customHeight="1">
      <c r="A231" s="52"/>
      <c r="B231" s="561">
        <v>44736.0</v>
      </c>
      <c r="C231" s="562">
        <v>356.1255</v>
      </c>
      <c r="D231" s="562">
        <v>367.1686</v>
      </c>
      <c r="E231" s="52"/>
      <c r="F231" s="52"/>
      <c r="G231" s="52"/>
      <c r="H231" s="52"/>
      <c r="I231" s="52"/>
      <c r="J231" s="52"/>
      <c r="K231" s="52"/>
      <c r="L231" s="52"/>
      <c r="M231" s="52"/>
    </row>
    <row r="232" ht="14.25" customHeight="1">
      <c r="A232" s="52"/>
      <c r="B232" s="561">
        <v>44739.0</v>
      </c>
      <c r="C232" s="562">
        <v>356.2373</v>
      </c>
      <c r="D232" s="562">
        <v>367.4039</v>
      </c>
      <c r="E232" s="52"/>
      <c r="F232" s="52"/>
      <c r="G232" s="52"/>
      <c r="H232" s="52"/>
      <c r="I232" s="52"/>
      <c r="J232" s="52"/>
      <c r="K232" s="52"/>
      <c r="L232" s="52"/>
      <c r="M232" s="52"/>
    </row>
    <row r="233" ht="14.25" customHeight="1">
      <c r="A233" s="52"/>
      <c r="B233" s="561">
        <v>44740.0</v>
      </c>
      <c r="C233" s="562">
        <v>356.0634</v>
      </c>
      <c r="D233" s="562">
        <v>367.2255</v>
      </c>
      <c r="E233" s="52"/>
      <c r="F233" s="52"/>
      <c r="G233" s="52"/>
      <c r="H233" s="52"/>
      <c r="I233" s="52"/>
      <c r="J233" s="52"/>
      <c r="K233" s="52"/>
      <c r="L233" s="52"/>
      <c r="M233" s="52"/>
    </row>
    <row r="234" ht="14.25" customHeight="1">
      <c r="A234" s="52"/>
      <c r="B234" s="561">
        <v>44741.0</v>
      </c>
      <c r="C234" s="562">
        <v>355.8173</v>
      </c>
      <c r="D234" s="562">
        <v>367.0703</v>
      </c>
      <c r="E234" s="52"/>
      <c r="F234" s="52"/>
      <c r="G234" s="52"/>
      <c r="H234" s="52"/>
      <c r="I234" s="52"/>
      <c r="J234" s="52"/>
      <c r="K234" s="52"/>
      <c r="L234" s="52"/>
      <c r="M234" s="52"/>
    </row>
    <row r="235" ht="14.25" customHeight="1">
      <c r="A235" s="52"/>
      <c r="B235" s="561">
        <v>44742.0</v>
      </c>
      <c r="C235" s="562">
        <v>355.7601</v>
      </c>
      <c r="D235" s="562">
        <v>367.1246</v>
      </c>
      <c r="E235" s="52">
        <f>(C235+D235)/2</f>
        <v>361.44235</v>
      </c>
      <c r="F235" s="52"/>
      <c r="G235" s="52"/>
      <c r="H235" s="52"/>
      <c r="I235" s="52"/>
      <c r="J235" s="52"/>
      <c r="K235" s="52"/>
      <c r="L235" s="52"/>
      <c r="M235" s="52"/>
    </row>
    <row r="236" ht="27.0" customHeight="1">
      <c r="A236" s="52"/>
      <c r="B236" s="563" t="s">
        <v>459</v>
      </c>
      <c r="C236" s="564">
        <v>355.8986</v>
      </c>
      <c r="D236" s="564">
        <v>366.5859</v>
      </c>
      <c r="E236" s="52"/>
      <c r="F236" s="52"/>
      <c r="G236" s="52"/>
      <c r="H236" s="52"/>
      <c r="I236" s="52"/>
      <c r="J236" s="52"/>
      <c r="K236" s="52"/>
      <c r="L236" s="52"/>
      <c r="M236" s="52"/>
    </row>
    <row r="237" ht="14.25" customHeight="1">
      <c r="A237" s="52"/>
      <c r="B237" s="52"/>
      <c r="C237" s="52"/>
      <c r="D237" s="52"/>
      <c r="E237" s="52"/>
      <c r="F237" s="52"/>
      <c r="G237" s="52"/>
      <c r="H237" s="52"/>
      <c r="I237" s="52"/>
      <c r="J237" s="52"/>
      <c r="K237" s="52"/>
      <c r="L237" s="52"/>
      <c r="M237" s="52"/>
    </row>
    <row r="238" ht="14.25" customHeight="1">
      <c r="A238" s="29" t="s">
        <v>460</v>
      </c>
      <c r="B238" s="29" t="s">
        <v>461</v>
      </c>
      <c r="C238" s="52"/>
      <c r="D238" s="565">
        <f>'1. Macro Summary'!B5</f>
        <v>44773</v>
      </c>
      <c r="E238" s="52"/>
      <c r="F238" s="52"/>
      <c r="G238" s="52"/>
      <c r="H238" s="52"/>
      <c r="I238" s="52"/>
      <c r="J238" s="52"/>
      <c r="K238" s="52"/>
      <c r="L238" s="52"/>
      <c r="M238" s="52"/>
    </row>
    <row r="239" ht="14.25" customHeight="1">
      <c r="A239" s="52"/>
      <c r="B239" s="52"/>
      <c r="C239" s="52"/>
      <c r="D239" s="52"/>
      <c r="E239" s="52"/>
      <c r="F239" s="52"/>
      <c r="G239" s="52"/>
      <c r="H239" s="52"/>
      <c r="I239" s="52"/>
      <c r="J239" s="52"/>
      <c r="K239" s="52"/>
      <c r="L239" s="52"/>
      <c r="M239" s="52"/>
    </row>
    <row r="240" ht="14.25" customHeight="1">
      <c r="A240" s="52"/>
      <c r="B240" s="566" t="s">
        <v>169</v>
      </c>
      <c r="C240" s="566" t="s">
        <v>171</v>
      </c>
      <c r="D240" s="567" t="s">
        <v>172</v>
      </c>
      <c r="E240" s="567" t="s">
        <v>462</v>
      </c>
      <c r="F240" s="567" t="s">
        <v>463</v>
      </c>
      <c r="G240" s="566" t="s">
        <v>464</v>
      </c>
      <c r="H240" s="52"/>
      <c r="I240" s="52"/>
      <c r="J240" s="52"/>
      <c r="K240" s="52"/>
      <c r="L240" s="52"/>
      <c r="M240" s="52"/>
    </row>
    <row r="241" ht="14.25" customHeight="1">
      <c r="A241" s="52"/>
      <c r="B241" s="568">
        <v>44778.0</v>
      </c>
      <c r="C241" s="569">
        <v>44414.0</v>
      </c>
      <c r="D241" s="570" t="s">
        <v>182</v>
      </c>
      <c r="E241" s="571">
        <v>268.81</v>
      </c>
      <c r="F241" s="571">
        <v>14.19</v>
      </c>
      <c r="G241" s="571">
        <v>283.0</v>
      </c>
      <c r="H241" s="52"/>
      <c r="I241" s="52"/>
      <c r="J241" s="52"/>
      <c r="K241" s="52"/>
      <c r="L241" s="52"/>
      <c r="M241" s="52"/>
    </row>
    <row r="242" ht="14.25" customHeight="1">
      <c r="A242" s="52"/>
      <c r="B242" s="568">
        <v>44778.0</v>
      </c>
      <c r="C242" s="569">
        <v>44421.0</v>
      </c>
      <c r="D242" s="570" t="s">
        <v>180</v>
      </c>
      <c r="E242" s="572">
        <v>6920.32</v>
      </c>
      <c r="F242" s="571">
        <v>368.16</v>
      </c>
      <c r="G242" s="572">
        <v>7288.48</v>
      </c>
      <c r="H242" s="52"/>
      <c r="I242" s="52"/>
      <c r="J242" s="52"/>
      <c r="K242" s="52"/>
      <c r="L242" s="52"/>
      <c r="M242" s="52"/>
    </row>
    <row r="243" ht="14.25" customHeight="1">
      <c r="A243" s="52"/>
      <c r="B243" s="568">
        <v>44778.0</v>
      </c>
      <c r="C243" s="569">
        <v>44579.0</v>
      </c>
      <c r="D243" s="570" t="s">
        <v>180</v>
      </c>
      <c r="E243" s="572">
        <v>19091.34</v>
      </c>
      <c r="F243" s="571">
        <v>908.66</v>
      </c>
      <c r="G243" s="572">
        <v>20000.0</v>
      </c>
      <c r="H243" s="52"/>
      <c r="I243" s="52"/>
      <c r="J243" s="52"/>
      <c r="K243" s="52"/>
      <c r="L243" s="52"/>
      <c r="M243" s="52"/>
    </row>
    <row r="244" ht="14.25" customHeight="1">
      <c r="A244" s="52"/>
      <c r="B244" s="568">
        <v>44778.0</v>
      </c>
      <c r="C244" s="569">
        <v>44603.0</v>
      </c>
      <c r="D244" s="570" t="s">
        <v>180</v>
      </c>
      <c r="E244" s="572">
        <v>7192.87</v>
      </c>
      <c r="F244" s="571">
        <v>307.13</v>
      </c>
      <c r="G244" s="572">
        <v>7500.0</v>
      </c>
      <c r="H244" s="52"/>
      <c r="I244" s="52"/>
      <c r="J244" s="52"/>
      <c r="K244" s="52"/>
      <c r="L244" s="52"/>
      <c r="M244" s="52"/>
    </row>
    <row r="245" ht="14.25" customHeight="1">
      <c r="A245" s="52"/>
      <c r="B245" s="568">
        <v>44778.0</v>
      </c>
      <c r="C245" s="569">
        <v>44624.0</v>
      </c>
      <c r="D245" s="570" t="s">
        <v>180</v>
      </c>
      <c r="E245" s="572">
        <v>9586.58</v>
      </c>
      <c r="F245" s="571">
        <v>413.42</v>
      </c>
      <c r="G245" s="572">
        <v>10000.0</v>
      </c>
      <c r="H245" s="52"/>
      <c r="I245" s="52"/>
      <c r="J245" s="52"/>
      <c r="K245" s="52"/>
      <c r="L245" s="52"/>
      <c r="M245" s="52"/>
    </row>
    <row r="246" ht="14.25" customHeight="1">
      <c r="A246" s="52"/>
      <c r="B246" s="568">
        <v>44778.0</v>
      </c>
      <c r="C246" s="569">
        <v>44638.0</v>
      </c>
      <c r="D246" s="570" t="s">
        <v>180</v>
      </c>
      <c r="E246" s="572">
        <v>9568.37</v>
      </c>
      <c r="F246" s="571">
        <v>431.63</v>
      </c>
      <c r="G246" s="572">
        <v>10000.0</v>
      </c>
      <c r="H246" s="52"/>
      <c r="I246" s="52"/>
      <c r="J246" s="52"/>
      <c r="K246" s="52"/>
      <c r="L246" s="52"/>
      <c r="M246" s="52"/>
    </row>
    <row r="247" ht="14.25" customHeight="1">
      <c r="A247" s="52"/>
      <c r="B247" s="568">
        <v>44778.0</v>
      </c>
      <c r="C247" s="569">
        <v>44657.0</v>
      </c>
      <c r="D247" s="570" t="s">
        <v>180</v>
      </c>
      <c r="E247" s="572">
        <v>2493.46</v>
      </c>
      <c r="F247" s="571">
        <v>128.19</v>
      </c>
      <c r="G247" s="572">
        <v>2621.65</v>
      </c>
      <c r="H247" s="52"/>
      <c r="I247" s="52"/>
      <c r="J247" s="52"/>
      <c r="K247" s="52"/>
      <c r="L247" s="52"/>
      <c r="M247" s="52"/>
    </row>
    <row r="248" ht="14.25" customHeight="1">
      <c r="A248" s="52"/>
      <c r="B248" s="568">
        <v>44778.0</v>
      </c>
      <c r="C248" s="569">
        <v>44687.0</v>
      </c>
      <c r="D248" s="570" t="s">
        <v>181</v>
      </c>
      <c r="E248" s="572">
        <v>69962.28</v>
      </c>
      <c r="F248" s="572">
        <v>4106.72</v>
      </c>
      <c r="G248" s="572">
        <v>74069.0</v>
      </c>
      <c r="H248" s="52"/>
      <c r="I248" s="52"/>
      <c r="J248" s="52"/>
      <c r="K248" s="52"/>
      <c r="L248" s="52"/>
      <c r="M248" s="52"/>
    </row>
    <row r="249" ht="14.25" customHeight="1">
      <c r="A249" s="52"/>
      <c r="B249" s="568">
        <v>44778.0</v>
      </c>
      <c r="C249" s="569">
        <v>44740.0</v>
      </c>
      <c r="D249" s="570" t="s">
        <v>182</v>
      </c>
      <c r="E249" s="572">
        <v>24427.51</v>
      </c>
      <c r="F249" s="572">
        <v>521.0</v>
      </c>
      <c r="G249" s="572">
        <v>24948.51</v>
      </c>
      <c r="H249" s="52"/>
      <c r="I249" s="52"/>
      <c r="J249" s="52"/>
      <c r="K249" s="52"/>
      <c r="L249" s="52"/>
      <c r="M249" s="52"/>
    </row>
    <row r="250" ht="14.25" customHeight="1">
      <c r="A250" s="52"/>
      <c r="B250" s="568">
        <v>44778.0</v>
      </c>
      <c r="C250" s="569">
        <v>44743.0</v>
      </c>
      <c r="D250" s="570" t="s">
        <v>182</v>
      </c>
      <c r="E250" s="572">
        <v>1301.68</v>
      </c>
      <c r="F250" s="571">
        <v>29.32</v>
      </c>
      <c r="G250" s="572">
        <v>1331.0</v>
      </c>
      <c r="H250" s="52"/>
      <c r="I250" s="52"/>
      <c r="J250" s="52"/>
      <c r="K250" s="52"/>
      <c r="L250" s="52"/>
      <c r="M250" s="52"/>
    </row>
    <row r="251" ht="14.25" customHeight="1">
      <c r="A251" s="52"/>
      <c r="B251" s="568">
        <v>44785.0</v>
      </c>
      <c r="C251" s="573">
        <v>44421.0</v>
      </c>
      <c r="D251" s="570" t="s">
        <v>180</v>
      </c>
      <c r="E251" s="572">
        <v>9.49</v>
      </c>
      <c r="F251" s="571">
        <v>0.51</v>
      </c>
      <c r="G251" s="572">
        <v>10.0</v>
      </c>
      <c r="H251" s="52"/>
      <c r="I251" s="52"/>
      <c r="J251" s="52"/>
      <c r="K251" s="52"/>
      <c r="L251" s="52"/>
      <c r="M251" s="52"/>
    </row>
    <row r="252" ht="14.25" customHeight="1">
      <c r="A252" s="52"/>
      <c r="B252" s="568">
        <v>44785.0</v>
      </c>
      <c r="C252" s="569">
        <v>44603.0</v>
      </c>
      <c r="D252" s="570" t="s">
        <v>183</v>
      </c>
      <c r="E252" s="571">
        <v>182.22</v>
      </c>
      <c r="F252" s="571">
        <v>7.78</v>
      </c>
      <c r="G252" s="571">
        <v>190.0</v>
      </c>
      <c r="H252" s="52"/>
      <c r="I252" s="52"/>
      <c r="J252" s="52"/>
      <c r="K252" s="52"/>
      <c r="L252" s="52"/>
      <c r="M252" s="52"/>
    </row>
    <row r="253" ht="14.25" customHeight="1">
      <c r="A253" s="52"/>
      <c r="B253" s="568">
        <v>44785.0</v>
      </c>
      <c r="C253" s="569">
        <v>44657.0</v>
      </c>
      <c r="D253" s="570" t="s">
        <v>180</v>
      </c>
      <c r="E253" s="572">
        <v>7017.57</v>
      </c>
      <c r="F253" s="571">
        <v>360.78</v>
      </c>
      <c r="G253" s="572">
        <v>7378.35</v>
      </c>
      <c r="H253" s="52"/>
      <c r="I253" s="52"/>
      <c r="J253" s="52"/>
      <c r="K253" s="52"/>
      <c r="L253" s="52"/>
      <c r="M253" s="52"/>
    </row>
    <row r="254" ht="14.25" customHeight="1">
      <c r="A254" s="52"/>
      <c r="B254" s="568">
        <v>44785.0</v>
      </c>
      <c r="C254" s="569">
        <v>44687.0</v>
      </c>
      <c r="D254" s="570" t="s">
        <v>180</v>
      </c>
      <c r="E254" s="572">
        <v>5582.44</v>
      </c>
      <c r="F254" s="571">
        <v>353.35</v>
      </c>
      <c r="G254" s="572">
        <v>5935.79</v>
      </c>
      <c r="H254" s="52"/>
      <c r="I254" s="52"/>
      <c r="J254" s="52"/>
      <c r="K254" s="52"/>
      <c r="L254" s="52"/>
      <c r="M254" s="52"/>
    </row>
    <row r="255" ht="14.25" customHeight="1">
      <c r="A255" s="52"/>
      <c r="B255" s="568">
        <v>44785.0</v>
      </c>
      <c r="C255" s="568">
        <v>44694.0</v>
      </c>
      <c r="D255" s="570" t="s">
        <v>184</v>
      </c>
      <c r="E255" s="572">
        <v>62278.88</v>
      </c>
      <c r="F255" s="572">
        <v>3748.12</v>
      </c>
      <c r="G255" s="572">
        <v>66027.0</v>
      </c>
      <c r="H255" s="52"/>
      <c r="I255" s="52"/>
      <c r="J255" s="52"/>
      <c r="K255" s="52"/>
      <c r="L255" s="52"/>
      <c r="M255" s="52"/>
    </row>
    <row r="256" ht="14.25" customHeight="1">
      <c r="A256" s="52"/>
      <c r="B256" s="568">
        <v>44785.0</v>
      </c>
      <c r="C256" s="568">
        <v>44694.0</v>
      </c>
      <c r="D256" s="570" t="s">
        <v>180</v>
      </c>
      <c r="E256" s="572">
        <v>9608.39</v>
      </c>
      <c r="F256" s="571">
        <v>578.18</v>
      </c>
      <c r="G256" s="572">
        <v>10186.57</v>
      </c>
      <c r="H256" s="52"/>
      <c r="I256" s="52"/>
      <c r="J256" s="52"/>
      <c r="K256" s="52"/>
      <c r="L256" s="52"/>
      <c r="M256" s="52"/>
    </row>
    <row r="257" ht="14.25" customHeight="1">
      <c r="A257" s="52"/>
      <c r="B257" s="568">
        <v>44785.0</v>
      </c>
      <c r="C257" s="569">
        <v>44701.0</v>
      </c>
      <c r="D257" s="570" t="s">
        <v>185</v>
      </c>
      <c r="E257" s="572">
        <v>30843.74</v>
      </c>
      <c r="F257" s="572">
        <v>1856.0</v>
      </c>
      <c r="G257" s="572">
        <v>32699.74</v>
      </c>
      <c r="H257" s="52"/>
      <c r="I257" s="52"/>
      <c r="J257" s="52"/>
      <c r="K257" s="52"/>
      <c r="L257" s="52"/>
      <c r="M257" s="52"/>
    </row>
    <row r="258" ht="14.25" customHeight="1">
      <c r="A258" s="52"/>
      <c r="B258" s="568">
        <v>44785.0</v>
      </c>
      <c r="C258" s="569">
        <v>44727.0</v>
      </c>
      <c r="D258" s="570" t="s">
        <v>180</v>
      </c>
      <c r="E258" s="572">
        <v>9683.09</v>
      </c>
      <c r="F258" s="571">
        <v>316.91</v>
      </c>
      <c r="G258" s="572">
        <v>10000.0</v>
      </c>
      <c r="H258" s="52"/>
      <c r="I258" s="52"/>
      <c r="J258" s="52"/>
      <c r="K258" s="52"/>
      <c r="L258" s="52"/>
      <c r="M258" s="52"/>
    </row>
    <row r="259" ht="14.25" customHeight="1">
      <c r="A259" s="52"/>
      <c r="B259" s="568">
        <v>44792.0</v>
      </c>
      <c r="C259" s="569">
        <v>44428.0</v>
      </c>
      <c r="D259" s="570" t="s">
        <v>186</v>
      </c>
      <c r="E259" s="572">
        <v>16766.03</v>
      </c>
      <c r="F259" s="571">
        <v>891.96</v>
      </c>
      <c r="G259" s="572">
        <v>17657.99</v>
      </c>
      <c r="H259" s="52"/>
      <c r="I259" s="52"/>
      <c r="J259" s="52"/>
      <c r="K259" s="52"/>
      <c r="L259" s="52"/>
      <c r="M259" s="52"/>
    </row>
    <row r="260" ht="14.25" customHeight="1">
      <c r="A260" s="52"/>
      <c r="B260" s="568">
        <v>44792.0</v>
      </c>
      <c r="C260" s="569">
        <v>44579.0</v>
      </c>
      <c r="D260" s="570" t="s">
        <v>186</v>
      </c>
      <c r="E260" s="572">
        <v>9530.96</v>
      </c>
      <c r="F260" s="571">
        <v>469.04</v>
      </c>
      <c r="G260" s="572">
        <v>10000.0</v>
      </c>
      <c r="H260" s="52"/>
      <c r="I260" s="52"/>
      <c r="J260" s="52"/>
      <c r="K260" s="52"/>
      <c r="L260" s="52"/>
      <c r="M260" s="52"/>
    </row>
    <row r="261" ht="14.25" customHeight="1">
      <c r="A261" s="52"/>
      <c r="B261" s="568">
        <v>44792.0</v>
      </c>
      <c r="C261" s="569">
        <v>44610.0</v>
      </c>
      <c r="D261" s="570" t="s">
        <v>187</v>
      </c>
      <c r="E261" s="572">
        <v>1213.17</v>
      </c>
      <c r="F261" s="571">
        <v>51.83</v>
      </c>
      <c r="G261" s="572">
        <v>1265.0</v>
      </c>
      <c r="H261" s="52"/>
      <c r="I261" s="52"/>
      <c r="J261" s="52"/>
      <c r="K261" s="52"/>
      <c r="L261" s="52"/>
      <c r="M261" s="52"/>
    </row>
    <row r="262" ht="14.25" customHeight="1">
      <c r="A262" s="52"/>
      <c r="B262" s="568">
        <v>44792.0</v>
      </c>
      <c r="C262" s="569">
        <v>44631.0</v>
      </c>
      <c r="D262" s="570" t="s">
        <v>186</v>
      </c>
      <c r="E262" s="572">
        <v>21323.85</v>
      </c>
      <c r="F262" s="571">
        <v>984.68</v>
      </c>
      <c r="G262" s="572">
        <v>22308.53</v>
      </c>
      <c r="H262" s="52"/>
      <c r="I262" s="52"/>
      <c r="J262" s="52"/>
      <c r="K262" s="52"/>
      <c r="L262" s="52"/>
      <c r="M262" s="52"/>
    </row>
    <row r="263" ht="14.25" customHeight="1">
      <c r="A263" s="52"/>
      <c r="B263" s="568">
        <v>44792.0</v>
      </c>
      <c r="C263" s="569">
        <v>44645.0</v>
      </c>
      <c r="D263" s="570" t="s">
        <v>186</v>
      </c>
      <c r="E263" s="572">
        <v>12584.31</v>
      </c>
      <c r="F263" s="572">
        <v>611.38</v>
      </c>
      <c r="G263" s="572">
        <v>13195.69</v>
      </c>
      <c r="H263" s="52"/>
      <c r="I263" s="52"/>
      <c r="J263" s="52"/>
      <c r="K263" s="52"/>
      <c r="L263" s="52"/>
      <c r="M263" s="52"/>
    </row>
    <row r="264" ht="14.25" customHeight="1">
      <c r="A264" s="52"/>
      <c r="B264" s="568">
        <v>44792.0</v>
      </c>
      <c r="C264" s="573">
        <v>44687.0</v>
      </c>
      <c r="D264" s="570" t="s">
        <v>186</v>
      </c>
      <c r="E264" s="572">
        <v>7491.31</v>
      </c>
      <c r="F264" s="571">
        <v>508.69</v>
      </c>
      <c r="G264" s="572">
        <v>8000.0</v>
      </c>
      <c r="H264" s="52"/>
      <c r="I264" s="52"/>
      <c r="J264" s="52"/>
      <c r="K264" s="52"/>
      <c r="L264" s="52"/>
      <c r="M264" s="52"/>
    </row>
    <row r="265" ht="14.25" customHeight="1">
      <c r="A265" s="52"/>
      <c r="B265" s="568">
        <v>44792.0</v>
      </c>
      <c r="C265" s="569">
        <v>44694.0</v>
      </c>
      <c r="D265" s="570" t="s">
        <v>186</v>
      </c>
      <c r="E265" s="572">
        <v>4695.11</v>
      </c>
      <c r="F265" s="571">
        <v>304.9</v>
      </c>
      <c r="G265" s="572">
        <v>5000.0</v>
      </c>
      <c r="H265" s="52"/>
      <c r="I265" s="52"/>
      <c r="J265" s="52"/>
      <c r="K265" s="52"/>
      <c r="L265" s="52"/>
      <c r="M265" s="52"/>
    </row>
    <row r="266" ht="14.25" customHeight="1">
      <c r="A266" s="52"/>
      <c r="B266" s="568">
        <v>44792.0</v>
      </c>
      <c r="C266" s="569">
        <v>44701.0</v>
      </c>
      <c r="D266" s="570" t="s">
        <v>185</v>
      </c>
      <c r="E266" s="572">
        <v>41234.9</v>
      </c>
      <c r="F266" s="572">
        <v>2481.36</v>
      </c>
      <c r="G266" s="572">
        <v>43716.26</v>
      </c>
      <c r="H266" s="52"/>
      <c r="I266" s="52"/>
      <c r="J266" s="52"/>
      <c r="K266" s="52"/>
      <c r="L266" s="52"/>
      <c r="M266" s="52"/>
    </row>
    <row r="267" ht="14.25" customHeight="1">
      <c r="A267" s="52"/>
      <c r="B267" s="568">
        <v>44792.0</v>
      </c>
      <c r="C267" s="569">
        <v>44727.0</v>
      </c>
      <c r="D267" s="570" t="s">
        <v>186</v>
      </c>
      <c r="E267" s="572">
        <v>7596.12</v>
      </c>
      <c r="F267" s="571">
        <v>279.15</v>
      </c>
      <c r="G267" s="572">
        <v>7875.27</v>
      </c>
      <c r="H267" s="52"/>
      <c r="I267" s="52"/>
      <c r="J267" s="52"/>
      <c r="K267" s="52"/>
      <c r="L267" s="52"/>
      <c r="M267" s="52"/>
    </row>
    <row r="268" ht="14.25" customHeight="1">
      <c r="A268" s="52"/>
      <c r="B268" s="568">
        <v>44799.0</v>
      </c>
      <c r="C268" s="569">
        <v>44435.0</v>
      </c>
      <c r="D268" s="570" t="s">
        <v>188</v>
      </c>
      <c r="E268" s="572">
        <v>10370.64</v>
      </c>
      <c r="F268" s="571">
        <v>614.97</v>
      </c>
      <c r="G268" s="572">
        <v>10985.61</v>
      </c>
      <c r="H268" s="52"/>
      <c r="I268" s="52"/>
      <c r="J268" s="52"/>
      <c r="K268" s="52"/>
      <c r="L268" s="52"/>
      <c r="M268" s="52"/>
    </row>
    <row r="269" ht="14.25" customHeight="1">
      <c r="A269" s="52"/>
      <c r="B269" s="568">
        <v>44799.0</v>
      </c>
      <c r="C269" s="569">
        <v>44616.0</v>
      </c>
      <c r="D269" s="570" t="s">
        <v>188</v>
      </c>
      <c r="E269" s="572">
        <v>7999.99</v>
      </c>
      <c r="F269" s="571">
        <v>343.08</v>
      </c>
      <c r="G269" s="572">
        <v>8343.07</v>
      </c>
      <c r="H269" s="52"/>
      <c r="I269" s="52"/>
      <c r="J269" s="52"/>
      <c r="K269" s="52"/>
      <c r="L269" s="52"/>
      <c r="M269" s="52"/>
    </row>
    <row r="270" ht="14.25" customHeight="1">
      <c r="A270" s="52"/>
      <c r="B270" s="568">
        <v>44799.0</v>
      </c>
      <c r="C270" s="569">
        <v>44617.0</v>
      </c>
      <c r="D270" s="570" t="s">
        <v>189</v>
      </c>
      <c r="E270" s="572">
        <v>14873.81</v>
      </c>
      <c r="F270" s="572">
        <v>634.36</v>
      </c>
      <c r="G270" s="572">
        <v>15508.17</v>
      </c>
      <c r="H270" s="52"/>
      <c r="I270" s="52"/>
      <c r="J270" s="52"/>
      <c r="K270" s="52"/>
      <c r="L270" s="52"/>
      <c r="M270" s="52"/>
    </row>
    <row r="271" ht="14.25" customHeight="1">
      <c r="A271" s="52"/>
      <c r="B271" s="568">
        <v>44799.0</v>
      </c>
      <c r="C271" s="569">
        <v>44631.0</v>
      </c>
      <c r="D271" s="570" t="s">
        <v>188</v>
      </c>
      <c r="E271" s="572">
        <v>14309.82</v>
      </c>
      <c r="F271" s="572">
        <v>690.18</v>
      </c>
      <c r="G271" s="572">
        <v>15000.0</v>
      </c>
      <c r="H271" s="52"/>
      <c r="I271" s="52"/>
      <c r="J271" s="52"/>
      <c r="K271" s="52"/>
      <c r="L271" s="52"/>
      <c r="M271" s="52"/>
    </row>
    <row r="272" ht="14.25" customHeight="1">
      <c r="A272" s="52"/>
      <c r="B272" s="568">
        <v>44799.0</v>
      </c>
      <c r="C272" s="573">
        <v>44645.0</v>
      </c>
      <c r="D272" s="570" t="s">
        <v>188</v>
      </c>
      <c r="E272" s="572">
        <v>11419.28</v>
      </c>
      <c r="F272" s="571">
        <v>580.72</v>
      </c>
      <c r="G272" s="572">
        <v>12000.0</v>
      </c>
      <c r="H272" s="52"/>
      <c r="I272" s="52"/>
      <c r="J272" s="52"/>
      <c r="K272" s="52"/>
      <c r="L272" s="52"/>
      <c r="M272" s="52"/>
    </row>
    <row r="273" ht="14.25" customHeight="1">
      <c r="A273" s="52"/>
      <c r="B273" s="568">
        <v>44799.0</v>
      </c>
      <c r="C273" s="569">
        <v>44687.0</v>
      </c>
      <c r="D273" s="570" t="s">
        <v>188</v>
      </c>
      <c r="E273" s="572">
        <v>7459.05</v>
      </c>
      <c r="F273" s="571">
        <v>540.95</v>
      </c>
      <c r="G273" s="572">
        <v>8000.0</v>
      </c>
      <c r="H273" s="52"/>
      <c r="I273" s="52"/>
      <c r="J273" s="52"/>
      <c r="K273" s="52"/>
      <c r="L273" s="52"/>
      <c r="M273" s="52"/>
    </row>
    <row r="274" ht="14.25" customHeight="1">
      <c r="A274" s="52"/>
      <c r="B274" s="568">
        <v>44799.0</v>
      </c>
      <c r="C274" s="569">
        <v>44701.0</v>
      </c>
      <c r="D274" s="570" t="s">
        <v>188</v>
      </c>
      <c r="E274" s="572">
        <v>10612.57</v>
      </c>
      <c r="F274" s="572">
        <v>689.17</v>
      </c>
      <c r="G274" s="572">
        <v>11301.74</v>
      </c>
      <c r="H274" s="52"/>
      <c r="I274" s="52"/>
      <c r="J274" s="52"/>
      <c r="K274" s="52"/>
      <c r="L274" s="52"/>
      <c r="M274" s="52"/>
    </row>
    <row r="275" ht="14.25" customHeight="1">
      <c r="A275" s="52"/>
      <c r="B275" s="568">
        <v>44799.0</v>
      </c>
      <c r="C275" s="569">
        <v>44708.0</v>
      </c>
      <c r="D275" s="570" t="s">
        <v>190</v>
      </c>
      <c r="E275" s="572">
        <v>56759.45</v>
      </c>
      <c r="F275" s="572">
        <v>3356.55</v>
      </c>
      <c r="G275" s="572">
        <v>60116.0</v>
      </c>
      <c r="H275" s="52"/>
      <c r="I275" s="52"/>
      <c r="J275" s="52"/>
      <c r="K275" s="52"/>
      <c r="L275" s="52"/>
      <c r="M275" s="52"/>
    </row>
    <row r="276" ht="14.25" customHeight="1">
      <c r="A276" s="52"/>
      <c r="B276" s="568">
        <v>44799.0</v>
      </c>
      <c r="C276" s="569">
        <v>44715.0</v>
      </c>
      <c r="D276" s="570" t="s">
        <v>188</v>
      </c>
      <c r="E276" s="572">
        <v>6260.79</v>
      </c>
      <c r="F276" s="571">
        <v>327.97</v>
      </c>
      <c r="G276" s="572">
        <v>6588.76</v>
      </c>
      <c r="H276" s="52"/>
      <c r="I276" s="52"/>
      <c r="J276" s="52"/>
      <c r="K276" s="52"/>
      <c r="L276" s="52"/>
      <c r="M276" s="52"/>
    </row>
    <row r="277" ht="14.25" customHeight="1">
      <c r="A277" s="52"/>
      <c r="B277" s="568">
        <v>44799.0</v>
      </c>
      <c r="C277" s="569">
        <v>44729.0</v>
      </c>
      <c r="D277" s="570" t="s">
        <v>188</v>
      </c>
      <c r="E277" s="572">
        <v>11524.84</v>
      </c>
      <c r="F277" s="571">
        <v>456.79</v>
      </c>
      <c r="G277" s="572">
        <v>11981.63</v>
      </c>
      <c r="H277" s="52"/>
      <c r="I277" s="52"/>
      <c r="J277" s="52"/>
      <c r="K277" s="52"/>
      <c r="L277" s="52"/>
      <c r="M277" s="52"/>
    </row>
    <row r="278" ht="15.75" customHeight="1">
      <c r="A278" s="52"/>
      <c r="B278" s="568">
        <v>44806.0</v>
      </c>
      <c r="C278" s="569">
        <v>44442.0</v>
      </c>
      <c r="D278" s="570" t="s">
        <v>191</v>
      </c>
      <c r="E278" s="572">
        <v>26312.77</v>
      </c>
      <c r="F278" s="572">
        <v>1568.25</v>
      </c>
      <c r="G278" s="572">
        <v>27881.02</v>
      </c>
      <c r="H278" s="52"/>
      <c r="I278" s="52"/>
      <c r="J278" s="52"/>
      <c r="K278" s="52"/>
      <c r="L278" s="52"/>
      <c r="M278" s="52"/>
    </row>
    <row r="279" ht="15.75" customHeight="1">
      <c r="A279" s="52"/>
      <c r="B279" s="568">
        <v>44806.0</v>
      </c>
      <c r="C279" s="569">
        <v>44624.0</v>
      </c>
      <c r="D279" s="570" t="s">
        <v>192</v>
      </c>
      <c r="E279" s="572">
        <v>19058.44</v>
      </c>
      <c r="F279" s="571">
        <v>941.56</v>
      </c>
      <c r="G279" s="572">
        <v>20000.0</v>
      </c>
      <c r="H279" s="52"/>
      <c r="I279" s="52"/>
      <c r="J279" s="52"/>
      <c r="K279" s="52"/>
      <c r="L279" s="52"/>
      <c r="M279" s="52"/>
    </row>
    <row r="280" ht="15.75" customHeight="1">
      <c r="A280" s="52"/>
      <c r="B280" s="568">
        <v>44806.0</v>
      </c>
      <c r="C280" s="569">
        <v>44631.0</v>
      </c>
      <c r="D280" s="570" t="s">
        <v>191</v>
      </c>
      <c r="E280" s="572">
        <v>5712.46</v>
      </c>
      <c r="F280" s="571">
        <v>287.54</v>
      </c>
      <c r="G280" s="572">
        <v>6000.0</v>
      </c>
      <c r="H280" s="52"/>
      <c r="I280" s="52"/>
      <c r="J280" s="52"/>
      <c r="K280" s="52"/>
      <c r="L280" s="52"/>
      <c r="M280" s="52"/>
    </row>
    <row r="281" ht="15.75" customHeight="1">
      <c r="A281" s="52"/>
      <c r="B281" s="568">
        <v>44806.0</v>
      </c>
      <c r="C281" s="569">
        <v>44645.0</v>
      </c>
      <c r="D281" s="570" t="s">
        <v>191</v>
      </c>
      <c r="E281" s="572">
        <v>7596.46</v>
      </c>
      <c r="F281" s="572">
        <v>403.54</v>
      </c>
      <c r="G281" s="572">
        <v>8000.0</v>
      </c>
      <c r="H281" s="52"/>
      <c r="I281" s="52"/>
      <c r="J281" s="52"/>
      <c r="K281" s="52"/>
      <c r="L281" s="52"/>
      <c r="M281" s="52"/>
    </row>
    <row r="282" ht="15.75" customHeight="1">
      <c r="A282" s="52"/>
      <c r="B282" s="568">
        <v>44806.0</v>
      </c>
      <c r="C282" s="573">
        <v>44687.0</v>
      </c>
      <c r="D282" s="570" t="s">
        <v>191</v>
      </c>
      <c r="E282" s="572">
        <v>7427.21</v>
      </c>
      <c r="F282" s="571">
        <v>572.79</v>
      </c>
      <c r="G282" s="572">
        <v>8000.0</v>
      </c>
      <c r="H282" s="52"/>
      <c r="I282" s="52"/>
      <c r="J282" s="52"/>
      <c r="K282" s="52"/>
      <c r="L282" s="52"/>
      <c r="M282" s="52"/>
    </row>
    <row r="283" ht="15.75" customHeight="1">
      <c r="A283" s="52"/>
      <c r="B283" s="568">
        <v>44806.0</v>
      </c>
      <c r="C283" s="569">
        <v>44694.0</v>
      </c>
      <c r="D283" s="570" t="s">
        <v>191</v>
      </c>
      <c r="E283" s="572">
        <v>4653.36</v>
      </c>
      <c r="F283" s="571">
        <v>346.64</v>
      </c>
      <c r="G283" s="572">
        <v>5000.0</v>
      </c>
      <c r="H283" s="52"/>
      <c r="I283" s="52"/>
      <c r="J283" s="52"/>
      <c r="K283" s="52"/>
      <c r="L283" s="52"/>
      <c r="M283" s="52"/>
    </row>
    <row r="284" ht="15.75" customHeight="1">
      <c r="A284" s="52"/>
      <c r="B284" s="568">
        <v>44806.0</v>
      </c>
      <c r="C284" s="573">
        <v>44701.0</v>
      </c>
      <c r="D284" s="570" t="s">
        <v>191</v>
      </c>
      <c r="E284" s="572">
        <v>4674.12</v>
      </c>
      <c r="F284" s="572">
        <v>325.89</v>
      </c>
      <c r="G284" s="572">
        <v>5000.0</v>
      </c>
      <c r="H284" s="52"/>
      <c r="I284" s="52"/>
      <c r="J284" s="52"/>
      <c r="K284" s="52"/>
      <c r="L284" s="52"/>
      <c r="M284" s="52"/>
    </row>
    <row r="285" ht="15.75" customHeight="1">
      <c r="A285" s="52"/>
      <c r="B285" s="568">
        <v>44806.0</v>
      </c>
      <c r="C285" s="568">
        <v>44715.0</v>
      </c>
      <c r="D285" s="570" t="s">
        <v>193</v>
      </c>
      <c r="E285" s="572">
        <v>35197.13</v>
      </c>
      <c r="F285" s="572">
        <v>2001.87</v>
      </c>
      <c r="G285" s="572">
        <v>37199.0</v>
      </c>
      <c r="H285" s="52"/>
      <c r="I285" s="52"/>
      <c r="J285" s="52"/>
      <c r="K285" s="52"/>
      <c r="L285" s="52"/>
      <c r="M285" s="52"/>
    </row>
    <row r="286" ht="15.75" customHeight="1">
      <c r="A286" s="52"/>
      <c r="B286" s="568">
        <v>44806.0</v>
      </c>
      <c r="C286" s="568">
        <v>44715.0</v>
      </c>
      <c r="D286" s="570" t="s">
        <v>191</v>
      </c>
      <c r="E286" s="572">
        <v>26780.8</v>
      </c>
      <c r="F286" s="572">
        <v>1523.15</v>
      </c>
      <c r="G286" s="572">
        <v>28303.95</v>
      </c>
      <c r="H286" s="52"/>
      <c r="I286" s="52"/>
      <c r="J286" s="52"/>
      <c r="K286" s="52"/>
      <c r="L286" s="52"/>
      <c r="M286" s="52"/>
    </row>
    <row r="287" ht="15.75" customHeight="1">
      <c r="A287" s="52"/>
      <c r="B287" s="568">
        <v>44806.0</v>
      </c>
      <c r="C287" s="569">
        <v>44729.0</v>
      </c>
      <c r="D287" s="570" t="s">
        <v>191</v>
      </c>
      <c r="E287" s="572">
        <v>10839.48</v>
      </c>
      <c r="F287" s="571">
        <v>473.49</v>
      </c>
      <c r="G287" s="572">
        <v>11312.97</v>
      </c>
      <c r="H287" s="52"/>
      <c r="I287" s="52"/>
      <c r="J287" s="52"/>
      <c r="K287" s="52"/>
      <c r="L287" s="52"/>
      <c r="M287" s="52"/>
    </row>
    <row r="288" ht="15.75" customHeight="1">
      <c r="A288" s="52"/>
      <c r="B288" s="568">
        <v>44813.0</v>
      </c>
      <c r="C288" s="569">
        <v>44449.0</v>
      </c>
      <c r="D288" s="570" t="s">
        <v>194</v>
      </c>
      <c r="E288" s="572">
        <v>16229.11</v>
      </c>
      <c r="F288" s="571">
        <v>981.84</v>
      </c>
      <c r="G288" s="572">
        <v>17210.95</v>
      </c>
      <c r="H288" s="52"/>
      <c r="I288" s="52"/>
      <c r="J288" s="52"/>
      <c r="K288" s="52"/>
      <c r="L288" s="52"/>
      <c r="M288" s="52"/>
    </row>
    <row r="289" ht="15.75" customHeight="1">
      <c r="A289" s="52"/>
      <c r="B289" s="568">
        <v>44813.0</v>
      </c>
      <c r="C289" s="569">
        <v>44473.0</v>
      </c>
      <c r="D289" s="570" t="s">
        <v>194</v>
      </c>
      <c r="E289" s="572">
        <v>29786.64</v>
      </c>
      <c r="F289" s="572">
        <v>1950.37</v>
      </c>
      <c r="G289" s="572">
        <v>31737.01</v>
      </c>
      <c r="H289" s="52"/>
      <c r="I289" s="52"/>
      <c r="J289" s="52"/>
      <c r="K289" s="52"/>
      <c r="L289" s="52"/>
      <c r="M289" s="52"/>
    </row>
    <row r="290" ht="15.75" customHeight="1">
      <c r="A290" s="52"/>
      <c r="B290" s="568">
        <v>44813.0</v>
      </c>
      <c r="C290" s="569">
        <v>44631.0</v>
      </c>
      <c r="D290" s="570" t="s">
        <v>195</v>
      </c>
      <c r="E290" s="572">
        <v>285.06</v>
      </c>
      <c r="F290" s="571">
        <v>14.94</v>
      </c>
      <c r="G290" s="572">
        <v>300.0</v>
      </c>
      <c r="H290" s="52"/>
      <c r="I290" s="52"/>
      <c r="J290" s="52"/>
      <c r="K290" s="52"/>
      <c r="L290" s="52"/>
      <c r="M290" s="52"/>
    </row>
    <row r="291" ht="15.75" customHeight="1">
      <c r="A291" s="52"/>
      <c r="B291" s="568">
        <v>44813.0</v>
      </c>
      <c r="C291" s="569">
        <v>44645.0</v>
      </c>
      <c r="D291" s="570" t="s">
        <v>194</v>
      </c>
      <c r="E291" s="572">
        <v>14212.83</v>
      </c>
      <c r="F291" s="571">
        <v>787.17</v>
      </c>
      <c r="G291" s="572">
        <v>15000.0</v>
      </c>
      <c r="H291" s="52"/>
      <c r="I291" s="52"/>
      <c r="J291" s="52"/>
      <c r="K291" s="52"/>
      <c r="L291" s="52"/>
      <c r="M291" s="52"/>
    </row>
    <row r="292" ht="15.75" customHeight="1">
      <c r="A292" s="52"/>
      <c r="B292" s="568">
        <v>44813.0</v>
      </c>
      <c r="C292" s="569">
        <v>44687.0</v>
      </c>
      <c r="D292" s="570" t="s">
        <v>194</v>
      </c>
      <c r="E292" s="572">
        <v>9244.18</v>
      </c>
      <c r="F292" s="571">
        <v>755.82</v>
      </c>
      <c r="G292" s="572">
        <v>10000.0</v>
      </c>
      <c r="H292" s="52"/>
      <c r="I292" s="52"/>
      <c r="J292" s="52"/>
      <c r="K292" s="52"/>
      <c r="L292" s="52"/>
      <c r="M292" s="52"/>
    </row>
    <row r="293" ht="15.75" customHeight="1">
      <c r="A293" s="52"/>
      <c r="B293" s="568">
        <v>44813.0</v>
      </c>
      <c r="C293" s="573">
        <v>44694.0</v>
      </c>
      <c r="D293" s="570" t="s">
        <v>194</v>
      </c>
      <c r="E293" s="572">
        <v>4632.59</v>
      </c>
      <c r="F293" s="571">
        <v>367.42</v>
      </c>
      <c r="G293" s="572">
        <v>5000.0</v>
      </c>
      <c r="H293" s="52"/>
      <c r="I293" s="52"/>
      <c r="J293" s="52"/>
      <c r="K293" s="52"/>
      <c r="L293" s="52"/>
      <c r="M293" s="52"/>
    </row>
    <row r="294" ht="15.75" customHeight="1">
      <c r="A294" s="52"/>
      <c r="B294" s="568">
        <v>44813.0</v>
      </c>
      <c r="C294" s="573">
        <v>44701.0</v>
      </c>
      <c r="D294" s="570" t="s">
        <v>194</v>
      </c>
      <c r="E294" s="572">
        <v>4653.36</v>
      </c>
      <c r="F294" s="571">
        <v>346.64</v>
      </c>
      <c r="G294" s="572">
        <v>5000.0</v>
      </c>
      <c r="H294" s="52"/>
      <c r="I294" s="52"/>
      <c r="J294" s="52"/>
      <c r="K294" s="52"/>
      <c r="L294" s="52"/>
      <c r="M294" s="52"/>
    </row>
    <row r="295" ht="15.75" customHeight="1">
      <c r="A295" s="52"/>
      <c r="B295" s="568">
        <v>44813.0</v>
      </c>
      <c r="C295" s="573">
        <v>44708.0</v>
      </c>
      <c r="D295" s="570" t="s">
        <v>194</v>
      </c>
      <c r="E295" s="572">
        <v>9359.08</v>
      </c>
      <c r="F295" s="572">
        <v>640.92</v>
      </c>
      <c r="G295" s="572">
        <v>10000.0</v>
      </c>
      <c r="H295" s="52"/>
      <c r="I295" s="52"/>
      <c r="J295" s="52"/>
      <c r="K295" s="52"/>
      <c r="L295" s="52"/>
      <c r="M295" s="52"/>
    </row>
    <row r="296" ht="15.75" customHeight="1">
      <c r="A296" s="52"/>
      <c r="B296" s="568">
        <v>44813.0</v>
      </c>
      <c r="C296" s="569">
        <v>44722.0</v>
      </c>
      <c r="D296" s="570" t="s">
        <v>196</v>
      </c>
      <c r="E296" s="572">
        <v>52582.34</v>
      </c>
      <c r="F296" s="572">
        <v>2879.66</v>
      </c>
      <c r="G296" s="572">
        <v>55462.0</v>
      </c>
      <c r="H296" s="52"/>
      <c r="I296" s="52"/>
      <c r="J296" s="52"/>
      <c r="K296" s="52"/>
      <c r="L296" s="52"/>
      <c r="M296" s="52"/>
    </row>
    <row r="297" ht="15.75" customHeight="1">
      <c r="A297" s="52"/>
      <c r="B297" s="568">
        <v>44813.0</v>
      </c>
      <c r="C297" s="569">
        <v>44729.0</v>
      </c>
      <c r="D297" s="570" t="s">
        <v>194</v>
      </c>
      <c r="E297" s="572">
        <v>9544.3</v>
      </c>
      <c r="F297" s="571">
        <v>455.7</v>
      </c>
      <c r="G297" s="572">
        <v>10000.0</v>
      </c>
      <c r="H297" s="52"/>
      <c r="I297" s="52"/>
      <c r="J297" s="52"/>
      <c r="K297" s="52"/>
      <c r="L297" s="52"/>
      <c r="M297" s="52"/>
    </row>
    <row r="298" ht="15.75" customHeight="1">
      <c r="A298" s="52"/>
      <c r="B298" s="568">
        <v>44820.0</v>
      </c>
      <c r="C298" s="569">
        <v>44456.0</v>
      </c>
      <c r="D298" s="570" t="s">
        <v>197</v>
      </c>
      <c r="E298" s="572">
        <v>17482.95</v>
      </c>
      <c r="F298" s="572">
        <v>1069.97</v>
      </c>
      <c r="G298" s="572">
        <v>18552.92</v>
      </c>
      <c r="H298" s="52"/>
      <c r="I298" s="52"/>
      <c r="J298" s="52"/>
      <c r="K298" s="52"/>
      <c r="L298" s="52"/>
      <c r="M298" s="52"/>
    </row>
    <row r="299" ht="15.75" customHeight="1">
      <c r="A299" s="52"/>
      <c r="B299" s="568">
        <v>44820.0</v>
      </c>
      <c r="C299" s="569">
        <v>44473.0</v>
      </c>
      <c r="D299" s="570" t="s">
        <v>197</v>
      </c>
      <c r="E299" s="572">
        <v>23434.0</v>
      </c>
      <c r="F299" s="572">
        <v>1566.0</v>
      </c>
      <c r="G299" s="572">
        <v>25000.0</v>
      </c>
      <c r="H299" s="52"/>
      <c r="I299" s="52"/>
      <c r="J299" s="52"/>
      <c r="K299" s="52"/>
      <c r="L299" s="52"/>
      <c r="M299" s="52"/>
    </row>
    <row r="300" ht="15.75" customHeight="1">
      <c r="A300" s="52"/>
      <c r="B300" s="568">
        <v>44820.0</v>
      </c>
      <c r="C300" s="569">
        <v>44638.0</v>
      </c>
      <c r="D300" s="570" t="s">
        <v>198</v>
      </c>
      <c r="E300" s="572">
        <v>18.95</v>
      </c>
      <c r="F300" s="571">
        <v>1.05</v>
      </c>
      <c r="G300" s="572">
        <v>20.0</v>
      </c>
      <c r="H300" s="52"/>
      <c r="I300" s="52"/>
      <c r="J300" s="52"/>
      <c r="K300" s="52"/>
      <c r="L300" s="52"/>
      <c r="M300" s="52"/>
    </row>
    <row r="301" ht="15.75" customHeight="1">
      <c r="A301" s="52"/>
      <c r="B301" s="568">
        <v>44820.0</v>
      </c>
      <c r="C301" s="569">
        <v>44642.0</v>
      </c>
      <c r="D301" s="570" t="s">
        <v>197</v>
      </c>
      <c r="E301" s="572">
        <v>2694.14</v>
      </c>
      <c r="F301" s="571">
        <v>145.71</v>
      </c>
      <c r="G301" s="572">
        <v>2839.85</v>
      </c>
      <c r="H301" s="52"/>
      <c r="I301" s="52"/>
      <c r="J301" s="52"/>
      <c r="K301" s="52"/>
      <c r="L301" s="52"/>
      <c r="M301" s="52"/>
    </row>
    <row r="302" ht="15.75" customHeight="1">
      <c r="A302" s="52"/>
      <c r="B302" s="568">
        <v>44820.0</v>
      </c>
      <c r="C302" s="573">
        <v>44652.0</v>
      </c>
      <c r="D302" s="570" t="s">
        <v>197</v>
      </c>
      <c r="E302" s="572">
        <v>18553.61</v>
      </c>
      <c r="F302" s="572">
        <v>1057.55</v>
      </c>
      <c r="G302" s="572">
        <v>19611.16</v>
      </c>
      <c r="H302" s="52"/>
      <c r="I302" s="52"/>
      <c r="J302" s="52"/>
      <c r="K302" s="52"/>
      <c r="L302" s="52"/>
      <c r="M302" s="52"/>
    </row>
    <row r="303" ht="15.75" customHeight="1">
      <c r="A303" s="52"/>
      <c r="B303" s="568">
        <v>44820.0</v>
      </c>
      <c r="C303" s="573">
        <v>44687.0</v>
      </c>
      <c r="D303" s="570" t="s">
        <v>197</v>
      </c>
      <c r="E303" s="572">
        <v>9204.6</v>
      </c>
      <c r="F303" s="571">
        <v>795.4</v>
      </c>
      <c r="G303" s="572">
        <v>10000.0</v>
      </c>
      <c r="H303" s="52"/>
      <c r="I303" s="52"/>
      <c r="J303" s="52"/>
      <c r="K303" s="52"/>
      <c r="L303" s="52"/>
      <c r="M303" s="52"/>
    </row>
    <row r="304" ht="15.75" customHeight="1">
      <c r="A304" s="52"/>
      <c r="B304" s="568">
        <v>44820.0</v>
      </c>
      <c r="C304" s="573">
        <v>44694.0</v>
      </c>
      <c r="D304" s="570" t="s">
        <v>197</v>
      </c>
      <c r="E304" s="572">
        <v>2118.32</v>
      </c>
      <c r="F304" s="572">
        <v>178.26</v>
      </c>
      <c r="G304" s="572">
        <v>2296.58</v>
      </c>
      <c r="H304" s="52"/>
      <c r="I304" s="52"/>
      <c r="J304" s="52"/>
      <c r="K304" s="52"/>
      <c r="L304" s="52"/>
      <c r="M304" s="52"/>
    </row>
    <row r="305" ht="15.75" customHeight="1">
      <c r="A305" s="52"/>
      <c r="B305" s="568">
        <v>44820.0</v>
      </c>
      <c r="C305" s="569">
        <v>44701.0</v>
      </c>
      <c r="D305" s="570" t="s">
        <v>197</v>
      </c>
      <c r="E305" s="572">
        <v>9265.17</v>
      </c>
      <c r="F305" s="571">
        <v>734.83</v>
      </c>
      <c r="G305" s="572">
        <v>10000.0</v>
      </c>
      <c r="H305" s="52"/>
      <c r="I305" s="52"/>
      <c r="J305" s="52"/>
      <c r="K305" s="52"/>
      <c r="L305" s="52"/>
      <c r="M305" s="52"/>
    </row>
    <row r="306" ht="15.75" customHeight="1">
      <c r="A306" s="52"/>
      <c r="B306" s="568">
        <v>44820.0</v>
      </c>
      <c r="C306" s="569">
        <v>44708.0</v>
      </c>
      <c r="D306" s="570" t="s">
        <v>197</v>
      </c>
      <c r="E306" s="572">
        <v>5590.91</v>
      </c>
      <c r="F306" s="571">
        <v>409.09</v>
      </c>
      <c r="G306" s="572">
        <v>6000.0</v>
      </c>
      <c r="H306" s="52"/>
      <c r="I306" s="52"/>
      <c r="J306" s="52"/>
      <c r="K306" s="52"/>
      <c r="L306" s="52"/>
      <c r="M306" s="52"/>
    </row>
    <row r="307" ht="15.75" customHeight="1">
      <c r="A307" s="52"/>
      <c r="B307" s="568">
        <v>44820.0</v>
      </c>
      <c r="C307" s="569">
        <v>44729.0</v>
      </c>
      <c r="D307" s="570" t="s">
        <v>199</v>
      </c>
      <c r="E307" s="572">
        <v>66363.17</v>
      </c>
      <c r="F307" s="572">
        <v>3438.83</v>
      </c>
      <c r="G307" s="572">
        <v>69802.0</v>
      </c>
      <c r="H307" s="52"/>
      <c r="I307" s="52"/>
      <c r="J307" s="52"/>
      <c r="K307" s="52"/>
      <c r="L307" s="52"/>
      <c r="M307" s="52"/>
    </row>
    <row r="308" ht="15.75" customHeight="1">
      <c r="A308" s="52"/>
      <c r="B308" s="568">
        <v>44827.0</v>
      </c>
      <c r="C308" s="569">
        <v>44463.0</v>
      </c>
      <c r="D308" s="570" t="s">
        <v>200</v>
      </c>
      <c r="E308" s="572">
        <v>23561.64</v>
      </c>
      <c r="F308" s="572">
        <v>1531.51</v>
      </c>
      <c r="G308" s="572">
        <v>25093.15</v>
      </c>
      <c r="H308" s="52"/>
      <c r="I308" s="52"/>
      <c r="J308" s="52"/>
      <c r="K308" s="52"/>
      <c r="L308" s="52"/>
      <c r="M308" s="52"/>
    </row>
    <row r="309" ht="15.75" customHeight="1">
      <c r="A309" s="52"/>
      <c r="B309" s="568">
        <v>44827.0</v>
      </c>
      <c r="C309" s="569">
        <v>44473.0</v>
      </c>
      <c r="D309" s="570" t="s">
        <v>200</v>
      </c>
      <c r="E309" s="572">
        <v>23404.43</v>
      </c>
      <c r="F309" s="572">
        <v>1595.58</v>
      </c>
      <c r="G309" s="572">
        <v>25000.0</v>
      </c>
      <c r="H309" s="52"/>
      <c r="I309" s="52"/>
      <c r="J309" s="52"/>
      <c r="K309" s="52"/>
      <c r="L309" s="52"/>
      <c r="M309" s="52"/>
    </row>
    <row r="310" ht="15.75" customHeight="1">
      <c r="A310" s="52"/>
      <c r="B310" s="568">
        <v>44827.0</v>
      </c>
      <c r="C310" s="569">
        <v>44645.0</v>
      </c>
      <c r="D310" s="570" t="s">
        <v>201</v>
      </c>
      <c r="E310" s="572">
        <v>474.57</v>
      </c>
      <c r="F310" s="571">
        <v>28.43</v>
      </c>
      <c r="G310" s="572">
        <v>503.0</v>
      </c>
      <c r="H310" s="52"/>
      <c r="I310" s="52"/>
      <c r="J310" s="52"/>
      <c r="K310" s="52"/>
      <c r="L310" s="52"/>
      <c r="M310" s="52"/>
    </row>
    <row r="311" ht="15.75" customHeight="1">
      <c r="A311" s="52"/>
      <c r="B311" s="568">
        <v>44827.0</v>
      </c>
      <c r="C311" s="573">
        <v>44652.0</v>
      </c>
      <c r="D311" s="570" t="s">
        <v>200</v>
      </c>
      <c r="E311" s="572">
        <v>14162.51</v>
      </c>
      <c r="F311" s="571">
        <v>837.5</v>
      </c>
      <c r="G311" s="572">
        <v>15000.0</v>
      </c>
      <c r="H311" s="52"/>
      <c r="I311" s="52"/>
      <c r="J311" s="52"/>
      <c r="K311" s="52"/>
      <c r="L311" s="52"/>
      <c r="M311" s="52"/>
    </row>
    <row r="312" ht="15.75" customHeight="1">
      <c r="A312" s="52"/>
      <c r="B312" s="568">
        <v>44827.0</v>
      </c>
      <c r="C312" s="573">
        <v>44694.0</v>
      </c>
      <c r="D312" s="570" t="s">
        <v>200</v>
      </c>
      <c r="E312" s="572">
        <v>9182.67</v>
      </c>
      <c r="F312" s="571">
        <v>817.33</v>
      </c>
      <c r="G312" s="572">
        <v>10000.0</v>
      </c>
      <c r="H312" s="52"/>
      <c r="I312" s="52"/>
      <c r="J312" s="52"/>
      <c r="K312" s="52"/>
      <c r="L312" s="52"/>
      <c r="M312" s="52"/>
    </row>
    <row r="313" ht="15.75" customHeight="1">
      <c r="A313" s="52"/>
      <c r="B313" s="568">
        <v>44827.0</v>
      </c>
      <c r="C313" s="573">
        <v>44701.0</v>
      </c>
      <c r="D313" s="570" t="s">
        <v>200</v>
      </c>
      <c r="E313" s="572">
        <v>5616.77</v>
      </c>
      <c r="F313" s="572">
        <v>472.65</v>
      </c>
      <c r="G313" s="572">
        <v>6089.42</v>
      </c>
      <c r="H313" s="52"/>
      <c r="I313" s="52"/>
      <c r="J313" s="52"/>
      <c r="K313" s="52"/>
      <c r="L313" s="52"/>
      <c r="M313" s="52"/>
    </row>
    <row r="314" ht="15.75" customHeight="1">
      <c r="A314" s="52"/>
      <c r="B314" s="568">
        <v>44827.0</v>
      </c>
      <c r="C314" s="569">
        <v>44708.0</v>
      </c>
      <c r="D314" s="570" t="s">
        <v>200</v>
      </c>
      <c r="E314" s="572">
        <v>9277.25</v>
      </c>
      <c r="F314" s="571">
        <v>722.75</v>
      </c>
      <c r="G314" s="572">
        <v>10000.0</v>
      </c>
      <c r="H314" s="52"/>
      <c r="I314" s="52"/>
      <c r="J314" s="52"/>
      <c r="K314" s="52"/>
      <c r="L314" s="52"/>
      <c r="M314" s="52"/>
    </row>
    <row r="315" ht="15.75" customHeight="1">
      <c r="A315" s="52"/>
      <c r="B315" s="568">
        <v>44827.0</v>
      </c>
      <c r="C315" s="568">
        <v>44736.0</v>
      </c>
      <c r="D315" s="570" t="s">
        <v>202</v>
      </c>
      <c r="E315" s="572">
        <v>19512.53</v>
      </c>
      <c r="F315" s="572">
        <v>1011.47</v>
      </c>
      <c r="G315" s="572">
        <v>20524.0</v>
      </c>
      <c r="H315" s="52"/>
      <c r="I315" s="52"/>
      <c r="J315" s="52"/>
      <c r="K315" s="52"/>
      <c r="L315" s="52"/>
      <c r="M315" s="52"/>
    </row>
    <row r="316" ht="15.75" customHeight="1">
      <c r="A316" s="52"/>
      <c r="B316" s="568">
        <v>44827.0</v>
      </c>
      <c r="C316" s="568">
        <v>44736.0</v>
      </c>
      <c r="D316" s="570" t="s">
        <v>200</v>
      </c>
      <c r="E316" s="572">
        <v>35925.1</v>
      </c>
      <c r="F316" s="572">
        <v>1861.84</v>
      </c>
      <c r="G316" s="572">
        <v>37786.94</v>
      </c>
      <c r="H316" s="52"/>
      <c r="I316" s="52"/>
      <c r="J316" s="52"/>
      <c r="K316" s="52"/>
      <c r="L316" s="52"/>
      <c r="M316" s="52"/>
    </row>
    <row r="317" ht="15.75" customHeight="1">
      <c r="A317" s="52"/>
      <c r="B317" s="568">
        <v>44827.0</v>
      </c>
      <c r="C317" s="569">
        <v>44757.0</v>
      </c>
      <c r="D317" s="570" t="s">
        <v>200</v>
      </c>
      <c r="E317" s="572">
        <v>9892.46</v>
      </c>
      <c r="F317" s="571">
        <v>605.54</v>
      </c>
      <c r="G317" s="572">
        <v>10498.0</v>
      </c>
      <c r="H317" s="52"/>
      <c r="I317" s="52"/>
      <c r="J317" s="52"/>
      <c r="K317" s="52"/>
      <c r="L317" s="52"/>
      <c r="M317" s="52"/>
    </row>
    <row r="318" ht="15.75" customHeight="1">
      <c r="A318" s="52"/>
      <c r="B318" s="568">
        <v>44834.0</v>
      </c>
      <c r="C318" s="569">
        <v>44470.0</v>
      </c>
      <c r="D318" s="570" t="s">
        <v>203</v>
      </c>
      <c r="E318" s="572">
        <v>20845.3</v>
      </c>
      <c r="F318" s="572">
        <v>1461.32</v>
      </c>
      <c r="G318" s="572">
        <v>22306.62</v>
      </c>
      <c r="H318" s="52"/>
      <c r="I318" s="52"/>
      <c r="J318" s="52"/>
      <c r="K318" s="52"/>
      <c r="L318" s="52"/>
      <c r="M318" s="52"/>
    </row>
    <row r="319" ht="15.75" customHeight="1">
      <c r="A319" s="52"/>
      <c r="B319" s="568">
        <v>44834.0</v>
      </c>
      <c r="C319" s="569">
        <v>44473.0</v>
      </c>
      <c r="D319" s="570" t="s">
        <v>203</v>
      </c>
      <c r="E319" s="572">
        <v>23374.93</v>
      </c>
      <c r="F319" s="572">
        <v>1625.08</v>
      </c>
      <c r="G319" s="572">
        <v>25000.0</v>
      </c>
      <c r="H319" s="52"/>
      <c r="I319" s="52"/>
      <c r="J319" s="52"/>
      <c r="K319" s="52"/>
      <c r="L319" s="52"/>
      <c r="M319" s="52"/>
    </row>
    <row r="320" ht="15.75" customHeight="1">
      <c r="A320" s="52"/>
      <c r="B320" s="568">
        <v>44834.0</v>
      </c>
      <c r="C320" s="574">
        <v>44652.0</v>
      </c>
      <c r="D320" s="570" t="s">
        <v>204</v>
      </c>
      <c r="E320" s="572">
        <v>4.71</v>
      </c>
      <c r="F320" s="571">
        <v>0.29</v>
      </c>
      <c r="G320" s="572">
        <v>5.0</v>
      </c>
      <c r="H320" s="52"/>
      <c r="I320" s="52"/>
      <c r="J320" s="52"/>
      <c r="K320" s="52"/>
      <c r="L320" s="52"/>
      <c r="M320" s="52"/>
    </row>
    <row r="321" ht="15.75" customHeight="1">
      <c r="A321" s="52"/>
      <c r="B321" s="568">
        <v>44834.0</v>
      </c>
      <c r="C321" s="574">
        <v>44652.0</v>
      </c>
      <c r="D321" s="570" t="s">
        <v>203</v>
      </c>
      <c r="E321" s="572">
        <v>13260.33</v>
      </c>
      <c r="F321" s="571">
        <v>812.2</v>
      </c>
      <c r="G321" s="572">
        <v>14072.53</v>
      </c>
      <c r="H321" s="52"/>
      <c r="I321" s="52"/>
      <c r="J321" s="52"/>
      <c r="K321" s="52"/>
      <c r="L321" s="52"/>
      <c r="M321" s="52"/>
    </row>
    <row r="322" ht="15.75" customHeight="1">
      <c r="A322" s="52"/>
      <c r="B322" s="568">
        <v>44834.0</v>
      </c>
      <c r="C322" s="573">
        <v>44694.0</v>
      </c>
      <c r="D322" s="570" t="s">
        <v>203</v>
      </c>
      <c r="E322" s="572">
        <v>9142.05</v>
      </c>
      <c r="F322" s="571">
        <v>857.95</v>
      </c>
      <c r="G322" s="572">
        <v>10000.0</v>
      </c>
      <c r="H322" s="52"/>
      <c r="I322" s="52"/>
      <c r="J322" s="52"/>
      <c r="K322" s="52"/>
      <c r="L322" s="52"/>
      <c r="M322" s="52"/>
    </row>
    <row r="323" ht="15.75" customHeight="1">
      <c r="A323" s="52"/>
      <c r="B323" s="568">
        <v>44834.0</v>
      </c>
      <c r="C323" s="569">
        <v>44701.0</v>
      </c>
      <c r="D323" s="570" t="s">
        <v>203</v>
      </c>
      <c r="E323" s="572">
        <v>4591.34</v>
      </c>
      <c r="F323" s="572">
        <v>408.67</v>
      </c>
      <c r="G323" s="572">
        <v>5000.0</v>
      </c>
      <c r="H323" s="52"/>
      <c r="I323" s="52"/>
      <c r="J323" s="52"/>
      <c r="K323" s="52"/>
      <c r="L323" s="52"/>
      <c r="M323" s="52"/>
    </row>
    <row r="324" ht="15.75" customHeight="1">
      <c r="A324" s="52"/>
      <c r="B324" s="568">
        <v>44834.0</v>
      </c>
      <c r="C324" s="569">
        <v>44722.0</v>
      </c>
      <c r="D324" s="570" t="s">
        <v>203</v>
      </c>
      <c r="E324" s="572">
        <v>8150.11</v>
      </c>
      <c r="F324" s="572">
        <v>555.21</v>
      </c>
      <c r="G324" s="572">
        <v>8705.32</v>
      </c>
      <c r="H324" s="52"/>
      <c r="I324" s="52"/>
      <c r="J324" s="52"/>
      <c r="K324" s="52"/>
      <c r="L324" s="52"/>
      <c r="M324" s="52"/>
    </row>
    <row r="325" ht="15.75" customHeight="1">
      <c r="A325" s="52"/>
      <c r="B325" s="568">
        <v>44834.0</v>
      </c>
      <c r="C325" s="569">
        <v>44729.0</v>
      </c>
      <c r="D325" s="570" t="s">
        <v>203</v>
      </c>
      <c r="E325" s="572">
        <v>7083.76</v>
      </c>
      <c r="F325" s="571">
        <v>427.27</v>
      </c>
      <c r="G325" s="572">
        <v>7511.03</v>
      </c>
      <c r="H325" s="52"/>
      <c r="I325" s="52"/>
      <c r="J325" s="52"/>
      <c r="K325" s="52"/>
      <c r="L325" s="52"/>
      <c r="M325" s="52"/>
    </row>
    <row r="326" ht="15.75" customHeight="1">
      <c r="A326" s="52"/>
      <c r="B326" s="568">
        <v>44834.0</v>
      </c>
      <c r="C326" s="569">
        <v>44743.0</v>
      </c>
      <c r="D326" s="570" t="s">
        <v>205</v>
      </c>
      <c r="E326" s="572">
        <v>41839.37</v>
      </c>
      <c r="F326" s="572">
        <v>2494.63</v>
      </c>
      <c r="G326" s="572">
        <v>44334.0</v>
      </c>
      <c r="H326" s="52"/>
      <c r="I326" s="52"/>
      <c r="J326" s="52"/>
      <c r="K326" s="52"/>
      <c r="L326" s="52"/>
      <c r="M326" s="52"/>
    </row>
    <row r="327" ht="15.75" customHeight="1">
      <c r="A327" s="52"/>
      <c r="B327" s="568">
        <v>44834.0</v>
      </c>
      <c r="C327" s="569">
        <v>44749.0</v>
      </c>
      <c r="D327" s="570" t="s">
        <v>205</v>
      </c>
      <c r="E327" s="572">
        <v>14833.79</v>
      </c>
      <c r="F327" s="572">
        <v>824.42</v>
      </c>
      <c r="G327" s="572">
        <v>15658.21</v>
      </c>
      <c r="H327" s="52"/>
      <c r="I327" s="52"/>
      <c r="J327" s="52"/>
      <c r="K327" s="52"/>
      <c r="L327" s="52"/>
      <c r="M327" s="52"/>
    </row>
    <row r="328" ht="15.75" customHeight="1">
      <c r="A328" s="52"/>
      <c r="B328" s="568">
        <v>44841.0</v>
      </c>
      <c r="C328" s="569">
        <v>44477.0</v>
      </c>
      <c r="D328" s="570" t="s">
        <v>206</v>
      </c>
      <c r="E328" s="571">
        <v>149.14</v>
      </c>
      <c r="F328" s="571">
        <v>10.86</v>
      </c>
      <c r="G328" s="571">
        <v>160.0</v>
      </c>
      <c r="H328" s="52"/>
      <c r="I328" s="52"/>
      <c r="J328" s="52"/>
      <c r="K328" s="52"/>
      <c r="L328" s="52"/>
      <c r="M328" s="52"/>
    </row>
    <row r="329" ht="15.75" customHeight="1">
      <c r="A329" s="52"/>
      <c r="B329" s="568">
        <v>44841.0</v>
      </c>
      <c r="C329" s="569">
        <v>44638.0</v>
      </c>
      <c r="D329" s="570" t="s">
        <v>206</v>
      </c>
      <c r="E329" s="572">
        <v>21347.69</v>
      </c>
      <c r="F329" s="572">
        <v>1316.74</v>
      </c>
      <c r="G329" s="572">
        <v>22664.42</v>
      </c>
      <c r="H329" s="52"/>
      <c r="I329" s="52"/>
      <c r="J329" s="52"/>
      <c r="K329" s="52"/>
      <c r="L329" s="52"/>
      <c r="M329" s="52"/>
    </row>
    <row r="330" ht="15.75" customHeight="1">
      <c r="A330" s="52"/>
      <c r="B330" s="568">
        <v>44841.0</v>
      </c>
      <c r="C330" s="573">
        <v>44642.0</v>
      </c>
      <c r="D330" s="570" t="s">
        <v>206</v>
      </c>
      <c r="E330" s="572">
        <v>4714.91</v>
      </c>
      <c r="F330" s="571">
        <v>285.09</v>
      </c>
      <c r="G330" s="572">
        <v>5000.0</v>
      </c>
      <c r="H330" s="52"/>
      <c r="I330" s="52"/>
      <c r="J330" s="52"/>
      <c r="K330" s="52"/>
      <c r="L330" s="52"/>
      <c r="M330" s="52"/>
    </row>
    <row r="331" ht="15.75" customHeight="1">
      <c r="A331" s="52"/>
      <c r="B331" s="568">
        <v>44841.0</v>
      </c>
      <c r="C331" s="573">
        <v>44648.0</v>
      </c>
      <c r="D331" s="570" t="s">
        <v>206</v>
      </c>
      <c r="E331" s="572">
        <v>13468.0</v>
      </c>
      <c r="F331" s="571">
        <v>855.48</v>
      </c>
      <c r="G331" s="572">
        <v>14323.48</v>
      </c>
      <c r="H331" s="52"/>
      <c r="I331" s="52"/>
      <c r="J331" s="52"/>
      <c r="K331" s="52"/>
      <c r="L331" s="52"/>
      <c r="M331" s="52"/>
    </row>
    <row r="332" ht="15.75" customHeight="1">
      <c r="A332" s="52"/>
      <c r="B332" s="568">
        <v>44841.0</v>
      </c>
      <c r="C332" s="574">
        <v>44659.0</v>
      </c>
      <c r="D332" s="570" t="s">
        <v>207</v>
      </c>
      <c r="E332" s="572">
        <v>3934.74</v>
      </c>
      <c r="F332" s="571">
        <v>302.26</v>
      </c>
      <c r="G332" s="572">
        <v>4237.0</v>
      </c>
      <c r="H332" s="52"/>
      <c r="I332" s="52"/>
      <c r="J332" s="52"/>
      <c r="K332" s="52"/>
      <c r="L332" s="52"/>
      <c r="M332" s="52"/>
    </row>
    <row r="333" ht="15.75" customHeight="1">
      <c r="A333" s="52"/>
      <c r="B333" s="568">
        <v>44841.0</v>
      </c>
      <c r="C333" s="574">
        <v>44659.0</v>
      </c>
      <c r="D333" s="570" t="s">
        <v>206</v>
      </c>
      <c r="E333" s="572">
        <v>13005.55</v>
      </c>
      <c r="F333" s="571">
        <v>998.82</v>
      </c>
      <c r="G333" s="572">
        <v>14004.37</v>
      </c>
      <c r="H333" s="52"/>
      <c r="I333" s="52"/>
      <c r="J333" s="52"/>
      <c r="K333" s="52"/>
      <c r="L333" s="52"/>
      <c r="M333" s="52"/>
    </row>
    <row r="334" ht="15.75" customHeight="1">
      <c r="A334" s="52"/>
      <c r="B334" s="568">
        <v>44841.0</v>
      </c>
      <c r="C334" s="569">
        <v>44694.0</v>
      </c>
      <c r="D334" s="570" t="s">
        <v>206</v>
      </c>
      <c r="E334" s="572">
        <v>19374.42</v>
      </c>
      <c r="F334" s="572">
        <v>1913.04</v>
      </c>
      <c r="G334" s="572">
        <v>21287.46</v>
      </c>
      <c r="H334" s="52"/>
      <c r="I334" s="52"/>
      <c r="J334" s="52"/>
      <c r="K334" s="52"/>
      <c r="L334" s="52"/>
      <c r="M334" s="52"/>
    </row>
    <row r="335" ht="15.75" customHeight="1">
      <c r="A335" s="52"/>
      <c r="B335" s="568">
        <v>44841.0</v>
      </c>
      <c r="C335" s="569">
        <v>44701.0</v>
      </c>
      <c r="D335" s="570" t="s">
        <v>206</v>
      </c>
      <c r="E335" s="572">
        <v>4571.03</v>
      </c>
      <c r="F335" s="571">
        <v>428.98</v>
      </c>
      <c r="G335" s="572">
        <v>5000.0</v>
      </c>
      <c r="H335" s="52"/>
      <c r="I335" s="52"/>
      <c r="J335" s="52"/>
      <c r="K335" s="52"/>
      <c r="L335" s="52"/>
      <c r="M335" s="52"/>
    </row>
    <row r="336" ht="15.75" customHeight="1">
      <c r="A336" s="52"/>
      <c r="B336" s="568">
        <v>44841.0</v>
      </c>
      <c r="C336" s="569">
        <v>44722.0</v>
      </c>
      <c r="D336" s="570" t="s">
        <v>206</v>
      </c>
      <c r="E336" s="572">
        <v>6759.22</v>
      </c>
      <c r="F336" s="572">
        <v>490.78</v>
      </c>
      <c r="G336" s="572">
        <v>7250.0</v>
      </c>
      <c r="H336" s="52"/>
      <c r="I336" s="52"/>
      <c r="J336" s="52"/>
      <c r="K336" s="52"/>
      <c r="L336" s="52"/>
      <c r="M336" s="52"/>
    </row>
    <row r="337" ht="15.75" customHeight="1">
      <c r="A337" s="52"/>
      <c r="B337" s="568">
        <v>44841.0</v>
      </c>
      <c r="C337" s="568">
        <v>44750.0</v>
      </c>
      <c r="D337" s="570" t="s">
        <v>208</v>
      </c>
      <c r="E337" s="572">
        <v>50949.85</v>
      </c>
      <c r="F337" s="572">
        <v>3577.15</v>
      </c>
      <c r="G337" s="572">
        <v>54527.0</v>
      </c>
      <c r="H337" s="52"/>
      <c r="I337" s="52"/>
      <c r="J337" s="52"/>
      <c r="K337" s="52"/>
      <c r="L337" s="52"/>
      <c r="M337" s="52"/>
    </row>
    <row r="338" ht="15.75" customHeight="1">
      <c r="A338" s="52"/>
      <c r="B338" s="568">
        <v>44841.0</v>
      </c>
      <c r="C338" s="568">
        <v>44750.0</v>
      </c>
      <c r="D338" s="570" t="s">
        <v>206</v>
      </c>
      <c r="E338" s="572">
        <v>100000.0</v>
      </c>
      <c r="F338" s="572">
        <v>7019.97</v>
      </c>
      <c r="G338" s="572">
        <v>107019.97</v>
      </c>
      <c r="H338" s="52"/>
      <c r="I338" s="52"/>
      <c r="J338" s="52"/>
      <c r="K338" s="52"/>
      <c r="L338" s="52"/>
      <c r="M338" s="52"/>
    </row>
    <row r="339" ht="15.75" customHeight="1">
      <c r="A339" s="52"/>
      <c r="B339" s="568">
        <v>44848.0</v>
      </c>
      <c r="C339" s="569">
        <v>44484.0</v>
      </c>
      <c r="D339" s="570" t="s">
        <v>209</v>
      </c>
      <c r="E339" s="572">
        <v>8440.76</v>
      </c>
      <c r="F339" s="571">
        <v>614.49</v>
      </c>
      <c r="G339" s="572">
        <v>9055.25</v>
      </c>
      <c r="H339" s="52"/>
      <c r="I339" s="52"/>
      <c r="J339" s="52"/>
      <c r="K339" s="52"/>
      <c r="L339" s="52"/>
      <c r="M339" s="52"/>
    </row>
    <row r="340" ht="15.75" customHeight="1">
      <c r="A340" s="52"/>
      <c r="B340" s="568">
        <v>44848.0</v>
      </c>
      <c r="C340" s="569">
        <v>44638.0</v>
      </c>
      <c r="D340" s="570" t="s">
        <v>209</v>
      </c>
      <c r="E340" s="572">
        <v>23499.23</v>
      </c>
      <c r="F340" s="572">
        <v>1500.78</v>
      </c>
      <c r="G340" s="572">
        <v>25000.0</v>
      </c>
      <c r="H340" s="52"/>
      <c r="I340" s="52"/>
      <c r="J340" s="52"/>
      <c r="K340" s="52"/>
      <c r="L340" s="52"/>
      <c r="M340" s="52"/>
    </row>
    <row r="341" ht="15.75" customHeight="1">
      <c r="A341" s="52"/>
      <c r="B341" s="568">
        <v>44848.0</v>
      </c>
      <c r="C341" s="573">
        <v>44642.0</v>
      </c>
      <c r="D341" s="570" t="s">
        <v>209</v>
      </c>
      <c r="E341" s="572">
        <v>9410.95</v>
      </c>
      <c r="F341" s="571">
        <v>589.05</v>
      </c>
      <c r="G341" s="572">
        <v>10000.0</v>
      </c>
      <c r="H341" s="52"/>
      <c r="I341" s="52"/>
      <c r="J341" s="52"/>
      <c r="K341" s="52"/>
      <c r="L341" s="52"/>
      <c r="M341" s="52"/>
    </row>
    <row r="342" ht="15.75" customHeight="1">
      <c r="A342" s="52"/>
      <c r="B342" s="568">
        <v>44848.0</v>
      </c>
      <c r="C342" s="573">
        <v>44659.0</v>
      </c>
      <c r="D342" s="570" t="s">
        <v>209</v>
      </c>
      <c r="E342" s="572">
        <v>9260.92</v>
      </c>
      <c r="F342" s="571">
        <v>739.08</v>
      </c>
      <c r="G342" s="572">
        <v>10000.0</v>
      </c>
      <c r="H342" s="52"/>
      <c r="I342" s="52"/>
      <c r="J342" s="52"/>
      <c r="K342" s="52"/>
      <c r="L342" s="52"/>
      <c r="M342" s="52"/>
    </row>
    <row r="343" ht="15.75" customHeight="1">
      <c r="A343" s="52"/>
      <c r="B343" s="568">
        <v>44848.0</v>
      </c>
      <c r="C343" s="573">
        <v>44666.0</v>
      </c>
      <c r="D343" s="570" t="s">
        <v>210</v>
      </c>
      <c r="E343" s="572">
        <v>17885.52</v>
      </c>
      <c r="F343" s="572">
        <v>2032.48</v>
      </c>
      <c r="G343" s="572">
        <v>19918.0</v>
      </c>
      <c r="H343" s="52"/>
      <c r="I343" s="52"/>
      <c r="J343" s="52"/>
      <c r="K343" s="52"/>
      <c r="L343" s="52"/>
      <c r="M343" s="52"/>
    </row>
    <row r="344" ht="15.75" customHeight="1">
      <c r="A344" s="52"/>
      <c r="B344" s="568">
        <v>44848.0</v>
      </c>
      <c r="C344" s="573">
        <v>44669.0</v>
      </c>
      <c r="D344" s="570" t="s">
        <v>210</v>
      </c>
      <c r="E344" s="572">
        <v>6808.24</v>
      </c>
      <c r="F344" s="571">
        <v>773.76</v>
      </c>
      <c r="G344" s="572">
        <v>7582.0</v>
      </c>
      <c r="H344" s="52"/>
      <c r="I344" s="52"/>
      <c r="J344" s="52"/>
      <c r="K344" s="52"/>
      <c r="L344" s="52"/>
      <c r="M344" s="52"/>
    </row>
    <row r="345" ht="15.75" customHeight="1">
      <c r="A345" s="52"/>
      <c r="B345" s="568">
        <v>44848.0</v>
      </c>
      <c r="C345" s="569">
        <v>44694.0</v>
      </c>
      <c r="D345" s="570" t="s">
        <v>209</v>
      </c>
      <c r="E345" s="572">
        <v>3624.32</v>
      </c>
      <c r="F345" s="572">
        <v>375.68</v>
      </c>
      <c r="G345" s="572">
        <v>4000.0</v>
      </c>
      <c r="H345" s="52"/>
      <c r="I345" s="52"/>
      <c r="J345" s="52"/>
      <c r="K345" s="52"/>
      <c r="L345" s="52"/>
      <c r="M345" s="52"/>
    </row>
    <row r="346" ht="15.75" customHeight="1">
      <c r="A346" s="52"/>
      <c r="B346" s="568">
        <v>44848.0</v>
      </c>
      <c r="C346" s="569">
        <v>44729.0</v>
      </c>
      <c r="D346" s="570" t="s">
        <v>209</v>
      </c>
      <c r="E346" s="572">
        <v>9354.99</v>
      </c>
      <c r="F346" s="572">
        <v>645.01</v>
      </c>
      <c r="G346" s="572">
        <v>10000.0</v>
      </c>
      <c r="H346" s="52"/>
      <c r="I346" s="52"/>
      <c r="J346" s="52"/>
      <c r="K346" s="52"/>
      <c r="L346" s="52"/>
      <c r="M346" s="52"/>
    </row>
    <row r="347" ht="15.75" customHeight="1">
      <c r="A347" s="52"/>
      <c r="B347" s="568">
        <v>44848.0</v>
      </c>
      <c r="C347" s="569">
        <v>44757.0</v>
      </c>
      <c r="D347" s="570" t="s">
        <v>211</v>
      </c>
      <c r="E347" s="572">
        <v>46148.25</v>
      </c>
      <c r="F347" s="572">
        <v>3704.75</v>
      </c>
      <c r="G347" s="572">
        <v>49853.0</v>
      </c>
      <c r="H347" s="52"/>
      <c r="I347" s="52"/>
      <c r="J347" s="52"/>
      <c r="K347" s="52"/>
      <c r="L347" s="52"/>
      <c r="M347" s="52"/>
    </row>
    <row r="348" ht="15.75" customHeight="1">
      <c r="A348" s="52"/>
      <c r="B348" s="568">
        <v>44848.0</v>
      </c>
      <c r="C348" s="569">
        <v>44767.0</v>
      </c>
      <c r="D348" s="570" t="s">
        <v>209</v>
      </c>
      <c r="E348" s="572">
        <v>7280.0</v>
      </c>
      <c r="F348" s="571">
        <v>508.19</v>
      </c>
      <c r="G348" s="572">
        <v>7788.19</v>
      </c>
      <c r="H348" s="52"/>
      <c r="I348" s="52"/>
      <c r="J348" s="52"/>
      <c r="K348" s="52"/>
      <c r="L348" s="52"/>
      <c r="M348" s="52"/>
    </row>
    <row r="349" ht="15.75" customHeight="1">
      <c r="A349" s="52"/>
      <c r="B349" s="568">
        <v>44855.0</v>
      </c>
      <c r="C349" s="569">
        <v>44491.0</v>
      </c>
      <c r="D349" s="570" t="s">
        <v>212</v>
      </c>
      <c r="E349" s="572">
        <v>46.22</v>
      </c>
      <c r="F349" s="571">
        <v>3.78</v>
      </c>
      <c r="G349" s="572">
        <v>50.0</v>
      </c>
      <c r="H349" s="52"/>
      <c r="I349" s="52"/>
      <c r="J349" s="52"/>
      <c r="K349" s="52"/>
      <c r="L349" s="52"/>
      <c r="M349" s="52"/>
    </row>
    <row r="350" ht="15.75" customHeight="1">
      <c r="A350" s="52"/>
      <c r="B350" s="568">
        <v>44855.0</v>
      </c>
      <c r="C350" s="573">
        <v>44635.0</v>
      </c>
      <c r="D350" s="570" t="s">
        <v>212</v>
      </c>
      <c r="E350" s="572">
        <v>21918.1</v>
      </c>
      <c r="F350" s="572">
        <v>1466.47</v>
      </c>
      <c r="G350" s="572">
        <v>23384.57</v>
      </c>
      <c r="H350" s="52"/>
      <c r="I350" s="52"/>
      <c r="J350" s="52"/>
      <c r="K350" s="52"/>
      <c r="L350" s="52"/>
      <c r="M350" s="52"/>
    </row>
    <row r="351" ht="15.75" customHeight="1">
      <c r="A351" s="52"/>
      <c r="B351" s="568">
        <v>44855.0</v>
      </c>
      <c r="C351" s="573">
        <v>44638.0</v>
      </c>
      <c r="D351" s="570" t="s">
        <v>212</v>
      </c>
      <c r="E351" s="572">
        <v>9380.91</v>
      </c>
      <c r="F351" s="571">
        <v>619.09</v>
      </c>
      <c r="G351" s="572">
        <v>10000.0</v>
      </c>
      <c r="H351" s="52"/>
      <c r="I351" s="52"/>
      <c r="J351" s="52"/>
      <c r="K351" s="52"/>
      <c r="L351" s="52"/>
      <c r="M351" s="52"/>
    </row>
    <row r="352" ht="15.75" customHeight="1">
      <c r="A352" s="52"/>
      <c r="B352" s="568">
        <v>44855.0</v>
      </c>
      <c r="C352" s="573">
        <v>44645.0</v>
      </c>
      <c r="D352" s="570" t="s">
        <v>212</v>
      </c>
      <c r="E352" s="572">
        <v>6000.0</v>
      </c>
      <c r="F352" s="571">
        <v>414.69</v>
      </c>
      <c r="G352" s="572">
        <v>6414.69</v>
      </c>
      <c r="H352" s="52"/>
      <c r="I352" s="52"/>
      <c r="J352" s="52"/>
      <c r="K352" s="52"/>
      <c r="L352" s="52"/>
      <c r="M352" s="52"/>
    </row>
    <row r="353" ht="15.75" customHeight="1">
      <c r="A353" s="52"/>
      <c r="B353" s="568">
        <v>44855.0</v>
      </c>
      <c r="C353" s="569">
        <v>44673.0</v>
      </c>
      <c r="D353" s="570" t="s">
        <v>213</v>
      </c>
      <c r="E353" s="572">
        <v>23698.89</v>
      </c>
      <c r="F353" s="572">
        <v>2935.11</v>
      </c>
      <c r="G353" s="572">
        <v>26634.0</v>
      </c>
      <c r="H353" s="52"/>
      <c r="I353" s="52"/>
      <c r="J353" s="52"/>
      <c r="K353" s="52"/>
      <c r="L353" s="52"/>
      <c r="M353" s="52"/>
    </row>
    <row r="354" ht="15.75" customHeight="1">
      <c r="A354" s="52"/>
      <c r="B354" s="568">
        <v>44855.0</v>
      </c>
      <c r="C354" s="569">
        <v>44694.0</v>
      </c>
      <c r="D354" s="570" t="s">
        <v>212</v>
      </c>
      <c r="E354" s="572">
        <v>9020.5</v>
      </c>
      <c r="F354" s="572">
        <v>979.5</v>
      </c>
      <c r="G354" s="572">
        <v>10000.0</v>
      </c>
      <c r="H354" s="52"/>
      <c r="I354" s="52"/>
      <c r="J354" s="52"/>
      <c r="K354" s="52"/>
      <c r="L354" s="52"/>
      <c r="M354" s="52"/>
    </row>
    <row r="355" ht="15.75" customHeight="1">
      <c r="A355" s="52"/>
      <c r="B355" s="568">
        <v>44855.0</v>
      </c>
      <c r="C355" s="569">
        <v>44722.0</v>
      </c>
      <c r="D355" s="570" t="s">
        <v>212</v>
      </c>
      <c r="E355" s="572">
        <v>11093.65</v>
      </c>
      <c r="F355" s="572">
        <v>906.35</v>
      </c>
      <c r="G355" s="572">
        <v>12000.0</v>
      </c>
      <c r="H355" s="52"/>
      <c r="I355" s="52"/>
      <c r="J355" s="52"/>
      <c r="K355" s="52"/>
      <c r="L355" s="52"/>
      <c r="M355" s="52"/>
    </row>
    <row r="356" ht="15.75" customHeight="1">
      <c r="A356" s="52"/>
      <c r="B356" s="568">
        <v>44855.0</v>
      </c>
      <c r="C356" s="569">
        <v>44729.0</v>
      </c>
      <c r="D356" s="570" t="s">
        <v>212</v>
      </c>
      <c r="E356" s="572">
        <v>6521.85</v>
      </c>
      <c r="F356" s="572">
        <v>478.15</v>
      </c>
      <c r="G356" s="572">
        <v>7000.0</v>
      </c>
      <c r="H356" s="52"/>
      <c r="I356" s="52"/>
      <c r="J356" s="52"/>
      <c r="K356" s="52"/>
      <c r="L356" s="52"/>
      <c r="M356" s="52"/>
    </row>
    <row r="357" ht="15.75" customHeight="1">
      <c r="A357" s="52"/>
      <c r="B357" s="568">
        <v>44855.0</v>
      </c>
      <c r="C357" s="569">
        <v>44764.0</v>
      </c>
      <c r="D357" s="570" t="s">
        <v>214</v>
      </c>
      <c r="E357" s="572">
        <v>43853.23</v>
      </c>
      <c r="F357" s="572">
        <v>3453.03</v>
      </c>
      <c r="G357" s="572">
        <v>47306.26</v>
      </c>
      <c r="H357" s="52"/>
      <c r="I357" s="52"/>
      <c r="J357" s="52"/>
      <c r="K357" s="52"/>
      <c r="L357" s="52"/>
      <c r="M357" s="52"/>
    </row>
    <row r="358" ht="15.75" customHeight="1">
      <c r="A358" s="52"/>
      <c r="B358" s="568">
        <v>44855.0</v>
      </c>
      <c r="C358" s="569">
        <v>44770.0</v>
      </c>
      <c r="D358" s="570" t="s">
        <v>214</v>
      </c>
      <c r="E358" s="572">
        <v>1883.22</v>
      </c>
      <c r="F358" s="571">
        <v>126.61</v>
      </c>
      <c r="G358" s="572">
        <v>2009.83</v>
      </c>
      <c r="H358" s="52"/>
      <c r="I358" s="52"/>
      <c r="J358" s="52"/>
      <c r="K358" s="52"/>
      <c r="L358" s="52"/>
      <c r="M358" s="52"/>
    </row>
    <row r="359" ht="15.75" customHeight="1">
      <c r="A359" s="52"/>
      <c r="B359" s="568">
        <v>44862.0</v>
      </c>
      <c r="C359" s="573">
        <v>44498.0</v>
      </c>
      <c r="D359" s="570" t="s">
        <v>215</v>
      </c>
      <c r="E359" s="572">
        <v>48.99</v>
      </c>
      <c r="F359" s="571">
        <v>4.01</v>
      </c>
      <c r="G359" s="572">
        <v>53.0</v>
      </c>
      <c r="H359" s="52"/>
      <c r="I359" s="52"/>
      <c r="J359" s="52"/>
      <c r="K359" s="52"/>
      <c r="L359" s="52"/>
      <c r="M359" s="52"/>
    </row>
    <row r="360" ht="15.75" customHeight="1">
      <c r="A360" s="52"/>
      <c r="B360" s="568">
        <v>44862.0</v>
      </c>
      <c r="C360" s="573">
        <v>44670.0</v>
      </c>
      <c r="D360" s="570" t="s">
        <v>215</v>
      </c>
      <c r="E360" s="572">
        <v>15536.16</v>
      </c>
      <c r="F360" s="572">
        <v>1865.16</v>
      </c>
      <c r="G360" s="572">
        <v>17401.32</v>
      </c>
      <c r="H360" s="52"/>
      <c r="I360" s="52"/>
      <c r="J360" s="52"/>
      <c r="K360" s="52"/>
      <c r="L360" s="52"/>
      <c r="M360" s="52"/>
    </row>
    <row r="361" ht="15.75" customHeight="1">
      <c r="A361" s="52"/>
      <c r="B361" s="568">
        <v>44862.0</v>
      </c>
      <c r="C361" s="569">
        <v>44680.0</v>
      </c>
      <c r="D361" s="570" t="s">
        <v>216</v>
      </c>
      <c r="E361" s="572">
        <v>31147.37</v>
      </c>
      <c r="F361" s="572">
        <v>3731.46</v>
      </c>
      <c r="G361" s="572">
        <v>34878.83</v>
      </c>
      <c r="H361" s="52"/>
      <c r="I361" s="52"/>
      <c r="J361" s="52"/>
      <c r="K361" s="52"/>
      <c r="L361" s="52"/>
      <c r="M361" s="52"/>
    </row>
    <row r="362" ht="15.75" customHeight="1">
      <c r="A362" s="52"/>
      <c r="B362" s="568">
        <v>44862.0</v>
      </c>
      <c r="C362" s="569">
        <v>44694.0</v>
      </c>
      <c r="D362" s="570" t="s">
        <v>215</v>
      </c>
      <c r="E362" s="572">
        <v>8980.75</v>
      </c>
      <c r="F362" s="572">
        <v>1019.25</v>
      </c>
      <c r="G362" s="572">
        <v>10000.0</v>
      </c>
      <c r="H362" s="52"/>
      <c r="I362" s="52"/>
      <c r="J362" s="52"/>
      <c r="K362" s="52"/>
      <c r="L362" s="52"/>
      <c r="M362" s="52"/>
    </row>
    <row r="363" ht="15.75" customHeight="1">
      <c r="A363" s="52"/>
      <c r="B363" s="568">
        <v>44862.0</v>
      </c>
      <c r="C363" s="569">
        <v>44729.0</v>
      </c>
      <c r="D363" s="570" t="s">
        <v>215</v>
      </c>
      <c r="E363" s="572">
        <v>18557.74</v>
      </c>
      <c r="F363" s="572">
        <v>1442.26</v>
      </c>
      <c r="G363" s="572">
        <v>20000.0</v>
      </c>
      <c r="H363" s="52"/>
      <c r="I363" s="52"/>
      <c r="J363" s="52"/>
      <c r="K363" s="52"/>
      <c r="L363" s="52"/>
      <c r="M363" s="52"/>
    </row>
    <row r="364" ht="15.75" customHeight="1">
      <c r="A364" s="52"/>
      <c r="B364" s="568">
        <v>44862.0</v>
      </c>
      <c r="C364" s="569">
        <v>44736.0</v>
      </c>
      <c r="D364" s="570" t="s">
        <v>215</v>
      </c>
      <c r="E364" s="572">
        <v>9316.93</v>
      </c>
      <c r="F364" s="572">
        <v>683.07</v>
      </c>
      <c r="G364" s="572">
        <v>10000.0</v>
      </c>
      <c r="H364" s="52"/>
      <c r="I364" s="52"/>
      <c r="J364" s="52"/>
      <c r="K364" s="52"/>
      <c r="L364" s="52"/>
      <c r="M364" s="52"/>
    </row>
    <row r="365" ht="15.75" customHeight="1">
      <c r="A365" s="52"/>
      <c r="B365" s="568">
        <v>44862.0</v>
      </c>
      <c r="C365" s="569">
        <v>44771.0</v>
      </c>
      <c r="D365" s="570" t="s">
        <v>217</v>
      </c>
      <c r="E365" s="572">
        <v>56367.75</v>
      </c>
      <c r="F365" s="572">
        <v>4066.25</v>
      </c>
      <c r="G365" s="572">
        <v>60434.0</v>
      </c>
      <c r="H365" s="52"/>
      <c r="I365" s="52"/>
      <c r="J365" s="52"/>
      <c r="K365" s="52"/>
      <c r="L365" s="52"/>
      <c r="M365" s="52"/>
    </row>
    <row r="366" ht="15.75" customHeight="1">
      <c r="A366" s="52"/>
      <c r="B366" s="568">
        <v>44869.0</v>
      </c>
      <c r="C366" s="569">
        <v>44505.0</v>
      </c>
      <c r="D366" s="570" t="s">
        <v>218</v>
      </c>
      <c r="E366" s="572">
        <v>264.19</v>
      </c>
      <c r="F366" s="571">
        <v>21.81</v>
      </c>
      <c r="G366" s="572">
        <v>286.0</v>
      </c>
      <c r="H366" s="52"/>
      <c r="I366" s="52"/>
      <c r="J366" s="52"/>
      <c r="K366" s="52"/>
      <c r="L366" s="52"/>
      <c r="M366" s="52"/>
    </row>
    <row r="367" ht="15.75" customHeight="1">
      <c r="A367" s="52"/>
      <c r="B367" s="568">
        <v>44869.0</v>
      </c>
      <c r="C367" s="569">
        <v>44635.0</v>
      </c>
      <c r="D367" s="570" t="s">
        <v>218</v>
      </c>
      <c r="E367" s="572">
        <v>18670.16</v>
      </c>
      <c r="F367" s="572">
        <v>1329.84</v>
      </c>
      <c r="G367" s="572">
        <v>20000.0</v>
      </c>
      <c r="H367" s="52"/>
      <c r="I367" s="52"/>
      <c r="J367" s="52"/>
      <c r="K367" s="52"/>
      <c r="L367" s="52"/>
      <c r="M367" s="52"/>
    </row>
    <row r="368" ht="15.75" customHeight="1">
      <c r="A368" s="52"/>
      <c r="B368" s="568">
        <v>44869.0</v>
      </c>
      <c r="C368" s="569">
        <v>44669.0</v>
      </c>
      <c r="D368" s="570" t="s">
        <v>218</v>
      </c>
      <c r="E368" s="572">
        <v>25662.69</v>
      </c>
      <c r="F368" s="572">
        <v>3213.48</v>
      </c>
      <c r="G368" s="572">
        <v>28876.17</v>
      </c>
      <c r="H368" s="52"/>
      <c r="I368" s="52"/>
      <c r="J368" s="52"/>
      <c r="K368" s="52"/>
      <c r="L368" s="52"/>
      <c r="M368" s="52"/>
    </row>
    <row r="369" ht="15.75" customHeight="1">
      <c r="A369" s="52"/>
      <c r="B369" s="568">
        <v>44869.0</v>
      </c>
      <c r="C369" s="573">
        <v>44687.0</v>
      </c>
      <c r="D369" s="570" t="s">
        <v>219</v>
      </c>
      <c r="E369" s="572">
        <v>17476.73</v>
      </c>
      <c r="F369" s="572">
        <v>2084.15</v>
      </c>
      <c r="G369" s="572">
        <v>19560.88</v>
      </c>
      <c r="H369" s="52"/>
      <c r="I369" s="52"/>
      <c r="J369" s="52"/>
      <c r="K369" s="52"/>
      <c r="L369" s="52"/>
      <c r="M369" s="52"/>
    </row>
    <row r="370" ht="15.75" customHeight="1">
      <c r="A370" s="52"/>
      <c r="B370" s="568">
        <v>44869.0</v>
      </c>
      <c r="C370" s="573">
        <v>44729.0</v>
      </c>
      <c r="D370" s="570" t="s">
        <v>218</v>
      </c>
      <c r="E370" s="572">
        <v>18481.66</v>
      </c>
      <c r="F370" s="572">
        <v>1518.34</v>
      </c>
      <c r="G370" s="572">
        <v>20000.0</v>
      </c>
      <c r="H370" s="52"/>
      <c r="I370" s="52"/>
      <c r="J370" s="52"/>
      <c r="K370" s="52"/>
      <c r="L370" s="52"/>
      <c r="M370" s="52"/>
    </row>
    <row r="371" ht="15.75" customHeight="1">
      <c r="A371" s="52"/>
      <c r="B371" s="568">
        <v>44869.0</v>
      </c>
      <c r="C371" s="569">
        <v>44736.0</v>
      </c>
      <c r="D371" s="570" t="s">
        <v>218</v>
      </c>
      <c r="E371" s="572">
        <v>4889.39</v>
      </c>
      <c r="F371" s="571">
        <v>379.99</v>
      </c>
      <c r="G371" s="572">
        <v>5269.38</v>
      </c>
      <c r="H371" s="52"/>
      <c r="I371" s="52"/>
      <c r="J371" s="52"/>
      <c r="K371" s="52"/>
      <c r="L371" s="52"/>
      <c r="M371" s="52"/>
    </row>
    <row r="372" ht="15.75" customHeight="1">
      <c r="A372" s="52"/>
      <c r="B372" s="568">
        <v>44869.0</v>
      </c>
      <c r="C372" s="569">
        <v>44771.0</v>
      </c>
      <c r="D372" s="570" t="s">
        <v>218</v>
      </c>
      <c r="E372" s="572">
        <v>3899.99</v>
      </c>
      <c r="F372" s="571">
        <v>303.35</v>
      </c>
      <c r="G372" s="572">
        <v>4203.34</v>
      </c>
      <c r="H372" s="52"/>
      <c r="I372" s="52"/>
      <c r="J372" s="52"/>
      <c r="K372" s="52"/>
      <c r="L372" s="52"/>
      <c r="M372" s="52"/>
    </row>
    <row r="373" ht="15.75" customHeight="1">
      <c r="A373" s="52"/>
      <c r="B373" s="568">
        <v>44876.0</v>
      </c>
      <c r="C373" s="569">
        <v>44512.0</v>
      </c>
      <c r="D373" s="570" t="s">
        <v>220</v>
      </c>
      <c r="E373" s="572">
        <v>364.19</v>
      </c>
      <c r="F373" s="572">
        <v>29.81</v>
      </c>
      <c r="G373" s="572">
        <v>394.0</v>
      </c>
      <c r="H373" s="52"/>
      <c r="I373" s="52"/>
      <c r="J373" s="52"/>
      <c r="K373" s="52"/>
      <c r="L373" s="52"/>
      <c r="M373" s="52"/>
    </row>
    <row r="374" ht="15.75" customHeight="1">
      <c r="A374" s="52"/>
      <c r="B374" s="568">
        <v>44876.0</v>
      </c>
      <c r="C374" s="569">
        <v>44635.0</v>
      </c>
      <c r="D374" s="570" t="s">
        <v>220</v>
      </c>
      <c r="E374" s="572">
        <v>18633.08</v>
      </c>
      <c r="F374" s="572">
        <v>1366.92</v>
      </c>
      <c r="G374" s="572">
        <v>20000.0</v>
      </c>
      <c r="H374" s="52"/>
      <c r="I374" s="52"/>
      <c r="J374" s="52"/>
      <c r="K374" s="52"/>
      <c r="L374" s="52"/>
      <c r="M374" s="52"/>
    </row>
    <row r="375" ht="15.75" customHeight="1">
      <c r="A375" s="52"/>
      <c r="B375" s="568">
        <v>44876.0</v>
      </c>
      <c r="C375" s="569">
        <v>44673.0</v>
      </c>
      <c r="D375" s="570" t="s">
        <v>220</v>
      </c>
      <c r="E375" s="572">
        <v>15652.94</v>
      </c>
      <c r="F375" s="572">
        <v>2157.93</v>
      </c>
      <c r="G375" s="572">
        <v>17810.87</v>
      </c>
      <c r="H375" s="52"/>
      <c r="I375" s="52"/>
      <c r="J375" s="52"/>
      <c r="K375" s="52"/>
      <c r="L375" s="52"/>
      <c r="M375" s="52"/>
    </row>
    <row r="376" ht="15.75" customHeight="1">
      <c r="A376" s="52"/>
      <c r="B376" s="568">
        <v>44876.0</v>
      </c>
      <c r="C376" s="569">
        <v>44680.0</v>
      </c>
      <c r="D376" s="570" t="s">
        <v>220</v>
      </c>
      <c r="E376" s="572">
        <v>9742.54</v>
      </c>
      <c r="F376" s="572">
        <v>1257.47</v>
      </c>
      <c r="G376" s="572">
        <v>11000.0</v>
      </c>
      <c r="H376" s="52"/>
      <c r="I376" s="52"/>
      <c r="J376" s="52"/>
      <c r="K376" s="52"/>
      <c r="L376" s="52"/>
      <c r="M376" s="52"/>
    </row>
    <row r="377" ht="15.75" customHeight="1">
      <c r="A377" s="52"/>
      <c r="B377" s="568">
        <v>44876.0</v>
      </c>
      <c r="C377" s="569">
        <v>44694.0</v>
      </c>
      <c r="D377" s="570" t="s">
        <v>221</v>
      </c>
      <c r="E377" s="572">
        <v>3760.77</v>
      </c>
      <c r="F377" s="571">
        <v>464.23</v>
      </c>
      <c r="G377" s="572">
        <v>4225.0</v>
      </c>
      <c r="H377" s="52"/>
      <c r="I377" s="52"/>
      <c r="J377" s="52"/>
      <c r="K377" s="52"/>
      <c r="L377" s="52"/>
      <c r="M377" s="52"/>
    </row>
    <row r="378" ht="15.75" customHeight="1">
      <c r="A378" s="52"/>
      <c r="B378" s="568">
        <v>44876.0</v>
      </c>
      <c r="C378" s="573">
        <v>44736.0</v>
      </c>
      <c r="D378" s="570" t="s">
        <v>220</v>
      </c>
      <c r="E378" s="572">
        <v>37897.57</v>
      </c>
      <c r="F378" s="572">
        <v>3113.43</v>
      </c>
      <c r="G378" s="572">
        <v>41011.0</v>
      </c>
      <c r="H378" s="52"/>
      <c r="I378" s="52"/>
      <c r="J378" s="52"/>
      <c r="K378" s="52"/>
      <c r="L378" s="52"/>
      <c r="M378" s="52"/>
    </row>
    <row r="379" ht="15.75" customHeight="1">
      <c r="A379" s="52"/>
      <c r="B379" s="568">
        <v>44883.0</v>
      </c>
      <c r="C379" s="569">
        <v>44519.0</v>
      </c>
      <c r="D379" s="570" t="s">
        <v>222</v>
      </c>
      <c r="E379" s="572">
        <v>277.35</v>
      </c>
      <c r="F379" s="571">
        <v>22.65</v>
      </c>
      <c r="G379" s="572">
        <v>300.0</v>
      </c>
      <c r="H379" s="52"/>
      <c r="I379" s="52"/>
      <c r="J379" s="52"/>
      <c r="K379" s="52"/>
      <c r="L379" s="52"/>
      <c r="M379" s="52"/>
    </row>
    <row r="380" ht="15.75" customHeight="1">
      <c r="A380" s="52"/>
      <c r="B380" s="568">
        <v>44883.0</v>
      </c>
      <c r="C380" s="569">
        <v>44636.0</v>
      </c>
      <c r="D380" s="570" t="s">
        <v>222</v>
      </c>
      <c r="E380" s="572">
        <v>15825.99</v>
      </c>
      <c r="F380" s="572">
        <v>1190.97</v>
      </c>
      <c r="G380" s="572">
        <v>17016.96</v>
      </c>
      <c r="H380" s="52"/>
      <c r="I380" s="52"/>
      <c r="J380" s="52"/>
      <c r="K380" s="52"/>
      <c r="L380" s="52"/>
      <c r="M380" s="52"/>
    </row>
    <row r="381" ht="15.75" customHeight="1">
      <c r="A381" s="52"/>
      <c r="B381" s="568">
        <v>44883.0</v>
      </c>
      <c r="C381" s="569">
        <v>44701.0</v>
      </c>
      <c r="D381" s="570" t="s">
        <v>223</v>
      </c>
      <c r="E381" s="572">
        <v>16055.69</v>
      </c>
      <c r="F381" s="572">
        <v>1982.16</v>
      </c>
      <c r="G381" s="572">
        <v>18037.85</v>
      </c>
      <c r="H381" s="52"/>
      <c r="I381" s="52"/>
      <c r="J381" s="52"/>
      <c r="K381" s="52"/>
      <c r="L381" s="52"/>
      <c r="M381" s="52"/>
    </row>
    <row r="382" ht="15.75" customHeight="1">
      <c r="A382" s="52"/>
      <c r="B382" s="568">
        <v>44883.0</v>
      </c>
      <c r="C382" s="569">
        <v>44736.0</v>
      </c>
      <c r="D382" s="570" t="s">
        <v>222</v>
      </c>
      <c r="E382" s="572">
        <v>18405.62</v>
      </c>
      <c r="F382" s="572">
        <v>1594.38</v>
      </c>
      <c r="G382" s="572">
        <v>20000.0</v>
      </c>
      <c r="H382" s="52"/>
      <c r="I382" s="52"/>
      <c r="J382" s="52"/>
      <c r="K382" s="52"/>
      <c r="L382" s="52"/>
      <c r="M382" s="52"/>
    </row>
    <row r="383" ht="15.75" customHeight="1">
      <c r="A383" s="52"/>
      <c r="B383" s="568">
        <v>44883.0</v>
      </c>
      <c r="C383" s="569">
        <v>44743.0</v>
      </c>
      <c r="D383" s="570" t="s">
        <v>222</v>
      </c>
      <c r="E383" s="572">
        <v>32999.84</v>
      </c>
      <c r="F383" s="572">
        <v>3065.16</v>
      </c>
      <c r="G383" s="572">
        <v>36065.0</v>
      </c>
      <c r="H383" s="52"/>
      <c r="I383" s="52"/>
      <c r="J383" s="52"/>
      <c r="K383" s="52"/>
      <c r="L383" s="52"/>
      <c r="M383" s="52"/>
    </row>
    <row r="384" ht="15.75" customHeight="1">
      <c r="A384" s="52"/>
      <c r="B384" s="568">
        <v>44883.0</v>
      </c>
      <c r="C384" s="569">
        <v>44764.0</v>
      </c>
      <c r="D384" s="570" t="s">
        <v>222</v>
      </c>
      <c r="E384" s="572">
        <v>4354.79</v>
      </c>
      <c r="F384" s="572">
        <v>441.77</v>
      </c>
      <c r="G384" s="572">
        <v>4796.56</v>
      </c>
      <c r="H384" s="52"/>
      <c r="I384" s="52"/>
      <c r="J384" s="52"/>
      <c r="K384" s="52"/>
      <c r="L384" s="52"/>
      <c r="M384" s="52"/>
    </row>
    <row r="385" ht="15.75" customHeight="1">
      <c r="A385" s="52"/>
      <c r="B385" s="568">
        <v>44890.0</v>
      </c>
      <c r="C385" s="573">
        <v>44526.0</v>
      </c>
      <c r="D385" s="570" t="s">
        <v>224</v>
      </c>
      <c r="E385" s="572">
        <v>1310.96</v>
      </c>
      <c r="F385" s="571">
        <v>107.04</v>
      </c>
      <c r="G385" s="572">
        <v>1418.0</v>
      </c>
      <c r="H385" s="52"/>
      <c r="I385" s="52"/>
      <c r="J385" s="52"/>
      <c r="K385" s="52"/>
      <c r="L385" s="52"/>
      <c r="M385" s="52"/>
    </row>
    <row r="386" ht="15.75" customHeight="1">
      <c r="A386" s="52"/>
      <c r="B386" s="568">
        <v>44890.0</v>
      </c>
      <c r="C386" s="569">
        <v>44648.0</v>
      </c>
      <c r="D386" s="570" t="s">
        <v>224</v>
      </c>
      <c r="E386" s="572">
        <v>7501.37</v>
      </c>
      <c r="F386" s="571">
        <v>597.97</v>
      </c>
      <c r="G386" s="572">
        <v>8099.34</v>
      </c>
      <c r="H386" s="52"/>
      <c r="I386" s="52"/>
      <c r="J386" s="52"/>
      <c r="K386" s="52"/>
      <c r="L386" s="52"/>
      <c r="M386" s="52"/>
    </row>
    <row r="387" ht="15.75" customHeight="1">
      <c r="A387" s="52"/>
      <c r="B387" s="568">
        <v>44890.0</v>
      </c>
      <c r="C387" s="569">
        <v>44650.0</v>
      </c>
      <c r="D387" s="570" t="s">
        <v>224</v>
      </c>
      <c r="E387" s="572">
        <v>4499.99</v>
      </c>
      <c r="F387" s="571">
        <v>355.75</v>
      </c>
      <c r="G387" s="572">
        <v>4855.74</v>
      </c>
      <c r="H387" s="52"/>
      <c r="I387" s="52"/>
      <c r="J387" s="52"/>
      <c r="K387" s="52"/>
      <c r="L387" s="52"/>
      <c r="M387" s="52"/>
    </row>
    <row r="388" ht="15.75" customHeight="1">
      <c r="A388" s="52"/>
      <c r="B388" s="568">
        <v>44890.0</v>
      </c>
      <c r="C388" s="569">
        <v>44708.0</v>
      </c>
      <c r="D388" s="570" t="s">
        <v>225</v>
      </c>
      <c r="E388" s="572">
        <v>3810.53</v>
      </c>
      <c r="F388" s="571">
        <v>461.47</v>
      </c>
      <c r="G388" s="572">
        <v>4272.0</v>
      </c>
      <c r="H388" s="52"/>
      <c r="I388" s="52"/>
      <c r="J388" s="52"/>
      <c r="K388" s="52"/>
      <c r="L388" s="52"/>
      <c r="M388" s="52"/>
    </row>
    <row r="389" ht="15.75" customHeight="1">
      <c r="A389" s="52"/>
      <c r="B389" s="568">
        <v>44890.0</v>
      </c>
      <c r="C389" s="569">
        <v>44736.0</v>
      </c>
      <c r="D389" s="570" t="s">
        <v>224</v>
      </c>
      <c r="E389" s="572">
        <v>5399.99</v>
      </c>
      <c r="F389" s="572">
        <v>492.11</v>
      </c>
      <c r="G389" s="572">
        <v>5892.1</v>
      </c>
      <c r="H389" s="52"/>
      <c r="I389" s="52"/>
      <c r="J389" s="52"/>
      <c r="K389" s="52"/>
      <c r="L389" s="52"/>
      <c r="M389" s="52"/>
    </row>
    <row r="390" ht="15.75" customHeight="1">
      <c r="A390" s="52"/>
      <c r="B390" s="568">
        <v>44890.0</v>
      </c>
      <c r="C390" s="569">
        <v>44743.0</v>
      </c>
      <c r="D390" s="570" t="s">
        <v>224</v>
      </c>
      <c r="E390" s="572">
        <v>41878.61</v>
      </c>
      <c r="F390" s="572">
        <v>4091.12</v>
      </c>
      <c r="G390" s="572">
        <v>45969.73</v>
      </c>
      <c r="H390" s="52"/>
      <c r="I390" s="52"/>
      <c r="J390" s="52"/>
      <c r="K390" s="52"/>
      <c r="L390" s="52"/>
      <c r="M390" s="52"/>
    </row>
    <row r="391" ht="15.75" customHeight="1">
      <c r="A391" s="52"/>
      <c r="B391" s="568">
        <v>44890.0</v>
      </c>
      <c r="C391" s="573">
        <v>44779.0</v>
      </c>
      <c r="D391" s="570" t="s">
        <v>224</v>
      </c>
      <c r="E391" s="572">
        <v>18000.0</v>
      </c>
      <c r="F391" s="572">
        <v>1696.52</v>
      </c>
      <c r="G391" s="572">
        <v>19696.52</v>
      </c>
      <c r="H391" s="52"/>
      <c r="I391" s="52"/>
      <c r="J391" s="52"/>
      <c r="K391" s="52"/>
      <c r="L391" s="52"/>
      <c r="M391" s="52"/>
    </row>
    <row r="392" ht="15.75" customHeight="1">
      <c r="A392" s="52"/>
      <c r="B392" s="568">
        <v>44890.0</v>
      </c>
      <c r="C392" s="569">
        <v>44764.0</v>
      </c>
      <c r="D392" s="570" t="s">
        <v>224</v>
      </c>
      <c r="E392" s="572">
        <v>3234.16</v>
      </c>
      <c r="F392" s="572">
        <v>346.04</v>
      </c>
      <c r="G392" s="572">
        <v>3580.2</v>
      </c>
      <c r="H392" s="52"/>
      <c r="I392" s="52"/>
      <c r="J392" s="52"/>
      <c r="K392" s="52"/>
      <c r="L392" s="52"/>
      <c r="M392" s="52"/>
    </row>
    <row r="393" ht="15.75" customHeight="1">
      <c r="A393" s="52"/>
      <c r="B393" s="568">
        <v>44897.0</v>
      </c>
      <c r="C393" s="569">
        <v>44533.0</v>
      </c>
      <c r="D393" s="570" t="s">
        <v>226</v>
      </c>
      <c r="E393" s="572">
        <v>5820.03</v>
      </c>
      <c r="F393" s="571">
        <v>472.67</v>
      </c>
      <c r="G393" s="572">
        <v>6292.7</v>
      </c>
      <c r="H393" s="52"/>
      <c r="I393" s="52"/>
      <c r="J393" s="52"/>
      <c r="K393" s="52"/>
      <c r="L393" s="52"/>
      <c r="M393" s="52"/>
    </row>
    <row r="394" ht="15.75" customHeight="1">
      <c r="A394" s="52"/>
      <c r="B394" s="568">
        <v>44897.0</v>
      </c>
      <c r="C394" s="569">
        <v>44715.0</v>
      </c>
      <c r="D394" s="570" t="s">
        <v>227</v>
      </c>
      <c r="E394" s="572">
        <v>22564.48</v>
      </c>
      <c r="F394" s="572">
        <v>2662.52</v>
      </c>
      <c r="G394" s="572">
        <v>25227.0</v>
      </c>
      <c r="H394" s="52"/>
      <c r="I394" s="52"/>
      <c r="J394" s="52"/>
      <c r="K394" s="52"/>
      <c r="L394" s="52"/>
      <c r="M394" s="52"/>
    </row>
    <row r="395" ht="15.75" customHeight="1">
      <c r="A395" s="52"/>
      <c r="B395" s="568">
        <v>44897.0</v>
      </c>
      <c r="C395" s="569">
        <v>44743.0</v>
      </c>
      <c r="D395" s="570" t="s">
        <v>226</v>
      </c>
      <c r="E395" s="572">
        <v>18600.0</v>
      </c>
      <c r="F395" s="572">
        <v>1906.71</v>
      </c>
      <c r="G395" s="572">
        <v>20506.71</v>
      </c>
      <c r="H395" s="52"/>
      <c r="I395" s="52"/>
      <c r="J395" s="52"/>
      <c r="K395" s="52"/>
      <c r="L395" s="52"/>
      <c r="M395" s="52"/>
    </row>
    <row r="396" ht="15.75" customHeight="1">
      <c r="A396" s="52"/>
      <c r="B396" s="568">
        <v>44897.0</v>
      </c>
      <c r="C396" s="569">
        <v>44750.0</v>
      </c>
      <c r="D396" s="570" t="s">
        <v>226</v>
      </c>
      <c r="E396" s="572">
        <v>30893.57</v>
      </c>
      <c r="F396" s="572">
        <v>3554.49</v>
      </c>
      <c r="G396" s="572">
        <v>34448.06</v>
      </c>
      <c r="H396" s="52"/>
      <c r="I396" s="52"/>
      <c r="J396" s="52"/>
      <c r="K396" s="52"/>
      <c r="L396" s="52"/>
      <c r="M396" s="52"/>
    </row>
    <row r="397" ht="15.75" customHeight="1">
      <c r="A397" s="52"/>
      <c r="B397" s="568">
        <v>44897.0</v>
      </c>
      <c r="C397" s="573">
        <v>44788.0</v>
      </c>
      <c r="D397" s="570" t="s">
        <v>226</v>
      </c>
      <c r="E397" s="572">
        <v>7297.24</v>
      </c>
      <c r="F397" s="572">
        <v>884.65</v>
      </c>
      <c r="G397" s="572">
        <v>8181.89</v>
      </c>
      <c r="H397" s="52"/>
      <c r="I397" s="52"/>
      <c r="J397" s="52"/>
      <c r="K397" s="52"/>
      <c r="L397" s="52"/>
      <c r="M397" s="52"/>
    </row>
    <row r="398" ht="15.75" customHeight="1">
      <c r="A398" s="52"/>
      <c r="B398" s="568">
        <v>44904.0</v>
      </c>
      <c r="C398" s="569">
        <v>44540.0</v>
      </c>
      <c r="D398" s="570" t="s">
        <v>228</v>
      </c>
      <c r="E398" s="572">
        <v>9634.29</v>
      </c>
      <c r="F398" s="572">
        <v>781.37</v>
      </c>
      <c r="G398" s="572">
        <v>10415.66</v>
      </c>
      <c r="H398" s="52"/>
      <c r="I398" s="52"/>
      <c r="J398" s="52"/>
      <c r="K398" s="52"/>
      <c r="L398" s="52"/>
      <c r="M398" s="52"/>
    </row>
    <row r="399" ht="15.75" customHeight="1">
      <c r="A399" s="52"/>
      <c r="B399" s="568">
        <v>44904.0</v>
      </c>
      <c r="C399" s="569">
        <v>44722.0</v>
      </c>
      <c r="D399" s="570" t="s">
        <v>229</v>
      </c>
      <c r="E399" s="572">
        <v>11567.29</v>
      </c>
      <c r="F399" s="572">
        <v>1323.71</v>
      </c>
      <c r="G399" s="572">
        <v>12891.0</v>
      </c>
      <c r="H399" s="52"/>
      <c r="I399" s="52"/>
      <c r="J399" s="52"/>
      <c r="K399" s="52"/>
      <c r="L399" s="52"/>
      <c r="M399" s="52"/>
    </row>
    <row r="400" ht="15.75" customHeight="1">
      <c r="A400" s="52"/>
      <c r="B400" s="568">
        <v>44904.0</v>
      </c>
      <c r="C400" s="569">
        <v>44750.0</v>
      </c>
      <c r="D400" s="570" t="s">
        <v>228</v>
      </c>
      <c r="E400" s="572">
        <v>31339.1</v>
      </c>
      <c r="F400" s="572">
        <v>3784.06</v>
      </c>
      <c r="G400" s="572">
        <v>35123.16</v>
      </c>
      <c r="H400" s="52"/>
      <c r="I400" s="52"/>
      <c r="J400" s="52"/>
      <c r="K400" s="52"/>
      <c r="L400" s="52"/>
      <c r="M400" s="52"/>
    </row>
    <row r="401" ht="15.75" customHeight="1">
      <c r="A401" s="52"/>
      <c r="B401" s="568">
        <v>44904.0</v>
      </c>
      <c r="C401" s="569">
        <v>44757.0</v>
      </c>
      <c r="D401" s="570" t="s">
        <v>228</v>
      </c>
      <c r="E401" s="572">
        <v>32451.17</v>
      </c>
      <c r="F401" s="572">
        <v>4119.01</v>
      </c>
      <c r="G401" s="572">
        <v>36570.18</v>
      </c>
      <c r="H401" s="52"/>
      <c r="I401" s="52"/>
      <c r="J401" s="52"/>
      <c r="K401" s="52"/>
      <c r="L401" s="52"/>
      <c r="M401" s="52"/>
    </row>
    <row r="402" ht="15.75" customHeight="1">
      <c r="A402" s="52"/>
      <c r="B402" s="568">
        <v>44911.0</v>
      </c>
      <c r="C402" s="569">
        <v>44547.0</v>
      </c>
      <c r="D402" s="570" t="s">
        <v>230</v>
      </c>
      <c r="E402" s="572">
        <v>14451.23</v>
      </c>
      <c r="F402" s="572">
        <v>1164.77</v>
      </c>
      <c r="G402" s="572">
        <v>15616.0</v>
      </c>
      <c r="H402" s="52"/>
      <c r="I402" s="52"/>
      <c r="J402" s="52"/>
      <c r="K402" s="52"/>
      <c r="L402" s="52"/>
      <c r="M402" s="52"/>
    </row>
    <row r="403" ht="15.75" customHeight="1">
      <c r="A403" s="52"/>
      <c r="B403" s="568">
        <v>44911.0</v>
      </c>
      <c r="C403" s="569">
        <v>44729.0</v>
      </c>
      <c r="D403" s="570" t="s">
        <v>231</v>
      </c>
      <c r="E403" s="572">
        <v>14012.34</v>
      </c>
      <c r="F403" s="572">
        <v>1534.66</v>
      </c>
      <c r="G403" s="572">
        <v>15547.0</v>
      </c>
      <c r="H403" s="52"/>
      <c r="I403" s="52"/>
      <c r="J403" s="52"/>
      <c r="K403" s="52"/>
      <c r="L403" s="52"/>
      <c r="M403" s="52"/>
    </row>
    <row r="404" ht="15.75" customHeight="1">
      <c r="A404" s="52"/>
      <c r="B404" s="568">
        <v>44911.0</v>
      </c>
      <c r="C404" s="573">
        <v>44788.0</v>
      </c>
      <c r="D404" s="570" t="s">
        <v>230</v>
      </c>
      <c r="E404" s="572">
        <v>36484.23</v>
      </c>
      <c r="F404" s="572">
        <v>4839.08</v>
      </c>
      <c r="G404" s="572">
        <v>41323.31</v>
      </c>
      <c r="H404" s="52"/>
      <c r="I404" s="52"/>
      <c r="J404" s="52"/>
      <c r="K404" s="52"/>
      <c r="L404" s="52"/>
      <c r="M404" s="52"/>
    </row>
    <row r="405" ht="15.75" customHeight="1">
      <c r="A405" s="52"/>
      <c r="B405" s="568">
        <v>44911.0</v>
      </c>
      <c r="C405" s="569">
        <v>44764.0</v>
      </c>
      <c r="D405" s="570" t="s">
        <v>230</v>
      </c>
      <c r="E405" s="572">
        <v>31415.66</v>
      </c>
      <c r="F405" s="572">
        <v>3877.16</v>
      </c>
      <c r="G405" s="572">
        <v>35292.82</v>
      </c>
      <c r="H405" s="52"/>
      <c r="I405" s="52"/>
      <c r="J405" s="52"/>
      <c r="K405" s="52"/>
      <c r="L405" s="52"/>
      <c r="M405" s="52"/>
    </row>
    <row r="406" ht="15.75" customHeight="1">
      <c r="A406" s="52"/>
      <c r="B406" s="568">
        <v>44918.0</v>
      </c>
      <c r="C406" s="569">
        <v>44554.0</v>
      </c>
      <c r="D406" s="570" t="s">
        <v>232</v>
      </c>
      <c r="E406" s="572">
        <v>15737.84</v>
      </c>
      <c r="F406" s="572">
        <v>1262.16</v>
      </c>
      <c r="G406" s="572">
        <v>17000.0</v>
      </c>
      <c r="H406" s="52"/>
      <c r="I406" s="52"/>
      <c r="J406" s="52"/>
      <c r="K406" s="52"/>
      <c r="L406" s="52"/>
      <c r="M406" s="52"/>
    </row>
    <row r="407" ht="15.75" customHeight="1">
      <c r="A407" s="52"/>
      <c r="B407" s="568">
        <v>44918.0</v>
      </c>
      <c r="C407" s="569">
        <v>44736.0</v>
      </c>
      <c r="D407" s="570" t="s">
        <v>233</v>
      </c>
      <c r="E407" s="572">
        <v>5433.86</v>
      </c>
      <c r="F407" s="572">
        <v>595.14</v>
      </c>
      <c r="G407" s="572">
        <v>6029.0</v>
      </c>
      <c r="H407" s="52"/>
      <c r="I407" s="52"/>
      <c r="J407" s="52"/>
      <c r="K407" s="52"/>
      <c r="L407" s="52"/>
      <c r="M407" s="52"/>
    </row>
    <row r="408" ht="15.75" customHeight="1">
      <c r="A408" s="52"/>
      <c r="B408" s="568">
        <v>44918.0</v>
      </c>
      <c r="C408" s="573">
        <v>44788.0</v>
      </c>
      <c r="D408" s="570" t="s">
        <v>232</v>
      </c>
      <c r="E408" s="572">
        <v>29260.0</v>
      </c>
      <c r="F408" s="572">
        <v>4045.63</v>
      </c>
      <c r="G408" s="572">
        <v>33305.63</v>
      </c>
      <c r="H408" s="52"/>
      <c r="I408" s="52"/>
      <c r="J408" s="52"/>
      <c r="K408" s="52"/>
      <c r="L408" s="52"/>
      <c r="M408" s="52"/>
    </row>
    <row r="409" ht="15.75" customHeight="1">
      <c r="A409" s="52"/>
      <c r="B409" s="568">
        <v>44918.0</v>
      </c>
      <c r="C409" s="569">
        <v>44764.0</v>
      </c>
      <c r="D409" s="570" t="s">
        <v>232</v>
      </c>
      <c r="E409" s="572">
        <v>29502.08</v>
      </c>
      <c r="F409" s="572">
        <v>3799.4</v>
      </c>
      <c r="G409" s="572">
        <v>33301.48</v>
      </c>
      <c r="H409" s="52"/>
      <c r="I409" s="52"/>
      <c r="J409" s="52"/>
      <c r="K409" s="52"/>
      <c r="L409" s="52"/>
      <c r="M409" s="52"/>
    </row>
    <row r="410" ht="15.75" customHeight="1">
      <c r="A410" s="52"/>
      <c r="B410" s="568">
        <v>44925.0</v>
      </c>
      <c r="C410" s="569">
        <v>44561.0</v>
      </c>
      <c r="D410" s="570" t="s">
        <v>234</v>
      </c>
      <c r="E410" s="572">
        <v>13858.1</v>
      </c>
      <c r="F410" s="572">
        <v>1141.9</v>
      </c>
      <c r="G410" s="572">
        <v>15000.0</v>
      </c>
      <c r="H410" s="52"/>
      <c r="I410" s="52"/>
      <c r="J410" s="52"/>
      <c r="K410" s="52"/>
      <c r="L410" s="52"/>
      <c r="M410" s="52"/>
    </row>
    <row r="411" ht="15.75" customHeight="1">
      <c r="A411" s="52"/>
      <c r="B411" s="568">
        <v>44925.0</v>
      </c>
      <c r="C411" s="569">
        <v>44743.0</v>
      </c>
      <c r="D411" s="570" t="s">
        <v>235</v>
      </c>
      <c r="E411" s="572">
        <v>16629.17</v>
      </c>
      <c r="F411" s="572">
        <v>2028.83</v>
      </c>
      <c r="G411" s="572">
        <v>18658.0</v>
      </c>
      <c r="H411" s="52"/>
      <c r="I411" s="52"/>
      <c r="J411" s="52"/>
      <c r="K411" s="52"/>
      <c r="L411" s="52"/>
      <c r="M411" s="52"/>
    </row>
    <row r="412" ht="15.75" customHeight="1">
      <c r="A412" s="52"/>
      <c r="B412" s="568">
        <v>44925.0</v>
      </c>
      <c r="C412" s="569">
        <v>44764.0</v>
      </c>
      <c r="D412" s="570" t="s">
        <v>234</v>
      </c>
      <c r="E412" s="572">
        <v>17635.0</v>
      </c>
      <c r="F412" s="572">
        <v>2365.0</v>
      </c>
      <c r="G412" s="572">
        <v>20000.0</v>
      </c>
      <c r="H412" s="52"/>
      <c r="I412" s="52"/>
      <c r="J412" s="52"/>
      <c r="K412" s="52"/>
      <c r="L412" s="52"/>
      <c r="M412" s="52"/>
    </row>
    <row r="413" ht="15.75" customHeight="1">
      <c r="A413" s="52"/>
      <c r="B413" s="568">
        <v>44925.0</v>
      </c>
      <c r="C413" s="573">
        <v>44802.0</v>
      </c>
      <c r="D413" s="570" t="s">
        <v>234</v>
      </c>
      <c r="E413" s="572">
        <v>37393.15</v>
      </c>
      <c r="F413" s="572">
        <v>4606.85</v>
      </c>
      <c r="G413" s="572">
        <v>42000.0</v>
      </c>
      <c r="H413" s="52"/>
      <c r="I413" s="52"/>
      <c r="J413" s="52"/>
      <c r="K413" s="52"/>
      <c r="L413" s="52"/>
      <c r="M413" s="52"/>
    </row>
    <row r="414" ht="15.75" customHeight="1">
      <c r="A414" s="52"/>
      <c r="B414" s="568">
        <v>44932.0</v>
      </c>
      <c r="C414" s="569">
        <v>44568.0</v>
      </c>
      <c r="D414" s="570" t="s">
        <v>236</v>
      </c>
      <c r="E414" s="572">
        <v>920.75</v>
      </c>
      <c r="F414" s="571">
        <v>77.25</v>
      </c>
      <c r="G414" s="572">
        <v>998.0</v>
      </c>
      <c r="H414" s="52"/>
      <c r="I414" s="52"/>
      <c r="J414" s="52"/>
      <c r="K414" s="52"/>
      <c r="L414" s="52"/>
      <c r="M414" s="52"/>
    </row>
    <row r="415" ht="15.75" customHeight="1">
      <c r="A415" s="52"/>
      <c r="B415" s="568">
        <v>44932.0</v>
      </c>
      <c r="C415" s="569">
        <v>44634.0</v>
      </c>
      <c r="D415" s="570" t="s">
        <v>236</v>
      </c>
      <c r="E415" s="572">
        <v>20499.99</v>
      </c>
      <c r="F415" s="572">
        <v>1777.31</v>
      </c>
      <c r="G415" s="572">
        <v>22277.3</v>
      </c>
      <c r="H415" s="52"/>
      <c r="I415" s="52"/>
      <c r="J415" s="52"/>
      <c r="K415" s="52"/>
      <c r="L415" s="52"/>
      <c r="M415" s="52"/>
    </row>
    <row r="416" ht="15.75" customHeight="1">
      <c r="A416" s="52"/>
      <c r="B416" s="568">
        <v>44932.0</v>
      </c>
      <c r="C416" s="569">
        <v>44750.0</v>
      </c>
      <c r="D416" s="570" t="s">
        <v>237</v>
      </c>
      <c r="E416" s="572">
        <v>18067.9</v>
      </c>
      <c r="F416" s="572">
        <v>2596.1</v>
      </c>
      <c r="G416" s="572">
        <v>20664.0</v>
      </c>
      <c r="H416" s="52"/>
      <c r="I416" s="52"/>
      <c r="J416" s="52"/>
      <c r="K416" s="52"/>
      <c r="L416" s="52"/>
      <c r="M416" s="52"/>
    </row>
    <row r="417" ht="15.75" customHeight="1">
      <c r="A417" s="52"/>
      <c r="B417" s="568">
        <v>44932.0</v>
      </c>
      <c r="C417" s="569">
        <v>44771.0</v>
      </c>
      <c r="D417" s="570" t="s">
        <v>236</v>
      </c>
      <c r="E417" s="572">
        <v>20542.11</v>
      </c>
      <c r="F417" s="572">
        <v>2648.56</v>
      </c>
      <c r="G417" s="572">
        <v>23190.67</v>
      </c>
      <c r="H417" s="52"/>
      <c r="I417" s="52"/>
      <c r="J417" s="52"/>
      <c r="K417" s="52"/>
      <c r="L417" s="52"/>
      <c r="M417" s="52"/>
    </row>
    <row r="418" ht="15.75" customHeight="1">
      <c r="A418" s="52"/>
      <c r="B418" s="568">
        <v>44939.0</v>
      </c>
      <c r="C418" s="569">
        <v>44575.0</v>
      </c>
      <c r="D418" s="570" t="s">
        <v>238</v>
      </c>
      <c r="E418" s="572">
        <v>345.82</v>
      </c>
      <c r="F418" s="572">
        <v>29.18</v>
      </c>
      <c r="G418" s="572">
        <v>375.0</v>
      </c>
      <c r="H418" s="52"/>
      <c r="I418" s="52"/>
      <c r="J418" s="52"/>
      <c r="K418" s="52"/>
      <c r="L418" s="52"/>
      <c r="M418" s="52"/>
    </row>
    <row r="419" ht="15.75" customHeight="1">
      <c r="A419" s="52"/>
      <c r="B419" s="568">
        <v>44939.0</v>
      </c>
      <c r="C419" s="569">
        <v>44757.0</v>
      </c>
      <c r="D419" s="570" t="s">
        <v>239</v>
      </c>
      <c r="E419" s="572">
        <v>1833.72</v>
      </c>
      <c r="F419" s="572">
        <v>284.28</v>
      </c>
      <c r="G419" s="572">
        <v>2118.0</v>
      </c>
      <c r="H419" s="52"/>
      <c r="I419" s="52"/>
      <c r="J419" s="52"/>
      <c r="K419" s="52"/>
      <c r="L419" s="52"/>
      <c r="M419" s="52"/>
    </row>
    <row r="420" ht="15.75" customHeight="1">
      <c r="A420" s="52"/>
      <c r="B420" s="568">
        <v>44946.0</v>
      </c>
      <c r="C420" s="569">
        <v>44582.0</v>
      </c>
      <c r="D420" s="570" t="s">
        <v>240</v>
      </c>
      <c r="E420" s="572">
        <v>101.4</v>
      </c>
      <c r="F420" s="572">
        <v>8.6</v>
      </c>
      <c r="G420" s="572">
        <v>110.0</v>
      </c>
      <c r="H420" s="52"/>
      <c r="I420" s="52"/>
      <c r="J420" s="52"/>
      <c r="K420" s="52"/>
      <c r="L420" s="52"/>
      <c r="M420" s="52"/>
    </row>
    <row r="421" ht="15.75" customHeight="1">
      <c r="A421" s="52"/>
      <c r="B421" s="568">
        <v>44946.0</v>
      </c>
      <c r="C421" s="569">
        <v>44764.0</v>
      </c>
      <c r="D421" s="570" t="s">
        <v>241</v>
      </c>
      <c r="E421" s="572">
        <v>7332.26</v>
      </c>
      <c r="F421" s="572">
        <v>1098.74</v>
      </c>
      <c r="G421" s="572">
        <v>8431.0</v>
      </c>
      <c r="H421" s="52"/>
      <c r="I421" s="52"/>
      <c r="J421" s="52"/>
      <c r="K421" s="52"/>
      <c r="L421" s="52"/>
      <c r="M421" s="52"/>
    </row>
    <row r="422" ht="15.75" customHeight="1">
      <c r="A422" s="52"/>
      <c r="B422" s="568">
        <v>44946.0</v>
      </c>
      <c r="C422" s="569">
        <v>44767.0</v>
      </c>
      <c r="D422" s="570" t="s">
        <v>241</v>
      </c>
      <c r="E422" s="572">
        <v>1881.48</v>
      </c>
      <c r="F422" s="571">
        <v>277.76</v>
      </c>
      <c r="G422" s="572">
        <v>2159.24</v>
      </c>
      <c r="H422" s="52"/>
      <c r="I422" s="52"/>
      <c r="J422" s="52"/>
      <c r="K422" s="52"/>
      <c r="L422" s="52"/>
      <c r="M422" s="52"/>
    </row>
    <row r="423" ht="15.75" customHeight="1">
      <c r="A423" s="52"/>
      <c r="B423" s="568">
        <v>44953.0</v>
      </c>
      <c r="C423" s="569">
        <v>44589.0</v>
      </c>
      <c r="D423" s="570" t="s">
        <v>242</v>
      </c>
      <c r="E423" s="572">
        <v>1544.89</v>
      </c>
      <c r="F423" s="572">
        <v>132.11</v>
      </c>
      <c r="G423" s="572">
        <v>1677.0</v>
      </c>
      <c r="H423" s="52"/>
      <c r="I423" s="52"/>
      <c r="J423" s="52"/>
      <c r="K423" s="52"/>
      <c r="L423" s="52"/>
      <c r="M423" s="52"/>
    </row>
    <row r="424" ht="15.75" customHeight="1">
      <c r="A424" s="52"/>
      <c r="B424" s="568">
        <v>44953.0</v>
      </c>
      <c r="C424" s="569">
        <v>44771.0</v>
      </c>
      <c r="D424" s="570" t="s">
        <v>243</v>
      </c>
      <c r="E424" s="572">
        <v>21520.93</v>
      </c>
      <c r="F424" s="572">
        <v>3146.53</v>
      </c>
      <c r="G424" s="572">
        <v>24667.46</v>
      </c>
      <c r="H424" s="52"/>
      <c r="I424" s="52"/>
      <c r="J424" s="52"/>
      <c r="K424" s="52"/>
      <c r="L424" s="52"/>
      <c r="M424" s="52"/>
    </row>
    <row r="425" ht="15.75" customHeight="1">
      <c r="A425" s="52"/>
      <c r="B425" s="569">
        <v>44967.0</v>
      </c>
      <c r="C425" s="569">
        <v>44603.0</v>
      </c>
      <c r="D425" s="570" t="s">
        <v>244</v>
      </c>
      <c r="E425" s="572">
        <v>101.3</v>
      </c>
      <c r="F425" s="572">
        <v>8.7</v>
      </c>
      <c r="G425" s="572">
        <v>110.0</v>
      </c>
      <c r="H425" s="52"/>
      <c r="I425" s="52"/>
      <c r="J425" s="52"/>
      <c r="K425" s="52"/>
      <c r="L425" s="52"/>
      <c r="M425" s="52"/>
    </row>
    <row r="426" ht="15.75" customHeight="1">
      <c r="A426" s="52"/>
      <c r="B426" s="569">
        <v>44974.0</v>
      </c>
      <c r="C426" s="569">
        <v>44610.0</v>
      </c>
      <c r="D426" s="570" t="s">
        <v>245</v>
      </c>
      <c r="E426" s="571">
        <v>230.27</v>
      </c>
      <c r="F426" s="571">
        <v>19.73</v>
      </c>
      <c r="G426" s="571">
        <v>250.0</v>
      </c>
      <c r="H426" s="52"/>
      <c r="I426" s="52"/>
      <c r="J426" s="52"/>
      <c r="K426" s="52"/>
      <c r="L426" s="52"/>
      <c r="M426" s="52"/>
    </row>
    <row r="427" ht="15.75" customHeight="1">
      <c r="A427" s="52"/>
      <c r="B427" s="568">
        <v>44981.0</v>
      </c>
      <c r="C427" s="569">
        <v>44617.0</v>
      </c>
      <c r="D427" s="570" t="s">
        <v>246</v>
      </c>
      <c r="E427" s="571">
        <v>30.41</v>
      </c>
      <c r="F427" s="571">
        <v>2.59</v>
      </c>
      <c r="G427" s="571">
        <v>33.0</v>
      </c>
      <c r="H427" s="52"/>
      <c r="I427" s="52"/>
      <c r="J427" s="52"/>
      <c r="K427" s="52"/>
      <c r="L427" s="52"/>
      <c r="M427" s="52"/>
    </row>
    <row r="428" ht="15.75" customHeight="1">
      <c r="A428" s="52"/>
      <c r="B428" s="568">
        <v>44981.0</v>
      </c>
      <c r="C428" s="569">
        <v>44620.0</v>
      </c>
      <c r="D428" s="570" t="s">
        <v>246</v>
      </c>
      <c r="E428" s="572">
        <v>15000.0</v>
      </c>
      <c r="F428" s="572">
        <v>1268.96</v>
      </c>
      <c r="G428" s="572">
        <v>16268.96</v>
      </c>
      <c r="H428" s="52"/>
      <c r="I428" s="52"/>
      <c r="J428" s="52"/>
      <c r="K428" s="52"/>
      <c r="L428" s="52"/>
      <c r="M428" s="52"/>
    </row>
    <row r="429" ht="15.75" customHeight="1">
      <c r="A429" s="52"/>
      <c r="B429" s="569">
        <v>44988.0</v>
      </c>
      <c r="C429" s="569">
        <v>44624.0</v>
      </c>
      <c r="D429" s="570" t="s">
        <v>247</v>
      </c>
      <c r="E429" s="572">
        <v>10846.11</v>
      </c>
      <c r="F429" s="572">
        <v>1079.2</v>
      </c>
      <c r="G429" s="572">
        <v>11925.31</v>
      </c>
      <c r="H429" s="52"/>
      <c r="I429" s="52"/>
      <c r="J429" s="52"/>
      <c r="K429" s="52"/>
      <c r="L429" s="52"/>
      <c r="M429" s="52"/>
    </row>
    <row r="430" ht="15.75" customHeight="1">
      <c r="A430" s="52"/>
      <c r="B430" s="569">
        <v>44995.0</v>
      </c>
      <c r="C430" s="569">
        <v>44631.0</v>
      </c>
      <c r="D430" s="570" t="s">
        <v>248</v>
      </c>
      <c r="E430" s="571">
        <v>293.69</v>
      </c>
      <c r="F430" s="571">
        <v>31.31</v>
      </c>
      <c r="G430" s="571">
        <v>325.0</v>
      </c>
      <c r="H430" s="52"/>
      <c r="I430" s="52"/>
      <c r="J430" s="52"/>
      <c r="K430" s="52"/>
      <c r="L430" s="52"/>
      <c r="M430" s="52"/>
    </row>
    <row r="431" ht="15.75" customHeight="1">
      <c r="A431" s="52"/>
      <c r="B431" s="569">
        <v>45002.0</v>
      </c>
      <c r="C431" s="569">
        <v>44638.0</v>
      </c>
      <c r="D431" s="570" t="s">
        <v>249</v>
      </c>
      <c r="E431" s="571">
        <v>9.0</v>
      </c>
      <c r="F431" s="571">
        <v>1.0</v>
      </c>
      <c r="G431" s="571">
        <v>10.0</v>
      </c>
      <c r="H431" s="52"/>
      <c r="I431" s="52"/>
      <c r="J431" s="52"/>
      <c r="K431" s="52"/>
      <c r="L431" s="52"/>
      <c r="M431" s="52"/>
    </row>
    <row r="432" ht="15.75" customHeight="1">
      <c r="A432" s="52"/>
      <c r="B432" s="569">
        <v>45009.0</v>
      </c>
      <c r="C432" s="569">
        <v>44645.0</v>
      </c>
      <c r="D432" s="570" t="s">
        <v>250</v>
      </c>
      <c r="E432" s="572">
        <v>1040.13</v>
      </c>
      <c r="F432" s="572">
        <v>124.87</v>
      </c>
      <c r="G432" s="572">
        <v>1165.0</v>
      </c>
      <c r="H432" s="52"/>
      <c r="I432" s="52"/>
      <c r="J432" s="52"/>
      <c r="K432" s="52"/>
      <c r="L432" s="52"/>
      <c r="M432" s="52"/>
    </row>
    <row r="433" ht="15.75" customHeight="1">
      <c r="A433" s="52"/>
      <c r="B433" s="569">
        <v>45016.0</v>
      </c>
      <c r="C433" s="569">
        <v>44652.0</v>
      </c>
      <c r="D433" s="570" t="s">
        <v>251</v>
      </c>
      <c r="E433" s="572">
        <v>9712.34</v>
      </c>
      <c r="F433" s="572">
        <v>1192.66</v>
      </c>
      <c r="G433" s="572">
        <v>10905.0</v>
      </c>
      <c r="H433" s="52"/>
      <c r="I433" s="52"/>
      <c r="J433" s="52"/>
      <c r="K433" s="52"/>
      <c r="L433" s="52"/>
      <c r="M433" s="52"/>
    </row>
    <row r="434" ht="15.75" customHeight="1">
      <c r="A434" s="52"/>
      <c r="B434" s="569">
        <v>45023.0</v>
      </c>
      <c r="C434" s="569">
        <v>44659.0</v>
      </c>
      <c r="D434" s="570" t="s">
        <v>252</v>
      </c>
      <c r="E434" s="572">
        <v>9898.89</v>
      </c>
      <c r="F434" s="572">
        <v>1553.11</v>
      </c>
      <c r="G434" s="572">
        <v>11452.0</v>
      </c>
      <c r="H434" s="52"/>
      <c r="I434" s="52"/>
      <c r="J434" s="52"/>
      <c r="K434" s="52"/>
      <c r="L434" s="52"/>
      <c r="M434" s="52"/>
    </row>
    <row r="435" ht="15.75" customHeight="1">
      <c r="A435" s="52"/>
      <c r="B435" s="568">
        <v>45030.0</v>
      </c>
      <c r="C435" s="569">
        <v>44666.0</v>
      </c>
      <c r="D435" s="570" t="s">
        <v>253</v>
      </c>
      <c r="E435" s="572">
        <v>11064.09</v>
      </c>
      <c r="F435" s="572">
        <v>2584.91</v>
      </c>
      <c r="G435" s="572">
        <v>13649.0</v>
      </c>
      <c r="H435" s="52"/>
      <c r="I435" s="52"/>
      <c r="J435" s="52"/>
      <c r="K435" s="52"/>
      <c r="L435" s="52"/>
      <c r="M435" s="52"/>
    </row>
    <row r="436" ht="15.75" customHeight="1">
      <c r="A436" s="52"/>
      <c r="B436" s="568">
        <v>45030.0</v>
      </c>
      <c r="C436" s="569">
        <v>44669.0</v>
      </c>
      <c r="D436" s="570" t="s">
        <v>253</v>
      </c>
      <c r="E436" s="572">
        <v>22443.27</v>
      </c>
      <c r="F436" s="572">
        <v>5242.73</v>
      </c>
      <c r="G436" s="572">
        <v>27686.0</v>
      </c>
      <c r="H436" s="52"/>
      <c r="I436" s="52"/>
      <c r="J436" s="52"/>
      <c r="K436" s="52"/>
      <c r="L436" s="52"/>
      <c r="M436" s="52"/>
    </row>
    <row r="437" ht="15.75" customHeight="1">
      <c r="A437" s="52"/>
      <c r="B437" s="569">
        <v>45037.0</v>
      </c>
      <c r="C437" s="569">
        <v>44673.0</v>
      </c>
      <c r="D437" s="570" t="s">
        <v>254</v>
      </c>
      <c r="E437" s="572">
        <v>1607.38</v>
      </c>
      <c r="F437" s="572">
        <v>391.62</v>
      </c>
      <c r="G437" s="572">
        <v>1999.0</v>
      </c>
      <c r="H437" s="52"/>
      <c r="I437" s="52"/>
      <c r="J437" s="52"/>
      <c r="K437" s="52"/>
      <c r="L437" s="52"/>
      <c r="M437" s="52"/>
    </row>
    <row r="438" ht="15.75" customHeight="1">
      <c r="A438" s="52"/>
      <c r="B438" s="569">
        <v>45044.0</v>
      </c>
      <c r="C438" s="569">
        <v>44680.0</v>
      </c>
      <c r="D438" s="570" t="s">
        <v>255</v>
      </c>
      <c r="E438" s="572">
        <v>6689.5</v>
      </c>
      <c r="F438" s="572">
        <v>1611.5</v>
      </c>
      <c r="G438" s="572">
        <v>8301.0</v>
      </c>
      <c r="H438" s="52"/>
      <c r="I438" s="52"/>
      <c r="J438" s="52"/>
      <c r="K438" s="52"/>
      <c r="L438" s="52"/>
      <c r="M438" s="52"/>
    </row>
    <row r="439" ht="15.75" customHeight="1">
      <c r="A439" s="52"/>
      <c r="B439" s="569">
        <v>45051.0</v>
      </c>
      <c r="C439" s="569">
        <v>44687.0</v>
      </c>
      <c r="D439" s="570" t="s">
        <v>256</v>
      </c>
      <c r="E439" s="572">
        <v>11186.68</v>
      </c>
      <c r="F439" s="572">
        <v>2676.32</v>
      </c>
      <c r="G439" s="572">
        <v>13863.0</v>
      </c>
      <c r="H439" s="52"/>
      <c r="I439" s="52"/>
      <c r="J439" s="52"/>
      <c r="K439" s="52"/>
      <c r="L439" s="52"/>
      <c r="M439" s="52"/>
    </row>
    <row r="440" ht="15.75" customHeight="1">
      <c r="A440" s="52"/>
      <c r="B440" s="569">
        <v>45058.0</v>
      </c>
      <c r="C440" s="569">
        <v>44694.0</v>
      </c>
      <c r="D440" s="570" t="s">
        <v>257</v>
      </c>
      <c r="E440" s="572">
        <v>12166.32</v>
      </c>
      <c r="F440" s="572">
        <v>2980.68</v>
      </c>
      <c r="G440" s="572">
        <v>15147.0</v>
      </c>
      <c r="H440" s="52"/>
      <c r="I440" s="52"/>
      <c r="J440" s="52"/>
      <c r="K440" s="52"/>
      <c r="L440" s="52"/>
      <c r="M440" s="52"/>
    </row>
    <row r="441" ht="15.75" customHeight="1">
      <c r="A441" s="52"/>
      <c r="B441" s="569">
        <v>45065.0</v>
      </c>
      <c r="C441" s="569">
        <v>44701.0</v>
      </c>
      <c r="D441" s="570" t="s">
        <v>258</v>
      </c>
      <c r="E441" s="572">
        <v>5321.87</v>
      </c>
      <c r="F441" s="572">
        <v>1304.13</v>
      </c>
      <c r="G441" s="572">
        <v>6626.0</v>
      </c>
      <c r="H441" s="52"/>
      <c r="I441" s="52"/>
      <c r="J441" s="52"/>
      <c r="K441" s="52"/>
      <c r="L441" s="52"/>
      <c r="M441" s="52"/>
    </row>
    <row r="442" ht="15.75" customHeight="1">
      <c r="A442" s="52"/>
      <c r="B442" s="569">
        <v>45072.0</v>
      </c>
      <c r="C442" s="569">
        <v>44708.0</v>
      </c>
      <c r="D442" s="570" t="s">
        <v>259</v>
      </c>
      <c r="E442" s="572">
        <v>20605.42</v>
      </c>
      <c r="F442" s="572">
        <v>5006.58</v>
      </c>
      <c r="G442" s="572">
        <v>25612.0</v>
      </c>
      <c r="H442" s="52"/>
      <c r="I442" s="52"/>
      <c r="J442" s="52"/>
      <c r="K442" s="52"/>
      <c r="L442" s="52"/>
      <c r="M442" s="52"/>
    </row>
    <row r="443" ht="15.75" customHeight="1">
      <c r="A443" s="52"/>
      <c r="B443" s="573">
        <v>45079.0</v>
      </c>
      <c r="C443" s="573">
        <v>44715.0</v>
      </c>
      <c r="D443" s="570" t="s">
        <v>260</v>
      </c>
      <c r="E443" s="572">
        <v>16625.97</v>
      </c>
      <c r="F443" s="572">
        <v>3948.03</v>
      </c>
      <c r="G443" s="572">
        <v>20574.0</v>
      </c>
      <c r="H443" s="52"/>
      <c r="I443" s="52"/>
      <c r="J443" s="52"/>
      <c r="K443" s="52"/>
      <c r="L443" s="52"/>
      <c r="M443" s="52"/>
    </row>
    <row r="444" ht="15.75" customHeight="1">
      <c r="A444" s="52"/>
      <c r="B444" s="573">
        <v>45086.0</v>
      </c>
      <c r="C444" s="573">
        <v>44722.0</v>
      </c>
      <c r="D444" s="570" t="s">
        <v>261</v>
      </c>
      <c r="E444" s="572">
        <v>24078.78</v>
      </c>
      <c r="F444" s="572">
        <v>5568.22</v>
      </c>
      <c r="G444" s="572">
        <v>29647.0</v>
      </c>
      <c r="H444" s="52"/>
      <c r="I444" s="52"/>
      <c r="J444" s="52"/>
      <c r="K444" s="52"/>
      <c r="L444" s="52"/>
      <c r="M444" s="52"/>
    </row>
    <row r="445" ht="15.75" customHeight="1">
      <c r="A445" s="52"/>
      <c r="B445" s="573">
        <v>45093.0</v>
      </c>
      <c r="C445" s="573">
        <v>44729.0</v>
      </c>
      <c r="D445" s="570" t="s">
        <v>262</v>
      </c>
      <c r="E445" s="572">
        <v>15030.68</v>
      </c>
      <c r="F445" s="572">
        <v>3313.32</v>
      </c>
      <c r="G445" s="572">
        <v>18344.0</v>
      </c>
      <c r="H445" s="52"/>
      <c r="I445" s="52"/>
      <c r="J445" s="52"/>
      <c r="K445" s="52"/>
      <c r="L445" s="52"/>
      <c r="M445" s="52"/>
    </row>
    <row r="446" ht="15.75" customHeight="1">
      <c r="A446" s="52"/>
      <c r="B446" s="573">
        <v>45100.0</v>
      </c>
      <c r="C446" s="573">
        <v>44736.0</v>
      </c>
      <c r="D446" s="570" t="s">
        <v>263</v>
      </c>
      <c r="E446" s="572">
        <v>4454.11</v>
      </c>
      <c r="F446" s="572">
        <v>981.89</v>
      </c>
      <c r="G446" s="572">
        <v>5436.0</v>
      </c>
      <c r="H446" s="52"/>
      <c r="I446" s="52"/>
      <c r="J446" s="52"/>
      <c r="K446" s="52"/>
      <c r="L446" s="52"/>
      <c r="M446" s="52"/>
    </row>
    <row r="447" ht="15.75" customHeight="1">
      <c r="A447" s="52"/>
      <c r="B447" s="569">
        <v>45107.0</v>
      </c>
      <c r="C447" s="569">
        <v>44743.0</v>
      </c>
      <c r="D447" s="570" t="s">
        <v>264</v>
      </c>
      <c r="E447" s="572">
        <v>10640.07</v>
      </c>
      <c r="F447" s="572">
        <v>2536.93</v>
      </c>
      <c r="G447" s="572">
        <v>13177.0</v>
      </c>
      <c r="H447" s="52"/>
      <c r="I447" s="52"/>
      <c r="J447" s="52"/>
      <c r="K447" s="52"/>
      <c r="L447" s="52"/>
      <c r="M447" s="52"/>
    </row>
    <row r="448" ht="15.75" customHeight="1">
      <c r="A448" s="52"/>
      <c r="B448" s="568">
        <v>45107.0</v>
      </c>
      <c r="C448" s="569">
        <v>44749.0</v>
      </c>
      <c r="D448" s="570" t="s">
        <v>264</v>
      </c>
      <c r="E448" s="572">
        <v>9889.19</v>
      </c>
      <c r="F448" s="572">
        <v>2320.67</v>
      </c>
      <c r="G448" s="572">
        <v>12209.86</v>
      </c>
      <c r="H448" s="52"/>
      <c r="I448" s="52"/>
      <c r="J448" s="52"/>
      <c r="K448" s="52"/>
      <c r="L448" s="52"/>
      <c r="M448" s="52"/>
    </row>
    <row r="449" ht="15.75" customHeight="1">
      <c r="A449" s="52"/>
      <c r="B449" s="569">
        <v>45114.0</v>
      </c>
      <c r="C449" s="569">
        <v>44750.0</v>
      </c>
      <c r="D449" s="570" t="s">
        <v>265</v>
      </c>
      <c r="E449" s="572">
        <v>9608.3</v>
      </c>
      <c r="F449" s="572">
        <v>2700.7</v>
      </c>
      <c r="G449" s="572">
        <v>12309.0</v>
      </c>
      <c r="H449" s="52"/>
      <c r="I449" s="52"/>
      <c r="J449" s="52"/>
      <c r="K449" s="52"/>
      <c r="L449" s="52"/>
      <c r="M449" s="52"/>
    </row>
    <row r="450" ht="15.75" customHeight="1">
      <c r="A450" s="52"/>
      <c r="B450" s="569">
        <v>45121.0</v>
      </c>
      <c r="C450" s="569">
        <v>44757.0</v>
      </c>
      <c r="D450" s="570" t="s">
        <v>266</v>
      </c>
      <c r="E450" s="572">
        <v>1948.92</v>
      </c>
      <c r="F450" s="571">
        <v>582.08</v>
      </c>
      <c r="G450" s="572">
        <v>2531.0</v>
      </c>
      <c r="H450" s="52"/>
      <c r="I450" s="52"/>
      <c r="J450" s="52"/>
      <c r="K450" s="52"/>
      <c r="L450" s="52"/>
      <c r="M450" s="52"/>
    </row>
    <row r="451" ht="15.75" customHeight="1">
      <c r="A451" s="52"/>
      <c r="B451" s="569">
        <v>45128.0</v>
      </c>
      <c r="C451" s="569">
        <v>44764.0</v>
      </c>
      <c r="D451" s="570" t="s">
        <v>267</v>
      </c>
      <c r="E451" s="572">
        <v>11587.77</v>
      </c>
      <c r="F451" s="572">
        <v>3455.23</v>
      </c>
      <c r="G451" s="572">
        <v>15043.0</v>
      </c>
      <c r="H451" s="52"/>
      <c r="I451" s="52"/>
      <c r="J451" s="52"/>
      <c r="K451" s="52"/>
      <c r="L451" s="52"/>
      <c r="M451" s="52"/>
    </row>
    <row r="452" ht="15.75" customHeight="1">
      <c r="A452" s="52"/>
      <c r="B452" s="569">
        <v>45135.0</v>
      </c>
      <c r="C452" s="569">
        <v>44771.0</v>
      </c>
      <c r="D452" s="570" t="s">
        <v>268</v>
      </c>
      <c r="E452" s="572">
        <v>17993.41</v>
      </c>
      <c r="F452" s="572">
        <v>5313.59</v>
      </c>
      <c r="G452" s="572">
        <v>23307.0</v>
      </c>
      <c r="H452" s="52"/>
      <c r="I452" s="52"/>
      <c r="J452" s="52"/>
      <c r="K452" s="52"/>
      <c r="L452" s="52"/>
      <c r="M452" s="52"/>
    </row>
    <row r="453" ht="15.75" customHeight="1">
      <c r="A453" s="52"/>
      <c r="B453" s="575" t="s">
        <v>465</v>
      </c>
      <c r="E453" s="576">
        <v>3086673.91</v>
      </c>
      <c r="F453" s="576">
        <v>282431.21</v>
      </c>
      <c r="G453" s="576">
        <v>3369105.12</v>
      </c>
      <c r="H453" s="52"/>
      <c r="I453" s="52"/>
      <c r="J453" s="52"/>
      <c r="K453" s="52"/>
      <c r="L453" s="52"/>
      <c r="M453" s="52"/>
    </row>
    <row r="454" ht="15.75" customHeight="1">
      <c r="A454" s="52"/>
      <c r="B454" s="52"/>
      <c r="C454" s="52"/>
      <c r="D454" s="52"/>
      <c r="E454" s="52"/>
      <c r="F454" s="52"/>
      <c r="G454" s="52"/>
      <c r="H454" s="52"/>
      <c r="I454" s="52"/>
      <c r="J454" s="52"/>
      <c r="K454" s="52"/>
      <c r="L454" s="52"/>
      <c r="M454" s="52"/>
    </row>
    <row r="455" ht="15.75" customHeight="1">
      <c r="A455" s="52"/>
      <c r="B455" s="52"/>
      <c r="C455" s="52"/>
      <c r="D455" s="52"/>
      <c r="E455" s="52"/>
      <c r="F455" s="52"/>
      <c r="G455" s="52"/>
      <c r="H455" s="52"/>
      <c r="I455" s="52"/>
      <c r="J455" s="52"/>
      <c r="K455" s="52"/>
      <c r="L455" s="52"/>
      <c r="M455" s="52"/>
    </row>
    <row r="456" ht="15.75" customHeight="1">
      <c r="A456" s="29" t="s">
        <v>466</v>
      </c>
      <c r="B456" s="29" t="s">
        <v>467</v>
      </c>
      <c r="C456" s="52"/>
      <c r="D456" s="52"/>
      <c r="E456" s="52"/>
      <c r="F456" s="52"/>
      <c r="G456" s="52"/>
      <c r="H456" s="52"/>
      <c r="I456" s="52"/>
      <c r="J456" s="52"/>
      <c r="K456" s="52"/>
      <c r="L456" s="52"/>
      <c r="M456" s="52"/>
    </row>
    <row r="457" ht="15.75" customHeight="1">
      <c r="A457" s="52"/>
      <c r="B457" s="52"/>
      <c r="C457" s="52"/>
      <c r="D457" s="52"/>
      <c r="E457" s="52"/>
      <c r="F457" s="52"/>
      <c r="G457" s="52"/>
      <c r="H457" s="52"/>
      <c r="I457" s="52"/>
      <c r="J457" s="52"/>
      <c r="K457" s="52"/>
      <c r="L457" s="52"/>
      <c r="M457" s="52"/>
    </row>
    <row r="458" ht="15.75" customHeight="1">
      <c r="A458" s="52"/>
      <c r="B458" s="577" t="s">
        <v>169</v>
      </c>
      <c r="C458" s="577" t="s">
        <v>171</v>
      </c>
      <c r="D458" s="578" t="s">
        <v>292</v>
      </c>
      <c r="E458" s="578" t="s">
        <v>172</v>
      </c>
      <c r="F458" s="578" t="s">
        <v>464</v>
      </c>
      <c r="G458" s="578" t="s">
        <v>468</v>
      </c>
      <c r="H458" s="577" t="s">
        <v>469</v>
      </c>
      <c r="I458" s="577" t="s">
        <v>470</v>
      </c>
      <c r="L458" s="52"/>
      <c r="M458" s="52"/>
    </row>
    <row r="459" ht="15.75" customHeight="1">
      <c r="A459" s="52"/>
      <c r="B459" s="579">
        <v>44835.0</v>
      </c>
      <c r="C459" s="579">
        <v>41548.0</v>
      </c>
      <c r="D459" s="580" t="s">
        <v>370</v>
      </c>
      <c r="E459" s="581" t="s">
        <v>471</v>
      </c>
      <c r="F459" s="582">
        <v>121708.41</v>
      </c>
      <c r="G459" s="582">
        <v>120734.61</v>
      </c>
      <c r="H459" s="582">
        <v>4118.86</v>
      </c>
      <c r="I459" s="582">
        <v>3145.06</v>
      </c>
      <c r="J459" s="583"/>
      <c r="K459" s="317"/>
      <c r="L459" s="52"/>
      <c r="M459" s="52"/>
    </row>
    <row r="460" ht="15.75" customHeight="1">
      <c r="A460" s="52"/>
      <c r="B460" s="579">
        <v>44880.0</v>
      </c>
      <c r="C460" s="579">
        <v>43784.0</v>
      </c>
      <c r="D460" s="580" t="s">
        <v>371</v>
      </c>
      <c r="E460" s="581" t="s">
        <v>472</v>
      </c>
      <c r="F460" s="582">
        <v>90594.48</v>
      </c>
      <c r="G460" s="582">
        <v>90066.2</v>
      </c>
      <c r="H460" s="582">
        <v>597.44</v>
      </c>
      <c r="I460" s="584">
        <v>69.16</v>
      </c>
      <c r="J460" s="317"/>
      <c r="K460" s="317"/>
      <c r="L460" s="52"/>
      <c r="M460" s="52"/>
    </row>
    <row r="461" ht="15.75" customHeight="1">
      <c r="A461" s="52"/>
      <c r="B461" s="579">
        <v>44910.0</v>
      </c>
      <c r="C461" s="579">
        <v>43814.0</v>
      </c>
      <c r="D461" s="580" t="s">
        <v>372</v>
      </c>
      <c r="E461" s="581" t="s">
        <v>473</v>
      </c>
      <c r="F461" s="582">
        <v>120000.0</v>
      </c>
      <c r="G461" s="582">
        <v>123031.93</v>
      </c>
      <c r="H461" s="582">
        <v>0.22</v>
      </c>
      <c r="I461" s="582">
        <v>3032.16</v>
      </c>
      <c r="J461" s="583"/>
      <c r="K461" s="583"/>
      <c r="L461" s="52"/>
      <c r="M461" s="52"/>
    </row>
    <row r="462" ht="15.75" customHeight="1">
      <c r="A462" s="52"/>
      <c r="B462" s="579">
        <v>44941.0</v>
      </c>
      <c r="C462" s="579">
        <v>43845.0</v>
      </c>
      <c r="D462" s="580" t="s">
        <v>373</v>
      </c>
      <c r="E462" s="581" t="s">
        <v>474</v>
      </c>
      <c r="F462" s="582">
        <v>129552.28</v>
      </c>
      <c r="G462" s="582">
        <v>129896.99</v>
      </c>
      <c r="H462" s="582">
        <v>533.26</v>
      </c>
      <c r="I462" s="584">
        <v>877.98</v>
      </c>
      <c r="J462" s="583"/>
      <c r="K462" s="317"/>
      <c r="L462" s="52"/>
      <c r="M462" s="52"/>
    </row>
    <row r="463" ht="15.75" customHeight="1">
      <c r="A463" s="52"/>
      <c r="B463" s="579">
        <v>45000.0</v>
      </c>
      <c r="C463" s="579">
        <v>43174.0</v>
      </c>
      <c r="D463" s="580" t="s">
        <v>374</v>
      </c>
      <c r="E463" s="581" t="s">
        <v>475</v>
      </c>
      <c r="F463" s="582">
        <v>107000.0</v>
      </c>
      <c r="G463" s="582">
        <v>104819.48</v>
      </c>
      <c r="H463" s="582">
        <v>2248.47</v>
      </c>
      <c r="I463" s="584">
        <v>67.95</v>
      </c>
      <c r="J463" s="317"/>
      <c r="K463" s="317"/>
      <c r="L463" s="52"/>
      <c r="M463" s="52"/>
    </row>
    <row r="464" ht="15.75" customHeight="1">
      <c r="A464" s="52"/>
      <c r="B464" s="579">
        <v>45061.0</v>
      </c>
      <c r="C464" s="579">
        <v>42870.0</v>
      </c>
      <c r="D464" s="580" t="s">
        <v>375</v>
      </c>
      <c r="E464" s="581" t="s">
        <v>476</v>
      </c>
      <c r="F464" s="582">
        <v>103565.0</v>
      </c>
      <c r="G464" s="582">
        <v>102650.09</v>
      </c>
      <c r="H464" s="582">
        <v>2560.56</v>
      </c>
      <c r="I464" s="582">
        <v>1645.65</v>
      </c>
      <c r="J464" s="317"/>
      <c r="K464" s="583"/>
      <c r="L464" s="52"/>
      <c r="M464" s="52"/>
    </row>
    <row r="465" ht="15.75" customHeight="1">
      <c r="A465" s="52"/>
      <c r="B465" s="579">
        <v>45153.0</v>
      </c>
      <c r="C465" s="579">
        <v>43327.0</v>
      </c>
      <c r="D465" s="580" t="s">
        <v>376</v>
      </c>
      <c r="E465" s="581" t="s">
        <v>477</v>
      </c>
      <c r="F465" s="582">
        <v>128418.77</v>
      </c>
      <c r="G465" s="582">
        <v>129339.39</v>
      </c>
      <c r="H465" s="582">
        <v>1066.96</v>
      </c>
      <c r="I465" s="582">
        <v>1987.58</v>
      </c>
      <c r="J465" s="317"/>
      <c r="K465" s="317"/>
      <c r="L465" s="52"/>
      <c r="M465" s="52"/>
    </row>
    <row r="466" ht="15.75" customHeight="1">
      <c r="A466" s="52"/>
      <c r="B466" s="585">
        <v>45170.0</v>
      </c>
      <c r="C466" s="579">
        <v>41153.0</v>
      </c>
      <c r="D466" s="580" t="s">
        <v>377</v>
      </c>
      <c r="E466" s="581" t="s">
        <v>478</v>
      </c>
      <c r="F466" s="582">
        <v>87232.36</v>
      </c>
      <c r="G466" s="582">
        <v>85760.95</v>
      </c>
      <c r="H466" s="582">
        <v>3229.5</v>
      </c>
      <c r="I466" s="582">
        <v>1758.09</v>
      </c>
      <c r="J466" s="317"/>
      <c r="K466" s="317"/>
      <c r="L466" s="52"/>
      <c r="M466" s="52"/>
    </row>
    <row r="467" ht="15.75" customHeight="1">
      <c r="A467" s="52"/>
      <c r="B467" s="585">
        <v>45170.0</v>
      </c>
      <c r="C467" s="579">
        <v>41518.0</v>
      </c>
      <c r="D467" s="580" t="s">
        <v>378</v>
      </c>
      <c r="E467" s="581" t="s">
        <v>479</v>
      </c>
      <c r="F467" s="582">
        <v>99881.32</v>
      </c>
      <c r="G467" s="582">
        <v>102004.25</v>
      </c>
      <c r="H467" s="582">
        <v>1693.03</v>
      </c>
      <c r="I467" s="582">
        <v>3815.96</v>
      </c>
      <c r="J467" s="317"/>
      <c r="K467" s="317"/>
      <c r="L467" s="52"/>
      <c r="M467" s="52"/>
    </row>
    <row r="468" ht="15.75" customHeight="1">
      <c r="A468" s="52"/>
      <c r="B468" s="579">
        <v>45200.0</v>
      </c>
      <c r="C468" s="579">
        <v>37895.0</v>
      </c>
      <c r="D468" s="580" t="s">
        <v>379</v>
      </c>
      <c r="E468" s="581" t="s">
        <v>480</v>
      </c>
      <c r="F468" s="582">
        <v>223221.57</v>
      </c>
      <c r="G468" s="582">
        <v>210657.07</v>
      </c>
      <c r="H468" s="582">
        <v>17034.39</v>
      </c>
      <c r="I468" s="582">
        <v>4469.89</v>
      </c>
      <c r="J468" s="317"/>
      <c r="K468" s="317"/>
      <c r="L468" s="52"/>
      <c r="M468" s="52"/>
    </row>
    <row r="469" ht="15.75" customHeight="1">
      <c r="A469" s="52"/>
      <c r="B469" s="579">
        <v>45245.0</v>
      </c>
      <c r="C469" s="579">
        <v>44150.0</v>
      </c>
      <c r="D469" s="580" t="s">
        <v>380</v>
      </c>
      <c r="E469" s="581" t="s">
        <v>481</v>
      </c>
      <c r="F469" s="582">
        <v>180593.29</v>
      </c>
      <c r="G469" s="582">
        <v>180111.5</v>
      </c>
      <c r="H469" s="582">
        <v>499.43</v>
      </c>
      <c r="I469" s="584">
        <v>17.64</v>
      </c>
      <c r="J469" s="317"/>
      <c r="K469" s="317"/>
      <c r="L469" s="52"/>
      <c r="M469" s="52"/>
    </row>
    <row r="470" ht="15.75" customHeight="1">
      <c r="A470" s="52"/>
      <c r="B470" s="579">
        <v>45275.0</v>
      </c>
      <c r="C470" s="579">
        <v>43449.0</v>
      </c>
      <c r="D470" s="580" t="s">
        <v>381</v>
      </c>
      <c r="E470" s="581" t="s">
        <v>482</v>
      </c>
      <c r="F470" s="582">
        <v>91968.82</v>
      </c>
      <c r="G470" s="582">
        <v>93857.38</v>
      </c>
      <c r="H470" s="586" t="s">
        <v>483</v>
      </c>
      <c r="I470" s="582">
        <v>1888.56</v>
      </c>
      <c r="J470" s="317"/>
      <c r="K470" s="317"/>
      <c r="L470" s="52"/>
      <c r="M470" s="52"/>
    </row>
    <row r="471" ht="15.75" customHeight="1">
      <c r="A471" s="52"/>
      <c r="B471" s="579">
        <v>45292.0</v>
      </c>
      <c r="C471" s="579">
        <v>41640.0</v>
      </c>
      <c r="D471" s="580" t="s">
        <v>382</v>
      </c>
      <c r="E471" s="581" t="s">
        <v>484</v>
      </c>
      <c r="F471" s="582">
        <v>102434.8</v>
      </c>
      <c r="G471" s="582">
        <v>102428.41</v>
      </c>
      <c r="H471" s="582">
        <v>4169.15</v>
      </c>
      <c r="I471" s="582">
        <v>4162.76</v>
      </c>
      <c r="J471" s="587"/>
      <c r="K471" s="317"/>
      <c r="L471" s="52"/>
      <c r="M471" s="52"/>
    </row>
    <row r="472" ht="15.75" customHeight="1">
      <c r="A472" s="52"/>
      <c r="B472" s="579">
        <v>45366.0</v>
      </c>
      <c r="C472" s="579">
        <v>43539.0</v>
      </c>
      <c r="D472" s="580" t="s">
        <v>383</v>
      </c>
      <c r="E472" s="581" t="s">
        <v>485</v>
      </c>
      <c r="F472" s="582">
        <v>181860.19</v>
      </c>
      <c r="G472" s="582">
        <v>185134.06</v>
      </c>
      <c r="H472" s="582">
        <v>290.74</v>
      </c>
      <c r="I472" s="582">
        <v>3564.61</v>
      </c>
      <c r="J472" s="317"/>
      <c r="K472" s="317"/>
      <c r="L472" s="52"/>
      <c r="M472" s="52"/>
    </row>
    <row r="473" ht="15.75" customHeight="1">
      <c r="A473" s="52"/>
      <c r="B473" s="579">
        <v>45458.0</v>
      </c>
      <c r="C473" s="579">
        <v>43631.0</v>
      </c>
      <c r="D473" s="580" t="s">
        <v>384</v>
      </c>
      <c r="E473" s="581" t="s">
        <v>486</v>
      </c>
      <c r="F473" s="582">
        <v>208031.99</v>
      </c>
      <c r="G473" s="582">
        <v>213502.25</v>
      </c>
      <c r="H473" s="582">
        <v>1484.4</v>
      </c>
      <c r="I473" s="582">
        <v>6954.66</v>
      </c>
      <c r="J473" s="583"/>
      <c r="K473" s="317"/>
      <c r="L473" s="52"/>
      <c r="M473" s="52"/>
    </row>
    <row r="474" ht="15.75" customHeight="1">
      <c r="A474" s="52"/>
      <c r="B474" s="579">
        <v>45505.0</v>
      </c>
      <c r="C474" s="579">
        <v>42583.0</v>
      </c>
      <c r="D474" s="580" t="s">
        <v>385</v>
      </c>
      <c r="E474" s="581" t="s">
        <v>487</v>
      </c>
      <c r="F474" s="582">
        <v>217515.94</v>
      </c>
      <c r="G474" s="582">
        <v>196116.62</v>
      </c>
      <c r="H474" s="582">
        <v>21399.32</v>
      </c>
      <c r="I474" s="588" t="s">
        <v>483</v>
      </c>
      <c r="J474" s="317"/>
      <c r="K474" s="317"/>
      <c r="L474" s="52"/>
      <c r="M474" s="52"/>
    </row>
    <row r="475" ht="15.75" customHeight="1">
      <c r="A475" s="52"/>
      <c r="B475" s="579">
        <v>45550.0</v>
      </c>
      <c r="C475" s="579">
        <v>43723.0</v>
      </c>
      <c r="D475" s="580" t="s">
        <v>386</v>
      </c>
      <c r="E475" s="581" t="s">
        <v>488</v>
      </c>
      <c r="F475" s="582">
        <v>195596.52</v>
      </c>
      <c r="G475" s="582">
        <v>199201.95</v>
      </c>
      <c r="H475" s="582">
        <v>1151.76</v>
      </c>
      <c r="I475" s="582">
        <v>4757.19</v>
      </c>
      <c r="J475" s="317"/>
      <c r="K475" s="587"/>
      <c r="L475" s="52"/>
      <c r="M475" s="52"/>
    </row>
    <row r="476" ht="15.75" customHeight="1">
      <c r="A476" s="52"/>
      <c r="B476" s="579">
        <v>45627.0</v>
      </c>
      <c r="C476" s="579">
        <v>41974.0</v>
      </c>
      <c r="D476" s="580" t="s">
        <v>387</v>
      </c>
      <c r="E476" s="581" t="s">
        <v>489</v>
      </c>
      <c r="F476" s="582">
        <v>184028.25</v>
      </c>
      <c r="G476" s="582">
        <v>179919.14</v>
      </c>
      <c r="H476" s="582">
        <v>4109.11</v>
      </c>
      <c r="I476" s="588" t="s">
        <v>483</v>
      </c>
      <c r="J476" s="317"/>
      <c r="K476" s="317"/>
      <c r="L476" s="52"/>
      <c r="M476" s="52"/>
    </row>
    <row r="477" ht="15.75" customHeight="1">
      <c r="A477" s="52"/>
      <c r="B477" s="579">
        <v>45731.0</v>
      </c>
      <c r="C477" s="579">
        <v>42078.0</v>
      </c>
      <c r="D477" s="580" t="s">
        <v>388</v>
      </c>
      <c r="E477" s="581" t="s">
        <v>490</v>
      </c>
      <c r="F477" s="582">
        <v>168878.71</v>
      </c>
      <c r="G477" s="582">
        <v>157454.22</v>
      </c>
      <c r="H477" s="582">
        <v>12105.06</v>
      </c>
      <c r="I477" s="584">
        <v>680.57</v>
      </c>
      <c r="J477" s="317"/>
      <c r="K477" s="587"/>
      <c r="L477" s="52"/>
      <c r="M477" s="52"/>
    </row>
    <row r="478" ht="15.75" customHeight="1">
      <c r="A478" s="52"/>
      <c r="B478" s="579">
        <v>45778.0</v>
      </c>
      <c r="C478" s="579">
        <v>41395.0</v>
      </c>
      <c r="D478" s="580" t="s">
        <v>389</v>
      </c>
      <c r="E478" s="581" t="s">
        <v>491</v>
      </c>
      <c r="F478" s="582">
        <v>162441.03</v>
      </c>
      <c r="G478" s="582">
        <v>161588.19</v>
      </c>
      <c r="H478" s="582">
        <v>3047.07</v>
      </c>
      <c r="I478" s="582">
        <v>2194.23</v>
      </c>
      <c r="J478" s="317"/>
      <c r="K478" s="583"/>
      <c r="L478" s="52"/>
      <c r="M478" s="52"/>
    </row>
    <row r="479" ht="15.75" customHeight="1">
      <c r="A479" s="52"/>
      <c r="B479" s="585">
        <v>45809.0</v>
      </c>
      <c r="C479" s="579">
        <v>44348.0</v>
      </c>
      <c r="D479" s="580" t="s">
        <v>390</v>
      </c>
      <c r="E479" s="581" t="s">
        <v>492</v>
      </c>
      <c r="F479" s="582">
        <v>134043.44</v>
      </c>
      <c r="G479" s="582">
        <v>116842.17</v>
      </c>
      <c r="H479" s="582">
        <v>17201.27</v>
      </c>
      <c r="I479" s="588" t="s">
        <v>483</v>
      </c>
      <c r="J479" s="317"/>
      <c r="K479" s="317"/>
      <c r="L479" s="52"/>
      <c r="M479" s="52"/>
    </row>
    <row r="480" ht="15.75" customHeight="1">
      <c r="A480" s="52"/>
      <c r="B480" s="585">
        <v>45809.0</v>
      </c>
      <c r="C480" s="579">
        <v>44713.0</v>
      </c>
      <c r="D480" s="580" t="s">
        <v>390</v>
      </c>
      <c r="E480" s="581" t="s">
        <v>492</v>
      </c>
      <c r="F480" s="584">
        <v>835.25</v>
      </c>
      <c r="G480" s="582">
        <v>740.71</v>
      </c>
      <c r="H480" s="582">
        <v>94.53</v>
      </c>
      <c r="I480" s="588" t="s">
        <v>483</v>
      </c>
      <c r="J480" s="317"/>
      <c r="K480" s="376"/>
      <c r="L480" s="52"/>
      <c r="M480" s="52"/>
    </row>
    <row r="481" ht="15.75" customHeight="1">
      <c r="A481" s="52"/>
      <c r="B481" s="579">
        <v>45870.0</v>
      </c>
      <c r="C481" s="579">
        <v>42217.0</v>
      </c>
      <c r="D481" s="580" t="s">
        <v>391</v>
      </c>
      <c r="E481" s="581" t="s">
        <v>493</v>
      </c>
      <c r="F481" s="582">
        <v>175069.23</v>
      </c>
      <c r="G481" s="582">
        <v>167637.88</v>
      </c>
      <c r="H481" s="582">
        <v>7790.36</v>
      </c>
      <c r="I481" s="584">
        <v>359.01</v>
      </c>
      <c r="J481" s="317"/>
      <c r="K481" s="376"/>
      <c r="L481" s="52"/>
      <c r="M481" s="52"/>
    </row>
    <row r="482" ht="15.75" customHeight="1">
      <c r="A482" s="52"/>
      <c r="B482" s="579">
        <v>45945.0</v>
      </c>
      <c r="C482" s="579">
        <v>43023.0</v>
      </c>
      <c r="D482" s="580" t="s">
        <v>392</v>
      </c>
      <c r="E482" s="581" t="s">
        <v>494</v>
      </c>
      <c r="F482" s="582">
        <v>159907.69</v>
      </c>
      <c r="G482" s="582">
        <v>163695.25</v>
      </c>
      <c r="H482" s="582">
        <v>1202.8</v>
      </c>
      <c r="I482" s="582">
        <v>4990.37</v>
      </c>
      <c r="J482" s="317"/>
      <c r="K482" s="317"/>
      <c r="L482" s="52"/>
      <c r="M482" s="52"/>
    </row>
    <row r="483" ht="15.75" customHeight="1">
      <c r="A483" s="52"/>
      <c r="B483" s="579">
        <v>46037.0</v>
      </c>
      <c r="C483" s="579">
        <v>44211.0</v>
      </c>
      <c r="D483" s="580" t="s">
        <v>393</v>
      </c>
      <c r="E483" s="581" t="s">
        <v>495</v>
      </c>
      <c r="F483" s="582">
        <v>183879.61</v>
      </c>
      <c r="G483" s="582">
        <v>181723.88</v>
      </c>
      <c r="H483" s="582">
        <v>2208.29</v>
      </c>
      <c r="I483" s="584">
        <v>52.55</v>
      </c>
      <c r="J483" s="317"/>
      <c r="K483" s="317"/>
      <c r="L483" s="52"/>
      <c r="M483" s="52"/>
    </row>
    <row r="484" ht="15.75" customHeight="1">
      <c r="A484" s="52"/>
      <c r="B484" s="579">
        <v>46054.0</v>
      </c>
      <c r="C484" s="579">
        <v>41306.0</v>
      </c>
      <c r="D484" s="580" t="s">
        <v>394</v>
      </c>
      <c r="E484" s="581" t="s">
        <v>496</v>
      </c>
      <c r="F484" s="582">
        <v>184851.11</v>
      </c>
      <c r="G484" s="582">
        <v>194232.67</v>
      </c>
      <c r="H484" s="582">
        <v>5708.51</v>
      </c>
      <c r="I484" s="582">
        <v>15090.07</v>
      </c>
      <c r="J484" s="317"/>
      <c r="K484" s="583"/>
      <c r="L484" s="52"/>
      <c r="M484" s="52"/>
    </row>
    <row r="485" ht="15.75" customHeight="1">
      <c r="A485" s="52"/>
      <c r="B485" s="579">
        <v>46082.0</v>
      </c>
      <c r="C485" s="579">
        <v>40603.0</v>
      </c>
      <c r="D485" s="580" t="s">
        <v>395</v>
      </c>
      <c r="E485" s="581" t="s">
        <v>497</v>
      </c>
      <c r="F485" s="582">
        <v>240730.29</v>
      </c>
      <c r="G485" s="582">
        <v>182165.93</v>
      </c>
      <c r="H485" s="582">
        <v>58564.36</v>
      </c>
      <c r="I485" s="588" t="s">
        <v>483</v>
      </c>
      <c r="J485" s="317"/>
      <c r="K485" s="317"/>
      <c r="L485" s="52"/>
      <c r="M485" s="52"/>
    </row>
    <row r="486" ht="15.75" customHeight="1">
      <c r="A486" s="52"/>
      <c r="B486" s="579">
        <v>46174.0</v>
      </c>
      <c r="C486" s="579">
        <v>41791.0</v>
      </c>
      <c r="D486" s="580" t="s">
        <v>396</v>
      </c>
      <c r="E486" s="581" t="s">
        <v>498</v>
      </c>
      <c r="F486" s="582">
        <v>112998.23</v>
      </c>
      <c r="G486" s="582">
        <v>104799.72</v>
      </c>
      <c r="H486" s="582">
        <v>10034.42</v>
      </c>
      <c r="I486" s="582">
        <v>1835.91</v>
      </c>
      <c r="J486" s="317"/>
      <c r="K486" s="587"/>
      <c r="L486" s="52"/>
      <c r="M486" s="52"/>
    </row>
    <row r="487" ht="15.75" customHeight="1">
      <c r="A487" s="52"/>
      <c r="B487" s="579">
        <v>46235.0</v>
      </c>
      <c r="C487" s="579">
        <v>42583.0</v>
      </c>
      <c r="D487" s="580" t="s">
        <v>397</v>
      </c>
      <c r="E487" s="581" t="s">
        <v>499</v>
      </c>
      <c r="F487" s="582">
        <v>126237.0</v>
      </c>
      <c r="G487" s="582">
        <v>112934.06</v>
      </c>
      <c r="H487" s="582">
        <v>13302.94</v>
      </c>
      <c r="I487" s="588" t="s">
        <v>483</v>
      </c>
      <c r="J487" s="317"/>
      <c r="K487" s="317"/>
      <c r="L487" s="52"/>
      <c r="M487" s="52"/>
    </row>
    <row r="488" ht="15.75" customHeight="1">
      <c r="A488" s="52"/>
      <c r="B488" s="579">
        <v>46376.0</v>
      </c>
      <c r="C488" s="579">
        <v>42724.0</v>
      </c>
      <c r="D488" s="580" t="s">
        <v>500</v>
      </c>
      <c r="E488" s="581" t="s">
        <v>501</v>
      </c>
      <c r="F488" s="582">
        <v>9142.22</v>
      </c>
      <c r="G488" s="582">
        <v>5000.0</v>
      </c>
      <c r="H488" s="582">
        <v>4142.22</v>
      </c>
      <c r="I488" s="588" t="s">
        <v>483</v>
      </c>
      <c r="J488" s="317"/>
      <c r="K488" s="587"/>
      <c r="L488" s="52"/>
      <c r="M488" s="52"/>
    </row>
    <row r="489" ht="15.75" customHeight="1">
      <c r="A489" s="52"/>
      <c r="B489" s="579">
        <v>46402.0</v>
      </c>
      <c r="C489" s="579">
        <v>43480.0</v>
      </c>
      <c r="D489" s="580" t="s">
        <v>398</v>
      </c>
      <c r="E489" s="581" t="s">
        <v>502</v>
      </c>
      <c r="F489" s="582">
        <v>186686.77</v>
      </c>
      <c r="G489" s="582">
        <v>188336.04</v>
      </c>
      <c r="H489" s="586" t="s">
        <v>483</v>
      </c>
      <c r="I489" s="582">
        <v>1649.27</v>
      </c>
      <c r="J489" s="317"/>
      <c r="K489" s="376"/>
      <c r="L489" s="52"/>
      <c r="M489" s="52"/>
    </row>
    <row r="490" ht="15.75" customHeight="1">
      <c r="A490" s="52"/>
      <c r="B490" s="579">
        <v>46508.0</v>
      </c>
      <c r="C490" s="579">
        <v>44682.0</v>
      </c>
      <c r="D490" s="580" t="s">
        <v>399</v>
      </c>
      <c r="E490" s="581" t="s">
        <v>503</v>
      </c>
      <c r="F490" s="582">
        <v>42000.0</v>
      </c>
      <c r="G490" s="582">
        <v>36545.33</v>
      </c>
      <c r="H490" s="582">
        <v>5454.67</v>
      </c>
      <c r="I490" s="588" t="s">
        <v>483</v>
      </c>
      <c r="J490" s="587"/>
      <c r="K490" s="317"/>
      <c r="L490" s="52"/>
      <c r="M490" s="52"/>
    </row>
    <row r="491" ht="15.75" customHeight="1">
      <c r="A491" s="52"/>
      <c r="B491" s="579">
        <v>46553.0</v>
      </c>
      <c r="C491" s="579">
        <v>42901.0</v>
      </c>
      <c r="D491" s="580" t="s">
        <v>400</v>
      </c>
      <c r="E491" s="581" t="s">
        <v>504</v>
      </c>
      <c r="F491" s="582">
        <v>271017.63</v>
      </c>
      <c r="G491" s="582">
        <v>255857.54</v>
      </c>
      <c r="H491" s="582">
        <v>15560.91</v>
      </c>
      <c r="I491" s="584">
        <v>400.82</v>
      </c>
      <c r="J491" s="317"/>
      <c r="K491" s="376"/>
      <c r="L491" s="52"/>
      <c r="M491" s="52"/>
    </row>
    <row r="492" ht="15.75" customHeight="1">
      <c r="A492" s="52"/>
      <c r="B492" s="579">
        <v>46620.0</v>
      </c>
      <c r="C492" s="579">
        <v>42968.0</v>
      </c>
      <c r="D492" s="580" t="s">
        <v>505</v>
      </c>
      <c r="E492" s="581" t="s">
        <v>506</v>
      </c>
      <c r="F492" s="582">
        <v>5000.0</v>
      </c>
      <c r="G492" s="582">
        <v>5000.0</v>
      </c>
      <c r="H492" s="586" t="s">
        <v>483</v>
      </c>
      <c r="I492" s="588" t="s">
        <v>483</v>
      </c>
      <c r="J492" s="317"/>
      <c r="K492" s="583"/>
      <c r="L492" s="52"/>
      <c r="M492" s="52"/>
    </row>
    <row r="493" ht="15.75" customHeight="1">
      <c r="A493" s="52"/>
      <c r="B493" s="579">
        <v>46614.0</v>
      </c>
      <c r="C493" s="579">
        <v>43692.0</v>
      </c>
      <c r="D493" s="580" t="s">
        <v>401</v>
      </c>
      <c r="E493" s="581" t="s">
        <v>507</v>
      </c>
      <c r="F493" s="582">
        <v>127756.57</v>
      </c>
      <c r="G493" s="582">
        <v>132460.13</v>
      </c>
      <c r="H493" s="586" t="s">
        <v>483</v>
      </c>
      <c r="I493" s="582">
        <v>4703.56</v>
      </c>
      <c r="J493" s="376"/>
      <c r="K493" s="587"/>
      <c r="L493" s="52"/>
      <c r="M493" s="52"/>
    </row>
    <row r="494" ht="15.75" customHeight="1">
      <c r="A494" s="52"/>
      <c r="B494" s="579">
        <v>46675.0</v>
      </c>
      <c r="C494" s="579">
        <v>43753.0</v>
      </c>
      <c r="D494" s="580" t="s">
        <v>402</v>
      </c>
      <c r="E494" s="581" t="s">
        <v>508</v>
      </c>
      <c r="F494" s="582">
        <v>237115.24</v>
      </c>
      <c r="G494" s="582">
        <v>238946.58</v>
      </c>
      <c r="H494" s="582">
        <v>2879.47</v>
      </c>
      <c r="I494" s="582">
        <v>4710.81</v>
      </c>
      <c r="J494" s="587"/>
      <c r="K494" s="317"/>
      <c r="L494" s="52"/>
      <c r="M494" s="52"/>
    </row>
    <row r="495" ht="15.75" customHeight="1">
      <c r="A495" s="52"/>
      <c r="B495" s="579">
        <v>46736.0</v>
      </c>
      <c r="C495" s="579">
        <v>43084.0</v>
      </c>
      <c r="D495" s="580" t="s">
        <v>403</v>
      </c>
      <c r="E495" s="581" t="s">
        <v>509</v>
      </c>
      <c r="F495" s="582">
        <v>158167.25</v>
      </c>
      <c r="G495" s="582">
        <v>124047.6</v>
      </c>
      <c r="H495" s="582">
        <v>34119.65</v>
      </c>
      <c r="I495" s="588" t="s">
        <v>483</v>
      </c>
      <c r="J495" s="317"/>
      <c r="K495" s="317"/>
      <c r="L495" s="52"/>
      <c r="M495" s="52"/>
    </row>
    <row r="496" ht="15.75" customHeight="1">
      <c r="A496" s="52"/>
      <c r="B496" s="579">
        <v>46767.0</v>
      </c>
      <c r="C496" s="579">
        <v>44576.0</v>
      </c>
      <c r="D496" s="580" t="s">
        <v>404</v>
      </c>
      <c r="E496" s="581" t="s">
        <v>510</v>
      </c>
      <c r="F496" s="582">
        <v>103015.0</v>
      </c>
      <c r="G496" s="582">
        <v>92923.74</v>
      </c>
      <c r="H496" s="582">
        <v>10091.26</v>
      </c>
      <c r="I496" s="588" t="s">
        <v>483</v>
      </c>
      <c r="J496" s="317"/>
      <c r="K496" s="376"/>
      <c r="L496" s="52"/>
      <c r="M496" s="52"/>
    </row>
    <row r="497" ht="15.75" customHeight="1">
      <c r="A497" s="52"/>
      <c r="B497" s="579">
        <v>46827.0</v>
      </c>
      <c r="C497" s="579">
        <v>43174.0</v>
      </c>
      <c r="D497" s="580" t="s">
        <v>405</v>
      </c>
      <c r="E497" s="581" t="s">
        <v>511</v>
      </c>
      <c r="F497" s="582">
        <v>155500.0</v>
      </c>
      <c r="G497" s="582">
        <v>160731.94</v>
      </c>
      <c r="H497" s="586" t="s">
        <v>483</v>
      </c>
      <c r="I497" s="582">
        <v>5231.94</v>
      </c>
      <c r="J497" s="317"/>
      <c r="K497" s="587"/>
      <c r="L497" s="52"/>
      <c r="M497" s="52"/>
    </row>
    <row r="498" ht="15.75" customHeight="1">
      <c r="A498" s="52"/>
      <c r="B498" s="579">
        <v>46874.0</v>
      </c>
      <c r="C498" s="579">
        <v>41395.0</v>
      </c>
      <c r="D498" s="580" t="s">
        <v>406</v>
      </c>
      <c r="E498" s="581" t="s">
        <v>512</v>
      </c>
      <c r="F498" s="582">
        <v>167620.78</v>
      </c>
      <c r="G498" s="582">
        <v>146004.43</v>
      </c>
      <c r="H498" s="582">
        <v>26108.33</v>
      </c>
      <c r="I498" s="582">
        <v>4491.99</v>
      </c>
      <c r="J498" s="587"/>
      <c r="K498" s="317"/>
      <c r="L498" s="52"/>
      <c r="M498" s="52"/>
    </row>
    <row r="499" ht="15.75" customHeight="1">
      <c r="A499" s="52"/>
      <c r="B499" s="579">
        <v>46966.0</v>
      </c>
      <c r="C499" s="579">
        <v>41122.0</v>
      </c>
      <c r="D499" s="580" t="s">
        <v>407</v>
      </c>
      <c r="E499" s="581" t="s">
        <v>513</v>
      </c>
      <c r="F499" s="582">
        <v>191134.2</v>
      </c>
      <c r="G499" s="582">
        <v>170412.38</v>
      </c>
      <c r="H499" s="582">
        <v>27956.15</v>
      </c>
      <c r="I499" s="582">
        <v>7234.33</v>
      </c>
      <c r="J499" s="317"/>
      <c r="K499" s="317"/>
      <c r="L499" s="52"/>
      <c r="M499" s="52"/>
    </row>
    <row r="500" ht="15.75" customHeight="1">
      <c r="A500" s="52"/>
      <c r="B500" s="579">
        <v>46997.0</v>
      </c>
      <c r="C500" s="579">
        <v>41518.0</v>
      </c>
      <c r="D500" s="580" t="s">
        <v>408</v>
      </c>
      <c r="E500" s="581" t="s">
        <v>514</v>
      </c>
      <c r="F500" s="582">
        <v>283068.43</v>
      </c>
      <c r="G500" s="582">
        <v>277031.17</v>
      </c>
      <c r="H500" s="582">
        <v>6620.9</v>
      </c>
      <c r="I500" s="584">
        <v>583.64</v>
      </c>
      <c r="J500" s="317"/>
      <c r="K500" s="317"/>
      <c r="L500" s="52"/>
      <c r="M500" s="52"/>
    </row>
    <row r="501" ht="15.75" customHeight="1">
      <c r="A501" s="52"/>
      <c r="B501" s="579">
        <v>47119.0</v>
      </c>
      <c r="C501" s="579">
        <v>41640.0</v>
      </c>
      <c r="D501" s="580" t="s">
        <v>409</v>
      </c>
      <c r="E501" s="581" t="s">
        <v>515</v>
      </c>
      <c r="F501" s="582">
        <v>114804.31</v>
      </c>
      <c r="G501" s="582">
        <v>123415.07</v>
      </c>
      <c r="H501" s="586" t="s">
        <v>483</v>
      </c>
      <c r="I501" s="582">
        <v>8610.76</v>
      </c>
      <c r="J501" s="317"/>
      <c r="K501" s="317"/>
      <c r="L501" s="52"/>
      <c r="M501" s="52"/>
    </row>
    <row r="502" ht="15.75" customHeight="1">
      <c r="A502" s="52"/>
      <c r="B502" s="579">
        <v>47239.0</v>
      </c>
      <c r="C502" s="579">
        <v>41760.0</v>
      </c>
      <c r="D502" s="580" t="s">
        <v>410</v>
      </c>
      <c r="E502" s="581" t="s">
        <v>516</v>
      </c>
      <c r="F502" s="582">
        <v>109785.34</v>
      </c>
      <c r="G502" s="582">
        <v>119825.64</v>
      </c>
      <c r="H502" s="586" t="s">
        <v>483</v>
      </c>
      <c r="I502" s="582">
        <v>10040.3</v>
      </c>
      <c r="J502" s="587"/>
      <c r="K502" s="317"/>
      <c r="L502" s="52"/>
      <c r="M502" s="52"/>
    </row>
    <row r="503" ht="15.75" customHeight="1">
      <c r="A503" s="52"/>
      <c r="B503" s="579">
        <v>47345.0</v>
      </c>
      <c r="C503" s="579">
        <v>44788.0</v>
      </c>
      <c r="D503" s="580" t="s">
        <v>411</v>
      </c>
      <c r="E503" s="581" t="s">
        <v>517</v>
      </c>
      <c r="F503" s="582">
        <v>48000.0</v>
      </c>
      <c r="G503" s="582">
        <v>38272.14</v>
      </c>
      <c r="H503" s="582">
        <v>9727.86</v>
      </c>
      <c r="I503" s="588" t="s">
        <v>483</v>
      </c>
      <c r="J503" s="587"/>
      <c r="K503" s="317"/>
      <c r="L503" s="52"/>
      <c r="M503" s="52"/>
    </row>
    <row r="504" ht="15.75" customHeight="1">
      <c r="A504" s="52"/>
      <c r="B504" s="579">
        <v>47618.0</v>
      </c>
      <c r="C504" s="579">
        <v>42139.0</v>
      </c>
      <c r="D504" s="580" t="s">
        <v>412</v>
      </c>
      <c r="E504" s="581" t="s">
        <v>518</v>
      </c>
      <c r="F504" s="582">
        <v>164702.0</v>
      </c>
      <c r="G504" s="582">
        <v>153067.05</v>
      </c>
      <c r="H504" s="582">
        <v>14217.43</v>
      </c>
      <c r="I504" s="582">
        <v>2582.48</v>
      </c>
      <c r="J504" s="317"/>
      <c r="K504" s="317"/>
      <c r="L504" s="52"/>
      <c r="M504" s="52"/>
    </row>
    <row r="505" ht="15.75" customHeight="1">
      <c r="A505" s="52"/>
      <c r="B505" s="579">
        <v>47922.0</v>
      </c>
      <c r="C505" s="579">
        <v>43539.0</v>
      </c>
      <c r="D505" s="580" t="s">
        <v>413</v>
      </c>
      <c r="E505" s="581" t="s">
        <v>519</v>
      </c>
      <c r="F505" s="582">
        <v>223255.0</v>
      </c>
      <c r="G505" s="582">
        <v>226778.71</v>
      </c>
      <c r="H505" s="582">
        <v>2433.39</v>
      </c>
      <c r="I505" s="582">
        <v>5957.1</v>
      </c>
      <c r="J505" s="317"/>
      <c r="K505" s="317"/>
      <c r="L505" s="52"/>
      <c r="M505" s="52"/>
    </row>
    <row r="506" ht="15.75" customHeight="1">
      <c r="A506" s="52"/>
      <c r="B506" s="579">
        <v>47983.0</v>
      </c>
      <c r="C506" s="579">
        <v>44696.0</v>
      </c>
      <c r="D506" s="580" t="s">
        <v>414</v>
      </c>
      <c r="E506" s="581" t="s">
        <v>520</v>
      </c>
      <c r="F506" s="582">
        <v>72000.0</v>
      </c>
      <c r="G506" s="582">
        <v>64087.01</v>
      </c>
      <c r="H506" s="582">
        <v>7912.99</v>
      </c>
      <c r="I506" s="588" t="s">
        <v>483</v>
      </c>
      <c r="J506" s="317"/>
      <c r="K506" s="587"/>
      <c r="L506" s="52"/>
      <c r="M506" s="52"/>
    </row>
    <row r="507" ht="15.75" customHeight="1">
      <c r="A507" s="52"/>
      <c r="B507" s="579">
        <v>48183.0</v>
      </c>
      <c r="C507" s="579">
        <v>44531.0</v>
      </c>
      <c r="D507" s="580" t="s">
        <v>415</v>
      </c>
      <c r="E507" s="581" t="s">
        <v>521</v>
      </c>
      <c r="F507" s="582">
        <v>97799.52</v>
      </c>
      <c r="G507" s="582">
        <v>91227.5</v>
      </c>
      <c r="H507" s="582">
        <v>6572.02</v>
      </c>
      <c r="I507" s="588" t="s">
        <v>483</v>
      </c>
      <c r="J507" s="317"/>
      <c r="K507" s="317"/>
      <c r="L507" s="52"/>
      <c r="M507" s="52"/>
    </row>
    <row r="508" ht="15.75" customHeight="1">
      <c r="A508" s="52"/>
      <c r="B508" s="579">
        <v>48214.0</v>
      </c>
      <c r="C508" s="579">
        <v>40909.0</v>
      </c>
      <c r="D508" s="580" t="s">
        <v>416</v>
      </c>
      <c r="E508" s="581" t="s">
        <v>522</v>
      </c>
      <c r="F508" s="582">
        <v>242596.66</v>
      </c>
      <c r="G508" s="582">
        <v>198066.01</v>
      </c>
      <c r="H508" s="582">
        <v>46200.03</v>
      </c>
      <c r="I508" s="582">
        <v>1669.38</v>
      </c>
      <c r="J508" s="317"/>
      <c r="K508" s="317"/>
      <c r="L508" s="52"/>
      <c r="M508" s="52"/>
    </row>
    <row r="509" ht="15.75" customHeight="1">
      <c r="A509" s="52"/>
      <c r="B509" s="579">
        <v>48488.0</v>
      </c>
      <c r="C509" s="579">
        <v>41183.0</v>
      </c>
      <c r="D509" s="580" t="s">
        <v>417</v>
      </c>
      <c r="E509" s="581" t="s">
        <v>523</v>
      </c>
      <c r="F509" s="582">
        <v>108292.85</v>
      </c>
      <c r="G509" s="582">
        <v>90752.49</v>
      </c>
      <c r="H509" s="582">
        <v>18370.85</v>
      </c>
      <c r="I509" s="584">
        <v>830.49</v>
      </c>
      <c r="J509" s="317"/>
      <c r="K509" s="317"/>
      <c r="L509" s="52"/>
      <c r="M509" s="52"/>
    </row>
    <row r="510" ht="15.75" customHeight="1">
      <c r="A510" s="52"/>
      <c r="B510" s="579">
        <v>48594.0</v>
      </c>
      <c r="C510" s="579">
        <v>43115.0</v>
      </c>
      <c r="D510" s="580" t="s">
        <v>418</v>
      </c>
      <c r="E510" s="581" t="s">
        <v>524</v>
      </c>
      <c r="F510" s="582">
        <v>238900.0</v>
      </c>
      <c r="G510" s="582">
        <v>230338.96</v>
      </c>
      <c r="H510" s="582">
        <v>9701.06</v>
      </c>
      <c r="I510" s="582">
        <v>1140.02</v>
      </c>
      <c r="J510" s="317"/>
      <c r="K510" s="587"/>
      <c r="L510" s="52"/>
      <c r="M510" s="52"/>
    </row>
    <row r="511" ht="15.75" customHeight="1">
      <c r="A511" s="52"/>
      <c r="B511" s="579">
        <v>48731.0</v>
      </c>
      <c r="C511" s="579">
        <v>41426.0</v>
      </c>
      <c r="D511" s="580" t="s">
        <v>419</v>
      </c>
      <c r="E511" s="581" t="s">
        <v>525</v>
      </c>
      <c r="F511" s="582">
        <v>101455.9</v>
      </c>
      <c r="G511" s="582">
        <v>69175.61</v>
      </c>
      <c r="H511" s="582">
        <v>32280.29</v>
      </c>
      <c r="I511" s="588" t="s">
        <v>483</v>
      </c>
      <c r="J511" s="587"/>
      <c r="K511" s="317"/>
      <c r="L511" s="52"/>
      <c r="M511" s="52"/>
    </row>
    <row r="512" ht="15.75" customHeight="1">
      <c r="A512" s="52"/>
      <c r="B512" s="579">
        <v>48792.0</v>
      </c>
      <c r="C512" s="579">
        <v>41487.0</v>
      </c>
      <c r="D512" s="580" t="s">
        <v>420</v>
      </c>
      <c r="E512" s="581" t="s">
        <v>526</v>
      </c>
      <c r="F512" s="582">
        <v>23511.76</v>
      </c>
      <c r="G512" s="582">
        <v>24968.94</v>
      </c>
      <c r="H512" s="586" t="s">
        <v>483</v>
      </c>
      <c r="I512" s="582">
        <v>1457.18</v>
      </c>
      <c r="J512" s="317"/>
      <c r="K512" s="587"/>
      <c r="L512" s="52"/>
      <c r="M512" s="52"/>
    </row>
    <row r="513" ht="15.75" customHeight="1">
      <c r="A513" s="52"/>
      <c r="B513" s="579">
        <v>48884.0</v>
      </c>
      <c r="C513" s="579">
        <v>41579.0</v>
      </c>
      <c r="D513" s="580" t="s">
        <v>421</v>
      </c>
      <c r="E513" s="581" t="s">
        <v>527</v>
      </c>
      <c r="F513" s="582">
        <v>20008.84</v>
      </c>
      <c r="G513" s="582">
        <v>13899.61</v>
      </c>
      <c r="H513" s="582">
        <v>6109.23</v>
      </c>
      <c r="I513" s="588" t="s">
        <v>483</v>
      </c>
      <c r="J513" s="587"/>
      <c r="K513" s="317"/>
      <c r="L513" s="52"/>
      <c r="M513" s="52"/>
    </row>
    <row r="514" ht="15.75" customHeight="1">
      <c r="A514" s="52"/>
      <c r="B514" s="579">
        <v>48945.0</v>
      </c>
      <c r="C514" s="579">
        <v>41640.0</v>
      </c>
      <c r="D514" s="580" t="s">
        <v>422</v>
      </c>
      <c r="E514" s="581" t="s">
        <v>528</v>
      </c>
      <c r="F514" s="582">
        <v>77858.98</v>
      </c>
      <c r="G514" s="582">
        <v>84846.66</v>
      </c>
      <c r="H514" s="586" t="s">
        <v>483</v>
      </c>
      <c r="I514" s="582">
        <v>6987.68</v>
      </c>
      <c r="J514" s="317"/>
      <c r="K514" s="587"/>
      <c r="L514" s="52"/>
      <c r="M514" s="52"/>
    </row>
    <row r="515" ht="15.75" customHeight="1">
      <c r="A515" s="52"/>
      <c r="B515" s="579">
        <v>49202.0</v>
      </c>
      <c r="C515" s="579">
        <v>43723.0</v>
      </c>
      <c r="D515" s="580" t="s">
        <v>423</v>
      </c>
      <c r="E515" s="581" t="s">
        <v>529</v>
      </c>
      <c r="F515" s="582">
        <v>45000.0</v>
      </c>
      <c r="G515" s="582">
        <v>43846.22</v>
      </c>
      <c r="H515" s="582">
        <v>1153.78</v>
      </c>
      <c r="I515" s="588" t="s">
        <v>483</v>
      </c>
      <c r="J515" s="317"/>
      <c r="K515" s="317"/>
      <c r="L515" s="52"/>
      <c r="M515" s="52"/>
    </row>
    <row r="516" ht="15.75" customHeight="1">
      <c r="A516" s="52"/>
      <c r="B516" s="579">
        <v>49383.0</v>
      </c>
      <c r="C516" s="579">
        <v>42078.0</v>
      </c>
      <c r="D516" s="580" t="s">
        <v>424</v>
      </c>
      <c r="E516" s="581" t="s">
        <v>530</v>
      </c>
      <c r="F516" s="582">
        <v>124565.0</v>
      </c>
      <c r="G516" s="582">
        <v>124282.17</v>
      </c>
      <c r="H516" s="582">
        <v>3693.79</v>
      </c>
      <c r="I516" s="582">
        <v>3410.96</v>
      </c>
      <c r="J516" s="583"/>
      <c r="K516" s="317"/>
      <c r="L516" s="52"/>
      <c r="M516" s="52"/>
    </row>
    <row r="517" ht="15.75" customHeight="1">
      <c r="A517" s="52"/>
      <c r="B517" s="579">
        <v>50997.0</v>
      </c>
      <c r="C517" s="579">
        <v>43692.0</v>
      </c>
      <c r="D517" s="580" t="s">
        <v>425</v>
      </c>
      <c r="E517" s="581" t="s">
        <v>531</v>
      </c>
      <c r="F517" s="582">
        <v>25000.0</v>
      </c>
      <c r="G517" s="582">
        <v>24950.58</v>
      </c>
      <c r="H517" s="582">
        <v>229.84</v>
      </c>
      <c r="I517" s="584">
        <v>180.43</v>
      </c>
      <c r="J517" s="317"/>
      <c r="K517" s="376"/>
      <c r="L517" s="52"/>
      <c r="M517" s="52"/>
    </row>
    <row r="518" ht="15.75" customHeight="1">
      <c r="A518" s="52"/>
      <c r="B518" s="579">
        <v>51502.0</v>
      </c>
      <c r="C518" s="579">
        <v>42370.0</v>
      </c>
      <c r="D518" s="580" t="s">
        <v>426</v>
      </c>
      <c r="E518" s="581" t="s">
        <v>532</v>
      </c>
      <c r="F518" s="582">
        <v>29885.0</v>
      </c>
      <c r="G518" s="582">
        <v>26770.32</v>
      </c>
      <c r="H518" s="582">
        <v>3114.68</v>
      </c>
      <c r="I518" s="588" t="s">
        <v>483</v>
      </c>
      <c r="J518" s="317"/>
      <c r="K518" s="587"/>
      <c r="L518" s="52"/>
      <c r="M518" s="52"/>
    </row>
    <row r="519" ht="15.75" customHeight="1">
      <c r="A519" s="52"/>
      <c r="B519" s="579">
        <v>52383.0</v>
      </c>
      <c r="C519" s="579">
        <v>41426.0</v>
      </c>
      <c r="D519" s="580" t="s">
        <v>427</v>
      </c>
      <c r="E519" s="581" t="s">
        <v>533</v>
      </c>
      <c r="F519" s="582">
        <v>33809.25</v>
      </c>
      <c r="G519" s="582">
        <v>22143.15</v>
      </c>
      <c r="H519" s="582">
        <v>11666.1</v>
      </c>
      <c r="I519" s="588" t="s">
        <v>483</v>
      </c>
      <c r="J519" s="376"/>
      <c r="K519" s="583"/>
      <c r="L519" s="52"/>
      <c r="M519" s="52"/>
    </row>
    <row r="520" ht="15.75" customHeight="1">
      <c r="A520" s="52"/>
      <c r="B520" s="579">
        <v>52597.0</v>
      </c>
      <c r="C520" s="579">
        <v>41640.0</v>
      </c>
      <c r="D520" s="580" t="s">
        <v>428</v>
      </c>
      <c r="E520" s="581" t="s">
        <v>534</v>
      </c>
      <c r="F520" s="582">
        <v>10969.85</v>
      </c>
      <c r="G520" s="582">
        <v>11495.19</v>
      </c>
      <c r="H520" s="586" t="s">
        <v>483</v>
      </c>
      <c r="I520" s="584">
        <v>525.34</v>
      </c>
      <c r="J520" s="587"/>
      <c r="K520" s="317"/>
      <c r="L520" s="52"/>
      <c r="M520" s="52"/>
    </row>
    <row r="521" ht="15.75" customHeight="1">
      <c r="A521" s="52"/>
      <c r="B521" s="579">
        <v>52749.0</v>
      </c>
      <c r="C521" s="579">
        <v>41791.0</v>
      </c>
      <c r="D521" s="580" t="s">
        <v>429</v>
      </c>
      <c r="E521" s="581" t="s">
        <v>535</v>
      </c>
      <c r="F521" s="582">
        <v>77861.76</v>
      </c>
      <c r="G521" s="582">
        <v>82895.98</v>
      </c>
      <c r="H521" s="586" t="s">
        <v>483</v>
      </c>
      <c r="I521" s="582">
        <v>5034.22</v>
      </c>
      <c r="J521" s="317"/>
      <c r="K521" s="376"/>
      <c r="L521" s="52"/>
      <c r="M521" s="52"/>
    </row>
    <row r="522" ht="15.75" customHeight="1">
      <c r="A522" s="52"/>
      <c r="B522" s="579">
        <v>53022.0</v>
      </c>
      <c r="C522" s="579">
        <v>42064.0</v>
      </c>
      <c r="D522" s="580" t="s">
        <v>430</v>
      </c>
      <c r="E522" s="581" t="s">
        <v>536</v>
      </c>
      <c r="F522" s="582">
        <v>10058.0</v>
      </c>
      <c r="G522" s="582">
        <v>9657.8</v>
      </c>
      <c r="H522" s="582">
        <v>400.2</v>
      </c>
      <c r="I522" s="588" t="s">
        <v>483</v>
      </c>
      <c r="J522" s="589"/>
      <c r="K522" s="589"/>
      <c r="L522" s="52"/>
      <c r="M522" s="52"/>
    </row>
    <row r="523" ht="15.75" customHeight="1">
      <c r="A523" s="52"/>
      <c r="B523" s="577" t="s">
        <v>537</v>
      </c>
      <c r="F523" s="590">
        <v>8160419.69</v>
      </c>
      <c r="G523" s="590">
        <v>7801106.63</v>
      </c>
      <c r="H523" s="590">
        <v>504163.36</v>
      </c>
      <c r="I523" s="590">
        <v>144850.3</v>
      </c>
      <c r="J523" s="52"/>
      <c r="K523" s="52"/>
      <c r="L523" s="52"/>
      <c r="M523" s="52"/>
    </row>
    <row r="524" ht="15.75" customHeight="1">
      <c r="A524" s="29"/>
      <c r="B524" s="29"/>
      <c r="C524" s="52"/>
      <c r="D524" s="52"/>
      <c r="E524" s="52"/>
      <c r="F524" s="52"/>
      <c r="G524" s="52"/>
      <c r="H524" s="52"/>
      <c r="I524" s="52"/>
      <c r="J524" s="52"/>
      <c r="K524" s="52"/>
      <c r="L524" s="52"/>
      <c r="M524" s="52"/>
    </row>
    <row r="525" ht="15.75" customHeight="1">
      <c r="A525" s="29" t="s">
        <v>538</v>
      </c>
      <c r="B525" s="29" t="s">
        <v>539</v>
      </c>
      <c r="C525" s="52"/>
      <c r="D525" s="52"/>
      <c r="E525" s="52"/>
      <c r="F525" s="52"/>
      <c r="G525" s="52"/>
      <c r="H525" s="52"/>
      <c r="I525" s="52"/>
      <c r="J525" s="52"/>
      <c r="K525" s="52"/>
      <c r="L525" s="52"/>
      <c r="M525" s="52"/>
    </row>
    <row r="526" ht="15.75" customHeight="1">
      <c r="A526" s="52"/>
      <c r="B526" s="240" t="s">
        <v>540</v>
      </c>
      <c r="C526" s="52"/>
      <c r="D526" s="52"/>
      <c r="E526" s="52"/>
      <c r="F526" s="52"/>
      <c r="G526" s="52"/>
      <c r="H526" s="52"/>
      <c r="I526" s="52"/>
      <c r="J526" s="52"/>
      <c r="K526" s="52"/>
      <c r="L526" s="52"/>
      <c r="M526" s="52"/>
    </row>
    <row r="527" ht="15.75" customHeight="1">
      <c r="A527" s="52"/>
      <c r="B527" s="591" t="s">
        <v>169</v>
      </c>
      <c r="C527" s="591" t="s">
        <v>171</v>
      </c>
      <c r="D527" s="591" t="s">
        <v>541</v>
      </c>
      <c r="E527" s="592" t="s">
        <v>172</v>
      </c>
      <c r="F527" s="591" t="s">
        <v>542</v>
      </c>
      <c r="G527" s="593" t="s">
        <v>543</v>
      </c>
      <c r="H527" s="29" t="s">
        <v>544</v>
      </c>
      <c r="I527" s="52"/>
      <c r="J527" s="52"/>
      <c r="K527" s="29" t="s">
        <v>112</v>
      </c>
      <c r="L527" s="52"/>
      <c r="M527" s="183">
        <f>SUM(I528:I612)</f>
        <v>416.4104348</v>
      </c>
    </row>
    <row r="528" ht="15.75" customHeight="1">
      <c r="A528" s="52"/>
      <c r="B528" s="594">
        <v>44774.0</v>
      </c>
      <c r="C528" s="595">
        <v>44319.0</v>
      </c>
      <c r="D528" s="596" t="s">
        <v>545</v>
      </c>
      <c r="E528" s="596" t="s">
        <v>546</v>
      </c>
      <c r="F528" s="596" t="s">
        <v>547</v>
      </c>
      <c r="G528" s="597">
        <v>152.51</v>
      </c>
      <c r="H528" s="52">
        <f t="shared" ref="H528:H612" si="8">B528-C528</f>
        <v>455</v>
      </c>
      <c r="I528" s="52">
        <f t="shared" ref="I528:I533" si="9">G528/SUM(G528:G612)*H528</f>
        <v>46.86568404</v>
      </c>
      <c r="J528" s="52"/>
      <c r="K528" s="52"/>
      <c r="L528" s="52"/>
      <c r="M528" s="52"/>
    </row>
    <row r="529" ht="15.75" customHeight="1">
      <c r="A529" s="52"/>
      <c r="B529" s="594">
        <v>44774.0</v>
      </c>
      <c r="C529" s="595">
        <v>44599.0</v>
      </c>
      <c r="D529" s="596" t="s">
        <v>545</v>
      </c>
      <c r="E529" s="596" t="s">
        <v>546</v>
      </c>
      <c r="F529" s="596" t="s">
        <v>547</v>
      </c>
      <c r="G529" s="597">
        <v>0.068</v>
      </c>
      <c r="H529" s="52">
        <f t="shared" si="8"/>
        <v>175</v>
      </c>
      <c r="I529" s="52">
        <f t="shared" si="9"/>
        <v>0.004236677163</v>
      </c>
      <c r="J529" s="52"/>
      <c r="K529" s="52"/>
      <c r="L529" s="52"/>
      <c r="M529" s="52"/>
    </row>
    <row r="530" ht="15.75" customHeight="1">
      <c r="A530" s="52"/>
      <c r="B530" s="594">
        <v>44774.0</v>
      </c>
      <c r="C530" s="595">
        <v>44602.0</v>
      </c>
      <c r="D530" s="596" t="s">
        <v>545</v>
      </c>
      <c r="E530" s="596" t="s">
        <v>546</v>
      </c>
      <c r="F530" s="596" t="s">
        <v>547</v>
      </c>
      <c r="G530" s="597">
        <v>0.005</v>
      </c>
      <c r="H530" s="52">
        <f t="shared" si="8"/>
        <v>172</v>
      </c>
      <c r="I530" s="52">
        <f t="shared" si="9"/>
        <v>0.000306187443</v>
      </c>
      <c r="J530" s="52"/>
      <c r="K530" s="52"/>
      <c r="L530" s="52"/>
      <c r="M530" s="52"/>
    </row>
    <row r="531" ht="15.75" customHeight="1">
      <c r="A531" s="52"/>
      <c r="B531" s="594">
        <v>44774.0</v>
      </c>
      <c r="C531" s="595">
        <v>44607.0</v>
      </c>
      <c r="D531" s="596" t="s">
        <v>545</v>
      </c>
      <c r="E531" s="596" t="s">
        <v>546</v>
      </c>
      <c r="F531" s="596" t="s">
        <v>547</v>
      </c>
      <c r="G531" s="597">
        <v>15.164</v>
      </c>
      <c r="H531" s="52">
        <f t="shared" si="8"/>
        <v>167</v>
      </c>
      <c r="I531" s="52">
        <f t="shared" si="9"/>
        <v>0.9016125426</v>
      </c>
      <c r="J531" s="52"/>
      <c r="K531" s="52"/>
      <c r="L531" s="52"/>
      <c r="M531" s="52"/>
    </row>
    <row r="532" ht="15.75" customHeight="1">
      <c r="A532" s="52"/>
      <c r="B532" s="594">
        <v>44774.0</v>
      </c>
      <c r="C532" s="595">
        <v>44609.0</v>
      </c>
      <c r="D532" s="596" t="s">
        <v>545</v>
      </c>
      <c r="E532" s="596" t="s">
        <v>546</v>
      </c>
      <c r="F532" s="596" t="s">
        <v>547</v>
      </c>
      <c r="G532" s="597">
        <v>190.0</v>
      </c>
      <c r="H532" s="52">
        <f t="shared" si="8"/>
        <v>165</v>
      </c>
      <c r="I532" s="52">
        <f t="shared" si="9"/>
        <v>11.22220759</v>
      </c>
      <c r="J532" s="52"/>
      <c r="K532" s="52"/>
      <c r="L532" s="52"/>
      <c r="M532" s="52"/>
    </row>
    <row r="533" ht="15.75" customHeight="1">
      <c r="A533" s="52"/>
      <c r="B533" s="594">
        <v>44774.0</v>
      </c>
      <c r="C533" s="595">
        <v>44624.0</v>
      </c>
      <c r="D533" s="596" t="s">
        <v>545</v>
      </c>
      <c r="E533" s="596" t="s">
        <v>546</v>
      </c>
      <c r="F533" s="596" t="s">
        <v>547</v>
      </c>
      <c r="G533" s="597">
        <v>10.0</v>
      </c>
      <c r="H533" s="52">
        <f t="shared" si="8"/>
        <v>150</v>
      </c>
      <c r="I533" s="52">
        <f t="shared" si="9"/>
        <v>0.5761324459</v>
      </c>
      <c r="J533" s="52"/>
      <c r="K533" s="52"/>
      <c r="L533" s="52"/>
      <c r="M533" s="52"/>
    </row>
    <row r="534" ht="15.75" customHeight="1">
      <c r="A534" s="52"/>
      <c r="B534" s="594">
        <v>44819.0</v>
      </c>
      <c r="C534" s="595">
        <v>44568.0</v>
      </c>
      <c r="D534" s="596" t="s">
        <v>548</v>
      </c>
      <c r="E534" s="596" t="s">
        <v>549</v>
      </c>
      <c r="F534" s="596" t="s">
        <v>547</v>
      </c>
      <c r="G534" s="597">
        <v>0.032</v>
      </c>
      <c r="H534" s="52">
        <f t="shared" si="8"/>
        <v>251</v>
      </c>
      <c r="I534" s="52">
        <f t="shared" ref="I534:I577" si="10">G534/SUM(G534:G617)*H534</f>
        <v>0.003096892004</v>
      </c>
      <c r="J534" s="52"/>
      <c r="K534" s="52"/>
      <c r="L534" s="52"/>
      <c r="M534" s="52"/>
    </row>
    <row r="535" ht="15.75" customHeight="1">
      <c r="A535" s="52"/>
      <c r="B535" s="594">
        <v>44819.0</v>
      </c>
      <c r="C535" s="595">
        <v>44636.0</v>
      </c>
      <c r="D535" s="596" t="s">
        <v>548</v>
      </c>
      <c r="E535" s="596" t="s">
        <v>549</v>
      </c>
      <c r="F535" s="596" t="s">
        <v>547</v>
      </c>
      <c r="G535" s="597">
        <v>2.5</v>
      </c>
      <c r="H535" s="52">
        <f t="shared" si="8"/>
        <v>183</v>
      </c>
      <c r="I535" s="52">
        <f t="shared" si="10"/>
        <v>0.1764000962</v>
      </c>
      <c r="J535" s="52"/>
      <c r="K535" s="52"/>
      <c r="L535" s="52"/>
      <c r="M535" s="52"/>
    </row>
    <row r="536" ht="15.75" customHeight="1">
      <c r="A536" s="52"/>
      <c r="B536" s="594">
        <v>44819.0</v>
      </c>
      <c r="C536" s="595">
        <v>44638.0</v>
      </c>
      <c r="D536" s="596" t="s">
        <v>548</v>
      </c>
      <c r="E536" s="596" t="s">
        <v>549</v>
      </c>
      <c r="F536" s="596" t="s">
        <v>547</v>
      </c>
      <c r="G536" s="597">
        <v>164.58</v>
      </c>
      <c r="H536" s="52">
        <f t="shared" si="8"/>
        <v>181</v>
      </c>
      <c r="I536" s="52">
        <f t="shared" si="10"/>
        <v>11.4969379</v>
      </c>
      <c r="J536" s="52"/>
      <c r="K536" s="52"/>
      <c r="L536" s="52"/>
      <c r="M536" s="52"/>
    </row>
    <row r="537" ht="15.75" customHeight="1">
      <c r="A537" s="52"/>
      <c r="B537" s="594">
        <v>44819.0</v>
      </c>
      <c r="C537" s="595">
        <v>44642.0</v>
      </c>
      <c r="D537" s="596" t="s">
        <v>548</v>
      </c>
      <c r="E537" s="596" t="s">
        <v>549</v>
      </c>
      <c r="F537" s="596" t="s">
        <v>547</v>
      </c>
      <c r="G537" s="597">
        <v>8.0</v>
      </c>
      <c r="H537" s="52">
        <f t="shared" si="8"/>
        <v>177</v>
      </c>
      <c r="I537" s="52">
        <f t="shared" si="10"/>
        <v>0.5835671448</v>
      </c>
      <c r="J537" s="52"/>
      <c r="K537" s="52"/>
      <c r="L537" s="52"/>
      <c r="M537" s="52"/>
    </row>
    <row r="538" ht="15.75" customHeight="1">
      <c r="A538" s="52"/>
      <c r="B538" s="594">
        <v>44855.0</v>
      </c>
      <c r="C538" s="595">
        <v>44490.0</v>
      </c>
      <c r="D538" s="596" t="s">
        <v>550</v>
      </c>
      <c r="E538" s="596" t="s">
        <v>551</v>
      </c>
      <c r="F538" s="596" t="s">
        <v>547</v>
      </c>
      <c r="G538" s="597">
        <v>5.0</v>
      </c>
      <c r="H538" s="52">
        <f t="shared" si="8"/>
        <v>365</v>
      </c>
      <c r="I538" s="52">
        <f t="shared" si="10"/>
        <v>0.7546136874</v>
      </c>
      <c r="J538" s="52"/>
      <c r="K538" s="52"/>
      <c r="L538" s="52"/>
      <c r="M538" s="52"/>
    </row>
    <row r="539" ht="15.75" customHeight="1">
      <c r="A539" s="52"/>
      <c r="B539" s="594">
        <v>44855.0</v>
      </c>
      <c r="C539" s="595">
        <v>44585.0</v>
      </c>
      <c r="D539" s="596" t="s">
        <v>550</v>
      </c>
      <c r="E539" s="596" t="s">
        <v>551</v>
      </c>
      <c r="F539" s="596" t="s">
        <v>547</v>
      </c>
      <c r="G539" s="597">
        <v>0.53</v>
      </c>
      <c r="H539" s="52">
        <f t="shared" si="8"/>
        <v>270</v>
      </c>
      <c r="I539" s="52">
        <f t="shared" si="10"/>
        <v>0.05929256634</v>
      </c>
      <c r="J539" s="52"/>
      <c r="K539" s="52"/>
      <c r="L539" s="52"/>
      <c r="M539" s="52"/>
    </row>
    <row r="540" ht="15.75" customHeight="1">
      <c r="A540" s="52"/>
      <c r="B540" s="594">
        <v>44855.0</v>
      </c>
      <c r="C540" s="595">
        <v>44650.0</v>
      </c>
      <c r="D540" s="596" t="s">
        <v>550</v>
      </c>
      <c r="E540" s="596" t="s">
        <v>551</v>
      </c>
      <c r="F540" s="596" t="s">
        <v>547</v>
      </c>
      <c r="G540" s="597">
        <v>0.01</v>
      </c>
      <c r="H540" s="52">
        <f t="shared" si="8"/>
        <v>205</v>
      </c>
      <c r="I540" s="52">
        <f t="shared" si="10"/>
        <v>0.0008495909116</v>
      </c>
      <c r="J540" s="52"/>
      <c r="K540" s="52"/>
      <c r="L540" s="52"/>
      <c r="M540" s="52"/>
    </row>
    <row r="541" ht="15.75" customHeight="1">
      <c r="A541" s="52"/>
      <c r="B541" s="594">
        <v>44855.0</v>
      </c>
      <c r="C541" s="595">
        <v>44651.0</v>
      </c>
      <c r="D541" s="596" t="s">
        <v>550</v>
      </c>
      <c r="E541" s="596" t="s">
        <v>551</v>
      </c>
      <c r="F541" s="596" t="s">
        <v>547</v>
      </c>
      <c r="G541" s="597">
        <v>0.4</v>
      </c>
      <c r="H541" s="52">
        <f t="shared" si="8"/>
        <v>204</v>
      </c>
      <c r="I541" s="52">
        <f t="shared" si="10"/>
        <v>0.03381800278</v>
      </c>
      <c r="J541" s="52"/>
      <c r="K541" s="52"/>
      <c r="L541" s="52"/>
      <c r="M541" s="52"/>
    </row>
    <row r="542" ht="15.75" customHeight="1">
      <c r="A542" s="52"/>
      <c r="B542" s="594">
        <v>44855.0</v>
      </c>
      <c r="C542" s="595">
        <v>44657.0</v>
      </c>
      <c r="D542" s="596" t="s">
        <v>550</v>
      </c>
      <c r="E542" s="596" t="s">
        <v>551</v>
      </c>
      <c r="F542" s="596" t="s">
        <v>547</v>
      </c>
      <c r="G542" s="597">
        <v>0.002</v>
      </c>
      <c r="H542" s="52">
        <f t="shared" si="8"/>
        <v>198</v>
      </c>
      <c r="I542" s="52">
        <f t="shared" si="10"/>
        <v>0.0001641439891</v>
      </c>
      <c r="J542" s="52"/>
      <c r="K542" s="52"/>
      <c r="L542" s="52"/>
      <c r="M542" s="52"/>
    </row>
    <row r="543" ht="15.75" customHeight="1">
      <c r="A543" s="52"/>
      <c r="B543" s="594">
        <v>44855.0</v>
      </c>
      <c r="C543" s="595">
        <v>44658.0</v>
      </c>
      <c r="D543" s="596" t="s">
        <v>550</v>
      </c>
      <c r="E543" s="596" t="s">
        <v>551</v>
      </c>
      <c r="F543" s="596" t="s">
        <v>547</v>
      </c>
      <c r="G543" s="597">
        <v>0.005</v>
      </c>
      <c r="H543" s="52">
        <f t="shared" si="8"/>
        <v>197</v>
      </c>
      <c r="I543" s="52">
        <f t="shared" si="10"/>
        <v>0.0004082877861</v>
      </c>
      <c r="J543" s="52"/>
      <c r="K543" s="52"/>
      <c r="L543" s="52"/>
      <c r="M543" s="52"/>
    </row>
    <row r="544" ht="15.75" customHeight="1">
      <c r="A544" s="52"/>
      <c r="B544" s="594">
        <v>44855.0</v>
      </c>
      <c r="C544" s="595">
        <v>44677.0</v>
      </c>
      <c r="D544" s="596" t="s">
        <v>550</v>
      </c>
      <c r="E544" s="596" t="s">
        <v>551</v>
      </c>
      <c r="F544" s="596" t="s">
        <v>547</v>
      </c>
      <c r="G544" s="597">
        <v>0.005</v>
      </c>
      <c r="H544" s="52">
        <f t="shared" si="8"/>
        <v>178</v>
      </c>
      <c r="I544" s="52">
        <f t="shared" si="10"/>
        <v>0.0003689105409</v>
      </c>
      <c r="J544" s="52"/>
      <c r="K544" s="52"/>
      <c r="L544" s="52"/>
      <c r="M544" s="52"/>
    </row>
    <row r="545" ht="15.75" customHeight="1">
      <c r="A545" s="52"/>
      <c r="B545" s="594">
        <v>44866.0</v>
      </c>
      <c r="C545" s="594">
        <v>44682.0</v>
      </c>
      <c r="D545" s="596" t="s">
        <v>552</v>
      </c>
      <c r="E545" s="596" t="s">
        <v>553</v>
      </c>
      <c r="F545" s="596" t="s">
        <v>554</v>
      </c>
      <c r="G545" s="597">
        <v>3.304</v>
      </c>
      <c r="H545" s="52">
        <f t="shared" si="8"/>
        <v>184</v>
      </c>
      <c r="I545" s="52">
        <f t="shared" si="10"/>
        <v>0.2519937791</v>
      </c>
      <c r="J545" s="52"/>
      <c r="K545" s="52"/>
      <c r="L545" s="52"/>
      <c r="M545" s="52"/>
    </row>
    <row r="546" ht="15.75" customHeight="1">
      <c r="A546" s="52"/>
      <c r="B546" s="594">
        <v>44866.0</v>
      </c>
      <c r="C546" s="594">
        <v>44682.0</v>
      </c>
      <c r="D546" s="597" t="s">
        <v>552</v>
      </c>
      <c r="E546" s="596" t="s">
        <v>555</v>
      </c>
      <c r="F546" s="596" t="s">
        <v>547</v>
      </c>
      <c r="G546" s="597">
        <v>16.456</v>
      </c>
      <c r="H546" s="52">
        <f t="shared" si="8"/>
        <v>184</v>
      </c>
      <c r="I546" s="52">
        <f t="shared" si="10"/>
        <v>1.256808899</v>
      </c>
      <c r="J546" s="52"/>
      <c r="K546" s="52"/>
      <c r="L546" s="52"/>
      <c r="M546" s="52"/>
    </row>
    <row r="547" ht="15.75" customHeight="1">
      <c r="A547" s="52"/>
      <c r="B547" s="594">
        <v>44927.0</v>
      </c>
      <c r="C547" s="595">
        <v>44218.0</v>
      </c>
      <c r="D547" s="596" t="s">
        <v>556</v>
      </c>
      <c r="E547" s="596" t="s">
        <v>557</v>
      </c>
      <c r="F547" s="596" t="s">
        <v>547</v>
      </c>
      <c r="G547" s="597">
        <v>1.6</v>
      </c>
      <c r="H547" s="52">
        <f t="shared" si="8"/>
        <v>709</v>
      </c>
      <c r="I547" s="52">
        <f t="shared" si="10"/>
        <v>0.4741000291</v>
      </c>
      <c r="J547" s="52"/>
      <c r="K547" s="52"/>
      <c r="L547" s="52"/>
      <c r="M547" s="52"/>
    </row>
    <row r="548" ht="15.75" customHeight="1">
      <c r="A548" s="52"/>
      <c r="B548" s="594">
        <v>44948.0</v>
      </c>
      <c r="C548" s="595">
        <v>43122.0</v>
      </c>
      <c r="D548" s="596" t="s">
        <v>558</v>
      </c>
      <c r="E548" s="596" t="s">
        <v>559</v>
      </c>
      <c r="F548" s="596" t="s">
        <v>554</v>
      </c>
      <c r="G548" s="597">
        <v>149.17</v>
      </c>
      <c r="H548" s="52">
        <f t="shared" si="8"/>
        <v>1826</v>
      </c>
      <c r="I548" s="52">
        <f t="shared" si="10"/>
        <v>113.9138504</v>
      </c>
      <c r="J548" s="52"/>
      <c r="K548" s="52"/>
      <c r="L548" s="52"/>
      <c r="M548" s="52"/>
    </row>
    <row r="549" ht="15.75" customHeight="1">
      <c r="A549" s="52"/>
      <c r="B549" s="594">
        <v>44948.0</v>
      </c>
      <c r="C549" s="594">
        <v>43852.0</v>
      </c>
      <c r="D549" s="596" t="s">
        <v>558</v>
      </c>
      <c r="E549" s="596" t="s">
        <v>559</v>
      </c>
      <c r="F549" s="596" t="s">
        <v>554</v>
      </c>
      <c r="G549" s="597">
        <v>21.85</v>
      </c>
      <c r="H549" s="52">
        <f t="shared" si="8"/>
        <v>1096</v>
      </c>
      <c r="I549" s="52">
        <f t="shared" si="10"/>
        <v>10.6814798</v>
      </c>
      <c r="J549" s="52"/>
      <c r="K549" s="52"/>
      <c r="L549" s="52"/>
      <c r="M549" s="52"/>
    </row>
    <row r="550" ht="15.75" customHeight="1">
      <c r="A550" s="52"/>
      <c r="B550" s="594">
        <v>44948.0</v>
      </c>
      <c r="C550" s="594">
        <v>43852.0</v>
      </c>
      <c r="D550" s="597" t="s">
        <v>558</v>
      </c>
      <c r="E550" s="596" t="s">
        <v>560</v>
      </c>
      <c r="F550" s="596" t="s">
        <v>547</v>
      </c>
      <c r="G550" s="597">
        <v>21.25</v>
      </c>
      <c r="H550" s="52">
        <f t="shared" si="8"/>
        <v>1096</v>
      </c>
      <c r="I550" s="52">
        <f t="shared" si="10"/>
        <v>5.486294393</v>
      </c>
      <c r="J550" s="52"/>
      <c r="K550" s="52"/>
      <c r="L550" s="52"/>
      <c r="M550" s="52"/>
    </row>
    <row r="551" ht="15.75" customHeight="1">
      <c r="A551" s="52"/>
      <c r="B551" s="594">
        <v>44948.0</v>
      </c>
      <c r="C551" s="595">
        <v>44594.0</v>
      </c>
      <c r="D551" s="596" t="s">
        <v>558</v>
      </c>
      <c r="E551" s="596" t="s">
        <v>560</v>
      </c>
      <c r="F551" s="596" t="s">
        <v>547</v>
      </c>
      <c r="G551" s="597">
        <v>0.035</v>
      </c>
      <c r="H551" s="52">
        <f t="shared" si="8"/>
        <v>354</v>
      </c>
      <c r="I551" s="52">
        <f t="shared" si="10"/>
        <v>0.002933326136</v>
      </c>
      <c r="J551" s="52"/>
      <c r="K551" s="52"/>
      <c r="L551" s="52"/>
      <c r="M551" s="52"/>
    </row>
    <row r="552" ht="15.75" customHeight="1">
      <c r="A552" s="52"/>
      <c r="B552" s="594">
        <v>44948.0</v>
      </c>
      <c r="C552" s="595">
        <v>44595.0</v>
      </c>
      <c r="D552" s="596" t="s">
        <v>558</v>
      </c>
      <c r="E552" s="596" t="s">
        <v>560</v>
      </c>
      <c r="F552" s="596" t="s">
        <v>547</v>
      </c>
      <c r="G552" s="597">
        <v>0.1</v>
      </c>
      <c r="H552" s="52">
        <f t="shared" si="8"/>
        <v>353</v>
      </c>
      <c r="I552" s="52">
        <f t="shared" si="10"/>
        <v>0.008349419171</v>
      </c>
      <c r="J552" s="52"/>
      <c r="K552" s="52"/>
      <c r="L552" s="52"/>
      <c r="M552" s="52"/>
    </row>
    <row r="553" ht="15.75" customHeight="1">
      <c r="A553" s="52"/>
      <c r="B553" s="594">
        <v>44948.0</v>
      </c>
      <c r="C553" s="595">
        <v>44599.0</v>
      </c>
      <c r="D553" s="596" t="s">
        <v>558</v>
      </c>
      <c r="E553" s="596" t="s">
        <v>560</v>
      </c>
      <c r="F553" s="596" t="s">
        <v>547</v>
      </c>
      <c r="G553" s="597">
        <v>0.011</v>
      </c>
      <c r="H553" s="52">
        <f t="shared" si="8"/>
        <v>349</v>
      </c>
      <c r="I553" s="52">
        <f t="shared" si="10"/>
        <v>0.0009068706019</v>
      </c>
      <c r="J553" s="52"/>
      <c r="K553" s="52"/>
      <c r="L553" s="52"/>
      <c r="M553" s="52"/>
    </row>
    <row r="554" ht="15.75" customHeight="1">
      <c r="A554" s="52"/>
      <c r="B554" s="594">
        <v>44948.0</v>
      </c>
      <c r="C554" s="595">
        <v>44606.0</v>
      </c>
      <c r="D554" s="596" t="s">
        <v>558</v>
      </c>
      <c r="E554" s="596" t="s">
        <v>560</v>
      </c>
      <c r="F554" s="596" t="s">
        <v>547</v>
      </c>
      <c r="G554" s="597">
        <v>0.015</v>
      </c>
      <c r="H554" s="52">
        <f t="shared" si="8"/>
        <v>342</v>
      </c>
      <c r="I554" s="52">
        <f t="shared" si="10"/>
        <v>0.001212471295</v>
      </c>
      <c r="J554" s="52"/>
      <c r="K554" s="52"/>
      <c r="L554" s="52"/>
      <c r="M554" s="52"/>
    </row>
    <row r="555" ht="15.75" customHeight="1">
      <c r="A555" s="52"/>
      <c r="B555" s="594">
        <v>44948.0</v>
      </c>
      <c r="C555" s="595">
        <v>44607.0</v>
      </c>
      <c r="D555" s="596" t="s">
        <v>558</v>
      </c>
      <c r="E555" s="596" t="s">
        <v>560</v>
      </c>
      <c r="F555" s="596" t="s">
        <v>547</v>
      </c>
      <c r="G555" s="597">
        <v>0.15</v>
      </c>
      <c r="H555" s="52">
        <f t="shared" si="8"/>
        <v>341</v>
      </c>
      <c r="I555" s="52">
        <f t="shared" si="10"/>
        <v>0.01208930344</v>
      </c>
      <c r="J555" s="52"/>
      <c r="K555" s="52"/>
      <c r="L555" s="52"/>
      <c r="M555" s="52"/>
    </row>
    <row r="556" ht="15.75" customHeight="1">
      <c r="A556" s="52"/>
      <c r="B556" s="594">
        <v>44948.0</v>
      </c>
      <c r="C556" s="595">
        <v>44617.0</v>
      </c>
      <c r="D556" s="596" t="s">
        <v>558</v>
      </c>
      <c r="E556" s="596" t="s">
        <v>560</v>
      </c>
      <c r="F556" s="596" t="s">
        <v>547</v>
      </c>
      <c r="G556" s="597">
        <v>0.015</v>
      </c>
      <c r="H556" s="52">
        <f t="shared" si="8"/>
        <v>331</v>
      </c>
      <c r="I556" s="52">
        <f t="shared" si="10"/>
        <v>0.001173519445</v>
      </c>
      <c r="J556" s="52"/>
      <c r="K556" s="52"/>
      <c r="L556" s="52"/>
      <c r="M556" s="52"/>
    </row>
    <row r="557" ht="15.75" customHeight="1">
      <c r="A557" s="52"/>
      <c r="B557" s="594">
        <v>44948.0</v>
      </c>
      <c r="C557" s="595">
        <v>44651.0</v>
      </c>
      <c r="D557" s="596" t="s">
        <v>558</v>
      </c>
      <c r="E557" s="596" t="s">
        <v>560</v>
      </c>
      <c r="F557" s="596" t="s">
        <v>547</v>
      </c>
      <c r="G557" s="597">
        <v>0.08</v>
      </c>
      <c r="H557" s="52">
        <f t="shared" si="8"/>
        <v>297</v>
      </c>
      <c r="I557" s="52">
        <f t="shared" si="10"/>
        <v>0.005609266433</v>
      </c>
      <c r="J557" s="52"/>
      <c r="K557" s="52"/>
      <c r="L557" s="52"/>
      <c r="M557" s="52"/>
    </row>
    <row r="558" ht="15.75" customHeight="1">
      <c r="A558" s="52"/>
      <c r="B558" s="594">
        <v>44948.0</v>
      </c>
      <c r="C558" s="594">
        <v>44764.0</v>
      </c>
      <c r="D558" s="596" t="s">
        <v>558</v>
      </c>
      <c r="E558" s="596" t="s">
        <v>559</v>
      </c>
      <c r="F558" s="596" t="s">
        <v>554</v>
      </c>
      <c r="G558" s="597">
        <v>0.005</v>
      </c>
      <c r="H558" s="52">
        <f t="shared" si="8"/>
        <v>184</v>
      </c>
      <c r="I558" s="52">
        <f t="shared" si="10"/>
        <v>0.0002168906927</v>
      </c>
      <c r="J558" s="52"/>
      <c r="K558" s="52"/>
      <c r="L558" s="52"/>
      <c r="M558" s="52"/>
    </row>
    <row r="559" ht="15.75" customHeight="1">
      <c r="A559" s="52"/>
      <c r="B559" s="594">
        <v>44948.0</v>
      </c>
      <c r="C559" s="594">
        <v>44764.0</v>
      </c>
      <c r="D559" s="597" t="s">
        <v>558</v>
      </c>
      <c r="E559" s="596" t="s">
        <v>560</v>
      </c>
      <c r="F559" s="596" t="s">
        <v>547</v>
      </c>
      <c r="G559" s="597">
        <v>0.032</v>
      </c>
      <c r="H559" s="52">
        <f t="shared" si="8"/>
        <v>184</v>
      </c>
      <c r="I559" s="52">
        <f t="shared" si="10"/>
        <v>0.001388429393</v>
      </c>
      <c r="J559" s="52"/>
      <c r="K559" s="52"/>
      <c r="L559" s="52"/>
      <c r="M559" s="52"/>
    </row>
    <row r="560" ht="15.75" customHeight="1">
      <c r="A560" s="52"/>
      <c r="B560" s="594">
        <v>44958.0</v>
      </c>
      <c r="C560" s="595">
        <v>44682.0</v>
      </c>
      <c r="D560" s="596" t="s">
        <v>561</v>
      </c>
      <c r="E560" s="596" t="s">
        <v>562</v>
      </c>
      <c r="F560" s="596" t="s">
        <v>547</v>
      </c>
      <c r="G560" s="597">
        <v>8.823</v>
      </c>
      <c r="H560" s="52">
        <f t="shared" si="8"/>
        <v>276</v>
      </c>
      <c r="I560" s="52">
        <f t="shared" si="10"/>
        <v>0.5742283583</v>
      </c>
      <c r="J560" s="52"/>
      <c r="K560" s="52"/>
      <c r="L560" s="52"/>
      <c r="M560" s="52"/>
    </row>
    <row r="561" ht="15.75" customHeight="1">
      <c r="A561" s="52"/>
      <c r="B561" s="594">
        <v>44986.0</v>
      </c>
      <c r="C561" s="595">
        <v>44682.0</v>
      </c>
      <c r="D561" s="596" t="s">
        <v>563</v>
      </c>
      <c r="E561" s="596" t="s">
        <v>564</v>
      </c>
      <c r="F561" s="596" t="s">
        <v>547</v>
      </c>
      <c r="G561" s="597">
        <v>5.185</v>
      </c>
      <c r="H561" s="52">
        <f t="shared" si="8"/>
        <v>304</v>
      </c>
      <c r="I561" s="52">
        <f t="shared" si="10"/>
        <v>0.372465564</v>
      </c>
      <c r="J561" s="52"/>
      <c r="K561" s="52"/>
      <c r="L561" s="52"/>
      <c r="M561" s="52"/>
    </row>
    <row r="562" ht="15.75" customHeight="1">
      <c r="A562" s="52"/>
      <c r="B562" s="594">
        <v>45001.0</v>
      </c>
      <c r="C562" s="594">
        <v>43175.0</v>
      </c>
      <c r="D562" s="596" t="s">
        <v>565</v>
      </c>
      <c r="E562" s="596" t="s">
        <v>566</v>
      </c>
      <c r="F562" s="596" t="s">
        <v>554</v>
      </c>
      <c r="G562" s="597">
        <v>42.08</v>
      </c>
      <c r="H562" s="52">
        <f t="shared" si="8"/>
        <v>1826</v>
      </c>
      <c r="I562" s="52">
        <f t="shared" si="10"/>
        <v>18.16836804</v>
      </c>
      <c r="J562" s="52"/>
      <c r="K562" s="52"/>
      <c r="L562" s="52"/>
      <c r="M562" s="52"/>
    </row>
    <row r="563" ht="15.75" customHeight="1">
      <c r="A563" s="52"/>
      <c r="B563" s="594">
        <v>45001.0</v>
      </c>
      <c r="C563" s="594">
        <v>43175.0</v>
      </c>
      <c r="D563" s="597" t="s">
        <v>565</v>
      </c>
      <c r="E563" s="596" t="s">
        <v>567</v>
      </c>
      <c r="F563" s="596" t="s">
        <v>547</v>
      </c>
      <c r="G563" s="597">
        <v>0.02</v>
      </c>
      <c r="H563" s="52">
        <f t="shared" si="8"/>
        <v>1826</v>
      </c>
      <c r="I563" s="52">
        <f t="shared" si="10"/>
        <v>0.008711534888</v>
      </c>
      <c r="J563" s="52"/>
      <c r="K563" s="52"/>
      <c r="L563" s="52"/>
      <c r="M563" s="52"/>
    </row>
    <row r="564" ht="15.75" customHeight="1">
      <c r="A564" s="52"/>
      <c r="B564" s="594">
        <v>45001.0</v>
      </c>
      <c r="C564" s="595">
        <v>43187.0</v>
      </c>
      <c r="D564" s="596" t="s">
        <v>565</v>
      </c>
      <c r="E564" s="596" t="s">
        <v>566</v>
      </c>
      <c r="F564" s="596" t="s">
        <v>554</v>
      </c>
      <c r="G564" s="597">
        <v>104.53</v>
      </c>
      <c r="H564" s="52">
        <f t="shared" si="8"/>
        <v>1814</v>
      </c>
      <c r="I564" s="52">
        <f t="shared" si="10"/>
        <v>45.26314784</v>
      </c>
      <c r="J564" s="52"/>
      <c r="K564" s="52"/>
      <c r="L564" s="52"/>
      <c r="M564" s="52"/>
    </row>
    <row r="565" ht="15.75" customHeight="1">
      <c r="A565" s="52"/>
      <c r="B565" s="594">
        <v>45001.0</v>
      </c>
      <c r="C565" s="595">
        <v>43907.0</v>
      </c>
      <c r="D565" s="596" t="s">
        <v>565</v>
      </c>
      <c r="E565" s="596" t="s">
        <v>567</v>
      </c>
      <c r="F565" s="596" t="s">
        <v>547</v>
      </c>
      <c r="G565" s="597">
        <v>14.2</v>
      </c>
      <c r="H565" s="52">
        <f t="shared" si="8"/>
        <v>1094</v>
      </c>
      <c r="I565" s="52">
        <f t="shared" si="10"/>
        <v>3.803174437</v>
      </c>
      <c r="J565" s="52"/>
      <c r="K565" s="52"/>
      <c r="L565" s="52"/>
      <c r="M565" s="52"/>
    </row>
    <row r="566" ht="15.75" customHeight="1">
      <c r="A566" s="52"/>
      <c r="B566" s="594">
        <v>45001.0</v>
      </c>
      <c r="C566" s="595">
        <v>44407.0</v>
      </c>
      <c r="D566" s="596" t="s">
        <v>565</v>
      </c>
      <c r="E566" s="596" t="s">
        <v>567</v>
      </c>
      <c r="F566" s="596" t="s">
        <v>547</v>
      </c>
      <c r="G566" s="597">
        <v>4.51</v>
      </c>
      <c r="H566" s="52">
        <f t="shared" si="8"/>
        <v>594</v>
      </c>
      <c r="I566" s="52">
        <f t="shared" si="10"/>
        <v>0.658136496</v>
      </c>
      <c r="J566" s="52"/>
      <c r="K566" s="52"/>
      <c r="L566" s="52"/>
      <c r="M566" s="52"/>
    </row>
    <row r="567" ht="15.75" customHeight="1">
      <c r="A567" s="52"/>
      <c r="B567" s="594">
        <v>45001.0</v>
      </c>
      <c r="C567" s="595">
        <v>44424.0</v>
      </c>
      <c r="D567" s="596" t="s">
        <v>565</v>
      </c>
      <c r="E567" s="596" t="s">
        <v>567</v>
      </c>
      <c r="F567" s="596" t="s">
        <v>547</v>
      </c>
      <c r="G567" s="597">
        <v>6.3</v>
      </c>
      <c r="H567" s="52">
        <f t="shared" si="8"/>
        <v>577</v>
      </c>
      <c r="I567" s="52">
        <f t="shared" si="10"/>
        <v>0.8934121087</v>
      </c>
      <c r="J567" s="52"/>
      <c r="K567" s="52"/>
      <c r="L567" s="52"/>
      <c r="M567" s="52"/>
    </row>
    <row r="568" ht="15.75" customHeight="1">
      <c r="A568" s="52"/>
      <c r="B568" s="594">
        <v>45001.0</v>
      </c>
      <c r="C568" s="595">
        <v>44585.0</v>
      </c>
      <c r="D568" s="596" t="s">
        <v>565</v>
      </c>
      <c r="E568" s="596" t="s">
        <v>567</v>
      </c>
      <c r="F568" s="596" t="s">
        <v>547</v>
      </c>
      <c r="G568" s="597">
        <v>31.06</v>
      </c>
      <c r="H568" s="52">
        <f t="shared" si="8"/>
        <v>416</v>
      </c>
      <c r="I568" s="52">
        <f t="shared" si="10"/>
        <v>3.176022907</v>
      </c>
      <c r="J568" s="52"/>
      <c r="K568" s="52"/>
      <c r="L568" s="52"/>
      <c r="M568" s="52"/>
    </row>
    <row r="569" ht="15.75" customHeight="1">
      <c r="A569" s="52"/>
      <c r="B569" s="594">
        <v>45047.0</v>
      </c>
      <c r="C569" s="595">
        <v>43221.0</v>
      </c>
      <c r="D569" s="596" t="s">
        <v>568</v>
      </c>
      <c r="E569" s="596" t="s">
        <v>569</v>
      </c>
      <c r="F569" s="596" t="s">
        <v>547</v>
      </c>
      <c r="G569" s="597">
        <v>20.02</v>
      </c>
      <c r="H569" s="52">
        <f t="shared" si="8"/>
        <v>1826</v>
      </c>
      <c r="I569" s="52">
        <f t="shared" si="10"/>
        <v>9.05935558</v>
      </c>
      <c r="J569" s="52"/>
      <c r="K569" s="52"/>
      <c r="L569" s="52"/>
      <c r="M569" s="52"/>
    </row>
    <row r="570" ht="15.75" customHeight="1">
      <c r="A570" s="52"/>
      <c r="B570" s="594">
        <v>45047.0</v>
      </c>
      <c r="C570" s="595">
        <v>43495.0</v>
      </c>
      <c r="D570" s="596" t="s">
        <v>568</v>
      </c>
      <c r="E570" s="596" t="s">
        <v>570</v>
      </c>
      <c r="F570" s="596" t="s">
        <v>554</v>
      </c>
      <c r="G570" s="597">
        <v>21.65</v>
      </c>
      <c r="H570" s="52">
        <f t="shared" si="8"/>
        <v>1552</v>
      </c>
      <c r="I570" s="52">
        <f t="shared" si="10"/>
        <v>8.368393827</v>
      </c>
      <c r="J570" s="52"/>
      <c r="K570" s="52"/>
      <c r="L570" s="52"/>
      <c r="M570" s="52"/>
    </row>
    <row r="571" ht="15.75" customHeight="1">
      <c r="A571" s="52"/>
      <c r="B571" s="594">
        <v>45047.0</v>
      </c>
      <c r="C571" s="595">
        <v>43609.0</v>
      </c>
      <c r="D571" s="596" t="s">
        <v>568</v>
      </c>
      <c r="E571" s="596" t="s">
        <v>570</v>
      </c>
      <c r="F571" s="596" t="s">
        <v>554</v>
      </c>
      <c r="G571" s="597">
        <v>35.0</v>
      </c>
      <c r="H571" s="52">
        <f t="shared" si="8"/>
        <v>1438</v>
      </c>
      <c r="I571" s="52">
        <f t="shared" si="10"/>
        <v>12.60281258</v>
      </c>
      <c r="J571" s="52"/>
      <c r="K571" s="52"/>
      <c r="L571" s="52"/>
      <c r="M571" s="52"/>
    </row>
    <row r="572" ht="15.75" customHeight="1">
      <c r="A572" s="52"/>
      <c r="B572" s="594">
        <v>45047.0</v>
      </c>
      <c r="C572" s="595">
        <v>43955.0</v>
      </c>
      <c r="D572" s="596" t="s">
        <v>568</v>
      </c>
      <c r="E572" s="596" t="s">
        <v>569</v>
      </c>
      <c r="F572" s="596" t="s">
        <v>547</v>
      </c>
      <c r="G572" s="597">
        <v>1.2</v>
      </c>
      <c r="H572" s="52">
        <f t="shared" si="8"/>
        <v>1092</v>
      </c>
      <c r="I572" s="52">
        <f t="shared" si="10"/>
        <v>0.3310300506</v>
      </c>
      <c r="J572" s="52"/>
      <c r="K572" s="52"/>
      <c r="L572" s="52"/>
      <c r="M572" s="52"/>
    </row>
    <row r="573" ht="15.75" customHeight="1">
      <c r="A573" s="52"/>
      <c r="B573" s="594">
        <v>45047.0</v>
      </c>
      <c r="C573" s="595">
        <v>44042.0</v>
      </c>
      <c r="D573" s="596" t="s">
        <v>568</v>
      </c>
      <c r="E573" s="596" t="s">
        <v>569</v>
      </c>
      <c r="F573" s="596" t="s">
        <v>547</v>
      </c>
      <c r="G573" s="597">
        <v>6.12</v>
      </c>
      <c r="H573" s="52">
        <f t="shared" si="8"/>
        <v>1005</v>
      </c>
      <c r="I573" s="52">
        <f t="shared" si="10"/>
        <v>1.554220713</v>
      </c>
      <c r="J573" s="52"/>
      <c r="K573" s="52"/>
      <c r="L573" s="52"/>
      <c r="M573" s="52"/>
    </row>
    <row r="574" ht="15.75" customHeight="1">
      <c r="A574" s="52"/>
      <c r="B574" s="594">
        <v>45047.0</v>
      </c>
      <c r="C574" s="595">
        <v>44153.0</v>
      </c>
      <c r="D574" s="596" t="s">
        <v>568</v>
      </c>
      <c r="E574" s="596" t="s">
        <v>569</v>
      </c>
      <c r="F574" s="596" t="s">
        <v>547</v>
      </c>
      <c r="G574" s="597">
        <v>5.21</v>
      </c>
      <c r="H574" s="52">
        <f t="shared" si="8"/>
        <v>894</v>
      </c>
      <c r="I574" s="52">
        <f t="shared" si="10"/>
        <v>1.178806717</v>
      </c>
      <c r="J574" s="52"/>
      <c r="K574" s="52"/>
      <c r="L574" s="52"/>
      <c r="M574" s="52"/>
    </row>
    <row r="575" ht="15.75" customHeight="1">
      <c r="A575" s="52"/>
      <c r="B575" s="594">
        <v>45047.0</v>
      </c>
      <c r="C575" s="595">
        <v>44319.0</v>
      </c>
      <c r="D575" s="596" t="s">
        <v>568</v>
      </c>
      <c r="E575" s="596" t="s">
        <v>569</v>
      </c>
      <c r="F575" s="596" t="s">
        <v>547</v>
      </c>
      <c r="G575" s="597">
        <v>150.15</v>
      </c>
      <c r="H575" s="52">
        <f t="shared" si="8"/>
        <v>728</v>
      </c>
      <c r="I575" s="52">
        <f t="shared" si="10"/>
        <v>27.70110564</v>
      </c>
      <c r="J575" s="52"/>
      <c r="K575" s="52"/>
      <c r="L575" s="52"/>
      <c r="M575" s="52"/>
    </row>
    <row r="576" ht="15.75" customHeight="1">
      <c r="A576" s="52"/>
      <c r="B576" s="594">
        <v>45047.0</v>
      </c>
      <c r="C576" s="595">
        <v>44377.0</v>
      </c>
      <c r="D576" s="596" t="s">
        <v>568</v>
      </c>
      <c r="E576" s="596" t="s">
        <v>569</v>
      </c>
      <c r="F576" s="596" t="s">
        <v>547</v>
      </c>
      <c r="G576" s="597">
        <v>1.8</v>
      </c>
      <c r="H576" s="52">
        <f t="shared" si="8"/>
        <v>670</v>
      </c>
      <c r="I576" s="52">
        <f t="shared" si="10"/>
        <v>0.3177134746</v>
      </c>
      <c r="J576" s="52"/>
      <c r="K576" s="52"/>
      <c r="L576" s="52"/>
      <c r="M576" s="52"/>
    </row>
    <row r="577" ht="15.75" customHeight="1">
      <c r="A577" s="52"/>
      <c r="B577" s="594">
        <v>45047.0</v>
      </c>
      <c r="C577" s="595">
        <v>44600.0</v>
      </c>
      <c r="D577" s="596" t="s">
        <v>568</v>
      </c>
      <c r="E577" s="596" t="s">
        <v>569</v>
      </c>
      <c r="F577" s="596" t="s">
        <v>547</v>
      </c>
      <c r="G577" s="597">
        <v>0.008</v>
      </c>
      <c r="H577" s="52">
        <f t="shared" si="8"/>
        <v>447</v>
      </c>
      <c r="I577" s="52">
        <f t="shared" si="10"/>
        <v>0.000942522719</v>
      </c>
      <c r="J577" s="52"/>
      <c r="K577" s="52"/>
      <c r="L577" s="52"/>
      <c r="M577" s="52"/>
    </row>
    <row r="578" ht="15.75" customHeight="1">
      <c r="A578" s="52"/>
      <c r="B578" s="594">
        <v>45047.0</v>
      </c>
      <c r="C578" s="595">
        <v>44645.0</v>
      </c>
      <c r="D578" s="596" t="s">
        <v>568</v>
      </c>
      <c r="E578" s="596" t="s">
        <v>569</v>
      </c>
      <c r="F578" s="596" t="s">
        <v>547</v>
      </c>
      <c r="G578" s="597">
        <v>0.01</v>
      </c>
      <c r="H578" s="52">
        <f t="shared" si="8"/>
        <v>402</v>
      </c>
      <c r="I578" s="52">
        <f t="shared" ref="I578:I582" si="11">G578/SUM(G578:G662)*H578</f>
        <v>0.001059549586</v>
      </c>
      <c r="J578" s="52"/>
      <c r="K578" s="52"/>
      <c r="L578" s="52"/>
      <c r="M578" s="52"/>
    </row>
    <row r="579" ht="15.75" customHeight="1">
      <c r="A579" s="52"/>
      <c r="B579" s="594">
        <v>45047.0</v>
      </c>
      <c r="C579" s="595">
        <v>44652.0</v>
      </c>
      <c r="D579" s="596" t="s">
        <v>568</v>
      </c>
      <c r="E579" s="596" t="s">
        <v>569</v>
      </c>
      <c r="F579" s="596" t="s">
        <v>547</v>
      </c>
      <c r="G579" s="597">
        <v>0.06</v>
      </c>
      <c r="H579" s="52">
        <f t="shared" si="8"/>
        <v>395</v>
      </c>
      <c r="I579" s="52">
        <f t="shared" si="11"/>
        <v>0.00624661477</v>
      </c>
      <c r="J579" s="52"/>
      <c r="K579" s="52"/>
      <c r="L579" s="52"/>
      <c r="M579" s="52"/>
    </row>
    <row r="580" ht="15.75" customHeight="1">
      <c r="A580" s="52"/>
      <c r="B580" s="594">
        <v>45047.0</v>
      </c>
      <c r="C580" s="595">
        <v>44663.0</v>
      </c>
      <c r="D580" s="596" t="s">
        <v>568</v>
      </c>
      <c r="E580" s="596" t="s">
        <v>569</v>
      </c>
      <c r="F580" s="596" t="s">
        <v>547</v>
      </c>
      <c r="G580" s="597">
        <v>0.008</v>
      </c>
      <c r="H580" s="52">
        <f t="shared" si="8"/>
        <v>384</v>
      </c>
      <c r="I580" s="52">
        <f t="shared" si="11"/>
        <v>0.0008097005926</v>
      </c>
      <c r="J580" s="52"/>
      <c r="K580" s="52"/>
      <c r="L580" s="52"/>
      <c r="M580" s="52"/>
    </row>
    <row r="581" ht="15.75" customHeight="1">
      <c r="A581" s="52"/>
      <c r="B581" s="594">
        <v>45047.0</v>
      </c>
      <c r="C581" s="595">
        <v>44679.0</v>
      </c>
      <c r="D581" s="596" t="s">
        <v>568</v>
      </c>
      <c r="E581" s="596" t="s">
        <v>569</v>
      </c>
      <c r="F581" s="596" t="s">
        <v>547</v>
      </c>
      <c r="G581" s="597">
        <v>0.012</v>
      </c>
      <c r="H581" s="52">
        <f t="shared" si="8"/>
        <v>368</v>
      </c>
      <c r="I581" s="52">
        <f t="shared" si="11"/>
        <v>0.001163947056</v>
      </c>
      <c r="J581" s="52"/>
      <c r="K581" s="52"/>
      <c r="L581" s="52"/>
      <c r="M581" s="52"/>
    </row>
    <row r="582" ht="15.75" customHeight="1">
      <c r="A582" s="52"/>
      <c r="B582" s="594">
        <v>45047.0</v>
      </c>
      <c r="C582" s="595">
        <v>44682.0</v>
      </c>
      <c r="D582" s="596" t="s">
        <v>568</v>
      </c>
      <c r="E582" s="596" t="s">
        <v>569</v>
      </c>
      <c r="F582" s="596" t="s">
        <v>547</v>
      </c>
      <c r="G582" s="597">
        <v>21.642</v>
      </c>
      <c r="H582" s="52">
        <f t="shared" si="8"/>
        <v>365</v>
      </c>
      <c r="I582" s="52">
        <f t="shared" si="11"/>
        <v>2.082072233</v>
      </c>
      <c r="J582" s="52"/>
      <c r="K582" s="52"/>
      <c r="L582" s="52"/>
      <c r="M582" s="52"/>
    </row>
    <row r="583" ht="15.75" customHeight="1">
      <c r="A583" s="52"/>
      <c r="B583" s="594">
        <v>45047.0</v>
      </c>
      <c r="C583" s="595">
        <v>44713.0</v>
      </c>
      <c r="D583" s="596" t="s">
        <v>568</v>
      </c>
      <c r="E583" s="596" t="s">
        <v>569</v>
      </c>
      <c r="F583" s="596" t="s">
        <v>547</v>
      </c>
      <c r="G583" s="597">
        <v>0.003</v>
      </c>
      <c r="H583" s="52">
        <f t="shared" si="8"/>
        <v>334</v>
      </c>
      <c r="I583" s="52">
        <f t="shared" ref="I583:I612" si="12">G583/SUM(G583:G666)*H583</f>
        <v>0.0002656181201</v>
      </c>
      <c r="J583" s="52"/>
      <c r="K583" s="52"/>
      <c r="L583" s="52"/>
      <c r="M583" s="52"/>
    </row>
    <row r="584" ht="15.75" customHeight="1">
      <c r="A584" s="52"/>
      <c r="B584" s="594">
        <v>45047.0</v>
      </c>
      <c r="C584" s="595">
        <v>44721.0</v>
      </c>
      <c r="D584" s="596" t="s">
        <v>568</v>
      </c>
      <c r="E584" s="596" t="s">
        <v>569</v>
      </c>
      <c r="F584" s="596" t="s">
        <v>547</v>
      </c>
      <c r="G584" s="597">
        <v>0.004</v>
      </c>
      <c r="H584" s="52">
        <f t="shared" si="8"/>
        <v>326</v>
      </c>
      <c r="I584" s="52">
        <f t="shared" si="12"/>
        <v>0.0003456749542</v>
      </c>
      <c r="J584" s="52"/>
      <c r="K584" s="52"/>
      <c r="L584" s="52"/>
      <c r="M584" s="52"/>
    </row>
    <row r="585" ht="15.75" customHeight="1">
      <c r="A585" s="52"/>
      <c r="B585" s="594">
        <v>45047.0</v>
      </c>
      <c r="C585" s="595">
        <v>44761.0</v>
      </c>
      <c r="D585" s="596" t="s">
        <v>568</v>
      </c>
      <c r="E585" s="596" t="s">
        <v>569</v>
      </c>
      <c r="F585" s="596" t="s">
        <v>547</v>
      </c>
      <c r="G585" s="597">
        <v>0.003</v>
      </c>
      <c r="H585" s="52">
        <f t="shared" si="8"/>
        <v>286</v>
      </c>
      <c r="I585" s="52">
        <f t="shared" si="12"/>
        <v>0.0002274458782</v>
      </c>
      <c r="J585" s="52"/>
      <c r="K585" s="52"/>
      <c r="L585" s="52"/>
      <c r="M585" s="52"/>
    </row>
    <row r="586" ht="15.75" customHeight="1">
      <c r="A586" s="52"/>
      <c r="B586" s="594">
        <v>45306.0</v>
      </c>
      <c r="C586" s="595">
        <v>44594.0</v>
      </c>
      <c r="D586" s="596" t="s">
        <v>571</v>
      </c>
      <c r="E586" s="596" t="s">
        <v>572</v>
      </c>
      <c r="F586" s="596" t="s">
        <v>547</v>
      </c>
      <c r="G586" s="597">
        <v>0.011</v>
      </c>
      <c r="H586" s="52">
        <f t="shared" si="8"/>
        <v>712</v>
      </c>
      <c r="I586" s="52">
        <f t="shared" si="12"/>
        <v>0.002076174283</v>
      </c>
      <c r="J586" s="52"/>
      <c r="K586" s="52"/>
      <c r="L586" s="52"/>
      <c r="M586" s="52"/>
    </row>
    <row r="587" ht="15.75" customHeight="1">
      <c r="A587" s="52"/>
      <c r="B587" s="594">
        <v>45306.0</v>
      </c>
      <c r="C587" s="595">
        <v>44616.0</v>
      </c>
      <c r="D587" s="596" t="s">
        <v>571</v>
      </c>
      <c r="E587" s="596" t="s">
        <v>572</v>
      </c>
      <c r="F587" s="596" t="s">
        <v>547</v>
      </c>
      <c r="G587" s="597">
        <v>0.03</v>
      </c>
      <c r="H587" s="52">
        <f t="shared" si="8"/>
        <v>690</v>
      </c>
      <c r="I587" s="52">
        <f t="shared" si="12"/>
        <v>0.005487350993</v>
      </c>
      <c r="J587" s="52"/>
      <c r="K587" s="52"/>
      <c r="L587" s="52"/>
      <c r="M587" s="52"/>
    </row>
    <row r="588" ht="15.75" customHeight="1">
      <c r="A588" s="52"/>
      <c r="B588" s="594">
        <v>45306.0</v>
      </c>
      <c r="C588" s="595">
        <v>44624.0</v>
      </c>
      <c r="D588" s="596" t="s">
        <v>571</v>
      </c>
      <c r="E588" s="596" t="s">
        <v>572</v>
      </c>
      <c r="F588" s="596" t="s">
        <v>547</v>
      </c>
      <c r="G588" s="597">
        <v>0.006</v>
      </c>
      <c r="H588" s="52">
        <f t="shared" si="8"/>
        <v>682</v>
      </c>
      <c r="I588" s="52">
        <f t="shared" si="12"/>
        <v>0.001084754533</v>
      </c>
      <c r="J588" s="52"/>
      <c r="K588" s="52"/>
      <c r="L588" s="52"/>
      <c r="M588" s="52"/>
    </row>
    <row r="589" ht="15.75" customHeight="1">
      <c r="A589" s="52"/>
      <c r="B589" s="594">
        <v>45306.0</v>
      </c>
      <c r="C589" s="595">
        <v>44628.0</v>
      </c>
      <c r="D589" s="596" t="s">
        <v>571</v>
      </c>
      <c r="E589" s="596" t="s">
        <v>572</v>
      </c>
      <c r="F589" s="596" t="s">
        <v>547</v>
      </c>
      <c r="G589" s="597">
        <v>0.014</v>
      </c>
      <c r="H589" s="52">
        <f t="shared" si="8"/>
        <v>678</v>
      </c>
      <c r="I589" s="52">
        <f t="shared" si="12"/>
        <v>0.002516252787</v>
      </c>
      <c r="J589" s="52"/>
      <c r="K589" s="52"/>
      <c r="L589" s="52"/>
      <c r="M589" s="52"/>
    </row>
    <row r="590" ht="15.75" customHeight="1">
      <c r="A590" s="52"/>
      <c r="B590" s="594">
        <v>45413.0</v>
      </c>
      <c r="C590" s="595">
        <v>44319.0</v>
      </c>
      <c r="D590" s="596" t="s">
        <v>573</v>
      </c>
      <c r="E590" s="596" t="s">
        <v>574</v>
      </c>
      <c r="F590" s="596" t="s">
        <v>547</v>
      </c>
      <c r="G590" s="597">
        <v>200.14</v>
      </c>
      <c r="H590" s="52">
        <f t="shared" si="8"/>
        <v>1094</v>
      </c>
      <c r="I590" s="52">
        <f t="shared" si="12"/>
        <v>58.04293551</v>
      </c>
      <c r="J590" s="52"/>
      <c r="K590" s="52"/>
      <c r="L590" s="52"/>
      <c r="M590" s="52"/>
    </row>
    <row r="591" ht="15.75" customHeight="1">
      <c r="A591" s="52"/>
      <c r="B591" s="594">
        <v>45413.0</v>
      </c>
      <c r="C591" s="595">
        <v>44377.0</v>
      </c>
      <c r="D591" s="596" t="s">
        <v>573</v>
      </c>
      <c r="E591" s="596" t="s">
        <v>574</v>
      </c>
      <c r="F591" s="596" t="s">
        <v>547</v>
      </c>
      <c r="G591" s="597">
        <v>4.72</v>
      </c>
      <c r="H591" s="52">
        <f t="shared" si="8"/>
        <v>1036</v>
      </c>
      <c r="I591" s="52">
        <f t="shared" si="12"/>
        <v>1.368911812</v>
      </c>
      <c r="J591" s="52"/>
      <c r="K591" s="52"/>
      <c r="L591" s="52"/>
      <c r="M591" s="52"/>
    </row>
    <row r="592" ht="15.75" customHeight="1">
      <c r="A592" s="52"/>
      <c r="B592" s="594">
        <v>45413.0</v>
      </c>
      <c r="C592" s="595">
        <v>44407.0</v>
      </c>
      <c r="D592" s="596" t="s">
        <v>573</v>
      </c>
      <c r="E592" s="596" t="s">
        <v>574</v>
      </c>
      <c r="F592" s="596" t="s">
        <v>547</v>
      </c>
      <c r="G592" s="597">
        <v>1.25</v>
      </c>
      <c r="H592" s="52">
        <f t="shared" si="8"/>
        <v>1006</v>
      </c>
      <c r="I592" s="52">
        <f t="shared" si="12"/>
        <v>0.3524974197</v>
      </c>
      <c r="J592" s="52"/>
      <c r="K592" s="52"/>
      <c r="L592" s="52"/>
      <c r="M592" s="52"/>
    </row>
    <row r="593" ht="15.75" customHeight="1">
      <c r="A593" s="52"/>
      <c r="B593" s="594">
        <v>45413.0</v>
      </c>
      <c r="C593" s="595">
        <v>44585.0</v>
      </c>
      <c r="D593" s="596" t="s">
        <v>573</v>
      </c>
      <c r="E593" s="596" t="s">
        <v>574</v>
      </c>
      <c r="F593" s="596" t="s">
        <v>547</v>
      </c>
      <c r="G593" s="597">
        <v>0.05</v>
      </c>
      <c r="H593" s="52">
        <f t="shared" si="8"/>
        <v>828</v>
      </c>
      <c r="I593" s="52">
        <f t="shared" si="12"/>
        <v>0.01160915183</v>
      </c>
      <c r="J593" s="52"/>
      <c r="K593" s="52"/>
      <c r="L593" s="52"/>
      <c r="M593" s="52"/>
    </row>
    <row r="594" ht="15.75" customHeight="1">
      <c r="A594" s="52"/>
      <c r="B594" s="594">
        <v>45413.0</v>
      </c>
      <c r="C594" s="595">
        <v>44715.0</v>
      </c>
      <c r="D594" s="596" t="s">
        <v>573</v>
      </c>
      <c r="E594" s="596" t="s">
        <v>574</v>
      </c>
      <c r="F594" s="596" t="s">
        <v>547</v>
      </c>
      <c r="G594" s="597">
        <v>0.07</v>
      </c>
      <c r="H594" s="52">
        <f t="shared" si="8"/>
        <v>698</v>
      </c>
      <c r="I594" s="52">
        <f t="shared" si="12"/>
        <v>0.01370123457</v>
      </c>
      <c r="J594" s="52"/>
      <c r="K594" s="52"/>
      <c r="L594" s="52"/>
      <c r="M594" s="52"/>
    </row>
    <row r="595" ht="15.75" customHeight="1">
      <c r="A595" s="52"/>
      <c r="B595" s="594">
        <v>45679.0</v>
      </c>
      <c r="C595" s="594">
        <v>43852.0</v>
      </c>
      <c r="D595" s="596" t="s">
        <v>575</v>
      </c>
      <c r="E595" s="596" t="s">
        <v>576</v>
      </c>
      <c r="F595" s="596" t="s">
        <v>554</v>
      </c>
      <c r="G595" s="597">
        <v>6.18</v>
      </c>
      <c r="H595" s="52">
        <f t="shared" si="8"/>
        <v>1827</v>
      </c>
      <c r="I595" s="52">
        <f t="shared" si="12"/>
        <v>3.166225093</v>
      </c>
      <c r="J595" s="52"/>
      <c r="K595" s="52"/>
      <c r="L595" s="52"/>
      <c r="M595" s="52"/>
    </row>
    <row r="596" ht="15.75" customHeight="1">
      <c r="A596" s="52"/>
      <c r="B596" s="594">
        <v>45679.0</v>
      </c>
      <c r="C596" s="594">
        <v>43852.0</v>
      </c>
      <c r="D596" s="597" t="s">
        <v>575</v>
      </c>
      <c r="E596" s="596" t="s">
        <v>577</v>
      </c>
      <c r="F596" s="596" t="s">
        <v>547</v>
      </c>
      <c r="G596" s="597">
        <v>0.02</v>
      </c>
      <c r="H596" s="52">
        <f t="shared" si="8"/>
        <v>1827</v>
      </c>
      <c r="I596" s="52">
        <f t="shared" si="12"/>
        <v>0.01026447167</v>
      </c>
      <c r="J596" s="52"/>
      <c r="K596" s="52"/>
      <c r="L596" s="52"/>
      <c r="M596" s="52"/>
    </row>
    <row r="597" ht="15.75" customHeight="1">
      <c r="A597" s="52"/>
      <c r="B597" s="594">
        <v>45679.0</v>
      </c>
      <c r="C597" s="595">
        <v>43907.0</v>
      </c>
      <c r="D597" s="596" t="s">
        <v>575</v>
      </c>
      <c r="E597" s="596" t="s">
        <v>577</v>
      </c>
      <c r="F597" s="596" t="s">
        <v>547</v>
      </c>
      <c r="G597" s="597">
        <v>0.8</v>
      </c>
      <c r="H597" s="52">
        <f t="shared" si="8"/>
        <v>1772</v>
      </c>
      <c r="I597" s="52">
        <f t="shared" si="12"/>
        <v>0.3982210396</v>
      </c>
      <c r="J597" s="52"/>
      <c r="K597" s="52"/>
      <c r="L597" s="52"/>
      <c r="M597" s="52"/>
    </row>
    <row r="598" ht="15.75" customHeight="1">
      <c r="A598" s="52"/>
      <c r="B598" s="594">
        <v>45679.0</v>
      </c>
      <c r="C598" s="595">
        <v>43922.0</v>
      </c>
      <c r="D598" s="596" t="s">
        <v>575</v>
      </c>
      <c r="E598" s="596" t="s">
        <v>577</v>
      </c>
      <c r="F598" s="596" t="s">
        <v>547</v>
      </c>
      <c r="G598" s="597">
        <v>2.1</v>
      </c>
      <c r="H598" s="52">
        <f t="shared" si="8"/>
        <v>1757</v>
      </c>
      <c r="I598" s="52">
        <f t="shared" si="12"/>
        <v>1.036714477</v>
      </c>
      <c r="J598" s="52"/>
      <c r="K598" s="52"/>
      <c r="L598" s="52"/>
      <c r="M598" s="52"/>
    </row>
    <row r="599" ht="15.75" customHeight="1">
      <c r="A599" s="52"/>
      <c r="B599" s="594">
        <v>45679.0</v>
      </c>
      <c r="C599" s="595">
        <v>43955.0</v>
      </c>
      <c r="D599" s="596" t="s">
        <v>575</v>
      </c>
      <c r="E599" s="596" t="s">
        <v>577</v>
      </c>
      <c r="F599" s="596" t="s">
        <v>547</v>
      </c>
      <c r="G599" s="597">
        <v>1.3</v>
      </c>
      <c r="H599" s="52">
        <f t="shared" si="8"/>
        <v>1724</v>
      </c>
      <c r="I599" s="52">
        <f t="shared" si="12"/>
        <v>0.630093575</v>
      </c>
      <c r="J599" s="52"/>
      <c r="K599" s="52"/>
      <c r="L599" s="52"/>
      <c r="M599" s="52"/>
    </row>
    <row r="600" ht="15.75" customHeight="1">
      <c r="A600" s="52"/>
      <c r="B600" s="594">
        <v>45679.0</v>
      </c>
      <c r="C600" s="595">
        <v>44011.0</v>
      </c>
      <c r="D600" s="596" t="s">
        <v>575</v>
      </c>
      <c r="E600" s="596" t="s">
        <v>577</v>
      </c>
      <c r="F600" s="596" t="s">
        <v>547</v>
      </c>
      <c r="G600" s="597">
        <v>8.88</v>
      </c>
      <c r="H600" s="52">
        <f t="shared" si="8"/>
        <v>1668</v>
      </c>
      <c r="I600" s="52">
        <f t="shared" si="12"/>
        <v>4.165740437</v>
      </c>
      <c r="J600" s="52"/>
      <c r="K600" s="52"/>
      <c r="L600" s="52"/>
      <c r="M600" s="52"/>
    </row>
    <row r="601" ht="15.75" customHeight="1">
      <c r="A601" s="52"/>
      <c r="B601" s="594">
        <v>45679.0</v>
      </c>
      <c r="C601" s="595">
        <v>44042.0</v>
      </c>
      <c r="D601" s="596" t="s">
        <v>575</v>
      </c>
      <c r="E601" s="596" t="s">
        <v>577</v>
      </c>
      <c r="F601" s="596" t="s">
        <v>547</v>
      </c>
      <c r="G601" s="597">
        <v>0.55</v>
      </c>
      <c r="H601" s="52">
        <f t="shared" si="8"/>
        <v>1637</v>
      </c>
      <c r="I601" s="52">
        <f t="shared" si="12"/>
        <v>0.253851975</v>
      </c>
      <c r="J601" s="52"/>
      <c r="K601" s="52"/>
      <c r="L601" s="52"/>
      <c r="M601" s="52"/>
    </row>
    <row r="602" ht="15.75" customHeight="1">
      <c r="A602" s="52"/>
      <c r="B602" s="594">
        <v>45679.0</v>
      </c>
      <c r="C602" s="595">
        <v>44153.0</v>
      </c>
      <c r="D602" s="596" t="s">
        <v>575</v>
      </c>
      <c r="E602" s="596" t="s">
        <v>577</v>
      </c>
      <c r="F602" s="596" t="s">
        <v>547</v>
      </c>
      <c r="G602" s="597">
        <v>0.29</v>
      </c>
      <c r="H602" s="52">
        <f t="shared" si="8"/>
        <v>1526</v>
      </c>
      <c r="I602" s="52">
        <f t="shared" si="12"/>
        <v>0.1247926655</v>
      </c>
      <c r="J602" s="52"/>
      <c r="K602" s="52"/>
      <c r="L602" s="52"/>
      <c r="M602" s="52"/>
    </row>
    <row r="603" ht="15.75" customHeight="1">
      <c r="A603" s="52"/>
      <c r="B603" s="594">
        <v>45679.0</v>
      </c>
      <c r="C603" s="595">
        <v>44218.0</v>
      </c>
      <c r="D603" s="596" t="s">
        <v>575</v>
      </c>
      <c r="E603" s="596" t="s">
        <v>577</v>
      </c>
      <c r="F603" s="596" t="s">
        <v>547</v>
      </c>
      <c r="G603" s="597">
        <v>0.1</v>
      </c>
      <c r="H603" s="52">
        <f t="shared" si="8"/>
        <v>1461</v>
      </c>
      <c r="I603" s="52">
        <f t="shared" si="12"/>
        <v>0.04120237614</v>
      </c>
      <c r="J603" s="52"/>
      <c r="K603" s="52"/>
      <c r="L603" s="52"/>
      <c r="M603" s="52"/>
    </row>
    <row r="604" ht="15.75" customHeight="1">
      <c r="A604" s="52"/>
      <c r="B604" s="594">
        <v>45679.0</v>
      </c>
      <c r="C604" s="595">
        <v>44319.0</v>
      </c>
      <c r="D604" s="596" t="s">
        <v>575</v>
      </c>
      <c r="E604" s="596" t="s">
        <v>577</v>
      </c>
      <c r="F604" s="596" t="s">
        <v>547</v>
      </c>
      <c r="G604" s="597">
        <v>0.48</v>
      </c>
      <c r="H604" s="52">
        <f t="shared" si="8"/>
        <v>1360</v>
      </c>
      <c r="I604" s="52">
        <f t="shared" si="12"/>
        <v>0.1841045154</v>
      </c>
      <c r="J604" s="52"/>
      <c r="K604" s="52"/>
      <c r="L604" s="52"/>
      <c r="M604" s="52"/>
    </row>
    <row r="605" ht="15.75" customHeight="1">
      <c r="A605" s="52"/>
      <c r="B605" s="594">
        <v>45679.0</v>
      </c>
      <c r="C605" s="595">
        <v>44377.0</v>
      </c>
      <c r="D605" s="596" t="s">
        <v>575</v>
      </c>
      <c r="E605" s="596" t="s">
        <v>577</v>
      </c>
      <c r="F605" s="596" t="s">
        <v>547</v>
      </c>
      <c r="G605" s="597">
        <v>0.15</v>
      </c>
      <c r="H605" s="52">
        <f t="shared" si="8"/>
        <v>1302</v>
      </c>
      <c r="I605" s="52">
        <f t="shared" si="12"/>
        <v>0.0550865194</v>
      </c>
      <c r="J605" s="52"/>
      <c r="K605" s="52"/>
      <c r="L605" s="52"/>
      <c r="M605" s="52"/>
    </row>
    <row r="606" ht="15.75" customHeight="1">
      <c r="A606" s="52"/>
      <c r="B606" s="594">
        <v>45679.0</v>
      </c>
      <c r="C606" s="595">
        <v>44424.0</v>
      </c>
      <c r="D606" s="596" t="s">
        <v>575</v>
      </c>
      <c r="E606" s="596" t="s">
        <v>577</v>
      </c>
      <c r="F606" s="596" t="s">
        <v>547</v>
      </c>
      <c r="G606" s="597">
        <v>0.03</v>
      </c>
      <c r="H606" s="52">
        <f t="shared" si="8"/>
        <v>1255</v>
      </c>
      <c r="I606" s="52">
        <f t="shared" si="12"/>
        <v>0.01062004715</v>
      </c>
      <c r="J606" s="52"/>
      <c r="K606" s="52"/>
      <c r="L606" s="52"/>
      <c r="M606" s="52"/>
    </row>
    <row r="607" ht="15.75" customHeight="1">
      <c r="A607" s="52"/>
      <c r="B607" s="594">
        <v>46037.0</v>
      </c>
      <c r="C607" s="595">
        <v>44615.0</v>
      </c>
      <c r="D607" s="596" t="s">
        <v>578</v>
      </c>
      <c r="E607" s="596" t="s">
        <v>579</v>
      </c>
      <c r="F607" s="596" t="s">
        <v>547</v>
      </c>
      <c r="G607" s="597">
        <v>0.003</v>
      </c>
      <c r="H607" s="52">
        <f t="shared" si="8"/>
        <v>1422</v>
      </c>
      <c r="I607" s="52">
        <f t="shared" si="12"/>
        <v>0.001203333454</v>
      </c>
      <c r="J607" s="52"/>
      <c r="K607" s="52"/>
      <c r="L607" s="52"/>
      <c r="M607" s="52"/>
    </row>
    <row r="608" ht="15.75" customHeight="1">
      <c r="A608" s="52"/>
      <c r="B608" s="594">
        <v>46233.0</v>
      </c>
      <c r="C608" s="595">
        <v>44407.0</v>
      </c>
      <c r="D608" s="596" t="s">
        <v>580</v>
      </c>
      <c r="E608" s="596" t="s">
        <v>581</v>
      </c>
      <c r="F608" s="596" t="s">
        <v>547</v>
      </c>
      <c r="G608" s="597">
        <v>5.29</v>
      </c>
      <c r="H608" s="52">
        <f t="shared" si="8"/>
        <v>1826</v>
      </c>
      <c r="I608" s="52">
        <f t="shared" si="12"/>
        <v>2.724720456</v>
      </c>
      <c r="J608" s="52"/>
      <c r="K608" s="52"/>
      <c r="L608" s="52"/>
      <c r="M608" s="52"/>
    </row>
    <row r="609" ht="15.75" customHeight="1">
      <c r="A609" s="52"/>
      <c r="B609" s="594">
        <v>46233.0</v>
      </c>
      <c r="C609" s="595">
        <v>44424.0</v>
      </c>
      <c r="D609" s="596" t="s">
        <v>580</v>
      </c>
      <c r="E609" s="596" t="s">
        <v>581</v>
      </c>
      <c r="F609" s="596" t="s">
        <v>547</v>
      </c>
      <c r="G609" s="597">
        <v>1.64</v>
      </c>
      <c r="H609" s="52">
        <f t="shared" si="8"/>
        <v>1809</v>
      </c>
      <c r="I609" s="52">
        <f t="shared" si="12"/>
        <v>0.8381011786</v>
      </c>
      <c r="J609" s="52"/>
      <c r="K609" s="52"/>
      <c r="L609" s="52"/>
      <c r="M609" s="52"/>
    </row>
    <row r="610" ht="15.75" customHeight="1">
      <c r="A610" s="52"/>
      <c r="B610" s="598">
        <v>46371.0</v>
      </c>
      <c r="C610" s="599">
        <v>44571.0</v>
      </c>
      <c r="D610" s="596" t="s">
        <v>582</v>
      </c>
      <c r="E610" s="596" t="s">
        <v>583</v>
      </c>
      <c r="F610" s="596" t="s">
        <v>547</v>
      </c>
      <c r="G610" s="600">
        <v>3.818</v>
      </c>
      <c r="H610" s="52">
        <f t="shared" si="8"/>
        <v>1800</v>
      </c>
      <c r="I610" s="52">
        <f t="shared" si="12"/>
        <v>1.942333134</v>
      </c>
      <c r="J610" s="52"/>
      <c r="K610" s="52"/>
      <c r="L610" s="52"/>
      <c r="M610" s="52"/>
    </row>
    <row r="611" ht="15.75" customHeight="1">
      <c r="A611" s="52"/>
      <c r="B611" s="598">
        <v>46371.0</v>
      </c>
      <c r="C611" s="599">
        <v>44602.0</v>
      </c>
      <c r="D611" s="596" t="s">
        <v>582</v>
      </c>
      <c r="E611" s="596" t="s">
        <v>583</v>
      </c>
      <c r="F611" s="596" t="s">
        <v>547</v>
      </c>
      <c r="G611" s="597">
        <v>0.128</v>
      </c>
      <c r="H611" s="52">
        <f t="shared" si="8"/>
        <v>1769</v>
      </c>
      <c r="I611" s="52">
        <f t="shared" si="12"/>
        <v>0.06406516974</v>
      </c>
      <c r="J611" s="52"/>
      <c r="K611" s="52"/>
      <c r="L611" s="52"/>
      <c r="M611" s="52"/>
    </row>
    <row r="612" ht="15.75" customHeight="1">
      <c r="A612" s="52"/>
      <c r="B612" s="598">
        <v>46553.0</v>
      </c>
      <c r="C612" s="599">
        <v>44727.0</v>
      </c>
      <c r="D612" s="596" t="s">
        <v>584</v>
      </c>
      <c r="E612" s="596" t="s">
        <v>585</v>
      </c>
      <c r="F612" s="596" t="s">
        <v>547</v>
      </c>
      <c r="G612" s="597">
        <v>0.116</v>
      </c>
      <c r="H612" s="52">
        <f t="shared" si="8"/>
        <v>1826</v>
      </c>
      <c r="I612" s="52">
        <f t="shared" si="12"/>
        <v>0.05993198601</v>
      </c>
      <c r="J612" s="52"/>
      <c r="K612" s="52"/>
      <c r="L612" s="52"/>
      <c r="M612" s="52"/>
    </row>
    <row r="613" ht="15.75" customHeight="1">
      <c r="B613" s="601" t="s">
        <v>586</v>
      </c>
      <c r="G613" s="602">
        <v>1480.657</v>
      </c>
      <c r="H613" s="52"/>
      <c r="I613" s="52"/>
      <c r="J613" s="52"/>
      <c r="K613" s="52"/>
      <c r="L613" s="52"/>
      <c r="M613" s="52"/>
    </row>
    <row r="614" ht="15.75" customHeight="1">
      <c r="A614" s="52"/>
      <c r="B614" s="603"/>
      <c r="C614" s="52"/>
      <c r="D614" s="52"/>
      <c r="E614" s="52"/>
      <c r="F614" s="52"/>
      <c r="G614" s="52"/>
      <c r="H614" s="52"/>
      <c r="I614" s="52"/>
      <c r="J614" s="52"/>
      <c r="K614" s="52"/>
      <c r="L614" s="52"/>
      <c r="M614" s="52"/>
    </row>
    <row r="615" ht="15.75" customHeight="1">
      <c r="A615" s="29" t="s">
        <v>587</v>
      </c>
      <c r="B615" s="603"/>
      <c r="C615" s="52"/>
      <c r="D615" s="52"/>
      <c r="E615" s="52"/>
      <c r="F615" s="52"/>
      <c r="G615" s="52"/>
      <c r="H615" s="52"/>
      <c r="I615" s="52"/>
      <c r="J615" s="52"/>
      <c r="K615" s="52"/>
      <c r="L615" s="52"/>
      <c r="M615" s="52"/>
    </row>
    <row r="616" ht="15.75" customHeight="1">
      <c r="A616" s="52"/>
      <c r="B616" s="240" t="s">
        <v>540</v>
      </c>
      <c r="C616" s="52"/>
      <c r="D616" s="52"/>
      <c r="E616" s="52"/>
      <c r="F616" s="52"/>
      <c r="G616" s="52"/>
      <c r="H616" s="52"/>
      <c r="I616" s="52"/>
      <c r="J616" s="52"/>
      <c r="K616" s="52"/>
      <c r="L616" s="52"/>
      <c r="M616" s="52"/>
    </row>
    <row r="617" ht="15.75" customHeight="1">
      <c r="A617" s="52"/>
      <c r="B617" s="604" t="s">
        <v>169</v>
      </c>
      <c r="C617" s="604" t="s">
        <v>171</v>
      </c>
      <c r="D617" s="604" t="s">
        <v>541</v>
      </c>
      <c r="E617" s="566" t="s">
        <v>588</v>
      </c>
      <c r="F617" s="566" t="s">
        <v>589</v>
      </c>
      <c r="H617" s="604" t="s">
        <v>590</v>
      </c>
      <c r="I617" s="604" t="s">
        <v>543</v>
      </c>
      <c r="J617" s="52"/>
      <c r="K617" s="52"/>
      <c r="L617" s="52"/>
      <c r="M617" s="29" t="s">
        <v>112</v>
      </c>
    </row>
    <row r="618" ht="15.75" customHeight="1">
      <c r="A618" s="52"/>
      <c r="B618" s="605">
        <v>45034.0</v>
      </c>
      <c r="C618" s="605">
        <v>43208.0</v>
      </c>
      <c r="D618" s="606" t="s">
        <v>591</v>
      </c>
      <c r="E618" s="607" t="s">
        <v>592</v>
      </c>
      <c r="F618" s="607" t="s">
        <v>593</v>
      </c>
      <c r="H618" s="608">
        <v>5.75</v>
      </c>
      <c r="I618" s="609">
        <v>1250.0</v>
      </c>
      <c r="J618" s="52">
        <f t="shared" ref="J618:J627" si="13">B618-C618</f>
        <v>1826</v>
      </c>
      <c r="K618" s="52">
        <f t="shared" ref="K618:K627" si="14">I618/SUM(I618:I627)*J618</f>
        <v>197.6190476</v>
      </c>
      <c r="L618" s="52"/>
      <c r="M618" s="52"/>
    </row>
    <row r="619" ht="15.75" customHeight="1">
      <c r="A619" s="52"/>
      <c r="B619" s="605">
        <v>45365.0</v>
      </c>
      <c r="C619" s="605">
        <v>43538.0</v>
      </c>
      <c r="D619" s="606" t="s">
        <v>594</v>
      </c>
      <c r="E619" s="607" t="s">
        <v>595</v>
      </c>
      <c r="F619" s="607" t="s">
        <v>596</v>
      </c>
      <c r="H619" s="608">
        <v>6.85</v>
      </c>
      <c r="I619" s="609">
        <v>1000.0</v>
      </c>
      <c r="J619" s="52">
        <f t="shared" si="13"/>
        <v>1827</v>
      </c>
      <c r="K619" s="52">
        <f t="shared" si="14"/>
        <v>83.61556064</v>
      </c>
      <c r="L619" s="52"/>
      <c r="M619" s="52"/>
    </row>
    <row r="620" ht="15.75" customHeight="1">
      <c r="A620" s="52"/>
      <c r="B620" s="605">
        <v>45471.0</v>
      </c>
      <c r="C620" s="605">
        <v>43644.0</v>
      </c>
      <c r="D620" s="606" t="s">
        <v>597</v>
      </c>
      <c r="E620" s="607" t="s">
        <v>598</v>
      </c>
      <c r="F620" s="607" t="s">
        <v>599</v>
      </c>
      <c r="H620" s="608">
        <v>6.35</v>
      </c>
      <c r="I620" s="608">
        <v>500.0</v>
      </c>
      <c r="J620" s="52">
        <f t="shared" si="13"/>
        <v>1827</v>
      </c>
      <c r="K620" s="52">
        <f t="shared" si="14"/>
        <v>43.81294964</v>
      </c>
      <c r="L620" s="52"/>
      <c r="M620" s="52"/>
    </row>
    <row r="621" ht="15.75" customHeight="1">
      <c r="A621" s="52"/>
      <c r="B621" s="605">
        <v>45811.0</v>
      </c>
      <c r="C621" s="605">
        <v>42158.0</v>
      </c>
      <c r="D621" s="606" t="s">
        <v>600</v>
      </c>
      <c r="E621" s="607" t="s">
        <v>601</v>
      </c>
      <c r="F621" s="607" t="s">
        <v>602</v>
      </c>
      <c r="H621" s="608">
        <v>6.125</v>
      </c>
      <c r="I621" s="608">
        <v>650.0</v>
      </c>
      <c r="J621" s="52">
        <f t="shared" si="13"/>
        <v>3653</v>
      </c>
      <c r="K621" s="52">
        <f t="shared" si="14"/>
        <v>116.6805897</v>
      </c>
      <c r="L621" s="52"/>
      <c r="M621" s="52"/>
    </row>
    <row r="622" ht="15.75" customHeight="1">
      <c r="A622" s="52"/>
      <c r="B622" s="605">
        <v>45964.0</v>
      </c>
      <c r="C622" s="605">
        <v>42311.0</v>
      </c>
      <c r="D622" s="606" t="s">
        <v>603</v>
      </c>
      <c r="E622" s="607" t="s">
        <v>604</v>
      </c>
      <c r="F622" s="607" t="s">
        <v>605</v>
      </c>
      <c r="H622" s="608">
        <v>6.85</v>
      </c>
      <c r="I622" s="609">
        <v>1500.0</v>
      </c>
      <c r="J622" s="52">
        <f t="shared" si="13"/>
        <v>3653</v>
      </c>
      <c r="K622" s="52">
        <f t="shared" si="14"/>
        <v>278.1472081</v>
      </c>
      <c r="L622" s="52"/>
      <c r="M622" s="52"/>
    </row>
    <row r="623" ht="15.75" customHeight="1">
      <c r="A623" s="52"/>
      <c r="B623" s="605">
        <v>46221.0</v>
      </c>
      <c r="C623" s="605">
        <v>42569.0</v>
      </c>
      <c r="D623" s="606" t="s">
        <v>606</v>
      </c>
      <c r="E623" s="607" t="s">
        <v>607</v>
      </c>
      <c r="F623" s="607" t="s">
        <v>608</v>
      </c>
      <c r="H623" s="608">
        <v>6.825</v>
      </c>
      <c r="I623" s="609">
        <v>1000.0</v>
      </c>
      <c r="J623" s="52">
        <f t="shared" si="13"/>
        <v>3652</v>
      </c>
      <c r="K623" s="52">
        <f t="shared" si="14"/>
        <v>200.6593407</v>
      </c>
      <c r="L623" s="52"/>
      <c r="M623" s="52"/>
    </row>
    <row r="624" ht="15.75" customHeight="1">
      <c r="A624" s="52"/>
      <c r="B624" s="605">
        <v>46518.0</v>
      </c>
      <c r="C624" s="605">
        <v>42866.0</v>
      </c>
      <c r="D624" s="606" t="s">
        <v>609</v>
      </c>
      <c r="E624" s="607" t="s">
        <v>610</v>
      </c>
      <c r="F624" s="607" t="s">
        <v>611</v>
      </c>
      <c r="H624" s="608">
        <v>6.2</v>
      </c>
      <c r="I624" s="609">
        <v>1500.0</v>
      </c>
      <c r="J624" s="52">
        <f t="shared" si="13"/>
        <v>3652</v>
      </c>
      <c r="K624" s="52">
        <f t="shared" si="14"/>
        <v>284.9118427</v>
      </c>
      <c r="L624" s="52"/>
      <c r="M624" s="52"/>
    </row>
    <row r="625" ht="15.75" customHeight="1">
      <c r="A625" s="52"/>
      <c r="B625" s="605">
        <v>46861.0</v>
      </c>
      <c r="C625" s="605">
        <v>43208.0</v>
      </c>
      <c r="D625" s="606" t="s">
        <v>612</v>
      </c>
      <c r="E625" s="607" t="s">
        <v>613</v>
      </c>
      <c r="F625" s="607" t="s">
        <v>614</v>
      </c>
      <c r="H625" s="608">
        <v>6.75</v>
      </c>
      <c r="I625" s="609">
        <v>1250.0</v>
      </c>
      <c r="J625" s="52">
        <f t="shared" si="13"/>
        <v>3653</v>
      </c>
      <c r="K625" s="52">
        <f t="shared" si="14"/>
        <v>257.5872962</v>
      </c>
      <c r="L625" s="52"/>
      <c r="M625" s="52"/>
    </row>
    <row r="626" ht="15.75" customHeight="1">
      <c r="A626" s="52"/>
      <c r="B626" s="605">
        <v>47191.0</v>
      </c>
      <c r="C626" s="605">
        <v>43538.0</v>
      </c>
      <c r="D626" s="606" t="s">
        <v>615</v>
      </c>
      <c r="E626" s="607" t="s">
        <v>616</v>
      </c>
      <c r="F626" s="607" t="s">
        <v>617</v>
      </c>
      <c r="H626" s="608">
        <v>7.85</v>
      </c>
      <c r="I626" s="609">
        <v>1400.0</v>
      </c>
      <c r="J626" s="52">
        <f t="shared" si="13"/>
        <v>3653</v>
      </c>
      <c r="K626" s="52">
        <f t="shared" si="14"/>
        <v>310.3088405</v>
      </c>
      <c r="L626" s="52"/>
      <c r="M626" s="52"/>
    </row>
    <row r="627" ht="15.75" customHeight="1">
      <c r="A627" s="52"/>
      <c r="B627" s="605">
        <v>47570.0</v>
      </c>
      <c r="C627" s="605">
        <v>43644.0</v>
      </c>
      <c r="D627" s="606" t="s">
        <v>618</v>
      </c>
      <c r="E627" s="607" t="s">
        <v>619</v>
      </c>
      <c r="F627" s="607" t="s">
        <v>620</v>
      </c>
      <c r="H627" s="608">
        <v>7.55</v>
      </c>
      <c r="I627" s="609">
        <v>1500.0</v>
      </c>
      <c r="J627" s="52">
        <f t="shared" si="13"/>
        <v>3926</v>
      </c>
      <c r="K627" s="52">
        <f t="shared" si="14"/>
        <v>390.3489875</v>
      </c>
      <c r="L627" s="52"/>
      <c r="M627" s="52"/>
    </row>
    <row r="628" ht="15.75" customHeight="1">
      <c r="A628" s="52"/>
      <c r="B628" s="567" t="s">
        <v>621</v>
      </c>
      <c r="I628" s="610">
        <v>11550.0</v>
      </c>
      <c r="J628" s="52"/>
      <c r="K628" s="52"/>
      <c r="L628" s="52"/>
      <c r="M628" s="52"/>
    </row>
    <row r="629" ht="15.75" customHeight="1">
      <c r="A629" s="52"/>
      <c r="B629" s="52"/>
      <c r="C629" s="52"/>
      <c r="D629" s="52"/>
      <c r="E629" s="52"/>
      <c r="F629" s="52"/>
      <c r="G629" s="52"/>
      <c r="H629" s="52"/>
      <c r="I629" s="52"/>
      <c r="J629" s="52"/>
      <c r="K629" s="52"/>
      <c r="L629" s="52"/>
      <c r="M629" s="52"/>
    </row>
    <row r="630" ht="15.75" customHeight="1">
      <c r="A630" s="52"/>
      <c r="B630" s="52"/>
      <c r="C630" s="52"/>
      <c r="D630" s="52"/>
      <c r="E630" s="52"/>
      <c r="F630" s="52"/>
      <c r="G630" s="52"/>
      <c r="H630" s="52"/>
      <c r="I630" s="52"/>
      <c r="J630" s="52"/>
      <c r="K630" s="52"/>
      <c r="L630" s="52"/>
      <c r="M630" s="52"/>
    </row>
    <row r="631" ht="15.75" customHeight="1">
      <c r="A631" s="29" t="s">
        <v>622</v>
      </c>
      <c r="B631" s="29" t="s">
        <v>623</v>
      </c>
      <c r="C631" s="52"/>
      <c r="D631" s="52"/>
      <c r="E631" s="52"/>
      <c r="F631" s="52"/>
      <c r="G631" s="52"/>
      <c r="H631" s="52"/>
      <c r="I631" s="52"/>
      <c r="J631" s="52"/>
      <c r="K631" s="52"/>
      <c r="L631" s="52"/>
      <c r="M631" s="52"/>
    </row>
    <row r="632" ht="15.75" customHeight="1">
      <c r="A632" s="52"/>
      <c r="B632" s="52"/>
      <c r="C632" s="52"/>
      <c r="D632" s="52"/>
      <c r="E632" s="52"/>
      <c r="F632" s="52"/>
      <c r="G632" s="52"/>
      <c r="H632" s="52"/>
      <c r="I632" s="52"/>
      <c r="J632" s="52"/>
      <c r="K632" s="52"/>
      <c r="L632" s="52"/>
      <c r="M632" s="52"/>
    </row>
    <row r="633" ht="15.75" customHeight="1">
      <c r="A633" s="52"/>
      <c r="B633" s="611">
        <v>1.0</v>
      </c>
      <c r="C633" s="612" t="s">
        <v>624</v>
      </c>
      <c r="D633" s="611">
        <v>2022.0</v>
      </c>
      <c r="E633" s="611">
        <v>2023.0</v>
      </c>
      <c r="F633" s="611">
        <v>2024.0</v>
      </c>
      <c r="G633" s="611">
        <v>2025.0</v>
      </c>
      <c r="H633" s="611">
        <v>2026.0</v>
      </c>
      <c r="I633" s="611">
        <v>2027.0</v>
      </c>
      <c r="J633" s="611">
        <v>2028.0</v>
      </c>
      <c r="K633" s="611">
        <v>2029.0</v>
      </c>
      <c r="L633" s="611">
        <v>2030.0</v>
      </c>
      <c r="M633" s="611">
        <v>2031.0</v>
      </c>
      <c r="N633" s="65"/>
    </row>
    <row r="634" ht="15.75" customHeight="1">
      <c r="A634" s="52"/>
      <c r="B634" s="613"/>
      <c r="C634" s="614" t="s">
        <v>625</v>
      </c>
      <c r="D634" s="613"/>
      <c r="E634" s="613"/>
      <c r="F634" s="613"/>
      <c r="G634" s="613"/>
      <c r="H634" s="613"/>
      <c r="I634" s="613"/>
      <c r="J634" s="613"/>
      <c r="K634" s="613"/>
      <c r="L634" s="613"/>
      <c r="M634" s="613"/>
    </row>
    <row r="635" ht="15.75" customHeight="1">
      <c r="A635" s="52"/>
      <c r="B635" s="613"/>
      <c r="C635" s="614" t="s">
        <v>626</v>
      </c>
      <c r="D635" s="611">
        <v>-6.0</v>
      </c>
      <c r="E635" s="611">
        <v>4.5</v>
      </c>
      <c r="F635" s="611">
        <v>4.0</v>
      </c>
      <c r="G635" s="611">
        <v>4.0</v>
      </c>
      <c r="H635" s="611">
        <v>4.0</v>
      </c>
      <c r="I635" s="611">
        <v>4.0</v>
      </c>
      <c r="J635" s="611">
        <v>4.0</v>
      </c>
      <c r="K635" s="611">
        <v>4.0</v>
      </c>
      <c r="L635" s="611">
        <v>4.0</v>
      </c>
      <c r="M635" s="611">
        <v>4.0</v>
      </c>
      <c r="N635" s="65"/>
    </row>
    <row r="636" ht="15.75" customHeight="1">
      <c r="A636" s="52"/>
      <c r="B636" s="613"/>
      <c r="C636" s="614" t="s">
        <v>102</v>
      </c>
      <c r="D636" s="611">
        <v>30.0</v>
      </c>
      <c r="E636" s="611">
        <v>10.0</v>
      </c>
      <c r="F636" s="611">
        <v>5.5</v>
      </c>
      <c r="G636" s="611">
        <v>5.5</v>
      </c>
      <c r="H636" s="611">
        <v>5.5</v>
      </c>
      <c r="I636" s="611">
        <v>5.5</v>
      </c>
      <c r="J636" s="611">
        <v>5.5</v>
      </c>
      <c r="K636" s="611">
        <v>5.5</v>
      </c>
      <c r="L636" s="611">
        <v>5.5</v>
      </c>
      <c r="M636" s="611">
        <v>5.5</v>
      </c>
      <c r="N636" s="65"/>
    </row>
    <row r="637" ht="15.75" customHeight="1">
      <c r="A637" s="52"/>
      <c r="B637" s="613"/>
      <c r="C637" s="614" t="s">
        <v>627</v>
      </c>
      <c r="D637" s="611">
        <v>-6.9</v>
      </c>
      <c r="E637" s="611">
        <v>-5.2</v>
      </c>
      <c r="F637" s="611">
        <v>-3.2</v>
      </c>
      <c r="G637" s="611">
        <v>-2.2</v>
      </c>
      <c r="H637" s="611">
        <v>-1.4</v>
      </c>
      <c r="I637" s="611">
        <v>0.1</v>
      </c>
      <c r="J637" s="611">
        <v>0.6</v>
      </c>
      <c r="K637" s="611">
        <v>1.3</v>
      </c>
      <c r="L637" s="611">
        <v>1.6</v>
      </c>
      <c r="M637" s="611">
        <v>1.8</v>
      </c>
      <c r="N637" s="65"/>
    </row>
    <row r="638" ht="15.75" customHeight="1">
      <c r="A638" s="52"/>
      <c r="B638" s="613"/>
      <c r="C638" s="613"/>
      <c r="D638" s="613"/>
      <c r="E638" s="613"/>
      <c r="F638" s="613"/>
      <c r="G638" s="613"/>
      <c r="H638" s="613"/>
      <c r="I638" s="613"/>
      <c r="J638" s="613"/>
      <c r="K638" s="613"/>
      <c r="L638" s="613"/>
      <c r="M638" s="613"/>
    </row>
    <row r="639" ht="15.75" customHeight="1">
      <c r="A639" s="52"/>
      <c r="B639" s="613"/>
      <c r="C639" s="614" t="s">
        <v>628</v>
      </c>
      <c r="D639" s="613"/>
      <c r="E639" s="613"/>
      <c r="F639" s="613"/>
      <c r="G639" s="613"/>
      <c r="H639" s="613"/>
      <c r="I639" s="613"/>
      <c r="J639" s="613"/>
      <c r="K639" s="613"/>
      <c r="L639" s="613"/>
      <c r="M639" s="613"/>
    </row>
    <row r="640" ht="15.75" customHeight="1">
      <c r="A640" s="52"/>
      <c r="B640" s="613"/>
      <c r="C640" s="614" t="s">
        <v>626</v>
      </c>
      <c r="D640" s="611">
        <v>-4.0</v>
      </c>
      <c r="E640" s="611">
        <v>5.0</v>
      </c>
      <c r="F640" s="611">
        <v>5.0</v>
      </c>
      <c r="G640" s="611">
        <v>5.0</v>
      </c>
      <c r="H640" s="611">
        <v>5.0</v>
      </c>
      <c r="I640" s="611">
        <v>5.0</v>
      </c>
      <c r="J640" s="611">
        <v>5.0</v>
      </c>
      <c r="K640" s="611">
        <v>5.0</v>
      </c>
      <c r="L640" s="611">
        <v>5.0</v>
      </c>
      <c r="M640" s="611">
        <v>5.0</v>
      </c>
      <c r="N640" s="65"/>
    </row>
    <row r="641" ht="15.75" customHeight="1">
      <c r="A641" s="52"/>
      <c r="B641" s="613"/>
      <c r="C641" s="614" t="s">
        <v>102</v>
      </c>
      <c r="D641" s="611">
        <v>30.0</v>
      </c>
      <c r="E641" s="611">
        <v>11.0</v>
      </c>
      <c r="F641" s="611">
        <v>6.0</v>
      </c>
      <c r="G641" s="611">
        <v>6.0</v>
      </c>
      <c r="H641" s="611">
        <v>6.0</v>
      </c>
      <c r="I641" s="611">
        <v>6.0</v>
      </c>
      <c r="J641" s="611">
        <v>6.0</v>
      </c>
      <c r="K641" s="611">
        <v>6.0</v>
      </c>
      <c r="L641" s="611">
        <v>6.0</v>
      </c>
      <c r="M641" s="611">
        <v>6.0</v>
      </c>
      <c r="N641" s="65"/>
    </row>
    <row r="642" ht="15.75" customHeight="1">
      <c r="A642" s="52"/>
      <c r="B642" s="613"/>
      <c r="C642" s="614" t="s">
        <v>627</v>
      </c>
      <c r="D642" s="611">
        <v>-4.2</v>
      </c>
      <c r="E642" s="611">
        <v>-3.0</v>
      </c>
      <c r="F642" s="611">
        <v>-1.5</v>
      </c>
      <c r="G642" s="611">
        <v>-1.0</v>
      </c>
      <c r="H642" s="611">
        <v>0.0</v>
      </c>
      <c r="I642" s="611">
        <v>0.5</v>
      </c>
      <c r="J642" s="611">
        <v>0.5</v>
      </c>
      <c r="K642" s="611">
        <v>0.5</v>
      </c>
      <c r="L642" s="611">
        <v>0.5</v>
      </c>
      <c r="M642" s="611">
        <v>1.0</v>
      </c>
      <c r="N642" s="65"/>
    </row>
    <row r="643" ht="15.75" customHeight="1">
      <c r="A643" s="52"/>
      <c r="B643" s="613"/>
      <c r="C643" s="613"/>
      <c r="D643" s="613"/>
      <c r="E643" s="613"/>
      <c r="F643" s="613"/>
      <c r="G643" s="613"/>
      <c r="H643" s="613"/>
      <c r="I643" s="613"/>
      <c r="J643" s="613"/>
      <c r="K643" s="613"/>
      <c r="L643" s="613"/>
      <c r="M643" s="613"/>
    </row>
    <row r="644" ht="15.75" customHeight="1">
      <c r="A644" s="52"/>
      <c r="B644" s="613"/>
      <c r="C644" s="614" t="s">
        <v>629</v>
      </c>
      <c r="D644" s="613"/>
      <c r="E644" s="613"/>
      <c r="F644" s="613"/>
      <c r="G644" s="613"/>
      <c r="H644" s="613"/>
      <c r="I644" s="613"/>
      <c r="J644" s="613"/>
      <c r="K644" s="613"/>
      <c r="L644" s="613"/>
      <c r="M644" s="613"/>
    </row>
    <row r="645" ht="15.75" customHeight="1">
      <c r="A645" s="52"/>
      <c r="B645" s="613"/>
      <c r="C645" s="614" t="s">
        <v>626</v>
      </c>
      <c r="D645" s="611">
        <v>-8.0</v>
      </c>
      <c r="E645" s="611">
        <v>4.5</v>
      </c>
      <c r="F645" s="611">
        <v>3.0</v>
      </c>
      <c r="G645" s="611">
        <v>2.5</v>
      </c>
      <c r="H645" s="611">
        <v>2.5</v>
      </c>
      <c r="I645" s="611">
        <v>2.5</v>
      </c>
      <c r="J645" s="611">
        <v>2.5</v>
      </c>
      <c r="K645" s="611">
        <v>2.5</v>
      </c>
      <c r="L645" s="611">
        <v>2.5</v>
      </c>
      <c r="M645" s="611">
        <v>2.5</v>
      </c>
      <c r="N645" s="65"/>
    </row>
    <row r="646" ht="15.75" customHeight="1">
      <c r="A646" s="52"/>
      <c r="B646" s="613"/>
      <c r="C646" s="614" t="s">
        <v>102</v>
      </c>
      <c r="D646" s="611">
        <v>30.0</v>
      </c>
      <c r="E646" s="611">
        <v>10.0</v>
      </c>
      <c r="F646" s="611">
        <v>5.0</v>
      </c>
      <c r="G646" s="611">
        <v>5.0</v>
      </c>
      <c r="H646" s="611">
        <v>5.0</v>
      </c>
      <c r="I646" s="611">
        <v>5.0</v>
      </c>
      <c r="J646" s="611">
        <v>5.0</v>
      </c>
      <c r="K646" s="611">
        <v>5.0</v>
      </c>
      <c r="L646" s="611">
        <v>5.0</v>
      </c>
      <c r="M646" s="611">
        <v>5.0</v>
      </c>
      <c r="N646" s="65"/>
    </row>
    <row r="647" ht="15.75" customHeight="1">
      <c r="A647" s="52"/>
      <c r="B647" s="613"/>
      <c r="C647" s="614" t="s">
        <v>627</v>
      </c>
      <c r="D647" s="611">
        <v>-7.4</v>
      </c>
      <c r="E647" s="611">
        <v>-5.7</v>
      </c>
      <c r="F647" s="611">
        <v>-4.2</v>
      </c>
      <c r="G647" s="611">
        <v>-2.9</v>
      </c>
      <c r="H647" s="611">
        <v>-1.9</v>
      </c>
      <c r="I647" s="611">
        <v>-1.4</v>
      </c>
      <c r="J647" s="611">
        <v>-0.9</v>
      </c>
      <c r="K647" s="611">
        <v>-0.5</v>
      </c>
      <c r="L647" s="611">
        <v>-0.2</v>
      </c>
      <c r="M647" s="611">
        <v>0.2</v>
      </c>
      <c r="N647" s="65"/>
    </row>
    <row r="648" ht="15.75" customHeight="1">
      <c r="A648" s="52"/>
      <c r="B648" s="613"/>
      <c r="C648" s="613"/>
      <c r="D648" s="613"/>
      <c r="E648" s="613"/>
      <c r="F648" s="613"/>
      <c r="G648" s="613"/>
      <c r="H648" s="613"/>
      <c r="I648" s="613"/>
      <c r="J648" s="613"/>
      <c r="K648" s="613"/>
      <c r="L648" s="613"/>
      <c r="M648" s="613"/>
    </row>
    <row r="649" ht="15.75" customHeight="1">
      <c r="A649" s="52"/>
      <c r="B649" s="611">
        <v>2.0</v>
      </c>
      <c r="C649" s="615" t="s">
        <v>630</v>
      </c>
      <c r="D649" s="613"/>
      <c r="E649" s="613"/>
      <c r="F649" s="613"/>
      <c r="G649" s="613"/>
      <c r="H649" s="613"/>
      <c r="I649" s="613"/>
      <c r="J649" s="613"/>
      <c r="K649" s="613"/>
      <c r="L649" s="613"/>
      <c r="M649" s="613"/>
    </row>
    <row r="650" ht="15.75" customHeight="1">
      <c r="A650" s="52"/>
      <c r="B650" s="613"/>
      <c r="C650" s="614" t="s">
        <v>626</v>
      </c>
      <c r="D650" s="611">
        <v>2.6</v>
      </c>
      <c r="E650" s="611">
        <v>2.7</v>
      </c>
      <c r="F650" s="611">
        <v>2.8</v>
      </c>
      <c r="G650" s="611">
        <v>2.8</v>
      </c>
      <c r="H650" s="611">
        <v>2.8</v>
      </c>
      <c r="I650" s="611">
        <v>2.8</v>
      </c>
      <c r="J650" s="611">
        <v>2.8</v>
      </c>
      <c r="K650" s="611">
        <v>2.8</v>
      </c>
      <c r="L650" s="611">
        <v>2.8</v>
      </c>
      <c r="M650" s="611">
        <v>2.8</v>
      </c>
      <c r="N650" s="65"/>
    </row>
    <row r="651" ht="15.75" customHeight="1">
      <c r="A651" s="52"/>
      <c r="B651" s="613"/>
      <c r="C651" s="614" t="s">
        <v>102</v>
      </c>
      <c r="D651" s="611">
        <v>10.5</v>
      </c>
      <c r="E651" s="611">
        <v>7.0</v>
      </c>
      <c r="F651" s="611">
        <v>6.3</v>
      </c>
      <c r="G651" s="611">
        <v>5.8</v>
      </c>
      <c r="H651" s="611">
        <v>5.3</v>
      </c>
      <c r="I651" s="611">
        <v>5.3</v>
      </c>
      <c r="J651" s="611">
        <v>5.3</v>
      </c>
      <c r="K651" s="611">
        <v>5.3</v>
      </c>
      <c r="L651" s="611">
        <v>5.3</v>
      </c>
      <c r="M651" s="611">
        <v>5.3</v>
      </c>
      <c r="N651" s="65"/>
    </row>
    <row r="652" ht="15.75" customHeight="1">
      <c r="A652" s="52"/>
      <c r="B652" s="613"/>
      <c r="C652" s="614" t="s">
        <v>627</v>
      </c>
      <c r="D652" s="611">
        <v>-2.8</v>
      </c>
      <c r="E652" s="611">
        <v>-2.5</v>
      </c>
      <c r="F652" s="611">
        <v>-2.2</v>
      </c>
      <c r="G652" s="611">
        <v>-2.0</v>
      </c>
      <c r="H652" s="611">
        <v>-1.8</v>
      </c>
      <c r="I652" s="611">
        <v>-1.8</v>
      </c>
      <c r="J652" s="611">
        <v>-1.8</v>
      </c>
      <c r="K652" s="611">
        <v>-1.8</v>
      </c>
      <c r="L652" s="611">
        <v>-1.8</v>
      </c>
      <c r="M652" s="611">
        <v>-1.8</v>
      </c>
      <c r="N652" s="65"/>
    </row>
    <row r="653" ht="15.75" customHeight="1">
      <c r="A653" s="52"/>
      <c r="B653" s="613"/>
      <c r="C653" s="613"/>
      <c r="D653" s="613"/>
      <c r="E653" s="613"/>
      <c r="F653" s="613"/>
      <c r="G653" s="613"/>
      <c r="H653" s="613"/>
      <c r="I653" s="613"/>
      <c r="J653" s="613"/>
      <c r="K653" s="613"/>
      <c r="L653" s="613"/>
      <c r="M653" s="613"/>
    </row>
    <row r="654" ht="15.75" customHeight="1">
      <c r="A654" s="52"/>
      <c r="B654" s="611">
        <v>3.0</v>
      </c>
      <c r="C654" s="614" t="s">
        <v>631</v>
      </c>
      <c r="D654" s="611">
        <v>2022.0</v>
      </c>
      <c r="E654" s="613"/>
      <c r="F654" s="613"/>
      <c r="G654" s="613"/>
      <c r="H654" s="613"/>
      <c r="I654" s="613"/>
      <c r="J654" s="613"/>
      <c r="K654" s="613"/>
      <c r="L654" s="613"/>
      <c r="M654" s="613"/>
    </row>
    <row r="655" ht="15.75" customHeight="1">
      <c r="A655" s="52"/>
      <c r="B655" s="613"/>
      <c r="C655" s="614" t="s">
        <v>626</v>
      </c>
      <c r="D655" s="611">
        <v>-7.6</v>
      </c>
      <c r="E655" s="613"/>
      <c r="F655" s="613"/>
      <c r="G655" s="613"/>
      <c r="H655" s="613"/>
      <c r="I655" s="613"/>
      <c r="J655" s="613"/>
      <c r="K655" s="613"/>
      <c r="L655" s="613"/>
      <c r="M655" s="613"/>
    </row>
    <row r="656" ht="15.75" customHeight="1">
      <c r="A656" s="52"/>
      <c r="B656" s="613"/>
      <c r="C656" s="614" t="s">
        <v>102</v>
      </c>
      <c r="D656" s="611">
        <v>33.6</v>
      </c>
      <c r="E656" s="613"/>
      <c r="F656" s="613"/>
      <c r="G656" s="613"/>
      <c r="H656" s="613"/>
      <c r="I656" s="613"/>
      <c r="J656" s="613"/>
      <c r="K656" s="613"/>
      <c r="L656" s="613"/>
      <c r="M656" s="613"/>
    </row>
    <row r="657" ht="15.75" customHeight="1">
      <c r="A657" s="52"/>
      <c r="B657" s="613"/>
      <c r="C657" s="613"/>
      <c r="D657" s="613"/>
      <c r="E657" s="613"/>
      <c r="F657" s="613"/>
      <c r="G657" s="613"/>
      <c r="H657" s="613"/>
      <c r="I657" s="613"/>
      <c r="J657" s="613"/>
      <c r="K657" s="613"/>
      <c r="L657" s="613"/>
      <c r="M657" s="613"/>
    </row>
    <row r="658" ht="15.75" customHeight="1">
      <c r="A658" s="52"/>
      <c r="B658" s="611">
        <v>4.0</v>
      </c>
      <c r="C658" s="616" t="s">
        <v>632</v>
      </c>
      <c r="D658" s="613"/>
      <c r="E658" s="613"/>
      <c r="F658" s="613"/>
      <c r="G658" s="613"/>
      <c r="H658" s="613"/>
      <c r="I658" s="613"/>
      <c r="J658" s="613"/>
      <c r="K658" s="613"/>
      <c r="L658" s="613"/>
      <c r="M658" s="613"/>
    </row>
    <row r="659" ht="15.75" customHeight="1">
      <c r="A659" s="52"/>
      <c r="B659" s="613"/>
      <c r="C659" s="617" t="s">
        <v>633</v>
      </c>
      <c r="D659" s="613"/>
      <c r="E659" s="613"/>
      <c r="F659" s="613"/>
      <c r="G659" s="613"/>
      <c r="H659" s="613"/>
      <c r="I659" s="613"/>
      <c r="J659" s="613"/>
      <c r="K659" s="613"/>
      <c r="L659" s="613"/>
      <c r="M659" s="613"/>
    </row>
    <row r="660" ht="15.75" customHeight="1">
      <c r="A660" s="52"/>
      <c r="B660" s="52"/>
      <c r="C660" s="52"/>
      <c r="D660" s="52"/>
      <c r="E660" s="52"/>
      <c r="F660" s="52"/>
      <c r="G660" s="52"/>
      <c r="H660" s="52"/>
      <c r="I660" s="52"/>
      <c r="J660" s="52"/>
      <c r="K660" s="52"/>
      <c r="L660" s="52"/>
      <c r="M660" s="52"/>
    </row>
    <row r="661" ht="15.75" customHeight="1">
      <c r="A661" s="52"/>
      <c r="B661" s="52"/>
      <c r="C661" s="52"/>
      <c r="D661" s="52"/>
      <c r="E661" s="52"/>
      <c r="F661" s="52"/>
      <c r="G661" s="52"/>
      <c r="H661" s="52"/>
      <c r="I661" s="52"/>
      <c r="J661" s="52"/>
      <c r="K661" s="52"/>
      <c r="L661" s="52"/>
      <c r="M661" s="52"/>
    </row>
    <row r="662" ht="15.75" customHeight="1">
      <c r="A662" s="29" t="s">
        <v>634</v>
      </c>
      <c r="B662" s="29" t="s">
        <v>635</v>
      </c>
      <c r="C662" s="52"/>
      <c r="D662" s="52"/>
      <c r="E662" s="52"/>
      <c r="F662" s="52"/>
      <c r="G662" s="52"/>
      <c r="H662" s="52"/>
      <c r="I662" s="52"/>
      <c r="J662" s="52"/>
      <c r="K662" s="52"/>
      <c r="L662" s="52"/>
      <c r="M662" s="52"/>
    </row>
    <row r="663" ht="15.75" customHeight="1">
      <c r="A663" s="52"/>
      <c r="B663" s="618" t="s">
        <v>98</v>
      </c>
      <c r="C663" s="618" t="s">
        <v>636</v>
      </c>
      <c r="D663" s="618"/>
      <c r="E663" s="618"/>
      <c r="F663" s="618"/>
      <c r="G663" s="618"/>
      <c r="H663" s="618"/>
      <c r="I663" s="52"/>
      <c r="J663" s="52"/>
      <c r="K663" s="52"/>
      <c r="L663" s="52"/>
      <c r="M663" s="52"/>
    </row>
    <row r="664" ht="15.75" customHeight="1">
      <c r="A664" s="52"/>
      <c r="B664" s="29">
        <v>1.0</v>
      </c>
      <c r="C664" s="243">
        <v>0.0844</v>
      </c>
      <c r="D664" s="618"/>
      <c r="E664" s="618"/>
      <c r="F664" s="618"/>
      <c r="G664" s="618"/>
      <c r="H664" s="618"/>
      <c r="I664" s="52"/>
      <c r="J664" s="52"/>
      <c r="K664" s="52"/>
      <c r="L664" s="52"/>
      <c r="M664" s="52"/>
    </row>
    <row r="665" ht="15.75" customHeight="1">
      <c r="A665" s="52"/>
      <c r="B665" s="29">
        <v>2.0</v>
      </c>
      <c r="C665" s="243">
        <v>0.0881</v>
      </c>
      <c r="D665" s="618"/>
      <c r="E665" s="618"/>
      <c r="F665" s="618"/>
      <c r="G665" s="618"/>
      <c r="H665" s="618"/>
      <c r="I665" s="52"/>
      <c r="J665" s="52"/>
      <c r="K665" s="52"/>
      <c r="L665" s="52"/>
      <c r="M665" s="29"/>
      <c r="N665" s="248"/>
    </row>
    <row r="666" ht="15.75" customHeight="1">
      <c r="A666" s="52"/>
      <c r="B666" s="29">
        <v>3.0</v>
      </c>
      <c r="C666" s="243">
        <v>0.0922</v>
      </c>
      <c r="D666" s="618"/>
      <c r="E666" s="618"/>
      <c r="F666" s="618"/>
      <c r="G666" s="618"/>
      <c r="H666" s="618"/>
      <c r="I666" s="52"/>
      <c r="J666" s="52"/>
      <c r="K666" s="52"/>
      <c r="L666" s="52"/>
      <c r="M666" s="29"/>
      <c r="N666" s="248"/>
    </row>
    <row r="667" ht="15.75" customHeight="1">
      <c r="A667" s="52"/>
      <c r="B667" s="29">
        <v>5.0</v>
      </c>
      <c r="C667" s="243">
        <v>0.0969</v>
      </c>
      <c r="D667" s="618"/>
      <c r="E667" s="618"/>
      <c r="F667" s="618"/>
      <c r="G667" s="618"/>
      <c r="H667" s="618"/>
      <c r="I667" s="52"/>
      <c r="J667" s="52"/>
      <c r="K667" s="52"/>
      <c r="L667" s="52"/>
      <c r="M667" s="29"/>
      <c r="N667" s="248"/>
    </row>
    <row r="668" ht="15.75" customHeight="1">
      <c r="A668" s="52"/>
      <c r="B668" s="29">
        <v>6.0</v>
      </c>
      <c r="C668" s="243">
        <v>0.0984</v>
      </c>
      <c r="D668" s="618"/>
      <c r="E668" s="618"/>
      <c r="F668" s="618"/>
      <c r="G668" s="618"/>
      <c r="H668" s="618"/>
      <c r="I668" s="52"/>
      <c r="J668" s="52"/>
      <c r="K668" s="52"/>
      <c r="L668" s="52"/>
      <c r="M668" s="29"/>
      <c r="N668" s="248"/>
    </row>
    <row r="669" ht="15.75" customHeight="1">
      <c r="A669" s="52"/>
      <c r="B669" s="29">
        <v>8.0</v>
      </c>
      <c r="C669" s="243">
        <v>0.0994</v>
      </c>
      <c r="D669" s="618"/>
      <c r="E669" s="618"/>
      <c r="F669" s="618"/>
      <c r="G669" s="618"/>
      <c r="H669" s="618"/>
      <c r="I669" s="52"/>
      <c r="J669" s="52"/>
      <c r="K669" s="52"/>
      <c r="L669" s="52"/>
      <c r="M669" s="29"/>
      <c r="N669" s="248"/>
    </row>
    <row r="670" ht="15.75" customHeight="1">
      <c r="A670" s="52"/>
      <c r="B670" s="29">
        <v>10.0</v>
      </c>
      <c r="C670" s="243">
        <v>0.101</v>
      </c>
      <c r="D670" s="618"/>
      <c r="E670" s="618"/>
      <c r="F670" s="618"/>
      <c r="G670" s="618"/>
      <c r="H670" s="618"/>
      <c r="I670" s="29"/>
      <c r="J670" s="243"/>
      <c r="K670" s="52"/>
      <c r="L670" s="52"/>
      <c r="M670" s="29"/>
      <c r="N670" s="248"/>
    </row>
    <row r="671" ht="15.75" customHeight="1">
      <c r="A671" s="52"/>
      <c r="B671" s="29">
        <v>15.0</v>
      </c>
      <c r="C671" s="243">
        <v>0.1041</v>
      </c>
      <c r="D671" s="618"/>
      <c r="E671" s="618"/>
      <c r="F671" s="618"/>
      <c r="G671" s="618"/>
      <c r="H671" s="618"/>
      <c r="I671" s="29"/>
      <c r="J671" s="243"/>
      <c r="K671" s="52"/>
      <c r="L671" s="52"/>
      <c r="M671" s="29"/>
      <c r="N671" s="248"/>
    </row>
    <row r="672" ht="15.75" customHeight="1">
      <c r="A672" s="52"/>
      <c r="B672" s="29">
        <v>20.0</v>
      </c>
      <c r="C672" s="243">
        <v>0.106</v>
      </c>
      <c r="D672" s="618"/>
      <c r="E672" s="618"/>
      <c r="F672" s="618"/>
      <c r="G672" s="618"/>
      <c r="H672" s="618"/>
      <c r="I672" s="29"/>
      <c r="J672" s="243"/>
      <c r="K672" s="52"/>
      <c r="L672" s="52"/>
      <c r="M672" s="29"/>
      <c r="N672" s="248"/>
    </row>
    <row r="673" ht="15.75" customHeight="1">
      <c r="A673" s="52"/>
      <c r="B673" s="29">
        <v>30.0</v>
      </c>
      <c r="C673" s="243">
        <v>0.1079</v>
      </c>
      <c r="D673" s="618"/>
      <c r="E673" s="618"/>
      <c r="F673" s="618"/>
      <c r="G673" s="618"/>
      <c r="H673" s="618"/>
      <c r="I673" s="29"/>
      <c r="J673" s="52"/>
      <c r="K673" s="52"/>
      <c r="L673" s="52"/>
      <c r="M673" s="29"/>
      <c r="N673" s="248"/>
    </row>
    <row r="674" ht="15.75" customHeight="1">
      <c r="A674" s="52"/>
      <c r="B674" s="618"/>
      <c r="C674" s="618"/>
      <c r="D674" s="618"/>
      <c r="E674" s="618"/>
      <c r="F674" s="618"/>
      <c r="G674" s="618"/>
      <c r="H674" s="618"/>
      <c r="I674" s="29"/>
      <c r="J674" s="52"/>
      <c r="K674" s="52"/>
      <c r="L674" s="52"/>
      <c r="M674" s="29"/>
      <c r="N674" s="248"/>
    </row>
    <row r="675" ht="15.75" customHeight="1">
      <c r="A675" s="52"/>
      <c r="B675" s="618"/>
      <c r="C675" s="618"/>
      <c r="D675" s="618"/>
      <c r="E675" s="618"/>
      <c r="F675" s="618"/>
      <c r="G675" s="618"/>
      <c r="H675" s="618"/>
      <c r="I675" s="29"/>
      <c r="J675" s="52"/>
      <c r="K675" s="52"/>
      <c r="L675" s="52"/>
      <c r="M675" s="29"/>
      <c r="N675" s="248"/>
    </row>
    <row r="676" ht="15.75" customHeight="1">
      <c r="A676" s="29" t="s">
        <v>637</v>
      </c>
      <c r="B676" s="619" t="s">
        <v>638</v>
      </c>
      <c r="H676" s="618"/>
      <c r="I676" s="29"/>
      <c r="J676" s="52"/>
      <c r="K676" s="52"/>
      <c r="L676" s="52"/>
      <c r="M676" s="29"/>
      <c r="N676" s="248"/>
    </row>
    <row r="677" ht="15.75" customHeight="1">
      <c r="A677" s="52"/>
      <c r="B677" s="620"/>
      <c r="C677" s="620"/>
      <c r="D677" s="621"/>
      <c r="E677" s="621"/>
      <c r="F677" s="621"/>
      <c r="G677" s="622" t="s">
        <v>639</v>
      </c>
      <c r="H677" s="618"/>
      <c r="I677" s="29"/>
      <c r="J677" s="52"/>
      <c r="K677" s="52"/>
      <c r="L677" s="52"/>
      <c r="M677" s="29"/>
      <c r="N677" s="248"/>
    </row>
    <row r="678" ht="15.75" customHeight="1">
      <c r="A678" s="52"/>
      <c r="B678" s="623" t="s">
        <v>640</v>
      </c>
      <c r="C678" s="624" t="s">
        <v>641</v>
      </c>
      <c r="D678" s="624" t="s">
        <v>642</v>
      </c>
      <c r="E678" s="624" t="s">
        <v>643</v>
      </c>
      <c r="F678" s="624" t="s">
        <v>644</v>
      </c>
      <c r="G678" s="625" t="s">
        <v>645</v>
      </c>
      <c r="H678" s="618"/>
      <c r="I678" s="29"/>
      <c r="J678" s="52"/>
      <c r="K678" s="52"/>
      <c r="L678" s="52"/>
      <c r="M678" s="29"/>
      <c r="N678" s="248"/>
    </row>
    <row r="679" ht="15.75" customHeight="1">
      <c r="A679" s="52"/>
      <c r="B679" s="626" t="s">
        <v>646</v>
      </c>
      <c r="C679" s="627">
        <v>9.0</v>
      </c>
      <c r="D679" s="627">
        <v>13.48</v>
      </c>
      <c r="E679" s="627">
        <v>16.0</v>
      </c>
      <c r="F679" s="627">
        <v>11.0</v>
      </c>
      <c r="G679" s="628"/>
      <c r="H679" s="618"/>
      <c r="I679" s="29"/>
      <c r="J679" s="52"/>
      <c r="K679" s="52"/>
      <c r="L679" s="52"/>
      <c r="M679" s="29"/>
      <c r="N679" s="248"/>
    </row>
    <row r="680" ht="15.75" customHeight="1">
      <c r="A680" s="52"/>
      <c r="B680" s="626" t="s">
        <v>647</v>
      </c>
      <c r="C680" s="627">
        <v>9.0</v>
      </c>
      <c r="D680" s="627">
        <v>13.3</v>
      </c>
      <c r="E680" s="627">
        <v>16.0</v>
      </c>
      <c r="F680" s="627">
        <v>11.0</v>
      </c>
      <c r="G680" s="628"/>
      <c r="H680" s="618"/>
      <c r="I680" s="29"/>
      <c r="J680" s="52"/>
      <c r="K680" s="52"/>
      <c r="L680" s="52"/>
      <c r="M680" s="29"/>
      <c r="N680" s="248"/>
    </row>
    <row r="681" ht="15.75" customHeight="1">
      <c r="A681" s="52"/>
      <c r="B681" s="626" t="s">
        <v>648</v>
      </c>
      <c r="C681" s="627">
        <v>9.0</v>
      </c>
      <c r="D681" s="627">
        <v>13.0</v>
      </c>
      <c r="E681" s="627">
        <v>16.0</v>
      </c>
      <c r="F681" s="627">
        <v>11.0</v>
      </c>
      <c r="G681" s="628"/>
      <c r="H681" s="618"/>
      <c r="I681" s="52"/>
      <c r="J681" s="52"/>
      <c r="K681" s="52"/>
      <c r="L681" s="52"/>
      <c r="M681" s="29"/>
      <c r="N681" s="248"/>
    </row>
    <row r="682" ht="15.75" customHeight="1">
      <c r="A682" s="52"/>
      <c r="B682" s="626" t="s">
        <v>649</v>
      </c>
      <c r="C682" s="627">
        <v>9.25</v>
      </c>
      <c r="D682" s="627">
        <v>13.0</v>
      </c>
      <c r="E682" s="627">
        <v>16.0</v>
      </c>
      <c r="F682" s="627">
        <v>11.0</v>
      </c>
      <c r="G682" s="628"/>
      <c r="H682" s="618"/>
      <c r="I682" s="52"/>
      <c r="J682" s="52"/>
      <c r="K682" s="52"/>
      <c r="L682" s="52"/>
      <c r="M682" s="29"/>
      <c r="N682" s="248"/>
    </row>
    <row r="683" ht="15.75" customHeight="1">
      <c r="A683" s="52"/>
      <c r="B683" s="626" t="s">
        <v>650</v>
      </c>
      <c r="C683" s="627">
        <v>9.25</v>
      </c>
      <c r="D683" s="627">
        <v>13.04</v>
      </c>
      <c r="E683" s="627">
        <v>16.0</v>
      </c>
      <c r="F683" s="627">
        <v>11.0</v>
      </c>
      <c r="G683" s="628"/>
      <c r="H683" s="618"/>
      <c r="I683" s="52"/>
      <c r="J683" s="52"/>
      <c r="K683" s="52"/>
      <c r="L683" s="52"/>
      <c r="M683" s="29"/>
      <c r="N683" s="248"/>
    </row>
    <row r="684" ht="15.75" customHeight="1">
      <c r="A684" s="52"/>
      <c r="B684" s="626" t="s">
        <v>651</v>
      </c>
      <c r="C684" s="627">
        <v>9.25</v>
      </c>
      <c r="D684" s="627">
        <v>13.25</v>
      </c>
      <c r="E684" s="627">
        <v>16.0</v>
      </c>
      <c r="F684" s="627">
        <v>11.0</v>
      </c>
      <c r="G684" s="628"/>
      <c r="H684" s="618"/>
      <c r="I684" s="52"/>
      <c r="J684" s="52"/>
      <c r="K684" s="52"/>
      <c r="L684" s="52"/>
      <c r="M684" s="29"/>
      <c r="N684" s="248"/>
    </row>
    <row r="685" ht="15.75" customHeight="1">
      <c r="A685" s="52"/>
      <c r="B685" s="626" t="s">
        <v>652</v>
      </c>
      <c r="C685" s="627">
        <v>9.25</v>
      </c>
      <c r="D685" s="627">
        <v>13.75</v>
      </c>
      <c r="E685" s="627">
        <v>16.0</v>
      </c>
      <c r="F685" s="627">
        <v>11.0</v>
      </c>
      <c r="G685" s="628"/>
      <c r="H685" s="618"/>
      <c r="I685" s="52"/>
      <c r="J685" s="52"/>
      <c r="K685" s="52"/>
      <c r="L685" s="52"/>
      <c r="M685" s="29"/>
      <c r="N685" s="248"/>
    </row>
    <row r="686" ht="15.75" customHeight="1">
      <c r="A686" s="52"/>
      <c r="B686" s="626" t="s">
        <v>653</v>
      </c>
      <c r="C686" s="627">
        <v>9.25</v>
      </c>
      <c r="D686" s="627">
        <v>14.0</v>
      </c>
      <c r="E686" s="627">
        <v>16.0</v>
      </c>
      <c r="F686" s="627">
        <v>11.0</v>
      </c>
      <c r="G686" s="628"/>
      <c r="H686" s="618"/>
      <c r="I686" s="52"/>
      <c r="J686" s="52"/>
      <c r="K686" s="52"/>
      <c r="L686" s="52"/>
      <c r="M686" s="29"/>
      <c r="N686" s="248"/>
    </row>
    <row r="687" ht="15.75" customHeight="1">
      <c r="A687" s="52"/>
      <c r="B687" s="626" t="s">
        <v>654</v>
      </c>
      <c r="C687" s="627">
        <v>9.5</v>
      </c>
      <c r="D687" s="627">
        <v>15.0</v>
      </c>
      <c r="E687" s="627">
        <v>16.0</v>
      </c>
      <c r="F687" s="627">
        <v>11.0</v>
      </c>
      <c r="G687" s="628"/>
      <c r="H687" s="618"/>
      <c r="I687" s="52"/>
      <c r="J687" s="52"/>
      <c r="K687" s="52"/>
      <c r="L687" s="52"/>
      <c r="M687" s="29"/>
      <c r="N687" s="248"/>
    </row>
    <row r="688" ht="15.75" customHeight="1">
      <c r="A688" s="52"/>
      <c r="B688" s="626" t="s">
        <v>655</v>
      </c>
      <c r="C688" s="627">
        <v>11.0</v>
      </c>
      <c r="D688" s="627">
        <v>15.0</v>
      </c>
      <c r="E688" s="627">
        <v>16.0</v>
      </c>
      <c r="F688" s="627">
        <v>11.0</v>
      </c>
      <c r="G688" s="628"/>
      <c r="H688" s="618"/>
      <c r="I688" s="52"/>
      <c r="J688" s="52"/>
      <c r="K688" s="52"/>
      <c r="L688" s="52"/>
      <c r="M688" s="29"/>
      <c r="N688" s="248"/>
    </row>
    <row r="689" ht="15.75" customHeight="1">
      <c r="A689" s="52"/>
      <c r="B689" s="626" t="s">
        <v>656</v>
      </c>
      <c r="C689" s="627">
        <v>11.75</v>
      </c>
      <c r="D689" s="627">
        <v>15.0</v>
      </c>
      <c r="E689" s="627">
        <v>16.0</v>
      </c>
      <c r="F689" s="627">
        <v>11.0</v>
      </c>
      <c r="G689" s="628"/>
      <c r="H689" s="618"/>
      <c r="I689" s="52"/>
      <c r="J689" s="52"/>
      <c r="K689" s="52"/>
      <c r="L689" s="52"/>
      <c r="M689" s="29"/>
      <c r="N689" s="248"/>
    </row>
    <row r="690" ht="15.75" customHeight="1">
      <c r="A690" s="52"/>
      <c r="B690" s="626" t="s">
        <v>657</v>
      </c>
      <c r="C690" s="627">
        <v>12.5</v>
      </c>
      <c r="D690" s="627">
        <v>15.5</v>
      </c>
      <c r="E690" s="627">
        <v>16.0</v>
      </c>
      <c r="F690" s="627">
        <v>11.0</v>
      </c>
      <c r="G690" s="628"/>
      <c r="H690" s="618"/>
      <c r="I690" s="52"/>
      <c r="J690" s="52"/>
      <c r="K690" s="52"/>
      <c r="L690" s="52"/>
      <c r="M690" s="29"/>
      <c r="N690" s="248"/>
    </row>
    <row r="691" ht="15.75" customHeight="1">
      <c r="A691" s="52"/>
      <c r="B691" s="626" t="s">
        <v>658</v>
      </c>
      <c r="C691" s="627">
        <v>13.0</v>
      </c>
      <c r="D691" s="627">
        <v>16.0</v>
      </c>
      <c r="E691" s="627">
        <v>16.0</v>
      </c>
      <c r="F691" s="627">
        <v>11.0</v>
      </c>
      <c r="G691" s="628"/>
      <c r="H691" s="618"/>
      <c r="I691" s="52"/>
      <c r="J691" s="52"/>
      <c r="K691" s="52"/>
      <c r="L691" s="52"/>
      <c r="M691" s="29"/>
      <c r="N691" s="248"/>
    </row>
    <row r="692" ht="15.75" customHeight="1">
      <c r="A692" s="52"/>
      <c r="B692" s="629" t="s">
        <v>659</v>
      </c>
      <c r="C692" s="630">
        <v>13.0</v>
      </c>
      <c r="D692" s="630">
        <v>16.0</v>
      </c>
      <c r="E692" s="630">
        <v>18.0</v>
      </c>
      <c r="F692" s="630">
        <v>11.0</v>
      </c>
      <c r="G692" s="631"/>
      <c r="H692" s="52"/>
      <c r="I692" s="52"/>
      <c r="J692" s="52"/>
      <c r="K692" s="52"/>
      <c r="L692" s="52"/>
      <c r="M692" s="29"/>
      <c r="N692" s="248"/>
    </row>
    <row r="693" ht="15.75" customHeight="1">
      <c r="A693" s="52"/>
      <c r="B693" s="629" t="s">
        <v>660</v>
      </c>
      <c r="C693" s="630">
        <v>15.0</v>
      </c>
      <c r="D693" s="630">
        <v>18.0</v>
      </c>
      <c r="E693" s="630">
        <v>20.0</v>
      </c>
      <c r="F693" s="630">
        <v>11.0</v>
      </c>
      <c r="G693" s="631"/>
      <c r="H693" s="52"/>
      <c r="I693" s="52"/>
      <c r="J693" s="52"/>
      <c r="K693" s="52"/>
      <c r="L693" s="52"/>
      <c r="M693" s="29"/>
      <c r="N693" s="248"/>
    </row>
    <row r="694" ht="15.75" customHeight="1">
      <c r="A694" s="52"/>
      <c r="B694" s="629" t="s">
        <v>661</v>
      </c>
      <c r="C694" s="630">
        <v>17.0</v>
      </c>
      <c r="D694" s="630">
        <v>20.0</v>
      </c>
      <c r="E694" s="630">
        <v>25.0</v>
      </c>
      <c r="F694" s="630">
        <v>11.0</v>
      </c>
      <c r="G694" s="631"/>
      <c r="H694" s="52"/>
      <c r="I694" s="52"/>
      <c r="J694" s="52"/>
      <c r="K694" s="52"/>
      <c r="L694" s="52"/>
      <c r="M694" s="29"/>
      <c r="N694" s="248"/>
    </row>
    <row r="695" ht="15.75" customHeight="1">
      <c r="A695" s="52"/>
      <c r="B695" s="629" t="s">
        <v>662</v>
      </c>
      <c r="C695" s="630">
        <v>20.0</v>
      </c>
      <c r="D695" s="630">
        <v>23.0</v>
      </c>
      <c r="E695" s="630">
        <v>25.0</v>
      </c>
      <c r="F695" s="630">
        <v>11.0</v>
      </c>
      <c r="G695" s="631"/>
      <c r="H695" s="52"/>
      <c r="I695" s="52"/>
      <c r="J695" s="52"/>
      <c r="K695" s="52"/>
      <c r="L695" s="52"/>
      <c r="M695" s="29"/>
      <c r="N695" s="248"/>
    </row>
    <row r="696" ht="15.75" customHeight="1">
      <c r="A696" s="52"/>
      <c r="B696" s="629" t="s">
        <v>663</v>
      </c>
      <c r="C696" s="630">
        <v>19.0</v>
      </c>
      <c r="D696" s="630">
        <v>22.0</v>
      </c>
      <c r="E696" s="630">
        <v>25.0</v>
      </c>
      <c r="F696" s="630">
        <v>11.0</v>
      </c>
      <c r="G696" s="631"/>
      <c r="H696" s="52"/>
      <c r="I696" s="52"/>
      <c r="J696" s="52"/>
      <c r="K696" s="52"/>
      <c r="L696" s="52"/>
      <c r="M696" s="29"/>
      <c r="N696" s="248"/>
    </row>
    <row r="697" ht="15.75" customHeight="1">
      <c r="A697" s="52"/>
      <c r="B697" s="629" t="s">
        <v>664</v>
      </c>
      <c r="C697" s="630">
        <v>18.5</v>
      </c>
      <c r="D697" s="630">
        <v>21.5</v>
      </c>
      <c r="E697" s="630">
        <v>25.0</v>
      </c>
      <c r="F697" s="630">
        <v>11.0</v>
      </c>
      <c r="G697" s="631"/>
      <c r="H697" s="52"/>
      <c r="I697" s="52"/>
      <c r="J697" s="52"/>
      <c r="K697" s="52"/>
      <c r="L697" s="52"/>
      <c r="M697" s="52"/>
    </row>
    <row r="698" ht="15.75" customHeight="1">
      <c r="A698" s="52"/>
      <c r="B698" s="629" t="s">
        <v>665</v>
      </c>
      <c r="C698" s="630">
        <v>16.0</v>
      </c>
      <c r="D698" s="630">
        <v>19.5</v>
      </c>
      <c r="E698" s="630">
        <v>23.0</v>
      </c>
      <c r="F698" s="630">
        <v>11.0</v>
      </c>
      <c r="G698" s="631"/>
      <c r="H698" s="52"/>
      <c r="I698" s="52"/>
      <c r="J698" s="52"/>
      <c r="K698" s="52"/>
      <c r="L698" s="52"/>
      <c r="M698" s="52"/>
    </row>
    <row r="699" ht="15.75" customHeight="1">
      <c r="A699" s="52"/>
      <c r="B699" s="629" t="s">
        <v>666</v>
      </c>
      <c r="C699" s="630">
        <v>15.0</v>
      </c>
      <c r="D699" s="630">
        <v>18.5</v>
      </c>
      <c r="E699" s="630">
        <v>23.0</v>
      </c>
      <c r="F699" s="630">
        <v>11.0</v>
      </c>
      <c r="G699" s="631"/>
      <c r="H699" s="52"/>
      <c r="I699" s="52"/>
      <c r="J699" s="52"/>
      <c r="K699" s="52"/>
      <c r="L699" s="52"/>
      <c r="M699" s="52"/>
    </row>
    <row r="700" ht="15.75" customHeight="1">
      <c r="A700" s="52"/>
      <c r="B700" s="629" t="s">
        <v>667</v>
      </c>
      <c r="C700" s="630">
        <v>13.0</v>
      </c>
      <c r="D700" s="630">
        <v>15.0</v>
      </c>
      <c r="E700" s="630">
        <v>23.0</v>
      </c>
      <c r="F700" s="630">
        <v>11.0</v>
      </c>
      <c r="G700" s="631"/>
      <c r="H700" s="52"/>
      <c r="I700" s="52"/>
      <c r="J700" s="52"/>
      <c r="K700" s="52"/>
      <c r="L700" s="52"/>
      <c r="M700" s="52"/>
    </row>
    <row r="701" ht="15.75" customHeight="1">
      <c r="A701" s="52"/>
      <c r="B701" s="629" t="s">
        <v>668</v>
      </c>
      <c r="C701" s="630">
        <v>12.0</v>
      </c>
      <c r="D701" s="630">
        <v>14.0</v>
      </c>
      <c r="E701" s="630">
        <v>23.0</v>
      </c>
      <c r="F701" s="630">
        <v>11.0</v>
      </c>
      <c r="G701" s="631"/>
      <c r="H701" s="52"/>
      <c r="I701" s="52"/>
      <c r="J701" s="52"/>
      <c r="K701" s="52"/>
      <c r="L701" s="52"/>
      <c r="M701" s="52"/>
    </row>
    <row r="702" ht="15.75" customHeight="1">
      <c r="A702" s="52"/>
      <c r="B702" s="629" t="s">
        <v>669</v>
      </c>
      <c r="C702" s="630">
        <v>12.0</v>
      </c>
      <c r="D702" s="630">
        <v>14.0</v>
      </c>
      <c r="E702" s="630">
        <v>23.0</v>
      </c>
      <c r="F702" s="630">
        <v>10.0</v>
      </c>
      <c r="G702" s="631"/>
      <c r="H702" s="52"/>
      <c r="I702" s="52"/>
      <c r="J702" s="52"/>
      <c r="K702" s="52"/>
      <c r="L702" s="52"/>
      <c r="M702" s="52"/>
    </row>
    <row r="703" ht="15.75" customHeight="1">
      <c r="A703" s="52"/>
      <c r="B703" s="629" t="s">
        <v>670</v>
      </c>
      <c r="C703" s="630">
        <v>12.0</v>
      </c>
      <c r="D703" s="630">
        <v>14.0</v>
      </c>
      <c r="E703" s="630">
        <v>18.0</v>
      </c>
      <c r="F703" s="630">
        <v>10.0</v>
      </c>
      <c r="G703" s="631"/>
      <c r="H703" s="52"/>
      <c r="I703" s="52"/>
      <c r="J703" s="52"/>
      <c r="K703" s="52"/>
      <c r="L703" s="52"/>
      <c r="M703" s="52"/>
    </row>
    <row r="704" ht="15.75" customHeight="1">
      <c r="A704" s="52"/>
      <c r="B704" s="629" t="s">
        <v>671</v>
      </c>
      <c r="C704" s="630">
        <v>11.5</v>
      </c>
      <c r="D704" s="630">
        <v>13.5</v>
      </c>
      <c r="E704" s="630">
        <v>18.0</v>
      </c>
      <c r="F704" s="630">
        <v>10.0</v>
      </c>
      <c r="G704" s="631"/>
      <c r="H704" s="52"/>
      <c r="I704" s="52"/>
      <c r="J704" s="52"/>
      <c r="K704" s="52"/>
      <c r="L704" s="52"/>
      <c r="M704" s="52"/>
    </row>
    <row r="705" ht="15.75" customHeight="1">
      <c r="A705" s="52"/>
      <c r="B705" s="629" t="s">
        <v>672</v>
      </c>
      <c r="C705" s="630">
        <v>11.5</v>
      </c>
      <c r="D705" s="630">
        <v>13.6</v>
      </c>
      <c r="E705" s="630">
        <v>18.0</v>
      </c>
      <c r="F705" s="630">
        <v>10.0</v>
      </c>
      <c r="G705" s="631"/>
      <c r="H705" s="52"/>
      <c r="I705" s="52"/>
      <c r="J705" s="52"/>
      <c r="K705" s="52"/>
      <c r="L705" s="52"/>
      <c r="M705" s="52"/>
    </row>
    <row r="706" ht="15.75" customHeight="1">
      <c r="A706" s="52"/>
      <c r="B706" s="629" t="s">
        <v>673</v>
      </c>
      <c r="C706" s="630">
        <v>11.5</v>
      </c>
      <c r="D706" s="630">
        <v>13.65</v>
      </c>
      <c r="E706" s="630">
        <v>18.0</v>
      </c>
      <c r="F706" s="630">
        <v>10.0</v>
      </c>
      <c r="G706" s="631"/>
      <c r="H706" s="52"/>
      <c r="I706" s="52"/>
      <c r="J706" s="52"/>
      <c r="K706" s="52"/>
      <c r="L706" s="52"/>
      <c r="M706" s="52"/>
    </row>
    <row r="707" ht="15.75" customHeight="1">
      <c r="A707" s="52"/>
      <c r="B707" s="629" t="s">
        <v>674</v>
      </c>
      <c r="C707" s="630">
        <v>11.5</v>
      </c>
      <c r="D707" s="630">
        <v>13.85</v>
      </c>
      <c r="E707" s="630">
        <v>18.0</v>
      </c>
      <c r="F707" s="630">
        <v>10.0</v>
      </c>
      <c r="G707" s="631"/>
      <c r="H707" s="52"/>
      <c r="I707" s="52"/>
      <c r="J707" s="52"/>
      <c r="K707" s="52"/>
      <c r="L707" s="52"/>
      <c r="M707" s="52"/>
    </row>
    <row r="708" ht="15.75" customHeight="1">
      <c r="A708" s="52"/>
      <c r="B708" s="629" t="s">
        <v>675</v>
      </c>
      <c r="C708" s="630">
        <v>11.5</v>
      </c>
      <c r="D708" s="630">
        <v>13.75</v>
      </c>
      <c r="E708" s="630">
        <v>18.0</v>
      </c>
      <c r="F708" s="630">
        <v>10.0</v>
      </c>
      <c r="G708" s="631"/>
      <c r="H708" s="52"/>
      <c r="I708" s="52"/>
      <c r="J708" s="52"/>
      <c r="K708" s="52"/>
      <c r="L708" s="52"/>
      <c r="M708" s="52"/>
    </row>
    <row r="709" ht="15.75" customHeight="1">
      <c r="A709" s="52"/>
      <c r="B709" s="629" t="s">
        <v>676</v>
      </c>
      <c r="C709" s="630">
        <v>10.5</v>
      </c>
      <c r="D709" s="630">
        <v>12.75</v>
      </c>
      <c r="E709" s="630">
        <v>18.0</v>
      </c>
      <c r="F709" s="630">
        <v>10.0</v>
      </c>
      <c r="G709" s="631"/>
      <c r="H709" s="52"/>
      <c r="I709" s="52"/>
      <c r="J709" s="52"/>
      <c r="K709" s="52"/>
      <c r="L709" s="52"/>
      <c r="M709" s="52"/>
    </row>
    <row r="710" ht="15.75" customHeight="1">
      <c r="A710" s="52"/>
      <c r="B710" s="629" t="s">
        <v>677</v>
      </c>
      <c r="C710" s="630">
        <v>9.75</v>
      </c>
      <c r="D710" s="630">
        <v>11.75</v>
      </c>
      <c r="E710" s="630">
        <v>18.0</v>
      </c>
      <c r="F710" s="630">
        <v>10.0</v>
      </c>
      <c r="G710" s="631"/>
      <c r="H710" s="52"/>
      <c r="I710" s="52"/>
      <c r="J710" s="52"/>
      <c r="K710" s="52"/>
      <c r="L710" s="52"/>
      <c r="M710" s="52"/>
    </row>
    <row r="711" ht="15.75" customHeight="1">
      <c r="A711" s="52"/>
      <c r="B711" s="629" t="s">
        <v>678</v>
      </c>
      <c r="C711" s="630">
        <v>9.0</v>
      </c>
      <c r="D711" s="630">
        <v>11.0</v>
      </c>
      <c r="E711" s="630">
        <v>18.0</v>
      </c>
      <c r="F711" s="630">
        <v>10.0</v>
      </c>
      <c r="G711" s="631"/>
      <c r="H711" s="52"/>
      <c r="I711" s="52"/>
      <c r="J711" s="52"/>
      <c r="K711" s="52"/>
      <c r="L711" s="52"/>
      <c r="M711" s="52"/>
    </row>
    <row r="712" ht="15.75" customHeight="1">
      <c r="A712" s="52"/>
      <c r="B712" s="629" t="s">
        <v>679</v>
      </c>
      <c r="C712" s="630">
        <v>8.25</v>
      </c>
      <c r="D712" s="630">
        <v>10.25</v>
      </c>
      <c r="E712" s="630">
        <v>18.0</v>
      </c>
      <c r="F712" s="630">
        <v>10.0</v>
      </c>
      <c r="G712" s="631"/>
      <c r="H712" s="52"/>
      <c r="I712" s="52"/>
      <c r="J712" s="52"/>
      <c r="K712" s="52"/>
      <c r="L712" s="52"/>
      <c r="M712" s="52"/>
    </row>
    <row r="713" ht="15.75" customHeight="1">
      <c r="A713" s="52"/>
      <c r="B713" s="629" t="s">
        <v>680</v>
      </c>
      <c r="C713" s="630">
        <v>7.5</v>
      </c>
      <c r="D713" s="630">
        <v>9.5</v>
      </c>
      <c r="E713" s="630">
        <v>15.0</v>
      </c>
      <c r="F713" s="630">
        <v>10.0</v>
      </c>
      <c r="G713" s="631"/>
      <c r="H713" s="52"/>
      <c r="I713" s="52"/>
      <c r="J713" s="52"/>
      <c r="K713" s="52"/>
      <c r="L713" s="52"/>
      <c r="M713" s="52"/>
    </row>
    <row r="714" ht="15.75" customHeight="1">
      <c r="A714" s="52"/>
      <c r="B714" s="629" t="s">
        <v>681</v>
      </c>
      <c r="C714" s="630">
        <v>7.0</v>
      </c>
      <c r="D714" s="630">
        <v>8.5</v>
      </c>
      <c r="E714" s="630">
        <v>15.0</v>
      </c>
      <c r="F714" s="630">
        <v>10.0</v>
      </c>
      <c r="G714" s="631"/>
      <c r="H714" s="52"/>
      <c r="I714" s="52"/>
      <c r="J714" s="52"/>
      <c r="K714" s="52"/>
      <c r="L714" s="52"/>
      <c r="M714" s="52"/>
    </row>
    <row r="715" ht="15.75" customHeight="1">
      <c r="A715" s="52"/>
      <c r="B715" s="629" t="s">
        <v>682</v>
      </c>
      <c r="C715" s="630">
        <v>7.5</v>
      </c>
      <c r="D715" s="630">
        <v>9.0</v>
      </c>
      <c r="E715" s="630">
        <v>15.0</v>
      </c>
      <c r="F715" s="630">
        <v>10.0</v>
      </c>
      <c r="G715" s="631"/>
      <c r="H715" s="52"/>
      <c r="I715" s="52"/>
      <c r="J715" s="52"/>
      <c r="K715" s="52"/>
      <c r="L715" s="52"/>
      <c r="M715" s="52"/>
    </row>
    <row r="716" ht="15.75" customHeight="1">
      <c r="A716" s="52"/>
      <c r="B716" s="629" t="s">
        <v>683</v>
      </c>
      <c r="C716" s="630">
        <v>7.75</v>
      </c>
      <c r="D716" s="630">
        <v>9.25</v>
      </c>
      <c r="E716" s="630">
        <v>15.0</v>
      </c>
      <c r="F716" s="630">
        <v>10.0</v>
      </c>
      <c r="G716" s="631"/>
      <c r="H716" s="52"/>
      <c r="I716" s="52"/>
      <c r="J716" s="52"/>
      <c r="K716" s="52"/>
      <c r="L716" s="52"/>
      <c r="M716" s="52"/>
    </row>
    <row r="717" ht="15.75" customHeight="1">
      <c r="A717" s="52"/>
      <c r="B717" s="629" t="s">
        <v>684</v>
      </c>
      <c r="C717" s="630">
        <v>8.25</v>
      </c>
      <c r="D717" s="630">
        <v>9.75</v>
      </c>
      <c r="E717" s="630">
        <v>15.0</v>
      </c>
      <c r="F717" s="630">
        <v>10.0</v>
      </c>
      <c r="G717" s="631"/>
      <c r="H717" s="52"/>
      <c r="I717" s="52"/>
      <c r="J717" s="52"/>
      <c r="K717" s="52"/>
      <c r="L717" s="52"/>
      <c r="M717" s="52"/>
    </row>
    <row r="718" ht="15.75" customHeight="1">
      <c r="A718" s="52"/>
      <c r="B718" s="629" t="s">
        <v>685</v>
      </c>
      <c r="C718" s="630">
        <v>8.5</v>
      </c>
      <c r="D718" s="630">
        <v>10.0</v>
      </c>
      <c r="E718" s="630">
        <v>15.0</v>
      </c>
      <c r="F718" s="630">
        <v>10.0</v>
      </c>
      <c r="G718" s="631"/>
      <c r="H718" s="52"/>
      <c r="I718" s="52"/>
      <c r="J718" s="52"/>
      <c r="K718" s="52"/>
      <c r="L718" s="52"/>
      <c r="M718" s="52"/>
    </row>
    <row r="719" ht="15.75" customHeight="1">
      <c r="A719" s="52"/>
      <c r="B719" s="629" t="s">
        <v>686</v>
      </c>
      <c r="C719" s="630">
        <v>8.75</v>
      </c>
      <c r="D719" s="630">
        <v>10.25</v>
      </c>
      <c r="E719" s="630">
        <v>15.0</v>
      </c>
      <c r="F719" s="630">
        <v>10.0</v>
      </c>
      <c r="G719" s="631"/>
      <c r="H719" s="52"/>
      <c r="I719" s="52"/>
      <c r="J719" s="52"/>
      <c r="K719" s="52"/>
      <c r="L719" s="52"/>
      <c r="M719" s="52"/>
    </row>
    <row r="720" ht="15.75" customHeight="1">
      <c r="A720" s="52"/>
      <c r="B720" s="629" t="s">
        <v>687</v>
      </c>
      <c r="C720" s="630">
        <v>9.0</v>
      </c>
      <c r="D720" s="630">
        <v>10.5</v>
      </c>
      <c r="E720" s="630">
        <v>15.0</v>
      </c>
      <c r="F720" s="630">
        <v>10.0</v>
      </c>
      <c r="G720" s="631"/>
      <c r="H720" s="52"/>
      <c r="I720" s="52"/>
      <c r="J720" s="52"/>
      <c r="K720" s="52"/>
      <c r="L720" s="52"/>
      <c r="M720" s="52"/>
    </row>
    <row r="721" ht="15.75" customHeight="1">
      <c r="A721" s="52"/>
      <c r="B721" s="629" t="s">
        <v>688</v>
      </c>
      <c r="C721" s="630">
        <v>9.125</v>
      </c>
      <c r="D721" s="630">
        <v>10.625</v>
      </c>
      <c r="E721" s="630">
        <v>15.0</v>
      </c>
      <c r="F721" s="630">
        <v>10.0</v>
      </c>
      <c r="G721" s="631"/>
      <c r="H721" s="52"/>
      <c r="I721" s="52"/>
      <c r="J721" s="52"/>
      <c r="K721" s="52"/>
      <c r="L721" s="52"/>
      <c r="M721" s="52"/>
    </row>
    <row r="722" ht="15.75" customHeight="1">
      <c r="A722" s="52"/>
      <c r="B722" s="629" t="s">
        <v>689</v>
      </c>
      <c r="C722" s="630">
        <v>9.63</v>
      </c>
      <c r="D722" s="630">
        <v>11.13</v>
      </c>
      <c r="E722" s="630">
        <v>15.0</v>
      </c>
      <c r="F722" s="630">
        <v>10.0</v>
      </c>
      <c r="G722" s="631"/>
      <c r="H722" s="52"/>
      <c r="I722" s="52"/>
      <c r="J722" s="52"/>
      <c r="K722" s="52"/>
      <c r="L722" s="52"/>
      <c r="M722" s="52"/>
    </row>
    <row r="723" ht="15.75" customHeight="1">
      <c r="A723" s="52"/>
      <c r="B723" s="629" t="s">
        <v>690</v>
      </c>
      <c r="C723" s="630">
        <v>10.0</v>
      </c>
      <c r="D723" s="630">
        <v>11.5</v>
      </c>
      <c r="E723" s="630">
        <v>15.0</v>
      </c>
      <c r="F723" s="630">
        <v>10.0</v>
      </c>
      <c r="G723" s="631"/>
      <c r="H723" s="52"/>
      <c r="I723" s="52"/>
      <c r="J723" s="52"/>
      <c r="K723" s="52"/>
      <c r="L723" s="52"/>
      <c r="M723" s="52"/>
    </row>
    <row r="724" ht="15.75" customHeight="1">
      <c r="A724" s="52"/>
      <c r="B724" s="629" t="s">
        <v>691</v>
      </c>
      <c r="C724" s="630">
        <v>10.5</v>
      </c>
      <c r="D724" s="630">
        <v>12.0</v>
      </c>
      <c r="E724" s="630">
        <v>15.0</v>
      </c>
      <c r="F724" s="630">
        <v>10.0</v>
      </c>
      <c r="G724" s="631"/>
      <c r="H724" s="52"/>
      <c r="I724" s="52"/>
      <c r="J724" s="52"/>
      <c r="K724" s="52"/>
      <c r="L724" s="52"/>
      <c r="M724" s="52"/>
    </row>
    <row r="725" ht="15.75" customHeight="1">
      <c r="A725" s="52"/>
      <c r="B725" s="629" t="s">
        <v>692</v>
      </c>
      <c r="C725" s="630">
        <v>10.5</v>
      </c>
      <c r="D725" s="630">
        <v>12.0</v>
      </c>
      <c r="E725" s="630">
        <v>15.0</v>
      </c>
      <c r="F725" s="630">
        <v>10.0</v>
      </c>
      <c r="G725" s="632" t="s">
        <v>693</v>
      </c>
      <c r="H725" s="52"/>
      <c r="I725" s="52"/>
      <c r="J725" s="52"/>
      <c r="K725" s="52"/>
      <c r="L725" s="52"/>
      <c r="M725" s="52"/>
    </row>
    <row r="726" ht="15.75" customHeight="1">
      <c r="A726" s="52"/>
      <c r="B726" s="629" t="s">
        <v>694</v>
      </c>
      <c r="C726" s="630">
        <v>10.5</v>
      </c>
      <c r="D726" s="630">
        <v>12.0</v>
      </c>
      <c r="E726" s="630">
        <v>15.0</v>
      </c>
      <c r="F726" s="630">
        <v>9.25</v>
      </c>
      <c r="G726" s="632">
        <v>19.0</v>
      </c>
      <c r="H726" s="52"/>
      <c r="I726" s="52"/>
      <c r="J726" s="52"/>
      <c r="K726" s="52"/>
      <c r="L726" s="52"/>
      <c r="M726" s="52"/>
    </row>
    <row r="727" ht="15.75" customHeight="1">
      <c r="A727" s="52"/>
      <c r="B727" s="629" t="s">
        <v>695</v>
      </c>
      <c r="C727" s="630">
        <v>10.5</v>
      </c>
      <c r="D727" s="630">
        <v>12.0</v>
      </c>
      <c r="E727" s="630">
        <v>15.0</v>
      </c>
      <c r="F727" s="630">
        <v>7.75</v>
      </c>
      <c r="G727" s="632">
        <v>19.0</v>
      </c>
      <c r="H727" s="52"/>
      <c r="I727" s="52"/>
      <c r="J727" s="52"/>
      <c r="K727" s="52"/>
      <c r="L727" s="52"/>
      <c r="M727" s="52"/>
    </row>
    <row r="728" ht="15.75" customHeight="1">
      <c r="A728" s="52"/>
      <c r="B728" s="629" t="s">
        <v>696</v>
      </c>
      <c r="C728" s="630">
        <v>10.5</v>
      </c>
      <c r="D728" s="630">
        <v>12.0</v>
      </c>
      <c r="E728" s="630">
        <v>15.0</v>
      </c>
      <c r="F728" s="630">
        <v>7.75</v>
      </c>
      <c r="G728" s="632">
        <v>17.0</v>
      </c>
      <c r="H728" s="52"/>
      <c r="I728" s="52"/>
      <c r="J728" s="52"/>
      <c r="K728" s="52"/>
      <c r="L728" s="52"/>
      <c r="M728" s="52"/>
    </row>
    <row r="729" ht="15.75" customHeight="1">
      <c r="A729" s="52"/>
      <c r="B729" s="629" t="s">
        <v>697</v>
      </c>
      <c r="C729" s="630">
        <v>10.25</v>
      </c>
      <c r="D729" s="630">
        <v>11.75</v>
      </c>
      <c r="E729" s="630">
        <v>15.0</v>
      </c>
      <c r="F729" s="630">
        <v>7.75</v>
      </c>
      <c r="G729" s="632">
        <v>16.5</v>
      </c>
      <c r="H729" s="52"/>
      <c r="I729" s="52"/>
      <c r="J729" s="52"/>
      <c r="K729" s="52"/>
      <c r="L729" s="52"/>
      <c r="M729" s="52"/>
    </row>
    <row r="730" ht="15.75" customHeight="1">
      <c r="A730" s="52"/>
      <c r="B730" s="629" t="s">
        <v>698</v>
      </c>
      <c r="C730" s="630">
        <v>10.25</v>
      </c>
      <c r="D730" s="630">
        <v>11.75</v>
      </c>
      <c r="E730" s="630">
        <v>15.0</v>
      </c>
      <c r="F730" s="630">
        <v>7.0</v>
      </c>
      <c r="G730" s="632">
        <v>16.5</v>
      </c>
      <c r="H730" s="52"/>
      <c r="I730" s="52"/>
      <c r="J730" s="52"/>
      <c r="K730" s="52"/>
      <c r="L730" s="52"/>
      <c r="M730" s="52"/>
    </row>
    <row r="731" ht="15.75" customHeight="1">
      <c r="A731" s="52"/>
      <c r="B731" s="629" t="s">
        <v>699</v>
      </c>
      <c r="C731" s="630">
        <v>10.25</v>
      </c>
      <c r="D731" s="630">
        <v>11.75</v>
      </c>
      <c r="E731" s="630">
        <v>15.0</v>
      </c>
      <c r="F731" s="630">
        <v>7.0</v>
      </c>
      <c r="G731" s="632">
        <v>14.75</v>
      </c>
      <c r="H731" s="52"/>
      <c r="I731" s="52"/>
      <c r="J731" s="52"/>
      <c r="K731" s="52"/>
      <c r="L731" s="52"/>
      <c r="M731" s="52"/>
    </row>
    <row r="732" ht="15.75" customHeight="1">
      <c r="A732" s="52"/>
      <c r="B732" s="629" t="s">
        <v>700</v>
      </c>
      <c r="C732" s="630">
        <v>9.0</v>
      </c>
      <c r="D732" s="630">
        <v>11.75</v>
      </c>
      <c r="E732" s="630">
        <v>15.0</v>
      </c>
      <c r="F732" s="630">
        <v>7.0</v>
      </c>
      <c r="G732" s="632">
        <v>13.0</v>
      </c>
      <c r="H732" s="52"/>
      <c r="I732" s="52"/>
      <c r="J732" s="52"/>
      <c r="K732" s="52"/>
      <c r="L732" s="52"/>
      <c r="M732" s="52"/>
    </row>
    <row r="733" ht="15.75" customHeight="1">
      <c r="A733" s="52"/>
      <c r="B733" s="629" t="s">
        <v>701</v>
      </c>
      <c r="C733" s="630">
        <v>9.0</v>
      </c>
      <c r="D733" s="630">
        <v>11.5</v>
      </c>
      <c r="E733" s="630">
        <v>15.0</v>
      </c>
      <c r="F733" s="630">
        <v>7.0</v>
      </c>
      <c r="G733" s="632" t="s">
        <v>702</v>
      </c>
      <c r="H733" s="52"/>
      <c r="I733" s="52"/>
      <c r="J733" s="52"/>
      <c r="K733" s="52"/>
      <c r="L733" s="52"/>
      <c r="M733" s="52"/>
    </row>
    <row r="734" ht="15.75" customHeight="1">
      <c r="A734" s="52"/>
      <c r="B734" s="629" t="s">
        <v>703</v>
      </c>
      <c r="C734" s="630">
        <v>8.5</v>
      </c>
      <c r="D734" s="630">
        <v>11.0</v>
      </c>
      <c r="E734" s="630">
        <v>15.0</v>
      </c>
      <c r="F734" s="630">
        <v>7.0</v>
      </c>
      <c r="G734" s="633"/>
      <c r="H734" s="52"/>
      <c r="I734" s="52"/>
      <c r="J734" s="52"/>
      <c r="K734" s="52"/>
      <c r="L734" s="52"/>
      <c r="M734" s="52"/>
    </row>
    <row r="735" ht="15.75" customHeight="1">
      <c r="A735" s="52"/>
      <c r="B735" s="629" t="s">
        <v>704</v>
      </c>
      <c r="C735" s="630">
        <v>8.0</v>
      </c>
      <c r="D735" s="630">
        <v>10.5</v>
      </c>
      <c r="E735" s="630">
        <v>15.0</v>
      </c>
      <c r="F735" s="630">
        <v>7.0</v>
      </c>
      <c r="G735" s="633"/>
      <c r="H735" s="52"/>
      <c r="I735" s="52"/>
      <c r="J735" s="52"/>
      <c r="K735" s="52"/>
      <c r="L735" s="52"/>
      <c r="M735" s="52"/>
    </row>
    <row r="736" ht="15.75" customHeight="1">
      <c r="A736" s="52"/>
      <c r="B736" s="629" t="s">
        <v>705</v>
      </c>
      <c r="C736" s="630">
        <v>7.5</v>
      </c>
      <c r="D736" s="630">
        <v>9.75</v>
      </c>
      <c r="E736" s="630">
        <v>15.0</v>
      </c>
      <c r="F736" s="630">
        <v>7.0</v>
      </c>
      <c r="G736" s="633"/>
      <c r="H736" s="52"/>
      <c r="I736" s="52"/>
      <c r="J736" s="52"/>
      <c r="K736" s="52"/>
      <c r="L736" s="52"/>
      <c r="M736" s="52"/>
    </row>
    <row r="737" ht="15.75" customHeight="1">
      <c r="A737" s="52"/>
      <c r="B737" s="629" t="s">
        <v>706</v>
      </c>
      <c r="C737" s="630">
        <v>7.25</v>
      </c>
      <c r="D737" s="630">
        <v>9.5</v>
      </c>
      <c r="E737" s="630">
        <v>15.0</v>
      </c>
      <c r="F737" s="630">
        <v>7.0</v>
      </c>
      <c r="G737" s="633"/>
      <c r="H737" s="52"/>
      <c r="I737" s="52"/>
      <c r="J737" s="52"/>
      <c r="K737" s="52"/>
      <c r="L737" s="52"/>
      <c r="M737" s="52"/>
    </row>
    <row r="738" ht="15.75" customHeight="1">
      <c r="A738" s="52"/>
      <c r="B738" s="629" t="s">
        <v>707</v>
      </c>
      <c r="C738" s="630">
        <v>7.25</v>
      </c>
      <c r="D738" s="630">
        <v>9.0</v>
      </c>
      <c r="E738" s="630">
        <v>15.0</v>
      </c>
      <c r="F738" s="630">
        <v>7.0</v>
      </c>
      <c r="G738" s="633"/>
      <c r="H738" s="52"/>
      <c r="I738" s="52"/>
      <c r="J738" s="52"/>
      <c r="K738" s="52"/>
      <c r="L738" s="52"/>
      <c r="M738" s="52"/>
    </row>
    <row r="739" ht="15.75" customHeight="1">
      <c r="A739" s="52"/>
      <c r="B739" s="629" t="s">
        <v>708</v>
      </c>
      <c r="C739" s="630">
        <v>7.0</v>
      </c>
      <c r="D739" s="630">
        <v>8.5</v>
      </c>
      <c r="E739" s="630">
        <v>15.0</v>
      </c>
      <c r="F739" s="630">
        <v>7.0</v>
      </c>
      <c r="G739" s="633"/>
      <c r="H739" s="52"/>
      <c r="I739" s="52"/>
      <c r="J739" s="52"/>
      <c r="K739" s="52"/>
      <c r="L739" s="52"/>
      <c r="M739" s="52"/>
    </row>
    <row r="740" ht="15.75" customHeight="1">
      <c r="A740" s="52"/>
      <c r="B740" s="629" t="s">
        <v>709</v>
      </c>
      <c r="C740" s="630">
        <v>7.0</v>
      </c>
      <c r="D740" s="630">
        <v>8.5</v>
      </c>
      <c r="E740" s="630">
        <v>15.0</v>
      </c>
      <c r="F740" s="630">
        <v>8.0</v>
      </c>
      <c r="G740" s="633"/>
      <c r="H740" s="52"/>
      <c r="I740" s="52"/>
      <c r="J740" s="52"/>
      <c r="K740" s="52"/>
      <c r="L740" s="52"/>
      <c r="M740" s="52"/>
    </row>
    <row r="741" ht="15.75" customHeight="1">
      <c r="A741" s="52"/>
      <c r="B741" s="629" t="s">
        <v>710</v>
      </c>
      <c r="C741" s="630">
        <v>7.5</v>
      </c>
      <c r="D741" s="630">
        <v>9.0</v>
      </c>
      <c r="E741" s="630">
        <v>15.0</v>
      </c>
      <c r="F741" s="630">
        <v>8.0</v>
      </c>
      <c r="G741" s="633"/>
      <c r="H741" s="52"/>
      <c r="I741" s="52"/>
      <c r="J741" s="52"/>
      <c r="K741" s="52"/>
      <c r="L741" s="52"/>
      <c r="M741" s="52"/>
    </row>
    <row r="742" ht="15.75" customHeight="1">
      <c r="A742" s="52"/>
      <c r="B742" s="629" t="s">
        <v>711</v>
      </c>
      <c r="C742" s="630">
        <v>7.75</v>
      </c>
      <c r="D742" s="630">
        <v>9.75</v>
      </c>
      <c r="E742" s="630">
        <v>15.0</v>
      </c>
      <c r="F742" s="630">
        <v>8.0</v>
      </c>
      <c r="G742" s="633"/>
      <c r="H742" s="52"/>
      <c r="I742" s="52"/>
      <c r="J742" s="52"/>
      <c r="K742" s="52"/>
      <c r="L742" s="52"/>
      <c r="M742" s="52"/>
    </row>
    <row r="743" ht="15.75" customHeight="1">
      <c r="A743" s="52"/>
      <c r="B743" s="629" t="s">
        <v>712</v>
      </c>
      <c r="C743" s="630">
        <v>7.5</v>
      </c>
      <c r="D743" s="630">
        <v>9.5</v>
      </c>
      <c r="E743" s="630">
        <v>15.0</v>
      </c>
      <c r="F743" s="630">
        <v>8.0</v>
      </c>
      <c r="G743" s="633"/>
      <c r="H743" s="52"/>
      <c r="I743" s="52"/>
      <c r="J743" s="52"/>
      <c r="K743" s="52"/>
      <c r="L743" s="52"/>
      <c r="M743" s="52"/>
    </row>
    <row r="744" ht="15.75" customHeight="1">
      <c r="A744" s="52"/>
      <c r="B744" s="629" t="s">
        <v>713</v>
      </c>
      <c r="C744" s="630">
        <v>7.0</v>
      </c>
      <c r="D744" s="630">
        <v>9.0</v>
      </c>
      <c r="E744" s="630">
        <v>15.0</v>
      </c>
      <c r="F744" s="630">
        <v>8.0</v>
      </c>
      <c r="G744" s="633"/>
      <c r="H744" s="52"/>
      <c r="I744" s="52"/>
      <c r="J744" s="52"/>
      <c r="K744" s="52"/>
      <c r="L744" s="52"/>
      <c r="M744" s="52"/>
    </row>
    <row r="745" ht="15.75" customHeight="1">
      <c r="A745" s="52"/>
      <c r="B745" s="629" t="s">
        <v>714</v>
      </c>
      <c r="C745" s="630">
        <v>7.0</v>
      </c>
      <c r="D745" s="630">
        <v>9.0</v>
      </c>
      <c r="E745" s="630">
        <v>15.0</v>
      </c>
      <c r="F745" s="630">
        <v>6.0</v>
      </c>
      <c r="G745" s="633"/>
      <c r="H745" s="52"/>
      <c r="I745" s="52"/>
      <c r="J745" s="52"/>
      <c r="K745" s="52"/>
      <c r="L745" s="52"/>
      <c r="M745" s="52"/>
    </row>
    <row r="746" ht="15.75" customHeight="1">
      <c r="A746" s="52"/>
      <c r="B746" s="629" t="s">
        <v>715</v>
      </c>
      <c r="C746" s="630">
        <v>6.5</v>
      </c>
      <c r="D746" s="630">
        <v>8.5</v>
      </c>
      <c r="E746" s="630">
        <v>15.0</v>
      </c>
      <c r="F746" s="630">
        <v>6.0</v>
      </c>
      <c r="G746" s="633"/>
      <c r="H746" s="52"/>
      <c r="I746" s="52"/>
      <c r="J746" s="52"/>
      <c r="K746" s="52"/>
      <c r="L746" s="52"/>
      <c r="M746" s="52"/>
    </row>
    <row r="747" ht="15.75" customHeight="1">
      <c r="A747" s="52"/>
      <c r="B747" s="629" t="s">
        <v>716</v>
      </c>
      <c r="C747" s="630">
        <v>6.5</v>
      </c>
      <c r="D747" s="630">
        <v>8.0</v>
      </c>
      <c r="E747" s="630">
        <v>15.0</v>
      </c>
      <c r="F747" s="630">
        <v>6.0</v>
      </c>
      <c r="G747" s="633"/>
      <c r="H747" s="52"/>
      <c r="I747" s="52"/>
      <c r="J747" s="52"/>
      <c r="K747" s="52"/>
      <c r="L747" s="52"/>
      <c r="M747" s="52"/>
    </row>
    <row r="748" ht="15.75" customHeight="1">
      <c r="A748" s="52"/>
      <c r="B748" s="629" t="s">
        <v>717</v>
      </c>
      <c r="C748" s="630">
        <v>6.0</v>
      </c>
      <c r="D748" s="630">
        <v>7.5</v>
      </c>
      <c r="E748" s="630">
        <v>15.0</v>
      </c>
      <c r="F748" s="630">
        <v>6.0</v>
      </c>
      <c r="G748" s="633"/>
      <c r="H748" s="52"/>
      <c r="I748" s="52"/>
      <c r="J748" s="52"/>
      <c r="K748" s="52"/>
      <c r="L748" s="52"/>
      <c r="M748" s="52"/>
    </row>
    <row r="749" ht="15.75" customHeight="1">
      <c r="A749" s="52"/>
      <c r="B749" s="629" t="s">
        <v>718</v>
      </c>
      <c r="C749" s="630">
        <v>6.0</v>
      </c>
      <c r="D749" s="630">
        <v>7.5</v>
      </c>
      <c r="E749" s="630">
        <v>15.0</v>
      </c>
      <c r="F749" s="630">
        <v>7.5</v>
      </c>
      <c r="G749" s="633"/>
      <c r="H749" s="52"/>
      <c r="I749" s="52"/>
      <c r="J749" s="52"/>
      <c r="K749" s="52"/>
      <c r="L749" s="52"/>
      <c r="M749" s="52"/>
    </row>
    <row r="750" ht="15.75" customHeight="1">
      <c r="A750" s="52"/>
      <c r="B750" s="629" t="s">
        <v>719</v>
      </c>
      <c r="C750" s="630">
        <v>6.5</v>
      </c>
      <c r="D750" s="630">
        <v>8.0</v>
      </c>
      <c r="E750" s="630">
        <v>15.0</v>
      </c>
      <c r="F750" s="630">
        <v>7.5</v>
      </c>
      <c r="G750" s="633"/>
      <c r="H750" s="52"/>
      <c r="I750" s="52"/>
      <c r="J750" s="52"/>
      <c r="K750" s="52"/>
      <c r="L750" s="52"/>
      <c r="M750" s="52"/>
    </row>
    <row r="751" ht="15.75" customHeight="1">
      <c r="A751" s="52"/>
      <c r="B751" s="634" t="s">
        <v>720</v>
      </c>
      <c r="C751" s="635">
        <v>7.0</v>
      </c>
      <c r="D751" s="635">
        <v>8.5</v>
      </c>
      <c r="E751" s="635">
        <v>15.0</v>
      </c>
      <c r="F751" s="635">
        <v>7.5</v>
      </c>
      <c r="G751" s="633"/>
      <c r="H751" s="52"/>
      <c r="I751" s="52"/>
      <c r="J751" s="52"/>
      <c r="K751" s="52"/>
      <c r="L751" s="52"/>
      <c r="M751" s="52"/>
    </row>
    <row r="752" ht="15.75" customHeight="1">
      <c r="A752" s="52"/>
      <c r="B752" s="634" t="s">
        <v>721</v>
      </c>
      <c r="C752" s="635">
        <v>7.25</v>
      </c>
      <c r="D752" s="635">
        <v>8.75</v>
      </c>
      <c r="E752" s="635">
        <v>15.0</v>
      </c>
      <c r="F752" s="635">
        <v>7.5</v>
      </c>
      <c r="G752" s="633"/>
      <c r="H752" s="52"/>
      <c r="I752" s="52"/>
      <c r="J752" s="52"/>
      <c r="K752" s="52"/>
      <c r="L752" s="52"/>
      <c r="M752" s="52"/>
    </row>
    <row r="753" ht="15.75" customHeight="1">
      <c r="A753" s="52"/>
      <c r="B753" s="634" t="s">
        <v>722</v>
      </c>
      <c r="C753" s="635">
        <v>7.25</v>
      </c>
      <c r="D753" s="635">
        <v>8.5</v>
      </c>
      <c r="E753" s="635">
        <v>15.0</v>
      </c>
      <c r="F753" s="635">
        <v>7.5</v>
      </c>
      <c r="G753" s="633"/>
      <c r="H753" s="52"/>
      <c r="I753" s="52"/>
      <c r="J753" s="52"/>
      <c r="K753" s="52"/>
      <c r="L753" s="52"/>
      <c r="M753" s="52"/>
    </row>
    <row r="754" ht="15.75" customHeight="1">
      <c r="A754" s="52"/>
      <c r="B754" s="634" t="s">
        <v>723</v>
      </c>
      <c r="C754" s="635">
        <v>8.0</v>
      </c>
      <c r="D754" s="635">
        <v>9.0</v>
      </c>
      <c r="E754" s="635">
        <v>15.0</v>
      </c>
      <c r="F754" s="635">
        <v>7.5</v>
      </c>
      <c r="G754" s="633"/>
      <c r="H754" s="52"/>
      <c r="I754" s="52"/>
      <c r="J754" s="52"/>
      <c r="K754" s="52"/>
      <c r="L754" s="52"/>
      <c r="M754" s="52"/>
    </row>
    <row r="755" ht="15.75" customHeight="1">
      <c r="A755" s="52"/>
      <c r="B755" s="634" t="s">
        <v>724</v>
      </c>
      <c r="C755" s="635">
        <v>8.0</v>
      </c>
      <c r="D755" s="635">
        <v>9.0</v>
      </c>
      <c r="E755" s="635">
        <v>15.0</v>
      </c>
      <c r="F755" s="635">
        <v>6.0</v>
      </c>
      <c r="G755" s="633"/>
      <c r="H755" s="52"/>
      <c r="I755" s="52"/>
      <c r="J755" s="52"/>
      <c r="K755" s="52"/>
      <c r="L755" s="52"/>
      <c r="M755" s="52"/>
    </row>
    <row r="756" ht="15.75" customHeight="1">
      <c r="A756" s="52"/>
      <c r="B756" s="634" t="s">
        <v>725</v>
      </c>
      <c r="C756" s="635">
        <v>8.0</v>
      </c>
      <c r="D756" s="635">
        <v>9.0</v>
      </c>
      <c r="E756" s="635">
        <v>15.0</v>
      </c>
      <c r="F756" s="635">
        <v>5.0</v>
      </c>
      <c r="G756" s="633"/>
      <c r="H756" s="52"/>
      <c r="I756" s="52"/>
      <c r="J756" s="52"/>
      <c r="K756" s="52"/>
      <c r="L756" s="52"/>
      <c r="M756" s="52"/>
    </row>
    <row r="757" ht="15.75" customHeight="1">
      <c r="A757" s="52"/>
      <c r="B757" s="634" t="s">
        <v>726</v>
      </c>
      <c r="C757" s="635">
        <v>7.5</v>
      </c>
      <c r="D757" s="635">
        <v>8.5</v>
      </c>
      <c r="E757" s="635">
        <v>15.0</v>
      </c>
      <c r="F757" s="635">
        <v>5.0</v>
      </c>
      <c r="G757" s="633"/>
      <c r="H757" s="52"/>
      <c r="I757" s="52"/>
      <c r="J757" s="52"/>
      <c r="K757" s="52"/>
      <c r="L757" s="52"/>
      <c r="M757" s="52"/>
    </row>
    <row r="758" ht="15.75" customHeight="1">
      <c r="A758" s="52"/>
      <c r="B758" s="634" t="s">
        <v>727</v>
      </c>
      <c r="C758" s="635">
        <v>7.0</v>
      </c>
      <c r="D758" s="635">
        <v>8.0</v>
      </c>
      <c r="E758" s="635">
        <v>15.0</v>
      </c>
      <c r="F758" s="635">
        <v>5.0</v>
      </c>
      <c r="G758" s="633"/>
      <c r="H758" s="52"/>
      <c r="I758" s="52"/>
      <c r="J758" s="52"/>
      <c r="K758" s="52"/>
      <c r="L758" s="52"/>
      <c r="M758" s="52"/>
    </row>
    <row r="759" ht="15.75" customHeight="1">
      <c r="A759" s="52"/>
      <c r="B759" s="634" t="s">
        <v>728</v>
      </c>
      <c r="C759" s="635">
        <v>6.5</v>
      </c>
      <c r="D759" s="635">
        <v>7.5</v>
      </c>
      <c r="E759" s="635">
        <v>15.0</v>
      </c>
      <c r="F759" s="635">
        <v>5.0</v>
      </c>
      <c r="G759" s="633"/>
      <c r="H759" s="52"/>
      <c r="I759" s="52"/>
      <c r="J759" s="52"/>
      <c r="K759" s="52"/>
      <c r="L759" s="52"/>
      <c r="M759" s="52"/>
    </row>
    <row r="760" ht="15.75" customHeight="1">
      <c r="A760" s="52"/>
      <c r="B760" s="634" t="s">
        <v>729</v>
      </c>
      <c r="C760" s="635">
        <v>6.5</v>
      </c>
      <c r="D760" s="635">
        <v>7.5</v>
      </c>
      <c r="E760" s="635">
        <v>15.0</v>
      </c>
      <c r="F760" s="635">
        <v>4.0</v>
      </c>
      <c r="G760" s="633"/>
      <c r="H760" s="52"/>
      <c r="I760" s="52"/>
      <c r="J760" s="52"/>
      <c r="K760" s="52"/>
      <c r="L760" s="52"/>
      <c r="M760" s="52"/>
    </row>
    <row r="761" ht="15.75" customHeight="1">
      <c r="A761" s="52"/>
      <c r="B761" s="634" t="s">
        <v>730</v>
      </c>
      <c r="C761" s="635">
        <v>6.25</v>
      </c>
      <c r="D761" s="635">
        <v>7.25</v>
      </c>
      <c r="E761" s="635">
        <v>15.0</v>
      </c>
      <c r="F761" s="635">
        <v>4.0</v>
      </c>
      <c r="G761" s="633"/>
      <c r="H761" s="52"/>
      <c r="I761" s="52"/>
      <c r="J761" s="52"/>
      <c r="K761" s="52"/>
      <c r="L761" s="52"/>
      <c r="M761" s="52"/>
    </row>
    <row r="762" ht="15.75" customHeight="1">
      <c r="A762" s="52"/>
      <c r="B762" s="634" t="s">
        <v>731</v>
      </c>
      <c r="C762" s="635">
        <v>6.0</v>
      </c>
      <c r="D762" s="635">
        <v>7.0</v>
      </c>
      <c r="E762" s="635">
        <v>15.0</v>
      </c>
      <c r="F762" s="635">
        <v>4.0</v>
      </c>
      <c r="G762" s="633"/>
      <c r="H762" s="52"/>
      <c r="I762" s="52"/>
      <c r="J762" s="52"/>
      <c r="K762" s="52"/>
      <c r="L762" s="52"/>
      <c r="M762" s="52"/>
    </row>
    <row r="763" ht="15.75" customHeight="1">
      <c r="A763" s="52"/>
      <c r="B763" s="634" t="s">
        <v>732</v>
      </c>
      <c r="C763" s="635">
        <v>6.0</v>
      </c>
      <c r="D763" s="635">
        <v>7.0</v>
      </c>
      <c r="E763" s="635">
        <v>10.0</v>
      </c>
      <c r="F763" s="635">
        <v>4.0</v>
      </c>
      <c r="G763" s="633"/>
      <c r="H763" s="52"/>
      <c r="I763" s="52"/>
      <c r="J763" s="52"/>
      <c r="K763" s="52"/>
      <c r="L763" s="52"/>
      <c r="M763" s="52"/>
    </row>
    <row r="764" ht="15.75" customHeight="1">
      <c r="A764" s="52"/>
      <c r="B764" s="634" t="s">
        <v>733</v>
      </c>
      <c r="C764" s="635">
        <v>5.5</v>
      </c>
      <c r="D764" s="635">
        <v>6.5</v>
      </c>
      <c r="E764" s="635">
        <v>9.5</v>
      </c>
      <c r="F764" s="635">
        <v>4.0</v>
      </c>
      <c r="G764" s="633"/>
      <c r="H764" s="52"/>
      <c r="I764" s="52"/>
      <c r="J764" s="52"/>
      <c r="K764" s="52"/>
      <c r="L764" s="52"/>
      <c r="M764" s="52"/>
    </row>
    <row r="765" ht="15.75" customHeight="1">
      <c r="A765" s="52"/>
      <c r="B765" s="634" t="s">
        <v>734</v>
      </c>
      <c r="C765" s="635">
        <v>5.5</v>
      </c>
      <c r="D765" s="635">
        <v>6.5</v>
      </c>
      <c r="E765" s="635">
        <v>9.5</v>
      </c>
      <c r="F765" s="635">
        <v>2.0</v>
      </c>
      <c r="G765" s="633"/>
      <c r="H765" s="52"/>
      <c r="I765" s="52"/>
      <c r="J765" s="52"/>
      <c r="K765" s="52"/>
      <c r="L765" s="52"/>
      <c r="M765" s="52"/>
    </row>
    <row r="766" ht="15.75" customHeight="1">
      <c r="A766" s="52"/>
      <c r="B766" s="634" t="s">
        <v>735</v>
      </c>
      <c r="C766" s="635">
        <v>4.5</v>
      </c>
      <c r="D766" s="635">
        <v>5.5</v>
      </c>
      <c r="E766" s="635">
        <v>8.5</v>
      </c>
      <c r="F766" s="635">
        <v>2.0</v>
      </c>
      <c r="G766" s="633"/>
      <c r="H766" s="52"/>
      <c r="I766" s="52"/>
      <c r="J766" s="52"/>
      <c r="K766" s="52"/>
      <c r="L766" s="52"/>
      <c r="M766" s="52"/>
    </row>
    <row r="767" ht="15.75" customHeight="1">
      <c r="A767" s="52"/>
      <c r="B767" s="634" t="s">
        <v>736</v>
      </c>
      <c r="C767" s="635">
        <v>5.0</v>
      </c>
      <c r="D767" s="635">
        <v>6.0</v>
      </c>
      <c r="E767" s="635">
        <v>9.0</v>
      </c>
      <c r="F767" s="635">
        <v>2.0</v>
      </c>
      <c r="G767" s="633"/>
      <c r="H767" s="52"/>
      <c r="I767" s="52"/>
      <c r="J767" s="52"/>
      <c r="K767" s="52"/>
      <c r="L767" s="52"/>
      <c r="M767" s="52"/>
    </row>
    <row r="768" ht="15.75" customHeight="1">
      <c r="A768" s="52"/>
      <c r="B768" s="634" t="s">
        <v>737</v>
      </c>
      <c r="C768" s="635">
        <v>5.0</v>
      </c>
      <c r="D768" s="635">
        <v>6.0</v>
      </c>
      <c r="E768" s="635">
        <v>9.0</v>
      </c>
      <c r="F768" s="635">
        <v>4.0</v>
      </c>
      <c r="G768" s="633"/>
      <c r="H768" s="52"/>
      <c r="I768" s="52"/>
      <c r="J768" s="52"/>
      <c r="K768" s="52"/>
      <c r="L768" s="52"/>
      <c r="M768" s="52"/>
    </row>
    <row r="769" ht="15.75" customHeight="1">
      <c r="A769" s="52"/>
      <c r="B769" s="634" t="s">
        <v>738</v>
      </c>
      <c r="C769" s="635">
        <v>5.5</v>
      </c>
      <c r="D769" s="635">
        <v>6.5</v>
      </c>
      <c r="E769" s="635">
        <v>9.5</v>
      </c>
      <c r="F769" s="635">
        <v>4.0</v>
      </c>
      <c r="G769" s="633"/>
      <c r="H769" s="52"/>
      <c r="I769" s="52"/>
      <c r="J769" s="52"/>
      <c r="K769" s="52"/>
      <c r="L769" s="52"/>
      <c r="M769" s="52"/>
    </row>
    <row r="770" ht="15.75" customHeight="1">
      <c r="A770" s="52"/>
      <c r="B770" s="634" t="s">
        <v>739</v>
      </c>
      <c r="C770" s="635">
        <v>6.5</v>
      </c>
      <c r="D770" s="635">
        <v>7.5</v>
      </c>
      <c r="E770" s="635">
        <v>10.5</v>
      </c>
      <c r="F770" s="635">
        <v>4.0</v>
      </c>
      <c r="G770" s="633"/>
      <c r="H770" s="52"/>
      <c r="I770" s="52"/>
      <c r="J770" s="52"/>
      <c r="K770" s="52"/>
      <c r="L770" s="52"/>
      <c r="M770" s="52"/>
    </row>
    <row r="771" ht="15.75" customHeight="1">
      <c r="A771" s="52"/>
      <c r="B771" s="634" t="s">
        <v>740</v>
      </c>
      <c r="C771" s="635">
        <v>13.5</v>
      </c>
      <c r="D771" s="635">
        <v>14.5</v>
      </c>
      <c r="E771" s="635">
        <v>17.5</v>
      </c>
      <c r="F771" s="635">
        <v>4.0</v>
      </c>
      <c r="G771" s="633"/>
      <c r="H771" s="52"/>
      <c r="I771" s="52"/>
      <c r="J771" s="52"/>
      <c r="K771" s="52"/>
      <c r="L771" s="52"/>
      <c r="M771" s="52"/>
    </row>
    <row r="772" ht="15.75" customHeight="1">
      <c r="A772" s="52"/>
      <c r="B772" s="636" t="s">
        <v>741</v>
      </c>
      <c r="C772" s="637">
        <v>14.5</v>
      </c>
      <c r="D772" s="637">
        <v>15.5</v>
      </c>
      <c r="E772" s="637">
        <v>18.5</v>
      </c>
      <c r="F772" s="637">
        <v>4.0</v>
      </c>
      <c r="G772" s="633"/>
      <c r="H772" s="52"/>
      <c r="I772" s="52"/>
      <c r="J772" s="52"/>
      <c r="K772" s="52"/>
      <c r="L772" s="52"/>
      <c r="M772" s="52"/>
    </row>
    <row r="773" ht="15.75" customHeight="1">
      <c r="A773" s="52"/>
      <c r="B773" s="52"/>
      <c r="C773" s="52"/>
      <c r="D773" s="52"/>
      <c r="E773" s="52"/>
      <c r="F773" s="52"/>
      <c r="G773" s="52"/>
      <c r="H773" s="52"/>
      <c r="I773" s="52"/>
      <c r="J773" s="52"/>
      <c r="K773" s="52"/>
      <c r="L773" s="52"/>
      <c r="M773" s="52"/>
    </row>
    <row r="774" ht="15.75" customHeight="1">
      <c r="A774" s="52"/>
      <c r="B774" s="52"/>
      <c r="C774" s="52"/>
      <c r="D774" s="52"/>
      <c r="E774" s="52"/>
      <c r="F774" s="52"/>
      <c r="G774" s="52"/>
      <c r="H774" s="52"/>
      <c r="I774" s="52"/>
      <c r="J774" s="52"/>
      <c r="K774" s="52"/>
      <c r="L774" s="52"/>
      <c r="M774" s="52"/>
    </row>
    <row r="775" ht="15.75" customHeight="1">
      <c r="A775" s="52"/>
      <c r="B775" s="52"/>
      <c r="C775" s="52"/>
      <c r="D775" s="52"/>
      <c r="E775" s="52"/>
      <c r="F775" s="52"/>
      <c r="G775" s="52"/>
      <c r="H775" s="52"/>
      <c r="I775" s="52"/>
      <c r="J775" s="52"/>
      <c r="K775" s="52"/>
      <c r="L775" s="52"/>
      <c r="M775" s="52"/>
    </row>
    <row r="776" ht="15.75" customHeight="1">
      <c r="A776" s="52"/>
      <c r="B776" s="52"/>
      <c r="C776" s="52"/>
      <c r="D776" s="52"/>
      <c r="E776" s="52"/>
      <c r="F776" s="52"/>
      <c r="G776" s="52"/>
      <c r="H776" s="52"/>
      <c r="I776" s="52"/>
      <c r="J776" s="52"/>
      <c r="K776" s="52"/>
      <c r="L776" s="52"/>
      <c r="M776" s="52"/>
    </row>
    <row r="777" ht="15.75" customHeight="1">
      <c r="A777" s="52"/>
      <c r="B777" s="52"/>
      <c r="C777" s="52"/>
      <c r="D777" s="52"/>
      <c r="E777" s="52"/>
      <c r="F777" s="52"/>
      <c r="G777" s="52"/>
      <c r="H777" s="52"/>
      <c r="I777" s="52"/>
      <c r="J777" s="52"/>
      <c r="K777" s="52"/>
      <c r="L777" s="52"/>
      <c r="M777" s="52"/>
    </row>
    <row r="778" ht="15.75" customHeight="1">
      <c r="A778" s="52"/>
      <c r="B778" s="52"/>
      <c r="C778" s="52"/>
      <c r="D778" s="52"/>
      <c r="E778" s="52"/>
      <c r="F778" s="52"/>
      <c r="G778" s="52"/>
      <c r="H778" s="52"/>
      <c r="I778" s="52"/>
      <c r="J778" s="52"/>
      <c r="K778" s="52"/>
      <c r="L778" s="52"/>
      <c r="M778" s="52"/>
    </row>
    <row r="779" ht="15.75" customHeight="1">
      <c r="A779" s="52"/>
      <c r="B779" s="52"/>
      <c r="C779" s="52"/>
      <c r="D779" s="52"/>
      <c r="E779" s="52"/>
      <c r="F779" s="52"/>
      <c r="G779" s="52"/>
      <c r="H779" s="52"/>
      <c r="I779" s="52"/>
      <c r="J779" s="52"/>
      <c r="K779" s="52"/>
      <c r="L779" s="52"/>
      <c r="M779" s="52"/>
    </row>
    <row r="780" ht="15.75" customHeight="1">
      <c r="A780" s="52"/>
      <c r="B780" s="52"/>
      <c r="C780" s="52"/>
      <c r="D780" s="52"/>
      <c r="E780" s="52"/>
      <c r="F780" s="52"/>
      <c r="G780" s="52"/>
      <c r="H780" s="52"/>
      <c r="I780" s="52"/>
      <c r="J780" s="52"/>
      <c r="K780" s="52"/>
      <c r="L780" s="52"/>
      <c r="M780" s="52"/>
    </row>
    <row r="781" ht="15.75" customHeight="1">
      <c r="A781" s="52"/>
      <c r="B781" s="52"/>
      <c r="C781" s="52"/>
      <c r="D781" s="52"/>
      <c r="E781" s="52"/>
      <c r="F781" s="52"/>
      <c r="G781" s="52"/>
      <c r="H781" s="52"/>
      <c r="I781" s="52"/>
      <c r="J781" s="52"/>
      <c r="K781" s="52"/>
      <c r="L781" s="52"/>
      <c r="M781" s="52"/>
    </row>
    <row r="782" ht="15.75" customHeight="1">
      <c r="A782" s="52"/>
      <c r="B782" s="52"/>
      <c r="C782" s="52"/>
      <c r="D782" s="52"/>
      <c r="E782" s="52"/>
      <c r="F782" s="52"/>
      <c r="G782" s="52"/>
      <c r="H782" s="52"/>
      <c r="I782" s="52"/>
      <c r="J782" s="52"/>
      <c r="K782" s="52"/>
      <c r="L782" s="52"/>
      <c r="M782" s="52"/>
    </row>
    <row r="783" ht="15.75" customHeight="1">
      <c r="A783" s="52"/>
      <c r="B783" s="52"/>
      <c r="C783" s="52"/>
      <c r="D783" s="52"/>
      <c r="E783" s="52"/>
      <c r="F783" s="52"/>
      <c r="G783" s="52"/>
      <c r="H783" s="52"/>
      <c r="I783" s="52"/>
      <c r="J783" s="52"/>
      <c r="K783" s="52"/>
      <c r="L783" s="52"/>
      <c r="M783" s="52"/>
    </row>
    <row r="784" ht="15.75" customHeight="1">
      <c r="A784" s="52"/>
      <c r="B784" s="52"/>
      <c r="C784" s="52"/>
      <c r="D784" s="52"/>
      <c r="E784" s="52"/>
      <c r="F784" s="52"/>
      <c r="G784" s="52"/>
      <c r="H784" s="52"/>
      <c r="I784" s="52"/>
      <c r="J784" s="52"/>
      <c r="K784" s="52"/>
      <c r="L784" s="52"/>
      <c r="M784" s="52"/>
    </row>
    <row r="785" ht="15.75" customHeight="1">
      <c r="A785" s="52"/>
      <c r="B785" s="52"/>
      <c r="C785" s="52"/>
      <c r="D785" s="52"/>
      <c r="E785" s="52"/>
      <c r="F785" s="52"/>
      <c r="G785" s="52"/>
      <c r="H785" s="52"/>
      <c r="I785" s="52"/>
      <c r="J785" s="52"/>
      <c r="K785" s="52"/>
      <c r="L785" s="52"/>
      <c r="M785" s="52"/>
    </row>
    <row r="786" ht="15.75" customHeight="1">
      <c r="A786" s="52"/>
      <c r="B786" s="52"/>
      <c r="C786" s="52"/>
      <c r="D786" s="52"/>
      <c r="E786" s="52"/>
      <c r="F786" s="52"/>
      <c r="G786" s="52"/>
      <c r="H786" s="52"/>
      <c r="I786" s="52"/>
      <c r="J786" s="52"/>
      <c r="K786" s="52"/>
      <c r="L786" s="52"/>
      <c r="M786" s="52"/>
    </row>
    <row r="787" ht="15.75" customHeight="1">
      <c r="A787" s="52"/>
      <c r="B787" s="52"/>
      <c r="C787" s="52"/>
      <c r="D787" s="52"/>
      <c r="E787" s="52"/>
      <c r="F787" s="52"/>
      <c r="G787" s="52"/>
      <c r="H787" s="52"/>
      <c r="I787" s="52"/>
      <c r="J787" s="52"/>
      <c r="K787" s="52"/>
      <c r="L787" s="52"/>
      <c r="M787" s="52"/>
    </row>
    <row r="788" ht="15.75" customHeight="1">
      <c r="A788" s="52"/>
      <c r="B788" s="52"/>
      <c r="C788" s="52"/>
      <c r="D788" s="52"/>
      <c r="E788" s="52"/>
      <c r="F788" s="52"/>
      <c r="G788" s="52"/>
      <c r="H788" s="52"/>
      <c r="I788" s="52"/>
      <c r="J788" s="52"/>
      <c r="K788" s="52"/>
      <c r="L788" s="52"/>
      <c r="M788" s="52"/>
    </row>
    <row r="789" ht="15.75" customHeight="1">
      <c r="A789" s="52"/>
      <c r="B789" s="52"/>
      <c r="C789" s="52"/>
      <c r="D789" s="52"/>
      <c r="E789" s="52"/>
      <c r="F789" s="52"/>
      <c r="G789" s="52"/>
      <c r="H789" s="52"/>
      <c r="I789" s="52"/>
      <c r="J789" s="52"/>
      <c r="K789" s="52"/>
      <c r="L789" s="52"/>
      <c r="M789" s="52"/>
    </row>
    <row r="790" ht="15.75" customHeight="1">
      <c r="A790" s="52"/>
      <c r="B790" s="52"/>
      <c r="C790" s="52"/>
      <c r="D790" s="52"/>
      <c r="E790" s="52"/>
      <c r="F790" s="52"/>
      <c r="G790" s="52"/>
      <c r="H790" s="52"/>
      <c r="I790" s="52"/>
      <c r="J790" s="52"/>
      <c r="K790" s="52"/>
      <c r="L790" s="52"/>
      <c r="M790" s="52"/>
    </row>
    <row r="791" ht="15.75" customHeight="1">
      <c r="A791" s="52"/>
      <c r="B791" s="52"/>
      <c r="C791" s="52"/>
      <c r="D791" s="52"/>
      <c r="E791" s="52"/>
      <c r="F791" s="52"/>
      <c r="G791" s="52"/>
      <c r="H791" s="52"/>
      <c r="I791" s="52"/>
      <c r="J791" s="52"/>
      <c r="K791" s="52"/>
      <c r="L791" s="52"/>
      <c r="M791" s="52"/>
    </row>
    <row r="792" ht="15.75" customHeight="1">
      <c r="A792" s="52"/>
      <c r="B792" s="52"/>
      <c r="C792" s="52"/>
      <c r="D792" s="52"/>
      <c r="E792" s="52"/>
      <c r="F792" s="52"/>
      <c r="G792" s="52"/>
      <c r="H792" s="52"/>
      <c r="I792" s="52"/>
      <c r="J792" s="52"/>
      <c r="K792" s="52"/>
      <c r="L792" s="52"/>
      <c r="M792" s="52"/>
    </row>
    <row r="793" ht="15.75" customHeight="1">
      <c r="A793" s="52"/>
      <c r="B793" s="52"/>
      <c r="C793" s="52"/>
      <c r="D793" s="52"/>
      <c r="E793" s="52"/>
      <c r="F793" s="52"/>
      <c r="G793" s="52"/>
      <c r="H793" s="52"/>
      <c r="I793" s="52"/>
      <c r="J793" s="52"/>
      <c r="K793" s="52"/>
      <c r="L793" s="52"/>
      <c r="M793" s="52"/>
    </row>
    <row r="794" ht="15.75" customHeight="1">
      <c r="A794" s="52"/>
      <c r="B794" s="52"/>
      <c r="C794" s="52"/>
      <c r="D794" s="52"/>
      <c r="E794" s="52"/>
      <c r="F794" s="52"/>
      <c r="G794" s="52"/>
      <c r="H794" s="52"/>
      <c r="I794" s="52"/>
      <c r="J794" s="52"/>
      <c r="K794" s="52"/>
      <c r="L794" s="52"/>
      <c r="M794" s="52"/>
    </row>
    <row r="795" ht="15.75" customHeight="1">
      <c r="A795" s="52"/>
      <c r="B795" s="52"/>
      <c r="C795" s="52"/>
      <c r="D795" s="52"/>
      <c r="E795" s="52"/>
      <c r="F795" s="52"/>
      <c r="G795" s="52"/>
      <c r="H795" s="52"/>
      <c r="I795" s="52"/>
      <c r="J795" s="52"/>
      <c r="K795" s="52"/>
      <c r="L795" s="52"/>
      <c r="M795" s="52"/>
    </row>
    <row r="796" ht="15.75" customHeight="1">
      <c r="A796" s="52"/>
      <c r="B796" s="52"/>
      <c r="C796" s="52"/>
      <c r="D796" s="52"/>
      <c r="E796" s="52"/>
      <c r="F796" s="52"/>
      <c r="G796" s="52"/>
      <c r="H796" s="52"/>
      <c r="I796" s="52"/>
      <c r="J796" s="52"/>
      <c r="K796" s="52"/>
      <c r="L796" s="52"/>
      <c r="M796" s="52"/>
    </row>
    <row r="797" ht="15.75" customHeight="1">
      <c r="A797" s="52"/>
      <c r="B797" s="52"/>
      <c r="C797" s="52"/>
      <c r="D797" s="52"/>
      <c r="E797" s="52"/>
      <c r="F797" s="52"/>
      <c r="G797" s="52"/>
      <c r="H797" s="52"/>
      <c r="I797" s="52"/>
      <c r="J797" s="52"/>
      <c r="K797" s="52"/>
      <c r="L797" s="52"/>
      <c r="M797" s="52"/>
    </row>
    <row r="798" ht="15.75" customHeight="1">
      <c r="A798" s="52"/>
      <c r="B798" s="52"/>
      <c r="C798" s="52"/>
      <c r="D798" s="52"/>
      <c r="E798" s="52"/>
      <c r="F798" s="52"/>
      <c r="G798" s="52"/>
      <c r="H798" s="52"/>
      <c r="I798" s="52"/>
      <c r="J798" s="52"/>
      <c r="K798" s="52"/>
      <c r="L798" s="52"/>
      <c r="M798" s="52"/>
    </row>
    <row r="799" ht="15.75" customHeight="1">
      <c r="A799" s="52"/>
      <c r="B799" s="52"/>
      <c r="C799" s="52"/>
      <c r="D799" s="52"/>
      <c r="E799" s="52"/>
      <c r="F799" s="52"/>
      <c r="G799" s="52"/>
      <c r="H799" s="52"/>
      <c r="I799" s="52"/>
      <c r="J799" s="52"/>
      <c r="K799" s="52"/>
      <c r="L799" s="52"/>
      <c r="M799" s="52"/>
    </row>
    <row r="800" ht="15.75" customHeight="1">
      <c r="A800" s="52"/>
      <c r="B800" s="52"/>
      <c r="C800" s="52"/>
      <c r="D800" s="52"/>
      <c r="E800" s="52"/>
      <c r="F800" s="52"/>
      <c r="G800" s="52"/>
      <c r="H800" s="52"/>
      <c r="I800" s="52"/>
      <c r="J800" s="52"/>
      <c r="K800" s="52"/>
      <c r="L800" s="52"/>
      <c r="M800" s="52"/>
    </row>
    <row r="801" ht="15.75" customHeight="1">
      <c r="A801" s="52"/>
      <c r="B801" s="52"/>
      <c r="C801" s="52"/>
      <c r="D801" s="52"/>
      <c r="E801" s="52"/>
      <c r="F801" s="52"/>
      <c r="G801" s="52"/>
      <c r="H801" s="52"/>
      <c r="I801" s="52"/>
      <c r="J801" s="52"/>
      <c r="K801" s="52"/>
      <c r="L801" s="52"/>
      <c r="M801" s="52"/>
    </row>
    <row r="802" ht="15.75" customHeight="1">
      <c r="A802" s="52"/>
      <c r="B802" s="52"/>
      <c r="C802" s="52"/>
      <c r="D802" s="52"/>
      <c r="E802" s="52"/>
      <c r="F802" s="52"/>
      <c r="G802" s="52"/>
      <c r="H802" s="52"/>
      <c r="I802" s="52"/>
      <c r="J802" s="52"/>
      <c r="K802" s="52"/>
      <c r="L802" s="52"/>
      <c r="M802" s="52"/>
    </row>
    <row r="803" ht="15.75" customHeight="1">
      <c r="A803" s="52"/>
      <c r="B803" s="52"/>
      <c r="C803" s="52"/>
      <c r="D803" s="52"/>
      <c r="E803" s="52"/>
      <c r="F803" s="52"/>
      <c r="G803" s="52"/>
      <c r="H803" s="52"/>
      <c r="I803" s="52"/>
      <c r="J803" s="52"/>
      <c r="K803" s="52"/>
      <c r="L803" s="52"/>
      <c r="M803" s="52"/>
    </row>
    <row r="804" ht="15.75" customHeight="1">
      <c r="A804" s="52"/>
      <c r="B804" s="52"/>
      <c r="C804" s="52"/>
      <c r="D804" s="52"/>
      <c r="E804" s="52"/>
      <c r="F804" s="52"/>
      <c r="G804" s="52"/>
      <c r="H804" s="52"/>
      <c r="I804" s="52"/>
      <c r="J804" s="52"/>
      <c r="K804" s="52"/>
      <c r="L804" s="52"/>
      <c r="M804" s="52"/>
    </row>
    <row r="805" ht="15.75" customHeight="1">
      <c r="A805" s="52"/>
      <c r="B805" s="52"/>
      <c r="C805" s="52"/>
      <c r="D805" s="52"/>
      <c r="E805" s="52"/>
      <c r="F805" s="52"/>
      <c r="G805" s="52"/>
      <c r="H805" s="52"/>
      <c r="I805" s="52"/>
      <c r="J805" s="52"/>
      <c r="K805" s="52"/>
      <c r="L805" s="52"/>
      <c r="M805" s="52"/>
    </row>
    <row r="806" ht="15.75" customHeight="1">
      <c r="A806" s="52"/>
      <c r="B806" s="52"/>
      <c r="C806" s="52"/>
      <c r="D806" s="52"/>
      <c r="E806" s="52"/>
      <c r="F806" s="52"/>
      <c r="G806" s="52"/>
      <c r="H806" s="52"/>
      <c r="I806" s="52"/>
      <c r="J806" s="52"/>
      <c r="K806" s="52"/>
      <c r="L806" s="52"/>
      <c r="M806" s="52"/>
    </row>
    <row r="807" ht="15.75" customHeight="1">
      <c r="A807" s="52"/>
      <c r="B807" s="52"/>
      <c r="C807" s="52"/>
      <c r="D807" s="52"/>
      <c r="E807" s="52"/>
      <c r="F807" s="52"/>
      <c r="G807" s="52"/>
      <c r="H807" s="52"/>
      <c r="I807" s="52"/>
      <c r="J807" s="52"/>
      <c r="K807" s="52"/>
      <c r="L807" s="52"/>
      <c r="M807" s="52"/>
    </row>
    <row r="808" ht="15.75" customHeight="1">
      <c r="A808" s="52"/>
      <c r="B808" s="52"/>
      <c r="C808" s="52"/>
      <c r="D808" s="52"/>
      <c r="E808" s="52"/>
      <c r="F808" s="52"/>
      <c r="G808" s="52"/>
      <c r="H808" s="52"/>
      <c r="I808" s="52"/>
      <c r="J808" s="52"/>
      <c r="K808" s="52"/>
      <c r="L808" s="52"/>
      <c r="M808" s="52"/>
    </row>
    <row r="809" ht="15.75" customHeight="1">
      <c r="A809" s="52"/>
      <c r="B809" s="52"/>
      <c r="C809" s="52"/>
      <c r="D809" s="52"/>
      <c r="E809" s="52"/>
      <c r="F809" s="52"/>
      <c r="G809" s="52"/>
      <c r="H809" s="52"/>
      <c r="I809" s="52"/>
      <c r="J809" s="52"/>
      <c r="K809" s="52"/>
      <c r="L809" s="52"/>
      <c r="M809" s="52"/>
    </row>
    <row r="810" ht="15.75" customHeight="1">
      <c r="A810" s="52"/>
      <c r="B810" s="52"/>
      <c r="C810" s="52"/>
      <c r="D810" s="52"/>
      <c r="E810" s="52"/>
      <c r="F810" s="52"/>
      <c r="G810" s="52"/>
      <c r="H810" s="52"/>
      <c r="I810" s="52"/>
      <c r="J810" s="52"/>
      <c r="K810" s="52"/>
      <c r="L810" s="52"/>
      <c r="M810" s="52"/>
    </row>
    <row r="811" ht="15.75" customHeight="1">
      <c r="A811" s="52"/>
      <c r="B811" s="52"/>
      <c r="C811" s="52"/>
      <c r="D811" s="52"/>
      <c r="E811" s="52"/>
      <c r="F811" s="52"/>
      <c r="G811" s="52"/>
      <c r="H811" s="52"/>
      <c r="I811" s="52"/>
      <c r="J811" s="52"/>
      <c r="K811" s="52"/>
      <c r="L811" s="52"/>
      <c r="M811" s="52"/>
    </row>
    <row r="812" ht="15.75" customHeight="1">
      <c r="A812" s="52"/>
      <c r="B812" s="52"/>
      <c r="C812" s="52"/>
      <c r="D812" s="52"/>
      <c r="E812" s="52"/>
      <c r="F812" s="52"/>
      <c r="G812" s="52"/>
      <c r="H812" s="52"/>
      <c r="I812" s="52"/>
      <c r="J812" s="52"/>
      <c r="K812" s="52"/>
      <c r="L812" s="52"/>
      <c r="M812" s="52"/>
    </row>
    <row r="813" ht="15.75" customHeight="1">
      <c r="A813" s="52"/>
      <c r="B813" s="52"/>
      <c r="C813" s="52"/>
      <c r="D813" s="52"/>
      <c r="E813" s="52"/>
      <c r="F813" s="52"/>
      <c r="G813" s="52"/>
      <c r="H813" s="52"/>
      <c r="I813" s="52"/>
      <c r="J813" s="52"/>
      <c r="K813" s="52"/>
      <c r="L813" s="52"/>
      <c r="M813" s="52"/>
    </row>
    <row r="814" ht="15.75" customHeight="1">
      <c r="A814" s="52"/>
      <c r="B814" s="52"/>
      <c r="C814" s="52"/>
      <c r="D814" s="52"/>
      <c r="E814" s="52"/>
      <c r="F814" s="52"/>
      <c r="G814" s="52"/>
      <c r="H814" s="52"/>
      <c r="I814" s="52"/>
      <c r="J814" s="52"/>
      <c r="K814" s="52"/>
      <c r="L814" s="52"/>
      <c r="M814" s="52"/>
    </row>
    <row r="815" ht="15.75" customHeight="1">
      <c r="A815" s="52"/>
      <c r="B815" s="52"/>
      <c r="C815" s="52"/>
      <c r="D815" s="52"/>
      <c r="E815" s="52"/>
      <c r="F815" s="52"/>
      <c r="G815" s="52"/>
      <c r="H815" s="52"/>
      <c r="I815" s="52"/>
      <c r="J815" s="52"/>
      <c r="K815" s="52"/>
      <c r="L815" s="52"/>
      <c r="M815" s="52"/>
    </row>
    <row r="816" ht="15.75" customHeight="1">
      <c r="A816" s="52"/>
      <c r="B816" s="52"/>
      <c r="C816" s="52"/>
      <c r="D816" s="52"/>
      <c r="E816" s="52"/>
      <c r="F816" s="52"/>
      <c r="G816" s="52"/>
      <c r="H816" s="52"/>
      <c r="I816" s="52"/>
      <c r="J816" s="52"/>
      <c r="K816" s="52"/>
      <c r="L816" s="52"/>
      <c r="M816" s="52"/>
    </row>
    <row r="817" ht="15.75" customHeight="1">
      <c r="A817" s="52"/>
      <c r="B817" s="52"/>
      <c r="C817" s="52"/>
      <c r="D817" s="52"/>
      <c r="E817" s="52"/>
      <c r="F817" s="52"/>
      <c r="G817" s="52"/>
      <c r="H817" s="52"/>
      <c r="I817" s="52"/>
      <c r="J817" s="52"/>
      <c r="K817" s="52"/>
      <c r="L817" s="52"/>
      <c r="M817" s="52"/>
    </row>
    <row r="818" ht="15.75" customHeight="1">
      <c r="A818" s="52"/>
      <c r="B818" s="52"/>
      <c r="C818" s="52"/>
      <c r="D818" s="52"/>
      <c r="E818" s="52"/>
      <c r="F818" s="52"/>
      <c r="G818" s="52"/>
      <c r="H818" s="52"/>
      <c r="I818" s="52"/>
      <c r="J818" s="52"/>
      <c r="K818" s="52"/>
      <c r="L818" s="52"/>
      <c r="M818" s="52"/>
    </row>
    <row r="819" ht="15.75" customHeight="1">
      <c r="A819" s="52"/>
      <c r="B819" s="52"/>
      <c r="C819" s="52"/>
      <c r="D819" s="52"/>
      <c r="E819" s="52"/>
      <c r="F819" s="52"/>
      <c r="G819" s="52"/>
      <c r="H819" s="52"/>
      <c r="I819" s="52"/>
      <c r="J819" s="52"/>
      <c r="K819" s="52"/>
      <c r="L819" s="52"/>
      <c r="M819" s="52"/>
    </row>
    <row r="820" ht="15.75" customHeight="1">
      <c r="A820" s="52"/>
      <c r="B820" s="52"/>
      <c r="C820" s="52"/>
      <c r="D820" s="52"/>
      <c r="E820" s="52"/>
      <c r="F820" s="52"/>
      <c r="G820" s="52"/>
      <c r="H820" s="52"/>
      <c r="I820" s="52"/>
      <c r="J820" s="52"/>
      <c r="K820" s="52"/>
      <c r="L820" s="52"/>
      <c r="M820" s="52"/>
    </row>
    <row r="821" ht="15.75" customHeight="1">
      <c r="A821" s="52"/>
      <c r="B821" s="52"/>
      <c r="C821" s="52"/>
      <c r="D821" s="52"/>
      <c r="E821" s="52"/>
      <c r="F821" s="52"/>
      <c r="G821" s="52"/>
      <c r="H821" s="52"/>
      <c r="I821" s="52"/>
      <c r="J821" s="52"/>
      <c r="K821" s="52"/>
      <c r="L821" s="52"/>
      <c r="M821" s="52"/>
    </row>
    <row r="822" ht="15.75" customHeight="1">
      <c r="A822" s="52"/>
      <c r="B822" s="52"/>
      <c r="C822" s="52"/>
      <c r="D822" s="52"/>
      <c r="E822" s="52"/>
      <c r="F822" s="52"/>
      <c r="G822" s="52"/>
      <c r="H822" s="52"/>
      <c r="I822" s="52"/>
      <c r="J822" s="52"/>
      <c r="K822" s="52"/>
      <c r="L822" s="52"/>
      <c r="M822" s="52"/>
    </row>
    <row r="823" ht="15.75" customHeight="1">
      <c r="A823" s="52"/>
      <c r="B823" s="52"/>
      <c r="C823" s="52"/>
      <c r="D823" s="52"/>
      <c r="E823" s="52"/>
      <c r="F823" s="52"/>
      <c r="G823" s="52"/>
      <c r="H823" s="52"/>
      <c r="I823" s="52"/>
      <c r="J823" s="52"/>
      <c r="K823" s="52"/>
      <c r="L823" s="52"/>
      <c r="M823" s="52"/>
    </row>
    <row r="824" ht="15.75" customHeight="1">
      <c r="A824" s="52"/>
      <c r="B824" s="52"/>
      <c r="C824" s="52"/>
      <c r="D824" s="52"/>
      <c r="E824" s="52"/>
      <c r="F824" s="52"/>
      <c r="G824" s="52"/>
      <c r="H824" s="52"/>
      <c r="I824" s="52"/>
      <c r="J824" s="52"/>
      <c r="K824" s="52"/>
      <c r="L824" s="52"/>
      <c r="M824" s="52"/>
    </row>
    <row r="825" ht="15.75" customHeight="1">
      <c r="A825" s="52"/>
      <c r="B825" s="52"/>
      <c r="C825" s="52"/>
      <c r="D825" s="52"/>
      <c r="E825" s="52"/>
      <c r="F825" s="52"/>
      <c r="G825" s="52"/>
      <c r="H825" s="52"/>
      <c r="I825" s="52"/>
      <c r="J825" s="52"/>
      <c r="K825" s="52"/>
      <c r="L825" s="52"/>
      <c r="M825" s="52"/>
    </row>
    <row r="826" ht="15.75" customHeight="1">
      <c r="A826" s="52"/>
      <c r="B826" s="52"/>
      <c r="C826" s="52"/>
      <c r="D826" s="52"/>
      <c r="E826" s="52"/>
      <c r="F826" s="52"/>
      <c r="G826" s="52"/>
      <c r="H826" s="52"/>
      <c r="I826" s="52"/>
      <c r="J826" s="52"/>
      <c r="K826" s="52"/>
      <c r="L826" s="52"/>
      <c r="M826" s="52"/>
    </row>
    <row r="827" ht="15.75" customHeight="1">
      <c r="A827" s="52"/>
      <c r="B827" s="52"/>
      <c r="C827" s="52"/>
      <c r="D827" s="52"/>
      <c r="E827" s="52"/>
      <c r="F827" s="52"/>
      <c r="G827" s="52"/>
      <c r="H827" s="52"/>
      <c r="I827" s="52"/>
      <c r="J827" s="52"/>
      <c r="K827" s="52"/>
      <c r="L827" s="52"/>
      <c r="M827" s="52"/>
    </row>
    <row r="828" ht="15.75" customHeight="1">
      <c r="A828" s="52"/>
      <c r="B828" s="52"/>
      <c r="C828" s="52"/>
      <c r="D828" s="52"/>
      <c r="E828" s="52"/>
      <c r="F828" s="52"/>
      <c r="G828" s="52"/>
      <c r="H828" s="52"/>
      <c r="I828" s="52"/>
      <c r="J828" s="52"/>
      <c r="K828" s="52"/>
      <c r="L828" s="52"/>
      <c r="M828" s="52"/>
    </row>
    <row r="829" ht="15.75" customHeight="1">
      <c r="A829" s="52"/>
      <c r="B829" s="52"/>
      <c r="C829" s="52"/>
      <c r="D829" s="52"/>
      <c r="E829" s="52"/>
      <c r="F829" s="52"/>
      <c r="G829" s="52"/>
      <c r="H829" s="52"/>
      <c r="I829" s="52"/>
      <c r="J829" s="52"/>
      <c r="K829" s="52"/>
      <c r="L829" s="52"/>
      <c r="M829" s="52"/>
    </row>
    <row r="830" ht="15.75" customHeight="1">
      <c r="A830" s="52"/>
      <c r="B830" s="52"/>
      <c r="C830" s="52"/>
      <c r="D830" s="52"/>
      <c r="E830" s="52"/>
      <c r="F830" s="52"/>
      <c r="G830" s="52"/>
      <c r="H830" s="52"/>
      <c r="I830" s="52"/>
      <c r="J830" s="52"/>
      <c r="K830" s="52"/>
      <c r="L830" s="52"/>
      <c r="M830" s="52"/>
    </row>
    <row r="831" ht="15.75" customHeight="1">
      <c r="A831" s="52"/>
      <c r="B831" s="52"/>
      <c r="C831" s="52"/>
      <c r="D831" s="52"/>
      <c r="E831" s="52"/>
      <c r="F831" s="52"/>
      <c r="G831" s="52"/>
      <c r="H831" s="52"/>
      <c r="I831" s="52"/>
      <c r="J831" s="52"/>
      <c r="K831" s="52"/>
      <c r="L831" s="52"/>
      <c r="M831" s="52"/>
    </row>
    <row r="832" ht="15.75" customHeight="1">
      <c r="A832" s="52"/>
      <c r="B832" s="52"/>
      <c r="C832" s="52"/>
      <c r="D832" s="52"/>
      <c r="E832" s="52"/>
      <c r="F832" s="52"/>
      <c r="G832" s="52"/>
      <c r="H832" s="52"/>
      <c r="I832" s="52"/>
      <c r="J832" s="52"/>
      <c r="K832" s="52"/>
      <c r="L832" s="52"/>
      <c r="M832" s="52"/>
    </row>
    <row r="833" ht="15.75" customHeight="1">
      <c r="A833" s="52"/>
      <c r="B833" s="52"/>
      <c r="C833" s="52"/>
      <c r="D833" s="52"/>
      <c r="E833" s="52"/>
      <c r="F833" s="52"/>
      <c r="G833" s="52"/>
      <c r="H833" s="52"/>
      <c r="I833" s="52"/>
      <c r="J833" s="52"/>
      <c r="K833" s="52"/>
      <c r="L833" s="52"/>
      <c r="M833" s="52"/>
    </row>
    <row r="834" ht="15.75" customHeight="1">
      <c r="A834" s="52"/>
      <c r="B834" s="52"/>
      <c r="C834" s="52"/>
      <c r="D834" s="52"/>
      <c r="E834" s="52"/>
      <c r="F834" s="52"/>
      <c r="G834" s="52"/>
      <c r="H834" s="52"/>
      <c r="I834" s="52"/>
      <c r="J834" s="52"/>
      <c r="K834" s="52"/>
      <c r="L834" s="52"/>
      <c r="M834" s="52"/>
    </row>
    <row r="835" ht="15.75" customHeight="1">
      <c r="A835" s="52"/>
      <c r="B835" s="52"/>
      <c r="C835" s="52"/>
      <c r="D835" s="52"/>
      <c r="E835" s="52"/>
      <c r="F835" s="52"/>
      <c r="G835" s="52"/>
      <c r="H835" s="52"/>
      <c r="I835" s="52"/>
      <c r="J835" s="52"/>
      <c r="K835" s="52"/>
      <c r="L835" s="52"/>
      <c r="M835" s="52"/>
    </row>
    <row r="836" ht="15.75" customHeight="1">
      <c r="A836" s="52"/>
      <c r="B836" s="52"/>
      <c r="C836" s="52"/>
      <c r="D836" s="52"/>
      <c r="E836" s="52"/>
      <c r="F836" s="52"/>
      <c r="G836" s="52"/>
      <c r="H836" s="52"/>
      <c r="I836" s="52"/>
      <c r="J836" s="52"/>
      <c r="K836" s="52"/>
      <c r="L836" s="52"/>
      <c r="M836" s="52"/>
    </row>
    <row r="837" ht="15.75" customHeight="1">
      <c r="A837" s="52"/>
      <c r="B837" s="52"/>
      <c r="C837" s="52"/>
      <c r="D837" s="52"/>
      <c r="E837" s="52"/>
      <c r="F837" s="52"/>
      <c r="G837" s="52"/>
      <c r="H837" s="52"/>
      <c r="I837" s="52"/>
      <c r="J837" s="52"/>
      <c r="K837" s="52"/>
      <c r="L837" s="52"/>
      <c r="M837" s="52"/>
    </row>
    <row r="838" ht="15.75" customHeight="1">
      <c r="A838" s="52"/>
      <c r="B838" s="52"/>
      <c r="C838" s="52"/>
      <c r="D838" s="52"/>
      <c r="E838" s="52"/>
      <c r="F838" s="52"/>
      <c r="G838" s="52"/>
      <c r="H838" s="52"/>
      <c r="I838" s="52"/>
      <c r="J838" s="52"/>
      <c r="K838" s="52"/>
      <c r="L838" s="52"/>
      <c r="M838" s="52"/>
    </row>
    <row r="839" ht="15.75" customHeight="1">
      <c r="A839" s="52"/>
      <c r="B839" s="52"/>
      <c r="C839" s="52"/>
      <c r="D839" s="52"/>
      <c r="E839" s="52"/>
      <c r="F839" s="52"/>
      <c r="G839" s="52"/>
      <c r="H839" s="52"/>
      <c r="I839" s="52"/>
      <c r="J839" s="52"/>
      <c r="K839" s="52"/>
      <c r="L839" s="52"/>
      <c r="M839" s="52"/>
    </row>
    <row r="840" ht="15.75" customHeight="1">
      <c r="A840" s="52"/>
      <c r="B840" s="52"/>
      <c r="C840" s="52"/>
      <c r="D840" s="52"/>
      <c r="E840" s="52"/>
      <c r="F840" s="52"/>
      <c r="G840" s="52"/>
      <c r="H840" s="52"/>
      <c r="I840" s="52"/>
      <c r="J840" s="52"/>
      <c r="K840" s="52"/>
      <c r="L840" s="52"/>
      <c r="M840" s="52"/>
    </row>
    <row r="841" ht="15.75" customHeight="1">
      <c r="A841" s="52"/>
      <c r="B841" s="52"/>
      <c r="C841" s="52"/>
      <c r="D841" s="52"/>
      <c r="E841" s="52"/>
      <c r="F841" s="52"/>
      <c r="G841" s="52"/>
      <c r="H841" s="52"/>
      <c r="I841" s="52"/>
      <c r="J841" s="52"/>
      <c r="K841" s="52"/>
      <c r="L841" s="52"/>
      <c r="M841" s="52"/>
    </row>
    <row r="842" ht="15.75" customHeight="1">
      <c r="A842" s="52"/>
      <c r="B842" s="52"/>
      <c r="C842" s="52"/>
      <c r="D842" s="52"/>
      <c r="E842" s="52"/>
      <c r="F842" s="52"/>
      <c r="G842" s="52"/>
      <c r="H842" s="52"/>
      <c r="I842" s="52"/>
      <c r="J842" s="52"/>
      <c r="K842" s="52"/>
      <c r="L842" s="52"/>
      <c r="M842" s="52"/>
    </row>
    <row r="843" ht="15.75" customHeight="1">
      <c r="A843" s="52"/>
      <c r="B843" s="52"/>
      <c r="C843" s="52"/>
      <c r="D843" s="52"/>
      <c r="E843" s="52"/>
      <c r="F843" s="52"/>
      <c r="G843" s="52"/>
      <c r="H843" s="52"/>
      <c r="I843" s="52"/>
      <c r="J843" s="52"/>
      <c r="K843" s="52"/>
      <c r="L843" s="52"/>
      <c r="M843" s="52"/>
    </row>
    <row r="844" ht="15.75" customHeight="1">
      <c r="A844" s="52"/>
      <c r="B844" s="52"/>
      <c r="C844" s="52"/>
      <c r="D844" s="52"/>
      <c r="E844" s="52"/>
      <c r="F844" s="52"/>
      <c r="G844" s="52"/>
      <c r="H844" s="52"/>
      <c r="I844" s="52"/>
      <c r="J844" s="52"/>
      <c r="K844" s="52"/>
      <c r="L844" s="52"/>
      <c r="M844" s="52"/>
    </row>
    <row r="845" ht="15.75" customHeight="1">
      <c r="A845" s="52"/>
      <c r="B845" s="52"/>
      <c r="C845" s="52"/>
      <c r="D845" s="52"/>
      <c r="E845" s="52"/>
      <c r="F845" s="52"/>
      <c r="G845" s="52"/>
      <c r="H845" s="52"/>
      <c r="I845" s="52"/>
      <c r="J845" s="52"/>
      <c r="K845" s="52"/>
      <c r="L845" s="52"/>
      <c r="M845" s="52"/>
    </row>
    <row r="846" ht="15.75" customHeight="1">
      <c r="A846" s="52"/>
      <c r="B846" s="52"/>
      <c r="C846" s="52"/>
      <c r="D846" s="52"/>
      <c r="E846" s="52"/>
      <c r="F846" s="52"/>
      <c r="G846" s="52"/>
      <c r="H846" s="52"/>
      <c r="I846" s="52"/>
      <c r="J846" s="52"/>
      <c r="K846" s="52"/>
      <c r="L846" s="52"/>
      <c r="M846" s="52"/>
    </row>
    <row r="847" ht="15.75" customHeight="1">
      <c r="A847" s="52"/>
      <c r="B847" s="52"/>
      <c r="C847" s="52"/>
      <c r="D847" s="52"/>
      <c r="E847" s="52"/>
      <c r="F847" s="52"/>
      <c r="G847" s="52"/>
      <c r="H847" s="52"/>
      <c r="I847" s="52"/>
      <c r="J847" s="52"/>
      <c r="K847" s="52"/>
      <c r="L847" s="52"/>
      <c r="M847" s="52"/>
    </row>
    <row r="848" ht="15.75" customHeight="1">
      <c r="A848" s="52"/>
      <c r="B848" s="52"/>
      <c r="C848" s="52"/>
      <c r="D848" s="52"/>
      <c r="E848" s="52"/>
      <c r="F848" s="52"/>
      <c r="G848" s="52"/>
      <c r="H848" s="52"/>
      <c r="I848" s="52"/>
      <c r="J848" s="52"/>
      <c r="K848" s="52"/>
      <c r="L848" s="52"/>
      <c r="M848" s="52"/>
    </row>
    <row r="849" ht="15.75" customHeight="1">
      <c r="A849" s="52"/>
      <c r="B849" s="52"/>
      <c r="C849" s="52"/>
      <c r="D849" s="52"/>
      <c r="E849" s="52"/>
      <c r="F849" s="52"/>
      <c r="G849" s="52"/>
      <c r="H849" s="52"/>
      <c r="I849" s="52"/>
      <c r="J849" s="52"/>
      <c r="K849" s="52"/>
      <c r="L849" s="52"/>
      <c r="M849" s="52"/>
    </row>
    <row r="850" ht="15.75" customHeight="1">
      <c r="A850" s="52"/>
      <c r="B850" s="52"/>
      <c r="C850" s="52"/>
      <c r="D850" s="52"/>
      <c r="E850" s="52"/>
      <c r="F850" s="52"/>
      <c r="G850" s="52"/>
      <c r="H850" s="52"/>
      <c r="I850" s="52"/>
      <c r="J850" s="52"/>
      <c r="K850" s="52"/>
      <c r="L850" s="52"/>
      <c r="M850" s="52"/>
    </row>
    <row r="851" ht="15.75" customHeight="1">
      <c r="A851" s="52"/>
      <c r="B851" s="52"/>
      <c r="C851" s="52"/>
      <c r="D851" s="52"/>
      <c r="E851" s="52"/>
      <c r="F851" s="52"/>
      <c r="G851" s="52"/>
      <c r="H851" s="52"/>
      <c r="I851" s="52"/>
      <c r="J851" s="52"/>
      <c r="K851" s="52"/>
      <c r="L851" s="52"/>
      <c r="M851" s="52"/>
    </row>
    <row r="852" ht="15.75" customHeight="1">
      <c r="A852" s="52"/>
      <c r="B852" s="52"/>
      <c r="C852" s="52"/>
      <c r="D852" s="52"/>
      <c r="E852" s="52"/>
      <c r="F852" s="52"/>
      <c r="G852" s="52"/>
      <c r="H852" s="52"/>
      <c r="I852" s="52"/>
      <c r="J852" s="52"/>
      <c r="K852" s="52"/>
      <c r="L852" s="52"/>
      <c r="M852" s="52"/>
    </row>
    <row r="853" ht="15.75" customHeight="1">
      <c r="A853" s="52"/>
      <c r="B853" s="52"/>
      <c r="C853" s="52"/>
      <c r="D853" s="52"/>
      <c r="E853" s="52"/>
      <c r="F853" s="52"/>
      <c r="G853" s="52"/>
      <c r="H853" s="52"/>
      <c r="I853" s="52"/>
      <c r="J853" s="52"/>
      <c r="K853" s="52"/>
      <c r="L853" s="52"/>
      <c r="M853" s="52"/>
    </row>
    <row r="854" ht="15.75" customHeight="1">
      <c r="A854" s="52"/>
      <c r="B854" s="52"/>
      <c r="C854" s="52"/>
      <c r="D854" s="52"/>
      <c r="E854" s="52"/>
      <c r="F854" s="52"/>
      <c r="G854" s="52"/>
      <c r="H854" s="52"/>
      <c r="I854" s="52"/>
      <c r="J854" s="52"/>
      <c r="K854" s="52"/>
      <c r="L854" s="52"/>
      <c r="M854" s="52"/>
    </row>
    <row r="855" ht="15.75" customHeight="1">
      <c r="A855" s="52"/>
      <c r="B855" s="52"/>
      <c r="C855" s="52"/>
      <c r="D855" s="52"/>
      <c r="E855" s="52"/>
      <c r="F855" s="52"/>
      <c r="G855" s="52"/>
      <c r="H855" s="52"/>
      <c r="I855" s="52"/>
      <c r="J855" s="52"/>
      <c r="K855" s="52"/>
      <c r="L855" s="52"/>
      <c r="M855" s="52"/>
    </row>
    <row r="856" ht="15.75" customHeight="1">
      <c r="A856" s="52"/>
      <c r="B856" s="52"/>
      <c r="C856" s="52"/>
      <c r="D856" s="52"/>
      <c r="E856" s="52"/>
      <c r="F856" s="52"/>
      <c r="G856" s="52"/>
      <c r="H856" s="52"/>
      <c r="I856" s="52"/>
      <c r="J856" s="52"/>
      <c r="K856" s="52"/>
      <c r="L856" s="52"/>
      <c r="M856" s="52"/>
    </row>
    <row r="857" ht="15.75" customHeight="1">
      <c r="A857" s="52"/>
      <c r="B857" s="52"/>
      <c r="C857" s="52"/>
      <c r="D857" s="52"/>
      <c r="E857" s="52"/>
      <c r="F857" s="52"/>
      <c r="G857" s="52"/>
      <c r="H857" s="52"/>
      <c r="I857" s="52"/>
      <c r="J857" s="52"/>
      <c r="K857" s="52"/>
      <c r="L857" s="52"/>
      <c r="M857" s="52"/>
    </row>
    <row r="858" ht="15.75" customHeight="1">
      <c r="A858" s="52"/>
      <c r="B858" s="52"/>
      <c r="C858" s="52"/>
      <c r="D858" s="52"/>
      <c r="E858" s="52"/>
      <c r="F858" s="52"/>
      <c r="G858" s="52"/>
      <c r="H858" s="52"/>
      <c r="I858" s="52"/>
      <c r="J858" s="52"/>
      <c r="K858" s="52"/>
      <c r="L858" s="52"/>
      <c r="M858" s="52"/>
    </row>
  </sheetData>
  <mergeCells count="39">
    <mergeCell ref="B26:K26"/>
    <mergeCell ref="B27:K27"/>
    <mergeCell ref="B29:C29"/>
    <mergeCell ref="B30:C30"/>
    <mergeCell ref="B31:C31"/>
    <mergeCell ref="B3:H3"/>
    <mergeCell ref="B4:H4"/>
    <mergeCell ref="B7:C8"/>
    <mergeCell ref="D7:D8"/>
    <mergeCell ref="E7:F7"/>
    <mergeCell ref="B9:B11"/>
    <mergeCell ref="B12:B21"/>
    <mergeCell ref="B96:G96"/>
    <mergeCell ref="B97:G97"/>
    <mergeCell ref="B119:K119"/>
    <mergeCell ref="B120:K120"/>
    <mergeCell ref="B122:C122"/>
    <mergeCell ref="B123:C123"/>
    <mergeCell ref="B124:C124"/>
    <mergeCell ref="B187:G187"/>
    <mergeCell ref="B188:G188"/>
    <mergeCell ref="B210:D210"/>
    <mergeCell ref="C212:D212"/>
    <mergeCell ref="B453:D453"/>
    <mergeCell ref="B523:E523"/>
    <mergeCell ref="B613:F613"/>
    <mergeCell ref="F624:G624"/>
    <mergeCell ref="F625:G625"/>
    <mergeCell ref="F626:G626"/>
    <mergeCell ref="F627:G627"/>
    <mergeCell ref="B628:H628"/>
    <mergeCell ref="B676:G676"/>
    <mergeCell ref="F617:G617"/>
    <mergeCell ref="F618:G618"/>
    <mergeCell ref="F619:G619"/>
    <mergeCell ref="F620:G620"/>
    <mergeCell ref="F621:G621"/>
    <mergeCell ref="F622:G622"/>
    <mergeCell ref="F623:G623"/>
  </mergeCells>
  <hyperlinks>
    <hyperlink r:id="rId1" location="Main Menu!A1" ref="C28"/>
    <hyperlink r:id="rId2" location="Main Menu!A1" ref="B98"/>
    <hyperlink r:id="rId3" location="Main Menu!A1" ref="C121"/>
    <hyperlink r:id="rId4" location="Main Menu!A1" ref="B189"/>
    <hyperlink r:id="rId5" ref="B526"/>
    <hyperlink r:id="rId6" ref="B616"/>
  </hyperlinks>
  <printOptions/>
  <pageMargins bottom="0.75" footer="0.0" header="0.0" left="0.7" right="0.7" top="0.75"/>
  <pageSetup orientation="landscape"/>
  <drawing r:id="rId7"/>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2" max="2" width="23.29"/>
  </cols>
  <sheetData>
    <row r="5">
      <c r="B5" s="20" t="str">
        <f>'1. Macro Summary'!A7</f>
        <v>1. Outstanding GOSL Debt (Face Value in Rupees Billions)</v>
      </c>
      <c r="I5" s="21"/>
      <c r="J5" s="21"/>
    </row>
    <row r="6">
      <c r="B6" s="20" t="str">
        <f>'1. Macro Summary'!A8</f>
        <v>Link to Outstanding GOSL Debt: https://www.cbsl.gov.lk/en/gosl-outstanding-debt-securities/20220630</v>
      </c>
      <c r="I6" s="22" t="s">
        <v>15</v>
      </c>
      <c r="J6" s="21"/>
    </row>
    <row r="7">
      <c r="B7" s="20" t="str">
        <f>'1. Macro Summary'!A9</f>
        <v>Link to CBSL Weekly Reports: https://www.cbsl.gov.lk/sites/default/files/cbslweb_documents/statistics/wei</v>
      </c>
      <c r="I7" s="23"/>
      <c r="J7" s="24"/>
    </row>
    <row r="8">
      <c r="B8" s="25" t="str">
        <f>'1. Macro Summary'!A10</f>
        <v/>
      </c>
      <c r="C8" s="26">
        <f>'1. Macro Summary'!B10</f>
        <v>44773</v>
      </c>
      <c r="F8" s="27">
        <v>43677.0</v>
      </c>
      <c r="I8" s="28"/>
      <c r="J8" s="21"/>
    </row>
    <row r="9">
      <c r="B9" s="29" t="str">
        <f>'1. Macro Summary'!A11</f>
        <v/>
      </c>
      <c r="C9" s="30" t="str">
        <f>'1. Macro Summary'!B11</f>
        <v>Rupee</v>
      </c>
      <c r="D9" s="30" t="s">
        <v>16</v>
      </c>
      <c r="E9" s="30" t="s">
        <v>17</v>
      </c>
      <c r="F9" s="31" t="str">
        <f>'1. Macro Summary'!E11</f>
        <v>Rupee</v>
      </c>
      <c r="G9" s="31" t="s">
        <v>16</v>
      </c>
      <c r="H9" s="31" t="s">
        <v>17</v>
      </c>
      <c r="I9" s="32"/>
      <c r="J9" s="21"/>
    </row>
    <row r="10">
      <c r="B10" s="33" t="str">
        <f>'1. Macro Summary'!A12</f>
        <v>T-Bill</v>
      </c>
      <c r="C10" s="34">
        <f>'1. Macro Summary'!B12/1000</f>
        <v>3.33075512</v>
      </c>
      <c r="D10" s="35">
        <f t="shared" ref="D10:D16" si="1">C10/$C$17</f>
        <v>0.1150702003</v>
      </c>
      <c r="E10" s="36">
        <f t="shared" ref="E10:E15" si="2">C10/$D$51</f>
        <v>0.1397128826</v>
      </c>
      <c r="F10" s="37">
        <f>'1. Macro Summary'!J12/1000</f>
        <v>0.90572</v>
      </c>
      <c r="G10" s="38">
        <f t="shared" ref="G10:G15" si="3">F10/$F$17</f>
        <v>0.06505766063</v>
      </c>
      <c r="H10" s="39">
        <f t="shared" ref="H10:H15" si="4">F10/15</f>
        <v>0.06038133333</v>
      </c>
      <c r="I10" s="40"/>
    </row>
    <row r="11">
      <c r="B11" s="33" t="str">
        <f>'1. Macro Summary'!A13</f>
        <v>T-Bond</v>
      </c>
      <c r="C11" s="34">
        <f>'1. Macro Summary'!B13/1000</f>
        <v>8.16041969</v>
      </c>
      <c r="D11" s="35">
        <f t="shared" si="1"/>
        <v>0.2819243968</v>
      </c>
      <c r="E11" s="36">
        <f t="shared" si="2"/>
        <v>0.3422994836</v>
      </c>
      <c r="F11" s="37">
        <f>'1. Macro Summary'!J13/1000</f>
        <v>4.451186</v>
      </c>
      <c r="G11" s="38">
        <f t="shared" si="3"/>
        <v>0.3197276732</v>
      </c>
      <c r="H11" s="39">
        <f t="shared" si="4"/>
        <v>0.2967457333</v>
      </c>
      <c r="I11" s="40"/>
      <c r="J11" s="41"/>
    </row>
    <row r="12">
      <c r="B12" s="33" t="s">
        <v>18</v>
      </c>
      <c r="C12" s="34">
        <f>7*360/1000</f>
        <v>2.52</v>
      </c>
      <c r="D12" s="35">
        <f t="shared" si="1"/>
        <v>0.08706040949</v>
      </c>
      <c r="E12" s="36">
        <f t="shared" si="2"/>
        <v>0.105704698</v>
      </c>
      <c r="F12" s="37">
        <v>1.3</v>
      </c>
      <c r="G12" s="38">
        <f t="shared" si="3"/>
        <v>0.09337870293</v>
      </c>
      <c r="H12" s="39">
        <f t="shared" si="4"/>
        <v>0.08666666667</v>
      </c>
      <c r="I12" s="40"/>
    </row>
    <row r="13">
      <c r="B13" s="33" t="str">
        <f>'1. Macro Summary'!A15</f>
        <v>SLDB</v>
      </c>
      <c r="C13" s="34">
        <f>'1. Macro Summary'!B15/1000</f>
        <v>0.537167553</v>
      </c>
      <c r="D13" s="35">
        <f t="shared" si="1"/>
        <v>0.01855794728</v>
      </c>
      <c r="E13" s="36">
        <f t="shared" si="2"/>
        <v>0.02253219602</v>
      </c>
      <c r="F13" s="37">
        <f>'1. Macro Summary'!J15/1000</f>
        <v>0.546239</v>
      </c>
      <c r="G13" s="38">
        <f t="shared" si="3"/>
        <v>0.03923622255</v>
      </c>
      <c r="H13" s="39">
        <f t="shared" si="4"/>
        <v>0.03641593333</v>
      </c>
      <c r="I13" s="40"/>
    </row>
    <row r="14">
      <c r="B14" s="33" t="str">
        <f>'1. Macro Summary'!A16</f>
        <v>ISB</v>
      </c>
      <c r="C14" s="34">
        <f>'1. Macro Summary'!B16/1000</f>
        <v>4.1902245</v>
      </c>
      <c r="D14" s="35">
        <f t="shared" si="1"/>
        <v>0.1447629606</v>
      </c>
      <c r="E14" s="36">
        <f t="shared" si="2"/>
        <v>0.1757644505</v>
      </c>
      <c r="F14" s="37">
        <f>'1. Macro Summary'!J16/1000</f>
        <v>2.371744187</v>
      </c>
      <c r="G14" s="38">
        <f t="shared" si="3"/>
        <v>0.170361843</v>
      </c>
      <c r="H14" s="39">
        <f t="shared" si="4"/>
        <v>0.1581162791</v>
      </c>
      <c r="I14" s="42"/>
      <c r="J14" s="41"/>
    </row>
    <row r="15">
      <c r="B15" s="43" t="str">
        <f>'1. Macro Summary'!A17</f>
        <v>Foreign Currency Loans</v>
      </c>
      <c r="C15" s="34">
        <f>'1. Macro Summary'!B17/1000</f>
        <v>7.67981178</v>
      </c>
      <c r="D15" s="35">
        <f t="shared" si="1"/>
        <v>0.2653204597</v>
      </c>
      <c r="E15" s="36">
        <f t="shared" si="2"/>
        <v>0.3221397559</v>
      </c>
      <c r="F15" s="37">
        <f>'1. Macro Summary'!J17/1000</f>
        <v>4.346914813</v>
      </c>
      <c r="G15" s="38">
        <f t="shared" si="3"/>
        <v>0.3122378977</v>
      </c>
      <c r="H15" s="39">
        <f t="shared" si="4"/>
        <v>0.2897943209</v>
      </c>
      <c r="I15" s="42"/>
    </row>
    <row r="16">
      <c r="B16" s="33" t="s">
        <v>19</v>
      </c>
      <c r="C16" s="44">
        <f>E16*D51</f>
        <v>2.52704</v>
      </c>
      <c r="D16" s="35">
        <f t="shared" si="1"/>
        <v>0.08730362587</v>
      </c>
      <c r="E16" s="36">
        <v>0.106</v>
      </c>
      <c r="F16" s="45"/>
      <c r="G16" s="46"/>
      <c r="H16" s="46"/>
      <c r="I16" s="47"/>
    </row>
    <row r="17">
      <c r="B17" s="33" t="str">
        <f>'1. Macro Summary'!A18</f>
        <v>Total</v>
      </c>
      <c r="C17" s="48">
        <f t="shared" ref="C17:E17" si="5">sum(C10:C16)</f>
        <v>28.94541864</v>
      </c>
      <c r="D17" s="49">
        <f t="shared" si="5"/>
        <v>1</v>
      </c>
      <c r="E17" s="49">
        <f t="shared" si="5"/>
        <v>1.214153467</v>
      </c>
      <c r="F17" s="50">
        <f t="shared" ref="F17:H17" si="6">sum(F10:F15)</f>
        <v>13.921804</v>
      </c>
      <c r="G17" s="51">
        <f t="shared" si="6"/>
        <v>1</v>
      </c>
      <c r="H17" s="51">
        <f t="shared" si="6"/>
        <v>0.9281202667</v>
      </c>
      <c r="I17" s="47"/>
    </row>
    <row r="18">
      <c r="B18" s="52" t="str">
        <f>'1. Macro Summary'!A19</f>
        <v/>
      </c>
      <c r="C18" s="53" t="str">
        <f>'1. Macro Summary'!B19</f>
        <v>USD Billions</v>
      </c>
      <c r="D18" s="54" t="str">
        <f>'1. Macro Summary'!C19</f>
        <v/>
      </c>
      <c r="E18" s="53" t="str">
        <f>'1. Macro Summary'!D19</f>
        <v/>
      </c>
      <c r="F18" s="55"/>
      <c r="G18" s="28"/>
      <c r="H18" s="55"/>
      <c r="I18" s="52"/>
    </row>
    <row r="19">
      <c r="B19" s="29" t="str">
        <f>'1. Macro Summary'!A20</f>
        <v>SLDB</v>
      </c>
      <c r="C19" s="56">
        <f>'1. Macro Summary'!B20</f>
        <v>1.480657</v>
      </c>
      <c r="D19" s="54" t="str">
        <f>'1. Macro Summary'!C20</f>
        <v/>
      </c>
      <c r="E19" s="56" t="str">
        <f>'1. Macro Summary'!D20</f>
        <v/>
      </c>
      <c r="F19" s="57"/>
      <c r="G19" s="52"/>
      <c r="H19" s="58"/>
      <c r="I19" s="52"/>
    </row>
    <row r="20">
      <c r="B20" s="29" t="str">
        <f>'1. Macro Summary'!A21</f>
        <v>ISB</v>
      </c>
      <c r="C20" s="59">
        <f>'1. Macro Summary'!B21</f>
        <v>11.55</v>
      </c>
      <c r="D20" s="54" t="str">
        <f>'1. Macro Summary'!C21</f>
        <v/>
      </c>
      <c r="E20" s="56" t="str">
        <f>'1. Macro Summary'!D21</f>
        <v/>
      </c>
      <c r="F20" s="57"/>
      <c r="G20" s="52"/>
      <c r="H20" s="58"/>
      <c r="I20" s="52"/>
    </row>
    <row r="21">
      <c r="B21" s="29" t="str">
        <f>'1. Macro Summary'!A22</f>
        <v>USD/LKR</v>
      </c>
      <c r="C21" s="53">
        <f>'1. Macro Summary'!B22</f>
        <v>362.79</v>
      </c>
      <c r="D21" s="54" t="str">
        <f>'1. Macro Summary'!C22</f>
        <v/>
      </c>
      <c r="E21" s="53" t="str">
        <f>'1. Macro Summary'!D22</f>
        <v/>
      </c>
      <c r="F21" s="29"/>
      <c r="G21" s="52"/>
      <c r="H21" s="60"/>
      <c r="I21" s="52"/>
    </row>
    <row r="22">
      <c r="B22" s="20" t="str">
        <f>'1. Macro Summary'!A23</f>
        <v/>
      </c>
      <c r="C22" s="20" t="str">
        <f>'1. Macro Summary'!B23</f>
        <v/>
      </c>
      <c r="D22" s="20" t="str">
        <f>'1. Macro Summary'!C23</f>
        <v/>
      </c>
      <c r="E22" s="20" t="str">
        <f>'1. Macro Summary'!D23</f>
        <v/>
      </c>
      <c r="F22" s="20" t="str">
        <f>'1. Macro Summary'!E23</f>
        <v/>
      </c>
      <c r="G22" s="20" t="str">
        <f>'1. Macro Summary'!F23</f>
        <v/>
      </c>
      <c r="H22" s="20" t="str">
        <f>'1. Macro Summary'!G23</f>
        <v/>
      </c>
    </row>
    <row r="25">
      <c r="B25" s="61" t="s">
        <v>20</v>
      </c>
      <c r="E25" s="20" t="str">
        <f>'1. Macro Summary'!D38</f>
        <v/>
      </c>
      <c r="F25" s="20" t="str">
        <f>'1. Macro Summary'!E38</f>
        <v/>
      </c>
      <c r="G25" s="20" t="str">
        <f>'1. Macro Summary'!F38</f>
        <v/>
      </c>
      <c r="H25" s="20" t="str">
        <f>'1. Macro Summary'!G38</f>
        <v/>
      </c>
      <c r="I25" s="20" t="str">
        <f>'1. Macro Summary'!H38</f>
        <v/>
      </c>
      <c r="J25" s="20" t="str">
        <f>'1. Macro Summary'!I38</f>
        <v/>
      </c>
      <c r="K25" s="20" t="str">
        <f>'1. Macro Summary'!J38</f>
        <v/>
      </c>
    </row>
    <row r="26" ht="30.75" customHeight="1">
      <c r="B26" s="62" t="s">
        <v>21</v>
      </c>
      <c r="C26" s="63" t="s">
        <v>22</v>
      </c>
      <c r="D26" s="64">
        <v>2019.0</v>
      </c>
      <c r="E26" s="65"/>
      <c r="F26" s="66" t="s">
        <v>23</v>
      </c>
    </row>
    <row r="27">
      <c r="B27" s="67">
        <v>1.0</v>
      </c>
      <c r="C27" s="68">
        <f>'1. Macro Summary'!H44</f>
        <v>0.2178</v>
      </c>
      <c r="D27" s="68">
        <f>'1. Macro Summary'!I44</f>
        <v>0.0844</v>
      </c>
      <c r="E27" s="69"/>
    </row>
    <row r="28">
      <c r="B28" s="33">
        <f t="shared" ref="B28:B36" si="7">B27+1</f>
        <v>2</v>
      </c>
      <c r="C28" s="35">
        <f>'1. Macro Summary'!H45</f>
        <v>0.22535</v>
      </c>
      <c r="D28" s="35">
        <f>'1. Macro Summary'!I45</f>
        <v>0.0881</v>
      </c>
      <c r="E28" s="69"/>
    </row>
    <row r="29">
      <c r="B29" s="33">
        <f t="shared" si="7"/>
        <v>3</v>
      </c>
      <c r="C29" s="35">
        <f>'1. Macro Summary'!H46</f>
        <v>0.2539</v>
      </c>
      <c r="D29" s="35">
        <f>'1. Macro Summary'!I46</f>
        <v>0.0922</v>
      </c>
      <c r="E29" s="69"/>
    </row>
    <row r="30">
      <c r="B30" s="33">
        <f t="shared" si="7"/>
        <v>4</v>
      </c>
      <c r="C30" s="35">
        <f>'1. Macro Summary'!H47</f>
        <v>0.2424</v>
      </c>
      <c r="D30" s="35">
        <f>'1. Macro Summary'!I47</f>
        <v>0.0922</v>
      </c>
      <c r="E30" s="69"/>
      <c r="F30" s="69"/>
      <c r="G30" s="69"/>
      <c r="H30" s="69"/>
    </row>
    <row r="31">
      <c r="B31" s="33">
        <f t="shared" si="7"/>
        <v>5</v>
      </c>
      <c r="C31" s="35">
        <f>'1. Macro Summary'!H48</f>
        <v>0.2417</v>
      </c>
      <c r="D31" s="35">
        <f>'1. Macro Summary'!I48</f>
        <v>0.0969</v>
      </c>
      <c r="E31" s="69"/>
      <c r="F31" s="69"/>
      <c r="G31" s="69"/>
      <c r="H31" s="69"/>
    </row>
    <row r="32">
      <c r="B32" s="33">
        <f t="shared" si="7"/>
        <v>6</v>
      </c>
      <c r="C32" s="35">
        <f>'1. Macro Summary'!H49</f>
        <v>0.2359</v>
      </c>
      <c r="D32" s="35">
        <f>'1. Macro Summary'!I49</f>
        <v>0.0984</v>
      </c>
      <c r="E32" s="69"/>
      <c r="F32" s="69"/>
      <c r="G32" s="69"/>
      <c r="H32" s="69"/>
    </row>
    <row r="33">
      <c r="B33" s="33">
        <f t="shared" si="7"/>
        <v>7</v>
      </c>
      <c r="C33" s="35">
        <f>'1. Macro Summary'!H50</f>
        <v>0.24355</v>
      </c>
      <c r="D33" s="35">
        <f>'1. Macro Summary'!I50</f>
        <v>0.0984</v>
      </c>
      <c r="E33" s="69"/>
      <c r="F33" s="69"/>
      <c r="G33" s="69"/>
      <c r="H33" s="69"/>
    </row>
    <row r="34">
      <c r="B34" s="33">
        <f t="shared" si="7"/>
        <v>8</v>
      </c>
      <c r="C34" s="35">
        <f>'1. Macro Summary'!H51</f>
        <v>0.2413</v>
      </c>
      <c r="D34" s="35">
        <f>'1. Macro Summary'!I51</f>
        <v>0.0994</v>
      </c>
      <c r="E34" s="69"/>
      <c r="F34" s="69"/>
      <c r="G34" s="69"/>
      <c r="H34" s="69"/>
    </row>
    <row r="35">
      <c r="B35" s="33">
        <f t="shared" si="7"/>
        <v>9</v>
      </c>
      <c r="C35" s="35">
        <f>'1. Macro Summary'!H52</f>
        <v>0.2481</v>
      </c>
      <c r="D35" s="35">
        <f>'1. Macro Summary'!I52</f>
        <v>0.0994</v>
      </c>
      <c r="E35" s="69"/>
      <c r="F35" s="69"/>
      <c r="G35" s="69"/>
      <c r="H35" s="69"/>
    </row>
    <row r="36">
      <c r="B36" s="70">
        <f t="shared" si="7"/>
        <v>10</v>
      </c>
      <c r="C36" s="71">
        <f>'1. Macro Summary'!H53</f>
        <v>0.2481</v>
      </c>
      <c r="D36" s="71">
        <f>'1. Macro Summary'!I53</f>
        <v>0.101</v>
      </c>
      <c r="E36" s="69"/>
      <c r="F36" s="69"/>
      <c r="G36" s="69"/>
      <c r="H36" s="69"/>
    </row>
    <row r="43">
      <c r="B43" s="61" t="s">
        <v>24</v>
      </c>
    </row>
    <row r="47">
      <c r="B47" s="61" t="s">
        <v>25</v>
      </c>
    </row>
    <row r="48">
      <c r="B48" s="72" t="str">
        <f>'1. Macro Summary'!A40</f>
        <v>Figures are in rupees trillion.</v>
      </c>
      <c r="E48" s="72"/>
      <c r="F48" s="72"/>
      <c r="G48" s="72"/>
      <c r="H48" s="72"/>
      <c r="I48" s="72"/>
      <c r="J48" s="72"/>
      <c r="K48" s="72"/>
      <c r="L48" s="72"/>
      <c r="M48" s="72"/>
      <c r="N48" s="72"/>
      <c r="O48" s="72"/>
      <c r="P48" s="72"/>
    </row>
    <row r="49">
      <c r="B49" s="73"/>
      <c r="C49" s="74" t="str">
        <f>'1. Macro Summary'!B41</f>
        <v>Year</v>
      </c>
      <c r="D49" s="74" t="str">
        <f>'1. Macro Summary'!C41</f>
        <v>Nominal GDP</v>
      </c>
      <c r="E49" s="74" t="str">
        <f>'1. Macro Summary'!D41</f>
        <v>Primary Surplus</v>
      </c>
      <c r="F49" s="74" t="str">
        <f>'1. Macro Summary'!E41</f>
        <v>Ann. Real GDP Growth</v>
      </c>
      <c r="G49" s="74" t="str">
        <f>'1. Macro Summary'!F41</f>
        <v>Inflation</v>
      </c>
      <c r="H49" s="74" t="str">
        <f>'1. Macro Summary'!G41</f>
        <v>Primary Surplus as % of GDP</v>
      </c>
      <c r="I49" s="75" t="str">
        <f>'1. Macro Summary'!H41</f>
        <v>Discount rate (Current)</v>
      </c>
      <c r="J49" s="76" t="str">
        <f>'1. Macro Summary'!I41</f>
        <v>Discount rate (2019)</v>
      </c>
      <c r="K49" s="20" t="str">
        <f>'1. Macro Summary'!J41</f>
        <v/>
      </c>
    </row>
    <row r="50">
      <c r="B50" s="33" t="str">
        <f>'1. Macro Summary'!A42</f>
        <v>End Dec</v>
      </c>
      <c r="C50" s="53">
        <f>'1. Macro Summary'!B42</f>
        <v>2021</v>
      </c>
      <c r="D50" s="77">
        <f>'1. Macro Summary'!C42</f>
        <v>16.809</v>
      </c>
      <c r="E50" s="54" t="str">
        <f>'1. Macro Summary'!D42</f>
        <v/>
      </c>
      <c r="F50" s="54" t="str">
        <f>'1. Macro Summary'!E42</f>
        <v/>
      </c>
      <c r="G50" s="54" t="str">
        <f>'1. Macro Summary'!F42</f>
        <v/>
      </c>
      <c r="H50" s="54" t="str">
        <f>'1. Macro Summary'!G42</f>
        <v/>
      </c>
      <c r="I50" s="54" t="str">
        <f>'1. Macro Summary'!H42</f>
        <v/>
      </c>
      <c r="J50" s="54" t="str">
        <f>'1. Macro Summary'!I42</f>
        <v/>
      </c>
      <c r="K50" s="20" t="str">
        <f>'1. Macro Summary'!J42</f>
        <v/>
      </c>
      <c r="N50" s="54" t="str">
        <f>'1. Macro Summary'!M42</f>
        <v/>
      </c>
      <c r="O50" s="54" t="str">
        <f>'1. Macro Summary'!N42</f>
        <v/>
      </c>
    </row>
    <row r="51">
      <c r="B51" s="33" t="str">
        <f>'1. Macro Summary'!A43</f>
        <v>End of July</v>
      </c>
      <c r="C51" s="53">
        <f>'1. Macro Summary'!B43</f>
        <v>2022</v>
      </c>
      <c r="D51" s="77">
        <f>'1. Macro Summary'!C43</f>
        <v>23.84</v>
      </c>
      <c r="E51" s="77">
        <f>'1. Macro Summary'!D43</f>
        <v>-0.9536</v>
      </c>
      <c r="F51" s="78">
        <f>'1. Macro Summary'!E43</f>
        <v>-0.087</v>
      </c>
      <c r="G51" s="78">
        <f>'1. Macro Summary'!F43</f>
        <v>0.64</v>
      </c>
      <c r="H51" s="78">
        <f>'1. Macro Summary'!G43</f>
        <v>-0.04</v>
      </c>
      <c r="I51" s="54" t="str">
        <f>'1. Macro Summary'!H43</f>
        <v/>
      </c>
      <c r="J51" s="54" t="str">
        <f>'1. Macro Summary'!I43</f>
        <v/>
      </c>
      <c r="K51" s="20" t="str">
        <f>'1. Macro Summary'!J43</f>
        <v/>
      </c>
      <c r="M51" s="75" t="s">
        <v>26</v>
      </c>
      <c r="N51" s="75" t="s">
        <v>27</v>
      </c>
      <c r="O51" s="75" t="s">
        <v>28</v>
      </c>
    </row>
    <row r="52">
      <c r="B52" s="53"/>
      <c r="C52" s="53">
        <f>'1. Macro Summary'!B44</f>
        <v>2023</v>
      </c>
      <c r="D52" s="77">
        <f>'1. Macro Summary'!C44</f>
        <v>31.4688</v>
      </c>
      <c r="E52" s="77">
        <f>'1. Macro Summary'!D44</f>
        <v>-0.2202816</v>
      </c>
      <c r="F52" s="78">
        <f>'1. Macro Summary'!E44</f>
        <v>-0.03</v>
      </c>
      <c r="G52" s="78">
        <f>'1. Macro Summary'!F44</f>
        <v>0.35</v>
      </c>
      <c r="H52" s="78">
        <f>'1. Macro Summary'!G44</f>
        <v>-0.007</v>
      </c>
      <c r="I52" s="79">
        <f>'1. Macro Summary'!H44</f>
        <v>0.2178</v>
      </c>
      <c r="J52" s="79">
        <f>'1. Macro Summary'!I44</f>
        <v>0.0844</v>
      </c>
      <c r="K52" s="80" t="str">
        <f>'1. Macro Summary'!J44</f>
        <v/>
      </c>
      <c r="M52" s="81" t="s">
        <v>29</v>
      </c>
      <c r="N52" s="79">
        <f t="shared" ref="N52:O52" si="8">I52</f>
        <v>0.2178</v>
      </c>
      <c r="O52" s="79">
        <f t="shared" si="8"/>
        <v>0.0844</v>
      </c>
    </row>
    <row r="53">
      <c r="B53" s="53"/>
      <c r="C53" s="53">
        <f>'1. Macro Summary'!B45</f>
        <v>2024</v>
      </c>
      <c r="D53" s="77">
        <f>'1. Macro Summary'!C45</f>
        <v>34.458336</v>
      </c>
      <c r="E53" s="77">
        <f>'1. Macro Summary'!D45</f>
        <v>0.275666688</v>
      </c>
      <c r="F53" s="78">
        <f>'1. Macro Summary'!E45</f>
        <v>0.015</v>
      </c>
      <c r="G53" s="78">
        <f>'1. Macro Summary'!F45</f>
        <v>0.08</v>
      </c>
      <c r="H53" s="78">
        <f>'1. Macro Summary'!G45</f>
        <v>0.008</v>
      </c>
      <c r="I53" s="79">
        <f>'1. Macro Summary'!H45</f>
        <v>0.22535</v>
      </c>
      <c r="J53" s="79">
        <f>'1. Macro Summary'!I45</f>
        <v>0.0881</v>
      </c>
      <c r="K53" s="80" t="str">
        <f>'1. Macro Summary'!J45</f>
        <v/>
      </c>
      <c r="M53" s="81">
        <f t="shared" ref="M53:M61" si="10">M52+1</f>
        <v>2</v>
      </c>
      <c r="N53" s="79">
        <f t="shared" ref="N53:O53" si="9">I53</f>
        <v>0.22535</v>
      </c>
      <c r="O53" s="79">
        <f t="shared" si="9"/>
        <v>0.0881</v>
      </c>
    </row>
    <row r="54">
      <c r="B54" s="53"/>
      <c r="C54" s="53">
        <f>'1. Macro Summary'!B46</f>
        <v>2025</v>
      </c>
      <c r="D54" s="77">
        <f>'1. Macro Summary'!C46</f>
        <v>37.38729456</v>
      </c>
      <c r="E54" s="77">
        <f>'1. Macro Summary'!D46</f>
        <v>0.8599077749</v>
      </c>
      <c r="F54" s="78">
        <f>'1. Macro Summary'!E46</f>
        <v>0.026</v>
      </c>
      <c r="G54" s="78">
        <f>'1. Macro Summary'!F46</f>
        <v>0.059</v>
      </c>
      <c r="H54" s="78">
        <f>'1. Macro Summary'!G46</f>
        <v>0.023</v>
      </c>
      <c r="I54" s="79">
        <f>'1. Macro Summary'!H46</f>
        <v>0.2539</v>
      </c>
      <c r="J54" s="79">
        <f>'1. Macro Summary'!I46</f>
        <v>0.0922</v>
      </c>
      <c r="K54" s="80" t="str">
        <f>'1. Macro Summary'!J46</f>
        <v/>
      </c>
      <c r="M54" s="81">
        <f t="shared" si="10"/>
        <v>3</v>
      </c>
      <c r="N54" s="79">
        <f t="shared" ref="N54:O54" si="11">I54</f>
        <v>0.2539</v>
      </c>
      <c r="O54" s="79">
        <f t="shared" si="11"/>
        <v>0.0922</v>
      </c>
    </row>
    <row r="55">
      <c r="B55" s="53"/>
      <c r="C55" s="53">
        <f>'1. Macro Summary'!B47</f>
        <v>2026</v>
      </c>
      <c r="D55" s="77">
        <f>'1. Macro Summary'!C47</f>
        <v>40.45305271</v>
      </c>
      <c r="E55" s="77">
        <f>'1. Macro Summary'!D47</f>
        <v>0.9304202124</v>
      </c>
      <c r="F55" s="78">
        <f>'1. Macro Summary'!E47</f>
        <v>0.03</v>
      </c>
      <c r="G55" s="78">
        <f>'1. Macro Summary'!F47</f>
        <v>0.052</v>
      </c>
      <c r="H55" s="78">
        <f>'1. Macro Summary'!G47</f>
        <v>0.023</v>
      </c>
      <c r="I55" s="79">
        <f>'1. Macro Summary'!H47</f>
        <v>0.2424</v>
      </c>
      <c r="J55" s="79">
        <f>'1. Macro Summary'!I47</f>
        <v>0.0922</v>
      </c>
      <c r="K55" s="80" t="str">
        <f>'1. Macro Summary'!J47</f>
        <v/>
      </c>
      <c r="M55" s="81">
        <f t="shared" si="10"/>
        <v>4</v>
      </c>
      <c r="N55" s="79">
        <f t="shared" ref="N55:O55" si="12">I55</f>
        <v>0.2424</v>
      </c>
      <c r="O55" s="79">
        <f t="shared" si="12"/>
        <v>0.0922</v>
      </c>
    </row>
    <row r="56">
      <c r="B56" s="53"/>
      <c r="C56" s="53">
        <f>'1. Macro Summary'!B48</f>
        <v>2027</v>
      </c>
      <c r="D56" s="77">
        <f>'1. Macro Summary'!C48</f>
        <v>43.72974998</v>
      </c>
      <c r="E56" s="77">
        <f>'1. Macro Summary'!D48</f>
        <v>1.00578425</v>
      </c>
      <c r="F56" s="78">
        <f>'1. Macro Summary'!E48</f>
        <v>0.031</v>
      </c>
      <c r="G56" s="78">
        <f>'1. Macro Summary'!F48</f>
        <v>0.05</v>
      </c>
      <c r="H56" s="78">
        <f>'1. Macro Summary'!G48</f>
        <v>0.023</v>
      </c>
      <c r="I56" s="79">
        <f>'1. Macro Summary'!H48</f>
        <v>0.2417</v>
      </c>
      <c r="J56" s="79">
        <f>'1. Macro Summary'!I48</f>
        <v>0.0969</v>
      </c>
      <c r="K56" s="80" t="str">
        <f>'1. Macro Summary'!J48</f>
        <v/>
      </c>
      <c r="M56" s="81">
        <f t="shared" si="10"/>
        <v>5</v>
      </c>
      <c r="N56" s="79">
        <f t="shared" ref="N56:O56" si="13">I56</f>
        <v>0.2417</v>
      </c>
      <c r="O56" s="79">
        <f t="shared" si="13"/>
        <v>0.0969</v>
      </c>
    </row>
    <row r="57">
      <c r="B57" s="53"/>
      <c r="C57" s="53">
        <f>'1. Macro Summary'!B49</f>
        <v>2028</v>
      </c>
      <c r="D57" s="77">
        <f>'1. Macro Summary'!C49</f>
        <v>47.66542748</v>
      </c>
      <c r="E57" s="77">
        <f>'1. Macro Summary'!D49</f>
        <v>1.096304832</v>
      </c>
      <c r="F57" s="78">
        <f>'1. Macro Summary'!E49</f>
        <v>0.04</v>
      </c>
      <c r="G57" s="78">
        <f>'1. Macro Summary'!F49</f>
        <v>0.05</v>
      </c>
      <c r="H57" s="78">
        <f>'1. Macro Summary'!G49</f>
        <v>0.023</v>
      </c>
      <c r="I57" s="79">
        <f>'1. Macro Summary'!H49</f>
        <v>0.2359</v>
      </c>
      <c r="J57" s="79">
        <f>'1. Macro Summary'!I49</f>
        <v>0.0984</v>
      </c>
      <c r="K57" s="80" t="str">
        <f>'1. Macro Summary'!J49</f>
        <v/>
      </c>
      <c r="M57" s="81">
        <f t="shared" si="10"/>
        <v>6</v>
      </c>
      <c r="N57" s="79">
        <f t="shared" ref="N57:O57" si="14">I57</f>
        <v>0.2359</v>
      </c>
      <c r="O57" s="79">
        <f t="shared" si="14"/>
        <v>0.0984</v>
      </c>
    </row>
    <row r="58">
      <c r="B58" s="53"/>
      <c r="C58" s="53">
        <f>'1. Macro Summary'!B50</f>
        <v>2029</v>
      </c>
      <c r="D58" s="77">
        <f>'1. Macro Summary'!C50</f>
        <v>51.95531596</v>
      </c>
      <c r="E58" s="77">
        <f>'1. Macro Summary'!D50</f>
        <v>1.194972267</v>
      </c>
      <c r="F58" s="78">
        <f>'1. Macro Summary'!E50</f>
        <v>0.04</v>
      </c>
      <c r="G58" s="78">
        <f>'1. Macro Summary'!F50</f>
        <v>0.05</v>
      </c>
      <c r="H58" s="78">
        <f>'1. Macro Summary'!G50</f>
        <v>0.023</v>
      </c>
      <c r="I58" s="79">
        <f>'1. Macro Summary'!H50</f>
        <v>0.24355</v>
      </c>
      <c r="J58" s="79">
        <f>'1. Macro Summary'!I50</f>
        <v>0.0984</v>
      </c>
      <c r="K58" s="80" t="str">
        <f>'1. Macro Summary'!J50</f>
        <v/>
      </c>
      <c r="M58" s="81">
        <f t="shared" si="10"/>
        <v>7</v>
      </c>
      <c r="N58" s="79">
        <f t="shared" ref="N58:O58" si="15">I58</f>
        <v>0.24355</v>
      </c>
      <c r="O58" s="79">
        <f t="shared" si="15"/>
        <v>0.0984</v>
      </c>
    </row>
    <row r="59">
      <c r="B59" s="53"/>
      <c r="C59" s="53">
        <f>'1. Macro Summary'!B51</f>
        <v>2030</v>
      </c>
      <c r="D59" s="77">
        <f>'1. Macro Summary'!C51</f>
        <v>56.63129439</v>
      </c>
      <c r="E59" s="77">
        <f>'1. Macro Summary'!D51</f>
        <v>1.302519771</v>
      </c>
      <c r="F59" s="78">
        <f>'1. Macro Summary'!E51</f>
        <v>0.04</v>
      </c>
      <c r="G59" s="78">
        <f>'1. Macro Summary'!F51</f>
        <v>0.05</v>
      </c>
      <c r="H59" s="78">
        <f>'1. Macro Summary'!G51</f>
        <v>0.023</v>
      </c>
      <c r="I59" s="79">
        <f>'1. Macro Summary'!H51</f>
        <v>0.2413</v>
      </c>
      <c r="J59" s="79">
        <f>'1. Macro Summary'!I51</f>
        <v>0.0994</v>
      </c>
      <c r="K59" s="80" t="str">
        <f>'1. Macro Summary'!J51</f>
        <v/>
      </c>
      <c r="M59" s="81">
        <f t="shared" si="10"/>
        <v>8</v>
      </c>
      <c r="N59" s="79">
        <f t="shared" ref="N59:O59" si="16">I59</f>
        <v>0.2413</v>
      </c>
      <c r="O59" s="79">
        <f t="shared" si="16"/>
        <v>0.0994</v>
      </c>
    </row>
    <row r="60">
      <c r="B60" s="53"/>
      <c r="C60" s="53">
        <f>'1. Macro Summary'!B52</f>
        <v>2031</v>
      </c>
      <c r="D60" s="77">
        <f>'1. Macro Summary'!C52</f>
        <v>61.72811089</v>
      </c>
      <c r="E60" s="77">
        <f>'1. Macro Summary'!D52</f>
        <v>1.41974655</v>
      </c>
      <c r="F60" s="78">
        <f>'1. Macro Summary'!E52</f>
        <v>0.04</v>
      </c>
      <c r="G60" s="78">
        <f>'1. Macro Summary'!F52</f>
        <v>0.05</v>
      </c>
      <c r="H60" s="78">
        <f>'1. Macro Summary'!G52</f>
        <v>0.023</v>
      </c>
      <c r="I60" s="79">
        <f>'1. Macro Summary'!H52</f>
        <v>0.2481</v>
      </c>
      <c r="J60" s="79">
        <f>'1. Macro Summary'!I52</f>
        <v>0.0994</v>
      </c>
      <c r="K60" s="80" t="str">
        <f>'1. Macro Summary'!J52</f>
        <v/>
      </c>
      <c r="M60" s="81">
        <f t="shared" si="10"/>
        <v>9</v>
      </c>
      <c r="N60" s="79">
        <f t="shared" ref="N60:O60" si="17">I60</f>
        <v>0.2481</v>
      </c>
      <c r="O60" s="79">
        <f t="shared" si="17"/>
        <v>0.0994</v>
      </c>
    </row>
    <row r="61">
      <c r="B61" s="53"/>
      <c r="C61" s="53">
        <f>'1. Macro Summary'!B53</f>
        <v>2032</v>
      </c>
      <c r="D61" s="77">
        <f>'1. Macro Summary'!C53</f>
        <v>67.28364087</v>
      </c>
      <c r="E61" s="77">
        <f>'1. Macro Summary'!D53</f>
        <v>1.54752374</v>
      </c>
      <c r="F61" s="78">
        <f>'1. Macro Summary'!E53</f>
        <v>0.04</v>
      </c>
      <c r="G61" s="78">
        <f>'1. Macro Summary'!F53</f>
        <v>0.05</v>
      </c>
      <c r="H61" s="78">
        <f>'1. Macro Summary'!G53</f>
        <v>0.023</v>
      </c>
      <c r="I61" s="79">
        <f>'1. Macro Summary'!H53</f>
        <v>0.2481</v>
      </c>
      <c r="J61" s="79">
        <f>'1. Macro Summary'!I53</f>
        <v>0.101</v>
      </c>
      <c r="K61" s="80" t="str">
        <f>'1. Macro Summary'!J53</f>
        <v/>
      </c>
      <c r="M61" s="81">
        <f t="shared" si="10"/>
        <v>10</v>
      </c>
      <c r="N61" s="79">
        <f t="shared" ref="N61:O61" si="18">I61</f>
        <v>0.2481</v>
      </c>
      <c r="O61" s="79">
        <f t="shared" si="18"/>
        <v>0.101</v>
      </c>
    </row>
    <row r="62">
      <c r="C62" s="20" t="str">
        <f>'1. Macro Summary'!B54</f>
        <v/>
      </c>
      <c r="D62" s="82" t="str">
        <f>'1. Macro Summary'!C54</f>
        <v/>
      </c>
      <c r="E62" s="82" t="str">
        <f>'1. Macro Summary'!D54</f>
        <v/>
      </c>
      <c r="F62" s="82" t="str">
        <f>'1. Macro Summary'!E54</f>
        <v/>
      </c>
      <c r="G62" s="82" t="str">
        <f>'1. Macro Summary'!F54</f>
        <v/>
      </c>
      <c r="H62" s="82" t="str">
        <f>'1. Macro Summary'!G54</f>
        <v/>
      </c>
      <c r="I62" s="82" t="str">
        <f>'1. Macro Summary'!H54</f>
        <v/>
      </c>
      <c r="J62" s="69" t="str">
        <f>'1. Macro Summary'!I54</f>
        <v/>
      </c>
      <c r="K62" s="69" t="str">
        <f>'1. Macro Summary'!J54</f>
        <v/>
      </c>
    </row>
    <row r="63">
      <c r="C63" s="20" t="str">
        <f>'1. Macro Summary'!B55</f>
        <v/>
      </c>
      <c r="D63" s="82" t="str">
        <f>'1. Macro Summary'!C55</f>
        <v/>
      </c>
      <c r="E63" s="82" t="str">
        <f>'1. Macro Summary'!D55</f>
        <v/>
      </c>
      <c r="F63" s="82" t="str">
        <f>'1. Macro Summary'!E55</f>
        <v/>
      </c>
      <c r="G63" s="82" t="str">
        <f>'1. Macro Summary'!F55</f>
        <v/>
      </c>
      <c r="H63" s="82" t="str">
        <f>'1. Macro Summary'!G55</f>
        <v/>
      </c>
      <c r="I63" s="82" t="str">
        <f>'1. Macro Summary'!H55</f>
        <v/>
      </c>
      <c r="J63" s="69" t="str">
        <f>'1. Macro Summary'!I55</f>
        <v/>
      </c>
      <c r="K63" s="69" t="str">
        <f>'1. Macro Summary'!J55</f>
        <v/>
      </c>
    </row>
    <row r="64">
      <c r="B64" s="20" t="str">
        <f>'1. Macro Summary'!A56</f>
        <v/>
      </c>
      <c r="C64" s="20" t="str">
        <f>'1. Macro Summary'!B56</f>
        <v/>
      </c>
      <c r="D64" s="82" t="str">
        <f>'1. Macro Summary'!C56</f>
        <v/>
      </c>
      <c r="E64" s="82" t="str">
        <f>'1. Macro Summary'!D56</f>
        <v/>
      </c>
      <c r="F64" s="82" t="str">
        <f>'1. Macro Summary'!E56</f>
        <v/>
      </c>
      <c r="G64" s="83"/>
      <c r="H64" s="82" t="str">
        <f>'1. Macro Summary'!G56</f>
        <v/>
      </c>
      <c r="I64" s="82" t="str">
        <f>'1. Macro Summary'!H56</f>
        <v/>
      </c>
      <c r="J64" s="69" t="str">
        <f>'1. Macro Summary'!I56</f>
        <v/>
      </c>
      <c r="K64" s="69" t="str">
        <f>'1. Macro Summary'!J56</f>
        <v/>
      </c>
    </row>
    <row r="65">
      <c r="B65" s="61" t="s">
        <v>30</v>
      </c>
      <c r="E65" s="82" t="str">
        <f>'1. Macro Summary'!D58</f>
        <v/>
      </c>
      <c r="F65" s="61" t="s">
        <v>31</v>
      </c>
      <c r="H65" s="82" t="str">
        <f>'1. Macro Summary'!G58</f>
        <v/>
      </c>
      <c r="I65" s="82" t="str">
        <f>'1. Macro Summary'!H58</f>
        <v/>
      </c>
      <c r="J65" s="69" t="str">
        <f>'1. Macro Summary'!I58</f>
        <v/>
      </c>
      <c r="K65" s="69" t="str">
        <f>'1. Macro Summary'!J58</f>
        <v/>
      </c>
    </row>
    <row r="66">
      <c r="B66" s="20" t="str">
        <f>'1. Macro Summary'!A59</f>
        <v/>
      </c>
      <c r="C66" s="20" t="str">
        <f>'1. Macro Summary'!B59</f>
        <v/>
      </c>
      <c r="D66" s="82" t="str">
        <f>'1. Macro Summary'!C59</f>
        <v/>
      </c>
      <c r="E66" s="82" t="str">
        <f>'1. Macro Summary'!D59</f>
        <v/>
      </c>
      <c r="F66" s="82" t="str">
        <f>'1. Macro Summary'!E59</f>
        <v/>
      </c>
      <c r="G66" s="82" t="str">
        <f>'1. Macro Summary'!F59</f>
        <v/>
      </c>
      <c r="H66" s="82" t="str">
        <f>'1. Macro Summary'!G59</f>
        <v/>
      </c>
      <c r="I66" s="82" t="str">
        <f>'1. Macro Summary'!H59</f>
        <v/>
      </c>
      <c r="J66" s="69" t="str">
        <f>'1. Macro Summary'!I59</f>
        <v/>
      </c>
      <c r="K66" s="69" t="str">
        <f>'1. Macro Summary'!J59</f>
        <v/>
      </c>
    </row>
    <row r="67">
      <c r="B67" s="84" t="str">
        <f>'1. Macro Summary'!A74</f>
        <v/>
      </c>
      <c r="C67" s="85" t="str">
        <f>'1. Macro Summary'!B74</f>
        <v>Current</v>
      </c>
      <c r="D67" s="85" t="str">
        <f>'1. Macro Summary'!C74</f>
        <v>With $ haircut on ISB/SLDB</v>
      </c>
      <c r="E67" s="85" t="str">
        <f>'1. Macro Summary'!D74</f>
        <v>with cut on all external debt</v>
      </c>
      <c r="G67" s="82" t="str">
        <f>'1. Macro Summary'!F60</f>
        <v/>
      </c>
      <c r="H67" s="82" t="str">
        <f>'1. Macro Summary'!G60</f>
        <v/>
      </c>
      <c r="I67" s="82" t="str">
        <f>'1. Macro Summary'!H60</f>
        <v/>
      </c>
      <c r="J67" s="86" t="s">
        <v>32</v>
      </c>
      <c r="K67" s="87" t="s">
        <v>33</v>
      </c>
      <c r="L67" s="88" t="s">
        <v>34</v>
      </c>
    </row>
    <row r="68">
      <c r="B68" s="89" t="str">
        <f>'1. Macro Summary'!A75</f>
        <v>FV TBill</v>
      </c>
      <c r="C68" s="90">
        <f>'1. Macro Summary'!B75</f>
        <v>3.33075512</v>
      </c>
      <c r="D68" s="90">
        <f>'1. Macro Summary'!C75</f>
        <v>3.33075512</v>
      </c>
      <c r="E68" s="90">
        <f>'1. Macro Summary'!D75</f>
        <v>3.33075512</v>
      </c>
      <c r="G68" s="82" t="str">
        <f>'1. Macro Summary'!F61</f>
        <v/>
      </c>
      <c r="H68" s="82" t="str">
        <f>'1. Macro Summary'!G61</f>
        <v/>
      </c>
      <c r="I68" s="82" t="str">
        <f>'1. Macro Summary'!H61</f>
        <v/>
      </c>
      <c r="J68" s="91" t="s">
        <v>35</v>
      </c>
      <c r="K68" s="92">
        <f t="shared" ref="K68:L68" si="19">F89-H89</f>
        <v>0.3574733383</v>
      </c>
      <c r="L68" s="92">
        <f t="shared" si="19"/>
        <v>0.04912478833</v>
      </c>
    </row>
    <row r="69">
      <c r="B69" s="89" t="str">
        <f>'1. Macro Summary'!A76</f>
        <v>FV TBond</v>
      </c>
      <c r="C69" s="90">
        <f>'1. Macro Summary'!B76</f>
        <v>8.16041969</v>
      </c>
      <c r="D69" s="90">
        <f>'1. Macro Summary'!C76</f>
        <v>8.16041969</v>
      </c>
      <c r="E69" s="90">
        <f>'1. Macro Summary'!D76</f>
        <v>8.16041969</v>
      </c>
      <c r="G69" s="82" t="str">
        <f>'1. Macro Summary'!F62</f>
        <v/>
      </c>
      <c r="H69" s="82" t="str">
        <f>'1. Macro Summary'!G62</f>
        <v/>
      </c>
      <c r="I69" s="82" t="str">
        <f>'1. Macro Summary'!H62</f>
        <v/>
      </c>
      <c r="J69" s="91" t="s">
        <v>36</v>
      </c>
      <c r="K69" s="92">
        <f t="shared" ref="K69:L69" si="20">F119-H119</f>
        <v>0.140017097</v>
      </c>
      <c r="L69" s="92">
        <f t="shared" si="20"/>
        <v>0.0005766562407</v>
      </c>
    </row>
    <row r="70">
      <c r="B70" s="89" t="s">
        <v>37</v>
      </c>
      <c r="C70" s="90">
        <f>C12</f>
        <v>2.52</v>
      </c>
      <c r="D70" s="90">
        <f t="shared" ref="D70:E70" si="21">C70</f>
        <v>2.52</v>
      </c>
      <c r="E70" s="90">
        <f t="shared" si="21"/>
        <v>2.52</v>
      </c>
      <c r="J70" s="91" t="s">
        <v>38</v>
      </c>
      <c r="K70" s="92">
        <f>D164-F164</f>
        <v>0.1027029639</v>
      </c>
      <c r="L70" s="93"/>
    </row>
    <row r="71">
      <c r="B71" s="89" t="str">
        <f>'1. Macro Summary'!A77</f>
        <v>FV SLDB and ISB</v>
      </c>
      <c r="C71" s="90">
        <f>'1. Macro Summary'!B77</f>
        <v>4.727392053</v>
      </c>
      <c r="D71" s="90">
        <f>'1. Macro Summary'!C77</f>
        <v>2.363696027</v>
      </c>
      <c r="E71" s="90">
        <f>'1. Macro Summary'!D77</f>
        <v>2.363696027</v>
      </c>
      <c r="G71" s="82" t="str">
        <f>'1. Macro Summary'!F63</f>
        <v/>
      </c>
      <c r="H71" s="82" t="str">
        <f>'1. Macro Summary'!G63</f>
        <v/>
      </c>
      <c r="I71" s="82" t="str">
        <f>'1. Macro Summary'!H63</f>
        <v/>
      </c>
      <c r="J71" s="91" t="s">
        <v>39</v>
      </c>
      <c r="K71" s="92">
        <f>E164-G164</f>
        <v>0.08368391412</v>
      </c>
      <c r="L71" s="94"/>
    </row>
    <row r="72">
      <c r="B72" s="89" t="str">
        <f>'1. Macro Summary'!A78</f>
        <v>Other Foreign Loans</v>
      </c>
      <c r="C72" s="90">
        <f>'1. Macro Summary'!B78</f>
        <v>7.70389978</v>
      </c>
      <c r="D72" s="90">
        <f>'1. Macro Summary'!C78</f>
        <v>7.70389978</v>
      </c>
      <c r="E72" s="90">
        <f>'1. Macro Summary'!D78</f>
        <v>5.777924835</v>
      </c>
      <c r="G72" s="82" t="str">
        <f>'1. Macro Summary'!F64</f>
        <v/>
      </c>
      <c r="H72" s="82" t="str">
        <f>'1. Macro Summary'!G64</f>
        <v/>
      </c>
      <c r="I72" s="82" t="str">
        <f>'1. Macro Summary'!H64</f>
        <v/>
      </c>
      <c r="J72" s="69" t="str">
        <f>'1. Macro Summary'!I64</f>
        <v/>
      </c>
      <c r="K72" s="69" t="str">
        <f>'1. Macro Summary'!J64</f>
        <v/>
      </c>
    </row>
    <row r="73">
      <c r="B73" s="95" t="s">
        <v>40</v>
      </c>
      <c r="C73" s="96">
        <f t="shared" ref="C73:E73" si="22">sum(C68:C72)</f>
        <v>26.44246664</v>
      </c>
      <c r="D73" s="96">
        <f t="shared" si="22"/>
        <v>24.07877062</v>
      </c>
      <c r="E73" s="96">
        <f t="shared" si="22"/>
        <v>22.15279567</v>
      </c>
      <c r="G73" s="82" t="str">
        <f>'1. Macro Summary'!F65</f>
        <v/>
      </c>
      <c r="H73" s="82" t="str">
        <f>'1. Macro Summary'!G65</f>
        <v/>
      </c>
      <c r="I73" s="82" t="str">
        <f>'1. Macro Summary'!H65</f>
        <v/>
      </c>
      <c r="J73" s="69" t="str">
        <f>'1. Macro Summary'!I65</f>
        <v/>
      </c>
      <c r="K73" s="69" t="str">
        <f>'1. Macro Summary'!J65</f>
        <v/>
      </c>
    </row>
    <row r="74">
      <c r="B74" s="97" t="str">
        <f>'1. Macro Summary'!A80</f>
        <v>FV Debt to GDP</v>
      </c>
      <c r="C74" s="98">
        <f t="shared" ref="C74:E74" si="23">C73/$D$51</f>
        <v>1.109163869</v>
      </c>
      <c r="D74" s="98">
        <f t="shared" si="23"/>
        <v>1.010015546</v>
      </c>
      <c r="E74" s="98">
        <f t="shared" si="23"/>
        <v>0.9292280064</v>
      </c>
    </row>
    <row r="77">
      <c r="D77" s="99" t="s">
        <v>41</v>
      </c>
      <c r="E77" s="100"/>
      <c r="F77" s="100"/>
      <c r="G77" s="100"/>
      <c r="H77" s="100"/>
      <c r="I77" s="101"/>
    </row>
    <row r="78">
      <c r="D78" s="102" t="s">
        <v>42</v>
      </c>
      <c r="E78" s="101"/>
      <c r="F78" s="102" t="s">
        <v>43</v>
      </c>
      <c r="G78" s="101"/>
      <c r="H78" s="102" t="s">
        <v>44</v>
      </c>
      <c r="I78" s="101"/>
    </row>
    <row r="79">
      <c r="C79" s="103"/>
      <c r="D79" s="104" t="s">
        <v>33</v>
      </c>
      <c r="E79" s="91" t="s">
        <v>34</v>
      </c>
      <c r="F79" s="104" t="str">
        <f t="shared" ref="F79:I79" si="24">D79</f>
        <v>Current Yields</v>
      </c>
      <c r="G79" s="91" t="str">
        <f t="shared" si="24"/>
        <v>2019 Yields</v>
      </c>
      <c r="H79" s="105" t="str">
        <f t="shared" si="24"/>
        <v>Current Yields</v>
      </c>
      <c r="I79" s="106" t="str">
        <f t="shared" si="24"/>
        <v>2019 Yields</v>
      </c>
      <c r="O79" s="65"/>
      <c r="P79" s="65"/>
      <c r="Q79" s="65"/>
      <c r="R79" s="65"/>
      <c r="S79" s="65"/>
      <c r="T79" s="65"/>
      <c r="U79" s="65"/>
    </row>
    <row r="80">
      <c r="A80" s="61">
        <v>1.0</v>
      </c>
      <c r="C80" s="107">
        <v>2023.0</v>
      </c>
      <c r="D80" s="108">
        <f t="shared" ref="D80:E80" si="25">D95+D110-D125+$D155+$E155+D140+D172</f>
        <v>1.109444387</v>
      </c>
      <c r="E80" s="109">
        <f t="shared" si="25"/>
        <v>1.089242548</v>
      </c>
      <c r="F80" s="108">
        <f t="shared" ref="F80:I80" si="26">F95+F110-F125+$F155+$G155+F140+F172</f>
        <v>0.9358355997</v>
      </c>
      <c r="G80" s="110">
        <f t="shared" si="26"/>
        <v>0.9156337607</v>
      </c>
      <c r="H80" s="109">
        <f t="shared" si="26"/>
        <v>0.9164333238</v>
      </c>
      <c r="I80" s="110">
        <f t="shared" si="26"/>
        <v>0.910613312</v>
      </c>
      <c r="O80" s="111"/>
      <c r="P80" s="111"/>
      <c r="Q80" s="111"/>
    </row>
    <row r="81">
      <c r="A81" s="20">
        <f t="shared" ref="A81:A89" si="29">A80+1</f>
        <v>2</v>
      </c>
      <c r="C81" s="112">
        <f t="shared" ref="C81:C89" si="30">C80+1</f>
        <v>2024</v>
      </c>
      <c r="D81" s="92">
        <f t="shared" ref="D81:E81" si="27">D96+D111-D126+$D156+$E156+D141+D173</f>
        <v>1.162955737</v>
      </c>
      <c r="E81" s="113">
        <f t="shared" si="27"/>
        <v>1.087077266</v>
      </c>
      <c r="F81" s="92">
        <f t="shared" ref="F81:I81" si="28">F96+F111-F126+$F156+$G156+F141+F173</f>
        <v>0.9884636171</v>
      </c>
      <c r="G81" s="114">
        <f t="shared" si="28"/>
        <v>0.9125851462</v>
      </c>
      <c r="H81" s="113">
        <f t="shared" si="28"/>
        <v>0.9233064804</v>
      </c>
      <c r="I81" s="114">
        <f t="shared" si="28"/>
        <v>0.8992334169</v>
      </c>
      <c r="O81" s="111"/>
      <c r="P81" s="111"/>
      <c r="Q81" s="111"/>
    </row>
    <row r="82">
      <c r="A82" s="20">
        <f t="shared" si="29"/>
        <v>3</v>
      </c>
      <c r="C82" s="112">
        <f t="shared" si="30"/>
        <v>2025</v>
      </c>
      <c r="D82" s="92">
        <f t="shared" ref="D82:E82" si="31">D97+D112-D127+$D157+$E157+D142+D174</f>
        <v>1.201924283</v>
      </c>
      <c r="E82" s="113">
        <f t="shared" si="31"/>
        <v>1.069234931</v>
      </c>
      <c r="F82" s="92">
        <f t="shared" ref="F82:I82" si="32">F97+F112-F127+$F157+$G157+F142+F174</f>
        <v>1.026700732</v>
      </c>
      <c r="G82" s="114">
        <f t="shared" si="32"/>
        <v>0.89401138</v>
      </c>
      <c r="H82" s="113">
        <f t="shared" si="32"/>
        <v>0.923780429</v>
      </c>
      <c r="I82" s="114">
        <f t="shared" si="32"/>
        <v>0.8748554797</v>
      </c>
      <c r="O82" s="111"/>
      <c r="P82" s="111"/>
      <c r="Q82" s="111"/>
    </row>
    <row r="83">
      <c r="A83" s="20">
        <f t="shared" si="29"/>
        <v>4</v>
      </c>
      <c r="C83" s="112">
        <f t="shared" si="30"/>
        <v>2026</v>
      </c>
      <c r="D83" s="92">
        <f t="shared" ref="D83:E83" si="33">D98+D113-D128+$D158+$E158+D143+D175</f>
        <v>1.261143015</v>
      </c>
      <c r="E83" s="113">
        <f t="shared" si="33"/>
        <v>1.053571153</v>
      </c>
      <c r="F83" s="92">
        <f t="shared" ref="F83:I83" si="34">F98+F113-F128+$F158+$G158+F143+F175</f>
        <v>1.085863407</v>
      </c>
      <c r="G83" s="114">
        <f t="shared" si="34"/>
        <v>0.8782915439</v>
      </c>
      <c r="H83" s="113">
        <f t="shared" si="34"/>
        <v>0.9289702834</v>
      </c>
      <c r="I83" s="114">
        <f t="shared" si="34"/>
        <v>0.8505563157</v>
      </c>
      <c r="O83" s="111"/>
      <c r="P83" s="111"/>
      <c r="Q83" s="111"/>
    </row>
    <row r="84">
      <c r="A84" s="20">
        <f t="shared" si="29"/>
        <v>5</v>
      </c>
      <c r="C84" s="112">
        <f t="shared" si="30"/>
        <v>2027</v>
      </c>
      <c r="D84" s="92">
        <f t="shared" ref="D84:E84" si="35">D99+D114-D129+$D159+$E159+D144+D176</f>
        <v>1.298082788</v>
      </c>
      <c r="E84" s="113">
        <f t="shared" si="35"/>
        <v>1.037122644</v>
      </c>
      <c r="F84" s="92">
        <f t="shared" ref="F84:I84" si="36">F99+F114-F129+$F159+$G159+F144+F176</f>
        <v>1.121217928</v>
      </c>
      <c r="G84" s="114">
        <f t="shared" si="36"/>
        <v>0.8602577847</v>
      </c>
      <c r="H84" s="113">
        <f t="shared" si="36"/>
        <v>0.940112527</v>
      </c>
      <c r="I84" s="114">
        <f t="shared" si="36"/>
        <v>0.8291830834</v>
      </c>
      <c r="O84" s="111"/>
      <c r="P84" s="111"/>
      <c r="Q84" s="111"/>
    </row>
    <row r="85">
      <c r="A85" s="20">
        <f t="shared" si="29"/>
        <v>6</v>
      </c>
      <c r="C85" s="112">
        <f t="shared" si="30"/>
        <v>2028</v>
      </c>
      <c r="D85" s="92">
        <f t="shared" ref="D85:E85" si="37">D100+D115-D130+$D160+$E160+D145+D177</f>
        <v>1.337290476</v>
      </c>
      <c r="E85" s="113">
        <f t="shared" si="37"/>
        <v>1.013401645</v>
      </c>
      <c r="F85" s="92">
        <f t="shared" ref="F85:I85" si="38">F100+F115-F130+$F160+$G160+F145+F177</f>
        <v>1.160299588</v>
      </c>
      <c r="G85" s="114">
        <f t="shared" si="38"/>
        <v>0.8364107569</v>
      </c>
      <c r="H85" s="113">
        <f t="shared" si="38"/>
        <v>0.9479447209</v>
      </c>
      <c r="I85" s="114">
        <f t="shared" si="38"/>
        <v>0.8019647849</v>
      </c>
      <c r="O85" s="111"/>
      <c r="P85" s="111"/>
      <c r="Q85" s="111"/>
    </row>
    <row r="86">
      <c r="A86" s="20">
        <f t="shared" si="29"/>
        <v>7</v>
      </c>
      <c r="C86" s="112">
        <f t="shared" si="30"/>
        <v>2029</v>
      </c>
      <c r="D86" s="92">
        <f t="shared" ref="D86:E86" si="39">D101+D116-D131+$D161+$E161+D146+D178</f>
        <v>1.401076046</v>
      </c>
      <c r="E86" s="113">
        <f t="shared" si="39"/>
        <v>0.9943747312</v>
      </c>
      <c r="F86" s="92">
        <f t="shared" ref="F86:I86" si="40">F101+F116-F131+$F161+$G161+F146+F178</f>
        <v>1.222222599</v>
      </c>
      <c r="G86" s="114">
        <f t="shared" si="40"/>
        <v>0.8155212841</v>
      </c>
      <c r="H86" s="113">
        <f t="shared" si="40"/>
        <v>0.960865864</v>
      </c>
      <c r="I86" s="114">
        <f t="shared" si="40"/>
        <v>0.778305957</v>
      </c>
      <c r="O86" s="111"/>
      <c r="P86" s="111"/>
      <c r="Q86" s="111"/>
    </row>
    <row r="87">
      <c r="A87" s="20">
        <f t="shared" si="29"/>
        <v>8</v>
      </c>
      <c r="C87" s="112">
        <f t="shared" si="30"/>
        <v>2030</v>
      </c>
      <c r="D87" s="92">
        <f t="shared" ref="D87:E87" si="41">D102+D117-D132+$D162+$E162+D147+D179</f>
        <v>1.446811812</v>
      </c>
      <c r="E87" s="113">
        <f t="shared" si="41"/>
        <v>0.9761225573</v>
      </c>
      <c r="F87" s="92">
        <f t="shared" ref="F87:I87" si="42">F102+F117-F132+$F162+$G162+F147+F179</f>
        <v>1.266076205</v>
      </c>
      <c r="G87" s="114">
        <f t="shared" si="42"/>
        <v>0.7953869503</v>
      </c>
      <c r="H87" s="113">
        <f t="shared" si="42"/>
        <v>0.9788448411</v>
      </c>
      <c r="I87" s="114">
        <f t="shared" si="42"/>
        <v>0.7545752475</v>
      </c>
      <c r="O87" s="111"/>
      <c r="P87" s="111"/>
      <c r="Q87" s="111"/>
    </row>
    <row r="88">
      <c r="A88" s="20">
        <f t="shared" si="29"/>
        <v>9</v>
      </c>
      <c r="C88" s="112">
        <f t="shared" si="30"/>
        <v>2031</v>
      </c>
      <c r="D88" s="92">
        <f t="shared" ref="D88:E88" si="43">D103+D118-D133+$D163+$E163+D148+D180</f>
        <v>1.494408558</v>
      </c>
      <c r="E88" s="113">
        <f t="shared" si="43"/>
        <v>0.9577727107</v>
      </c>
      <c r="F88" s="92">
        <f t="shared" ref="F88:I88" si="44">F103+F118-F133+$F163+$G163+F148+F180</f>
        <v>1.311770984</v>
      </c>
      <c r="G88" s="114">
        <f t="shared" si="44"/>
        <v>0.775135137</v>
      </c>
      <c r="H88" s="113">
        <f t="shared" si="44"/>
        <v>0.9989236017</v>
      </c>
      <c r="I88" s="114">
        <f t="shared" si="44"/>
        <v>0.7310256506</v>
      </c>
      <c r="O88" s="111"/>
      <c r="P88" s="111"/>
      <c r="Q88" s="111"/>
    </row>
    <row r="89">
      <c r="A89" s="20">
        <f t="shared" si="29"/>
        <v>10</v>
      </c>
      <c r="C89" s="115">
        <f t="shared" si="30"/>
        <v>2032</v>
      </c>
      <c r="D89" s="116">
        <f t="shared" ref="D89:E89" si="45">D104+D119-D134+$D164+$E164+D149+D181</f>
        <v>1.571987192</v>
      </c>
      <c r="E89" s="117">
        <f t="shared" si="45"/>
        <v>0.9462186275</v>
      </c>
      <c r="F89" s="116">
        <f t="shared" ref="F89:I89" si="46">F104+F119-F134+$F164+$G164+F149+F181</f>
        <v>1.385600314</v>
      </c>
      <c r="G89" s="118">
        <f t="shared" si="46"/>
        <v>0.7598317494</v>
      </c>
      <c r="H89" s="117">
        <f t="shared" si="46"/>
        <v>1.028126976</v>
      </c>
      <c r="I89" s="118">
        <f t="shared" si="46"/>
        <v>0.7107069611</v>
      </c>
      <c r="O89" s="111"/>
      <c r="P89" s="111"/>
      <c r="Q89" s="111"/>
    </row>
    <row r="90">
      <c r="C90" s="119"/>
      <c r="O90" s="111"/>
      <c r="P90" s="111"/>
      <c r="Q90" s="111"/>
    </row>
    <row r="91">
      <c r="C91" s="119"/>
      <c r="O91" s="111"/>
      <c r="P91" s="111"/>
      <c r="Q91" s="111"/>
    </row>
    <row r="92">
      <c r="D92" s="99" t="s">
        <v>45</v>
      </c>
      <c r="E92" s="100"/>
      <c r="F92" s="100"/>
      <c r="G92" s="100"/>
      <c r="H92" s="100"/>
      <c r="I92" s="101"/>
      <c r="J92" s="91"/>
      <c r="N92" s="99" t="s">
        <v>46</v>
      </c>
      <c r="O92" s="100"/>
      <c r="P92" s="100"/>
      <c r="Q92" s="100"/>
      <c r="R92" s="100"/>
      <c r="S92" s="101"/>
      <c r="X92" s="99" t="s">
        <v>47</v>
      </c>
      <c r="Y92" s="100"/>
      <c r="Z92" s="100"/>
      <c r="AA92" s="100"/>
      <c r="AB92" s="100"/>
      <c r="AC92" s="101"/>
    </row>
    <row r="93">
      <c r="D93" s="102" t="s">
        <v>42</v>
      </c>
      <c r="E93" s="101"/>
      <c r="F93" s="102" t="s">
        <v>43</v>
      </c>
      <c r="G93" s="101"/>
      <c r="H93" s="102" t="s">
        <v>44</v>
      </c>
      <c r="I93" s="101"/>
      <c r="J93" s="91"/>
      <c r="N93" s="102" t="s">
        <v>42</v>
      </c>
      <c r="O93" s="101"/>
      <c r="P93" s="102" t="s">
        <v>43</v>
      </c>
      <c r="Q93" s="101"/>
      <c r="R93" s="102" t="s">
        <v>44</v>
      </c>
      <c r="S93" s="101"/>
      <c r="X93" s="102" t="s">
        <v>42</v>
      </c>
      <c r="Y93" s="101"/>
      <c r="Z93" s="102" t="s">
        <v>43</v>
      </c>
      <c r="AA93" s="101"/>
      <c r="AB93" s="102" t="s">
        <v>44</v>
      </c>
      <c r="AC93" s="101"/>
    </row>
    <row r="94">
      <c r="C94" s="102" t="s">
        <v>48</v>
      </c>
      <c r="D94" s="105" t="s">
        <v>33</v>
      </c>
      <c r="E94" s="120" t="s">
        <v>34</v>
      </c>
      <c r="F94" s="102" t="str">
        <f t="shared" ref="F94:I94" si="47">D94</f>
        <v>Current Yields</v>
      </c>
      <c r="G94" s="121" t="str">
        <f t="shared" si="47"/>
        <v>2019 Yields</v>
      </c>
      <c r="H94" s="102" t="str">
        <f t="shared" si="47"/>
        <v>Current Yields</v>
      </c>
      <c r="I94" s="122" t="str">
        <f t="shared" si="47"/>
        <v>2019 Yields</v>
      </c>
      <c r="J94" s="91"/>
      <c r="M94" s="102" t="s">
        <v>48</v>
      </c>
      <c r="N94" s="105" t="s">
        <v>33</v>
      </c>
      <c r="O94" s="120" t="s">
        <v>34</v>
      </c>
      <c r="P94" s="105" t="str">
        <f t="shared" ref="P94:S94" si="48">N94</f>
        <v>Current Yields</v>
      </c>
      <c r="Q94" s="120" t="str">
        <f t="shared" si="48"/>
        <v>2019 Yields</v>
      </c>
      <c r="R94" s="105" t="str">
        <f t="shared" si="48"/>
        <v>Current Yields</v>
      </c>
      <c r="S94" s="106" t="str">
        <f t="shared" si="48"/>
        <v>2019 Yields</v>
      </c>
      <c r="W94" s="102" t="s">
        <v>48</v>
      </c>
      <c r="X94" s="105" t="s">
        <v>33</v>
      </c>
      <c r="Y94" s="120" t="s">
        <v>34</v>
      </c>
      <c r="Z94" s="102" t="str">
        <f t="shared" ref="Z94:AC94" si="49">X94</f>
        <v>Current Yields</v>
      </c>
      <c r="AA94" s="121" t="str">
        <f t="shared" si="49"/>
        <v>2019 Yields</v>
      </c>
      <c r="AB94" s="102" t="str">
        <f t="shared" si="49"/>
        <v>Current Yields</v>
      </c>
      <c r="AC94" s="122" t="str">
        <f t="shared" si="49"/>
        <v>2019 Yields</v>
      </c>
    </row>
    <row r="95">
      <c r="A95" s="61">
        <v>1.0</v>
      </c>
      <c r="C95" s="123">
        <v>2023.0</v>
      </c>
      <c r="D95" s="108">
        <f t="shared" ref="D95:I95" si="50">N95+X95</f>
        <v>0.3904600304</v>
      </c>
      <c r="E95" s="110">
        <f t="shared" si="50"/>
        <v>0.3702581913</v>
      </c>
      <c r="F95" s="108">
        <f t="shared" si="50"/>
        <v>0.3904600304</v>
      </c>
      <c r="G95" s="110">
        <f t="shared" si="50"/>
        <v>0.3702581913</v>
      </c>
      <c r="H95" s="108">
        <f t="shared" si="50"/>
        <v>0.375881789</v>
      </c>
      <c r="I95" s="110">
        <f t="shared" si="50"/>
        <v>0.3700617772</v>
      </c>
      <c r="J95" s="91"/>
      <c r="K95" s="61">
        <v>1.0</v>
      </c>
      <c r="M95" s="123">
        <v>2023.0</v>
      </c>
      <c r="N95" s="108">
        <f>(vlookup($A95,'3b. TBond Projections'!$F$7:$H$43,2))/$D52</f>
        <v>0.273896032</v>
      </c>
      <c r="O95" s="109">
        <f>(vlookup($A95,'3b. TBond Projections'!$F$7:$H$43,3))/$D52</f>
        <v>0.2595142048</v>
      </c>
      <c r="P95" s="108">
        <f t="shared" ref="P95:Q95" si="51">N95</f>
        <v>0.273896032</v>
      </c>
      <c r="Q95" s="109">
        <f t="shared" si="51"/>
        <v>0.2595142048</v>
      </c>
      <c r="R95" s="108">
        <f>(vlookup($A95,'3c. TBond Reprofiling'!$F$7:$H$43,2))/$D52</f>
        <v>0.2593177906</v>
      </c>
      <c r="S95" s="110">
        <f>(vlookup($A95,'3c. TBond Reprofiling'!$F$7:$H$43,3))/$D52</f>
        <v>0.2593177906</v>
      </c>
      <c r="U95" s="61">
        <v>1.0</v>
      </c>
      <c r="W95" s="123">
        <v>2023.0</v>
      </c>
      <c r="X95" s="108">
        <f>(vlookup($A95,'2b. TBill Projections'!$I$8:$K$44,2))/$D52</f>
        <v>0.1165639984</v>
      </c>
      <c r="Y95" s="110">
        <f>(vlookup($A95,'2b. TBill Projections'!$I$8:$K$44,3))/$D52</f>
        <v>0.1107439866</v>
      </c>
      <c r="Z95" s="108">
        <f t="shared" ref="Z95:AC95" si="52">X95</f>
        <v>0.1165639984</v>
      </c>
      <c r="AA95" s="109">
        <f t="shared" si="52"/>
        <v>0.1107439866</v>
      </c>
      <c r="AB95" s="108">
        <f t="shared" si="52"/>
        <v>0.1165639984</v>
      </c>
      <c r="AC95" s="110">
        <f t="shared" si="52"/>
        <v>0.1107439866</v>
      </c>
    </row>
    <row r="96">
      <c r="A96" s="20">
        <f t="shared" ref="A96:A104" si="56">A95+1</f>
        <v>2</v>
      </c>
      <c r="C96" s="112">
        <f t="shared" ref="C96:C104" si="57">C95+1</f>
        <v>2024</v>
      </c>
      <c r="D96" s="92">
        <f t="shared" ref="D96:I96" si="53">N96+X96</f>
        <v>0.418430633</v>
      </c>
      <c r="E96" s="114">
        <f t="shared" si="53"/>
        <v>0.3489942052</v>
      </c>
      <c r="F96" s="92">
        <f t="shared" si="53"/>
        <v>0.418430633</v>
      </c>
      <c r="G96" s="114">
        <f t="shared" si="53"/>
        <v>0.3489942052</v>
      </c>
      <c r="H96" s="92">
        <f t="shared" si="53"/>
        <v>0.3664560985</v>
      </c>
      <c r="I96" s="114">
        <f t="shared" si="53"/>
        <v>0.3464918445</v>
      </c>
      <c r="J96" s="91"/>
      <c r="K96" s="20">
        <f t="shared" ref="K96:K104" si="59">K95+1</f>
        <v>2</v>
      </c>
      <c r="M96" s="112">
        <f t="shared" ref="M96:M104" si="60">M95+1</f>
        <v>2024</v>
      </c>
      <c r="N96" s="92">
        <f>(vlookup($A96,'3b. TBond Projections'!$F$7:$H$43,2))/$D53</f>
        <v>0.2887944346</v>
      </c>
      <c r="O96" s="113">
        <f>(vlookup($A96,'3b. TBond Projections'!$F$7:$H$43,3))/$D53</f>
        <v>0.2393222609</v>
      </c>
      <c r="P96" s="92">
        <f t="shared" ref="P96:Q96" si="54">N96</f>
        <v>0.2887944346</v>
      </c>
      <c r="Q96" s="113">
        <f t="shared" si="54"/>
        <v>0.2393222609</v>
      </c>
      <c r="R96" s="92">
        <f>(vlookup($A96,'3c. TBond Reprofiling'!$F$7:$H$43,2))/$D53</f>
        <v>0.2368199001</v>
      </c>
      <c r="S96" s="114">
        <f>(vlookup($A96,'3c. TBond Reprofiling'!$F$7:$H$43,3))/$D53</f>
        <v>0.2368199001</v>
      </c>
      <c r="U96" s="20">
        <f t="shared" ref="U96:U104" si="62">U95+1</f>
        <v>2</v>
      </c>
      <c r="W96" s="112">
        <f t="shared" ref="W96:W104" si="63">W95+1</f>
        <v>2024</v>
      </c>
      <c r="X96" s="92">
        <f>(vlookup($A96,'2b. TBill Projections'!$I$8:$K$44,2))/$D53</f>
        <v>0.1296361984</v>
      </c>
      <c r="Y96" s="114">
        <f>(vlookup($A96,'2b. TBill Projections'!$I$8:$K$44,3))/$D53</f>
        <v>0.1096719443</v>
      </c>
      <c r="Z96" s="92">
        <f t="shared" ref="Z96:AC96" si="55">X96</f>
        <v>0.1296361984</v>
      </c>
      <c r="AA96" s="113">
        <f t="shared" si="55"/>
        <v>0.1096719443</v>
      </c>
      <c r="AB96" s="92">
        <f t="shared" si="55"/>
        <v>0.1296361984</v>
      </c>
      <c r="AC96" s="114">
        <f t="shared" si="55"/>
        <v>0.1096719443</v>
      </c>
    </row>
    <row r="97">
      <c r="A97" s="20">
        <f t="shared" si="56"/>
        <v>3</v>
      </c>
      <c r="C97" s="112">
        <f t="shared" si="57"/>
        <v>2025</v>
      </c>
      <c r="D97" s="92">
        <f t="shared" ref="D97:I97" si="58">N97+X97</f>
        <v>0.443188769</v>
      </c>
      <c r="E97" s="114">
        <f t="shared" si="58"/>
        <v>0.3310953217</v>
      </c>
      <c r="F97" s="92">
        <f t="shared" si="58"/>
        <v>0.443188769</v>
      </c>
      <c r="G97" s="114">
        <f t="shared" si="58"/>
        <v>0.3310953217</v>
      </c>
      <c r="H97" s="92">
        <f t="shared" si="58"/>
        <v>0.3637703802</v>
      </c>
      <c r="I97" s="114">
        <f t="shared" si="58"/>
        <v>0.3278784853</v>
      </c>
      <c r="J97" s="91"/>
      <c r="K97" s="20">
        <f t="shared" si="59"/>
        <v>3</v>
      </c>
      <c r="M97" s="112">
        <f t="shared" si="60"/>
        <v>2025</v>
      </c>
      <c r="N97" s="92">
        <f>(vlookup($A97,'3b. TBond Projections'!$F$7:$H$43,2))/$D54</f>
        <v>0.2976855779</v>
      </c>
      <c r="O97" s="113">
        <f>(vlookup($A97,'3b. TBond Projections'!$F$7:$H$43,3))/$D54</f>
        <v>0.2214840255</v>
      </c>
      <c r="P97" s="92">
        <f t="shared" ref="P97:Q97" si="61">N97</f>
        <v>0.2976855779</v>
      </c>
      <c r="Q97" s="113">
        <f t="shared" si="61"/>
        <v>0.2214840255</v>
      </c>
      <c r="R97" s="92">
        <f>(vlookup($A97,'3c. TBond Reprofiling'!$F$7:$H$43,2))/$D54</f>
        <v>0.2182671891</v>
      </c>
      <c r="S97" s="114">
        <f>(vlookup($A97,'3c. TBond Reprofiling'!$F$7:$H$43,3))/$D54</f>
        <v>0.2182671891</v>
      </c>
      <c r="U97" s="20">
        <f t="shared" si="62"/>
        <v>3</v>
      </c>
      <c r="W97" s="112">
        <f t="shared" si="63"/>
        <v>2025</v>
      </c>
      <c r="X97" s="92">
        <f>(vlookup($A97,'2b. TBill Projections'!$I$8:$K$44,2))/$D54</f>
        <v>0.1455031911</v>
      </c>
      <c r="Y97" s="114">
        <f>(vlookup($A97,'2b. TBill Projections'!$I$8:$K$44,3))/$D54</f>
        <v>0.1096112963</v>
      </c>
      <c r="Z97" s="92">
        <f t="shared" ref="Z97:AC97" si="64">X97</f>
        <v>0.1455031911</v>
      </c>
      <c r="AA97" s="113">
        <f t="shared" si="64"/>
        <v>0.1096112963</v>
      </c>
      <c r="AB97" s="92">
        <f t="shared" si="64"/>
        <v>0.1455031911</v>
      </c>
      <c r="AC97" s="114">
        <f t="shared" si="64"/>
        <v>0.1096112963</v>
      </c>
    </row>
    <row r="98">
      <c r="A98" s="20">
        <f t="shared" si="56"/>
        <v>4</v>
      </c>
      <c r="C98" s="112">
        <f t="shared" si="57"/>
        <v>2026</v>
      </c>
      <c r="D98" s="92">
        <f t="shared" ref="D98:I98" si="65">N98+X98</f>
        <v>0.4862930583</v>
      </c>
      <c r="E98" s="114">
        <f t="shared" si="65"/>
        <v>0.3190968242</v>
      </c>
      <c r="F98" s="92">
        <f t="shared" si="65"/>
        <v>0.4862930583</v>
      </c>
      <c r="G98" s="114">
        <f t="shared" si="65"/>
        <v>0.3190968242</v>
      </c>
      <c r="H98" s="92">
        <f t="shared" si="65"/>
        <v>0.365490735</v>
      </c>
      <c r="I98" s="114">
        <f t="shared" si="65"/>
        <v>0.3115801097</v>
      </c>
      <c r="J98" s="91"/>
      <c r="K98" s="20">
        <f t="shared" si="59"/>
        <v>4</v>
      </c>
      <c r="M98" s="112">
        <f t="shared" si="60"/>
        <v>2026</v>
      </c>
      <c r="N98" s="92">
        <f>(vlookup($A98,'3b. TBond Projections'!$F$7:$H$43,2))/$D55</f>
        <v>0.3225280064</v>
      </c>
      <c r="O98" s="113">
        <f>(vlookup($A98,'3b. TBond Projections'!$F$7:$H$43,3))/$D55</f>
        <v>0.2092423975</v>
      </c>
      <c r="P98" s="92">
        <f t="shared" ref="P98:Q98" si="66">N98</f>
        <v>0.3225280064</v>
      </c>
      <c r="Q98" s="113">
        <f t="shared" si="66"/>
        <v>0.2092423975</v>
      </c>
      <c r="R98" s="92">
        <f>(vlookup($A98,'3c. TBond Reprofiling'!$F$7:$H$43,2))/$D55</f>
        <v>0.201725683</v>
      </c>
      <c r="S98" s="114">
        <f>(vlookup($A98,'3c. TBond Reprofiling'!$F$7:$H$43,3))/$D55</f>
        <v>0.201725683</v>
      </c>
      <c r="U98" s="20">
        <f t="shared" si="62"/>
        <v>4</v>
      </c>
      <c r="W98" s="112">
        <f t="shared" si="63"/>
        <v>2026</v>
      </c>
      <c r="X98" s="92">
        <f>(vlookup($A98,'2b. TBill Projections'!$I$8:$K$44,2))/$D55</f>
        <v>0.1637650519</v>
      </c>
      <c r="Y98" s="114">
        <f>(vlookup($A98,'2b. TBill Projections'!$I$8:$K$44,3))/$D55</f>
        <v>0.1098544267</v>
      </c>
      <c r="Z98" s="92">
        <f t="shared" ref="Z98:AC98" si="67">X98</f>
        <v>0.1637650519</v>
      </c>
      <c r="AA98" s="113">
        <f t="shared" si="67"/>
        <v>0.1098544267</v>
      </c>
      <c r="AB98" s="92">
        <f t="shared" si="67"/>
        <v>0.1637650519</v>
      </c>
      <c r="AC98" s="114">
        <f t="shared" si="67"/>
        <v>0.1098544267</v>
      </c>
    </row>
    <row r="99">
      <c r="A99" s="20">
        <f t="shared" si="56"/>
        <v>5</v>
      </c>
      <c r="C99" s="112">
        <f t="shared" si="57"/>
        <v>2027</v>
      </c>
      <c r="D99" s="92">
        <f t="shared" ref="D99:I99" si="68">N99+X99</f>
        <v>0.4995161002</v>
      </c>
      <c r="E99" s="114">
        <f t="shared" si="68"/>
        <v>0.3028681373</v>
      </c>
      <c r="F99" s="92">
        <f t="shared" si="68"/>
        <v>0.4995161002</v>
      </c>
      <c r="G99" s="114">
        <f t="shared" si="68"/>
        <v>0.3028681373</v>
      </c>
      <c r="H99" s="92">
        <f t="shared" si="68"/>
        <v>0.3710996885</v>
      </c>
      <c r="I99" s="114">
        <f t="shared" si="68"/>
        <v>0.2968101973</v>
      </c>
      <c r="J99" s="91"/>
      <c r="K99" s="20">
        <f t="shared" si="59"/>
        <v>5</v>
      </c>
      <c r="M99" s="112">
        <f t="shared" si="60"/>
        <v>2027</v>
      </c>
      <c r="N99" s="92">
        <f>(vlookup($A99,'3b. TBond Projections'!$F$7:$H$43,2))/$D56</f>
        <v>0.3150266643</v>
      </c>
      <c r="O99" s="113">
        <f>(vlookup($A99,'3b. TBond Projections'!$F$7:$H$43,3))/$D56</f>
        <v>0.1926681925</v>
      </c>
      <c r="P99" s="92">
        <f t="shared" ref="P99:Q99" si="69">N99</f>
        <v>0.3150266643</v>
      </c>
      <c r="Q99" s="113">
        <f t="shared" si="69"/>
        <v>0.1926681925</v>
      </c>
      <c r="R99" s="92">
        <f>(vlookup($A99,'3c. TBond Reprofiling'!$F$7:$H$43,2))/$D56</f>
        <v>0.1866102526</v>
      </c>
      <c r="S99" s="114">
        <f>(vlookup($A99,'3c. TBond Reprofiling'!$F$7:$H$43,3))/$D56</f>
        <v>0.1866102526</v>
      </c>
      <c r="U99" s="20">
        <f t="shared" si="62"/>
        <v>5</v>
      </c>
      <c r="W99" s="112">
        <f t="shared" si="63"/>
        <v>2027</v>
      </c>
      <c r="X99" s="92">
        <f>(vlookup($A99,'2b. TBill Projections'!$I$8:$K$44,2))/$D56</f>
        <v>0.1844894359</v>
      </c>
      <c r="Y99" s="114">
        <f>(vlookup($A99,'2b. TBill Projections'!$I$8:$K$44,3))/$D56</f>
        <v>0.1101999448</v>
      </c>
      <c r="Z99" s="92">
        <f t="shared" ref="Z99:AC99" si="70">X99</f>
        <v>0.1844894359</v>
      </c>
      <c r="AA99" s="113">
        <f t="shared" si="70"/>
        <v>0.1101999448</v>
      </c>
      <c r="AB99" s="92">
        <f t="shared" si="70"/>
        <v>0.1844894359</v>
      </c>
      <c r="AC99" s="114">
        <f t="shared" si="70"/>
        <v>0.1101999448</v>
      </c>
    </row>
    <row r="100">
      <c r="A100" s="20">
        <f t="shared" si="56"/>
        <v>6</v>
      </c>
      <c r="C100" s="112">
        <f t="shared" si="57"/>
        <v>2028</v>
      </c>
      <c r="D100" s="92">
        <f t="shared" ref="D100:I100" si="71">N100+X100</f>
        <v>0.5183169469</v>
      </c>
      <c r="E100" s="114">
        <f t="shared" si="71"/>
        <v>0.2861093383</v>
      </c>
      <c r="F100" s="92">
        <f t="shared" si="71"/>
        <v>0.5183169469</v>
      </c>
      <c r="G100" s="114">
        <f t="shared" si="71"/>
        <v>0.2861093383</v>
      </c>
      <c r="H100" s="92">
        <f t="shared" si="71"/>
        <v>0.3773224657</v>
      </c>
      <c r="I100" s="114">
        <f t="shared" si="71"/>
        <v>0.2808358465</v>
      </c>
      <c r="J100" s="91"/>
      <c r="K100" s="20">
        <f t="shared" si="59"/>
        <v>6</v>
      </c>
      <c r="M100" s="112">
        <f t="shared" si="60"/>
        <v>2028</v>
      </c>
      <c r="N100" s="92">
        <f>(vlookup($A100,'3b. TBond Projections'!$F$7:$H$43,2))/$D57</f>
        <v>0.3121965477</v>
      </c>
      <c r="O100" s="113">
        <f>(vlookup($A100,'3b. TBond Projections'!$F$7:$H$43,3))/$D57</f>
        <v>0.1764755584</v>
      </c>
      <c r="P100" s="92">
        <f t="shared" ref="P100:Q100" si="72">N100</f>
        <v>0.3121965477</v>
      </c>
      <c r="Q100" s="113">
        <f t="shared" si="72"/>
        <v>0.1764755584</v>
      </c>
      <c r="R100" s="92">
        <f>(vlookup($A100,'3c. TBond Reprofiling'!$F$7:$H$43,2))/$D57</f>
        <v>0.1712020666</v>
      </c>
      <c r="S100" s="114">
        <f>(vlookup($A100,'3c. TBond Reprofiling'!$F$7:$H$43,3))/$D57</f>
        <v>0.1712020666</v>
      </c>
      <c r="U100" s="20">
        <f t="shared" si="62"/>
        <v>6</v>
      </c>
      <c r="W100" s="112">
        <f t="shared" si="63"/>
        <v>2028</v>
      </c>
      <c r="X100" s="92">
        <f>(vlookup($A100,'2b. TBill Projections'!$I$8:$K$44,2))/$D57</f>
        <v>0.2061203991</v>
      </c>
      <c r="Y100" s="114">
        <f>(vlookup($A100,'2b. TBill Projections'!$I$8:$K$44,3))/$D57</f>
        <v>0.1096337799</v>
      </c>
      <c r="Z100" s="92">
        <f t="shared" ref="Z100:AC100" si="73">X100</f>
        <v>0.2061203991</v>
      </c>
      <c r="AA100" s="113">
        <f t="shared" si="73"/>
        <v>0.1096337799</v>
      </c>
      <c r="AB100" s="92">
        <f t="shared" si="73"/>
        <v>0.2061203991</v>
      </c>
      <c r="AC100" s="114">
        <f t="shared" si="73"/>
        <v>0.1096337799</v>
      </c>
    </row>
    <row r="101">
      <c r="A101" s="20">
        <f t="shared" si="56"/>
        <v>7</v>
      </c>
      <c r="C101" s="112">
        <f t="shared" si="57"/>
        <v>2029</v>
      </c>
      <c r="D101" s="92">
        <f t="shared" ref="D101:I101" si="74">N101+X101</f>
        <v>0.5547296925</v>
      </c>
      <c r="E101" s="114">
        <f t="shared" si="74"/>
        <v>0.2696974902</v>
      </c>
      <c r="F101" s="92">
        <f t="shared" si="74"/>
        <v>0.5547296925</v>
      </c>
      <c r="G101" s="114">
        <f t="shared" si="74"/>
        <v>0.2696974902</v>
      </c>
      <c r="H101" s="92">
        <f t="shared" si="74"/>
        <v>0.3873536593</v>
      </c>
      <c r="I101" s="114">
        <f t="shared" si="74"/>
        <v>0.2661366399</v>
      </c>
      <c r="J101" s="91"/>
      <c r="K101" s="20">
        <f t="shared" si="59"/>
        <v>7</v>
      </c>
      <c r="M101" s="112">
        <f t="shared" si="60"/>
        <v>2029</v>
      </c>
      <c r="N101" s="92">
        <f>(vlookup($A101,'3b. TBond Projections'!$F$7:$H$43,2))/$D58</f>
        <v>0.3244421494</v>
      </c>
      <c r="O101" s="113">
        <f>(vlookup($A101,'3b. TBond Projections'!$F$7:$H$43,3))/$D58</f>
        <v>0.1606269664</v>
      </c>
      <c r="P101" s="92">
        <f t="shared" ref="P101:Q101" si="75">N101</f>
        <v>0.3244421494</v>
      </c>
      <c r="Q101" s="113">
        <f t="shared" si="75"/>
        <v>0.1606269664</v>
      </c>
      <c r="R101" s="92">
        <f>(vlookup($A101,'3c. TBond Reprofiling'!$F$7:$H$43,2))/$D58</f>
        <v>0.1570661161</v>
      </c>
      <c r="S101" s="114">
        <f>(vlookup($A101,'3c. TBond Reprofiling'!$F$7:$H$43,3))/$D58</f>
        <v>0.1570661161</v>
      </c>
      <c r="U101" s="20">
        <f t="shared" si="62"/>
        <v>7</v>
      </c>
      <c r="W101" s="112">
        <f t="shared" si="63"/>
        <v>2029</v>
      </c>
      <c r="X101" s="92">
        <f>(vlookup($A101,'2b. TBill Projections'!$I$8:$K$44,2))/$D58</f>
        <v>0.2302875432</v>
      </c>
      <c r="Y101" s="114">
        <f>(vlookup($A101,'2b. TBill Projections'!$I$8:$K$44,3))/$D58</f>
        <v>0.1090705238</v>
      </c>
      <c r="Z101" s="92">
        <f t="shared" ref="Z101:AC101" si="76">X101</f>
        <v>0.2302875432</v>
      </c>
      <c r="AA101" s="113">
        <f t="shared" si="76"/>
        <v>0.1090705238</v>
      </c>
      <c r="AB101" s="92">
        <f t="shared" si="76"/>
        <v>0.2302875432</v>
      </c>
      <c r="AC101" s="114">
        <f t="shared" si="76"/>
        <v>0.1090705238</v>
      </c>
    </row>
    <row r="102">
      <c r="A102" s="20">
        <f t="shared" si="56"/>
        <v>8</v>
      </c>
      <c r="C102" s="112">
        <f t="shared" si="57"/>
        <v>2030</v>
      </c>
      <c r="D102" s="92">
        <f t="shared" ref="D102:I102" si="77">N102+X102</f>
        <v>0.5674528765</v>
      </c>
      <c r="E102" s="114">
        <f t="shared" si="77"/>
        <v>0.2557475387</v>
      </c>
      <c r="F102" s="92">
        <f t="shared" si="77"/>
        <v>0.5674528765</v>
      </c>
      <c r="G102" s="114">
        <f t="shared" si="77"/>
        <v>0.2557475387</v>
      </c>
      <c r="H102" s="92">
        <f t="shared" si="77"/>
        <v>0.4013855837</v>
      </c>
      <c r="I102" s="114">
        <f t="shared" si="77"/>
        <v>0.2526075157</v>
      </c>
      <c r="J102" s="91"/>
      <c r="K102" s="20">
        <f t="shared" si="59"/>
        <v>8</v>
      </c>
      <c r="M102" s="112">
        <f t="shared" si="60"/>
        <v>2030</v>
      </c>
      <c r="N102" s="92">
        <f>(vlookup($A102,'3b. TBond Projections'!$F$7:$H$43,2))/$D59</f>
        <v>0.3101646471</v>
      </c>
      <c r="O102" s="113">
        <f>(vlookup($A102,'3b. TBond Projections'!$F$7:$H$43,3))/$D59</f>
        <v>0.1472373773</v>
      </c>
      <c r="P102" s="92">
        <f t="shared" ref="P102:Q102" si="78">N102</f>
        <v>0.3101646471</v>
      </c>
      <c r="Q102" s="113">
        <f t="shared" si="78"/>
        <v>0.1472373773</v>
      </c>
      <c r="R102" s="92">
        <f>(vlookup($A102,'3c. TBond Reprofiling'!$F$7:$H$43,2))/$D59</f>
        <v>0.1440973543</v>
      </c>
      <c r="S102" s="114">
        <f>(vlookup($A102,'3c. TBond Reprofiling'!$F$7:$H$43,3))/$D59</f>
        <v>0.1440973543</v>
      </c>
      <c r="U102" s="20">
        <f t="shared" si="62"/>
        <v>8</v>
      </c>
      <c r="W102" s="112">
        <f t="shared" si="63"/>
        <v>2030</v>
      </c>
      <c r="X102" s="92">
        <f>(vlookup($A102,'2b. TBill Projections'!$I$8:$K$44,2))/$D59</f>
        <v>0.2572882294</v>
      </c>
      <c r="Y102" s="114">
        <f>(vlookup($A102,'2b. TBill Projections'!$I$8:$K$44,3))/$D59</f>
        <v>0.1085101615</v>
      </c>
      <c r="Z102" s="92">
        <f t="shared" ref="Z102:AC102" si="79">X102</f>
        <v>0.2572882294</v>
      </c>
      <c r="AA102" s="113">
        <f t="shared" si="79"/>
        <v>0.1085101615</v>
      </c>
      <c r="AB102" s="92">
        <f t="shared" si="79"/>
        <v>0.2572882294</v>
      </c>
      <c r="AC102" s="114">
        <f t="shared" si="79"/>
        <v>0.1085101615</v>
      </c>
    </row>
    <row r="103">
      <c r="A103" s="20">
        <f t="shared" si="56"/>
        <v>9</v>
      </c>
      <c r="C103" s="112">
        <f t="shared" si="57"/>
        <v>2031</v>
      </c>
      <c r="D103" s="92">
        <f t="shared" ref="D103:I103" si="80">N103+X103</f>
        <v>0.581845377</v>
      </c>
      <c r="E103" s="114">
        <f t="shared" si="80"/>
        <v>0.242826849</v>
      </c>
      <c r="F103" s="92">
        <f t="shared" si="80"/>
        <v>0.581845377</v>
      </c>
      <c r="G103" s="114">
        <f t="shared" si="80"/>
        <v>0.242826849</v>
      </c>
      <c r="H103" s="92">
        <f t="shared" si="80"/>
        <v>0.4196540918</v>
      </c>
      <c r="I103" s="114">
        <f t="shared" si="80"/>
        <v>0.2401520856</v>
      </c>
      <c r="J103" s="91"/>
      <c r="K103" s="20">
        <f t="shared" si="59"/>
        <v>9</v>
      </c>
      <c r="M103" s="112">
        <f t="shared" si="60"/>
        <v>2031</v>
      </c>
      <c r="N103" s="92">
        <f>(vlookup($A103,'3b. TBond Projections'!$F$7:$H$43,2))/$D60</f>
        <v>0.2943906927</v>
      </c>
      <c r="O103" s="113">
        <f>(vlookup($A103,'3b. TBond Projections'!$F$7:$H$43,3))/$D60</f>
        <v>0.1348741709</v>
      </c>
      <c r="P103" s="92">
        <f t="shared" ref="P103:Q103" si="81">N103</f>
        <v>0.2943906927</v>
      </c>
      <c r="Q103" s="113">
        <f t="shared" si="81"/>
        <v>0.1348741709</v>
      </c>
      <c r="R103" s="92">
        <f>(vlookup($A103,'3c. TBond Reprofiling'!$F$7:$H$43,2))/$D60</f>
        <v>0.1321994076</v>
      </c>
      <c r="S103" s="114">
        <f>(vlookup($A103,'3c. TBond Reprofiling'!$F$7:$H$43,3))/$D60</f>
        <v>0.1321994076</v>
      </c>
      <c r="U103" s="20">
        <f t="shared" si="62"/>
        <v>9</v>
      </c>
      <c r="W103" s="112">
        <f t="shared" si="63"/>
        <v>2031</v>
      </c>
      <c r="X103" s="92">
        <f>(vlookup($A103,'2b. TBill Projections'!$I$8:$K$44,2))/$D60</f>
        <v>0.2874546842</v>
      </c>
      <c r="Y103" s="114">
        <f>(vlookup($A103,'2b. TBill Projections'!$I$8:$K$44,3))/$D60</f>
        <v>0.1079526781</v>
      </c>
      <c r="Z103" s="92">
        <f t="shared" ref="Z103:AC103" si="82">X103</f>
        <v>0.2874546842</v>
      </c>
      <c r="AA103" s="113">
        <f t="shared" si="82"/>
        <v>0.1079526781</v>
      </c>
      <c r="AB103" s="92">
        <f t="shared" si="82"/>
        <v>0.2874546842</v>
      </c>
      <c r="AC103" s="114">
        <f t="shared" si="82"/>
        <v>0.1079526781</v>
      </c>
    </row>
    <row r="104">
      <c r="A104" s="20">
        <f t="shared" si="56"/>
        <v>10</v>
      </c>
      <c r="C104" s="115">
        <f t="shared" si="57"/>
        <v>2032</v>
      </c>
      <c r="D104" s="116">
        <f t="shared" ref="D104:I104" si="83">N104+X104</f>
        <v>0.6147857862</v>
      </c>
      <c r="E104" s="118">
        <f t="shared" si="83"/>
        <v>0.2321176492</v>
      </c>
      <c r="F104" s="116">
        <f t="shared" si="83"/>
        <v>0.6147857862</v>
      </c>
      <c r="G104" s="118">
        <f t="shared" si="83"/>
        <v>0.2321176492</v>
      </c>
      <c r="H104" s="116">
        <f t="shared" si="83"/>
        <v>0.4424419468</v>
      </c>
      <c r="I104" s="118">
        <f t="shared" si="83"/>
        <v>0.228681919</v>
      </c>
      <c r="J104" s="91"/>
      <c r="K104" s="20">
        <f t="shared" si="59"/>
        <v>10</v>
      </c>
      <c r="M104" s="115">
        <f t="shared" si="60"/>
        <v>2032</v>
      </c>
      <c r="N104" s="116">
        <f>(vlookup($A104,'3b. TBond Projections'!$F$7:$H$43,2))/$D61</f>
        <v>0.2936276996</v>
      </c>
      <c r="O104" s="117">
        <f>(vlookup($A104,'3b. TBond Projections'!$F$7:$H$43,3))/$D61</f>
        <v>0.1247195904</v>
      </c>
      <c r="P104" s="116">
        <f t="shared" ref="P104:Q104" si="84">N104</f>
        <v>0.2936276996</v>
      </c>
      <c r="Q104" s="117">
        <f t="shared" si="84"/>
        <v>0.1247195904</v>
      </c>
      <c r="R104" s="116">
        <f>(vlookup($A104,'3c. TBond Reprofiling'!$F$7:$H$43,2))/$D61</f>
        <v>0.1212838602</v>
      </c>
      <c r="S104" s="118">
        <f>(vlookup($A104,'3c. TBond Reprofiling'!$F$7:$H$43,3))/$D61</f>
        <v>0.1212838602</v>
      </c>
      <c r="U104" s="20">
        <f t="shared" si="62"/>
        <v>10</v>
      </c>
      <c r="W104" s="115">
        <f t="shared" si="63"/>
        <v>2032</v>
      </c>
      <c r="X104" s="116">
        <f>(vlookup($A104,'2b. TBill Projections'!$I$8:$K$44,2))/$D61</f>
        <v>0.3211580866</v>
      </c>
      <c r="Y104" s="118">
        <f>(vlookup($A104,'2b. TBill Projections'!$I$8:$K$44,3))/$D61</f>
        <v>0.1073980588</v>
      </c>
      <c r="Z104" s="116">
        <f t="shared" ref="Z104:AC104" si="85">X104</f>
        <v>0.3211580866</v>
      </c>
      <c r="AA104" s="117">
        <f t="shared" si="85"/>
        <v>0.1073980588</v>
      </c>
      <c r="AB104" s="116">
        <f t="shared" si="85"/>
        <v>0.3211580866</v>
      </c>
      <c r="AC104" s="118">
        <f t="shared" si="85"/>
        <v>0.1073980588</v>
      </c>
    </row>
    <row r="105">
      <c r="D105" s="124"/>
      <c r="E105" s="124"/>
      <c r="F105" s="124"/>
      <c r="G105" s="124"/>
      <c r="H105" s="124"/>
      <c r="I105" s="124"/>
      <c r="J105" s="91"/>
      <c r="K105" s="91"/>
      <c r="O105" s="111"/>
      <c r="P105" s="111"/>
      <c r="Q105" s="111"/>
    </row>
    <row r="106">
      <c r="D106" s="124"/>
      <c r="E106" s="124"/>
      <c r="F106" s="124"/>
      <c r="G106" s="124"/>
      <c r="H106" s="124"/>
      <c r="I106" s="124"/>
      <c r="J106" s="91"/>
      <c r="K106" s="91"/>
      <c r="O106" s="111"/>
      <c r="P106" s="111"/>
      <c r="Q106" s="111"/>
    </row>
    <row r="107">
      <c r="D107" s="99" t="s">
        <v>49</v>
      </c>
      <c r="E107" s="100"/>
      <c r="F107" s="100"/>
      <c r="G107" s="100"/>
      <c r="H107" s="100"/>
      <c r="I107" s="101"/>
      <c r="J107" s="91"/>
      <c r="O107" s="111"/>
      <c r="P107" s="111"/>
      <c r="Q107" s="111"/>
    </row>
    <row r="108">
      <c r="D108" s="102" t="s">
        <v>42</v>
      </c>
      <c r="E108" s="101"/>
      <c r="F108" s="102" t="s">
        <v>43</v>
      </c>
      <c r="G108" s="101"/>
      <c r="H108" s="102" t="s">
        <v>44</v>
      </c>
      <c r="I108" s="101"/>
      <c r="J108" s="91"/>
      <c r="K108" s="91"/>
      <c r="O108" s="111"/>
      <c r="P108" s="111"/>
      <c r="Q108" s="111"/>
    </row>
    <row r="109">
      <c r="C109" s="102" t="s">
        <v>48</v>
      </c>
      <c r="D109" s="125" t="s">
        <v>33</v>
      </c>
      <c r="E109" s="62" t="s">
        <v>34</v>
      </c>
      <c r="F109" s="125" t="str">
        <f t="shared" ref="F109:I109" si="86">D109</f>
        <v>Current Yields</v>
      </c>
      <c r="G109" s="62" t="str">
        <f t="shared" si="86"/>
        <v>2019 Yields</v>
      </c>
      <c r="H109" s="105" t="str">
        <f t="shared" si="86"/>
        <v>Current Yields</v>
      </c>
      <c r="I109" s="106" t="str">
        <f t="shared" si="86"/>
        <v>2019 Yields</v>
      </c>
      <c r="J109" s="126"/>
      <c r="K109" s="127"/>
      <c r="O109" s="111"/>
      <c r="P109" s="111"/>
      <c r="Q109" s="111"/>
    </row>
    <row r="110">
      <c r="A110" s="61">
        <v>1.0</v>
      </c>
      <c r="C110" s="123">
        <v>2023.0</v>
      </c>
      <c r="D110" s="108">
        <f>vlookup($A80,'3b. TBond Projections'!$P$7:$R$43,2)/D52</f>
        <v>0.02687402965</v>
      </c>
      <c r="E110" s="128">
        <f>vlookup($A80,'3b. TBond Projections'!$P$7:$R$43,2)/D52</f>
        <v>0.02687402965</v>
      </c>
      <c r="F110" s="108">
        <f t="shared" ref="F110:G110" si="87">D110</f>
        <v>0.02687402965</v>
      </c>
      <c r="G110" s="109">
        <f t="shared" si="87"/>
        <v>0.02687402965</v>
      </c>
      <c r="H110" s="108">
        <f>vlookup($A110,'3c. TBond Reprofiling'!$P$7:$R$43,2)/$D52</f>
        <v>0.02652471018</v>
      </c>
      <c r="I110" s="110">
        <f>vlookup($A110,'3c. TBond Reprofiling'!$P$7:$R$43,3)/$D52</f>
        <v>0.02652471018</v>
      </c>
      <c r="J110" s="129" t="s">
        <v>50</v>
      </c>
      <c r="K110" s="130"/>
      <c r="L110" s="131"/>
      <c r="M110" s="130"/>
      <c r="O110" s="111"/>
      <c r="P110" s="111"/>
      <c r="Q110" s="111"/>
    </row>
    <row r="111">
      <c r="A111" s="20">
        <f t="shared" ref="A111:A119" si="89">A110+1</f>
        <v>2</v>
      </c>
      <c r="C111" s="112">
        <f t="shared" ref="C111:C119" si="90">C110+1</f>
        <v>2024</v>
      </c>
      <c r="D111" s="92">
        <f>(vlookup($A81,'3b. TBond Projections'!$P$7:$R$43,2)+D110*(1+vlookup(C110,$C$52:$J$61,7))*D52)/D53</f>
        <v>0.05663493952</v>
      </c>
      <c r="E111" s="132">
        <f>(vlookup($A81,'3b. TBond Projections'!$P$7:$R$43,3)+E110*(1+vlookup($C110,$C$52:$J$61,8))*D52)/D53</f>
        <v>0.05107029363</v>
      </c>
      <c r="F111" s="92">
        <f t="shared" ref="F111:G111" si="88">D111</f>
        <v>0.05663493952</v>
      </c>
      <c r="G111" s="113">
        <f t="shared" si="88"/>
        <v>0.05107029363</v>
      </c>
      <c r="H111" s="92">
        <f>(vlookup($A111,'3c. TBond Reprofiling'!$P$7:$R$43,2)+H110*(1+vlookup($C110,$C$52:$J$61,7))*$D52)/$D53</f>
        <v>0.05386213175</v>
      </c>
      <c r="I111" s="114">
        <f>(vlookup($A111,'3c. TBond Reprofiling'!$P$7:$R$43,2)+I110*(1+vlookup($C110,$C$52:$J$61,8))*$D52)/$D53</f>
        <v>0.05063071957</v>
      </c>
      <c r="J111" s="129" t="s">
        <v>51</v>
      </c>
      <c r="K111" s="127"/>
      <c r="L111" s="131"/>
      <c r="M111" s="127"/>
      <c r="O111" s="111"/>
      <c r="P111" s="111"/>
      <c r="Q111" s="111"/>
    </row>
    <row r="112">
      <c r="A112" s="20">
        <f t="shared" si="89"/>
        <v>3</v>
      </c>
      <c r="C112" s="112">
        <f t="shared" si="90"/>
        <v>2025</v>
      </c>
      <c r="D112" s="92">
        <f>(vlookup($A82,'3b. TBond Projections'!$P$7:$R$43,2)+D111*(1+vlookup(C111,$C$52:$J$61,7))*D53)/D54</f>
        <v>0.09143144996</v>
      </c>
      <c r="E112" s="132">
        <f>(vlookup($A82,'3b. TBond Projections'!$P$7:$R$43,3)+E111*(1+vlookup($C111,$C$52:$J$61,8))*D53)/D54</f>
        <v>0.07381451948</v>
      </c>
      <c r="F112" s="92">
        <f t="shared" ref="F112:G112" si="91">D112</f>
        <v>0.09143144996</v>
      </c>
      <c r="G112" s="113">
        <f t="shared" si="91"/>
        <v>0.07381451948</v>
      </c>
      <c r="H112" s="92">
        <f>(vlookup($A112,'3c. TBond Reprofiling'!$P$7:$R$43,2)+H111*(1+vlookup($C111,$C$52:$J$61,7))*$D53)/$D54</f>
        <v>0.08328363265</v>
      </c>
      <c r="I112" s="114">
        <f>(vlookup($A112,'3c. TBond Reprofiling'!$P$7:$R$43,2)+I111*(1+vlookup($C111,$C$52:$J$61,8))*$D53)/$D54</f>
        <v>0.0732295523</v>
      </c>
      <c r="J112" s="131"/>
      <c r="K112" s="127"/>
      <c r="L112" s="131"/>
      <c r="M112" s="127"/>
      <c r="O112" s="111"/>
      <c r="P112" s="111"/>
      <c r="Q112" s="111"/>
    </row>
    <row r="113">
      <c r="A113" s="20">
        <f t="shared" si="89"/>
        <v>4</v>
      </c>
      <c r="C113" s="112">
        <f t="shared" si="90"/>
        <v>2026</v>
      </c>
      <c r="D113" s="92">
        <f>(vlookup($A83,'3b. TBond Projections'!$P$7:$R$43,2)+D112*(1+vlookup(C112,$C$52:$J$61,7))*D54)/D55</f>
        <v>0.1337970736</v>
      </c>
      <c r="E113" s="132">
        <f>(vlookup($A83,'3b. TBond Projections'!$P$7:$R$43,3)+E112*(1+vlookup($C112,$C$52:$J$61,8))*D54)/D55</f>
        <v>0.09532956574</v>
      </c>
      <c r="F113" s="92">
        <f t="shared" ref="F113:G113" si="92">D113</f>
        <v>0.1337970736</v>
      </c>
      <c r="G113" s="113">
        <f t="shared" si="92"/>
        <v>0.09532956574</v>
      </c>
      <c r="H113" s="92">
        <f>(vlookup($A113,'3c. TBond Reprofiling'!$P$7:$R$43,2)+H112*(1+vlookup($C112,$C$52:$J$61,7))*$D54)/$D55</f>
        <v>0.117267579</v>
      </c>
      <c r="I113" s="114">
        <f>(vlookup($A113,'3c. TBond Reprofiling'!$P$7:$R$43,2)+I112*(1+vlookup($C112,$C$52:$J$61,8))*$D54)/$D55</f>
        <v>0.09467235725</v>
      </c>
      <c r="J113" s="131"/>
      <c r="K113" s="127"/>
      <c r="L113" s="131"/>
      <c r="M113" s="127"/>
      <c r="O113" s="111"/>
      <c r="P113" s="111"/>
      <c r="Q113" s="111"/>
    </row>
    <row r="114">
      <c r="A114" s="20">
        <f t="shared" si="89"/>
        <v>5</v>
      </c>
      <c r="C114" s="112">
        <f t="shared" si="90"/>
        <v>2027</v>
      </c>
      <c r="D114" s="92">
        <f>(vlookup($A84,'3b. TBond Projections'!$P$7:$R$43,2)+D113*(1+vlookup(C113,$C$52:$J$61,7))*D55)/D56</f>
        <v>0.1826039048</v>
      </c>
      <c r="E114" s="132">
        <f>(vlookup($A84,'3b. TBond Projections'!$P$7:$R$43,3)+E113*(1+vlookup($C113,$C$52:$J$61,8))*D55)/D56</f>
        <v>0.1158085577</v>
      </c>
      <c r="F114" s="92">
        <f t="shared" ref="F114:G114" si="93">D114</f>
        <v>0.1826039048</v>
      </c>
      <c r="G114" s="113">
        <f t="shared" si="93"/>
        <v>0.1158085577</v>
      </c>
      <c r="H114" s="92">
        <f>(vlookup($A114,'3c. TBond Reprofiling'!$P$7:$R$43,2)+H113*(1+vlookup($C113,$C$52:$J$61,7))*$D55)/$D56</f>
        <v>0.1539738308</v>
      </c>
      <c r="I114" s="114">
        <f>(vlookup($A114,'3c. TBond Reprofiling'!$P$7:$R$43,2)+I113*(1+vlookup($C113,$C$52:$J$61,8))*$D55)/$D56</f>
        <v>0.1148507118</v>
      </c>
      <c r="J114" s="131"/>
      <c r="K114" s="127"/>
      <c r="L114" s="131"/>
      <c r="M114" s="127"/>
      <c r="O114" s="111"/>
      <c r="P114" s="111"/>
      <c r="Q114" s="111"/>
    </row>
    <row r="115">
      <c r="A115" s="20">
        <f t="shared" si="89"/>
        <v>6</v>
      </c>
      <c r="C115" s="112">
        <f t="shared" si="90"/>
        <v>2028</v>
      </c>
      <c r="D115" s="92">
        <f>(vlookup($A85,'3b. TBond Projections'!$P$7:$R$43,2)+D114*(1+vlookup(C114,$C$52:$J$61,7))*D56)/D57</f>
        <v>0.2362997984</v>
      </c>
      <c r="E115" s="132">
        <f>(vlookup($A85,'3b. TBond Projections'!$P$7:$R$43,3)+E114*(1+vlookup($C114,$C$52:$J$61,8))*D56)/D57</f>
        <v>0.1342866081</v>
      </c>
      <c r="F115" s="92">
        <f t="shared" ref="F115:G115" si="94">D115</f>
        <v>0.2362997984</v>
      </c>
      <c r="G115" s="113">
        <f t="shared" si="94"/>
        <v>0.1342866081</v>
      </c>
      <c r="H115" s="92">
        <f>(vlookup($A115,'3c. TBond Reprofiling'!$P$7:$R$43,2)+H114*(1+vlookup($C114,$C$52:$J$61,7))*$D56)/$D57</f>
        <v>0.1930153955</v>
      </c>
      <c r="I115" s="114">
        <f>(vlookup($A115,'3c. TBond Reprofiling'!$P$7:$R$43,2)+I114*(1+vlookup($C114,$C$52:$J$61,8))*$D56)/$D57</f>
        <v>0.1331901112</v>
      </c>
      <c r="J115" s="131"/>
      <c r="K115" s="127"/>
      <c r="L115" s="131"/>
      <c r="M115" s="127"/>
      <c r="O115" s="111"/>
      <c r="P115" s="111"/>
      <c r="Q115" s="111"/>
    </row>
    <row r="116">
      <c r="A116" s="20">
        <f t="shared" si="89"/>
        <v>7</v>
      </c>
      <c r="C116" s="112">
        <f t="shared" si="90"/>
        <v>2029</v>
      </c>
      <c r="D116" s="92">
        <f>(vlookup($A86,'3b. TBond Projections'!$P$7:$R$43,2)+D115*(1+vlookup(C115,$C$52:$J$61,7))*D57)/D58</f>
        <v>0.2964793255</v>
      </c>
      <c r="E116" s="132">
        <f>(vlookup($A86,'3b. TBond Projections'!$P$7:$R$43,3)+E115*(1+vlookup($C115,$C$52:$J$61,8))*D57)/D58</f>
        <v>0.1515185052</v>
      </c>
      <c r="F116" s="92">
        <f t="shared" ref="F116:G116" si="95">D116</f>
        <v>0.2964793255</v>
      </c>
      <c r="G116" s="113">
        <f t="shared" si="95"/>
        <v>0.1515185052</v>
      </c>
      <c r="H116" s="92">
        <f>(vlookup($A116,'3c. TBond Reprofiling'!$P$7:$R$43,2)+H115*(1+vlookup($C115,$C$52:$J$61,7))*$D57)/$D58</f>
        <v>0.2350092569</v>
      </c>
      <c r="I116" s="114">
        <f>(vlookup($A116,'3c. TBond Reprofiling'!$P$7:$R$43,2)+I115*(1+vlookup($C115,$C$52:$J$61,8))*$D57)/$D58</f>
        <v>0.1503746614</v>
      </c>
      <c r="J116" s="131"/>
      <c r="K116" s="127"/>
      <c r="L116" s="131"/>
      <c r="M116" s="127"/>
      <c r="O116" s="111"/>
      <c r="P116" s="111"/>
      <c r="Q116" s="111"/>
    </row>
    <row r="117">
      <c r="A117" s="20">
        <f t="shared" si="89"/>
        <v>8</v>
      </c>
      <c r="C117" s="112">
        <f t="shared" si="90"/>
        <v>2030</v>
      </c>
      <c r="D117" s="92">
        <f>(vlookup($A87,'3b. TBond Projections'!$P$7:$R$43,2)+D116*(1+vlookup(C116,$C$52:$J$61,7))*D58)/D59</f>
        <v>0.3674147069</v>
      </c>
      <c r="E117" s="132">
        <f>(vlookup($A87,'3b. TBond Projections'!$P$7:$R$43,3)+E116*(1+vlookup($C116,$C$52:$J$61,8))*D58)/D59</f>
        <v>0.1673404502</v>
      </c>
      <c r="F117" s="92">
        <f t="shared" ref="F117:G117" si="96">D117</f>
        <v>0.3674147069</v>
      </c>
      <c r="G117" s="113">
        <f t="shared" si="96"/>
        <v>0.1673404502</v>
      </c>
      <c r="H117" s="92">
        <f>(vlookup($A117,'3c. TBond Reprofiling'!$P$7:$R$43,2)+H116*(1+vlookup($C116,$C$52:$J$61,7))*$D58)/$D59</f>
        <v>0.2829393509</v>
      </c>
      <c r="I117" s="114">
        <f>(vlookup($A117,'3c. TBond Reprofiling'!$P$7:$R$43,2)+I116*(1+vlookup($C116,$C$52:$J$61,8))*$D58)/$D59</f>
        <v>0.1663574854</v>
      </c>
      <c r="J117" s="131"/>
      <c r="K117" s="127"/>
      <c r="L117" s="131"/>
      <c r="M117" s="127"/>
      <c r="O117" s="111"/>
      <c r="P117" s="111"/>
      <c r="Q117" s="111"/>
    </row>
    <row r="118">
      <c r="A118" s="20">
        <f t="shared" si="89"/>
        <v>9</v>
      </c>
      <c r="C118" s="112">
        <f t="shared" si="90"/>
        <v>2031</v>
      </c>
      <c r="D118" s="92">
        <f>(vlookup($A88,'3b. TBond Projections'!$P$7:$R$43,2)+D117*(1+vlookup(C117,$C$52:$J$61,7))*D59)/D60</f>
        <v>0.4458397377</v>
      </c>
      <c r="E118" s="132">
        <f>(vlookup($A88,'3b. TBond Projections'!$P$7:$R$43,3)+E117*(1+vlookup($C117,$C$52:$J$61,8))*D59)/D60</f>
        <v>0.1821970821</v>
      </c>
      <c r="F118" s="92">
        <f t="shared" ref="F118:G118" si="97">D118</f>
        <v>0.4458397377</v>
      </c>
      <c r="G118" s="113">
        <f t="shared" si="97"/>
        <v>0.1821970821</v>
      </c>
      <c r="H118" s="92">
        <f>(vlookup($A118,'3c. TBond Reprofiling'!$P$7:$R$43,2)+H117*(1+vlookup($C117,$C$52:$J$61,7))*$D59)/$D60</f>
        <v>0.3358133849</v>
      </c>
      <c r="I118" s="114">
        <f>(vlookup($A118,'3c. TBond Reprofiling'!$P$7:$R$43,2)+I117*(1+vlookup($C117,$C$52:$J$61,8))*$D59)/$D60</f>
        <v>0.1813921035</v>
      </c>
      <c r="J118" s="131"/>
      <c r="K118" s="127"/>
      <c r="L118" s="131"/>
      <c r="M118" s="127"/>
      <c r="O118" s="111"/>
      <c r="P118" s="111"/>
      <c r="Q118" s="111"/>
    </row>
    <row r="119">
      <c r="A119" s="20">
        <f t="shared" si="89"/>
        <v>10</v>
      </c>
      <c r="C119" s="115">
        <f t="shared" si="90"/>
        <v>2032</v>
      </c>
      <c r="D119" s="116">
        <f>(vlookup($A89,'3b. TBond Projections'!$P$7:$R$43,2)+D118*(1+vlookup(C118,$C$52:$J$61,7))*D60)/D61</f>
        <v>0.5370158689</v>
      </c>
      <c r="E119" s="133">
        <f>(vlookup($A89,'3b. TBond Projections'!$P$7:$R$43,3)+E118*(1+vlookup($C118,$C$52:$J$61,8))*D60)/D61</f>
        <v>0.1960101004</v>
      </c>
      <c r="F119" s="116">
        <f t="shared" ref="F119:G119" si="98">D119</f>
        <v>0.5370158689</v>
      </c>
      <c r="G119" s="117">
        <f t="shared" si="98"/>
        <v>0.1960101004</v>
      </c>
      <c r="H119" s="116">
        <f>(vlookup($A119,'3c. TBond Reprofiling'!$P$7:$R$43,2)+H118*(1+vlookup($C118,$C$52:$J$61,7))*$D60)/$D61</f>
        <v>0.3969987718</v>
      </c>
      <c r="I119" s="118">
        <f>(vlookup($A119,'3c. TBond Reprofiling'!$P$7:$R$43,2)+I118*(1+vlookup($C118,$C$52:$J$61,8))*$D60)/$D61</f>
        <v>0.1954334441</v>
      </c>
      <c r="J119" s="131"/>
      <c r="K119" s="127"/>
      <c r="L119" s="131"/>
      <c r="M119" s="127"/>
      <c r="O119" s="111"/>
      <c r="P119" s="111"/>
      <c r="Q119" s="111"/>
    </row>
    <row r="120">
      <c r="B120" s="134"/>
      <c r="C120" s="119"/>
      <c r="O120" s="111"/>
      <c r="P120" s="111"/>
      <c r="Q120" s="111"/>
    </row>
    <row r="121">
      <c r="E121" s="135"/>
      <c r="K121" s="136"/>
      <c r="O121" s="111"/>
      <c r="P121" s="111"/>
      <c r="Q121" s="111"/>
    </row>
    <row r="122">
      <c r="D122" s="99" t="s">
        <v>52</v>
      </c>
      <c r="E122" s="100"/>
      <c r="F122" s="100"/>
      <c r="G122" s="100"/>
      <c r="H122" s="100"/>
      <c r="I122" s="101"/>
      <c r="O122" s="111"/>
      <c r="P122" s="111"/>
      <c r="Q122" s="111"/>
    </row>
    <row r="123">
      <c r="D123" s="102" t="s">
        <v>42</v>
      </c>
      <c r="E123" s="101"/>
      <c r="F123" s="102" t="s">
        <v>43</v>
      </c>
      <c r="G123" s="101"/>
      <c r="H123" s="102" t="s">
        <v>44</v>
      </c>
      <c r="I123" s="101"/>
      <c r="O123" s="111"/>
      <c r="P123" s="111"/>
      <c r="Q123" s="111"/>
    </row>
    <row r="124">
      <c r="C124" s="102" t="s">
        <v>48</v>
      </c>
      <c r="D124" s="104" t="s">
        <v>33</v>
      </c>
      <c r="E124" s="91" t="s">
        <v>34</v>
      </c>
      <c r="F124" s="125" t="str">
        <f t="shared" ref="F124:I124" si="99">D124</f>
        <v>Current Yields</v>
      </c>
      <c r="G124" s="62" t="str">
        <f t="shared" si="99"/>
        <v>2019 Yields</v>
      </c>
      <c r="H124" s="102" t="str">
        <f t="shared" si="99"/>
        <v>Current Yields</v>
      </c>
      <c r="I124" s="122" t="str">
        <f t="shared" si="99"/>
        <v>2019 Yields</v>
      </c>
      <c r="O124" s="111"/>
      <c r="P124" s="111"/>
      <c r="Q124" s="111"/>
    </row>
    <row r="125">
      <c r="A125" s="61">
        <v>1.0</v>
      </c>
      <c r="C125" s="123">
        <v>2023.0</v>
      </c>
      <c r="D125" s="108">
        <f>$E52/D52</f>
        <v>-0.007</v>
      </c>
      <c r="E125" s="110">
        <f>$E52/D52</f>
        <v>-0.007</v>
      </c>
      <c r="F125" s="108">
        <f t="shared" ref="F125:I125" si="100">D125</f>
        <v>-0.007</v>
      </c>
      <c r="G125" s="110">
        <f t="shared" si="100"/>
        <v>-0.007</v>
      </c>
      <c r="H125" s="108">
        <f t="shared" si="100"/>
        <v>-0.007</v>
      </c>
      <c r="I125" s="110">
        <f t="shared" si="100"/>
        <v>-0.007</v>
      </c>
      <c r="J125" s="129" t="s">
        <v>53</v>
      </c>
      <c r="O125" s="111"/>
      <c r="P125" s="111"/>
      <c r="Q125" s="111"/>
    </row>
    <row r="126">
      <c r="A126" s="20">
        <f t="shared" ref="A126:A134" si="102">A125+1</f>
        <v>2</v>
      </c>
      <c r="C126" s="112">
        <f t="shared" ref="C126:C134" si="103">C125+1</f>
        <v>2024</v>
      </c>
      <c r="D126" s="92">
        <f t="shared" ref="D126:D134" si="104">($E53+(D125*$D52)*(1+$I53))/$D53</f>
        <v>0.0001667123288</v>
      </c>
      <c r="E126" s="114">
        <f>($E53+(E125*$D52)*(1+$J53))/$D53</f>
        <v>0.001044109589</v>
      </c>
      <c r="F126" s="92">
        <f t="shared" ref="F126:I126" si="101">D126</f>
        <v>0.0001667123288</v>
      </c>
      <c r="G126" s="114">
        <f t="shared" si="101"/>
        <v>0.001044109589</v>
      </c>
      <c r="H126" s="92">
        <f t="shared" si="101"/>
        <v>0.0001667123288</v>
      </c>
      <c r="I126" s="114">
        <f t="shared" si="101"/>
        <v>0.001044109589</v>
      </c>
      <c r="J126" s="137" t="s">
        <v>54</v>
      </c>
      <c r="O126" s="111"/>
      <c r="P126" s="111"/>
      <c r="Q126" s="111"/>
    </row>
    <row r="127">
      <c r="A127" s="20">
        <f t="shared" si="102"/>
        <v>3</v>
      </c>
      <c r="C127" s="112">
        <f t="shared" si="103"/>
        <v>2025</v>
      </c>
      <c r="D127" s="92">
        <f t="shared" si="104"/>
        <v>0.02319266414</v>
      </c>
      <c r="E127" s="114">
        <f t="shared" ref="E127:E134" si="106">($E54+E126*$D53)*(1+$J54)/$D54</f>
        <v>0.02617163824</v>
      </c>
      <c r="F127" s="92">
        <f t="shared" ref="F127:I127" si="105">D127</f>
        <v>0.02319266414</v>
      </c>
      <c r="G127" s="114">
        <f t="shared" si="105"/>
        <v>0.02617163824</v>
      </c>
      <c r="H127" s="92">
        <f t="shared" si="105"/>
        <v>0.02319266414</v>
      </c>
      <c r="I127" s="114">
        <f t="shared" si="105"/>
        <v>0.02617163824</v>
      </c>
      <c r="O127" s="111"/>
      <c r="P127" s="111"/>
      <c r="Q127" s="111"/>
    </row>
    <row r="128">
      <c r="A128" s="20">
        <f t="shared" si="102"/>
        <v>4</v>
      </c>
      <c r="C128" s="112">
        <f t="shared" si="103"/>
        <v>2026</v>
      </c>
      <c r="D128" s="92">
        <f t="shared" si="104"/>
        <v>0.04963083727</v>
      </c>
      <c r="E128" s="114">
        <f t="shared" si="106"/>
        <v>0.05153895794</v>
      </c>
      <c r="F128" s="92">
        <f t="shared" ref="F128:I128" si="107">D128</f>
        <v>0.04963083727</v>
      </c>
      <c r="G128" s="114">
        <f t="shared" si="107"/>
        <v>0.05153895794</v>
      </c>
      <c r="H128" s="92">
        <f t="shared" si="107"/>
        <v>0.04963083727</v>
      </c>
      <c r="I128" s="114">
        <f t="shared" si="107"/>
        <v>0.05153895794</v>
      </c>
      <c r="O128" s="111"/>
      <c r="P128" s="111"/>
      <c r="Q128" s="111"/>
    </row>
    <row r="129">
      <c r="A129" s="20">
        <f t="shared" si="102"/>
        <v>5</v>
      </c>
      <c r="C129" s="112">
        <f t="shared" si="103"/>
        <v>2027</v>
      </c>
      <c r="D129" s="92">
        <f t="shared" si="104"/>
        <v>0.08000889051</v>
      </c>
      <c r="E129" s="114">
        <f t="shared" si="106"/>
        <v>0.07752572402</v>
      </c>
      <c r="F129" s="92">
        <f t="shared" ref="F129:I129" si="108">D129</f>
        <v>0.08000889051</v>
      </c>
      <c r="G129" s="114">
        <f t="shared" si="108"/>
        <v>0.07752572402</v>
      </c>
      <c r="H129" s="92">
        <f t="shared" si="108"/>
        <v>0.08000889051</v>
      </c>
      <c r="I129" s="114">
        <f t="shared" si="108"/>
        <v>0.07752572402</v>
      </c>
      <c r="O129" s="111"/>
      <c r="P129" s="111"/>
      <c r="Q129" s="111"/>
    </row>
    <row r="130">
      <c r="A130" s="20">
        <f t="shared" si="102"/>
        <v>6</v>
      </c>
      <c r="C130" s="112">
        <f t="shared" si="103"/>
        <v>2028</v>
      </c>
      <c r="D130" s="92">
        <f t="shared" si="104"/>
        <v>0.1137183374</v>
      </c>
      <c r="E130" s="114">
        <f t="shared" si="106"/>
        <v>0.10338637</v>
      </c>
      <c r="F130" s="92">
        <f t="shared" ref="F130:I130" si="109">D130</f>
        <v>0.1137183374</v>
      </c>
      <c r="G130" s="114">
        <f t="shared" si="109"/>
        <v>0.10338637</v>
      </c>
      <c r="H130" s="92">
        <f t="shared" si="109"/>
        <v>0.1137183374</v>
      </c>
      <c r="I130" s="114">
        <f t="shared" si="109"/>
        <v>0.10338637</v>
      </c>
      <c r="O130" s="111"/>
      <c r="P130" s="111"/>
      <c r="Q130" s="111"/>
    </row>
    <row r="131">
      <c r="A131" s="20">
        <f t="shared" si="102"/>
        <v>7</v>
      </c>
      <c r="C131" s="112">
        <f t="shared" si="103"/>
        <v>2029</v>
      </c>
      <c r="D131" s="92">
        <f t="shared" si="104"/>
        <v>0.152738017</v>
      </c>
      <c r="E131" s="114">
        <f t="shared" si="106"/>
        <v>0.129446309</v>
      </c>
      <c r="F131" s="92">
        <f t="shared" ref="F131:I131" si="110">D131</f>
        <v>0.152738017</v>
      </c>
      <c r="G131" s="114">
        <f t="shared" si="110"/>
        <v>0.129446309</v>
      </c>
      <c r="H131" s="92">
        <f t="shared" si="110"/>
        <v>0.152738017</v>
      </c>
      <c r="I131" s="114">
        <f t="shared" si="110"/>
        <v>0.129446309</v>
      </c>
      <c r="O131" s="111"/>
      <c r="P131" s="111"/>
      <c r="Q131" s="111"/>
    </row>
    <row r="132">
      <c r="A132" s="20">
        <f t="shared" si="102"/>
        <v>8</v>
      </c>
      <c r="C132" s="112">
        <f t="shared" si="103"/>
        <v>2030</v>
      </c>
      <c r="D132" s="92">
        <f t="shared" si="104"/>
        <v>0.1969391747</v>
      </c>
      <c r="E132" s="114">
        <f t="shared" si="106"/>
        <v>0.1558488349</v>
      </c>
      <c r="F132" s="92">
        <f t="shared" ref="F132:I132" si="111">D132</f>
        <v>0.1969391747</v>
      </c>
      <c r="G132" s="114">
        <f t="shared" si="111"/>
        <v>0.1558488349</v>
      </c>
      <c r="H132" s="92">
        <f t="shared" si="111"/>
        <v>0.1969391747</v>
      </c>
      <c r="I132" s="114">
        <f t="shared" si="111"/>
        <v>0.1558488349</v>
      </c>
      <c r="O132" s="111"/>
      <c r="P132" s="111"/>
      <c r="Q132" s="111"/>
    </row>
    <row r="133">
      <c r="A133" s="20">
        <f t="shared" si="102"/>
        <v>9</v>
      </c>
      <c r="C133" s="112">
        <f t="shared" si="103"/>
        <v>2031</v>
      </c>
      <c r="D133" s="92">
        <f t="shared" si="104"/>
        <v>0.248504389</v>
      </c>
      <c r="E133" s="114">
        <f t="shared" si="106"/>
        <v>0.1824790524</v>
      </c>
      <c r="F133" s="92">
        <f t="shared" ref="F133:I133" si="112">D133</f>
        <v>0.248504389</v>
      </c>
      <c r="G133" s="114">
        <f t="shared" si="112"/>
        <v>0.1824790524</v>
      </c>
      <c r="H133" s="92">
        <f t="shared" si="112"/>
        <v>0.248504389</v>
      </c>
      <c r="I133" s="114">
        <f t="shared" si="112"/>
        <v>0.1824790524</v>
      </c>
      <c r="O133" s="111"/>
      <c r="P133" s="111"/>
      <c r="Q133" s="111"/>
    </row>
    <row r="134">
      <c r="A134" s="20">
        <f t="shared" si="102"/>
        <v>10</v>
      </c>
      <c r="C134" s="115">
        <f t="shared" si="103"/>
        <v>2032</v>
      </c>
      <c r="D134" s="116">
        <f t="shared" si="104"/>
        <v>0.3075489247</v>
      </c>
      <c r="E134" s="118">
        <f t="shared" si="106"/>
        <v>0.2096435841</v>
      </c>
      <c r="F134" s="116">
        <f t="shared" ref="F134:I134" si="113">D134</f>
        <v>0.3075489247</v>
      </c>
      <c r="G134" s="118">
        <f t="shared" si="113"/>
        <v>0.2096435841</v>
      </c>
      <c r="H134" s="116">
        <f t="shared" si="113"/>
        <v>0.3075489247</v>
      </c>
      <c r="I134" s="118">
        <f t="shared" si="113"/>
        <v>0.2096435841</v>
      </c>
      <c r="O134" s="111"/>
      <c r="P134" s="111"/>
      <c r="Q134" s="111"/>
    </row>
    <row r="135">
      <c r="B135" s="138"/>
      <c r="D135" s="124"/>
      <c r="E135" s="124"/>
      <c r="F135" s="124"/>
      <c r="G135" s="124"/>
      <c r="H135" s="124"/>
      <c r="I135" s="124"/>
      <c r="O135" s="111"/>
      <c r="P135" s="111"/>
      <c r="Q135" s="111"/>
    </row>
    <row r="136">
      <c r="B136" s="138"/>
      <c r="D136" s="124"/>
      <c r="E136" s="124"/>
      <c r="F136" s="124"/>
      <c r="G136" s="124"/>
      <c r="H136" s="124"/>
      <c r="I136" s="124"/>
      <c r="O136" s="111"/>
      <c r="P136" s="111"/>
      <c r="Q136" s="111"/>
    </row>
    <row r="137">
      <c r="B137" s="138" t="s">
        <v>55</v>
      </c>
      <c r="D137" s="99" t="s">
        <v>56</v>
      </c>
      <c r="E137" s="100"/>
      <c r="F137" s="100"/>
      <c r="G137" s="100"/>
      <c r="H137" s="100"/>
      <c r="I137" s="101"/>
      <c r="O137" s="111"/>
      <c r="P137" s="111"/>
      <c r="Q137" s="111"/>
    </row>
    <row r="138">
      <c r="D138" s="102" t="s">
        <v>42</v>
      </c>
      <c r="E138" s="101"/>
      <c r="F138" s="102" t="s">
        <v>43</v>
      </c>
      <c r="G138" s="101"/>
      <c r="H138" s="102" t="s">
        <v>44</v>
      </c>
      <c r="I138" s="101"/>
      <c r="M138" s="61">
        <f>1.3*1.35</f>
        <v>1.755</v>
      </c>
      <c r="O138" s="111"/>
      <c r="P138" s="111"/>
      <c r="Q138" s="111"/>
    </row>
    <row r="139">
      <c r="C139" s="102" t="s">
        <v>48</v>
      </c>
      <c r="D139" s="104" t="s">
        <v>33</v>
      </c>
      <c r="E139" s="91" t="s">
        <v>34</v>
      </c>
      <c r="F139" s="125" t="str">
        <f t="shared" ref="F139:I139" si="114">D139</f>
        <v>Current Yields</v>
      </c>
      <c r="G139" s="62" t="str">
        <f t="shared" si="114"/>
        <v>2019 Yields</v>
      </c>
      <c r="H139" s="105" t="str">
        <f t="shared" si="114"/>
        <v>Current Yields</v>
      </c>
      <c r="I139" s="106" t="str">
        <f t="shared" si="114"/>
        <v>2019 Yields</v>
      </c>
      <c r="O139" s="111"/>
      <c r="P139" s="111"/>
      <c r="Q139" s="111"/>
    </row>
    <row r="140">
      <c r="A140" s="61">
        <v>1.0</v>
      </c>
      <c r="C140" s="123">
        <v>2023.0</v>
      </c>
      <c r="D140" s="108">
        <f>1.3*1.35*1.07*(1+'1. Macro Summary'!$E87)/$D52</f>
        <v>0.07599912978</v>
      </c>
      <c r="E140" s="110">
        <f>1.3*1.35*1.07*(1+'1. Macro Summary'!$E87)/$D52</f>
        <v>0.07599912978</v>
      </c>
      <c r="F140" s="109">
        <f t="shared" ref="F140:G140" si="115">D140</f>
        <v>0.07599912978</v>
      </c>
      <c r="G140" s="109">
        <f t="shared" si="115"/>
        <v>0.07599912978</v>
      </c>
      <c r="H140" s="108">
        <f>1.3*1.35*(0.9+0.1*1.07)*(1+'1. Macro Summary'!$E87)/$D52</f>
        <v>0.07152441466</v>
      </c>
      <c r="I140" s="110">
        <f t="shared" ref="I140:I149" si="117">H140</f>
        <v>0.07152441466</v>
      </c>
      <c r="O140" s="111"/>
      <c r="P140" s="111"/>
      <c r="Q140" s="111"/>
    </row>
    <row r="141">
      <c r="A141" s="20">
        <f t="shared" ref="A141:A149" si="118">A140+1</f>
        <v>2</v>
      </c>
      <c r="C141" s="112">
        <f t="shared" ref="C141:C149" si="119">C140+1</f>
        <v>2024</v>
      </c>
      <c r="D141" s="92">
        <f>D140*1.07*(1+'1. Macro Summary'!$E88)*$D52/$D53</f>
        <v>0.07638581811</v>
      </c>
      <c r="E141" s="114">
        <f>E140*1.07*(1+'1. Macro Summary'!$E88)*$D52/$D53</f>
        <v>0.07638581811</v>
      </c>
      <c r="F141" s="113">
        <f t="shared" ref="F141:G141" si="116">D141</f>
        <v>0.07638581811</v>
      </c>
      <c r="G141" s="113">
        <f t="shared" si="116"/>
        <v>0.07638581811</v>
      </c>
      <c r="H141" s="92">
        <f>H140*(0.9+0.1*1.07*(1+'1. Macro Summary'!$E88))*$D52/$D53</f>
        <v>0.06597602367</v>
      </c>
      <c r="I141" s="114">
        <f t="shared" si="117"/>
        <v>0.06597602367</v>
      </c>
      <c r="O141" s="111"/>
      <c r="P141" s="111"/>
      <c r="Q141" s="111"/>
    </row>
    <row r="142">
      <c r="A142" s="20">
        <f t="shared" si="118"/>
        <v>3</v>
      </c>
      <c r="C142" s="112">
        <f t="shared" si="119"/>
        <v>2025</v>
      </c>
      <c r="D142" s="92">
        <f>D141*1.07*(1+'1. Macro Summary'!$E89)*$D53/$D54</f>
        <v>0.07670601034</v>
      </c>
      <c r="E142" s="114">
        <f>E141*1.07*(1+'1. Macro Summary'!$E89)*$D53/$D54</f>
        <v>0.07670601034</v>
      </c>
      <c r="F142" s="113">
        <f t="shared" ref="F142:G142" si="120">D142</f>
        <v>0.07670601034</v>
      </c>
      <c r="G142" s="113">
        <f t="shared" si="120"/>
        <v>0.07670601034</v>
      </c>
      <c r="H142" s="92">
        <f>H141*(0.9+0.1*1.07*(1+'1. Macro Summary'!$E89))*$D53/$D54</f>
        <v>0.06135191361</v>
      </c>
      <c r="I142" s="114">
        <f t="shared" si="117"/>
        <v>0.06135191361</v>
      </c>
      <c r="O142" s="111"/>
      <c r="P142" s="111"/>
      <c r="Q142" s="111"/>
    </row>
    <row r="143">
      <c r="A143" s="20">
        <f t="shared" si="118"/>
        <v>4</v>
      </c>
      <c r="C143" s="112">
        <f t="shared" si="119"/>
        <v>2026</v>
      </c>
      <c r="D143" s="92">
        <f>D142*1.07*(1+'1. Macro Summary'!$E90)*$D54/$D55</f>
        <v>0.07673055016</v>
      </c>
      <c r="E143" s="114">
        <f>E142*1.07*(1+'1. Macro Summary'!$E90)*$D54/$D55</f>
        <v>0.07673055016</v>
      </c>
      <c r="F143" s="113">
        <f t="shared" ref="F143:G143" si="121">D143</f>
        <v>0.07673055016</v>
      </c>
      <c r="G143" s="113">
        <f t="shared" si="121"/>
        <v>0.07673055016</v>
      </c>
      <c r="H143" s="92">
        <f>H142*(0.9+0.1*1.07*(1+'1. Macro Summary'!$E90))*$D54/$D55</f>
        <v>0.05716924494</v>
      </c>
      <c r="I143" s="114">
        <f t="shared" si="117"/>
        <v>0.05716924494</v>
      </c>
      <c r="O143" s="111"/>
      <c r="P143" s="111"/>
      <c r="Q143" s="111"/>
    </row>
    <row r="144">
      <c r="A144" s="20">
        <f t="shared" si="118"/>
        <v>5</v>
      </c>
      <c r="C144" s="112">
        <f t="shared" si="119"/>
        <v>2027</v>
      </c>
      <c r="D144" s="92">
        <f>D143*1.07*(1+'1. Macro Summary'!$E91)*$D55/$D56</f>
        <v>0.07742451084</v>
      </c>
      <c r="E144" s="114">
        <f>E143*1.07*(1+'1. Macro Summary'!$E91)*$D55/$D56</f>
        <v>0.07742451084</v>
      </c>
      <c r="F144" s="113">
        <f t="shared" ref="F144:G144" si="122">D144</f>
        <v>0.07742451084</v>
      </c>
      <c r="G144" s="113">
        <f t="shared" si="122"/>
        <v>0.07742451084</v>
      </c>
      <c r="H144" s="92">
        <f>H143*(0.9+0.1*1.07*(1+'1. Macro Summary'!$E91))*$D55/$D56</f>
        <v>0.05336559526</v>
      </c>
      <c r="I144" s="114">
        <f t="shared" si="117"/>
        <v>0.05336559526</v>
      </c>
      <c r="O144" s="111"/>
      <c r="P144" s="111"/>
      <c r="Q144" s="111"/>
    </row>
    <row r="145">
      <c r="A145" s="20">
        <f t="shared" si="118"/>
        <v>6</v>
      </c>
      <c r="C145" s="112">
        <f t="shared" si="119"/>
        <v>2028</v>
      </c>
      <c r="D145" s="92">
        <f>D144*1.07*(1+'1. Macro Summary'!$E92)*$D56/$D57</f>
        <v>0.07747968106</v>
      </c>
      <c r="E145" s="114">
        <f>E144*1.07*(1+'1. Macro Summary'!$E92)*$D56/$D57</f>
        <v>0.07747968106</v>
      </c>
      <c r="F145" s="113">
        <f t="shared" ref="F145:G145" si="123">D145</f>
        <v>0.07747968106</v>
      </c>
      <c r="G145" s="113">
        <f t="shared" si="123"/>
        <v>0.07747968106</v>
      </c>
      <c r="H145" s="92">
        <f>H144*(0.9+0.1*1.07*(1+'1. Macro Summary'!$E92))*$D56/$D57</f>
        <v>0.04940369772</v>
      </c>
      <c r="I145" s="114">
        <f t="shared" si="117"/>
        <v>0.04940369772</v>
      </c>
      <c r="O145" s="111"/>
      <c r="P145" s="111"/>
      <c r="Q145" s="111"/>
    </row>
    <row r="146">
      <c r="A146" s="20">
        <f t="shared" si="118"/>
        <v>7</v>
      </c>
      <c r="C146" s="112">
        <f t="shared" si="119"/>
        <v>2029</v>
      </c>
      <c r="D146" s="92">
        <f>D145*1.07*(1+'1. Macro Summary'!$E93)*$D57/$D58</f>
        <v>0.07829503658</v>
      </c>
      <c r="E146" s="114">
        <f>E145*1.07*(1+'1. Macro Summary'!$E93)*$D57/$D58</f>
        <v>0.07829503658</v>
      </c>
      <c r="F146" s="113">
        <f t="shared" ref="F146:G146" si="124">D146</f>
        <v>0.07829503658</v>
      </c>
      <c r="G146" s="113">
        <f t="shared" si="124"/>
        <v>0.07829503658</v>
      </c>
      <c r="H146" s="92">
        <f>H145*(0.9+0.1*1.07*(1+'1. Macro Summary'!$E93))*$D57/$D58</f>
        <v>0.04578440362</v>
      </c>
      <c r="I146" s="114">
        <f t="shared" si="117"/>
        <v>0.04578440362</v>
      </c>
      <c r="O146" s="111"/>
      <c r="P146" s="111"/>
      <c r="Q146" s="111"/>
    </row>
    <row r="147">
      <c r="A147" s="20">
        <f t="shared" si="118"/>
        <v>8</v>
      </c>
      <c r="C147" s="112">
        <f t="shared" si="119"/>
        <v>2030</v>
      </c>
      <c r="D147" s="92">
        <f>D146*1.07*(1+'1. Macro Summary'!$E94)*$D58/$D59</f>
        <v>0.07911897248</v>
      </c>
      <c r="E147" s="114">
        <f>E146*1.07*(1+'1. Macro Summary'!$E94)*$D58/$D59</f>
        <v>0.07911897248</v>
      </c>
      <c r="F147" s="113">
        <f t="shared" ref="F147:G147" si="125">D147</f>
        <v>0.07911897248</v>
      </c>
      <c r="G147" s="113">
        <f t="shared" si="125"/>
        <v>0.07911897248</v>
      </c>
      <c r="H147" s="92">
        <f>H146*(0.9+0.1*1.07*(1+'1. Macro Summary'!$E94))*$D58/$D59</f>
        <v>0.04243025749</v>
      </c>
      <c r="I147" s="114">
        <f t="shared" si="117"/>
        <v>0.04243025749</v>
      </c>
      <c r="O147" s="111"/>
      <c r="P147" s="111"/>
      <c r="Q147" s="111"/>
    </row>
    <row r="148">
      <c r="A148" s="20">
        <f t="shared" si="118"/>
        <v>9</v>
      </c>
      <c r="C148" s="112">
        <f t="shared" si="119"/>
        <v>2031</v>
      </c>
      <c r="D148" s="92">
        <f>D147*1.07*(1+'1. Macro Summary'!$E95)*$D59/$D60</f>
        <v>0.07995157904</v>
      </c>
      <c r="E148" s="114">
        <f>E147*1.07*(1+'1. Macro Summary'!$E95)*$D59/$D60</f>
        <v>0.07995157904</v>
      </c>
      <c r="F148" s="113">
        <f t="shared" ref="F148:G148" si="126">D148</f>
        <v>0.07995157904</v>
      </c>
      <c r="G148" s="113">
        <f t="shared" si="126"/>
        <v>0.07995157904</v>
      </c>
      <c r="H148" s="92">
        <f>H147*(0.9+0.1*1.07*(1+'1. Macro Summary'!$E95))*$D59/$D60</f>
        <v>0.03932183468</v>
      </c>
      <c r="I148" s="114">
        <f t="shared" si="117"/>
        <v>0.03932183468</v>
      </c>
      <c r="O148" s="111"/>
      <c r="P148" s="111"/>
      <c r="Q148" s="111"/>
    </row>
    <row r="149">
      <c r="A149" s="20">
        <f t="shared" si="118"/>
        <v>10</v>
      </c>
      <c r="C149" s="115">
        <f t="shared" si="119"/>
        <v>2032</v>
      </c>
      <c r="D149" s="116">
        <f>D148*1.07*(1+'1. Macro Summary'!$E96)*$D60/$D61</f>
        <v>0.08159287769</v>
      </c>
      <c r="E149" s="118">
        <f>E148*1.07*(1+'1. Macro Summary'!$E96)*$D60/$D61</f>
        <v>0.08159287769</v>
      </c>
      <c r="F149" s="117">
        <f t="shared" ref="F149:G149" si="127">D149</f>
        <v>0.08159287769</v>
      </c>
      <c r="G149" s="117">
        <f t="shared" si="127"/>
        <v>0.08159287769</v>
      </c>
      <c r="H149" s="116">
        <f>H148*(0.9+0.1*1.07*(1+'1. Macro Summary'!$E96))*$D60/$D61</f>
        <v>0.03648047584</v>
      </c>
      <c r="I149" s="118">
        <f t="shared" si="117"/>
        <v>0.03648047584</v>
      </c>
      <c r="O149" s="111"/>
      <c r="P149" s="111"/>
      <c r="Q149" s="111"/>
    </row>
    <row r="150">
      <c r="B150" s="138"/>
      <c r="D150" s="124"/>
      <c r="E150" s="124"/>
      <c r="F150" s="124"/>
      <c r="G150" s="124"/>
      <c r="H150" s="124"/>
      <c r="I150" s="124"/>
      <c r="O150" s="111"/>
      <c r="P150" s="111"/>
      <c r="Q150" s="111"/>
    </row>
    <row r="151">
      <c r="B151" s="138"/>
      <c r="D151" s="124"/>
      <c r="E151" s="124"/>
      <c r="F151" s="124"/>
      <c r="G151" s="124"/>
      <c r="H151" s="124"/>
      <c r="I151" s="124"/>
      <c r="O151" s="111"/>
      <c r="P151" s="111"/>
      <c r="Q151" s="111"/>
    </row>
    <row r="152">
      <c r="B152" s="138" t="s">
        <v>57</v>
      </c>
      <c r="D152" s="99" t="s">
        <v>58</v>
      </c>
      <c r="E152" s="100"/>
      <c r="F152" s="100"/>
      <c r="G152" s="100"/>
      <c r="H152" s="100"/>
      <c r="I152" s="101"/>
      <c r="O152" s="111"/>
      <c r="P152" s="111"/>
      <c r="Q152" s="111"/>
    </row>
    <row r="153">
      <c r="D153" s="102" t="s">
        <v>42</v>
      </c>
      <c r="E153" s="101"/>
      <c r="F153" s="102" t="s">
        <v>43</v>
      </c>
      <c r="G153" s="101"/>
      <c r="H153" s="102" t="s">
        <v>44</v>
      </c>
      <c r="I153" s="101"/>
      <c r="O153" s="111"/>
      <c r="P153" s="111"/>
      <c r="Q153" s="111"/>
    </row>
    <row r="154">
      <c r="C154" s="102" t="s">
        <v>48</v>
      </c>
      <c r="D154" s="104" t="s">
        <v>59</v>
      </c>
      <c r="E154" s="91" t="s">
        <v>60</v>
      </c>
      <c r="F154" s="104" t="s">
        <v>59</v>
      </c>
      <c r="G154" s="91" t="s">
        <v>60</v>
      </c>
      <c r="H154" s="102" t="s">
        <v>59</v>
      </c>
      <c r="I154" s="122" t="s">
        <v>60</v>
      </c>
      <c r="O154" s="111"/>
      <c r="P154" s="111"/>
      <c r="Q154" s="111"/>
    </row>
    <row r="155">
      <c r="C155" s="123">
        <v>2023.0</v>
      </c>
      <c r="D155" s="108">
        <f>C71*(1+'1. Macro Summary'!E87)/D52</f>
        <v>0.1913239514</v>
      </c>
      <c r="E155" s="109">
        <f>C72*(1+'1. Macro Summary'!E87)/D52</f>
        <v>0.3117872456</v>
      </c>
      <c r="F155" s="108">
        <f t="shared" ref="F155:F164" si="129">0.5*D155</f>
        <v>0.0956619757</v>
      </c>
      <c r="G155" s="110">
        <f t="shared" ref="G155:G164" si="130">0.75*E155</f>
        <v>0.2338404342</v>
      </c>
      <c r="H155" s="109">
        <f t="shared" ref="H155:I155" si="128">F155</f>
        <v>0.0956619757</v>
      </c>
      <c r="I155" s="110">
        <f t="shared" si="128"/>
        <v>0.2338404342</v>
      </c>
      <c r="J155" s="137" t="s">
        <v>61</v>
      </c>
    </row>
    <row r="156">
      <c r="C156" s="112">
        <f t="shared" ref="C156:C164" si="132">C155+1</f>
        <v>2024</v>
      </c>
      <c r="D156" s="92">
        <f>D155*(1+'1. Macro Summary'!E88)*(1.07)*D52/D53</f>
        <v>0.1922974196</v>
      </c>
      <c r="E156" s="113">
        <f>E155*(1+'1. Macro Summary'!E88)*1.07*D52/D53</f>
        <v>0.3133736386</v>
      </c>
      <c r="F156" s="92">
        <f t="shared" si="129"/>
        <v>0.09614870982</v>
      </c>
      <c r="G156" s="114">
        <f t="shared" si="130"/>
        <v>0.235030229</v>
      </c>
      <c r="H156" s="113">
        <f t="shared" ref="H156:I156" si="131">F156</f>
        <v>0.09614870982</v>
      </c>
      <c r="I156" s="114">
        <f t="shared" si="131"/>
        <v>0.235030229</v>
      </c>
      <c r="J156" s="137" t="s">
        <v>62</v>
      </c>
      <c r="L156" s="91"/>
      <c r="M156" s="91"/>
      <c r="N156" s="91"/>
      <c r="O156" s="91"/>
    </row>
    <row r="157">
      <c r="C157" s="112">
        <f t="shared" si="132"/>
        <v>2025</v>
      </c>
      <c r="D157" s="92">
        <f>D156*(1+'1. Macro Summary'!E89)*(1.07)*D53/D54</f>
        <v>0.1931034873</v>
      </c>
      <c r="E157" s="113">
        <f>E156*(1+'1. Macro Summary'!E89)*1.07*D53/D54</f>
        <v>0.3146872307</v>
      </c>
      <c r="F157" s="92">
        <f t="shared" si="129"/>
        <v>0.09655174367</v>
      </c>
      <c r="G157" s="114">
        <f t="shared" si="130"/>
        <v>0.236015423</v>
      </c>
      <c r="H157" s="113">
        <f t="shared" ref="H157:I157" si="133">F157</f>
        <v>0.09655174367</v>
      </c>
      <c r="I157" s="114">
        <f t="shared" si="133"/>
        <v>0.236015423</v>
      </c>
      <c r="J157" s="91"/>
      <c r="K157" s="91"/>
      <c r="L157" s="91"/>
      <c r="M157" s="91"/>
      <c r="N157" s="91"/>
      <c r="O157" s="91"/>
    </row>
    <row r="158">
      <c r="C158" s="112">
        <f t="shared" si="132"/>
        <v>2026</v>
      </c>
      <c r="D158" s="92">
        <f>D157*(1+'1. Macro Summary'!E90)*(1.07)*D54/D55</f>
        <v>0.1931652651</v>
      </c>
      <c r="E158" s="113">
        <f>E157*(1+'1. Macro Summary'!E90)*1.07*D54/D55</f>
        <v>0.3147879056</v>
      </c>
      <c r="F158" s="92">
        <f t="shared" si="129"/>
        <v>0.09658263254</v>
      </c>
      <c r="G158" s="114">
        <f t="shared" si="130"/>
        <v>0.2360909292</v>
      </c>
      <c r="H158" s="113">
        <f t="shared" ref="H158:I158" si="134">F158</f>
        <v>0.09658263254</v>
      </c>
      <c r="I158" s="114">
        <f t="shared" si="134"/>
        <v>0.2360909292</v>
      </c>
      <c r="J158" s="91"/>
      <c r="K158" s="91"/>
      <c r="L158" s="91"/>
      <c r="M158" s="91"/>
      <c r="N158" s="91"/>
      <c r="O158" s="91"/>
    </row>
    <row r="159">
      <c r="C159" s="112">
        <f t="shared" si="132"/>
        <v>2027</v>
      </c>
      <c r="D159" s="92">
        <f>D158*(1+'1. Macro Summary'!E91)*(1.07)*D55/D56</f>
        <v>0.1949122759</v>
      </c>
      <c r="E159" s="113">
        <f>E158*(1+'1. Macro Summary'!E91)*1.07*D55/D56</f>
        <v>0.3176348867</v>
      </c>
      <c r="F159" s="92">
        <f t="shared" si="129"/>
        <v>0.09745613794</v>
      </c>
      <c r="G159" s="114">
        <f t="shared" si="130"/>
        <v>0.238226165</v>
      </c>
      <c r="H159" s="113">
        <f t="shared" ref="H159:I159" si="135">F159</f>
        <v>0.09745613794</v>
      </c>
      <c r="I159" s="114">
        <f t="shared" si="135"/>
        <v>0.238226165</v>
      </c>
      <c r="J159" s="91"/>
      <c r="K159" s="91"/>
      <c r="L159" s="91"/>
      <c r="M159" s="91"/>
      <c r="N159" s="91"/>
      <c r="O159" s="91"/>
    </row>
    <row r="160">
      <c r="C160" s="112">
        <f t="shared" si="132"/>
        <v>2028</v>
      </c>
      <c r="D160" s="92">
        <f>D159*(1+'1. Macro Summary'!E92)*(1.07)*D56/D57</f>
        <v>0.1950511641</v>
      </c>
      <c r="E160" s="113">
        <f>E159*(1+'1. Macro Summary'!E92)*1.07*D56/D57</f>
        <v>0.3178612231</v>
      </c>
      <c r="F160" s="92">
        <f t="shared" si="129"/>
        <v>0.09752558206</v>
      </c>
      <c r="G160" s="114">
        <f t="shared" si="130"/>
        <v>0.2383959174</v>
      </c>
      <c r="H160" s="113">
        <f t="shared" ref="H160:I160" si="136">F160</f>
        <v>0.09752558206</v>
      </c>
      <c r="I160" s="114">
        <f t="shared" si="136"/>
        <v>0.2383959174</v>
      </c>
      <c r="J160" s="91"/>
      <c r="K160" s="91"/>
      <c r="L160" s="91"/>
      <c r="M160" s="91"/>
      <c r="N160" s="91"/>
      <c r="O160" s="91"/>
    </row>
    <row r="161">
      <c r="C161" s="112">
        <f t="shared" si="132"/>
        <v>2029</v>
      </c>
      <c r="D161" s="92">
        <f>D160*(1+'1. Macro Summary'!E93)*(1.07)*D57/D58</f>
        <v>0.1971037802</v>
      </c>
      <c r="E161" s="113">
        <f>E160*(1+'1. Macro Summary'!E93)*1.07*D57/D58</f>
        <v>0.3212062279</v>
      </c>
      <c r="F161" s="92">
        <f t="shared" si="129"/>
        <v>0.09855189012</v>
      </c>
      <c r="G161" s="114">
        <f t="shared" si="130"/>
        <v>0.2409046709</v>
      </c>
      <c r="H161" s="113">
        <f t="shared" ref="H161:I161" si="137">F161</f>
        <v>0.09855189012</v>
      </c>
      <c r="I161" s="114">
        <f t="shared" si="137"/>
        <v>0.2409046709</v>
      </c>
      <c r="J161" s="91"/>
      <c r="K161" s="91"/>
      <c r="L161" s="91"/>
      <c r="M161" s="91"/>
      <c r="N161" s="91"/>
      <c r="O161" s="91"/>
    </row>
    <row r="162">
      <c r="C162" s="112">
        <f t="shared" si="132"/>
        <v>2030</v>
      </c>
      <c r="D162" s="92">
        <f>D161*(1+'1. Macro Summary'!E94)*(1.07)*D58/D59</f>
        <v>0.199177997</v>
      </c>
      <c r="E162" s="113">
        <f>E161*(1+'1. Macro Summary'!E94)*1.07*D58/D59</f>
        <v>0.3245864338</v>
      </c>
      <c r="F162" s="92">
        <f t="shared" si="129"/>
        <v>0.09958899852</v>
      </c>
      <c r="G162" s="114">
        <f t="shared" si="130"/>
        <v>0.2434398253</v>
      </c>
      <c r="H162" s="113">
        <f t="shared" ref="H162:I162" si="138">F162</f>
        <v>0.09958899852</v>
      </c>
      <c r="I162" s="114">
        <f t="shared" si="138"/>
        <v>0.2434398253</v>
      </c>
      <c r="J162" s="91"/>
      <c r="K162" s="91"/>
      <c r="L162" s="91"/>
      <c r="M162" s="91"/>
      <c r="N162" s="91"/>
      <c r="O162" s="91"/>
    </row>
    <row r="163">
      <c r="C163" s="112">
        <f t="shared" si="132"/>
        <v>2031</v>
      </c>
      <c r="D163" s="92">
        <f>D162*(1+'1. Macro Summary'!E95)*(1.07)*D59/D60</f>
        <v>0.2012740418</v>
      </c>
      <c r="E163" s="113">
        <f>E162*(1+'1. Macro Summary'!E95)*1.07*D59/D60</f>
        <v>0.3280022111</v>
      </c>
      <c r="F163" s="92">
        <f t="shared" si="129"/>
        <v>0.1006370209</v>
      </c>
      <c r="G163" s="114">
        <f t="shared" si="130"/>
        <v>0.2460016584</v>
      </c>
      <c r="H163" s="113">
        <f t="shared" ref="H163:I163" si="139">F163</f>
        <v>0.1006370209</v>
      </c>
      <c r="I163" s="114">
        <f t="shared" si="139"/>
        <v>0.2460016584</v>
      </c>
      <c r="J163" s="91"/>
      <c r="K163" s="91"/>
      <c r="L163" s="91"/>
      <c r="M163" s="91"/>
      <c r="N163" s="91"/>
      <c r="O163" s="91"/>
    </row>
    <row r="164">
      <c r="C164" s="115">
        <f t="shared" si="132"/>
        <v>2032</v>
      </c>
      <c r="D164" s="116">
        <f>D163*(1+'1. Macro Summary'!E96)*(1.07)*D60/D61</f>
        <v>0.2054059278</v>
      </c>
      <c r="E164" s="117">
        <f>E163*(1+'1. Macro Summary'!E96)*1.07*D60/D61</f>
        <v>0.3347356565</v>
      </c>
      <c r="F164" s="116">
        <f t="shared" si="129"/>
        <v>0.1027029639</v>
      </c>
      <c r="G164" s="118">
        <f t="shared" si="130"/>
        <v>0.2510517424</v>
      </c>
      <c r="H164" s="117">
        <f t="shared" ref="H164:I164" si="140">F164</f>
        <v>0.1027029639</v>
      </c>
      <c r="I164" s="118">
        <f t="shared" si="140"/>
        <v>0.2510517424</v>
      </c>
      <c r="J164" s="91"/>
      <c r="K164" s="91"/>
      <c r="L164" s="91"/>
      <c r="M164" s="91"/>
      <c r="N164" s="91"/>
      <c r="O164" s="91"/>
    </row>
    <row r="165">
      <c r="E165" s="139"/>
      <c r="F165" s="139"/>
      <c r="G165" s="91"/>
      <c r="H165" s="91"/>
      <c r="I165" s="91"/>
      <c r="J165" s="91"/>
      <c r="K165" s="91"/>
      <c r="L165" s="91"/>
      <c r="M165" s="91"/>
      <c r="N165" s="91"/>
      <c r="O165" s="91"/>
    </row>
    <row r="166">
      <c r="E166" s="139"/>
      <c r="F166" s="139"/>
      <c r="G166" s="91"/>
      <c r="H166" s="91"/>
      <c r="I166" s="91"/>
      <c r="J166" s="91"/>
      <c r="K166" s="91"/>
      <c r="L166" s="91"/>
      <c r="M166" s="91"/>
      <c r="N166" s="91"/>
      <c r="O166" s="91"/>
    </row>
    <row r="167">
      <c r="E167" s="139"/>
      <c r="F167" s="139"/>
      <c r="G167" s="91"/>
      <c r="H167" s="91"/>
      <c r="I167" s="91"/>
      <c r="J167" s="91"/>
      <c r="K167" s="91"/>
      <c r="L167" s="91"/>
      <c r="M167" s="91"/>
      <c r="N167" s="91"/>
      <c r="O167" s="91"/>
    </row>
    <row r="168">
      <c r="B168" s="140"/>
      <c r="C168" s="140"/>
      <c r="D168" s="140"/>
      <c r="E168" s="140"/>
      <c r="F168" s="140"/>
      <c r="G168" s="141"/>
      <c r="H168" s="141"/>
      <c r="I168" s="141"/>
      <c r="J168" s="141"/>
      <c r="K168" s="141"/>
      <c r="L168" s="141"/>
      <c r="M168" s="140"/>
      <c r="N168" s="140"/>
      <c r="O168" s="140"/>
      <c r="P168" s="140"/>
      <c r="Q168" s="141"/>
      <c r="R168" s="141"/>
      <c r="S168" s="141"/>
      <c r="T168" s="141"/>
      <c r="U168" s="141"/>
      <c r="V168" s="141"/>
      <c r="W168" s="141"/>
      <c r="X168" s="141"/>
      <c r="Y168" s="141"/>
      <c r="Z168" s="141"/>
    </row>
    <row r="169">
      <c r="B169" s="138" t="s">
        <v>63</v>
      </c>
      <c r="D169" s="99" t="s">
        <v>19</v>
      </c>
      <c r="E169" s="100"/>
      <c r="F169" s="100"/>
      <c r="G169" s="100"/>
      <c r="H169" s="100"/>
      <c r="I169" s="101"/>
      <c r="J169" s="141"/>
      <c r="K169" s="141"/>
      <c r="L169" s="141"/>
      <c r="M169" s="140"/>
      <c r="N169" s="140"/>
      <c r="O169" s="140"/>
      <c r="P169" s="140"/>
      <c r="Q169" s="141"/>
      <c r="R169" s="141"/>
      <c r="S169" s="141"/>
      <c r="T169" s="141"/>
      <c r="U169" s="141"/>
      <c r="V169" s="141"/>
      <c r="W169" s="141"/>
      <c r="X169" s="141"/>
      <c r="Y169" s="141"/>
      <c r="Z169" s="141"/>
    </row>
    <row r="170">
      <c r="B170" s="140"/>
      <c r="D170" s="102" t="s">
        <v>42</v>
      </c>
      <c r="E170" s="101"/>
      <c r="F170" s="102" t="s">
        <v>43</v>
      </c>
      <c r="G170" s="101"/>
      <c r="H170" s="102" t="s">
        <v>44</v>
      </c>
      <c r="I170" s="101"/>
      <c r="J170" s="141"/>
      <c r="K170" s="141"/>
      <c r="L170" s="141"/>
      <c r="M170" s="140"/>
      <c r="N170" s="140"/>
      <c r="O170" s="140"/>
      <c r="P170" s="140"/>
      <c r="Q170" s="141"/>
      <c r="R170" s="141"/>
      <c r="S170" s="141"/>
      <c r="T170" s="141"/>
      <c r="U170" s="141"/>
      <c r="V170" s="141"/>
      <c r="W170" s="141"/>
      <c r="X170" s="141"/>
      <c r="Y170" s="141"/>
      <c r="Z170" s="141"/>
    </row>
    <row r="171">
      <c r="B171" s="140"/>
      <c r="C171" s="102" t="s">
        <v>48</v>
      </c>
      <c r="D171" s="104" t="s">
        <v>59</v>
      </c>
      <c r="E171" s="91" t="s">
        <v>60</v>
      </c>
      <c r="F171" s="104" t="s">
        <v>59</v>
      </c>
      <c r="G171" s="91" t="s">
        <v>60</v>
      </c>
      <c r="H171" s="102" t="s">
        <v>59</v>
      </c>
      <c r="I171" s="122" t="s">
        <v>60</v>
      </c>
      <c r="J171" s="141"/>
      <c r="K171" s="141"/>
      <c r="L171" s="141"/>
      <c r="M171" s="140"/>
      <c r="N171" s="140"/>
      <c r="O171" s="140"/>
      <c r="P171" s="140"/>
      <c r="Q171" s="141"/>
      <c r="R171" s="141"/>
      <c r="S171" s="141"/>
      <c r="T171" s="141"/>
      <c r="U171" s="141"/>
      <c r="V171" s="141"/>
      <c r="W171" s="141"/>
      <c r="X171" s="141"/>
      <c r="Y171" s="141"/>
      <c r="Z171" s="141"/>
    </row>
    <row r="172">
      <c r="B172" s="140"/>
      <c r="C172" s="123">
        <v>2023.0</v>
      </c>
      <c r="D172" s="108">
        <f>E16</f>
        <v>0.106</v>
      </c>
      <c r="E172" s="109">
        <f t="shared" ref="E172:I172" si="141">D172</f>
        <v>0.106</v>
      </c>
      <c r="F172" s="108">
        <f t="shared" si="141"/>
        <v>0.106</v>
      </c>
      <c r="G172" s="110">
        <f t="shared" si="141"/>
        <v>0.106</v>
      </c>
      <c r="H172" s="109">
        <f t="shared" si="141"/>
        <v>0.106</v>
      </c>
      <c r="I172" s="110">
        <f t="shared" si="141"/>
        <v>0.106</v>
      </c>
      <c r="J172" s="141"/>
      <c r="K172" s="141"/>
      <c r="L172" s="141"/>
      <c r="M172" s="140"/>
      <c r="N172" s="140"/>
      <c r="O172" s="140"/>
      <c r="P172" s="140"/>
      <c r="Q172" s="141"/>
      <c r="R172" s="141"/>
      <c r="S172" s="141"/>
      <c r="T172" s="141"/>
      <c r="U172" s="141"/>
      <c r="V172" s="141"/>
      <c r="W172" s="141"/>
      <c r="X172" s="141"/>
      <c r="Y172" s="141"/>
      <c r="Z172" s="141"/>
    </row>
    <row r="173">
      <c r="C173" s="112">
        <f t="shared" ref="C173:C181" si="143">C172+1</f>
        <v>2024</v>
      </c>
      <c r="D173" s="92">
        <f t="shared" ref="D173:D181" si="144">D172</f>
        <v>0.106</v>
      </c>
      <c r="E173" s="113">
        <f t="shared" ref="E173:I173" si="142">D173</f>
        <v>0.106</v>
      </c>
      <c r="F173" s="92">
        <f t="shared" si="142"/>
        <v>0.106</v>
      </c>
      <c r="G173" s="114">
        <f t="shared" si="142"/>
        <v>0.106</v>
      </c>
      <c r="H173" s="113">
        <f t="shared" si="142"/>
        <v>0.106</v>
      </c>
      <c r="I173" s="114">
        <f t="shared" si="142"/>
        <v>0.106</v>
      </c>
      <c r="J173" s="141"/>
      <c r="K173" s="141"/>
      <c r="L173" s="141"/>
      <c r="M173" s="141"/>
      <c r="N173" s="141"/>
      <c r="O173" s="141"/>
      <c r="P173" s="141"/>
      <c r="Q173" s="141"/>
      <c r="R173" s="141"/>
      <c r="S173" s="141"/>
      <c r="T173" s="141"/>
      <c r="U173" s="141"/>
      <c r="V173" s="141"/>
      <c r="W173" s="141"/>
      <c r="X173" s="141"/>
      <c r="Y173" s="141"/>
      <c r="Z173" s="141"/>
    </row>
    <row r="174">
      <c r="C174" s="112">
        <f t="shared" si="143"/>
        <v>2025</v>
      </c>
      <c r="D174" s="92">
        <f t="shared" si="144"/>
        <v>0.106</v>
      </c>
      <c r="E174" s="113">
        <f t="shared" ref="E174:I174" si="145">D174</f>
        <v>0.106</v>
      </c>
      <c r="F174" s="92">
        <f t="shared" si="145"/>
        <v>0.106</v>
      </c>
      <c r="G174" s="114">
        <f t="shared" si="145"/>
        <v>0.106</v>
      </c>
      <c r="H174" s="113">
        <f t="shared" si="145"/>
        <v>0.106</v>
      </c>
      <c r="I174" s="114">
        <f t="shared" si="145"/>
        <v>0.106</v>
      </c>
      <c r="J174" s="141"/>
      <c r="K174" s="141"/>
      <c r="L174" s="141"/>
      <c r="M174" s="141"/>
      <c r="N174" s="141"/>
      <c r="O174" s="141"/>
      <c r="P174" s="141"/>
      <c r="Q174" s="141"/>
      <c r="R174" s="141"/>
      <c r="S174" s="141"/>
      <c r="T174" s="141"/>
      <c r="U174" s="141"/>
      <c r="V174" s="141"/>
      <c r="W174" s="141"/>
      <c r="X174" s="141"/>
      <c r="Y174" s="141"/>
      <c r="Z174" s="141"/>
    </row>
    <row r="175">
      <c r="C175" s="112">
        <f t="shared" si="143"/>
        <v>2026</v>
      </c>
      <c r="D175" s="92">
        <f t="shared" si="144"/>
        <v>0.106</v>
      </c>
      <c r="E175" s="113">
        <f t="shared" ref="E175:I175" si="146">D175</f>
        <v>0.106</v>
      </c>
      <c r="F175" s="92">
        <f t="shared" si="146"/>
        <v>0.106</v>
      </c>
      <c r="G175" s="114">
        <f t="shared" si="146"/>
        <v>0.106</v>
      </c>
      <c r="H175" s="113">
        <f t="shared" si="146"/>
        <v>0.106</v>
      </c>
      <c r="I175" s="114">
        <f t="shared" si="146"/>
        <v>0.106</v>
      </c>
      <c r="J175" s="141"/>
      <c r="K175" s="141"/>
      <c r="L175" s="141"/>
      <c r="M175" s="141"/>
      <c r="N175" s="141"/>
      <c r="O175" s="141"/>
      <c r="P175" s="141"/>
      <c r="Q175" s="141"/>
      <c r="R175" s="141"/>
      <c r="S175" s="141"/>
      <c r="T175" s="141"/>
      <c r="U175" s="141"/>
      <c r="V175" s="141"/>
      <c r="W175" s="141"/>
      <c r="X175" s="141"/>
      <c r="Y175" s="141"/>
      <c r="Z175" s="141"/>
    </row>
    <row r="176">
      <c r="C176" s="112">
        <f t="shared" si="143"/>
        <v>2027</v>
      </c>
      <c r="D176" s="92">
        <f t="shared" si="144"/>
        <v>0.106</v>
      </c>
      <c r="E176" s="113">
        <f t="shared" ref="E176:I176" si="147">D176</f>
        <v>0.106</v>
      </c>
      <c r="F176" s="92">
        <f t="shared" si="147"/>
        <v>0.106</v>
      </c>
      <c r="G176" s="114">
        <f t="shared" si="147"/>
        <v>0.106</v>
      </c>
      <c r="H176" s="113">
        <f t="shared" si="147"/>
        <v>0.106</v>
      </c>
      <c r="I176" s="114">
        <f t="shared" si="147"/>
        <v>0.106</v>
      </c>
      <c r="J176" s="141"/>
      <c r="K176" s="141"/>
      <c r="L176" s="141"/>
      <c r="M176" s="141"/>
      <c r="N176" s="141"/>
      <c r="O176" s="141"/>
      <c r="P176" s="141"/>
      <c r="Q176" s="141"/>
      <c r="R176" s="141"/>
      <c r="S176" s="141"/>
      <c r="T176" s="141"/>
      <c r="U176" s="141"/>
      <c r="V176" s="141"/>
      <c r="W176" s="141"/>
      <c r="X176" s="141"/>
      <c r="Y176" s="141"/>
      <c r="Z176" s="141"/>
    </row>
    <row r="177">
      <c r="C177" s="112">
        <f t="shared" si="143"/>
        <v>2028</v>
      </c>
      <c r="D177" s="92">
        <f t="shared" si="144"/>
        <v>0.106</v>
      </c>
      <c r="E177" s="113">
        <f t="shared" ref="E177:I177" si="148">D177</f>
        <v>0.106</v>
      </c>
      <c r="F177" s="92">
        <f t="shared" si="148"/>
        <v>0.106</v>
      </c>
      <c r="G177" s="114">
        <f t="shared" si="148"/>
        <v>0.106</v>
      </c>
      <c r="H177" s="113">
        <f t="shared" si="148"/>
        <v>0.106</v>
      </c>
      <c r="I177" s="114">
        <f t="shared" si="148"/>
        <v>0.106</v>
      </c>
      <c r="J177" s="141"/>
      <c r="K177" s="141"/>
      <c r="L177" s="141"/>
      <c r="M177" s="141"/>
      <c r="N177" s="141"/>
      <c r="O177" s="141"/>
      <c r="P177" s="141"/>
      <c r="Q177" s="141"/>
      <c r="R177" s="141"/>
      <c r="S177" s="141"/>
      <c r="T177" s="141"/>
      <c r="U177" s="141"/>
      <c r="V177" s="141"/>
      <c r="W177" s="141"/>
      <c r="X177" s="141"/>
      <c r="Y177" s="141"/>
      <c r="Z177" s="141"/>
    </row>
    <row r="178">
      <c r="C178" s="112">
        <f t="shared" si="143"/>
        <v>2029</v>
      </c>
      <c r="D178" s="92">
        <f t="shared" si="144"/>
        <v>0.106</v>
      </c>
      <c r="E178" s="113">
        <f t="shared" ref="E178:I178" si="149">D178</f>
        <v>0.106</v>
      </c>
      <c r="F178" s="92">
        <f t="shared" si="149"/>
        <v>0.106</v>
      </c>
      <c r="G178" s="114">
        <f t="shared" si="149"/>
        <v>0.106</v>
      </c>
      <c r="H178" s="113">
        <f t="shared" si="149"/>
        <v>0.106</v>
      </c>
      <c r="I178" s="114">
        <f t="shared" si="149"/>
        <v>0.106</v>
      </c>
      <c r="J178" s="141"/>
      <c r="K178" s="141"/>
      <c r="L178" s="141"/>
      <c r="M178" s="141"/>
      <c r="N178" s="141"/>
      <c r="O178" s="141"/>
      <c r="P178" s="141"/>
      <c r="Q178" s="141"/>
      <c r="R178" s="141"/>
      <c r="S178" s="141"/>
      <c r="T178" s="141"/>
      <c r="U178" s="141"/>
      <c r="V178" s="141"/>
      <c r="W178" s="141"/>
      <c r="X178" s="141"/>
      <c r="Y178" s="141"/>
      <c r="Z178" s="141"/>
    </row>
    <row r="179">
      <c r="C179" s="112">
        <f t="shared" si="143"/>
        <v>2030</v>
      </c>
      <c r="D179" s="92">
        <f t="shared" si="144"/>
        <v>0.106</v>
      </c>
      <c r="E179" s="113">
        <f t="shared" ref="E179:I179" si="150">D179</f>
        <v>0.106</v>
      </c>
      <c r="F179" s="92">
        <f t="shared" si="150"/>
        <v>0.106</v>
      </c>
      <c r="G179" s="114">
        <f t="shared" si="150"/>
        <v>0.106</v>
      </c>
      <c r="H179" s="113">
        <f t="shared" si="150"/>
        <v>0.106</v>
      </c>
      <c r="I179" s="114">
        <f t="shared" si="150"/>
        <v>0.106</v>
      </c>
      <c r="J179" s="141"/>
      <c r="K179" s="141"/>
      <c r="L179" s="141"/>
      <c r="M179" s="141"/>
      <c r="N179" s="141"/>
      <c r="O179" s="141"/>
      <c r="P179" s="141"/>
      <c r="Q179" s="141"/>
      <c r="R179" s="141"/>
      <c r="S179" s="141"/>
      <c r="T179" s="141"/>
      <c r="U179" s="141"/>
      <c r="V179" s="141"/>
      <c r="W179" s="141"/>
      <c r="X179" s="141"/>
      <c r="Y179" s="141"/>
      <c r="Z179" s="141"/>
    </row>
    <row r="180">
      <c r="C180" s="112">
        <f t="shared" si="143"/>
        <v>2031</v>
      </c>
      <c r="D180" s="92">
        <f t="shared" si="144"/>
        <v>0.106</v>
      </c>
      <c r="E180" s="113">
        <f t="shared" ref="E180:I180" si="151">D180</f>
        <v>0.106</v>
      </c>
      <c r="F180" s="92">
        <f t="shared" si="151"/>
        <v>0.106</v>
      </c>
      <c r="G180" s="114">
        <f t="shared" si="151"/>
        <v>0.106</v>
      </c>
      <c r="H180" s="113">
        <f t="shared" si="151"/>
        <v>0.106</v>
      </c>
      <c r="I180" s="114">
        <f t="shared" si="151"/>
        <v>0.106</v>
      </c>
      <c r="J180" s="141"/>
      <c r="K180" s="141"/>
      <c r="L180" s="141"/>
      <c r="M180" s="141"/>
      <c r="N180" s="141"/>
      <c r="O180" s="141"/>
      <c r="P180" s="141"/>
      <c r="Q180" s="141"/>
      <c r="R180" s="141"/>
      <c r="S180" s="141"/>
      <c r="T180" s="141"/>
      <c r="U180" s="141"/>
      <c r="V180" s="141"/>
      <c r="W180" s="141"/>
      <c r="X180" s="141"/>
      <c r="Y180" s="141"/>
      <c r="Z180" s="141"/>
    </row>
    <row r="181">
      <c r="C181" s="115">
        <f t="shared" si="143"/>
        <v>2032</v>
      </c>
      <c r="D181" s="116">
        <f t="shared" si="144"/>
        <v>0.106</v>
      </c>
      <c r="E181" s="117">
        <f t="shared" ref="E181:I181" si="152">D181</f>
        <v>0.106</v>
      </c>
      <c r="F181" s="116">
        <f t="shared" si="152"/>
        <v>0.106</v>
      </c>
      <c r="G181" s="118">
        <f t="shared" si="152"/>
        <v>0.106</v>
      </c>
      <c r="H181" s="117">
        <f t="shared" si="152"/>
        <v>0.106</v>
      </c>
      <c r="I181" s="118">
        <f t="shared" si="152"/>
        <v>0.106</v>
      </c>
      <c r="J181" s="141"/>
      <c r="K181" s="141"/>
      <c r="L181" s="141"/>
      <c r="M181" s="141"/>
      <c r="N181" s="141"/>
      <c r="O181" s="141"/>
      <c r="P181" s="141"/>
      <c r="Q181" s="141"/>
      <c r="R181" s="141"/>
      <c r="S181" s="141"/>
      <c r="T181" s="141"/>
      <c r="U181" s="141"/>
      <c r="V181" s="141"/>
      <c r="W181" s="141"/>
      <c r="X181" s="141"/>
      <c r="Y181" s="141"/>
      <c r="Z181" s="141"/>
    </row>
    <row r="182">
      <c r="D182" s="141"/>
      <c r="E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c r="B185" s="142"/>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c r="B186" s="142"/>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c r="B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c r="B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c r="B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sheetData>
  <mergeCells count="48">
    <mergeCell ref="D122:I122"/>
    <mergeCell ref="D123:E123"/>
    <mergeCell ref="F123:G123"/>
    <mergeCell ref="H123:I123"/>
    <mergeCell ref="D137:I137"/>
    <mergeCell ref="D138:E138"/>
    <mergeCell ref="F138:G138"/>
    <mergeCell ref="H138:I138"/>
    <mergeCell ref="D152:I152"/>
    <mergeCell ref="D153:E153"/>
    <mergeCell ref="F153:G153"/>
    <mergeCell ref="H153:I153"/>
    <mergeCell ref="D169:I169"/>
    <mergeCell ref="D170:E170"/>
    <mergeCell ref="B5:H5"/>
    <mergeCell ref="B6:H6"/>
    <mergeCell ref="B7:H7"/>
    <mergeCell ref="C8:E8"/>
    <mergeCell ref="F8:H8"/>
    <mergeCell ref="B25:D25"/>
    <mergeCell ref="F26:H29"/>
    <mergeCell ref="B43:D43"/>
    <mergeCell ref="B48:D48"/>
    <mergeCell ref="B65:D65"/>
    <mergeCell ref="L70:L71"/>
    <mergeCell ref="D77:I77"/>
    <mergeCell ref="D78:E78"/>
    <mergeCell ref="F78:G78"/>
    <mergeCell ref="R93:S93"/>
    <mergeCell ref="X93:Y93"/>
    <mergeCell ref="Z93:AA93"/>
    <mergeCell ref="AB93:AC93"/>
    <mergeCell ref="H78:I78"/>
    <mergeCell ref="D92:I92"/>
    <mergeCell ref="N92:S92"/>
    <mergeCell ref="X92:AC92"/>
    <mergeCell ref="D93:E93"/>
    <mergeCell ref="F93:G93"/>
    <mergeCell ref="H93:I93"/>
    <mergeCell ref="N93:O93"/>
    <mergeCell ref="P93:Q93"/>
    <mergeCell ref="D107:I107"/>
    <mergeCell ref="J107:K107"/>
    <mergeCell ref="D108:E108"/>
    <mergeCell ref="F108:G108"/>
    <mergeCell ref="H108:I108"/>
    <mergeCell ref="F170:G170"/>
    <mergeCell ref="H170:I170"/>
  </mergeCells>
  <printOptions gridLines="1" horizontalCentered="1"/>
  <pageMargins bottom="1.540703081406163" footer="0.0" header="0.0" left="0.75" right="0.75" top="0.7"/>
  <pageSetup paperSize="9" scale="70" cellComments="atEnd" orientation="portrait"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71"/>
    <col customWidth="1" min="2" max="2" width="12.71"/>
    <col customWidth="1" min="3" max="3" width="11.0"/>
    <col customWidth="1" min="4" max="8" width="10.43"/>
    <col customWidth="1" min="9" max="9" width="8.14"/>
    <col customWidth="1" min="10" max="10" width="10.71"/>
    <col customWidth="1" min="11" max="11" width="8.14"/>
    <col customWidth="1" min="12" max="12" width="9.14"/>
    <col customWidth="1" min="13" max="15" width="8.14"/>
    <col customWidth="1" min="16" max="19" width="8.71"/>
    <col customWidth="1" min="20" max="20" width="10.43"/>
    <col customWidth="1" min="21" max="21" width="8.71"/>
    <col customWidth="1" min="22" max="22" width="8.57"/>
    <col customWidth="1" min="23" max="23" width="14.29"/>
    <col customWidth="1" min="24" max="24" width="11.43"/>
    <col customWidth="1" min="25" max="25" width="12.29"/>
    <col customWidth="1" min="26" max="26" width="7.86"/>
    <col customWidth="1" min="27" max="29" width="6.29"/>
    <col customWidth="1" min="30" max="30" width="9.43"/>
    <col customWidth="1" min="31" max="35" width="6.29"/>
    <col customWidth="1" min="36" max="41" width="6.71"/>
  </cols>
  <sheetData>
    <row r="1" ht="14.25" customHeight="1">
      <c r="A1" s="143" t="s">
        <v>64</v>
      </c>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row>
    <row r="2" ht="14.25" customHeight="1">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row>
    <row r="3" ht="14.25" customHeight="1">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row>
    <row r="4" ht="14.25" customHeight="1">
      <c r="A4" s="144"/>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row>
    <row r="5" ht="14.25" customHeight="1">
      <c r="A5" s="144" t="s">
        <v>65</v>
      </c>
      <c r="B5" s="145">
        <v>44773.0</v>
      </c>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ht="14.25" customHeight="1">
      <c r="A6" s="144"/>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row>
    <row r="7" ht="14.25" customHeight="1">
      <c r="A7" s="144" t="s">
        <v>66</v>
      </c>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row>
    <row r="8" ht="14.25" customHeight="1">
      <c r="A8" s="29" t="s">
        <v>67</v>
      </c>
      <c r="B8" s="146"/>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row>
    <row r="9" ht="14.25" customHeight="1">
      <c r="A9" s="29" t="s">
        <v>68</v>
      </c>
      <c r="B9" s="147"/>
      <c r="C9" s="52"/>
      <c r="D9" s="52"/>
      <c r="E9" s="52"/>
      <c r="F9" s="52"/>
      <c r="G9" s="52"/>
      <c r="H9" s="52"/>
      <c r="I9" s="52"/>
      <c r="J9" s="52"/>
      <c r="K9" s="52"/>
      <c r="N9" s="52"/>
      <c r="O9" s="52"/>
      <c r="P9" s="52"/>
      <c r="Q9" s="52"/>
      <c r="R9" s="52"/>
      <c r="S9" s="52"/>
      <c r="T9" s="28"/>
      <c r="U9" s="28"/>
      <c r="V9" s="28"/>
      <c r="W9" s="28"/>
      <c r="X9" s="28"/>
      <c r="Y9" s="28"/>
      <c r="Z9" s="28"/>
      <c r="AA9" s="28"/>
      <c r="AB9" s="28"/>
      <c r="AC9" s="52"/>
      <c r="AD9" s="52"/>
      <c r="AE9" s="52"/>
      <c r="AF9" s="52"/>
      <c r="AG9" s="52"/>
      <c r="AH9" s="52"/>
      <c r="AI9" s="52"/>
      <c r="AJ9" s="52"/>
      <c r="AK9" s="52"/>
      <c r="AL9" s="52"/>
      <c r="AM9" s="52"/>
      <c r="AN9" s="52"/>
      <c r="AO9" s="52"/>
    </row>
    <row r="10" ht="14.25" customHeight="1">
      <c r="A10" s="25"/>
      <c r="B10" s="148">
        <v>44773.0</v>
      </c>
      <c r="C10" s="52"/>
      <c r="D10" s="148"/>
      <c r="E10" s="148">
        <v>44680.0</v>
      </c>
      <c r="F10" s="52"/>
      <c r="G10" s="148">
        <v>44561.0</v>
      </c>
      <c r="H10" s="52"/>
      <c r="I10" s="52"/>
      <c r="J10" s="148">
        <v>43616.0</v>
      </c>
      <c r="K10" s="52"/>
      <c r="N10" s="52"/>
      <c r="O10" s="52"/>
      <c r="P10" s="52"/>
      <c r="Q10" s="52"/>
      <c r="R10" s="52"/>
      <c r="S10" s="52"/>
      <c r="T10" s="28"/>
      <c r="U10" s="149"/>
      <c r="V10" s="150"/>
      <c r="W10" s="28"/>
      <c r="X10" s="150"/>
      <c r="Y10" s="21"/>
      <c r="Z10" s="21"/>
      <c r="AA10" s="28"/>
      <c r="AB10" s="28"/>
      <c r="AC10" s="52"/>
      <c r="AD10" s="52"/>
      <c r="AE10" s="52"/>
      <c r="AF10" s="52"/>
      <c r="AG10" s="52"/>
      <c r="AH10" s="52"/>
      <c r="AI10" s="52"/>
      <c r="AJ10" s="52"/>
      <c r="AK10" s="52"/>
      <c r="AL10" s="52"/>
      <c r="AM10" s="52"/>
      <c r="AN10" s="52"/>
      <c r="AO10" s="52"/>
    </row>
    <row r="11" ht="14.25" customHeight="1">
      <c r="A11" s="29"/>
      <c r="B11" s="151" t="s">
        <v>69</v>
      </c>
      <c r="C11" s="151" t="s">
        <v>70</v>
      </c>
      <c r="D11" s="151"/>
      <c r="E11" s="151" t="s">
        <v>69</v>
      </c>
      <c r="F11" s="151" t="s">
        <v>70</v>
      </c>
      <c r="G11" s="151" t="s">
        <v>69</v>
      </c>
      <c r="H11" s="151" t="s">
        <v>70</v>
      </c>
      <c r="I11" s="52"/>
      <c r="J11" s="151" t="s">
        <v>69</v>
      </c>
      <c r="K11" s="29"/>
      <c r="N11" s="52"/>
      <c r="O11" s="52"/>
      <c r="P11" s="52"/>
      <c r="Q11" s="52"/>
      <c r="R11" s="52"/>
      <c r="S11" s="52"/>
      <c r="T11" s="28"/>
      <c r="U11" s="32"/>
      <c r="V11" s="32"/>
      <c r="W11" s="32"/>
      <c r="X11" s="32"/>
      <c r="Y11" s="21"/>
      <c r="Z11" s="21"/>
      <c r="AA11" s="28"/>
      <c r="AB11" s="28"/>
      <c r="AC11" s="52"/>
      <c r="AD11" s="52"/>
      <c r="AE11" s="52"/>
      <c r="AF11" s="52"/>
      <c r="AG11" s="52"/>
      <c r="AH11" s="52"/>
      <c r="AI11" s="52"/>
      <c r="AJ11" s="52"/>
      <c r="AK11" s="52"/>
      <c r="AL11" s="52"/>
      <c r="AM11" s="52"/>
      <c r="AN11" s="52"/>
      <c r="AO11" s="52"/>
    </row>
    <row r="12" ht="14.25" customHeight="1">
      <c r="A12" s="152" t="s">
        <v>71</v>
      </c>
      <c r="B12" s="153">
        <f>'2a. TBill Main'!F3/1000</f>
        <v>3330.75512</v>
      </c>
      <c r="C12" s="153">
        <f t="shared" ref="C12:C16" si="1">B12/$B$22</f>
        <v>9.18094523</v>
      </c>
      <c r="D12" s="154">
        <f t="shared" ref="D12:D17" si="2">B12/$B$18</f>
        <v>0.1392312578</v>
      </c>
      <c r="E12" s="155">
        <f>2847980.99/1000</f>
        <v>2847.98099</v>
      </c>
      <c r="F12" s="40">
        <f t="shared" ref="F12:F18" si="3">E12/$E$22</f>
        <v>8.055839646</v>
      </c>
      <c r="G12" s="40">
        <f>2270711.56/1000</f>
        <v>2270.71156</v>
      </c>
      <c r="H12" s="40">
        <f t="shared" ref="H12:H18" si="4">G12/$G$22</f>
        <v>11.32920002</v>
      </c>
      <c r="I12" s="52"/>
      <c r="J12" s="155">
        <f>905720/1000</f>
        <v>905.72</v>
      </c>
      <c r="K12" s="40"/>
      <c r="N12" s="52"/>
      <c r="O12" s="52"/>
      <c r="P12" s="52"/>
      <c r="Q12" s="52"/>
      <c r="R12" s="52"/>
      <c r="S12" s="52"/>
      <c r="T12" s="28"/>
      <c r="U12" s="32"/>
      <c r="V12" s="156"/>
      <c r="W12" s="156"/>
      <c r="X12" s="157"/>
      <c r="Y12" s="21"/>
      <c r="Z12" s="21"/>
      <c r="AA12" s="28"/>
      <c r="AB12" s="28"/>
      <c r="AC12" s="52"/>
      <c r="AD12" s="52"/>
      <c r="AE12" s="52"/>
      <c r="AF12" s="52"/>
      <c r="AG12" s="52"/>
      <c r="AH12" s="52"/>
      <c r="AI12" s="52"/>
      <c r="AJ12" s="52"/>
      <c r="AK12" s="52"/>
      <c r="AL12" s="52"/>
      <c r="AM12" s="52"/>
      <c r="AN12" s="52"/>
      <c r="AO12" s="52"/>
    </row>
    <row r="13" ht="14.25" customHeight="1">
      <c r="A13" s="152" t="s">
        <v>72</v>
      </c>
      <c r="B13" s="153">
        <f>'3a. TBond Main'!H6/1000</f>
        <v>8160.41969</v>
      </c>
      <c r="C13" s="153">
        <f t="shared" si="1"/>
        <v>22.49350779</v>
      </c>
      <c r="D13" s="154">
        <f t="shared" si="2"/>
        <v>0.3411194929</v>
      </c>
      <c r="E13" s="155">
        <f>7885125.46/1000</f>
        <v>7885.12546</v>
      </c>
      <c r="F13" s="40">
        <f t="shared" si="3"/>
        <v>22.30397833</v>
      </c>
      <c r="G13" s="40">
        <f>6967927.74/1000</f>
        <v>6967.92774</v>
      </c>
      <c r="H13" s="40">
        <f t="shared" si="4"/>
        <v>34.76489418</v>
      </c>
      <c r="I13" s="52"/>
      <c r="J13" s="155">
        <f>4451186/1000</f>
        <v>4451.186</v>
      </c>
      <c r="K13" s="40"/>
      <c r="N13" s="52"/>
      <c r="O13" s="52"/>
      <c r="P13" s="52"/>
      <c r="Q13" s="52"/>
      <c r="R13" s="52"/>
      <c r="S13" s="52"/>
      <c r="T13" s="28"/>
      <c r="U13" s="32"/>
      <c r="V13" s="156"/>
      <c r="W13" s="156"/>
      <c r="X13" s="157"/>
      <c r="Y13" s="21"/>
      <c r="Z13" s="21"/>
      <c r="AA13" s="28"/>
      <c r="AB13" s="28"/>
      <c r="AC13" s="52"/>
      <c r="AD13" s="52"/>
      <c r="AE13" s="52"/>
      <c r="AF13" s="52"/>
      <c r="AG13" s="52"/>
      <c r="AH13" s="52"/>
      <c r="AI13" s="52"/>
      <c r="AJ13" s="52"/>
      <c r="AK13" s="52"/>
      <c r="AL13" s="52"/>
      <c r="AM13" s="52"/>
      <c r="AN13" s="52"/>
      <c r="AO13" s="52"/>
    </row>
    <row r="14" ht="14.25" customHeight="1">
      <c r="A14" s="152" t="s">
        <v>73</v>
      </c>
      <c r="B14" s="158">
        <f>E14</f>
        <v>24.088</v>
      </c>
      <c r="C14" s="153">
        <f t="shared" si="1"/>
        <v>0.06639653794</v>
      </c>
      <c r="D14" s="154">
        <f t="shared" si="2"/>
        <v>0.001006919577</v>
      </c>
      <c r="E14" s="40">
        <f>G14</f>
        <v>24.088</v>
      </c>
      <c r="F14" s="40">
        <f t="shared" si="3"/>
        <v>0.06813566034</v>
      </c>
      <c r="G14" s="155">
        <f>24088/1000</f>
        <v>24.088</v>
      </c>
      <c r="H14" s="40">
        <f t="shared" si="4"/>
        <v>0.1201816095</v>
      </c>
      <c r="I14" s="52"/>
      <c r="J14" s="155">
        <f>24088/1000</f>
        <v>24.088</v>
      </c>
      <c r="K14" s="40"/>
      <c r="N14" s="52"/>
      <c r="O14" s="52"/>
      <c r="P14" s="52"/>
      <c r="Q14" s="52"/>
      <c r="R14" s="52"/>
      <c r="S14" s="52"/>
      <c r="T14" s="28"/>
      <c r="U14" s="32"/>
      <c r="V14" s="159"/>
      <c r="W14" s="156"/>
      <c r="X14" s="157"/>
      <c r="Y14" s="21"/>
      <c r="Z14" s="21"/>
      <c r="AA14" s="28"/>
      <c r="AB14" s="160"/>
      <c r="AC14" s="52"/>
      <c r="AD14" s="52"/>
      <c r="AE14" s="52"/>
      <c r="AF14" s="52"/>
      <c r="AG14" s="52"/>
      <c r="AH14" s="52"/>
      <c r="AI14" s="52"/>
      <c r="AJ14" s="52"/>
      <c r="AK14" s="52"/>
      <c r="AL14" s="52"/>
      <c r="AM14" s="52"/>
      <c r="AN14" s="52"/>
      <c r="AO14" s="52"/>
    </row>
    <row r="15" ht="14.25" customHeight="1">
      <c r="A15" s="152" t="s">
        <v>74</v>
      </c>
      <c r="B15" s="153">
        <f>B20*B22</f>
        <v>537.167553</v>
      </c>
      <c r="C15" s="153">
        <f t="shared" si="1"/>
        <v>1.480657</v>
      </c>
      <c r="D15" s="154">
        <f t="shared" si="2"/>
        <v>0.02245452198</v>
      </c>
      <c r="E15" s="40">
        <f>E20*E22</f>
        <v>632.3149198</v>
      </c>
      <c r="F15" s="40">
        <f t="shared" si="3"/>
        <v>1.788575</v>
      </c>
      <c r="G15" s="40">
        <f>G20*G22</f>
        <v>460.0690263</v>
      </c>
      <c r="H15" s="40">
        <f t="shared" si="4"/>
        <v>2.29541</v>
      </c>
      <c r="I15" s="52"/>
      <c r="J15" s="155">
        <f>546239/1000</f>
        <v>546.239</v>
      </c>
      <c r="K15" s="40"/>
      <c r="N15" s="52"/>
      <c r="O15" s="52"/>
      <c r="P15" s="52"/>
      <c r="Q15" s="52"/>
      <c r="R15" s="52"/>
      <c r="S15" s="52"/>
      <c r="T15" s="28"/>
      <c r="U15" s="32"/>
      <c r="V15" s="156"/>
      <c r="W15" s="156"/>
      <c r="X15" s="157"/>
      <c r="Y15" s="21"/>
      <c r="Z15" s="21"/>
      <c r="AA15" s="160"/>
      <c r="AB15" s="28"/>
      <c r="AC15" s="52"/>
      <c r="AD15" s="52"/>
      <c r="AE15" s="52"/>
      <c r="AF15" s="52"/>
      <c r="AG15" s="52"/>
      <c r="AH15" s="52"/>
      <c r="AI15" s="52"/>
      <c r="AJ15" s="52"/>
      <c r="AK15" s="52"/>
      <c r="AL15" s="52"/>
      <c r="AM15" s="52"/>
      <c r="AN15" s="52"/>
      <c r="AO15" s="52"/>
    </row>
    <row r="16" ht="14.25" customHeight="1">
      <c r="A16" s="152" t="s">
        <v>75</v>
      </c>
      <c r="B16" s="158">
        <f>B21*B22</f>
        <v>4190.2245</v>
      </c>
      <c r="C16" s="153">
        <f t="shared" si="1"/>
        <v>11.55</v>
      </c>
      <c r="D16" s="154">
        <f t="shared" si="2"/>
        <v>0.1751585471</v>
      </c>
      <c r="E16" s="155">
        <f>E21*E22</f>
        <v>4436.8015</v>
      </c>
      <c r="F16" s="40">
        <f t="shared" si="3"/>
        <v>12.55</v>
      </c>
      <c r="G16" s="155">
        <f>G21*G22</f>
        <v>2615.6115</v>
      </c>
      <c r="H16" s="40">
        <f t="shared" si="4"/>
        <v>13.05</v>
      </c>
      <c r="I16" s="52"/>
      <c r="J16" s="161">
        <f>(J18-SUM(J12:J15))*B16/(B16+B17)</f>
        <v>2371.744187</v>
      </c>
      <c r="K16" s="40"/>
      <c r="N16" s="52"/>
      <c r="O16" s="52"/>
      <c r="P16" s="52"/>
      <c r="Q16" s="52"/>
      <c r="R16" s="52"/>
      <c r="S16" s="52"/>
      <c r="T16" s="28"/>
      <c r="U16" s="32"/>
      <c r="V16" s="159"/>
      <c r="W16" s="156"/>
      <c r="X16" s="157"/>
      <c r="Y16" s="21"/>
      <c r="Z16" s="21"/>
      <c r="AA16" s="28"/>
      <c r="AB16" s="28"/>
      <c r="AC16" s="52"/>
      <c r="AD16" s="52"/>
      <c r="AE16" s="52"/>
      <c r="AF16" s="52"/>
      <c r="AG16" s="52"/>
      <c r="AH16" s="52"/>
      <c r="AI16" s="52"/>
      <c r="AJ16" s="52"/>
      <c r="AK16" s="52"/>
      <c r="AL16" s="52"/>
      <c r="AM16" s="52"/>
      <c r="AN16" s="52"/>
      <c r="AO16" s="52"/>
    </row>
    <row r="17" ht="14.25" customHeight="1">
      <c r="A17" s="152" t="s">
        <v>76</v>
      </c>
      <c r="B17" s="162">
        <f>C17*B22</f>
        <v>7679.81178</v>
      </c>
      <c r="C17" s="153">
        <f>F17</f>
        <v>21.16875267</v>
      </c>
      <c r="D17" s="154">
        <f t="shared" si="2"/>
        <v>0.3210292607</v>
      </c>
      <c r="E17" s="40">
        <f>E18-SUM(E12:E16)</f>
        <v>7483.78913</v>
      </c>
      <c r="F17" s="40">
        <f t="shared" si="3"/>
        <v>21.16875267</v>
      </c>
      <c r="G17" s="40">
        <f>G18-SUM(G12:G16)</f>
        <v>5250.992174</v>
      </c>
      <c r="H17" s="40">
        <f t="shared" si="4"/>
        <v>26.19863381</v>
      </c>
      <c r="I17" s="163" t="s">
        <v>77</v>
      </c>
      <c r="J17" s="161">
        <f>(J18-SUM(J12:J15))*B17/(B16+B17)</f>
        <v>4346.914813</v>
      </c>
      <c r="K17" s="163" t="s">
        <v>78</v>
      </c>
      <c r="N17" s="52"/>
      <c r="O17" s="52"/>
      <c r="P17" s="52"/>
      <c r="Q17" s="52"/>
      <c r="R17" s="52"/>
      <c r="S17" s="52"/>
      <c r="T17" s="28"/>
      <c r="U17" s="32"/>
      <c r="V17" s="164"/>
      <c r="W17" s="156"/>
      <c r="X17" s="157"/>
      <c r="Y17" s="21"/>
      <c r="Z17" s="21"/>
      <c r="AA17" s="165"/>
      <c r="AB17" s="28"/>
      <c r="AC17" s="52"/>
      <c r="AD17" s="52"/>
      <c r="AE17" s="52"/>
      <c r="AF17" s="52"/>
      <c r="AG17" s="52"/>
      <c r="AH17" s="52"/>
      <c r="AI17" s="52"/>
      <c r="AJ17" s="52"/>
      <c r="AK17" s="52"/>
      <c r="AL17" s="52"/>
      <c r="AM17" s="52"/>
      <c r="AN17" s="52"/>
      <c r="AO17" s="52"/>
    </row>
    <row r="18" ht="14.25" customHeight="1">
      <c r="A18" s="152" t="s">
        <v>79</v>
      </c>
      <c r="B18" s="166">
        <f t="shared" ref="B18:D18" si="5">SUM(B12:B17)</f>
        <v>23922.46664</v>
      </c>
      <c r="C18" s="166">
        <f t="shared" si="5"/>
        <v>65.94025922</v>
      </c>
      <c r="D18" s="167">
        <f t="shared" si="5"/>
        <v>1</v>
      </c>
      <c r="E18" s="168">
        <v>23310.1</v>
      </c>
      <c r="F18" s="169">
        <f t="shared" si="3"/>
        <v>65.93528131</v>
      </c>
      <c r="G18" s="168">
        <v>17589.4</v>
      </c>
      <c r="H18" s="169">
        <f t="shared" si="4"/>
        <v>87.75831961</v>
      </c>
      <c r="I18" s="52"/>
      <c r="J18" s="168">
        <f>12645892/1000</f>
        <v>12645.892</v>
      </c>
      <c r="K18" s="47"/>
      <c r="N18" s="52"/>
      <c r="O18" s="52"/>
      <c r="P18" s="52"/>
      <c r="Q18" s="52"/>
      <c r="R18" s="52"/>
      <c r="S18" s="52"/>
      <c r="T18" s="28"/>
      <c r="U18" s="32"/>
      <c r="V18" s="170"/>
      <c r="W18" s="170"/>
      <c r="X18" s="171"/>
      <c r="Y18" s="21"/>
      <c r="Z18" s="21"/>
      <c r="AA18" s="28"/>
      <c r="AB18" s="28"/>
      <c r="AC18" s="52"/>
      <c r="AD18" s="52"/>
      <c r="AE18" s="52"/>
      <c r="AF18" s="52"/>
      <c r="AG18" s="52"/>
      <c r="AH18" s="52"/>
      <c r="AI18" s="52"/>
      <c r="AJ18" s="52"/>
      <c r="AK18" s="52"/>
      <c r="AL18" s="52"/>
      <c r="AM18" s="52"/>
      <c r="AN18" s="52"/>
      <c r="AO18" s="52"/>
    </row>
    <row r="19" ht="14.25" customHeight="1">
      <c r="A19" s="172"/>
      <c r="B19" s="53" t="s">
        <v>80</v>
      </c>
      <c r="C19" s="52"/>
      <c r="D19" s="53"/>
      <c r="E19" s="53" t="s">
        <v>80</v>
      </c>
      <c r="F19" s="52"/>
      <c r="G19" s="53" t="s">
        <v>80</v>
      </c>
      <c r="H19" s="52"/>
      <c r="I19" s="52"/>
      <c r="J19" s="53"/>
      <c r="K19" s="52"/>
      <c r="M19" s="52"/>
      <c r="N19" s="52"/>
      <c r="O19" s="52"/>
      <c r="P19" s="52"/>
      <c r="Q19" s="52"/>
      <c r="R19" s="52"/>
      <c r="S19" s="52"/>
      <c r="T19" s="28"/>
      <c r="U19" s="28"/>
      <c r="V19" s="55"/>
      <c r="W19" s="28"/>
      <c r="X19" s="55"/>
      <c r="Y19" s="21"/>
      <c r="Z19" s="21"/>
      <c r="AA19" s="28"/>
      <c r="AB19" s="28"/>
      <c r="AC19" s="52"/>
      <c r="AD19" s="52"/>
      <c r="AE19" s="52"/>
      <c r="AF19" s="52"/>
      <c r="AG19" s="52"/>
      <c r="AH19" s="52"/>
      <c r="AI19" s="52"/>
      <c r="AJ19" s="52"/>
      <c r="AK19" s="52"/>
      <c r="AL19" s="52"/>
      <c r="AM19" s="52"/>
      <c r="AN19" s="52"/>
      <c r="AO19" s="52"/>
    </row>
    <row r="20" ht="14.25" customHeight="1">
      <c r="A20" s="152" t="s">
        <v>74</v>
      </c>
      <c r="B20" s="173">
        <f>'4. Summary statistics'!G613/1000</f>
        <v>1.480657</v>
      </c>
      <c r="C20" s="52"/>
      <c r="D20" s="52"/>
      <c r="E20" s="173">
        <f>1788.575/1000</f>
        <v>1.788575</v>
      </c>
      <c r="F20" s="52"/>
      <c r="G20" s="58">
        <f>2295.41/1000</f>
        <v>2.29541</v>
      </c>
      <c r="H20" s="52"/>
      <c r="I20" s="52"/>
      <c r="M20" s="52"/>
      <c r="N20" s="52"/>
      <c r="O20" s="52"/>
      <c r="P20" s="52"/>
      <c r="Q20" s="52"/>
      <c r="R20" s="52"/>
      <c r="S20" s="52"/>
      <c r="T20" s="28"/>
      <c r="U20" s="32"/>
      <c r="V20" s="174"/>
      <c r="W20" s="28"/>
      <c r="X20" s="28"/>
      <c r="Y20" s="174"/>
      <c r="Z20" s="28"/>
      <c r="AA20" s="28"/>
      <c r="AB20" s="28"/>
      <c r="AC20" s="52"/>
      <c r="AD20" s="52"/>
      <c r="AE20" s="52"/>
      <c r="AF20" s="52"/>
      <c r="AG20" s="52"/>
      <c r="AH20" s="52"/>
      <c r="AI20" s="52"/>
      <c r="AJ20" s="52"/>
      <c r="AK20" s="52"/>
      <c r="AL20" s="52"/>
      <c r="AM20" s="52"/>
      <c r="AN20" s="52"/>
      <c r="AO20" s="52"/>
    </row>
    <row r="21" ht="14.25" customHeight="1">
      <c r="A21" s="152" t="s">
        <v>75</v>
      </c>
      <c r="B21" s="175">
        <f>'4. Summary statistics'!I628/1000</f>
        <v>11.55</v>
      </c>
      <c r="C21" s="52"/>
      <c r="D21" s="52"/>
      <c r="E21" s="173">
        <f>12550/1000</f>
        <v>12.55</v>
      </c>
      <c r="F21" s="52"/>
      <c r="G21" s="58">
        <f>13050/1000</f>
        <v>13.05</v>
      </c>
      <c r="H21" s="52"/>
      <c r="I21" s="52"/>
      <c r="M21" s="52"/>
      <c r="N21" s="52"/>
      <c r="O21" s="52"/>
      <c r="P21" s="52"/>
      <c r="Q21" s="52"/>
      <c r="R21" s="52"/>
      <c r="S21" s="52"/>
      <c r="T21" s="28"/>
      <c r="U21" s="32"/>
      <c r="V21" s="176"/>
      <c r="W21" s="28"/>
      <c r="X21" s="28"/>
      <c r="Y21" s="174"/>
      <c r="Z21" s="28"/>
      <c r="AA21" s="28"/>
      <c r="AB21" s="28"/>
      <c r="AC21" s="52"/>
      <c r="AD21" s="52"/>
      <c r="AE21" s="52"/>
      <c r="AF21" s="52"/>
      <c r="AG21" s="52"/>
      <c r="AH21" s="52"/>
      <c r="AI21" s="52"/>
      <c r="AJ21" s="52"/>
      <c r="AK21" s="52"/>
      <c r="AL21" s="52"/>
      <c r="AM21" s="52"/>
      <c r="AN21" s="52"/>
      <c r="AO21" s="52"/>
    </row>
    <row r="22" ht="14.25" customHeight="1">
      <c r="A22" s="29" t="s">
        <v>81</v>
      </c>
      <c r="B22" s="177">
        <v>362.79</v>
      </c>
      <c r="C22" s="52"/>
      <c r="D22" s="52"/>
      <c r="E22" s="177">
        <v>353.53</v>
      </c>
      <c r="F22" s="52"/>
      <c r="G22" s="60">
        <v>200.43</v>
      </c>
      <c r="H22" s="52"/>
      <c r="I22" s="52"/>
      <c r="M22" s="52"/>
      <c r="N22" s="52"/>
      <c r="O22" s="52"/>
      <c r="P22" s="52"/>
      <c r="Q22" s="52"/>
      <c r="R22" s="52"/>
      <c r="S22" s="52"/>
      <c r="T22" s="28"/>
      <c r="U22" s="32"/>
      <c r="V22" s="32"/>
      <c r="W22" s="28"/>
      <c r="X22" s="28"/>
      <c r="Y22" s="32"/>
      <c r="Z22" s="28"/>
      <c r="AA22" s="28"/>
      <c r="AB22" s="28"/>
      <c r="AC22" s="52"/>
      <c r="AD22" s="52"/>
      <c r="AE22" s="52"/>
      <c r="AF22" s="52"/>
      <c r="AG22" s="52"/>
      <c r="AH22" s="52"/>
      <c r="AI22" s="52"/>
      <c r="AJ22" s="52"/>
      <c r="AK22" s="52"/>
      <c r="AL22" s="52"/>
      <c r="AM22" s="52"/>
      <c r="AN22" s="52"/>
      <c r="AO22" s="52"/>
    </row>
    <row r="23" ht="14.25" customHeight="1">
      <c r="A23" s="52"/>
      <c r="B23" s="52"/>
      <c r="C23" s="52"/>
      <c r="D23" s="52"/>
      <c r="E23" s="52"/>
      <c r="F23" s="52"/>
      <c r="G23" s="52"/>
      <c r="H23" s="52"/>
      <c r="I23" s="52"/>
      <c r="J23" s="52"/>
      <c r="K23" s="52"/>
      <c r="L23" s="52"/>
      <c r="M23" s="52"/>
      <c r="N23" s="52"/>
      <c r="O23" s="52"/>
      <c r="P23" s="52"/>
      <c r="Q23" s="52"/>
      <c r="R23" s="52"/>
      <c r="S23" s="52"/>
      <c r="T23" s="28"/>
      <c r="U23" s="28"/>
      <c r="V23" s="28"/>
      <c r="W23" s="28"/>
      <c r="X23" s="28"/>
      <c r="Y23" s="165"/>
      <c r="Z23" s="28"/>
      <c r="AA23" s="28"/>
      <c r="AB23" s="28"/>
      <c r="AC23" s="52"/>
      <c r="AD23" s="52"/>
      <c r="AE23" s="52"/>
      <c r="AF23" s="52"/>
      <c r="AG23" s="52"/>
      <c r="AH23" s="52"/>
      <c r="AI23" s="52"/>
      <c r="AJ23" s="52"/>
      <c r="AK23" s="52"/>
      <c r="AL23" s="52"/>
      <c r="AM23" s="52"/>
      <c r="AN23" s="52"/>
      <c r="AO23" s="52"/>
    </row>
    <row r="24" ht="14.25" customHeight="1">
      <c r="A24" s="178" t="s">
        <v>82</v>
      </c>
      <c r="B24" s="179"/>
      <c r="C24" s="179"/>
      <c r="D24" s="179"/>
      <c r="E24" s="179"/>
      <c r="F24" s="179"/>
      <c r="G24" s="179"/>
      <c r="H24" s="180"/>
      <c r="I24" s="52"/>
      <c r="J24" s="52"/>
      <c r="K24" s="52"/>
      <c r="L24" s="52"/>
      <c r="M24" s="52"/>
      <c r="N24" s="52"/>
      <c r="O24" s="52"/>
      <c r="P24" s="52"/>
      <c r="Q24" s="52"/>
      <c r="R24" s="52"/>
      <c r="S24" s="52"/>
      <c r="T24" s="28"/>
      <c r="U24" s="28"/>
      <c r="V24" s="28"/>
      <c r="W24" s="28"/>
      <c r="X24" s="28"/>
      <c r="Y24" s="165"/>
      <c r="Z24" s="28"/>
      <c r="AA24" s="28"/>
      <c r="AB24" s="28"/>
      <c r="AC24" s="52"/>
      <c r="AD24" s="52"/>
      <c r="AE24" s="52"/>
      <c r="AF24" s="52"/>
      <c r="AG24" s="52"/>
      <c r="AH24" s="52"/>
      <c r="AI24" s="52"/>
      <c r="AJ24" s="52"/>
      <c r="AK24" s="52"/>
      <c r="AL24" s="52"/>
      <c r="AM24" s="52"/>
      <c r="AN24" s="52"/>
      <c r="AO24" s="52"/>
    </row>
    <row r="25" ht="14.25" customHeight="1">
      <c r="A25" s="152" t="s">
        <v>83</v>
      </c>
      <c r="B25" s="52"/>
      <c r="C25" s="52"/>
      <c r="D25" s="52"/>
      <c r="E25" s="52"/>
      <c r="F25" s="52"/>
      <c r="G25" s="52"/>
      <c r="H25" s="181">
        <f>H29+H35</f>
        <v>100</v>
      </c>
      <c r="I25" s="52"/>
      <c r="J25" s="144"/>
      <c r="L25" s="29"/>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row>
    <row r="26" ht="14.25" customHeight="1">
      <c r="A26" s="152" t="s">
        <v>84</v>
      </c>
      <c r="B26" s="52"/>
      <c r="C26" s="29">
        <v>10.7</v>
      </c>
      <c r="D26" s="52"/>
      <c r="E26" s="52"/>
      <c r="F26" s="52"/>
      <c r="G26" s="52"/>
      <c r="H26" s="181"/>
      <c r="I26" s="52"/>
      <c r="J26" s="52"/>
      <c r="K26" s="29"/>
      <c r="L26" s="29"/>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row>
    <row r="27" ht="14.25" customHeight="1">
      <c r="A27" s="152" t="s">
        <v>85</v>
      </c>
      <c r="B27" s="52"/>
      <c r="C27" s="29">
        <v>37.7</v>
      </c>
      <c r="D27" s="52"/>
      <c r="E27" s="52"/>
      <c r="F27" s="52"/>
      <c r="G27" s="52"/>
      <c r="H27" s="181"/>
      <c r="I27" s="52"/>
      <c r="J27" s="52"/>
      <c r="K27" s="29"/>
      <c r="L27" s="29"/>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row>
    <row r="28" ht="14.25" customHeight="1">
      <c r="A28" s="152" t="s">
        <v>86</v>
      </c>
      <c r="B28" s="52"/>
      <c r="C28" s="29">
        <v>4.0</v>
      </c>
      <c r="D28" s="52"/>
      <c r="E28" s="52"/>
      <c r="F28" s="52"/>
      <c r="G28" s="52"/>
      <c r="H28" s="181"/>
      <c r="I28" s="52"/>
      <c r="J28" s="52"/>
      <c r="K28" s="29"/>
      <c r="L28" s="29"/>
      <c r="M28" s="52"/>
      <c r="N28" s="52"/>
      <c r="O28" s="182"/>
      <c r="P28" s="182"/>
      <c r="Q28" s="182"/>
      <c r="R28" s="182"/>
      <c r="S28" s="182"/>
      <c r="T28" s="52"/>
      <c r="U28" s="52"/>
      <c r="V28" s="52"/>
      <c r="W28" s="52"/>
      <c r="X28" s="52"/>
      <c r="Y28" s="52"/>
      <c r="Z28" s="52"/>
      <c r="AA28" s="52"/>
      <c r="AB28" s="52"/>
      <c r="AC28" s="52"/>
      <c r="AD28" s="52"/>
      <c r="AE28" s="52"/>
      <c r="AF28" s="52"/>
      <c r="AG28" s="52"/>
      <c r="AH28" s="52"/>
      <c r="AI28" s="52"/>
      <c r="AJ28" s="52"/>
      <c r="AK28" s="52"/>
      <c r="AL28" s="52"/>
      <c r="AM28" s="52"/>
      <c r="AN28" s="52"/>
      <c r="AO28" s="52"/>
    </row>
    <row r="29" ht="14.25" customHeight="1">
      <c r="A29" s="152" t="s">
        <v>87</v>
      </c>
      <c r="B29" s="52"/>
      <c r="C29" s="52"/>
      <c r="D29" s="52"/>
      <c r="E29" s="52"/>
      <c r="F29" s="52"/>
      <c r="G29" s="52"/>
      <c r="H29" s="181">
        <f>SUM(C26:C28)</f>
        <v>52.4</v>
      </c>
      <c r="I29" s="52"/>
      <c r="J29" s="52"/>
      <c r="K29" s="29"/>
      <c r="L29" s="29"/>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row>
    <row r="30" ht="14.25" customHeight="1">
      <c r="A30" s="152" t="s">
        <v>88</v>
      </c>
      <c r="B30" s="52"/>
      <c r="C30" s="29">
        <v>10.8</v>
      </c>
      <c r="D30" s="52"/>
      <c r="E30" s="52"/>
      <c r="F30" s="52"/>
      <c r="G30" s="52"/>
      <c r="H30" s="181"/>
      <c r="I30" s="52"/>
      <c r="J30" s="52"/>
      <c r="K30" s="29"/>
      <c r="L30" s="29"/>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row>
    <row r="31" ht="14.25" customHeight="1">
      <c r="A31" s="152" t="s">
        <v>89</v>
      </c>
      <c r="B31" s="52"/>
      <c r="C31" s="29">
        <v>7.7</v>
      </c>
      <c r="D31" s="52"/>
      <c r="E31" s="52"/>
      <c r="F31" s="52"/>
      <c r="G31" s="52"/>
      <c r="H31" s="181"/>
      <c r="I31" s="52"/>
      <c r="J31" s="52"/>
      <c r="K31" s="29"/>
      <c r="L31" s="29"/>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row>
    <row r="32" ht="14.25" customHeight="1">
      <c r="A32" s="152" t="s">
        <v>90</v>
      </c>
      <c r="B32" s="52"/>
      <c r="C32" s="29">
        <v>3.2</v>
      </c>
      <c r="D32" s="52"/>
      <c r="E32" s="52"/>
      <c r="F32" s="52"/>
      <c r="G32" s="52"/>
      <c r="H32" s="181"/>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row>
    <row r="33" ht="14.25" customHeight="1">
      <c r="A33" s="152" t="s">
        <v>91</v>
      </c>
      <c r="B33" s="52"/>
      <c r="C33" s="29">
        <v>17.3</v>
      </c>
      <c r="D33" s="52"/>
      <c r="E33" s="52"/>
      <c r="F33" s="52"/>
      <c r="G33" s="52"/>
      <c r="H33" s="181"/>
      <c r="I33" s="52"/>
      <c r="J33" s="52"/>
      <c r="K33" s="52"/>
      <c r="L33" s="183"/>
      <c r="M33" s="52"/>
      <c r="N33" s="52"/>
      <c r="O33" s="29"/>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row>
    <row r="34" ht="14.25" customHeight="1">
      <c r="A34" s="152" t="s">
        <v>92</v>
      </c>
      <c r="B34" s="52"/>
      <c r="C34" s="29">
        <v>8.6</v>
      </c>
      <c r="D34" s="52"/>
      <c r="E34" s="52"/>
      <c r="F34" s="52"/>
      <c r="G34" s="52"/>
      <c r="H34" s="181"/>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row>
    <row r="35" ht="14.25" customHeight="1">
      <c r="A35" s="184" t="s">
        <v>93</v>
      </c>
      <c r="B35" s="185"/>
      <c r="C35" s="185"/>
      <c r="D35" s="185"/>
      <c r="E35" s="185"/>
      <c r="F35" s="185"/>
      <c r="G35" s="185"/>
      <c r="H35" s="186">
        <f>SUM(C30:C34)</f>
        <v>47.6</v>
      </c>
      <c r="I35" s="52"/>
      <c r="J35" s="52"/>
      <c r="K35" s="52"/>
      <c r="L35" s="52"/>
      <c r="M35" s="52"/>
      <c r="N35" s="52"/>
      <c r="O35" s="182"/>
      <c r="P35" s="182"/>
      <c r="Q35" s="182"/>
      <c r="R35" s="182"/>
      <c r="S35" s="52"/>
      <c r="T35" s="52"/>
      <c r="U35" s="52"/>
      <c r="V35" s="52"/>
      <c r="W35" s="52"/>
      <c r="X35" s="52"/>
      <c r="Y35" s="52"/>
      <c r="Z35" s="52"/>
      <c r="AA35" s="52"/>
      <c r="AB35" s="52"/>
      <c r="AC35" s="52"/>
      <c r="AD35" s="52"/>
      <c r="AE35" s="52"/>
      <c r="AF35" s="52"/>
      <c r="AG35" s="52"/>
      <c r="AH35" s="52"/>
      <c r="AI35" s="52"/>
      <c r="AJ35" s="52"/>
      <c r="AK35" s="52"/>
      <c r="AL35" s="52"/>
      <c r="AM35" s="52"/>
      <c r="AN35" s="52"/>
      <c r="AO35" s="52"/>
    </row>
    <row r="36" ht="14.25" customHeight="1">
      <c r="A36" s="144"/>
      <c r="B36" s="52"/>
      <c r="C36" s="52"/>
      <c r="D36" s="52"/>
      <c r="E36" s="52"/>
      <c r="F36" s="52"/>
      <c r="G36" s="52"/>
      <c r="H36" s="52"/>
      <c r="I36" s="52"/>
      <c r="J36" s="52"/>
      <c r="K36" s="52"/>
      <c r="L36" s="52"/>
      <c r="M36" s="52"/>
      <c r="N36" s="52"/>
      <c r="O36" s="52"/>
      <c r="P36" s="52"/>
      <c r="Q36" s="52"/>
      <c r="AF36" s="52"/>
      <c r="AG36" s="52"/>
      <c r="AH36" s="52"/>
      <c r="AI36" s="52"/>
      <c r="AJ36" s="52"/>
      <c r="AK36" s="52"/>
      <c r="AL36" s="52"/>
      <c r="AM36" s="52"/>
      <c r="AN36" s="52"/>
      <c r="AO36" s="52"/>
    </row>
    <row r="37" ht="14.25" customHeight="1">
      <c r="A37" s="144"/>
      <c r="B37" s="52"/>
      <c r="C37" s="52"/>
      <c r="D37" s="52"/>
      <c r="E37" s="52"/>
      <c r="F37" s="52"/>
      <c r="G37" s="52"/>
      <c r="H37" s="52"/>
      <c r="I37" s="52"/>
      <c r="J37" s="52"/>
      <c r="K37" s="52"/>
      <c r="L37" s="52"/>
      <c r="M37" s="52"/>
      <c r="N37" s="52"/>
      <c r="O37" s="52"/>
      <c r="P37" s="52"/>
      <c r="Q37" s="52"/>
      <c r="AF37" s="52"/>
      <c r="AG37" s="52"/>
      <c r="AH37" s="52"/>
      <c r="AI37" s="52"/>
      <c r="AJ37" s="52"/>
      <c r="AK37" s="52"/>
      <c r="AL37" s="52"/>
      <c r="AM37" s="52"/>
      <c r="AN37" s="52"/>
      <c r="AO37" s="52"/>
    </row>
    <row r="38" ht="14.25" customHeight="1">
      <c r="A38" s="144" t="s">
        <v>94</v>
      </c>
      <c r="B38" s="52"/>
      <c r="C38" s="52"/>
      <c r="D38" s="52"/>
      <c r="E38" s="52"/>
      <c r="F38" s="52"/>
      <c r="G38" s="52"/>
      <c r="H38" s="52"/>
      <c r="I38" s="52"/>
      <c r="J38" s="52"/>
      <c r="K38" s="52"/>
      <c r="L38" s="52"/>
      <c r="M38" s="52"/>
      <c r="N38" s="52"/>
      <c r="O38" s="52"/>
      <c r="P38" s="52"/>
      <c r="Q38" s="52"/>
      <c r="AF38" s="52"/>
      <c r="AG38" s="52"/>
      <c r="AH38" s="52"/>
      <c r="AI38" s="52"/>
      <c r="AJ38" s="52"/>
      <c r="AK38" s="52"/>
      <c r="AL38" s="52"/>
      <c r="AM38" s="52"/>
      <c r="AN38" s="52"/>
      <c r="AO38" s="52"/>
    </row>
    <row r="39" ht="14.25" customHeight="1">
      <c r="A39" s="144" t="s">
        <v>95</v>
      </c>
      <c r="B39" s="52"/>
      <c r="C39" s="52"/>
      <c r="D39" s="52"/>
      <c r="E39" s="52"/>
      <c r="F39" s="52"/>
      <c r="G39" s="52"/>
      <c r="H39" s="52"/>
      <c r="I39" s="52"/>
      <c r="J39" s="52"/>
      <c r="K39" s="52"/>
      <c r="L39" s="144" t="s">
        <v>96</v>
      </c>
      <c r="M39" s="52"/>
      <c r="N39" s="52"/>
      <c r="O39" s="52"/>
      <c r="P39" s="52"/>
      <c r="Q39" s="52"/>
      <c r="AF39" s="52"/>
      <c r="AG39" s="52"/>
      <c r="AH39" s="52"/>
      <c r="AI39" s="52"/>
      <c r="AJ39" s="52"/>
      <c r="AK39" s="52"/>
      <c r="AL39" s="52"/>
      <c r="AM39" s="52"/>
      <c r="AN39" s="52"/>
      <c r="AO39" s="52"/>
    </row>
    <row r="40" ht="14.25" customHeight="1">
      <c r="A40" s="72" t="s">
        <v>97</v>
      </c>
      <c r="P40" s="52"/>
      <c r="Q40" s="52"/>
      <c r="AF40" s="52"/>
      <c r="AG40" s="52"/>
      <c r="AH40" s="52"/>
      <c r="AI40" s="52"/>
      <c r="AJ40" s="52"/>
      <c r="AK40" s="52"/>
      <c r="AL40" s="52"/>
      <c r="AM40" s="52"/>
      <c r="AN40" s="52"/>
      <c r="AO40" s="52"/>
    </row>
    <row r="41" ht="70.5" customHeight="1">
      <c r="A41" s="73"/>
      <c r="B41" s="187" t="s">
        <v>98</v>
      </c>
      <c r="C41" s="187" t="s">
        <v>99</v>
      </c>
      <c r="D41" s="187" t="s">
        <v>100</v>
      </c>
      <c r="E41" s="187" t="s">
        <v>101</v>
      </c>
      <c r="F41" s="187" t="s">
        <v>102</v>
      </c>
      <c r="G41" s="187" t="s">
        <v>103</v>
      </c>
      <c r="H41" s="188" t="s">
        <v>104</v>
      </c>
      <c r="I41" s="188" t="s">
        <v>105</v>
      </c>
      <c r="J41" s="189"/>
      <c r="K41" s="189"/>
      <c r="L41" s="29"/>
      <c r="M41" s="65"/>
      <c r="N41" s="65"/>
      <c r="O41" s="65"/>
      <c r="P41" s="190"/>
      <c r="U41" s="65"/>
      <c r="V41" s="65"/>
      <c r="W41" s="65"/>
      <c r="X41" s="65"/>
      <c r="Y41" s="65"/>
      <c r="Z41" s="65"/>
      <c r="AB41" s="65"/>
      <c r="AF41" s="52"/>
      <c r="AG41" s="52"/>
      <c r="AH41" s="52"/>
      <c r="AI41" s="52"/>
      <c r="AJ41" s="52"/>
      <c r="AK41" s="52"/>
      <c r="AL41" s="52"/>
      <c r="AM41" s="52"/>
      <c r="AN41" s="52"/>
      <c r="AO41" s="52"/>
    </row>
    <row r="42" ht="14.25" customHeight="1">
      <c r="A42" s="29" t="s">
        <v>106</v>
      </c>
      <c r="B42" s="29">
        <v>2021.0</v>
      </c>
      <c r="C42" s="191">
        <f>16809/1000</f>
        <v>16.809</v>
      </c>
      <c r="D42" s="52"/>
      <c r="E42" s="52"/>
      <c r="F42" s="52"/>
      <c r="G42" s="52"/>
      <c r="H42" s="52"/>
      <c r="I42" s="52"/>
      <c r="J42" s="52"/>
      <c r="K42" s="52"/>
      <c r="L42" s="29"/>
      <c r="M42" s="65"/>
      <c r="N42" s="65"/>
      <c r="O42" s="65"/>
      <c r="P42" s="146"/>
      <c r="U42" s="65"/>
      <c r="V42" s="65"/>
      <c r="W42" s="65"/>
      <c r="X42" s="192"/>
      <c r="AF42" s="52"/>
      <c r="AG42" s="52"/>
      <c r="AH42" s="52"/>
      <c r="AI42" s="52"/>
      <c r="AJ42" s="52"/>
      <c r="AK42" s="52"/>
      <c r="AL42" s="52"/>
      <c r="AM42" s="52"/>
      <c r="AN42" s="52"/>
      <c r="AO42" s="52"/>
    </row>
    <row r="43" ht="14.25" customHeight="1">
      <c r="A43" s="29" t="s">
        <v>107</v>
      </c>
      <c r="B43" s="29">
        <v>2022.0</v>
      </c>
      <c r="C43" s="193">
        <v>23.84</v>
      </c>
      <c r="D43" s="194">
        <f t="shared" ref="D43:D53" si="6">C43*G43</f>
        <v>-0.9536</v>
      </c>
      <c r="E43" s="195">
        <v>-0.087</v>
      </c>
      <c r="F43" s="195">
        <v>0.64</v>
      </c>
      <c r="G43" s="196">
        <v>-0.04</v>
      </c>
      <c r="H43" s="52"/>
      <c r="I43" s="52"/>
      <c r="J43" s="52"/>
      <c r="K43" s="197" t="s">
        <v>108</v>
      </c>
      <c r="L43" s="29"/>
      <c r="M43" s="65"/>
      <c r="N43" s="65"/>
      <c r="O43" s="65"/>
      <c r="P43" s="146"/>
      <c r="U43" s="65"/>
      <c r="V43" s="65"/>
      <c r="W43" s="65"/>
      <c r="X43" s="192"/>
      <c r="AF43" s="52"/>
      <c r="AG43" s="52"/>
      <c r="AH43" s="52"/>
      <c r="AI43" s="52"/>
      <c r="AJ43" s="52"/>
      <c r="AK43" s="52"/>
      <c r="AL43" s="52"/>
      <c r="AM43" s="52"/>
      <c r="AN43" s="52"/>
      <c r="AO43" s="52"/>
    </row>
    <row r="44" ht="14.25" customHeight="1">
      <c r="A44" s="29">
        <v>1.0</v>
      </c>
      <c r="B44" s="29">
        <v>2023.0</v>
      </c>
      <c r="C44" s="198">
        <f t="shared" ref="C44:C53" si="7">C43*(1+E44+F44)</f>
        <v>31.4688</v>
      </c>
      <c r="D44" s="194">
        <f t="shared" si="6"/>
        <v>-0.2202816</v>
      </c>
      <c r="E44" s="195">
        <v>-0.03</v>
      </c>
      <c r="F44" s="195">
        <v>0.35</v>
      </c>
      <c r="G44" s="196">
        <v>-0.007</v>
      </c>
      <c r="H44" s="199">
        <f>vlookup(A44,'1a. Yield curve calculation'!$J$5:$K$25,2)</f>
        <v>0.2178</v>
      </c>
      <c r="I44" s="199">
        <f>vlookup(A44,'4. Summary statistics'!$B$664:$C$673,2)</f>
        <v>0.0844</v>
      </c>
      <c r="J44" s="199"/>
      <c r="K44" s="193" t="s">
        <v>109</v>
      </c>
      <c r="L44" s="29"/>
      <c r="M44" s="65"/>
      <c r="N44" s="65"/>
      <c r="O44" s="65"/>
      <c r="P44" s="200"/>
      <c r="U44" s="65"/>
      <c r="V44" s="65"/>
      <c r="W44" s="65"/>
      <c r="X44" s="192"/>
      <c r="AF44" s="52"/>
      <c r="AG44" s="52"/>
      <c r="AH44" s="52"/>
      <c r="AI44" s="52"/>
      <c r="AJ44" s="52"/>
      <c r="AK44" s="52"/>
      <c r="AL44" s="52"/>
      <c r="AM44" s="52"/>
      <c r="AN44" s="52"/>
      <c r="AO44" s="52"/>
    </row>
    <row r="45" ht="14.25" customHeight="1">
      <c r="A45" s="29">
        <v>2.0</v>
      </c>
      <c r="B45" s="29">
        <v>2024.0</v>
      </c>
      <c r="C45" s="198">
        <f t="shared" si="7"/>
        <v>34.458336</v>
      </c>
      <c r="D45" s="194">
        <f t="shared" si="6"/>
        <v>0.275666688</v>
      </c>
      <c r="E45" s="195">
        <v>0.015</v>
      </c>
      <c r="F45" s="195">
        <v>0.08</v>
      </c>
      <c r="G45" s="196">
        <v>0.008</v>
      </c>
      <c r="H45" s="199">
        <f>vlookup(A45,'1a. Yield curve calculation'!$J$5:$K$25,2)</f>
        <v>0.22535</v>
      </c>
      <c r="I45" s="199">
        <f>vlookup(A45,'4. Summary statistics'!$B$664:$C$673,2)</f>
        <v>0.0881</v>
      </c>
      <c r="J45" s="199"/>
      <c r="K45" s="198"/>
      <c r="L45" s="29"/>
      <c r="M45" s="65"/>
      <c r="N45" s="65"/>
      <c r="O45" s="65"/>
      <c r="P45" s="200"/>
      <c r="U45" s="65"/>
      <c r="V45" s="65"/>
      <c r="W45" s="65"/>
      <c r="X45" s="192"/>
      <c r="AF45" s="52"/>
      <c r="AG45" s="52"/>
      <c r="AH45" s="52"/>
      <c r="AI45" s="52"/>
      <c r="AJ45" s="52"/>
      <c r="AK45" s="52"/>
      <c r="AL45" s="52"/>
      <c r="AM45" s="52"/>
      <c r="AN45" s="52"/>
      <c r="AO45" s="52"/>
    </row>
    <row r="46" ht="14.25" customHeight="1">
      <c r="A46" s="29">
        <v>3.0</v>
      </c>
      <c r="B46" s="29">
        <v>2025.0</v>
      </c>
      <c r="C46" s="198">
        <f t="shared" si="7"/>
        <v>37.38729456</v>
      </c>
      <c r="D46" s="194">
        <f t="shared" si="6"/>
        <v>0.8599077749</v>
      </c>
      <c r="E46" s="195">
        <v>0.026</v>
      </c>
      <c r="F46" s="195">
        <v>0.059</v>
      </c>
      <c r="G46" s="196">
        <v>0.023</v>
      </c>
      <c r="H46" s="199">
        <f>vlookup(A46,'1a. Yield curve calculation'!$J$5:$K$25,2)</f>
        <v>0.2539</v>
      </c>
      <c r="I46" s="199">
        <f>vlookup(A46,'4. Summary statistics'!$B$664:$C$673,2)</f>
        <v>0.0922</v>
      </c>
      <c r="J46" s="199"/>
      <c r="K46" s="198"/>
      <c r="L46" s="29"/>
      <c r="M46" s="65"/>
      <c r="N46" s="65"/>
      <c r="O46" s="65"/>
      <c r="P46" s="200"/>
      <c r="U46" s="65"/>
      <c r="V46" s="65"/>
      <c r="W46" s="65"/>
      <c r="X46" s="111"/>
      <c r="Y46" s="80"/>
      <c r="Z46" s="80"/>
      <c r="AA46" s="80"/>
      <c r="AF46" s="52"/>
      <c r="AG46" s="52"/>
      <c r="AH46" s="52"/>
      <c r="AI46" s="52"/>
      <c r="AJ46" s="52"/>
      <c r="AK46" s="52"/>
      <c r="AL46" s="52"/>
      <c r="AM46" s="52"/>
      <c r="AN46" s="52"/>
      <c r="AO46" s="52"/>
    </row>
    <row r="47" ht="14.25" customHeight="1">
      <c r="A47" s="29">
        <v>4.0</v>
      </c>
      <c r="B47" s="29">
        <v>2026.0</v>
      </c>
      <c r="C47" s="198">
        <f t="shared" si="7"/>
        <v>40.45305271</v>
      </c>
      <c r="D47" s="194">
        <f t="shared" si="6"/>
        <v>0.9304202124</v>
      </c>
      <c r="E47" s="195">
        <v>0.03</v>
      </c>
      <c r="F47" s="195">
        <v>0.052</v>
      </c>
      <c r="G47" s="196">
        <v>0.023</v>
      </c>
      <c r="H47" s="199">
        <f>vlookup(A47,'1a. Yield curve calculation'!$J$5:$K$25,2)</f>
        <v>0.2424</v>
      </c>
      <c r="I47" s="199">
        <f>vlookup(A47,'4. Summary statistics'!$B$664:$C$673,2)</f>
        <v>0.0922</v>
      </c>
      <c r="J47" s="199"/>
      <c r="K47" s="198"/>
      <c r="L47" s="29"/>
      <c r="M47" s="65"/>
      <c r="N47" s="65"/>
      <c r="O47" s="65"/>
      <c r="P47" s="200"/>
      <c r="U47" s="65"/>
      <c r="V47" s="65"/>
      <c r="W47" s="65"/>
      <c r="X47" s="65"/>
      <c r="Y47" s="65"/>
      <c r="Z47" s="65"/>
      <c r="AA47" s="80"/>
      <c r="AB47" s="65"/>
      <c r="AF47" s="52"/>
      <c r="AG47" s="52"/>
      <c r="AH47" s="52"/>
      <c r="AI47" s="52"/>
      <c r="AJ47" s="52"/>
      <c r="AK47" s="52"/>
      <c r="AL47" s="52"/>
      <c r="AM47" s="52"/>
      <c r="AN47" s="52"/>
      <c r="AO47" s="52"/>
    </row>
    <row r="48" ht="14.25" customHeight="1">
      <c r="A48" s="29">
        <v>5.0</v>
      </c>
      <c r="B48" s="29">
        <v>2027.0</v>
      </c>
      <c r="C48" s="198">
        <f t="shared" si="7"/>
        <v>43.72974998</v>
      </c>
      <c r="D48" s="194">
        <f t="shared" si="6"/>
        <v>1.00578425</v>
      </c>
      <c r="E48" s="195">
        <v>0.031</v>
      </c>
      <c r="F48" s="195">
        <v>0.05</v>
      </c>
      <c r="G48" s="196">
        <v>0.023</v>
      </c>
      <c r="H48" s="199">
        <f>vlookup(A48,'1a. Yield curve calculation'!$J$5:$K$25,2)</f>
        <v>0.2417</v>
      </c>
      <c r="I48" s="199">
        <f>vlookup(A48,'4. Summary statistics'!$B$664:$C$673,2)</f>
        <v>0.0969</v>
      </c>
      <c r="J48" s="199"/>
      <c r="K48" s="198"/>
      <c r="L48" s="29"/>
      <c r="M48" s="65"/>
      <c r="N48" s="65"/>
      <c r="O48" s="65"/>
      <c r="P48" s="200"/>
      <c r="U48" s="65"/>
      <c r="V48" s="65"/>
      <c r="W48" s="65"/>
      <c r="X48" s="192"/>
      <c r="Y48" s="80"/>
      <c r="Z48" s="80"/>
      <c r="AA48" s="80"/>
      <c r="AF48" s="52"/>
      <c r="AG48" s="52"/>
      <c r="AH48" s="52"/>
      <c r="AI48" s="52"/>
      <c r="AJ48" s="52"/>
      <c r="AK48" s="52"/>
      <c r="AL48" s="52"/>
      <c r="AM48" s="52"/>
      <c r="AN48" s="52"/>
      <c r="AO48" s="52"/>
    </row>
    <row r="49" ht="14.25" customHeight="1">
      <c r="A49" s="29">
        <v>6.0</v>
      </c>
      <c r="B49" s="29">
        <v>2028.0</v>
      </c>
      <c r="C49" s="198">
        <f t="shared" si="7"/>
        <v>47.66542748</v>
      </c>
      <c r="D49" s="194">
        <f t="shared" si="6"/>
        <v>1.096304832</v>
      </c>
      <c r="E49" s="195">
        <v>0.04</v>
      </c>
      <c r="F49" s="195">
        <f t="shared" ref="F49:F53" si="8">F48</f>
        <v>0.05</v>
      </c>
      <c r="G49" s="196">
        <v>0.023</v>
      </c>
      <c r="H49" s="199">
        <f>vlookup(A49,'1a. Yield curve calculation'!$J$5:$K$25,2)</f>
        <v>0.2359</v>
      </c>
      <c r="I49" s="199">
        <f>vlookup(A49,'4. Summary statistics'!$B$664:$C$673,2)</f>
        <v>0.0984</v>
      </c>
      <c r="J49" s="199"/>
      <c r="K49" s="198"/>
      <c r="L49" s="29"/>
      <c r="M49" s="65"/>
      <c r="N49" s="65"/>
      <c r="O49" s="65"/>
      <c r="P49" s="200"/>
      <c r="U49" s="65"/>
      <c r="V49" s="65"/>
      <c r="W49" s="65"/>
      <c r="X49" s="192"/>
      <c r="Y49" s="80"/>
      <c r="Z49" s="80"/>
      <c r="AA49" s="80"/>
      <c r="AF49" s="52"/>
      <c r="AG49" s="52"/>
      <c r="AH49" s="52"/>
      <c r="AI49" s="52"/>
      <c r="AJ49" s="52"/>
      <c r="AK49" s="52"/>
      <c r="AL49" s="52"/>
      <c r="AM49" s="52"/>
      <c r="AN49" s="52"/>
      <c r="AO49" s="52"/>
    </row>
    <row r="50">
      <c r="A50" s="29">
        <v>7.0</v>
      </c>
      <c r="B50" s="29">
        <v>2029.0</v>
      </c>
      <c r="C50" s="198">
        <f t="shared" si="7"/>
        <v>51.95531596</v>
      </c>
      <c r="D50" s="194">
        <f t="shared" si="6"/>
        <v>1.194972267</v>
      </c>
      <c r="E50" s="195">
        <v>0.04</v>
      </c>
      <c r="F50" s="195">
        <f t="shared" si="8"/>
        <v>0.05</v>
      </c>
      <c r="G50" s="196">
        <v>0.023</v>
      </c>
      <c r="H50" s="199">
        <f>vlookup(A50,'1a. Yield curve calculation'!$J$5:$K$25,2)</f>
        <v>0.24355</v>
      </c>
      <c r="I50" s="199">
        <f>vlookup(A50,'4. Summary statistics'!$B$664:$C$673,2)</f>
        <v>0.0984</v>
      </c>
      <c r="J50" s="199"/>
      <c r="K50" s="198"/>
      <c r="L50" s="29"/>
      <c r="M50" s="65"/>
      <c r="N50" s="65"/>
      <c r="O50" s="65"/>
      <c r="P50" s="200"/>
      <c r="U50" s="65"/>
      <c r="V50" s="65"/>
      <c r="W50" s="65"/>
      <c r="X50" s="192"/>
      <c r="Y50" s="192"/>
      <c r="Z50" s="192"/>
      <c r="AA50" s="80"/>
      <c r="AF50" s="52"/>
      <c r="AG50" s="52"/>
      <c r="AH50" s="52"/>
      <c r="AI50" s="52"/>
      <c r="AJ50" s="52"/>
      <c r="AK50" s="52"/>
      <c r="AL50" s="52"/>
      <c r="AM50" s="52"/>
      <c r="AN50" s="52"/>
      <c r="AO50" s="52"/>
    </row>
    <row r="51" ht="14.25" customHeight="1">
      <c r="A51" s="29">
        <v>8.0</v>
      </c>
      <c r="B51" s="29">
        <v>2030.0</v>
      </c>
      <c r="C51" s="198">
        <f t="shared" si="7"/>
        <v>56.63129439</v>
      </c>
      <c r="D51" s="194">
        <f t="shared" si="6"/>
        <v>1.302519771</v>
      </c>
      <c r="E51" s="195">
        <v>0.04</v>
      </c>
      <c r="F51" s="195">
        <f t="shared" si="8"/>
        <v>0.05</v>
      </c>
      <c r="G51" s="196">
        <v>0.023</v>
      </c>
      <c r="H51" s="199">
        <f>vlookup(A51,'1a. Yield curve calculation'!$J$5:$K$25,2)</f>
        <v>0.2413</v>
      </c>
      <c r="I51" s="199">
        <f>vlookup(A51,'4. Summary statistics'!$B$664:$C$673,2)</f>
        <v>0.0994</v>
      </c>
      <c r="J51" s="199"/>
      <c r="K51" s="198"/>
      <c r="L51" s="29"/>
      <c r="M51" s="65"/>
      <c r="N51" s="65"/>
      <c r="O51" s="65"/>
      <c r="P51" s="200"/>
      <c r="U51" s="65"/>
      <c r="V51" s="65"/>
      <c r="W51" s="65"/>
      <c r="X51" s="192"/>
      <c r="Y51" s="192"/>
      <c r="Z51" s="192"/>
      <c r="AA51" s="80"/>
      <c r="AF51" s="52"/>
      <c r="AG51" s="52"/>
      <c r="AH51" s="52"/>
      <c r="AI51" s="52"/>
      <c r="AJ51" s="52"/>
      <c r="AK51" s="52"/>
      <c r="AL51" s="52"/>
      <c r="AM51" s="52"/>
      <c r="AN51" s="52"/>
      <c r="AO51" s="52"/>
    </row>
    <row r="52" ht="14.25" customHeight="1">
      <c r="A52" s="29">
        <v>9.0</v>
      </c>
      <c r="B52" s="29">
        <v>2031.0</v>
      </c>
      <c r="C52" s="198">
        <f t="shared" si="7"/>
        <v>61.72811089</v>
      </c>
      <c r="D52" s="194">
        <f t="shared" si="6"/>
        <v>1.41974655</v>
      </c>
      <c r="E52" s="195">
        <v>0.04</v>
      </c>
      <c r="F52" s="195">
        <f t="shared" si="8"/>
        <v>0.05</v>
      </c>
      <c r="G52" s="196">
        <v>0.023</v>
      </c>
      <c r="H52" s="199">
        <f>vlookup(A52,'1a. Yield curve calculation'!$J$5:$K$25,2)</f>
        <v>0.2481</v>
      </c>
      <c r="I52" s="199">
        <f>vlookup(A52,'4. Summary statistics'!$B$664:$C$673,2)</f>
        <v>0.0994</v>
      </c>
      <c r="J52" s="199"/>
      <c r="K52" s="198"/>
      <c r="L52" s="29"/>
      <c r="M52" s="65"/>
      <c r="N52" s="65"/>
      <c r="O52" s="65"/>
      <c r="P52" s="200"/>
      <c r="U52" s="65"/>
      <c r="V52" s="80"/>
      <c r="W52" s="80"/>
      <c r="X52" s="80"/>
      <c r="Y52" s="80"/>
      <c r="Z52" s="80"/>
      <c r="AA52" s="80"/>
      <c r="AF52" s="52"/>
      <c r="AG52" s="52"/>
      <c r="AH52" s="52"/>
      <c r="AI52" s="52"/>
      <c r="AJ52" s="52"/>
      <c r="AK52" s="52"/>
      <c r="AL52" s="52"/>
      <c r="AM52" s="52"/>
      <c r="AN52" s="52"/>
      <c r="AO52" s="52"/>
    </row>
    <row r="53" ht="14.25" customHeight="1">
      <c r="A53" s="29">
        <v>10.0</v>
      </c>
      <c r="B53" s="29">
        <v>2032.0</v>
      </c>
      <c r="C53" s="198">
        <f t="shared" si="7"/>
        <v>67.28364087</v>
      </c>
      <c r="D53" s="194">
        <f t="shared" si="6"/>
        <v>1.54752374</v>
      </c>
      <c r="E53" s="195">
        <v>0.04</v>
      </c>
      <c r="F53" s="195">
        <f t="shared" si="8"/>
        <v>0.05</v>
      </c>
      <c r="G53" s="196">
        <v>0.023</v>
      </c>
      <c r="H53" s="199">
        <f>vlookup(A53,'1a. Yield curve calculation'!$J$5:$K$25,2)</f>
        <v>0.2481</v>
      </c>
      <c r="I53" s="199">
        <f>vlookup(A53,'4. Summary statistics'!$B$664:$C$673,2)</f>
        <v>0.101</v>
      </c>
      <c r="J53" s="199"/>
      <c r="K53" s="201"/>
      <c r="P53" s="200"/>
      <c r="U53" s="65"/>
      <c r="V53" s="80"/>
      <c r="W53" s="80"/>
      <c r="X53" s="80"/>
      <c r="Y53" s="80"/>
      <c r="Z53" s="80"/>
      <c r="AA53" s="80"/>
      <c r="AF53" s="52"/>
      <c r="AG53" s="52"/>
      <c r="AH53" s="52"/>
      <c r="AI53" s="52"/>
      <c r="AJ53" s="52"/>
      <c r="AK53" s="52"/>
      <c r="AL53" s="52"/>
      <c r="AM53" s="52"/>
      <c r="AN53" s="52"/>
      <c r="AO53" s="52"/>
    </row>
    <row r="54" ht="14.25" customHeight="1">
      <c r="A54" s="29"/>
      <c r="B54" s="29"/>
      <c r="C54" s="202"/>
      <c r="D54" s="202"/>
      <c r="E54" s="202"/>
      <c r="F54" s="202"/>
      <c r="G54" s="202"/>
      <c r="H54" s="202"/>
      <c r="I54" s="203"/>
      <c r="J54" s="203"/>
      <c r="K54" s="203"/>
      <c r="L54" s="199"/>
      <c r="M54" s="202"/>
      <c r="N54" s="202"/>
      <c r="O54" s="204"/>
      <c r="P54" s="52"/>
      <c r="Q54" s="52"/>
      <c r="S54" s="65"/>
      <c r="T54" s="65"/>
      <c r="U54" s="65"/>
      <c r="V54" s="80"/>
      <c r="W54" s="65"/>
      <c r="X54" s="80"/>
      <c r="Y54" s="80"/>
      <c r="Z54" s="80"/>
      <c r="AA54" s="80"/>
      <c r="AF54" s="52"/>
      <c r="AG54" s="52"/>
      <c r="AH54" s="52"/>
      <c r="AI54" s="52"/>
      <c r="AJ54" s="52"/>
      <c r="AK54" s="52"/>
      <c r="AL54" s="52"/>
      <c r="AM54" s="52"/>
      <c r="AN54" s="52"/>
      <c r="AO54" s="52"/>
    </row>
    <row r="55" ht="14.25" customHeight="1">
      <c r="A55" s="205"/>
      <c r="B55" s="29"/>
      <c r="C55" s="202"/>
      <c r="D55" s="202"/>
      <c r="E55" s="202"/>
      <c r="F55" s="202"/>
      <c r="G55" s="202"/>
      <c r="H55" s="202"/>
      <c r="I55" s="203"/>
      <c r="J55" s="203"/>
      <c r="K55" s="203"/>
      <c r="L55" s="199"/>
      <c r="M55" s="202"/>
      <c r="N55" s="202"/>
      <c r="O55" s="202"/>
      <c r="P55" s="52"/>
      <c r="Q55" s="52"/>
      <c r="AF55" s="52"/>
      <c r="AG55" s="52"/>
      <c r="AH55" s="52"/>
      <c r="AI55" s="52"/>
      <c r="AJ55" s="52"/>
      <c r="AK55" s="52"/>
      <c r="AL55" s="52"/>
      <c r="AM55" s="52"/>
      <c r="AN55" s="52"/>
      <c r="AO55" s="52"/>
    </row>
    <row r="56" ht="14.25" customHeight="1">
      <c r="A56" s="144"/>
      <c r="B56" s="52"/>
      <c r="C56" s="202"/>
      <c r="D56" s="202"/>
      <c r="E56" s="202"/>
      <c r="F56" s="202"/>
      <c r="G56" s="202"/>
      <c r="H56" s="202"/>
      <c r="I56" s="203"/>
      <c r="J56" s="203"/>
      <c r="K56" s="203"/>
      <c r="L56" s="199"/>
      <c r="M56" s="52"/>
      <c r="N56" s="52"/>
      <c r="O56" s="52"/>
      <c r="P56" s="52"/>
      <c r="Q56" s="52"/>
      <c r="R56" s="52"/>
      <c r="S56" s="52"/>
      <c r="T56" s="52"/>
      <c r="U56" s="52"/>
      <c r="V56" s="52"/>
      <c r="W56" s="52"/>
      <c r="X56" s="54"/>
      <c r="Y56" s="54"/>
      <c r="Z56" s="206"/>
      <c r="AA56" s="52"/>
      <c r="AB56" s="52"/>
      <c r="AC56" s="52"/>
      <c r="AD56" s="52"/>
      <c r="AE56" s="52"/>
      <c r="AF56" s="52"/>
      <c r="AG56" s="52"/>
      <c r="AH56" s="52"/>
      <c r="AI56" s="52"/>
      <c r="AJ56" s="52"/>
      <c r="AK56" s="52"/>
      <c r="AL56" s="52"/>
      <c r="AM56" s="52"/>
      <c r="AN56" s="52"/>
      <c r="AO56" s="52"/>
    </row>
    <row r="57" ht="14.25" customHeight="1">
      <c r="A57" s="144"/>
      <c r="B57" s="52"/>
      <c r="C57" s="202"/>
      <c r="D57" s="202"/>
      <c r="E57" s="202"/>
      <c r="F57" s="202"/>
      <c r="G57" s="202"/>
      <c r="H57" s="202"/>
      <c r="I57" s="203"/>
      <c r="J57" s="203"/>
      <c r="K57" s="203"/>
      <c r="L57" s="199"/>
      <c r="M57" s="52"/>
      <c r="N57" s="52"/>
      <c r="O57" s="52"/>
    </row>
    <row r="58" ht="14.25" customHeight="1">
      <c r="A58" s="144"/>
      <c r="B58" s="52"/>
      <c r="C58" s="202"/>
      <c r="D58" s="202"/>
      <c r="E58" s="202"/>
      <c r="F58" s="202"/>
      <c r="G58" s="202"/>
      <c r="H58" s="202"/>
      <c r="I58" s="203"/>
      <c r="J58" s="203"/>
      <c r="K58" s="203"/>
      <c r="L58" s="199"/>
      <c r="M58" s="52"/>
      <c r="N58" s="52"/>
      <c r="O58" s="52"/>
      <c r="P58" s="52"/>
      <c r="Q58" s="52"/>
      <c r="R58" s="52"/>
      <c r="S58" s="52"/>
      <c r="T58" s="52"/>
      <c r="U58" s="52"/>
      <c r="V58" s="52"/>
      <c r="W58" s="52"/>
      <c r="X58" s="54"/>
      <c r="Y58" s="54"/>
      <c r="Z58" s="206"/>
      <c r="AA58" s="52"/>
      <c r="AB58" s="52"/>
      <c r="AC58" s="52"/>
      <c r="AD58" s="52"/>
      <c r="AE58" s="52"/>
      <c r="AF58" s="52"/>
      <c r="AG58" s="52"/>
      <c r="AH58" s="52"/>
      <c r="AI58" s="52"/>
      <c r="AJ58" s="52"/>
      <c r="AK58" s="52"/>
      <c r="AL58" s="52"/>
      <c r="AM58" s="52"/>
      <c r="AN58" s="52"/>
      <c r="AO58" s="52"/>
    </row>
    <row r="59" ht="14.25" customHeight="1">
      <c r="A59" s="144"/>
      <c r="B59" s="52"/>
      <c r="C59" s="202"/>
      <c r="D59" s="202"/>
      <c r="E59" s="202"/>
      <c r="F59" s="202"/>
      <c r="G59" s="202"/>
      <c r="H59" s="202"/>
      <c r="I59" s="203"/>
      <c r="J59" s="203"/>
      <c r="K59" s="203"/>
      <c r="L59" s="199"/>
      <c r="M59" s="52"/>
      <c r="N59" s="52"/>
      <c r="O59" s="52"/>
      <c r="P59" s="52"/>
      <c r="Q59" s="52"/>
      <c r="R59" s="52"/>
      <c r="S59" s="52"/>
      <c r="T59" s="52"/>
      <c r="U59" s="52"/>
      <c r="V59" s="52"/>
      <c r="W59" s="52"/>
      <c r="X59" s="54"/>
      <c r="Y59" s="54"/>
      <c r="Z59" s="206"/>
      <c r="AA59" s="52"/>
      <c r="AB59" s="52"/>
      <c r="AC59" s="52"/>
      <c r="AD59" s="52"/>
      <c r="AE59" s="52"/>
      <c r="AF59" s="52"/>
      <c r="AG59" s="52"/>
      <c r="AH59" s="52"/>
      <c r="AI59" s="52"/>
      <c r="AJ59" s="52"/>
      <c r="AK59" s="52"/>
      <c r="AL59" s="52"/>
      <c r="AM59" s="52"/>
      <c r="AN59" s="52"/>
      <c r="AO59" s="52"/>
    </row>
    <row r="60" ht="14.25" customHeight="1">
      <c r="A60" s="144"/>
      <c r="B60" s="52"/>
      <c r="C60" s="202"/>
      <c r="D60" s="202"/>
      <c r="E60" s="202"/>
      <c r="F60" s="202"/>
      <c r="G60" s="202"/>
      <c r="H60" s="202"/>
      <c r="I60" s="203"/>
      <c r="J60" s="199"/>
      <c r="K60" s="203"/>
      <c r="L60" s="199"/>
      <c r="M60" s="52"/>
      <c r="N60" s="52"/>
      <c r="O60" s="52"/>
      <c r="P60" s="52"/>
      <c r="Q60" s="52"/>
      <c r="R60" s="52"/>
      <c r="S60" s="52"/>
      <c r="T60" s="52"/>
      <c r="U60" s="52"/>
      <c r="V60" s="52"/>
      <c r="W60" s="52"/>
      <c r="X60" s="54"/>
      <c r="Y60" s="54"/>
      <c r="Z60" s="206"/>
      <c r="AA60" s="52"/>
      <c r="AB60" s="52"/>
      <c r="AC60" s="52"/>
      <c r="AD60" s="52"/>
      <c r="AE60" s="52"/>
      <c r="AF60" s="52"/>
      <c r="AG60" s="52"/>
      <c r="AH60" s="52"/>
      <c r="AI60" s="52"/>
      <c r="AJ60" s="52"/>
      <c r="AK60" s="52"/>
      <c r="AL60" s="52"/>
      <c r="AM60" s="52"/>
      <c r="AN60" s="52"/>
      <c r="AO60" s="52"/>
    </row>
    <row r="61" ht="14.25" customHeight="1">
      <c r="A61" s="144"/>
      <c r="B61" s="52"/>
      <c r="C61" s="202"/>
      <c r="D61" s="202"/>
      <c r="E61" s="202"/>
      <c r="F61" s="202"/>
      <c r="G61" s="202"/>
      <c r="H61" s="202"/>
      <c r="I61" s="203"/>
      <c r="J61" s="203"/>
      <c r="K61" s="203"/>
      <c r="L61" s="199"/>
      <c r="M61" s="52"/>
      <c r="N61" s="52"/>
      <c r="O61" s="52"/>
      <c r="P61" s="52"/>
      <c r="Q61" s="52"/>
      <c r="R61" s="52"/>
      <c r="S61" s="52"/>
      <c r="T61" s="52"/>
      <c r="U61" s="52"/>
      <c r="V61" s="52"/>
      <c r="W61" s="52"/>
      <c r="X61" s="54"/>
      <c r="Y61" s="54"/>
      <c r="Z61" s="206"/>
      <c r="AA61" s="52"/>
      <c r="AB61" s="52"/>
      <c r="AC61" s="52"/>
      <c r="AD61" s="52"/>
      <c r="AE61" s="52"/>
      <c r="AF61" s="52"/>
      <c r="AG61" s="52"/>
      <c r="AH61" s="52"/>
      <c r="AI61" s="52"/>
      <c r="AJ61" s="52"/>
      <c r="AK61" s="52"/>
      <c r="AL61" s="52"/>
      <c r="AM61" s="52"/>
      <c r="AN61" s="52"/>
      <c r="AO61" s="52"/>
    </row>
    <row r="62" ht="14.25" customHeight="1">
      <c r="A62" s="144"/>
      <c r="B62" s="52"/>
      <c r="C62" s="202"/>
      <c r="D62" s="202"/>
      <c r="E62" s="202"/>
      <c r="F62" s="202"/>
      <c r="G62" s="202"/>
      <c r="H62" s="202"/>
      <c r="I62" s="203"/>
      <c r="J62" s="203"/>
      <c r="K62" s="203"/>
      <c r="L62" s="199"/>
      <c r="M62" s="52"/>
      <c r="N62" s="52"/>
      <c r="O62" s="52"/>
      <c r="P62" s="52"/>
      <c r="Q62" s="52"/>
      <c r="R62" s="52"/>
      <c r="S62" s="52"/>
      <c r="T62" s="52"/>
      <c r="U62" s="52"/>
      <c r="V62" s="52"/>
      <c r="W62" s="52"/>
      <c r="X62" s="54"/>
      <c r="Y62" s="54"/>
      <c r="Z62" s="206"/>
      <c r="AA62" s="52"/>
      <c r="AB62" s="52"/>
      <c r="AC62" s="52"/>
      <c r="AD62" s="52"/>
      <c r="AE62" s="52"/>
      <c r="AF62" s="52"/>
      <c r="AG62" s="52"/>
      <c r="AH62" s="52"/>
      <c r="AI62" s="52"/>
      <c r="AJ62" s="52"/>
      <c r="AK62" s="52"/>
      <c r="AL62" s="52"/>
      <c r="AM62" s="52"/>
      <c r="AN62" s="52"/>
      <c r="AO62" s="52"/>
    </row>
    <row r="63" ht="14.25" customHeight="1">
      <c r="A63" s="144"/>
      <c r="B63" s="52"/>
      <c r="C63" s="202"/>
      <c r="D63" s="202"/>
      <c r="E63" s="202"/>
      <c r="F63" s="202"/>
      <c r="G63" s="202"/>
      <c r="H63" s="202"/>
      <c r="I63" s="203"/>
      <c r="J63" s="203"/>
      <c r="K63" s="203"/>
      <c r="L63" s="199"/>
      <c r="M63" s="52"/>
      <c r="N63" s="52"/>
      <c r="O63" s="52"/>
      <c r="P63" s="52"/>
      <c r="Q63" s="52"/>
      <c r="R63" s="52"/>
      <c r="S63" s="52"/>
      <c r="T63" s="52"/>
      <c r="U63" s="52"/>
      <c r="V63" s="52"/>
      <c r="W63" s="52"/>
      <c r="X63" s="54"/>
      <c r="Y63" s="54"/>
      <c r="Z63" s="206"/>
      <c r="AA63" s="52"/>
      <c r="AB63" s="52"/>
      <c r="AC63" s="52"/>
      <c r="AD63" s="52"/>
      <c r="AE63" s="52"/>
      <c r="AF63" s="52"/>
      <c r="AG63" s="52"/>
      <c r="AH63" s="52"/>
      <c r="AI63" s="52"/>
      <c r="AJ63" s="52"/>
      <c r="AK63" s="52"/>
      <c r="AL63" s="52"/>
      <c r="AM63" s="52"/>
      <c r="AN63" s="52"/>
      <c r="AO63" s="52"/>
    </row>
    <row r="64" ht="14.25" customHeight="1">
      <c r="A64" s="144"/>
      <c r="B64" s="52"/>
      <c r="C64" s="202"/>
      <c r="D64" s="202"/>
      <c r="E64" s="202"/>
      <c r="F64" s="202"/>
      <c r="G64" s="202"/>
      <c r="H64" s="202"/>
      <c r="I64" s="203"/>
      <c r="J64" s="203"/>
      <c r="K64" s="203"/>
      <c r="L64" s="199"/>
      <c r="M64" s="52"/>
      <c r="N64" s="52"/>
      <c r="O64" s="52"/>
      <c r="P64" s="52"/>
      <c r="Q64" s="52"/>
      <c r="R64" s="52"/>
      <c r="S64" s="52"/>
      <c r="T64" s="52"/>
      <c r="U64" s="52"/>
      <c r="V64" s="52"/>
      <c r="W64" s="52"/>
      <c r="X64" s="54"/>
      <c r="Y64" s="54"/>
      <c r="Z64" s="206"/>
      <c r="AA64" s="52"/>
      <c r="AB64" s="52"/>
      <c r="AC64" s="52"/>
      <c r="AD64" s="52"/>
      <c r="AE64" s="52"/>
      <c r="AF64" s="52"/>
      <c r="AG64" s="52"/>
      <c r="AH64" s="52"/>
      <c r="AI64" s="52"/>
      <c r="AJ64" s="52"/>
      <c r="AK64" s="52"/>
      <c r="AL64" s="52"/>
      <c r="AM64" s="52"/>
      <c r="AN64" s="52"/>
      <c r="AO64" s="52"/>
    </row>
    <row r="65" ht="14.25" customHeight="1">
      <c r="A65" s="144"/>
      <c r="B65" s="52"/>
      <c r="C65" s="202"/>
      <c r="D65" s="202"/>
      <c r="E65" s="202"/>
      <c r="F65" s="202"/>
      <c r="G65" s="202"/>
      <c r="H65" s="202"/>
      <c r="I65" s="203"/>
      <c r="J65" s="203"/>
      <c r="K65" s="203"/>
      <c r="L65" s="199"/>
      <c r="M65" s="52"/>
      <c r="N65" s="52"/>
      <c r="O65" s="52"/>
      <c r="P65" s="52"/>
      <c r="Q65" s="52"/>
      <c r="R65" s="52"/>
      <c r="S65" s="52"/>
      <c r="T65" s="52"/>
      <c r="U65" s="52"/>
      <c r="V65" s="52"/>
      <c r="W65" s="52"/>
      <c r="X65" s="54"/>
      <c r="Y65" s="54"/>
      <c r="Z65" s="206"/>
      <c r="AA65" s="52"/>
      <c r="AB65" s="52"/>
      <c r="AC65" s="52"/>
      <c r="AD65" s="52"/>
      <c r="AE65" s="52"/>
      <c r="AF65" s="52"/>
      <c r="AG65" s="52"/>
      <c r="AH65" s="52"/>
      <c r="AI65" s="52"/>
      <c r="AJ65" s="52"/>
      <c r="AK65" s="52"/>
      <c r="AL65" s="52"/>
      <c r="AM65" s="52"/>
      <c r="AN65" s="52"/>
      <c r="AO65" s="52"/>
    </row>
    <row r="66" ht="14.25" customHeight="1">
      <c r="A66" s="144" t="s">
        <v>110</v>
      </c>
      <c r="B66" s="52"/>
      <c r="C66" s="202"/>
      <c r="D66" s="202"/>
      <c r="E66" s="202"/>
      <c r="F66" s="202"/>
      <c r="G66" s="202"/>
      <c r="H66" s="202"/>
      <c r="I66" s="203"/>
      <c r="J66" s="203"/>
      <c r="K66" s="203"/>
      <c r="L66" s="199"/>
      <c r="M66" s="52"/>
      <c r="N66" s="52"/>
      <c r="O66" s="52"/>
      <c r="P66" s="52"/>
      <c r="Q66" s="52"/>
      <c r="R66" s="52"/>
      <c r="S66" s="52"/>
      <c r="T66" s="52"/>
      <c r="U66" s="52"/>
      <c r="V66" s="52"/>
      <c r="W66" s="52"/>
      <c r="X66" s="54"/>
      <c r="Y66" s="54"/>
      <c r="Z66" s="206"/>
      <c r="AA66" s="52"/>
      <c r="AB66" s="52"/>
      <c r="AC66" s="52"/>
      <c r="AD66" s="52"/>
      <c r="AE66" s="52"/>
      <c r="AF66" s="52"/>
      <c r="AG66" s="52"/>
      <c r="AH66" s="52"/>
      <c r="AI66" s="52"/>
      <c r="AJ66" s="52"/>
      <c r="AK66" s="52"/>
      <c r="AL66" s="52"/>
      <c r="AM66" s="52"/>
      <c r="AN66" s="52"/>
      <c r="AO66" s="52"/>
    </row>
    <row r="67" ht="14.25" customHeight="1">
      <c r="A67" s="52"/>
      <c r="B67" s="52"/>
      <c r="C67" s="202"/>
      <c r="D67" s="202"/>
      <c r="E67" s="202"/>
      <c r="F67" s="202"/>
      <c r="G67" s="202"/>
      <c r="H67" s="202"/>
      <c r="I67" s="203"/>
      <c r="J67" s="203"/>
      <c r="K67" s="203"/>
      <c r="L67" s="199"/>
      <c r="M67" s="52"/>
      <c r="N67" s="52"/>
      <c r="O67" s="52"/>
      <c r="P67" s="52"/>
      <c r="Q67" s="52"/>
      <c r="R67" s="52"/>
      <c r="S67" s="52"/>
      <c r="T67" s="52"/>
      <c r="U67" s="52"/>
      <c r="V67" s="52"/>
      <c r="W67" s="52"/>
      <c r="X67" s="54"/>
      <c r="Y67" s="54"/>
      <c r="Z67" s="206"/>
      <c r="AA67" s="52"/>
      <c r="AB67" s="52"/>
      <c r="AC67" s="52"/>
      <c r="AD67" s="52"/>
      <c r="AE67" s="52"/>
      <c r="AF67" s="52"/>
      <c r="AG67" s="52"/>
      <c r="AH67" s="52"/>
      <c r="AI67" s="52"/>
      <c r="AJ67" s="52"/>
      <c r="AK67" s="52"/>
      <c r="AL67" s="52"/>
      <c r="AM67" s="52"/>
      <c r="AN67" s="52"/>
      <c r="AO67" s="52"/>
    </row>
    <row r="68" ht="14.25" customHeight="1">
      <c r="A68" s="207"/>
      <c r="B68" s="208" t="s">
        <v>111</v>
      </c>
      <c r="C68" s="209" t="s">
        <v>112</v>
      </c>
      <c r="D68" s="209" t="s">
        <v>113</v>
      </c>
      <c r="E68" s="210" t="s">
        <v>114</v>
      </c>
      <c r="F68" s="211"/>
      <c r="G68" s="211"/>
      <c r="J68" s="203"/>
      <c r="K68" s="203"/>
      <c r="L68" s="199"/>
      <c r="M68" s="52"/>
      <c r="N68" s="52"/>
      <c r="O68" s="52"/>
      <c r="P68" s="52"/>
      <c r="Q68" s="52"/>
      <c r="R68" s="52"/>
      <c r="S68" s="52"/>
      <c r="T68" s="52"/>
      <c r="U68" s="52"/>
      <c r="V68" s="52"/>
      <c r="W68" s="52"/>
      <c r="X68" s="54"/>
      <c r="Y68" s="54"/>
      <c r="Z68" s="206"/>
      <c r="AA68" s="52"/>
      <c r="AB68" s="52"/>
      <c r="AC68" s="52"/>
      <c r="AD68" s="52"/>
      <c r="AE68" s="52"/>
      <c r="AF68" s="52"/>
      <c r="AG68" s="52"/>
      <c r="AH68" s="52"/>
      <c r="AI68" s="52"/>
      <c r="AJ68" s="52"/>
      <c r="AK68" s="52"/>
      <c r="AL68" s="52"/>
      <c r="AM68" s="52"/>
      <c r="AN68" s="52"/>
      <c r="AO68" s="52"/>
    </row>
    <row r="69" ht="14.25" customHeight="1">
      <c r="A69" s="29" t="s">
        <v>90</v>
      </c>
      <c r="B69" s="153">
        <f t="shared" ref="B69:B71" si="9">B15</f>
        <v>537.167553</v>
      </c>
      <c r="C69" s="202">
        <f>'4. Summary statistics'!M527</f>
        <v>416.4104348</v>
      </c>
      <c r="D69" s="212">
        <v>0.08</v>
      </c>
      <c r="E69" s="213">
        <f t="shared" ref="E69:E71" si="10">B69/(1+D69)^(C69/365)</f>
        <v>492.0149095</v>
      </c>
      <c r="F69" s="157"/>
      <c r="G69" s="157"/>
      <c r="J69" s="203"/>
      <c r="K69" s="203"/>
      <c r="L69" s="199"/>
      <c r="M69" s="52"/>
      <c r="N69" s="52"/>
      <c r="O69" s="52"/>
      <c r="P69" s="52"/>
      <c r="Q69" s="52"/>
      <c r="R69" s="52"/>
      <c r="S69" s="52"/>
      <c r="T69" s="52"/>
      <c r="U69" s="52"/>
      <c r="V69" s="52"/>
      <c r="W69" s="52"/>
      <c r="X69" s="54"/>
      <c r="Y69" s="54"/>
      <c r="Z69" s="206"/>
      <c r="AA69" s="52"/>
      <c r="AB69" s="52"/>
      <c r="AC69" s="52"/>
      <c r="AD69" s="52"/>
      <c r="AE69" s="52"/>
      <c r="AF69" s="52"/>
      <c r="AG69" s="52"/>
      <c r="AH69" s="52"/>
      <c r="AI69" s="52"/>
      <c r="AJ69" s="52"/>
      <c r="AK69" s="52"/>
      <c r="AL69" s="52"/>
      <c r="AM69" s="52"/>
      <c r="AN69" s="52"/>
      <c r="AO69" s="52"/>
    </row>
    <row r="70" ht="14.25" customHeight="1">
      <c r="A70" s="29" t="s">
        <v>91</v>
      </c>
      <c r="B70" s="153">
        <f t="shared" si="9"/>
        <v>4190.2245</v>
      </c>
      <c r="C70" s="202" t="str">
        <f>'4. Summary statistics'!O617</f>
        <v/>
      </c>
      <c r="D70" s="212">
        <v>0.08</v>
      </c>
      <c r="E70" s="213">
        <f t="shared" si="10"/>
        <v>4190.2245</v>
      </c>
      <c r="F70" s="157"/>
      <c r="G70" s="157"/>
      <c r="J70" s="203"/>
      <c r="K70" s="214"/>
      <c r="L70" s="199"/>
      <c r="M70" s="52"/>
      <c r="N70" s="52"/>
      <c r="O70" s="52"/>
      <c r="P70" s="52"/>
      <c r="Q70" s="52"/>
      <c r="R70" s="52"/>
      <c r="S70" s="52"/>
      <c r="T70" s="52"/>
      <c r="U70" s="52"/>
      <c r="V70" s="52"/>
      <c r="W70" s="52"/>
      <c r="X70" s="54"/>
      <c r="Y70" s="54"/>
      <c r="Z70" s="206"/>
      <c r="AA70" s="52"/>
      <c r="AB70" s="52"/>
      <c r="AC70" s="52"/>
      <c r="AD70" s="52"/>
      <c r="AE70" s="52"/>
      <c r="AF70" s="52"/>
      <c r="AG70" s="52"/>
      <c r="AH70" s="52"/>
      <c r="AI70" s="52"/>
      <c r="AJ70" s="52"/>
      <c r="AK70" s="52"/>
      <c r="AL70" s="52"/>
      <c r="AM70" s="52"/>
      <c r="AN70" s="52"/>
      <c r="AO70" s="52"/>
    </row>
    <row r="71" ht="14.25" customHeight="1">
      <c r="A71" s="29" t="s">
        <v>115</v>
      </c>
      <c r="B71" s="153">
        <f t="shared" si="9"/>
        <v>7679.81178</v>
      </c>
      <c r="C71" s="215" t="str">
        <f>C70</f>
        <v/>
      </c>
      <c r="D71" s="212">
        <v>0.08</v>
      </c>
      <c r="E71" s="213">
        <f t="shared" si="10"/>
        <v>7679.81178</v>
      </c>
      <c r="F71" s="157"/>
      <c r="G71" s="157"/>
      <c r="J71" s="216" t="s">
        <v>116</v>
      </c>
      <c r="K71" s="203"/>
      <c r="L71" s="199"/>
      <c r="M71" s="52"/>
      <c r="N71" s="52"/>
      <c r="O71" s="52"/>
      <c r="P71" s="52"/>
      <c r="Q71" s="52"/>
      <c r="R71" s="52"/>
      <c r="S71" s="52"/>
      <c r="T71" s="52"/>
      <c r="U71" s="52"/>
      <c r="V71" s="52"/>
      <c r="W71" s="52"/>
      <c r="X71" s="54"/>
      <c r="Z71" s="206"/>
      <c r="AA71" s="52"/>
      <c r="AB71" s="52"/>
      <c r="AC71" s="52"/>
      <c r="AD71" s="52"/>
      <c r="AE71" s="52"/>
      <c r="AF71" s="52"/>
      <c r="AG71" s="52"/>
      <c r="AH71" s="52"/>
      <c r="AI71" s="52"/>
      <c r="AJ71" s="52"/>
      <c r="AK71" s="52"/>
      <c r="AL71" s="52"/>
      <c r="AM71" s="52"/>
      <c r="AN71" s="52"/>
      <c r="AO71" s="52"/>
    </row>
    <row r="72"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4"/>
      <c r="Z72" s="206"/>
      <c r="AA72" s="52"/>
      <c r="AB72" s="52"/>
      <c r="AC72" s="52"/>
      <c r="AD72" s="52"/>
      <c r="AE72" s="52"/>
      <c r="AF72" s="52"/>
      <c r="AG72" s="52"/>
      <c r="AH72" s="52"/>
      <c r="AI72" s="52"/>
      <c r="AJ72" s="52"/>
      <c r="AK72" s="52"/>
      <c r="AL72" s="52"/>
      <c r="AM72" s="52"/>
      <c r="AN72" s="52"/>
      <c r="AO72" s="52"/>
    </row>
    <row r="73" ht="14.25" customHeight="1">
      <c r="A73" s="144" t="s">
        <v>117</v>
      </c>
      <c r="B73" s="52"/>
      <c r="C73" s="52"/>
      <c r="D73" s="52"/>
      <c r="E73" s="52"/>
      <c r="F73" s="52"/>
      <c r="G73" s="52"/>
      <c r="H73" s="52"/>
      <c r="I73" s="52"/>
      <c r="J73" s="52"/>
      <c r="K73" s="144"/>
      <c r="L73" s="52"/>
      <c r="M73" s="52"/>
      <c r="N73" s="52"/>
      <c r="O73" s="52"/>
      <c r="P73" s="52"/>
      <c r="Q73" s="52"/>
      <c r="R73" s="52"/>
      <c r="S73" s="52"/>
      <c r="T73" s="52"/>
      <c r="U73" s="52"/>
      <c r="V73" s="52"/>
      <c r="W73" s="52"/>
      <c r="X73" s="54"/>
      <c r="Z73" s="206"/>
      <c r="AA73" s="52"/>
      <c r="AB73" s="52"/>
      <c r="AC73" s="52"/>
      <c r="AD73" s="52"/>
      <c r="AE73" s="52"/>
      <c r="AF73" s="52"/>
      <c r="AG73" s="52"/>
      <c r="AH73" s="52"/>
      <c r="AI73" s="52"/>
      <c r="AJ73" s="52"/>
      <c r="AK73" s="52"/>
      <c r="AL73" s="52"/>
      <c r="AM73" s="52"/>
      <c r="AN73" s="52"/>
      <c r="AO73" s="52"/>
    </row>
    <row r="74" ht="56.25" customHeight="1">
      <c r="A74" s="84"/>
      <c r="B74" s="217" t="s">
        <v>22</v>
      </c>
      <c r="C74" s="217" t="s">
        <v>118</v>
      </c>
      <c r="D74" s="217" t="s">
        <v>119</v>
      </c>
      <c r="F74" s="218"/>
      <c r="G74" s="219"/>
      <c r="H74" s="220"/>
      <c r="I74" s="220"/>
      <c r="J74" s="220"/>
      <c r="K74" s="220"/>
      <c r="L74" s="220"/>
      <c r="M74" s="220"/>
      <c r="N74" s="220"/>
      <c r="O74" s="220"/>
      <c r="P74" s="220"/>
      <c r="Q74" s="220"/>
      <c r="R74" s="220"/>
      <c r="S74" s="220"/>
      <c r="T74" s="52"/>
      <c r="U74" s="52"/>
      <c r="V74" s="52"/>
      <c r="W74" s="52"/>
      <c r="X74" s="144"/>
      <c r="Y74" s="52"/>
      <c r="Z74" s="52"/>
      <c r="AA74" s="52"/>
      <c r="AB74" s="52"/>
      <c r="AC74" s="52"/>
      <c r="AD74" s="52"/>
      <c r="AE74" s="52"/>
      <c r="AF74" s="52"/>
      <c r="AG74" s="52"/>
      <c r="AH74" s="52"/>
      <c r="AI74" s="52"/>
      <c r="AJ74" s="52"/>
      <c r="AK74" s="52"/>
    </row>
    <row r="75" ht="26.25" customHeight="1">
      <c r="A75" s="221" t="s">
        <v>120</v>
      </c>
      <c r="B75" s="222">
        <f t="shared" ref="B75:B76" si="12">B12/1000</f>
        <v>3.33075512</v>
      </c>
      <c r="C75" s="222">
        <f t="shared" ref="C75:D75" si="11">B75</f>
        <v>3.33075512</v>
      </c>
      <c r="D75" s="222">
        <f t="shared" si="11"/>
        <v>3.33075512</v>
      </c>
      <c r="F75" s="52"/>
      <c r="G75" s="221"/>
      <c r="H75" s="222"/>
      <c r="I75" s="222"/>
      <c r="J75" s="222"/>
      <c r="K75" s="222"/>
      <c r="L75" s="222"/>
      <c r="M75" s="222"/>
      <c r="N75" s="222"/>
      <c r="O75" s="222"/>
      <c r="P75" s="222"/>
      <c r="Q75" s="222"/>
      <c r="R75" s="222"/>
      <c r="S75" s="222"/>
      <c r="T75" s="29"/>
      <c r="U75" s="29"/>
      <c r="V75" s="154"/>
      <c r="W75" s="52"/>
      <c r="X75" s="223"/>
      <c r="Y75" s="223"/>
      <c r="Z75" s="223"/>
      <c r="AA75" s="29"/>
      <c r="AB75" s="29"/>
      <c r="AC75" s="29"/>
      <c r="AD75" s="29"/>
      <c r="AE75" s="29"/>
      <c r="AF75" s="29"/>
      <c r="AG75" s="29"/>
      <c r="AH75" s="29"/>
      <c r="AI75" s="29"/>
      <c r="AJ75" s="29"/>
      <c r="AK75" s="29"/>
    </row>
    <row r="76">
      <c r="A76" s="221" t="s">
        <v>121</v>
      </c>
      <c r="B76" s="222">
        <f t="shared" si="12"/>
        <v>8.16041969</v>
      </c>
      <c r="C76" s="222">
        <f t="shared" ref="C76:D76" si="13">B76</f>
        <v>8.16041969</v>
      </c>
      <c r="D76" s="222">
        <f t="shared" si="13"/>
        <v>8.16041969</v>
      </c>
      <c r="F76" s="224" t="s">
        <v>122</v>
      </c>
      <c r="H76" s="225">
        <v>0.5</v>
      </c>
      <c r="I76" s="226"/>
      <c r="J76" s="226"/>
      <c r="K76" s="222"/>
      <c r="L76" s="222"/>
      <c r="M76" s="222"/>
      <c r="N76" s="222"/>
      <c r="O76" s="222"/>
      <c r="P76" s="222"/>
      <c r="Q76" s="222"/>
      <c r="R76" s="222"/>
      <c r="S76" s="222"/>
      <c r="T76" s="223"/>
      <c r="U76" s="223"/>
      <c r="V76" s="154"/>
      <c r="W76" s="52"/>
      <c r="X76" s="223"/>
      <c r="Y76" s="223"/>
      <c r="Z76" s="223"/>
      <c r="AA76" s="52"/>
      <c r="AB76" s="52"/>
      <c r="AC76" s="52"/>
      <c r="AD76" s="52"/>
      <c r="AE76" s="52"/>
      <c r="AF76" s="52"/>
      <c r="AG76" s="52"/>
      <c r="AH76" s="52"/>
      <c r="AI76" s="52"/>
      <c r="AJ76" s="52"/>
      <c r="AK76" s="52"/>
    </row>
    <row r="77" ht="29.25" customHeight="1">
      <c r="A77" s="221" t="s">
        <v>123</v>
      </c>
      <c r="B77" s="222">
        <f>(B15+B16)/1000</f>
        <v>4.727392053</v>
      </c>
      <c r="C77" s="222">
        <f>B77*(1-$H$76)</f>
        <v>2.363696027</v>
      </c>
      <c r="D77" s="222">
        <f>C77</f>
        <v>2.363696027</v>
      </c>
      <c r="F77" s="224" t="s">
        <v>124</v>
      </c>
      <c r="H77" s="225">
        <v>0.25</v>
      </c>
      <c r="I77" s="222"/>
      <c r="J77" s="222"/>
      <c r="K77" s="222"/>
      <c r="L77" s="222"/>
      <c r="M77" s="222"/>
      <c r="N77" s="222"/>
      <c r="O77" s="222"/>
      <c r="P77" s="222"/>
      <c r="Q77" s="222"/>
      <c r="R77" s="52"/>
      <c r="S77" s="52"/>
      <c r="T77" s="52"/>
      <c r="U77" s="52"/>
      <c r="V77" s="52"/>
      <c r="W77" s="52"/>
      <c r="X77" s="223"/>
      <c r="Y77" s="223"/>
      <c r="Z77" s="223"/>
      <c r="AA77" s="52"/>
      <c r="AB77" s="52"/>
      <c r="AC77" s="52"/>
      <c r="AD77" s="52"/>
      <c r="AE77" s="52"/>
      <c r="AF77" s="52"/>
      <c r="AG77" s="52"/>
      <c r="AH77" s="52"/>
      <c r="AI77" s="52"/>
      <c r="AJ77" s="52"/>
      <c r="AK77" s="52"/>
    </row>
    <row r="78" ht="14.25" customHeight="1">
      <c r="A78" s="221" t="s">
        <v>125</v>
      </c>
      <c r="B78" s="222">
        <f>(B14+B17)/1000</f>
        <v>7.70389978</v>
      </c>
      <c r="C78" s="222">
        <f>B78</f>
        <v>7.70389978</v>
      </c>
      <c r="D78" s="222">
        <f>C78*(1-H77)</f>
        <v>5.777924835</v>
      </c>
      <c r="F78" s="52"/>
      <c r="G78" s="221"/>
      <c r="H78" s="222"/>
      <c r="I78" s="222"/>
      <c r="J78" s="222"/>
      <c r="K78" s="222"/>
      <c r="L78" s="222"/>
      <c r="M78" s="222"/>
      <c r="N78" s="222"/>
      <c r="O78" s="222"/>
      <c r="P78" s="222"/>
      <c r="Q78" s="222"/>
      <c r="R78" s="52"/>
      <c r="S78" s="52"/>
      <c r="T78" s="52"/>
      <c r="U78" s="52"/>
      <c r="V78" s="52"/>
      <c r="W78" s="52"/>
      <c r="X78" s="52"/>
      <c r="Y78" s="52"/>
      <c r="Z78" s="52"/>
      <c r="AA78" s="52"/>
      <c r="AB78" s="52"/>
      <c r="AC78" s="52"/>
      <c r="AD78" s="52"/>
      <c r="AE78" s="52"/>
      <c r="AF78" s="52"/>
      <c r="AG78" s="52"/>
      <c r="AH78" s="52"/>
      <c r="AI78" s="52"/>
      <c r="AJ78" s="52"/>
      <c r="AK78" s="52"/>
    </row>
    <row r="79" ht="14.25" customHeight="1">
      <c r="A79" s="221" t="s">
        <v>79</v>
      </c>
      <c r="B79" s="222">
        <f t="shared" ref="B79:D79" si="14">SUM(B75:B78)</f>
        <v>23.92246664</v>
      </c>
      <c r="C79" s="222">
        <f t="shared" si="14"/>
        <v>21.55877062</v>
      </c>
      <c r="D79" s="222">
        <f t="shared" si="14"/>
        <v>19.63279567</v>
      </c>
      <c r="F79" s="52"/>
      <c r="G79" s="221"/>
      <c r="H79" s="222"/>
      <c r="I79" s="222"/>
      <c r="J79" s="222"/>
      <c r="K79" s="222"/>
      <c r="L79" s="222"/>
      <c r="M79" s="222"/>
      <c r="N79" s="222"/>
      <c r="O79" s="222"/>
      <c r="P79" s="222"/>
      <c r="Q79" s="222"/>
      <c r="R79" s="222"/>
      <c r="S79" s="222"/>
      <c r="T79" s="52"/>
      <c r="U79" s="52"/>
      <c r="V79" s="52"/>
      <c r="W79" s="52"/>
      <c r="X79" s="52"/>
      <c r="Y79" s="52"/>
      <c r="Z79" s="52"/>
      <c r="AA79" s="52"/>
      <c r="AB79" s="52"/>
      <c r="AC79" s="52"/>
      <c r="AD79" s="52"/>
      <c r="AE79" s="52"/>
      <c r="AF79" s="52"/>
      <c r="AG79" s="52"/>
      <c r="AH79" s="52"/>
      <c r="AI79" s="52"/>
      <c r="AJ79" s="52"/>
      <c r="AK79" s="52"/>
    </row>
    <row r="80">
      <c r="A80" s="227" t="s">
        <v>126</v>
      </c>
      <c r="B80" s="228">
        <f t="shared" ref="B80:D80" si="15">B79/$C$43</f>
        <v>1.003459171</v>
      </c>
      <c r="C80" s="228">
        <f t="shared" si="15"/>
        <v>0.904310848</v>
      </c>
      <c r="D80" s="228">
        <f t="shared" si="15"/>
        <v>0.8235233084</v>
      </c>
      <c r="F80" s="29" t="s">
        <v>127</v>
      </c>
      <c r="G80" s="221"/>
      <c r="H80" s="203"/>
      <c r="I80" s="203"/>
      <c r="J80" s="203"/>
      <c r="K80" s="203"/>
      <c r="L80" s="203"/>
      <c r="M80" s="203"/>
      <c r="N80" s="203"/>
      <c r="O80" s="203"/>
      <c r="P80" s="203"/>
      <c r="Q80" s="203"/>
      <c r="R80" s="203"/>
      <c r="S80" s="203"/>
      <c r="T80" s="52"/>
      <c r="U80" s="52"/>
      <c r="V80" s="52"/>
      <c r="W80" s="52"/>
      <c r="X80" s="52"/>
      <c r="Y80" s="52"/>
      <c r="Z80" s="52"/>
      <c r="AA80" s="52"/>
      <c r="AB80" s="52"/>
      <c r="AC80" s="52"/>
      <c r="AD80" s="52"/>
      <c r="AE80" s="52"/>
      <c r="AF80" s="52"/>
      <c r="AG80" s="52"/>
      <c r="AH80" s="52"/>
      <c r="AI80" s="52"/>
      <c r="AJ80" s="52"/>
      <c r="AK80" s="52"/>
    </row>
    <row r="81" ht="45.0" customHeight="1"/>
    <row r="82"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row>
    <row r="83" ht="14.25" customHeight="1">
      <c r="A83" s="144" t="s">
        <v>128</v>
      </c>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row>
    <row r="84" ht="31.5" customHeight="1">
      <c r="A84" s="73"/>
      <c r="B84" s="187" t="s">
        <v>98</v>
      </c>
      <c r="C84" s="187" t="s">
        <v>129</v>
      </c>
      <c r="D84" s="223" t="s">
        <v>130</v>
      </c>
      <c r="E84" s="223" t="s">
        <v>131</v>
      </c>
      <c r="F84" s="223"/>
      <c r="H84" s="223"/>
      <c r="I84" s="223"/>
      <c r="J84" s="229"/>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row>
    <row r="85" ht="14.25" customHeight="1">
      <c r="A85" s="29" t="s">
        <v>106</v>
      </c>
      <c r="B85" s="29"/>
      <c r="C85" s="230"/>
      <c r="D85" s="52"/>
      <c r="E85" s="52"/>
      <c r="F85" s="52"/>
      <c r="H85" s="231"/>
      <c r="I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row>
    <row r="86" ht="14.25" customHeight="1">
      <c r="A86" s="29" t="s">
        <v>107</v>
      </c>
      <c r="B86" s="29"/>
      <c r="C86" s="202"/>
      <c r="D86" s="52"/>
      <c r="H86" s="232"/>
      <c r="I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row>
    <row r="87" ht="14.25" customHeight="1">
      <c r="A87" s="29">
        <v>1.0</v>
      </c>
      <c r="B87" s="29">
        <v>2023.0</v>
      </c>
      <c r="C87" s="154">
        <v>0.06</v>
      </c>
      <c r="D87" s="233">
        <f t="shared" ref="D87:D96" si="16">F44</f>
        <v>0.35</v>
      </c>
      <c r="E87" s="233">
        <f t="shared" ref="E87:E96" si="17">(1+D87)/(1+$C87)-1</f>
        <v>0.2735849057</v>
      </c>
      <c r="F87" s="52"/>
      <c r="H87" s="52"/>
      <c r="I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row>
    <row r="88" ht="14.25" customHeight="1">
      <c r="A88" s="29">
        <v>2.0</v>
      </c>
      <c r="B88" s="29">
        <v>2024.0</v>
      </c>
      <c r="C88" s="154">
        <v>0.05</v>
      </c>
      <c r="D88" s="233">
        <f t="shared" si="16"/>
        <v>0.08</v>
      </c>
      <c r="E88" s="233">
        <f t="shared" si="17"/>
        <v>0.02857142857</v>
      </c>
      <c r="F88" s="52"/>
      <c r="H88" s="52"/>
      <c r="I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row>
    <row r="89" ht="14.25" customHeight="1">
      <c r="A89" s="29">
        <v>3.0</v>
      </c>
      <c r="B89" s="29">
        <v>2025.0</v>
      </c>
      <c r="C89" s="154">
        <v>0.04</v>
      </c>
      <c r="D89" s="233">
        <f t="shared" si="16"/>
        <v>0.059</v>
      </c>
      <c r="E89" s="233">
        <f t="shared" si="17"/>
        <v>0.01826923077</v>
      </c>
      <c r="F89" s="52"/>
      <c r="H89" s="52"/>
      <c r="I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row>
    <row r="90" ht="14.25" customHeight="1">
      <c r="A90" s="29">
        <v>4.0</v>
      </c>
      <c r="B90" s="29">
        <v>2026.0</v>
      </c>
      <c r="C90" s="233">
        <f>C89</f>
        <v>0.04</v>
      </c>
      <c r="D90" s="233">
        <f t="shared" si="16"/>
        <v>0.052</v>
      </c>
      <c r="E90" s="233">
        <f t="shared" si="17"/>
        <v>0.01153846154</v>
      </c>
      <c r="F90" s="52"/>
      <c r="H90" s="52"/>
      <c r="I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row>
    <row r="91" ht="14.25" customHeight="1">
      <c r="A91" s="29">
        <v>5.0</v>
      </c>
      <c r="B91" s="29">
        <v>2027.0</v>
      </c>
      <c r="C91" s="154">
        <v>0.03</v>
      </c>
      <c r="D91" s="233">
        <f t="shared" si="16"/>
        <v>0.05</v>
      </c>
      <c r="E91" s="233">
        <f t="shared" si="17"/>
        <v>0.01941747573</v>
      </c>
      <c r="F91" s="52"/>
      <c r="H91" s="52"/>
      <c r="I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row>
    <row r="92" ht="14.25" customHeight="1">
      <c r="A92" s="29">
        <v>6.0</v>
      </c>
      <c r="B92" s="29">
        <v>2028.0</v>
      </c>
      <c r="C92" s="233">
        <f>C91</f>
        <v>0.03</v>
      </c>
      <c r="D92" s="233">
        <f t="shared" si="16"/>
        <v>0.05</v>
      </c>
      <c r="E92" s="233">
        <f t="shared" si="17"/>
        <v>0.01941747573</v>
      </c>
      <c r="F92" s="52"/>
      <c r="H92" s="52"/>
      <c r="I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row>
    <row r="93" ht="14.25" customHeight="1">
      <c r="A93" s="29">
        <v>7.0</v>
      </c>
      <c r="B93" s="29">
        <v>2029.0</v>
      </c>
      <c r="C93" s="154">
        <v>0.02</v>
      </c>
      <c r="D93" s="233">
        <f t="shared" si="16"/>
        <v>0.05</v>
      </c>
      <c r="E93" s="233">
        <f t="shared" si="17"/>
        <v>0.02941176471</v>
      </c>
      <c r="F93" s="52"/>
      <c r="H93" s="52"/>
      <c r="I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row>
    <row r="94" ht="14.25" customHeight="1">
      <c r="A94" s="29">
        <v>8.0</v>
      </c>
      <c r="B94" s="29">
        <v>2030.0</v>
      </c>
      <c r="C94" s="233">
        <f>C93</f>
        <v>0.02</v>
      </c>
      <c r="D94" s="233">
        <f t="shared" si="16"/>
        <v>0.05</v>
      </c>
      <c r="E94" s="233">
        <f t="shared" si="17"/>
        <v>0.02941176471</v>
      </c>
      <c r="F94" s="52"/>
      <c r="H94" s="52"/>
      <c r="I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row>
    <row r="95" ht="14.25" customHeight="1">
      <c r="A95" s="29">
        <v>9.0</v>
      </c>
      <c r="B95" s="29">
        <v>2031.0</v>
      </c>
      <c r="C95" s="154">
        <v>0.02</v>
      </c>
      <c r="D95" s="233">
        <f t="shared" si="16"/>
        <v>0.05</v>
      </c>
      <c r="E95" s="233">
        <f t="shared" si="17"/>
        <v>0.02941176471</v>
      </c>
      <c r="F95" s="52"/>
      <c r="H95" s="52"/>
      <c r="I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row>
    <row r="96" ht="14.25" customHeight="1">
      <c r="A96" s="29">
        <v>10.0</v>
      </c>
      <c r="B96" s="29">
        <v>2032.0</v>
      </c>
      <c r="C96" s="154">
        <v>0.01</v>
      </c>
      <c r="D96" s="233">
        <f t="shared" si="16"/>
        <v>0.05</v>
      </c>
      <c r="E96" s="233">
        <f t="shared" si="17"/>
        <v>0.0396039604</v>
      </c>
      <c r="F96" s="52"/>
      <c r="H96" s="52"/>
      <c r="I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row>
    <row r="97"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row>
    <row r="98"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row>
    <row r="99" ht="14.25" customHeight="1">
      <c r="A99" s="144" t="s">
        <v>132</v>
      </c>
      <c r="B99" s="52"/>
      <c r="C99" s="202"/>
      <c r="D99" s="202"/>
      <c r="E99" s="202"/>
      <c r="F99" s="202"/>
      <c r="G99" s="202"/>
      <c r="H99" s="202"/>
      <c r="I99" s="203"/>
      <c r="J99" s="203"/>
      <c r="K99" s="203"/>
      <c r="L99" s="199"/>
      <c r="M99" s="52"/>
      <c r="N99" s="52"/>
      <c r="O99" s="52"/>
      <c r="P99" s="52"/>
      <c r="Q99" s="52"/>
      <c r="R99" s="52"/>
      <c r="S99" s="52"/>
      <c r="T99" s="52"/>
      <c r="U99" s="52"/>
      <c r="V99" s="52"/>
      <c r="W99" s="52"/>
      <c r="X99" s="54"/>
      <c r="Y99" s="54"/>
      <c r="Z99" s="206"/>
      <c r="AA99" s="52"/>
      <c r="AB99" s="52"/>
      <c r="AC99" s="52"/>
      <c r="AD99" s="52"/>
      <c r="AE99" s="52"/>
      <c r="AF99" s="52"/>
      <c r="AG99" s="52"/>
      <c r="AH99" s="52"/>
      <c r="AI99" s="52"/>
      <c r="AJ99" s="52"/>
      <c r="AK99" s="52"/>
      <c r="AL99" s="52"/>
      <c r="AM99" s="52"/>
      <c r="AN99" s="52"/>
      <c r="AO99" s="52"/>
    </row>
    <row r="100" ht="14.25" customHeight="1">
      <c r="A100" s="144" t="s">
        <v>133</v>
      </c>
      <c r="B100" s="52"/>
      <c r="C100" s="202"/>
      <c r="D100" s="202"/>
      <c r="E100" s="202"/>
      <c r="F100" s="202"/>
      <c r="G100" s="202"/>
      <c r="H100" s="202"/>
      <c r="I100" s="234"/>
      <c r="J100" s="203"/>
      <c r="K100" s="203"/>
      <c r="L100" s="199"/>
      <c r="M100" s="52"/>
      <c r="N100" s="52"/>
      <c r="O100" s="52"/>
      <c r="P100" s="52"/>
      <c r="Q100" s="52"/>
      <c r="R100" s="52"/>
      <c r="S100" s="52"/>
      <c r="T100" s="52"/>
      <c r="U100" s="52"/>
      <c r="V100" s="52"/>
      <c r="W100" s="52"/>
      <c r="X100" s="54"/>
      <c r="Y100" s="54"/>
      <c r="Z100" s="206"/>
      <c r="AA100" s="52"/>
      <c r="AB100" s="52"/>
      <c r="AC100" s="52"/>
      <c r="AD100" s="52"/>
      <c r="AE100" s="52"/>
      <c r="AF100" s="52"/>
      <c r="AG100" s="52"/>
      <c r="AH100" s="52"/>
      <c r="AI100" s="52"/>
      <c r="AJ100" s="52"/>
      <c r="AK100" s="52"/>
      <c r="AL100" s="52"/>
      <c r="AM100" s="52"/>
      <c r="AN100" s="52"/>
      <c r="AO100" s="52"/>
    </row>
    <row r="101" ht="15.75" customHeight="1">
      <c r="A101" s="235" t="s">
        <v>134</v>
      </c>
      <c r="B101" s="52"/>
      <c r="C101" s="202"/>
      <c r="D101" s="236">
        <f>B5</f>
        <v>44773</v>
      </c>
      <c r="E101" s="203"/>
      <c r="G101" s="203"/>
      <c r="H101" s="199"/>
      <c r="I101" s="65"/>
      <c r="J101" s="65"/>
      <c r="K101" s="65"/>
      <c r="L101" s="65"/>
      <c r="N101" s="52"/>
      <c r="O101" s="52"/>
      <c r="T101" s="52"/>
      <c r="U101" s="52"/>
      <c r="V101" s="52"/>
      <c r="W101" s="52"/>
      <c r="X101" s="54"/>
      <c r="Y101" s="54"/>
      <c r="Z101" s="206"/>
      <c r="AA101" s="52"/>
      <c r="AB101" s="52"/>
      <c r="AC101" s="52"/>
      <c r="AD101" s="52"/>
      <c r="AE101" s="52"/>
      <c r="AF101" s="52"/>
      <c r="AG101" s="52"/>
      <c r="AH101" s="52"/>
      <c r="AI101" s="52"/>
      <c r="AJ101" s="52"/>
      <c r="AK101" s="52"/>
      <c r="AL101" s="52"/>
      <c r="AM101" s="52"/>
      <c r="AN101" s="52"/>
      <c r="AO101" s="52"/>
    </row>
    <row r="102" ht="15.75" customHeight="1">
      <c r="A102" s="70" t="s">
        <v>135</v>
      </c>
      <c r="B102" s="70" t="s">
        <v>136</v>
      </c>
      <c r="C102" s="70" t="s">
        <v>137</v>
      </c>
      <c r="D102" s="70" t="s">
        <v>22</v>
      </c>
      <c r="E102" s="237">
        <v>2019.0</v>
      </c>
      <c r="F102" s="237"/>
      <c r="G102" s="52"/>
      <c r="H102" s="52"/>
      <c r="I102" s="65"/>
      <c r="J102" s="65"/>
      <c r="K102" s="65"/>
      <c r="L102" s="65"/>
      <c r="N102" s="238"/>
      <c r="O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row>
    <row r="103" ht="15.75" customHeight="1">
      <c r="A103" s="29">
        <v>1.0</v>
      </c>
      <c r="B103" s="52">
        <f>'4. Summary statistics'!F32</f>
        <v>61</v>
      </c>
      <c r="C103" s="52">
        <f t="shared" ref="C103:C163" si="18">ROUNDUP(B103/365)</f>
        <v>1</v>
      </c>
      <c r="D103" s="239">
        <f>vlookup(C103,'1a. Yield curve calculation'!$J$5:$K$63,2)</f>
        <v>0.2178</v>
      </c>
      <c r="E103" s="239">
        <f>vlookup(C103,'4. Summary statistics'!$B$664:$C$673,2)</f>
        <v>0.0844</v>
      </c>
      <c r="F103" s="239"/>
      <c r="G103" s="29"/>
      <c r="H103" s="52"/>
      <c r="I103" s="65"/>
      <c r="J103" s="65"/>
      <c r="K103" s="65"/>
      <c r="L103" s="65"/>
      <c r="N103" s="29"/>
      <c r="O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row>
    <row r="104" ht="15.75" customHeight="1">
      <c r="A104" s="52">
        <f t="shared" ref="A104:A163" si="19">A103+1</f>
        <v>2</v>
      </c>
      <c r="B104" s="52">
        <f>'4. Summary statistics'!F33</f>
        <v>106</v>
      </c>
      <c r="C104" s="52">
        <f t="shared" si="18"/>
        <v>1</v>
      </c>
      <c r="D104" s="239">
        <f>vlookup(C104,'1a. Yield curve calculation'!$J$5:$K$63,2)</f>
        <v>0.2178</v>
      </c>
      <c r="E104" s="239">
        <f>vlookup(C104,'4. Summary statistics'!$B$664:$C$673,2)</f>
        <v>0.0844</v>
      </c>
      <c r="F104" s="239"/>
      <c r="G104" s="52"/>
      <c r="H104" s="52"/>
      <c r="I104" s="65"/>
      <c r="J104" s="65"/>
      <c r="K104" s="65"/>
      <c r="L104" s="65"/>
      <c r="N104" s="52"/>
      <c r="O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row>
    <row r="105" ht="15.75" customHeight="1">
      <c r="A105" s="52">
        <f t="shared" si="19"/>
        <v>3</v>
      </c>
      <c r="B105" s="52">
        <f>'4. Summary statistics'!F34</f>
        <v>136</v>
      </c>
      <c r="C105" s="52">
        <f t="shared" si="18"/>
        <v>1</v>
      </c>
      <c r="D105" s="239">
        <f>vlookup(C105,'1a. Yield curve calculation'!$J$5:$K$63,2)</f>
        <v>0.2178</v>
      </c>
      <c r="E105" s="239">
        <f>vlookup(C105,'4. Summary statistics'!$B$664:$C$673,2)</f>
        <v>0.0844</v>
      </c>
      <c r="F105" s="239"/>
      <c r="G105" s="52"/>
      <c r="H105" s="52"/>
      <c r="I105" s="65"/>
      <c r="J105" s="65"/>
      <c r="K105" s="65"/>
      <c r="L105" s="65"/>
      <c r="N105" s="52"/>
      <c r="O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row>
    <row r="106" ht="15.75" customHeight="1">
      <c r="A106" s="52">
        <f t="shared" si="19"/>
        <v>4</v>
      </c>
      <c r="B106" s="52">
        <f>'4. Summary statistics'!F35</f>
        <v>167</v>
      </c>
      <c r="C106" s="52">
        <f t="shared" si="18"/>
        <v>1</v>
      </c>
      <c r="D106" s="239">
        <f>vlookup(C106,'1a. Yield curve calculation'!$J$5:$K$63,2)</f>
        <v>0.2178</v>
      </c>
      <c r="E106" s="239">
        <f>vlookup(C106,'4. Summary statistics'!$B$664:$C$673,2)</f>
        <v>0.0844</v>
      </c>
      <c r="F106" s="239"/>
      <c r="G106" s="52"/>
      <c r="H106" s="52"/>
      <c r="I106" s="65"/>
      <c r="J106" s="65"/>
      <c r="K106" s="65"/>
      <c r="L106" s="65"/>
      <c r="N106" s="52"/>
      <c r="O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row>
    <row r="107" ht="15.75" customHeight="1">
      <c r="A107" s="52">
        <f t="shared" si="19"/>
        <v>5</v>
      </c>
      <c r="B107" s="52">
        <f>'4. Summary statistics'!F36</f>
        <v>226</v>
      </c>
      <c r="C107" s="52">
        <f t="shared" si="18"/>
        <v>1</v>
      </c>
      <c r="D107" s="239">
        <f>vlookup(C107,'1a. Yield curve calculation'!$J$5:$K$63,2)</f>
        <v>0.2178</v>
      </c>
      <c r="E107" s="239">
        <f>vlookup(C107,'4. Summary statistics'!$B$664:$C$673,2)</f>
        <v>0.0844</v>
      </c>
      <c r="F107" s="239"/>
      <c r="G107" s="52"/>
      <c r="H107" s="52"/>
      <c r="I107" s="65"/>
      <c r="J107" s="65"/>
      <c r="K107" s="65"/>
      <c r="L107" s="65"/>
      <c r="N107" s="52"/>
      <c r="O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row>
    <row r="108" ht="15.75" customHeight="1">
      <c r="A108" s="52">
        <f t="shared" si="19"/>
        <v>6</v>
      </c>
      <c r="B108" s="52">
        <f>'4. Summary statistics'!F37</f>
        <v>287</v>
      </c>
      <c r="C108" s="52">
        <f t="shared" si="18"/>
        <v>1</v>
      </c>
      <c r="D108" s="239">
        <f>vlookup(C108,'1a. Yield curve calculation'!$J$5:$K$63,2)</f>
        <v>0.2178</v>
      </c>
      <c r="E108" s="239">
        <f>vlookup(C108,'4. Summary statistics'!$B$664:$C$673,2)</f>
        <v>0.0844</v>
      </c>
      <c r="F108" s="239"/>
      <c r="G108" s="52"/>
      <c r="H108" s="52"/>
      <c r="I108" s="65"/>
      <c r="J108" s="65"/>
      <c r="K108" s="65"/>
      <c r="L108" s="65"/>
      <c r="N108" s="52"/>
      <c r="O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row>
    <row r="109" ht="15.75" customHeight="1">
      <c r="A109" s="52">
        <f t="shared" si="19"/>
        <v>7</v>
      </c>
      <c r="B109" s="52">
        <f>'4. Summary statistics'!F38</f>
        <v>348</v>
      </c>
      <c r="C109" s="52">
        <f t="shared" si="18"/>
        <v>1</v>
      </c>
      <c r="D109" s="239">
        <f>vlookup(C109,'1a. Yield curve calculation'!$J$5:$K$63,2)</f>
        <v>0.2178</v>
      </c>
      <c r="E109" s="239">
        <f>vlookup(C109,'4. Summary statistics'!$B$664:$C$673,2)</f>
        <v>0.0844</v>
      </c>
      <c r="F109" s="239"/>
      <c r="G109" s="52"/>
      <c r="H109" s="52"/>
      <c r="I109" s="65"/>
      <c r="J109" s="65"/>
      <c r="K109" s="65"/>
      <c r="L109" s="65"/>
      <c r="N109" s="52"/>
      <c r="O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row>
    <row r="110" ht="15.75" customHeight="1">
      <c r="A110" s="52">
        <f t="shared" si="19"/>
        <v>8</v>
      </c>
      <c r="B110" s="52">
        <f>'4. Summary statistics'!F39</f>
        <v>396</v>
      </c>
      <c r="C110" s="52">
        <f t="shared" si="18"/>
        <v>2</v>
      </c>
      <c r="D110" s="239">
        <f>vlookup(C110,'1a. Yield curve calculation'!$J$5:$K$63,2)</f>
        <v>0.22535</v>
      </c>
      <c r="E110" s="239">
        <f>vlookup(C110,'4. Summary statistics'!$B$664:$C$673,2)</f>
        <v>0.0881</v>
      </c>
      <c r="F110" s="239"/>
      <c r="G110" s="52"/>
      <c r="H110" s="52"/>
      <c r="I110" s="65"/>
      <c r="J110" s="65"/>
      <c r="K110" s="65"/>
      <c r="L110" s="65"/>
      <c r="N110" s="52"/>
      <c r="O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row>
    <row r="111" ht="15.75" customHeight="1">
      <c r="A111" s="52">
        <f t="shared" si="19"/>
        <v>9</v>
      </c>
      <c r="B111" s="52">
        <f>'4. Summary statistics'!F40</f>
        <v>396</v>
      </c>
      <c r="C111" s="52">
        <f t="shared" si="18"/>
        <v>2</v>
      </c>
      <c r="D111" s="239">
        <f>vlookup(C111,'1a. Yield curve calculation'!$J$5:$K$63,2)</f>
        <v>0.22535</v>
      </c>
      <c r="E111" s="239">
        <f>vlookup(C111,'4. Summary statistics'!$B$664:$C$673,2)</f>
        <v>0.0881</v>
      </c>
      <c r="F111" s="239"/>
      <c r="G111" s="52"/>
      <c r="H111" s="52"/>
      <c r="I111" s="65"/>
      <c r="J111" s="65"/>
      <c r="K111" s="65"/>
      <c r="L111" s="65"/>
      <c r="N111" s="52"/>
      <c r="O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row>
    <row r="112" ht="15.75" customHeight="1">
      <c r="A112" s="52">
        <f t="shared" si="19"/>
        <v>10</v>
      </c>
      <c r="B112" s="52">
        <f>'4. Summary statistics'!F41</f>
        <v>426</v>
      </c>
      <c r="C112" s="52">
        <f t="shared" si="18"/>
        <v>2</v>
      </c>
      <c r="D112" s="239">
        <f>vlookup(C112,'1a. Yield curve calculation'!$J$5:$K$63,2)</f>
        <v>0.22535</v>
      </c>
      <c r="E112" s="239">
        <f>vlookup(C112,'4. Summary statistics'!$B$664:$C$673,2)</f>
        <v>0.0881</v>
      </c>
      <c r="F112" s="239"/>
      <c r="G112" s="52"/>
      <c r="H112" s="52"/>
      <c r="I112" s="65"/>
      <c r="J112" s="65"/>
      <c r="K112" s="65"/>
      <c r="L112" s="65"/>
      <c r="N112" s="52"/>
      <c r="O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row>
    <row r="113" ht="15.75" customHeight="1">
      <c r="A113" s="52">
        <f t="shared" si="19"/>
        <v>11</v>
      </c>
      <c r="B113" s="52">
        <f>'4. Summary statistics'!F42</f>
        <v>471</v>
      </c>
      <c r="C113" s="52">
        <f t="shared" si="18"/>
        <v>2</v>
      </c>
      <c r="D113" s="239">
        <f>vlookup(C113,'1a. Yield curve calculation'!$J$5:$K$63,2)</f>
        <v>0.22535</v>
      </c>
      <c r="E113" s="239">
        <f>vlookup(C113,'4. Summary statistics'!$B$664:$C$673,2)</f>
        <v>0.0881</v>
      </c>
      <c r="F113" s="239"/>
      <c r="G113" s="52"/>
      <c r="H113" s="52"/>
      <c r="I113" s="65"/>
      <c r="J113" s="65"/>
      <c r="K113" s="65"/>
      <c r="L113" s="65"/>
      <c r="M113" s="65"/>
      <c r="N113" s="52"/>
      <c r="O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row>
    <row r="114" ht="15.75" customHeight="1">
      <c r="A114" s="52">
        <f t="shared" si="19"/>
        <v>12</v>
      </c>
      <c r="B114" s="52">
        <f>'4. Summary statistics'!F43</f>
        <v>501</v>
      </c>
      <c r="C114" s="52">
        <f t="shared" si="18"/>
        <v>2</v>
      </c>
      <c r="D114" s="239">
        <f>vlookup(C114,'1a. Yield curve calculation'!$J$5:$K$63,2)</f>
        <v>0.22535</v>
      </c>
      <c r="E114" s="239">
        <f>vlookup(C114,'4. Summary statistics'!$B$664:$C$673,2)</f>
        <v>0.0881</v>
      </c>
      <c r="F114" s="239"/>
      <c r="G114" s="52"/>
      <c r="H114" s="52"/>
      <c r="I114" s="65"/>
      <c r="J114" s="65"/>
      <c r="K114" s="65"/>
      <c r="L114" s="65"/>
      <c r="N114" s="52"/>
      <c r="O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row>
    <row r="115" ht="15.75" customHeight="1">
      <c r="A115" s="52">
        <f t="shared" si="19"/>
        <v>13</v>
      </c>
      <c r="B115" s="52">
        <f>'4. Summary statistics'!F44</f>
        <v>518</v>
      </c>
      <c r="C115" s="52">
        <f t="shared" si="18"/>
        <v>2</v>
      </c>
      <c r="D115" s="239">
        <f>vlookup(C115,'1a. Yield curve calculation'!$J$5:$K$63,2)</f>
        <v>0.22535</v>
      </c>
      <c r="E115" s="239">
        <f>vlookup(C115,'4. Summary statistics'!$B$664:$C$673,2)</f>
        <v>0.0881</v>
      </c>
      <c r="F115" s="239"/>
      <c r="G115" s="52"/>
      <c r="H115" s="52"/>
      <c r="I115" s="65"/>
      <c r="J115" s="65"/>
      <c r="K115" s="65"/>
      <c r="L115" s="65"/>
      <c r="N115" s="52"/>
      <c r="O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row>
    <row r="116" ht="15.75" customHeight="1">
      <c r="A116" s="52">
        <f t="shared" si="19"/>
        <v>14</v>
      </c>
      <c r="B116" s="52">
        <f>'4. Summary statistics'!F45</f>
        <v>592</v>
      </c>
      <c r="C116" s="52">
        <f t="shared" si="18"/>
        <v>2</v>
      </c>
      <c r="D116" s="239">
        <f>vlookup(C116,'1a. Yield curve calculation'!$J$5:$K$63,2)</f>
        <v>0.22535</v>
      </c>
      <c r="E116" s="239">
        <f>vlookup(C116,'4. Summary statistics'!$B$664:$C$673,2)</f>
        <v>0.0881</v>
      </c>
      <c r="F116" s="239"/>
      <c r="G116" s="52"/>
      <c r="H116" s="52"/>
      <c r="I116" s="65"/>
      <c r="J116" s="65"/>
      <c r="K116" s="65"/>
      <c r="L116" s="65"/>
      <c r="N116" s="52"/>
      <c r="O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row>
    <row r="117" ht="15.75" customHeight="1">
      <c r="A117" s="52">
        <f t="shared" si="19"/>
        <v>15</v>
      </c>
      <c r="B117" s="52">
        <f>'4. Summary statistics'!F46</f>
        <v>684</v>
      </c>
      <c r="C117" s="52">
        <f t="shared" si="18"/>
        <v>2</v>
      </c>
      <c r="D117" s="239">
        <f>vlookup(C117,'1a. Yield curve calculation'!$J$5:$K$63,2)</f>
        <v>0.22535</v>
      </c>
      <c r="E117" s="239">
        <f>vlookup(C117,'4. Summary statistics'!$B$664:$C$673,2)</f>
        <v>0.0881</v>
      </c>
      <c r="F117" s="239"/>
      <c r="G117" s="52"/>
      <c r="H117" s="52"/>
      <c r="I117" s="65"/>
      <c r="J117" s="65"/>
      <c r="K117" s="65"/>
      <c r="L117" s="65"/>
      <c r="N117" s="52"/>
      <c r="O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row>
    <row r="118" ht="15.75" customHeight="1">
      <c r="A118" s="52">
        <f t="shared" si="19"/>
        <v>16</v>
      </c>
      <c r="B118" s="52">
        <f>'4. Summary statistics'!F47</f>
        <v>731</v>
      </c>
      <c r="C118" s="52">
        <f t="shared" si="18"/>
        <v>3</v>
      </c>
      <c r="D118" s="239">
        <f>vlookup(C118,'1a. Yield curve calculation'!$J$5:$K$63,2)</f>
        <v>0.2539</v>
      </c>
      <c r="E118" s="239">
        <f>vlookup(C118,'4. Summary statistics'!$B$664:$C$673,2)</f>
        <v>0.0922</v>
      </c>
      <c r="F118" s="239"/>
      <c r="G118" s="52"/>
      <c r="H118" s="52"/>
      <c r="I118" s="65"/>
      <c r="J118" s="65"/>
      <c r="K118" s="65"/>
      <c r="L118" s="65"/>
      <c r="N118" s="52"/>
      <c r="O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row>
    <row r="119" ht="15.75" customHeight="1">
      <c r="A119" s="52">
        <f t="shared" si="19"/>
        <v>17</v>
      </c>
      <c r="B119" s="52">
        <f>'4. Summary statistics'!F48</f>
        <v>776</v>
      </c>
      <c r="C119" s="52">
        <f t="shared" si="18"/>
        <v>3</v>
      </c>
      <c r="D119" s="239">
        <f>vlookup(C119,'1a. Yield curve calculation'!$J$5:$K$63,2)</f>
        <v>0.2539</v>
      </c>
      <c r="E119" s="239">
        <f>vlookup(C119,'4. Summary statistics'!$B$664:$C$673,2)</f>
        <v>0.0922</v>
      </c>
      <c r="F119" s="239"/>
      <c r="G119" s="52"/>
      <c r="H119" s="52"/>
      <c r="I119" s="65"/>
      <c r="J119" s="65"/>
      <c r="K119" s="65"/>
      <c r="L119" s="65"/>
      <c r="N119" s="52"/>
      <c r="O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row>
    <row r="120" ht="15.75" customHeight="1">
      <c r="A120" s="52">
        <f t="shared" si="19"/>
        <v>18</v>
      </c>
      <c r="B120" s="52">
        <f>'4. Summary statistics'!F49</f>
        <v>853</v>
      </c>
      <c r="C120" s="52">
        <f t="shared" si="18"/>
        <v>3</v>
      </c>
      <c r="D120" s="239">
        <f>vlookup(C120,'1a. Yield curve calculation'!$J$5:$K$63,2)</f>
        <v>0.2539</v>
      </c>
      <c r="E120" s="239">
        <f>vlookup(C120,'4. Summary statistics'!$B$664:$C$673,2)</f>
        <v>0.0922</v>
      </c>
      <c r="F120" s="239"/>
      <c r="G120" s="52"/>
      <c r="H120" s="52"/>
      <c r="I120" s="65"/>
      <c r="J120" s="65"/>
      <c r="K120" s="65"/>
      <c r="L120" s="65"/>
      <c r="N120" s="52"/>
      <c r="O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row>
    <row r="121" ht="15.75" customHeight="1">
      <c r="A121" s="52">
        <f t="shared" si="19"/>
        <v>19</v>
      </c>
      <c r="B121" s="52">
        <f>'4. Summary statistics'!F50</f>
        <v>957</v>
      </c>
      <c r="C121" s="52">
        <f t="shared" si="18"/>
        <v>3</v>
      </c>
      <c r="D121" s="239">
        <f>vlookup(C121,'1a. Yield curve calculation'!$J$5:$K$63,2)</f>
        <v>0.2539</v>
      </c>
      <c r="E121" s="239">
        <f>vlookup(C121,'4. Summary statistics'!$B$664:$C$673,2)</f>
        <v>0.0922</v>
      </c>
      <c r="F121" s="239"/>
      <c r="G121" s="52"/>
      <c r="H121" s="52"/>
      <c r="I121" s="65"/>
      <c r="J121" s="65"/>
      <c r="K121" s="65"/>
      <c r="L121" s="65"/>
      <c r="N121" s="52"/>
      <c r="O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row>
    <row r="122" ht="15.75" customHeight="1">
      <c r="A122" s="52">
        <f t="shared" si="19"/>
        <v>20</v>
      </c>
      <c r="B122" s="52">
        <f>'4. Summary statistics'!F51</f>
        <v>1004</v>
      </c>
      <c r="C122" s="52">
        <f t="shared" si="18"/>
        <v>3</v>
      </c>
      <c r="D122" s="239">
        <f>vlookup(C122,'1a. Yield curve calculation'!$J$5:$K$63,2)</f>
        <v>0.2539</v>
      </c>
      <c r="E122" s="239">
        <f>vlookup(C122,'4. Summary statistics'!$B$664:$C$673,2)</f>
        <v>0.0922</v>
      </c>
      <c r="F122" s="239"/>
      <c r="G122" s="52"/>
      <c r="H122" s="52"/>
      <c r="I122" s="65"/>
      <c r="J122" s="65"/>
      <c r="K122" s="65"/>
      <c r="L122" s="65"/>
      <c r="N122" s="52"/>
      <c r="O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row>
    <row r="123" ht="15.75" customHeight="1">
      <c r="A123" s="52">
        <f t="shared" si="19"/>
        <v>21</v>
      </c>
      <c r="B123" s="52">
        <f>'4. Summary statistics'!F52</f>
        <v>1035</v>
      </c>
      <c r="C123" s="52">
        <f t="shared" si="18"/>
        <v>3</v>
      </c>
      <c r="D123" s="239">
        <f>vlookup(C123,'1a. Yield curve calculation'!$J$5:$K$63,2)</f>
        <v>0.2539</v>
      </c>
      <c r="E123" s="239">
        <f>vlookup(C123,'4. Summary statistics'!$B$664:$C$673,2)</f>
        <v>0.0922</v>
      </c>
      <c r="F123" s="239"/>
      <c r="G123" s="52"/>
      <c r="H123" s="52"/>
      <c r="I123" s="65"/>
      <c r="J123" s="65"/>
      <c r="K123" s="65"/>
      <c r="L123" s="65"/>
      <c r="N123" s="52"/>
      <c r="O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row>
    <row r="124" ht="15.75" customHeight="1">
      <c r="A124" s="52">
        <f t="shared" si="19"/>
        <v>22</v>
      </c>
      <c r="B124" s="52">
        <f>'4. Summary statistics'!F53</f>
        <v>1096</v>
      </c>
      <c r="C124" s="52">
        <f t="shared" si="18"/>
        <v>4</v>
      </c>
      <c r="D124" s="239">
        <f>vlookup(C124,'1a. Yield curve calculation'!$J$5:$K$63,2)</f>
        <v>0.2424</v>
      </c>
      <c r="E124" s="239">
        <f>vlookup(C124,'4. Summary statistics'!$B$664:$C$673,2)</f>
        <v>0.0922</v>
      </c>
      <c r="F124" s="239"/>
      <c r="G124" s="52"/>
      <c r="H124" s="52"/>
      <c r="I124" s="65"/>
      <c r="J124" s="65"/>
      <c r="K124" s="65"/>
      <c r="L124" s="65"/>
      <c r="N124" s="52"/>
      <c r="O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row>
    <row r="125" ht="15.75" customHeight="1">
      <c r="A125" s="52">
        <f t="shared" si="19"/>
        <v>23</v>
      </c>
      <c r="B125" s="52">
        <f>'4. Summary statistics'!F54</f>
        <v>1171</v>
      </c>
      <c r="C125" s="52">
        <f t="shared" si="18"/>
        <v>4</v>
      </c>
      <c r="D125" s="239">
        <f>vlookup(C125,'1a. Yield curve calculation'!$J$5:$K$63,2)</f>
        <v>0.2424</v>
      </c>
      <c r="E125" s="239">
        <f>vlookup(C125,'4. Summary statistics'!$B$664:$C$673,2)</f>
        <v>0.0922</v>
      </c>
      <c r="F125" s="239"/>
      <c r="G125" s="52"/>
      <c r="H125" s="52"/>
      <c r="I125" s="65"/>
      <c r="J125" s="65"/>
      <c r="K125" s="65"/>
      <c r="L125" s="65"/>
      <c r="N125" s="52"/>
      <c r="O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row>
    <row r="126" ht="15.75" customHeight="1">
      <c r="A126" s="52">
        <f t="shared" si="19"/>
        <v>24</v>
      </c>
      <c r="B126" s="52">
        <f>'4. Summary statistics'!F55</f>
        <v>1263</v>
      </c>
      <c r="C126" s="52">
        <f t="shared" si="18"/>
        <v>4</v>
      </c>
      <c r="D126" s="239">
        <f>vlookup(C126,'1a. Yield curve calculation'!$J$5:$K$63,2)</f>
        <v>0.2424</v>
      </c>
      <c r="E126" s="239">
        <f>vlookup(C126,'4. Summary statistics'!$B$664:$C$673,2)</f>
        <v>0.0922</v>
      </c>
      <c r="F126" s="239"/>
      <c r="G126" s="52"/>
      <c r="H126" s="52"/>
      <c r="I126" s="65"/>
      <c r="J126" s="65"/>
      <c r="K126" s="65"/>
      <c r="L126" s="65"/>
      <c r="N126" s="52"/>
      <c r="O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row>
    <row r="127" ht="15.75" customHeight="1">
      <c r="A127" s="52">
        <f t="shared" si="19"/>
        <v>25</v>
      </c>
      <c r="B127" s="52">
        <f>'4. Summary statistics'!F56</f>
        <v>1280</v>
      </c>
      <c r="C127" s="52">
        <f t="shared" si="18"/>
        <v>4</v>
      </c>
      <c r="D127" s="239">
        <f>vlookup(C127,'1a. Yield curve calculation'!$J$5:$K$63,2)</f>
        <v>0.2424</v>
      </c>
      <c r="E127" s="239">
        <f>vlookup(C127,'4. Summary statistics'!$B$664:$C$673,2)</f>
        <v>0.0922</v>
      </c>
      <c r="F127" s="239"/>
      <c r="G127" s="52"/>
      <c r="H127" s="52"/>
      <c r="I127" s="65"/>
      <c r="J127" s="65"/>
      <c r="K127" s="65"/>
      <c r="L127" s="65"/>
      <c r="N127" s="52"/>
      <c r="O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row>
    <row r="128" ht="15.75" customHeight="1">
      <c r="A128" s="52">
        <f t="shared" si="19"/>
        <v>26</v>
      </c>
      <c r="B128" s="52">
        <f>'4. Summary statistics'!F57</f>
        <v>1308</v>
      </c>
      <c r="C128" s="52">
        <f t="shared" si="18"/>
        <v>4</v>
      </c>
      <c r="D128" s="239">
        <f>vlookup(C128,'1a. Yield curve calculation'!$J$5:$K$63,2)</f>
        <v>0.2424</v>
      </c>
      <c r="E128" s="239">
        <f>vlookup(C128,'4. Summary statistics'!$B$664:$C$673,2)</f>
        <v>0.0922</v>
      </c>
      <c r="F128" s="239"/>
      <c r="G128" s="52"/>
      <c r="H128" s="52"/>
      <c r="I128" s="65"/>
      <c r="J128" s="65"/>
      <c r="K128" s="65"/>
      <c r="L128" s="65"/>
      <c r="N128" s="52"/>
      <c r="O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row>
    <row r="129" ht="15.75" customHeight="1">
      <c r="A129" s="52">
        <f t="shared" si="19"/>
        <v>27</v>
      </c>
      <c r="B129" s="52">
        <f>'4. Summary statistics'!F58</f>
        <v>1400</v>
      </c>
      <c r="C129" s="52">
        <f t="shared" si="18"/>
        <v>4</v>
      </c>
      <c r="D129" s="239">
        <f>vlookup(C129,'1a. Yield curve calculation'!$J$5:$K$63,2)</f>
        <v>0.2424</v>
      </c>
      <c r="E129" s="239">
        <f>vlookup(C129,'4. Summary statistics'!$B$664:$C$673,2)</f>
        <v>0.0922</v>
      </c>
      <c r="F129" s="239"/>
      <c r="G129" s="52"/>
      <c r="H129" s="52"/>
      <c r="I129" s="65"/>
      <c r="J129" s="65"/>
      <c r="K129" s="65"/>
      <c r="L129" s="65"/>
      <c r="N129" s="52"/>
      <c r="O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row>
    <row r="130" ht="15.75" customHeight="1">
      <c r="A130" s="52">
        <f t="shared" si="19"/>
        <v>28</v>
      </c>
      <c r="B130" s="52">
        <f>'4. Summary statistics'!F59</f>
        <v>1461</v>
      </c>
      <c r="C130" s="52">
        <f t="shared" si="18"/>
        <v>5</v>
      </c>
      <c r="D130" s="239">
        <f>vlookup(C130,'1a. Yield curve calculation'!$J$5:$K$63,2)</f>
        <v>0.2417</v>
      </c>
      <c r="E130" s="239">
        <f>vlookup(C130,'4. Summary statistics'!$B$664:$C$673,2)</f>
        <v>0.0969</v>
      </c>
      <c r="F130" s="239"/>
      <c r="G130" s="52"/>
      <c r="H130" s="52"/>
      <c r="I130" s="65"/>
      <c r="J130" s="65"/>
      <c r="K130" s="65"/>
      <c r="L130" s="65"/>
      <c r="N130" s="52"/>
      <c r="O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row>
    <row r="131" ht="15.75" customHeight="1">
      <c r="A131" s="52">
        <f t="shared" si="19"/>
        <v>29</v>
      </c>
      <c r="B131" s="52">
        <f>'4. Summary statistics'!F60</f>
        <v>1628</v>
      </c>
      <c r="C131" s="52">
        <f t="shared" si="18"/>
        <v>5</v>
      </c>
      <c r="D131" s="239">
        <f>vlookup(C131,'1a. Yield curve calculation'!$J$5:$K$63,2)</f>
        <v>0.2417</v>
      </c>
      <c r="E131" s="239">
        <f>vlookup(C131,'4. Summary statistics'!$B$664:$C$673,2)</f>
        <v>0.0969</v>
      </c>
      <c r="F131" s="239"/>
      <c r="G131" s="52"/>
      <c r="H131" s="52"/>
      <c r="I131" s="65"/>
      <c r="J131" s="65"/>
      <c r="K131" s="65"/>
      <c r="L131" s="65"/>
      <c r="N131" s="52"/>
      <c r="O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row>
    <row r="132" ht="15.75" customHeight="1">
      <c r="A132" s="52">
        <f t="shared" si="19"/>
        <v>30</v>
      </c>
      <c r="B132" s="52">
        <f>'4. Summary statistics'!F61</f>
        <v>1734</v>
      </c>
      <c r="C132" s="52">
        <f t="shared" si="18"/>
        <v>5</v>
      </c>
      <c r="D132" s="239">
        <f>vlookup(C132,'1a. Yield curve calculation'!$J$5:$K$63,2)</f>
        <v>0.2417</v>
      </c>
      <c r="E132" s="239">
        <f>vlookup(C132,'4. Summary statistics'!$B$664:$C$673,2)</f>
        <v>0.0969</v>
      </c>
      <c r="F132" s="239"/>
      <c r="G132" s="52"/>
      <c r="H132" s="52"/>
      <c r="I132" s="65"/>
      <c r="J132" s="65"/>
      <c r="K132" s="65"/>
      <c r="L132" s="65"/>
      <c r="N132" s="52"/>
      <c r="O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row>
    <row r="133" ht="15.75" customHeight="1">
      <c r="A133" s="52">
        <f t="shared" si="19"/>
        <v>31</v>
      </c>
      <c r="B133" s="52">
        <f>'4. Summary statistics'!F62</f>
        <v>1779</v>
      </c>
      <c r="C133" s="52">
        <f t="shared" si="18"/>
        <v>5</v>
      </c>
      <c r="D133" s="239">
        <f>vlookup(C133,'1a. Yield curve calculation'!$J$5:$K$63,2)</f>
        <v>0.2417</v>
      </c>
      <c r="E133" s="239">
        <f>vlookup(C133,'4. Summary statistics'!$B$664:$C$673,2)</f>
        <v>0.0969</v>
      </c>
      <c r="F133" s="239"/>
      <c r="G133" s="52"/>
      <c r="H133" s="52"/>
      <c r="I133" s="65"/>
      <c r="N133" s="52"/>
      <c r="O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row>
    <row r="134" ht="15.75" customHeight="1">
      <c r="A134" s="52">
        <f t="shared" si="19"/>
        <v>32</v>
      </c>
      <c r="B134" s="52">
        <f>'4. Summary statistics'!F63</f>
        <v>1840</v>
      </c>
      <c r="C134" s="52">
        <f t="shared" si="18"/>
        <v>6</v>
      </c>
      <c r="D134" s="239">
        <f>vlookup(C134,'1a. Yield curve calculation'!$J$5:$K$63,2)</f>
        <v>0.2359</v>
      </c>
      <c r="E134" s="239">
        <f>vlookup(C134,'4. Summary statistics'!$B$664:$C$673,2)</f>
        <v>0.0984</v>
      </c>
      <c r="F134" s="239"/>
      <c r="G134" s="52"/>
      <c r="H134" s="52"/>
      <c r="I134" s="65"/>
      <c r="N134" s="52"/>
      <c r="O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row>
    <row r="135" ht="15.75" customHeight="1">
      <c r="A135" s="52">
        <f t="shared" si="19"/>
        <v>33</v>
      </c>
      <c r="B135" s="52">
        <f>'4. Summary statistics'!F64</f>
        <v>1901</v>
      </c>
      <c r="C135" s="52">
        <f t="shared" si="18"/>
        <v>6</v>
      </c>
      <c r="D135" s="239">
        <f>vlookup(C135,'1a. Yield curve calculation'!$J$5:$K$63,2)</f>
        <v>0.2359</v>
      </c>
      <c r="E135" s="239">
        <f>vlookup(C135,'4. Summary statistics'!$B$664:$C$673,2)</f>
        <v>0.0984</v>
      </c>
      <c r="F135" s="239"/>
      <c r="G135" s="52"/>
      <c r="H135" s="52"/>
      <c r="I135" s="29"/>
      <c r="J135" s="52"/>
      <c r="K135" s="52"/>
      <c r="L135" s="52"/>
      <c r="M135" s="52"/>
      <c r="N135" s="52"/>
      <c r="O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row>
    <row r="136" ht="15.75" customHeight="1">
      <c r="A136" s="52">
        <f t="shared" si="19"/>
        <v>34</v>
      </c>
      <c r="B136" s="52">
        <f>'4. Summary statistics'!F65</f>
        <v>1962</v>
      </c>
      <c r="C136" s="52">
        <f t="shared" si="18"/>
        <v>6</v>
      </c>
      <c r="D136" s="239">
        <f>vlookup(C136,'1a. Yield curve calculation'!$J$5:$K$63,2)</f>
        <v>0.2359</v>
      </c>
      <c r="E136" s="239">
        <f>vlookup(C136,'4. Summary statistics'!$B$664:$C$673,2)</f>
        <v>0.0984</v>
      </c>
      <c r="F136" s="239"/>
      <c r="G136" s="52"/>
      <c r="H136" s="52"/>
      <c r="I136" s="29"/>
      <c r="J136" s="52"/>
      <c r="K136" s="52"/>
      <c r="L136" s="52"/>
      <c r="M136" s="52"/>
      <c r="N136" s="52"/>
      <c r="O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row>
    <row r="137" ht="15.75" customHeight="1">
      <c r="A137" s="52">
        <f t="shared" si="19"/>
        <v>35</v>
      </c>
      <c r="B137" s="52">
        <f>'4. Summary statistics'!F66</f>
        <v>1993</v>
      </c>
      <c r="C137" s="52">
        <f t="shared" si="18"/>
        <v>6</v>
      </c>
      <c r="D137" s="239">
        <f>vlookup(C137,'1a. Yield curve calculation'!$J$5:$K$63,2)</f>
        <v>0.2359</v>
      </c>
      <c r="E137" s="239">
        <f>vlookup(C137,'4. Summary statistics'!$B$664:$C$673,2)</f>
        <v>0.0984</v>
      </c>
      <c r="F137" s="239"/>
      <c r="G137" s="52"/>
      <c r="H137" s="52"/>
      <c r="I137" s="29"/>
      <c r="J137" s="52"/>
      <c r="K137" s="52"/>
      <c r="L137" s="52"/>
      <c r="M137" s="52"/>
      <c r="N137" s="52"/>
      <c r="O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row>
    <row r="138" ht="15.75" customHeight="1">
      <c r="A138" s="52">
        <f t="shared" si="19"/>
        <v>36</v>
      </c>
      <c r="B138" s="52">
        <f>'4. Summary statistics'!F67</f>
        <v>2053</v>
      </c>
      <c r="C138" s="52">
        <f t="shared" si="18"/>
        <v>6</v>
      </c>
      <c r="D138" s="239">
        <f>vlookup(C138,'1a. Yield curve calculation'!$J$5:$K$63,2)</f>
        <v>0.2359</v>
      </c>
      <c r="E138" s="239">
        <f>vlookup(C138,'4. Summary statistics'!$B$664:$C$673,2)</f>
        <v>0.0984</v>
      </c>
      <c r="F138" s="239"/>
      <c r="G138" s="52"/>
      <c r="H138" s="52"/>
      <c r="I138" s="29"/>
      <c r="J138" s="52"/>
      <c r="K138" s="52"/>
      <c r="L138" s="52"/>
      <c r="M138" s="52"/>
      <c r="N138" s="52"/>
      <c r="O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row>
    <row r="139" ht="15.75" customHeight="1">
      <c r="A139" s="52">
        <f t="shared" si="19"/>
        <v>37</v>
      </c>
      <c r="B139" s="52">
        <f>'4. Summary statistics'!F68</f>
        <v>2100</v>
      </c>
      <c r="C139" s="52">
        <f t="shared" si="18"/>
        <v>6</v>
      </c>
      <c r="D139" s="239">
        <f>vlookup(C139,'1a. Yield curve calculation'!$J$5:$K$63,2)</f>
        <v>0.2359</v>
      </c>
      <c r="E139" s="239">
        <f>vlookup(C139,'4. Summary statistics'!$B$664:$C$673,2)</f>
        <v>0.0984</v>
      </c>
      <c r="F139" s="239"/>
      <c r="G139" s="52"/>
      <c r="H139" s="52"/>
      <c r="I139" s="29"/>
      <c r="J139" s="52"/>
      <c r="K139" s="52"/>
      <c r="L139" s="52"/>
      <c r="M139" s="52"/>
      <c r="N139" s="52"/>
      <c r="O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row>
    <row r="140" ht="15.75" customHeight="1">
      <c r="A140" s="52">
        <f t="shared" si="19"/>
        <v>38</v>
      </c>
      <c r="B140" s="52">
        <f>'4. Summary statistics'!F69</f>
        <v>2161</v>
      </c>
      <c r="C140" s="52">
        <f t="shared" si="18"/>
        <v>6</v>
      </c>
      <c r="D140" s="239">
        <f>vlookup(C140,'1a. Yield curve calculation'!$J$5:$K$63,2)</f>
        <v>0.2359</v>
      </c>
      <c r="E140" s="239">
        <f>vlookup(C140,'4. Summary statistics'!$B$664:$C$673,2)</f>
        <v>0.0984</v>
      </c>
      <c r="F140" s="239"/>
      <c r="G140" s="52"/>
      <c r="H140" s="52"/>
      <c r="I140" s="29"/>
      <c r="J140" s="52"/>
      <c r="K140" s="52"/>
      <c r="L140" s="52"/>
      <c r="M140" s="52"/>
      <c r="N140" s="52"/>
      <c r="O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row>
    <row r="141" ht="15.75" customHeight="1">
      <c r="A141" s="52">
        <f t="shared" si="19"/>
        <v>39</v>
      </c>
      <c r="B141" s="52">
        <f>'4. Summary statistics'!F70</f>
        <v>2223</v>
      </c>
      <c r="C141" s="52">
        <f t="shared" si="18"/>
        <v>7</v>
      </c>
      <c r="D141" s="239">
        <f>vlookup(C141,'1a. Yield curve calculation'!$J$5:$K$63,2)</f>
        <v>0.24355</v>
      </c>
      <c r="E141" s="239">
        <f>vlookup(C141,'4. Summary statistics'!$B$664:$C$673,2)</f>
        <v>0.0984</v>
      </c>
      <c r="F141" s="239"/>
      <c r="G141" s="52"/>
      <c r="H141" s="52"/>
      <c r="I141" s="29"/>
      <c r="J141" s="52"/>
      <c r="K141" s="52"/>
      <c r="L141" s="52"/>
      <c r="M141" s="52"/>
      <c r="N141" s="52"/>
      <c r="O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row>
    <row r="142" ht="15.75" customHeight="1">
      <c r="A142" s="52">
        <f t="shared" si="19"/>
        <v>40</v>
      </c>
      <c r="B142" s="52">
        <f>'4. Summary statistics'!F71</f>
        <v>2345</v>
      </c>
      <c r="C142" s="52">
        <f t="shared" si="18"/>
        <v>7</v>
      </c>
      <c r="D142" s="239">
        <f>vlookup(C142,'1a. Yield curve calculation'!$J$5:$K$63,2)</f>
        <v>0.24355</v>
      </c>
      <c r="E142" s="239">
        <f>vlookup(C142,'4. Summary statistics'!$B$664:$C$673,2)</f>
        <v>0.0984</v>
      </c>
      <c r="F142" s="239"/>
      <c r="G142" s="52"/>
      <c r="H142" s="52"/>
      <c r="I142" s="29"/>
      <c r="J142" s="52"/>
      <c r="K142" s="52"/>
      <c r="L142" s="52"/>
      <c r="M142" s="52"/>
      <c r="N142" s="52"/>
      <c r="O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row>
    <row r="143" ht="15.75" customHeight="1">
      <c r="A143" s="52">
        <f t="shared" si="19"/>
        <v>41</v>
      </c>
      <c r="B143" s="52">
        <f>'4. Summary statistics'!F72</f>
        <v>2465</v>
      </c>
      <c r="C143" s="52">
        <f t="shared" si="18"/>
        <v>7</v>
      </c>
      <c r="D143" s="239">
        <f>vlookup(C143,'1a. Yield curve calculation'!$J$5:$K$63,2)</f>
        <v>0.24355</v>
      </c>
      <c r="E143" s="239">
        <f>vlookup(C143,'4. Summary statistics'!$B$664:$C$673,2)</f>
        <v>0.0984</v>
      </c>
      <c r="F143" s="239"/>
      <c r="G143" s="52"/>
      <c r="H143" s="52"/>
      <c r="I143" s="29"/>
      <c r="J143" s="52"/>
      <c r="K143" s="52"/>
      <c r="L143" s="52"/>
      <c r="M143" s="52"/>
      <c r="N143" s="52"/>
      <c r="O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row>
    <row r="144" ht="15.75" customHeight="1">
      <c r="A144" s="52">
        <f t="shared" si="19"/>
        <v>42</v>
      </c>
      <c r="B144" s="52">
        <f>'4. Summary statistics'!F73</f>
        <v>2540</v>
      </c>
      <c r="C144" s="52">
        <f t="shared" si="18"/>
        <v>7</v>
      </c>
      <c r="D144" s="239">
        <f>vlookup(C144,'1a. Yield curve calculation'!$J$5:$K$63,2)</f>
        <v>0.24355</v>
      </c>
      <c r="E144" s="239">
        <f>vlookup(C144,'4. Summary statistics'!$B$664:$C$673,2)</f>
        <v>0.0984</v>
      </c>
      <c r="F144" s="239"/>
      <c r="G144" s="52"/>
      <c r="H144" s="52"/>
      <c r="I144" s="29"/>
      <c r="J144" s="52"/>
      <c r="K144" s="52"/>
      <c r="L144" s="52"/>
      <c r="M144" s="52"/>
      <c r="N144" s="52"/>
      <c r="O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row>
    <row r="145" ht="15.75" customHeight="1">
      <c r="A145" s="52">
        <f t="shared" si="19"/>
        <v>43</v>
      </c>
      <c r="B145" s="52">
        <f>'4. Summary statistics'!F74</f>
        <v>2844</v>
      </c>
      <c r="C145" s="52">
        <f t="shared" si="18"/>
        <v>8</v>
      </c>
      <c r="D145" s="239">
        <f>vlookup(C145,'1a. Yield curve calculation'!$J$5:$K$63,2)</f>
        <v>0.2413</v>
      </c>
      <c r="E145" s="239">
        <f>vlookup(C145,'4. Summary statistics'!$B$664:$C$673,2)</f>
        <v>0.0994</v>
      </c>
      <c r="F145" s="239"/>
      <c r="G145" s="52"/>
      <c r="H145" s="52"/>
      <c r="I145" s="29"/>
      <c r="J145" s="52"/>
      <c r="K145" s="52"/>
      <c r="L145" s="52"/>
      <c r="M145" s="52"/>
      <c r="N145" s="52"/>
      <c r="O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row>
    <row r="146" ht="15.75" customHeight="1">
      <c r="A146" s="52">
        <f t="shared" si="19"/>
        <v>44</v>
      </c>
      <c r="B146" s="52">
        <f>'4. Summary statistics'!F75</f>
        <v>3148</v>
      </c>
      <c r="C146" s="52">
        <f t="shared" si="18"/>
        <v>9</v>
      </c>
      <c r="D146" s="239">
        <f>vlookup(C146,'1a. Yield curve calculation'!$J$5:$K$63,2)</f>
        <v>0.2481</v>
      </c>
      <c r="E146" s="239">
        <f>vlookup(C146,'4. Summary statistics'!$B$664:$C$673,2)</f>
        <v>0.0994</v>
      </c>
      <c r="F146" s="239"/>
      <c r="G146" s="52"/>
      <c r="H146" s="52"/>
      <c r="I146" s="29"/>
      <c r="J146" s="52"/>
      <c r="K146" s="52"/>
      <c r="L146" s="52"/>
      <c r="M146" s="52"/>
      <c r="N146" s="52"/>
      <c r="O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row>
    <row r="147" ht="15.75" customHeight="1">
      <c r="A147" s="52">
        <f t="shared" si="19"/>
        <v>45</v>
      </c>
      <c r="B147" s="52">
        <f>'4. Summary statistics'!F76</f>
        <v>3209</v>
      </c>
      <c r="C147" s="52">
        <f t="shared" si="18"/>
        <v>9</v>
      </c>
      <c r="D147" s="239">
        <f>vlookup(C147,'1a. Yield curve calculation'!$J$5:$K$63,2)</f>
        <v>0.2481</v>
      </c>
      <c r="E147" s="239">
        <f>vlookup(C147,'4. Summary statistics'!$B$664:$C$673,2)</f>
        <v>0.0994</v>
      </c>
      <c r="F147" s="239"/>
      <c r="G147" s="52"/>
      <c r="H147" s="52"/>
      <c r="I147" s="29"/>
      <c r="J147" s="52"/>
      <c r="K147" s="52"/>
      <c r="L147" s="52"/>
      <c r="M147" s="52"/>
      <c r="N147" s="52"/>
      <c r="O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row>
    <row r="148" ht="15.75" customHeight="1">
      <c r="A148" s="52">
        <f t="shared" si="19"/>
        <v>46</v>
      </c>
      <c r="B148" s="52">
        <f>'4. Summary statistics'!F77</f>
        <v>3409</v>
      </c>
      <c r="C148" s="52">
        <f t="shared" si="18"/>
        <v>10</v>
      </c>
      <c r="D148" s="239">
        <f>vlookup(C148,'1a. Yield curve calculation'!$J$5:$K$63,2)</f>
        <v>0.2481</v>
      </c>
      <c r="E148" s="239">
        <f>vlookup(C148,'4. Summary statistics'!$B$664:$C$673,2)</f>
        <v>0.101</v>
      </c>
      <c r="F148" s="239"/>
      <c r="G148" s="52"/>
      <c r="H148" s="52"/>
      <c r="I148" s="29"/>
      <c r="J148" s="52"/>
      <c r="K148" s="52"/>
      <c r="L148" s="52"/>
      <c r="M148" s="52"/>
      <c r="N148" s="52"/>
      <c r="O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row>
    <row r="149" ht="15.75" customHeight="1">
      <c r="A149" s="52">
        <f t="shared" si="19"/>
        <v>47</v>
      </c>
      <c r="B149" s="52">
        <f>'4. Summary statistics'!F78</f>
        <v>3440</v>
      </c>
      <c r="C149" s="52">
        <f t="shared" si="18"/>
        <v>10</v>
      </c>
      <c r="D149" s="239">
        <f>vlookup(C149,'1a. Yield curve calculation'!$J$5:$K$63,2)</f>
        <v>0.2481</v>
      </c>
      <c r="E149" s="239">
        <f>vlookup(C149,'4. Summary statistics'!$B$664:$C$673,2)</f>
        <v>0.101</v>
      </c>
      <c r="F149" s="239"/>
      <c r="G149" s="52"/>
      <c r="H149" s="52"/>
      <c r="I149" s="52"/>
      <c r="J149" s="52"/>
      <c r="K149" s="52"/>
      <c r="L149" s="52"/>
      <c r="M149" s="52"/>
      <c r="N149" s="52"/>
      <c r="O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row>
    <row r="150" ht="15.75" customHeight="1">
      <c r="A150" s="52">
        <f t="shared" si="19"/>
        <v>48</v>
      </c>
      <c r="B150" s="52">
        <f>'4. Summary statistics'!F79</f>
        <v>3714</v>
      </c>
      <c r="C150" s="52">
        <f t="shared" si="18"/>
        <v>11</v>
      </c>
      <c r="D150" s="239">
        <f>vlookup(C150,'1a. Yield curve calculation'!$J$5:$K$63,2)</f>
        <v>0.24865</v>
      </c>
      <c r="E150" s="239">
        <f>vlookup(C150,'4. Summary statistics'!$B$664:$C$673,2)</f>
        <v>0.101</v>
      </c>
      <c r="F150" s="239"/>
      <c r="G150" s="52"/>
      <c r="H150" s="52"/>
      <c r="I150" s="52"/>
      <c r="J150" s="52"/>
      <c r="K150" s="52"/>
      <c r="L150" s="52"/>
      <c r="M150" s="52"/>
      <c r="N150" s="52"/>
      <c r="O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row>
    <row r="151" ht="15.75" customHeight="1">
      <c r="A151" s="52">
        <f t="shared" si="19"/>
        <v>49</v>
      </c>
      <c r="B151" s="52">
        <f>'4. Summary statistics'!F80</f>
        <v>3820</v>
      </c>
      <c r="C151" s="52">
        <f t="shared" si="18"/>
        <v>11</v>
      </c>
      <c r="D151" s="239">
        <f>vlookup(C151,'1a. Yield curve calculation'!$J$5:$K$63,2)</f>
        <v>0.24865</v>
      </c>
      <c r="E151" s="239">
        <f>vlookup(C151,'4. Summary statistics'!$B$664:$C$673,2)</f>
        <v>0.101</v>
      </c>
      <c r="F151" s="239"/>
      <c r="G151" s="52"/>
      <c r="H151" s="52"/>
      <c r="I151" s="52"/>
      <c r="J151" s="52"/>
      <c r="K151" s="52"/>
      <c r="L151" s="52"/>
      <c r="M151" s="52"/>
      <c r="N151" s="52"/>
      <c r="O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row>
    <row r="152" ht="15.75" customHeight="1">
      <c r="A152" s="52">
        <f t="shared" si="19"/>
        <v>50</v>
      </c>
      <c r="B152" s="52">
        <f>'4. Summary statistics'!F81</f>
        <v>3957</v>
      </c>
      <c r="C152" s="52">
        <f t="shared" si="18"/>
        <v>11</v>
      </c>
      <c r="D152" s="239">
        <f>vlookup(C152,'1a. Yield curve calculation'!$J$5:$K$63,2)</f>
        <v>0.24865</v>
      </c>
      <c r="E152" s="239">
        <f>vlookup(C152,'4. Summary statistics'!$B$664:$C$673,2)</f>
        <v>0.101</v>
      </c>
      <c r="F152" s="239"/>
      <c r="G152" s="52"/>
      <c r="H152" s="52"/>
      <c r="I152" s="52"/>
      <c r="J152" s="52"/>
      <c r="K152" s="52"/>
      <c r="L152" s="52"/>
      <c r="M152" s="52"/>
      <c r="N152" s="52"/>
      <c r="O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row>
    <row r="153" ht="15.75" customHeight="1">
      <c r="A153" s="52">
        <f t="shared" si="19"/>
        <v>51</v>
      </c>
      <c r="B153" s="52">
        <f>'4. Summary statistics'!F82</f>
        <v>3987</v>
      </c>
      <c r="C153" s="52">
        <f t="shared" si="18"/>
        <v>11</v>
      </c>
      <c r="D153" s="239">
        <f>vlookup(C153,'1a. Yield curve calculation'!$J$5:$K$63,2)</f>
        <v>0.24865</v>
      </c>
      <c r="E153" s="239">
        <f>vlookup(C153,'4. Summary statistics'!$B$664:$C$673,2)</f>
        <v>0.101</v>
      </c>
      <c r="F153" s="239"/>
      <c r="G153" s="52"/>
      <c r="H153" s="52"/>
      <c r="I153" s="52"/>
      <c r="J153" s="52"/>
      <c r="K153" s="52"/>
      <c r="L153" s="52"/>
      <c r="M153" s="52"/>
      <c r="N153" s="52"/>
      <c r="O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row>
    <row r="154" ht="15.75" customHeight="1">
      <c r="A154" s="52">
        <f t="shared" si="19"/>
        <v>52</v>
      </c>
      <c r="B154" s="52">
        <f>'4. Summary statistics'!F83</f>
        <v>4110</v>
      </c>
      <c r="C154" s="52">
        <f t="shared" si="18"/>
        <v>12</v>
      </c>
      <c r="D154" s="239">
        <f>vlookup(C154,'1a. Yield curve calculation'!$J$5:$K$63,2)</f>
        <v>0.24865</v>
      </c>
      <c r="E154" s="239">
        <f>vlookup(C154,'4. Summary statistics'!$B$664:$C$673,2)</f>
        <v>0.101</v>
      </c>
      <c r="F154" s="239"/>
      <c r="G154" s="52"/>
      <c r="H154" s="52"/>
      <c r="I154" s="52"/>
      <c r="J154" s="52"/>
      <c r="K154" s="52"/>
      <c r="L154" s="52"/>
      <c r="M154" s="52"/>
      <c r="N154" s="52"/>
      <c r="O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row>
    <row r="155" ht="15.75" customHeight="1">
      <c r="A155" s="52">
        <f t="shared" si="19"/>
        <v>53</v>
      </c>
      <c r="B155" s="52">
        <f>'4. Summary statistics'!F84</f>
        <v>4171</v>
      </c>
      <c r="C155" s="52">
        <f t="shared" si="18"/>
        <v>12</v>
      </c>
      <c r="D155" s="239">
        <f>vlookup(C155,'1a. Yield curve calculation'!$J$5:$K$63,2)</f>
        <v>0.24865</v>
      </c>
      <c r="E155" s="239">
        <f>vlookup(C155,'4. Summary statistics'!$B$664:$C$673,2)</f>
        <v>0.101</v>
      </c>
      <c r="F155" s="239"/>
      <c r="G155" s="52"/>
      <c r="H155" s="52"/>
      <c r="I155" s="52"/>
      <c r="J155" s="52"/>
      <c r="K155" s="52"/>
      <c r="L155" s="52"/>
      <c r="M155" s="52"/>
      <c r="N155" s="52"/>
      <c r="O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row>
    <row r="156" ht="15.75" customHeight="1">
      <c r="A156" s="52">
        <f t="shared" si="19"/>
        <v>54</v>
      </c>
      <c r="B156" s="52">
        <f>'4. Summary statistics'!F85</f>
        <v>4428</v>
      </c>
      <c r="C156" s="52">
        <f t="shared" si="18"/>
        <v>13</v>
      </c>
      <c r="D156" s="239">
        <f>vlookup(C156,'1a. Yield curve calculation'!$J$5:$K$63,2)</f>
        <v>0.23975</v>
      </c>
      <c r="E156" s="239">
        <f>vlookup(C156,'4. Summary statistics'!$B$664:$C$673,2)</f>
        <v>0.101</v>
      </c>
      <c r="F156" s="239"/>
      <c r="G156" s="52"/>
      <c r="H156" s="52"/>
      <c r="I156" s="52"/>
      <c r="J156" s="52"/>
      <c r="K156" s="52"/>
      <c r="L156" s="52"/>
      <c r="M156" s="52"/>
      <c r="N156" s="52"/>
      <c r="O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row>
    <row r="157" ht="15.75" customHeight="1">
      <c r="A157" s="52">
        <f t="shared" si="19"/>
        <v>55</v>
      </c>
      <c r="B157" s="52">
        <f>'4. Summary statistics'!F86</f>
        <v>4609</v>
      </c>
      <c r="C157" s="52">
        <f t="shared" si="18"/>
        <v>13</v>
      </c>
      <c r="D157" s="239">
        <f>vlookup(C157,'1a. Yield curve calculation'!$J$5:$K$63,2)</f>
        <v>0.23975</v>
      </c>
      <c r="E157" s="239">
        <f>vlookup(C157,'4. Summary statistics'!$B$664:$C$673,2)</f>
        <v>0.101</v>
      </c>
      <c r="F157" s="239"/>
      <c r="G157" s="52"/>
      <c r="H157" s="52"/>
      <c r="I157" s="52"/>
      <c r="J157" s="52"/>
      <c r="K157" s="52"/>
      <c r="L157" s="52"/>
      <c r="M157" s="52"/>
      <c r="N157" s="52"/>
      <c r="O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row>
    <row r="158" ht="15.75" customHeight="1">
      <c r="A158" s="52">
        <f t="shared" si="19"/>
        <v>56</v>
      </c>
      <c r="B158" s="52">
        <f>'4. Summary statistics'!F87</f>
        <v>6223</v>
      </c>
      <c r="C158" s="52">
        <f t="shared" si="18"/>
        <v>18</v>
      </c>
      <c r="D158" s="239">
        <f>vlookup(C158,'1a. Yield curve calculation'!$J$5:$K$63,2)</f>
        <v>0.23975</v>
      </c>
      <c r="E158" s="239">
        <f>vlookup(C158,'4. Summary statistics'!$B$664:$C$673,2)</f>
        <v>0.1041</v>
      </c>
      <c r="F158" s="239"/>
      <c r="G158" s="52"/>
      <c r="H158" s="52"/>
      <c r="I158" s="52"/>
      <c r="J158" s="52"/>
      <c r="K158" s="52"/>
      <c r="L158" s="52"/>
      <c r="M158" s="52"/>
      <c r="N158" s="52"/>
      <c r="O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row>
    <row r="159" ht="15.75" customHeight="1">
      <c r="A159" s="52">
        <f t="shared" si="19"/>
        <v>57</v>
      </c>
      <c r="B159" s="52">
        <f>'4. Summary statistics'!F88</f>
        <v>6728</v>
      </c>
      <c r="C159" s="52">
        <f t="shared" si="18"/>
        <v>19</v>
      </c>
      <c r="D159" s="239">
        <f>vlookup(C159,'1a. Yield curve calculation'!$J$5:$K$63,2)</f>
        <v>0.23975</v>
      </c>
      <c r="E159" s="239">
        <f>vlookup(C159,'4. Summary statistics'!$B$664:$C$673,2)</f>
        <v>0.1041</v>
      </c>
      <c r="F159" s="239"/>
      <c r="G159" s="52"/>
      <c r="H159" s="52"/>
      <c r="I159" s="52"/>
      <c r="J159" s="52"/>
      <c r="K159" s="52"/>
      <c r="L159" s="52"/>
      <c r="M159" s="52"/>
      <c r="N159" s="52"/>
      <c r="O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row>
    <row r="160" ht="15.75" customHeight="1">
      <c r="A160" s="52">
        <f t="shared" si="19"/>
        <v>58</v>
      </c>
      <c r="B160" s="52">
        <f>'4. Summary statistics'!F89</f>
        <v>7609</v>
      </c>
      <c r="C160" s="52">
        <f t="shared" si="18"/>
        <v>21</v>
      </c>
      <c r="D160" s="239">
        <f>vlookup(C160,'1a. Yield curve calculation'!$J$5:$K$63,2)</f>
        <v>0.20015</v>
      </c>
      <c r="E160" s="239">
        <f>vlookup(C160,'4. Summary statistics'!$B$664:$C$673,2)</f>
        <v>0.106</v>
      </c>
      <c r="F160" s="239"/>
      <c r="G160" s="52"/>
      <c r="H160" s="52"/>
      <c r="I160" s="52"/>
      <c r="J160" s="52"/>
      <c r="K160" s="52"/>
      <c r="L160" s="52"/>
      <c r="M160" s="52"/>
      <c r="N160" s="52"/>
      <c r="O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row>
    <row r="161" ht="15.75" customHeight="1">
      <c r="A161" s="52">
        <f t="shared" si="19"/>
        <v>59</v>
      </c>
      <c r="B161" s="52">
        <f>'4. Summary statistics'!F90</f>
        <v>7823</v>
      </c>
      <c r="C161" s="52">
        <f t="shared" si="18"/>
        <v>22</v>
      </c>
      <c r="D161" s="239">
        <f>vlookup(C161,'1a. Yield curve calculation'!$J$5:$K$63,2)</f>
        <v>0.2015</v>
      </c>
      <c r="E161" s="239">
        <f>vlookup(C161,'4. Summary statistics'!$B$664:$C$673,2)</f>
        <v>0.106</v>
      </c>
      <c r="F161" s="239"/>
      <c r="G161" s="52"/>
      <c r="H161" s="52"/>
      <c r="I161" s="52"/>
      <c r="J161" s="52"/>
      <c r="K161" s="52"/>
      <c r="L161" s="52"/>
      <c r="M161" s="52"/>
      <c r="N161" s="52"/>
      <c r="O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row>
    <row r="162" ht="15.75" customHeight="1">
      <c r="A162" s="52">
        <f t="shared" si="19"/>
        <v>60</v>
      </c>
      <c r="B162" s="52">
        <f>'4. Summary statistics'!F91</f>
        <v>7975</v>
      </c>
      <c r="C162" s="52">
        <f t="shared" si="18"/>
        <v>22</v>
      </c>
      <c r="D162" s="239">
        <f>vlookup(C162,'1a. Yield curve calculation'!$J$5:$K$63,2)</f>
        <v>0.2015</v>
      </c>
      <c r="E162" s="239">
        <f>vlookup(C162,'4. Summary statistics'!$B$664:$C$673,2)</f>
        <v>0.106</v>
      </c>
      <c r="F162" s="239"/>
      <c r="G162" s="52"/>
      <c r="H162" s="52"/>
      <c r="I162" s="52"/>
      <c r="J162" s="52"/>
      <c r="K162" s="52"/>
      <c r="L162" s="52"/>
      <c r="M162" s="52"/>
      <c r="N162" s="52"/>
      <c r="O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row>
    <row r="163" ht="15.75" customHeight="1">
      <c r="A163" s="52">
        <f t="shared" si="19"/>
        <v>61</v>
      </c>
      <c r="B163" s="52">
        <f>'4. Summary statistics'!F92</f>
        <v>8248</v>
      </c>
      <c r="C163" s="52">
        <f t="shared" si="18"/>
        <v>23</v>
      </c>
      <c r="D163" s="239">
        <f>vlookup(C163,'1a. Yield curve calculation'!$J$5:$K$63,2)</f>
        <v>0.20205</v>
      </c>
      <c r="E163" s="239">
        <f>vlookup(C163,'4. Summary statistics'!$B$664:$C$673,2)</f>
        <v>0.106</v>
      </c>
      <c r="F163" s="239"/>
      <c r="G163" s="52"/>
      <c r="H163" s="52"/>
      <c r="I163" s="52"/>
      <c r="J163" s="52"/>
      <c r="K163" s="52"/>
      <c r="L163" s="52"/>
      <c r="M163" s="52"/>
      <c r="N163" s="52"/>
      <c r="O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row>
    <row r="164" ht="15.75" customHeight="1">
      <c r="A164" s="52"/>
      <c r="B164" s="52"/>
      <c r="D164" s="239"/>
      <c r="M164" s="52"/>
      <c r="N164" s="52"/>
      <c r="O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row>
    <row r="165" ht="15.75" customHeight="1">
      <c r="A165" s="52"/>
      <c r="B165" s="52"/>
      <c r="D165" s="239"/>
      <c r="M165" s="52"/>
      <c r="N165" s="52"/>
      <c r="O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row>
    <row r="166" ht="15.75" customHeight="1">
      <c r="A166" s="52"/>
      <c r="B166" s="52"/>
      <c r="D166" s="239"/>
      <c r="M166" s="52"/>
      <c r="N166" s="52"/>
      <c r="O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row>
    <row r="167" ht="15.75" customHeight="1">
      <c r="A167" s="144" t="s">
        <v>138</v>
      </c>
      <c r="B167" s="52"/>
      <c r="C167" s="52"/>
      <c r="D167" s="239"/>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row>
    <row r="168" ht="15.75" customHeight="1">
      <c r="A168" s="240" t="s">
        <v>139</v>
      </c>
      <c r="B168" s="52"/>
      <c r="C168" s="52"/>
      <c r="D168" s="239"/>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row>
    <row r="169" ht="15.75" customHeight="1">
      <c r="A169" s="29" t="s">
        <v>140</v>
      </c>
      <c r="B169" s="29" t="s">
        <v>141</v>
      </c>
      <c r="C169" s="29" t="s">
        <v>142</v>
      </c>
      <c r="D169" s="29" t="s">
        <v>143</v>
      </c>
      <c r="E169" s="29" t="s">
        <v>144</v>
      </c>
      <c r="F169" s="29" t="s">
        <v>145</v>
      </c>
      <c r="G169" s="29" t="s">
        <v>146</v>
      </c>
      <c r="H169" s="29" t="s">
        <v>147</v>
      </c>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row>
    <row r="170" ht="15.75" customHeight="1">
      <c r="A170" s="241">
        <v>44678.0</v>
      </c>
      <c r="B170" s="242">
        <v>45811.0</v>
      </c>
      <c r="C170" s="29">
        <v>6.13</v>
      </c>
      <c r="D170" s="243">
        <v>0.3838</v>
      </c>
      <c r="E170" s="239">
        <v>0.40049999999999997</v>
      </c>
      <c r="F170" s="239">
        <f t="shared" ref="F170:F176" si="20">AVERAGE(D170:E170)</f>
        <v>0.39215</v>
      </c>
      <c r="G170" s="244">
        <f t="shared" ref="G170:G176" si="21">-PV(F170/2,COUPNUM(A170,B170,2,1)-1,C170/2,100,0)*(1+F170*(COUPNCD(A170,B170,2,1)-A170)/365)</f>
        <v>46.21430753</v>
      </c>
      <c r="H170" s="245">
        <f t="shared" ref="H170:H176" si="22">100-G170</f>
        <v>53.78569247</v>
      </c>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row>
    <row r="171" ht="15.75" customHeight="1">
      <c r="A171" s="241">
        <v>44678.0</v>
      </c>
      <c r="B171" s="242">
        <v>45964.0</v>
      </c>
      <c r="C171" s="29">
        <v>6.85</v>
      </c>
      <c r="D171" s="243">
        <v>0.3662</v>
      </c>
      <c r="E171" s="239">
        <v>0.3809</v>
      </c>
      <c r="F171" s="239">
        <f t="shared" si="20"/>
        <v>0.37355</v>
      </c>
      <c r="G171" s="244">
        <f t="shared" si="21"/>
        <v>43.23022686</v>
      </c>
      <c r="H171" s="245">
        <f t="shared" si="22"/>
        <v>56.76977314</v>
      </c>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row>
    <row r="172" ht="15.75" customHeight="1">
      <c r="A172" s="241">
        <v>44678.0</v>
      </c>
      <c r="B172" s="242">
        <v>46221.0</v>
      </c>
      <c r="C172" s="29">
        <v>6.83</v>
      </c>
      <c r="D172" s="243">
        <v>0.3129</v>
      </c>
      <c r="E172" s="239">
        <v>0.3221</v>
      </c>
      <c r="F172" s="239">
        <f t="shared" si="20"/>
        <v>0.3175</v>
      </c>
      <c r="G172" s="244">
        <f t="shared" si="21"/>
        <v>48.91697666</v>
      </c>
      <c r="H172" s="245">
        <f t="shared" si="22"/>
        <v>51.08302334</v>
      </c>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row>
    <row r="173" ht="15.75" customHeight="1">
      <c r="A173" s="241">
        <v>44678.0</v>
      </c>
      <c r="B173" s="246">
        <v>46518.0</v>
      </c>
      <c r="C173" s="29">
        <v>6.2</v>
      </c>
      <c r="D173" s="243">
        <v>0.2761</v>
      </c>
      <c r="E173" s="239">
        <v>0.2842</v>
      </c>
      <c r="F173" s="239">
        <f t="shared" si="20"/>
        <v>0.28015</v>
      </c>
      <c r="G173" s="244">
        <f t="shared" si="21"/>
        <v>43.58523289</v>
      </c>
      <c r="H173" s="245">
        <f t="shared" si="22"/>
        <v>56.41476711</v>
      </c>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row>
    <row r="174" ht="15.75" customHeight="1">
      <c r="A174" s="241">
        <v>44678.0</v>
      </c>
      <c r="B174" s="242">
        <v>46861.0</v>
      </c>
      <c r="C174" s="29">
        <v>6.75</v>
      </c>
      <c r="D174" s="243">
        <v>0.2432</v>
      </c>
      <c r="E174" s="239">
        <v>0.24960000000000002</v>
      </c>
      <c r="F174" s="239">
        <f t="shared" si="20"/>
        <v>0.2464</v>
      </c>
      <c r="G174" s="244">
        <f t="shared" si="21"/>
        <v>53.21571765</v>
      </c>
      <c r="H174" s="245">
        <f t="shared" si="22"/>
        <v>46.78428235</v>
      </c>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row>
    <row r="175" ht="15.75" customHeight="1">
      <c r="A175" s="241">
        <v>44678.0</v>
      </c>
      <c r="B175" s="242">
        <v>47191.0</v>
      </c>
      <c r="C175" s="61">
        <v>7.85</v>
      </c>
      <c r="D175" s="243">
        <v>0.2451</v>
      </c>
      <c r="E175" s="239">
        <v>0.25</v>
      </c>
      <c r="F175" s="239">
        <f t="shared" si="20"/>
        <v>0.24755</v>
      </c>
      <c r="G175" s="244">
        <f t="shared" si="21"/>
        <v>51.12441306</v>
      </c>
      <c r="H175" s="245">
        <f t="shared" si="22"/>
        <v>48.87558694</v>
      </c>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row>
    <row r="176" ht="15.75" customHeight="1">
      <c r="A176" s="241">
        <v>44678.0</v>
      </c>
      <c r="B176" s="242">
        <v>47570.0</v>
      </c>
      <c r="C176" s="29">
        <v>7.55</v>
      </c>
      <c r="D176" s="243">
        <v>0.2238</v>
      </c>
      <c r="E176" s="239">
        <v>0.23</v>
      </c>
      <c r="F176" s="239">
        <f t="shared" si="20"/>
        <v>0.2269</v>
      </c>
      <c r="G176" s="244">
        <f t="shared" si="21"/>
        <v>51.04602211</v>
      </c>
      <c r="H176" s="245">
        <f t="shared" si="22"/>
        <v>48.95397789</v>
      </c>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row>
    <row r="177" ht="15.75" customHeight="1">
      <c r="A177" s="52"/>
      <c r="B177" s="52"/>
      <c r="C177" s="52"/>
      <c r="D177" s="239"/>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row>
    <row r="178" ht="15.75" customHeight="1">
      <c r="A178" s="29" t="s">
        <v>148</v>
      </c>
      <c r="B178" s="52"/>
      <c r="C178" s="52"/>
      <c r="D178" s="239"/>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row>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row>
    <row r="189"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row>
    <row r="190"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row>
    <row r="191"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row>
    <row r="192"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row>
    <row r="193"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row>
    <row r="194"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row>
    <row r="195"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row>
    <row r="196"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row>
    <row r="197"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row>
    <row r="198"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row>
    <row r="199"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row>
    <row r="200"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row>
    <row r="201"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row>
    <row r="202"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row>
    <row r="203"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row>
    <row r="204"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row>
    <row r="205"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row>
    <row r="206"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row>
    <row r="207"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row>
    <row r="208"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row>
    <row r="209"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row>
    <row r="210"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row>
    <row r="211"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row>
    <row r="212"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row>
    <row r="213"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row>
    <row r="214"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row>
    <row r="215"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row>
    <row r="216"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row>
    <row r="217"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row>
    <row r="218"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row>
    <row r="219"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row>
    <row r="220"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row>
    <row r="221"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row>
    <row r="222"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row>
    <row r="223"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row>
    <row r="224"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row>
    <row r="225"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row>
    <row r="226"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row>
    <row r="227"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row>
    <row r="228"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row>
    <row r="229"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row>
    <row r="230"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row>
    <row r="231"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row>
    <row r="232"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row>
    <row r="233"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row>
    <row r="234"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row>
    <row r="235"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row>
    <row r="236"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row>
    <row r="237"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row>
    <row r="238"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row>
    <row r="239"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row>
    <row r="240"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row>
    <row r="241"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row>
    <row r="242"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row>
    <row r="243"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row>
    <row r="244"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row>
    <row r="245"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row>
    <row r="246"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row>
    <row r="247"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row>
    <row r="248"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row>
    <row r="249"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row>
    <row r="250"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row>
    <row r="251"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row>
    <row r="252"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row>
    <row r="253"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row>
    <row r="254"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row>
    <row r="255"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row>
    <row r="256"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row>
    <row r="257"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row>
    <row r="258"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row>
    <row r="259"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row>
    <row r="260"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row>
    <row r="261"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row>
    <row r="262"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row>
    <row r="263"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row>
    <row r="264"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row>
    <row r="265"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row>
    <row r="266"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row>
    <row r="267"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row>
    <row r="268"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row>
    <row r="269"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row>
    <row r="270"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row>
    <row r="271"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row>
    <row r="272"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row>
    <row r="273"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row>
    <row r="274"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row>
    <row r="275"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row>
    <row r="276"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row>
    <row r="277"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row>
    <row r="278"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row>
    <row r="279"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row>
    <row r="280"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row>
    <row r="281"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row>
    <row r="282"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row>
    <row r="283"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row>
    <row r="284"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row>
    <row r="285"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row>
    <row r="286"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row>
    <row r="287"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row>
    <row r="288"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row>
    <row r="289"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row>
    <row r="290"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row>
    <row r="291"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row>
    <row r="292"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row>
    <row r="293"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row>
    <row r="294"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row>
    <row r="295"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row>
    <row r="296"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row>
    <row r="297"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row>
    <row r="298"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row>
    <row r="299"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row>
    <row r="300"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row>
    <row r="301"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row>
    <row r="302"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row>
    <row r="303"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row>
    <row r="304"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row>
    <row r="305"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row>
    <row r="306"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row>
    <row r="307"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row>
    <row r="308"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row>
    <row r="309"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row>
    <row r="310"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row>
    <row r="311"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row>
    <row r="312"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row>
    <row r="313"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row>
    <row r="314"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row>
    <row r="315"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row>
    <row r="316"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row>
    <row r="317"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row>
    <row r="318"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row>
    <row r="319"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row>
    <row r="320"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row>
    <row r="321"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row>
    <row r="322"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row>
    <row r="323"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row>
    <row r="324" ht="15.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row>
    <row r="325" ht="15.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row>
    <row r="326" ht="15.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row>
    <row r="327" ht="15.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row>
    <row r="328" ht="15.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row>
    <row r="329" ht="15.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row>
    <row r="330" ht="15.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row>
    <row r="331" ht="15.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row>
    <row r="332" ht="15.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row>
    <row r="333" ht="15.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row>
    <row r="334" ht="15.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row>
    <row r="335" ht="15.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row>
    <row r="336" ht="15.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row>
    <row r="337" ht="15.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row>
    <row r="338" ht="15.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row>
    <row r="339" ht="15.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row>
    <row r="340" ht="15.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row>
    <row r="341" ht="15.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row>
    <row r="342" ht="15.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row>
    <row r="343" ht="15.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row>
    <row r="344" ht="15.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row>
    <row r="345" ht="15.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row>
    <row r="346" ht="15.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row>
    <row r="347" ht="15.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row>
    <row r="348" ht="15.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row>
    <row r="349" ht="15.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row>
    <row r="350" ht="15.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row>
    <row r="351" ht="15.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row>
    <row r="352" ht="15.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row>
    <row r="353" ht="15.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row>
    <row r="354" ht="15.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row>
    <row r="355" ht="15.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row>
    <row r="356" ht="15.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row>
    <row r="357" ht="15.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row>
    <row r="358" ht="15.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row>
    <row r="359" ht="15.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row>
    <row r="360" ht="15.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row>
    <row r="361" ht="15.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row>
    <row r="362" ht="15.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row>
    <row r="363" ht="15.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row>
    <row r="364" ht="15.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row>
    <row r="365" ht="15.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row>
    <row r="366" ht="15.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row>
    <row r="367" ht="15.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row>
    <row r="368" ht="15.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row>
    <row r="369" ht="15.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row>
    <row r="370" ht="15.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row>
    <row r="371" ht="15.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row>
    <row r="372" ht="15.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row>
    <row r="373" ht="15.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row>
    <row r="374" ht="15.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row>
    <row r="375" ht="15.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row>
    <row r="376" ht="15.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row>
    <row r="377" ht="15.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row>
    <row r="378" ht="15.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row>
    <row r="379" ht="15.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row>
    <row r="380" ht="15.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row>
    <row r="381" ht="15.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row>
    <row r="382" ht="15.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row>
    <row r="383" ht="15.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row>
    <row r="384" ht="15.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row>
    <row r="385" ht="15.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row>
    <row r="386" ht="15.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row>
    <row r="387" ht="15.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row>
    <row r="388" ht="15.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row>
    <row r="389" ht="15.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row>
    <row r="390" ht="15.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row>
    <row r="391" ht="15.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row>
    <row r="392" ht="15.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row>
    <row r="393" ht="15.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row>
    <row r="394" ht="15.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row>
    <row r="395" ht="15.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row>
    <row r="396" ht="15.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row>
    <row r="397" ht="15.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row>
    <row r="398" ht="15.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row>
    <row r="399" ht="15.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row>
    <row r="400" ht="15.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row>
    <row r="401" ht="15.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row>
    <row r="402" ht="15.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row>
    <row r="403" ht="15.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row>
    <row r="404" ht="15.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row>
    <row r="405" ht="15.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row>
    <row r="406" ht="15.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row>
    <row r="407" ht="15.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row>
    <row r="408" ht="15.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row>
    <row r="409" ht="15.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row>
    <row r="410" ht="15.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row>
    <row r="411" ht="15.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row>
    <row r="412" ht="15.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row>
    <row r="413" ht="15.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row>
    <row r="414" ht="15.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row>
    <row r="415" ht="15.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row>
    <row r="416" ht="15.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row>
    <row r="417" ht="15.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row>
    <row r="418" ht="15.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row>
    <row r="419" ht="15.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row>
    <row r="420" ht="15.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row>
    <row r="421" ht="15.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row>
    <row r="422" ht="15.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row>
    <row r="423" ht="15.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row>
    <row r="424" ht="15.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row>
    <row r="425" ht="15.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row>
    <row r="426" ht="15.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row>
    <row r="427" ht="15.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row>
    <row r="428" ht="15.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row>
    <row r="429" ht="15.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row>
    <row r="430" ht="15.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row>
    <row r="431" ht="15.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row>
    <row r="432" ht="15.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row>
    <row r="433" ht="15.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row>
    <row r="434" ht="15.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row>
    <row r="435" ht="15.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row>
    <row r="436" ht="15.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row>
    <row r="437" ht="15.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row>
    <row r="438" ht="15.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row>
    <row r="439" ht="15.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row>
    <row r="440" ht="15.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row>
    <row r="441" ht="15.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row>
    <row r="442" ht="15.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row>
    <row r="443" ht="15.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row>
    <row r="444" ht="15.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row>
    <row r="445" ht="15.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row>
    <row r="446" ht="15.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row>
    <row r="447" ht="15.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row>
    <row r="448" ht="15.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row>
    <row r="449" ht="15.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row>
    <row r="450" ht="15.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row>
    <row r="451" ht="15.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row>
    <row r="452" ht="15.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row>
    <row r="453" ht="15.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row>
    <row r="454" ht="15.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row>
    <row r="455" ht="15.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row>
    <row r="456" ht="15.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row>
    <row r="457" ht="15.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row>
    <row r="458" ht="15.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row>
    <row r="459" ht="15.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row>
    <row r="460" ht="15.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row>
    <row r="461" ht="15.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row>
    <row r="462" ht="15.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row>
    <row r="463" ht="15.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row>
    <row r="464" ht="15.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row>
    <row r="465" ht="15.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row>
    <row r="466" ht="15.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row>
    <row r="467" ht="15.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row>
    <row r="468" ht="15.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row>
    <row r="469" ht="15.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row>
    <row r="470" ht="15.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row>
    <row r="471" ht="15.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row>
    <row r="472" ht="15.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row>
    <row r="473" ht="15.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row>
    <row r="474" ht="15.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row>
    <row r="475" ht="15.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row>
    <row r="476" ht="15.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row>
    <row r="477" ht="15.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row>
    <row r="478" ht="15.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row>
    <row r="479" ht="15.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row>
    <row r="480" ht="15.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row>
    <row r="481" ht="15.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row>
    <row r="482" ht="15.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row>
    <row r="483" ht="15.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row>
    <row r="484" ht="15.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row>
    <row r="485" ht="15.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row>
    <row r="486" ht="15.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row>
    <row r="487" ht="15.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row>
    <row r="488" ht="15.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row>
    <row r="489" ht="15.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row>
    <row r="490" ht="15.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row>
    <row r="491" ht="15.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row>
    <row r="492" ht="15.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row>
    <row r="493" ht="15.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row>
    <row r="494" ht="15.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row>
    <row r="495" ht="15.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row>
    <row r="496" ht="15.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row>
    <row r="497" ht="15.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row>
    <row r="498" ht="15.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row>
    <row r="499" ht="15.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row>
    <row r="500" ht="15.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row>
    <row r="501" ht="15.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row>
    <row r="502" ht="15.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row>
    <row r="503" ht="15.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row>
    <row r="504" ht="15.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row>
    <row r="505" ht="15.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row>
    <row r="506" ht="15.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row>
    <row r="507" ht="15.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row>
    <row r="508" ht="15.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row>
    <row r="509" ht="15.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row>
    <row r="510" ht="15.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row>
    <row r="511" ht="15.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row>
    <row r="512" ht="15.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row>
    <row r="513" ht="15.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row>
    <row r="514" ht="15.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row>
    <row r="515" ht="15.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row>
    <row r="516" ht="15.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row>
    <row r="517" ht="15.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row>
    <row r="518" ht="15.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row>
    <row r="519" ht="15.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row>
    <row r="520" ht="15.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row>
    <row r="521" ht="15.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row>
    <row r="522" ht="15.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row>
    <row r="523" ht="15.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row>
    <row r="524" ht="15.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row>
    <row r="525" ht="15.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row>
    <row r="526" ht="15.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row>
    <row r="527" ht="15.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row>
    <row r="528" ht="15.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row>
    <row r="529" ht="15.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row>
    <row r="530" ht="15.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row>
    <row r="531" ht="15.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row>
    <row r="532" ht="15.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row>
    <row r="533" ht="15.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row>
    <row r="534" ht="15.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row>
    <row r="535" ht="15.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row>
    <row r="536" ht="15.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row>
    <row r="537" ht="15.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row>
    <row r="538" ht="15.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row>
    <row r="539" ht="15.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row>
    <row r="540" ht="15.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row>
    <row r="541" ht="15.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row>
    <row r="542" ht="15.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row>
    <row r="543" ht="15.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row>
    <row r="544" ht="15.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row>
    <row r="545" ht="15.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row>
    <row r="546" ht="15.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row>
    <row r="547" ht="15.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row>
    <row r="548" ht="15.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row>
    <row r="549" ht="15.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row>
    <row r="550" ht="15.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row>
    <row r="551" ht="15.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row>
    <row r="552" ht="15.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row>
    <row r="553" ht="15.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row>
    <row r="554" ht="15.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row>
    <row r="555" ht="15.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row>
    <row r="556" ht="15.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row>
    <row r="557" ht="15.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row>
    <row r="558" ht="15.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row>
    <row r="559" ht="15.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row>
    <row r="560" ht="15.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row>
    <row r="561" ht="15.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row>
    <row r="562" ht="15.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row>
    <row r="563" ht="15.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row>
    <row r="564" ht="15.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row>
    <row r="565" ht="15.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row>
    <row r="566" ht="15.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row>
    <row r="567" ht="15.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row>
    <row r="568" ht="15.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row>
    <row r="569" ht="15.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row>
    <row r="570" ht="15.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row>
    <row r="571" ht="15.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row>
    <row r="572" ht="15.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row>
    <row r="573" ht="15.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row>
    <row r="574" ht="15.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row>
    <row r="575" ht="15.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row>
    <row r="576" ht="15.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row>
    <row r="577" ht="15.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row>
    <row r="578" ht="15.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row>
    <row r="579" ht="15.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row>
    <row r="580" ht="15.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row>
    <row r="581" ht="15.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row>
    <row r="582" ht="15.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row>
    <row r="583" ht="15.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row>
    <row r="584" ht="15.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row>
    <row r="585" ht="15.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row>
    <row r="586" ht="15.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row>
    <row r="587" ht="15.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row>
    <row r="588" ht="15.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row>
    <row r="589" ht="15.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row>
    <row r="590" ht="15.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row>
    <row r="591" ht="15.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row>
    <row r="592" ht="15.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row>
    <row r="593" ht="15.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row>
    <row r="594" ht="15.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row>
    <row r="595" ht="15.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row>
    <row r="596" ht="15.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row>
    <row r="597" ht="15.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row>
    <row r="598" ht="15.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row>
    <row r="599" ht="15.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row>
    <row r="600" ht="15.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row>
    <row r="601" ht="15.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row>
    <row r="602" ht="15.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row>
    <row r="603" ht="15.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row>
    <row r="604" ht="15.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row>
    <row r="605" ht="15.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row>
    <row r="606" ht="15.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row>
    <row r="607" ht="15.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row>
    <row r="608" ht="15.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row>
    <row r="609" ht="15.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row>
    <row r="610" ht="15.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row>
    <row r="611" ht="15.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row>
    <row r="612" ht="15.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row>
    <row r="613" ht="15.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row>
    <row r="614" ht="15.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row>
    <row r="615" ht="15.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row>
    <row r="616" ht="15.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row>
    <row r="617" ht="15.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row>
    <row r="618" ht="15.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row>
    <row r="619" ht="15.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row>
    <row r="620" ht="15.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row>
    <row r="621" ht="15.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row>
    <row r="622" ht="15.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row>
    <row r="623" ht="15.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row>
    <row r="624" ht="15.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row>
    <row r="625" ht="15.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row>
    <row r="626" ht="15.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row>
    <row r="627" ht="15.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row>
    <row r="628" ht="15.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row>
    <row r="629" ht="15.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row>
    <row r="630" ht="15.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row>
    <row r="631" ht="15.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row>
    <row r="632" ht="15.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row>
    <row r="633" ht="15.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row>
    <row r="634" ht="15.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row>
    <row r="635" ht="15.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row>
    <row r="636" ht="15.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row>
    <row r="637" ht="15.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row>
    <row r="638" ht="15.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row>
    <row r="639" ht="15.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row>
    <row r="640" ht="15.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row>
    <row r="641" ht="15.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row>
    <row r="642" ht="15.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row>
    <row r="643" ht="15.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row>
    <row r="644" ht="15.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row>
    <row r="645" ht="15.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row>
    <row r="646" ht="15.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row>
    <row r="647" ht="15.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row>
    <row r="648" ht="15.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row>
    <row r="649" ht="15.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row>
    <row r="650" ht="15.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row>
    <row r="651" ht="15.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row>
    <row r="652" ht="15.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row>
    <row r="653" ht="15.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row>
    <row r="654" ht="15.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row>
    <row r="655" ht="15.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row>
    <row r="656" ht="15.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row>
    <row r="657" ht="15.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row>
    <row r="658" ht="15.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row>
    <row r="659" ht="15.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row>
    <row r="660" ht="15.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row>
    <row r="661" ht="15.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row>
    <row r="662" ht="15.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row>
    <row r="663" ht="15.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row>
    <row r="664" ht="15.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row>
    <row r="665" ht="15.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row>
    <row r="666" ht="15.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row>
    <row r="667" ht="15.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row>
    <row r="668" ht="15.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row>
    <row r="669" ht="15.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row>
    <row r="670" ht="15.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row>
    <row r="671" ht="15.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row>
    <row r="672" ht="15.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row>
    <row r="673" ht="15.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row>
    <row r="674" ht="15.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row>
    <row r="675" ht="15.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row>
    <row r="676" ht="15.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row>
    <row r="677" ht="15.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row>
    <row r="678" ht="15.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row>
    <row r="679" ht="15.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row>
    <row r="680" ht="15.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row>
    <row r="681" ht="15.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row>
    <row r="682" ht="15.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row>
    <row r="683" ht="15.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row>
    <row r="684" ht="15.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row>
    <row r="685" ht="15.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row>
    <row r="686" ht="15.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row>
    <row r="687" ht="15.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row>
    <row r="688" ht="15.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row>
    <row r="689" ht="15.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c r="AB689" s="52"/>
      <c r="AC689" s="52"/>
      <c r="AD689" s="52"/>
      <c r="AE689" s="52"/>
      <c r="AF689" s="52"/>
      <c r="AG689" s="52"/>
      <c r="AH689" s="52"/>
      <c r="AI689" s="52"/>
      <c r="AJ689" s="52"/>
      <c r="AK689" s="52"/>
      <c r="AL689" s="52"/>
      <c r="AM689" s="52"/>
      <c r="AN689" s="52"/>
      <c r="AO689" s="52"/>
    </row>
    <row r="690" ht="15.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c r="AB690" s="52"/>
      <c r="AC690" s="52"/>
      <c r="AD690" s="52"/>
      <c r="AE690" s="52"/>
      <c r="AF690" s="52"/>
      <c r="AG690" s="52"/>
      <c r="AH690" s="52"/>
      <c r="AI690" s="52"/>
      <c r="AJ690" s="52"/>
      <c r="AK690" s="52"/>
      <c r="AL690" s="52"/>
      <c r="AM690" s="52"/>
      <c r="AN690" s="52"/>
      <c r="AO690" s="52"/>
    </row>
    <row r="691" ht="15.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c r="AL691" s="52"/>
      <c r="AM691" s="52"/>
      <c r="AN691" s="52"/>
      <c r="AO691" s="52"/>
    </row>
    <row r="692" ht="15.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c r="AL692" s="52"/>
      <c r="AM692" s="52"/>
      <c r="AN692" s="52"/>
      <c r="AO692" s="52"/>
    </row>
    <row r="693" ht="15.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c r="AB693" s="52"/>
      <c r="AC693" s="52"/>
      <c r="AD693" s="52"/>
      <c r="AE693" s="52"/>
      <c r="AF693" s="52"/>
      <c r="AG693" s="52"/>
      <c r="AH693" s="52"/>
      <c r="AI693" s="52"/>
      <c r="AJ693" s="52"/>
      <c r="AK693" s="52"/>
      <c r="AL693" s="52"/>
      <c r="AM693" s="52"/>
      <c r="AN693" s="52"/>
      <c r="AO693" s="52"/>
    </row>
    <row r="694" ht="15.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c r="AL694" s="52"/>
      <c r="AM694" s="52"/>
      <c r="AN694" s="52"/>
      <c r="AO694" s="52"/>
    </row>
    <row r="695" ht="15.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c r="AL695" s="52"/>
      <c r="AM695" s="52"/>
      <c r="AN695" s="52"/>
      <c r="AO695" s="52"/>
    </row>
    <row r="696" ht="15.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c r="AL696" s="52"/>
      <c r="AM696" s="52"/>
      <c r="AN696" s="52"/>
      <c r="AO696" s="52"/>
    </row>
    <row r="697" ht="15.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c r="AB697" s="52"/>
      <c r="AC697" s="52"/>
      <c r="AD697" s="52"/>
      <c r="AE697" s="52"/>
      <c r="AF697" s="52"/>
      <c r="AG697" s="52"/>
      <c r="AH697" s="52"/>
      <c r="AI697" s="52"/>
      <c r="AJ697" s="52"/>
      <c r="AK697" s="52"/>
      <c r="AL697" s="52"/>
      <c r="AM697" s="52"/>
      <c r="AN697" s="52"/>
      <c r="AO697" s="52"/>
    </row>
    <row r="698" ht="15.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c r="AL698" s="52"/>
      <c r="AM698" s="52"/>
      <c r="AN698" s="52"/>
      <c r="AO698" s="52"/>
    </row>
    <row r="699" ht="15.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2"/>
      <c r="AN699" s="52"/>
      <c r="AO699" s="52"/>
    </row>
    <row r="700" ht="15.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c r="AB700" s="52"/>
      <c r="AC700" s="52"/>
      <c r="AD700" s="52"/>
      <c r="AE700" s="52"/>
      <c r="AF700" s="52"/>
      <c r="AG700" s="52"/>
      <c r="AH700" s="52"/>
      <c r="AI700" s="52"/>
      <c r="AJ700" s="52"/>
      <c r="AK700" s="52"/>
      <c r="AL700" s="52"/>
      <c r="AM700" s="52"/>
      <c r="AN700" s="52"/>
      <c r="AO700" s="52"/>
    </row>
    <row r="701" ht="15.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row>
    <row r="702" ht="15.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2"/>
      <c r="AN702" s="52"/>
      <c r="AO702" s="52"/>
    </row>
    <row r="703" ht="15.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c r="AB703" s="52"/>
      <c r="AC703" s="52"/>
      <c r="AD703" s="52"/>
      <c r="AE703" s="52"/>
      <c r="AF703" s="52"/>
      <c r="AG703" s="52"/>
      <c r="AH703" s="52"/>
      <c r="AI703" s="52"/>
      <c r="AJ703" s="52"/>
      <c r="AK703" s="52"/>
      <c r="AL703" s="52"/>
      <c r="AM703" s="52"/>
      <c r="AN703" s="52"/>
      <c r="AO703" s="52"/>
    </row>
    <row r="704" ht="15.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52"/>
      <c r="AF704" s="52"/>
      <c r="AG704" s="52"/>
      <c r="AH704" s="52"/>
      <c r="AI704" s="52"/>
      <c r="AJ704" s="52"/>
      <c r="AK704" s="52"/>
      <c r="AL704" s="52"/>
      <c r="AM704" s="52"/>
      <c r="AN704" s="52"/>
      <c r="AO704" s="52"/>
    </row>
    <row r="705" ht="15.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52"/>
      <c r="AF705" s="52"/>
      <c r="AG705" s="52"/>
      <c r="AH705" s="52"/>
      <c r="AI705" s="52"/>
      <c r="AJ705" s="52"/>
      <c r="AK705" s="52"/>
      <c r="AL705" s="52"/>
      <c r="AM705" s="52"/>
      <c r="AN705" s="52"/>
      <c r="AO705" s="52"/>
    </row>
    <row r="706" ht="15.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2"/>
      <c r="AN706" s="52"/>
      <c r="AO706" s="52"/>
    </row>
    <row r="707" ht="15.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c r="AL707" s="52"/>
      <c r="AM707" s="52"/>
      <c r="AN707" s="52"/>
      <c r="AO707" s="52"/>
    </row>
    <row r="708" ht="15.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c r="AB708" s="52"/>
      <c r="AC708" s="52"/>
      <c r="AD708" s="52"/>
      <c r="AE708" s="52"/>
      <c r="AF708" s="52"/>
      <c r="AG708" s="52"/>
      <c r="AH708" s="52"/>
      <c r="AI708" s="52"/>
      <c r="AJ708" s="52"/>
      <c r="AK708" s="52"/>
      <c r="AL708" s="52"/>
      <c r="AM708" s="52"/>
      <c r="AN708" s="52"/>
      <c r="AO708" s="52"/>
    </row>
    <row r="709" ht="15.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2"/>
      <c r="AN709" s="52"/>
      <c r="AO709" s="52"/>
    </row>
    <row r="710" ht="15.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c r="AF710" s="52"/>
      <c r="AG710" s="52"/>
      <c r="AH710" s="52"/>
      <c r="AI710" s="52"/>
      <c r="AJ710" s="52"/>
      <c r="AK710" s="52"/>
      <c r="AL710" s="52"/>
      <c r="AM710" s="52"/>
      <c r="AN710" s="52"/>
      <c r="AO710" s="52"/>
    </row>
    <row r="711" ht="15.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c r="AL711" s="52"/>
      <c r="AM711" s="52"/>
      <c r="AN711" s="52"/>
      <c r="AO711" s="52"/>
    </row>
    <row r="712" ht="15.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c r="AF712" s="52"/>
      <c r="AG712" s="52"/>
      <c r="AH712" s="52"/>
      <c r="AI712" s="52"/>
      <c r="AJ712" s="52"/>
      <c r="AK712" s="52"/>
      <c r="AL712" s="52"/>
      <c r="AM712" s="52"/>
      <c r="AN712" s="52"/>
      <c r="AO712" s="52"/>
    </row>
    <row r="713" ht="15.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c r="AL713" s="52"/>
      <c r="AM713" s="52"/>
      <c r="AN713" s="52"/>
      <c r="AO713" s="52"/>
    </row>
    <row r="714" ht="15.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c r="AB714" s="52"/>
      <c r="AC714" s="52"/>
      <c r="AD714" s="52"/>
      <c r="AE714" s="52"/>
      <c r="AF714" s="52"/>
      <c r="AG714" s="52"/>
      <c r="AH714" s="52"/>
      <c r="AI714" s="52"/>
      <c r="AJ714" s="52"/>
      <c r="AK714" s="52"/>
      <c r="AL714" s="52"/>
      <c r="AM714" s="52"/>
      <c r="AN714" s="52"/>
      <c r="AO714" s="52"/>
    </row>
    <row r="715" ht="15.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c r="AL715" s="52"/>
      <c r="AM715" s="52"/>
      <c r="AN715" s="52"/>
      <c r="AO715" s="52"/>
    </row>
    <row r="716" ht="15.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row>
    <row r="717" ht="15.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c r="AB717" s="52"/>
      <c r="AC717" s="52"/>
      <c r="AD717" s="52"/>
      <c r="AE717" s="52"/>
      <c r="AF717" s="52"/>
      <c r="AG717" s="52"/>
      <c r="AH717" s="52"/>
      <c r="AI717" s="52"/>
      <c r="AJ717" s="52"/>
      <c r="AK717" s="52"/>
      <c r="AL717" s="52"/>
      <c r="AM717" s="52"/>
      <c r="AN717" s="52"/>
      <c r="AO717" s="52"/>
    </row>
    <row r="718" ht="15.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c r="AB718" s="52"/>
      <c r="AC718" s="52"/>
      <c r="AD718" s="52"/>
      <c r="AE718" s="52"/>
      <c r="AF718" s="52"/>
      <c r="AG718" s="52"/>
      <c r="AH718" s="52"/>
      <c r="AI718" s="52"/>
      <c r="AJ718" s="52"/>
      <c r="AK718" s="52"/>
      <c r="AL718" s="52"/>
      <c r="AM718" s="52"/>
      <c r="AN718" s="52"/>
      <c r="AO718" s="52"/>
    </row>
    <row r="719" ht="15.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row>
    <row r="720" ht="15.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c r="AL720" s="52"/>
      <c r="AM720" s="52"/>
      <c r="AN720" s="52"/>
      <c r="AO720" s="52"/>
    </row>
    <row r="721" ht="15.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row>
    <row r="722" ht="15.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row>
    <row r="723" ht="15.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row>
    <row r="724" ht="15.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row>
    <row r="725" ht="15.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row>
    <row r="726" ht="15.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row>
    <row r="727" ht="15.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row>
    <row r="728" ht="15.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row>
    <row r="729" ht="15.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c r="AB729" s="52"/>
      <c r="AC729" s="52"/>
      <c r="AD729" s="52"/>
      <c r="AE729" s="52"/>
      <c r="AF729" s="52"/>
      <c r="AG729" s="52"/>
      <c r="AH729" s="52"/>
      <c r="AI729" s="52"/>
      <c r="AJ729" s="52"/>
      <c r="AK729" s="52"/>
      <c r="AL729" s="52"/>
      <c r="AM729" s="52"/>
      <c r="AN729" s="52"/>
      <c r="AO729" s="52"/>
    </row>
    <row r="730" ht="15.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c r="AB730" s="52"/>
      <c r="AC730" s="52"/>
      <c r="AD730" s="52"/>
      <c r="AE730" s="52"/>
      <c r="AF730" s="52"/>
      <c r="AG730" s="52"/>
      <c r="AH730" s="52"/>
      <c r="AI730" s="52"/>
      <c r="AJ730" s="52"/>
      <c r="AK730" s="52"/>
      <c r="AL730" s="52"/>
      <c r="AM730" s="52"/>
      <c r="AN730" s="52"/>
      <c r="AO730" s="52"/>
    </row>
    <row r="731" ht="15.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c r="AB731" s="52"/>
      <c r="AC731" s="52"/>
      <c r="AD731" s="52"/>
      <c r="AE731" s="52"/>
      <c r="AF731" s="52"/>
      <c r="AG731" s="52"/>
      <c r="AH731" s="52"/>
      <c r="AI731" s="52"/>
      <c r="AJ731" s="52"/>
      <c r="AK731" s="52"/>
      <c r="AL731" s="52"/>
      <c r="AM731" s="52"/>
      <c r="AN731" s="52"/>
      <c r="AO731" s="52"/>
    </row>
    <row r="732" ht="15.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c r="AB732" s="52"/>
      <c r="AC732" s="52"/>
      <c r="AD732" s="52"/>
      <c r="AE732" s="52"/>
      <c r="AF732" s="52"/>
      <c r="AG732" s="52"/>
      <c r="AH732" s="52"/>
      <c r="AI732" s="52"/>
      <c r="AJ732" s="52"/>
      <c r="AK732" s="52"/>
      <c r="AL732" s="52"/>
      <c r="AM732" s="52"/>
      <c r="AN732" s="52"/>
      <c r="AO732" s="52"/>
    </row>
    <row r="733" ht="15.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c r="AB733" s="52"/>
      <c r="AC733" s="52"/>
      <c r="AD733" s="52"/>
      <c r="AE733" s="52"/>
      <c r="AF733" s="52"/>
      <c r="AG733" s="52"/>
      <c r="AH733" s="52"/>
      <c r="AI733" s="52"/>
      <c r="AJ733" s="52"/>
      <c r="AK733" s="52"/>
      <c r="AL733" s="52"/>
      <c r="AM733" s="52"/>
      <c r="AN733" s="52"/>
      <c r="AO733" s="52"/>
    </row>
    <row r="734" ht="15.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c r="AB734" s="52"/>
      <c r="AC734" s="52"/>
      <c r="AD734" s="52"/>
      <c r="AE734" s="52"/>
      <c r="AF734" s="52"/>
      <c r="AG734" s="52"/>
      <c r="AH734" s="52"/>
      <c r="AI734" s="52"/>
      <c r="AJ734" s="52"/>
      <c r="AK734" s="52"/>
      <c r="AL734" s="52"/>
      <c r="AM734" s="52"/>
      <c r="AN734" s="52"/>
      <c r="AO734" s="52"/>
    </row>
    <row r="735" ht="15.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c r="AB735" s="52"/>
      <c r="AC735" s="52"/>
      <c r="AD735" s="52"/>
      <c r="AE735" s="52"/>
      <c r="AF735" s="52"/>
      <c r="AG735" s="52"/>
      <c r="AH735" s="52"/>
      <c r="AI735" s="52"/>
      <c r="AJ735" s="52"/>
      <c r="AK735" s="52"/>
      <c r="AL735" s="52"/>
      <c r="AM735" s="52"/>
      <c r="AN735" s="52"/>
      <c r="AO735" s="52"/>
    </row>
    <row r="736" ht="15.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c r="AB736" s="52"/>
      <c r="AC736" s="52"/>
      <c r="AD736" s="52"/>
      <c r="AE736" s="52"/>
      <c r="AF736" s="52"/>
      <c r="AG736" s="52"/>
      <c r="AH736" s="52"/>
      <c r="AI736" s="52"/>
      <c r="AJ736" s="52"/>
      <c r="AK736" s="52"/>
      <c r="AL736" s="52"/>
      <c r="AM736" s="52"/>
      <c r="AN736" s="52"/>
      <c r="AO736" s="52"/>
    </row>
    <row r="737" ht="15.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c r="AB737" s="52"/>
      <c r="AC737" s="52"/>
      <c r="AD737" s="52"/>
      <c r="AE737" s="52"/>
      <c r="AF737" s="52"/>
      <c r="AG737" s="52"/>
      <c r="AH737" s="52"/>
      <c r="AI737" s="52"/>
      <c r="AJ737" s="52"/>
      <c r="AK737" s="52"/>
      <c r="AL737" s="52"/>
      <c r="AM737" s="52"/>
      <c r="AN737" s="52"/>
      <c r="AO737" s="52"/>
    </row>
    <row r="738" ht="15.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c r="AB738" s="52"/>
      <c r="AC738" s="52"/>
      <c r="AD738" s="52"/>
      <c r="AE738" s="52"/>
      <c r="AF738" s="52"/>
      <c r="AG738" s="52"/>
      <c r="AH738" s="52"/>
      <c r="AI738" s="52"/>
      <c r="AJ738" s="52"/>
      <c r="AK738" s="52"/>
      <c r="AL738" s="52"/>
      <c r="AM738" s="52"/>
      <c r="AN738" s="52"/>
      <c r="AO738" s="52"/>
    </row>
    <row r="739" ht="15.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c r="AB739" s="52"/>
      <c r="AC739" s="52"/>
      <c r="AD739" s="52"/>
      <c r="AE739" s="52"/>
      <c r="AF739" s="52"/>
      <c r="AG739" s="52"/>
      <c r="AH739" s="52"/>
      <c r="AI739" s="52"/>
      <c r="AJ739" s="52"/>
      <c r="AK739" s="52"/>
      <c r="AL739" s="52"/>
      <c r="AM739" s="52"/>
      <c r="AN739" s="52"/>
      <c r="AO739" s="52"/>
    </row>
    <row r="740" ht="15.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c r="AB740" s="52"/>
      <c r="AC740" s="52"/>
      <c r="AD740" s="52"/>
      <c r="AE740" s="52"/>
      <c r="AF740" s="52"/>
      <c r="AG740" s="52"/>
      <c r="AH740" s="52"/>
      <c r="AI740" s="52"/>
      <c r="AJ740" s="52"/>
      <c r="AK740" s="52"/>
      <c r="AL740" s="52"/>
      <c r="AM740" s="52"/>
      <c r="AN740" s="52"/>
      <c r="AO740" s="52"/>
    </row>
    <row r="741" ht="15.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c r="AC741" s="52"/>
      <c r="AD741" s="52"/>
      <c r="AE741" s="52"/>
      <c r="AF741" s="52"/>
      <c r="AG741" s="52"/>
      <c r="AH741" s="52"/>
      <c r="AI741" s="52"/>
      <c r="AJ741" s="52"/>
      <c r="AK741" s="52"/>
      <c r="AL741" s="52"/>
      <c r="AM741" s="52"/>
      <c r="AN741" s="52"/>
      <c r="AO741" s="52"/>
    </row>
  </sheetData>
  <mergeCells count="7">
    <mergeCell ref="A1:M3"/>
    <mergeCell ref="A40:O40"/>
    <mergeCell ref="X71:Y71"/>
    <mergeCell ref="X72:Y72"/>
    <mergeCell ref="X73:Y73"/>
    <mergeCell ref="F76:G76"/>
    <mergeCell ref="F77:G77"/>
  </mergeCells>
  <hyperlinks>
    <hyperlink r:id="rId1" ref="A168"/>
  </hyperlinks>
  <printOptions/>
  <pageMargins bottom="0.75" footer="0.0" header="0.0" left="0.7" right="0.7" top="0.75"/>
  <pageSetup paperSize="9" orientation="portrait"/>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O2" s="247" t="s">
        <v>149</v>
      </c>
    </row>
    <row r="3">
      <c r="A3" s="229"/>
      <c r="B3" s="229" t="s">
        <v>150</v>
      </c>
      <c r="C3" s="138" t="s">
        <v>151</v>
      </c>
      <c r="D3" s="138" t="s">
        <v>152</v>
      </c>
      <c r="E3" s="138" t="s">
        <v>153</v>
      </c>
      <c r="F3" s="138" t="s">
        <v>154</v>
      </c>
      <c r="G3" s="138" t="s">
        <v>155</v>
      </c>
      <c r="H3" s="229" t="s">
        <v>156</v>
      </c>
      <c r="I3" s="229" t="s">
        <v>157</v>
      </c>
      <c r="J3" s="138" t="s">
        <v>158</v>
      </c>
      <c r="K3" s="138" t="s">
        <v>159</v>
      </c>
      <c r="L3" s="138"/>
      <c r="M3" s="138"/>
      <c r="N3" s="138"/>
      <c r="O3" s="138" t="s">
        <v>160</v>
      </c>
      <c r="P3" s="138" t="s">
        <v>161</v>
      </c>
      <c r="Q3" s="229"/>
      <c r="R3" s="138" t="s">
        <v>162</v>
      </c>
      <c r="S3" s="138">
        <v>1.0</v>
      </c>
      <c r="T3" s="138">
        <f t="shared" ref="T3:AM3" si="1">S3+1</f>
        <v>2</v>
      </c>
      <c r="U3" s="138">
        <f t="shared" si="1"/>
        <v>3</v>
      </c>
      <c r="V3" s="138">
        <f t="shared" si="1"/>
        <v>4</v>
      </c>
      <c r="W3" s="138">
        <f t="shared" si="1"/>
        <v>5</v>
      </c>
      <c r="X3" s="138">
        <f t="shared" si="1"/>
        <v>6</v>
      </c>
      <c r="Y3" s="138">
        <f t="shared" si="1"/>
        <v>7</v>
      </c>
      <c r="Z3" s="138">
        <f t="shared" si="1"/>
        <v>8</v>
      </c>
      <c r="AA3" s="138">
        <f t="shared" si="1"/>
        <v>9</v>
      </c>
      <c r="AB3" s="138">
        <f t="shared" si="1"/>
        <v>10</v>
      </c>
      <c r="AC3" s="138">
        <f t="shared" si="1"/>
        <v>11</v>
      </c>
      <c r="AD3" s="138">
        <f t="shared" si="1"/>
        <v>12</v>
      </c>
      <c r="AE3" s="138">
        <f t="shared" si="1"/>
        <v>13</v>
      </c>
      <c r="AF3" s="138">
        <f t="shared" si="1"/>
        <v>14</v>
      </c>
      <c r="AG3" s="138">
        <f t="shared" si="1"/>
        <v>15</v>
      </c>
      <c r="AH3" s="138">
        <f t="shared" si="1"/>
        <v>16</v>
      </c>
      <c r="AI3" s="138">
        <f t="shared" si="1"/>
        <v>17</v>
      </c>
      <c r="AJ3" s="138">
        <f t="shared" si="1"/>
        <v>18</v>
      </c>
      <c r="AK3" s="138">
        <f t="shared" si="1"/>
        <v>19</v>
      </c>
      <c r="AL3" s="138">
        <f t="shared" si="1"/>
        <v>20</v>
      </c>
      <c r="AM3" s="138">
        <f t="shared" si="1"/>
        <v>21</v>
      </c>
      <c r="AN3" s="138"/>
      <c r="AO3" s="138"/>
      <c r="AP3" s="138"/>
      <c r="AQ3" s="138"/>
      <c r="AR3" s="138"/>
      <c r="AS3" s="138"/>
    </row>
    <row r="4">
      <c r="B4" s="20">
        <f t="shared" ref="B4:B63" si="2">182*(H4)</f>
        <v>182</v>
      </c>
      <c r="C4" s="20">
        <f>vlookup(B4,'4. Summary statistics'!$F$32:$K$92,1)</f>
        <v>167</v>
      </c>
      <c r="D4" s="248" t="str">
        <f>vlookup(C4,'4. Summary statistics'!$F$32:$M$92,8)</f>
        <v>08.65%2023A</v>
      </c>
      <c r="E4" s="249">
        <f>vlookup(C4,'4. Summary statistics'!$F$32:$M$92,7)</f>
        <v>0.2142</v>
      </c>
      <c r="F4" s="20">
        <f>average(vlookup(B4,'4. Summary statistics'!$F$32:$K$92,2),vlookup(B4,'4. Summary statistics'!$F$32:$K$92,4))</f>
        <v>94.68465</v>
      </c>
      <c r="G4" s="20">
        <f t="shared" ref="G4:G63" si="3">if(C5=C4,"",B4-C4)</f>
        <v>15</v>
      </c>
      <c r="H4" s="61">
        <v>1.0</v>
      </c>
      <c r="I4" s="20" t="str">
        <f>LEFT(VLOOKUP(C4,'4. Summary statistics'!$F$32:$M$92,8), SEARCH("%",VLOOKUP(C4,'4. Summary statistics'!$F$32:$M$92,8),1)-1)</f>
        <v>08.65</v>
      </c>
      <c r="J4" s="20" t="str">
        <f t="shared" ref="J4:J63" si="4">if(iseven(H4),H4/2,"")</f>
        <v/>
      </c>
      <c r="O4" s="250">
        <f>E4</f>
        <v>0.2142</v>
      </c>
    </row>
    <row r="5">
      <c r="B5" s="20">
        <f t="shared" si="2"/>
        <v>364</v>
      </c>
      <c r="C5" s="20">
        <f>vlookup(B5,'4. Summary statistics'!$F$32:$K$92,1)</f>
        <v>348</v>
      </c>
      <c r="D5" s="248" t="str">
        <f>if(C5=C4,"",(vlookup(C5,'4. Summary statistics'!$F$32:$M$92,8)))</f>
        <v>10.20%2023A</v>
      </c>
      <c r="E5" s="249">
        <f>if(C5=C4,"",vlookup(C5,'4. Summary statistics'!$F$32:$M$92,7))</f>
        <v>0.2178</v>
      </c>
      <c r="F5" s="20">
        <f>if(C5=C4,"", average(vlookup(B5,'4. Summary statistics'!$F$32:$K$92,2),vlookup(B5,'4. Summary statistics'!$F$32:$K$92,4)))</f>
        <v>90.46545</v>
      </c>
      <c r="G5" s="20">
        <f t="shared" si="3"/>
        <v>16</v>
      </c>
      <c r="H5" s="20">
        <f t="shared" ref="H5:H63" si="5">H4+1</f>
        <v>2</v>
      </c>
      <c r="I5" s="20" t="str">
        <f>if(C6=C5,"",LEFT(VLOOKUP(C5,'4. Summary statistics'!$F$32:$M$92,8), SEARCH("%",VLOOKUP(C5,'4. Summary statistics'!$F$32:$M$92,8),1)-1))</f>
        <v>10.20</v>
      </c>
      <c r="J5" s="20">
        <f t="shared" si="4"/>
        <v>1</v>
      </c>
      <c r="K5" s="250">
        <f>if(iseven(H5),E5,"")</f>
        <v>0.2178</v>
      </c>
      <c r="O5" s="20">
        <f t="shared" ref="O5:O25" si="6">if(C5=C4,O4,(((100+I5/2)/(F5- R5))^(B$5/(B5-G5))-1))</f>
        <v>0.2304365018</v>
      </c>
      <c r="R5" s="20">
        <f t="shared" ref="R5:R25" si="7">I5/2*sum(S5:AM5)</f>
        <v>4.266464176</v>
      </c>
      <c r="S5" s="248">
        <f t="shared" ref="S5:S25" si="8">1/(1+$O$4*($B$4-G5)/$B$4)</f>
        <v>0.8365616031</v>
      </c>
    </row>
    <row r="6">
      <c r="B6" s="20">
        <f t="shared" si="2"/>
        <v>546</v>
      </c>
      <c r="C6" s="20">
        <f>vlookup(B6,'4. Summary statistics'!$F$32:$K$92,1)</f>
        <v>518</v>
      </c>
      <c r="D6" s="248" t="str">
        <f>if(C6=C5,"",(vlookup(C6,'4. Summary statistics'!$F$32:$M$92,8)))</f>
        <v>11.40%2024A</v>
      </c>
      <c r="E6" s="249">
        <f>if(C6=C5,"",vlookup(C6,'4. Summary statistics'!$F$32:$M$92,7))</f>
        <v>0.2331</v>
      </c>
      <c r="F6" s="20">
        <f>if(C6=C5,"", average(vlookup(B6,'4. Summary statistics'!$F$32:$K$92,2),vlookup(B6,'4. Summary statistics'!$F$32:$K$92,4)))</f>
        <v>86.25995</v>
      </c>
      <c r="G6" s="20">
        <f t="shared" si="3"/>
        <v>28</v>
      </c>
      <c r="H6" s="20">
        <f t="shared" si="5"/>
        <v>3</v>
      </c>
      <c r="I6" s="20" t="str">
        <f>LEFT(VLOOKUP(C6,'4. Summary statistics'!$F$32:$M$92,8), SEARCH("%",VLOOKUP(C6,'4. Summary statistics'!$F$32:$M$92,8),1)-1)</f>
        <v>11.40</v>
      </c>
      <c r="J6" s="20" t="str">
        <f t="shared" si="4"/>
        <v/>
      </c>
      <c r="K6" s="20" t="str">
        <f t="shared" ref="K6:K63" si="9">if(J6="","",if(C6=C5,K4,E6))</f>
        <v/>
      </c>
      <c r="O6" s="20">
        <f t="shared" si="6"/>
        <v>0.2523785808</v>
      </c>
      <c r="R6" s="20">
        <f t="shared" si="7"/>
        <v>9.525627015</v>
      </c>
      <c r="S6" s="248">
        <f t="shared" si="8"/>
        <v>0.846563603</v>
      </c>
      <c r="T6" s="248">
        <f t="shared" ref="T6:T25" si="10">1/(1+O$5*($B$5-G6)/$B$5)</f>
        <v>0.8245990313</v>
      </c>
    </row>
    <row r="7">
      <c r="B7" s="20">
        <f t="shared" si="2"/>
        <v>728</v>
      </c>
      <c r="C7" s="20">
        <f>vlookup(B7,'4. Summary statistics'!$F$32:$K$92,1)</f>
        <v>684</v>
      </c>
      <c r="D7" s="248" t="str">
        <f>if(C7=C6,"",(vlookup(C7,'4. Summary statistics'!$F$32:$M$92,8)))</f>
        <v>10.25%2024A</v>
      </c>
      <c r="E7" s="249">
        <f>if(C7=C6,"",vlookup(C7,'4. Summary statistics'!$F$32:$M$92,7))</f>
        <v>0.22535</v>
      </c>
      <c r="F7" s="20">
        <f>if(C7=C6,"", average(vlookup(B7,'4. Summary statistics'!$F$32:$K$92,2),vlookup(B7,'4. Summary statistics'!$F$32:$K$92,4)))</f>
        <v>81.9988</v>
      </c>
      <c r="G7" s="20">
        <f t="shared" si="3"/>
        <v>44</v>
      </c>
      <c r="H7" s="20">
        <f t="shared" si="5"/>
        <v>4</v>
      </c>
      <c r="I7" s="20" t="str">
        <f>LEFT(VLOOKUP(C7,'4. Summary statistics'!$F$32:$M$92,8), SEARCH("%",VLOOKUP(C7,'4. Summary statistics'!$F$32:$M$92,8),1)-1)</f>
        <v>10.25</v>
      </c>
      <c r="J7" s="20">
        <f t="shared" si="4"/>
        <v>2</v>
      </c>
      <c r="K7" s="250">
        <f t="shared" si="9"/>
        <v>0.22535</v>
      </c>
      <c r="O7" s="20">
        <f t="shared" si="6"/>
        <v>0.2456792925</v>
      </c>
      <c r="P7" s="20">
        <f t="shared" ref="P7:P25" si="11">if(iseven(H7),(1+O7)^(H7/2)/(1+O5)^(H5/2)-1,"")</f>
        <v>0.2611109128</v>
      </c>
      <c r="R7" s="20">
        <f t="shared" si="7"/>
        <v>12.42813706</v>
      </c>
      <c r="S7" s="248">
        <f t="shared" si="8"/>
        <v>0.8602776712</v>
      </c>
      <c r="T7" s="248">
        <f t="shared" si="10"/>
        <v>0.8315444456</v>
      </c>
      <c r="U7" s="248">
        <f t="shared" ref="U7:U25" si="12">1/(1+O$6)^(($B$6-G7)/$B$5)</f>
        <v>0.7331802373</v>
      </c>
    </row>
    <row r="8">
      <c r="B8" s="20">
        <f t="shared" si="2"/>
        <v>910</v>
      </c>
      <c r="C8" s="20">
        <f>vlookup(B8,'4. Summary statistics'!$F$32:$K$92,1)</f>
        <v>853</v>
      </c>
      <c r="D8" s="248" t="str">
        <f>if(C8=C7,"",(vlookup(C8,'4. Summary statistics'!$F$32:$M$92,8)))</f>
        <v>06.00%2024A</v>
      </c>
      <c r="E8" s="249">
        <f>if(C8=C7,"",vlookup(C8,'4. Summary statistics'!$F$32:$M$92,7))</f>
        <v>0.2321</v>
      </c>
      <c r="F8" s="20">
        <f>if(C8=C7,"", average(vlookup(B8,'4. Summary statistics'!$F$32:$K$92,2),vlookup(B8,'4. Summary statistics'!$F$32:$K$92,4)))</f>
        <v>70.24445</v>
      </c>
      <c r="G8" s="20">
        <f t="shared" si="3"/>
        <v>57</v>
      </c>
      <c r="H8" s="20">
        <f t="shared" si="5"/>
        <v>5</v>
      </c>
      <c r="I8" s="20" t="str">
        <f>LEFT(VLOOKUP(C8,'4. Summary statistics'!$F$32:$M$92,8), SEARCH("%",VLOOKUP(C8,'4. Summary statistics'!$F$32:$M$92,8),1)-1)</f>
        <v>06.00</v>
      </c>
      <c r="J8" s="20" t="str">
        <f t="shared" si="4"/>
        <v/>
      </c>
      <c r="K8" s="20" t="str">
        <f t="shared" si="9"/>
        <v/>
      </c>
      <c r="O8" s="20">
        <f t="shared" si="6"/>
        <v>0.2513849484</v>
      </c>
      <c r="P8" s="20" t="str">
        <f t="shared" si="11"/>
        <v/>
      </c>
      <c r="R8" s="20">
        <f t="shared" si="7"/>
        <v>9.345376675</v>
      </c>
      <c r="S8" s="248">
        <f t="shared" si="8"/>
        <v>0.871751886</v>
      </c>
      <c r="T8" s="248">
        <f t="shared" si="10"/>
        <v>0.8372743383</v>
      </c>
      <c r="U8" s="248">
        <f t="shared" si="12"/>
        <v>0.739096777</v>
      </c>
      <c r="V8" s="248">
        <f>+1/(1+O$7)^(($B$7-G8)/$B$5)</f>
        <v>0.667002557</v>
      </c>
    </row>
    <row r="9">
      <c r="B9" s="20">
        <f t="shared" si="2"/>
        <v>1092</v>
      </c>
      <c r="C9" s="20">
        <f>vlookup(B9,'4. Summary statistics'!$F$32:$K$92,1)</f>
        <v>1035</v>
      </c>
      <c r="D9" s="248" t="str">
        <f>if(C9=C8,"",(vlookup(C9,'4. Summary statistics'!$F$32:$M$92,8)))</f>
        <v>17.00%2025A</v>
      </c>
      <c r="E9" s="249">
        <f>if(C9=C8,"",vlookup(C9,'4. Summary statistics'!$F$32:$M$92,7))</f>
        <v>0.2539</v>
      </c>
      <c r="F9" s="20">
        <f>if(C9=C8,"", average(vlookup(B9,'4. Summary statistics'!$F$32:$K$92,2),vlookup(B9,'4. Summary statistics'!$F$32:$K$92,4)))</f>
        <v>83.63685</v>
      </c>
      <c r="G9" s="20">
        <f t="shared" si="3"/>
        <v>57</v>
      </c>
      <c r="H9" s="20">
        <f t="shared" si="5"/>
        <v>6</v>
      </c>
      <c r="I9" s="20" t="str">
        <f>LEFT(VLOOKUP(C9,'4. Summary statistics'!$F$32:$M$92,8), SEARCH("%",VLOOKUP(C9,'4. Summary statistics'!$F$32:$M$92,8),1)-1)</f>
        <v>17.00</v>
      </c>
      <c r="J9" s="20">
        <f t="shared" si="4"/>
        <v>3</v>
      </c>
      <c r="K9" s="250">
        <f t="shared" si="9"/>
        <v>0.2539</v>
      </c>
      <c r="O9" s="20">
        <f t="shared" si="6"/>
        <v>0.2940476113</v>
      </c>
      <c r="P9" s="20">
        <f t="shared" si="11"/>
        <v>0.3964914342</v>
      </c>
      <c r="R9" s="20">
        <f t="shared" si="7"/>
        <v>31.50421893</v>
      </c>
      <c r="S9" s="248">
        <f t="shared" si="8"/>
        <v>0.871751886</v>
      </c>
      <c r="T9" s="248">
        <f t="shared" si="10"/>
        <v>0.8372743383</v>
      </c>
      <c r="U9" s="248">
        <f t="shared" si="12"/>
        <v>0.739096777</v>
      </c>
      <c r="V9" s="248">
        <f t="shared" ref="V9:V25" si="13">+1/(1+O$7)^(($B$7-$G9)/$B$5)</f>
        <v>0.667002557</v>
      </c>
      <c r="W9" s="248">
        <f t="shared" ref="W9:W25" si="14">+1/(1+$O$8)^(($B$8-$G9)/$B$5)</f>
        <v>0.5912531391</v>
      </c>
    </row>
    <row r="10">
      <c r="B10" s="20">
        <f t="shared" si="2"/>
        <v>1274</v>
      </c>
      <c r="C10" s="20">
        <f>vlookup(B10,'4. Summary statistics'!$F$32:$K$92,1)</f>
        <v>1263</v>
      </c>
      <c r="D10" s="248" t="str">
        <f>if(C10=C9,"",(vlookup(C10,'4. Summary statistics'!$F$32:$M$92,8)))</f>
        <v>06.75%2026A</v>
      </c>
      <c r="E10" s="249">
        <f>if(C10=C9,"",vlookup(C10,'4. Summary statistics'!$F$32:$M$92,7))</f>
        <v>0.2388</v>
      </c>
      <c r="F10" s="20">
        <f>if(C10=C9,"", average(vlookup(B10,'4. Summary statistics'!$F$32:$K$92,2),vlookup(B10,'4. Summary statistics'!$F$32:$K$92,4)))</f>
        <v>61.1889</v>
      </c>
      <c r="G10" s="20">
        <f t="shared" si="3"/>
        <v>11</v>
      </c>
      <c r="H10" s="20">
        <f t="shared" si="5"/>
        <v>7</v>
      </c>
      <c r="I10" s="20" t="str">
        <f>LEFT(VLOOKUP(C10,'4. Summary statistics'!$F$32:$M$92,8), SEARCH("%",VLOOKUP(C10,'4. Summary statistics'!$F$32:$M$92,8),1)-1)</f>
        <v>06.75</v>
      </c>
      <c r="J10" s="20" t="str">
        <f t="shared" si="4"/>
        <v/>
      </c>
      <c r="K10" s="20" t="str">
        <f t="shared" si="9"/>
        <v/>
      </c>
      <c r="O10" s="20">
        <f t="shared" si="6"/>
        <v>0.2512359312</v>
      </c>
      <c r="P10" s="20" t="str">
        <f t="shared" si="11"/>
        <v/>
      </c>
      <c r="R10" s="20">
        <f t="shared" si="7"/>
        <v>13.69149681</v>
      </c>
      <c r="S10" s="248">
        <f t="shared" si="8"/>
        <v>0.8324635157</v>
      </c>
      <c r="T10" s="248">
        <f t="shared" si="10"/>
        <v>0.8173455361</v>
      </c>
      <c r="U10" s="248">
        <f t="shared" si="12"/>
        <v>0.7183731674</v>
      </c>
      <c r="V10" s="248">
        <f t="shared" si="13"/>
        <v>0.6487399839</v>
      </c>
      <c r="W10" s="248">
        <f t="shared" si="14"/>
        <v>0.5747325775</v>
      </c>
      <c r="X10" s="248">
        <f t="shared" ref="X10:X25" si="15">+1/(1+$O$9)^(($B$9-$G10)/$B$5)</f>
        <v>0.465085014</v>
      </c>
    </row>
    <row r="11">
      <c r="B11" s="20">
        <f t="shared" si="2"/>
        <v>1456</v>
      </c>
      <c r="C11" s="20">
        <f>vlookup(B11,'4. Summary statistics'!$F$32:$K$92,1)</f>
        <v>1400</v>
      </c>
      <c r="D11" s="248" t="str">
        <f>if(C11=C10,"",(vlookup(C11,'4. Summary statistics'!$F$32:$M$92,8)))</f>
        <v>11.00%2026A</v>
      </c>
      <c r="E11" s="249">
        <f>if(C11=C10,"",vlookup(C11,'4. Summary statistics'!$F$32:$M$92,7))</f>
        <v>0.2424</v>
      </c>
      <c r="F11" s="20">
        <f>if(C11=C10,"", average(vlookup(B11,'4. Summary statistics'!$F$32:$K$92,2),vlookup(B11,'4. Summary statistics'!$F$32:$K$92,4)))</f>
        <v>68.0626</v>
      </c>
      <c r="G11" s="20">
        <f t="shared" si="3"/>
        <v>56</v>
      </c>
      <c r="H11" s="20">
        <f t="shared" si="5"/>
        <v>8</v>
      </c>
      <c r="I11" s="20" t="str">
        <f>LEFT(VLOOKUP(C11,'4. Summary statistics'!$F$32:$M$92,8), SEARCH("%",VLOOKUP(C11,'4. Summary statistics'!$F$32:$M$92,8),1)-1)</f>
        <v>11.00</v>
      </c>
      <c r="J11" s="20">
        <f t="shared" si="4"/>
        <v>4</v>
      </c>
      <c r="K11" s="250">
        <f t="shared" si="9"/>
        <v>0.2424</v>
      </c>
      <c r="O11" s="20">
        <f t="shared" si="6"/>
        <v>0.2670395432</v>
      </c>
      <c r="P11" s="20">
        <f t="shared" si="11"/>
        <v>0.1893506383</v>
      </c>
      <c r="R11" s="20">
        <f t="shared" si="7"/>
        <v>25.60986687</v>
      </c>
      <c r="S11" s="248">
        <f t="shared" si="8"/>
        <v>0.8708583984</v>
      </c>
      <c r="T11" s="248">
        <f t="shared" si="10"/>
        <v>0.8368307753</v>
      </c>
      <c r="U11" s="248">
        <f t="shared" si="12"/>
        <v>0.7386399683</v>
      </c>
      <c r="V11" s="248">
        <f t="shared" si="13"/>
        <v>0.6666001296</v>
      </c>
      <c r="W11" s="248">
        <f t="shared" si="14"/>
        <v>0.5908889956</v>
      </c>
      <c r="X11" s="248">
        <f t="shared" si="15"/>
        <v>0.4801449329</v>
      </c>
      <c r="Y11" s="248">
        <f t="shared" ref="Y11:Y25" si="16">+1/(1+$O$10)^(($B$10-$G11)/$B$5)</f>
        <v>0.4723762313</v>
      </c>
    </row>
    <row r="12">
      <c r="B12" s="20">
        <f t="shared" si="2"/>
        <v>1638</v>
      </c>
      <c r="C12" s="20">
        <f>vlookup(B12,'4. Summary statistics'!$F$32:$K$92,1)</f>
        <v>1628</v>
      </c>
      <c r="D12" s="248" t="str">
        <f>if(C12=C11,"",(vlookup(C12,'4. Summary statistics'!$F$32:$M$92,8)))</f>
        <v>11.40%2027A</v>
      </c>
      <c r="E12" s="249">
        <f>if(C12=C11,"",vlookup(C12,'4. Summary statistics'!$F$32:$M$92,7))</f>
        <v>0.2429</v>
      </c>
      <c r="F12" s="20">
        <f>if(C12=C11,"", average(vlookup(B12,'4. Summary statistics'!$F$32:$K$92,2),vlookup(B12,'4. Summary statistics'!$F$32:$K$92,4)))</f>
        <v>66.0631</v>
      </c>
      <c r="G12" s="20">
        <f t="shared" si="3"/>
        <v>10</v>
      </c>
      <c r="H12" s="20">
        <f t="shared" si="5"/>
        <v>9</v>
      </c>
      <c r="I12" s="20" t="str">
        <f>LEFT(VLOOKUP(C12,'4. Summary statistics'!$F$32:$M$92,8), SEARCH("%",VLOOKUP(C12,'4. Summary statistics'!$F$32:$M$92,8),1)-1)</f>
        <v>11.40</v>
      </c>
      <c r="J12" s="20" t="str">
        <f t="shared" si="4"/>
        <v/>
      </c>
      <c r="K12" s="20" t="str">
        <f t="shared" si="9"/>
        <v/>
      </c>
      <c r="O12" s="20">
        <f t="shared" si="6"/>
        <v>0.2561808275</v>
      </c>
      <c r="P12" s="20" t="str">
        <f t="shared" si="11"/>
        <v/>
      </c>
      <c r="R12" s="20">
        <f t="shared" si="7"/>
        <v>27.95112303</v>
      </c>
      <c r="S12" s="248">
        <f t="shared" si="8"/>
        <v>0.8316487116</v>
      </c>
      <c r="T12" s="248">
        <f t="shared" si="10"/>
        <v>0.8169228318</v>
      </c>
      <c r="U12" s="248">
        <f t="shared" si="12"/>
        <v>0.7179291673</v>
      </c>
      <c r="V12" s="248">
        <f t="shared" si="13"/>
        <v>0.6483485749</v>
      </c>
      <c r="W12" s="248">
        <f t="shared" si="14"/>
        <v>0.5743786088</v>
      </c>
      <c r="X12" s="248">
        <f t="shared" si="15"/>
        <v>0.4647557699</v>
      </c>
      <c r="Y12" s="248">
        <f t="shared" si="16"/>
        <v>0.4591841918</v>
      </c>
      <c r="Z12" s="248">
        <f t="shared" ref="Z12:Z25" si="17">+1/(1+$O$11)^(($B$11-$G12)/$B$5)</f>
        <v>0.3905379385</v>
      </c>
    </row>
    <row r="13">
      <c r="B13" s="20">
        <f t="shared" si="2"/>
        <v>1820</v>
      </c>
      <c r="C13" s="20">
        <f>vlookup(B13,'4. Summary statistics'!$F$32:$K$92,1)</f>
        <v>1779</v>
      </c>
      <c r="D13" s="248" t="str">
        <f>if(C13=C12,"",(vlookup(C13,'4. Summary statistics'!$F$32:$M$92,8)))</f>
        <v>11.75%2027A</v>
      </c>
      <c r="E13" s="249">
        <f>if(C13=C12,"",vlookup(C13,'4. Summary statistics'!$F$32:$M$92,7))</f>
        <v>0.2417</v>
      </c>
      <c r="F13" s="20">
        <f>if(C13=C12,"", average(vlookup(B13,'4. Summary statistics'!$F$32:$K$92,2),vlookup(B13,'4. Summary statistics'!$F$32:$K$92,4)))</f>
        <v>65.4966</v>
      </c>
      <c r="G13" s="20">
        <f t="shared" si="3"/>
        <v>41</v>
      </c>
      <c r="H13" s="20">
        <f t="shared" si="5"/>
        <v>10</v>
      </c>
      <c r="I13" s="20" t="str">
        <f>LEFT(VLOOKUP(C13,'4. Summary statistics'!$F$32:$M$92,8), SEARCH("%",VLOOKUP(C13,'4. Summary statistics'!$F$32:$M$92,8),1)-1)</f>
        <v>11.75</v>
      </c>
      <c r="J13" s="20">
        <f t="shared" si="4"/>
        <v>5</v>
      </c>
      <c r="K13" s="250">
        <f t="shared" si="9"/>
        <v>0.2417</v>
      </c>
      <c r="O13" s="20">
        <f t="shared" si="6"/>
        <v>0.262264023</v>
      </c>
      <c r="P13" s="20">
        <f t="shared" si="11"/>
        <v>0.2433412564</v>
      </c>
      <c r="R13" s="20">
        <f t="shared" si="7"/>
        <v>31.57817366</v>
      </c>
      <c r="S13" s="248">
        <f t="shared" si="8"/>
        <v>0.8576725406</v>
      </c>
      <c r="T13" s="248">
        <f t="shared" si="10"/>
        <v>0.8302332824</v>
      </c>
      <c r="U13" s="248">
        <f t="shared" si="12"/>
        <v>0.7318216219</v>
      </c>
      <c r="V13" s="248">
        <f t="shared" si="13"/>
        <v>0.6605927724</v>
      </c>
      <c r="W13" s="248">
        <f t="shared" si="14"/>
        <v>0.5854536792</v>
      </c>
      <c r="X13" s="248">
        <f t="shared" si="15"/>
        <v>0.4750715414</v>
      </c>
      <c r="Y13" s="248">
        <f t="shared" si="16"/>
        <v>0.4680333562</v>
      </c>
      <c r="Z13" s="248">
        <f t="shared" si="17"/>
        <v>0.3984899174</v>
      </c>
      <c r="AA13" s="248">
        <f t="shared" ref="AA13:AA25" si="18">+1/(1+$O$12)^(($B$12-$G13)/$B$5)</f>
        <v>0.3676395713</v>
      </c>
    </row>
    <row r="14">
      <c r="B14" s="20">
        <f t="shared" si="2"/>
        <v>2002</v>
      </c>
      <c r="C14" s="20">
        <f>vlookup(B14,'4. Summary statistics'!$F$32:$K$92,1)</f>
        <v>1993</v>
      </c>
      <c r="D14" s="248" t="str">
        <f>if(C14=C13,"",(vlookup(C14,'4. Summary statistics'!$F$32:$M$92,8)))</f>
        <v>18.00%2028A</v>
      </c>
      <c r="E14" s="249">
        <f>if(C14=C13,"",vlookup(C14,'4. Summary statistics'!$F$32:$M$92,7))</f>
        <v>0.24255</v>
      </c>
      <c r="F14" s="20">
        <f>if(C14=C13,"", average(vlookup(B14,'4. Summary statistics'!$F$32:$K$92,2),vlookup(B14,'4. Summary statistics'!$F$32:$K$92,4)))</f>
        <v>81.61025</v>
      </c>
      <c r="G14" s="20">
        <f t="shared" si="3"/>
        <v>9</v>
      </c>
      <c r="H14" s="20">
        <f t="shared" si="5"/>
        <v>11</v>
      </c>
      <c r="I14" s="20" t="str">
        <f>LEFT(VLOOKUP(C14,'4. Summary statistics'!$F$32:$M$92,8), SEARCH("%",VLOOKUP(C14,'4. Summary statistics'!$F$32:$M$92,8),1)-1)</f>
        <v>18.00</v>
      </c>
      <c r="J14" s="20" t="str">
        <f t="shared" si="4"/>
        <v/>
      </c>
      <c r="K14" s="20" t="str">
        <f t="shared" si="9"/>
        <v/>
      </c>
      <c r="O14" s="20">
        <f t="shared" si="6"/>
        <v>0.254927066</v>
      </c>
      <c r="P14" s="20" t="str">
        <f t="shared" si="11"/>
        <v/>
      </c>
      <c r="R14" s="20">
        <f t="shared" si="7"/>
        <v>50.17165036</v>
      </c>
      <c r="S14" s="248">
        <f t="shared" si="8"/>
        <v>0.830835501</v>
      </c>
      <c r="T14" s="248">
        <f t="shared" si="10"/>
        <v>0.8165005646</v>
      </c>
      <c r="U14" s="248">
        <f t="shared" si="12"/>
        <v>0.7174854416</v>
      </c>
      <c r="V14" s="248">
        <f t="shared" si="13"/>
        <v>0.6479574022</v>
      </c>
      <c r="W14" s="248">
        <f t="shared" si="14"/>
        <v>0.5740248581</v>
      </c>
      <c r="X14" s="248">
        <f t="shared" si="15"/>
        <v>0.4644267589</v>
      </c>
      <c r="Y14" s="248">
        <f t="shared" si="16"/>
        <v>0.4589015376</v>
      </c>
      <c r="Z14" s="248">
        <f t="shared" si="17"/>
        <v>0.3902840823</v>
      </c>
      <c r="AA14" s="248">
        <f t="shared" si="18"/>
        <v>0.3603415719</v>
      </c>
      <c r="AB14" s="248">
        <f t="shared" ref="AB14:AB25" si="19">+1/(1+$O$13)^(($B$13-$G14)/$B$5)</f>
        <v>0.3138701</v>
      </c>
    </row>
    <row r="15">
      <c r="B15" s="20">
        <f t="shared" si="2"/>
        <v>2184</v>
      </c>
      <c r="C15" s="20">
        <f>vlookup(B15,'4. Summary statistics'!$F$32:$K$92,1)</f>
        <v>2161</v>
      </c>
      <c r="D15" s="248" t="str">
        <f>if(C15=C14,"",(vlookup(C15,'4. Summary statistics'!$F$32:$M$92,8)))</f>
        <v>09.00%2028A</v>
      </c>
      <c r="E15" s="249">
        <f>if(C15=C14,"",vlookup(C15,'4. Summary statistics'!$F$32:$M$92,7))</f>
        <v>0.2359</v>
      </c>
      <c r="F15" s="20">
        <f>if(C15=C14,"", average(vlookup(B15,'4. Summary statistics'!$F$32:$K$92,2),vlookup(B15,'4. Summary statistics'!$F$32:$K$92,4)))</f>
        <v>54.7003</v>
      </c>
      <c r="G15" s="20">
        <f t="shared" si="3"/>
        <v>23</v>
      </c>
      <c r="H15" s="20">
        <f t="shared" si="5"/>
        <v>12</v>
      </c>
      <c r="I15" s="20" t="str">
        <f>LEFT(VLOOKUP(C15,'4. Summary statistics'!$F$32:$M$92,8), SEARCH("%",VLOOKUP(C15,'4. Summary statistics'!$F$32:$M$92,8),1)-1)</f>
        <v>09.00</v>
      </c>
      <c r="J15" s="20">
        <f t="shared" si="4"/>
        <v>6</v>
      </c>
      <c r="K15" s="250">
        <f t="shared" si="9"/>
        <v>0.2359</v>
      </c>
      <c r="O15" s="20">
        <f t="shared" si="6"/>
        <v>0.2478416652</v>
      </c>
      <c r="P15" s="20">
        <f t="shared" si="11"/>
        <v>0.178164342</v>
      </c>
      <c r="R15" s="20">
        <f t="shared" si="7"/>
        <v>26.63075283</v>
      </c>
      <c r="S15" s="248">
        <f t="shared" si="8"/>
        <v>0.8423671814</v>
      </c>
      <c r="T15" s="248">
        <f t="shared" si="10"/>
        <v>0.8224523209</v>
      </c>
      <c r="U15" s="248">
        <f t="shared" si="12"/>
        <v>0.7237226355</v>
      </c>
      <c r="V15" s="248">
        <f t="shared" si="13"/>
        <v>0.6534553628</v>
      </c>
      <c r="W15" s="248">
        <f t="shared" si="14"/>
        <v>0.578997255</v>
      </c>
      <c r="X15" s="248">
        <f t="shared" si="15"/>
        <v>0.4690541833</v>
      </c>
      <c r="Y15" s="248">
        <f t="shared" si="16"/>
        <v>0.4628745774</v>
      </c>
      <c r="Z15" s="248">
        <f t="shared" si="17"/>
        <v>0.3938531352</v>
      </c>
      <c r="AA15" s="248">
        <f t="shared" si="18"/>
        <v>0.3635164489</v>
      </c>
      <c r="AB15" s="248">
        <f t="shared" si="19"/>
        <v>0.3166943667</v>
      </c>
      <c r="AC15" s="248">
        <f t="shared" ref="AC15:AC25" si="20">+1/(1+$O$14)^(($B$14-$G15)/$B$5)</f>
        <v>0.2909576054</v>
      </c>
    </row>
    <row r="16">
      <c r="B16" s="20">
        <f t="shared" si="2"/>
        <v>2366</v>
      </c>
      <c r="C16" s="20">
        <f>vlookup(B16,'4. Summary statistics'!$F$32:$K$92,1)</f>
        <v>2345</v>
      </c>
      <c r="D16" s="248" t="str">
        <f>if(C16=C15,"",(vlookup(C16,'4. Summary statistics'!$F$32:$M$92,8)))</f>
        <v>13.00%2029A</v>
      </c>
      <c r="E16" s="249">
        <f>if(C16=C15,"",vlookup(C16,'4. Summary statistics'!$F$32:$M$92,7))</f>
        <v>0.2408</v>
      </c>
      <c r="F16" s="20">
        <f>if(C16=C15,"", average(vlookup(B16,'4. Summary statistics'!$F$32:$K$92,2),vlookup(B16,'4. Summary statistics'!$F$32:$K$92,4)))</f>
        <v>64.73715</v>
      </c>
      <c r="G16" s="20">
        <f t="shared" si="3"/>
        <v>21</v>
      </c>
      <c r="H16" s="20">
        <f t="shared" si="5"/>
        <v>13</v>
      </c>
      <c r="I16" s="20" t="str">
        <f>LEFT(VLOOKUP(C16,'4. Summary statistics'!$F$32:$M$92,8), SEARCH("%",VLOOKUP(C16,'4. Summary statistics'!$F$32:$M$92,8),1)-1)</f>
        <v>13.00</v>
      </c>
      <c r="J16" s="20" t="str">
        <f t="shared" si="4"/>
        <v/>
      </c>
      <c r="K16" s="20" t="str">
        <f t="shared" si="9"/>
        <v/>
      </c>
      <c r="O16" s="20">
        <f t="shared" si="6"/>
        <v>0.2555881513</v>
      </c>
      <c r="P16" s="20" t="str">
        <f t="shared" si="11"/>
        <v/>
      </c>
      <c r="R16" s="20">
        <f t="shared" si="7"/>
        <v>40.15921028</v>
      </c>
      <c r="S16" s="248">
        <f t="shared" si="8"/>
        <v>0.8407002386</v>
      </c>
      <c r="T16" s="248">
        <f t="shared" si="10"/>
        <v>0.8215967632</v>
      </c>
      <c r="U16" s="248">
        <f t="shared" si="12"/>
        <v>0.7228282991</v>
      </c>
      <c r="V16" s="248">
        <f t="shared" si="13"/>
        <v>0.6526670929</v>
      </c>
      <c r="W16" s="248">
        <f t="shared" si="14"/>
        <v>0.5782842842</v>
      </c>
      <c r="X16" s="248">
        <f t="shared" si="15"/>
        <v>0.4683903105</v>
      </c>
      <c r="Y16" s="248">
        <f t="shared" si="16"/>
        <v>0.4623049013</v>
      </c>
      <c r="Z16" s="248">
        <f t="shared" si="17"/>
        <v>0.3933412792</v>
      </c>
      <c r="AA16" s="248">
        <f t="shared" si="18"/>
        <v>0.3630611882</v>
      </c>
      <c r="AB16" s="248">
        <f t="shared" si="19"/>
        <v>0.3162893494</v>
      </c>
      <c r="AC16" s="248">
        <f t="shared" si="20"/>
        <v>0.2905948103</v>
      </c>
      <c r="AD16" s="248">
        <f t="shared" ref="AD16:AD25" si="21">+1/(1+$O$15)^(($B$15-$G16)/$B$5)</f>
        <v>0.2682815256</v>
      </c>
    </row>
    <row r="17">
      <c r="B17" s="20">
        <f t="shared" si="2"/>
        <v>2548</v>
      </c>
      <c r="C17" s="20">
        <f>vlookup(B17,'4. Summary statistics'!$F$32:$K$92,1)</f>
        <v>2540</v>
      </c>
      <c r="D17" s="248" t="str">
        <f>if(C17=C16,"",(vlookup(C17,'4. Summary statistics'!$F$32:$M$92,8)))</f>
        <v>20.00%2029A</v>
      </c>
      <c r="E17" s="249">
        <f>if(C17=C16,"",vlookup(C17,'4. Summary statistics'!$F$32:$M$92,7))</f>
        <v>0.24355</v>
      </c>
      <c r="F17" s="20">
        <f>if(C17=C16,"", average(vlookup(B17,'4. Summary statistics'!$F$32:$K$92,2),vlookup(B17,'4. Summary statistics'!$F$32:$K$92,4)))</f>
        <v>85.8286</v>
      </c>
      <c r="G17" s="20" t="str">
        <f t="shared" si="3"/>
        <v/>
      </c>
      <c r="H17" s="20">
        <f t="shared" si="5"/>
        <v>14</v>
      </c>
      <c r="I17" s="20" t="str">
        <f>LEFT(VLOOKUP(C17,'4. Summary statistics'!$F$32:$M$92,8), SEARCH("%",VLOOKUP(C17,'4. Summary statistics'!$F$32:$M$92,8),1)-1)</f>
        <v>20.00</v>
      </c>
      <c r="J17" s="20">
        <f t="shared" si="4"/>
        <v>7</v>
      </c>
      <c r="K17" s="250">
        <f t="shared" si="9"/>
        <v>0.24355</v>
      </c>
      <c r="O17" s="20">
        <f t="shared" si="6"/>
        <v>0.2535073809</v>
      </c>
      <c r="P17" s="20">
        <f t="shared" si="11"/>
        <v>0.2880460003</v>
      </c>
      <c r="R17" s="20">
        <f t="shared" si="7"/>
        <v>63.20798456</v>
      </c>
      <c r="S17" s="248">
        <f t="shared" si="8"/>
        <v>0.8235875474</v>
      </c>
      <c r="T17" s="248">
        <f t="shared" si="10"/>
        <v>0.8127197125</v>
      </c>
      <c r="U17" s="248">
        <f t="shared" si="12"/>
        <v>0.7135042313</v>
      </c>
      <c r="V17" s="248">
        <f t="shared" si="13"/>
        <v>0.6444474505</v>
      </c>
      <c r="W17" s="248">
        <f t="shared" si="14"/>
        <v>0.57085089</v>
      </c>
      <c r="X17" s="248">
        <f t="shared" si="15"/>
        <v>0.4614761213</v>
      </c>
      <c r="Y17" s="248">
        <f t="shared" si="16"/>
        <v>0.4563654672</v>
      </c>
      <c r="Z17" s="248">
        <f t="shared" si="17"/>
        <v>0.3880067883</v>
      </c>
      <c r="AA17" s="248">
        <f t="shared" si="18"/>
        <v>0.3583152373</v>
      </c>
      <c r="AB17" s="248">
        <f t="shared" si="19"/>
        <v>0.3120678143</v>
      </c>
      <c r="AC17" s="248">
        <f t="shared" si="20"/>
        <v>0.2868126657</v>
      </c>
      <c r="AD17" s="248">
        <f t="shared" si="21"/>
        <v>0.2648763022</v>
      </c>
      <c r="AE17" s="248">
        <f t="shared" ref="AE17:AE25" si="22">+1/(1+$O$16)^(($B$16-$G17)/$B$5)</f>
        <v>0.2277682282</v>
      </c>
    </row>
    <row r="18">
      <c r="B18" s="20">
        <f t="shared" si="2"/>
        <v>2730</v>
      </c>
      <c r="C18" s="20">
        <f>vlookup(B18,'4. Summary statistics'!$F$32:$K$92,1)</f>
        <v>2540</v>
      </c>
      <c r="D18" s="248" t="str">
        <f>if(C18=C17,"",(vlookup(C18,'4. Summary statistics'!$F$32:$M$92,8)))</f>
        <v/>
      </c>
      <c r="E18" s="248" t="str">
        <f>if(C18=C17,"",vlookup(C18,'4. Summary statistics'!$F$32:$M$92,7))</f>
        <v/>
      </c>
      <c r="F18" s="20" t="str">
        <f>if(C18=C17,"", average(vlookup(B18,'4. Summary statistics'!$F$32:$K$92,2),vlookup(B18,'4. Summary statistics'!$F$32:$K$92,4)))</f>
        <v/>
      </c>
      <c r="G18" s="20">
        <f t="shared" si="3"/>
        <v>190</v>
      </c>
      <c r="H18" s="20">
        <f t="shared" si="5"/>
        <v>15</v>
      </c>
      <c r="I18" s="20" t="str">
        <f>LEFT(VLOOKUP(C18,'4. Summary statistics'!$F$32:$M$92,8), SEARCH("%",VLOOKUP(C18,'4. Summary statistics'!$F$32:$M$92,8),1)-1)</f>
        <v>20.00</v>
      </c>
      <c r="J18" s="20" t="str">
        <f t="shared" si="4"/>
        <v/>
      </c>
      <c r="K18" s="20" t="str">
        <f t="shared" si="9"/>
        <v/>
      </c>
      <c r="O18" s="20">
        <f t="shared" si="6"/>
        <v>0.2535073809</v>
      </c>
      <c r="P18" s="20" t="str">
        <f t="shared" si="11"/>
        <v/>
      </c>
      <c r="R18" s="20">
        <f t="shared" si="7"/>
        <v>74.21326539</v>
      </c>
      <c r="S18" s="248">
        <f t="shared" si="8"/>
        <v>1.009504877</v>
      </c>
      <c r="T18" s="248">
        <f t="shared" si="10"/>
        <v>0.9007761618</v>
      </c>
      <c r="U18" s="248">
        <f t="shared" si="12"/>
        <v>0.8024396956</v>
      </c>
      <c r="V18" s="248">
        <f t="shared" si="13"/>
        <v>0.722748956</v>
      </c>
      <c r="W18" s="248">
        <f t="shared" si="14"/>
        <v>0.6417392552</v>
      </c>
      <c r="X18" s="248">
        <f t="shared" si="15"/>
        <v>0.52794029</v>
      </c>
      <c r="Y18" s="248">
        <f t="shared" si="16"/>
        <v>0.5130051219</v>
      </c>
      <c r="Z18" s="248">
        <f t="shared" si="17"/>
        <v>0.439029328</v>
      </c>
      <c r="AA18" s="248">
        <f t="shared" si="18"/>
        <v>0.403615957</v>
      </c>
      <c r="AB18" s="248">
        <f t="shared" si="19"/>
        <v>0.3524091392</v>
      </c>
      <c r="AC18" s="248">
        <f t="shared" si="20"/>
        <v>0.3229051773</v>
      </c>
      <c r="AD18" s="248">
        <f t="shared" si="21"/>
        <v>0.2973282956</v>
      </c>
      <c r="AE18" s="248">
        <f t="shared" si="22"/>
        <v>0.2565010894</v>
      </c>
      <c r="AF18" s="248">
        <f t="shared" ref="AF18:AF25" si="23">+1/(1+$O$17)^(($B$17-$G18)/$B$5)</f>
        <v>0.2313831953</v>
      </c>
    </row>
    <row r="19">
      <c r="B19" s="20">
        <f t="shared" si="2"/>
        <v>2912</v>
      </c>
      <c r="C19" s="20">
        <f>vlookup(B19,'4. Summary statistics'!$F$32:$K$92,1)</f>
        <v>2844</v>
      </c>
      <c r="D19" s="248" t="str">
        <f>if(C19=C18,"",(vlookup(C19,'4. Summary statistics'!$F$32:$M$92,8)))</f>
        <v>11.00%2030A</v>
      </c>
      <c r="E19" s="249">
        <f>if(C19=C18,"",vlookup(C19,'4. Summary statistics'!$F$32:$M$92,7))</f>
        <v>0.2413</v>
      </c>
      <c r="F19" s="20">
        <f>if(C19=C18,"", average(vlookup(B19,'4. Summary statistics'!$F$32:$K$92,2),vlookup(B19,'4. Summary statistics'!$F$32:$K$92,4)))</f>
        <v>54.92485</v>
      </c>
      <c r="G19" s="20" t="str">
        <f t="shared" si="3"/>
        <v/>
      </c>
      <c r="H19" s="20">
        <f t="shared" si="5"/>
        <v>16</v>
      </c>
      <c r="I19" s="20" t="str">
        <f>LEFT(VLOOKUP(C19,'4. Summary statistics'!$F$32:$M$92,8), SEARCH("%",VLOOKUP(C19,'4. Summary statistics'!$F$32:$M$92,8),1)-1)</f>
        <v>11.00</v>
      </c>
      <c r="J19" s="20">
        <f t="shared" si="4"/>
        <v>8</v>
      </c>
      <c r="K19" s="250">
        <f t="shared" si="9"/>
        <v>0.2413</v>
      </c>
      <c r="O19" s="20">
        <f t="shared" si="6"/>
        <v>0.2472099331</v>
      </c>
      <c r="P19" s="20">
        <f t="shared" si="11"/>
        <v>0.2040048037</v>
      </c>
      <c r="R19" s="20">
        <f t="shared" si="7"/>
        <v>36.90563068</v>
      </c>
      <c r="S19" s="248">
        <f t="shared" si="8"/>
        <v>0.8235875474</v>
      </c>
      <c r="T19" s="248">
        <f t="shared" si="10"/>
        <v>0.8127197125</v>
      </c>
      <c r="U19" s="248">
        <f t="shared" si="12"/>
        <v>0.7135042313</v>
      </c>
      <c r="V19" s="248">
        <f t="shared" si="13"/>
        <v>0.6444474505</v>
      </c>
      <c r="W19" s="248">
        <f t="shared" si="14"/>
        <v>0.57085089</v>
      </c>
      <c r="X19" s="248">
        <f t="shared" si="15"/>
        <v>0.4614761213</v>
      </c>
      <c r="Y19" s="248">
        <f t="shared" si="16"/>
        <v>0.4563654672</v>
      </c>
      <c r="Z19" s="248">
        <f t="shared" si="17"/>
        <v>0.3880067883</v>
      </c>
      <c r="AA19" s="248">
        <f t="shared" si="18"/>
        <v>0.3583152373</v>
      </c>
      <c r="AB19" s="248">
        <f t="shared" si="19"/>
        <v>0.3120678143</v>
      </c>
      <c r="AC19" s="248">
        <f t="shared" si="20"/>
        <v>0.2868126657</v>
      </c>
      <c r="AD19" s="248">
        <f t="shared" si="21"/>
        <v>0.2648763022</v>
      </c>
      <c r="AE19" s="248">
        <f t="shared" si="22"/>
        <v>0.2277682282</v>
      </c>
      <c r="AF19" s="248">
        <f t="shared" si="23"/>
        <v>0.2056419585</v>
      </c>
      <c r="AG19" s="248">
        <f t="shared" ref="AG19:AG25" si="24">+1/(1+$O$18)^(($B$18-$G19)/$B$5)</f>
        <v>0.1836742536</v>
      </c>
    </row>
    <row r="20">
      <c r="B20" s="20">
        <f t="shared" si="2"/>
        <v>3094</v>
      </c>
      <c r="C20" s="20">
        <f>vlookup(B20,'4. Summary statistics'!$F$32:$K$92,1)</f>
        <v>2844</v>
      </c>
      <c r="D20" s="248" t="str">
        <f>if(C20=C19,"",(vlookup(C20,'4. Summary statistics'!$F$32:$M$92,8)))</f>
        <v/>
      </c>
      <c r="E20" s="248" t="str">
        <f>if(C20=C19,"",vlookup(C20,'4. Summary statistics'!$F$32:$M$92,7))</f>
        <v/>
      </c>
      <c r="F20" s="20" t="str">
        <f>if(C20=C19,"", average(vlookup(B20,'4. Summary statistics'!$F$32:$K$92,2),vlookup(B20,'4. Summary statistics'!$F$32:$K$92,4)))</f>
        <v/>
      </c>
      <c r="G20" s="20">
        <f t="shared" si="3"/>
        <v>250</v>
      </c>
      <c r="H20" s="20">
        <f t="shared" si="5"/>
        <v>17</v>
      </c>
      <c r="I20" s="20" t="str">
        <f>LEFT(VLOOKUP(C20,'4. Summary statistics'!$F$32:$M$92,8), SEARCH("%",VLOOKUP(C20,'4. Summary statistics'!$F$32:$M$92,8),1)-1)</f>
        <v>11.00</v>
      </c>
      <c r="J20" s="20" t="str">
        <f t="shared" si="4"/>
        <v/>
      </c>
      <c r="K20" s="20" t="str">
        <f t="shared" si="9"/>
        <v/>
      </c>
      <c r="O20" s="20">
        <f t="shared" si="6"/>
        <v>0.2472099331</v>
      </c>
      <c r="P20" s="20" t="str">
        <f t="shared" si="11"/>
        <v/>
      </c>
      <c r="R20" s="20">
        <f t="shared" si="7"/>
        <v>44.85831297</v>
      </c>
      <c r="S20" s="248">
        <f t="shared" si="8"/>
        <v>1.086992876</v>
      </c>
      <c r="T20" s="248">
        <f t="shared" si="10"/>
        <v>0.9326881972</v>
      </c>
      <c r="U20" s="248">
        <f t="shared" si="12"/>
        <v>0.8327654014</v>
      </c>
      <c r="V20" s="248">
        <f t="shared" si="13"/>
        <v>0.7494001525</v>
      </c>
      <c r="W20" s="248">
        <f t="shared" si="14"/>
        <v>0.665904662</v>
      </c>
      <c r="X20" s="248">
        <f t="shared" si="15"/>
        <v>0.5508560777</v>
      </c>
      <c r="Y20" s="248">
        <f t="shared" si="16"/>
        <v>0.532312452</v>
      </c>
      <c r="Z20" s="248">
        <f t="shared" si="17"/>
        <v>0.4564959905</v>
      </c>
      <c r="AA20" s="248">
        <f t="shared" si="18"/>
        <v>0.4190787183</v>
      </c>
      <c r="AB20" s="248">
        <f t="shared" si="19"/>
        <v>0.3662016302</v>
      </c>
      <c r="AC20" s="248">
        <f t="shared" si="20"/>
        <v>0.33522068</v>
      </c>
      <c r="AD20" s="248">
        <f t="shared" si="21"/>
        <v>0.308380356</v>
      </c>
      <c r="AE20" s="248">
        <f t="shared" si="22"/>
        <v>0.2663070783</v>
      </c>
      <c r="AF20" s="248">
        <f t="shared" si="23"/>
        <v>0.240163264</v>
      </c>
      <c r="AG20" s="248">
        <f t="shared" si="24"/>
        <v>0.2145078201</v>
      </c>
      <c r="AH20" s="248">
        <f t="shared" ref="AH20:AH25" si="25">+1/(1+$O$19)^(($B$19-$G20)/$B$5)</f>
        <v>0.1987815476</v>
      </c>
    </row>
    <row r="21">
      <c r="B21" s="20">
        <f t="shared" si="2"/>
        <v>3276</v>
      </c>
      <c r="C21" s="20">
        <f>vlookup(B21,'4. Summary statistics'!$F$32:$K$92,1)</f>
        <v>3209</v>
      </c>
      <c r="D21" s="248" t="str">
        <f>if(C21=C20,"",(vlookup(C21,'4. Summary statistics'!$F$32:$M$92,8)))</f>
        <v>18.00%2031A</v>
      </c>
      <c r="E21" s="249">
        <f>if(C21=C20,"",vlookup(C21,'4. Summary statistics'!$F$32:$M$92,7))</f>
        <v>0.2481</v>
      </c>
      <c r="F21" s="20">
        <f>if(C21=C20,"", average(vlookup(B21,'4. Summary statistics'!$F$32:$K$92,2),vlookup(B21,'4. Summary statistics'!$F$32:$K$92,4)))</f>
        <v>76.2704</v>
      </c>
      <c r="G21" s="20">
        <f t="shared" si="3"/>
        <v>67</v>
      </c>
      <c r="H21" s="20">
        <f t="shared" si="5"/>
        <v>18</v>
      </c>
      <c r="I21" s="20" t="str">
        <f>LEFT(VLOOKUP(C21,'4. Summary statistics'!$F$32:$M$92,8), SEARCH("%",VLOOKUP(C21,'4. Summary statistics'!$F$32:$M$92,8),1)-1)</f>
        <v>18.00</v>
      </c>
      <c r="J21" s="20">
        <f t="shared" si="4"/>
        <v>9</v>
      </c>
      <c r="K21" s="250">
        <f t="shared" si="9"/>
        <v>0.2481</v>
      </c>
      <c r="O21" s="20">
        <f t="shared" si="6"/>
        <v>0.3096839003</v>
      </c>
      <c r="P21" s="20">
        <f t="shared" si="11"/>
        <v>0.9363413129</v>
      </c>
      <c r="R21" s="20">
        <f t="shared" si="7"/>
        <v>66.16637394</v>
      </c>
      <c r="S21" s="248">
        <f t="shared" si="8"/>
        <v>0.8807886446</v>
      </c>
      <c r="T21" s="248">
        <f t="shared" si="10"/>
        <v>0.8417359684</v>
      </c>
      <c r="U21" s="248">
        <f t="shared" si="12"/>
        <v>0.7436804302</v>
      </c>
      <c r="V21" s="248">
        <f t="shared" si="13"/>
        <v>0.6710402175</v>
      </c>
      <c r="W21" s="248">
        <f t="shared" si="14"/>
        <v>0.5949069388</v>
      </c>
      <c r="X21" s="248">
        <f t="shared" si="15"/>
        <v>0.4838998217</v>
      </c>
      <c r="Y21" s="248">
        <f t="shared" si="16"/>
        <v>0.4755865965</v>
      </c>
      <c r="Z21" s="248">
        <f t="shared" si="17"/>
        <v>0.4052840312</v>
      </c>
      <c r="AA21" s="248">
        <f t="shared" si="18"/>
        <v>0.3736778929</v>
      </c>
      <c r="AB21" s="248">
        <f t="shared" si="19"/>
        <v>0.3257371453</v>
      </c>
      <c r="AC21" s="248">
        <f t="shared" si="20"/>
        <v>0.2990546983</v>
      </c>
      <c r="AD21" s="248">
        <f t="shared" si="21"/>
        <v>0.2758943392</v>
      </c>
      <c r="AE21" s="248">
        <f t="shared" si="22"/>
        <v>0.2375130886</v>
      </c>
      <c r="AF21" s="248">
        <f t="shared" si="23"/>
        <v>0.2143747101</v>
      </c>
      <c r="AG21" s="248">
        <f t="shared" si="24"/>
        <v>0.1914741289</v>
      </c>
      <c r="AH21" s="248">
        <f t="shared" si="25"/>
        <v>0.1778863879</v>
      </c>
      <c r="AI21" s="248">
        <f t="shared" ref="AI21:AI25" si="26">+1/(1+$O$20)^(($B$20-$G21)/$B$5)</f>
        <v>0.1592842871</v>
      </c>
    </row>
    <row r="22">
      <c r="B22" s="20">
        <f t="shared" si="2"/>
        <v>3458</v>
      </c>
      <c r="C22" s="20">
        <f>vlookup(B22,'4. Summary statistics'!$F$32:$K$92,1)</f>
        <v>3440</v>
      </c>
      <c r="D22" s="248" t="str">
        <f>if(C22=C21,"",(vlookup(C22,'4. Summary statistics'!$F$32:$M$92,8)))</f>
        <v>08.00%2032A</v>
      </c>
      <c r="E22" s="249">
        <f>if(C22=C21,"",vlookup(C22,'4. Summary statistics'!$F$32:$M$92,7))</f>
        <v>0.24475</v>
      </c>
      <c r="F22" s="20">
        <f>if(C22=C21,"", average(vlookup(B22,'4. Summary statistics'!$F$32:$K$92,2),vlookup(B22,'4. Summary statistics'!$F$32:$K$92,4)))</f>
        <v>40.56795</v>
      </c>
      <c r="G22" s="20" t="str">
        <f t="shared" si="3"/>
        <v/>
      </c>
      <c r="H22" s="20">
        <f t="shared" si="5"/>
        <v>19</v>
      </c>
      <c r="I22" s="20" t="str">
        <f>LEFT(VLOOKUP(C22,'4. Summary statistics'!$F$32:$M$92,8), SEARCH("%",VLOOKUP(C22,'4. Summary statistics'!$F$32:$M$92,8),1)-1)</f>
        <v>08.00</v>
      </c>
      <c r="J22" s="20" t="str">
        <f t="shared" si="4"/>
        <v/>
      </c>
      <c r="K22" s="20" t="str">
        <f t="shared" si="9"/>
        <v/>
      </c>
      <c r="O22" s="20">
        <f t="shared" si="6"/>
        <v>0.2543495243</v>
      </c>
      <c r="P22" s="20" t="str">
        <f t="shared" si="11"/>
        <v/>
      </c>
      <c r="R22" s="20">
        <f t="shared" si="7"/>
        <v>28.48822828</v>
      </c>
      <c r="S22" s="248">
        <f t="shared" si="8"/>
        <v>0.8235875474</v>
      </c>
      <c r="T22" s="248">
        <f t="shared" si="10"/>
        <v>0.8127197125</v>
      </c>
      <c r="U22" s="248">
        <f t="shared" si="12"/>
        <v>0.7135042313</v>
      </c>
      <c r="V22" s="248">
        <f t="shared" si="13"/>
        <v>0.6444474505</v>
      </c>
      <c r="W22" s="248">
        <f t="shared" si="14"/>
        <v>0.57085089</v>
      </c>
      <c r="X22" s="248">
        <f t="shared" si="15"/>
        <v>0.4614761213</v>
      </c>
      <c r="Y22" s="248">
        <f t="shared" si="16"/>
        <v>0.4563654672</v>
      </c>
      <c r="Z22" s="248">
        <f t="shared" si="17"/>
        <v>0.3880067883</v>
      </c>
      <c r="AA22" s="248">
        <f t="shared" si="18"/>
        <v>0.3583152373</v>
      </c>
      <c r="AB22" s="248">
        <f t="shared" si="19"/>
        <v>0.3120678143</v>
      </c>
      <c r="AC22" s="248">
        <f t="shared" si="20"/>
        <v>0.2868126657</v>
      </c>
      <c r="AD22" s="248">
        <f t="shared" si="21"/>
        <v>0.2648763022</v>
      </c>
      <c r="AE22" s="248">
        <f t="shared" si="22"/>
        <v>0.2277682282</v>
      </c>
      <c r="AF22" s="248">
        <f t="shared" si="23"/>
        <v>0.2056419585</v>
      </c>
      <c r="AG22" s="248">
        <f t="shared" si="24"/>
        <v>0.1836742536</v>
      </c>
      <c r="AH22" s="248">
        <f t="shared" si="25"/>
        <v>0.1707982874</v>
      </c>
      <c r="AI22" s="248">
        <f t="shared" si="26"/>
        <v>0.15293741</v>
      </c>
      <c r="AJ22" s="248">
        <f t="shared" ref="AJ22:AJ25" si="27">+1/(1+$O$21)^(($B$21-$G22)/$B$5)</f>
        <v>0.08820670524</v>
      </c>
    </row>
    <row r="23">
      <c r="B23" s="20">
        <f t="shared" si="2"/>
        <v>3640</v>
      </c>
      <c r="C23" s="20">
        <f>vlookup(B23,'4. Summary statistics'!$F$32:$K$92,1)</f>
        <v>3440</v>
      </c>
      <c r="D23" s="248" t="str">
        <f>if(C23=C22,"",(vlookup(C23,'4. Summary statistics'!$F$32:$M$92,8)))</f>
        <v/>
      </c>
      <c r="E23" s="248" t="str">
        <f>if(C23=C22,"",vlookup(C23,'4. Summary statistics'!$F$32:$M$92,7))</f>
        <v/>
      </c>
      <c r="F23" s="20" t="str">
        <f>if(C23=C22,"", average(vlookup(B23,'4. Summary statistics'!$F$32:$K$92,2),vlookup(B23,'4. Summary statistics'!$F$32:$K$92,4)))</f>
        <v/>
      </c>
      <c r="G23" s="20">
        <f t="shared" si="3"/>
        <v>200</v>
      </c>
      <c r="H23" s="20">
        <f t="shared" si="5"/>
        <v>20</v>
      </c>
      <c r="I23" s="20" t="str">
        <f>LEFT(VLOOKUP(C23,'4. Summary statistics'!$F$32:$M$92,8), SEARCH("%",VLOOKUP(C23,'4. Summary statistics'!$F$32:$M$92,8),1)-1)</f>
        <v>08.00</v>
      </c>
      <c r="J23" s="20">
        <f t="shared" si="4"/>
        <v>10</v>
      </c>
      <c r="K23" s="250">
        <f t="shared" si="9"/>
        <v>0.2481</v>
      </c>
      <c r="O23" s="20">
        <f t="shared" si="6"/>
        <v>0.2543495243</v>
      </c>
      <c r="P23" s="20">
        <f t="shared" si="11"/>
        <v>-0.1494745862</v>
      </c>
      <c r="R23" s="20">
        <f t="shared" si="7"/>
        <v>33.12294736</v>
      </c>
      <c r="S23" s="248">
        <f t="shared" si="8"/>
        <v>1.021643116</v>
      </c>
      <c r="T23" s="248">
        <f t="shared" si="10"/>
        <v>0.9059423154</v>
      </c>
      <c r="U23" s="248">
        <f t="shared" si="12"/>
        <v>0.8074161823</v>
      </c>
      <c r="V23" s="248">
        <f t="shared" si="13"/>
        <v>0.7271240739</v>
      </c>
      <c r="W23" s="248">
        <f t="shared" si="14"/>
        <v>0.6457050468</v>
      </c>
      <c r="X23" s="248">
        <f t="shared" si="15"/>
        <v>0.5316922905</v>
      </c>
      <c r="Y23" s="248">
        <f t="shared" si="16"/>
        <v>0.5161736793</v>
      </c>
      <c r="Z23" s="248">
        <f t="shared" si="17"/>
        <v>0.4418933222</v>
      </c>
      <c r="AA23" s="248">
        <f t="shared" si="18"/>
        <v>0.4061528836</v>
      </c>
      <c r="AB23" s="248">
        <f t="shared" si="19"/>
        <v>0.3546712736</v>
      </c>
      <c r="AC23" s="248">
        <f t="shared" si="20"/>
        <v>0.3249258827</v>
      </c>
      <c r="AD23" s="248">
        <f t="shared" si="21"/>
        <v>0.299142408</v>
      </c>
      <c r="AE23" s="248">
        <f t="shared" si="22"/>
        <v>0.2581099797</v>
      </c>
      <c r="AF23" s="248">
        <f t="shared" si="23"/>
        <v>0.2328239259</v>
      </c>
      <c r="AG23" s="248">
        <f t="shared" si="24"/>
        <v>0.207952507</v>
      </c>
      <c r="AH23" s="248">
        <f t="shared" si="25"/>
        <v>0.1928401925</v>
      </c>
      <c r="AI23" s="248">
        <f t="shared" si="26"/>
        <v>0.1726743285</v>
      </c>
      <c r="AJ23" s="248">
        <f t="shared" si="27"/>
        <v>0.1023007439</v>
      </c>
      <c r="AK23" s="248">
        <f t="shared" ref="AK23:AK25" si="28">+1/(1+$O22)^(($B$22-$G23)/$B$5)</f>
        <v>0.1315526882</v>
      </c>
    </row>
    <row r="24">
      <c r="B24" s="20">
        <f t="shared" si="2"/>
        <v>3822</v>
      </c>
      <c r="C24" s="20">
        <f>vlookup(B24,'4. Summary statistics'!$F$32:$K$92,1)</f>
        <v>3820</v>
      </c>
      <c r="D24" s="248" t="str">
        <f>if(C24=C23,"",(vlookup(C24,'4. Summary statistics'!$F$32:$M$92,8)))</f>
        <v>11.20%2033A</v>
      </c>
      <c r="E24" s="249">
        <f>if(C24=C23,"",vlookup(C24,'4. Summary statistics'!$F$32:$M$92,7))</f>
        <v>0.2485</v>
      </c>
      <c r="F24" s="20">
        <f>if(C24=C23,"", average(vlookup(B24,'4. Summary statistics'!$F$32:$K$92,2),vlookup(B24,'4. Summary statistics'!$F$32:$K$92,4)))</f>
        <v>50.10025</v>
      </c>
      <c r="G24" s="20">
        <f t="shared" si="3"/>
        <v>2</v>
      </c>
      <c r="H24" s="20">
        <f t="shared" si="5"/>
        <v>21</v>
      </c>
      <c r="I24" s="20" t="str">
        <f>LEFT(VLOOKUP(C24,'4. Summary statistics'!$F$32:$M$92,8), SEARCH("%",VLOOKUP(C24,'4. Summary statistics'!$F$32:$M$92,8),1)-1)</f>
        <v>11.20</v>
      </c>
      <c r="J24" s="20" t="str">
        <f t="shared" si="4"/>
        <v/>
      </c>
      <c r="K24" s="20" t="str">
        <f t="shared" si="9"/>
        <v/>
      </c>
      <c r="O24" s="20">
        <f t="shared" si="6"/>
        <v>0.2653727232</v>
      </c>
      <c r="P24" s="20" t="str">
        <f t="shared" si="11"/>
        <v/>
      </c>
      <c r="R24" s="20">
        <f t="shared" si="7"/>
        <v>41.16860116</v>
      </c>
      <c r="S24" s="248">
        <f t="shared" si="8"/>
        <v>0.825187254</v>
      </c>
      <c r="T24" s="248">
        <f t="shared" si="10"/>
        <v>0.8135568728</v>
      </c>
      <c r="U24" s="248">
        <f t="shared" si="12"/>
        <v>0.7143870313</v>
      </c>
      <c r="V24" s="248">
        <f t="shared" si="13"/>
        <v>0.645225793</v>
      </c>
      <c r="W24" s="248">
        <f t="shared" si="14"/>
        <v>0.5715546961</v>
      </c>
      <c r="X24" s="248">
        <f t="shared" si="15"/>
        <v>0.4621301943</v>
      </c>
      <c r="Y24" s="248">
        <f t="shared" si="16"/>
        <v>0.4569278244</v>
      </c>
      <c r="Z24" s="248">
        <f t="shared" si="17"/>
        <v>0.3885117025</v>
      </c>
      <c r="AA24" s="248">
        <f t="shared" si="18"/>
        <v>0.3587645469</v>
      </c>
      <c r="AB24" s="248">
        <f t="shared" si="19"/>
        <v>0.3124674258</v>
      </c>
      <c r="AC24" s="248">
        <f t="shared" si="20"/>
        <v>0.287170739</v>
      </c>
      <c r="AD24" s="248">
        <f t="shared" si="21"/>
        <v>0.2651987383</v>
      </c>
      <c r="AE24" s="248">
        <f t="shared" si="22"/>
        <v>0.228053247</v>
      </c>
      <c r="AF24" s="248">
        <f t="shared" si="23"/>
        <v>0.2058974131</v>
      </c>
      <c r="AG24" s="248">
        <f t="shared" si="24"/>
        <v>0.1839024192</v>
      </c>
      <c r="AH24" s="248">
        <f t="shared" si="25"/>
        <v>0.1710057258</v>
      </c>
      <c r="AI24" s="248">
        <f t="shared" si="26"/>
        <v>0.153123156</v>
      </c>
      <c r="AJ24" s="248">
        <f t="shared" si="27"/>
        <v>0.08833755449</v>
      </c>
      <c r="AK24" s="248">
        <f t="shared" si="28"/>
        <v>0.1162958859</v>
      </c>
      <c r="AL24" s="248">
        <f t="shared" ref="AL24:AL25" si="29">+1/(1+$O23)^(($B23-$G24)/$B$5)</f>
        <v>0.1038377016</v>
      </c>
    </row>
    <row r="25">
      <c r="B25" s="20">
        <f t="shared" si="2"/>
        <v>4004</v>
      </c>
      <c r="C25" s="20">
        <f>vlookup(B25,'4. Summary statistics'!$F$32:$K$92,1)</f>
        <v>3987</v>
      </c>
      <c r="D25" s="248" t="str">
        <f>if(C25=C24,"",(vlookup(C25,'4. Summary statistics'!$F$32:$M$92,8)))</f>
        <v>13.25%2033A</v>
      </c>
      <c r="E25" s="249">
        <f>if(C25=C24,"",vlookup(C25,'4. Summary statistics'!$F$32:$M$92,7))</f>
        <v>0.24865</v>
      </c>
      <c r="F25" s="20">
        <f>if(C25=C24,"", average(vlookup(B25,'4. Summary statistics'!$F$32:$K$92,2),vlookup(B25,'4. Summary statistics'!$F$32:$K$92,4)))</f>
        <v>57.3622</v>
      </c>
      <c r="G25" s="20">
        <f t="shared" si="3"/>
        <v>17</v>
      </c>
      <c r="H25" s="20">
        <f t="shared" si="5"/>
        <v>22</v>
      </c>
      <c r="I25" s="20" t="str">
        <f>LEFT(VLOOKUP(C25,'4. Summary statistics'!$F$32:$M$92,8), SEARCH("%",VLOOKUP(C25,'4. Summary statistics'!$F$32:$M$92,8),1)-1)</f>
        <v>13.25</v>
      </c>
      <c r="J25" s="20">
        <f t="shared" si="4"/>
        <v>11</v>
      </c>
      <c r="K25" s="250">
        <f t="shared" si="9"/>
        <v>0.24865</v>
      </c>
      <c r="O25" s="20">
        <f t="shared" si="6"/>
        <v>0.2696540635</v>
      </c>
      <c r="P25" s="20">
        <f t="shared" si="11"/>
        <v>0.433355053</v>
      </c>
      <c r="R25" s="20">
        <f t="shared" si="7"/>
        <v>49.56098911</v>
      </c>
      <c r="S25" s="248">
        <f t="shared" si="8"/>
        <v>0.8373860672</v>
      </c>
      <c r="T25" s="248">
        <f t="shared" si="10"/>
        <v>0.8198909765</v>
      </c>
      <c r="U25" s="248">
        <f t="shared" si="12"/>
        <v>0.7210429405</v>
      </c>
      <c r="V25" s="248">
        <f t="shared" si="13"/>
        <v>0.6510934046</v>
      </c>
      <c r="W25" s="248">
        <f t="shared" si="14"/>
        <v>0.5768609752</v>
      </c>
      <c r="X25" s="248">
        <f t="shared" si="15"/>
        <v>0.4670653824</v>
      </c>
      <c r="Y25" s="248">
        <f t="shared" si="16"/>
        <v>0.4611676514</v>
      </c>
      <c r="Z25" s="248">
        <f t="shared" si="17"/>
        <v>0.3923195619</v>
      </c>
      <c r="AA25" s="248">
        <f t="shared" si="18"/>
        <v>0.3621523764</v>
      </c>
      <c r="AB25" s="248">
        <f t="shared" si="19"/>
        <v>0.3154808681</v>
      </c>
      <c r="AC25" s="248">
        <f t="shared" si="20"/>
        <v>0.2898705766</v>
      </c>
      <c r="AD25" s="248">
        <f t="shared" si="21"/>
        <v>0.2676295536</v>
      </c>
      <c r="AE25" s="248">
        <f t="shared" si="22"/>
        <v>0.230202287</v>
      </c>
      <c r="AF25" s="248">
        <f t="shared" si="23"/>
        <v>0.2078234648</v>
      </c>
      <c r="AG25" s="248">
        <f t="shared" si="24"/>
        <v>0.1856227204</v>
      </c>
      <c r="AH25" s="248">
        <f t="shared" si="25"/>
        <v>0.1725695655</v>
      </c>
      <c r="AI25" s="248">
        <f t="shared" si="26"/>
        <v>0.1545234604</v>
      </c>
      <c r="AJ25" s="248">
        <f t="shared" si="27"/>
        <v>0.08932513096</v>
      </c>
      <c r="AK25" s="248">
        <f t="shared" si="28"/>
        <v>0.1080683422</v>
      </c>
      <c r="AL25" s="248">
        <f t="shared" si="29"/>
        <v>0.08540435578</v>
      </c>
      <c r="AM25" s="248">
        <f>+1/(1+$O24)^(($B24-$G25)/$B$5)</f>
        <v>0.08540435578</v>
      </c>
    </row>
    <row r="26">
      <c r="B26" s="20">
        <f t="shared" si="2"/>
        <v>4186</v>
      </c>
      <c r="C26" s="20">
        <f>vlookup(B26,'4. Summary statistics'!$F$32:$K$92,1)</f>
        <v>4171</v>
      </c>
      <c r="D26" s="248" t="str">
        <f>if(C26=C25,"",(vlookup(C26,'4. Summary statistics'!$F$32:$M$92,8)))</f>
        <v>13.25%2034A</v>
      </c>
      <c r="E26" s="249">
        <f>if(C26=C25,"",vlookup(C26,'4. Summary statistics'!$F$32:$M$92,7))</f>
        <v>0.24505</v>
      </c>
      <c r="F26" s="20">
        <f>if(C26=C25,"", average(vlookup(B26,'4. Summary statistics'!$F$32:$K$92,2),vlookup(B26,'4. Summary statistics'!$F$32:$K$92,4)))</f>
        <v>57.79425</v>
      </c>
      <c r="G26" s="20" t="str">
        <f t="shared" si="3"/>
        <v/>
      </c>
      <c r="H26" s="20">
        <f t="shared" si="5"/>
        <v>23</v>
      </c>
      <c r="I26" s="20" t="str">
        <f>LEFT(VLOOKUP(C26,'4. Summary statistics'!$F$32:$M$92,8), SEARCH("%",VLOOKUP(C26,'4. Summary statistics'!$F$32:$M$92,8),1)-1)</f>
        <v>13.25</v>
      </c>
      <c r="J26" s="20" t="str">
        <f t="shared" si="4"/>
        <v/>
      </c>
      <c r="K26" s="20" t="str">
        <f t="shared" si="9"/>
        <v/>
      </c>
      <c r="S26" s="248"/>
      <c r="T26" s="248"/>
      <c r="U26" s="248"/>
      <c r="V26" s="248"/>
      <c r="W26" s="248"/>
      <c r="X26" s="248"/>
      <c r="Y26" s="248"/>
      <c r="Z26" s="248"/>
      <c r="AA26" s="248"/>
      <c r="AB26" s="248"/>
      <c r="AC26" s="248"/>
      <c r="AD26" s="248"/>
      <c r="AE26" s="248"/>
      <c r="AF26" s="248"/>
      <c r="AN26" s="248"/>
    </row>
    <row r="27">
      <c r="B27" s="20">
        <f t="shared" si="2"/>
        <v>4368</v>
      </c>
      <c r="C27" s="20">
        <f>vlookup(B27,'4. Summary statistics'!$F$32:$K$92,1)</f>
        <v>4171</v>
      </c>
      <c r="D27" s="248" t="str">
        <f>if(C27=C26,"",(vlookup(C27,'4. Summary statistics'!$F$32:$M$92,8)))</f>
        <v/>
      </c>
      <c r="E27" s="248" t="str">
        <f>if(C27=C26,"",vlookup(C27,'4. Summary statistics'!$F$32:$M$92,7))</f>
        <v/>
      </c>
      <c r="F27" s="20" t="str">
        <f>if(C27=C26,"", average(vlookup(B27,'4. Summary statistics'!$F$32:$K$92,2),vlookup(B27,'4. Summary statistics'!$F$32:$K$92,4)))</f>
        <v/>
      </c>
      <c r="G27" s="20">
        <f t="shared" si="3"/>
        <v>197</v>
      </c>
      <c r="H27" s="20">
        <f t="shared" si="5"/>
        <v>24</v>
      </c>
      <c r="I27" s="20" t="str">
        <f>LEFT(VLOOKUP(C27,'4. Summary statistics'!$F$32:$M$92,8), SEARCH("%",VLOOKUP(C27,'4. Summary statistics'!$F$32:$M$92,8),1)-1)</f>
        <v>13.25</v>
      </c>
      <c r="J27" s="20">
        <f t="shared" si="4"/>
        <v>12</v>
      </c>
      <c r="K27" s="250">
        <f t="shared" si="9"/>
        <v>0.24865</v>
      </c>
      <c r="S27" s="248"/>
      <c r="T27" s="248"/>
      <c r="U27" s="248"/>
      <c r="V27" s="248"/>
      <c r="W27" s="248"/>
      <c r="X27" s="248"/>
      <c r="Y27" s="248"/>
      <c r="Z27" s="248"/>
      <c r="AA27" s="248"/>
      <c r="AB27" s="248"/>
      <c r="AC27" s="248"/>
      <c r="AD27" s="248"/>
      <c r="AE27" s="248"/>
      <c r="AF27" s="248"/>
      <c r="AO27" s="248"/>
    </row>
    <row r="28">
      <c r="B28" s="20">
        <f t="shared" si="2"/>
        <v>4550</v>
      </c>
      <c r="C28" s="20">
        <f>vlookup(B28,'4. Summary statistics'!$F$32:$K$92,1)</f>
        <v>4428</v>
      </c>
      <c r="D28" s="248" t="str">
        <f>if(C28=C27,"",(vlookup(C28,'4. Summary statistics'!$F$32:$M$92,8)))</f>
        <v>10.25%2034A</v>
      </c>
      <c r="E28" s="249">
        <f>if(C28=C27,"",vlookup(C28,'4. Summary statistics'!$F$32:$M$92,7))</f>
        <v>0.23625</v>
      </c>
      <c r="F28" s="20">
        <f>if(C28=C27,"", average(vlookup(B28,'4. Summary statistics'!$F$32:$K$92,2),vlookup(B28,'4. Summary statistics'!$F$32:$K$92,4)))</f>
        <v>47.50255</v>
      </c>
      <c r="G28" s="20">
        <f t="shared" si="3"/>
        <v>122</v>
      </c>
      <c r="H28" s="20">
        <f t="shared" si="5"/>
        <v>25</v>
      </c>
      <c r="I28" s="20" t="str">
        <f>LEFT(VLOOKUP(C28,'4. Summary statistics'!$F$32:$M$92,8), SEARCH("%",VLOOKUP(C28,'4. Summary statistics'!$F$32:$M$92,8),1)-1)</f>
        <v>10.25</v>
      </c>
      <c r="J28" s="20" t="str">
        <f t="shared" si="4"/>
        <v/>
      </c>
      <c r="K28" s="20" t="str">
        <f t="shared" si="9"/>
        <v/>
      </c>
      <c r="S28" s="248"/>
      <c r="T28" s="248"/>
      <c r="U28" s="248"/>
      <c r="V28" s="248"/>
      <c r="W28" s="248"/>
      <c r="X28" s="248"/>
      <c r="Y28" s="248"/>
      <c r="Z28" s="248"/>
      <c r="AA28" s="248"/>
      <c r="AB28" s="248"/>
      <c r="AC28" s="248"/>
      <c r="AD28" s="248"/>
      <c r="AE28" s="248"/>
      <c r="AF28" s="248"/>
    </row>
    <row r="29">
      <c r="B29" s="20">
        <f t="shared" si="2"/>
        <v>4732</v>
      </c>
      <c r="C29" s="20">
        <f>vlookup(B29,'4. Summary statistics'!$F$32:$K$92,1)</f>
        <v>4609</v>
      </c>
      <c r="D29" s="248" t="str">
        <f>if(C29=C28,"",(vlookup(C29,'4. Summary statistics'!$F$32:$M$92,8)))</f>
        <v>11.50%2035A</v>
      </c>
      <c r="E29" s="249">
        <f>if(C29=C28,"",vlookup(C29,'4. Summary statistics'!$F$32:$M$92,7))</f>
        <v>0.23975</v>
      </c>
      <c r="F29" s="20">
        <f>if(C29=C28,"", average(vlookup(B29,'4. Summary statistics'!$F$32:$K$92,2),vlookup(B29,'4. Summary statistics'!$F$32:$K$92,4)))</f>
        <v>51.33575</v>
      </c>
      <c r="G29" s="20" t="str">
        <f t="shared" si="3"/>
        <v/>
      </c>
      <c r="H29" s="20">
        <f t="shared" si="5"/>
        <v>26</v>
      </c>
      <c r="I29" s="20" t="str">
        <f>LEFT(VLOOKUP(C29,'4. Summary statistics'!$F$32:$M$92,8), SEARCH("%",VLOOKUP(C29,'4. Summary statistics'!$F$32:$M$92,8),1)-1)</f>
        <v>11.50</v>
      </c>
      <c r="J29" s="20">
        <f t="shared" si="4"/>
        <v>13</v>
      </c>
      <c r="K29" s="250">
        <f t="shared" si="9"/>
        <v>0.23975</v>
      </c>
    </row>
    <row r="30">
      <c r="B30" s="20">
        <f t="shared" si="2"/>
        <v>4914</v>
      </c>
      <c r="C30" s="20">
        <f>vlookup(B30,'4. Summary statistics'!$F$32:$K$92,1)</f>
        <v>4609</v>
      </c>
      <c r="D30" s="248" t="str">
        <f>if(C30=C29,"",(vlookup(C30,'4. Summary statistics'!$F$32:$M$92,8)))</f>
        <v/>
      </c>
      <c r="E30" s="248" t="str">
        <f>if(C30=C29,"",vlookup(C30,'4. Summary statistics'!$F$32:$M$92,7))</f>
        <v/>
      </c>
      <c r="F30" s="20" t="str">
        <f>if(C30=C29,"", average(vlookup(B30,'4. Summary statistics'!$F$32:$K$92,2),vlookup(B30,'4. Summary statistics'!$F$32:$K$92,4)))</f>
        <v/>
      </c>
      <c r="G30" s="20" t="str">
        <f t="shared" si="3"/>
        <v/>
      </c>
      <c r="H30" s="20">
        <f t="shared" si="5"/>
        <v>27</v>
      </c>
      <c r="I30" s="20" t="str">
        <f>LEFT(VLOOKUP(C30,'4. Summary statistics'!$F$32:$M$92,8), SEARCH("%",VLOOKUP(C30,'4. Summary statistics'!$F$32:$M$92,8),1)-1)</f>
        <v>11.50</v>
      </c>
      <c r="J30" s="20" t="str">
        <f t="shared" si="4"/>
        <v/>
      </c>
      <c r="K30" s="20" t="str">
        <f t="shared" si="9"/>
        <v/>
      </c>
    </row>
    <row r="31">
      <c r="B31" s="20">
        <f t="shared" si="2"/>
        <v>5096</v>
      </c>
      <c r="C31" s="20">
        <f>vlookup(B31,'4. Summary statistics'!$F$32:$K$92,1)</f>
        <v>4609</v>
      </c>
      <c r="D31" s="248" t="str">
        <f>if(C31=C30,"",(vlookup(C31,'4. Summary statistics'!$F$32:$M$92,8)))</f>
        <v/>
      </c>
      <c r="E31" s="248" t="str">
        <f>if(C31=C30,"",vlookup(C31,'4. Summary statistics'!$F$32:$M$92,7))</f>
        <v/>
      </c>
      <c r="F31" s="20" t="str">
        <f>if(C31=C30,"", average(vlookup(B31,'4. Summary statistics'!$F$32:$K$92,2),vlookup(B31,'4. Summary statistics'!$F$32:$K$92,4)))</f>
        <v/>
      </c>
      <c r="G31" s="20" t="str">
        <f t="shared" si="3"/>
        <v/>
      </c>
      <c r="H31" s="20">
        <f t="shared" si="5"/>
        <v>28</v>
      </c>
      <c r="I31" s="20" t="str">
        <f>LEFT(VLOOKUP(C31,'4. Summary statistics'!$F$32:$M$92,8), SEARCH("%",VLOOKUP(C31,'4. Summary statistics'!$F$32:$M$92,8),1)-1)</f>
        <v>11.50</v>
      </c>
      <c r="J31" s="20">
        <f t="shared" si="4"/>
        <v>14</v>
      </c>
      <c r="K31" s="250">
        <f t="shared" si="9"/>
        <v>0.23975</v>
      </c>
    </row>
    <row r="32">
      <c r="B32" s="20">
        <f t="shared" si="2"/>
        <v>5278</v>
      </c>
      <c r="C32" s="20">
        <f>vlookup(B32,'4. Summary statistics'!$F$32:$K$92,1)</f>
        <v>4609</v>
      </c>
      <c r="D32" s="248" t="str">
        <f>if(C32=C31,"",(vlookup(C32,'4. Summary statistics'!$F$32:$M$92,8)))</f>
        <v/>
      </c>
      <c r="E32" s="248" t="str">
        <f>if(C32=C31,"",vlookup(C32,'4. Summary statistics'!$F$32:$M$92,7))</f>
        <v/>
      </c>
      <c r="F32" s="20" t="str">
        <f>if(C32=C31,"", average(vlookup(B32,'4. Summary statistics'!$F$32:$K$92,2),vlookup(B32,'4. Summary statistics'!$F$32:$K$92,4)))</f>
        <v/>
      </c>
      <c r="G32" s="20" t="str">
        <f t="shared" si="3"/>
        <v/>
      </c>
      <c r="H32" s="20">
        <f t="shared" si="5"/>
        <v>29</v>
      </c>
      <c r="I32" s="20" t="str">
        <f>LEFT(VLOOKUP(C32,'4. Summary statistics'!$F$32:$M$92,8), SEARCH("%",VLOOKUP(C32,'4. Summary statistics'!$F$32:$M$92,8),1)-1)</f>
        <v>11.50</v>
      </c>
      <c r="J32" s="20" t="str">
        <f t="shared" si="4"/>
        <v/>
      </c>
      <c r="K32" s="20" t="str">
        <f t="shared" si="9"/>
        <v/>
      </c>
    </row>
    <row r="33">
      <c r="B33" s="20">
        <f t="shared" si="2"/>
        <v>5460</v>
      </c>
      <c r="C33" s="20">
        <f>vlookup(B33,'4. Summary statistics'!$F$32:$K$92,1)</f>
        <v>4609</v>
      </c>
      <c r="D33" s="248" t="str">
        <f>if(C33=C32,"",(vlookup(C33,'4. Summary statistics'!$F$32:$M$92,8)))</f>
        <v/>
      </c>
      <c r="E33" s="248" t="str">
        <f>if(C33=C32,"",vlookup(C33,'4. Summary statistics'!$F$32:$M$92,7))</f>
        <v/>
      </c>
      <c r="F33" s="20" t="str">
        <f>if(C33=C32,"", average(vlookup(B33,'4. Summary statistics'!$F$32:$K$92,2),vlookup(B33,'4. Summary statistics'!$F$32:$K$92,4)))</f>
        <v/>
      </c>
      <c r="G33" s="20" t="str">
        <f t="shared" si="3"/>
        <v/>
      </c>
      <c r="H33" s="20">
        <f t="shared" si="5"/>
        <v>30</v>
      </c>
      <c r="I33" s="20" t="str">
        <f>LEFT(VLOOKUP(C33,'4. Summary statistics'!$F$32:$M$92,8), SEARCH("%",VLOOKUP(C33,'4. Summary statistics'!$F$32:$M$92,8),1)-1)</f>
        <v>11.50</v>
      </c>
      <c r="J33" s="20">
        <f t="shared" si="4"/>
        <v>15</v>
      </c>
      <c r="K33" s="250">
        <f t="shared" si="9"/>
        <v>0.23975</v>
      </c>
    </row>
    <row r="34">
      <c r="B34" s="20">
        <f t="shared" si="2"/>
        <v>5642</v>
      </c>
      <c r="C34" s="20">
        <f>vlookup(B34,'4. Summary statistics'!$F$32:$K$92,1)</f>
        <v>4609</v>
      </c>
      <c r="D34" s="248" t="str">
        <f>if(C34=C33,"",(vlookup(C34,'4. Summary statistics'!$F$32:$M$92,8)))</f>
        <v/>
      </c>
      <c r="E34" s="248" t="str">
        <f>if(C34=C33,"",vlookup(C34,'4. Summary statistics'!$F$32:$M$92,7))</f>
        <v/>
      </c>
      <c r="F34" s="20" t="str">
        <f>if(C34=C33,"", average(vlookup(B34,'4. Summary statistics'!$F$32:$K$92,2),vlookup(B34,'4. Summary statistics'!$F$32:$K$92,4)))</f>
        <v/>
      </c>
      <c r="G34" s="20" t="str">
        <f t="shared" si="3"/>
        <v/>
      </c>
      <c r="H34" s="20">
        <f t="shared" si="5"/>
        <v>31</v>
      </c>
      <c r="I34" s="20" t="str">
        <f>LEFT(VLOOKUP(C34,'4. Summary statistics'!$F$32:$M$92,8), SEARCH("%",VLOOKUP(C34,'4. Summary statistics'!$F$32:$M$92,8),1)-1)</f>
        <v>11.50</v>
      </c>
      <c r="J34" s="20" t="str">
        <f t="shared" si="4"/>
        <v/>
      </c>
      <c r="K34" s="20" t="str">
        <f t="shared" si="9"/>
        <v/>
      </c>
    </row>
    <row r="35">
      <c r="B35" s="20">
        <f t="shared" si="2"/>
        <v>5824</v>
      </c>
      <c r="C35" s="20">
        <f>vlookup(B35,'4. Summary statistics'!$F$32:$K$92,1)</f>
        <v>4609</v>
      </c>
      <c r="D35" s="248" t="str">
        <f>if(C35=C34,"",(vlookup(C35,'4. Summary statistics'!$F$32:$M$92,8)))</f>
        <v/>
      </c>
      <c r="E35" s="248" t="str">
        <f>if(C35=C34,"",vlookup(C35,'4. Summary statistics'!$F$32:$M$92,7))</f>
        <v/>
      </c>
      <c r="F35" s="20" t="str">
        <f>if(C35=C34,"", average(vlookup(B35,'4. Summary statistics'!$F$32:$K$92,2),vlookup(B35,'4. Summary statistics'!$F$32:$K$92,4)))</f>
        <v/>
      </c>
      <c r="G35" s="20" t="str">
        <f t="shared" si="3"/>
        <v/>
      </c>
      <c r="H35" s="20">
        <f t="shared" si="5"/>
        <v>32</v>
      </c>
      <c r="I35" s="20" t="str">
        <f>LEFT(VLOOKUP(C35,'4. Summary statistics'!$F$32:$M$92,8), SEARCH("%",VLOOKUP(C35,'4. Summary statistics'!$F$32:$M$92,8),1)-1)</f>
        <v>11.50</v>
      </c>
      <c r="J35" s="20">
        <f t="shared" si="4"/>
        <v>16</v>
      </c>
      <c r="K35" s="250">
        <f t="shared" si="9"/>
        <v>0.23975</v>
      </c>
    </row>
    <row r="36">
      <c r="B36" s="20">
        <f t="shared" si="2"/>
        <v>6006</v>
      </c>
      <c r="C36" s="20">
        <f>vlookup(B36,'4. Summary statistics'!$F$32:$K$92,1)</f>
        <v>4609</v>
      </c>
      <c r="D36" s="248" t="str">
        <f>if(C36=C35,"",(vlookup(C36,'4. Summary statistics'!$F$32:$M$92,8)))</f>
        <v/>
      </c>
      <c r="E36" s="248" t="str">
        <f>if(C36=C35,"",vlookup(C36,'4. Summary statistics'!$F$32:$M$92,7))</f>
        <v/>
      </c>
      <c r="F36" s="20" t="str">
        <f>if(C36=C35,"", average(vlookup(B36,'4. Summary statistics'!$F$32:$K$92,2),vlookup(B36,'4. Summary statistics'!$F$32:$K$92,4)))</f>
        <v/>
      </c>
      <c r="G36" s="20" t="str">
        <f t="shared" si="3"/>
        <v/>
      </c>
      <c r="H36" s="20">
        <f t="shared" si="5"/>
        <v>33</v>
      </c>
      <c r="I36" s="20" t="str">
        <f>LEFT(VLOOKUP(C36,'4. Summary statistics'!$F$32:$M$92,8), SEARCH("%",VLOOKUP(C36,'4. Summary statistics'!$F$32:$M$92,8),1)-1)</f>
        <v>11.50</v>
      </c>
      <c r="J36" s="20" t="str">
        <f t="shared" si="4"/>
        <v/>
      </c>
      <c r="K36" s="20" t="str">
        <f t="shared" si="9"/>
        <v/>
      </c>
    </row>
    <row r="37">
      <c r="B37" s="20">
        <f t="shared" si="2"/>
        <v>6188</v>
      </c>
      <c r="C37" s="20">
        <f>vlookup(B37,'4. Summary statistics'!$F$32:$K$92,1)</f>
        <v>4609</v>
      </c>
      <c r="D37" s="248" t="str">
        <f>if(C37=C36,"",(vlookup(C37,'4. Summary statistics'!$F$32:$M$92,8)))</f>
        <v/>
      </c>
      <c r="E37" s="248" t="str">
        <f>if(C37=C36,"",vlookup(C37,'4. Summary statistics'!$F$32:$M$92,7))</f>
        <v/>
      </c>
      <c r="F37" s="20" t="str">
        <f>if(C37=C36,"", average(vlookup(B37,'4. Summary statistics'!$F$32:$K$92,2),vlookup(B37,'4. Summary statistics'!$F$32:$K$92,4)))</f>
        <v/>
      </c>
      <c r="G37" s="20">
        <f t="shared" si="3"/>
        <v>1579</v>
      </c>
      <c r="H37" s="20">
        <f t="shared" si="5"/>
        <v>34</v>
      </c>
      <c r="I37" s="20" t="str">
        <f>LEFT(VLOOKUP(C37,'4. Summary statistics'!$F$32:$M$92,8), SEARCH("%",VLOOKUP(C37,'4. Summary statistics'!$F$32:$M$92,8),1)-1)</f>
        <v>11.50</v>
      </c>
      <c r="J37" s="20">
        <f t="shared" si="4"/>
        <v>17</v>
      </c>
      <c r="K37" s="250">
        <f t="shared" si="9"/>
        <v>0.23975</v>
      </c>
    </row>
    <row r="38">
      <c r="B38" s="20">
        <f t="shared" si="2"/>
        <v>6370</v>
      </c>
      <c r="C38" s="20">
        <f>vlookup(B38,'4. Summary statistics'!$F$32:$K$92,1)</f>
        <v>6223</v>
      </c>
      <c r="D38" s="248" t="str">
        <f>if(C38=C37,"",(vlookup(C38,'4. Summary statistics'!$F$32:$M$92,8)))</f>
        <v>10.50%2039A</v>
      </c>
      <c r="E38" s="249">
        <f>if(C38=C37,"",vlookup(C38,'4. Summary statistics'!$F$32:$M$92,7))</f>
        <v>0.2372</v>
      </c>
      <c r="F38" s="20">
        <f>if(C38=C37,"", average(vlookup(B38,'4. Summary statistics'!$F$32:$K$92,2),vlookup(B38,'4. Summary statistics'!$F$32:$K$92,4)))</f>
        <v>45.8468</v>
      </c>
      <c r="G38" s="20" t="str">
        <f t="shared" si="3"/>
        <v/>
      </c>
      <c r="H38" s="20">
        <f t="shared" si="5"/>
        <v>35</v>
      </c>
      <c r="I38" s="20" t="str">
        <f>LEFT(VLOOKUP(C38,'4. Summary statistics'!$F$32:$M$92,8), SEARCH("%",VLOOKUP(C38,'4. Summary statistics'!$F$32:$M$92,8),1)-1)</f>
        <v>10.50</v>
      </c>
      <c r="J38" s="20" t="str">
        <f t="shared" si="4"/>
        <v/>
      </c>
      <c r="K38" s="20" t="str">
        <f t="shared" si="9"/>
        <v/>
      </c>
    </row>
    <row r="39">
      <c r="B39" s="20">
        <f t="shared" si="2"/>
        <v>6552</v>
      </c>
      <c r="C39" s="20">
        <f>vlookup(B39,'4. Summary statistics'!$F$32:$K$92,1)</f>
        <v>6223</v>
      </c>
      <c r="D39" s="248" t="str">
        <f>if(C39=C38,"",(vlookup(C39,'4. Summary statistics'!$F$32:$M$92,8)))</f>
        <v/>
      </c>
      <c r="E39" s="248" t="str">
        <f>if(C39=C38,"",vlookup(C39,'4. Summary statistics'!$F$32:$M$92,7))</f>
        <v/>
      </c>
      <c r="F39" s="20" t="str">
        <f>if(C39=C38,"", average(vlookup(B39,'4. Summary statistics'!$F$32:$K$92,2),vlookup(B39,'4. Summary statistics'!$F$32:$K$92,4)))</f>
        <v/>
      </c>
      <c r="G39" s="20">
        <f t="shared" si="3"/>
        <v>329</v>
      </c>
      <c r="H39" s="20">
        <f t="shared" si="5"/>
        <v>36</v>
      </c>
      <c r="I39" s="20" t="str">
        <f>LEFT(VLOOKUP(C39,'4. Summary statistics'!$F$32:$M$92,8), SEARCH("%",VLOOKUP(C39,'4. Summary statistics'!$F$32:$M$92,8),1)-1)</f>
        <v>10.50</v>
      </c>
      <c r="J39" s="20">
        <f t="shared" si="4"/>
        <v>18</v>
      </c>
      <c r="K39" s="250">
        <f t="shared" si="9"/>
        <v>0.23975</v>
      </c>
    </row>
    <row r="40">
      <c r="B40" s="20">
        <f t="shared" si="2"/>
        <v>6734</v>
      </c>
      <c r="C40" s="20">
        <f>vlookup(B40,'4. Summary statistics'!$F$32:$K$92,1)</f>
        <v>6728</v>
      </c>
      <c r="D40" s="248" t="str">
        <f>if(C40=C39,"",(vlookup(C40,'4. Summary statistics'!$F$32:$M$92,8)))</f>
        <v>12.00%2041A</v>
      </c>
      <c r="E40" s="249">
        <f>if(C40=C39,"",vlookup(C40,'4. Summary statistics'!$F$32:$M$92,7))</f>
        <v>0.19965</v>
      </c>
      <c r="F40" s="20">
        <f>if(C40=C39,"", average(vlookup(B40,'4. Summary statistics'!$F$32:$K$92,2),vlookup(B40,'4. Summary statistics'!$F$32:$K$92,4)))</f>
        <v>61.3985</v>
      </c>
      <c r="G40" s="20" t="str">
        <f t="shared" si="3"/>
        <v/>
      </c>
      <c r="H40" s="20">
        <f t="shared" si="5"/>
        <v>37</v>
      </c>
      <c r="I40" s="20" t="str">
        <f>LEFT(VLOOKUP(C40,'4. Summary statistics'!$F$32:$M$92,8), SEARCH("%",VLOOKUP(C40,'4. Summary statistics'!$F$32:$M$92,8),1)-1)</f>
        <v>12.00</v>
      </c>
      <c r="J40" s="20" t="str">
        <f t="shared" si="4"/>
        <v/>
      </c>
      <c r="K40" s="20" t="str">
        <f t="shared" si="9"/>
        <v/>
      </c>
    </row>
    <row r="41">
      <c r="B41" s="20">
        <f t="shared" si="2"/>
        <v>6916</v>
      </c>
      <c r="C41" s="20">
        <f>vlookup(B41,'4. Summary statistics'!$F$32:$K$92,1)</f>
        <v>6728</v>
      </c>
      <c r="D41" s="248" t="str">
        <f>if(C41=C40,"",(vlookup(C41,'4. Summary statistics'!$F$32:$M$92,8)))</f>
        <v/>
      </c>
      <c r="E41" s="248" t="str">
        <f>if(C41=C40,"",vlookup(C41,'4. Summary statistics'!$F$32:$M$92,7))</f>
        <v/>
      </c>
      <c r="F41" s="20" t="str">
        <f>if(C41=C40,"", average(vlookup(B41,'4. Summary statistics'!$F$32:$K$92,2),vlookup(B41,'4. Summary statistics'!$F$32:$K$92,4)))</f>
        <v/>
      </c>
      <c r="G41" s="20" t="str">
        <f t="shared" si="3"/>
        <v/>
      </c>
      <c r="H41" s="20">
        <f t="shared" si="5"/>
        <v>38</v>
      </c>
      <c r="I41" s="20" t="str">
        <f>LEFT(VLOOKUP(C41,'4. Summary statistics'!$F$32:$M$92,8), SEARCH("%",VLOOKUP(C41,'4. Summary statistics'!$F$32:$M$92,8),1)-1)</f>
        <v>12.00</v>
      </c>
      <c r="J41" s="20">
        <f t="shared" si="4"/>
        <v>19</v>
      </c>
      <c r="K41" s="250">
        <f t="shared" si="9"/>
        <v>0.23975</v>
      </c>
    </row>
    <row r="42">
      <c r="B42" s="20">
        <f t="shared" si="2"/>
        <v>7098</v>
      </c>
      <c r="C42" s="20">
        <f>vlookup(B42,'4. Summary statistics'!$F$32:$K$92,1)</f>
        <v>6728</v>
      </c>
      <c r="D42" s="248" t="str">
        <f>if(C42=C41,"",(vlookup(C42,'4. Summary statistics'!$F$32:$M$92,8)))</f>
        <v/>
      </c>
      <c r="E42" s="248" t="str">
        <f>if(C42=C41,"",vlookup(C42,'4. Summary statistics'!$F$32:$M$92,7))</f>
        <v/>
      </c>
      <c r="F42" s="20" t="str">
        <f>if(C42=C41,"", average(vlookup(B42,'4. Summary statistics'!$F$32:$K$92,2),vlookup(B42,'4. Summary statistics'!$F$32:$K$92,4)))</f>
        <v/>
      </c>
      <c r="G42" s="20" t="str">
        <f t="shared" si="3"/>
        <v/>
      </c>
      <c r="H42" s="20">
        <f t="shared" si="5"/>
        <v>39</v>
      </c>
      <c r="I42" s="20" t="str">
        <f>LEFT(VLOOKUP(C42,'4. Summary statistics'!$F$32:$M$92,8), SEARCH("%",VLOOKUP(C42,'4. Summary statistics'!$F$32:$M$92,8),1)-1)</f>
        <v>12.00</v>
      </c>
      <c r="J42" s="20" t="str">
        <f t="shared" si="4"/>
        <v/>
      </c>
      <c r="K42" s="20" t="str">
        <f t="shared" si="9"/>
        <v/>
      </c>
    </row>
    <row r="43">
      <c r="B43" s="20">
        <f t="shared" si="2"/>
        <v>7280</v>
      </c>
      <c r="C43" s="20">
        <f>vlookup(B43,'4. Summary statistics'!$F$32:$K$92,1)</f>
        <v>6728</v>
      </c>
      <c r="D43" s="248" t="str">
        <f>if(C43=C42,"",(vlookup(C43,'4. Summary statistics'!$F$32:$M$92,8)))</f>
        <v/>
      </c>
      <c r="E43" s="248" t="str">
        <f>if(C43=C42,"",vlookup(C43,'4. Summary statistics'!$F$32:$M$92,7))</f>
        <v/>
      </c>
      <c r="F43" s="20" t="str">
        <f>if(C43=C42,"", average(vlookup(B43,'4. Summary statistics'!$F$32:$K$92,2),vlookup(B43,'4. Summary statistics'!$F$32:$K$92,4)))</f>
        <v/>
      </c>
      <c r="G43" s="20" t="str">
        <f t="shared" si="3"/>
        <v/>
      </c>
      <c r="H43" s="20">
        <f t="shared" si="5"/>
        <v>40</v>
      </c>
      <c r="I43" s="20" t="str">
        <f>LEFT(VLOOKUP(C43,'4. Summary statistics'!$F$32:$M$92,8), SEARCH("%",VLOOKUP(C43,'4. Summary statistics'!$F$32:$M$92,8),1)-1)</f>
        <v>12.00</v>
      </c>
      <c r="J43" s="20">
        <f t="shared" si="4"/>
        <v>20</v>
      </c>
      <c r="K43" s="250">
        <f t="shared" si="9"/>
        <v>0.23975</v>
      </c>
    </row>
    <row r="44">
      <c r="B44" s="20">
        <f t="shared" si="2"/>
        <v>7462</v>
      </c>
      <c r="C44" s="20">
        <f>vlookup(B44,'4. Summary statistics'!$F$32:$K$92,1)</f>
        <v>6728</v>
      </c>
      <c r="D44" s="248" t="str">
        <f>if(C44=C43,"",(vlookup(C44,'4. Summary statistics'!$F$32:$M$92,8)))</f>
        <v/>
      </c>
      <c r="E44" s="248" t="str">
        <f>if(C44=C43,"",vlookup(C44,'4. Summary statistics'!$F$32:$M$92,7))</f>
        <v/>
      </c>
      <c r="F44" s="20" t="str">
        <f>if(C44=C43,"", average(vlookup(B44,'4. Summary statistics'!$F$32:$K$92,2),vlookup(B44,'4. Summary statistics'!$F$32:$K$92,4)))</f>
        <v/>
      </c>
      <c r="G44" s="20">
        <f t="shared" si="3"/>
        <v>734</v>
      </c>
      <c r="H44" s="20">
        <f t="shared" si="5"/>
        <v>41</v>
      </c>
      <c r="I44" s="20" t="str">
        <f>LEFT(VLOOKUP(C44,'4. Summary statistics'!$F$32:$M$92,8), SEARCH("%",VLOOKUP(C44,'4. Summary statistics'!$F$32:$M$92,8),1)-1)</f>
        <v>12.00</v>
      </c>
      <c r="J44" s="20" t="str">
        <f t="shared" si="4"/>
        <v/>
      </c>
      <c r="K44" s="20" t="str">
        <f t="shared" si="9"/>
        <v/>
      </c>
    </row>
    <row r="45">
      <c r="B45" s="20">
        <f t="shared" si="2"/>
        <v>7644</v>
      </c>
      <c r="C45" s="20">
        <f>vlookup(B45,'4. Summary statistics'!$F$32:$K$92,1)</f>
        <v>7609</v>
      </c>
      <c r="D45" s="248" t="str">
        <f>if(C45=C44,"",(vlookup(C45,'4. Summary statistics'!$F$32:$M$92,8)))</f>
        <v>09.00%2043A</v>
      </c>
      <c r="E45" s="249">
        <f>if(C45=C44,"",vlookup(C45,'4. Summary statistics'!$F$32:$M$92,7))</f>
        <v>0.20015</v>
      </c>
      <c r="F45" s="20">
        <f>if(C45=C44,"", average(vlookup(B45,'4. Summary statistics'!$F$32:$K$92,2),vlookup(B45,'4. Summary statistics'!$F$32:$K$92,4)))</f>
        <v>46.0512</v>
      </c>
      <c r="G45" s="20">
        <f t="shared" si="3"/>
        <v>35</v>
      </c>
      <c r="H45" s="20">
        <f t="shared" si="5"/>
        <v>42</v>
      </c>
      <c r="I45" s="20" t="str">
        <f>LEFT(VLOOKUP(C45,'4. Summary statistics'!$F$32:$M$92,8), SEARCH("%",VLOOKUP(C45,'4. Summary statistics'!$F$32:$M$92,8),1)-1)</f>
        <v>09.00</v>
      </c>
      <c r="J45" s="20">
        <f t="shared" si="4"/>
        <v>21</v>
      </c>
      <c r="K45" s="250">
        <f t="shared" si="9"/>
        <v>0.20015</v>
      </c>
    </row>
    <row r="46">
      <c r="B46" s="20">
        <f t="shared" si="2"/>
        <v>7826</v>
      </c>
      <c r="C46" s="20">
        <f>vlookup(B46,'4. Summary statistics'!$F$32:$K$92,1)</f>
        <v>7823</v>
      </c>
      <c r="D46" s="248" t="str">
        <f>if(C46=C45,"",(vlookup(C46,'4. Summary statistics'!$F$32:$M$92,8)))</f>
        <v>13.50%2044A</v>
      </c>
      <c r="E46" s="249">
        <f>if(C46=C45,"",vlookup(C46,'4. Summary statistics'!$F$32:$M$92,7))</f>
        <v>0.20085</v>
      </c>
      <c r="F46" s="20">
        <f>if(C46=C45,"", average(vlookup(B46,'4. Summary statistics'!$F$32:$K$92,2),vlookup(B46,'4. Summary statistics'!$F$32:$K$92,4)))</f>
        <v>67.8471</v>
      </c>
      <c r="G46" s="20">
        <f t="shared" si="3"/>
        <v>3</v>
      </c>
      <c r="H46" s="20">
        <f t="shared" si="5"/>
        <v>43</v>
      </c>
      <c r="I46" s="20" t="str">
        <f>LEFT(VLOOKUP(C46,'4. Summary statistics'!$F$32:$M$92,8), SEARCH("%",VLOOKUP(C46,'4. Summary statistics'!$F$32:$M$92,8),1)-1)</f>
        <v>13.50</v>
      </c>
      <c r="J46" s="20" t="str">
        <f t="shared" si="4"/>
        <v/>
      </c>
      <c r="K46" s="20" t="str">
        <f t="shared" si="9"/>
        <v/>
      </c>
    </row>
    <row r="47">
      <c r="B47" s="20">
        <f t="shared" si="2"/>
        <v>8008</v>
      </c>
      <c r="C47" s="20">
        <f>vlookup(B47,'4. Summary statistics'!$F$32:$K$92,1)</f>
        <v>7975</v>
      </c>
      <c r="D47" s="248" t="str">
        <f>if(C47=C46,"",(vlookup(C47,'4. Summary statistics'!$F$32:$M$92,8)))</f>
        <v>13.50%2044B</v>
      </c>
      <c r="E47" s="249">
        <f>if(C47=C46,"",vlookup(C47,'4. Summary statistics'!$F$32:$M$92,7))</f>
        <v>0.2015</v>
      </c>
      <c r="F47" s="20">
        <f>if(C47=C46,"", average(vlookup(B47,'4. Summary statistics'!$F$32:$K$92,2),vlookup(B47,'4. Summary statistics'!$F$32:$K$92,4)))</f>
        <v>67.552</v>
      </c>
      <c r="G47" s="20" t="str">
        <f t="shared" si="3"/>
        <v/>
      </c>
      <c r="H47" s="20">
        <f t="shared" si="5"/>
        <v>44</v>
      </c>
      <c r="I47" s="20" t="str">
        <f>LEFT(VLOOKUP(C47,'4. Summary statistics'!$F$32:$M$92,8), SEARCH("%",VLOOKUP(C47,'4. Summary statistics'!$F$32:$M$92,8),1)-1)</f>
        <v>13.50</v>
      </c>
      <c r="J47" s="20">
        <f t="shared" si="4"/>
        <v>22</v>
      </c>
      <c r="K47" s="250">
        <f t="shared" si="9"/>
        <v>0.2015</v>
      </c>
    </row>
    <row r="48">
      <c r="B48" s="20">
        <f t="shared" si="2"/>
        <v>8190</v>
      </c>
      <c r="C48" s="20">
        <f>vlookup(B48,'4. Summary statistics'!$F$32:$K$92,1)</f>
        <v>7975</v>
      </c>
      <c r="D48" s="248" t="str">
        <f>if(C48=C47,"",(vlookup(C48,'4. Summary statistics'!$F$32:$M$92,8)))</f>
        <v/>
      </c>
      <c r="E48" s="248" t="str">
        <f>if(C48=C47,"",vlookup(C48,'4. Summary statistics'!$F$32:$M$92,7))</f>
        <v/>
      </c>
      <c r="F48" s="20" t="str">
        <f>if(C48=C47,"", average(vlookup(B48,'4. Summary statistics'!$F$32:$K$92,2),vlookup(B48,'4. Summary statistics'!$F$32:$K$92,4)))</f>
        <v/>
      </c>
      <c r="G48" s="20">
        <f t="shared" si="3"/>
        <v>215</v>
      </c>
      <c r="H48" s="20">
        <f t="shared" si="5"/>
        <v>45</v>
      </c>
      <c r="I48" s="20" t="str">
        <f>LEFT(VLOOKUP(C48,'4. Summary statistics'!$F$32:$M$92,8), SEARCH("%",VLOOKUP(C48,'4. Summary statistics'!$F$32:$M$92,8),1)-1)</f>
        <v>13.50</v>
      </c>
      <c r="J48" s="20" t="str">
        <f t="shared" si="4"/>
        <v/>
      </c>
      <c r="K48" s="20" t="str">
        <f t="shared" si="9"/>
        <v/>
      </c>
    </row>
    <row r="49">
      <c r="B49" s="20">
        <f t="shared" si="2"/>
        <v>8372</v>
      </c>
      <c r="C49" s="20">
        <f>vlookup(B49,'4. Summary statistics'!$F$32:$K$92,1)</f>
        <v>8248</v>
      </c>
      <c r="D49" s="248" t="str">
        <f>if(C49=C48,"",(vlookup(C49,'4. Summary statistics'!$F$32:$M$92,8)))</f>
        <v>12.50%2045A</v>
      </c>
      <c r="E49" s="249">
        <f>if(C49=C48,"",vlookup(C49,'4. Summary statistics'!$F$32:$M$92,7))</f>
        <v>0.20205</v>
      </c>
      <c r="F49" s="20">
        <f>if(C49=C48,"", average(vlookup(B49,'4. Summary statistics'!$F$32:$K$92,2),vlookup(B49,'4. Summary statistics'!$F$32:$K$92,4)))</f>
        <v>62.42305</v>
      </c>
      <c r="G49" s="20" t="str">
        <f t="shared" si="3"/>
        <v/>
      </c>
      <c r="H49" s="20">
        <f t="shared" si="5"/>
        <v>46</v>
      </c>
      <c r="I49" s="20" t="str">
        <f>LEFT(VLOOKUP(C49,'4. Summary statistics'!$F$32:$M$92,8), SEARCH("%",VLOOKUP(C49,'4. Summary statistics'!$F$32:$M$92,8),1)-1)</f>
        <v>12.50</v>
      </c>
      <c r="J49" s="20">
        <f t="shared" si="4"/>
        <v>23</v>
      </c>
      <c r="K49" s="250">
        <f t="shared" si="9"/>
        <v>0.20205</v>
      </c>
    </row>
    <row r="50">
      <c r="B50" s="20">
        <f t="shared" si="2"/>
        <v>8554</v>
      </c>
      <c r="C50" s="20">
        <f>vlookup(B50,'4. Summary statistics'!$F$32:$K$92,1)</f>
        <v>8248</v>
      </c>
      <c r="D50" s="248" t="str">
        <f>if(C50=C49,"",(vlookup(C50,'4. Summary statistics'!$F$32:$M$92,8)))</f>
        <v/>
      </c>
      <c r="E50" s="248" t="str">
        <f>if(C50=C49,"",vlookup(C50,'4. Summary statistics'!$F$32:$M$92,7))</f>
        <v/>
      </c>
      <c r="F50" s="20" t="str">
        <f>if(C50=C49,"", average(vlookup(B50,'4. Summary statistics'!$F$32:$K$92,2),vlookup(B50,'4. Summary statistics'!$F$32:$K$92,4)))</f>
        <v/>
      </c>
      <c r="G50" s="20" t="str">
        <f t="shared" si="3"/>
        <v/>
      </c>
      <c r="H50" s="20">
        <f t="shared" si="5"/>
        <v>47</v>
      </c>
      <c r="I50" s="20" t="str">
        <f>LEFT(VLOOKUP(C50,'4. Summary statistics'!$F$32:$M$92,8), SEARCH("%",VLOOKUP(C50,'4. Summary statistics'!$F$32:$M$92,8),1)-1)</f>
        <v>12.50</v>
      </c>
      <c r="J50" s="20" t="str">
        <f t="shared" si="4"/>
        <v/>
      </c>
      <c r="K50" s="20" t="str">
        <f t="shared" si="9"/>
        <v/>
      </c>
    </row>
    <row r="51">
      <c r="B51" s="20">
        <f t="shared" si="2"/>
        <v>8736</v>
      </c>
      <c r="C51" s="20">
        <f>vlookup(B51,'4. Summary statistics'!$F$32:$K$92,1)</f>
        <v>8248</v>
      </c>
      <c r="D51" s="248" t="str">
        <f>if(C51=C50,"",(vlookup(C51,'4. Summary statistics'!$F$32:$M$92,8)))</f>
        <v/>
      </c>
      <c r="E51" s="248" t="str">
        <f>if(C51=C50,"",vlookup(C51,'4. Summary statistics'!$F$32:$M$92,7))</f>
        <v/>
      </c>
      <c r="F51" s="20" t="str">
        <f>if(C51=C50,"", average(vlookup(B51,'4. Summary statistics'!$F$32:$K$92,2),vlookup(B51,'4. Summary statistics'!$F$32:$K$92,4)))</f>
        <v/>
      </c>
      <c r="G51" s="20" t="str">
        <f t="shared" si="3"/>
        <v/>
      </c>
      <c r="H51" s="20">
        <f t="shared" si="5"/>
        <v>48</v>
      </c>
      <c r="I51" s="20" t="str">
        <f>LEFT(VLOOKUP(C51,'4. Summary statistics'!$F$32:$M$92,8), SEARCH("%",VLOOKUP(C51,'4. Summary statistics'!$F$32:$M$92,8),1)-1)</f>
        <v>12.50</v>
      </c>
      <c r="J51" s="20">
        <f t="shared" si="4"/>
        <v>24</v>
      </c>
      <c r="K51" s="250">
        <f t="shared" si="9"/>
        <v>0.20205</v>
      </c>
    </row>
    <row r="52">
      <c r="B52" s="20">
        <f t="shared" si="2"/>
        <v>8918</v>
      </c>
      <c r="C52" s="20">
        <f>vlookup(B52,'4. Summary statistics'!$F$32:$K$92,1)</f>
        <v>8248</v>
      </c>
      <c r="D52" s="248" t="str">
        <f>if(C52=C51,"",(vlookup(C52,'4. Summary statistics'!$F$32:$M$92,8)))</f>
        <v/>
      </c>
      <c r="E52" s="248" t="str">
        <f>if(C52=C51,"",vlookup(C52,'4. Summary statistics'!$F$32:$M$92,7))</f>
        <v/>
      </c>
      <c r="F52" s="20" t="str">
        <f>if(C52=C51,"", average(vlookup(B52,'4. Summary statistics'!$F$32:$K$92,2),vlookup(B52,'4. Summary statistics'!$F$32:$K$92,4)))</f>
        <v/>
      </c>
      <c r="G52" s="20" t="str">
        <f t="shared" si="3"/>
        <v/>
      </c>
      <c r="H52" s="20">
        <f t="shared" si="5"/>
        <v>49</v>
      </c>
      <c r="I52" s="20" t="str">
        <f>LEFT(VLOOKUP(C52,'4. Summary statistics'!$F$32:$M$92,8), SEARCH("%",VLOOKUP(C52,'4. Summary statistics'!$F$32:$M$92,8),1)-1)</f>
        <v>12.50</v>
      </c>
      <c r="J52" s="20" t="str">
        <f t="shared" si="4"/>
        <v/>
      </c>
      <c r="K52" s="20" t="str">
        <f t="shared" si="9"/>
        <v/>
      </c>
    </row>
    <row r="53">
      <c r="B53" s="20">
        <f t="shared" si="2"/>
        <v>9100</v>
      </c>
      <c r="C53" s="20">
        <f>vlookup(B53,'4. Summary statistics'!$F$32:$K$92,1)</f>
        <v>8248</v>
      </c>
      <c r="D53" s="248" t="str">
        <f>if(C53=C52,"",(vlookup(C53,'4. Summary statistics'!$F$32:$M$92,8)))</f>
        <v/>
      </c>
      <c r="E53" s="248" t="str">
        <f>if(C53=C52,"",vlookup(C53,'4. Summary statistics'!$F$32:$M$92,7))</f>
        <v/>
      </c>
      <c r="F53" s="20" t="str">
        <f>if(C53=C52,"", average(vlookup(B53,'4. Summary statistics'!$F$32:$K$92,2),vlookup(B53,'4. Summary statistics'!$F$32:$K$92,4)))</f>
        <v/>
      </c>
      <c r="G53" s="20" t="str">
        <f t="shared" si="3"/>
        <v/>
      </c>
      <c r="H53" s="20">
        <f t="shared" si="5"/>
        <v>50</v>
      </c>
      <c r="I53" s="20" t="str">
        <f>LEFT(VLOOKUP(C53,'4. Summary statistics'!$F$32:$M$92,8), SEARCH("%",VLOOKUP(C53,'4. Summary statistics'!$F$32:$M$92,8),1)-1)</f>
        <v>12.50</v>
      </c>
      <c r="J53" s="20">
        <f t="shared" si="4"/>
        <v>25</v>
      </c>
      <c r="K53" s="250">
        <f t="shared" si="9"/>
        <v>0.20205</v>
      </c>
    </row>
    <row r="54">
      <c r="B54" s="20">
        <f t="shared" si="2"/>
        <v>9282</v>
      </c>
      <c r="C54" s="20">
        <f>vlookup(B54,'4. Summary statistics'!$F$32:$K$92,1)</f>
        <v>8248</v>
      </c>
      <c r="D54" s="248" t="str">
        <f>if(C54=C53,"",(vlookup(C54,'4. Summary statistics'!$F$32:$M$92,8)))</f>
        <v/>
      </c>
      <c r="E54" s="248" t="str">
        <f>if(C54=C53,"",vlookup(C54,'4. Summary statistics'!$F$32:$M$92,7))</f>
        <v/>
      </c>
      <c r="F54" s="20" t="str">
        <f>if(C54=C53,"", average(vlookup(B54,'4. Summary statistics'!$F$32:$K$92,2),vlookup(B54,'4. Summary statistics'!$F$32:$K$92,4)))</f>
        <v/>
      </c>
      <c r="G54" s="20" t="str">
        <f t="shared" si="3"/>
        <v/>
      </c>
      <c r="H54" s="20">
        <f t="shared" si="5"/>
        <v>51</v>
      </c>
      <c r="I54" s="20" t="str">
        <f>LEFT(VLOOKUP(C54,'4. Summary statistics'!$F$32:$M$92,8), SEARCH("%",VLOOKUP(C54,'4. Summary statistics'!$F$32:$M$92,8),1)-1)</f>
        <v>12.50</v>
      </c>
      <c r="J54" s="20" t="str">
        <f t="shared" si="4"/>
        <v/>
      </c>
      <c r="K54" s="20" t="str">
        <f t="shared" si="9"/>
        <v/>
      </c>
    </row>
    <row r="55">
      <c r="B55" s="20">
        <f t="shared" si="2"/>
        <v>9464</v>
      </c>
      <c r="C55" s="20">
        <f>vlookup(B55,'4. Summary statistics'!$F$32:$K$92,1)</f>
        <v>8248</v>
      </c>
      <c r="D55" s="248" t="str">
        <f>if(C55=C54,"",(vlookup(C55,'4. Summary statistics'!$F$32:$M$92,8)))</f>
        <v/>
      </c>
      <c r="E55" s="248" t="str">
        <f>if(C55=C54,"",vlookup(C55,'4. Summary statistics'!$F$32:$M$92,7))</f>
        <v/>
      </c>
      <c r="F55" s="20" t="str">
        <f>if(C55=C54,"", average(vlookup(B55,'4. Summary statistics'!$F$32:$K$92,2),vlookup(B55,'4. Summary statistics'!$F$32:$K$92,4)))</f>
        <v/>
      </c>
      <c r="G55" s="20" t="str">
        <f t="shared" si="3"/>
        <v/>
      </c>
      <c r="H55" s="20">
        <f t="shared" si="5"/>
        <v>52</v>
      </c>
      <c r="I55" s="20" t="str">
        <f>LEFT(VLOOKUP(C55,'4. Summary statistics'!$F$32:$M$92,8), SEARCH("%",VLOOKUP(C55,'4. Summary statistics'!$F$32:$M$92,8),1)-1)</f>
        <v>12.50</v>
      </c>
      <c r="J55" s="20">
        <f t="shared" si="4"/>
        <v>26</v>
      </c>
      <c r="K55" s="250">
        <f t="shared" si="9"/>
        <v>0.20205</v>
      </c>
    </row>
    <row r="56">
      <c r="B56" s="20">
        <f t="shared" si="2"/>
        <v>9646</v>
      </c>
      <c r="C56" s="20">
        <f>vlookup(B56,'4. Summary statistics'!$F$32:$K$92,1)</f>
        <v>8248</v>
      </c>
      <c r="D56" s="248" t="str">
        <f>if(C56=C55,"",(vlookup(C56,'4. Summary statistics'!$F$32:$M$92,8)))</f>
        <v/>
      </c>
      <c r="E56" s="248" t="str">
        <f>if(C56=C55,"",vlookup(C56,'4. Summary statistics'!$F$32:$M$92,7))</f>
        <v/>
      </c>
      <c r="F56" s="20" t="str">
        <f>if(C56=C55,"", average(vlookup(B56,'4. Summary statistics'!$F$32:$K$92,2),vlookup(B56,'4. Summary statistics'!$F$32:$K$92,4)))</f>
        <v/>
      </c>
      <c r="G56" s="20" t="str">
        <f t="shared" si="3"/>
        <v/>
      </c>
      <c r="H56" s="20">
        <f t="shared" si="5"/>
        <v>53</v>
      </c>
      <c r="I56" s="20" t="str">
        <f>LEFT(VLOOKUP(C56,'4. Summary statistics'!$F$32:$M$92,8), SEARCH("%",VLOOKUP(C56,'4. Summary statistics'!$F$32:$M$92,8),1)-1)</f>
        <v>12.50</v>
      </c>
      <c r="J56" s="20" t="str">
        <f t="shared" si="4"/>
        <v/>
      </c>
      <c r="K56" s="20" t="str">
        <f t="shared" si="9"/>
        <v/>
      </c>
    </row>
    <row r="57">
      <c r="B57" s="20">
        <f t="shared" si="2"/>
        <v>9828</v>
      </c>
      <c r="C57" s="20">
        <f>vlookup(B57,'4. Summary statistics'!$F$32:$K$92,1)</f>
        <v>8248</v>
      </c>
      <c r="D57" s="248" t="str">
        <f>if(C57=C56,"",(vlookup(C57,'4. Summary statistics'!$F$32:$M$92,8)))</f>
        <v/>
      </c>
      <c r="E57" s="248" t="str">
        <f>if(C57=C56,"",vlookup(C57,'4. Summary statistics'!$F$32:$M$92,7))</f>
        <v/>
      </c>
      <c r="F57" s="20" t="str">
        <f>if(C57=C56,"", average(vlookup(B57,'4. Summary statistics'!$F$32:$K$92,2),vlookup(B57,'4. Summary statistics'!$F$32:$K$92,4)))</f>
        <v/>
      </c>
      <c r="G57" s="20" t="str">
        <f t="shared" si="3"/>
        <v/>
      </c>
      <c r="H57" s="20">
        <f t="shared" si="5"/>
        <v>54</v>
      </c>
      <c r="I57" s="20" t="str">
        <f>LEFT(VLOOKUP(C57,'4. Summary statistics'!$F$32:$M$92,8), SEARCH("%",VLOOKUP(C57,'4. Summary statistics'!$F$32:$M$92,8),1)-1)</f>
        <v>12.50</v>
      </c>
      <c r="J57" s="20">
        <f t="shared" si="4"/>
        <v>27</v>
      </c>
      <c r="K57" s="250">
        <f t="shared" si="9"/>
        <v>0.20205</v>
      </c>
    </row>
    <row r="58">
      <c r="B58" s="20">
        <f t="shared" si="2"/>
        <v>10010</v>
      </c>
      <c r="C58" s="20">
        <f>vlookup(B58,'4. Summary statistics'!$F$32:$K$92,1)</f>
        <v>8248</v>
      </c>
      <c r="D58" s="248" t="str">
        <f>if(C58=C57,"",(vlookup(C58,'4. Summary statistics'!$F$32:$M$92,8)))</f>
        <v/>
      </c>
      <c r="E58" s="248" t="str">
        <f>if(C58=C57,"",vlookup(C58,'4. Summary statistics'!$F$32:$M$92,7))</f>
        <v/>
      </c>
      <c r="F58" s="20" t="str">
        <f>if(C58=C57,"", average(vlookup(B58,'4. Summary statistics'!$F$32:$K$92,2),vlookup(B58,'4. Summary statistics'!$F$32:$K$92,4)))</f>
        <v/>
      </c>
      <c r="G58" s="20" t="str">
        <f t="shared" si="3"/>
        <v/>
      </c>
      <c r="H58" s="20">
        <f t="shared" si="5"/>
        <v>55</v>
      </c>
      <c r="I58" s="20" t="str">
        <f>LEFT(VLOOKUP(C58,'4. Summary statistics'!$F$32:$M$92,8), SEARCH("%",VLOOKUP(C58,'4. Summary statistics'!$F$32:$M$92,8),1)-1)</f>
        <v>12.50</v>
      </c>
      <c r="J58" s="20" t="str">
        <f t="shared" si="4"/>
        <v/>
      </c>
      <c r="K58" s="20" t="str">
        <f t="shared" si="9"/>
        <v/>
      </c>
    </row>
    <row r="59">
      <c r="B59" s="20">
        <f t="shared" si="2"/>
        <v>10192</v>
      </c>
      <c r="C59" s="20">
        <f>vlookup(B59,'4. Summary statistics'!$F$32:$K$92,1)</f>
        <v>8248</v>
      </c>
      <c r="D59" s="248" t="str">
        <f>if(C59=C58,"",(vlookup(C59,'4. Summary statistics'!$F$32:$M$92,8)))</f>
        <v/>
      </c>
      <c r="E59" s="248" t="str">
        <f>if(C59=C58,"",vlookup(C59,'4. Summary statistics'!$F$32:$M$92,7))</f>
        <v/>
      </c>
      <c r="F59" s="20" t="str">
        <f>if(C59=C58,"", average(vlookup(B59,'4. Summary statistics'!$F$32:$K$92,2),vlookup(B59,'4. Summary statistics'!$F$32:$K$92,4)))</f>
        <v/>
      </c>
      <c r="G59" s="20" t="str">
        <f t="shared" si="3"/>
        <v/>
      </c>
      <c r="H59" s="20">
        <f t="shared" si="5"/>
        <v>56</v>
      </c>
      <c r="I59" s="20" t="str">
        <f>LEFT(VLOOKUP(C59,'4. Summary statistics'!$F$32:$M$92,8), SEARCH("%",VLOOKUP(C59,'4. Summary statistics'!$F$32:$M$92,8),1)-1)</f>
        <v>12.50</v>
      </c>
      <c r="J59" s="20">
        <f t="shared" si="4"/>
        <v>28</v>
      </c>
      <c r="K59" s="250">
        <f t="shared" si="9"/>
        <v>0.20205</v>
      </c>
    </row>
    <row r="60">
      <c r="B60" s="251">
        <f t="shared" si="2"/>
        <v>10374</v>
      </c>
      <c r="C60" s="251">
        <f>vlookup(B60,'4. Summary statistics'!$F$32:$K$92,1)</f>
        <v>8248</v>
      </c>
      <c r="D60" s="252" t="str">
        <f>if(C60=C59,"",(vlookup(C60,'4. Summary statistics'!$F$32:$M$92,8)))</f>
        <v/>
      </c>
      <c r="E60" s="252" t="str">
        <f>if(C60=C59,"",vlookup(C60,'4. Summary statistics'!$F$32:$M$92,7))</f>
        <v/>
      </c>
      <c r="F60" s="252" t="str">
        <f>if(C60=C59,"", average(vlookup(B60,'4. Summary statistics'!$F$32:$K$92,2),vlookup(B60,'4. Summary statistics'!$F$32:$K$92,4)))</f>
        <v/>
      </c>
      <c r="G60" s="251" t="str">
        <f t="shared" si="3"/>
        <v/>
      </c>
      <c r="H60" s="251">
        <f t="shared" si="5"/>
        <v>57</v>
      </c>
      <c r="I60" s="252" t="str">
        <f>LEFT(VLOOKUP(C60,'4. Summary statistics'!$F$32:$M$92,8), SEARCH("%",VLOOKUP(C60,'4. Summary statistics'!$F$32:$M$92,8),1)-1)</f>
        <v>12.50</v>
      </c>
      <c r="J60" s="252" t="str">
        <f t="shared" si="4"/>
        <v/>
      </c>
      <c r="K60" s="20" t="str">
        <f t="shared" si="9"/>
        <v/>
      </c>
      <c r="L60" s="252"/>
    </row>
    <row r="61">
      <c r="B61" s="20">
        <f t="shared" si="2"/>
        <v>10556</v>
      </c>
      <c r="C61" s="20">
        <f>vlookup(B61,'4. Summary statistics'!$F$32:$K$92,1)</f>
        <v>8248</v>
      </c>
      <c r="D61" s="248" t="str">
        <f>if(C61=C60,"",(vlookup(C61,'4. Summary statistics'!$F$32:$M$92,8)))</f>
        <v/>
      </c>
      <c r="E61" s="248" t="str">
        <f>if(C61=C60,"",vlookup(C61,'4. Summary statistics'!$F$32:$M$92,7))</f>
        <v/>
      </c>
      <c r="F61" s="20" t="str">
        <f>if(C61=C60,"", average(vlookup(B61,'4. Summary statistics'!$F$32:$K$92,2),vlookup(B61,'4. Summary statistics'!$F$32:$K$92,4)))</f>
        <v/>
      </c>
      <c r="G61" s="20" t="str">
        <f t="shared" si="3"/>
        <v/>
      </c>
      <c r="H61" s="20">
        <f t="shared" si="5"/>
        <v>58</v>
      </c>
      <c r="I61" s="20" t="str">
        <f>LEFT(VLOOKUP(C61,'4. Summary statistics'!$F$32:$M$92,8), SEARCH("%",VLOOKUP(C61,'4. Summary statistics'!$F$32:$M$92,8),1)-1)</f>
        <v>12.50</v>
      </c>
      <c r="J61" s="20">
        <f t="shared" si="4"/>
        <v>29</v>
      </c>
      <c r="K61" s="250">
        <f t="shared" si="9"/>
        <v>0.20205</v>
      </c>
    </row>
    <row r="62">
      <c r="B62" s="20">
        <f t="shared" si="2"/>
        <v>10738</v>
      </c>
      <c r="C62" s="20">
        <f>vlookup(B62,'4. Summary statistics'!$F$32:$K$92,1)</f>
        <v>8248</v>
      </c>
      <c r="D62" s="248" t="str">
        <f>if(C62=C61,"",(vlookup(C62,'4. Summary statistics'!$F$32:$M$92,8)))</f>
        <v/>
      </c>
      <c r="E62" s="248" t="str">
        <f>if(C62=C61,"",vlookup(C62,'4. Summary statistics'!$F$32:$M$92,7))</f>
        <v/>
      </c>
      <c r="F62" s="20" t="str">
        <f>if(C62=C61,"", average(vlookup(B62,'4. Summary statistics'!$F$32:$K$92,2),vlookup(B62,'4. Summary statistics'!$F$32:$K$92,4)))</f>
        <v/>
      </c>
      <c r="G62" s="20" t="str">
        <f t="shared" si="3"/>
        <v/>
      </c>
      <c r="H62" s="20">
        <f t="shared" si="5"/>
        <v>59</v>
      </c>
      <c r="I62" s="20" t="str">
        <f>LEFT(VLOOKUP(C62,'4. Summary statistics'!$F$32:$M$92,8), SEARCH("%",VLOOKUP(C62,'4. Summary statistics'!$F$32:$M$92,8),1)-1)</f>
        <v>12.50</v>
      </c>
      <c r="J62" s="20" t="str">
        <f t="shared" si="4"/>
        <v/>
      </c>
      <c r="K62" s="20" t="str">
        <f t="shared" si="9"/>
        <v/>
      </c>
    </row>
    <row r="63">
      <c r="B63" s="20">
        <f t="shared" si="2"/>
        <v>10920</v>
      </c>
      <c r="C63" s="20">
        <f>vlookup(B63,'4. Summary statistics'!$F$32:$K$92,1)</f>
        <v>8248</v>
      </c>
      <c r="D63" s="248" t="str">
        <f>if(C63=C62,"",(vlookup(C63,'4. Summary statistics'!$F$32:$M$92,8)))</f>
        <v/>
      </c>
      <c r="E63" s="248" t="str">
        <f>if(C63=C62,"",vlookup(C63,'4. Summary statistics'!$F$32:$M$92,7))</f>
        <v/>
      </c>
      <c r="F63" s="20" t="str">
        <f>if(C63=C62,"", average(vlookup(B63,'4. Summary statistics'!$F$32:$K$92,2),vlookup(B63,'4. Summary statistics'!$F$32:$K$92,4)))</f>
        <v/>
      </c>
      <c r="G63" s="20">
        <f t="shared" si="3"/>
        <v>2672</v>
      </c>
      <c r="H63" s="20">
        <f t="shared" si="5"/>
        <v>60</v>
      </c>
      <c r="I63" s="20" t="str">
        <f>LEFT(VLOOKUP(C63,'4. Summary statistics'!$F$32:$M$92,8), SEARCH("%",VLOOKUP(C63,'4. Summary statistics'!$F$32:$M$92,8),1)-1)</f>
        <v>12.50</v>
      </c>
      <c r="J63" s="20">
        <f t="shared" si="4"/>
        <v>30</v>
      </c>
      <c r="K63" s="250">
        <f t="shared" si="9"/>
        <v>0.20205</v>
      </c>
    </row>
    <row r="64">
      <c r="D64" s="248"/>
      <c r="E64" s="248"/>
    </row>
    <row r="65">
      <c r="D65" s="248"/>
      <c r="E65" s="248"/>
    </row>
    <row r="66">
      <c r="D66" s="248"/>
      <c r="E66" s="248"/>
    </row>
    <row r="67">
      <c r="D67" s="248"/>
      <c r="E67" s="248"/>
    </row>
    <row r="68">
      <c r="D68" s="248"/>
      <c r="E68" s="248"/>
    </row>
    <row r="69">
      <c r="D69" s="248"/>
      <c r="E69" s="248"/>
    </row>
    <row r="70">
      <c r="D70" s="248"/>
      <c r="E70" s="248"/>
    </row>
    <row r="71">
      <c r="D71" s="248"/>
      <c r="E71" s="248"/>
    </row>
    <row r="72">
      <c r="D72" s="248"/>
      <c r="E72" s="248"/>
    </row>
    <row r="73">
      <c r="D73" s="248"/>
      <c r="E73" s="248"/>
    </row>
    <row r="74">
      <c r="D74" s="248"/>
      <c r="E74" s="248"/>
    </row>
    <row r="75">
      <c r="D75" s="248"/>
      <c r="E75" s="248"/>
    </row>
    <row r="76">
      <c r="D76" s="248"/>
      <c r="E76" s="248"/>
    </row>
    <row r="77">
      <c r="D77" s="248"/>
      <c r="E77" s="248"/>
    </row>
    <row r="78">
      <c r="D78" s="248"/>
      <c r="E78" s="248"/>
    </row>
    <row r="79">
      <c r="D79" s="248"/>
      <c r="E79" s="248"/>
    </row>
    <row r="80">
      <c r="D80" s="248"/>
      <c r="E80" s="248"/>
    </row>
    <row r="81">
      <c r="D81" s="248"/>
      <c r="E81" s="248"/>
    </row>
    <row r="82">
      <c r="D82" s="248"/>
      <c r="E82" s="248"/>
    </row>
    <row r="83">
      <c r="D83" s="248"/>
      <c r="E83" s="248"/>
    </row>
    <row r="84">
      <c r="D84" s="248"/>
      <c r="E84" s="248"/>
    </row>
    <row r="85">
      <c r="D85" s="248"/>
      <c r="E85" s="248"/>
    </row>
    <row r="86">
      <c r="D86" s="248"/>
      <c r="E86" s="248"/>
    </row>
    <row r="87">
      <c r="D87" s="248"/>
      <c r="E87" s="248"/>
    </row>
    <row r="88">
      <c r="D88" s="248"/>
      <c r="E88" s="248"/>
    </row>
    <row r="89">
      <c r="D89" s="248"/>
      <c r="E89" s="248"/>
    </row>
    <row r="90">
      <c r="D90" s="248"/>
      <c r="E90" s="248"/>
    </row>
    <row r="91">
      <c r="D91" s="248"/>
      <c r="E91" s="248"/>
    </row>
    <row r="92">
      <c r="D92" s="248"/>
      <c r="E92" s="248"/>
    </row>
    <row r="93">
      <c r="D93" s="248"/>
      <c r="E93" s="248"/>
    </row>
    <row r="94">
      <c r="D94" s="248"/>
      <c r="E94" s="248"/>
    </row>
    <row r="95">
      <c r="D95" s="248"/>
      <c r="E95" s="248"/>
    </row>
    <row r="96">
      <c r="D96" s="248"/>
      <c r="E96" s="248"/>
    </row>
    <row r="97">
      <c r="D97" s="248"/>
      <c r="E97" s="248"/>
    </row>
    <row r="98">
      <c r="D98" s="248"/>
      <c r="E98" s="248"/>
    </row>
    <row r="99">
      <c r="D99" s="248"/>
      <c r="E99" s="248"/>
    </row>
    <row r="100">
      <c r="D100" s="248"/>
      <c r="E100" s="248"/>
    </row>
    <row r="101">
      <c r="D101" s="248"/>
      <c r="E101" s="248"/>
    </row>
    <row r="102">
      <c r="D102" s="248"/>
      <c r="E102" s="248"/>
    </row>
    <row r="103">
      <c r="D103" s="248"/>
      <c r="E103" s="248"/>
    </row>
    <row r="104">
      <c r="D104" s="248"/>
      <c r="E104" s="248"/>
    </row>
    <row r="105">
      <c r="D105" s="248"/>
      <c r="E105" s="248"/>
    </row>
    <row r="106">
      <c r="D106" s="248"/>
      <c r="E106" s="248"/>
    </row>
    <row r="107">
      <c r="D107" s="248"/>
      <c r="E107" s="248"/>
    </row>
    <row r="108">
      <c r="D108" s="248"/>
      <c r="E108" s="248"/>
    </row>
    <row r="109">
      <c r="D109" s="248"/>
      <c r="E109" s="248"/>
    </row>
    <row r="110">
      <c r="D110" s="248"/>
      <c r="E110" s="248"/>
    </row>
    <row r="111">
      <c r="D111" s="248"/>
      <c r="E111" s="248"/>
    </row>
    <row r="112">
      <c r="D112" s="248"/>
      <c r="E112" s="248"/>
    </row>
    <row r="113">
      <c r="D113" s="248"/>
      <c r="E113" s="248"/>
    </row>
    <row r="114">
      <c r="D114" s="248"/>
      <c r="E114" s="248"/>
    </row>
    <row r="115">
      <c r="D115" s="248"/>
      <c r="E115" s="248"/>
    </row>
    <row r="116">
      <c r="D116" s="248"/>
      <c r="E116" s="248"/>
    </row>
    <row r="117">
      <c r="D117" s="248"/>
      <c r="E117" s="248"/>
    </row>
    <row r="118">
      <c r="D118" s="248"/>
      <c r="E118" s="248"/>
    </row>
    <row r="119">
      <c r="D119" s="248"/>
      <c r="E119" s="248"/>
    </row>
    <row r="120">
      <c r="D120" s="248"/>
      <c r="E120" s="248"/>
    </row>
    <row r="121">
      <c r="D121" s="248"/>
      <c r="E121" s="248"/>
    </row>
    <row r="122">
      <c r="D122" s="248"/>
      <c r="E122" s="248"/>
    </row>
    <row r="123">
      <c r="D123" s="248"/>
      <c r="E123" s="248"/>
    </row>
    <row r="124">
      <c r="D124" s="248"/>
      <c r="E124" s="248"/>
    </row>
    <row r="125">
      <c r="D125" s="248"/>
      <c r="E125" s="248"/>
    </row>
    <row r="126">
      <c r="D126" s="248"/>
      <c r="E126" s="248"/>
    </row>
    <row r="127">
      <c r="D127" s="248"/>
      <c r="E127" s="248"/>
    </row>
    <row r="128">
      <c r="D128" s="248"/>
      <c r="E128" s="248"/>
    </row>
    <row r="129">
      <c r="D129" s="248"/>
      <c r="E129" s="248"/>
    </row>
    <row r="130">
      <c r="D130" s="248"/>
      <c r="E130" s="248"/>
    </row>
    <row r="131">
      <c r="D131" s="248"/>
      <c r="E131" s="248"/>
    </row>
    <row r="132">
      <c r="D132" s="248"/>
      <c r="E132" s="248"/>
    </row>
    <row r="133">
      <c r="D133" s="248"/>
      <c r="E133" s="248"/>
    </row>
    <row r="134">
      <c r="D134" s="248"/>
      <c r="E134" s="248"/>
    </row>
    <row r="135">
      <c r="B135" s="251"/>
      <c r="C135" s="251"/>
      <c r="D135" s="252"/>
      <c r="E135" s="252"/>
      <c r="F135" s="252"/>
      <c r="G135" s="252"/>
      <c r="H135" s="251"/>
      <c r="I135" s="252"/>
      <c r="J135" s="251"/>
      <c r="K135" s="252"/>
    </row>
    <row r="136">
      <c r="B136" s="251"/>
      <c r="C136" s="251"/>
      <c r="D136" s="252"/>
      <c r="E136" s="252"/>
      <c r="F136" s="252"/>
      <c r="G136" s="252"/>
      <c r="H136" s="251"/>
      <c r="I136" s="252"/>
      <c r="J136" s="252"/>
      <c r="K136" s="252"/>
    </row>
    <row r="137">
      <c r="B137" s="251"/>
      <c r="C137" s="251"/>
      <c r="D137" s="252"/>
      <c r="E137" s="252"/>
      <c r="F137" s="252"/>
      <c r="G137" s="252"/>
      <c r="H137" s="251"/>
      <c r="I137" s="252"/>
      <c r="J137" s="251"/>
      <c r="K137" s="252"/>
    </row>
    <row r="138">
      <c r="B138" s="251"/>
      <c r="C138" s="251"/>
      <c r="D138" s="252"/>
      <c r="E138" s="252"/>
      <c r="F138" s="252"/>
      <c r="G138" s="252"/>
      <c r="H138" s="251"/>
      <c r="I138" s="252"/>
      <c r="J138" s="252"/>
      <c r="K138" s="252"/>
    </row>
    <row r="139">
      <c r="B139" s="251"/>
      <c r="C139" s="251"/>
      <c r="D139" s="252"/>
      <c r="E139" s="252"/>
      <c r="F139" s="252"/>
      <c r="G139" s="252"/>
      <c r="H139" s="251"/>
      <c r="I139" s="252"/>
      <c r="J139" s="251"/>
      <c r="K139" s="252"/>
    </row>
    <row r="140">
      <c r="B140" s="251"/>
      <c r="C140" s="251"/>
      <c r="D140" s="252"/>
      <c r="E140" s="252"/>
      <c r="F140" s="252"/>
      <c r="G140" s="252"/>
      <c r="H140" s="251"/>
      <c r="I140" s="252"/>
      <c r="J140" s="252"/>
      <c r="K140" s="252"/>
    </row>
    <row r="141">
      <c r="B141" s="251"/>
      <c r="C141" s="251"/>
      <c r="D141" s="252"/>
      <c r="E141" s="252"/>
      <c r="F141" s="252"/>
      <c r="G141" s="252"/>
      <c r="H141" s="251"/>
      <c r="I141" s="252"/>
      <c r="J141" s="251"/>
      <c r="K141" s="252"/>
    </row>
    <row r="142">
      <c r="B142" s="251"/>
      <c r="C142" s="251"/>
      <c r="D142" s="252"/>
      <c r="E142" s="252"/>
      <c r="F142" s="252"/>
      <c r="G142" s="252"/>
      <c r="H142" s="251"/>
      <c r="I142" s="252"/>
      <c r="J142" s="252"/>
      <c r="K142" s="252"/>
    </row>
    <row r="143">
      <c r="B143" s="251"/>
      <c r="C143" s="251"/>
      <c r="D143" s="252"/>
      <c r="E143" s="252"/>
      <c r="F143" s="252"/>
      <c r="G143" s="252"/>
      <c r="H143" s="251"/>
      <c r="I143" s="252"/>
      <c r="J143" s="251"/>
      <c r="K143" s="252"/>
    </row>
    <row r="144">
      <c r="B144" s="251"/>
      <c r="C144" s="251"/>
      <c r="D144" s="252"/>
      <c r="E144" s="252"/>
      <c r="F144" s="252"/>
      <c r="G144" s="252"/>
      <c r="H144" s="251"/>
      <c r="I144" s="252"/>
      <c r="J144" s="252"/>
      <c r="K144" s="252"/>
    </row>
    <row r="145">
      <c r="B145" s="251"/>
      <c r="C145" s="251"/>
      <c r="D145" s="252"/>
      <c r="E145" s="252"/>
      <c r="F145" s="252"/>
      <c r="G145" s="252"/>
      <c r="H145" s="251"/>
      <c r="I145" s="252"/>
      <c r="J145" s="251"/>
      <c r="K145" s="252"/>
    </row>
    <row r="146">
      <c r="B146" s="251"/>
      <c r="C146" s="251"/>
      <c r="D146" s="252"/>
      <c r="E146" s="252"/>
      <c r="F146" s="252"/>
      <c r="G146" s="252"/>
      <c r="H146" s="251"/>
      <c r="I146" s="252"/>
      <c r="J146" s="252"/>
      <c r="K146" s="252"/>
    </row>
    <row r="147">
      <c r="B147" s="251"/>
      <c r="C147" s="251"/>
      <c r="D147" s="252"/>
      <c r="E147" s="252"/>
      <c r="F147" s="252"/>
      <c r="G147" s="252"/>
      <c r="H147" s="251"/>
      <c r="I147" s="252"/>
      <c r="J147" s="251"/>
      <c r="K147" s="252"/>
    </row>
    <row r="148">
      <c r="B148" s="251"/>
      <c r="C148" s="251"/>
      <c r="D148" s="252"/>
      <c r="E148" s="252"/>
      <c r="F148" s="252"/>
      <c r="G148" s="252"/>
      <c r="H148" s="251"/>
      <c r="I148" s="252"/>
      <c r="J148" s="252"/>
      <c r="K148" s="252"/>
    </row>
    <row r="149">
      <c r="B149" s="251"/>
      <c r="C149" s="251"/>
      <c r="D149" s="252"/>
      <c r="E149" s="252"/>
      <c r="F149" s="252"/>
      <c r="G149" s="252"/>
      <c r="H149" s="251"/>
      <c r="I149" s="252"/>
      <c r="J149" s="251"/>
      <c r="K149" s="252"/>
    </row>
    <row r="150">
      <c r="B150" s="251"/>
      <c r="C150" s="251"/>
      <c r="D150" s="252"/>
      <c r="E150" s="252"/>
      <c r="F150" s="252"/>
      <c r="G150" s="252"/>
      <c r="H150" s="251"/>
      <c r="I150" s="252"/>
      <c r="J150" s="252"/>
      <c r="K150" s="252"/>
    </row>
    <row r="151">
      <c r="B151" s="251"/>
      <c r="C151" s="251"/>
      <c r="D151" s="252"/>
      <c r="E151" s="252"/>
      <c r="F151" s="252"/>
      <c r="G151" s="252"/>
      <c r="H151" s="251"/>
      <c r="I151" s="252"/>
      <c r="J151" s="251"/>
      <c r="K151" s="252"/>
    </row>
    <row r="152">
      <c r="B152" s="251"/>
      <c r="C152" s="251"/>
      <c r="D152" s="252"/>
      <c r="E152" s="252"/>
      <c r="F152" s="252"/>
      <c r="G152" s="252"/>
      <c r="H152" s="251"/>
      <c r="I152" s="252"/>
      <c r="J152" s="252"/>
      <c r="K152" s="252"/>
    </row>
    <row r="153">
      <c r="B153" s="251"/>
      <c r="C153" s="251"/>
      <c r="D153" s="252"/>
      <c r="E153" s="252"/>
      <c r="F153" s="252"/>
      <c r="G153" s="252"/>
      <c r="H153" s="251"/>
      <c r="I153" s="252"/>
      <c r="J153" s="251"/>
      <c r="K153" s="252"/>
    </row>
    <row r="154">
      <c r="B154" s="251"/>
      <c r="C154" s="251"/>
      <c r="D154" s="252"/>
      <c r="E154" s="252"/>
      <c r="F154" s="252"/>
      <c r="G154" s="252"/>
      <c r="H154" s="251"/>
      <c r="I154" s="252"/>
      <c r="J154" s="252"/>
      <c r="K154" s="252"/>
    </row>
    <row r="155">
      <c r="B155" s="251"/>
      <c r="C155" s="251"/>
      <c r="D155" s="252"/>
      <c r="E155" s="252"/>
      <c r="F155" s="252"/>
      <c r="G155" s="252"/>
      <c r="H155" s="251"/>
      <c r="I155" s="252"/>
      <c r="J155" s="251"/>
      <c r="K155" s="252"/>
    </row>
    <row r="156">
      <c r="B156" s="251"/>
      <c r="C156" s="251"/>
      <c r="D156" s="252"/>
      <c r="E156" s="252"/>
      <c r="F156" s="252"/>
      <c r="G156" s="252"/>
      <c r="H156" s="251"/>
      <c r="I156" s="252"/>
      <c r="J156" s="252"/>
      <c r="K156" s="252"/>
    </row>
    <row r="157">
      <c r="B157" s="251"/>
      <c r="C157" s="251"/>
      <c r="D157" s="252"/>
      <c r="E157" s="252"/>
      <c r="F157" s="252"/>
      <c r="G157" s="252"/>
      <c r="H157" s="251"/>
      <c r="I157" s="252"/>
      <c r="J157" s="251"/>
      <c r="K157" s="252"/>
    </row>
    <row r="158">
      <c r="B158" s="251"/>
      <c r="C158" s="251"/>
      <c r="D158" s="252"/>
      <c r="E158" s="252"/>
      <c r="F158" s="252"/>
      <c r="G158" s="252"/>
      <c r="H158" s="251"/>
      <c r="I158" s="252"/>
      <c r="J158" s="252"/>
      <c r="K158" s="252"/>
    </row>
    <row r="159">
      <c r="B159" s="251"/>
      <c r="C159" s="251"/>
      <c r="D159" s="252"/>
      <c r="E159" s="252"/>
      <c r="F159" s="252"/>
      <c r="G159" s="252"/>
      <c r="H159" s="251"/>
      <c r="I159" s="252"/>
      <c r="J159" s="251"/>
      <c r="K159" s="252"/>
    </row>
    <row r="160">
      <c r="B160" s="251"/>
      <c r="C160" s="251"/>
      <c r="D160" s="252"/>
      <c r="E160" s="252"/>
      <c r="F160" s="252"/>
      <c r="G160" s="252"/>
      <c r="H160" s="251"/>
      <c r="I160" s="252"/>
      <c r="J160" s="252"/>
      <c r="K160" s="252"/>
    </row>
    <row r="161">
      <c r="B161" s="251"/>
      <c r="C161" s="251"/>
      <c r="D161" s="252"/>
      <c r="E161" s="252"/>
      <c r="F161" s="252"/>
      <c r="G161" s="252"/>
      <c r="H161" s="251"/>
      <c r="I161" s="252"/>
      <c r="J161" s="251"/>
      <c r="K161" s="252"/>
    </row>
    <row r="162">
      <c r="B162" s="251"/>
      <c r="C162" s="251"/>
      <c r="D162" s="252"/>
      <c r="E162" s="252"/>
      <c r="F162" s="252"/>
      <c r="G162" s="252"/>
      <c r="H162" s="251"/>
      <c r="I162" s="252"/>
      <c r="J162" s="252"/>
      <c r="K162" s="252"/>
    </row>
    <row r="163">
      <c r="B163" s="251"/>
      <c r="C163" s="251"/>
      <c r="D163" s="252"/>
      <c r="E163" s="252"/>
      <c r="F163" s="252"/>
      <c r="G163" s="252"/>
      <c r="H163" s="251"/>
      <c r="I163" s="252"/>
      <c r="J163" s="251"/>
      <c r="K163" s="252"/>
    </row>
    <row r="164">
      <c r="B164" s="251"/>
      <c r="C164" s="251"/>
      <c r="D164" s="252"/>
      <c r="E164" s="252"/>
      <c r="F164" s="252"/>
      <c r="G164" s="252"/>
      <c r="H164" s="251"/>
      <c r="I164" s="252"/>
      <c r="J164" s="252"/>
      <c r="K164" s="252"/>
    </row>
    <row r="165">
      <c r="B165" s="251"/>
      <c r="C165" s="251"/>
      <c r="D165" s="252"/>
      <c r="E165" s="252"/>
      <c r="F165" s="252"/>
      <c r="G165" s="251"/>
      <c r="H165" s="251"/>
      <c r="I165" s="252"/>
      <c r="J165" s="251"/>
      <c r="K165" s="252"/>
    </row>
  </sheetData>
  <mergeCells count="1">
    <mergeCell ref="O2:U2"/>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5.0" topLeftCell="A6" activePane="bottomLeft" state="frozen"/>
      <selection activeCell="B7" sqref="B7" pane="bottomLeft"/>
    </sheetView>
  </sheetViews>
  <sheetFormatPr customHeight="1" defaultColWidth="14.43" defaultRowHeight="15.0"/>
  <cols>
    <col customWidth="1" min="1" max="1" width="12.0"/>
    <col customWidth="1" min="2" max="2" width="11.71"/>
    <col customWidth="1" min="3" max="3" width="9.29"/>
    <col customWidth="1" min="4" max="5" width="11.71"/>
    <col customWidth="1" min="6" max="6" width="12.43"/>
    <col customWidth="1" min="7" max="7" width="11.71"/>
    <col customWidth="1" hidden="1" min="8" max="12" width="11.71"/>
    <col customWidth="1" hidden="1" min="13" max="15" width="9.57"/>
    <col customWidth="1" hidden="1" min="16" max="18" width="10.43"/>
    <col customWidth="1" hidden="1" min="19" max="21" width="11.71"/>
    <col customWidth="1" min="22" max="225" width="11.71"/>
  </cols>
  <sheetData>
    <row r="1" ht="12.0" customHeight="1">
      <c r="A1" s="253"/>
      <c r="B1" s="254" t="s">
        <v>163</v>
      </c>
      <c r="C1" s="255"/>
      <c r="D1" s="255"/>
      <c r="E1" s="255"/>
      <c r="F1" s="255"/>
      <c r="G1" s="255"/>
      <c r="H1" s="255"/>
      <c r="I1" s="255"/>
      <c r="J1" s="256" t="s">
        <v>164</v>
      </c>
      <c r="K1" s="256" t="s">
        <v>165</v>
      </c>
      <c r="L1" s="255"/>
      <c r="M1" s="255"/>
      <c r="N1" s="255"/>
      <c r="O1" s="255"/>
      <c r="P1" s="255"/>
      <c r="Q1" s="255"/>
      <c r="R1" s="255"/>
      <c r="S1" s="255"/>
      <c r="T1" s="255"/>
      <c r="U1" s="255"/>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c r="DJ1" s="257"/>
      <c r="DK1" s="257"/>
      <c r="DL1" s="257"/>
      <c r="DM1" s="257"/>
      <c r="DN1" s="257"/>
      <c r="DO1" s="257"/>
      <c r="DP1" s="257"/>
      <c r="DQ1" s="257"/>
      <c r="DR1" s="257"/>
      <c r="DS1" s="257"/>
      <c r="DT1" s="257"/>
      <c r="DU1" s="257"/>
      <c r="DV1" s="257"/>
      <c r="DW1" s="257"/>
      <c r="DX1" s="257"/>
      <c r="DY1" s="257"/>
      <c r="DZ1" s="257"/>
      <c r="EA1" s="257"/>
      <c r="EB1" s="257"/>
      <c r="EC1" s="257"/>
      <c r="ED1" s="257"/>
      <c r="EE1" s="257"/>
      <c r="EF1" s="257"/>
      <c r="EG1" s="257"/>
      <c r="EH1" s="257"/>
      <c r="EI1" s="257"/>
      <c r="EJ1" s="257"/>
      <c r="EK1" s="257"/>
      <c r="EL1" s="257"/>
      <c r="EM1" s="257"/>
      <c r="EN1" s="257"/>
      <c r="EO1" s="257"/>
      <c r="EP1" s="257"/>
      <c r="EQ1" s="257"/>
      <c r="ER1" s="257"/>
      <c r="ES1" s="257"/>
      <c r="ET1" s="257"/>
      <c r="EU1" s="257"/>
      <c r="EV1" s="257"/>
      <c r="EW1" s="257"/>
      <c r="EX1" s="257"/>
      <c r="EY1" s="257"/>
      <c r="EZ1" s="257"/>
      <c r="FA1" s="257"/>
      <c r="FB1" s="257"/>
      <c r="FC1" s="257"/>
      <c r="FD1" s="257"/>
      <c r="FE1" s="257"/>
      <c r="FF1" s="257"/>
      <c r="FG1" s="257"/>
      <c r="FH1" s="257"/>
      <c r="FI1" s="257"/>
      <c r="FJ1" s="257"/>
      <c r="FK1" s="257"/>
      <c r="FL1" s="257"/>
      <c r="FM1" s="257"/>
      <c r="FN1" s="257"/>
      <c r="FO1" s="257"/>
      <c r="FP1" s="257"/>
      <c r="FQ1" s="257"/>
      <c r="FR1" s="257"/>
      <c r="FS1" s="257"/>
      <c r="FT1" s="257"/>
      <c r="FU1" s="257"/>
      <c r="FV1" s="257"/>
      <c r="FW1" s="257"/>
      <c r="FX1" s="257"/>
      <c r="FY1" s="257"/>
      <c r="FZ1" s="257"/>
      <c r="GA1" s="257"/>
      <c r="GB1" s="257"/>
      <c r="GC1" s="257"/>
      <c r="GD1" s="257"/>
      <c r="GE1" s="257"/>
      <c r="GF1" s="257"/>
      <c r="GG1" s="257"/>
      <c r="GH1" s="257"/>
      <c r="GI1" s="257"/>
      <c r="GJ1" s="257"/>
      <c r="GK1" s="257"/>
      <c r="GL1" s="257"/>
      <c r="GM1" s="257"/>
      <c r="GN1" s="257"/>
      <c r="GO1" s="257"/>
      <c r="GP1" s="257"/>
      <c r="GQ1" s="257"/>
      <c r="GR1" s="257"/>
      <c r="GS1" s="257"/>
      <c r="GT1" s="257"/>
      <c r="GU1" s="257"/>
      <c r="GV1" s="257"/>
      <c r="GW1" s="257"/>
      <c r="GX1" s="257"/>
      <c r="GY1" s="257"/>
      <c r="GZ1" s="257"/>
      <c r="HA1" s="257"/>
      <c r="HB1" s="257"/>
      <c r="HC1" s="257"/>
      <c r="HD1" s="257"/>
      <c r="HE1" s="257"/>
      <c r="HF1" s="257"/>
      <c r="HG1" s="257"/>
      <c r="HH1" s="257"/>
      <c r="HI1" s="257"/>
      <c r="HJ1" s="257"/>
      <c r="HK1" s="257"/>
      <c r="HL1" s="257"/>
      <c r="HM1" s="257"/>
      <c r="HN1" s="257"/>
      <c r="HO1" s="257"/>
      <c r="HP1" s="257"/>
      <c r="HQ1" s="257"/>
    </row>
    <row r="2" ht="18.0" customHeight="1">
      <c r="A2" s="258"/>
      <c r="B2" s="259"/>
      <c r="C2" s="255"/>
      <c r="D2" s="255"/>
      <c r="E2" s="260"/>
      <c r="F2" s="260"/>
      <c r="G2" s="261"/>
      <c r="H2" s="261"/>
      <c r="I2" s="261"/>
      <c r="J2" s="262">
        <f>MIN(B6:B215)</f>
        <v>44778</v>
      </c>
      <c r="K2" s="263">
        <v>48396.0</v>
      </c>
      <c r="L2" s="264">
        <f>(K2-J2)/91</f>
        <v>39.75824176</v>
      </c>
      <c r="M2" s="256">
        <v>42.0</v>
      </c>
      <c r="N2" s="261"/>
      <c r="O2" s="261"/>
      <c r="P2" s="261"/>
      <c r="Q2" s="261"/>
      <c r="R2" s="261"/>
      <c r="S2" s="261"/>
      <c r="T2" s="261"/>
      <c r="U2" s="261"/>
      <c r="V2" s="265"/>
      <c r="W2" s="266" t="s">
        <v>166</v>
      </c>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c r="EJ2" s="265"/>
      <c r="EK2" s="265"/>
      <c r="EL2" s="265"/>
      <c r="EM2" s="265"/>
      <c r="EN2" s="265"/>
      <c r="EO2" s="265"/>
      <c r="EP2" s="265"/>
      <c r="EQ2" s="265"/>
      <c r="ER2" s="265"/>
      <c r="ES2" s="265"/>
      <c r="ET2" s="265"/>
      <c r="EU2" s="265"/>
      <c r="EV2" s="265"/>
      <c r="EW2" s="265"/>
      <c r="EX2" s="265"/>
      <c r="EY2" s="265"/>
      <c r="EZ2" s="265"/>
      <c r="FA2" s="265"/>
      <c r="FB2" s="265"/>
      <c r="FC2" s="265"/>
      <c r="FD2" s="265"/>
      <c r="FE2" s="265"/>
      <c r="FF2" s="265"/>
      <c r="FG2" s="265"/>
      <c r="FH2" s="265"/>
      <c r="FI2" s="265"/>
      <c r="FJ2" s="265"/>
      <c r="FK2" s="265"/>
      <c r="FL2" s="265"/>
      <c r="FM2" s="265"/>
      <c r="FN2" s="265"/>
      <c r="FO2" s="265"/>
      <c r="FP2" s="265"/>
      <c r="FQ2" s="265"/>
      <c r="FR2" s="265"/>
      <c r="FS2" s="265"/>
      <c r="FT2" s="265"/>
      <c r="FU2" s="265"/>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c r="GT2" s="265"/>
      <c r="GU2" s="265"/>
      <c r="GV2" s="265"/>
      <c r="GW2" s="265"/>
      <c r="GX2" s="265"/>
      <c r="GY2" s="265"/>
      <c r="GZ2" s="265"/>
      <c r="HA2" s="265"/>
      <c r="HB2" s="265"/>
      <c r="HC2" s="265"/>
      <c r="HD2" s="265"/>
      <c r="HE2" s="265"/>
      <c r="HF2" s="265"/>
      <c r="HG2" s="265"/>
      <c r="HH2" s="265"/>
      <c r="HI2" s="265"/>
      <c r="HJ2" s="265"/>
      <c r="HK2" s="265"/>
      <c r="HL2" s="265"/>
      <c r="HM2" s="265"/>
      <c r="HN2" s="265"/>
      <c r="HO2" s="265"/>
      <c r="HP2" s="265"/>
      <c r="HQ2" s="265"/>
    </row>
    <row r="3" ht="18.0" customHeight="1">
      <c r="A3" s="258"/>
      <c r="B3" s="255"/>
      <c r="C3" s="255"/>
      <c r="D3" s="267"/>
      <c r="E3" s="268" t="s">
        <v>167</v>
      </c>
      <c r="F3" s="269">
        <f>sum(F6:F215)</f>
        <v>3330755.12</v>
      </c>
      <c r="G3" s="270"/>
      <c r="H3" s="271"/>
      <c r="I3" s="271"/>
      <c r="J3" s="256" t="s">
        <v>168</v>
      </c>
      <c r="K3" s="271"/>
      <c r="L3" s="271"/>
      <c r="M3" s="271"/>
      <c r="N3" s="271"/>
      <c r="O3" s="271"/>
      <c r="P3" s="271"/>
      <c r="Q3" s="271"/>
      <c r="R3" s="272"/>
      <c r="S3" s="271"/>
      <c r="T3" s="255"/>
      <c r="U3" s="255"/>
      <c r="V3" s="257"/>
      <c r="W3" s="273">
        <f>vlookup(W4,'1a. Yield curve calculation'!$J$5:$K$63,2)</f>
        <v>0.2178</v>
      </c>
      <c r="X3" s="273">
        <f>vlookup(X4,'1. Macro Summary'!$A$44:$I$53,9)</f>
        <v>0.0844</v>
      </c>
      <c r="Y3" s="266"/>
      <c r="Z3" s="257"/>
      <c r="AA3" s="273">
        <f t="shared" ref="AA3:AB3" si="1">W3</f>
        <v>0.2178</v>
      </c>
      <c r="AB3" s="273">
        <f t="shared" si="1"/>
        <v>0.0844</v>
      </c>
      <c r="AC3" s="266"/>
      <c r="AD3" s="257"/>
      <c r="AE3" s="273">
        <f t="shared" ref="AE3:AF3" si="2">AA3</f>
        <v>0.2178</v>
      </c>
      <c r="AF3" s="273">
        <f t="shared" si="2"/>
        <v>0.0844</v>
      </c>
      <c r="AG3" s="266"/>
      <c r="AH3" s="257"/>
      <c r="AI3" s="273">
        <f t="shared" ref="AI3:AJ3" si="3">AE3</f>
        <v>0.2178</v>
      </c>
      <c r="AJ3" s="273">
        <f t="shared" si="3"/>
        <v>0.0844</v>
      </c>
      <c r="AK3" s="266"/>
      <c r="AL3" s="257"/>
      <c r="AM3" s="273">
        <f t="shared" ref="AM3:AN3" si="4">AI3</f>
        <v>0.2178</v>
      </c>
      <c r="AN3" s="273">
        <f t="shared" si="4"/>
        <v>0.0844</v>
      </c>
      <c r="AO3" s="266"/>
      <c r="AP3" s="257"/>
      <c r="AQ3" s="273">
        <f t="shared" ref="AQ3:AR3" si="5">AM3</f>
        <v>0.2178</v>
      </c>
      <c r="AR3" s="273">
        <f t="shared" si="5"/>
        <v>0.0844</v>
      </c>
      <c r="AS3" s="266"/>
      <c r="AT3" s="257"/>
      <c r="AU3" s="273">
        <f t="shared" ref="AU3:AV3" si="6">AQ3</f>
        <v>0.2178</v>
      </c>
      <c r="AV3" s="273">
        <f t="shared" si="6"/>
        <v>0.0844</v>
      </c>
      <c r="AW3" s="266"/>
      <c r="AX3" s="257"/>
      <c r="AY3" s="273">
        <f t="shared" ref="AY3:AZ3" si="7">AU3</f>
        <v>0.2178</v>
      </c>
      <c r="AZ3" s="273">
        <f t="shared" si="7"/>
        <v>0.0844</v>
      </c>
      <c r="BA3" s="266"/>
      <c r="BB3" s="257"/>
      <c r="BC3" s="273">
        <f t="shared" ref="BC3:BD3" si="8">AY3</f>
        <v>0.2178</v>
      </c>
      <c r="BD3" s="273">
        <f t="shared" si="8"/>
        <v>0.0844</v>
      </c>
      <c r="BE3" s="266"/>
      <c r="BF3" s="257"/>
      <c r="BG3" s="273">
        <f t="shared" ref="BG3:BH3" si="9">BC3</f>
        <v>0.2178</v>
      </c>
      <c r="BH3" s="273">
        <f t="shared" si="9"/>
        <v>0.0844</v>
      </c>
      <c r="BI3" s="266"/>
      <c r="BJ3" s="257"/>
      <c r="BK3" s="266"/>
      <c r="BL3" s="266"/>
      <c r="BM3" s="266"/>
      <c r="BN3" s="257"/>
      <c r="BO3" s="266"/>
      <c r="BP3" s="266"/>
      <c r="BQ3" s="266"/>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c r="FL3" s="257"/>
      <c r="FM3" s="257"/>
      <c r="FN3" s="257"/>
      <c r="FO3" s="257"/>
      <c r="FP3" s="257"/>
      <c r="FQ3" s="257"/>
      <c r="FR3" s="257"/>
      <c r="FS3" s="257"/>
      <c r="FT3" s="257"/>
      <c r="FU3" s="257"/>
      <c r="FV3" s="257"/>
      <c r="FW3" s="257"/>
      <c r="FX3" s="257"/>
      <c r="FY3" s="257"/>
      <c r="FZ3" s="257"/>
      <c r="GA3" s="257"/>
      <c r="GB3" s="257"/>
      <c r="GC3" s="257"/>
      <c r="GD3" s="257"/>
      <c r="GE3" s="257"/>
      <c r="GF3" s="257"/>
      <c r="GG3" s="257"/>
      <c r="GH3" s="257"/>
      <c r="GI3" s="257"/>
      <c r="GJ3" s="257"/>
      <c r="GK3" s="257"/>
      <c r="GL3" s="257"/>
      <c r="GM3" s="257"/>
      <c r="GN3" s="257"/>
      <c r="GO3" s="257"/>
      <c r="GP3" s="257"/>
      <c r="GQ3" s="257"/>
      <c r="GR3" s="257"/>
      <c r="GS3" s="257"/>
      <c r="GT3" s="257"/>
      <c r="GU3" s="257"/>
      <c r="GV3" s="257"/>
      <c r="GW3" s="257"/>
      <c r="GX3" s="257"/>
      <c r="GY3" s="257"/>
      <c r="GZ3" s="257"/>
      <c r="HA3" s="257"/>
      <c r="HB3" s="257"/>
      <c r="HC3" s="257"/>
      <c r="HD3" s="257"/>
      <c r="HE3" s="257"/>
      <c r="HF3" s="257"/>
      <c r="HG3" s="257"/>
      <c r="HH3" s="257"/>
      <c r="HI3" s="257"/>
      <c r="HJ3" s="257"/>
      <c r="HK3" s="257"/>
      <c r="HL3" s="257"/>
      <c r="HM3" s="257"/>
      <c r="HN3" s="257"/>
      <c r="HO3" s="257"/>
      <c r="HP3" s="257"/>
      <c r="HQ3" s="257"/>
    </row>
    <row r="4">
      <c r="A4" s="274">
        <v>1.0</v>
      </c>
      <c r="B4" s="275">
        <f t="shared" ref="B4:U4" si="10">A4+1</f>
        <v>2</v>
      </c>
      <c r="C4" s="275">
        <f t="shared" si="10"/>
        <v>3</v>
      </c>
      <c r="D4" s="275">
        <f t="shared" si="10"/>
        <v>4</v>
      </c>
      <c r="E4" s="275">
        <f t="shared" si="10"/>
        <v>5</v>
      </c>
      <c r="F4" s="275">
        <f t="shared" si="10"/>
        <v>6</v>
      </c>
      <c r="G4" s="275">
        <f t="shared" si="10"/>
        <v>7</v>
      </c>
      <c r="H4" s="275">
        <f t="shared" si="10"/>
        <v>8</v>
      </c>
      <c r="I4" s="275">
        <f t="shared" si="10"/>
        <v>9</v>
      </c>
      <c r="J4" s="275">
        <f t="shared" si="10"/>
        <v>10</v>
      </c>
      <c r="K4" s="275">
        <f t="shared" si="10"/>
        <v>11</v>
      </c>
      <c r="L4" s="275">
        <f t="shared" si="10"/>
        <v>12</v>
      </c>
      <c r="M4" s="275">
        <f t="shared" si="10"/>
        <v>13</v>
      </c>
      <c r="N4" s="275">
        <f t="shared" si="10"/>
        <v>14</v>
      </c>
      <c r="O4" s="275">
        <f t="shared" si="10"/>
        <v>15</v>
      </c>
      <c r="P4" s="275">
        <f t="shared" si="10"/>
        <v>16</v>
      </c>
      <c r="Q4" s="275">
        <f t="shared" si="10"/>
        <v>17</v>
      </c>
      <c r="R4" s="275">
        <f t="shared" si="10"/>
        <v>18</v>
      </c>
      <c r="S4" s="275">
        <f t="shared" si="10"/>
        <v>19</v>
      </c>
      <c r="T4" s="275">
        <f t="shared" si="10"/>
        <v>20</v>
      </c>
      <c r="U4" s="275">
        <f t="shared" si="10"/>
        <v>21</v>
      </c>
      <c r="V4" s="91"/>
      <c r="W4" s="91">
        <v>1.0</v>
      </c>
      <c r="X4" s="91">
        <v>1.0</v>
      </c>
      <c r="Y4" s="91"/>
      <c r="Z4" s="276"/>
      <c r="AA4" s="91">
        <f t="shared" ref="AA4:AB4" si="11">W4+1</f>
        <v>2</v>
      </c>
      <c r="AB4" s="91">
        <f t="shared" si="11"/>
        <v>2</v>
      </c>
      <c r="AC4" s="91"/>
      <c r="AD4" s="276"/>
      <c r="AE4" s="91">
        <f t="shared" ref="AE4:AF4" si="12">AA4+1</f>
        <v>3</v>
      </c>
      <c r="AF4" s="91">
        <f t="shared" si="12"/>
        <v>3</v>
      </c>
      <c r="AG4" s="91"/>
      <c r="AH4" s="276"/>
      <c r="AI4" s="91">
        <f t="shared" ref="AI4:AJ4" si="13">AE4+1</f>
        <v>4</v>
      </c>
      <c r="AJ4" s="91">
        <f t="shared" si="13"/>
        <v>4</v>
      </c>
      <c r="AK4" s="91"/>
      <c r="AL4" s="276"/>
      <c r="AM4" s="91">
        <f t="shared" ref="AM4:AN4" si="14">AI4+1</f>
        <v>5</v>
      </c>
      <c r="AN4" s="91">
        <f t="shared" si="14"/>
        <v>5</v>
      </c>
      <c r="AO4" s="91"/>
      <c r="AP4" s="276"/>
      <c r="AQ4" s="91">
        <f t="shared" ref="AQ4:AR4" si="15">AM4+1</f>
        <v>6</v>
      </c>
      <c r="AR4" s="91">
        <f t="shared" si="15"/>
        <v>6</v>
      </c>
      <c r="AS4" s="91"/>
      <c r="AT4" s="276"/>
      <c r="AU4" s="91">
        <f t="shared" ref="AU4:AV4" si="16">AQ4+1</f>
        <v>7</v>
      </c>
      <c r="AV4" s="91">
        <f t="shared" si="16"/>
        <v>7</v>
      </c>
      <c r="AW4" s="276"/>
      <c r="AX4" s="276"/>
      <c r="AY4" s="91">
        <f t="shared" ref="AY4:AZ4" si="17">AU4+1</f>
        <v>8</v>
      </c>
      <c r="AZ4" s="91">
        <f t="shared" si="17"/>
        <v>8</v>
      </c>
      <c r="BA4" s="276"/>
      <c r="BB4" s="276"/>
      <c r="BC4" s="91">
        <f t="shared" ref="BC4:BD4" si="18">AY4+1</f>
        <v>9</v>
      </c>
      <c r="BD4" s="91">
        <f t="shared" si="18"/>
        <v>9</v>
      </c>
      <c r="BE4" s="276"/>
      <c r="BF4" s="276"/>
      <c r="BG4" s="91">
        <f t="shared" ref="BG4:BH4" si="19">BC4+1</f>
        <v>10</v>
      </c>
      <c r="BH4" s="91">
        <f t="shared" si="19"/>
        <v>10</v>
      </c>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6"/>
      <c r="CZ4" s="276"/>
      <c r="DA4" s="276"/>
      <c r="DB4" s="276"/>
      <c r="DC4" s="276"/>
      <c r="DD4" s="276"/>
      <c r="DE4" s="276"/>
      <c r="DF4" s="276"/>
      <c r="DG4" s="276"/>
      <c r="DH4" s="276"/>
      <c r="DI4" s="276"/>
      <c r="DJ4" s="276"/>
      <c r="DK4" s="276"/>
      <c r="DL4" s="276"/>
      <c r="DM4" s="276"/>
      <c r="DN4" s="276"/>
      <c r="DO4" s="276"/>
      <c r="DP4" s="276"/>
      <c r="DQ4" s="276"/>
      <c r="DR4" s="276"/>
      <c r="DS4" s="276"/>
      <c r="DT4" s="276"/>
      <c r="DU4" s="276"/>
      <c r="DV4" s="276"/>
      <c r="DW4" s="276"/>
      <c r="DX4" s="276"/>
      <c r="DY4" s="276"/>
      <c r="DZ4" s="276"/>
      <c r="EA4" s="276"/>
      <c r="EB4" s="276"/>
      <c r="EC4" s="276"/>
      <c r="ED4" s="276"/>
      <c r="EE4" s="276"/>
      <c r="EF4" s="276"/>
      <c r="EG4" s="276"/>
      <c r="EH4" s="276"/>
      <c r="EI4" s="276"/>
      <c r="EJ4" s="276"/>
      <c r="EK4" s="276"/>
      <c r="EL4" s="276"/>
      <c r="EM4" s="276"/>
      <c r="EN4" s="276"/>
      <c r="EO4" s="276"/>
      <c r="EP4" s="276"/>
      <c r="EQ4" s="276"/>
      <c r="ER4" s="276"/>
      <c r="ES4" s="276"/>
      <c r="ET4" s="276"/>
      <c r="EU4" s="276"/>
      <c r="EV4" s="276"/>
      <c r="EW4" s="276"/>
      <c r="EX4" s="276"/>
      <c r="EY4" s="276"/>
      <c r="EZ4" s="276"/>
      <c r="FA4" s="276"/>
      <c r="FB4" s="276"/>
      <c r="FC4" s="276"/>
      <c r="FD4" s="276"/>
      <c r="FE4" s="276"/>
      <c r="FF4" s="276"/>
      <c r="FG4" s="276"/>
      <c r="FH4" s="276"/>
      <c r="FI4" s="276"/>
      <c r="FJ4" s="276"/>
      <c r="FK4" s="276"/>
      <c r="FL4" s="276"/>
      <c r="FM4" s="276"/>
      <c r="FN4" s="276"/>
      <c r="FO4" s="276"/>
      <c r="FP4" s="276"/>
      <c r="FQ4" s="276"/>
      <c r="FR4" s="276"/>
      <c r="FS4" s="276"/>
      <c r="FT4" s="276"/>
      <c r="FU4" s="276"/>
      <c r="FV4" s="276"/>
      <c r="FW4" s="276"/>
      <c r="FX4" s="276"/>
      <c r="FY4" s="276"/>
      <c r="FZ4" s="276"/>
      <c r="GA4" s="276"/>
      <c r="GB4" s="276"/>
      <c r="GC4" s="276"/>
      <c r="GD4" s="276"/>
      <c r="GE4" s="276"/>
      <c r="GF4" s="276"/>
      <c r="GG4" s="276"/>
      <c r="GH4" s="276"/>
      <c r="GI4" s="276"/>
      <c r="GJ4" s="276"/>
      <c r="GK4" s="276"/>
      <c r="GL4" s="276"/>
      <c r="GM4" s="276"/>
      <c r="GN4" s="276"/>
      <c r="GO4" s="276"/>
      <c r="GP4" s="276"/>
      <c r="GQ4" s="276"/>
      <c r="GR4" s="276"/>
      <c r="GS4" s="276"/>
      <c r="GT4" s="276"/>
      <c r="GU4" s="276"/>
      <c r="GV4" s="276"/>
      <c r="GW4" s="276"/>
      <c r="GX4" s="276"/>
      <c r="GY4" s="276"/>
      <c r="GZ4" s="276"/>
      <c r="HA4" s="276"/>
      <c r="HB4" s="276"/>
      <c r="HC4" s="276"/>
      <c r="HD4" s="276"/>
      <c r="HE4" s="276"/>
      <c r="HF4" s="276"/>
      <c r="HG4" s="276"/>
      <c r="HH4" s="276"/>
      <c r="HI4" s="276"/>
      <c r="HJ4" s="276"/>
      <c r="HK4" s="276"/>
      <c r="HL4" s="276"/>
      <c r="HM4" s="276"/>
      <c r="HN4" s="276"/>
      <c r="HO4" s="276"/>
      <c r="HP4" s="276"/>
      <c r="HQ4" s="276"/>
    </row>
    <row r="5" ht="37.5" customHeight="1">
      <c r="A5" s="275"/>
      <c r="B5" s="277" t="s">
        <v>169</v>
      </c>
      <c r="C5" s="278" t="s">
        <v>170</v>
      </c>
      <c r="D5" s="279" t="s">
        <v>171</v>
      </c>
      <c r="E5" s="279" t="s">
        <v>172</v>
      </c>
      <c r="F5" s="279" t="s">
        <v>173</v>
      </c>
      <c r="G5" s="278" t="s">
        <v>174</v>
      </c>
      <c r="H5" s="280"/>
      <c r="I5" s="280"/>
      <c r="J5" s="280"/>
      <c r="K5" s="280"/>
      <c r="L5" s="280"/>
      <c r="M5" s="280"/>
      <c r="N5" s="280"/>
      <c r="O5" s="280"/>
      <c r="P5" s="223"/>
      <c r="Q5" s="223"/>
      <c r="R5" s="223"/>
      <c r="S5" s="223"/>
      <c r="T5" s="223"/>
      <c r="U5" s="223"/>
      <c r="V5" s="277" t="s">
        <v>169</v>
      </c>
      <c r="W5" s="223" t="s">
        <v>175</v>
      </c>
      <c r="X5" s="223" t="s">
        <v>176</v>
      </c>
      <c r="Y5" s="223"/>
      <c r="Z5" s="223" t="s">
        <v>177</v>
      </c>
      <c r="AA5" s="223" t="str">
        <f t="shared" ref="AA5:AB5" si="20">W5</f>
        <v>Qty Ratio Current yields Rollover</v>
      </c>
      <c r="AB5" s="223" t="str">
        <f t="shared" si="20"/>
        <v>Qty Ratio 2019 yields Rollover</v>
      </c>
      <c r="AC5" s="223"/>
      <c r="AD5" s="223" t="s">
        <v>177</v>
      </c>
      <c r="AE5" s="223" t="s">
        <v>178</v>
      </c>
      <c r="AF5" s="223" t="str">
        <f>AB5</f>
        <v>Qty Ratio 2019 yields Rollover</v>
      </c>
      <c r="AG5" s="223"/>
      <c r="AH5" s="223" t="s">
        <v>177</v>
      </c>
      <c r="AI5" s="223" t="s">
        <v>178</v>
      </c>
      <c r="AJ5" s="223" t="str">
        <f>AF5</f>
        <v>Qty Ratio 2019 yields Rollover</v>
      </c>
      <c r="AK5" s="223"/>
      <c r="AL5" s="223" t="s">
        <v>177</v>
      </c>
      <c r="AM5" s="223" t="s">
        <v>178</v>
      </c>
      <c r="AN5" s="223" t="str">
        <f>AJ5</f>
        <v>Qty Ratio 2019 yields Rollover</v>
      </c>
      <c r="AO5" s="223"/>
      <c r="AP5" s="223" t="s">
        <v>177</v>
      </c>
      <c r="AQ5" s="223" t="s">
        <v>178</v>
      </c>
      <c r="AR5" s="223" t="str">
        <f>AN5</f>
        <v>Qty Ratio 2019 yields Rollover</v>
      </c>
      <c r="AS5" s="223"/>
      <c r="AT5" s="223" t="s">
        <v>177</v>
      </c>
      <c r="AU5" s="223" t="s">
        <v>178</v>
      </c>
      <c r="AV5" s="223" t="str">
        <f>AR5</f>
        <v>Qty Ratio 2019 yields Rollover</v>
      </c>
      <c r="AW5" s="223"/>
      <c r="AX5" s="223" t="s">
        <v>177</v>
      </c>
      <c r="AY5" s="223" t="s">
        <v>178</v>
      </c>
      <c r="AZ5" s="223" t="str">
        <f>AV5</f>
        <v>Qty Ratio 2019 yields Rollover</v>
      </c>
      <c r="BA5" s="223"/>
      <c r="BB5" s="223" t="s">
        <v>177</v>
      </c>
      <c r="BC5" s="223" t="s">
        <v>178</v>
      </c>
      <c r="BD5" s="223" t="str">
        <f>AZ5</f>
        <v>Qty Ratio 2019 yields Rollover</v>
      </c>
      <c r="BE5" s="223"/>
      <c r="BF5" s="223" t="s">
        <v>177</v>
      </c>
      <c r="BG5" s="223" t="s">
        <v>178</v>
      </c>
      <c r="BH5" s="223" t="str">
        <f>BD5</f>
        <v>Qty Ratio 2019 yields Rollover</v>
      </c>
      <c r="BI5" s="223"/>
      <c r="BJ5" s="223" t="s">
        <v>177</v>
      </c>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row>
    <row r="6" ht="12.0" customHeight="1">
      <c r="A6" s="281">
        <v>1.0</v>
      </c>
      <c r="B6" s="282">
        <f>'4. Summary statistics'!B241</f>
        <v>44778</v>
      </c>
      <c r="C6" s="283" t="str">
        <f t="shared" ref="C6:C217" si="22">text(date(YEAR(B6), (CHOOSE( MONTH(B6), 3,3,3,6,6,6,9,9,9,12,12,12 )),1),"mm-yyyy")</f>
        <v>09-2022</v>
      </c>
      <c r="D6" s="284">
        <f>'4. Summary statistics'!C241</f>
        <v>44414</v>
      </c>
      <c r="E6" s="285" t="str">
        <f>'4. Summary statistics'!D241</f>
        <v>LKA36422H056</v>
      </c>
      <c r="F6" s="286">
        <f>'4. Summary statistics'!G241</f>
        <v>283</v>
      </c>
      <c r="G6" s="287">
        <f t="shared" ref="G6:G217" si="23">B6-D6</f>
        <v>364</v>
      </c>
      <c r="H6" s="288"/>
      <c r="I6" s="283"/>
      <c r="J6" s="289"/>
      <c r="K6" s="289"/>
      <c r="L6" s="289"/>
      <c r="M6" s="289"/>
      <c r="N6" s="289"/>
      <c r="O6" s="289"/>
      <c r="P6" s="52"/>
      <c r="Q6" s="52"/>
      <c r="R6" s="52"/>
      <c r="S6" s="202"/>
      <c r="T6" s="202"/>
      <c r="U6" s="202"/>
      <c r="V6" s="290">
        <f>'4. Summary statistics'!B241</f>
        <v>44778</v>
      </c>
      <c r="W6" s="202">
        <f t="shared" ref="W6:X6" si="21">(1+W3)</f>
        <v>1.2178</v>
      </c>
      <c r="X6" s="202">
        <f t="shared" si="21"/>
        <v>1.0844</v>
      </c>
      <c r="Y6" s="202"/>
      <c r="Z6" s="291">
        <f t="shared" ref="Z6:Z217" si="25">edate(V6,12)</f>
        <v>45143</v>
      </c>
      <c r="AA6" s="202">
        <f>1+AA3</f>
        <v>1.2178</v>
      </c>
      <c r="AB6" s="202">
        <f>(1+AB3)</f>
        <v>1.0844</v>
      </c>
      <c r="AC6" s="202"/>
      <c r="AD6" s="291">
        <f t="shared" ref="AD6:AD217" si="27">edate(Z6,12)</f>
        <v>45509</v>
      </c>
      <c r="AE6" s="202">
        <f>1+AE3</f>
        <v>1.2178</v>
      </c>
      <c r="AF6" s="202">
        <f>(1+AF3)</f>
        <v>1.0844</v>
      </c>
      <c r="AG6" s="202"/>
      <c r="AH6" s="291">
        <f t="shared" ref="AH6:AH217" si="29">edate(AD6,12)</f>
        <v>45874</v>
      </c>
      <c r="AI6" s="202">
        <f>1+AI3</f>
        <v>1.2178</v>
      </c>
      <c r="AJ6" s="202">
        <f>(1+AJ3)</f>
        <v>1.0844</v>
      </c>
      <c r="AK6" s="202"/>
      <c r="AL6" s="291">
        <f t="shared" ref="AL6:AL217" si="31">edate(AH6,12)</f>
        <v>46239</v>
      </c>
      <c r="AM6" s="202">
        <f>1+AM3</f>
        <v>1.2178</v>
      </c>
      <c r="AN6" s="202">
        <f>(1+AN3)</f>
        <v>1.0844</v>
      </c>
      <c r="AO6" s="202"/>
      <c r="AP6" s="291">
        <f t="shared" ref="AP6:AP217" si="33">edate(AL6,12)</f>
        <v>46604</v>
      </c>
      <c r="AQ6" s="202">
        <f>1+AQ3</f>
        <v>1.2178</v>
      </c>
      <c r="AR6" s="202">
        <f>(1+AR3)</f>
        <v>1.0844</v>
      </c>
      <c r="AS6" s="202"/>
      <c r="AT6" s="291">
        <f t="shared" ref="AT6:AT217" si="35">edate(AP6,12)</f>
        <v>46970</v>
      </c>
      <c r="AU6" s="202">
        <f>1+AU3</f>
        <v>1.2178</v>
      </c>
      <c r="AV6" s="202">
        <f>(1+AV3)</f>
        <v>1.0844</v>
      </c>
      <c r="AW6" s="202"/>
      <c r="AX6" s="291">
        <f t="shared" ref="AX6:AX217" si="37">edate(AT6,12)</f>
        <v>47335</v>
      </c>
      <c r="AY6" s="202">
        <f>1+AY3</f>
        <v>1.2178</v>
      </c>
      <c r="AZ6" s="202">
        <f>(1+AZ3)</f>
        <v>1.0844</v>
      </c>
      <c r="BA6" s="202"/>
      <c r="BB6" s="291">
        <f t="shared" ref="BB6:BB217" si="39">edate(AX6,12)</f>
        <v>47700</v>
      </c>
      <c r="BC6" s="202">
        <f>1+BC3</f>
        <v>1.2178</v>
      </c>
      <c r="BD6" s="202">
        <f>(1+BD3)</f>
        <v>1.0844</v>
      </c>
      <c r="BE6" s="202"/>
      <c r="BF6" s="291">
        <f t="shared" ref="BF6:BF217" si="41">edate(BB6,12)</f>
        <v>48065</v>
      </c>
      <c r="BG6" s="202">
        <f>1+BG3</f>
        <v>1.2178</v>
      </c>
      <c r="BH6" s="202">
        <f>(1+BH3)</f>
        <v>1.0844</v>
      </c>
      <c r="BI6" s="202"/>
      <c r="BJ6" s="291">
        <f t="shared" ref="BJ6:BJ217" si="43">edate(BF6,12)</f>
        <v>48431</v>
      </c>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row>
    <row r="7" ht="12.0" customHeight="1">
      <c r="A7" s="281">
        <f t="shared" ref="A7:A217" si="44">A6+1</f>
        <v>2</v>
      </c>
      <c r="B7" s="282">
        <f>'4. Summary statistics'!B242</f>
        <v>44778</v>
      </c>
      <c r="C7" s="283" t="str">
        <f t="shared" si="22"/>
        <v>09-2022</v>
      </c>
      <c r="D7" s="284">
        <f>'4. Summary statistics'!C242</f>
        <v>44421</v>
      </c>
      <c r="E7" s="285" t="str">
        <f>'4. Summary statistics'!D242</f>
        <v>LKA36422H122</v>
      </c>
      <c r="F7" s="286">
        <f>'4. Summary statistics'!G242</f>
        <v>7288.48</v>
      </c>
      <c r="G7" s="287">
        <f t="shared" si="23"/>
        <v>357</v>
      </c>
      <c r="H7" s="288"/>
      <c r="I7" s="283"/>
      <c r="J7" s="289"/>
      <c r="K7" s="289"/>
      <c r="L7" s="289"/>
      <c r="M7" s="289"/>
      <c r="N7" s="289"/>
      <c r="O7" s="289"/>
      <c r="P7" s="52"/>
      <c r="Q7" s="52"/>
      <c r="R7" s="52"/>
      <c r="S7" s="202"/>
      <c r="T7" s="202"/>
      <c r="U7" s="202"/>
      <c r="V7" s="290">
        <f>'4. Summary statistics'!B242</f>
        <v>44778</v>
      </c>
      <c r="W7" s="202">
        <f t="shared" ref="W7:X7" si="24">W6</f>
        <v>1.2178</v>
      </c>
      <c r="X7" s="202">
        <f t="shared" si="24"/>
        <v>1.0844</v>
      </c>
      <c r="Y7" s="202"/>
      <c r="Z7" s="291">
        <f t="shared" si="25"/>
        <v>45143</v>
      </c>
      <c r="AA7" s="202">
        <f t="shared" ref="AA7:AB7" si="26">AA6</f>
        <v>1.2178</v>
      </c>
      <c r="AB7" s="202">
        <f t="shared" si="26"/>
        <v>1.0844</v>
      </c>
      <c r="AC7" s="202"/>
      <c r="AD7" s="291">
        <f t="shared" si="27"/>
        <v>45509</v>
      </c>
      <c r="AE7" s="202">
        <f t="shared" ref="AE7:AF7" si="28">AE6</f>
        <v>1.2178</v>
      </c>
      <c r="AF7" s="202">
        <f t="shared" si="28"/>
        <v>1.0844</v>
      </c>
      <c r="AG7" s="202"/>
      <c r="AH7" s="291">
        <f t="shared" si="29"/>
        <v>45874</v>
      </c>
      <c r="AI7" s="202">
        <f t="shared" ref="AI7:AJ7" si="30">AI6</f>
        <v>1.2178</v>
      </c>
      <c r="AJ7" s="202">
        <f t="shared" si="30"/>
        <v>1.0844</v>
      </c>
      <c r="AK7" s="202"/>
      <c r="AL7" s="291">
        <f t="shared" si="31"/>
        <v>46239</v>
      </c>
      <c r="AM7" s="202">
        <f t="shared" ref="AM7:AN7" si="32">AM6</f>
        <v>1.2178</v>
      </c>
      <c r="AN7" s="202">
        <f t="shared" si="32"/>
        <v>1.0844</v>
      </c>
      <c r="AO7" s="202"/>
      <c r="AP7" s="291">
        <f t="shared" si="33"/>
        <v>46604</v>
      </c>
      <c r="AQ7" s="202">
        <f t="shared" ref="AQ7:AR7" si="34">AQ6</f>
        <v>1.2178</v>
      </c>
      <c r="AR7" s="202">
        <f t="shared" si="34"/>
        <v>1.0844</v>
      </c>
      <c r="AS7" s="202"/>
      <c r="AT7" s="291">
        <f t="shared" si="35"/>
        <v>46970</v>
      </c>
      <c r="AU7" s="202">
        <f t="shared" ref="AU7:AV7" si="36">AU6</f>
        <v>1.2178</v>
      </c>
      <c r="AV7" s="202">
        <f t="shared" si="36"/>
        <v>1.0844</v>
      </c>
      <c r="AW7" s="202"/>
      <c r="AX7" s="291">
        <f t="shared" si="37"/>
        <v>47335</v>
      </c>
      <c r="AY7" s="202">
        <f t="shared" ref="AY7:AZ7" si="38">AY6</f>
        <v>1.2178</v>
      </c>
      <c r="AZ7" s="202">
        <f t="shared" si="38"/>
        <v>1.0844</v>
      </c>
      <c r="BA7" s="202"/>
      <c r="BB7" s="291">
        <f t="shared" si="39"/>
        <v>47700</v>
      </c>
      <c r="BC7" s="202">
        <f t="shared" ref="BC7:BD7" si="40">BC6</f>
        <v>1.2178</v>
      </c>
      <c r="BD7" s="202">
        <f t="shared" si="40"/>
        <v>1.0844</v>
      </c>
      <c r="BE7" s="202"/>
      <c r="BF7" s="291">
        <f t="shared" si="41"/>
        <v>48065</v>
      </c>
      <c r="BG7" s="202">
        <f t="shared" ref="BG7:BH7" si="42">BG6</f>
        <v>1.2178</v>
      </c>
      <c r="BH7" s="202">
        <f t="shared" si="42"/>
        <v>1.0844</v>
      </c>
      <c r="BI7" s="202"/>
      <c r="BJ7" s="291">
        <f t="shared" si="43"/>
        <v>48431</v>
      </c>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row>
    <row r="8" ht="12.0" customHeight="1">
      <c r="A8" s="281">
        <f t="shared" si="44"/>
        <v>3</v>
      </c>
      <c r="B8" s="282">
        <f>'4. Summary statistics'!B243</f>
        <v>44778</v>
      </c>
      <c r="C8" s="283" t="str">
        <f t="shared" si="22"/>
        <v>09-2022</v>
      </c>
      <c r="D8" s="284">
        <f>'4. Summary statistics'!C243</f>
        <v>44579</v>
      </c>
      <c r="E8" s="285" t="str">
        <f>'4. Summary statistics'!D243</f>
        <v>LKA36422H122</v>
      </c>
      <c r="F8" s="286">
        <f>'4. Summary statistics'!G243</f>
        <v>20000</v>
      </c>
      <c r="G8" s="287">
        <f t="shared" si="23"/>
        <v>199</v>
      </c>
      <c r="H8" s="288"/>
      <c r="I8" s="283"/>
      <c r="J8" s="289"/>
      <c r="K8" s="289"/>
      <c r="L8" s="289"/>
      <c r="M8" s="289"/>
      <c r="N8" s="289"/>
      <c r="O8" s="289"/>
      <c r="P8" s="52"/>
      <c r="Q8" s="52"/>
      <c r="R8" s="52"/>
      <c r="S8" s="202"/>
      <c r="T8" s="202"/>
      <c r="U8" s="202"/>
      <c r="V8" s="290">
        <f>'4. Summary statistics'!B243</f>
        <v>44778</v>
      </c>
      <c r="W8" s="202">
        <f t="shared" ref="W8:X8" si="45">W7</f>
        <v>1.2178</v>
      </c>
      <c r="X8" s="202">
        <f t="shared" si="45"/>
        <v>1.0844</v>
      </c>
      <c r="Y8" s="202"/>
      <c r="Z8" s="291">
        <f t="shared" si="25"/>
        <v>45143</v>
      </c>
      <c r="AA8" s="202">
        <f t="shared" ref="AA8:AB8" si="46">AA7</f>
        <v>1.2178</v>
      </c>
      <c r="AB8" s="202">
        <f t="shared" si="46"/>
        <v>1.0844</v>
      </c>
      <c r="AC8" s="202"/>
      <c r="AD8" s="291">
        <f t="shared" si="27"/>
        <v>45509</v>
      </c>
      <c r="AE8" s="202">
        <f t="shared" ref="AE8:AF8" si="47">AE7</f>
        <v>1.2178</v>
      </c>
      <c r="AF8" s="202">
        <f t="shared" si="47"/>
        <v>1.0844</v>
      </c>
      <c r="AG8" s="202"/>
      <c r="AH8" s="291">
        <f t="shared" si="29"/>
        <v>45874</v>
      </c>
      <c r="AI8" s="202">
        <f t="shared" ref="AI8:AJ8" si="48">AI7</f>
        <v>1.2178</v>
      </c>
      <c r="AJ8" s="202">
        <f t="shared" si="48"/>
        <v>1.0844</v>
      </c>
      <c r="AK8" s="202"/>
      <c r="AL8" s="291">
        <f t="shared" si="31"/>
        <v>46239</v>
      </c>
      <c r="AM8" s="202">
        <f t="shared" ref="AM8:AN8" si="49">AM7</f>
        <v>1.2178</v>
      </c>
      <c r="AN8" s="202">
        <f t="shared" si="49"/>
        <v>1.0844</v>
      </c>
      <c r="AO8" s="202"/>
      <c r="AP8" s="291">
        <f t="shared" si="33"/>
        <v>46604</v>
      </c>
      <c r="AQ8" s="202">
        <f t="shared" ref="AQ8:AR8" si="50">AQ7</f>
        <v>1.2178</v>
      </c>
      <c r="AR8" s="202">
        <f t="shared" si="50"/>
        <v>1.0844</v>
      </c>
      <c r="AS8" s="202"/>
      <c r="AT8" s="291">
        <f t="shared" si="35"/>
        <v>46970</v>
      </c>
      <c r="AU8" s="202">
        <f t="shared" ref="AU8:AV8" si="51">AU7</f>
        <v>1.2178</v>
      </c>
      <c r="AV8" s="202">
        <f t="shared" si="51"/>
        <v>1.0844</v>
      </c>
      <c r="AW8" s="202"/>
      <c r="AX8" s="291">
        <f t="shared" si="37"/>
        <v>47335</v>
      </c>
      <c r="AY8" s="202">
        <f t="shared" ref="AY8:AZ8" si="52">AY7</f>
        <v>1.2178</v>
      </c>
      <c r="AZ8" s="202">
        <f t="shared" si="52"/>
        <v>1.0844</v>
      </c>
      <c r="BA8" s="202"/>
      <c r="BB8" s="291">
        <f t="shared" si="39"/>
        <v>47700</v>
      </c>
      <c r="BC8" s="202">
        <f t="shared" ref="BC8:BD8" si="53">BC7</f>
        <v>1.2178</v>
      </c>
      <c r="BD8" s="202">
        <f t="shared" si="53"/>
        <v>1.0844</v>
      </c>
      <c r="BE8" s="202"/>
      <c r="BF8" s="291">
        <f t="shared" si="41"/>
        <v>48065</v>
      </c>
      <c r="BG8" s="202">
        <f t="shared" ref="BG8:BH8" si="54">BG7</f>
        <v>1.2178</v>
      </c>
      <c r="BH8" s="202">
        <f t="shared" si="54"/>
        <v>1.0844</v>
      </c>
      <c r="BI8" s="202"/>
      <c r="BJ8" s="291">
        <f t="shared" si="43"/>
        <v>48431</v>
      </c>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1"/>
      <c r="DU8" s="291"/>
      <c r="DV8" s="291"/>
      <c r="DW8" s="291"/>
      <c r="DX8" s="291"/>
      <c r="DY8" s="291"/>
      <c r="DZ8" s="291"/>
      <c r="EA8" s="291"/>
      <c r="EB8" s="291"/>
      <c r="EC8" s="291"/>
      <c r="ED8" s="291"/>
      <c r="EE8" s="291"/>
      <c r="EF8" s="291"/>
      <c r="EG8" s="291"/>
      <c r="EH8" s="291"/>
      <c r="EI8" s="291"/>
      <c r="EJ8" s="291"/>
      <c r="EK8" s="291"/>
      <c r="EL8" s="291"/>
      <c r="EM8" s="291"/>
      <c r="EN8" s="291"/>
      <c r="EO8" s="291"/>
      <c r="EP8" s="291"/>
      <c r="EQ8" s="291"/>
      <c r="ER8" s="291"/>
      <c r="ES8" s="291"/>
      <c r="ET8" s="291"/>
      <c r="EU8" s="291"/>
      <c r="EV8" s="291"/>
      <c r="EW8" s="291"/>
      <c r="EX8" s="291"/>
      <c r="EY8" s="291"/>
      <c r="EZ8" s="291"/>
      <c r="FA8" s="291"/>
      <c r="FB8" s="291"/>
      <c r="FC8" s="291"/>
      <c r="FD8" s="291"/>
      <c r="FE8" s="291"/>
      <c r="FF8" s="291"/>
      <c r="FG8" s="291"/>
      <c r="FH8" s="291"/>
      <c r="FI8" s="291"/>
      <c r="FJ8" s="291"/>
      <c r="FK8" s="291"/>
      <c r="FL8" s="291"/>
      <c r="FM8" s="291"/>
      <c r="FN8" s="291"/>
      <c r="FO8" s="291"/>
      <c r="FP8" s="291"/>
      <c r="FQ8" s="291"/>
      <c r="FR8" s="291"/>
      <c r="FS8" s="291"/>
      <c r="FT8" s="291"/>
      <c r="FU8" s="291"/>
      <c r="FV8" s="291"/>
      <c r="FW8" s="291"/>
      <c r="FX8" s="291"/>
      <c r="FY8" s="291"/>
      <c r="FZ8" s="291"/>
      <c r="GA8" s="291"/>
      <c r="GB8" s="291"/>
      <c r="GC8" s="291"/>
      <c r="GD8" s="291"/>
      <c r="GE8" s="291"/>
      <c r="GF8" s="291"/>
      <c r="GG8" s="291"/>
      <c r="GH8" s="291"/>
      <c r="GI8" s="291"/>
      <c r="GJ8" s="291"/>
      <c r="GK8" s="291"/>
      <c r="GL8" s="291"/>
      <c r="GM8" s="291"/>
      <c r="GN8" s="291"/>
      <c r="GO8" s="291"/>
      <c r="GP8" s="291"/>
      <c r="GQ8" s="291"/>
      <c r="GR8" s="291"/>
      <c r="GS8" s="291"/>
      <c r="GT8" s="291"/>
      <c r="GU8" s="291"/>
      <c r="GV8" s="291"/>
      <c r="GW8" s="291"/>
      <c r="GX8" s="291"/>
      <c r="GY8" s="291"/>
      <c r="GZ8" s="291"/>
      <c r="HA8" s="291"/>
      <c r="HB8" s="291"/>
      <c r="HC8" s="291"/>
      <c r="HD8" s="291"/>
      <c r="HE8" s="291"/>
      <c r="HF8" s="291"/>
      <c r="HG8" s="291"/>
      <c r="HH8" s="291"/>
      <c r="HI8" s="291"/>
      <c r="HJ8" s="291"/>
      <c r="HK8" s="291"/>
      <c r="HL8" s="291"/>
      <c r="HM8" s="291"/>
      <c r="HN8" s="291"/>
      <c r="HO8" s="291"/>
      <c r="HP8" s="291"/>
      <c r="HQ8" s="291"/>
    </row>
    <row r="9" ht="12.0" customHeight="1">
      <c r="A9" s="281">
        <f t="shared" si="44"/>
        <v>4</v>
      </c>
      <c r="B9" s="282">
        <f>'4. Summary statistics'!B244</f>
        <v>44778</v>
      </c>
      <c r="C9" s="283" t="str">
        <f t="shared" si="22"/>
        <v>09-2022</v>
      </c>
      <c r="D9" s="284">
        <f>'4. Summary statistics'!C244</f>
        <v>44603</v>
      </c>
      <c r="E9" s="285" t="str">
        <f>'4. Summary statistics'!D244</f>
        <v>LKA36422H122</v>
      </c>
      <c r="F9" s="286">
        <f>'4. Summary statistics'!G244</f>
        <v>7500</v>
      </c>
      <c r="G9" s="287">
        <f t="shared" si="23"/>
        <v>175</v>
      </c>
      <c r="H9" s="288"/>
      <c r="I9" s="283"/>
      <c r="J9" s="289"/>
      <c r="K9" s="289"/>
      <c r="L9" s="289"/>
      <c r="M9" s="289"/>
      <c r="N9" s="289"/>
      <c r="O9" s="289"/>
      <c r="P9" s="52"/>
      <c r="Q9" s="52"/>
      <c r="R9" s="52"/>
      <c r="S9" s="202"/>
      <c r="T9" s="202"/>
      <c r="U9" s="202"/>
      <c r="V9" s="290">
        <f>'4. Summary statistics'!B244</f>
        <v>44778</v>
      </c>
      <c r="W9" s="202">
        <f t="shared" ref="W9:X9" si="55">W8</f>
        <v>1.2178</v>
      </c>
      <c r="X9" s="202">
        <f t="shared" si="55"/>
        <v>1.0844</v>
      </c>
      <c r="Y9" s="202"/>
      <c r="Z9" s="291">
        <f t="shared" si="25"/>
        <v>45143</v>
      </c>
      <c r="AA9" s="202">
        <f t="shared" ref="AA9:AB9" si="56">AA8</f>
        <v>1.2178</v>
      </c>
      <c r="AB9" s="202">
        <f t="shared" si="56"/>
        <v>1.0844</v>
      </c>
      <c r="AC9" s="202"/>
      <c r="AD9" s="291">
        <f t="shared" si="27"/>
        <v>45509</v>
      </c>
      <c r="AE9" s="202">
        <f t="shared" ref="AE9:AF9" si="57">AE8</f>
        <v>1.2178</v>
      </c>
      <c r="AF9" s="202">
        <f t="shared" si="57"/>
        <v>1.0844</v>
      </c>
      <c r="AG9" s="202"/>
      <c r="AH9" s="291">
        <f t="shared" si="29"/>
        <v>45874</v>
      </c>
      <c r="AI9" s="202">
        <f t="shared" ref="AI9:AJ9" si="58">AI8</f>
        <v>1.2178</v>
      </c>
      <c r="AJ9" s="202">
        <f t="shared" si="58"/>
        <v>1.0844</v>
      </c>
      <c r="AK9" s="202"/>
      <c r="AL9" s="291">
        <f t="shared" si="31"/>
        <v>46239</v>
      </c>
      <c r="AM9" s="202">
        <f t="shared" ref="AM9:AN9" si="59">AM8</f>
        <v>1.2178</v>
      </c>
      <c r="AN9" s="202">
        <f t="shared" si="59"/>
        <v>1.0844</v>
      </c>
      <c r="AO9" s="202"/>
      <c r="AP9" s="291">
        <f t="shared" si="33"/>
        <v>46604</v>
      </c>
      <c r="AQ9" s="202">
        <f t="shared" ref="AQ9:AR9" si="60">AQ8</f>
        <v>1.2178</v>
      </c>
      <c r="AR9" s="202">
        <f t="shared" si="60"/>
        <v>1.0844</v>
      </c>
      <c r="AS9" s="202"/>
      <c r="AT9" s="291">
        <f t="shared" si="35"/>
        <v>46970</v>
      </c>
      <c r="AU9" s="202">
        <f t="shared" ref="AU9:AV9" si="61">AU8</f>
        <v>1.2178</v>
      </c>
      <c r="AV9" s="202">
        <f t="shared" si="61"/>
        <v>1.0844</v>
      </c>
      <c r="AW9" s="202"/>
      <c r="AX9" s="291">
        <f t="shared" si="37"/>
        <v>47335</v>
      </c>
      <c r="AY9" s="202">
        <f t="shared" ref="AY9:AZ9" si="62">AY8</f>
        <v>1.2178</v>
      </c>
      <c r="AZ9" s="202">
        <f t="shared" si="62"/>
        <v>1.0844</v>
      </c>
      <c r="BA9" s="202"/>
      <c r="BB9" s="291">
        <f t="shared" si="39"/>
        <v>47700</v>
      </c>
      <c r="BC9" s="202">
        <f t="shared" ref="BC9:BD9" si="63">BC8</f>
        <v>1.2178</v>
      </c>
      <c r="BD9" s="202">
        <f t="shared" si="63"/>
        <v>1.0844</v>
      </c>
      <c r="BE9" s="202"/>
      <c r="BF9" s="291">
        <f t="shared" si="41"/>
        <v>48065</v>
      </c>
      <c r="BG9" s="202">
        <f t="shared" ref="BG9:BH9" si="64">BG8</f>
        <v>1.2178</v>
      </c>
      <c r="BH9" s="202">
        <f t="shared" si="64"/>
        <v>1.0844</v>
      </c>
      <c r="BI9" s="202"/>
      <c r="BJ9" s="291">
        <f t="shared" si="43"/>
        <v>48431</v>
      </c>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1"/>
      <c r="DU9" s="291"/>
      <c r="DV9" s="291"/>
      <c r="DW9" s="291"/>
      <c r="DX9" s="291"/>
      <c r="DY9" s="291"/>
      <c r="DZ9" s="291"/>
      <c r="EA9" s="291"/>
      <c r="EB9" s="291"/>
      <c r="EC9" s="291"/>
      <c r="ED9" s="291"/>
      <c r="EE9" s="291"/>
      <c r="EF9" s="291"/>
      <c r="EG9" s="291"/>
      <c r="EH9" s="291"/>
      <c r="EI9" s="291"/>
      <c r="EJ9" s="291"/>
      <c r="EK9" s="291"/>
      <c r="EL9" s="291"/>
      <c r="EM9" s="291"/>
      <c r="EN9" s="291"/>
      <c r="EO9" s="291"/>
      <c r="EP9" s="291"/>
      <c r="EQ9" s="291"/>
      <c r="ER9" s="291"/>
      <c r="ES9" s="291"/>
      <c r="ET9" s="291"/>
      <c r="EU9" s="291"/>
      <c r="EV9" s="291"/>
      <c r="EW9" s="291"/>
      <c r="EX9" s="291"/>
      <c r="EY9" s="291"/>
      <c r="EZ9" s="291"/>
      <c r="FA9" s="291"/>
      <c r="FB9" s="291"/>
      <c r="FC9" s="291"/>
      <c r="FD9" s="291"/>
      <c r="FE9" s="291"/>
      <c r="FF9" s="291"/>
      <c r="FG9" s="291"/>
      <c r="FH9" s="291"/>
      <c r="FI9" s="291"/>
      <c r="FJ9" s="291"/>
      <c r="FK9" s="291"/>
      <c r="FL9" s="291"/>
      <c r="FM9" s="291"/>
      <c r="FN9" s="291"/>
      <c r="FO9" s="291"/>
      <c r="FP9" s="291"/>
      <c r="FQ9" s="291"/>
      <c r="FR9" s="291"/>
      <c r="FS9" s="291"/>
      <c r="FT9" s="291"/>
      <c r="FU9" s="291"/>
      <c r="FV9" s="291"/>
      <c r="FW9" s="291"/>
      <c r="FX9" s="291"/>
      <c r="FY9" s="291"/>
      <c r="FZ9" s="291"/>
      <c r="GA9" s="291"/>
      <c r="GB9" s="291"/>
      <c r="GC9" s="291"/>
      <c r="GD9" s="291"/>
      <c r="GE9" s="291"/>
      <c r="GF9" s="291"/>
      <c r="GG9" s="291"/>
      <c r="GH9" s="291"/>
      <c r="GI9" s="291"/>
      <c r="GJ9" s="291"/>
      <c r="GK9" s="291"/>
      <c r="GL9" s="291"/>
      <c r="GM9" s="291"/>
      <c r="GN9" s="291"/>
      <c r="GO9" s="291"/>
      <c r="GP9" s="291"/>
      <c r="GQ9" s="291"/>
      <c r="GR9" s="291"/>
      <c r="GS9" s="291"/>
      <c r="GT9" s="291"/>
      <c r="GU9" s="291"/>
      <c r="GV9" s="291"/>
      <c r="GW9" s="291"/>
      <c r="GX9" s="291"/>
      <c r="GY9" s="291"/>
      <c r="GZ9" s="291"/>
      <c r="HA9" s="291"/>
      <c r="HB9" s="291"/>
      <c r="HC9" s="291"/>
      <c r="HD9" s="291"/>
      <c r="HE9" s="291"/>
      <c r="HF9" s="291"/>
      <c r="HG9" s="291"/>
      <c r="HH9" s="291"/>
      <c r="HI9" s="291"/>
      <c r="HJ9" s="291"/>
      <c r="HK9" s="291"/>
      <c r="HL9" s="291"/>
      <c r="HM9" s="291"/>
      <c r="HN9" s="291"/>
      <c r="HO9" s="291"/>
      <c r="HP9" s="291"/>
      <c r="HQ9" s="291"/>
    </row>
    <row r="10" ht="12.0" customHeight="1">
      <c r="A10" s="281">
        <f t="shared" si="44"/>
        <v>5</v>
      </c>
      <c r="B10" s="282">
        <f>'4. Summary statistics'!B245</f>
        <v>44778</v>
      </c>
      <c r="C10" s="283" t="str">
        <f t="shared" si="22"/>
        <v>09-2022</v>
      </c>
      <c r="D10" s="284">
        <f>'4. Summary statistics'!C245</f>
        <v>44624</v>
      </c>
      <c r="E10" s="285" t="str">
        <f>'4. Summary statistics'!D245</f>
        <v>LKA36422H122</v>
      </c>
      <c r="F10" s="286">
        <f>'4. Summary statistics'!G245</f>
        <v>10000</v>
      </c>
      <c r="G10" s="287">
        <f t="shared" si="23"/>
        <v>154</v>
      </c>
      <c r="H10" s="288"/>
      <c r="I10" s="283"/>
      <c r="J10" s="289"/>
      <c r="K10" s="289"/>
      <c r="L10" s="289"/>
      <c r="M10" s="289"/>
      <c r="N10" s="289"/>
      <c r="O10" s="289"/>
      <c r="P10" s="52"/>
      <c r="Q10" s="52"/>
      <c r="R10" s="52"/>
      <c r="S10" s="202"/>
      <c r="T10" s="202"/>
      <c r="U10" s="202"/>
      <c r="V10" s="290">
        <f>'4. Summary statistics'!B245</f>
        <v>44778</v>
      </c>
      <c r="W10" s="202">
        <f t="shared" ref="W10:X10" si="65">W9</f>
        <v>1.2178</v>
      </c>
      <c r="X10" s="202">
        <f t="shared" si="65"/>
        <v>1.0844</v>
      </c>
      <c r="Y10" s="202"/>
      <c r="Z10" s="291">
        <f t="shared" si="25"/>
        <v>45143</v>
      </c>
      <c r="AA10" s="202">
        <f t="shared" ref="AA10:AB10" si="66">AA9</f>
        <v>1.2178</v>
      </c>
      <c r="AB10" s="202">
        <f t="shared" si="66"/>
        <v>1.0844</v>
      </c>
      <c r="AC10" s="202"/>
      <c r="AD10" s="291">
        <f t="shared" si="27"/>
        <v>45509</v>
      </c>
      <c r="AE10" s="202">
        <f t="shared" ref="AE10:AF10" si="67">AE9</f>
        <v>1.2178</v>
      </c>
      <c r="AF10" s="202">
        <f t="shared" si="67"/>
        <v>1.0844</v>
      </c>
      <c r="AG10" s="202"/>
      <c r="AH10" s="291">
        <f t="shared" si="29"/>
        <v>45874</v>
      </c>
      <c r="AI10" s="202">
        <f t="shared" ref="AI10:AJ10" si="68">AI9</f>
        <v>1.2178</v>
      </c>
      <c r="AJ10" s="202">
        <f t="shared" si="68"/>
        <v>1.0844</v>
      </c>
      <c r="AK10" s="202"/>
      <c r="AL10" s="291">
        <f t="shared" si="31"/>
        <v>46239</v>
      </c>
      <c r="AM10" s="202">
        <f t="shared" ref="AM10:AN10" si="69">AM9</f>
        <v>1.2178</v>
      </c>
      <c r="AN10" s="202">
        <f t="shared" si="69"/>
        <v>1.0844</v>
      </c>
      <c r="AO10" s="202"/>
      <c r="AP10" s="291">
        <f t="shared" si="33"/>
        <v>46604</v>
      </c>
      <c r="AQ10" s="202">
        <f t="shared" ref="AQ10:AR10" si="70">AQ9</f>
        <v>1.2178</v>
      </c>
      <c r="AR10" s="202">
        <f t="shared" si="70"/>
        <v>1.0844</v>
      </c>
      <c r="AS10" s="202"/>
      <c r="AT10" s="291">
        <f t="shared" si="35"/>
        <v>46970</v>
      </c>
      <c r="AU10" s="202">
        <f t="shared" ref="AU10:AV10" si="71">AU9</f>
        <v>1.2178</v>
      </c>
      <c r="AV10" s="202">
        <f t="shared" si="71"/>
        <v>1.0844</v>
      </c>
      <c r="AW10" s="202"/>
      <c r="AX10" s="291">
        <f t="shared" si="37"/>
        <v>47335</v>
      </c>
      <c r="AY10" s="202">
        <f t="shared" ref="AY10:AZ10" si="72">AY9</f>
        <v>1.2178</v>
      </c>
      <c r="AZ10" s="202">
        <f t="shared" si="72"/>
        <v>1.0844</v>
      </c>
      <c r="BA10" s="202"/>
      <c r="BB10" s="291">
        <f t="shared" si="39"/>
        <v>47700</v>
      </c>
      <c r="BC10" s="202">
        <f t="shared" ref="BC10:BD10" si="73">BC9</f>
        <v>1.2178</v>
      </c>
      <c r="BD10" s="202">
        <f t="shared" si="73"/>
        <v>1.0844</v>
      </c>
      <c r="BE10" s="202"/>
      <c r="BF10" s="291">
        <f t="shared" si="41"/>
        <v>48065</v>
      </c>
      <c r="BG10" s="202">
        <f t="shared" ref="BG10:BH10" si="74">BG9</f>
        <v>1.2178</v>
      </c>
      <c r="BH10" s="202">
        <f t="shared" si="74"/>
        <v>1.0844</v>
      </c>
      <c r="BI10" s="202"/>
      <c r="BJ10" s="291">
        <f t="shared" si="43"/>
        <v>48431</v>
      </c>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row>
    <row r="11" ht="12.0" customHeight="1">
      <c r="A11" s="281">
        <f t="shared" si="44"/>
        <v>6</v>
      </c>
      <c r="B11" s="282">
        <f>'4. Summary statistics'!B246</f>
        <v>44778</v>
      </c>
      <c r="C11" s="283" t="str">
        <f t="shared" si="22"/>
        <v>09-2022</v>
      </c>
      <c r="D11" s="284">
        <f>'4. Summary statistics'!C246</f>
        <v>44638</v>
      </c>
      <c r="E11" s="285" t="str">
        <f>'4. Summary statistics'!D246</f>
        <v>LKA36422H122</v>
      </c>
      <c r="F11" s="286">
        <f>'4. Summary statistics'!G246</f>
        <v>10000</v>
      </c>
      <c r="G11" s="287">
        <f t="shared" si="23"/>
        <v>140</v>
      </c>
      <c r="H11" s="288"/>
      <c r="I11" s="283"/>
      <c r="J11" s="289"/>
      <c r="K11" s="289"/>
      <c r="L11" s="289"/>
      <c r="M11" s="289"/>
      <c r="N11" s="289"/>
      <c r="O11" s="289"/>
      <c r="P11" s="52"/>
      <c r="Q11" s="52"/>
      <c r="R11" s="52"/>
      <c r="S11" s="202"/>
      <c r="T11" s="202"/>
      <c r="U11" s="202"/>
      <c r="V11" s="290">
        <f>'4. Summary statistics'!B246</f>
        <v>44778</v>
      </c>
      <c r="W11" s="202">
        <f t="shared" ref="W11:X11" si="75">W10</f>
        <v>1.2178</v>
      </c>
      <c r="X11" s="202">
        <f t="shared" si="75"/>
        <v>1.0844</v>
      </c>
      <c r="Y11" s="202"/>
      <c r="Z11" s="291">
        <f t="shared" si="25"/>
        <v>45143</v>
      </c>
      <c r="AA11" s="202">
        <f t="shared" ref="AA11:AB11" si="76">AA10</f>
        <v>1.2178</v>
      </c>
      <c r="AB11" s="202">
        <f t="shared" si="76"/>
        <v>1.0844</v>
      </c>
      <c r="AC11" s="202"/>
      <c r="AD11" s="291">
        <f t="shared" si="27"/>
        <v>45509</v>
      </c>
      <c r="AE11" s="202">
        <f t="shared" ref="AE11:AF11" si="77">AE10</f>
        <v>1.2178</v>
      </c>
      <c r="AF11" s="202">
        <f t="shared" si="77"/>
        <v>1.0844</v>
      </c>
      <c r="AG11" s="202"/>
      <c r="AH11" s="291">
        <f t="shared" si="29"/>
        <v>45874</v>
      </c>
      <c r="AI11" s="202">
        <f t="shared" ref="AI11:AJ11" si="78">AI10</f>
        <v>1.2178</v>
      </c>
      <c r="AJ11" s="202">
        <f t="shared" si="78"/>
        <v>1.0844</v>
      </c>
      <c r="AK11" s="202"/>
      <c r="AL11" s="291">
        <f t="shared" si="31"/>
        <v>46239</v>
      </c>
      <c r="AM11" s="202">
        <f t="shared" ref="AM11:AN11" si="79">AM10</f>
        <v>1.2178</v>
      </c>
      <c r="AN11" s="202">
        <f t="shared" si="79"/>
        <v>1.0844</v>
      </c>
      <c r="AO11" s="202"/>
      <c r="AP11" s="291">
        <f t="shared" si="33"/>
        <v>46604</v>
      </c>
      <c r="AQ11" s="202">
        <f t="shared" ref="AQ11:AR11" si="80">AQ10</f>
        <v>1.2178</v>
      </c>
      <c r="AR11" s="202">
        <f t="shared" si="80"/>
        <v>1.0844</v>
      </c>
      <c r="AS11" s="202"/>
      <c r="AT11" s="291">
        <f t="shared" si="35"/>
        <v>46970</v>
      </c>
      <c r="AU11" s="202">
        <f t="shared" ref="AU11:AV11" si="81">AU10</f>
        <v>1.2178</v>
      </c>
      <c r="AV11" s="202">
        <f t="shared" si="81"/>
        <v>1.0844</v>
      </c>
      <c r="AW11" s="202"/>
      <c r="AX11" s="291">
        <f t="shared" si="37"/>
        <v>47335</v>
      </c>
      <c r="AY11" s="202">
        <f t="shared" ref="AY11:AZ11" si="82">AY10</f>
        <v>1.2178</v>
      </c>
      <c r="AZ11" s="202">
        <f t="shared" si="82"/>
        <v>1.0844</v>
      </c>
      <c r="BA11" s="202"/>
      <c r="BB11" s="291">
        <f t="shared" si="39"/>
        <v>47700</v>
      </c>
      <c r="BC11" s="202">
        <f t="shared" ref="BC11:BD11" si="83">BC10</f>
        <v>1.2178</v>
      </c>
      <c r="BD11" s="202">
        <f t="shared" si="83"/>
        <v>1.0844</v>
      </c>
      <c r="BE11" s="202"/>
      <c r="BF11" s="291">
        <f t="shared" si="41"/>
        <v>48065</v>
      </c>
      <c r="BG11" s="202">
        <f t="shared" ref="BG11:BH11" si="84">BG10</f>
        <v>1.2178</v>
      </c>
      <c r="BH11" s="202">
        <f t="shared" si="84"/>
        <v>1.0844</v>
      </c>
      <c r="BI11" s="202"/>
      <c r="BJ11" s="291">
        <f t="shared" si="43"/>
        <v>48431</v>
      </c>
      <c r="BK11" s="291"/>
      <c r="BL11" s="291"/>
      <c r="BM11" s="291"/>
      <c r="BN11" s="291"/>
      <c r="BO11" s="291"/>
      <c r="BP11" s="291"/>
      <c r="BQ11" s="291"/>
      <c r="BR11" s="291"/>
      <c r="BS11" s="291"/>
      <c r="BT11" s="291"/>
      <c r="BU11" s="291"/>
      <c r="BV11" s="291"/>
      <c r="BW11" s="291"/>
      <c r="BX11" s="291"/>
      <c r="BY11" s="291"/>
      <c r="BZ11" s="291"/>
      <c r="CA11" s="291"/>
      <c r="CB11" s="291"/>
      <c r="CC11" s="291"/>
      <c r="CD11" s="291"/>
      <c r="CE11" s="291"/>
      <c r="CF11" s="291"/>
      <c r="CG11" s="291"/>
      <c r="CH11" s="291"/>
      <c r="CI11" s="291"/>
      <c r="CJ11" s="291"/>
      <c r="CK11" s="291"/>
      <c r="CL11" s="291"/>
      <c r="CM11" s="291"/>
      <c r="CN11" s="291"/>
      <c r="CO11" s="291"/>
      <c r="CP11" s="291"/>
      <c r="CQ11" s="291"/>
      <c r="CR11" s="291"/>
      <c r="CS11" s="291"/>
      <c r="CT11" s="291"/>
      <c r="CU11" s="291"/>
      <c r="CV11" s="291"/>
      <c r="CW11" s="291"/>
      <c r="CX11" s="291"/>
      <c r="CY11" s="291"/>
      <c r="CZ11" s="291"/>
      <c r="DA11" s="291"/>
      <c r="DB11" s="291"/>
      <c r="DC11" s="291"/>
      <c r="DD11" s="291"/>
      <c r="DE11" s="291"/>
      <c r="DF11" s="291"/>
      <c r="DG11" s="291"/>
      <c r="DH11" s="291"/>
      <c r="DI11" s="291"/>
      <c r="DJ11" s="291"/>
      <c r="DK11" s="291"/>
      <c r="DL11" s="291"/>
      <c r="DM11" s="291"/>
      <c r="DN11" s="291"/>
      <c r="DO11" s="291"/>
      <c r="DP11" s="291"/>
      <c r="DQ11" s="291"/>
      <c r="DR11" s="291"/>
      <c r="DS11" s="291"/>
      <c r="DT11" s="291"/>
      <c r="DU11" s="291"/>
      <c r="DV11" s="291"/>
      <c r="DW11" s="291"/>
      <c r="DX11" s="291"/>
      <c r="DY11" s="291"/>
      <c r="DZ11" s="291"/>
      <c r="EA11" s="291"/>
      <c r="EB11" s="291"/>
      <c r="EC11" s="291"/>
      <c r="ED11" s="291"/>
      <c r="EE11" s="291"/>
      <c r="EF11" s="291"/>
      <c r="EG11" s="291"/>
      <c r="EH11" s="291"/>
      <c r="EI11" s="291"/>
      <c r="EJ11" s="291"/>
      <c r="EK11" s="291"/>
      <c r="EL11" s="291"/>
      <c r="EM11" s="291"/>
      <c r="EN11" s="291"/>
      <c r="EO11" s="291"/>
      <c r="EP11" s="291"/>
      <c r="EQ11" s="291"/>
      <c r="ER11" s="291"/>
      <c r="ES11" s="291"/>
      <c r="ET11" s="291"/>
      <c r="EU11" s="291"/>
      <c r="EV11" s="291"/>
      <c r="EW11" s="291"/>
      <c r="EX11" s="291"/>
      <c r="EY11" s="291"/>
      <c r="EZ11" s="291"/>
      <c r="FA11" s="291"/>
      <c r="FB11" s="291"/>
      <c r="FC11" s="291"/>
      <c r="FD11" s="291"/>
      <c r="FE11" s="291"/>
      <c r="FF11" s="291"/>
      <c r="FG11" s="291"/>
      <c r="FH11" s="291"/>
      <c r="FI11" s="291"/>
      <c r="FJ11" s="291"/>
      <c r="FK11" s="291"/>
      <c r="FL11" s="291"/>
      <c r="FM11" s="291"/>
      <c r="FN11" s="291"/>
      <c r="FO11" s="291"/>
      <c r="FP11" s="291"/>
      <c r="FQ11" s="291"/>
      <c r="FR11" s="291"/>
      <c r="FS11" s="291"/>
      <c r="FT11" s="291"/>
      <c r="FU11" s="291"/>
      <c r="FV11" s="291"/>
      <c r="FW11" s="291"/>
      <c r="FX11" s="291"/>
      <c r="FY11" s="291"/>
      <c r="FZ11" s="291"/>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row>
    <row r="12" ht="12.0" customHeight="1">
      <c r="A12" s="281">
        <f t="shared" si="44"/>
        <v>7</v>
      </c>
      <c r="B12" s="282">
        <f>'4. Summary statistics'!B247</f>
        <v>44778</v>
      </c>
      <c r="C12" s="283" t="str">
        <f t="shared" si="22"/>
        <v>09-2022</v>
      </c>
      <c r="D12" s="284">
        <f>'4. Summary statistics'!C247</f>
        <v>44657</v>
      </c>
      <c r="E12" s="285" t="str">
        <f>'4. Summary statistics'!D247</f>
        <v>LKA36422H122</v>
      </c>
      <c r="F12" s="286">
        <f>'4. Summary statistics'!G247</f>
        <v>2621.65</v>
      </c>
      <c r="G12" s="287">
        <f t="shared" si="23"/>
        <v>121</v>
      </c>
      <c r="H12" s="288"/>
      <c r="I12" s="283"/>
      <c r="J12" s="289"/>
      <c r="K12" s="289"/>
      <c r="L12" s="289"/>
      <c r="M12" s="289"/>
      <c r="N12" s="289"/>
      <c r="O12" s="289"/>
      <c r="P12" s="52"/>
      <c r="Q12" s="52"/>
      <c r="R12" s="52"/>
      <c r="S12" s="202"/>
      <c r="T12" s="202"/>
      <c r="U12" s="202"/>
      <c r="V12" s="290">
        <f>'4. Summary statistics'!B247</f>
        <v>44778</v>
      </c>
      <c r="W12" s="202">
        <f t="shared" ref="W12:X12" si="85">W11</f>
        <v>1.2178</v>
      </c>
      <c r="X12" s="202">
        <f t="shared" si="85"/>
        <v>1.0844</v>
      </c>
      <c r="Y12" s="202"/>
      <c r="Z12" s="291">
        <f t="shared" si="25"/>
        <v>45143</v>
      </c>
      <c r="AA12" s="202">
        <f t="shared" ref="AA12:AB12" si="86">AA11</f>
        <v>1.2178</v>
      </c>
      <c r="AB12" s="202">
        <f t="shared" si="86"/>
        <v>1.0844</v>
      </c>
      <c r="AC12" s="202"/>
      <c r="AD12" s="291">
        <f t="shared" si="27"/>
        <v>45509</v>
      </c>
      <c r="AE12" s="202">
        <f t="shared" ref="AE12:AF12" si="87">AE11</f>
        <v>1.2178</v>
      </c>
      <c r="AF12" s="202">
        <f t="shared" si="87"/>
        <v>1.0844</v>
      </c>
      <c r="AG12" s="202"/>
      <c r="AH12" s="291">
        <f t="shared" si="29"/>
        <v>45874</v>
      </c>
      <c r="AI12" s="202">
        <f t="shared" ref="AI12:AJ12" si="88">AI11</f>
        <v>1.2178</v>
      </c>
      <c r="AJ12" s="202">
        <f t="shared" si="88"/>
        <v>1.0844</v>
      </c>
      <c r="AK12" s="202"/>
      <c r="AL12" s="291">
        <f t="shared" si="31"/>
        <v>46239</v>
      </c>
      <c r="AM12" s="202">
        <f t="shared" ref="AM12:AN12" si="89">AM11</f>
        <v>1.2178</v>
      </c>
      <c r="AN12" s="202">
        <f t="shared" si="89"/>
        <v>1.0844</v>
      </c>
      <c r="AO12" s="202"/>
      <c r="AP12" s="291">
        <f t="shared" si="33"/>
        <v>46604</v>
      </c>
      <c r="AQ12" s="202">
        <f t="shared" ref="AQ12:AR12" si="90">AQ11</f>
        <v>1.2178</v>
      </c>
      <c r="AR12" s="202">
        <f t="shared" si="90"/>
        <v>1.0844</v>
      </c>
      <c r="AS12" s="202"/>
      <c r="AT12" s="291">
        <f t="shared" si="35"/>
        <v>46970</v>
      </c>
      <c r="AU12" s="202">
        <f t="shared" ref="AU12:AV12" si="91">AU11</f>
        <v>1.2178</v>
      </c>
      <c r="AV12" s="202">
        <f t="shared" si="91"/>
        <v>1.0844</v>
      </c>
      <c r="AW12" s="202"/>
      <c r="AX12" s="291">
        <f t="shared" si="37"/>
        <v>47335</v>
      </c>
      <c r="AY12" s="202">
        <f t="shared" ref="AY12:AZ12" si="92">AY11</f>
        <v>1.2178</v>
      </c>
      <c r="AZ12" s="202">
        <f t="shared" si="92"/>
        <v>1.0844</v>
      </c>
      <c r="BA12" s="202"/>
      <c r="BB12" s="291">
        <f t="shared" si="39"/>
        <v>47700</v>
      </c>
      <c r="BC12" s="202">
        <f t="shared" ref="BC12:BD12" si="93">BC11</f>
        <v>1.2178</v>
      </c>
      <c r="BD12" s="202">
        <f t="shared" si="93"/>
        <v>1.0844</v>
      </c>
      <c r="BE12" s="202"/>
      <c r="BF12" s="291">
        <f t="shared" si="41"/>
        <v>48065</v>
      </c>
      <c r="BG12" s="202">
        <f t="shared" ref="BG12:BH12" si="94">BG11</f>
        <v>1.2178</v>
      </c>
      <c r="BH12" s="202">
        <f t="shared" si="94"/>
        <v>1.0844</v>
      </c>
      <c r="BI12" s="202"/>
      <c r="BJ12" s="291">
        <f t="shared" si="43"/>
        <v>48431</v>
      </c>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1"/>
      <c r="CJ12" s="291"/>
      <c r="CK12" s="291"/>
      <c r="CL12" s="291"/>
      <c r="CM12" s="291"/>
      <c r="CN12" s="291"/>
      <c r="CO12" s="291"/>
      <c r="CP12" s="291"/>
      <c r="CQ12" s="291"/>
      <c r="CR12" s="291"/>
      <c r="CS12" s="291"/>
      <c r="CT12" s="291"/>
      <c r="CU12" s="291"/>
      <c r="CV12" s="291"/>
      <c r="CW12" s="291"/>
      <c r="CX12" s="291"/>
      <c r="CY12" s="291"/>
      <c r="CZ12" s="291"/>
      <c r="DA12" s="291"/>
      <c r="DB12" s="291"/>
      <c r="DC12" s="291"/>
      <c r="DD12" s="291"/>
      <c r="DE12" s="291"/>
      <c r="DF12" s="291"/>
      <c r="DG12" s="291"/>
      <c r="DH12" s="291"/>
      <c r="DI12" s="291"/>
      <c r="DJ12" s="291"/>
      <c r="DK12" s="291"/>
      <c r="DL12" s="291"/>
      <c r="DM12" s="291"/>
      <c r="DN12" s="291"/>
      <c r="DO12" s="291"/>
      <c r="DP12" s="291"/>
      <c r="DQ12" s="291"/>
      <c r="DR12" s="291"/>
      <c r="DS12" s="291"/>
      <c r="DT12" s="291"/>
      <c r="DU12" s="291"/>
      <c r="DV12" s="291"/>
      <c r="DW12" s="291"/>
      <c r="DX12" s="291"/>
      <c r="DY12" s="291"/>
      <c r="DZ12" s="291"/>
      <c r="EA12" s="291"/>
      <c r="EB12" s="291"/>
      <c r="EC12" s="291"/>
      <c r="ED12" s="291"/>
      <c r="EE12" s="291"/>
      <c r="EF12" s="291"/>
      <c r="EG12" s="291"/>
      <c r="EH12" s="291"/>
      <c r="EI12" s="291"/>
      <c r="EJ12" s="291"/>
      <c r="EK12" s="291"/>
      <c r="EL12" s="291"/>
      <c r="EM12" s="291"/>
      <c r="EN12" s="291"/>
      <c r="EO12" s="291"/>
      <c r="EP12" s="291"/>
      <c r="EQ12" s="291"/>
      <c r="ER12" s="291"/>
      <c r="ES12" s="291"/>
      <c r="ET12" s="291"/>
      <c r="EU12" s="291"/>
      <c r="EV12" s="291"/>
      <c r="EW12" s="291"/>
      <c r="EX12" s="291"/>
      <c r="EY12" s="291"/>
      <c r="EZ12" s="291"/>
      <c r="FA12" s="291"/>
      <c r="FB12" s="291"/>
      <c r="FC12" s="291"/>
      <c r="FD12" s="291"/>
      <c r="FE12" s="291"/>
      <c r="FF12" s="291"/>
      <c r="FG12" s="291"/>
      <c r="FH12" s="291"/>
      <c r="FI12" s="291"/>
      <c r="FJ12" s="291"/>
      <c r="FK12" s="291"/>
      <c r="FL12" s="291"/>
      <c r="FM12" s="291"/>
      <c r="FN12" s="291"/>
      <c r="FO12" s="291"/>
      <c r="FP12" s="291"/>
      <c r="FQ12" s="291"/>
      <c r="FR12" s="291"/>
      <c r="FS12" s="291"/>
      <c r="FT12" s="291"/>
      <c r="FU12" s="291"/>
      <c r="FV12" s="291"/>
      <c r="FW12" s="291"/>
      <c r="FX12" s="291"/>
      <c r="FY12" s="291"/>
      <c r="FZ12" s="291"/>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row>
    <row r="13" ht="12.0" customHeight="1">
      <c r="A13" s="281">
        <f t="shared" si="44"/>
        <v>8</v>
      </c>
      <c r="B13" s="282">
        <f>'4. Summary statistics'!B248</f>
        <v>44778</v>
      </c>
      <c r="C13" s="283" t="str">
        <f t="shared" si="22"/>
        <v>09-2022</v>
      </c>
      <c r="D13" s="284">
        <f>'4. Summary statistics'!C248</f>
        <v>44687</v>
      </c>
      <c r="E13" s="285" t="str">
        <f>'4. Summary statistics'!D248</f>
        <v>LKA09122H055</v>
      </c>
      <c r="F13" s="286">
        <f>'4. Summary statistics'!G248</f>
        <v>74069</v>
      </c>
      <c r="G13" s="287">
        <f t="shared" si="23"/>
        <v>91</v>
      </c>
      <c r="H13" s="288"/>
      <c r="I13" s="283"/>
      <c r="J13" s="289"/>
      <c r="K13" s="289"/>
      <c r="L13" s="289"/>
      <c r="M13" s="289"/>
      <c r="N13" s="289"/>
      <c r="O13" s="289"/>
      <c r="P13" s="52"/>
      <c r="Q13" s="52"/>
      <c r="R13" s="52"/>
      <c r="S13" s="202"/>
      <c r="T13" s="202"/>
      <c r="U13" s="202"/>
      <c r="V13" s="290">
        <f>'4. Summary statistics'!B248</f>
        <v>44778</v>
      </c>
      <c r="W13" s="202">
        <f t="shared" ref="W13:X13" si="95">W12</f>
        <v>1.2178</v>
      </c>
      <c r="X13" s="202">
        <f t="shared" si="95"/>
        <v>1.0844</v>
      </c>
      <c r="Y13" s="202"/>
      <c r="Z13" s="291">
        <f t="shared" si="25"/>
        <v>45143</v>
      </c>
      <c r="AA13" s="202">
        <f t="shared" ref="AA13:AB13" si="96">AA12</f>
        <v>1.2178</v>
      </c>
      <c r="AB13" s="202">
        <f t="shared" si="96"/>
        <v>1.0844</v>
      </c>
      <c r="AC13" s="202"/>
      <c r="AD13" s="291">
        <f t="shared" si="27"/>
        <v>45509</v>
      </c>
      <c r="AE13" s="202">
        <f t="shared" ref="AE13:AF13" si="97">AE12</f>
        <v>1.2178</v>
      </c>
      <c r="AF13" s="202">
        <f t="shared" si="97"/>
        <v>1.0844</v>
      </c>
      <c r="AG13" s="202"/>
      <c r="AH13" s="291">
        <f t="shared" si="29"/>
        <v>45874</v>
      </c>
      <c r="AI13" s="202">
        <f t="shared" ref="AI13:AJ13" si="98">AI12</f>
        <v>1.2178</v>
      </c>
      <c r="AJ13" s="202">
        <f t="shared" si="98"/>
        <v>1.0844</v>
      </c>
      <c r="AK13" s="202"/>
      <c r="AL13" s="291">
        <f t="shared" si="31"/>
        <v>46239</v>
      </c>
      <c r="AM13" s="202">
        <f t="shared" ref="AM13:AN13" si="99">AM12</f>
        <v>1.2178</v>
      </c>
      <c r="AN13" s="202">
        <f t="shared" si="99"/>
        <v>1.0844</v>
      </c>
      <c r="AO13" s="202"/>
      <c r="AP13" s="291">
        <f t="shared" si="33"/>
        <v>46604</v>
      </c>
      <c r="AQ13" s="202">
        <f t="shared" ref="AQ13:AR13" si="100">AQ12</f>
        <v>1.2178</v>
      </c>
      <c r="AR13" s="202">
        <f t="shared" si="100"/>
        <v>1.0844</v>
      </c>
      <c r="AS13" s="202"/>
      <c r="AT13" s="291">
        <f t="shared" si="35"/>
        <v>46970</v>
      </c>
      <c r="AU13" s="202">
        <f t="shared" ref="AU13:AV13" si="101">AU12</f>
        <v>1.2178</v>
      </c>
      <c r="AV13" s="202">
        <f t="shared" si="101"/>
        <v>1.0844</v>
      </c>
      <c r="AW13" s="202"/>
      <c r="AX13" s="291">
        <f t="shared" si="37"/>
        <v>47335</v>
      </c>
      <c r="AY13" s="202">
        <f t="shared" ref="AY13:AZ13" si="102">AY12</f>
        <v>1.2178</v>
      </c>
      <c r="AZ13" s="202">
        <f t="shared" si="102"/>
        <v>1.0844</v>
      </c>
      <c r="BA13" s="202"/>
      <c r="BB13" s="291">
        <f t="shared" si="39"/>
        <v>47700</v>
      </c>
      <c r="BC13" s="202">
        <f t="shared" ref="BC13:BD13" si="103">BC12</f>
        <v>1.2178</v>
      </c>
      <c r="BD13" s="202">
        <f t="shared" si="103"/>
        <v>1.0844</v>
      </c>
      <c r="BE13" s="202"/>
      <c r="BF13" s="291">
        <f t="shared" si="41"/>
        <v>48065</v>
      </c>
      <c r="BG13" s="202">
        <f t="shared" ref="BG13:BH13" si="104">BG12</f>
        <v>1.2178</v>
      </c>
      <c r="BH13" s="202">
        <f t="shared" si="104"/>
        <v>1.0844</v>
      </c>
      <c r="BI13" s="202"/>
      <c r="BJ13" s="291">
        <f t="shared" si="43"/>
        <v>48431</v>
      </c>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row>
    <row r="14" ht="12.0" customHeight="1">
      <c r="A14" s="281">
        <f t="shared" si="44"/>
        <v>9</v>
      </c>
      <c r="B14" s="282">
        <f>'4. Summary statistics'!B249</f>
        <v>44778</v>
      </c>
      <c r="C14" s="283" t="str">
        <f t="shared" si="22"/>
        <v>09-2022</v>
      </c>
      <c r="D14" s="284">
        <f>'4. Summary statistics'!C249</f>
        <v>44740</v>
      </c>
      <c r="E14" s="285" t="str">
        <f>'4. Summary statistics'!D249</f>
        <v>LKA36422H056</v>
      </c>
      <c r="F14" s="286">
        <f>'4. Summary statistics'!G249</f>
        <v>24948.51</v>
      </c>
      <c r="G14" s="287">
        <f t="shared" si="23"/>
        <v>38</v>
      </c>
      <c r="H14" s="288"/>
      <c r="I14" s="283"/>
      <c r="J14" s="289"/>
      <c r="K14" s="289"/>
      <c r="L14" s="289"/>
      <c r="M14" s="289"/>
      <c r="N14" s="289"/>
      <c r="O14" s="289"/>
      <c r="P14" s="52"/>
      <c r="Q14" s="52"/>
      <c r="R14" s="52"/>
      <c r="S14" s="202"/>
      <c r="T14" s="202"/>
      <c r="U14" s="202"/>
      <c r="V14" s="290">
        <f>'4. Summary statistics'!B249</f>
        <v>44778</v>
      </c>
      <c r="W14" s="202">
        <f t="shared" ref="W14:X14" si="105">W13</f>
        <v>1.2178</v>
      </c>
      <c r="X14" s="202">
        <f t="shared" si="105"/>
        <v>1.0844</v>
      </c>
      <c r="Y14" s="202"/>
      <c r="Z14" s="291">
        <f t="shared" si="25"/>
        <v>45143</v>
      </c>
      <c r="AA14" s="202">
        <f t="shared" ref="AA14:AB14" si="106">AA13</f>
        <v>1.2178</v>
      </c>
      <c r="AB14" s="202">
        <f t="shared" si="106"/>
        <v>1.0844</v>
      </c>
      <c r="AC14" s="202"/>
      <c r="AD14" s="291">
        <f t="shared" si="27"/>
        <v>45509</v>
      </c>
      <c r="AE14" s="202">
        <f t="shared" ref="AE14:AF14" si="107">AE13</f>
        <v>1.2178</v>
      </c>
      <c r="AF14" s="202">
        <f t="shared" si="107"/>
        <v>1.0844</v>
      </c>
      <c r="AG14" s="202"/>
      <c r="AH14" s="291">
        <f t="shared" si="29"/>
        <v>45874</v>
      </c>
      <c r="AI14" s="202">
        <f t="shared" ref="AI14:AJ14" si="108">AI13</f>
        <v>1.2178</v>
      </c>
      <c r="AJ14" s="202">
        <f t="shared" si="108"/>
        <v>1.0844</v>
      </c>
      <c r="AK14" s="202"/>
      <c r="AL14" s="291">
        <f t="shared" si="31"/>
        <v>46239</v>
      </c>
      <c r="AM14" s="202">
        <f t="shared" ref="AM14:AN14" si="109">AM13</f>
        <v>1.2178</v>
      </c>
      <c r="AN14" s="202">
        <f t="shared" si="109"/>
        <v>1.0844</v>
      </c>
      <c r="AO14" s="202"/>
      <c r="AP14" s="291">
        <f t="shared" si="33"/>
        <v>46604</v>
      </c>
      <c r="AQ14" s="202">
        <f t="shared" ref="AQ14:AR14" si="110">AQ13</f>
        <v>1.2178</v>
      </c>
      <c r="AR14" s="202">
        <f t="shared" si="110"/>
        <v>1.0844</v>
      </c>
      <c r="AS14" s="202"/>
      <c r="AT14" s="291">
        <f t="shared" si="35"/>
        <v>46970</v>
      </c>
      <c r="AU14" s="202">
        <f t="shared" ref="AU14:AV14" si="111">AU13</f>
        <v>1.2178</v>
      </c>
      <c r="AV14" s="202">
        <f t="shared" si="111"/>
        <v>1.0844</v>
      </c>
      <c r="AW14" s="202"/>
      <c r="AX14" s="291">
        <f t="shared" si="37"/>
        <v>47335</v>
      </c>
      <c r="AY14" s="202">
        <f t="shared" ref="AY14:AZ14" si="112">AY13</f>
        <v>1.2178</v>
      </c>
      <c r="AZ14" s="202">
        <f t="shared" si="112"/>
        <v>1.0844</v>
      </c>
      <c r="BA14" s="202"/>
      <c r="BB14" s="291">
        <f t="shared" si="39"/>
        <v>47700</v>
      </c>
      <c r="BC14" s="202">
        <f t="shared" ref="BC14:BD14" si="113">BC13</f>
        <v>1.2178</v>
      </c>
      <c r="BD14" s="202">
        <f t="shared" si="113"/>
        <v>1.0844</v>
      </c>
      <c r="BE14" s="202"/>
      <c r="BF14" s="291">
        <f t="shared" si="41"/>
        <v>48065</v>
      </c>
      <c r="BG14" s="202">
        <f t="shared" ref="BG14:BH14" si="114">BG13</f>
        <v>1.2178</v>
      </c>
      <c r="BH14" s="202">
        <f t="shared" si="114"/>
        <v>1.0844</v>
      </c>
      <c r="BI14" s="202"/>
      <c r="BJ14" s="291">
        <f t="shared" si="43"/>
        <v>48431</v>
      </c>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row>
    <row r="15" ht="12.0" customHeight="1">
      <c r="A15" s="281">
        <f t="shared" si="44"/>
        <v>10</v>
      </c>
      <c r="B15" s="282">
        <f>'4. Summary statistics'!B250</f>
        <v>44778</v>
      </c>
      <c r="C15" s="283" t="str">
        <f t="shared" si="22"/>
        <v>09-2022</v>
      </c>
      <c r="D15" s="284">
        <f>'4. Summary statistics'!C250</f>
        <v>44743</v>
      </c>
      <c r="E15" s="285" t="str">
        <f>'4. Summary statistics'!D250</f>
        <v>LKA36422H056</v>
      </c>
      <c r="F15" s="286">
        <f>'4. Summary statistics'!G250</f>
        <v>1331</v>
      </c>
      <c r="G15" s="287">
        <f t="shared" si="23"/>
        <v>35</v>
      </c>
      <c r="H15" s="288"/>
      <c r="I15" s="283"/>
      <c r="J15" s="289"/>
      <c r="K15" s="289"/>
      <c r="L15" s="289"/>
      <c r="M15" s="289"/>
      <c r="N15" s="289"/>
      <c r="O15" s="289"/>
      <c r="P15" s="52"/>
      <c r="Q15" s="52"/>
      <c r="R15" s="52"/>
      <c r="S15" s="202"/>
      <c r="T15" s="202"/>
      <c r="U15" s="202"/>
      <c r="V15" s="290">
        <f>'4. Summary statistics'!B250</f>
        <v>44778</v>
      </c>
      <c r="W15" s="202">
        <f t="shared" ref="W15:X15" si="115">W14</f>
        <v>1.2178</v>
      </c>
      <c r="X15" s="202">
        <f t="shared" si="115"/>
        <v>1.0844</v>
      </c>
      <c r="Y15" s="202"/>
      <c r="Z15" s="291">
        <f t="shared" si="25"/>
        <v>45143</v>
      </c>
      <c r="AA15" s="202">
        <f t="shared" ref="AA15:AB15" si="116">AA14</f>
        <v>1.2178</v>
      </c>
      <c r="AB15" s="202">
        <f t="shared" si="116"/>
        <v>1.0844</v>
      </c>
      <c r="AC15" s="202"/>
      <c r="AD15" s="291">
        <f t="shared" si="27"/>
        <v>45509</v>
      </c>
      <c r="AE15" s="202">
        <f t="shared" ref="AE15:AF15" si="117">AE14</f>
        <v>1.2178</v>
      </c>
      <c r="AF15" s="202">
        <f t="shared" si="117"/>
        <v>1.0844</v>
      </c>
      <c r="AG15" s="202"/>
      <c r="AH15" s="291">
        <f t="shared" si="29"/>
        <v>45874</v>
      </c>
      <c r="AI15" s="202">
        <f t="shared" ref="AI15:AJ15" si="118">AI14</f>
        <v>1.2178</v>
      </c>
      <c r="AJ15" s="202">
        <f t="shared" si="118"/>
        <v>1.0844</v>
      </c>
      <c r="AK15" s="202"/>
      <c r="AL15" s="291">
        <f t="shared" si="31"/>
        <v>46239</v>
      </c>
      <c r="AM15" s="202">
        <f t="shared" ref="AM15:AN15" si="119">AM14</f>
        <v>1.2178</v>
      </c>
      <c r="AN15" s="202">
        <f t="shared" si="119"/>
        <v>1.0844</v>
      </c>
      <c r="AO15" s="202"/>
      <c r="AP15" s="291">
        <f t="shared" si="33"/>
        <v>46604</v>
      </c>
      <c r="AQ15" s="202">
        <f t="shared" ref="AQ15:AR15" si="120">AQ14</f>
        <v>1.2178</v>
      </c>
      <c r="AR15" s="202">
        <f t="shared" si="120"/>
        <v>1.0844</v>
      </c>
      <c r="AS15" s="202"/>
      <c r="AT15" s="291">
        <f t="shared" si="35"/>
        <v>46970</v>
      </c>
      <c r="AU15" s="202">
        <f t="shared" ref="AU15:AV15" si="121">AU14</f>
        <v>1.2178</v>
      </c>
      <c r="AV15" s="202">
        <f t="shared" si="121"/>
        <v>1.0844</v>
      </c>
      <c r="AW15" s="202"/>
      <c r="AX15" s="291">
        <f t="shared" si="37"/>
        <v>47335</v>
      </c>
      <c r="AY15" s="202">
        <f t="shared" ref="AY15:AZ15" si="122">AY14</f>
        <v>1.2178</v>
      </c>
      <c r="AZ15" s="202">
        <f t="shared" si="122"/>
        <v>1.0844</v>
      </c>
      <c r="BA15" s="202"/>
      <c r="BB15" s="291">
        <f t="shared" si="39"/>
        <v>47700</v>
      </c>
      <c r="BC15" s="202">
        <f t="shared" ref="BC15:BD15" si="123">BC14</f>
        <v>1.2178</v>
      </c>
      <c r="BD15" s="202">
        <f t="shared" si="123"/>
        <v>1.0844</v>
      </c>
      <c r="BE15" s="202"/>
      <c r="BF15" s="291">
        <f t="shared" si="41"/>
        <v>48065</v>
      </c>
      <c r="BG15" s="202">
        <f t="shared" ref="BG15:BH15" si="124">BG14</f>
        <v>1.2178</v>
      </c>
      <c r="BH15" s="202">
        <f t="shared" si="124"/>
        <v>1.0844</v>
      </c>
      <c r="BI15" s="202"/>
      <c r="BJ15" s="291">
        <f t="shared" si="43"/>
        <v>48431</v>
      </c>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row>
    <row r="16" ht="12.0" customHeight="1">
      <c r="A16" s="281">
        <f t="shared" si="44"/>
        <v>11</v>
      </c>
      <c r="B16" s="282">
        <f>'4. Summary statistics'!B251</f>
        <v>44785</v>
      </c>
      <c r="C16" s="283" t="str">
        <f t="shared" si="22"/>
        <v>09-2022</v>
      </c>
      <c r="D16" s="284">
        <f>'4. Summary statistics'!C251</f>
        <v>44421</v>
      </c>
      <c r="E16" s="285" t="str">
        <f>'4. Summary statistics'!D251</f>
        <v>LKA36422H122</v>
      </c>
      <c r="F16" s="286">
        <f>'4. Summary statistics'!G251</f>
        <v>10</v>
      </c>
      <c r="G16" s="287">
        <f t="shared" si="23"/>
        <v>364</v>
      </c>
      <c r="H16" s="288"/>
      <c r="I16" s="283"/>
      <c r="J16" s="289"/>
      <c r="K16" s="289"/>
      <c r="L16" s="289"/>
      <c r="M16" s="289"/>
      <c r="N16" s="289"/>
      <c r="O16" s="289"/>
      <c r="P16" s="52"/>
      <c r="Q16" s="52"/>
      <c r="R16" s="52"/>
      <c r="S16" s="202"/>
      <c r="T16" s="202"/>
      <c r="U16" s="202"/>
      <c r="V16" s="290">
        <f>'4. Summary statistics'!B251</f>
        <v>44785</v>
      </c>
      <c r="W16" s="202">
        <f t="shared" ref="W16:X16" si="125">W15</f>
        <v>1.2178</v>
      </c>
      <c r="X16" s="202">
        <f t="shared" si="125"/>
        <v>1.0844</v>
      </c>
      <c r="Y16" s="202"/>
      <c r="Z16" s="291">
        <f t="shared" si="25"/>
        <v>45150</v>
      </c>
      <c r="AA16" s="202">
        <f t="shared" ref="AA16:AB16" si="126">AA15</f>
        <v>1.2178</v>
      </c>
      <c r="AB16" s="202">
        <f t="shared" si="126"/>
        <v>1.0844</v>
      </c>
      <c r="AC16" s="202"/>
      <c r="AD16" s="291">
        <f t="shared" si="27"/>
        <v>45516</v>
      </c>
      <c r="AE16" s="202">
        <f t="shared" ref="AE16:AF16" si="127">AE15</f>
        <v>1.2178</v>
      </c>
      <c r="AF16" s="202">
        <f t="shared" si="127"/>
        <v>1.0844</v>
      </c>
      <c r="AG16" s="202"/>
      <c r="AH16" s="291">
        <f t="shared" si="29"/>
        <v>45881</v>
      </c>
      <c r="AI16" s="202">
        <f t="shared" ref="AI16:AJ16" si="128">AI15</f>
        <v>1.2178</v>
      </c>
      <c r="AJ16" s="202">
        <f t="shared" si="128"/>
        <v>1.0844</v>
      </c>
      <c r="AK16" s="202"/>
      <c r="AL16" s="291">
        <f t="shared" si="31"/>
        <v>46246</v>
      </c>
      <c r="AM16" s="202">
        <f t="shared" ref="AM16:AN16" si="129">AM15</f>
        <v>1.2178</v>
      </c>
      <c r="AN16" s="202">
        <f t="shared" si="129"/>
        <v>1.0844</v>
      </c>
      <c r="AO16" s="202"/>
      <c r="AP16" s="291">
        <f t="shared" si="33"/>
        <v>46611</v>
      </c>
      <c r="AQ16" s="202">
        <f t="shared" ref="AQ16:AR16" si="130">AQ15</f>
        <v>1.2178</v>
      </c>
      <c r="AR16" s="202">
        <f t="shared" si="130"/>
        <v>1.0844</v>
      </c>
      <c r="AS16" s="202"/>
      <c r="AT16" s="291">
        <f t="shared" si="35"/>
        <v>46977</v>
      </c>
      <c r="AU16" s="202">
        <f t="shared" ref="AU16:AV16" si="131">AU15</f>
        <v>1.2178</v>
      </c>
      <c r="AV16" s="202">
        <f t="shared" si="131"/>
        <v>1.0844</v>
      </c>
      <c r="AW16" s="202"/>
      <c r="AX16" s="291">
        <f t="shared" si="37"/>
        <v>47342</v>
      </c>
      <c r="AY16" s="202">
        <f t="shared" ref="AY16:AZ16" si="132">AY15</f>
        <v>1.2178</v>
      </c>
      <c r="AZ16" s="202">
        <f t="shared" si="132"/>
        <v>1.0844</v>
      </c>
      <c r="BA16" s="202"/>
      <c r="BB16" s="291">
        <f t="shared" si="39"/>
        <v>47707</v>
      </c>
      <c r="BC16" s="202">
        <f t="shared" ref="BC16:BD16" si="133">BC15</f>
        <v>1.2178</v>
      </c>
      <c r="BD16" s="202">
        <f t="shared" si="133"/>
        <v>1.0844</v>
      </c>
      <c r="BE16" s="202"/>
      <c r="BF16" s="291">
        <f t="shared" si="41"/>
        <v>48072</v>
      </c>
      <c r="BG16" s="202">
        <f t="shared" ref="BG16:BH16" si="134">BG15</f>
        <v>1.2178</v>
      </c>
      <c r="BH16" s="202">
        <f t="shared" si="134"/>
        <v>1.0844</v>
      </c>
      <c r="BI16" s="202"/>
      <c r="BJ16" s="291">
        <f t="shared" si="43"/>
        <v>48438</v>
      </c>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c r="HF16" s="291"/>
      <c r="HG16" s="291"/>
      <c r="HH16" s="291"/>
      <c r="HI16" s="291"/>
      <c r="HJ16" s="291"/>
      <c r="HK16" s="291"/>
      <c r="HL16" s="291"/>
      <c r="HM16" s="291"/>
      <c r="HN16" s="291"/>
      <c r="HO16" s="291"/>
      <c r="HP16" s="291"/>
      <c r="HQ16" s="291"/>
    </row>
    <row r="17" ht="12.0" customHeight="1">
      <c r="A17" s="281">
        <f t="shared" si="44"/>
        <v>12</v>
      </c>
      <c r="B17" s="282">
        <f>'4. Summary statistics'!B252</f>
        <v>44785</v>
      </c>
      <c r="C17" s="283" t="str">
        <f t="shared" si="22"/>
        <v>09-2022</v>
      </c>
      <c r="D17" s="284">
        <f>'4. Summary statistics'!C252</f>
        <v>44603</v>
      </c>
      <c r="E17" s="285" t="str">
        <f>'4. Summary statistics'!D252</f>
        <v>LKA18222H128</v>
      </c>
      <c r="F17" s="286">
        <f>'4. Summary statistics'!G252</f>
        <v>190</v>
      </c>
      <c r="G17" s="287">
        <f t="shared" si="23"/>
        <v>182</v>
      </c>
      <c r="H17" s="288"/>
      <c r="I17" s="283"/>
      <c r="J17" s="289"/>
      <c r="K17" s="289"/>
      <c r="L17" s="289"/>
      <c r="M17" s="289"/>
      <c r="N17" s="289"/>
      <c r="O17" s="289"/>
      <c r="P17" s="52"/>
      <c r="Q17" s="52"/>
      <c r="R17" s="52"/>
      <c r="S17" s="202"/>
      <c r="T17" s="202"/>
      <c r="U17" s="202"/>
      <c r="V17" s="290">
        <f>'4. Summary statistics'!B252</f>
        <v>44785</v>
      </c>
      <c r="W17" s="202">
        <f t="shared" ref="W17:X17" si="135">W16</f>
        <v>1.2178</v>
      </c>
      <c r="X17" s="202">
        <f t="shared" si="135"/>
        <v>1.0844</v>
      </c>
      <c r="Y17" s="202"/>
      <c r="Z17" s="291">
        <f t="shared" si="25"/>
        <v>45150</v>
      </c>
      <c r="AA17" s="202">
        <f t="shared" ref="AA17:AB17" si="136">AA16</f>
        <v>1.2178</v>
      </c>
      <c r="AB17" s="202">
        <f t="shared" si="136"/>
        <v>1.0844</v>
      </c>
      <c r="AC17" s="202"/>
      <c r="AD17" s="291">
        <f t="shared" si="27"/>
        <v>45516</v>
      </c>
      <c r="AE17" s="202">
        <f t="shared" ref="AE17:AF17" si="137">AE16</f>
        <v>1.2178</v>
      </c>
      <c r="AF17" s="202">
        <f t="shared" si="137"/>
        <v>1.0844</v>
      </c>
      <c r="AG17" s="202"/>
      <c r="AH17" s="291">
        <f t="shared" si="29"/>
        <v>45881</v>
      </c>
      <c r="AI17" s="202">
        <f t="shared" ref="AI17:AJ17" si="138">AI16</f>
        <v>1.2178</v>
      </c>
      <c r="AJ17" s="202">
        <f t="shared" si="138"/>
        <v>1.0844</v>
      </c>
      <c r="AK17" s="202"/>
      <c r="AL17" s="291">
        <f t="shared" si="31"/>
        <v>46246</v>
      </c>
      <c r="AM17" s="202">
        <f t="shared" ref="AM17:AN17" si="139">AM16</f>
        <v>1.2178</v>
      </c>
      <c r="AN17" s="202">
        <f t="shared" si="139"/>
        <v>1.0844</v>
      </c>
      <c r="AO17" s="202"/>
      <c r="AP17" s="291">
        <f t="shared" si="33"/>
        <v>46611</v>
      </c>
      <c r="AQ17" s="202">
        <f t="shared" ref="AQ17:AR17" si="140">AQ16</f>
        <v>1.2178</v>
      </c>
      <c r="AR17" s="202">
        <f t="shared" si="140"/>
        <v>1.0844</v>
      </c>
      <c r="AS17" s="202"/>
      <c r="AT17" s="291">
        <f t="shared" si="35"/>
        <v>46977</v>
      </c>
      <c r="AU17" s="202">
        <f t="shared" ref="AU17:AV17" si="141">AU16</f>
        <v>1.2178</v>
      </c>
      <c r="AV17" s="202">
        <f t="shared" si="141"/>
        <v>1.0844</v>
      </c>
      <c r="AW17" s="202"/>
      <c r="AX17" s="291">
        <f t="shared" si="37"/>
        <v>47342</v>
      </c>
      <c r="AY17" s="202">
        <f t="shared" ref="AY17:AZ17" si="142">AY16</f>
        <v>1.2178</v>
      </c>
      <c r="AZ17" s="202">
        <f t="shared" si="142"/>
        <v>1.0844</v>
      </c>
      <c r="BA17" s="202"/>
      <c r="BB17" s="291">
        <f t="shared" si="39"/>
        <v>47707</v>
      </c>
      <c r="BC17" s="202">
        <f t="shared" ref="BC17:BD17" si="143">BC16</f>
        <v>1.2178</v>
      </c>
      <c r="BD17" s="202">
        <f t="shared" si="143"/>
        <v>1.0844</v>
      </c>
      <c r="BE17" s="202"/>
      <c r="BF17" s="291">
        <f t="shared" si="41"/>
        <v>48072</v>
      </c>
      <c r="BG17" s="202">
        <f t="shared" ref="BG17:BH17" si="144">BG16</f>
        <v>1.2178</v>
      </c>
      <c r="BH17" s="202">
        <f t="shared" si="144"/>
        <v>1.0844</v>
      </c>
      <c r="BI17" s="202"/>
      <c r="BJ17" s="291">
        <f t="shared" si="43"/>
        <v>48438</v>
      </c>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row>
    <row r="18" ht="12.0" customHeight="1">
      <c r="A18" s="281">
        <f t="shared" si="44"/>
        <v>13</v>
      </c>
      <c r="B18" s="282">
        <f>'4. Summary statistics'!B253</f>
        <v>44785</v>
      </c>
      <c r="C18" s="283" t="str">
        <f t="shared" si="22"/>
        <v>09-2022</v>
      </c>
      <c r="D18" s="284">
        <f>'4. Summary statistics'!C253</f>
        <v>44657</v>
      </c>
      <c r="E18" s="285" t="str">
        <f>'4. Summary statistics'!D253</f>
        <v>LKA36422H122</v>
      </c>
      <c r="F18" s="286">
        <f>'4. Summary statistics'!G253</f>
        <v>7378.35</v>
      </c>
      <c r="G18" s="287">
        <f t="shared" si="23"/>
        <v>128</v>
      </c>
      <c r="H18" s="288"/>
      <c r="I18" s="283"/>
      <c r="J18" s="289"/>
      <c r="K18" s="289"/>
      <c r="L18" s="289"/>
      <c r="M18" s="289"/>
      <c r="N18" s="289"/>
      <c r="O18" s="289"/>
      <c r="P18" s="52"/>
      <c r="Q18" s="52"/>
      <c r="R18" s="52"/>
      <c r="S18" s="202"/>
      <c r="T18" s="202"/>
      <c r="U18" s="202"/>
      <c r="V18" s="290">
        <f>'4. Summary statistics'!B253</f>
        <v>44785</v>
      </c>
      <c r="W18" s="202">
        <f t="shared" ref="W18:X18" si="145">W17</f>
        <v>1.2178</v>
      </c>
      <c r="X18" s="202">
        <f t="shared" si="145"/>
        <v>1.0844</v>
      </c>
      <c r="Y18" s="202"/>
      <c r="Z18" s="291">
        <f t="shared" si="25"/>
        <v>45150</v>
      </c>
      <c r="AA18" s="202">
        <f t="shared" ref="AA18:AB18" si="146">AA17</f>
        <v>1.2178</v>
      </c>
      <c r="AB18" s="202">
        <f t="shared" si="146"/>
        <v>1.0844</v>
      </c>
      <c r="AC18" s="202"/>
      <c r="AD18" s="291">
        <f t="shared" si="27"/>
        <v>45516</v>
      </c>
      <c r="AE18" s="202">
        <f t="shared" ref="AE18:AF18" si="147">AE17</f>
        <v>1.2178</v>
      </c>
      <c r="AF18" s="202">
        <f t="shared" si="147"/>
        <v>1.0844</v>
      </c>
      <c r="AG18" s="202"/>
      <c r="AH18" s="291">
        <f t="shared" si="29"/>
        <v>45881</v>
      </c>
      <c r="AI18" s="202">
        <f t="shared" ref="AI18:AJ18" si="148">AI17</f>
        <v>1.2178</v>
      </c>
      <c r="AJ18" s="202">
        <f t="shared" si="148"/>
        <v>1.0844</v>
      </c>
      <c r="AK18" s="202"/>
      <c r="AL18" s="291">
        <f t="shared" si="31"/>
        <v>46246</v>
      </c>
      <c r="AM18" s="202">
        <f t="shared" ref="AM18:AN18" si="149">AM17</f>
        <v>1.2178</v>
      </c>
      <c r="AN18" s="202">
        <f t="shared" si="149"/>
        <v>1.0844</v>
      </c>
      <c r="AO18" s="202"/>
      <c r="AP18" s="291">
        <f t="shared" si="33"/>
        <v>46611</v>
      </c>
      <c r="AQ18" s="202">
        <f t="shared" ref="AQ18:AR18" si="150">AQ17</f>
        <v>1.2178</v>
      </c>
      <c r="AR18" s="202">
        <f t="shared" si="150"/>
        <v>1.0844</v>
      </c>
      <c r="AS18" s="202"/>
      <c r="AT18" s="291">
        <f t="shared" si="35"/>
        <v>46977</v>
      </c>
      <c r="AU18" s="202">
        <f t="shared" ref="AU18:AV18" si="151">AU17</f>
        <v>1.2178</v>
      </c>
      <c r="AV18" s="202">
        <f t="shared" si="151"/>
        <v>1.0844</v>
      </c>
      <c r="AW18" s="202"/>
      <c r="AX18" s="291">
        <f t="shared" si="37"/>
        <v>47342</v>
      </c>
      <c r="AY18" s="202">
        <f t="shared" ref="AY18:AZ18" si="152">AY17</f>
        <v>1.2178</v>
      </c>
      <c r="AZ18" s="202">
        <f t="shared" si="152"/>
        <v>1.0844</v>
      </c>
      <c r="BA18" s="202"/>
      <c r="BB18" s="291">
        <f t="shared" si="39"/>
        <v>47707</v>
      </c>
      <c r="BC18" s="202">
        <f t="shared" ref="BC18:BD18" si="153">BC17</f>
        <v>1.2178</v>
      </c>
      <c r="BD18" s="202">
        <f t="shared" si="153"/>
        <v>1.0844</v>
      </c>
      <c r="BE18" s="202"/>
      <c r="BF18" s="291">
        <f t="shared" si="41"/>
        <v>48072</v>
      </c>
      <c r="BG18" s="202">
        <f t="shared" ref="BG18:BH18" si="154">BG17</f>
        <v>1.2178</v>
      </c>
      <c r="BH18" s="202">
        <f t="shared" si="154"/>
        <v>1.0844</v>
      </c>
      <c r="BI18" s="202"/>
      <c r="BJ18" s="291">
        <f t="shared" si="43"/>
        <v>48438</v>
      </c>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row>
    <row r="19" ht="12.0" customHeight="1">
      <c r="A19" s="281">
        <f t="shared" si="44"/>
        <v>14</v>
      </c>
      <c r="B19" s="282">
        <f>'4. Summary statistics'!B254</f>
        <v>44785</v>
      </c>
      <c r="C19" s="283" t="str">
        <f t="shared" si="22"/>
        <v>09-2022</v>
      </c>
      <c r="D19" s="284">
        <f>'4. Summary statistics'!C254</f>
        <v>44687</v>
      </c>
      <c r="E19" s="285" t="str">
        <f>'4. Summary statistics'!D254</f>
        <v>LKA36422H122</v>
      </c>
      <c r="F19" s="286">
        <f>'4. Summary statistics'!G254</f>
        <v>5935.79</v>
      </c>
      <c r="G19" s="287">
        <f t="shared" si="23"/>
        <v>98</v>
      </c>
      <c r="H19" s="288"/>
      <c r="I19" s="283"/>
      <c r="J19" s="289"/>
      <c r="K19" s="289"/>
      <c r="L19" s="289"/>
      <c r="M19" s="289"/>
      <c r="N19" s="289"/>
      <c r="O19" s="289"/>
      <c r="P19" s="52"/>
      <c r="Q19" s="52"/>
      <c r="R19" s="52"/>
      <c r="S19" s="202"/>
      <c r="T19" s="202"/>
      <c r="U19" s="202"/>
      <c r="V19" s="290">
        <f>'4. Summary statistics'!B254</f>
        <v>44785</v>
      </c>
      <c r="W19" s="202">
        <f t="shared" ref="W19:X19" si="155">W18</f>
        <v>1.2178</v>
      </c>
      <c r="X19" s="202">
        <f t="shared" si="155"/>
        <v>1.0844</v>
      </c>
      <c r="Y19" s="202"/>
      <c r="Z19" s="291">
        <f t="shared" si="25"/>
        <v>45150</v>
      </c>
      <c r="AA19" s="202">
        <f t="shared" ref="AA19:AB19" si="156">AA18</f>
        <v>1.2178</v>
      </c>
      <c r="AB19" s="202">
        <f t="shared" si="156"/>
        <v>1.0844</v>
      </c>
      <c r="AC19" s="202"/>
      <c r="AD19" s="291">
        <f t="shared" si="27"/>
        <v>45516</v>
      </c>
      <c r="AE19" s="202">
        <f t="shared" ref="AE19:AF19" si="157">AE18</f>
        <v>1.2178</v>
      </c>
      <c r="AF19" s="202">
        <f t="shared" si="157"/>
        <v>1.0844</v>
      </c>
      <c r="AG19" s="202"/>
      <c r="AH19" s="291">
        <f t="shared" si="29"/>
        <v>45881</v>
      </c>
      <c r="AI19" s="202">
        <f t="shared" ref="AI19:AJ19" si="158">AI18</f>
        <v>1.2178</v>
      </c>
      <c r="AJ19" s="202">
        <f t="shared" si="158"/>
        <v>1.0844</v>
      </c>
      <c r="AK19" s="202"/>
      <c r="AL19" s="291">
        <f t="shared" si="31"/>
        <v>46246</v>
      </c>
      <c r="AM19" s="202">
        <f t="shared" ref="AM19:AN19" si="159">AM18</f>
        <v>1.2178</v>
      </c>
      <c r="AN19" s="202">
        <f t="shared" si="159"/>
        <v>1.0844</v>
      </c>
      <c r="AO19" s="202"/>
      <c r="AP19" s="291">
        <f t="shared" si="33"/>
        <v>46611</v>
      </c>
      <c r="AQ19" s="202">
        <f t="shared" ref="AQ19:AR19" si="160">AQ18</f>
        <v>1.2178</v>
      </c>
      <c r="AR19" s="202">
        <f t="shared" si="160"/>
        <v>1.0844</v>
      </c>
      <c r="AS19" s="202"/>
      <c r="AT19" s="291">
        <f t="shared" si="35"/>
        <v>46977</v>
      </c>
      <c r="AU19" s="202">
        <f t="shared" ref="AU19:AV19" si="161">AU18</f>
        <v>1.2178</v>
      </c>
      <c r="AV19" s="202">
        <f t="shared" si="161"/>
        <v>1.0844</v>
      </c>
      <c r="AW19" s="202"/>
      <c r="AX19" s="291">
        <f t="shared" si="37"/>
        <v>47342</v>
      </c>
      <c r="AY19" s="202">
        <f t="shared" ref="AY19:AZ19" si="162">AY18</f>
        <v>1.2178</v>
      </c>
      <c r="AZ19" s="202">
        <f t="shared" si="162"/>
        <v>1.0844</v>
      </c>
      <c r="BA19" s="202"/>
      <c r="BB19" s="291">
        <f t="shared" si="39"/>
        <v>47707</v>
      </c>
      <c r="BC19" s="202">
        <f t="shared" ref="BC19:BD19" si="163">BC18</f>
        <v>1.2178</v>
      </c>
      <c r="BD19" s="202">
        <f t="shared" si="163"/>
        <v>1.0844</v>
      </c>
      <c r="BE19" s="202"/>
      <c r="BF19" s="291">
        <f t="shared" si="41"/>
        <v>48072</v>
      </c>
      <c r="BG19" s="202">
        <f t="shared" ref="BG19:BH19" si="164">BG18</f>
        <v>1.2178</v>
      </c>
      <c r="BH19" s="202">
        <f t="shared" si="164"/>
        <v>1.0844</v>
      </c>
      <c r="BI19" s="202"/>
      <c r="BJ19" s="291">
        <f t="shared" si="43"/>
        <v>48438</v>
      </c>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row>
    <row r="20" ht="12.0" customHeight="1">
      <c r="A20" s="281">
        <f t="shared" si="44"/>
        <v>15</v>
      </c>
      <c r="B20" s="282">
        <f>'4. Summary statistics'!B255</f>
        <v>44785</v>
      </c>
      <c r="C20" s="283" t="str">
        <f t="shared" si="22"/>
        <v>09-2022</v>
      </c>
      <c r="D20" s="284">
        <f>'4. Summary statistics'!C255</f>
        <v>44694</v>
      </c>
      <c r="E20" s="285" t="str">
        <f>'4. Summary statistics'!D255</f>
        <v>LKA09122H121</v>
      </c>
      <c r="F20" s="286">
        <f>'4. Summary statistics'!G255</f>
        <v>66027</v>
      </c>
      <c r="G20" s="287">
        <f t="shared" si="23"/>
        <v>91</v>
      </c>
      <c r="H20" s="288"/>
      <c r="I20" s="283"/>
      <c r="J20" s="289"/>
      <c r="K20" s="289"/>
      <c r="L20" s="289"/>
      <c r="M20" s="289"/>
      <c r="N20" s="289"/>
      <c r="O20" s="289"/>
      <c r="P20" s="52"/>
      <c r="Q20" s="52"/>
      <c r="R20" s="52"/>
      <c r="S20" s="202"/>
      <c r="T20" s="202"/>
      <c r="U20" s="202"/>
      <c r="V20" s="290">
        <f>'4. Summary statistics'!B255</f>
        <v>44785</v>
      </c>
      <c r="W20" s="202">
        <f t="shared" ref="W20:X20" si="165">W19</f>
        <v>1.2178</v>
      </c>
      <c r="X20" s="202">
        <f t="shared" si="165"/>
        <v>1.0844</v>
      </c>
      <c r="Y20" s="202"/>
      <c r="Z20" s="291">
        <f t="shared" si="25"/>
        <v>45150</v>
      </c>
      <c r="AA20" s="202">
        <f t="shared" ref="AA20:AB20" si="166">AA19</f>
        <v>1.2178</v>
      </c>
      <c r="AB20" s="202">
        <f t="shared" si="166"/>
        <v>1.0844</v>
      </c>
      <c r="AC20" s="202"/>
      <c r="AD20" s="291">
        <f t="shared" si="27"/>
        <v>45516</v>
      </c>
      <c r="AE20" s="202">
        <f t="shared" ref="AE20:AF20" si="167">AE19</f>
        <v>1.2178</v>
      </c>
      <c r="AF20" s="202">
        <f t="shared" si="167"/>
        <v>1.0844</v>
      </c>
      <c r="AG20" s="202"/>
      <c r="AH20" s="291">
        <f t="shared" si="29"/>
        <v>45881</v>
      </c>
      <c r="AI20" s="202">
        <f t="shared" ref="AI20:AJ20" si="168">AI19</f>
        <v>1.2178</v>
      </c>
      <c r="AJ20" s="202">
        <f t="shared" si="168"/>
        <v>1.0844</v>
      </c>
      <c r="AK20" s="202"/>
      <c r="AL20" s="291">
        <f t="shared" si="31"/>
        <v>46246</v>
      </c>
      <c r="AM20" s="202">
        <f t="shared" ref="AM20:AN20" si="169">AM19</f>
        <v>1.2178</v>
      </c>
      <c r="AN20" s="202">
        <f t="shared" si="169"/>
        <v>1.0844</v>
      </c>
      <c r="AO20" s="202"/>
      <c r="AP20" s="291">
        <f t="shared" si="33"/>
        <v>46611</v>
      </c>
      <c r="AQ20" s="202">
        <f t="shared" ref="AQ20:AR20" si="170">AQ19</f>
        <v>1.2178</v>
      </c>
      <c r="AR20" s="202">
        <f t="shared" si="170"/>
        <v>1.0844</v>
      </c>
      <c r="AS20" s="202"/>
      <c r="AT20" s="291">
        <f t="shared" si="35"/>
        <v>46977</v>
      </c>
      <c r="AU20" s="202">
        <f t="shared" ref="AU20:AV20" si="171">AU19</f>
        <v>1.2178</v>
      </c>
      <c r="AV20" s="202">
        <f t="shared" si="171"/>
        <v>1.0844</v>
      </c>
      <c r="AW20" s="202"/>
      <c r="AX20" s="291">
        <f t="shared" si="37"/>
        <v>47342</v>
      </c>
      <c r="AY20" s="202">
        <f t="shared" ref="AY20:AZ20" si="172">AY19</f>
        <v>1.2178</v>
      </c>
      <c r="AZ20" s="202">
        <f t="shared" si="172"/>
        <v>1.0844</v>
      </c>
      <c r="BA20" s="202"/>
      <c r="BB20" s="291">
        <f t="shared" si="39"/>
        <v>47707</v>
      </c>
      <c r="BC20" s="202">
        <f t="shared" ref="BC20:BD20" si="173">BC19</f>
        <v>1.2178</v>
      </c>
      <c r="BD20" s="202">
        <f t="shared" si="173"/>
        <v>1.0844</v>
      </c>
      <c r="BE20" s="202"/>
      <c r="BF20" s="291">
        <f t="shared" si="41"/>
        <v>48072</v>
      </c>
      <c r="BG20" s="202">
        <f t="shared" ref="BG20:BH20" si="174">BG19</f>
        <v>1.2178</v>
      </c>
      <c r="BH20" s="202">
        <f t="shared" si="174"/>
        <v>1.0844</v>
      </c>
      <c r="BI20" s="202"/>
      <c r="BJ20" s="291">
        <f t="shared" si="43"/>
        <v>48438</v>
      </c>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row>
    <row r="21" ht="12.0" customHeight="1">
      <c r="A21" s="281">
        <f t="shared" si="44"/>
        <v>16</v>
      </c>
      <c r="B21" s="282">
        <f>'4. Summary statistics'!B256</f>
        <v>44785</v>
      </c>
      <c r="C21" s="283" t="str">
        <f t="shared" si="22"/>
        <v>09-2022</v>
      </c>
      <c r="D21" s="284">
        <f>'4. Summary statistics'!C256</f>
        <v>44694</v>
      </c>
      <c r="E21" s="285" t="str">
        <f>'4. Summary statistics'!D256</f>
        <v>LKA36422H122</v>
      </c>
      <c r="F21" s="286">
        <f>'4. Summary statistics'!G256</f>
        <v>10186.57</v>
      </c>
      <c r="G21" s="287">
        <f t="shared" si="23"/>
        <v>91</v>
      </c>
      <c r="H21" s="288"/>
      <c r="I21" s="283"/>
      <c r="J21" s="289"/>
      <c r="K21" s="289"/>
      <c r="L21" s="289"/>
      <c r="M21" s="289"/>
      <c r="N21" s="289"/>
      <c r="O21" s="289"/>
      <c r="P21" s="52"/>
      <c r="Q21" s="52"/>
      <c r="R21" s="52"/>
      <c r="S21" s="202"/>
      <c r="T21" s="202"/>
      <c r="U21" s="202"/>
      <c r="V21" s="290">
        <f>'4. Summary statistics'!B256</f>
        <v>44785</v>
      </c>
      <c r="W21" s="202">
        <f t="shared" ref="W21:X21" si="175">W20</f>
        <v>1.2178</v>
      </c>
      <c r="X21" s="202">
        <f t="shared" si="175"/>
        <v>1.0844</v>
      </c>
      <c r="Y21" s="202"/>
      <c r="Z21" s="291">
        <f t="shared" si="25"/>
        <v>45150</v>
      </c>
      <c r="AA21" s="202">
        <f t="shared" ref="AA21:AB21" si="176">AA20</f>
        <v>1.2178</v>
      </c>
      <c r="AB21" s="202">
        <f t="shared" si="176"/>
        <v>1.0844</v>
      </c>
      <c r="AC21" s="202"/>
      <c r="AD21" s="291">
        <f t="shared" si="27"/>
        <v>45516</v>
      </c>
      <c r="AE21" s="202">
        <f t="shared" ref="AE21:AF21" si="177">AE20</f>
        <v>1.2178</v>
      </c>
      <c r="AF21" s="202">
        <f t="shared" si="177"/>
        <v>1.0844</v>
      </c>
      <c r="AG21" s="202"/>
      <c r="AH21" s="291">
        <f t="shared" si="29"/>
        <v>45881</v>
      </c>
      <c r="AI21" s="202">
        <f t="shared" ref="AI21:AJ21" si="178">AI20</f>
        <v>1.2178</v>
      </c>
      <c r="AJ21" s="202">
        <f t="shared" si="178"/>
        <v>1.0844</v>
      </c>
      <c r="AK21" s="202"/>
      <c r="AL21" s="291">
        <f t="shared" si="31"/>
        <v>46246</v>
      </c>
      <c r="AM21" s="202">
        <f t="shared" ref="AM21:AN21" si="179">AM20</f>
        <v>1.2178</v>
      </c>
      <c r="AN21" s="202">
        <f t="shared" si="179"/>
        <v>1.0844</v>
      </c>
      <c r="AO21" s="202"/>
      <c r="AP21" s="291">
        <f t="shared" si="33"/>
        <v>46611</v>
      </c>
      <c r="AQ21" s="202">
        <f t="shared" ref="AQ21:AR21" si="180">AQ20</f>
        <v>1.2178</v>
      </c>
      <c r="AR21" s="202">
        <f t="shared" si="180"/>
        <v>1.0844</v>
      </c>
      <c r="AS21" s="202"/>
      <c r="AT21" s="291">
        <f t="shared" si="35"/>
        <v>46977</v>
      </c>
      <c r="AU21" s="202">
        <f t="shared" ref="AU21:AV21" si="181">AU20</f>
        <v>1.2178</v>
      </c>
      <c r="AV21" s="202">
        <f t="shared" si="181"/>
        <v>1.0844</v>
      </c>
      <c r="AW21" s="202"/>
      <c r="AX21" s="291">
        <f t="shared" si="37"/>
        <v>47342</v>
      </c>
      <c r="AY21" s="202">
        <f t="shared" ref="AY21:AZ21" si="182">AY20</f>
        <v>1.2178</v>
      </c>
      <c r="AZ21" s="202">
        <f t="shared" si="182"/>
        <v>1.0844</v>
      </c>
      <c r="BA21" s="202"/>
      <c r="BB21" s="291">
        <f t="shared" si="39"/>
        <v>47707</v>
      </c>
      <c r="BC21" s="202">
        <f t="shared" ref="BC21:BD21" si="183">BC20</f>
        <v>1.2178</v>
      </c>
      <c r="BD21" s="202">
        <f t="shared" si="183"/>
        <v>1.0844</v>
      </c>
      <c r="BE21" s="202"/>
      <c r="BF21" s="291">
        <f t="shared" si="41"/>
        <v>48072</v>
      </c>
      <c r="BG21" s="202">
        <f t="shared" ref="BG21:BH21" si="184">BG20</f>
        <v>1.2178</v>
      </c>
      <c r="BH21" s="202">
        <f t="shared" si="184"/>
        <v>1.0844</v>
      </c>
      <c r="BI21" s="202"/>
      <c r="BJ21" s="291">
        <f t="shared" si="43"/>
        <v>48438</v>
      </c>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row>
    <row r="22" ht="12.0" customHeight="1">
      <c r="A22" s="281">
        <f t="shared" si="44"/>
        <v>17</v>
      </c>
      <c r="B22" s="282">
        <f>'4. Summary statistics'!B257</f>
        <v>44785</v>
      </c>
      <c r="C22" s="283" t="str">
        <f t="shared" si="22"/>
        <v>09-2022</v>
      </c>
      <c r="D22" s="284">
        <f>'4. Summary statistics'!C257</f>
        <v>44701</v>
      </c>
      <c r="E22" s="285" t="str">
        <f>'4. Summary statistics'!D257</f>
        <v>LKA09122H196</v>
      </c>
      <c r="F22" s="286">
        <f>'4. Summary statistics'!G257</f>
        <v>32699.74</v>
      </c>
      <c r="G22" s="287">
        <f t="shared" si="23"/>
        <v>84</v>
      </c>
      <c r="H22" s="288"/>
      <c r="I22" s="283"/>
      <c r="J22" s="289"/>
      <c r="K22" s="289"/>
      <c r="L22" s="289"/>
      <c r="M22" s="289"/>
      <c r="N22" s="289"/>
      <c r="O22" s="289"/>
      <c r="P22" s="52"/>
      <c r="Q22" s="52"/>
      <c r="R22" s="52"/>
      <c r="S22" s="202"/>
      <c r="T22" s="202"/>
      <c r="U22" s="202"/>
      <c r="V22" s="290">
        <f>'4. Summary statistics'!B257</f>
        <v>44785</v>
      </c>
      <c r="W22" s="202">
        <f t="shared" ref="W22:X22" si="185">W21</f>
        <v>1.2178</v>
      </c>
      <c r="X22" s="202">
        <f t="shared" si="185"/>
        <v>1.0844</v>
      </c>
      <c r="Y22" s="202"/>
      <c r="Z22" s="291">
        <f t="shared" si="25"/>
        <v>45150</v>
      </c>
      <c r="AA22" s="202">
        <f t="shared" ref="AA22:AB22" si="186">AA21</f>
        <v>1.2178</v>
      </c>
      <c r="AB22" s="202">
        <f t="shared" si="186"/>
        <v>1.0844</v>
      </c>
      <c r="AC22" s="202"/>
      <c r="AD22" s="291">
        <f t="shared" si="27"/>
        <v>45516</v>
      </c>
      <c r="AE22" s="202">
        <f t="shared" ref="AE22:AF22" si="187">AE21</f>
        <v>1.2178</v>
      </c>
      <c r="AF22" s="202">
        <f t="shared" si="187"/>
        <v>1.0844</v>
      </c>
      <c r="AG22" s="202"/>
      <c r="AH22" s="291">
        <f t="shared" si="29"/>
        <v>45881</v>
      </c>
      <c r="AI22" s="202">
        <f t="shared" ref="AI22:AJ22" si="188">AI21</f>
        <v>1.2178</v>
      </c>
      <c r="AJ22" s="202">
        <f t="shared" si="188"/>
        <v>1.0844</v>
      </c>
      <c r="AK22" s="202"/>
      <c r="AL22" s="291">
        <f t="shared" si="31"/>
        <v>46246</v>
      </c>
      <c r="AM22" s="202">
        <f t="shared" ref="AM22:AN22" si="189">AM21</f>
        <v>1.2178</v>
      </c>
      <c r="AN22" s="202">
        <f t="shared" si="189"/>
        <v>1.0844</v>
      </c>
      <c r="AO22" s="202"/>
      <c r="AP22" s="291">
        <f t="shared" si="33"/>
        <v>46611</v>
      </c>
      <c r="AQ22" s="202">
        <f t="shared" ref="AQ22:AR22" si="190">AQ21</f>
        <v>1.2178</v>
      </c>
      <c r="AR22" s="202">
        <f t="shared" si="190"/>
        <v>1.0844</v>
      </c>
      <c r="AS22" s="202"/>
      <c r="AT22" s="291">
        <f t="shared" si="35"/>
        <v>46977</v>
      </c>
      <c r="AU22" s="202">
        <f t="shared" ref="AU22:AV22" si="191">AU21</f>
        <v>1.2178</v>
      </c>
      <c r="AV22" s="202">
        <f t="shared" si="191"/>
        <v>1.0844</v>
      </c>
      <c r="AW22" s="202"/>
      <c r="AX22" s="291">
        <f t="shared" si="37"/>
        <v>47342</v>
      </c>
      <c r="AY22" s="202">
        <f t="shared" ref="AY22:AZ22" si="192">AY21</f>
        <v>1.2178</v>
      </c>
      <c r="AZ22" s="202">
        <f t="shared" si="192"/>
        <v>1.0844</v>
      </c>
      <c r="BA22" s="202"/>
      <c r="BB22" s="291">
        <f t="shared" si="39"/>
        <v>47707</v>
      </c>
      <c r="BC22" s="202">
        <f t="shared" ref="BC22:BD22" si="193">BC21</f>
        <v>1.2178</v>
      </c>
      <c r="BD22" s="202">
        <f t="shared" si="193"/>
        <v>1.0844</v>
      </c>
      <c r="BE22" s="202"/>
      <c r="BF22" s="291">
        <f t="shared" si="41"/>
        <v>48072</v>
      </c>
      <c r="BG22" s="202">
        <f t="shared" ref="BG22:BH22" si="194">BG21</f>
        <v>1.2178</v>
      </c>
      <c r="BH22" s="202">
        <f t="shared" si="194"/>
        <v>1.0844</v>
      </c>
      <c r="BI22" s="202"/>
      <c r="BJ22" s="291">
        <f t="shared" si="43"/>
        <v>48438</v>
      </c>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row>
    <row r="23" ht="12.0" customHeight="1">
      <c r="A23" s="281">
        <f t="shared" si="44"/>
        <v>18</v>
      </c>
      <c r="B23" s="282">
        <f>'4. Summary statistics'!B258</f>
        <v>44785</v>
      </c>
      <c r="C23" s="283" t="str">
        <f t="shared" si="22"/>
        <v>09-2022</v>
      </c>
      <c r="D23" s="284">
        <f>'4. Summary statistics'!C258</f>
        <v>44727</v>
      </c>
      <c r="E23" s="285" t="str">
        <f>'4. Summary statistics'!D258</f>
        <v>LKA36422H122</v>
      </c>
      <c r="F23" s="286">
        <f>'4. Summary statistics'!G258</f>
        <v>10000</v>
      </c>
      <c r="G23" s="287">
        <f t="shared" si="23"/>
        <v>58</v>
      </c>
      <c r="H23" s="288"/>
      <c r="I23" s="283"/>
      <c r="J23" s="289"/>
      <c r="K23" s="289"/>
      <c r="L23" s="289"/>
      <c r="M23" s="289"/>
      <c r="N23" s="289"/>
      <c r="O23" s="289"/>
      <c r="P23" s="52"/>
      <c r="Q23" s="52"/>
      <c r="R23" s="52"/>
      <c r="S23" s="202"/>
      <c r="T23" s="202"/>
      <c r="U23" s="202"/>
      <c r="V23" s="290">
        <f>'4. Summary statistics'!B258</f>
        <v>44785</v>
      </c>
      <c r="W23" s="202">
        <f t="shared" ref="W23:X23" si="195">W22</f>
        <v>1.2178</v>
      </c>
      <c r="X23" s="202">
        <f t="shared" si="195"/>
        <v>1.0844</v>
      </c>
      <c r="Y23" s="202"/>
      <c r="Z23" s="291">
        <f t="shared" si="25"/>
        <v>45150</v>
      </c>
      <c r="AA23" s="202">
        <f t="shared" ref="AA23:AB23" si="196">AA22</f>
        <v>1.2178</v>
      </c>
      <c r="AB23" s="202">
        <f t="shared" si="196"/>
        <v>1.0844</v>
      </c>
      <c r="AC23" s="202"/>
      <c r="AD23" s="291">
        <f t="shared" si="27"/>
        <v>45516</v>
      </c>
      <c r="AE23" s="202">
        <f t="shared" ref="AE23:AF23" si="197">AE22</f>
        <v>1.2178</v>
      </c>
      <c r="AF23" s="202">
        <f t="shared" si="197"/>
        <v>1.0844</v>
      </c>
      <c r="AG23" s="202"/>
      <c r="AH23" s="291">
        <f t="shared" si="29"/>
        <v>45881</v>
      </c>
      <c r="AI23" s="202">
        <f t="shared" ref="AI23:AJ23" si="198">AI22</f>
        <v>1.2178</v>
      </c>
      <c r="AJ23" s="202">
        <f t="shared" si="198"/>
        <v>1.0844</v>
      </c>
      <c r="AK23" s="202"/>
      <c r="AL23" s="291">
        <f t="shared" si="31"/>
        <v>46246</v>
      </c>
      <c r="AM23" s="202">
        <f t="shared" ref="AM23:AN23" si="199">AM22</f>
        <v>1.2178</v>
      </c>
      <c r="AN23" s="202">
        <f t="shared" si="199"/>
        <v>1.0844</v>
      </c>
      <c r="AO23" s="202"/>
      <c r="AP23" s="291">
        <f t="shared" si="33"/>
        <v>46611</v>
      </c>
      <c r="AQ23" s="202">
        <f t="shared" ref="AQ23:AR23" si="200">AQ22</f>
        <v>1.2178</v>
      </c>
      <c r="AR23" s="202">
        <f t="shared" si="200"/>
        <v>1.0844</v>
      </c>
      <c r="AS23" s="202"/>
      <c r="AT23" s="291">
        <f t="shared" si="35"/>
        <v>46977</v>
      </c>
      <c r="AU23" s="202">
        <f t="shared" ref="AU23:AV23" si="201">AU22</f>
        <v>1.2178</v>
      </c>
      <c r="AV23" s="202">
        <f t="shared" si="201"/>
        <v>1.0844</v>
      </c>
      <c r="AW23" s="202"/>
      <c r="AX23" s="291">
        <f t="shared" si="37"/>
        <v>47342</v>
      </c>
      <c r="AY23" s="202">
        <f t="shared" ref="AY23:AZ23" si="202">AY22</f>
        <v>1.2178</v>
      </c>
      <c r="AZ23" s="202">
        <f t="shared" si="202"/>
        <v>1.0844</v>
      </c>
      <c r="BA23" s="202"/>
      <c r="BB23" s="291">
        <f t="shared" si="39"/>
        <v>47707</v>
      </c>
      <c r="BC23" s="202">
        <f t="shared" ref="BC23:BD23" si="203">BC22</f>
        <v>1.2178</v>
      </c>
      <c r="BD23" s="202">
        <f t="shared" si="203"/>
        <v>1.0844</v>
      </c>
      <c r="BE23" s="202"/>
      <c r="BF23" s="291">
        <f t="shared" si="41"/>
        <v>48072</v>
      </c>
      <c r="BG23" s="202">
        <f t="shared" ref="BG23:BH23" si="204">BG22</f>
        <v>1.2178</v>
      </c>
      <c r="BH23" s="202">
        <f t="shared" si="204"/>
        <v>1.0844</v>
      </c>
      <c r="BI23" s="202"/>
      <c r="BJ23" s="291">
        <f t="shared" si="43"/>
        <v>48438</v>
      </c>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row>
    <row r="24" ht="12.0" customHeight="1">
      <c r="A24" s="281">
        <f t="shared" si="44"/>
        <v>19</v>
      </c>
      <c r="B24" s="282">
        <f>'4. Summary statistics'!B259</f>
        <v>44792</v>
      </c>
      <c r="C24" s="283" t="str">
        <f t="shared" si="22"/>
        <v>09-2022</v>
      </c>
      <c r="D24" s="284">
        <f>'4. Summary statistics'!C259</f>
        <v>44428</v>
      </c>
      <c r="E24" s="285" t="str">
        <f>'4. Summary statistics'!D259</f>
        <v>LKA36422H197</v>
      </c>
      <c r="F24" s="286">
        <f>'4. Summary statistics'!G259</f>
        <v>17657.99</v>
      </c>
      <c r="G24" s="287">
        <f t="shared" si="23"/>
        <v>364</v>
      </c>
      <c r="H24" s="288"/>
      <c r="I24" s="283"/>
      <c r="J24" s="289"/>
      <c r="K24" s="289"/>
      <c r="L24" s="289"/>
      <c r="M24" s="289"/>
      <c r="N24" s="289"/>
      <c r="O24" s="289"/>
      <c r="P24" s="52"/>
      <c r="Q24" s="52"/>
      <c r="R24" s="52"/>
      <c r="S24" s="202"/>
      <c r="T24" s="202"/>
      <c r="U24" s="202"/>
      <c r="V24" s="290">
        <f>'4. Summary statistics'!B259</f>
        <v>44792</v>
      </c>
      <c r="W24" s="202">
        <f t="shared" ref="W24:X24" si="205">W23</f>
        <v>1.2178</v>
      </c>
      <c r="X24" s="202">
        <f t="shared" si="205"/>
        <v>1.0844</v>
      </c>
      <c r="Y24" s="202"/>
      <c r="Z24" s="291">
        <f t="shared" si="25"/>
        <v>45157</v>
      </c>
      <c r="AA24" s="202">
        <f t="shared" ref="AA24:AB24" si="206">AA23</f>
        <v>1.2178</v>
      </c>
      <c r="AB24" s="202">
        <f t="shared" si="206"/>
        <v>1.0844</v>
      </c>
      <c r="AC24" s="202"/>
      <c r="AD24" s="291">
        <f t="shared" si="27"/>
        <v>45523</v>
      </c>
      <c r="AE24" s="202">
        <f t="shared" ref="AE24:AF24" si="207">AE23</f>
        <v>1.2178</v>
      </c>
      <c r="AF24" s="202">
        <f t="shared" si="207"/>
        <v>1.0844</v>
      </c>
      <c r="AG24" s="202"/>
      <c r="AH24" s="291">
        <f t="shared" si="29"/>
        <v>45888</v>
      </c>
      <c r="AI24" s="202">
        <f t="shared" ref="AI24:AJ24" si="208">AI23</f>
        <v>1.2178</v>
      </c>
      <c r="AJ24" s="202">
        <f t="shared" si="208"/>
        <v>1.0844</v>
      </c>
      <c r="AK24" s="202"/>
      <c r="AL24" s="291">
        <f t="shared" si="31"/>
        <v>46253</v>
      </c>
      <c r="AM24" s="202">
        <f t="shared" ref="AM24:AN24" si="209">AM23</f>
        <v>1.2178</v>
      </c>
      <c r="AN24" s="202">
        <f t="shared" si="209"/>
        <v>1.0844</v>
      </c>
      <c r="AO24" s="202"/>
      <c r="AP24" s="291">
        <f t="shared" si="33"/>
        <v>46618</v>
      </c>
      <c r="AQ24" s="202">
        <f t="shared" ref="AQ24:AR24" si="210">AQ23</f>
        <v>1.2178</v>
      </c>
      <c r="AR24" s="202">
        <f t="shared" si="210"/>
        <v>1.0844</v>
      </c>
      <c r="AS24" s="202"/>
      <c r="AT24" s="291">
        <f t="shared" si="35"/>
        <v>46984</v>
      </c>
      <c r="AU24" s="202">
        <f t="shared" ref="AU24:AV24" si="211">AU23</f>
        <v>1.2178</v>
      </c>
      <c r="AV24" s="202">
        <f t="shared" si="211"/>
        <v>1.0844</v>
      </c>
      <c r="AW24" s="202"/>
      <c r="AX24" s="291">
        <f t="shared" si="37"/>
        <v>47349</v>
      </c>
      <c r="AY24" s="202">
        <f t="shared" ref="AY24:AZ24" si="212">AY23</f>
        <v>1.2178</v>
      </c>
      <c r="AZ24" s="202">
        <f t="shared" si="212"/>
        <v>1.0844</v>
      </c>
      <c r="BA24" s="202"/>
      <c r="BB24" s="291">
        <f t="shared" si="39"/>
        <v>47714</v>
      </c>
      <c r="BC24" s="202">
        <f t="shared" ref="BC24:BD24" si="213">BC23</f>
        <v>1.2178</v>
      </c>
      <c r="BD24" s="202">
        <f t="shared" si="213"/>
        <v>1.0844</v>
      </c>
      <c r="BE24" s="202"/>
      <c r="BF24" s="291">
        <f t="shared" si="41"/>
        <v>48079</v>
      </c>
      <c r="BG24" s="202">
        <f t="shared" ref="BG24:BH24" si="214">BG23</f>
        <v>1.2178</v>
      </c>
      <c r="BH24" s="202">
        <f t="shared" si="214"/>
        <v>1.0844</v>
      </c>
      <c r="BI24" s="202"/>
      <c r="BJ24" s="291">
        <f t="shared" si="43"/>
        <v>48445</v>
      </c>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row>
    <row r="25" ht="12.0" customHeight="1">
      <c r="A25" s="281">
        <f t="shared" si="44"/>
        <v>20</v>
      </c>
      <c r="B25" s="282">
        <f>'4. Summary statistics'!B260</f>
        <v>44792</v>
      </c>
      <c r="C25" s="283" t="str">
        <f t="shared" si="22"/>
        <v>09-2022</v>
      </c>
      <c r="D25" s="284">
        <f>'4. Summary statistics'!C260</f>
        <v>44579</v>
      </c>
      <c r="E25" s="285" t="str">
        <f>'4. Summary statistics'!D260</f>
        <v>LKA36422H197</v>
      </c>
      <c r="F25" s="286">
        <f>'4. Summary statistics'!G260</f>
        <v>10000</v>
      </c>
      <c r="G25" s="287">
        <f t="shared" si="23"/>
        <v>213</v>
      </c>
      <c r="H25" s="288"/>
      <c r="I25" s="283"/>
      <c r="J25" s="289"/>
      <c r="K25" s="289"/>
      <c r="L25" s="289"/>
      <c r="M25" s="289"/>
      <c r="N25" s="289"/>
      <c r="O25" s="289"/>
      <c r="P25" s="52"/>
      <c r="Q25" s="52"/>
      <c r="R25" s="52"/>
      <c r="S25" s="202"/>
      <c r="T25" s="202"/>
      <c r="U25" s="202"/>
      <c r="V25" s="290">
        <f>'4. Summary statistics'!B260</f>
        <v>44792</v>
      </c>
      <c r="W25" s="202">
        <f t="shared" ref="W25:X25" si="215">W24</f>
        <v>1.2178</v>
      </c>
      <c r="X25" s="202">
        <f t="shared" si="215"/>
        <v>1.0844</v>
      </c>
      <c r="Y25" s="202"/>
      <c r="Z25" s="291">
        <f t="shared" si="25"/>
        <v>45157</v>
      </c>
      <c r="AA25" s="202">
        <f t="shared" ref="AA25:AB25" si="216">AA24</f>
        <v>1.2178</v>
      </c>
      <c r="AB25" s="202">
        <f t="shared" si="216"/>
        <v>1.0844</v>
      </c>
      <c r="AC25" s="202"/>
      <c r="AD25" s="291">
        <f t="shared" si="27"/>
        <v>45523</v>
      </c>
      <c r="AE25" s="202">
        <f t="shared" ref="AE25:AF25" si="217">AE24</f>
        <v>1.2178</v>
      </c>
      <c r="AF25" s="202">
        <f t="shared" si="217"/>
        <v>1.0844</v>
      </c>
      <c r="AG25" s="202"/>
      <c r="AH25" s="291">
        <f t="shared" si="29"/>
        <v>45888</v>
      </c>
      <c r="AI25" s="202">
        <f t="shared" ref="AI25:AJ25" si="218">AI24</f>
        <v>1.2178</v>
      </c>
      <c r="AJ25" s="202">
        <f t="shared" si="218"/>
        <v>1.0844</v>
      </c>
      <c r="AK25" s="202"/>
      <c r="AL25" s="291">
        <f t="shared" si="31"/>
        <v>46253</v>
      </c>
      <c r="AM25" s="202">
        <f t="shared" ref="AM25:AN25" si="219">AM24</f>
        <v>1.2178</v>
      </c>
      <c r="AN25" s="202">
        <f t="shared" si="219"/>
        <v>1.0844</v>
      </c>
      <c r="AO25" s="202"/>
      <c r="AP25" s="291">
        <f t="shared" si="33"/>
        <v>46618</v>
      </c>
      <c r="AQ25" s="202">
        <f t="shared" ref="AQ25:AR25" si="220">AQ24</f>
        <v>1.2178</v>
      </c>
      <c r="AR25" s="202">
        <f t="shared" si="220"/>
        <v>1.0844</v>
      </c>
      <c r="AS25" s="202"/>
      <c r="AT25" s="291">
        <f t="shared" si="35"/>
        <v>46984</v>
      </c>
      <c r="AU25" s="202">
        <f t="shared" ref="AU25:AV25" si="221">AU24</f>
        <v>1.2178</v>
      </c>
      <c r="AV25" s="202">
        <f t="shared" si="221"/>
        <v>1.0844</v>
      </c>
      <c r="AW25" s="202"/>
      <c r="AX25" s="291">
        <f t="shared" si="37"/>
        <v>47349</v>
      </c>
      <c r="AY25" s="202">
        <f t="shared" ref="AY25:AZ25" si="222">AY24</f>
        <v>1.2178</v>
      </c>
      <c r="AZ25" s="202">
        <f t="shared" si="222"/>
        <v>1.0844</v>
      </c>
      <c r="BA25" s="202"/>
      <c r="BB25" s="291">
        <f t="shared" si="39"/>
        <v>47714</v>
      </c>
      <c r="BC25" s="202">
        <f t="shared" ref="BC25:BD25" si="223">BC24</f>
        <v>1.2178</v>
      </c>
      <c r="BD25" s="202">
        <f t="shared" si="223"/>
        <v>1.0844</v>
      </c>
      <c r="BE25" s="202"/>
      <c r="BF25" s="291">
        <f t="shared" si="41"/>
        <v>48079</v>
      </c>
      <c r="BG25" s="202">
        <f t="shared" ref="BG25:BH25" si="224">BG24</f>
        <v>1.2178</v>
      </c>
      <c r="BH25" s="202">
        <f t="shared" si="224"/>
        <v>1.0844</v>
      </c>
      <c r="BI25" s="202"/>
      <c r="BJ25" s="291">
        <f t="shared" si="43"/>
        <v>48445</v>
      </c>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row>
    <row r="26" ht="12.0" customHeight="1">
      <c r="A26" s="281">
        <f t="shared" si="44"/>
        <v>21</v>
      </c>
      <c r="B26" s="282">
        <f>'4. Summary statistics'!B261</f>
        <v>44792</v>
      </c>
      <c r="C26" s="283" t="str">
        <f t="shared" si="22"/>
        <v>09-2022</v>
      </c>
      <c r="D26" s="284">
        <f>'4. Summary statistics'!C261</f>
        <v>44610</v>
      </c>
      <c r="E26" s="285" t="str">
        <f>'4. Summary statistics'!D261</f>
        <v>LKA18222H193</v>
      </c>
      <c r="F26" s="286">
        <f>'4. Summary statistics'!G261</f>
        <v>1265</v>
      </c>
      <c r="G26" s="287">
        <f t="shared" si="23"/>
        <v>182</v>
      </c>
      <c r="H26" s="288"/>
      <c r="I26" s="283"/>
      <c r="J26" s="289"/>
      <c r="K26" s="289"/>
      <c r="L26" s="289"/>
      <c r="M26" s="289"/>
      <c r="N26" s="289"/>
      <c r="O26" s="289"/>
      <c r="P26" s="52"/>
      <c r="Q26" s="52"/>
      <c r="R26" s="52"/>
      <c r="S26" s="202"/>
      <c r="T26" s="202"/>
      <c r="U26" s="202"/>
      <c r="V26" s="290">
        <f>'4. Summary statistics'!B261</f>
        <v>44792</v>
      </c>
      <c r="W26" s="202">
        <f t="shared" ref="W26:X26" si="225">W25</f>
        <v>1.2178</v>
      </c>
      <c r="X26" s="202">
        <f t="shared" si="225"/>
        <v>1.0844</v>
      </c>
      <c r="Y26" s="202"/>
      <c r="Z26" s="291">
        <f t="shared" si="25"/>
        <v>45157</v>
      </c>
      <c r="AA26" s="202">
        <f t="shared" ref="AA26:AB26" si="226">AA25</f>
        <v>1.2178</v>
      </c>
      <c r="AB26" s="202">
        <f t="shared" si="226"/>
        <v>1.0844</v>
      </c>
      <c r="AC26" s="202"/>
      <c r="AD26" s="291">
        <f t="shared" si="27"/>
        <v>45523</v>
      </c>
      <c r="AE26" s="202">
        <f t="shared" ref="AE26:AF26" si="227">AE25</f>
        <v>1.2178</v>
      </c>
      <c r="AF26" s="202">
        <f t="shared" si="227"/>
        <v>1.0844</v>
      </c>
      <c r="AG26" s="202"/>
      <c r="AH26" s="291">
        <f t="shared" si="29"/>
        <v>45888</v>
      </c>
      <c r="AI26" s="202">
        <f t="shared" ref="AI26:AJ26" si="228">AI25</f>
        <v>1.2178</v>
      </c>
      <c r="AJ26" s="202">
        <f t="shared" si="228"/>
        <v>1.0844</v>
      </c>
      <c r="AK26" s="202"/>
      <c r="AL26" s="291">
        <f t="shared" si="31"/>
        <v>46253</v>
      </c>
      <c r="AM26" s="202">
        <f t="shared" ref="AM26:AN26" si="229">AM25</f>
        <v>1.2178</v>
      </c>
      <c r="AN26" s="202">
        <f t="shared" si="229"/>
        <v>1.0844</v>
      </c>
      <c r="AO26" s="202"/>
      <c r="AP26" s="291">
        <f t="shared" si="33"/>
        <v>46618</v>
      </c>
      <c r="AQ26" s="202">
        <f t="shared" ref="AQ26:AR26" si="230">AQ25</f>
        <v>1.2178</v>
      </c>
      <c r="AR26" s="202">
        <f t="shared" si="230"/>
        <v>1.0844</v>
      </c>
      <c r="AS26" s="202"/>
      <c r="AT26" s="291">
        <f t="shared" si="35"/>
        <v>46984</v>
      </c>
      <c r="AU26" s="202">
        <f t="shared" ref="AU26:AV26" si="231">AU25</f>
        <v>1.2178</v>
      </c>
      <c r="AV26" s="202">
        <f t="shared" si="231"/>
        <v>1.0844</v>
      </c>
      <c r="AW26" s="202"/>
      <c r="AX26" s="291">
        <f t="shared" si="37"/>
        <v>47349</v>
      </c>
      <c r="AY26" s="202">
        <f t="shared" ref="AY26:AZ26" si="232">AY25</f>
        <v>1.2178</v>
      </c>
      <c r="AZ26" s="202">
        <f t="shared" si="232"/>
        <v>1.0844</v>
      </c>
      <c r="BA26" s="202"/>
      <c r="BB26" s="291">
        <f t="shared" si="39"/>
        <v>47714</v>
      </c>
      <c r="BC26" s="202">
        <f t="shared" ref="BC26:BD26" si="233">BC25</f>
        <v>1.2178</v>
      </c>
      <c r="BD26" s="202">
        <f t="shared" si="233"/>
        <v>1.0844</v>
      </c>
      <c r="BE26" s="202"/>
      <c r="BF26" s="291">
        <f t="shared" si="41"/>
        <v>48079</v>
      </c>
      <c r="BG26" s="202">
        <f t="shared" ref="BG26:BH26" si="234">BG25</f>
        <v>1.2178</v>
      </c>
      <c r="BH26" s="202">
        <f t="shared" si="234"/>
        <v>1.0844</v>
      </c>
      <c r="BI26" s="202"/>
      <c r="BJ26" s="291">
        <f t="shared" si="43"/>
        <v>48445</v>
      </c>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c r="HF26" s="291"/>
      <c r="HG26" s="291"/>
      <c r="HH26" s="291"/>
      <c r="HI26" s="291"/>
      <c r="HJ26" s="291"/>
      <c r="HK26" s="291"/>
      <c r="HL26" s="291"/>
      <c r="HM26" s="291"/>
      <c r="HN26" s="291"/>
      <c r="HO26" s="291"/>
      <c r="HP26" s="291"/>
      <c r="HQ26" s="291"/>
    </row>
    <row r="27" ht="12.0" customHeight="1">
      <c r="A27" s="281">
        <f t="shared" si="44"/>
        <v>22</v>
      </c>
      <c r="B27" s="282">
        <f>'4. Summary statistics'!B262</f>
        <v>44792</v>
      </c>
      <c r="C27" s="283" t="str">
        <f t="shared" si="22"/>
        <v>09-2022</v>
      </c>
      <c r="D27" s="284">
        <f>'4. Summary statistics'!C262</f>
        <v>44631</v>
      </c>
      <c r="E27" s="285" t="str">
        <f>'4. Summary statistics'!D262</f>
        <v>LKA36422H197</v>
      </c>
      <c r="F27" s="286">
        <f>'4. Summary statistics'!G262</f>
        <v>22308.53</v>
      </c>
      <c r="G27" s="287">
        <f t="shared" si="23"/>
        <v>161</v>
      </c>
      <c r="H27" s="288"/>
      <c r="I27" s="283"/>
      <c r="J27" s="289"/>
      <c r="K27" s="289"/>
      <c r="L27" s="289"/>
      <c r="M27" s="289"/>
      <c r="N27" s="289"/>
      <c r="O27" s="289"/>
      <c r="P27" s="52"/>
      <c r="Q27" s="52"/>
      <c r="R27" s="52"/>
      <c r="S27" s="202"/>
      <c r="T27" s="202"/>
      <c r="U27" s="202"/>
      <c r="V27" s="290">
        <f>'4. Summary statistics'!B262</f>
        <v>44792</v>
      </c>
      <c r="W27" s="202">
        <f t="shared" ref="W27:X27" si="235">W26</f>
        <v>1.2178</v>
      </c>
      <c r="X27" s="202">
        <f t="shared" si="235"/>
        <v>1.0844</v>
      </c>
      <c r="Y27" s="202"/>
      <c r="Z27" s="291">
        <f t="shared" si="25"/>
        <v>45157</v>
      </c>
      <c r="AA27" s="202">
        <f t="shared" ref="AA27:AB27" si="236">AA26</f>
        <v>1.2178</v>
      </c>
      <c r="AB27" s="202">
        <f t="shared" si="236"/>
        <v>1.0844</v>
      </c>
      <c r="AC27" s="202"/>
      <c r="AD27" s="291">
        <f t="shared" si="27"/>
        <v>45523</v>
      </c>
      <c r="AE27" s="202">
        <f t="shared" ref="AE27:AF27" si="237">AE26</f>
        <v>1.2178</v>
      </c>
      <c r="AF27" s="202">
        <f t="shared" si="237"/>
        <v>1.0844</v>
      </c>
      <c r="AG27" s="202"/>
      <c r="AH27" s="291">
        <f t="shared" si="29"/>
        <v>45888</v>
      </c>
      <c r="AI27" s="202">
        <f t="shared" ref="AI27:AJ27" si="238">AI26</f>
        <v>1.2178</v>
      </c>
      <c r="AJ27" s="202">
        <f t="shared" si="238"/>
        <v>1.0844</v>
      </c>
      <c r="AK27" s="202"/>
      <c r="AL27" s="291">
        <f t="shared" si="31"/>
        <v>46253</v>
      </c>
      <c r="AM27" s="202">
        <f t="shared" ref="AM27:AN27" si="239">AM26</f>
        <v>1.2178</v>
      </c>
      <c r="AN27" s="202">
        <f t="shared" si="239"/>
        <v>1.0844</v>
      </c>
      <c r="AO27" s="202"/>
      <c r="AP27" s="291">
        <f t="shared" si="33"/>
        <v>46618</v>
      </c>
      <c r="AQ27" s="202">
        <f t="shared" ref="AQ27:AR27" si="240">AQ26</f>
        <v>1.2178</v>
      </c>
      <c r="AR27" s="202">
        <f t="shared" si="240"/>
        <v>1.0844</v>
      </c>
      <c r="AS27" s="202"/>
      <c r="AT27" s="291">
        <f t="shared" si="35"/>
        <v>46984</v>
      </c>
      <c r="AU27" s="202">
        <f t="shared" ref="AU27:AV27" si="241">AU26</f>
        <v>1.2178</v>
      </c>
      <c r="AV27" s="202">
        <f t="shared" si="241"/>
        <v>1.0844</v>
      </c>
      <c r="AW27" s="202"/>
      <c r="AX27" s="291">
        <f t="shared" si="37"/>
        <v>47349</v>
      </c>
      <c r="AY27" s="202">
        <f t="shared" ref="AY27:AZ27" si="242">AY26</f>
        <v>1.2178</v>
      </c>
      <c r="AZ27" s="202">
        <f t="shared" si="242"/>
        <v>1.0844</v>
      </c>
      <c r="BA27" s="202"/>
      <c r="BB27" s="291">
        <f t="shared" si="39"/>
        <v>47714</v>
      </c>
      <c r="BC27" s="202">
        <f t="shared" ref="BC27:BD27" si="243">BC26</f>
        <v>1.2178</v>
      </c>
      <c r="BD27" s="202">
        <f t="shared" si="243"/>
        <v>1.0844</v>
      </c>
      <c r="BE27" s="202"/>
      <c r="BF27" s="291">
        <f t="shared" si="41"/>
        <v>48079</v>
      </c>
      <c r="BG27" s="202">
        <f t="shared" ref="BG27:BH27" si="244">BG26</f>
        <v>1.2178</v>
      </c>
      <c r="BH27" s="202">
        <f t="shared" si="244"/>
        <v>1.0844</v>
      </c>
      <c r="BI27" s="202"/>
      <c r="BJ27" s="291">
        <f t="shared" si="43"/>
        <v>48445</v>
      </c>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row>
    <row r="28" ht="12.0" customHeight="1">
      <c r="A28" s="281">
        <f t="shared" si="44"/>
        <v>23</v>
      </c>
      <c r="B28" s="282">
        <f>'4. Summary statistics'!B263</f>
        <v>44792</v>
      </c>
      <c r="C28" s="283" t="str">
        <f t="shared" si="22"/>
        <v>09-2022</v>
      </c>
      <c r="D28" s="284">
        <f>'4. Summary statistics'!C263</f>
        <v>44645</v>
      </c>
      <c r="E28" s="285" t="str">
        <f>'4. Summary statistics'!D263</f>
        <v>LKA36422H197</v>
      </c>
      <c r="F28" s="286">
        <f>'4. Summary statistics'!G263</f>
        <v>13195.69</v>
      </c>
      <c r="G28" s="287">
        <f t="shared" si="23"/>
        <v>147</v>
      </c>
      <c r="H28" s="288"/>
      <c r="I28" s="283"/>
      <c r="J28" s="289"/>
      <c r="K28" s="289"/>
      <c r="L28" s="289"/>
      <c r="M28" s="289"/>
      <c r="N28" s="289"/>
      <c r="O28" s="289"/>
      <c r="P28" s="52"/>
      <c r="Q28" s="52"/>
      <c r="R28" s="52"/>
      <c r="S28" s="202"/>
      <c r="T28" s="202"/>
      <c r="U28" s="202"/>
      <c r="V28" s="290">
        <f>'4. Summary statistics'!B263</f>
        <v>44792</v>
      </c>
      <c r="W28" s="202">
        <f t="shared" ref="W28:X28" si="245">W27</f>
        <v>1.2178</v>
      </c>
      <c r="X28" s="202">
        <f t="shared" si="245"/>
        <v>1.0844</v>
      </c>
      <c r="Y28" s="202"/>
      <c r="Z28" s="291">
        <f t="shared" si="25"/>
        <v>45157</v>
      </c>
      <c r="AA28" s="202">
        <f t="shared" ref="AA28:AB28" si="246">AA27</f>
        <v>1.2178</v>
      </c>
      <c r="AB28" s="202">
        <f t="shared" si="246"/>
        <v>1.0844</v>
      </c>
      <c r="AC28" s="202"/>
      <c r="AD28" s="291">
        <f t="shared" si="27"/>
        <v>45523</v>
      </c>
      <c r="AE28" s="202">
        <f t="shared" ref="AE28:AF28" si="247">AE27</f>
        <v>1.2178</v>
      </c>
      <c r="AF28" s="202">
        <f t="shared" si="247"/>
        <v>1.0844</v>
      </c>
      <c r="AG28" s="202"/>
      <c r="AH28" s="291">
        <f t="shared" si="29"/>
        <v>45888</v>
      </c>
      <c r="AI28" s="202">
        <f t="shared" ref="AI28:AJ28" si="248">AI27</f>
        <v>1.2178</v>
      </c>
      <c r="AJ28" s="202">
        <f t="shared" si="248"/>
        <v>1.0844</v>
      </c>
      <c r="AK28" s="202"/>
      <c r="AL28" s="291">
        <f t="shared" si="31"/>
        <v>46253</v>
      </c>
      <c r="AM28" s="202">
        <f t="shared" ref="AM28:AN28" si="249">AM27</f>
        <v>1.2178</v>
      </c>
      <c r="AN28" s="202">
        <f t="shared" si="249"/>
        <v>1.0844</v>
      </c>
      <c r="AO28" s="202"/>
      <c r="AP28" s="291">
        <f t="shared" si="33"/>
        <v>46618</v>
      </c>
      <c r="AQ28" s="202">
        <f t="shared" ref="AQ28:AR28" si="250">AQ27</f>
        <v>1.2178</v>
      </c>
      <c r="AR28" s="202">
        <f t="shared" si="250"/>
        <v>1.0844</v>
      </c>
      <c r="AS28" s="202"/>
      <c r="AT28" s="291">
        <f t="shared" si="35"/>
        <v>46984</v>
      </c>
      <c r="AU28" s="202">
        <f t="shared" ref="AU28:AV28" si="251">AU27</f>
        <v>1.2178</v>
      </c>
      <c r="AV28" s="202">
        <f t="shared" si="251"/>
        <v>1.0844</v>
      </c>
      <c r="AW28" s="202"/>
      <c r="AX28" s="291">
        <f t="shared" si="37"/>
        <v>47349</v>
      </c>
      <c r="AY28" s="202">
        <f t="shared" ref="AY28:AZ28" si="252">AY27</f>
        <v>1.2178</v>
      </c>
      <c r="AZ28" s="202">
        <f t="shared" si="252"/>
        <v>1.0844</v>
      </c>
      <c r="BA28" s="202"/>
      <c r="BB28" s="291">
        <f t="shared" si="39"/>
        <v>47714</v>
      </c>
      <c r="BC28" s="202">
        <f t="shared" ref="BC28:BD28" si="253">BC27</f>
        <v>1.2178</v>
      </c>
      <c r="BD28" s="202">
        <f t="shared" si="253"/>
        <v>1.0844</v>
      </c>
      <c r="BE28" s="202"/>
      <c r="BF28" s="291">
        <f t="shared" si="41"/>
        <v>48079</v>
      </c>
      <c r="BG28" s="202">
        <f t="shared" ref="BG28:BH28" si="254">BG27</f>
        <v>1.2178</v>
      </c>
      <c r="BH28" s="202">
        <f t="shared" si="254"/>
        <v>1.0844</v>
      </c>
      <c r="BI28" s="202"/>
      <c r="BJ28" s="291">
        <f t="shared" si="43"/>
        <v>48445</v>
      </c>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row>
    <row r="29" ht="12.0" customHeight="1">
      <c r="A29" s="281">
        <f t="shared" si="44"/>
        <v>24</v>
      </c>
      <c r="B29" s="282">
        <f>'4. Summary statistics'!B264</f>
        <v>44792</v>
      </c>
      <c r="C29" s="283" t="str">
        <f t="shared" si="22"/>
        <v>09-2022</v>
      </c>
      <c r="D29" s="284">
        <f>'4. Summary statistics'!C264</f>
        <v>44687</v>
      </c>
      <c r="E29" s="285" t="str">
        <f>'4. Summary statistics'!D264</f>
        <v>LKA36422H197</v>
      </c>
      <c r="F29" s="286">
        <f>'4. Summary statistics'!G264</f>
        <v>8000</v>
      </c>
      <c r="G29" s="287">
        <f t="shared" si="23"/>
        <v>105</v>
      </c>
      <c r="H29" s="288"/>
      <c r="I29" s="283"/>
      <c r="J29" s="289"/>
      <c r="K29" s="289"/>
      <c r="L29" s="289"/>
      <c r="M29" s="289"/>
      <c r="N29" s="289"/>
      <c r="O29" s="289"/>
      <c r="P29" s="52"/>
      <c r="Q29" s="52"/>
      <c r="R29" s="52"/>
      <c r="S29" s="202"/>
      <c r="T29" s="202"/>
      <c r="U29" s="202"/>
      <c r="V29" s="290">
        <f>'4. Summary statistics'!B264</f>
        <v>44792</v>
      </c>
      <c r="W29" s="202">
        <f t="shared" ref="W29:X29" si="255">W28</f>
        <v>1.2178</v>
      </c>
      <c r="X29" s="202">
        <f t="shared" si="255"/>
        <v>1.0844</v>
      </c>
      <c r="Y29" s="202"/>
      <c r="Z29" s="291">
        <f t="shared" si="25"/>
        <v>45157</v>
      </c>
      <c r="AA29" s="202">
        <f t="shared" ref="AA29:AB29" si="256">AA28</f>
        <v>1.2178</v>
      </c>
      <c r="AB29" s="202">
        <f t="shared" si="256"/>
        <v>1.0844</v>
      </c>
      <c r="AC29" s="202"/>
      <c r="AD29" s="291">
        <f t="shared" si="27"/>
        <v>45523</v>
      </c>
      <c r="AE29" s="202">
        <f t="shared" ref="AE29:AF29" si="257">AE28</f>
        <v>1.2178</v>
      </c>
      <c r="AF29" s="202">
        <f t="shared" si="257"/>
        <v>1.0844</v>
      </c>
      <c r="AG29" s="202"/>
      <c r="AH29" s="291">
        <f t="shared" si="29"/>
        <v>45888</v>
      </c>
      <c r="AI29" s="202">
        <f t="shared" ref="AI29:AJ29" si="258">AI28</f>
        <v>1.2178</v>
      </c>
      <c r="AJ29" s="202">
        <f t="shared" si="258"/>
        <v>1.0844</v>
      </c>
      <c r="AK29" s="202"/>
      <c r="AL29" s="291">
        <f t="shared" si="31"/>
        <v>46253</v>
      </c>
      <c r="AM29" s="202">
        <f t="shared" ref="AM29:AN29" si="259">AM28</f>
        <v>1.2178</v>
      </c>
      <c r="AN29" s="202">
        <f t="shared" si="259"/>
        <v>1.0844</v>
      </c>
      <c r="AO29" s="202"/>
      <c r="AP29" s="291">
        <f t="shared" si="33"/>
        <v>46618</v>
      </c>
      <c r="AQ29" s="202">
        <f t="shared" ref="AQ29:AR29" si="260">AQ28</f>
        <v>1.2178</v>
      </c>
      <c r="AR29" s="202">
        <f t="shared" si="260"/>
        <v>1.0844</v>
      </c>
      <c r="AS29" s="202"/>
      <c r="AT29" s="291">
        <f t="shared" si="35"/>
        <v>46984</v>
      </c>
      <c r="AU29" s="202">
        <f t="shared" ref="AU29:AV29" si="261">AU28</f>
        <v>1.2178</v>
      </c>
      <c r="AV29" s="202">
        <f t="shared" si="261"/>
        <v>1.0844</v>
      </c>
      <c r="AW29" s="202"/>
      <c r="AX29" s="291">
        <f t="shared" si="37"/>
        <v>47349</v>
      </c>
      <c r="AY29" s="202">
        <f t="shared" ref="AY29:AZ29" si="262">AY28</f>
        <v>1.2178</v>
      </c>
      <c r="AZ29" s="202">
        <f t="shared" si="262"/>
        <v>1.0844</v>
      </c>
      <c r="BA29" s="202"/>
      <c r="BB29" s="291">
        <f t="shared" si="39"/>
        <v>47714</v>
      </c>
      <c r="BC29" s="202">
        <f t="shared" ref="BC29:BD29" si="263">BC28</f>
        <v>1.2178</v>
      </c>
      <c r="BD29" s="202">
        <f t="shared" si="263"/>
        <v>1.0844</v>
      </c>
      <c r="BE29" s="202"/>
      <c r="BF29" s="291">
        <f t="shared" si="41"/>
        <v>48079</v>
      </c>
      <c r="BG29" s="202">
        <f t="shared" ref="BG29:BH29" si="264">BG28</f>
        <v>1.2178</v>
      </c>
      <c r="BH29" s="202">
        <f t="shared" si="264"/>
        <v>1.0844</v>
      </c>
      <c r="BI29" s="202"/>
      <c r="BJ29" s="291">
        <f t="shared" si="43"/>
        <v>48445</v>
      </c>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row>
    <row r="30" ht="12.0" customHeight="1">
      <c r="A30" s="281">
        <f t="shared" si="44"/>
        <v>25</v>
      </c>
      <c r="B30" s="282">
        <f>'4. Summary statistics'!B265</f>
        <v>44792</v>
      </c>
      <c r="C30" s="283" t="str">
        <f t="shared" si="22"/>
        <v>09-2022</v>
      </c>
      <c r="D30" s="284">
        <f>'4. Summary statistics'!C265</f>
        <v>44694</v>
      </c>
      <c r="E30" s="285" t="str">
        <f>'4. Summary statistics'!D265</f>
        <v>LKA36422H197</v>
      </c>
      <c r="F30" s="286">
        <f>'4. Summary statistics'!G265</f>
        <v>5000</v>
      </c>
      <c r="G30" s="287">
        <f t="shared" si="23"/>
        <v>98</v>
      </c>
      <c r="H30" s="288"/>
      <c r="I30" s="283"/>
      <c r="J30" s="289"/>
      <c r="K30" s="289"/>
      <c r="L30" s="289"/>
      <c r="M30" s="289"/>
      <c r="N30" s="289"/>
      <c r="O30" s="289"/>
      <c r="P30" s="52"/>
      <c r="Q30" s="52"/>
      <c r="R30" s="52"/>
      <c r="S30" s="202"/>
      <c r="T30" s="202"/>
      <c r="U30" s="202"/>
      <c r="V30" s="290">
        <f>'4. Summary statistics'!B265</f>
        <v>44792</v>
      </c>
      <c r="W30" s="202">
        <f t="shared" ref="W30:X30" si="265">W29</f>
        <v>1.2178</v>
      </c>
      <c r="X30" s="202">
        <f t="shared" si="265"/>
        <v>1.0844</v>
      </c>
      <c r="Y30" s="202"/>
      <c r="Z30" s="291">
        <f t="shared" si="25"/>
        <v>45157</v>
      </c>
      <c r="AA30" s="202">
        <f t="shared" ref="AA30:AB30" si="266">AA29</f>
        <v>1.2178</v>
      </c>
      <c r="AB30" s="202">
        <f t="shared" si="266"/>
        <v>1.0844</v>
      </c>
      <c r="AC30" s="202"/>
      <c r="AD30" s="291">
        <f t="shared" si="27"/>
        <v>45523</v>
      </c>
      <c r="AE30" s="202">
        <f t="shared" ref="AE30:AF30" si="267">AE29</f>
        <v>1.2178</v>
      </c>
      <c r="AF30" s="202">
        <f t="shared" si="267"/>
        <v>1.0844</v>
      </c>
      <c r="AG30" s="202"/>
      <c r="AH30" s="291">
        <f t="shared" si="29"/>
        <v>45888</v>
      </c>
      <c r="AI30" s="202">
        <f t="shared" ref="AI30:AJ30" si="268">AI29</f>
        <v>1.2178</v>
      </c>
      <c r="AJ30" s="202">
        <f t="shared" si="268"/>
        <v>1.0844</v>
      </c>
      <c r="AK30" s="202"/>
      <c r="AL30" s="291">
        <f t="shared" si="31"/>
        <v>46253</v>
      </c>
      <c r="AM30" s="202">
        <f t="shared" ref="AM30:AN30" si="269">AM29</f>
        <v>1.2178</v>
      </c>
      <c r="AN30" s="202">
        <f t="shared" si="269"/>
        <v>1.0844</v>
      </c>
      <c r="AO30" s="202"/>
      <c r="AP30" s="291">
        <f t="shared" si="33"/>
        <v>46618</v>
      </c>
      <c r="AQ30" s="202">
        <f t="shared" ref="AQ30:AR30" si="270">AQ29</f>
        <v>1.2178</v>
      </c>
      <c r="AR30" s="202">
        <f t="shared" si="270"/>
        <v>1.0844</v>
      </c>
      <c r="AS30" s="202"/>
      <c r="AT30" s="291">
        <f t="shared" si="35"/>
        <v>46984</v>
      </c>
      <c r="AU30" s="202">
        <f t="shared" ref="AU30:AV30" si="271">AU29</f>
        <v>1.2178</v>
      </c>
      <c r="AV30" s="202">
        <f t="shared" si="271"/>
        <v>1.0844</v>
      </c>
      <c r="AW30" s="202"/>
      <c r="AX30" s="291">
        <f t="shared" si="37"/>
        <v>47349</v>
      </c>
      <c r="AY30" s="202">
        <f t="shared" ref="AY30:AZ30" si="272">AY29</f>
        <v>1.2178</v>
      </c>
      <c r="AZ30" s="202">
        <f t="shared" si="272"/>
        <v>1.0844</v>
      </c>
      <c r="BA30" s="202"/>
      <c r="BB30" s="291">
        <f t="shared" si="39"/>
        <v>47714</v>
      </c>
      <c r="BC30" s="202">
        <f t="shared" ref="BC30:BD30" si="273">BC29</f>
        <v>1.2178</v>
      </c>
      <c r="BD30" s="202">
        <f t="shared" si="273"/>
        <v>1.0844</v>
      </c>
      <c r="BE30" s="202"/>
      <c r="BF30" s="291">
        <f t="shared" si="41"/>
        <v>48079</v>
      </c>
      <c r="BG30" s="202">
        <f t="shared" ref="BG30:BH30" si="274">BG29</f>
        <v>1.2178</v>
      </c>
      <c r="BH30" s="202">
        <f t="shared" si="274"/>
        <v>1.0844</v>
      </c>
      <c r="BI30" s="202"/>
      <c r="BJ30" s="291">
        <f t="shared" si="43"/>
        <v>48445</v>
      </c>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row>
    <row r="31" ht="12.0" customHeight="1">
      <c r="A31" s="281">
        <f t="shared" si="44"/>
        <v>26</v>
      </c>
      <c r="B31" s="282">
        <f>'4. Summary statistics'!B266</f>
        <v>44792</v>
      </c>
      <c r="C31" s="283" t="str">
        <f t="shared" si="22"/>
        <v>09-2022</v>
      </c>
      <c r="D31" s="284">
        <f>'4. Summary statistics'!C266</f>
        <v>44701</v>
      </c>
      <c r="E31" s="285" t="str">
        <f>'4. Summary statistics'!D266</f>
        <v>LKA09122H196</v>
      </c>
      <c r="F31" s="286">
        <f>'4. Summary statistics'!G266</f>
        <v>43716.26</v>
      </c>
      <c r="G31" s="287">
        <f t="shared" si="23"/>
        <v>91</v>
      </c>
      <c r="H31" s="288"/>
      <c r="I31" s="283"/>
      <c r="J31" s="289"/>
      <c r="K31" s="289"/>
      <c r="L31" s="289"/>
      <c r="M31" s="289"/>
      <c r="N31" s="289"/>
      <c r="O31" s="289"/>
      <c r="P31" s="52"/>
      <c r="Q31" s="52"/>
      <c r="R31" s="52"/>
      <c r="S31" s="202"/>
      <c r="T31" s="202"/>
      <c r="U31" s="202"/>
      <c r="V31" s="290">
        <f>'4. Summary statistics'!B266</f>
        <v>44792</v>
      </c>
      <c r="W31" s="202">
        <f t="shared" ref="W31:X31" si="275">W30</f>
        <v>1.2178</v>
      </c>
      <c r="X31" s="202">
        <f t="shared" si="275"/>
        <v>1.0844</v>
      </c>
      <c r="Y31" s="202"/>
      <c r="Z31" s="291">
        <f t="shared" si="25"/>
        <v>45157</v>
      </c>
      <c r="AA31" s="202">
        <f t="shared" ref="AA31:AB31" si="276">AA30</f>
        <v>1.2178</v>
      </c>
      <c r="AB31" s="202">
        <f t="shared" si="276"/>
        <v>1.0844</v>
      </c>
      <c r="AC31" s="202"/>
      <c r="AD31" s="291">
        <f t="shared" si="27"/>
        <v>45523</v>
      </c>
      <c r="AE31" s="202">
        <f t="shared" ref="AE31:AF31" si="277">AE30</f>
        <v>1.2178</v>
      </c>
      <c r="AF31" s="202">
        <f t="shared" si="277"/>
        <v>1.0844</v>
      </c>
      <c r="AG31" s="202"/>
      <c r="AH31" s="291">
        <f t="shared" si="29"/>
        <v>45888</v>
      </c>
      <c r="AI31" s="202">
        <f t="shared" ref="AI31:AJ31" si="278">AI30</f>
        <v>1.2178</v>
      </c>
      <c r="AJ31" s="202">
        <f t="shared" si="278"/>
        <v>1.0844</v>
      </c>
      <c r="AK31" s="202"/>
      <c r="AL31" s="291">
        <f t="shared" si="31"/>
        <v>46253</v>
      </c>
      <c r="AM31" s="202">
        <f t="shared" ref="AM31:AN31" si="279">AM30</f>
        <v>1.2178</v>
      </c>
      <c r="AN31" s="202">
        <f t="shared" si="279"/>
        <v>1.0844</v>
      </c>
      <c r="AO31" s="202"/>
      <c r="AP31" s="291">
        <f t="shared" si="33"/>
        <v>46618</v>
      </c>
      <c r="AQ31" s="202">
        <f t="shared" ref="AQ31:AR31" si="280">AQ30</f>
        <v>1.2178</v>
      </c>
      <c r="AR31" s="202">
        <f t="shared" si="280"/>
        <v>1.0844</v>
      </c>
      <c r="AS31" s="202"/>
      <c r="AT31" s="291">
        <f t="shared" si="35"/>
        <v>46984</v>
      </c>
      <c r="AU31" s="202">
        <f t="shared" ref="AU31:AV31" si="281">AU30</f>
        <v>1.2178</v>
      </c>
      <c r="AV31" s="202">
        <f t="shared" si="281"/>
        <v>1.0844</v>
      </c>
      <c r="AW31" s="202"/>
      <c r="AX31" s="291">
        <f t="shared" si="37"/>
        <v>47349</v>
      </c>
      <c r="AY31" s="202">
        <f t="shared" ref="AY31:AZ31" si="282">AY30</f>
        <v>1.2178</v>
      </c>
      <c r="AZ31" s="202">
        <f t="shared" si="282"/>
        <v>1.0844</v>
      </c>
      <c r="BA31" s="202"/>
      <c r="BB31" s="291">
        <f t="shared" si="39"/>
        <v>47714</v>
      </c>
      <c r="BC31" s="202">
        <f t="shared" ref="BC31:BD31" si="283">BC30</f>
        <v>1.2178</v>
      </c>
      <c r="BD31" s="202">
        <f t="shared" si="283"/>
        <v>1.0844</v>
      </c>
      <c r="BE31" s="202"/>
      <c r="BF31" s="291">
        <f t="shared" si="41"/>
        <v>48079</v>
      </c>
      <c r="BG31" s="202">
        <f t="shared" ref="BG31:BH31" si="284">BG30</f>
        <v>1.2178</v>
      </c>
      <c r="BH31" s="202">
        <f t="shared" si="284"/>
        <v>1.0844</v>
      </c>
      <c r="BI31" s="202"/>
      <c r="BJ31" s="291">
        <f t="shared" si="43"/>
        <v>48445</v>
      </c>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row>
    <row r="32" ht="12.0" customHeight="1">
      <c r="A32" s="281">
        <f t="shared" si="44"/>
        <v>27</v>
      </c>
      <c r="B32" s="282">
        <f>'4. Summary statistics'!B267</f>
        <v>44792</v>
      </c>
      <c r="C32" s="283" t="str">
        <f t="shared" si="22"/>
        <v>09-2022</v>
      </c>
      <c r="D32" s="284">
        <f>'4. Summary statistics'!C267</f>
        <v>44727</v>
      </c>
      <c r="E32" s="285" t="str">
        <f>'4. Summary statistics'!D267</f>
        <v>LKA36422H197</v>
      </c>
      <c r="F32" s="286">
        <f>'4. Summary statistics'!G267</f>
        <v>7875.27</v>
      </c>
      <c r="G32" s="287">
        <f t="shared" si="23"/>
        <v>65</v>
      </c>
      <c r="H32" s="288"/>
      <c r="I32" s="283"/>
      <c r="J32" s="289"/>
      <c r="K32" s="289"/>
      <c r="L32" s="289"/>
      <c r="M32" s="289"/>
      <c r="N32" s="289"/>
      <c r="O32" s="289"/>
      <c r="P32" s="52"/>
      <c r="Q32" s="52"/>
      <c r="R32" s="52"/>
      <c r="S32" s="202"/>
      <c r="T32" s="202"/>
      <c r="U32" s="202"/>
      <c r="V32" s="290">
        <f>'4. Summary statistics'!B267</f>
        <v>44792</v>
      </c>
      <c r="W32" s="202">
        <f t="shared" ref="W32:X32" si="285">W31</f>
        <v>1.2178</v>
      </c>
      <c r="X32" s="202">
        <f t="shared" si="285"/>
        <v>1.0844</v>
      </c>
      <c r="Y32" s="202"/>
      <c r="Z32" s="291">
        <f t="shared" si="25"/>
        <v>45157</v>
      </c>
      <c r="AA32" s="202">
        <f t="shared" ref="AA32:AB32" si="286">AA31</f>
        <v>1.2178</v>
      </c>
      <c r="AB32" s="202">
        <f t="shared" si="286"/>
        <v>1.0844</v>
      </c>
      <c r="AC32" s="202"/>
      <c r="AD32" s="291">
        <f t="shared" si="27"/>
        <v>45523</v>
      </c>
      <c r="AE32" s="202">
        <f t="shared" ref="AE32:AF32" si="287">AE31</f>
        <v>1.2178</v>
      </c>
      <c r="AF32" s="202">
        <f t="shared" si="287"/>
        <v>1.0844</v>
      </c>
      <c r="AG32" s="202"/>
      <c r="AH32" s="291">
        <f t="shared" si="29"/>
        <v>45888</v>
      </c>
      <c r="AI32" s="202">
        <f t="shared" ref="AI32:AJ32" si="288">AI31</f>
        <v>1.2178</v>
      </c>
      <c r="AJ32" s="202">
        <f t="shared" si="288"/>
        <v>1.0844</v>
      </c>
      <c r="AK32" s="202"/>
      <c r="AL32" s="291">
        <f t="shared" si="31"/>
        <v>46253</v>
      </c>
      <c r="AM32" s="202">
        <f t="shared" ref="AM32:AN32" si="289">AM31</f>
        <v>1.2178</v>
      </c>
      <c r="AN32" s="202">
        <f t="shared" si="289"/>
        <v>1.0844</v>
      </c>
      <c r="AO32" s="202"/>
      <c r="AP32" s="291">
        <f t="shared" si="33"/>
        <v>46618</v>
      </c>
      <c r="AQ32" s="202">
        <f t="shared" ref="AQ32:AR32" si="290">AQ31</f>
        <v>1.2178</v>
      </c>
      <c r="AR32" s="202">
        <f t="shared" si="290"/>
        <v>1.0844</v>
      </c>
      <c r="AS32" s="202"/>
      <c r="AT32" s="291">
        <f t="shared" si="35"/>
        <v>46984</v>
      </c>
      <c r="AU32" s="202">
        <f t="shared" ref="AU32:AV32" si="291">AU31</f>
        <v>1.2178</v>
      </c>
      <c r="AV32" s="202">
        <f t="shared" si="291"/>
        <v>1.0844</v>
      </c>
      <c r="AW32" s="202"/>
      <c r="AX32" s="291">
        <f t="shared" si="37"/>
        <v>47349</v>
      </c>
      <c r="AY32" s="202">
        <f t="shared" ref="AY32:AZ32" si="292">AY31</f>
        <v>1.2178</v>
      </c>
      <c r="AZ32" s="202">
        <f t="shared" si="292"/>
        <v>1.0844</v>
      </c>
      <c r="BA32" s="202"/>
      <c r="BB32" s="291">
        <f t="shared" si="39"/>
        <v>47714</v>
      </c>
      <c r="BC32" s="202">
        <f t="shared" ref="BC32:BD32" si="293">BC31</f>
        <v>1.2178</v>
      </c>
      <c r="BD32" s="202">
        <f t="shared" si="293"/>
        <v>1.0844</v>
      </c>
      <c r="BE32" s="202"/>
      <c r="BF32" s="291">
        <f t="shared" si="41"/>
        <v>48079</v>
      </c>
      <c r="BG32" s="202">
        <f t="shared" ref="BG32:BH32" si="294">BG31</f>
        <v>1.2178</v>
      </c>
      <c r="BH32" s="202">
        <f t="shared" si="294"/>
        <v>1.0844</v>
      </c>
      <c r="BI32" s="202"/>
      <c r="BJ32" s="291">
        <f t="shared" si="43"/>
        <v>48445</v>
      </c>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row>
    <row r="33" ht="12.0" customHeight="1">
      <c r="A33" s="281">
        <f t="shared" si="44"/>
        <v>28</v>
      </c>
      <c r="B33" s="282">
        <f>'4. Summary statistics'!B268</f>
        <v>44799</v>
      </c>
      <c r="C33" s="283" t="str">
        <f t="shared" si="22"/>
        <v>09-2022</v>
      </c>
      <c r="D33" s="284">
        <f>'4. Summary statistics'!C268</f>
        <v>44435</v>
      </c>
      <c r="E33" s="285" t="str">
        <f>'4. Summary statistics'!D268</f>
        <v>LKA36422H262</v>
      </c>
      <c r="F33" s="286">
        <f>'4. Summary statistics'!G268</f>
        <v>10985.61</v>
      </c>
      <c r="G33" s="287">
        <f t="shared" si="23"/>
        <v>364</v>
      </c>
      <c r="H33" s="288"/>
      <c r="I33" s="283"/>
      <c r="J33" s="289"/>
      <c r="K33" s="289"/>
      <c r="L33" s="289"/>
      <c r="M33" s="289"/>
      <c r="N33" s="289"/>
      <c r="O33" s="289"/>
      <c r="P33" s="52"/>
      <c r="Q33" s="52"/>
      <c r="R33" s="52"/>
      <c r="S33" s="202"/>
      <c r="T33" s="202"/>
      <c r="U33" s="202"/>
      <c r="V33" s="290">
        <f>'4. Summary statistics'!B268</f>
        <v>44799</v>
      </c>
      <c r="W33" s="202">
        <f t="shared" ref="W33:X33" si="295">W32</f>
        <v>1.2178</v>
      </c>
      <c r="X33" s="202">
        <f t="shared" si="295"/>
        <v>1.0844</v>
      </c>
      <c r="Y33" s="202"/>
      <c r="Z33" s="291">
        <f t="shared" si="25"/>
        <v>45164</v>
      </c>
      <c r="AA33" s="202">
        <f t="shared" ref="AA33:AB33" si="296">AA32</f>
        <v>1.2178</v>
      </c>
      <c r="AB33" s="202">
        <f t="shared" si="296"/>
        <v>1.0844</v>
      </c>
      <c r="AC33" s="202"/>
      <c r="AD33" s="291">
        <f t="shared" si="27"/>
        <v>45530</v>
      </c>
      <c r="AE33" s="202">
        <f t="shared" ref="AE33:AF33" si="297">AE32</f>
        <v>1.2178</v>
      </c>
      <c r="AF33" s="202">
        <f t="shared" si="297"/>
        <v>1.0844</v>
      </c>
      <c r="AG33" s="202"/>
      <c r="AH33" s="291">
        <f t="shared" si="29"/>
        <v>45895</v>
      </c>
      <c r="AI33" s="202">
        <f t="shared" ref="AI33:AJ33" si="298">AI32</f>
        <v>1.2178</v>
      </c>
      <c r="AJ33" s="202">
        <f t="shared" si="298"/>
        <v>1.0844</v>
      </c>
      <c r="AK33" s="202"/>
      <c r="AL33" s="291">
        <f t="shared" si="31"/>
        <v>46260</v>
      </c>
      <c r="AM33" s="202">
        <f t="shared" ref="AM33:AN33" si="299">AM32</f>
        <v>1.2178</v>
      </c>
      <c r="AN33" s="202">
        <f t="shared" si="299"/>
        <v>1.0844</v>
      </c>
      <c r="AO33" s="202"/>
      <c r="AP33" s="291">
        <f t="shared" si="33"/>
        <v>46625</v>
      </c>
      <c r="AQ33" s="202">
        <f t="shared" ref="AQ33:AR33" si="300">AQ32</f>
        <v>1.2178</v>
      </c>
      <c r="AR33" s="202">
        <f t="shared" si="300"/>
        <v>1.0844</v>
      </c>
      <c r="AS33" s="202"/>
      <c r="AT33" s="291">
        <f t="shared" si="35"/>
        <v>46991</v>
      </c>
      <c r="AU33" s="202">
        <f t="shared" ref="AU33:AV33" si="301">AU32</f>
        <v>1.2178</v>
      </c>
      <c r="AV33" s="202">
        <f t="shared" si="301"/>
        <v>1.0844</v>
      </c>
      <c r="AW33" s="202"/>
      <c r="AX33" s="291">
        <f t="shared" si="37"/>
        <v>47356</v>
      </c>
      <c r="AY33" s="202">
        <f t="shared" ref="AY33:AZ33" si="302">AY32</f>
        <v>1.2178</v>
      </c>
      <c r="AZ33" s="202">
        <f t="shared" si="302"/>
        <v>1.0844</v>
      </c>
      <c r="BA33" s="202"/>
      <c r="BB33" s="291">
        <f t="shared" si="39"/>
        <v>47721</v>
      </c>
      <c r="BC33" s="202">
        <f t="shared" ref="BC33:BD33" si="303">BC32</f>
        <v>1.2178</v>
      </c>
      <c r="BD33" s="202">
        <f t="shared" si="303"/>
        <v>1.0844</v>
      </c>
      <c r="BE33" s="202"/>
      <c r="BF33" s="291">
        <f t="shared" si="41"/>
        <v>48086</v>
      </c>
      <c r="BG33" s="202">
        <f t="shared" ref="BG33:BH33" si="304">BG32</f>
        <v>1.2178</v>
      </c>
      <c r="BH33" s="202">
        <f t="shared" si="304"/>
        <v>1.0844</v>
      </c>
      <c r="BI33" s="202"/>
      <c r="BJ33" s="291">
        <f t="shared" si="43"/>
        <v>48452</v>
      </c>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row>
    <row r="34" ht="12.0" customHeight="1">
      <c r="A34" s="281">
        <f t="shared" si="44"/>
        <v>29</v>
      </c>
      <c r="B34" s="282">
        <f>'4. Summary statistics'!B269</f>
        <v>44799</v>
      </c>
      <c r="C34" s="283" t="str">
        <f t="shared" si="22"/>
        <v>09-2022</v>
      </c>
      <c r="D34" s="284">
        <f>'4. Summary statistics'!C269</f>
        <v>44616</v>
      </c>
      <c r="E34" s="285" t="str">
        <f>'4. Summary statistics'!D269</f>
        <v>LKA36422H262</v>
      </c>
      <c r="F34" s="286">
        <f>'4. Summary statistics'!G269</f>
        <v>8343.07</v>
      </c>
      <c r="G34" s="287">
        <f t="shared" si="23"/>
        <v>183</v>
      </c>
      <c r="H34" s="288"/>
      <c r="I34" s="283"/>
      <c r="J34" s="289"/>
      <c r="K34" s="289"/>
      <c r="L34" s="289"/>
      <c r="M34" s="289"/>
      <c r="N34" s="289"/>
      <c r="O34" s="289"/>
      <c r="P34" s="52"/>
      <c r="Q34" s="52"/>
      <c r="R34" s="52"/>
      <c r="S34" s="202"/>
      <c r="T34" s="202"/>
      <c r="U34" s="202"/>
      <c r="V34" s="290">
        <f>'4. Summary statistics'!B269</f>
        <v>44799</v>
      </c>
      <c r="W34" s="202">
        <f t="shared" ref="W34:X34" si="305">W33</f>
        <v>1.2178</v>
      </c>
      <c r="X34" s="202">
        <f t="shared" si="305"/>
        <v>1.0844</v>
      </c>
      <c r="Y34" s="202"/>
      <c r="Z34" s="291">
        <f t="shared" si="25"/>
        <v>45164</v>
      </c>
      <c r="AA34" s="202">
        <f t="shared" ref="AA34:AB34" si="306">AA33</f>
        <v>1.2178</v>
      </c>
      <c r="AB34" s="202">
        <f t="shared" si="306"/>
        <v>1.0844</v>
      </c>
      <c r="AC34" s="202"/>
      <c r="AD34" s="291">
        <f t="shared" si="27"/>
        <v>45530</v>
      </c>
      <c r="AE34" s="202">
        <f t="shared" ref="AE34:AF34" si="307">AE33</f>
        <v>1.2178</v>
      </c>
      <c r="AF34" s="202">
        <f t="shared" si="307"/>
        <v>1.0844</v>
      </c>
      <c r="AG34" s="202"/>
      <c r="AH34" s="291">
        <f t="shared" si="29"/>
        <v>45895</v>
      </c>
      <c r="AI34" s="202">
        <f t="shared" ref="AI34:AJ34" si="308">AI33</f>
        <v>1.2178</v>
      </c>
      <c r="AJ34" s="202">
        <f t="shared" si="308"/>
        <v>1.0844</v>
      </c>
      <c r="AK34" s="202"/>
      <c r="AL34" s="291">
        <f t="shared" si="31"/>
        <v>46260</v>
      </c>
      <c r="AM34" s="202">
        <f t="shared" ref="AM34:AN34" si="309">AM33</f>
        <v>1.2178</v>
      </c>
      <c r="AN34" s="202">
        <f t="shared" si="309"/>
        <v>1.0844</v>
      </c>
      <c r="AO34" s="202"/>
      <c r="AP34" s="291">
        <f t="shared" si="33"/>
        <v>46625</v>
      </c>
      <c r="AQ34" s="202">
        <f t="shared" ref="AQ34:AR34" si="310">AQ33</f>
        <v>1.2178</v>
      </c>
      <c r="AR34" s="202">
        <f t="shared" si="310"/>
        <v>1.0844</v>
      </c>
      <c r="AS34" s="202"/>
      <c r="AT34" s="291">
        <f t="shared" si="35"/>
        <v>46991</v>
      </c>
      <c r="AU34" s="202">
        <f t="shared" ref="AU34:AV34" si="311">AU33</f>
        <v>1.2178</v>
      </c>
      <c r="AV34" s="202">
        <f t="shared" si="311"/>
        <v>1.0844</v>
      </c>
      <c r="AW34" s="202"/>
      <c r="AX34" s="291">
        <f t="shared" si="37"/>
        <v>47356</v>
      </c>
      <c r="AY34" s="202">
        <f t="shared" ref="AY34:AZ34" si="312">AY33</f>
        <v>1.2178</v>
      </c>
      <c r="AZ34" s="202">
        <f t="shared" si="312"/>
        <v>1.0844</v>
      </c>
      <c r="BA34" s="202"/>
      <c r="BB34" s="291">
        <f t="shared" si="39"/>
        <v>47721</v>
      </c>
      <c r="BC34" s="202">
        <f t="shared" ref="BC34:BD34" si="313">BC33</f>
        <v>1.2178</v>
      </c>
      <c r="BD34" s="202">
        <f t="shared" si="313"/>
        <v>1.0844</v>
      </c>
      <c r="BE34" s="202"/>
      <c r="BF34" s="291">
        <f t="shared" si="41"/>
        <v>48086</v>
      </c>
      <c r="BG34" s="202">
        <f t="shared" ref="BG34:BH34" si="314">BG33</f>
        <v>1.2178</v>
      </c>
      <c r="BH34" s="202">
        <f t="shared" si="314"/>
        <v>1.0844</v>
      </c>
      <c r="BI34" s="202"/>
      <c r="BJ34" s="291">
        <f t="shared" si="43"/>
        <v>48452</v>
      </c>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row>
    <row r="35" ht="12.0" customHeight="1">
      <c r="A35" s="281">
        <f t="shared" si="44"/>
        <v>30</v>
      </c>
      <c r="B35" s="282">
        <f>'4. Summary statistics'!B270</f>
        <v>44799</v>
      </c>
      <c r="C35" s="283" t="str">
        <f t="shared" si="22"/>
        <v>09-2022</v>
      </c>
      <c r="D35" s="284">
        <f>'4. Summary statistics'!C270</f>
        <v>44617</v>
      </c>
      <c r="E35" s="285" t="str">
        <f>'4. Summary statistics'!D270</f>
        <v>LKA18222H268</v>
      </c>
      <c r="F35" s="286">
        <f>'4. Summary statistics'!G270</f>
        <v>15508.17</v>
      </c>
      <c r="G35" s="287">
        <f t="shared" si="23"/>
        <v>182</v>
      </c>
      <c r="H35" s="288"/>
      <c r="I35" s="283"/>
      <c r="J35" s="289"/>
      <c r="K35" s="289"/>
      <c r="L35" s="289"/>
      <c r="M35" s="289"/>
      <c r="N35" s="289"/>
      <c r="O35" s="289"/>
      <c r="P35" s="52"/>
      <c r="Q35" s="52"/>
      <c r="R35" s="52"/>
      <c r="S35" s="202"/>
      <c r="T35" s="202"/>
      <c r="U35" s="202"/>
      <c r="V35" s="290">
        <f>'4. Summary statistics'!B270</f>
        <v>44799</v>
      </c>
      <c r="W35" s="202">
        <f t="shared" ref="W35:X35" si="315">W34</f>
        <v>1.2178</v>
      </c>
      <c r="X35" s="202">
        <f t="shared" si="315"/>
        <v>1.0844</v>
      </c>
      <c r="Y35" s="202"/>
      <c r="Z35" s="291">
        <f t="shared" si="25"/>
        <v>45164</v>
      </c>
      <c r="AA35" s="202">
        <f t="shared" ref="AA35:AB35" si="316">AA34</f>
        <v>1.2178</v>
      </c>
      <c r="AB35" s="202">
        <f t="shared" si="316"/>
        <v>1.0844</v>
      </c>
      <c r="AC35" s="202"/>
      <c r="AD35" s="291">
        <f t="shared" si="27"/>
        <v>45530</v>
      </c>
      <c r="AE35" s="202">
        <f t="shared" ref="AE35:AF35" si="317">AE34</f>
        <v>1.2178</v>
      </c>
      <c r="AF35" s="202">
        <f t="shared" si="317"/>
        <v>1.0844</v>
      </c>
      <c r="AG35" s="202"/>
      <c r="AH35" s="291">
        <f t="shared" si="29"/>
        <v>45895</v>
      </c>
      <c r="AI35" s="202">
        <f t="shared" ref="AI35:AJ35" si="318">AI34</f>
        <v>1.2178</v>
      </c>
      <c r="AJ35" s="202">
        <f t="shared" si="318"/>
        <v>1.0844</v>
      </c>
      <c r="AK35" s="202"/>
      <c r="AL35" s="291">
        <f t="shared" si="31"/>
        <v>46260</v>
      </c>
      <c r="AM35" s="202">
        <f t="shared" ref="AM35:AN35" si="319">AM34</f>
        <v>1.2178</v>
      </c>
      <c r="AN35" s="202">
        <f t="shared" si="319"/>
        <v>1.0844</v>
      </c>
      <c r="AO35" s="202"/>
      <c r="AP35" s="291">
        <f t="shared" si="33"/>
        <v>46625</v>
      </c>
      <c r="AQ35" s="202">
        <f t="shared" ref="AQ35:AR35" si="320">AQ34</f>
        <v>1.2178</v>
      </c>
      <c r="AR35" s="202">
        <f t="shared" si="320"/>
        <v>1.0844</v>
      </c>
      <c r="AS35" s="202"/>
      <c r="AT35" s="291">
        <f t="shared" si="35"/>
        <v>46991</v>
      </c>
      <c r="AU35" s="202">
        <f t="shared" ref="AU35:AV35" si="321">AU34</f>
        <v>1.2178</v>
      </c>
      <c r="AV35" s="202">
        <f t="shared" si="321"/>
        <v>1.0844</v>
      </c>
      <c r="AW35" s="202"/>
      <c r="AX35" s="291">
        <f t="shared" si="37"/>
        <v>47356</v>
      </c>
      <c r="AY35" s="202">
        <f t="shared" ref="AY35:AZ35" si="322">AY34</f>
        <v>1.2178</v>
      </c>
      <c r="AZ35" s="202">
        <f t="shared" si="322"/>
        <v>1.0844</v>
      </c>
      <c r="BA35" s="202"/>
      <c r="BB35" s="291">
        <f t="shared" si="39"/>
        <v>47721</v>
      </c>
      <c r="BC35" s="202">
        <f t="shared" ref="BC35:BD35" si="323">BC34</f>
        <v>1.2178</v>
      </c>
      <c r="BD35" s="202">
        <f t="shared" si="323"/>
        <v>1.0844</v>
      </c>
      <c r="BE35" s="202"/>
      <c r="BF35" s="291">
        <f t="shared" si="41"/>
        <v>48086</v>
      </c>
      <c r="BG35" s="202">
        <f t="shared" ref="BG35:BH35" si="324">BG34</f>
        <v>1.2178</v>
      </c>
      <c r="BH35" s="202">
        <f t="shared" si="324"/>
        <v>1.0844</v>
      </c>
      <c r="BI35" s="202"/>
      <c r="BJ35" s="291">
        <f t="shared" si="43"/>
        <v>48452</v>
      </c>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row>
    <row r="36" ht="12.0" customHeight="1">
      <c r="A36" s="281">
        <f t="shared" si="44"/>
        <v>31</v>
      </c>
      <c r="B36" s="282">
        <f>'4. Summary statistics'!B271</f>
        <v>44799</v>
      </c>
      <c r="C36" s="283" t="str">
        <f t="shared" si="22"/>
        <v>09-2022</v>
      </c>
      <c r="D36" s="284">
        <f>'4. Summary statistics'!C271</f>
        <v>44631</v>
      </c>
      <c r="E36" s="285" t="str">
        <f>'4. Summary statistics'!D271</f>
        <v>LKA36422H262</v>
      </c>
      <c r="F36" s="286">
        <f>'4. Summary statistics'!G271</f>
        <v>15000</v>
      </c>
      <c r="G36" s="287">
        <f t="shared" si="23"/>
        <v>168</v>
      </c>
      <c r="H36" s="288"/>
      <c r="I36" s="283"/>
      <c r="J36" s="289"/>
      <c r="K36" s="289"/>
      <c r="L36" s="289"/>
      <c r="M36" s="289"/>
      <c r="N36" s="289"/>
      <c r="O36" s="289"/>
      <c r="P36" s="52"/>
      <c r="Q36" s="52"/>
      <c r="R36" s="52"/>
      <c r="S36" s="202"/>
      <c r="T36" s="202"/>
      <c r="U36" s="202"/>
      <c r="V36" s="290">
        <f>'4. Summary statistics'!B271</f>
        <v>44799</v>
      </c>
      <c r="W36" s="202">
        <f t="shared" ref="W36:X36" si="325">W35</f>
        <v>1.2178</v>
      </c>
      <c r="X36" s="202">
        <f t="shared" si="325"/>
        <v>1.0844</v>
      </c>
      <c r="Y36" s="202"/>
      <c r="Z36" s="291">
        <f t="shared" si="25"/>
        <v>45164</v>
      </c>
      <c r="AA36" s="202">
        <f t="shared" ref="AA36:AB36" si="326">AA35</f>
        <v>1.2178</v>
      </c>
      <c r="AB36" s="202">
        <f t="shared" si="326"/>
        <v>1.0844</v>
      </c>
      <c r="AC36" s="202"/>
      <c r="AD36" s="291">
        <f t="shared" si="27"/>
        <v>45530</v>
      </c>
      <c r="AE36" s="202">
        <f t="shared" ref="AE36:AF36" si="327">AE35</f>
        <v>1.2178</v>
      </c>
      <c r="AF36" s="202">
        <f t="shared" si="327"/>
        <v>1.0844</v>
      </c>
      <c r="AG36" s="202"/>
      <c r="AH36" s="291">
        <f t="shared" si="29"/>
        <v>45895</v>
      </c>
      <c r="AI36" s="202">
        <f t="shared" ref="AI36:AJ36" si="328">AI35</f>
        <v>1.2178</v>
      </c>
      <c r="AJ36" s="202">
        <f t="shared" si="328"/>
        <v>1.0844</v>
      </c>
      <c r="AK36" s="202"/>
      <c r="AL36" s="291">
        <f t="shared" si="31"/>
        <v>46260</v>
      </c>
      <c r="AM36" s="202">
        <f t="shared" ref="AM36:AN36" si="329">AM35</f>
        <v>1.2178</v>
      </c>
      <c r="AN36" s="202">
        <f t="shared" si="329"/>
        <v>1.0844</v>
      </c>
      <c r="AO36" s="202"/>
      <c r="AP36" s="291">
        <f t="shared" si="33"/>
        <v>46625</v>
      </c>
      <c r="AQ36" s="202">
        <f t="shared" ref="AQ36:AR36" si="330">AQ35</f>
        <v>1.2178</v>
      </c>
      <c r="AR36" s="202">
        <f t="shared" si="330"/>
        <v>1.0844</v>
      </c>
      <c r="AS36" s="202"/>
      <c r="AT36" s="291">
        <f t="shared" si="35"/>
        <v>46991</v>
      </c>
      <c r="AU36" s="202">
        <f t="shared" ref="AU36:AV36" si="331">AU35</f>
        <v>1.2178</v>
      </c>
      <c r="AV36" s="202">
        <f t="shared" si="331"/>
        <v>1.0844</v>
      </c>
      <c r="AW36" s="202"/>
      <c r="AX36" s="291">
        <f t="shared" si="37"/>
        <v>47356</v>
      </c>
      <c r="AY36" s="202">
        <f t="shared" ref="AY36:AZ36" si="332">AY35</f>
        <v>1.2178</v>
      </c>
      <c r="AZ36" s="202">
        <f t="shared" si="332"/>
        <v>1.0844</v>
      </c>
      <c r="BA36" s="202"/>
      <c r="BB36" s="291">
        <f t="shared" si="39"/>
        <v>47721</v>
      </c>
      <c r="BC36" s="202">
        <f t="shared" ref="BC36:BD36" si="333">BC35</f>
        <v>1.2178</v>
      </c>
      <c r="BD36" s="202">
        <f t="shared" si="333"/>
        <v>1.0844</v>
      </c>
      <c r="BE36" s="202"/>
      <c r="BF36" s="291">
        <f t="shared" si="41"/>
        <v>48086</v>
      </c>
      <c r="BG36" s="202">
        <f t="shared" ref="BG36:BH36" si="334">BG35</f>
        <v>1.2178</v>
      </c>
      <c r="BH36" s="202">
        <f t="shared" si="334"/>
        <v>1.0844</v>
      </c>
      <c r="BI36" s="202"/>
      <c r="BJ36" s="291">
        <f t="shared" si="43"/>
        <v>48452</v>
      </c>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row>
    <row r="37" ht="12.0" customHeight="1">
      <c r="A37" s="281">
        <f t="shared" si="44"/>
        <v>32</v>
      </c>
      <c r="B37" s="282">
        <f>'4. Summary statistics'!B272</f>
        <v>44799</v>
      </c>
      <c r="C37" s="283" t="str">
        <f t="shared" si="22"/>
        <v>09-2022</v>
      </c>
      <c r="D37" s="284">
        <f>'4. Summary statistics'!C272</f>
        <v>44645</v>
      </c>
      <c r="E37" s="285" t="str">
        <f>'4. Summary statistics'!D272</f>
        <v>LKA36422H262</v>
      </c>
      <c r="F37" s="286">
        <f>'4. Summary statistics'!G272</f>
        <v>12000</v>
      </c>
      <c r="G37" s="287">
        <f t="shared" si="23"/>
        <v>154</v>
      </c>
      <c r="H37" s="288"/>
      <c r="I37" s="283"/>
      <c r="J37" s="289"/>
      <c r="K37" s="289"/>
      <c r="L37" s="289"/>
      <c r="M37" s="289"/>
      <c r="N37" s="289"/>
      <c r="O37" s="289"/>
      <c r="P37" s="52"/>
      <c r="Q37" s="52"/>
      <c r="R37" s="52"/>
      <c r="S37" s="202"/>
      <c r="T37" s="202"/>
      <c r="U37" s="202"/>
      <c r="V37" s="290">
        <f>'4. Summary statistics'!B272</f>
        <v>44799</v>
      </c>
      <c r="W37" s="202">
        <f t="shared" ref="W37:X37" si="335">W36</f>
        <v>1.2178</v>
      </c>
      <c r="X37" s="202">
        <f t="shared" si="335"/>
        <v>1.0844</v>
      </c>
      <c r="Y37" s="202"/>
      <c r="Z37" s="291">
        <f t="shared" si="25"/>
        <v>45164</v>
      </c>
      <c r="AA37" s="202">
        <f t="shared" ref="AA37:AB37" si="336">AA36</f>
        <v>1.2178</v>
      </c>
      <c r="AB37" s="202">
        <f t="shared" si="336"/>
        <v>1.0844</v>
      </c>
      <c r="AC37" s="202"/>
      <c r="AD37" s="291">
        <f t="shared" si="27"/>
        <v>45530</v>
      </c>
      <c r="AE37" s="202">
        <f t="shared" ref="AE37:AF37" si="337">AE36</f>
        <v>1.2178</v>
      </c>
      <c r="AF37" s="202">
        <f t="shared" si="337"/>
        <v>1.0844</v>
      </c>
      <c r="AG37" s="202"/>
      <c r="AH37" s="291">
        <f t="shared" si="29"/>
        <v>45895</v>
      </c>
      <c r="AI37" s="202">
        <f t="shared" ref="AI37:AJ37" si="338">AI36</f>
        <v>1.2178</v>
      </c>
      <c r="AJ37" s="202">
        <f t="shared" si="338"/>
        <v>1.0844</v>
      </c>
      <c r="AK37" s="202"/>
      <c r="AL37" s="291">
        <f t="shared" si="31"/>
        <v>46260</v>
      </c>
      <c r="AM37" s="202">
        <f t="shared" ref="AM37:AN37" si="339">AM36</f>
        <v>1.2178</v>
      </c>
      <c r="AN37" s="202">
        <f t="shared" si="339"/>
        <v>1.0844</v>
      </c>
      <c r="AO37" s="202"/>
      <c r="AP37" s="291">
        <f t="shared" si="33"/>
        <v>46625</v>
      </c>
      <c r="AQ37" s="202">
        <f t="shared" ref="AQ37:AR37" si="340">AQ36</f>
        <v>1.2178</v>
      </c>
      <c r="AR37" s="202">
        <f t="shared" si="340"/>
        <v>1.0844</v>
      </c>
      <c r="AS37" s="202"/>
      <c r="AT37" s="291">
        <f t="shared" si="35"/>
        <v>46991</v>
      </c>
      <c r="AU37" s="202">
        <f t="shared" ref="AU37:AV37" si="341">AU36</f>
        <v>1.2178</v>
      </c>
      <c r="AV37" s="202">
        <f t="shared" si="341"/>
        <v>1.0844</v>
      </c>
      <c r="AW37" s="202"/>
      <c r="AX37" s="291">
        <f t="shared" si="37"/>
        <v>47356</v>
      </c>
      <c r="AY37" s="202">
        <f t="shared" ref="AY37:AZ37" si="342">AY36</f>
        <v>1.2178</v>
      </c>
      <c r="AZ37" s="202">
        <f t="shared" si="342"/>
        <v>1.0844</v>
      </c>
      <c r="BA37" s="202"/>
      <c r="BB37" s="291">
        <f t="shared" si="39"/>
        <v>47721</v>
      </c>
      <c r="BC37" s="202">
        <f t="shared" ref="BC37:BD37" si="343">BC36</f>
        <v>1.2178</v>
      </c>
      <c r="BD37" s="202">
        <f t="shared" si="343"/>
        <v>1.0844</v>
      </c>
      <c r="BE37" s="202"/>
      <c r="BF37" s="291">
        <f t="shared" si="41"/>
        <v>48086</v>
      </c>
      <c r="BG37" s="202">
        <f t="shared" ref="BG37:BH37" si="344">BG36</f>
        <v>1.2178</v>
      </c>
      <c r="BH37" s="202">
        <f t="shared" si="344"/>
        <v>1.0844</v>
      </c>
      <c r="BI37" s="202"/>
      <c r="BJ37" s="291">
        <f t="shared" si="43"/>
        <v>48452</v>
      </c>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row>
    <row r="38" ht="12.0" customHeight="1">
      <c r="A38" s="281">
        <f t="shared" si="44"/>
        <v>33</v>
      </c>
      <c r="B38" s="282">
        <f>'4. Summary statistics'!B273</f>
        <v>44799</v>
      </c>
      <c r="C38" s="283" t="str">
        <f t="shared" si="22"/>
        <v>09-2022</v>
      </c>
      <c r="D38" s="284">
        <f>'4. Summary statistics'!C273</f>
        <v>44687</v>
      </c>
      <c r="E38" s="285" t="str">
        <f>'4. Summary statistics'!D273</f>
        <v>LKA36422H262</v>
      </c>
      <c r="F38" s="286">
        <f>'4. Summary statistics'!G273</f>
        <v>8000</v>
      </c>
      <c r="G38" s="287">
        <f t="shared" si="23"/>
        <v>112</v>
      </c>
      <c r="H38" s="288"/>
      <c r="I38" s="283"/>
      <c r="J38" s="289"/>
      <c r="K38" s="289"/>
      <c r="L38" s="289"/>
      <c r="M38" s="289"/>
      <c r="N38" s="289"/>
      <c r="O38" s="289"/>
      <c r="P38" s="52"/>
      <c r="Q38" s="52"/>
      <c r="R38" s="52"/>
      <c r="S38" s="202"/>
      <c r="T38" s="202"/>
      <c r="U38" s="202"/>
      <c r="V38" s="290">
        <f>'4. Summary statistics'!B273</f>
        <v>44799</v>
      </c>
      <c r="W38" s="202">
        <f t="shared" ref="W38:X38" si="345">W37</f>
        <v>1.2178</v>
      </c>
      <c r="X38" s="202">
        <f t="shared" si="345"/>
        <v>1.0844</v>
      </c>
      <c r="Y38" s="202"/>
      <c r="Z38" s="291">
        <f t="shared" si="25"/>
        <v>45164</v>
      </c>
      <c r="AA38" s="202">
        <f t="shared" ref="AA38:AB38" si="346">AA37</f>
        <v>1.2178</v>
      </c>
      <c r="AB38" s="202">
        <f t="shared" si="346"/>
        <v>1.0844</v>
      </c>
      <c r="AC38" s="202"/>
      <c r="AD38" s="291">
        <f t="shared" si="27"/>
        <v>45530</v>
      </c>
      <c r="AE38" s="202">
        <f t="shared" ref="AE38:AF38" si="347">AE37</f>
        <v>1.2178</v>
      </c>
      <c r="AF38" s="202">
        <f t="shared" si="347"/>
        <v>1.0844</v>
      </c>
      <c r="AG38" s="202"/>
      <c r="AH38" s="291">
        <f t="shared" si="29"/>
        <v>45895</v>
      </c>
      <c r="AI38" s="202">
        <f t="shared" ref="AI38:AJ38" si="348">AI37</f>
        <v>1.2178</v>
      </c>
      <c r="AJ38" s="202">
        <f t="shared" si="348"/>
        <v>1.0844</v>
      </c>
      <c r="AK38" s="202"/>
      <c r="AL38" s="291">
        <f t="shared" si="31"/>
        <v>46260</v>
      </c>
      <c r="AM38" s="202">
        <f t="shared" ref="AM38:AN38" si="349">AM37</f>
        <v>1.2178</v>
      </c>
      <c r="AN38" s="202">
        <f t="shared" si="349"/>
        <v>1.0844</v>
      </c>
      <c r="AO38" s="202"/>
      <c r="AP38" s="291">
        <f t="shared" si="33"/>
        <v>46625</v>
      </c>
      <c r="AQ38" s="202">
        <f t="shared" ref="AQ38:AR38" si="350">AQ37</f>
        <v>1.2178</v>
      </c>
      <c r="AR38" s="202">
        <f t="shared" si="350"/>
        <v>1.0844</v>
      </c>
      <c r="AS38" s="202"/>
      <c r="AT38" s="291">
        <f t="shared" si="35"/>
        <v>46991</v>
      </c>
      <c r="AU38" s="202">
        <f t="shared" ref="AU38:AV38" si="351">AU37</f>
        <v>1.2178</v>
      </c>
      <c r="AV38" s="202">
        <f t="shared" si="351"/>
        <v>1.0844</v>
      </c>
      <c r="AW38" s="202"/>
      <c r="AX38" s="291">
        <f t="shared" si="37"/>
        <v>47356</v>
      </c>
      <c r="AY38" s="202">
        <f t="shared" ref="AY38:AZ38" si="352">AY37</f>
        <v>1.2178</v>
      </c>
      <c r="AZ38" s="202">
        <f t="shared" si="352"/>
        <v>1.0844</v>
      </c>
      <c r="BA38" s="202"/>
      <c r="BB38" s="291">
        <f t="shared" si="39"/>
        <v>47721</v>
      </c>
      <c r="BC38" s="202">
        <f t="shared" ref="BC38:BD38" si="353">BC37</f>
        <v>1.2178</v>
      </c>
      <c r="BD38" s="202">
        <f t="shared" si="353"/>
        <v>1.0844</v>
      </c>
      <c r="BE38" s="202"/>
      <c r="BF38" s="291">
        <f t="shared" si="41"/>
        <v>48086</v>
      </c>
      <c r="BG38" s="202">
        <f t="shared" ref="BG38:BH38" si="354">BG37</f>
        <v>1.2178</v>
      </c>
      <c r="BH38" s="202">
        <f t="shared" si="354"/>
        <v>1.0844</v>
      </c>
      <c r="BI38" s="202"/>
      <c r="BJ38" s="291">
        <f t="shared" si="43"/>
        <v>48452</v>
      </c>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row>
    <row r="39" ht="12.0" customHeight="1">
      <c r="A39" s="281">
        <f t="shared" si="44"/>
        <v>34</v>
      </c>
      <c r="B39" s="282">
        <f>'4. Summary statistics'!B274</f>
        <v>44799</v>
      </c>
      <c r="C39" s="283" t="str">
        <f t="shared" si="22"/>
        <v>09-2022</v>
      </c>
      <c r="D39" s="284">
        <f>'4. Summary statistics'!C274</f>
        <v>44701</v>
      </c>
      <c r="E39" s="285" t="str">
        <f>'4. Summary statistics'!D274</f>
        <v>LKA36422H262</v>
      </c>
      <c r="F39" s="286">
        <f>'4. Summary statistics'!G274</f>
        <v>11301.74</v>
      </c>
      <c r="G39" s="287">
        <f t="shared" si="23"/>
        <v>98</v>
      </c>
      <c r="H39" s="288"/>
      <c r="I39" s="283"/>
      <c r="J39" s="289"/>
      <c r="K39" s="289"/>
      <c r="L39" s="289"/>
      <c r="M39" s="289"/>
      <c r="N39" s="289"/>
      <c r="O39" s="289"/>
      <c r="P39" s="52"/>
      <c r="Q39" s="52"/>
      <c r="R39" s="52"/>
      <c r="S39" s="202"/>
      <c r="T39" s="202"/>
      <c r="U39" s="202"/>
      <c r="V39" s="290">
        <f>'4. Summary statistics'!B274</f>
        <v>44799</v>
      </c>
      <c r="W39" s="202">
        <f t="shared" ref="W39:X39" si="355">W38</f>
        <v>1.2178</v>
      </c>
      <c r="X39" s="202">
        <f t="shared" si="355"/>
        <v>1.0844</v>
      </c>
      <c r="Y39" s="202"/>
      <c r="Z39" s="291">
        <f t="shared" si="25"/>
        <v>45164</v>
      </c>
      <c r="AA39" s="202">
        <f t="shared" ref="AA39:AB39" si="356">AA38</f>
        <v>1.2178</v>
      </c>
      <c r="AB39" s="202">
        <f t="shared" si="356"/>
        <v>1.0844</v>
      </c>
      <c r="AC39" s="202"/>
      <c r="AD39" s="291">
        <f t="shared" si="27"/>
        <v>45530</v>
      </c>
      <c r="AE39" s="202">
        <f t="shared" ref="AE39:AF39" si="357">AE38</f>
        <v>1.2178</v>
      </c>
      <c r="AF39" s="202">
        <f t="shared" si="357"/>
        <v>1.0844</v>
      </c>
      <c r="AG39" s="202"/>
      <c r="AH39" s="291">
        <f t="shared" si="29"/>
        <v>45895</v>
      </c>
      <c r="AI39" s="202">
        <f t="shared" ref="AI39:AJ39" si="358">AI38</f>
        <v>1.2178</v>
      </c>
      <c r="AJ39" s="202">
        <f t="shared" si="358"/>
        <v>1.0844</v>
      </c>
      <c r="AK39" s="202"/>
      <c r="AL39" s="291">
        <f t="shared" si="31"/>
        <v>46260</v>
      </c>
      <c r="AM39" s="202">
        <f t="shared" ref="AM39:AN39" si="359">AM38</f>
        <v>1.2178</v>
      </c>
      <c r="AN39" s="202">
        <f t="shared" si="359"/>
        <v>1.0844</v>
      </c>
      <c r="AO39" s="202"/>
      <c r="AP39" s="291">
        <f t="shared" si="33"/>
        <v>46625</v>
      </c>
      <c r="AQ39" s="202">
        <f t="shared" ref="AQ39:AR39" si="360">AQ38</f>
        <v>1.2178</v>
      </c>
      <c r="AR39" s="202">
        <f t="shared" si="360"/>
        <v>1.0844</v>
      </c>
      <c r="AS39" s="202"/>
      <c r="AT39" s="291">
        <f t="shared" si="35"/>
        <v>46991</v>
      </c>
      <c r="AU39" s="202">
        <f t="shared" ref="AU39:AV39" si="361">AU38</f>
        <v>1.2178</v>
      </c>
      <c r="AV39" s="202">
        <f t="shared" si="361"/>
        <v>1.0844</v>
      </c>
      <c r="AW39" s="202"/>
      <c r="AX39" s="291">
        <f t="shared" si="37"/>
        <v>47356</v>
      </c>
      <c r="AY39" s="202">
        <f t="shared" ref="AY39:AZ39" si="362">AY38</f>
        <v>1.2178</v>
      </c>
      <c r="AZ39" s="202">
        <f t="shared" si="362"/>
        <v>1.0844</v>
      </c>
      <c r="BA39" s="202"/>
      <c r="BB39" s="291">
        <f t="shared" si="39"/>
        <v>47721</v>
      </c>
      <c r="BC39" s="202">
        <f t="shared" ref="BC39:BD39" si="363">BC38</f>
        <v>1.2178</v>
      </c>
      <c r="BD39" s="202">
        <f t="shared" si="363"/>
        <v>1.0844</v>
      </c>
      <c r="BE39" s="202"/>
      <c r="BF39" s="291">
        <f t="shared" si="41"/>
        <v>48086</v>
      </c>
      <c r="BG39" s="202">
        <f t="shared" ref="BG39:BH39" si="364">BG38</f>
        <v>1.2178</v>
      </c>
      <c r="BH39" s="202">
        <f t="shared" si="364"/>
        <v>1.0844</v>
      </c>
      <c r="BI39" s="202"/>
      <c r="BJ39" s="291">
        <f t="shared" si="43"/>
        <v>48452</v>
      </c>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row>
    <row r="40" ht="12.0" customHeight="1">
      <c r="A40" s="281">
        <f t="shared" si="44"/>
        <v>35</v>
      </c>
      <c r="B40" s="282">
        <f>'4. Summary statistics'!B275</f>
        <v>44799</v>
      </c>
      <c r="C40" s="283" t="str">
        <f t="shared" si="22"/>
        <v>09-2022</v>
      </c>
      <c r="D40" s="284">
        <f>'4. Summary statistics'!C275</f>
        <v>44708</v>
      </c>
      <c r="E40" s="285" t="str">
        <f>'4. Summary statistics'!D275</f>
        <v>LKA09122H261</v>
      </c>
      <c r="F40" s="286">
        <f>'4. Summary statistics'!G275</f>
        <v>60116</v>
      </c>
      <c r="G40" s="287">
        <f t="shared" si="23"/>
        <v>91</v>
      </c>
      <c r="H40" s="288"/>
      <c r="I40" s="283"/>
      <c r="J40" s="289"/>
      <c r="K40" s="289"/>
      <c r="L40" s="289"/>
      <c r="M40" s="289"/>
      <c r="N40" s="289"/>
      <c r="O40" s="289"/>
      <c r="P40" s="52"/>
      <c r="Q40" s="52"/>
      <c r="R40" s="52"/>
      <c r="S40" s="202"/>
      <c r="T40" s="202"/>
      <c r="U40" s="202"/>
      <c r="V40" s="290">
        <f>'4. Summary statistics'!B275</f>
        <v>44799</v>
      </c>
      <c r="W40" s="202">
        <f t="shared" ref="W40:X40" si="365">W39</f>
        <v>1.2178</v>
      </c>
      <c r="X40" s="202">
        <f t="shared" si="365"/>
        <v>1.0844</v>
      </c>
      <c r="Y40" s="202"/>
      <c r="Z40" s="291">
        <f t="shared" si="25"/>
        <v>45164</v>
      </c>
      <c r="AA40" s="202">
        <f t="shared" ref="AA40:AB40" si="366">AA39</f>
        <v>1.2178</v>
      </c>
      <c r="AB40" s="202">
        <f t="shared" si="366"/>
        <v>1.0844</v>
      </c>
      <c r="AC40" s="202"/>
      <c r="AD40" s="291">
        <f t="shared" si="27"/>
        <v>45530</v>
      </c>
      <c r="AE40" s="202">
        <f t="shared" ref="AE40:AF40" si="367">AE39</f>
        <v>1.2178</v>
      </c>
      <c r="AF40" s="202">
        <f t="shared" si="367"/>
        <v>1.0844</v>
      </c>
      <c r="AG40" s="202"/>
      <c r="AH40" s="291">
        <f t="shared" si="29"/>
        <v>45895</v>
      </c>
      <c r="AI40" s="202">
        <f t="shared" ref="AI40:AJ40" si="368">AI39</f>
        <v>1.2178</v>
      </c>
      <c r="AJ40" s="202">
        <f t="shared" si="368"/>
        <v>1.0844</v>
      </c>
      <c r="AK40" s="202"/>
      <c r="AL40" s="291">
        <f t="shared" si="31"/>
        <v>46260</v>
      </c>
      <c r="AM40" s="202">
        <f t="shared" ref="AM40:AN40" si="369">AM39</f>
        <v>1.2178</v>
      </c>
      <c r="AN40" s="202">
        <f t="shared" si="369"/>
        <v>1.0844</v>
      </c>
      <c r="AO40" s="202"/>
      <c r="AP40" s="291">
        <f t="shared" si="33"/>
        <v>46625</v>
      </c>
      <c r="AQ40" s="202">
        <f t="shared" ref="AQ40:AR40" si="370">AQ39</f>
        <v>1.2178</v>
      </c>
      <c r="AR40" s="202">
        <f t="shared" si="370"/>
        <v>1.0844</v>
      </c>
      <c r="AS40" s="202"/>
      <c r="AT40" s="291">
        <f t="shared" si="35"/>
        <v>46991</v>
      </c>
      <c r="AU40" s="202">
        <f t="shared" ref="AU40:AV40" si="371">AU39</f>
        <v>1.2178</v>
      </c>
      <c r="AV40" s="202">
        <f t="shared" si="371"/>
        <v>1.0844</v>
      </c>
      <c r="AW40" s="202"/>
      <c r="AX40" s="291">
        <f t="shared" si="37"/>
        <v>47356</v>
      </c>
      <c r="AY40" s="202">
        <f t="shared" ref="AY40:AZ40" si="372">AY39</f>
        <v>1.2178</v>
      </c>
      <c r="AZ40" s="202">
        <f t="shared" si="372"/>
        <v>1.0844</v>
      </c>
      <c r="BA40" s="202"/>
      <c r="BB40" s="291">
        <f t="shared" si="39"/>
        <v>47721</v>
      </c>
      <c r="BC40" s="202">
        <f t="shared" ref="BC40:BD40" si="373">BC39</f>
        <v>1.2178</v>
      </c>
      <c r="BD40" s="202">
        <f t="shared" si="373"/>
        <v>1.0844</v>
      </c>
      <c r="BE40" s="202"/>
      <c r="BF40" s="291">
        <f t="shared" si="41"/>
        <v>48086</v>
      </c>
      <c r="BG40" s="202">
        <f t="shared" ref="BG40:BH40" si="374">BG39</f>
        <v>1.2178</v>
      </c>
      <c r="BH40" s="202">
        <f t="shared" si="374"/>
        <v>1.0844</v>
      </c>
      <c r="BI40" s="202"/>
      <c r="BJ40" s="291">
        <f t="shared" si="43"/>
        <v>48452</v>
      </c>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row>
    <row r="41" ht="12.0" customHeight="1">
      <c r="A41" s="281">
        <f t="shared" si="44"/>
        <v>36</v>
      </c>
      <c r="B41" s="282">
        <f>'4. Summary statistics'!B276</f>
        <v>44799</v>
      </c>
      <c r="C41" s="283" t="str">
        <f t="shared" si="22"/>
        <v>09-2022</v>
      </c>
      <c r="D41" s="284">
        <f>'4. Summary statistics'!C276</f>
        <v>44715</v>
      </c>
      <c r="E41" s="285" t="str">
        <f>'4. Summary statistics'!D276</f>
        <v>LKA36422H262</v>
      </c>
      <c r="F41" s="286">
        <f>'4. Summary statistics'!G276</f>
        <v>6588.76</v>
      </c>
      <c r="G41" s="287">
        <f t="shared" si="23"/>
        <v>84</v>
      </c>
      <c r="H41" s="288"/>
      <c r="I41" s="283"/>
      <c r="J41" s="289"/>
      <c r="K41" s="289"/>
      <c r="L41" s="289"/>
      <c r="M41" s="289"/>
      <c r="N41" s="289"/>
      <c r="O41" s="289"/>
      <c r="P41" s="52"/>
      <c r="Q41" s="52"/>
      <c r="R41" s="52"/>
      <c r="S41" s="202"/>
      <c r="T41" s="202"/>
      <c r="U41" s="202"/>
      <c r="V41" s="290">
        <f>'4. Summary statistics'!B276</f>
        <v>44799</v>
      </c>
      <c r="W41" s="202">
        <f t="shared" ref="W41:X41" si="375">W40</f>
        <v>1.2178</v>
      </c>
      <c r="X41" s="202">
        <f t="shared" si="375"/>
        <v>1.0844</v>
      </c>
      <c r="Y41" s="202"/>
      <c r="Z41" s="291">
        <f t="shared" si="25"/>
        <v>45164</v>
      </c>
      <c r="AA41" s="202">
        <f t="shared" ref="AA41:AB41" si="376">AA40</f>
        <v>1.2178</v>
      </c>
      <c r="AB41" s="202">
        <f t="shared" si="376"/>
        <v>1.0844</v>
      </c>
      <c r="AC41" s="202"/>
      <c r="AD41" s="291">
        <f t="shared" si="27"/>
        <v>45530</v>
      </c>
      <c r="AE41" s="202">
        <f t="shared" ref="AE41:AF41" si="377">AE40</f>
        <v>1.2178</v>
      </c>
      <c r="AF41" s="202">
        <f t="shared" si="377"/>
        <v>1.0844</v>
      </c>
      <c r="AG41" s="202"/>
      <c r="AH41" s="291">
        <f t="shared" si="29"/>
        <v>45895</v>
      </c>
      <c r="AI41" s="202">
        <f t="shared" ref="AI41:AJ41" si="378">AI40</f>
        <v>1.2178</v>
      </c>
      <c r="AJ41" s="202">
        <f t="shared" si="378"/>
        <v>1.0844</v>
      </c>
      <c r="AK41" s="202"/>
      <c r="AL41" s="291">
        <f t="shared" si="31"/>
        <v>46260</v>
      </c>
      <c r="AM41" s="202">
        <f t="shared" ref="AM41:AN41" si="379">AM40</f>
        <v>1.2178</v>
      </c>
      <c r="AN41" s="202">
        <f t="shared" si="379"/>
        <v>1.0844</v>
      </c>
      <c r="AO41" s="202"/>
      <c r="AP41" s="291">
        <f t="shared" si="33"/>
        <v>46625</v>
      </c>
      <c r="AQ41" s="202">
        <f t="shared" ref="AQ41:AR41" si="380">AQ40</f>
        <v>1.2178</v>
      </c>
      <c r="AR41" s="202">
        <f t="shared" si="380"/>
        <v>1.0844</v>
      </c>
      <c r="AS41" s="202"/>
      <c r="AT41" s="291">
        <f t="shared" si="35"/>
        <v>46991</v>
      </c>
      <c r="AU41" s="202">
        <f t="shared" ref="AU41:AV41" si="381">AU40</f>
        <v>1.2178</v>
      </c>
      <c r="AV41" s="202">
        <f t="shared" si="381"/>
        <v>1.0844</v>
      </c>
      <c r="AW41" s="202"/>
      <c r="AX41" s="291">
        <f t="shared" si="37"/>
        <v>47356</v>
      </c>
      <c r="AY41" s="202">
        <f t="shared" ref="AY41:AZ41" si="382">AY40</f>
        <v>1.2178</v>
      </c>
      <c r="AZ41" s="202">
        <f t="shared" si="382"/>
        <v>1.0844</v>
      </c>
      <c r="BA41" s="202"/>
      <c r="BB41" s="291">
        <f t="shared" si="39"/>
        <v>47721</v>
      </c>
      <c r="BC41" s="202">
        <f t="shared" ref="BC41:BD41" si="383">BC40</f>
        <v>1.2178</v>
      </c>
      <c r="BD41" s="202">
        <f t="shared" si="383"/>
        <v>1.0844</v>
      </c>
      <c r="BE41" s="202"/>
      <c r="BF41" s="291">
        <f t="shared" si="41"/>
        <v>48086</v>
      </c>
      <c r="BG41" s="202">
        <f t="shared" ref="BG41:BH41" si="384">BG40</f>
        <v>1.2178</v>
      </c>
      <c r="BH41" s="202">
        <f t="shared" si="384"/>
        <v>1.0844</v>
      </c>
      <c r="BI41" s="202"/>
      <c r="BJ41" s="291">
        <f t="shared" si="43"/>
        <v>48452</v>
      </c>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row>
    <row r="42" ht="12.0" customHeight="1">
      <c r="A42" s="281">
        <f t="shared" si="44"/>
        <v>37</v>
      </c>
      <c r="B42" s="282">
        <f>'4. Summary statistics'!B277</f>
        <v>44799</v>
      </c>
      <c r="C42" s="283" t="str">
        <f t="shared" si="22"/>
        <v>09-2022</v>
      </c>
      <c r="D42" s="284">
        <f>'4. Summary statistics'!C277</f>
        <v>44729</v>
      </c>
      <c r="E42" s="285" t="str">
        <f>'4. Summary statistics'!D277</f>
        <v>LKA36422H262</v>
      </c>
      <c r="F42" s="286">
        <f>'4. Summary statistics'!G277</f>
        <v>11981.63</v>
      </c>
      <c r="G42" s="287">
        <f t="shared" si="23"/>
        <v>70</v>
      </c>
      <c r="H42" s="288"/>
      <c r="I42" s="283"/>
      <c r="J42" s="289"/>
      <c r="K42" s="289"/>
      <c r="L42" s="289"/>
      <c r="M42" s="289"/>
      <c r="N42" s="289"/>
      <c r="O42" s="289"/>
      <c r="P42" s="52"/>
      <c r="Q42" s="52"/>
      <c r="R42" s="52"/>
      <c r="S42" s="202"/>
      <c r="T42" s="202"/>
      <c r="U42" s="202"/>
      <c r="V42" s="290">
        <f>'4. Summary statistics'!B277</f>
        <v>44799</v>
      </c>
      <c r="W42" s="202">
        <f t="shared" ref="W42:X42" si="385">W41</f>
        <v>1.2178</v>
      </c>
      <c r="X42" s="202">
        <f t="shared" si="385"/>
        <v>1.0844</v>
      </c>
      <c r="Y42" s="202"/>
      <c r="Z42" s="291">
        <f t="shared" si="25"/>
        <v>45164</v>
      </c>
      <c r="AA42" s="202">
        <f t="shared" ref="AA42:AB42" si="386">AA41</f>
        <v>1.2178</v>
      </c>
      <c r="AB42" s="202">
        <f t="shared" si="386"/>
        <v>1.0844</v>
      </c>
      <c r="AC42" s="202"/>
      <c r="AD42" s="291">
        <f t="shared" si="27"/>
        <v>45530</v>
      </c>
      <c r="AE42" s="202">
        <f t="shared" ref="AE42:AF42" si="387">AE41</f>
        <v>1.2178</v>
      </c>
      <c r="AF42" s="202">
        <f t="shared" si="387"/>
        <v>1.0844</v>
      </c>
      <c r="AG42" s="202"/>
      <c r="AH42" s="291">
        <f t="shared" si="29"/>
        <v>45895</v>
      </c>
      <c r="AI42" s="202">
        <f t="shared" ref="AI42:AJ42" si="388">AI41</f>
        <v>1.2178</v>
      </c>
      <c r="AJ42" s="202">
        <f t="shared" si="388"/>
        <v>1.0844</v>
      </c>
      <c r="AK42" s="202"/>
      <c r="AL42" s="291">
        <f t="shared" si="31"/>
        <v>46260</v>
      </c>
      <c r="AM42" s="202">
        <f t="shared" ref="AM42:AN42" si="389">AM41</f>
        <v>1.2178</v>
      </c>
      <c r="AN42" s="202">
        <f t="shared" si="389"/>
        <v>1.0844</v>
      </c>
      <c r="AO42" s="202"/>
      <c r="AP42" s="291">
        <f t="shared" si="33"/>
        <v>46625</v>
      </c>
      <c r="AQ42" s="202">
        <f t="shared" ref="AQ42:AR42" si="390">AQ41</f>
        <v>1.2178</v>
      </c>
      <c r="AR42" s="202">
        <f t="shared" si="390"/>
        <v>1.0844</v>
      </c>
      <c r="AS42" s="202"/>
      <c r="AT42" s="291">
        <f t="shared" si="35"/>
        <v>46991</v>
      </c>
      <c r="AU42" s="202">
        <f t="shared" ref="AU42:AV42" si="391">AU41</f>
        <v>1.2178</v>
      </c>
      <c r="AV42" s="202">
        <f t="shared" si="391"/>
        <v>1.0844</v>
      </c>
      <c r="AW42" s="202"/>
      <c r="AX42" s="291">
        <f t="shared" si="37"/>
        <v>47356</v>
      </c>
      <c r="AY42" s="202">
        <f t="shared" ref="AY42:AZ42" si="392">AY41</f>
        <v>1.2178</v>
      </c>
      <c r="AZ42" s="202">
        <f t="shared" si="392"/>
        <v>1.0844</v>
      </c>
      <c r="BA42" s="202"/>
      <c r="BB42" s="291">
        <f t="shared" si="39"/>
        <v>47721</v>
      </c>
      <c r="BC42" s="202">
        <f t="shared" ref="BC42:BD42" si="393">BC41</f>
        <v>1.2178</v>
      </c>
      <c r="BD42" s="202">
        <f t="shared" si="393"/>
        <v>1.0844</v>
      </c>
      <c r="BE42" s="202"/>
      <c r="BF42" s="291">
        <f t="shared" si="41"/>
        <v>48086</v>
      </c>
      <c r="BG42" s="202">
        <f t="shared" ref="BG42:BH42" si="394">BG41</f>
        <v>1.2178</v>
      </c>
      <c r="BH42" s="202">
        <f t="shared" si="394"/>
        <v>1.0844</v>
      </c>
      <c r="BI42" s="202"/>
      <c r="BJ42" s="291">
        <f t="shared" si="43"/>
        <v>48452</v>
      </c>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row>
    <row r="43" ht="12.0" customHeight="1">
      <c r="A43" s="281">
        <f t="shared" si="44"/>
        <v>38</v>
      </c>
      <c r="B43" s="282">
        <f>'4. Summary statistics'!B278</f>
        <v>44806</v>
      </c>
      <c r="C43" s="283" t="str">
        <f t="shared" si="22"/>
        <v>09-2022</v>
      </c>
      <c r="D43" s="284">
        <f>'4. Summary statistics'!C278</f>
        <v>44442</v>
      </c>
      <c r="E43" s="285" t="str">
        <f>'4. Summary statistics'!D278</f>
        <v>LKA36422I021</v>
      </c>
      <c r="F43" s="286">
        <f>'4. Summary statistics'!G278</f>
        <v>27881.02</v>
      </c>
      <c r="G43" s="287">
        <f t="shared" si="23"/>
        <v>364</v>
      </c>
      <c r="H43" s="288"/>
      <c r="I43" s="283"/>
      <c r="J43" s="289"/>
      <c r="K43" s="289"/>
      <c r="L43" s="289"/>
      <c r="M43" s="289"/>
      <c r="N43" s="289"/>
      <c r="O43" s="289"/>
      <c r="P43" s="52"/>
      <c r="Q43" s="52"/>
      <c r="R43" s="52"/>
      <c r="S43" s="202"/>
      <c r="T43" s="202"/>
      <c r="U43" s="202"/>
      <c r="V43" s="290">
        <f>'4. Summary statistics'!B278</f>
        <v>44806</v>
      </c>
      <c r="W43" s="202">
        <f t="shared" ref="W43:X43" si="395">W42</f>
        <v>1.2178</v>
      </c>
      <c r="X43" s="202">
        <f t="shared" si="395"/>
        <v>1.0844</v>
      </c>
      <c r="Y43" s="202"/>
      <c r="Z43" s="291">
        <f t="shared" si="25"/>
        <v>45171</v>
      </c>
      <c r="AA43" s="202">
        <f t="shared" ref="AA43:AB43" si="396">AA42</f>
        <v>1.2178</v>
      </c>
      <c r="AB43" s="202">
        <f t="shared" si="396"/>
        <v>1.0844</v>
      </c>
      <c r="AC43" s="202"/>
      <c r="AD43" s="291">
        <f t="shared" si="27"/>
        <v>45537</v>
      </c>
      <c r="AE43" s="202">
        <f t="shared" ref="AE43:AF43" si="397">AE42</f>
        <v>1.2178</v>
      </c>
      <c r="AF43" s="202">
        <f t="shared" si="397"/>
        <v>1.0844</v>
      </c>
      <c r="AG43" s="202"/>
      <c r="AH43" s="291">
        <f t="shared" si="29"/>
        <v>45902</v>
      </c>
      <c r="AI43" s="202">
        <f t="shared" ref="AI43:AJ43" si="398">AI42</f>
        <v>1.2178</v>
      </c>
      <c r="AJ43" s="202">
        <f t="shared" si="398"/>
        <v>1.0844</v>
      </c>
      <c r="AK43" s="202"/>
      <c r="AL43" s="291">
        <f t="shared" si="31"/>
        <v>46267</v>
      </c>
      <c r="AM43" s="202">
        <f t="shared" ref="AM43:AN43" si="399">AM42</f>
        <v>1.2178</v>
      </c>
      <c r="AN43" s="202">
        <f t="shared" si="399"/>
        <v>1.0844</v>
      </c>
      <c r="AO43" s="202"/>
      <c r="AP43" s="291">
        <f t="shared" si="33"/>
        <v>46632</v>
      </c>
      <c r="AQ43" s="202">
        <f t="shared" ref="AQ43:AR43" si="400">AQ42</f>
        <v>1.2178</v>
      </c>
      <c r="AR43" s="202">
        <f t="shared" si="400"/>
        <v>1.0844</v>
      </c>
      <c r="AS43" s="202"/>
      <c r="AT43" s="291">
        <f t="shared" si="35"/>
        <v>46998</v>
      </c>
      <c r="AU43" s="202">
        <f t="shared" ref="AU43:AV43" si="401">AU42</f>
        <v>1.2178</v>
      </c>
      <c r="AV43" s="202">
        <f t="shared" si="401"/>
        <v>1.0844</v>
      </c>
      <c r="AW43" s="202"/>
      <c r="AX43" s="291">
        <f t="shared" si="37"/>
        <v>47363</v>
      </c>
      <c r="AY43" s="202">
        <f t="shared" ref="AY43:AZ43" si="402">AY42</f>
        <v>1.2178</v>
      </c>
      <c r="AZ43" s="202">
        <f t="shared" si="402"/>
        <v>1.0844</v>
      </c>
      <c r="BA43" s="202"/>
      <c r="BB43" s="291">
        <f t="shared" si="39"/>
        <v>47728</v>
      </c>
      <c r="BC43" s="202">
        <f t="shared" ref="BC43:BD43" si="403">BC42</f>
        <v>1.2178</v>
      </c>
      <c r="BD43" s="202">
        <f t="shared" si="403"/>
        <v>1.0844</v>
      </c>
      <c r="BE43" s="202"/>
      <c r="BF43" s="291">
        <f t="shared" si="41"/>
        <v>48093</v>
      </c>
      <c r="BG43" s="202">
        <f t="shared" ref="BG43:BH43" si="404">BG42</f>
        <v>1.2178</v>
      </c>
      <c r="BH43" s="202">
        <f t="shared" si="404"/>
        <v>1.0844</v>
      </c>
      <c r="BI43" s="202"/>
      <c r="BJ43" s="291">
        <f t="shared" si="43"/>
        <v>48459</v>
      </c>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row>
    <row r="44" ht="12.0" customHeight="1">
      <c r="A44" s="281">
        <f t="shared" si="44"/>
        <v>39</v>
      </c>
      <c r="B44" s="282">
        <f>'4. Summary statistics'!B279</f>
        <v>44806</v>
      </c>
      <c r="C44" s="283" t="str">
        <f t="shared" si="22"/>
        <v>09-2022</v>
      </c>
      <c r="D44" s="284">
        <f>'4. Summary statistics'!C279</f>
        <v>44624</v>
      </c>
      <c r="E44" s="285" t="str">
        <f>'4. Summary statistics'!D279</f>
        <v>LKA18222I027</v>
      </c>
      <c r="F44" s="286">
        <f>'4. Summary statistics'!G279</f>
        <v>20000</v>
      </c>
      <c r="G44" s="287">
        <f t="shared" si="23"/>
        <v>182</v>
      </c>
      <c r="H44" s="288"/>
      <c r="I44" s="283"/>
      <c r="J44" s="289"/>
      <c r="K44" s="289"/>
      <c r="L44" s="289"/>
      <c r="M44" s="289"/>
      <c r="N44" s="289"/>
      <c r="O44" s="289"/>
      <c r="P44" s="52"/>
      <c r="Q44" s="52"/>
      <c r="R44" s="52"/>
      <c r="S44" s="202"/>
      <c r="T44" s="202"/>
      <c r="U44" s="202"/>
      <c r="V44" s="290">
        <f>'4. Summary statistics'!B279</f>
        <v>44806</v>
      </c>
      <c r="W44" s="202">
        <f t="shared" ref="W44:X44" si="405">W43</f>
        <v>1.2178</v>
      </c>
      <c r="X44" s="202">
        <f t="shared" si="405"/>
        <v>1.0844</v>
      </c>
      <c r="Y44" s="202"/>
      <c r="Z44" s="291">
        <f t="shared" si="25"/>
        <v>45171</v>
      </c>
      <c r="AA44" s="202">
        <f t="shared" ref="AA44:AB44" si="406">AA43</f>
        <v>1.2178</v>
      </c>
      <c r="AB44" s="202">
        <f t="shared" si="406"/>
        <v>1.0844</v>
      </c>
      <c r="AC44" s="202"/>
      <c r="AD44" s="291">
        <f t="shared" si="27"/>
        <v>45537</v>
      </c>
      <c r="AE44" s="202">
        <f t="shared" ref="AE44:AF44" si="407">AE43</f>
        <v>1.2178</v>
      </c>
      <c r="AF44" s="202">
        <f t="shared" si="407"/>
        <v>1.0844</v>
      </c>
      <c r="AG44" s="202"/>
      <c r="AH44" s="291">
        <f t="shared" si="29"/>
        <v>45902</v>
      </c>
      <c r="AI44" s="202">
        <f t="shared" ref="AI44:AJ44" si="408">AI43</f>
        <v>1.2178</v>
      </c>
      <c r="AJ44" s="202">
        <f t="shared" si="408"/>
        <v>1.0844</v>
      </c>
      <c r="AK44" s="202"/>
      <c r="AL44" s="291">
        <f t="shared" si="31"/>
        <v>46267</v>
      </c>
      <c r="AM44" s="202">
        <f t="shared" ref="AM44:AN44" si="409">AM43</f>
        <v>1.2178</v>
      </c>
      <c r="AN44" s="202">
        <f t="shared" si="409"/>
        <v>1.0844</v>
      </c>
      <c r="AO44" s="202"/>
      <c r="AP44" s="291">
        <f t="shared" si="33"/>
        <v>46632</v>
      </c>
      <c r="AQ44" s="202">
        <f t="shared" ref="AQ44:AR44" si="410">AQ43</f>
        <v>1.2178</v>
      </c>
      <c r="AR44" s="202">
        <f t="shared" si="410"/>
        <v>1.0844</v>
      </c>
      <c r="AS44" s="202"/>
      <c r="AT44" s="291">
        <f t="shared" si="35"/>
        <v>46998</v>
      </c>
      <c r="AU44" s="202">
        <f t="shared" ref="AU44:AV44" si="411">AU43</f>
        <v>1.2178</v>
      </c>
      <c r="AV44" s="202">
        <f t="shared" si="411"/>
        <v>1.0844</v>
      </c>
      <c r="AW44" s="202"/>
      <c r="AX44" s="291">
        <f t="shared" si="37"/>
        <v>47363</v>
      </c>
      <c r="AY44" s="202">
        <f t="shared" ref="AY44:AZ44" si="412">AY43</f>
        <v>1.2178</v>
      </c>
      <c r="AZ44" s="202">
        <f t="shared" si="412"/>
        <v>1.0844</v>
      </c>
      <c r="BA44" s="202"/>
      <c r="BB44" s="291">
        <f t="shared" si="39"/>
        <v>47728</v>
      </c>
      <c r="BC44" s="202">
        <f t="shared" ref="BC44:BD44" si="413">BC43</f>
        <v>1.2178</v>
      </c>
      <c r="BD44" s="202">
        <f t="shared" si="413"/>
        <v>1.0844</v>
      </c>
      <c r="BE44" s="202"/>
      <c r="BF44" s="291">
        <f t="shared" si="41"/>
        <v>48093</v>
      </c>
      <c r="BG44" s="202">
        <f t="shared" ref="BG44:BH44" si="414">BG43</f>
        <v>1.2178</v>
      </c>
      <c r="BH44" s="202">
        <f t="shared" si="414"/>
        <v>1.0844</v>
      </c>
      <c r="BI44" s="202"/>
      <c r="BJ44" s="291">
        <f t="shared" si="43"/>
        <v>48459</v>
      </c>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row>
    <row r="45" ht="12.0" customHeight="1">
      <c r="A45" s="281">
        <f t="shared" si="44"/>
        <v>40</v>
      </c>
      <c r="B45" s="282">
        <f>'4. Summary statistics'!B280</f>
        <v>44806</v>
      </c>
      <c r="C45" s="283" t="str">
        <f t="shared" si="22"/>
        <v>09-2022</v>
      </c>
      <c r="D45" s="284">
        <f>'4. Summary statistics'!C280</f>
        <v>44631</v>
      </c>
      <c r="E45" s="285" t="str">
        <f>'4. Summary statistics'!D280</f>
        <v>LKA36422I021</v>
      </c>
      <c r="F45" s="286">
        <f>'4. Summary statistics'!G280</f>
        <v>6000</v>
      </c>
      <c r="G45" s="287">
        <f t="shared" si="23"/>
        <v>175</v>
      </c>
      <c r="H45" s="288"/>
      <c r="I45" s="283"/>
      <c r="J45" s="289"/>
      <c r="K45" s="289"/>
      <c r="L45" s="289"/>
      <c r="M45" s="289"/>
      <c r="N45" s="289"/>
      <c r="O45" s="289"/>
      <c r="P45" s="52"/>
      <c r="Q45" s="52"/>
      <c r="R45" s="52"/>
      <c r="S45" s="202"/>
      <c r="T45" s="202"/>
      <c r="U45" s="202"/>
      <c r="V45" s="290">
        <f>'4. Summary statistics'!B280</f>
        <v>44806</v>
      </c>
      <c r="W45" s="202">
        <f t="shared" ref="W45:X45" si="415">W44</f>
        <v>1.2178</v>
      </c>
      <c r="X45" s="202">
        <f t="shared" si="415"/>
        <v>1.0844</v>
      </c>
      <c r="Y45" s="202"/>
      <c r="Z45" s="291">
        <f t="shared" si="25"/>
        <v>45171</v>
      </c>
      <c r="AA45" s="202">
        <f t="shared" ref="AA45:AB45" si="416">AA44</f>
        <v>1.2178</v>
      </c>
      <c r="AB45" s="202">
        <f t="shared" si="416"/>
        <v>1.0844</v>
      </c>
      <c r="AC45" s="202"/>
      <c r="AD45" s="291">
        <f t="shared" si="27"/>
        <v>45537</v>
      </c>
      <c r="AE45" s="202">
        <f t="shared" ref="AE45:AF45" si="417">AE44</f>
        <v>1.2178</v>
      </c>
      <c r="AF45" s="202">
        <f t="shared" si="417"/>
        <v>1.0844</v>
      </c>
      <c r="AG45" s="202"/>
      <c r="AH45" s="291">
        <f t="shared" si="29"/>
        <v>45902</v>
      </c>
      <c r="AI45" s="202">
        <f t="shared" ref="AI45:AJ45" si="418">AI44</f>
        <v>1.2178</v>
      </c>
      <c r="AJ45" s="202">
        <f t="shared" si="418"/>
        <v>1.0844</v>
      </c>
      <c r="AK45" s="202"/>
      <c r="AL45" s="291">
        <f t="shared" si="31"/>
        <v>46267</v>
      </c>
      <c r="AM45" s="202">
        <f t="shared" ref="AM45:AN45" si="419">AM44</f>
        <v>1.2178</v>
      </c>
      <c r="AN45" s="202">
        <f t="shared" si="419"/>
        <v>1.0844</v>
      </c>
      <c r="AO45" s="202"/>
      <c r="AP45" s="291">
        <f t="shared" si="33"/>
        <v>46632</v>
      </c>
      <c r="AQ45" s="202">
        <f t="shared" ref="AQ45:AR45" si="420">AQ44</f>
        <v>1.2178</v>
      </c>
      <c r="AR45" s="202">
        <f t="shared" si="420"/>
        <v>1.0844</v>
      </c>
      <c r="AS45" s="202"/>
      <c r="AT45" s="291">
        <f t="shared" si="35"/>
        <v>46998</v>
      </c>
      <c r="AU45" s="202">
        <f t="shared" ref="AU45:AV45" si="421">AU44</f>
        <v>1.2178</v>
      </c>
      <c r="AV45" s="202">
        <f t="shared" si="421"/>
        <v>1.0844</v>
      </c>
      <c r="AW45" s="202"/>
      <c r="AX45" s="291">
        <f t="shared" si="37"/>
        <v>47363</v>
      </c>
      <c r="AY45" s="202">
        <f t="shared" ref="AY45:AZ45" si="422">AY44</f>
        <v>1.2178</v>
      </c>
      <c r="AZ45" s="202">
        <f t="shared" si="422"/>
        <v>1.0844</v>
      </c>
      <c r="BA45" s="202"/>
      <c r="BB45" s="291">
        <f t="shared" si="39"/>
        <v>47728</v>
      </c>
      <c r="BC45" s="202">
        <f t="shared" ref="BC45:BD45" si="423">BC44</f>
        <v>1.2178</v>
      </c>
      <c r="BD45" s="202">
        <f t="shared" si="423"/>
        <v>1.0844</v>
      </c>
      <c r="BE45" s="202"/>
      <c r="BF45" s="291">
        <f t="shared" si="41"/>
        <v>48093</v>
      </c>
      <c r="BG45" s="202">
        <f t="shared" ref="BG45:BH45" si="424">BG44</f>
        <v>1.2178</v>
      </c>
      <c r="BH45" s="202">
        <f t="shared" si="424"/>
        <v>1.0844</v>
      </c>
      <c r="BI45" s="202"/>
      <c r="BJ45" s="291">
        <f t="shared" si="43"/>
        <v>48459</v>
      </c>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row>
    <row r="46" ht="12.0" customHeight="1">
      <c r="A46" s="281">
        <f t="shared" si="44"/>
        <v>41</v>
      </c>
      <c r="B46" s="282">
        <f>'4. Summary statistics'!B281</f>
        <v>44806</v>
      </c>
      <c r="C46" s="283" t="str">
        <f t="shared" si="22"/>
        <v>09-2022</v>
      </c>
      <c r="D46" s="284">
        <f>'4. Summary statistics'!C281</f>
        <v>44645</v>
      </c>
      <c r="E46" s="285" t="str">
        <f>'4. Summary statistics'!D281</f>
        <v>LKA36422I021</v>
      </c>
      <c r="F46" s="286">
        <f>'4. Summary statistics'!G281</f>
        <v>8000</v>
      </c>
      <c r="G46" s="287">
        <f t="shared" si="23"/>
        <v>161</v>
      </c>
      <c r="H46" s="288"/>
      <c r="I46" s="283"/>
      <c r="J46" s="289"/>
      <c r="K46" s="289"/>
      <c r="L46" s="289"/>
      <c r="M46" s="289"/>
      <c r="N46" s="289"/>
      <c r="O46" s="289"/>
      <c r="P46" s="52"/>
      <c r="Q46" s="52"/>
      <c r="R46" s="52"/>
      <c r="S46" s="202"/>
      <c r="T46" s="202"/>
      <c r="U46" s="202"/>
      <c r="V46" s="290">
        <f>'4. Summary statistics'!B281</f>
        <v>44806</v>
      </c>
      <c r="W46" s="202">
        <f t="shared" ref="W46:X46" si="425">W45</f>
        <v>1.2178</v>
      </c>
      <c r="X46" s="202">
        <f t="shared" si="425"/>
        <v>1.0844</v>
      </c>
      <c r="Y46" s="202"/>
      <c r="Z46" s="291">
        <f t="shared" si="25"/>
        <v>45171</v>
      </c>
      <c r="AA46" s="202">
        <f t="shared" ref="AA46:AB46" si="426">AA45</f>
        <v>1.2178</v>
      </c>
      <c r="AB46" s="202">
        <f t="shared" si="426"/>
        <v>1.0844</v>
      </c>
      <c r="AC46" s="202"/>
      <c r="AD46" s="291">
        <f t="shared" si="27"/>
        <v>45537</v>
      </c>
      <c r="AE46" s="202">
        <f t="shared" ref="AE46:AF46" si="427">AE45</f>
        <v>1.2178</v>
      </c>
      <c r="AF46" s="202">
        <f t="shared" si="427"/>
        <v>1.0844</v>
      </c>
      <c r="AG46" s="202"/>
      <c r="AH46" s="291">
        <f t="shared" si="29"/>
        <v>45902</v>
      </c>
      <c r="AI46" s="202">
        <f t="shared" ref="AI46:AJ46" si="428">AI45</f>
        <v>1.2178</v>
      </c>
      <c r="AJ46" s="202">
        <f t="shared" si="428"/>
        <v>1.0844</v>
      </c>
      <c r="AK46" s="202"/>
      <c r="AL46" s="291">
        <f t="shared" si="31"/>
        <v>46267</v>
      </c>
      <c r="AM46" s="202">
        <f t="shared" ref="AM46:AN46" si="429">AM45</f>
        <v>1.2178</v>
      </c>
      <c r="AN46" s="202">
        <f t="shared" si="429"/>
        <v>1.0844</v>
      </c>
      <c r="AO46" s="202"/>
      <c r="AP46" s="291">
        <f t="shared" si="33"/>
        <v>46632</v>
      </c>
      <c r="AQ46" s="202">
        <f t="shared" ref="AQ46:AR46" si="430">AQ45</f>
        <v>1.2178</v>
      </c>
      <c r="AR46" s="202">
        <f t="shared" si="430"/>
        <v>1.0844</v>
      </c>
      <c r="AS46" s="202"/>
      <c r="AT46" s="291">
        <f t="shared" si="35"/>
        <v>46998</v>
      </c>
      <c r="AU46" s="202">
        <f t="shared" ref="AU46:AV46" si="431">AU45</f>
        <v>1.2178</v>
      </c>
      <c r="AV46" s="202">
        <f t="shared" si="431"/>
        <v>1.0844</v>
      </c>
      <c r="AW46" s="202"/>
      <c r="AX46" s="291">
        <f t="shared" si="37"/>
        <v>47363</v>
      </c>
      <c r="AY46" s="202">
        <f t="shared" ref="AY46:AZ46" si="432">AY45</f>
        <v>1.2178</v>
      </c>
      <c r="AZ46" s="202">
        <f t="shared" si="432"/>
        <v>1.0844</v>
      </c>
      <c r="BA46" s="202"/>
      <c r="BB46" s="291">
        <f t="shared" si="39"/>
        <v>47728</v>
      </c>
      <c r="BC46" s="202">
        <f t="shared" ref="BC46:BD46" si="433">BC45</f>
        <v>1.2178</v>
      </c>
      <c r="BD46" s="202">
        <f t="shared" si="433"/>
        <v>1.0844</v>
      </c>
      <c r="BE46" s="202"/>
      <c r="BF46" s="291">
        <f t="shared" si="41"/>
        <v>48093</v>
      </c>
      <c r="BG46" s="202">
        <f t="shared" ref="BG46:BH46" si="434">BG45</f>
        <v>1.2178</v>
      </c>
      <c r="BH46" s="202">
        <f t="shared" si="434"/>
        <v>1.0844</v>
      </c>
      <c r="BI46" s="202"/>
      <c r="BJ46" s="291">
        <f t="shared" si="43"/>
        <v>48459</v>
      </c>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row>
    <row r="47" ht="12.0" customHeight="1">
      <c r="A47" s="281">
        <f t="shared" si="44"/>
        <v>42</v>
      </c>
      <c r="B47" s="282">
        <f>'4. Summary statistics'!B282</f>
        <v>44806</v>
      </c>
      <c r="C47" s="283" t="str">
        <f t="shared" si="22"/>
        <v>09-2022</v>
      </c>
      <c r="D47" s="284">
        <f>'4. Summary statistics'!C282</f>
        <v>44687</v>
      </c>
      <c r="E47" s="285" t="str">
        <f>'4. Summary statistics'!D282</f>
        <v>LKA36422I021</v>
      </c>
      <c r="F47" s="286">
        <f>'4. Summary statistics'!G282</f>
        <v>8000</v>
      </c>
      <c r="G47" s="287">
        <f t="shared" si="23"/>
        <v>119</v>
      </c>
      <c r="H47" s="288"/>
      <c r="I47" s="283"/>
      <c r="J47" s="289"/>
      <c r="K47" s="289"/>
      <c r="L47" s="289"/>
      <c r="M47" s="289"/>
      <c r="N47" s="289"/>
      <c r="O47" s="289"/>
      <c r="P47" s="52"/>
      <c r="Q47" s="52"/>
      <c r="R47" s="52"/>
      <c r="S47" s="202"/>
      <c r="T47" s="202"/>
      <c r="U47" s="202"/>
      <c r="V47" s="290">
        <f>'4. Summary statistics'!B282</f>
        <v>44806</v>
      </c>
      <c r="W47" s="202">
        <f t="shared" ref="W47:X47" si="435">W46</f>
        <v>1.2178</v>
      </c>
      <c r="X47" s="202">
        <f t="shared" si="435"/>
        <v>1.0844</v>
      </c>
      <c r="Y47" s="202"/>
      <c r="Z47" s="291">
        <f t="shared" si="25"/>
        <v>45171</v>
      </c>
      <c r="AA47" s="202">
        <f t="shared" ref="AA47:AB47" si="436">AA46</f>
        <v>1.2178</v>
      </c>
      <c r="AB47" s="202">
        <f t="shared" si="436"/>
        <v>1.0844</v>
      </c>
      <c r="AC47" s="202"/>
      <c r="AD47" s="291">
        <f t="shared" si="27"/>
        <v>45537</v>
      </c>
      <c r="AE47" s="202">
        <f t="shared" ref="AE47:AF47" si="437">AE46</f>
        <v>1.2178</v>
      </c>
      <c r="AF47" s="202">
        <f t="shared" si="437"/>
        <v>1.0844</v>
      </c>
      <c r="AG47" s="202"/>
      <c r="AH47" s="291">
        <f t="shared" si="29"/>
        <v>45902</v>
      </c>
      <c r="AI47" s="202">
        <f t="shared" ref="AI47:AJ47" si="438">AI46</f>
        <v>1.2178</v>
      </c>
      <c r="AJ47" s="202">
        <f t="shared" si="438"/>
        <v>1.0844</v>
      </c>
      <c r="AK47" s="202"/>
      <c r="AL47" s="291">
        <f t="shared" si="31"/>
        <v>46267</v>
      </c>
      <c r="AM47" s="202">
        <f t="shared" ref="AM47:AN47" si="439">AM46</f>
        <v>1.2178</v>
      </c>
      <c r="AN47" s="202">
        <f t="shared" si="439"/>
        <v>1.0844</v>
      </c>
      <c r="AO47" s="202"/>
      <c r="AP47" s="291">
        <f t="shared" si="33"/>
        <v>46632</v>
      </c>
      <c r="AQ47" s="202">
        <f t="shared" ref="AQ47:AR47" si="440">AQ46</f>
        <v>1.2178</v>
      </c>
      <c r="AR47" s="202">
        <f t="shared" si="440"/>
        <v>1.0844</v>
      </c>
      <c r="AS47" s="202"/>
      <c r="AT47" s="291">
        <f t="shared" si="35"/>
        <v>46998</v>
      </c>
      <c r="AU47" s="202">
        <f t="shared" ref="AU47:AV47" si="441">AU46</f>
        <v>1.2178</v>
      </c>
      <c r="AV47" s="202">
        <f t="shared" si="441"/>
        <v>1.0844</v>
      </c>
      <c r="AW47" s="202"/>
      <c r="AX47" s="291">
        <f t="shared" si="37"/>
        <v>47363</v>
      </c>
      <c r="AY47" s="202">
        <f t="shared" ref="AY47:AZ47" si="442">AY46</f>
        <v>1.2178</v>
      </c>
      <c r="AZ47" s="202">
        <f t="shared" si="442"/>
        <v>1.0844</v>
      </c>
      <c r="BA47" s="202"/>
      <c r="BB47" s="291">
        <f t="shared" si="39"/>
        <v>47728</v>
      </c>
      <c r="BC47" s="202">
        <f t="shared" ref="BC47:BD47" si="443">BC46</f>
        <v>1.2178</v>
      </c>
      <c r="BD47" s="202">
        <f t="shared" si="443"/>
        <v>1.0844</v>
      </c>
      <c r="BE47" s="202"/>
      <c r="BF47" s="291">
        <f t="shared" si="41"/>
        <v>48093</v>
      </c>
      <c r="BG47" s="202">
        <f t="shared" ref="BG47:BH47" si="444">BG46</f>
        <v>1.2178</v>
      </c>
      <c r="BH47" s="202">
        <f t="shared" si="444"/>
        <v>1.0844</v>
      </c>
      <c r="BI47" s="202"/>
      <c r="BJ47" s="291">
        <f t="shared" si="43"/>
        <v>48459</v>
      </c>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row>
    <row r="48" ht="12.0" customHeight="1">
      <c r="A48" s="281">
        <f t="shared" si="44"/>
        <v>43</v>
      </c>
      <c r="B48" s="282">
        <f>'4. Summary statistics'!B283</f>
        <v>44806</v>
      </c>
      <c r="C48" s="283" t="str">
        <f t="shared" si="22"/>
        <v>09-2022</v>
      </c>
      <c r="D48" s="284">
        <f>'4. Summary statistics'!C283</f>
        <v>44694</v>
      </c>
      <c r="E48" s="285" t="str">
        <f>'4. Summary statistics'!D283</f>
        <v>LKA36422I021</v>
      </c>
      <c r="F48" s="286">
        <f>'4. Summary statistics'!G283</f>
        <v>5000</v>
      </c>
      <c r="G48" s="287">
        <f t="shared" si="23"/>
        <v>112</v>
      </c>
      <c r="H48" s="288"/>
      <c r="I48" s="283"/>
      <c r="J48" s="289"/>
      <c r="K48" s="289"/>
      <c r="L48" s="289"/>
      <c r="M48" s="289"/>
      <c r="N48" s="289"/>
      <c r="O48" s="289"/>
      <c r="P48" s="52"/>
      <c r="Q48" s="52"/>
      <c r="R48" s="52"/>
      <c r="S48" s="202"/>
      <c r="T48" s="202"/>
      <c r="U48" s="202"/>
      <c r="V48" s="290">
        <f>'4. Summary statistics'!B283</f>
        <v>44806</v>
      </c>
      <c r="W48" s="202">
        <f t="shared" ref="W48:X48" si="445">W47</f>
        <v>1.2178</v>
      </c>
      <c r="X48" s="202">
        <f t="shared" si="445"/>
        <v>1.0844</v>
      </c>
      <c r="Y48" s="202"/>
      <c r="Z48" s="291">
        <f t="shared" si="25"/>
        <v>45171</v>
      </c>
      <c r="AA48" s="202">
        <f t="shared" ref="AA48:AB48" si="446">AA47</f>
        <v>1.2178</v>
      </c>
      <c r="AB48" s="202">
        <f t="shared" si="446"/>
        <v>1.0844</v>
      </c>
      <c r="AC48" s="202"/>
      <c r="AD48" s="291">
        <f t="shared" si="27"/>
        <v>45537</v>
      </c>
      <c r="AE48" s="202">
        <f t="shared" ref="AE48:AF48" si="447">AE47</f>
        <v>1.2178</v>
      </c>
      <c r="AF48" s="202">
        <f t="shared" si="447"/>
        <v>1.0844</v>
      </c>
      <c r="AG48" s="202"/>
      <c r="AH48" s="291">
        <f t="shared" si="29"/>
        <v>45902</v>
      </c>
      <c r="AI48" s="202">
        <f t="shared" ref="AI48:AJ48" si="448">AI47</f>
        <v>1.2178</v>
      </c>
      <c r="AJ48" s="202">
        <f t="shared" si="448"/>
        <v>1.0844</v>
      </c>
      <c r="AK48" s="202"/>
      <c r="AL48" s="291">
        <f t="shared" si="31"/>
        <v>46267</v>
      </c>
      <c r="AM48" s="202">
        <f t="shared" ref="AM48:AN48" si="449">AM47</f>
        <v>1.2178</v>
      </c>
      <c r="AN48" s="202">
        <f t="shared" si="449"/>
        <v>1.0844</v>
      </c>
      <c r="AO48" s="202"/>
      <c r="AP48" s="291">
        <f t="shared" si="33"/>
        <v>46632</v>
      </c>
      <c r="AQ48" s="202">
        <f t="shared" ref="AQ48:AR48" si="450">AQ47</f>
        <v>1.2178</v>
      </c>
      <c r="AR48" s="202">
        <f t="shared" si="450"/>
        <v>1.0844</v>
      </c>
      <c r="AS48" s="202"/>
      <c r="AT48" s="291">
        <f t="shared" si="35"/>
        <v>46998</v>
      </c>
      <c r="AU48" s="202">
        <f t="shared" ref="AU48:AV48" si="451">AU47</f>
        <v>1.2178</v>
      </c>
      <c r="AV48" s="202">
        <f t="shared" si="451"/>
        <v>1.0844</v>
      </c>
      <c r="AW48" s="202"/>
      <c r="AX48" s="291">
        <f t="shared" si="37"/>
        <v>47363</v>
      </c>
      <c r="AY48" s="202">
        <f t="shared" ref="AY48:AZ48" si="452">AY47</f>
        <v>1.2178</v>
      </c>
      <c r="AZ48" s="202">
        <f t="shared" si="452"/>
        <v>1.0844</v>
      </c>
      <c r="BA48" s="202"/>
      <c r="BB48" s="291">
        <f t="shared" si="39"/>
        <v>47728</v>
      </c>
      <c r="BC48" s="202">
        <f t="shared" ref="BC48:BD48" si="453">BC47</f>
        <v>1.2178</v>
      </c>
      <c r="BD48" s="202">
        <f t="shared" si="453"/>
        <v>1.0844</v>
      </c>
      <c r="BE48" s="202"/>
      <c r="BF48" s="291">
        <f t="shared" si="41"/>
        <v>48093</v>
      </c>
      <c r="BG48" s="202">
        <f t="shared" ref="BG48:BH48" si="454">BG47</f>
        <v>1.2178</v>
      </c>
      <c r="BH48" s="202">
        <f t="shared" si="454"/>
        <v>1.0844</v>
      </c>
      <c r="BI48" s="202"/>
      <c r="BJ48" s="291">
        <f t="shared" si="43"/>
        <v>48459</v>
      </c>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row>
    <row r="49" ht="12.0" customHeight="1">
      <c r="A49" s="281">
        <f t="shared" si="44"/>
        <v>44</v>
      </c>
      <c r="B49" s="282">
        <f>'4. Summary statistics'!B284</f>
        <v>44806</v>
      </c>
      <c r="C49" s="283" t="str">
        <f t="shared" si="22"/>
        <v>09-2022</v>
      </c>
      <c r="D49" s="284">
        <f>'4. Summary statistics'!C284</f>
        <v>44701</v>
      </c>
      <c r="E49" s="285" t="str">
        <f>'4. Summary statistics'!D284</f>
        <v>LKA36422I021</v>
      </c>
      <c r="F49" s="286">
        <f>'4. Summary statistics'!G284</f>
        <v>5000</v>
      </c>
      <c r="G49" s="287">
        <f t="shared" si="23"/>
        <v>105</v>
      </c>
      <c r="H49" s="288"/>
      <c r="I49" s="283"/>
      <c r="J49" s="289"/>
      <c r="K49" s="289"/>
      <c r="L49" s="289"/>
      <c r="M49" s="289"/>
      <c r="N49" s="289"/>
      <c r="O49" s="289"/>
      <c r="P49" s="52"/>
      <c r="Q49" s="52"/>
      <c r="R49" s="52"/>
      <c r="S49" s="202"/>
      <c r="T49" s="202"/>
      <c r="U49" s="202"/>
      <c r="V49" s="290">
        <f>'4. Summary statistics'!B284</f>
        <v>44806</v>
      </c>
      <c r="W49" s="202">
        <f t="shared" ref="W49:X49" si="455">W48</f>
        <v>1.2178</v>
      </c>
      <c r="X49" s="202">
        <f t="shared" si="455"/>
        <v>1.0844</v>
      </c>
      <c r="Y49" s="202"/>
      <c r="Z49" s="291">
        <f t="shared" si="25"/>
        <v>45171</v>
      </c>
      <c r="AA49" s="202">
        <f t="shared" ref="AA49:AB49" si="456">AA48</f>
        <v>1.2178</v>
      </c>
      <c r="AB49" s="202">
        <f t="shared" si="456"/>
        <v>1.0844</v>
      </c>
      <c r="AC49" s="202"/>
      <c r="AD49" s="291">
        <f t="shared" si="27"/>
        <v>45537</v>
      </c>
      <c r="AE49" s="202">
        <f t="shared" ref="AE49:AF49" si="457">AE48</f>
        <v>1.2178</v>
      </c>
      <c r="AF49" s="202">
        <f t="shared" si="457"/>
        <v>1.0844</v>
      </c>
      <c r="AG49" s="202"/>
      <c r="AH49" s="291">
        <f t="shared" si="29"/>
        <v>45902</v>
      </c>
      <c r="AI49" s="202">
        <f t="shared" ref="AI49:AJ49" si="458">AI48</f>
        <v>1.2178</v>
      </c>
      <c r="AJ49" s="202">
        <f t="shared" si="458"/>
        <v>1.0844</v>
      </c>
      <c r="AK49" s="202"/>
      <c r="AL49" s="291">
        <f t="shared" si="31"/>
        <v>46267</v>
      </c>
      <c r="AM49" s="202">
        <f t="shared" ref="AM49:AN49" si="459">AM48</f>
        <v>1.2178</v>
      </c>
      <c r="AN49" s="202">
        <f t="shared" si="459"/>
        <v>1.0844</v>
      </c>
      <c r="AO49" s="202"/>
      <c r="AP49" s="291">
        <f t="shared" si="33"/>
        <v>46632</v>
      </c>
      <c r="AQ49" s="202">
        <f t="shared" ref="AQ49:AR49" si="460">AQ48</f>
        <v>1.2178</v>
      </c>
      <c r="AR49" s="202">
        <f t="shared" si="460"/>
        <v>1.0844</v>
      </c>
      <c r="AS49" s="202"/>
      <c r="AT49" s="291">
        <f t="shared" si="35"/>
        <v>46998</v>
      </c>
      <c r="AU49" s="202">
        <f t="shared" ref="AU49:AV49" si="461">AU48</f>
        <v>1.2178</v>
      </c>
      <c r="AV49" s="202">
        <f t="shared" si="461"/>
        <v>1.0844</v>
      </c>
      <c r="AW49" s="202"/>
      <c r="AX49" s="291">
        <f t="shared" si="37"/>
        <v>47363</v>
      </c>
      <c r="AY49" s="202">
        <f t="shared" ref="AY49:AZ49" si="462">AY48</f>
        <v>1.2178</v>
      </c>
      <c r="AZ49" s="202">
        <f t="shared" si="462"/>
        <v>1.0844</v>
      </c>
      <c r="BA49" s="202"/>
      <c r="BB49" s="291">
        <f t="shared" si="39"/>
        <v>47728</v>
      </c>
      <c r="BC49" s="202">
        <f t="shared" ref="BC49:BD49" si="463">BC48</f>
        <v>1.2178</v>
      </c>
      <c r="BD49" s="202">
        <f t="shared" si="463"/>
        <v>1.0844</v>
      </c>
      <c r="BE49" s="202"/>
      <c r="BF49" s="291">
        <f t="shared" si="41"/>
        <v>48093</v>
      </c>
      <c r="BG49" s="202">
        <f t="shared" ref="BG49:BH49" si="464">BG48</f>
        <v>1.2178</v>
      </c>
      <c r="BH49" s="202">
        <f t="shared" si="464"/>
        <v>1.0844</v>
      </c>
      <c r="BI49" s="202"/>
      <c r="BJ49" s="291">
        <f t="shared" si="43"/>
        <v>48459</v>
      </c>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row>
    <row r="50" ht="12.0" customHeight="1">
      <c r="A50" s="281">
        <f t="shared" si="44"/>
        <v>45</v>
      </c>
      <c r="B50" s="282">
        <f>'4. Summary statistics'!B285</f>
        <v>44806</v>
      </c>
      <c r="C50" s="283" t="str">
        <f t="shared" si="22"/>
        <v>09-2022</v>
      </c>
      <c r="D50" s="284">
        <f>'4. Summary statistics'!C285</f>
        <v>44715</v>
      </c>
      <c r="E50" s="285" t="str">
        <f>'4. Summary statistics'!D285</f>
        <v>LKA09122I020</v>
      </c>
      <c r="F50" s="286">
        <f>'4. Summary statistics'!G285</f>
        <v>37199</v>
      </c>
      <c r="G50" s="287">
        <f t="shared" si="23"/>
        <v>91</v>
      </c>
      <c r="H50" s="288"/>
      <c r="I50" s="283"/>
      <c r="J50" s="289"/>
      <c r="K50" s="289"/>
      <c r="L50" s="289"/>
      <c r="M50" s="289"/>
      <c r="N50" s="289"/>
      <c r="O50" s="289"/>
      <c r="P50" s="52"/>
      <c r="Q50" s="52"/>
      <c r="R50" s="52"/>
      <c r="S50" s="202"/>
      <c r="T50" s="202"/>
      <c r="U50" s="202"/>
      <c r="V50" s="290">
        <f>'4. Summary statistics'!B285</f>
        <v>44806</v>
      </c>
      <c r="W50" s="202">
        <f t="shared" ref="W50:X50" si="465">W49</f>
        <v>1.2178</v>
      </c>
      <c r="X50" s="202">
        <f t="shared" si="465"/>
        <v>1.0844</v>
      </c>
      <c r="Y50" s="202"/>
      <c r="Z50" s="291">
        <f t="shared" si="25"/>
        <v>45171</v>
      </c>
      <c r="AA50" s="202">
        <f t="shared" ref="AA50:AB50" si="466">AA49</f>
        <v>1.2178</v>
      </c>
      <c r="AB50" s="202">
        <f t="shared" si="466"/>
        <v>1.0844</v>
      </c>
      <c r="AC50" s="202"/>
      <c r="AD50" s="291">
        <f t="shared" si="27"/>
        <v>45537</v>
      </c>
      <c r="AE50" s="202">
        <f t="shared" ref="AE50:AF50" si="467">AE49</f>
        <v>1.2178</v>
      </c>
      <c r="AF50" s="202">
        <f t="shared" si="467"/>
        <v>1.0844</v>
      </c>
      <c r="AG50" s="202"/>
      <c r="AH50" s="291">
        <f t="shared" si="29"/>
        <v>45902</v>
      </c>
      <c r="AI50" s="202">
        <f t="shared" ref="AI50:AJ50" si="468">AI49</f>
        <v>1.2178</v>
      </c>
      <c r="AJ50" s="202">
        <f t="shared" si="468"/>
        <v>1.0844</v>
      </c>
      <c r="AK50" s="202"/>
      <c r="AL50" s="291">
        <f t="shared" si="31"/>
        <v>46267</v>
      </c>
      <c r="AM50" s="202">
        <f t="shared" ref="AM50:AN50" si="469">AM49</f>
        <v>1.2178</v>
      </c>
      <c r="AN50" s="202">
        <f t="shared" si="469"/>
        <v>1.0844</v>
      </c>
      <c r="AO50" s="202"/>
      <c r="AP50" s="291">
        <f t="shared" si="33"/>
        <v>46632</v>
      </c>
      <c r="AQ50" s="202">
        <f t="shared" ref="AQ50:AR50" si="470">AQ49</f>
        <v>1.2178</v>
      </c>
      <c r="AR50" s="202">
        <f t="shared" si="470"/>
        <v>1.0844</v>
      </c>
      <c r="AS50" s="202"/>
      <c r="AT50" s="291">
        <f t="shared" si="35"/>
        <v>46998</v>
      </c>
      <c r="AU50" s="202">
        <f t="shared" ref="AU50:AV50" si="471">AU49</f>
        <v>1.2178</v>
      </c>
      <c r="AV50" s="202">
        <f t="shared" si="471"/>
        <v>1.0844</v>
      </c>
      <c r="AW50" s="202"/>
      <c r="AX50" s="291">
        <f t="shared" si="37"/>
        <v>47363</v>
      </c>
      <c r="AY50" s="202">
        <f t="shared" ref="AY50:AZ50" si="472">AY49</f>
        <v>1.2178</v>
      </c>
      <c r="AZ50" s="202">
        <f t="shared" si="472"/>
        <v>1.0844</v>
      </c>
      <c r="BA50" s="202"/>
      <c r="BB50" s="291">
        <f t="shared" si="39"/>
        <v>47728</v>
      </c>
      <c r="BC50" s="202">
        <f t="shared" ref="BC50:BD50" si="473">BC49</f>
        <v>1.2178</v>
      </c>
      <c r="BD50" s="202">
        <f t="shared" si="473"/>
        <v>1.0844</v>
      </c>
      <c r="BE50" s="202"/>
      <c r="BF50" s="291">
        <f t="shared" si="41"/>
        <v>48093</v>
      </c>
      <c r="BG50" s="202">
        <f t="shared" ref="BG50:BH50" si="474">BG49</f>
        <v>1.2178</v>
      </c>
      <c r="BH50" s="202">
        <f t="shared" si="474"/>
        <v>1.0844</v>
      </c>
      <c r="BI50" s="202"/>
      <c r="BJ50" s="291">
        <f t="shared" si="43"/>
        <v>48459</v>
      </c>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row>
    <row r="51" ht="12.0" customHeight="1">
      <c r="A51" s="281">
        <f t="shared" si="44"/>
        <v>46</v>
      </c>
      <c r="B51" s="282">
        <f>'4. Summary statistics'!B286</f>
        <v>44806</v>
      </c>
      <c r="C51" s="283" t="str">
        <f t="shared" si="22"/>
        <v>09-2022</v>
      </c>
      <c r="D51" s="284">
        <f>'4. Summary statistics'!C286</f>
        <v>44715</v>
      </c>
      <c r="E51" s="285" t="str">
        <f>'4. Summary statistics'!D286</f>
        <v>LKA36422I021</v>
      </c>
      <c r="F51" s="286">
        <f>'4. Summary statistics'!G286</f>
        <v>28303.95</v>
      </c>
      <c r="G51" s="287">
        <f t="shared" si="23"/>
        <v>91</v>
      </c>
      <c r="H51" s="288"/>
      <c r="I51" s="283"/>
      <c r="J51" s="289"/>
      <c r="K51" s="289"/>
      <c r="L51" s="289"/>
      <c r="M51" s="289"/>
      <c r="N51" s="289"/>
      <c r="O51" s="289"/>
      <c r="P51" s="52"/>
      <c r="Q51" s="52"/>
      <c r="R51" s="52"/>
      <c r="S51" s="202"/>
      <c r="T51" s="202"/>
      <c r="U51" s="202"/>
      <c r="V51" s="290">
        <f>'4. Summary statistics'!B286</f>
        <v>44806</v>
      </c>
      <c r="W51" s="202">
        <f t="shared" ref="W51:X51" si="475">W50</f>
        <v>1.2178</v>
      </c>
      <c r="X51" s="202">
        <f t="shared" si="475"/>
        <v>1.0844</v>
      </c>
      <c r="Y51" s="202"/>
      <c r="Z51" s="291">
        <f t="shared" si="25"/>
        <v>45171</v>
      </c>
      <c r="AA51" s="202">
        <f t="shared" ref="AA51:AB51" si="476">AA50</f>
        <v>1.2178</v>
      </c>
      <c r="AB51" s="202">
        <f t="shared" si="476"/>
        <v>1.0844</v>
      </c>
      <c r="AC51" s="202"/>
      <c r="AD51" s="291">
        <f t="shared" si="27"/>
        <v>45537</v>
      </c>
      <c r="AE51" s="202">
        <f t="shared" ref="AE51:AF51" si="477">AE50</f>
        <v>1.2178</v>
      </c>
      <c r="AF51" s="202">
        <f t="shared" si="477"/>
        <v>1.0844</v>
      </c>
      <c r="AG51" s="202"/>
      <c r="AH51" s="291">
        <f t="shared" si="29"/>
        <v>45902</v>
      </c>
      <c r="AI51" s="202">
        <f t="shared" ref="AI51:AJ51" si="478">AI50</f>
        <v>1.2178</v>
      </c>
      <c r="AJ51" s="202">
        <f t="shared" si="478"/>
        <v>1.0844</v>
      </c>
      <c r="AK51" s="202"/>
      <c r="AL51" s="291">
        <f t="shared" si="31"/>
        <v>46267</v>
      </c>
      <c r="AM51" s="202">
        <f t="shared" ref="AM51:AN51" si="479">AM50</f>
        <v>1.2178</v>
      </c>
      <c r="AN51" s="202">
        <f t="shared" si="479"/>
        <v>1.0844</v>
      </c>
      <c r="AO51" s="202"/>
      <c r="AP51" s="291">
        <f t="shared" si="33"/>
        <v>46632</v>
      </c>
      <c r="AQ51" s="202">
        <f t="shared" ref="AQ51:AR51" si="480">AQ50</f>
        <v>1.2178</v>
      </c>
      <c r="AR51" s="202">
        <f t="shared" si="480"/>
        <v>1.0844</v>
      </c>
      <c r="AS51" s="202"/>
      <c r="AT51" s="291">
        <f t="shared" si="35"/>
        <v>46998</v>
      </c>
      <c r="AU51" s="202">
        <f t="shared" ref="AU51:AV51" si="481">AU50</f>
        <v>1.2178</v>
      </c>
      <c r="AV51" s="202">
        <f t="shared" si="481"/>
        <v>1.0844</v>
      </c>
      <c r="AW51" s="202"/>
      <c r="AX51" s="291">
        <f t="shared" si="37"/>
        <v>47363</v>
      </c>
      <c r="AY51" s="202">
        <f t="shared" ref="AY51:AZ51" si="482">AY50</f>
        <v>1.2178</v>
      </c>
      <c r="AZ51" s="202">
        <f t="shared" si="482"/>
        <v>1.0844</v>
      </c>
      <c r="BA51" s="202"/>
      <c r="BB51" s="291">
        <f t="shared" si="39"/>
        <v>47728</v>
      </c>
      <c r="BC51" s="202">
        <f t="shared" ref="BC51:BD51" si="483">BC50</f>
        <v>1.2178</v>
      </c>
      <c r="BD51" s="202">
        <f t="shared" si="483"/>
        <v>1.0844</v>
      </c>
      <c r="BE51" s="202"/>
      <c r="BF51" s="291">
        <f t="shared" si="41"/>
        <v>48093</v>
      </c>
      <c r="BG51" s="202">
        <f t="shared" ref="BG51:BH51" si="484">BG50</f>
        <v>1.2178</v>
      </c>
      <c r="BH51" s="202">
        <f t="shared" si="484"/>
        <v>1.0844</v>
      </c>
      <c r="BI51" s="202"/>
      <c r="BJ51" s="291">
        <f t="shared" si="43"/>
        <v>48459</v>
      </c>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row>
    <row r="52" ht="12.0" customHeight="1">
      <c r="A52" s="281">
        <f t="shared" si="44"/>
        <v>47</v>
      </c>
      <c r="B52" s="282">
        <f>'4. Summary statistics'!B287</f>
        <v>44806</v>
      </c>
      <c r="C52" s="283" t="str">
        <f t="shared" si="22"/>
        <v>09-2022</v>
      </c>
      <c r="D52" s="284">
        <f>'4. Summary statistics'!C287</f>
        <v>44729</v>
      </c>
      <c r="E52" s="285" t="str">
        <f>'4. Summary statistics'!D287</f>
        <v>LKA36422I021</v>
      </c>
      <c r="F52" s="286">
        <f>'4. Summary statistics'!G287</f>
        <v>11312.97</v>
      </c>
      <c r="G52" s="287">
        <f t="shared" si="23"/>
        <v>77</v>
      </c>
      <c r="H52" s="288"/>
      <c r="I52" s="283"/>
      <c r="J52" s="289"/>
      <c r="K52" s="289"/>
      <c r="L52" s="289"/>
      <c r="M52" s="289"/>
      <c r="N52" s="289"/>
      <c r="O52" s="289"/>
      <c r="P52" s="52"/>
      <c r="Q52" s="52"/>
      <c r="R52" s="52"/>
      <c r="S52" s="202"/>
      <c r="T52" s="202"/>
      <c r="U52" s="202"/>
      <c r="V52" s="290">
        <f>'4. Summary statistics'!B287</f>
        <v>44806</v>
      </c>
      <c r="W52" s="202">
        <f t="shared" ref="W52:X52" si="485">W51</f>
        <v>1.2178</v>
      </c>
      <c r="X52" s="202">
        <f t="shared" si="485"/>
        <v>1.0844</v>
      </c>
      <c r="Y52" s="202"/>
      <c r="Z52" s="291">
        <f t="shared" si="25"/>
        <v>45171</v>
      </c>
      <c r="AA52" s="202">
        <f t="shared" ref="AA52:AB52" si="486">AA51</f>
        <v>1.2178</v>
      </c>
      <c r="AB52" s="202">
        <f t="shared" si="486"/>
        <v>1.0844</v>
      </c>
      <c r="AC52" s="202"/>
      <c r="AD52" s="291">
        <f t="shared" si="27"/>
        <v>45537</v>
      </c>
      <c r="AE52" s="202">
        <f t="shared" ref="AE52:AF52" si="487">AE51</f>
        <v>1.2178</v>
      </c>
      <c r="AF52" s="202">
        <f t="shared" si="487"/>
        <v>1.0844</v>
      </c>
      <c r="AG52" s="202"/>
      <c r="AH52" s="291">
        <f t="shared" si="29"/>
        <v>45902</v>
      </c>
      <c r="AI52" s="202">
        <f t="shared" ref="AI52:AJ52" si="488">AI51</f>
        <v>1.2178</v>
      </c>
      <c r="AJ52" s="202">
        <f t="shared" si="488"/>
        <v>1.0844</v>
      </c>
      <c r="AK52" s="202"/>
      <c r="AL52" s="291">
        <f t="shared" si="31"/>
        <v>46267</v>
      </c>
      <c r="AM52" s="202">
        <f t="shared" ref="AM52:AN52" si="489">AM51</f>
        <v>1.2178</v>
      </c>
      <c r="AN52" s="202">
        <f t="shared" si="489"/>
        <v>1.0844</v>
      </c>
      <c r="AO52" s="202"/>
      <c r="AP52" s="291">
        <f t="shared" si="33"/>
        <v>46632</v>
      </c>
      <c r="AQ52" s="202">
        <f t="shared" ref="AQ52:AR52" si="490">AQ51</f>
        <v>1.2178</v>
      </c>
      <c r="AR52" s="202">
        <f t="shared" si="490"/>
        <v>1.0844</v>
      </c>
      <c r="AS52" s="202"/>
      <c r="AT52" s="291">
        <f t="shared" si="35"/>
        <v>46998</v>
      </c>
      <c r="AU52" s="202">
        <f t="shared" ref="AU52:AV52" si="491">AU51</f>
        <v>1.2178</v>
      </c>
      <c r="AV52" s="202">
        <f t="shared" si="491"/>
        <v>1.0844</v>
      </c>
      <c r="AW52" s="202"/>
      <c r="AX52" s="291">
        <f t="shared" si="37"/>
        <v>47363</v>
      </c>
      <c r="AY52" s="202">
        <f t="shared" ref="AY52:AZ52" si="492">AY51</f>
        <v>1.2178</v>
      </c>
      <c r="AZ52" s="202">
        <f t="shared" si="492"/>
        <v>1.0844</v>
      </c>
      <c r="BA52" s="202"/>
      <c r="BB52" s="291">
        <f t="shared" si="39"/>
        <v>47728</v>
      </c>
      <c r="BC52" s="202">
        <f t="shared" ref="BC52:BD52" si="493">BC51</f>
        <v>1.2178</v>
      </c>
      <c r="BD52" s="202">
        <f t="shared" si="493"/>
        <v>1.0844</v>
      </c>
      <c r="BE52" s="202"/>
      <c r="BF52" s="291">
        <f t="shared" si="41"/>
        <v>48093</v>
      </c>
      <c r="BG52" s="202">
        <f t="shared" ref="BG52:BH52" si="494">BG51</f>
        <v>1.2178</v>
      </c>
      <c r="BH52" s="202">
        <f t="shared" si="494"/>
        <v>1.0844</v>
      </c>
      <c r="BI52" s="202"/>
      <c r="BJ52" s="291">
        <f t="shared" si="43"/>
        <v>48459</v>
      </c>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row>
    <row r="53" ht="12.0" customHeight="1">
      <c r="A53" s="281">
        <f t="shared" si="44"/>
        <v>48</v>
      </c>
      <c r="B53" s="282">
        <f>'4. Summary statistics'!B288</f>
        <v>44813</v>
      </c>
      <c r="C53" s="283" t="str">
        <f t="shared" si="22"/>
        <v>09-2022</v>
      </c>
      <c r="D53" s="284">
        <f>'4. Summary statistics'!C288</f>
        <v>44449</v>
      </c>
      <c r="E53" s="285" t="str">
        <f>'4. Summary statistics'!D288</f>
        <v>LKA36422I096</v>
      </c>
      <c r="F53" s="286">
        <f>'4. Summary statistics'!G288</f>
        <v>17210.95</v>
      </c>
      <c r="G53" s="287">
        <f t="shared" si="23"/>
        <v>364</v>
      </c>
      <c r="H53" s="288"/>
      <c r="I53" s="283"/>
      <c r="J53" s="289"/>
      <c r="K53" s="289"/>
      <c r="L53" s="289"/>
      <c r="M53" s="289"/>
      <c r="N53" s="289"/>
      <c r="O53" s="289"/>
      <c r="P53" s="52"/>
      <c r="Q53" s="52"/>
      <c r="R53" s="52"/>
      <c r="S53" s="202"/>
      <c r="T53" s="202"/>
      <c r="U53" s="202"/>
      <c r="V53" s="290">
        <f>'4. Summary statistics'!B288</f>
        <v>44813</v>
      </c>
      <c r="W53" s="202">
        <f t="shared" ref="W53:X53" si="495">W52</f>
        <v>1.2178</v>
      </c>
      <c r="X53" s="202">
        <f t="shared" si="495"/>
        <v>1.0844</v>
      </c>
      <c r="Y53" s="202"/>
      <c r="Z53" s="291">
        <f t="shared" si="25"/>
        <v>45178</v>
      </c>
      <c r="AA53" s="202">
        <f t="shared" ref="AA53:AB53" si="496">AA52</f>
        <v>1.2178</v>
      </c>
      <c r="AB53" s="202">
        <f t="shared" si="496"/>
        <v>1.0844</v>
      </c>
      <c r="AC53" s="202"/>
      <c r="AD53" s="291">
        <f t="shared" si="27"/>
        <v>45544</v>
      </c>
      <c r="AE53" s="202">
        <f t="shared" ref="AE53:AF53" si="497">AE52</f>
        <v>1.2178</v>
      </c>
      <c r="AF53" s="202">
        <f t="shared" si="497"/>
        <v>1.0844</v>
      </c>
      <c r="AG53" s="202"/>
      <c r="AH53" s="291">
        <f t="shared" si="29"/>
        <v>45909</v>
      </c>
      <c r="AI53" s="202">
        <f t="shared" ref="AI53:AJ53" si="498">AI52</f>
        <v>1.2178</v>
      </c>
      <c r="AJ53" s="202">
        <f t="shared" si="498"/>
        <v>1.0844</v>
      </c>
      <c r="AK53" s="202"/>
      <c r="AL53" s="291">
        <f t="shared" si="31"/>
        <v>46274</v>
      </c>
      <c r="AM53" s="202">
        <f t="shared" ref="AM53:AN53" si="499">AM52</f>
        <v>1.2178</v>
      </c>
      <c r="AN53" s="202">
        <f t="shared" si="499"/>
        <v>1.0844</v>
      </c>
      <c r="AO53" s="202"/>
      <c r="AP53" s="291">
        <f t="shared" si="33"/>
        <v>46639</v>
      </c>
      <c r="AQ53" s="202">
        <f t="shared" ref="AQ53:AR53" si="500">AQ52</f>
        <v>1.2178</v>
      </c>
      <c r="AR53" s="202">
        <f t="shared" si="500"/>
        <v>1.0844</v>
      </c>
      <c r="AS53" s="202"/>
      <c r="AT53" s="291">
        <f t="shared" si="35"/>
        <v>47005</v>
      </c>
      <c r="AU53" s="202">
        <f t="shared" ref="AU53:AV53" si="501">AU52</f>
        <v>1.2178</v>
      </c>
      <c r="AV53" s="202">
        <f t="shared" si="501"/>
        <v>1.0844</v>
      </c>
      <c r="AW53" s="202"/>
      <c r="AX53" s="291">
        <f t="shared" si="37"/>
        <v>47370</v>
      </c>
      <c r="AY53" s="202">
        <f t="shared" ref="AY53:AZ53" si="502">AY52</f>
        <v>1.2178</v>
      </c>
      <c r="AZ53" s="202">
        <f t="shared" si="502"/>
        <v>1.0844</v>
      </c>
      <c r="BA53" s="202"/>
      <c r="BB53" s="291">
        <f t="shared" si="39"/>
        <v>47735</v>
      </c>
      <c r="BC53" s="202">
        <f t="shared" ref="BC53:BD53" si="503">BC52</f>
        <v>1.2178</v>
      </c>
      <c r="BD53" s="202">
        <f t="shared" si="503"/>
        <v>1.0844</v>
      </c>
      <c r="BE53" s="202"/>
      <c r="BF53" s="291">
        <f t="shared" si="41"/>
        <v>48100</v>
      </c>
      <c r="BG53" s="202">
        <f t="shared" ref="BG53:BH53" si="504">BG52</f>
        <v>1.2178</v>
      </c>
      <c r="BH53" s="202">
        <f t="shared" si="504"/>
        <v>1.0844</v>
      </c>
      <c r="BI53" s="202"/>
      <c r="BJ53" s="291">
        <f t="shared" si="43"/>
        <v>48466</v>
      </c>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row>
    <row r="54" ht="12.0" customHeight="1">
      <c r="A54" s="281">
        <f t="shared" si="44"/>
        <v>49</v>
      </c>
      <c r="B54" s="282">
        <f>'4. Summary statistics'!B289</f>
        <v>44813</v>
      </c>
      <c r="C54" s="283" t="str">
        <f t="shared" si="22"/>
        <v>09-2022</v>
      </c>
      <c r="D54" s="284">
        <f>'4. Summary statistics'!C289</f>
        <v>44473</v>
      </c>
      <c r="E54" s="285" t="str">
        <f>'4. Summary statistics'!D289</f>
        <v>LKA36422I096</v>
      </c>
      <c r="F54" s="286">
        <f>'4. Summary statistics'!G289</f>
        <v>31737.01</v>
      </c>
      <c r="G54" s="287">
        <f t="shared" si="23"/>
        <v>340</v>
      </c>
      <c r="H54" s="288"/>
      <c r="I54" s="283"/>
      <c r="J54" s="289"/>
      <c r="K54" s="289"/>
      <c r="L54" s="289"/>
      <c r="M54" s="289"/>
      <c r="N54" s="289"/>
      <c r="O54" s="289"/>
      <c r="P54" s="52"/>
      <c r="Q54" s="52"/>
      <c r="R54" s="52"/>
      <c r="S54" s="202"/>
      <c r="T54" s="202"/>
      <c r="U54" s="202"/>
      <c r="V54" s="290">
        <f>'4. Summary statistics'!B289</f>
        <v>44813</v>
      </c>
      <c r="W54" s="202">
        <f t="shared" ref="W54:X54" si="505">W53</f>
        <v>1.2178</v>
      </c>
      <c r="X54" s="202">
        <f t="shared" si="505"/>
        <v>1.0844</v>
      </c>
      <c r="Y54" s="202"/>
      <c r="Z54" s="291">
        <f t="shared" si="25"/>
        <v>45178</v>
      </c>
      <c r="AA54" s="202">
        <f t="shared" ref="AA54:AB54" si="506">AA53</f>
        <v>1.2178</v>
      </c>
      <c r="AB54" s="202">
        <f t="shared" si="506"/>
        <v>1.0844</v>
      </c>
      <c r="AC54" s="202"/>
      <c r="AD54" s="291">
        <f t="shared" si="27"/>
        <v>45544</v>
      </c>
      <c r="AE54" s="202">
        <f t="shared" ref="AE54:AF54" si="507">AE53</f>
        <v>1.2178</v>
      </c>
      <c r="AF54" s="202">
        <f t="shared" si="507"/>
        <v>1.0844</v>
      </c>
      <c r="AG54" s="202"/>
      <c r="AH54" s="291">
        <f t="shared" si="29"/>
        <v>45909</v>
      </c>
      <c r="AI54" s="202">
        <f t="shared" ref="AI54:AJ54" si="508">AI53</f>
        <v>1.2178</v>
      </c>
      <c r="AJ54" s="202">
        <f t="shared" si="508"/>
        <v>1.0844</v>
      </c>
      <c r="AK54" s="202"/>
      <c r="AL54" s="291">
        <f t="shared" si="31"/>
        <v>46274</v>
      </c>
      <c r="AM54" s="202">
        <f t="shared" ref="AM54:AN54" si="509">AM53</f>
        <v>1.2178</v>
      </c>
      <c r="AN54" s="202">
        <f t="shared" si="509"/>
        <v>1.0844</v>
      </c>
      <c r="AO54" s="202"/>
      <c r="AP54" s="291">
        <f t="shared" si="33"/>
        <v>46639</v>
      </c>
      <c r="AQ54" s="202">
        <f t="shared" ref="AQ54:AR54" si="510">AQ53</f>
        <v>1.2178</v>
      </c>
      <c r="AR54" s="202">
        <f t="shared" si="510"/>
        <v>1.0844</v>
      </c>
      <c r="AS54" s="202"/>
      <c r="AT54" s="291">
        <f t="shared" si="35"/>
        <v>47005</v>
      </c>
      <c r="AU54" s="202">
        <f t="shared" ref="AU54:AV54" si="511">AU53</f>
        <v>1.2178</v>
      </c>
      <c r="AV54" s="202">
        <f t="shared" si="511"/>
        <v>1.0844</v>
      </c>
      <c r="AW54" s="202"/>
      <c r="AX54" s="291">
        <f t="shared" si="37"/>
        <v>47370</v>
      </c>
      <c r="AY54" s="202">
        <f t="shared" ref="AY54:AZ54" si="512">AY53</f>
        <v>1.2178</v>
      </c>
      <c r="AZ54" s="202">
        <f t="shared" si="512"/>
        <v>1.0844</v>
      </c>
      <c r="BA54" s="202"/>
      <c r="BB54" s="291">
        <f t="shared" si="39"/>
        <v>47735</v>
      </c>
      <c r="BC54" s="202">
        <f t="shared" ref="BC54:BD54" si="513">BC53</f>
        <v>1.2178</v>
      </c>
      <c r="BD54" s="202">
        <f t="shared" si="513"/>
        <v>1.0844</v>
      </c>
      <c r="BE54" s="202"/>
      <c r="BF54" s="291">
        <f t="shared" si="41"/>
        <v>48100</v>
      </c>
      <c r="BG54" s="202">
        <f t="shared" ref="BG54:BH54" si="514">BG53</f>
        <v>1.2178</v>
      </c>
      <c r="BH54" s="202">
        <f t="shared" si="514"/>
        <v>1.0844</v>
      </c>
      <c r="BI54" s="202"/>
      <c r="BJ54" s="291">
        <f t="shared" si="43"/>
        <v>48466</v>
      </c>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row>
    <row r="55" ht="12.0" customHeight="1">
      <c r="A55" s="281">
        <f t="shared" si="44"/>
        <v>50</v>
      </c>
      <c r="B55" s="282">
        <f>'4. Summary statistics'!B290</f>
        <v>44813</v>
      </c>
      <c r="C55" s="283" t="str">
        <f t="shared" si="22"/>
        <v>09-2022</v>
      </c>
      <c r="D55" s="284">
        <f>'4. Summary statistics'!C290</f>
        <v>44631</v>
      </c>
      <c r="E55" s="285" t="str">
        <f>'4. Summary statistics'!D290</f>
        <v>LKA18222I092</v>
      </c>
      <c r="F55" s="286">
        <f>'4. Summary statistics'!G290</f>
        <v>300</v>
      </c>
      <c r="G55" s="287">
        <f t="shared" si="23"/>
        <v>182</v>
      </c>
      <c r="H55" s="288"/>
      <c r="I55" s="283"/>
      <c r="J55" s="289"/>
      <c r="K55" s="289"/>
      <c r="L55" s="289"/>
      <c r="M55" s="289"/>
      <c r="N55" s="289"/>
      <c r="O55" s="289"/>
      <c r="P55" s="52"/>
      <c r="Q55" s="52"/>
      <c r="R55" s="52"/>
      <c r="S55" s="202"/>
      <c r="T55" s="202"/>
      <c r="U55" s="202"/>
      <c r="V55" s="290">
        <f>'4. Summary statistics'!B290</f>
        <v>44813</v>
      </c>
      <c r="W55" s="202">
        <f t="shared" ref="W55:X55" si="515">W54</f>
        <v>1.2178</v>
      </c>
      <c r="X55" s="202">
        <f t="shared" si="515"/>
        <v>1.0844</v>
      </c>
      <c r="Y55" s="202"/>
      <c r="Z55" s="291">
        <f t="shared" si="25"/>
        <v>45178</v>
      </c>
      <c r="AA55" s="202">
        <f t="shared" ref="AA55:AB55" si="516">AA54</f>
        <v>1.2178</v>
      </c>
      <c r="AB55" s="202">
        <f t="shared" si="516"/>
        <v>1.0844</v>
      </c>
      <c r="AC55" s="202"/>
      <c r="AD55" s="291">
        <f t="shared" si="27"/>
        <v>45544</v>
      </c>
      <c r="AE55" s="202">
        <f t="shared" ref="AE55:AF55" si="517">AE54</f>
        <v>1.2178</v>
      </c>
      <c r="AF55" s="202">
        <f t="shared" si="517"/>
        <v>1.0844</v>
      </c>
      <c r="AG55" s="202"/>
      <c r="AH55" s="291">
        <f t="shared" si="29"/>
        <v>45909</v>
      </c>
      <c r="AI55" s="202">
        <f t="shared" ref="AI55:AJ55" si="518">AI54</f>
        <v>1.2178</v>
      </c>
      <c r="AJ55" s="202">
        <f t="shared" si="518"/>
        <v>1.0844</v>
      </c>
      <c r="AK55" s="202"/>
      <c r="AL55" s="291">
        <f t="shared" si="31"/>
        <v>46274</v>
      </c>
      <c r="AM55" s="202">
        <f t="shared" ref="AM55:AN55" si="519">AM54</f>
        <v>1.2178</v>
      </c>
      <c r="AN55" s="202">
        <f t="shared" si="519"/>
        <v>1.0844</v>
      </c>
      <c r="AO55" s="202"/>
      <c r="AP55" s="291">
        <f t="shared" si="33"/>
        <v>46639</v>
      </c>
      <c r="AQ55" s="202">
        <f t="shared" ref="AQ55:AR55" si="520">AQ54</f>
        <v>1.2178</v>
      </c>
      <c r="AR55" s="202">
        <f t="shared" si="520"/>
        <v>1.0844</v>
      </c>
      <c r="AS55" s="202"/>
      <c r="AT55" s="291">
        <f t="shared" si="35"/>
        <v>47005</v>
      </c>
      <c r="AU55" s="202">
        <f t="shared" ref="AU55:AV55" si="521">AU54</f>
        <v>1.2178</v>
      </c>
      <c r="AV55" s="202">
        <f t="shared" si="521"/>
        <v>1.0844</v>
      </c>
      <c r="AW55" s="202"/>
      <c r="AX55" s="291">
        <f t="shared" si="37"/>
        <v>47370</v>
      </c>
      <c r="AY55" s="202">
        <f t="shared" ref="AY55:AZ55" si="522">AY54</f>
        <v>1.2178</v>
      </c>
      <c r="AZ55" s="202">
        <f t="shared" si="522"/>
        <v>1.0844</v>
      </c>
      <c r="BA55" s="202"/>
      <c r="BB55" s="291">
        <f t="shared" si="39"/>
        <v>47735</v>
      </c>
      <c r="BC55" s="202">
        <f t="shared" ref="BC55:BD55" si="523">BC54</f>
        <v>1.2178</v>
      </c>
      <c r="BD55" s="202">
        <f t="shared" si="523"/>
        <v>1.0844</v>
      </c>
      <c r="BE55" s="202"/>
      <c r="BF55" s="291">
        <f t="shared" si="41"/>
        <v>48100</v>
      </c>
      <c r="BG55" s="202">
        <f t="shared" ref="BG55:BH55" si="524">BG54</f>
        <v>1.2178</v>
      </c>
      <c r="BH55" s="202">
        <f t="shared" si="524"/>
        <v>1.0844</v>
      </c>
      <c r="BI55" s="202"/>
      <c r="BJ55" s="291">
        <f t="shared" si="43"/>
        <v>48466</v>
      </c>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row>
    <row r="56" ht="12.0" customHeight="1">
      <c r="A56" s="281">
        <f t="shared" si="44"/>
        <v>51</v>
      </c>
      <c r="B56" s="282">
        <f>'4. Summary statistics'!B291</f>
        <v>44813</v>
      </c>
      <c r="C56" s="283" t="str">
        <f t="shared" si="22"/>
        <v>09-2022</v>
      </c>
      <c r="D56" s="284">
        <f>'4. Summary statistics'!C291</f>
        <v>44645</v>
      </c>
      <c r="E56" s="285" t="str">
        <f>'4. Summary statistics'!D291</f>
        <v>LKA36422I096</v>
      </c>
      <c r="F56" s="286">
        <f>'4. Summary statistics'!G291</f>
        <v>15000</v>
      </c>
      <c r="G56" s="287">
        <f t="shared" si="23"/>
        <v>168</v>
      </c>
      <c r="H56" s="288"/>
      <c r="I56" s="283"/>
      <c r="J56" s="289"/>
      <c r="K56" s="289"/>
      <c r="L56" s="289"/>
      <c r="M56" s="289"/>
      <c r="N56" s="289"/>
      <c r="O56" s="289"/>
      <c r="P56" s="52"/>
      <c r="Q56" s="52"/>
      <c r="R56" s="52"/>
      <c r="S56" s="202"/>
      <c r="T56" s="202"/>
      <c r="U56" s="202"/>
      <c r="V56" s="290">
        <f>'4. Summary statistics'!B291</f>
        <v>44813</v>
      </c>
      <c r="W56" s="202">
        <f t="shared" ref="W56:X56" si="525">W55</f>
        <v>1.2178</v>
      </c>
      <c r="X56" s="202">
        <f t="shared" si="525"/>
        <v>1.0844</v>
      </c>
      <c r="Y56" s="202"/>
      <c r="Z56" s="291">
        <f t="shared" si="25"/>
        <v>45178</v>
      </c>
      <c r="AA56" s="202">
        <f t="shared" ref="AA56:AB56" si="526">AA55</f>
        <v>1.2178</v>
      </c>
      <c r="AB56" s="202">
        <f t="shared" si="526"/>
        <v>1.0844</v>
      </c>
      <c r="AC56" s="202"/>
      <c r="AD56" s="291">
        <f t="shared" si="27"/>
        <v>45544</v>
      </c>
      <c r="AE56" s="202">
        <f t="shared" ref="AE56:AF56" si="527">AE55</f>
        <v>1.2178</v>
      </c>
      <c r="AF56" s="202">
        <f t="shared" si="527"/>
        <v>1.0844</v>
      </c>
      <c r="AG56" s="202"/>
      <c r="AH56" s="291">
        <f t="shared" si="29"/>
        <v>45909</v>
      </c>
      <c r="AI56" s="202">
        <f t="shared" ref="AI56:AJ56" si="528">AI55</f>
        <v>1.2178</v>
      </c>
      <c r="AJ56" s="202">
        <f t="shared" si="528"/>
        <v>1.0844</v>
      </c>
      <c r="AK56" s="202"/>
      <c r="AL56" s="291">
        <f t="shared" si="31"/>
        <v>46274</v>
      </c>
      <c r="AM56" s="202">
        <f t="shared" ref="AM56:AN56" si="529">AM55</f>
        <v>1.2178</v>
      </c>
      <c r="AN56" s="202">
        <f t="shared" si="529"/>
        <v>1.0844</v>
      </c>
      <c r="AO56" s="202"/>
      <c r="AP56" s="291">
        <f t="shared" si="33"/>
        <v>46639</v>
      </c>
      <c r="AQ56" s="202">
        <f t="shared" ref="AQ56:AR56" si="530">AQ55</f>
        <v>1.2178</v>
      </c>
      <c r="AR56" s="202">
        <f t="shared" si="530"/>
        <v>1.0844</v>
      </c>
      <c r="AS56" s="202"/>
      <c r="AT56" s="291">
        <f t="shared" si="35"/>
        <v>47005</v>
      </c>
      <c r="AU56" s="202">
        <f t="shared" ref="AU56:AV56" si="531">AU55</f>
        <v>1.2178</v>
      </c>
      <c r="AV56" s="202">
        <f t="shared" si="531"/>
        <v>1.0844</v>
      </c>
      <c r="AW56" s="202"/>
      <c r="AX56" s="291">
        <f t="shared" si="37"/>
        <v>47370</v>
      </c>
      <c r="AY56" s="202">
        <f t="shared" ref="AY56:AZ56" si="532">AY55</f>
        <v>1.2178</v>
      </c>
      <c r="AZ56" s="202">
        <f t="shared" si="532"/>
        <v>1.0844</v>
      </c>
      <c r="BA56" s="202"/>
      <c r="BB56" s="291">
        <f t="shared" si="39"/>
        <v>47735</v>
      </c>
      <c r="BC56" s="202">
        <f t="shared" ref="BC56:BD56" si="533">BC55</f>
        <v>1.2178</v>
      </c>
      <c r="BD56" s="202">
        <f t="shared" si="533"/>
        <v>1.0844</v>
      </c>
      <c r="BE56" s="202"/>
      <c r="BF56" s="291">
        <f t="shared" si="41"/>
        <v>48100</v>
      </c>
      <c r="BG56" s="202">
        <f t="shared" ref="BG56:BH56" si="534">BG55</f>
        <v>1.2178</v>
      </c>
      <c r="BH56" s="202">
        <f t="shared" si="534"/>
        <v>1.0844</v>
      </c>
      <c r="BI56" s="202"/>
      <c r="BJ56" s="291">
        <f t="shared" si="43"/>
        <v>48466</v>
      </c>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row>
    <row r="57" ht="12.0" customHeight="1">
      <c r="A57" s="281">
        <f t="shared" si="44"/>
        <v>52</v>
      </c>
      <c r="B57" s="282">
        <f>'4. Summary statistics'!B292</f>
        <v>44813</v>
      </c>
      <c r="C57" s="283" t="str">
        <f t="shared" si="22"/>
        <v>09-2022</v>
      </c>
      <c r="D57" s="284">
        <f>'4. Summary statistics'!C292</f>
        <v>44687</v>
      </c>
      <c r="E57" s="285" t="str">
        <f>'4. Summary statistics'!D292</f>
        <v>LKA36422I096</v>
      </c>
      <c r="F57" s="286">
        <f>'4. Summary statistics'!G292</f>
        <v>10000</v>
      </c>
      <c r="G57" s="287">
        <f t="shared" si="23"/>
        <v>126</v>
      </c>
      <c r="H57" s="288"/>
      <c r="I57" s="283"/>
      <c r="J57" s="289"/>
      <c r="K57" s="289"/>
      <c r="L57" s="289"/>
      <c r="M57" s="289"/>
      <c r="N57" s="289"/>
      <c r="O57" s="289"/>
      <c r="P57" s="52"/>
      <c r="Q57" s="52"/>
      <c r="R57" s="52"/>
      <c r="S57" s="202"/>
      <c r="T57" s="202"/>
      <c r="U57" s="202"/>
      <c r="V57" s="290">
        <f>'4. Summary statistics'!B292</f>
        <v>44813</v>
      </c>
      <c r="W57" s="202">
        <f t="shared" ref="W57:X57" si="535">W56</f>
        <v>1.2178</v>
      </c>
      <c r="X57" s="202">
        <f t="shared" si="535"/>
        <v>1.0844</v>
      </c>
      <c r="Y57" s="202"/>
      <c r="Z57" s="291">
        <f t="shared" si="25"/>
        <v>45178</v>
      </c>
      <c r="AA57" s="202">
        <f t="shared" ref="AA57:AB57" si="536">AA56</f>
        <v>1.2178</v>
      </c>
      <c r="AB57" s="202">
        <f t="shared" si="536"/>
        <v>1.0844</v>
      </c>
      <c r="AC57" s="202"/>
      <c r="AD57" s="291">
        <f t="shared" si="27"/>
        <v>45544</v>
      </c>
      <c r="AE57" s="202">
        <f t="shared" ref="AE57:AF57" si="537">AE56</f>
        <v>1.2178</v>
      </c>
      <c r="AF57" s="202">
        <f t="shared" si="537"/>
        <v>1.0844</v>
      </c>
      <c r="AG57" s="202"/>
      <c r="AH57" s="291">
        <f t="shared" si="29"/>
        <v>45909</v>
      </c>
      <c r="AI57" s="202">
        <f t="shared" ref="AI57:AJ57" si="538">AI56</f>
        <v>1.2178</v>
      </c>
      <c r="AJ57" s="202">
        <f t="shared" si="538"/>
        <v>1.0844</v>
      </c>
      <c r="AK57" s="202"/>
      <c r="AL57" s="291">
        <f t="shared" si="31"/>
        <v>46274</v>
      </c>
      <c r="AM57" s="202">
        <f t="shared" ref="AM57:AN57" si="539">AM56</f>
        <v>1.2178</v>
      </c>
      <c r="AN57" s="202">
        <f t="shared" si="539"/>
        <v>1.0844</v>
      </c>
      <c r="AO57" s="202"/>
      <c r="AP57" s="291">
        <f t="shared" si="33"/>
        <v>46639</v>
      </c>
      <c r="AQ57" s="202">
        <f t="shared" ref="AQ57:AR57" si="540">AQ56</f>
        <v>1.2178</v>
      </c>
      <c r="AR57" s="202">
        <f t="shared" si="540"/>
        <v>1.0844</v>
      </c>
      <c r="AS57" s="202"/>
      <c r="AT57" s="291">
        <f t="shared" si="35"/>
        <v>47005</v>
      </c>
      <c r="AU57" s="202">
        <f t="shared" ref="AU57:AV57" si="541">AU56</f>
        <v>1.2178</v>
      </c>
      <c r="AV57" s="202">
        <f t="shared" si="541"/>
        <v>1.0844</v>
      </c>
      <c r="AW57" s="202"/>
      <c r="AX57" s="291">
        <f t="shared" si="37"/>
        <v>47370</v>
      </c>
      <c r="AY57" s="202">
        <f t="shared" ref="AY57:AZ57" si="542">AY56</f>
        <v>1.2178</v>
      </c>
      <c r="AZ57" s="202">
        <f t="shared" si="542"/>
        <v>1.0844</v>
      </c>
      <c r="BA57" s="202"/>
      <c r="BB57" s="291">
        <f t="shared" si="39"/>
        <v>47735</v>
      </c>
      <c r="BC57" s="202">
        <f t="shared" ref="BC57:BD57" si="543">BC56</f>
        <v>1.2178</v>
      </c>
      <c r="BD57" s="202">
        <f t="shared" si="543"/>
        <v>1.0844</v>
      </c>
      <c r="BE57" s="202"/>
      <c r="BF57" s="291">
        <f t="shared" si="41"/>
        <v>48100</v>
      </c>
      <c r="BG57" s="202">
        <f t="shared" ref="BG57:BH57" si="544">BG56</f>
        <v>1.2178</v>
      </c>
      <c r="BH57" s="202">
        <f t="shared" si="544"/>
        <v>1.0844</v>
      </c>
      <c r="BI57" s="202"/>
      <c r="BJ57" s="291">
        <f t="shared" si="43"/>
        <v>48466</v>
      </c>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row>
    <row r="58" ht="12.0" customHeight="1">
      <c r="A58" s="281">
        <f t="shared" si="44"/>
        <v>53</v>
      </c>
      <c r="B58" s="282">
        <f>'4. Summary statistics'!B293</f>
        <v>44813</v>
      </c>
      <c r="C58" s="283" t="str">
        <f t="shared" si="22"/>
        <v>09-2022</v>
      </c>
      <c r="D58" s="284">
        <f>'4. Summary statistics'!C293</f>
        <v>44694</v>
      </c>
      <c r="E58" s="285" t="str">
        <f>'4. Summary statistics'!D293</f>
        <v>LKA36422I096</v>
      </c>
      <c r="F58" s="286">
        <f>'4. Summary statistics'!G293</f>
        <v>5000</v>
      </c>
      <c r="G58" s="287">
        <f t="shared" si="23"/>
        <v>119</v>
      </c>
      <c r="H58" s="288"/>
      <c r="I58" s="283"/>
      <c r="J58" s="289"/>
      <c r="K58" s="289"/>
      <c r="L58" s="289"/>
      <c r="M58" s="289"/>
      <c r="N58" s="289"/>
      <c r="O58" s="289"/>
      <c r="P58" s="52"/>
      <c r="Q58" s="52"/>
      <c r="R58" s="52"/>
      <c r="S58" s="202"/>
      <c r="T58" s="202"/>
      <c r="U58" s="202"/>
      <c r="V58" s="290">
        <f>'4. Summary statistics'!B293</f>
        <v>44813</v>
      </c>
      <c r="W58" s="202">
        <f t="shared" ref="W58:X58" si="545">W57</f>
        <v>1.2178</v>
      </c>
      <c r="X58" s="202">
        <f t="shared" si="545"/>
        <v>1.0844</v>
      </c>
      <c r="Y58" s="202"/>
      <c r="Z58" s="291">
        <f t="shared" si="25"/>
        <v>45178</v>
      </c>
      <c r="AA58" s="202">
        <f t="shared" ref="AA58:AB58" si="546">AA57</f>
        <v>1.2178</v>
      </c>
      <c r="AB58" s="202">
        <f t="shared" si="546"/>
        <v>1.0844</v>
      </c>
      <c r="AC58" s="202"/>
      <c r="AD58" s="291">
        <f t="shared" si="27"/>
        <v>45544</v>
      </c>
      <c r="AE58" s="202">
        <f t="shared" ref="AE58:AF58" si="547">AE57</f>
        <v>1.2178</v>
      </c>
      <c r="AF58" s="202">
        <f t="shared" si="547"/>
        <v>1.0844</v>
      </c>
      <c r="AG58" s="202"/>
      <c r="AH58" s="291">
        <f t="shared" si="29"/>
        <v>45909</v>
      </c>
      <c r="AI58" s="202">
        <f t="shared" ref="AI58:AJ58" si="548">AI57</f>
        <v>1.2178</v>
      </c>
      <c r="AJ58" s="202">
        <f t="shared" si="548"/>
        <v>1.0844</v>
      </c>
      <c r="AK58" s="202"/>
      <c r="AL58" s="291">
        <f t="shared" si="31"/>
        <v>46274</v>
      </c>
      <c r="AM58" s="202">
        <f t="shared" ref="AM58:AN58" si="549">AM57</f>
        <v>1.2178</v>
      </c>
      <c r="AN58" s="202">
        <f t="shared" si="549"/>
        <v>1.0844</v>
      </c>
      <c r="AO58" s="202"/>
      <c r="AP58" s="291">
        <f t="shared" si="33"/>
        <v>46639</v>
      </c>
      <c r="AQ58" s="202">
        <f t="shared" ref="AQ58:AR58" si="550">AQ57</f>
        <v>1.2178</v>
      </c>
      <c r="AR58" s="202">
        <f t="shared" si="550"/>
        <v>1.0844</v>
      </c>
      <c r="AS58" s="202"/>
      <c r="AT58" s="291">
        <f t="shared" si="35"/>
        <v>47005</v>
      </c>
      <c r="AU58" s="202">
        <f t="shared" ref="AU58:AV58" si="551">AU57</f>
        <v>1.2178</v>
      </c>
      <c r="AV58" s="202">
        <f t="shared" si="551"/>
        <v>1.0844</v>
      </c>
      <c r="AW58" s="202"/>
      <c r="AX58" s="291">
        <f t="shared" si="37"/>
        <v>47370</v>
      </c>
      <c r="AY58" s="202">
        <f t="shared" ref="AY58:AZ58" si="552">AY57</f>
        <v>1.2178</v>
      </c>
      <c r="AZ58" s="202">
        <f t="shared" si="552"/>
        <v>1.0844</v>
      </c>
      <c r="BA58" s="202"/>
      <c r="BB58" s="291">
        <f t="shared" si="39"/>
        <v>47735</v>
      </c>
      <c r="BC58" s="202">
        <f t="shared" ref="BC58:BD58" si="553">BC57</f>
        <v>1.2178</v>
      </c>
      <c r="BD58" s="202">
        <f t="shared" si="553"/>
        <v>1.0844</v>
      </c>
      <c r="BE58" s="202"/>
      <c r="BF58" s="291">
        <f t="shared" si="41"/>
        <v>48100</v>
      </c>
      <c r="BG58" s="202">
        <f t="shared" ref="BG58:BH58" si="554">BG57</f>
        <v>1.2178</v>
      </c>
      <c r="BH58" s="202">
        <f t="shared" si="554"/>
        <v>1.0844</v>
      </c>
      <c r="BI58" s="202"/>
      <c r="BJ58" s="291">
        <f t="shared" si="43"/>
        <v>48466</v>
      </c>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row>
    <row r="59" ht="12.0" customHeight="1">
      <c r="A59" s="281">
        <f t="shared" si="44"/>
        <v>54</v>
      </c>
      <c r="B59" s="282">
        <f>'4. Summary statistics'!B294</f>
        <v>44813</v>
      </c>
      <c r="C59" s="283" t="str">
        <f t="shared" si="22"/>
        <v>09-2022</v>
      </c>
      <c r="D59" s="284">
        <f>'4. Summary statistics'!C294</f>
        <v>44701</v>
      </c>
      <c r="E59" s="285" t="str">
        <f>'4. Summary statistics'!D294</f>
        <v>LKA36422I096</v>
      </c>
      <c r="F59" s="286">
        <f>'4. Summary statistics'!G294</f>
        <v>5000</v>
      </c>
      <c r="G59" s="287">
        <f t="shared" si="23"/>
        <v>112</v>
      </c>
      <c r="H59" s="288"/>
      <c r="I59" s="283"/>
      <c r="J59" s="289"/>
      <c r="K59" s="289"/>
      <c r="L59" s="289"/>
      <c r="M59" s="289"/>
      <c r="N59" s="289"/>
      <c r="O59" s="289"/>
      <c r="P59" s="52"/>
      <c r="Q59" s="52"/>
      <c r="R59" s="52"/>
      <c r="S59" s="202"/>
      <c r="T59" s="202"/>
      <c r="U59" s="202"/>
      <c r="V59" s="290">
        <f>'4. Summary statistics'!B294</f>
        <v>44813</v>
      </c>
      <c r="W59" s="202">
        <f t="shared" ref="W59:X59" si="555">W58</f>
        <v>1.2178</v>
      </c>
      <c r="X59" s="202">
        <f t="shared" si="555"/>
        <v>1.0844</v>
      </c>
      <c r="Y59" s="202"/>
      <c r="Z59" s="291">
        <f t="shared" si="25"/>
        <v>45178</v>
      </c>
      <c r="AA59" s="202">
        <f t="shared" ref="AA59:AB59" si="556">AA58</f>
        <v>1.2178</v>
      </c>
      <c r="AB59" s="202">
        <f t="shared" si="556"/>
        <v>1.0844</v>
      </c>
      <c r="AC59" s="202"/>
      <c r="AD59" s="291">
        <f t="shared" si="27"/>
        <v>45544</v>
      </c>
      <c r="AE59" s="202">
        <f t="shared" ref="AE59:AF59" si="557">AE58</f>
        <v>1.2178</v>
      </c>
      <c r="AF59" s="202">
        <f t="shared" si="557"/>
        <v>1.0844</v>
      </c>
      <c r="AG59" s="202"/>
      <c r="AH59" s="291">
        <f t="shared" si="29"/>
        <v>45909</v>
      </c>
      <c r="AI59" s="202">
        <f t="shared" ref="AI59:AJ59" si="558">AI58</f>
        <v>1.2178</v>
      </c>
      <c r="AJ59" s="202">
        <f t="shared" si="558"/>
        <v>1.0844</v>
      </c>
      <c r="AK59" s="202"/>
      <c r="AL59" s="291">
        <f t="shared" si="31"/>
        <v>46274</v>
      </c>
      <c r="AM59" s="202">
        <f t="shared" ref="AM59:AN59" si="559">AM58</f>
        <v>1.2178</v>
      </c>
      <c r="AN59" s="202">
        <f t="shared" si="559"/>
        <v>1.0844</v>
      </c>
      <c r="AO59" s="202"/>
      <c r="AP59" s="291">
        <f t="shared" si="33"/>
        <v>46639</v>
      </c>
      <c r="AQ59" s="202">
        <f t="shared" ref="AQ59:AR59" si="560">AQ58</f>
        <v>1.2178</v>
      </c>
      <c r="AR59" s="202">
        <f t="shared" si="560"/>
        <v>1.0844</v>
      </c>
      <c r="AS59" s="202"/>
      <c r="AT59" s="291">
        <f t="shared" si="35"/>
        <v>47005</v>
      </c>
      <c r="AU59" s="202">
        <f t="shared" ref="AU59:AV59" si="561">AU58</f>
        <v>1.2178</v>
      </c>
      <c r="AV59" s="202">
        <f t="shared" si="561"/>
        <v>1.0844</v>
      </c>
      <c r="AW59" s="202"/>
      <c r="AX59" s="291">
        <f t="shared" si="37"/>
        <v>47370</v>
      </c>
      <c r="AY59" s="202">
        <f t="shared" ref="AY59:AZ59" si="562">AY58</f>
        <v>1.2178</v>
      </c>
      <c r="AZ59" s="202">
        <f t="shared" si="562"/>
        <v>1.0844</v>
      </c>
      <c r="BA59" s="202"/>
      <c r="BB59" s="291">
        <f t="shared" si="39"/>
        <v>47735</v>
      </c>
      <c r="BC59" s="202">
        <f t="shared" ref="BC59:BD59" si="563">BC58</f>
        <v>1.2178</v>
      </c>
      <c r="BD59" s="202">
        <f t="shared" si="563"/>
        <v>1.0844</v>
      </c>
      <c r="BE59" s="202"/>
      <c r="BF59" s="291">
        <f t="shared" si="41"/>
        <v>48100</v>
      </c>
      <c r="BG59" s="202">
        <f t="shared" ref="BG59:BH59" si="564">BG58</f>
        <v>1.2178</v>
      </c>
      <c r="BH59" s="202">
        <f t="shared" si="564"/>
        <v>1.0844</v>
      </c>
      <c r="BI59" s="202"/>
      <c r="BJ59" s="291">
        <f t="shared" si="43"/>
        <v>48466</v>
      </c>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row>
    <row r="60" ht="12.0" customHeight="1">
      <c r="A60" s="281">
        <f t="shared" si="44"/>
        <v>55</v>
      </c>
      <c r="B60" s="282">
        <f>'4. Summary statistics'!B295</f>
        <v>44813</v>
      </c>
      <c r="C60" s="283" t="str">
        <f t="shared" si="22"/>
        <v>09-2022</v>
      </c>
      <c r="D60" s="284">
        <f>'4. Summary statistics'!C295</f>
        <v>44708</v>
      </c>
      <c r="E60" s="285" t="str">
        <f>'4. Summary statistics'!D295</f>
        <v>LKA36422I096</v>
      </c>
      <c r="F60" s="286">
        <f>'4. Summary statistics'!G295</f>
        <v>10000</v>
      </c>
      <c r="G60" s="287">
        <f t="shared" si="23"/>
        <v>105</v>
      </c>
      <c r="H60" s="288"/>
      <c r="I60" s="283"/>
      <c r="J60" s="289"/>
      <c r="K60" s="289"/>
      <c r="L60" s="289"/>
      <c r="M60" s="289"/>
      <c r="N60" s="289"/>
      <c r="O60" s="289"/>
      <c r="P60" s="52"/>
      <c r="Q60" s="52"/>
      <c r="R60" s="52"/>
      <c r="S60" s="202"/>
      <c r="T60" s="202"/>
      <c r="U60" s="202"/>
      <c r="V60" s="290">
        <f>'4. Summary statistics'!B295</f>
        <v>44813</v>
      </c>
      <c r="W60" s="202">
        <f t="shared" ref="W60:X60" si="565">W59</f>
        <v>1.2178</v>
      </c>
      <c r="X60" s="202">
        <f t="shared" si="565"/>
        <v>1.0844</v>
      </c>
      <c r="Y60" s="202"/>
      <c r="Z60" s="291">
        <f t="shared" si="25"/>
        <v>45178</v>
      </c>
      <c r="AA60" s="202">
        <f t="shared" ref="AA60:AB60" si="566">AA59</f>
        <v>1.2178</v>
      </c>
      <c r="AB60" s="202">
        <f t="shared" si="566"/>
        <v>1.0844</v>
      </c>
      <c r="AC60" s="202"/>
      <c r="AD60" s="291">
        <f t="shared" si="27"/>
        <v>45544</v>
      </c>
      <c r="AE60" s="202">
        <f t="shared" ref="AE60:AF60" si="567">AE59</f>
        <v>1.2178</v>
      </c>
      <c r="AF60" s="202">
        <f t="shared" si="567"/>
        <v>1.0844</v>
      </c>
      <c r="AG60" s="202"/>
      <c r="AH60" s="291">
        <f t="shared" si="29"/>
        <v>45909</v>
      </c>
      <c r="AI60" s="202">
        <f t="shared" ref="AI60:AJ60" si="568">AI59</f>
        <v>1.2178</v>
      </c>
      <c r="AJ60" s="202">
        <f t="shared" si="568"/>
        <v>1.0844</v>
      </c>
      <c r="AK60" s="202"/>
      <c r="AL60" s="291">
        <f t="shared" si="31"/>
        <v>46274</v>
      </c>
      <c r="AM60" s="202">
        <f t="shared" ref="AM60:AN60" si="569">AM59</f>
        <v>1.2178</v>
      </c>
      <c r="AN60" s="202">
        <f t="shared" si="569"/>
        <v>1.0844</v>
      </c>
      <c r="AO60" s="202"/>
      <c r="AP60" s="291">
        <f t="shared" si="33"/>
        <v>46639</v>
      </c>
      <c r="AQ60" s="202">
        <f t="shared" ref="AQ60:AR60" si="570">AQ59</f>
        <v>1.2178</v>
      </c>
      <c r="AR60" s="202">
        <f t="shared" si="570"/>
        <v>1.0844</v>
      </c>
      <c r="AS60" s="202"/>
      <c r="AT60" s="291">
        <f t="shared" si="35"/>
        <v>47005</v>
      </c>
      <c r="AU60" s="202">
        <f t="shared" ref="AU60:AV60" si="571">AU59</f>
        <v>1.2178</v>
      </c>
      <c r="AV60" s="202">
        <f t="shared" si="571"/>
        <v>1.0844</v>
      </c>
      <c r="AW60" s="202"/>
      <c r="AX60" s="291">
        <f t="shared" si="37"/>
        <v>47370</v>
      </c>
      <c r="AY60" s="202">
        <f t="shared" ref="AY60:AZ60" si="572">AY59</f>
        <v>1.2178</v>
      </c>
      <c r="AZ60" s="202">
        <f t="shared" si="572"/>
        <v>1.0844</v>
      </c>
      <c r="BA60" s="202"/>
      <c r="BB60" s="291">
        <f t="shared" si="39"/>
        <v>47735</v>
      </c>
      <c r="BC60" s="202">
        <f t="shared" ref="BC60:BD60" si="573">BC59</f>
        <v>1.2178</v>
      </c>
      <c r="BD60" s="202">
        <f t="shared" si="573"/>
        <v>1.0844</v>
      </c>
      <c r="BE60" s="202"/>
      <c r="BF60" s="291">
        <f t="shared" si="41"/>
        <v>48100</v>
      </c>
      <c r="BG60" s="202">
        <f t="shared" ref="BG60:BH60" si="574">BG59</f>
        <v>1.2178</v>
      </c>
      <c r="BH60" s="202">
        <f t="shared" si="574"/>
        <v>1.0844</v>
      </c>
      <c r="BI60" s="202"/>
      <c r="BJ60" s="291">
        <f t="shared" si="43"/>
        <v>48466</v>
      </c>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row>
    <row r="61" ht="12.0" customHeight="1">
      <c r="A61" s="281">
        <f t="shared" si="44"/>
        <v>56</v>
      </c>
      <c r="B61" s="282">
        <f>'4. Summary statistics'!B296</f>
        <v>44813</v>
      </c>
      <c r="C61" s="283" t="str">
        <f t="shared" si="22"/>
        <v>09-2022</v>
      </c>
      <c r="D61" s="284">
        <f>'4. Summary statistics'!C296</f>
        <v>44722</v>
      </c>
      <c r="E61" s="285" t="str">
        <f>'4. Summary statistics'!D296</f>
        <v>LKA09122I095</v>
      </c>
      <c r="F61" s="286">
        <f>'4. Summary statistics'!G296</f>
        <v>55462</v>
      </c>
      <c r="G61" s="287">
        <f t="shared" si="23"/>
        <v>91</v>
      </c>
      <c r="H61" s="288"/>
      <c r="I61" s="283"/>
      <c r="J61" s="289"/>
      <c r="K61" s="289"/>
      <c r="L61" s="289"/>
      <c r="M61" s="289"/>
      <c r="N61" s="289"/>
      <c r="O61" s="289"/>
      <c r="P61" s="52"/>
      <c r="Q61" s="52"/>
      <c r="R61" s="52"/>
      <c r="S61" s="202"/>
      <c r="T61" s="202"/>
      <c r="U61" s="202"/>
      <c r="V61" s="290">
        <f>'4. Summary statistics'!B296</f>
        <v>44813</v>
      </c>
      <c r="W61" s="202">
        <f t="shared" ref="W61:X61" si="575">W60</f>
        <v>1.2178</v>
      </c>
      <c r="X61" s="202">
        <f t="shared" si="575"/>
        <v>1.0844</v>
      </c>
      <c r="Y61" s="202"/>
      <c r="Z61" s="291">
        <f t="shared" si="25"/>
        <v>45178</v>
      </c>
      <c r="AA61" s="202">
        <f t="shared" ref="AA61:AB61" si="576">AA60</f>
        <v>1.2178</v>
      </c>
      <c r="AB61" s="202">
        <f t="shared" si="576"/>
        <v>1.0844</v>
      </c>
      <c r="AC61" s="202"/>
      <c r="AD61" s="291">
        <f t="shared" si="27"/>
        <v>45544</v>
      </c>
      <c r="AE61" s="202">
        <f t="shared" ref="AE61:AF61" si="577">AE60</f>
        <v>1.2178</v>
      </c>
      <c r="AF61" s="202">
        <f t="shared" si="577"/>
        <v>1.0844</v>
      </c>
      <c r="AG61" s="202"/>
      <c r="AH61" s="291">
        <f t="shared" si="29"/>
        <v>45909</v>
      </c>
      <c r="AI61" s="202">
        <f t="shared" ref="AI61:AJ61" si="578">AI60</f>
        <v>1.2178</v>
      </c>
      <c r="AJ61" s="202">
        <f t="shared" si="578"/>
        <v>1.0844</v>
      </c>
      <c r="AK61" s="202"/>
      <c r="AL61" s="291">
        <f t="shared" si="31"/>
        <v>46274</v>
      </c>
      <c r="AM61" s="202">
        <f t="shared" ref="AM61:AN61" si="579">AM60</f>
        <v>1.2178</v>
      </c>
      <c r="AN61" s="202">
        <f t="shared" si="579"/>
        <v>1.0844</v>
      </c>
      <c r="AO61" s="202"/>
      <c r="AP61" s="291">
        <f t="shared" si="33"/>
        <v>46639</v>
      </c>
      <c r="AQ61" s="202">
        <f t="shared" ref="AQ61:AR61" si="580">AQ60</f>
        <v>1.2178</v>
      </c>
      <c r="AR61" s="202">
        <f t="shared" si="580"/>
        <v>1.0844</v>
      </c>
      <c r="AS61" s="202"/>
      <c r="AT61" s="291">
        <f t="shared" si="35"/>
        <v>47005</v>
      </c>
      <c r="AU61" s="202">
        <f t="shared" ref="AU61:AV61" si="581">AU60</f>
        <v>1.2178</v>
      </c>
      <c r="AV61" s="202">
        <f t="shared" si="581"/>
        <v>1.0844</v>
      </c>
      <c r="AW61" s="202"/>
      <c r="AX61" s="291">
        <f t="shared" si="37"/>
        <v>47370</v>
      </c>
      <c r="AY61" s="202">
        <f t="shared" ref="AY61:AZ61" si="582">AY60</f>
        <v>1.2178</v>
      </c>
      <c r="AZ61" s="202">
        <f t="shared" si="582"/>
        <v>1.0844</v>
      </c>
      <c r="BA61" s="202"/>
      <c r="BB61" s="291">
        <f t="shared" si="39"/>
        <v>47735</v>
      </c>
      <c r="BC61" s="202">
        <f t="shared" ref="BC61:BD61" si="583">BC60</f>
        <v>1.2178</v>
      </c>
      <c r="BD61" s="202">
        <f t="shared" si="583"/>
        <v>1.0844</v>
      </c>
      <c r="BE61" s="202"/>
      <c r="BF61" s="291">
        <f t="shared" si="41"/>
        <v>48100</v>
      </c>
      <c r="BG61" s="202">
        <f t="shared" ref="BG61:BH61" si="584">BG60</f>
        <v>1.2178</v>
      </c>
      <c r="BH61" s="202">
        <f t="shared" si="584"/>
        <v>1.0844</v>
      </c>
      <c r="BI61" s="202"/>
      <c r="BJ61" s="291">
        <f t="shared" si="43"/>
        <v>48466</v>
      </c>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row>
    <row r="62" ht="12.0" customHeight="1">
      <c r="A62" s="281">
        <f t="shared" si="44"/>
        <v>57</v>
      </c>
      <c r="B62" s="282">
        <f>'4. Summary statistics'!B297</f>
        <v>44813</v>
      </c>
      <c r="C62" s="283" t="str">
        <f t="shared" si="22"/>
        <v>09-2022</v>
      </c>
      <c r="D62" s="284">
        <f>'4. Summary statistics'!C297</f>
        <v>44729</v>
      </c>
      <c r="E62" s="285" t="str">
        <f>'4. Summary statistics'!D297</f>
        <v>LKA36422I096</v>
      </c>
      <c r="F62" s="286">
        <f>'4. Summary statistics'!G297</f>
        <v>10000</v>
      </c>
      <c r="G62" s="287">
        <f t="shared" si="23"/>
        <v>84</v>
      </c>
      <c r="H62" s="288"/>
      <c r="I62" s="283"/>
      <c r="J62" s="289"/>
      <c r="K62" s="289"/>
      <c r="L62" s="289"/>
      <c r="M62" s="289"/>
      <c r="N62" s="289"/>
      <c r="O62" s="289"/>
      <c r="P62" s="52"/>
      <c r="Q62" s="52"/>
      <c r="R62" s="52"/>
      <c r="S62" s="202"/>
      <c r="T62" s="202"/>
      <c r="U62" s="202"/>
      <c r="V62" s="290">
        <f>'4. Summary statistics'!B297</f>
        <v>44813</v>
      </c>
      <c r="W62" s="202">
        <f t="shared" ref="W62:X62" si="585">W61</f>
        <v>1.2178</v>
      </c>
      <c r="X62" s="202">
        <f t="shared" si="585"/>
        <v>1.0844</v>
      </c>
      <c r="Y62" s="202"/>
      <c r="Z62" s="291">
        <f t="shared" si="25"/>
        <v>45178</v>
      </c>
      <c r="AA62" s="202">
        <f t="shared" ref="AA62:AB62" si="586">AA61</f>
        <v>1.2178</v>
      </c>
      <c r="AB62" s="202">
        <f t="shared" si="586"/>
        <v>1.0844</v>
      </c>
      <c r="AC62" s="202"/>
      <c r="AD62" s="291">
        <f t="shared" si="27"/>
        <v>45544</v>
      </c>
      <c r="AE62" s="202">
        <f t="shared" ref="AE62:AF62" si="587">AE61</f>
        <v>1.2178</v>
      </c>
      <c r="AF62" s="202">
        <f t="shared" si="587"/>
        <v>1.0844</v>
      </c>
      <c r="AG62" s="202"/>
      <c r="AH62" s="291">
        <f t="shared" si="29"/>
        <v>45909</v>
      </c>
      <c r="AI62" s="202">
        <f t="shared" ref="AI62:AJ62" si="588">AI61</f>
        <v>1.2178</v>
      </c>
      <c r="AJ62" s="202">
        <f t="shared" si="588"/>
        <v>1.0844</v>
      </c>
      <c r="AK62" s="202"/>
      <c r="AL62" s="291">
        <f t="shared" si="31"/>
        <v>46274</v>
      </c>
      <c r="AM62" s="202">
        <f t="shared" ref="AM62:AN62" si="589">AM61</f>
        <v>1.2178</v>
      </c>
      <c r="AN62" s="202">
        <f t="shared" si="589"/>
        <v>1.0844</v>
      </c>
      <c r="AO62" s="202"/>
      <c r="AP62" s="291">
        <f t="shared" si="33"/>
        <v>46639</v>
      </c>
      <c r="AQ62" s="202">
        <f t="shared" ref="AQ62:AR62" si="590">AQ61</f>
        <v>1.2178</v>
      </c>
      <c r="AR62" s="202">
        <f t="shared" si="590"/>
        <v>1.0844</v>
      </c>
      <c r="AS62" s="202"/>
      <c r="AT62" s="291">
        <f t="shared" si="35"/>
        <v>47005</v>
      </c>
      <c r="AU62" s="202">
        <f t="shared" ref="AU62:AV62" si="591">AU61</f>
        <v>1.2178</v>
      </c>
      <c r="AV62" s="202">
        <f t="shared" si="591"/>
        <v>1.0844</v>
      </c>
      <c r="AW62" s="202"/>
      <c r="AX62" s="291">
        <f t="shared" si="37"/>
        <v>47370</v>
      </c>
      <c r="AY62" s="202">
        <f t="shared" ref="AY62:AZ62" si="592">AY61</f>
        <v>1.2178</v>
      </c>
      <c r="AZ62" s="202">
        <f t="shared" si="592"/>
        <v>1.0844</v>
      </c>
      <c r="BA62" s="202"/>
      <c r="BB62" s="291">
        <f t="shared" si="39"/>
        <v>47735</v>
      </c>
      <c r="BC62" s="202">
        <f t="shared" ref="BC62:BD62" si="593">BC61</f>
        <v>1.2178</v>
      </c>
      <c r="BD62" s="202">
        <f t="shared" si="593"/>
        <v>1.0844</v>
      </c>
      <c r="BE62" s="202"/>
      <c r="BF62" s="291">
        <f t="shared" si="41"/>
        <v>48100</v>
      </c>
      <c r="BG62" s="202">
        <f t="shared" ref="BG62:BH62" si="594">BG61</f>
        <v>1.2178</v>
      </c>
      <c r="BH62" s="202">
        <f t="shared" si="594"/>
        <v>1.0844</v>
      </c>
      <c r="BI62" s="202"/>
      <c r="BJ62" s="291">
        <f t="shared" si="43"/>
        <v>48466</v>
      </c>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row>
    <row r="63" ht="12.0" customHeight="1">
      <c r="A63" s="281">
        <f t="shared" si="44"/>
        <v>58</v>
      </c>
      <c r="B63" s="282">
        <f>'4. Summary statistics'!B298</f>
        <v>44820</v>
      </c>
      <c r="C63" s="283" t="str">
        <f t="shared" si="22"/>
        <v>09-2022</v>
      </c>
      <c r="D63" s="284">
        <f>'4. Summary statistics'!C298</f>
        <v>44456</v>
      </c>
      <c r="E63" s="285" t="str">
        <f>'4. Summary statistics'!D298</f>
        <v>LKA36422I161</v>
      </c>
      <c r="F63" s="286">
        <f>'4. Summary statistics'!G298</f>
        <v>18552.92</v>
      </c>
      <c r="G63" s="287">
        <f t="shared" si="23"/>
        <v>364</v>
      </c>
      <c r="H63" s="288"/>
      <c r="I63" s="283"/>
      <c r="J63" s="289"/>
      <c r="K63" s="289"/>
      <c r="L63" s="289"/>
      <c r="M63" s="289"/>
      <c r="N63" s="289"/>
      <c r="O63" s="289"/>
      <c r="P63" s="52"/>
      <c r="Q63" s="52"/>
      <c r="R63" s="52"/>
      <c r="S63" s="202"/>
      <c r="T63" s="202"/>
      <c r="U63" s="202"/>
      <c r="V63" s="290">
        <f>'4. Summary statistics'!B298</f>
        <v>44820</v>
      </c>
      <c r="W63" s="202">
        <f t="shared" ref="W63:X63" si="595">W62</f>
        <v>1.2178</v>
      </c>
      <c r="X63" s="202">
        <f t="shared" si="595"/>
        <v>1.0844</v>
      </c>
      <c r="Y63" s="202"/>
      <c r="Z63" s="291">
        <f t="shared" si="25"/>
        <v>45185</v>
      </c>
      <c r="AA63" s="202">
        <f t="shared" ref="AA63:AB63" si="596">AA62</f>
        <v>1.2178</v>
      </c>
      <c r="AB63" s="202">
        <f t="shared" si="596"/>
        <v>1.0844</v>
      </c>
      <c r="AC63" s="202"/>
      <c r="AD63" s="291">
        <f t="shared" si="27"/>
        <v>45551</v>
      </c>
      <c r="AE63" s="202">
        <f t="shared" ref="AE63:AF63" si="597">AE62</f>
        <v>1.2178</v>
      </c>
      <c r="AF63" s="202">
        <f t="shared" si="597"/>
        <v>1.0844</v>
      </c>
      <c r="AG63" s="202"/>
      <c r="AH63" s="291">
        <f t="shared" si="29"/>
        <v>45916</v>
      </c>
      <c r="AI63" s="202">
        <f t="shared" ref="AI63:AJ63" si="598">AI62</f>
        <v>1.2178</v>
      </c>
      <c r="AJ63" s="202">
        <f t="shared" si="598"/>
        <v>1.0844</v>
      </c>
      <c r="AK63" s="202"/>
      <c r="AL63" s="291">
        <f t="shared" si="31"/>
        <v>46281</v>
      </c>
      <c r="AM63" s="202">
        <f t="shared" ref="AM63:AN63" si="599">AM62</f>
        <v>1.2178</v>
      </c>
      <c r="AN63" s="202">
        <f t="shared" si="599"/>
        <v>1.0844</v>
      </c>
      <c r="AO63" s="202"/>
      <c r="AP63" s="291">
        <f t="shared" si="33"/>
        <v>46646</v>
      </c>
      <c r="AQ63" s="202">
        <f t="shared" ref="AQ63:AR63" si="600">AQ62</f>
        <v>1.2178</v>
      </c>
      <c r="AR63" s="202">
        <f t="shared" si="600"/>
        <v>1.0844</v>
      </c>
      <c r="AS63" s="202"/>
      <c r="AT63" s="291">
        <f t="shared" si="35"/>
        <v>47012</v>
      </c>
      <c r="AU63" s="202">
        <f t="shared" ref="AU63:AV63" si="601">AU62</f>
        <v>1.2178</v>
      </c>
      <c r="AV63" s="202">
        <f t="shared" si="601"/>
        <v>1.0844</v>
      </c>
      <c r="AW63" s="202"/>
      <c r="AX63" s="291">
        <f t="shared" si="37"/>
        <v>47377</v>
      </c>
      <c r="AY63" s="202">
        <f t="shared" ref="AY63:AZ63" si="602">AY62</f>
        <v>1.2178</v>
      </c>
      <c r="AZ63" s="202">
        <f t="shared" si="602"/>
        <v>1.0844</v>
      </c>
      <c r="BA63" s="202"/>
      <c r="BB63" s="291">
        <f t="shared" si="39"/>
        <v>47742</v>
      </c>
      <c r="BC63" s="202">
        <f t="shared" ref="BC63:BD63" si="603">BC62</f>
        <v>1.2178</v>
      </c>
      <c r="BD63" s="202">
        <f t="shared" si="603"/>
        <v>1.0844</v>
      </c>
      <c r="BE63" s="202"/>
      <c r="BF63" s="291">
        <f t="shared" si="41"/>
        <v>48107</v>
      </c>
      <c r="BG63" s="202">
        <f t="shared" ref="BG63:BH63" si="604">BG62</f>
        <v>1.2178</v>
      </c>
      <c r="BH63" s="202">
        <f t="shared" si="604"/>
        <v>1.0844</v>
      </c>
      <c r="BI63" s="202"/>
      <c r="BJ63" s="291">
        <f t="shared" si="43"/>
        <v>48473</v>
      </c>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c r="GO63" s="291"/>
      <c r="GP63" s="291"/>
      <c r="GQ63" s="291"/>
      <c r="GR63" s="291"/>
      <c r="GS63" s="291"/>
      <c r="GT63" s="291"/>
      <c r="GU63" s="291"/>
      <c r="GV63" s="291"/>
      <c r="GW63" s="291"/>
      <c r="GX63" s="291"/>
      <c r="GY63" s="291"/>
      <c r="GZ63" s="291"/>
      <c r="HA63" s="291"/>
      <c r="HB63" s="291"/>
      <c r="HC63" s="291"/>
      <c r="HD63" s="291"/>
      <c r="HE63" s="291"/>
      <c r="HF63" s="291"/>
      <c r="HG63" s="291"/>
      <c r="HH63" s="291"/>
      <c r="HI63" s="291"/>
      <c r="HJ63" s="291"/>
      <c r="HK63" s="291"/>
      <c r="HL63" s="291"/>
      <c r="HM63" s="291"/>
      <c r="HN63" s="291"/>
      <c r="HO63" s="291"/>
      <c r="HP63" s="291"/>
      <c r="HQ63" s="291"/>
    </row>
    <row r="64" ht="12.0" customHeight="1">
      <c r="A64" s="281">
        <f t="shared" si="44"/>
        <v>59</v>
      </c>
      <c r="B64" s="282">
        <f>'4. Summary statistics'!B299</f>
        <v>44820</v>
      </c>
      <c r="C64" s="283" t="str">
        <f t="shared" si="22"/>
        <v>09-2022</v>
      </c>
      <c r="D64" s="284">
        <f>'4. Summary statistics'!C299</f>
        <v>44473</v>
      </c>
      <c r="E64" s="285" t="str">
        <f>'4. Summary statistics'!D299</f>
        <v>LKA36422I161</v>
      </c>
      <c r="F64" s="286">
        <f>'4. Summary statistics'!G299</f>
        <v>25000</v>
      </c>
      <c r="G64" s="287">
        <f t="shared" si="23"/>
        <v>347</v>
      </c>
      <c r="H64" s="288"/>
      <c r="I64" s="283"/>
      <c r="J64" s="289"/>
      <c r="K64" s="289"/>
      <c r="L64" s="289"/>
      <c r="M64" s="289"/>
      <c r="N64" s="289"/>
      <c r="O64" s="289"/>
      <c r="P64" s="52"/>
      <c r="Q64" s="52"/>
      <c r="R64" s="52"/>
      <c r="S64" s="202"/>
      <c r="T64" s="202"/>
      <c r="U64" s="202"/>
      <c r="V64" s="290">
        <f>'4. Summary statistics'!B299</f>
        <v>44820</v>
      </c>
      <c r="W64" s="202">
        <f t="shared" ref="W64:X64" si="605">W63</f>
        <v>1.2178</v>
      </c>
      <c r="X64" s="202">
        <f t="shared" si="605"/>
        <v>1.0844</v>
      </c>
      <c r="Y64" s="202"/>
      <c r="Z64" s="291">
        <f t="shared" si="25"/>
        <v>45185</v>
      </c>
      <c r="AA64" s="202">
        <f t="shared" ref="AA64:AB64" si="606">AA63</f>
        <v>1.2178</v>
      </c>
      <c r="AB64" s="202">
        <f t="shared" si="606"/>
        <v>1.0844</v>
      </c>
      <c r="AC64" s="202"/>
      <c r="AD64" s="291">
        <f t="shared" si="27"/>
        <v>45551</v>
      </c>
      <c r="AE64" s="202">
        <f t="shared" ref="AE64:AF64" si="607">AE63</f>
        <v>1.2178</v>
      </c>
      <c r="AF64" s="202">
        <f t="shared" si="607"/>
        <v>1.0844</v>
      </c>
      <c r="AG64" s="202"/>
      <c r="AH64" s="291">
        <f t="shared" si="29"/>
        <v>45916</v>
      </c>
      <c r="AI64" s="202">
        <f t="shared" ref="AI64:AJ64" si="608">AI63</f>
        <v>1.2178</v>
      </c>
      <c r="AJ64" s="202">
        <f t="shared" si="608"/>
        <v>1.0844</v>
      </c>
      <c r="AK64" s="202"/>
      <c r="AL64" s="291">
        <f t="shared" si="31"/>
        <v>46281</v>
      </c>
      <c r="AM64" s="202">
        <f t="shared" ref="AM64:AN64" si="609">AM63</f>
        <v>1.2178</v>
      </c>
      <c r="AN64" s="202">
        <f t="shared" si="609"/>
        <v>1.0844</v>
      </c>
      <c r="AO64" s="202"/>
      <c r="AP64" s="291">
        <f t="shared" si="33"/>
        <v>46646</v>
      </c>
      <c r="AQ64" s="202">
        <f t="shared" ref="AQ64:AR64" si="610">AQ63</f>
        <v>1.2178</v>
      </c>
      <c r="AR64" s="202">
        <f t="shared" si="610"/>
        <v>1.0844</v>
      </c>
      <c r="AS64" s="202"/>
      <c r="AT64" s="291">
        <f t="shared" si="35"/>
        <v>47012</v>
      </c>
      <c r="AU64" s="202">
        <f t="shared" ref="AU64:AV64" si="611">AU63</f>
        <v>1.2178</v>
      </c>
      <c r="AV64" s="202">
        <f t="shared" si="611"/>
        <v>1.0844</v>
      </c>
      <c r="AW64" s="202"/>
      <c r="AX64" s="291">
        <f t="shared" si="37"/>
        <v>47377</v>
      </c>
      <c r="AY64" s="202">
        <f t="shared" ref="AY64:AZ64" si="612">AY63</f>
        <v>1.2178</v>
      </c>
      <c r="AZ64" s="202">
        <f t="shared" si="612"/>
        <v>1.0844</v>
      </c>
      <c r="BA64" s="202"/>
      <c r="BB64" s="291">
        <f t="shared" si="39"/>
        <v>47742</v>
      </c>
      <c r="BC64" s="202">
        <f t="shared" ref="BC64:BD64" si="613">BC63</f>
        <v>1.2178</v>
      </c>
      <c r="BD64" s="202">
        <f t="shared" si="613"/>
        <v>1.0844</v>
      </c>
      <c r="BE64" s="202"/>
      <c r="BF64" s="291">
        <f t="shared" si="41"/>
        <v>48107</v>
      </c>
      <c r="BG64" s="202">
        <f t="shared" ref="BG64:BH64" si="614">BG63</f>
        <v>1.2178</v>
      </c>
      <c r="BH64" s="202">
        <f t="shared" si="614"/>
        <v>1.0844</v>
      </c>
      <c r="BI64" s="202"/>
      <c r="BJ64" s="291">
        <f t="shared" si="43"/>
        <v>48473</v>
      </c>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1"/>
      <c r="HO64" s="291"/>
      <c r="HP64" s="291"/>
      <c r="HQ64" s="291"/>
    </row>
    <row r="65" ht="12.0" customHeight="1">
      <c r="A65" s="281">
        <f t="shared" si="44"/>
        <v>60</v>
      </c>
      <c r="B65" s="282">
        <f>'4. Summary statistics'!B300</f>
        <v>44820</v>
      </c>
      <c r="C65" s="283" t="str">
        <f t="shared" si="22"/>
        <v>09-2022</v>
      </c>
      <c r="D65" s="284">
        <f>'4. Summary statistics'!C300</f>
        <v>44638</v>
      </c>
      <c r="E65" s="285" t="str">
        <f>'4. Summary statistics'!D300</f>
        <v>LKA18222I167</v>
      </c>
      <c r="F65" s="286">
        <f>'4. Summary statistics'!G300</f>
        <v>20</v>
      </c>
      <c r="G65" s="287">
        <f t="shared" si="23"/>
        <v>182</v>
      </c>
      <c r="H65" s="288"/>
      <c r="I65" s="283"/>
      <c r="J65" s="289"/>
      <c r="K65" s="289"/>
      <c r="L65" s="289"/>
      <c r="M65" s="289"/>
      <c r="N65" s="289"/>
      <c r="O65" s="289"/>
      <c r="P65" s="52"/>
      <c r="Q65" s="52"/>
      <c r="R65" s="52"/>
      <c r="S65" s="202"/>
      <c r="T65" s="202"/>
      <c r="U65" s="202"/>
      <c r="V65" s="290">
        <f>'4. Summary statistics'!B300</f>
        <v>44820</v>
      </c>
      <c r="W65" s="202">
        <f t="shared" ref="W65:X65" si="615">W64</f>
        <v>1.2178</v>
      </c>
      <c r="X65" s="202">
        <f t="shared" si="615"/>
        <v>1.0844</v>
      </c>
      <c r="Y65" s="202"/>
      <c r="Z65" s="291">
        <f t="shared" si="25"/>
        <v>45185</v>
      </c>
      <c r="AA65" s="202">
        <f t="shared" ref="AA65:AB65" si="616">AA64</f>
        <v>1.2178</v>
      </c>
      <c r="AB65" s="202">
        <f t="shared" si="616"/>
        <v>1.0844</v>
      </c>
      <c r="AC65" s="202"/>
      <c r="AD65" s="291">
        <f t="shared" si="27"/>
        <v>45551</v>
      </c>
      <c r="AE65" s="202">
        <f t="shared" ref="AE65:AF65" si="617">AE64</f>
        <v>1.2178</v>
      </c>
      <c r="AF65" s="202">
        <f t="shared" si="617"/>
        <v>1.0844</v>
      </c>
      <c r="AG65" s="202"/>
      <c r="AH65" s="291">
        <f t="shared" si="29"/>
        <v>45916</v>
      </c>
      <c r="AI65" s="202">
        <f t="shared" ref="AI65:AJ65" si="618">AI64</f>
        <v>1.2178</v>
      </c>
      <c r="AJ65" s="202">
        <f t="shared" si="618"/>
        <v>1.0844</v>
      </c>
      <c r="AK65" s="202"/>
      <c r="AL65" s="291">
        <f t="shared" si="31"/>
        <v>46281</v>
      </c>
      <c r="AM65" s="202">
        <f t="shared" ref="AM65:AN65" si="619">AM64</f>
        <v>1.2178</v>
      </c>
      <c r="AN65" s="202">
        <f t="shared" si="619"/>
        <v>1.0844</v>
      </c>
      <c r="AO65" s="202"/>
      <c r="AP65" s="291">
        <f t="shared" si="33"/>
        <v>46646</v>
      </c>
      <c r="AQ65" s="202">
        <f t="shared" ref="AQ65:AR65" si="620">AQ64</f>
        <v>1.2178</v>
      </c>
      <c r="AR65" s="202">
        <f t="shared" si="620"/>
        <v>1.0844</v>
      </c>
      <c r="AS65" s="202"/>
      <c r="AT65" s="291">
        <f t="shared" si="35"/>
        <v>47012</v>
      </c>
      <c r="AU65" s="202">
        <f t="shared" ref="AU65:AV65" si="621">AU64</f>
        <v>1.2178</v>
      </c>
      <c r="AV65" s="202">
        <f t="shared" si="621"/>
        <v>1.0844</v>
      </c>
      <c r="AW65" s="202"/>
      <c r="AX65" s="291">
        <f t="shared" si="37"/>
        <v>47377</v>
      </c>
      <c r="AY65" s="202">
        <f t="shared" ref="AY65:AZ65" si="622">AY64</f>
        <v>1.2178</v>
      </c>
      <c r="AZ65" s="202">
        <f t="shared" si="622"/>
        <v>1.0844</v>
      </c>
      <c r="BA65" s="202"/>
      <c r="BB65" s="291">
        <f t="shared" si="39"/>
        <v>47742</v>
      </c>
      <c r="BC65" s="202">
        <f t="shared" ref="BC65:BD65" si="623">BC64</f>
        <v>1.2178</v>
      </c>
      <c r="BD65" s="202">
        <f t="shared" si="623"/>
        <v>1.0844</v>
      </c>
      <c r="BE65" s="202"/>
      <c r="BF65" s="291">
        <f t="shared" si="41"/>
        <v>48107</v>
      </c>
      <c r="BG65" s="202">
        <f t="shared" ref="BG65:BH65" si="624">BG64</f>
        <v>1.2178</v>
      </c>
      <c r="BH65" s="202">
        <f t="shared" si="624"/>
        <v>1.0844</v>
      </c>
      <c r="BI65" s="202"/>
      <c r="BJ65" s="291">
        <f t="shared" si="43"/>
        <v>48473</v>
      </c>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c r="GO65" s="291"/>
      <c r="GP65" s="291"/>
      <c r="GQ65" s="291"/>
      <c r="GR65" s="291"/>
      <c r="GS65" s="291"/>
      <c r="GT65" s="291"/>
      <c r="GU65" s="291"/>
      <c r="GV65" s="291"/>
      <c r="GW65" s="291"/>
      <c r="GX65" s="291"/>
      <c r="GY65" s="291"/>
      <c r="GZ65" s="291"/>
      <c r="HA65" s="291"/>
      <c r="HB65" s="291"/>
      <c r="HC65" s="291"/>
      <c r="HD65" s="291"/>
      <c r="HE65" s="291"/>
      <c r="HF65" s="291"/>
      <c r="HG65" s="291"/>
      <c r="HH65" s="291"/>
      <c r="HI65" s="291"/>
      <c r="HJ65" s="291"/>
      <c r="HK65" s="291"/>
      <c r="HL65" s="291"/>
      <c r="HM65" s="291"/>
      <c r="HN65" s="291"/>
      <c r="HO65" s="291"/>
      <c r="HP65" s="291"/>
      <c r="HQ65" s="291"/>
    </row>
    <row r="66" ht="12.0" customHeight="1">
      <c r="A66" s="281">
        <f t="shared" si="44"/>
        <v>61</v>
      </c>
      <c r="B66" s="282">
        <f>'4. Summary statistics'!B301</f>
        <v>44820</v>
      </c>
      <c r="C66" s="283" t="str">
        <f t="shared" si="22"/>
        <v>09-2022</v>
      </c>
      <c r="D66" s="284">
        <f>'4. Summary statistics'!C301</f>
        <v>44642</v>
      </c>
      <c r="E66" s="285" t="str">
        <f>'4. Summary statistics'!D301</f>
        <v>LKA36422I161</v>
      </c>
      <c r="F66" s="286">
        <f>'4. Summary statistics'!G301</f>
        <v>2839.85</v>
      </c>
      <c r="G66" s="287">
        <f t="shared" si="23"/>
        <v>178</v>
      </c>
      <c r="H66" s="288"/>
      <c r="I66" s="283"/>
      <c r="J66" s="289"/>
      <c r="K66" s="289"/>
      <c r="L66" s="289"/>
      <c r="M66" s="289"/>
      <c r="N66" s="289"/>
      <c r="O66" s="289"/>
      <c r="P66" s="52"/>
      <c r="Q66" s="52"/>
      <c r="R66" s="52"/>
      <c r="S66" s="202"/>
      <c r="T66" s="202"/>
      <c r="U66" s="202"/>
      <c r="V66" s="290">
        <f>'4. Summary statistics'!B301</f>
        <v>44820</v>
      </c>
      <c r="W66" s="202">
        <f t="shared" ref="W66:X66" si="625">W65</f>
        <v>1.2178</v>
      </c>
      <c r="X66" s="202">
        <f t="shared" si="625"/>
        <v>1.0844</v>
      </c>
      <c r="Y66" s="202"/>
      <c r="Z66" s="291">
        <f t="shared" si="25"/>
        <v>45185</v>
      </c>
      <c r="AA66" s="202">
        <f t="shared" ref="AA66:AB66" si="626">AA65</f>
        <v>1.2178</v>
      </c>
      <c r="AB66" s="202">
        <f t="shared" si="626"/>
        <v>1.0844</v>
      </c>
      <c r="AC66" s="202"/>
      <c r="AD66" s="291">
        <f t="shared" si="27"/>
        <v>45551</v>
      </c>
      <c r="AE66" s="202">
        <f t="shared" ref="AE66:AF66" si="627">AE65</f>
        <v>1.2178</v>
      </c>
      <c r="AF66" s="202">
        <f t="shared" si="627"/>
        <v>1.0844</v>
      </c>
      <c r="AG66" s="202"/>
      <c r="AH66" s="291">
        <f t="shared" si="29"/>
        <v>45916</v>
      </c>
      <c r="AI66" s="202">
        <f t="shared" ref="AI66:AJ66" si="628">AI65</f>
        <v>1.2178</v>
      </c>
      <c r="AJ66" s="202">
        <f t="shared" si="628"/>
        <v>1.0844</v>
      </c>
      <c r="AK66" s="202"/>
      <c r="AL66" s="291">
        <f t="shared" si="31"/>
        <v>46281</v>
      </c>
      <c r="AM66" s="202">
        <f t="shared" ref="AM66:AN66" si="629">AM65</f>
        <v>1.2178</v>
      </c>
      <c r="AN66" s="202">
        <f t="shared" si="629"/>
        <v>1.0844</v>
      </c>
      <c r="AO66" s="202"/>
      <c r="AP66" s="291">
        <f t="shared" si="33"/>
        <v>46646</v>
      </c>
      <c r="AQ66" s="202">
        <f t="shared" ref="AQ66:AR66" si="630">AQ65</f>
        <v>1.2178</v>
      </c>
      <c r="AR66" s="202">
        <f t="shared" si="630"/>
        <v>1.0844</v>
      </c>
      <c r="AS66" s="202"/>
      <c r="AT66" s="291">
        <f t="shared" si="35"/>
        <v>47012</v>
      </c>
      <c r="AU66" s="202">
        <f t="shared" ref="AU66:AV66" si="631">AU65</f>
        <v>1.2178</v>
      </c>
      <c r="AV66" s="202">
        <f t="shared" si="631"/>
        <v>1.0844</v>
      </c>
      <c r="AW66" s="202"/>
      <c r="AX66" s="291">
        <f t="shared" si="37"/>
        <v>47377</v>
      </c>
      <c r="AY66" s="202">
        <f t="shared" ref="AY66:AZ66" si="632">AY65</f>
        <v>1.2178</v>
      </c>
      <c r="AZ66" s="202">
        <f t="shared" si="632"/>
        <v>1.0844</v>
      </c>
      <c r="BA66" s="202"/>
      <c r="BB66" s="291">
        <f t="shared" si="39"/>
        <v>47742</v>
      </c>
      <c r="BC66" s="202">
        <f t="shared" ref="BC66:BD66" si="633">BC65</f>
        <v>1.2178</v>
      </c>
      <c r="BD66" s="202">
        <f t="shared" si="633"/>
        <v>1.0844</v>
      </c>
      <c r="BE66" s="202"/>
      <c r="BF66" s="291">
        <f t="shared" si="41"/>
        <v>48107</v>
      </c>
      <c r="BG66" s="202">
        <f t="shared" ref="BG66:BH66" si="634">BG65</f>
        <v>1.2178</v>
      </c>
      <c r="BH66" s="202">
        <f t="shared" si="634"/>
        <v>1.0844</v>
      </c>
      <c r="BI66" s="202"/>
      <c r="BJ66" s="291">
        <f t="shared" si="43"/>
        <v>48473</v>
      </c>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c r="GO66" s="291"/>
      <c r="GP66" s="291"/>
      <c r="GQ66" s="291"/>
      <c r="GR66" s="291"/>
      <c r="GS66" s="291"/>
      <c r="GT66" s="291"/>
      <c r="GU66" s="291"/>
      <c r="GV66" s="291"/>
      <c r="GW66" s="291"/>
      <c r="GX66" s="291"/>
      <c r="GY66" s="291"/>
      <c r="GZ66" s="291"/>
      <c r="HA66" s="291"/>
      <c r="HB66" s="291"/>
      <c r="HC66" s="291"/>
      <c r="HD66" s="291"/>
      <c r="HE66" s="291"/>
      <c r="HF66" s="291"/>
      <c r="HG66" s="291"/>
      <c r="HH66" s="291"/>
      <c r="HI66" s="291"/>
      <c r="HJ66" s="291"/>
      <c r="HK66" s="291"/>
      <c r="HL66" s="291"/>
      <c r="HM66" s="291"/>
      <c r="HN66" s="291"/>
      <c r="HO66" s="291"/>
      <c r="HP66" s="291"/>
      <c r="HQ66" s="291"/>
    </row>
    <row r="67" ht="12.0" customHeight="1">
      <c r="A67" s="281">
        <f t="shared" si="44"/>
        <v>62</v>
      </c>
      <c r="B67" s="282">
        <f>'4. Summary statistics'!B302</f>
        <v>44820</v>
      </c>
      <c r="C67" s="283" t="str">
        <f t="shared" si="22"/>
        <v>09-2022</v>
      </c>
      <c r="D67" s="284">
        <f>'4. Summary statistics'!C302</f>
        <v>44652</v>
      </c>
      <c r="E67" s="285" t="str">
        <f>'4. Summary statistics'!D302</f>
        <v>LKA36422I161</v>
      </c>
      <c r="F67" s="286">
        <f>'4. Summary statistics'!G302</f>
        <v>19611.16</v>
      </c>
      <c r="G67" s="287">
        <f t="shared" si="23"/>
        <v>168</v>
      </c>
      <c r="H67" s="288"/>
      <c r="I67" s="283"/>
      <c r="J67" s="289"/>
      <c r="K67" s="289"/>
      <c r="L67" s="289"/>
      <c r="M67" s="289"/>
      <c r="N67" s="289"/>
      <c r="O67" s="289"/>
      <c r="P67" s="52"/>
      <c r="Q67" s="52"/>
      <c r="R67" s="52"/>
      <c r="S67" s="202"/>
      <c r="T67" s="202"/>
      <c r="U67" s="202"/>
      <c r="V67" s="290">
        <f>'4. Summary statistics'!B302</f>
        <v>44820</v>
      </c>
      <c r="W67" s="202">
        <f t="shared" ref="W67:X67" si="635">W66</f>
        <v>1.2178</v>
      </c>
      <c r="X67" s="202">
        <f t="shared" si="635"/>
        <v>1.0844</v>
      </c>
      <c r="Y67" s="202"/>
      <c r="Z67" s="291">
        <f t="shared" si="25"/>
        <v>45185</v>
      </c>
      <c r="AA67" s="202">
        <f t="shared" ref="AA67:AB67" si="636">AA66</f>
        <v>1.2178</v>
      </c>
      <c r="AB67" s="202">
        <f t="shared" si="636"/>
        <v>1.0844</v>
      </c>
      <c r="AC67" s="202"/>
      <c r="AD67" s="291">
        <f t="shared" si="27"/>
        <v>45551</v>
      </c>
      <c r="AE67" s="202">
        <f t="shared" ref="AE67:AF67" si="637">AE66</f>
        <v>1.2178</v>
      </c>
      <c r="AF67" s="202">
        <f t="shared" si="637"/>
        <v>1.0844</v>
      </c>
      <c r="AG67" s="202"/>
      <c r="AH67" s="291">
        <f t="shared" si="29"/>
        <v>45916</v>
      </c>
      <c r="AI67" s="202">
        <f t="shared" ref="AI67:AJ67" si="638">AI66</f>
        <v>1.2178</v>
      </c>
      <c r="AJ67" s="202">
        <f t="shared" si="638"/>
        <v>1.0844</v>
      </c>
      <c r="AK67" s="202"/>
      <c r="AL67" s="291">
        <f t="shared" si="31"/>
        <v>46281</v>
      </c>
      <c r="AM67" s="202">
        <f t="shared" ref="AM67:AN67" si="639">AM66</f>
        <v>1.2178</v>
      </c>
      <c r="AN67" s="202">
        <f t="shared" si="639"/>
        <v>1.0844</v>
      </c>
      <c r="AO67" s="202"/>
      <c r="AP67" s="291">
        <f t="shared" si="33"/>
        <v>46646</v>
      </c>
      <c r="AQ67" s="202">
        <f t="shared" ref="AQ67:AR67" si="640">AQ66</f>
        <v>1.2178</v>
      </c>
      <c r="AR67" s="202">
        <f t="shared" si="640"/>
        <v>1.0844</v>
      </c>
      <c r="AS67" s="202"/>
      <c r="AT67" s="291">
        <f t="shared" si="35"/>
        <v>47012</v>
      </c>
      <c r="AU67" s="202">
        <f t="shared" ref="AU67:AV67" si="641">AU66</f>
        <v>1.2178</v>
      </c>
      <c r="AV67" s="202">
        <f t="shared" si="641"/>
        <v>1.0844</v>
      </c>
      <c r="AW67" s="202"/>
      <c r="AX67" s="291">
        <f t="shared" si="37"/>
        <v>47377</v>
      </c>
      <c r="AY67" s="202">
        <f t="shared" ref="AY67:AZ67" si="642">AY66</f>
        <v>1.2178</v>
      </c>
      <c r="AZ67" s="202">
        <f t="shared" si="642"/>
        <v>1.0844</v>
      </c>
      <c r="BA67" s="202"/>
      <c r="BB67" s="291">
        <f t="shared" si="39"/>
        <v>47742</v>
      </c>
      <c r="BC67" s="202">
        <f t="shared" ref="BC67:BD67" si="643">BC66</f>
        <v>1.2178</v>
      </c>
      <c r="BD67" s="202">
        <f t="shared" si="643"/>
        <v>1.0844</v>
      </c>
      <c r="BE67" s="202"/>
      <c r="BF67" s="291">
        <f t="shared" si="41"/>
        <v>48107</v>
      </c>
      <c r="BG67" s="202">
        <f t="shared" ref="BG67:BH67" si="644">BG66</f>
        <v>1.2178</v>
      </c>
      <c r="BH67" s="202">
        <f t="shared" si="644"/>
        <v>1.0844</v>
      </c>
      <c r="BI67" s="202"/>
      <c r="BJ67" s="291">
        <f t="shared" si="43"/>
        <v>48473</v>
      </c>
      <c r="BK67" s="291"/>
      <c r="BL67" s="291"/>
      <c r="BM67" s="291"/>
      <c r="BN67" s="291"/>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c r="CZ67" s="291"/>
      <c r="DA67" s="291"/>
      <c r="DB67" s="291"/>
      <c r="DC67" s="291"/>
      <c r="DD67" s="291"/>
      <c r="DE67" s="291"/>
      <c r="DF67" s="291"/>
      <c r="DG67" s="291"/>
      <c r="DH67" s="291"/>
      <c r="DI67" s="291"/>
      <c r="DJ67" s="291"/>
      <c r="DK67" s="291"/>
      <c r="DL67" s="291"/>
      <c r="DM67" s="291"/>
      <c r="DN67" s="291"/>
      <c r="DO67" s="291"/>
      <c r="DP67" s="291"/>
      <c r="DQ67" s="291"/>
      <c r="DR67" s="291"/>
      <c r="DS67" s="291"/>
      <c r="DT67" s="291"/>
      <c r="DU67" s="291"/>
      <c r="DV67" s="291"/>
      <c r="DW67" s="291"/>
      <c r="DX67" s="291"/>
      <c r="DY67" s="291"/>
      <c r="DZ67" s="291"/>
      <c r="EA67" s="291"/>
      <c r="EB67" s="291"/>
      <c r="EC67" s="291"/>
      <c r="ED67" s="291"/>
      <c r="EE67" s="291"/>
      <c r="EF67" s="291"/>
      <c r="EG67" s="291"/>
      <c r="EH67" s="291"/>
      <c r="EI67" s="291"/>
      <c r="EJ67" s="291"/>
      <c r="EK67" s="291"/>
      <c r="EL67" s="291"/>
      <c r="EM67" s="291"/>
      <c r="EN67" s="291"/>
      <c r="EO67" s="291"/>
      <c r="EP67" s="291"/>
      <c r="EQ67" s="291"/>
      <c r="ER67" s="291"/>
      <c r="ES67" s="291"/>
      <c r="ET67" s="291"/>
      <c r="EU67" s="291"/>
      <c r="EV67" s="291"/>
      <c r="EW67" s="291"/>
      <c r="EX67" s="291"/>
      <c r="EY67" s="291"/>
      <c r="EZ67" s="291"/>
      <c r="FA67" s="291"/>
      <c r="FB67" s="291"/>
      <c r="FC67" s="291"/>
      <c r="FD67" s="291"/>
      <c r="FE67" s="291"/>
      <c r="FF67" s="291"/>
      <c r="FG67" s="291"/>
      <c r="FH67" s="291"/>
      <c r="FI67" s="291"/>
      <c r="FJ67" s="291"/>
      <c r="FK67" s="291"/>
      <c r="FL67" s="291"/>
      <c r="FM67" s="291"/>
      <c r="FN67" s="291"/>
      <c r="FO67" s="291"/>
      <c r="FP67" s="291"/>
      <c r="FQ67" s="291"/>
      <c r="FR67" s="291"/>
      <c r="FS67" s="291"/>
      <c r="FT67" s="291"/>
      <c r="FU67" s="291"/>
      <c r="FV67" s="291"/>
      <c r="FW67" s="291"/>
      <c r="FX67" s="291"/>
      <c r="FY67" s="291"/>
      <c r="FZ67" s="291"/>
      <c r="GA67" s="291"/>
      <c r="GB67" s="291"/>
      <c r="GC67" s="291"/>
      <c r="GD67" s="291"/>
      <c r="GE67" s="291"/>
      <c r="GF67" s="291"/>
      <c r="GG67" s="291"/>
      <c r="GH67" s="291"/>
      <c r="GI67" s="291"/>
      <c r="GJ67" s="291"/>
      <c r="GK67" s="291"/>
      <c r="GL67" s="291"/>
      <c r="GM67" s="291"/>
      <c r="GN67" s="291"/>
      <c r="GO67" s="291"/>
      <c r="GP67" s="291"/>
      <c r="GQ67" s="291"/>
      <c r="GR67" s="291"/>
      <c r="GS67" s="291"/>
      <c r="GT67" s="291"/>
      <c r="GU67" s="291"/>
      <c r="GV67" s="291"/>
      <c r="GW67" s="291"/>
      <c r="GX67" s="291"/>
      <c r="GY67" s="291"/>
      <c r="GZ67" s="291"/>
      <c r="HA67" s="291"/>
      <c r="HB67" s="291"/>
      <c r="HC67" s="291"/>
      <c r="HD67" s="291"/>
      <c r="HE67" s="291"/>
      <c r="HF67" s="291"/>
      <c r="HG67" s="291"/>
      <c r="HH67" s="291"/>
      <c r="HI67" s="291"/>
      <c r="HJ67" s="291"/>
      <c r="HK67" s="291"/>
      <c r="HL67" s="291"/>
      <c r="HM67" s="291"/>
      <c r="HN67" s="291"/>
      <c r="HO67" s="291"/>
      <c r="HP67" s="291"/>
      <c r="HQ67" s="291"/>
    </row>
    <row r="68" ht="12.0" customHeight="1">
      <c r="A68" s="281">
        <f t="shared" si="44"/>
        <v>63</v>
      </c>
      <c r="B68" s="282">
        <f>'4. Summary statistics'!B303</f>
        <v>44820</v>
      </c>
      <c r="C68" s="283" t="str">
        <f t="shared" si="22"/>
        <v>09-2022</v>
      </c>
      <c r="D68" s="284">
        <f>'4. Summary statistics'!C303</f>
        <v>44687</v>
      </c>
      <c r="E68" s="285" t="str">
        <f>'4. Summary statistics'!D303</f>
        <v>LKA36422I161</v>
      </c>
      <c r="F68" s="286">
        <f>'4. Summary statistics'!G303</f>
        <v>10000</v>
      </c>
      <c r="G68" s="287">
        <f t="shared" si="23"/>
        <v>133</v>
      </c>
      <c r="H68" s="288"/>
      <c r="I68" s="283"/>
      <c r="J68" s="289"/>
      <c r="K68" s="289"/>
      <c r="L68" s="289"/>
      <c r="M68" s="289"/>
      <c r="N68" s="289"/>
      <c r="O68" s="289"/>
      <c r="P68" s="52"/>
      <c r="Q68" s="52"/>
      <c r="R68" s="52"/>
      <c r="S68" s="202"/>
      <c r="T68" s="202"/>
      <c r="U68" s="202"/>
      <c r="V68" s="290">
        <f>'4. Summary statistics'!B303</f>
        <v>44820</v>
      </c>
      <c r="W68" s="202">
        <f t="shared" ref="W68:X68" si="645">W67</f>
        <v>1.2178</v>
      </c>
      <c r="X68" s="202">
        <f t="shared" si="645"/>
        <v>1.0844</v>
      </c>
      <c r="Y68" s="202"/>
      <c r="Z68" s="291">
        <f t="shared" si="25"/>
        <v>45185</v>
      </c>
      <c r="AA68" s="202">
        <f t="shared" ref="AA68:AB68" si="646">AA67</f>
        <v>1.2178</v>
      </c>
      <c r="AB68" s="202">
        <f t="shared" si="646"/>
        <v>1.0844</v>
      </c>
      <c r="AC68" s="202"/>
      <c r="AD68" s="291">
        <f t="shared" si="27"/>
        <v>45551</v>
      </c>
      <c r="AE68" s="202">
        <f t="shared" ref="AE68:AF68" si="647">AE67</f>
        <v>1.2178</v>
      </c>
      <c r="AF68" s="202">
        <f t="shared" si="647"/>
        <v>1.0844</v>
      </c>
      <c r="AG68" s="202"/>
      <c r="AH68" s="291">
        <f t="shared" si="29"/>
        <v>45916</v>
      </c>
      <c r="AI68" s="202">
        <f t="shared" ref="AI68:AJ68" si="648">AI67</f>
        <v>1.2178</v>
      </c>
      <c r="AJ68" s="202">
        <f t="shared" si="648"/>
        <v>1.0844</v>
      </c>
      <c r="AK68" s="202"/>
      <c r="AL68" s="291">
        <f t="shared" si="31"/>
        <v>46281</v>
      </c>
      <c r="AM68" s="202">
        <f t="shared" ref="AM68:AN68" si="649">AM67</f>
        <v>1.2178</v>
      </c>
      <c r="AN68" s="202">
        <f t="shared" si="649"/>
        <v>1.0844</v>
      </c>
      <c r="AO68" s="202"/>
      <c r="AP68" s="291">
        <f t="shared" si="33"/>
        <v>46646</v>
      </c>
      <c r="AQ68" s="202">
        <f t="shared" ref="AQ68:AR68" si="650">AQ67</f>
        <v>1.2178</v>
      </c>
      <c r="AR68" s="202">
        <f t="shared" si="650"/>
        <v>1.0844</v>
      </c>
      <c r="AS68" s="202"/>
      <c r="AT68" s="291">
        <f t="shared" si="35"/>
        <v>47012</v>
      </c>
      <c r="AU68" s="202">
        <f t="shared" ref="AU68:AV68" si="651">AU67</f>
        <v>1.2178</v>
      </c>
      <c r="AV68" s="202">
        <f t="shared" si="651"/>
        <v>1.0844</v>
      </c>
      <c r="AW68" s="202"/>
      <c r="AX68" s="291">
        <f t="shared" si="37"/>
        <v>47377</v>
      </c>
      <c r="AY68" s="202">
        <f t="shared" ref="AY68:AZ68" si="652">AY67</f>
        <v>1.2178</v>
      </c>
      <c r="AZ68" s="202">
        <f t="shared" si="652"/>
        <v>1.0844</v>
      </c>
      <c r="BA68" s="202"/>
      <c r="BB68" s="291">
        <f t="shared" si="39"/>
        <v>47742</v>
      </c>
      <c r="BC68" s="202">
        <f t="shared" ref="BC68:BD68" si="653">BC67</f>
        <v>1.2178</v>
      </c>
      <c r="BD68" s="202">
        <f t="shared" si="653"/>
        <v>1.0844</v>
      </c>
      <c r="BE68" s="202"/>
      <c r="BF68" s="291">
        <f t="shared" si="41"/>
        <v>48107</v>
      </c>
      <c r="BG68" s="202">
        <f t="shared" ref="BG68:BH68" si="654">BG67</f>
        <v>1.2178</v>
      </c>
      <c r="BH68" s="202">
        <f t="shared" si="654"/>
        <v>1.0844</v>
      </c>
      <c r="BI68" s="202"/>
      <c r="BJ68" s="291">
        <f t="shared" si="43"/>
        <v>48473</v>
      </c>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1"/>
      <c r="CV68" s="291"/>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1"/>
      <c r="EA68" s="291"/>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1"/>
      <c r="FF68" s="291"/>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1"/>
      <c r="GI68" s="291"/>
      <c r="GJ68" s="291"/>
      <c r="GK68" s="291"/>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1"/>
      <c r="HO68" s="291"/>
      <c r="HP68" s="291"/>
      <c r="HQ68" s="291"/>
    </row>
    <row r="69" ht="12.0" customHeight="1">
      <c r="A69" s="281">
        <f t="shared" si="44"/>
        <v>64</v>
      </c>
      <c r="B69" s="282">
        <f>'4. Summary statistics'!B304</f>
        <v>44820</v>
      </c>
      <c r="C69" s="283" t="str">
        <f t="shared" si="22"/>
        <v>09-2022</v>
      </c>
      <c r="D69" s="284">
        <f>'4. Summary statistics'!C304</f>
        <v>44694</v>
      </c>
      <c r="E69" s="285" t="str">
        <f>'4. Summary statistics'!D304</f>
        <v>LKA36422I161</v>
      </c>
      <c r="F69" s="286">
        <f>'4. Summary statistics'!G304</f>
        <v>2296.58</v>
      </c>
      <c r="G69" s="287">
        <f t="shared" si="23"/>
        <v>126</v>
      </c>
      <c r="H69" s="288"/>
      <c r="I69" s="283"/>
      <c r="J69" s="289"/>
      <c r="K69" s="289"/>
      <c r="L69" s="289"/>
      <c r="M69" s="289"/>
      <c r="N69" s="289"/>
      <c r="O69" s="289"/>
      <c r="P69" s="52"/>
      <c r="Q69" s="52"/>
      <c r="R69" s="52"/>
      <c r="S69" s="202"/>
      <c r="T69" s="202"/>
      <c r="U69" s="202"/>
      <c r="V69" s="290">
        <f>'4. Summary statistics'!B304</f>
        <v>44820</v>
      </c>
      <c r="W69" s="202">
        <f t="shared" ref="W69:X69" si="655">W68</f>
        <v>1.2178</v>
      </c>
      <c r="X69" s="202">
        <f t="shared" si="655"/>
        <v>1.0844</v>
      </c>
      <c r="Y69" s="202"/>
      <c r="Z69" s="291">
        <f t="shared" si="25"/>
        <v>45185</v>
      </c>
      <c r="AA69" s="202">
        <f t="shared" ref="AA69:AB69" si="656">AA68</f>
        <v>1.2178</v>
      </c>
      <c r="AB69" s="202">
        <f t="shared" si="656"/>
        <v>1.0844</v>
      </c>
      <c r="AC69" s="202"/>
      <c r="AD69" s="291">
        <f t="shared" si="27"/>
        <v>45551</v>
      </c>
      <c r="AE69" s="202">
        <f t="shared" ref="AE69:AF69" si="657">AE68</f>
        <v>1.2178</v>
      </c>
      <c r="AF69" s="202">
        <f t="shared" si="657"/>
        <v>1.0844</v>
      </c>
      <c r="AG69" s="202"/>
      <c r="AH69" s="291">
        <f t="shared" si="29"/>
        <v>45916</v>
      </c>
      <c r="AI69" s="202">
        <f t="shared" ref="AI69:AJ69" si="658">AI68</f>
        <v>1.2178</v>
      </c>
      <c r="AJ69" s="202">
        <f t="shared" si="658"/>
        <v>1.0844</v>
      </c>
      <c r="AK69" s="202"/>
      <c r="AL69" s="291">
        <f t="shared" si="31"/>
        <v>46281</v>
      </c>
      <c r="AM69" s="202">
        <f t="shared" ref="AM69:AN69" si="659">AM68</f>
        <v>1.2178</v>
      </c>
      <c r="AN69" s="202">
        <f t="shared" si="659"/>
        <v>1.0844</v>
      </c>
      <c r="AO69" s="202"/>
      <c r="AP69" s="291">
        <f t="shared" si="33"/>
        <v>46646</v>
      </c>
      <c r="AQ69" s="202">
        <f t="shared" ref="AQ69:AR69" si="660">AQ68</f>
        <v>1.2178</v>
      </c>
      <c r="AR69" s="202">
        <f t="shared" si="660"/>
        <v>1.0844</v>
      </c>
      <c r="AS69" s="202"/>
      <c r="AT69" s="291">
        <f t="shared" si="35"/>
        <v>47012</v>
      </c>
      <c r="AU69" s="202">
        <f t="shared" ref="AU69:AV69" si="661">AU68</f>
        <v>1.2178</v>
      </c>
      <c r="AV69" s="202">
        <f t="shared" si="661"/>
        <v>1.0844</v>
      </c>
      <c r="AW69" s="202"/>
      <c r="AX69" s="291">
        <f t="shared" si="37"/>
        <v>47377</v>
      </c>
      <c r="AY69" s="202">
        <f t="shared" ref="AY69:AZ69" si="662">AY68</f>
        <v>1.2178</v>
      </c>
      <c r="AZ69" s="202">
        <f t="shared" si="662"/>
        <v>1.0844</v>
      </c>
      <c r="BA69" s="202"/>
      <c r="BB69" s="291">
        <f t="shared" si="39"/>
        <v>47742</v>
      </c>
      <c r="BC69" s="202">
        <f t="shared" ref="BC69:BD69" si="663">BC68</f>
        <v>1.2178</v>
      </c>
      <c r="BD69" s="202">
        <f t="shared" si="663"/>
        <v>1.0844</v>
      </c>
      <c r="BE69" s="202"/>
      <c r="BF69" s="291">
        <f t="shared" si="41"/>
        <v>48107</v>
      </c>
      <c r="BG69" s="202">
        <f t="shared" ref="BG69:BH69" si="664">BG68</f>
        <v>1.2178</v>
      </c>
      <c r="BH69" s="202">
        <f t="shared" si="664"/>
        <v>1.0844</v>
      </c>
      <c r="BI69" s="202"/>
      <c r="BJ69" s="291">
        <f t="shared" si="43"/>
        <v>48473</v>
      </c>
      <c r="BK69" s="291"/>
      <c r="BL69" s="291"/>
      <c r="BM69" s="291"/>
      <c r="BN69" s="291"/>
      <c r="BO69" s="291"/>
      <c r="BP69" s="291"/>
      <c r="BQ69" s="291"/>
      <c r="BR69" s="291"/>
      <c r="BS69" s="291"/>
      <c r="BT69" s="291"/>
      <c r="BU69" s="291"/>
      <c r="BV69" s="291"/>
      <c r="BW69" s="291"/>
      <c r="BX69" s="291"/>
      <c r="BY69" s="291"/>
      <c r="BZ69" s="291"/>
      <c r="CA69" s="291"/>
      <c r="CB69" s="291"/>
      <c r="CC69" s="291"/>
      <c r="CD69" s="291"/>
      <c r="CE69" s="291"/>
      <c r="CF69" s="291"/>
      <c r="CG69" s="291"/>
      <c r="CH69" s="291"/>
      <c r="CI69" s="291"/>
      <c r="CJ69" s="291"/>
      <c r="CK69" s="291"/>
      <c r="CL69" s="291"/>
      <c r="CM69" s="291"/>
      <c r="CN69" s="291"/>
      <c r="CO69" s="291"/>
      <c r="CP69" s="291"/>
      <c r="CQ69" s="291"/>
      <c r="CR69" s="291"/>
      <c r="CS69" s="291"/>
      <c r="CT69" s="291"/>
      <c r="CU69" s="291"/>
      <c r="CV69" s="291"/>
      <c r="CW69" s="291"/>
      <c r="CX69" s="291"/>
      <c r="CY69" s="291"/>
      <c r="CZ69" s="291"/>
      <c r="DA69" s="291"/>
      <c r="DB69" s="291"/>
      <c r="DC69" s="291"/>
      <c r="DD69" s="291"/>
      <c r="DE69" s="291"/>
      <c r="DF69" s="291"/>
      <c r="DG69" s="291"/>
      <c r="DH69" s="291"/>
      <c r="DI69" s="291"/>
      <c r="DJ69" s="291"/>
      <c r="DK69" s="291"/>
      <c r="DL69" s="291"/>
      <c r="DM69" s="291"/>
      <c r="DN69" s="291"/>
      <c r="DO69" s="291"/>
      <c r="DP69" s="291"/>
      <c r="DQ69" s="291"/>
      <c r="DR69" s="291"/>
      <c r="DS69" s="291"/>
      <c r="DT69" s="291"/>
      <c r="DU69" s="291"/>
      <c r="DV69" s="291"/>
      <c r="DW69" s="291"/>
      <c r="DX69" s="291"/>
      <c r="DY69" s="291"/>
      <c r="DZ69" s="291"/>
      <c r="EA69" s="291"/>
      <c r="EB69" s="291"/>
      <c r="EC69" s="291"/>
      <c r="ED69" s="291"/>
      <c r="EE69" s="291"/>
      <c r="EF69" s="291"/>
      <c r="EG69" s="291"/>
      <c r="EH69" s="291"/>
      <c r="EI69" s="291"/>
      <c r="EJ69" s="291"/>
      <c r="EK69" s="291"/>
      <c r="EL69" s="291"/>
      <c r="EM69" s="291"/>
      <c r="EN69" s="291"/>
      <c r="EO69" s="291"/>
      <c r="EP69" s="291"/>
      <c r="EQ69" s="291"/>
      <c r="ER69" s="291"/>
      <c r="ES69" s="291"/>
      <c r="ET69" s="291"/>
      <c r="EU69" s="291"/>
      <c r="EV69" s="291"/>
      <c r="EW69" s="291"/>
      <c r="EX69" s="291"/>
      <c r="EY69" s="291"/>
      <c r="EZ69" s="291"/>
      <c r="FA69" s="291"/>
      <c r="FB69" s="291"/>
      <c r="FC69" s="291"/>
      <c r="FD69" s="291"/>
      <c r="FE69" s="291"/>
      <c r="FF69" s="291"/>
      <c r="FG69" s="291"/>
      <c r="FH69" s="291"/>
      <c r="FI69" s="291"/>
      <c r="FJ69" s="291"/>
      <c r="FK69" s="291"/>
      <c r="FL69" s="291"/>
      <c r="FM69" s="291"/>
      <c r="FN69" s="291"/>
      <c r="FO69" s="291"/>
      <c r="FP69" s="291"/>
      <c r="FQ69" s="291"/>
      <c r="FR69" s="291"/>
      <c r="FS69" s="291"/>
      <c r="FT69" s="291"/>
      <c r="FU69" s="291"/>
      <c r="FV69" s="291"/>
      <c r="FW69" s="291"/>
      <c r="FX69" s="291"/>
      <c r="FY69" s="291"/>
      <c r="FZ69" s="291"/>
      <c r="GA69" s="291"/>
      <c r="GB69" s="291"/>
      <c r="GC69" s="291"/>
      <c r="GD69" s="291"/>
      <c r="GE69" s="291"/>
      <c r="GF69" s="291"/>
      <c r="GG69" s="291"/>
      <c r="GH69" s="291"/>
      <c r="GI69" s="291"/>
      <c r="GJ69" s="291"/>
      <c r="GK69" s="291"/>
      <c r="GL69" s="291"/>
      <c r="GM69" s="291"/>
      <c r="GN69" s="291"/>
      <c r="GO69" s="291"/>
      <c r="GP69" s="291"/>
      <c r="GQ69" s="291"/>
      <c r="GR69" s="291"/>
      <c r="GS69" s="291"/>
      <c r="GT69" s="291"/>
      <c r="GU69" s="291"/>
      <c r="GV69" s="291"/>
      <c r="GW69" s="291"/>
      <c r="GX69" s="291"/>
      <c r="GY69" s="291"/>
      <c r="GZ69" s="291"/>
      <c r="HA69" s="291"/>
      <c r="HB69" s="291"/>
      <c r="HC69" s="291"/>
      <c r="HD69" s="291"/>
      <c r="HE69" s="291"/>
      <c r="HF69" s="291"/>
      <c r="HG69" s="291"/>
      <c r="HH69" s="291"/>
      <c r="HI69" s="291"/>
      <c r="HJ69" s="291"/>
      <c r="HK69" s="291"/>
      <c r="HL69" s="291"/>
      <c r="HM69" s="291"/>
      <c r="HN69" s="291"/>
      <c r="HO69" s="291"/>
      <c r="HP69" s="291"/>
      <c r="HQ69" s="291"/>
    </row>
    <row r="70" ht="12.0" customHeight="1">
      <c r="A70" s="281">
        <f t="shared" si="44"/>
        <v>65</v>
      </c>
      <c r="B70" s="282">
        <f>'4. Summary statistics'!B305</f>
        <v>44820</v>
      </c>
      <c r="C70" s="283" t="str">
        <f t="shared" si="22"/>
        <v>09-2022</v>
      </c>
      <c r="D70" s="284">
        <f>'4. Summary statistics'!C305</f>
        <v>44701</v>
      </c>
      <c r="E70" s="285" t="str">
        <f>'4. Summary statistics'!D305</f>
        <v>LKA36422I161</v>
      </c>
      <c r="F70" s="286">
        <f>'4. Summary statistics'!G305</f>
        <v>10000</v>
      </c>
      <c r="G70" s="287">
        <f t="shared" si="23"/>
        <v>119</v>
      </c>
      <c r="H70" s="288"/>
      <c r="I70" s="283"/>
      <c r="J70" s="289"/>
      <c r="K70" s="289"/>
      <c r="L70" s="289"/>
      <c r="M70" s="289"/>
      <c r="N70" s="289"/>
      <c r="O70" s="289"/>
      <c r="P70" s="52"/>
      <c r="Q70" s="52"/>
      <c r="R70" s="52"/>
      <c r="S70" s="202"/>
      <c r="T70" s="202"/>
      <c r="U70" s="202"/>
      <c r="V70" s="290">
        <f>'4. Summary statistics'!B305</f>
        <v>44820</v>
      </c>
      <c r="W70" s="202">
        <f t="shared" ref="W70:X70" si="665">W69</f>
        <v>1.2178</v>
      </c>
      <c r="X70" s="202">
        <f t="shared" si="665"/>
        <v>1.0844</v>
      </c>
      <c r="Y70" s="202"/>
      <c r="Z70" s="291">
        <f t="shared" si="25"/>
        <v>45185</v>
      </c>
      <c r="AA70" s="202">
        <f t="shared" ref="AA70:AB70" si="666">AA69</f>
        <v>1.2178</v>
      </c>
      <c r="AB70" s="202">
        <f t="shared" si="666"/>
        <v>1.0844</v>
      </c>
      <c r="AC70" s="202"/>
      <c r="AD70" s="291">
        <f t="shared" si="27"/>
        <v>45551</v>
      </c>
      <c r="AE70" s="202">
        <f t="shared" ref="AE70:AF70" si="667">AE69</f>
        <v>1.2178</v>
      </c>
      <c r="AF70" s="202">
        <f t="shared" si="667"/>
        <v>1.0844</v>
      </c>
      <c r="AG70" s="202"/>
      <c r="AH70" s="291">
        <f t="shared" si="29"/>
        <v>45916</v>
      </c>
      <c r="AI70" s="202">
        <f t="shared" ref="AI70:AJ70" si="668">AI69</f>
        <v>1.2178</v>
      </c>
      <c r="AJ70" s="202">
        <f t="shared" si="668"/>
        <v>1.0844</v>
      </c>
      <c r="AK70" s="202"/>
      <c r="AL70" s="291">
        <f t="shared" si="31"/>
        <v>46281</v>
      </c>
      <c r="AM70" s="202">
        <f t="shared" ref="AM70:AN70" si="669">AM69</f>
        <v>1.2178</v>
      </c>
      <c r="AN70" s="202">
        <f t="shared" si="669"/>
        <v>1.0844</v>
      </c>
      <c r="AO70" s="202"/>
      <c r="AP70" s="291">
        <f t="shared" si="33"/>
        <v>46646</v>
      </c>
      <c r="AQ70" s="202">
        <f t="shared" ref="AQ70:AR70" si="670">AQ69</f>
        <v>1.2178</v>
      </c>
      <c r="AR70" s="202">
        <f t="shared" si="670"/>
        <v>1.0844</v>
      </c>
      <c r="AS70" s="202"/>
      <c r="AT70" s="291">
        <f t="shared" si="35"/>
        <v>47012</v>
      </c>
      <c r="AU70" s="202">
        <f t="shared" ref="AU70:AV70" si="671">AU69</f>
        <v>1.2178</v>
      </c>
      <c r="AV70" s="202">
        <f t="shared" si="671"/>
        <v>1.0844</v>
      </c>
      <c r="AW70" s="202"/>
      <c r="AX70" s="291">
        <f t="shared" si="37"/>
        <v>47377</v>
      </c>
      <c r="AY70" s="202">
        <f t="shared" ref="AY70:AZ70" si="672">AY69</f>
        <v>1.2178</v>
      </c>
      <c r="AZ70" s="202">
        <f t="shared" si="672"/>
        <v>1.0844</v>
      </c>
      <c r="BA70" s="202"/>
      <c r="BB70" s="291">
        <f t="shared" si="39"/>
        <v>47742</v>
      </c>
      <c r="BC70" s="202">
        <f t="shared" ref="BC70:BD70" si="673">BC69</f>
        <v>1.2178</v>
      </c>
      <c r="BD70" s="202">
        <f t="shared" si="673"/>
        <v>1.0844</v>
      </c>
      <c r="BE70" s="202"/>
      <c r="BF70" s="291">
        <f t="shared" si="41"/>
        <v>48107</v>
      </c>
      <c r="BG70" s="202">
        <f t="shared" ref="BG70:BH70" si="674">BG69</f>
        <v>1.2178</v>
      </c>
      <c r="BH70" s="202">
        <f t="shared" si="674"/>
        <v>1.0844</v>
      </c>
      <c r="BI70" s="202"/>
      <c r="BJ70" s="291">
        <f t="shared" si="43"/>
        <v>48473</v>
      </c>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row>
    <row r="71" ht="12.0" customHeight="1">
      <c r="A71" s="281">
        <f t="shared" si="44"/>
        <v>66</v>
      </c>
      <c r="B71" s="282">
        <f>'4. Summary statistics'!B306</f>
        <v>44820</v>
      </c>
      <c r="C71" s="283" t="str">
        <f t="shared" si="22"/>
        <v>09-2022</v>
      </c>
      <c r="D71" s="284">
        <f>'4. Summary statistics'!C306</f>
        <v>44708</v>
      </c>
      <c r="E71" s="285" t="str">
        <f>'4. Summary statistics'!D306</f>
        <v>LKA36422I161</v>
      </c>
      <c r="F71" s="286">
        <f>'4. Summary statistics'!G306</f>
        <v>6000</v>
      </c>
      <c r="G71" s="287">
        <f t="shared" si="23"/>
        <v>112</v>
      </c>
      <c r="H71" s="288"/>
      <c r="I71" s="283"/>
      <c r="J71" s="289"/>
      <c r="K71" s="289"/>
      <c r="L71" s="289"/>
      <c r="M71" s="289"/>
      <c r="N71" s="289"/>
      <c r="O71" s="289"/>
      <c r="P71" s="52"/>
      <c r="Q71" s="52"/>
      <c r="R71" s="52"/>
      <c r="S71" s="202"/>
      <c r="T71" s="202"/>
      <c r="U71" s="202"/>
      <c r="V71" s="290">
        <f>'4. Summary statistics'!B306</f>
        <v>44820</v>
      </c>
      <c r="W71" s="202">
        <f t="shared" ref="W71:X71" si="675">W70</f>
        <v>1.2178</v>
      </c>
      <c r="X71" s="202">
        <f t="shared" si="675"/>
        <v>1.0844</v>
      </c>
      <c r="Y71" s="202"/>
      <c r="Z71" s="291">
        <f t="shared" si="25"/>
        <v>45185</v>
      </c>
      <c r="AA71" s="202">
        <f t="shared" ref="AA71:AB71" si="676">AA70</f>
        <v>1.2178</v>
      </c>
      <c r="AB71" s="202">
        <f t="shared" si="676"/>
        <v>1.0844</v>
      </c>
      <c r="AC71" s="202"/>
      <c r="AD71" s="291">
        <f t="shared" si="27"/>
        <v>45551</v>
      </c>
      <c r="AE71" s="202">
        <f t="shared" ref="AE71:AF71" si="677">AE70</f>
        <v>1.2178</v>
      </c>
      <c r="AF71" s="202">
        <f t="shared" si="677"/>
        <v>1.0844</v>
      </c>
      <c r="AG71" s="202"/>
      <c r="AH71" s="291">
        <f t="shared" si="29"/>
        <v>45916</v>
      </c>
      <c r="AI71" s="202">
        <f t="shared" ref="AI71:AJ71" si="678">AI70</f>
        <v>1.2178</v>
      </c>
      <c r="AJ71" s="202">
        <f t="shared" si="678"/>
        <v>1.0844</v>
      </c>
      <c r="AK71" s="202"/>
      <c r="AL71" s="291">
        <f t="shared" si="31"/>
        <v>46281</v>
      </c>
      <c r="AM71" s="202">
        <f t="shared" ref="AM71:AN71" si="679">AM70</f>
        <v>1.2178</v>
      </c>
      <c r="AN71" s="202">
        <f t="shared" si="679"/>
        <v>1.0844</v>
      </c>
      <c r="AO71" s="202"/>
      <c r="AP71" s="291">
        <f t="shared" si="33"/>
        <v>46646</v>
      </c>
      <c r="AQ71" s="202">
        <f t="shared" ref="AQ71:AR71" si="680">AQ70</f>
        <v>1.2178</v>
      </c>
      <c r="AR71" s="202">
        <f t="shared" si="680"/>
        <v>1.0844</v>
      </c>
      <c r="AS71" s="202"/>
      <c r="AT71" s="291">
        <f t="shared" si="35"/>
        <v>47012</v>
      </c>
      <c r="AU71" s="202">
        <f t="shared" ref="AU71:AV71" si="681">AU70</f>
        <v>1.2178</v>
      </c>
      <c r="AV71" s="202">
        <f t="shared" si="681"/>
        <v>1.0844</v>
      </c>
      <c r="AW71" s="202"/>
      <c r="AX71" s="291">
        <f t="shared" si="37"/>
        <v>47377</v>
      </c>
      <c r="AY71" s="202">
        <f t="shared" ref="AY71:AZ71" si="682">AY70</f>
        <v>1.2178</v>
      </c>
      <c r="AZ71" s="202">
        <f t="shared" si="682"/>
        <v>1.0844</v>
      </c>
      <c r="BA71" s="202"/>
      <c r="BB71" s="291">
        <f t="shared" si="39"/>
        <v>47742</v>
      </c>
      <c r="BC71" s="202">
        <f t="shared" ref="BC71:BD71" si="683">BC70</f>
        <v>1.2178</v>
      </c>
      <c r="BD71" s="202">
        <f t="shared" si="683"/>
        <v>1.0844</v>
      </c>
      <c r="BE71" s="202"/>
      <c r="BF71" s="291">
        <f t="shared" si="41"/>
        <v>48107</v>
      </c>
      <c r="BG71" s="202">
        <f t="shared" ref="BG71:BH71" si="684">BG70</f>
        <v>1.2178</v>
      </c>
      <c r="BH71" s="202">
        <f t="shared" si="684"/>
        <v>1.0844</v>
      </c>
      <c r="BI71" s="202"/>
      <c r="BJ71" s="291">
        <f t="shared" si="43"/>
        <v>48473</v>
      </c>
      <c r="BK71" s="291"/>
      <c r="BL71" s="291"/>
      <c r="BM71" s="291"/>
      <c r="BN71" s="291"/>
      <c r="BO71" s="291"/>
      <c r="BP71" s="291"/>
      <c r="BQ71" s="291"/>
      <c r="BR71" s="291"/>
      <c r="BS71" s="291"/>
      <c r="BT71" s="291"/>
      <c r="BU71" s="291"/>
      <c r="BV71" s="291"/>
      <c r="BW71" s="291"/>
      <c r="BX71" s="291"/>
      <c r="BY71" s="291"/>
      <c r="BZ71" s="291"/>
      <c r="CA71" s="291"/>
      <c r="CB71" s="291"/>
      <c r="CC71" s="291"/>
      <c r="CD71" s="291"/>
      <c r="CE71" s="291"/>
      <c r="CF71" s="291"/>
      <c r="CG71" s="291"/>
      <c r="CH71" s="291"/>
      <c r="CI71" s="291"/>
      <c r="CJ71" s="291"/>
      <c r="CK71" s="291"/>
      <c r="CL71" s="291"/>
      <c r="CM71" s="291"/>
      <c r="CN71" s="291"/>
      <c r="CO71" s="291"/>
      <c r="CP71" s="291"/>
      <c r="CQ71" s="291"/>
      <c r="CR71" s="291"/>
      <c r="CS71" s="291"/>
      <c r="CT71" s="291"/>
      <c r="CU71" s="291"/>
      <c r="CV71" s="291"/>
      <c r="CW71" s="291"/>
      <c r="CX71" s="291"/>
      <c r="CY71" s="291"/>
      <c r="CZ71" s="291"/>
      <c r="DA71" s="291"/>
      <c r="DB71" s="291"/>
      <c r="DC71" s="291"/>
      <c r="DD71" s="291"/>
      <c r="DE71" s="291"/>
      <c r="DF71" s="291"/>
      <c r="DG71" s="291"/>
      <c r="DH71" s="291"/>
      <c r="DI71" s="291"/>
      <c r="DJ71" s="291"/>
      <c r="DK71" s="291"/>
      <c r="DL71" s="291"/>
      <c r="DM71" s="291"/>
      <c r="DN71" s="291"/>
      <c r="DO71" s="291"/>
      <c r="DP71" s="291"/>
      <c r="DQ71" s="291"/>
      <c r="DR71" s="291"/>
      <c r="DS71" s="291"/>
      <c r="DT71" s="291"/>
      <c r="DU71" s="291"/>
      <c r="DV71" s="291"/>
      <c r="DW71" s="291"/>
      <c r="DX71" s="291"/>
      <c r="DY71" s="291"/>
      <c r="DZ71" s="291"/>
      <c r="EA71" s="291"/>
      <c r="EB71" s="291"/>
      <c r="EC71" s="291"/>
      <c r="ED71" s="291"/>
      <c r="EE71" s="291"/>
      <c r="EF71" s="291"/>
      <c r="EG71" s="291"/>
      <c r="EH71" s="291"/>
      <c r="EI71" s="291"/>
      <c r="EJ71" s="291"/>
      <c r="EK71" s="291"/>
      <c r="EL71" s="291"/>
      <c r="EM71" s="291"/>
      <c r="EN71" s="291"/>
      <c r="EO71" s="291"/>
      <c r="EP71" s="291"/>
      <c r="EQ71" s="291"/>
      <c r="ER71" s="291"/>
      <c r="ES71" s="291"/>
      <c r="ET71" s="291"/>
      <c r="EU71" s="291"/>
      <c r="EV71" s="291"/>
      <c r="EW71" s="291"/>
      <c r="EX71" s="291"/>
      <c r="EY71" s="291"/>
      <c r="EZ71" s="291"/>
      <c r="FA71" s="291"/>
      <c r="FB71" s="291"/>
      <c r="FC71" s="291"/>
      <c r="FD71" s="291"/>
      <c r="FE71" s="291"/>
      <c r="FF71" s="291"/>
      <c r="FG71" s="291"/>
      <c r="FH71" s="291"/>
      <c r="FI71" s="291"/>
      <c r="FJ71" s="291"/>
      <c r="FK71" s="291"/>
      <c r="FL71" s="291"/>
      <c r="FM71" s="291"/>
      <c r="FN71" s="291"/>
      <c r="FO71" s="291"/>
      <c r="FP71" s="291"/>
      <c r="FQ71" s="291"/>
      <c r="FR71" s="291"/>
      <c r="FS71" s="291"/>
      <c r="FT71" s="291"/>
      <c r="FU71" s="291"/>
      <c r="FV71" s="291"/>
      <c r="FW71" s="291"/>
      <c r="FX71" s="291"/>
      <c r="FY71" s="291"/>
      <c r="FZ71" s="291"/>
      <c r="GA71" s="291"/>
      <c r="GB71" s="291"/>
      <c r="GC71" s="291"/>
      <c r="GD71" s="291"/>
      <c r="GE71" s="291"/>
      <c r="GF71" s="291"/>
      <c r="GG71" s="291"/>
      <c r="GH71" s="291"/>
      <c r="GI71" s="291"/>
      <c r="GJ71" s="291"/>
      <c r="GK71" s="291"/>
      <c r="GL71" s="291"/>
      <c r="GM71" s="291"/>
      <c r="GN71" s="291"/>
      <c r="GO71" s="291"/>
      <c r="GP71" s="291"/>
      <c r="GQ71" s="291"/>
      <c r="GR71" s="291"/>
      <c r="GS71" s="291"/>
      <c r="GT71" s="291"/>
      <c r="GU71" s="291"/>
      <c r="GV71" s="291"/>
      <c r="GW71" s="291"/>
      <c r="GX71" s="291"/>
      <c r="GY71" s="291"/>
      <c r="GZ71" s="291"/>
      <c r="HA71" s="291"/>
      <c r="HB71" s="291"/>
      <c r="HC71" s="291"/>
      <c r="HD71" s="291"/>
      <c r="HE71" s="291"/>
      <c r="HF71" s="291"/>
      <c r="HG71" s="291"/>
      <c r="HH71" s="291"/>
      <c r="HI71" s="291"/>
      <c r="HJ71" s="291"/>
      <c r="HK71" s="291"/>
      <c r="HL71" s="291"/>
      <c r="HM71" s="291"/>
      <c r="HN71" s="291"/>
      <c r="HO71" s="291"/>
      <c r="HP71" s="291"/>
      <c r="HQ71" s="291"/>
    </row>
    <row r="72" ht="12.0" customHeight="1">
      <c r="A72" s="281">
        <f t="shared" si="44"/>
        <v>67</v>
      </c>
      <c r="B72" s="282">
        <f>'4. Summary statistics'!B307</f>
        <v>44820</v>
      </c>
      <c r="C72" s="283" t="str">
        <f t="shared" si="22"/>
        <v>09-2022</v>
      </c>
      <c r="D72" s="284">
        <f>'4. Summary statistics'!C307</f>
        <v>44729</v>
      </c>
      <c r="E72" s="285" t="str">
        <f>'4. Summary statistics'!D307</f>
        <v>LKA09122I160</v>
      </c>
      <c r="F72" s="286">
        <f>'4. Summary statistics'!G307</f>
        <v>69802</v>
      </c>
      <c r="G72" s="287">
        <f t="shared" si="23"/>
        <v>91</v>
      </c>
      <c r="H72" s="288"/>
      <c r="I72" s="283"/>
      <c r="J72" s="289"/>
      <c r="K72" s="289"/>
      <c r="L72" s="289"/>
      <c r="M72" s="289"/>
      <c r="N72" s="289"/>
      <c r="O72" s="289"/>
      <c r="P72" s="52"/>
      <c r="Q72" s="52"/>
      <c r="R72" s="52"/>
      <c r="S72" s="202"/>
      <c r="T72" s="202"/>
      <c r="U72" s="202"/>
      <c r="V72" s="290">
        <f>'4. Summary statistics'!B307</f>
        <v>44820</v>
      </c>
      <c r="W72" s="202">
        <f t="shared" ref="W72:X72" si="685">W71</f>
        <v>1.2178</v>
      </c>
      <c r="X72" s="202">
        <f t="shared" si="685"/>
        <v>1.0844</v>
      </c>
      <c r="Y72" s="202"/>
      <c r="Z72" s="291">
        <f t="shared" si="25"/>
        <v>45185</v>
      </c>
      <c r="AA72" s="202">
        <f t="shared" ref="AA72:AB72" si="686">AA71</f>
        <v>1.2178</v>
      </c>
      <c r="AB72" s="202">
        <f t="shared" si="686"/>
        <v>1.0844</v>
      </c>
      <c r="AC72" s="202"/>
      <c r="AD72" s="291">
        <f t="shared" si="27"/>
        <v>45551</v>
      </c>
      <c r="AE72" s="202">
        <f t="shared" ref="AE72:AF72" si="687">AE71</f>
        <v>1.2178</v>
      </c>
      <c r="AF72" s="202">
        <f t="shared" si="687"/>
        <v>1.0844</v>
      </c>
      <c r="AG72" s="202"/>
      <c r="AH72" s="291">
        <f t="shared" si="29"/>
        <v>45916</v>
      </c>
      <c r="AI72" s="202">
        <f t="shared" ref="AI72:AJ72" si="688">AI71</f>
        <v>1.2178</v>
      </c>
      <c r="AJ72" s="202">
        <f t="shared" si="688"/>
        <v>1.0844</v>
      </c>
      <c r="AK72" s="202"/>
      <c r="AL72" s="291">
        <f t="shared" si="31"/>
        <v>46281</v>
      </c>
      <c r="AM72" s="202">
        <f t="shared" ref="AM72:AN72" si="689">AM71</f>
        <v>1.2178</v>
      </c>
      <c r="AN72" s="202">
        <f t="shared" si="689"/>
        <v>1.0844</v>
      </c>
      <c r="AO72" s="202"/>
      <c r="AP72" s="291">
        <f t="shared" si="33"/>
        <v>46646</v>
      </c>
      <c r="AQ72" s="202">
        <f t="shared" ref="AQ72:AR72" si="690">AQ71</f>
        <v>1.2178</v>
      </c>
      <c r="AR72" s="202">
        <f t="shared" si="690"/>
        <v>1.0844</v>
      </c>
      <c r="AS72" s="202"/>
      <c r="AT72" s="291">
        <f t="shared" si="35"/>
        <v>47012</v>
      </c>
      <c r="AU72" s="202">
        <f t="shared" ref="AU72:AV72" si="691">AU71</f>
        <v>1.2178</v>
      </c>
      <c r="AV72" s="202">
        <f t="shared" si="691"/>
        <v>1.0844</v>
      </c>
      <c r="AW72" s="202"/>
      <c r="AX72" s="291">
        <f t="shared" si="37"/>
        <v>47377</v>
      </c>
      <c r="AY72" s="202">
        <f t="shared" ref="AY72:AZ72" si="692">AY71</f>
        <v>1.2178</v>
      </c>
      <c r="AZ72" s="202">
        <f t="shared" si="692"/>
        <v>1.0844</v>
      </c>
      <c r="BA72" s="202"/>
      <c r="BB72" s="291">
        <f t="shared" si="39"/>
        <v>47742</v>
      </c>
      <c r="BC72" s="202">
        <f t="shared" ref="BC72:BD72" si="693">BC71</f>
        <v>1.2178</v>
      </c>
      <c r="BD72" s="202">
        <f t="shared" si="693"/>
        <v>1.0844</v>
      </c>
      <c r="BE72" s="202"/>
      <c r="BF72" s="291">
        <f t="shared" si="41"/>
        <v>48107</v>
      </c>
      <c r="BG72" s="202">
        <f t="shared" ref="BG72:BH72" si="694">BG71</f>
        <v>1.2178</v>
      </c>
      <c r="BH72" s="202">
        <f t="shared" si="694"/>
        <v>1.0844</v>
      </c>
      <c r="BI72" s="202"/>
      <c r="BJ72" s="291">
        <f t="shared" si="43"/>
        <v>48473</v>
      </c>
      <c r="BK72" s="291"/>
      <c r="BL72" s="291"/>
      <c r="BM72" s="291"/>
      <c r="BN72" s="291"/>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1"/>
      <c r="EA72" s="291"/>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1"/>
      <c r="FF72" s="291"/>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1"/>
      <c r="GI72" s="291"/>
      <c r="GJ72" s="291"/>
      <c r="GK72" s="291"/>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1"/>
      <c r="HO72" s="291"/>
      <c r="HP72" s="291"/>
      <c r="HQ72" s="291"/>
    </row>
    <row r="73" ht="12.0" customHeight="1">
      <c r="A73" s="281">
        <f t="shared" si="44"/>
        <v>68</v>
      </c>
      <c r="B73" s="282">
        <f>'4. Summary statistics'!B308</f>
        <v>44827</v>
      </c>
      <c r="C73" s="283" t="str">
        <f t="shared" si="22"/>
        <v>09-2022</v>
      </c>
      <c r="D73" s="284">
        <f>'4. Summary statistics'!C308</f>
        <v>44463</v>
      </c>
      <c r="E73" s="285" t="str">
        <f>'4. Summary statistics'!D308</f>
        <v>LKA36422I237</v>
      </c>
      <c r="F73" s="286">
        <f>'4. Summary statistics'!G308</f>
        <v>25093.15</v>
      </c>
      <c r="G73" s="287">
        <f t="shared" si="23"/>
        <v>364</v>
      </c>
      <c r="H73" s="288"/>
      <c r="I73" s="283"/>
      <c r="J73" s="289"/>
      <c r="K73" s="289"/>
      <c r="L73" s="289"/>
      <c r="M73" s="289"/>
      <c r="N73" s="289"/>
      <c r="O73" s="289"/>
      <c r="P73" s="52"/>
      <c r="Q73" s="52"/>
      <c r="R73" s="52"/>
      <c r="S73" s="202"/>
      <c r="T73" s="202"/>
      <c r="U73" s="202"/>
      <c r="V73" s="290">
        <f>'4. Summary statistics'!B308</f>
        <v>44827</v>
      </c>
      <c r="W73" s="202">
        <f t="shared" ref="W73:X73" si="695">W72</f>
        <v>1.2178</v>
      </c>
      <c r="X73" s="202">
        <f t="shared" si="695"/>
        <v>1.0844</v>
      </c>
      <c r="Y73" s="202"/>
      <c r="Z73" s="291">
        <f t="shared" si="25"/>
        <v>45192</v>
      </c>
      <c r="AA73" s="202">
        <f t="shared" ref="AA73:AB73" si="696">AA72</f>
        <v>1.2178</v>
      </c>
      <c r="AB73" s="202">
        <f t="shared" si="696"/>
        <v>1.0844</v>
      </c>
      <c r="AC73" s="202"/>
      <c r="AD73" s="291">
        <f t="shared" si="27"/>
        <v>45558</v>
      </c>
      <c r="AE73" s="202">
        <f t="shared" ref="AE73:AF73" si="697">AE72</f>
        <v>1.2178</v>
      </c>
      <c r="AF73" s="202">
        <f t="shared" si="697"/>
        <v>1.0844</v>
      </c>
      <c r="AG73" s="202"/>
      <c r="AH73" s="291">
        <f t="shared" si="29"/>
        <v>45923</v>
      </c>
      <c r="AI73" s="202">
        <f t="shared" ref="AI73:AJ73" si="698">AI72</f>
        <v>1.2178</v>
      </c>
      <c r="AJ73" s="202">
        <f t="shared" si="698"/>
        <v>1.0844</v>
      </c>
      <c r="AK73" s="202"/>
      <c r="AL73" s="291">
        <f t="shared" si="31"/>
        <v>46288</v>
      </c>
      <c r="AM73" s="202">
        <f t="shared" ref="AM73:AN73" si="699">AM72</f>
        <v>1.2178</v>
      </c>
      <c r="AN73" s="202">
        <f t="shared" si="699"/>
        <v>1.0844</v>
      </c>
      <c r="AO73" s="202"/>
      <c r="AP73" s="291">
        <f t="shared" si="33"/>
        <v>46653</v>
      </c>
      <c r="AQ73" s="202">
        <f t="shared" ref="AQ73:AR73" si="700">AQ72</f>
        <v>1.2178</v>
      </c>
      <c r="AR73" s="202">
        <f t="shared" si="700"/>
        <v>1.0844</v>
      </c>
      <c r="AS73" s="202"/>
      <c r="AT73" s="291">
        <f t="shared" si="35"/>
        <v>47019</v>
      </c>
      <c r="AU73" s="202">
        <f t="shared" ref="AU73:AV73" si="701">AU72</f>
        <v>1.2178</v>
      </c>
      <c r="AV73" s="202">
        <f t="shared" si="701"/>
        <v>1.0844</v>
      </c>
      <c r="AW73" s="202"/>
      <c r="AX73" s="291">
        <f t="shared" si="37"/>
        <v>47384</v>
      </c>
      <c r="AY73" s="202">
        <f t="shared" ref="AY73:AZ73" si="702">AY72</f>
        <v>1.2178</v>
      </c>
      <c r="AZ73" s="202">
        <f t="shared" si="702"/>
        <v>1.0844</v>
      </c>
      <c r="BA73" s="202"/>
      <c r="BB73" s="291">
        <f t="shared" si="39"/>
        <v>47749</v>
      </c>
      <c r="BC73" s="202">
        <f t="shared" ref="BC73:BD73" si="703">BC72</f>
        <v>1.2178</v>
      </c>
      <c r="BD73" s="202">
        <f t="shared" si="703"/>
        <v>1.0844</v>
      </c>
      <c r="BE73" s="202"/>
      <c r="BF73" s="291">
        <f t="shared" si="41"/>
        <v>48114</v>
      </c>
      <c r="BG73" s="202">
        <f t="shared" ref="BG73:BH73" si="704">BG72</f>
        <v>1.2178</v>
      </c>
      <c r="BH73" s="202">
        <f t="shared" si="704"/>
        <v>1.0844</v>
      </c>
      <c r="BI73" s="202"/>
      <c r="BJ73" s="291">
        <f t="shared" si="43"/>
        <v>48480</v>
      </c>
      <c r="BK73" s="291"/>
      <c r="BL73" s="291"/>
      <c r="BM73" s="291"/>
      <c r="BN73" s="291"/>
      <c r="BO73" s="291"/>
      <c r="BP73" s="291"/>
      <c r="BQ73" s="291"/>
      <c r="BR73" s="291"/>
      <c r="BS73" s="291"/>
      <c r="BT73" s="291"/>
      <c r="BU73" s="291"/>
      <c r="BV73" s="291"/>
      <c r="BW73" s="291"/>
      <c r="BX73" s="291"/>
      <c r="BY73" s="291"/>
      <c r="BZ73" s="291"/>
      <c r="CA73" s="291"/>
      <c r="CB73" s="291"/>
      <c r="CC73" s="291"/>
      <c r="CD73" s="291"/>
      <c r="CE73" s="291"/>
      <c r="CF73" s="291"/>
      <c r="CG73" s="291"/>
      <c r="CH73" s="291"/>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291"/>
      <c r="DK73" s="291"/>
      <c r="DL73" s="291"/>
      <c r="DM73" s="291"/>
      <c r="DN73" s="291"/>
      <c r="DO73" s="291"/>
      <c r="DP73" s="291"/>
      <c r="DQ73" s="291"/>
      <c r="DR73" s="291"/>
      <c r="DS73" s="291"/>
      <c r="DT73" s="291"/>
      <c r="DU73" s="291"/>
      <c r="DV73" s="291"/>
      <c r="DW73" s="291"/>
      <c r="DX73" s="291"/>
      <c r="DY73" s="291"/>
      <c r="DZ73" s="291"/>
      <c r="EA73" s="291"/>
      <c r="EB73" s="291"/>
      <c r="EC73" s="291"/>
      <c r="ED73" s="291"/>
      <c r="EE73" s="291"/>
      <c r="EF73" s="291"/>
      <c r="EG73" s="291"/>
      <c r="EH73" s="291"/>
      <c r="EI73" s="291"/>
      <c r="EJ73" s="291"/>
      <c r="EK73" s="291"/>
      <c r="EL73" s="291"/>
      <c r="EM73" s="291"/>
      <c r="EN73" s="291"/>
      <c r="EO73" s="291"/>
      <c r="EP73" s="291"/>
      <c r="EQ73" s="291"/>
      <c r="ER73" s="291"/>
      <c r="ES73" s="291"/>
      <c r="ET73" s="291"/>
      <c r="EU73" s="291"/>
      <c r="EV73" s="291"/>
      <c r="EW73" s="291"/>
      <c r="EX73" s="291"/>
      <c r="EY73" s="291"/>
      <c r="EZ73" s="291"/>
      <c r="FA73" s="291"/>
      <c r="FB73" s="291"/>
      <c r="FC73" s="291"/>
      <c r="FD73" s="291"/>
      <c r="FE73" s="291"/>
      <c r="FF73" s="291"/>
      <c r="FG73" s="291"/>
      <c r="FH73" s="291"/>
      <c r="FI73" s="291"/>
      <c r="FJ73" s="291"/>
      <c r="FK73" s="291"/>
      <c r="FL73" s="291"/>
      <c r="FM73" s="291"/>
      <c r="FN73" s="291"/>
      <c r="FO73" s="291"/>
      <c r="FP73" s="291"/>
      <c r="FQ73" s="291"/>
      <c r="FR73" s="291"/>
      <c r="FS73" s="291"/>
      <c r="FT73" s="291"/>
      <c r="FU73" s="291"/>
      <c r="FV73" s="291"/>
      <c r="FW73" s="291"/>
      <c r="FX73" s="291"/>
      <c r="FY73" s="291"/>
      <c r="FZ73" s="291"/>
      <c r="GA73" s="291"/>
      <c r="GB73" s="291"/>
      <c r="GC73" s="291"/>
      <c r="GD73" s="291"/>
      <c r="GE73" s="291"/>
      <c r="GF73" s="291"/>
      <c r="GG73" s="291"/>
      <c r="GH73" s="291"/>
      <c r="GI73" s="291"/>
      <c r="GJ73" s="291"/>
      <c r="GK73" s="291"/>
      <c r="GL73" s="291"/>
      <c r="GM73" s="291"/>
      <c r="GN73" s="291"/>
      <c r="GO73" s="291"/>
      <c r="GP73" s="291"/>
      <c r="GQ73" s="291"/>
      <c r="GR73" s="291"/>
      <c r="GS73" s="291"/>
      <c r="GT73" s="291"/>
      <c r="GU73" s="291"/>
      <c r="GV73" s="291"/>
      <c r="GW73" s="291"/>
      <c r="GX73" s="291"/>
      <c r="GY73" s="291"/>
      <c r="GZ73" s="291"/>
      <c r="HA73" s="291"/>
      <c r="HB73" s="291"/>
      <c r="HC73" s="291"/>
      <c r="HD73" s="291"/>
      <c r="HE73" s="291"/>
      <c r="HF73" s="291"/>
      <c r="HG73" s="291"/>
      <c r="HH73" s="291"/>
      <c r="HI73" s="291"/>
      <c r="HJ73" s="291"/>
      <c r="HK73" s="291"/>
      <c r="HL73" s="291"/>
      <c r="HM73" s="291"/>
      <c r="HN73" s="291"/>
      <c r="HO73" s="291"/>
      <c r="HP73" s="291"/>
      <c r="HQ73" s="291"/>
    </row>
    <row r="74" ht="12.0" customHeight="1">
      <c r="A74" s="281">
        <f t="shared" si="44"/>
        <v>69</v>
      </c>
      <c r="B74" s="282">
        <f>'4. Summary statistics'!B309</f>
        <v>44827</v>
      </c>
      <c r="C74" s="283" t="str">
        <f t="shared" si="22"/>
        <v>09-2022</v>
      </c>
      <c r="D74" s="284">
        <f>'4. Summary statistics'!C309</f>
        <v>44473</v>
      </c>
      <c r="E74" s="285" t="str">
        <f>'4. Summary statistics'!D309</f>
        <v>LKA36422I237</v>
      </c>
      <c r="F74" s="286">
        <f>'4. Summary statistics'!G309</f>
        <v>25000</v>
      </c>
      <c r="G74" s="287">
        <f t="shared" si="23"/>
        <v>354</v>
      </c>
      <c r="H74" s="288"/>
      <c r="I74" s="283"/>
      <c r="J74" s="289"/>
      <c r="K74" s="289"/>
      <c r="L74" s="289"/>
      <c r="M74" s="289"/>
      <c r="N74" s="289"/>
      <c r="O74" s="289"/>
      <c r="P74" s="52"/>
      <c r="Q74" s="52"/>
      <c r="R74" s="52"/>
      <c r="S74" s="202"/>
      <c r="T74" s="202"/>
      <c r="U74" s="202"/>
      <c r="V74" s="290">
        <f>'4. Summary statistics'!B309</f>
        <v>44827</v>
      </c>
      <c r="W74" s="202">
        <f t="shared" ref="W74:X74" si="705">W73</f>
        <v>1.2178</v>
      </c>
      <c r="X74" s="202">
        <f t="shared" si="705"/>
        <v>1.0844</v>
      </c>
      <c r="Y74" s="202"/>
      <c r="Z74" s="291">
        <f t="shared" si="25"/>
        <v>45192</v>
      </c>
      <c r="AA74" s="202">
        <f t="shared" ref="AA74:AB74" si="706">AA73</f>
        <v>1.2178</v>
      </c>
      <c r="AB74" s="202">
        <f t="shared" si="706"/>
        <v>1.0844</v>
      </c>
      <c r="AC74" s="202"/>
      <c r="AD74" s="291">
        <f t="shared" si="27"/>
        <v>45558</v>
      </c>
      <c r="AE74" s="202">
        <f t="shared" ref="AE74:AF74" si="707">AE73</f>
        <v>1.2178</v>
      </c>
      <c r="AF74" s="202">
        <f t="shared" si="707"/>
        <v>1.0844</v>
      </c>
      <c r="AG74" s="202"/>
      <c r="AH74" s="291">
        <f t="shared" si="29"/>
        <v>45923</v>
      </c>
      <c r="AI74" s="202">
        <f t="shared" ref="AI74:AJ74" si="708">AI73</f>
        <v>1.2178</v>
      </c>
      <c r="AJ74" s="202">
        <f t="shared" si="708"/>
        <v>1.0844</v>
      </c>
      <c r="AK74" s="202"/>
      <c r="AL74" s="291">
        <f t="shared" si="31"/>
        <v>46288</v>
      </c>
      <c r="AM74" s="202">
        <f t="shared" ref="AM74:AN74" si="709">AM73</f>
        <v>1.2178</v>
      </c>
      <c r="AN74" s="202">
        <f t="shared" si="709"/>
        <v>1.0844</v>
      </c>
      <c r="AO74" s="202"/>
      <c r="AP74" s="291">
        <f t="shared" si="33"/>
        <v>46653</v>
      </c>
      <c r="AQ74" s="202">
        <f t="shared" ref="AQ74:AR74" si="710">AQ73</f>
        <v>1.2178</v>
      </c>
      <c r="AR74" s="202">
        <f t="shared" si="710"/>
        <v>1.0844</v>
      </c>
      <c r="AS74" s="202"/>
      <c r="AT74" s="291">
        <f t="shared" si="35"/>
        <v>47019</v>
      </c>
      <c r="AU74" s="202">
        <f t="shared" ref="AU74:AV74" si="711">AU73</f>
        <v>1.2178</v>
      </c>
      <c r="AV74" s="202">
        <f t="shared" si="711"/>
        <v>1.0844</v>
      </c>
      <c r="AW74" s="202"/>
      <c r="AX74" s="291">
        <f t="shared" si="37"/>
        <v>47384</v>
      </c>
      <c r="AY74" s="202">
        <f t="shared" ref="AY74:AZ74" si="712">AY73</f>
        <v>1.2178</v>
      </c>
      <c r="AZ74" s="202">
        <f t="shared" si="712"/>
        <v>1.0844</v>
      </c>
      <c r="BA74" s="202"/>
      <c r="BB74" s="291">
        <f t="shared" si="39"/>
        <v>47749</v>
      </c>
      <c r="BC74" s="202">
        <f t="shared" ref="BC74:BD74" si="713">BC73</f>
        <v>1.2178</v>
      </c>
      <c r="BD74" s="202">
        <f t="shared" si="713"/>
        <v>1.0844</v>
      </c>
      <c r="BE74" s="202"/>
      <c r="BF74" s="291">
        <f t="shared" si="41"/>
        <v>48114</v>
      </c>
      <c r="BG74" s="202">
        <f t="shared" ref="BG74:BH74" si="714">BG73</f>
        <v>1.2178</v>
      </c>
      <c r="BH74" s="202">
        <f t="shared" si="714"/>
        <v>1.0844</v>
      </c>
      <c r="BI74" s="202"/>
      <c r="BJ74" s="291">
        <f t="shared" si="43"/>
        <v>48480</v>
      </c>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1"/>
      <c r="FX74" s="291"/>
      <c r="FY74" s="291"/>
      <c r="FZ74" s="291"/>
      <c r="GA74" s="291"/>
      <c r="GB74" s="291"/>
      <c r="GC74" s="291"/>
      <c r="GD74" s="291"/>
      <c r="GE74" s="291"/>
      <c r="GF74" s="291"/>
      <c r="GG74" s="291"/>
      <c r="GH74" s="291"/>
      <c r="GI74" s="291"/>
      <c r="GJ74" s="291"/>
      <c r="GK74" s="291"/>
      <c r="GL74" s="291"/>
      <c r="GM74" s="291"/>
      <c r="GN74" s="291"/>
      <c r="GO74" s="291"/>
      <c r="GP74" s="291"/>
      <c r="GQ74" s="291"/>
      <c r="GR74" s="291"/>
      <c r="GS74" s="291"/>
      <c r="GT74" s="291"/>
      <c r="GU74" s="291"/>
      <c r="GV74" s="291"/>
      <c r="GW74" s="291"/>
      <c r="GX74" s="291"/>
      <c r="GY74" s="291"/>
      <c r="GZ74" s="291"/>
      <c r="HA74" s="291"/>
      <c r="HB74" s="291"/>
      <c r="HC74" s="291"/>
      <c r="HD74" s="291"/>
      <c r="HE74" s="291"/>
      <c r="HF74" s="291"/>
      <c r="HG74" s="291"/>
      <c r="HH74" s="291"/>
      <c r="HI74" s="291"/>
      <c r="HJ74" s="291"/>
      <c r="HK74" s="291"/>
      <c r="HL74" s="291"/>
      <c r="HM74" s="291"/>
      <c r="HN74" s="291"/>
      <c r="HO74" s="291"/>
      <c r="HP74" s="291"/>
      <c r="HQ74" s="291"/>
    </row>
    <row r="75" ht="12.0" customHeight="1">
      <c r="A75" s="281">
        <f t="shared" si="44"/>
        <v>70</v>
      </c>
      <c r="B75" s="282">
        <f>'4. Summary statistics'!B310</f>
        <v>44827</v>
      </c>
      <c r="C75" s="283" t="str">
        <f t="shared" si="22"/>
        <v>09-2022</v>
      </c>
      <c r="D75" s="284">
        <f>'4. Summary statistics'!C310</f>
        <v>44645</v>
      </c>
      <c r="E75" s="285" t="str">
        <f>'4. Summary statistics'!D310</f>
        <v>LKA18222I233</v>
      </c>
      <c r="F75" s="286">
        <f>'4. Summary statistics'!G310</f>
        <v>503</v>
      </c>
      <c r="G75" s="287">
        <f t="shared" si="23"/>
        <v>182</v>
      </c>
      <c r="H75" s="288"/>
      <c r="I75" s="283"/>
      <c r="J75" s="289"/>
      <c r="K75" s="289"/>
      <c r="L75" s="289"/>
      <c r="M75" s="289"/>
      <c r="N75" s="289"/>
      <c r="O75" s="289"/>
      <c r="P75" s="52"/>
      <c r="Q75" s="52"/>
      <c r="R75" s="52"/>
      <c r="S75" s="202"/>
      <c r="T75" s="202"/>
      <c r="U75" s="202"/>
      <c r="V75" s="290">
        <f>'4. Summary statistics'!B310</f>
        <v>44827</v>
      </c>
      <c r="W75" s="202">
        <f t="shared" ref="W75:X75" si="715">W74</f>
        <v>1.2178</v>
      </c>
      <c r="X75" s="202">
        <f t="shared" si="715"/>
        <v>1.0844</v>
      </c>
      <c r="Y75" s="202"/>
      <c r="Z75" s="291">
        <f t="shared" si="25"/>
        <v>45192</v>
      </c>
      <c r="AA75" s="202">
        <f t="shared" ref="AA75:AB75" si="716">AA74</f>
        <v>1.2178</v>
      </c>
      <c r="AB75" s="202">
        <f t="shared" si="716"/>
        <v>1.0844</v>
      </c>
      <c r="AC75" s="202"/>
      <c r="AD75" s="291">
        <f t="shared" si="27"/>
        <v>45558</v>
      </c>
      <c r="AE75" s="202">
        <f t="shared" ref="AE75:AF75" si="717">AE74</f>
        <v>1.2178</v>
      </c>
      <c r="AF75" s="202">
        <f t="shared" si="717"/>
        <v>1.0844</v>
      </c>
      <c r="AG75" s="202"/>
      <c r="AH75" s="291">
        <f t="shared" si="29"/>
        <v>45923</v>
      </c>
      <c r="AI75" s="202">
        <f t="shared" ref="AI75:AJ75" si="718">AI74</f>
        <v>1.2178</v>
      </c>
      <c r="AJ75" s="202">
        <f t="shared" si="718"/>
        <v>1.0844</v>
      </c>
      <c r="AK75" s="202"/>
      <c r="AL75" s="291">
        <f t="shared" si="31"/>
        <v>46288</v>
      </c>
      <c r="AM75" s="202">
        <f t="shared" ref="AM75:AN75" si="719">AM74</f>
        <v>1.2178</v>
      </c>
      <c r="AN75" s="202">
        <f t="shared" si="719"/>
        <v>1.0844</v>
      </c>
      <c r="AO75" s="202"/>
      <c r="AP75" s="291">
        <f t="shared" si="33"/>
        <v>46653</v>
      </c>
      <c r="AQ75" s="202">
        <f t="shared" ref="AQ75:AR75" si="720">AQ74</f>
        <v>1.2178</v>
      </c>
      <c r="AR75" s="202">
        <f t="shared" si="720"/>
        <v>1.0844</v>
      </c>
      <c r="AS75" s="202"/>
      <c r="AT75" s="291">
        <f t="shared" si="35"/>
        <v>47019</v>
      </c>
      <c r="AU75" s="202">
        <f t="shared" ref="AU75:AV75" si="721">AU74</f>
        <v>1.2178</v>
      </c>
      <c r="AV75" s="202">
        <f t="shared" si="721"/>
        <v>1.0844</v>
      </c>
      <c r="AW75" s="202"/>
      <c r="AX75" s="291">
        <f t="shared" si="37"/>
        <v>47384</v>
      </c>
      <c r="AY75" s="202">
        <f t="shared" ref="AY75:AZ75" si="722">AY74</f>
        <v>1.2178</v>
      </c>
      <c r="AZ75" s="202">
        <f t="shared" si="722"/>
        <v>1.0844</v>
      </c>
      <c r="BA75" s="202"/>
      <c r="BB75" s="291">
        <f t="shared" si="39"/>
        <v>47749</v>
      </c>
      <c r="BC75" s="202">
        <f t="shared" ref="BC75:BD75" si="723">BC74</f>
        <v>1.2178</v>
      </c>
      <c r="BD75" s="202">
        <f t="shared" si="723"/>
        <v>1.0844</v>
      </c>
      <c r="BE75" s="202"/>
      <c r="BF75" s="291">
        <f t="shared" si="41"/>
        <v>48114</v>
      </c>
      <c r="BG75" s="202">
        <f t="shared" ref="BG75:BH75" si="724">BG74</f>
        <v>1.2178</v>
      </c>
      <c r="BH75" s="202">
        <f t="shared" si="724"/>
        <v>1.0844</v>
      </c>
      <c r="BI75" s="202"/>
      <c r="BJ75" s="291">
        <f t="shared" si="43"/>
        <v>48480</v>
      </c>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1"/>
      <c r="CG75" s="291"/>
      <c r="CH75" s="291"/>
      <c r="CI75" s="291"/>
      <c r="CJ75" s="291"/>
      <c r="CK75" s="291"/>
      <c r="CL75" s="291"/>
      <c r="CM75" s="291"/>
      <c r="CN75" s="291"/>
      <c r="CO75" s="291"/>
      <c r="CP75" s="291"/>
      <c r="CQ75" s="291"/>
      <c r="CR75" s="291"/>
      <c r="CS75" s="291"/>
      <c r="CT75" s="291"/>
      <c r="CU75" s="291"/>
      <c r="CV75" s="291"/>
      <c r="CW75" s="291"/>
      <c r="CX75" s="291"/>
      <c r="CY75" s="291"/>
      <c r="CZ75" s="291"/>
      <c r="DA75" s="291"/>
      <c r="DB75" s="291"/>
      <c r="DC75" s="291"/>
      <c r="DD75" s="291"/>
      <c r="DE75" s="291"/>
      <c r="DF75" s="291"/>
      <c r="DG75" s="291"/>
      <c r="DH75" s="291"/>
      <c r="DI75" s="291"/>
      <c r="DJ75" s="291"/>
      <c r="DK75" s="291"/>
      <c r="DL75" s="291"/>
      <c r="DM75" s="291"/>
      <c r="DN75" s="291"/>
      <c r="DO75" s="291"/>
      <c r="DP75" s="291"/>
      <c r="DQ75" s="291"/>
      <c r="DR75" s="291"/>
      <c r="DS75" s="291"/>
      <c r="DT75" s="291"/>
      <c r="DU75" s="291"/>
      <c r="DV75" s="291"/>
      <c r="DW75" s="291"/>
      <c r="DX75" s="291"/>
      <c r="DY75" s="291"/>
      <c r="DZ75" s="291"/>
      <c r="EA75" s="291"/>
      <c r="EB75" s="291"/>
      <c r="EC75" s="291"/>
      <c r="ED75" s="291"/>
      <c r="EE75" s="291"/>
      <c r="EF75" s="291"/>
      <c r="EG75" s="291"/>
      <c r="EH75" s="291"/>
      <c r="EI75" s="291"/>
      <c r="EJ75" s="291"/>
      <c r="EK75" s="291"/>
      <c r="EL75" s="291"/>
      <c r="EM75" s="291"/>
      <c r="EN75" s="291"/>
      <c r="EO75" s="291"/>
      <c r="EP75" s="291"/>
      <c r="EQ75" s="291"/>
      <c r="ER75" s="291"/>
      <c r="ES75" s="291"/>
      <c r="ET75" s="291"/>
      <c r="EU75" s="291"/>
      <c r="EV75" s="291"/>
      <c r="EW75" s="291"/>
      <c r="EX75" s="291"/>
      <c r="EY75" s="291"/>
      <c r="EZ75" s="291"/>
      <c r="FA75" s="291"/>
      <c r="FB75" s="291"/>
      <c r="FC75" s="291"/>
      <c r="FD75" s="291"/>
      <c r="FE75" s="291"/>
      <c r="FF75" s="291"/>
      <c r="FG75" s="291"/>
      <c r="FH75" s="291"/>
      <c r="FI75" s="291"/>
      <c r="FJ75" s="291"/>
      <c r="FK75" s="291"/>
      <c r="FL75" s="291"/>
      <c r="FM75" s="291"/>
      <c r="FN75" s="291"/>
      <c r="FO75" s="291"/>
      <c r="FP75" s="291"/>
      <c r="FQ75" s="291"/>
      <c r="FR75" s="291"/>
      <c r="FS75" s="291"/>
      <c r="FT75" s="291"/>
      <c r="FU75" s="291"/>
      <c r="FV75" s="291"/>
      <c r="FW75" s="291"/>
      <c r="FX75" s="291"/>
      <c r="FY75" s="291"/>
      <c r="FZ75" s="291"/>
      <c r="GA75" s="291"/>
      <c r="GB75" s="291"/>
      <c r="GC75" s="291"/>
      <c r="GD75" s="291"/>
      <c r="GE75" s="291"/>
      <c r="GF75" s="291"/>
      <c r="GG75" s="291"/>
      <c r="GH75" s="291"/>
      <c r="GI75" s="291"/>
      <c r="GJ75" s="291"/>
      <c r="GK75" s="291"/>
      <c r="GL75" s="291"/>
      <c r="GM75" s="291"/>
      <c r="GN75" s="291"/>
      <c r="GO75" s="291"/>
      <c r="GP75" s="291"/>
      <c r="GQ75" s="291"/>
      <c r="GR75" s="291"/>
      <c r="GS75" s="291"/>
      <c r="GT75" s="291"/>
      <c r="GU75" s="291"/>
      <c r="GV75" s="291"/>
      <c r="GW75" s="291"/>
      <c r="GX75" s="291"/>
      <c r="GY75" s="291"/>
      <c r="GZ75" s="291"/>
      <c r="HA75" s="291"/>
      <c r="HB75" s="291"/>
      <c r="HC75" s="291"/>
      <c r="HD75" s="291"/>
      <c r="HE75" s="291"/>
      <c r="HF75" s="291"/>
      <c r="HG75" s="291"/>
      <c r="HH75" s="291"/>
      <c r="HI75" s="291"/>
      <c r="HJ75" s="291"/>
      <c r="HK75" s="291"/>
      <c r="HL75" s="291"/>
      <c r="HM75" s="291"/>
      <c r="HN75" s="291"/>
      <c r="HO75" s="291"/>
      <c r="HP75" s="291"/>
      <c r="HQ75" s="291"/>
    </row>
    <row r="76" ht="12.0" customHeight="1">
      <c r="A76" s="281">
        <f t="shared" si="44"/>
        <v>71</v>
      </c>
      <c r="B76" s="282">
        <f>'4. Summary statistics'!B311</f>
        <v>44827</v>
      </c>
      <c r="C76" s="283" t="str">
        <f t="shared" si="22"/>
        <v>09-2022</v>
      </c>
      <c r="D76" s="284">
        <f>'4. Summary statistics'!C311</f>
        <v>44652</v>
      </c>
      <c r="E76" s="285" t="str">
        <f>'4. Summary statistics'!D311</f>
        <v>LKA36422I237</v>
      </c>
      <c r="F76" s="286">
        <f>'4. Summary statistics'!G311</f>
        <v>15000</v>
      </c>
      <c r="G76" s="287">
        <f t="shared" si="23"/>
        <v>175</v>
      </c>
      <c r="H76" s="288"/>
      <c r="I76" s="283"/>
      <c r="J76" s="289"/>
      <c r="K76" s="289"/>
      <c r="L76" s="289"/>
      <c r="M76" s="289"/>
      <c r="N76" s="289"/>
      <c r="O76" s="289"/>
      <c r="P76" s="52"/>
      <c r="Q76" s="52"/>
      <c r="R76" s="52"/>
      <c r="S76" s="202"/>
      <c r="T76" s="202"/>
      <c r="U76" s="202"/>
      <c r="V76" s="290">
        <f>'4. Summary statistics'!B311</f>
        <v>44827</v>
      </c>
      <c r="W76" s="202">
        <f t="shared" ref="W76:X76" si="725">W75</f>
        <v>1.2178</v>
      </c>
      <c r="X76" s="202">
        <f t="shared" si="725"/>
        <v>1.0844</v>
      </c>
      <c r="Y76" s="202"/>
      <c r="Z76" s="291">
        <f t="shared" si="25"/>
        <v>45192</v>
      </c>
      <c r="AA76" s="202">
        <f t="shared" ref="AA76:AB76" si="726">AA75</f>
        <v>1.2178</v>
      </c>
      <c r="AB76" s="202">
        <f t="shared" si="726"/>
        <v>1.0844</v>
      </c>
      <c r="AC76" s="202"/>
      <c r="AD76" s="291">
        <f t="shared" si="27"/>
        <v>45558</v>
      </c>
      <c r="AE76" s="202">
        <f t="shared" ref="AE76:AF76" si="727">AE75</f>
        <v>1.2178</v>
      </c>
      <c r="AF76" s="202">
        <f t="shared" si="727"/>
        <v>1.0844</v>
      </c>
      <c r="AG76" s="202"/>
      <c r="AH76" s="291">
        <f t="shared" si="29"/>
        <v>45923</v>
      </c>
      <c r="AI76" s="202">
        <f t="shared" ref="AI76:AJ76" si="728">AI75</f>
        <v>1.2178</v>
      </c>
      <c r="AJ76" s="202">
        <f t="shared" si="728"/>
        <v>1.0844</v>
      </c>
      <c r="AK76" s="202"/>
      <c r="AL76" s="291">
        <f t="shared" si="31"/>
        <v>46288</v>
      </c>
      <c r="AM76" s="202">
        <f t="shared" ref="AM76:AN76" si="729">AM75</f>
        <v>1.2178</v>
      </c>
      <c r="AN76" s="202">
        <f t="shared" si="729"/>
        <v>1.0844</v>
      </c>
      <c r="AO76" s="202"/>
      <c r="AP76" s="291">
        <f t="shared" si="33"/>
        <v>46653</v>
      </c>
      <c r="AQ76" s="202">
        <f t="shared" ref="AQ76:AR76" si="730">AQ75</f>
        <v>1.2178</v>
      </c>
      <c r="AR76" s="202">
        <f t="shared" si="730"/>
        <v>1.0844</v>
      </c>
      <c r="AS76" s="202"/>
      <c r="AT76" s="291">
        <f t="shared" si="35"/>
        <v>47019</v>
      </c>
      <c r="AU76" s="202">
        <f t="shared" ref="AU76:AV76" si="731">AU75</f>
        <v>1.2178</v>
      </c>
      <c r="AV76" s="202">
        <f t="shared" si="731"/>
        <v>1.0844</v>
      </c>
      <c r="AW76" s="202"/>
      <c r="AX76" s="291">
        <f t="shared" si="37"/>
        <v>47384</v>
      </c>
      <c r="AY76" s="202">
        <f t="shared" ref="AY76:AZ76" si="732">AY75</f>
        <v>1.2178</v>
      </c>
      <c r="AZ76" s="202">
        <f t="shared" si="732"/>
        <v>1.0844</v>
      </c>
      <c r="BA76" s="202"/>
      <c r="BB76" s="291">
        <f t="shared" si="39"/>
        <v>47749</v>
      </c>
      <c r="BC76" s="202">
        <f t="shared" ref="BC76:BD76" si="733">BC75</f>
        <v>1.2178</v>
      </c>
      <c r="BD76" s="202">
        <f t="shared" si="733"/>
        <v>1.0844</v>
      </c>
      <c r="BE76" s="202"/>
      <c r="BF76" s="291">
        <f t="shared" si="41"/>
        <v>48114</v>
      </c>
      <c r="BG76" s="202">
        <f t="shared" ref="BG76:BH76" si="734">BG75</f>
        <v>1.2178</v>
      </c>
      <c r="BH76" s="202">
        <f t="shared" si="734"/>
        <v>1.0844</v>
      </c>
      <c r="BI76" s="202"/>
      <c r="BJ76" s="291">
        <f t="shared" si="43"/>
        <v>48480</v>
      </c>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1"/>
      <c r="FF76" s="291"/>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1"/>
      <c r="GI76" s="291"/>
      <c r="GJ76" s="291"/>
      <c r="GK76" s="291"/>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1"/>
      <c r="HO76" s="291"/>
      <c r="HP76" s="291"/>
      <c r="HQ76" s="291"/>
    </row>
    <row r="77" ht="12.0" customHeight="1">
      <c r="A77" s="281">
        <f t="shared" si="44"/>
        <v>72</v>
      </c>
      <c r="B77" s="282">
        <f>'4. Summary statistics'!B312</f>
        <v>44827</v>
      </c>
      <c r="C77" s="283" t="str">
        <f t="shared" si="22"/>
        <v>09-2022</v>
      </c>
      <c r="D77" s="284">
        <f>'4. Summary statistics'!C312</f>
        <v>44694</v>
      </c>
      <c r="E77" s="285" t="str">
        <f>'4. Summary statistics'!D312</f>
        <v>LKA36422I237</v>
      </c>
      <c r="F77" s="286">
        <f>'4. Summary statistics'!G312</f>
        <v>10000</v>
      </c>
      <c r="G77" s="287">
        <f t="shared" si="23"/>
        <v>133</v>
      </c>
      <c r="H77" s="288"/>
      <c r="I77" s="283"/>
      <c r="J77" s="289"/>
      <c r="K77" s="289"/>
      <c r="L77" s="289"/>
      <c r="M77" s="289"/>
      <c r="N77" s="289"/>
      <c r="O77" s="289"/>
      <c r="P77" s="52"/>
      <c r="Q77" s="52"/>
      <c r="R77" s="52"/>
      <c r="S77" s="202"/>
      <c r="T77" s="202"/>
      <c r="U77" s="202"/>
      <c r="V77" s="290">
        <f>'4. Summary statistics'!B312</f>
        <v>44827</v>
      </c>
      <c r="W77" s="202">
        <f t="shared" ref="W77:X77" si="735">W76</f>
        <v>1.2178</v>
      </c>
      <c r="X77" s="202">
        <f t="shared" si="735"/>
        <v>1.0844</v>
      </c>
      <c r="Y77" s="202"/>
      <c r="Z77" s="291">
        <f t="shared" si="25"/>
        <v>45192</v>
      </c>
      <c r="AA77" s="202">
        <f t="shared" ref="AA77:AB77" si="736">AA76</f>
        <v>1.2178</v>
      </c>
      <c r="AB77" s="202">
        <f t="shared" si="736"/>
        <v>1.0844</v>
      </c>
      <c r="AC77" s="202"/>
      <c r="AD77" s="291">
        <f t="shared" si="27"/>
        <v>45558</v>
      </c>
      <c r="AE77" s="202">
        <f t="shared" ref="AE77:AF77" si="737">AE76</f>
        <v>1.2178</v>
      </c>
      <c r="AF77" s="202">
        <f t="shared" si="737"/>
        <v>1.0844</v>
      </c>
      <c r="AG77" s="202"/>
      <c r="AH77" s="291">
        <f t="shared" si="29"/>
        <v>45923</v>
      </c>
      <c r="AI77" s="202">
        <f t="shared" ref="AI77:AJ77" si="738">AI76</f>
        <v>1.2178</v>
      </c>
      <c r="AJ77" s="202">
        <f t="shared" si="738"/>
        <v>1.0844</v>
      </c>
      <c r="AK77" s="202"/>
      <c r="AL77" s="291">
        <f t="shared" si="31"/>
        <v>46288</v>
      </c>
      <c r="AM77" s="202">
        <f t="shared" ref="AM77:AN77" si="739">AM76</f>
        <v>1.2178</v>
      </c>
      <c r="AN77" s="202">
        <f t="shared" si="739"/>
        <v>1.0844</v>
      </c>
      <c r="AO77" s="202"/>
      <c r="AP77" s="291">
        <f t="shared" si="33"/>
        <v>46653</v>
      </c>
      <c r="AQ77" s="202">
        <f t="shared" ref="AQ77:AR77" si="740">AQ76</f>
        <v>1.2178</v>
      </c>
      <c r="AR77" s="202">
        <f t="shared" si="740"/>
        <v>1.0844</v>
      </c>
      <c r="AS77" s="202"/>
      <c r="AT77" s="291">
        <f t="shared" si="35"/>
        <v>47019</v>
      </c>
      <c r="AU77" s="202">
        <f t="shared" ref="AU77:AV77" si="741">AU76</f>
        <v>1.2178</v>
      </c>
      <c r="AV77" s="202">
        <f t="shared" si="741"/>
        <v>1.0844</v>
      </c>
      <c r="AW77" s="202"/>
      <c r="AX77" s="291">
        <f t="shared" si="37"/>
        <v>47384</v>
      </c>
      <c r="AY77" s="202">
        <f t="shared" ref="AY77:AZ77" si="742">AY76</f>
        <v>1.2178</v>
      </c>
      <c r="AZ77" s="202">
        <f t="shared" si="742"/>
        <v>1.0844</v>
      </c>
      <c r="BA77" s="202"/>
      <c r="BB77" s="291">
        <f t="shared" si="39"/>
        <v>47749</v>
      </c>
      <c r="BC77" s="202">
        <f t="shared" ref="BC77:BD77" si="743">BC76</f>
        <v>1.2178</v>
      </c>
      <c r="BD77" s="202">
        <f t="shared" si="743"/>
        <v>1.0844</v>
      </c>
      <c r="BE77" s="202"/>
      <c r="BF77" s="291">
        <f t="shared" si="41"/>
        <v>48114</v>
      </c>
      <c r="BG77" s="202">
        <f t="shared" ref="BG77:BH77" si="744">BG76</f>
        <v>1.2178</v>
      </c>
      <c r="BH77" s="202">
        <f t="shared" si="744"/>
        <v>1.0844</v>
      </c>
      <c r="BI77" s="202"/>
      <c r="BJ77" s="291">
        <f t="shared" si="43"/>
        <v>48480</v>
      </c>
      <c r="BK77" s="291"/>
      <c r="BL77" s="291"/>
      <c r="BM77" s="291"/>
      <c r="BN77" s="291"/>
      <c r="BO77" s="291"/>
      <c r="BP77" s="291"/>
      <c r="BQ77" s="291"/>
      <c r="BR77" s="291"/>
      <c r="BS77" s="291"/>
      <c r="BT77" s="291"/>
      <c r="BU77" s="291"/>
      <c r="BV77" s="291"/>
      <c r="BW77" s="291"/>
      <c r="BX77" s="291"/>
      <c r="BY77" s="291"/>
      <c r="BZ77" s="291"/>
      <c r="CA77" s="291"/>
      <c r="CB77" s="291"/>
      <c r="CC77" s="291"/>
      <c r="CD77" s="291"/>
      <c r="CE77" s="291"/>
      <c r="CF77" s="291"/>
      <c r="CG77" s="291"/>
      <c r="CH77" s="291"/>
      <c r="CI77" s="291"/>
      <c r="CJ77" s="291"/>
      <c r="CK77" s="291"/>
      <c r="CL77" s="291"/>
      <c r="CM77" s="291"/>
      <c r="CN77" s="291"/>
      <c r="CO77" s="291"/>
      <c r="CP77" s="291"/>
      <c r="CQ77" s="291"/>
      <c r="CR77" s="291"/>
      <c r="CS77" s="291"/>
      <c r="CT77" s="291"/>
      <c r="CU77" s="291"/>
      <c r="CV77" s="291"/>
      <c r="CW77" s="291"/>
      <c r="CX77" s="291"/>
      <c r="CY77" s="291"/>
      <c r="CZ77" s="291"/>
      <c r="DA77" s="291"/>
      <c r="DB77" s="291"/>
      <c r="DC77" s="291"/>
      <c r="DD77" s="291"/>
      <c r="DE77" s="291"/>
      <c r="DF77" s="291"/>
      <c r="DG77" s="291"/>
      <c r="DH77" s="291"/>
      <c r="DI77" s="291"/>
      <c r="DJ77" s="291"/>
      <c r="DK77" s="291"/>
      <c r="DL77" s="291"/>
      <c r="DM77" s="291"/>
      <c r="DN77" s="291"/>
      <c r="DO77" s="291"/>
      <c r="DP77" s="291"/>
      <c r="DQ77" s="291"/>
      <c r="DR77" s="291"/>
      <c r="DS77" s="291"/>
      <c r="DT77" s="291"/>
      <c r="DU77" s="291"/>
      <c r="DV77" s="291"/>
      <c r="DW77" s="291"/>
      <c r="DX77" s="291"/>
      <c r="DY77" s="291"/>
      <c r="DZ77" s="291"/>
      <c r="EA77" s="291"/>
      <c r="EB77" s="291"/>
      <c r="EC77" s="291"/>
      <c r="ED77" s="291"/>
      <c r="EE77" s="291"/>
      <c r="EF77" s="291"/>
      <c r="EG77" s="291"/>
      <c r="EH77" s="291"/>
      <c r="EI77" s="291"/>
      <c r="EJ77" s="291"/>
      <c r="EK77" s="291"/>
      <c r="EL77" s="291"/>
      <c r="EM77" s="291"/>
      <c r="EN77" s="291"/>
      <c r="EO77" s="291"/>
      <c r="EP77" s="291"/>
      <c r="EQ77" s="291"/>
      <c r="ER77" s="291"/>
      <c r="ES77" s="291"/>
      <c r="ET77" s="291"/>
      <c r="EU77" s="291"/>
      <c r="EV77" s="291"/>
      <c r="EW77" s="291"/>
      <c r="EX77" s="291"/>
      <c r="EY77" s="291"/>
      <c r="EZ77" s="291"/>
      <c r="FA77" s="291"/>
      <c r="FB77" s="291"/>
      <c r="FC77" s="291"/>
      <c r="FD77" s="291"/>
      <c r="FE77" s="291"/>
      <c r="FF77" s="291"/>
      <c r="FG77" s="291"/>
      <c r="FH77" s="291"/>
      <c r="FI77" s="291"/>
      <c r="FJ77" s="291"/>
      <c r="FK77" s="291"/>
      <c r="FL77" s="291"/>
      <c r="FM77" s="291"/>
      <c r="FN77" s="291"/>
      <c r="FO77" s="291"/>
      <c r="FP77" s="291"/>
      <c r="FQ77" s="291"/>
      <c r="FR77" s="291"/>
      <c r="FS77" s="291"/>
      <c r="FT77" s="291"/>
      <c r="FU77" s="291"/>
      <c r="FV77" s="291"/>
      <c r="FW77" s="291"/>
      <c r="FX77" s="291"/>
      <c r="FY77" s="291"/>
      <c r="FZ77" s="291"/>
      <c r="GA77" s="291"/>
      <c r="GB77" s="291"/>
      <c r="GC77" s="291"/>
      <c r="GD77" s="291"/>
      <c r="GE77" s="291"/>
      <c r="GF77" s="291"/>
      <c r="GG77" s="291"/>
      <c r="GH77" s="291"/>
      <c r="GI77" s="291"/>
      <c r="GJ77" s="291"/>
      <c r="GK77" s="291"/>
      <c r="GL77" s="291"/>
      <c r="GM77" s="291"/>
      <c r="GN77" s="291"/>
      <c r="GO77" s="291"/>
      <c r="GP77" s="291"/>
      <c r="GQ77" s="291"/>
      <c r="GR77" s="291"/>
      <c r="GS77" s="291"/>
      <c r="GT77" s="291"/>
      <c r="GU77" s="291"/>
      <c r="GV77" s="291"/>
      <c r="GW77" s="291"/>
      <c r="GX77" s="291"/>
      <c r="GY77" s="291"/>
      <c r="GZ77" s="291"/>
      <c r="HA77" s="291"/>
      <c r="HB77" s="291"/>
      <c r="HC77" s="291"/>
      <c r="HD77" s="291"/>
      <c r="HE77" s="291"/>
      <c r="HF77" s="291"/>
      <c r="HG77" s="291"/>
      <c r="HH77" s="291"/>
      <c r="HI77" s="291"/>
      <c r="HJ77" s="291"/>
      <c r="HK77" s="291"/>
      <c r="HL77" s="291"/>
      <c r="HM77" s="291"/>
      <c r="HN77" s="291"/>
      <c r="HO77" s="291"/>
      <c r="HP77" s="291"/>
      <c r="HQ77" s="291"/>
    </row>
    <row r="78" ht="12.0" customHeight="1">
      <c r="A78" s="281">
        <f t="shared" si="44"/>
        <v>73</v>
      </c>
      <c r="B78" s="282">
        <f>'4. Summary statistics'!B313</f>
        <v>44827</v>
      </c>
      <c r="C78" s="283" t="str">
        <f t="shared" si="22"/>
        <v>09-2022</v>
      </c>
      <c r="D78" s="284">
        <f>'4. Summary statistics'!C313</f>
        <v>44701</v>
      </c>
      <c r="E78" s="285" t="str">
        <f>'4. Summary statistics'!D313</f>
        <v>LKA36422I237</v>
      </c>
      <c r="F78" s="286">
        <f>'4. Summary statistics'!G313</f>
        <v>6089.42</v>
      </c>
      <c r="G78" s="287">
        <f t="shared" si="23"/>
        <v>126</v>
      </c>
      <c r="H78" s="288"/>
      <c r="I78" s="283"/>
      <c r="J78" s="289"/>
      <c r="K78" s="289"/>
      <c r="L78" s="289"/>
      <c r="M78" s="289"/>
      <c r="N78" s="289"/>
      <c r="O78" s="289"/>
      <c r="P78" s="52"/>
      <c r="Q78" s="52"/>
      <c r="R78" s="52"/>
      <c r="S78" s="202"/>
      <c r="T78" s="202"/>
      <c r="U78" s="202"/>
      <c r="V78" s="290">
        <f>'4. Summary statistics'!B313</f>
        <v>44827</v>
      </c>
      <c r="W78" s="202">
        <f t="shared" ref="W78:X78" si="745">W77</f>
        <v>1.2178</v>
      </c>
      <c r="X78" s="202">
        <f t="shared" si="745"/>
        <v>1.0844</v>
      </c>
      <c r="Y78" s="202"/>
      <c r="Z78" s="291">
        <f t="shared" si="25"/>
        <v>45192</v>
      </c>
      <c r="AA78" s="202">
        <f t="shared" ref="AA78:AB78" si="746">AA77</f>
        <v>1.2178</v>
      </c>
      <c r="AB78" s="202">
        <f t="shared" si="746"/>
        <v>1.0844</v>
      </c>
      <c r="AC78" s="202"/>
      <c r="AD78" s="291">
        <f t="shared" si="27"/>
        <v>45558</v>
      </c>
      <c r="AE78" s="202">
        <f t="shared" ref="AE78:AF78" si="747">AE77</f>
        <v>1.2178</v>
      </c>
      <c r="AF78" s="202">
        <f t="shared" si="747"/>
        <v>1.0844</v>
      </c>
      <c r="AG78" s="202"/>
      <c r="AH78" s="291">
        <f t="shared" si="29"/>
        <v>45923</v>
      </c>
      <c r="AI78" s="202">
        <f t="shared" ref="AI78:AJ78" si="748">AI77</f>
        <v>1.2178</v>
      </c>
      <c r="AJ78" s="202">
        <f t="shared" si="748"/>
        <v>1.0844</v>
      </c>
      <c r="AK78" s="202"/>
      <c r="AL78" s="291">
        <f t="shared" si="31"/>
        <v>46288</v>
      </c>
      <c r="AM78" s="202">
        <f t="shared" ref="AM78:AN78" si="749">AM77</f>
        <v>1.2178</v>
      </c>
      <c r="AN78" s="202">
        <f t="shared" si="749"/>
        <v>1.0844</v>
      </c>
      <c r="AO78" s="202"/>
      <c r="AP78" s="291">
        <f t="shared" si="33"/>
        <v>46653</v>
      </c>
      <c r="AQ78" s="202">
        <f t="shared" ref="AQ78:AR78" si="750">AQ77</f>
        <v>1.2178</v>
      </c>
      <c r="AR78" s="202">
        <f t="shared" si="750"/>
        <v>1.0844</v>
      </c>
      <c r="AS78" s="202"/>
      <c r="AT78" s="291">
        <f t="shared" si="35"/>
        <v>47019</v>
      </c>
      <c r="AU78" s="202">
        <f t="shared" ref="AU78:AV78" si="751">AU77</f>
        <v>1.2178</v>
      </c>
      <c r="AV78" s="202">
        <f t="shared" si="751"/>
        <v>1.0844</v>
      </c>
      <c r="AW78" s="202"/>
      <c r="AX78" s="291">
        <f t="shared" si="37"/>
        <v>47384</v>
      </c>
      <c r="AY78" s="202">
        <f t="shared" ref="AY78:AZ78" si="752">AY77</f>
        <v>1.2178</v>
      </c>
      <c r="AZ78" s="202">
        <f t="shared" si="752"/>
        <v>1.0844</v>
      </c>
      <c r="BA78" s="202"/>
      <c r="BB78" s="291">
        <f t="shared" si="39"/>
        <v>47749</v>
      </c>
      <c r="BC78" s="202">
        <f t="shared" ref="BC78:BD78" si="753">BC77</f>
        <v>1.2178</v>
      </c>
      <c r="BD78" s="202">
        <f t="shared" si="753"/>
        <v>1.0844</v>
      </c>
      <c r="BE78" s="202"/>
      <c r="BF78" s="291">
        <f t="shared" si="41"/>
        <v>48114</v>
      </c>
      <c r="BG78" s="202">
        <f t="shared" ref="BG78:BH78" si="754">BG77</f>
        <v>1.2178</v>
      </c>
      <c r="BH78" s="202">
        <f t="shared" si="754"/>
        <v>1.0844</v>
      </c>
      <c r="BI78" s="202"/>
      <c r="BJ78" s="291">
        <f t="shared" si="43"/>
        <v>48480</v>
      </c>
      <c r="BK78" s="291"/>
      <c r="BL78" s="291"/>
      <c r="BM78" s="291"/>
      <c r="BN78" s="291"/>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c r="CZ78" s="291"/>
      <c r="DA78" s="291"/>
      <c r="DB78" s="291"/>
      <c r="DC78" s="291"/>
      <c r="DD78" s="291"/>
      <c r="DE78" s="291"/>
      <c r="DF78" s="291"/>
      <c r="DG78" s="291"/>
      <c r="DH78" s="291"/>
      <c r="DI78" s="291"/>
      <c r="DJ78" s="291"/>
      <c r="DK78" s="291"/>
      <c r="DL78" s="291"/>
      <c r="DM78" s="291"/>
      <c r="DN78" s="291"/>
      <c r="DO78" s="291"/>
      <c r="DP78" s="291"/>
      <c r="DQ78" s="291"/>
      <c r="DR78" s="291"/>
      <c r="DS78" s="291"/>
      <c r="DT78" s="291"/>
      <c r="DU78" s="291"/>
      <c r="DV78" s="291"/>
      <c r="DW78" s="291"/>
      <c r="DX78" s="291"/>
      <c r="DY78" s="291"/>
      <c r="DZ78" s="291"/>
      <c r="EA78" s="291"/>
      <c r="EB78" s="291"/>
      <c r="EC78" s="291"/>
      <c r="ED78" s="291"/>
      <c r="EE78" s="291"/>
      <c r="EF78" s="291"/>
      <c r="EG78" s="291"/>
      <c r="EH78" s="291"/>
      <c r="EI78" s="291"/>
      <c r="EJ78" s="291"/>
      <c r="EK78" s="291"/>
      <c r="EL78" s="291"/>
      <c r="EM78" s="291"/>
      <c r="EN78" s="291"/>
      <c r="EO78" s="291"/>
      <c r="EP78" s="291"/>
      <c r="EQ78" s="291"/>
      <c r="ER78" s="291"/>
      <c r="ES78" s="291"/>
      <c r="ET78" s="291"/>
      <c r="EU78" s="291"/>
      <c r="EV78" s="291"/>
      <c r="EW78" s="291"/>
      <c r="EX78" s="291"/>
      <c r="EY78" s="291"/>
      <c r="EZ78" s="291"/>
      <c r="FA78" s="291"/>
      <c r="FB78" s="291"/>
      <c r="FC78" s="291"/>
      <c r="FD78" s="291"/>
      <c r="FE78" s="291"/>
      <c r="FF78" s="291"/>
      <c r="FG78" s="291"/>
      <c r="FH78" s="291"/>
      <c r="FI78" s="291"/>
      <c r="FJ78" s="291"/>
      <c r="FK78" s="291"/>
      <c r="FL78" s="291"/>
      <c r="FM78" s="291"/>
      <c r="FN78" s="291"/>
      <c r="FO78" s="291"/>
      <c r="FP78" s="291"/>
      <c r="FQ78" s="291"/>
      <c r="FR78" s="291"/>
      <c r="FS78" s="291"/>
      <c r="FT78" s="291"/>
      <c r="FU78" s="291"/>
      <c r="FV78" s="291"/>
      <c r="FW78" s="291"/>
      <c r="FX78" s="291"/>
      <c r="FY78" s="291"/>
      <c r="FZ78" s="291"/>
      <c r="GA78" s="291"/>
      <c r="GB78" s="291"/>
      <c r="GC78" s="291"/>
      <c r="GD78" s="291"/>
      <c r="GE78" s="291"/>
      <c r="GF78" s="291"/>
      <c r="GG78" s="291"/>
      <c r="GH78" s="291"/>
      <c r="GI78" s="291"/>
      <c r="GJ78" s="291"/>
      <c r="GK78" s="291"/>
      <c r="GL78" s="291"/>
      <c r="GM78" s="291"/>
      <c r="GN78" s="291"/>
      <c r="GO78" s="291"/>
      <c r="GP78" s="291"/>
      <c r="GQ78" s="291"/>
      <c r="GR78" s="291"/>
      <c r="GS78" s="291"/>
      <c r="GT78" s="291"/>
      <c r="GU78" s="291"/>
      <c r="GV78" s="291"/>
      <c r="GW78" s="291"/>
      <c r="GX78" s="291"/>
      <c r="GY78" s="291"/>
      <c r="GZ78" s="291"/>
      <c r="HA78" s="291"/>
      <c r="HB78" s="291"/>
      <c r="HC78" s="291"/>
      <c r="HD78" s="291"/>
      <c r="HE78" s="291"/>
      <c r="HF78" s="291"/>
      <c r="HG78" s="291"/>
      <c r="HH78" s="291"/>
      <c r="HI78" s="291"/>
      <c r="HJ78" s="291"/>
      <c r="HK78" s="291"/>
      <c r="HL78" s="291"/>
      <c r="HM78" s="291"/>
      <c r="HN78" s="291"/>
      <c r="HO78" s="291"/>
      <c r="HP78" s="291"/>
      <c r="HQ78" s="291"/>
    </row>
    <row r="79" ht="12.0" customHeight="1">
      <c r="A79" s="281">
        <f t="shared" si="44"/>
        <v>74</v>
      </c>
      <c r="B79" s="282">
        <f>'4. Summary statistics'!B314</f>
        <v>44827</v>
      </c>
      <c r="C79" s="283" t="str">
        <f t="shared" si="22"/>
        <v>09-2022</v>
      </c>
      <c r="D79" s="284">
        <f>'4. Summary statistics'!C314</f>
        <v>44708</v>
      </c>
      <c r="E79" s="285" t="str">
        <f>'4. Summary statistics'!D314</f>
        <v>LKA36422I237</v>
      </c>
      <c r="F79" s="286">
        <f>'4. Summary statistics'!G314</f>
        <v>10000</v>
      </c>
      <c r="G79" s="287">
        <f t="shared" si="23"/>
        <v>119</v>
      </c>
      <c r="H79" s="288"/>
      <c r="I79" s="283"/>
      <c r="J79" s="289"/>
      <c r="K79" s="289"/>
      <c r="L79" s="289"/>
      <c r="M79" s="289"/>
      <c r="N79" s="289"/>
      <c r="O79" s="289"/>
      <c r="P79" s="52"/>
      <c r="Q79" s="52"/>
      <c r="R79" s="52"/>
      <c r="S79" s="202"/>
      <c r="T79" s="202"/>
      <c r="U79" s="202"/>
      <c r="V79" s="290">
        <f>'4. Summary statistics'!B314</f>
        <v>44827</v>
      </c>
      <c r="W79" s="202">
        <f t="shared" ref="W79:X79" si="755">W78</f>
        <v>1.2178</v>
      </c>
      <c r="X79" s="202">
        <f t="shared" si="755"/>
        <v>1.0844</v>
      </c>
      <c r="Y79" s="202"/>
      <c r="Z79" s="291">
        <f t="shared" si="25"/>
        <v>45192</v>
      </c>
      <c r="AA79" s="202">
        <f t="shared" ref="AA79:AB79" si="756">AA78</f>
        <v>1.2178</v>
      </c>
      <c r="AB79" s="202">
        <f t="shared" si="756"/>
        <v>1.0844</v>
      </c>
      <c r="AC79" s="202"/>
      <c r="AD79" s="291">
        <f t="shared" si="27"/>
        <v>45558</v>
      </c>
      <c r="AE79" s="202">
        <f t="shared" ref="AE79:AF79" si="757">AE78</f>
        <v>1.2178</v>
      </c>
      <c r="AF79" s="202">
        <f t="shared" si="757"/>
        <v>1.0844</v>
      </c>
      <c r="AG79" s="202"/>
      <c r="AH79" s="291">
        <f t="shared" si="29"/>
        <v>45923</v>
      </c>
      <c r="AI79" s="202">
        <f t="shared" ref="AI79:AJ79" si="758">AI78</f>
        <v>1.2178</v>
      </c>
      <c r="AJ79" s="202">
        <f t="shared" si="758"/>
        <v>1.0844</v>
      </c>
      <c r="AK79" s="202"/>
      <c r="AL79" s="291">
        <f t="shared" si="31"/>
        <v>46288</v>
      </c>
      <c r="AM79" s="202">
        <f t="shared" ref="AM79:AN79" si="759">AM78</f>
        <v>1.2178</v>
      </c>
      <c r="AN79" s="202">
        <f t="shared" si="759"/>
        <v>1.0844</v>
      </c>
      <c r="AO79" s="202"/>
      <c r="AP79" s="291">
        <f t="shared" si="33"/>
        <v>46653</v>
      </c>
      <c r="AQ79" s="202">
        <f t="shared" ref="AQ79:AR79" si="760">AQ78</f>
        <v>1.2178</v>
      </c>
      <c r="AR79" s="202">
        <f t="shared" si="760"/>
        <v>1.0844</v>
      </c>
      <c r="AS79" s="202"/>
      <c r="AT79" s="291">
        <f t="shared" si="35"/>
        <v>47019</v>
      </c>
      <c r="AU79" s="202">
        <f t="shared" ref="AU79:AV79" si="761">AU78</f>
        <v>1.2178</v>
      </c>
      <c r="AV79" s="202">
        <f t="shared" si="761"/>
        <v>1.0844</v>
      </c>
      <c r="AW79" s="202"/>
      <c r="AX79" s="291">
        <f t="shared" si="37"/>
        <v>47384</v>
      </c>
      <c r="AY79" s="202">
        <f t="shared" ref="AY79:AZ79" si="762">AY78</f>
        <v>1.2178</v>
      </c>
      <c r="AZ79" s="202">
        <f t="shared" si="762"/>
        <v>1.0844</v>
      </c>
      <c r="BA79" s="202"/>
      <c r="BB79" s="291">
        <f t="shared" si="39"/>
        <v>47749</v>
      </c>
      <c r="BC79" s="202">
        <f t="shared" ref="BC79:BD79" si="763">BC78</f>
        <v>1.2178</v>
      </c>
      <c r="BD79" s="202">
        <f t="shared" si="763"/>
        <v>1.0844</v>
      </c>
      <c r="BE79" s="202"/>
      <c r="BF79" s="291">
        <f t="shared" si="41"/>
        <v>48114</v>
      </c>
      <c r="BG79" s="202">
        <f t="shared" ref="BG79:BH79" si="764">BG78</f>
        <v>1.2178</v>
      </c>
      <c r="BH79" s="202">
        <f t="shared" si="764"/>
        <v>1.0844</v>
      </c>
      <c r="BI79" s="202"/>
      <c r="BJ79" s="291">
        <f t="shared" si="43"/>
        <v>48480</v>
      </c>
      <c r="BK79" s="291"/>
      <c r="BL79" s="291"/>
      <c r="BM79" s="291"/>
      <c r="BN79" s="291"/>
      <c r="BO79" s="291"/>
      <c r="BP79" s="291"/>
      <c r="BQ79" s="291"/>
      <c r="BR79" s="291"/>
      <c r="BS79" s="291"/>
      <c r="BT79" s="291"/>
      <c r="BU79" s="291"/>
      <c r="BV79" s="291"/>
      <c r="BW79" s="291"/>
      <c r="BX79" s="291"/>
      <c r="BY79" s="291"/>
      <c r="BZ79" s="291"/>
      <c r="CA79" s="291"/>
      <c r="CB79" s="291"/>
      <c r="CC79" s="291"/>
      <c r="CD79" s="291"/>
      <c r="CE79" s="291"/>
      <c r="CF79" s="291"/>
      <c r="CG79" s="291"/>
      <c r="CH79" s="291"/>
      <c r="CI79" s="291"/>
      <c r="CJ79" s="291"/>
      <c r="CK79" s="291"/>
      <c r="CL79" s="291"/>
      <c r="CM79" s="291"/>
      <c r="CN79" s="291"/>
      <c r="CO79" s="291"/>
      <c r="CP79" s="291"/>
      <c r="CQ79" s="291"/>
      <c r="CR79" s="291"/>
      <c r="CS79" s="291"/>
      <c r="CT79" s="291"/>
      <c r="CU79" s="291"/>
      <c r="CV79" s="291"/>
      <c r="CW79" s="291"/>
      <c r="CX79" s="291"/>
      <c r="CY79" s="291"/>
      <c r="CZ79" s="291"/>
      <c r="DA79" s="291"/>
      <c r="DB79" s="291"/>
      <c r="DC79" s="291"/>
      <c r="DD79" s="291"/>
      <c r="DE79" s="291"/>
      <c r="DF79" s="291"/>
      <c r="DG79" s="291"/>
      <c r="DH79" s="291"/>
      <c r="DI79" s="291"/>
      <c r="DJ79" s="291"/>
      <c r="DK79" s="291"/>
      <c r="DL79" s="291"/>
      <c r="DM79" s="291"/>
      <c r="DN79" s="291"/>
      <c r="DO79" s="291"/>
      <c r="DP79" s="291"/>
      <c r="DQ79" s="291"/>
      <c r="DR79" s="291"/>
      <c r="DS79" s="291"/>
      <c r="DT79" s="291"/>
      <c r="DU79" s="291"/>
      <c r="DV79" s="291"/>
      <c r="DW79" s="291"/>
      <c r="DX79" s="291"/>
      <c r="DY79" s="291"/>
      <c r="DZ79" s="291"/>
      <c r="EA79" s="291"/>
      <c r="EB79" s="291"/>
      <c r="EC79" s="291"/>
      <c r="ED79" s="291"/>
      <c r="EE79" s="291"/>
      <c r="EF79" s="291"/>
      <c r="EG79" s="291"/>
      <c r="EH79" s="291"/>
      <c r="EI79" s="291"/>
      <c r="EJ79" s="291"/>
      <c r="EK79" s="291"/>
      <c r="EL79" s="291"/>
      <c r="EM79" s="291"/>
      <c r="EN79" s="291"/>
      <c r="EO79" s="291"/>
      <c r="EP79" s="291"/>
      <c r="EQ79" s="291"/>
      <c r="ER79" s="291"/>
      <c r="ES79" s="291"/>
      <c r="ET79" s="291"/>
      <c r="EU79" s="291"/>
      <c r="EV79" s="291"/>
      <c r="EW79" s="291"/>
      <c r="EX79" s="291"/>
      <c r="EY79" s="291"/>
      <c r="EZ79" s="291"/>
      <c r="FA79" s="291"/>
      <c r="FB79" s="291"/>
      <c r="FC79" s="291"/>
      <c r="FD79" s="291"/>
      <c r="FE79" s="291"/>
      <c r="FF79" s="291"/>
      <c r="FG79" s="291"/>
      <c r="FH79" s="291"/>
      <c r="FI79" s="291"/>
      <c r="FJ79" s="291"/>
      <c r="FK79" s="291"/>
      <c r="FL79" s="291"/>
      <c r="FM79" s="291"/>
      <c r="FN79" s="291"/>
      <c r="FO79" s="291"/>
      <c r="FP79" s="291"/>
      <c r="FQ79" s="291"/>
      <c r="FR79" s="291"/>
      <c r="FS79" s="291"/>
      <c r="FT79" s="291"/>
      <c r="FU79" s="291"/>
      <c r="FV79" s="291"/>
      <c r="FW79" s="291"/>
      <c r="FX79" s="291"/>
      <c r="FY79" s="291"/>
      <c r="FZ79" s="291"/>
      <c r="GA79" s="291"/>
      <c r="GB79" s="291"/>
      <c r="GC79" s="291"/>
      <c r="GD79" s="291"/>
      <c r="GE79" s="291"/>
      <c r="GF79" s="291"/>
      <c r="GG79" s="291"/>
      <c r="GH79" s="291"/>
      <c r="GI79" s="291"/>
      <c r="GJ79" s="291"/>
      <c r="GK79" s="291"/>
      <c r="GL79" s="291"/>
      <c r="GM79" s="291"/>
      <c r="GN79" s="291"/>
      <c r="GO79" s="291"/>
      <c r="GP79" s="291"/>
      <c r="GQ79" s="291"/>
      <c r="GR79" s="291"/>
      <c r="GS79" s="291"/>
      <c r="GT79" s="291"/>
      <c r="GU79" s="291"/>
      <c r="GV79" s="291"/>
      <c r="GW79" s="291"/>
      <c r="GX79" s="291"/>
      <c r="GY79" s="291"/>
      <c r="GZ79" s="291"/>
      <c r="HA79" s="291"/>
      <c r="HB79" s="291"/>
      <c r="HC79" s="291"/>
      <c r="HD79" s="291"/>
      <c r="HE79" s="291"/>
      <c r="HF79" s="291"/>
      <c r="HG79" s="291"/>
      <c r="HH79" s="291"/>
      <c r="HI79" s="291"/>
      <c r="HJ79" s="291"/>
      <c r="HK79" s="291"/>
      <c r="HL79" s="291"/>
      <c r="HM79" s="291"/>
      <c r="HN79" s="291"/>
      <c r="HO79" s="291"/>
      <c r="HP79" s="291"/>
      <c r="HQ79" s="291"/>
    </row>
    <row r="80" ht="12.0" customHeight="1">
      <c r="A80" s="281">
        <f t="shared" si="44"/>
        <v>75</v>
      </c>
      <c r="B80" s="282">
        <f>'4. Summary statistics'!B315</f>
        <v>44827</v>
      </c>
      <c r="C80" s="283" t="str">
        <f t="shared" si="22"/>
        <v>09-2022</v>
      </c>
      <c r="D80" s="284">
        <f>'4. Summary statistics'!C315</f>
        <v>44736</v>
      </c>
      <c r="E80" s="285" t="str">
        <f>'4. Summary statistics'!D315</f>
        <v>LKA09122I236</v>
      </c>
      <c r="F80" s="286">
        <f>'4. Summary statistics'!G315</f>
        <v>20524</v>
      </c>
      <c r="G80" s="287">
        <f t="shared" si="23"/>
        <v>91</v>
      </c>
      <c r="H80" s="288"/>
      <c r="I80" s="283"/>
      <c r="J80" s="289"/>
      <c r="K80" s="289"/>
      <c r="L80" s="289"/>
      <c r="M80" s="289"/>
      <c r="N80" s="289"/>
      <c r="O80" s="289"/>
      <c r="P80" s="52"/>
      <c r="Q80" s="52"/>
      <c r="R80" s="52"/>
      <c r="S80" s="202"/>
      <c r="T80" s="202"/>
      <c r="U80" s="202"/>
      <c r="V80" s="290">
        <f>'4. Summary statistics'!B315</f>
        <v>44827</v>
      </c>
      <c r="W80" s="202">
        <f t="shared" ref="W80:X80" si="765">W79</f>
        <v>1.2178</v>
      </c>
      <c r="X80" s="202">
        <f t="shared" si="765"/>
        <v>1.0844</v>
      </c>
      <c r="Y80" s="202"/>
      <c r="Z80" s="291">
        <f t="shared" si="25"/>
        <v>45192</v>
      </c>
      <c r="AA80" s="202">
        <f t="shared" ref="AA80:AB80" si="766">AA79</f>
        <v>1.2178</v>
      </c>
      <c r="AB80" s="202">
        <f t="shared" si="766"/>
        <v>1.0844</v>
      </c>
      <c r="AC80" s="202"/>
      <c r="AD80" s="291">
        <f t="shared" si="27"/>
        <v>45558</v>
      </c>
      <c r="AE80" s="202">
        <f t="shared" ref="AE80:AF80" si="767">AE79</f>
        <v>1.2178</v>
      </c>
      <c r="AF80" s="202">
        <f t="shared" si="767"/>
        <v>1.0844</v>
      </c>
      <c r="AG80" s="202"/>
      <c r="AH80" s="291">
        <f t="shared" si="29"/>
        <v>45923</v>
      </c>
      <c r="AI80" s="202">
        <f t="shared" ref="AI80:AJ80" si="768">AI79</f>
        <v>1.2178</v>
      </c>
      <c r="AJ80" s="202">
        <f t="shared" si="768"/>
        <v>1.0844</v>
      </c>
      <c r="AK80" s="202"/>
      <c r="AL80" s="291">
        <f t="shared" si="31"/>
        <v>46288</v>
      </c>
      <c r="AM80" s="202">
        <f t="shared" ref="AM80:AN80" si="769">AM79</f>
        <v>1.2178</v>
      </c>
      <c r="AN80" s="202">
        <f t="shared" si="769"/>
        <v>1.0844</v>
      </c>
      <c r="AO80" s="202"/>
      <c r="AP80" s="291">
        <f t="shared" si="33"/>
        <v>46653</v>
      </c>
      <c r="AQ80" s="202">
        <f t="shared" ref="AQ80:AR80" si="770">AQ79</f>
        <v>1.2178</v>
      </c>
      <c r="AR80" s="202">
        <f t="shared" si="770"/>
        <v>1.0844</v>
      </c>
      <c r="AS80" s="202"/>
      <c r="AT80" s="291">
        <f t="shared" si="35"/>
        <v>47019</v>
      </c>
      <c r="AU80" s="202">
        <f t="shared" ref="AU80:AV80" si="771">AU79</f>
        <v>1.2178</v>
      </c>
      <c r="AV80" s="202">
        <f t="shared" si="771"/>
        <v>1.0844</v>
      </c>
      <c r="AW80" s="202"/>
      <c r="AX80" s="291">
        <f t="shared" si="37"/>
        <v>47384</v>
      </c>
      <c r="AY80" s="202">
        <f t="shared" ref="AY80:AZ80" si="772">AY79</f>
        <v>1.2178</v>
      </c>
      <c r="AZ80" s="202">
        <f t="shared" si="772"/>
        <v>1.0844</v>
      </c>
      <c r="BA80" s="202"/>
      <c r="BB80" s="291">
        <f t="shared" si="39"/>
        <v>47749</v>
      </c>
      <c r="BC80" s="202">
        <f t="shared" ref="BC80:BD80" si="773">BC79</f>
        <v>1.2178</v>
      </c>
      <c r="BD80" s="202">
        <f t="shared" si="773"/>
        <v>1.0844</v>
      </c>
      <c r="BE80" s="202"/>
      <c r="BF80" s="291">
        <f t="shared" si="41"/>
        <v>48114</v>
      </c>
      <c r="BG80" s="202">
        <f t="shared" ref="BG80:BH80" si="774">BG79</f>
        <v>1.2178</v>
      </c>
      <c r="BH80" s="202">
        <f t="shared" si="774"/>
        <v>1.0844</v>
      </c>
      <c r="BI80" s="202"/>
      <c r="BJ80" s="291">
        <f t="shared" si="43"/>
        <v>48480</v>
      </c>
      <c r="BK80" s="291"/>
      <c r="BL80" s="291"/>
      <c r="BM80" s="291"/>
      <c r="BN80" s="291"/>
      <c r="BO80" s="291"/>
      <c r="BP80" s="291"/>
      <c r="BQ80" s="291"/>
      <c r="BR80" s="291"/>
      <c r="BS80" s="291"/>
      <c r="BT80" s="291"/>
      <c r="BU80" s="291"/>
      <c r="BV80" s="291"/>
      <c r="BW80" s="291"/>
      <c r="BX80" s="291"/>
      <c r="BY80" s="291"/>
      <c r="BZ80" s="291"/>
      <c r="CA80" s="291"/>
      <c r="CB80" s="291"/>
      <c r="CC80" s="291"/>
      <c r="CD80" s="291"/>
      <c r="CE80" s="291"/>
      <c r="CF80" s="291"/>
      <c r="CG80" s="291"/>
      <c r="CH80" s="291"/>
      <c r="CI80" s="291"/>
      <c r="CJ80" s="291"/>
      <c r="CK80" s="291"/>
      <c r="CL80" s="291"/>
      <c r="CM80" s="291"/>
      <c r="CN80" s="291"/>
      <c r="CO80" s="291"/>
      <c r="CP80" s="291"/>
      <c r="CQ80" s="291"/>
      <c r="CR80" s="291"/>
      <c r="CS80" s="291"/>
      <c r="CT80" s="291"/>
      <c r="CU80" s="291"/>
      <c r="CV80" s="291"/>
      <c r="CW80" s="291"/>
      <c r="CX80" s="291"/>
      <c r="CY80" s="291"/>
      <c r="CZ80" s="291"/>
      <c r="DA80" s="291"/>
      <c r="DB80" s="291"/>
      <c r="DC80" s="291"/>
      <c r="DD80" s="291"/>
      <c r="DE80" s="291"/>
      <c r="DF80" s="291"/>
      <c r="DG80" s="291"/>
      <c r="DH80" s="291"/>
      <c r="DI80" s="291"/>
      <c r="DJ80" s="291"/>
      <c r="DK80" s="291"/>
      <c r="DL80" s="291"/>
      <c r="DM80" s="291"/>
      <c r="DN80" s="291"/>
      <c r="DO80" s="291"/>
      <c r="DP80" s="291"/>
      <c r="DQ80" s="291"/>
      <c r="DR80" s="291"/>
      <c r="DS80" s="291"/>
      <c r="DT80" s="291"/>
      <c r="DU80" s="291"/>
      <c r="DV80" s="291"/>
      <c r="DW80" s="291"/>
      <c r="DX80" s="291"/>
      <c r="DY80" s="291"/>
      <c r="DZ80" s="291"/>
      <c r="EA80" s="291"/>
      <c r="EB80" s="291"/>
      <c r="EC80" s="291"/>
      <c r="ED80" s="291"/>
      <c r="EE80" s="291"/>
      <c r="EF80" s="291"/>
      <c r="EG80" s="291"/>
      <c r="EH80" s="291"/>
      <c r="EI80" s="291"/>
      <c r="EJ80" s="291"/>
      <c r="EK80" s="291"/>
      <c r="EL80" s="291"/>
      <c r="EM80" s="291"/>
      <c r="EN80" s="291"/>
      <c r="EO80" s="291"/>
      <c r="EP80" s="291"/>
      <c r="EQ80" s="291"/>
      <c r="ER80" s="291"/>
      <c r="ES80" s="291"/>
      <c r="ET80" s="291"/>
      <c r="EU80" s="291"/>
      <c r="EV80" s="291"/>
      <c r="EW80" s="291"/>
      <c r="EX80" s="291"/>
      <c r="EY80" s="291"/>
      <c r="EZ80" s="291"/>
      <c r="FA80" s="291"/>
      <c r="FB80" s="291"/>
      <c r="FC80" s="291"/>
      <c r="FD80" s="291"/>
      <c r="FE80" s="291"/>
      <c r="FF80" s="291"/>
      <c r="FG80" s="291"/>
      <c r="FH80" s="291"/>
      <c r="FI80" s="291"/>
      <c r="FJ80" s="291"/>
      <c r="FK80" s="291"/>
      <c r="FL80" s="291"/>
      <c r="FM80" s="291"/>
      <c r="FN80" s="291"/>
      <c r="FO80" s="291"/>
      <c r="FP80" s="291"/>
      <c r="FQ80" s="291"/>
      <c r="FR80" s="291"/>
      <c r="FS80" s="291"/>
      <c r="FT80" s="291"/>
      <c r="FU80" s="291"/>
      <c r="FV80" s="291"/>
      <c r="FW80" s="291"/>
      <c r="FX80" s="291"/>
      <c r="FY80" s="291"/>
      <c r="FZ80" s="291"/>
      <c r="GA80" s="291"/>
      <c r="GB80" s="291"/>
      <c r="GC80" s="291"/>
      <c r="GD80" s="291"/>
      <c r="GE80" s="291"/>
      <c r="GF80" s="291"/>
      <c r="GG80" s="291"/>
      <c r="GH80" s="291"/>
      <c r="GI80" s="291"/>
      <c r="GJ80" s="291"/>
      <c r="GK80" s="291"/>
      <c r="GL80" s="291"/>
      <c r="GM80" s="291"/>
      <c r="GN80" s="291"/>
      <c r="GO80" s="291"/>
      <c r="GP80" s="291"/>
      <c r="GQ80" s="291"/>
      <c r="GR80" s="291"/>
      <c r="GS80" s="291"/>
      <c r="GT80" s="291"/>
      <c r="GU80" s="291"/>
      <c r="GV80" s="291"/>
      <c r="GW80" s="291"/>
      <c r="GX80" s="291"/>
      <c r="GY80" s="291"/>
      <c r="GZ80" s="291"/>
      <c r="HA80" s="291"/>
      <c r="HB80" s="291"/>
      <c r="HC80" s="291"/>
      <c r="HD80" s="291"/>
      <c r="HE80" s="291"/>
      <c r="HF80" s="291"/>
      <c r="HG80" s="291"/>
      <c r="HH80" s="291"/>
      <c r="HI80" s="291"/>
      <c r="HJ80" s="291"/>
      <c r="HK80" s="291"/>
      <c r="HL80" s="291"/>
      <c r="HM80" s="291"/>
      <c r="HN80" s="291"/>
      <c r="HO80" s="291"/>
      <c r="HP80" s="291"/>
      <c r="HQ80" s="291"/>
    </row>
    <row r="81" ht="12.0" customHeight="1">
      <c r="A81" s="281">
        <f t="shared" si="44"/>
        <v>76</v>
      </c>
      <c r="B81" s="282">
        <f>'4. Summary statistics'!B316</f>
        <v>44827</v>
      </c>
      <c r="C81" s="283" t="str">
        <f t="shared" si="22"/>
        <v>09-2022</v>
      </c>
      <c r="D81" s="284">
        <f>'4. Summary statistics'!C316</f>
        <v>44736</v>
      </c>
      <c r="E81" s="285" t="str">
        <f>'4. Summary statistics'!D316</f>
        <v>LKA36422I237</v>
      </c>
      <c r="F81" s="286">
        <f>'4. Summary statistics'!G316</f>
        <v>37786.94</v>
      </c>
      <c r="G81" s="287">
        <f t="shared" si="23"/>
        <v>91</v>
      </c>
      <c r="H81" s="288"/>
      <c r="I81" s="283"/>
      <c r="J81" s="289"/>
      <c r="K81" s="289"/>
      <c r="L81" s="289"/>
      <c r="M81" s="289"/>
      <c r="N81" s="289"/>
      <c r="O81" s="289"/>
      <c r="P81" s="52"/>
      <c r="Q81" s="52"/>
      <c r="R81" s="52"/>
      <c r="S81" s="202"/>
      <c r="T81" s="202"/>
      <c r="U81" s="202"/>
      <c r="V81" s="290">
        <f>'4. Summary statistics'!B316</f>
        <v>44827</v>
      </c>
      <c r="W81" s="202">
        <f t="shared" ref="W81:X81" si="775">W80</f>
        <v>1.2178</v>
      </c>
      <c r="X81" s="202">
        <f t="shared" si="775"/>
        <v>1.0844</v>
      </c>
      <c r="Y81" s="202"/>
      <c r="Z81" s="291">
        <f t="shared" si="25"/>
        <v>45192</v>
      </c>
      <c r="AA81" s="202">
        <f t="shared" ref="AA81:AB81" si="776">AA80</f>
        <v>1.2178</v>
      </c>
      <c r="AB81" s="202">
        <f t="shared" si="776"/>
        <v>1.0844</v>
      </c>
      <c r="AC81" s="202"/>
      <c r="AD81" s="291">
        <f t="shared" si="27"/>
        <v>45558</v>
      </c>
      <c r="AE81" s="202">
        <f t="shared" ref="AE81:AF81" si="777">AE80</f>
        <v>1.2178</v>
      </c>
      <c r="AF81" s="202">
        <f t="shared" si="777"/>
        <v>1.0844</v>
      </c>
      <c r="AG81" s="202"/>
      <c r="AH81" s="291">
        <f t="shared" si="29"/>
        <v>45923</v>
      </c>
      <c r="AI81" s="202">
        <f t="shared" ref="AI81:AJ81" si="778">AI80</f>
        <v>1.2178</v>
      </c>
      <c r="AJ81" s="202">
        <f t="shared" si="778"/>
        <v>1.0844</v>
      </c>
      <c r="AK81" s="202"/>
      <c r="AL81" s="291">
        <f t="shared" si="31"/>
        <v>46288</v>
      </c>
      <c r="AM81" s="202">
        <f t="shared" ref="AM81:AN81" si="779">AM80</f>
        <v>1.2178</v>
      </c>
      <c r="AN81" s="202">
        <f t="shared" si="779"/>
        <v>1.0844</v>
      </c>
      <c r="AO81" s="202"/>
      <c r="AP81" s="291">
        <f t="shared" si="33"/>
        <v>46653</v>
      </c>
      <c r="AQ81" s="202">
        <f t="shared" ref="AQ81:AR81" si="780">AQ80</f>
        <v>1.2178</v>
      </c>
      <c r="AR81" s="202">
        <f t="shared" si="780"/>
        <v>1.0844</v>
      </c>
      <c r="AS81" s="202"/>
      <c r="AT81" s="291">
        <f t="shared" si="35"/>
        <v>47019</v>
      </c>
      <c r="AU81" s="202">
        <f t="shared" ref="AU81:AV81" si="781">AU80</f>
        <v>1.2178</v>
      </c>
      <c r="AV81" s="202">
        <f t="shared" si="781"/>
        <v>1.0844</v>
      </c>
      <c r="AW81" s="202"/>
      <c r="AX81" s="291">
        <f t="shared" si="37"/>
        <v>47384</v>
      </c>
      <c r="AY81" s="202">
        <f t="shared" ref="AY81:AZ81" si="782">AY80</f>
        <v>1.2178</v>
      </c>
      <c r="AZ81" s="202">
        <f t="shared" si="782"/>
        <v>1.0844</v>
      </c>
      <c r="BA81" s="202"/>
      <c r="BB81" s="291">
        <f t="shared" si="39"/>
        <v>47749</v>
      </c>
      <c r="BC81" s="202">
        <f t="shared" ref="BC81:BD81" si="783">BC80</f>
        <v>1.2178</v>
      </c>
      <c r="BD81" s="202">
        <f t="shared" si="783"/>
        <v>1.0844</v>
      </c>
      <c r="BE81" s="202"/>
      <c r="BF81" s="291">
        <f t="shared" si="41"/>
        <v>48114</v>
      </c>
      <c r="BG81" s="202">
        <f t="shared" ref="BG81:BH81" si="784">BG80</f>
        <v>1.2178</v>
      </c>
      <c r="BH81" s="202">
        <f t="shared" si="784"/>
        <v>1.0844</v>
      </c>
      <c r="BI81" s="202"/>
      <c r="BJ81" s="291">
        <f t="shared" si="43"/>
        <v>48480</v>
      </c>
      <c r="BK81" s="291"/>
      <c r="BL81" s="291"/>
      <c r="BM81" s="291"/>
      <c r="BN81" s="291"/>
      <c r="BO81" s="291"/>
      <c r="BP81" s="291"/>
      <c r="BQ81" s="291"/>
      <c r="BR81" s="291"/>
      <c r="BS81" s="291"/>
      <c r="BT81" s="291"/>
      <c r="BU81" s="291"/>
      <c r="BV81" s="291"/>
      <c r="BW81" s="291"/>
      <c r="BX81" s="291"/>
      <c r="BY81" s="291"/>
      <c r="BZ81" s="291"/>
      <c r="CA81" s="291"/>
      <c r="CB81" s="291"/>
      <c r="CC81" s="291"/>
      <c r="CD81" s="291"/>
      <c r="CE81" s="291"/>
      <c r="CF81" s="291"/>
      <c r="CG81" s="291"/>
      <c r="CH81" s="291"/>
      <c r="CI81" s="291"/>
      <c r="CJ81" s="291"/>
      <c r="CK81" s="291"/>
      <c r="CL81" s="291"/>
      <c r="CM81" s="291"/>
      <c r="CN81" s="291"/>
      <c r="CO81" s="291"/>
      <c r="CP81" s="291"/>
      <c r="CQ81" s="291"/>
      <c r="CR81" s="291"/>
      <c r="CS81" s="291"/>
      <c r="CT81" s="291"/>
      <c r="CU81" s="291"/>
      <c r="CV81" s="291"/>
      <c r="CW81" s="291"/>
      <c r="CX81" s="291"/>
      <c r="CY81" s="291"/>
      <c r="CZ81" s="291"/>
      <c r="DA81" s="291"/>
      <c r="DB81" s="291"/>
      <c r="DC81" s="291"/>
      <c r="DD81" s="291"/>
      <c r="DE81" s="291"/>
      <c r="DF81" s="291"/>
      <c r="DG81" s="291"/>
      <c r="DH81" s="291"/>
      <c r="DI81" s="291"/>
      <c r="DJ81" s="291"/>
      <c r="DK81" s="291"/>
      <c r="DL81" s="291"/>
      <c r="DM81" s="291"/>
      <c r="DN81" s="291"/>
      <c r="DO81" s="291"/>
      <c r="DP81" s="291"/>
      <c r="DQ81" s="291"/>
      <c r="DR81" s="291"/>
      <c r="DS81" s="291"/>
      <c r="DT81" s="291"/>
      <c r="DU81" s="291"/>
      <c r="DV81" s="291"/>
      <c r="DW81" s="291"/>
      <c r="DX81" s="291"/>
      <c r="DY81" s="291"/>
      <c r="DZ81" s="291"/>
      <c r="EA81" s="291"/>
      <c r="EB81" s="291"/>
      <c r="EC81" s="291"/>
      <c r="ED81" s="291"/>
      <c r="EE81" s="291"/>
      <c r="EF81" s="291"/>
      <c r="EG81" s="291"/>
      <c r="EH81" s="291"/>
      <c r="EI81" s="291"/>
      <c r="EJ81" s="291"/>
      <c r="EK81" s="291"/>
      <c r="EL81" s="291"/>
      <c r="EM81" s="291"/>
      <c r="EN81" s="291"/>
      <c r="EO81" s="291"/>
      <c r="EP81" s="291"/>
      <c r="EQ81" s="291"/>
      <c r="ER81" s="291"/>
      <c r="ES81" s="291"/>
      <c r="ET81" s="291"/>
      <c r="EU81" s="291"/>
      <c r="EV81" s="291"/>
      <c r="EW81" s="291"/>
      <c r="EX81" s="291"/>
      <c r="EY81" s="291"/>
      <c r="EZ81" s="291"/>
      <c r="FA81" s="291"/>
      <c r="FB81" s="291"/>
      <c r="FC81" s="291"/>
      <c r="FD81" s="291"/>
      <c r="FE81" s="291"/>
      <c r="FF81" s="291"/>
      <c r="FG81" s="291"/>
      <c r="FH81" s="291"/>
      <c r="FI81" s="291"/>
      <c r="FJ81" s="291"/>
      <c r="FK81" s="291"/>
      <c r="FL81" s="291"/>
      <c r="FM81" s="291"/>
      <c r="FN81" s="291"/>
      <c r="FO81" s="291"/>
      <c r="FP81" s="291"/>
      <c r="FQ81" s="291"/>
      <c r="FR81" s="291"/>
      <c r="FS81" s="291"/>
      <c r="FT81" s="291"/>
      <c r="FU81" s="291"/>
      <c r="FV81" s="291"/>
      <c r="FW81" s="291"/>
      <c r="FX81" s="291"/>
      <c r="FY81" s="291"/>
      <c r="FZ81" s="291"/>
      <c r="GA81" s="291"/>
      <c r="GB81" s="291"/>
      <c r="GC81" s="291"/>
      <c r="GD81" s="291"/>
      <c r="GE81" s="291"/>
      <c r="GF81" s="291"/>
      <c r="GG81" s="291"/>
      <c r="GH81" s="291"/>
      <c r="GI81" s="291"/>
      <c r="GJ81" s="291"/>
      <c r="GK81" s="291"/>
      <c r="GL81" s="291"/>
      <c r="GM81" s="291"/>
      <c r="GN81" s="291"/>
      <c r="GO81" s="291"/>
      <c r="GP81" s="291"/>
      <c r="GQ81" s="291"/>
      <c r="GR81" s="291"/>
      <c r="GS81" s="291"/>
      <c r="GT81" s="291"/>
      <c r="GU81" s="291"/>
      <c r="GV81" s="291"/>
      <c r="GW81" s="291"/>
      <c r="GX81" s="291"/>
      <c r="GY81" s="291"/>
      <c r="GZ81" s="291"/>
      <c r="HA81" s="291"/>
      <c r="HB81" s="291"/>
      <c r="HC81" s="291"/>
      <c r="HD81" s="291"/>
      <c r="HE81" s="291"/>
      <c r="HF81" s="291"/>
      <c r="HG81" s="291"/>
      <c r="HH81" s="291"/>
      <c r="HI81" s="291"/>
      <c r="HJ81" s="291"/>
      <c r="HK81" s="291"/>
      <c r="HL81" s="291"/>
      <c r="HM81" s="291"/>
      <c r="HN81" s="291"/>
      <c r="HO81" s="291"/>
      <c r="HP81" s="291"/>
      <c r="HQ81" s="291"/>
    </row>
    <row r="82" ht="12.0" customHeight="1">
      <c r="A82" s="281">
        <f t="shared" si="44"/>
        <v>77</v>
      </c>
      <c r="B82" s="282">
        <f>'4. Summary statistics'!B317</f>
        <v>44827</v>
      </c>
      <c r="C82" s="283" t="str">
        <f t="shared" si="22"/>
        <v>09-2022</v>
      </c>
      <c r="D82" s="284">
        <f>'4. Summary statistics'!C317</f>
        <v>44757</v>
      </c>
      <c r="E82" s="285" t="str">
        <f>'4. Summary statistics'!D317</f>
        <v>LKA36422I237</v>
      </c>
      <c r="F82" s="286">
        <f>'4. Summary statistics'!G317</f>
        <v>10498</v>
      </c>
      <c r="G82" s="287">
        <f t="shared" si="23"/>
        <v>70</v>
      </c>
      <c r="H82" s="288"/>
      <c r="I82" s="283"/>
      <c r="J82" s="289"/>
      <c r="K82" s="289"/>
      <c r="L82" s="289"/>
      <c r="M82" s="289"/>
      <c r="N82" s="289"/>
      <c r="O82" s="289"/>
      <c r="P82" s="52"/>
      <c r="Q82" s="52"/>
      <c r="R82" s="52"/>
      <c r="S82" s="202"/>
      <c r="T82" s="202"/>
      <c r="U82" s="202"/>
      <c r="V82" s="290">
        <f>'4. Summary statistics'!B317</f>
        <v>44827</v>
      </c>
      <c r="W82" s="202">
        <f t="shared" ref="W82:X82" si="785">W81</f>
        <v>1.2178</v>
      </c>
      <c r="X82" s="202">
        <f t="shared" si="785"/>
        <v>1.0844</v>
      </c>
      <c r="Y82" s="202"/>
      <c r="Z82" s="291">
        <f t="shared" si="25"/>
        <v>45192</v>
      </c>
      <c r="AA82" s="202">
        <f t="shared" ref="AA82:AB82" si="786">AA81</f>
        <v>1.2178</v>
      </c>
      <c r="AB82" s="202">
        <f t="shared" si="786"/>
        <v>1.0844</v>
      </c>
      <c r="AC82" s="202"/>
      <c r="AD82" s="291">
        <f t="shared" si="27"/>
        <v>45558</v>
      </c>
      <c r="AE82" s="202">
        <f t="shared" ref="AE82:AF82" si="787">AE81</f>
        <v>1.2178</v>
      </c>
      <c r="AF82" s="202">
        <f t="shared" si="787"/>
        <v>1.0844</v>
      </c>
      <c r="AG82" s="202"/>
      <c r="AH82" s="291">
        <f t="shared" si="29"/>
        <v>45923</v>
      </c>
      <c r="AI82" s="202">
        <f t="shared" ref="AI82:AJ82" si="788">AI81</f>
        <v>1.2178</v>
      </c>
      <c r="AJ82" s="202">
        <f t="shared" si="788"/>
        <v>1.0844</v>
      </c>
      <c r="AK82" s="202"/>
      <c r="AL82" s="291">
        <f t="shared" si="31"/>
        <v>46288</v>
      </c>
      <c r="AM82" s="202">
        <f t="shared" ref="AM82:AN82" si="789">AM81</f>
        <v>1.2178</v>
      </c>
      <c r="AN82" s="202">
        <f t="shared" si="789"/>
        <v>1.0844</v>
      </c>
      <c r="AO82" s="202"/>
      <c r="AP82" s="291">
        <f t="shared" si="33"/>
        <v>46653</v>
      </c>
      <c r="AQ82" s="202">
        <f t="shared" ref="AQ82:AR82" si="790">AQ81</f>
        <v>1.2178</v>
      </c>
      <c r="AR82" s="202">
        <f t="shared" si="790"/>
        <v>1.0844</v>
      </c>
      <c r="AS82" s="202"/>
      <c r="AT82" s="291">
        <f t="shared" si="35"/>
        <v>47019</v>
      </c>
      <c r="AU82" s="202">
        <f t="shared" ref="AU82:AV82" si="791">AU81</f>
        <v>1.2178</v>
      </c>
      <c r="AV82" s="202">
        <f t="shared" si="791"/>
        <v>1.0844</v>
      </c>
      <c r="AW82" s="202"/>
      <c r="AX82" s="291">
        <f t="shared" si="37"/>
        <v>47384</v>
      </c>
      <c r="AY82" s="202">
        <f t="shared" ref="AY82:AZ82" si="792">AY81</f>
        <v>1.2178</v>
      </c>
      <c r="AZ82" s="202">
        <f t="shared" si="792"/>
        <v>1.0844</v>
      </c>
      <c r="BA82" s="202"/>
      <c r="BB82" s="291">
        <f t="shared" si="39"/>
        <v>47749</v>
      </c>
      <c r="BC82" s="202">
        <f t="shared" ref="BC82:BD82" si="793">BC81</f>
        <v>1.2178</v>
      </c>
      <c r="BD82" s="202">
        <f t="shared" si="793"/>
        <v>1.0844</v>
      </c>
      <c r="BE82" s="202"/>
      <c r="BF82" s="291">
        <f t="shared" si="41"/>
        <v>48114</v>
      </c>
      <c r="BG82" s="202">
        <f t="shared" ref="BG82:BH82" si="794">BG81</f>
        <v>1.2178</v>
      </c>
      <c r="BH82" s="202">
        <f t="shared" si="794"/>
        <v>1.0844</v>
      </c>
      <c r="BI82" s="202"/>
      <c r="BJ82" s="291">
        <f t="shared" si="43"/>
        <v>48480</v>
      </c>
      <c r="BK82" s="291"/>
      <c r="BL82" s="291"/>
      <c r="BM82" s="291"/>
      <c r="BN82" s="291"/>
      <c r="BO82" s="291"/>
      <c r="BP82" s="291"/>
      <c r="BQ82" s="291"/>
      <c r="BR82" s="291"/>
      <c r="BS82" s="291"/>
      <c r="BT82" s="291"/>
      <c r="BU82" s="291"/>
      <c r="BV82" s="291"/>
      <c r="BW82" s="291"/>
      <c r="BX82" s="291"/>
      <c r="BY82" s="291"/>
      <c r="BZ82" s="291"/>
      <c r="CA82" s="291"/>
      <c r="CB82" s="291"/>
      <c r="CC82" s="291"/>
      <c r="CD82" s="291"/>
      <c r="CE82" s="291"/>
      <c r="CF82" s="291"/>
      <c r="CG82" s="291"/>
      <c r="CH82" s="291"/>
      <c r="CI82" s="291"/>
      <c r="CJ82" s="291"/>
      <c r="CK82" s="291"/>
      <c r="CL82" s="291"/>
      <c r="CM82" s="291"/>
      <c r="CN82" s="291"/>
      <c r="CO82" s="291"/>
      <c r="CP82" s="291"/>
      <c r="CQ82" s="291"/>
      <c r="CR82" s="291"/>
      <c r="CS82" s="291"/>
      <c r="CT82" s="291"/>
      <c r="CU82" s="291"/>
      <c r="CV82" s="291"/>
      <c r="CW82" s="291"/>
      <c r="CX82" s="291"/>
      <c r="CY82" s="291"/>
      <c r="CZ82" s="291"/>
      <c r="DA82" s="291"/>
      <c r="DB82" s="291"/>
      <c r="DC82" s="291"/>
      <c r="DD82" s="291"/>
      <c r="DE82" s="291"/>
      <c r="DF82" s="291"/>
      <c r="DG82" s="291"/>
      <c r="DH82" s="291"/>
      <c r="DI82" s="291"/>
      <c r="DJ82" s="291"/>
      <c r="DK82" s="291"/>
      <c r="DL82" s="291"/>
      <c r="DM82" s="291"/>
      <c r="DN82" s="291"/>
      <c r="DO82" s="291"/>
      <c r="DP82" s="291"/>
      <c r="DQ82" s="291"/>
      <c r="DR82" s="291"/>
      <c r="DS82" s="291"/>
      <c r="DT82" s="291"/>
      <c r="DU82" s="291"/>
      <c r="DV82" s="291"/>
      <c r="DW82" s="291"/>
      <c r="DX82" s="291"/>
      <c r="DY82" s="291"/>
      <c r="DZ82" s="291"/>
      <c r="EA82" s="291"/>
      <c r="EB82" s="291"/>
      <c r="EC82" s="291"/>
      <c r="ED82" s="291"/>
      <c r="EE82" s="291"/>
      <c r="EF82" s="291"/>
      <c r="EG82" s="291"/>
      <c r="EH82" s="291"/>
      <c r="EI82" s="291"/>
      <c r="EJ82" s="291"/>
      <c r="EK82" s="291"/>
      <c r="EL82" s="291"/>
      <c r="EM82" s="291"/>
      <c r="EN82" s="291"/>
      <c r="EO82" s="291"/>
      <c r="EP82" s="291"/>
      <c r="EQ82" s="291"/>
      <c r="ER82" s="291"/>
      <c r="ES82" s="291"/>
      <c r="ET82" s="291"/>
      <c r="EU82" s="291"/>
      <c r="EV82" s="291"/>
      <c r="EW82" s="291"/>
      <c r="EX82" s="291"/>
      <c r="EY82" s="291"/>
      <c r="EZ82" s="291"/>
      <c r="FA82" s="291"/>
      <c r="FB82" s="291"/>
      <c r="FC82" s="291"/>
      <c r="FD82" s="291"/>
      <c r="FE82" s="291"/>
      <c r="FF82" s="291"/>
      <c r="FG82" s="291"/>
      <c r="FH82" s="291"/>
      <c r="FI82" s="291"/>
      <c r="FJ82" s="291"/>
      <c r="FK82" s="291"/>
      <c r="FL82" s="291"/>
      <c r="FM82" s="291"/>
      <c r="FN82" s="291"/>
      <c r="FO82" s="291"/>
      <c r="FP82" s="291"/>
      <c r="FQ82" s="291"/>
      <c r="FR82" s="291"/>
      <c r="FS82" s="291"/>
      <c r="FT82" s="291"/>
      <c r="FU82" s="291"/>
      <c r="FV82" s="291"/>
      <c r="FW82" s="291"/>
      <c r="FX82" s="291"/>
      <c r="FY82" s="291"/>
      <c r="FZ82" s="291"/>
      <c r="GA82" s="291"/>
      <c r="GB82" s="291"/>
      <c r="GC82" s="291"/>
      <c r="GD82" s="291"/>
      <c r="GE82" s="291"/>
      <c r="GF82" s="291"/>
      <c r="GG82" s="291"/>
      <c r="GH82" s="291"/>
      <c r="GI82" s="291"/>
      <c r="GJ82" s="291"/>
      <c r="GK82" s="291"/>
      <c r="GL82" s="291"/>
      <c r="GM82" s="291"/>
      <c r="GN82" s="291"/>
      <c r="GO82" s="291"/>
      <c r="GP82" s="291"/>
      <c r="GQ82" s="291"/>
      <c r="GR82" s="291"/>
      <c r="GS82" s="291"/>
      <c r="GT82" s="291"/>
      <c r="GU82" s="291"/>
      <c r="GV82" s="291"/>
      <c r="GW82" s="291"/>
      <c r="GX82" s="291"/>
      <c r="GY82" s="291"/>
      <c r="GZ82" s="291"/>
      <c r="HA82" s="291"/>
      <c r="HB82" s="291"/>
      <c r="HC82" s="291"/>
      <c r="HD82" s="291"/>
      <c r="HE82" s="291"/>
      <c r="HF82" s="291"/>
      <c r="HG82" s="291"/>
      <c r="HH82" s="291"/>
      <c r="HI82" s="291"/>
      <c r="HJ82" s="291"/>
      <c r="HK82" s="291"/>
      <c r="HL82" s="291"/>
      <c r="HM82" s="291"/>
      <c r="HN82" s="291"/>
      <c r="HO82" s="291"/>
      <c r="HP82" s="291"/>
      <c r="HQ82" s="291"/>
    </row>
    <row r="83" ht="12.0" customHeight="1">
      <c r="A83" s="281">
        <f t="shared" si="44"/>
        <v>78</v>
      </c>
      <c r="B83" s="282">
        <f>'4. Summary statistics'!B318</f>
        <v>44834</v>
      </c>
      <c r="C83" s="283" t="str">
        <f t="shared" si="22"/>
        <v>09-2022</v>
      </c>
      <c r="D83" s="284">
        <f>'4. Summary statistics'!C318</f>
        <v>44470</v>
      </c>
      <c r="E83" s="285" t="str">
        <f>'4. Summary statistics'!D318</f>
        <v>LKA36422I302</v>
      </c>
      <c r="F83" s="286">
        <f>'4. Summary statistics'!G318</f>
        <v>22306.62</v>
      </c>
      <c r="G83" s="287">
        <f t="shared" si="23"/>
        <v>364</v>
      </c>
      <c r="H83" s="288"/>
      <c r="I83" s="283"/>
      <c r="J83" s="289"/>
      <c r="K83" s="289"/>
      <c r="L83" s="289"/>
      <c r="M83" s="289"/>
      <c r="N83" s="289"/>
      <c r="O83" s="289"/>
      <c r="P83" s="52"/>
      <c r="Q83" s="52"/>
      <c r="R83" s="52"/>
      <c r="S83" s="202"/>
      <c r="T83" s="202"/>
      <c r="U83" s="202"/>
      <c r="V83" s="290">
        <f>'4. Summary statistics'!B318</f>
        <v>44834</v>
      </c>
      <c r="W83" s="202">
        <f t="shared" ref="W83:X83" si="795">W82</f>
        <v>1.2178</v>
      </c>
      <c r="X83" s="202">
        <f t="shared" si="795"/>
        <v>1.0844</v>
      </c>
      <c r="Y83" s="202"/>
      <c r="Z83" s="291">
        <f t="shared" si="25"/>
        <v>45199</v>
      </c>
      <c r="AA83" s="202">
        <f t="shared" ref="AA83:AB83" si="796">AA82</f>
        <v>1.2178</v>
      </c>
      <c r="AB83" s="202">
        <f t="shared" si="796"/>
        <v>1.0844</v>
      </c>
      <c r="AC83" s="202"/>
      <c r="AD83" s="291">
        <f t="shared" si="27"/>
        <v>45565</v>
      </c>
      <c r="AE83" s="202">
        <f t="shared" ref="AE83:AF83" si="797">AE82</f>
        <v>1.2178</v>
      </c>
      <c r="AF83" s="202">
        <f t="shared" si="797"/>
        <v>1.0844</v>
      </c>
      <c r="AG83" s="202"/>
      <c r="AH83" s="291">
        <f t="shared" si="29"/>
        <v>45930</v>
      </c>
      <c r="AI83" s="202">
        <f t="shared" ref="AI83:AJ83" si="798">AI82</f>
        <v>1.2178</v>
      </c>
      <c r="AJ83" s="202">
        <f t="shared" si="798"/>
        <v>1.0844</v>
      </c>
      <c r="AK83" s="202"/>
      <c r="AL83" s="291">
        <f t="shared" si="31"/>
        <v>46295</v>
      </c>
      <c r="AM83" s="202">
        <f t="shared" ref="AM83:AN83" si="799">AM82</f>
        <v>1.2178</v>
      </c>
      <c r="AN83" s="202">
        <f t="shared" si="799"/>
        <v>1.0844</v>
      </c>
      <c r="AO83" s="202"/>
      <c r="AP83" s="291">
        <f t="shared" si="33"/>
        <v>46660</v>
      </c>
      <c r="AQ83" s="202">
        <f t="shared" ref="AQ83:AR83" si="800">AQ82</f>
        <v>1.2178</v>
      </c>
      <c r="AR83" s="202">
        <f t="shared" si="800"/>
        <v>1.0844</v>
      </c>
      <c r="AS83" s="202"/>
      <c r="AT83" s="291">
        <f t="shared" si="35"/>
        <v>47026</v>
      </c>
      <c r="AU83" s="202">
        <f t="shared" ref="AU83:AV83" si="801">AU82</f>
        <v>1.2178</v>
      </c>
      <c r="AV83" s="202">
        <f t="shared" si="801"/>
        <v>1.0844</v>
      </c>
      <c r="AW83" s="202"/>
      <c r="AX83" s="291">
        <f t="shared" si="37"/>
        <v>47391</v>
      </c>
      <c r="AY83" s="202">
        <f t="shared" ref="AY83:AZ83" si="802">AY82</f>
        <v>1.2178</v>
      </c>
      <c r="AZ83" s="202">
        <f t="shared" si="802"/>
        <v>1.0844</v>
      </c>
      <c r="BA83" s="202"/>
      <c r="BB83" s="291">
        <f t="shared" si="39"/>
        <v>47756</v>
      </c>
      <c r="BC83" s="202">
        <f t="shared" ref="BC83:BD83" si="803">BC82</f>
        <v>1.2178</v>
      </c>
      <c r="BD83" s="202">
        <f t="shared" si="803"/>
        <v>1.0844</v>
      </c>
      <c r="BE83" s="202"/>
      <c r="BF83" s="291">
        <f t="shared" si="41"/>
        <v>48121</v>
      </c>
      <c r="BG83" s="202">
        <f t="shared" ref="BG83:BH83" si="804">BG82</f>
        <v>1.2178</v>
      </c>
      <c r="BH83" s="202">
        <f t="shared" si="804"/>
        <v>1.0844</v>
      </c>
      <c r="BI83" s="202"/>
      <c r="BJ83" s="291">
        <f t="shared" si="43"/>
        <v>48487</v>
      </c>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row>
    <row r="84" ht="12.0" customHeight="1">
      <c r="A84" s="281">
        <f t="shared" si="44"/>
        <v>79</v>
      </c>
      <c r="B84" s="282">
        <f>'4. Summary statistics'!B319</f>
        <v>44834</v>
      </c>
      <c r="C84" s="283" t="str">
        <f t="shared" si="22"/>
        <v>09-2022</v>
      </c>
      <c r="D84" s="284">
        <f>'4. Summary statistics'!C319</f>
        <v>44473</v>
      </c>
      <c r="E84" s="285" t="str">
        <f>'4. Summary statistics'!D319</f>
        <v>LKA36422I302</v>
      </c>
      <c r="F84" s="286">
        <f>'4. Summary statistics'!G319</f>
        <v>25000</v>
      </c>
      <c r="G84" s="287">
        <f t="shared" si="23"/>
        <v>361</v>
      </c>
      <c r="H84" s="288"/>
      <c r="I84" s="283"/>
      <c r="J84" s="289"/>
      <c r="K84" s="289"/>
      <c r="L84" s="289"/>
      <c r="M84" s="289"/>
      <c r="N84" s="289"/>
      <c r="O84" s="289"/>
      <c r="P84" s="52"/>
      <c r="Q84" s="52"/>
      <c r="R84" s="52"/>
      <c r="S84" s="202"/>
      <c r="T84" s="202"/>
      <c r="U84" s="202"/>
      <c r="V84" s="290">
        <f>'4. Summary statistics'!B319</f>
        <v>44834</v>
      </c>
      <c r="W84" s="202">
        <f t="shared" ref="W84:X84" si="805">W83</f>
        <v>1.2178</v>
      </c>
      <c r="X84" s="202">
        <f t="shared" si="805"/>
        <v>1.0844</v>
      </c>
      <c r="Y84" s="202"/>
      <c r="Z84" s="291">
        <f t="shared" si="25"/>
        <v>45199</v>
      </c>
      <c r="AA84" s="202">
        <f t="shared" ref="AA84:AB84" si="806">AA83</f>
        <v>1.2178</v>
      </c>
      <c r="AB84" s="202">
        <f t="shared" si="806"/>
        <v>1.0844</v>
      </c>
      <c r="AC84" s="202"/>
      <c r="AD84" s="291">
        <f t="shared" si="27"/>
        <v>45565</v>
      </c>
      <c r="AE84" s="202">
        <f t="shared" ref="AE84:AF84" si="807">AE83</f>
        <v>1.2178</v>
      </c>
      <c r="AF84" s="202">
        <f t="shared" si="807"/>
        <v>1.0844</v>
      </c>
      <c r="AG84" s="202"/>
      <c r="AH84" s="291">
        <f t="shared" si="29"/>
        <v>45930</v>
      </c>
      <c r="AI84" s="202">
        <f t="shared" ref="AI84:AJ84" si="808">AI83</f>
        <v>1.2178</v>
      </c>
      <c r="AJ84" s="202">
        <f t="shared" si="808"/>
        <v>1.0844</v>
      </c>
      <c r="AK84" s="202"/>
      <c r="AL84" s="291">
        <f t="shared" si="31"/>
        <v>46295</v>
      </c>
      <c r="AM84" s="202">
        <f t="shared" ref="AM84:AN84" si="809">AM83</f>
        <v>1.2178</v>
      </c>
      <c r="AN84" s="202">
        <f t="shared" si="809"/>
        <v>1.0844</v>
      </c>
      <c r="AO84" s="202"/>
      <c r="AP84" s="291">
        <f t="shared" si="33"/>
        <v>46660</v>
      </c>
      <c r="AQ84" s="202">
        <f t="shared" ref="AQ84:AR84" si="810">AQ83</f>
        <v>1.2178</v>
      </c>
      <c r="AR84" s="202">
        <f t="shared" si="810"/>
        <v>1.0844</v>
      </c>
      <c r="AS84" s="202"/>
      <c r="AT84" s="291">
        <f t="shared" si="35"/>
        <v>47026</v>
      </c>
      <c r="AU84" s="202">
        <f t="shared" ref="AU84:AV84" si="811">AU83</f>
        <v>1.2178</v>
      </c>
      <c r="AV84" s="202">
        <f t="shared" si="811"/>
        <v>1.0844</v>
      </c>
      <c r="AW84" s="202"/>
      <c r="AX84" s="291">
        <f t="shared" si="37"/>
        <v>47391</v>
      </c>
      <c r="AY84" s="202">
        <f t="shared" ref="AY84:AZ84" si="812">AY83</f>
        <v>1.2178</v>
      </c>
      <c r="AZ84" s="202">
        <f t="shared" si="812"/>
        <v>1.0844</v>
      </c>
      <c r="BA84" s="202"/>
      <c r="BB84" s="291">
        <f t="shared" si="39"/>
        <v>47756</v>
      </c>
      <c r="BC84" s="202">
        <f t="shared" ref="BC84:BD84" si="813">BC83</f>
        <v>1.2178</v>
      </c>
      <c r="BD84" s="202">
        <f t="shared" si="813"/>
        <v>1.0844</v>
      </c>
      <c r="BE84" s="202"/>
      <c r="BF84" s="291">
        <f t="shared" si="41"/>
        <v>48121</v>
      </c>
      <c r="BG84" s="202">
        <f t="shared" ref="BG84:BH84" si="814">BG83</f>
        <v>1.2178</v>
      </c>
      <c r="BH84" s="202">
        <f t="shared" si="814"/>
        <v>1.0844</v>
      </c>
      <c r="BI84" s="202"/>
      <c r="BJ84" s="291">
        <f t="shared" si="43"/>
        <v>48487</v>
      </c>
      <c r="BK84" s="291"/>
      <c r="BL84" s="291"/>
      <c r="BM84" s="291"/>
      <c r="BN84" s="291"/>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1"/>
      <c r="DU84" s="291"/>
      <c r="DV84" s="291"/>
      <c r="DW84" s="291"/>
      <c r="DX84" s="291"/>
      <c r="DY84" s="291"/>
      <c r="DZ84" s="291"/>
      <c r="EA84" s="291"/>
      <c r="EB84" s="291"/>
      <c r="EC84" s="291"/>
      <c r="ED84" s="291"/>
      <c r="EE84" s="291"/>
      <c r="EF84" s="291"/>
      <c r="EG84" s="291"/>
      <c r="EH84" s="291"/>
      <c r="EI84" s="291"/>
      <c r="EJ84" s="291"/>
      <c r="EK84" s="291"/>
      <c r="EL84" s="291"/>
      <c r="EM84" s="291"/>
      <c r="EN84" s="291"/>
      <c r="EO84" s="291"/>
      <c r="EP84" s="291"/>
      <c r="EQ84" s="291"/>
      <c r="ER84" s="291"/>
      <c r="ES84" s="291"/>
      <c r="ET84" s="291"/>
      <c r="EU84" s="291"/>
      <c r="EV84" s="291"/>
      <c r="EW84" s="291"/>
      <c r="EX84" s="291"/>
      <c r="EY84" s="291"/>
      <c r="EZ84" s="291"/>
      <c r="FA84" s="291"/>
      <c r="FB84" s="291"/>
      <c r="FC84" s="291"/>
      <c r="FD84" s="291"/>
      <c r="FE84" s="291"/>
      <c r="FF84" s="291"/>
      <c r="FG84" s="291"/>
      <c r="FH84" s="291"/>
      <c r="FI84" s="291"/>
      <c r="FJ84" s="291"/>
      <c r="FK84" s="291"/>
      <c r="FL84" s="291"/>
      <c r="FM84" s="291"/>
      <c r="FN84" s="291"/>
      <c r="FO84" s="291"/>
      <c r="FP84" s="291"/>
      <c r="FQ84" s="291"/>
      <c r="FR84" s="291"/>
      <c r="FS84" s="291"/>
      <c r="FT84" s="291"/>
      <c r="FU84" s="291"/>
      <c r="FV84" s="291"/>
      <c r="FW84" s="291"/>
      <c r="FX84" s="291"/>
      <c r="FY84" s="291"/>
      <c r="FZ84" s="291"/>
      <c r="GA84" s="291"/>
      <c r="GB84" s="291"/>
      <c r="GC84" s="291"/>
      <c r="GD84" s="291"/>
      <c r="GE84" s="291"/>
      <c r="GF84" s="291"/>
      <c r="GG84" s="291"/>
      <c r="GH84" s="291"/>
      <c r="GI84" s="291"/>
      <c r="GJ84" s="291"/>
      <c r="GK84" s="291"/>
      <c r="GL84" s="291"/>
      <c r="GM84" s="291"/>
      <c r="GN84" s="291"/>
      <c r="GO84" s="291"/>
      <c r="GP84" s="291"/>
      <c r="GQ84" s="291"/>
      <c r="GR84" s="291"/>
      <c r="GS84" s="291"/>
      <c r="GT84" s="291"/>
      <c r="GU84" s="291"/>
      <c r="GV84" s="291"/>
      <c r="GW84" s="291"/>
      <c r="GX84" s="291"/>
      <c r="GY84" s="291"/>
      <c r="GZ84" s="291"/>
      <c r="HA84" s="291"/>
      <c r="HB84" s="291"/>
      <c r="HC84" s="291"/>
      <c r="HD84" s="291"/>
      <c r="HE84" s="291"/>
      <c r="HF84" s="291"/>
      <c r="HG84" s="291"/>
      <c r="HH84" s="291"/>
      <c r="HI84" s="291"/>
      <c r="HJ84" s="291"/>
      <c r="HK84" s="291"/>
      <c r="HL84" s="291"/>
      <c r="HM84" s="291"/>
      <c r="HN84" s="291"/>
      <c r="HO84" s="291"/>
      <c r="HP84" s="291"/>
      <c r="HQ84" s="291"/>
    </row>
    <row r="85" ht="12.0" customHeight="1">
      <c r="A85" s="281">
        <f t="shared" si="44"/>
        <v>80</v>
      </c>
      <c r="B85" s="282">
        <f>'4. Summary statistics'!B320</f>
        <v>44834</v>
      </c>
      <c r="C85" s="283" t="str">
        <f t="shared" si="22"/>
        <v>09-2022</v>
      </c>
      <c r="D85" s="284">
        <f>'4. Summary statistics'!C320</f>
        <v>44652</v>
      </c>
      <c r="E85" s="285" t="str">
        <f>'4. Summary statistics'!D320</f>
        <v>LKA18222I308</v>
      </c>
      <c r="F85" s="286">
        <f>'4. Summary statistics'!G320</f>
        <v>5</v>
      </c>
      <c r="G85" s="287">
        <f t="shared" si="23"/>
        <v>182</v>
      </c>
      <c r="H85" s="288"/>
      <c r="I85" s="283"/>
      <c r="J85" s="289"/>
      <c r="K85" s="289"/>
      <c r="L85" s="289"/>
      <c r="M85" s="289"/>
      <c r="N85" s="289"/>
      <c r="O85" s="289"/>
      <c r="P85" s="52"/>
      <c r="Q85" s="52"/>
      <c r="R85" s="52"/>
      <c r="S85" s="202"/>
      <c r="T85" s="202"/>
      <c r="U85" s="202"/>
      <c r="V85" s="290">
        <f>'4. Summary statistics'!B320</f>
        <v>44834</v>
      </c>
      <c r="W85" s="202">
        <f t="shared" ref="W85:X85" si="815">W84</f>
        <v>1.2178</v>
      </c>
      <c r="X85" s="202">
        <f t="shared" si="815"/>
        <v>1.0844</v>
      </c>
      <c r="Y85" s="202"/>
      <c r="Z85" s="291">
        <f t="shared" si="25"/>
        <v>45199</v>
      </c>
      <c r="AA85" s="202">
        <f t="shared" ref="AA85:AB85" si="816">AA84</f>
        <v>1.2178</v>
      </c>
      <c r="AB85" s="202">
        <f t="shared" si="816"/>
        <v>1.0844</v>
      </c>
      <c r="AC85" s="202"/>
      <c r="AD85" s="291">
        <f t="shared" si="27"/>
        <v>45565</v>
      </c>
      <c r="AE85" s="202">
        <f t="shared" ref="AE85:AF85" si="817">AE84</f>
        <v>1.2178</v>
      </c>
      <c r="AF85" s="202">
        <f t="shared" si="817"/>
        <v>1.0844</v>
      </c>
      <c r="AG85" s="202"/>
      <c r="AH85" s="291">
        <f t="shared" si="29"/>
        <v>45930</v>
      </c>
      <c r="AI85" s="202">
        <f t="shared" ref="AI85:AJ85" si="818">AI84</f>
        <v>1.2178</v>
      </c>
      <c r="AJ85" s="202">
        <f t="shared" si="818"/>
        <v>1.0844</v>
      </c>
      <c r="AK85" s="202"/>
      <c r="AL85" s="291">
        <f t="shared" si="31"/>
        <v>46295</v>
      </c>
      <c r="AM85" s="202">
        <f t="shared" ref="AM85:AN85" si="819">AM84</f>
        <v>1.2178</v>
      </c>
      <c r="AN85" s="202">
        <f t="shared" si="819"/>
        <v>1.0844</v>
      </c>
      <c r="AO85" s="202"/>
      <c r="AP85" s="291">
        <f t="shared" si="33"/>
        <v>46660</v>
      </c>
      <c r="AQ85" s="202">
        <f t="shared" ref="AQ85:AR85" si="820">AQ84</f>
        <v>1.2178</v>
      </c>
      <c r="AR85" s="202">
        <f t="shared" si="820"/>
        <v>1.0844</v>
      </c>
      <c r="AS85" s="202"/>
      <c r="AT85" s="291">
        <f t="shared" si="35"/>
        <v>47026</v>
      </c>
      <c r="AU85" s="202">
        <f t="shared" ref="AU85:AV85" si="821">AU84</f>
        <v>1.2178</v>
      </c>
      <c r="AV85" s="202">
        <f t="shared" si="821"/>
        <v>1.0844</v>
      </c>
      <c r="AW85" s="202"/>
      <c r="AX85" s="291">
        <f t="shared" si="37"/>
        <v>47391</v>
      </c>
      <c r="AY85" s="202">
        <f t="shared" ref="AY85:AZ85" si="822">AY84</f>
        <v>1.2178</v>
      </c>
      <c r="AZ85" s="202">
        <f t="shared" si="822"/>
        <v>1.0844</v>
      </c>
      <c r="BA85" s="202"/>
      <c r="BB85" s="291">
        <f t="shared" si="39"/>
        <v>47756</v>
      </c>
      <c r="BC85" s="202">
        <f t="shared" ref="BC85:BD85" si="823">BC84</f>
        <v>1.2178</v>
      </c>
      <c r="BD85" s="202">
        <f t="shared" si="823"/>
        <v>1.0844</v>
      </c>
      <c r="BE85" s="202"/>
      <c r="BF85" s="291">
        <f t="shared" si="41"/>
        <v>48121</v>
      </c>
      <c r="BG85" s="202">
        <f t="shared" ref="BG85:BH85" si="824">BG84</f>
        <v>1.2178</v>
      </c>
      <c r="BH85" s="202">
        <f t="shared" si="824"/>
        <v>1.0844</v>
      </c>
      <c r="BI85" s="202"/>
      <c r="BJ85" s="291">
        <f t="shared" si="43"/>
        <v>48487</v>
      </c>
      <c r="BK85" s="291"/>
      <c r="BL85" s="291"/>
      <c r="BM85" s="291"/>
      <c r="BN85" s="291"/>
      <c r="BO85" s="291"/>
      <c r="BP85" s="291"/>
      <c r="BQ85" s="291"/>
      <c r="BR85" s="291"/>
      <c r="BS85" s="291"/>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1"/>
      <c r="DU85" s="291"/>
      <c r="DV85" s="291"/>
      <c r="DW85" s="291"/>
      <c r="DX85" s="291"/>
      <c r="DY85" s="291"/>
      <c r="DZ85" s="291"/>
      <c r="EA85" s="291"/>
      <c r="EB85" s="291"/>
      <c r="EC85" s="291"/>
      <c r="ED85" s="291"/>
      <c r="EE85" s="291"/>
      <c r="EF85" s="291"/>
      <c r="EG85" s="291"/>
      <c r="EH85" s="291"/>
      <c r="EI85" s="291"/>
      <c r="EJ85" s="291"/>
      <c r="EK85" s="291"/>
      <c r="EL85" s="291"/>
      <c r="EM85" s="291"/>
      <c r="EN85" s="291"/>
      <c r="EO85" s="291"/>
      <c r="EP85" s="291"/>
      <c r="EQ85" s="291"/>
      <c r="ER85" s="291"/>
      <c r="ES85" s="291"/>
      <c r="ET85" s="291"/>
      <c r="EU85" s="291"/>
      <c r="EV85" s="291"/>
      <c r="EW85" s="291"/>
      <c r="EX85" s="291"/>
      <c r="EY85" s="291"/>
      <c r="EZ85" s="291"/>
      <c r="FA85" s="291"/>
      <c r="FB85" s="291"/>
      <c r="FC85" s="291"/>
      <c r="FD85" s="291"/>
      <c r="FE85" s="291"/>
      <c r="FF85" s="291"/>
      <c r="FG85" s="291"/>
      <c r="FH85" s="291"/>
      <c r="FI85" s="291"/>
      <c r="FJ85" s="291"/>
      <c r="FK85" s="291"/>
      <c r="FL85" s="291"/>
      <c r="FM85" s="291"/>
      <c r="FN85" s="291"/>
      <c r="FO85" s="291"/>
      <c r="FP85" s="291"/>
      <c r="FQ85" s="291"/>
      <c r="FR85" s="291"/>
      <c r="FS85" s="291"/>
      <c r="FT85" s="291"/>
      <c r="FU85" s="291"/>
      <c r="FV85" s="291"/>
      <c r="FW85" s="291"/>
      <c r="FX85" s="291"/>
      <c r="FY85" s="291"/>
      <c r="FZ85" s="291"/>
      <c r="GA85" s="291"/>
      <c r="GB85" s="291"/>
      <c r="GC85" s="291"/>
      <c r="GD85" s="291"/>
      <c r="GE85" s="291"/>
      <c r="GF85" s="291"/>
      <c r="GG85" s="291"/>
      <c r="GH85" s="291"/>
      <c r="GI85" s="291"/>
      <c r="GJ85" s="291"/>
      <c r="GK85" s="291"/>
      <c r="GL85" s="291"/>
      <c r="GM85" s="291"/>
      <c r="GN85" s="291"/>
      <c r="GO85" s="291"/>
      <c r="GP85" s="291"/>
      <c r="GQ85" s="291"/>
      <c r="GR85" s="291"/>
      <c r="GS85" s="291"/>
      <c r="GT85" s="291"/>
      <c r="GU85" s="291"/>
      <c r="GV85" s="291"/>
      <c r="GW85" s="291"/>
      <c r="GX85" s="291"/>
      <c r="GY85" s="291"/>
      <c r="GZ85" s="291"/>
      <c r="HA85" s="291"/>
      <c r="HB85" s="291"/>
      <c r="HC85" s="291"/>
      <c r="HD85" s="291"/>
      <c r="HE85" s="291"/>
      <c r="HF85" s="291"/>
      <c r="HG85" s="291"/>
      <c r="HH85" s="291"/>
      <c r="HI85" s="291"/>
      <c r="HJ85" s="291"/>
      <c r="HK85" s="291"/>
      <c r="HL85" s="291"/>
      <c r="HM85" s="291"/>
      <c r="HN85" s="291"/>
      <c r="HO85" s="291"/>
      <c r="HP85" s="291"/>
      <c r="HQ85" s="291"/>
    </row>
    <row r="86" ht="12.0" customHeight="1">
      <c r="A86" s="281">
        <f t="shared" si="44"/>
        <v>81</v>
      </c>
      <c r="B86" s="282">
        <f>'4. Summary statistics'!B321</f>
        <v>44834</v>
      </c>
      <c r="C86" s="283" t="str">
        <f t="shared" si="22"/>
        <v>09-2022</v>
      </c>
      <c r="D86" s="284">
        <f>'4. Summary statistics'!C321</f>
        <v>44652</v>
      </c>
      <c r="E86" s="285" t="str">
        <f>'4. Summary statistics'!D321</f>
        <v>LKA36422I302</v>
      </c>
      <c r="F86" s="286">
        <f>'4. Summary statistics'!G321</f>
        <v>14072.53</v>
      </c>
      <c r="G86" s="287">
        <f t="shared" si="23"/>
        <v>182</v>
      </c>
      <c r="H86" s="288"/>
      <c r="I86" s="283"/>
      <c r="J86" s="289"/>
      <c r="K86" s="289"/>
      <c r="L86" s="289"/>
      <c r="M86" s="289"/>
      <c r="N86" s="289"/>
      <c r="O86" s="289"/>
      <c r="P86" s="52"/>
      <c r="Q86" s="52"/>
      <c r="R86" s="52"/>
      <c r="S86" s="202"/>
      <c r="T86" s="202"/>
      <c r="U86" s="202"/>
      <c r="V86" s="290">
        <f>'4. Summary statistics'!B321</f>
        <v>44834</v>
      </c>
      <c r="W86" s="202">
        <f t="shared" ref="W86:X86" si="825">W85</f>
        <v>1.2178</v>
      </c>
      <c r="X86" s="202">
        <f t="shared" si="825"/>
        <v>1.0844</v>
      </c>
      <c r="Y86" s="202"/>
      <c r="Z86" s="291">
        <f t="shared" si="25"/>
        <v>45199</v>
      </c>
      <c r="AA86" s="202">
        <f t="shared" ref="AA86:AB86" si="826">AA85</f>
        <v>1.2178</v>
      </c>
      <c r="AB86" s="202">
        <f t="shared" si="826"/>
        <v>1.0844</v>
      </c>
      <c r="AC86" s="202"/>
      <c r="AD86" s="291">
        <f t="shared" si="27"/>
        <v>45565</v>
      </c>
      <c r="AE86" s="202">
        <f t="shared" ref="AE86:AF86" si="827">AE85</f>
        <v>1.2178</v>
      </c>
      <c r="AF86" s="202">
        <f t="shared" si="827"/>
        <v>1.0844</v>
      </c>
      <c r="AG86" s="202"/>
      <c r="AH86" s="291">
        <f t="shared" si="29"/>
        <v>45930</v>
      </c>
      <c r="AI86" s="202">
        <f t="shared" ref="AI86:AJ86" si="828">AI85</f>
        <v>1.2178</v>
      </c>
      <c r="AJ86" s="202">
        <f t="shared" si="828"/>
        <v>1.0844</v>
      </c>
      <c r="AK86" s="202"/>
      <c r="AL86" s="291">
        <f t="shared" si="31"/>
        <v>46295</v>
      </c>
      <c r="AM86" s="202">
        <f t="shared" ref="AM86:AN86" si="829">AM85</f>
        <v>1.2178</v>
      </c>
      <c r="AN86" s="202">
        <f t="shared" si="829"/>
        <v>1.0844</v>
      </c>
      <c r="AO86" s="202"/>
      <c r="AP86" s="291">
        <f t="shared" si="33"/>
        <v>46660</v>
      </c>
      <c r="AQ86" s="202">
        <f t="shared" ref="AQ86:AR86" si="830">AQ85</f>
        <v>1.2178</v>
      </c>
      <c r="AR86" s="202">
        <f t="shared" si="830"/>
        <v>1.0844</v>
      </c>
      <c r="AS86" s="202"/>
      <c r="AT86" s="291">
        <f t="shared" si="35"/>
        <v>47026</v>
      </c>
      <c r="AU86" s="202">
        <f t="shared" ref="AU86:AV86" si="831">AU85</f>
        <v>1.2178</v>
      </c>
      <c r="AV86" s="202">
        <f t="shared" si="831"/>
        <v>1.0844</v>
      </c>
      <c r="AW86" s="202"/>
      <c r="AX86" s="291">
        <f t="shared" si="37"/>
        <v>47391</v>
      </c>
      <c r="AY86" s="202">
        <f t="shared" ref="AY86:AZ86" si="832">AY85</f>
        <v>1.2178</v>
      </c>
      <c r="AZ86" s="202">
        <f t="shared" si="832"/>
        <v>1.0844</v>
      </c>
      <c r="BA86" s="202"/>
      <c r="BB86" s="291">
        <f t="shared" si="39"/>
        <v>47756</v>
      </c>
      <c r="BC86" s="202">
        <f t="shared" ref="BC86:BD86" si="833">BC85</f>
        <v>1.2178</v>
      </c>
      <c r="BD86" s="202">
        <f t="shared" si="833"/>
        <v>1.0844</v>
      </c>
      <c r="BE86" s="202"/>
      <c r="BF86" s="291">
        <f t="shared" si="41"/>
        <v>48121</v>
      </c>
      <c r="BG86" s="202">
        <f t="shared" ref="BG86:BH86" si="834">BG85</f>
        <v>1.2178</v>
      </c>
      <c r="BH86" s="202">
        <f t="shared" si="834"/>
        <v>1.0844</v>
      </c>
      <c r="BI86" s="202"/>
      <c r="BJ86" s="291">
        <f t="shared" si="43"/>
        <v>48487</v>
      </c>
      <c r="BK86" s="291"/>
      <c r="BL86" s="291"/>
      <c r="BM86" s="291"/>
      <c r="BN86" s="291"/>
      <c r="BO86" s="291"/>
      <c r="BP86" s="291"/>
      <c r="BQ86" s="291"/>
      <c r="BR86" s="291"/>
      <c r="BS86" s="291"/>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1"/>
      <c r="DU86" s="291"/>
      <c r="DV86" s="291"/>
      <c r="DW86" s="291"/>
      <c r="DX86" s="291"/>
      <c r="DY86" s="291"/>
      <c r="DZ86" s="291"/>
      <c r="EA86" s="291"/>
      <c r="EB86" s="291"/>
      <c r="EC86" s="291"/>
      <c r="ED86" s="291"/>
      <c r="EE86" s="291"/>
      <c r="EF86" s="291"/>
      <c r="EG86" s="291"/>
      <c r="EH86" s="291"/>
      <c r="EI86" s="291"/>
      <c r="EJ86" s="291"/>
      <c r="EK86" s="291"/>
      <c r="EL86" s="291"/>
      <c r="EM86" s="291"/>
      <c r="EN86" s="291"/>
      <c r="EO86" s="291"/>
      <c r="EP86" s="291"/>
      <c r="EQ86" s="291"/>
      <c r="ER86" s="291"/>
      <c r="ES86" s="291"/>
      <c r="ET86" s="291"/>
      <c r="EU86" s="291"/>
      <c r="EV86" s="291"/>
      <c r="EW86" s="291"/>
      <c r="EX86" s="291"/>
      <c r="EY86" s="291"/>
      <c r="EZ86" s="291"/>
      <c r="FA86" s="291"/>
      <c r="FB86" s="291"/>
      <c r="FC86" s="291"/>
      <c r="FD86" s="291"/>
      <c r="FE86" s="291"/>
      <c r="FF86" s="291"/>
      <c r="FG86" s="291"/>
      <c r="FH86" s="291"/>
      <c r="FI86" s="291"/>
      <c r="FJ86" s="291"/>
      <c r="FK86" s="291"/>
      <c r="FL86" s="291"/>
      <c r="FM86" s="291"/>
      <c r="FN86" s="291"/>
      <c r="FO86" s="291"/>
      <c r="FP86" s="291"/>
      <c r="FQ86" s="291"/>
      <c r="FR86" s="291"/>
      <c r="FS86" s="291"/>
      <c r="FT86" s="291"/>
      <c r="FU86" s="291"/>
      <c r="FV86" s="291"/>
      <c r="FW86" s="291"/>
      <c r="FX86" s="291"/>
      <c r="FY86" s="291"/>
      <c r="FZ86" s="291"/>
      <c r="GA86" s="291"/>
      <c r="GB86" s="291"/>
      <c r="GC86" s="291"/>
      <c r="GD86" s="291"/>
      <c r="GE86" s="291"/>
      <c r="GF86" s="291"/>
      <c r="GG86" s="291"/>
      <c r="GH86" s="291"/>
      <c r="GI86" s="291"/>
      <c r="GJ86" s="291"/>
      <c r="GK86" s="291"/>
      <c r="GL86" s="291"/>
      <c r="GM86" s="291"/>
      <c r="GN86" s="291"/>
      <c r="GO86" s="291"/>
      <c r="GP86" s="291"/>
      <c r="GQ86" s="291"/>
      <c r="GR86" s="291"/>
      <c r="GS86" s="291"/>
      <c r="GT86" s="291"/>
      <c r="GU86" s="291"/>
      <c r="GV86" s="291"/>
      <c r="GW86" s="291"/>
      <c r="GX86" s="291"/>
      <c r="GY86" s="291"/>
      <c r="GZ86" s="291"/>
      <c r="HA86" s="291"/>
      <c r="HB86" s="291"/>
      <c r="HC86" s="291"/>
      <c r="HD86" s="291"/>
      <c r="HE86" s="291"/>
      <c r="HF86" s="291"/>
      <c r="HG86" s="291"/>
      <c r="HH86" s="291"/>
      <c r="HI86" s="291"/>
      <c r="HJ86" s="291"/>
      <c r="HK86" s="291"/>
      <c r="HL86" s="291"/>
      <c r="HM86" s="291"/>
      <c r="HN86" s="291"/>
      <c r="HO86" s="291"/>
      <c r="HP86" s="291"/>
      <c r="HQ86" s="291"/>
    </row>
    <row r="87" ht="12.0" customHeight="1">
      <c r="A87" s="281">
        <f t="shared" si="44"/>
        <v>82</v>
      </c>
      <c r="B87" s="282">
        <f>'4. Summary statistics'!B322</f>
        <v>44834</v>
      </c>
      <c r="C87" s="283" t="str">
        <f t="shared" si="22"/>
        <v>09-2022</v>
      </c>
      <c r="D87" s="284">
        <f>'4. Summary statistics'!C322</f>
        <v>44694</v>
      </c>
      <c r="E87" s="285" t="str">
        <f>'4. Summary statistics'!D322</f>
        <v>LKA36422I302</v>
      </c>
      <c r="F87" s="286">
        <f>'4. Summary statistics'!G322</f>
        <v>10000</v>
      </c>
      <c r="G87" s="287">
        <f t="shared" si="23"/>
        <v>140</v>
      </c>
      <c r="H87" s="288"/>
      <c r="I87" s="283"/>
      <c r="J87" s="289"/>
      <c r="K87" s="289"/>
      <c r="L87" s="289"/>
      <c r="M87" s="289"/>
      <c r="N87" s="289"/>
      <c r="O87" s="289"/>
      <c r="P87" s="52"/>
      <c r="Q87" s="52"/>
      <c r="R87" s="52"/>
      <c r="S87" s="202"/>
      <c r="T87" s="202"/>
      <c r="U87" s="202"/>
      <c r="V87" s="290">
        <f>'4. Summary statistics'!B322</f>
        <v>44834</v>
      </c>
      <c r="W87" s="202">
        <f t="shared" ref="W87:X87" si="835">W86</f>
        <v>1.2178</v>
      </c>
      <c r="X87" s="202">
        <f t="shared" si="835"/>
        <v>1.0844</v>
      </c>
      <c r="Y87" s="202"/>
      <c r="Z87" s="291">
        <f t="shared" si="25"/>
        <v>45199</v>
      </c>
      <c r="AA87" s="202">
        <f t="shared" ref="AA87:AB87" si="836">AA86</f>
        <v>1.2178</v>
      </c>
      <c r="AB87" s="202">
        <f t="shared" si="836"/>
        <v>1.0844</v>
      </c>
      <c r="AC87" s="202"/>
      <c r="AD87" s="291">
        <f t="shared" si="27"/>
        <v>45565</v>
      </c>
      <c r="AE87" s="202">
        <f t="shared" ref="AE87:AF87" si="837">AE86</f>
        <v>1.2178</v>
      </c>
      <c r="AF87" s="202">
        <f t="shared" si="837"/>
        <v>1.0844</v>
      </c>
      <c r="AG87" s="202"/>
      <c r="AH87" s="291">
        <f t="shared" si="29"/>
        <v>45930</v>
      </c>
      <c r="AI87" s="202">
        <f t="shared" ref="AI87:AJ87" si="838">AI86</f>
        <v>1.2178</v>
      </c>
      <c r="AJ87" s="202">
        <f t="shared" si="838"/>
        <v>1.0844</v>
      </c>
      <c r="AK87" s="202"/>
      <c r="AL87" s="291">
        <f t="shared" si="31"/>
        <v>46295</v>
      </c>
      <c r="AM87" s="202">
        <f t="shared" ref="AM87:AN87" si="839">AM86</f>
        <v>1.2178</v>
      </c>
      <c r="AN87" s="202">
        <f t="shared" si="839"/>
        <v>1.0844</v>
      </c>
      <c r="AO87" s="202"/>
      <c r="AP87" s="291">
        <f t="shared" si="33"/>
        <v>46660</v>
      </c>
      <c r="AQ87" s="202">
        <f t="shared" ref="AQ87:AR87" si="840">AQ86</f>
        <v>1.2178</v>
      </c>
      <c r="AR87" s="202">
        <f t="shared" si="840"/>
        <v>1.0844</v>
      </c>
      <c r="AS87" s="202"/>
      <c r="AT87" s="291">
        <f t="shared" si="35"/>
        <v>47026</v>
      </c>
      <c r="AU87" s="202">
        <f t="shared" ref="AU87:AV87" si="841">AU86</f>
        <v>1.2178</v>
      </c>
      <c r="AV87" s="202">
        <f t="shared" si="841"/>
        <v>1.0844</v>
      </c>
      <c r="AW87" s="202"/>
      <c r="AX87" s="291">
        <f t="shared" si="37"/>
        <v>47391</v>
      </c>
      <c r="AY87" s="202">
        <f t="shared" ref="AY87:AZ87" si="842">AY86</f>
        <v>1.2178</v>
      </c>
      <c r="AZ87" s="202">
        <f t="shared" si="842"/>
        <v>1.0844</v>
      </c>
      <c r="BA87" s="202"/>
      <c r="BB87" s="291">
        <f t="shared" si="39"/>
        <v>47756</v>
      </c>
      <c r="BC87" s="202">
        <f t="shared" ref="BC87:BD87" si="843">BC86</f>
        <v>1.2178</v>
      </c>
      <c r="BD87" s="202">
        <f t="shared" si="843"/>
        <v>1.0844</v>
      </c>
      <c r="BE87" s="202"/>
      <c r="BF87" s="291">
        <f t="shared" si="41"/>
        <v>48121</v>
      </c>
      <c r="BG87" s="202">
        <f t="shared" ref="BG87:BH87" si="844">BG86</f>
        <v>1.2178</v>
      </c>
      <c r="BH87" s="202">
        <f t="shared" si="844"/>
        <v>1.0844</v>
      </c>
      <c r="BI87" s="202"/>
      <c r="BJ87" s="291">
        <f t="shared" si="43"/>
        <v>48487</v>
      </c>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row>
    <row r="88" ht="12.0" customHeight="1">
      <c r="A88" s="281">
        <f t="shared" si="44"/>
        <v>83</v>
      </c>
      <c r="B88" s="282">
        <f>'4. Summary statistics'!B323</f>
        <v>44834</v>
      </c>
      <c r="C88" s="283" t="str">
        <f t="shared" si="22"/>
        <v>09-2022</v>
      </c>
      <c r="D88" s="284">
        <f>'4. Summary statistics'!C323</f>
        <v>44701</v>
      </c>
      <c r="E88" s="285" t="str">
        <f>'4. Summary statistics'!D323</f>
        <v>LKA36422I302</v>
      </c>
      <c r="F88" s="286">
        <f>'4. Summary statistics'!G323</f>
        <v>5000</v>
      </c>
      <c r="G88" s="287">
        <f t="shared" si="23"/>
        <v>133</v>
      </c>
      <c r="H88" s="288"/>
      <c r="I88" s="283"/>
      <c r="J88" s="289"/>
      <c r="K88" s="289"/>
      <c r="L88" s="289"/>
      <c r="M88" s="289"/>
      <c r="N88" s="289"/>
      <c r="O88" s="289"/>
      <c r="P88" s="52"/>
      <c r="Q88" s="52"/>
      <c r="R88" s="52"/>
      <c r="S88" s="202"/>
      <c r="T88" s="202"/>
      <c r="U88" s="202"/>
      <c r="V88" s="290">
        <f>'4. Summary statistics'!B323</f>
        <v>44834</v>
      </c>
      <c r="W88" s="202">
        <f t="shared" ref="W88:X88" si="845">W87</f>
        <v>1.2178</v>
      </c>
      <c r="X88" s="202">
        <f t="shared" si="845"/>
        <v>1.0844</v>
      </c>
      <c r="Y88" s="202"/>
      <c r="Z88" s="291">
        <f t="shared" si="25"/>
        <v>45199</v>
      </c>
      <c r="AA88" s="202">
        <f t="shared" ref="AA88:AB88" si="846">AA87</f>
        <v>1.2178</v>
      </c>
      <c r="AB88" s="202">
        <f t="shared" si="846"/>
        <v>1.0844</v>
      </c>
      <c r="AC88" s="202"/>
      <c r="AD88" s="291">
        <f t="shared" si="27"/>
        <v>45565</v>
      </c>
      <c r="AE88" s="202">
        <f t="shared" ref="AE88:AF88" si="847">AE87</f>
        <v>1.2178</v>
      </c>
      <c r="AF88" s="202">
        <f t="shared" si="847"/>
        <v>1.0844</v>
      </c>
      <c r="AG88" s="202"/>
      <c r="AH88" s="291">
        <f t="shared" si="29"/>
        <v>45930</v>
      </c>
      <c r="AI88" s="202">
        <f t="shared" ref="AI88:AJ88" si="848">AI87</f>
        <v>1.2178</v>
      </c>
      <c r="AJ88" s="202">
        <f t="shared" si="848"/>
        <v>1.0844</v>
      </c>
      <c r="AK88" s="202"/>
      <c r="AL88" s="291">
        <f t="shared" si="31"/>
        <v>46295</v>
      </c>
      <c r="AM88" s="202">
        <f t="shared" ref="AM88:AN88" si="849">AM87</f>
        <v>1.2178</v>
      </c>
      <c r="AN88" s="202">
        <f t="shared" si="849"/>
        <v>1.0844</v>
      </c>
      <c r="AO88" s="202"/>
      <c r="AP88" s="291">
        <f t="shared" si="33"/>
        <v>46660</v>
      </c>
      <c r="AQ88" s="202">
        <f t="shared" ref="AQ88:AR88" si="850">AQ87</f>
        <v>1.2178</v>
      </c>
      <c r="AR88" s="202">
        <f t="shared" si="850"/>
        <v>1.0844</v>
      </c>
      <c r="AS88" s="202"/>
      <c r="AT88" s="291">
        <f t="shared" si="35"/>
        <v>47026</v>
      </c>
      <c r="AU88" s="202">
        <f t="shared" ref="AU88:AV88" si="851">AU87</f>
        <v>1.2178</v>
      </c>
      <c r="AV88" s="202">
        <f t="shared" si="851"/>
        <v>1.0844</v>
      </c>
      <c r="AW88" s="202"/>
      <c r="AX88" s="291">
        <f t="shared" si="37"/>
        <v>47391</v>
      </c>
      <c r="AY88" s="202">
        <f t="shared" ref="AY88:AZ88" si="852">AY87</f>
        <v>1.2178</v>
      </c>
      <c r="AZ88" s="202">
        <f t="shared" si="852"/>
        <v>1.0844</v>
      </c>
      <c r="BA88" s="202"/>
      <c r="BB88" s="291">
        <f t="shared" si="39"/>
        <v>47756</v>
      </c>
      <c r="BC88" s="202">
        <f t="shared" ref="BC88:BD88" si="853">BC87</f>
        <v>1.2178</v>
      </c>
      <c r="BD88" s="202">
        <f t="shared" si="853"/>
        <v>1.0844</v>
      </c>
      <c r="BE88" s="202"/>
      <c r="BF88" s="291">
        <f t="shared" si="41"/>
        <v>48121</v>
      </c>
      <c r="BG88" s="202">
        <f t="shared" ref="BG88:BH88" si="854">BG87</f>
        <v>1.2178</v>
      </c>
      <c r="BH88" s="202">
        <f t="shared" si="854"/>
        <v>1.0844</v>
      </c>
      <c r="BI88" s="202"/>
      <c r="BJ88" s="291">
        <f t="shared" si="43"/>
        <v>48487</v>
      </c>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row>
    <row r="89" ht="12.0" customHeight="1">
      <c r="A89" s="281">
        <f t="shared" si="44"/>
        <v>84</v>
      </c>
      <c r="B89" s="282">
        <f>'4. Summary statistics'!B324</f>
        <v>44834</v>
      </c>
      <c r="C89" s="283" t="str">
        <f t="shared" si="22"/>
        <v>09-2022</v>
      </c>
      <c r="D89" s="284">
        <f>'4. Summary statistics'!C324</f>
        <v>44722</v>
      </c>
      <c r="E89" s="285" t="str">
        <f>'4. Summary statistics'!D324</f>
        <v>LKA36422I302</v>
      </c>
      <c r="F89" s="286">
        <f>'4. Summary statistics'!G324</f>
        <v>8705.32</v>
      </c>
      <c r="G89" s="287">
        <f t="shared" si="23"/>
        <v>112</v>
      </c>
      <c r="H89" s="288"/>
      <c r="I89" s="283"/>
      <c r="J89" s="289"/>
      <c r="K89" s="289"/>
      <c r="L89" s="289"/>
      <c r="M89" s="289"/>
      <c r="N89" s="289"/>
      <c r="O89" s="289"/>
      <c r="P89" s="52"/>
      <c r="Q89" s="52"/>
      <c r="R89" s="52"/>
      <c r="S89" s="202"/>
      <c r="T89" s="202"/>
      <c r="U89" s="202"/>
      <c r="V89" s="290">
        <f>'4. Summary statistics'!B324</f>
        <v>44834</v>
      </c>
      <c r="W89" s="202">
        <f t="shared" ref="W89:X89" si="855">W88</f>
        <v>1.2178</v>
      </c>
      <c r="X89" s="202">
        <f t="shared" si="855"/>
        <v>1.0844</v>
      </c>
      <c r="Y89" s="202"/>
      <c r="Z89" s="291">
        <f t="shared" si="25"/>
        <v>45199</v>
      </c>
      <c r="AA89" s="202">
        <f t="shared" ref="AA89:AB89" si="856">AA88</f>
        <v>1.2178</v>
      </c>
      <c r="AB89" s="202">
        <f t="shared" si="856"/>
        <v>1.0844</v>
      </c>
      <c r="AC89" s="202"/>
      <c r="AD89" s="291">
        <f t="shared" si="27"/>
        <v>45565</v>
      </c>
      <c r="AE89" s="202">
        <f t="shared" ref="AE89:AF89" si="857">AE88</f>
        <v>1.2178</v>
      </c>
      <c r="AF89" s="202">
        <f t="shared" si="857"/>
        <v>1.0844</v>
      </c>
      <c r="AG89" s="202"/>
      <c r="AH89" s="291">
        <f t="shared" si="29"/>
        <v>45930</v>
      </c>
      <c r="AI89" s="202">
        <f t="shared" ref="AI89:AJ89" si="858">AI88</f>
        <v>1.2178</v>
      </c>
      <c r="AJ89" s="202">
        <f t="shared" si="858"/>
        <v>1.0844</v>
      </c>
      <c r="AK89" s="202"/>
      <c r="AL89" s="291">
        <f t="shared" si="31"/>
        <v>46295</v>
      </c>
      <c r="AM89" s="202">
        <f t="shared" ref="AM89:AN89" si="859">AM88</f>
        <v>1.2178</v>
      </c>
      <c r="AN89" s="202">
        <f t="shared" si="859"/>
        <v>1.0844</v>
      </c>
      <c r="AO89" s="202"/>
      <c r="AP89" s="291">
        <f t="shared" si="33"/>
        <v>46660</v>
      </c>
      <c r="AQ89" s="202">
        <f t="shared" ref="AQ89:AR89" si="860">AQ88</f>
        <v>1.2178</v>
      </c>
      <c r="AR89" s="202">
        <f t="shared" si="860"/>
        <v>1.0844</v>
      </c>
      <c r="AS89" s="202"/>
      <c r="AT89" s="291">
        <f t="shared" si="35"/>
        <v>47026</v>
      </c>
      <c r="AU89" s="202">
        <f t="shared" ref="AU89:AV89" si="861">AU88</f>
        <v>1.2178</v>
      </c>
      <c r="AV89" s="202">
        <f t="shared" si="861"/>
        <v>1.0844</v>
      </c>
      <c r="AW89" s="202"/>
      <c r="AX89" s="291">
        <f t="shared" si="37"/>
        <v>47391</v>
      </c>
      <c r="AY89" s="202">
        <f t="shared" ref="AY89:AZ89" si="862">AY88</f>
        <v>1.2178</v>
      </c>
      <c r="AZ89" s="202">
        <f t="shared" si="862"/>
        <v>1.0844</v>
      </c>
      <c r="BA89" s="202"/>
      <c r="BB89" s="291">
        <f t="shared" si="39"/>
        <v>47756</v>
      </c>
      <c r="BC89" s="202">
        <f t="shared" ref="BC89:BD89" si="863">BC88</f>
        <v>1.2178</v>
      </c>
      <c r="BD89" s="202">
        <f t="shared" si="863"/>
        <v>1.0844</v>
      </c>
      <c r="BE89" s="202"/>
      <c r="BF89" s="291">
        <f t="shared" si="41"/>
        <v>48121</v>
      </c>
      <c r="BG89" s="202">
        <f t="shared" ref="BG89:BH89" si="864">BG88</f>
        <v>1.2178</v>
      </c>
      <c r="BH89" s="202">
        <f t="shared" si="864"/>
        <v>1.0844</v>
      </c>
      <c r="BI89" s="202"/>
      <c r="BJ89" s="291">
        <f t="shared" si="43"/>
        <v>48487</v>
      </c>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row>
    <row r="90" ht="12.0" customHeight="1">
      <c r="A90" s="281">
        <f t="shared" si="44"/>
        <v>85</v>
      </c>
      <c r="B90" s="282">
        <f>'4. Summary statistics'!B325</f>
        <v>44834</v>
      </c>
      <c r="C90" s="283" t="str">
        <f t="shared" si="22"/>
        <v>09-2022</v>
      </c>
      <c r="D90" s="284">
        <f>'4. Summary statistics'!C325</f>
        <v>44729</v>
      </c>
      <c r="E90" s="285" t="str">
        <f>'4. Summary statistics'!D325</f>
        <v>LKA36422I302</v>
      </c>
      <c r="F90" s="286">
        <f>'4. Summary statistics'!G325</f>
        <v>7511.03</v>
      </c>
      <c r="G90" s="287">
        <f t="shared" si="23"/>
        <v>105</v>
      </c>
      <c r="H90" s="288"/>
      <c r="I90" s="283"/>
      <c r="J90" s="289"/>
      <c r="K90" s="289"/>
      <c r="L90" s="289"/>
      <c r="M90" s="289"/>
      <c r="N90" s="289"/>
      <c r="O90" s="289"/>
      <c r="P90" s="52"/>
      <c r="Q90" s="52"/>
      <c r="R90" s="52"/>
      <c r="S90" s="202"/>
      <c r="T90" s="202"/>
      <c r="U90" s="202"/>
      <c r="V90" s="290">
        <f>'4. Summary statistics'!B325</f>
        <v>44834</v>
      </c>
      <c r="W90" s="202">
        <f t="shared" ref="W90:X90" si="865">W89</f>
        <v>1.2178</v>
      </c>
      <c r="X90" s="202">
        <f t="shared" si="865"/>
        <v>1.0844</v>
      </c>
      <c r="Y90" s="202"/>
      <c r="Z90" s="291">
        <f t="shared" si="25"/>
        <v>45199</v>
      </c>
      <c r="AA90" s="202">
        <f t="shared" ref="AA90:AB90" si="866">AA89</f>
        <v>1.2178</v>
      </c>
      <c r="AB90" s="202">
        <f t="shared" si="866"/>
        <v>1.0844</v>
      </c>
      <c r="AC90" s="202"/>
      <c r="AD90" s="291">
        <f t="shared" si="27"/>
        <v>45565</v>
      </c>
      <c r="AE90" s="202">
        <f t="shared" ref="AE90:AF90" si="867">AE89</f>
        <v>1.2178</v>
      </c>
      <c r="AF90" s="202">
        <f t="shared" si="867"/>
        <v>1.0844</v>
      </c>
      <c r="AG90" s="202"/>
      <c r="AH90" s="291">
        <f t="shared" si="29"/>
        <v>45930</v>
      </c>
      <c r="AI90" s="202">
        <f t="shared" ref="AI90:AJ90" si="868">AI89</f>
        <v>1.2178</v>
      </c>
      <c r="AJ90" s="202">
        <f t="shared" si="868"/>
        <v>1.0844</v>
      </c>
      <c r="AK90" s="202"/>
      <c r="AL90" s="291">
        <f t="shared" si="31"/>
        <v>46295</v>
      </c>
      <c r="AM90" s="202">
        <f t="shared" ref="AM90:AN90" si="869">AM89</f>
        <v>1.2178</v>
      </c>
      <c r="AN90" s="202">
        <f t="shared" si="869"/>
        <v>1.0844</v>
      </c>
      <c r="AO90" s="202"/>
      <c r="AP90" s="291">
        <f t="shared" si="33"/>
        <v>46660</v>
      </c>
      <c r="AQ90" s="202">
        <f t="shared" ref="AQ90:AR90" si="870">AQ89</f>
        <v>1.2178</v>
      </c>
      <c r="AR90" s="202">
        <f t="shared" si="870"/>
        <v>1.0844</v>
      </c>
      <c r="AS90" s="202"/>
      <c r="AT90" s="291">
        <f t="shared" si="35"/>
        <v>47026</v>
      </c>
      <c r="AU90" s="202">
        <f t="shared" ref="AU90:AV90" si="871">AU89</f>
        <v>1.2178</v>
      </c>
      <c r="AV90" s="202">
        <f t="shared" si="871"/>
        <v>1.0844</v>
      </c>
      <c r="AW90" s="202"/>
      <c r="AX90" s="291">
        <f t="shared" si="37"/>
        <v>47391</v>
      </c>
      <c r="AY90" s="202">
        <f t="shared" ref="AY90:AZ90" si="872">AY89</f>
        <v>1.2178</v>
      </c>
      <c r="AZ90" s="202">
        <f t="shared" si="872"/>
        <v>1.0844</v>
      </c>
      <c r="BA90" s="202"/>
      <c r="BB90" s="291">
        <f t="shared" si="39"/>
        <v>47756</v>
      </c>
      <c r="BC90" s="202">
        <f t="shared" ref="BC90:BD90" si="873">BC89</f>
        <v>1.2178</v>
      </c>
      <c r="BD90" s="202">
        <f t="shared" si="873"/>
        <v>1.0844</v>
      </c>
      <c r="BE90" s="202"/>
      <c r="BF90" s="291">
        <f t="shared" si="41"/>
        <v>48121</v>
      </c>
      <c r="BG90" s="202">
        <f t="shared" ref="BG90:BH90" si="874">BG89</f>
        <v>1.2178</v>
      </c>
      <c r="BH90" s="202">
        <f t="shared" si="874"/>
        <v>1.0844</v>
      </c>
      <c r="BI90" s="202"/>
      <c r="BJ90" s="291">
        <f t="shared" si="43"/>
        <v>48487</v>
      </c>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row>
    <row r="91" ht="12.0" customHeight="1">
      <c r="A91" s="281">
        <f t="shared" si="44"/>
        <v>86</v>
      </c>
      <c r="B91" s="282">
        <f>'4. Summary statistics'!B326</f>
        <v>44834</v>
      </c>
      <c r="C91" s="283" t="str">
        <f t="shared" si="22"/>
        <v>09-2022</v>
      </c>
      <c r="D91" s="284">
        <f>'4. Summary statistics'!C326</f>
        <v>44743</v>
      </c>
      <c r="E91" s="285" t="str">
        <f>'4. Summary statistics'!D326</f>
        <v>LKA09122I301</v>
      </c>
      <c r="F91" s="286">
        <f>'4. Summary statistics'!G326</f>
        <v>44334</v>
      </c>
      <c r="G91" s="287">
        <f t="shared" si="23"/>
        <v>91</v>
      </c>
      <c r="H91" s="288"/>
      <c r="I91" s="283"/>
      <c r="J91" s="289"/>
      <c r="K91" s="289"/>
      <c r="L91" s="289"/>
      <c r="M91" s="289"/>
      <c r="N91" s="289"/>
      <c r="O91" s="289"/>
      <c r="P91" s="52"/>
      <c r="Q91" s="52"/>
      <c r="R91" s="52"/>
      <c r="S91" s="202"/>
      <c r="T91" s="202"/>
      <c r="U91" s="202"/>
      <c r="V91" s="290">
        <f>'4. Summary statistics'!B326</f>
        <v>44834</v>
      </c>
      <c r="W91" s="202">
        <f t="shared" ref="W91:X91" si="875">W90</f>
        <v>1.2178</v>
      </c>
      <c r="X91" s="202">
        <f t="shared" si="875"/>
        <v>1.0844</v>
      </c>
      <c r="Y91" s="202"/>
      <c r="Z91" s="291">
        <f t="shared" si="25"/>
        <v>45199</v>
      </c>
      <c r="AA91" s="202">
        <f t="shared" ref="AA91:AB91" si="876">AA90</f>
        <v>1.2178</v>
      </c>
      <c r="AB91" s="202">
        <f t="shared" si="876"/>
        <v>1.0844</v>
      </c>
      <c r="AC91" s="202"/>
      <c r="AD91" s="291">
        <f t="shared" si="27"/>
        <v>45565</v>
      </c>
      <c r="AE91" s="202">
        <f t="shared" ref="AE91:AF91" si="877">AE90</f>
        <v>1.2178</v>
      </c>
      <c r="AF91" s="202">
        <f t="shared" si="877"/>
        <v>1.0844</v>
      </c>
      <c r="AG91" s="202"/>
      <c r="AH91" s="291">
        <f t="shared" si="29"/>
        <v>45930</v>
      </c>
      <c r="AI91" s="202">
        <f t="shared" ref="AI91:AJ91" si="878">AI90</f>
        <v>1.2178</v>
      </c>
      <c r="AJ91" s="202">
        <f t="shared" si="878"/>
        <v>1.0844</v>
      </c>
      <c r="AK91" s="202"/>
      <c r="AL91" s="291">
        <f t="shared" si="31"/>
        <v>46295</v>
      </c>
      <c r="AM91" s="202">
        <f t="shared" ref="AM91:AN91" si="879">AM90</f>
        <v>1.2178</v>
      </c>
      <c r="AN91" s="202">
        <f t="shared" si="879"/>
        <v>1.0844</v>
      </c>
      <c r="AO91" s="202"/>
      <c r="AP91" s="291">
        <f t="shared" si="33"/>
        <v>46660</v>
      </c>
      <c r="AQ91" s="202">
        <f t="shared" ref="AQ91:AR91" si="880">AQ90</f>
        <v>1.2178</v>
      </c>
      <c r="AR91" s="202">
        <f t="shared" si="880"/>
        <v>1.0844</v>
      </c>
      <c r="AS91" s="202"/>
      <c r="AT91" s="291">
        <f t="shared" si="35"/>
        <v>47026</v>
      </c>
      <c r="AU91" s="202">
        <f t="shared" ref="AU91:AV91" si="881">AU90</f>
        <v>1.2178</v>
      </c>
      <c r="AV91" s="202">
        <f t="shared" si="881"/>
        <v>1.0844</v>
      </c>
      <c r="AW91" s="202"/>
      <c r="AX91" s="291">
        <f t="shared" si="37"/>
        <v>47391</v>
      </c>
      <c r="AY91" s="202">
        <f t="shared" ref="AY91:AZ91" si="882">AY90</f>
        <v>1.2178</v>
      </c>
      <c r="AZ91" s="202">
        <f t="shared" si="882"/>
        <v>1.0844</v>
      </c>
      <c r="BA91" s="202"/>
      <c r="BB91" s="291">
        <f t="shared" si="39"/>
        <v>47756</v>
      </c>
      <c r="BC91" s="202">
        <f t="shared" ref="BC91:BD91" si="883">BC90</f>
        <v>1.2178</v>
      </c>
      <c r="BD91" s="202">
        <f t="shared" si="883"/>
        <v>1.0844</v>
      </c>
      <c r="BE91" s="202"/>
      <c r="BF91" s="291">
        <f t="shared" si="41"/>
        <v>48121</v>
      </c>
      <c r="BG91" s="202">
        <f t="shared" ref="BG91:BH91" si="884">BG90</f>
        <v>1.2178</v>
      </c>
      <c r="BH91" s="202">
        <f t="shared" si="884"/>
        <v>1.0844</v>
      </c>
      <c r="BI91" s="202"/>
      <c r="BJ91" s="291">
        <f t="shared" si="43"/>
        <v>48487</v>
      </c>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row>
    <row r="92" ht="12.0" customHeight="1">
      <c r="A92" s="281">
        <f t="shared" si="44"/>
        <v>87</v>
      </c>
      <c r="B92" s="282">
        <f>'4. Summary statistics'!B327</f>
        <v>44834</v>
      </c>
      <c r="C92" s="283" t="str">
        <f t="shared" si="22"/>
        <v>09-2022</v>
      </c>
      <c r="D92" s="284">
        <f>'4. Summary statistics'!C327</f>
        <v>44749</v>
      </c>
      <c r="E92" s="285" t="str">
        <f>'4. Summary statistics'!D327</f>
        <v>LKA09122I301</v>
      </c>
      <c r="F92" s="286">
        <f>'4. Summary statistics'!G327</f>
        <v>15658.21</v>
      </c>
      <c r="G92" s="287">
        <f t="shared" si="23"/>
        <v>85</v>
      </c>
      <c r="H92" s="288"/>
      <c r="I92" s="283"/>
      <c r="J92" s="289"/>
      <c r="K92" s="289"/>
      <c r="L92" s="289"/>
      <c r="M92" s="289"/>
      <c r="N92" s="289"/>
      <c r="O92" s="289"/>
      <c r="P92" s="52"/>
      <c r="Q92" s="52"/>
      <c r="R92" s="52"/>
      <c r="S92" s="202"/>
      <c r="T92" s="202"/>
      <c r="U92" s="202"/>
      <c r="V92" s="290">
        <f>'4. Summary statistics'!B327</f>
        <v>44834</v>
      </c>
      <c r="W92" s="202">
        <f t="shared" ref="W92:X92" si="885">W91</f>
        <v>1.2178</v>
      </c>
      <c r="X92" s="202">
        <f t="shared" si="885"/>
        <v>1.0844</v>
      </c>
      <c r="Y92" s="202"/>
      <c r="Z92" s="291">
        <f t="shared" si="25"/>
        <v>45199</v>
      </c>
      <c r="AA92" s="202">
        <f t="shared" ref="AA92:AB92" si="886">AA91</f>
        <v>1.2178</v>
      </c>
      <c r="AB92" s="202">
        <f t="shared" si="886"/>
        <v>1.0844</v>
      </c>
      <c r="AC92" s="202"/>
      <c r="AD92" s="291">
        <f t="shared" si="27"/>
        <v>45565</v>
      </c>
      <c r="AE92" s="202">
        <f t="shared" ref="AE92:AF92" si="887">AE91</f>
        <v>1.2178</v>
      </c>
      <c r="AF92" s="202">
        <f t="shared" si="887"/>
        <v>1.0844</v>
      </c>
      <c r="AG92" s="202"/>
      <c r="AH92" s="291">
        <f t="shared" si="29"/>
        <v>45930</v>
      </c>
      <c r="AI92" s="202">
        <f t="shared" ref="AI92:AJ92" si="888">AI91</f>
        <v>1.2178</v>
      </c>
      <c r="AJ92" s="202">
        <f t="shared" si="888"/>
        <v>1.0844</v>
      </c>
      <c r="AK92" s="202"/>
      <c r="AL92" s="291">
        <f t="shared" si="31"/>
        <v>46295</v>
      </c>
      <c r="AM92" s="202">
        <f t="shared" ref="AM92:AN92" si="889">AM91</f>
        <v>1.2178</v>
      </c>
      <c r="AN92" s="202">
        <f t="shared" si="889"/>
        <v>1.0844</v>
      </c>
      <c r="AO92" s="202"/>
      <c r="AP92" s="291">
        <f t="shared" si="33"/>
        <v>46660</v>
      </c>
      <c r="AQ92" s="202">
        <f t="shared" ref="AQ92:AR92" si="890">AQ91</f>
        <v>1.2178</v>
      </c>
      <c r="AR92" s="202">
        <f t="shared" si="890"/>
        <v>1.0844</v>
      </c>
      <c r="AS92" s="202"/>
      <c r="AT92" s="291">
        <f t="shared" si="35"/>
        <v>47026</v>
      </c>
      <c r="AU92" s="202">
        <f t="shared" ref="AU92:AV92" si="891">AU91</f>
        <v>1.2178</v>
      </c>
      <c r="AV92" s="202">
        <f t="shared" si="891"/>
        <v>1.0844</v>
      </c>
      <c r="AW92" s="202"/>
      <c r="AX92" s="291">
        <f t="shared" si="37"/>
        <v>47391</v>
      </c>
      <c r="AY92" s="202">
        <f t="shared" ref="AY92:AZ92" si="892">AY91</f>
        <v>1.2178</v>
      </c>
      <c r="AZ92" s="202">
        <f t="shared" si="892"/>
        <v>1.0844</v>
      </c>
      <c r="BA92" s="202"/>
      <c r="BB92" s="291">
        <f t="shared" si="39"/>
        <v>47756</v>
      </c>
      <c r="BC92" s="202">
        <f t="shared" ref="BC92:BD92" si="893">BC91</f>
        <v>1.2178</v>
      </c>
      <c r="BD92" s="202">
        <f t="shared" si="893"/>
        <v>1.0844</v>
      </c>
      <c r="BE92" s="202"/>
      <c r="BF92" s="291">
        <f t="shared" si="41"/>
        <v>48121</v>
      </c>
      <c r="BG92" s="202">
        <f t="shared" ref="BG92:BH92" si="894">BG91</f>
        <v>1.2178</v>
      </c>
      <c r="BH92" s="202">
        <f t="shared" si="894"/>
        <v>1.0844</v>
      </c>
      <c r="BI92" s="202"/>
      <c r="BJ92" s="291">
        <f t="shared" si="43"/>
        <v>48487</v>
      </c>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c r="CO92" s="291"/>
      <c r="CP92" s="291"/>
      <c r="CQ92" s="291"/>
      <c r="CR92" s="291"/>
      <c r="CS92" s="291"/>
      <c r="CT92" s="291"/>
      <c r="CU92" s="291"/>
      <c r="CV92" s="291"/>
      <c r="CW92" s="291"/>
      <c r="CX92" s="291"/>
      <c r="CY92" s="291"/>
      <c r="CZ92" s="291"/>
      <c r="DA92" s="291"/>
      <c r="DB92" s="291"/>
      <c r="DC92" s="291"/>
      <c r="DD92" s="291"/>
      <c r="DE92" s="291"/>
      <c r="DF92" s="291"/>
      <c r="DG92" s="291"/>
      <c r="DH92" s="291"/>
      <c r="DI92" s="291"/>
      <c r="DJ92" s="291"/>
      <c r="DK92" s="291"/>
      <c r="DL92" s="291"/>
      <c r="DM92" s="291"/>
      <c r="DN92" s="291"/>
      <c r="DO92" s="291"/>
      <c r="DP92" s="291"/>
      <c r="DQ92" s="291"/>
      <c r="DR92" s="291"/>
      <c r="DS92" s="291"/>
      <c r="DT92" s="291"/>
      <c r="DU92" s="291"/>
      <c r="DV92" s="291"/>
      <c r="DW92" s="291"/>
      <c r="DX92" s="291"/>
      <c r="DY92" s="291"/>
      <c r="DZ92" s="291"/>
      <c r="EA92" s="291"/>
      <c r="EB92" s="291"/>
      <c r="EC92" s="291"/>
      <c r="ED92" s="291"/>
      <c r="EE92" s="291"/>
      <c r="EF92" s="291"/>
      <c r="EG92" s="291"/>
      <c r="EH92" s="291"/>
      <c r="EI92" s="291"/>
      <c r="EJ92" s="291"/>
      <c r="EK92" s="291"/>
      <c r="EL92" s="291"/>
      <c r="EM92" s="291"/>
      <c r="EN92" s="291"/>
      <c r="EO92" s="291"/>
      <c r="EP92" s="291"/>
      <c r="EQ92" s="291"/>
      <c r="ER92" s="291"/>
      <c r="ES92" s="291"/>
      <c r="ET92" s="291"/>
      <c r="EU92" s="291"/>
      <c r="EV92" s="291"/>
      <c r="EW92" s="291"/>
      <c r="EX92" s="291"/>
      <c r="EY92" s="291"/>
      <c r="EZ92" s="291"/>
      <c r="FA92" s="291"/>
      <c r="FB92" s="291"/>
      <c r="FC92" s="291"/>
      <c r="FD92" s="291"/>
      <c r="FE92" s="291"/>
      <c r="FF92" s="291"/>
      <c r="FG92" s="291"/>
      <c r="FH92" s="291"/>
      <c r="FI92" s="291"/>
      <c r="FJ92" s="291"/>
      <c r="FK92" s="291"/>
      <c r="FL92" s="291"/>
      <c r="FM92" s="291"/>
      <c r="FN92" s="291"/>
      <c r="FO92" s="291"/>
      <c r="FP92" s="291"/>
      <c r="FQ92" s="291"/>
      <c r="FR92" s="291"/>
      <c r="FS92" s="291"/>
      <c r="FT92" s="291"/>
      <c r="FU92" s="291"/>
      <c r="FV92" s="291"/>
      <c r="FW92" s="291"/>
      <c r="FX92" s="291"/>
      <c r="FY92" s="291"/>
      <c r="FZ92" s="291"/>
      <c r="GA92" s="291"/>
      <c r="GB92" s="291"/>
      <c r="GC92" s="291"/>
      <c r="GD92" s="291"/>
      <c r="GE92" s="291"/>
      <c r="GF92" s="291"/>
      <c r="GG92" s="291"/>
      <c r="GH92" s="291"/>
      <c r="GI92" s="291"/>
      <c r="GJ92" s="291"/>
      <c r="GK92" s="291"/>
      <c r="GL92" s="291"/>
      <c r="GM92" s="291"/>
      <c r="GN92" s="291"/>
      <c r="GO92" s="291"/>
      <c r="GP92" s="291"/>
      <c r="GQ92" s="291"/>
      <c r="GR92" s="291"/>
      <c r="GS92" s="291"/>
      <c r="GT92" s="291"/>
      <c r="GU92" s="291"/>
      <c r="GV92" s="291"/>
      <c r="GW92" s="291"/>
      <c r="GX92" s="291"/>
      <c r="GY92" s="291"/>
      <c r="GZ92" s="291"/>
      <c r="HA92" s="291"/>
      <c r="HB92" s="291"/>
      <c r="HC92" s="291"/>
      <c r="HD92" s="291"/>
      <c r="HE92" s="291"/>
      <c r="HF92" s="291"/>
      <c r="HG92" s="291"/>
      <c r="HH92" s="291"/>
      <c r="HI92" s="291"/>
      <c r="HJ92" s="291"/>
      <c r="HK92" s="291"/>
      <c r="HL92" s="291"/>
      <c r="HM92" s="291"/>
      <c r="HN92" s="291"/>
      <c r="HO92" s="291"/>
      <c r="HP92" s="291"/>
      <c r="HQ92" s="291"/>
    </row>
    <row r="93" ht="12.0" customHeight="1">
      <c r="A93" s="281">
        <f t="shared" si="44"/>
        <v>88</v>
      </c>
      <c r="B93" s="282">
        <f>'4. Summary statistics'!B328</f>
        <v>44841</v>
      </c>
      <c r="C93" s="283" t="str">
        <f t="shared" si="22"/>
        <v>12-2022</v>
      </c>
      <c r="D93" s="284">
        <f>'4. Summary statistics'!C328</f>
        <v>44477</v>
      </c>
      <c r="E93" s="285" t="str">
        <f>'4. Summary statistics'!D328</f>
        <v>LKA36422J078</v>
      </c>
      <c r="F93" s="286">
        <f>'4. Summary statistics'!G328</f>
        <v>160</v>
      </c>
      <c r="G93" s="287">
        <f t="shared" si="23"/>
        <v>364</v>
      </c>
      <c r="H93" s="288"/>
      <c r="I93" s="283"/>
      <c r="J93" s="289"/>
      <c r="K93" s="289"/>
      <c r="L93" s="289"/>
      <c r="M93" s="289"/>
      <c r="N93" s="289"/>
      <c r="O93" s="289"/>
      <c r="P93" s="52"/>
      <c r="Q93" s="52"/>
      <c r="R93" s="52"/>
      <c r="S93" s="202"/>
      <c r="T93" s="202"/>
      <c r="U93" s="202"/>
      <c r="V93" s="290">
        <f>'4. Summary statistics'!B328</f>
        <v>44841</v>
      </c>
      <c r="W93" s="202">
        <f t="shared" ref="W93:X93" si="895">W92</f>
        <v>1.2178</v>
      </c>
      <c r="X93" s="202">
        <f t="shared" si="895"/>
        <v>1.0844</v>
      </c>
      <c r="Y93" s="202"/>
      <c r="Z93" s="291">
        <f t="shared" si="25"/>
        <v>45206</v>
      </c>
      <c r="AA93" s="202">
        <f t="shared" ref="AA93:AB93" si="896">AA92</f>
        <v>1.2178</v>
      </c>
      <c r="AB93" s="202">
        <f t="shared" si="896"/>
        <v>1.0844</v>
      </c>
      <c r="AC93" s="202"/>
      <c r="AD93" s="291">
        <f t="shared" si="27"/>
        <v>45572</v>
      </c>
      <c r="AE93" s="202">
        <f t="shared" ref="AE93:AF93" si="897">AE92</f>
        <v>1.2178</v>
      </c>
      <c r="AF93" s="202">
        <f t="shared" si="897"/>
        <v>1.0844</v>
      </c>
      <c r="AG93" s="202"/>
      <c r="AH93" s="291">
        <f t="shared" si="29"/>
        <v>45937</v>
      </c>
      <c r="AI93" s="202">
        <f t="shared" ref="AI93:AJ93" si="898">AI92</f>
        <v>1.2178</v>
      </c>
      <c r="AJ93" s="202">
        <f t="shared" si="898"/>
        <v>1.0844</v>
      </c>
      <c r="AK93" s="202"/>
      <c r="AL93" s="291">
        <f t="shared" si="31"/>
        <v>46302</v>
      </c>
      <c r="AM93" s="202">
        <f t="shared" ref="AM93:AN93" si="899">AM92</f>
        <v>1.2178</v>
      </c>
      <c r="AN93" s="202">
        <f t="shared" si="899"/>
        <v>1.0844</v>
      </c>
      <c r="AO93" s="202"/>
      <c r="AP93" s="291">
        <f t="shared" si="33"/>
        <v>46667</v>
      </c>
      <c r="AQ93" s="202">
        <f t="shared" ref="AQ93:AR93" si="900">AQ92</f>
        <v>1.2178</v>
      </c>
      <c r="AR93" s="202">
        <f t="shared" si="900"/>
        <v>1.0844</v>
      </c>
      <c r="AS93" s="202"/>
      <c r="AT93" s="291">
        <f t="shared" si="35"/>
        <v>47033</v>
      </c>
      <c r="AU93" s="202">
        <f t="shared" ref="AU93:AV93" si="901">AU92</f>
        <v>1.2178</v>
      </c>
      <c r="AV93" s="202">
        <f t="shared" si="901"/>
        <v>1.0844</v>
      </c>
      <c r="AW93" s="202"/>
      <c r="AX93" s="291">
        <f t="shared" si="37"/>
        <v>47398</v>
      </c>
      <c r="AY93" s="202">
        <f t="shared" ref="AY93:AZ93" si="902">AY92</f>
        <v>1.2178</v>
      </c>
      <c r="AZ93" s="202">
        <f t="shared" si="902"/>
        <v>1.0844</v>
      </c>
      <c r="BA93" s="202"/>
      <c r="BB93" s="291">
        <f t="shared" si="39"/>
        <v>47763</v>
      </c>
      <c r="BC93" s="202">
        <f t="shared" ref="BC93:BD93" si="903">BC92</f>
        <v>1.2178</v>
      </c>
      <c r="BD93" s="202">
        <f t="shared" si="903"/>
        <v>1.0844</v>
      </c>
      <c r="BE93" s="202"/>
      <c r="BF93" s="291">
        <f t="shared" si="41"/>
        <v>48128</v>
      </c>
      <c r="BG93" s="202">
        <f t="shared" ref="BG93:BH93" si="904">BG92</f>
        <v>1.2178</v>
      </c>
      <c r="BH93" s="202">
        <f t="shared" si="904"/>
        <v>1.0844</v>
      </c>
      <c r="BI93" s="202"/>
      <c r="BJ93" s="291">
        <f t="shared" si="43"/>
        <v>48494</v>
      </c>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c r="FL93" s="291"/>
      <c r="FM93" s="291"/>
      <c r="FN93" s="291"/>
      <c r="FO93" s="291"/>
      <c r="FP93" s="291"/>
      <c r="FQ93" s="291"/>
      <c r="FR93" s="291"/>
      <c r="FS93" s="291"/>
      <c r="FT93" s="291"/>
      <c r="FU93" s="291"/>
      <c r="FV93" s="291"/>
      <c r="FW93" s="291"/>
      <c r="FX93" s="291"/>
      <c r="FY93" s="291"/>
      <c r="FZ93" s="291"/>
      <c r="GA93" s="291"/>
      <c r="GB93" s="291"/>
      <c r="GC93" s="291"/>
      <c r="GD93" s="291"/>
      <c r="GE93" s="291"/>
      <c r="GF93" s="291"/>
      <c r="GG93" s="291"/>
      <c r="GH93" s="291"/>
      <c r="GI93" s="291"/>
      <c r="GJ93" s="291"/>
      <c r="GK93" s="291"/>
      <c r="GL93" s="291"/>
      <c r="GM93" s="291"/>
      <c r="GN93" s="291"/>
      <c r="GO93" s="291"/>
      <c r="GP93" s="291"/>
      <c r="GQ93" s="291"/>
      <c r="GR93" s="291"/>
      <c r="GS93" s="291"/>
      <c r="GT93" s="291"/>
      <c r="GU93" s="291"/>
      <c r="GV93" s="291"/>
      <c r="GW93" s="291"/>
      <c r="GX93" s="291"/>
      <c r="GY93" s="291"/>
      <c r="GZ93" s="291"/>
      <c r="HA93" s="291"/>
      <c r="HB93" s="291"/>
      <c r="HC93" s="291"/>
      <c r="HD93" s="291"/>
      <c r="HE93" s="291"/>
      <c r="HF93" s="291"/>
      <c r="HG93" s="291"/>
      <c r="HH93" s="291"/>
      <c r="HI93" s="291"/>
      <c r="HJ93" s="291"/>
      <c r="HK93" s="291"/>
      <c r="HL93" s="291"/>
      <c r="HM93" s="291"/>
      <c r="HN93" s="291"/>
      <c r="HO93" s="291"/>
      <c r="HP93" s="291"/>
      <c r="HQ93" s="291"/>
    </row>
    <row r="94" ht="12.0" customHeight="1">
      <c r="A94" s="281">
        <f t="shared" si="44"/>
        <v>89</v>
      </c>
      <c r="B94" s="282">
        <f>'4. Summary statistics'!B329</f>
        <v>44841</v>
      </c>
      <c r="C94" s="283" t="str">
        <f t="shared" si="22"/>
        <v>12-2022</v>
      </c>
      <c r="D94" s="284">
        <f>'4. Summary statistics'!C329</f>
        <v>44638</v>
      </c>
      <c r="E94" s="285" t="str">
        <f>'4. Summary statistics'!D329</f>
        <v>LKA36422J078</v>
      </c>
      <c r="F94" s="286">
        <f>'4. Summary statistics'!G329</f>
        <v>22664.42</v>
      </c>
      <c r="G94" s="287">
        <f t="shared" si="23"/>
        <v>203</v>
      </c>
      <c r="H94" s="288"/>
      <c r="I94" s="283"/>
      <c r="J94" s="289"/>
      <c r="K94" s="289"/>
      <c r="L94" s="289"/>
      <c r="M94" s="289"/>
      <c r="N94" s="289"/>
      <c r="O94" s="289"/>
      <c r="P94" s="52"/>
      <c r="Q94" s="52"/>
      <c r="R94" s="52"/>
      <c r="S94" s="202"/>
      <c r="T94" s="202"/>
      <c r="U94" s="202"/>
      <c r="V94" s="290">
        <f>'4. Summary statistics'!B329</f>
        <v>44841</v>
      </c>
      <c r="W94" s="202">
        <f t="shared" ref="W94:X94" si="905">W93</f>
        <v>1.2178</v>
      </c>
      <c r="X94" s="202">
        <f t="shared" si="905"/>
        <v>1.0844</v>
      </c>
      <c r="Y94" s="202"/>
      <c r="Z94" s="291">
        <f t="shared" si="25"/>
        <v>45206</v>
      </c>
      <c r="AA94" s="202">
        <f t="shared" ref="AA94:AB94" si="906">AA93</f>
        <v>1.2178</v>
      </c>
      <c r="AB94" s="202">
        <f t="shared" si="906"/>
        <v>1.0844</v>
      </c>
      <c r="AC94" s="202"/>
      <c r="AD94" s="291">
        <f t="shared" si="27"/>
        <v>45572</v>
      </c>
      <c r="AE94" s="202">
        <f t="shared" ref="AE94:AF94" si="907">AE93</f>
        <v>1.2178</v>
      </c>
      <c r="AF94" s="202">
        <f t="shared" si="907"/>
        <v>1.0844</v>
      </c>
      <c r="AG94" s="202"/>
      <c r="AH94" s="291">
        <f t="shared" si="29"/>
        <v>45937</v>
      </c>
      <c r="AI94" s="202">
        <f t="shared" ref="AI94:AJ94" si="908">AI93</f>
        <v>1.2178</v>
      </c>
      <c r="AJ94" s="202">
        <f t="shared" si="908"/>
        <v>1.0844</v>
      </c>
      <c r="AK94" s="202"/>
      <c r="AL94" s="291">
        <f t="shared" si="31"/>
        <v>46302</v>
      </c>
      <c r="AM94" s="202">
        <f t="shared" ref="AM94:AN94" si="909">AM93</f>
        <v>1.2178</v>
      </c>
      <c r="AN94" s="202">
        <f t="shared" si="909"/>
        <v>1.0844</v>
      </c>
      <c r="AO94" s="202"/>
      <c r="AP94" s="291">
        <f t="shared" si="33"/>
        <v>46667</v>
      </c>
      <c r="AQ94" s="202">
        <f t="shared" ref="AQ94:AR94" si="910">AQ93</f>
        <v>1.2178</v>
      </c>
      <c r="AR94" s="202">
        <f t="shared" si="910"/>
        <v>1.0844</v>
      </c>
      <c r="AS94" s="202"/>
      <c r="AT94" s="291">
        <f t="shared" si="35"/>
        <v>47033</v>
      </c>
      <c r="AU94" s="202">
        <f t="shared" ref="AU94:AV94" si="911">AU93</f>
        <v>1.2178</v>
      </c>
      <c r="AV94" s="202">
        <f t="shared" si="911"/>
        <v>1.0844</v>
      </c>
      <c r="AW94" s="202"/>
      <c r="AX94" s="291">
        <f t="shared" si="37"/>
        <v>47398</v>
      </c>
      <c r="AY94" s="202">
        <f t="shared" ref="AY94:AZ94" si="912">AY93</f>
        <v>1.2178</v>
      </c>
      <c r="AZ94" s="202">
        <f t="shared" si="912"/>
        <v>1.0844</v>
      </c>
      <c r="BA94" s="202"/>
      <c r="BB94" s="291">
        <f t="shared" si="39"/>
        <v>47763</v>
      </c>
      <c r="BC94" s="202">
        <f t="shared" ref="BC94:BD94" si="913">BC93</f>
        <v>1.2178</v>
      </c>
      <c r="BD94" s="202">
        <f t="shared" si="913"/>
        <v>1.0844</v>
      </c>
      <c r="BE94" s="202"/>
      <c r="BF94" s="291">
        <f t="shared" si="41"/>
        <v>48128</v>
      </c>
      <c r="BG94" s="202">
        <f t="shared" ref="BG94:BH94" si="914">BG93</f>
        <v>1.2178</v>
      </c>
      <c r="BH94" s="202">
        <f t="shared" si="914"/>
        <v>1.0844</v>
      </c>
      <c r="BI94" s="202"/>
      <c r="BJ94" s="291">
        <f t="shared" si="43"/>
        <v>48494</v>
      </c>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c r="CZ94" s="291"/>
      <c r="DA94" s="291"/>
      <c r="DB94" s="291"/>
      <c r="DC94" s="291"/>
      <c r="DD94" s="291"/>
      <c r="DE94" s="291"/>
      <c r="DF94" s="291"/>
      <c r="DG94" s="291"/>
      <c r="DH94" s="291"/>
      <c r="DI94" s="291"/>
      <c r="DJ94" s="291"/>
      <c r="DK94" s="291"/>
      <c r="DL94" s="291"/>
      <c r="DM94" s="291"/>
      <c r="DN94" s="291"/>
      <c r="DO94" s="291"/>
      <c r="DP94" s="291"/>
      <c r="DQ94" s="291"/>
      <c r="DR94" s="291"/>
      <c r="DS94" s="291"/>
      <c r="DT94" s="291"/>
      <c r="DU94" s="291"/>
      <c r="DV94" s="291"/>
      <c r="DW94" s="291"/>
      <c r="DX94" s="291"/>
      <c r="DY94" s="291"/>
      <c r="DZ94" s="291"/>
      <c r="EA94" s="291"/>
      <c r="EB94" s="291"/>
      <c r="EC94" s="291"/>
      <c r="ED94" s="291"/>
      <c r="EE94" s="291"/>
      <c r="EF94" s="291"/>
      <c r="EG94" s="291"/>
      <c r="EH94" s="291"/>
      <c r="EI94" s="291"/>
      <c r="EJ94" s="291"/>
      <c r="EK94" s="291"/>
      <c r="EL94" s="291"/>
      <c r="EM94" s="291"/>
      <c r="EN94" s="291"/>
      <c r="EO94" s="291"/>
      <c r="EP94" s="291"/>
      <c r="EQ94" s="291"/>
      <c r="ER94" s="291"/>
      <c r="ES94" s="291"/>
      <c r="ET94" s="291"/>
      <c r="EU94" s="291"/>
      <c r="EV94" s="291"/>
      <c r="EW94" s="291"/>
      <c r="EX94" s="291"/>
      <c r="EY94" s="291"/>
      <c r="EZ94" s="291"/>
      <c r="FA94" s="291"/>
      <c r="FB94" s="291"/>
      <c r="FC94" s="291"/>
      <c r="FD94" s="291"/>
      <c r="FE94" s="291"/>
      <c r="FF94" s="291"/>
      <c r="FG94" s="291"/>
      <c r="FH94" s="291"/>
      <c r="FI94" s="291"/>
      <c r="FJ94" s="291"/>
      <c r="FK94" s="291"/>
      <c r="FL94" s="291"/>
      <c r="FM94" s="291"/>
      <c r="FN94" s="291"/>
      <c r="FO94" s="291"/>
      <c r="FP94" s="291"/>
      <c r="FQ94" s="291"/>
      <c r="FR94" s="291"/>
      <c r="FS94" s="291"/>
      <c r="FT94" s="291"/>
      <c r="FU94" s="291"/>
      <c r="FV94" s="291"/>
      <c r="FW94" s="291"/>
      <c r="FX94" s="291"/>
      <c r="FY94" s="291"/>
      <c r="FZ94" s="291"/>
      <c r="GA94" s="291"/>
      <c r="GB94" s="291"/>
      <c r="GC94" s="291"/>
      <c r="GD94" s="291"/>
      <c r="GE94" s="291"/>
      <c r="GF94" s="291"/>
      <c r="GG94" s="291"/>
      <c r="GH94" s="291"/>
      <c r="GI94" s="291"/>
      <c r="GJ94" s="291"/>
      <c r="GK94" s="291"/>
      <c r="GL94" s="291"/>
      <c r="GM94" s="291"/>
      <c r="GN94" s="291"/>
      <c r="GO94" s="291"/>
      <c r="GP94" s="291"/>
      <c r="GQ94" s="291"/>
      <c r="GR94" s="291"/>
      <c r="GS94" s="291"/>
      <c r="GT94" s="291"/>
      <c r="GU94" s="291"/>
      <c r="GV94" s="291"/>
      <c r="GW94" s="291"/>
      <c r="GX94" s="291"/>
      <c r="GY94" s="291"/>
      <c r="GZ94" s="291"/>
      <c r="HA94" s="291"/>
      <c r="HB94" s="291"/>
      <c r="HC94" s="291"/>
      <c r="HD94" s="291"/>
      <c r="HE94" s="291"/>
      <c r="HF94" s="291"/>
      <c r="HG94" s="291"/>
      <c r="HH94" s="291"/>
      <c r="HI94" s="291"/>
      <c r="HJ94" s="291"/>
      <c r="HK94" s="291"/>
      <c r="HL94" s="291"/>
      <c r="HM94" s="291"/>
      <c r="HN94" s="291"/>
      <c r="HO94" s="291"/>
      <c r="HP94" s="291"/>
      <c r="HQ94" s="291"/>
    </row>
    <row r="95" ht="12.0" customHeight="1">
      <c r="A95" s="281">
        <f t="shared" si="44"/>
        <v>90</v>
      </c>
      <c r="B95" s="282">
        <f>'4. Summary statistics'!B330</f>
        <v>44841</v>
      </c>
      <c r="C95" s="283" t="str">
        <f t="shared" si="22"/>
        <v>12-2022</v>
      </c>
      <c r="D95" s="284">
        <f>'4. Summary statistics'!C330</f>
        <v>44642</v>
      </c>
      <c r="E95" s="285" t="str">
        <f>'4. Summary statistics'!D330</f>
        <v>LKA36422J078</v>
      </c>
      <c r="F95" s="286">
        <f>'4. Summary statistics'!G330</f>
        <v>5000</v>
      </c>
      <c r="G95" s="287">
        <f t="shared" si="23"/>
        <v>199</v>
      </c>
      <c r="H95" s="288"/>
      <c r="I95" s="283"/>
      <c r="J95" s="289"/>
      <c r="K95" s="289"/>
      <c r="L95" s="289"/>
      <c r="M95" s="289"/>
      <c r="N95" s="289"/>
      <c r="O95" s="289"/>
      <c r="P95" s="52"/>
      <c r="Q95" s="52"/>
      <c r="R95" s="52"/>
      <c r="S95" s="202"/>
      <c r="T95" s="202"/>
      <c r="U95" s="202"/>
      <c r="V95" s="290">
        <f>'4. Summary statistics'!B330</f>
        <v>44841</v>
      </c>
      <c r="W95" s="202">
        <f t="shared" ref="W95:X95" si="915">W94</f>
        <v>1.2178</v>
      </c>
      <c r="X95" s="202">
        <f t="shared" si="915"/>
        <v>1.0844</v>
      </c>
      <c r="Y95" s="202"/>
      <c r="Z95" s="291">
        <f t="shared" si="25"/>
        <v>45206</v>
      </c>
      <c r="AA95" s="202">
        <f t="shared" ref="AA95:AB95" si="916">AA94</f>
        <v>1.2178</v>
      </c>
      <c r="AB95" s="202">
        <f t="shared" si="916"/>
        <v>1.0844</v>
      </c>
      <c r="AC95" s="202"/>
      <c r="AD95" s="291">
        <f t="shared" si="27"/>
        <v>45572</v>
      </c>
      <c r="AE95" s="202">
        <f t="shared" ref="AE95:AF95" si="917">AE94</f>
        <v>1.2178</v>
      </c>
      <c r="AF95" s="202">
        <f t="shared" si="917"/>
        <v>1.0844</v>
      </c>
      <c r="AG95" s="202"/>
      <c r="AH95" s="291">
        <f t="shared" si="29"/>
        <v>45937</v>
      </c>
      <c r="AI95" s="202">
        <f t="shared" ref="AI95:AJ95" si="918">AI94</f>
        <v>1.2178</v>
      </c>
      <c r="AJ95" s="202">
        <f t="shared" si="918"/>
        <v>1.0844</v>
      </c>
      <c r="AK95" s="202"/>
      <c r="AL95" s="291">
        <f t="shared" si="31"/>
        <v>46302</v>
      </c>
      <c r="AM95" s="202">
        <f t="shared" ref="AM95:AN95" si="919">AM94</f>
        <v>1.2178</v>
      </c>
      <c r="AN95" s="202">
        <f t="shared" si="919"/>
        <v>1.0844</v>
      </c>
      <c r="AO95" s="202"/>
      <c r="AP95" s="291">
        <f t="shared" si="33"/>
        <v>46667</v>
      </c>
      <c r="AQ95" s="202">
        <f t="shared" ref="AQ95:AR95" si="920">AQ94</f>
        <v>1.2178</v>
      </c>
      <c r="AR95" s="202">
        <f t="shared" si="920"/>
        <v>1.0844</v>
      </c>
      <c r="AS95" s="202"/>
      <c r="AT95" s="291">
        <f t="shared" si="35"/>
        <v>47033</v>
      </c>
      <c r="AU95" s="202">
        <f t="shared" ref="AU95:AV95" si="921">AU94</f>
        <v>1.2178</v>
      </c>
      <c r="AV95" s="202">
        <f t="shared" si="921"/>
        <v>1.0844</v>
      </c>
      <c r="AW95" s="202"/>
      <c r="AX95" s="291">
        <f t="shared" si="37"/>
        <v>47398</v>
      </c>
      <c r="AY95" s="202">
        <f t="shared" ref="AY95:AZ95" si="922">AY94</f>
        <v>1.2178</v>
      </c>
      <c r="AZ95" s="202">
        <f t="shared" si="922"/>
        <v>1.0844</v>
      </c>
      <c r="BA95" s="202"/>
      <c r="BB95" s="291">
        <f t="shared" si="39"/>
        <v>47763</v>
      </c>
      <c r="BC95" s="202">
        <f t="shared" ref="BC95:BD95" si="923">BC94</f>
        <v>1.2178</v>
      </c>
      <c r="BD95" s="202">
        <f t="shared" si="923"/>
        <v>1.0844</v>
      </c>
      <c r="BE95" s="202"/>
      <c r="BF95" s="291">
        <f t="shared" si="41"/>
        <v>48128</v>
      </c>
      <c r="BG95" s="202">
        <f t="shared" ref="BG95:BH95" si="924">BG94</f>
        <v>1.2178</v>
      </c>
      <c r="BH95" s="202">
        <f t="shared" si="924"/>
        <v>1.0844</v>
      </c>
      <c r="BI95" s="202"/>
      <c r="BJ95" s="291">
        <f t="shared" si="43"/>
        <v>48494</v>
      </c>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c r="CO95" s="291"/>
      <c r="CP95" s="291"/>
      <c r="CQ95" s="291"/>
      <c r="CR95" s="291"/>
      <c r="CS95" s="291"/>
      <c r="CT95" s="291"/>
      <c r="CU95" s="291"/>
      <c r="CV95" s="291"/>
      <c r="CW95" s="291"/>
      <c r="CX95" s="291"/>
      <c r="CY95" s="291"/>
      <c r="CZ95" s="291"/>
      <c r="DA95" s="291"/>
      <c r="DB95" s="291"/>
      <c r="DC95" s="291"/>
      <c r="DD95" s="291"/>
      <c r="DE95" s="291"/>
      <c r="DF95" s="291"/>
      <c r="DG95" s="291"/>
      <c r="DH95" s="291"/>
      <c r="DI95" s="291"/>
      <c r="DJ95" s="291"/>
      <c r="DK95" s="291"/>
      <c r="DL95" s="291"/>
      <c r="DM95" s="291"/>
      <c r="DN95" s="291"/>
      <c r="DO95" s="291"/>
      <c r="DP95" s="291"/>
      <c r="DQ95" s="291"/>
      <c r="DR95" s="291"/>
      <c r="DS95" s="291"/>
      <c r="DT95" s="291"/>
      <c r="DU95" s="291"/>
      <c r="DV95" s="291"/>
      <c r="DW95" s="291"/>
      <c r="DX95" s="291"/>
      <c r="DY95" s="291"/>
      <c r="DZ95" s="291"/>
      <c r="EA95" s="291"/>
      <c r="EB95" s="291"/>
      <c r="EC95" s="291"/>
      <c r="ED95" s="291"/>
      <c r="EE95" s="291"/>
      <c r="EF95" s="291"/>
      <c r="EG95" s="291"/>
      <c r="EH95" s="291"/>
      <c r="EI95" s="291"/>
      <c r="EJ95" s="291"/>
      <c r="EK95" s="291"/>
      <c r="EL95" s="291"/>
      <c r="EM95" s="291"/>
      <c r="EN95" s="291"/>
      <c r="EO95" s="291"/>
      <c r="EP95" s="291"/>
      <c r="EQ95" s="291"/>
      <c r="ER95" s="291"/>
      <c r="ES95" s="291"/>
      <c r="ET95" s="291"/>
      <c r="EU95" s="291"/>
      <c r="EV95" s="291"/>
      <c r="EW95" s="291"/>
      <c r="EX95" s="291"/>
      <c r="EY95" s="291"/>
      <c r="EZ95" s="291"/>
      <c r="FA95" s="291"/>
      <c r="FB95" s="291"/>
      <c r="FC95" s="291"/>
      <c r="FD95" s="291"/>
      <c r="FE95" s="291"/>
      <c r="FF95" s="291"/>
      <c r="FG95" s="291"/>
      <c r="FH95" s="291"/>
      <c r="FI95" s="291"/>
      <c r="FJ95" s="291"/>
      <c r="FK95" s="291"/>
      <c r="FL95" s="291"/>
      <c r="FM95" s="291"/>
      <c r="FN95" s="291"/>
      <c r="FO95" s="291"/>
      <c r="FP95" s="291"/>
      <c r="FQ95" s="291"/>
      <c r="FR95" s="291"/>
      <c r="FS95" s="291"/>
      <c r="FT95" s="291"/>
      <c r="FU95" s="291"/>
      <c r="FV95" s="291"/>
      <c r="FW95" s="291"/>
      <c r="FX95" s="291"/>
      <c r="FY95" s="291"/>
      <c r="FZ95" s="291"/>
      <c r="GA95" s="291"/>
      <c r="GB95" s="291"/>
      <c r="GC95" s="291"/>
      <c r="GD95" s="291"/>
      <c r="GE95" s="291"/>
      <c r="GF95" s="291"/>
      <c r="GG95" s="291"/>
      <c r="GH95" s="291"/>
      <c r="GI95" s="291"/>
      <c r="GJ95" s="291"/>
      <c r="GK95" s="291"/>
      <c r="GL95" s="291"/>
      <c r="GM95" s="291"/>
      <c r="GN95" s="291"/>
      <c r="GO95" s="291"/>
      <c r="GP95" s="291"/>
      <c r="GQ95" s="291"/>
      <c r="GR95" s="291"/>
      <c r="GS95" s="291"/>
      <c r="GT95" s="291"/>
      <c r="GU95" s="291"/>
      <c r="GV95" s="291"/>
      <c r="GW95" s="291"/>
      <c r="GX95" s="291"/>
      <c r="GY95" s="291"/>
      <c r="GZ95" s="291"/>
      <c r="HA95" s="291"/>
      <c r="HB95" s="291"/>
      <c r="HC95" s="291"/>
      <c r="HD95" s="291"/>
      <c r="HE95" s="291"/>
      <c r="HF95" s="291"/>
      <c r="HG95" s="291"/>
      <c r="HH95" s="291"/>
      <c r="HI95" s="291"/>
      <c r="HJ95" s="291"/>
      <c r="HK95" s="291"/>
      <c r="HL95" s="291"/>
      <c r="HM95" s="291"/>
      <c r="HN95" s="291"/>
      <c r="HO95" s="291"/>
      <c r="HP95" s="291"/>
      <c r="HQ95" s="291"/>
    </row>
    <row r="96" ht="12.0" customHeight="1">
      <c r="A96" s="281">
        <f t="shared" si="44"/>
        <v>91</v>
      </c>
      <c r="B96" s="282">
        <f>'4. Summary statistics'!B331</f>
        <v>44841</v>
      </c>
      <c r="C96" s="283" t="str">
        <f t="shared" si="22"/>
        <v>12-2022</v>
      </c>
      <c r="D96" s="284">
        <f>'4. Summary statistics'!C331</f>
        <v>44648</v>
      </c>
      <c r="E96" s="285" t="str">
        <f>'4. Summary statistics'!D331</f>
        <v>LKA36422J078</v>
      </c>
      <c r="F96" s="286">
        <f>'4. Summary statistics'!G331</f>
        <v>14323.48</v>
      </c>
      <c r="G96" s="287">
        <f t="shared" si="23"/>
        <v>193</v>
      </c>
      <c r="H96" s="288"/>
      <c r="I96" s="283"/>
      <c r="J96" s="289"/>
      <c r="K96" s="289"/>
      <c r="L96" s="289"/>
      <c r="M96" s="289"/>
      <c r="N96" s="289"/>
      <c r="O96" s="289"/>
      <c r="P96" s="52"/>
      <c r="Q96" s="52"/>
      <c r="R96" s="52"/>
      <c r="S96" s="202"/>
      <c r="T96" s="202"/>
      <c r="U96" s="202"/>
      <c r="V96" s="290">
        <f>'4. Summary statistics'!B331</f>
        <v>44841</v>
      </c>
      <c r="W96" s="202">
        <f t="shared" ref="W96:X96" si="925">W95</f>
        <v>1.2178</v>
      </c>
      <c r="X96" s="202">
        <f t="shared" si="925"/>
        <v>1.0844</v>
      </c>
      <c r="Y96" s="202"/>
      <c r="Z96" s="291">
        <f t="shared" si="25"/>
        <v>45206</v>
      </c>
      <c r="AA96" s="202">
        <f t="shared" ref="AA96:AB96" si="926">AA95</f>
        <v>1.2178</v>
      </c>
      <c r="AB96" s="202">
        <f t="shared" si="926"/>
        <v>1.0844</v>
      </c>
      <c r="AC96" s="202"/>
      <c r="AD96" s="291">
        <f t="shared" si="27"/>
        <v>45572</v>
      </c>
      <c r="AE96" s="202">
        <f t="shared" ref="AE96:AF96" si="927">AE95</f>
        <v>1.2178</v>
      </c>
      <c r="AF96" s="202">
        <f t="shared" si="927"/>
        <v>1.0844</v>
      </c>
      <c r="AG96" s="202"/>
      <c r="AH96" s="291">
        <f t="shared" si="29"/>
        <v>45937</v>
      </c>
      <c r="AI96" s="202">
        <f t="shared" ref="AI96:AJ96" si="928">AI95</f>
        <v>1.2178</v>
      </c>
      <c r="AJ96" s="202">
        <f t="shared" si="928"/>
        <v>1.0844</v>
      </c>
      <c r="AK96" s="202"/>
      <c r="AL96" s="291">
        <f t="shared" si="31"/>
        <v>46302</v>
      </c>
      <c r="AM96" s="202">
        <f t="shared" ref="AM96:AN96" si="929">AM95</f>
        <v>1.2178</v>
      </c>
      <c r="AN96" s="202">
        <f t="shared" si="929"/>
        <v>1.0844</v>
      </c>
      <c r="AO96" s="202"/>
      <c r="AP96" s="291">
        <f t="shared" si="33"/>
        <v>46667</v>
      </c>
      <c r="AQ96" s="202">
        <f t="shared" ref="AQ96:AR96" si="930">AQ95</f>
        <v>1.2178</v>
      </c>
      <c r="AR96" s="202">
        <f t="shared" si="930"/>
        <v>1.0844</v>
      </c>
      <c r="AS96" s="202"/>
      <c r="AT96" s="291">
        <f t="shared" si="35"/>
        <v>47033</v>
      </c>
      <c r="AU96" s="202">
        <f t="shared" ref="AU96:AV96" si="931">AU95</f>
        <v>1.2178</v>
      </c>
      <c r="AV96" s="202">
        <f t="shared" si="931"/>
        <v>1.0844</v>
      </c>
      <c r="AW96" s="202"/>
      <c r="AX96" s="291">
        <f t="shared" si="37"/>
        <v>47398</v>
      </c>
      <c r="AY96" s="202">
        <f t="shared" ref="AY96:AZ96" si="932">AY95</f>
        <v>1.2178</v>
      </c>
      <c r="AZ96" s="202">
        <f t="shared" si="932"/>
        <v>1.0844</v>
      </c>
      <c r="BA96" s="202"/>
      <c r="BB96" s="291">
        <f t="shared" si="39"/>
        <v>47763</v>
      </c>
      <c r="BC96" s="202">
        <f t="shared" ref="BC96:BD96" si="933">BC95</f>
        <v>1.2178</v>
      </c>
      <c r="BD96" s="202">
        <f t="shared" si="933"/>
        <v>1.0844</v>
      </c>
      <c r="BE96" s="202"/>
      <c r="BF96" s="291">
        <f t="shared" si="41"/>
        <v>48128</v>
      </c>
      <c r="BG96" s="202">
        <f t="shared" ref="BG96:BH96" si="934">BG95</f>
        <v>1.2178</v>
      </c>
      <c r="BH96" s="202">
        <f t="shared" si="934"/>
        <v>1.0844</v>
      </c>
      <c r="BI96" s="202"/>
      <c r="BJ96" s="291">
        <f t="shared" si="43"/>
        <v>48494</v>
      </c>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c r="CO96" s="291"/>
      <c r="CP96" s="291"/>
      <c r="CQ96" s="291"/>
      <c r="CR96" s="291"/>
      <c r="CS96" s="291"/>
      <c r="CT96" s="291"/>
      <c r="CU96" s="291"/>
      <c r="CV96" s="291"/>
      <c r="CW96" s="291"/>
      <c r="CX96" s="291"/>
      <c r="CY96" s="291"/>
      <c r="CZ96" s="291"/>
      <c r="DA96" s="291"/>
      <c r="DB96" s="291"/>
      <c r="DC96" s="291"/>
      <c r="DD96" s="291"/>
      <c r="DE96" s="291"/>
      <c r="DF96" s="291"/>
      <c r="DG96" s="291"/>
      <c r="DH96" s="291"/>
      <c r="DI96" s="291"/>
      <c r="DJ96" s="291"/>
      <c r="DK96" s="291"/>
      <c r="DL96" s="291"/>
      <c r="DM96" s="291"/>
      <c r="DN96" s="291"/>
      <c r="DO96" s="291"/>
      <c r="DP96" s="291"/>
      <c r="DQ96" s="291"/>
      <c r="DR96" s="291"/>
      <c r="DS96" s="291"/>
      <c r="DT96" s="291"/>
      <c r="DU96" s="291"/>
      <c r="DV96" s="291"/>
      <c r="DW96" s="291"/>
      <c r="DX96" s="291"/>
      <c r="DY96" s="291"/>
      <c r="DZ96" s="291"/>
      <c r="EA96" s="291"/>
      <c r="EB96" s="291"/>
      <c r="EC96" s="291"/>
      <c r="ED96" s="291"/>
      <c r="EE96" s="291"/>
      <c r="EF96" s="291"/>
      <c r="EG96" s="291"/>
      <c r="EH96" s="291"/>
      <c r="EI96" s="291"/>
      <c r="EJ96" s="291"/>
      <c r="EK96" s="291"/>
      <c r="EL96" s="291"/>
      <c r="EM96" s="291"/>
      <c r="EN96" s="291"/>
      <c r="EO96" s="291"/>
      <c r="EP96" s="291"/>
      <c r="EQ96" s="291"/>
      <c r="ER96" s="291"/>
      <c r="ES96" s="291"/>
      <c r="ET96" s="291"/>
      <c r="EU96" s="291"/>
      <c r="EV96" s="291"/>
      <c r="EW96" s="291"/>
      <c r="EX96" s="291"/>
      <c r="EY96" s="291"/>
      <c r="EZ96" s="291"/>
      <c r="FA96" s="291"/>
      <c r="FB96" s="291"/>
      <c r="FC96" s="291"/>
      <c r="FD96" s="291"/>
      <c r="FE96" s="291"/>
      <c r="FF96" s="291"/>
      <c r="FG96" s="291"/>
      <c r="FH96" s="291"/>
      <c r="FI96" s="291"/>
      <c r="FJ96" s="291"/>
      <c r="FK96" s="291"/>
      <c r="FL96" s="291"/>
      <c r="FM96" s="291"/>
      <c r="FN96" s="291"/>
      <c r="FO96" s="291"/>
      <c r="FP96" s="291"/>
      <c r="FQ96" s="291"/>
      <c r="FR96" s="291"/>
      <c r="FS96" s="291"/>
      <c r="FT96" s="291"/>
      <c r="FU96" s="291"/>
      <c r="FV96" s="291"/>
      <c r="FW96" s="291"/>
      <c r="FX96" s="291"/>
      <c r="FY96" s="291"/>
      <c r="FZ96" s="291"/>
      <c r="GA96" s="291"/>
      <c r="GB96" s="291"/>
      <c r="GC96" s="291"/>
      <c r="GD96" s="291"/>
      <c r="GE96" s="291"/>
      <c r="GF96" s="291"/>
      <c r="GG96" s="291"/>
      <c r="GH96" s="291"/>
      <c r="GI96" s="291"/>
      <c r="GJ96" s="291"/>
      <c r="GK96" s="291"/>
      <c r="GL96" s="291"/>
      <c r="GM96" s="291"/>
      <c r="GN96" s="291"/>
      <c r="GO96" s="291"/>
      <c r="GP96" s="291"/>
      <c r="GQ96" s="291"/>
      <c r="GR96" s="291"/>
      <c r="GS96" s="291"/>
      <c r="GT96" s="291"/>
      <c r="GU96" s="291"/>
      <c r="GV96" s="291"/>
      <c r="GW96" s="291"/>
      <c r="GX96" s="291"/>
      <c r="GY96" s="291"/>
      <c r="GZ96" s="291"/>
      <c r="HA96" s="291"/>
      <c r="HB96" s="291"/>
      <c r="HC96" s="291"/>
      <c r="HD96" s="291"/>
      <c r="HE96" s="291"/>
      <c r="HF96" s="291"/>
      <c r="HG96" s="291"/>
      <c r="HH96" s="291"/>
      <c r="HI96" s="291"/>
      <c r="HJ96" s="291"/>
      <c r="HK96" s="291"/>
      <c r="HL96" s="291"/>
      <c r="HM96" s="291"/>
      <c r="HN96" s="291"/>
      <c r="HO96" s="291"/>
      <c r="HP96" s="291"/>
      <c r="HQ96" s="291"/>
    </row>
    <row r="97" ht="12.0" customHeight="1">
      <c r="A97" s="281">
        <f t="shared" si="44"/>
        <v>92</v>
      </c>
      <c r="B97" s="282">
        <f>'4. Summary statistics'!B332</f>
        <v>44841</v>
      </c>
      <c r="C97" s="283" t="str">
        <f t="shared" si="22"/>
        <v>12-2022</v>
      </c>
      <c r="D97" s="284">
        <f>'4. Summary statistics'!C332</f>
        <v>44659</v>
      </c>
      <c r="E97" s="285" t="str">
        <f>'4. Summary statistics'!D332</f>
        <v>LKA18222J074</v>
      </c>
      <c r="F97" s="286">
        <f>'4. Summary statistics'!G332</f>
        <v>4237</v>
      </c>
      <c r="G97" s="287">
        <f t="shared" si="23"/>
        <v>182</v>
      </c>
      <c r="H97" s="288"/>
      <c r="I97" s="283"/>
      <c r="J97" s="289"/>
      <c r="K97" s="289"/>
      <c r="L97" s="289"/>
      <c r="M97" s="289"/>
      <c r="N97" s="289"/>
      <c r="O97" s="289"/>
      <c r="P97" s="52"/>
      <c r="Q97" s="52"/>
      <c r="R97" s="52"/>
      <c r="S97" s="202"/>
      <c r="T97" s="202"/>
      <c r="U97" s="202"/>
      <c r="V97" s="290">
        <f>'4. Summary statistics'!B332</f>
        <v>44841</v>
      </c>
      <c r="W97" s="202">
        <f t="shared" ref="W97:X97" si="935">W96</f>
        <v>1.2178</v>
      </c>
      <c r="X97" s="202">
        <f t="shared" si="935"/>
        <v>1.0844</v>
      </c>
      <c r="Y97" s="202"/>
      <c r="Z97" s="291">
        <f t="shared" si="25"/>
        <v>45206</v>
      </c>
      <c r="AA97" s="202">
        <f t="shared" ref="AA97:AB97" si="936">AA96</f>
        <v>1.2178</v>
      </c>
      <c r="AB97" s="202">
        <f t="shared" si="936"/>
        <v>1.0844</v>
      </c>
      <c r="AC97" s="202"/>
      <c r="AD97" s="291">
        <f t="shared" si="27"/>
        <v>45572</v>
      </c>
      <c r="AE97" s="202">
        <f t="shared" ref="AE97:AF97" si="937">AE96</f>
        <v>1.2178</v>
      </c>
      <c r="AF97" s="202">
        <f t="shared" si="937"/>
        <v>1.0844</v>
      </c>
      <c r="AG97" s="202"/>
      <c r="AH97" s="291">
        <f t="shared" si="29"/>
        <v>45937</v>
      </c>
      <c r="AI97" s="202">
        <f t="shared" ref="AI97:AJ97" si="938">AI96</f>
        <v>1.2178</v>
      </c>
      <c r="AJ97" s="202">
        <f t="shared" si="938"/>
        <v>1.0844</v>
      </c>
      <c r="AK97" s="202"/>
      <c r="AL97" s="291">
        <f t="shared" si="31"/>
        <v>46302</v>
      </c>
      <c r="AM97" s="202">
        <f t="shared" ref="AM97:AN97" si="939">AM96</f>
        <v>1.2178</v>
      </c>
      <c r="AN97" s="202">
        <f t="shared" si="939"/>
        <v>1.0844</v>
      </c>
      <c r="AO97" s="202"/>
      <c r="AP97" s="291">
        <f t="shared" si="33"/>
        <v>46667</v>
      </c>
      <c r="AQ97" s="202">
        <f t="shared" ref="AQ97:AR97" si="940">AQ96</f>
        <v>1.2178</v>
      </c>
      <c r="AR97" s="202">
        <f t="shared" si="940"/>
        <v>1.0844</v>
      </c>
      <c r="AS97" s="202"/>
      <c r="AT97" s="291">
        <f t="shared" si="35"/>
        <v>47033</v>
      </c>
      <c r="AU97" s="202">
        <f t="shared" ref="AU97:AV97" si="941">AU96</f>
        <v>1.2178</v>
      </c>
      <c r="AV97" s="202">
        <f t="shared" si="941"/>
        <v>1.0844</v>
      </c>
      <c r="AW97" s="202"/>
      <c r="AX97" s="291">
        <f t="shared" si="37"/>
        <v>47398</v>
      </c>
      <c r="AY97" s="202">
        <f t="shared" ref="AY97:AZ97" si="942">AY96</f>
        <v>1.2178</v>
      </c>
      <c r="AZ97" s="202">
        <f t="shared" si="942"/>
        <v>1.0844</v>
      </c>
      <c r="BA97" s="202"/>
      <c r="BB97" s="291">
        <f t="shared" si="39"/>
        <v>47763</v>
      </c>
      <c r="BC97" s="202">
        <f t="shared" ref="BC97:BD97" si="943">BC96</f>
        <v>1.2178</v>
      </c>
      <c r="BD97" s="202">
        <f t="shared" si="943"/>
        <v>1.0844</v>
      </c>
      <c r="BE97" s="202"/>
      <c r="BF97" s="291">
        <f t="shared" si="41"/>
        <v>48128</v>
      </c>
      <c r="BG97" s="202">
        <f t="shared" ref="BG97:BH97" si="944">BG96</f>
        <v>1.2178</v>
      </c>
      <c r="BH97" s="202">
        <f t="shared" si="944"/>
        <v>1.0844</v>
      </c>
      <c r="BI97" s="202"/>
      <c r="BJ97" s="291">
        <f t="shared" si="43"/>
        <v>48494</v>
      </c>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c r="CO97" s="291"/>
      <c r="CP97" s="291"/>
      <c r="CQ97" s="291"/>
      <c r="CR97" s="291"/>
      <c r="CS97" s="291"/>
      <c r="CT97" s="291"/>
      <c r="CU97" s="291"/>
      <c r="CV97" s="291"/>
      <c r="CW97" s="291"/>
      <c r="CX97" s="291"/>
      <c r="CY97" s="291"/>
      <c r="CZ97" s="291"/>
      <c r="DA97" s="291"/>
      <c r="DB97" s="291"/>
      <c r="DC97" s="291"/>
      <c r="DD97" s="291"/>
      <c r="DE97" s="291"/>
      <c r="DF97" s="291"/>
      <c r="DG97" s="291"/>
      <c r="DH97" s="291"/>
      <c r="DI97" s="291"/>
      <c r="DJ97" s="291"/>
      <c r="DK97" s="291"/>
      <c r="DL97" s="291"/>
      <c r="DM97" s="291"/>
      <c r="DN97" s="291"/>
      <c r="DO97" s="291"/>
      <c r="DP97" s="291"/>
      <c r="DQ97" s="291"/>
      <c r="DR97" s="291"/>
      <c r="DS97" s="291"/>
      <c r="DT97" s="291"/>
      <c r="DU97" s="291"/>
      <c r="DV97" s="291"/>
      <c r="DW97" s="291"/>
      <c r="DX97" s="291"/>
      <c r="DY97" s="291"/>
      <c r="DZ97" s="291"/>
      <c r="EA97" s="291"/>
      <c r="EB97" s="291"/>
      <c r="EC97" s="291"/>
      <c r="ED97" s="291"/>
      <c r="EE97" s="291"/>
      <c r="EF97" s="291"/>
      <c r="EG97" s="291"/>
      <c r="EH97" s="291"/>
      <c r="EI97" s="291"/>
      <c r="EJ97" s="291"/>
      <c r="EK97" s="291"/>
      <c r="EL97" s="291"/>
      <c r="EM97" s="291"/>
      <c r="EN97" s="291"/>
      <c r="EO97" s="291"/>
      <c r="EP97" s="291"/>
      <c r="EQ97" s="291"/>
      <c r="ER97" s="291"/>
      <c r="ES97" s="291"/>
      <c r="ET97" s="291"/>
      <c r="EU97" s="291"/>
      <c r="EV97" s="291"/>
      <c r="EW97" s="291"/>
      <c r="EX97" s="291"/>
      <c r="EY97" s="291"/>
      <c r="EZ97" s="291"/>
      <c r="FA97" s="291"/>
      <c r="FB97" s="291"/>
      <c r="FC97" s="291"/>
      <c r="FD97" s="291"/>
      <c r="FE97" s="291"/>
      <c r="FF97" s="291"/>
      <c r="FG97" s="291"/>
      <c r="FH97" s="291"/>
      <c r="FI97" s="291"/>
      <c r="FJ97" s="291"/>
      <c r="FK97" s="291"/>
      <c r="FL97" s="291"/>
      <c r="FM97" s="291"/>
      <c r="FN97" s="291"/>
      <c r="FO97" s="291"/>
      <c r="FP97" s="291"/>
      <c r="FQ97" s="291"/>
      <c r="FR97" s="291"/>
      <c r="FS97" s="291"/>
      <c r="FT97" s="291"/>
      <c r="FU97" s="291"/>
      <c r="FV97" s="291"/>
      <c r="FW97" s="291"/>
      <c r="FX97" s="291"/>
      <c r="FY97" s="291"/>
      <c r="FZ97" s="291"/>
      <c r="GA97" s="291"/>
      <c r="GB97" s="291"/>
      <c r="GC97" s="291"/>
      <c r="GD97" s="291"/>
      <c r="GE97" s="291"/>
      <c r="GF97" s="291"/>
      <c r="GG97" s="291"/>
      <c r="GH97" s="291"/>
      <c r="GI97" s="291"/>
      <c r="GJ97" s="291"/>
      <c r="GK97" s="291"/>
      <c r="GL97" s="291"/>
      <c r="GM97" s="291"/>
      <c r="GN97" s="291"/>
      <c r="GO97" s="291"/>
      <c r="GP97" s="291"/>
      <c r="GQ97" s="291"/>
      <c r="GR97" s="291"/>
      <c r="GS97" s="291"/>
      <c r="GT97" s="291"/>
      <c r="GU97" s="291"/>
      <c r="GV97" s="291"/>
      <c r="GW97" s="291"/>
      <c r="GX97" s="291"/>
      <c r="GY97" s="291"/>
      <c r="GZ97" s="291"/>
      <c r="HA97" s="291"/>
      <c r="HB97" s="291"/>
      <c r="HC97" s="291"/>
      <c r="HD97" s="291"/>
      <c r="HE97" s="291"/>
      <c r="HF97" s="291"/>
      <c r="HG97" s="291"/>
      <c r="HH97" s="291"/>
      <c r="HI97" s="291"/>
      <c r="HJ97" s="291"/>
      <c r="HK97" s="291"/>
      <c r="HL97" s="291"/>
      <c r="HM97" s="291"/>
      <c r="HN97" s="291"/>
      <c r="HO97" s="291"/>
      <c r="HP97" s="291"/>
      <c r="HQ97" s="291"/>
    </row>
    <row r="98" ht="12.0" customHeight="1">
      <c r="A98" s="281">
        <f t="shared" si="44"/>
        <v>93</v>
      </c>
      <c r="B98" s="282">
        <f>'4. Summary statistics'!B333</f>
        <v>44841</v>
      </c>
      <c r="C98" s="283" t="str">
        <f t="shared" si="22"/>
        <v>12-2022</v>
      </c>
      <c r="D98" s="284">
        <f>'4. Summary statistics'!C333</f>
        <v>44659</v>
      </c>
      <c r="E98" s="285" t="str">
        <f>'4. Summary statistics'!D333</f>
        <v>LKA36422J078</v>
      </c>
      <c r="F98" s="286">
        <f>'4. Summary statistics'!G333</f>
        <v>14004.37</v>
      </c>
      <c r="G98" s="287">
        <f t="shared" si="23"/>
        <v>182</v>
      </c>
      <c r="H98" s="288"/>
      <c r="I98" s="283"/>
      <c r="J98" s="289"/>
      <c r="K98" s="289"/>
      <c r="L98" s="289"/>
      <c r="M98" s="289"/>
      <c r="N98" s="289"/>
      <c r="O98" s="289"/>
      <c r="P98" s="52"/>
      <c r="Q98" s="52"/>
      <c r="R98" s="52"/>
      <c r="S98" s="202"/>
      <c r="T98" s="202"/>
      <c r="U98" s="202"/>
      <c r="V98" s="290">
        <f>'4. Summary statistics'!B333</f>
        <v>44841</v>
      </c>
      <c r="W98" s="202">
        <f t="shared" ref="W98:X98" si="945">W97</f>
        <v>1.2178</v>
      </c>
      <c r="X98" s="202">
        <f t="shared" si="945"/>
        <v>1.0844</v>
      </c>
      <c r="Y98" s="202"/>
      <c r="Z98" s="291">
        <f t="shared" si="25"/>
        <v>45206</v>
      </c>
      <c r="AA98" s="202">
        <f t="shared" ref="AA98:AB98" si="946">AA97</f>
        <v>1.2178</v>
      </c>
      <c r="AB98" s="202">
        <f t="shared" si="946"/>
        <v>1.0844</v>
      </c>
      <c r="AC98" s="202"/>
      <c r="AD98" s="291">
        <f t="shared" si="27"/>
        <v>45572</v>
      </c>
      <c r="AE98" s="202">
        <f t="shared" ref="AE98:AF98" si="947">AE97</f>
        <v>1.2178</v>
      </c>
      <c r="AF98" s="202">
        <f t="shared" si="947"/>
        <v>1.0844</v>
      </c>
      <c r="AG98" s="202"/>
      <c r="AH98" s="291">
        <f t="shared" si="29"/>
        <v>45937</v>
      </c>
      <c r="AI98" s="202">
        <f t="shared" ref="AI98:AJ98" si="948">AI97</f>
        <v>1.2178</v>
      </c>
      <c r="AJ98" s="202">
        <f t="shared" si="948"/>
        <v>1.0844</v>
      </c>
      <c r="AK98" s="202"/>
      <c r="AL98" s="291">
        <f t="shared" si="31"/>
        <v>46302</v>
      </c>
      <c r="AM98" s="202">
        <f t="shared" ref="AM98:AN98" si="949">AM97</f>
        <v>1.2178</v>
      </c>
      <c r="AN98" s="202">
        <f t="shared" si="949"/>
        <v>1.0844</v>
      </c>
      <c r="AO98" s="202"/>
      <c r="AP98" s="291">
        <f t="shared" si="33"/>
        <v>46667</v>
      </c>
      <c r="AQ98" s="202">
        <f t="shared" ref="AQ98:AR98" si="950">AQ97</f>
        <v>1.2178</v>
      </c>
      <c r="AR98" s="202">
        <f t="shared" si="950"/>
        <v>1.0844</v>
      </c>
      <c r="AS98" s="202"/>
      <c r="AT98" s="291">
        <f t="shared" si="35"/>
        <v>47033</v>
      </c>
      <c r="AU98" s="202">
        <f t="shared" ref="AU98:AV98" si="951">AU97</f>
        <v>1.2178</v>
      </c>
      <c r="AV98" s="202">
        <f t="shared" si="951"/>
        <v>1.0844</v>
      </c>
      <c r="AW98" s="202"/>
      <c r="AX98" s="291">
        <f t="shared" si="37"/>
        <v>47398</v>
      </c>
      <c r="AY98" s="202">
        <f t="shared" ref="AY98:AZ98" si="952">AY97</f>
        <v>1.2178</v>
      </c>
      <c r="AZ98" s="202">
        <f t="shared" si="952"/>
        <v>1.0844</v>
      </c>
      <c r="BA98" s="202"/>
      <c r="BB98" s="291">
        <f t="shared" si="39"/>
        <v>47763</v>
      </c>
      <c r="BC98" s="202">
        <f t="shared" ref="BC98:BD98" si="953">BC97</f>
        <v>1.2178</v>
      </c>
      <c r="BD98" s="202">
        <f t="shared" si="953"/>
        <v>1.0844</v>
      </c>
      <c r="BE98" s="202"/>
      <c r="BF98" s="291">
        <f t="shared" si="41"/>
        <v>48128</v>
      </c>
      <c r="BG98" s="202">
        <f t="shared" ref="BG98:BH98" si="954">BG97</f>
        <v>1.2178</v>
      </c>
      <c r="BH98" s="202">
        <f t="shared" si="954"/>
        <v>1.0844</v>
      </c>
      <c r="BI98" s="202"/>
      <c r="BJ98" s="291">
        <f t="shared" si="43"/>
        <v>48494</v>
      </c>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row>
    <row r="99" ht="12.0" customHeight="1">
      <c r="A99" s="281">
        <f t="shared" si="44"/>
        <v>94</v>
      </c>
      <c r="B99" s="282">
        <f>'4. Summary statistics'!B334</f>
        <v>44841</v>
      </c>
      <c r="C99" s="283" t="str">
        <f t="shared" si="22"/>
        <v>12-2022</v>
      </c>
      <c r="D99" s="284">
        <f>'4. Summary statistics'!C334</f>
        <v>44694</v>
      </c>
      <c r="E99" s="285" t="str">
        <f>'4. Summary statistics'!D334</f>
        <v>LKA36422J078</v>
      </c>
      <c r="F99" s="286">
        <f>'4. Summary statistics'!G334</f>
        <v>21287.46</v>
      </c>
      <c r="G99" s="287">
        <f t="shared" si="23"/>
        <v>147</v>
      </c>
      <c r="H99" s="288"/>
      <c r="I99" s="283"/>
      <c r="J99" s="289"/>
      <c r="K99" s="289"/>
      <c r="L99" s="289"/>
      <c r="M99" s="289"/>
      <c r="N99" s="289"/>
      <c r="O99" s="289"/>
      <c r="P99" s="52"/>
      <c r="Q99" s="52"/>
      <c r="R99" s="52"/>
      <c r="S99" s="202"/>
      <c r="T99" s="202"/>
      <c r="U99" s="202"/>
      <c r="V99" s="290">
        <f>'4. Summary statistics'!B334</f>
        <v>44841</v>
      </c>
      <c r="W99" s="202">
        <f t="shared" ref="W99:X99" si="955">W98</f>
        <v>1.2178</v>
      </c>
      <c r="X99" s="202">
        <f t="shared" si="955"/>
        <v>1.0844</v>
      </c>
      <c r="Y99" s="202"/>
      <c r="Z99" s="291">
        <f t="shared" si="25"/>
        <v>45206</v>
      </c>
      <c r="AA99" s="202">
        <f t="shared" ref="AA99:AB99" si="956">AA98</f>
        <v>1.2178</v>
      </c>
      <c r="AB99" s="202">
        <f t="shared" si="956"/>
        <v>1.0844</v>
      </c>
      <c r="AC99" s="202"/>
      <c r="AD99" s="291">
        <f t="shared" si="27"/>
        <v>45572</v>
      </c>
      <c r="AE99" s="202">
        <f t="shared" ref="AE99:AF99" si="957">AE98</f>
        <v>1.2178</v>
      </c>
      <c r="AF99" s="202">
        <f t="shared" si="957"/>
        <v>1.0844</v>
      </c>
      <c r="AG99" s="202"/>
      <c r="AH99" s="291">
        <f t="shared" si="29"/>
        <v>45937</v>
      </c>
      <c r="AI99" s="202">
        <f t="shared" ref="AI99:AJ99" si="958">AI98</f>
        <v>1.2178</v>
      </c>
      <c r="AJ99" s="202">
        <f t="shared" si="958"/>
        <v>1.0844</v>
      </c>
      <c r="AK99" s="202"/>
      <c r="AL99" s="291">
        <f t="shared" si="31"/>
        <v>46302</v>
      </c>
      <c r="AM99" s="202">
        <f t="shared" ref="AM99:AN99" si="959">AM98</f>
        <v>1.2178</v>
      </c>
      <c r="AN99" s="202">
        <f t="shared" si="959"/>
        <v>1.0844</v>
      </c>
      <c r="AO99" s="202"/>
      <c r="AP99" s="291">
        <f t="shared" si="33"/>
        <v>46667</v>
      </c>
      <c r="AQ99" s="202">
        <f t="shared" ref="AQ99:AR99" si="960">AQ98</f>
        <v>1.2178</v>
      </c>
      <c r="AR99" s="202">
        <f t="shared" si="960"/>
        <v>1.0844</v>
      </c>
      <c r="AS99" s="202"/>
      <c r="AT99" s="291">
        <f t="shared" si="35"/>
        <v>47033</v>
      </c>
      <c r="AU99" s="202">
        <f t="shared" ref="AU99:AV99" si="961">AU98</f>
        <v>1.2178</v>
      </c>
      <c r="AV99" s="202">
        <f t="shared" si="961"/>
        <v>1.0844</v>
      </c>
      <c r="AW99" s="202"/>
      <c r="AX99" s="291">
        <f t="shared" si="37"/>
        <v>47398</v>
      </c>
      <c r="AY99" s="202">
        <f t="shared" ref="AY99:AZ99" si="962">AY98</f>
        <v>1.2178</v>
      </c>
      <c r="AZ99" s="202">
        <f t="shared" si="962"/>
        <v>1.0844</v>
      </c>
      <c r="BA99" s="202"/>
      <c r="BB99" s="291">
        <f t="shared" si="39"/>
        <v>47763</v>
      </c>
      <c r="BC99" s="202">
        <f t="shared" ref="BC99:BD99" si="963">BC98</f>
        <v>1.2178</v>
      </c>
      <c r="BD99" s="202">
        <f t="shared" si="963"/>
        <v>1.0844</v>
      </c>
      <c r="BE99" s="202"/>
      <c r="BF99" s="291">
        <f t="shared" si="41"/>
        <v>48128</v>
      </c>
      <c r="BG99" s="202">
        <f t="shared" ref="BG99:BH99" si="964">BG98</f>
        <v>1.2178</v>
      </c>
      <c r="BH99" s="202">
        <f t="shared" si="964"/>
        <v>1.0844</v>
      </c>
      <c r="BI99" s="202"/>
      <c r="BJ99" s="291">
        <f t="shared" si="43"/>
        <v>48494</v>
      </c>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c r="CZ99" s="291"/>
      <c r="DA99" s="291"/>
      <c r="DB99" s="291"/>
      <c r="DC99" s="291"/>
      <c r="DD99" s="291"/>
      <c r="DE99" s="291"/>
      <c r="DF99" s="291"/>
      <c r="DG99" s="291"/>
      <c r="DH99" s="291"/>
      <c r="DI99" s="291"/>
      <c r="DJ99" s="291"/>
      <c r="DK99" s="291"/>
      <c r="DL99" s="291"/>
      <c r="DM99" s="291"/>
      <c r="DN99" s="291"/>
      <c r="DO99" s="291"/>
      <c r="DP99" s="291"/>
      <c r="DQ99" s="291"/>
      <c r="DR99" s="291"/>
      <c r="DS99" s="291"/>
      <c r="DT99" s="291"/>
      <c r="DU99" s="291"/>
      <c r="DV99" s="291"/>
      <c r="DW99" s="291"/>
      <c r="DX99" s="291"/>
      <c r="DY99" s="291"/>
      <c r="DZ99" s="291"/>
      <c r="EA99" s="291"/>
      <c r="EB99" s="291"/>
      <c r="EC99" s="291"/>
      <c r="ED99" s="291"/>
      <c r="EE99" s="291"/>
      <c r="EF99" s="291"/>
      <c r="EG99" s="291"/>
      <c r="EH99" s="291"/>
      <c r="EI99" s="291"/>
      <c r="EJ99" s="291"/>
      <c r="EK99" s="291"/>
      <c r="EL99" s="291"/>
      <c r="EM99" s="291"/>
      <c r="EN99" s="291"/>
      <c r="EO99" s="291"/>
      <c r="EP99" s="291"/>
      <c r="EQ99" s="291"/>
      <c r="ER99" s="291"/>
      <c r="ES99" s="291"/>
      <c r="ET99" s="291"/>
      <c r="EU99" s="291"/>
      <c r="EV99" s="291"/>
      <c r="EW99" s="291"/>
      <c r="EX99" s="291"/>
      <c r="EY99" s="291"/>
      <c r="EZ99" s="291"/>
      <c r="FA99" s="291"/>
      <c r="FB99" s="291"/>
      <c r="FC99" s="291"/>
      <c r="FD99" s="291"/>
      <c r="FE99" s="291"/>
      <c r="FF99" s="291"/>
      <c r="FG99" s="291"/>
      <c r="FH99" s="291"/>
      <c r="FI99" s="291"/>
      <c r="FJ99" s="291"/>
      <c r="FK99" s="291"/>
      <c r="FL99" s="291"/>
      <c r="FM99" s="291"/>
      <c r="FN99" s="291"/>
      <c r="FO99" s="291"/>
      <c r="FP99" s="291"/>
      <c r="FQ99" s="291"/>
      <c r="FR99" s="291"/>
      <c r="FS99" s="291"/>
      <c r="FT99" s="291"/>
      <c r="FU99" s="291"/>
      <c r="FV99" s="291"/>
      <c r="FW99" s="291"/>
      <c r="FX99" s="291"/>
      <c r="FY99" s="291"/>
      <c r="FZ99" s="291"/>
      <c r="GA99" s="291"/>
      <c r="GB99" s="291"/>
      <c r="GC99" s="291"/>
      <c r="GD99" s="291"/>
      <c r="GE99" s="291"/>
      <c r="GF99" s="291"/>
      <c r="GG99" s="291"/>
      <c r="GH99" s="291"/>
      <c r="GI99" s="291"/>
      <c r="GJ99" s="291"/>
      <c r="GK99" s="291"/>
      <c r="GL99" s="291"/>
      <c r="GM99" s="291"/>
      <c r="GN99" s="291"/>
      <c r="GO99" s="291"/>
      <c r="GP99" s="291"/>
      <c r="GQ99" s="291"/>
      <c r="GR99" s="291"/>
      <c r="GS99" s="291"/>
      <c r="GT99" s="291"/>
      <c r="GU99" s="291"/>
      <c r="GV99" s="291"/>
      <c r="GW99" s="291"/>
      <c r="GX99" s="291"/>
      <c r="GY99" s="291"/>
      <c r="GZ99" s="291"/>
      <c r="HA99" s="291"/>
      <c r="HB99" s="291"/>
      <c r="HC99" s="291"/>
      <c r="HD99" s="291"/>
      <c r="HE99" s="291"/>
      <c r="HF99" s="291"/>
      <c r="HG99" s="291"/>
      <c r="HH99" s="291"/>
      <c r="HI99" s="291"/>
      <c r="HJ99" s="291"/>
      <c r="HK99" s="291"/>
      <c r="HL99" s="291"/>
      <c r="HM99" s="291"/>
      <c r="HN99" s="291"/>
      <c r="HO99" s="291"/>
      <c r="HP99" s="291"/>
      <c r="HQ99" s="291"/>
    </row>
    <row r="100" ht="12.0" customHeight="1">
      <c r="A100" s="281">
        <f t="shared" si="44"/>
        <v>95</v>
      </c>
      <c r="B100" s="282">
        <f>'4. Summary statistics'!B335</f>
        <v>44841</v>
      </c>
      <c r="C100" s="283" t="str">
        <f t="shared" si="22"/>
        <v>12-2022</v>
      </c>
      <c r="D100" s="284">
        <f>'4. Summary statistics'!C335</f>
        <v>44701</v>
      </c>
      <c r="E100" s="285" t="str">
        <f>'4. Summary statistics'!D335</f>
        <v>LKA36422J078</v>
      </c>
      <c r="F100" s="286">
        <f>'4. Summary statistics'!G335</f>
        <v>5000</v>
      </c>
      <c r="G100" s="287">
        <f t="shared" si="23"/>
        <v>140</v>
      </c>
      <c r="H100" s="288"/>
      <c r="I100" s="283"/>
      <c r="J100" s="289"/>
      <c r="K100" s="289"/>
      <c r="L100" s="289"/>
      <c r="M100" s="289"/>
      <c r="N100" s="289"/>
      <c r="O100" s="289"/>
      <c r="P100" s="52"/>
      <c r="Q100" s="52"/>
      <c r="R100" s="52"/>
      <c r="S100" s="202"/>
      <c r="T100" s="202"/>
      <c r="U100" s="202"/>
      <c r="V100" s="290">
        <f>'4. Summary statistics'!B335</f>
        <v>44841</v>
      </c>
      <c r="W100" s="202">
        <f t="shared" ref="W100:X100" si="965">W99</f>
        <v>1.2178</v>
      </c>
      <c r="X100" s="202">
        <f t="shared" si="965"/>
        <v>1.0844</v>
      </c>
      <c r="Y100" s="202"/>
      <c r="Z100" s="291">
        <f t="shared" si="25"/>
        <v>45206</v>
      </c>
      <c r="AA100" s="202">
        <f t="shared" ref="AA100:AB100" si="966">AA99</f>
        <v>1.2178</v>
      </c>
      <c r="AB100" s="202">
        <f t="shared" si="966"/>
        <v>1.0844</v>
      </c>
      <c r="AC100" s="202"/>
      <c r="AD100" s="291">
        <f t="shared" si="27"/>
        <v>45572</v>
      </c>
      <c r="AE100" s="202">
        <f t="shared" ref="AE100:AF100" si="967">AE99</f>
        <v>1.2178</v>
      </c>
      <c r="AF100" s="202">
        <f t="shared" si="967"/>
        <v>1.0844</v>
      </c>
      <c r="AG100" s="202"/>
      <c r="AH100" s="291">
        <f t="shared" si="29"/>
        <v>45937</v>
      </c>
      <c r="AI100" s="202">
        <f t="shared" ref="AI100:AJ100" si="968">AI99</f>
        <v>1.2178</v>
      </c>
      <c r="AJ100" s="202">
        <f t="shared" si="968"/>
        <v>1.0844</v>
      </c>
      <c r="AK100" s="202"/>
      <c r="AL100" s="291">
        <f t="shared" si="31"/>
        <v>46302</v>
      </c>
      <c r="AM100" s="202">
        <f t="shared" ref="AM100:AN100" si="969">AM99</f>
        <v>1.2178</v>
      </c>
      <c r="AN100" s="202">
        <f t="shared" si="969"/>
        <v>1.0844</v>
      </c>
      <c r="AO100" s="202"/>
      <c r="AP100" s="291">
        <f t="shared" si="33"/>
        <v>46667</v>
      </c>
      <c r="AQ100" s="202">
        <f t="shared" ref="AQ100:AR100" si="970">AQ99</f>
        <v>1.2178</v>
      </c>
      <c r="AR100" s="202">
        <f t="shared" si="970"/>
        <v>1.0844</v>
      </c>
      <c r="AS100" s="202"/>
      <c r="AT100" s="291">
        <f t="shared" si="35"/>
        <v>47033</v>
      </c>
      <c r="AU100" s="202">
        <f t="shared" ref="AU100:AV100" si="971">AU99</f>
        <v>1.2178</v>
      </c>
      <c r="AV100" s="202">
        <f t="shared" si="971"/>
        <v>1.0844</v>
      </c>
      <c r="AW100" s="202"/>
      <c r="AX100" s="291">
        <f t="shared" si="37"/>
        <v>47398</v>
      </c>
      <c r="AY100" s="202">
        <f t="shared" ref="AY100:AZ100" si="972">AY99</f>
        <v>1.2178</v>
      </c>
      <c r="AZ100" s="202">
        <f t="shared" si="972"/>
        <v>1.0844</v>
      </c>
      <c r="BA100" s="202"/>
      <c r="BB100" s="291">
        <f t="shared" si="39"/>
        <v>47763</v>
      </c>
      <c r="BC100" s="202">
        <f t="shared" ref="BC100:BD100" si="973">BC99</f>
        <v>1.2178</v>
      </c>
      <c r="BD100" s="202">
        <f t="shared" si="973"/>
        <v>1.0844</v>
      </c>
      <c r="BE100" s="202"/>
      <c r="BF100" s="291">
        <f t="shared" si="41"/>
        <v>48128</v>
      </c>
      <c r="BG100" s="202">
        <f t="shared" ref="BG100:BH100" si="974">BG99</f>
        <v>1.2178</v>
      </c>
      <c r="BH100" s="202">
        <f t="shared" si="974"/>
        <v>1.0844</v>
      </c>
      <c r="BI100" s="202"/>
      <c r="BJ100" s="291">
        <f t="shared" si="43"/>
        <v>48494</v>
      </c>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c r="FC100" s="291"/>
      <c r="FD100" s="291"/>
      <c r="FE100" s="291"/>
      <c r="FF100" s="291"/>
      <c r="FG100" s="291"/>
      <c r="FH100" s="291"/>
      <c r="FI100" s="291"/>
      <c r="FJ100" s="291"/>
      <c r="FK100" s="291"/>
      <c r="FL100" s="291"/>
      <c r="FM100" s="291"/>
      <c r="FN100" s="291"/>
      <c r="FO100" s="291"/>
      <c r="FP100" s="291"/>
      <c r="FQ100" s="291"/>
      <c r="FR100" s="291"/>
      <c r="FS100" s="291"/>
      <c r="FT100" s="291"/>
      <c r="FU100" s="291"/>
      <c r="FV100" s="291"/>
      <c r="FW100" s="291"/>
      <c r="FX100" s="291"/>
      <c r="FY100" s="291"/>
      <c r="FZ100" s="291"/>
      <c r="GA100" s="291"/>
      <c r="GB100" s="291"/>
      <c r="GC100" s="291"/>
      <c r="GD100" s="291"/>
      <c r="GE100" s="291"/>
      <c r="GF100" s="291"/>
      <c r="GG100" s="291"/>
      <c r="GH100" s="291"/>
      <c r="GI100" s="291"/>
      <c r="GJ100" s="291"/>
      <c r="GK100" s="291"/>
      <c r="GL100" s="291"/>
      <c r="GM100" s="291"/>
      <c r="GN100" s="291"/>
      <c r="GO100" s="291"/>
      <c r="GP100" s="291"/>
      <c r="GQ100" s="291"/>
      <c r="GR100" s="291"/>
      <c r="GS100" s="291"/>
      <c r="GT100" s="291"/>
      <c r="GU100" s="291"/>
      <c r="GV100" s="291"/>
      <c r="GW100" s="291"/>
      <c r="GX100" s="291"/>
      <c r="GY100" s="291"/>
      <c r="GZ100" s="291"/>
      <c r="HA100" s="291"/>
      <c r="HB100" s="291"/>
      <c r="HC100" s="291"/>
      <c r="HD100" s="291"/>
      <c r="HE100" s="291"/>
      <c r="HF100" s="291"/>
      <c r="HG100" s="291"/>
      <c r="HH100" s="291"/>
      <c r="HI100" s="291"/>
      <c r="HJ100" s="291"/>
      <c r="HK100" s="291"/>
      <c r="HL100" s="291"/>
      <c r="HM100" s="291"/>
      <c r="HN100" s="291"/>
      <c r="HO100" s="291"/>
      <c r="HP100" s="291"/>
      <c r="HQ100" s="291"/>
    </row>
    <row r="101" ht="12.0" customHeight="1">
      <c r="A101" s="281">
        <f t="shared" si="44"/>
        <v>96</v>
      </c>
      <c r="B101" s="282">
        <f>'4. Summary statistics'!B336</f>
        <v>44841</v>
      </c>
      <c r="C101" s="283" t="str">
        <f t="shared" si="22"/>
        <v>12-2022</v>
      </c>
      <c r="D101" s="284">
        <f>'4. Summary statistics'!C336</f>
        <v>44722</v>
      </c>
      <c r="E101" s="285" t="str">
        <f>'4. Summary statistics'!D336</f>
        <v>LKA36422J078</v>
      </c>
      <c r="F101" s="286">
        <f>'4. Summary statistics'!G336</f>
        <v>7250</v>
      </c>
      <c r="G101" s="287">
        <f t="shared" si="23"/>
        <v>119</v>
      </c>
      <c r="H101" s="288"/>
      <c r="I101" s="283"/>
      <c r="J101" s="289"/>
      <c r="K101" s="289"/>
      <c r="L101" s="289"/>
      <c r="M101" s="289"/>
      <c r="N101" s="289"/>
      <c r="O101" s="289"/>
      <c r="P101" s="52"/>
      <c r="Q101" s="52"/>
      <c r="R101" s="52"/>
      <c r="S101" s="202"/>
      <c r="T101" s="202"/>
      <c r="U101" s="202"/>
      <c r="V101" s="290">
        <f>'4. Summary statistics'!B336</f>
        <v>44841</v>
      </c>
      <c r="W101" s="202">
        <f t="shared" ref="W101:X101" si="975">W100</f>
        <v>1.2178</v>
      </c>
      <c r="X101" s="202">
        <f t="shared" si="975"/>
        <v>1.0844</v>
      </c>
      <c r="Y101" s="202"/>
      <c r="Z101" s="291">
        <f t="shared" si="25"/>
        <v>45206</v>
      </c>
      <c r="AA101" s="202">
        <f t="shared" ref="AA101:AB101" si="976">AA100</f>
        <v>1.2178</v>
      </c>
      <c r="AB101" s="202">
        <f t="shared" si="976"/>
        <v>1.0844</v>
      </c>
      <c r="AC101" s="202"/>
      <c r="AD101" s="291">
        <f t="shared" si="27"/>
        <v>45572</v>
      </c>
      <c r="AE101" s="202">
        <f t="shared" ref="AE101:AF101" si="977">AE100</f>
        <v>1.2178</v>
      </c>
      <c r="AF101" s="202">
        <f t="shared" si="977"/>
        <v>1.0844</v>
      </c>
      <c r="AG101" s="202"/>
      <c r="AH101" s="291">
        <f t="shared" si="29"/>
        <v>45937</v>
      </c>
      <c r="AI101" s="202">
        <f t="shared" ref="AI101:AJ101" si="978">AI100</f>
        <v>1.2178</v>
      </c>
      <c r="AJ101" s="202">
        <f t="shared" si="978"/>
        <v>1.0844</v>
      </c>
      <c r="AK101" s="202"/>
      <c r="AL101" s="291">
        <f t="shared" si="31"/>
        <v>46302</v>
      </c>
      <c r="AM101" s="202">
        <f t="shared" ref="AM101:AN101" si="979">AM100</f>
        <v>1.2178</v>
      </c>
      <c r="AN101" s="202">
        <f t="shared" si="979"/>
        <v>1.0844</v>
      </c>
      <c r="AO101" s="202"/>
      <c r="AP101" s="291">
        <f t="shared" si="33"/>
        <v>46667</v>
      </c>
      <c r="AQ101" s="202">
        <f t="shared" ref="AQ101:AR101" si="980">AQ100</f>
        <v>1.2178</v>
      </c>
      <c r="AR101" s="202">
        <f t="shared" si="980"/>
        <v>1.0844</v>
      </c>
      <c r="AS101" s="202"/>
      <c r="AT101" s="291">
        <f t="shared" si="35"/>
        <v>47033</v>
      </c>
      <c r="AU101" s="202">
        <f t="shared" ref="AU101:AV101" si="981">AU100</f>
        <v>1.2178</v>
      </c>
      <c r="AV101" s="202">
        <f t="shared" si="981"/>
        <v>1.0844</v>
      </c>
      <c r="AW101" s="202"/>
      <c r="AX101" s="291">
        <f t="shared" si="37"/>
        <v>47398</v>
      </c>
      <c r="AY101" s="202">
        <f t="shared" ref="AY101:AZ101" si="982">AY100</f>
        <v>1.2178</v>
      </c>
      <c r="AZ101" s="202">
        <f t="shared" si="982"/>
        <v>1.0844</v>
      </c>
      <c r="BA101" s="202"/>
      <c r="BB101" s="291">
        <f t="shared" si="39"/>
        <v>47763</v>
      </c>
      <c r="BC101" s="202">
        <f t="shared" ref="BC101:BD101" si="983">BC100</f>
        <v>1.2178</v>
      </c>
      <c r="BD101" s="202">
        <f t="shared" si="983"/>
        <v>1.0844</v>
      </c>
      <c r="BE101" s="202"/>
      <c r="BF101" s="291">
        <f t="shared" si="41"/>
        <v>48128</v>
      </c>
      <c r="BG101" s="202">
        <f t="shared" ref="BG101:BH101" si="984">BG100</f>
        <v>1.2178</v>
      </c>
      <c r="BH101" s="202">
        <f t="shared" si="984"/>
        <v>1.0844</v>
      </c>
      <c r="BI101" s="202"/>
      <c r="BJ101" s="291">
        <f t="shared" si="43"/>
        <v>48494</v>
      </c>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row>
    <row r="102" ht="12.0" customHeight="1">
      <c r="A102" s="281">
        <f t="shared" si="44"/>
        <v>97</v>
      </c>
      <c r="B102" s="282">
        <f>'4. Summary statistics'!B337</f>
        <v>44841</v>
      </c>
      <c r="C102" s="283" t="str">
        <f t="shared" si="22"/>
        <v>12-2022</v>
      </c>
      <c r="D102" s="284">
        <f>'4. Summary statistics'!C337</f>
        <v>44750</v>
      </c>
      <c r="E102" s="285" t="str">
        <f>'4. Summary statistics'!D337</f>
        <v>LKA09122J077</v>
      </c>
      <c r="F102" s="286">
        <f>'4. Summary statistics'!G337</f>
        <v>54527</v>
      </c>
      <c r="G102" s="287">
        <f t="shared" si="23"/>
        <v>91</v>
      </c>
      <c r="H102" s="288"/>
      <c r="I102" s="283"/>
      <c r="J102" s="289"/>
      <c r="K102" s="289"/>
      <c r="L102" s="289"/>
      <c r="M102" s="289"/>
      <c r="N102" s="289"/>
      <c r="O102" s="289"/>
      <c r="P102" s="52"/>
      <c r="Q102" s="52"/>
      <c r="R102" s="52"/>
      <c r="S102" s="202"/>
      <c r="T102" s="202"/>
      <c r="U102" s="202"/>
      <c r="V102" s="290">
        <f>'4. Summary statistics'!B337</f>
        <v>44841</v>
      </c>
      <c r="W102" s="202">
        <f t="shared" ref="W102:X102" si="985">W101</f>
        <v>1.2178</v>
      </c>
      <c r="X102" s="202">
        <f t="shared" si="985"/>
        <v>1.0844</v>
      </c>
      <c r="Y102" s="202"/>
      <c r="Z102" s="291">
        <f t="shared" si="25"/>
        <v>45206</v>
      </c>
      <c r="AA102" s="202">
        <f t="shared" ref="AA102:AB102" si="986">AA101</f>
        <v>1.2178</v>
      </c>
      <c r="AB102" s="202">
        <f t="shared" si="986"/>
        <v>1.0844</v>
      </c>
      <c r="AC102" s="202"/>
      <c r="AD102" s="291">
        <f t="shared" si="27"/>
        <v>45572</v>
      </c>
      <c r="AE102" s="202">
        <f t="shared" ref="AE102:AF102" si="987">AE101</f>
        <v>1.2178</v>
      </c>
      <c r="AF102" s="202">
        <f t="shared" si="987"/>
        <v>1.0844</v>
      </c>
      <c r="AG102" s="202"/>
      <c r="AH102" s="291">
        <f t="shared" si="29"/>
        <v>45937</v>
      </c>
      <c r="AI102" s="202">
        <f t="shared" ref="AI102:AJ102" si="988">AI101</f>
        <v>1.2178</v>
      </c>
      <c r="AJ102" s="202">
        <f t="shared" si="988"/>
        <v>1.0844</v>
      </c>
      <c r="AK102" s="202"/>
      <c r="AL102" s="291">
        <f t="shared" si="31"/>
        <v>46302</v>
      </c>
      <c r="AM102" s="202">
        <f t="shared" ref="AM102:AN102" si="989">AM101</f>
        <v>1.2178</v>
      </c>
      <c r="AN102" s="202">
        <f t="shared" si="989"/>
        <v>1.0844</v>
      </c>
      <c r="AO102" s="202"/>
      <c r="AP102" s="291">
        <f t="shared" si="33"/>
        <v>46667</v>
      </c>
      <c r="AQ102" s="202">
        <f t="shared" ref="AQ102:AR102" si="990">AQ101</f>
        <v>1.2178</v>
      </c>
      <c r="AR102" s="202">
        <f t="shared" si="990"/>
        <v>1.0844</v>
      </c>
      <c r="AS102" s="202"/>
      <c r="AT102" s="291">
        <f t="shared" si="35"/>
        <v>47033</v>
      </c>
      <c r="AU102" s="202">
        <f t="shared" ref="AU102:AV102" si="991">AU101</f>
        <v>1.2178</v>
      </c>
      <c r="AV102" s="202">
        <f t="shared" si="991"/>
        <v>1.0844</v>
      </c>
      <c r="AW102" s="202"/>
      <c r="AX102" s="291">
        <f t="shared" si="37"/>
        <v>47398</v>
      </c>
      <c r="AY102" s="202">
        <f t="shared" ref="AY102:AZ102" si="992">AY101</f>
        <v>1.2178</v>
      </c>
      <c r="AZ102" s="202">
        <f t="shared" si="992"/>
        <v>1.0844</v>
      </c>
      <c r="BA102" s="202"/>
      <c r="BB102" s="291">
        <f t="shared" si="39"/>
        <v>47763</v>
      </c>
      <c r="BC102" s="202">
        <f t="shared" ref="BC102:BD102" si="993">BC101</f>
        <v>1.2178</v>
      </c>
      <c r="BD102" s="202">
        <f t="shared" si="993"/>
        <v>1.0844</v>
      </c>
      <c r="BE102" s="202"/>
      <c r="BF102" s="291">
        <f t="shared" si="41"/>
        <v>48128</v>
      </c>
      <c r="BG102" s="202">
        <f t="shared" ref="BG102:BH102" si="994">BG101</f>
        <v>1.2178</v>
      </c>
      <c r="BH102" s="202">
        <f t="shared" si="994"/>
        <v>1.0844</v>
      </c>
      <c r="BI102" s="202"/>
      <c r="BJ102" s="291">
        <f t="shared" si="43"/>
        <v>48494</v>
      </c>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c r="CO102" s="291"/>
      <c r="CP102" s="291"/>
      <c r="CQ102" s="291"/>
      <c r="CR102" s="291"/>
      <c r="CS102" s="291"/>
      <c r="CT102" s="291"/>
      <c r="CU102" s="291"/>
      <c r="CV102" s="291"/>
      <c r="CW102" s="291"/>
      <c r="CX102" s="291"/>
      <c r="CY102" s="291"/>
      <c r="CZ102" s="291"/>
      <c r="DA102" s="291"/>
      <c r="DB102" s="291"/>
      <c r="DC102" s="291"/>
      <c r="DD102" s="291"/>
      <c r="DE102" s="291"/>
      <c r="DF102" s="291"/>
      <c r="DG102" s="291"/>
      <c r="DH102" s="291"/>
      <c r="DI102" s="291"/>
      <c r="DJ102" s="291"/>
      <c r="DK102" s="291"/>
      <c r="DL102" s="291"/>
      <c r="DM102" s="291"/>
      <c r="DN102" s="291"/>
      <c r="DO102" s="291"/>
      <c r="DP102" s="291"/>
      <c r="DQ102" s="291"/>
      <c r="DR102" s="291"/>
      <c r="DS102" s="291"/>
      <c r="DT102" s="291"/>
      <c r="DU102" s="291"/>
      <c r="DV102" s="291"/>
      <c r="DW102" s="291"/>
      <c r="DX102" s="291"/>
      <c r="DY102" s="291"/>
      <c r="DZ102" s="291"/>
      <c r="EA102" s="291"/>
      <c r="EB102" s="291"/>
      <c r="EC102" s="291"/>
      <c r="ED102" s="291"/>
      <c r="EE102" s="291"/>
      <c r="EF102" s="291"/>
      <c r="EG102" s="291"/>
      <c r="EH102" s="291"/>
      <c r="EI102" s="291"/>
      <c r="EJ102" s="291"/>
      <c r="EK102" s="291"/>
      <c r="EL102" s="291"/>
      <c r="EM102" s="291"/>
      <c r="EN102" s="291"/>
      <c r="EO102" s="291"/>
      <c r="EP102" s="291"/>
      <c r="EQ102" s="291"/>
      <c r="ER102" s="291"/>
      <c r="ES102" s="291"/>
      <c r="ET102" s="291"/>
      <c r="EU102" s="291"/>
      <c r="EV102" s="291"/>
      <c r="EW102" s="291"/>
      <c r="EX102" s="291"/>
      <c r="EY102" s="291"/>
      <c r="EZ102" s="291"/>
      <c r="FA102" s="291"/>
      <c r="FB102" s="291"/>
      <c r="FC102" s="291"/>
      <c r="FD102" s="291"/>
      <c r="FE102" s="291"/>
      <c r="FF102" s="291"/>
      <c r="FG102" s="291"/>
      <c r="FH102" s="291"/>
      <c r="FI102" s="291"/>
      <c r="FJ102" s="291"/>
      <c r="FK102" s="291"/>
      <c r="FL102" s="291"/>
      <c r="FM102" s="291"/>
      <c r="FN102" s="291"/>
      <c r="FO102" s="291"/>
      <c r="FP102" s="291"/>
      <c r="FQ102" s="291"/>
      <c r="FR102" s="291"/>
      <c r="FS102" s="291"/>
      <c r="FT102" s="291"/>
      <c r="FU102" s="291"/>
      <c r="FV102" s="291"/>
      <c r="FW102" s="291"/>
      <c r="FX102" s="291"/>
      <c r="FY102" s="291"/>
      <c r="FZ102" s="291"/>
      <c r="GA102" s="291"/>
      <c r="GB102" s="291"/>
      <c r="GC102" s="291"/>
      <c r="GD102" s="291"/>
      <c r="GE102" s="291"/>
      <c r="GF102" s="291"/>
      <c r="GG102" s="291"/>
      <c r="GH102" s="291"/>
      <c r="GI102" s="291"/>
      <c r="GJ102" s="291"/>
      <c r="GK102" s="291"/>
      <c r="GL102" s="291"/>
      <c r="GM102" s="291"/>
      <c r="GN102" s="291"/>
      <c r="GO102" s="291"/>
      <c r="GP102" s="291"/>
      <c r="GQ102" s="291"/>
      <c r="GR102" s="291"/>
      <c r="GS102" s="291"/>
      <c r="GT102" s="291"/>
      <c r="GU102" s="291"/>
      <c r="GV102" s="291"/>
      <c r="GW102" s="291"/>
      <c r="GX102" s="291"/>
      <c r="GY102" s="291"/>
      <c r="GZ102" s="291"/>
      <c r="HA102" s="291"/>
      <c r="HB102" s="291"/>
      <c r="HC102" s="291"/>
      <c r="HD102" s="291"/>
      <c r="HE102" s="291"/>
      <c r="HF102" s="291"/>
      <c r="HG102" s="291"/>
      <c r="HH102" s="291"/>
      <c r="HI102" s="291"/>
      <c r="HJ102" s="291"/>
      <c r="HK102" s="291"/>
      <c r="HL102" s="291"/>
      <c r="HM102" s="291"/>
      <c r="HN102" s="291"/>
      <c r="HO102" s="291"/>
      <c r="HP102" s="291"/>
      <c r="HQ102" s="291"/>
    </row>
    <row r="103" ht="12.0" customHeight="1">
      <c r="A103" s="281">
        <f t="shared" si="44"/>
        <v>98</v>
      </c>
      <c r="B103" s="282">
        <f>'4. Summary statistics'!B338</f>
        <v>44841</v>
      </c>
      <c r="C103" s="283" t="str">
        <f t="shared" si="22"/>
        <v>12-2022</v>
      </c>
      <c r="D103" s="284">
        <f>'4. Summary statistics'!C338</f>
        <v>44750</v>
      </c>
      <c r="E103" s="285" t="str">
        <f>'4. Summary statistics'!D338</f>
        <v>LKA36422J078</v>
      </c>
      <c r="F103" s="286">
        <f>'4. Summary statistics'!G338</f>
        <v>107019.97</v>
      </c>
      <c r="G103" s="287">
        <f t="shared" si="23"/>
        <v>91</v>
      </c>
      <c r="H103" s="288"/>
      <c r="I103" s="283"/>
      <c r="J103" s="289"/>
      <c r="K103" s="289"/>
      <c r="L103" s="289"/>
      <c r="M103" s="289"/>
      <c r="N103" s="289"/>
      <c r="O103" s="289"/>
      <c r="P103" s="52"/>
      <c r="Q103" s="52"/>
      <c r="R103" s="52"/>
      <c r="S103" s="202"/>
      <c r="T103" s="202"/>
      <c r="U103" s="202"/>
      <c r="V103" s="290">
        <f>'4. Summary statistics'!B338</f>
        <v>44841</v>
      </c>
      <c r="W103" s="202">
        <f t="shared" ref="W103:X103" si="995">W102</f>
        <v>1.2178</v>
      </c>
      <c r="X103" s="202">
        <f t="shared" si="995"/>
        <v>1.0844</v>
      </c>
      <c r="Y103" s="202"/>
      <c r="Z103" s="291">
        <f t="shared" si="25"/>
        <v>45206</v>
      </c>
      <c r="AA103" s="202">
        <f t="shared" ref="AA103:AB103" si="996">AA102</f>
        <v>1.2178</v>
      </c>
      <c r="AB103" s="202">
        <f t="shared" si="996"/>
        <v>1.0844</v>
      </c>
      <c r="AC103" s="202"/>
      <c r="AD103" s="291">
        <f t="shared" si="27"/>
        <v>45572</v>
      </c>
      <c r="AE103" s="202">
        <f t="shared" ref="AE103:AF103" si="997">AE102</f>
        <v>1.2178</v>
      </c>
      <c r="AF103" s="202">
        <f t="shared" si="997"/>
        <v>1.0844</v>
      </c>
      <c r="AG103" s="202"/>
      <c r="AH103" s="291">
        <f t="shared" si="29"/>
        <v>45937</v>
      </c>
      <c r="AI103" s="202">
        <f t="shared" ref="AI103:AJ103" si="998">AI102</f>
        <v>1.2178</v>
      </c>
      <c r="AJ103" s="202">
        <f t="shared" si="998"/>
        <v>1.0844</v>
      </c>
      <c r="AK103" s="202"/>
      <c r="AL103" s="291">
        <f t="shared" si="31"/>
        <v>46302</v>
      </c>
      <c r="AM103" s="202">
        <f t="shared" ref="AM103:AN103" si="999">AM102</f>
        <v>1.2178</v>
      </c>
      <c r="AN103" s="202">
        <f t="shared" si="999"/>
        <v>1.0844</v>
      </c>
      <c r="AO103" s="202"/>
      <c r="AP103" s="291">
        <f t="shared" si="33"/>
        <v>46667</v>
      </c>
      <c r="AQ103" s="202">
        <f t="shared" ref="AQ103:AR103" si="1000">AQ102</f>
        <v>1.2178</v>
      </c>
      <c r="AR103" s="202">
        <f t="shared" si="1000"/>
        <v>1.0844</v>
      </c>
      <c r="AS103" s="202"/>
      <c r="AT103" s="291">
        <f t="shared" si="35"/>
        <v>47033</v>
      </c>
      <c r="AU103" s="202">
        <f t="shared" ref="AU103:AV103" si="1001">AU102</f>
        <v>1.2178</v>
      </c>
      <c r="AV103" s="202">
        <f t="shared" si="1001"/>
        <v>1.0844</v>
      </c>
      <c r="AW103" s="202"/>
      <c r="AX103" s="291">
        <f t="shared" si="37"/>
        <v>47398</v>
      </c>
      <c r="AY103" s="202">
        <f t="shared" ref="AY103:AZ103" si="1002">AY102</f>
        <v>1.2178</v>
      </c>
      <c r="AZ103" s="202">
        <f t="shared" si="1002"/>
        <v>1.0844</v>
      </c>
      <c r="BA103" s="202"/>
      <c r="BB103" s="291">
        <f t="shared" si="39"/>
        <v>47763</v>
      </c>
      <c r="BC103" s="202">
        <f t="shared" ref="BC103:BD103" si="1003">BC102</f>
        <v>1.2178</v>
      </c>
      <c r="BD103" s="202">
        <f t="shared" si="1003"/>
        <v>1.0844</v>
      </c>
      <c r="BE103" s="202"/>
      <c r="BF103" s="291">
        <f t="shared" si="41"/>
        <v>48128</v>
      </c>
      <c r="BG103" s="202">
        <f t="shared" ref="BG103:BH103" si="1004">BG102</f>
        <v>1.2178</v>
      </c>
      <c r="BH103" s="202">
        <f t="shared" si="1004"/>
        <v>1.0844</v>
      </c>
      <c r="BI103" s="202"/>
      <c r="BJ103" s="291">
        <f t="shared" si="43"/>
        <v>48494</v>
      </c>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c r="CO103" s="291"/>
      <c r="CP103" s="291"/>
      <c r="CQ103" s="291"/>
      <c r="CR103" s="291"/>
      <c r="CS103" s="291"/>
      <c r="CT103" s="291"/>
      <c r="CU103" s="291"/>
      <c r="CV103" s="291"/>
      <c r="CW103" s="291"/>
      <c r="CX103" s="291"/>
      <c r="CY103" s="291"/>
      <c r="CZ103" s="291"/>
      <c r="DA103" s="291"/>
      <c r="DB103" s="291"/>
      <c r="DC103" s="291"/>
      <c r="DD103" s="291"/>
      <c r="DE103" s="291"/>
      <c r="DF103" s="291"/>
      <c r="DG103" s="291"/>
      <c r="DH103" s="291"/>
      <c r="DI103" s="291"/>
      <c r="DJ103" s="291"/>
      <c r="DK103" s="291"/>
      <c r="DL103" s="291"/>
      <c r="DM103" s="291"/>
      <c r="DN103" s="291"/>
      <c r="DO103" s="291"/>
      <c r="DP103" s="291"/>
      <c r="DQ103" s="291"/>
      <c r="DR103" s="291"/>
      <c r="DS103" s="291"/>
      <c r="DT103" s="291"/>
      <c r="DU103" s="291"/>
      <c r="DV103" s="291"/>
      <c r="DW103" s="291"/>
      <c r="DX103" s="291"/>
      <c r="DY103" s="291"/>
      <c r="DZ103" s="291"/>
      <c r="EA103" s="291"/>
      <c r="EB103" s="291"/>
      <c r="EC103" s="291"/>
      <c r="ED103" s="291"/>
      <c r="EE103" s="291"/>
      <c r="EF103" s="291"/>
      <c r="EG103" s="291"/>
      <c r="EH103" s="291"/>
      <c r="EI103" s="291"/>
      <c r="EJ103" s="291"/>
      <c r="EK103" s="291"/>
      <c r="EL103" s="291"/>
      <c r="EM103" s="291"/>
      <c r="EN103" s="291"/>
      <c r="EO103" s="291"/>
      <c r="EP103" s="291"/>
      <c r="EQ103" s="291"/>
      <c r="ER103" s="291"/>
      <c r="ES103" s="291"/>
      <c r="ET103" s="291"/>
      <c r="EU103" s="291"/>
      <c r="EV103" s="291"/>
      <c r="EW103" s="291"/>
      <c r="EX103" s="291"/>
      <c r="EY103" s="291"/>
      <c r="EZ103" s="291"/>
      <c r="FA103" s="291"/>
      <c r="FB103" s="291"/>
      <c r="FC103" s="291"/>
      <c r="FD103" s="291"/>
      <c r="FE103" s="291"/>
      <c r="FF103" s="291"/>
      <c r="FG103" s="291"/>
      <c r="FH103" s="291"/>
      <c r="FI103" s="291"/>
      <c r="FJ103" s="291"/>
      <c r="FK103" s="291"/>
      <c r="FL103" s="291"/>
      <c r="FM103" s="291"/>
      <c r="FN103" s="291"/>
      <c r="FO103" s="291"/>
      <c r="FP103" s="291"/>
      <c r="FQ103" s="291"/>
      <c r="FR103" s="291"/>
      <c r="FS103" s="291"/>
      <c r="FT103" s="291"/>
      <c r="FU103" s="291"/>
      <c r="FV103" s="291"/>
      <c r="FW103" s="291"/>
      <c r="FX103" s="291"/>
      <c r="FY103" s="291"/>
      <c r="FZ103" s="291"/>
      <c r="GA103" s="291"/>
      <c r="GB103" s="291"/>
      <c r="GC103" s="291"/>
      <c r="GD103" s="291"/>
      <c r="GE103" s="291"/>
      <c r="GF103" s="291"/>
      <c r="GG103" s="291"/>
      <c r="GH103" s="291"/>
      <c r="GI103" s="291"/>
      <c r="GJ103" s="291"/>
      <c r="GK103" s="291"/>
      <c r="GL103" s="291"/>
      <c r="GM103" s="291"/>
      <c r="GN103" s="291"/>
      <c r="GO103" s="291"/>
      <c r="GP103" s="291"/>
      <c r="GQ103" s="291"/>
      <c r="GR103" s="291"/>
      <c r="GS103" s="291"/>
      <c r="GT103" s="291"/>
      <c r="GU103" s="291"/>
      <c r="GV103" s="291"/>
      <c r="GW103" s="291"/>
      <c r="GX103" s="291"/>
      <c r="GY103" s="291"/>
      <c r="GZ103" s="291"/>
      <c r="HA103" s="291"/>
      <c r="HB103" s="291"/>
      <c r="HC103" s="291"/>
      <c r="HD103" s="291"/>
      <c r="HE103" s="291"/>
      <c r="HF103" s="291"/>
      <c r="HG103" s="291"/>
      <c r="HH103" s="291"/>
      <c r="HI103" s="291"/>
      <c r="HJ103" s="291"/>
      <c r="HK103" s="291"/>
      <c r="HL103" s="291"/>
      <c r="HM103" s="291"/>
      <c r="HN103" s="291"/>
      <c r="HO103" s="291"/>
      <c r="HP103" s="291"/>
      <c r="HQ103" s="291"/>
    </row>
    <row r="104" ht="12.0" customHeight="1">
      <c r="A104" s="281">
        <f t="shared" si="44"/>
        <v>99</v>
      </c>
      <c r="B104" s="282">
        <f>'4. Summary statistics'!B339</f>
        <v>44848</v>
      </c>
      <c r="C104" s="283" t="str">
        <f t="shared" si="22"/>
        <v>12-2022</v>
      </c>
      <c r="D104" s="284">
        <f>'4. Summary statistics'!C339</f>
        <v>44484</v>
      </c>
      <c r="E104" s="285" t="str">
        <f>'4. Summary statistics'!D339</f>
        <v>LKA36422J144</v>
      </c>
      <c r="F104" s="286">
        <f>'4. Summary statistics'!G339</f>
        <v>9055.25</v>
      </c>
      <c r="G104" s="287">
        <f t="shared" si="23"/>
        <v>364</v>
      </c>
      <c r="H104" s="288"/>
      <c r="I104" s="283"/>
      <c r="J104" s="289"/>
      <c r="K104" s="289"/>
      <c r="L104" s="289"/>
      <c r="M104" s="289"/>
      <c r="N104" s="289"/>
      <c r="O104" s="289"/>
      <c r="P104" s="52"/>
      <c r="Q104" s="52"/>
      <c r="R104" s="52"/>
      <c r="S104" s="202"/>
      <c r="T104" s="202"/>
      <c r="U104" s="202"/>
      <c r="V104" s="290">
        <f>'4. Summary statistics'!B339</f>
        <v>44848</v>
      </c>
      <c r="W104" s="202">
        <f t="shared" ref="W104:X104" si="1005">W103</f>
        <v>1.2178</v>
      </c>
      <c r="X104" s="202">
        <f t="shared" si="1005"/>
        <v>1.0844</v>
      </c>
      <c r="Y104" s="202"/>
      <c r="Z104" s="291">
        <f t="shared" si="25"/>
        <v>45213</v>
      </c>
      <c r="AA104" s="202">
        <f t="shared" ref="AA104:AB104" si="1006">AA103</f>
        <v>1.2178</v>
      </c>
      <c r="AB104" s="202">
        <f t="shared" si="1006"/>
        <v>1.0844</v>
      </c>
      <c r="AC104" s="202"/>
      <c r="AD104" s="291">
        <f t="shared" si="27"/>
        <v>45579</v>
      </c>
      <c r="AE104" s="202">
        <f t="shared" ref="AE104:AF104" si="1007">AE103</f>
        <v>1.2178</v>
      </c>
      <c r="AF104" s="202">
        <f t="shared" si="1007"/>
        <v>1.0844</v>
      </c>
      <c r="AG104" s="202"/>
      <c r="AH104" s="291">
        <f t="shared" si="29"/>
        <v>45944</v>
      </c>
      <c r="AI104" s="202">
        <f t="shared" ref="AI104:AJ104" si="1008">AI103</f>
        <v>1.2178</v>
      </c>
      <c r="AJ104" s="202">
        <f t="shared" si="1008"/>
        <v>1.0844</v>
      </c>
      <c r="AK104" s="202"/>
      <c r="AL104" s="291">
        <f t="shared" si="31"/>
        <v>46309</v>
      </c>
      <c r="AM104" s="202">
        <f t="shared" ref="AM104:AN104" si="1009">AM103</f>
        <v>1.2178</v>
      </c>
      <c r="AN104" s="202">
        <f t="shared" si="1009"/>
        <v>1.0844</v>
      </c>
      <c r="AO104" s="202"/>
      <c r="AP104" s="291">
        <f t="shared" si="33"/>
        <v>46674</v>
      </c>
      <c r="AQ104" s="202">
        <f t="shared" ref="AQ104:AR104" si="1010">AQ103</f>
        <v>1.2178</v>
      </c>
      <c r="AR104" s="202">
        <f t="shared" si="1010"/>
        <v>1.0844</v>
      </c>
      <c r="AS104" s="202"/>
      <c r="AT104" s="291">
        <f t="shared" si="35"/>
        <v>47040</v>
      </c>
      <c r="AU104" s="202">
        <f t="shared" ref="AU104:AV104" si="1011">AU103</f>
        <v>1.2178</v>
      </c>
      <c r="AV104" s="202">
        <f t="shared" si="1011"/>
        <v>1.0844</v>
      </c>
      <c r="AW104" s="202"/>
      <c r="AX104" s="291">
        <f t="shared" si="37"/>
        <v>47405</v>
      </c>
      <c r="AY104" s="202">
        <f t="shared" ref="AY104:AZ104" si="1012">AY103</f>
        <v>1.2178</v>
      </c>
      <c r="AZ104" s="202">
        <f t="shared" si="1012"/>
        <v>1.0844</v>
      </c>
      <c r="BA104" s="202"/>
      <c r="BB104" s="291">
        <f t="shared" si="39"/>
        <v>47770</v>
      </c>
      <c r="BC104" s="202">
        <f t="shared" ref="BC104:BD104" si="1013">BC103</f>
        <v>1.2178</v>
      </c>
      <c r="BD104" s="202">
        <f t="shared" si="1013"/>
        <v>1.0844</v>
      </c>
      <c r="BE104" s="202"/>
      <c r="BF104" s="291">
        <f t="shared" si="41"/>
        <v>48135</v>
      </c>
      <c r="BG104" s="202">
        <f t="shared" ref="BG104:BH104" si="1014">BG103</f>
        <v>1.2178</v>
      </c>
      <c r="BH104" s="202">
        <f t="shared" si="1014"/>
        <v>1.0844</v>
      </c>
      <c r="BI104" s="202"/>
      <c r="BJ104" s="291">
        <f t="shared" si="43"/>
        <v>48501</v>
      </c>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c r="CO104" s="291"/>
      <c r="CP104" s="291"/>
      <c r="CQ104" s="291"/>
      <c r="CR104" s="291"/>
      <c r="CS104" s="291"/>
      <c r="CT104" s="291"/>
      <c r="CU104" s="291"/>
      <c r="CV104" s="291"/>
      <c r="CW104" s="291"/>
      <c r="CX104" s="291"/>
      <c r="CY104" s="291"/>
      <c r="CZ104" s="291"/>
      <c r="DA104" s="291"/>
      <c r="DB104" s="291"/>
      <c r="DC104" s="291"/>
      <c r="DD104" s="291"/>
      <c r="DE104" s="291"/>
      <c r="DF104" s="291"/>
      <c r="DG104" s="291"/>
      <c r="DH104" s="291"/>
      <c r="DI104" s="291"/>
      <c r="DJ104" s="291"/>
      <c r="DK104" s="291"/>
      <c r="DL104" s="291"/>
      <c r="DM104" s="291"/>
      <c r="DN104" s="291"/>
      <c r="DO104" s="291"/>
      <c r="DP104" s="291"/>
      <c r="DQ104" s="291"/>
      <c r="DR104" s="291"/>
      <c r="DS104" s="291"/>
      <c r="DT104" s="291"/>
      <c r="DU104" s="291"/>
      <c r="DV104" s="291"/>
      <c r="DW104" s="291"/>
      <c r="DX104" s="291"/>
      <c r="DY104" s="291"/>
      <c r="DZ104" s="291"/>
      <c r="EA104" s="291"/>
      <c r="EB104" s="291"/>
      <c r="EC104" s="291"/>
      <c r="ED104" s="291"/>
      <c r="EE104" s="291"/>
      <c r="EF104" s="291"/>
      <c r="EG104" s="291"/>
      <c r="EH104" s="291"/>
      <c r="EI104" s="291"/>
      <c r="EJ104" s="291"/>
      <c r="EK104" s="291"/>
      <c r="EL104" s="291"/>
      <c r="EM104" s="291"/>
      <c r="EN104" s="291"/>
      <c r="EO104" s="291"/>
      <c r="EP104" s="291"/>
      <c r="EQ104" s="291"/>
      <c r="ER104" s="291"/>
      <c r="ES104" s="291"/>
      <c r="ET104" s="291"/>
      <c r="EU104" s="291"/>
      <c r="EV104" s="291"/>
      <c r="EW104" s="291"/>
      <c r="EX104" s="291"/>
      <c r="EY104" s="291"/>
      <c r="EZ104" s="291"/>
      <c r="FA104" s="291"/>
      <c r="FB104" s="291"/>
      <c r="FC104" s="291"/>
      <c r="FD104" s="291"/>
      <c r="FE104" s="291"/>
      <c r="FF104" s="291"/>
      <c r="FG104" s="291"/>
      <c r="FH104" s="291"/>
      <c r="FI104" s="291"/>
      <c r="FJ104" s="291"/>
      <c r="FK104" s="291"/>
      <c r="FL104" s="291"/>
      <c r="FM104" s="291"/>
      <c r="FN104" s="291"/>
      <c r="FO104" s="291"/>
      <c r="FP104" s="291"/>
      <c r="FQ104" s="291"/>
      <c r="FR104" s="291"/>
      <c r="FS104" s="291"/>
      <c r="FT104" s="291"/>
      <c r="FU104" s="291"/>
      <c r="FV104" s="291"/>
      <c r="FW104" s="291"/>
      <c r="FX104" s="291"/>
      <c r="FY104" s="291"/>
      <c r="FZ104" s="291"/>
      <c r="GA104" s="291"/>
      <c r="GB104" s="291"/>
      <c r="GC104" s="291"/>
      <c r="GD104" s="291"/>
      <c r="GE104" s="291"/>
      <c r="GF104" s="291"/>
      <c r="GG104" s="291"/>
      <c r="GH104" s="291"/>
      <c r="GI104" s="291"/>
      <c r="GJ104" s="291"/>
      <c r="GK104" s="291"/>
      <c r="GL104" s="291"/>
      <c r="GM104" s="291"/>
      <c r="GN104" s="291"/>
      <c r="GO104" s="291"/>
      <c r="GP104" s="291"/>
      <c r="GQ104" s="291"/>
      <c r="GR104" s="291"/>
      <c r="GS104" s="291"/>
      <c r="GT104" s="291"/>
      <c r="GU104" s="291"/>
      <c r="GV104" s="291"/>
      <c r="GW104" s="291"/>
      <c r="GX104" s="291"/>
      <c r="GY104" s="291"/>
      <c r="GZ104" s="291"/>
      <c r="HA104" s="291"/>
      <c r="HB104" s="291"/>
      <c r="HC104" s="291"/>
      <c r="HD104" s="291"/>
      <c r="HE104" s="291"/>
      <c r="HF104" s="291"/>
      <c r="HG104" s="291"/>
      <c r="HH104" s="291"/>
      <c r="HI104" s="291"/>
      <c r="HJ104" s="291"/>
      <c r="HK104" s="291"/>
      <c r="HL104" s="291"/>
      <c r="HM104" s="291"/>
      <c r="HN104" s="291"/>
      <c r="HO104" s="291"/>
      <c r="HP104" s="291"/>
      <c r="HQ104" s="291"/>
    </row>
    <row r="105" ht="12.0" customHeight="1">
      <c r="A105" s="281">
        <f t="shared" si="44"/>
        <v>100</v>
      </c>
      <c r="B105" s="282">
        <f>'4. Summary statistics'!B340</f>
        <v>44848</v>
      </c>
      <c r="C105" s="283" t="str">
        <f t="shared" si="22"/>
        <v>12-2022</v>
      </c>
      <c r="D105" s="284">
        <f>'4. Summary statistics'!C340</f>
        <v>44638</v>
      </c>
      <c r="E105" s="285" t="str">
        <f>'4. Summary statistics'!D340</f>
        <v>LKA36422J144</v>
      </c>
      <c r="F105" s="286">
        <f>'4. Summary statistics'!G340</f>
        <v>25000</v>
      </c>
      <c r="G105" s="287">
        <f t="shared" si="23"/>
        <v>210</v>
      </c>
      <c r="H105" s="288"/>
      <c r="I105" s="283"/>
      <c r="J105" s="289"/>
      <c r="K105" s="289"/>
      <c r="L105" s="289"/>
      <c r="M105" s="289"/>
      <c r="N105" s="289"/>
      <c r="O105" s="289"/>
      <c r="P105" s="52"/>
      <c r="Q105" s="52"/>
      <c r="R105" s="52"/>
      <c r="S105" s="202"/>
      <c r="T105" s="202"/>
      <c r="U105" s="202"/>
      <c r="V105" s="290">
        <f>'4. Summary statistics'!B340</f>
        <v>44848</v>
      </c>
      <c r="W105" s="202">
        <f t="shared" ref="W105:X105" si="1015">W104</f>
        <v>1.2178</v>
      </c>
      <c r="X105" s="202">
        <f t="shared" si="1015"/>
        <v>1.0844</v>
      </c>
      <c r="Y105" s="202"/>
      <c r="Z105" s="291">
        <f t="shared" si="25"/>
        <v>45213</v>
      </c>
      <c r="AA105" s="202">
        <f t="shared" ref="AA105:AB105" si="1016">AA104</f>
        <v>1.2178</v>
      </c>
      <c r="AB105" s="202">
        <f t="shared" si="1016"/>
        <v>1.0844</v>
      </c>
      <c r="AC105" s="202"/>
      <c r="AD105" s="291">
        <f t="shared" si="27"/>
        <v>45579</v>
      </c>
      <c r="AE105" s="202">
        <f t="shared" ref="AE105:AF105" si="1017">AE104</f>
        <v>1.2178</v>
      </c>
      <c r="AF105" s="202">
        <f t="shared" si="1017"/>
        <v>1.0844</v>
      </c>
      <c r="AG105" s="202"/>
      <c r="AH105" s="291">
        <f t="shared" si="29"/>
        <v>45944</v>
      </c>
      <c r="AI105" s="202">
        <f t="shared" ref="AI105:AJ105" si="1018">AI104</f>
        <v>1.2178</v>
      </c>
      <c r="AJ105" s="202">
        <f t="shared" si="1018"/>
        <v>1.0844</v>
      </c>
      <c r="AK105" s="202"/>
      <c r="AL105" s="291">
        <f t="shared" si="31"/>
        <v>46309</v>
      </c>
      <c r="AM105" s="202">
        <f t="shared" ref="AM105:AN105" si="1019">AM104</f>
        <v>1.2178</v>
      </c>
      <c r="AN105" s="202">
        <f t="shared" si="1019"/>
        <v>1.0844</v>
      </c>
      <c r="AO105" s="202"/>
      <c r="AP105" s="291">
        <f t="shared" si="33"/>
        <v>46674</v>
      </c>
      <c r="AQ105" s="202">
        <f t="shared" ref="AQ105:AR105" si="1020">AQ104</f>
        <v>1.2178</v>
      </c>
      <c r="AR105" s="202">
        <f t="shared" si="1020"/>
        <v>1.0844</v>
      </c>
      <c r="AS105" s="202"/>
      <c r="AT105" s="291">
        <f t="shared" si="35"/>
        <v>47040</v>
      </c>
      <c r="AU105" s="202">
        <f t="shared" ref="AU105:AV105" si="1021">AU104</f>
        <v>1.2178</v>
      </c>
      <c r="AV105" s="202">
        <f t="shared" si="1021"/>
        <v>1.0844</v>
      </c>
      <c r="AW105" s="202"/>
      <c r="AX105" s="291">
        <f t="shared" si="37"/>
        <v>47405</v>
      </c>
      <c r="AY105" s="202">
        <f t="shared" ref="AY105:AZ105" si="1022">AY104</f>
        <v>1.2178</v>
      </c>
      <c r="AZ105" s="202">
        <f t="shared" si="1022"/>
        <v>1.0844</v>
      </c>
      <c r="BA105" s="202"/>
      <c r="BB105" s="291">
        <f t="shared" si="39"/>
        <v>47770</v>
      </c>
      <c r="BC105" s="202">
        <f t="shared" ref="BC105:BD105" si="1023">BC104</f>
        <v>1.2178</v>
      </c>
      <c r="BD105" s="202">
        <f t="shared" si="1023"/>
        <v>1.0844</v>
      </c>
      <c r="BE105" s="202"/>
      <c r="BF105" s="291">
        <f t="shared" si="41"/>
        <v>48135</v>
      </c>
      <c r="BG105" s="202">
        <f t="shared" ref="BG105:BH105" si="1024">BG104</f>
        <v>1.2178</v>
      </c>
      <c r="BH105" s="202">
        <f t="shared" si="1024"/>
        <v>1.0844</v>
      </c>
      <c r="BI105" s="202"/>
      <c r="BJ105" s="291">
        <f t="shared" si="43"/>
        <v>48501</v>
      </c>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c r="CO105" s="291"/>
      <c r="CP105" s="291"/>
      <c r="CQ105" s="291"/>
      <c r="CR105" s="291"/>
      <c r="CS105" s="291"/>
      <c r="CT105" s="291"/>
      <c r="CU105" s="291"/>
      <c r="CV105" s="291"/>
      <c r="CW105" s="291"/>
      <c r="CX105" s="291"/>
      <c r="CY105" s="291"/>
      <c r="CZ105" s="291"/>
      <c r="DA105" s="291"/>
      <c r="DB105" s="291"/>
      <c r="DC105" s="291"/>
      <c r="DD105" s="291"/>
      <c r="DE105" s="291"/>
      <c r="DF105" s="291"/>
      <c r="DG105" s="291"/>
      <c r="DH105" s="291"/>
      <c r="DI105" s="291"/>
      <c r="DJ105" s="291"/>
      <c r="DK105" s="291"/>
      <c r="DL105" s="291"/>
      <c r="DM105" s="291"/>
      <c r="DN105" s="291"/>
      <c r="DO105" s="291"/>
      <c r="DP105" s="291"/>
      <c r="DQ105" s="291"/>
      <c r="DR105" s="291"/>
      <c r="DS105" s="291"/>
      <c r="DT105" s="291"/>
      <c r="DU105" s="291"/>
      <c r="DV105" s="291"/>
      <c r="DW105" s="291"/>
      <c r="DX105" s="291"/>
      <c r="DY105" s="291"/>
      <c r="DZ105" s="291"/>
      <c r="EA105" s="291"/>
      <c r="EB105" s="291"/>
      <c r="EC105" s="291"/>
      <c r="ED105" s="291"/>
      <c r="EE105" s="291"/>
      <c r="EF105" s="291"/>
      <c r="EG105" s="291"/>
      <c r="EH105" s="291"/>
      <c r="EI105" s="291"/>
      <c r="EJ105" s="291"/>
      <c r="EK105" s="291"/>
      <c r="EL105" s="291"/>
      <c r="EM105" s="291"/>
      <c r="EN105" s="291"/>
      <c r="EO105" s="291"/>
      <c r="EP105" s="291"/>
      <c r="EQ105" s="291"/>
      <c r="ER105" s="291"/>
      <c r="ES105" s="291"/>
      <c r="ET105" s="291"/>
      <c r="EU105" s="291"/>
      <c r="EV105" s="291"/>
      <c r="EW105" s="291"/>
      <c r="EX105" s="291"/>
      <c r="EY105" s="291"/>
      <c r="EZ105" s="291"/>
      <c r="FA105" s="291"/>
      <c r="FB105" s="291"/>
      <c r="FC105" s="291"/>
      <c r="FD105" s="291"/>
      <c r="FE105" s="291"/>
      <c r="FF105" s="291"/>
      <c r="FG105" s="291"/>
      <c r="FH105" s="291"/>
      <c r="FI105" s="291"/>
      <c r="FJ105" s="291"/>
      <c r="FK105" s="291"/>
      <c r="FL105" s="291"/>
      <c r="FM105" s="291"/>
      <c r="FN105" s="291"/>
      <c r="FO105" s="291"/>
      <c r="FP105" s="291"/>
      <c r="FQ105" s="291"/>
      <c r="FR105" s="291"/>
      <c r="FS105" s="291"/>
      <c r="FT105" s="291"/>
      <c r="FU105" s="291"/>
      <c r="FV105" s="291"/>
      <c r="FW105" s="291"/>
      <c r="FX105" s="291"/>
      <c r="FY105" s="291"/>
      <c r="FZ105" s="291"/>
      <c r="GA105" s="291"/>
      <c r="GB105" s="291"/>
      <c r="GC105" s="291"/>
      <c r="GD105" s="291"/>
      <c r="GE105" s="291"/>
      <c r="GF105" s="291"/>
      <c r="GG105" s="291"/>
      <c r="GH105" s="291"/>
      <c r="GI105" s="291"/>
      <c r="GJ105" s="291"/>
      <c r="GK105" s="291"/>
      <c r="GL105" s="291"/>
      <c r="GM105" s="291"/>
      <c r="GN105" s="291"/>
      <c r="GO105" s="291"/>
      <c r="GP105" s="291"/>
      <c r="GQ105" s="291"/>
      <c r="GR105" s="291"/>
      <c r="GS105" s="291"/>
      <c r="GT105" s="291"/>
      <c r="GU105" s="291"/>
      <c r="GV105" s="291"/>
      <c r="GW105" s="291"/>
      <c r="GX105" s="291"/>
      <c r="GY105" s="291"/>
      <c r="GZ105" s="291"/>
      <c r="HA105" s="291"/>
      <c r="HB105" s="291"/>
      <c r="HC105" s="291"/>
      <c r="HD105" s="291"/>
      <c r="HE105" s="291"/>
      <c r="HF105" s="291"/>
      <c r="HG105" s="291"/>
      <c r="HH105" s="291"/>
      <c r="HI105" s="291"/>
      <c r="HJ105" s="291"/>
      <c r="HK105" s="291"/>
      <c r="HL105" s="291"/>
      <c r="HM105" s="291"/>
      <c r="HN105" s="291"/>
      <c r="HO105" s="291"/>
      <c r="HP105" s="291"/>
      <c r="HQ105" s="291"/>
    </row>
    <row r="106" ht="12.0" customHeight="1">
      <c r="A106" s="281">
        <f t="shared" si="44"/>
        <v>101</v>
      </c>
      <c r="B106" s="282">
        <f>'4. Summary statistics'!B341</f>
        <v>44848</v>
      </c>
      <c r="C106" s="283" t="str">
        <f t="shared" si="22"/>
        <v>12-2022</v>
      </c>
      <c r="D106" s="284">
        <f>'4. Summary statistics'!C341</f>
        <v>44642</v>
      </c>
      <c r="E106" s="285" t="str">
        <f>'4. Summary statistics'!D341</f>
        <v>LKA36422J144</v>
      </c>
      <c r="F106" s="286">
        <f>'4. Summary statistics'!G341</f>
        <v>10000</v>
      </c>
      <c r="G106" s="287">
        <f t="shared" si="23"/>
        <v>206</v>
      </c>
      <c r="H106" s="288"/>
      <c r="I106" s="283"/>
      <c r="J106" s="289"/>
      <c r="K106" s="289"/>
      <c r="L106" s="289"/>
      <c r="M106" s="289"/>
      <c r="N106" s="289"/>
      <c r="O106" s="289"/>
      <c r="P106" s="52"/>
      <c r="Q106" s="52"/>
      <c r="R106" s="52"/>
      <c r="S106" s="202"/>
      <c r="T106" s="202"/>
      <c r="U106" s="202"/>
      <c r="V106" s="290">
        <f>'4. Summary statistics'!B341</f>
        <v>44848</v>
      </c>
      <c r="W106" s="202">
        <f t="shared" ref="W106:X106" si="1025">W105</f>
        <v>1.2178</v>
      </c>
      <c r="X106" s="202">
        <f t="shared" si="1025"/>
        <v>1.0844</v>
      </c>
      <c r="Y106" s="202"/>
      <c r="Z106" s="291">
        <f t="shared" si="25"/>
        <v>45213</v>
      </c>
      <c r="AA106" s="202">
        <f t="shared" ref="AA106:AB106" si="1026">AA105</f>
        <v>1.2178</v>
      </c>
      <c r="AB106" s="202">
        <f t="shared" si="1026"/>
        <v>1.0844</v>
      </c>
      <c r="AC106" s="202"/>
      <c r="AD106" s="291">
        <f t="shared" si="27"/>
        <v>45579</v>
      </c>
      <c r="AE106" s="202">
        <f t="shared" ref="AE106:AF106" si="1027">AE105</f>
        <v>1.2178</v>
      </c>
      <c r="AF106" s="202">
        <f t="shared" si="1027"/>
        <v>1.0844</v>
      </c>
      <c r="AG106" s="202"/>
      <c r="AH106" s="291">
        <f t="shared" si="29"/>
        <v>45944</v>
      </c>
      <c r="AI106" s="202">
        <f t="shared" ref="AI106:AJ106" si="1028">AI105</f>
        <v>1.2178</v>
      </c>
      <c r="AJ106" s="202">
        <f t="shared" si="1028"/>
        <v>1.0844</v>
      </c>
      <c r="AK106" s="202"/>
      <c r="AL106" s="291">
        <f t="shared" si="31"/>
        <v>46309</v>
      </c>
      <c r="AM106" s="202">
        <f t="shared" ref="AM106:AN106" si="1029">AM105</f>
        <v>1.2178</v>
      </c>
      <c r="AN106" s="202">
        <f t="shared" si="1029"/>
        <v>1.0844</v>
      </c>
      <c r="AO106" s="202"/>
      <c r="AP106" s="291">
        <f t="shared" si="33"/>
        <v>46674</v>
      </c>
      <c r="AQ106" s="202">
        <f t="shared" ref="AQ106:AR106" si="1030">AQ105</f>
        <v>1.2178</v>
      </c>
      <c r="AR106" s="202">
        <f t="shared" si="1030"/>
        <v>1.0844</v>
      </c>
      <c r="AS106" s="202"/>
      <c r="AT106" s="291">
        <f t="shared" si="35"/>
        <v>47040</v>
      </c>
      <c r="AU106" s="202">
        <f t="shared" ref="AU106:AV106" si="1031">AU105</f>
        <v>1.2178</v>
      </c>
      <c r="AV106" s="202">
        <f t="shared" si="1031"/>
        <v>1.0844</v>
      </c>
      <c r="AW106" s="202"/>
      <c r="AX106" s="291">
        <f t="shared" si="37"/>
        <v>47405</v>
      </c>
      <c r="AY106" s="202">
        <f t="shared" ref="AY106:AZ106" si="1032">AY105</f>
        <v>1.2178</v>
      </c>
      <c r="AZ106" s="202">
        <f t="shared" si="1032"/>
        <v>1.0844</v>
      </c>
      <c r="BA106" s="202"/>
      <c r="BB106" s="291">
        <f t="shared" si="39"/>
        <v>47770</v>
      </c>
      <c r="BC106" s="202">
        <f t="shared" ref="BC106:BD106" si="1033">BC105</f>
        <v>1.2178</v>
      </c>
      <c r="BD106" s="202">
        <f t="shared" si="1033"/>
        <v>1.0844</v>
      </c>
      <c r="BE106" s="202"/>
      <c r="BF106" s="291">
        <f t="shared" si="41"/>
        <v>48135</v>
      </c>
      <c r="BG106" s="202">
        <f t="shared" ref="BG106:BH106" si="1034">BG105</f>
        <v>1.2178</v>
      </c>
      <c r="BH106" s="202">
        <f t="shared" si="1034"/>
        <v>1.0844</v>
      </c>
      <c r="BI106" s="202"/>
      <c r="BJ106" s="291">
        <f t="shared" si="43"/>
        <v>48501</v>
      </c>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c r="CO106" s="291"/>
      <c r="CP106" s="291"/>
      <c r="CQ106" s="291"/>
      <c r="CR106" s="291"/>
      <c r="CS106" s="291"/>
      <c r="CT106" s="291"/>
      <c r="CU106" s="291"/>
      <c r="CV106" s="291"/>
      <c r="CW106" s="291"/>
      <c r="CX106" s="291"/>
      <c r="CY106" s="291"/>
      <c r="CZ106" s="291"/>
      <c r="DA106" s="291"/>
      <c r="DB106" s="291"/>
      <c r="DC106" s="291"/>
      <c r="DD106" s="291"/>
      <c r="DE106" s="291"/>
      <c r="DF106" s="291"/>
      <c r="DG106" s="291"/>
      <c r="DH106" s="291"/>
      <c r="DI106" s="291"/>
      <c r="DJ106" s="291"/>
      <c r="DK106" s="291"/>
      <c r="DL106" s="291"/>
      <c r="DM106" s="291"/>
      <c r="DN106" s="291"/>
      <c r="DO106" s="291"/>
      <c r="DP106" s="291"/>
      <c r="DQ106" s="291"/>
      <c r="DR106" s="291"/>
      <c r="DS106" s="291"/>
      <c r="DT106" s="291"/>
      <c r="DU106" s="291"/>
      <c r="DV106" s="291"/>
      <c r="DW106" s="291"/>
      <c r="DX106" s="291"/>
      <c r="DY106" s="291"/>
      <c r="DZ106" s="291"/>
      <c r="EA106" s="291"/>
      <c r="EB106" s="291"/>
      <c r="EC106" s="291"/>
      <c r="ED106" s="291"/>
      <c r="EE106" s="291"/>
      <c r="EF106" s="291"/>
      <c r="EG106" s="291"/>
      <c r="EH106" s="291"/>
      <c r="EI106" s="291"/>
      <c r="EJ106" s="291"/>
      <c r="EK106" s="291"/>
      <c r="EL106" s="291"/>
      <c r="EM106" s="291"/>
      <c r="EN106" s="291"/>
      <c r="EO106" s="291"/>
      <c r="EP106" s="291"/>
      <c r="EQ106" s="291"/>
      <c r="ER106" s="291"/>
      <c r="ES106" s="291"/>
      <c r="ET106" s="291"/>
      <c r="EU106" s="291"/>
      <c r="EV106" s="291"/>
      <c r="EW106" s="291"/>
      <c r="EX106" s="291"/>
      <c r="EY106" s="291"/>
      <c r="EZ106" s="291"/>
      <c r="FA106" s="291"/>
      <c r="FB106" s="291"/>
      <c r="FC106" s="291"/>
      <c r="FD106" s="291"/>
      <c r="FE106" s="291"/>
      <c r="FF106" s="291"/>
      <c r="FG106" s="291"/>
      <c r="FH106" s="291"/>
      <c r="FI106" s="291"/>
      <c r="FJ106" s="291"/>
      <c r="FK106" s="291"/>
      <c r="FL106" s="291"/>
      <c r="FM106" s="291"/>
      <c r="FN106" s="291"/>
      <c r="FO106" s="291"/>
      <c r="FP106" s="291"/>
      <c r="FQ106" s="291"/>
      <c r="FR106" s="291"/>
      <c r="FS106" s="291"/>
      <c r="FT106" s="291"/>
      <c r="FU106" s="291"/>
      <c r="FV106" s="291"/>
      <c r="FW106" s="291"/>
      <c r="FX106" s="291"/>
      <c r="FY106" s="291"/>
      <c r="FZ106" s="291"/>
      <c r="GA106" s="291"/>
      <c r="GB106" s="291"/>
      <c r="GC106" s="291"/>
      <c r="GD106" s="291"/>
      <c r="GE106" s="291"/>
      <c r="GF106" s="291"/>
      <c r="GG106" s="291"/>
      <c r="GH106" s="291"/>
      <c r="GI106" s="291"/>
      <c r="GJ106" s="291"/>
      <c r="GK106" s="291"/>
      <c r="GL106" s="291"/>
      <c r="GM106" s="291"/>
      <c r="GN106" s="291"/>
      <c r="GO106" s="291"/>
      <c r="GP106" s="291"/>
      <c r="GQ106" s="291"/>
      <c r="GR106" s="291"/>
      <c r="GS106" s="291"/>
      <c r="GT106" s="291"/>
      <c r="GU106" s="291"/>
      <c r="GV106" s="291"/>
      <c r="GW106" s="291"/>
      <c r="GX106" s="291"/>
      <c r="GY106" s="291"/>
      <c r="GZ106" s="291"/>
      <c r="HA106" s="291"/>
      <c r="HB106" s="291"/>
      <c r="HC106" s="291"/>
      <c r="HD106" s="291"/>
      <c r="HE106" s="291"/>
      <c r="HF106" s="291"/>
      <c r="HG106" s="291"/>
      <c r="HH106" s="291"/>
      <c r="HI106" s="291"/>
      <c r="HJ106" s="291"/>
      <c r="HK106" s="291"/>
      <c r="HL106" s="291"/>
      <c r="HM106" s="291"/>
      <c r="HN106" s="291"/>
      <c r="HO106" s="291"/>
      <c r="HP106" s="291"/>
      <c r="HQ106" s="291"/>
    </row>
    <row r="107" ht="12.0" customHeight="1">
      <c r="A107" s="281">
        <f t="shared" si="44"/>
        <v>102</v>
      </c>
      <c r="B107" s="282">
        <f>'4. Summary statistics'!B342</f>
        <v>44848</v>
      </c>
      <c r="C107" s="283" t="str">
        <f t="shared" si="22"/>
        <v>12-2022</v>
      </c>
      <c r="D107" s="284">
        <f>'4. Summary statistics'!C342</f>
        <v>44659</v>
      </c>
      <c r="E107" s="285" t="str">
        <f>'4. Summary statistics'!D342</f>
        <v>LKA36422J144</v>
      </c>
      <c r="F107" s="286">
        <f>'4. Summary statistics'!G342</f>
        <v>10000</v>
      </c>
      <c r="G107" s="287">
        <f t="shared" si="23"/>
        <v>189</v>
      </c>
      <c r="H107" s="288"/>
      <c r="I107" s="283"/>
      <c r="J107" s="289"/>
      <c r="K107" s="289"/>
      <c r="L107" s="289"/>
      <c r="M107" s="289"/>
      <c r="N107" s="289"/>
      <c r="O107" s="289"/>
      <c r="P107" s="52"/>
      <c r="Q107" s="52"/>
      <c r="R107" s="52"/>
      <c r="S107" s="202"/>
      <c r="T107" s="202"/>
      <c r="U107" s="202"/>
      <c r="V107" s="290">
        <f>'4. Summary statistics'!B342</f>
        <v>44848</v>
      </c>
      <c r="W107" s="202">
        <f t="shared" ref="W107:X107" si="1035">W106</f>
        <v>1.2178</v>
      </c>
      <c r="X107" s="202">
        <f t="shared" si="1035"/>
        <v>1.0844</v>
      </c>
      <c r="Y107" s="202"/>
      <c r="Z107" s="291">
        <f t="shared" si="25"/>
        <v>45213</v>
      </c>
      <c r="AA107" s="202">
        <f t="shared" ref="AA107:AB107" si="1036">AA106</f>
        <v>1.2178</v>
      </c>
      <c r="AB107" s="202">
        <f t="shared" si="1036"/>
        <v>1.0844</v>
      </c>
      <c r="AC107" s="202"/>
      <c r="AD107" s="291">
        <f t="shared" si="27"/>
        <v>45579</v>
      </c>
      <c r="AE107" s="202">
        <f t="shared" ref="AE107:AF107" si="1037">AE106</f>
        <v>1.2178</v>
      </c>
      <c r="AF107" s="202">
        <f t="shared" si="1037"/>
        <v>1.0844</v>
      </c>
      <c r="AG107" s="202"/>
      <c r="AH107" s="291">
        <f t="shared" si="29"/>
        <v>45944</v>
      </c>
      <c r="AI107" s="202">
        <f t="shared" ref="AI107:AJ107" si="1038">AI106</f>
        <v>1.2178</v>
      </c>
      <c r="AJ107" s="202">
        <f t="shared" si="1038"/>
        <v>1.0844</v>
      </c>
      <c r="AK107" s="202"/>
      <c r="AL107" s="291">
        <f t="shared" si="31"/>
        <v>46309</v>
      </c>
      <c r="AM107" s="202">
        <f t="shared" ref="AM107:AN107" si="1039">AM106</f>
        <v>1.2178</v>
      </c>
      <c r="AN107" s="202">
        <f t="shared" si="1039"/>
        <v>1.0844</v>
      </c>
      <c r="AO107" s="202"/>
      <c r="AP107" s="291">
        <f t="shared" si="33"/>
        <v>46674</v>
      </c>
      <c r="AQ107" s="202">
        <f t="shared" ref="AQ107:AR107" si="1040">AQ106</f>
        <v>1.2178</v>
      </c>
      <c r="AR107" s="202">
        <f t="shared" si="1040"/>
        <v>1.0844</v>
      </c>
      <c r="AS107" s="202"/>
      <c r="AT107" s="291">
        <f t="shared" si="35"/>
        <v>47040</v>
      </c>
      <c r="AU107" s="202">
        <f t="shared" ref="AU107:AV107" si="1041">AU106</f>
        <v>1.2178</v>
      </c>
      <c r="AV107" s="202">
        <f t="shared" si="1041"/>
        <v>1.0844</v>
      </c>
      <c r="AW107" s="202"/>
      <c r="AX107" s="291">
        <f t="shared" si="37"/>
        <v>47405</v>
      </c>
      <c r="AY107" s="202">
        <f t="shared" ref="AY107:AZ107" si="1042">AY106</f>
        <v>1.2178</v>
      </c>
      <c r="AZ107" s="202">
        <f t="shared" si="1042"/>
        <v>1.0844</v>
      </c>
      <c r="BA107" s="202"/>
      <c r="BB107" s="291">
        <f t="shared" si="39"/>
        <v>47770</v>
      </c>
      <c r="BC107" s="202">
        <f t="shared" ref="BC107:BD107" si="1043">BC106</f>
        <v>1.2178</v>
      </c>
      <c r="BD107" s="202">
        <f t="shared" si="1043"/>
        <v>1.0844</v>
      </c>
      <c r="BE107" s="202"/>
      <c r="BF107" s="291">
        <f t="shared" si="41"/>
        <v>48135</v>
      </c>
      <c r="BG107" s="202">
        <f t="shared" ref="BG107:BH107" si="1044">BG106</f>
        <v>1.2178</v>
      </c>
      <c r="BH107" s="202">
        <f t="shared" si="1044"/>
        <v>1.0844</v>
      </c>
      <c r="BI107" s="202"/>
      <c r="BJ107" s="291">
        <f t="shared" si="43"/>
        <v>48501</v>
      </c>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c r="CO107" s="291"/>
      <c r="CP107" s="291"/>
      <c r="CQ107" s="291"/>
      <c r="CR107" s="291"/>
      <c r="CS107" s="291"/>
      <c r="CT107" s="291"/>
      <c r="CU107" s="291"/>
      <c r="CV107" s="291"/>
      <c r="CW107" s="291"/>
      <c r="CX107" s="291"/>
      <c r="CY107" s="291"/>
      <c r="CZ107" s="291"/>
      <c r="DA107" s="291"/>
      <c r="DB107" s="291"/>
      <c r="DC107" s="291"/>
      <c r="DD107" s="291"/>
      <c r="DE107" s="291"/>
      <c r="DF107" s="291"/>
      <c r="DG107" s="291"/>
      <c r="DH107" s="291"/>
      <c r="DI107" s="291"/>
      <c r="DJ107" s="291"/>
      <c r="DK107" s="291"/>
      <c r="DL107" s="291"/>
      <c r="DM107" s="291"/>
      <c r="DN107" s="291"/>
      <c r="DO107" s="291"/>
      <c r="DP107" s="291"/>
      <c r="DQ107" s="291"/>
      <c r="DR107" s="291"/>
      <c r="DS107" s="291"/>
      <c r="DT107" s="291"/>
      <c r="DU107" s="291"/>
      <c r="DV107" s="291"/>
      <c r="DW107" s="291"/>
      <c r="DX107" s="291"/>
      <c r="DY107" s="291"/>
      <c r="DZ107" s="291"/>
      <c r="EA107" s="291"/>
      <c r="EB107" s="291"/>
      <c r="EC107" s="291"/>
      <c r="ED107" s="291"/>
      <c r="EE107" s="291"/>
      <c r="EF107" s="291"/>
      <c r="EG107" s="291"/>
      <c r="EH107" s="291"/>
      <c r="EI107" s="291"/>
      <c r="EJ107" s="291"/>
      <c r="EK107" s="291"/>
      <c r="EL107" s="291"/>
      <c r="EM107" s="291"/>
      <c r="EN107" s="291"/>
      <c r="EO107" s="291"/>
      <c r="EP107" s="291"/>
      <c r="EQ107" s="291"/>
      <c r="ER107" s="291"/>
      <c r="ES107" s="291"/>
      <c r="ET107" s="291"/>
      <c r="EU107" s="291"/>
      <c r="EV107" s="291"/>
      <c r="EW107" s="291"/>
      <c r="EX107" s="291"/>
      <c r="EY107" s="291"/>
      <c r="EZ107" s="291"/>
      <c r="FA107" s="291"/>
      <c r="FB107" s="291"/>
      <c r="FC107" s="291"/>
      <c r="FD107" s="291"/>
      <c r="FE107" s="291"/>
      <c r="FF107" s="291"/>
      <c r="FG107" s="291"/>
      <c r="FH107" s="291"/>
      <c r="FI107" s="291"/>
      <c r="FJ107" s="291"/>
      <c r="FK107" s="291"/>
      <c r="FL107" s="291"/>
      <c r="FM107" s="291"/>
      <c r="FN107" s="291"/>
      <c r="FO107" s="291"/>
      <c r="FP107" s="291"/>
      <c r="FQ107" s="291"/>
      <c r="FR107" s="291"/>
      <c r="FS107" s="291"/>
      <c r="FT107" s="291"/>
      <c r="FU107" s="291"/>
      <c r="FV107" s="291"/>
      <c r="FW107" s="291"/>
      <c r="FX107" s="291"/>
      <c r="FY107" s="291"/>
      <c r="FZ107" s="291"/>
      <c r="GA107" s="291"/>
      <c r="GB107" s="291"/>
      <c r="GC107" s="291"/>
      <c r="GD107" s="291"/>
      <c r="GE107" s="291"/>
      <c r="GF107" s="291"/>
      <c r="GG107" s="291"/>
      <c r="GH107" s="291"/>
      <c r="GI107" s="291"/>
      <c r="GJ107" s="291"/>
      <c r="GK107" s="291"/>
      <c r="GL107" s="291"/>
      <c r="GM107" s="291"/>
      <c r="GN107" s="291"/>
      <c r="GO107" s="291"/>
      <c r="GP107" s="291"/>
      <c r="GQ107" s="291"/>
      <c r="GR107" s="291"/>
      <c r="GS107" s="291"/>
      <c r="GT107" s="291"/>
      <c r="GU107" s="291"/>
      <c r="GV107" s="291"/>
      <c r="GW107" s="291"/>
      <c r="GX107" s="291"/>
      <c r="GY107" s="291"/>
      <c r="GZ107" s="291"/>
      <c r="HA107" s="291"/>
      <c r="HB107" s="291"/>
      <c r="HC107" s="291"/>
      <c r="HD107" s="291"/>
      <c r="HE107" s="291"/>
      <c r="HF107" s="291"/>
      <c r="HG107" s="291"/>
      <c r="HH107" s="291"/>
      <c r="HI107" s="291"/>
      <c r="HJ107" s="291"/>
      <c r="HK107" s="291"/>
      <c r="HL107" s="291"/>
      <c r="HM107" s="291"/>
      <c r="HN107" s="291"/>
      <c r="HO107" s="291"/>
      <c r="HP107" s="291"/>
      <c r="HQ107" s="291"/>
    </row>
    <row r="108" ht="12.0" customHeight="1">
      <c r="A108" s="281">
        <f t="shared" si="44"/>
        <v>103</v>
      </c>
      <c r="B108" s="282">
        <f>'4. Summary statistics'!B343</f>
        <v>44848</v>
      </c>
      <c r="C108" s="283" t="str">
        <f t="shared" si="22"/>
        <v>12-2022</v>
      </c>
      <c r="D108" s="284">
        <f>'4. Summary statistics'!C343</f>
        <v>44666</v>
      </c>
      <c r="E108" s="285" t="str">
        <f>'4. Summary statistics'!D343</f>
        <v>LKA18222J140</v>
      </c>
      <c r="F108" s="286">
        <f>'4. Summary statistics'!G343</f>
        <v>19918</v>
      </c>
      <c r="G108" s="287">
        <f t="shared" si="23"/>
        <v>182</v>
      </c>
      <c r="H108" s="288"/>
      <c r="I108" s="283"/>
      <c r="J108" s="289"/>
      <c r="K108" s="289"/>
      <c r="L108" s="289"/>
      <c r="M108" s="289"/>
      <c r="N108" s="289"/>
      <c r="O108" s="289"/>
      <c r="P108" s="52"/>
      <c r="Q108" s="52"/>
      <c r="R108" s="52"/>
      <c r="S108" s="202"/>
      <c r="T108" s="202"/>
      <c r="U108" s="202"/>
      <c r="V108" s="290">
        <f>'4. Summary statistics'!B343</f>
        <v>44848</v>
      </c>
      <c r="W108" s="202">
        <f t="shared" ref="W108:X108" si="1045">W107</f>
        <v>1.2178</v>
      </c>
      <c r="X108" s="202">
        <f t="shared" si="1045"/>
        <v>1.0844</v>
      </c>
      <c r="Y108" s="202"/>
      <c r="Z108" s="291">
        <f t="shared" si="25"/>
        <v>45213</v>
      </c>
      <c r="AA108" s="202">
        <f t="shared" ref="AA108:AB108" si="1046">AA107</f>
        <v>1.2178</v>
      </c>
      <c r="AB108" s="202">
        <f t="shared" si="1046"/>
        <v>1.0844</v>
      </c>
      <c r="AC108" s="202"/>
      <c r="AD108" s="291">
        <f t="shared" si="27"/>
        <v>45579</v>
      </c>
      <c r="AE108" s="202">
        <f t="shared" ref="AE108:AF108" si="1047">AE107</f>
        <v>1.2178</v>
      </c>
      <c r="AF108" s="202">
        <f t="shared" si="1047"/>
        <v>1.0844</v>
      </c>
      <c r="AG108" s="202"/>
      <c r="AH108" s="291">
        <f t="shared" si="29"/>
        <v>45944</v>
      </c>
      <c r="AI108" s="202">
        <f t="shared" ref="AI108:AJ108" si="1048">AI107</f>
        <v>1.2178</v>
      </c>
      <c r="AJ108" s="202">
        <f t="shared" si="1048"/>
        <v>1.0844</v>
      </c>
      <c r="AK108" s="202"/>
      <c r="AL108" s="291">
        <f t="shared" si="31"/>
        <v>46309</v>
      </c>
      <c r="AM108" s="202">
        <f t="shared" ref="AM108:AN108" si="1049">AM107</f>
        <v>1.2178</v>
      </c>
      <c r="AN108" s="202">
        <f t="shared" si="1049"/>
        <v>1.0844</v>
      </c>
      <c r="AO108" s="202"/>
      <c r="AP108" s="291">
        <f t="shared" si="33"/>
        <v>46674</v>
      </c>
      <c r="AQ108" s="202">
        <f t="shared" ref="AQ108:AR108" si="1050">AQ107</f>
        <v>1.2178</v>
      </c>
      <c r="AR108" s="202">
        <f t="shared" si="1050"/>
        <v>1.0844</v>
      </c>
      <c r="AS108" s="202"/>
      <c r="AT108" s="291">
        <f t="shared" si="35"/>
        <v>47040</v>
      </c>
      <c r="AU108" s="202">
        <f t="shared" ref="AU108:AV108" si="1051">AU107</f>
        <v>1.2178</v>
      </c>
      <c r="AV108" s="202">
        <f t="shared" si="1051"/>
        <v>1.0844</v>
      </c>
      <c r="AW108" s="202"/>
      <c r="AX108" s="291">
        <f t="shared" si="37"/>
        <v>47405</v>
      </c>
      <c r="AY108" s="202">
        <f t="shared" ref="AY108:AZ108" si="1052">AY107</f>
        <v>1.2178</v>
      </c>
      <c r="AZ108" s="202">
        <f t="shared" si="1052"/>
        <v>1.0844</v>
      </c>
      <c r="BA108" s="202"/>
      <c r="BB108" s="291">
        <f t="shared" si="39"/>
        <v>47770</v>
      </c>
      <c r="BC108" s="202">
        <f t="shared" ref="BC108:BD108" si="1053">BC107</f>
        <v>1.2178</v>
      </c>
      <c r="BD108" s="202">
        <f t="shared" si="1053"/>
        <v>1.0844</v>
      </c>
      <c r="BE108" s="202"/>
      <c r="BF108" s="291">
        <f t="shared" si="41"/>
        <v>48135</v>
      </c>
      <c r="BG108" s="202">
        <f t="shared" ref="BG108:BH108" si="1054">BG107</f>
        <v>1.2178</v>
      </c>
      <c r="BH108" s="202">
        <f t="shared" si="1054"/>
        <v>1.0844</v>
      </c>
      <c r="BI108" s="202"/>
      <c r="BJ108" s="291">
        <f t="shared" si="43"/>
        <v>48501</v>
      </c>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c r="CO108" s="291"/>
      <c r="CP108" s="291"/>
      <c r="CQ108" s="291"/>
      <c r="CR108" s="291"/>
      <c r="CS108" s="291"/>
      <c r="CT108" s="291"/>
      <c r="CU108" s="291"/>
      <c r="CV108" s="291"/>
      <c r="CW108" s="291"/>
      <c r="CX108" s="291"/>
      <c r="CY108" s="291"/>
      <c r="CZ108" s="291"/>
      <c r="DA108" s="291"/>
      <c r="DB108" s="291"/>
      <c r="DC108" s="291"/>
      <c r="DD108" s="291"/>
      <c r="DE108" s="291"/>
      <c r="DF108" s="291"/>
      <c r="DG108" s="291"/>
      <c r="DH108" s="291"/>
      <c r="DI108" s="291"/>
      <c r="DJ108" s="291"/>
      <c r="DK108" s="291"/>
      <c r="DL108" s="291"/>
      <c r="DM108" s="291"/>
      <c r="DN108" s="291"/>
      <c r="DO108" s="291"/>
      <c r="DP108" s="291"/>
      <c r="DQ108" s="291"/>
      <c r="DR108" s="291"/>
      <c r="DS108" s="291"/>
      <c r="DT108" s="291"/>
      <c r="DU108" s="291"/>
      <c r="DV108" s="291"/>
      <c r="DW108" s="291"/>
      <c r="DX108" s="291"/>
      <c r="DY108" s="291"/>
      <c r="DZ108" s="291"/>
      <c r="EA108" s="291"/>
      <c r="EB108" s="291"/>
      <c r="EC108" s="291"/>
      <c r="ED108" s="291"/>
      <c r="EE108" s="291"/>
      <c r="EF108" s="291"/>
      <c r="EG108" s="291"/>
      <c r="EH108" s="291"/>
      <c r="EI108" s="291"/>
      <c r="EJ108" s="291"/>
      <c r="EK108" s="291"/>
      <c r="EL108" s="291"/>
      <c r="EM108" s="291"/>
      <c r="EN108" s="291"/>
      <c r="EO108" s="291"/>
      <c r="EP108" s="291"/>
      <c r="EQ108" s="291"/>
      <c r="ER108" s="291"/>
      <c r="ES108" s="291"/>
      <c r="ET108" s="291"/>
      <c r="EU108" s="291"/>
      <c r="EV108" s="291"/>
      <c r="EW108" s="291"/>
      <c r="EX108" s="291"/>
      <c r="EY108" s="291"/>
      <c r="EZ108" s="291"/>
      <c r="FA108" s="291"/>
      <c r="FB108" s="291"/>
      <c r="FC108" s="291"/>
      <c r="FD108" s="291"/>
      <c r="FE108" s="291"/>
      <c r="FF108" s="291"/>
      <c r="FG108" s="291"/>
      <c r="FH108" s="291"/>
      <c r="FI108" s="291"/>
      <c r="FJ108" s="291"/>
      <c r="FK108" s="291"/>
      <c r="FL108" s="291"/>
      <c r="FM108" s="291"/>
      <c r="FN108" s="291"/>
      <c r="FO108" s="291"/>
      <c r="FP108" s="291"/>
      <c r="FQ108" s="291"/>
      <c r="FR108" s="291"/>
      <c r="FS108" s="291"/>
      <c r="FT108" s="291"/>
      <c r="FU108" s="291"/>
      <c r="FV108" s="291"/>
      <c r="FW108" s="291"/>
      <c r="FX108" s="291"/>
      <c r="FY108" s="291"/>
      <c r="FZ108" s="291"/>
      <c r="GA108" s="291"/>
      <c r="GB108" s="291"/>
      <c r="GC108" s="291"/>
      <c r="GD108" s="291"/>
      <c r="GE108" s="291"/>
      <c r="GF108" s="291"/>
      <c r="GG108" s="291"/>
      <c r="GH108" s="291"/>
      <c r="GI108" s="291"/>
      <c r="GJ108" s="291"/>
      <c r="GK108" s="291"/>
      <c r="GL108" s="291"/>
      <c r="GM108" s="291"/>
      <c r="GN108" s="291"/>
      <c r="GO108" s="291"/>
      <c r="GP108" s="291"/>
      <c r="GQ108" s="291"/>
      <c r="GR108" s="291"/>
      <c r="GS108" s="291"/>
      <c r="GT108" s="291"/>
      <c r="GU108" s="291"/>
      <c r="GV108" s="291"/>
      <c r="GW108" s="291"/>
      <c r="GX108" s="291"/>
      <c r="GY108" s="291"/>
      <c r="GZ108" s="291"/>
      <c r="HA108" s="291"/>
      <c r="HB108" s="291"/>
      <c r="HC108" s="291"/>
      <c r="HD108" s="291"/>
      <c r="HE108" s="291"/>
      <c r="HF108" s="291"/>
      <c r="HG108" s="291"/>
      <c r="HH108" s="291"/>
      <c r="HI108" s="291"/>
      <c r="HJ108" s="291"/>
      <c r="HK108" s="291"/>
      <c r="HL108" s="291"/>
      <c r="HM108" s="291"/>
      <c r="HN108" s="291"/>
      <c r="HO108" s="291"/>
      <c r="HP108" s="291"/>
      <c r="HQ108" s="291"/>
    </row>
    <row r="109" ht="12.0" customHeight="1">
      <c r="A109" s="281">
        <f t="shared" si="44"/>
        <v>104</v>
      </c>
      <c r="B109" s="282">
        <f>'4. Summary statistics'!B344</f>
        <v>44848</v>
      </c>
      <c r="C109" s="283" t="str">
        <f t="shared" si="22"/>
        <v>12-2022</v>
      </c>
      <c r="D109" s="284">
        <f>'4. Summary statistics'!C344</f>
        <v>44669</v>
      </c>
      <c r="E109" s="285" t="str">
        <f>'4. Summary statistics'!D344</f>
        <v>LKA18222J140</v>
      </c>
      <c r="F109" s="286">
        <f>'4. Summary statistics'!G344</f>
        <v>7582</v>
      </c>
      <c r="G109" s="287">
        <f t="shared" si="23"/>
        <v>179</v>
      </c>
      <c r="H109" s="288"/>
      <c r="I109" s="283"/>
      <c r="J109" s="289"/>
      <c r="K109" s="289"/>
      <c r="L109" s="289"/>
      <c r="M109" s="289"/>
      <c r="N109" s="289"/>
      <c r="O109" s="289"/>
      <c r="P109" s="52"/>
      <c r="Q109" s="52"/>
      <c r="R109" s="52"/>
      <c r="S109" s="202"/>
      <c r="T109" s="202"/>
      <c r="U109" s="202"/>
      <c r="V109" s="290">
        <f>'4. Summary statistics'!B344</f>
        <v>44848</v>
      </c>
      <c r="W109" s="202">
        <f t="shared" ref="W109:X109" si="1055">W108</f>
        <v>1.2178</v>
      </c>
      <c r="X109" s="202">
        <f t="shared" si="1055"/>
        <v>1.0844</v>
      </c>
      <c r="Y109" s="202"/>
      <c r="Z109" s="291">
        <f t="shared" si="25"/>
        <v>45213</v>
      </c>
      <c r="AA109" s="202">
        <f t="shared" ref="AA109:AB109" si="1056">AA108</f>
        <v>1.2178</v>
      </c>
      <c r="AB109" s="202">
        <f t="shared" si="1056"/>
        <v>1.0844</v>
      </c>
      <c r="AC109" s="202"/>
      <c r="AD109" s="291">
        <f t="shared" si="27"/>
        <v>45579</v>
      </c>
      <c r="AE109" s="202">
        <f t="shared" ref="AE109:AF109" si="1057">AE108</f>
        <v>1.2178</v>
      </c>
      <c r="AF109" s="202">
        <f t="shared" si="1057"/>
        <v>1.0844</v>
      </c>
      <c r="AG109" s="202"/>
      <c r="AH109" s="291">
        <f t="shared" si="29"/>
        <v>45944</v>
      </c>
      <c r="AI109" s="202">
        <f t="shared" ref="AI109:AJ109" si="1058">AI108</f>
        <v>1.2178</v>
      </c>
      <c r="AJ109" s="202">
        <f t="shared" si="1058"/>
        <v>1.0844</v>
      </c>
      <c r="AK109" s="202"/>
      <c r="AL109" s="291">
        <f t="shared" si="31"/>
        <v>46309</v>
      </c>
      <c r="AM109" s="202">
        <f t="shared" ref="AM109:AN109" si="1059">AM108</f>
        <v>1.2178</v>
      </c>
      <c r="AN109" s="202">
        <f t="shared" si="1059"/>
        <v>1.0844</v>
      </c>
      <c r="AO109" s="202"/>
      <c r="AP109" s="291">
        <f t="shared" si="33"/>
        <v>46674</v>
      </c>
      <c r="AQ109" s="202">
        <f t="shared" ref="AQ109:AR109" si="1060">AQ108</f>
        <v>1.2178</v>
      </c>
      <c r="AR109" s="202">
        <f t="shared" si="1060"/>
        <v>1.0844</v>
      </c>
      <c r="AS109" s="202"/>
      <c r="AT109" s="291">
        <f t="shared" si="35"/>
        <v>47040</v>
      </c>
      <c r="AU109" s="202">
        <f t="shared" ref="AU109:AV109" si="1061">AU108</f>
        <v>1.2178</v>
      </c>
      <c r="AV109" s="202">
        <f t="shared" si="1061"/>
        <v>1.0844</v>
      </c>
      <c r="AW109" s="202"/>
      <c r="AX109" s="291">
        <f t="shared" si="37"/>
        <v>47405</v>
      </c>
      <c r="AY109" s="202">
        <f t="shared" ref="AY109:AZ109" si="1062">AY108</f>
        <v>1.2178</v>
      </c>
      <c r="AZ109" s="202">
        <f t="shared" si="1062"/>
        <v>1.0844</v>
      </c>
      <c r="BA109" s="202"/>
      <c r="BB109" s="291">
        <f t="shared" si="39"/>
        <v>47770</v>
      </c>
      <c r="BC109" s="202">
        <f t="shared" ref="BC109:BD109" si="1063">BC108</f>
        <v>1.2178</v>
      </c>
      <c r="BD109" s="202">
        <f t="shared" si="1063"/>
        <v>1.0844</v>
      </c>
      <c r="BE109" s="202"/>
      <c r="BF109" s="291">
        <f t="shared" si="41"/>
        <v>48135</v>
      </c>
      <c r="BG109" s="202">
        <f t="shared" ref="BG109:BH109" si="1064">BG108</f>
        <v>1.2178</v>
      </c>
      <c r="BH109" s="202">
        <f t="shared" si="1064"/>
        <v>1.0844</v>
      </c>
      <c r="BI109" s="202"/>
      <c r="BJ109" s="291">
        <f t="shared" si="43"/>
        <v>48501</v>
      </c>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c r="CO109" s="291"/>
      <c r="CP109" s="291"/>
      <c r="CQ109" s="291"/>
      <c r="CR109" s="291"/>
      <c r="CS109" s="291"/>
      <c r="CT109" s="291"/>
      <c r="CU109" s="291"/>
      <c r="CV109" s="291"/>
      <c r="CW109" s="291"/>
      <c r="CX109" s="291"/>
      <c r="CY109" s="291"/>
      <c r="CZ109" s="291"/>
      <c r="DA109" s="291"/>
      <c r="DB109" s="291"/>
      <c r="DC109" s="291"/>
      <c r="DD109" s="291"/>
      <c r="DE109" s="291"/>
      <c r="DF109" s="291"/>
      <c r="DG109" s="291"/>
      <c r="DH109" s="291"/>
      <c r="DI109" s="291"/>
      <c r="DJ109" s="291"/>
      <c r="DK109" s="291"/>
      <c r="DL109" s="291"/>
      <c r="DM109" s="291"/>
      <c r="DN109" s="291"/>
      <c r="DO109" s="291"/>
      <c r="DP109" s="291"/>
      <c r="DQ109" s="291"/>
      <c r="DR109" s="291"/>
      <c r="DS109" s="291"/>
      <c r="DT109" s="291"/>
      <c r="DU109" s="291"/>
      <c r="DV109" s="291"/>
      <c r="DW109" s="291"/>
      <c r="DX109" s="291"/>
      <c r="DY109" s="291"/>
      <c r="DZ109" s="291"/>
      <c r="EA109" s="291"/>
      <c r="EB109" s="291"/>
      <c r="EC109" s="291"/>
      <c r="ED109" s="291"/>
      <c r="EE109" s="291"/>
      <c r="EF109" s="291"/>
      <c r="EG109" s="291"/>
      <c r="EH109" s="291"/>
      <c r="EI109" s="291"/>
      <c r="EJ109" s="291"/>
      <c r="EK109" s="291"/>
      <c r="EL109" s="291"/>
      <c r="EM109" s="291"/>
      <c r="EN109" s="291"/>
      <c r="EO109" s="291"/>
      <c r="EP109" s="291"/>
      <c r="EQ109" s="291"/>
      <c r="ER109" s="291"/>
      <c r="ES109" s="291"/>
      <c r="ET109" s="291"/>
      <c r="EU109" s="291"/>
      <c r="EV109" s="291"/>
      <c r="EW109" s="291"/>
      <c r="EX109" s="291"/>
      <c r="EY109" s="291"/>
      <c r="EZ109" s="291"/>
      <c r="FA109" s="291"/>
      <c r="FB109" s="291"/>
      <c r="FC109" s="291"/>
      <c r="FD109" s="291"/>
      <c r="FE109" s="291"/>
      <c r="FF109" s="291"/>
      <c r="FG109" s="291"/>
      <c r="FH109" s="291"/>
      <c r="FI109" s="291"/>
      <c r="FJ109" s="291"/>
      <c r="FK109" s="291"/>
      <c r="FL109" s="291"/>
      <c r="FM109" s="291"/>
      <c r="FN109" s="291"/>
      <c r="FO109" s="291"/>
      <c r="FP109" s="291"/>
      <c r="FQ109" s="291"/>
      <c r="FR109" s="291"/>
      <c r="FS109" s="291"/>
      <c r="FT109" s="291"/>
      <c r="FU109" s="291"/>
      <c r="FV109" s="291"/>
      <c r="FW109" s="291"/>
      <c r="FX109" s="291"/>
      <c r="FY109" s="291"/>
      <c r="FZ109" s="291"/>
      <c r="GA109" s="291"/>
      <c r="GB109" s="291"/>
      <c r="GC109" s="291"/>
      <c r="GD109" s="291"/>
      <c r="GE109" s="291"/>
      <c r="GF109" s="291"/>
      <c r="GG109" s="291"/>
      <c r="GH109" s="291"/>
      <c r="GI109" s="291"/>
      <c r="GJ109" s="291"/>
      <c r="GK109" s="291"/>
      <c r="GL109" s="291"/>
      <c r="GM109" s="291"/>
      <c r="GN109" s="291"/>
      <c r="GO109" s="291"/>
      <c r="GP109" s="291"/>
      <c r="GQ109" s="291"/>
      <c r="GR109" s="291"/>
      <c r="GS109" s="291"/>
      <c r="GT109" s="291"/>
      <c r="GU109" s="291"/>
      <c r="GV109" s="291"/>
      <c r="GW109" s="291"/>
      <c r="GX109" s="291"/>
      <c r="GY109" s="291"/>
      <c r="GZ109" s="291"/>
      <c r="HA109" s="291"/>
      <c r="HB109" s="291"/>
      <c r="HC109" s="291"/>
      <c r="HD109" s="291"/>
      <c r="HE109" s="291"/>
      <c r="HF109" s="291"/>
      <c r="HG109" s="291"/>
      <c r="HH109" s="291"/>
      <c r="HI109" s="291"/>
      <c r="HJ109" s="291"/>
      <c r="HK109" s="291"/>
      <c r="HL109" s="291"/>
      <c r="HM109" s="291"/>
      <c r="HN109" s="291"/>
      <c r="HO109" s="291"/>
      <c r="HP109" s="291"/>
      <c r="HQ109" s="291"/>
    </row>
    <row r="110" ht="12.0" customHeight="1">
      <c r="A110" s="281">
        <f t="shared" si="44"/>
        <v>105</v>
      </c>
      <c r="B110" s="282">
        <f>'4. Summary statistics'!B345</f>
        <v>44848</v>
      </c>
      <c r="C110" s="283" t="str">
        <f t="shared" si="22"/>
        <v>12-2022</v>
      </c>
      <c r="D110" s="284">
        <f>'4. Summary statistics'!C345</f>
        <v>44694</v>
      </c>
      <c r="E110" s="285" t="str">
        <f>'4. Summary statistics'!D345</f>
        <v>LKA36422J144</v>
      </c>
      <c r="F110" s="286">
        <f>'4. Summary statistics'!G345</f>
        <v>4000</v>
      </c>
      <c r="G110" s="287">
        <f t="shared" si="23"/>
        <v>154</v>
      </c>
      <c r="H110" s="288"/>
      <c r="I110" s="283"/>
      <c r="J110" s="289"/>
      <c r="K110" s="289"/>
      <c r="L110" s="289"/>
      <c r="M110" s="289"/>
      <c r="N110" s="289"/>
      <c r="O110" s="289"/>
      <c r="P110" s="52"/>
      <c r="Q110" s="52"/>
      <c r="R110" s="52"/>
      <c r="S110" s="202"/>
      <c r="T110" s="202"/>
      <c r="U110" s="202"/>
      <c r="V110" s="290">
        <f>'4. Summary statistics'!B345</f>
        <v>44848</v>
      </c>
      <c r="W110" s="202">
        <f t="shared" ref="W110:X110" si="1065">W109</f>
        <v>1.2178</v>
      </c>
      <c r="X110" s="202">
        <f t="shared" si="1065"/>
        <v>1.0844</v>
      </c>
      <c r="Y110" s="202"/>
      <c r="Z110" s="291">
        <f t="shared" si="25"/>
        <v>45213</v>
      </c>
      <c r="AA110" s="202">
        <f t="shared" ref="AA110:AB110" si="1066">AA109</f>
        <v>1.2178</v>
      </c>
      <c r="AB110" s="202">
        <f t="shared" si="1066"/>
        <v>1.0844</v>
      </c>
      <c r="AC110" s="202"/>
      <c r="AD110" s="291">
        <f t="shared" si="27"/>
        <v>45579</v>
      </c>
      <c r="AE110" s="202">
        <f t="shared" ref="AE110:AF110" si="1067">AE109</f>
        <v>1.2178</v>
      </c>
      <c r="AF110" s="202">
        <f t="shared" si="1067"/>
        <v>1.0844</v>
      </c>
      <c r="AG110" s="202"/>
      <c r="AH110" s="291">
        <f t="shared" si="29"/>
        <v>45944</v>
      </c>
      <c r="AI110" s="202">
        <f t="shared" ref="AI110:AJ110" si="1068">AI109</f>
        <v>1.2178</v>
      </c>
      <c r="AJ110" s="202">
        <f t="shared" si="1068"/>
        <v>1.0844</v>
      </c>
      <c r="AK110" s="202"/>
      <c r="AL110" s="291">
        <f t="shared" si="31"/>
        <v>46309</v>
      </c>
      <c r="AM110" s="202">
        <f t="shared" ref="AM110:AN110" si="1069">AM109</f>
        <v>1.2178</v>
      </c>
      <c r="AN110" s="202">
        <f t="shared" si="1069"/>
        <v>1.0844</v>
      </c>
      <c r="AO110" s="202"/>
      <c r="AP110" s="291">
        <f t="shared" si="33"/>
        <v>46674</v>
      </c>
      <c r="AQ110" s="202">
        <f t="shared" ref="AQ110:AR110" si="1070">AQ109</f>
        <v>1.2178</v>
      </c>
      <c r="AR110" s="202">
        <f t="shared" si="1070"/>
        <v>1.0844</v>
      </c>
      <c r="AS110" s="202"/>
      <c r="AT110" s="291">
        <f t="shared" si="35"/>
        <v>47040</v>
      </c>
      <c r="AU110" s="202">
        <f t="shared" ref="AU110:AV110" si="1071">AU109</f>
        <v>1.2178</v>
      </c>
      <c r="AV110" s="202">
        <f t="shared" si="1071"/>
        <v>1.0844</v>
      </c>
      <c r="AW110" s="202"/>
      <c r="AX110" s="291">
        <f t="shared" si="37"/>
        <v>47405</v>
      </c>
      <c r="AY110" s="202">
        <f t="shared" ref="AY110:AZ110" si="1072">AY109</f>
        <v>1.2178</v>
      </c>
      <c r="AZ110" s="202">
        <f t="shared" si="1072"/>
        <v>1.0844</v>
      </c>
      <c r="BA110" s="202"/>
      <c r="BB110" s="291">
        <f t="shared" si="39"/>
        <v>47770</v>
      </c>
      <c r="BC110" s="202">
        <f t="shared" ref="BC110:BD110" si="1073">BC109</f>
        <v>1.2178</v>
      </c>
      <c r="BD110" s="202">
        <f t="shared" si="1073"/>
        <v>1.0844</v>
      </c>
      <c r="BE110" s="202"/>
      <c r="BF110" s="291">
        <f t="shared" si="41"/>
        <v>48135</v>
      </c>
      <c r="BG110" s="202">
        <f t="shared" ref="BG110:BH110" si="1074">BG109</f>
        <v>1.2178</v>
      </c>
      <c r="BH110" s="202">
        <f t="shared" si="1074"/>
        <v>1.0844</v>
      </c>
      <c r="BI110" s="202"/>
      <c r="BJ110" s="291">
        <f t="shared" si="43"/>
        <v>48501</v>
      </c>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c r="CO110" s="291"/>
      <c r="CP110" s="291"/>
      <c r="CQ110" s="291"/>
      <c r="CR110" s="291"/>
      <c r="CS110" s="291"/>
      <c r="CT110" s="291"/>
      <c r="CU110" s="291"/>
      <c r="CV110" s="291"/>
      <c r="CW110" s="291"/>
      <c r="CX110" s="291"/>
      <c r="CY110" s="291"/>
      <c r="CZ110" s="291"/>
      <c r="DA110" s="291"/>
      <c r="DB110" s="291"/>
      <c r="DC110" s="291"/>
      <c r="DD110" s="291"/>
      <c r="DE110" s="291"/>
      <c r="DF110" s="291"/>
      <c r="DG110" s="291"/>
      <c r="DH110" s="291"/>
      <c r="DI110" s="291"/>
      <c r="DJ110" s="291"/>
      <c r="DK110" s="291"/>
      <c r="DL110" s="291"/>
      <c r="DM110" s="291"/>
      <c r="DN110" s="291"/>
      <c r="DO110" s="291"/>
      <c r="DP110" s="291"/>
      <c r="DQ110" s="291"/>
      <c r="DR110" s="291"/>
      <c r="DS110" s="291"/>
      <c r="DT110" s="291"/>
      <c r="DU110" s="291"/>
      <c r="DV110" s="291"/>
      <c r="DW110" s="291"/>
      <c r="DX110" s="291"/>
      <c r="DY110" s="291"/>
      <c r="DZ110" s="291"/>
      <c r="EA110" s="291"/>
      <c r="EB110" s="291"/>
      <c r="EC110" s="291"/>
      <c r="ED110" s="291"/>
      <c r="EE110" s="291"/>
      <c r="EF110" s="291"/>
      <c r="EG110" s="291"/>
      <c r="EH110" s="291"/>
      <c r="EI110" s="291"/>
      <c r="EJ110" s="291"/>
      <c r="EK110" s="291"/>
      <c r="EL110" s="291"/>
      <c r="EM110" s="291"/>
      <c r="EN110" s="291"/>
      <c r="EO110" s="291"/>
      <c r="EP110" s="291"/>
      <c r="EQ110" s="291"/>
      <c r="ER110" s="291"/>
      <c r="ES110" s="291"/>
      <c r="ET110" s="291"/>
      <c r="EU110" s="291"/>
      <c r="EV110" s="291"/>
      <c r="EW110" s="291"/>
      <c r="EX110" s="291"/>
      <c r="EY110" s="291"/>
      <c r="EZ110" s="291"/>
      <c r="FA110" s="291"/>
      <c r="FB110" s="291"/>
      <c r="FC110" s="291"/>
      <c r="FD110" s="291"/>
      <c r="FE110" s="291"/>
      <c r="FF110" s="291"/>
      <c r="FG110" s="291"/>
      <c r="FH110" s="291"/>
      <c r="FI110" s="291"/>
      <c r="FJ110" s="291"/>
      <c r="FK110" s="291"/>
      <c r="FL110" s="291"/>
      <c r="FM110" s="291"/>
      <c r="FN110" s="291"/>
      <c r="FO110" s="291"/>
      <c r="FP110" s="291"/>
      <c r="FQ110" s="291"/>
      <c r="FR110" s="291"/>
      <c r="FS110" s="291"/>
      <c r="FT110" s="291"/>
      <c r="FU110" s="291"/>
      <c r="FV110" s="291"/>
      <c r="FW110" s="291"/>
      <c r="FX110" s="291"/>
      <c r="FY110" s="291"/>
      <c r="FZ110" s="291"/>
      <c r="GA110" s="291"/>
      <c r="GB110" s="291"/>
      <c r="GC110" s="291"/>
      <c r="GD110" s="291"/>
      <c r="GE110" s="291"/>
      <c r="GF110" s="291"/>
      <c r="GG110" s="291"/>
      <c r="GH110" s="291"/>
      <c r="GI110" s="291"/>
      <c r="GJ110" s="291"/>
      <c r="GK110" s="291"/>
      <c r="GL110" s="291"/>
      <c r="GM110" s="291"/>
      <c r="GN110" s="291"/>
      <c r="GO110" s="291"/>
      <c r="GP110" s="291"/>
      <c r="GQ110" s="291"/>
      <c r="GR110" s="291"/>
      <c r="GS110" s="291"/>
      <c r="GT110" s="291"/>
      <c r="GU110" s="291"/>
      <c r="GV110" s="291"/>
      <c r="GW110" s="291"/>
      <c r="GX110" s="291"/>
      <c r="GY110" s="291"/>
      <c r="GZ110" s="291"/>
      <c r="HA110" s="291"/>
      <c r="HB110" s="291"/>
      <c r="HC110" s="291"/>
      <c r="HD110" s="291"/>
      <c r="HE110" s="291"/>
      <c r="HF110" s="291"/>
      <c r="HG110" s="291"/>
      <c r="HH110" s="291"/>
      <c r="HI110" s="291"/>
      <c r="HJ110" s="291"/>
      <c r="HK110" s="291"/>
      <c r="HL110" s="291"/>
      <c r="HM110" s="291"/>
      <c r="HN110" s="291"/>
      <c r="HO110" s="291"/>
      <c r="HP110" s="291"/>
      <c r="HQ110" s="291"/>
    </row>
    <row r="111" ht="12.0" customHeight="1">
      <c r="A111" s="281">
        <f t="shared" si="44"/>
        <v>106</v>
      </c>
      <c r="B111" s="282">
        <f>'4. Summary statistics'!B346</f>
        <v>44848</v>
      </c>
      <c r="C111" s="283" t="str">
        <f t="shared" si="22"/>
        <v>12-2022</v>
      </c>
      <c r="D111" s="284">
        <f>'4. Summary statistics'!C346</f>
        <v>44729</v>
      </c>
      <c r="E111" s="285" t="str">
        <f>'4. Summary statistics'!D346</f>
        <v>LKA36422J144</v>
      </c>
      <c r="F111" s="286">
        <f>'4. Summary statistics'!G346</f>
        <v>10000</v>
      </c>
      <c r="G111" s="287">
        <f t="shared" si="23"/>
        <v>119</v>
      </c>
      <c r="H111" s="288"/>
      <c r="I111" s="283"/>
      <c r="J111" s="289"/>
      <c r="K111" s="289"/>
      <c r="L111" s="289"/>
      <c r="M111" s="289"/>
      <c r="N111" s="289"/>
      <c r="O111" s="289"/>
      <c r="P111" s="52"/>
      <c r="Q111" s="52"/>
      <c r="R111" s="52"/>
      <c r="S111" s="202"/>
      <c r="T111" s="202"/>
      <c r="U111" s="202"/>
      <c r="V111" s="290">
        <f>'4. Summary statistics'!B346</f>
        <v>44848</v>
      </c>
      <c r="W111" s="202">
        <f t="shared" ref="W111:X111" si="1075">W110</f>
        <v>1.2178</v>
      </c>
      <c r="X111" s="202">
        <f t="shared" si="1075"/>
        <v>1.0844</v>
      </c>
      <c r="Y111" s="202"/>
      <c r="Z111" s="291">
        <f t="shared" si="25"/>
        <v>45213</v>
      </c>
      <c r="AA111" s="202">
        <f t="shared" ref="AA111:AB111" si="1076">AA110</f>
        <v>1.2178</v>
      </c>
      <c r="AB111" s="202">
        <f t="shared" si="1076"/>
        <v>1.0844</v>
      </c>
      <c r="AC111" s="202"/>
      <c r="AD111" s="291">
        <f t="shared" si="27"/>
        <v>45579</v>
      </c>
      <c r="AE111" s="202">
        <f t="shared" ref="AE111:AF111" si="1077">AE110</f>
        <v>1.2178</v>
      </c>
      <c r="AF111" s="202">
        <f t="shared" si="1077"/>
        <v>1.0844</v>
      </c>
      <c r="AG111" s="202"/>
      <c r="AH111" s="291">
        <f t="shared" si="29"/>
        <v>45944</v>
      </c>
      <c r="AI111" s="202">
        <f t="shared" ref="AI111:AJ111" si="1078">AI110</f>
        <v>1.2178</v>
      </c>
      <c r="AJ111" s="202">
        <f t="shared" si="1078"/>
        <v>1.0844</v>
      </c>
      <c r="AK111" s="202"/>
      <c r="AL111" s="291">
        <f t="shared" si="31"/>
        <v>46309</v>
      </c>
      <c r="AM111" s="202">
        <f t="shared" ref="AM111:AN111" si="1079">AM110</f>
        <v>1.2178</v>
      </c>
      <c r="AN111" s="202">
        <f t="shared" si="1079"/>
        <v>1.0844</v>
      </c>
      <c r="AO111" s="202"/>
      <c r="AP111" s="291">
        <f t="shared" si="33"/>
        <v>46674</v>
      </c>
      <c r="AQ111" s="202">
        <f t="shared" ref="AQ111:AR111" si="1080">AQ110</f>
        <v>1.2178</v>
      </c>
      <c r="AR111" s="202">
        <f t="shared" si="1080"/>
        <v>1.0844</v>
      </c>
      <c r="AS111" s="202"/>
      <c r="AT111" s="291">
        <f t="shared" si="35"/>
        <v>47040</v>
      </c>
      <c r="AU111" s="202">
        <f t="shared" ref="AU111:AV111" si="1081">AU110</f>
        <v>1.2178</v>
      </c>
      <c r="AV111" s="202">
        <f t="shared" si="1081"/>
        <v>1.0844</v>
      </c>
      <c r="AW111" s="202"/>
      <c r="AX111" s="291">
        <f t="shared" si="37"/>
        <v>47405</v>
      </c>
      <c r="AY111" s="202">
        <f t="shared" ref="AY111:AZ111" si="1082">AY110</f>
        <v>1.2178</v>
      </c>
      <c r="AZ111" s="202">
        <f t="shared" si="1082"/>
        <v>1.0844</v>
      </c>
      <c r="BA111" s="202"/>
      <c r="BB111" s="291">
        <f t="shared" si="39"/>
        <v>47770</v>
      </c>
      <c r="BC111" s="202">
        <f t="shared" ref="BC111:BD111" si="1083">BC110</f>
        <v>1.2178</v>
      </c>
      <c r="BD111" s="202">
        <f t="shared" si="1083"/>
        <v>1.0844</v>
      </c>
      <c r="BE111" s="202"/>
      <c r="BF111" s="291">
        <f t="shared" si="41"/>
        <v>48135</v>
      </c>
      <c r="BG111" s="202">
        <f t="shared" ref="BG111:BH111" si="1084">BG110</f>
        <v>1.2178</v>
      </c>
      <c r="BH111" s="202">
        <f t="shared" si="1084"/>
        <v>1.0844</v>
      </c>
      <c r="BI111" s="202"/>
      <c r="BJ111" s="291">
        <f t="shared" si="43"/>
        <v>48501</v>
      </c>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row>
    <row r="112" ht="12.0" customHeight="1">
      <c r="A112" s="281">
        <f t="shared" si="44"/>
        <v>107</v>
      </c>
      <c r="B112" s="282">
        <f>'4. Summary statistics'!B347</f>
        <v>44848</v>
      </c>
      <c r="C112" s="283" t="str">
        <f t="shared" si="22"/>
        <v>12-2022</v>
      </c>
      <c r="D112" s="284">
        <f>'4. Summary statistics'!C347</f>
        <v>44757</v>
      </c>
      <c r="E112" s="285" t="str">
        <f>'4. Summary statistics'!D347</f>
        <v>LKA09122J143</v>
      </c>
      <c r="F112" s="286">
        <f>'4. Summary statistics'!G347</f>
        <v>49853</v>
      </c>
      <c r="G112" s="287">
        <f t="shared" si="23"/>
        <v>91</v>
      </c>
      <c r="H112" s="288"/>
      <c r="I112" s="283"/>
      <c r="J112" s="289"/>
      <c r="K112" s="289"/>
      <c r="L112" s="289"/>
      <c r="M112" s="289"/>
      <c r="N112" s="289"/>
      <c r="O112" s="289"/>
      <c r="P112" s="52"/>
      <c r="Q112" s="52"/>
      <c r="R112" s="52"/>
      <c r="S112" s="202"/>
      <c r="T112" s="202"/>
      <c r="U112" s="202"/>
      <c r="V112" s="290">
        <f>'4. Summary statistics'!B347</f>
        <v>44848</v>
      </c>
      <c r="W112" s="202">
        <f t="shared" ref="W112:X112" si="1085">W111</f>
        <v>1.2178</v>
      </c>
      <c r="X112" s="202">
        <f t="shared" si="1085"/>
        <v>1.0844</v>
      </c>
      <c r="Y112" s="202"/>
      <c r="Z112" s="291">
        <f t="shared" si="25"/>
        <v>45213</v>
      </c>
      <c r="AA112" s="202">
        <f t="shared" ref="AA112:AB112" si="1086">AA111</f>
        <v>1.2178</v>
      </c>
      <c r="AB112" s="202">
        <f t="shared" si="1086"/>
        <v>1.0844</v>
      </c>
      <c r="AC112" s="202"/>
      <c r="AD112" s="291">
        <f t="shared" si="27"/>
        <v>45579</v>
      </c>
      <c r="AE112" s="202">
        <f t="shared" ref="AE112:AF112" si="1087">AE111</f>
        <v>1.2178</v>
      </c>
      <c r="AF112" s="202">
        <f t="shared" si="1087"/>
        <v>1.0844</v>
      </c>
      <c r="AG112" s="202"/>
      <c r="AH112" s="291">
        <f t="shared" si="29"/>
        <v>45944</v>
      </c>
      <c r="AI112" s="202">
        <f t="shared" ref="AI112:AJ112" si="1088">AI111</f>
        <v>1.2178</v>
      </c>
      <c r="AJ112" s="202">
        <f t="shared" si="1088"/>
        <v>1.0844</v>
      </c>
      <c r="AK112" s="202"/>
      <c r="AL112" s="291">
        <f t="shared" si="31"/>
        <v>46309</v>
      </c>
      <c r="AM112" s="202">
        <f t="shared" ref="AM112:AN112" si="1089">AM111</f>
        <v>1.2178</v>
      </c>
      <c r="AN112" s="202">
        <f t="shared" si="1089"/>
        <v>1.0844</v>
      </c>
      <c r="AO112" s="202"/>
      <c r="AP112" s="291">
        <f t="shared" si="33"/>
        <v>46674</v>
      </c>
      <c r="AQ112" s="202">
        <f t="shared" ref="AQ112:AR112" si="1090">AQ111</f>
        <v>1.2178</v>
      </c>
      <c r="AR112" s="202">
        <f t="shared" si="1090"/>
        <v>1.0844</v>
      </c>
      <c r="AS112" s="202"/>
      <c r="AT112" s="291">
        <f t="shared" si="35"/>
        <v>47040</v>
      </c>
      <c r="AU112" s="202">
        <f t="shared" ref="AU112:AV112" si="1091">AU111</f>
        <v>1.2178</v>
      </c>
      <c r="AV112" s="202">
        <f t="shared" si="1091"/>
        <v>1.0844</v>
      </c>
      <c r="AW112" s="202"/>
      <c r="AX112" s="291">
        <f t="shared" si="37"/>
        <v>47405</v>
      </c>
      <c r="AY112" s="202">
        <f t="shared" ref="AY112:AZ112" si="1092">AY111</f>
        <v>1.2178</v>
      </c>
      <c r="AZ112" s="202">
        <f t="shared" si="1092"/>
        <v>1.0844</v>
      </c>
      <c r="BA112" s="202"/>
      <c r="BB112" s="291">
        <f t="shared" si="39"/>
        <v>47770</v>
      </c>
      <c r="BC112" s="202">
        <f t="shared" ref="BC112:BD112" si="1093">BC111</f>
        <v>1.2178</v>
      </c>
      <c r="BD112" s="202">
        <f t="shared" si="1093"/>
        <v>1.0844</v>
      </c>
      <c r="BE112" s="202"/>
      <c r="BF112" s="291">
        <f t="shared" si="41"/>
        <v>48135</v>
      </c>
      <c r="BG112" s="202">
        <f t="shared" ref="BG112:BH112" si="1094">BG111</f>
        <v>1.2178</v>
      </c>
      <c r="BH112" s="202">
        <f t="shared" si="1094"/>
        <v>1.0844</v>
      </c>
      <c r="BI112" s="202"/>
      <c r="BJ112" s="291">
        <f t="shared" si="43"/>
        <v>48501</v>
      </c>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c r="CO112" s="291"/>
      <c r="CP112" s="291"/>
      <c r="CQ112" s="291"/>
      <c r="CR112" s="291"/>
      <c r="CS112" s="291"/>
      <c r="CT112" s="291"/>
      <c r="CU112" s="291"/>
      <c r="CV112" s="291"/>
      <c r="CW112" s="291"/>
      <c r="CX112" s="291"/>
      <c r="CY112" s="291"/>
      <c r="CZ112" s="291"/>
      <c r="DA112" s="291"/>
      <c r="DB112" s="291"/>
      <c r="DC112" s="291"/>
      <c r="DD112" s="291"/>
      <c r="DE112" s="291"/>
      <c r="DF112" s="291"/>
      <c r="DG112" s="291"/>
      <c r="DH112" s="291"/>
      <c r="DI112" s="291"/>
      <c r="DJ112" s="291"/>
      <c r="DK112" s="291"/>
      <c r="DL112" s="291"/>
      <c r="DM112" s="291"/>
      <c r="DN112" s="291"/>
      <c r="DO112" s="291"/>
      <c r="DP112" s="291"/>
      <c r="DQ112" s="291"/>
      <c r="DR112" s="291"/>
      <c r="DS112" s="291"/>
      <c r="DT112" s="291"/>
      <c r="DU112" s="291"/>
      <c r="DV112" s="291"/>
      <c r="DW112" s="291"/>
      <c r="DX112" s="291"/>
      <c r="DY112" s="291"/>
      <c r="DZ112" s="291"/>
      <c r="EA112" s="291"/>
      <c r="EB112" s="291"/>
      <c r="EC112" s="291"/>
      <c r="ED112" s="291"/>
      <c r="EE112" s="291"/>
      <c r="EF112" s="291"/>
      <c r="EG112" s="291"/>
      <c r="EH112" s="291"/>
      <c r="EI112" s="291"/>
      <c r="EJ112" s="291"/>
      <c r="EK112" s="291"/>
      <c r="EL112" s="291"/>
      <c r="EM112" s="291"/>
      <c r="EN112" s="291"/>
      <c r="EO112" s="291"/>
      <c r="EP112" s="291"/>
      <c r="EQ112" s="291"/>
      <c r="ER112" s="291"/>
      <c r="ES112" s="291"/>
      <c r="ET112" s="291"/>
      <c r="EU112" s="291"/>
      <c r="EV112" s="291"/>
      <c r="EW112" s="291"/>
      <c r="EX112" s="291"/>
      <c r="EY112" s="291"/>
      <c r="EZ112" s="291"/>
      <c r="FA112" s="291"/>
      <c r="FB112" s="291"/>
      <c r="FC112" s="291"/>
      <c r="FD112" s="291"/>
      <c r="FE112" s="291"/>
      <c r="FF112" s="291"/>
      <c r="FG112" s="291"/>
      <c r="FH112" s="291"/>
      <c r="FI112" s="291"/>
      <c r="FJ112" s="291"/>
      <c r="FK112" s="291"/>
      <c r="FL112" s="291"/>
      <c r="FM112" s="291"/>
      <c r="FN112" s="291"/>
      <c r="FO112" s="291"/>
      <c r="FP112" s="291"/>
      <c r="FQ112" s="291"/>
      <c r="FR112" s="291"/>
      <c r="FS112" s="291"/>
      <c r="FT112" s="291"/>
      <c r="FU112" s="291"/>
      <c r="FV112" s="291"/>
      <c r="FW112" s="291"/>
      <c r="FX112" s="291"/>
      <c r="FY112" s="291"/>
      <c r="FZ112" s="291"/>
      <c r="GA112" s="291"/>
      <c r="GB112" s="291"/>
      <c r="GC112" s="291"/>
      <c r="GD112" s="291"/>
      <c r="GE112" s="291"/>
      <c r="GF112" s="291"/>
      <c r="GG112" s="291"/>
      <c r="GH112" s="291"/>
      <c r="GI112" s="291"/>
      <c r="GJ112" s="291"/>
      <c r="GK112" s="291"/>
      <c r="GL112" s="291"/>
      <c r="GM112" s="291"/>
      <c r="GN112" s="291"/>
      <c r="GO112" s="291"/>
      <c r="GP112" s="291"/>
      <c r="GQ112" s="291"/>
      <c r="GR112" s="291"/>
      <c r="GS112" s="291"/>
      <c r="GT112" s="291"/>
      <c r="GU112" s="291"/>
      <c r="GV112" s="291"/>
      <c r="GW112" s="291"/>
      <c r="GX112" s="291"/>
      <c r="GY112" s="291"/>
      <c r="GZ112" s="291"/>
      <c r="HA112" s="291"/>
      <c r="HB112" s="291"/>
      <c r="HC112" s="291"/>
      <c r="HD112" s="291"/>
      <c r="HE112" s="291"/>
      <c r="HF112" s="291"/>
      <c r="HG112" s="291"/>
      <c r="HH112" s="291"/>
      <c r="HI112" s="291"/>
      <c r="HJ112" s="291"/>
      <c r="HK112" s="291"/>
      <c r="HL112" s="291"/>
      <c r="HM112" s="291"/>
      <c r="HN112" s="291"/>
      <c r="HO112" s="291"/>
      <c r="HP112" s="291"/>
      <c r="HQ112" s="291"/>
    </row>
    <row r="113" ht="12.0" customHeight="1">
      <c r="A113" s="281">
        <f t="shared" si="44"/>
        <v>108</v>
      </c>
      <c r="B113" s="282">
        <f>'4. Summary statistics'!B348</f>
        <v>44848</v>
      </c>
      <c r="C113" s="283" t="str">
        <f t="shared" si="22"/>
        <v>12-2022</v>
      </c>
      <c r="D113" s="284">
        <f>'4. Summary statistics'!C348</f>
        <v>44767</v>
      </c>
      <c r="E113" s="285" t="str">
        <f>'4. Summary statistics'!D348</f>
        <v>LKA36422J144</v>
      </c>
      <c r="F113" s="286">
        <f>'4. Summary statistics'!G348</f>
        <v>7788.19</v>
      </c>
      <c r="G113" s="287">
        <f t="shared" si="23"/>
        <v>81</v>
      </c>
      <c r="H113" s="288"/>
      <c r="I113" s="283"/>
      <c r="J113" s="289"/>
      <c r="K113" s="289"/>
      <c r="L113" s="289"/>
      <c r="M113" s="289"/>
      <c r="N113" s="289"/>
      <c r="O113" s="289"/>
      <c r="P113" s="52"/>
      <c r="Q113" s="52"/>
      <c r="R113" s="52"/>
      <c r="S113" s="202"/>
      <c r="T113" s="202"/>
      <c r="U113" s="202"/>
      <c r="V113" s="290">
        <f>'4. Summary statistics'!B348</f>
        <v>44848</v>
      </c>
      <c r="W113" s="202">
        <f t="shared" ref="W113:X113" si="1095">W112</f>
        <v>1.2178</v>
      </c>
      <c r="X113" s="202">
        <f t="shared" si="1095"/>
        <v>1.0844</v>
      </c>
      <c r="Y113" s="202"/>
      <c r="Z113" s="291">
        <f t="shared" si="25"/>
        <v>45213</v>
      </c>
      <c r="AA113" s="202">
        <f t="shared" ref="AA113:AB113" si="1096">AA112</f>
        <v>1.2178</v>
      </c>
      <c r="AB113" s="202">
        <f t="shared" si="1096"/>
        <v>1.0844</v>
      </c>
      <c r="AC113" s="202"/>
      <c r="AD113" s="291">
        <f t="shared" si="27"/>
        <v>45579</v>
      </c>
      <c r="AE113" s="202">
        <f t="shared" ref="AE113:AF113" si="1097">AE112</f>
        <v>1.2178</v>
      </c>
      <c r="AF113" s="202">
        <f t="shared" si="1097"/>
        <v>1.0844</v>
      </c>
      <c r="AG113" s="202"/>
      <c r="AH113" s="291">
        <f t="shared" si="29"/>
        <v>45944</v>
      </c>
      <c r="AI113" s="202">
        <f t="shared" ref="AI113:AJ113" si="1098">AI112</f>
        <v>1.2178</v>
      </c>
      <c r="AJ113" s="202">
        <f t="shared" si="1098"/>
        <v>1.0844</v>
      </c>
      <c r="AK113" s="202"/>
      <c r="AL113" s="291">
        <f t="shared" si="31"/>
        <v>46309</v>
      </c>
      <c r="AM113" s="202">
        <f t="shared" ref="AM113:AN113" si="1099">AM112</f>
        <v>1.2178</v>
      </c>
      <c r="AN113" s="202">
        <f t="shared" si="1099"/>
        <v>1.0844</v>
      </c>
      <c r="AO113" s="202"/>
      <c r="AP113" s="291">
        <f t="shared" si="33"/>
        <v>46674</v>
      </c>
      <c r="AQ113" s="202">
        <f t="shared" ref="AQ113:AR113" si="1100">AQ112</f>
        <v>1.2178</v>
      </c>
      <c r="AR113" s="202">
        <f t="shared" si="1100"/>
        <v>1.0844</v>
      </c>
      <c r="AS113" s="202"/>
      <c r="AT113" s="291">
        <f t="shared" si="35"/>
        <v>47040</v>
      </c>
      <c r="AU113" s="202">
        <f t="shared" ref="AU113:AV113" si="1101">AU112</f>
        <v>1.2178</v>
      </c>
      <c r="AV113" s="202">
        <f t="shared" si="1101"/>
        <v>1.0844</v>
      </c>
      <c r="AW113" s="202"/>
      <c r="AX113" s="291">
        <f t="shared" si="37"/>
        <v>47405</v>
      </c>
      <c r="AY113" s="202">
        <f t="shared" ref="AY113:AZ113" si="1102">AY112</f>
        <v>1.2178</v>
      </c>
      <c r="AZ113" s="202">
        <f t="shared" si="1102"/>
        <v>1.0844</v>
      </c>
      <c r="BA113" s="202"/>
      <c r="BB113" s="291">
        <f t="shared" si="39"/>
        <v>47770</v>
      </c>
      <c r="BC113" s="202">
        <f t="shared" ref="BC113:BD113" si="1103">BC112</f>
        <v>1.2178</v>
      </c>
      <c r="BD113" s="202">
        <f t="shared" si="1103"/>
        <v>1.0844</v>
      </c>
      <c r="BE113" s="202"/>
      <c r="BF113" s="291">
        <f t="shared" si="41"/>
        <v>48135</v>
      </c>
      <c r="BG113" s="202">
        <f t="shared" ref="BG113:BH113" si="1104">BG112</f>
        <v>1.2178</v>
      </c>
      <c r="BH113" s="202">
        <f t="shared" si="1104"/>
        <v>1.0844</v>
      </c>
      <c r="BI113" s="202"/>
      <c r="BJ113" s="291">
        <f t="shared" si="43"/>
        <v>48501</v>
      </c>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c r="CO113" s="291"/>
      <c r="CP113" s="291"/>
      <c r="CQ113" s="291"/>
      <c r="CR113" s="291"/>
      <c r="CS113" s="291"/>
      <c r="CT113" s="291"/>
      <c r="CU113" s="291"/>
      <c r="CV113" s="291"/>
      <c r="CW113" s="291"/>
      <c r="CX113" s="291"/>
      <c r="CY113" s="291"/>
      <c r="CZ113" s="291"/>
      <c r="DA113" s="291"/>
      <c r="DB113" s="291"/>
      <c r="DC113" s="291"/>
      <c r="DD113" s="291"/>
      <c r="DE113" s="291"/>
      <c r="DF113" s="291"/>
      <c r="DG113" s="291"/>
      <c r="DH113" s="291"/>
      <c r="DI113" s="291"/>
      <c r="DJ113" s="291"/>
      <c r="DK113" s="291"/>
      <c r="DL113" s="291"/>
      <c r="DM113" s="291"/>
      <c r="DN113" s="291"/>
      <c r="DO113" s="291"/>
      <c r="DP113" s="291"/>
      <c r="DQ113" s="291"/>
      <c r="DR113" s="291"/>
      <c r="DS113" s="291"/>
      <c r="DT113" s="291"/>
      <c r="DU113" s="291"/>
      <c r="DV113" s="291"/>
      <c r="DW113" s="291"/>
      <c r="DX113" s="291"/>
      <c r="DY113" s="291"/>
      <c r="DZ113" s="291"/>
      <c r="EA113" s="291"/>
      <c r="EB113" s="291"/>
      <c r="EC113" s="291"/>
      <c r="ED113" s="291"/>
      <c r="EE113" s="291"/>
      <c r="EF113" s="291"/>
      <c r="EG113" s="291"/>
      <c r="EH113" s="291"/>
      <c r="EI113" s="291"/>
      <c r="EJ113" s="291"/>
      <c r="EK113" s="291"/>
      <c r="EL113" s="291"/>
      <c r="EM113" s="291"/>
      <c r="EN113" s="291"/>
      <c r="EO113" s="291"/>
      <c r="EP113" s="291"/>
      <c r="EQ113" s="291"/>
      <c r="ER113" s="291"/>
      <c r="ES113" s="291"/>
      <c r="ET113" s="291"/>
      <c r="EU113" s="291"/>
      <c r="EV113" s="291"/>
      <c r="EW113" s="291"/>
      <c r="EX113" s="291"/>
      <c r="EY113" s="291"/>
      <c r="EZ113" s="291"/>
      <c r="FA113" s="291"/>
      <c r="FB113" s="291"/>
      <c r="FC113" s="291"/>
      <c r="FD113" s="291"/>
      <c r="FE113" s="291"/>
      <c r="FF113" s="291"/>
      <c r="FG113" s="291"/>
      <c r="FH113" s="291"/>
      <c r="FI113" s="291"/>
      <c r="FJ113" s="291"/>
      <c r="FK113" s="291"/>
      <c r="FL113" s="291"/>
      <c r="FM113" s="291"/>
      <c r="FN113" s="291"/>
      <c r="FO113" s="291"/>
      <c r="FP113" s="291"/>
      <c r="FQ113" s="291"/>
      <c r="FR113" s="291"/>
      <c r="FS113" s="291"/>
      <c r="FT113" s="291"/>
      <c r="FU113" s="291"/>
      <c r="FV113" s="291"/>
      <c r="FW113" s="291"/>
      <c r="FX113" s="291"/>
      <c r="FY113" s="291"/>
      <c r="FZ113" s="291"/>
      <c r="GA113" s="291"/>
      <c r="GB113" s="291"/>
      <c r="GC113" s="291"/>
      <c r="GD113" s="291"/>
      <c r="GE113" s="291"/>
      <c r="GF113" s="291"/>
      <c r="GG113" s="291"/>
      <c r="GH113" s="291"/>
      <c r="GI113" s="291"/>
      <c r="GJ113" s="291"/>
      <c r="GK113" s="291"/>
      <c r="GL113" s="291"/>
      <c r="GM113" s="291"/>
      <c r="GN113" s="291"/>
      <c r="GO113" s="291"/>
      <c r="GP113" s="291"/>
      <c r="GQ113" s="291"/>
      <c r="GR113" s="291"/>
      <c r="GS113" s="291"/>
      <c r="GT113" s="291"/>
      <c r="GU113" s="291"/>
      <c r="GV113" s="291"/>
      <c r="GW113" s="291"/>
      <c r="GX113" s="291"/>
      <c r="GY113" s="291"/>
      <c r="GZ113" s="291"/>
      <c r="HA113" s="291"/>
      <c r="HB113" s="291"/>
      <c r="HC113" s="291"/>
      <c r="HD113" s="291"/>
      <c r="HE113" s="291"/>
      <c r="HF113" s="291"/>
      <c r="HG113" s="291"/>
      <c r="HH113" s="291"/>
      <c r="HI113" s="291"/>
      <c r="HJ113" s="291"/>
      <c r="HK113" s="291"/>
      <c r="HL113" s="291"/>
      <c r="HM113" s="291"/>
      <c r="HN113" s="291"/>
      <c r="HO113" s="291"/>
      <c r="HP113" s="291"/>
      <c r="HQ113" s="291"/>
    </row>
    <row r="114" ht="12.0" customHeight="1">
      <c r="A114" s="281">
        <f t="shared" si="44"/>
        <v>109</v>
      </c>
      <c r="B114" s="282">
        <f>'4. Summary statistics'!B349</f>
        <v>44855</v>
      </c>
      <c r="C114" s="283" t="str">
        <f t="shared" si="22"/>
        <v>12-2022</v>
      </c>
      <c r="D114" s="284">
        <f>'4. Summary statistics'!C349</f>
        <v>44491</v>
      </c>
      <c r="E114" s="285" t="str">
        <f>'4. Summary statistics'!D349</f>
        <v>LKA36422J219</v>
      </c>
      <c r="F114" s="286">
        <f>'4. Summary statistics'!G349</f>
        <v>50</v>
      </c>
      <c r="G114" s="287">
        <f t="shared" si="23"/>
        <v>364</v>
      </c>
      <c r="H114" s="288"/>
      <c r="I114" s="283"/>
      <c r="J114" s="289"/>
      <c r="K114" s="289"/>
      <c r="L114" s="289"/>
      <c r="M114" s="289"/>
      <c r="N114" s="289"/>
      <c r="O114" s="289"/>
      <c r="P114" s="52"/>
      <c r="Q114" s="52"/>
      <c r="R114" s="52"/>
      <c r="S114" s="202"/>
      <c r="T114" s="202"/>
      <c r="U114" s="202"/>
      <c r="V114" s="290">
        <f>'4. Summary statistics'!B349</f>
        <v>44855</v>
      </c>
      <c r="W114" s="202">
        <f t="shared" ref="W114:X114" si="1105">W113</f>
        <v>1.2178</v>
      </c>
      <c r="X114" s="202">
        <f t="shared" si="1105"/>
        <v>1.0844</v>
      </c>
      <c r="Y114" s="202"/>
      <c r="Z114" s="291">
        <f t="shared" si="25"/>
        <v>45220</v>
      </c>
      <c r="AA114" s="202">
        <f t="shared" ref="AA114:AB114" si="1106">AA113</f>
        <v>1.2178</v>
      </c>
      <c r="AB114" s="202">
        <f t="shared" si="1106"/>
        <v>1.0844</v>
      </c>
      <c r="AC114" s="202"/>
      <c r="AD114" s="291">
        <f t="shared" si="27"/>
        <v>45586</v>
      </c>
      <c r="AE114" s="202">
        <f t="shared" ref="AE114:AF114" si="1107">AE113</f>
        <v>1.2178</v>
      </c>
      <c r="AF114" s="202">
        <f t="shared" si="1107"/>
        <v>1.0844</v>
      </c>
      <c r="AG114" s="202"/>
      <c r="AH114" s="291">
        <f t="shared" si="29"/>
        <v>45951</v>
      </c>
      <c r="AI114" s="202">
        <f t="shared" ref="AI114:AJ114" si="1108">AI113</f>
        <v>1.2178</v>
      </c>
      <c r="AJ114" s="202">
        <f t="shared" si="1108"/>
        <v>1.0844</v>
      </c>
      <c r="AK114" s="202"/>
      <c r="AL114" s="291">
        <f t="shared" si="31"/>
        <v>46316</v>
      </c>
      <c r="AM114" s="202">
        <f t="shared" ref="AM114:AN114" si="1109">AM113</f>
        <v>1.2178</v>
      </c>
      <c r="AN114" s="202">
        <f t="shared" si="1109"/>
        <v>1.0844</v>
      </c>
      <c r="AO114" s="202"/>
      <c r="AP114" s="291">
        <f t="shared" si="33"/>
        <v>46681</v>
      </c>
      <c r="AQ114" s="202">
        <f t="shared" ref="AQ114:AR114" si="1110">AQ113</f>
        <v>1.2178</v>
      </c>
      <c r="AR114" s="202">
        <f t="shared" si="1110"/>
        <v>1.0844</v>
      </c>
      <c r="AS114" s="202"/>
      <c r="AT114" s="291">
        <f t="shared" si="35"/>
        <v>47047</v>
      </c>
      <c r="AU114" s="202">
        <f t="shared" ref="AU114:AV114" si="1111">AU113</f>
        <v>1.2178</v>
      </c>
      <c r="AV114" s="202">
        <f t="shared" si="1111"/>
        <v>1.0844</v>
      </c>
      <c r="AW114" s="202"/>
      <c r="AX114" s="291">
        <f t="shared" si="37"/>
        <v>47412</v>
      </c>
      <c r="AY114" s="202">
        <f t="shared" ref="AY114:AZ114" si="1112">AY113</f>
        <v>1.2178</v>
      </c>
      <c r="AZ114" s="202">
        <f t="shared" si="1112"/>
        <v>1.0844</v>
      </c>
      <c r="BA114" s="202"/>
      <c r="BB114" s="291">
        <f t="shared" si="39"/>
        <v>47777</v>
      </c>
      <c r="BC114" s="202">
        <f t="shared" ref="BC114:BD114" si="1113">BC113</f>
        <v>1.2178</v>
      </c>
      <c r="BD114" s="202">
        <f t="shared" si="1113"/>
        <v>1.0844</v>
      </c>
      <c r="BE114" s="202"/>
      <c r="BF114" s="291">
        <f t="shared" si="41"/>
        <v>48142</v>
      </c>
      <c r="BG114" s="202">
        <f t="shared" ref="BG114:BH114" si="1114">BG113</f>
        <v>1.2178</v>
      </c>
      <c r="BH114" s="202">
        <f t="shared" si="1114"/>
        <v>1.0844</v>
      </c>
      <c r="BI114" s="202"/>
      <c r="BJ114" s="291">
        <f t="shared" si="43"/>
        <v>48508</v>
      </c>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c r="HD114" s="291"/>
      <c r="HE114" s="291"/>
      <c r="HF114" s="291"/>
      <c r="HG114" s="291"/>
      <c r="HH114" s="291"/>
      <c r="HI114" s="291"/>
      <c r="HJ114" s="291"/>
      <c r="HK114" s="291"/>
      <c r="HL114" s="291"/>
      <c r="HM114" s="291"/>
      <c r="HN114" s="291"/>
      <c r="HO114" s="291"/>
      <c r="HP114" s="291"/>
      <c r="HQ114" s="291"/>
    </row>
    <row r="115" ht="12.0" customHeight="1">
      <c r="A115" s="281">
        <f t="shared" si="44"/>
        <v>110</v>
      </c>
      <c r="B115" s="282">
        <f>'4. Summary statistics'!B350</f>
        <v>44855</v>
      </c>
      <c r="C115" s="283" t="str">
        <f t="shared" si="22"/>
        <v>12-2022</v>
      </c>
      <c r="D115" s="284">
        <f>'4. Summary statistics'!C350</f>
        <v>44635</v>
      </c>
      <c r="E115" s="285" t="str">
        <f>'4. Summary statistics'!D350</f>
        <v>LKA36422J219</v>
      </c>
      <c r="F115" s="286">
        <f>'4. Summary statistics'!G350</f>
        <v>23384.57</v>
      </c>
      <c r="G115" s="287">
        <f t="shared" si="23"/>
        <v>220</v>
      </c>
      <c r="H115" s="288"/>
      <c r="I115" s="283"/>
      <c r="J115" s="289"/>
      <c r="K115" s="289"/>
      <c r="L115" s="289"/>
      <c r="M115" s="289"/>
      <c r="N115" s="289"/>
      <c r="O115" s="289"/>
      <c r="P115" s="52"/>
      <c r="Q115" s="52"/>
      <c r="R115" s="52"/>
      <c r="S115" s="202"/>
      <c r="T115" s="202"/>
      <c r="U115" s="202"/>
      <c r="V115" s="290">
        <f>'4. Summary statistics'!B350</f>
        <v>44855</v>
      </c>
      <c r="W115" s="202">
        <f t="shared" ref="W115:X115" si="1115">W114</f>
        <v>1.2178</v>
      </c>
      <c r="X115" s="202">
        <f t="shared" si="1115"/>
        <v>1.0844</v>
      </c>
      <c r="Y115" s="202"/>
      <c r="Z115" s="291">
        <f t="shared" si="25"/>
        <v>45220</v>
      </c>
      <c r="AA115" s="202">
        <f t="shared" ref="AA115:AB115" si="1116">AA114</f>
        <v>1.2178</v>
      </c>
      <c r="AB115" s="202">
        <f t="shared" si="1116"/>
        <v>1.0844</v>
      </c>
      <c r="AC115" s="202"/>
      <c r="AD115" s="291">
        <f t="shared" si="27"/>
        <v>45586</v>
      </c>
      <c r="AE115" s="202">
        <f t="shared" ref="AE115:AF115" si="1117">AE114</f>
        <v>1.2178</v>
      </c>
      <c r="AF115" s="202">
        <f t="shared" si="1117"/>
        <v>1.0844</v>
      </c>
      <c r="AG115" s="202"/>
      <c r="AH115" s="291">
        <f t="shared" si="29"/>
        <v>45951</v>
      </c>
      <c r="AI115" s="202">
        <f t="shared" ref="AI115:AJ115" si="1118">AI114</f>
        <v>1.2178</v>
      </c>
      <c r="AJ115" s="202">
        <f t="shared" si="1118"/>
        <v>1.0844</v>
      </c>
      <c r="AK115" s="202"/>
      <c r="AL115" s="291">
        <f t="shared" si="31"/>
        <v>46316</v>
      </c>
      <c r="AM115" s="202">
        <f t="shared" ref="AM115:AN115" si="1119">AM114</f>
        <v>1.2178</v>
      </c>
      <c r="AN115" s="202">
        <f t="shared" si="1119"/>
        <v>1.0844</v>
      </c>
      <c r="AO115" s="202"/>
      <c r="AP115" s="291">
        <f t="shared" si="33"/>
        <v>46681</v>
      </c>
      <c r="AQ115" s="202">
        <f t="shared" ref="AQ115:AR115" si="1120">AQ114</f>
        <v>1.2178</v>
      </c>
      <c r="AR115" s="202">
        <f t="shared" si="1120"/>
        <v>1.0844</v>
      </c>
      <c r="AS115" s="202"/>
      <c r="AT115" s="291">
        <f t="shared" si="35"/>
        <v>47047</v>
      </c>
      <c r="AU115" s="202">
        <f t="shared" ref="AU115:AV115" si="1121">AU114</f>
        <v>1.2178</v>
      </c>
      <c r="AV115" s="202">
        <f t="shared" si="1121"/>
        <v>1.0844</v>
      </c>
      <c r="AW115" s="202"/>
      <c r="AX115" s="291">
        <f t="shared" si="37"/>
        <v>47412</v>
      </c>
      <c r="AY115" s="202">
        <f t="shared" ref="AY115:AZ115" si="1122">AY114</f>
        <v>1.2178</v>
      </c>
      <c r="AZ115" s="202">
        <f t="shared" si="1122"/>
        <v>1.0844</v>
      </c>
      <c r="BA115" s="202"/>
      <c r="BB115" s="291">
        <f t="shared" si="39"/>
        <v>47777</v>
      </c>
      <c r="BC115" s="202">
        <f t="shared" ref="BC115:BD115" si="1123">BC114</f>
        <v>1.2178</v>
      </c>
      <c r="BD115" s="202">
        <f t="shared" si="1123"/>
        <v>1.0844</v>
      </c>
      <c r="BE115" s="202"/>
      <c r="BF115" s="291">
        <f t="shared" si="41"/>
        <v>48142</v>
      </c>
      <c r="BG115" s="202">
        <f t="shared" ref="BG115:BH115" si="1124">BG114</f>
        <v>1.2178</v>
      </c>
      <c r="BH115" s="202">
        <f t="shared" si="1124"/>
        <v>1.0844</v>
      </c>
      <c r="BI115" s="202"/>
      <c r="BJ115" s="291">
        <f t="shared" si="43"/>
        <v>48508</v>
      </c>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row>
    <row r="116" ht="12.0" customHeight="1">
      <c r="A116" s="281">
        <f t="shared" si="44"/>
        <v>111</v>
      </c>
      <c r="B116" s="282">
        <f>'4. Summary statistics'!B351</f>
        <v>44855</v>
      </c>
      <c r="C116" s="283" t="str">
        <f t="shared" si="22"/>
        <v>12-2022</v>
      </c>
      <c r="D116" s="284">
        <f>'4. Summary statistics'!C351</f>
        <v>44638</v>
      </c>
      <c r="E116" s="285" t="str">
        <f>'4. Summary statistics'!D351</f>
        <v>LKA36422J219</v>
      </c>
      <c r="F116" s="286">
        <f>'4. Summary statistics'!G351</f>
        <v>10000</v>
      </c>
      <c r="G116" s="287">
        <f t="shared" si="23"/>
        <v>217</v>
      </c>
      <c r="H116" s="288"/>
      <c r="I116" s="283"/>
      <c r="J116" s="289"/>
      <c r="K116" s="289"/>
      <c r="L116" s="289"/>
      <c r="M116" s="289"/>
      <c r="N116" s="289"/>
      <c r="O116" s="289"/>
      <c r="P116" s="52"/>
      <c r="Q116" s="52"/>
      <c r="R116" s="52"/>
      <c r="S116" s="202"/>
      <c r="T116" s="202"/>
      <c r="U116" s="202"/>
      <c r="V116" s="290">
        <f>'4. Summary statistics'!B351</f>
        <v>44855</v>
      </c>
      <c r="W116" s="202">
        <f t="shared" ref="W116:X116" si="1125">W115</f>
        <v>1.2178</v>
      </c>
      <c r="X116" s="202">
        <f t="shared" si="1125"/>
        <v>1.0844</v>
      </c>
      <c r="Y116" s="202"/>
      <c r="Z116" s="291">
        <f t="shared" si="25"/>
        <v>45220</v>
      </c>
      <c r="AA116" s="202">
        <f t="shared" ref="AA116:AB116" si="1126">AA115</f>
        <v>1.2178</v>
      </c>
      <c r="AB116" s="202">
        <f t="shared" si="1126"/>
        <v>1.0844</v>
      </c>
      <c r="AC116" s="202"/>
      <c r="AD116" s="291">
        <f t="shared" si="27"/>
        <v>45586</v>
      </c>
      <c r="AE116" s="202">
        <f t="shared" ref="AE116:AF116" si="1127">AE115</f>
        <v>1.2178</v>
      </c>
      <c r="AF116" s="202">
        <f t="shared" si="1127"/>
        <v>1.0844</v>
      </c>
      <c r="AG116" s="202"/>
      <c r="AH116" s="291">
        <f t="shared" si="29"/>
        <v>45951</v>
      </c>
      <c r="AI116" s="202">
        <f t="shared" ref="AI116:AJ116" si="1128">AI115</f>
        <v>1.2178</v>
      </c>
      <c r="AJ116" s="202">
        <f t="shared" si="1128"/>
        <v>1.0844</v>
      </c>
      <c r="AK116" s="202"/>
      <c r="AL116" s="291">
        <f t="shared" si="31"/>
        <v>46316</v>
      </c>
      <c r="AM116" s="202">
        <f t="shared" ref="AM116:AN116" si="1129">AM115</f>
        <v>1.2178</v>
      </c>
      <c r="AN116" s="202">
        <f t="shared" si="1129"/>
        <v>1.0844</v>
      </c>
      <c r="AO116" s="202"/>
      <c r="AP116" s="291">
        <f t="shared" si="33"/>
        <v>46681</v>
      </c>
      <c r="AQ116" s="202">
        <f t="shared" ref="AQ116:AR116" si="1130">AQ115</f>
        <v>1.2178</v>
      </c>
      <c r="AR116" s="202">
        <f t="shared" si="1130"/>
        <v>1.0844</v>
      </c>
      <c r="AS116" s="202"/>
      <c r="AT116" s="291">
        <f t="shared" si="35"/>
        <v>47047</v>
      </c>
      <c r="AU116" s="202">
        <f t="shared" ref="AU116:AV116" si="1131">AU115</f>
        <v>1.2178</v>
      </c>
      <c r="AV116" s="202">
        <f t="shared" si="1131"/>
        <v>1.0844</v>
      </c>
      <c r="AW116" s="202"/>
      <c r="AX116" s="291">
        <f t="shared" si="37"/>
        <v>47412</v>
      </c>
      <c r="AY116" s="202">
        <f t="shared" ref="AY116:AZ116" si="1132">AY115</f>
        <v>1.2178</v>
      </c>
      <c r="AZ116" s="202">
        <f t="shared" si="1132"/>
        <v>1.0844</v>
      </c>
      <c r="BA116" s="202"/>
      <c r="BB116" s="291">
        <f t="shared" si="39"/>
        <v>47777</v>
      </c>
      <c r="BC116" s="202">
        <f t="shared" ref="BC116:BD116" si="1133">BC115</f>
        <v>1.2178</v>
      </c>
      <c r="BD116" s="202">
        <f t="shared" si="1133"/>
        <v>1.0844</v>
      </c>
      <c r="BE116" s="202"/>
      <c r="BF116" s="291">
        <f t="shared" si="41"/>
        <v>48142</v>
      </c>
      <c r="BG116" s="202">
        <f t="shared" ref="BG116:BH116" si="1134">BG115</f>
        <v>1.2178</v>
      </c>
      <c r="BH116" s="202">
        <f t="shared" si="1134"/>
        <v>1.0844</v>
      </c>
      <c r="BI116" s="202"/>
      <c r="BJ116" s="291">
        <f t="shared" si="43"/>
        <v>48508</v>
      </c>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row>
    <row r="117" ht="12.0" customHeight="1">
      <c r="A117" s="281">
        <f t="shared" si="44"/>
        <v>112</v>
      </c>
      <c r="B117" s="282">
        <f>'4. Summary statistics'!B352</f>
        <v>44855</v>
      </c>
      <c r="C117" s="283" t="str">
        <f t="shared" si="22"/>
        <v>12-2022</v>
      </c>
      <c r="D117" s="284">
        <f>'4. Summary statistics'!C352</f>
        <v>44645</v>
      </c>
      <c r="E117" s="285" t="str">
        <f>'4. Summary statistics'!D352</f>
        <v>LKA36422J219</v>
      </c>
      <c r="F117" s="286">
        <f>'4. Summary statistics'!G352</f>
        <v>6414.69</v>
      </c>
      <c r="G117" s="287">
        <f t="shared" si="23"/>
        <v>210</v>
      </c>
      <c r="H117" s="288"/>
      <c r="I117" s="283"/>
      <c r="J117" s="289"/>
      <c r="K117" s="289"/>
      <c r="L117" s="289"/>
      <c r="M117" s="289"/>
      <c r="N117" s="289"/>
      <c r="O117" s="289"/>
      <c r="P117" s="52"/>
      <c r="Q117" s="52"/>
      <c r="R117" s="52"/>
      <c r="S117" s="202"/>
      <c r="T117" s="202"/>
      <c r="U117" s="202"/>
      <c r="V117" s="290">
        <f>'4. Summary statistics'!B352</f>
        <v>44855</v>
      </c>
      <c r="W117" s="202">
        <f t="shared" ref="W117:X117" si="1135">W116</f>
        <v>1.2178</v>
      </c>
      <c r="X117" s="202">
        <f t="shared" si="1135"/>
        <v>1.0844</v>
      </c>
      <c r="Y117" s="202"/>
      <c r="Z117" s="291">
        <f t="shared" si="25"/>
        <v>45220</v>
      </c>
      <c r="AA117" s="202">
        <f t="shared" ref="AA117:AB117" si="1136">AA116</f>
        <v>1.2178</v>
      </c>
      <c r="AB117" s="202">
        <f t="shared" si="1136"/>
        <v>1.0844</v>
      </c>
      <c r="AC117" s="202"/>
      <c r="AD117" s="291">
        <f t="shared" si="27"/>
        <v>45586</v>
      </c>
      <c r="AE117" s="202">
        <f t="shared" ref="AE117:AF117" si="1137">AE116</f>
        <v>1.2178</v>
      </c>
      <c r="AF117" s="202">
        <f t="shared" si="1137"/>
        <v>1.0844</v>
      </c>
      <c r="AG117" s="202"/>
      <c r="AH117" s="291">
        <f t="shared" si="29"/>
        <v>45951</v>
      </c>
      <c r="AI117" s="202">
        <f t="shared" ref="AI117:AJ117" si="1138">AI116</f>
        <v>1.2178</v>
      </c>
      <c r="AJ117" s="202">
        <f t="shared" si="1138"/>
        <v>1.0844</v>
      </c>
      <c r="AK117" s="202"/>
      <c r="AL117" s="291">
        <f t="shared" si="31"/>
        <v>46316</v>
      </c>
      <c r="AM117" s="202">
        <f t="shared" ref="AM117:AN117" si="1139">AM116</f>
        <v>1.2178</v>
      </c>
      <c r="AN117" s="202">
        <f t="shared" si="1139"/>
        <v>1.0844</v>
      </c>
      <c r="AO117" s="202"/>
      <c r="AP117" s="291">
        <f t="shared" si="33"/>
        <v>46681</v>
      </c>
      <c r="AQ117" s="202">
        <f t="shared" ref="AQ117:AR117" si="1140">AQ116</f>
        <v>1.2178</v>
      </c>
      <c r="AR117" s="202">
        <f t="shared" si="1140"/>
        <v>1.0844</v>
      </c>
      <c r="AS117" s="202"/>
      <c r="AT117" s="291">
        <f t="shared" si="35"/>
        <v>47047</v>
      </c>
      <c r="AU117" s="202">
        <f t="shared" ref="AU117:AV117" si="1141">AU116</f>
        <v>1.2178</v>
      </c>
      <c r="AV117" s="202">
        <f t="shared" si="1141"/>
        <v>1.0844</v>
      </c>
      <c r="AW117" s="202"/>
      <c r="AX117" s="291">
        <f t="shared" si="37"/>
        <v>47412</v>
      </c>
      <c r="AY117" s="202">
        <f t="shared" ref="AY117:AZ117" si="1142">AY116</f>
        <v>1.2178</v>
      </c>
      <c r="AZ117" s="202">
        <f t="shared" si="1142"/>
        <v>1.0844</v>
      </c>
      <c r="BA117" s="202"/>
      <c r="BB117" s="291">
        <f t="shared" si="39"/>
        <v>47777</v>
      </c>
      <c r="BC117" s="202">
        <f t="shared" ref="BC117:BD117" si="1143">BC116</f>
        <v>1.2178</v>
      </c>
      <c r="BD117" s="202">
        <f t="shared" si="1143"/>
        <v>1.0844</v>
      </c>
      <c r="BE117" s="202"/>
      <c r="BF117" s="291">
        <f t="shared" si="41"/>
        <v>48142</v>
      </c>
      <c r="BG117" s="202">
        <f t="shared" ref="BG117:BH117" si="1144">BG116</f>
        <v>1.2178</v>
      </c>
      <c r="BH117" s="202">
        <f t="shared" si="1144"/>
        <v>1.0844</v>
      </c>
      <c r="BI117" s="202"/>
      <c r="BJ117" s="291">
        <f t="shared" si="43"/>
        <v>48508</v>
      </c>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row>
    <row r="118" ht="12.0" customHeight="1">
      <c r="A118" s="281">
        <f t="shared" si="44"/>
        <v>113</v>
      </c>
      <c r="B118" s="282">
        <f>'4. Summary statistics'!B353</f>
        <v>44855</v>
      </c>
      <c r="C118" s="283" t="str">
        <f t="shared" si="22"/>
        <v>12-2022</v>
      </c>
      <c r="D118" s="284">
        <f>'4. Summary statistics'!C353</f>
        <v>44673</v>
      </c>
      <c r="E118" s="285" t="str">
        <f>'4. Summary statistics'!D353</f>
        <v>LKA18222J215</v>
      </c>
      <c r="F118" s="286">
        <f>'4. Summary statistics'!G353</f>
        <v>26634</v>
      </c>
      <c r="G118" s="287">
        <f t="shared" si="23"/>
        <v>182</v>
      </c>
      <c r="H118" s="288"/>
      <c r="I118" s="283"/>
      <c r="J118" s="289"/>
      <c r="K118" s="289"/>
      <c r="L118" s="289"/>
      <c r="M118" s="289"/>
      <c r="N118" s="289"/>
      <c r="O118" s="289"/>
      <c r="P118" s="52"/>
      <c r="Q118" s="52"/>
      <c r="R118" s="52"/>
      <c r="S118" s="202"/>
      <c r="T118" s="202"/>
      <c r="U118" s="202"/>
      <c r="V118" s="290">
        <f>'4. Summary statistics'!B353</f>
        <v>44855</v>
      </c>
      <c r="W118" s="202">
        <f t="shared" ref="W118:X118" si="1145">W117</f>
        <v>1.2178</v>
      </c>
      <c r="X118" s="202">
        <f t="shared" si="1145"/>
        <v>1.0844</v>
      </c>
      <c r="Y118" s="202"/>
      <c r="Z118" s="291">
        <f t="shared" si="25"/>
        <v>45220</v>
      </c>
      <c r="AA118" s="202">
        <f t="shared" ref="AA118:AB118" si="1146">AA117</f>
        <v>1.2178</v>
      </c>
      <c r="AB118" s="202">
        <f t="shared" si="1146"/>
        <v>1.0844</v>
      </c>
      <c r="AC118" s="202"/>
      <c r="AD118" s="291">
        <f t="shared" si="27"/>
        <v>45586</v>
      </c>
      <c r="AE118" s="202">
        <f t="shared" ref="AE118:AF118" si="1147">AE117</f>
        <v>1.2178</v>
      </c>
      <c r="AF118" s="202">
        <f t="shared" si="1147"/>
        <v>1.0844</v>
      </c>
      <c r="AG118" s="202"/>
      <c r="AH118" s="291">
        <f t="shared" si="29"/>
        <v>45951</v>
      </c>
      <c r="AI118" s="202">
        <f t="shared" ref="AI118:AJ118" si="1148">AI117</f>
        <v>1.2178</v>
      </c>
      <c r="AJ118" s="202">
        <f t="shared" si="1148"/>
        <v>1.0844</v>
      </c>
      <c r="AK118" s="202"/>
      <c r="AL118" s="291">
        <f t="shared" si="31"/>
        <v>46316</v>
      </c>
      <c r="AM118" s="202">
        <f t="shared" ref="AM118:AN118" si="1149">AM117</f>
        <v>1.2178</v>
      </c>
      <c r="AN118" s="202">
        <f t="shared" si="1149"/>
        <v>1.0844</v>
      </c>
      <c r="AO118" s="202"/>
      <c r="AP118" s="291">
        <f t="shared" si="33"/>
        <v>46681</v>
      </c>
      <c r="AQ118" s="202">
        <f t="shared" ref="AQ118:AR118" si="1150">AQ117</f>
        <v>1.2178</v>
      </c>
      <c r="AR118" s="202">
        <f t="shared" si="1150"/>
        <v>1.0844</v>
      </c>
      <c r="AS118" s="202"/>
      <c r="AT118" s="291">
        <f t="shared" si="35"/>
        <v>47047</v>
      </c>
      <c r="AU118" s="202">
        <f t="shared" ref="AU118:AV118" si="1151">AU117</f>
        <v>1.2178</v>
      </c>
      <c r="AV118" s="202">
        <f t="shared" si="1151"/>
        <v>1.0844</v>
      </c>
      <c r="AW118" s="202"/>
      <c r="AX118" s="291">
        <f t="shared" si="37"/>
        <v>47412</v>
      </c>
      <c r="AY118" s="202">
        <f t="shared" ref="AY118:AZ118" si="1152">AY117</f>
        <v>1.2178</v>
      </c>
      <c r="AZ118" s="202">
        <f t="shared" si="1152"/>
        <v>1.0844</v>
      </c>
      <c r="BA118" s="202"/>
      <c r="BB118" s="291">
        <f t="shared" si="39"/>
        <v>47777</v>
      </c>
      <c r="BC118" s="202">
        <f t="shared" ref="BC118:BD118" si="1153">BC117</f>
        <v>1.2178</v>
      </c>
      <c r="BD118" s="202">
        <f t="shared" si="1153"/>
        <v>1.0844</v>
      </c>
      <c r="BE118" s="202"/>
      <c r="BF118" s="291">
        <f t="shared" si="41"/>
        <v>48142</v>
      </c>
      <c r="BG118" s="202">
        <f t="shared" ref="BG118:BH118" si="1154">BG117</f>
        <v>1.2178</v>
      </c>
      <c r="BH118" s="202">
        <f t="shared" si="1154"/>
        <v>1.0844</v>
      </c>
      <c r="BI118" s="202"/>
      <c r="BJ118" s="291">
        <f t="shared" si="43"/>
        <v>48508</v>
      </c>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row>
    <row r="119" ht="12.0" customHeight="1">
      <c r="A119" s="281">
        <f t="shared" si="44"/>
        <v>114</v>
      </c>
      <c r="B119" s="282">
        <f>'4. Summary statistics'!B354</f>
        <v>44855</v>
      </c>
      <c r="C119" s="283" t="str">
        <f t="shared" si="22"/>
        <v>12-2022</v>
      </c>
      <c r="D119" s="284">
        <f>'4. Summary statistics'!C354</f>
        <v>44694</v>
      </c>
      <c r="E119" s="285" t="str">
        <f>'4. Summary statistics'!D354</f>
        <v>LKA36422J219</v>
      </c>
      <c r="F119" s="286">
        <f>'4. Summary statistics'!G354</f>
        <v>10000</v>
      </c>
      <c r="G119" s="287">
        <f t="shared" si="23"/>
        <v>161</v>
      </c>
      <c r="H119" s="288"/>
      <c r="I119" s="283"/>
      <c r="J119" s="289"/>
      <c r="K119" s="289"/>
      <c r="L119" s="289"/>
      <c r="M119" s="289"/>
      <c r="N119" s="289"/>
      <c r="O119" s="289"/>
      <c r="P119" s="52"/>
      <c r="Q119" s="52"/>
      <c r="R119" s="52"/>
      <c r="S119" s="202"/>
      <c r="T119" s="202"/>
      <c r="U119" s="202"/>
      <c r="V119" s="290">
        <f>'4. Summary statistics'!B354</f>
        <v>44855</v>
      </c>
      <c r="W119" s="202">
        <f t="shared" ref="W119:X119" si="1155">W118</f>
        <v>1.2178</v>
      </c>
      <c r="X119" s="202">
        <f t="shared" si="1155"/>
        <v>1.0844</v>
      </c>
      <c r="Y119" s="202"/>
      <c r="Z119" s="291">
        <f t="shared" si="25"/>
        <v>45220</v>
      </c>
      <c r="AA119" s="202">
        <f t="shared" ref="AA119:AB119" si="1156">AA118</f>
        <v>1.2178</v>
      </c>
      <c r="AB119" s="202">
        <f t="shared" si="1156"/>
        <v>1.0844</v>
      </c>
      <c r="AC119" s="202"/>
      <c r="AD119" s="291">
        <f t="shared" si="27"/>
        <v>45586</v>
      </c>
      <c r="AE119" s="202">
        <f t="shared" ref="AE119:AF119" si="1157">AE118</f>
        <v>1.2178</v>
      </c>
      <c r="AF119" s="202">
        <f t="shared" si="1157"/>
        <v>1.0844</v>
      </c>
      <c r="AG119" s="202"/>
      <c r="AH119" s="291">
        <f t="shared" si="29"/>
        <v>45951</v>
      </c>
      <c r="AI119" s="202">
        <f t="shared" ref="AI119:AJ119" si="1158">AI118</f>
        <v>1.2178</v>
      </c>
      <c r="AJ119" s="202">
        <f t="shared" si="1158"/>
        <v>1.0844</v>
      </c>
      <c r="AK119" s="202"/>
      <c r="AL119" s="291">
        <f t="shared" si="31"/>
        <v>46316</v>
      </c>
      <c r="AM119" s="202">
        <f t="shared" ref="AM119:AN119" si="1159">AM118</f>
        <v>1.2178</v>
      </c>
      <c r="AN119" s="202">
        <f t="shared" si="1159"/>
        <v>1.0844</v>
      </c>
      <c r="AO119" s="202"/>
      <c r="AP119" s="291">
        <f t="shared" si="33"/>
        <v>46681</v>
      </c>
      <c r="AQ119" s="202">
        <f t="shared" ref="AQ119:AR119" si="1160">AQ118</f>
        <v>1.2178</v>
      </c>
      <c r="AR119" s="202">
        <f t="shared" si="1160"/>
        <v>1.0844</v>
      </c>
      <c r="AS119" s="202"/>
      <c r="AT119" s="291">
        <f t="shared" si="35"/>
        <v>47047</v>
      </c>
      <c r="AU119" s="202">
        <f t="shared" ref="AU119:AV119" si="1161">AU118</f>
        <v>1.2178</v>
      </c>
      <c r="AV119" s="202">
        <f t="shared" si="1161"/>
        <v>1.0844</v>
      </c>
      <c r="AW119" s="202"/>
      <c r="AX119" s="291">
        <f t="shared" si="37"/>
        <v>47412</v>
      </c>
      <c r="AY119" s="202">
        <f t="shared" ref="AY119:AZ119" si="1162">AY118</f>
        <v>1.2178</v>
      </c>
      <c r="AZ119" s="202">
        <f t="shared" si="1162"/>
        <v>1.0844</v>
      </c>
      <c r="BA119" s="202"/>
      <c r="BB119" s="291">
        <f t="shared" si="39"/>
        <v>47777</v>
      </c>
      <c r="BC119" s="202">
        <f t="shared" ref="BC119:BD119" si="1163">BC118</f>
        <v>1.2178</v>
      </c>
      <c r="BD119" s="202">
        <f t="shared" si="1163"/>
        <v>1.0844</v>
      </c>
      <c r="BE119" s="202"/>
      <c r="BF119" s="291">
        <f t="shared" si="41"/>
        <v>48142</v>
      </c>
      <c r="BG119" s="202">
        <f t="shared" ref="BG119:BH119" si="1164">BG118</f>
        <v>1.2178</v>
      </c>
      <c r="BH119" s="202">
        <f t="shared" si="1164"/>
        <v>1.0844</v>
      </c>
      <c r="BI119" s="202"/>
      <c r="BJ119" s="291">
        <f t="shared" si="43"/>
        <v>48508</v>
      </c>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row>
    <row r="120" ht="12.0" customHeight="1">
      <c r="A120" s="281">
        <f t="shared" si="44"/>
        <v>115</v>
      </c>
      <c r="B120" s="282">
        <f>'4. Summary statistics'!B355</f>
        <v>44855</v>
      </c>
      <c r="C120" s="283" t="str">
        <f t="shared" si="22"/>
        <v>12-2022</v>
      </c>
      <c r="D120" s="284">
        <f>'4. Summary statistics'!C355</f>
        <v>44722</v>
      </c>
      <c r="E120" s="285" t="str">
        <f>'4. Summary statistics'!D355</f>
        <v>LKA36422J219</v>
      </c>
      <c r="F120" s="286">
        <f>'4. Summary statistics'!G355</f>
        <v>12000</v>
      </c>
      <c r="G120" s="287">
        <f t="shared" si="23"/>
        <v>133</v>
      </c>
      <c r="H120" s="288"/>
      <c r="I120" s="283"/>
      <c r="J120" s="289"/>
      <c r="K120" s="289"/>
      <c r="L120" s="289"/>
      <c r="M120" s="289"/>
      <c r="N120" s="289"/>
      <c r="O120" s="289"/>
      <c r="P120" s="52"/>
      <c r="Q120" s="52"/>
      <c r="R120" s="52"/>
      <c r="S120" s="202"/>
      <c r="T120" s="202"/>
      <c r="U120" s="202"/>
      <c r="V120" s="290">
        <f>'4. Summary statistics'!B355</f>
        <v>44855</v>
      </c>
      <c r="W120" s="202">
        <f t="shared" ref="W120:X120" si="1165">W119</f>
        <v>1.2178</v>
      </c>
      <c r="X120" s="202">
        <f t="shared" si="1165"/>
        <v>1.0844</v>
      </c>
      <c r="Y120" s="202"/>
      <c r="Z120" s="291">
        <f t="shared" si="25"/>
        <v>45220</v>
      </c>
      <c r="AA120" s="202">
        <f t="shared" ref="AA120:AB120" si="1166">AA119</f>
        <v>1.2178</v>
      </c>
      <c r="AB120" s="202">
        <f t="shared" si="1166"/>
        <v>1.0844</v>
      </c>
      <c r="AC120" s="202"/>
      <c r="AD120" s="291">
        <f t="shared" si="27"/>
        <v>45586</v>
      </c>
      <c r="AE120" s="202">
        <f t="shared" ref="AE120:AF120" si="1167">AE119</f>
        <v>1.2178</v>
      </c>
      <c r="AF120" s="202">
        <f t="shared" si="1167"/>
        <v>1.0844</v>
      </c>
      <c r="AG120" s="202"/>
      <c r="AH120" s="291">
        <f t="shared" si="29"/>
        <v>45951</v>
      </c>
      <c r="AI120" s="202">
        <f t="shared" ref="AI120:AJ120" si="1168">AI119</f>
        <v>1.2178</v>
      </c>
      <c r="AJ120" s="202">
        <f t="shared" si="1168"/>
        <v>1.0844</v>
      </c>
      <c r="AK120" s="202"/>
      <c r="AL120" s="291">
        <f t="shared" si="31"/>
        <v>46316</v>
      </c>
      <c r="AM120" s="202">
        <f t="shared" ref="AM120:AN120" si="1169">AM119</f>
        <v>1.2178</v>
      </c>
      <c r="AN120" s="202">
        <f t="shared" si="1169"/>
        <v>1.0844</v>
      </c>
      <c r="AO120" s="202"/>
      <c r="AP120" s="291">
        <f t="shared" si="33"/>
        <v>46681</v>
      </c>
      <c r="AQ120" s="202">
        <f t="shared" ref="AQ120:AR120" si="1170">AQ119</f>
        <v>1.2178</v>
      </c>
      <c r="AR120" s="202">
        <f t="shared" si="1170"/>
        <v>1.0844</v>
      </c>
      <c r="AS120" s="202"/>
      <c r="AT120" s="291">
        <f t="shared" si="35"/>
        <v>47047</v>
      </c>
      <c r="AU120" s="202">
        <f t="shared" ref="AU120:AV120" si="1171">AU119</f>
        <v>1.2178</v>
      </c>
      <c r="AV120" s="202">
        <f t="shared" si="1171"/>
        <v>1.0844</v>
      </c>
      <c r="AW120" s="202"/>
      <c r="AX120" s="291">
        <f t="shared" si="37"/>
        <v>47412</v>
      </c>
      <c r="AY120" s="202">
        <f t="shared" ref="AY120:AZ120" si="1172">AY119</f>
        <v>1.2178</v>
      </c>
      <c r="AZ120" s="202">
        <f t="shared" si="1172"/>
        <v>1.0844</v>
      </c>
      <c r="BA120" s="202"/>
      <c r="BB120" s="291">
        <f t="shared" si="39"/>
        <v>47777</v>
      </c>
      <c r="BC120" s="202">
        <f t="shared" ref="BC120:BD120" si="1173">BC119</f>
        <v>1.2178</v>
      </c>
      <c r="BD120" s="202">
        <f t="shared" si="1173"/>
        <v>1.0844</v>
      </c>
      <c r="BE120" s="202"/>
      <c r="BF120" s="291">
        <f t="shared" si="41"/>
        <v>48142</v>
      </c>
      <c r="BG120" s="202">
        <f t="shared" ref="BG120:BH120" si="1174">BG119</f>
        <v>1.2178</v>
      </c>
      <c r="BH120" s="202">
        <f t="shared" si="1174"/>
        <v>1.0844</v>
      </c>
      <c r="BI120" s="202"/>
      <c r="BJ120" s="291">
        <f t="shared" si="43"/>
        <v>48508</v>
      </c>
      <c r="BK120" s="291"/>
      <c r="BL120" s="291"/>
      <c r="BM120" s="291"/>
      <c r="BN120" s="291"/>
      <c r="BO120" s="291"/>
      <c r="BP120" s="291"/>
      <c r="BQ120" s="291"/>
      <c r="BR120" s="291"/>
      <c r="BS120" s="291"/>
      <c r="BT120" s="291"/>
      <c r="BU120" s="291"/>
      <c r="BV120" s="291"/>
      <c r="BW120" s="291"/>
      <c r="BX120" s="291"/>
      <c r="BY120" s="291"/>
      <c r="BZ120" s="291"/>
      <c r="CA120" s="291"/>
      <c r="CB120" s="291"/>
      <c r="CC120" s="291"/>
      <c r="CD120" s="291"/>
      <c r="CE120" s="291"/>
      <c r="CF120" s="291"/>
      <c r="CG120" s="291"/>
      <c r="CH120" s="291"/>
      <c r="CI120" s="291"/>
      <c r="CJ120" s="291"/>
      <c r="CK120" s="291"/>
      <c r="CL120" s="291"/>
      <c r="CM120" s="291"/>
      <c r="CN120" s="291"/>
      <c r="CO120" s="291"/>
      <c r="CP120" s="291"/>
      <c r="CQ120" s="291"/>
      <c r="CR120" s="291"/>
      <c r="CS120" s="291"/>
      <c r="CT120" s="291"/>
      <c r="CU120" s="291"/>
      <c r="CV120" s="291"/>
      <c r="CW120" s="291"/>
      <c r="CX120" s="291"/>
      <c r="CY120" s="291"/>
      <c r="CZ120" s="291"/>
      <c r="DA120" s="291"/>
      <c r="DB120" s="291"/>
      <c r="DC120" s="291"/>
      <c r="DD120" s="291"/>
      <c r="DE120" s="291"/>
      <c r="DF120" s="291"/>
      <c r="DG120" s="291"/>
      <c r="DH120" s="291"/>
      <c r="DI120" s="291"/>
      <c r="DJ120" s="291"/>
      <c r="DK120" s="291"/>
      <c r="DL120" s="291"/>
      <c r="DM120" s="291"/>
      <c r="DN120" s="291"/>
      <c r="DO120" s="291"/>
      <c r="DP120" s="291"/>
      <c r="DQ120" s="291"/>
      <c r="DR120" s="291"/>
      <c r="DS120" s="291"/>
      <c r="DT120" s="291"/>
      <c r="DU120" s="291"/>
      <c r="DV120" s="291"/>
      <c r="DW120" s="291"/>
      <c r="DX120" s="291"/>
      <c r="DY120" s="291"/>
      <c r="DZ120" s="291"/>
      <c r="EA120" s="291"/>
      <c r="EB120" s="291"/>
      <c r="EC120" s="291"/>
      <c r="ED120" s="291"/>
      <c r="EE120" s="291"/>
      <c r="EF120" s="291"/>
      <c r="EG120" s="291"/>
      <c r="EH120" s="291"/>
      <c r="EI120" s="291"/>
      <c r="EJ120" s="291"/>
      <c r="EK120" s="291"/>
      <c r="EL120" s="291"/>
      <c r="EM120" s="291"/>
      <c r="EN120" s="291"/>
      <c r="EO120" s="291"/>
      <c r="EP120" s="291"/>
      <c r="EQ120" s="291"/>
      <c r="ER120" s="291"/>
      <c r="ES120" s="291"/>
      <c r="ET120" s="291"/>
      <c r="EU120" s="291"/>
      <c r="EV120" s="291"/>
      <c r="EW120" s="291"/>
      <c r="EX120" s="291"/>
      <c r="EY120" s="291"/>
      <c r="EZ120" s="291"/>
      <c r="FA120" s="291"/>
      <c r="FB120" s="291"/>
      <c r="FC120" s="291"/>
      <c r="FD120" s="291"/>
      <c r="FE120" s="291"/>
      <c r="FF120" s="291"/>
      <c r="FG120" s="291"/>
      <c r="FH120" s="291"/>
      <c r="FI120" s="291"/>
      <c r="FJ120" s="291"/>
      <c r="FK120" s="291"/>
      <c r="FL120" s="291"/>
      <c r="FM120" s="291"/>
      <c r="FN120" s="291"/>
      <c r="FO120" s="291"/>
      <c r="FP120" s="291"/>
      <c r="FQ120" s="291"/>
      <c r="FR120" s="291"/>
      <c r="FS120" s="291"/>
      <c r="FT120" s="291"/>
      <c r="FU120" s="291"/>
      <c r="FV120" s="291"/>
      <c r="FW120" s="291"/>
      <c r="FX120" s="291"/>
      <c r="FY120" s="291"/>
      <c r="FZ120" s="291"/>
      <c r="GA120" s="291"/>
      <c r="GB120" s="291"/>
      <c r="GC120" s="291"/>
      <c r="GD120" s="291"/>
      <c r="GE120" s="291"/>
      <c r="GF120" s="291"/>
      <c r="GG120" s="291"/>
      <c r="GH120" s="291"/>
      <c r="GI120" s="291"/>
      <c r="GJ120" s="291"/>
      <c r="GK120" s="291"/>
      <c r="GL120" s="291"/>
      <c r="GM120" s="291"/>
      <c r="GN120" s="291"/>
      <c r="GO120" s="291"/>
      <c r="GP120" s="291"/>
      <c r="GQ120" s="291"/>
      <c r="GR120" s="291"/>
      <c r="GS120" s="291"/>
      <c r="GT120" s="291"/>
      <c r="GU120" s="291"/>
      <c r="GV120" s="291"/>
      <c r="GW120" s="291"/>
      <c r="GX120" s="291"/>
      <c r="GY120" s="291"/>
      <c r="GZ120" s="291"/>
      <c r="HA120" s="291"/>
      <c r="HB120" s="291"/>
      <c r="HC120" s="291"/>
      <c r="HD120" s="291"/>
      <c r="HE120" s="291"/>
      <c r="HF120" s="291"/>
      <c r="HG120" s="291"/>
      <c r="HH120" s="291"/>
      <c r="HI120" s="291"/>
      <c r="HJ120" s="291"/>
      <c r="HK120" s="291"/>
      <c r="HL120" s="291"/>
      <c r="HM120" s="291"/>
      <c r="HN120" s="291"/>
      <c r="HO120" s="291"/>
      <c r="HP120" s="291"/>
      <c r="HQ120" s="291"/>
    </row>
    <row r="121" ht="12.0" customHeight="1">
      <c r="A121" s="281">
        <f t="shared" si="44"/>
        <v>116</v>
      </c>
      <c r="B121" s="282">
        <f>'4. Summary statistics'!B356</f>
        <v>44855</v>
      </c>
      <c r="C121" s="283" t="str">
        <f t="shared" si="22"/>
        <v>12-2022</v>
      </c>
      <c r="D121" s="284">
        <f>'4. Summary statistics'!C356</f>
        <v>44729</v>
      </c>
      <c r="E121" s="285" t="str">
        <f>'4. Summary statistics'!D356</f>
        <v>LKA36422J219</v>
      </c>
      <c r="F121" s="286">
        <f>'4. Summary statistics'!G356</f>
        <v>7000</v>
      </c>
      <c r="G121" s="287">
        <f t="shared" si="23"/>
        <v>126</v>
      </c>
      <c r="H121" s="288"/>
      <c r="I121" s="283"/>
      <c r="J121" s="289"/>
      <c r="K121" s="289"/>
      <c r="L121" s="289"/>
      <c r="M121" s="289"/>
      <c r="N121" s="289"/>
      <c r="O121" s="289"/>
      <c r="P121" s="52"/>
      <c r="Q121" s="52"/>
      <c r="R121" s="52"/>
      <c r="S121" s="202"/>
      <c r="T121" s="202"/>
      <c r="U121" s="202"/>
      <c r="V121" s="290">
        <f>'4. Summary statistics'!B356</f>
        <v>44855</v>
      </c>
      <c r="W121" s="202">
        <f t="shared" ref="W121:X121" si="1175">W120</f>
        <v>1.2178</v>
      </c>
      <c r="X121" s="202">
        <f t="shared" si="1175"/>
        <v>1.0844</v>
      </c>
      <c r="Y121" s="202"/>
      <c r="Z121" s="291">
        <f t="shared" si="25"/>
        <v>45220</v>
      </c>
      <c r="AA121" s="202">
        <f t="shared" ref="AA121:AB121" si="1176">AA120</f>
        <v>1.2178</v>
      </c>
      <c r="AB121" s="202">
        <f t="shared" si="1176"/>
        <v>1.0844</v>
      </c>
      <c r="AC121" s="202"/>
      <c r="AD121" s="291">
        <f t="shared" si="27"/>
        <v>45586</v>
      </c>
      <c r="AE121" s="202">
        <f t="shared" ref="AE121:AF121" si="1177">AE120</f>
        <v>1.2178</v>
      </c>
      <c r="AF121" s="202">
        <f t="shared" si="1177"/>
        <v>1.0844</v>
      </c>
      <c r="AG121" s="202"/>
      <c r="AH121" s="291">
        <f t="shared" si="29"/>
        <v>45951</v>
      </c>
      <c r="AI121" s="202">
        <f t="shared" ref="AI121:AJ121" si="1178">AI120</f>
        <v>1.2178</v>
      </c>
      <c r="AJ121" s="202">
        <f t="shared" si="1178"/>
        <v>1.0844</v>
      </c>
      <c r="AK121" s="202"/>
      <c r="AL121" s="291">
        <f t="shared" si="31"/>
        <v>46316</v>
      </c>
      <c r="AM121" s="202">
        <f t="shared" ref="AM121:AN121" si="1179">AM120</f>
        <v>1.2178</v>
      </c>
      <c r="AN121" s="202">
        <f t="shared" si="1179"/>
        <v>1.0844</v>
      </c>
      <c r="AO121" s="202"/>
      <c r="AP121" s="291">
        <f t="shared" si="33"/>
        <v>46681</v>
      </c>
      <c r="AQ121" s="202">
        <f t="shared" ref="AQ121:AR121" si="1180">AQ120</f>
        <v>1.2178</v>
      </c>
      <c r="AR121" s="202">
        <f t="shared" si="1180"/>
        <v>1.0844</v>
      </c>
      <c r="AS121" s="202"/>
      <c r="AT121" s="291">
        <f t="shared" si="35"/>
        <v>47047</v>
      </c>
      <c r="AU121" s="202">
        <f t="shared" ref="AU121:AV121" si="1181">AU120</f>
        <v>1.2178</v>
      </c>
      <c r="AV121" s="202">
        <f t="shared" si="1181"/>
        <v>1.0844</v>
      </c>
      <c r="AW121" s="202"/>
      <c r="AX121" s="291">
        <f t="shared" si="37"/>
        <v>47412</v>
      </c>
      <c r="AY121" s="202">
        <f t="shared" ref="AY121:AZ121" si="1182">AY120</f>
        <v>1.2178</v>
      </c>
      <c r="AZ121" s="202">
        <f t="shared" si="1182"/>
        <v>1.0844</v>
      </c>
      <c r="BA121" s="202"/>
      <c r="BB121" s="291">
        <f t="shared" si="39"/>
        <v>47777</v>
      </c>
      <c r="BC121" s="202">
        <f t="shared" ref="BC121:BD121" si="1183">BC120</f>
        <v>1.2178</v>
      </c>
      <c r="BD121" s="202">
        <f t="shared" si="1183"/>
        <v>1.0844</v>
      </c>
      <c r="BE121" s="202"/>
      <c r="BF121" s="291">
        <f t="shared" si="41"/>
        <v>48142</v>
      </c>
      <c r="BG121" s="202">
        <f t="shared" ref="BG121:BH121" si="1184">BG120</f>
        <v>1.2178</v>
      </c>
      <c r="BH121" s="202">
        <f t="shared" si="1184"/>
        <v>1.0844</v>
      </c>
      <c r="BI121" s="202"/>
      <c r="BJ121" s="291">
        <f t="shared" si="43"/>
        <v>48508</v>
      </c>
      <c r="BK121" s="291"/>
      <c r="BL121" s="291"/>
      <c r="BM121" s="291"/>
      <c r="BN121" s="291"/>
      <c r="BO121" s="291"/>
      <c r="BP121" s="291"/>
      <c r="BQ121" s="291"/>
      <c r="BR121" s="291"/>
      <c r="BS121" s="291"/>
      <c r="BT121" s="291"/>
      <c r="BU121" s="291"/>
      <c r="BV121" s="291"/>
      <c r="BW121" s="291"/>
      <c r="BX121" s="291"/>
      <c r="BY121" s="291"/>
      <c r="BZ121" s="291"/>
      <c r="CA121" s="291"/>
      <c r="CB121" s="291"/>
      <c r="CC121" s="291"/>
      <c r="CD121" s="291"/>
      <c r="CE121" s="291"/>
      <c r="CF121" s="291"/>
      <c r="CG121" s="291"/>
      <c r="CH121" s="291"/>
      <c r="CI121" s="291"/>
      <c r="CJ121" s="291"/>
      <c r="CK121" s="291"/>
      <c r="CL121" s="291"/>
      <c r="CM121" s="291"/>
      <c r="CN121" s="291"/>
      <c r="CO121" s="291"/>
      <c r="CP121" s="291"/>
      <c r="CQ121" s="291"/>
      <c r="CR121" s="291"/>
      <c r="CS121" s="291"/>
      <c r="CT121" s="291"/>
      <c r="CU121" s="291"/>
      <c r="CV121" s="291"/>
      <c r="CW121" s="291"/>
      <c r="CX121" s="291"/>
      <c r="CY121" s="291"/>
      <c r="CZ121" s="291"/>
      <c r="DA121" s="291"/>
      <c r="DB121" s="291"/>
      <c r="DC121" s="291"/>
      <c r="DD121" s="291"/>
      <c r="DE121" s="291"/>
      <c r="DF121" s="291"/>
      <c r="DG121" s="291"/>
      <c r="DH121" s="291"/>
      <c r="DI121" s="291"/>
      <c r="DJ121" s="291"/>
      <c r="DK121" s="291"/>
      <c r="DL121" s="291"/>
      <c r="DM121" s="291"/>
      <c r="DN121" s="291"/>
      <c r="DO121" s="291"/>
      <c r="DP121" s="291"/>
      <c r="DQ121" s="291"/>
      <c r="DR121" s="291"/>
      <c r="DS121" s="291"/>
      <c r="DT121" s="291"/>
      <c r="DU121" s="291"/>
      <c r="DV121" s="291"/>
      <c r="DW121" s="291"/>
      <c r="DX121" s="291"/>
      <c r="DY121" s="291"/>
      <c r="DZ121" s="291"/>
      <c r="EA121" s="291"/>
      <c r="EB121" s="291"/>
      <c r="EC121" s="291"/>
      <c r="ED121" s="291"/>
      <c r="EE121" s="291"/>
      <c r="EF121" s="291"/>
      <c r="EG121" s="291"/>
      <c r="EH121" s="291"/>
      <c r="EI121" s="291"/>
      <c r="EJ121" s="291"/>
      <c r="EK121" s="291"/>
      <c r="EL121" s="291"/>
      <c r="EM121" s="291"/>
      <c r="EN121" s="291"/>
      <c r="EO121" s="291"/>
      <c r="EP121" s="291"/>
      <c r="EQ121" s="291"/>
      <c r="ER121" s="291"/>
      <c r="ES121" s="291"/>
      <c r="ET121" s="291"/>
      <c r="EU121" s="291"/>
      <c r="EV121" s="291"/>
      <c r="EW121" s="291"/>
      <c r="EX121" s="291"/>
      <c r="EY121" s="291"/>
      <c r="EZ121" s="291"/>
      <c r="FA121" s="291"/>
      <c r="FB121" s="291"/>
      <c r="FC121" s="291"/>
      <c r="FD121" s="291"/>
      <c r="FE121" s="291"/>
      <c r="FF121" s="291"/>
      <c r="FG121" s="291"/>
      <c r="FH121" s="291"/>
      <c r="FI121" s="291"/>
      <c r="FJ121" s="291"/>
      <c r="FK121" s="291"/>
      <c r="FL121" s="291"/>
      <c r="FM121" s="291"/>
      <c r="FN121" s="291"/>
      <c r="FO121" s="291"/>
      <c r="FP121" s="291"/>
      <c r="FQ121" s="291"/>
      <c r="FR121" s="291"/>
      <c r="FS121" s="291"/>
      <c r="FT121" s="291"/>
      <c r="FU121" s="291"/>
      <c r="FV121" s="291"/>
      <c r="FW121" s="291"/>
      <c r="FX121" s="291"/>
      <c r="FY121" s="291"/>
      <c r="FZ121" s="291"/>
      <c r="GA121" s="291"/>
      <c r="GB121" s="291"/>
      <c r="GC121" s="291"/>
      <c r="GD121" s="291"/>
      <c r="GE121" s="291"/>
      <c r="GF121" s="291"/>
      <c r="GG121" s="291"/>
      <c r="GH121" s="291"/>
      <c r="GI121" s="291"/>
      <c r="GJ121" s="291"/>
      <c r="GK121" s="291"/>
      <c r="GL121" s="291"/>
      <c r="GM121" s="291"/>
      <c r="GN121" s="291"/>
      <c r="GO121" s="291"/>
      <c r="GP121" s="291"/>
      <c r="GQ121" s="291"/>
      <c r="GR121" s="291"/>
      <c r="GS121" s="291"/>
      <c r="GT121" s="291"/>
      <c r="GU121" s="291"/>
      <c r="GV121" s="291"/>
      <c r="GW121" s="291"/>
      <c r="GX121" s="291"/>
      <c r="GY121" s="291"/>
      <c r="GZ121" s="291"/>
      <c r="HA121" s="291"/>
      <c r="HB121" s="291"/>
      <c r="HC121" s="291"/>
      <c r="HD121" s="291"/>
      <c r="HE121" s="291"/>
      <c r="HF121" s="291"/>
      <c r="HG121" s="291"/>
      <c r="HH121" s="291"/>
      <c r="HI121" s="291"/>
      <c r="HJ121" s="291"/>
      <c r="HK121" s="291"/>
      <c r="HL121" s="291"/>
      <c r="HM121" s="291"/>
      <c r="HN121" s="291"/>
      <c r="HO121" s="291"/>
      <c r="HP121" s="291"/>
      <c r="HQ121" s="291"/>
    </row>
    <row r="122" ht="12.0" customHeight="1">
      <c r="A122" s="281">
        <f t="shared" si="44"/>
        <v>117</v>
      </c>
      <c r="B122" s="282">
        <f>'4. Summary statistics'!B357</f>
        <v>44855</v>
      </c>
      <c r="C122" s="283" t="str">
        <f t="shared" si="22"/>
        <v>12-2022</v>
      </c>
      <c r="D122" s="284">
        <f>'4. Summary statistics'!C357</f>
        <v>44764</v>
      </c>
      <c r="E122" s="285" t="str">
        <f>'4. Summary statistics'!D357</f>
        <v>LKA09122J218</v>
      </c>
      <c r="F122" s="286">
        <f>'4. Summary statistics'!G357</f>
        <v>47306.26</v>
      </c>
      <c r="G122" s="287">
        <f t="shared" si="23"/>
        <v>91</v>
      </c>
      <c r="H122" s="288"/>
      <c r="I122" s="283"/>
      <c r="J122" s="289"/>
      <c r="K122" s="289"/>
      <c r="L122" s="289"/>
      <c r="M122" s="289"/>
      <c r="N122" s="289"/>
      <c r="O122" s="289"/>
      <c r="P122" s="52"/>
      <c r="Q122" s="52"/>
      <c r="R122" s="52"/>
      <c r="S122" s="202"/>
      <c r="T122" s="202"/>
      <c r="U122" s="202"/>
      <c r="V122" s="290">
        <f>'4. Summary statistics'!B357</f>
        <v>44855</v>
      </c>
      <c r="W122" s="202">
        <f t="shared" ref="W122:X122" si="1185">W121</f>
        <v>1.2178</v>
      </c>
      <c r="X122" s="202">
        <f t="shared" si="1185"/>
        <v>1.0844</v>
      </c>
      <c r="Y122" s="202"/>
      <c r="Z122" s="291">
        <f t="shared" si="25"/>
        <v>45220</v>
      </c>
      <c r="AA122" s="202">
        <f t="shared" ref="AA122:AB122" si="1186">AA121</f>
        <v>1.2178</v>
      </c>
      <c r="AB122" s="202">
        <f t="shared" si="1186"/>
        <v>1.0844</v>
      </c>
      <c r="AC122" s="202"/>
      <c r="AD122" s="291">
        <f t="shared" si="27"/>
        <v>45586</v>
      </c>
      <c r="AE122" s="202">
        <f t="shared" ref="AE122:AF122" si="1187">AE121</f>
        <v>1.2178</v>
      </c>
      <c r="AF122" s="202">
        <f t="shared" si="1187"/>
        <v>1.0844</v>
      </c>
      <c r="AG122" s="202"/>
      <c r="AH122" s="291">
        <f t="shared" si="29"/>
        <v>45951</v>
      </c>
      <c r="AI122" s="202">
        <f t="shared" ref="AI122:AJ122" si="1188">AI121</f>
        <v>1.2178</v>
      </c>
      <c r="AJ122" s="202">
        <f t="shared" si="1188"/>
        <v>1.0844</v>
      </c>
      <c r="AK122" s="202"/>
      <c r="AL122" s="291">
        <f t="shared" si="31"/>
        <v>46316</v>
      </c>
      <c r="AM122" s="202">
        <f t="shared" ref="AM122:AN122" si="1189">AM121</f>
        <v>1.2178</v>
      </c>
      <c r="AN122" s="202">
        <f t="shared" si="1189"/>
        <v>1.0844</v>
      </c>
      <c r="AO122" s="202"/>
      <c r="AP122" s="291">
        <f t="shared" si="33"/>
        <v>46681</v>
      </c>
      <c r="AQ122" s="202">
        <f t="shared" ref="AQ122:AR122" si="1190">AQ121</f>
        <v>1.2178</v>
      </c>
      <c r="AR122" s="202">
        <f t="shared" si="1190"/>
        <v>1.0844</v>
      </c>
      <c r="AS122" s="202"/>
      <c r="AT122" s="291">
        <f t="shared" si="35"/>
        <v>47047</v>
      </c>
      <c r="AU122" s="202">
        <f t="shared" ref="AU122:AV122" si="1191">AU121</f>
        <v>1.2178</v>
      </c>
      <c r="AV122" s="202">
        <f t="shared" si="1191"/>
        <v>1.0844</v>
      </c>
      <c r="AW122" s="202"/>
      <c r="AX122" s="291">
        <f t="shared" si="37"/>
        <v>47412</v>
      </c>
      <c r="AY122" s="202">
        <f t="shared" ref="AY122:AZ122" si="1192">AY121</f>
        <v>1.2178</v>
      </c>
      <c r="AZ122" s="202">
        <f t="shared" si="1192"/>
        <v>1.0844</v>
      </c>
      <c r="BA122" s="202"/>
      <c r="BB122" s="291">
        <f t="shared" si="39"/>
        <v>47777</v>
      </c>
      <c r="BC122" s="202">
        <f t="shared" ref="BC122:BD122" si="1193">BC121</f>
        <v>1.2178</v>
      </c>
      <c r="BD122" s="202">
        <f t="shared" si="1193"/>
        <v>1.0844</v>
      </c>
      <c r="BE122" s="202"/>
      <c r="BF122" s="291">
        <f t="shared" si="41"/>
        <v>48142</v>
      </c>
      <c r="BG122" s="202">
        <f t="shared" ref="BG122:BH122" si="1194">BG121</f>
        <v>1.2178</v>
      </c>
      <c r="BH122" s="202">
        <f t="shared" si="1194"/>
        <v>1.0844</v>
      </c>
      <c r="BI122" s="202"/>
      <c r="BJ122" s="291">
        <f t="shared" si="43"/>
        <v>48508</v>
      </c>
      <c r="BK122" s="291"/>
      <c r="BL122" s="291"/>
      <c r="BM122" s="291"/>
      <c r="BN122" s="291"/>
      <c r="BO122" s="291"/>
      <c r="BP122" s="291"/>
      <c r="BQ122" s="291"/>
      <c r="BR122" s="291"/>
      <c r="BS122" s="291"/>
      <c r="BT122" s="291"/>
      <c r="BU122" s="291"/>
      <c r="BV122" s="291"/>
      <c r="BW122" s="291"/>
      <c r="BX122" s="291"/>
      <c r="BY122" s="291"/>
      <c r="BZ122" s="291"/>
      <c r="CA122" s="291"/>
      <c r="CB122" s="291"/>
      <c r="CC122" s="291"/>
      <c r="CD122" s="291"/>
      <c r="CE122" s="291"/>
      <c r="CF122" s="291"/>
      <c r="CG122" s="291"/>
      <c r="CH122" s="291"/>
      <c r="CI122" s="291"/>
      <c r="CJ122" s="291"/>
      <c r="CK122" s="291"/>
      <c r="CL122" s="291"/>
      <c r="CM122" s="291"/>
      <c r="CN122" s="291"/>
      <c r="CO122" s="291"/>
      <c r="CP122" s="291"/>
      <c r="CQ122" s="291"/>
      <c r="CR122" s="291"/>
      <c r="CS122" s="291"/>
      <c r="CT122" s="291"/>
      <c r="CU122" s="291"/>
      <c r="CV122" s="291"/>
      <c r="CW122" s="291"/>
      <c r="CX122" s="291"/>
      <c r="CY122" s="291"/>
      <c r="CZ122" s="291"/>
      <c r="DA122" s="291"/>
      <c r="DB122" s="291"/>
      <c r="DC122" s="291"/>
      <c r="DD122" s="291"/>
      <c r="DE122" s="291"/>
      <c r="DF122" s="291"/>
      <c r="DG122" s="291"/>
      <c r="DH122" s="291"/>
      <c r="DI122" s="291"/>
      <c r="DJ122" s="291"/>
      <c r="DK122" s="291"/>
      <c r="DL122" s="291"/>
      <c r="DM122" s="291"/>
      <c r="DN122" s="291"/>
      <c r="DO122" s="291"/>
      <c r="DP122" s="291"/>
      <c r="DQ122" s="291"/>
      <c r="DR122" s="291"/>
      <c r="DS122" s="291"/>
      <c r="DT122" s="291"/>
      <c r="DU122" s="291"/>
      <c r="DV122" s="291"/>
      <c r="DW122" s="291"/>
      <c r="DX122" s="291"/>
      <c r="DY122" s="291"/>
      <c r="DZ122" s="291"/>
      <c r="EA122" s="291"/>
      <c r="EB122" s="291"/>
      <c r="EC122" s="291"/>
      <c r="ED122" s="291"/>
      <c r="EE122" s="291"/>
      <c r="EF122" s="291"/>
      <c r="EG122" s="291"/>
      <c r="EH122" s="291"/>
      <c r="EI122" s="291"/>
      <c r="EJ122" s="291"/>
      <c r="EK122" s="291"/>
      <c r="EL122" s="291"/>
      <c r="EM122" s="291"/>
      <c r="EN122" s="291"/>
      <c r="EO122" s="291"/>
      <c r="EP122" s="291"/>
      <c r="EQ122" s="291"/>
      <c r="ER122" s="291"/>
      <c r="ES122" s="291"/>
      <c r="ET122" s="291"/>
      <c r="EU122" s="291"/>
      <c r="EV122" s="291"/>
      <c r="EW122" s="291"/>
      <c r="EX122" s="291"/>
      <c r="EY122" s="291"/>
      <c r="EZ122" s="291"/>
      <c r="FA122" s="291"/>
      <c r="FB122" s="291"/>
      <c r="FC122" s="291"/>
      <c r="FD122" s="291"/>
      <c r="FE122" s="291"/>
      <c r="FF122" s="291"/>
      <c r="FG122" s="291"/>
      <c r="FH122" s="291"/>
      <c r="FI122" s="291"/>
      <c r="FJ122" s="291"/>
      <c r="FK122" s="291"/>
      <c r="FL122" s="291"/>
      <c r="FM122" s="291"/>
      <c r="FN122" s="291"/>
      <c r="FO122" s="291"/>
      <c r="FP122" s="291"/>
      <c r="FQ122" s="291"/>
      <c r="FR122" s="291"/>
      <c r="FS122" s="291"/>
      <c r="FT122" s="291"/>
      <c r="FU122" s="291"/>
      <c r="FV122" s="291"/>
      <c r="FW122" s="291"/>
      <c r="FX122" s="291"/>
      <c r="FY122" s="291"/>
      <c r="FZ122" s="291"/>
      <c r="GA122" s="291"/>
      <c r="GB122" s="291"/>
      <c r="GC122" s="291"/>
      <c r="GD122" s="291"/>
      <c r="GE122" s="291"/>
      <c r="GF122" s="291"/>
      <c r="GG122" s="291"/>
      <c r="GH122" s="291"/>
      <c r="GI122" s="291"/>
      <c r="GJ122" s="291"/>
      <c r="GK122" s="291"/>
      <c r="GL122" s="291"/>
      <c r="GM122" s="291"/>
      <c r="GN122" s="291"/>
      <c r="GO122" s="291"/>
      <c r="GP122" s="291"/>
      <c r="GQ122" s="291"/>
      <c r="GR122" s="291"/>
      <c r="GS122" s="291"/>
      <c r="GT122" s="291"/>
      <c r="GU122" s="291"/>
      <c r="GV122" s="291"/>
      <c r="GW122" s="291"/>
      <c r="GX122" s="291"/>
      <c r="GY122" s="291"/>
      <c r="GZ122" s="291"/>
      <c r="HA122" s="291"/>
      <c r="HB122" s="291"/>
      <c r="HC122" s="291"/>
      <c r="HD122" s="291"/>
      <c r="HE122" s="291"/>
      <c r="HF122" s="291"/>
      <c r="HG122" s="291"/>
      <c r="HH122" s="291"/>
      <c r="HI122" s="291"/>
      <c r="HJ122" s="291"/>
      <c r="HK122" s="291"/>
      <c r="HL122" s="291"/>
      <c r="HM122" s="291"/>
      <c r="HN122" s="291"/>
      <c r="HO122" s="291"/>
      <c r="HP122" s="291"/>
      <c r="HQ122" s="291"/>
    </row>
    <row r="123" ht="12.0" customHeight="1">
      <c r="A123" s="281">
        <f t="shared" si="44"/>
        <v>118</v>
      </c>
      <c r="B123" s="282">
        <f>'4. Summary statistics'!B358</f>
        <v>44855</v>
      </c>
      <c r="C123" s="283" t="str">
        <f t="shared" si="22"/>
        <v>12-2022</v>
      </c>
      <c r="D123" s="284">
        <f>'4. Summary statistics'!C358</f>
        <v>44770</v>
      </c>
      <c r="E123" s="285" t="str">
        <f>'4. Summary statistics'!D358</f>
        <v>LKA09122J218</v>
      </c>
      <c r="F123" s="286">
        <f>'4. Summary statistics'!G358</f>
        <v>2009.83</v>
      </c>
      <c r="G123" s="287">
        <f t="shared" si="23"/>
        <v>85</v>
      </c>
      <c r="H123" s="288"/>
      <c r="I123" s="283"/>
      <c r="J123" s="289"/>
      <c r="K123" s="289"/>
      <c r="L123" s="289"/>
      <c r="M123" s="289"/>
      <c r="N123" s="289"/>
      <c r="O123" s="289"/>
      <c r="P123" s="52"/>
      <c r="Q123" s="52"/>
      <c r="R123" s="52"/>
      <c r="S123" s="202"/>
      <c r="T123" s="202"/>
      <c r="U123" s="202"/>
      <c r="V123" s="290">
        <f>'4. Summary statistics'!B358</f>
        <v>44855</v>
      </c>
      <c r="W123" s="202">
        <f t="shared" ref="W123:X123" si="1195">W122</f>
        <v>1.2178</v>
      </c>
      <c r="X123" s="202">
        <f t="shared" si="1195"/>
        <v>1.0844</v>
      </c>
      <c r="Y123" s="202"/>
      <c r="Z123" s="291">
        <f t="shared" si="25"/>
        <v>45220</v>
      </c>
      <c r="AA123" s="202">
        <f t="shared" ref="AA123:AB123" si="1196">AA122</f>
        <v>1.2178</v>
      </c>
      <c r="AB123" s="202">
        <f t="shared" si="1196"/>
        <v>1.0844</v>
      </c>
      <c r="AC123" s="202"/>
      <c r="AD123" s="291">
        <f t="shared" si="27"/>
        <v>45586</v>
      </c>
      <c r="AE123" s="202">
        <f t="shared" ref="AE123:AF123" si="1197">AE122</f>
        <v>1.2178</v>
      </c>
      <c r="AF123" s="202">
        <f t="shared" si="1197"/>
        <v>1.0844</v>
      </c>
      <c r="AG123" s="202"/>
      <c r="AH123" s="291">
        <f t="shared" si="29"/>
        <v>45951</v>
      </c>
      <c r="AI123" s="202">
        <f t="shared" ref="AI123:AJ123" si="1198">AI122</f>
        <v>1.2178</v>
      </c>
      <c r="AJ123" s="202">
        <f t="shared" si="1198"/>
        <v>1.0844</v>
      </c>
      <c r="AK123" s="202"/>
      <c r="AL123" s="291">
        <f t="shared" si="31"/>
        <v>46316</v>
      </c>
      <c r="AM123" s="202">
        <f t="shared" ref="AM123:AN123" si="1199">AM122</f>
        <v>1.2178</v>
      </c>
      <c r="AN123" s="202">
        <f t="shared" si="1199"/>
        <v>1.0844</v>
      </c>
      <c r="AO123" s="202"/>
      <c r="AP123" s="291">
        <f t="shared" si="33"/>
        <v>46681</v>
      </c>
      <c r="AQ123" s="202">
        <f t="shared" ref="AQ123:AR123" si="1200">AQ122</f>
        <v>1.2178</v>
      </c>
      <c r="AR123" s="202">
        <f t="shared" si="1200"/>
        <v>1.0844</v>
      </c>
      <c r="AS123" s="202"/>
      <c r="AT123" s="291">
        <f t="shared" si="35"/>
        <v>47047</v>
      </c>
      <c r="AU123" s="202">
        <f t="shared" ref="AU123:AV123" si="1201">AU122</f>
        <v>1.2178</v>
      </c>
      <c r="AV123" s="202">
        <f t="shared" si="1201"/>
        <v>1.0844</v>
      </c>
      <c r="AW123" s="202"/>
      <c r="AX123" s="291">
        <f t="shared" si="37"/>
        <v>47412</v>
      </c>
      <c r="AY123" s="202">
        <f t="shared" ref="AY123:AZ123" si="1202">AY122</f>
        <v>1.2178</v>
      </c>
      <c r="AZ123" s="202">
        <f t="shared" si="1202"/>
        <v>1.0844</v>
      </c>
      <c r="BA123" s="202"/>
      <c r="BB123" s="291">
        <f t="shared" si="39"/>
        <v>47777</v>
      </c>
      <c r="BC123" s="202">
        <f t="shared" ref="BC123:BD123" si="1203">BC122</f>
        <v>1.2178</v>
      </c>
      <c r="BD123" s="202">
        <f t="shared" si="1203"/>
        <v>1.0844</v>
      </c>
      <c r="BE123" s="202"/>
      <c r="BF123" s="291">
        <f t="shared" si="41"/>
        <v>48142</v>
      </c>
      <c r="BG123" s="202">
        <f t="shared" ref="BG123:BH123" si="1204">BG122</f>
        <v>1.2178</v>
      </c>
      <c r="BH123" s="202">
        <f t="shared" si="1204"/>
        <v>1.0844</v>
      </c>
      <c r="BI123" s="202"/>
      <c r="BJ123" s="291">
        <f t="shared" si="43"/>
        <v>48508</v>
      </c>
      <c r="BK123" s="291"/>
      <c r="BL123" s="291"/>
      <c r="BM123" s="291"/>
      <c r="BN123" s="291"/>
      <c r="BO123" s="291"/>
      <c r="BP123" s="291"/>
      <c r="BQ123" s="291"/>
      <c r="BR123" s="291"/>
      <c r="BS123" s="291"/>
      <c r="BT123" s="291"/>
      <c r="BU123" s="291"/>
      <c r="BV123" s="291"/>
      <c r="BW123" s="291"/>
      <c r="BX123" s="291"/>
      <c r="BY123" s="291"/>
      <c r="BZ123" s="291"/>
      <c r="CA123" s="291"/>
      <c r="CB123" s="291"/>
      <c r="CC123" s="291"/>
      <c r="CD123" s="291"/>
      <c r="CE123" s="291"/>
      <c r="CF123" s="291"/>
      <c r="CG123" s="291"/>
      <c r="CH123" s="291"/>
      <c r="CI123" s="291"/>
      <c r="CJ123" s="291"/>
      <c r="CK123" s="291"/>
      <c r="CL123" s="291"/>
      <c r="CM123" s="291"/>
      <c r="CN123" s="291"/>
      <c r="CO123" s="291"/>
      <c r="CP123" s="291"/>
      <c r="CQ123" s="291"/>
      <c r="CR123" s="291"/>
      <c r="CS123" s="291"/>
      <c r="CT123" s="291"/>
      <c r="CU123" s="291"/>
      <c r="CV123" s="291"/>
      <c r="CW123" s="291"/>
      <c r="CX123" s="291"/>
      <c r="CY123" s="291"/>
      <c r="CZ123" s="291"/>
      <c r="DA123" s="291"/>
      <c r="DB123" s="291"/>
      <c r="DC123" s="291"/>
      <c r="DD123" s="291"/>
      <c r="DE123" s="291"/>
      <c r="DF123" s="291"/>
      <c r="DG123" s="291"/>
      <c r="DH123" s="291"/>
      <c r="DI123" s="291"/>
      <c r="DJ123" s="291"/>
      <c r="DK123" s="291"/>
      <c r="DL123" s="291"/>
      <c r="DM123" s="291"/>
      <c r="DN123" s="291"/>
      <c r="DO123" s="291"/>
      <c r="DP123" s="291"/>
      <c r="DQ123" s="291"/>
      <c r="DR123" s="291"/>
      <c r="DS123" s="291"/>
      <c r="DT123" s="291"/>
      <c r="DU123" s="291"/>
      <c r="DV123" s="291"/>
      <c r="DW123" s="291"/>
      <c r="DX123" s="291"/>
      <c r="DY123" s="291"/>
      <c r="DZ123" s="291"/>
      <c r="EA123" s="291"/>
      <c r="EB123" s="291"/>
      <c r="EC123" s="291"/>
      <c r="ED123" s="291"/>
      <c r="EE123" s="291"/>
      <c r="EF123" s="291"/>
      <c r="EG123" s="291"/>
      <c r="EH123" s="291"/>
      <c r="EI123" s="291"/>
      <c r="EJ123" s="291"/>
      <c r="EK123" s="291"/>
      <c r="EL123" s="291"/>
      <c r="EM123" s="291"/>
      <c r="EN123" s="291"/>
      <c r="EO123" s="291"/>
      <c r="EP123" s="291"/>
      <c r="EQ123" s="291"/>
      <c r="ER123" s="291"/>
      <c r="ES123" s="291"/>
      <c r="ET123" s="291"/>
      <c r="EU123" s="291"/>
      <c r="EV123" s="291"/>
      <c r="EW123" s="291"/>
      <c r="EX123" s="291"/>
      <c r="EY123" s="291"/>
      <c r="EZ123" s="291"/>
      <c r="FA123" s="291"/>
      <c r="FB123" s="291"/>
      <c r="FC123" s="291"/>
      <c r="FD123" s="291"/>
      <c r="FE123" s="291"/>
      <c r="FF123" s="291"/>
      <c r="FG123" s="291"/>
      <c r="FH123" s="291"/>
      <c r="FI123" s="291"/>
      <c r="FJ123" s="291"/>
      <c r="FK123" s="291"/>
      <c r="FL123" s="291"/>
      <c r="FM123" s="291"/>
      <c r="FN123" s="291"/>
      <c r="FO123" s="291"/>
      <c r="FP123" s="291"/>
      <c r="FQ123" s="291"/>
      <c r="FR123" s="291"/>
      <c r="FS123" s="291"/>
      <c r="FT123" s="291"/>
      <c r="FU123" s="291"/>
      <c r="FV123" s="291"/>
      <c r="FW123" s="291"/>
      <c r="FX123" s="291"/>
      <c r="FY123" s="291"/>
      <c r="FZ123" s="291"/>
      <c r="GA123" s="291"/>
      <c r="GB123" s="291"/>
      <c r="GC123" s="291"/>
      <c r="GD123" s="291"/>
      <c r="GE123" s="291"/>
      <c r="GF123" s="291"/>
      <c r="GG123" s="291"/>
      <c r="GH123" s="291"/>
      <c r="GI123" s="291"/>
      <c r="GJ123" s="291"/>
      <c r="GK123" s="291"/>
      <c r="GL123" s="291"/>
      <c r="GM123" s="291"/>
      <c r="GN123" s="291"/>
      <c r="GO123" s="291"/>
      <c r="GP123" s="291"/>
      <c r="GQ123" s="291"/>
      <c r="GR123" s="291"/>
      <c r="GS123" s="291"/>
      <c r="GT123" s="291"/>
      <c r="GU123" s="291"/>
      <c r="GV123" s="291"/>
      <c r="GW123" s="291"/>
      <c r="GX123" s="291"/>
      <c r="GY123" s="291"/>
      <c r="GZ123" s="291"/>
      <c r="HA123" s="291"/>
      <c r="HB123" s="291"/>
      <c r="HC123" s="291"/>
      <c r="HD123" s="291"/>
      <c r="HE123" s="291"/>
      <c r="HF123" s="291"/>
      <c r="HG123" s="291"/>
      <c r="HH123" s="291"/>
      <c r="HI123" s="291"/>
      <c r="HJ123" s="291"/>
      <c r="HK123" s="291"/>
      <c r="HL123" s="291"/>
      <c r="HM123" s="291"/>
      <c r="HN123" s="291"/>
      <c r="HO123" s="291"/>
      <c r="HP123" s="291"/>
      <c r="HQ123" s="291"/>
    </row>
    <row r="124" ht="12.0" customHeight="1">
      <c r="A124" s="281">
        <f t="shared" si="44"/>
        <v>119</v>
      </c>
      <c r="B124" s="282">
        <f>'4. Summary statistics'!B359</f>
        <v>44862</v>
      </c>
      <c r="C124" s="283" t="str">
        <f t="shared" si="22"/>
        <v>12-2022</v>
      </c>
      <c r="D124" s="284">
        <f>'4. Summary statistics'!C359</f>
        <v>44498</v>
      </c>
      <c r="E124" s="285" t="str">
        <f>'4. Summary statistics'!D359</f>
        <v>LKA36422J284</v>
      </c>
      <c r="F124" s="286">
        <f>'4. Summary statistics'!G359</f>
        <v>53</v>
      </c>
      <c r="G124" s="287">
        <f t="shared" si="23"/>
        <v>364</v>
      </c>
      <c r="H124" s="288"/>
      <c r="I124" s="283"/>
      <c r="J124" s="289"/>
      <c r="K124" s="289"/>
      <c r="L124" s="289"/>
      <c r="M124" s="289"/>
      <c r="N124" s="289"/>
      <c r="O124" s="289"/>
      <c r="P124" s="52"/>
      <c r="Q124" s="52"/>
      <c r="R124" s="52"/>
      <c r="S124" s="202"/>
      <c r="T124" s="202"/>
      <c r="U124" s="202"/>
      <c r="V124" s="290">
        <f>'4. Summary statistics'!B359</f>
        <v>44862</v>
      </c>
      <c r="W124" s="202">
        <f t="shared" ref="W124:X124" si="1205">W123</f>
        <v>1.2178</v>
      </c>
      <c r="X124" s="202">
        <f t="shared" si="1205"/>
        <v>1.0844</v>
      </c>
      <c r="Y124" s="202"/>
      <c r="Z124" s="291">
        <f t="shared" si="25"/>
        <v>45227</v>
      </c>
      <c r="AA124" s="202">
        <f t="shared" ref="AA124:AB124" si="1206">AA123</f>
        <v>1.2178</v>
      </c>
      <c r="AB124" s="202">
        <f t="shared" si="1206"/>
        <v>1.0844</v>
      </c>
      <c r="AC124" s="202"/>
      <c r="AD124" s="291">
        <f t="shared" si="27"/>
        <v>45593</v>
      </c>
      <c r="AE124" s="202">
        <f t="shared" ref="AE124:AF124" si="1207">AE123</f>
        <v>1.2178</v>
      </c>
      <c r="AF124" s="202">
        <f t="shared" si="1207"/>
        <v>1.0844</v>
      </c>
      <c r="AG124" s="202"/>
      <c r="AH124" s="291">
        <f t="shared" si="29"/>
        <v>45958</v>
      </c>
      <c r="AI124" s="202">
        <f t="shared" ref="AI124:AJ124" si="1208">AI123</f>
        <v>1.2178</v>
      </c>
      <c r="AJ124" s="202">
        <f t="shared" si="1208"/>
        <v>1.0844</v>
      </c>
      <c r="AK124" s="202"/>
      <c r="AL124" s="291">
        <f t="shared" si="31"/>
        <v>46323</v>
      </c>
      <c r="AM124" s="202">
        <f t="shared" ref="AM124:AN124" si="1209">AM123</f>
        <v>1.2178</v>
      </c>
      <c r="AN124" s="202">
        <f t="shared" si="1209"/>
        <v>1.0844</v>
      </c>
      <c r="AO124" s="202"/>
      <c r="AP124" s="291">
        <f t="shared" si="33"/>
        <v>46688</v>
      </c>
      <c r="AQ124" s="202">
        <f t="shared" ref="AQ124:AR124" si="1210">AQ123</f>
        <v>1.2178</v>
      </c>
      <c r="AR124" s="202">
        <f t="shared" si="1210"/>
        <v>1.0844</v>
      </c>
      <c r="AS124" s="202"/>
      <c r="AT124" s="291">
        <f t="shared" si="35"/>
        <v>47054</v>
      </c>
      <c r="AU124" s="202">
        <f t="shared" ref="AU124:AV124" si="1211">AU123</f>
        <v>1.2178</v>
      </c>
      <c r="AV124" s="202">
        <f t="shared" si="1211"/>
        <v>1.0844</v>
      </c>
      <c r="AW124" s="202"/>
      <c r="AX124" s="291">
        <f t="shared" si="37"/>
        <v>47419</v>
      </c>
      <c r="AY124" s="202">
        <f t="shared" ref="AY124:AZ124" si="1212">AY123</f>
        <v>1.2178</v>
      </c>
      <c r="AZ124" s="202">
        <f t="shared" si="1212"/>
        <v>1.0844</v>
      </c>
      <c r="BA124" s="202"/>
      <c r="BB124" s="291">
        <f t="shared" si="39"/>
        <v>47784</v>
      </c>
      <c r="BC124" s="202">
        <f t="shared" ref="BC124:BD124" si="1213">BC123</f>
        <v>1.2178</v>
      </c>
      <c r="BD124" s="202">
        <f t="shared" si="1213"/>
        <v>1.0844</v>
      </c>
      <c r="BE124" s="202"/>
      <c r="BF124" s="291">
        <f t="shared" si="41"/>
        <v>48149</v>
      </c>
      <c r="BG124" s="202">
        <f t="shared" ref="BG124:BH124" si="1214">BG123</f>
        <v>1.2178</v>
      </c>
      <c r="BH124" s="202">
        <f t="shared" si="1214"/>
        <v>1.0844</v>
      </c>
      <c r="BI124" s="202"/>
      <c r="BJ124" s="291">
        <f t="shared" si="43"/>
        <v>48515</v>
      </c>
      <c r="BK124" s="291"/>
      <c r="BL124" s="291"/>
      <c r="BM124" s="291"/>
      <c r="BN124" s="291"/>
      <c r="BO124" s="291"/>
      <c r="BP124" s="291"/>
      <c r="BQ124" s="291"/>
      <c r="BR124" s="291"/>
      <c r="BS124" s="291"/>
      <c r="BT124" s="291"/>
      <c r="BU124" s="291"/>
      <c r="BV124" s="291"/>
      <c r="BW124" s="291"/>
      <c r="BX124" s="291"/>
      <c r="BY124" s="291"/>
      <c r="BZ124" s="291"/>
      <c r="CA124" s="291"/>
      <c r="CB124" s="291"/>
      <c r="CC124" s="291"/>
      <c r="CD124" s="291"/>
      <c r="CE124" s="291"/>
      <c r="CF124" s="291"/>
      <c r="CG124" s="291"/>
      <c r="CH124" s="291"/>
      <c r="CI124" s="291"/>
      <c r="CJ124" s="291"/>
      <c r="CK124" s="291"/>
      <c r="CL124" s="291"/>
      <c r="CM124" s="291"/>
      <c r="CN124" s="291"/>
      <c r="CO124" s="291"/>
      <c r="CP124" s="291"/>
      <c r="CQ124" s="291"/>
      <c r="CR124" s="291"/>
      <c r="CS124" s="291"/>
      <c r="CT124" s="291"/>
      <c r="CU124" s="291"/>
      <c r="CV124" s="291"/>
      <c r="CW124" s="291"/>
      <c r="CX124" s="291"/>
      <c r="CY124" s="291"/>
      <c r="CZ124" s="291"/>
      <c r="DA124" s="291"/>
      <c r="DB124" s="291"/>
      <c r="DC124" s="291"/>
      <c r="DD124" s="291"/>
      <c r="DE124" s="291"/>
      <c r="DF124" s="291"/>
      <c r="DG124" s="291"/>
      <c r="DH124" s="291"/>
      <c r="DI124" s="291"/>
      <c r="DJ124" s="291"/>
      <c r="DK124" s="291"/>
      <c r="DL124" s="291"/>
      <c r="DM124" s="291"/>
      <c r="DN124" s="291"/>
      <c r="DO124" s="291"/>
      <c r="DP124" s="291"/>
      <c r="DQ124" s="291"/>
      <c r="DR124" s="291"/>
      <c r="DS124" s="291"/>
      <c r="DT124" s="291"/>
      <c r="DU124" s="291"/>
      <c r="DV124" s="291"/>
      <c r="DW124" s="291"/>
      <c r="DX124" s="291"/>
      <c r="DY124" s="291"/>
      <c r="DZ124" s="291"/>
      <c r="EA124" s="291"/>
      <c r="EB124" s="291"/>
      <c r="EC124" s="291"/>
      <c r="ED124" s="291"/>
      <c r="EE124" s="291"/>
      <c r="EF124" s="291"/>
      <c r="EG124" s="291"/>
      <c r="EH124" s="291"/>
      <c r="EI124" s="291"/>
      <c r="EJ124" s="291"/>
      <c r="EK124" s="291"/>
      <c r="EL124" s="291"/>
      <c r="EM124" s="291"/>
      <c r="EN124" s="291"/>
      <c r="EO124" s="291"/>
      <c r="EP124" s="291"/>
      <c r="EQ124" s="291"/>
      <c r="ER124" s="291"/>
      <c r="ES124" s="291"/>
      <c r="ET124" s="291"/>
      <c r="EU124" s="291"/>
      <c r="EV124" s="291"/>
      <c r="EW124" s="291"/>
      <c r="EX124" s="291"/>
      <c r="EY124" s="291"/>
      <c r="EZ124" s="291"/>
      <c r="FA124" s="291"/>
      <c r="FB124" s="291"/>
      <c r="FC124" s="291"/>
      <c r="FD124" s="291"/>
      <c r="FE124" s="291"/>
      <c r="FF124" s="291"/>
      <c r="FG124" s="291"/>
      <c r="FH124" s="291"/>
      <c r="FI124" s="291"/>
      <c r="FJ124" s="291"/>
      <c r="FK124" s="291"/>
      <c r="FL124" s="291"/>
      <c r="FM124" s="291"/>
      <c r="FN124" s="291"/>
      <c r="FO124" s="291"/>
      <c r="FP124" s="291"/>
      <c r="FQ124" s="291"/>
      <c r="FR124" s="291"/>
      <c r="FS124" s="291"/>
      <c r="FT124" s="291"/>
      <c r="FU124" s="291"/>
      <c r="FV124" s="291"/>
      <c r="FW124" s="291"/>
      <c r="FX124" s="291"/>
      <c r="FY124" s="291"/>
      <c r="FZ124" s="291"/>
      <c r="GA124" s="291"/>
      <c r="GB124" s="291"/>
      <c r="GC124" s="291"/>
      <c r="GD124" s="291"/>
      <c r="GE124" s="291"/>
      <c r="GF124" s="291"/>
      <c r="GG124" s="291"/>
      <c r="GH124" s="291"/>
      <c r="GI124" s="291"/>
      <c r="GJ124" s="291"/>
      <c r="GK124" s="291"/>
      <c r="GL124" s="291"/>
      <c r="GM124" s="291"/>
      <c r="GN124" s="291"/>
      <c r="GO124" s="291"/>
      <c r="GP124" s="291"/>
      <c r="GQ124" s="291"/>
      <c r="GR124" s="291"/>
      <c r="GS124" s="291"/>
      <c r="GT124" s="291"/>
      <c r="GU124" s="291"/>
      <c r="GV124" s="291"/>
      <c r="GW124" s="291"/>
      <c r="GX124" s="291"/>
      <c r="GY124" s="291"/>
      <c r="GZ124" s="291"/>
      <c r="HA124" s="291"/>
      <c r="HB124" s="291"/>
      <c r="HC124" s="291"/>
      <c r="HD124" s="291"/>
      <c r="HE124" s="291"/>
      <c r="HF124" s="291"/>
      <c r="HG124" s="291"/>
      <c r="HH124" s="291"/>
      <c r="HI124" s="291"/>
      <c r="HJ124" s="291"/>
      <c r="HK124" s="291"/>
      <c r="HL124" s="291"/>
      <c r="HM124" s="291"/>
      <c r="HN124" s="291"/>
      <c r="HO124" s="291"/>
      <c r="HP124" s="291"/>
      <c r="HQ124" s="291"/>
    </row>
    <row r="125" ht="12.0" customHeight="1">
      <c r="A125" s="281">
        <f t="shared" si="44"/>
        <v>120</v>
      </c>
      <c r="B125" s="282">
        <f>'4. Summary statistics'!B360</f>
        <v>44862</v>
      </c>
      <c r="C125" s="283" t="str">
        <f t="shared" si="22"/>
        <v>12-2022</v>
      </c>
      <c r="D125" s="284">
        <f>'4. Summary statistics'!C360</f>
        <v>44670</v>
      </c>
      <c r="E125" s="285" t="str">
        <f>'4. Summary statistics'!D360</f>
        <v>LKA36422J284</v>
      </c>
      <c r="F125" s="286">
        <f>'4. Summary statistics'!G360</f>
        <v>17401.32</v>
      </c>
      <c r="G125" s="287">
        <f t="shared" si="23"/>
        <v>192</v>
      </c>
      <c r="H125" s="288"/>
      <c r="I125" s="283"/>
      <c r="J125" s="289"/>
      <c r="K125" s="289"/>
      <c r="L125" s="289"/>
      <c r="M125" s="289"/>
      <c r="N125" s="289"/>
      <c r="O125" s="289"/>
      <c r="P125" s="52"/>
      <c r="Q125" s="52"/>
      <c r="R125" s="52"/>
      <c r="S125" s="202"/>
      <c r="T125" s="202"/>
      <c r="U125" s="202"/>
      <c r="V125" s="290">
        <f>'4. Summary statistics'!B360</f>
        <v>44862</v>
      </c>
      <c r="W125" s="202">
        <f t="shared" ref="W125:X125" si="1215">W124</f>
        <v>1.2178</v>
      </c>
      <c r="X125" s="202">
        <f t="shared" si="1215"/>
        <v>1.0844</v>
      </c>
      <c r="Y125" s="202"/>
      <c r="Z125" s="291">
        <f t="shared" si="25"/>
        <v>45227</v>
      </c>
      <c r="AA125" s="202">
        <f t="shared" ref="AA125:AB125" si="1216">AA124</f>
        <v>1.2178</v>
      </c>
      <c r="AB125" s="202">
        <f t="shared" si="1216"/>
        <v>1.0844</v>
      </c>
      <c r="AC125" s="202"/>
      <c r="AD125" s="291">
        <f t="shared" si="27"/>
        <v>45593</v>
      </c>
      <c r="AE125" s="202">
        <f t="shared" ref="AE125:AF125" si="1217">AE124</f>
        <v>1.2178</v>
      </c>
      <c r="AF125" s="202">
        <f t="shared" si="1217"/>
        <v>1.0844</v>
      </c>
      <c r="AG125" s="202"/>
      <c r="AH125" s="291">
        <f t="shared" si="29"/>
        <v>45958</v>
      </c>
      <c r="AI125" s="202">
        <f t="shared" ref="AI125:AJ125" si="1218">AI124</f>
        <v>1.2178</v>
      </c>
      <c r="AJ125" s="202">
        <f t="shared" si="1218"/>
        <v>1.0844</v>
      </c>
      <c r="AK125" s="202"/>
      <c r="AL125" s="291">
        <f t="shared" si="31"/>
        <v>46323</v>
      </c>
      <c r="AM125" s="202">
        <f t="shared" ref="AM125:AN125" si="1219">AM124</f>
        <v>1.2178</v>
      </c>
      <c r="AN125" s="202">
        <f t="shared" si="1219"/>
        <v>1.0844</v>
      </c>
      <c r="AO125" s="202"/>
      <c r="AP125" s="291">
        <f t="shared" si="33"/>
        <v>46688</v>
      </c>
      <c r="AQ125" s="202">
        <f t="shared" ref="AQ125:AR125" si="1220">AQ124</f>
        <v>1.2178</v>
      </c>
      <c r="AR125" s="202">
        <f t="shared" si="1220"/>
        <v>1.0844</v>
      </c>
      <c r="AS125" s="202"/>
      <c r="AT125" s="291">
        <f t="shared" si="35"/>
        <v>47054</v>
      </c>
      <c r="AU125" s="202">
        <f t="shared" ref="AU125:AV125" si="1221">AU124</f>
        <v>1.2178</v>
      </c>
      <c r="AV125" s="202">
        <f t="shared" si="1221"/>
        <v>1.0844</v>
      </c>
      <c r="AW125" s="202"/>
      <c r="AX125" s="291">
        <f t="shared" si="37"/>
        <v>47419</v>
      </c>
      <c r="AY125" s="202">
        <f t="shared" ref="AY125:AZ125" si="1222">AY124</f>
        <v>1.2178</v>
      </c>
      <c r="AZ125" s="202">
        <f t="shared" si="1222"/>
        <v>1.0844</v>
      </c>
      <c r="BA125" s="202"/>
      <c r="BB125" s="291">
        <f t="shared" si="39"/>
        <v>47784</v>
      </c>
      <c r="BC125" s="202">
        <f t="shared" ref="BC125:BD125" si="1223">BC124</f>
        <v>1.2178</v>
      </c>
      <c r="BD125" s="202">
        <f t="shared" si="1223"/>
        <v>1.0844</v>
      </c>
      <c r="BE125" s="202"/>
      <c r="BF125" s="291">
        <f t="shared" si="41"/>
        <v>48149</v>
      </c>
      <c r="BG125" s="202">
        <f t="shared" ref="BG125:BH125" si="1224">BG124</f>
        <v>1.2178</v>
      </c>
      <c r="BH125" s="202">
        <f t="shared" si="1224"/>
        <v>1.0844</v>
      </c>
      <c r="BI125" s="202"/>
      <c r="BJ125" s="291">
        <f t="shared" si="43"/>
        <v>48515</v>
      </c>
      <c r="BK125" s="291"/>
      <c r="BL125" s="291"/>
      <c r="BM125" s="291"/>
      <c r="BN125" s="291"/>
      <c r="BO125" s="291"/>
      <c r="BP125" s="291"/>
      <c r="BQ125" s="291"/>
      <c r="BR125" s="291"/>
      <c r="BS125" s="291"/>
      <c r="BT125" s="291"/>
      <c r="BU125" s="291"/>
      <c r="BV125" s="291"/>
      <c r="BW125" s="291"/>
      <c r="BX125" s="291"/>
      <c r="BY125" s="291"/>
      <c r="BZ125" s="291"/>
      <c r="CA125" s="291"/>
      <c r="CB125" s="291"/>
      <c r="CC125" s="291"/>
      <c r="CD125" s="291"/>
      <c r="CE125" s="291"/>
      <c r="CF125" s="291"/>
      <c r="CG125" s="291"/>
      <c r="CH125" s="291"/>
      <c r="CI125" s="291"/>
      <c r="CJ125" s="291"/>
      <c r="CK125" s="291"/>
      <c r="CL125" s="291"/>
      <c r="CM125" s="291"/>
      <c r="CN125" s="291"/>
      <c r="CO125" s="291"/>
      <c r="CP125" s="291"/>
      <c r="CQ125" s="291"/>
      <c r="CR125" s="291"/>
      <c r="CS125" s="291"/>
      <c r="CT125" s="291"/>
      <c r="CU125" s="291"/>
      <c r="CV125" s="291"/>
      <c r="CW125" s="291"/>
      <c r="CX125" s="291"/>
      <c r="CY125" s="291"/>
      <c r="CZ125" s="291"/>
      <c r="DA125" s="291"/>
      <c r="DB125" s="291"/>
      <c r="DC125" s="291"/>
      <c r="DD125" s="291"/>
      <c r="DE125" s="291"/>
      <c r="DF125" s="291"/>
      <c r="DG125" s="291"/>
      <c r="DH125" s="291"/>
      <c r="DI125" s="291"/>
      <c r="DJ125" s="291"/>
      <c r="DK125" s="291"/>
      <c r="DL125" s="291"/>
      <c r="DM125" s="291"/>
      <c r="DN125" s="291"/>
      <c r="DO125" s="291"/>
      <c r="DP125" s="291"/>
      <c r="DQ125" s="291"/>
      <c r="DR125" s="291"/>
      <c r="DS125" s="291"/>
      <c r="DT125" s="291"/>
      <c r="DU125" s="291"/>
      <c r="DV125" s="291"/>
      <c r="DW125" s="291"/>
      <c r="DX125" s="291"/>
      <c r="DY125" s="291"/>
      <c r="DZ125" s="291"/>
      <c r="EA125" s="291"/>
      <c r="EB125" s="291"/>
      <c r="EC125" s="291"/>
      <c r="ED125" s="291"/>
      <c r="EE125" s="291"/>
      <c r="EF125" s="291"/>
      <c r="EG125" s="291"/>
      <c r="EH125" s="291"/>
      <c r="EI125" s="291"/>
      <c r="EJ125" s="291"/>
      <c r="EK125" s="291"/>
      <c r="EL125" s="291"/>
      <c r="EM125" s="291"/>
      <c r="EN125" s="291"/>
      <c r="EO125" s="291"/>
      <c r="EP125" s="291"/>
      <c r="EQ125" s="291"/>
      <c r="ER125" s="291"/>
      <c r="ES125" s="291"/>
      <c r="ET125" s="291"/>
      <c r="EU125" s="291"/>
      <c r="EV125" s="291"/>
      <c r="EW125" s="291"/>
      <c r="EX125" s="291"/>
      <c r="EY125" s="291"/>
      <c r="EZ125" s="291"/>
      <c r="FA125" s="291"/>
      <c r="FB125" s="291"/>
      <c r="FC125" s="291"/>
      <c r="FD125" s="291"/>
      <c r="FE125" s="291"/>
      <c r="FF125" s="291"/>
      <c r="FG125" s="291"/>
      <c r="FH125" s="291"/>
      <c r="FI125" s="291"/>
      <c r="FJ125" s="291"/>
      <c r="FK125" s="291"/>
      <c r="FL125" s="291"/>
      <c r="FM125" s="291"/>
      <c r="FN125" s="291"/>
      <c r="FO125" s="291"/>
      <c r="FP125" s="291"/>
      <c r="FQ125" s="291"/>
      <c r="FR125" s="291"/>
      <c r="FS125" s="291"/>
      <c r="FT125" s="291"/>
      <c r="FU125" s="291"/>
      <c r="FV125" s="291"/>
      <c r="FW125" s="291"/>
      <c r="FX125" s="291"/>
      <c r="FY125" s="291"/>
      <c r="FZ125" s="291"/>
      <c r="GA125" s="291"/>
      <c r="GB125" s="291"/>
      <c r="GC125" s="291"/>
      <c r="GD125" s="291"/>
      <c r="GE125" s="291"/>
      <c r="GF125" s="291"/>
      <c r="GG125" s="291"/>
      <c r="GH125" s="291"/>
      <c r="GI125" s="291"/>
      <c r="GJ125" s="291"/>
      <c r="GK125" s="291"/>
      <c r="GL125" s="291"/>
      <c r="GM125" s="291"/>
      <c r="GN125" s="291"/>
      <c r="GO125" s="291"/>
      <c r="GP125" s="291"/>
      <c r="GQ125" s="291"/>
      <c r="GR125" s="291"/>
      <c r="GS125" s="291"/>
      <c r="GT125" s="291"/>
      <c r="GU125" s="291"/>
      <c r="GV125" s="291"/>
      <c r="GW125" s="291"/>
      <c r="GX125" s="291"/>
      <c r="GY125" s="291"/>
      <c r="GZ125" s="291"/>
      <c r="HA125" s="291"/>
      <c r="HB125" s="291"/>
      <c r="HC125" s="291"/>
      <c r="HD125" s="291"/>
      <c r="HE125" s="291"/>
      <c r="HF125" s="291"/>
      <c r="HG125" s="291"/>
      <c r="HH125" s="291"/>
      <c r="HI125" s="291"/>
      <c r="HJ125" s="291"/>
      <c r="HK125" s="291"/>
      <c r="HL125" s="291"/>
      <c r="HM125" s="291"/>
      <c r="HN125" s="291"/>
      <c r="HO125" s="291"/>
      <c r="HP125" s="291"/>
      <c r="HQ125" s="291"/>
    </row>
    <row r="126" ht="12.0" customHeight="1">
      <c r="A126" s="281">
        <f t="shared" si="44"/>
        <v>121</v>
      </c>
      <c r="B126" s="282">
        <f>'4. Summary statistics'!B361</f>
        <v>44862</v>
      </c>
      <c r="C126" s="283" t="str">
        <f t="shared" si="22"/>
        <v>12-2022</v>
      </c>
      <c r="D126" s="284">
        <f>'4. Summary statistics'!C361</f>
        <v>44680</v>
      </c>
      <c r="E126" s="285" t="str">
        <f>'4. Summary statistics'!D361</f>
        <v>LKA18222J280</v>
      </c>
      <c r="F126" s="286">
        <f>'4. Summary statistics'!G361</f>
        <v>34878.83</v>
      </c>
      <c r="G126" s="287">
        <f t="shared" si="23"/>
        <v>182</v>
      </c>
      <c r="H126" s="288"/>
      <c r="I126" s="283"/>
      <c r="J126" s="289"/>
      <c r="K126" s="289"/>
      <c r="L126" s="289"/>
      <c r="M126" s="289"/>
      <c r="N126" s="289"/>
      <c r="O126" s="289"/>
      <c r="P126" s="52"/>
      <c r="Q126" s="52"/>
      <c r="R126" s="52"/>
      <c r="S126" s="202"/>
      <c r="T126" s="202"/>
      <c r="U126" s="202"/>
      <c r="V126" s="290">
        <f>'4. Summary statistics'!B361</f>
        <v>44862</v>
      </c>
      <c r="W126" s="202">
        <f t="shared" ref="W126:X126" si="1225">W125</f>
        <v>1.2178</v>
      </c>
      <c r="X126" s="202">
        <f t="shared" si="1225"/>
        <v>1.0844</v>
      </c>
      <c r="Y126" s="202"/>
      <c r="Z126" s="291">
        <f t="shared" si="25"/>
        <v>45227</v>
      </c>
      <c r="AA126" s="202">
        <f t="shared" ref="AA126:AB126" si="1226">AA125</f>
        <v>1.2178</v>
      </c>
      <c r="AB126" s="202">
        <f t="shared" si="1226"/>
        <v>1.0844</v>
      </c>
      <c r="AC126" s="202"/>
      <c r="AD126" s="291">
        <f t="shared" si="27"/>
        <v>45593</v>
      </c>
      <c r="AE126" s="202">
        <f t="shared" ref="AE126:AF126" si="1227">AE125</f>
        <v>1.2178</v>
      </c>
      <c r="AF126" s="202">
        <f t="shared" si="1227"/>
        <v>1.0844</v>
      </c>
      <c r="AG126" s="202"/>
      <c r="AH126" s="291">
        <f t="shared" si="29"/>
        <v>45958</v>
      </c>
      <c r="AI126" s="202">
        <f t="shared" ref="AI126:AJ126" si="1228">AI125</f>
        <v>1.2178</v>
      </c>
      <c r="AJ126" s="202">
        <f t="shared" si="1228"/>
        <v>1.0844</v>
      </c>
      <c r="AK126" s="202"/>
      <c r="AL126" s="291">
        <f t="shared" si="31"/>
        <v>46323</v>
      </c>
      <c r="AM126" s="202">
        <f t="shared" ref="AM126:AN126" si="1229">AM125</f>
        <v>1.2178</v>
      </c>
      <c r="AN126" s="202">
        <f t="shared" si="1229"/>
        <v>1.0844</v>
      </c>
      <c r="AO126" s="202"/>
      <c r="AP126" s="291">
        <f t="shared" si="33"/>
        <v>46688</v>
      </c>
      <c r="AQ126" s="202">
        <f t="shared" ref="AQ126:AR126" si="1230">AQ125</f>
        <v>1.2178</v>
      </c>
      <c r="AR126" s="202">
        <f t="shared" si="1230"/>
        <v>1.0844</v>
      </c>
      <c r="AS126" s="202"/>
      <c r="AT126" s="291">
        <f t="shared" si="35"/>
        <v>47054</v>
      </c>
      <c r="AU126" s="202">
        <f t="shared" ref="AU126:AV126" si="1231">AU125</f>
        <v>1.2178</v>
      </c>
      <c r="AV126" s="202">
        <f t="shared" si="1231"/>
        <v>1.0844</v>
      </c>
      <c r="AW126" s="202"/>
      <c r="AX126" s="291">
        <f t="shared" si="37"/>
        <v>47419</v>
      </c>
      <c r="AY126" s="202">
        <f t="shared" ref="AY126:AZ126" si="1232">AY125</f>
        <v>1.2178</v>
      </c>
      <c r="AZ126" s="202">
        <f t="shared" si="1232"/>
        <v>1.0844</v>
      </c>
      <c r="BA126" s="202"/>
      <c r="BB126" s="291">
        <f t="shared" si="39"/>
        <v>47784</v>
      </c>
      <c r="BC126" s="202">
        <f t="shared" ref="BC126:BD126" si="1233">BC125</f>
        <v>1.2178</v>
      </c>
      <c r="BD126" s="202">
        <f t="shared" si="1233"/>
        <v>1.0844</v>
      </c>
      <c r="BE126" s="202"/>
      <c r="BF126" s="291">
        <f t="shared" si="41"/>
        <v>48149</v>
      </c>
      <c r="BG126" s="202">
        <f t="shared" ref="BG126:BH126" si="1234">BG125</f>
        <v>1.2178</v>
      </c>
      <c r="BH126" s="202">
        <f t="shared" si="1234"/>
        <v>1.0844</v>
      </c>
      <c r="BI126" s="202"/>
      <c r="BJ126" s="291">
        <f t="shared" si="43"/>
        <v>48515</v>
      </c>
      <c r="BK126" s="291"/>
      <c r="BL126" s="291"/>
      <c r="BM126" s="291"/>
      <c r="BN126" s="291"/>
      <c r="BO126" s="291"/>
      <c r="BP126" s="291"/>
      <c r="BQ126" s="291"/>
      <c r="BR126" s="291"/>
      <c r="BS126" s="291"/>
      <c r="BT126" s="291"/>
      <c r="BU126" s="291"/>
      <c r="BV126" s="291"/>
      <c r="BW126" s="291"/>
      <c r="BX126" s="291"/>
      <c r="BY126" s="291"/>
      <c r="BZ126" s="291"/>
      <c r="CA126" s="291"/>
      <c r="CB126" s="291"/>
      <c r="CC126" s="291"/>
      <c r="CD126" s="291"/>
      <c r="CE126" s="291"/>
      <c r="CF126" s="291"/>
      <c r="CG126" s="291"/>
      <c r="CH126" s="291"/>
      <c r="CI126" s="291"/>
      <c r="CJ126" s="291"/>
      <c r="CK126" s="291"/>
      <c r="CL126" s="291"/>
      <c r="CM126" s="291"/>
      <c r="CN126" s="291"/>
      <c r="CO126" s="291"/>
      <c r="CP126" s="291"/>
      <c r="CQ126" s="291"/>
      <c r="CR126" s="291"/>
      <c r="CS126" s="291"/>
      <c r="CT126" s="291"/>
      <c r="CU126" s="291"/>
      <c r="CV126" s="291"/>
      <c r="CW126" s="291"/>
      <c r="CX126" s="291"/>
      <c r="CY126" s="291"/>
      <c r="CZ126" s="291"/>
      <c r="DA126" s="291"/>
      <c r="DB126" s="291"/>
      <c r="DC126" s="291"/>
      <c r="DD126" s="291"/>
      <c r="DE126" s="291"/>
      <c r="DF126" s="291"/>
      <c r="DG126" s="291"/>
      <c r="DH126" s="291"/>
      <c r="DI126" s="291"/>
      <c r="DJ126" s="291"/>
      <c r="DK126" s="291"/>
      <c r="DL126" s="291"/>
      <c r="DM126" s="291"/>
      <c r="DN126" s="291"/>
      <c r="DO126" s="291"/>
      <c r="DP126" s="291"/>
      <c r="DQ126" s="291"/>
      <c r="DR126" s="291"/>
      <c r="DS126" s="291"/>
      <c r="DT126" s="291"/>
      <c r="DU126" s="291"/>
      <c r="DV126" s="291"/>
      <c r="DW126" s="291"/>
      <c r="DX126" s="291"/>
      <c r="DY126" s="291"/>
      <c r="DZ126" s="291"/>
      <c r="EA126" s="291"/>
      <c r="EB126" s="291"/>
      <c r="EC126" s="291"/>
      <c r="ED126" s="291"/>
      <c r="EE126" s="291"/>
      <c r="EF126" s="291"/>
      <c r="EG126" s="291"/>
      <c r="EH126" s="291"/>
      <c r="EI126" s="291"/>
      <c r="EJ126" s="291"/>
      <c r="EK126" s="291"/>
      <c r="EL126" s="291"/>
      <c r="EM126" s="291"/>
      <c r="EN126" s="291"/>
      <c r="EO126" s="291"/>
      <c r="EP126" s="291"/>
      <c r="EQ126" s="291"/>
      <c r="ER126" s="291"/>
      <c r="ES126" s="291"/>
      <c r="ET126" s="291"/>
      <c r="EU126" s="291"/>
      <c r="EV126" s="291"/>
      <c r="EW126" s="291"/>
      <c r="EX126" s="291"/>
      <c r="EY126" s="291"/>
      <c r="EZ126" s="291"/>
      <c r="FA126" s="291"/>
      <c r="FB126" s="291"/>
      <c r="FC126" s="291"/>
      <c r="FD126" s="291"/>
      <c r="FE126" s="291"/>
      <c r="FF126" s="291"/>
      <c r="FG126" s="291"/>
      <c r="FH126" s="291"/>
      <c r="FI126" s="291"/>
      <c r="FJ126" s="291"/>
      <c r="FK126" s="291"/>
      <c r="FL126" s="291"/>
      <c r="FM126" s="291"/>
      <c r="FN126" s="291"/>
      <c r="FO126" s="291"/>
      <c r="FP126" s="291"/>
      <c r="FQ126" s="291"/>
      <c r="FR126" s="291"/>
      <c r="FS126" s="291"/>
      <c r="FT126" s="291"/>
      <c r="FU126" s="291"/>
      <c r="FV126" s="291"/>
      <c r="FW126" s="291"/>
      <c r="FX126" s="291"/>
      <c r="FY126" s="291"/>
      <c r="FZ126" s="291"/>
      <c r="GA126" s="291"/>
      <c r="GB126" s="291"/>
      <c r="GC126" s="291"/>
      <c r="GD126" s="291"/>
      <c r="GE126" s="291"/>
      <c r="GF126" s="291"/>
      <c r="GG126" s="291"/>
      <c r="GH126" s="291"/>
      <c r="GI126" s="291"/>
      <c r="GJ126" s="291"/>
      <c r="GK126" s="291"/>
      <c r="GL126" s="291"/>
      <c r="GM126" s="291"/>
      <c r="GN126" s="291"/>
      <c r="GO126" s="291"/>
      <c r="GP126" s="291"/>
      <c r="GQ126" s="291"/>
      <c r="GR126" s="291"/>
      <c r="GS126" s="291"/>
      <c r="GT126" s="291"/>
      <c r="GU126" s="291"/>
      <c r="GV126" s="291"/>
      <c r="GW126" s="291"/>
      <c r="GX126" s="291"/>
      <c r="GY126" s="291"/>
      <c r="GZ126" s="291"/>
      <c r="HA126" s="291"/>
      <c r="HB126" s="291"/>
      <c r="HC126" s="291"/>
      <c r="HD126" s="291"/>
      <c r="HE126" s="291"/>
      <c r="HF126" s="291"/>
      <c r="HG126" s="291"/>
      <c r="HH126" s="291"/>
      <c r="HI126" s="291"/>
      <c r="HJ126" s="291"/>
      <c r="HK126" s="291"/>
      <c r="HL126" s="291"/>
      <c r="HM126" s="291"/>
      <c r="HN126" s="291"/>
      <c r="HO126" s="291"/>
      <c r="HP126" s="291"/>
      <c r="HQ126" s="291"/>
    </row>
    <row r="127" ht="12.0" customHeight="1">
      <c r="A127" s="281">
        <f t="shared" si="44"/>
        <v>122</v>
      </c>
      <c r="B127" s="282">
        <f>'4. Summary statistics'!B362</f>
        <v>44862</v>
      </c>
      <c r="C127" s="283" t="str">
        <f t="shared" si="22"/>
        <v>12-2022</v>
      </c>
      <c r="D127" s="284">
        <f>'4. Summary statistics'!C362</f>
        <v>44694</v>
      </c>
      <c r="E127" s="285" t="str">
        <f>'4. Summary statistics'!D362</f>
        <v>LKA36422J284</v>
      </c>
      <c r="F127" s="286">
        <f>'4. Summary statistics'!G362</f>
        <v>10000</v>
      </c>
      <c r="G127" s="287">
        <f t="shared" si="23"/>
        <v>168</v>
      </c>
      <c r="H127" s="288"/>
      <c r="I127" s="283"/>
      <c r="J127" s="289"/>
      <c r="K127" s="289"/>
      <c r="L127" s="289"/>
      <c r="M127" s="289"/>
      <c r="N127" s="289"/>
      <c r="O127" s="289"/>
      <c r="P127" s="52"/>
      <c r="Q127" s="52"/>
      <c r="R127" s="52"/>
      <c r="S127" s="202"/>
      <c r="T127" s="202"/>
      <c r="U127" s="202"/>
      <c r="V127" s="290">
        <f>'4. Summary statistics'!B362</f>
        <v>44862</v>
      </c>
      <c r="W127" s="202">
        <f t="shared" ref="W127:X127" si="1235">W126</f>
        <v>1.2178</v>
      </c>
      <c r="X127" s="202">
        <f t="shared" si="1235"/>
        <v>1.0844</v>
      </c>
      <c r="Y127" s="202"/>
      <c r="Z127" s="291">
        <f t="shared" si="25"/>
        <v>45227</v>
      </c>
      <c r="AA127" s="202">
        <f t="shared" ref="AA127:AB127" si="1236">AA126</f>
        <v>1.2178</v>
      </c>
      <c r="AB127" s="202">
        <f t="shared" si="1236"/>
        <v>1.0844</v>
      </c>
      <c r="AC127" s="202"/>
      <c r="AD127" s="291">
        <f t="shared" si="27"/>
        <v>45593</v>
      </c>
      <c r="AE127" s="202">
        <f t="shared" ref="AE127:AF127" si="1237">AE126</f>
        <v>1.2178</v>
      </c>
      <c r="AF127" s="202">
        <f t="shared" si="1237"/>
        <v>1.0844</v>
      </c>
      <c r="AG127" s="202"/>
      <c r="AH127" s="291">
        <f t="shared" si="29"/>
        <v>45958</v>
      </c>
      <c r="AI127" s="202">
        <f t="shared" ref="AI127:AJ127" si="1238">AI126</f>
        <v>1.2178</v>
      </c>
      <c r="AJ127" s="202">
        <f t="shared" si="1238"/>
        <v>1.0844</v>
      </c>
      <c r="AK127" s="202"/>
      <c r="AL127" s="291">
        <f t="shared" si="31"/>
        <v>46323</v>
      </c>
      <c r="AM127" s="202">
        <f t="shared" ref="AM127:AN127" si="1239">AM126</f>
        <v>1.2178</v>
      </c>
      <c r="AN127" s="202">
        <f t="shared" si="1239"/>
        <v>1.0844</v>
      </c>
      <c r="AO127" s="202"/>
      <c r="AP127" s="291">
        <f t="shared" si="33"/>
        <v>46688</v>
      </c>
      <c r="AQ127" s="202">
        <f t="shared" ref="AQ127:AR127" si="1240">AQ126</f>
        <v>1.2178</v>
      </c>
      <c r="AR127" s="202">
        <f t="shared" si="1240"/>
        <v>1.0844</v>
      </c>
      <c r="AS127" s="202"/>
      <c r="AT127" s="291">
        <f t="shared" si="35"/>
        <v>47054</v>
      </c>
      <c r="AU127" s="202">
        <f t="shared" ref="AU127:AV127" si="1241">AU126</f>
        <v>1.2178</v>
      </c>
      <c r="AV127" s="202">
        <f t="shared" si="1241"/>
        <v>1.0844</v>
      </c>
      <c r="AW127" s="202"/>
      <c r="AX127" s="291">
        <f t="shared" si="37"/>
        <v>47419</v>
      </c>
      <c r="AY127" s="202">
        <f t="shared" ref="AY127:AZ127" si="1242">AY126</f>
        <v>1.2178</v>
      </c>
      <c r="AZ127" s="202">
        <f t="shared" si="1242"/>
        <v>1.0844</v>
      </c>
      <c r="BA127" s="202"/>
      <c r="BB127" s="291">
        <f t="shared" si="39"/>
        <v>47784</v>
      </c>
      <c r="BC127" s="202">
        <f t="shared" ref="BC127:BD127" si="1243">BC126</f>
        <v>1.2178</v>
      </c>
      <c r="BD127" s="202">
        <f t="shared" si="1243"/>
        <v>1.0844</v>
      </c>
      <c r="BE127" s="202"/>
      <c r="BF127" s="291">
        <f t="shared" si="41"/>
        <v>48149</v>
      </c>
      <c r="BG127" s="202">
        <f t="shared" ref="BG127:BH127" si="1244">BG126</f>
        <v>1.2178</v>
      </c>
      <c r="BH127" s="202">
        <f t="shared" si="1244"/>
        <v>1.0844</v>
      </c>
      <c r="BI127" s="202"/>
      <c r="BJ127" s="291">
        <f t="shared" si="43"/>
        <v>48515</v>
      </c>
      <c r="BK127" s="291"/>
      <c r="BL127" s="291"/>
      <c r="BM127" s="291"/>
      <c r="BN127" s="291"/>
      <c r="BO127" s="291"/>
      <c r="BP127" s="291"/>
      <c r="BQ127" s="291"/>
      <c r="BR127" s="291"/>
      <c r="BS127" s="291"/>
      <c r="BT127" s="291"/>
      <c r="BU127" s="291"/>
      <c r="BV127" s="291"/>
      <c r="BW127" s="291"/>
      <c r="BX127" s="291"/>
      <c r="BY127" s="291"/>
      <c r="BZ127" s="291"/>
      <c r="CA127" s="291"/>
      <c r="CB127" s="291"/>
      <c r="CC127" s="291"/>
      <c r="CD127" s="291"/>
      <c r="CE127" s="291"/>
      <c r="CF127" s="291"/>
      <c r="CG127" s="291"/>
      <c r="CH127" s="291"/>
      <c r="CI127" s="291"/>
      <c r="CJ127" s="291"/>
      <c r="CK127" s="291"/>
      <c r="CL127" s="291"/>
      <c r="CM127" s="291"/>
      <c r="CN127" s="291"/>
      <c r="CO127" s="291"/>
      <c r="CP127" s="291"/>
      <c r="CQ127" s="291"/>
      <c r="CR127" s="291"/>
      <c r="CS127" s="291"/>
      <c r="CT127" s="291"/>
      <c r="CU127" s="291"/>
      <c r="CV127" s="291"/>
      <c r="CW127" s="291"/>
      <c r="CX127" s="291"/>
      <c r="CY127" s="291"/>
      <c r="CZ127" s="291"/>
      <c r="DA127" s="291"/>
      <c r="DB127" s="291"/>
      <c r="DC127" s="291"/>
      <c r="DD127" s="291"/>
      <c r="DE127" s="291"/>
      <c r="DF127" s="291"/>
      <c r="DG127" s="291"/>
      <c r="DH127" s="291"/>
      <c r="DI127" s="291"/>
      <c r="DJ127" s="291"/>
      <c r="DK127" s="291"/>
      <c r="DL127" s="291"/>
      <c r="DM127" s="291"/>
      <c r="DN127" s="291"/>
      <c r="DO127" s="291"/>
      <c r="DP127" s="291"/>
      <c r="DQ127" s="291"/>
      <c r="DR127" s="291"/>
      <c r="DS127" s="291"/>
      <c r="DT127" s="291"/>
      <c r="DU127" s="291"/>
      <c r="DV127" s="291"/>
      <c r="DW127" s="291"/>
      <c r="DX127" s="291"/>
      <c r="DY127" s="291"/>
      <c r="DZ127" s="291"/>
      <c r="EA127" s="291"/>
      <c r="EB127" s="291"/>
      <c r="EC127" s="291"/>
      <c r="ED127" s="291"/>
      <c r="EE127" s="291"/>
      <c r="EF127" s="291"/>
      <c r="EG127" s="291"/>
      <c r="EH127" s="291"/>
      <c r="EI127" s="291"/>
      <c r="EJ127" s="291"/>
      <c r="EK127" s="291"/>
      <c r="EL127" s="291"/>
      <c r="EM127" s="291"/>
      <c r="EN127" s="291"/>
      <c r="EO127" s="291"/>
      <c r="EP127" s="291"/>
      <c r="EQ127" s="291"/>
      <c r="ER127" s="291"/>
      <c r="ES127" s="291"/>
      <c r="ET127" s="291"/>
      <c r="EU127" s="291"/>
      <c r="EV127" s="291"/>
      <c r="EW127" s="291"/>
      <c r="EX127" s="291"/>
      <c r="EY127" s="291"/>
      <c r="EZ127" s="291"/>
      <c r="FA127" s="291"/>
      <c r="FB127" s="291"/>
      <c r="FC127" s="291"/>
      <c r="FD127" s="291"/>
      <c r="FE127" s="291"/>
      <c r="FF127" s="291"/>
      <c r="FG127" s="291"/>
      <c r="FH127" s="291"/>
      <c r="FI127" s="291"/>
      <c r="FJ127" s="291"/>
      <c r="FK127" s="291"/>
      <c r="FL127" s="291"/>
      <c r="FM127" s="291"/>
      <c r="FN127" s="291"/>
      <c r="FO127" s="291"/>
      <c r="FP127" s="291"/>
      <c r="FQ127" s="291"/>
      <c r="FR127" s="291"/>
      <c r="FS127" s="291"/>
      <c r="FT127" s="291"/>
      <c r="FU127" s="291"/>
      <c r="FV127" s="291"/>
      <c r="FW127" s="291"/>
      <c r="FX127" s="291"/>
      <c r="FY127" s="291"/>
      <c r="FZ127" s="291"/>
      <c r="GA127" s="291"/>
      <c r="GB127" s="291"/>
      <c r="GC127" s="291"/>
      <c r="GD127" s="291"/>
      <c r="GE127" s="291"/>
      <c r="GF127" s="291"/>
      <c r="GG127" s="291"/>
      <c r="GH127" s="291"/>
      <c r="GI127" s="291"/>
      <c r="GJ127" s="291"/>
      <c r="GK127" s="291"/>
      <c r="GL127" s="291"/>
      <c r="GM127" s="291"/>
      <c r="GN127" s="291"/>
      <c r="GO127" s="291"/>
      <c r="GP127" s="291"/>
      <c r="GQ127" s="291"/>
      <c r="GR127" s="291"/>
      <c r="GS127" s="291"/>
      <c r="GT127" s="291"/>
      <c r="GU127" s="291"/>
      <c r="GV127" s="291"/>
      <c r="GW127" s="291"/>
      <c r="GX127" s="291"/>
      <c r="GY127" s="291"/>
      <c r="GZ127" s="291"/>
      <c r="HA127" s="291"/>
      <c r="HB127" s="291"/>
      <c r="HC127" s="291"/>
      <c r="HD127" s="291"/>
      <c r="HE127" s="291"/>
      <c r="HF127" s="291"/>
      <c r="HG127" s="291"/>
      <c r="HH127" s="291"/>
      <c r="HI127" s="291"/>
      <c r="HJ127" s="291"/>
      <c r="HK127" s="291"/>
      <c r="HL127" s="291"/>
      <c r="HM127" s="291"/>
      <c r="HN127" s="291"/>
      <c r="HO127" s="291"/>
      <c r="HP127" s="291"/>
      <c r="HQ127" s="291"/>
    </row>
    <row r="128" ht="12.0" customHeight="1">
      <c r="A128" s="281">
        <f t="shared" si="44"/>
        <v>123</v>
      </c>
      <c r="B128" s="282">
        <f>'4. Summary statistics'!B363</f>
        <v>44862</v>
      </c>
      <c r="C128" s="283" t="str">
        <f t="shared" si="22"/>
        <v>12-2022</v>
      </c>
      <c r="D128" s="284">
        <f>'4. Summary statistics'!C363</f>
        <v>44729</v>
      </c>
      <c r="E128" s="285" t="str">
        <f>'4. Summary statistics'!D363</f>
        <v>LKA36422J284</v>
      </c>
      <c r="F128" s="286">
        <f>'4. Summary statistics'!G363</f>
        <v>20000</v>
      </c>
      <c r="G128" s="287">
        <f t="shared" si="23"/>
        <v>133</v>
      </c>
      <c r="H128" s="288"/>
      <c r="I128" s="283"/>
      <c r="J128" s="289"/>
      <c r="K128" s="289"/>
      <c r="L128" s="289"/>
      <c r="M128" s="289"/>
      <c r="N128" s="289"/>
      <c r="O128" s="289"/>
      <c r="P128" s="52"/>
      <c r="Q128" s="52"/>
      <c r="R128" s="52"/>
      <c r="S128" s="202"/>
      <c r="T128" s="202"/>
      <c r="U128" s="202"/>
      <c r="V128" s="290">
        <f>'4. Summary statistics'!B363</f>
        <v>44862</v>
      </c>
      <c r="W128" s="202">
        <f t="shared" ref="W128:X128" si="1245">W127</f>
        <v>1.2178</v>
      </c>
      <c r="X128" s="202">
        <f t="shared" si="1245"/>
        <v>1.0844</v>
      </c>
      <c r="Y128" s="202"/>
      <c r="Z128" s="291">
        <f t="shared" si="25"/>
        <v>45227</v>
      </c>
      <c r="AA128" s="202">
        <f t="shared" ref="AA128:AB128" si="1246">AA127</f>
        <v>1.2178</v>
      </c>
      <c r="AB128" s="202">
        <f t="shared" si="1246"/>
        <v>1.0844</v>
      </c>
      <c r="AC128" s="202"/>
      <c r="AD128" s="291">
        <f t="shared" si="27"/>
        <v>45593</v>
      </c>
      <c r="AE128" s="202">
        <f t="shared" ref="AE128:AF128" si="1247">AE127</f>
        <v>1.2178</v>
      </c>
      <c r="AF128" s="202">
        <f t="shared" si="1247"/>
        <v>1.0844</v>
      </c>
      <c r="AG128" s="202"/>
      <c r="AH128" s="291">
        <f t="shared" si="29"/>
        <v>45958</v>
      </c>
      <c r="AI128" s="202">
        <f t="shared" ref="AI128:AJ128" si="1248">AI127</f>
        <v>1.2178</v>
      </c>
      <c r="AJ128" s="202">
        <f t="shared" si="1248"/>
        <v>1.0844</v>
      </c>
      <c r="AK128" s="202"/>
      <c r="AL128" s="291">
        <f t="shared" si="31"/>
        <v>46323</v>
      </c>
      <c r="AM128" s="202">
        <f t="shared" ref="AM128:AN128" si="1249">AM127</f>
        <v>1.2178</v>
      </c>
      <c r="AN128" s="202">
        <f t="shared" si="1249"/>
        <v>1.0844</v>
      </c>
      <c r="AO128" s="202"/>
      <c r="AP128" s="291">
        <f t="shared" si="33"/>
        <v>46688</v>
      </c>
      <c r="AQ128" s="202">
        <f t="shared" ref="AQ128:AR128" si="1250">AQ127</f>
        <v>1.2178</v>
      </c>
      <c r="AR128" s="202">
        <f t="shared" si="1250"/>
        <v>1.0844</v>
      </c>
      <c r="AS128" s="202"/>
      <c r="AT128" s="291">
        <f t="shared" si="35"/>
        <v>47054</v>
      </c>
      <c r="AU128" s="202">
        <f t="shared" ref="AU128:AV128" si="1251">AU127</f>
        <v>1.2178</v>
      </c>
      <c r="AV128" s="202">
        <f t="shared" si="1251"/>
        <v>1.0844</v>
      </c>
      <c r="AW128" s="202"/>
      <c r="AX128" s="291">
        <f t="shared" si="37"/>
        <v>47419</v>
      </c>
      <c r="AY128" s="202">
        <f t="shared" ref="AY128:AZ128" si="1252">AY127</f>
        <v>1.2178</v>
      </c>
      <c r="AZ128" s="202">
        <f t="shared" si="1252"/>
        <v>1.0844</v>
      </c>
      <c r="BA128" s="202"/>
      <c r="BB128" s="291">
        <f t="shared" si="39"/>
        <v>47784</v>
      </c>
      <c r="BC128" s="202">
        <f t="shared" ref="BC128:BD128" si="1253">BC127</f>
        <v>1.2178</v>
      </c>
      <c r="BD128" s="202">
        <f t="shared" si="1253"/>
        <v>1.0844</v>
      </c>
      <c r="BE128" s="202"/>
      <c r="BF128" s="291">
        <f t="shared" si="41"/>
        <v>48149</v>
      </c>
      <c r="BG128" s="202">
        <f t="shared" ref="BG128:BH128" si="1254">BG127</f>
        <v>1.2178</v>
      </c>
      <c r="BH128" s="202">
        <f t="shared" si="1254"/>
        <v>1.0844</v>
      </c>
      <c r="BI128" s="202"/>
      <c r="BJ128" s="291">
        <f t="shared" si="43"/>
        <v>48515</v>
      </c>
      <c r="BK128" s="291"/>
      <c r="BL128" s="291"/>
      <c r="BM128" s="291"/>
      <c r="BN128" s="291"/>
      <c r="BO128" s="291"/>
      <c r="BP128" s="291"/>
      <c r="BQ128" s="291"/>
      <c r="BR128" s="291"/>
      <c r="BS128" s="291"/>
      <c r="BT128" s="291"/>
      <c r="BU128" s="291"/>
      <c r="BV128" s="291"/>
      <c r="BW128" s="291"/>
      <c r="BX128" s="291"/>
      <c r="BY128" s="291"/>
      <c r="BZ128" s="291"/>
      <c r="CA128" s="291"/>
      <c r="CB128" s="291"/>
      <c r="CC128" s="291"/>
      <c r="CD128" s="291"/>
      <c r="CE128" s="291"/>
      <c r="CF128" s="291"/>
      <c r="CG128" s="291"/>
      <c r="CH128" s="291"/>
      <c r="CI128" s="291"/>
      <c r="CJ128" s="291"/>
      <c r="CK128" s="291"/>
      <c r="CL128" s="291"/>
      <c r="CM128" s="291"/>
      <c r="CN128" s="291"/>
      <c r="CO128" s="291"/>
      <c r="CP128" s="291"/>
      <c r="CQ128" s="291"/>
      <c r="CR128" s="291"/>
      <c r="CS128" s="291"/>
      <c r="CT128" s="291"/>
      <c r="CU128" s="291"/>
      <c r="CV128" s="291"/>
      <c r="CW128" s="291"/>
      <c r="CX128" s="291"/>
      <c r="CY128" s="291"/>
      <c r="CZ128" s="291"/>
      <c r="DA128" s="291"/>
      <c r="DB128" s="291"/>
      <c r="DC128" s="291"/>
      <c r="DD128" s="291"/>
      <c r="DE128" s="291"/>
      <c r="DF128" s="291"/>
      <c r="DG128" s="291"/>
      <c r="DH128" s="291"/>
      <c r="DI128" s="291"/>
      <c r="DJ128" s="291"/>
      <c r="DK128" s="291"/>
      <c r="DL128" s="291"/>
      <c r="DM128" s="291"/>
      <c r="DN128" s="291"/>
      <c r="DO128" s="291"/>
      <c r="DP128" s="291"/>
      <c r="DQ128" s="291"/>
      <c r="DR128" s="291"/>
      <c r="DS128" s="291"/>
      <c r="DT128" s="291"/>
      <c r="DU128" s="291"/>
      <c r="DV128" s="291"/>
      <c r="DW128" s="291"/>
      <c r="DX128" s="291"/>
      <c r="DY128" s="291"/>
      <c r="DZ128" s="291"/>
      <c r="EA128" s="291"/>
      <c r="EB128" s="291"/>
      <c r="EC128" s="291"/>
      <c r="ED128" s="291"/>
      <c r="EE128" s="291"/>
      <c r="EF128" s="291"/>
      <c r="EG128" s="291"/>
      <c r="EH128" s="291"/>
      <c r="EI128" s="291"/>
      <c r="EJ128" s="291"/>
      <c r="EK128" s="291"/>
      <c r="EL128" s="291"/>
      <c r="EM128" s="291"/>
      <c r="EN128" s="291"/>
      <c r="EO128" s="291"/>
      <c r="EP128" s="291"/>
      <c r="EQ128" s="291"/>
      <c r="ER128" s="291"/>
      <c r="ES128" s="291"/>
      <c r="ET128" s="291"/>
      <c r="EU128" s="291"/>
      <c r="EV128" s="291"/>
      <c r="EW128" s="291"/>
      <c r="EX128" s="291"/>
      <c r="EY128" s="291"/>
      <c r="EZ128" s="291"/>
      <c r="FA128" s="291"/>
      <c r="FB128" s="291"/>
      <c r="FC128" s="291"/>
      <c r="FD128" s="291"/>
      <c r="FE128" s="291"/>
      <c r="FF128" s="291"/>
      <c r="FG128" s="291"/>
      <c r="FH128" s="291"/>
      <c r="FI128" s="291"/>
      <c r="FJ128" s="291"/>
      <c r="FK128" s="291"/>
      <c r="FL128" s="291"/>
      <c r="FM128" s="291"/>
      <c r="FN128" s="291"/>
      <c r="FO128" s="291"/>
      <c r="FP128" s="291"/>
      <c r="FQ128" s="291"/>
      <c r="FR128" s="291"/>
      <c r="FS128" s="291"/>
      <c r="FT128" s="291"/>
      <c r="FU128" s="291"/>
      <c r="FV128" s="291"/>
      <c r="FW128" s="291"/>
      <c r="FX128" s="291"/>
      <c r="FY128" s="291"/>
      <c r="FZ128" s="291"/>
      <c r="GA128" s="291"/>
      <c r="GB128" s="291"/>
      <c r="GC128" s="291"/>
      <c r="GD128" s="291"/>
      <c r="GE128" s="291"/>
      <c r="GF128" s="291"/>
      <c r="GG128" s="291"/>
      <c r="GH128" s="291"/>
      <c r="GI128" s="291"/>
      <c r="GJ128" s="291"/>
      <c r="GK128" s="291"/>
      <c r="GL128" s="291"/>
      <c r="GM128" s="291"/>
      <c r="GN128" s="291"/>
      <c r="GO128" s="291"/>
      <c r="GP128" s="291"/>
      <c r="GQ128" s="291"/>
      <c r="GR128" s="291"/>
      <c r="GS128" s="291"/>
      <c r="GT128" s="291"/>
      <c r="GU128" s="291"/>
      <c r="GV128" s="291"/>
      <c r="GW128" s="291"/>
      <c r="GX128" s="291"/>
      <c r="GY128" s="291"/>
      <c r="GZ128" s="291"/>
      <c r="HA128" s="291"/>
      <c r="HB128" s="291"/>
      <c r="HC128" s="291"/>
      <c r="HD128" s="291"/>
      <c r="HE128" s="291"/>
      <c r="HF128" s="291"/>
      <c r="HG128" s="291"/>
      <c r="HH128" s="291"/>
      <c r="HI128" s="291"/>
      <c r="HJ128" s="291"/>
      <c r="HK128" s="291"/>
      <c r="HL128" s="291"/>
      <c r="HM128" s="291"/>
      <c r="HN128" s="291"/>
      <c r="HO128" s="291"/>
      <c r="HP128" s="291"/>
      <c r="HQ128" s="291"/>
    </row>
    <row r="129" ht="12.0" customHeight="1">
      <c r="A129" s="281">
        <f t="shared" si="44"/>
        <v>124</v>
      </c>
      <c r="B129" s="282">
        <f>'4. Summary statistics'!B364</f>
        <v>44862</v>
      </c>
      <c r="C129" s="283" t="str">
        <f t="shared" si="22"/>
        <v>12-2022</v>
      </c>
      <c r="D129" s="284">
        <f>'4. Summary statistics'!C364</f>
        <v>44736</v>
      </c>
      <c r="E129" s="285" t="str">
        <f>'4. Summary statistics'!D364</f>
        <v>LKA36422J284</v>
      </c>
      <c r="F129" s="286">
        <f>'4. Summary statistics'!G364</f>
        <v>10000</v>
      </c>
      <c r="G129" s="287">
        <f t="shared" si="23"/>
        <v>126</v>
      </c>
      <c r="H129" s="288"/>
      <c r="I129" s="283"/>
      <c r="J129" s="289"/>
      <c r="K129" s="289"/>
      <c r="L129" s="289"/>
      <c r="M129" s="289"/>
      <c r="N129" s="289"/>
      <c r="O129" s="289"/>
      <c r="P129" s="52"/>
      <c r="Q129" s="52"/>
      <c r="R129" s="52"/>
      <c r="S129" s="202"/>
      <c r="T129" s="202"/>
      <c r="U129" s="202"/>
      <c r="V129" s="290">
        <f>'4. Summary statistics'!B364</f>
        <v>44862</v>
      </c>
      <c r="W129" s="202">
        <f t="shared" ref="W129:X129" si="1255">W128</f>
        <v>1.2178</v>
      </c>
      <c r="X129" s="202">
        <f t="shared" si="1255"/>
        <v>1.0844</v>
      </c>
      <c r="Y129" s="202"/>
      <c r="Z129" s="291">
        <f t="shared" si="25"/>
        <v>45227</v>
      </c>
      <c r="AA129" s="202">
        <f t="shared" ref="AA129:AB129" si="1256">AA128</f>
        <v>1.2178</v>
      </c>
      <c r="AB129" s="202">
        <f t="shared" si="1256"/>
        <v>1.0844</v>
      </c>
      <c r="AC129" s="202"/>
      <c r="AD129" s="291">
        <f t="shared" si="27"/>
        <v>45593</v>
      </c>
      <c r="AE129" s="202">
        <f t="shared" ref="AE129:AF129" si="1257">AE128</f>
        <v>1.2178</v>
      </c>
      <c r="AF129" s="202">
        <f t="shared" si="1257"/>
        <v>1.0844</v>
      </c>
      <c r="AG129" s="202"/>
      <c r="AH129" s="291">
        <f t="shared" si="29"/>
        <v>45958</v>
      </c>
      <c r="AI129" s="202">
        <f t="shared" ref="AI129:AJ129" si="1258">AI128</f>
        <v>1.2178</v>
      </c>
      <c r="AJ129" s="202">
        <f t="shared" si="1258"/>
        <v>1.0844</v>
      </c>
      <c r="AK129" s="202"/>
      <c r="AL129" s="291">
        <f t="shared" si="31"/>
        <v>46323</v>
      </c>
      <c r="AM129" s="202">
        <f t="shared" ref="AM129:AN129" si="1259">AM128</f>
        <v>1.2178</v>
      </c>
      <c r="AN129" s="202">
        <f t="shared" si="1259"/>
        <v>1.0844</v>
      </c>
      <c r="AO129" s="202"/>
      <c r="AP129" s="291">
        <f t="shared" si="33"/>
        <v>46688</v>
      </c>
      <c r="AQ129" s="202">
        <f t="shared" ref="AQ129:AR129" si="1260">AQ128</f>
        <v>1.2178</v>
      </c>
      <c r="AR129" s="202">
        <f t="shared" si="1260"/>
        <v>1.0844</v>
      </c>
      <c r="AS129" s="202"/>
      <c r="AT129" s="291">
        <f t="shared" si="35"/>
        <v>47054</v>
      </c>
      <c r="AU129" s="202">
        <f t="shared" ref="AU129:AV129" si="1261">AU128</f>
        <v>1.2178</v>
      </c>
      <c r="AV129" s="202">
        <f t="shared" si="1261"/>
        <v>1.0844</v>
      </c>
      <c r="AW129" s="202"/>
      <c r="AX129" s="291">
        <f t="shared" si="37"/>
        <v>47419</v>
      </c>
      <c r="AY129" s="202">
        <f t="shared" ref="AY129:AZ129" si="1262">AY128</f>
        <v>1.2178</v>
      </c>
      <c r="AZ129" s="202">
        <f t="shared" si="1262"/>
        <v>1.0844</v>
      </c>
      <c r="BA129" s="202"/>
      <c r="BB129" s="291">
        <f t="shared" si="39"/>
        <v>47784</v>
      </c>
      <c r="BC129" s="202">
        <f t="shared" ref="BC129:BD129" si="1263">BC128</f>
        <v>1.2178</v>
      </c>
      <c r="BD129" s="202">
        <f t="shared" si="1263"/>
        <v>1.0844</v>
      </c>
      <c r="BE129" s="202"/>
      <c r="BF129" s="291">
        <f t="shared" si="41"/>
        <v>48149</v>
      </c>
      <c r="BG129" s="202">
        <f t="shared" ref="BG129:BH129" si="1264">BG128</f>
        <v>1.2178</v>
      </c>
      <c r="BH129" s="202">
        <f t="shared" si="1264"/>
        <v>1.0844</v>
      </c>
      <c r="BI129" s="202"/>
      <c r="BJ129" s="291">
        <f t="shared" si="43"/>
        <v>48515</v>
      </c>
      <c r="BK129" s="291"/>
      <c r="BL129" s="291"/>
      <c r="BM129" s="291"/>
      <c r="BN129" s="291"/>
      <c r="BO129" s="291"/>
      <c r="BP129" s="291"/>
      <c r="BQ129" s="291"/>
      <c r="BR129" s="291"/>
      <c r="BS129" s="291"/>
      <c r="BT129" s="291"/>
      <c r="BU129" s="291"/>
      <c r="BV129" s="291"/>
      <c r="BW129" s="291"/>
      <c r="BX129" s="291"/>
      <c r="BY129" s="291"/>
      <c r="BZ129" s="291"/>
      <c r="CA129" s="291"/>
      <c r="CB129" s="291"/>
      <c r="CC129" s="291"/>
      <c r="CD129" s="291"/>
      <c r="CE129" s="291"/>
      <c r="CF129" s="291"/>
      <c r="CG129" s="291"/>
      <c r="CH129" s="291"/>
      <c r="CI129" s="291"/>
      <c r="CJ129" s="291"/>
      <c r="CK129" s="291"/>
      <c r="CL129" s="291"/>
      <c r="CM129" s="291"/>
      <c r="CN129" s="291"/>
      <c r="CO129" s="291"/>
      <c r="CP129" s="291"/>
      <c r="CQ129" s="291"/>
      <c r="CR129" s="291"/>
      <c r="CS129" s="291"/>
      <c r="CT129" s="291"/>
      <c r="CU129" s="291"/>
      <c r="CV129" s="291"/>
      <c r="CW129" s="291"/>
      <c r="CX129" s="291"/>
      <c r="CY129" s="291"/>
      <c r="CZ129" s="291"/>
      <c r="DA129" s="291"/>
      <c r="DB129" s="291"/>
      <c r="DC129" s="291"/>
      <c r="DD129" s="291"/>
      <c r="DE129" s="291"/>
      <c r="DF129" s="291"/>
      <c r="DG129" s="291"/>
      <c r="DH129" s="291"/>
      <c r="DI129" s="291"/>
      <c r="DJ129" s="291"/>
      <c r="DK129" s="291"/>
      <c r="DL129" s="291"/>
      <c r="DM129" s="291"/>
      <c r="DN129" s="291"/>
      <c r="DO129" s="291"/>
      <c r="DP129" s="291"/>
      <c r="DQ129" s="291"/>
      <c r="DR129" s="291"/>
      <c r="DS129" s="291"/>
      <c r="DT129" s="291"/>
      <c r="DU129" s="291"/>
      <c r="DV129" s="291"/>
      <c r="DW129" s="291"/>
      <c r="DX129" s="291"/>
      <c r="DY129" s="291"/>
      <c r="DZ129" s="291"/>
      <c r="EA129" s="291"/>
      <c r="EB129" s="291"/>
      <c r="EC129" s="291"/>
      <c r="ED129" s="291"/>
      <c r="EE129" s="291"/>
      <c r="EF129" s="291"/>
      <c r="EG129" s="291"/>
      <c r="EH129" s="291"/>
      <c r="EI129" s="291"/>
      <c r="EJ129" s="291"/>
      <c r="EK129" s="291"/>
      <c r="EL129" s="291"/>
      <c r="EM129" s="291"/>
      <c r="EN129" s="291"/>
      <c r="EO129" s="291"/>
      <c r="EP129" s="291"/>
      <c r="EQ129" s="291"/>
      <c r="ER129" s="291"/>
      <c r="ES129" s="291"/>
      <c r="ET129" s="291"/>
      <c r="EU129" s="291"/>
      <c r="EV129" s="291"/>
      <c r="EW129" s="291"/>
      <c r="EX129" s="291"/>
      <c r="EY129" s="291"/>
      <c r="EZ129" s="291"/>
      <c r="FA129" s="291"/>
      <c r="FB129" s="291"/>
      <c r="FC129" s="291"/>
      <c r="FD129" s="291"/>
      <c r="FE129" s="291"/>
      <c r="FF129" s="291"/>
      <c r="FG129" s="291"/>
      <c r="FH129" s="291"/>
      <c r="FI129" s="291"/>
      <c r="FJ129" s="291"/>
      <c r="FK129" s="291"/>
      <c r="FL129" s="291"/>
      <c r="FM129" s="291"/>
      <c r="FN129" s="291"/>
      <c r="FO129" s="291"/>
      <c r="FP129" s="291"/>
      <c r="FQ129" s="291"/>
      <c r="FR129" s="291"/>
      <c r="FS129" s="291"/>
      <c r="FT129" s="291"/>
      <c r="FU129" s="291"/>
      <c r="FV129" s="291"/>
      <c r="FW129" s="291"/>
      <c r="FX129" s="291"/>
      <c r="FY129" s="291"/>
      <c r="FZ129" s="291"/>
      <c r="GA129" s="291"/>
      <c r="GB129" s="291"/>
      <c r="GC129" s="291"/>
      <c r="GD129" s="291"/>
      <c r="GE129" s="291"/>
      <c r="GF129" s="291"/>
      <c r="GG129" s="291"/>
      <c r="GH129" s="291"/>
      <c r="GI129" s="291"/>
      <c r="GJ129" s="291"/>
      <c r="GK129" s="291"/>
      <c r="GL129" s="291"/>
      <c r="GM129" s="291"/>
      <c r="GN129" s="291"/>
      <c r="GO129" s="291"/>
      <c r="GP129" s="291"/>
      <c r="GQ129" s="291"/>
      <c r="GR129" s="291"/>
      <c r="GS129" s="291"/>
      <c r="GT129" s="291"/>
      <c r="GU129" s="291"/>
      <c r="GV129" s="291"/>
      <c r="GW129" s="291"/>
      <c r="GX129" s="291"/>
      <c r="GY129" s="291"/>
      <c r="GZ129" s="291"/>
      <c r="HA129" s="291"/>
      <c r="HB129" s="291"/>
      <c r="HC129" s="291"/>
      <c r="HD129" s="291"/>
      <c r="HE129" s="291"/>
      <c r="HF129" s="291"/>
      <c r="HG129" s="291"/>
      <c r="HH129" s="291"/>
      <c r="HI129" s="291"/>
      <c r="HJ129" s="291"/>
      <c r="HK129" s="291"/>
      <c r="HL129" s="291"/>
      <c r="HM129" s="291"/>
      <c r="HN129" s="291"/>
      <c r="HO129" s="291"/>
      <c r="HP129" s="291"/>
      <c r="HQ129" s="291"/>
    </row>
    <row r="130" ht="12.0" customHeight="1">
      <c r="A130" s="281">
        <f t="shared" si="44"/>
        <v>125</v>
      </c>
      <c r="B130" s="282">
        <f>'4. Summary statistics'!B365</f>
        <v>44862</v>
      </c>
      <c r="C130" s="283" t="str">
        <f t="shared" si="22"/>
        <v>12-2022</v>
      </c>
      <c r="D130" s="284">
        <f>'4. Summary statistics'!C365</f>
        <v>44771</v>
      </c>
      <c r="E130" s="285" t="str">
        <f>'4. Summary statistics'!D365</f>
        <v>LKA09122J283</v>
      </c>
      <c r="F130" s="286">
        <f>'4. Summary statistics'!G365</f>
        <v>60434</v>
      </c>
      <c r="G130" s="287">
        <f t="shared" si="23"/>
        <v>91</v>
      </c>
      <c r="H130" s="288"/>
      <c r="I130" s="283"/>
      <c r="J130" s="289"/>
      <c r="K130" s="289"/>
      <c r="L130" s="289"/>
      <c r="M130" s="289"/>
      <c r="N130" s="289"/>
      <c r="O130" s="289"/>
      <c r="P130" s="52"/>
      <c r="Q130" s="52"/>
      <c r="R130" s="52"/>
      <c r="S130" s="202"/>
      <c r="T130" s="202"/>
      <c r="U130" s="202"/>
      <c r="V130" s="290">
        <f>'4. Summary statistics'!B365</f>
        <v>44862</v>
      </c>
      <c r="W130" s="202">
        <f t="shared" ref="W130:X130" si="1265">W129</f>
        <v>1.2178</v>
      </c>
      <c r="X130" s="202">
        <f t="shared" si="1265"/>
        <v>1.0844</v>
      </c>
      <c r="Y130" s="202"/>
      <c r="Z130" s="291">
        <f t="shared" si="25"/>
        <v>45227</v>
      </c>
      <c r="AA130" s="202">
        <f t="shared" ref="AA130:AB130" si="1266">AA129</f>
        <v>1.2178</v>
      </c>
      <c r="AB130" s="202">
        <f t="shared" si="1266"/>
        <v>1.0844</v>
      </c>
      <c r="AC130" s="202"/>
      <c r="AD130" s="291">
        <f t="shared" si="27"/>
        <v>45593</v>
      </c>
      <c r="AE130" s="202">
        <f t="shared" ref="AE130:AF130" si="1267">AE129</f>
        <v>1.2178</v>
      </c>
      <c r="AF130" s="202">
        <f t="shared" si="1267"/>
        <v>1.0844</v>
      </c>
      <c r="AG130" s="202"/>
      <c r="AH130" s="291">
        <f t="shared" si="29"/>
        <v>45958</v>
      </c>
      <c r="AI130" s="202">
        <f t="shared" ref="AI130:AJ130" si="1268">AI129</f>
        <v>1.2178</v>
      </c>
      <c r="AJ130" s="202">
        <f t="shared" si="1268"/>
        <v>1.0844</v>
      </c>
      <c r="AK130" s="202"/>
      <c r="AL130" s="291">
        <f t="shared" si="31"/>
        <v>46323</v>
      </c>
      <c r="AM130" s="202">
        <f t="shared" ref="AM130:AN130" si="1269">AM129</f>
        <v>1.2178</v>
      </c>
      <c r="AN130" s="202">
        <f t="shared" si="1269"/>
        <v>1.0844</v>
      </c>
      <c r="AO130" s="202"/>
      <c r="AP130" s="291">
        <f t="shared" si="33"/>
        <v>46688</v>
      </c>
      <c r="AQ130" s="202">
        <f t="shared" ref="AQ130:AR130" si="1270">AQ129</f>
        <v>1.2178</v>
      </c>
      <c r="AR130" s="202">
        <f t="shared" si="1270"/>
        <v>1.0844</v>
      </c>
      <c r="AS130" s="202"/>
      <c r="AT130" s="291">
        <f t="shared" si="35"/>
        <v>47054</v>
      </c>
      <c r="AU130" s="202">
        <f t="shared" ref="AU130:AV130" si="1271">AU129</f>
        <v>1.2178</v>
      </c>
      <c r="AV130" s="202">
        <f t="shared" si="1271"/>
        <v>1.0844</v>
      </c>
      <c r="AW130" s="202"/>
      <c r="AX130" s="291">
        <f t="shared" si="37"/>
        <v>47419</v>
      </c>
      <c r="AY130" s="202">
        <f t="shared" ref="AY130:AZ130" si="1272">AY129</f>
        <v>1.2178</v>
      </c>
      <c r="AZ130" s="202">
        <f t="shared" si="1272"/>
        <v>1.0844</v>
      </c>
      <c r="BA130" s="202"/>
      <c r="BB130" s="291">
        <f t="shared" si="39"/>
        <v>47784</v>
      </c>
      <c r="BC130" s="202">
        <f t="shared" ref="BC130:BD130" si="1273">BC129</f>
        <v>1.2178</v>
      </c>
      <c r="BD130" s="202">
        <f t="shared" si="1273"/>
        <v>1.0844</v>
      </c>
      <c r="BE130" s="202"/>
      <c r="BF130" s="291">
        <f t="shared" si="41"/>
        <v>48149</v>
      </c>
      <c r="BG130" s="202">
        <f t="shared" ref="BG130:BH130" si="1274">BG129</f>
        <v>1.2178</v>
      </c>
      <c r="BH130" s="202">
        <f t="shared" si="1274"/>
        <v>1.0844</v>
      </c>
      <c r="BI130" s="202"/>
      <c r="BJ130" s="291">
        <f t="shared" si="43"/>
        <v>48515</v>
      </c>
      <c r="BK130" s="291"/>
      <c r="BL130" s="291"/>
      <c r="BM130" s="291"/>
      <c r="BN130" s="291"/>
      <c r="BO130" s="291"/>
      <c r="BP130" s="291"/>
      <c r="BQ130" s="291"/>
      <c r="BR130" s="291"/>
      <c r="BS130" s="291"/>
      <c r="BT130" s="291"/>
      <c r="BU130" s="291"/>
      <c r="BV130" s="291"/>
      <c r="BW130" s="291"/>
      <c r="BX130" s="291"/>
      <c r="BY130" s="291"/>
      <c r="BZ130" s="291"/>
      <c r="CA130" s="291"/>
      <c r="CB130" s="291"/>
      <c r="CC130" s="291"/>
      <c r="CD130" s="291"/>
      <c r="CE130" s="291"/>
      <c r="CF130" s="291"/>
      <c r="CG130" s="291"/>
      <c r="CH130" s="291"/>
      <c r="CI130" s="291"/>
      <c r="CJ130" s="291"/>
      <c r="CK130" s="291"/>
      <c r="CL130" s="291"/>
      <c r="CM130" s="291"/>
      <c r="CN130" s="291"/>
      <c r="CO130" s="291"/>
      <c r="CP130" s="291"/>
      <c r="CQ130" s="291"/>
      <c r="CR130" s="291"/>
      <c r="CS130" s="291"/>
      <c r="CT130" s="291"/>
      <c r="CU130" s="291"/>
      <c r="CV130" s="291"/>
      <c r="CW130" s="291"/>
      <c r="CX130" s="291"/>
      <c r="CY130" s="291"/>
      <c r="CZ130" s="291"/>
      <c r="DA130" s="291"/>
      <c r="DB130" s="291"/>
      <c r="DC130" s="291"/>
      <c r="DD130" s="291"/>
      <c r="DE130" s="291"/>
      <c r="DF130" s="291"/>
      <c r="DG130" s="291"/>
      <c r="DH130" s="291"/>
      <c r="DI130" s="291"/>
      <c r="DJ130" s="291"/>
      <c r="DK130" s="291"/>
      <c r="DL130" s="291"/>
      <c r="DM130" s="291"/>
      <c r="DN130" s="291"/>
      <c r="DO130" s="291"/>
      <c r="DP130" s="291"/>
      <c r="DQ130" s="291"/>
      <c r="DR130" s="291"/>
      <c r="DS130" s="291"/>
      <c r="DT130" s="291"/>
      <c r="DU130" s="291"/>
      <c r="DV130" s="291"/>
      <c r="DW130" s="291"/>
      <c r="DX130" s="291"/>
      <c r="DY130" s="291"/>
      <c r="DZ130" s="291"/>
      <c r="EA130" s="291"/>
      <c r="EB130" s="291"/>
      <c r="EC130" s="291"/>
      <c r="ED130" s="291"/>
      <c r="EE130" s="291"/>
      <c r="EF130" s="291"/>
      <c r="EG130" s="291"/>
      <c r="EH130" s="291"/>
      <c r="EI130" s="291"/>
      <c r="EJ130" s="291"/>
      <c r="EK130" s="291"/>
      <c r="EL130" s="291"/>
      <c r="EM130" s="291"/>
      <c r="EN130" s="291"/>
      <c r="EO130" s="291"/>
      <c r="EP130" s="291"/>
      <c r="EQ130" s="291"/>
      <c r="ER130" s="291"/>
      <c r="ES130" s="291"/>
      <c r="ET130" s="291"/>
      <c r="EU130" s="291"/>
      <c r="EV130" s="291"/>
      <c r="EW130" s="291"/>
      <c r="EX130" s="291"/>
      <c r="EY130" s="291"/>
      <c r="EZ130" s="291"/>
      <c r="FA130" s="291"/>
      <c r="FB130" s="291"/>
      <c r="FC130" s="291"/>
      <c r="FD130" s="291"/>
      <c r="FE130" s="291"/>
      <c r="FF130" s="291"/>
      <c r="FG130" s="291"/>
      <c r="FH130" s="291"/>
      <c r="FI130" s="291"/>
      <c r="FJ130" s="291"/>
      <c r="FK130" s="291"/>
      <c r="FL130" s="291"/>
      <c r="FM130" s="291"/>
      <c r="FN130" s="291"/>
      <c r="FO130" s="291"/>
      <c r="FP130" s="291"/>
      <c r="FQ130" s="291"/>
      <c r="FR130" s="291"/>
      <c r="FS130" s="291"/>
      <c r="FT130" s="291"/>
      <c r="FU130" s="291"/>
      <c r="FV130" s="291"/>
      <c r="FW130" s="291"/>
      <c r="FX130" s="291"/>
      <c r="FY130" s="291"/>
      <c r="FZ130" s="291"/>
      <c r="GA130" s="291"/>
      <c r="GB130" s="291"/>
      <c r="GC130" s="291"/>
      <c r="GD130" s="291"/>
      <c r="GE130" s="291"/>
      <c r="GF130" s="291"/>
      <c r="GG130" s="291"/>
      <c r="GH130" s="291"/>
      <c r="GI130" s="291"/>
      <c r="GJ130" s="291"/>
      <c r="GK130" s="291"/>
      <c r="GL130" s="291"/>
      <c r="GM130" s="291"/>
      <c r="GN130" s="291"/>
      <c r="GO130" s="291"/>
      <c r="GP130" s="291"/>
      <c r="GQ130" s="291"/>
      <c r="GR130" s="291"/>
      <c r="GS130" s="291"/>
      <c r="GT130" s="291"/>
      <c r="GU130" s="291"/>
      <c r="GV130" s="291"/>
      <c r="GW130" s="291"/>
      <c r="GX130" s="291"/>
      <c r="GY130" s="291"/>
      <c r="GZ130" s="291"/>
      <c r="HA130" s="291"/>
      <c r="HB130" s="291"/>
      <c r="HC130" s="291"/>
      <c r="HD130" s="291"/>
      <c r="HE130" s="291"/>
      <c r="HF130" s="291"/>
      <c r="HG130" s="291"/>
      <c r="HH130" s="291"/>
      <c r="HI130" s="291"/>
      <c r="HJ130" s="291"/>
      <c r="HK130" s="291"/>
      <c r="HL130" s="291"/>
      <c r="HM130" s="291"/>
      <c r="HN130" s="291"/>
      <c r="HO130" s="291"/>
      <c r="HP130" s="291"/>
      <c r="HQ130" s="291"/>
    </row>
    <row r="131" ht="12.0" customHeight="1">
      <c r="A131" s="281">
        <f t="shared" si="44"/>
        <v>126</v>
      </c>
      <c r="B131" s="282">
        <f>'4. Summary statistics'!B366</f>
        <v>44869</v>
      </c>
      <c r="C131" s="283" t="str">
        <f t="shared" si="22"/>
        <v>12-2022</v>
      </c>
      <c r="D131" s="284">
        <f>'4. Summary statistics'!C366</f>
        <v>44505</v>
      </c>
      <c r="E131" s="285" t="str">
        <f>'4. Summary statistics'!D366</f>
        <v>LKA36422K043</v>
      </c>
      <c r="F131" s="286">
        <f>'4. Summary statistics'!G366</f>
        <v>286</v>
      </c>
      <c r="G131" s="287">
        <f t="shared" si="23"/>
        <v>364</v>
      </c>
      <c r="H131" s="288"/>
      <c r="I131" s="283"/>
      <c r="J131" s="289"/>
      <c r="K131" s="289"/>
      <c r="L131" s="289"/>
      <c r="M131" s="289"/>
      <c r="N131" s="289"/>
      <c r="O131" s="289"/>
      <c r="P131" s="52"/>
      <c r="Q131" s="52"/>
      <c r="R131" s="52"/>
      <c r="S131" s="202"/>
      <c r="T131" s="202"/>
      <c r="U131" s="202"/>
      <c r="V131" s="290">
        <f>'4. Summary statistics'!B366</f>
        <v>44869</v>
      </c>
      <c r="W131" s="202">
        <f t="shared" ref="W131:X131" si="1275">W130</f>
        <v>1.2178</v>
      </c>
      <c r="X131" s="202">
        <f t="shared" si="1275"/>
        <v>1.0844</v>
      </c>
      <c r="Y131" s="202"/>
      <c r="Z131" s="291">
        <f t="shared" si="25"/>
        <v>45234</v>
      </c>
      <c r="AA131" s="202">
        <f t="shared" ref="AA131:AB131" si="1276">AA130</f>
        <v>1.2178</v>
      </c>
      <c r="AB131" s="202">
        <f t="shared" si="1276"/>
        <v>1.0844</v>
      </c>
      <c r="AC131" s="202"/>
      <c r="AD131" s="291">
        <f t="shared" si="27"/>
        <v>45600</v>
      </c>
      <c r="AE131" s="202">
        <f t="shared" ref="AE131:AF131" si="1277">AE130</f>
        <v>1.2178</v>
      </c>
      <c r="AF131" s="202">
        <f t="shared" si="1277"/>
        <v>1.0844</v>
      </c>
      <c r="AG131" s="202"/>
      <c r="AH131" s="291">
        <f t="shared" si="29"/>
        <v>45965</v>
      </c>
      <c r="AI131" s="202">
        <f t="shared" ref="AI131:AJ131" si="1278">AI130</f>
        <v>1.2178</v>
      </c>
      <c r="AJ131" s="202">
        <f t="shared" si="1278"/>
        <v>1.0844</v>
      </c>
      <c r="AK131" s="202"/>
      <c r="AL131" s="291">
        <f t="shared" si="31"/>
        <v>46330</v>
      </c>
      <c r="AM131" s="202">
        <f t="shared" ref="AM131:AN131" si="1279">AM130</f>
        <v>1.2178</v>
      </c>
      <c r="AN131" s="202">
        <f t="shared" si="1279"/>
        <v>1.0844</v>
      </c>
      <c r="AO131" s="202"/>
      <c r="AP131" s="291">
        <f t="shared" si="33"/>
        <v>46695</v>
      </c>
      <c r="AQ131" s="202">
        <f t="shared" ref="AQ131:AR131" si="1280">AQ130</f>
        <v>1.2178</v>
      </c>
      <c r="AR131" s="202">
        <f t="shared" si="1280"/>
        <v>1.0844</v>
      </c>
      <c r="AS131" s="202"/>
      <c r="AT131" s="291">
        <f t="shared" si="35"/>
        <v>47061</v>
      </c>
      <c r="AU131" s="202">
        <f t="shared" ref="AU131:AV131" si="1281">AU130</f>
        <v>1.2178</v>
      </c>
      <c r="AV131" s="202">
        <f t="shared" si="1281"/>
        <v>1.0844</v>
      </c>
      <c r="AW131" s="202"/>
      <c r="AX131" s="291">
        <f t="shared" si="37"/>
        <v>47426</v>
      </c>
      <c r="AY131" s="202">
        <f t="shared" ref="AY131:AZ131" si="1282">AY130</f>
        <v>1.2178</v>
      </c>
      <c r="AZ131" s="202">
        <f t="shared" si="1282"/>
        <v>1.0844</v>
      </c>
      <c r="BA131" s="202"/>
      <c r="BB131" s="291">
        <f t="shared" si="39"/>
        <v>47791</v>
      </c>
      <c r="BC131" s="202">
        <f t="shared" ref="BC131:BD131" si="1283">BC130</f>
        <v>1.2178</v>
      </c>
      <c r="BD131" s="202">
        <f t="shared" si="1283"/>
        <v>1.0844</v>
      </c>
      <c r="BE131" s="202"/>
      <c r="BF131" s="291">
        <f t="shared" si="41"/>
        <v>48156</v>
      </c>
      <c r="BG131" s="202">
        <f t="shared" ref="BG131:BH131" si="1284">BG130</f>
        <v>1.2178</v>
      </c>
      <c r="BH131" s="202">
        <f t="shared" si="1284"/>
        <v>1.0844</v>
      </c>
      <c r="BI131" s="202"/>
      <c r="BJ131" s="291">
        <f t="shared" si="43"/>
        <v>48522</v>
      </c>
      <c r="BK131" s="291"/>
      <c r="BL131" s="291"/>
      <c r="BM131" s="291"/>
      <c r="BN131" s="291"/>
      <c r="BO131" s="291"/>
      <c r="BP131" s="291"/>
      <c r="BQ131" s="291"/>
      <c r="BR131" s="291"/>
      <c r="BS131" s="291"/>
      <c r="BT131" s="291"/>
      <c r="BU131" s="291"/>
      <c r="BV131" s="291"/>
      <c r="BW131" s="291"/>
      <c r="BX131" s="291"/>
      <c r="BY131" s="291"/>
      <c r="BZ131" s="291"/>
      <c r="CA131" s="291"/>
      <c r="CB131" s="291"/>
      <c r="CC131" s="291"/>
      <c r="CD131" s="291"/>
      <c r="CE131" s="291"/>
      <c r="CF131" s="291"/>
      <c r="CG131" s="291"/>
      <c r="CH131" s="291"/>
      <c r="CI131" s="291"/>
      <c r="CJ131" s="291"/>
      <c r="CK131" s="291"/>
      <c r="CL131" s="291"/>
      <c r="CM131" s="291"/>
      <c r="CN131" s="291"/>
      <c r="CO131" s="291"/>
      <c r="CP131" s="291"/>
      <c r="CQ131" s="291"/>
      <c r="CR131" s="291"/>
      <c r="CS131" s="291"/>
      <c r="CT131" s="291"/>
      <c r="CU131" s="291"/>
      <c r="CV131" s="291"/>
      <c r="CW131" s="291"/>
      <c r="CX131" s="291"/>
      <c r="CY131" s="291"/>
      <c r="CZ131" s="291"/>
      <c r="DA131" s="291"/>
      <c r="DB131" s="291"/>
      <c r="DC131" s="291"/>
      <c r="DD131" s="291"/>
      <c r="DE131" s="291"/>
      <c r="DF131" s="291"/>
      <c r="DG131" s="291"/>
      <c r="DH131" s="291"/>
      <c r="DI131" s="291"/>
      <c r="DJ131" s="291"/>
      <c r="DK131" s="291"/>
      <c r="DL131" s="291"/>
      <c r="DM131" s="291"/>
      <c r="DN131" s="291"/>
      <c r="DO131" s="291"/>
      <c r="DP131" s="291"/>
      <c r="DQ131" s="291"/>
      <c r="DR131" s="291"/>
      <c r="DS131" s="291"/>
      <c r="DT131" s="291"/>
      <c r="DU131" s="291"/>
      <c r="DV131" s="291"/>
      <c r="DW131" s="291"/>
      <c r="DX131" s="291"/>
      <c r="DY131" s="291"/>
      <c r="DZ131" s="291"/>
      <c r="EA131" s="291"/>
      <c r="EB131" s="291"/>
      <c r="EC131" s="291"/>
      <c r="ED131" s="291"/>
      <c r="EE131" s="291"/>
      <c r="EF131" s="291"/>
      <c r="EG131" s="291"/>
      <c r="EH131" s="291"/>
      <c r="EI131" s="291"/>
      <c r="EJ131" s="291"/>
      <c r="EK131" s="291"/>
      <c r="EL131" s="291"/>
      <c r="EM131" s="291"/>
      <c r="EN131" s="291"/>
      <c r="EO131" s="291"/>
      <c r="EP131" s="291"/>
      <c r="EQ131" s="291"/>
      <c r="ER131" s="291"/>
      <c r="ES131" s="291"/>
      <c r="ET131" s="291"/>
      <c r="EU131" s="291"/>
      <c r="EV131" s="291"/>
      <c r="EW131" s="291"/>
      <c r="EX131" s="291"/>
      <c r="EY131" s="291"/>
      <c r="EZ131" s="291"/>
      <c r="FA131" s="291"/>
      <c r="FB131" s="291"/>
      <c r="FC131" s="291"/>
      <c r="FD131" s="291"/>
      <c r="FE131" s="291"/>
      <c r="FF131" s="291"/>
      <c r="FG131" s="291"/>
      <c r="FH131" s="291"/>
      <c r="FI131" s="291"/>
      <c r="FJ131" s="291"/>
      <c r="FK131" s="291"/>
      <c r="FL131" s="291"/>
      <c r="FM131" s="291"/>
      <c r="FN131" s="291"/>
      <c r="FO131" s="291"/>
      <c r="FP131" s="291"/>
      <c r="FQ131" s="291"/>
      <c r="FR131" s="291"/>
      <c r="FS131" s="291"/>
      <c r="FT131" s="291"/>
      <c r="FU131" s="291"/>
      <c r="FV131" s="291"/>
      <c r="FW131" s="291"/>
      <c r="FX131" s="291"/>
      <c r="FY131" s="291"/>
      <c r="FZ131" s="291"/>
      <c r="GA131" s="291"/>
      <c r="GB131" s="291"/>
      <c r="GC131" s="291"/>
      <c r="GD131" s="291"/>
      <c r="GE131" s="291"/>
      <c r="GF131" s="291"/>
      <c r="GG131" s="291"/>
      <c r="GH131" s="291"/>
      <c r="GI131" s="291"/>
      <c r="GJ131" s="291"/>
      <c r="GK131" s="291"/>
      <c r="GL131" s="291"/>
      <c r="GM131" s="291"/>
      <c r="GN131" s="291"/>
      <c r="GO131" s="291"/>
      <c r="GP131" s="291"/>
      <c r="GQ131" s="291"/>
      <c r="GR131" s="291"/>
      <c r="GS131" s="291"/>
      <c r="GT131" s="291"/>
      <c r="GU131" s="291"/>
      <c r="GV131" s="291"/>
      <c r="GW131" s="291"/>
      <c r="GX131" s="291"/>
      <c r="GY131" s="291"/>
      <c r="GZ131" s="291"/>
      <c r="HA131" s="291"/>
      <c r="HB131" s="291"/>
      <c r="HC131" s="291"/>
      <c r="HD131" s="291"/>
      <c r="HE131" s="291"/>
      <c r="HF131" s="291"/>
      <c r="HG131" s="291"/>
      <c r="HH131" s="291"/>
      <c r="HI131" s="291"/>
      <c r="HJ131" s="291"/>
      <c r="HK131" s="291"/>
      <c r="HL131" s="291"/>
      <c r="HM131" s="291"/>
      <c r="HN131" s="291"/>
      <c r="HO131" s="291"/>
      <c r="HP131" s="291"/>
      <c r="HQ131" s="291"/>
    </row>
    <row r="132" ht="12.0" customHeight="1">
      <c r="A132" s="281">
        <f t="shared" si="44"/>
        <v>127</v>
      </c>
      <c r="B132" s="282">
        <f>'4. Summary statistics'!B367</f>
        <v>44869</v>
      </c>
      <c r="C132" s="283" t="str">
        <f t="shared" si="22"/>
        <v>12-2022</v>
      </c>
      <c r="D132" s="284">
        <f>'4. Summary statistics'!C367</f>
        <v>44635</v>
      </c>
      <c r="E132" s="285" t="str">
        <f>'4. Summary statistics'!D367</f>
        <v>LKA36422K043</v>
      </c>
      <c r="F132" s="286">
        <f>'4. Summary statistics'!G367</f>
        <v>20000</v>
      </c>
      <c r="G132" s="287">
        <f t="shared" si="23"/>
        <v>234</v>
      </c>
      <c r="H132" s="288"/>
      <c r="I132" s="283"/>
      <c r="J132" s="289"/>
      <c r="K132" s="289"/>
      <c r="L132" s="289"/>
      <c r="M132" s="289"/>
      <c r="N132" s="289"/>
      <c r="O132" s="289"/>
      <c r="P132" s="52"/>
      <c r="Q132" s="52"/>
      <c r="R132" s="52"/>
      <c r="S132" s="202"/>
      <c r="T132" s="202"/>
      <c r="U132" s="202"/>
      <c r="V132" s="290">
        <f>'4. Summary statistics'!B367</f>
        <v>44869</v>
      </c>
      <c r="W132" s="202">
        <f t="shared" ref="W132:X132" si="1285">W131</f>
        <v>1.2178</v>
      </c>
      <c r="X132" s="202">
        <f t="shared" si="1285"/>
        <v>1.0844</v>
      </c>
      <c r="Y132" s="202"/>
      <c r="Z132" s="291">
        <f t="shared" si="25"/>
        <v>45234</v>
      </c>
      <c r="AA132" s="202">
        <f t="shared" ref="AA132:AB132" si="1286">AA131</f>
        <v>1.2178</v>
      </c>
      <c r="AB132" s="202">
        <f t="shared" si="1286"/>
        <v>1.0844</v>
      </c>
      <c r="AC132" s="202"/>
      <c r="AD132" s="291">
        <f t="shared" si="27"/>
        <v>45600</v>
      </c>
      <c r="AE132" s="202">
        <f t="shared" ref="AE132:AF132" si="1287">AE131</f>
        <v>1.2178</v>
      </c>
      <c r="AF132" s="202">
        <f t="shared" si="1287"/>
        <v>1.0844</v>
      </c>
      <c r="AG132" s="202"/>
      <c r="AH132" s="291">
        <f t="shared" si="29"/>
        <v>45965</v>
      </c>
      <c r="AI132" s="202">
        <f t="shared" ref="AI132:AJ132" si="1288">AI131</f>
        <v>1.2178</v>
      </c>
      <c r="AJ132" s="202">
        <f t="shared" si="1288"/>
        <v>1.0844</v>
      </c>
      <c r="AK132" s="202"/>
      <c r="AL132" s="291">
        <f t="shared" si="31"/>
        <v>46330</v>
      </c>
      <c r="AM132" s="202">
        <f t="shared" ref="AM132:AN132" si="1289">AM131</f>
        <v>1.2178</v>
      </c>
      <c r="AN132" s="202">
        <f t="shared" si="1289"/>
        <v>1.0844</v>
      </c>
      <c r="AO132" s="202"/>
      <c r="AP132" s="291">
        <f t="shared" si="33"/>
        <v>46695</v>
      </c>
      <c r="AQ132" s="202">
        <f t="shared" ref="AQ132:AR132" si="1290">AQ131</f>
        <v>1.2178</v>
      </c>
      <c r="AR132" s="202">
        <f t="shared" si="1290"/>
        <v>1.0844</v>
      </c>
      <c r="AS132" s="202"/>
      <c r="AT132" s="291">
        <f t="shared" si="35"/>
        <v>47061</v>
      </c>
      <c r="AU132" s="202">
        <f t="shared" ref="AU132:AV132" si="1291">AU131</f>
        <v>1.2178</v>
      </c>
      <c r="AV132" s="202">
        <f t="shared" si="1291"/>
        <v>1.0844</v>
      </c>
      <c r="AW132" s="202"/>
      <c r="AX132" s="291">
        <f t="shared" si="37"/>
        <v>47426</v>
      </c>
      <c r="AY132" s="202">
        <f t="shared" ref="AY132:AZ132" si="1292">AY131</f>
        <v>1.2178</v>
      </c>
      <c r="AZ132" s="202">
        <f t="shared" si="1292"/>
        <v>1.0844</v>
      </c>
      <c r="BA132" s="202"/>
      <c r="BB132" s="291">
        <f t="shared" si="39"/>
        <v>47791</v>
      </c>
      <c r="BC132" s="202">
        <f t="shared" ref="BC132:BD132" si="1293">BC131</f>
        <v>1.2178</v>
      </c>
      <c r="BD132" s="202">
        <f t="shared" si="1293"/>
        <v>1.0844</v>
      </c>
      <c r="BE132" s="202"/>
      <c r="BF132" s="291">
        <f t="shared" si="41"/>
        <v>48156</v>
      </c>
      <c r="BG132" s="202">
        <f t="shared" ref="BG132:BH132" si="1294">BG131</f>
        <v>1.2178</v>
      </c>
      <c r="BH132" s="202">
        <f t="shared" si="1294"/>
        <v>1.0844</v>
      </c>
      <c r="BI132" s="202"/>
      <c r="BJ132" s="291">
        <f t="shared" si="43"/>
        <v>48522</v>
      </c>
      <c r="BK132" s="291"/>
      <c r="BL132" s="291"/>
      <c r="BM132" s="291"/>
      <c r="BN132" s="291"/>
      <c r="BO132" s="291"/>
      <c r="BP132" s="291"/>
      <c r="BQ132" s="291"/>
      <c r="BR132" s="291"/>
      <c r="BS132" s="291"/>
      <c r="BT132" s="291"/>
      <c r="BU132" s="291"/>
      <c r="BV132" s="291"/>
      <c r="BW132" s="291"/>
      <c r="BX132" s="291"/>
      <c r="BY132" s="291"/>
      <c r="BZ132" s="291"/>
      <c r="CA132" s="291"/>
      <c r="CB132" s="291"/>
      <c r="CC132" s="291"/>
      <c r="CD132" s="291"/>
      <c r="CE132" s="291"/>
      <c r="CF132" s="291"/>
      <c r="CG132" s="291"/>
      <c r="CH132" s="291"/>
      <c r="CI132" s="291"/>
      <c r="CJ132" s="291"/>
      <c r="CK132" s="291"/>
      <c r="CL132" s="291"/>
      <c r="CM132" s="291"/>
      <c r="CN132" s="291"/>
      <c r="CO132" s="291"/>
      <c r="CP132" s="291"/>
      <c r="CQ132" s="291"/>
      <c r="CR132" s="291"/>
      <c r="CS132" s="291"/>
      <c r="CT132" s="291"/>
      <c r="CU132" s="291"/>
      <c r="CV132" s="291"/>
      <c r="CW132" s="291"/>
      <c r="CX132" s="291"/>
      <c r="CY132" s="291"/>
      <c r="CZ132" s="291"/>
      <c r="DA132" s="291"/>
      <c r="DB132" s="291"/>
      <c r="DC132" s="291"/>
      <c r="DD132" s="291"/>
      <c r="DE132" s="291"/>
      <c r="DF132" s="291"/>
      <c r="DG132" s="291"/>
      <c r="DH132" s="291"/>
      <c r="DI132" s="291"/>
      <c r="DJ132" s="291"/>
      <c r="DK132" s="291"/>
      <c r="DL132" s="291"/>
      <c r="DM132" s="291"/>
      <c r="DN132" s="291"/>
      <c r="DO132" s="291"/>
      <c r="DP132" s="291"/>
      <c r="DQ132" s="291"/>
      <c r="DR132" s="291"/>
      <c r="DS132" s="291"/>
      <c r="DT132" s="291"/>
      <c r="DU132" s="291"/>
      <c r="DV132" s="291"/>
      <c r="DW132" s="291"/>
      <c r="DX132" s="291"/>
      <c r="DY132" s="291"/>
      <c r="DZ132" s="291"/>
      <c r="EA132" s="291"/>
      <c r="EB132" s="291"/>
      <c r="EC132" s="291"/>
      <c r="ED132" s="291"/>
      <c r="EE132" s="291"/>
      <c r="EF132" s="291"/>
      <c r="EG132" s="291"/>
      <c r="EH132" s="291"/>
      <c r="EI132" s="291"/>
      <c r="EJ132" s="291"/>
      <c r="EK132" s="291"/>
      <c r="EL132" s="291"/>
      <c r="EM132" s="291"/>
      <c r="EN132" s="291"/>
      <c r="EO132" s="291"/>
      <c r="EP132" s="291"/>
      <c r="EQ132" s="291"/>
      <c r="ER132" s="291"/>
      <c r="ES132" s="291"/>
      <c r="ET132" s="291"/>
      <c r="EU132" s="291"/>
      <c r="EV132" s="291"/>
      <c r="EW132" s="291"/>
      <c r="EX132" s="291"/>
      <c r="EY132" s="291"/>
      <c r="EZ132" s="291"/>
      <c r="FA132" s="291"/>
      <c r="FB132" s="291"/>
      <c r="FC132" s="291"/>
      <c r="FD132" s="291"/>
      <c r="FE132" s="291"/>
      <c r="FF132" s="291"/>
      <c r="FG132" s="291"/>
      <c r="FH132" s="291"/>
      <c r="FI132" s="291"/>
      <c r="FJ132" s="291"/>
      <c r="FK132" s="291"/>
      <c r="FL132" s="291"/>
      <c r="FM132" s="291"/>
      <c r="FN132" s="291"/>
      <c r="FO132" s="291"/>
      <c r="FP132" s="291"/>
      <c r="FQ132" s="291"/>
      <c r="FR132" s="291"/>
      <c r="FS132" s="291"/>
      <c r="FT132" s="291"/>
      <c r="FU132" s="291"/>
      <c r="FV132" s="291"/>
      <c r="FW132" s="291"/>
      <c r="FX132" s="291"/>
      <c r="FY132" s="291"/>
      <c r="FZ132" s="291"/>
      <c r="GA132" s="291"/>
      <c r="GB132" s="291"/>
      <c r="GC132" s="291"/>
      <c r="GD132" s="291"/>
      <c r="GE132" s="291"/>
      <c r="GF132" s="291"/>
      <c r="GG132" s="291"/>
      <c r="GH132" s="291"/>
      <c r="GI132" s="291"/>
      <c r="GJ132" s="291"/>
      <c r="GK132" s="291"/>
      <c r="GL132" s="291"/>
      <c r="GM132" s="291"/>
      <c r="GN132" s="291"/>
      <c r="GO132" s="291"/>
      <c r="GP132" s="291"/>
      <c r="GQ132" s="291"/>
      <c r="GR132" s="291"/>
      <c r="GS132" s="291"/>
      <c r="GT132" s="291"/>
      <c r="GU132" s="291"/>
      <c r="GV132" s="291"/>
      <c r="GW132" s="291"/>
      <c r="GX132" s="291"/>
      <c r="GY132" s="291"/>
      <c r="GZ132" s="291"/>
      <c r="HA132" s="291"/>
      <c r="HB132" s="291"/>
      <c r="HC132" s="291"/>
      <c r="HD132" s="291"/>
      <c r="HE132" s="291"/>
      <c r="HF132" s="291"/>
      <c r="HG132" s="291"/>
      <c r="HH132" s="291"/>
      <c r="HI132" s="291"/>
      <c r="HJ132" s="291"/>
      <c r="HK132" s="291"/>
      <c r="HL132" s="291"/>
      <c r="HM132" s="291"/>
      <c r="HN132" s="291"/>
      <c r="HO132" s="291"/>
      <c r="HP132" s="291"/>
      <c r="HQ132" s="291"/>
    </row>
    <row r="133" ht="12.0" customHeight="1">
      <c r="A133" s="281">
        <f t="shared" si="44"/>
        <v>128</v>
      </c>
      <c r="B133" s="282">
        <f>'4. Summary statistics'!B368</f>
        <v>44869</v>
      </c>
      <c r="C133" s="283" t="str">
        <f t="shared" si="22"/>
        <v>12-2022</v>
      </c>
      <c r="D133" s="284">
        <f>'4. Summary statistics'!C368</f>
        <v>44669</v>
      </c>
      <c r="E133" s="285" t="str">
        <f>'4. Summary statistics'!D368</f>
        <v>LKA36422K043</v>
      </c>
      <c r="F133" s="286">
        <f>'4. Summary statistics'!G368</f>
        <v>28876.17</v>
      </c>
      <c r="G133" s="287">
        <f t="shared" si="23"/>
        <v>200</v>
      </c>
      <c r="H133" s="288"/>
      <c r="I133" s="283"/>
      <c r="J133" s="289"/>
      <c r="K133" s="289"/>
      <c r="L133" s="289"/>
      <c r="M133" s="289"/>
      <c r="N133" s="289"/>
      <c r="O133" s="289"/>
      <c r="P133" s="52"/>
      <c r="Q133" s="52"/>
      <c r="R133" s="52"/>
      <c r="S133" s="202"/>
      <c r="T133" s="202"/>
      <c r="U133" s="202"/>
      <c r="V133" s="290">
        <f>'4. Summary statistics'!B368</f>
        <v>44869</v>
      </c>
      <c r="W133" s="202">
        <f t="shared" ref="W133:X133" si="1295">W132</f>
        <v>1.2178</v>
      </c>
      <c r="X133" s="202">
        <f t="shared" si="1295"/>
        <v>1.0844</v>
      </c>
      <c r="Y133" s="202"/>
      <c r="Z133" s="291">
        <f t="shared" si="25"/>
        <v>45234</v>
      </c>
      <c r="AA133" s="202">
        <f t="shared" ref="AA133:AB133" si="1296">AA132</f>
        <v>1.2178</v>
      </c>
      <c r="AB133" s="202">
        <f t="shared" si="1296"/>
        <v>1.0844</v>
      </c>
      <c r="AC133" s="202"/>
      <c r="AD133" s="291">
        <f t="shared" si="27"/>
        <v>45600</v>
      </c>
      <c r="AE133" s="202">
        <f t="shared" ref="AE133:AF133" si="1297">AE132</f>
        <v>1.2178</v>
      </c>
      <c r="AF133" s="202">
        <f t="shared" si="1297"/>
        <v>1.0844</v>
      </c>
      <c r="AG133" s="202"/>
      <c r="AH133" s="291">
        <f t="shared" si="29"/>
        <v>45965</v>
      </c>
      <c r="AI133" s="202">
        <f t="shared" ref="AI133:AJ133" si="1298">AI132</f>
        <v>1.2178</v>
      </c>
      <c r="AJ133" s="202">
        <f t="shared" si="1298"/>
        <v>1.0844</v>
      </c>
      <c r="AK133" s="202"/>
      <c r="AL133" s="291">
        <f t="shared" si="31"/>
        <v>46330</v>
      </c>
      <c r="AM133" s="202">
        <f t="shared" ref="AM133:AN133" si="1299">AM132</f>
        <v>1.2178</v>
      </c>
      <c r="AN133" s="202">
        <f t="shared" si="1299"/>
        <v>1.0844</v>
      </c>
      <c r="AO133" s="202"/>
      <c r="AP133" s="291">
        <f t="shared" si="33"/>
        <v>46695</v>
      </c>
      <c r="AQ133" s="202">
        <f t="shared" ref="AQ133:AR133" si="1300">AQ132</f>
        <v>1.2178</v>
      </c>
      <c r="AR133" s="202">
        <f t="shared" si="1300"/>
        <v>1.0844</v>
      </c>
      <c r="AS133" s="202"/>
      <c r="AT133" s="291">
        <f t="shared" si="35"/>
        <v>47061</v>
      </c>
      <c r="AU133" s="202">
        <f t="shared" ref="AU133:AV133" si="1301">AU132</f>
        <v>1.2178</v>
      </c>
      <c r="AV133" s="202">
        <f t="shared" si="1301"/>
        <v>1.0844</v>
      </c>
      <c r="AW133" s="202"/>
      <c r="AX133" s="291">
        <f t="shared" si="37"/>
        <v>47426</v>
      </c>
      <c r="AY133" s="202">
        <f t="shared" ref="AY133:AZ133" si="1302">AY132</f>
        <v>1.2178</v>
      </c>
      <c r="AZ133" s="202">
        <f t="shared" si="1302"/>
        <v>1.0844</v>
      </c>
      <c r="BA133" s="202"/>
      <c r="BB133" s="291">
        <f t="shared" si="39"/>
        <v>47791</v>
      </c>
      <c r="BC133" s="202">
        <f t="shared" ref="BC133:BD133" si="1303">BC132</f>
        <v>1.2178</v>
      </c>
      <c r="BD133" s="202">
        <f t="shared" si="1303"/>
        <v>1.0844</v>
      </c>
      <c r="BE133" s="202"/>
      <c r="BF133" s="291">
        <f t="shared" si="41"/>
        <v>48156</v>
      </c>
      <c r="BG133" s="202">
        <f t="shared" ref="BG133:BH133" si="1304">BG132</f>
        <v>1.2178</v>
      </c>
      <c r="BH133" s="202">
        <f t="shared" si="1304"/>
        <v>1.0844</v>
      </c>
      <c r="BI133" s="202"/>
      <c r="BJ133" s="291">
        <f t="shared" si="43"/>
        <v>48522</v>
      </c>
      <c r="BK133" s="291"/>
      <c r="BL133" s="291"/>
      <c r="BM133" s="291"/>
      <c r="BN133" s="291"/>
      <c r="BO133" s="291"/>
      <c r="BP133" s="291"/>
      <c r="BQ133" s="291"/>
      <c r="BR133" s="291"/>
      <c r="BS133" s="291"/>
      <c r="BT133" s="291"/>
      <c r="BU133" s="291"/>
      <c r="BV133" s="291"/>
      <c r="BW133" s="291"/>
      <c r="BX133" s="291"/>
      <c r="BY133" s="291"/>
      <c r="BZ133" s="291"/>
      <c r="CA133" s="291"/>
      <c r="CB133" s="291"/>
      <c r="CC133" s="291"/>
      <c r="CD133" s="291"/>
      <c r="CE133" s="291"/>
      <c r="CF133" s="291"/>
      <c r="CG133" s="291"/>
      <c r="CH133" s="291"/>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c r="EE133" s="291"/>
      <c r="EF133" s="291"/>
      <c r="EG133" s="291"/>
      <c r="EH133" s="291"/>
      <c r="EI133" s="291"/>
      <c r="EJ133" s="291"/>
      <c r="EK133" s="291"/>
      <c r="EL133" s="291"/>
      <c r="EM133" s="291"/>
      <c r="EN133" s="291"/>
      <c r="EO133" s="291"/>
      <c r="EP133" s="291"/>
      <c r="EQ133" s="291"/>
      <c r="ER133" s="291"/>
      <c r="ES133" s="291"/>
      <c r="ET133" s="291"/>
      <c r="EU133" s="291"/>
      <c r="EV133" s="291"/>
      <c r="EW133" s="291"/>
      <c r="EX133" s="291"/>
      <c r="EY133" s="291"/>
      <c r="EZ133" s="291"/>
      <c r="FA133" s="291"/>
      <c r="FB133" s="291"/>
      <c r="FC133" s="291"/>
      <c r="FD133" s="291"/>
      <c r="FE133" s="291"/>
      <c r="FF133" s="291"/>
      <c r="FG133" s="291"/>
      <c r="FH133" s="291"/>
      <c r="FI133" s="291"/>
      <c r="FJ133" s="291"/>
      <c r="FK133" s="291"/>
      <c r="FL133" s="291"/>
      <c r="FM133" s="291"/>
      <c r="FN133" s="291"/>
      <c r="FO133" s="291"/>
      <c r="FP133" s="291"/>
      <c r="FQ133" s="291"/>
      <c r="FR133" s="291"/>
      <c r="FS133" s="291"/>
      <c r="FT133" s="291"/>
      <c r="FU133" s="291"/>
      <c r="FV133" s="291"/>
      <c r="FW133" s="291"/>
      <c r="FX133" s="291"/>
      <c r="FY133" s="291"/>
      <c r="FZ133" s="291"/>
      <c r="GA133" s="291"/>
      <c r="GB133" s="291"/>
      <c r="GC133" s="291"/>
      <c r="GD133" s="291"/>
      <c r="GE133" s="291"/>
      <c r="GF133" s="291"/>
      <c r="GG133" s="291"/>
      <c r="GH133" s="291"/>
      <c r="GI133" s="291"/>
      <c r="GJ133" s="291"/>
      <c r="GK133" s="291"/>
      <c r="GL133" s="291"/>
      <c r="GM133" s="291"/>
      <c r="GN133" s="291"/>
      <c r="GO133" s="291"/>
      <c r="GP133" s="291"/>
      <c r="GQ133" s="291"/>
      <c r="GR133" s="291"/>
      <c r="GS133" s="291"/>
      <c r="GT133" s="291"/>
      <c r="GU133" s="291"/>
      <c r="GV133" s="291"/>
      <c r="GW133" s="291"/>
      <c r="GX133" s="291"/>
      <c r="GY133" s="291"/>
      <c r="GZ133" s="291"/>
      <c r="HA133" s="291"/>
      <c r="HB133" s="291"/>
      <c r="HC133" s="291"/>
      <c r="HD133" s="291"/>
      <c r="HE133" s="291"/>
      <c r="HF133" s="291"/>
      <c r="HG133" s="291"/>
      <c r="HH133" s="291"/>
      <c r="HI133" s="291"/>
      <c r="HJ133" s="291"/>
      <c r="HK133" s="291"/>
      <c r="HL133" s="291"/>
      <c r="HM133" s="291"/>
      <c r="HN133" s="291"/>
      <c r="HO133" s="291"/>
      <c r="HP133" s="291"/>
      <c r="HQ133" s="291"/>
    </row>
    <row r="134" ht="12.0" customHeight="1">
      <c r="A134" s="281">
        <f t="shared" si="44"/>
        <v>129</v>
      </c>
      <c r="B134" s="282">
        <f>'4. Summary statistics'!B369</f>
        <v>44869</v>
      </c>
      <c r="C134" s="283" t="str">
        <f t="shared" si="22"/>
        <v>12-2022</v>
      </c>
      <c r="D134" s="284">
        <f>'4. Summary statistics'!C369</f>
        <v>44687</v>
      </c>
      <c r="E134" s="285" t="str">
        <f>'4. Summary statistics'!D369</f>
        <v>LKA18222K049</v>
      </c>
      <c r="F134" s="286">
        <f>'4. Summary statistics'!G369</f>
        <v>19560.88</v>
      </c>
      <c r="G134" s="287">
        <f t="shared" si="23"/>
        <v>182</v>
      </c>
      <c r="H134" s="288"/>
      <c r="I134" s="283"/>
      <c r="J134" s="289"/>
      <c r="K134" s="289"/>
      <c r="L134" s="289"/>
      <c r="M134" s="289"/>
      <c r="N134" s="289"/>
      <c r="O134" s="289"/>
      <c r="P134" s="52"/>
      <c r="Q134" s="52"/>
      <c r="R134" s="52"/>
      <c r="S134" s="202"/>
      <c r="T134" s="202"/>
      <c r="U134" s="202"/>
      <c r="V134" s="290">
        <f>'4. Summary statistics'!B369</f>
        <v>44869</v>
      </c>
      <c r="W134" s="202">
        <f t="shared" ref="W134:X134" si="1305">W133</f>
        <v>1.2178</v>
      </c>
      <c r="X134" s="202">
        <f t="shared" si="1305"/>
        <v>1.0844</v>
      </c>
      <c r="Y134" s="202"/>
      <c r="Z134" s="291">
        <f t="shared" si="25"/>
        <v>45234</v>
      </c>
      <c r="AA134" s="202">
        <f t="shared" ref="AA134:AB134" si="1306">AA133</f>
        <v>1.2178</v>
      </c>
      <c r="AB134" s="202">
        <f t="shared" si="1306"/>
        <v>1.0844</v>
      </c>
      <c r="AC134" s="202"/>
      <c r="AD134" s="291">
        <f t="shared" si="27"/>
        <v>45600</v>
      </c>
      <c r="AE134" s="202">
        <f t="shared" ref="AE134:AF134" si="1307">AE133</f>
        <v>1.2178</v>
      </c>
      <c r="AF134" s="202">
        <f t="shared" si="1307"/>
        <v>1.0844</v>
      </c>
      <c r="AG134" s="202"/>
      <c r="AH134" s="291">
        <f t="shared" si="29"/>
        <v>45965</v>
      </c>
      <c r="AI134" s="202">
        <f t="shared" ref="AI134:AJ134" si="1308">AI133</f>
        <v>1.2178</v>
      </c>
      <c r="AJ134" s="202">
        <f t="shared" si="1308"/>
        <v>1.0844</v>
      </c>
      <c r="AK134" s="202"/>
      <c r="AL134" s="291">
        <f t="shared" si="31"/>
        <v>46330</v>
      </c>
      <c r="AM134" s="202">
        <f t="shared" ref="AM134:AN134" si="1309">AM133</f>
        <v>1.2178</v>
      </c>
      <c r="AN134" s="202">
        <f t="shared" si="1309"/>
        <v>1.0844</v>
      </c>
      <c r="AO134" s="202"/>
      <c r="AP134" s="291">
        <f t="shared" si="33"/>
        <v>46695</v>
      </c>
      <c r="AQ134" s="202">
        <f t="shared" ref="AQ134:AR134" si="1310">AQ133</f>
        <v>1.2178</v>
      </c>
      <c r="AR134" s="202">
        <f t="shared" si="1310"/>
        <v>1.0844</v>
      </c>
      <c r="AS134" s="202"/>
      <c r="AT134" s="291">
        <f t="shared" si="35"/>
        <v>47061</v>
      </c>
      <c r="AU134" s="202">
        <f t="shared" ref="AU134:AV134" si="1311">AU133</f>
        <v>1.2178</v>
      </c>
      <c r="AV134" s="202">
        <f t="shared" si="1311"/>
        <v>1.0844</v>
      </c>
      <c r="AW134" s="202"/>
      <c r="AX134" s="291">
        <f t="shared" si="37"/>
        <v>47426</v>
      </c>
      <c r="AY134" s="202">
        <f t="shared" ref="AY134:AZ134" si="1312">AY133</f>
        <v>1.2178</v>
      </c>
      <c r="AZ134" s="202">
        <f t="shared" si="1312"/>
        <v>1.0844</v>
      </c>
      <c r="BA134" s="202"/>
      <c r="BB134" s="291">
        <f t="shared" si="39"/>
        <v>47791</v>
      </c>
      <c r="BC134" s="202">
        <f t="shared" ref="BC134:BD134" si="1313">BC133</f>
        <v>1.2178</v>
      </c>
      <c r="BD134" s="202">
        <f t="shared" si="1313"/>
        <v>1.0844</v>
      </c>
      <c r="BE134" s="202"/>
      <c r="BF134" s="291">
        <f t="shared" si="41"/>
        <v>48156</v>
      </c>
      <c r="BG134" s="202">
        <f t="shared" ref="BG134:BH134" si="1314">BG133</f>
        <v>1.2178</v>
      </c>
      <c r="BH134" s="202">
        <f t="shared" si="1314"/>
        <v>1.0844</v>
      </c>
      <c r="BI134" s="202"/>
      <c r="BJ134" s="291">
        <f t="shared" si="43"/>
        <v>48522</v>
      </c>
      <c r="BK134" s="291"/>
      <c r="BL134" s="291"/>
      <c r="BM134" s="291"/>
      <c r="BN134" s="291"/>
      <c r="BO134" s="291"/>
      <c r="BP134" s="291"/>
      <c r="BQ134" s="291"/>
      <c r="BR134" s="291"/>
      <c r="BS134" s="291"/>
      <c r="BT134" s="291"/>
      <c r="BU134" s="291"/>
      <c r="BV134" s="291"/>
      <c r="BW134" s="291"/>
      <c r="BX134" s="291"/>
      <c r="BY134" s="291"/>
      <c r="BZ134" s="291"/>
      <c r="CA134" s="291"/>
      <c r="CB134" s="291"/>
      <c r="CC134" s="291"/>
      <c r="CD134" s="291"/>
      <c r="CE134" s="291"/>
      <c r="CF134" s="291"/>
      <c r="CG134" s="291"/>
      <c r="CH134" s="291"/>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c r="EE134" s="291"/>
      <c r="EF134" s="291"/>
      <c r="EG134" s="291"/>
      <c r="EH134" s="291"/>
      <c r="EI134" s="291"/>
      <c r="EJ134" s="291"/>
      <c r="EK134" s="291"/>
      <c r="EL134" s="291"/>
      <c r="EM134" s="291"/>
      <c r="EN134" s="291"/>
      <c r="EO134" s="291"/>
      <c r="EP134" s="291"/>
      <c r="EQ134" s="291"/>
      <c r="ER134" s="291"/>
      <c r="ES134" s="291"/>
      <c r="ET134" s="291"/>
      <c r="EU134" s="291"/>
      <c r="EV134" s="291"/>
      <c r="EW134" s="291"/>
      <c r="EX134" s="291"/>
      <c r="EY134" s="291"/>
      <c r="EZ134" s="291"/>
      <c r="FA134" s="291"/>
      <c r="FB134" s="291"/>
      <c r="FC134" s="291"/>
      <c r="FD134" s="291"/>
      <c r="FE134" s="291"/>
      <c r="FF134" s="291"/>
      <c r="FG134" s="291"/>
      <c r="FH134" s="291"/>
      <c r="FI134" s="291"/>
      <c r="FJ134" s="291"/>
      <c r="FK134" s="291"/>
      <c r="FL134" s="291"/>
      <c r="FM134" s="291"/>
      <c r="FN134" s="291"/>
      <c r="FO134" s="291"/>
      <c r="FP134" s="291"/>
      <c r="FQ134" s="291"/>
      <c r="FR134" s="291"/>
      <c r="FS134" s="291"/>
      <c r="FT134" s="291"/>
      <c r="FU134" s="291"/>
      <c r="FV134" s="291"/>
      <c r="FW134" s="291"/>
      <c r="FX134" s="291"/>
      <c r="FY134" s="291"/>
      <c r="FZ134" s="291"/>
      <c r="GA134" s="291"/>
      <c r="GB134" s="291"/>
      <c r="GC134" s="291"/>
      <c r="GD134" s="291"/>
      <c r="GE134" s="291"/>
      <c r="GF134" s="291"/>
      <c r="GG134" s="291"/>
      <c r="GH134" s="291"/>
      <c r="GI134" s="291"/>
      <c r="GJ134" s="291"/>
      <c r="GK134" s="291"/>
      <c r="GL134" s="291"/>
      <c r="GM134" s="291"/>
      <c r="GN134" s="291"/>
      <c r="GO134" s="291"/>
      <c r="GP134" s="291"/>
      <c r="GQ134" s="291"/>
      <c r="GR134" s="291"/>
      <c r="GS134" s="291"/>
      <c r="GT134" s="291"/>
      <c r="GU134" s="291"/>
      <c r="GV134" s="291"/>
      <c r="GW134" s="291"/>
      <c r="GX134" s="291"/>
      <c r="GY134" s="291"/>
      <c r="GZ134" s="291"/>
      <c r="HA134" s="291"/>
      <c r="HB134" s="291"/>
      <c r="HC134" s="291"/>
      <c r="HD134" s="291"/>
      <c r="HE134" s="291"/>
      <c r="HF134" s="291"/>
      <c r="HG134" s="291"/>
      <c r="HH134" s="291"/>
      <c r="HI134" s="291"/>
      <c r="HJ134" s="291"/>
      <c r="HK134" s="291"/>
      <c r="HL134" s="291"/>
      <c r="HM134" s="291"/>
      <c r="HN134" s="291"/>
      <c r="HO134" s="291"/>
      <c r="HP134" s="291"/>
      <c r="HQ134" s="291"/>
    </row>
    <row r="135" ht="12.0" customHeight="1">
      <c r="A135" s="281">
        <f t="shared" si="44"/>
        <v>130</v>
      </c>
      <c r="B135" s="282">
        <f>'4. Summary statistics'!B370</f>
        <v>44869</v>
      </c>
      <c r="C135" s="283" t="str">
        <f t="shared" si="22"/>
        <v>12-2022</v>
      </c>
      <c r="D135" s="284">
        <f>'4. Summary statistics'!C370</f>
        <v>44729</v>
      </c>
      <c r="E135" s="285" t="str">
        <f>'4. Summary statistics'!D370</f>
        <v>LKA36422K043</v>
      </c>
      <c r="F135" s="286">
        <f>'4. Summary statistics'!G370</f>
        <v>20000</v>
      </c>
      <c r="G135" s="287">
        <f t="shared" si="23"/>
        <v>140</v>
      </c>
      <c r="H135" s="288"/>
      <c r="I135" s="283"/>
      <c r="J135" s="289"/>
      <c r="K135" s="289"/>
      <c r="L135" s="289"/>
      <c r="M135" s="289"/>
      <c r="N135" s="289"/>
      <c r="O135" s="289"/>
      <c r="P135" s="52"/>
      <c r="Q135" s="52"/>
      <c r="R135" s="52"/>
      <c r="S135" s="202"/>
      <c r="T135" s="202"/>
      <c r="U135" s="202"/>
      <c r="V135" s="290">
        <f>'4. Summary statistics'!B370</f>
        <v>44869</v>
      </c>
      <c r="W135" s="202">
        <f t="shared" ref="W135:X135" si="1315">W134</f>
        <v>1.2178</v>
      </c>
      <c r="X135" s="202">
        <f t="shared" si="1315"/>
        <v>1.0844</v>
      </c>
      <c r="Y135" s="202"/>
      <c r="Z135" s="291">
        <f t="shared" si="25"/>
        <v>45234</v>
      </c>
      <c r="AA135" s="202">
        <f t="shared" ref="AA135:AB135" si="1316">AA134</f>
        <v>1.2178</v>
      </c>
      <c r="AB135" s="202">
        <f t="shared" si="1316"/>
        <v>1.0844</v>
      </c>
      <c r="AC135" s="202"/>
      <c r="AD135" s="291">
        <f t="shared" si="27"/>
        <v>45600</v>
      </c>
      <c r="AE135" s="202">
        <f t="shared" ref="AE135:AF135" si="1317">AE134</f>
        <v>1.2178</v>
      </c>
      <c r="AF135" s="202">
        <f t="shared" si="1317"/>
        <v>1.0844</v>
      </c>
      <c r="AG135" s="202"/>
      <c r="AH135" s="291">
        <f t="shared" si="29"/>
        <v>45965</v>
      </c>
      <c r="AI135" s="202">
        <f t="shared" ref="AI135:AJ135" si="1318">AI134</f>
        <v>1.2178</v>
      </c>
      <c r="AJ135" s="202">
        <f t="shared" si="1318"/>
        <v>1.0844</v>
      </c>
      <c r="AK135" s="202"/>
      <c r="AL135" s="291">
        <f t="shared" si="31"/>
        <v>46330</v>
      </c>
      <c r="AM135" s="202">
        <f t="shared" ref="AM135:AN135" si="1319">AM134</f>
        <v>1.2178</v>
      </c>
      <c r="AN135" s="202">
        <f t="shared" si="1319"/>
        <v>1.0844</v>
      </c>
      <c r="AO135" s="202"/>
      <c r="AP135" s="291">
        <f t="shared" si="33"/>
        <v>46695</v>
      </c>
      <c r="AQ135" s="202">
        <f t="shared" ref="AQ135:AR135" si="1320">AQ134</f>
        <v>1.2178</v>
      </c>
      <c r="AR135" s="202">
        <f t="shared" si="1320"/>
        <v>1.0844</v>
      </c>
      <c r="AS135" s="202"/>
      <c r="AT135" s="291">
        <f t="shared" si="35"/>
        <v>47061</v>
      </c>
      <c r="AU135" s="202">
        <f t="shared" ref="AU135:AV135" si="1321">AU134</f>
        <v>1.2178</v>
      </c>
      <c r="AV135" s="202">
        <f t="shared" si="1321"/>
        <v>1.0844</v>
      </c>
      <c r="AW135" s="202"/>
      <c r="AX135" s="291">
        <f t="shared" si="37"/>
        <v>47426</v>
      </c>
      <c r="AY135" s="202">
        <f t="shared" ref="AY135:AZ135" si="1322">AY134</f>
        <v>1.2178</v>
      </c>
      <c r="AZ135" s="202">
        <f t="shared" si="1322"/>
        <v>1.0844</v>
      </c>
      <c r="BA135" s="202"/>
      <c r="BB135" s="291">
        <f t="shared" si="39"/>
        <v>47791</v>
      </c>
      <c r="BC135" s="202">
        <f t="shared" ref="BC135:BD135" si="1323">BC134</f>
        <v>1.2178</v>
      </c>
      <c r="BD135" s="202">
        <f t="shared" si="1323"/>
        <v>1.0844</v>
      </c>
      <c r="BE135" s="202"/>
      <c r="BF135" s="291">
        <f t="shared" si="41"/>
        <v>48156</v>
      </c>
      <c r="BG135" s="202">
        <f t="shared" ref="BG135:BH135" si="1324">BG134</f>
        <v>1.2178</v>
      </c>
      <c r="BH135" s="202">
        <f t="shared" si="1324"/>
        <v>1.0844</v>
      </c>
      <c r="BI135" s="202"/>
      <c r="BJ135" s="291">
        <f t="shared" si="43"/>
        <v>48522</v>
      </c>
      <c r="BK135" s="291"/>
      <c r="BL135" s="291"/>
      <c r="BM135" s="291"/>
      <c r="BN135" s="291"/>
      <c r="BO135" s="291"/>
      <c r="BP135" s="291"/>
      <c r="BQ135" s="291"/>
      <c r="BR135" s="291"/>
      <c r="BS135" s="291"/>
      <c r="BT135" s="291"/>
      <c r="BU135" s="291"/>
      <c r="BV135" s="291"/>
      <c r="BW135" s="291"/>
      <c r="BX135" s="291"/>
      <c r="BY135" s="291"/>
      <c r="BZ135" s="291"/>
      <c r="CA135" s="291"/>
      <c r="CB135" s="291"/>
      <c r="CC135" s="291"/>
      <c r="CD135" s="291"/>
      <c r="CE135" s="291"/>
      <c r="CF135" s="291"/>
      <c r="CG135" s="291"/>
      <c r="CH135" s="291"/>
      <c r="CI135" s="291"/>
      <c r="CJ135" s="291"/>
      <c r="CK135" s="291"/>
      <c r="CL135" s="291"/>
      <c r="CM135" s="291"/>
      <c r="CN135" s="291"/>
      <c r="CO135" s="291"/>
      <c r="CP135" s="291"/>
      <c r="CQ135" s="291"/>
      <c r="CR135" s="291"/>
      <c r="CS135" s="291"/>
      <c r="CT135" s="291"/>
      <c r="CU135" s="291"/>
      <c r="CV135" s="291"/>
      <c r="CW135" s="291"/>
      <c r="CX135" s="291"/>
      <c r="CY135" s="291"/>
      <c r="CZ135" s="291"/>
      <c r="DA135" s="291"/>
      <c r="DB135" s="291"/>
      <c r="DC135" s="291"/>
      <c r="DD135" s="291"/>
      <c r="DE135" s="291"/>
      <c r="DF135" s="291"/>
      <c r="DG135" s="291"/>
      <c r="DH135" s="291"/>
      <c r="DI135" s="291"/>
      <c r="DJ135" s="291"/>
      <c r="DK135" s="291"/>
      <c r="DL135" s="291"/>
      <c r="DM135" s="291"/>
      <c r="DN135" s="291"/>
      <c r="DO135" s="291"/>
      <c r="DP135" s="291"/>
      <c r="DQ135" s="291"/>
      <c r="DR135" s="291"/>
      <c r="DS135" s="291"/>
      <c r="DT135" s="291"/>
      <c r="DU135" s="291"/>
      <c r="DV135" s="291"/>
      <c r="DW135" s="291"/>
      <c r="DX135" s="291"/>
      <c r="DY135" s="291"/>
      <c r="DZ135" s="291"/>
      <c r="EA135" s="291"/>
      <c r="EB135" s="291"/>
      <c r="EC135" s="291"/>
      <c r="ED135" s="291"/>
      <c r="EE135" s="291"/>
      <c r="EF135" s="291"/>
      <c r="EG135" s="291"/>
      <c r="EH135" s="291"/>
      <c r="EI135" s="291"/>
      <c r="EJ135" s="291"/>
      <c r="EK135" s="291"/>
      <c r="EL135" s="291"/>
      <c r="EM135" s="291"/>
      <c r="EN135" s="291"/>
      <c r="EO135" s="291"/>
      <c r="EP135" s="291"/>
      <c r="EQ135" s="291"/>
      <c r="ER135" s="291"/>
      <c r="ES135" s="291"/>
      <c r="ET135" s="291"/>
      <c r="EU135" s="291"/>
      <c r="EV135" s="291"/>
      <c r="EW135" s="291"/>
      <c r="EX135" s="291"/>
      <c r="EY135" s="291"/>
      <c r="EZ135" s="291"/>
      <c r="FA135" s="291"/>
      <c r="FB135" s="291"/>
      <c r="FC135" s="291"/>
      <c r="FD135" s="291"/>
      <c r="FE135" s="291"/>
      <c r="FF135" s="291"/>
      <c r="FG135" s="291"/>
      <c r="FH135" s="291"/>
      <c r="FI135" s="291"/>
      <c r="FJ135" s="291"/>
      <c r="FK135" s="291"/>
      <c r="FL135" s="291"/>
      <c r="FM135" s="291"/>
      <c r="FN135" s="291"/>
      <c r="FO135" s="291"/>
      <c r="FP135" s="291"/>
      <c r="FQ135" s="291"/>
      <c r="FR135" s="291"/>
      <c r="FS135" s="291"/>
      <c r="FT135" s="291"/>
      <c r="FU135" s="291"/>
      <c r="FV135" s="291"/>
      <c r="FW135" s="291"/>
      <c r="FX135" s="291"/>
      <c r="FY135" s="291"/>
      <c r="FZ135" s="291"/>
      <c r="GA135" s="291"/>
      <c r="GB135" s="291"/>
      <c r="GC135" s="291"/>
      <c r="GD135" s="291"/>
      <c r="GE135" s="291"/>
      <c r="GF135" s="291"/>
      <c r="GG135" s="291"/>
      <c r="GH135" s="291"/>
      <c r="GI135" s="291"/>
      <c r="GJ135" s="291"/>
      <c r="GK135" s="291"/>
      <c r="GL135" s="291"/>
      <c r="GM135" s="291"/>
      <c r="GN135" s="291"/>
      <c r="GO135" s="291"/>
      <c r="GP135" s="291"/>
      <c r="GQ135" s="291"/>
      <c r="GR135" s="291"/>
      <c r="GS135" s="291"/>
      <c r="GT135" s="291"/>
      <c r="GU135" s="291"/>
      <c r="GV135" s="291"/>
      <c r="GW135" s="291"/>
      <c r="GX135" s="291"/>
      <c r="GY135" s="291"/>
      <c r="GZ135" s="291"/>
      <c r="HA135" s="291"/>
      <c r="HB135" s="291"/>
      <c r="HC135" s="291"/>
      <c r="HD135" s="291"/>
      <c r="HE135" s="291"/>
      <c r="HF135" s="291"/>
      <c r="HG135" s="291"/>
      <c r="HH135" s="291"/>
      <c r="HI135" s="291"/>
      <c r="HJ135" s="291"/>
      <c r="HK135" s="291"/>
      <c r="HL135" s="291"/>
      <c r="HM135" s="291"/>
      <c r="HN135" s="291"/>
      <c r="HO135" s="291"/>
      <c r="HP135" s="291"/>
      <c r="HQ135" s="291"/>
    </row>
    <row r="136" ht="12.0" customHeight="1">
      <c r="A136" s="281">
        <f t="shared" si="44"/>
        <v>131</v>
      </c>
      <c r="B136" s="282">
        <f>'4. Summary statistics'!B371</f>
        <v>44869</v>
      </c>
      <c r="C136" s="283" t="str">
        <f t="shared" si="22"/>
        <v>12-2022</v>
      </c>
      <c r="D136" s="284">
        <f>'4. Summary statistics'!C371</f>
        <v>44736</v>
      </c>
      <c r="E136" s="285" t="str">
        <f>'4. Summary statistics'!D371</f>
        <v>LKA36422K043</v>
      </c>
      <c r="F136" s="286">
        <f>'4. Summary statistics'!G371</f>
        <v>5269.38</v>
      </c>
      <c r="G136" s="287">
        <f t="shared" si="23"/>
        <v>133</v>
      </c>
      <c r="H136" s="288"/>
      <c r="I136" s="283"/>
      <c r="J136" s="289"/>
      <c r="K136" s="289"/>
      <c r="L136" s="289"/>
      <c r="M136" s="289"/>
      <c r="N136" s="289"/>
      <c r="O136" s="289"/>
      <c r="P136" s="52"/>
      <c r="Q136" s="52"/>
      <c r="R136" s="52"/>
      <c r="S136" s="202"/>
      <c r="T136" s="202"/>
      <c r="U136" s="202"/>
      <c r="V136" s="290">
        <f>'4. Summary statistics'!B371</f>
        <v>44869</v>
      </c>
      <c r="W136" s="202">
        <f t="shared" ref="W136:X136" si="1325">W135</f>
        <v>1.2178</v>
      </c>
      <c r="X136" s="202">
        <f t="shared" si="1325"/>
        <v>1.0844</v>
      </c>
      <c r="Y136" s="202"/>
      <c r="Z136" s="291">
        <f t="shared" si="25"/>
        <v>45234</v>
      </c>
      <c r="AA136" s="202">
        <f t="shared" ref="AA136:AB136" si="1326">AA135</f>
        <v>1.2178</v>
      </c>
      <c r="AB136" s="202">
        <f t="shared" si="1326"/>
        <v>1.0844</v>
      </c>
      <c r="AC136" s="202"/>
      <c r="AD136" s="291">
        <f t="shared" si="27"/>
        <v>45600</v>
      </c>
      <c r="AE136" s="202">
        <f t="shared" ref="AE136:AF136" si="1327">AE135</f>
        <v>1.2178</v>
      </c>
      <c r="AF136" s="202">
        <f t="shared" si="1327"/>
        <v>1.0844</v>
      </c>
      <c r="AG136" s="202"/>
      <c r="AH136" s="291">
        <f t="shared" si="29"/>
        <v>45965</v>
      </c>
      <c r="AI136" s="202">
        <f t="shared" ref="AI136:AJ136" si="1328">AI135</f>
        <v>1.2178</v>
      </c>
      <c r="AJ136" s="202">
        <f t="shared" si="1328"/>
        <v>1.0844</v>
      </c>
      <c r="AK136" s="202"/>
      <c r="AL136" s="291">
        <f t="shared" si="31"/>
        <v>46330</v>
      </c>
      <c r="AM136" s="202">
        <f t="shared" ref="AM136:AN136" si="1329">AM135</f>
        <v>1.2178</v>
      </c>
      <c r="AN136" s="202">
        <f t="shared" si="1329"/>
        <v>1.0844</v>
      </c>
      <c r="AO136" s="202"/>
      <c r="AP136" s="291">
        <f t="shared" si="33"/>
        <v>46695</v>
      </c>
      <c r="AQ136" s="202">
        <f t="shared" ref="AQ136:AR136" si="1330">AQ135</f>
        <v>1.2178</v>
      </c>
      <c r="AR136" s="202">
        <f t="shared" si="1330"/>
        <v>1.0844</v>
      </c>
      <c r="AS136" s="202"/>
      <c r="AT136" s="291">
        <f t="shared" si="35"/>
        <v>47061</v>
      </c>
      <c r="AU136" s="202">
        <f t="shared" ref="AU136:AV136" si="1331">AU135</f>
        <v>1.2178</v>
      </c>
      <c r="AV136" s="202">
        <f t="shared" si="1331"/>
        <v>1.0844</v>
      </c>
      <c r="AW136" s="202"/>
      <c r="AX136" s="291">
        <f t="shared" si="37"/>
        <v>47426</v>
      </c>
      <c r="AY136" s="202">
        <f t="shared" ref="AY136:AZ136" si="1332">AY135</f>
        <v>1.2178</v>
      </c>
      <c r="AZ136" s="202">
        <f t="shared" si="1332"/>
        <v>1.0844</v>
      </c>
      <c r="BA136" s="202"/>
      <c r="BB136" s="291">
        <f t="shared" si="39"/>
        <v>47791</v>
      </c>
      <c r="BC136" s="202">
        <f t="shared" ref="BC136:BD136" si="1333">BC135</f>
        <v>1.2178</v>
      </c>
      <c r="BD136" s="202">
        <f t="shared" si="1333"/>
        <v>1.0844</v>
      </c>
      <c r="BE136" s="202"/>
      <c r="BF136" s="291">
        <f t="shared" si="41"/>
        <v>48156</v>
      </c>
      <c r="BG136" s="202">
        <f t="shared" ref="BG136:BH136" si="1334">BG135</f>
        <v>1.2178</v>
      </c>
      <c r="BH136" s="202">
        <f t="shared" si="1334"/>
        <v>1.0844</v>
      </c>
      <c r="BI136" s="202"/>
      <c r="BJ136" s="291">
        <f t="shared" si="43"/>
        <v>48522</v>
      </c>
      <c r="BK136" s="291"/>
      <c r="BL136" s="291"/>
      <c r="BM136" s="291"/>
      <c r="BN136" s="291"/>
      <c r="BO136" s="291"/>
      <c r="BP136" s="291"/>
      <c r="BQ136" s="291"/>
      <c r="BR136" s="291"/>
      <c r="BS136" s="291"/>
      <c r="BT136" s="291"/>
      <c r="BU136" s="291"/>
      <c r="BV136" s="291"/>
      <c r="BW136" s="291"/>
      <c r="BX136" s="291"/>
      <c r="BY136" s="291"/>
      <c r="BZ136" s="291"/>
      <c r="CA136" s="291"/>
      <c r="CB136" s="291"/>
      <c r="CC136" s="291"/>
      <c r="CD136" s="291"/>
      <c r="CE136" s="291"/>
      <c r="CF136" s="291"/>
      <c r="CG136" s="291"/>
      <c r="CH136" s="291"/>
      <c r="CI136" s="291"/>
      <c r="CJ136" s="291"/>
      <c r="CK136" s="291"/>
      <c r="CL136" s="291"/>
      <c r="CM136" s="291"/>
      <c r="CN136" s="291"/>
      <c r="CO136" s="291"/>
      <c r="CP136" s="291"/>
      <c r="CQ136" s="291"/>
      <c r="CR136" s="291"/>
      <c r="CS136" s="291"/>
      <c r="CT136" s="291"/>
      <c r="CU136" s="291"/>
      <c r="CV136" s="291"/>
      <c r="CW136" s="291"/>
      <c r="CX136" s="291"/>
      <c r="CY136" s="291"/>
      <c r="CZ136" s="291"/>
      <c r="DA136" s="291"/>
      <c r="DB136" s="291"/>
      <c r="DC136" s="291"/>
      <c r="DD136" s="291"/>
      <c r="DE136" s="291"/>
      <c r="DF136" s="291"/>
      <c r="DG136" s="291"/>
      <c r="DH136" s="291"/>
      <c r="DI136" s="291"/>
      <c r="DJ136" s="291"/>
      <c r="DK136" s="291"/>
      <c r="DL136" s="291"/>
      <c r="DM136" s="291"/>
      <c r="DN136" s="291"/>
      <c r="DO136" s="291"/>
      <c r="DP136" s="291"/>
      <c r="DQ136" s="291"/>
      <c r="DR136" s="291"/>
      <c r="DS136" s="291"/>
      <c r="DT136" s="291"/>
      <c r="DU136" s="291"/>
      <c r="DV136" s="291"/>
      <c r="DW136" s="291"/>
      <c r="DX136" s="291"/>
      <c r="DY136" s="291"/>
      <c r="DZ136" s="291"/>
      <c r="EA136" s="291"/>
      <c r="EB136" s="291"/>
      <c r="EC136" s="291"/>
      <c r="ED136" s="291"/>
      <c r="EE136" s="291"/>
      <c r="EF136" s="291"/>
      <c r="EG136" s="291"/>
      <c r="EH136" s="291"/>
      <c r="EI136" s="291"/>
      <c r="EJ136" s="291"/>
      <c r="EK136" s="291"/>
      <c r="EL136" s="291"/>
      <c r="EM136" s="291"/>
      <c r="EN136" s="291"/>
      <c r="EO136" s="291"/>
      <c r="EP136" s="291"/>
      <c r="EQ136" s="291"/>
      <c r="ER136" s="291"/>
      <c r="ES136" s="291"/>
      <c r="ET136" s="291"/>
      <c r="EU136" s="291"/>
      <c r="EV136" s="291"/>
      <c r="EW136" s="291"/>
      <c r="EX136" s="291"/>
      <c r="EY136" s="291"/>
      <c r="EZ136" s="291"/>
      <c r="FA136" s="291"/>
      <c r="FB136" s="291"/>
      <c r="FC136" s="291"/>
      <c r="FD136" s="291"/>
      <c r="FE136" s="291"/>
      <c r="FF136" s="291"/>
      <c r="FG136" s="291"/>
      <c r="FH136" s="291"/>
      <c r="FI136" s="291"/>
      <c r="FJ136" s="291"/>
      <c r="FK136" s="291"/>
      <c r="FL136" s="291"/>
      <c r="FM136" s="291"/>
      <c r="FN136" s="291"/>
      <c r="FO136" s="291"/>
      <c r="FP136" s="291"/>
      <c r="FQ136" s="291"/>
      <c r="FR136" s="291"/>
      <c r="FS136" s="291"/>
      <c r="FT136" s="291"/>
      <c r="FU136" s="291"/>
      <c r="FV136" s="291"/>
      <c r="FW136" s="291"/>
      <c r="FX136" s="291"/>
      <c r="FY136" s="291"/>
      <c r="FZ136" s="291"/>
      <c r="GA136" s="291"/>
      <c r="GB136" s="291"/>
      <c r="GC136" s="291"/>
      <c r="GD136" s="291"/>
      <c r="GE136" s="291"/>
      <c r="GF136" s="291"/>
      <c r="GG136" s="291"/>
      <c r="GH136" s="291"/>
      <c r="GI136" s="291"/>
      <c r="GJ136" s="291"/>
      <c r="GK136" s="291"/>
      <c r="GL136" s="291"/>
      <c r="GM136" s="291"/>
      <c r="GN136" s="291"/>
      <c r="GO136" s="291"/>
      <c r="GP136" s="291"/>
      <c r="GQ136" s="291"/>
      <c r="GR136" s="291"/>
      <c r="GS136" s="291"/>
      <c r="GT136" s="291"/>
      <c r="GU136" s="291"/>
      <c r="GV136" s="291"/>
      <c r="GW136" s="291"/>
      <c r="GX136" s="291"/>
      <c r="GY136" s="291"/>
      <c r="GZ136" s="291"/>
      <c r="HA136" s="291"/>
      <c r="HB136" s="291"/>
      <c r="HC136" s="291"/>
      <c r="HD136" s="291"/>
      <c r="HE136" s="291"/>
      <c r="HF136" s="291"/>
      <c r="HG136" s="291"/>
      <c r="HH136" s="291"/>
      <c r="HI136" s="291"/>
      <c r="HJ136" s="291"/>
      <c r="HK136" s="291"/>
      <c r="HL136" s="291"/>
      <c r="HM136" s="291"/>
      <c r="HN136" s="291"/>
      <c r="HO136" s="291"/>
      <c r="HP136" s="291"/>
      <c r="HQ136" s="291"/>
    </row>
    <row r="137" ht="12.0" customHeight="1">
      <c r="A137" s="281">
        <f t="shared" si="44"/>
        <v>132</v>
      </c>
      <c r="B137" s="282">
        <f>'4. Summary statistics'!B372</f>
        <v>44869</v>
      </c>
      <c r="C137" s="283" t="str">
        <f t="shared" si="22"/>
        <v>12-2022</v>
      </c>
      <c r="D137" s="284">
        <f>'4. Summary statistics'!C372</f>
        <v>44771</v>
      </c>
      <c r="E137" s="285" t="str">
        <f>'4. Summary statistics'!D372</f>
        <v>LKA36422K043</v>
      </c>
      <c r="F137" s="286">
        <f>'4. Summary statistics'!G372</f>
        <v>4203.34</v>
      </c>
      <c r="G137" s="287">
        <f t="shared" si="23"/>
        <v>98</v>
      </c>
      <c r="H137" s="288"/>
      <c r="I137" s="283"/>
      <c r="J137" s="289"/>
      <c r="K137" s="289"/>
      <c r="L137" s="289"/>
      <c r="M137" s="289"/>
      <c r="N137" s="289"/>
      <c r="O137" s="289"/>
      <c r="P137" s="52"/>
      <c r="Q137" s="52"/>
      <c r="R137" s="52"/>
      <c r="S137" s="202"/>
      <c r="T137" s="202"/>
      <c r="U137" s="202"/>
      <c r="V137" s="290">
        <f>'4. Summary statistics'!B372</f>
        <v>44869</v>
      </c>
      <c r="W137" s="202">
        <f t="shared" ref="W137:X137" si="1335">W136</f>
        <v>1.2178</v>
      </c>
      <c r="X137" s="202">
        <f t="shared" si="1335"/>
        <v>1.0844</v>
      </c>
      <c r="Y137" s="202"/>
      <c r="Z137" s="291">
        <f t="shared" si="25"/>
        <v>45234</v>
      </c>
      <c r="AA137" s="202">
        <f t="shared" ref="AA137:AB137" si="1336">AA136</f>
        <v>1.2178</v>
      </c>
      <c r="AB137" s="202">
        <f t="shared" si="1336"/>
        <v>1.0844</v>
      </c>
      <c r="AC137" s="202"/>
      <c r="AD137" s="291">
        <f t="shared" si="27"/>
        <v>45600</v>
      </c>
      <c r="AE137" s="202">
        <f t="shared" ref="AE137:AF137" si="1337">AE136</f>
        <v>1.2178</v>
      </c>
      <c r="AF137" s="202">
        <f t="shared" si="1337"/>
        <v>1.0844</v>
      </c>
      <c r="AG137" s="202"/>
      <c r="AH137" s="291">
        <f t="shared" si="29"/>
        <v>45965</v>
      </c>
      <c r="AI137" s="202">
        <f t="shared" ref="AI137:AJ137" si="1338">AI136</f>
        <v>1.2178</v>
      </c>
      <c r="AJ137" s="202">
        <f t="shared" si="1338"/>
        <v>1.0844</v>
      </c>
      <c r="AK137" s="202"/>
      <c r="AL137" s="291">
        <f t="shared" si="31"/>
        <v>46330</v>
      </c>
      <c r="AM137" s="202">
        <f t="shared" ref="AM137:AN137" si="1339">AM136</f>
        <v>1.2178</v>
      </c>
      <c r="AN137" s="202">
        <f t="shared" si="1339"/>
        <v>1.0844</v>
      </c>
      <c r="AO137" s="202"/>
      <c r="AP137" s="291">
        <f t="shared" si="33"/>
        <v>46695</v>
      </c>
      <c r="AQ137" s="202">
        <f t="shared" ref="AQ137:AR137" si="1340">AQ136</f>
        <v>1.2178</v>
      </c>
      <c r="AR137" s="202">
        <f t="shared" si="1340"/>
        <v>1.0844</v>
      </c>
      <c r="AS137" s="202"/>
      <c r="AT137" s="291">
        <f t="shared" si="35"/>
        <v>47061</v>
      </c>
      <c r="AU137" s="202">
        <f t="shared" ref="AU137:AV137" si="1341">AU136</f>
        <v>1.2178</v>
      </c>
      <c r="AV137" s="202">
        <f t="shared" si="1341"/>
        <v>1.0844</v>
      </c>
      <c r="AW137" s="202"/>
      <c r="AX137" s="291">
        <f t="shared" si="37"/>
        <v>47426</v>
      </c>
      <c r="AY137" s="202">
        <f t="shared" ref="AY137:AZ137" si="1342">AY136</f>
        <v>1.2178</v>
      </c>
      <c r="AZ137" s="202">
        <f t="shared" si="1342"/>
        <v>1.0844</v>
      </c>
      <c r="BA137" s="202"/>
      <c r="BB137" s="291">
        <f t="shared" si="39"/>
        <v>47791</v>
      </c>
      <c r="BC137" s="202">
        <f t="shared" ref="BC137:BD137" si="1343">BC136</f>
        <v>1.2178</v>
      </c>
      <c r="BD137" s="202">
        <f t="shared" si="1343"/>
        <v>1.0844</v>
      </c>
      <c r="BE137" s="202"/>
      <c r="BF137" s="291">
        <f t="shared" si="41"/>
        <v>48156</v>
      </c>
      <c r="BG137" s="202">
        <f t="shared" ref="BG137:BH137" si="1344">BG136</f>
        <v>1.2178</v>
      </c>
      <c r="BH137" s="202">
        <f t="shared" si="1344"/>
        <v>1.0844</v>
      </c>
      <c r="BI137" s="202"/>
      <c r="BJ137" s="291">
        <f t="shared" si="43"/>
        <v>48522</v>
      </c>
      <c r="BK137" s="291"/>
      <c r="BL137" s="291"/>
      <c r="BM137" s="291"/>
      <c r="BN137" s="291"/>
      <c r="BO137" s="291"/>
      <c r="BP137" s="291"/>
      <c r="BQ137" s="291"/>
      <c r="BR137" s="291"/>
      <c r="BS137" s="291"/>
      <c r="BT137" s="291"/>
      <c r="BU137" s="291"/>
      <c r="BV137" s="291"/>
      <c r="BW137" s="291"/>
      <c r="BX137" s="291"/>
      <c r="BY137" s="291"/>
      <c r="BZ137" s="291"/>
      <c r="CA137" s="291"/>
      <c r="CB137" s="291"/>
      <c r="CC137" s="291"/>
      <c r="CD137" s="291"/>
      <c r="CE137" s="291"/>
      <c r="CF137" s="291"/>
      <c r="CG137" s="291"/>
      <c r="CH137" s="291"/>
      <c r="CI137" s="291"/>
      <c r="CJ137" s="291"/>
      <c r="CK137" s="291"/>
      <c r="CL137" s="291"/>
      <c r="CM137" s="291"/>
      <c r="CN137" s="291"/>
      <c r="CO137" s="291"/>
      <c r="CP137" s="291"/>
      <c r="CQ137" s="291"/>
      <c r="CR137" s="291"/>
      <c r="CS137" s="291"/>
      <c r="CT137" s="291"/>
      <c r="CU137" s="291"/>
      <c r="CV137" s="291"/>
      <c r="CW137" s="291"/>
      <c r="CX137" s="291"/>
      <c r="CY137" s="291"/>
      <c r="CZ137" s="291"/>
      <c r="DA137" s="291"/>
      <c r="DB137" s="291"/>
      <c r="DC137" s="291"/>
      <c r="DD137" s="291"/>
      <c r="DE137" s="291"/>
      <c r="DF137" s="291"/>
      <c r="DG137" s="291"/>
      <c r="DH137" s="291"/>
      <c r="DI137" s="291"/>
      <c r="DJ137" s="291"/>
      <c r="DK137" s="291"/>
      <c r="DL137" s="291"/>
      <c r="DM137" s="291"/>
      <c r="DN137" s="291"/>
      <c r="DO137" s="291"/>
      <c r="DP137" s="291"/>
      <c r="DQ137" s="291"/>
      <c r="DR137" s="291"/>
      <c r="DS137" s="291"/>
      <c r="DT137" s="291"/>
      <c r="DU137" s="291"/>
      <c r="DV137" s="291"/>
      <c r="DW137" s="291"/>
      <c r="DX137" s="291"/>
      <c r="DY137" s="291"/>
      <c r="DZ137" s="291"/>
      <c r="EA137" s="291"/>
      <c r="EB137" s="291"/>
      <c r="EC137" s="291"/>
      <c r="ED137" s="291"/>
      <c r="EE137" s="291"/>
      <c r="EF137" s="291"/>
      <c r="EG137" s="291"/>
      <c r="EH137" s="291"/>
      <c r="EI137" s="291"/>
      <c r="EJ137" s="291"/>
      <c r="EK137" s="291"/>
      <c r="EL137" s="291"/>
      <c r="EM137" s="291"/>
      <c r="EN137" s="291"/>
      <c r="EO137" s="291"/>
      <c r="EP137" s="291"/>
      <c r="EQ137" s="291"/>
      <c r="ER137" s="291"/>
      <c r="ES137" s="291"/>
      <c r="ET137" s="291"/>
      <c r="EU137" s="291"/>
      <c r="EV137" s="291"/>
      <c r="EW137" s="291"/>
      <c r="EX137" s="291"/>
      <c r="EY137" s="291"/>
      <c r="EZ137" s="291"/>
      <c r="FA137" s="291"/>
      <c r="FB137" s="291"/>
      <c r="FC137" s="291"/>
      <c r="FD137" s="291"/>
      <c r="FE137" s="291"/>
      <c r="FF137" s="291"/>
      <c r="FG137" s="291"/>
      <c r="FH137" s="291"/>
      <c r="FI137" s="291"/>
      <c r="FJ137" s="291"/>
      <c r="FK137" s="291"/>
      <c r="FL137" s="291"/>
      <c r="FM137" s="291"/>
      <c r="FN137" s="291"/>
      <c r="FO137" s="291"/>
      <c r="FP137" s="291"/>
      <c r="FQ137" s="291"/>
      <c r="FR137" s="291"/>
      <c r="FS137" s="291"/>
      <c r="FT137" s="291"/>
      <c r="FU137" s="291"/>
      <c r="FV137" s="291"/>
      <c r="FW137" s="291"/>
      <c r="FX137" s="291"/>
      <c r="FY137" s="291"/>
      <c r="FZ137" s="291"/>
      <c r="GA137" s="291"/>
      <c r="GB137" s="291"/>
      <c r="GC137" s="291"/>
      <c r="GD137" s="291"/>
      <c r="GE137" s="291"/>
      <c r="GF137" s="291"/>
      <c r="GG137" s="291"/>
      <c r="GH137" s="291"/>
      <c r="GI137" s="291"/>
      <c r="GJ137" s="291"/>
      <c r="GK137" s="291"/>
      <c r="GL137" s="291"/>
      <c r="GM137" s="291"/>
      <c r="GN137" s="291"/>
      <c r="GO137" s="291"/>
      <c r="GP137" s="291"/>
      <c r="GQ137" s="291"/>
      <c r="GR137" s="291"/>
      <c r="GS137" s="291"/>
      <c r="GT137" s="291"/>
      <c r="GU137" s="291"/>
      <c r="GV137" s="291"/>
      <c r="GW137" s="291"/>
      <c r="GX137" s="291"/>
      <c r="GY137" s="291"/>
      <c r="GZ137" s="291"/>
      <c r="HA137" s="291"/>
      <c r="HB137" s="291"/>
      <c r="HC137" s="291"/>
      <c r="HD137" s="291"/>
      <c r="HE137" s="291"/>
      <c r="HF137" s="291"/>
      <c r="HG137" s="291"/>
      <c r="HH137" s="291"/>
      <c r="HI137" s="291"/>
      <c r="HJ137" s="291"/>
      <c r="HK137" s="291"/>
      <c r="HL137" s="291"/>
      <c r="HM137" s="291"/>
      <c r="HN137" s="291"/>
      <c r="HO137" s="291"/>
      <c r="HP137" s="291"/>
      <c r="HQ137" s="291"/>
    </row>
    <row r="138" ht="12.0" customHeight="1">
      <c r="A138" s="281">
        <f t="shared" si="44"/>
        <v>133</v>
      </c>
      <c r="B138" s="282">
        <f>'4. Summary statistics'!B373</f>
        <v>44876</v>
      </c>
      <c r="C138" s="283" t="str">
        <f t="shared" si="22"/>
        <v>12-2022</v>
      </c>
      <c r="D138" s="284">
        <f>'4. Summary statistics'!C373</f>
        <v>44512</v>
      </c>
      <c r="E138" s="285" t="str">
        <f>'4. Summary statistics'!D373</f>
        <v>LKA36422K118</v>
      </c>
      <c r="F138" s="286">
        <f>'4. Summary statistics'!G373</f>
        <v>394</v>
      </c>
      <c r="G138" s="287">
        <f t="shared" si="23"/>
        <v>364</v>
      </c>
      <c r="H138" s="288"/>
      <c r="I138" s="283"/>
      <c r="J138" s="289"/>
      <c r="K138" s="289"/>
      <c r="L138" s="289"/>
      <c r="M138" s="289"/>
      <c r="N138" s="289"/>
      <c r="O138" s="289"/>
      <c r="P138" s="52"/>
      <c r="Q138" s="52"/>
      <c r="R138" s="52"/>
      <c r="S138" s="202"/>
      <c r="T138" s="202"/>
      <c r="U138" s="202"/>
      <c r="V138" s="290">
        <f>'4. Summary statistics'!B373</f>
        <v>44876</v>
      </c>
      <c r="W138" s="202">
        <f t="shared" ref="W138:X138" si="1345">W137</f>
        <v>1.2178</v>
      </c>
      <c r="X138" s="202">
        <f t="shared" si="1345"/>
        <v>1.0844</v>
      </c>
      <c r="Y138" s="202"/>
      <c r="Z138" s="291">
        <f t="shared" si="25"/>
        <v>45241</v>
      </c>
      <c r="AA138" s="202">
        <f t="shared" ref="AA138:AB138" si="1346">AA137</f>
        <v>1.2178</v>
      </c>
      <c r="AB138" s="202">
        <f t="shared" si="1346"/>
        <v>1.0844</v>
      </c>
      <c r="AC138" s="202"/>
      <c r="AD138" s="291">
        <f t="shared" si="27"/>
        <v>45607</v>
      </c>
      <c r="AE138" s="202">
        <f t="shared" ref="AE138:AF138" si="1347">AE137</f>
        <v>1.2178</v>
      </c>
      <c r="AF138" s="202">
        <f t="shared" si="1347"/>
        <v>1.0844</v>
      </c>
      <c r="AG138" s="202"/>
      <c r="AH138" s="291">
        <f t="shared" si="29"/>
        <v>45972</v>
      </c>
      <c r="AI138" s="202">
        <f t="shared" ref="AI138:AJ138" si="1348">AI137</f>
        <v>1.2178</v>
      </c>
      <c r="AJ138" s="202">
        <f t="shared" si="1348"/>
        <v>1.0844</v>
      </c>
      <c r="AK138" s="202"/>
      <c r="AL138" s="291">
        <f t="shared" si="31"/>
        <v>46337</v>
      </c>
      <c r="AM138" s="202">
        <f t="shared" ref="AM138:AN138" si="1349">AM137</f>
        <v>1.2178</v>
      </c>
      <c r="AN138" s="202">
        <f t="shared" si="1349"/>
        <v>1.0844</v>
      </c>
      <c r="AO138" s="202"/>
      <c r="AP138" s="291">
        <f t="shared" si="33"/>
        <v>46702</v>
      </c>
      <c r="AQ138" s="202">
        <f t="shared" ref="AQ138:AR138" si="1350">AQ137</f>
        <v>1.2178</v>
      </c>
      <c r="AR138" s="202">
        <f t="shared" si="1350"/>
        <v>1.0844</v>
      </c>
      <c r="AS138" s="202"/>
      <c r="AT138" s="291">
        <f t="shared" si="35"/>
        <v>47068</v>
      </c>
      <c r="AU138" s="202">
        <f t="shared" ref="AU138:AV138" si="1351">AU137</f>
        <v>1.2178</v>
      </c>
      <c r="AV138" s="202">
        <f t="shared" si="1351"/>
        <v>1.0844</v>
      </c>
      <c r="AW138" s="202"/>
      <c r="AX138" s="291">
        <f t="shared" si="37"/>
        <v>47433</v>
      </c>
      <c r="AY138" s="202">
        <f t="shared" ref="AY138:AZ138" si="1352">AY137</f>
        <v>1.2178</v>
      </c>
      <c r="AZ138" s="202">
        <f t="shared" si="1352"/>
        <v>1.0844</v>
      </c>
      <c r="BA138" s="202"/>
      <c r="BB138" s="291">
        <f t="shared" si="39"/>
        <v>47798</v>
      </c>
      <c r="BC138" s="202">
        <f t="shared" ref="BC138:BD138" si="1353">BC137</f>
        <v>1.2178</v>
      </c>
      <c r="BD138" s="202">
        <f t="shared" si="1353"/>
        <v>1.0844</v>
      </c>
      <c r="BE138" s="202"/>
      <c r="BF138" s="291">
        <f t="shared" si="41"/>
        <v>48163</v>
      </c>
      <c r="BG138" s="202">
        <f t="shared" ref="BG138:BH138" si="1354">BG137</f>
        <v>1.2178</v>
      </c>
      <c r="BH138" s="202">
        <f t="shared" si="1354"/>
        <v>1.0844</v>
      </c>
      <c r="BI138" s="202"/>
      <c r="BJ138" s="291">
        <f t="shared" si="43"/>
        <v>48529</v>
      </c>
      <c r="BK138" s="291"/>
      <c r="BL138" s="291"/>
      <c r="BM138" s="291"/>
      <c r="BN138" s="291"/>
      <c r="BO138" s="291"/>
      <c r="BP138" s="291"/>
      <c r="BQ138" s="291"/>
      <c r="BR138" s="291"/>
      <c r="BS138" s="291"/>
      <c r="BT138" s="291"/>
      <c r="BU138" s="291"/>
      <c r="BV138" s="291"/>
      <c r="BW138" s="291"/>
      <c r="BX138" s="291"/>
      <c r="BY138" s="291"/>
      <c r="BZ138" s="291"/>
      <c r="CA138" s="291"/>
      <c r="CB138" s="291"/>
      <c r="CC138" s="291"/>
      <c r="CD138" s="291"/>
      <c r="CE138" s="291"/>
      <c r="CF138" s="291"/>
      <c r="CG138" s="291"/>
      <c r="CH138" s="291"/>
      <c r="CI138" s="291"/>
      <c r="CJ138" s="291"/>
      <c r="CK138" s="291"/>
      <c r="CL138" s="291"/>
      <c r="CM138" s="291"/>
      <c r="CN138" s="291"/>
      <c r="CO138" s="291"/>
      <c r="CP138" s="291"/>
      <c r="CQ138" s="291"/>
      <c r="CR138" s="291"/>
      <c r="CS138" s="291"/>
      <c r="CT138" s="291"/>
      <c r="CU138" s="291"/>
      <c r="CV138" s="291"/>
      <c r="CW138" s="291"/>
      <c r="CX138" s="291"/>
      <c r="CY138" s="291"/>
      <c r="CZ138" s="291"/>
      <c r="DA138" s="291"/>
      <c r="DB138" s="291"/>
      <c r="DC138" s="291"/>
      <c r="DD138" s="291"/>
      <c r="DE138" s="291"/>
      <c r="DF138" s="291"/>
      <c r="DG138" s="291"/>
      <c r="DH138" s="291"/>
      <c r="DI138" s="291"/>
      <c r="DJ138" s="291"/>
      <c r="DK138" s="291"/>
      <c r="DL138" s="291"/>
      <c r="DM138" s="291"/>
      <c r="DN138" s="291"/>
      <c r="DO138" s="291"/>
      <c r="DP138" s="291"/>
      <c r="DQ138" s="291"/>
      <c r="DR138" s="291"/>
      <c r="DS138" s="291"/>
      <c r="DT138" s="291"/>
      <c r="DU138" s="291"/>
      <c r="DV138" s="291"/>
      <c r="DW138" s="291"/>
      <c r="DX138" s="291"/>
      <c r="DY138" s="291"/>
      <c r="DZ138" s="291"/>
      <c r="EA138" s="291"/>
      <c r="EB138" s="291"/>
      <c r="EC138" s="291"/>
      <c r="ED138" s="291"/>
      <c r="EE138" s="291"/>
      <c r="EF138" s="291"/>
      <c r="EG138" s="291"/>
      <c r="EH138" s="291"/>
      <c r="EI138" s="291"/>
      <c r="EJ138" s="291"/>
      <c r="EK138" s="291"/>
      <c r="EL138" s="291"/>
      <c r="EM138" s="291"/>
      <c r="EN138" s="291"/>
      <c r="EO138" s="291"/>
      <c r="EP138" s="291"/>
      <c r="EQ138" s="291"/>
      <c r="ER138" s="291"/>
      <c r="ES138" s="291"/>
      <c r="ET138" s="291"/>
      <c r="EU138" s="291"/>
      <c r="EV138" s="291"/>
      <c r="EW138" s="291"/>
      <c r="EX138" s="291"/>
      <c r="EY138" s="291"/>
      <c r="EZ138" s="291"/>
      <c r="FA138" s="291"/>
      <c r="FB138" s="291"/>
      <c r="FC138" s="291"/>
      <c r="FD138" s="291"/>
      <c r="FE138" s="291"/>
      <c r="FF138" s="291"/>
      <c r="FG138" s="291"/>
      <c r="FH138" s="291"/>
      <c r="FI138" s="291"/>
      <c r="FJ138" s="291"/>
      <c r="FK138" s="291"/>
      <c r="FL138" s="291"/>
      <c r="FM138" s="291"/>
      <c r="FN138" s="291"/>
      <c r="FO138" s="291"/>
      <c r="FP138" s="291"/>
      <c r="FQ138" s="291"/>
      <c r="FR138" s="291"/>
      <c r="FS138" s="291"/>
      <c r="FT138" s="291"/>
      <c r="FU138" s="291"/>
      <c r="FV138" s="291"/>
      <c r="FW138" s="291"/>
      <c r="FX138" s="291"/>
      <c r="FY138" s="291"/>
      <c r="FZ138" s="291"/>
      <c r="GA138" s="291"/>
      <c r="GB138" s="291"/>
      <c r="GC138" s="291"/>
      <c r="GD138" s="291"/>
      <c r="GE138" s="291"/>
      <c r="GF138" s="291"/>
      <c r="GG138" s="291"/>
      <c r="GH138" s="291"/>
      <c r="GI138" s="291"/>
      <c r="GJ138" s="291"/>
      <c r="GK138" s="291"/>
      <c r="GL138" s="291"/>
      <c r="GM138" s="291"/>
      <c r="GN138" s="291"/>
      <c r="GO138" s="291"/>
      <c r="GP138" s="291"/>
      <c r="GQ138" s="291"/>
      <c r="GR138" s="291"/>
      <c r="GS138" s="291"/>
      <c r="GT138" s="291"/>
      <c r="GU138" s="291"/>
      <c r="GV138" s="291"/>
      <c r="GW138" s="291"/>
      <c r="GX138" s="291"/>
      <c r="GY138" s="291"/>
      <c r="GZ138" s="291"/>
      <c r="HA138" s="291"/>
      <c r="HB138" s="291"/>
      <c r="HC138" s="291"/>
      <c r="HD138" s="291"/>
      <c r="HE138" s="291"/>
      <c r="HF138" s="291"/>
      <c r="HG138" s="291"/>
      <c r="HH138" s="291"/>
      <c r="HI138" s="291"/>
      <c r="HJ138" s="291"/>
      <c r="HK138" s="291"/>
      <c r="HL138" s="291"/>
      <c r="HM138" s="291"/>
      <c r="HN138" s="291"/>
      <c r="HO138" s="291"/>
      <c r="HP138" s="291"/>
      <c r="HQ138" s="291"/>
    </row>
    <row r="139" ht="12.0" customHeight="1">
      <c r="A139" s="281">
        <f t="shared" si="44"/>
        <v>134</v>
      </c>
      <c r="B139" s="282">
        <f>'4. Summary statistics'!B374</f>
        <v>44876</v>
      </c>
      <c r="C139" s="283" t="str">
        <f t="shared" si="22"/>
        <v>12-2022</v>
      </c>
      <c r="D139" s="284">
        <f>'4. Summary statistics'!C374</f>
        <v>44635</v>
      </c>
      <c r="E139" s="285" t="str">
        <f>'4. Summary statistics'!D374</f>
        <v>LKA36422K118</v>
      </c>
      <c r="F139" s="286">
        <f>'4. Summary statistics'!G374</f>
        <v>20000</v>
      </c>
      <c r="G139" s="287">
        <f t="shared" si="23"/>
        <v>241</v>
      </c>
      <c r="H139" s="288"/>
      <c r="I139" s="283"/>
      <c r="J139" s="289"/>
      <c r="K139" s="289"/>
      <c r="L139" s="289"/>
      <c r="M139" s="289"/>
      <c r="N139" s="289"/>
      <c r="O139" s="289"/>
      <c r="P139" s="52"/>
      <c r="Q139" s="52"/>
      <c r="R139" s="52"/>
      <c r="S139" s="202"/>
      <c r="T139" s="202"/>
      <c r="U139" s="202"/>
      <c r="V139" s="290">
        <f>'4. Summary statistics'!B374</f>
        <v>44876</v>
      </c>
      <c r="W139" s="202">
        <f t="shared" ref="W139:X139" si="1355">W138</f>
        <v>1.2178</v>
      </c>
      <c r="X139" s="202">
        <f t="shared" si="1355"/>
        <v>1.0844</v>
      </c>
      <c r="Y139" s="202"/>
      <c r="Z139" s="291">
        <f t="shared" si="25"/>
        <v>45241</v>
      </c>
      <c r="AA139" s="202">
        <f t="shared" ref="AA139:AB139" si="1356">AA138</f>
        <v>1.2178</v>
      </c>
      <c r="AB139" s="202">
        <f t="shared" si="1356"/>
        <v>1.0844</v>
      </c>
      <c r="AC139" s="202"/>
      <c r="AD139" s="291">
        <f t="shared" si="27"/>
        <v>45607</v>
      </c>
      <c r="AE139" s="202">
        <f t="shared" ref="AE139:AF139" si="1357">AE138</f>
        <v>1.2178</v>
      </c>
      <c r="AF139" s="202">
        <f t="shared" si="1357"/>
        <v>1.0844</v>
      </c>
      <c r="AG139" s="202"/>
      <c r="AH139" s="291">
        <f t="shared" si="29"/>
        <v>45972</v>
      </c>
      <c r="AI139" s="202">
        <f t="shared" ref="AI139:AJ139" si="1358">AI138</f>
        <v>1.2178</v>
      </c>
      <c r="AJ139" s="202">
        <f t="shared" si="1358"/>
        <v>1.0844</v>
      </c>
      <c r="AK139" s="202"/>
      <c r="AL139" s="291">
        <f t="shared" si="31"/>
        <v>46337</v>
      </c>
      <c r="AM139" s="202">
        <f t="shared" ref="AM139:AN139" si="1359">AM138</f>
        <v>1.2178</v>
      </c>
      <c r="AN139" s="202">
        <f t="shared" si="1359"/>
        <v>1.0844</v>
      </c>
      <c r="AO139" s="202"/>
      <c r="AP139" s="291">
        <f t="shared" si="33"/>
        <v>46702</v>
      </c>
      <c r="AQ139" s="202">
        <f t="shared" ref="AQ139:AR139" si="1360">AQ138</f>
        <v>1.2178</v>
      </c>
      <c r="AR139" s="202">
        <f t="shared" si="1360"/>
        <v>1.0844</v>
      </c>
      <c r="AS139" s="202"/>
      <c r="AT139" s="291">
        <f t="shared" si="35"/>
        <v>47068</v>
      </c>
      <c r="AU139" s="202">
        <f t="shared" ref="AU139:AV139" si="1361">AU138</f>
        <v>1.2178</v>
      </c>
      <c r="AV139" s="202">
        <f t="shared" si="1361"/>
        <v>1.0844</v>
      </c>
      <c r="AW139" s="202"/>
      <c r="AX139" s="291">
        <f t="shared" si="37"/>
        <v>47433</v>
      </c>
      <c r="AY139" s="202">
        <f t="shared" ref="AY139:AZ139" si="1362">AY138</f>
        <v>1.2178</v>
      </c>
      <c r="AZ139" s="202">
        <f t="shared" si="1362"/>
        <v>1.0844</v>
      </c>
      <c r="BA139" s="202"/>
      <c r="BB139" s="291">
        <f t="shared" si="39"/>
        <v>47798</v>
      </c>
      <c r="BC139" s="202">
        <f t="shared" ref="BC139:BD139" si="1363">BC138</f>
        <v>1.2178</v>
      </c>
      <c r="BD139" s="202">
        <f t="shared" si="1363"/>
        <v>1.0844</v>
      </c>
      <c r="BE139" s="202"/>
      <c r="BF139" s="291">
        <f t="shared" si="41"/>
        <v>48163</v>
      </c>
      <c r="BG139" s="202">
        <f t="shared" ref="BG139:BH139" si="1364">BG138</f>
        <v>1.2178</v>
      </c>
      <c r="BH139" s="202">
        <f t="shared" si="1364"/>
        <v>1.0844</v>
      </c>
      <c r="BI139" s="202"/>
      <c r="BJ139" s="291">
        <f t="shared" si="43"/>
        <v>48529</v>
      </c>
      <c r="BK139" s="291"/>
      <c r="BL139" s="291"/>
      <c r="BM139" s="291"/>
      <c r="BN139" s="291"/>
      <c r="BO139" s="291"/>
      <c r="BP139" s="291"/>
      <c r="BQ139" s="291"/>
      <c r="BR139" s="291"/>
      <c r="BS139" s="291"/>
      <c r="BT139" s="291"/>
      <c r="BU139" s="291"/>
      <c r="BV139" s="291"/>
      <c r="BW139" s="291"/>
      <c r="BX139" s="291"/>
      <c r="BY139" s="291"/>
      <c r="BZ139" s="291"/>
      <c r="CA139" s="291"/>
      <c r="CB139" s="291"/>
      <c r="CC139" s="291"/>
      <c r="CD139" s="291"/>
      <c r="CE139" s="291"/>
      <c r="CF139" s="291"/>
      <c r="CG139" s="291"/>
      <c r="CH139" s="291"/>
      <c r="CI139" s="291"/>
      <c r="CJ139" s="291"/>
      <c r="CK139" s="291"/>
      <c r="CL139" s="291"/>
      <c r="CM139" s="291"/>
      <c r="CN139" s="291"/>
      <c r="CO139" s="291"/>
      <c r="CP139" s="291"/>
      <c r="CQ139" s="291"/>
      <c r="CR139" s="291"/>
      <c r="CS139" s="291"/>
      <c r="CT139" s="291"/>
      <c r="CU139" s="291"/>
      <c r="CV139" s="291"/>
      <c r="CW139" s="291"/>
      <c r="CX139" s="291"/>
      <c r="CY139" s="291"/>
      <c r="CZ139" s="291"/>
      <c r="DA139" s="291"/>
      <c r="DB139" s="291"/>
      <c r="DC139" s="291"/>
      <c r="DD139" s="291"/>
      <c r="DE139" s="291"/>
      <c r="DF139" s="291"/>
      <c r="DG139" s="291"/>
      <c r="DH139" s="291"/>
      <c r="DI139" s="291"/>
      <c r="DJ139" s="291"/>
      <c r="DK139" s="291"/>
      <c r="DL139" s="291"/>
      <c r="DM139" s="291"/>
      <c r="DN139" s="291"/>
      <c r="DO139" s="291"/>
      <c r="DP139" s="291"/>
      <c r="DQ139" s="291"/>
      <c r="DR139" s="291"/>
      <c r="DS139" s="291"/>
      <c r="DT139" s="291"/>
      <c r="DU139" s="291"/>
      <c r="DV139" s="291"/>
      <c r="DW139" s="291"/>
      <c r="DX139" s="291"/>
      <c r="DY139" s="291"/>
      <c r="DZ139" s="291"/>
      <c r="EA139" s="291"/>
      <c r="EB139" s="291"/>
      <c r="EC139" s="291"/>
      <c r="ED139" s="291"/>
      <c r="EE139" s="291"/>
      <c r="EF139" s="291"/>
      <c r="EG139" s="291"/>
      <c r="EH139" s="291"/>
      <c r="EI139" s="291"/>
      <c r="EJ139" s="291"/>
      <c r="EK139" s="291"/>
      <c r="EL139" s="291"/>
      <c r="EM139" s="291"/>
      <c r="EN139" s="291"/>
      <c r="EO139" s="291"/>
      <c r="EP139" s="291"/>
      <c r="EQ139" s="291"/>
      <c r="ER139" s="291"/>
      <c r="ES139" s="291"/>
      <c r="ET139" s="291"/>
      <c r="EU139" s="291"/>
      <c r="EV139" s="291"/>
      <c r="EW139" s="291"/>
      <c r="EX139" s="291"/>
      <c r="EY139" s="291"/>
      <c r="EZ139" s="291"/>
      <c r="FA139" s="291"/>
      <c r="FB139" s="291"/>
      <c r="FC139" s="291"/>
      <c r="FD139" s="291"/>
      <c r="FE139" s="291"/>
      <c r="FF139" s="291"/>
      <c r="FG139" s="291"/>
      <c r="FH139" s="291"/>
      <c r="FI139" s="291"/>
      <c r="FJ139" s="291"/>
      <c r="FK139" s="291"/>
      <c r="FL139" s="291"/>
      <c r="FM139" s="291"/>
      <c r="FN139" s="291"/>
      <c r="FO139" s="291"/>
      <c r="FP139" s="291"/>
      <c r="FQ139" s="291"/>
      <c r="FR139" s="291"/>
      <c r="FS139" s="291"/>
      <c r="FT139" s="291"/>
      <c r="FU139" s="291"/>
      <c r="FV139" s="291"/>
      <c r="FW139" s="291"/>
      <c r="FX139" s="291"/>
      <c r="FY139" s="291"/>
      <c r="FZ139" s="291"/>
      <c r="GA139" s="291"/>
      <c r="GB139" s="291"/>
      <c r="GC139" s="291"/>
      <c r="GD139" s="291"/>
      <c r="GE139" s="291"/>
      <c r="GF139" s="291"/>
      <c r="GG139" s="291"/>
      <c r="GH139" s="291"/>
      <c r="GI139" s="291"/>
      <c r="GJ139" s="291"/>
      <c r="GK139" s="291"/>
      <c r="GL139" s="291"/>
      <c r="GM139" s="291"/>
      <c r="GN139" s="291"/>
      <c r="GO139" s="291"/>
      <c r="GP139" s="291"/>
      <c r="GQ139" s="291"/>
      <c r="GR139" s="291"/>
      <c r="GS139" s="291"/>
      <c r="GT139" s="291"/>
      <c r="GU139" s="291"/>
      <c r="GV139" s="291"/>
      <c r="GW139" s="291"/>
      <c r="GX139" s="291"/>
      <c r="GY139" s="291"/>
      <c r="GZ139" s="291"/>
      <c r="HA139" s="291"/>
      <c r="HB139" s="291"/>
      <c r="HC139" s="291"/>
      <c r="HD139" s="291"/>
      <c r="HE139" s="291"/>
      <c r="HF139" s="291"/>
      <c r="HG139" s="291"/>
      <c r="HH139" s="291"/>
      <c r="HI139" s="291"/>
      <c r="HJ139" s="291"/>
      <c r="HK139" s="291"/>
      <c r="HL139" s="291"/>
      <c r="HM139" s="291"/>
      <c r="HN139" s="291"/>
      <c r="HO139" s="291"/>
      <c r="HP139" s="291"/>
      <c r="HQ139" s="291"/>
    </row>
    <row r="140" ht="12.0" customHeight="1">
      <c r="A140" s="281">
        <f t="shared" si="44"/>
        <v>135</v>
      </c>
      <c r="B140" s="282">
        <f>'4. Summary statistics'!B375</f>
        <v>44876</v>
      </c>
      <c r="C140" s="283" t="str">
        <f t="shared" si="22"/>
        <v>12-2022</v>
      </c>
      <c r="D140" s="284">
        <f>'4. Summary statistics'!C375</f>
        <v>44673</v>
      </c>
      <c r="E140" s="285" t="str">
        <f>'4. Summary statistics'!D375</f>
        <v>LKA36422K118</v>
      </c>
      <c r="F140" s="286">
        <f>'4. Summary statistics'!G375</f>
        <v>17810.87</v>
      </c>
      <c r="G140" s="287">
        <f t="shared" si="23"/>
        <v>203</v>
      </c>
      <c r="H140" s="288"/>
      <c r="I140" s="283"/>
      <c r="J140" s="289"/>
      <c r="K140" s="289"/>
      <c r="L140" s="289"/>
      <c r="M140" s="289"/>
      <c r="N140" s="289"/>
      <c r="O140" s="289"/>
      <c r="P140" s="52"/>
      <c r="Q140" s="52"/>
      <c r="R140" s="52"/>
      <c r="S140" s="202"/>
      <c r="T140" s="202"/>
      <c r="U140" s="202"/>
      <c r="V140" s="290">
        <f>'4. Summary statistics'!B375</f>
        <v>44876</v>
      </c>
      <c r="W140" s="202">
        <f t="shared" ref="W140:X140" si="1365">W139</f>
        <v>1.2178</v>
      </c>
      <c r="X140" s="202">
        <f t="shared" si="1365"/>
        <v>1.0844</v>
      </c>
      <c r="Y140" s="202"/>
      <c r="Z140" s="291">
        <f t="shared" si="25"/>
        <v>45241</v>
      </c>
      <c r="AA140" s="202">
        <f t="shared" ref="AA140:AB140" si="1366">AA139</f>
        <v>1.2178</v>
      </c>
      <c r="AB140" s="202">
        <f t="shared" si="1366"/>
        <v>1.0844</v>
      </c>
      <c r="AC140" s="202"/>
      <c r="AD140" s="291">
        <f t="shared" si="27"/>
        <v>45607</v>
      </c>
      <c r="AE140" s="202">
        <f t="shared" ref="AE140:AF140" si="1367">AE139</f>
        <v>1.2178</v>
      </c>
      <c r="AF140" s="202">
        <f t="shared" si="1367"/>
        <v>1.0844</v>
      </c>
      <c r="AG140" s="202"/>
      <c r="AH140" s="291">
        <f t="shared" si="29"/>
        <v>45972</v>
      </c>
      <c r="AI140" s="202">
        <f t="shared" ref="AI140:AJ140" si="1368">AI139</f>
        <v>1.2178</v>
      </c>
      <c r="AJ140" s="202">
        <f t="shared" si="1368"/>
        <v>1.0844</v>
      </c>
      <c r="AK140" s="202"/>
      <c r="AL140" s="291">
        <f t="shared" si="31"/>
        <v>46337</v>
      </c>
      <c r="AM140" s="202">
        <f t="shared" ref="AM140:AN140" si="1369">AM139</f>
        <v>1.2178</v>
      </c>
      <c r="AN140" s="202">
        <f t="shared" si="1369"/>
        <v>1.0844</v>
      </c>
      <c r="AO140" s="202"/>
      <c r="AP140" s="291">
        <f t="shared" si="33"/>
        <v>46702</v>
      </c>
      <c r="AQ140" s="202">
        <f t="shared" ref="AQ140:AR140" si="1370">AQ139</f>
        <v>1.2178</v>
      </c>
      <c r="AR140" s="202">
        <f t="shared" si="1370"/>
        <v>1.0844</v>
      </c>
      <c r="AS140" s="202"/>
      <c r="AT140" s="291">
        <f t="shared" si="35"/>
        <v>47068</v>
      </c>
      <c r="AU140" s="202">
        <f t="shared" ref="AU140:AV140" si="1371">AU139</f>
        <v>1.2178</v>
      </c>
      <c r="AV140" s="202">
        <f t="shared" si="1371"/>
        <v>1.0844</v>
      </c>
      <c r="AW140" s="202"/>
      <c r="AX140" s="291">
        <f t="shared" si="37"/>
        <v>47433</v>
      </c>
      <c r="AY140" s="202">
        <f t="shared" ref="AY140:AZ140" si="1372">AY139</f>
        <v>1.2178</v>
      </c>
      <c r="AZ140" s="202">
        <f t="shared" si="1372"/>
        <v>1.0844</v>
      </c>
      <c r="BA140" s="202"/>
      <c r="BB140" s="291">
        <f t="shared" si="39"/>
        <v>47798</v>
      </c>
      <c r="BC140" s="202">
        <f t="shared" ref="BC140:BD140" si="1373">BC139</f>
        <v>1.2178</v>
      </c>
      <c r="BD140" s="202">
        <f t="shared" si="1373"/>
        <v>1.0844</v>
      </c>
      <c r="BE140" s="202"/>
      <c r="BF140" s="291">
        <f t="shared" si="41"/>
        <v>48163</v>
      </c>
      <c r="BG140" s="202">
        <f t="shared" ref="BG140:BH140" si="1374">BG139</f>
        <v>1.2178</v>
      </c>
      <c r="BH140" s="202">
        <f t="shared" si="1374"/>
        <v>1.0844</v>
      </c>
      <c r="BI140" s="202"/>
      <c r="BJ140" s="291">
        <f t="shared" si="43"/>
        <v>48529</v>
      </c>
      <c r="BK140" s="291"/>
      <c r="BL140" s="291"/>
      <c r="BM140" s="291"/>
      <c r="BN140" s="291"/>
      <c r="BO140" s="291"/>
      <c r="BP140" s="291"/>
      <c r="BQ140" s="291"/>
      <c r="BR140" s="291"/>
      <c r="BS140" s="291"/>
      <c r="BT140" s="291"/>
      <c r="BU140" s="291"/>
      <c r="BV140" s="291"/>
      <c r="BW140" s="291"/>
      <c r="BX140" s="291"/>
      <c r="BY140" s="291"/>
      <c r="BZ140" s="291"/>
      <c r="CA140" s="291"/>
      <c r="CB140" s="291"/>
      <c r="CC140" s="291"/>
      <c r="CD140" s="291"/>
      <c r="CE140" s="291"/>
      <c r="CF140" s="291"/>
      <c r="CG140" s="291"/>
      <c r="CH140" s="291"/>
      <c r="CI140" s="291"/>
      <c r="CJ140" s="291"/>
      <c r="CK140" s="291"/>
      <c r="CL140" s="291"/>
      <c r="CM140" s="291"/>
      <c r="CN140" s="291"/>
      <c r="CO140" s="291"/>
      <c r="CP140" s="291"/>
      <c r="CQ140" s="291"/>
      <c r="CR140" s="291"/>
      <c r="CS140" s="291"/>
      <c r="CT140" s="291"/>
      <c r="CU140" s="291"/>
      <c r="CV140" s="291"/>
      <c r="CW140" s="291"/>
      <c r="CX140" s="291"/>
      <c r="CY140" s="291"/>
      <c r="CZ140" s="291"/>
      <c r="DA140" s="291"/>
      <c r="DB140" s="291"/>
      <c r="DC140" s="291"/>
      <c r="DD140" s="291"/>
      <c r="DE140" s="291"/>
      <c r="DF140" s="291"/>
      <c r="DG140" s="291"/>
      <c r="DH140" s="291"/>
      <c r="DI140" s="291"/>
      <c r="DJ140" s="291"/>
      <c r="DK140" s="291"/>
      <c r="DL140" s="291"/>
      <c r="DM140" s="291"/>
      <c r="DN140" s="291"/>
      <c r="DO140" s="291"/>
      <c r="DP140" s="291"/>
      <c r="DQ140" s="291"/>
      <c r="DR140" s="291"/>
      <c r="DS140" s="291"/>
      <c r="DT140" s="291"/>
      <c r="DU140" s="291"/>
      <c r="DV140" s="291"/>
      <c r="DW140" s="291"/>
      <c r="DX140" s="291"/>
      <c r="DY140" s="291"/>
      <c r="DZ140" s="291"/>
      <c r="EA140" s="291"/>
      <c r="EB140" s="291"/>
      <c r="EC140" s="291"/>
      <c r="ED140" s="291"/>
      <c r="EE140" s="291"/>
      <c r="EF140" s="291"/>
      <c r="EG140" s="291"/>
      <c r="EH140" s="291"/>
      <c r="EI140" s="291"/>
      <c r="EJ140" s="291"/>
      <c r="EK140" s="291"/>
      <c r="EL140" s="291"/>
      <c r="EM140" s="291"/>
      <c r="EN140" s="291"/>
      <c r="EO140" s="291"/>
      <c r="EP140" s="291"/>
      <c r="EQ140" s="291"/>
      <c r="ER140" s="291"/>
      <c r="ES140" s="291"/>
      <c r="ET140" s="291"/>
      <c r="EU140" s="291"/>
      <c r="EV140" s="291"/>
      <c r="EW140" s="291"/>
      <c r="EX140" s="291"/>
      <c r="EY140" s="291"/>
      <c r="EZ140" s="291"/>
      <c r="FA140" s="291"/>
      <c r="FB140" s="291"/>
      <c r="FC140" s="291"/>
      <c r="FD140" s="291"/>
      <c r="FE140" s="291"/>
      <c r="FF140" s="291"/>
      <c r="FG140" s="291"/>
      <c r="FH140" s="291"/>
      <c r="FI140" s="291"/>
      <c r="FJ140" s="291"/>
      <c r="FK140" s="291"/>
      <c r="FL140" s="291"/>
      <c r="FM140" s="291"/>
      <c r="FN140" s="291"/>
      <c r="FO140" s="291"/>
      <c r="FP140" s="291"/>
      <c r="FQ140" s="291"/>
      <c r="FR140" s="291"/>
      <c r="FS140" s="291"/>
      <c r="FT140" s="291"/>
      <c r="FU140" s="291"/>
      <c r="FV140" s="291"/>
      <c r="FW140" s="291"/>
      <c r="FX140" s="291"/>
      <c r="FY140" s="291"/>
      <c r="FZ140" s="291"/>
      <c r="GA140" s="291"/>
      <c r="GB140" s="291"/>
      <c r="GC140" s="291"/>
      <c r="GD140" s="291"/>
      <c r="GE140" s="291"/>
      <c r="GF140" s="291"/>
      <c r="GG140" s="291"/>
      <c r="GH140" s="291"/>
      <c r="GI140" s="291"/>
      <c r="GJ140" s="291"/>
      <c r="GK140" s="291"/>
      <c r="GL140" s="291"/>
      <c r="GM140" s="291"/>
      <c r="GN140" s="291"/>
      <c r="GO140" s="291"/>
      <c r="GP140" s="291"/>
      <c r="GQ140" s="291"/>
      <c r="GR140" s="291"/>
      <c r="GS140" s="291"/>
      <c r="GT140" s="291"/>
      <c r="GU140" s="291"/>
      <c r="GV140" s="291"/>
      <c r="GW140" s="291"/>
      <c r="GX140" s="291"/>
      <c r="GY140" s="291"/>
      <c r="GZ140" s="291"/>
      <c r="HA140" s="291"/>
      <c r="HB140" s="291"/>
      <c r="HC140" s="291"/>
      <c r="HD140" s="291"/>
      <c r="HE140" s="291"/>
      <c r="HF140" s="291"/>
      <c r="HG140" s="291"/>
      <c r="HH140" s="291"/>
      <c r="HI140" s="291"/>
      <c r="HJ140" s="291"/>
      <c r="HK140" s="291"/>
      <c r="HL140" s="291"/>
      <c r="HM140" s="291"/>
      <c r="HN140" s="291"/>
      <c r="HO140" s="291"/>
      <c r="HP140" s="291"/>
      <c r="HQ140" s="291"/>
    </row>
    <row r="141" ht="12.0" customHeight="1">
      <c r="A141" s="281">
        <f t="shared" si="44"/>
        <v>136</v>
      </c>
      <c r="B141" s="282">
        <f>'4. Summary statistics'!B376</f>
        <v>44876</v>
      </c>
      <c r="C141" s="283" t="str">
        <f t="shared" si="22"/>
        <v>12-2022</v>
      </c>
      <c r="D141" s="284">
        <f>'4. Summary statistics'!C376</f>
        <v>44680</v>
      </c>
      <c r="E141" s="285" t="str">
        <f>'4. Summary statistics'!D376</f>
        <v>LKA36422K118</v>
      </c>
      <c r="F141" s="286">
        <f>'4. Summary statistics'!G376</f>
        <v>11000</v>
      </c>
      <c r="G141" s="287">
        <f t="shared" si="23"/>
        <v>196</v>
      </c>
      <c r="H141" s="288"/>
      <c r="I141" s="283"/>
      <c r="J141" s="289"/>
      <c r="K141" s="289"/>
      <c r="L141" s="289"/>
      <c r="M141" s="289"/>
      <c r="N141" s="289"/>
      <c r="O141" s="289"/>
      <c r="P141" s="52"/>
      <c r="Q141" s="52"/>
      <c r="R141" s="52"/>
      <c r="S141" s="202"/>
      <c r="T141" s="202"/>
      <c r="U141" s="202"/>
      <c r="V141" s="290">
        <f>'4. Summary statistics'!B376</f>
        <v>44876</v>
      </c>
      <c r="W141" s="202">
        <f t="shared" ref="W141:X141" si="1375">W140</f>
        <v>1.2178</v>
      </c>
      <c r="X141" s="202">
        <f t="shared" si="1375"/>
        <v>1.0844</v>
      </c>
      <c r="Y141" s="202"/>
      <c r="Z141" s="291">
        <f t="shared" si="25"/>
        <v>45241</v>
      </c>
      <c r="AA141" s="202">
        <f t="shared" ref="AA141:AB141" si="1376">AA140</f>
        <v>1.2178</v>
      </c>
      <c r="AB141" s="202">
        <f t="shared" si="1376"/>
        <v>1.0844</v>
      </c>
      <c r="AC141" s="202"/>
      <c r="AD141" s="291">
        <f t="shared" si="27"/>
        <v>45607</v>
      </c>
      <c r="AE141" s="202">
        <f t="shared" ref="AE141:AF141" si="1377">AE140</f>
        <v>1.2178</v>
      </c>
      <c r="AF141" s="202">
        <f t="shared" si="1377"/>
        <v>1.0844</v>
      </c>
      <c r="AG141" s="202"/>
      <c r="AH141" s="291">
        <f t="shared" si="29"/>
        <v>45972</v>
      </c>
      <c r="AI141" s="202">
        <f t="shared" ref="AI141:AJ141" si="1378">AI140</f>
        <v>1.2178</v>
      </c>
      <c r="AJ141" s="202">
        <f t="shared" si="1378"/>
        <v>1.0844</v>
      </c>
      <c r="AK141" s="202"/>
      <c r="AL141" s="291">
        <f t="shared" si="31"/>
        <v>46337</v>
      </c>
      <c r="AM141" s="202">
        <f t="shared" ref="AM141:AN141" si="1379">AM140</f>
        <v>1.2178</v>
      </c>
      <c r="AN141" s="202">
        <f t="shared" si="1379"/>
        <v>1.0844</v>
      </c>
      <c r="AO141" s="202"/>
      <c r="AP141" s="291">
        <f t="shared" si="33"/>
        <v>46702</v>
      </c>
      <c r="AQ141" s="202">
        <f t="shared" ref="AQ141:AR141" si="1380">AQ140</f>
        <v>1.2178</v>
      </c>
      <c r="AR141" s="202">
        <f t="shared" si="1380"/>
        <v>1.0844</v>
      </c>
      <c r="AS141" s="202"/>
      <c r="AT141" s="291">
        <f t="shared" si="35"/>
        <v>47068</v>
      </c>
      <c r="AU141" s="202">
        <f t="shared" ref="AU141:AV141" si="1381">AU140</f>
        <v>1.2178</v>
      </c>
      <c r="AV141" s="202">
        <f t="shared" si="1381"/>
        <v>1.0844</v>
      </c>
      <c r="AW141" s="202"/>
      <c r="AX141" s="291">
        <f t="shared" si="37"/>
        <v>47433</v>
      </c>
      <c r="AY141" s="202">
        <f t="shared" ref="AY141:AZ141" si="1382">AY140</f>
        <v>1.2178</v>
      </c>
      <c r="AZ141" s="202">
        <f t="shared" si="1382"/>
        <v>1.0844</v>
      </c>
      <c r="BA141" s="202"/>
      <c r="BB141" s="291">
        <f t="shared" si="39"/>
        <v>47798</v>
      </c>
      <c r="BC141" s="202">
        <f t="shared" ref="BC141:BD141" si="1383">BC140</f>
        <v>1.2178</v>
      </c>
      <c r="BD141" s="202">
        <f t="shared" si="1383"/>
        <v>1.0844</v>
      </c>
      <c r="BE141" s="202"/>
      <c r="BF141" s="291">
        <f t="shared" si="41"/>
        <v>48163</v>
      </c>
      <c r="BG141" s="202">
        <f t="shared" ref="BG141:BH141" si="1384">BG140</f>
        <v>1.2178</v>
      </c>
      <c r="BH141" s="202">
        <f t="shared" si="1384"/>
        <v>1.0844</v>
      </c>
      <c r="BI141" s="202"/>
      <c r="BJ141" s="291">
        <f t="shared" si="43"/>
        <v>48529</v>
      </c>
      <c r="BK141" s="291"/>
      <c r="BL141" s="291"/>
      <c r="BM141" s="291"/>
      <c r="BN141" s="291"/>
      <c r="BO141" s="291"/>
      <c r="BP141" s="291"/>
      <c r="BQ141" s="291"/>
      <c r="BR141" s="291"/>
      <c r="BS141" s="291"/>
      <c r="BT141" s="291"/>
      <c r="BU141" s="291"/>
      <c r="BV141" s="291"/>
      <c r="BW141" s="291"/>
      <c r="BX141" s="291"/>
      <c r="BY141" s="291"/>
      <c r="BZ141" s="291"/>
      <c r="CA141" s="291"/>
      <c r="CB141" s="291"/>
      <c r="CC141" s="291"/>
      <c r="CD141" s="291"/>
      <c r="CE141" s="291"/>
      <c r="CF141" s="291"/>
      <c r="CG141" s="291"/>
      <c r="CH141" s="291"/>
      <c r="CI141" s="291"/>
      <c r="CJ141" s="291"/>
      <c r="CK141" s="291"/>
      <c r="CL141" s="291"/>
      <c r="CM141" s="291"/>
      <c r="CN141" s="291"/>
      <c r="CO141" s="291"/>
      <c r="CP141" s="291"/>
      <c r="CQ141" s="291"/>
      <c r="CR141" s="291"/>
      <c r="CS141" s="291"/>
      <c r="CT141" s="291"/>
      <c r="CU141" s="291"/>
      <c r="CV141" s="291"/>
      <c r="CW141" s="291"/>
      <c r="CX141" s="291"/>
      <c r="CY141" s="291"/>
      <c r="CZ141" s="291"/>
      <c r="DA141" s="291"/>
      <c r="DB141" s="291"/>
      <c r="DC141" s="291"/>
      <c r="DD141" s="291"/>
      <c r="DE141" s="291"/>
      <c r="DF141" s="291"/>
      <c r="DG141" s="291"/>
      <c r="DH141" s="291"/>
      <c r="DI141" s="291"/>
      <c r="DJ141" s="291"/>
      <c r="DK141" s="291"/>
      <c r="DL141" s="291"/>
      <c r="DM141" s="291"/>
      <c r="DN141" s="291"/>
      <c r="DO141" s="291"/>
      <c r="DP141" s="291"/>
      <c r="DQ141" s="291"/>
      <c r="DR141" s="291"/>
      <c r="DS141" s="291"/>
      <c r="DT141" s="291"/>
      <c r="DU141" s="291"/>
      <c r="DV141" s="291"/>
      <c r="DW141" s="291"/>
      <c r="DX141" s="291"/>
      <c r="DY141" s="291"/>
      <c r="DZ141" s="291"/>
      <c r="EA141" s="291"/>
      <c r="EB141" s="291"/>
      <c r="EC141" s="291"/>
      <c r="ED141" s="291"/>
      <c r="EE141" s="291"/>
      <c r="EF141" s="291"/>
      <c r="EG141" s="291"/>
      <c r="EH141" s="291"/>
      <c r="EI141" s="291"/>
      <c r="EJ141" s="291"/>
      <c r="EK141" s="291"/>
      <c r="EL141" s="291"/>
      <c r="EM141" s="291"/>
      <c r="EN141" s="291"/>
      <c r="EO141" s="291"/>
      <c r="EP141" s="291"/>
      <c r="EQ141" s="291"/>
      <c r="ER141" s="291"/>
      <c r="ES141" s="291"/>
      <c r="ET141" s="291"/>
      <c r="EU141" s="291"/>
      <c r="EV141" s="291"/>
      <c r="EW141" s="291"/>
      <c r="EX141" s="291"/>
      <c r="EY141" s="291"/>
      <c r="EZ141" s="291"/>
      <c r="FA141" s="291"/>
      <c r="FB141" s="291"/>
      <c r="FC141" s="291"/>
      <c r="FD141" s="291"/>
      <c r="FE141" s="291"/>
      <c r="FF141" s="291"/>
      <c r="FG141" s="291"/>
      <c r="FH141" s="291"/>
      <c r="FI141" s="291"/>
      <c r="FJ141" s="291"/>
      <c r="FK141" s="291"/>
      <c r="FL141" s="291"/>
      <c r="FM141" s="291"/>
      <c r="FN141" s="291"/>
      <c r="FO141" s="291"/>
      <c r="FP141" s="291"/>
      <c r="FQ141" s="291"/>
      <c r="FR141" s="291"/>
      <c r="FS141" s="291"/>
      <c r="FT141" s="291"/>
      <c r="FU141" s="291"/>
      <c r="FV141" s="291"/>
      <c r="FW141" s="291"/>
      <c r="FX141" s="291"/>
      <c r="FY141" s="291"/>
      <c r="FZ141" s="291"/>
      <c r="GA141" s="291"/>
      <c r="GB141" s="291"/>
      <c r="GC141" s="291"/>
      <c r="GD141" s="291"/>
      <c r="GE141" s="291"/>
      <c r="GF141" s="291"/>
      <c r="GG141" s="291"/>
      <c r="GH141" s="291"/>
      <c r="GI141" s="291"/>
      <c r="GJ141" s="291"/>
      <c r="GK141" s="291"/>
      <c r="GL141" s="291"/>
      <c r="GM141" s="291"/>
      <c r="GN141" s="291"/>
      <c r="GO141" s="291"/>
      <c r="GP141" s="291"/>
      <c r="GQ141" s="291"/>
      <c r="GR141" s="291"/>
      <c r="GS141" s="291"/>
      <c r="GT141" s="291"/>
      <c r="GU141" s="291"/>
      <c r="GV141" s="291"/>
      <c r="GW141" s="291"/>
      <c r="GX141" s="291"/>
      <c r="GY141" s="291"/>
      <c r="GZ141" s="291"/>
      <c r="HA141" s="291"/>
      <c r="HB141" s="291"/>
      <c r="HC141" s="291"/>
      <c r="HD141" s="291"/>
      <c r="HE141" s="291"/>
      <c r="HF141" s="291"/>
      <c r="HG141" s="291"/>
      <c r="HH141" s="291"/>
      <c r="HI141" s="291"/>
      <c r="HJ141" s="291"/>
      <c r="HK141" s="291"/>
      <c r="HL141" s="291"/>
      <c r="HM141" s="291"/>
      <c r="HN141" s="291"/>
      <c r="HO141" s="291"/>
      <c r="HP141" s="291"/>
      <c r="HQ141" s="291"/>
    </row>
    <row r="142" ht="12.0" customHeight="1">
      <c r="A142" s="281">
        <f t="shared" si="44"/>
        <v>137</v>
      </c>
      <c r="B142" s="282">
        <f>'4. Summary statistics'!B377</f>
        <v>44876</v>
      </c>
      <c r="C142" s="283" t="str">
        <f t="shared" si="22"/>
        <v>12-2022</v>
      </c>
      <c r="D142" s="284">
        <f>'4. Summary statistics'!C377</f>
        <v>44694</v>
      </c>
      <c r="E142" s="285" t="str">
        <f>'4. Summary statistics'!D377</f>
        <v>LKA18222K114</v>
      </c>
      <c r="F142" s="286">
        <f>'4. Summary statistics'!G377</f>
        <v>4225</v>
      </c>
      <c r="G142" s="287">
        <f t="shared" si="23"/>
        <v>182</v>
      </c>
      <c r="H142" s="288"/>
      <c r="I142" s="283"/>
      <c r="J142" s="289"/>
      <c r="K142" s="289"/>
      <c r="L142" s="289"/>
      <c r="M142" s="289"/>
      <c r="N142" s="289"/>
      <c r="O142" s="289"/>
      <c r="P142" s="52"/>
      <c r="Q142" s="52"/>
      <c r="R142" s="52"/>
      <c r="S142" s="202"/>
      <c r="T142" s="202"/>
      <c r="U142" s="202"/>
      <c r="V142" s="290">
        <f>'4. Summary statistics'!B377</f>
        <v>44876</v>
      </c>
      <c r="W142" s="202">
        <f t="shared" ref="W142:X142" si="1385">W141</f>
        <v>1.2178</v>
      </c>
      <c r="X142" s="202">
        <f t="shared" si="1385"/>
        <v>1.0844</v>
      </c>
      <c r="Y142" s="202"/>
      <c r="Z142" s="291">
        <f t="shared" si="25"/>
        <v>45241</v>
      </c>
      <c r="AA142" s="202">
        <f t="shared" ref="AA142:AB142" si="1386">AA141</f>
        <v>1.2178</v>
      </c>
      <c r="AB142" s="202">
        <f t="shared" si="1386"/>
        <v>1.0844</v>
      </c>
      <c r="AC142" s="202"/>
      <c r="AD142" s="291">
        <f t="shared" si="27"/>
        <v>45607</v>
      </c>
      <c r="AE142" s="202">
        <f t="shared" ref="AE142:AF142" si="1387">AE141</f>
        <v>1.2178</v>
      </c>
      <c r="AF142" s="202">
        <f t="shared" si="1387"/>
        <v>1.0844</v>
      </c>
      <c r="AG142" s="202"/>
      <c r="AH142" s="291">
        <f t="shared" si="29"/>
        <v>45972</v>
      </c>
      <c r="AI142" s="202">
        <f t="shared" ref="AI142:AJ142" si="1388">AI141</f>
        <v>1.2178</v>
      </c>
      <c r="AJ142" s="202">
        <f t="shared" si="1388"/>
        <v>1.0844</v>
      </c>
      <c r="AK142" s="202"/>
      <c r="AL142" s="291">
        <f t="shared" si="31"/>
        <v>46337</v>
      </c>
      <c r="AM142" s="202">
        <f t="shared" ref="AM142:AN142" si="1389">AM141</f>
        <v>1.2178</v>
      </c>
      <c r="AN142" s="202">
        <f t="shared" si="1389"/>
        <v>1.0844</v>
      </c>
      <c r="AO142" s="202"/>
      <c r="AP142" s="291">
        <f t="shared" si="33"/>
        <v>46702</v>
      </c>
      <c r="AQ142" s="202">
        <f t="shared" ref="AQ142:AR142" si="1390">AQ141</f>
        <v>1.2178</v>
      </c>
      <c r="AR142" s="202">
        <f t="shared" si="1390"/>
        <v>1.0844</v>
      </c>
      <c r="AS142" s="202"/>
      <c r="AT142" s="291">
        <f t="shared" si="35"/>
        <v>47068</v>
      </c>
      <c r="AU142" s="202">
        <f t="shared" ref="AU142:AV142" si="1391">AU141</f>
        <v>1.2178</v>
      </c>
      <c r="AV142" s="202">
        <f t="shared" si="1391"/>
        <v>1.0844</v>
      </c>
      <c r="AW142" s="202"/>
      <c r="AX142" s="291">
        <f t="shared" si="37"/>
        <v>47433</v>
      </c>
      <c r="AY142" s="202">
        <f t="shared" ref="AY142:AZ142" si="1392">AY141</f>
        <v>1.2178</v>
      </c>
      <c r="AZ142" s="202">
        <f t="shared" si="1392"/>
        <v>1.0844</v>
      </c>
      <c r="BA142" s="202"/>
      <c r="BB142" s="291">
        <f t="shared" si="39"/>
        <v>47798</v>
      </c>
      <c r="BC142" s="202">
        <f t="shared" ref="BC142:BD142" si="1393">BC141</f>
        <v>1.2178</v>
      </c>
      <c r="BD142" s="202">
        <f t="shared" si="1393"/>
        <v>1.0844</v>
      </c>
      <c r="BE142" s="202"/>
      <c r="BF142" s="291">
        <f t="shared" si="41"/>
        <v>48163</v>
      </c>
      <c r="BG142" s="202">
        <f t="shared" ref="BG142:BH142" si="1394">BG141</f>
        <v>1.2178</v>
      </c>
      <c r="BH142" s="202">
        <f t="shared" si="1394"/>
        <v>1.0844</v>
      </c>
      <c r="BI142" s="202"/>
      <c r="BJ142" s="291">
        <f t="shared" si="43"/>
        <v>48529</v>
      </c>
      <c r="BK142" s="291"/>
      <c r="BL142" s="291"/>
      <c r="BM142" s="291"/>
      <c r="BN142" s="291"/>
      <c r="BO142" s="291"/>
      <c r="BP142" s="291"/>
      <c r="BQ142" s="291"/>
      <c r="BR142" s="291"/>
      <c r="BS142" s="291"/>
      <c r="BT142" s="291"/>
      <c r="BU142" s="291"/>
      <c r="BV142" s="291"/>
      <c r="BW142" s="291"/>
      <c r="BX142" s="291"/>
      <c r="BY142" s="291"/>
      <c r="BZ142" s="291"/>
      <c r="CA142" s="291"/>
      <c r="CB142" s="291"/>
      <c r="CC142" s="291"/>
      <c r="CD142" s="291"/>
      <c r="CE142" s="291"/>
      <c r="CF142" s="291"/>
      <c r="CG142" s="291"/>
      <c r="CH142" s="291"/>
      <c r="CI142" s="291"/>
      <c r="CJ142" s="291"/>
      <c r="CK142" s="291"/>
      <c r="CL142" s="291"/>
      <c r="CM142" s="291"/>
      <c r="CN142" s="291"/>
      <c r="CO142" s="291"/>
      <c r="CP142" s="291"/>
      <c r="CQ142" s="291"/>
      <c r="CR142" s="291"/>
      <c r="CS142" s="291"/>
      <c r="CT142" s="291"/>
      <c r="CU142" s="291"/>
      <c r="CV142" s="291"/>
      <c r="CW142" s="291"/>
      <c r="CX142" s="291"/>
      <c r="CY142" s="291"/>
      <c r="CZ142" s="291"/>
      <c r="DA142" s="291"/>
      <c r="DB142" s="291"/>
      <c r="DC142" s="291"/>
      <c r="DD142" s="291"/>
      <c r="DE142" s="291"/>
      <c r="DF142" s="291"/>
      <c r="DG142" s="291"/>
      <c r="DH142" s="291"/>
      <c r="DI142" s="291"/>
      <c r="DJ142" s="291"/>
      <c r="DK142" s="291"/>
      <c r="DL142" s="291"/>
      <c r="DM142" s="291"/>
      <c r="DN142" s="291"/>
      <c r="DO142" s="291"/>
      <c r="DP142" s="291"/>
      <c r="DQ142" s="291"/>
      <c r="DR142" s="291"/>
      <c r="DS142" s="291"/>
      <c r="DT142" s="291"/>
      <c r="DU142" s="291"/>
      <c r="DV142" s="291"/>
      <c r="DW142" s="291"/>
      <c r="DX142" s="291"/>
      <c r="DY142" s="291"/>
      <c r="DZ142" s="291"/>
      <c r="EA142" s="291"/>
      <c r="EB142" s="291"/>
      <c r="EC142" s="291"/>
      <c r="ED142" s="291"/>
      <c r="EE142" s="291"/>
      <c r="EF142" s="291"/>
      <c r="EG142" s="291"/>
      <c r="EH142" s="291"/>
      <c r="EI142" s="291"/>
      <c r="EJ142" s="291"/>
      <c r="EK142" s="291"/>
      <c r="EL142" s="291"/>
      <c r="EM142" s="291"/>
      <c r="EN142" s="291"/>
      <c r="EO142" s="291"/>
      <c r="EP142" s="291"/>
      <c r="EQ142" s="291"/>
      <c r="ER142" s="291"/>
      <c r="ES142" s="291"/>
      <c r="ET142" s="291"/>
      <c r="EU142" s="291"/>
      <c r="EV142" s="291"/>
      <c r="EW142" s="291"/>
      <c r="EX142" s="291"/>
      <c r="EY142" s="291"/>
      <c r="EZ142" s="291"/>
      <c r="FA142" s="291"/>
      <c r="FB142" s="291"/>
      <c r="FC142" s="291"/>
      <c r="FD142" s="291"/>
      <c r="FE142" s="291"/>
      <c r="FF142" s="291"/>
      <c r="FG142" s="291"/>
      <c r="FH142" s="291"/>
      <c r="FI142" s="291"/>
      <c r="FJ142" s="291"/>
      <c r="FK142" s="291"/>
      <c r="FL142" s="291"/>
      <c r="FM142" s="291"/>
      <c r="FN142" s="291"/>
      <c r="FO142" s="291"/>
      <c r="FP142" s="291"/>
      <c r="FQ142" s="291"/>
      <c r="FR142" s="291"/>
      <c r="FS142" s="291"/>
      <c r="FT142" s="291"/>
      <c r="FU142" s="291"/>
      <c r="FV142" s="291"/>
      <c r="FW142" s="291"/>
      <c r="FX142" s="291"/>
      <c r="FY142" s="291"/>
      <c r="FZ142" s="291"/>
      <c r="GA142" s="291"/>
      <c r="GB142" s="291"/>
      <c r="GC142" s="291"/>
      <c r="GD142" s="291"/>
      <c r="GE142" s="291"/>
      <c r="GF142" s="291"/>
      <c r="GG142" s="291"/>
      <c r="GH142" s="291"/>
      <c r="GI142" s="291"/>
      <c r="GJ142" s="291"/>
      <c r="GK142" s="291"/>
      <c r="GL142" s="291"/>
      <c r="GM142" s="291"/>
      <c r="GN142" s="291"/>
      <c r="GO142" s="291"/>
      <c r="GP142" s="291"/>
      <c r="GQ142" s="291"/>
      <c r="GR142" s="291"/>
      <c r="GS142" s="291"/>
      <c r="GT142" s="291"/>
      <c r="GU142" s="291"/>
      <c r="GV142" s="291"/>
      <c r="GW142" s="291"/>
      <c r="GX142" s="291"/>
      <c r="GY142" s="291"/>
      <c r="GZ142" s="291"/>
      <c r="HA142" s="291"/>
      <c r="HB142" s="291"/>
      <c r="HC142" s="291"/>
      <c r="HD142" s="291"/>
      <c r="HE142" s="291"/>
      <c r="HF142" s="291"/>
      <c r="HG142" s="291"/>
      <c r="HH142" s="291"/>
      <c r="HI142" s="291"/>
      <c r="HJ142" s="291"/>
      <c r="HK142" s="291"/>
      <c r="HL142" s="291"/>
      <c r="HM142" s="291"/>
      <c r="HN142" s="291"/>
      <c r="HO142" s="291"/>
      <c r="HP142" s="291"/>
      <c r="HQ142" s="291"/>
    </row>
    <row r="143" ht="12.0" customHeight="1">
      <c r="A143" s="281">
        <f t="shared" si="44"/>
        <v>138</v>
      </c>
      <c r="B143" s="282">
        <f>'4. Summary statistics'!B378</f>
        <v>44876</v>
      </c>
      <c r="C143" s="283" t="str">
        <f t="shared" si="22"/>
        <v>12-2022</v>
      </c>
      <c r="D143" s="284">
        <f>'4. Summary statistics'!C378</f>
        <v>44736</v>
      </c>
      <c r="E143" s="285" t="str">
        <f>'4. Summary statistics'!D378</f>
        <v>LKA36422K118</v>
      </c>
      <c r="F143" s="286">
        <f>'4. Summary statistics'!G378</f>
        <v>41011</v>
      </c>
      <c r="G143" s="287">
        <f t="shared" si="23"/>
        <v>140</v>
      </c>
      <c r="H143" s="288"/>
      <c r="I143" s="283"/>
      <c r="J143" s="289"/>
      <c r="K143" s="289"/>
      <c r="L143" s="289"/>
      <c r="M143" s="289"/>
      <c r="N143" s="289"/>
      <c r="O143" s="289"/>
      <c r="P143" s="52"/>
      <c r="Q143" s="52"/>
      <c r="R143" s="52"/>
      <c r="S143" s="202"/>
      <c r="T143" s="202"/>
      <c r="U143" s="202"/>
      <c r="V143" s="290">
        <f>'4. Summary statistics'!B378</f>
        <v>44876</v>
      </c>
      <c r="W143" s="202">
        <f t="shared" ref="W143:X143" si="1395">W142</f>
        <v>1.2178</v>
      </c>
      <c r="X143" s="202">
        <f t="shared" si="1395"/>
        <v>1.0844</v>
      </c>
      <c r="Y143" s="202"/>
      <c r="Z143" s="291">
        <f t="shared" si="25"/>
        <v>45241</v>
      </c>
      <c r="AA143" s="202">
        <f t="shared" ref="AA143:AB143" si="1396">AA142</f>
        <v>1.2178</v>
      </c>
      <c r="AB143" s="202">
        <f t="shared" si="1396"/>
        <v>1.0844</v>
      </c>
      <c r="AC143" s="202"/>
      <c r="AD143" s="291">
        <f t="shared" si="27"/>
        <v>45607</v>
      </c>
      <c r="AE143" s="202">
        <f t="shared" ref="AE143:AF143" si="1397">AE142</f>
        <v>1.2178</v>
      </c>
      <c r="AF143" s="202">
        <f t="shared" si="1397"/>
        <v>1.0844</v>
      </c>
      <c r="AG143" s="202"/>
      <c r="AH143" s="291">
        <f t="shared" si="29"/>
        <v>45972</v>
      </c>
      <c r="AI143" s="202">
        <f t="shared" ref="AI143:AJ143" si="1398">AI142</f>
        <v>1.2178</v>
      </c>
      <c r="AJ143" s="202">
        <f t="shared" si="1398"/>
        <v>1.0844</v>
      </c>
      <c r="AK143" s="202"/>
      <c r="AL143" s="291">
        <f t="shared" si="31"/>
        <v>46337</v>
      </c>
      <c r="AM143" s="202">
        <f t="shared" ref="AM143:AN143" si="1399">AM142</f>
        <v>1.2178</v>
      </c>
      <c r="AN143" s="202">
        <f t="shared" si="1399"/>
        <v>1.0844</v>
      </c>
      <c r="AO143" s="202"/>
      <c r="AP143" s="291">
        <f t="shared" si="33"/>
        <v>46702</v>
      </c>
      <c r="AQ143" s="202">
        <f t="shared" ref="AQ143:AR143" si="1400">AQ142</f>
        <v>1.2178</v>
      </c>
      <c r="AR143" s="202">
        <f t="shared" si="1400"/>
        <v>1.0844</v>
      </c>
      <c r="AS143" s="202"/>
      <c r="AT143" s="291">
        <f t="shared" si="35"/>
        <v>47068</v>
      </c>
      <c r="AU143" s="202">
        <f t="shared" ref="AU143:AV143" si="1401">AU142</f>
        <v>1.2178</v>
      </c>
      <c r="AV143" s="202">
        <f t="shared" si="1401"/>
        <v>1.0844</v>
      </c>
      <c r="AW143" s="202"/>
      <c r="AX143" s="291">
        <f t="shared" si="37"/>
        <v>47433</v>
      </c>
      <c r="AY143" s="202">
        <f t="shared" ref="AY143:AZ143" si="1402">AY142</f>
        <v>1.2178</v>
      </c>
      <c r="AZ143" s="202">
        <f t="shared" si="1402"/>
        <v>1.0844</v>
      </c>
      <c r="BA143" s="202"/>
      <c r="BB143" s="291">
        <f t="shared" si="39"/>
        <v>47798</v>
      </c>
      <c r="BC143" s="202">
        <f t="shared" ref="BC143:BD143" si="1403">BC142</f>
        <v>1.2178</v>
      </c>
      <c r="BD143" s="202">
        <f t="shared" si="1403"/>
        <v>1.0844</v>
      </c>
      <c r="BE143" s="202"/>
      <c r="BF143" s="291">
        <f t="shared" si="41"/>
        <v>48163</v>
      </c>
      <c r="BG143" s="202">
        <f t="shared" ref="BG143:BH143" si="1404">BG142</f>
        <v>1.2178</v>
      </c>
      <c r="BH143" s="202">
        <f t="shared" si="1404"/>
        <v>1.0844</v>
      </c>
      <c r="BI143" s="202"/>
      <c r="BJ143" s="291">
        <f t="shared" si="43"/>
        <v>48529</v>
      </c>
      <c r="BK143" s="291"/>
      <c r="BL143" s="291"/>
      <c r="BM143" s="291"/>
      <c r="BN143" s="291"/>
      <c r="BO143" s="291"/>
      <c r="BP143" s="291"/>
      <c r="BQ143" s="291"/>
      <c r="BR143" s="291"/>
      <c r="BS143" s="291"/>
      <c r="BT143" s="291"/>
      <c r="BU143" s="291"/>
      <c r="BV143" s="291"/>
      <c r="BW143" s="291"/>
      <c r="BX143" s="291"/>
      <c r="BY143" s="291"/>
      <c r="BZ143" s="291"/>
      <c r="CA143" s="291"/>
      <c r="CB143" s="291"/>
      <c r="CC143" s="291"/>
      <c r="CD143" s="291"/>
      <c r="CE143" s="291"/>
      <c r="CF143" s="291"/>
      <c r="CG143" s="291"/>
      <c r="CH143" s="291"/>
      <c r="CI143" s="291"/>
      <c r="CJ143" s="291"/>
      <c r="CK143" s="291"/>
      <c r="CL143" s="291"/>
      <c r="CM143" s="291"/>
      <c r="CN143" s="291"/>
      <c r="CO143" s="291"/>
      <c r="CP143" s="291"/>
      <c r="CQ143" s="291"/>
      <c r="CR143" s="291"/>
      <c r="CS143" s="291"/>
      <c r="CT143" s="291"/>
      <c r="CU143" s="291"/>
      <c r="CV143" s="291"/>
      <c r="CW143" s="291"/>
      <c r="CX143" s="291"/>
      <c r="CY143" s="291"/>
      <c r="CZ143" s="291"/>
      <c r="DA143" s="291"/>
      <c r="DB143" s="291"/>
      <c r="DC143" s="291"/>
      <c r="DD143" s="291"/>
      <c r="DE143" s="291"/>
      <c r="DF143" s="291"/>
      <c r="DG143" s="291"/>
      <c r="DH143" s="291"/>
      <c r="DI143" s="291"/>
      <c r="DJ143" s="291"/>
      <c r="DK143" s="291"/>
      <c r="DL143" s="291"/>
      <c r="DM143" s="291"/>
      <c r="DN143" s="291"/>
      <c r="DO143" s="291"/>
      <c r="DP143" s="291"/>
      <c r="DQ143" s="291"/>
      <c r="DR143" s="291"/>
      <c r="DS143" s="291"/>
      <c r="DT143" s="291"/>
      <c r="DU143" s="291"/>
      <c r="DV143" s="291"/>
      <c r="DW143" s="291"/>
      <c r="DX143" s="291"/>
      <c r="DY143" s="291"/>
      <c r="DZ143" s="291"/>
      <c r="EA143" s="291"/>
      <c r="EB143" s="291"/>
      <c r="EC143" s="291"/>
      <c r="ED143" s="291"/>
      <c r="EE143" s="291"/>
      <c r="EF143" s="291"/>
      <c r="EG143" s="291"/>
      <c r="EH143" s="291"/>
      <c r="EI143" s="291"/>
      <c r="EJ143" s="291"/>
      <c r="EK143" s="291"/>
      <c r="EL143" s="291"/>
      <c r="EM143" s="291"/>
      <c r="EN143" s="291"/>
      <c r="EO143" s="291"/>
      <c r="EP143" s="291"/>
      <c r="EQ143" s="291"/>
      <c r="ER143" s="291"/>
      <c r="ES143" s="291"/>
      <c r="ET143" s="291"/>
      <c r="EU143" s="291"/>
      <c r="EV143" s="291"/>
      <c r="EW143" s="291"/>
      <c r="EX143" s="291"/>
      <c r="EY143" s="291"/>
      <c r="EZ143" s="291"/>
      <c r="FA143" s="291"/>
      <c r="FB143" s="291"/>
      <c r="FC143" s="291"/>
      <c r="FD143" s="291"/>
      <c r="FE143" s="291"/>
      <c r="FF143" s="291"/>
      <c r="FG143" s="291"/>
      <c r="FH143" s="291"/>
      <c r="FI143" s="291"/>
      <c r="FJ143" s="291"/>
      <c r="FK143" s="291"/>
      <c r="FL143" s="291"/>
      <c r="FM143" s="291"/>
      <c r="FN143" s="291"/>
      <c r="FO143" s="291"/>
      <c r="FP143" s="291"/>
      <c r="FQ143" s="291"/>
      <c r="FR143" s="291"/>
      <c r="FS143" s="291"/>
      <c r="FT143" s="291"/>
      <c r="FU143" s="291"/>
      <c r="FV143" s="291"/>
      <c r="FW143" s="291"/>
      <c r="FX143" s="291"/>
      <c r="FY143" s="291"/>
      <c r="FZ143" s="291"/>
      <c r="GA143" s="291"/>
      <c r="GB143" s="291"/>
      <c r="GC143" s="291"/>
      <c r="GD143" s="291"/>
      <c r="GE143" s="291"/>
      <c r="GF143" s="291"/>
      <c r="GG143" s="291"/>
      <c r="GH143" s="291"/>
      <c r="GI143" s="291"/>
      <c r="GJ143" s="291"/>
      <c r="GK143" s="291"/>
      <c r="GL143" s="291"/>
      <c r="GM143" s="291"/>
      <c r="GN143" s="291"/>
      <c r="GO143" s="291"/>
      <c r="GP143" s="291"/>
      <c r="GQ143" s="291"/>
      <c r="GR143" s="291"/>
      <c r="GS143" s="291"/>
      <c r="GT143" s="291"/>
      <c r="GU143" s="291"/>
      <c r="GV143" s="291"/>
      <c r="GW143" s="291"/>
      <c r="GX143" s="291"/>
      <c r="GY143" s="291"/>
      <c r="GZ143" s="291"/>
      <c r="HA143" s="291"/>
      <c r="HB143" s="291"/>
      <c r="HC143" s="291"/>
      <c r="HD143" s="291"/>
      <c r="HE143" s="291"/>
      <c r="HF143" s="291"/>
      <c r="HG143" s="291"/>
      <c r="HH143" s="291"/>
      <c r="HI143" s="291"/>
      <c r="HJ143" s="291"/>
      <c r="HK143" s="291"/>
      <c r="HL143" s="291"/>
      <c r="HM143" s="291"/>
      <c r="HN143" s="291"/>
      <c r="HO143" s="291"/>
      <c r="HP143" s="291"/>
      <c r="HQ143" s="291"/>
    </row>
    <row r="144" ht="12.0" customHeight="1">
      <c r="A144" s="281">
        <f t="shared" si="44"/>
        <v>139</v>
      </c>
      <c r="B144" s="282">
        <f>'4. Summary statistics'!B379</f>
        <v>44883</v>
      </c>
      <c r="C144" s="283" t="str">
        <f t="shared" si="22"/>
        <v>12-2022</v>
      </c>
      <c r="D144" s="284">
        <f>'4. Summary statistics'!C379</f>
        <v>44519</v>
      </c>
      <c r="E144" s="285" t="str">
        <f>'4. Summary statistics'!D379</f>
        <v>LKA36422K183</v>
      </c>
      <c r="F144" s="286">
        <f>'4. Summary statistics'!G379</f>
        <v>300</v>
      </c>
      <c r="G144" s="287">
        <f t="shared" si="23"/>
        <v>364</v>
      </c>
      <c r="H144" s="288"/>
      <c r="I144" s="283"/>
      <c r="J144" s="289"/>
      <c r="K144" s="289"/>
      <c r="L144" s="289"/>
      <c r="M144" s="289"/>
      <c r="N144" s="289"/>
      <c r="O144" s="289"/>
      <c r="P144" s="52"/>
      <c r="Q144" s="52"/>
      <c r="R144" s="52"/>
      <c r="S144" s="202"/>
      <c r="T144" s="202"/>
      <c r="U144" s="202"/>
      <c r="V144" s="290">
        <f>'4. Summary statistics'!B379</f>
        <v>44883</v>
      </c>
      <c r="W144" s="202">
        <f t="shared" ref="W144:X144" si="1405">W143</f>
        <v>1.2178</v>
      </c>
      <c r="X144" s="202">
        <f t="shared" si="1405"/>
        <v>1.0844</v>
      </c>
      <c r="Y144" s="202"/>
      <c r="Z144" s="291">
        <f t="shared" si="25"/>
        <v>45248</v>
      </c>
      <c r="AA144" s="202">
        <f t="shared" ref="AA144:AB144" si="1406">AA143</f>
        <v>1.2178</v>
      </c>
      <c r="AB144" s="202">
        <f t="shared" si="1406"/>
        <v>1.0844</v>
      </c>
      <c r="AC144" s="202"/>
      <c r="AD144" s="291">
        <f t="shared" si="27"/>
        <v>45614</v>
      </c>
      <c r="AE144" s="202">
        <f t="shared" ref="AE144:AF144" si="1407">AE143</f>
        <v>1.2178</v>
      </c>
      <c r="AF144" s="202">
        <f t="shared" si="1407"/>
        <v>1.0844</v>
      </c>
      <c r="AG144" s="202"/>
      <c r="AH144" s="291">
        <f t="shared" si="29"/>
        <v>45979</v>
      </c>
      <c r="AI144" s="202">
        <f t="shared" ref="AI144:AJ144" si="1408">AI143</f>
        <v>1.2178</v>
      </c>
      <c r="AJ144" s="202">
        <f t="shared" si="1408"/>
        <v>1.0844</v>
      </c>
      <c r="AK144" s="202"/>
      <c r="AL144" s="291">
        <f t="shared" si="31"/>
        <v>46344</v>
      </c>
      <c r="AM144" s="202">
        <f t="shared" ref="AM144:AN144" si="1409">AM143</f>
        <v>1.2178</v>
      </c>
      <c r="AN144" s="202">
        <f t="shared" si="1409"/>
        <v>1.0844</v>
      </c>
      <c r="AO144" s="202"/>
      <c r="AP144" s="291">
        <f t="shared" si="33"/>
        <v>46709</v>
      </c>
      <c r="AQ144" s="202">
        <f t="shared" ref="AQ144:AR144" si="1410">AQ143</f>
        <v>1.2178</v>
      </c>
      <c r="AR144" s="202">
        <f t="shared" si="1410"/>
        <v>1.0844</v>
      </c>
      <c r="AS144" s="202"/>
      <c r="AT144" s="291">
        <f t="shared" si="35"/>
        <v>47075</v>
      </c>
      <c r="AU144" s="202">
        <f t="shared" ref="AU144:AV144" si="1411">AU143</f>
        <v>1.2178</v>
      </c>
      <c r="AV144" s="202">
        <f t="shared" si="1411"/>
        <v>1.0844</v>
      </c>
      <c r="AW144" s="202"/>
      <c r="AX144" s="291">
        <f t="shared" si="37"/>
        <v>47440</v>
      </c>
      <c r="AY144" s="202">
        <f t="shared" ref="AY144:AZ144" si="1412">AY143</f>
        <v>1.2178</v>
      </c>
      <c r="AZ144" s="202">
        <f t="shared" si="1412"/>
        <v>1.0844</v>
      </c>
      <c r="BA144" s="202"/>
      <c r="BB144" s="291">
        <f t="shared" si="39"/>
        <v>47805</v>
      </c>
      <c r="BC144" s="202">
        <f t="shared" ref="BC144:BD144" si="1413">BC143</f>
        <v>1.2178</v>
      </c>
      <c r="BD144" s="202">
        <f t="shared" si="1413"/>
        <v>1.0844</v>
      </c>
      <c r="BE144" s="202"/>
      <c r="BF144" s="291">
        <f t="shared" si="41"/>
        <v>48170</v>
      </c>
      <c r="BG144" s="202">
        <f t="shared" ref="BG144:BH144" si="1414">BG143</f>
        <v>1.2178</v>
      </c>
      <c r="BH144" s="202">
        <f t="shared" si="1414"/>
        <v>1.0844</v>
      </c>
      <c r="BI144" s="202"/>
      <c r="BJ144" s="291">
        <f t="shared" si="43"/>
        <v>48536</v>
      </c>
      <c r="BK144" s="291"/>
      <c r="BL144" s="291"/>
      <c r="BM144" s="291"/>
      <c r="BN144" s="291"/>
      <c r="BO144" s="291"/>
      <c r="BP144" s="291"/>
      <c r="BQ144" s="291"/>
      <c r="BR144" s="291"/>
      <c r="BS144" s="291"/>
      <c r="BT144" s="291"/>
      <c r="BU144" s="291"/>
      <c r="BV144" s="291"/>
      <c r="BW144" s="291"/>
      <c r="BX144" s="291"/>
      <c r="BY144" s="291"/>
      <c r="BZ144" s="291"/>
      <c r="CA144" s="291"/>
      <c r="CB144" s="291"/>
      <c r="CC144" s="291"/>
      <c r="CD144" s="291"/>
      <c r="CE144" s="291"/>
      <c r="CF144" s="291"/>
      <c r="CG144" s="291"/>
      <c r="CH144" s="291"/>
      <c r="CI144" s="291"/>
      <c r="CJ144" s="291"/>
      <c r="CK144" s="291"/>
      <c r="CL144" s="291"/>
      <c r="CM144" s="291"/>
      <c r="CN144" s="291"/>
      <c r="CO144" s="291"/>
      <c r="CP144" s="291"/>
      <c r="CQ144" s="291"/>
      <c r="CR144" s="291"/>
      <c r="CS144" s="291"/>
      <c r="CT144" s="291"/>
      <c r="CU144" s="291"/>
      <c r="CV144" s="291"/>
      <c r="CW144" s="291"/>
      <c r="CX144" s="291"/>
      <c r="CY144" s="291"/>
      <c r="CZ144" s="291"/>
      <c r="DA144" s="291"/>
      <c r="DB144" s="291"/>
      <c r="DC144" s="291"/>
      <c r="DD144" s="291"/>
      <c r="DE144" s="291"/>
      <c r="DF144" s="291"/>
      <c r="DG144" s="291"/>
      <c r="DH144" s="291"/>
      <c r="DI144" s="291"/>
      <c r="DJ144" s="291"/>
      <c r="DK144" s="291"/>
      <c r="DL144" s="291"/>
      <c r="DM144" s="291"/>
      <c r="DN144" s="291"/>
      <c r="DO144" s="291"/>
      <c r="DP144" s="291"/>
      <c r="DQ144" s="291"/>
      <c r="DR144" s="291"/>
      <c r="DS144" s="291"/>
      <c r="DT144" s="291"/>
      <c r="DU144" s="291"/>
      <c r="DV144" s="291"/>
      <c r="DW144" s="291"/>
      <c r="DX144" s="291"/>
      <c r="DY144" s="291"/>
      <c r="DZ144" s="291"/>
      <c r="EA144" s="291"/>
      <c r="EB144" s="291"/>
      <c r="EC144" s="291"/>
      <c r="ED144" s="291"/>
      <c r="EE144" s="291"/>
      <c r="EF144" s="291"/>
      <c r="EG144" s="291"/>
      <c r="EH144" s="291"/>
      <c r="EI144" s="291"/>
      <c r="EJ144" s="291"/>
      <c r="EK144" s="291"/>
      <c r="EL144" s="291"/>
      <c r="EM144" s="291"/>
      <c r="EN144" s="291"/>
      <c r="EO144" s="291"/>
      <c r="EP144" s="291"/>
      <c r="EQ144" s="291"/>
      <c r="ER144" s="291"/>
      <c r="ES144" s="291"/>
      <c r="ET144" s="291"/>
      <c r="EU144" s="291"/>
      <c r="EV144" s="291"/>
      <c r="EW144" s="291"/>
      <c r="EX144" s="291"/>
      <c r="EY144" s="291"/>
      <c r="EZ144" s="291"/>
      <c r="FA144" s="291"/>
      <c r="FB144" s="291"/>
      <c r="FC144" s="291"/>
      <c r="FD144" s="291"/>
      <c r="FE144" s="291"/>
      <c r="FF144" s="291"/>
      <c r="FG144" s="291"/>
      <c r="FH144" s="291"/>
      <c r="FI144" s="291"/>
      <c r="FJ144" s="291"/>
      <c r="FK144" s="291"/>
      <c r="FL144" s="291"/>
      <c r="FM144" s="291"/>
      <c r="FN144" s="291"/>
      <c r="FO144" s="291"/>
      <c r="FP144" s="291"/>
      <c r="FQ144" s="291"/>
      <c r="FR144" s="291"/>
      <c r="FS144" s="291"/>
      <c r="FT144" s="291"/>
      <c r="FU144" s="291"/>
      <c r="FV144" s="291"/>
      <c r="FW144" s="291"/>
      <c r="FX144" s="291"/>
      <c r="FY144" s="291"/>
      <c r="FZ144" s="291"/>
      <c r="GA144" s="291"/>
      <c r="GB144" s="291"/>
      <c r="GC144" s="291"/>
      <c r="GD144" s="291"/>
      <c r="GE144" s="291"/>
      <c r="GF144" s="291"/>
      <c r="GG144" s="291"/>
      <c r="GH144" s="291"/>
      <c r="GI144" s="291"/>
      <c r="GJ144" s="291"/>
      <c r="GK144" s="291"/>
      <c r="GL144" s="291"/>
      <c r="GM144" s="291"/>
      <c r="GN144" s="291"/>
      <c r="GO144" s="291"/>
      <c r="GP144" s="291"/>
      <c r="GQ144" s="291"/>
      <c r="GR144" s="291"/>
      <c r="GS144" s="291"/>
      <c r="GT144" s="291"/>
      <c r="GU144" s="291"/>
      <c r="GV144" s="291"/>
      <c r="GW144" s="291"/>
      <c r="GX144" s="291"/>
      <c r="GY144" s="291"/>
      <c r="GZ144" s="291"/>
      <c r="HA144" s="291"/>
      <c r="HB144" s="291"/>
      <c r="HC144" s="291"/>
      <c r="HD144" s="291"/>
      <c r="HE144" s="291"/>
      <c r="HF144" s="291"/>
      <c r="HG144" s="291"/>
      <c r="HH144" s="291"/>
      <c r="HI144" s="291"/>
      <c r="HJ144" s="291"/>
      <c r="HK144" s="291"/>
      <c r="HL144" s="291"/>
      <c r="HM144" s="291"/>
      <c r="HN144" s="291"/>
      <c r="HO144" s="291"/>
      <c r="HP144" s="291"/>
      <c r="HQ144" s="291"/>
    </row>
    <row r="145" ht="12.0" customHeight="1">
      <c r="A145" s="281">
        <f t="shared" si="44"/>
        <v>140</v>
      </c>
      <c r="B145" s="282">
        <f>'4. Summary statistics'!B380</f>
        <v>44883</v>
      </c>
      <c r="C145" s="283" t="str">
        <f t="shared" si="22"/>
        <v>12-2022</v>
      </c>
      <c r="D145" s="284">
        <f>'4. Summary statistics'!C380</f>
        <v>44636</v>
      </c>
      <c r="E145" s="285" t="str">
        <f>'4. Summary statistics'!D380</f>
        <v>LKA36422K183</v>
      </c>
      <c r="F145" s="286">
        <f>'4. Summary statistics'!G380</f>
        <v>17016.96</v>
      </c>
      <c r="G145" s="287">
        <f t="shared" si="23"/>
        <v>247</v>
      </c>
      <c r="H145" s="288"/>
      <c r="I145" s="283"/>
      <c r="J145" s="289"/>
      <c r="K145" s="289"/>
      <c r="L145" s="289"/>
      <c r="M145" s="289"/>
      <c r="N145" s="289"/>
      <c r="O145" s="289"/>
      <c r="P145" s="52"/>
      <c r="Q145" s="52"/>
      <c r="R145" s="52"/>
      <c r="S145" s="202"/>
      <c r="T145" s="202"/>
      <c r="U145" s="202"/>
      <c r="V145" s="290">
        <f>'4. Summary statistics'!B380</f>
        <v>44883</v>
      </c>
      <c r="W145" s="202">
        <f t="shared" ref="W145:X145" si="1415">W144</f>
        <v>1.2178</v>
      </c>
      <c r="X145" s="202">
        <f t="shared" si="1415"/>
        <v>1.0844</v>
      </c>
      <c r="Y145" s="202"/>
      <c r="Z145" s="291">
        <f t="shared" si="25"/>
        <v>45248</v>
      </c>
      <c r="AA145" s="202">
        <f t="shared" ref="AA145:AB145" si="1416">AA144</f>
        <v>1.2178</v>
      </c>
      <c r="AB145" s="202">
        <f t="shared" si="1416"/>
        <v>1.0844</v>
      </c>
      <c r="AC145" s="202"/>
      <c r="AD145" s="291">
        <f t="shared" si="27"/>
        <v>45614</v>
      </c>
      <c r="AE145" s="202">
        <f t="shared" ref="AE145:AF145" si="1417">AE144</f>
        <v>1.2178</v>
      </c>
      <c r="AF145" s="202">
        <f t="shared" si="1417"/>
        <v>1.0844</v>
      </c>
      <c r="AG145" s="202"/>
      <c r="AH145" s="291">
        <f t="shared" si="29"/>
        <v>45979</v>
      </c>
      <c r="AI145" s="202">
        <f t="shared" ref="AI145:AJ145" si="1418">AI144</f>
        <v>1.2178</v>
      </c>
      <c r="AJ145" s="202">
        <f t="shared" si="1418"/>
        <v>1.0844</v>
      </c>
      <c r="AK145" s="202"/>
      <c r="AL145" s="291">
        <f t="shared" si="31"/>
        <v>46344</v>
      </c>
      <c r="AM145" s="202">
        <f t="shared" ref="AM145:AN145" si="1419">AM144</f>
        <v>1.2178</v>
      </c>
      <c r="AN145" s="202">
        <f t="shared" si="1419"/>
        <v>1.0844</v>
      </c>
      <c r="AO145" s="202"/>
      <c r="AP145" s="291">
        <f t="shared" si="33"/>
        <v>46709</v>
      </c>
      <c r="AQ145" s="202">
        <f t="shared" ref="AQ145:AR145" si="1420">AQ144</f>
        <v>1.2178</v>
      </c>
      <c r="AR145" s="202">
        <f t="shared" si="1420"/>
        <v>1.0844</v>
      </c>
      <c r="AS145" s="202"/>
      <c r="AT145" s="291">
        <f t="shared" si="35"/>
        <v>47075</v>
      </c>
      <c r="AU145" s="202">
        <f t="shared" ref="AU145:AV145" si="1421">AU144</f>
        <v>1.2178</v>
      </c>
      <c r="AV145" s="202">
        <f t="shared" si="1421"/>
        <v>1.0844</v>
      </c>
      <c r="AW145" s="202"/>
      <c r="AX145" s="291">
        <f t="shared" si="37"/>
        <v>47440</v>
      </c>
      <c r="AY145" s="202">
        <f t="shared" ref="AY145:AZ145" si="1422">AY144</f>
        <v>1.2178</v>
      </c>
      <c r="AZ145" s="202">
        <f t="shared" si="1422"/>
        <v>1.0844</v>
      </c>
      <c r="BA145" s="202"/>
      <c r="BB145" s="291">
        <f t="shared" si="39"/>
        <v>47805</v>
      </c>
      <c r="BC145" s="202">
        <f t="shared" ref="BC145:BD145" si="1423">BC144</f>
        <v>1.2178</v>
      </c>
      <c r="BD145" s="202">
        <f t="shared" si="1423"/>
        <v>1.0844</v>
      </c>
      <c r="BE145" s="202"/>
      <c r="BF145" s="291">
        <f t="shared" si="41"/>
        <v>48170</v>
      </c>
      <c r="BG145" s="202">
        <f t="shared" ref="BG145:BH145" si="1424">BG144</f>
        <v>1.2178</v>
      </c>
      <c r="BH145" s="202">
        <f t="shared" si="1424"/>
        <v>1.0844</v>
      </c>
      <c r="BI145" s="202"/>
      <c r="BJ145" s="291">
        <f t="shared" si="43"/>
        <v>48536</v>
      </c>
      <c r="BK145" s="291"/>
      <c r="BL145" s="291"/>
      <c r="BM145" s="291"/>
      <c r="BN145" s="291"/>
      <c r="BO145" s="291"/>
      <c r="BP145" s="291"/>
      <c r="BQ145" s="291"/>
      <c r="BR145" s="291"/>
      <c r="BS145" s="291"/>
      <c r="BT145" s="291"/>
      <c r="BU145" s="291"/>
      <c r="BV145" s="291"/>
      <c r="BW145" s="291"/>
      <c r="BX145" s="291"/>
      <c r="BY145" s="291"/>
      <c r="BZ145" s="291"/>
      <c r="CA145" s="291"/>
      <c r="CB145" s="291"/>
      <c r="CC145" s="291"/>
      <c r="CD145" s="291"/>
      <c r="CE145" s="291"/>
      <c r="CF145" s="291"/>
      <c r="CG145" s="291"/>
      <c r="CH145" s="291"/>
      <c r="CI145" s="291"/>
      <c r="CJ145" s="291"/>
      <c r="CK145" s="291"/>
      <c r="CL145" s="291"/>
      <c r="CM145" s="291"/>
      <c r="CN145" s="291"/>
      <c r="CO145" s="291"/>
      <c r="CP145" s="291"/>
      <c r="CQ145" s="291"/>
      <c r="CR145" s="291"/>
      <c r="CS145" s="291"/>
      <c r="CT145" s="291"/>
      <c r="CU145" s="291"/>
      <c r="CV145" s="291"/>
      <c r="CW145" s="291"/>
      <c r="CX145" s="291"/>
      <c r="CY145" s="291"/>
      <c r="CZ145" s="291"/>
      <c r="DA145" s="291"/>
      <c r="DB145" s="291"/>
      <c r="DC145" s="291"/>
      <c r="DD145" s="291"/>
      <c r="DE145" s="291"/>
      <c r="DF145" s="291"/>
      <c r="DG145" s="291"/>
      <c r="DH145" s="291"/>
      <c r="DI145" s="291"/>
      <c r="DJ145" s="291"/>
      <c r="DK145" s="291"/>
      <c r="DL145" s="291"/>
      <c r="DM145" s="291"/>
      <c r="DN145" s="291"/>
      <c r="DO145" s="291"/>
      <c r="DP145" s="291"/>
      <c r="DQ145" s="291"/>
      <c r="DR145" s="291"/>
      <c r="DS145" s="291"/>
      <c r="DT145" s="291"/>
      <c r="DU145" s="291"/>
      <c r="DV145" s="291"/>
      <c r="DW145" s="291"/>
      <c r="DX145" s="291"/>
      <c r="DY145" s="291"/>
      <c r="DZ145" s="291"/>
      <c r="EA145" s="291"/>
      <c r="EB145" s="291"/>
      <c r="EC145" s="291"/>
      <c r="ED145" s="291"/>
      <c r="EE145" s="291"/>
      <c r="EF145" s="291"/>
      <c r="EG145" s="291"/>
      <c r="EH145" s="291"/>
      <c r="EI145" s="291"/>
      <c r="EJ145" s="291"/>
      <c r="EK145" s="291"/>
      <c r="EL145" s="291"/>
      <c r="EM145" s="291"/>
      <c r="EN145" s="291"/>
      <c r="EO145" s="291"/>
      <c r="EP145" s="291"/>
      <c r="EQ145" s="291"/>
      <c r="ER145" s="291"/>
      <c r="ES145" s="291"/>
      <c r="ET145" s="291"/>
      <c r="EU145" s="291"/>
      <c r="EV145" s="291"/>
      <c r="EW145" s="291"/>
      <c r="EX145" s="291"/>
      <c r="EY145" s="291"/>
      <c r="EZ145" s="291"/>
      <c r="FA145" s="291"/>
      <c r="FB145" s="291"/>
      <c r="FC145" s="291"/>
      <c r="FD145" s="291"/>
      <c r="FE145" s="291"/>
      <c r="FF145" s="291"/>
      <c r="FG145" s="291"/>
      <c r="FH145" s="291"/>
      <c r="FI145" s="291"/>
      <c r="FJ145" s="291"/>
      <c r="FK145" s="291"/>
      <c r="FL145" s="291"/>
      <c r="FM145" s="291"/>
      <c r="FN145" s="291"/>
      <c r="FO145" s="291"/>
      <c r="FP145" s="291"/>
      <c r="FQ145" s="291"/>
      <c r="FR145" s="291"/>
      <c r="FS145" s="291"/>
      <c r="FT145" s="291"/>
      <c r="FU145" s="291"/>
      <c r="FV145" s="291"/>
      <c r="FW145" s="291"/>
      <c r="FX145" s="291"/>
      <c r="FY145" s="291"/>
      <c r="FZ145" s="291"/>
      <c r="GA145" s="291"/>
      <c r="GB145" s="291"/>
      <c r="GC145" s="291"/>
      <c r="GD145" s="291"/>
      <c r="GE145" s="291"/>
      <c r="GF145" s="291"/>
      <c r="GG145" s="291"/>
      <c r="GH145" s="291"/>
      <c r="GI145" s="291"/>
      <c r="GJ145" s="291"/>
      <c r="GK145" s="291"/>
      <c r="GL145" s="291"/>
      <c r="GM145" s="291"/>
      <c r="GN145" s="291"/>
      <c r="GO145" s="291"/>
      <c r="GP145" s="291"/>
      <c r="GQ145" s="291"/>
      <c r="GR145" s="291"/>
      <c r="GS145" s="291"/>
      <c r="GT145" s="291"/>
      <c r="GU145" s="291"/>
      <c r="GV145" s="291"/>
      <c r="GW145" s="291"/>
      <c r="GX145" s="291"/>
      <c r="GY145" s="291"/>
      <c r="GZ145" s="291"/>
      <c r="HA145" s="291"/>
      <c r="HB145" s="291"/>
      <c r="HC145" s="291"/>
      <c r="HD145" s="291"/>
      <c r="HE145" s="291"/>
      <c r="HF145" s="291"/>
      <c r="HG145" s="291"/>
      <c r="HH145" s="291"/>
      <c r="HI145" s="291"/>
      <c r="HJ145" s="291"/>
      <c r="HK145" s="291"/>
      <c r="HL145" s="291"/>
      <c r="HM145" s="291"/>
      <c r="HN145" s="291"/>
      <c r="HO145" s="291"/>
      <c r="HP145" s="291"/>
      <c r="HQ145" s="291"/>
    </row>
    <row r="146" ht="12.0" customHeight="1">
      <c r="A146" s="281">
        <f t="shared" si="44"/>
        <v>141</v>
      </c>
      <c r="B146" s="282">
        <f>'4. Summary statistics'!B381</f>
        <v>44883</v>
      </c>
      <c r="C146" s="283" t="str">
        <f t="shared" si="22"/>
        <v>12-2022</v>
      </c>
      <c r="D146" s="284">
        <f>'4. Summary statistics'!C381</f>
        <v>44701</v>
      </c>
      <c r="E146" s="285" t="str">
        <f>'4. Summary statistics'!D381</f>
        <v>LKA18222K189</v>
      </c>
      <c r="F146" s="286">
        <f>'4. Summary statistics'!G381</f>
        <v>18037.85</v>
      </c>
      <c r="G146" s="287">
        <f t="shared" si="23"/>
        <v>182</v>
      </c>
      <c r="H146" s="288"/>
      <c r="I146" s="283"/>
      <c r="J146" s="289"/>
      <c r="K146" s="289"/>
      <c r="L146" s="289"/>
      <c r="M146" s="289"/>
      <c r="N146" s="289"/>
      <c r="O146" s="289"/>
      <c r="P146" s="52"/>
      <c r="Q146" s="52"/>
      <c r="R146" s="52"/>
      <c r="S146" s="202"/>
      <c r="T146" s="202"/>
      <c r="U146" s="202"/>
      <c r="V146" s="290">
        <f>'4. Summary statistics'!B381</f>
        <v>44883</v>
      </c>
      <c r="W146" s="202">
        <f t="shared" ref="W146:X146" si="1425">W145</f>
        <v>1.2178</v>
      </c>
      <c r="X146" s="202">
        <f t="shared" si="1425"/>
        <v>1.0844</v>
      </c>
      <c r="Y146" s="202"/>
      <c r="Z146" s="291">
        <f t="shared" si="25"/>
        <v>45248</v>
      </c>
      <c r="AA146" s="202">
        <f t="shared" ref="AA146:AB146" si="1426">AA145</f>
        <v>1.2178</v>
      </c>
      <c r="AB146" s="202">
        <f t="shared" si="1426"/>
        <v>1.0844</v>
      </c>
      <c r="AC146" s="202"/>
      <c r="AD146" s="291">
        <f t="shared" si="27"/>
        <v>45614</v>
      </c>
      <c r="AE146" s="202">
        <f t="shared" ref="AE146:AF146" si="1427">AE145</f>
        <v>1.2178</v>
      </c>
      <c r="AF146" s="202">
        <f t="shared" si="1427"/>
        <v>1.0844</v>
      </c>
      <c r="AG146" s="202"/>
      <c r="AH146" s="291">
        <f t="shared" si="29"/>
        <v>45979</v>
      </c>
      <c r="AI146" s="202">
        <f t="shared" ref="AI146:AJ146" si="1428">AI145</f>
        <v>1.2178</v>
      </c>
      <c r="AJ146" s="202">
        <f t="shared" si="1428"/>
        <v>1.0844</v>
      </c>
      <c r="AK146" s="202"/>
      <c r="AL146" s="291">
        <f t="shared" si="31"/>
        <v>46344</v>
      </c>
      <c r="AM146" s="202">
        <f t="shared" ref="AM146:AN146" si="1429">AM145</f>
        <v>1.2178</v>
      </c>
      <c r="AN146" s="202">
        <f t="shared" si="1429"/>
        <v>1.0844</v>
      </c>
      <c r="AO146" s="202"/>
      <c r="AP146" s="291">
        <f t="shared" si="33"/>
        <v>46709</v>
      </c>
      <c r="AQ146" s="202">
        <f t="shared" ref="AQ146:AR146" si="1430">AQ145</f>
        <v>1.2178</v>
      </c>
      <c r="AR146" s="202">
        <f t="shared" si="1430"/>
        <v>1.0844</v>
      </c>
      <c r="AS146" s="202"/>
      <c r="AT146" s="291">
        <f t="shared" si="35"/>
        <v>47075</v>
      </c>
      <c r="AU146" s="202">
        <f t="shared" ref="AU146:AV146" si="1431">AU145</f>
        <v>1.2178</v>
      </c>
      <c r="AV146" s="202">
        <f t="shared" si="1431"/>
        <v>1.0844</v>
      </c>
      <c r="AW146" s="202"/>
      <c r="AX146" s="291">
        <f t="shared" si="37"/>
        <v>47440</v>
      </c>
      <c r="AY146" s="202">
        <f t="shared" ref="AY146:AZ146" si="1432">AY145</f>
        <v>1.2178</v>
      </c>
      <c r="AZ146" s="202">
        <f t="shared" si="1432"/>
        <v>1.0844</v>
      </c>
      <c r="BA146" s="202"/>
      <c r="BB146" s="291">
        <f t="shared" si="39"/>
        <v>47805</v>
      </c>
      <c r="BC146" s="202">
        <f t="shared" ref="BC146:BD146" si="1433">BC145</f>
        <v>1.2178</v>
      </c>
      <c r="BD146" s="202">
        <f t="shared" si="1433"/>
        <v>1.0844</v>
      </c>
      <c r="BE146" s="202"/>
      <c r="BF146" s="291">
        <f t="shared" si="41"/>
        <v>48170</v>
      </c>
      <c r="BG146" s="202">
        <f t="shared" ref="BG146:BH146" si="1434">BG145</f>
        <v>1.2178</v>
      </c>
      <c r="BH146" s="202">
        <f t="shared" si="1434"/>
        <v>1.0844</v>
      </c>
      <c r="BI146" s="202"/>
      <c r="BJ146" s="291">
        <f t="shared" si="43"/>
        <v>48536</v>
      </c>
      <c r="BK146" s="291"/>
      <c r="BL146" s="291"/>
      <c r="BM146" s="291"/>
      <c r="BN146" s="291"/>
      <c r="BO146" s="291"/>
      <c r="BP146" s="291"/>
      <c r="BQ146" s="291"/>
      <c r="BR146" s="291"/>
      <c r="BS146" s="291"/>
      <c r="BT146" s="291"/>
      <c r="BU146" s="291"/>
      <c r="BV146" s="291"/>
      <c r="BW146" s="291"/>
      <c r="BX146" s="291"/>
      <c r="BY146" s="291"/>
      <c r="BZ146" s="291"/>
      <c r="CA146" s="291"/>
      <c r="CB146" s="291"/>
      <c r="CC146" s="291"/>
      <c r="CD146" s="291"/>
      <c r="CE146" s="291"/>
      <c r="CF146" s="291"/>
      <c r="CG146" s="291"/>
      <c r="CH146" s="291"/>
      <c r="CI146" s="291"/>
      <c r="CJ146" s="291"/>
      <c r="CK146" s="291"/>
      <c r="CL146" s="291"/>
      <c r="CM146" s="291"/>
      <c r="CN146" s="291"/>
      <c r="CO146" s="291"/>
      <c r="CP146" s="291"/>
      <c r="CQ146" s="291"/>
      <c r="CR146" s="291"/>
      <c r="CS146" s="291"/>
      <c r="CT146" s="291"/>
      <c r="CU146" s="291"/>
      <c r="CV146" s="291"/>
      <c r="CW146" s="291"/>
      <c r="CX146" s="291"/>
      <c r="CY146" s="291"/>
      <c r="CZ146" s="291"/>
      <c r="DA146" s="291"/>
      <c r="DB146" s="291"/>
      <c r="DC146" s="291"/>
      <c r="DD146" s="291"/>
      <c r="DE146" s="291"/>
      <c r="DF146" s="291"/>
      <c r="DG146" s="291"/>
      <c r="DH146" s="291"/>
      <c r="DI146" s="291"/>
      <c r="DJ146" s="291"/>
      <c r="DK146" s="291"/>
      <c r="DL146" s="291"/>
      <c r="DM146" s="291"/>
      <c r="DN146" s="291"/>
      <c r="DO146" s="291"/>
      <c r="DP146" s="291"/>
      <c r="DQ146" s="291"/>
      <c r="DR146" s="291"/>
      <c r="DS146" s="291"/>
      <c r="DT146" s="291"/>
      <c r="DU146" s="291"/>
      <c r="DV146" s="291"/>
      <c r="DW146" s="291"/>
      <c r="DX146" s="291"/>
      <c r="DY146" s="291"/>
      <c r="DZ146" s="291"/>
      <c r="EA146" s="291"/>
      <c r="EB146" s="291"/>
      <c r="EC146" s="291"/>
      <c r="ED146" s="291"/>
      <c r="EE146" s="291"/>
      <c r="EF146" s="291"/>
      <c r="EG146" s="291"/>
      <c r="EH146" s="291"/>
      <c r="EI146" s="291"/>
      <c r="EJ146" s="291"/>
      <c r="EK146" s="291"/>
      <c r="EL146" s="291"/>
      <c r="EM146" s="291"/>
      <c r="EN146" s="291"/>
      <c r="EO146" s="291"/>
      <c r="EP146" s="291"/>
      <c r="EQ146" s="291"/>
      <c r="ER146" s="291"/>
      <c r="ES146" s="291"/>
      <c r="ET146" s="291"/>
      <c r="EU146" s="291"/>
      <c r="EV146" s="291"/>
      <c r="EW146" s="291"/>
      <c r="EX146" s="291"/>
      <c r="EY146" s="291"/>
      <c r="EZ146" s="291"/>
      <c r="FA146" s="291"/>
      <c r="FB146" s="291"/>
      <c r="FC146" s="291"/>
      <c r="FD146" s="291"/>
      <c r="FE146" s="291"/>
      <c r="FF146" s="291"/>
      <c r="FG146" s="291"/>
      <c r="FH146" s="291"/>
      <c r="FI146" s="291"/>
      <c r="FJ146" s="291"/>
      <c r="FK146" s="291"/>
      <c r="FL146" s="291"/>
      <c r="FM146" s="291"/>
      <c r="FN146" s="291"/>
      <c r="FO146" s="291"/>
      <c r="FP146" s="291"/>
      <c r="FQ146" s="291"/>
      <c r="FR146" s="291"/>
      <c r="FS146" s="291"/>
      <c r="FT146" s="291"/>
      <c r="FU146" s="291"/>
      <c r="FV146" s="291"/>
      <c r="FW146" s="291"/>
      <c r="FX146" s="291"/>
      <c r="FY146" s="291"/>
      <c r="FZ146" s="291"/>
      <c r="GA146" s="291"/>
      <c r="GB146" s="291"/>
      <c r="GC146" s="291"/>
      <c r="GD146" s="291"/>
      <c r="GE146" s="291"/>
      <c r="GF146" s="291"/>
      <c r="GG146" s="291"/>
      <c r="GH146" s="291"/>
      <c r="GI146" s="291"/>
      <c r="GJ146" s="291"/>
      <c r="GK146" s="291"/>
      <c r="GL146" s="291"/>
      <c r="GM146" s="291"/>
      <c r="GN146" s="291"/>
      <c r="GO146" s="291"/>
      <c r="GP146" s="291"/>
      <c r="GQ146" s="291"/>
      <c r="GR146" s="291"/>
      <c r="GS146" s="291"/>
      <c r="GT146" s="291"/>
      <c r="GU146" s="291"/>
      <c r="GV146" s="291"/>
      <c r="GW146" s="291"/>
      <c r="GX146" s="291"/>
      <c r="GY146" s="291"/>
      <c r="GZ146" s="291"/>
      <c r="HA146" s="291"/>
      <c r="HB146" s="291"/>
      <c r="HC146" s="291"/>
      <c r="HD146" s="291"/>
      <c r="HE146" s="291"/>
      <c r="HF146" s="291"/>
      <c r="HG146" s="291"/>
      <c r="HH146" s="291"/>
      <c r="HI146" s="291"/>
      <c r="HJ146" s="291"/>
      <c r="HK146" s="291"/>
      <c r="HL146" s="291"/>
      <c r="HM146" s="291"/>
      <c r="HN146" s="291"/>
      <c r="HO146" s="291"/>
      <c r="HP146" s="291"/>
      <c r="HQ146" s="291"/>
    </row>
    <row r="147" ht="12.0" customHeight="1">
      <c r="A147" s="281">
        <f t="shared" si="44"/>
        <v>142</v>
      </c>
      <c r="B147" s="282">
        <f>'4. Summary statistics'!B382</f>
        <v>44883</v>
      </c>
      <c r="C147" s="283" t="str">
        <f t="shared" si="22"/>
        <v>12-2022</v>
      </c>
      <c r="D147" s="284">
        <f>'4. Summary statistics'!C382</f>
        <v>44736</v>
      </c>
      <c r="E147" s="285" t="str">
        <f>'4. Summary statistics'!D382</f>
        <v>LKA36422K183</v>
      </c>
      <c r="F147" s="286">
        <f>'4. Summary statistics'!G382</f>
        <v>20000</v>
      </c>
      <c r="G147" s="287">
        <f t="shared" si="23"/>
        <v>147</v>
      </c>
      <c r="H147" s="288"/>
      <c r="I147" s="283"/>
      <c r="J147" s="289"/>
      <c r="K147" s="289"/>
      <c r="L147" s="289"/>
      <c r="M147" s="289"/>
      <c r="N147" s="289"/>
      <c r="O147" s="289"/>
      <c r="P147" s="52"/>
      <c r="Q147" s="52"/>
      <c r="R147" s="52"/>
      <c r="S147" s="202"/>
      <c r="T147" s="202"/>
      <c r="U147" s="202"/>
      <c r="V147" s="290">
        <f>'4. Summary statistics'!B382</f>
        <v>44883</v>
      </c>
      <c r="W147" s="202">
        <f t="shared" ref="W147:X147" si="1435">W146</f>
        <v>1.2178</v>
      </c>
      <c r="X147" s="202">
        <f t="shared" si="1435"/>
        <v>1.0844</v>
      </c>
      <c r="Y147" s="202"/>
      <c r="Z147" s="291">
        <f t="shared" si="25"/>
        <v>45248</v>
      </c>
      <c r="AA147" s="202">
        <f t="shared" ref="AA147:AB147" si="1436">AA146</f>
        <v>1.2178</v>
      </c>
      <c r="AB147" s="202">
        <f t="shared" si="1436"/>
        <v>1.0844</v>
      </c>
      <c r="AC147" s="202"/>
      <c r="AD147" s="291">
        <f t="shared" si="27"/>
        <v>45614</v>
      </c>
      <c r="AE147" s="202">
        <f t="shared" ref="AE147:AF147" si="1437">AE146</f>
        <v>1.2178</v>
      </c>
      <c r="AF147" s="202">
        <f t="shared" si="1437"/>
        <v>1.0844</v>
      </c>
      <c r="AG147" s="202"/>
      <c r="AH147" s="291">
        <f t="shared" si="29"/>
        <v>45979</v>
      </c>
      <c r="AI147" s="202">
        <f t="shared" ref="AI147:AJ147" si="1438">AI146</f>
        <v>1.2178</v>
      </c>
      <c r="AJ147" s="202">
        <f t="shared" si="1438"/>
        <v>1.0844</v>
      </c>
      <c r="AK147" s="202"/>
      <c r="AL147" s="291">
        <f t="shared" si="31"/>
        <v>46344</v>
      </c>
      <c r="AM147" s="202">
        <f t="shared" ref="AM147:AN147" si="1439">AM146</f>
        <v>1.2178</v>
      </c>
      <c r="AN147" s="202">
        <f t="shared" si="1439"/>
        <v>1.0844</v>
      </c>
      <c r="AO147" s="202"/>
      <c r="AP147" s="291">
        <f t="shared" si="33"/>
        <v>46709</v>
      </c>
      <c r="AQ147" s="202">
        <f t="shared" ref="AQ147:AR147" si="1440">AQ146</f>
        <v>1.2178</v>
      </c>
      <c r="AR147" s="202">
        <f t="shared" si="1440"/>
        <v>1.0844</v>
      </c>
      <c r="AS147" s="202"/>
      <c r="AT147" s="291">
        <f t="shared" si="35"/>
        <v>47075</v>
      </c>
      <c r="AU147" s="202">
        <f t="shared" ref="AU147:AV147" si="1441">AU146</f>
        <v>1.2178</v>
      </c>
      <c r="AV147" s="202">
        <f t="shared" si="1441"/>
        <v>1.0844</v>
      </c>
      <c r="AW147" s="202"/>
      <c r="AX147" s="291">
        <f t="shared" si="37"/>
        <v>47440</v>
      </c>
      <c r="AY147" s="202">
        <f t="shared" ref="AY147:AZ147" si="1442">AY146</f>
        <v>1.2178</v>
      </c>
      <c r="AZ147" s="202">
        <f t="shared" si="1442"/>
        <v>1.0844</v>
      </c>
      <c r="BA147" s="202"/>
      <c r="BB147" s="291">
        <f t="shared" si="39"/>
        <v>47805</v>
      </c>
      <c r="BC147" s="202">
        <f t="shared" ref="BC147:BD147" si="1443">BC146</f>
        <v>1.2178</v>
      </c>
      <c r="BD147" s="202">
        <f t="shared" si="1443"/>
        <v>1.0844</v>
      </c>
      <c r="BE147" s="202"/>
      <c r="BF147" s="291">
        <f t="shared" si="41"/>
        <v>48170</v>
      </c>
      <c r="BG147" s="202">
        <f t="shared" ref="BG147:BH147" si="1444">BG146</f>
        <v>1.2178</v>
      </c>
      <c r="BH147" s="202">
        <f t="shared" si="1444"/>
        <v>1.0844</v>
      </c>
      <c r="BI147" s="202"/>
      <c r="BJ147" s="291">
        <f t="shared" si="43"/>
        <v>48536</v>
      </c>
      <c r="BK147" s="291"/>
      <c r="BL147" s="291"/>
      <c r="BM147" s="291"/>
      <c r="BN147" s="291"/>
      <c r="BO147" s="291"/>
      <c r="BP147" s="291"/>
      <c r="BQ147" s="291"/>
      <c r="BR147" s="291"/>
      <c r="BS147" s="291"/>
      <c r="BT147" s="291"/>
      <c r="BU147" s="291"/>
      <c r="BV147" s="291"/>
      <c r="BW147" s="291"/>
      <c r="BX147" s="291"/>
      <c r="BY147" s="291"/>
      <c r="BZ147" s="291"/>
      <c r="CA147" s="291"/>
      <c r="CB147" s="291"/>
      <c r="CC147" s="291"/>
      <c r="CD147" s="291"/>
      <c r="CE147" s="291"/>
      <c r="CF147" s="291"/>
      <c r="CG147" s="291"/>
      <c r="CH147" s="291"/>
      <c r="CI147" s="291"/>
      <c r="CJ147" s="291"/>
      <c r="CK147" s="291"/>
      <c r="CL147" s="291"/>
      <c r="CM147" s="291"/>
      <c r="CN147" s="291"/>
      <c r="CO147" s="291"/>
      <c r="CP147" s="291"/>
      <c r="CQ147" s="291"/>
      <c r="CR147" s="291"/>
      <c r="CS147" s="291"/>
      <c r="CT147" s="291"/>
      <c r="CU147" s="291"/>
      <c r="CV147" s="291"/>
      <c r="CW147" s="291"/>
      <c r="CX147" s="291"/>
      <c r="CY147" s="291"/>
      <c r="CZ147" s="291"/>
      <c r="DA147" s="291"/>
      <c r="DB147" s="291"/>
      <c r="DC147" s="291"/>
      <c r="DD147" s="291"/>
      <c r="DE147" s="291"/>
      <c r="DF147" s="291"/>
      <c r="DG147" s="291"/>
      <c r="DH147" s="291"/>
      <c r="DI147" s="291"/>
      <c r="DJ147" s="291"/>
      <c r="DK147" s="291"/>
      <c r="DL147" s="291"/>
      <c r="DM147" s="291"/>
      <c r="DN147" s="291"/>
      <c r="DO147" s="291"/>
      <c r="DP147" s="291"/>
      <c r="DQ147" s="291"/>
      <c r="DR147" s="291"/>
      <c r="DS147" s="291"/>
      <c r="DT147" s="291"/>
      <c r="DU147" s="291"/>
      <c r="DV147" s="291"/>
      <c r="DW147" s="291"/>
      <c r="DX147" s="291"/>
      <c r="DY147" s="291"/>
      <c r="DZ147" s="291"/>
      <c r="EA147" s="291"/>
      <c r="EB147" s="291"/>
      <c r="EC147" s="291"/>
      <c r="ED147" s="291"/>
      <c r="EE147" s="291"/>
      <c r="EF147" s="291"/>
      <c r="EG147" s="291"/>
      <c r="EH147" s="291"/>
      <c r="EI147" s="291"/>
      <c r="EJ147" s="291"/>
      <c r="EK147" s="291"/>
      <c r="EL147" s="291"/>
      <c r="EM147" s="291"/>
      <c r="EN147" s="291"/>
      <c r="EO147" s="291"/>
      <c r="EP147" s="291"/>
      <c r="EQ147" s="291"/>
      <c r="ER147" s="291"/>
      <c r="ES147" s="291"/>
      <c r="ET147" s="291"/>
      <c r="EU147" s="291"/>
      <c r="EV147" s="291"/>
      <c r="EW147" s="291"/>
      <c r="EX147" s="291"/>
      <c r="EY147" s="291"/>
      <c r="EZ147" s="291"/>
      <c r="FA147" s="291"/>
      <c r="FB147" s="291"/>
      <c r="FC147" s="291"/>
      <c r="FD147" s="291"/>
      <c r="FE147" s="291"/>
      <c r="FF147" s="291"/>
      <c r="FG147" s="291"/>
      <c r="FH147" s="291"/>
      <c r="FI147" s="291"/>
      <c r="FJ147" s="291"/>
      <c r="FK147" s="291"/>
      <c r="FL147" s="291"/>
      <c r="FM147" s="291"/>
      <c r="FN147" s="291"/>
      <c r="FO147" s="291"/>
      <c r="FP147" s="291"/>
      <c r="FQ147" s="291"/>
      <c r="FR147" s="291"/>
      <c r="FS147" s="291"/>
      <c r="FT147" s="291"/>
      <c r="FU147" s="291"/>
      <c r="FV147" s="291"/>
      <c r="FW147" s="291"/>
      <c r="FX147" s="291"/>
      <c r="FY147" s="291"/>
      <c r="FZ147" s="291"/>
      <c r="GA147" s="291"/>
      <c r="GB147" s="291"/>
      <c r="GC147" s="291"/>
      <c r="GD147" s="291"/>
      <c r="GE147" s="291"/>
      <c r="GF147" s="291"/>
      <c r="GG147" s="291"/>
      <c r="GH147" s="291"/>
      <c r="GI147" s="291"/>
      <c r="GJ147" s="291"/>
      <c r="GK147" s="291"/>
      <c r="GL147" s="291"/>
      <c r="GM147" s="291"/>
      <c r="GN147" s="291"/>
      <c r="GO147" s="291"/>
      <c r="GP147" s="291"/>
      <c r="GQ147" s="291"/>
      <c r="GR147" s="291"/>
      <c r="GS147" s="291"/>
      <c r="GT147" s="291"/>
      <c r="GU147" s="291"/>
      <c r="GV147" s="291"/>
      <c r="GW147" s="291"/>
      <c r="GX147" s="291"/>
      <c r="GY147" s="291"/>
      <c r="GZ147" s="291"/>
      <c r="HA147" s="291"/>
      <c r="HB147" s="291"/>
      <c r="HC147" s="291"/>
      <c r="HD147" s="291"/>
      <c r="HE147" s="291"/>
      <c r="HF147" s="291"/>
      <c r="HG147" s="291"/>
      <c r="HH147" s="291"/>
      <c r="HI147" s="291"/>
      <c r="HJ147" s="291"/>
      <c r="HK147" s="291"/>
      <c r="HL147" s="291"/>
      <c r="HM147" s="291"/>
      <c r="HN147" s="291"/>
      <c r="HO147" s="291"/>
      <c r="HP147" s="291"/>
      <c r="HQ147" s="291"/>
    </row>
    <row r="148" ht="12.0" customHeight="1">
      <c r="A148" s="281">
        <f t="shared" si="44"/>
        <v>143</v>
      </c>
      <c r="B148" s="282">
        <f>'4. Summary statistics'!B383</f>
        <v>44883</v>
      </c>
      <c r="C148" s="283" t="str">
        <f t="shared" si="22"/>
        <v>12-2022</v>
      </c>
      <c r="D148" s="284">
        <f>'4. Summary statistics'!C383</f>
        <v>44743</v>
      </c>
      <c r="E148" s="285" t="str">
        <f>'4. Summary statistics'!D383</f>
        <v>LKA36422K183</v>
      </c>
      <c r="F148" s="286">
        <f>'4. Summary statistics'!G383</f>
        <v>36065</v>
      </c>
      <c r="G148" s="287">
        <f t="shared" si="23"/>
        <v>140</v>
      </c>
      <c r="H148" s="288"/>
      <c r="I148" s="283"/>
      <c r="J148" s="289"/>
      <c r="K148" s="289"/>
      <c r="L148" s="289"/>
      <c r="M148" s="289"/>
      <c r="N148" s="289"/>
      <c r="O148" s="289"/>
      <c r="P148" s="52"/>
      <c r="Q148" s="52"/>
      <c r="R148" s="52"/>
      <c r="S148" s="202"/>
      <c r="T148" s="202"/>
      <c r="U148" s="202"/>
      <c r="V148" s="290">
        <f>'4. Summary statistics'!B383</f>
        <v>44883</v>
      </c>
      <c r="W148" s="202">
        <f t="shared" ref="W148:X148" si="1445">W147</f>
        <v>1.2178</v>
      </c>
      <c r="X148" s="202">
        <f t="shared" si="1445"/>
        <v>1.0844</v>
      </c>
      <c r="Y148" s="202"/>
      <c r="Z148" s="291">
        <f t="shared" si="25"/>
        <v>45248</v>
      </c>
      <c r="AA148" s="202">
        <f t="shared" ref="AA148:AB148" si="1446">AA147</f>
        <v>1.2178</v>
      </c>
      <c r="AB148" s="202">
        <f t="shared" si="1446"/>
        <v>1.0844</v>
      </c>
      <c r="AC148" s="202"/>
      <c r="AD148" s="291">
        <f t="shared" si="27"/>
        <v>45614</v>
      </c>
      <c r="AE148" s="202">
        <f t="shared" ref="AE148:AF148" si="1447">AE147</f>
        <v>1.2178</v>
      </c>
      <c r="AF148" s="202">
        <f t="shared" si="1447"/>
        <v>1.0844</v>
      </c>
      <c r="AG148" s="202"/>
      <c r="AH148" s="291">
        <f t="shared" si="29"/>
        <v>45979</v>
      </c>
      <c r="AI148" s="202">
        <f t="shared" ref="AI148:AJ148" si="1448">AI147</f>
        <v>1.2178</v>
      </c>
      <c r="AJ148" s="202">
        <f t="shared" si="1448"/>
        <v>1.0844</v>
      </c>
      <c r="AK148" s="202"/>
      <c r="AL148" s="291">
        <f t="shared" si="31"/>
        <v>46344</v>
      </c>
      <c r="AM148" s="202">
        <f t="shared" ref="AM148:AN148" si="1449">AM147</f>
        <v>1.2178</v>
      </c>
      <c r="AN148" s="202">
        <f t="shared" si="1449"/>
        <v>1.0844</v>
      </c>
      <c r="AO148" s="202"/>
      <c r="AP148" s="291">
        <f t="shared" si="33"/>
        <v>46709</v>
      </c>
      <c r="AQ148" s="202">
        <f t="shared" ref="AQ148:AR148" si="1450">AQ147</f>
        <v>1.2178</v>
      </c>
      <c r="AR148" s="202">
        <f t="shared" si="1450"/>
        <v>1.0844</v>
      </c>
      <c r="AS148" s="202"/>
      <c r="AT148" s="291">
        <f t="shared" si="35"/>
        <v>47075</v>
      </c>
      <c r="AU148" s="202">
        <f t="shared" ref="AU148:AV148" si="1451">AU147</f>
        <v>1.2178</v>
      </c>
      <c r="AV148" s="202">
        <f t="shared" si="1451"/>
        <v>1.0844</v>
      </c>
      <c r="AW148" s="202"/>
      <c r="AX148" s="291">
        <f t="shared" si="37"/>
        <v>47440</v>
      </c>
      <c r="AY148" s="202">
        <f t="shared" ref="AY148:AZ148" si="1452">AY147</f>
        <v>1.2178</v>
      </c>
      <c r="AZ148" s="202">
        <f t="shared" si="1452"/>
        <v>1.0844</v>
      </c>
      <c r="BA148" s="202"/>
      <c r="BB148" s="291">
        <f t="shared" si="39"/>
        <v>47805</v>
      </c>
      <c r="BC148" s="202">
        <f t="shared" ref="BC148:BD148" si="1453">BC147</f>
        <v>1.2178</v>
      </c>
      <c r="BD148" s="202">
        <f t="shared" si="1453"/>
        <v>1.0844</v>
      </c>
      <c r="BE148" s="202"/>
      <c r="BF148" s="291">
        <f t="shared" si="41"/>
        <v>48170</v>
      </c>
      <c r="BG148" s="202">
        <f t="shared" ref="BG148:BH148" si="1454">BG147</f>
        <v>1.2178</v>
      </c>
      <c r="BH148" s="202">
        <f t="shared" si="1454"/>
        <v>1.0844</v>
      </c>
      <c r="BI148" s="202"/>
      <c r="BJ148" s="291">
        <f t="shared" si="43"/>
        <v>48536</v>
      </c>
      <c r="BK148" s="291"/>
      <c r="BL148" s="291"/>
      <c r="BM148" s="291"/>
      <c r="BN148" s="291"/>
      <c r="BO148" s="291"/>
      <c r="BP148" s="291"/>
      <c r="BQ148" s="291"/>
      <c r="BR148" s="291"/>
      <c r="BS148" s="291"/>
      <c r="BT148" s="291"/>
      <c r="BU148" s="291"/>
      <c r="BV148" s="291"/>
      <c r="BW148" s="291"/>
      <c r="BX148" s="291"/>
      <c r="BY148" s="291"/>
      <c r="BZ148" s="291"/>
      <c r="CA148" s="291"/>
      <c r="CB148" s="291"/>
      <c r="CC148" s="291"/>
      <c r="CD148" s="291"/>
      <c r="CE148" s="291"/>
      <c r="CF148" s="291"/>
      <c r="CG148" s="291"/>
      <c r="CH148" s="291"/>
      <c r="CI148" s="291"/>
      <c r="CJ148" s="291"/>
      <c r="CK148" s="291"/>
      <c r="CL148" s="291"/>
      <c r="CM148" s="291"/>
      <c r="CN148" s="291"/>
      <c r="CO148" s="291"/>
      <c r="CP148" s="291"/>
      <c r="CQ148" s="291"/>
      <c r="CR148" s="291"/>
      <c r="CS148" s="291"/>
      <c r="CT148" s="291"/>
      <c r="CU148" s="291"/>
      <c r="CV148" s="291"/>
      <c r="CW148" s="291"/>
      <c r="CX148" s="291"/>
      <c r="CY148" s="291"/>
      <c r="CZ148" s="291"/>
      <c r="DA148" s="291"/>
      <c r="DB148" s="291"/>
      <c r="DC148" s="291"/>
      <c r="DD148" s="291"/>
      <c r="DE148" s="291"/>
      <c r="DF148" s="291"/>
      <c r="DG148" s="291"/>
      <c r="DH148" s="291"/>
      <c r="DI148" s="291"/>
      <c r="DJ148" s="291"/>
      <c r="DK148" s="291"/>
      <c r="DL148" s="291"/>
      <c r="DM148" s="291"/>
      <c r="DN148" s="291"/>
      <c r="DO148" s="291"/>
      <c r="DP148" s="291"/>
      <c r="DQ148" s="291"/>
      <c r="DR148" s="291"/>
      <c r="DS148" s="291"/>
      <c r="DT148" s="291"/>
      <c r="DU148" s="291"/>
      <c r="DV148" s="291"/>
      <c r="DW148" s="291"/>
      <c r="DX148" s="291"/>
      <c r="DY148" s="291"/>
      <c r="DZ148" s="291"/>
      <c r="EA148" s="291"/>
      <c r="EB148" s="291"/>
      <c r="EC148" s="291"/>
      <c r="ED148" s="291"/>
      <c r="EE148" s="291"/>
      <c r="EF148" s="291"/>
      <c r="EG148" s="291"/>
      <c r="EH148" s="291"/>
      <c r="EI148" s="291"/>
      <c r="EJ148" s="291"/>
      <c r="EK148" s="291"/>
      <c r="EL148" s="291"/>
      <c r="EM148" s="291"/>
      <c r="EN148" s="291"/>
      <c r="EO148" s="291"/>
      <c r="EP148" s="291"/>
      <c r="EQ148" s="291"/>
      <c r="ER148" s="291"/>
      <c r="ES148" s="291"/>
      <c r="ET148" s="291"/>
      <c r="EU148" s="291"/>
      <c r="EV148" s="291"/>
      <c r="EW148" s="291"/>
      <c r="EX148" s="291"/>
      <c r="EY148" s="291"/>
      <c r="EZ148" s="291"/>
      <c r="FA148" s="291"/>
      <c r="FB148" s="291"/>
      <c r="FC148" s="291"/>
      <c r="FD148" s="291"/>
      <c r="FE148" s="291"/>
      <c r="FF148" s="291"/>
      <c r="FG148" s="291"/>
      <c r="FH148" s="291"/>
      <c r="FI148" s="291"/>
      <c r="FJ148" s="291"/>
      <c r="FK148" s="291"/>
      <c r="FL148" s="291"/>
      <c r="FM148" s="291"/>
      <c r="FN148" s="291"/>
      <c r="FO148" s="291"/>
      <c r="FP148" s="291"/>
      <c r="FQ148" s="291"/>
      <c r="FR148" s="291"/>
      <c r="FS148" s="291"/>
      <c r="FT148" s="291"/>
      <c r="FU148" s="291"/>
      <c r="FV148" s="291"/>
      <c r="FW148" s="291"/>
      <c r="FX148" s="291"/>
      <c r="FY148" s="291"/>
      <c r="FZ148" s="291"/>
      <c r="GA148" s="291"/>
      <c r="GB148" s="291"/>
      <c r="GC148" s="291"/>
      <c r="GD148" s="291"/>
      <c r="GE148" s="291"/>
      <c r="GF148" s="291"/>
      <c r="GG148" s="291"/>
      <c r="GH148" s="291"/>
      <c r="GI148" s="291"/>
      <c r="GJ148" s="291"/>
      <c r="GK148" s="291"/>
      <c r="GL148" s="291"/>
      <c r="GM148" s="291"/>
      <c r="GN148" s="291"/>
      <c r="GO148" s="291"/>
      <c r="GP148" s="291"/>
      <c r="GQ148" s="291"/>
      <c r="GR148" s="291"/>
      <c r="GS148" s="291"/>
      <c r="GT148" s="291"/>
      <c r="GU148" s="291"/>
      <c r="GV148" s="291"/>
      <c r="GW148" s="291"/>
      <c r="GX148" s="291"/>
      <c r="GY148" s="291"/>
      <c r="GZ148" s="291"/>
      <c r="HA148" s="291"/>
      <c r="HB148" s="291"/>
      <c r="HC148" s="291"/>
      <c r="HD148" s="291"/>
      <c r="HE148" s="291"/>
      <c r="HF148" s="291"/>
      <c r="HG148" s="291"/>
      <c r="HH148" s="291"/>
      <c r="HI148" s="291"/>
      <c r="HJ148" s="291"/>
      <c r="HK148" s="291"/>
      <c r="HL148" s="291"/>
      <c r="HM148" s="291"/>
      <c r="HN148" s="291"/>
      <c r="HO148" s="291"/>
      <c r="HP148" s="291"/>
      <c r="HQ148" s="291"/>
    </row>
    <row r="149" ht="12.0" customHeight="1">
      <c r="A149" s="281">
        <f t="shared" si="44"/>
        <v>144</v>
      </c>
      <c r="B149" s="282">
        <f>'4. Summary statistics'!B384</f>
        <v>44883</v>
      </c>
      <c r="C149" s="283" t="str">
        <f t="shared" si="22"/>
        <v>12-2022</v>
      </c>
      <c r="D149" s="284">
        <f>'4. Summary statistics'!C384</f>
        <v>44764</v>
      </c>
      <c r="E149" s="285" t="str">
        <f>'4. Summary statistics'!D384</f>
        <v>LKA36422K183</v>
      </c>
      <c r="F149" s="286">
        <f>'4. Summary statistics'!G384</f>
        <v>4796.56</v>
      </c>
      <c r="G149" s="287">
        <f t="shared" si="23"/>
        <v>119</v>
      </c>
      <c r="H149" s="288"/>
      <c r="I149" s="283"/>
      <c r="J149" s="289"/>
      <c r="K149" s="289"/>
      <c r="L149" s="289"/>
      <c r="M149" s="289"/>
      <c r="N149" s="289"/>
      <c r="O149" s="289"/>
      <c r="P149" s="52"/>
      <c r="Q149" s="52"/>
      <c r="R149" s="52"/>
      <c r="S149" s="202"/>
      <c r="T149" s="202"/>
      <c r="U149" s="202"/>
      <c r="V149" s="290">
        <f>'4. Summary statistics'!B384</f>
        <v>44883</v>
      </c>
      <c r="W149" s="202">
        <f t="shared" ref="W149:X149" si="1455">W148</f>
        <v>1.2178</v>
      </c>
      <c r="X149" s="202">
        <f t="shared" si="1455"/>
        <v>1.0844</v>
      </c>
      <c r="Y149" s="202"/>
      <c r="Z149" s="291">
        <f t="shared" si="25"/>
        <v>45248</v>
      </c>
      <c r="AA149" s="202">
        <f t="shared" ref="AA149:AB149" si="1456">AA148</f>
        <v>1.2178</v>
      </c>
      <c r="AB149" s="202">
        <f t="shared" si="1456"/>
        <v>1.0844</v>
      </c>
      <c r="AC149" s="202"/>
      <c r="AD149" s="291">
        <f t="shared" si="27"/>
        <v>45614</v>
      </c>
      <c r="AE149" s="202">
        <f t="shared" ref="AE149:AF149" si="1457">AE148</f>
        <v>1.2178</v>
      </c>
      <c r="AF149" s="202">
        <f t="shared" si="1457"/>
        <v>1.0844</v>
      </c>
      <c r="AG149" s="202"/>
      <c r="AH149" s="291">
        <f t="shared" si="29"/>
        <v>45979</v>
      </c>
      <c r="AI149" s="202">
        <f t="shared" ref="AI149:AJ149" si="1458">AI148</f>
        <v>1.2178</v>
      </c>
      <c r="AJ149" s="202">
        <f t="shared" si="1458"/>
        <v>1.0844</v>
      </c>
      <c r="AK149" s="202"/>
      <c r="AL149" s="291">
        <f t="shared" si="31"/>
        <v>46344</v>
      </c>
      <c r="AM149" s="202">
        <f t="shared" ref="AM149:AN149" si="1459">AM148</f>
        <v>1.2178</v>
      </c>
      <c r="AN149" s="202">
        <f t="shared" si="1459"/>
        <v>1.0844</v>
      </c>
      <c r="AO149" s="202"/>
      <c r="AP149" s="291">
        <f t="shared" si="33"/>
        <v>46709</v>
      </c>
      <c r="AQ149" s="202">
        <f t="shared" ref="AQ149:AR149" si="1460">AQ148</f>
        <v>1.2178</v>
      </c>
      <c r="AR149" s="202">
        <f t="shared" si="1460"/>
        <v>1.0844</v>
      </c>
      <c r="AS149" s="202"/>
      <c r="AT149" s="291">
        <f t="shared" si="35"/>
        <v>47075</v>
      </c>
      <c r="AU149" s="202">
        <f t="shared" ref="AU149:AV149" si="1461">AU148</f>
        <v>1.2178</v>
      </c>
      <c r="AV149" s="202">
        <f t="shared" si="1461"/>
        <v>1.0844</v>
      </c>
      <c r="AW149" s="202"/>
      <c r="AX149" s="291">
        <f t="shared" si="37"/>
        <v>47440</v>
      </c>
      <c r="AY149" s="202">
        <f t="shared" ref="AY149:AZ149" si="1462">AY148</f>
        <v>1.2178</v>
      </c>
      <c r="AZ149" s="202">
        <f t="shared" si="1462"/>
        <v>1.0844</v>
      </c>
      <c r="BA149" s="202"/>
      <c r="BB149" s="291">
        <f t="shared" si="39"/>
        <v>47805</v>
      </c>
      <c r="BC149" s="202">
        <f t="shared" ref="BC149:BD149" si="1463">BC148</f>
        <v>1.2178</v>
      </c>
      <c r="BD149" s="202">
        <f t="shared" si="1463"/>
        <v>1.0844</v>
      </c>
      <c r="BE149" s="202"/>
      <c r="BF149" s="291">
        <f t="shared" si="41"/>
        <v>48170</v>
      </c>
      <c r="BG149" s="202">
        <f t="shared" ref="BG149:BH149" si="1464">BG148</f>
        <v>1.2178</v>
      </c>
      <c r="BH149" s="202">
        <f t="shared" si="1464"/>
        <v>1.0844</v>
      </c>
      <c r="BI149" s="202"/>
      <c r="BJ149" s="291">
        <f t="shared" si="43"/>
        <v>48536</v>
      </c>
      <c r="BK149" s="291"/>
      <c r="BL149" s="291"/>
      <c r="BM149" s="291"/>
      <c r="BN149" s="291"/>
      <c r="BO149" s="291"/>
      <c r="BP149" s="291"/>
      <c r="BQ149" s="291"/>
      <c r="BR149" s="291"/>
      <c r="BS149" s="291"/>
      <c r="BT149" s="291"/>
      <c r="BU149" s="291"/>
      <c r="BV149" s="291"/>
      <c r="BW149" s="291"/>
      <c r="BX149" s="291"/>
      <c r="BY149" s="291"/>
      <c r="BZ149" s="291"/>
      <c r="CA149" s="291"/>
      <c r="CB149" s="291"/>
      <c r="CC149" s="291"/>
      <c r="CD149" s="291"/>
      <c r="CE149" s="291"/>
      <c r="CF149" s="291"/>
      <c r="CG149" s="291"/>
      <c r="CH149" s="291"/>
      <c r="CI149" s="291"/>
      <c r="CJ149" s="291"/>
      <c r="CK149" s="291"/>
      <c r="CL149" s="291"/>
      <c r="CM149" s="291"/>
      <c r="CN149" s="291"/>
      <c r="CO149" s="291"/>
      <c r="CP149" s="291"/>
      <c r="CQ149" s="291"/>
      <c r="CR149" s="291"/>
      <c r="CS149" s="291"/>
      <c r="CT149" s="291"/>
      <c r="CU149" s="291"/>
      <c r="CV149" s="291"/>
      <c r="CW149" s="291"/>
      <c r="CX149" s="291"/>
      <c r="CY149" s="291"/>
      <c r="CZ149" s="291"/>
      <c r="DA149" s="291"/>
      <c r="DB149" s="291"/>
      <c r="DC149" s="291"/>
      <c r="DD149" s="291"/>
      <c r="DE149" s="291"/>
      <c r="DF149" s="291"/>
      <c r="DG149" s="291"/>
      <c r="DH149" s="291"/>
      <c r="DI149" s="291"/>
      <c r="DJ149" s="291"/>
      <c r="DK149" s="291"/>
      <c r="DL149" s="291"/>
      <c r="DM149" s="291"/>
      <c r="DN149" s="291"/>
      <c r="DO149" s="291"/>
      <c r="DP149" s="291"/>
      <c r="DQ149" s="291"/>
      <c r="DR149" s="291"/>
      <c r="DS149" s="291"/>
      <c r="DT149" s="291"/>
      <c r="DU149" s="291"/>
      <c r="DV149" s="291"/>
      <c r="DW149" s="291"/>
      <c r="DX149" s="291"/>
      <c r="DY149" s="291"/>
      <c r="DZ149" s="291"/>
      <c r="EA149" s="291"/>
      <c r="EB149" s="291"/>
      <c r="EC149" s="291"/>
      <c r="ED149" s="291"/>
      <c r="EE149" s="291"/>
      <c r="EF149" s="291"/>
      <c r="EG149" s="291"/>
      <c r="EH149" s="291"/>
      <c r="EI149" s="291"/>
      <c r="EJ149" s="291"/>
      <c r="EK149" s="291"/>
      <c r="EL149" s="291"/>
      <c r="EM149" s="291"/>
      <c r="EN149" s="291"/>
      <c r="EO149" s="291"/>
      <c r="EP149" s="291"/>
      <c r="EQ149" s="291"/>
      <c r="ER149" s="291"/>
      <c r="ES149" s="291"/>
      <c r="ET149" s="291"/>
      <c r="EU149" s="291"/>
      <c r="EV149" s="291"/>
      <c r="EW149" s="291"/>
      <c r="EX149" s="291"/>
      <c r="EY149" s="291"/>
      <c r="EZ149" s="291"/>
      <c r="FA149" s="291"/>
      <c r="FB149" s="291"/>
      <c r="FC149" s="291"/>
      <c r="FD149" s="291"/>
      <c r="FE149" s="291"/>
      <c r="FF149" s="291"/>
      <c r="FG149" s="291"/>
      <c r="FH149" s="291"/>
      <c r="FI149" s="291"/>
      <c r="FJ149" s="291"/>
      <c r="FK149" s="291"/>
      <c r="FL149" s="291"/>
      <c r="FM149" s="291"/>
      <c r="FN149" s="291"/>
      <c r="FO149" s="291"/>
      <c r="FP149" s="291"/>
      <c r="FQ149" s="291"/>
      <c r="FR149" s="291"/>
      <c r="FS149" s="291"/>
      <c r="FT149" s="291"/>
      <c r="FU149" s="291"/>
      <c r="FV149" s="291"/>
      <c r="FW149" s="291"/>
      <c r="FX149" s="291"/>
      <c r="FY149" s="291"/>
      <c r="FZ149" s="291"/>
      <c r="GA149" s="291"/>
      <c r="GB149" s="291"/>
      <c r="GC149" s="291"/>
      <c r="GD149" s="291"/>
      <c r="GE149" s="291"/>
      <c r="GF149" s="291"/>
      <c r="GG149" s="291"/>
      <c r="GH149" s="291"/>
      <c r="GI149" s="291"/>
      <c r="GJ149" s="291"/>
      <c r="GK149" s="291"/>
      <c r="GL149" s="291"/>
      <c r="GM149" s="291"/>
      <c r="GN149" s="291"/>
      <c r="GO149" s="291"/>
      <c r="GP149" s="291"/>
      <c r="GQ149" s="291"/>
      <c r="GR149" s="291"/>
      <c r="GS149" s="291"/>
      <c r="GT149" s="291"/>
      <c r="GU149" s="291"/>
      <c r="GV149" s="291"/>
      <c r="GW149" s="291"/>
      <c r="GX149" s="291"/>
      <c r="GY149" s="291"/>
      <c r="GZ149" s="291"/>
      <c r="HA149" s="291"/>
      <c r="HB149" s="291"/>
      <c r="HC149" s="291"/>
      <c r="HD149" s="291"/>
      <c r="HE149" s="291"/>
      <c r="HF149" s="291"/>
      <c r="HG149" s="291"/>
      <c r="HH149" s="291"/>
      <c r="HI149" s="291"/>
      <c r="HJ149" s="291"/>
      <c r="HK149" s="291"/>
      <c r="HL149" s="291"/>
      <c r="HM149" s="291"/>
      <c r="HN149" s="291"/>
      <c r="HO149" s="291"/>
      <c r="HP149" s="291"/>
      <c r="HQ149" s="291"/>
    </row>
    <row r="150" ht="12.0" customHeight="1">
      <c r="A150" s="281">
        <f t="shared" si="44"/>
        <v>145</v>
      </c>
      <c r="B150" s="282">
        <f>'4. Summary statistics'!B385</f>
        <v>44890</v>
      </c>
      <c r="C150" s="283" t="str">
        <f t="shared" si="22"/>
        <v>12-2022</v>
      </c>
      <c r="D150" s="284">
        <f>'4. Summary statistics'!C385</f>
        <v>44526</v>
      </c>
      <c r="E150" s="285" t="str">
        <f>'4. Summary statistics'!D385</f>
        <v>LKA36422K258</v>
      </c>
      <c r="F150" s="286">
        <f>'4. Summary statistics'!G385</f>
        <v>1418</v>
      </c>
      <c r="G150" s="287">
        <f t="shared" si="23"/>
        <v>364</v>
      </c>
      <c r="H150" s="288"/>
      <c r="I150" s="283"/>
      <c r="J150" s="289"/>
      <c r="K150" s="289"/>
      <c r="L150" s="289"/>
      <c r="M150" s="289"/>
      <c r="N150" s="289"/>
      <c r="O150" s="289"/>
      <c r="P150" s="52"/>
      <c r="Q150" s="52"/>
      <c r="R150" s="52"/>
      <c r="S150" s="202"/>
      <c r="T150" s="202"/>
      <c r="U150" s="202"/>
      <c r="V150" s="290">
        <f>'4. Summary statistics'!B385</f>
        <v>44890</v>
      </c>
      <c r="W150" s="202">
        <f t="shared" ref="W150:X150" si="1465">W149</f>
        <v>1.2178</v>
      </c>
      <c r="X150" s="202">
        <f t="shared" si="1465"/>
        <v>1.0844</v>
      </c>
      <c r="Y150" s="202"/>
      <c r="Z150" s="291">
        <f t="shared" si="25"/>
        <v>45255</v>
      </c>
      <c r="AA150" s="202">
        <f t="shared" ref="AA150:AB150" si="1466">AA149</f>
        <v>1.2178</v>
      </c>
      <c r="AB150" s="202">
        <f t="shared" si="1466"/>
        <v>1.0844</v>
      </c>
      <c r="AC150" s="202"/>
      <c r="AD150" s="291">
        <f t="shared" si="27"/>
        <v>45621</v>
      </c>
      <c r="AE150" s="202">
        <f t="shared" ref="AE150:AF150" si="1467">AE149</f>
        <v>1.2178</v>
      </c>
      <c r="AF150" s="202">
        <f t="shared" si="1467"/>
        <v>1.0844</v>
      </c>
      <c r="AG150" s="202"/>
      <c r="AH150" s="291">
        <f t="shared" si="29"/>
        <v>45986</v>
      </c>
      <c r="AI150" s="202">
        <f t="shared" ref="AI150:AJ150" si="1468">AI149</f>
        <v>1.2178</v>
      </c>
      <c r="AJ150" s="202">
        <f t="shared" si="1468"/>
        <v>1.0844</v>
      </c>
      <c r="AK150" s="202"/>
      <c r="AL150" s="291">
        <f t="shared" si="31"/>
        <v>46351</v>
      </c>
      <c r="AM150" s="202">
        <f t="shared" ref="AM150:AN150" si="1469">AM149</f>
        <v>1.2178</v>
      </c>
      <c r="AN150" s="202">
        <f t="shared" si="1469"/>
        <v>1.0844</v>
      </c>
      <c r="AO150" s="202"/>
      <c r="AP150" s="291">
        <f t="shared" si="33"/>
        <v>46716</v>
      </c>
      <c r="AQ150" s="202">
        <f t="shared" ref="AQ150:AR150" si="1470">AQ149</f>
        <v>1.2178</v>
      </c>
      <c r="AR150" s="202">
        <f t="shared" si="1470"/>
        <v>1.0844</v>
      </c>
      <c r="AS150" s="202"/>
      <c r="AT150" s="291">
        <f t="shared" si="35"/>
        <v>47082</v>
      </c>
      <c r="AU150" s="202">
        <f t="shared" ref="AU150:AV150" si="1471">AU149</f>
        <v>1.2178</v>
      </c>
      <c r="AV150" s="202">
        <f t="shared" si="1471"/>
        <v>1.0844</v>
      </c>
      <c r="AW150" s="202"/>
      <c r="AX150" s="291">
        <f t="shared" si="37"/>
        <v>47447</v>
      </c>
      <c r="AY150" s="202">
        <f t="shared" ref="AY150:AZ150" si="1472">AY149</f>
        <v>1.2178</v>
      </c>
      <c r="AZ150" s="202">
        <f t="shared" si="1472"/>
        <v>1.0844</v>
      </c>
      <c r="BA150" s="202"/>
      <c r="BB150" s="291">
        <f t="shared" si="39"/>
        <v>47812</v>
      </c>
      <c r="BC150" s="202">
        <f t="shared" ref="BC150:BD150" si="1473">BC149</f>
        <v>1.2178</v>
      </c>
      <c r="BD150" s="202">
        <f t="shared" si="1473"/>
        <v>1.0844</v>
      </c>
      <c r="BE150" s="202"/>
      <c r="BF150" s="291">
        <f t="shared" si="41"/>
        <v>48177</v>
      </c>
      <c r="BG150" s="202">
        <f t="shared" ref="BG150:BH150" si="1474">BG149</f>
        <v>1.2178</v>
      </c>
      <c r="BH150" s="202">
        <f t="shared" si="1474"/>
        <v>1.0844</v>
      </c>
      <c r="BI150" s="202"/>
      <c r="BJ150" s="291">
        <f t="shared" si="43"/>
        <v>48543</v>
      </c>
      <c r="BK150" s="291"/>
      <c r="BL150" s="291"/>
      <c r="BM150" s="291"/>
      <c r="BN150" s="291"/>
      <c r="BO150" s="291"/>
      <c r="BP150" s="291"/>
      <c r="BQ150" s="291"/>
      <c r="BR150" s="291"/>
      <c r="BS150" s="291"/>
      <c r="BT150" s="291"/>
      <c r="BU150" s="291"/>
      <c r="BV150" s="291"/>
      <c r="BW150" s="291"/>
      <c r="BX150" s="291"/>
      <c r="BY150" s="291"/>
      <c r="BZ150" s="291"/>
      <c r="CA150" s="291"/>
      <c r="CB150" s="291"/>
      <c r="CC150" s="291"/>
      <c r="CD150" s="291"/>
      <c r="CE150" s="291"/>
      <c r="CF150" s="291"/>
      <c r="CG150" s="291"/>
      <c r="CH150" s="291"/>
      <c r="CI150" s="291"/>
      <c r="CJ150" s="291"/>
      <c r="CK150" s="291"/>
      <c r="CL150" s="291"/>
      <c r="CM150" s="291"/>
      <c r="CN150" s="291"/>
      <c r="CO150" s="291"/>
      <c r="CP150" s="291"/>
      <c r="CQ150" s="291"/>
      <c r="CR150" s="291"/>
      <c r="CS150" s="291"/>
      <c r="CT150" s="291"/>
      <c r="CU150" s="291"/>
      <c r="CV150" s="291"/>
      <c r="CW150" s="291"/>
      <c r="CX150" s="291"/>
      <c r="CY150" s="291"/>
      <c r="CZ150" s="291"/>
      <c r="DA150" s="291"/>
      <c r="DB150" s="291"/>
      <c r="DC150" s="291"/>
      <c r="DD150" s="291"/>
      <c r="DE150" s="291"/>
      <c r="DF150" s="291"/>
      <c r="DG150" s="291"/>
      <c r="DH150" s="291"/>
      <c r="DI150" s="291"/>
      <c r="DJ150" s="291"/>
      <c r="DK150" s="291"/>
      <c r="DL150" s="291"/>
      <c r="DM150" s="291"/>
      <c r="DN150" s="291"/>
      <c r="DO150" s="291"/>
      <c r="DP150" s="291"/>
      <c r="DQ150" s="291"/>
      <c r="DR150" s="291"/>
      <c r="DS150" s="291"/>
      <c r="DT150" s="291"/>
      <c r="DU150" s="291"/>
      <c r="DV150" s="291"/>
      <c r="DW150" s="291"/>
      <c r="DX150" s="291"/>
      <c r="DY150" s="291"/>
      <c r="DZ150" s="291"/>
      <c r="EA150" s="291"/>
      <c r="EB150" s="291"/>
      <c r="EC150" s="291"/>
      <c r="ED150" s="291"/>
      <c r="EE150" s="291"/>
      <c r="EF150" s="291"/>
      <c r="EG150" s="291"/>
      <c r="EH150" s="291"/>
      <c r="EI150" s="291"/>
      <c r="EJ150" s="291"/>
      <c r="EK150" s="291"/>
      <c r="EL150" s="291"/>
      <c r="EM150" s="291"/>
      <c r="EN150" s="291"/>
      <c r="EO150" s="291"/>
      <c r="EP150" s="291"/>
      <c r="EQ150" s="291"/>
      <c r="ER150" s="291"/>
      <c r="ES150" s="291"/>
      <c r="ET150" s="291"/>
      <c r="EU150" s="291"/>
      <c r="EV150" s="291"/>
      <c r="EW150" s="291"/>
      <c r="EX150" s="291"/>
      <c r="EY150" s="291"/>
      <c r="EZ150" s="291"/>
      <c r="FA150" s="291"/>
      <c r="FB150" s="291"/>
      <c r="FC150" s="291"/>
      <c r="FD150" s="291"/>
      <c r="FE150" s="291"/>
      <c r="FF150" s="291"/>
      <c r="FG150" s="291"/>
      <c r="FH150" s="291"/>
      <c r="FI150" s="291"/>
      <c r="FJ150" s="291"/>
      <c r="FK150" s="291"/>
      <c r="FL150" s="291"/>
      <c r="FM150" s="291"/>
      <c r="FN150" s="291"/>
      <c r="FO150" s="291"/>
      <c r="FP150" s="291"/>
      <c r="FQ150" s="291"/>
      <c r="FR150" s="291"/>
      <c r="FS150" s="291"/>
      <c r="FT150" s="291"/>
      <c r="FU150" s="291"/>
      <c r="FV150" s="291"/>
      <c r="FW150" s="291"/>
      <c r="FX150" s="291"/>
      <c r="FY150" s="291"/>
      <c r="FZ150" s="291"/>
      <c r="GA150" s="291"/>
      <c r="GB150" s="291"/>
      <c r="GC150" s="291"/>
      <c r="GD150" s="291"/>
      <c r="GE150" s="291"/>
      <c r="GF150" s="291"/>
      <c r="GG150" s="291"/>
      <c r="GH150" s="291"/>
      <c r="GI150" s="291"/>
      <c r="GJ150" s="291"/>
      <c r="GK150" s="291"/>
      <c r="GL150" s="291"/>
      <c r="GM150" s="291"/>
      <c r="GN150" s="291"/>
      <c r="GO150" s="291"/>
      <c r="GP150" s="291"/>
      <c r="GQ150" s="291"/>
      <c r="GR150" s="291"/>
      <c r="GS150" s="291"/>
      <c r="GT150" s="291"/>
      <c r="GU150" s="291"/>
      <c r="GV150" s="291"/>
      <c r="GW150" s="291"/>
      <c r="GX150" s="291"/>
      <c r="GY150" s="291"/>
      <c r="GZ150" s="291"/>
      <c r="HA150" s="291"/>
      <c r="HB150" s="291"/>
      <c r="HC150" s="291"/>
      <c r="HD150" s="291"/>
      <c r="HE150" s="291"/>
      <c r="HF150" s="291"/>
      <c r="HG150" s="291"/>
      <c r="HH150" s="291"/>
      <c r="HI150" s="291"/>
      <c r="HJ150" s="291"/>
      <c r="HK150" s="291"/>
      <c r="HL150" s="291"/>
      <c r="HM150" s="291"/>
      <c r="HN150" s="291"/>
      <c r="HO150" s="291"/>
      <c r="HP150" s="291"/>
      <c r="HQ150" s="291"/>
    </row>
    <row r="151" ht="12.0" customHeight="1">
      <c r="A151" s="281">
        <f t="shared" si="44"/>
        <v>146</v>
      </c>
      <c r="B151" s="282">
        <f>'4. Summary statistics'!B386</f>
        <v>44890</v>
      </c>
      <c r="C151" s="283" t="str">
        <f t="shared" si="22"/>
        <v>12-2022</v>
      </c>
      <c r="D151" s="284">
        <f>'4. Summary statistics'!C386</f>
        <v>44648</v>
      </c>
      <c r="E151" s="285" t="str">
        <f>'4. Summary statistics'!D386</f>
        <v>LKA36422K258</v>
      </c>
      <c r="F151" s="286">
        <f>'4. Summary statistics'!G386</f>
        <v>8099.34</v>
      </c>
      <c r="G151" s="287">
        <f t="shared" si="23"/>
        <v>242</v>
      </c>
      <c r="H151" s="288"/>
      <c r="I151" s="283"/>
      <c r="J151" s="289"/>
      <c r="K151" s="289"/>
      <c r="L151" s="289"/>
      <c r="M151" s="289"/>
      <c r="N151" s="289"/>
      <c r="O151" s="289"/>
      <c r="P151" s="52"/>
      <c r="Q151" s="52"/>
      <c r="R151" s="52"/>
      <c r="S151" s="202"/>
      <c r="T151" s="202"/>
      <c r="U151" s="202"/>
      <c r="V151" s="290">
        <f>'4. Summary statistics'!B386</f>
        <v>44890</v>
      </c>
      <c r="W151" s="202">
        <f t="shared" ref="W151:X151" si="1475">W150</f>
        <v>1.2178</v>
      </c>
      <c r="X151" s="202">
        <f t="shared" si="1475"/>
        <v>1.0844</v>
      </c>
      <c r="Y151" s="202"/>
      <c r="Z151" s="291">
        <f t="shared" si="25"/>
        <v>45255</v>
      </c>
      <c r="AA151" s="202">
        <f t="shared" ref="AA151:AB151" si="1476">AA150</f>
        <v>1.2178</v>
      </c>
      <c r="AB151" s="202">
        <f t="shared" si="1476"/>
        <v>1.0844</v>
      </c>
      <c r="AC151" s="202"/>
      <c r="AD151" s="291">
        <f t="shared" si="27"/>
        <v>45621</v>
      </c>
      <c r="AE151" s="202">
        <f t="shared" ref="AE151:AF151" si="1477">AE150</f>
        <v>1.2178</v>
      </c>
      <c r="AF151" s="202">
        <f t="shared" si="1477"/>
        <v>1.0844</v>
      </c>
      <c r="AG151" s="202"/>
      <c r="AH151" s="291">
        <f t="shared" si="29"/>
        <v>45986</v>
      </c>
      <c r="AI151" s="202">
        <f t="shared" ref="AI151:AJ151" si="1478">AI150</f>
        <v>1.2178</v>
      </c>
      <c r="AJ151" s="202">
        <f t="shared" si="1478"/>
        <v>1.0844</v>
      </c>
      <c r="AK151" s="202"/>
      <c r="AL151" s="291">
        <f t="shared" si="31"/>
        <v>46351</v>
      </c>
      <c r="AM151" s="202">
        <f t="shared" ref="AM151:AN151" si="1479">AM150</f>
        <v>1.2178</v>
      </c>
      <c r="AN151" s="202">
        <f t="shared" si="1479"/>
        <v>1.0844</v>
      </c>
      <c r="AO151" s="202"/>
      <c r="AP151" s="291">
        <f t="shared" si="33"/>
        <v>46716</v>
      </c>
      <c r="AQ151" s="202">
        <f t="shared" ref="AQ151:AR151" si="1480">AQ150</f>
        <v>1.2178</v>
      </c>
      <c r="AR151" s="202">
        <f t="shared" si="1480"/>
        <v>1.0844</v>
      </c>
      <c r="AS151" s="202"/>
      <c r="AT151" s="291">
        <f t="shared" si="35"/>
        <v>47082</v>
      </c>
      <c r="AU151" s="202">
        <f t="shared" ref="AU151:AV151" si="1481">AU150</f>
        <v>1.2178</v>
      </c>
      <c r="AV151" s="202">
        <f t="shared" si="1481"/>
        <v>1.0844</v>
      </c>
      <c r="AW151" s="202"/>
      <c r="AX151" s="291">
        <f t="shared" si="37"/>
        <v>47447</v>
      </c>
      <c r="AY151" s="202">
        <f t="shared" ref="AY151:AZ151" si="1482">AY150</f>
        <v>1.2178</v>
      </c>
      <c r="AZ151" s="202">
        <f t="shared" si="1482"/>
        <v>1.0844</v>
      </c>
      <c r="BA151" s="202"/>
      <c r="BB151" s="291">
        <f t="shared" si="39"/>
        <v>47812</v>
      </c>
      <c r="BC151" s="202">
        <f t="shared" ref="BC151:BD151" si="1483">BC150</f>
        <v>1.2178</v>
      </c>
      <c r="BD151" s="202">
        <f t="shared" si="1483"/>
        <v>1.0844</v>
      </c>
      <c r="BE151" s="202"/>
      <c r="BF151" s="291">
        <f t="shared" si="41"/>
        <v>48177</v>
      </c>
      <c r="BG151" s="202">
        <f t="shared" ref="BG151:BH151" si="1484">BG150</f>
        <v>1.2178</v>
      </c>
      <c r="BH151" s="202">
        <f t="shared" si="1484"/>
        <v>1.0844</v>
      </c>
      <c r="BI151" s="202"/>
      <c r="BJ151" s="291">
        <f t="shared" si="43"/>
        <v>48543</v>
      </c>
      <c r="BK151" s="291"/>
      <c r="BL151" s="291"/>
      <c r="BM151" s="291"/>
      <c r="BN151" s="291"/>
      <c r="BO151" s="291"/>
      <c r="BP151" s="291"/>
      <c r="BQ151" s="291"/>
      <c r="BR151" s="291"/>
      <c r="BS151" s="291"/>
      <c r="BT151" s="291"/>
      <c r="BU151" s="291"/>
      <c r="BV151" s="291"/>
      <c r="BW151" s="291"/>
      <c r="BX151" s="291"/>
      <c r="BY151" s="291"/>
      <c r="BZ151" s="291"/>
      <c r="CA151" s="291"/>
      <c r="CB151" s="291"/>
      <c r="CC151" s="291"/>
      <c r="CD151" s="291"/>
      <c r="CE151" s="291"/>
      <c r="CF151" s="291"/>
      <c r="CG151" s="291"/>
      <c r="CH151" s="291"/>
      <c r="CI151" s="291"/>
      <c r="CJ151" s="291"/>
      <c r="CK151" s="291"/>
      <c r="CL151" s="291"/>
      <c r="CM151" s="291"/>
      <c r="CN151" s="291"/>
      <c r="CO151" s="291"/>
      <c r="CP151" s="291"/>
      <c r="CQ151" s="291"/>
      <c r="CR151" s="291"/>
      <c r="CS151" s="291"/>
      <c r="CT151" s="291"/>
      <c r="CU151" s="291"/>
      <c r="CV151" s="291"/>
      <c r="CW151" s="291"/>
      <c r="CX151" s="291"/>
      <c r="CY151" s="291"/>
      <c r="CZ151" s="291"/>
      <c r="DA151" s="291"/>
      <c r="DB151" s="291"/>
      <c r="DC151" s="291"/>
      <c r="DD151" s="291"/>
      <c r="DE151" s="291"/>
      <c r="DF151" s="291"/>
      <c r="DG151" s="291"/>
      <c r="DH151" s="291"/>
      <c r="DI151" s="291"/>
      <c r="DJ151" s="291"/>
      <c r="DK151" s="291"/>
      <c r="DL151" s="291"/>
      <c r="DM151" s="291"/>
      <c r="DN151" s="291"/>
      <c r="DO151" s="291"/>
      <c r="DP151" s="291"/>
      <c r="DQ151" s="291"/>
      <c r="DR151" s="291"/>
      <c r="DS151" s="291"/>
      <c r="DT151" s="291"/>
      <c r="DU151" s="291"/>
      <c r="DV151" s="291"/>
      <c r="DW151" s="291"/>
      <c r="DX151" s="291"/>
      <c r="DY151" s="291"/>
      <c r="DZ151" s="291"/>
      <c r="EA151" s="291"/>
      <c r="EB151" s="291"/>
      <c r="EC151" s="291"/>
      <c r="ED151" s="291"/>
      <c r="EE151" s="291"/>
      <c r="EF151" s="291"/>
      <c r="EG151" s="291"/>
      <c r="EH151" s="291"/>
      <c r="EI151" s="291"/>
      <c r="EJ151" s="291"/>
      <c r="EK151" s="291"/>
      <c r="EL151" s="291"/>
      <c r="EM151" s="291"/>
      <c r="EN151" s="291"/>
      <c r="EO151" s="291"/>
      <c r="EP151" s="291"/>
      <c r="EQ151" s="291"/>
      <c r="ER151" s="291"/>
      <c r="ES151" s="291"/>
      <c r="ET151" s="291"/>
      <c r="EU151" s="291"/>
      <c r="EV151" s="291"/>
      <c r="EW151" s="291"/>
      <c r="EX151" s="291"/>
      <c r="EY151" s="291"/>
      <c r="EZ151" s="291"/>
      <c r="FA151" s="291"/>
      <c r="FB151" s="291"/>
      <c r="FC151" s="291"/>
      <c r="FD151" s="291"/>
      <c r="FE151" s="291"/>
      <c r="FF151" s="291"/>
      <c r="FG151" s="291"/>
      <c r="FH151" s="291"/>
      <c r="FI151" s="291"/>
      <c r="FJ151" s="291"/>
      <c r="FK151" s="291"/>
      <c r="FL151" s="291"/>
      <c r="FM151" s="291"/>
      <c r="FN151" s="291"/>
      <c r="FO151" s="291"/>
      <c r="FP151" s="291"/>
      <c r="FQ151" s="291"/>
      <c r="FR151" s="291"/>
      <c r="FS151" s="291"/>
      <c r="FT151" s="291"/>
      <c r="FU151" s="291"/>
      <c r="FV151" s="291"/>
      <c r="FW151" s="291"/>
      <c r="FX151" s="291"/>
      <c r="FY151" s="291"/>
      <c r="FZ151" s="291"/>
      <c r="GA151" s="291"/>
      <c r="GB151" s="291"/>
      <c r="GC151" s="291"/>
      <c r="GD151" s="291"/>
      <c r="GE151" s="291"/>
      <c r="GF151" s="291"/>
      <c r="GG151" s="291"/>
      <c r="GH151" s="291"/>
      <c r="GI151" s="291"/>
      <c r="GJ151" s="291"/>
      <c r="GK151" s="291"/>
      <c r="GL151" s="291"/>
      <c r="GM151" s="291"/>
      <c r="GN151" s="291"/>
      <c r="GO151" s="291"/>
      <c r="GP151" s="291"/>
      <c r="GQ151" s="291"/>
      <c r="GR151" s="291"/>
      <c r="GS151" s="291"/>
      <c r="GT151" s="291"/>
      <c r="GU151" s="291"/>
      <c r="GV151" s="291"/>
      <c r="GW151" s="291"/>
      <c r="GX151" s="291"/>
      <c r="GY151" s="291"/>
      <c r="GZ151" s="291"/>
      <c r="HA151" s="291"/>
      <c r="HB151" s="291"/>
      <c r="HC151" s="291"/>
      <c r="HD151" s="291"/>
      <c r="HE151" s="291"/>
      <c r="HF151" s="291"/>
      <c r="HG151" s="291"/>
      <c r="HH151" s="291"/>
      <c r="HI151" s="291"/>
      <c r="HJ151" s="291"/>
      <c r="HK151" s="291"/>
      <c r="HL151" s="291"/>
      <c r="HM151" s="291"/>
      <c r="HN151" s="291"/>
      <c r="HO151" s="291"/>
      <c r="HP151" s="291"/>
      <c r="HQ151" s="291"/>
    </row>
    <row r="152" ht="12.0" customHeight="1">
      <c r="A152" s="281">
        <f t="shared" si="44"/>
        <v>147</v>
      </c>
      <c r="B152" s="282">
        <f>'4. Summary statistics'!B387</f>
        <v>44890</v>
      </c>
      <c r="C152" s="283" t="str">
        <f t="shared" si="22"/>
        <v>12-2022</v>
      </c>
      <c r="D152" s="284">
        <f>'4. Summary statistics'!C387</f>
        <v>44650</v>
      </c>
      <c r="E152" s="285" t="str">
        <f>'4. Summary statistics'!D387</f>
        <v>LKA36422K258</v>
      </c>
      <c r="F152" s="286">
        <f>'4. Summary statistics'!G387</f>
        <v>4855.74</v>
      </c>
      <c r="G152" s="287">
        <f t="shared" si="23"/>
        <v>240</v>
      </c>
      <c r="H152" s="288"/>
      <c r="I152" s="283"/>
      <c r="J152" s="289"/>
      <c r="K152" s="289"/>
      <c r="L152" s="289"/>
      <c r="M152" s="289"/>
      <c r="N152" s="289"/>
      <c r="O152" s="289"/>
      <c r="P152" s="52"/>
      <c r="Q152" s="52"/>
      <c r="R152" s="52"/>
      <c r="S152" s="202"/>
      <c r="T152" s="202"/>
      <c r="U152" s="202"/>
      <c r="V152" s="290">
        <f>'4. Summary statistics'!B387</f>
        <v>44890</v>
      </c>
      <c r="W152" s="202">
        <f t="shared" ref="W152:X152" si="1485">W151</f>
        <v>1.2178</v>
      </c>
      <c r="X152" s="202">
        <f t="shared" si="1485"/>
        <v>1.0844</v>
      </c>
      <c r="Y152" s="202"/>
      <c r="Z152" s="291">
        <f t="shared" si="25"/>
        <v>45255</v>
      </c>
      <c r="AA152" s="202">
        <f t="shared" ref="AA152:AB152" si="1486">AA151</f>
        <v>1.2178</v>
      </c>
      <c r="AB152" s="202">
        <f t="shared" si="1486"/>
        <v>1.0844</v>
      </c>
      <c r="AC152" s="202"/>
      <c r="AD152" s="291">
        <f t="shared" si="27"/>
        <v>45621</v>
      </c>
      <c r="AE152" s="202">
        <f t="shared" ref="AE152:AF152" si="1487">AE151</f>
        <v>1.2178</v>
      </c>
      <c r="AF152" s="202">
        <f t="shared" si="1487"/>
        <v>1.0844</v>
      </c>
      <c r="AG152" s="202"/>
      <c r="AH152" s="291">
        <f t="shared" si="29"/>
        <v>45986</v>
      </c>
      <c r="AI152" s="202">
        <f t="shared" ref="AI152:AJ152" si="1488">AI151</f>
        <v>1.2178</v>
      </c>
      <c r="AJ152" s="202">
        <f t="shared" si="1488"/>
        <v>1.0844</v>
      </c>
      <c r="AK152" s="202"/>
      <c r="AL152" s="291">
        <f t="shared" si="31"/>
        <v>46351</v>
      </c>
      <c r="AM152" s="202">
        <f t="shared" ref="AM152:AN152" si="1489">AM151</f>
        <v>1.2178</v>
      </c>
      <c r="AN152" s="202">
        <f t="shared" si="1489"/>
        <v>1.0844</v>
      </c>
      <c r="AO152" s="202"/>
      <c r="AP152" s="291">
        <f t="shared" si="33"/>
        <v>46716</v>
      </c>
      <c r="AQ152" s="202">
        <f t="shared" ref="AQ152:AR152" si="1490">AQ151</f>
        <v>1.2178</v>
      </c>
      <c r="AR152" s="202">
        <f t="shared" si="1490"/>
        <v>1.0844</v>
      </c>
      <c r="AS152" s="202"/>
      <c r="AT152" s="291">
        <f t="shared" si="35"/>
        <v>47082</v>
      </c>
      <c r="AU152" s="202">
        <f t="shared" ref="AU152:AV152" si="1491">AU151</f>
        <v>1.2178</v>
      </c>
      <c r="AV152" s="202">
        <f t="shared" si="1491"/>
        <v>1.0844</v>
      </c>
      <c r="AW152" s="202"/>
      <c r="AX152" s="291">
        <f t="shared" si="37"/>
        <v>47447</v>
      </c>
      <c r="AY152" s="202">
        <f t="shared" ref="AY152:AZ152" si="1492">AY151</f>
        <v>1.2178</v>
      </c>
      <c r="AZ152" s="202">
        <f t="shared" si="1492"/>
        <v>1.0844</v>
      </c>
      <c r="BA152" s="202"/>
      <c r="BB152" s="291">
        <f t="shared" si="39"/>
        <v>47812</v>
      </c>
      <c r="BC152" s="202">
        <f t="shared" ref="BC152:BD152" si="1493">BC151</f>
        <v>1.2178</v>
      </c>
      <c r="BD152" s="202">
        <f t="shared" si="1493"/>
        <v>1.0844</v>
      </c>
      <c r="BE152" s="202"/>
      <c r="BF152" s="291">
        <f t="shared" si="41"/>
        <v>48177</v>
      </c>
      <c r="BG152" s="202">
        <f t="shared" ref="BG152:BH152" si="1494">BG151</f>
        <v>1.2178</v>
      </c>
      <c r="BH152" s="202">
        <f t="shared" si="1494"/>
        <v>1.0844</v>
      </c>
      <c r="BI152" s="202"/>
      <c r="BJ152" s="291">
        <f t="shared" si="43"/>
        <v>48543</v>
      </c>
      <c r="BK152" s="291"/>
      <c r="BL152" s="291"/>
      <c r="BM152" s="291"/>
      <c r="BN152" s="291"/>
      <c r="BO152" s="291"/>
      <c r="BP152" s="291"/>
      <c r="BQ152" s="291"/>
      <c r="BR152" s="291"/>
      <c r="BS152" s="291"/>
      <c r="BT152" s="291"/>
      <c r="BU152" s="291"/>
      <c r="BV152" s="291"/>
      <c r="BW152" s="291"/>
      <c r="BX152" s="291"/>
      <c r="BY152" s="291"/>
      <c r="BZ152" s="291"/>
      <c r="CA152" s="291"/>
      <c r="CB152" s="291"/>
      <c r="CC152" s="291"/>
      <c r="CD152" s="291"/>
      <c r="CE152" s="291"/>
      <c r="CF152" s="291"/>
      <c r="CG152" s="291"/>
      <c r="CH152" s="291"/>
      <c r="CI152" s="291"/>
      <c r="CJ152" s="291"/>
      <c r="CK152" s="291"/>
      <c r="CL152" s="291"/>
      <c r="CM152" s="291"/>
      <c r="CN152" s="291"/>
      <c r="CO152" s="291"/>
      <c r="CP152" s="291"/>
      <c r="CQ152" s="291"/>
      <c r="CR152" s="291"/>
      <c r="CS152" s="291"/>
      <c r="CT152" s="291"/>
      <c r="CU152" s="291"/>
      <c r="CV152" s="291"/>
      <c r="CW152" s="291"/>
      <c r="CX152" s="291"/>
      <c r="CY152" s="291"/>
      <c r="CZ152" s="291"/>
      <c r="DA152" s="291"/>
      <c r="DB152" s="291"/>
      <c r="DC152" s="291"/>
      <c r="DD152" s="291"/>
      <c r="DE152" s="291"/>
      <c r="DF152" s="291"/>
      <c r="DG152" s="291"/>
      <c r="DH152" s="291"/>
      <c r="DI152" s="291"/>
      <c r="DJ152" s="291"/>
      <c r="DK152" s="291"/>
      <c r="DL152" s="291"/>
      <c r="DM152" s="291"/>
      <c r="DN152" s="291"/>
      <c r="DO152" s="291"/>
      <c r="DP152" s="291"/>
      <c r="DQ152" s="291"/>
      <c r="DR152" s="291"/>
      <c r="DS152" s="291"/>
      <c r="DT152" s="291"/>
      <c r="DU152" s="291"/>
      <c r="DV152" s="291"/>
      <c r="DW152" s="291"/>
      <c r="DX152" s="291"/>
      <c r="DY152" s="291"/>
      <c r="DZ152" s="291"/>
      <c r="EA152" s="291"/>
      <c r="EB152" s="291"/>
      <c r="EC152" s="291"/>
      <c r="ED152" s="291"/>
      <c r="EE152" s="291"/>
      <c r="EF152" s="291"/>
      <c r="EG152" s="291"/>
      <c r="EH152" s="291"/>
      <c r="EI152" s="291"/>
      <c r="EJ152" s="291"/>
      <c r="EK152" s="291"/>
      <c r="EL152" s="291"/>
      <c r="EM152" s="291"/>
      <c r="EN152" s="291"/>
      <c r="EO152" s="291"/>
      <c r="EP152" s="291"/>
      <c r="EQ152" s="291"/>
      <c r="ER152" s="291"/>
      <c r="ES152" s="291"/>
      <c r="ET152" s="291"/>
      <c r="EU152" s="291"/>
      <c r="EV152" s="291"/>
      <c r="EW152" s="291"/>
      <c r="EX152" s="291"/>
      <c r="EY152" s="291"/>
      <c r="EZ152" s="291"/>
      <c r="FA152" s="291"/>
      <c r="FB152" s="291"/>
      <c r="FC152" s="291"/>
      <c r="FD152" s="291"/>
      <c r="FE152" s="291"/>
      <c r="FF152" s="291"/>
      <c r="FG152" s="291"/>
      <c r="FH152" s="291"/>
      <c r="FI152" s="291"/>
      <c r="FJ152" s="291"/>
      <c r="FK152" s="291"/>
      <c r="FL152" s="291"/>
      <c r="FM152" s="291"/>
      <c r="FN152" s="291"/>
      <c r="FO152" s="291"/>
      <c r="FP152" s="291"/>
      <c r="FQ152" s="291"/>
      <c r="FR152" s="291"/>
      <c r="FS152" s="291"/>
      <c r="FT152" s="291"/>
      <c r="FU152" s="291"/>
      <c r="FV152" s="291"/>
      <c r="FW152" s="291"/>
      <c r="FX152" s="291"/>
      <c r="FY152" s="291"/>
      <c r="FZ152" s="291"/>
      <c r="GA152" s="291"/>
      <c r="GB152" s="291"/>
      <c r="GC152" s="291"/>
      <c r="GD152" s="291"/>
      <c r="GE152" s="291"/>
      <c r="GF152" s="291"/>
      <c r="GG152" s="291"/>
      <c r="GH152" s="291"/>
      <c r="GI152" s="291"/>
      <c r="GJ152" s="291"/>
      <c r="GK152" s="291"/>
      <c r="GL152" s="291"/>
      <c r="GM152" s="291"/>
      <c r="GN152" s="291"/>
      <c r="GO152" s="291"/>
      <c r="GP152" s="291"/>
      <c r="GQ152" s="291"/>
      <c r="GR152" s="291"/>
      <c r="GS152" s="291"/>
      <c r="GT152" s="291"/>
      <c r="GU152" s="291"/>
      <c r="GV152" s="291"/>
      <c r="GW152" s="291"/>
      <c r="GX152" s="291"/>
      <c r="GY152" s="291"/>
      <c r="GZ152" s="291"/>
      <c r="HA152" s="291"/>
      <c r="HB152" s="291"/>
      <c r="HC152" s="291"/>
      <c r="HD152" s="291"/>
      <c r="HE152" s="291"/>
      <c r="HF152" s="291"/>
      <c r="HG152" s="291"/>
      <c r="HH152" s="291"/>
      <c r="HI152" s="291"/>
      <c r="HJ152" s="291"/>
      <c r="HK152" s="291"/>
      <c r="HL152" s="291"/>
      <c r="HM152" s="291"/>
      <c r="HN152" s="291"/>
      <c r="HO152" s="291"/>
      <c r="HP152" s="291"/>
      <c r="HQ152" s="291"/>
    </row>
    <row r="153" ht="12.0" customHeight="1">
      <c r="A153" s="281">
        <f t="shared" si="44"/>
        <v>148</v>
      </c>
      <c r="B153" s="282">
        <f>'4. Summary statistics'!B388</f>
        <v>44890</v>
      </c>
      <c r="C153" s="283" t="str">
        <f t="shared" si="22"/>
        <v>12-2022</v>
      </c>
      <c r="D153" s="284">
        <f>'4. Summary statistics'!C388</f>
        <v>44708</v>
      </c>
      <c r="E153" s="285" t="str">
        <f>'4. Summary statistics'!D388</f>
        <v>LKA18222K254</v>
      </c>
      <c r="F153" s="286">
        <f>'4. Summary statistics'!G388</f>
        <v>4272</v>
      </c>
      <c r="G153" s="287">
        <f t="shared" si="23"/>
        <v>182</v>
      </c>
      <c r="H153" s="288"/>
      <c r="I153" s="283"/>
      <c r="J153" s="289"/>
      <c r="K153" s="289"/>
      <c r="L153" s="289"/>
      <c r="M153" s="289"/>
      <c r="N153" s="289"/>
      <c r="O153" s="289"/>
      <c r="P153" s="52"/>
      <c r="Q153" s="52"/>
      <c r="R153" s="52"/>
      <c r="S153" s="202"/>
      <c r="T153" s="202"/>
      <c r="U153" s="202"/>
      <c r="V153" s="290">
        <f>'4. Summary statistics'!B388</f>
        <v>44890</v>
      </c>
      <c r="W153" s="202">
        <f t="shared" ref="W153:X153" si="1495">W152</f>
        <v>1.2178</v>
      </c>
      <c r="X153" s="202">
        <f t="shared" si="1495"/>
        <v>1.0844</v>
      </c>
      <c r="Y153" s="202"/>
      <c r="Z153" s="291">
        <f t="shared" si="25"/>
        <v>45255</v>
      </c>
      <c r="AA153" s="202">
        <f t="shared" ref="AA153:AB153" si="1496">AA152</f>
        <v>1.2178</v>
      </c>
      <c r="AB153" s="202">
        <f t="shared" si="1496"/>
        <v>1.0844</v>
      </c>
      <c r="AC153" s="202"/>
      <c r="AD153" s="291">
        <f t="shared" si="27"/>
        <v>45621</v>
      </c>
      <c r="AE153" s="202">
        <f t="shared" ref="AE153:AF153" si="1497">AE152</f>
        <v>1.2178</v>
      </c>
      <c r="AF153" s="202">
        <f t="shared" si="1497"/>
        <v>1.0844</v>
      </c>
      <c r="AG153" s="202"/>
      <c r="AH153" s="291">
        <f t="shared" si="29"/>
        <v>45986</v>
      </c>
      <c r="AI153" s="202">
        <f t="shared" ref="AI153:AJ153" si="1498">AI152</f>
        <v>1.2178</v>
      </c>
      <c r="AJ153" s="202">
        <f t="shared" si="1498"/>
        <v>1.0844</v>
      </c>
      <c r="AK153" s="202"/>
      <c r="AL153" s="291">
        <f t="shared" si="31"/>
        <v>46351</v>
      </c>
      <c r="AM153" s="202">
        <f t="shared" ref="AM153:AN153" si="1499">AM152</f>
        <v>1.2178</v>
      </c>
      <c r="AN153" s="202">
        <f t="shared" si="1499"/>
        <v>1.0844</v>
      </c>
      <c r="AO153" s="202"/>
      <c r="AP153" s="291">
        <f t="shared" si="33"/>
        <v>46716</v>
      </c>
      <c r="AQ153" s="202">
        <f t="shared" ref="AQ153:AR153" si="1500">AQ152</f>
        <v>1.2178</v>
      </c>
      <c r="AR153" s="202">
        <f t="shared" si="1500"/>
        <v>1.0844</v>
      </c>
      <c r="AS153" s="202"/>
      <c r="AT153" s="291">
        <f t="shared" si="35"/>
        <v>47082</v>
      </c>
      <c r="AU153" s="202">
        <f t="shared" ref="AU153:AV153" si="1501">AU152</f>
        <v>1.2178</v>
      </c>
      <c r="AV153" s="202">
        <f t="shared" si="1501"/>
        <v>1.0844</v>
      </c>
      <c r="AW153" s="202"/>
      <c r="AX153" s="291">
        <f t="shared" si="37"/>
        <v>47447</v>
      </c>
      <c r="AY153" s="202">
        <f t="shared" ref="AY153:AZ153" si="1502">AY152</f>
        <v>1.2178</v>
      </c>
      <c r="AZ153" s="202">
        <f t="shared" si="1502"/>
        <v>1.0844</v>
      </c>
      <c r="BA153" s="202"/>
      <c r="BB153" s="291">
        <f t="shared" si="39"/>
        <v>47812</v>
      </c>
      <c r="BC153" s="202">
        <f t="shared" ref="BC153:BD153" si="1503">BC152</f>
        <v>1.2178</v>
      </c>
      <c r="BD153" s="202">
        <f t="shared" si="1503"/>
        <v>1.0844</v>
      </c>
      <c r="BE153" s="202"/>
      <c r="BF153" s="291">
        <f t="shared" si="41"/>
        <v>48177</v>
      </c>
      <c r="BG153" s="202">
        <f t="shared" ref="BG153:BH153" si="1504">BG152</f>
        <v>1.2178</v>
      </c>
      <c r="BH153" s="202">
        <f t="shared" si="1504"/>
        <v>1.0844</v>
      </c>
      <c r="BI153" s="202"/>
      <c r="BJ153" s="291">
        <f t="shared" si="43"/>
        <v>48543</v>
      </c>
      <c r="BK153" s="291"/>
      <c r="BL153" s="291"/>
      <c r="BM153" s="291"/>
      <c r="BN153" s="291"/>
      <c r="BO153" s="291"/>
      <c r="BP153" s="291"/>
      <c r="BQ153" s="291"/>
      <c r="BR153" s="291"/>
      <c r="BS153" s="291"/>
      <c r="BT153" s="291"/>
      <c r="BU153" s="291"/>
      <c r="BV153" s="291"/>
      <c r="BW153" s="291"/>
      <c r="BX153" s="291"/>
      <c r="BY153" s="291"/>
      <c r="BZ153" s="291"/>
      <c r="CA153" s="291"/>
      <c r="CB153" s="291"/>
      <c r="CC153" s="291"/>
      <c r="CD153" s="291"/>
      <c r="CE153" s="291"/>
      <c r="CF153" s="291"/>
      <c r="CG153" s="291"/>
      <c r="CH153" s="291"/>
      <c r="CI153" s="291"/>
      <c r="CJ153" s="291"/>
      <c r="CK153" s="291"/>
      <c r="CL153" s="291"/>
      <c r="CM153" s="291"/>
      <c r="CN153" s="291"/>
      <c r="CO153" s="291"/>
      <c r="CP153" s="291"/>
      <c r="CQ153" s="291"/>
      <c r="CR153" s="291"/>
      <c r="CS153" s="291"/>
      <c r="CT153" s="291"/>
      <c r="CU153" s="291"/>
      <c r="CV153" s="291"/>
      <c r="CW153" s="291"/>
      <c r="CX153" s="291"/>
      <c r="CY153" s="291"/>
      <c r="CZ153" s="291"/>
      <c r="DA153" s="291"/>
      <c r="DB153" s="291"/>
      <c r="DC153" s="291"/>
      <c r="DD153" s="291"/>
      <c r="DE153" s="291"/>
      <c r="DF153" s="291"/>
      <c r="DG153" s="291"/>
      <c r="DH153" s="291"/>
      <c r="DI153" s="291"/>
      <c r="DJ153" s="291"/>
      <c r="DK153" s="291"/>
      <c r="DL153" s="291"/>
      <c r="DM153" s="291"/>
      <c r="DN153" s="291"/>
      <c r="DO153" s="291"/>
      <c r="DP153" s="291"/>
      <c r="DQ153" s="291"/>
      <c r="DR153" s="291"/>
      <c r="DS153" s="291"/>
      <c r="DT153" s="291"/>
      <c r="DU153" s="291"/>
      <c r="DV153" s="291"/>
      <c r="DW153" s="291"/>
      <c r="DX153" s="291"/>
      <c r="DY153" s="291"/>
      <c r="DZ153" s="291"/>
      <c r="EA153" s="291"/>
      <c r="EB153" s="291"/>
      <c r="EC153" s="291"/>
      <c r="ED153" s="291"/>
      <c r="EE153" s="291"/>
      <c r="EF153" s="291"/>
      <c r="EG153" s="291"/>
      <c r="EH153" s="291"/>
      <c r="EI153" s="291"/>
      <c r="EJ153" s="291"/>
      <c r="EK153" s="291"/>
      <c r="EL153" s="291"/>
      <c r="EM153" s="291"/>
      <c r="EN153" s="291"/>
      <c r="EO153" s="291"/>
      <c r="EP153" s="291"/>
      <c r="EQ153" s="291"/>
      <c r="ER153" s="291"/>
      <c r="ES153" s="291"/>
      <c r="ET153" s="291"/>
      <c r="EU153" s="291"/>
      <c r="EV153" s="291"/>
      <c r="EW153" s="291"/>
      <c r="EX153" s="291"/>
      <c r="EY153" s="291"/>
      <c r="EZ153" s="291"/>
      <c r="FA153" s="291"/>
      <c r="FB153" s="291"/>
      <c r="FC153" s="291"/>
      <c r="FD153" s="291"/>
      <c r="FE153" s="291"/>
      <c r="FF153" s="291"/>
      <c r="FG153" s="291"/>
      <c r="FH153" s="291"/>
      <c r="FI153" s="291"/>
      <c r="FJ153" s="291"/>
      <c r="FK153" s="291"/>
      <c r="FL153" s="291"/>
      <c r="FM153" s="291"/>
      <c r="FN153" s="291"/>
      <c r="FO153" s="291"/>
      <c r="FP153" s="291"/>
      <c r="FQ153" s="291"/>
      <c r="FR153" s="291"/>
      <c r="FS153" s="291"/>
      <c r="FT153" s="291"/>
      <c r="FU153" s="291"/>
      <c r="FV153" s="291"/>
      <c r="FW153" s="291"/>
      <c r="FX153" s="291"/>
      <c r="FY153" s="291"/>
      <c r="FZ153" s="291"/>
      <c r="GA153" s="291"/>
      <c r="GB153" s="291"/>
      <c r="GC153" s="291"/>
      <c r="GD153" s="291"/>
      <c r="GE153" s="291"/>
      <c r="GF153" s="291"/>
      <c r="GG153" s="291"/>
      <c r="GH153" s="291"/>
      <c r="GI153" s="291"/>
      <c r="GJ153" s="291"/>
      <c r="GK153" s="291"/>
      <c r="GL153" s="291"/>
      <c r="GM153" s="291"/>
      <c r="GN153" s="291"/>
      <c r="GO153" s="291"/>
      <c r="GP153" s="291"/>
      <c r="GQ153" s="291"/>
      <c r="GR153" s="291"/>
      <c r="GS153" s="291"/>
      <c r="GT153" s="291"/>
      <c r="GU153" s="291"/>
      <c r="GV153" s="291"/>
      <c r="GW153" s="291"/>
      <c r="GX153" s="291"/>
      <c r="GY153" s="291"/>
      <c r="GZ153" s="291"/>
      <c r="HA153" s="291"/>
      <c r="HB153" s="291"/>
      <c r="HC153" s="291"/>
      <c r="HD153" s="291"/>
      <c r="HE153" s="291"/>
      <c r="HF153" s="291"/>
      <c r="HG153" s="291"/>
      <c r="HH153" s="291"/>
      <c r="HI153" s="291"/>
      <c r="HJ153" s="291"/>
      <c r="HK153" s="291"/>
      <c r="HL153" s="291"/>
      <c r="HM153" s="291"/>
      <c r="HN153" s="291"/>
      <c r="HO153" s="291"/>
      <c r="HP153" s="291"/>
      <c r="HQ153" s="291"/>
    </row>
    <row r="154" ht="12.0" customHeight="1">
      <c r="A154" s="281">
        <f t="shared" si="44"/>
        <v>149</v>
      </c>
      <c r="B154" s="282">
        <f>'4. Summary statistics'!B389</f>
        <v>44890</v>
      </c>
      <c r="C154" s="283" t="str">
        <f t="shared" si="22"/>
        <v>12-2022</v>
      </c>
      <c r="D154" s="284">
        <f>'4. Summary statistics'!C389</f>
        <v>44736</v>
      </c>
      <c r="E154" s="285" t="str">
        <f>'4. Summary statistics'!D389</f>
        <v>LKA36422K258</v>
      </c>
      <c r="F154" s="286">
        <f>'4. Summary statistics'!G389</f>
        <v>5892.1</v>
      </c>
      <c r="G154" s="287">
        <f t="shared" si="23"/>
        <v>154</v>
      </c>
      <c r="H154" s="288"/>
      <c r="I154" s="283"/>
      <c r="J154" s="289"/>
      <c r="K154" s="289"/>
      <c r="L154" s="289"/>
      <c r="M154" s="289"/>
      <c r="N154" s="289"/>
      <c r="O154" s="289"/>
      <c r="P154" s="52"/>
      <c r="Q154" s="52"/>
      <c r="R154" s="52"/>
      <c r="S154" s="202"/>
      <c r="T154" s="202"/>
      <c r="U154" s="202"/>
      <c r="V154" s="290">
        <f>'4. Summary statistics'!B389</f>
        <v>44890</v>
      </c>
      <c r="W154" s="202">
        <f t="shared" ref="W154:X154" si="1505">W153</f>
        <v>1.2178</v>
      </c>
      <c r="X154" s="202">
        <f t="shared" si="1505"/>
        <v>1.0844</v>
      </c>
      <c r="Y154" s="202"/>
      <c r="Z154" s="291">
        <f t="shared" si="25"/>
        <v>45255</v>
      </c>
      <c r="AA154" s="202">
        <f t="shared" ref="AA154:AB154" si="1506">AA153</f>
        <v>1.2178</v>
      </c>
      <c r="AB154" s="202">
        <f t="shared" si="1506"/>
        <v>1.0844</v>
      </c>
      <c r="AC154" s="202"/>
      <c r="AD154" s="291">
        <f t="shared" si="27"/>
        <v>45621</v>
      </c>
      <c r="AE154" s="202">
        <f t="shared" ref="AE154:AF154" si="1507">AE153</f>
        <v>1.2178</v>
      </c>
      <c r="AF154" s="202">
        <f t="shared" si="1507"/>
        <v>1.0844</v>
      </c>
      <c r="AG154" s="202"/>
      <c r="AH154" s="291">
        <f t="shared" si="29"/>
        <v>45986</v>
      </c>
      <c r="AI154" s="202">
        <f t="shared" ref="AI154:AJ154" si="1508">AI153</f>
        <v>1.2178</v>
      </c>
      <c r="AJ154" s="202">
        <f t="shared" si="1508"/>
        <v>1.0844</v>
      </c>
      <c r="AK154" s="202"/>
      <c r="AL154" s="291">
        <f t="shared" si="31"/>
        <v>46351</v>
      </c>
      <c r="AM154" s="202">
        <f t="shared" ref="AM154:AN154" si="1509">AM153</f>
        <v>1.2178</v>
      </c>
      <c r="AN154" s="202">
        <f t="shared" si="1509"/>
        <v>1.0844</v>
      </c>
      <c r="AO154" s="202"/>
      <c r="AP154" s="291">
        <f t="shared" si="33"/>
        <v>46716</v>
      </c>
      <c r="AQ154" s="202">
        <f t="shared" ref="AQ154:AR154" si="1510">AQ153</f>
        <v>1.2178</v>
      </c>
      <c r="AR154" s="202">
        <f t="shared" si="1510"/>
        <v>1.0844</v>
      </c>
      <c r="AS154" s="202"/>
      <c r="AT154" s="291">
        <f t="shared" si="35"/>
        <v>47082</v>
      </c>
      <c r="AU154" s="202">
        <f t="shared" ref="AU154:AV154" si="1511">AU153</f>
        <v>1.2178</v>
      </c>
      <c r="AV154" s="202">
        <f t="shared" si="1511"/>
        <v>1.0844</v>
      </c>
      <c r="AW154" s="202"/>
      <c r="AX154" s="291">
        <f t="shared" si="37"/>
        <v>47447</v>
      </c>
      <c r="AY154" s="202">
        <f t="shared" ref="AY154:AZ154" si="1512">AY153</f>
        <v>1.2178</v>
      </c>
      <c r="AZ154" s="202">
        <f t="shared" si="1512"/>
        <v>1.0844</v>
      </c>
      <c r="BA154" s="202"/>
      <c r="BB154" s="291">
        <f t="shared" si="39"/>
        <v>47812</v>
      </c>
      <c r="BC154" s="202">
        <f t="shared" ref="BC154:BD154" si="1513">BC153</f>
        <v>1.2178</v>
      </c>
      <c r="BD154" s="202">
        <f t="shared" si="1513"/>
        <v>1.0844</v>
      </c>
      <c r="BE154" s="202"/>
      <c r="BF154" s="291">
        <f t="shared" si="41"/>
        <v>48177</v>
      </c>
      <c r="BG154" s="202">
        <f t="shared" ref="BG154:BH154" si="1514">BG153</f>
        <v>1.2178</v>
      </c>
      <c r="BH154" s="202">
        <f t="shared" si="1514"/>
        <v>1.0844</v>
      </c>
      <c r="BI154" s="202"/>
      <c r="BJ154" s="291">
        <f t="shared" si="43"/>
        <v>48543</v>
      </c>
      <c r="BK154" s="291"/>
      <c r="BL154" s="291"/>
      <c r="BM154" s="291"/>
      <c r="BN154" s="291"/>
      <c r="BO154" s="291"/>
      <c r="BP154" s="291"/>
      <c r="BQ154" s="291"/>
      <c r="BR154" s="291"/>
      <c r="BS154" s="291"/>
      <c r="BT154" s="291"/>
      <c r="BU154" s="291"/>
      <c r="BV154" s="291"/>
      <c r="BW154" s="291"/>
      <c r="BX154" s="291"/>
      <c r="BY154" s="291"/>
      <c r="BZ154" s="291"/>
      <c r="CA154" s="291"/>
      <c r="CB154" s="291"/>
      <c r="CC154" s="291"/>
      <c r="CD154" s="291"/>
      <c r="CE154" s="291"/>
      <c r="CF154" s="291"/>
      <c r="CG154" s="291"/>
      <c r="CH154" s="291"/>
      <c r="CI154" s="291"/>
      <c r="CJ154" s="291"/>
      <c r="CK154" s="291"/>
      <c r="CL154" s="291"/>
      <c r="CM154" s="291"/>
      <c r="CN154" s="291"/>
      <c r="CO154" s="291"/>
      <c r="CP154" s="291"/>
      <c r="CQ154" s="291"/>
      <c r="CR154" s="291"/>
      <c r="CS154" s="291"/>
      <c r="CT154" s="291"/>
      <c r="CU154" s="291"/>
      <c r="CV154" s="291"/>
      <c r="CW154" s="291"/>
      <c r="CX154" s="291"/>
      <c r="CY154" s="291"/>
      <c r="CZ154" s="291"/>
      <c r="DA154" s="291"/>
      <c r="DB154" s="291"/>
      <c r="DC154" s="291"/>
      <c r="DD154" s="291"/>
      <c r="DE154" s="291"/>
      <c r="DF154" s="291"/>
      <c r="DG154" s="291"/>
      <c r="DH154" s="291"/>
      <c r="DI154" s="291"/>
      <c r="DJ154" s="291"/>
      <c r="DK154" s="291"/>
      <c r="DL154" s="291"/>
      <c r="DM154" s="291"/>
      <c r="DN154" s="291"/>
      <c r="DO154" s="291"/>
      <c r="DP154" s="291"/>
      <c r="DQ154" s="291"/>
      <c r="DR154" s="291"/>
      <c r="DS154" s="291"/>
      <c r="DT154" s="291"/>
      <c r="DU154" s="291"/>
      <c r="DV154" s="291"/>
      <c r="DW154" s="291"/>
      <c r="DX154" s="291"/>
      <c r="DY154" s="291"/>
      <c r="DZ154" s="291"/>
      <c r="EA154" s="291"/>
      <c r="EB154" s="291"/>
      <c r="EC154" s="291"/>
      <c r="ED154" s="291"/>
      <c r="EE154" s="291"/>
      <c r="EF154" s="291"/>
      <c r="EG154" s="291"/>
      <c r="EH154" s="291"/>
      <c r="EI154" s="291"/>
      <c r="EJ154" s="291"/>
      <c r="EK154" s="291"/>
      <c r="EL154" s="291"/>
      <c r="EM154" s="291"/>
      <c r="EN154" s="291"/>
      <c r="EO154" s="291"/>
      <c r="EP154" s="291"/>
      <c r="EQ154" s="291"/>
      <c r="ER154" s="291"/>
      <c r="ES154" s="291"/>
      <c r="ET154" s="291"/>
      <c r="EU154" s="291"/>
      <c r="EV154" s="291"/>
      <c r="EW154" s="291"/>
      <c r="EX154" s="291"/>
      <c r="EY154" s="291"/>
      <c r="EZ154" s="291"/>
      <c r="FA154" s="291"/>
      <c r="FB154" s="291"/>
      <c r="FC154" s="291"/>
      <c r="FD154" s="291"/>
      <c r="FE154" s="291"/>
      <c r="FF154" s="291"/>
      <c r="FG154" s="291"/>
      <c r="FH154" s="291"/>
      <c r="FI154" s="291"/>
      <c r="FJ154" s="291"/>
      <c r="FK154" s="291"/>
      <c r="FL154" s="291"/>
      <c r="FM154" s="291"/>
      <c r="FN154" s="291"/>
      <c r="FO154" s="291"/>
      <c r="FP154" s="291"/>
      <c r="FQ154" s="291"/>
      <c r="FR154" s="291"/>
      <c r="FS154" s="291"/>
      <c r="FT154" s="291"/>
      <c r="FU154" s="291"/>
      <c r="FV154" s="291"/>
      <c r="FW154" s="291"/>
      <c r="FX154" s="291"/>
      <c r="FY154" s="291"/>
      <c r="FZ154" s="291"/>
      <c r="GA154" s="291"/>
      <c r="GB154" s="291"/>
      <c r="GC154" s="291"/>
      <c r="GD154" s="291"/>
      <c r="GE154" s="291"/>
      <c r="GF154" s="291"/>
      <c r="GG154" s="291"/>
      <c r="GH154" s="291"/>
      <c r="GI154" s="291"/>
      <c r="GJ154" s="291"/>
      <c r="GK154" s="291"/>
      <c r="GL154" s="291"/>
      <c r="GM154" s="291"/>
      <c r="GN154" s="291"/>
      <c r="GO154" s="291"/>
      <c r="GP154" s="291"/>
      <c r="GQ154" s="291"/>
      <c r="GR154" s="291"/>
      <c r="GS154" s="291"/>
      <c r="GT154" s="291"/>
      <c r="GU154" s="291"/>
      <c r="GV154" s="291"/>
      <c r="GW154" s="291"/>
      <c r="GX154" s="291"/>
      <c r="GY154" s="291"/>
      <c r="GZ154" s="291"/>
      <c r="HA154" s="291"/>
      <c r="HB154" s="291"/>
      <c r="HC154" s="291"/>
      <c r="HD154" s="291"/>
      <c r="HE154" s="291"/>
      <c r="HF154" s="291"/>
      <c r="HG154" s="291"/>
      <c r="HH154" s="291"/>
      <c r="HI154" s="291"/>
      <c r="HJ154" s="291"/>
      <c r="HK154" s="291"/>
      <c r="HL154" s="291"/>
      <c r="HM154" s="291"/>
      <c r="HN154" s="291"/>
      <c r="HO154" s="291"/>
      <c r="HP154" s="291"/>
      <c r="HQ154" s="291"/>
    </row>
    <row r="155" ht="12.0" customHeight="1">
      <c r="A155" s="281">
        <f t="shared" si="44"/>
        <v>150</v>
      </c>
      <c r="B155" s="282">
        <f>'4. Summary statistics'!B390</f>
        <v>44890</v>
      </c>
      <c r="C155" s="283" t="str">
        <f t="shared" si="22"/>
        <v>12-2022</v>
      </c>
      <c r="D155" s="284">
        <f>'4. Summary statistics'!C390</f>
        <v>44743</v>
      </c>
      <c r="E155" s="285" t="str">
        <f>'4. Summary statistics'!D390</f>
        <v>LKA36422K258</v>
      </c>
      <c r="F155" s="286">
        <f>'4. Summary statistics'!G390</f>
        <v>45969.73</v>
      </c>
      <c r="G155" s="287">
        <f t="shared" si="23"/>
        <v>147</v>
      </c>
      <c r="H155" s="288"/>
      <c r="I155" s="283"/>
      <c r="J155" s="289"/>
      <c r="K155" s="289"/>
      <c r="L155" s="289"/>
      <c r="M155" s="289"/>
      <c r="N155" s="289"/>
      <c r="O155" s="289"/>
      <c r="P155" s="52"/>
      <c r="Q155" s="52"/>
      <c r="R155" s="52"/>
      <c r="S155" s="202"/>
      <c r="T155" s="202"/>
      <c r="U155" s="202"/>
      <c r="V155" s="290">
        <f>'4. Summary statistics'!B390</f>
        <v>44890</v>
      </c>
      <c r="W155" s="202">
        <f t="shared" ref="W155:X155" si="1515">W154</f>
        <v>1.2178</v>
      </c>
      <c r="X155" s="202">
        <f t="shared" si="1515"/>
        <v>1.0844</v>
      </c>
      <c r="Y155" s="202"/>
      <c r="Z155" s="291">
        <f t="shared" si="25"/>
        <v>45255</v>
      </c>
      <c r="AA155" s="202">
        <f t="shared" ref="AA155:AB155" si="1516">AA154</f>
        <v>1.2178</v>
      </c>
      <c r="AB155" s="202">
        <f t="shared" si="1516"/>
        <v>1.0844</v>
      </c>
      <c r="AC155" s="202"/>
      <c r="AD155" s="291">
        <f t="shared" si="27"/>
        <v>45621</v>
      </c>
      <c r="AE155" s="202">
        <f t="shared" ref="AE155:AF155" si="1517">AE154</f>
        <v>1.2178</v>
      </c>
      <c r="AF155" s="202">
        <f t="shared" si="1517"/>
        <v>1.0844</v>
      </c>
      <c r="AG155" s="202"/>
      <c r="AH155" s="291">
        <f t="shared" si="29"/>
        <v>45986</v>
      </c>
      <c r="AI155" s="202">
        <f t="shared" ref="AI155:AJ155" si="1518">AI154</f>
        <v>1.2178</v>
      </c>
      <c r="AJ155" s="202">
        <f t="shared" si="1518"/>
        <v>1.0844</v>
      </c>
      <c r="AK155" s="202"/>
      <c r="AL155" s="291">
        <f t="shared" si="31"/>
        <v>46351</v>
      </c>
      <c r="AM155" s="202">
        <f t="shared" ref="AM155:AN155" si="1519">AM154</f>
        <v>1.2178</v>
      </c>
      <c r="AN155" s="202">
        <f t="shared" si="1519"/>
        <v>1.0844</v>
      </c>
      <c r="AO155" s="202"/>
      <c r="AP155" s="291">
        <f t="shared" si="33"/>
        <v>46716</v>
      </c>
      <c r="AQ155" s="202">
        <f t="shared" ref="AQ155:AR155" si="1520">AQ154</f>
        <v>1.2178</v>
      </c>
      <c r="AR155" s="202">
        <f t="shared" si="1520"/>
        <v>1.0844</v>
      </c>
      <c r="AS155" s="202"/>
      <c r="AT155" s="291">
        <f t="shared" si="35"/>
        <v>47082</v>
      </c>
      <c r="AU155" s="202">
        <f t="shared" ref="AU155:AV155" si="1521">AU154</f>
        <v>1.2178</v>
      </c>
      <c r="AV155" s="202">
        <f t="shared" si="1521"/>
        <v>1.0844</v>
      </c>
      <c r="AW155" s="202"/>
      <c r="AX155" s="291">
        <f t="shared" si="37"/>
        <v>47447</v>
      </c>
      <c r="AY155" s="202">
        <f t="shared" ref="AY155:AZ155" si="1522">AY154</f>
        <v>1.2178</v>
      </c>
      <c r="AZ155" s="202">
        <f t="shared" si="1522"/>
        <v>1.0844</v>
      </c>
      <c r="BA155" s="202"/>
      <c r="BB155" s="291">
        <f t="shared" si="39"/>
        <v>47812</v>
      </c>
      <c r="BC155" s="202">
        <f t="shared" ref="BC155:BD155" si="1523">BC154</f>
        <v>1.2178</v>
      </c>
      <c r="BD155" s="202">
        <f t="shared" si="1523"/>
        <v>1.0844</v>
      </c>
      <c r="BE155" s="202"/>
      <c r="BF155" s="291">
        <f t="shared" si="41"/>
        <v>48177</v>
      </c>
      <c r="BG155" s="202">
        <f t="shared" ref="BG155:BH155" si="1524">BG154</f>
        <v>1.2178</v>
      </c>
      <c r="BH155" s="202">
        <f t="shared" si="1524"/>
        <v>1.0844</v>
      </c>
      <c r="BI155" s="202"/>
      <c r="BJ155" s="291">
        <f t="shared" si="43"/>
        <v>48543</v>
      </c>
      <c r="BK155" s="291"/>
      <c r="BL155" s="291"/>
      <c r="BM155" s="291"/>
      <c r="BN155" s="291"/>
      <c r="BO155" s="291"/>
      <c r="BP155" s="291"/>
      <c r="BQ155" s="291"/>
      <c r="BR155" s="291"/>
      <c r="BS155" s="291"/>
      <c r="BT155" s="291"/>
      <c r="BU155" s="291"/>
      <c r="BV155" s="291"/>
      <c r="BW155" s="291"/>
      <c r="BX155" s="291"/>
      <c r="BY155" s="291"/>
      <c r="BZ155" s="291"/>
      <c r="CA155" s="291"/>
      <c r="CB155" s="291"/>
      <c r="CC155" s="291"/>
      <c r="CD155" s="291"/>
      <c r="CE155" s="291"/>
      <c r="CF155" s="291"/>
      <c r="CG155" s="291"/>
      <c r="CH155" s="291"/>
      <c r="CI155" s="291"/>
      <c r="CJ155" s="291"/>
      <c r="CK155" s="291"/>
      <c r="CL155" s="291"/>
      <c r="CM155" s="291"/>
      <c r="CN155" s="291"/>
      <c r="CO155" s="291"/>
      <c r="CP155" s="291"/>
      <c r="CQ155" s="291"/>
      <c r="CR155" s="291"/>
      <c r="CS155" s="291"/>
      <c r="CT155" s="291"/>
      <c r="CU155" s="291"/>
      <c r="CV155" s="291"/>
      <c r="CW155" s="291"/>
      <c r="CX155" s="291"/>
      <c r="CY155" s="291"/>
      <c r="CZ155" s="291"/>
      <c r="DA155" s="291"/>
      <c r="DB155" s="291"/>
      <c r="DC155" s="291"/>
      <c r="DD155" s="291"/>
      <c r="DE155" s="291"/>
      <c r="DF155" s="291"/>
      <c r="DG155" s="291"/>
      <c r="DH155" s="291"/>
      <c r="DI155" s="291"/>
      <c r="DJ155" s="291"/>
      <c r="DK155" s="291"/>
      <c r="DL155" s="291"/>
      <c r="DM155" s="291"/>
      <c r="DN155" s="291"/>
      <c r="DO155" s="291"/>
      <c r="DP155" s="291"/>
      <c r="DQ155" s="291"/>
      <c r="DR155" s="291"/>
      <c r="DS155" s="291"/>
      <c r="DT155" s="291"/>
      <c r="DU155" s="291"/>
      <c r="DV155" s="291"/>
      <c r="DW155" s="291"/>
      <c r="DX155" s="291"/>
      <c r="DY155" s="291"/>
      <c r="DZ155" s="291"/>
      <c r="EA155" s="291"/>
      <c r="EB155" s="291"/>
      <c r="EC155" s="291"/>
      <c r="ED155" s="291"/>
      <c r="EE155" s="291"/>
      <c r="EF155" s="291"/>
      <c r="EG155" s="291"/>
      <c r="EH155" s="291"/>
      <c r="EI155" s="291"/>
      <c r="EJ155" s="291"/>
      <c r="EK155" s="291"/>
      <c r="EL155" s="291"/>
      <c r="EM155" s="291"/>
      <c r="EN155" s="291"/>
      <c r="EO155" s="291"/>
      <c r="EP155" s="291"/>
      <c r="EQ155" s="291"/>
      <c r="ER155" s="291"/>
      <c r="ES155" s="291"/>
      <c r="ET155" s="291"/>
      <c r="EU155" s="291"/>
      <c r="EV155" s="291"/>
      <c r="EW155" s="291"/>
      <c r="EX155" s="291"/>
      <c r="EY155" s="291"/>
      <c r="EZ155" s="291"/>
      <c r="FA155" s="291"/>
      <c r="FB155" s="291"/>
      <c r="FC155" s="291"/>
      <c r="FD155" s="291"/>
      <c r="FE155" s="291"/>
      <c r="FF155" s="291"/>
      <c r="FG155" s="291"/>
      <c r="FH155" s="291"/>
      <c r="FI155" s="291"/>
      <c r="FJ155" s="291"/>
      <c r="FK155" s="291"/>
      <c r="FL155" s="291"/>
      <c r="FM155" s="291"/>
      <c r="FN155" s="291"/>
      <c r="FO155" s="291"/>
      <c r="FP155" s="291"/>
      <c r="FQ155" s="291"/>
      <c r="FR155" s="291"/>
      <c r="FS155" s="291"/>
      <c r="FT155" s="291"/>
      <c r="FU155" s="291"/>
      <c r="FV155" s="291"/>
      <c r="FW155" s="291"/>
      <c r="FX155" s="291"/>
      <c r="FY155" s="291"/>
      <c r="FZ155" s="291"/>
      <c r="GA155" s="291"/>
      <c r="GB155" s="291"/>
      <c r="GC155" s="291"/>
      <c r="GD155" s="291"/>
      <c r="GE155" s="291"/>
      <c r="GF155" s="291"/>
      <c r="GG155" s="291"/>
      <c r="GH155" s="291"/>
      <c r="GI155" s="291"/>
      <c r="GJ155" s="291"/>
      <c r="GK155" s="291"/>
      <c r="GL155" s="291"/>
      <c r="GM155" s="291"/>
      <c r="GN155" s="291"/>
      <c r="GO155" s="291"/>
      <c r="GP155" s="291"/>
      <c r="GQ155" s="291"/>
      <c r="GR155" s="291"/>
      <c r="GS155" s="291"/>
      <c r="GT155" s="291"/>
      <c r="GU155" s="291"/>
      <c r="GV155" s="291"/>
      <c r="GW155" s="291"/>
      <c r="GX155" s="291"/>
      <c r="GY155" s="291"/>
      <c r="GZ155" s="291"/>
      <c r="HA155" s="291"/>
      <c r="HB155" s="291"/>
      <c r="HC155" s="291"/>
      <c r="HD155" s="291"/>
      <c r="HE155" s="291"/>
      <c r="HF155" s="291"/>
      <c r="HG155" s="291"/>
      <c r="HH155" s="291"/>
      <c r="HI155" s="291"/>
      <c r="HJ155" s="291"/>
      <c r="HK155" s="291"/>
      <c r="HL155" s="291"/>
      <c r="HM155" s="291"/>
      <c r="HN155" s="291"/>
      <c r="HO155" s="291"/>
      <c r="HP155" s="291"/>
      <c r="HQ155" s="291"/>
    </row>
    <row r="156" ht="12.0" customHeight="1">
      <c r="A156" s="281">
        <f t="shared" si="44"/>
        <v>151</v>
      </c>
      <c r="B156" s="282">
        <f>'4. Summary statistics'!B391</f>
        <v>44890</v>
      </c>
      <c r="C156" s="283" t="str">
        <f t="shared" si="22"/>
        <v>12-2022</v>
      </c>
      <c r="D156" s="284">
        <f>'4. Summary statistics'!C391</f>
        <v>44779</v>
      </c>
      <c r="E156" s="285" t="str">
        <f>'4. Summary statistics'!D391</f>
        <v>LKA36422K258</v>
      </c>
      <c r="F156" s="286">
        <f>'4. Summary statistics'!G391</f>
        <v>19696.52</v>
      </c>
      <c r="G156" s="287">
        <f t="shared" si="23"/>
        <v>111</v>
      </c>
      <c r="H156" s="288"/>
      <c r="I156" s="283"/>
      <c r="J156" s="289"/>
      <c r="K156" s="289"/>
      <c r="L156" s="289"/>
      <c r="M156" s="289"/>
      <c r="N156" s="289"/>
      <c r="O156" s="289"/>
      <c r="P156" s="52"/>
      <c r="Q156" s="52"/>
      <c r="R156" s="52"/>
      <c r="S156" s="202"/>
      <c r="T156" s="202"/>
      <c r="U156" s="202"/>
      <c r="V156" s="290">
        <f>'4. Summary statistics'!B391</f>
        <v>44890</v>
      </c>
      <c r="W156" s="202">
        <f t="shared" ref="W156:X156" si="1525">W155</f>
        <v>1.2178</v>
      </c>
      <c r="X156" s="202">
        <f t="shared" si="1525"/>
        <v>1.0844</v>
      </c>
      <c r="Y156" s="202"/>
      <c r="Z156" s="291">
        <f t="shared" si="25"/>
        <v>45255</v>
      </c>
      <c r="AA156" s="202">
        <f t="shared" ref="AA156:AB156" si="1526">AA155</f>
        <v>1.2178</v>
      </c>
      <c r="AB156" s="202">
        <f t="shared" si="1526"/>
        <v>1.0844</v>
      </c>
      <c r="AC156" s="202"/>
      <c r="AD156" s="291">
        <f t="shared" si="27"/>
        <v>45621</v>
      </c>
      <c r="AE156" s="202">
        <f t="shared" ref="AE156:AF156" si="1527">AE155</f>
        <v>1.2178</v>
      </c>
      <c r="AF156" s="202">
        <f t="shared" si="1527"/>
        <v>1.0844</v>
      </c>
      <c r="AG156" s="202"/>
      <c r="AH156" s="291">
        <f t="shared" si="29"/>
        <v>45986</v>
      </c>
      <c r="AI156" s="202">
        <f t="shared" ref="AI156:AJ156" si="1528">AI155</f>
        <v>1.2178</v>
      </c>
      <c r="AJ156" s="202">
        <f t="shared" si="1528"/>
        <v>1.0844</v>
      </c>
      <c r="AK156" s="202"/>
      <c r="AL156" s="291">
        <f t="shared" si="31"/>
        <v>46351</v>
      </c>
      <c r="AM156" s="202">
        <f t="shared" ref="AM156:AN156" si="1529">AM155</f>
        <v>1.2178</v>
      </c>
      <c r="AN156" s="202">
        <f t="shared" si="1529"/>
        <v>1.0844</v>
      </c>
      <c r="AO156" s="202"/>
      <c r="AP156" s="291">
        <f t="shared" si="33"/>
        <v>46716</v>
      </c>
      <c r="AQ156" s="202">
        <f t="shared" ref="AQ156:AR156" si="1530">AQ155</f>
        <v>1.2178</v>
      </c>
      <c r="AR156" s="202">
        <f t="shared" si="1530"/>
        <v>1.0844</v>
      </c>
      <c r="AS156" s="202"/>
      <c r="AT156" s="291">
        <f t="shared" si="35"/>
        <v>47082</v>
      </c>
      <c r="AU156" s="202">
        <f t="shared" ref="AU156:AV156" si="1531">AU155</f>
        <v>1.2178</v>
      </c>
      <c r="AV156" s="202">
        <f t="shared" si="1531"/>
        <v>1.0844</v>
      </c>
      <c r="AW156" s="202"/>
      <c r="AX156" s="291">
        <f t="shared" si="37"/>
        <v>47447</v>
      </c>
      <c r="AY156" s="202">
        <f t="shared" ref="AY156:AZ156" si="1532">AY155</f>
        <v>1.2178</v>
      </c>
      <c r="AZ156" s="202">
        <f t="shared" si="1532"/>
        <v>1.0844</v>
      </c>
      <c r="BA156" s="202"/>
      <c r="BB156" s="291">
        <f t="shared" si="39"/>
        <v>47812</v>
      </c>
      <c r="BC156" s="202">
        <f t="shared" ref="BC156:BD156" si="1533">BC155</f>
        <v>1.2178</v>
      </c>
      <c r="BD156" s="202">
        <f t="shared" si="1533"/>
        <v>1.0844</v>
      </c>
      <c r="BE156" s="202"/>
      <c r="BF156" s="291">
        <f t="shared" si="41"/>
        <v>48177</v>
      </c>
      <c r="BG156" s="202">
        <f t="shared" ref="BG156:BH156" si="1534">BG155</f>
        <v>1.2178</v>
      </c>
      <c r="BH156" s="202">
        <f t="shared" si="1534"/>
        <v>1.0844</v>
      </c>
      <c r="BI156" s="202"/>
      <c r="BJ156" s="291">
        <f t="shared" si="43"/>
        <v>48543</v>
      </c>
      <c r="BK156" s="291"/>
      <c r="BL156" s="291"/>
      <c r="BM156" s="291"/>
      <c r="BN156" s="291"/>
      <c r="BO156" s="291"/>
      <c r="BP156" s="291"/>
      <c r="BQ156" s="291"/>
      <c r="BR156" s="291"/>
      <c r="BS156" s="291"/>
      <c r="BT156" s="291"/>
      <c r="BU156" s="291"/>
      <c r="BV156" s="291"/>
      <c r="BW156" s="291"/>
      <c r="BX156" s="291"/>
      <c r="BY156" s="291"/>
      <c r="BZ156" s="291"/>
      <c r="CA156" s="291"/>
      <c r="CB156" s="291"/>
      <c r="CC156" s="291"/>
      <c r="CD156" s="291"/>
      <c r="CE156" s="291"/>
      <c r="CF156" s="291"/>
      <c r="CG156" s="291"/>
      <c r="CH156" s="291"/>
      <c r="CI156" s="291"/>
      <c r="CJ156" s="291"/>
      <c r="CK156" s="291"/>
      <c r="CL156" s="291"/>
      <c r="CM156" s="291"/>
      <c r="CN156" s="291"/>
      <c r="CO156" s="291"/>
      <c r="CP156" s="291"/>
      <c r="CQ156" s="291"/>
      <c r="CR156" s="291"/>
      <c r="CS156" s="291"/>
      <c r="CT156" s="291"/>
      <c r="CU156" s="291"/>
      <c r="CV156" s="291"/>
      <c r="CW156" s="291"/>
      <c r="CX156" s="291"/>
      <c r="CY156" s="291"/>
      <c r="CZ156" s="291"/>
      <c r="DA156" s="291"/>
      <c r="DB156" s="291"/>
      <c r="DC156" s="291"/>
      <c r="DD156" s="291"/>
      <c r="DE156" s="291"/>
      <c r="DF156" s="291"/>
      <c r="DG156" s="291"/>
      <c r="DH156" s="291"/>
      <c r="DI156" s="291"/>
      <c r="DJ156" s="291"/>
      <c r="DK156" s="291"/>
      <c r="DL156" s="291"/>
      <c r="DM156" s="291"/>
      <c r="DN156" s="291"/>
      <c r="DO156" s="291"/>
      <c r="DP156" s="291"/>
      <c r="DQ156" s="291"/>
      <c r="DR156" s="291"/>
      <c r="DS156" s="291"/>
      <c r="DT156" s="291"/>
      <c r="DU156" s="291"/>
      <c r="DV156" s="291"/>
      <c r="DW156" s="291"/>
      <c r="DX156" s="291"/>
      <c r="DY156" s="291"/>
      <c r="DZ156" s="291"/>
      <c r="EA156" s="291"/>
      <c r="EB156" s="291"/>
      <c r="EC156" s="291"/>
      <c r="ED156" s="291"/>
      <c r="EE156" s="291"/>
      <c r="EF156" s="291"/>
      <c r="EG156" s="291"/>
      <c r="EH156" s="291"/>
      <c r="EI156" s="291"/>
      <c r="EJ156" s="291"/>
      <c r="EK156" s="291"/>
      <c r="EL156" s="291"/>
      <c r="EM156" s="291"/>
      <c r="EN156" s="291"/>
      <c r="EO156" s="291"/>
      <c r="EP156" s="291"/>
      <c r="EQ156" s="291"/>
      <c r="ER156" s="291"/>
      <c r="ES156" s="291"/>
      <c r="ET156" s="291"/>
      <c r="EU156" s="291"/>
      <c r="EV156" s="291"/>
      <c r="EW156" s="291"/>
      <c r="EX156" s="291"/>
      <c r="EY156" s="291"/>
      <c r="EZ156" s="291"/>
      <c r="FA156" s="291"/>
      <c r="FB156" s="291"/>
      <c r="FC156" s="291"/>
      <c r="FD156" s="291"/>
      <c r="FE156" s="291"/>
      <c r="FF156" s="291"/>
      <c r="FG156" s="291"/>
      <c r="FH156" s="291"/>
      <c r="FI156" s="291"/>
      <c r="FJ156" s="291"/>
      <c r="FK156" s="291"/>
      <c r="FL156" s="291"/>
      <c r="FM156" s="291"/>
      <c r="FN156" s="291"/>
      <c r="FO156" s="291"/>
      <c r="FP156" s="291"/>
      <c r="FQ156" s="291"/>
      <c r="FR156" s="291"/>
      <c r="FS156" s="291"/>
      <c r="FT156" s="291"/>
      <c r="FU156" s="291"/>
      <c r="FV156" s="291"/>
      <c r="FW156" s="291"/>
      <c r="FX156" s="291"/>
      <c r="FY156" s="291"/>
      <c r="FZ156" s="291"/>
      <c r="GA156" s="291"/>
      <c r="GB156" s="291"/>
      <c r="GC156" s="291"/>
      <c r="GD156" s="291"/>
      <c r="GE156" s="291"/>
      <c r="GF156" s="291"/>
      <c r="GG156" s="291"/>
      <c r="GH156" s="291"/>
      <c r="GI156" s="291"/>
      <c r="GJ156" s="291"/>
      <c r="GK156" s="291"/>
      <c r="GL156" s="291"/>
      <c r="GM156" s="291"/>
      <c r="GN156" s="291"/>
      <c r="GO156" s="291"/>
      <c r="GP156" s="291"/>
      <c r="GQ156" s="291"/>
      <c r="GR156" s="291"/>
      <c r="GS156" s="291"/>
      <c r="GT156" s="291"/>
      <c r="GU156" s="291"/>
      <c r="GV156" s="291"/>
      <c r="GW156" s="291"/>
      <c r="GX156" s="291"/>
      <c r="GY156" s="291"/>
      <c r="GZ156" s="291"/>
      <c r="HA156" s="291"/>
      <c r="HB156" s="291"/>
      <c r="HC156" s="291"/>
      <c r="HD156" s="291"/>
      <c r="HE156" s="291"/>
      <c r="HF156" s="291"/>
      <c r="HG156" s="291"/>
      <c r="HH156" s="291"/>
      <c r="HI156" s="291"/>
      <c r="HJ156" s="291"/>
      <c r="HK156" s="291"/>
      <c r="HL156" s="291"/>
      <c r="HM156" s="291"/>
      <c r="HN156" s="291"/>
      <c r="HO156" s="291"/>
      <c r="HP156" s="291"/>
      <c r="HQ156" s="291"/>
    </row>
    <row r="157" ht="12.0" customHeight="1">
      <c r="A157" s="281">
        <f t="shared" si="44"/>
        <v>152</v>
      </c>
      <c r="B157" s="282">
        <f>'4. Summary statistics'!B392</f>
        <v>44890</v>
      </c>
      <c r="C157" s="283" t="str">
        <f t="shared" si="22"/>
        <v>12-2022</v>
      </c>
      <c r="D157" s="284">
        <f>'4. Summary statistics'!C392</f>
        <v>44764</v>
      </c>
      <c r="E157" s="285" t="str">
        <f>'4. Summary statistics'!D392</f>
        <v>LKA36422K258</v>
      </c>
      <c r="F157" s="286">
        <f>'4. Summary statistics'!G392</f>
        <v>3580.2</v>
      </c>
      <c r="G157" s="287">
        <f t="shared" si="23"/>
        <v>126</v>
      </c>
      <c r="H157" s="288"/>
      <c r="I157" s="283"/>
      <c r="J157" s="289"/>
      <c r="K157" s="289"/>
      <c r="L157" s="289"/>
      <c r="M157" s="289"/>
      <c r="N157" s="289"/>
      <c r="O157" s="289"/>
      <c r="P157" s="52"/>
      <c r="Q157" s="52"/>
      <c r="R157" s="52"/>
      <c r="S157" s="202"/>
      <c r="T157" s="202"/>
      <c r="U157" s="202"/>
      <c r="V157" s="290">
        <f>'4. Summary statistics'!B392</f>
        <v>44890</v>
      </c>
      <c r="W157" s="202">
        <f t="shared" ref="W157:X157" si="1535">W156</f>
        <v>1.2178</v>
      </c>
      <c r="X157" s="202">
        <f t="shared" si="1535"/>
        <v>1.0844</v>
      </c>
      <c r="Y157" s="202"/>
      <c r="Z157" s="291">
        <f t="shared" si="25"/>
        <v>45255</v>
      </c>
      <c r="AA157" s="202">
        <f t="shared" ref="AA157:AB157" si="1536">AA156</f>
        <v>1.2178</v>
      </c>
      <c r="AB157" s="202">
        <f t="shared" si="1536"/>
        <v>1.0844</v>
      </c>
      <c r="AC157" s="202"/>
      <c r="AD157" s="291">
        <f t="shared" si="27"/>
        <v>45621</v>
      </c>
      <c r="AE157" s="202">
        <f t="shared" ref="AE157:AF157" si="1537">AE156</f>
        <v>1.2178</v>
      </c>
      <c r="AF157" s="202">
        <f t="shared" si="1537"/>
        <v>1.0844</v>
      </c>
      <c r="AG157" s="202"/>
      <c r="AH157" s="291">
        <f t="shared" si="29"/>
        <v>45986</v>
      </c>
      <c r="AI157" s="202">
        <f t="shared" ref="AI157:AJ157" si="1538">AI156</f>
        <v>1.2178</v>
      </c>
      <c r="AJ157" s="202">
        <f t="shared" si="1538"/>
        <v>1.0844</v>
      </c>
      <c r="AK157" s="202"/>
      <c r="AL157" s="291">
        <f t="shared" si="31"/>
        <v>46351</v>
      </c>
      <c r="AM157" s="202">
        <f t="shared" ref="AM157:AN157" si="1539">AM156</f>
        <v>1.2178</v>
      </c>
      <c r="AN157" s="202">
        <f t="shared" si="1539"/>
        <v>1.0844</v>
      </c>
      <c r="AO157" s="202"/>
      <c r="AP157" s="291">
        <f t="shared" si="33"/>
        <v>46716</v>
      </c>
      <c r="AQ157" s="202">
        <f t="shared" ref="AQ157:AR157" si="1540">AQ156</f>
        <v>1.2178</v>
      </c>
      <c r="AR157" s="202">
        <f t="shared" si="1540"/>
        <v>1.0844</v>
      </c>
      <c r="AS157" s="202"/>
      <c r="AT157" s="291">
        <f t="shared" si="35"/>
        <v>47082</v>
      </c>
      <c r="AU157" s="202">
        <f t="shared" ref="AU157:AV157" si="1541">AU156</f>
        <v>1.2178</v>
      </c>
      <c r="AV157" s="202">
        <f t="shared" si="1541"/>
        <v>1.0844</v>
      </c>
      <c r="AW157" s="202"/>
      <c r="AX157" s="291">
        <f t="shared" si="37"/>
        <v>47447</v>
      </c>
      <c r="AY157" s="202">
        <f t="shared" ref="AY157:AZ157" si="1542">AY156</f>
        <v>1.2178</v>
      </c>
      <c r="AZ157" s="202">
        <f t="shared" si="1542"/>
        <v>1.0844</v>
      </c>
      <c r="BA157" s="202"/>
      <c r="BB157" s="291">
        <f t="shared" si="39"/>
        <v>47812</v>
      </c>
      <c r="BC157" s="202">
        <f t="shared" ref="BC157:BD157" si="1543">BC156</f>
        <v>1.2178</v>
      </c>
      <c r="BD157" s="202">
        <f t="shared" si="1543"/>
        <v>1.0844</v>
      </c>
      <c r="BE157" s="202"/>
      <c r="BF157" s="291">
        <f t="shared" si="41"/>
        <v>48177</v>
      </c>
      <c r="BG157" s="202">
        <f t="shared" ref="BG157:BH157" si="1544">BG156</f>
        <v>1.2178</v>
      </c>
      <c r="BH157" s="202">
        <f t="shared" si="1544"/>
        <v>1.0844</v>
      </c>
      <c r="BI157" s="202"/>
      <c r="BJ157" s="291">
        <f t="shared" si="43"/>
        <v>48543</v>
      </c>
      <c r="BK157" s="291"/>
      <c r="BL157" s="291"/>
      <c r="BM157" s="291"/>
      <c r="BN157" s="291"/>
      <c r="BO157" s="291"/>
      <c r="BP157" s="291"/>
      <c r="BQ157" s="291"/>
      <c r="BR157" s="291"/>
      <c r="BS157" s="291"/>
      <c r="BT157" s="291"/>
      <c r="BU157" s="291"/>
      <c r="BV157" s="291"/>
      <c r="BW157" s="291"/>
      <c r="BX157" s="291"/>
      <c r="BY157" s="291"/>
      <c r="BZ157" s="291"/>
      <c r="CA157" s="291"/>
      <c r="CB157" s="291"/>
      <c r="CC157" s="291"/>
      <c r="CD157" s="291"/>
      <c r="CE157" s="291"/>
      <c r="CF157" s="291"/>
      <c r="CG157" s="291"/>
      <c r="CH157" s="291"/>
      <c r="CI157" s="291"/>
      <c r="CJ157" s="291"/>
      <c r="CK157" s="291"/>
      <c r="CL157" s="291"/>
      <c r="CM157" s="291"/>
      <c r="CN157" s="291"/>
      <c r="CO157" s="291"/>
      <c r="CP157" s="291"/>
      <c r="CQ157" s="291"/>
      <c r="CR157" s="291"/>
      <c r="CS157" s="291"/>
      <c r="CT157" s="291"/>
      <c r="CU157" s="291"/>
      <c r="CV157" s="291"/>
      <c r="CW157" s="291"/>
      <c r="CX157" s="291"/>
      <c r="CY157" s="291"/>
      <c r="CZ157" s="291"/>
      <c r="DA157" s="291"/>
      <c r="DB157" s="291"/>
      <c r="DC157" s="291"/>
      <c r="DD157" s="291"/>
      <c r="DE157" s="291"/>
      <c r="DF157" s="291"/>
      <c r="DG157" s="291"/>
      <c r="DH157" s="291"/>
      <c r="DI157" s="291"/>
      <c r="DJ157" s="291"/>
      <c r="DK157" s="291"/>
      <c r="DL157" s="291"/>
      <c r="DM157" s="291"/>
      <c r="DN157" s="291"/>
      <c r="DO157" s="291"/>
      <c r="DP157" s="291"/>
      <c r="DQ157" s="291"/>
      <c r="DR157" s="291"/>
      <c r="DS157" s="291"/>
      <c r="DT157" s="291"/>
      <c r="DU157" s="291"/>
      <c r="DV157" s="291"/>
      <c r="DW157" s="291"/>
      <c r="DX157" s="291"/>
      <c r="DY157" s="291"/>
      <c r="DZ157" s="291"/>
      <c r="EA157" s="291"/>
      <c r="EB157" s="291"/>
      <c r="EC157" s="291"/>
      <c r="ED157" s="291"/>
      <c r="EE157" s="291"/>
      <c r="EF157" s="291"/>
      <c r="EG157" s="291"/>
      <c r="EH157" s="291"/>
      <c r="EI157" s="291"/>
      <c r="EJ157" s="291"/>
      <c r="EK157" s="291"/>
      <c r="EL157" s="291"/>
      <c r="EM157" s="291"/>
      <c r="EN157" s="291"/>
      <c r="EO157" s="291"/>
      <c r="EP157" s="291"/>
      <c r="EQ157" s="291"/>
      <c r="ER157" s="291"/>
      <c r="ES157" s="291"/>
      <c r="ET157" s="291"/>
      <c r="EU157" s="291"/>
      <c r="EV157" s="291"/>
      <c r="EW157" s="291"/>
      <c r="EX157" s="291"/>
      <c r="EY157" s="291"/>
      <c r="EZ157" s="291"/>
      <c r="FA157" s="291"/>
      <c r="FB157" s="291"/>
      <c r="FC157" s="291"/>
      <c r="FD157" s="291"/>
      <c r="FE157" s="291"/>
      <c r="FF157" s="291"/>
      <c r="FG157" s="291"/>
      <c r="FH157" s="291"/>
      <c r="FI157" s="291"/>
      <c r="FJ157" s="291"/>
      <c r="FK157" s="291"/>
      <c r="FL157" s="291"/>
      <c r="FM157" s="291"/>
      <c r="FN157" s="291"/>
      <c r="FO157" s="291"/>
      <c r="FP157" s="291"/>
      <c r="FQ157" s="291"/>
      <c r="FR157" s="291"/>
      <c r="FS157" s="291"/>
      <c r="FT157" s="291"/>
      <c r="FU157" s="291"/>
      <c r="FV157" s="291"/>
      <c r="FW157" s="291"/>
      <c r="FX157" s="291"/>
      <c r="FY157" s="291"/>
      <c r="FZ157" s="291"/>
      <c r="GA157" s="291"/>
      <c r="GB157" s="291"/>
      <c r="GC157" s="291"/>
      <c r="GD157" s="291"/>
      <c r="GE157" s="291"/>
      <c r="GF157" s="291"/>
      <c r="GG157" s="291"/>
      <c r="GH157" s="291"/>
      <c r="GI157" s="291"/>
      <c r="GJ157" s="291"/>
      <c r="GK157" s="291"/>
      <c r="GL157" s="291"/>
      <c r="GM157" s="291"/>
      <c r="GN157" s="291"/>
      <c r="GO157" s="291"/>
      <c r="GP157" s="291"/>
      <c r="GQ157" s="291"/>
      <c r="GR157" s="291"/>
      <c r="GS157" s="291"/>
      <c r="GT157" s="291"/>
      <c r="GU157" s="291"/>
      <c r="GV157" s="291"/>
      <c r="GW157" s="291"/>
      <c r="GX157" s="291"/>
      <c r="GY157" s="291"/>
      <c r="GZ157" s="291"/>
      <c r="HA157" s="291"/>
      <c r="HB157" s="291"/>
      <c r="HC157" s="291"/>
      <c r="HD157" s="291"/>
      <c r="HE157" s="291"/>
      <c r="HF157" s="291"/>
      <c r="HG157" s="291"/>
      <c r="HH157" s="291"/>
      <c r="HI157" s="291"/>
      <c r="HJ157" s="291"/>
      <c r="HK157" s="291"/>
      <c r="HL157" s="291"/>
      <c r="HM157" s="291"/>
      <c r="HN157" s="291"/>
      <c r="HO157" s="291"/>
      <c r="HP157" s="291"/>
      <c r="HQ157" s="291"/>
    </row>
    <row r="158" ht="12.0" customHeight="1">
      <c r="A158" s="281">
        <f t="shared" si="44"/>
        <v>153</v>
      </c>
      <c r="B158" s="282">
        <f>'4. Summary statistics'!B393</f>
        <v>44897</v>
      </c>
      <c r="C158" s="283" t="str">
        <f t="shared" si="22"/>
        <v>12-2022</v>
      </c>
      <c r="D158" s="284">
        <f>'4. Summary statistics'!C393</f>
        <v>44533</v>
      </c>
      <c r="E158" s="285" t="str">
        <f>'4. Summary statistics'!D393</f>
        <v>LKA36422L025</v>
      </c>
      <c r="F158" s="286">
        <f>'4. Summary statistics'!G393</f>
        <v>6292.7</v>
      </c>
      <c r="G158" s="287">
        <f t="shared" si="23"/>
        <v>364</v>
      </c>
      <c r="H158" s="288"/>
      <c r="I158" s="283"/>
      <c r="J158" s="289"/>
      <c r="K158" s="289"/>
      <c r="L158" s="289"/>
      <c r="M158" s="289"/>
      <c r="N158" s="289"/>
      <c r="O158" s="289"/>
      <c r="P158" s="52"/>
      <c r="Q158" s="52"/>
      <c r="R158" s="52"/>
      <c r="S158" s="202"/>
      <c r="T158" s="202"/>
      <c r="U158" s="202"/>
      <c r="V158" s="290">
        <f>'4. Summary statistics'!B393</f>
        <v>44897</v>
      </c>
      <c r="W158" s="202">
        <f t="shared" ref="W158:X158" si="1545">W157</f>
        <v>1.2178</v>
      </c>
      <c r="X158" s="202">
        <f t="shared" si="1545"/>
        <v>1.0844</v>
      </c>
      <c r="Y158" s="202"/>
      <c r="Z158" s="291">
        <f t="shared" si="25"/>
        <v>45262</v>
      </c>
      <c r="AA158" s="202">
        <f t="shared" ref="AA158:AB158" si="1546">AA157</f>
        <v>1.2178</v>
      </c>
      <c r="AB158" s="202">
        <f t="shared" si="1546"/>
        <v>1.0844</v>
      </c>
      <c r="AC158" s="202"/>
      <c r="AD158" s="291">
        <f t="shared" si="27"/>
        <v>45628</v>
      </c>
      <c r="AE158" s="202">
        <f t="shared" ref="AE158:AF158" si="1547">AE157</f>
        <v>1.2178</v>
      </c>
      <c r="AF158" s="202">
        <f t="shared" si="1547"/>
        <v>1.0844</v>
      </c>
      <c r="AG158" s="202"/>
      <c r="AH158" s="291">
        <f t="shared" si="29"/>
        <v>45993</v>
      </c>
      <c r="AI158" s="202">
        <f t="shared" ref="AI158:AJ158" si="1548">AI157</f>
        <v>1.2178</v>
      </c>
      <c r="AJ158" s="202">
        <f t="shared" si="1548"/>
        <v>1.0844</v>
      </c>
      <c r="AK158" s="202"/>
      <c r="AL158" s="291">
        <f t="shared" si="31"/>
        <v>46358</v>
      </c>
      <c r="AM158" s="202">
        <f t="shared" ref="AM158:AN158" si="1549">AM157</f>
        <v>1.2178</v>
      </c>
      <c r="AN158" s="202">
        <f t="shared" si="1549"/>
        <v>1.0844</v>
      </c>
      <c r="AO158" s="202"/>
      <c r="AP158" s="291">
        <f t="shared" si="33"/>
        <v>46723</v>
      </c>
      <c r="AQ158" s="202">
        <f t="shared" ref="AQ158:AR158" si="1550">AQ157</f>
        <v>1.2178</v>
      </c>
      <c r="AR158" s="202">
        <f t="shared" si="1550"/>
        <v>1.0844</v>
      </c>
      <c r="AS158" s="202"/>
      <c r="AT158" s="291">
        <f t="shared" si="35"/>
        <v>47089</v>
      </c>
      <c r="AU158" s="202">
        <f t="shared" ref="AU158:AV158" si="1551">AU157</f>
        <v>1.2178</v>
      </c>
      <c r="AV158" s="202">
        <f t="shared" si="1551"/>
        <v>1.0844</v>
      </c>
      <c r="AW158" s="202"/>
      <c r="AX158" s="291">
        <f t="shared" si="37"/>
        <v>47454</v>
      </c>
      <c r="AY158" s="202">
        <f t="shared" ref="AY158:AZ158" si="1552">AY157</f>
        <v>1.2178</v>
      </c>
      <c r="AZ158" s="202">
        <f t="shared" si="1552"/>
        <v>1.0844</v>
      </c>
      <c r="BA158" s="202"/>
      <c r="BB158" s="291">
        <f t="shared" si="39"/>
        <v>47819</v>
      </c>
      <c r="BC158" s="202">
        <f t="shared" ref="BC158:BD158" si="1553">BC157</f>
        <v>1.2178</v>
      </c>
      <c r="BD158" s="202">
        <f t="shared" si="1553"/>
        <v>1.0844</v>
      </c>
      <c r="BE158" s="202"/>
      <c r="BF158" s="291">
        <f t="shared" si="41"/>
        <v>48184</v>
      </c>
      <c r="BG158" s="202">
        <f t="shared" ref="BG158:BH158" si="1554">BG157</f>
        <v>1.2178</v>
      </c>
      <c r="BH158" s="202">
        <f t="shared" si="1554"/>
        <v>1.0844</v>
      </c>
      <c r="BI158" s="202"/>
      <c r="BJ158" s="291">
        <f t="shared" si="43"/>
        <v>48550</v>
      </c>
      <c r="BK158" s="291"/>
      <c r="BL158" s="291"/>
      <c r="BM158" s="291"/>
      <c r="BN158" s="291"/>
      <c r="BO158" s="291"/>
      <c r="BP158" s="291"/>
      <c r="BQ158" s="291"/>
      <c r="BR158" s="291"/>
      <c r="BS158" s="291"/>
      <c r="BT158" s="291"/>
      <c r="BU158" s="291"/>
      <c r="BV158" s="291"/>
      <c r="BW158" s="291"/>
      <c r="BX158" s="291"/>
      <c r="BY158" s="291"/>
      <c r="BZ158" s="291"/>
      <c r="CA158" s="291"/>
      <c r="CB158" s="291"/>
      <c r="CC158" s="291"/>
      <c r="CD158" s="291"/>
      <c r="CE158" s="291"/>
      <c r="CF158" s="291"/>
      <c r="CG158" s="291"/>
      <c r="CH158" s="291"/>
      <c r="CI158" s="291"/>
      <c r="CJ158" s="291"/>
      <c r="CK158" s="291"/>
      <c r="CL158" s="291"/>
      <c r="CM158" s="291"/>
      <c r="CN158" s="291"/>
      <c r="CO158" s="291"/>
      <c r="CP158" s="291"/>
      <c r="CQ158" s="291"/>
      <c r="CR158" s="291"/>
      <c r="CS158" s="291"/>
      <c r="CT158" s="291"/>
      <c r="CU158" s="291"/>
      <c r="CV158" s="291"/>
      <c r="CW158" s="291"/>
      <c r="CX158" s="291"/>
      <c r="CY158" s="291"/>
      <c r="CZ158" s="291"/>
      <c r="DA158" s="291"/>
      <c r="DB158" s="291"/>
      <c r="DC158" s="291"/>
      <c r="DD158" s="291"/>
      <c r="DE158" s="291"/>
      <c r="DF158" s="291"/>
      <c r="DG158" s="291"/>
      <c r="DH158" s="291"/>
      <c r="DI158" s="291"/>
      <c r="DJ158" s="291"/>
      <c r="DK158" s="291"/>
      <c r="DL158" s="291"/>
      <c r="DM158" s="291"/>
      <c r="DN158" s="291"/>
      <c r="DO158" s="291"/>
      <c r="DP158" s="291"/>
      <c r="DQ158" s="291"/>
      <c r="DR158" s="291"/>
      <c r="DS158" s="291"/>
      <c r="DT158" s="291"/>
      <c r="DU158" s="291"/>
      <c r="DV158" s="291"/>
      <c r="DW158" s="291"/>
      <c r="DX158" s="291"/>
      <c r="DY158" s="291"/>
      <c r="DZ158" s="291"/>
      <c r="EA158" s="291"/>
      <c r="EB158" s="291"/>
      <c r="EC158" s="291"/>
      <c r="ED158" s="291"/>
      <c r="EE158" s="291"/>
      <c r="EF158" s="291"/>
      <c r="EG158" s="291"/>
      <c r="EH158" s="291"/>
      <c r="EI158" s="291"/>
      <c r="EJ158" s="291"/>
      <c r="EK158" s="291"/>
      <c r="EL158" s="291"/>
      <c r="EM158" s="291"/>
      <c r="EN158" s="291"/>
      <c r="EO158" s="291"/>
      <c r="EP158" s="291"/>
      <c r="EQ158" s="291"/>
      <c r="ER158" s="291"/>
      <c r="ES158" s="291"/>
      <c r="ET158" s="291"/>
      <c r="EU158" s="291"/>
      <c r="EV158" s="291"/>
      <c r="EW158" s="291"/>
      <c r="EX158" s="291"/>
      <c r="EY158" s="291"/>
      <c r="EZ158" s="291"/>
      <c r="FA158" s="291"/>
      <c r="FB158" s="291"/>
      <c r="FC158" s="291"/>
      <c r="FD158" s="291"/>
      <c r="FE158" s="291"/>
      <c r="FF158" s="291"/>
      <c r="FG158" s="291"/>
      <c r="FH158" s="291"/>
      <c r="FI158" s="291"/>
      <c r="FJ158" s="291"/>
      <c r="FK158" s="291"/>
      <c r="FL158" s="291"/>
      <c r="FM158" s="291"/>
      <c r="FN158" s="291"/>
      <c r="FO158" s="291"/>
      <c r="FP158" s="291"/>
      <c r="FQ158" s="291"/>
      <c r="FR158" s="291"/>
      <c r="FS158" s="291"/>
      <c r="FT158" s="291"/>
      <c r="FU158" s="291"/>
      <c r="FV158" s="291"/>
      <c r="FW158" s="291"/>
      <c r="FX158" s="291"/>
      <c r="FY158" s="291"/>
      <c r="FZ158" s="291"/>
      <c r="GA158" s="291"/>
      <c r="GB158" s="291"/>
      <c r="GC158" s="291"/>
      <c r="GD158" s="291"/>
      <c r="GE158" s="291"/>
      <c r="GF158" s="291"/>
      <c r="GG158" s="291"/>
      <c r="GH158" s="291"/>
      <c r="GI158" s="291"/>
      <c r="GJ158" s="291"/>
      <c r="GK158" s="291"/>
      <c r="GL158" s="291"/>
      <c r="GM158" s="291"/>
      <c r="GN158" s="291"/>
      <c r="GO158" s="291"/>
      <c r="GP158" s="291"/>
      <c r="GQ158" s="291"/>
      <c r="GR158" s="291"/>
      <c r="GS158" s="291"/>
      <c r="GT158" s="291"/>
      <c r="GU158" s="291"/>
      <c r="GV158" s="291"/>
      <c r="GW158" s="291"/>
      <c r="GX158" s="291"/>
      <c r="GY158" s="291"/>
      <c r="GZ158" s="291"/>
      <c r="HA158" s="291"/>
      <c r="HB158" s="291"/>
      <c r="HC158" s="291"/>
      <c r="HD158" s="291"/>
      <c r="HE158" s="291"/>
      <c r="HF158" s="291"/>
      <c r="HG158" s="291"/>
      <c r="HH158" s="291"/>
      <c r="HI158" s="291"/>
      <c r="HJ158" s="291"/>
      <c r="HK158" s="291"/>
      <c r="HL158" s="291"/>
      <c r="HM158" s="291"/>
      <c r="HN158" s="291"/>
      <c r="HO158" s="291"/>
      <c r="HP158" s="291"/>
      <c r="HQ158" s="291"/>
    </row>
    <row r="159" ht="12.0" customHeight="1">
      <c r="A159" s="281">
        <f t="shared" si="44"/>
        <v>154</v>
      </c>
      <c r="B159" s="282">
        <f>'4. Summary statistics'!B394</f>
        <v>44897</v>
      </c>
      <c r="C159" s="283" t="str">
        <f t="shared" si="22"/>
        <v>12-2022</v>
      </c>
      <c r="D159" s="284">
        <f>'4. Summary statistics'!C394</f>
        <v>44715</v>
      </c>
      <c r="E159" s="285" t="str">
        <f>'4. Summary statistics'!D394</f>
        <v>LKA18222L021</v>
      </c>
      <c r="F159" s="286">
        <f>'4. Summary statistics'!G394</f>
        <v>25227</v>
      </c>
      <c r="G159" s="287">
        <f t="shared" si="23"/>
        <v>182</v>
      </c>
      <c r="H159" s="288"/>
      <c r="I159" s="283"/>
      <c r="J159" s="289"/>
      <c r="K159" s="289"/>
      <c r="L159" s="289"/>
      <c r="M159" s="289"/>
      <c r="N159" s="289"/>
      <c r="O159" s="289"/>
      <c r="P159" s="52"/>
      <c r="Q159" s="52"/>
      <c r="R159" s="52"/>
      <c r="S159" s="202"/>
      <c r="T159" s="202"/>
      <c r="U159" s="202"/>
      <c r="V159" s="290">
        <f>'4. Summary statistics'!B394</f>
        <v>44897</v>
      </c>
      <c r="W159" s="202">
        <f t="shared" ref="W159:X159" si="1555">W158</f>
        <v>1.2178</v>
      </c>
      <c r="X159" s="202">
        <f t="shared" si="1555"/>
        <v>1.0844</v>
      </c>
      <c r="Y159" s="202"/>
      <c r="Z159" s="291">
        <f t="shared" si="25"/>
        <v>45262</v>
      </c>
      <c r="AA159" s="202">
        <f t="shared" ref="AA159:AB159" si="1556">AA158</f>
        <v>1.2178</v>
      </c>
      <c r="AB159" s="202">
        <f t="shared" si="1556"/>
        <v>1.0844</v>
      </c>
      <c r="AC159" s="202"/>
      <c r="AD159" s="291">
        <f t="shared" si="27"/>
        <v>45628</v>
      </c>
      <c r="AE159" s="202">
        <f t="shared" ref="AE159:AF159" si="1557">AE158</f>
        <v>1.2178</v>
      </c>
      <c r="AF159" s="202">
        <f t="shared" si="1557"/>
        <v>1.0844</v>
      </c>
      <c r="AG159" s="202"/>
      <c r="AH159" s="291">
        <f t="shared" si="29"/>
        <v>45993</v>
      </c>
      <c r="AI159" s="202">
        <f t="shared" ref="AI159:AJ159" si="1558">AI158</f>
        <v>1.2178</v>
      </c>
      <c r="AJ159" s="202">
        <f t="shared" si="1558"/>
        <v>1.0844</v>
      </c>
      <c r="AK159" s="202"/>
      <c r="AL159" s="291">
        <f t="shared" si="31"/>
        <v>46358</v>
      </c>
      <c r="AM159" s="202">
        <f t="shared" ref="AM159:AN159" si="1559">AM158</f>
        <v>1.2178</v>
      </c>
      <c r="AN159" s="202">
        <f t="shared" si="1559"/>
        <v>1.0844</v>
      </c>
      <c r="AO159" s="202"/>
      <c r="AP159" s="291">
        <f t="shared" si="33"/>
        <v>46723</v>
      </c>
      <c r="AQ159" s="202">
        <f t="shared" ref="AQ159:AR159" si="1560">AQ158</f>
        <v>1.2178</v>
      </c>
      <c r="AR159" s="202">
        <f t="shared" si="1560"/>
        <v>1.0844</v>
      </c>
      <c r="AS159" s="202"/>
      <c r="AT159" s="291">
        <f t="shared" si="35"/>
        <v>47089</v>
      </c>
      <c r="AU159" s="202">
        <f t="shared" ref="AU159:AV159" si="1561">AU158</f>
        <v>1.2178</v>
      </c>
      <c r="AV159" s="202">
        <f t="shared" si="1561"/>
        <v>1.0844</v>
      </c>
      <c r="AW159" s="202"/>
      <c r="AX159" s="291">
        <f t="shared" si="37"/>
        <v>47454</v>
      </c>
      <c r="AY159" s="202">
        <f t="shared" ref="AY159:AZ159" si="1562">AY158</f>
        <v>1.2178</v>
      </c>
      <c r="AZ159" s="202">
        <f t="shared" si="1562"/>
        <v>1.0844</v>
      </c>
      <c r="BA159" s="202"/>
      <c r="BB159" s="291">
        <f t="shared" si="39"/>
        <v>47819</v>
      </c>
      <c r="BC159" s="202">
        <f t="shared" ref="BC159:BD159" si="1563">BC158</f>
        <v>1.2178</v>
      </c>
      <c r="BD159" s="202">
        <f t="shared" si="1563"/>
        <v>1.0844</v>
      </c>
      <c r="BE159" s="202"/>
      <c r="BF159" s="291">
        <f t="shared" si="41"/>
        <v>48184</v>
      </c>
      <c r="BG159" s="202">
        <f t="shared" ref="BG159:BH159" si="1564">BG158</f>
        <v>1.2178</v>
      </c>
      <c r="BH159" s="202">
        <f t="shared" si="1564"/>
        <v>1.0844</v>
      </c>
      <c r="BI159" s="202"/>
      <c r="BJ159" s="291">
        <f t="shared" si="43"/>
        <v>48550</v>
      </c>
      <c r="BK159" s="291"/>
      <c r="BL159" s="291"/>
      <c r="BM159" s="291"/>
      <c r="BN159" s="291"/>
      <c r="BO159" s="291"/>
      <c r="BP159" s="291"/>
      <c r="BQ159" s="291"/>
      <c r="BR159" s="291"/>
      <c r="BS159" s="291"/>
      <c r="BT159" s="291"/>
      <c r="BU159" s="291"/>
      <c r="BV159" s="291"/>
      <c r="BW159" s="291"/>
      <c r="BX159" s="291"/>
      <c r="BY159" s="291"/>
      <c r="BZ159" s="291"/>
      <c r="CA159" s="291"/>
      <c r="CB159" s="291"/>
      <c r="CC159" s="291"/>
      <c r="CD159" s="291"/>
      <c r="CE159" s="291"/>
      <c r="CF159" s="291"/>
      <c r="CG159" s="291"/>
      <c r="CH159" s="291"/>
      <c r="CI159" s="291"/>
      <c r="CJ159" s="291"/>
      <c r="CK159" s="291"/>
      <c r="CL159" s="291"/>
      <c r="CM159" s="291"/>
      <c r="CN159" s="291"/>
      <c r="CO159" s="291"/>
      <c r="CP159" s="291"/>
      <c r="CQ159" s="291"/>
      <c r="CR159" s="291"/>
      <c r="CS159" s="291"/>
      <c r="CT159" s="291"/>
      <c r="CU159" s="291"/>
      <c r="CV159" s="291"/>
      <c r="CW159" s="291"/>
      <c r="CX159" s="291"/>
      <c r="CY159" s="291"/>
      <c r="CZ159" s="291"/>
      <c r="DA159" s="291"/>
      <c r="DB159" s="291"/>
      <c r="DC159" s="291"/>
      <c r="DD159" s="291"/>
      <c r="DE159" s="291"/>
      <c r="DF159" s="291"/>
      <c r="DG159" s="291"/>
      <c r="DH159" s="291"/>
      <c r="DI159" s="291"/>
      <c r="DJ159" s="291"/>
      <c r="DK159" s="291"/>
      <c r="DL159" s="291"/>
      <c r="DM159" s="291"/>
      <c r="DN159" s="291"/>
      <c r="DO159" s="291"/>
      <c r="DP159" s="291"/>
      <c r="DQ159" s="291"/>
      <c r="DR159" s="291"/>
      <c r="DS159" s="291"/>
      <c r="DT159" s="291"/>
      <c r="DU159" s="291"/>
      <c r="DV159" s="291"/>
      <c r="DW159" s="291"/>
      <c r="DX159" s="291"/>
      <c r="DY159" s="291"/>
      <c r="DZ159" s="291"/>
      <c r="EA159" s="291"/>
      <c r="EB159" s="291"/>
      <c r="EC159" s="291"/>
      <c r="ED159" s="291"/>
      <c r="EE159" s="291"/>
      <c r="EF159" s="291"/>
      <c r="EG159" s="291"/>
      <c r="EH159" s="291"/>
      <c r="EI159" s="291"/>
      <c r="EJ159" s="291"/>
      <c r="EK159" s="291"/>
      <c r="EL159" s="291"/>
      <c r="EM159" s="291"/>
      <c r="EN159" s="291"/>
      <c r="EO159" s="291"/>
      <c r="EP159" s="291"/>
      <c r="EQ159" s="291"/>
      <c r="ER159" s="291"/>
      <c r="ES159" s="291"/>
      <c r="ET159" s="291"/>
      <c r="EU159" s="291"/>
      <c r="EV159" s="291"/>
      <c r="EW159" s="291"/>
      <c r="EX159" s="291"/>
      <c r="EY159" s="291"/>
      <c r="EZ159" s="291"/>
      <c r="FA159" s="291"/>
      <c r="FB159" s="291"/>
      <c r="FC159" s="291"/>
      <c r="FD159" s="291"/>
      <c r="FE159" s="291"/>
      <c r="FF159" s="291"/>
      <c r="FG159" s="291"/>
      <c r="FH159" s="291"/>
      <c r="FI159" s="291"/>
      <c r="FJ159" s="291"/>
      <c r="FK159" s="291"/>
      <c r="FL159" s="291"/>
      <c r="FM159" s="291"/>
      <c r="FN159" s="291"/>
      <c r="FO159" s="291"/>
      <c r="FP159" s="291"/>
      <c r="FQ159" s="291"/>
      <c r="FR159" s="291"/>
      <c r="FS159" s="291"/>
      <c r="FT159" s="291"/>
      <c r="FU159" s="291"/>
      <c r="FV159" s="291"/>
      <c r="FW159" s="291"/>
      <c r="FX159" s="291"/>
      <c r="FY159" s="291"/>
      <c r="FZ159" s="291"/>
      <c r="GA159" s="291"/>
      <c r="GB159" s="291"/>
      <c r="GC159" s="291"/>
      <c r="GD159" s="291"/>
      <c r="GE159" s="291"/>
      <c r="GF159" s="291"/>
      <c r="GG159" s="291"/>
      <c r="GH159" s="291"/>
      <c r="GI159" s="291"/>
      <c r="GJ159" s="291"/>
      <c r="GK159" s="291"/>
      <c r="GL159" s="291"/>
      <c r="GM159" s="291"/>
      <c r="GN159" s="291"/>
      <c r="GO159" s="291"/>
      <c r="GP159" s="291"/>
      <c r="GQ159" s="291"/>
      <c r="GR159" s="291"/>
      <c r="GS159" s="291"/>
      <c r="GT159" s="291"/>
      <c r="GU159" s="291"/>
      <c r="GV159" s="291"/>
      <c r="GW159" s="291"/>
      <c r="GX159" s="291"/>
      <c r="GY159" s="291"/>
      <c r="GZ159" s="291"/>
      <c r="HA159" s="291"/>
      <c r="HB159" s="291"/>
      <c r="HC159" s="291"/>
      <c r="HD159" s="291"/>
      <c r="HE159" s="291"/>
      <c r="HF159" s="291"/>
      <c r="HG159" s="291"/>
      <c r="HH159" s="291"/>
      <c r="HI159" s="291"/>
      <c r="HJ159" s="291"/>
      <c r="HK159" s="291"/>
      <c r="HL159" s="291"/>
      <c r="HM159" s="291"/>
      <c r="HN159" s="291"/>
      <c r="HO159" s="291"/>
      <c r="HP159" s="291"/>
      <c r="HQ159" s="291"/>
    </row>
    <row r="160" ht="12.0" customHeight="1">
      <c r="A160" s="281">
        <f t="shared" si="44"/>
        <v>155</v>
      </c>
      <c r="B160" s="282">
        <f>'4. Summary statistics'!B395</f>
        <v>44897</v>
      </c>
      <c r="C160" s="283" t="str">
        <f t="shared" si="22"/>
        <v>12-2022</v>
      </c>
      <c r="D160" s="284">
        <f>'4. Summary statistics'!C395</f>
        <v>44743</v>
      </c>
      <c r="E160" s="285" t="str">
        <f>'4. Summary statistics'!D395</f>
        <v>LKA36422L025</v>
      </c>
      <c r="F160" s="286">
        <f>'4. Summary statistics'!G395</f>
        <v>20506.71</v>
      </c>
      <c r="G160" s="287">
        <f t="shared" si="23"/>
        <v>154</v>
      </c>
      <c r="H160" s="288"/>
      <c r="I160" s="283"/>
      <c r="J160" s="289"/>
      <c r="K160" s="289"/>
      <c r="L160" s="289"/>
      <c r="M160" s="289"/>
      <c r="N160" s="289"/>
      <c r="O160" s="289"/>
      <c r="P160" s="52"/>
      <c r="Q160" s="52"/>
      <c r="R160" s="52"/>
      <c r="S160" s="202"/>
      <c r="T160" s="202"/>
      <c r="U160" s="202"/>
      <c r="V160" s="290">
        <f>'4. Summary statistics'!B395</f>
        <v>44897</v>
      </c>
      <c r="W160" s="202">
        <f t="shared" ref="W160:X160" si="1565">W159</f>
        <v>1.2178</v>
      </c>
      <c r="X160" s="202">
        <f t="shared" si="1565"/>
        <v>1.0844</v>
      </c>
      <c r="Y160" s="202"/>
      <c r="Z160" s="291">
        <f t="shared" si="25"/>
        <v>45262</v>
      </c>
      <c r="AA160" s="202">
        <f t="shared" ref="AA160:AB160" si="1566">AA159</f>
        <v>1.2178</v>
      </c>
      <c r="AB160" s="202">
        <f t="shared" si="1566"/>
        <v>1.0844</v>
      </c>
      <c r="AC160" s="202"/>
      <c r="AD160" s="291">
        <f t="shared" si="27"/>
        <v>45628</v>
      </c>
      <c r="AE160" s="202">
        <f t="shared" ref="AE160:AF160" si="1567">AE159</f>
        <v>1.2178</v>
      </c>
      <c r="AF160" s="202">
        <f t="shared" si="1567"/>
        <v>1.0844</v>
      </c>
      <c r="AG160" s="202"/>
      <c r="AH160" s="291">
        <f t="shared" si="29"/>
        <v>45993</v>
      </c>
      <c r="AI160" s="202">
        <f t="shared" ref="AI160:AJ160" si="1568">AI159</f>
        <v>1.2178</v>
      </c>
      <c r="AJ160" s="202">
        <f t="shared" si="1568"/>
        <v>1.0844</v>
      </c>
      <c r="AK160" s="202"/>
      <c r="AL160" s="291">
        <f t="shared" si="31"/>
        <v>46358</v>
      </c>
      <c r="AM160" s="202">
        <f t="shared" ref="AM160:AN160" si="1569">AM159</f>
        <v>1.2178</v>
      </c>
      <c r="AN160" s="202">
        <f t="shared" si="1569"/>
        <v>1.0844</v>
      </c>
      <c r="AO160" s="202"/>
      <c r="AP160" s="291">
        <f t="shared" si="33"/>
        <v>46723</v>
      </c>
      <c r="AQ160" s="202">
        <f t="shared" ref="AQ160:AR160" si="1570">AQ159</f>
        <v>1.2178</v>
      </c>
      <c r="AR160" s="202">
        <f t="shared" si="1570"/>
        <v>1.0844</v>
      </c>
      <c r="AS160" s="202"/>
      <c r="AT160" s="291">
        <f t="shared" si="35"/>
        <v>47089</v>
      </c>
      <c r="AU160" s="202">
        <f t="shared" ref="AU160:AV160" si="1571">AU159</f>
        <v>1.2178</v>
      </c>
      <c r="AV160" s="202">
        <f t="shared" si="1571"/>
        <v>1.0844</v>
      </c>
      <c r="AW160" s="202"/>
      <c r="AX160" s="291">
        <f t="shared" si="37"/>
        <v>47454</v>
      </c>
      <c r="AY160" s="202">
        <f t="shared" ref="AY160:AZ160" si="1572">AY159</f>
        <v>1.2178</v>
      </c>
      <c r="AZ160" s="202">
        <f t="shared" si="1572"/>
        <v>1.0844</v>
      </c>
      <c r="BA160" s="202"/>
      <c r="BB160" s="291">
        <f t="shared" si="39"/>
        <v>47819</v>
      </c>
      <c r="BC160" s="202">
        <f t="shared" ref="BC160:BD160" si="1573">BC159</f>
        <v>1.2178</v>
      </c>
      <c r="BD160" s="202">
        <f t="shared" si="1573"/>
        <v>1.0844</v>
      </c>
      <c r="BE160" s="202"/>
      <c r="BF160" s="291">
        <f t="shared" si="41"/>
        <v>48184</v>
      </c>
      <c r="BG160" s="202">
        <f t="shared" ref="BG160:BH160" si="1574">BG159</f>
        <v>1.2178</v>
      </c>
      <c r="BH160" s="202">
        <f t="shared" si="1574"/>
        <v>1.0844</v>
      </c>
      <c r="BI160" s="202"/>
      <c r="BJ160" s="291">
        <f t="shared" si="43"/>
        <v>48550</v>
      </c>
      <c r="BK160" s="291"/>
      <c r="BL160" s="291"/>
      <c r="BM160" s="291"/>
      <c r="BN160" s="291"/>
      <c r="BO160" s="291"/>
      <c r="BP160" s="291"/>
      <c r="BQ160" s="291"/>
      <c r="BR160" s="291"/>
      <c r="BS160" s="291"/>
      <c r="BT160" s="291"/>
      <c r="BU160" s="291"/>
      <c r="BV160" s="291"/>
      <c r="BW160" s="291"/>
      <c r="BX160" s="291"/>
      <c r="BY160" s="291"/>
      <c r="BZ160" s="291"/>
      <c r="CA160" s="291"/>
      <c r="CB160" s="291"/>
      <c r="CC160" s="291"/>
      <c r="CD160" s="291"/>
      <c r="CE160" s="291"/>
      <c r="CF160" s="291"/>
      <c r="CG160" s="291"/>
      <c r="CH160" s="291"/>
      <c r="CI160" s="291"/>
      <c r="CJ160" s="291"/>
      <c r="CK160" s="291"/>
      <c r="CL160" s="291"/>
      <c r="CM160" s="291"/>
      <c r="CN160" s="291"/>
      <c r="CO160" s="291"/>
      <c r="CP160" s="291"/>
      <c r="CQ160" s="291"/>
      <c r="CR160" s="291"/>
      <c r="CS160" s="291"/>
      <c r="CT160" s="291"/>
      <c r="CU160" s="291"/>
      <c r="CV160" s="291"/>
      <c r="CW160" s="291"/>
      <c r="CX160" s="291"/>
      <c r="CY160" s="291"/>
      <c r="CZ160" s="291"/>
      <c r="DA160" s="291"/>
      <c r="DB160" s="291"/>
      <c r="DC160" s="291"/>
      <c r="DD160" s="291"/>
      <c r="DE160" s="291"/>
      <c r="DF160" s="291"/>
      <c r="DG160" s="291"/>
      <c r="DH160" s="291"/>
      <c r="DI160" s="291"/>
      <c r="DJ160" s="291"/>
      <c r="DK160" s="291"/>
      <c r="DL160" s="291"/>
      <c r="DM160" s="291"/>
      <c r="DN160" s="291"/>
      <c r="DO160" s="291"/>
      <c r="DP160" s="291"/>
      <c r="DQ160" s="291"/>
      <c r="DR160" s="291"/>
      <c r="DS160" s="291"/>
      <c r="DT160" s="291"/>
      <c r="DU160" s="291"/>
      <c r="DV160" s="291"/>
      <c r="DW160" s="291"/>
      <c r="DX160" s="291"/>
      <c r="DY160" s="291"/>
      <c r="DZ160" s="291"/>
      <c r="EA160" s="291"/>
      <c r="EB160" s="291"/>
      <c r="EC160" s="291"/>
      <c r="ED160" s="291"/>
      <c r="EE160" s="291"/>
      <c r="EF160" s="291"/>
      <c r="EG160" s="291"/>
      <c r="EH160" s="291"/>
      <c r="EI160" s="291"/>
      <c r="EJ160" s="291"/>
      <c r="EK160" s="291"/>
      <c r="EL160" s="291"/>
      <c r="EM160" s="291"/>
      <c r="EN160" s="291"/>
      <c r="EO160" s="291"/>
      <c r="EP160" s="291"/>
      <c r="EQ160" s="291"/>
      <c r="ER160" s="291"/>
      <c r="ES160" s="291"/>
      <c r="ET160" s="291"/>
      <c r="EU160" s="291"/>
      <c r="EV160" s="291"/>
      <c r="EW160" s="291"/>
      <c r="EX160" s="291"/>
      <c r="EY160" s="291"/>
      <c r="EZ160" s="291"/>
      <c r="FA160" s="291"/>
      <c r="FB160" s="291"/>
      <c r="FC160" s="291"/>
      <c r="FD160" s="291"/>
      <c r="FE160" s="291"/>
      <c r="FF160" s="291"/>
      <c r="FG160" s="291"/>
      <c r="FH160" s="291"/>
      <c r="FI160" s="291"/>
      <c r="FJ160" s="291"/>
      <c r="FK160" s="291"/>
      <c r="FL160" s="291"/>
      <c r="FM160" s="291"/>
      <c r="FN160" s="291"/>
      <c r="FO160" s="291"/>
      <c r="FP160" s="291"/>
      <c r="FQ160" s="291"/>
      <c r="FR160" s="291"/>
      <c r="FS160" s="291"/>
      <c r="FT160" s="291"/>
      <c r="FU160" s="291"/>
      <c r="FV160" s="291"/>
      <c r="FW160" s="291"/>
      <c r="FX160" s="291"/>
      <c r="FY160" s="291"/>
      <c r="FZ160" s="291"/>
      <c r="GA160" s="291"/>
      <c r="GB160" s="291"/>
      <c r="GC160" s="291"/>
      <c r="GD160" s="291"/>
      <c r="GE160" s="291"/>
      <c r="GF160" s="291"/>
      <c r="GG160" s="291"/>
      <c r="GH160" s="291"/>
      <c r="GI160" s="291"/>
      <c r="GJ160" s="291"/>
      <c r="GK160" s="291"/>
      <c r="GL160" s="291"/>
      <c r="GM160" s="291"/>
      <c r="GN160" s="291"/>
      <c r="GO160" s="291"/>
      <c r="GP160" s="291"/>
      <c r="GQ160" s="291"/>
      <c r="GR160" s="291"/>
      <c r="GS160" s="291"/>
      <c r="GT160" s="291"/>
      <c r="GU160" s="291"/>
      <c r="GV160" s="291"/>
      <c r="GW160" s="291"/>
      <c r="GX160" s="291"/>
      <c r="GY160" s="291"/>
      <c r="GZ160" s="291"/>
      <c r="HA160" s="291"/>
      <c r="HB160" s="291"/>
      <c r="HC160" s="291"/>
      <c r="HD160" s="291"/>
      <c r="HE160" s="291"/>
      <c r="HF160" s="291"/>
      <c r="HG160" s="291"/>
      <c r="HH160" s="291"/>
      <c r="HI160" s="291"/>
      <c r="HJ160" s="291"/>
      <c r="HK160" s="291"/>
      <c r="HL160" s="291"/>
      <c r="HM160" s="291"/>
      <c r="HN160" s="291"/>
      <c r="HO160" s="291"/>
      <c r="HP160" s="291"/>
      <c r="HQ160" s="291"/>
    </row>
    <row r="161" ht="12.0" customHeight="1">
      <c r="A161" s="281">
        <f t="shared" si="44"/>
        <v>156</v>
      </c>
      <c r="B161" s="282">
        <f>'4. Summary statistics'!B396</f>
        <v>44897</v>
      </c>
      <c r="C161" s="283" t="str">
        <f t="shared" si="22"/>
        <v>12-2022</v>
      </c>
      <c r="D161" s="284">
        <f>'4. Summary statistics'!C396</f>
        <v>44750</v>
      </c>
      <c r="E161" s="285" t="str">
        <f>'4. Summary statistics'!D396</f>
        <v>LKA36422L025</v>
      </c>
      <c r="F161" s="286">
        <f>'4. Summary statistics'!G396</f>
        <v>34448.06</v>
      </c>
      <c r="G161" s="287">
        <f t="shared" si="23"/>
        <v>147</v>
      </c>
      <c r="H161" s="288"/>
      <c r="I161" s="283"/>
      <c r="J161" s="289"/>
      <c r="K161" s="289"/>
      <c r="L161" s="289"/>
      <c r="M161" s="289"/>
      <c r="N161" s="289"/>
      <c r="O161" s="289"/>
      <c r="P161" s="52"/>
      <c r="Q161" s="52"/>
      <c r="R161" s="52"/>
      <c r="S161" s="202"/>
      <c r="T161" s="202"/>
      <c r="U161" s="202"/>
      <c r="V161" s="290">
        <f>'4. Summary statistics'!B396</f>
        <v>44897</v>
      </c>
      <c r="W161" s="202">
        <f t="shared" ref="W161:X161" si="1575">W160</f>
        <v>1.2178</v>
      </c>
      <c r="X161" s="202">
        <f t="shared" si="1575"/>
        <v>1.0844</v>
      </c>
      <c r="Y161" s="202"/>
      <c r="Z161" s="291">
        <f t="shared" si="25"/>
        <v>45262</v>
      </c>
      <c r="AA161" s="202">
        <f t="shared" ref="AA161:AB161" si="1576">AA160</f>
        <v>1.2178</v>
      </c>
      <c r="AB161" s="202">
        <f t="shared" si="1576"/>
        <v>1.0844</v>
      </c>
      <c r="AC161" s="202"/>
      <c r="AD161" s="291">
        <f t="shared" si="27"/>
        <v>45628</v>
      </c>
      <c r="AE161" s="202">
        <f t="shared" ref="AE161:AF161" si="1577">AE160</f>
        <v>1.2178</v>
      </c>
      <c r="AF161" s="202">
        <f t="shared" si="1577"/>
        <v>1.0844</v>
      </c>
      <c r="AG161" s="202"/>
      <c r="AH161" s="291">
        <f t="shared" si="29"/>
        <v>45993</v>
      </c>
      <c r="AI161" s="202">
        <f t="shared" ref="AI161:AJ161" si="1578">AI160</f>
        <v>1.2178</v>
      </c>
      <c r="AJ161" s="202">
        <f t="shared" si="1578"/>
        <v>1.0844</v>
      </c>
      <c r="AK161" s="202"/>
      <c r="AL161" s="291">
        <f t="shared" si="31"/>
        <v>46358</v>
      </c>
      <c r="AM161" s="202">
        <f t="shared" ref="AM161:AN161" si="1579">AM160</f>
        <v>1.2178</v>
      </c>
      <c r="AN161" s="202">
        <f t="shared" si="1579"/>
        <v>1.0844</v>
      </c>
      <c r="AO161" s="202"/>
      <c r="AP161" s="291">
        <f t="shared" si="33"/>
        <v>46723</v>
      </c>
      <c r="AQ161" s="202">
        <f t="shared" ref="AQ161:AR161" si="1580">AQ160</f>
        <v>1.2178</v>
      </c>
      <c r="AR161" s="202">
        <f t="shared" si="1580"/>
        <v>1.0844</v>
      </c>
      <c r="AS161" s="202"/>
      <c r="AT161" s="291">
        <f t="shared" si="35"/>
        <v>47089</v>
      </c>
      <c r="AU161" s="202">
        <f t="shared" ref="AU161:AV161" si="1581">AU160</f>
        <v>1.2178</v>
      </c>
      <c r="AV161" s="202">
        <f t="shared" si="1581"/>
        <v>1.0844</v>
      </c>
      <c r="AW161" s="202"/>
      <c r="AX161" s="291">
        <f t="shared" si="37"/>
        <v>47454</v>
      </c>
      <c r="AY161" s="202">
        <f t="shared" ref="AY161:AZ161" si="1582">AY160</f>
        <v>1.2178</v>
      </c>
      <c r="AZ161" s="202">
        <f t="shared" si="1582"/>
        <v>1.0844</v>
      </c>
      <c r="BA161" s="202"/>
      <c r="BB161" s="291">
        <f t="shared" si="39"/>
        <v>47819</v>
      </c>
      <c r="BC161" s="202">
        <f t="shared" ref="BC161:BD161" si="1583">BC160</f>
        <v>1.2178</v>
      </c>
      <c r="BD161" s="202">
        <f t="shared" si="1583"/>
        <v>1.0844</v>
      </c>
      <c r="BE161" s="202"/>
      <c r="BF161" s="291">
        <f t="shared" si="41"/>
        <v>48184</v>
      </c>
      <c r="BG161" s="202">
        <f t="shared" ref="BG161:BH161" si="1584">BG160</f>
        <v>1.2178</v>
      </c>
      <c r="BH161" s="202">
        <f t="shared" si="1584"/>
        <v>1.0844</v>
      </c>
      <c r="BI161" s="202"/>
      <c r="BJ161" s="291">
        <f t="shared" si="43"/>
        <v>48550</v>
      </c>
      <c r="BK161" s="291"/>
      <c r="BL161" s="291"/>
      <c r="BM161" s="291"/>
      <c r="BN161" s="291"/>
      <c r="BO161" s="291"/>
      <c r="BP161" s="291"/>
      <c r="BQ161" s="291"/>
      <c r="BR161" s="291"/>
      <c r="BS161" s="291"/>
      <c r="BT161" s="291"/>
      <c r="BU161" s="291"/>
      <c r="BV161" s="291"/>
      <c r="BW161" s="291"/>
      <c r="BX161" s="291"/>
      <c r="BY161" s="291"/>
      <c r="BZ161" s="291"/>
      <c r="CA161" s="291"/>
      <c r="CB161" s="291"/>
      <c r="CC161" s="291"/>
      <c r="CD161" s="291"/>
      <c r="CE161" s="291"/>
      <c r="CF161" s="291"/>
      <c r="CG161" s="291"/>
      <c r="CH161" s="291"/>
      <c r="CI161" s="291"/>
      <c r="CJ161" s="291"/>
      <c r="CK161" s="291"/>
      <c r="CL161" s="291"/>
      <c r="CM161" s="291"/>
      <c r="CN161" s="291"/>
      <c r="CO161" s="291"/>
      <c r="CP161" s="291"/>
      <c r="CQ161" s="291"/>
      <c r="CR161" s="291"/>
      <c r="CS161" s="291"/>
      <c r="CT161" s="291"/>
      <c r="CU161" s="291"/>
      <c r="CV161" s="291"/>
      <c r="CW161" s="291"/>
      <c r="CX161" s="291"/>
      <c r="CY161" s="291"/>
      <c r="CZ161" s="291"/>
      <c r="DA161" s="291"/>
      <c r="DB161" s="291"/>
      <c r="DC161" s="291"/>
      <c r="DD161" s="291"/>
      <c r="DE161" s="291"/>
      <c r="DF161" s="291"/>
      <c r="DG161" s="291"/>
      <c r="DH161" s="291"/>
      <c r="DI161" s="291"/>
      <c r="DJ161" s="291"/>
      <c r="DK161" s="291"/>
      <c r="DL161" s="291"/>
      <c r="DM161" s="291"/>
      <c r="DN161" s="291"/>
      <c r="DO161" s="291"/>
      <c r="DP161" s="291"/>
      <c r="DQ161" s="291"/>
      <c r="DR161" s="291"/>
      <c r="DS161" s="291"/>
      <c r="DT161" s="291"/>
      <c r="DU161" s="291"/>
      <c r="DV161" s="291"/>
      <c r="DW161" s="291"/>
      <c r="DX161" s="291"/>
      <c r="DY161" s="291"/>
      <c r="DZ161" s="291"/>
      <c r="EA161" s="291"/>
      <c r="EB161" s="291"/>
      <c r="EC161" s="291"/>
      <c r="ED161" s="291"/>
      <c r="EE161" s="291"/>
      <c r="EF161" s="291"/>
      <c r="EG161" s="291"/>
      <c r="EH161" s="291"/>
      <c r="EI161" s="291"/>
      <c r="EJ161" s="291"/>
      <c r="EK161" s="291"/>
      <c r="EL161" s="291"/>
      <c r="EM161" s="291"/>
      <c r="EN161" s="291"/>
      <c r="EO161" s="291"/>
      <c r="EP161" s="291"/>
      <c r="EQ161" s="291"/>
      <c r="ER161" s="291"/>
      <c r="ES161" s="291"/>
      <c r="ET161" s="291"/>
      <c r="EU161" s="291"/>
      <c r="EV161" s="291"/>
      <c r="EW161" s="291"/>
      <c r="EX161" s="291"/>
      <c r="EY161" s="291"/>
      <c r="EZ161" s="291"/>
      <c r="FA161" s="291"/>
      <c r="FB161" s="291"/>
      <c r="FC161" s="291"/>
      <c r="FD161" s="291"/>
      <c r="FE161" s="291"/>
      <c r="FF161" s="291"/>
      <c r="FG161" s="291"/>
      <c r="FH161" s="291"/>
      <c r="FI161" s="291"/>
      <c r="FJ161" s="291"/>
      <c r="FK161" s="291"/>
      <c r="FL161" s="291"/>
      <c r="FM161" s="291"/>
      <c r="FN161" s="291"/>
      <c r="FO161" s="291"/>
      <c r="FP161" s="291"/>
      <c r="FQ161" s="291"/>
      <c r="FR161" s="291"/>
      <c r="FS161" s="291"/>
      <c r="FT161" s="291"/>
      <c r="FU161" s="291"/>
      <c r="FV161" s="291"/>
      <c r="FW161" s="291"/>
      <c r="FX161" s="291"/>
      <c r="FY161" s="291"/>
      <c r="FZ161" s="291"/>
      <c r="GA161" s="291"/>
      <c r="GB161" s="291"/>
      <c r="GC161" s="291"/>
      <c r="GD161" s="291"/>
      <c r="GE161" s="291"/>
      <c r="GF161" s="291"/>
      <c r="GG161" s="291"/>
      <c r="GH161" s="291"/>
      <c r="GI161" s="291"/>
      <c r="GJ161" s="291"/>
      <c r="GK161" s="291"/>
      <c r="GL161" s="291"/>
      <c r="GM161" s="291"/>
      <c r="GN161" s="291"/>
      <c r="GO161" s="291"/>
      <c r="GP161" s="291"/>
      <c r="GQ161" s="291"/>
      <c r="GR161" s="291"/>
      <c r="GS161" s="291"/>
      <c r="GT161" s="291"/>
      <c r="GU161" s="291"/>
      <c r="GV161" s="291"/>
      <c r="GW161" s="291"/>
      <c r="GX161" s="291"/>
      <c r="GY161" s="291"/>
      <c r="GZ161" s="291"/>
      <c r="HA161" s="291"/>
      <c r="HB161" s="291"/>
      <c r="HC161" s="291"/>
      <c r="HD161" s="291"/>
      <c r="HE161" s="291"/>
      <c r="HF161" s="291"/>
      <c r="HG161" s="291"/>
      <c r="HH161" s="291"/>
      <c r="HI161" s="291"/>
      <c r="HJ161" s="291"/>
      <c r="HK161" s="291"/>
      <c r="HL161" s="291"/>
      <c r="HM161" s="291"/>
      <c r="HN161" s="291"/>
      <c r="HO161" s="291"/>
      <c r="HP161" s="291"/>
      <c r="HQ161" s="291"/>
    </row>
    <row r="162" ht="12.0" customHeight="1">
      <c r="A162" s="281">
        <f t="shared" si="44"/>
        <v>157</v>
      </c>
      <c r="B162" s="282">
        <f>'4. Summary statistics'!B397</f>
        <v>44897</v>
      </c>
      <c r="C162" s="283" t="str">
        <f t="shared" si="22"/>
        <v>12-2022</v>
      </c>
      <c r="D162" s="284">
        <f>'4. Summary statistics'!C397</f>
        <v>44788</v>
      </c>
      <c r="E162" s="285" t="str">
        <f>'4. Summary statistics'!D397</f>
        <v>LKA36422L025</v>
      </c>
      <c r="F162" s="286">
        <f>'4. Summary statistics'!G397</f>
        <v>8181.89</v>
      </c>
      <c r="G162" s="287">
        <f t="shared" si="23"/>
        <v>109</v>
      </c>
      <c r="H162" s="288"/>
      <c r="I162" s="283"/>
      <c r="J162" s="289"/>
      <c r="K162" s="289"/>
      <c r="L162" s="289"/>
      <c r="M162" s="289"/>
      <c r="N162" s="289"/>
      <c r="O162" s="289"/>
      <c r="P162" s="52"/>
      <c r="Q162" s="52"/>
      <c r="R162" s="52"/>
      <c r="S162" s="202"/>
      <c r="T162" s="202"/>
      <c r="U162" s="202"/>
      <c r="V162" s="290">
        <f>'4. Summary statistics'!B397</f>
        <v>44897</v>
      </c>
      <c r="W162" s="202">
        <f t="shared" ref="W162:X162" si="1585">W161</f>
        <v>1.2178</v>
      </c>
      <c r="X162" s="202">
        <f t="shared" si="1585"/>
        <v>1.0844</v>
      </c>
      <c r="Y162" s="202"/>
      <c r="Z162" s="291">
        <f t="shared" si="25"/>
        <v>45262</v>
      </c>
      <c r="AA162" s="202">
        <f t="shared" ref="AA162:AB162" si="1586">AA161</f>
        <v>1.2178</v>
      </c>
      <c r="AB162" s="202">
        <f t="shared" si="1586"/>
        <v>1.0844</v>
      </c>
      <c r="AC162" s="202"/>
      <c r="AD162" s="291">
        <f t="shared" si="27"/>
        <v>45628</v>
      </c>
      <c r="AE162" s="202">
        <f t="shared" ref="AE162:AF162" si="1587">AE161</f>
        <v>1.2178</v>
      </c>
      <c r="AF162" s="202">
        <f t="shared" si="1587"/>
        <v>1.0844</v>
      </c>
      <c r="AG162" s="202"/>
      <c r="AH162" s="291">
        <f t="shared" si="29"/>
        <v>45993</v>
      </c>
      <c r="AI162" s="202">
        <f t="shared" ref="AI162:AJ162" si="1588">AI161</f>
        <v>1.2178</v>
      </c>
      <c r="AJ162" s="202">
        <f t="shared" si="1588"/>
        <v>1.0844</v>
      </c>
      <c r="AK162" s="202"/>
      <c r="AL162" s="291">
        <f t="shared" si="31"/>
        <v>46358</v>
      </c>
      <c r="AM162" s="202">
        <f t="shared" ref="AM162:AN162" si="1589">AM161</f>
        <v>1.2178</v>
      </c>
      <c r="AN162" s="202">
        <f t="shared" si="1589"/>
        <v>1.0844</v>
      </c>
      <c r="AO162" s="202"/>
      <c r="AP162" s="291">
        <f t="shared" si="33"/>
        <v>46723</v>
      </c>
      <c r="AQ162" s="202">
        <f t="shared" ref="AQ162:AR162" si="1590">AQ161</f>
        <v>1.2178</v>
      </c>
      <c r="AR162" s="202">
        <f t="shared" si="1590"/>
        <v>1.0844</v>
      </c>
      <c r="AS162" s="202"/>
      <c r="AT162" s="291">
        <f t="shared" si="35"/>
        <v>47089</v>
      </c>
      <c r="AU162" s="202">
        <f t="shared" ref="AU162:AV162" si="1591">AU161</f>
        <v>1.2178</v>
      </c>
      <c r="AV162" s="202">
        <f t="shared" si="1591"/>
        <v>1.0844</v>
      </c>
      <c r="AW162" s="202"/>
      <c r="AX162" s="291">
        <f t="shared" si="37"/>
        <v>47454</v>
      </c>
      <c r="AY162" s="202">
        <f t="shared" ref="AY162:AZ162" si="1592">AY161</f>
        <v>1.2178</v>
      </c>
      <c r="AZ162" s="202">
        <f t="shared" si="1592"/>
        <v>1.0844</v>
      </c>
      <c r="BA162" s="202"/>
      <c r="BB162" s="291">
        <f t="shared" si="39"/>
        <v>47819</v>
      </c>
      <c r="BC162" s="202">
        <f t="shared" ref="BC162:BD162" si="1593">BC161</f>
        <v>1.2178</v>
      </c>
      <c r="BD162" s="202">
        <f t="shared" si="1593"/>
        <v>1.0844</v>
      </c>
      <c r="BE162" s="202"/>
      <c r="BF162" s="291">
        <f t="shared" si="41"/>
        <v>48184</v>
      </c>
      <c r="BG162" s="202">
        <f t="shared" ref="BG162:BH162" si="1594">BG161</f>
        <v>1.2178</v>
      </c>
      <c r="BH162" s="202">
        <f t="shared" si="1594"/>
        <v>1.0844</v>
      </c>
      <c r="BI162" s="202"/>
      <c r="BJ162" s="291">
        <f t="shared" si="43"/>
        <v>48550</v>
      </c>
      <c r="BK162" s="291"/>
      <c r="BL162" s="291"/>
      <c r="BM162" s="291"/>
      <c r="BN162" s="291"/>
      <c r="BO162" s="291"/>
      <c r="BP162" s="291"/>
      <c r="BQ162" s="291"/>
      <c r="BR162" s="291"/>
      <c r="BS162" s="291"/>
      <c r="BT162" s="291"/>
      <c r="BU162" s="291"/>
      <c r="BV162" s="291"/>
      <c r="BW162" s="291"/>
      <c r="BX162" s="291"/>
      <c r="BY162" s="291"/>
      <c r="BZ162" s="291"/>
      <c r="CA162" s="291"/>
      <c r="CB162" s="291"/>
      <c r="CC162" s="291"/>
      <c r="CD162" s="291"/>
      <c r="CE162" s="291"/>
      <c r="CF162" s="291"/>
      <c r="CG162" s="291"/>
      <c r="CH162" s="291"/>
      <c r="CI162" s="291"/>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291"/>
      <c r="ET162" s="291"/>
      <c r="EU162" s="291"/>
      <c r="EV162" s="291"/>
      <c r="EW162" s="291"/>
      <c r="EX162" s="291"/>
      <c r="EY162" s="291"/>
      <c r="EZ162" s="291"/>
      <c r="FA162" s="291"/>
      <c r="FB162" s="291"/>
      <c r="FC162" s="291"/>
      <c r="FD162" s="291"/>
      <c r="FE162" s="291"/>
      <c r="FF162" s="291"/>
      <c r="FG162" s="291"/>
      <c r="FH162" s="291"/>
      <c r="FI162" s="291"/>
      <c r="FJ162" s="291"/>
      <c r="FK162" s="291"/>
      <c r="FL162" s="291"/>
      <c r="FM162" s="291"/>
      <c r="FN162" s="291"/>
      <c r="FO162" s="291"/>
      <c r="FP162" s="291"/>
      <c r="FQ162" s="291"/>
      <c r="FR162" s="291"/>
      <c r="FS162" s="291"/>
      <c r="FT162" s="291"/>
      <c r="FU162" s="291"/>
      <c r="FV162" s="291"/>
      <c r="FW162" s="291"/>
      <c r="FX162" s="291"/>
      <c r="FY162" s="291"/>
      <c r="FZ162" s="291"/>
      <c r="GA162" s="291"/>
      <c r="GB162" s="291"/>
      <c r="GC162" s="291"/>
      <c r="GD162" s="291"/>
      <c r="GE162" s="291"/>
      <c r="GF162" s="291"/>
      <c r="GG162" s="291"/>
      <c r="GH162" s="291"/>
      <c r="GI162" s="291"/>
      <c r="GJ162" s="291"/>
      <c r="GK162" s="291"/>
      <c r="GL162" s="291"/>
      <c r="GM162" s="291"/>
      <c r="GN162" s="291"/>
      <c r="GO162" s="291"/>
      <c r="GP162" s="291"/>
      <c r="GQ162" s="291"/>
      <c r="GR162" s="291"/>
      <c r="GS162" s="291"/>
      <c r="GT162" s="291"/>
      <c r="GU162" s="291"/>
      <c r="GV162" s="291"/>
      <c r="GW162" s="291"/>
      <c r="GX162" s="291"/>
      <c r="GY162" s="291"/>
      <c r="GZ162" s="291"/>
      <c r="HA162" s="291"/>
      <c r="HB162" s="291"/>
      <c r="HC162" s="291"/>
      <c r="HD162" s="291"/>
      <c r="HE162" s="291"/>
      <c r="HF162" s="291"/>
      <c r="HG162" s="291"/>
      <c r="HH162" s="291"/>
      <c r="HI162" s="291"/>
      <c r="HJ162" s="291"/>
      <c r="HK162" s="291"/>
      <c r="HL162" s="291"/>
      <c r="HM162" s="291"/>
      <c r="HN162" s="291"/>
      <c r="HO162" s="291"/>
      <c r="HP162" s="291"/>
      <c r="HQ162" s="291"/>
    </row>
    <row r="163" ht="12.0" customHeight="1">
      <c r="A163" s="281">
        <f t="shared" si="44"/>
        <v>158</v>
      </c>
      <c r="B163" s="282">
        <f>'4. Summary statistics'!B398</f>
        <v>44904</v>
      </c>
      <c r="C163" s="283" t="str">
        <f t="shared" si="22"/>
        <v>12-2022</v>
      </c>
      <c r="D163" s="284">
        <f>'4. Summary statistics'!C398</f>
        <v>44540</v>
      </c>
      <c r="E163" s="285" t="str">
        <f>'4. Summary statistics'!D398</f>
        <v>LKA36422L090</v>
      </c>
      <c r="F163" s="286">
        <f>'4. Summary statistics'!G398</f>
        <v>10415.66</v>
      </c>
      <c r="G163" s="287">
        <f t="shared" si="23"/>
        <v>364</v>
      </c>
      <c r="H163" s="288"/>
      <c r="I163" s="283"/>
      <c r="J163" s="289"/>
      <c r="K163" s="289"/>
      <c r="L163" s="289"/>
      <c r="M163" s="289"/>
      <c r="N163" s="289"/>
      <c r="O163" s="289"/>
      <c r="P163" s="52"/>
      <c r="Q163" s="52"/>
      <c r="R163" s="52"/>
      <c r="S163" s="202"/>
      <c r="T163" s="202"/>
      <c r="U163" s="202"/>
      <c r="V163" s="290">
        <f>'4. Summary statistics'!B398</f>
        <v>44904</v>
      </c>
      <c r="W163" s="202">
        <f t="shared" ref="W163:X163" si="1595">W162</f>
        <v>1.2178</v>
      </c>
      <c r="X163" s="202">
        <f t="shared" si="1595"/>
        <v>1.0844</v>
      </c>
      <c r="Y163" s="202"/>
      <c r="Z163" s="291">
        <f t="shared" si="25"/>
        <v>45269</v>
      </c>
      <c r="AA163" s="202">
        <f t="shared" ref="AA163:AB163" si="1596">AA162</f>
        <v>1.2178</v>
      </c>
      <c r="AB163" s="202">
        <f t="shared" si="1596"/>
        <v>1.0844</v>
      </c>
      <c r="AC163" s="202"/>
      <c r="AD163" s="291">
        <f t="shared" si="27"/>
        <v>45635</v>
      </c>
      <c r="AE163" s="202">
        <f t="shared" ref="AE163:AF163" si="1597">AE162</f>
        <v>1.2178</v>
      </c>
      <c r="AF163" s="202">
        <f t="shared" si="1597"/>
        <v>1.0844</v>
      </c>
      <c r="AG163" s="202"/>
      <c r="AH163" s="291">
        <f t="shared" si="29"/>
        <v>46000</v>
      </c>
      <c r="AI163" s="202">
        <f t="shared" ref="AI163:AJ163" si="1598">AI162</f>
        <v>1.2178</v>
      </c>
      <c r="AJ163" s="202">
        <f t="shared" si="1598"/>
        <v>1.0844</v>
      </c>
      <c r="AK163" s="202"/>
      <c r="AL163" s="291">
        <f t="shared" si="31"/>
        <v>46365</v>
      </c>
      <c r="AM163" s="202">
        <f t="shared" ref="AM163:AN163" si="1599">AM162</f>
        <v>1.2178</v>
      </c>
      <c r="AN163" s="202">
        <f t="shared" si="1599"/>
        <v>1.0844</v>
      </c>
      <c r="AO163" s="202"/>
      <c r="AP163" s="291">
        <f t="shared" si="33"/>
        <v>46730</v>
      </c>
      <c r="AQ163" s="202">
        <f t="shared" ref="AQ163:AR163" si="1600">AQ162</f>
        <v>1.2178</v>
      </c>
      <c r="AR163" s="202">
        <f t="shared" si="1600"/>
        <v>1.0844</v>
      </c>
      <c r="AS163" s="202"/>
      <c r="AT163" s="291">
        <f t="shared" si="35"/>
        <v>47096</v>
      </c>
      <c r="AU163" s="202">
        <f t="shared" ref="AU163:AV163" si="1601">AU162</f>
        <v>1.2178</v>
      </c>
      <c r="AV163" s="202">
        <f t="shared" si="1601"/>
        <v>1.0844</v>
      </c>
      <c r="AW163" s="202"/>
      <c r="AX163" s="291">
        <f t="shared" si="37"/>
        <v>47461</v>
      </c>
      <c r="AY163" s="202">
        <f t="shared" ref="AY163:AZ163" si="1602">AY162</f>
        <v>1.2178</v>
      </c>
      <c r="AZ163" s="202">
        <f t="shared" si="1602"/>
        <v>1.0844</v>
      </c>
      <c r="BA163" s="202"/>
      <c r="BB163" s="291">
        <f t="shared" si="39"/>
        <v>47826</v>
      </c>
      <c r="BC163" s="202">
        <f t="shared" ref="BC163:BD163" si="1603">BC162</f>
        <v>1.2178</v>
      </c>
      <c r="BD163" s="202">
        <f t="shared" si="1603"/>
        <v>1.0844</v>
      </c>
      <c r="BE163" s="202"/>
      <c r="BF163" s="291">
        <f t="shared" si="41"/>
        <v>48191</v>
      </c>
      <c r="BG163" s="202">
        <f t="shared" ref="BG163:BH163" si="1604">BG162</f>
        <v>1.2178</v>
      </c>
      <c r="BH163" s="202">
        <f t="shared" si="1604"/>
        <v>1.0844</v>
      </c>
      <c r="BI163" s="202"/>
      <c r="BJ163" s="291">
        <f t="shared" si="43"/>
        <v>48557</v>
      </c>
      <c r="BK163" s="291"/>
      <c r="BL163" s="291"/>
      <c r="BM163" s="291"/>
      <c r="BN163" s="291"/>
      <c r="BO163" s="291"/>
      <c r="BP163" s="291"/>
      <c r="BQ163" s="291"/>
      <c r="BR163" s="291"/>
      <c r="BS163" s="291"/>
      <c r="BT163" s="291"/>
      <c r="BU163" s="291"/>
      <c r="BV163" s="291"/>
      <c r="BW163" s="291"/>
      <c r="BX163" s="291"/>
      <c r="BY163" s="291"/>
      <c r="BZ163" s="291"/>
      <c r="CA163" s="291"/>
      <c r="CB163" s="291"/>
      <c r="CC163" s="291"/>
      <c r="CD163" s="291"/>
      <c r="CE163" s="291"/>
      <c r="CF163" s="291"/>
      <c r="CG163" s="291"/>
      <c r="CH163" s="291"/>
      <c r="CI163" s="291"/>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291"/>
      <c r="ET163" s="291"/>
      <c r="EU163" s="291"/>
      <c r="EV163" s="291"/>
      <c r="EW163" s="291"/>
      <c r="EX163" s="291"/>
      <c r="EY163" s="291"/>
      <c r="EZ163" s="291"/>
      <c r="FA163" s="291"/>
      <c r="FB163" s="291"/>
      <c r="FC163" s="291"/>
      <c r="FD163" s="291"/>
      <c r="FE163" s="291"/>
      <c r="FF163" s="291"/>
      <c r="FG163" s="291"/>
      <c r="FH163" s="291"/>
      <c r="FI163" s="291"/>
      <c r="FJ163" s="291"/>
      <c r="FK163" s="291"/>
      <c r="FL163" s="291"/>
      <c r="FM163" s="291"/>
      <c r="FN163" s="291"/>
      <c r="FO163" s="291"/>
      <c r="FP163" s="291"/>
      <c r="FQ163" s="291"/>
      <c r="FR163" s="291"/>
      <c r="FS163" s="291"/>
      <c r="FT163" s="291"/>
      <c r="FU163" s="291"/>
      <c r="FV163" s="291"/>
      <c r="FW163" s="291"/>
      <c r="FX163" s="291"/>
      <c r="FY163" s="291"/>
      <c r="FZ163" s="291"/>
      <c r="GA163" s="291"/>
      <c r="GB163" s="291"/>
      <c r="GC163" s="291"/>
      <c r="GD163" s="291"/>
      <c r="GE163" s="291"/>
      <c r="GF163" s="291"/>
      <c r="GG163" s="291"/>
      <c r="GH163" s="291"/>
      <c r="GI163" s="291"/>
      <c r="GJ163" s="291"/>
      <c r="GK163" s="291"/>
      <c r="GL163" s="291"/>
      <c r="GM163" s="291"/>
      <c r="GN163" s="291"/>
      <c r="GO163" s="291"/>
      <c r="GP163" s="291"/>
      <c r="GQ163" s="291"/>
      <c r="GR163" s="291"/>
      <c r="GS163" s="291"/>
      <c r="GT163" s="291"/>
      <c r="GU163" s="291"/>
      <c r="GV163" s="291"/>
      <c r="GW163" s="291"/>
      <c r="GX163" s="291"/>
      <c r="GY163" s="291"/>
      <c r="GZ163" s="291"/>
      <c r="HA163" s="291"/>
      <c r="HB163" s="291"/>
      <c r="HC163" s="291"/>
      <c r="HD163" s="291"/>
      <c r="HE163" s="291"/>
      <c r="HF163" s="291"/>
      <c r="HG163" s="291"/>
      <c r="HH163" s="291"/>
      <c r="HI163" s="291"/>
      <c r="HJ163" s="291"/>
      <c r="HK163" s="291"/>
      <c r="HL163" s="291"/>
      <c r="HM163" s="291"/>
      <c r="HN163" s="291"/>
      <c r="HO163" s="291"/>
      <c r="HP163" s="291"/>
      <c r="HQ163" s="291"/>
    </row>
    <row r="164" ht="12.0" customHeight="1">
      <c r="A164" s="281">
        <f t="shared" si="44"/>
        <v>159</v>
      </c>
      <c r="B164" s="282">
        <f>'4. Summary statistics'!B399</f>
        <v>44904</v>
      </c>
      <c r="C164" s="283" t="str">
        <f t="shared" si="22"/>
        <v>12-2022</v>
      </c>
      <c r="D164" s="284">
        <f>'4. Summary statistics'!C399</f>
        <v>44722</v>
      </c>
      <c r="E164" s="285" t="str">
        <f>'4. Summary statistics'!D399</f>
        <v>LKA18222L096</v>
      </c>
      <c r="F164" s="286">
        <f>'4. Summary statistics'!G399</f>
        <v>12891</v>
      </c>
      <c r="G164" s="287">
        <f t="shared" si="23"/>
        <v>182</v>
      </c>
      <c r="H164" s="288"/>
      <c r="I164" s="283"/>
      <c r="J164" s="289"/>
      <c r="K164" s="289"/>
      <c r="L164" s="289"/>
      <c r="M164" s="289"/>
      <c r="N164" s="289"/>
      <c r="O164" s="289"/>
      <c r="P164" s="52"/>
      <c r="Q164" s="52"/>
      <c r="R164" s="52"/>
      <c r="S164" s="202"/>
      <c r="T164" s="202"/>
      <c r="U164" s="202"/>
      <c r="V164" s="290">
        <f>'4. Summary statistics'!B399</f>
        <v>44904</v>
      </c>
      <c r="W164" s="202">
        <f t="shared" ref="W164:X164" si="1605">W163</f>
        <v>1.2178</v>
      </c>
      <c r="X164" s="202">
        <f t="shared" si="1605"/>
        <v>1.0844</v>
      </c>
      <c r="Y164" s="202"/>
      <c r="Z164" s="291">
        <f t="shared" si="25"/>
        <v>45269</v>
      </c>
      <c r="AA164" s="202">
        <f t="shared" ref="AA164:AB164" si="1606">AA163</f>
        <v>1.2178</v>
      </c>
      <c r="AB164" s="202">
        <f t="shared" si="1606"/>
        <v>1.0844</v>
      </c>
      <c r="AC164" s="202"/>
      <c r="AD164" s="291">
        <f t="shared" si="27"/>
        <v>45635</v>
      </c>
      <c r="AE164" s="202">
        <f t="shared" ref="AE164:AF164" si="1607">AE163</f>
        <v>1.2178</v>
      </c>
      <c r="AF164" s="202">
        <f t="shared" si="1607"/>
        <v>1.0844</v>
      </c>
      <c r="AG164" s="202"/>
      <c r="AH164" s="291">
        <f t="shared" si="29"/>
        <v>46000</v>
      </c>
      <c r="AI164" s="202">
        <f t="shared" ref="AI164:AJ164" si="1608">AI163</f>
        <v>1.2178</v>
      </c>
      <c r="AJ164" s="202">
        <f t="shared" si="1608"/>
        <v>1.0844</v>
      </c>
      <c r="AK164" s="202"/>
      <c r="AL164" s="291">
        <f t="shared" si="31"/>
        <v>46365</v>
      </c>
      <c r="AM164" s="202">
        <f t="shared" ref="AM164:AN164" si="1609">AM163</f>
        <v>1.2178</v>
      </c>
      <c r="AN164" s="202">
        <f t="shared" si="1609"/>
        <v>1.0844</v>
      </c>
      <c r="AO164" s="202"/>
      <c r="AP164" s="291">
        <f t="shared" si="33"/>
        <v>46730</v>
      </c>
      <c r="AQ164" s="202">
        <f t="shared" ref="AQ164:AR164" si="1610">AQ163</f>
        <v>1.2178</v>
      </c>
      <c r="AR164" s="202">
        <f t="shared" si="1610"/>
        <v>1.0844</v>
      </c>
      <c r="AS164" s="202"/>
      <c r="AT164" s="291">
        <f t="shared" si="35"/>
        <v>47096</v>
      </c>
      <c r="AU164" s="202">
        <f t="shared" ref="AU164:AV164" si="1611">AU163</f>
        <v>1.2178</v>
      </c>
      <c r="AV164" s="202">
        <f t="shared" si="1611"/>
        <v>1.0844</v>
      </c>
      <c r="AW164" s="202"/>
      <c r="AX164" s="291">
        <f t="shared" si="37"/>
        <v>47461</v>
      </c>
      <c r="AY164" s="202">
        <f t="shared" ref="AY164:AZ164" si="1612">AY163</f>
        <v>1.2178</v>
      </c>
      <c r="AZ164" s="202">
        <f t="shared" si="1612"/>
        <v>1.0844</v>
      </c>
      <c r="BA164" s="202"/>
      <c r="BB164" s="291">
        <f t="shared" si="39"/>
        <v>47826</v>
      </c>
      <c r="BC164" s="202">
        <f t="shared" ref="BC164:BD164" si="1613">BC163</f>
        <v>1.2178</v>
      </c>
      <c r="BD164" s="202">
        <f t="shared" si="1613"/>
        <v>1.0844</v>
      </c>
      <c r="BE164" s="202"/>
      <c r="BF164" s="291">
        <f t="shared" si="41"/>
        <v>48191</v>
      </c>
      <c r="BG164" s="202">
        <f t="shared" ref="BG164:BH164" si="1614">BG163</f>
        <v>1.2178</v>
      </c>
      <c r="BH164" s="202">
        <f t="shared" si="1614"/>
        <v>1.0844</v>
      </c>
      <c r="BI164" s="202"/>
      <c r="BJ164" s="291">
        <f t="shared" si="43"/>
        <v>48557</v>
      </c>
      <c r="BK164" s="291"/>
      <c r="BL164" s="291"/>
      <c r="BM164" s="291"/>
      <c r="BN164" s="291"/>
      <c r="BO164" s="291"/>
      <c r="BP164" s="291"/>
      <c r="BQ164" s="291"/>
      <c r="BR164" s="291"/>
      <c r="BS164" s="291"/>
      <c r="BT164" s="291"/>
      <c r="BU164" s="291"/>
      <c r="BV164" s="291"/>
      <c r="BW164" s="291"/>
      <c r="BX164" s="291"/>
      <c r="BY164" s="291"/>
      <c r="BZ164" s="291"/>
      <c r="CA164" s="291"/>
      <c r="CB164" s="291"/>
      <c r="CC164" s="291"/>
      <c r="CD164" s="291"/>
      <c r="CE164" s="291"/>
      <c r="CF164" s="291"/>
      <c r="CG164" s="291"/>
      <c r="CH164" s="291"/>
      <c r="CI164" s="291"/>
      <c r="CJ164" s="291"/>
      <c r="CK164" s="291"/>
      <c r="CL164" s="291"/>
      <c r="CM164" s="291"/>
      <c r="CN164" s="291"/>
      <c r="CO164" s="291"/>
      <c r="CP164" s="291"/>
      <c r="CQ164" s="291"/>
      <c r="CR164" s="291"/>
      <c r="CS164" s="291"/>
      <c r="CT164" s="291"/>
      <c r="CU164" s="291"/>
      <c r="CV164" s="291"/>
      <c r="CW164" s="291"/>
      <c r="CX164" s="291"/>
      <c r="CY164" s="291"/>
      <c r="CZ164" s="291"/>
      <c r="DA164" s="291"/>
      <c r="DB164" s="291"/>
      <c r="DC164" s="291"/>
      <c r="DD164" s="291"/>
      <c r="DE164" s="291"/>
      <c r="DF164" s="291"/>
      <c r="DG164" s="291"/>
      <c r="DH164" s="291"/>
      <c r="DI164" s="291"/>
      <c r="DJ164" s="291"/>
      <c r="DK164" s="291"/>
      <c r="DL164" s="291"/>
      <c r="DM164" s="291"/>
      <c r="DN164" s="291"/>
      <c r="DO164" s="291"/>
      <c r="DP164" s="291"/>
      <c r="DQ164" s="291"/>
      <c r="DR164" s="291"/>
      <c r="DS164" s="291"/>
      <c r="DT164" s="291"/>
      <c r="DU164" s="291"/>
      <c r="DV164" s="291"/>
      <c r="DW164" s="291"/>
      <c r="DX164" s="291"/>
      <c r="DY164" s="291"/>
      <c r="DZ164" s="291"/>
      <c r="EA164" s="291"/>
      <c r="EB164" s="291"/>
      <c r="EC164" s="291"/>
      <c r="ED164" s="291"/>
      <c r="EE164" s="291"/>
      <c r="EF164" s="291"/>
      <c r="EG164" s="291"/>
      <c r="EH164" s="291"/>
      <c r="EI164" s="291"/>
      <c r="EJ164" s="291"/>
      <c r="EK164" s="291"/>
      <c r="EL164" s="291"/>
      <c r="EM164" s="291"/>
      <c r="EN164" s="291"/>
      <c r="EO164" s="291"/>
      <c r="EP164" s="291"/>
      <c r="EQ164" s="291"/>
      <c r="ER164" s="291"/>
      <c r="ES164" s="291"/>
      <c r="ET164" s="291"/>
      <c r="EU164" s="291"/>
      <c r="EV164" s="291"/>
      <c r="EW164" s="291"/>
      <c r="EX164" s="291"/>
      <c r="EY164" s="291"/>
      <c r="EZ164" s="291"/>
      <c r="FA164" s="291"/>
      <c r="FB164" s="291"/>
      <c r="FC164" s="291"/>
      <c r="FD164" s="291"/>
      <c r="FE164" s="291"/>
      <c r="FF164" s="291"/>
      <c r="FG164" s="291"/>
      <c r="FH164" s="291"/>
      <c r="FI164" s="291"/>
      <c r="FJ164" s="291"/>
      <c r="FK164" s="291"/>
      <c r="FL164" s="291"/>
      <c r="FM164" s="291"/>
      <c r="FN164" s="291"/>
      <c r="FO164" s="291"/>
      <c r="FP164" s="291"/>
      <c r="FQ164" s="291"/>
      <c r="FR164" s="291"/>
      <c r="FS164" s="291"/>
      <c r="FT164" s="291"/>
      <c r="FU164" s="291"/>
      <c r="FV164" s="291"/>
      <c r="FW164" s="291"/>
      <c r="FX164" s="291"/>
      <c r="FY164" s="291"/>
      <c r="FZ164" s="291"/>
      <c r="GA164" s="291"/>
      <c r="GB164" s="291"/>
      <c r="GC164" s="291"/>
      <c r="GD164" s="291"/>
      <c r="GE164" s="291"/>
      <c r="GF164" s="291"/>
      <c r="GG164" s="291"/>
      <c r="GH164" s="291"/>
      <c r="GI164" s="291"/>
      <c r="GJ164" s="291"/>
      <c r="GK164" s="291"/>
      <c r="GL164" s="291"/>
      <c r="GM164" s="291"/>
      <c r="GN164" s="291"/>
      <c r="GO164" s="291"/>
      <c r="GP164" s="291"/>
      <c r="GQ164" s="291"/>
      <c r="GR164" s="291"/>
      <c r="GS164" s="291"/>
      <c r="GT164" s="291"/>
      <c r="GU164" s="291"/>
      <c r="GV164" s="291"/>
      <c r="GW164" s="291"/>
      <c r="GX164" s="291"/>
      <c r="GY164" s="291"/>
      <c r="GZ164" s="291"/>
      <c r="HA164" s="291"/>
      <c r="HB164" s="291"/>
      <c r="HC164" s="291"/>
      <c r="HD164" s="291"/>
      <c r="HE164" s="291"/>
      <c r="HF164" s="291"/>
      <c r="HG164" s="291"/>
      <c r="HH164" s="291"/>
      <c r="HI164" s="291"/>
      <c r="HJ164" s="291"/>
      <c r="HK164" s="291"/>
      <c r="HL164" s="291"/>
      <c r="HM164" s="291"/>
      <c r="HN164" s="291"/>
      <c r="HO164" s="291"/>
      <c r="HP164" s="291"/>
      <c r="HQ164" s="291"/>
    </row>
    <row r="165" ht="12.0" customHeight="1">
      <c r="A165" s="281">
        <f t="shared" si="44"/>
        <v>160</v>
      </c>
      <c r="B165" s="282">
        <f>'4. Summary statistics'!B400</f>
        <v>44904</v>
      </c>
      <c r="C165" s="283" t="str">
        <f t="shared" si="22"/>
        <v>12-2022</v>
      </c>
      <c r="D165" s="284">
        <f>'4. Summary statistics'!C400</f>
        <v>44750</v>
      </c>
      <c r="E165" s="285" t="str">
        <f>'4. Summary statistics'!D400</f>
        <v>LKA36422L090</v>
      </c>
      <c r="F165" s="286">
        <f>'4. Summary statistics'!G400</f>
        <v>35123.16</v>
      </c>
      <c r="G165" s="287">
        <f t="shared" si="23"/>
        <v>154</v>
      </c>
      <c r="H165" s="288"/>
      <c r="I165" s="283"/>
      <c r="J165" s="289"/>
      <c r="K165" s="289"/>
      <c r="L165" s="289"/>
      <c r="M165" s="289"/>
      <c r="N165" s="289"/>
      <c r="O165" s="289"/>
      <c r="P165" s="52"/>
      <c r="Q165" s="52"/>
      <c r="R165" s="52"/>
      <c r="S165" s="202"/>
      <c r="T165" s="202"/>
      <c r="U165" s="202"/>
      <c r="V165" s="290">
        <f>'4. Summary statistics'!B400</f>
        <v>44904</v>
      </c>
      <c r="W165" s="202">
        <f t="shared" ref="W165:X165" si="1615">W164</f>
        <v>1.2178</v>
      </c>
      <c r="X165" s="202">
        <f t="shared" si="1615"/>
        <v>1.0844</v>
      </c>
      <c r="Y165" s="202"/>
      <c r="Z165" s="291">
        <f t="shared" si="25"/>
        <v>45269</v>
      </c>
      <c r="AA165" s="202">
        <f t="shared" ref="AA165:AB165" si="1616">AA164</f>
        <v>1.2178</v>
      </c>
      <c r="AB165" s="202">
        <f t="shared" si="1616"/>
        <v>1.0844</v>
      </c>
      <c r="AC165" s="202"/>
      <c r="AD165" s="291">
        <f t="shared" si="27"/>
        <v>45635</v>
      </c>
      <c r="AE165" s="202">
        <f t="shared" ref="AE165:AF165" si="1617">AE164</f>
        <v>1.2178</v>
      </c>
      <c r="AF165" s="202">
        <f t="shared" si="1617"/>
        <v>1.0844</v>
      </c>
      <c r="AG165" s="202"/>
      <c r="AH165" s="291">
        <f t="shared" si="29"/>
        <v>46000</v>
      </c>
      <c r="AI165" s="202">
        <f t="shared" ref="AI165:AJ165" si="1618">AI164</f>
        <v>1.2178</v>
      </c>
      <c r="AJ165" s="202">
        <f t="shared" si="1618"/>
        <v>1.0844</v>
      </c>
      <c r="AK165" s="202"/>
      <c r="AL165" s="291">
        <f t="shared" si="31"/>
        <v>46365</v>
      </c>
      <c r="AM165" s="202">
        <f t="shared" ref="AM165:AN165" si="1619">AM164</f>
        <v>1.2178</v>
      </c>
      <c r="AN165" s="202">
        <f t="shared" si="1619"/>
        <v>1.0844</v>
      </c>
      <c r="AO165" s="202"/>
      <c r="AP165" s="291">
        <f t="shared" si="33"/>
        <v>46730</v>
      </c>
      <c r="AQ165" s="202">
        <f t="shared" ref="AQ165:AR165" si="1620">AQ164</f>
        <v>1.2178</v>
      </c>
      <c r="AR165" s="202">
        <f t="shared" si="1620"/>
        <v>1.0844</v>
      </c>
      <c r="AS165" s="202"/>
      <c r="AT165" s="291">
        <f t="shared" si="35"/>
        <v>47096</v>
      </c>
      <c r="AU165" s="202">
        <f t="shared" ref="AU165:AV165" si="1621">AU164</f>
        <v>1.2178</v>
      </c>
      <c r="AV165" s="202">
        <f t="shared" si="1621"/>
        <v>1.0844</v>
      </c>
      <c r="AW165" s="202"/>
      <c r="AX165" s="291">
        <f t="shared" si="37"/>
        <v>47461</v>
      </c>
      <c r="AY165" s="202">
        <f t="shared" ref="AY165:AZ165" si="1622">AY164</f>
        <v>1.2178</v>
      </c>
      <c r="AZ165" s="202">
        <f t="shared" si="1622"/>
        <v>1.0844</v>
      </c>
      <c r="BA165" s="202"/>
      <c r="BB165" s="291">
        <f t="shared" si="39"/>
        <v>47826</v>
      </c>
      <c r="BC165" s="202">
        <f t="shared" ref="BC165:BD165" si="1623">BC164</f>
        <v>1.2178</v>
      </c>
      <c r="BD165" s="202">
        <f t="shared" si="1623"/>
        <v>1.0844</v>
      </c>
      <c r="BE165" s="202"/>
      <c r="BF165" s="291">
        <f t="shared" si="41"/>
        <v>48191</v>
      </c>
      <c r="BG165" s="202">
        <f t="shared" ref="BG165:BH165" si="1624">BG164</f>
        <v>1.2178</v>
      </c>
      <c r="BH165" s="202">
        <f t="shared" si="1624"/>
        <v>1.0844</v>
      </c>
      <c r="BI165" s="202"/>
      <c r="BJ165" s="291">
        <f t="shared" si="43"/>
        <v>48557</v>
      </c>
      <c r="BK165" s="291"/>
      <c r="BL165" s="291"/>
      <c r="BM165" s="291"/>
      <c r="BN165" s="291"/>
      <c r="BO165" s="291"/>
      <c r="BP165" s="291"/>
      <c r="BQ165" s="291"/>
      <c r="BR165" s="291"/>
      <c r="BS165" s="291"/>
      <c r="BT165" s="291"/>
      <c r="BU165" s="291"/>
      <c r="BV165" s="291"/>
      <c r="BW165" s="291"/>
      <c r="BX165" s="291"/>
      <c r="BY165" s="291"/>
      <c r="BZ165" s="291"/>
      <c r="CA165" s="291"/>
      <c r="CB165" s="291"/>
      <c r="CC165" s="291"/>
      <c r="CD165" s="291"/>
      <c r="CE165" s="291"/>
      <c r="CF165" s="291"/>
      <c r="CG165" s="291"/>
      <c r="CH165" s="291"/>
      <c r="CI165" s="291"/>
      <c r="CJ165" s="291"/>
      <c r="CK165" s="291"/>
      <c r="CL165" s="291"/>
      <c r="CM165" s="291"/>
      <c r="CN165" s="291"/>
      <c r="CO165" s="291"/>
      <c r="CP165" s="291"/>
      <c r="CQ165" s="291"/>
      <c r="CR165" s="291"/>
      <c r="CS165" s="291"/>
      <c r="CT165" s="291"/>
      <c r="CU165" s="291"/>
      <c r="CV165" s="291"/>
      <c r="CW165" s="291"/>
      <c r="CX165" s="291"/>
      <c r="CY165" s="291"/>
      <c r="CZ165" s="291"/>
      <c r="DA165" s="291"/>
      <c r="DB165" s="291"/>
      <c r="DC165" s="291"/>
      <c r="DD165" s="291"/>
      <c r="DE165" s="291"/>
      <c r="DF165" s="291"/>
      <c r="DG165" s="291"/>
      <c r="DH165" s="291"/>
      <c r="DI165" s="291"/>
      <c r="DJ165" s="291"/>
      <c r="DK165" s="291"/>
      <c r="DL165" s="291"/>
      <c r="DM165" s="291"/>
      <c r="DN165" s="291"/>
      <c r="DO165" s="291"/>
      <c r="DP165" s="291"/>
      <c r="DQ165" s="291"/>
      <c r="DR165" s="291"/>
      <c r="DS165" s="291"/>
      <c r="DT165" s="291"/>
      <c r="DU165" s="291"/>
      <c r="DV165" s="291"/>
      <c r="DW165" s="291"/>
      <c r="DX165" s="291"/>
      <c r="DY165" s="291"/>
      <c r="DZ165" s="291"/>
      <c r="EA165" s="291"/>
      <c r="EB165" s="291"/>
      <c r="EC165" s="291"/>
      <c r="ED165" s="291"/>
      <c r="EE165" s="291"/>
      <c r="EF165" s="291"/>
      <c r="EG165" s="291"/>
      <c r="EH165" s="291"/>
      <c r="EI165" s="291"/>
      <c r="EJ165" s="291"/>
      <c r="EK165" s="291"/>
      <c r="EL165" s="291"/>
      <c r="EM165" s="291"/>
      <c r="EN165" s="291"/>
      <c r="EO165" s="291"/>
      <c r="EP165" s="291"/>
      <c r="EQ165" s="291"/>
      <c r="ER165" s="291"/>
      <c r="ES165" s="291"/>
      <c r="ET165" s="291"/>
      <c r="EU165" s="291"/>
      <c r="EV165" s="291"/>
      <c r="EW165" s="291"/>
      <c r="EX165" s="291"/>
      <c r="EY165" s="291"/>
      <c r="EZ165" s="291"/>
      <c r="FA165" s="291"/>
      <c r="FB165" s="291"/>
      <c r="FC165" s="291"/>
      <c r="FD165" s="291"/>
      <c r="FE165" s="291"/>
      <c r="FF165" s="291"/>
      <c r="FG165" s="291"/>
      <c r="FH165" s="291"/>
      <c r="FI165" s="291"/>
      <c r="FJ165" s="291"/>
      <c r="FK165" s="291"/>
      <c r="FL165" s="291"/>
      <c r="FM165" s="291"/>
      <c r="FN165" s="291"/>
      <c r="FO165" s="291"/>
      <c r="FP165" s="291"/>
      <c r="FQ165" s="291"/>
      <c r="FR165" s="291"/>
      <c r="FS165" s="291"/>
      <c r="FT165" s="291"/>
      <c r="FU165" s="291"/>
      <c r="FV165" s="291"/>
      <c r="FW165" s="291"/>
      <c r="FX165" s="291"/>
      <c r="FY165" s="291"/>
      <c r="FZ165" s="291"/>
      <c r="GA165" s="291"/>
      <c r="GB165" s="291"/>
      <c r="GC165" s="291"/>
      <c r="GD165" s="291"/>
      <c r="GE165" s="291"/>
      <c r="GF165" s="291"/>
      <c r="GG165" s="291"/>
      <c r="GH165" s="291"/>
      <c r="GI165" s="291"/>
      <c r="GJ165" s="291"/>
      <c r="GK165" s="291"/>
      <c r="GL165" s="291"/>
      <c r="GM165" s="291"/>
      <c r="GN165" s="291"/>
      <c r="GO165" s="291"/>
      <c r="GP165" s="291"/>
      <c r="GQ165" s="291"/>
      <c r="GR165" s="291"/>
      <c r="GS165" s="291"/>
      <c r="GT165" s="291"/>
      <c r="GU165" s="291"/>
      <c r="GV165" s="291"/>
      <c r="GW165" s="291"/>
      <c r="GX165" s="291"/>
      <c r="GY165" s="291"/>
      <c r="GZ165" s="291"/>
      <c r="HA165" s="291"/>
      <c r="HB165" s="291"/>
      <c r="HC165" s="291"/>
      <c r="HD165" s="291"/>
      <c r="HE165" s="291"/>
      <c r="HF165" s="291"/>
      <c r="HG165" s="291"/>
      <c r="HH165" s="291"/>
      <c r="HI165" s="291"/>
      <c r="HJ165" s="291"/>
      <c r="HK165" s="291"/>
      <c r="HL165" s="291"/>
      <c r="HM165" s="291"/>
      <c r="HN165" s="291"/>
      <c r="HO165" s="291"/>
      <c r="HP165" s="291"/>
      <c r="HQ165" s="291"/>
    </row>
    <row r="166" ht="12.0" customHeight="1">
      <c r="A166" s="281">
        <f t="shared" si="44"/>
        <v>161</v>
      </c>
      <c r="B166" s="282">
        <f>'4. Summary statistics'!B401</f>
        <v>44904</v>
      </c>
      <c r="C166" s="283" t="str">
        <f t="shared" si="22"/>
        <v>12-2022</v>
      </c>
      <c r="D166" s="284">
        <f>'4. Summary statistics'!C401</f>
        <v>44757</v>
      </c>
      <c r="E166" s="285" t="str">
        <f>'4. Summary statistics'!D401</f>
        <v>LKA36422L090</v>
      </c>
      <c r="F166" s="286">
        <f>'4. Summary statistics'!G401</f>
        <v>36570.18</v>
      </c>
      <c r="G166" s="287">
        <f t="shared" si="23"/>
        <v>147</v>
      </c>
      <c r="H166" s="288"/>
      <c r="I166" s="283"/>
      <c r="J166" s="289"/>
      <c r="K166" s="289"/>
      <c r="L166" s="289"/>
      <c r="M166" s="289"/>
      <c r="N166" s="289"/>
      <c r="O166" s="289"/>
      <c r="P166" s="52"/>
      <c r="Q166" s="52"/>
      <c r="R166" s="52"/>
      <c r="S166" s="202"/>
      <c r="T166" s="202"/>
      <c r="U166" s="202"/>
      <c r="V166" s="290">
        <f>'4. Summary statistics'!B401</f>
        <v>44904</v>
      </c>
      <c r="W166" s="202">
        <f t="shared" ref="W166:X166" si="1625">W165</f>
        <v>1.2178</v>
      </c>
      <c r="X166" s="202">
        <f t="shared" si="1625"/>
        <v>1.0844</v>
      </c>
      <c r="Y166" s="202"/>
      <c r="Z166" s="291">
        <f t="shared" si="25"/>
        <v>45269</v>
      </c>
      <c r="AA166" s="202">
        <f t="shared" ref="AA166:AB166" si="1626">AA165</f>
        <v>1.2178</v>
      </c>
      <c r="AB166" s="202">
        <f t="shared" si="1626"/>
        <v>1.0844</v>
      </c>
      <c r="AC166" s="202"/>
      <c r="AD166" s="291">
        <f t="shared" si="27"/>
        <v>45635</v>
      </c>
      <c r="AE166" s="202">
        <f t="shared" ref="AE166:AF166" si="1627">AE165</f>
        <v>1.2178</v>
      </c>
      <c r="AF166" s="202">
        <f t="shared" si="1627"/>
        <v>1.0844</v>
      </c>
      <c r="AG166" s="202"/>
      <c r="AH166" s="291">
        <f t="shared" si="29"/>
        <v>46000</v>
      </c>
      <c r="AI166" s="202">
        <f t="shared" ref="AI166:AJ166" si="1628">AI165</f>
        <v>1.2178</v>
      </c>
      <c r="AJ166" s="202">
        <f t="shared" si="1628"/>
        <v>1.0844</v>
      </c>
      <c r="AK166" s="202"/>
      <c r="AL166" s="291">
        <f t="shared" si="31"/>
        <v>46365</v>
      </c>
      <c r="AM166" s="202">
        <f t="shared" ref="AM166:AN166" si="1629">AM165</f>
        <v>1.2178</v>
      </c>
      <c r="AN166" s="202">
        <f t="shared" si="1629"/>
        <v>1.0844</v>
      </c>
      <c r="AO166" s="202"/>
      <c r="AP166" s="291">
        <f t="shared" si="33"/>
        <v>46730</v>
      </c>
      <c r="AQ166" s="202">
        <f t="shared" ref="AQ166:AR166" si="1630">AQ165</f>
        <v>1.2178</v>
      </c>
      <c r="AR166" s="202">
        <f t="shared" si="1630"/>
        <v>1.0844</v>
      </c>
      <c r="AS166" s="202"/>
      <c r="AT166" s="291">
        <f t="shared" si="35"/>
        <v>47096</v>
      </c>
      <c r="AU166" s="202">
        <f t="shared" ref="AU166:AV166" si="1631">AU165</f>
        <v>1.2178</v>
      </c>
      <c r="AV166" s="202">
        <f t="shared" si="1631"/>
        <v>1.0844</v>
      </c>
      <c r="AW166" s="202"/>
      <c r="AX166" s="291">
        <f t="shared" si="37"/>
        <v>47461</v>
      </c>
      <c r="AY166" s="202">
        <f t="shared" ref="AY166:AZ166" si="1632">AY165</f>
        <v>1.2178</v>
      </c>
      <c r="AZ166" s="202">
        <f t="shared" si="1632"/>
        <v>1.0844</v>
      </c>
      <c r="BA166" s="202"/>
      <c r="BB166" s="291">
        <f t="shared" si="39"/>
        <v>47826</v>
      </c>
      <c r="BC166" s="202">
        <f t="shared" ref="BC166:BD166" si="1633">BC165</f>
        <v>1.2178</v>
      </c>
      <c r="BD166" s="202">
        <f t="shared" si="1633"/>
        <v>1.0844</v>
      </c>
      <c r="BE166" s="202"/>
      <c r="BF166" s="291">
        <f t="shared" si="41"/>
        <v>48191</v>
      </c>
      <c r="BG166" s="202">
        <f t="shared" ref="BG166:BH166" si="1634">BG165</f>
        <v>1.2178</v>
      </c>
      <c r="BH166" s="202">
        <f t="shared" si="1634"/>
        <v>1.0844</v>
      </c>
      <c r="BI166" s="202"/>
      <c r="BJ166" s="291">
        <f t="shared" si="43"/>
        <v>48557</v>
      </c>
      <c r="BK166" s="291"/>
      <c r="BL166" s="291"/>
      <c r="BM166" s="291"/>
      <c r="BN166" s="291"/>
      <c r="BO166" s="291"/>
      <c r="BP166" s="291"/>
      <c r="BQ166" s="291"/>
      <c r="BR166" s="291"/>
      <c r="BS166" s="291"/>
      <c r="BT166" s="291"/>
      <c r="BU166" s="291"/>
      <c r="BV166" s="291"/>
      <c r="BW166" s="291"/>
      <c r="BX166" s="291"/>
      <c r="BY166" s="291"/>
      <c r="BZ166" s="291"/>
      <c r="CA166" s="291"/>
      <c r="CB166" s="291"/>
      <c r="CC166" s="291"/>
      <c r="CD166" s="291"/>
      <c r="CE166" s="291"/>
      <c r="CF166" s="291"/>
      <c r="CG166" s="291"/>
      <c r="CH166" s="291"/>
      <c r="CI166" s="291"/>
      <c r="CJ166" s="291"/>
      <c r="CK166" s="291"/>
      <c r="CL166" s="291"/>
      <c r="CM166" s="291"/>
      <c r="CN166" s="291"/>
      <c r="CO166" s="291"/>
      <c r="CP166" s="291"/>
      <c r="CQ166" s="291"/>
      <c r="CR166" s="291"/>
      <c r="CS166" s="291"/>
      <c r="CT166" s="291"/>
      <c r="CU166" s="291"/>
      <c r="CV166" s="291"/>
      <c r="CW166" s="291"/>
      <c r="CX166" s="291"/>
      <c r="CY166" s="291"/>
      <c r="CZ166" s="291"/>
      <c r="DA166" s="291"/>
      <c r="DB166" s="291"/>
      <c r="DC166" s="291"/>
      <c r="DD166" s="291"/>
      <c r="DE166" s="291"/>
      <c r="DF166" s="291"/>
      <c r="DG166" s="291"/>
      <c r="DH166" s="291"/>
      <c r="DI166" s="291"/>
      <c r="DJ166" s="291"/>
      <c r="DK166" s="291"/>
      <c r="DL166" s="291"/>
      <c r="DM166" s="291"/>
      <c r="DN166" s="291"/>
      <c r="DO166" s="291"/>
      <c r="DP166" s="291"/>
      <c r="DQ166" s="291"/>
      <c r="DR166" s="291"/>
      <c r="DS166" s="291"/>
      <c r="DT166" s="291"/>
      <c r="DU166" s="291"/>
      <c r="DV166" s="291"/>
      <c r="DW166" s="291"/>
      <c r="DX166" s="291"/>
      <c r="DY166" s="291"/>
      <c r="DZ166" s="291"/>
      <c r="EA166" s="291"/>
      <c r="EB166" s="291"/>
      <c r="EC166" s="291"/>
      <c r="ED166" s="291"/>
      <c r="EE166" s="291"/>
      <c r="EF166" s="291"/>
      <c r="EG166" s="291"/>
      <c r="EH166" s="291"/>
      <c r="EI166" s="291"/>
      <c r="EJ166" s="291"/>
      <c r="EK166" s="291"/>
      <c r="EL166" s="291"/>
      <c r="EM166" s="291"/>
      <c r="EN166" s="291"/>
      <c r="EO166" s="291"/>
      <c r="EP166" s="291"/>
      <c r="EQ166" s="291"/>
      <c r="ER166" s="291"/>
      <c r="ES166" s="291"/>
      <c r="ET166" s="291"/>
      <c r="EU166" s="291"/>
      <c r="EV166" s="291"/>
      <c r="EW166" s="291"/>
      <c r="EX166" s="291"/>
      <c r="EY166" s="291"/>
      <c r="EZ166" s="291"/>
      <c r="FA166" s="291"/>
      <c r="FB166" s="291"/>
      <c r="FC166" s="291"/>
      <c r="FD166" s="291"/>
      <c r="FE166" s="291"/>
      <c r="FF166" s="291"/>
      <c r="FG166" s="291"/>
      <c r="FH166" s="291"/>
      <c r="FI166" s="291"/>
      <c r="FJ166" s="291"/>
      <c r="FK166" s="291"/>
      <c r="FL166" s="291"/>
      <c r="FM166" s="291"/>
      <c r="FN166" s="291"/>
      <c r="FO166" s="291"/>
      <c r="FP166" s="291"/>
      <c r="FQ166" s="291"/>
      <c r="FR166" s="291"/>
      <c r="FS166" s="291"/>
      <c r="FT166" s="291"/>
      <c r="FU166" s="291"/>
      <c r="FV166" s="291"/>
      <c r="FW166" s="291"/>
      <c r="FX166" s="291"/>
      <c r="FY166" s="291"/>
      <c r="FZ166" s="291"/>
      <c r="GA166" s="291"/>
      <c r="GB166" s="291"/>
      <c r="GC166" s="291"/>
      <c r="GD166" s="291"/>
      <c r="GE166" s="291"/>
      <c r="GF166" s="291"/>
      <c r="GG166" s="291"/>
      <c r="GH166" s="291"/>
      <c r="GI166" s="291"/>
      <c r="GJ166" s="291"/>
      <c r="GK166" s="291"/>
      <c r="GL166" s="291"/>
      <c r="GM166" s="291"/>
      <c r="GN166" s="291"/>
      <c r="GO166" s="291"/>
      <c r="GP166" s="291"/>
      <c r="GQ166" s="291"/>
      <c r="GR166" s="291"/>
      <c r="GS166" s="291"/>
      <c r="GT166" s="291"/>
      <c r="GU166" s="291"/>
      <c r="GV166" s="291"/>
      <c r="GW166" s="291"/>
      <c r="GX166" s="291"/>
      <c r="GY166" s="291"/>
      <c r="GZ166" s="291"/>
      <c r="HA166" s="291"/>
      <c r="HB166" s="291"/>
      <c r="HC166" s="291"/>
      <c r="HD166" s="291"/>
      <c r="HE166" s="291"/>
      <c r="HF166" s="291"/>
      <c r="HG166" s="291"/>
      <c r="HH166" s="291"/>
      <c r="HI166" s="291"/>
      <c r="HJ166" s="291"/>
      <c r="HK166" s="291"/>
      <c r="HL166" s="291"/>
      <c r="HM166" s="291"/>
      <c r="HN166" s="291"/>
      <c r="HO166" s="291"/>
      <c r="HP166" s="291"/>
      <c r="HQ166" s="291"/>
    </row>
    <row r="167" ht="12.0" customHeight="1">
      <c r="A167" s="281">
        <f t="shared" si="44"/>
        <v>162</v>
      </c>
      <c r="B167" s="282">
        <f>'4. Summary statistics'!B402</f>
        <v>44911</v>
      </c>
      <c r="C167" s="283" t="str">
        <f t="shared" si="22"/>
        <v>12-2022</v>
      </c>
      <c r="D167" s="284">
        <f>'4. Summary statistics'!C402</f>
        <v>44547</v>
      </c>
      <c r="E167" s="285" t="str">
        <f>'4. Summary statistics'!D402</f>
        <v>LKA36422L165</v>
      </c>
      <c r="F167" s="286">
        <f>'4. Summary statistics'!G402</f>
        <v>15616</v>
      </c>
      <c r="G167" s="287">
        <f t="shared" si="23"/>
        <v>364</v>
      </c>
      <c r="H167" s="288"/>
      <c r="I167" s="283"/>
      <c r="J167" s="289"/>
      <c r="K167" s="289"/>
      <c r="L167" s="289"/>
      <c r="M167" s="289"/>
      <c r="N167" s="289"/>
      <c r="O167" s="289"/>
      <c r="P167" s="52"/>
      <c r="Q167" s="52"/>
      <c r="R167" s="52"/>
      <c r="S167" s="202"/>
      <c r="T167" s="202"/>
      <c r="U167" s="202"/>
      <c r="V167" s="290">
        <f>'4. Summary statistics'!B402</f>
        <v>44911</v>
      </c>
      <c r="W167" s="202">
        <f t="shared" ref="W167:X167" si="1635">W166</f>
        <v>1.2178</v>
      </c>
      <c r="X167" s="202">
        <f t="shared" si="1635"/>
        <v>1.0844</v>
      </c>
      <c r="Y167" s="202"/>
      <c r="Z167" s="291">
        <f t="shared" si="25"/>
        <v>45276</v>
      </c>
      <c r="AA167" s="202">
        <f t="shared" ref="AA167:AB167" si="1636">AA166</f>
        <v>1.2178</v>
      </c>
      <c r="AB167" s="202">
        <f t="shared" si="1636"/>
        <v>1.0844</v>
      </c>
      <c r="AC167" s="202"/>
      <c r="AD167" s="291">
        <f t="shared" si="27"/>
        <v>45642</v>
      </c>
      <c r="AE167" s="202">
        <f t="shared" ref="AE167:AF167" si="1637">AE166</f>
        <v>1.2178</v>
      </c>
      <c r="AF167" s="202">
        <f t="shared" si="1637"/>
        <v>1.0844</v>
      </c>
      <c r="AG167" s="202"/>
      <c r="AH167" s="291">
        <f t="shared" si="29"/>
        <v>46007</v>
      </c>
      <c r="AI167" s="202">
        <f t="shared" ref="AI167:AJ167" si="1638">AI166</f>
        <v>1.2178</v>
      </c>
      <c r="AJ167" s="202">
        <f t="shared" si="1638"/>
        <v>1.0844</v>
      </c>
      <c r="AK167" s="202"/>
      <c r="AL167" s="291">
        <f t="shared" si="31"/>
        <v>46372</v>
      </c>
      <c r="AM167" s="202">
        <f t="shared" ref="AM167:AN167" si="1639">AM166</f>
        <v>1.2178</v>
      </c>
      <c r="AN167" s="202">
        <f t="shared" si="1639"/>
        <v>1.0844</v>
      </c>
      <c r="AO167" s="202"/>
      <c r="AP167" s="291">
        <f t="shared" si="33"/>
        <v>46737</v>
      </c>
      <c r="AQ167" s="202">
        <f t="shared" ref="AQ167:AR167" si="1640">AQ166</f>
        <v>1.2178</v>
      </c>
      <c r="AR167" s="202">
        <f t="shared" si="1640"/>
        <v>1.0844</v>
      </c>
      <c r="AS167" s="202"/>
      <c r="AT167" s="291">
        <f t="shared" si="35"/>
        <v>47103</v>
      </c>
      <c r="AU167" s="202">
        <f t="shared" ref="AU167:AV167" si="1641">AU166</f>
        <v>1.2178</v>
      </c>
      <c r="AV167" s="202">
        <f t="shared" si="1641"/>
        <v>1.0844</v>
      </c>
      <c r="AW167" s="202"/>
      <c r="AX167" s="291">
        <f t="shared" si="37"/>
        <v>47468</v>
      </c>
      <c r="AY167" s="202">
        <f t="shared" ref="AY167:AZ167" si="1642">AY166</f>
        <v>1.2178</v>
      </c>
      <c r="AZ167" s="202">
        <f t="shared" si="1642"/>
        <v>1.0844</v>
      </c>
      <c r="BA167" s="202"/>
      <c r="BB167" s="291">
        <f t="shared" si="39"/>
        <v>47833</v>
      </c>
      <c r="BC167" s="202">
        <f t="shared" ref="BC167:BD167" si="1643">BC166</f>
        <v>1.2178</v>
      </c>
      <c r="BD167" s="202">
        <f t="shared" si="1643"/>
        <v>1.0844</v>
      </c>
      <c r="BE167" s="202"/>
      <c r="BF167" s="291">
        <f t="shared" si="41"/>
        <v>48198</v>
      </c>
      <c r="BG167" s="202">
        <f t="shared" ref="BG167:BH167" si="1644">BG166</f>
        <v>1.2178</v>
      </c>
      <c r="BH167" s="202">
        <f t="shared" si="1644"/>
        <v>1.0844</v>
      </c>
      <c r="BI167" s="202"/>
      <c r="BJ167" s="291">
        <f t="shared" si="43"/>
        <v>48564</v>
      </c>
      <c r="BK167" s="291"/>
      <c r="BL167" s="291"/>
      <c r="BM167" s="291"/>
      <c r="BN167" s="291"/>
      <c r="BO167" s="291"/>
      <c r="BP167" s="291"/>
      <c r="BQ167" s="291"/>
      <c r="BR167" s="291"/>
      <c r="BS167" s="291"/>
      <c r="BT167" s="291"/>
      <c r="BU167" s="291"/>
      <c r="BV167" s="291"/>
      <c r="BW167" s="291"/>
      <c r="BX167" s="291"/>
      <c r="BY167" s="291"/>
      <c r="BZ167" s="291"/>
      <c r="CA167" s="291"/>
      <c r="CB167" s="291"/>
      <c r="CC167" s="291"/>
      <c r="CD167" s="291"/>
      <c r="CE167" s="291"/>
      <c r="CF167" s="291"/>
      <c r="CG167" s="291"/>
      <c r="CH167" s="291"/>
      <c r="CI167" s="291"/>
      <c r="CJ167" s="291"/>
      <c r="CK167" s="291"/>
      <c r="CL167" s="291"/>
      <c r="CM167" s="291"/>
      <c r="CN167" s="291"/>
      <c r="CO167" s="291"/>
      <c r="CP167" s="291"/>
      <c r="CQ167" s="291"/>
      <c r="CR167" s="291"/>
      <c r="CS167" s="291"/>
      <c r="CT167" s="291"/>
      <c r="CU167" s="291"/>
      <c r="CV167" s="291"/>
      <c r="CW167" s="291"/>
      <c r="CX167" s="291"/>
      <c r="CY167" s="291"/>
      <c r="CZ167" s="291"/>
      <c r="DA167" s="291"/>
      <c r="DB167" s="291"/>
      <c r="DC167" s="291"/>
      <c r="DD167" s="291"/>
      <c r="DE167" s="291"/>
      <c r="DF167" s="291"/>
      <c r="DG167" s="291"/>
      <c r="DH167" s="291"/>
      <c r="DI167" s="291"/>
      <c r="DJ167" s="291"/>
      <c r="DK167" s="291"/>
      <c r="DL167" s="291"/>
      <c r="DM167" s="291"/>
      <c r="DN167" s="291"/>
      <c r="DO167" s="291"/>
      <c r="DP167" s="291"/>
      <c r="DQ167" s="291"/>
      <c r="DR167" s="291"/>
      <c r="DS167" s="291"/>
      <c r="DT167" s="291"/>
      <c r="DU167" s="291"/>
      <c r="DV167" s="291"/>
      <c r="DW167" s="291"/>
      <c r="DX167" s="291"/>
      <c r="DY167" s="291"/>
      <c r="DZ167" s="291"/>
      <c r="EA167" s="291"/>
      <c r="EB167" s="291"/>
      <c r="EC167" s="291"/>
      <c r="ED167" s="291"/>
      <c r="EE167" s="291"/>
      <c r="EF167" s="291"/>
      <c r="EG167" s="291"/>
      <c r="EH167" s="291"/>
      <c r="EI167" s="291"/>
      <c r="EJ167" s="291"/>
      <c r="EK167" s="291"/>
      <c r="EL167" s="291"/>
      <c r="EM167" s="291"/>
      <c r="EN167" s="291"/>
      <c r="EO167" s="291"/>
      <c r="EP167" s="291"/>
      <c r="EQ167" s="291"/>
      <c r="ER167" s="291"/>
      <c r="ES167" s="291"/>
      <c r="ET167" s="291"/>
      <c r="EU167" s="291"/>
      <c r="EV167" s="291"/>
      <c r="EW167" s="291"/>
      <c r="EX167" s="291"/>
      <c r="EY167" s="291"/>
      <c r="EZ167" s="291"/>
      <c r="FA167" s="291"/>
      <c r="FB167" s="291"/>
      <c r="FC167" s="291"/>
      <c r="FD167" s="291"/>
      <c r="FE167" s="291"/>
      <c r="FF167" s="291"/>
      <c r="FG167" s="291"/>
      <c r="FH167" s="291"/>
      <c r="FI167" s="291"/>
      <c r="FJ167" s="291"/>
      <c r="FK167" s="291"/>
      <c r="FL167" s="291"/>
      <c r="FM167" s="291"/>
      <c r="FN167" s="291"/>
      <c r="FO167" s="291"/>
      <c r="FP167" s="291"/>
      <c r="FQ167" s="291"/>
      <c r="FR167" s="291"/>
      <c r="FS167" s="291"/>
      <c r="FT167" s="291"/>
      <c r="FU167" s="291"/>
      <c r="FV167" s="291"/>
      <c r="FW167" s="291"/>
      <c r="FX167" s="291"/>
      <c r="FY167" s="291"/>
      <c r="FZ167" s="291"/>
      <c r="GA167" s="291"/>
      <c r="GB167" s="291"/>
      <c r="GC167" s="291"/>
      <c r="GD167" s="291"/>
      <c r="GE167" s="291"/>
      <c r="GF167" s="291"/>
      <c r="GG167" s="291"/>
      <c r="GH167" s="291"/>
      <c r="GI167" s="291"/>
      <c r="GJ167" s="291"/>
      <c r="GK167" s="291"/>
      <c r="GL167" s="291"/>
      <c r="GM167" s="291"/>
      <c r="GN167" s="291"/>
      <c r="GO167" s="291"/>
      <c r="GP167" s="291"/>
      <c r="GQ167" s="291"/>
      <c r="GR167" s="291"/>
      <c r="GS167" s="291"/>
      <c r="GT167" s="291"/>
      <c r="GU167" s="291"/>
      <c r="GV167" s="291"/>
      <c r="GW167" s="291"/>
      <c r="GX167" s="291"/>
      <c r="GY167" s="291"/>
      <c r="GZ167" s="291"/>
      <c r="HA167" s="291"/>
      <c r="HB167" s="291"/>
      <c r="HC167" s="291"/>
      <c r="HD167" s="291"/>
      <c r="HE167" s="291"/>
      <c r="HF167" s="291"/>
      <c r="HG167" s="291"/>
      <c r="HH167" s="291"/>
      <c r="HI167" s="291"/>
      <c r="HJ167" s="291"/>
      <c r="HK167" s="291"/>
      <c r="HL167" s="291"/>
      <c r="HM167" s="291"/>
      <c r="HN167" s="291"/>
      <c r="HO167" s="291"/>
      <c r="HP167" s="291"/>
      <c r="HQ167" s="291"/>
    </row>
    <row r="168" ht="12.0" customHeight="1">
      <c r="A168" s="281">
        <f t="shared" si="44"/>
        <v>163</v>
      </c>
      <c r="B168" s="282">
        <f>'4. Summary statistics'!B403</f>
        <v>44911</v>
      </c>
      <c r="C168" s="283" t="str">
        <f t="shared" si="22"/>
        <v>12-2022</v>
      </c>
      <c r="D168" s="284">
        <f>'4. Summary statistics'!C403</f>
        <v>44729</v>
      </c>
      <c r="E168" s="285" t="str">
        <f>'4. Summary statistics'!D403</f>
        <v>LKA18222L161</v>
      </c>
      <c r="F168" s="286">
        <f>'4. Summary statistics'!G403</f>
        <v>15547</v>
      </c>
      <c r="G168" s="287">
        <f t="shared" si="23"/>
        <v>182</v>
      </c>
      <c r="H168" s="288"/>
      <c r="I168" s="283"/>
      <c r="J168" s="289"/>
      <c r="K168" s="289"/>
      <c r="L168" s="289"/>
      <c r="M168" s="289"/>
      <c r="N168" s="289"/>
      <c r="O168" s="289"/>
      <c r="P168" s="52"/>
      <c r="Q168" s="52"/>
      <c r="R168" s="52"/>
      <c r="S168" s="202"/>
      <c r="T168" s="202"/>
      <c r="U168" s="202"/>
      <c r="V168" s="290">
        <f>'4. Summary statistics'!B403</f>
        <v>44911</v>
      </c>
      <c r="W168" s="202">
        <f t="shared" ref="W168:X168" si="1645">W167</f>
        <v>1.2178</v>
      </c>
      <c r="X168" s="202">
        <f t="shared" si="1645"/>
        <v>1.0844</v>
      </c>
      <c r="Y168" s="202"/>
      <c r="Z168" s="291">
        <f t="shared" si="25"/>
        <v>45276</v>
      </c>
      <c r="AA168" s="202">
        <f t="shared" ref="AA168:AB168" si="1646">AA167</f>
        <v>1.2178</v>
      </c>
      <c r="AB168" s="202">
        <f t="shared" si="1646"/>
        <v>1.0844</v>
      </c>
      <c r="AC168" s="202"/>
      <c r="AD168" s="291">
        <f t="shared" si="27"/>
        <v>45642</v>
      </c>
      <c r="AE168" s="202">
        <f t="shared" ref="AE168:AF168" si="1647">AE167</f>
        <v>1.2178</v>
      </c>
      <c r="AF168" s="202">
        <f t="shared" si="1647"/>
        <v>1.0844</v>
      </c>
      <c r="AG168" s="202"/>
      <c r="AH168" s="291">
        <f t="shared" si="29"/>
        <v>46007</v>
      </c>
      <c r="AI168" s="202">
        <f t="shared" ref="AI168:AJ168" si="1648">AI167</f>
        <v>1.2178</v>
      </c>
      <c r="AJ168" s="202">
        <f t="shared" si="1648"/>
        <v>1.0844</v>
      </c>
      <c r="AK168" s="202"/>
      <c r="AL168" s="291">
        <f t="shared" si="31"/>
        <v>46372</v>
      </c>
      <c r="AM168" s="202">
        <f t="shared" ref="AM168:AN168" si="1649">AM167</f>
        <v>1.2178</v>
      </c>
      <c r="AN168" s="202">
        <f t="shared" si="1649"/>
        <v>1.0844</v>
      </c>
      <c r="AO168" s="202"/>
      <c r="AP168" s="291">
        <f t="shared" si="33"/>
        <v>46737</v>
      </c>
      <c r="AQ168" s="202">
        <f t="shared" ref="AQ168:AR168" si="1650">AQ167</f>
        <v>1.2178</v>
      </c>
      <c r="AR168" s="202">
        <f t="shared" si="1650"/>
        <v>1.0844</v>
      </c>
      <c r="AS168" s="202"/>
      <c r="AT168" s="291">
        <f t="shared" si="35"/>
        <v>47103</v>
      </c>
      <c r="AU168" s="202">
        <f t="shared" ref="AU168:AV168" si="1651">AU167</f>
        <v>1.2178</v>
      </c>
      <c r="AV168" s="202">
        <f t="shared" si="1651"/>
        <v>1.0844</v>
      </c>
      <c r="AW168" s="202"/>
      <c r="AX168" s="291">
        <f t="shared" si="37"/>
        <v>47468</v>
      </c>
      <c r="AY168" s="202">
        <f t="shared" ref="AY168:AZ168" si="1652">AY167</f>
        <v>1.2178</v>
      </c>
      <c r="AZ168" s="202">
        <f t="shared" si="1652"/>
        <v>1.0844</v>
      </c>
      <c r="BA168" s="202"/>
      <c r="BB168" s="291">
        <f t="shared" si="39"/>
        <v>47833</v>
      </c>
      <c r="BC168" s="202">
        <f t="shared" ref="BC168:BD168" si="1653">BC167</f>
        <v>1.2178</v>
      </c>
      <c r="BD168" s="202">
        <f t="shared" si="1653"/>
        <v>1.0844</v>
      </c>
      <c r="BE168" s="202"/>
      <c r="BF168" s="291">
        <f t="shared" si="41"/>
        <v>48198</v>
      </c>
      <c r="BG168" s="202">
        <f t="shared" ref="BG168:BH168" si="1654">BG167</f>
        <v>1.2178</v>
      </c>
      <c r="BH168" s="202">
        <f t="shared" si="1654"/>
        <v>1.0844</v>
      </c>
      <c r="BI168" s="202"/>
      <c r="BJ168" s="291">
        <f t="shared" si="43"/>
        <v>48564</v>
      </c>
      <c r="BK168" s="291"/>
      <c r="BL168" s="291"/>
      <c r="BM168" s="291"/>
      <c r="BN168" s="291"/>
      <c r="BO168" s="291"/>
      <c r="BP168" s="291"/>
      <c r="BQ168" s="291"/>
      <c r="BR168" s="291"/>
      <c r="BS168" s="291"/>
      <c r="BT168" s="291"/>
      <c r="BU168" s="291"/>
      <c r="BV168" s="291"/>
      <c r="BW168" s="291"/>
      <c r="BX168" s="291"/>
      <c r="BY168" s="291"/>
      <c r="BZ168" s="291"/>
      <c r="CA168" s="291"/>
      <c r="CB168" s="291"/>
      <c r="CC168" s="291"/>
      <c r="CD168" s="291"/>
      <c r="CE168" s="291"/>
      <c r="CF168" s="291"/>
      <c r="CG168" s="291"/>
      <c r="CH168" s="291"/>
      <c r="CI168" s="291"/>
      <c r="CJ168" s="291"/>
      <c r="CK168" s="291"/>
      <c r="CL168" s="291"/>
      <c r="CM168" s="291"/>
      <c r="CN168" s="291"/>
      <c r="CO168" s="291"/>
      <c r="CP168" s="291"/>
      <c r="CQ168" s="291"/>
      <c r="CR168" s="291"/>
      <c r="CS168" s="291"/>
      <c r="CT168" s="291"/>
      <c r="CU168" s="291"/>
      <c r="CV168" s="291"/>
      <c r="CW168" s="291"/>
      <c r="CX168" s="291"/>
      <c r="CY168" s="291"/>
      <c r="CZ168" s="291"/>
      <c r="DA168" s="291"/>
      <c r="DB168" s="291"/>
      <c r="DC168" s="291"/>
      <c r="DD168" s="291"/>
      <c r="DE168" s="291"/>
      <c r="DF168" s="291"/>
      <c r="DG168" s="291"/>
      <c r="DH168" s="291"/>
      <c r="DI168" s="291"/>
      <c r="DJ168" s="291"/>
      <c r="DK168" s="291"/>
      <c r="DL168" s="291"/>
      <c r="DM168" s="291"/>
      <c r="DN168" s="291"/>
      <c r="DO168" s="291"/>
      <c r="DP168" s="291"/>
      <c r="DQ168" s="291"/>
      <c r="DR168" s="291"/>
      <c r="DS168" s="291"/>
      <c r="DT168" s="291"/>
      <c r="DU168" s="291"/>
      <c r="DV168" s="291"/>
      <c r="DW168" s="291"/>
      <c r="DX168" s="291"/>
      <c r="DY168" s="291"/>
      <c r="DZ168" s="291"/>
      <c r="EA168" s="291"/>
      <c r="EB168" s="291"/>
      <c r="EC168" s="291"/>
      <c r="ED168" s="291"/>
      <c r="EE168" s="291"/>
      <c r="EF168" s="291"/>
      <c r="EG168" s="291"/>
      <c r="EH168" s="291"/>
      <c r="EI168" s="291"/>
      <c r="EJ168" s="291"/>
      <c r="EK168" s="291"/>
      <c r="EL168" s="291"/>
      <c r="EM168" s="291"/>
      <c r="EN168" s="291"/>
      <c r="EO168" s="291"/>
      <c r="EP168" s="291"/>
      <c r="EQ168" s="291"/>
      <c r="ER168" s="291"/>
      <c r="ES168" s="291"/>
      <c r="ET168" s="291"/>
      <c r="EU168" s="291"/>
      <c r="EV168" s="291"/>
      <c r="EW168" s="291"/>
      <c r="EX168" s="291"/>
      <c r="EY168" s="291"/>
      <c r="EZ168" s="291"/>
      <c r="FA168" s="291"/>
      <c r="FB168" s="291"/>
      <c r="FC168" s="291"/>
      <c r="FD168" s="291"/>
      <c r="FE168" s="291"/>
      <c r="FF168" s="291"/>
      <c r="FG168" s="291"/>
      <c r="FH168" s="291"/>
      <c r="FI168" s="291"/>
      <c r="FJ168" s="291"/>
      <c r="FK168" s="291"/>
      <c r="FL168" s="291"/>
      <c r="FM168" s="291"/>
      <c r="FN168" s="291"/>
      <c r="FO168" s="291"/>
      <c r="FP168" s="291"/>
      <c r="FQ168" s="291"/>
      <c r="FR168" s="291"/>
      <c r="FS168" s="291"/>
      <c r="FT168" s="291"/>
      <c r="FU168" s="291"/>
      <c r="FV168" s="291"/>
      <c r="FW168" s="291"/>
      <c r="FX168" s="291"/>
      <c r="FY168" s="291"/>
      <c r="FZ168" s="291"/>
      <c r="GA168" s="291"/>
      <c r="GB168" s="291"/>
      <c r="GC168" s="291"/>
      <c r="GD168" s="291"/>
      <c r="GE168" s="291"/>
      <c r="GF168" s="291"/>
      <c r="GG168" s="291"/>
      <c r="GH168" s="291"/>
      <c r="GI168" s="291"/>
      <c r="GJ168" s="291"/>
      <c r="GK168" s="291"/>
      <c r="GL168" s="291"/>
      <c r="GM168" s="291"/>
      <c r="GN168" s="291"/>
      <c r="GO168" s="291"/>
      <c r="GP168" s="291"/>
      <c r="GQ168" s="291"/>
      <c r="GR168" s="291"/>
      <c r="GS168" s="291"/>
      <c r="GT168" s="291"/>
      <c r="GU168" s="291"/>
      <c r="GV168" s="291"/>
      <c r="GW168" s="291"/>
      <c r="GX168" s="291"/>
      <c r="GY168" s="291"/>
      <c r="GZ168" s="291"/>
      <c r="HA168" s="291"/>
      <c r="HB168" s="291"/>
      <c r="HC168" s="291"/>
      <c r="HD168" s="291"/>
      <c r="HE168" s="291"/>
      <c r="HF168" s="291"/>
      <c r="HG168" s="291"/>
      <c r="HH168" s="291"/>
      <c r="HI168" s="291"/>
      <c r="HJ168" s="291"/>
      <c r="HK168" s="291"/>
      <c r="HL168" s="291"/>
      <c r="HM168" s="291"/>
      <c r="HN168" s="291"/>
      <c r="HO168" s="291"/>
      <c r="HP168" s="291"/>
      <c r="HQ168" s="291"/>
    </row>
    <row r="169" ht="12.0" customHeight="1">
      <c r="A169" s="281">
        <f t="shared" si="44"/>
        <v>164</v>
      </c>
      <c r="B169" s="282">
        <f>'4. Summary statistics'!B404</f>
        <v>44911</v>
      </c>
      <c r="C169" s="283" t="str">
        <f t="shared" si="22"/>
        <v>12-2022</v>
      </c>
      <c r="D169" s="284">
        <f>'4. Summary statistics'!C404</f>
        <v>44788</v>
      </c>
      <c r="E169" s="285" t="str">
        <f>'4. Summary statistics'!D404</f>
        <v>LKA36422L165</v>
      </c>
      <c r="F169" s="286">
        <f>'4. Summary statistics'!G404</f>
        <v>41323.31</v>
      </c>
      <c r="G169" s="287">
        <f t="shared" si="23"/>
        <v>123</v>
      </c>
      <c r="H169" s="288"/>
      <c r="I169" s="283"/>
      <c r="J169" s="289"/>
      <c r="K169" s="289"/>
      <c r="L169" s="289"/>
      <c r="M169" s="289"/>
      <c r="N169" s="289"/>
      <c r="O169" s="289"/>
      <c r="P169" s="52"/>
      <c r="Q169" s="52"/>
      <c r="R169" s="52"/>
      <c r="S169" s="202"/>
      <c r="T169" s="202"/>
      <c r="U169" s="202"/>
      <c r="V169" s="290">
        <f>'4. Summary statistics'!B404</f>
        <v>44911</v>
      </c>
      <c r="W169" s="202">
        <f t="shared" ref="W169:X169" si="1655">W168</f>
        <v>1.2178</v>
      </c>
      <c r="X169" s="202">
        <f t="shared" si="1655"/>
        <v>1.0844</v>
      </c>
      <c r="Y169" s="202"/>
      <c r="Z169" s="291">
        <f t="shared" si="25"/>
        <v>45276</v>
      </c>
      <c r="AA169" s="202">
        <f t="shared" ref="AA169:AB169" si="1656">AA168</f>
        <v>1.2178</v>
      </c>
      <c r="AB169" s="202">
        <f t="shared" si="1656"/>
        <v>1.0844</v>
      </c>
      <c r="AC169" s="202"/>
      <c r="AD169" s="291">
        <f t="shared" si="27"/>
        <v>45642</v>
      </c>
      <c r="AE169" s="202">
        <f t="shared" ref="AE169:AF169" si="1657">AE168</f>
        <v>1.2178</v>
      </c>
      <c r="AF169" s="202">
        <f t="shared" si="1657"/>
        <v>1.0844</v>
      </c>
      <c r="AG169" s="202"/>
      <c r="AH169" s="291">
        <f t="shared" si="29"/>
        <v>46007</v>
      </c>
      <c r="AI169" s="202">
        <f t="shared" ref="AI169:AJ169" si="1658">AI168</f>
        <v>1.2178</v>
      </c>
      <c r="AJ169" s="202">
        <f t="shared" si="1658"/>
        <v>1.0844</v>
      </c>
      <c r="AK169" s="202"/>
      <c r="AL169" s="291">
        <f t="shared" si="31"/>
        <v>46372</v>
      </c>
      <c r="AM169" s="202">
        <f t="shared" ref="AM169:AN169" si="1659">AM168</f>
        <v>1.2178</v>
      </c>
      <c r="AN169" s="202">
        <f t="shared" si="1659"/>
        <v>1.0844</v>
      </c>
      <c r="AO169" s="202"/>
      <c r="AP169" s="291">
        <f t="shared" si="33"/>
        <v>46737</v>
      </c>
      <c r="AQ169" s="202">
        <f t="shared" ref="AQ169:AR169" si="1660">AQ168</f>
        <v>1.2178</v>
      </c>
      <c r="AR169" s="202">
        <f t="shared" si="1660"/>
        <v>1.0844</v>
      </c>
      <c r="AS169" s="202"/>
      <c r="AT169" s="291">
        <f t="shared" si="35"/>
        <v>47103</v>
      </c>
      <c r="AU169" s="202">
        <f t="shared" ref="AU169:AV169" si="1661">AU168</f>
        <v>1.2178</v>
      </c>
      <c r="AV169" s="202">
        <f t="shared" si="1661"/>
        <v>1.0844</v>
      </c>
      <c r="AW169" s="202"/>
      <c r="AX169" s="291">
        <f t="shared" si="37"/>
        <v>47468</v>
      </c>
      <c r="AY169" s="202">
        <f t="shared" ref="AY169:AZ169" si="1662">AY168</f>
        <v>1.2178</v>
      </c>
      <c r="AZ169" s="202">
        <f t="shared" si="1662"/>
        <v>1.0844</v>
      </c>
      <c r="BA169" s="202"/>
      <c r="BB169" s="291">
        <f t="shared" si="39"/>
        <v>47833</v>
      </c>
      <c r="BC169" s="202">
        <f t="shared" ref="BC169:BD169" si="1663">BC168</f>
        <v>1.2178</v>
      </c>
      <c r="BD169" s="202">
        <f t="shared" si="1663"/>
        <v>1.0844</v>
      </c>
      <c r="BE169" s="202"/>
      <c r="BF169" s="291">
        <f t="shared" si="41"/>
        <v>48198</v>
      </c>
      <c r="BG169" s="202">
        <f t="shared" ref="BG169:BH169" si="1664">BG168</f>
        <v>1.2178</v>
      </c>
      <c r="BH169" s="202">
        <f t="shared" si="1664"/>
        <v>1.0844</v>
      </c>
      <c r="BI169" s="202"/>
      <c r="BJ169" s="291">
        <f t="shared" si="43"/>
        <v>48564</v>
      </c>
      <c r="BK169" s="291"/>
      <c r="BL169" s="291"/>
      <c r="BM169" s="291"/>
      <c r="BN169" s="291"/>
      <c r="BO169" s="291"/>
      <c r="BP169" s="291"/>
      <c r="BQ169" s="291"/>
      <c r="BR169" s="291"/>
      <c r="BS169" s="291"/>
      <c r="BT169" s="291"/>
      <c r="BU169" s="291"/>
      <c r="BV169" s="291"/>
      <c r="BW169" s="291"/>
      <c r="BX169" s="291"/>
      <c r="BY169" s="291"/>
      <c r="BZ169" s="291"/>
      <c r="CA169" s="291"/>
      <c r="CB169" s="291"/>
      <c r="CC169" s="291"/>
      <c r="CD169" s="291"/>
      <c r="CE169" s="291"/>
      <c r="CF169" s="291"/>
      <c r="CG169" s="291"/>
      <c r="CH169" s="291"/>
      <c r="CI169" s="291"/>
      <c r="CJ169" s="291"/>
      <c r="CK169" s="291"/>
      <c r="CL169" s="291"/>
      <c r="CM169" s="291"/>
      <c r="CN169" s="291"/>
      <c r="CO169" s="291"/>
      <c r="CP169" s="291"/>
      <c r="CQ169" s="291"/>
      <c r="CR169" s="291"/>
      <c r="CS169" s="291"/>
      <c r="CT169" s="291"/>
      <c r="CU169" s="291"/>
      <c r="CV169" s="291"/>
      <c r="CW169" s="291"/>
      <c r="CX169" s="291"/>
      <c r="CY169" s="291"/>
      <c r="CZ169" s="291"/>
      <c r="DA169" s="291"/>
      <c r="DB169" s="291"/>
      <c r="DC169" s="291"/>
      <c r="DD169" s="291"/>
      <c r="DE169" s="291"/>
      <c r="DF169" s="291"/>
      <c r="DG169" s="291"/>
      <c r="DH169" s="291"/>
      <c r="DI169" s="291"/>
      <c r="DJ169" s="291"/>
      <c r="DK169" s="291"/>
      <c r="DL169" s="291"/>
      <c r="DM169" s="291"/>
      <c r="DN169" s="291"/>
      <c r="DO169" s="291"/>
      <c r="DP169" s="291"/>
      <c r="DQ169" s="291"/>
      <c r="DR169" s="291"/>
      <c r="DS169" s="291"/>
      <c r="DT169" s="291"/>
      <c r="DU169" s="291"/>
      <c r="DV169" s="291"/>
      <c r="DW169" s="291"/>
      <c r="DX169" s="291"/>
      <c r="DY169" s="291"/>
      <c r="DZ169" s="291"/>
      <c r="EA169" s="291"/>
      <c r="EB169" s="291"/>
      <c r="EC169" s="291"/>
      <c r="ED169" s="291"/>
      <c r="EE169" s="291"/>
      <c r="EF169" s="291"/>
      <c r="EG169" s="291"/>
      <c r="EH169" s="291"/>
      <c r="EI169" s="291"/>
      <c r="EJ169" s="291"/>
      <c r="EK169" s="291"/>
      <c r="EL169" s="291"/>
      <c r="EM169" s="291"/>
      <c r="EN169" s="291"/>
      <c r="EO169" s="291"/>
      <c r="EP169" s="291"/>
      <c r="EQ169" s="291"/>
      <c r="ER169" s="291"/>
      <c r="ES169" s="291"/>
      <c r="ET169" s="291"/>
      <c r="EU169" s="291"/>
      <c r="EV169" s="291"/>
      <c r="EW169" s="291"/>
      <c r="EX169" s="291"/>
      <c r="EY169" s="291"/>
      <c r="EZ169" s="291"/>
      <c r="FA169" s="291"/>
      <c r="FB169" s="291"/>
      <c r="FC169" s="291"/>
      <c r="FD169" s="291"/>
      <c r="FE169" s="291"/>
      <c r="FF169" s="291"/>
      <c r="FG169" s="291"/>
      <c r="FH169" s="291"/>
      <c r="FI169" s="291"/>
      <c r="FJ169" s="291"/>
      <c r="FK169" s="291"/>
      <c r="FL169" s="291"/>
      <c r="FM169" s="291"/>
      <c r="FN169" s="291"/>
      <c r="FO169" s="291"/>
      <c r="FP169" s="291"/>
      <c r="FQ169" s="291"/>
      <c r="FR169" s="291"/>
      <c r="FS169" s="291"/>
      <c r="FT169" s="291"/>
      <c r="FU169" s="291"/>
      <c r="FV169" s="291"/>
      <c r="FW169" s="291"/>
      <c r="FX169" s="291"/>
      <c r="FY169" s="291"/>
      <c r="FZ169" s="291"/>
      <c r="GA169" s="291"/>
      <c r="GB169" s="291"/>
      <c r="GC169" s="291"/>
      <c r="GD169" s="291"/>
      <c r="GE169" s="291"/>
      <c r="GF169" s="291"/>
      <c r="GG169" s="291"/>
      <c r="GH169" s="291"/>
      <c r="GI169" s="291"/>
      <c r="GJ169" s="291"/>
      <c r="GK169" s="291"/>
      <c r="GL169" s="291"/>
      <c r="GM169" s="291"/>
      <c r="GN169" s="291"/>
      <c r="GO169" s="291"/>
      <c r="GP169" s="291"/>
      <c r="GQ169" s="291"/>
      <c r="GR169" s="291"/>
      <c r="GS169" s="291"/>
      <c r="GT169" s="291"/>
      <c r="GU169" s="291"/>
      <c r="GV169" s="291"/>
      <c r="GW169" s="291"/>
      <c r="GX169" s="291"/>
      <c r="GY169" s="291"/>
      <c r="GZ169" s="291"/>
      <c r="HA169" s="291"/>
      <c r="HB169" s="291"/>
      <c r="HC169" s="291"/>
      <c r="HD169" s="291"/>
      <c r="HE169" s="291"/>
      <c r="HF169" s="291"/>
      <c r="HG169" s="291"/>
      <c r="HH169" s="291"/>
      <c r="HI169" s="291"/>
      <c r="HJ169" s="291"/>
      <c r="HK169" s="291"/>
      <c r="HL169" s="291"/>
      <c r="HM169" s="291"/>
      <c r="HN169" s="291"/>
      <c r="HO169" s="291"/>
      <c r="HP169" s="291"/>
      <c r="HQ169" s="291"/>
    </row>
    <row r="170" ht="12.0" customHeight="1">
      <c r="A170" s="281">
        <f t="shared" si="44"/>
        <v>165</v>
      </c>
      <c r="B170" s="282">
        <f>'4. Summary statistics'!B405</f>
        <v>44911</v>
      </c>
      <c r="C170" s="283" t="str">
        <f t="shared" si="22"/>
        <v>12-2022</v>
      </c>
      <c r="D170" s="284">
        <f>'4. Summary statistics'!C405</f>
        <v>44764</v>
      </c>
      <c r="E170" s="285" t="str">
        <f>'4. Summary statistics'!D405</f>
        <v>LKA36422L165</v>
      </c>
      <c r="F170" s="286">
        <f>'4. Summary statistics'!G405</f>
        <v>35292.82</v>
      </c>
      <c r="G170" s="287">
        <f t="shared" si="23"/>
        <v>147</v>
      </c>
      <c r="H170" s="288"/>
      <c r="I170" s="283"/>
      <c r="J170" s="289"/>
      <c r="K170" s="289"/>
      <c r="L170" s="289"/>
      <c r="M170" s="289"/>
      <c r="N170" s="289"/>
      <c r="O170" s="289"/>
      <c r="P170" s="52"/>
      <c r="Q170" s="52"/>
      <c r="R170" s="52"/>
      <c r="S170" s="202"/>
      <c r="T170" s="202"/>
      <c r="U170" s="202"/>
      <c r="V170" s="290">
        <f>'4. Summary statistics'!B405</f>
        <v>44911</v>
      </c>
      <c r="W170" s="202">
        <f t="shared" ref="W170:X170" si="1665">W169</f>
        <v>1.2178</v>
      </c>
      <c r="X170" s="202">
        <f t="shared" si="1665"/>
        <v>1.0844</v>
      </c>
      <c r="Y170" s="202"/>
      <c r="Z170" s="291">
        <f t="shared" si="25"/>
        <v>45276</v>
      </c>
      <c r="AA170" s="202">
        <f t="shared" ref="AA170:AB170" si="1666">AA169</f>
        <v>1.2178</v>
      </c>
      <c r="AB170" s="202">
        <f t="shared" si="1666"/>
        <v>1.0844</v>
      </c>
      <c r="AC170" s="202"/>
      <c r="AD170" s="291">
        <f t="shared" si="27"/>
        <v>45642</v>
      </c>
      <c r="AE170" s="202">
        <f t="shared" ref="AE170:AF170" si="1667">AE169</f>
        <v>1.2178</v>
      </c>
      <c r="AF170" s="202">
        <f t="shared" si="1667"/>
        <v>1.0844</v>
      </c>
      <c r="AG170" s="202"/>
      <c r="AH170" s="291">
        <f t="shared" si="29"/>
        <v>46007</v>
      </c>
      <c r="AI170" s="202">
        <f t="shared" ref="AI170:AJ170" si="1668">AI169</f>
        <v>1.2178</v>
      </c>
      <c r="AJ170" s="202">
        <f t="shared" si="1668"/>
        <v>1.0844</v>
      </c>
      <c r="AK170" s="202"/>
      <c r="AL170" s="291">
        <f t="shared" si="31"/>
        <v>46372</v>
      </c>
      <c r="AM170" s="202">
        <f t="shared" ref="AM170:AN170" si="1669">AM169</f>
        <v>1.2178</v>
      </c>
      <c r="AN170" s="202">
        <f t="shared" si="1669"/>
        <v>1.0844</v>
      </c>
      <c r="AO170" s="202"/>
      <c r="AP170" s="291">
        <f t="shared" si="33"/>
        <v>46737</v>
      </c>
      <c r="AQ170" s="202">
        <f t="shared" ref="AQ170:AR170" si="1670">AQ169</f>
        <v>1.2178</v>
      </c>
      <c r="AR170" s="202">
        <f t="shared" si="1670"/>
        <v>1.0844</v>
      </c>
      <c r="AS170" s="202"/>
      <c r="AT170" s="291">
        <f t="shared" si="35"/>
        <v>47103</v>
      </c>
      <c r="AU170" s="202">
        <f t="shared" ref="AU170:AV170" si="1671">AU169</f>
        <v>1.2178</v>
      </c>
      <c r="AV170" s="202">
        <f t="shared" si="1671"/>
        <v>1.0844</v>
      </c>
      <c r="AW170" s="202"/>
      <c r="AX170" s="291">
        <f t="shared" si="37"/>
        <v>47468</v>
      </c>
      <c r="AY170" s="202">
        <f t="shared" ref="AY170:AZ170" si="1672">AY169</f>
        <v>1.2178</v>
      </c>
      <c r="AZ170" s="202">
        <f t="shared" si="1672"/>
        <v>1.0844</v>
      </c>
      <c r="BA170" s="202"/>
      <c r="BB170" s="291">
        <f t="shared" si="39"/>
        <v>47833</v>
      </c>
      <c r="BC170" s="202">
        <f t="shared" ref="BC170:BD170" si="1673">BC169</f>
        <v>1.2178</v>
      </c>
      <c r="BD170" s="202">
        <f t="shared" si="1673"/>
        <v>1.0844</v>
      </c>
      <c r="BE170" s="202"/>
      <c r="BF170" s="291">
        <f t="shared" si="41"/>
        <v>48198</v>
      </c>
      <c r="BG170" s="202">
        <f t="shared" ref="BG170:BH170" si="1674">BG169</f>
        <v>1.2178</v>
      </c>
      <c r="BH170" s="202">
        <f t="shared" si="1674"/>
        <v>1.0844</v>
      </c>
      <c r="BI170" s="202"/>
      <c r="BJ170" s="291">
        <f t="shared" si="43"/>
        <v>48564</v>
      </c>
      <c r="BK170" s="291"/>
      <c r="BL170" s="291"/>
      <c r="BM170" s="291"/>
      <c r="BN170" s="291"/>
      <c r="BO170" s="291"/>
      <c r="BP170" s="291"/>
      <c r="BQ170" s="291"/>
      <c r="BR170" s="291"/>
      <c r="BS170" s="291"/>
      <c r="BT170" s="291"/>
      <c r="BU170" s="291"/>
      <c r="BV170" s="291"/>
      <c r="BW170" s="291"/>
      <c r="BX170" s="291"/>
      <c r="BY170" s="291"/>
      <c r="BZ170" s="291"/>
      <c r="CA170" s="291"/>
      <c r="CB170" s="291"/>
      <c r="CC170" s="291"/>
      <c r="CD170" s="291"/>
      <c r="CE170" s="291"/>
      <c r="CF170" s="291"/>
      <c r="CG170" s="291"/>
      <c r="CH170" s="291"/>
      <c r="CI170" s="291"/>
      <c r="CJ170" s="291"/>
      <c r="CK170" s="291"/>
      <c r="CL170" s="291"/>
      <c r="CM170" s="291"/>
      <c r="CN170" s="291"/>
      <c r="CO170" s="291"/>
      <c r="CP170" s="291"/>
      <c r="CQ170" s="291"/>
      <c r="CR170" s="291"/>
      <c r="CS170" s="291"/>
      <c r="CT170" s="291"/>
      <c r="CU170" s="291"/>
      <c r="CV170" s="291"/>
      <c r="CW170" s="291"/>
      <c r="CX170" s="291"/>
      <c r="CY170" s="291"/>
      <c r="CZ170" s="291"/>
      <c r="DA170" s="291"/>
      <c r="DB170" s="291"/>
      <c r="DC170" s="291"/>
      <c r="DD170" s="291"/>
      <c r="DE170" s="291"/>
      <c r="DF170" s="291"/>
      <c r="DG170" s="291"/>
      <c r="DH170" s="291"/>
      <c r="DI170" s="291"/>
      <c r="DJ170" s="291"/>
      <c r="DK170" s="291"/>
      <c r="DL170" s="291"/>
      <c r="DM170" s="291"/>
      <c r="DN170" s="291"/>
      <c r="DO170" s="291"/>
      <c r="DP170" s="291"/>
      <c r="DQ170" s="291"/>
      <c r="DR170" s="291"/>
      <c r="DS170" s="291"/>
      <c r="DT170" s="291"/>
      <c r="DU170" s="291"/>
      <c r="DV170" s="291"/>
      <c r="DW170" s="291"/>
      <c r="DX170" s="291"/>
      <c r="DY170" s="291"/>
      <c r="DZ170" s="291"/>
      <c r="EA170" s="291"/>
      <c r="EB170" s="291"/>
      <c r="EC170" s="291"/>
      <c r="ED170" s="291"/>
      <c r="EE170" s="291"/>
      <c r="EF170" s="291"/>
      <c r="EG170" s="291"/>
      <c r="EH170" s="291"/>
      <c r="EI170" s="291"/>
      <c r="EJ170" s="291"/>
      <c r="EK170" s="291"/>
      <c r="EL170" s="291"/>
      <c r="EM170" s="291"/>
      <c r="EN170" s="291"/>
      <c r="EO170" s="291"/>
      <c r="EP170" s="291"/>
      <c r="EQ170" s="291"/>
      <c r="ER170" s="291"/>
      <c r="ES170" s="291"/>
      <c r="ET170" s="291"/>
      <c r="EU170" s="291"/>
      <c r="EV170" s="291"/>
      <c r="EW170" s="291"/>
      <c r="EX170" s="291"/>
      <c r="EY170" s="291"/>
      <c r="EZ170" s="291"/>
      <c r="FA170" s="291"/>
      <c r="FB170" s="291"/>
      <c r="FC170" s="291"/>
      <c r="FD170" s="291"/>
      <c r="FE170" s="291"/>
      <c r="FF170" s="291"/>
      <c r="FG170" s="291"/>
      <c r="FH170" s="291"/>
      <c r="FI170" s="291"/>
      <c r="FJ170" s="291"/>
      <c r="FK170" s="291"/>
      <c r="FL170" s="291"/>
      <c r="FM170" s="291"/>
      <c r="FN170" s="291"/>
      <c r="FO170" s="291"/>
      <c r="FP170" s="291"/>
      <c r="FQ170" s="291"/>
      <c r="FR170" s="291"/>
      <c r="FS170" s="291"/>
      <c r="FT170" s="291"/>
      <c r="FU170" s="291"/>
      <c r="FV170" s="291"/>
      <c r="FW170" s="291"/>
      <c r="FX170" s="291"/>
      <c r="FY170" s="291"/>
      <c r="FZ170" s="291"/>
      <c r="GA170" s="291"/>
      <c r="GB170" s="291"/>
      <c r="GC170" s="291"/>
      <c r="GD170" s="291"/>
      <c r="GE170" s="291"/>
      <c r="GF170" s="291"/>
      <c r="GG170" s="291"/>
      <c r="GH170" s="291"/>
      <c r="GI170" s="291"/>
      <c r="GJ170" s="291"/>
      <c r="GK170" s="291"/>
      <c r="GL170" s="291"/>
      <c r="GM170" s="291"/>
      <c r="GN170" s="291"/>
      <c r="GO170" s="291"/>
      <c r="GP170" s="291"/>
      <c r="GQ170" s="291"/>
      <c r="GR170" s="291"/>
      <c r="GS170" s="291"/>
      <c r="GT170" s="291"/>
      <c r="GU170" s="291"/>
      <c r="GV170" s="291"/>
      <c r="GW170" s="291"/>
      <c r="GX170" s="291"/>
      <c r="GY170" s="291"/>
      <c r="GZ170" s="291"/>
      <c r="HA170" s="291"/>
      <c r="HB170" s="291"/>
      <c r="HC170" s="291"/>
      <c r="HD170" s="291"/>
      <c r="HE170" s="291"/>
      <c r="HF170" s="291"/>
      <c r="HG170" s="291"/>
      <c r="HH170" s="291"/>
      <c r="HI170" s="291"/>
      <c r="HJ170" s="291"/>
      <c r="HK170" s="291"/>
      <c r="HL170" s="291"/>
      <c r="HM170" s="291"/>
      <c r="HN170" s="291"/>
      <c r="HO170" s="291"/>
      <c r="HP170" s="291"/>
      <c r="HQ170" s="291"/>
    </row>
    <row r="171" ht="12.0" customHeight="1">
      <c r="A171" s="281">
        <f t="shared" si="44"/>
        <v>166</v>
      </c>
      <c r="B171" s="282">
        <f>'4. Summary statistics'!B406</f>
        <v>44918</v>
      </c>
      <c r="C171" s="283" t="str">
        <f t="shared" si="22"/>
        <v>12-2022</v>
      </c>
      <c r="D171" s="284">
        <f>'4. Summary statistics'!C406</f>
        <v>44554</v>
      </c>
      <c r="E171" s="285" t="str">
        <f>'4. Summary statistics'!D406</f>
        <v>LKA36422L231</v>
      </c>
      <c r="F171" s="286">
        <f>'4. Summary statistics'!G406</f>
        <v>17000</v>
      </c>
      <c r="G171" s="287">
        <f t="shared" si="23"/>
        <v>364</v>
      </c>
      <c r="H171" s="288"/>
      <c r="I171" s="283"/>
      <c r="J171" s="289"/>
      <c r="K171" s="289"/>
      <c r="L171" s="289"/>
      <c r="M171" s="289"/>
      <c r="N171" s="289"/>
      <c r="O171" s="289"/>
      <c r="P171" s="52"/>
      <c r="Q171" s="52"/>
      <c r="R171" s="52"/>
      <c r="S171" s="202"/>
      <c r="T171" s="202"/>
      <c r="U171" s="202"/>
      <c r="V171" s="290">
        <f>'4. Summary statistics'!B406</f>
        <v>44918</v>
      </c>
      <c r="W171" s="202">
        <f t="shared" ref="W171:X171" si="1675">W170</f>
        <v>1.2178</v>
      </c>
      <c r="X171" s="202">
        <f t="shared" si="1675"/>
        <v>1.0844</v>
      </c>
      <c r="Y171" s="202"/>
      <c r="Z171" s="291">
        <f t="shared" si="25"/>
        <v>45283</v>
      </c>
      <c r="AA171" s="202">
        <f t="shared" ref="AA171:AB171" si="1676">AA170</f>
        <v>1.2178</v>
      </c>
      <c r="AB171" s="202">
        <f t="shared" si="1676"/>
        <v>1.0844</v>
      </c>
      <c r="AC171" s="202"/>
      <c r="AD171" s="291">
        <f t="shared" si="27"/>
        <v>45649</v>
      </c>
      <c r="AE171" s="202">
        <f t="shared" ref="AE171:AF171" si="1677">AE170</f>
        <v>1.2178</v>
      </c>
      <c r="AF171" s="202">
        <f t="shared" si="1677"/>
        <v>1.0844</v>
      </c>
      <c r="AG171" s="202"/>
      <c r="AH171" s="291">
        <f t="shared" si="29"/>
        <v>46014</v>
      </c>
      <c r="AI171" s="202">
        <f t="shared" ref="AI171:AJ171" si="1678">AI170</f>
        <v>1.2178</v>
      </c>
      <c r="AJ171" s="202">
        <f t="shared" si="1678"/>
        <v>1.0844</v>
      </c>
      <c r="AK171" s="202"/>
      <c r="AL171" s="291">
        <f t="shared" si="31"/>
        <v>46379</v>
      </c>
      <c r="AM171" s="202">
        <f t="shared" ref="AM171:AN171" si="1679">AM170</f>
        <v>1.2178</v>
      </c>
      <c r="AN171" s="202">
        <f t="shared" si="1679"/>
        <v>1.0844</v>
      </c>
      <c r="AO171" s="202"/>
      <c r="AP171" s="291">
        <f t="shared" si="33"/>
        <v>46744</v>
      </c>
      <c r="AQ171" s="202">
        <f t="shared" ref="AQ171:AR171" si="1680">AQ170</f>
        <v>1.2178</v>
      </c>
      <c r="AR171" s="202">
        <f t="shared" si="1680"/>
        <v>1.0844</v>
      </c>
      <c r="AS171" s="202"/>
      <c r="AT171" s="291">
        <f t="shared" si="35"/>
        <v>47110</v>
      </c>
      <c r="AU171" s="202">
        <f t="shared" ref="AU171:AV171" si="1681">AU170</f>
        <v>1.2178</v>
      </c>
      <c r="AV171" s="202">
        <f t="shared" si="1681"/>
        <v>1.0844</v>
      </c>
      <c r="AW171" s="202"/>
      <c r="AX171" s="291">
        <f t="shared" si="37"/>
        <v>47475</v>
      </c>
      <c r="AY171" s="202">
        <f t="shared" ref="AY171:AZ171" si="1682">AY170</f>
        <v>1.2178</v>
      </c>
      <c r="AZ171" s="202">
        <f t="shared" si="1682"/>
        <v>1.0844</v>
      </c>
      <c r="BA171" s="202"/>
      <c r="BB171" s="291">
        <f t="shared" si="39"/>
        <v>47840</v>
      </c>
      <c r="BC171" s="202">
        <f t="shared" ref="BC171:BD171" si="1683">BC170</f>
        <v>1.2178</v>
      </c>
      <c r="BD171" s="202">
        <f t="shared" si="1683"/>
        <v>1.0844</v>
      </c>
      <c r="BE171" s="202"/>
      <c r="BF171" s="291">
        <f t="shared" si="41"/>
        <v>48205</v>
      </c>
      <c r="BG171" s="202">
        <f t="shared" ref="BG171:BH171" si="1684">BG170</f>
        <v>1.2178</v>
      </c>
      <c r="BH171" s="202">
        <f t="shared" si="1684"/>
        <v>1.0844</v>
      </c>
      <c r="BI171" s="202"/>
      <c r="BJ171" s="291">
        <f t="shared" si="43"/>
        <v>48571</v>
      </c>
      <c r="BK171" s="291"/>
      <c r="BL171" s="291"/>
      <c r="BM171" s="291"/>
      <c r="BN171" s="291"/>
      <c r="BO171" s="291"/>
      <c r="BP171" s="291"/>
      <c r="BQ171" s="291"/>
      <c r="BR171" s="291"/>
      <c r="BS171" s="291"/>
      <c r="BT171" s="291"/>
      <c r="BU171" s="291"/>
      <c r="BV171" s="291"/>
      <c r="BW171" s="291"/>
      <c r="BX171" s="291"/>
      <c r="BY171" s="291"/>
      <c r="BZ171" s="291"/>
      <c r="CA171" s="291"/>
      <c r="CB171" s="291"/>
      <c r="CC171" s="291"/>
      <c r="CD171" s="291"/>
      <c r="CE171" s="291"/>
      <c r="CF171" s="291"/>
      <c r="CG171" s="291"/>
      <c r="CH171" s="291"/>
      <c r="CI171" s="291"/>
      <c r="CJ171" s="291"/>
      <c r="CK171" s="291"/>
      <c r="CL171" s="291"/>
      <c r="CM171" s="291"/>
      <c r="CN171" s="291"/>
      <c r="CO171" s="291"/>
      <c r="CP171" s="291"/>
      <c r="CQ171" s="291"/>
      <c r="CR171" s="291"/>
      <c r="CS171" s="291"/>
      <c r="CT171" s="291"/>
      <c r="CU171" s="291"/>
      <c r="CV171" s="291"/>
      <c r="CW171" s="291"/>
      <c r="CX171" s="291"/>
      <c r="CY171" s="291"/>
      <c r="CZ171" s="291"/>
      <c r="DA171" s="291"/>
      <c r="DB171" s="291"/>
      <c r="DC171" s="291"/>
      <c r="DD171" s="291"/>
      <c r="DE171" s="291"/>
      <c r="DF171" s="291"/>
      <c r="DG171" s="291"/>
      <c r="DH171" s="291"/>
      <c r="DI171" s="291"/>
      <c r="DJ171" s="291"/>
      <c r="DK171" s="291"/>
      <c r="DL171" s="291"/>
      <c r="DM171" s="291"/>
      <c r="DN171" s="291"/>
      <c r="DO171" s="291"/>
      <c r="DP171" s="291"/>
      <c r="DQ171" s="291"/>
      <c r="DR171" s="291"/>
      <c r="DS171" s="291"/>
      <c r="DT171" s="291"/>
      <c r="DU171" s="291"/>
      <c r="DV171" s="291"/>
      <c r="DW171" s="291"/>
      <c r="DX171" s="291"/>
      <c r="DY171" s="291"/>
      <c r="DZ171" s="291"/>
      <c r="EA171" s="291"/>
      <c r="EB171" s="291"/>
      <c r="EC171" s="291"/>
      <c r="ED171" s="291"/>
      <c r="EE171" s="291"/>
      <c r="EF171" s="291"/>
      <c r="EG171" s="291"/>
      <c r="EH171" s="291"/>
      <c r="EI171" s="291"/>
      <c r="EJ171" s="291"/>
      <c r="EK171" s="291"/>
      <c r="EL171" s="291"/>
      <c r="EM171" s="291"/>
      <c r="EN171" s="291"/>
      <c r="EO171" s="291"/>
      <c r="EP171" s="291"/>
      <c r="EQ171" s="291"/>
      <c r="ER171" s="291"/>
      <c r="ES171" s="291"/>
      <c r="ET171" s="291"/>
      <c r="EU171" s="291"/>
      <c r="EV171" s="291"/>
      <c r="EW171" s="291"/>
      <c r="EX171" s="291"/>
      <c r="EY171" s="291"/>
      <c r="EZ171" s="291"/>
      <c r="FA171" s="291"/>
      <c r="FB171" s="291"/>
      <c r="FC171" s="291"/>
      <c r="FD171" s="291"/>
      <c r="FE171" s="291"/>
      <c r="FF171" s="291"/>
      <c r="FG171" s="291"/>
      <c r="FH171" s="291"/>
      <c r="FI171" s="291"/>
      <c r="FJ171" s="291"/>
      <c r="FK171" s="291"/>
      <c r="FL171" s="291"/>
      <c r="FM171" s="291"/>
      <c r="FN171" s="291"/>
      <c r="FO171" s="291"/>
      <c r="FP171" s="291"/>
      <c r="FQ171" s="291"/>
      <c r="FR171" s="291"/>
      <c r="FS171" s="291"/>
      <c r="FT171" s="291"/>
      <c r="FU171" s="291"/>
      <c r="FV171" s="291"/>
      <c r="FW171" s="291"/>
      <c r="FX171" s="291"/>
      <c r="FY171" s="291"/>
      <c r="FZ171" s="291"/>
      <c r="GA171" s="291"/>
      <c r="GB171" s="291"/>
      <c r="GC171" s="291"/>
      <c r="GD171" s="291"/>
      <c r="GE171" s="291"/>
      <c r="GF171" s="291"/>
      <c r="GG171" s="291"/>
      <c r="GH171" s="291"/>
      <c r="GI171" s="291"/>
      <c r="GJ171" s="291"/>
      <c r="GK171" s="291"/>
      <c r="GL171" s="291"/>
      <c r="GM171" s="291"/>
      <c r="GN171" s="291"/>
      <c r="GO171" s="291"/>
      <c r="GP171" s="291"/>
      <c r="GQ171" s="291"/>
      <c r="GR171" s="291"/>
      <c r="GS171" s="291"/>
      <c r="GT171" s="291"/>
      <c r="GU171" s="291"/>
      <c r="GV171" s="291"/>
      <c r="GW171" s="291"/>
      <c r="GX171" s="291"/>
      <c r="GY171" s="291"/>
      <c r="GZ171" s="291"/>
      <c r="HA171" s="291"/>
      <c r="HB171" s="291"/>
      <c r="HC171" s="291"/>
      <c r="HD171" s="291"/>
      <c r="HE171" s="291"/>
      <c r="HF171" s="291"/>
      <c r="HG171" s="291"/>
      <c r="HH171" s="291"/>
      <c r="HI171" s="291"/>
      <c r="HJ171" s="291"/>
      <c r="HK171" s="291"/>
      <c r="HL171" s="291"/>
      <c r="HM171" s="291"/>
      <c r="HN171" s="291"/>
      <c r="HO171" s="291"/>
      <c r="HP171" s="291"/>
      <c r="HQ171" s="291"/>
    </row>
    <row r="172" ht="12.0" customHeight="1">
      <c r="A172" s="281">
        <f t="shared" si="44"/>
        <v>167</v>
      </c>
      <c r="B172" s="282">
        <f>'4. Summary statistics'!B407</f>
        <v>44918</v>
      </c>
      <c r="C172" s="283" t="str">
        <f t="shared" si="22"/>
        <v>12-2022</v>
      </c>
      <c r="D172" s="284">
        <f>'4. Summary statistics'!C407</f>
        <v>44736</v>
      </c>
      <c r="E172" s="285" t="str">
        <f>'4. Summary statistics'!D407</f>
        <v>LKA18222L237</v>
      </c>
      <c r="F172" s="286">
        <f>'4. Summary statistics'!G407</f>
        <v>6029</v>
      </c>
      <c r="G172" s="287">
        <f t="shared" si="23"/>
        <v>182</v>
      </c>
      <c r="H172" s="288"/>
      <c r="I172" s="283"/>
      <c r="J172" s="289"/>
      <c r="K172" s="289"/>
      <c r="L172" s="289"/>
      <c r="M172" s="289"/>
      <c r="N172" s="289"/>
      <c r="O172" s="289"/>
      <c r="P172" s="52"/>
      <c r="Q172" s="52"/>
      <c r="R172" s="52"/>
      <c r="S172" s="202"/>
      <c r="T172" s="202"/>
      <c r="U172" s="202"/>
      <c r="V172" s="290">
        <f>'4. Summary statistics'!B407</f>
        <v>44918</v>
      </c>
      <c r="W172" s="202">
        <f t="shared" ref="W172:X172" si="1685">W171</f>
        <v>1.2178</v>
      </c>
      <c r="X172" s="202">
        <f t="shared" si="1685"/>
        <v>1.0844</v>
      </c>
      <c r="Y172" s="202"/>
      <c r="Z172" s="291">
        <f t="shared" si="25"/>
        <v>45283</v>
      </c>
      <c r="AA172" s="202">
        <f t="shared" ref="AA172:AB172" si="1686">AA171</f>
        <v>1.2178</v>
      </c>
      <c r="AB172" s="202">
        <f t="shared" si="1686"/>
        <v>1.0844</v>
      </c>
      <c r="AC172" s="202"/>
      <c r="AD172" s="291">
        <f t="shared" si="27"/>
        <v>45649</v>
      </c>
      <c r="AE172" s="202">
        <f t="shared" ref="AE172:AF172" si="1687">AE171</f>
        <v>1.2178</v>
      </c>
      <c r="AF172" s="202">
        <f t="shared" si="1687"/>
        <v>1.0844</v>
      </c>
      <c r="AG172" s="202"/>
      <c r="AH172" s="291">
        <f t="shared" si="29"/>
        <v>46014</v>
      </c>
      <c r="AI172" s="202">
        <f t="shared" ref="AI172:AJ172" si="1688">AI171</f>
        <v>1.2178</v>
      </c>
      <c r="AJ172" s="202">
        <f t="shared" si="1688"/>
        <v>1.0844</v>
      </c>
      <c r="AK172" s="202"/>
      <c r="AL172" s="291">
        <f t="shared" si="31"/>
        <v>46379</v>
      </c>
      <c r="AM172" s="202">
        <f t="shared" ref="AM172:AN172" si="1689">AM171</f>
        <v>1.2178</v>
      </c>
      <c r="AN172" s="202">
        <f t="shared" si="1689"/>
        <v>1.0844</v>
      </c>
      <c r="AO172" s="202"/>
      <c r="AP172" s="291">
        <f t="shared" si="33"/>
        <v>46744</v>
      </c>
      <c r="AQ172" s="202">
        <f t="shared" ref="AQ172:AR172" si="1690">AQ171</f>
        <v>1.2178</v>
      </c>
      <c r="AR172" s="202">
        <f t="shared" si="1690"/>
        <v>1.0844</v>
      </c>
      <c r="AS172" s="202"/>
      <c r="AT172" s="291">
        <f t="shared" si="35"/>
        <v>47110</v>
      </c>
      <c r="AU172" s="202">
        <f t="shared" ref="AU172:AV172" si="1691">AU171</f>
        <v>1.2178</v>
      </c>
      <c r="AV172" s="202">
        <f t="shared" si="1691"/>
        <v>1.0844</v>
      </c>
      <c r="AW172" s="202"/>
      <c r="AX172" s="291">
        <f t="shared" si="37"/>
        <v>47475</v>
      </c>
      <c r="AY172" s="202">
        <f t="shared" ref="AY172:AZ172" si="1692">AY171</f>
        <v>1.2178</v>
      </c>
      <c r="AZ172" s="202">
        <f t="shared" si="1692"/>
        <v>1.0844</v>
      </c>
      <c r="BA172" s="202"/>
      <c r="BB172" s="291">
        <f t="shared" si="39"/>
        <v>47840</v>
      </c>
      <c r="BC172" s="202">
        <f t="shared" ref="BC172:BD172" si="1693">BC171</f>
        <v>1.2178</v>
      </c>
      <c r="BD172" s="202">
        <f t="shared" si="1693"/>
        <v>1.0844</v>
      </c>
      <c r="BE172" s="202"/>
      <c r="BF172" s="291">
        <f t="shared" si="41"/>
        <v>48205</v>
      </c>
      <c r="BG172" s="202">
        <f t="shared" ref="BG172:BH172" si="1694">BG171</f>
        <v>1.2178</v>
      </c>
      <c r="BH172" s="202">
        <f t="shared" si="1694"/>
        <v>1.0844</v>
      </c>
      <c r="BI172" s="202"/>
      <c r="BJ172" s="291">
        <f t="shared" si="43"/>
        <v>48571</v>
      </c>
      <c r="BK172" s="291"/>
      <c r="BL172" s="291"/>
      <c r="BM172" s="291"/>
      <c r="BN172" s="291"/>
      <c r="BO172" s="291"/>
      <c r="BP172" s="291"/>
      <c r="BQ172" s="291"/>
      <c r="BR172" s="291"/>
      <c r="BS172" s="291"/>
      <c r="BT172" s="291"/>
      <c r="BU172" s="291"/>
      <c r="BV172" s="291"/>
      <c r="BW172" s="291"/>
      <c r="BX172" s="291"/>
      <c r="BY172" s="291"/>
      <c r="BZ172" s="291"/>
      <c r="CA172" s="291"/>
      <c r="CB172" s="291"/>
      <c r="CC172" s="291"/>
      <c r="CD172" s="291"/>
      <c r="CE172" s="291"/>
      <c r="CF172" s="291"/>
      <c r="CG172" s="291"/>
      <c r="CH172" s="291"/>
      <c r="CI172" s="291"/>
      <c r="CJ172" s="291"/>
      <c r="CK172" s="291"/>
      <c r="CL172" s="291"/>
      <c r="CM172" s="291"/>
      <c r="CN172" s="291"/>
      <c r="CO172" s="291"/>
      <c r="CP172" s="291"/>
      <c r="CQ172" s="291"/>
      <c r="CR172" s="291"/>
      <c r="CS172" s="291"/>
      <c r="CT172" s="291"/>
      <c r="CU172" s="291"/>
      <c r="CV172" s="291"/>
      <c r="CW172" s="291"/>
      <c r="CX172" s="291"/>
      <c r="CY172" s="291"/>
      <c r="CZ172" s="291"/>
      <c r="DA172" s="291"/>
      <c r="DB172" s="291"/>
      <c r="DC172" s="291"/>
      <c r="DD172" s="291"/>
      <c r="DE172" s="291"/>
      <c r="DF172" s="291"/>
      <c r="DG172" s="291"/>
      <c r="DH172" s="291"/>
      <c r="DI172" s="291"/>
      <c r="DJ172" s="291"/>
      <c r="DK172" s="291"/>
      <c r="DL172" s="291"/>
      <c r="DM172" s="291"/>
      <c r="DN172" s="291"/>
      <c r="DO172" s="291"/>
      <c r="DP172" s="291"/>
      <c r="DQ172" s="291"/>
      <c r="DR172" s="291"/>
      <c r="DS172" s="291"/>
      <c r="DT172" s="291"/>
      <c r="DU172" s="291"/>
      <c r="DV172" s="291"/>
      <c r="DW172" s="291"/>
      <c r="DX172" s="291"/>
      <c r="DY172" s="291"/>
      <c r="DZ172" s="291"/>
      <c r="EA172" s="291"/>
      <c r="EB172" s="291"/>
      <c r="EC172" s="291"/>
      <c r="ED172" s="291"/>
      <c r="EE172" s="291"/>
      <c r="EF172" s="291"/>
      <c r="EG172" s="291"/>
      <c r="EH172" s="291"/>
      <c r="EI172" s="291"/>
      <c r="EJ172" s="291"/>
      <c r="EK172" s="291"/>
      <c r="EL172" s="291"/>
      <c r="EM172" s="291"/>
      <c r="EN172" s="291"/>
      <c r="EO172" s="291"/>
      <c r="EP172" s="291"/>
      <c r="EQ172" s="291"/>
      <c r="ER172" s="291"/>
      <c r="ES172" s="291"/>
      <c r="ET172" s="291"/>
      <c r="EU172" s="291"/>
      <c r="EV172" s="291"/>
      <c r="EW172" s="291"/>
      <c r="EX172" s="291"/>
      <c r="EY172" s="291"/>
      <c r="EZ172" s="291"/>
      <c r="FA172" s="291"/>
      <c r="FB172" s="291"/>
      <c r="FC172" s="291"/>
      <c r="FD172" s="291"/>
      <c r="FE172" s="291"/>
      <c r="FF172" s="291"/>
      <c r="FG172" s="291"/>
      <c r="FH172" s="291"/>
      <c r="FI172" s="291"/>
      <c r="FJ172" s="291"/>
      <c r="FK172" s="291"/>
      <c r="FL172" s="291"/>
      <c r="FM172" s="291"/>
      <c r="FN172" s="291"/>
      <c r="FO172" s="291"/>
      <c r="FP172" s="291"/>
      <c r="FQ172" s="291"/>
      <c r="FR172" s="291"/>
      <c r="FS172" s="291"/>
      <c r="FT172" s="291"/>
      <c r="FU172" s="291"/>
      <c r="FV172" s="291"/>
      <c r="FW172" s="291"/>
      <c r="FX172" s="291"/>
      <c r="FY172" s="291"/>
      <c r="FZ172" s="291"/>
      <c r="GA172" s="291"/>
      <c r="GB172" s="291"/>
      <c r="GC172" s="291"/>
      <c r="GD172" s="291"/>
      <c r="GE172" s="291"/>
      <c r="GF172" s="291"/>
      <c r="GG172" s="291"/>
      <c r="GH172" s="291"/>
      <c r="GI172" s="291"/>
      <c r="GJ172" s="291"/>
      <c r="GK172" s="291"/>
      <c r="GL172" s="291"/>
      <c r="GM172" s="291"/>
      <c r="GN172" s="291"/>
      <c r="GO172" s="291"/>
      <c r="GP172" s="291"/>
      <c r="GQ172" s="291"/>
      <c r="GR172" s="291"/>
      <c r="GS172" s="291"/>
      <c r="GT172" s="291"/>
      <c r="GU172" s="291"/>
      <c r="GV172" s="291"/>
      <c r="GW172" s="291"/>
      <c r="GX172" s="291"/>
      <c r="GY172" s="291"/>
      <c r="GZ172" s="291"/>
      <c r="HA172" s="291"/>
      <c r="HB172" s="291"/>
      <c r="HC172" s="291"/>
      <c r="HD172" s="291"/>
      <c r="HE172" s="291"/>
      <c r="HF172" s="291"/>
      <c r="HG172" s="291"/>
      <c r="HH172" s="291"/>
      <c r="HI172" s="291"/>
      <c r="HJ172" s="291"/>
      <c r="HK172" s="291"/>
      <c r="HL172" s="291"/>
      <c r="HM172" s="291"/>
      <c r="HN172" s="291"/>
      <c r="HO172" s="291"/>
      <c r="HP172" s="291"/>
      <c r="HQ172" s="291"/>
    </row>
    <row r="173" ht="12.0" customHeight="1">
      <c r="A173" s="281">
        <f t="shared" si="44"/>
        <v>168</v>
      </c>
      <c r="B173" s="282">
        <f>'4. Summary statistics'!B408</f>
        <v>44918</v>
      </c>
      <c r="C173" s="283" t="str">
        <f t="shared" si="22"/>
        <v>12-2022</v>
      </c>
      <c r="D173" s="284">
        <f>'4. Summary statistics'!C408</f>
        <v>44788</v>
      </c>
      <c r="E173" s="285" t="str">
        <f>'4. Summary statistics'!D408</f>
        <v>LKA36422L231</v>
      </c>
      <c r="F173" s="286">
        <f>'4. Summary statistics'!G408</f>
        <v>33305.63</v>
      </c>
      <c r="G173" s="287">
        <f t="shared" si="23"/>
        <v>130</v>
      </c>
      <c r="H173" s="288"/>
      <c r="I173" s="283"/>
      <c r="J173" s="289"/>
      <c r="K173" s="289"/>
      <c r="L173" s="289"/>
      <c r="M173" s="289"/>
      <c r="N173" s="289"/>
      <c r="O173" s="289"/>
      <c r="P173" s="52"/>
      <c r="Q173" s="52"/>
      <c r="R173" s="52"/>
      <c r="S173" s="202"/>
      <c r="T173" s="202"/>
      <c r="U173" s="202"/>
      <c r="V173" s="290">
        <f>'4. Summary statistics'!B408</f>
        <v>44918</v>
      </c>
      <c r="W173" s="202">
        <f t="shared" ref="W173:X173" si="1695">W172</f>
        <v>1.2178</v>
      </c>
      <c r="X173" s="202">
        <f t="shared" si="1695"/>
        <v>1.0844</v>
      </c>
      <c r="Y173" s="202"/>
      <c r="Z173" s="291">
        <f t="shared" si="25"/>
        <v>45283</v>
      </c>
      <c r="AA173" s="202">
        <f t="shared" ref="AA173:AB173" si="1696">AA172</f>
        <v>1.2178</v>
      </c>
      <c r="AB173" s="202">
        <f t="shared" si="1696"/>
        <v>1.0844</v>
      </c>
      <c r="AC173" s="202"/>
      <c r="AD173" s="291">
        <f t="shared" si="27"/>
        <v>45649</v>
      </c>
      <c r="AE173" s="202">
        <f t="shared" ref="AE173:AF173" si="1697">AE172</f>
        <v>1.2178</v>
      </c>
      <c r="AF173" s="202">
        <f t="shared" si="1697"/>
        <v>1.0844</v>
      </c>
      <c r="AG173" s="202"/>
      <c r="AH173" s="291">
        <f t="shared" si="29"/>
        <v>46014</v>
      </c>
      <c r="AI173" s="202">
        <f t="shared" ref="AI173:AJ173" si="1698">AI172</f>
        <v>1.2178</v>
      </c>
      <c r="AJ173" s="202">
        <f t="shared" si="1698"/>
        <v>1.0844</v>
      </c>
      <c r="AK173" s="202"/>
      <c r="AL173" s="291">
        <f t="shared" si="31"/>
        <v>46379</v>
      </c>
      <c r="AM173" s="202">
        <f t="shared" ref="AM173:AN173" si="1699">AM172</f>
        <v>1.2178</v>
      </c>
      <c r="AN173" s="202">
        <f t="shared" si="1699"/>
        <v>1.0844</v>
      </c>
      <c r="AO173" s="202"/>
      <c r="AP173" s="291">
        <f t="shared" si="33"/>
        <v>46744</v>
      </c>
      <c r="AQ173" s="202">
        <f t="shared" ref="AQ173:AR173" si="1700">AQ172</f>
        <v>1.2178</v>
      </c>
      <c r="AR173" s="202">
        <f t="shared" si="1700"/>
        <v>1.0844</v>
      </c>
      <c r="AS173" s="202"/>
      <c r="AT173" s="291">
        <f t="shared" si="35"/>
        <v>47110</v>
      </c>
      <c r="AU173" s="202">
        <f t="shared" ref="AU173:AV173" si="1701">AU172</f>
        <v>1.2178</v>
      </c>
      <c r="AV173" s="202">
        <f t="shared" si="1701"/>
        <v>1.0844</v>
      </c>
      <c r="AW173" s="202"/>
      <c r="AX173" s="291">
        <f t="shared" si="37"/>
        <v>47475</v>
      </c>
      <c r="AY173" s="202">
        <f t="shared" ref="AY173:AZ173" si="1702">AY172</f>
        <v>1.2178</v>
      </c>
      <c r="AZ173" s="202">
        <f t="shared" si="1702"/>
        <v>1.0844</v>
      </c>
      <c r="BA173" s="202"/>
      <c r="BB173" s="291">
        <f t="shared" si="39"/>
        <v>47840</v>
      </c>
      <c r="BC173" s="202">
        <f t="shared" ref="BC173:BD173" si="1703">BC172</f>
        <v>1.2178</v>
      </c>
      <c r="BD173" s="202">
        <f t="shared" si="1703"/>
        <v>1.0844</v>
      </c>
      <c r="BE173" s="202"/>
      <c r="BF173" s="291">
        <f t="shared" si="41"/>
        <v>48205</v>
      </c>
      <c r="BG173" s="202">
        <f t="shared" ref="BG173:BH173" si="1704">BG172</f>
        <v>1.2178</v>
      </c>
      <c r="BH173" s="202">
        <f t="shared" si="1704"/>
        <v>1.0844</v>
      </c>
      <c r="BI173" s="202"/>
      <c r="BJ173" s="291">
        <f t="shared" si="43"/>
        <v>48571</v>
      </c>
      <c r="BK173" s="291"/>
      <c r="BL173" s="291"/>
      <c r="BM173" s="291"/>
      <c r="BN173" s="291"/>
      <c r="BO173" s="291"/>
      <c r="BP173" s="291"/>
      <c r="BQ173" s="291"/>
      <c r="BR173" s="291"/>
      <c r="BS173" s="291"/>
      <c r="BT173" s="291"/>
      <c r="BU173" s="291"/>
      <c r="BV173" s="291"/>
      <c r="BW173" s="291"/>
      <c r="BX173" s="291"/>
      <c r="BY173" s="291"/>
      <c r="BZ173" s="291"/>
      <c r="CA173" s="291"/>
      <c r="CB173" s="291"/>
      <c r="CC173" s="291"/>
      <c r="CD173" s="291"/>
      <c r="CE173" s="291"/>
      <c r="CF173" s="291"/>
      <c r="CG173" s="291"/>
      <c r="CH173" s="291"/>
      <c r="CI173" s="291"/>
      <c r="CJ173" s="291"/>
      <c r="CK173" s="291"/>
      <c r="CL173" s="291"/>
      <c r="CM173" s="291"/>
      <c r="CN173" s="291"/>
      <c r="CO173" s="291"/>
      <c r="CP173" s="291"/>
      <c r="CQ173" s="291"/>
      <c r="CR173" s="291"/>
      <c r="CS173" s="291"/>
      <c r="CT173" s="291"/>
      <c r="CU173" s="291"/>
      <c r="CV173" s="291"/>
      <c r="CW173" s="291"/>
      <c r="CX173" s="291"/>
      <c r="CY173" s="291"/>
      <c r="CZ173" s="291"/>
      <c r="DA173" s="291"/>
      <c r="DB173" s="291"/>
      <c r="DC173" s="291"/>
      <c r="DD173" s="291"/>
      <c r="DE173" s="291"/>
      <c r="DF173" s="291"/>
      <c r="DG173" s="291"/>
      <c r="DH173" s="291"/>
      <c r="DI173" s="291"/>
      <c r="DJ173" s="291"/>
      <c r="DK173" s="291"/>
      <c r="DL173" s="291"/>
      <c r="DM173" s="291"/>
      <c r="DN173" s="291"/>
      <c r="DO173" s="291"/>
      <c r="DP173" s="291"/>
      <c r="DQ173" s="291"/>
      <c r="DR173" s="291"/>
      <c r="DS173" s="291"/>
      <c r="DT173" s="291"/>
      <c r="DU173" s="291"/>
      <c r="DV173" s="291"/>
      <c r="DW173" s="291"/>
      <c r="DX173" s="291"/>
      <c r="DY173" s="291"/>
      <c r="DZ173" s="291"/>
      <c r="EA173" s="291"/>
      <c r="EB173" s="291"/>
      <c r="EC173" s="291"/>
      <c r="ED173" s="291"/>
      <c r="EE173" s="291"/>
      <c r="EF173" s="291"/>
      <c r="EG173" s="291"/>
      <c r="EH173" s="291"/>
      <c r="EI173" s="291"/>
      <c r="EJ173" s="291"/>
      <c r="EK173" s="291"/>
      <c r="EL173" s="291"/>
      <c r="EM173" s="291"/>
      <c r="EN173" s="291"/>
      <c r="EO173" s="291"/>
      <c r="EP173" s="291"/>
      <c r="EQ173" s="291"/>
      <c r="ER173" s="291"/>
      <c r="ES173" s="291"/>
      <c r="ET173" s="291"/>
      <c r="EU173" s="291"/>
      <c r="EV173" s="291"/>
      <c r="EW173" s="291"/>
      <c r="EX173" s="291"/>
      <c r="EY173" s="291"/>
      <c r="EZ173" s="291"/>
      <c r="FA173" s="291"/>
      <c r="FB173" s="291"/>
      <c r="FC173" s="291"/>
      <c r="FD173" s="291"/>
      <c r="FE173" s="291"/>
      <c r="FF173" s="291"/>
      <c r="FG173" s="291"/>
      <c r="FH173" s="291"/>
      <c r="FI173" s="291"/>
      <c r="FJ173" s="291"/>
      <c r="FK173" s="291"/>
      <c r="FL173" s="291"/>
      <c r="FM173" s="291"/>
      <c r="FN173" s="291"/>
      <c r="FO173" s="291"/>
      <c r="FP173" s="291"/>
      <c r="FQ173" s="291"/>
      <c r="FR173" s="291"/>
      <c r="FS173" s="291"/>
      <c r="FT173" s="291"/>
      <c r="FU173" s="291"/>
      <c r="FV173" s="291"/>
      <c r="FW173" s="291"/>
      <c r="FX173" s="291"/>
      <c r="FY173" s="291"/>
      <c r="FZ173" s="291"/>
      <c r="GA173" s="291"/>
      <c r="GB173" s="291"/>
      <c r="GC173" s="291"/>
      <c r="GD173" s="291"/>
      <c r="GE173" s="291"/>
      <c r="GF173" s="291"/>
      <c r="GG173" s="291"/>
      <c r="GH173" s="291"/>
      <c r="GI173" s="291"/>
      <c r="GJ173" s="291"/>
      <c r="GK173" s="291"/>
      <c r="GL173" s="291"/>
      <c r="GM173" s="291"/>
      <c r="GN173" s="291"/>
      <c r="GO173" s="291"/>
      <c r="GP173" s="291"/>
      <c r="GQ173" s="291"/>
      <c r="GR173" s="291"/>
      <c r="GS173" s="291"/>
      <c r="GT173" s="291"/>
      <c r="GU173" s="291"/>
      <c r="GV173" s="291"/>
      <c r="GW173" s="291"/>
      <c r="GX173" s="291"/>
      <c r="GY173" s="291"/>
      <c r="GZ173" s="291"/>
      <c r="HA173" s="291"/>
      <c r="HB173" s="291"/>
      <c r="HC173" s="291"/>
      <c r="HD173" s="291"/>
      <c r="HE173" s="291"/>
      <c r="HF173" s="291"/>
      <c r="HG173" s="291"/>
      <c r="HH173" s="291"/>
      <c r="HI173" s="291"/>
      <c r="HJ173" s="291"/>
      <c r="HK173" s="291"/>
      <c r="HL173" s="291"/>
      <c r="HM173" s="291"/>
      <c r="HN173" s="291"/>
      <c r="HO173" s="291"/>
      <c r="HP173" s="291"/>
      <c r="HQ173" s="291"/>
    </row>
    <row r="174" ht="12.0" customHeight="1">
      <c r="A174" s="281">
        <f t="shared" si="44"/>
        <v>169</v>
      </c>
      <c r="B174" s="282">
        <f>'4. Summary statistics'!B409</f>
        <v>44918</v>
      </c>
      <c r="C174" s="283" t="str">
        <f t="shared" si="22"/>
        <v>12-2022</v>
      </c>
      <c r="D174" s="284">
        <f>'4. Summary statistics'!C409</f>
        <v>44764</v>
      </c>
      <c r="E174" s="285" t="str">
        <f>'4. Summary statistics'!D409</f>
        <v>LKA36422L231</v>
      </c>
      <c r="F174" s="286">
        <f>'4. Summary statistics'!G409</f>
        <v>33301.48</v>
      </c>
      <c r="G174" s="287">
        <f t="shared" si="23"/>
        <v>154</v>
      </c>
      <c r="H174" s="288"/>
      <c r="I174" s="283"/>
      <c r="J174" s="289"/>
      <c r="K174" s="289"/>
      <c r="L174" s="289"/>
      <c r="M174" s="289"/>
      <c r="N174" s="289"/>
      <c r="O174" s="289"/>
      <c r="P174" s="52"/>
      <c r="Q174" s="52"/>
      <c r="R174" s="52"/>
      <c r="S174" s="202"/>
      <c r="T174" s="202"/>
      <c r="U174" s="202"/>
      <c r="V174" s="290">
        <f>'4. Summary statistics'!B409</f>
        <v>44918</v>
      </c>
      <c r="W174" s="202">
        <f t="shared" ref="W174:X174" si="1705">W173</f>
        <v>1.2178</v>
      </c>
      <c r="X174" s="202">
        <f t="shared" si="1705"/>
        <v>1.0844</v>
      </c>
      <c r="Y174" s="202"/>
      <c r="Z174" s="291">
        <f t="shared" si="25"/>
        <v>45283</v>
      </c>
      <c r="AA174" s="202">
        <f t="shared" ref="AA174:AB174" si="1706">AA173</f>
        <v>1.2178</v>
      </c>
      <c r="AB174" s="202">
        <f t="shared" si="1706"/>
        <v>1.0844</v>
      </c>
      <c r="AC174" s="202"/>
      <c r="AD174" s="291">
        <f t="shared" si="27"/>
        <v>45649</v>
      </c>
      <c r="AE174" s="202">
        <f t="shared" ref="AE174:AF174" si="1707">AE173</f>
        <v>1.2178</v>
      </c>
      <c r="AF174" s="202">
        <f t="shared" si="1707"/>
        <v>1.0844</v>
      </c>
      <c r="AG174" s="202"/>
      <c r="AH174" s="291">
        <f t="shared" si="29"/>
        <v>46014</v>
      </c>
      <c r="AI174" s="202">
        <f t="shared" ref="AI174:AJ174" si="1708">AI173</f>
        <v>1.2178</v>
      </c>
      <c r="AJ174" s="202">
        <f t="shared" si="1708"/>
        <v>1.0844</v>
      </c>
      <c r="AK174" s="202"/>
      <c r="AL174" s="291">
        <f t="shared" si="31"/>
        <v>46379</v>
      </c>
      <c r="AM174" s="202">
        <f t="shared" ref="AM174:AN174" si="1709">AM173</f>
        <v>1.2178</v>
      </c>
      <c r="AN174" s="202">
        <f t="shared" si="1709"/>
        <v>1.0844</v>
      </c>
      <c r="AO174" s="202"/>
      <c r="AP174" s="291">
        <f t="shared" si="33"/>
        <v>46744</v>
      </c>
      <c r="AQ174" s="202">
        <f t="shared" ref="AQ174:AR174" si="1710">AQ173</f>
        <v>1.2178</v>
      </c>
      <c r="AR174" s="202">
        <f t="shared" si="1710"/>
        <v>1.0844</v>
      </c>
      <c r="AS174" s="202"/>
      <c r="AT174" s="291">
        <f t="shared" si="35"/>
        <v>47110</v>
      </c>
      <c r="AU174" s="202">
        <f t="shared" ref="AU174:AV174" si="1711">AU173</f>
        <v>1.2178</v>
      </c>
      <c r="AV174" s="202">
        <f t="shared" si="1711"/>
        <v>1.0844</v>
      </c>
      <c r="AW174" s="202"/>
      <c r="AX174" s="291">
        <f t="shared" si="37"/>
        <v>47475</v>
      </c>
      <c r="AY174" s="202">
        <f t="shared" ref="AY174:AZ174" si="1712">AY173</f>
        <v>1.2178</v>
      </c>
      <c r="AZ174" s="202">
        <f t="shared" si="1712"/>
        <v>1.0844</v>
      </c>
      <c r="BA174" s="202"/>
      <c r="BB174" s="291">
        <f t="shared" si="39"/>
        <v>47840</v>
      </c>
      <c r="BC174" s="202">
        <f t="shared" ref="BC174:BD174" si="1713">BC173</f>
        <v>1.2178</v>
      </c>
      <c r="BD174" s="202">
        <f t="shared" si="1713"/>
        <v>1.0844</v>
      </c>
      <c r="BE174" s="202"/>
      <c r="BF174" s="291">
        <f t="shared" si="41"/>
        <v>48205</v>
      </c>
      <c r="BG174" s="202">
        <f t="shared" ref="BG174:BH174" si="1714">BG173</f>
        <v>1.2178</v>
      </c>
      <c r="BH174" s="202">
        <f t="shared" si="1714"/>
        <v>1.0844</v>
      </c>
      <c r="BI174" s="202"/>
      <c r="BJ174" s="291">
        <f t="shared" si="43"/>
        <v>48571</v>
      </c>
      <c r="BK174" s="291"/>
      <c r="BL174" s="291"/>
      <c r="BM174" s="291"/>
      <c r="BN174" s="291"/>
      <c r="BO174" s="291"/>
      <c r="BP174" s="291"/>
      <c r="BQ174" s="291"/>
      <c r="BR174" s="291"/>
      <c r="BS174" s="291"/>
      <c r="BT174" s="291"/>
      <c r="BU174" s="291"/>
      <c r="BV174" s="291"/>
      <c r="BW174" s="291"/>
      <c r="BX174" s="291"/>
      <c r="BY174" s="291"/>
      <c r="BZ174" s="291"/>
      <c r="CA174" s="291"/>
      <c r="CB174" s="291"/>
      <c r="CC174" s="291"/>
      <c r="CD174" s="291"/>
      <c r="CE174" s="291"/>
      <c r="CF174" s="291"/>
      <c r="CG174" s="291"/>
      <c r="CH174" s="291"/>
      <c r="CI174" s="291"/>
      <c r="CJ174" s="291"/>
      <c r="CK174" s="291"/>
      <c r="CL174" s="291"/>
      <c r="CM174" s="291"/>
      <c r="CN174" s="291"/>
      <c r="CO174" s="291"/>
      <c r="CP174" s="291"/>
      <c r="CQ174" s="291"/>
      <c r="CR174" s="291"/>
      <c r="CS174" s="291"/>
      <c r="CT174" s="291"/>
      <c r="CU174" s="291"/>
      <c r="CV174" s="291"/>
      <c r="CW174" s="291"/>
      <c r="CX174" s="291"/>
      <c r="CY174" s="291"/>
      <c r="CZ174" s="291"/>
      <c r="DA174" s="291"/>
      <c r="DB174" s="291"/>
      <c r="DC174" s="291"/>
      <c r="DD174" s="291"/>
      <c r="DE174" s="291"/>
      <c r="DF174" s="291"/>
      <c r="DG174" s="291"/>
      <c r="DH174" s="291"/>
      <c r="DI174" s="291"/>
      <c r="DJ174" s="291"/>
      <c r="DK174" s="291"/>
      <c r="DL174" s="291"/>
      <c r="DM174" s="291"/>
      <c r="DN174" s="291"/>
      <c r="DO174" s="291"/>
      <c r="DP174" s="291"/>
      <c r="DQ174" s="291"/>
      <c r="DR174" s="291"/>
      <c r="DS174" s="291"/>
      <c r="DT174" s="291"/>
      <c r="DU174" s="291"/>
      <c r="DV174" s="291"/>
      <c r="DW174" s="291"/>
      <c r="DX174" s="291"/>
      <c r="DY174" s="291"/>
      <c r="DZ174" s="291"/>
      <c r="EA174" s="291"/>
      <c r="EB174" s="291"/>
      <c r="EC174" s="291"/>
      <c r="ED174" s="291"/>
      <c r="EE174" s="291"/>
      <c r="EF174" s="291"/>
      <c r="EG174" s="291"/>
      <c r="EH174" s="291"/>
      <c r="EI174" s="291"/>
      <c r="EJ174" s="291"/>
      <c r="EK174" s="291"/>
      <c r="EL174" s="291"/>
      <c r="EM174" s="291"/>
      <c r="EN174" s="291"/>
      <c r="EO174" s="291"/>
      <c r="EP174" s="291"/>
      <c r="EQ174" s="291"/>
      <c r="ER174" s="291"/>
      <c r="ES174" s="291"/>
      <c r="ET174" s="291"/>
      <c r="EU174" s="291"/>
      <c r="EV174" s="291"/>
      <c r="EW174" s="291"/>
      <c r="EX174" s="291"/>
      <c r="EY174" s="291"/>
      <c r="EZ174" s="291"/>
      <c r="FA174" s="291"/>
      <c r="FB174" s="291"/>
      <c r="FC174" s="291"/>
      <c r="FD174" s="291"/>
      <c r="FE174" s="291"/>
      <c r="FF174" s="291"/>
      <c r="FG174" s="291"/>
      <c r="FH174" s="291"/>
      <c r="FI174" s="291"/>
      <c r="FJ174" s="291"/>
      <c r="FK174" s="291"/>
      <c r="FL174" s="291"/>
      <c r="FM174" s="291"/>
      <c r="FN174" s="291"/>
      <c r="FO174" s="291"/>
      <c r="FP174" s="291"/>
      <c r="FQ174" s="291"/>
      <c r="FR174" s="291"/>
      <c r="FS174" s="291"/>
      <c r="FT174" s="291"/>
      <c r="FU174" s="291"/>
      <c r="FV174" s="291"/>
      <c r="FW174" s="291"/>
      <c r="FX174" s="291"/>
      <c r="FY174" s="291"/>
      <c r="FZ174" s="291"/>
      <c r="GA174" s="291"/>
      <c r="GB174" s="291"/>
      <c r="GC174" s="291"/>
      <c r="GD174" s="291"/>
      <c r="GE174" s="291"/>
      <c r="GF174" s="291"/>
      <c r="GG174" s="291"/>
      <c r="GH174" s="291"/>
      <c r="GI174" s="291"/>
      <c r="GJ174" s="291"/>
      <c r="GK174" s="291"/>
      <c r="GL174" s="291"/>
      <c r="GM174" s="291"/>
      <c r="GN174" s="291"/>
      <c r="GO174" s="291"/>
      <c r="GP174" s="291"/>
      <c r="GQ174" s="291"/>
      <c r="GR174" s="291"/>
      <c r="GS174" s="291"/>
      <c r="GT174" s="291"/>
      <c r="GU174" s="291"/>
      <c r="GV174" s="291"/>
      <c r="GW174" s="291"/>
      <c r="GX174" s="291"/>
      <c r="GY174" s="291"/>
      <c r="GZ174" s="291"/>
      <c r="HA174" s="291"/>
      <c r="HB174" s="291"/>
      <c r="HC174" s="291"/>
      <c r="HD174" s="291"/>
      <c r="HE174" s="291"/>
      <c r="HF174" s="291"/>
      <c r="HG174" s="291"/>
      <c r="HH174" s="291"/>
      <c r="HI174" s="291"/>
      <c r="HJ174" s="291"/>
      <c r="HK174" s="291"/>
      <c r="HL174" s="291"/>
      <c r="HM174" s="291"/>
      <c r="HN174" s="291"/>
      <c r="HO174" s="291"/>
      <c r="HP174" s="291"/>
      <c r="HQ174" s="291"/>
    </row>
    <row r="175" ht="12.0" customHeight="1">
      <c r="A175" s="281">
        <f t="shared" si="44"/>
        <v>170</v>
      </c>
      <c r="B175" s="282">
        <f>'4. Summary statistics'!B410</f>
        <v>44925</v>
      </c>
      <c r="C175" s="283" t="str">
        <f t="shared" si="22"/>
        <v>12-2022</v>
      </c>
      <c r="D175" s="284">
        <f>'4. Summary statistics'!C410</f>
        <v>44561</v>
      </c>
      <c r="E175" s="285" t="str">
        <f>'4. Summary statistics'!D410</f>
        <v>LKA36422L306</v>
      </c>
      <c r="F175" s="286">
        <f>'4. Summary statistics'!G410</f>
        <v>15000</v>
      </c>
      <c r="G175" s="287">
        <f t="shared" si="23"/>
        <v>364</v>
      </c>
      <c r="H175" s="288"/>
      <c r="I175" s="283"/>
      <c r="J175" s="289"/>
      <c r="K175" s="289"/>
      <c r="L175" s="289"/>
      <c r="M175" s="289"/>
      <c r="N175" s="289"/>
      <c r="O175" s="289"/>
      <c r="P175" s="52"/>
      <c r="Q175" s="52"/>
      <c r="R175" s="52"/>
      <c r="S175" s="202"/>
      <c r="T175" s="202"/>
      <c r="U175" s="202"/>
      <c r="V175" s="290">
        <f>'4. Summary statistics'!B410</f>
        <v>44925</v>
      </c>
      <c r="W175" s="202">
        <f t="shared" ref="W175:X175" si="1715">W174</f>
        <v>1.2178</v>
      </c>
      <c r="X175" s="202">
        <f t="shared" si="1715"/>
        <v>1.0844</v>
      </c>
      <c r="Y175" s="202"/>
      <c r="Z175" s="291">
        <f t="shared" si="25"/>
        <v>45290</v>
      </c>
      <c r="AA175" s="202">
        <f t="shared" ref="AA175:AB175" si="1716">AA174</f>
        <v>1.2178</v>
      </c>
      <c r="AB175" s="202">
        <f t="shared" si="1716"/>
        <v>1.0844</v>
      </c>
      <c r="AC175" s="202"/>
      <c r="AD175" s="291">
        <f t="shared" si="27"/>
        <v>45656</v>
      </c>
      <c r="AE175" s="202">
        <f t="shared" ref="AE175:AF175" si="1717">AE174</f>
        <v>1.2178</v>
      </c>
      <c r="AF175" s="202">
        <f t="shared" si="1717"/>
        <v>1.0844</v>
      </c>
      <c r="AG175" s="202"/>
      <c r="AH175" s="291">
        <f t="shared" si="29"/>
        <v>46021</v>
      </c>
      <c r="AI175" s="202">
        <f t="shared" ref="AI175:AJ175" si="1718">AI174</f>
        <v>1.2178</v>
      </c>
      <c r="AJ175" s="202">
        <f t="shared" si="1718"/>
        <v>1.0844</v>
      </c>
      <c r="AK175" s="202"/>
      <c r="AL175" s="291">
        <f t="shared" si="31"/>
        <v>46386</v>
      </c>
      <c r="AM175" s="202">
        <f t="shared" ref="AM175:AN175" si="1719">AM174</f>
        <v>1.2178</v>
      </c>
      <c r="AN175" s="202">
        <f t="shared" si="1719"/>
        <v>1.0844</v>
      </c>
      <c r="AO175" s="202"/>
      <c r="AP175" s="291">
        <f t="shared" si="33"/>
        <v>46751</v>
      </c>
      <c r="AQ175" s="202">
        <f t="shared" ref="AQ175:AR175" si="1720">AQ174</f>
        <v>1.2178</v>
      </c>
      <c r="AR175" s="202">
        <f t="shared" si="1720"/>
        <v>1.0844</v>
      </c>
      <c r="AS175" s="202"/>
      <c r="AT175" s="291">
        <f t="shared" si="35"/>
        <v>47117</v>
      </c>
      <c r="AU175" s="202">
        <f t="shared" ref="AU175:AV175" si="1721">AU174</f>
        <v>1.2178</v>
      </c>
      <c r="AV175" s="202">
        <f t="shared" si="1721"/>
        <v>1.0844</v>
      </c>
      <c r="AW175" s="202"/>
      <c r="AX175" s="291">
        <f t="shared" si="37"/>
        <v>47482</v>
      </c>
      <c r="AY175" s="202">
        <f t="shared" ref="AY175:AZ175" si="1722">AY174</f>
        <v>1.2178</v>
      </c>
      <c r="AZ175" s="202">
        <f t="shared" si="1722"/>
        <v>1.0844</v>
      </c>
      <c r="BA175" s="202"/>
      <c r="BB175" s="291">
        <f t="shared" si="39"/>
        <v>47847</v>
      </c>
      <c r="BC175" s="202">
        <f t="shared" ref="BC175:BD175" si="1723">BC174</f>
        <v>1.2178</v>
      </c>
      <c r="BD175" s="202">
        <f t="shared" si="1723"/>
        <v>1.0844</v>
      </c>
      <c r="BE175" s="202"/>
      <c r="BF175" s="291">
        <f t="shared" si="41"/>
        <v>48212</v>
      </c>
      <c r="BG175" s="202">
        <f t="shared" ref="BG175:BH175" si="1724">BG174</f>
        <v>1.2178</v>
      </c>
      <c r="BH175" s="202">
        <f t="shared" si="1724"/>
        <v>1.0844</v>
      </c>
      <c r="BI175" s="202"/>
      <c r="BJ175" s="291">
        <f t="shared" si="43"/>
        <v>48578</v>
      </c>
      <c r="BK175" s="291"/>
      <c r="BL175" s="291"/>
      <c r="BM175" s="291"/>
      <c r="BN175" s="291"/>
      <c r="BO175" s="291"/>
      <c r="BP175" s="291"/>
      <c r="BQ175" s="291"/>
      <c r="BR175" s="291"/>
      <c r="BS175" s="291"/>
      <c r="BT175" s="291"/>
      <c r="BU175" s="291"/>
      <c r="BV175" s="291"/>
      <c r="BW175" s="291"/>
      <c r="BX175" s="291"/>
      <c r="BY175" s="291"/>
      <c r="BZ175" s="291"/>
      <c r="CA175" s="291"/>
      <c r="CB175" s="291"/>
      <c r="CC175" s="291"/>
      <c r="CD175" s="291"/>
      <c r="CE175" s="291"/>
      <c r="CF175" s="291"/>
      <c r="CG175" s="291"/>
      <c r="CH175" s="291"/>
      <c r="CI175" s="291"/>
      <c r="CJ175" s="291"/>
      <c r="CK175" s="291"/>
      <c r="CL175" s="291"/>
      <c r="CM175" s="291"/>
      <c r="CN175" s="291"/>
      <c r="CO175" s="291"/>
      <c r="CP175" s="291"/>
      <c r="CQ175" s="291"/>
      <c r="CR175" s="291"/>
      <c r="CS175" s="291"/>
      <c r="CT175" s="291"/>
      <c r="CU175" s="291"/>
      <c r="CV175" s="291"/>
      <c r="CW175" s="291"/>
      <c r="CX175" s="291"/>
      <c r="CY175" s="291"/>
      <c r="CZ175" s="291"/>
      <c r="DA175" s="291"/>
      <c r="DB175" s="291"/>
      <c r="DC175" s="291"/>
      <c r="DD175" s="291"/>
      <c r="DE175" s="291"/>
      <c r="DF175" s="291"/>
      <c r="DG175" s="291"/>
      <c r="DH175" s="291"/>
      <c r="DI175" s="291"/>
      <c r="DJ175" s="291"/>
      <c r="DK175" s="291"/>
      <c r="DL175" s="291"/>
      <c r="DM175" s="291"/>
      <c r="DN175" s="291"/>
      <c r="DO175" s="291"/>
      <c r="DP175" s="291"/>
      <c r="DQ175" s="291"/>
      <c r="DR175" s="291"/>
      <c r="DS175" s="291"/>
      <c r="DT175" s="291"/>
      <c r="DU175" s="291"/>
      <c r="DV175" s="291"/>
      <c r="DW175" s="291"/>
      <c r="DX175" s="291"/>
      <c r="DY175" s="291"/>
      <c r="DZ175" s="291"/>
      <c r="EA175" s="291"/>
      <c r="EB175" s="291"/>
      <c r="EC175" s="291"/>
      <c r="ED175" s="291"/>
      <c r="EE175" s="291"/>
      <c r="EF175" s="291"/>
      <c r="EG175" s="291"/>
      <c r="EH175" s="291"/>
      <c r="EI175" s="291"/>
      <c r="EJ175" s="291"/>
      <c r="EK175" s="291"/>
      <c r="EL175" s="291"/>
      <c r="EM175" s="291"/>
      <c r="EN175" s="291"/>
      <c r="EO175" s="291"/>
      <c r="EP175" s="291"/>
      <c r="EQ175" s="291"/>
      <c r="ER175" s="291"/>
      <c r="ES175" s="291"/>
      <c r="ET175" s="291"/>
      <c r="EU175" s="291"/>
      <c r="EV175" s="291"/>
      <c r="EW175" s="291"/>
      <c r="EX175" s="291"/>
      <c r="EY175" s="291"/>
      <c r="EZ175" s="291"/>
      <c r="FA175" s="291"/>
      <c r="FB175" s="291"/>
      <c r="FC175" s="291"/>
      <c r="FD175" s="291"/>
      <c r="FE175" s="291"/>
      <c r="FF175" s="291"/>
      <c r="FG175" s="291"/>
      <c r="FH175" s="291"/>
      <c r="FI175" s="291"/>
      <c r="FJ175" s="291"/>
      <c r="FK175" s="291"/>
      <c r="FL175" s="291"/>
      <c r="FM175" s="291"/>
      <c r="FN175" s="291"/>
      <c r="FO175" s="291"/>
      <c r="FP175" s="291"/>
      <c r="FQ175" s="291"/>
      <c r="FR175" s="291"/>
      <c r="FS175" s="291"/>
      <c r="FT175" s="291"/>
      <c r="FU175" s="291"/>
      <c r="FV175" s="291"/>
      <c r="FW175" s="291"/>
      <c r="FX175" s="291"/>
      <c r="FY175" s="291"/>
      <c r="FZ175" s="291"/>
      <c r="GA175" s="291"/>
      <c r="GB175" s="291"/>
      <c r="GC175" s="291"/>
      <c r="GD175" s="291"/>
      <c r="GE175" s="291"/>
      <c r="GF175" s="291"/>
      <c r="GG175" s="291"/>
      <c r="GH175" s="291"/>
      <c r="GI175" s="291"/>
      <c r="GJ175" s="291"/>
      <c r="GK175" s="291"/>
      <c r="GL175" s="291"/>
      <c r="GM175" s="291"/>
      <c r="GN175" s="291"/>
      <c r="GO175" s="291"/>
      <c r="GP175" s="291"/>
      <c r="GQ175" s="291"/>
      <c r="GR175" s="291"/>
      <c r="GS175" s="291"/>
      <c r="GT175" s="291"/>
      <c r="GU175" s="291"/>
      <c r="GV175" s="291"/>
      <c r="GW175" s="291"/>
      <c r="GX175" s="291"/>
      <c r="GY175" s="291"/>
      <c r="GZ175" s="291"/>
      <c r="HA175" s="291"/>
      <c r="HB175" s="291"/>
      <c r="HC175" s="291"/>
      <c r="HD175" s="291"/>
      <c r="HE175" s="291"/>
      <c r="HF175" s="291"/>
      <c r="HG175" s="291"/>
      <c r="HH175" s="291"/>
      <c r="HI175" s="291"/>
      <c r="HJ175" s="291"/>
      <c r="HK175" s="291"/>
      <c r="HL175" s="291"/>
      <c r="HM175" s="291"/>
      <c r="HN175" s="291"/>
      <c r="HO175" s="291"/>
      <c r="HP175" s="291"/>
      <c r="HQ175" s="291"/>
    </row>
    <row r="176" ht="12.0" customHeight="1">
      <c r="A176" s="281">
        <f t="shared" si="44"/>
        <v>171</v>
      </c>
      <c r="B176" s="282">
        <f>'4. Summary statistics'!B411</f>
        <v>44925</v>
      </c>
      <c r="C176" s="283" t="str">
        <f t="shared" si="22"/>
        <v>12-2022</v>
      </c>
      <c r="D176" s="284">
        <f>'4. Summary statistics'!C411</f>
        <v>44743</v>
      </c>
      <c r="E176" s="285" t="str">
        <f>'4. Summary statistics'!D411</f>
        <v>LKA18222L302</v>
      </c>
      <c r="F176" s="286">
        <f>'4. Summary statistics'!G411</f>
        <v>18658</v>
      </c>
      <c r="G176" s="287">
        <f t="shared" si="23"/>
        <v>182</v>
      </c>
      <c r="H176" s="288"/>
      <c r="I176" s="283"/>
      <c r="J176" s="289"/>
      <c r="K176" s="289"/>
      <c r="L176" s="289"/>
      <c r="M176" s="289"/>
      <c r="N176" s="289"/>
      <c r="O176" s="289"/>
      <c r="P176" s="52"/>
      <c r="Q176" s="52"/>
      <c r="R176" s="52"/>
      <c r="S176" s="202"/>
      <c r="T176" s="202"/>
      <c r="U176" s="202"/>
      <c r="V176" s="290">
        <f>'4. Summary statistics'!B411</f>
        <v>44925</v>
      </c>
      <c r="W176" s="202">
        <f t="shared" ref="W176:X176" si="1725">W175</f>
        <v>1.2178</v>
      </c>
      <c r="X176" s="202">
        <f t="shared" si="1725"/>
        <v>1.0844</v>
      </c>
      <c r="Y176" s="202"/>
      <c r="Z176" s="291">
        <f t="shared" si="25"/>
        <v>45290</v>
      </c>
      <c r="AA176" s="202">
        <f t="shared" ref="AA176:AB176" si="1726">AA175</f>
        <v>1.2178</v>
      </c>
      <c r="AB176" s="202">
        <f t="shared" si="1726"/>
        <v>1.0844</v>
      </c>
      <c r="AC176" s="202"/>
      <c r="AD176" s="291">
        <f t="shared" si="27"/>
        <v>45656</v>
      </c>
      <c r="AE176" s="202">
        <f t="shared" ref="AE176:AF176" si="1727">AE175</f>
        <v>1.2178</v>
      </c>
      <c r="AF176" s="202">
        <f t="shared" si="1727"/>
        <v>1.0844</v>
      </c>
      <c r="AG176" s="202"/>
      <c r="AH176" s="291">
        <f t="shared" si="29"/>
        <v>46021</v>
      </c>
      <c r="AI176" s="202">
        <f t="shared" ref="AI176:AJ176" si="1728">AI175</f>
        <v>1.2178</v>
      </c>
      <c r="AJ176" s="202">
        <f t="shared" si="1728"/>
        <v>1.0844</v>
      </c>
      <c r="AK176" s="202"/>
      <c r="AL176" s="291">
        <f t="shared" si="31"/>
        <v>46386</v>
      </c>
      <c r="AM176" s="202">
        <f t="shared" ref="AM176:AN176" si="1729">AM175</f>
        <v>1.2178</v>
      </c>
      <c r="AN176" s="202">
        <f t="shared" si="1729"/>
        <v>1.0844</v>
      </c>
      <c r="AO176" s="202"/>
      <c r="AP176" s="291">
        <f t="shared" si="33"/>
        <v>46751</v>
      </c>
      <c r="AQ176" s="202">
        <f t="shared" ref="AQ176:AR176" si="1730">AQ175</f>
        <v>1.2178</v>
      </c>
      <c r="AR176" s="202">
        <f t="shared" si="1730"/>
        <v>1.0844</v>
      </c>
      <c r="AS176" s="202"/>
      <c r="AT176" s="291">
        <f t="shared" si="35"/>
        <v>47117</v>
      </c>
      <c r="AU176" s="202">
        <f t="shared" ref="AU176:AV176" si="1731">AU175</f>
        <v>1.2178</v>
      </c>
      <c r="AV176" s="202">
        <f t="shared" si="1731"/>
        <v>1.0844</v>
      </c>
      <c r="AW176" s="202"/>
      <c r="AX176" s="291">
        <f t="shared" si="37"/>
        <v>47482</v>
      </c>
      <c r="AY176" s="202">
        <f t="shared" ref="AY176:AZ176" si="1732">AY175</f>
        <v>1.2178</v>
      </c>
      <c r="AZ176" s="202">
        <f t="shared" si="1732"/>
        <v>1.0844</v>
      </c>
      <c r="BA176" s="202"/>
      <c r="BB176" s="291">
        <f t="shared" si="39"/>
        <v>47847</v>
      </c>
      <c r="BC176" s="202">
        <f t="shared" ref="BC176:BD176" si="1733">BC175</f>
        <v>1.2178</v>
      </c>
      <c r="BD176" s="202">
        <f t="shared" si="1733"/>
        <v>1.0844</v>
      </c>
      <c r="BE176" s="202"/>
      <c r="BF176" s="291">
        <f t="shared" si="41"/>
        <v>48212</v>
      </c>
      <c r="BG176" s="202">
        <f t="shared" ref="BG176:BH176" si="1734">BG175</f>
        <v>1.2178</v>
      </c>
      <c r="BH176" s="202">
        <f t="shared" si="1734"/>
        <v>1.0844</v>
      </c>
      <c r="BI176" s="202"/>
      <c r="BJ176" s="291">
        <f t="shared" si="43"/>
        <v>48578</v>
      </c>
      <c r="BK176" s="291"/>
      <c r="BL176" s="291"/>
      <c r="BM176" s="291"/>
      <c r="BN176" s="291"/>
      <c r="BO176" s="291"/>
      <c r="BP176" s="291"/>
      <c r="BQ176" s="291"/>
      <c r="BR176" s="291"/>
      <c r="BS176" s="291"/>
      <c r="BT176" s="291"/>
      <c r="BU176" s="291"/>
      <c r="BV176" s="291"/>
      <c r="BW176" s="291"/>
      <c r="BX176" s="291"/>
      <c r="BY176" s="291"/>
      <c r="BZ176" s="291"/>
      <c r="CA176" s="291"/>
      <c r="CB176" s="291"/>
      <c r="CC176" s="291"/>
      <c r="CD176" s="291"/>
      <c r="CE176" s="291"/>
      <c r="CF176" s="291"/>
      <c r="CG176" s="291"/>
      <c r="CH176" s="291"/>
      <c r="CI176" s="291"/>
      <c r="CJ176" s="291"/>
      <c r="CK176" s="291"/>
      <c r="CL176" s="291"/>
      <c r="CM176" s="291"/>
      <c r="CN176" s="291"/>
      <c r="CO176" s="291"/>
      <c r="CP176" s="291"/>
      <c r="CQ176" s="291"/>
      <c r="CR176" s="291"/>
      <c r="CS176" s="291"/>
      <c r="CT176" s="291"/>
      <c r="CU176" s="291"/>
      <c r="CV176" s="291"/>
      <c r="CW176" s="291"/>
      <c r="CX176" s="291"/>
      <c r="CY176" s="291"/>
      <c r="CZ176" s="291"/>
      <c r="DA176" s="291"/>
      <c r="DB176" s="291"/>
      <c r="DC176" s="291"/>
      <c r="DD176" s="291"/>
      <c r="DE176" s="291"/>
      <c r="DF176" s="291"/>
      <c r="DG176" s="291"/>
      <c r="DH176" s="291"/>
      <c r="DI176" s="291"/>
      <c r="DJ176" s="291"/>
      <c r="DK176" s="291"/>
      <c r="DL176" s="291"/>
      <c r="DM176" s="291"/>
      <c r="DN176" s="291"/>
      <c r="DO176" s="291"/>
      <c r="DP176" s="291"/>
      <c r="DQ176" s="291"/>
      <c r="DR176" s="291"/>
      <c r="DS176" s="291"/>
      <c r="DT176" s="291"/>
      <c r="DU176" s="291"/>
      <c r="DV176" s="291"/>
      <c r="DW176" s="291"/>
      <c r="DX176" s="291"/>
      <c r="DY176" s="291"/>
      <c r="DZ176" s="291"/>
      <c r="EA176" s="291"/>
      <c r="EB176" s="291"/>
      <c r="EC176" s="291"/>
      <c r="ED176" s="291"/>
      <c r="EE176" s="291"/>
      <c r="EF176" s="291"/>
      <c r="EG176" s="291"/>
      <c r="EH176" s="291"/>
      <c r="EI176" s="291"/>
      <c r="EJ176" s="291"/>
      <c r="EK176" s="291"/>
      <c r="EL176" s="291"/>
      <c r="EM176" s="291"/>
      <c r="EN176" s="291"/>
      <c r="EO176" s="291"/>
      <c r="EP176" s="291"/>
      <c r="EQ176" s="291"/>
      <c r="ER176" s="291"/>
      <c r="ES176" s="291"/>
      <c r="ET176" s="291"/>
      <c r="EU176" s="291"/>
      <c r="EV176" s="291"/>
      <c r="EW176" s="291"/>
      <c r="EX176" s="291"/>
      <c r="EY176" s="291"/>
      <c r="EZ176" s="291"/>
      <c r="FA176" s="291"/>
      <c r="FB176" s="291"/>
      <c r="FC176" s="291"/>
      <c r="FD176" s="291"/>
      <c r="FE176" s="291"/>
      <c r="FF176" s="291"/>
      <c r="FG176" s="291"/>
      <c r="FH176" s="291"/>
      <c r="FI176" s="291"/>
      <c r="FJ176" s="291"/>
      <c r="FK176" s="291"/>
      <c r="FL176" s="291"/>
      <c r="FM176" s="291"/>
      <c r="FN176" s="291"/>
      <c r="FO176" s="291"/>
      <c r="FP176" s="291"/>
      <c r="FQ176" s="291"/>
      <c r="FR176" s="291"/>
      <c r="FS176" s="291"/>
      <c r="FT176" s="291"/>
      <c r="FU176" s="291"/>
      <c r="FV176" s="291"/>
      <c r="FW176" s="291"/>
      <c r="FX176" s="291"/>
      <c r="FY176" s="291"/>
      <c r="FZ176" s="291"/>
      <c r="GA176" s="291"/>
      <c r="GB176" s="291"/>
      <c r="GC176" s="291"/>
      <c r="GD176" s="291"/>
      <c r="GE176" s="291"/>
      <c r="GF176" s="291"/>
      <c r="GG176" s="291"/>
      <c r="GH176" s="291"/>
      <c r="GI176" s="291"/>
      <c r="GJ176" s="291"/>
      <c r="GK176" s="291"/>
      <c r="GL176" s="291"/>
      <c r="GM176" s="291"/>
      <c r="GN176" s="291"/>
      <c r="GO176" s="291"/>
      <c r="GP176" s="291"/>
      <c r="GQ176" s="291"/>
      <c r="GR176" s="291"/>
      <c r="GS176" s="291"/>
      <c r="GT176" s="291"/>
      <c r="GU176" s="291"/>
      <c r="GV176" s="291"/>
      <c r="GW176" s="291"/>
      <c r="GX176" s="291"/>
      <c r="GY176" s="291"/>
      <c r="GZ176" s="291"/>
      <c r="HA176" s="291"/>
      <c r="HB176" s="291"/>
      <c r="HC176" s="291"/>
      <c r="HD176" s="291"/>
      <c r="HE176" s="291"/>
      <c r="HF176" s="291"/>
      <c r="HG176" s="291"/>
      <c r="HH176" s="291"/>
      <c r="HI176" s="291"/>
      <c r="HJ176" s="291"/>
      <c r="HK176" s="291"/>
      <c r="HL176" s="291"/>
      <c r="HM176" s="291"/>
      <c r="HN176" s="291"/>
      <c r="HO176" s="291"/>
      <c r="HP176" s="291"/>
      <c r="HQ176" s="291"/>
    </row>
    <row r="177" ht="12.0" customHeight="1">
      <c r="A177" s="281">
        <f t="shared" si="44"/>
        <v>172</v>
      </c>
      <c r="B177" s="282">
        <f>'4. Summary statistics'!B412</f>
        <v>44925</v>
      </c>
      <c r="C177" s="283" t="str">
        <f t="shared" si="22"/>
        <v>12-2022</v>
      </c>
      <c r="D177" s="284">
        <f>'4. Summary statistics'!C412</f>
        <v>44764</v>
      </c>
      <c r="E177" s="285" t="str">
        <f>'4. Summary statistics'!D412</f>
        <v>LKA36422L306</v>
      </c>
      <c r="F177" s="286">
        <f>'4. Summary statistics'!G412</f>
        <v>20000</v>
      </c>
      <c r="G177" s="287">
        <f t="shared" si="23"/>
        <v>161</v>
      </c>
      <c r="H177" s="288"/>
      <c r="I177" s="283"/>
      <c r="J177" s="289"/>
      <c r="K177" s="289"/>
      <c r="L177" s="289"/>
      <c r="M177" s="289"/>
      <c r="N177" s="289"/>
      <c r="O177" s="289"/>
      <c r="P177" s="52"/>
      <c r="Q177" s="52"/>
      <c r="R177" s="52"/>
      <c r="S177" s="202"/>
      <c r="T177" s="202"/>
      <c r="U177" s="202"/>
      <c r="V177" s="290">
        <f>'4. Summary statistics'!B412</f>
        <v>44925</v>
      </c>
      <c r="W177" s="202">
        <f t="shared" ref="W177:X177" si="1735">W176</f>
        <v>1.2178</v>
      </c>
      <c r="X177" s="202">
        <f t="shared" si="1735"/>
        <v>1.0844</v>
      </c>
      <c r="Y177" s="202"/>
      <c r="Z177" s="291">
        <f t="shared" si="25"/>
        <v>45290</v>
      </c>
      <c r="AA177" s="202">
        <f t="shared" ref="AA177:AB177" si="1736">AA176</f>
        <v>1.2178</v>
      </c>
      <c r="AB177" s="202">
        <f t="shared" si="1736"/>
        <v>1.0844</v>
      </c>
      <c r="AC177" s="202"/>
      <c r="AD177" s="291">
        <f t="shared" si="27"/>
        <v>45656</v>
      </c>
      <c r="AE177" s="202">
        <f t="shared" ref="AE177:AF177" si="1737">AE176</f>
        <v>1.2178</v>
      </c>
      <c r="AF177" s="202">
        <f t="shared" si="1737"/>
        <v>1.0844</v>
      </c>
      <c r="AG177" s="202"/>
      <c r="AH177" s="291">
        <f t="shared" si="29"/>
        <v>46021</v>
      </c>
      <c r="AI177" s="202">
        <f t="shared" ref="AI177:AJ177" si="1738">AI176</f>
        <v>1.2178</v>
      </c>
      <c r="AJ177" s="202">
        <f t="shared" si="1738"/>
        <v>1.0844</v>
      </c>
      <c r="AK177" s="202"/>
      <c r="AL177" s="291">
        <f t="shared" si="31"/>
        <v>46386</v>
      </c>
      <c r="AM177" s="202">
        <f t="shared" ref="AM177:AN177" si="1739">AM176</f>
        <v>1.2178</v>
      </c>
      <c r="AN177" s="202">
        <f t="shared" si="1739"/>
        <v>1.0844</v>
      </c>
      <c r="AO177" s="202"/>
      <c r="AP177" s="291">
        <f t="shared" si="33"/>
        <v>46751</v>
      </c>
      <c r="AQ177" s="202">
        <f t="shared" ref="AQ177:AR177" si="1740">AQ176</f>
        <v>1.2178</v>
      </c>
      <c r="AR177" s="202">
        <f t="shared" si="1740"/>
        <v>1.0844</v>
      </c>
      <c r="AS177" s="202"/>
      <c r="AT177" s="291">
        <f t="shared" si="35"/>
        <v>47117</v>
      </c>
      <c r="AU177" s="202">
        <f t="shared" ref="AU177:AV177" si="1741">AU176</f>
        <v>1.2178</v>
      </c>
      <c r="AV177" s="202">
        <f t="shared" si="1741"/>
        <v>1.0844</v>
      </c>
      <c r="AW177" s="202"/>
      <c r="AX177" s="291">
        <f t="shared" si="37"/>
        <v>47482</v>
      </c>
      <c r="AY177" s="202">
        <f t="shared" ref="AY177:AZ177" si="1742">AY176</f>
        <v>1.2178</v>
      </c>
      <c r="AZ177" s="202">
        <f t="shared" si="1742"/>
        <v>1.0844</v>
      </c>
      <c r="BA177" s="202"/>
      <c r="BB177" s="291">
        <f t="shared" si="39"/>
        <v>47847</v>
      </c>
      <c r="BC177" s="202">
        <f t="shared" ref="BC177:BD177" si="1743">BC176</f>
        <v>1.2178</v>
      </c>
      <c r="BD177" s="202">
        <f t="shared" si="1743"/>
        <v>1.0844</v>
      </c>
      <c r="BE177" s="202"/>
      <c r="BF177" s="291">
        <f t="shared" si="41"/>
        <v>48212</v>
      </c>
      <c r="BG177" s="202">
        <f t="shared" ref="BG177:BH177" si="1744">BG176</f>
        <v>1.2178</v>
      </c>
      <c r="BH177" s="202">
        <f t="shared" si="1744"/>
        <v>1.0844</v>
      </c>
      <c r="BI177" s="202"/>
      <c r="BJ177" s="291">
        <f t="shared" si="43"/>
        <v>48578</v>
      </c>
      <c r="BK177" s="291"/>
      <c r="BL177" s="291"/>
      <c r="BM177" s="291"/>
      <c r="BN177" s="291"/>
      <c r="BO177" s="291"/>
      <c r="BP177" s="291"/>
      <c r="BQ177" s="291"/>
      <c r="BR177" s="291"/>
      <c r="BS177" s="291"/>
      <c r="BT177" s="291"/>
      <c r="BU177" s="291"/>
      <c r="BV177" s="291"/>
      <c r="BW177" s="291"/>
      <c r="BX177" s="291"/>
      <c r="BY177" s="291"/>
      <c r="BZ177" s="291"/>
      <c r="CA177" s="291"/>
      <c r="CB177" s="291"/>
      <c r="CC177" s="291"/>
      <c r="CD177" s="291"/>
      <c r="CE177" s="291"/>
      <c r="CF177" s="291"/>
      <c r="CG177" s="291"/>
      <c r="CH177" s="291"/>
      <c r="CI177" s="291"/>
      <c r="CJ177" s="291"/>
      <c r="CK177" s="291"/>
      <c r="CL177" s="291"/>
      <c r="CM177" s="291"/>
      <c r="CN177" s="291"/>
      <c r="CO177" s="291"/>
      <c r="CP177" s="291"/>
      <c r="CQ177" s="291"/>
      <c r="CR177" s="291"/>
      <c r="CS177" s="291"/>
      <c r="CT177" s="291"/>
      <c r="CU177" s="291"/>
      <c r="CV177" s="291"/>
      <c r="CW177" s="291"/>
      <c r="CX177" s="291"/>
      <c r="CY177" s="291"/>
      <c r="CZ177" s="291"/>
      <c r="DA177" s="291"/>
      <c r="DB177" s="291"/>
      <c r="DC177" s="291"/>
      <c r="DD177" s="291"/>
      <c r="DE177" s="291"/>
      <c r="DF177" s="291"/>
      <c r="DG177" s="291"/>
      <c r="DH177" s="291"/>
      <c r="DI177" s="291"/>
      <c r="DJ177" s="291"/>
      <c r="DK177" s="291"/>
      <c r="DL177" s="291"/>
      <c r="DM177" s="291"/>
      <c r="DN177" s="291"/>
      <c r="DO177" s="291"/>
      <c r="DP177" s="291"/>
      <c r="DQ177" s="291"/>
      <c r="DR177" s="291"/>
      <c r="DS177" s="291"/>
      <c r="DT177" s="291"/>
      <c r="DU177" s="291"/>
      <c r="DV177" s="291"/>
      <c r="DW177" s="291"/>
      <c r="DX177" s="291"/>
      <c r="DY177" s="291"/>
      <c r="DZ177" s="291"/>
      <c r="EA177" s="291"/>
      <c r="EB177" s="291"/>
      <c r="EC177" s="291"/>
      <c r="ED177" s="291"/>
      <c r="EE177" s="291"/>
      <c r="EF177" s="291"/>
      <c r="EG177" s="291"/>
      <c r="EH177" s="291"/>
      <c r="EI177" s="291"/>
      <c r="EJ177" s="291"/>
      <c r="EK177" s="291"/>
      <c r="EL177" s="291"/>
      <c r="EM177" s="291"/>
      <c r="EN177" s="291"/>
      <c r="EO177" s="291"/>
      <c r="EP177" s="291"/>
      <c r="EQ177" s="291"/>
      <c r="ER177" s="291"/>
      <c r="ES177" s="291"/>
      <c r="ET177" s="291"/>
      <c r="EU177" s="291"/>
      <c r="EV177" s="291"/>
      <c r="EW177" s="291"/>
      <c r="EX177" s="291"/>
      <c r="EY177" s="291"/>
      <c r="EZ177" s="291"/>
      <c r="FA177" s="291"/>
      <c r="FB177" s="291"/>
      <c r="FC177" s="291"/>
      <c r="FD177" s="291"/>
      <c r="FE177" s="291"/>
      <c r="FF177" s="291"/>
      <c r="FG177" s="291"/>
      <c r="FH177" s="291"/>
      <c r="FI177" s="291"/>
      <c r="FJ177" s="291"/>
      <c r="FK177" s="291"/>
      <c r="FL177" s="291"/>
      <c r="FM177" s="291"/>
      <c r="FN177" s="291"/>
      <c r="FO177" s="291"/>
      <c r="FP177" s="291"/>
      <c r="FQ177" s="291"/>
      <c r="FR177" s="291"/>
      <c r="FS177" s="291"/>
      <c r="FT177" s="291"/>
      <c r="FU177" s="291"/>
      <c r="FV177" s="291"/>
      <c r="FW177" s="291"/>
      <c r="FX177" s="291"/>
      <c r="FY177" s="291"/>
      <c r="FZ177" s="291"/>
      <c r="GA177" s="291"/>
      <c r="GB177" s="291"/>
      <c r="GC177" s="291"/>
      <c r="GD177" s="291"/>
      <c r="GE177" s="291"/>
      <c r="GF177" s="291"/>
      <c r="GG177" s="291"/>
      <c r="GH177" s="291"/>
      <c r="GI177" s="291"/>
      <c r="GJ177" s="291"/>
      <c r="GK177" s="291"/>
      <c r="GL177" s="291"/>
      <c r="GM177" s="291"/>
      <c r="GN177" s="291"/>
      <c r="GO177" s="291"/>
      <c r="GP177" s="291"/>
      <c r="GQ177" s="291"/>
      <c r="GR177" s="291"/>
      <c r="GS177" s="291"/>
      <c r="GT177" s="291"/>
      <c r="GU177" s="291"/>
      <c r="GV177" s="291"/>
      <c r="GW177" s="291"/>
      <c r="GX177" s="291"/>
      <c r="GY177" s="291"/>
      <c r="GZ177" s="291"/>
      <c r="HA177" s="291"/>
      <c r="HB177" s="291"/>
      <c r="HC177" s="291"/>
      <c r="HD177" s="291"/>
      <c r="HE177" s="291"/>
      <c r="HF177" s="291"/>
      <c r="HG177" s="291"/>
      <c r="HH177" s="291"/>
      <c r="HI177" s="291"/>
      <c r="HJ177" s="291"/>
      <c r="HK177" s="291"/>
      <c r="HL177" s="291"/>
      <c r="HM177" s="291"/>
      <c r="HN177" s="291"/>
      <c r="HO177" s="291"/>
      <c r="HP177" s="291"/>
      <c r="HQ177" s="291"/>
    </row>
    <row r="178" ht="12.0" customHeight="1">
      <c r="A178" s="281">
        <f t="shared" si="44"/>
        <v>173</v>
      </c>
      <c r="B178" s="282">
        <f>'4. Summary statistics'!B413</f>
        <v>44925</v>
      </c>
      <c r="C178" s="283" t="str">
        <f t="shared" si="22"/>
        <v>12-2022</v>
      </c>
      <c r="D178" s="284">
        <f>'4. Summary statistics'!C413</f>
        <v>44802</v>
      </c>
      <c r="E178" s="285" t="str">
        <f>'4. Summary statistics'!D413</f>
        <v>LKA36422L306</v>
      </c>
      <c r="F178" s="286">
        <f>'4. Summary statistics'!G413</f>
        <v>42000</v>
      </c>
      <c r="G178" s="287">
        <f t="shared" si="23"/>
        <v>123</v>
      </c>
      <c r="H178" s="288"/>
      <c r="I178" s="283"/>
      <c r="J178" s="289"/>
      <c r="K178" s="289"/>
      <c r="L178" s="289"/>
      <c r="M178" s="289"/>
      <c r="N178" s="289"/>
      <c r="O178" s="289"/>
      <c r="P178" s="52"/>
      <c r="Q178" s="52"/>
      <c r="R178" s="52"/>
      <c r="S178" s="202"/>
      <c r="T178" s="202"/>
      <c r="U178" s="202"/>
      <c r="V178" s="290">
        <f>'4. Summary statistics'!B413</f>
        <v>44925</v>
      </c>
      <c r="W178" s="202">
        <f t="shared" ref="W178:X178" si="1745">W177</f>
        <v>1.2178</v>
      </c>
      <c r="X178" s="202">
        <f t="shared" si="1745"/>
        <v>1.0844</v>
      </c>
      <c r="Y178" s="202"/>
      <c r="Z178" s="291">
        <f t="shared" si="25"/>
        <v>45290</v>
      </c>
      <c r="AA178" s="202">
        <f t="shared" ref="AA178:AB178" si="1746">AA177</f>
        <v>1.2178</v>
      </c>
      <c r="AB178" s="202">
        <f t="shared" si="1746"/>
        <v>1.0844</v>
      </c>
      <c r="AC178" s="202"/>
      <c r="AD178" s="291">
        <f t="shared" si="27"/>
        <v>45656</v>
      </c>
      <c r="AE178" s="202">
        <f t="shared" ref="AE178:AF178" si="1747">AE177</f>
        <v>1.2178</v>
      </c>
      <c r="AF178" s="202">
        <f t="shared" si="1747"/>
        <v>1.0844</v>
      </c>
      <c r="AG178" s="202"/>
      <c r="AH178" s="291">
        <f t="shared" si="29"/>
        <v>46021</v>
      </c>
      <c r="AI178" s="202">
        <f t="shared" ref="AI178:AJ178" si="1748">AI177</f>
        <v>1.2178</v>
      </c>
      <c r="AJ178" s="202">
        <f t="shared" si="1748"/>
        <v>1.0844</v>
      </c>
      <c r="AK178" s="202"/>
      <c r="AL178" s="291">
        <f t="shared" si="31"/>
        <v>46386</v>
      </c>
      <c r="AM178" s="202">
        <f t="shared" ref="AM178:AN178" si="1749">AM177</f>
        <v>1.2178</v>
      </c>
      <c r="AN178" s="202">
        <f t="shared" si="1749"/>
        <v>1.0844</v>
      </c>
      <c r="AO178" s="202"/>
      <c r="AP178" s="291">
        <f t="shared" si="33"/>
        <v>46751</v>
      </c>
      <c r="AQ178" s="202">
        <f t="shared" ref="AQ178:AR178" si="1750">AQ177</f>
        <v>1.2178</v>
      </c>
      <c r="AR178" s="202">
        <f t="shared" si="1750"/>
        <v>1.0844</v>
      </c>
      <c r="AS178" s="202"/>
      <c r="AT178" s="291">
        <f t="shared" si="35"/>
        <v>47117</v>
      </c>
      <c r="AU178" s="202">
        <f t="shared" ref="AU178:AV178" si="1751">AU177</f>
        <v>1.2178</v>
      </c>
      <c r="AV178" s="202">
        <f t="shared" si="1751"/>
        <v>1.0844</v>
      </c>
      <c r="AW178" s="202"/>
      <c r="AX178" s="291">
        <f t="shared" si="37"/>
        <v>47482</v>
      </c>
      <c r="AY178" s="202">
        <f t="shared" ref="AY178:AZ178" si="1752">AY177</f>
        <v>1.2178</v>
      </c>
      <c r="AZ178" s="202">
        <f t="shared" si="1752"/>
        <v>1.0844</v>
      </c>
      <c r="BA178" s="202"/>
      <c r="BB178" s="291">
        <f t="shared" si="39"/>
        <v>47847</v>
      </c>
      <c r="BC178" s="202">
        <f t="shared" ref="BC178:BD178" si="1753">BC177</f>
        <v>1.2178</v>
      </c>
      <c r="BD178" s="202">
        <f t="shared" si="1753"/>
        <v>1.0844</v>
      </c>
      <c r="BE178" s="202"/>
      <c r="BF178" s="291">
        <f t="shared" si="41"/>
        <v>48212</v>
      </c>
      <c r="BG178" s="202">
        <f t="shared" ref="BG178:BH178" si="1754">BG177</f>
        <v>1.2178</v>
      </c>
      <c r="BH178" s="202">
        <f t="shared" si="1754"/>
        <v>1.0844</v>
      </c>
      <c r="BI178" s="202"/>
      <c r="BJ178" s="291">
        <f t="shared" si="43"/>
        <v>48578</v>
      </c>
      <c r="BK178" s="291"/>
      <c r="BL178" s="291"/>
      <c r="BM178" s="291"/>
      <c r="BN178" s="291"/>
      <c r="BO178" s="291"/>
      <c r="BP178" s="291"/>
      <c r="BQ178" s="291"/>
      <c r="BR178" s="291"/>
      <c r="BS178" s="291"/>
      <c r="BT178" s="291"/>
      <c r="BU178" s="291"/>
      <c r="BV178" s="291"/>
      <c r="BW178" s="291"/>
      <c r="BX178" s="291"/>
      <c r="BY178" s="291"/>
      <c r="BZ178" s="291"/>
      <c r="CA178" s="291"/>
      <c r="CB178" s="291"/>
      <c r="CC178" s="291"/>
      <c r="CD178" s="291"/>
      <c r="CE178" s="291"/>
      <c r="CF178" s="291"/>
      <c r="CG178" s="291"/>
      <c r="CH178" s="291"/>
      <c r="CI178" s="291"/>
      <c r="CJ178" s="291"/>
      <c r="CK178" s="291"/>
      <c r="CL178" s="291"/>
      <c r="CM178" s="291"/>
      <c r="CN178" s="291"/>
      <c r="CO178" s="291"/>
      <c r="CP178" s="291"/>
      <c r="CQ178" s="291"/>
      <c r="CR178" s="291"/>
      <c r="CS178" s="291"/>
      <c r="CT178" s="291"/>
      <c r="CU178" s="291"/>
      <c r="CV178" s="291"/>
      <c r="CW178" s="291"/>
      <c r="CX178" s="291"/>
      <c r="CY178" s="291"/>
      <c r="CZ178" s="291"/>
      <c r="DA178" s="291"/>
      <c r="DB178" s="291"/>
      <c r="DC178" s="291"/>
      <c r="DD178" s="291"/>
      <c r="DE178" s="291"/>
      <c r="DF178" s="291"/>
      <c r="DG178" s="291"/>
      <c r="DH178" s="291"/>
      <c r="DI178" s="291"/>
      <c r="DJ178" s="291"/>
      <c r="DK178" s="291"/>
      <c r="DL178" s="291"/>
      <c r="DM178" s="291"/>
      <c r="DN178" s="291"/>
      <c r="DO178" s="291"/>
      <c r="DP178" s="291"/>
      <c r="DQ178" s="291"/>
      <c r="DR178" s="291"/>
      <c r="DS178" s="291"/>
      <c r="DT178" s="291"/>
      <c r="DU178" s="291"/>
      <c r="DV178" s="291"/>
      <c r="DW178" s="291"/>
      <c r="DX178" s="291"/>
      <c r="DY178" s="291"/>
      <c r="DZ178" s="291"/>
      <c r="EA178" s="291"/>
      <c r="EB178" s="291"/>
      <c r="EC178" s="291"/>
      <c r="ED178" s="291"/>
      <c r="EE178" s="291"/>
      <c r="EF178" s="291"/>
      <c r="EG178" s="291"/>
      <c r="EH178" s="291"/>
      <c r="EI178" s="291"/>
      <c r="EJ178" s="291"/>
      <c r="EK178" s="291"/>
      <c r="EL178" s="291"/>
      <c r="EM178" s="291"/>
      <c r="EN178" s="291"/>
      <c r="EO178" s="291"/>
      <c r="EP178" s="291"/>
      <c r="EQ178" s="291"/>
      <c r="ER178" s="291"/>
      <c r="ES178" s="291"/>
      <c r="ET178" s="291"/>
      <c r="EU178" s="291"/>
      <c r="EV178" s="291"/>
      <c r="EW178" s="291"/>
      <c r="EX178" s="291"/>
      <c r="EY178" s="291"/>
      <c r="EZ178" s="291"/>
      <c r="FA178" s="291"/>
      <c r="FB178" s="291"/>
      <c r="FC178" s="291"/>
      <c r="FD178" s="291"/>
      <c r="FE178" s="291"/>
      <c r="FF178" s="291"/>
      <c r="FG178" s="291"/>
      <c r="FH178" s="291"/>
      <c r="FI178" s="291"/>
      <c r="FJ178" s="291"/>
      <c r="FK178" s="291"/>
      <c r="FL178" s="291"/>
      <c r="FM178" s="291"/>
      <c r="FN178" s="291"/>
      <c r="FO178" s="291"/>
      <c r="FP178" s="291"/>
      <c r="FQ178" s="291"/>
      <c r="FR178" s="291"/>
      <c r="FS178" s="291"/>
      <c r="FT178" s="291"/>
      <c r="FU178" s="291"/>
      <c r="FV178" s="291"/>
      <c r="FW178" s="291"/>
      <c r="FX178" s="291"/>
      <c r="FY178" s="291"/>
      <c r="FZ178" s="291"/>
      <c r="GA178" s="291"/>
      <c r="GB178" s="291"/>
      <c r="GC178" s="291"/>
      <c r="GD178" s="291"/>
      <c r="GE178" s="291"/>
      <c r="GF178" s="291"/>
      <c r="GG178" s="291"/>
      <c r="GH178" s="291"/>
      <c r="GI178" s="291"/>
      <c r="GJ178" s="291"/>
      <c r="GK178" s="291"/>
      <c r="GL178" s="291"/>
      <c r="GM178" s="291"/>
      <c r="GN178" s="291"/>
      <c r="GO178" s="291"/>
      <c r="GP178" s="291"/>
      <c r="GQ178" s="291"/>
      <c r="GR178" s="291"/>
      <c r="GS178" s="291"/>
      <c r="GT178" s="291"/>
      <c r="GU178" s="291"/>
      <c r="GV178" s="291"/>
      <c r="GW178" s="291"/>
      <c r="GX178" s="291"/>
      <c r="GY178" s="291"/>
      <c r="GZ178" s="291"/>
      <c r="HA178" s="291"/>
      <c r="HB178" s="291"/>
      <c r="HC178" s="291"/>
      <c r="HD178" s="291"/>
      <c r="HE178" s="291"/>
      <c r="HF178" s="291"/>
      <c r="HG178" s="291"/>
      <c r="HH178" s="291"/>
      <c r="HI178" s="291"/>
      <c r="HJ178" s="291"/>
      <c r="HK178" s="291"/>
      <c r="HL178" s="291"/>
      <c r="HM178" s="291"/>
      <c r="HN178" s="291"/>
      <c r="HO178" s="291"/>
      <c r="HP178" s="291"/>
      <c r="HQ178" s="291"/>
    </row>
    <row r="179" ht="12.0" customHeight="1">
      <c r="A179" s="281">
        <f t="shared" si="44"/>
        <v>174</v>
      </c>
      <c r="B179" s="282">
        <f>'4. Summary statistics'!B414</f>
        <v>44932</v>
      </c>
      <c r="C179" s="283" t="str">
        <f t="shared" si="22"/>
        <v>03-2023</v>
      </c>
      <c r="D179" s="284">
        <f>'4. Summary statistics'!C414</f>
        <v>44568</v>
      </c>
      <c r="E179" s="285" t="str">
        <f>'4. Summary statistics'!D414</f>
        <v>LKA36423A067</v>
      </c>
      <c r="F179" s="286">
        <f>'4. Summary statistics'!G414</f>
        <v>998</v>
      </c>
      <c r="G179" s="287">
        <f t="shared" si="23"/>
        <v>364</v>
      </c>
      <c r="H179" s="288"/>
      <c r="I179" s="283"/>
      <c r="J179" s="289"/>
      <c r="K179" s="289"/>
      <c r="L179" s="289"/>
      <c r="M179" s="289"/>
      <c r="N179" s="289"/>
      <c r="O179" s="289"/>
      <c r="P179" s="52"/>
      <c r="Q179" s="52"/>
      <c r="R179" s="52"/>
      <c r="S179" s="202"/>
      <c r="T179" s="202"/>
      <c r="U179" s="202"/>
      <c r="V179" s="290">
        <f>'4. Summary statistics'!B414</f>
        <v>44932</v>
      </c>
      <c r="W179" s="202">
        <f t="shared" ref="W179:X179" si="1755">W178</f>
        <v>1.2178</v>
      </c>
      <c r="X179" s="202">
        <f t="shared" si="1755"/>
        <v>1.0844</v>
      </c>
      <c r="Y179" s="202"/>
      <c r="Z179" s="291">
        <f t="shared" si="25"/>
        <v>45297</v>
      </c>
      <c r="AA179" s="202">
        <f t="shared" ref="AA179:AB179" si="1756">AA178</f>
        <v>1.2178</v>
      </c>
      <c r="AB179" s="202">
        <f t="shared" si="1756"/>
        <v>1.0844</v>
      </c>
      <c r="AC179" s="202"/>
      <c r="AD179" s="291">
        <f t="shared" si="27"/>
        <v>45663</v>
      </c>
      <c r="AE179" s="202">
        <f t="shared" ref="AE179:AF179" si="1757">AE178</f>
        <v>1.2178</v>
      </c>
      <c r="AF179" s="202">
        <f t="shared" si="1757"/>
        <v>1.0844</v>
      </c>
      <c r="AG179" s="202"/>
      <c r="AH179" s="291">
        <f t="shared" si="29"/>
        <v>46028</v>
      </c>
      <c r="AI179" s="202">
        <f t="shared" ref="AI179:AJ179" si="1758">AI178</f>
        <v>1.2178</v>
      </c>
      <c r="AJ179" s="202">
        <f t="shared" si="1758"/>
        <v>1.0844</v>
      </c>
      <c r="AK179" s="202"/>
      <c r="AL179" s="291">
        <f t="shared" si="31"/>
        <v>46393</v>
      </c>
      <c r="AM179" s="202">
        <f t="shared" ref="AM179:AN179" si="1759">AM178</f>
        <v>1.2178</v>
      </c>
      <c r="AN179" s="202">
        <f t="shared" si="1759"/>
        <v>1.0844</v>
      </c>
      <c r="AO179" s="202"/>
      <c r="AP179" s="291">
        <f t="shared" si="33"/>
        <v>46758</v>
      </c>
      <c r="AQ179" s="202">
        <f t="shared" ref="AQ179:AR179" si="1760">AQ178</f>
        <v>1.2178</v>
      </c>
      <c r="AR179" s="202">
        <f t="shared" si="1760"/>
        <v>1.0844</v>
      </c>
      <c r="AS179" s="202"/>
      <c r="AT179" s="291">
        <f t="shared" si="35"/>
        <v>47124</v>
      </c>
      <c r="AU179" s="202">
        <f t="shared" ref="AU179:AV179" si="1761">AU178</f>
        <v>1.2178</v>
      </c>
      <c r="AV179" s="202">
        <f t="shared" si="1761"/>
        <v>1.0844</v>
      </c>
      <c r="AW179" s="202"/>
      <c r="AX179" s="291">
        <f t="shared" si="37"/>
        <v>47489</v>
      </c>
      <c r="AY179" s="202">
        <f t="shared" ref="AY179:AZ179" si="1762">AY178</f>
        <v>1.2178</v>
      </c>
      <c r="AZ179" s="202">
        <f t="shared" si="1762"/>
        <v>1.0844</v>
      </c>
      <c r="BA179" s="202"/>
      <c r="BB179" s="291">
        <f t="shared" si="39"/>
        <v>47854</v>
      </c>
      <c r="BC179" s="202">
        <f t="shared" ref="BC179:BD179" si="1763">BC178</f>
        <v>1.2178</v>
      </c>
      <c r="BD179" s="202">
        <f t="shared" si="1763"/>
        <v>1.0844</v>
      </c>
      <c r="BE179" s="202"/>
      <c r="BF179" s="291">
        <f t="shared" si="41"/>
        <v>48219</v>
      </c>
      <c r="BG179" s="202">
        <f t="shared" ref="BG179:BH179" si="1764">BG178</f>
        <v>1.2178</v>
      </c>
      <c r="BH179" s="202">
        <f t="shared" si="1764"/>
        <v>1.0844</v>
      </c>
      <c r="BI179" s="202"/>
      <c r="BJ179" s="291">
        <f t="shared" si="43"/>
        <v>48585</v>
      </c>
      <c r="BK179" s="291"/>
      <c r="BL179" s="291"/>
      <c r="BM179" s="291"/>
      <c r="BN179" s="291"/>
      <c r="BO179" s="291"/>
      <c r="BP179" s="291"/>
      <c r="BQ179" s="291"/>
      <c r="BR179" s="291"/>
      <c r="BS179" s="291"/>
      <c r="BT179" s="291"/>
      <c r="BU179" s="291"/>
      <c r="BV179" s="291"/>
      <c r="BW179" s="291"/>
      <c r="BX179" s="291"/>
      <c r="BY179" s="291"/>
      <c r="BZ179" s="291"/>
      <c r="CA179" s="291"/>
      <c r="CB179" s="291"/>
      <c r="CC179" s="291"/>
      <c r="CD179" s="291"/>
      <c r="CE179" s="291"/>
      <c r="CF179" s="291"/>
      <c r="CG179" s="291"/>
      <c r="CH179" s="291"/>
      <c r="CI179" s="291"/>
      <c r="CJ179" s="291"/>
      <c r="CK179" s="291"/>
      <c r="CL179" s="291"/>
      <c r="CM179" s="291"/>
      <c r="CN179" s="291"/>
      <c r="CO179" s="291"/>
      <c r="CP179" s="291"/>
      <c r="CQ179" s="291"/>
      <c r="CR179" s="291"/>
      <c r="CS179" s="291"/>
      <c r="CT179" s="291"/>
      <c r="CU179" s="291"/>
      <c r="CV179" s="291"/>
      <c r="CW179" s="291"/>
      <c r="CX179" s="291"/>
      <c r="CY179" s="291"/>
      <c r="CZ179" s="291"/>
      <c r="DA179" s="291"/>
      <c r="DB179" s="291"/>
      <c r="DC179" s="291"/>
      <c r="DD179" s="291"/>
      <c r="DE179" s="291"/>
      <c r="DF179" s="291"/>
      <c r="DG179" s="291"/>
      <c r="DH179" s="291"/>
      <c r="DI179" s="291"/>
      <c r="DJ179" s="291"/>
      <c r="DK179" s="291"/>
      <c r="DL179" s="291"/>
      <c r="DM179" s="291"/>
      <c r="DN179" s="291"/>
      <c r="DO179" s="291"/>
      <c r="DP179" s="291"/>
      <c r="DQ179" s="291"/>
      <c r="DR179" s="291"/>
      <c r="DS179" s="291"/>
      <c r="DT179" s="291"/>
      <c r="DU179" s="291"/>
      <c r="DV179" s="291"/>
      <c r="DW179" s="291"/>
      <c r="DX179" s="291"/>
      <c r="DY179" s="291"/>
      <c r="DZ179" s="291"/>
      <c r="EA179" s="291"/>
      <c r="EB179" s="291"/>
      <c r="EC179" s="291"/>
      <c r="ED179" s="291"/>
      <c r="EE179" s="291"/>
      <c r="EF179" s="291"/>
      <c r="EG179" s="291"/>
      <c r="EH179" s="291"/>
      <c r="EI179" s="291"/>
      <c r="EJ179" s="291"/>
      <c r="EK179" s="291"/>
      <c r="EL179" s="291"/>
      <c r="EM179" s="291"/>
      <c r="EN179" s="291"/>
      <c r="EO179" s="291"/>
      <c r="EP179" s="291"/>
      <c r="EQ179" s="291"/>
      <c r="ER179" s="291"/>
      <c r="ES179" s="291"/>
      <c r="ET179" s="291"/>
      <c r="EU179" s="291"/>
      <c r="EV179" s="291"/>
      <c r="EW179" s="291"/>
      <c r="EX179" s="291"/>
      <c r="EY179" s="291"/>
      <c r="EZ179" s="291"/>
      <c r="FA179" s="291"/>
      <c r="FB179" s="291"/>
      <c r="FC179" s="291"/>
      <c r="FD179" s="291"/>
      <c r="FE179" s="291"/>
      <c r="FF179" s="291"/>
      <c r="FG179" s="291"/>
      <c r="FH179" s="291"/>
      <c r="FI179" s="291"/>
      <c r="FJ179" s="291"/>
      <c r="FK179" s="291"/>
      <c r="FL179" s="291"/>
      <c r="FM179" s="291"/>
      <c r="FN179" s="291"/>
      <c r="FO179" s="291"/>
      <c r="FP179" s="291"/>
      <c r="FQ179" s="291"/>
      <c r="FR179" s="291"/>
      <c r="FS179" s="291"/>
      <c r="FT179" s="291"/>
      <c r="FU179" s="291"/>
      <c r="FV179" s="291"/>
      <c r="FW179" s="291"/>
      <c r="FX179" s="291"/>
      <c r="FY179" s="291"/>
      <c r="FZ179" s="291"/>
      <c r="GA179" s="291"/>
      <c r="GB179" s="291"/>
      <c r="GC179" s="291"/>
      <c r="GD179" s="291"/>
      <c r="GE179" s="291"/>
      <c r="GF179" s="291"/>
      <c r="GG179" s="291"/>
      <c r="GH179" s="291"/>
      <c r="GI179" s="291"/>
      <c r="GJ179" s="291"/>
      <c r="GK179" s="291"/>
      <c r="GL179" s="291"/>
      <c r="GM179" s="291"/>
      <c r="GN179" s="291"/>
      <c r="GO179" s="291"/>
      <c r="GP179" s="291"/>
      <c r="GQ179" s="291"/>
      <c r="GR179" s="291"/>
      <c r="GS179" s="291"/>
      <c r="GT179" s="291"/>
      <c r="GU179" s="291"/>
      <c r="GV179" s="291"/>
      <c r="GW179" s="291"/>
      <c r="GX179" s="291"/>
      <c r="GY179" s="291"/>
      <c r="GZ179" s="291"/>
      <c r="HA179" s="291"/>
      <c r="HB179" s="291"/>
      <c r="HC179" s="291"/>
      <c r="HD179" s="291"/>
      <c r="HE179" s="291"/>
      <c r="HF179" s="291"/>
      <c r="HG179" s="291"/>
      <c r="HH179" s="291"/>
      <c r="HI179" s="291"/>
      <c r="HJ179" s="291"/>
      <c r="HK179" s="291"/>
      <c r="HL179" s="291"/>
      <c r="HM179" s="291"/>
      <c r="HN179" s="291"/>
      <c r="HO179" s="291"/>
      <c r="HP179" s="291"/>
      <c r="HQ179" s="291"/>
    </row>
    <row r="180" ht="12.0" customHeight="1">
      <c r="A180" s="281">
        <f t="shared" si="44"/>
        <v>175</v>
      </c>
      <c r="B180" s="282">
        <f>'4. Summary statistics'!B415</f>
        <v>44932</v>
      </c>
      <c r="C180" s="283" t="str">
        <f t="shared" si="22"/>
        <v>03-2023</v>
      </c>
      <c r="D180" s="284">
        <f>'4. Summary statistics'!C415</f>
        <v>44634</v>
      </c>
      <c r="E180" s="285" t="str">
        <f>'4. Summary statistics'!D415</f>
        <v>LKA36423A067</v>
      </c>
      <c r="F180" s="286">
        <f>'4. Summary statistics'!G415</f>
        <v>22277.3</v>
      </c>
      <c r="G180" s="287">
        <f t="shared" si="23"/>
        <v>298</v>
      </c>
      <c r="H180" s="288"/>
      <c r="I180" s="283"/>
      <c r="J180" s="289"/>
      <c r="K180" s="289"/>
      <c r="L180" s="289"/>
      <c r="M180" s="289"/>
      <c r="N180" s="289"/>
      <c r="O180" s="289"/>
      <c r="P180" s="52"/>
      <c r="Q180" s="52"/>
      <c r="R180" s="52"/>
      <c r="S180" s="202"/>
      <c r="T180" s="202"/>
      <c r="U180" s="202"/>
      <c r="V180" s="290">
        <f>'4. Summary statistics'!B415</f>
        <v>44932</v>
      </c>
      <c r="W180" s="202">
        <f t="shared" ref="W180:X180" si="1765">W179</f>
        <v>1.2178</v>
      </c>
      <c r="X180" s="202">
        <f t="shared" si="1765"/>
        <v>1.0844</v>
      </c>
      <c r="Y180" s="202"/>
      <c r="Z180" s="291">
        <f t="shared" si="25"/>
        <v>45297</v>
      </c>
      <c r="AA180" s="202">
        <f t="shared" ref="AA180:AB180" si="1766">AA179</f>
        <v>1.2178</v>
      </c>
      <c r="AB180" s="202">
        <f t="shared" si="1766"/>
        <v>1.0844</v>
      </c>
      <c r="AC180" s="202"/>
      <c r="AD180" s="291">
        <f t="shared" si="27"/>
        <v>45663</v>
      </c>
      <c r="AE180" s="202">
        <f t="shared" ref="AE180:AF180" si="1767">AE179</f>
        <v>1.2178</v>
      </c>
      <c r="AF180" s="202">
        <f t="shared" si="1767"/>
        <v>1.0844</v>
      </c>
      <c r="AG180" s="202"/>
      <c r="AH180" s="291">
        <f t="shared" si="29"/>
        <v>46028</v>
      </c>
      <c r="AI180" s="202">
        <f t="shared" ref="AI180:AJ180" si="1768">AI179</f>
        <v>1.2178</v>
      </c>
      <c r="AJ180" s="202">
        <f t="shared" si="1768"/>
        <v>1.0844</v>
      </c>
      <c r="AK180" s="202"/>
      <c r="AL180" s="291">
        <f t="shared" si="31"/>
        <v>46393</v>
      </c>
      <c r="AM180" s="202">
        <f t="shared" ref="AM180:AN180" si="1769">AM179</f>
        <v>1.2178</v>
      </c>
      <c r="AN180" s="202">
        <f t="shared" si="1769"/>
        <v>1.0844</v>
      </c>
      <c r="AO180" s="202"/>
      <c r="AP180" s="291">
        <f t="shared" si="33"/>
        <v>46758</v>
      </c>
      <c r="AQ180" s="202">
        <f t="shared" ref="AQ180:AR180" si="1770">AQ179</f>
        <v>1.2178</v>
      </c>
      <c r="AR180" s="202">
        <f t="shared" si="1770"/>
        <v>1.0844</v>
      </c>
      <c r="AS180" s="202"/>
      <c r="AT180" s="291">
        <f t="shared" si="35"/>
        <v>47124</v>
      </c>
      <c r="AU180" s="202">
        <f t="shared" ref="AU180:AV180" si="1771">AU179</f>
        <v>1.2178</v>
      </c>
      <c r="AV180" s="202">
        <f t="shared" si="1771"/>
        <v>1.0844</v>
      </c>
      <c r="AW180" s="202"/>
      <c r="AX180" s="291">
        <f t="shared" si="37"/>
        <v>47489</v>
      </c>
      <c r="AY180" s="202">
        <f t="shared" ref="AY180:AZ180" si="1772">AY179</f>
        <v>1.2178</v>
      </c>
      <c r="AZ180" s="202">
        <f t="shared" si="1772"/>
        <v>1.0844</v>
      </c>
      <c r="BA180" s="202"/>
      <c r="BB180" s="291">
        <f t="shared" si="39"/>
        <v>47854</v>
      </c>
      <c r="BC180" s="202">
        <f t="shared" ref="BC180:BD180" si="1773">BC179</f>
        <v>1.2178</v>
      </c>
      <c r="BD180" s="202">
        <f t="shared" si="1773"/>
        <v>1.0844</v>
      </c>
      <c r="BE180" s="202"/>
      <c r="BF180" s="291">
        <f t="shared" si="41"/>
        <v>48219</v>
      </c>
      <c r="BG180" s="202">
        <f t="shared" ref="BG180:BH180" si="1774">BG179</f>
        <v>1.2178</v>
      </c>
      <c r="BH180" s="202">
        <f t="shared" si="1774"/>
        <v>1.0844</v>
      </c>
      <c r="BI180" s="202"/>
      <c r="BJ180" s="291">
        <f t="shared" si="43"/>
        <v>48585</v>
      </c>
      <c r="BK180" s="291"/>
      <c r="BL180" s="291"/>
      <c r="BM180" s="291"/>
      <c r="BN180" s="291"/>
      <c r="BO180" s="291"/>
      <c r="BP180" s="291"/>
      <c r="BQ180" s="291"/>
      <c r="BR180" s="291"/>
      <c r="BS180" s="291"/>
      <c r="BT180" s="291"/>
      <c r="BU180" s="291"/>
      <c r="BV180" s="291"/>
      <c r="BW180" s="291"/>
      <c r="BX180" s="291"/>
      <c r="BY180" s="291"/>
      <c r="BZ180" s="291"/>
      <c r="CA180" s="291"/>
      <c r="CB180" s="291"/>
      <c r="CC180" s="291"/>
      <c r="CD180" s="291"/>
      <c r="CE180" s="291"/>
      <c r="CF180" s="291"/>
      <c r="CG180" s="291"/>
      <c r="CH180" s="291"/>
      <c r="CI180" s="291"/>
      <c r="CJ180" s="291"/>
      <c r="CK180" s="291"/>
      <c r="CL180" s="291"/>
      <c r="CM180" s="291"/>
      <c r="CN180" s="291"/>
      <c r="CO180" s="291"/>
      <c r="CP180" s="291"/>
      <c r="CQ180" s="291"/>
      <c r="CR180" s="291"/>
      <c r="CS180" s="291"/>
      <c r="CT180" s="291"/>
      <c r="CU180" s="291"/>
      <c r="CV180" s="291"/>
      <c r="CW180" s="291"/>
      <c r="CX180" s="291"/>
      <c r="CY180" s="291"/>
      <c r="CZ180" s="291"/>
      <c r="DA180" s="291"/>
      <c r="DB180" s="291"/>
      <c r="DC180" s="291"/>
      <c r="DD180" s="291"/>
      <c r="DE180" s="291"/>
      <c r="DF180" s="291"/>
      <c r="DG180" s="291"/>
      <c r="DH180" s="291"/>
      <c r="DI180" s="291"/>
      <c r="DJ180" s="291"/>
      <c r="DK180" s="291"/>
      <c r="DL180" s="291"/>
      <c r="DM180" s="291"/>
      <c r="DN180" s="291"/>
      <c r="DO180" s="291"/>
      <c r="DP180" s="291"/>
      <c r="DQ180" s="291"/>
      <c r="DR180" s="291"/>
      <c r="DS180" s="291"/>
      <c r="DT180" s="291"/>
      <c r="DU180" s="291"/>
      <c r="DV180" s="291"/>
      <c r="DW180" s="291"/>
      <c r="DX180" s="291"/>
      <c r="DY180" s="291"/>
      <c r="DZ180" s="291"/>
      <c r="EA180" s="291"/>
      <c r="EB180" s="291"/>
      <c r="EC180" s="291"/>
      <c r="ED180" s="291"/>
      <c r="EE180" s="291"/>
      <c r="EF180" s="291"/>
      <c r="EG180" s="291"/>
      <c r="EH180" s="291"/>
      <c r="EI180" s="291"/>
      <c r="EJ180" s="291"/>
      <c r="EK180" s="291"/>
      <c r="EL180" s="291"/>
      <c r="EM180" s="291"/>
      <c r="EN180" s="291"/>
      <c r="EO180" s="291"/>
      <c r="EP180" s="291"/>
      <c r="EQ180" s="291"/>
      <c r="ER180" s="291"/>
      <c r="ES180" s="291"/>
      <c r="ET180" s="291"/>
      <c r="EU180" s="291"/>
      <c r="EV180" s="291"/>
      <c r="EW180" s="291"/>
      <c r="EX180" s="291"/>
      <c r="EY180" s="291"/>
      <c r="EZ180" s="291"/>
      <c r="FA180" s="291"/>
      <c r="FB180" s="291"/>
      <c r="FC180" s="291"/>
      <c r="FD180" s="291"/>
      <c r="FE180" s="291"/>
      <c r="FF180" s="291"/>
      <c r="FG180" s="291"/>
      <c r="FH180" s="291"/>
      <c r="FI180" s="291"/>
      <c r="FJ180" s="291"/>
      <c r="FK180" s="291"/>
      <c r="FL180" s="291"/>
      <c r="FM180" s="291"/>
      <c r="FN180" s="291"/>
      <c r="FO180" s="291"/>
      <c r="FP180" s="291"/>
      <c r="FQ180" s="291"/>
      <c r="FR180" s="291"/>
      <c r="FS180" s="291"/>
      <c r="FT180" s="291"/>
      <c r="FU180" s="291"/>
      <c r="FV180" s="291"/>
      <c r="FW180" s="291"/>
      <c r="FX180" s="291"/>
      <c r="FY180" s="291"/>
      <c r="FZ180" s="291"/>
      <c r="GA180" s="291"/>
      <c r="GB180" s="291"/>
      <c r="GC180" s="291"/>
      <c r="GD180" s="291"/>
      <c r="GE180" s="291"/>
      <c r="GF180" s="291"/>
      <c r="GG180" s="291"/>
      <c r="GH180" s="291"/>
      <c r="GI180" s="291"/>
      <c r="GJ180" s="291"/>
      <c r="GK180" s="291"/>
      <c r="GL180" s="291"/>
      <c r="GM180" s="291"/>
      <c r="GN180" s="291"/>
      <c r="GO180" s="291"/>
      <c r="GP180" s="291"/>
      <c r="GQ180" s="291"/>
      <c r="GR180" s="291"/>
      <c r="GS180" s="291"/>
      <c r="GT180" s="291"/>
      <c r="GU180" s="291"/>
      <c r="GV180" s="291"/>
      <c r="GW180" s="291"/>
      <c r="GX180" s="291"/>
      <c r="GY180" s="291"/>
      <c r="GZ180" s="291"/>
      <c r="HA180" s="291"/>
      <c r="HB180" s="291"/>
      <c r="HC180" s="291"/>
      <c r="HD180" s="291"/>
      <c r="HE180" s="291"/>
      <c r="HF180" s="291"/>
      <c r="HG180" s="291"/>
      <c r="HH180" s="291"/>
      <c r="HI180" s="291"/>
      <c r="HJ180" s="291"/>
      <c r="HK180" s="291"/>
      <c r="HL180" s="291"/>
      <c r="HM180" s="291"/>
      <c r="HN180" s="291"/>
      <c r="HO180" s="291"/>
      <c r="HP180" s="291"/>
      <c r="HQ180" s="291"/>
    </row>
    <row r="181" ht="12.0" customHeight="1">
      <c r="A181" s="281">
        <f t="shared" si="44"/>
        <v>176</v>
      </c>
      <c r="B181" s="282">
        <f>'4. Summary statistics'!B416</f>
        <v>44932</v>
      </c>
      <c r="C181" s="283" t="str">
        <f t="shared" si="22"/>
        <v>03-2023</v>
      </c>
      <c r="D181" s="284">
        <f>'4. Summary statistics'!C416</f>
        <v>44750</v>
      </c>
      <c r="E181" s="285" t="str">
        <f>'4. Summary statistics'!D416</f>
        <v>LKA18223A063</v>
      </c>
      <c r="F181" s="286">
        <f>'4. Summary statistics'!G416</f>
        <v>20664</v>
      </c>
      <c r="G181" s="287">
        <f t="shared" si="23"/>
        <v>182</v>
      </c>
      <c r="H181" s="288"/>
      <c r="I181" s="283"/>
      <c r="J181" s="289"/>
      <c r="K181" s="289"/>
      <c r="L181" s="289"/>
      <c r="M181" s="289"/>
      <c r="N181" s="289"/>
      <c r="O181" s="289"/>
      <c r="P181" s="52"/>
      <c r="Q181" s="52"/>
      <c r="R181" s="52"/>
      <c r="S181" s="202"/>
      <c r="T181" s="202"/>
      <c r="U181" s="202"/>
      <c r="V181" s="290">
        <f>'4. Summary statistics'!B416</f>
        <v>44932</v>
      </c>
      <c r="W181" s="202">
        <f t="shared" ref="W181:X181" si="1775">W180</f>
        <v>1.2178</v>
      </c>
      <c r="X181" s="202">
        <f t="shared" si="1775"/>
        <v>1.0844</v>
      </c>
      <c r="Y181" s="202"/>
      <c r="Z181" s="291">
        <f t="shared" si="25"/>
        <v>45297</v>
      </c>
      <c r="AA181" s="202">
        <f t="shared" ref="AA181:AB181" si="1776">AA180</f>
        <v>1.2178</v>
      </c>
      <c r="AB181" s="202">
        <f t="shared" si="1776"/>
        <v>1.0844</v>
      </c>
      <c r="AC181" s="202"/>
      <c r="AD181" s="291">
        <f t="shared" si="27"/>
        <v>45663</v>
      </c>
      <c r="AE181" s="202">
        <f t="shared" ref="AE181:AF181" si="1777">AE180</f>
        <v>1.2178</v>
      </c>
      <c r="AF181" s="202">
        <f t="shared" si="1777"/>
        <v>1.0844</v>
      </c>
      <c r="AG181" s="202"/>
      <c r="AH181" s="291">
        <f t="shared" si="29"/>
        <v>46028</v>
      </c>
      <c r="AI181" s="202">
        <f t="shared" ref="AI181:AJ181" si="1778">AI180</f>
        <v>1.2178</v>
      </c>
      <c r="AJ181" s="202">
        <f t="shared" si="1778"/>
        <v>1.0844</v>
      </c>
      <c r="AK181" s="202"/>
      <c r="AL181" s="291">
        <f t="shared" si="31"/>
        <v>46393</v>
      </c>
      <c r="AM181" s="202">
        <f t="shared" ref="AM181:AN181" si="1779">AM180</f>
        <v>1.2178</v>
      </c>
      <c r="AN181" s="202">
        <f t="shared" si="1779"/>
        <v>1.0844</v>
      </c>
      <c r="AO181" s="202"/>
      <c r="AP181" s="291">
        <f t="shared" si="33"/>
        <v>46758</v>
      </c>
      <c r="AQ181" s="202">
        <f t="shared" ref="AQ181:AR181" si="1780">AQ180</f>
        <v>1.2178</v>
      </c>
      <c r="AR181" s="202">
        <f t="shared" si="1780"/>
        <v>1.0844</v>
      </c>
      <c r="AS181" s="202"/>
      <c r="AT181" s="291">
        <f t="shared" si="35"/>
        <v>47124</v>
      </c>
      <c r="AU181" s="202">
        <f t="shared" ref="AU181:AV181" si="1781">AU180</f>
        <v>1.2178</v>
      </c>
      <c r="AV181" s="202">
        <f t="shared" si="1781"/>
        <v>1.0844</v>
      </c>
      <c r="AW181" s="202"/>
      <c r="AX181" s="291">
        <f t="shared" si="37"/>
        <v>47489</v>
      </c>
      <c r="AY181" s="202">
        <f t="shared" ref="AY181:AZ181" si="1782">AY180</f>
        <v>1.2178</v>
      </c>
      <c r="AZ181" s="202">
        <f t="shared" si="1782"/>
        <v>1.0844</v>
      </c>
      <c r="BA181" s="202"/>
      <c r="BB181" s="291">
        <f t="shared" si="39"/>
        <v>47854</v>
      </c>
      <c r="BC181" s="202">
        <f t="shared" ref="BC181:BD181" si="1783">BC180</f>
        <v>1.2178</v>
      </c>
      <c r="BD181" s="202">
        <f t="shared" si="1783"/>
        <v>1.0844</v>
      </c>
      <c r="BE181" s="202"/>
      <c r="BF181" s="291">
        <f t="shared" si="41"/>
        <v>48219</v>
      </c>
      <c r="BG181" s="202">
        <f t="shared" ref="BG181:BH181" si="1784">BG180</f>
        <v>1.2178</v>
      </c>
      <c r="BH181" s="202">
        <f t="shared" si="1784"/>
        <v>1.0844</v>
      </c>
      <c r="BI181" s="202"/>
      <c r="BJ181" s="291">
        <f t="shared" si="43"/>
        <v>48585</v>
      </c>
      <c r="BK181" s="291"/>
      <c r="BL181" s="291"/>
      <c r="BM181" s="291"/>
      <c r="BN181" s="291"/>
      <c r="BO181" s="291"/>
      <c r="BP181" s="291"/>
      <c r="BQ181" s="291"/>
      <c r="BR181" s="291"/>
      <c r="BS181" s="291"/>
      <c r="BT181" s="291"/>
      <c r="BU181" s="291"/>
      <c r="BV181" s="291"/>
      <c r="BW181" s="291"/>
      <c r="BX181" s="291"/>
      <c r="BY181" s="291"/>
      <c r="BZ181" s="291"/>
      <c r="CA181" s="291"/>
      <c r="CB181" s="291"/>
      <c r="CC181" s="291"/>
      <c r="CD181" s="291"/>
      <c r="CE181" s="291"/>
      <c r="CF181" s="291"/>
      <c r="CG181" s="291"/>
      <c r="CH181" s="291"/>
      <c r="CI181" s="291"/>
      <c r="CJ181" s="291"/>
      <c r="CK181" s="291"/>
      <c r="CL181" s="291"/>
      <c r="CM181" s="291"/>
      <c r="CN181" s="291"/>
      <c r="CO181" s="291"/>
      <c r="CP181" s="291"/>
      <c r="CQ181" s="291"/>
      <c r="CR181" s="291"/>
      <c r="CS181" s="291"/>
      <c r="CT181" s="291"/>
      <c r="CU181" s="291"/>
      <c r="CV181" s="291"/>
      <c r="CW181" s="291"/>
      <c r="CX181" s="291"/>
      <c r="CY181" s="291"/>
      <c r="CZ181" s="291"/>
      <c r="DA181" s="291"/>
      <c r="DB181" s="291"/>
      <c r="DC181" s="291"/>
      <c r="DD181" s="291"/>
      <c r="DE181" s="291"/>
      <c r="DF181" s="291"/>
      <c r="DG181" s="291"/>
      <c r="DH181" s="291"/>
      <c r="DI181" s="291"/>
      <c r="DJ181" s="291"/>
      <c r="DK181" s="291"/>
      <c r="DL181" s="291"/>
      <c r="DM181" s="291"/>
      <c r="DN181" s="291"/>
      <c r="DO181" s="291"/>
      <c r="DP181" s="291"/>
      <c r="DQ181" s="291"/>
      <c r="DR181" s="291"/>
      <c r="DS181" s="291"/>
      <c r="DT181" s="291"/>
      <c r="DU181" s="291"/>
      <c r="DV181" s="291"/>
      <c r="DW181" s="291"/>
      <c r="DX181" s="291"/>
      <c r="DY181" s="291"/>
      <c r="DZ181" s="291"/>
      <c r="EA181" s="291"/>
      <c r="EB181" s="291"/>
      <c r="EC181" s="291"/>
      <c r="ED181" s="291"/>
      <c r="EE181" s="291"/>
      <c r="EF181" s="291"/>
      <c r="EG181" s="291"/>
      <c r="EH181" s="291"/>
      <c r="EI181" s="291"/>
      <c r="EJ181" s="291"/>
      <c r="EK181" s="291"/>
      <c r="EL181" s="291"/>
      <c r="EM181" s="291"/>
      <c r="EN181" s="291"/>
      <c r="EO181" s="291"/>
      <c r="EP181" s="291"/>
      <c r="EQ181" s="291"/>
      <c r="ER181" s="291"/>
      <c r="ES181" s="291"/>
      <c r="ET181" s="291"/>
      <c r="EU181" s="291"/>
      <c r="EV181" s="291"/>
      <c r="EW181" s="291"/>
      <c r="EX181" s="291"/>
      <c r="EY181" s="291"/>
      <c r="EZ181" s="291"/>
      <c r="FA181" s="291"/>
      <c r="FB181" s="291"/>
      <c r="FC181" s="291"/>
      <c r="FD181" s="291"/>
      <c r="FE181" s="291"/>
      <c r="FF181" s="291"/>
      <c r="FG181" s="291"/>
      <c r="FH181" s="291"/>
      <c r="FI181" s="291"/>
      <c r="FJ181" s="291"/>
      <c r="FK181" s="291"/>
      <c r="FL181" s="291"/>
      <c r="FM181" s="291"/>
      <c r="FN181" s="291"/>
      <c r="FO181" s="291"/>
      <c r="FP181" s="291"/>
      <c r="FQ181" s="291"/>
      <c r="FR181" s="291"/>
      <c r="FS181" s="291"/>
      <c r="FT181" s="291"/>
      <c r="FU181" s="291"/>
      <c r="FV181" s="291"/>
      <c r="FW181" s="291"/>
      <c r="FX181" s="291"/>
      <c r="FY181" s="291"/>
      <c r="FZ181" s="291"/>
      <c r="GA181" s="291"/>
      <c r="GB181" s="291"/>
      <c r="GC181" s="291"/>
      <c r="GD181" s="291"/>
      <c r="GE181" s="291"/>
      <c r="GF181" s="291"/>
      <c r="GG181" s="291"/>
      <c r="GH181" s="291"/>
      <c r="GI181" s="291"/>
      <c r="GJ181" s="291"/>
      <c r="GK181" s="291"/>
      <c r="GL181" s="291"/>
      <c r="GM181" s="291"/>
      <c r="GN181" s="291"/>
      <c r="GO181" s="291"/>
      <c r="GP181" s="291"/>
      <c r="GQ181" s="291"/>
      <c r="GR181" s="291"/>
      <c r="GS181" s="291"/>
      <c r="GT181" s="291"/>
      <c r="GU181" s="291"/>
      <c r="GV181" s="291"/>
      <c r="GW181" s="291"/>
      <c r="GX181" s="291"/>
      <c r="GY181" s="291"/>
      <c r="GZ181" s="291"/>
      <c r="HA181" s="291"/>
      <c r="HB181" s="291"/>
      <c r="HC181" s="291"/>
      <c r="HD181" s="291"/>
      <c r="HE181" s="291"/>
      <c r="HF181" s="291"/>
      <c r="HG181" s="291"/>
      <c r="HH181" s="291"/>
      <c r="HI181" s="291"/>
      <c r="HJ181" s="291"/>
      <c r="HK181" s="291"/>
      <c r="HL181" s="291"/>
      <c r="HM181" s="291"/>
      <c r="HN181" s="291"/>
      <c r="HO181" s="291"/>
      <c r="HP181" s="291"/>
      <c r="HQ181" s="291"/>
    </row>
    <row r="182" ht="12.0" customHeight="1">
      <c r="A182" s="281">
        <f t="shared" si="44"/>
        <v>177</v>
      </c>
      <c r="B182" s="282">
        <f>'4. Summary statistics'!B417</f>
        <v>44932</v>
      </c>
      <c r="C182" s="283" t="str">
        <f t="shared" si="22"/>
        <v>03-2023</v>
      </c>
      <c r="D182" s="284">
        <f>'4. Summary statistics'!C417</f>
        <v>44771</v>
      </c>
      <c r="E182" s="285" t="str">
        <f>'4. Summary statistics'!D417</f>
        <v>LKA36423A067</v>
      </c>
      <c r="F182" s="286">
        <f>'4. Summary statistics'!G417</f>
        <v>23190.67</v>
      </c>
      <c r="G182" s="287">
        <f t="shared" si="23"/>
        <v>161</v>
      </c>
      <c r="H182" s="288"/>
      <c r="I182" s="283"/>
      <c r="J182" s="289"/>
      <c r="K182" s="289"/>
      <c r="L182" s="289"/>
      <c r="M182" s="289"/>
      <c r="N182" s="289"/>
      <c r="O182" s="289"/>
      <c r="P182" s="52"/>
      <c r="Q182" s="52"/>
      <c r="R182" s="52"/>
      <c r="S182" s="202"/>
      <c r="T182" s="202"/>
      <c r="U182" s="202"/>
      <c r="V182" s="290">
        <f>'4. Summary statistics'!B417</f>
        <v>44932</v>
      </c>
      <c r="W182" s="202">
        <f t="shared" ref="W182:X182" si="1785">W181</f>
        <v>1.2178</v>
      </c>
      <c r="X182" s="202">
        <f t="shared" si="1785"/>
        <v>1.0844</v>
      </c>
      <c r="Y182" s="202"/>
      <c r="Z182" s="291">
        <f t="shared" si="25"/>
        <v>45297</v>
      </c>
      <c r="AA182" s="202">
        <f t="shared" ref="AA182:AB182" si="1786">AA181</f>
        <v>1.2178</v>
      </c>
      <c r="AB182" s="202">
        <f t="shared" si="1786"/>
        <v>1.0844</v>
      </c>
      <c r="AC182" s="202"/>
      <c r="AD182" s="291">
        <f t="shared" si="27"/>
        <v>45663</v>
      </c>
      <c r="AE182" s="202">
        <f t="shared" ref="AE182:AF182" si="1787">AE181</f>
        <v>1.2178</v>
      </c>
      <c r="AF182" s="202">
        <f t="shared" si="1787"/>
        <v>1.0844</v>
      </c>
      <c r="AG182" s="202"/>
      <c r="AH182" s="291">
        <f t="shared" si="29"/>
        <v>46028</v>
      </c>
      <c r="AI182" s="202">
        <f t="shared" ref="AI182:AJ182" si="1788">AI181</f>
        <v>1.2178</v>
      </c>
      <c r="AJ182" s="202">
        <f t="shared" si="1788"/>
        <v>1.0844</v>
      </c>
      <c r="AK182" s="202"/>
      <c r="AL182" s="291">
        <f t="shared" si="31"/>
        <v>46393</v>
      </c>
      <c r="AM182" s="202">
        <f t="shared" ref="AM182:AN182" si="1789">AM181</f>
        <v>1.2178</v>
      </c>
      <c r="AN182" s="202">
        <f t="shared" si="1789"/>
        <v>1.0844</v>
      </c>
      <c r="AO182" s="202"/>
      <c r="AP182" s="291">
        <f t="shared" si="33"/>
        <v>46758</v>
      </c>
      <c r="AQ182" s="202">
        <f t="shared" ref="AQ182:AR182" si="1790">AQ181</f>
        <v>1.2178</v>
      </c>
      <c r="AR182" s="202">
        <f t="shared" si="1790"/>
        <v>1.0844</v>
      </c>
      <c r="AS182" s="202"/>
      <c r="AT182" s="291">
        <f t="shared" si="35"/>
        <v>47124</v>
      </c>
      <c r="AU182" s="202">
        <f t="shared" ref="AU182:AV182" si="1791">AU181</f>
        <v>1.2178</v>
      </c>
      <c r="AV182" s="202">
        <f t="shared" si="1791"/>
        <v>1.0844</v>
      </c>
      <c r="AW182" s="202"/>
      <c r="AX182" s="291">
        <f t="shared" si="37"/>
        <v>47489</v>
      </c>
      <c r="AY182" s="202">
        <f t="shared" ref="AY182:AZ182" si="1792">AY181</f>
        <v>1.2178</v>
      </c>
      <c r="AZ182" s="202">
        <f t="shared" si="1792"/>
        <v>1.0844</v>
      </c>
      <c r="BA182" s="202"/>
      <c r="BB182" s="291">
        <f t="shared" si="39"/>
        <v>47854</v>
      </c>
      <c r="BC182" s="202">
        <f t="shared" ref="BC182:BD182" si="1793">BC181</f>
        <v>1.2178</v>
      </c>
      <c r="BD182" s="202">
        <f t="shared" si="1793"/>
        <v>1.0844</v>
      </c>
      <c r="BE182" s="202"/>
      <c r="BF182" s="291">
        <f t="shared" si="41"/>
        <v>48219</v>
      </c>
      <c r="BG182" s="202">
        <f t="shared" ref="BG182:BH182" si="1794">BG181</f>
        <v>1.2178</v>
      </c>
      <c r="BH182" s="202">
        <f t="shared" si="1794"/>
        <v>1.0844</v>
      </c>
      <c r="BI182" s="202"/>
      <c r="BJ182" s="291">
        <f t="shared" si="43"/>
        <v>48585</v>
      </c>
      <c r="BK182" s="291"/>
      <c r="BL182" s="291"/>
      <c r="BM182" s="291"/>
      <c r="BN182" s="291"/>
      <c r="BO182" s="291"/>
      <c r="BP182" s="291"/>
      <c r="BQ182" s="291"/>
      <c r="BR182" s="291"/>
      <c r="BS182" s="291"/>
      <c r="BT182" s="291"/>
      <c r="BU182" s="291"/>
      <c r="BV182" s="291"/>
      <c r="BW182" s="291"/>
      <c r="BX182" s="291"/>
      <c r="BY182" s="291"/>
      <c r="BZ182" s="291"/>
      <c r="CA182" s="291"/>
      <c r="CB182" s="291"/>
      <c r="CC182" s="291"/>
      <c r="CD182" s="291"/>
      <c r="CE182" s="291"/>
      <c r="CF182" s="291"/>
      <c r="CG182" s="291"/>
      <c r="CH182" s="291"/>
      <c r="CI182" s="291"/>
      <c r="CJ182" s="291"/>
      <c r="CK182" s="291"/>
      <c r="CL182" s="291"/>
      <c r="CM182" s="291"/>
      <c r="CN182" s="291"/>
      <c r="CO182" s="291"/>
      <c r="CP182" s="291"/>
      <c r="CQ182" s="291"/>
      <c r="CR182" s="291"/>
      <c r="CS182" s="291"/>
      <c r="CT182" s="291"/>
      <c r="CU182" s="291"/>
      <c r="CV182" s="291"/>
      <c r="CW182" s="291"/>
      <c r="CX182" s="291"/>
      <c r="CY182" s="291"/>
      <c r="CZ182" s="291"/>
      <c r="DA182" s="291"/>
      <c r="DB182" s="291"/>
      <c r="DC182" s="291"/>
      <c r="DD182" s="291"/>
      <c r="DE182" s="291"/>
      <c r="DF182" s="291"/>
      <c r="DG182" s="291"/>
      <c r="DH182" s="291"/>
      <c r="DI182" s="291"/>
      <c r="DJ182" s="291"/>
      <c r="DK182" s="291"/>
      <c r="DL182" s="291"/>
      <c r="DM182" s="291"/>
      <c r="DN182" s="291"/>
      <c r="DO182" s="291"/>
      <c r="DP182" s="291"/>
      <c r="DQ182" s="291"/>
      <c r="DR182" s="291"/>
      <c r="DS182" s="291"/>
      <c r="DT182" s="291"/>
      <c r="DU182" s="291"/>
      <c r="DV182" s="291"/>
      <c r="DW182" s="291"/>
      <c r="DX182" s="291"/>
      <c r="DY182" s="291"/>
      <c r="DZ182" s="291"/>
      <c r="EA182" s="291"/>
      <c r="EB182" s="291"/>
      <c r="EC182" s="291"/>
      <c r="ED182" s="291"/>
      <c r="EE182" s="291"/>
      <c r="EF182" s="291"/>
      <c r="EG182" s="291"/>
      <c r="EH182" s="291"/>
      <c r="EI182" s="291"/>
      <c r="EJ182" s="291"/>
      <c r="EK182" s="291"/>
      <c r="EL182" s="291"/>
      <c r="EM182" s="291"/>
      <c r="EN182" s="291"/>
      <c r="EO182" s="291"/>
      <c r="EP182" s="291"/>
      <c r="EQ182" s="291"/>
      <c r="ER182" s="291"/>
      <c r="ES182" s="291"/>
      <c r="ET182" s="291"/>
      <c r="EU182" s="291"/>
      <c r="EV182" s="291"/>
      <c r="EW182" s="291"/>
      <c r="EX182" s="291"/>
      <c r="EY182" s="291"/>
      <c r="EZ182" s="291"/>
      <c r="FA182" s="291"/>
      <c r="FB182" s="291"/>
      <c r="FC182" s="291"/>
      <c r="FD182" s="291"/>
      <c r="FE182" s="291"/>
      <c r="FF182" s="291"/>
      <c r="FG182" s="291"/>
      <c r="FH182" s="291"/>
      <c r="FI182" s="291"/>
      <c r="FJ182" s="291"/>
      <c r="FK182" s="291"/>
      <c r="FL182" s="291"/>
      <c r="FM182" s="291"/>
      <c r="FN182" s="291"/>
      <c r="FO182" s="291"/>
      <c r="FP182" s="291"/>
      <c r="FQ182" s="291"/>
      <c r="FR182" s="291"/>
      <c r="FS182" s="291"/>
      <c r="FT182" s="291"/>
      <c r="FU182" s="291"/>
      <c r="FV182" s="291"/>
      <c r="FW182" s="291"/>
      <c r="FX182" s="291"/>
      <c r="FY182" s="291"/>
      <c r="FZ182" s="291"/>
      <c r="GA182" s="291"/>
      <c r="GB182" s="291"/>
      <c r="GC182" s="291"/>
      <c r="GD182" s="291"/>
      <c r="GE182" s="291"/>
      <c r="GF182" s="291"/>
      <c r="GG182" s="291"/>
      <c r="GH182" s="291"/>
      <c r="GI182" s="291"/>
      <c r="GJ182" s="291"/>
      <c r="GK182" s="291"/>
      <c r="GL182" s="291"/>
      <c r="GM182" s="291"/>
      <c r="GN182" s="291"/>
      <c r="GO182" s="291"/>
      <c r="GP182" s="291"/>
      <c r="GQ182" s="291"/>
      <c r="GR182" s="291"/>
      <c r="GS182" s="291"/>
      <c r="GT182" s="291"/>
      <c r="GU182" s="291"/>
      <c r="GV182" s="291"/>
      <c r="GW182" s="291"/>
      <c r="GX182" s="291"/>
      <c r="GY182" s="291"/>
      <c r="GZ182" s="291"/>
      <c r="HA182" s="291"/>
      <c r="HB182" s="291"/>
      <c r="HC182" s="291"/>
      <c r="HD182" s="291"/>
      <c r="HE182" s="291"/>
      <c r="HF182" s="291"/>
      <c r="HG182" s="291"/>
      <c r="HH182" s="291"/>
      <c r="HI182" s="291"/>
      <c r="HJ182" s="291"/>
      <c r="HK182" s="291"/>
      <c r="HL182" s="291"/>
      <c r="HM182" s="291"/>
      <c r="HN182" s="291"/>
      <c r="HO182" s="291"/>
      <c r="HP182" s="291"/>
      <c r="HQ182" s="291"/>
    </row>
    <row r="183" ht="12.0" customHeight="1">
      <c r="A183" s="281">
        <f t="shared" si="44"/>
        <v>178</v>
      </c>
      <c r="B183" s="282">
        <f>'4. Summary statistics'!B418</f>
        <v>44939</v>
      </c>
      <c r="C183" s="283" t="str">
        <f t="shared" si="22"/>
        <v>03-2023</v>
      </c>
      <c r="D183" s="284">
        <f>'4. Summary statistics'!C418</f>
        <v>44575</v>
      </c>
      <c r="E183" s="285" t="str">
        <f>'4. Summary statistics'!D418</f>
        <v>LKA36423A133</v>
      </c>
      <c r="F183" s="286">
        <f>'4. Summary statistics'!G418</f>
        <v>375</v>
      </c>
      <c r="G183" s="287">
        <f t="shared" si="23"/>
        <v>364</v>
      </c>
      <c r="H183" s="288"/>
      <c r="I183" s="283"/>
      <c r="J183" s="289"/>
      <c r="K183" s="289"/>
      <c r="L183" s="289"/>
      <c r="M183" s="289"/>
      <c r="N183" s="289"/>
      <c r="O183" s="289"/>
      <c r="P183" s="52"/>
      <c r="Q183" s="52"/>
      <c r="R183" s="52"/>
      <c r="S183" s="202"/>
      <c r="T183" s="202"/>
      <c r="U183" s="202"/>
      <c r="V183" s="290">
        <f>'4. Summary statistics'!B418</f>
        <v>44939</v>
      </c>
      <c r="W183" s="202">
        <f t="shared" ref="W183:X183" si="1795">W182</f>
        <v>1.2178</v>
      </c>
      <c r="X183" s="202">
        <f t="shared" si="1795"/>
        <v>1.0844</v>
      </c>
      <c r="Y183" s="202"/>
      <c r="Z183" s="291">
        <f t="shared" si="25"/>
        <v>45304</v>
      </c>
      <c r="AA183" s="202">
        <f t="shared" ref="AA183:AB183" si="1796">AA182</f>
        <v>1.2178</v>
      </c>
      <c r="AB183" s="202">
        <f t="shared" si="1796"/>
        <v>1.0844</v>
      </c>
      <c r="AC183" s="202"/>
      <c r="AD183" s="291">
        <f t="shared" si="27"/>
        <v>45670</v>
      </c>
      <c r="AE183" s="202">
        <f t="shared" ref="AE183:AF183" si="1797">AE182</f>
        <v>1.2178</v>
      </c>
      <c r="AF183" s="202">
        <f t="shared" si="1797"/>
        <v>1.0844</v>
      </c>
      <c r="AG183" s="202"/>
      <c r="AH183" s="291">
        <f t="shared" si="29"/>
        <v>46035</v>
      </c>
      <c r="AI183" s="202">
        <f t="shared" ref="AI183:AJ183" si="1798">AI182</f>
        <v>1.2178</v>
      </c>
      <c r="AJ183" s="202">
        <f t="shared" si="1798"/>
        <v>1.0844</v>
      </c>
      <c r="AK183" s="202"/>
      <c r="AL183" s="291">
        <f t="shared" si="31"/>
        <v>46400</v>
      </c>
      <c r="AM183" s="202">
        <f t="shared" ref="AM183:AN183" si="1799">AM182</f>
        <v>1.2178</v>
      </c>
      <c r="AN183" s="202">
        <f t="shared" si="1799"/>
        <v>1.0844</v>
      </c>
      <c r="AO183" s="202"/>
      <c r="AP183" s="291">
        <f t="shared" si="33"/>
        <v>46765</v>
      </c>
      <c r="AQ183" s="202">
        <f t="shared" ref="AQ183:AR183" si="1800">AQ182</f>
        <v>1.2178</v>
      </c>
      <c r="AR183" s="202">
        <f t="shared" si="1800"/>
        <v>1.0844</v>
      </c>
      <c r="AS183" s="202"/>
      <c r="AT183" s="291">
        <f t="shared" si="35"/>
        <v>47131</v>
      </c>
      <c r="AU183" s="202">
        <f t="shared" ref="AU183:AV183" si="1801">AU182</f>
        <v>1.2178</v>
      </c>
      <c r="AV183" s="202">
        <f t="shared" si="1801"/>
        <v>1.0844</v>
      </c>
      <c r="AW183" s="202"/>
      <c r="AX183" s="291">
        <f t="shared" si="37"/>
        <v>47496</v>
      </c>
      <c r="AY183" s="202">
        <f t="shared" ref="AY183:AZ183" si="1802">AY182</f>
        <v>1.2178</v>
      </c>
      <c r="AZ183" s="202">
        <f t="shared" si="1802"/>
        <v>1.0844</v>
      </c>
      <c r="BA183" s="202"/>
      <c r="BB183" s="291">
        <f t="shared" si="39"/>
        <v>47861</v>
      </c>
      <c r="BC183" s="202">
        <f t="shared" ref="BC183:BD183" si="1803">BC182</f>
        <v>1.2178</v>
      </c>
      <c r="BD183" s="202">
        <f t="shared" si="1803"/>
        <v>1.0844</v>
      </c>
      <c r="BE183" s="202"/>
      <c r="BF183" s="291">
        <f t="shared" si="41"/>
        <v>48226</v>
      </c>
      <c r="BG183" s="202">
        <f t="shared" ref="BG183:BH183" si="1804">BG182</f>
        <v>1.2178</v>
      </c>
      <c r="BH183" s="202">
        <f t="shared" si="1804"/>
        <v>1.0844</v>
      </c>
      <c r="BI183" s="202"/>
      <c r="BJ183" s="291">
        <f t="shared" si="43"/>
        <v>48592</v>
      </c>
      <c r="BK183" s="291"/>
      <c r="BL183" s="291"/>
      <c r="BM183" s="291"/>
      <c r="BN183" s="291"/>
      <c r="BO183" s="291"/>
      <c r="BP183" s="291"/>
      <c r="BQ183" s="291"/>
      <c r="BR183" s="291"/>
      <c r="BS183" s="291"/>
      <c r="BT183" s="291"/>
      <c r="BU183" s="291"/>
      <c r="BV183" s="291"/>
      <c r="BW183" s="291"/>
      <c r="BX183" s="291"/>
      <c r="BY183" s="291"/>
      <c r="BZ183" s="291"/>
      <c r="CA183" s="291"/>
      <c r="CB183" s="291"/>
      <c r="CC183" s="291"/>
      <c r="CD183" s="291"/>
      <c r="CE183" s="291"/>
      <c r="CF183" s="291"/>
      <c r="CG183" s="291"/>
      <c r="CH183" s="291"/>
      <c r="CI183" s="291"/>
      <c r="CJ183" s="291"/>
      <c r="CK183" s="291"/>
      <c r="CL183" s="291"/>
      <c r="CM183" s="291"/>
      <c r="CN183" s="291"/>
      <c r="CO183" s="291"/>
      <c r="CP183" s="291"/>
      <c r="CQ183" s="291"/>
      <c r="CR183" s="291"/>
      <c r="CS183" s="291"/>
      <c r="CT183" s="291"/>
      <c r="CU183" s="291"/>
      <c r="CV183" s="291"/>
      <c r="CW183" s="291"/>
      <c r="CX183" s="291"/>
      <c r="CY183" s="291"/>
      <c r="CZ183" s="291"/>
      <c r="DA183" s="291"/>
      <c r="DB183" s="291"/>
      <c r="DC183" s="291"/>
      <c r="DD183" s="291"/>
      <c r="DE183" s="291"/>
      <c r="DF183" s="291"/>
      <c r="DG183" s="291"/>
      <c r="DH183" s="291"/>
      <c r="DI183" s="291"/>
      <c r="DJ183" s="291"/>
      <c r="DK183" s="291"/>
      <c r="DL183" s="291"/>
      <c r="DM183" s="291"/>
      <c r="DN183" s="291"/>
      <c r="DO183" s="291"/>
      <c r="DP183" s="291"/>
      <c r="DQ183" s="291"/>
      <c r="DR183" s="291"/>
      <c r="DS183" s="291"/>
      <c r="DT183" s="291"/>
      <c r="DU183" s="291"/>
      <c r="DV183" s="291"/>
      <c r="DW183" s="291"/>
      <c r="DX183" s="291"/>
      <c r="DY183" s="291"/>
      <c r="DZ183" s="291"/>
      <c r="EA183" s="291"/>
      <c r="EB183" s="291"/>
      <c r="EC183" s="291"/>
      <c r="ED183" s="291"/>
      <c r="EE183" s="291"/>
      <c r="EF183" s="291"/>
      <c r="EG183" s="291"/>
      <c r="EH183" s="291"/>
      <c r="EI183" s="291"/>
      <c r="EJ183" s="291"/>
      <c r="EK183" s="291"/>
      <c r="EL183" s="291"/>
      <c r="EM183" s="291"/>
      <c r="EN183" s="291"/>
      <c r="EO183" s="291"/>
      <c r="EP183" s="291"/>
      <c r="EQ183" s="291"/>
      <c r="ER183" s="291"/>
      <c r="ES183" s="291"/>
      <c r="ET183" s="291"/>
      <c r="EU183" s="291"/>
      <c r="EV183" s="291"/>
      <c r="EW183" s="291"/>
      <c r="EX183" s="291"/>
      <c r="EY183" s="291"/>
      <c r="EZ183" s="291"/>
      <c r="FA183" s="291"/>
      <c r="FB183" s="291"/>
      <c r="FC183" s="291"/>
      <c r="FD183" s="291"/>
      <c r="FE183" s="291"/>
      <c r="FF183" s="291"/>
      <c r="FG183" s="291"/>
      <c r="FH183" s="291"/>
      <c r="FI183" s="291"/>
      <c r="FJ183" s="291"/>
      <c r="FK183" s="291"/>
      <c r="FL183" s="291"/>
      <c r="FM183" s="291"/>
      <c r="FN183" s="291"/>
      <c r="FO183" s="291"/>
      <c r="FP183" s="291"/>
      <c r="FQ183" s="291"/>
      <c r="FR183" s="291"/>
      <c r="FS183" s="291"/>
      <c r="FT183" s="291"/>
      <c r="FU183" s="291"/>
      <c r="FV183" s="291"/>
      <c r="FW183" s="291"/>
      <c r="FX183" s="291"/>
      <c r="FY183" s="291"/>
      <c r="FZ183" s="291"/>
      <c r="GA183" s="291"/>
      <c r="GB183" s="291"/>
      <c r="GC183" s="291"/>
      <c r="GD183" s="291"/>
      <c r="GE183" s="291"/>
      <c r="GF183" s="291"/>
      <c r="GG183" s="291"/>
      <c r="GH183" s="291"/>
      <c r="GI183" s="291"/>
      <c r="GJ183" s="291"/>
      <c r="GK183" s="291"/>
      <c r="GL183" s="291"/>
      <c r="GM183" s="291"/>
      <c r="GN183" s="291"/>
      <c r="GO183" s="291"/>
      <c r="GP183" s="291"/>
      <c r="GQ183" s="291"/>
      <c r="GR183" s="291"/>
      <c r="GS183" s="291"/>
      <c r="GT183" s="291"/>
      <c r="GU183" s="291"/>
      <c r="GV183" s="291"/>
      <c r="GW183" s="291"/>
      <c r="GX183" s="291"/>
      <c r="GY183" s="291"/>
      <c r="GZ183" s="291"/>
      <c r="HA183" s="291"/>
      <c r="HB183" s="291"/>
      <c r="HC183" s="291"/>
      <c r="HD183" s="291"/>
      <c r="HE183" s="291"/>
      <c r="HF183" s="291"/>
      <c r="HG183" s="291"/>
      <c r="HH183" s="291"/>
      <c r="HI183" s="291"/>
      <c r="HJ183" s="291"/>
      <c r="HK183" s="291"/>
      <c r="HL183" s="291"/>
      <c r="HM183" s="291"/>
      <c r="HN183" s="291"/>
      <c r="HO183" s="291"/>
      <c r="HP183" s="291"/>
      <c r="HQ183" s="291"/>
    </row>
    <row r="184" ht="12.0" customHeight="1">
      <c r="A184" s="281">
        <f t="shared" si="44"/>
        <v>179</v>
      </c>
      <c r="B184" s="282">
        <f>'4. Summary statistics'!B419</f>
        <v>44939</v>
      </c>
      <c r="C184" s="283" t="str">
        <f t="shared" si="22"/>
        <v>03-2023</v>
      </c>
      <c r="D184" s="284">
        <f>'4. Summary statistics'!C419</f>
        <v>44757</v>
      </c>
      <c r="E184" s="285" t="str">
        <f>'4. Summary statistics'!D419</f>
        <v>LKA18223A139</v>
      </c>
      <c r="F184" s="286">
        <f>'4. Summary statistics'!G419</f>
        <v>2118</v>
      </c>
      <c r="G184" s="287">
        <f t="shared" si="23"/>
        <v>182</v>
      </c>
      <c r="H184" s="288"/>
      <c r="I184" s="283"/>
      <c r="J184" s="289"/>
      <c r="K184" s="289"/>
      <c r="L184" s="289"/>
      <c r="M184" s="289"/>
      <c r="N184" s="289"/>
      <c r="O184" s="289"/>
      <c r="P184" s="52"/>
      <c r="Q184" s="52"/>
      <c r="R184" s="52"/>
      <c r="S184" s="202"/>
      <c r="T184" s="202"/>
      <c r="U184" s="202"/>
      <c r="V184" s="290">
        <f>'4. Summary statistics'!B419</f>
        <v>44939</v>
      </c>
      <c r="W184" s="202">
        <f t="shared" ref="W184:X184" si="1805">W183</f>
        <v>1.2178</v>
      </c>
      <c r="X184" s="202">
        <f t="shared" si="1805"/>
        <v>1.0844</v>
      </c>
      <c r="Y184" s="202"/>
      <c r="Z184" s="291">
        <f t="shared" si="25"/>
        <v>45304</v>
      </c>
      <c r="AA184" s="202">
        <f t="shared" ref="AA184:AB184" si="1806">AA183</f>
        <v>1.2178</v>
      </c>
      <c r="AB184" s="202">
        <f t="shared" si="1806"/>
        <v>1.0844</v>
      </c>
      <c r="AC184" s="202"/>
      <c r="AD184" s="291">
        <f t="shared" si="27"/>
        <v>45670</v>
      </c>
      <c r="AE184" s="202">
        <f t="shared" ref="AE184:AF184" si="1807">AE183</f>
        <v>1.2178</v>
      </c>
      <c r="AF184" s="202">
        <f t="shared" si="1807"/>
        <v>1.0844</v>
      </c>
      <c r="AG184" s="202"/>
      <c r="AH184" s="291">
        <f t="shared" si="29"/>
        <v>46035</v>
      </c>
      <c r="AI184" s="202">
        <f t="shared" ref="AI184:AJ184" si="1808">AI183</f>
        <v>1.2178</v>
      </c>
      <c r="AJ184" s="202">
        <f t="shared" si="1808"/>
        <v>1.0844</v>
      </c>
      <c r="AK184" s="202"/>
      <c r="AL184" s="291">
        <f t="shared" si="31"/>
        <v>46400</v>
      </c>
      <c r="AM184" s="202">
        <f t="shared" ref="AM184:AN184" si="1809">AM183</f>
        <v>1.2178</v>
      </c>
      <c r="AN184" s="202">
        <f t="shared" si="1809"/>
        <v>1.0844</v>
      </c>
      <c r="AO184" s="202"/>
      <c r="AP184" s="291">
        <f t="shared" si="33"/>
        <v>46765</v>
      </c>
      <c r="AQ184" s="202">
        <f t="shared" ref="AQ184:AR184" si="1810">AQ183</f>
        <v>1.2178</v>
      </c>
      <c r="AR184" s="202">
        <f t="shared" si="1810"/>
        <v>1.0844</v>
      </c>
      <c r="AS184" s="202"/>
      <c r="AT184" s="291">
        <f t="shared" si="35"/>
        <v>47131</v>
      </c>
      <c r="AU184" s="202">
        <f t="shared" ref="AU184:AV184" si="1811">AU183</f>
        <v>1.2178</v>
      </c>
      <c r="AV184" s="202">
        <f t="shared" si="1811"/>
        <v>1.0844</v>
      </c>
      <c r="AW184" s="202"/>
      <c r="AX184" s="291">
        <f t="shared" si="37"/>
        <v>47496</v>
      </c>
      <c r="AY184" s="202">
        <f t="shared" ref="AY184:AZ184" si="1812">AY183</f>
        <v>1.2178</v>
      </c>
      <c r="AZ184" s="202">
        <f t="shared" si="1812"/>
        <v>1.0844</v>
      </c>
      <c r="BA184" s="202"/>
      <c r="BB184" s="291">
        <f t="shared" si="39"/>
        <v>47861</v>
      </c>
      <c r="BC184" s="202">
        <f t="shared" ref="BC184:BD184" si="1813">BC183</f>
        <v>1.2178</v>
      </c>
      <c r="BD184" s="202">
        <f t="shared" si="1813"/>
        <v>1.0844</v>
      </c>
      <c r="BE184" s="202"/>
      <c r="BF184" s="291">
        <f t="shared" si="41"/>
        <v>48226</v>
      </c>
      <c r="BG184" s="202">
        <f t="shared" ref="BG184:BH184" si="1814">BG183</f>
        <v>1.2178</v>
      </c>
      <c r="BH184" s="202">
        <f t="shared" si="1814"/>
        <v>1.0844</v>
      </c>
      <c r="BI184" s="202"/>
      <c r="BJ184" s="291">
        <f t="shared" si="43"/>
        <v>48592</v>
      </c>
      <c r="BK184" s="291"/>
      <c r="BL184" s="291"/>
      <c r="BM184" s="291"/>
      <c r="BN184" s="291"/>
      <c r="BO184" s="291"/>
      <c r="BP184" s="291"/>
      <c r="BQ184" s="291"/>
      <c r="BR184" s="291"/>
      <c r="BS184" s="291"/>
      <c r="BT184" s="291"/>
      <c r="BU184" s="291"/>
      <c r="BV184" s="291"/>
      <c r="BW184" s="291"/>
      <c r="BX184" s="291"/>
      <c r="BY184" s="291"/>
      <c r="BZ184" s="291"/>
      <c r="CA184" s="291"/>
      <c r="CB184" s="291"/>
      <c r="CC184" s="291"/>
      <c r="CD184" s="291"/>
      <c r="CE184" s="291"/>
      <c r="CF184" s="291"/>
      <c r="CG184" s="291"/>
      <c r="CH184" s="291"/>
      <c r="CI184" s="291"/>
      <c r="CJ184" s="291"/>
      <c r="CK184" s="291"/>
      <c r="CL184" s="291"/>
      <c r="CM184" s="291"/>
      <c r="CN184" s="291"/>
      <c r="CO184" s="291"/>
      <c r="CP184" s="291"/>
      <c r="CQ184" s="291"/>
      <c r="CR184" s="291"/>
      <c r="CS184" s="291"/>
      <c r="CT184" s="291"/>
      <c r="CU184" s="291"/>
      <c r="CV184" s="291"/>
      <c r="CW184" s="291"/>
      <c r="CX184" s="291"/>
      <c r="CY184" s="291"/>
      <c r="CZ184" s="291"/>
      <c r="DA184" s="291"/>
      <c r="DB184" s="291"/>
      <c r="DC184" s="291"/>
      <c r="DD184" s="291"/>
      <c r="DE184" s="291"/>
      <c r="DF184" s="291"/>
      <c r="DG184" s="291"/>
      <c r="DH184" s="291"/>
      <c r="DI184" s="291"/>
      <c r="DJ184" s="291"/>
      <c r="DK184" s="291"/>
      <c r="DL184" s="291"/>
      <c r="DM184" s="291"/>
      <c r="DN184" s="291"/>
      <c r="DO184" s="291"/>
      <c r="DP184" s="291"/>
      <c r="DQ184" s="291"/>
      <c r="DR184" s="291"/>
      <c r="DS184" s="291"/>
      <c r="DT184" s="291"/>
      <c r="DU184" s="291"/>
      <c r="DV184" s="291"/>
      <c r="DW184" s="291"/>
      <c r="DX184" s="291"/>
      <c r="DY184" s="291"/>
      <c r="DZ184" s="291"/>
      <c r="EA184" s="291"/>
      <c r="EB184" s="291"/>
      <c r="EC184" s="291"/>
      <c r="ED184" s="291"/>
      <c r="EE184" s="291"/>
      <c r="EF184" s="291"/>
      <c r="EG184" s="291"/>
      <c r="EH184" s="291"/>
      <c r="EI184" s="291"/>
      <c r="EJ184" s="291"/>
      <c r="EK184" s="291"/>
      <c r="EL184" s="291"/>
      <c r="EM184" s="291"/>
      <c r="EN184" s="291"/>
      <c r="EO184" s="291"/>
      <c r="EP184" s="291"/>
      <c r="EQ184" s="291"/>
      <c r="ER184" s="291"/>
      <c r="ES184" s="291"/>
      <c r="ET184" s="291"/>
      <c r="EU184" s="291"/>
      <c r="EV184" s="291"/>
      <c r="EW184" s="291"/>
      <c r="EX184" s="291"/>
      <c r="EY184" s="291"/>
      <c r="EZ184" s="291"/>
      <c r="FA184" s="291"/>
      <c r="FB184" s="291"/>
      <c r="FC184" s="291"/>
      <c r="FD184" s="291"/>
      <c r="FE184" s="291"/>
      <c r="FF184" s="291"/>
      <c r="FG184" s="291"/>
      <c r="FH184" s="291"/>
      <c r="FI184" s="291"/>
      <c r="FJ184" s="291"/>
      <c r="FK184" s="291"/>
      <c r="FL184" s="291"/>
      <c r="FM184" s="291"/>
      <c r="FN184" s="291"/>
      <c r="FO184" s="291"/>
      <c r="FP184" s="291"/>
      <c r="FQ184" s="291"/>
      <c r="FR184" s="291"/>
      <c r="FS184" s="291"/>
      <c r="FT184" s="291"/>
      <c r="FU184" s="291"/>
      <c r="FV184" s="291"/>
      <c r="FW184" s="291"/>
      <c r="FX184" s="291"/>
      <c r="FY184" s="291"/>
      <c r="FZ184" s="291"/>
      <c r="GA184" s="291"/>
      <c r="GB184" s="291"/>
      <c r="GC184" s="291"/>
      <c r="GD184" s="291"/>
      <c r="GE184" s="291"/>
      <c r="GF184" s="291"/>
      <c r="GG184" s="291"/>
      <c r="GH184" s="291"/>
      <c r="GI184" s="291"/>
      <c r="GJ184" s="291"/>
      <c r="GK184" s="291"/>
      <c r="GL184" s="291"/>
      <c r="GM184" s="291"/>
      <c r="GN184" s="291"/>
      <c r="GO184" s="291"/>
      <c r="GP184" s="291"/>
      <c r="GQ184" s="291"/>
      <c r="GR184" s="291"/>
      <c r="GS184" s="291"/>
      <c r="GT184" s="291"/>
      <c r="GU184" s="291"/>
      <c r="GV184" s="291"/>
      <c r="GW184" s="291"/>
      <c r="GX184" s="291"/>
      <c r="GY184" s="291"/>
      <c r="GZ184" s="291"/>
      <c r="HA184" s="291"/>
      <c r="HB184" s="291"/>
      <c r="HC184" s="291"/>
      <c r="HD184" s="291"/>
      <c r="HE184" s="291"/>
      <c r="HF184" s="291"/>
      <c r="HG184" s="291"/>
      <c r="HH184" s="291"/>
      <c r="HI184" s="291"/>
      <c r="HJ184" s="291"/>
      <c r="HK184" s="291"/>
      <c r="HL184" s="291"/>
      <c r="HM184" s="291"/>
      <c r="HN184" s="291"/>
      <c r="HO184" s="291"/>
      <c r="HP184" s="291"/>
      <c r="HQ184" s="291"/>
    </row>
    <row r="185" ht="12.0" customHeight="1">
      <c r="A185" s="281">
        <f t="shared" si="44"/>
        <v>180</v>
      </c>
      <c r="B185" s="282">
        <f>'4. Summary statistics'!B420</f>
        <v>44946</v>
      </c>
      <c r="C185" s="283" t="str">
        <f t="shared" si="22"/>
        <v>03-2023</v>
      </c>
      <c r="D185" s="284">
        <f>'4. Summary statistics'!C420</f>
        <v>44582</v>
      </c>
      <c r="E185" s="285" t="str">
        <f>'4. Summary statistics'!D420</f>
        <v>LKA36423A208</v>
      </c>
      <c r="F185" s="286">
        <f>'4. Summary statistics'!G420</f>
        <v>110</v>
      </c>
      <c r="G185" s="287">
        <f t="shared" si="23"/>
        <v>364</v>
      </c>
      <c r="H185" s="288"/>
      <c r="I185" s="283"/>
      <c r="J185" s="289"/>
      <c r="K185" s="289"/>
      <c r="L185" s="289"/>
      <c r="M185" s="289"/>
      <c r="N185" s="289"/>
      <c r="O185" s="289"/>
      <c r="P185" s="52"/>
      <c r="Q185" s="52"/>
      <c r="R185" s="52"/>
      <c r="S185" s="202"/>
      <c r="T185" s="202"/>
      <c r="U185" s="202"/>
      <c r="V185" s="290">
        <f>'4. Summary statistics'!B420</f>
        <v>44946</v>
      </c>
      <c r="W185" s="202">
        <f t="shared" ref="W185:X185" si="1815">W184</f>
        <v>1.2178</v>
      </c>
      <c r="X185" s="202">
        <f t="shared" si="1815"/>
        <v>1.0844</v>
      </c>
      <c r="Y185" s="202"/>
      <c r="Z185" s="291">
        <f t="shared" si="25"/>
        <v>45311</v>
      </c>
      <c r="AA185" s="202">
        <f t="shared" ref="AA185:AB185" si="1816">AA184</f>
        <v>1.2178</v>
      </c>
      <c r="AB185" s="202">
        <f t="shared" si="1816"/>
        <v>1.0844</v>
      </c>
      <c r="AC185" s="202"/>
      <c r="AD185" s="291">
        <f t="shared" si="27"/>
        <v>45677</v>
      </c>
      <c r="AE185" s="202">
        <f t="shared" ref="AE185:AF185" si="1817">AE184</f>
        <v>1.2178</v>
      </c>
      <c r="AF185" s="202">
        <f t="shared" si="1817"/>
        <v>1.0844</v>
      </c>
      <c r="AG185" s="202"/>
      <c r="AH185" s="291">
        <f t="shared" si="29"/>
        <v>46042</v>
      </c>
      <c r="AI185" s="202">
        <f t="shared" ref="AI185:AJ185" si="1818">AI184</f>
        <v>1.2178</v>
      </c>
      <c r="AJ185" s="202">
        <f t="shared" si="1818"/>
        <v>1.0844</v>
      </c>
      <c r="AK185" s="202"/>
      <c r="AL185" s="291">
        <f t="shared" si="31"/>
        <v>46407</v>
      </c>
      <c r="AM185" s="202">
        <f t="shared" ref="AM185:AN185" si="1819">AM184</f>
        <v>1.2178</v>
      </c>
      <c r="AN185" s="202">
        <f t="shared" si="1819"/>
        <v>1.0844</v>
      </c>
      <c r="AO185" s="202"/>
      <c r="AP185" s="291">
        <f t="shared" si="33"/>
        <v>46772</v>
      </c>
      <c r="AQ185" s="202">
        <f t="shared" ref="AQ185:AR185" si="1820">AQ184</f>
        <v>1.2178</v>
      </c>
      <c r="AR185" s="202">
        <f t="shared" si="1820"/>
        <v>1.0844</v>
      </c>
      <c r="AS185" s="202"/>
      <c r="AT185" s="291">
        <f t="shared" si="35"/>
        <v>47138</v>
      </c>
      <c r="AU185" s="202">
        <f t="shared" ref="AU185:AV185" si="1821">AU184</f>
        <v>1.2178</v>
      </c>
      <c r="AV185" s="202">
        <f t="shared" si="1821"/>
        <v>1.0844</v>
      </c>
      <c r="AW185" s="202"/>
      <c r="AX185" s="291">
        <f t="shared" si="37"/>
        <v>47503</v>
      </c>
      <c r="AY185" s="202">
        <f t="shared" ref="AY185:AZ185" si="1822">AY184</f>
        <v>1.2178</v>
      </c>
      <c r="AZ185" s="202">
        <f t="shared" si="1822"/>
        <v>1.0844</v>
      </c>
      <c r="BA185" s="202"/>
      <c r="BB185" s="291">
        <f t="shared" si="39"/>
        <v>47868</v>
      </c>
      <c r="BC185" s="202">
        <f t="shared" ref="BC185:BD185" si="1823">BC184</f>
        <v>1.2178</v>
      </c>
      <c r="BD185" s="202">
        <f t="shared" si="1823"/>
        <v>1.0844</v>
      </c>
      <c r="BE185" s="202"/>
      <c r="BF185" s="291">
        <f t="shared" si="41"/>
        <v>48233</v>
      </c>
      <c r="BG185" s="202">
        <f t="shared" ref="BG185:BH185" si="1824">BG184</f>
        <v>1.2178</v>
      </c>
      <c r="BH185" s="202">
        <f t="shared" si="1824"/>
        <v>1.0844</v>
      </c>
      <c r="BI185" s="202"/>
      <c r="BJ185" s="291">
        <f t="shared" si="43"/>
        <v>48599</v>
      </c>
      <c r="BK185" s="291"/>
      <c r="BL185" s="291"/>
      <c r="BM185" s="291"/>
      <c r="BN185" s="291"/>
      <c r="BO185" s="291"/>
      <c r="BP185" s="291"/>
      <c r="BQ185" s="291"/>
      <c r="BR185" s="291"/>
      <c r="BS185" s="291"/>
      <c r="BT185" s="291"/>
      <c r="BU185" s="291"/>
      <c r="BV185" s="291"/>
      <c r="BW185" s="291"/>
      <c r="BX185" s="291"/>
      <c r="BY185" s="291"/>
      <c r="BZ185" s="291"/>
      <c r="CA185" s="291"/>
      <c r="CB185" s="291"/>
      <c r="CC185" s="291"/>
      <c r="CD185" s="291"/>
      <c r="CE185" s="291"/>
      <c r="CF185" s="291"/>
      <c r="CG185" s="291"/>
      <c r="CH185" s="291"/>
      <c r="CI185" s="291"/>
      <c r="CJ185" s="291"/>
      <c r="CK185" s="291"/>
      <c r="CL185" s="291"/>
      <c r="CM185" s="291"/>
      <c r="CN185" s="291"/>
      <c r="CO185" s="291"/>
      <c r="CP185" s="291"/>
      <c r="CQ185" s="291"/>
      <c r="CR185" s="291"/>
      <c r="CS185" s="291"/>
      <c r="CT185" s="291"/>
      <c r="CU185" s="291"/>
      <c r="CV185" s="291"/>
      <c r="CW185" s="291"/>
      <c r="CX185" s="291"/>
      <c r="CY185" s="291"/>
      <c r="CZ185" s="291"/>
      <c r="DA185" s="291"/>
      <c r="DB185" s="291"/>
      <c r="DC185" s="291"/>
      <c r="DD185" s="291"/>
      <c r="DE185" s="291"/>
      <c r="DF185" s="291"/>
      <c r="DG185" s="291"/>
      <c r="DH185" s="291"/>
      <c r="DI185" s="291"/>
      <c r="DJ185" s="291"/>
      <c r="DK185" s="291"/>
      <c r="DL185" s="291"/>
      <c r="DM185" s="291"/>
      <c r="DN185" s="291"/>
      <c r="DO185" s="291"/>
      <c r="DP185" s="291"/>
      <c r="DQ185" s="291"/>
      <c r="DR185" s="291"/>
      <c r="DS185" s="291"/>
      <c r="DT185" s="291"/>
      <c r="DU185" s="291"/>
      <c r="DV185" s="291"/>
      <c r="DW185" s="291"/>
      <c r="DX185" s="291"/>
      <c r="DY185" s="291"/>
      <c r="DZ185" s="291"/>
      <c r="EA185" s="291"/>
      <c r="EB185" s="291"/>
      <c r="EC185" s="291"/>
      <c r="ED185" s="291"/>
      <c r="EE185" s="291"/>
      <c r="EF185" s="291"/>
      <c r="EG185" s="291"/>
      <c r="EH185" s="291"/>
      <c r="EI185" s="291"/>
      <c r="EJ185" s="291"/>
      <c r="EK185" s="291"/>
      <c r="EL185" s="291"/>
      <c r="EM185" s="291"/>
      <c r="EN185" s="291"/>
      <c r="EO185" s="291"/>
      <c r="EP185" s="291"/>
      <c r="EQ185" s="291"/>
      <c r="ER185" s="291"/>
      <c r="ES185" s="291"/>
      <c r="ET185" s="291"/>
      <c r="EU185" s="291"/>
      <c r="EV185" s="291"/>
      <c r="EW185" s="291"/>
      <c r="EX185" s="291"/>
      <c r="EY185" s="291"/>
      <c r="EZ185" s="291"/>
      <c r="FA185" s="291"/>
      <c r="FB185" s="291"/>
      <c r="FC185" s="291"/>
      <c r="FD185" s="291"/>
      <c r="FE185" s="291"/>
      <c r="FF185" s="291"/>
      <c r="FG185" s="291"/>
      <c r="FH185" s="291"/>
      <c r="FI185" s="291"/>
      <c r="FJ185" s="291"/>
      <c r="FK185" s="291"/>
      <c r="FL185" s="291"/>
      <c r="FM185" s="291"/>
      <c r="FN185" s="291"/>
      <c r="FO185" s="291"/>
      <c r="FP185" s="291"/>
      <c r="FQ185" s="291"/>
      <c r="FR185" s="291"/>
      <c r="FS185" s="291"/>
      <c r="FT185" s="291"/>
      <c r="FU185" s="291"/>
      <c r="FV185" s="291"/>
      <c r="FW185" s="291"/>
      <c r="FX185" s="291"/>
      <c r="FY185" s="291"/>
      <c r="FZ185" s="291"/>
      <c r="GA185" s="291"/>
      <c r="GB185" s="291"/>
      <c r="GC185" s="291"/>
      <c r="GD185" s="291"/>
      <c r="GE185" s="291"/>
      <c r="GF185" s="291"/>
      <c r="GG185" s="291"/>
      <c r="GH185" s="291"/>
      <c r="GI185" s="291"/>
      <c r="GJ185" s="291"/>
      <c r="GK185" s="291"/>
      <c r="GL185" s="291"/>
      <c r="GM185" s="291"/>
      <c r="GN185" s="291"/>
      <c r="GO185" s="291"/>
      <c r="GP185" s="291"/>
      <c r="GQ185" s="291"/>
      <c r="GR185" s="291"/>
      <c r="GS185" s="291"/>
      <c r="GT185" s="291"/>
      <c r="GU185" s="291"/>
      <c r="GV185" s="291"/>
      <c r="GW185" s="291"/>
      <c r="GX185" s="291"/>
      <c r="GY185" s="291"/>
      <c r="GZ185" s="291"/>
      <c r="HA185" s="291"/>
      <c r="HB185" s="291"/>
      <c r="HC185" s="291"/>
      <c r="HD185" s="291"/>
      <c r="HE185" s="291"/>
      <c r="HF185" s="291"/>
      <c r="HG185" s="291"/>
      <c r="HH185" s="291"/>
      <c r="HI185" s="291"/>
      <c r="HJ185" s="291"/>
      <c r="HK185" s="291"/>
      <c r="HL185" s="291"/>
      <c r="HM185" s="291"/>
      <c r="HN185" s="291"/>
      <c r="HO185" s="291"/>
      <c r="HP185" s="291"/>
      <c r="HQ185" s="291"/>
    </row>
    <row r="186" ht="12.0" customHeight="1">
      <c r="A186" s="281">
        <f t="shared" si="44"/>
        <v>181</v>
      </c>
      <c r="B186" s="282">
        <f>'4. Summary statistics'!B421</f>
        <v>44946</v>
      </c>
      <c r="C186" s="283" t="str">
        <f t="shared" si="22"/>
        <v>03-2023</v>
      </c>
      <c r="D186" s="284">
        <f>'4. Summary statistics'!C421</f>
        <v>44764</v>
      </c>
      <c r="E186" s="285" t="str">
        <f>'4. Summary statistics'!D421</f>
        <v>LKA18223A204</v>
      </c>
      <c r="F186" s="286">
        <f>'4. Summary statistics'!G421</f>
        <v>8431</v>
      </c>
      <c r="G186" s="287">
        <f t="shared" si="23"/>
        <v>182</v>
      </c>
      <c r="H186" s="288"/>
      <c r="I186" s="283"/>
      <c r="J186" s="289"/>
      <c r="K186" s="289"/>
      <c r="L186" s="289"/>
      <c r="M186" s="289"/>
      <c r="N186" s="289"/>
      <c r="O186" s="289"/>
      <c r="P186" s="52"/>
      <c r="Q186" s="52"/>
      <c r="R186" s="52"/>
      <c r="S186" s="202"/>
      <c r="T186" s="202"/>
      <c r="U186" s="202"/>
      <c r="V186" s="290">
        <f>'4. Summary statistics'!B421</f>
        <v>44946</v>
      </c>
      <c r="W186" s="202">
        <f t="shared" ref="W186:X186" si="1825">W185</f>
        <v>1.2178</v>
      </c>
      <c r="X186" s="202">
        <f t="shared" si="1825"/>
        <v>1.0844</v>
      </c>
      <c r="Y186" s="202"/>
      <c r="Z186" s="291">
        <f t="shared" si="25"/>
        <v>45311</v>
      </c>
      <c r="AA186" s="202">
        <f t="shared" ref="AA186:AB186" si="1826">AA185</f>
        <v>1.2178</v>
      </c>
      <c r="AB186" s="202">
        <f t="shared" si="1826"/>
        <v>1.0844</v>
      </c>
      <c r="AC186" s="202"/>
      <c r="AD186" s="291">
        <f t="shared" si="27"/>
        <v>45677</v>
      </c>
      <c r="AE186" s="202">
        <f t="shared" ref="AE186:AF186" si="1827">AE185</f>
        <v>1.2178</v>
      </c>
      <c r="AF186" s="202">
        <f t="shared" si="1827"/>
        <v>1.0844</v>
      </c>
      <c r="AG186" s="202"/>
      <c r="AH186" s="291">
        <f t="shared" si="29"/>
        <v>46042</v>
      </c>
      <c r="AI186" s="202">
        <f t="shared" ref="AI186:AJ186" si="1828">AI185</f>
        <v>1.2178</v>
      </c>
      <c r="AJ186" s="202">
        <f t="shared" si="1828"/>
        <v>1.0844</v>
      </c>
      <c r="AK186" s="202"/>
      <c r="AL186" s="291">
        <f t="shared" si="31"/>
        <v>46407</v>
      </c>
      <c r="AM186" s="202">
        <f t="shared" ref="AM186:AN186" si="1829">AM185</f>
        <v>1.2178</v>
      </c>
      <c r="AN186" s="202">
        <f t="shared" si="1829"/>
        <v>1.0844</v>
      </c>
      <c r="AO186" s="202"/>
      <c r="AP186" s="291">
        <f t="shared" si="33"/>
        <v>46772</v>
      </c>
      <c r="AQ186" s="202">
        <f t="shared" ref="AQ186:AR186" si="1830">AQ185</f>
        <v>1.2178</v>
      </c>
      <c r="AR186" s="202">
        <f t="shared" si="1830"/>
        <v>1.0844</v>
      </c>
      <c r="AS186" s="202"/>
      <c r="AT186" s="291">
        <f t="shared" si="35"/>
        <v>47138</v>
      </c>
      <c r="AU186" s="202">
        <f t="shared" ref="AU186:AV186" si="1831">AU185</f>
        <v>1.2178</v>
      </c>
      <c r="AV186" s="202">
        <f t="shared" si="1831"/>
        <v>1.0844</v>
      </c>
      <c r="AW186" s="202"/>
      <c r="AX186" s="291">
        <f t="shared" si="37"/>
        <v>47503</v>
      </c>
      <c r="AY186" s="202">
        <f t="shared" ref="AY186:AZ186" si="1832">AY185</f>
        <v>1.2178</v>
      </c>
      <c r="AZ186" s="202">
        <f t="shared" si="1832"/>
        <v>1.0844</v>
      </c>
      <c r="BA186" s="202"/>
      <c r="BB186" s="291">
        <f t="shared" si="39"/>
        <v>47868</v>
      </c>
      <c r="BC186" s="202">
        <f t="shared" ref="BC186:BD186" si="1833">BC185</f>
        <v>1.2178</v>
      </c>
      <c r="BD186" s="202">
        <f t="shared" si="1833"/>
        <v>1.0844</v>
      </c>
      <c r="BE186" s="202"/>
      <c r="BF186" s="291">
        <f t="shared" si="41"/>
        <v>48233</v>
      </c>
      <c r="BG186" s="202">
        <f t="shared" ref="BG186:BH186" si="1834">BG185</f>
        <v>1.2178</v>
      </c>
      <c r="BH186" s="202">
        <f t="shared" si="1834"/>
        <v>1.0844</v>
      </c>
      <c r="BI186" s="202"/>
      <c r="BJ186" s="291">
        <f t="shared" si="43"/>
        <v>48599</v>
      </c>
      <c r="BK186" s="291"/>
      <c r="BL186" s="291"/>
      <c r="BM186" s="291"/>
      <c r="BN186" s="291"/>
      <c r="BO186" s="291"/>
      <c r="BP186" s="291"/>
      <c r="BQ186" s="291"/>
      <c r="BR186" s="291"/>
      <c r="BS186" s="291"/>
      <c r="BT186" s="291"/>
      <c r="BU186" s="291"/>
      <c r="BV186" s="291"/>
      <c r="BW186" s="291"/>
      <c r="BX186" s="291"/>
      <c r="BY186" s="291"/>
      <c r="BZ186" s="291"/>
      <c r="CA186" s="291"/>
      <c r="CB186" s="291"/>
      <c r="CC186" s="291"/>
      <c r="CD186" s="291"/>
      <c r="CE186" s="291"/>
      <c r="CF186" s="291"/>
      <c r="CG186" s="291"/>
      <c r="CH186" s="291"/>
      <c r="CI186" s="291"/>
      <c r="CJ186" s="291"/>
      <c r="CK186" s="291"/>
      <c r="CL186" s="291"/>
      <c r="CM186" s="291"/>
      <c r="CN186" s="291"/>
      <c r="CO186" s="291"/>
      <c r="CP186" s="291"/>
      <c r="CQ186" s="291"/>
      <c r="CR186" s="291"/>
      <c r="CS186" s="291"/>
      <c r="CT186" s="291"/>
      <c r="CU186" s="291"/>
      <c r="CV186" s="291"/>
      <c r="CW186" s="291"/>
      <c r="CX186" s="291"/>
      <c r="CY186" s="291"/>
      <c r="CZ186" s="291"/>
      <c r="DA186" s="291"/>
      <c r="DB186" s="291"/>
      <c r="DC186" s="291"/>
      <c r="DD186" s="291"/>
      <c r="DE186" s="291"/>
      <c r="DF186" s="291"/>
      <c r="DG186" s="291"/>
      <c r="DH186" s="291"/>
      <c r="DI186" s="291"/>
      <c r="DJ186" s="291"/>
      <c r="DK186" s="291"/>
      <c r="DL186" s="291"/>
      <c r="DM186" s="291"/>
      <c r="DN186" s="291"/>
      <c r="DO186" s="291"/>
      <c r="DP186" s="291"/>
      <c r="DQ186" s="291"/>
      <c r="DR186" s="291"/>
      <c r="DS186" s="291"/>
      <c r="DT186" s="291"/>
      <c r="DU186" s="291"/>
      <c r="DV186" s="291"/>
      <c r="DW186" s="291"/>
      <c r="DX186" s="291"/>
      <c r="DY186" s="291"/>
      <c r="DZ186" s="291"/>
      <c r="EA186" s="291"/>
      <c r="EB186" s="291"/>
      <c r="EC186" s="291"/>
      <c r="ED186" s="291"/>
      <c r="EE186" s="291"/>
      <c r="EF186" s="291"/>
      <c r="EG186" s="291"/>
      <c r="EH186" s="291"/>
      <c r="EI186" s="291"/>
      <c r="EJ186" s="291"/>
      <c r="EK186" s="291"/>
      <c r="EL186" s="291"/>
      <c r="EM186" s="291"/>
      <c r="EN186" s="291"/>
      <c r="EO186" s="291"/>
      <c r="EP186" s="291"/>
      <c r="EQ186" s="291"/>
      <c r="ER186" s="291"/>
      <c r="ES186" s="291"/>
      <c r="ET186" s="291"/>
      <c r="EU186" s="291"/>
      <c r="EV186" s="291"/>
      <c r="EW186" s="291"/>
      <c r="EX186" s="291"/>
      <c r="EY186" s="291"/>
      <c r="EZ186" s="291"/>
      <c r="FA186" s="291"/>
      <c r="FB186" s="291"/>
      <c r="FC186" s="291"/>
      <c r="FD186" s="291"/>
      <c r="FE186" s="291"/>
      <c r="FF186" s="291"/>
      <c r="FG186" s="291"/>
      <c r="FH186" s="291"/>
      <c r="FI186" s="291"/>
      <c r="FJ186" s="291"/>
      <c r="FK186" s="291"/>
      <c r="FL186" s="291"/>
      <c r="FM186" s="291"/>
      <c r="FN186" s="291"/>
      <c r="FO186" s="291"/>
      <c r="FP186" s="291"/>
      <c r="FQ186" s="291"/>
      <c r="FR186" s="291"/>
      <c r="FS186" s="291"/>
      <c r="FT186" s="291"/>
      <c r="FU186" s="291"/>
      <c r="FV186" s="291"/>
      <c r="FW186" s="291"/>
      <c r="FX186" s="291"/>
      <c r="FY186" s="291"/>
      <c r="FZ186" s="291"/>
      <c r="GA186" s="291"/>
      <c r="GB186" s="291"/>
      <c r="GC186" s="291"/>
      <c r="GD186" s="291"/>
      <c r="GE186" s="291"/>
      <c r="GF186" s="291"/>
      <c r="GG186" s="291"/>
      <c r="GH186" s="291"/>
      <c r="GI186" s="291"/>
      <c r="GJ186" s="291"/>
      <c r="GK186" s="291"/>
      <c r="GL186" s="291"/>
      <c r="GM186" s="291"/>
      <c r="GN186" s="291"/>
      <c r="GO186" s="291"/>
      <c r="GP186" s="291"/>
      <c r="GQ186" s="291"/>
      <c r="GR186" s="291"/>
      <c r="GS186" s="291"/>
      <c r="GT186" s="291"/>
      <c r="GU186" s="291"/>
      <c r="GV186" s="291"/>
      <c r="GW186" s="291"/>
      <c r="GX186" s="291"/>
      <c r="GY186" s="291"/>
      <c r="GZ186" s="291"/>
      <c r="HA186" s="291"/>
      <c r="HB186" s="291"/>
      <c r="HC186" s="291"/>
      <c r="HD186" s="291"/>
      <c r="HE186" s="291"/>
      <c r="HF186" s="291"/>
      <c r="HG186" s="291"/>
      <c r="HH186" s="291"/>
      <c r="HI186" s="291"/>
      <c r="HJ186" s="291"/>
      <c r="HK186" s="291"/>
      <c r="HL186" s="291"/>
      <c r="HM186" s="291"/>
      <c r="HN186" s="291"/>
      <c r="HO186" s="291"/>
      <c r="HP186" s="291"/>
      <c r="HQ186" s="291"/>
    </row>
    <row r="187" ht="12.0" customHeight="1">
      <c r="A187" s="281">
        <f t="shared" si="44"/>
        <v>182</v>
      </c>
      <c r="B187" s="282">
        <f>'4. Summary statistics'!B422</f>
        <v>44946</v>
      </c>
      <c r="C187" s="283" t="str">
        <f t="shared" si="22"/>
        <v>03-2023</v>
      </c>
      <c r="D187" s="284">
        <f>'4. Summary statistics'!C422</f>
        <v>44767</v>
      </c>
      <c r="E187" s="285" t="str">
        <f>'4. Summary statistics'!D422</f>
        <v>LKA18223A204</v>
      </c>
      <c r="F187" s="286">
        <f>'4. Summary statistics'!G422</f>
        <v>2159.24</v>
      </c>
      <c r="G187" s="287">
        <f t="shared" si="23"/>
        <v>179</v>
      </c>
      <c r="H187" s="288"/>
      <c r="I187" s="283"/>
      <c r="J187" s="289"/>
      <c r="K187" s="289"/>
      <c r="L187" s="289"/>
      <c r="M187" s="289"/>
      <c r="N187" s="289"/>
      <c r="O187" s="289"/>
      <c r="P187" s="52"/>
      <c r="Q187" s="52"/>
      <c r="R187" s="52"/>
      <c r="S187" s="202"/>
      <c r="T187" s="202"/>
      <c r="U187" s="202"/>
      <c r="V187" s="290">
        <f>'4. Summary statistics'!B422</f>
        <v>44946</v>
      </c>
      <c r="W187" s="202">
        <f t="shared" ref="W187:X187" si="1835">W186</f>
        <v>1.2178</v>
      </c>
      <c r="X187" s="202">
        <f t="shared" si="1835"/>
        <v>1.0844</v>
      </c>
      <c r="Y187" s="202"/>
      <c r="Z187" s="291">
        <f t="shared" si="25"/>
        <v>45311</v>
      </c>
      <c r="AA187" s="202">
        <f t="shared" ref="AA187:AB187" si="1836">AA186</f>
        <v>1.2178</v>
      </c>
      <c r="AB187" s="202">
        <f t="shared" si="1836"/>
        <v>1.0844</v>
      </c>
      <c r="AC187" s="202"/>
      <c r="AD187" s="291">
        <f t="shared" si="27"/>
        <v>45677</v>
      </c>
      <c r="AE187" s="202">
        <f t="shared" ref="AE187:AF187" si="1837">AE186</f>
        <v>1.2178</v>
      </c>
      <c r="AF187" s="202">
        <f t="shared" si="1837"/>
        <v>1.0844</v>
      </c>
      <c r="AG187" s="202"/>
      <c r="AH187" s="291">
        <f t="shared" si="29"/>
        <v>46042</v>
      </c>
      <c r="AI187" s="202">
        <f t="shared" ref="AI187:AJ187" si="1838">AI186</f>
        <v>1.2178</v>
      </c>
      <c r="AJ187" s="202">
        <f t="shared" si="1838"/>
        <v>1.0844</v>
      </c>
      <c r="AK187" s="202"/>
      <c r="AL187" s="291">
        <f t="shared" si="31"/>
        <v>46407</v>
      </c>
      <c r="AM187" s="202">
        <f t="shared" ref="AM187:AN187" si="1839">AM186</f>
        <v>1.2178</v>
      </c>
      <c r="AN187" s="202">
        <f t="shared" si="1839"/>
        <v>1.0844</v>
      </c>
      <c r="AO187" s="202"/>
      <c r="AP187" s="291">
        <f t="shared" si="33"/>
        <v>46772</v>
      </c>
      <c r="AQ187" s="202">
        <f t="shared" ref="AQ187:AR187" si="1840">AQ186</f>
        <v>1.2178</v>
      </c>
      <c r="AR187" s="202">
        <f t="shared" si="1840"/>
        <v>1.0844</v>
      </c>
      <c r="AS187" s="202"/>
      <c r="AT187" s="291">
        <f t="shared" si="35"/>
        <v>47138</v>
      </c>
      <c r="AU187" s="202">
        <f t="shared" ref="AU187:AV187" si="1841">AU186</f>
        <v>1.2178</v>
      </c>
      <c r="AV187" s="202">
        <f t="shared" si="1841"/>
        <v>1.0844</v>
      </c>
      <c r="AW187" s="202"/>
      <c r="AX187" s="291">
        <f t="shared" si="37"/>
        <v>47503</v>
      </c>
      <c r="AY187" s="202">
        <f t="shared" ref="AY187:AZ187" si="1842">AY186</f>
        <v>1.2178</v>
      </c>
      <c r="AZ187" s="202">
        <f t="shared" si="1842"/>
        <v>1.0844</v>
      </c>
      <c r="BA187" s="202"/>
      <c r="BB187" s="291">
        <f t="shared" si="39"/>
        <v>47868</v>
      </c>
      <c r="BC187" s="202">
        <f t="shared" ref="BC187:BD187" si="1843">BC186</f>
        <v>1.2178</v>
      </c>
      <c r="BD187" s="202">
        <f t="shared" si="1843"/>
        <v>1.0844</v>
      </c>
      <c r="BE187" s="202"/>
      <c r="BF187" s="291">
        <f t="shared" si="41"/>
        <v>48233</v>
      </c>
      <c r="BG187" s="202">
        <f t="shared" ref="BG187:BH187" si="1844">BG186</f>
        <v>1.2178</v>
      </c>
      <c r="BH187" s="202">
        <f t="shared" si="1844"/>
        <v>1.0844</v>
      </c>
      <c r="BI187" s="202"/>
      <c r="BJ187" s="291">
        <f t="shared" si="43"/>
        <v>48599</v>
      </c>
      <c r="BK187" s="291"/>
      <c r="BL187" s="291"/>
      <c r="BM187" s="291"/>
      <c r="BN187" s="291"/>
      <c r="BO187" s="291"/>
      <c r="BP187" s="291"/>
      <c r="BQ187" s="291"/>
      <c r="BR187" s="291"/>
      <c r="BS187" s="291"/>
      <c r="BT187" s="291"/>
      <c r="BU187" s="291"/>
      <c r="BV187" s="291"/>
      <c r="BW187" s="291"/>
      <c r="BX187" s="291"/>
      <c r="BY187" s="291"/>
      <c r="BZ187" s="291"/>
      <c r="CA187" s="291"/>
      <c r="CB187" s="291"/>
      <c r="CC187" s="291"/>
      <c r="CD187" s="291"/>
      <c r="CE187" s="291"/>
      <c r="CF187" s="291"/>
      <c r="CG187" s="291"/>
      <c r="CH187" s="291"/>
      <c r="CI187" s="291"/>
      <c r="CJ187" s="291"/>
      <c r="CK187" s="291"/>
      <c r="CL187" s="291"/>
      <c r="CM187" s="291"/>
      <c r="CN187" s="291"/>
      <c r="CO187" s="291"/>
      <c r="CP187" s="291"/>
      <c r="CQ187" s="291"/>
      <c r="CR187" s="291"/>
      <c r="CS187" s="291"/>
      <c r="CT187" s="291"/>
      <c r="CU187" s="291"/>
      <c r="CV187" s="291"/>
      <c r="CW187" s="291"/>
      <c r="CX187" s="291"/>
      <c r="CY187" s="291"/>
      <c r="CZ187" s="291"/>
      <c r="DA187" s="291"/>
      <c r="DB187" s="291"/>
      <c r="DC187" s="291"/>
      <c r="DD187" s="291"/>
      <c r="DE187" s="291"/>
      <c r="DF187" s="291"/>
      <c r="DG187" s="291"/>
      <c r="DH187" s="291"/>
      <c r="DI187" s="291"/>
      <c r="DJ187" s="291"/>
      <c r="DK187" s="291"/>
      <c r="DL187" s="291"/>
      <c r="DM187" s="291"/>
      <c r="DN187" s="291"/>
      <c r="DO187" s="291"/>
      <c r="DP187" s="291"/>
      <c r="DQ187" s="291"/>
      <c r="DR187" s="291"/>
      <c r="DS187" s="291"/>
      <c r="DT187" s="291"/>
      <c r="DU187" s="291"/>
      <c r="DV187" s="291"/>
      <c r="DW187" s="291"/>
      <c r="DX187" s="291"/>
      <c r="DY187" s="291"/>
      <c r="DZ187" s="291"/>
      <c r="EA187" s="291"/>
      <c r="EB187" s="291"/>
      <c r="EC187" s="291"/>
      <c r="ED187" s="291"/>
      <c r="EE187" s="291"/>
      <c r="EF187" s="291"/>
      <c r="EG187" s="291"/>
      <c r="EH187" s="291"/>
      <c r="EI187" s="291"/>
      <c r="EJ187" s="291"/>
      <c r="EK187" s="291"/>
      <c r="EL187" s="291"/>
      <c r="EM187" s="291"/>
      <c r="EN187" s="291"/>
      <c r="EO187" s="291"/>
      <c r="EP187" s="291"/>
      <c r="EQ187" s="291"/>
      <c r="ER187" s="291"/>
      <c r="ES187" s="291"/>
      <c r="ET187" s="291"/>
      <c r="EU187" s="291"/>
      <c r="EV187" s="291"/>
      <c r="EW187" s="291"/>
      <c r="EX187" s="291"/>
      <c r="EY187" s="291"/>
      <c r="EZ187" s="291"/>
      <c r="FA187" s="291"/>
      <c r="FB187" s="291"/>
      <c r="FC187" s="291"/>
      <c r="FD187" s="291"/>
      <c r="FE187" s="291"/>
      <c r="FF187" s="291"/>
      <c r="FG187" s="291"/>
      <c r="FH187" s="291"/>
      <c r="FI187" s="291"/>
      <c r="FJ187" s="291"/>
      <c r="FK187" s="291"/>
      <c r="FL187" s="291"/>
      <c r="FM187" s="291"/>
      <c r="FN187" s="291"/>
      <c r="FO187" s="291"/>
      <c r="FP187" s="291"/>
      <c r="FQ187" s="291"/>
      <c r="FR187" s="291"/>
      <c r="FS187" s="291"/>
      <c r="FT187" s="291"/>
      <c r="FU187" s="291"/>
      <c r="FV187" s="291"/>
      <c r="FW187" s="291"/>
      <c r="FX187" s="291"/>
      <c r="FY187" s="291"/>
      <c r="FZ187" s="291"/>
      <c r="GA187" s="291"/>
      <c r="GB187" s="291"/>
      <c r="GC187" s="291"/>
      <c r="GD187" s="291"/>
      <c r="GE187" s="291"/>
      <c r="GF187" s="291"/>
      <c r="GG187" s="291"/>
      <c r="GH187" s="291"/>
      <c r="GI187" s="291"/>
      <c r="GJ187" s="291"/>
      <c r="GK187" s="291"/>
      <c r="GL187" s="291"/>
      <c r="GM187" s="291"/>
      <c r="GN187" s="291"/>
      <c r="GO187" s="291"/>
      <c r="GP187" s="291"/>
      <c r="GQ187" s="291"/>
      <c r="GR187" s="291"/>
      <c r="GS187" s="291"/>
      <c r="GT187" s="291"/>
      <c r="GU187" s="291"/>
      <c r="GV187" s="291"/>
      <c r="GW187" s="291"/>
      <c r="GX187" s="291"/>
      <c r="GY187" s="291"/>
      <c r="GZ187" s="291"/>
      <c r="HA187" s="291"/>
      <c r="HB187" s="291"/>
      <c r="HC187" s="291"/>
      <c r="HD187" s="291"/>
      <c r="HE187" s="291"/>
      <c r="HF187" s="291"/>
      <c r="HG187" s="291"/>
      <c r="HH187" s="291"/>
      <c r="HI187" s="291"/>
      <c r="HJ187" s="291"/>
      <c r="HK187" s="291"/>
      <c r="HL187" s="291"/>
      <c r="HM187" s="291"/>
      <c r="HN187" s="291"/>
      <c r="HO187" s="291"/>
      <c r="HP187" s="291"/>
      <c r="HQ187" s="291"/>
    </row>
    <row r="188" ht="12.0" customHeight="1">
      <c r="A188" s="281">
        <f t="shared" si="44"/>
        <v>183</v>
      </c>
      <c r="B188" s="282">
        <f>'4. Summary statistics'!B423</f>
        <v>44953</v>
      </c>
      <c r="C188" s="283" t="str">
        <f t="shared" si="22"/>
        <v>03-2023</v>
      </c>
      <c r="D188" s="284">
        <f>'4. Summary statistics'!C423</f>
        <v>44589</v>
      </c>
      <c r="E188" s="285" t="str">
        <f>'4. Summary statistics'!D423</f>
        <v>LKA36423A273</v>
      </c>
      <c r="F188" s="286">
        <f>'4. Summary statistics'!G423</f>
        <v>1677</v>
      </c>
      <c r="G188" s="287">
        <f t="shared" si="23"/>
        <v>364</v>
      </c>
      <c r="H188" s="288"/>
      <c r="I188" s="283"/>
      <c r="J188" s="289"/>
      <c r="K188" s="289"/>
      <c r="L188" s="289"/>
      <c r="M188" s="289"/>
      <c r="N188" s="289"/>
      <c r="O188" s="289"/>
      <c r="P188" s="52"/>
      <c r="Q188" s="52"/>
      <c r="R188" s="52"/>
      <c r="S188" s="202"/>
      <c r="T188" s="202"/>
      <c r="U188" s="202"/>
      <c r="V188" s="290">
        <f>'4. Summary statistics'!B423</f>
        <v>44953</v>
      </c>
      <c r="W188" s="202">
        <f t="shared" ref="W188:X188" si="1845">W187</f>
        <v>1.2178</v>
      </c>
      <c r="X188" s="202">
        <f t="shared" si="1845"/>
        <v>1.0844</v>
      </c>
      <c r="Y188" s="202"/>
      <c r="Z188" s="291">
        <f t="shared" si="25"/>
        <v>45318</v>
      </c>
      <c r="AA188" s="202">
        <f t="shared" ref="AA188:AB188" si="1846">AA187</f>
        <v>1.2178</v>
      </c>
      <c r="AB188" s="202">
        <f t="shared" si="1846"/>
        <v>1.0844</v>
      </c>
      <c r="AC188" s="202"/>
      <c r="AD188" s="291">
        <f t="shared" si="27"/>
        <v>45684</v>
      </c>
      <c r="AE188" s="202">
        <f t="shared" ref="AE188:AF188" si="1847">AE187</f>
        <v>1.2178</v>
      </c>
      <c r="AF188" s="202">
        <f t="shared" si="1847"/>
        <v>1.0844</v>
      </c>
      <c r="AG188" s="202"/>
      <c r="AH188" s="291">
        <f t="shared" si="29"/>
        <v>46049</v>
      </c>
      <c r="AI188" s="202">
        <f t="shared" ref="AI188:AJ188" si="1848">AI187</f>
        <v>1.2178</v>
      </c>
      <c r="AJ188" s="202">
        <f t="shared" si="1848"/>
        <v>1.0844</v>
      </c>
      <c r="AK188" s="202"/>
      <c r="AL188" s="291">
        <f t="shared" si="31"/>
        <v>46414</v>
      </c>
      <c r="AM188" s="202">
        <f t="shared" ref="AM188:AN188" si="1849">AM187</f>
        <v>1.2178</v>
      </c>
      <c r="AN188" s="202">
        <f t="shared" si="1849"/>
        <v>1.0844</v>
      </c>
      <c r="AO188" s="202"/>
      <c r="AP188" s="291">
        <f t="shared" si="33"/>
        <v>46779</v>
      </c>
      <c r="AQ188" s="202">
        <f t="shared" ref="AQ188:AR188" si="1850">AQ187</f>
        <v>1.2178</v>
      </c>
      <c r="AR188" s="202">
        <f t="shared" si="1850"/>
        <v>1.0844</v>
      </c>
      <c r="AS188" s="202"/>
      <c r="AT188" s="291">
        <f t="shared" si="35"/>
        <v>47145</v>
      </c>
      <c r="AU188" s="202">
        <f t="shared" ref="AU188:AV188" si="1851">AU187</f>
        <v>1.2178</v>
      </c>
      <c r="AV188" s="202">
        <f t="shared" si="1851"/>
        <v>1.0844</v>
      </c>
      <c r="AW188" s="202"/>
      <c r="AX188" s="291">
        <f t="shared" si="37"/>
        <v>47510</v>
      </c>
      <c r="AY188" s="202">
        <f t="shared" ref="AY188:AZ188" si="1852">AY187</f>
        <v>1.2178</v>
      </c>
      <c r="AZ188" s="202">
        <f t="shared" si="1852"/>
        <v>1.0844</v>
      </c>
      <c r="BA188" s="202"/>
      <c r="BB188" s="291">
        <f t="shared" si="39"/>
        <v>47875</v>
      </c>
      <c r="BC188" s="202">
        <f t="shared" ref="BC188:BD188" si="1853">BC187</f>
        <v>1.2178</v>
      </c>
      <c r="BD188" s="202">
        <f t="shared" si="1853"/>
        <v>1.0844</v>
      </c>
      <c r="BE188" s="202"/>
      <c r="BF188" s="291">
        <f t="shared" si="41"/>
        <v>48240</v>
      </c>
      <c r="BG188" s="202">
        <f t="shared" ref="BG188:BH188" si="1854">BG187</f>
        <v>1.2178</v>
      </c>
      <c r="BH188" s="202">
        <f t="shared" si="1854"/>
        <v>1.0844</v>
      </c>
      <c r="BI188" s="202"/>
      <c r="BJ188" s="291">
        <f t="shared" si="43"/>
        <v>48606</v>
      </c>
      <c r="BK188" s="291"/>
      <c r="BL188" s="291"/>
      <c r="BM188" s="291"/>
      <c r="BN188" s="291"/>
      <c r="BO188" s="291"/>
      <c r="BP188" s="291"/>
      <c r="BQ188" s="291"/>
      <c r="BR188" s="291"/>
      <c r="BS188" s="291"/>
      <c r="BT188" s="291"/>
      <c r="BU188" s="291"/>
      <c r="BV188" s="291"/>
      <c r="BW188" s="291"/>
      <c r="BX188" s="291"/>
      <c r="BY188" s="291"/>
      <c r="BZ188" s="291"/>
      <c r="CA188" s="291"/>
      <c r="CB188" s="291"/>
      <c r="CC188" s="291"/>
      <c r="CD188" s="291"/>
      <c r="CE188" s="291"/>
      <c r="CF188" s="291"/>
      <c r="CG188" s="291"/>
      <c r="CH188" s="291"/>
      <c r="CI188" s="291"/>
      <c r="CJ188" s="291"/>
      <c r="CK188" s="291"/>
      <c r="CL188" s="291"/>
      <c r="CM188" s="291"/>
      <c r="CN188" s="291"/>
      <c r="CO188" s="291"/>
      <c r="CP188" s="291"/>
      <c r="CQ188" s="291"/>
      <c r="CR188" s="291"/>
      <c r="CS188" s="291"/>
      <c r="CT188" s="291"/>
      <c r="CU188" s="291"/>
      <c r="CV188" s="291"/>
      <c r="CW188" s="291"/>
      <c r="CX188" s="291"/>
      <c r="CY188" s="291"/>
      <c r="CZ188" s="291"/>
      <c r="DA188" s="291"/>
      <c r="DB188" s="291"/>
      <c r="DC188" s="291"/>
      <c r="DD188" s="291"/>
      <c r="DE188" s="291"/>
      <c r="DF188" s="291"/>
      <c r="DG188" s="291"/>
      <c r="DH188" s="291"/>
      <c r="DI188" s="291"/>
      <c r="DJ188" s="291"/>
      <c r="DK188" s="291"/>
      <c r="DL188" s="291"/>
      <c r="DM188" s="291"/>
      <c r="DN188" s="291"/>
      <c r="DO188" s="291"/>
      <c r="DP188" s="291"/>
      <c r="DQ188" s="291"/>
      <c r="DR188" s="291"/>
      <c r="DS188" s="291"/>
      <c r="DT188" s="291"/>
      <c r="DU188" s="291"/>
      <c r="DV188" s="291"/>
      <c r="DW188" s="291"/>
      <c r="DX188" s="291"/>
      <c r="DY188" s="291"/>
      <c r="DZ188" s="291"/>
      <c r="EA188" s="291"/>
      <c r="EB188" s="291"/>
      <c r="EC188" s="291"/>
      <c r="ED188" s="291"/>
      <c r="EE188" s="291"/>
      <c r="EF188" s="291"/>
      <c r="EG188" s="291"/>
      <c r="EH188" s="291"/>
      <c r="EI188" s="291"/>
      <c r="EJ188" s="291"/>
      <c r="EK188" s="291"/>
      <c r="EL188" s="291"/>
      <c r="EM188" s="291"/>
      <c r="EN188" s="291"/>
      <c r="EO188" s="291"/>
      <c r="EP188" s="291"/>
      <c r="EQ188" s="291"/>
      <c r="ER188" s="291"/>
      <c r="ES188" s="291"/>
      <c r="ET188" s="291"/>
      <c r="EU188" s="291"/>
      <c r="EV188" s="291"/>
      <c r="EW188" s="291"/>
      <c r="EX188" s="291"/>
      <c r="EY188" s="291"/>
      <c r="EZ188" s="291"/>
      <c r="FA188" s="291"/>
      <c r="FB188" s="291"/>
      <c r="FC188" s="291"/>
      <c r="FD188" s="291"/>
      <c r="FE188" s="291"/>
      <c r="FF188" s="291"/>
      <c r="FG188" s="291"/>
      <c r="FH188" s="291"/>
      <c r="FI188" s="291"/>
      <c r="FJ188" s="291"/>
      <c r="FK188" s="291"/>
      <c r="FL188" s="291"/>
      <c r="FM188" s="291"/>
      <c r="FN188" s="291"/>
      <c r="FO188" s="291"/>
      <c r="FP188" s="291"/>
      <c r="FQ188" s="291"/>
      <c r="FR188" s="291"/>
      <c r="FS188" s="291"/>
      <c r="FT188" s="291"/>
      <c r="FU188" s="291"/>
      <c r="FV188" s="291"/>
      <c r="FW188" s="291"/>
      <c r="FX188" s="291"/>
      <c r="FY188" s="291"/>
      <c r="FZ188" s="291"/>
      <c r="GA188" s="291"/>
      <c r="GB188" s="291"/>
      <c r="GC188" s="291"/>
      <c r="GD188" s="291"/>
      <c r="GE188" s="291"/>
      <c r="GF188" s="291"/>
      <c r="GG188" s="291"/>
      <c r="GH188" s="291"/>
      <c r="GI188" s="291"/>
      <c r="GJ188" s="291"/>
      <c r="GK188" s="291"/>
      <c r="GL188" s="291"/>
      <c r="GM188" s="291"/>
      <c r="GN188" s="291"/>
      <c r="GO188" s="291"/>
      <c r="GP188" s="291"/>
      <c r="GQ188" s="291"/>
      <c r="GR188" s="291"/>
      <c r="GS188" s="291"/>
      <c r="GT188" s="291"/>
      <c r="GU188" s="291"/>
      <c r="GV188" s="291"/>
      <c r="GW188" s="291"/>
      <c r="GX188" s="291"/>
      <c r="GY188" s="291"/>
      <c r="GZ188" s="291"/>
      <c r="HA188" s="291"/>
      <c r="HB188" s="291"/>
      <c r="HC188" s="291"/>
      <c r="HD188" s="291"/>
      <c r="HE188" s="291"/>
      <c r="HF188" s="291"/>
      <c r="HG188" s="291"/>
      <c r="HH188" s="291"/>
      <c r="HI188" s="291"/>
      <c r="HJ188" s="291"/>
      <c r="HK188" s="291"/>
      <c r="HL188" s="291"/>
      <c r="HM188" s="291"/>
      <c r="HN188" s="291"/>
      <c r="HO188" s="291"/>
      <c r="HP188" s="291"/>
      <c r="HQ188" s="291"/>
    </row>
    <row r="189" ht="12.0" customHeight="1">
      <c r="A189" s="281">
        <f t="shared" si="44"/>
        <v>184</v>
      </c>
      <c r="B189" s="282">
        <f>'4. Summary statistics'!B424</f>
        <v>44953</v>
      </c>
      <c r="C189" s="283" t="str">
        <f t="shared" si="22"/>
        <v>03-2023</v>
      </c>
      <c r="D189" s="284">
        <f>'4. Summary statistics'!C424</f>
        <v>44771</v>
      </c>
      <c r="E189" s="285" t="str">
        <f>'4. Summary statistics'!D424</f>
        <v>LKA18223A279</v>
      </c>
      <c r="F189" s="286">
        <f>'4. Summary statistics'!G424</f>
        <v>24667.46</v>
      </c>
      <c r="G189" s="287">
        <f t="shared" si="23"/>
        <v>182</v>
      </c>
      <c r="H189" s="288"/>
      <c r="I189" s="283"/>
      <c r="J189" s="289"/>
      <c r="K189" s="289"/>
      <c r="L189" s="289"/>
      <c r="M189" s="289"/>
      <c r="N189" s="289"/>
      <c r="O189" s="289"/>
      <c r="P189" s="52"/>
      <c r="Q189" s="52"/>
      <c r="R189" s="52"/>
      <c r="S189" s="202"/>
      <c r="T189" s="202"/>
      <c r="U189" s="202"/>
      <c r="V189" s="290">
        <f>'4. Summary statistics'!B424</f>
        <v>44953</v>
      </c>
      <c r="W189" s="202">
        <f t="shared" ref="W189:X189" si="1855">W188</f>
        <v>1.2178</v>
      </c>
      <c r="X189" s="202">
        <f t="shared" si="1855"/>
        <v>1.0844</v>
      </c>
      <c r="Y189" s="202"/>
      <c r="Z189" s="291">
        <f t="shared" si="25"/>
        <v>45318</v>
      </c>
      <c r="AA189" s="202">
        <f t="shared" ref="AA189:AB189" si="1856">AA188</f>
        <v>1.2178</v>
      </c>
      <c r="AB189" s="202">
        <f t="shared" si="1856"/>
        <v>1.0844</v>
      </c>
      <c r="AC189" s="202"/>
      <c r="AD189" s="291">
        <f t="shared" si="27"/>
        <v>45684</v>
      </c>
      <c r="AE189" s="202">
        <f t="shared" ref="AE189:AF189" si="1857">AE188</f>
        <v>1.2178</v>
      </c>
      <c r="AF189" s="202">
        <f t="shared" si="1857"/>
        <v>1.0844</v>
      </c>
      <c r="AG189" s="202"/>
      <c r="AH189" s="291">
        <f t="shared" si="29"/>
        <v>46049</v>
      </c>
      <c r="AI189" s="202">
        <f t="shared" ref="AI189:AJ189" si="1858">AI188</f>
        <v>1.2178</v>
      </c>
      <c r="AJ189" s="202">
        <f t="shared" si="1858"/>
        <v>1.0844</v>
      </c>
      <c r="AK189" s="202"/>
      <c r="AL189" s="291">
        <f t="shared" si="31"/>
        <v>46414</v>
      </c>
      <c r="AM189" s="202">
        <f t="shared" ref="AM189:AN189" si="1859">AM188</f>
        <v>1.2178</v>
      </c>
      <c r="AN189" s="202">
        <f t="shared" si="1859"/>
        <v>1.0844</v>
      </c>
      <c r="AO189" s="202"/>
      <c r="AP189" s="291">
        <f t="shared" si="33"/>
        <v>46779</v>
      </c>
      <c r="AQ189" s="202">
        <f t="shared" ref="AQ189:AR189" si="1860">AQ188</f>
        <v>1.2178</v>
      </c>
      <c r="AR189" s="202">
        <f t="shared" si="1860"/>
        <v>1.0844</v>
      </c>
      <c r="AS189" s="202"/>
      <c r="AT189" s="291">
        <f t="shared" si="35"/>
        <v>47145</v>
      </c>
      <c r="AU189" s="202">
        <f t="shared" ref="AU189:AV189" si="1861">AU188</f>
        <v>1.2178</v>
      </c>
      <c r="AV189" s="202">
        <f t="shared" si="1861"/>
        <v>1.0844</v>
      </c>
      <c r="AW189" s="202"/>
      <c r="AX189" s="291">
        <f t="shared" si="37"/>
        <v>47510</v>
      </c>
      <c r="AY189" s="202">
        <f t="shared" ref="AY189:AZ189" si="1862">AY188</f>
        <v>1.2178</v>
      </c>
      <c r="AZ189" s="202">
        <f t="shared" si="1862"/>
        <v>1.0844</v>
      </c>
      <c r="BA189" s="202"/>
      <c r="BB189" s="291">
        <f t="shared" si="39"/>
        <v>47875</v>
      </c>
      <c r="BC189" s="202">
        <f t="shared" ref="BC189:BD189" si="1863">BC188</f>
        <v>1.2178</v>
      </c>
      <c r="BD189" s="202">
        <f t="shared" si="1863"/>
        <v>1.0844</v>
      </c>
      <c r="BE189" s="202"/>
      <c r="BF189" s="291">
        <f t="shared" si="41"/>
        <v>48240</v>
      </c>
      <c r="BG189" s="202">
        <f t="shared" ref="BG189:BH189" si="1864">BG188</f>
        <v>1.2178</v>
      </c>
      <c r="BH189" s="202">
        <f t="shared" si="1864"/>
        <v>1.0844</v>
      </c>
      <c r="BI189" s="202"/>
      <c r="BJ189" s="291">
        <f t="shared" si="43"/>
        <v>48606</v>
      </c>
      <c r="BK189" s="291"/>
      <c r="BL189" s="291"/>
      <c r="BM189" s="291"/>
      <c r="BN189" s="291"/>
      <c r="BO189" s="291"/>
      <c r="BP189" s="291"/>
      <c r="BQ189" s="291"/>
      <c r="BR189" s="291"/>
      <c r="BS189" s="291"/>
      <c r="BT189" s="291"/>
      <c r="BU189" s="291"/>
      <c r="BV189" s="291"/>
      <c r="BW189" s="291"/>
      <c r="BX189" s="291"/>
      <c r="BY189" s="291"/>
      <c r="BZ189" s="291"/>
      <c r="CA189" s="291"/>
      <c r="CB189" s="291"/>
      <c r="CC189" s="291"/>
      <c r="CD189" s="291"/>
      <c r="CE189" s="291"/>
      <c r="CF189" s="291"/>
      <c r="CG189" s="291"/>
      <c r="CH189" s="291"/>
      <c r="CI189" s="291"/>
      <c r="CJ189" s="291"/>
      <c r="CK189" s="291"/>
      <c r="CL189" s="291"/>
      <c r="CM189" s="291"/>
      <c r="CN189" s="291"/>
      <c r="CO189" s="291"/>
      <c r="CP189" s="291"/>
      <c r="CQ189" s="291"/>
      <c r="CR189" s="291"/>
      <c r="CS189" s="291"/>
      <c r="CT189" s="291"/>
      <c r="CU189" s="291"/>
      <c r="CV189" s="291"/>
      <c r="CW189" s="291"/>
      <c r="CX189" s="291"/>
      <c r="CY189" s="291"/>
      <c r="CZ189" s="291"/>
      <c r="DA189" s="291"/>
      <c r="DB189" s="291"/>
      <c r="DC189" s="291"/>
      <c r="DD189" s="291"/>
      <c r="DE189" s="291"/>
      <c r="DF189" s="291"/>
      <c r="DG189" s="291"/>
      <c r="DH189" s="291"/>
      <c r="DI189" s="291"/>
      <c r="DJ189" s="291"/>
      <c r="DK189" s="291"/>
      <c r="DL189" s="291"/>
      <c r="DM189" s="291"/>
      <c r="DN189" s="291"/>
      <c r="DO189" s="291"/>
      <c r="DP189" s="291"/>
      <c r="DQ189" s="291"/>
      <c r="DR189" s="291"/>
      <c r="DS189" s="291"/>
      <c r="DT189" s="291"/>
      <c r="DU189" s="291"/>
      <c r="DV189" s="291"/>
      <c r="DW189" s="291"/>
      <c r="DX189" s="291"/>
      <c r="DY189" s="291"/>
      <c r="DZ189" s="291"/>
      <c r="EA189" s="291"/>
      <c r="EB189" s="291"/>
      <c r="EC189" s="291"/>
      <c r="ED189" s="291"/>
      <c r="EE189" s="291"/>
      <c r="EF189" s="291"/>
      <c r="EG189" s="291"/>
      <c r="EH189" s="291"/>
      <c r="EI189" s="291"/>
      <c r="EJ189" s="291"/>
      <c r="EK189" s="291"/>
      <c r="EL189" s="291"/>
      <c r="EM189" s="291"/>
      <c r="EN189" s="291"/>
      <c r="EO189" s="291"/>
      <c r="EP189" s="291"/>
      <c r="EQ189" s="291"/>
      <c r="ER189" s="291"/>
      <c r="ES189" s="291"/>
      <c r="ET189" s="291"/>
      <c r="EU189" s="291"/>
      <c r="EV189" s="291"/>
      <c r="EW189" s="291"/>
      <c r="EX189" s="291"/>
      <c r="EY189" s="291"/>
      <c r="EZ189" s="291"/>
      <c r="FA189" s="291"/>
      <c r="FB189" s="291"/>
      <c r="FC189" s="291"/>
      <c r="FD189" s="291"/>
      <c r="FE189" s="291"/>
      <c r="FF189" s="291"/>
      <c r="FG189" s="291"/>
      <c r="FH189" s="291"/>
      <c r="FI189" s="291"/>
      <c r="FJ189" s="291"/>
      <c r="FK189" s="291"/>
      <c r="FL189" s="291"/>
      <c r="FM189" s="291"/>
      <c r="FN189" s="291"/>
      <c r="FO189" s="291"/>
      <c r="FP189" s="291"/>
      <c r="FQ189" s="291"/>
      <c r="FR189" s="291"/>
      <c r="FS189" s="291"/>
      <c r="FT189" s="291"/>
      <c r="FU189" s="291"/>
      <c r="FV189" s="291"/>
      <c r="FW189" s="291"/>
      <c r="FX189" s="291"/>
      <c r="FY189" s="291"/>
      <c r="FZ189" s="291"/>
      <c r="GA189" s="291"/>
      <c r="GB189" s="291"/>
      <c r="GC189" s="291"/>
      <c r="GD189" s="291"/>
      <c r="GE189" s="291"/>
      <c r="GF189" s="291"/>
      <c r="GG189" s="291"/>
      <c r="GH189" s="291"/>
      <c r="GI189" s="291"/>
      <c r="GJ189" s="291"/>
      <c r="GK189" s="291"/>
      <c r="GL189" s="291"/>
      <c r="GM189" s="291"/>
      <c r="GN189" s="291"/>
      <c r="GO189" s="291"/>
      <c r="GP189" s="291"/>
      <c r="GQ189" s="291"/>
      <c r="GR189" s="291"/>
      <c r="GS189" s="291"/>
      <c r="GT189" s="291"/>
      <c r="GU189" s="291"/>
      <c r="GV189" s="291"/>
      <c r="GW189" s="291"/>
      <c r="GX189" s="291"/>
      <c r="GY189" s="291"/>
      <c r="GZ189" s="291"/>
      <c r="HA189" s="291"/>
      <c r="HB189" s="291"/>
      <c r="HC189" s="291"/>
      <c r="HD189" s="291"/>
      <c r="HE189" s="291"/>
      <c r="HF189" s="291"/>
      <c r="HG189" s="291"/>
      <c r="HH189" s="291"/>
      <c r="HI189" s="291"/>
      <c r="HJ189" s="291"/>
      <c r="HK189" s="291"/>
      <c r="HL189" s="291"/>
      <c r="HM189" s="291"/>
      <c r="HN189" s="291"/>
      <c r="HO189" s="291"/>
      <c r="HP189" s="291"/>
      <c r="HQ189" s="291"/>
    </row>
    <row r="190" ht="12.0" customHeight="1">
      <c r="A190" s="281">
        <f t="shared" si="44"/>
        <v>185</v>
      </c>
      <c r="B190" s="282">
        <f>'4. Summary statistics'!B425</f>
        <v>44967</v>
      </c>
      <c r="C190" s="283" t="str">
        <f t="shared" si="22"/>
        <v>03-2023</v>
      </c>
      <c r="D190" s="284">
        <f>'4. Summary statistics'!C425</f>
        <v>44603</v>
      </c>
      <c r="E190" s="285" t="str">
        <f>'4. Summary statistics'!D425</f>
        <v>LKA36423B107</v>
      </c>
      <c r="F190" s="286">
        <f>'4. Summary statistics'!G425</f>
        <v>110</v>
      </c>
      <c r="G190" s="287">
        <f t="shared" si="23"/>
        <v>364</v>
      </c>
      <c r="H190" s="288"/>
      <c r="I190" s="283"/>
      <c r="J190" s="289"/>
      <c r="K190" s="289"/>
      <c r="L190" s="289"/>
      <c r="M190" s="289"/>
      <c r="N190" s="289"/>
      <c r="O190" s="289"/>
      <c r="P190" s="52"/>
      <c r="Q190" s="52"/>
      <c r="R190" s="52"/>
      <c r="S190" s="202"/>
      <c r="T190" s="202"/>
      <c r="U190" s="202"/>
      <c r="V190" s="290">
        <f>'4. Summary statistics'!B425</f>
        <v>44967</v>
      </c>
      <c r="W190" s="202">
        <f t="shared" ref="W190:X190" si="1865">W189</f>
        <v>1.2178</v>
      </c>
      <c r="X190" s="202">
        <f t="shared" si="1865"/>
        <v>1.0844</v>
      </c>
      <c r="Y190" s="202"/>
      <c r="Z190" s="291">
        <f t="shared" si="25"/>
        <v>45332</v>
      </c>
      <c r="AA190" s="202">
        <f t="shared" ref="AA190:AB190" si="1866">AA189</f>
        <v>1.2178</v>
      </c>
      <c r="AB190" s="202">
        <f t="shared" si="1866"/>
        <v>1.0844</v>
      </c>
      <c r="AC190" s="202"/>
      <c r="AD190" s="291">
        <f t="shared" si="27"/>
        <v>45698</v>
      </c>
      <c r="AE190" s="202">
        <f t="shared" ref="AE190:AF190" si="1867">AE189</f>
        <v>1.2178</v>
      </c>
      <c r="AF190" s="202">
        <f t="shared" si="1867"/>
        <v>1.0844</v>
      </c>
      <c r="AG190" s="202"/>
      <c r="AH190" s="291">
        <f t="shared" si="29"/>
        <v>46063</v>
      </c>
      <c r="AI190" s="202">
        <f t="shared" ref="AI190:AJ190" si="1868">AI189</f>
        <v>1.2178</v>
      </c>
      <c r="AJ190" s="202">
        <f t="shared" si="1868"/>
        <v>1.0844</v>
      </c>
      <c r="AK190" s="202"/>
      <c r="AL190" s="291">
        <f t="shared" si="31"/>
        <v>46428</v>
      </c>
      <c r="AM190" s="202">
        <f t="shared" ref="AM190:AN190" si="1869">AM189</f>
        <v>1.2178</v>
      </c>
      <c r="AN190" s="202">
        <f t="shared" si="1869"/>
        <v>1.0844</v>
      </c>
      <c r="AO190" s="202"/>
      <c r="AP190" s="291">
        <f t="shared" si="33"/>
        <v>46793</v>
      </c>
      <c r="AQ190" s="202">
        <f t="shared" ref="AQ190:AR190" si="1870">AQ189</f>
        <v>1.2178</v>
      </c>
      <c r="AR190" s="202">
        <f t="shared" si="1870"/>
        <v>1.0844</v>
      </c>
      <c r="AS190" s="202"/>
      <c r="AT190" s="291">
        <f t="shared" si="35"/>
        <v>47159</v>
      </c>
      <c r="AU190" s="202">
        <f t="shared" ref="AU190:AV190" si="1871">AU189</f>
        <v>1.2178</v>
      </c>
      <c r="AV190" s="202">
        <f t="shared" si="1871"/>
        <v>1.0844</v>
      </c>
      <c r="AW190" s="202"/>
      <c r="AX190" s="291">
        <f t="shared" si="37"/>
        <v>47524</v>
      </c>
      <c r="AY190" s="202">
        <f t="shared" ref="AY190:AZ190" si="1872">AY189</f>
        <v>1.2178</v>
      </c>
      <c r="AZ190" s="202">
        <f t="shared" si="1872"/>
        <v>1.0844</v>
      </c>
      <c r="BA190" s="202"/>
      <c r="BB190" s="291">
        <f t="shared" si="39"/>
        <v>47889</v>
      </c>
      <c r="BC190" s="202">
        <f t="shared" ref="BC190:BD190" si="1873">BC189</f>
        <v>1.2178</v>
      </c>
      <c r="BD190" s="202">
        <f t="shared" si="1873"/>
        <v>1.0844</v>
      </c>
      <c r="BE190" s="202"/>
      <c r="BF190" s="291">
        <f t="shared" si="41"/>
        <v>48254</v>
      </c>
      <c r="BG190" s="202">
        <f t="shared" ref="BG190:BH190" si="1874">BG189</f>
        <v>1.2178</v>
      </c>
      <c r="BH190" s="202">
        <f t="shared" si="1874"/>
        <v>1.0844</v>
      </c>
      <c r="BI190" s="202"/>
      <c r="BJ190" s="291">
        <f t="shared" si="43"/>
        <v>48620</v>
      </c>
      <c r="BK190" s="291"/>
      <c r="BL190" s="291"/>
      <c r="BM190" s="291"/>
      <c r="BN190" s="291"/>
      <c r="BO190" s="291"/>
      <c r="BP190" s="291"/>
      <c r="BQ190" s="291"/>
      <c r="BR190" s="291"/>
      <c r="BS190" s="291"/>
      <c r="BT190" s="291"/>
      <c r="BU190" s="291"/>
      <c r="BV190" s="291"/>
      <c r="BW190" s="291"/>
      <c r="BX190" s="291"/>
      <c r="BY190" s="291"/>
      <c r="BZ190" s="291"/>
      <c r="CA190" s="291"/>
      <c r="CB190" s="291"/>
      <c r="CC190" s="291"/>
      <c r="CD190" s="291"/>
      <c r="CE190" s="291"/>
      <c r="CF190" s="291"/>
      <c r="CG190" s="291"/>
      <c r="CH190" s="291"/>
      <c r="CI190" s="291"/>
      <c r="CJ190" s="291"/>
      <c r="CK190" s="291"/>
      <c r="CL190" s="291"/>
      <c r="CM190" s="291"/>
      <c r="CN190" s="291"/>
      <c r="CO190" s="291"/>
      <c r="CP190" s="291"/>
      <c r="CQ190" s="291"/>
      <c r="CR190" s="291"/>
      <c r="CS190" s="291"/>
      <c r="CT190" s="291"/>
      <c r="CU190" s="291"/>
      <c r="CV190" s="291"/>
      <c r="CW190" s="291"/>
      <c r="CX190" s="291"/>
      <c r="CY190" s="291"/>
      <c r="CZ190" s="291"/>
      <c r="DA190" s="291"/>
      <c r="DB190" s="291"/>
      <c r="DC190" s="291"/>
      <c r="DD190" s="291"/>
      <c r="DE190" s="291"/>
      <c r="DF190" s="291"/>
      <c r="DG190" s="291"/>
      <c r="DH190" s="291"/>
      <c r="DI190" s="291"/>
      <c r="DJ190" s="291"/>
      <c r="DK190" s="291"/>
      <c r="DL190" s="291"/>
      <c r="DM190" s="291"/>
      <c r="DN190" s="291"/>
      <c r="DO190" s="291"/>
      <c r="DP190" s="291"/>
      <c r="DQ190" s="291"/>
      <c r="DR190" s="291"/>
      <c r="DS190" s="291"/>
      <c r="DT190" s="291"/>
      <c r="DU190" s="291"/>
      <c r="DV190" s="291"/>
      <c r="DW190" s="291"/>
      <c r="DX190" s="291"/>
      <c r="DY190" s="291"/>
      <c r="DZ190" s="291"/>
      <c r="EA190" s="291"/>
      <c r="EB190" s="291"/>
      <c r="EC190" s="291"/>
      <c r="ED190" s="291"/>
      <c r="EE190" s="291"/>
      <c r="EF190" s="291"/>
      <c r="EG190" s="291"/>
      <c r="EH190" s="291"/>
      <c r="EI190" s="291"/>
      <c r="EJ190" s="291"/>
      <c r="EK190" s="291"/>
      <c r="EL190" s="291"/>
      <c r="EM190" s="291"/>
      <c r="EN190" s="291"/>
      <c r="EO190" s="291"/>
      <c r="EP190" s="291"/>
      <c r="EQ190" s="291"/>
      <c r="ER190" s="291"/>
      <c r="ES190" s="291"/>
      <c r="ET190" s="291"/>
      <c r="EU190" s="291"/>
      <c r="EV190" s="291"/>
      <c r="EW190" s="291"/>
      <c r="EX190" s="291"/>
      <c r="EY190" s="291"/>
      <c r="EZ190" s="291"/>
      <c r="FA190" s="291"/>
      <c r="FB190" s="291"/>
      <c r="FC190" s="291"/>
      <c r="FD190" s="291"/>
      <c r="FE190" s="291"/>
      <c r="FF190" s="291"/>
      <c r="FG190" s="291"/>
      <c r="FH190" s="291"/>
      <c r="FI190" s="291"/>
      <c r="FJ190" s="291"/>
      <c r="FK190" s="291"/>
      <c r="FL190" s="291"/>
      <c r="FM190" s="291"/>
      <c r="FN190" s="291"/>
      <c r="FO190" s="291"/>
      <c r="FP190" s="291"/>
      <c r="FQ190" s="291"/>
      <c r="FR190" s="291"/>
      <c r="FS190" s="291"/>
      <c r="FT190" s="291"/>
      <c r="FU190" s="291"/>
      <c r="FV190" s="291"/>
      <c r="FW190" s="291"/>
      <c r="FX190" s="291"/>
      <c r="FY190" s="291"/>
      <c r="FZ190" s="291"/>
      <c r="GA190" s="291"/>
      <c r="GB190" s="291"/>
      <c r="GC190" s="291"/>
      <c r="GD190" s="291"/>
      <c r="GE190" s="291"/>
      <c r="GF190" s="291"/>
      <c r="GG190" s="291"/>
      <c r="GH190" s="291"/>
      <c r="GI190" s="291"/>
      <c r="GJ190" s="291"/>
      <c r="GK190" s="291"/>
      <c r="GL190" s="291"/>
      <c r="GM190" s="291"/>
      <c r="GN190" s="291"/>
      <c r="GO190" s="291"/>
      <c r="GP190" s="291"/>
      <c r="GQ190" s="291"/>
      <c r="GR190" s="291"/>
      <c r="GS190" s="291"/>
      <c r="GT190" s="291"/>
      <c r="GU190" s="291"/>
      <c r="GV190" s="291"/>
      <c r="GW190" s="291"/>
      <c r="GX190" s="291"/>
      <c r="GY190" s="291"/>
      <c r="GZ190" s="291"/>
      <c r="HA190" s="291"/>
      <c r="HB190" s="291"/>
      <c r="HC190" s="291"/>
      <c r="HD190" s="291"/>
      <c r="HE190" s="291"/>
      <c r="HF190" s="291"/>
      <c r="HG190" s="291"/>
      <c r="HH190" s="291"/>
      <c r="HI190" s="291"/>
      <c r="HJ190" s="291"/>
      <c r="HK190" s="291"/>
      <c r="HL190" s="291"/>
      <c r="HM190" s="291"/>
      <c r="HN190" s="291"/>
      <c r="HO190" s="291"/>
      <c r="HP190" s="291"/>
      <c r="HQ190" s="291"/>
    </row>
    <row r="191" ht="12.0" customHeight="1">
      <c r="A191" s="281">
        <f t="shared" si="44"/>
        <v>186</v>
      </c>
      <c r="B191" s="282">
        <f>'4. Summary statistics'!B426</f>
        <v>44974</v>
      </c>
      <c r="C191" s="283" t="str">
        <f t="shared" si="22"/>
        <v>03-2023</v>
      </c>
      <c r="D191" s="284">
        <f>'4. Summary statistics'!C426</f>
        <v>44610</v>
      </c>
      <c r="E191" s="285" t="str">
        <f>'4. Summary statistics'!D426</f>
        <v>LKA36423B172</v>
      </c>
      <c r="F191" s="286">
        <f>'4. Summary statistics'!G426</f>
        <v>250</v>
      </c>
      <c r="G191" s="287">
        <f t="shared" si="23"/>
        <v>364</v>
      </c>
      <c r="H191" s="288"/>
      <c r="I191" s="283"/>
      <c r="J191" s="289"/>
      <c r="K191" s="289"/>
      <c r="L191" s="289"/>
      <c r="M191" s="289"/>
      <c r="N191" s="289"/>
      <c r="O191" s="289"/>
      <c r="P191" s="52"/>
      <c r="Q191" s="52"/>
      <c r="R191" s="52"/>
      <c r="S191" s="202"/>
      <c r="T191" s="202"/>
      <c r="U191" s="202"/>
      <c r="V191" s="290">
        <f>'4. Summary statistics'!B426</f>
        <v>44974</v>
      </c>
      <c r="W191" s="202">
        <f t="shared" ref="W191:X191" si="1875">W190</f>
        <v>1.2178</v>
      </c>
      <c r="X191" s="202">
        <f t="shared" si="1875"/>
        <v>1.0844</v>
      </c>
      <c r="Y191" s="202"/>
      <c r="Z191" s="291">
        <f t="shared" si="25"/>
        <v>45339</v>
      </c>
      <c r="AA191" s="202">
        <f t="shared" ref="AA191:AB191" si="1876">AA190</f>
        <v>1.2178</v>
      </c>
      <c r="AB191" s="202">
        <f t="shared" si="1876"/>
        <v>1.0844</v>
      </c>
      <c r="AC191" s="202"/>
      <c r="AD191" s="291">
        <f t="shared" si="27"/>
        <v>45705</v>
      </c>
      <c r="AE191" s="202">
        <f t="shared" ref="AE191:AF191" si="1877">AE190</f>
        <v>1.2178</v>
      </c>
      <c r="AF191" s="202">
        <f t="shared" si="1877"/>
        <v>1.0844</v>
      </c>
      <c r="AG191" s="202"/>
      <c r="AH191" s="291">
        <f t="shared" si="29"/>
        <v>46070</v>
      </c>
      <c r="AI191" s="202">
        <f t="shared" ref="AI191:AJ191" si="1878">AI190</f>
        <v>1.2178</v>
      </c>
      <c r="AJ191" s="202">
        <f t="shared" si="1878"/>
        <v>1.0844</v>
      </c>
      <c r="AK191" s="202"/>
      <c r="AL191" s="291">
        <f t="shared" si="31"/>
        <v>46435</v>
      </c>
      <c r="AM191" s="202">
        <f t="shared" ref="AM191:AN191" si="1879">AM190</f>
        <v>1.2178</v>
      </c>
      <c r="AN191" s="202">
        <f t="shared" si="1879"/>
        <v>1.0844</v>
      </c>
      <c r="AO191" s="202"/>
      <c r="AP191" s="291">
        <f t="shared" si="33"/>
        <v>46800</v>
      </c>
      <c r="AQ191" s="202">
        <f t="shared" ref="AQ191:AR191" si="1880">AQ190</f>
        <v>1.2178</v>
      </c>
      <c r="AR191" s="202">
        <f t="shared" si="1880"/>
        <v>1.0844</v>
      </c>
      <c r="AS191" s="202"/>
      <c r="AT191" s="291">
        <f t="shared" si="35"/>
        <v>47166</v>
      </c>
      <c r="AU191" s="202">
        <f t="shared" ref="AU191:AV191" si="1881">AU190</f>
        <v>1.2178</v>
      </c>
      <c r="AV191" s="202">
        <f t="shared" si="1881"/>
        <v>1.0844</v>
      </c>
      <c r="AW191" s="202"/>
      <c r="AX191" s="291">
        <f t="shared" si="37"/>
        <v>47531</v>
      </c>
      <c r="AY191" s="202">
        <f t="shared" ref="AY191:AZ191" si="1882">AY190</f>
        <v>1.2178</v>
      </c>
      <c r="AZ191" s="202">
        <f t="shared" si="1882"/>
        <v>1.0844</v>
      </c>
      <c r="BA191" s="202"/>
      <c r="BB191" s="291">
        <f t="shared" si="39"/>
        <v>47896</v>
      </c>
      <c r="BC191" s="202">
        <f t="shared" ref="BC191:BD191" si="1883">BC190</f>
        <v>1.2178</v>
      </c>
      <c r="BD191" s="202">
        <f t="shared" si="1883"/>
        <v>1.0844</v>
      </c>
      <c r="BE191" s="202"/>
      <c r="BF191" s="291">
        <f t="shared" si="41"/>
        <v>48261</v>
      </c>
      <c r="BG191" s="202">
        <f t="shared" ref="BG191:BH191" si="1884">BG190</f>
        <v>1.2178</v>
      </c>
      <c r="BH191" s="202">
        <f t="shared" si="1884"/>
        <v>1.0844</v>
      </c>
      <c r="BI191" s="202"/>
      <c r="BJ191" s="291">
        <f t="shared" si="43"/>
        <v>48627</v>
      </c>
      <c r="BK191" s="291"/>
      <c r="BL191" s="291"/>
      <c r="BM191" s="291"/>
      <c r="BN191" s="291"/>
      <c r="BO191" s="291"/>
      <c r="BP191" s="291"/>
      <c r="BQ191" s="291"/>
      <c r="BR191" s="291"/>
      <c r="BS191" s="291"/>
      <c r="BT191" s="291"/>
      <c r="BU191" s="291"/>
      <c r="BV191" s="291"/>
      <c r="BW191" s="291"/>
      <c r="BX191" s="291"/>
      <c r="BY191" s="291"/>
      <c r="BZ191" s="291"/>
      <c r="CA191" s="291"/>
      <c r="CB191" s="291"/>
      <c r="CC191" s="291"/>
      <c r="CD191" s="291"/>
      <c r="CE191" s="291"/>
      <c r="CF191" s="291"/>
      <c r="CG191" s="291"/>
      <c r="CH191" s="291"/>
      <c r="CI191" s="291"/>
      <c r="CJ191" s="291"/>
      <c r="CK191" s="291"/>
      <c r="CL191" s="291"/>
      <c r="CM191" s="291"/>
      <c r="CN191" s="291"/>
      <c r="CO191" s="291"/>
      <c r="CP191" s="291"/>
      <c r="CQ191" s="291"/>
      <c r="CR191" s="291"/>
      <c r="CS191" s="291"/>
      <c r="CT191" s="291"/>
      <c r="CU191" s="291"/>
      <c r="CV191" s="291"/>
      <c r="CW191" s="291"/>
      <c r="CX191" s="291"/>
      <c r="CY191" s="291"/>
      <c r="CZ191" s="291"/>
      <c r="DA191" s="291"/>
      <c r="DB191" s="291"/>
      <c r="DC191" s="291"/>
      <c r="DD191" s="291"/>
      <c r="DE191" s="291"/>
      <c r="DF191" s="291"/>
      <c r="DG191" s="291"/>
      <c r="DH191" s="291"/>
      <c r="DI191" s="291"/>
      <c r="DJ191" s="291"/>
      <c r="DK191" s="291"/>
      <c r="DL191" s="291"/>
      <c r="DM191" s="291"/>
      <c r="DN191" s="291"/>
      <c r="DO191" s="291"/>
      <c r="DP191" s="291"/>
      <c r="DQ191" s="291"/>
      <c r="DR191" s="291"/>
      <c r="DS191" s="291"/>
      <c r="DT191" s="291"/>
      <c r="DU191" s="291"/>
      <c r="DV191" s="291"/>
      <c r="DW191" s="291"/>
      <c r="DX191" s="291"/>
      <c r="DY191" s="291"/>
      <c r="DZ191" s="291"/>
      <c r="EA191" s="291"/>
      <c r="EB191" s="291"/>
      <c r="EC191" s="291"/>
      <c r="ED191" s="291"/>
      <c r="EE191" s="291"/>
      <c r="EF191" s="291"/>
      <c r="EG191" s="291"/>
      <c r="EH191" s="291"/>
      <c r="EI191" s="291"/>
      <c r="EJ191" s="291"/>
      <c r="EK191" s="291"/>
      <c r="EL191" s="291"/>
      <c r="EM191" s="291"/>
      <c r="EN191" s="291"/>
      <c r="EO191" s="291"/>
      <c r="EP191" s="291"/>
      <c r="EQ191" s="291"/>
      <c r="ER191" s="291"/>
      <c r="ES191" s="291"/>
      <c r="ET191" s="291"/>
      <c r="EU191" s="291"/>
      <c r="EV191" s="291"/>
      <c r="EW191" s="291"/>
      <c r="EX191" s="291"/>
      <c r="EY191" s="291"/>
      <c r="EZ191" s="291"/>
      <c r="FA191" s="291"/>
      <c r="FB191" s="291"/>
      <c r="FC191" s="291"/>
      <c r="FD191" s="291"/>
      <c r="FE191" s="291"/>
      <c r="FF191" s="291"/>
      <c r="FG191" s="291"/>
      <c r="FH191" s="291"/>
      <c r="FI191" s="291"/>
      <c r="FJ191" s="291"/>
      <c r="FK191" s="291"/>
      <c r="FL191" s="291"/>
      <c r="FM191" s="291"/>
      <c r="FN191" s="291"/>
      <c r="FO191" s="291"/>
      <c r="FP191" s="291"/>
      <c r="FQ191" s="291"/>
      <c r="FR191" s="291"/>
      <c r="FS191" s="291"/>
      <c r="FT191" s="291"/>
      <c r="FU191" s="291"/>
      <c r="FV191" s="291"/>
      <c r="FW191" s="291"/>
      <c r="FX191" s="291"/>
      <c r="FY191" s="291"/>
      <c r="FZ191" s="291"/>
      <c r="GA191" s="291"/>
      <c r="GB191" s="291"/>
      <c r="GC191" s="291"/>
      <c r="GD191" s="291"/>
      <c r="GE191" s="291"/>
      <c r="GF191" s="291"/>
      <c r="GG191" s="291"/>
      <c r="GH191" s="291"/>
      <c r="GI191" s="291"/>
      <c r="GJ191" s="291"/>
      <c r="GK191" s="291"/>
      <c r="GL191" s="291"/>
      <c r="GM191" s="291"/>
      <c r="GN191" s="291"/>
      <c r="GO191" s="291"/>
      <c r="GP191" s="291"/>
      <c r="GQ191" s="291"/>
      <c r="GR191" s="291"/>
      <c r="GS191" s="291"/>
      <c r="GT191" s="291"/>
      <c r="GU191" s="291"/>
      <c r="GV191" s="291"/>
      <c r="GW191" s="291"/>
      <c r="GX191" s="291"/>
      <c r="GY191" s="291"/>
      <c r="GZ191" s="291"/>
      <c r="HA191" s="291"/>
      <c r="HB191" s="291"/>
      <c r="HC191" s="291"/>
      <c r="HD191" s="291"/>
      <c r="HE191" s="291"/>
      <c r="HF191" s="291"/>
      <c r="HG191" s="291"/>
      <c r="HH191" s="291"/>
      <c r="HI191" s="291"/>
      <c r="HJ191" s="291"/>
      <c r="HK191" s="291"/>
      <c r="HL191" s="291"/>
      <c r="HM191" s="291"/>
      <c r="HN191" s="291"/>
      <c r="HO191" s="291"/>
      <c r="HP191" s="291"/>
      <c r="HQ191" s="291"/>
    </row>
    <row r="192" ht="12.0" customHeight="1">
      <c r="A192" s="281">
        <f t="shared" si="44"/>
        <v>187</v>
      </c>
      <c r="B192" s="282">
        <f>'4. Summary statistics'!B427</f>
        <v>44981</v>
      </c>
      <c r="C192" s="283" t="str">
        <f t="shared" si="22"/>
        <v>03-2023</v>
      </c>
      <c r="D192" s="284">
        <f>'4. Summary statistics'!C427</f>
        <v>44617</v>
      </c>
      <c r="E192" s="285" t="str">
        <f>'4. Summary statistics'!D427</f>
        <v>LKA36423B248</v>
      </c>
      <c r="F192" s="286">
        <f>'4. Summary statistics'!G427</f>
        <v>33</v>
      </c>
      <c r="G192" s="287">
        <f t="shared" si="23"/>
        <v>364</v>
      </c>
      <c r="H192" s="288"/>
      <c r="I192" s="283"/>
      <c r="J192" s="289"/>
      <c r="K192" s="289"/>
      <c r="L192" s="289"/>
      <c r="M192" s="289"/>
      <c r="N192" s="289"/>
      <c r="O192" s="289"/>
      <c r="P192" s="52"/>
      <c r="Q192" s="52"/>
      <c r="R192" s="52"/>
      <c r="S192" s="202"/>
      <c r="T192" s="202"/>
      <c r="U192" s="202"/>
      <c r="V192" s="290">
        <f>'4. Summary statistics'!B427</f>
        <v>44981</v>
      </c>
      <c r="W192" s="202">
        <f t="shared" ref="W192:X192" si="1885">W191</f>
        <v>1.2178</v>
      </c>
      <c r="X192" s="202">
        <f t="shared" si="1885"/>
        <v>1.0844</v>
      </c>
      <c r="Y192" s="202"/>
      <c r="Z192" s="291">
        <f t="shared" si="25"/>
        <v>45346</v>
      </c>
      <c r="AA192" s="202">
        <f t="shared" ref="AA192:AB192" si="1886">AA191</f>
        <v>1.2178</v>
      </c>
      <c r="AB192" s="202">
        <f t="shared" si="1886"/>
        <v>1.0844</v>
      </c>
      <c r="AC192" s="202"/>
      <c r="AD192" s="291">
        <f t="shared" si="27"/>
        <v>45712</v>
      </c>
      <c r="AE192" s="202">
        <f t="shared" ref="AE192:AF192" si="1887">AE191</f>
        <v>1.2178</v>
      </c>
      <c r="AF192" s="202">
        <f t="shared" si="1887"/>
        <v>1.0844</v>
      </c>
      <c r="AG192" s="202"/>
      <c r="AH192" s="291">
        <f t="shared" si="29"/>
        <v>46077</v>
      </c>
      <c r="AI192" s="202">
        <f t="shared" ref="AI192:AJ192" si="1888">AI191</f>
        <v>1.2178</v>
      </c>
      <c r="AJ192" s="202">
        <f t="shared" si="1888"/>
        <v>1.0844</v>
      </c>
      <c r="AK192" s="202"/>
      <c r="AL192" s="291">
        <f t="shared" si="31"/>
        <v>46442</v>
      </c>
      <c r="AM192" s="202">
        <f t="shared" ref="AM192:AN192" si="1889">AM191</f>
        <v>1.2178</v>
      </c>
      <c r="AN192" s="202">
        <f t="shared" si="1889"/>
        <v>1.0844</v>
      </c>
      <c r="AO192" s="202"/>
      <c r="AP192" s="291">
        <f t="shared" si="33"/>
        <v>46807</v>
      </c>
      <c r="AQ192" s="202">
        <f t="shared" ref="AQ192:AR192" si="1890">AQ191</f>
        <v>1.2178</v>
      </c>
      <c r="AR192" s="202">
        <f t="shared" si="1890"/>
        <v>1.0844</v>
      </c>
      <c r="AS192" s="202"/>
      <c r="AT192" s="291">
        <f t="shared" si="35"/>
        <v>47173</v>
      </c>
      <c r="AU192" s="202">
        <f t="shared" ref="AU192:AV192" si="1891">AU191</f>
        <v>1.2178</v>
      </c>
      <c r="AV192" s="202">
        <f t="shared" si="1891"/>
        <v>1.0844</v>
      </c>
      <c r="AW192" s="202"/>
      <c r="AX192" s="291">
        <f t="shared" si="37"/>
        <v>47538</v>
      </c>
      <c r="AY192" s="202">
        <f t="shared" ref="AY192:AZ192" si="1892">AY191</f>
        <v>1.2178</v>
      </c>
      <c r="AZ192" s="202">
        <f t="shared" si="1892"/>
        <v>1.0844</v>
      </c>
      <c r="BA192" s="202"/>
      <c r="BB192" s="291">
        <f t="shared" si="39"/>
        <v>47903</v>
      </c>
      <c r="BC192" s="202">
        <f t="shared" ref="BC192:BD192" si="1893">BC191</f>
        <v>1.2178</v>
      </c>
      <c r="BD192" s="202">
        <f t="shared" si="1893"/>
        <v>1.0844</v>
      </c>
      <c r="BE192" s="202"/>
      <c r="BF192" s="291">
        <f t="shared" si="41"/>
        <v>48268</v>
      </c>
      <c r="BG192" s="202">
        <f t="shared" ref="BG192:BH192" si="1894">BG191</f>
        <v>1.2178</v>
      </c>
      <c r="BH192" s="202">
        <f t="shared" si="1894"/>
        <v>1.0844</v>
      </c>
      <c r="BI192" s="202"/>
      <c r="BJ192" s="291">
        <f t="shared" si="43"/>
        <v>48634</v>
      </c>
      <c r="BK192" s="291"/>
      <c r="BL192" s="291"/>
      <c r="BM192" s="291"/>
      <c r="BN192" s="291"/>
      <c r="BO192" s="291"/>
      <c r="BP192" s="291"/>
      <c r="BQ192" s="291"/>
      <c r="BR192" s="291"/>
      <c r="BS192" s="291"/>
      <c r="BT192" s="291"/>
      <c r="BU192" s="291"/>
      <c r="BV192" s="291"/>
      <c r="BW192" s="291"/>
      <c r="BX192" s="291"/>
      <c r="BY192" s="291"/>
      <c r="BZ192" s="291"/>
      <c r="CA192" s="291"/>
      <c r="CB192" s="291"/>
      <c r="CC192" s="291"/>
      <c r="CD192" s="291"/>
      <c r="CE192" s="291"/>
      <c r="CF192" s="291"/>
      <c r="CG192" s="291"/>
      <c r="CH192" s="291"/>
      <c r="CI192" s="291"/>
      <c r="CJ192" s="291"/>
      <c r="CK192" s="291"/>
      <c r="CL192" s="291"/>
      <c r="CM192" s="291"/>
      <c r="CN192" s="291"/>
      <c r="CO192" s="291"/>
      <c r="CP192" s="291"/>
      <c r="CQ192" s="291"/>
      <c r="CR192" s="291"/>
      <c r="CS192" s="291"/>
      <c r="CT192" s="291"/>
      <c r="CU192" s="291"/>
      <c r="CV192" s="291"/>
      <c r="CW192" s="291"/>
      <c r="CX192" s="291"/>
      <c r="CY192" s="291"/>
      <c r="CZ192" s="291"/>
      <c r="DA192" s="291"/>
      <c r="DB192" s="291"/>
      <c r="DC192" s="291"/>
      <c r="DD192" s="291"/>
      <c r="DE192" s="291"/>
      <c r="DF192" s="291"/>
      <c r="DG192" s="291"/>
      <c r="DH192" s="291"/>
      <c r="DI192" s="291"/>
      <c r="DJ192" s="291"/>
      <c r="DK192" s="291"/>
      <c r="DL192" s="291"/>
      <c r="DM192" s="291"/>
      <c r="DN192" s="291"/>
      <c r="DO192" s="291"/>
      <c r="DP192" s="291"/>
      <c r="DQ192" s="291"/>
      <c r="DR192" s="291"/>
      <c r="DS192" s="291"/>
      <c r="DT192" s="291"/>
      <c r="DU192" s="291"/>
      <c r="DV192" s="291"/>
      <c r="DW192" s="291"/>
      <c r="DX192" s="291"/>
      <c r="DY192" s="291"/>
      <c r="DZ192" s="291"/>
      <c r="EA192" s="291"/>
      <c r="EB192" s="291"/>
      <c r="EC192" s="291"/>
      <c r="ED192" s="291"/>
      <c r="EE192" s="291"/>
      <c r="EF192" s="291"/>
      <c r="EG192" s="291"/>
      <c r="EH192" s="291"/>
      <c r="EI192" s="291"/>
      <c r="EJ192" s="291"/>
      <c r="EK192" s="291"/>
      <c r="EL192" s="291"/>
      <c r="EM192" s="291"/>
      <c r="EN192" s="291"/>
      <c r="EO192" s="291"/>
      <c r="EP192" s="291"/>
      <c r="EQ192" s="291"/>
      <c r="ER192" s="291"/>
      <c r="ES192" s="291"/>
      <c r="ET192" s="291"/>
      <c r="EU192" s="291"/>
      <c r="EV192" s="291"/>
      <c r="EW192" s="291"/>
      <c r="EX192" s="291"/>
      <c r="EY192" s="291"/>
      <c r="EZ192" s="291"/>
      <c r="FA192" s="291"/>
      <c r="FB192" s="291"/>
      <c r="FC192" s="291"/>
      <c r="FD192" s="291"/>
      <c r="FE192" s="291"/>
      <c r="FF192" s="291"/>
      <c r="FG192" s="291"/>
      <c r="FH192" s="291"/>
      <c r="FI192" s="291"/>
      <c r="FJ192" s="291"/>
      <c r="FK192" s="291"/>
      <c r="FL192" s="291"/>
      <c r="FM192" s="291"/>
      <c r="FN192" s="291"/>
      <c r="FO192" s="291"/>
      <c r="FP192" s="291"/>
      <c r="FQ192" s="291"/>
      <c r="FR192" s="291"/>
      <c r="FS192" s="291"/>
      <c r="FT192" s="291"/>
      <c r="FU192" s="291"/>
      <c r="FV192" s="291"/>
      <c r="FW192" s="291"/>
      <c r="FX192" s="291"/>
      <c r="FY192" s="291"/>
      <c r="FZ192" s="291"/>
      <c r="GA192" s="291"/>
      <c r="GB192" s="291"/>
      <c r="GC192" s="291"/>
      <c r="GD192" s="291"/>
      <c r="GE192" s="291"/>
      <c r="GF192" s="291"/>
      <c r="GG192" s="291"/>
      <c r="GH192" s="291"/>
      <c r="GI192" s="291"/>
      <c r="GJ192" s="291"/>
      <c r="GK192" s="291"/>
      <c r="GL192" s="291"/>
      <c r="GM192" s="291"/>
      <c r="GN192" s="291"/>
      <c r="GO192" s="291"/>
      <c r="GP192" s="291"/>
      <c r="GQ192" s="291"/>
      <c r="GR192" s="291"/>
      <c r="GS192" s="291"/>
      <c r="GT192" s="291"/>
      <c r="GU192" s="291"/>
      <c r="GV192" s="291"/>
      <c r="GW192" s="291"/>
      <c r="GX192" s="291"/>
      <c r="GY192" s="291"/>
      <c r="GZ192" s="291"/>
      <c r="HA192" s="291"/>
      <c r="HB192" s="291"/>
      <c r="HC192" s="291"/>
      <c r="HD192" s="291"/>
      <c r="HE192" s="291"/>
      <c r="HF192" s="291"/>
      <c r="HG192" s="291"/>
      <c r="HH192" s="291"/>
      <c r="HI192" s="291"/>
      <c r="HJ192" s="291"/>
      <c r="HK192" s="291"/>
      <c r="HL192" s="291"/>
      <c r="HM192" s="291"/>
      <c r="HN192" s="291"/>
      <c r="HO192" s="291"/>
      <c r="HP192" s="291"/>
      <c r="HQ192" s="291"/>
    </row>
    <row r="193" ht="12.0" customHeight="1">
      <c r="A193" s="281">
        <f t="shared" si="44"/>
        <v>188</v>
      </c>
      <c r="B193" s="282">
        <f>'4. Summary statistics'!B428</f>
        <v>44981</v>
      </c>
      <c r="C193" s="283" t="str">
        <f t="shared" si="22"/>
        <v>03-2023</v>
      </c>
      <c r="D193" s="284">
        <f>'4. Summary statistics'!C428</f>
        <v>44620</v>
      </c>
      <c r="E193" s="285" t="str">
        <f>'4. Summary statistics'!D428</f>
        <v>LKA36423B248</v>
      </c>
      <c r="F193" s="286">
        <f>'4. Summary statistics'!G428</f>
        <v>16268.96</v>
      </c>
      <c r="G193" s="287">
        <f t="shared" si="23"/>
        <v>361</v>
      </c>
      <c r="H193" s="288"/>
      <c r="I193" s="283"/>
      <c r="J193" s="289"/>
      <c r="K193" s="289"/>
      <c r="L193" s="289"/>
      <c r="M193" s="289"/>
      <c r="N193" s="289"/>
      <c r="O193" s="289"/>
      <c r="P193" s="52"/>
      <c r="Q193" s="52"/>
      <c r="R193" s="52"/>
      <c r="S193" s="202"/>
      <c r="T193" s="202"/>
      <c r="U193" s="202"/>
      <c r="V193" s="290">
        <f>'4. Summary statistics'!B428</f>
        <v>44981</v>
      </c>
      <c r="W193" s="202">
        <f t="shared" ref="W193:X193" si="1895">W192</f>
        <v>1.2178</v>
      </c>
      <c r="X193" s="202">
        <f t="shared" si="1895"/>
        <v>1.0844</v>
      </c>
      <c r="Y193" s="202"/>
      <c r="Z193" s="291">
        <f t="shared" si="25"/>
        <v>45346</v>
      </c>
      <c r="AA193" s="202">
        <f t="shared" ref="AA193:AB193" si="1896">AA192</f>
        <v>1.2178</v>
      </c>
      <c r="AB193" s="202">
        <f t="shared" si="1896"/>
        <v>1.0844</v>
      </c>
      <c r="AC193" s="202"/>
      <c r="AD193" s="291">
        <f t="shared" si="27"/>
        <v>45712</v>
      </c>
      <c r="AE193" s="202">
        <f t="shared" ref="AE193:AF193" si="1897">AE192</f>
        <v>1.2178</v>
      </c>
      <c r="AF193" s="202">
        <f t="shared" si="1897"/>
        <v>1.0844</v>
      </c>
      <c r="AG193" s="202"/>
      <c r="AH193" s="291">
        <f t="shared" si="29"/>
        <v>46077</v>
      </c>
      <c r="AI193" s="202">
        <f t="shared" ref="AI193:AJ193" si="1898">AI192</f>
        <v>1.2178</v>
      </c>
      <c r="AJ193" s="202">
        <f t="shared" si="1898"/>
        <v>1.0844</v>
      </c>
      <c r="AK193" s="202"/>
      <c r="AL193" s="291">
        <f t="shared" si="31"/>
        <v>46442</v>
      </c>
      <c r="AM193" s="202">
        <f t="shared" ref="AM193:AN193" si="1899">AM192</f>
        <v>1.2178</v>
      </c>
      <c r="AN193" s="202">
        <f t="shared" si="1899"/>
        <v>1.0844</v>
      </c>
      <c r="AO193" s="202"/>
      <c r="AP193" s="291">
        <f t="shared" si="33"/>
        <v>46807</v>
      </c>
      <c r="AQ193" s="202">
        <f t="shared" ref="AQ193:AR193" si="1900">AQ192</f>
        <v>1.2178</v>
      </c>
      <c r="AR193" s="202">
        <f t="shared" si="1900"/>
        <v>1.0844</v>
      </c>
      <c r="AS193" s="202"/>
      <c r="AT193" s="291">
        <f t="shared" si="35"/>
        <v>47173</v>
      </c>
      <c r="AU193" s="202">
        <f t="shared" ref="AU193:AV193" si="1901">AU192</f>
        <v>1.2178</v>
      </c>
      <c r="AV193" s="202">
        <f t="shared" si="1901"/>
        <v>1.0844</v>
      </c>
      <c r="AW193" s="202"/>
      <c r="AX193" s="291">
        <f t="shared" si="37"/>
        <v>47538</v>
      </c>
      <c r="AY193" s="202">
        <f t="shared" ref="AY193:AZ193" si="1902">AY192</f>
        <v>1.2178</v>
      </c>
      <c r="AZ193" s="202">
        <f t="shared" si="1902"/>
        <v>1.0844</v>
      </c>
      <c r="BA193" s="202"/>
      <c r="BB193" s="291">
        <f t="shared" si="39"/>
        <v>47903</v>
      </c>
      <c r="BC193" s="202">
        <f t="shared" ref="BC193:BD193" si="1903">BC192</f>
        <v>1.2178</v>
      </c>
      <c r="BD193" s="202">
        <f t="shared" si="1903"/>
        <v>1.0844</v>
      </c>
      <c r="BE193" s="202"/>
      <c r="BF193" s="291">
        <f t="shared" si="41"/>
        <v>48268</v>
      </c>
      <c r="BG193" s="202">
        <f t="shared" ref="BG193:BH193" si="1904">BG192</f>
        <v>1.2178</v>
      </c>
      <c r="BH193" s="202">
        <f t="shared" si="1904"/>
        <v>1.0844</v>
      </c>
      <c r="BI193" s="202"/>
      <c r="BJ193" s="291">
        <f t="shared" si="43"/>
        <v>48634</v>
      </c>
      <c r="BK193" s="291"/>
      <c r="BL193" s="291"/>
      <c r="BM193" s="291"/>
      <c r="BN193" s="291"/>
      <c r="BO193" s="291"/>
      <c r="BP193" s="291"/>
      <c r="BQ193" s="291"/>
      <c r="BR193" s="291"/>
      <c r="BS193" s="291"/>
      <c r="BT193" s="291"/>
      <c r="BU193" s="291"/>
      <c r="BV193" s="291"/>
      <c r="BW193" s="291"/>
      <c r="BX193" s="291"/>
      <c r="BY193" s="291"/>
      <c r="BZ193" s="291"/>
      <c r="CA193" s="291"/>
      <c r="CB193" s="291"/>
      <c r="CC193" s="291"/>
      <c r="CD193" s="291"/>
      <c r="CE193" s="291"/>
      <c r="CF193" s="291"/>
      <c r="CG193" s="291"/>
      <c r="CH193" s="291"/>
      <c r="CI193" s="291"/>
      <c r="CJ193" s="291"/>
      <c r="CK193" s="291"/>
      <c r="CL193" s="291"/>
      <c r="CM193" s="291"/>
      <c r="CN193" s="291"/>
      <c r="CO193" s="291"/>
      <c r="CP193" s="291"/>
      <c r="CQ193" s="291"/>
      <c r="CR193" s="291"/>
      <c r="CS193" s="291"/>
      <c r="CT193" s="291"/>
      <c r="CU193" s="291"/>
      <c r="CV193" s="291"/>
      <c r="CW193" s="291"/>
      <c r="CX193" s="291"/>
      <c r="CY193" s="291"/>
      <c r="CZ193" s="291"/>
      <c r="DA193" s="291"/>
      <c r="DB193" s="291"/>
      <c r="DC193" s="291"/>
      <c r="DD193" s="291"/>
      <c r="DE193" s="291"/>
      <c r="DF193" s="291"/>
      <c r="DG193" s="291"/>
      <c r="DH193" s="291"/>
      <c r="DI193" s="291"/>
      <c r="DJ193" s="291"/>
      <c r="DK193" s="291"/>
      <c r="DL193" s="291"/>
      <c r="DM193" s="291"/>
      <c r="DN193" s="291"/>
      <c r="DO193" s="291"/>
      <c r="DP193" s="291"/>
      <c r="DQ193" s="291"/>
      <c r="DR193" s="291"/>
      <c r="DS193" s="291"/>
      <c r="DT193" s="291"/>
      <c r="DU193" s="291"/>
      <c r="DV193" s="291"/>
      <c r="DW193" s="291"/>
      <c r="DX193" s="291"/>
      <c r="DY193" s="291"/>
      <c r="DZ193" s="291"/>
      <c r="EA193" s="291"/>
      <c r="EB193" s="291"/>
      <c r="EC193" s="291"/>
      <c r="ED193" s="291"/>
      <c r="EE193" s="291"/>
      <c r="EF193" s="291"/>
      <c r="EG193" s="291"/>
      <c r="EH193" s="291"/>
      <c r="EI193" s="291"/>
      <c r="EJ193" s="291"/>
      <c r="EK193" s="291"/>
      <c r="EL193" s="291"/>
      <c r="EM193" s="291"/>
      <c r="EN193" s="291"/>
      <c r="EO193" s="291"/>
      <c r="EP193" s="291"/>
      <c r="EQ193" s="291"/>
      <c r="ER193" s="291"/>
      <c r="ES193" s="291"/>
      <c r="ET193" s="291"/>
      <c r="EU193" s="291"/>
      <c r="EV193" s="291"/>
      <c r="EW193" s="291"/>
      <c r="EX193" s="291"/>
      <c r="EY193" s="291"/>
      <c r="EZ193" s="291"/>
      <c r="FA193" s="291"/>
      <c r="FB193" s="291"/>
      <c r="FC193" s="291"/>
      <c r="FD193" s="291"/>
      <c r="FE193" s="291"/>
      <c r="FF193" s="291"/>
      <c r="FG193" s="291"/>
      <c r="FH193" s="291"/>
      <c r="FI193" s="291"/>
      <c r="FJ193" s="291"/>
      <c r="FK193" s="291"/>
      <c r="FL193" s="291"/>
      <c r="FM193" s="291"/>
      <c r="FN193" s="291"/>
      <c r="FO193" s="291"/>
      <c r="FP193" s="291"/>
      <c r="FQ193" s="291"/>
      <c r="FR193" s="291"/>
      <c r="FS193" s="291"/>
      <c r="FT193" s="291"/>
      <c r="FU193" s="291"/>
      <c r="FV193" s="291"/>
      <c r="FW193" s="291"/>
      <c r="FX193" s="291"/>
      <c r="FY193" s="291"/>
      <c r="FZ193" s="291"/>
      <c r="GA193" s="291"/>
      <c r="GB193" s="291"/>
      <c r="GC193" s="291"/>
      <c r="GD193" s="291"/>
      <c r="GE193" s="291"/>
      <c r="GF193" s="291"/>
      <c r="GG193" s="291"/>
      <c r="GH193" s="291"/>
      <c r="GI193" s="291"/>
      <c r="GJ193" s="291"/>
      <c r="GK193" s="291"/>
      <c r="GL193" s="291"/>
      <c r="GM193" s="291"/>
      <c r="GN193" s="291"/>
      <c r="GO193" s="291"/>
      <c r="GP193" s="291"/>
      <c r="GQ193" s="291"/>
      <c r="GR193" s="291"/>
      <c r="GS193" s="291"/>
      <c r="GT193" s="291"/>
      <c r="GU193" s="291"/>
      <c r="GV193" s="291"/>
      <c r="GW193" s="291"/>
      <c r="GX193" s="291"/>
      <c r="GY193" s="291"/>
      <c r="GZ193" s="291"/>
      <c r="HA193" s="291"/>
      <c r="HB193" s="291"/>
      <c r="HC193" s="291"/>
      <c r="HD193" s="291"/>
      <c r="HE193" s="291"/>
      <c r="HF193" s="291"/>
      <c r="HG193" s="291"/>
      <c r="HH193" s="291"/>
      <c r="HI193" s="291"/>
      <c r="HJ193" s="291"/>
      <c r="HK193" s="291"/>
      <c r="HL193" s="291"/>
      <c r="HM193" s="291"/>
      <c r="HN193" s="291"/>
      <c r="HO193" s="291"/>
      <c r="HP193" s="291"/>
      <c r="HQ193" s="291"/>
    </row>
    <row r="194" ht="12.0" customHeight="1">
      <c r="A194" s="281">
        <f t="shared" si="44"/>
        <v>189</v>
      </c>
      <c r="B194" s="282">
        <f>'4. Summary statistics'!B429</f>
        <v>44988</v>
      </c>
      <c r="C194" s="283" t="str">
        <f t="shared" si="22"/>
        <v>03-2023</v>
      </c>
      <c r="D194" s="284">
        <f>'4. Summary statistics'!C429</f>
        <v>44624</v>
      </c>
      <c r="E194" s="285" t="str">
        <f>'4. Summary statistics'!D429</f>
        <v>LKA36423C030</v>
      </c>
      <c r="F194" s="286">
        <f>'4. Summary statistics'!G429</f>
        <v>11925.31</v>
      </c>
      <c r="G194" s="287">
        <f t="shared" si="23"/>
        <v>364</v>
      </c>
      <c r="H194" s="288"/>
      <c r="I194" s="283"/>
      <c r="J194" s="289"/>
      <c r="K194" s="289"/>
      <c r="L194" s="289"/>
      <c r="M194" s="289"/>
      <c r="N194" s="289"/>
      <c r="O194" s="289"/>
      <c r="P194" s="52"/>
      <c r="Q194" s="52"/>
      <c r="R194" s="52"/>
      <c r="S194" s="202"/>
      <c r="T194" s="202"/>
      <c r="U194" s="202"/>
      <c r="V194" s="290">
        <f>'4. Summary statistics'!B429</f>
        <v>44988</v>
      </c>
      <c r="W194" s="202">
        <f t="shared" ref="W194:X194" si="1905">W193</f>
        <v>1.2178</v>
      </c>
      <c r="X194" s="202">
        <f t="shared" si="1905"/>
        <v>1.0844</v>
      </c>
      <c r="Y194" s="202"/>
      <c r="Z194" s="291">
        <f t="shared" si="25"/>
        <v>45354</v>
      </c>
      <c r="AA194" s="202">
        <f t="shared" ref="AA194:AB194" si="1906">AA193</f>
        <v>1.2178</v>
      </c>
      <c r="AB194" s="202">
        <f t="shared" si="1906"/>
        <v>1.0844</v>
      </c>
      <c r="AC194" s="202"/>
      <c r="AD194" s="291">
        <f t="shared" si="27"/>
        <v>45719</v>
      </c>
      <c r="AE194" s="202">
        <f t="shared" ref="AE194:AF194" si="1907">AE193</f>
        <v>1.2178</v>
      </c>
      <c r="AF194" s="202">
        <f t="shared" si="1907"/>
        <v>1.0844</v>
      </c>
      <c r="AG194" s="202"/>
      <c r="AH194" s="291">
        <f t="shared" si="29"/>
        <v>46084</v>
      </c>
      <c r="AI194" s="202">
        <f t="shared" ref="AI194:AJ194" si="1908">AI193</f>
        <v>1.2178</v>
      </c>
      <c r="AJ194" s="202">
        <f t="shared" si="1908"/>
        <v>1.0844</v>
      </c>
      <c r="AK194" s="202"/>
      <c r="AL194" s="291">
        <f t="shared" si="31"/>
        <v>46449</v>
      </c>
      <c r="AM194" s="202">
        <f t="shared" ref="AM194:AN194" si="1909">AM193</f>
        <v>1.2178</v>
      </c>
      <c r="AN194" s="202">
        <f t="shared" si="1909"/>
        <v>1.0844</v>
      </c>
      <c r="AO194" s="202"/>
      <c r="AP194" s="291">
        <f t="shared" si="33"/>
        <v>46815</v>
      </c>
      <c r="AQ194" s="202">
        <f t="shared" ref="AQ194:AR194" si="1910">AQ193</f>
        <v>1.2178</v>
      </c>
      <c r="AR194" s="202">
        <f t="shared" si="1910"/>
        <v>1.0844</v>
      </c>
      <c r="AS194" s="202"/>
      <c r="AT194" s="291">
        <f t="shared" si="35"/>
        <v>47180</v>
      </c>
      <c r="AU194" s="202">
        <f t="shared" ref="AU194:AV194" si="1911">AU193</f>
        <v>1.2178</v>
      </c>
      <c r="AV194" s="202">
        <f t="shared" si="1911"/>
        <v>1.0844</v>
      </c>
      <c r="AW194" s="202"/>
      <c r="AX194" s="291">
        <f t="shared" si="37"/>
        <v>47545</v>
      </c>
      <c r="AY194" s="202">
        <f t="shared" ref="AY194:AZ194" si="1912">AY193</f>
        <v>1.2178</v>
      </c>
      <c r="AZ194" s="202">
        <f t="shared" si="1912"/>
        <v>1.0844</v>
      </c>
      <c r="BA194" s="202"/>
      <c r="BB194" s="291">
        <f t="shared" si="39"/>
        <v>47910</v>
      </c>
      <c r="BC194" s="202">
        <f t="shared" ref="BC194:BD194" si="1913">BC193</f>
        <v>1.2178</v>
      </c>
      <c r="BD194" s="202">
        <f t="shared" si="1913"/>
        <v>1.0844</v>
      </c>
      <c r="BE194" s="202"/>
      <c r="BF194" s="291">
        <f t="shared" si="41"/>
        <v>48276</v>
      </c>
      <c r="BG194" s="202">
        <f t="shared" ref="BG194:BH194" si="1914">BG193</f>
        <v>1.2178</v>
      </c>
      <c r="BH194" s="202">
        <f t="shared" si="1914"/>
        <v>1.0844</v>
      </c>
      <c r="BI194" s="202"/>
      <c r="BJ194" s="291">
        <f t="shared" si="43"/>
        <v>48641</v>
      </c>
      <c r="BK194" s="291"/>
      <c r="BL194" s="291"/>
      <c r="BM194" s="291"/>
      <c r="BN194" s="291"/>
      <c r="BO194" s="291"/>
      <c r="BP194" s="291"/>
      <c r="BQ194" s="291"/>
      <c r="BR194" s="291"/>
      <c r="BS194" s="291"/>
      <c r="BT194" s="291"/>
      <c r="BU194" s="291"/>
      <c r="BV194" s="291"/>
      <c r="BW194" s="291"/>
      <c r="BX194" s="291"/>
      <c r="BY194" s="291"/>
      <c r="BZ194" s="291"/>
      <c r="CA194" s="291"/>
      <c r="CB194" s="291"/>
      <c r="CC194" s="291"/>
      <c r="CD194" s="291"/>
      <c r="CE194" s="291"/>
      <c r="CF194" s="291"/>
      <c r="CG194" s="291"/>
      <c r="CH194" s="291"/>
      <c r="CI194" s="291"/>
      <c r="CJ194" s="291"/>
      <c r="CK194" s="291"/>
      <c r="CL194" s="291"/>
      <c r="CM194" s="291"/>
      <c r="CN194" s="291"/>
      <c r="CO194" s="291"/>
      <c r="CP194" s="291"/>
      <c r="CQ194" s="291"/>
      <c r="CR194" s="291"/>
      <c r="CS194" s="291"/>
      <c r="CT194" s="291"/>
      <c r="CU194" s="291"/>
      <c r="CV194" s="291"/>
      <c r="CW194" s="291"/>
      <c r="CX194" s="291"/>
      <c r="CY194" s="291"/>
      <c r="CZ194" s="291"/>
      <c r="DA194" s="291"/>
      <c r="DB194" s="291"/>
      <c r="DC194" s="291"/>
      <c r="DD194" s="291"/>
      <c r="DE194" s="291"/>
      <c r="DF194" s="291"/>
      <c r="DG194" s="291"/>
      <c r="DH194" s="291"/>
      <c r="DI194" s="291"/>
      <c r="DJ194" s="291"/>
      <c r="DK194" s="291"/>
      <c r="DL194" s="291"/>
      <c r="DM194" s="291"/>
      <c r="DN194" s="291"/>
      <c r="DO194" s="291"/>
      <c r="DP194" s="291"/>
      <c r="DQ194" s="291"/>
      <c r="DR194" s="291"/>
      <c r="DS194" s="291"/>
      <c r="DT194" s="291"/>
      <c r="DU194" s="291"/>
      <c r="DV194" s="291"/>
      <c r="DW194" s="291"/>
      <c r="DX194" s="291"/>
      <c r="DY194" s="291"/>
      <c r="DZ194" s="291"/>
      <c r="EA194" s="291"/>
      <c r="EB194" s="291"/>
      <c r="EC194" s="291"/>
      <c r="ED194" s="291"/>
      <c r="EE194" s="291"/>
      <c r="EF194" s="291"/>
      <c r="EG194" s="291"/>
      <c r="EH194" s="291"/>
      <c r="EI194" s="291"/>
      <c r="EJ194" s="291"/>
      <c r="EK194" s="291"/>
      <c r="EL194" s="291"/>
      <c r="EM194" s="291"/>
      <c r="EN194" s="291"/>
      <c r="EO194" s="291"/>
      <c r="EP194" s="291"/>
      <c r="EQ194" s="291"/>
      <c r="ER194" s="291"/>
      <c r="ES194" s="291"/>
      <c r="ET194" s="291"/>
      <c r="EU194" s="291"/>
      <c r="EV194" s="291"/>
      <c r="EW194" s="291"/>
      <c r="EX194" s="291"/>
      <c r="EY194" s="291"/>
      <c r="EZ194" s="291"/>
      <c r="FA194" s="291"/>
      <c r="FB194" s="291"/>
      <c r="FC194" s="291"/>
      <c r="FD194" s="291"/>
      <c r="FE194" s="291"/>
      <c r="FF194" s="291"/>
      <c r="FG194" s="291"/>
      <c r="FH194" s="291"/>
      <c r="FI194" s="291"/>
      <c r="FJ194" s="291"/>
      <c r="FK194" s="291"/>
      <c r="FL194" s="291"/>
      <c r="FM194" s="291"/>
      <c r="FN194" s="291"/>
      <c r="FO194" s="291"/>
      <c r="FP194" s="291"/>
      <c r="FQ194" s="291"/>
      <c r="FR194" s="291"/>
      <c r="FS194" s="291"/>
      <c r="FT194" s="291"/>
      <c r="FU194" s="291"/>
      <c r="FV194" s="291"/>
      <c r="FW194" s="291"/>
      <c r="FX194" s="291"/>
      <c r="FY194" s="291"/>
      <c r="FZ194" s="291"/>
      <c r="GA194" s="291"/>
      <c r="GB194" s="291"/>
      <c r="GC194" s="291"/>
      <c r="GD194" s="291"/>
      <c r="GE194" s="291"/>
      <c r="GF194" s="291"/>
      <c r="GG194" s="291"/>
      <c r="GH194" s="291"/>
      <c r="GI194" s="291"/>
      <c r="GJ194" s="291"/>
      <c r="GK194" s="291"/>
      <c r="GL194" s="291"/>
      <c r="GM194" s="291"/>
      <c r="GN194" s="291"/>
      <c r="GO194" s="291"/>
      <c r="GP194" s="291"/>
      <c r="GQ194" s="291"/>
      <c r="GR194" s="291"/>
      <c r="GS194" s="291"/>
      <c r="GT194" s="291"/>
      <c r="GU194" s="291"/>
      <c r="GV194" s="291"/>
      <c r="GW194" s="291"/>
      <c r="GX194" s="291"/>
      <c r="GY194" s="291"/>
      <c r="GZ194" s="291"/>
      <c r="HA194" s="291"/>
      <c r="HB194" s="291"/>
      <c r="HC194" s="291"/>
      <c r="HD194" s="291"/>
      <c r="HE194" s="291"/>
      <c r="HF194" s="291"/>
      <c r="HG194" s="291"/>
      <c r="HH194" s="291"/>
      <c r="HI194" s="291"/>
      <c r="HJ194" s="291"/>
      <c r="HK194" s="291"/>
      <c r="HL194" s="291"/>
      <c r="HM194" s="291"/>
      <c r="HN194" s="291"/>
      <c r="HO194" s="291"/>
      <c r="HP194" s="291"/>
      <c r="HQ194" s="291"/>
    </row>
    <row r="195" ht="12.0" customHeight="1">
      <c r="A195" s="281">
        <f t="shared" si="44"/>
        <v>190</v>
      </c>
      <c r="B195" s="282">
        <f>'4. Summary statistics'!B430</f>
        <v>44995</v>
      </c>
      <c r="C195" s="283" t="str">
        <f t="shared" si="22"/>
        <v>03-2023</v>
      </c>
      <c r="D195" s="284">
        <f>'4. Summary statistics'!C430</f>
        <v>44631</v>
      </c>
      <c r="E195" s="285" t="str">
        <f>'4. Summary statistics'!D430</f>
        <v>LKA36423C105</v>
      </c>
      <c r="F195" s="286">
        <f>'4. Summary statistics'!G430</f>
        <v>325</v>
      </c>
      <c r="G195" s="287">
        <f t="shared" si="23"/>
        <v>364</v>
      </c>
      <c r="H195" s="288"/>
      <c r="I195" s="283"/>
      <c r="J195" s="289"/>
      <c r="K195" s="289"/>
      <c r="L195" s="289"/>
      <c r="M195" s="289"/>
      <c r="N195" s="289"/>
      <c r="O195" s="289"/>
      <c r="P195" s="52"/>
      <c r="Q195" s="52"/>
      <c r="R195" s="52"/>
      <c r="S195" s="202"/>
      <c r="T195" s="202"/>
      <c r="U195" s="202"/>
      <c r="V195" s="290">
        <f>'4. Summary statistics'!B430</f>
        <v>44995</v>
      </c>
      <c r="W195" s="202">
        <f t="shared" ref="W195:X195" si="1915">W194</f>
        <v>1.2178</v>
      </c>
      <c r="X195" s="202">
        <f t="shared" si="1915"/>
        <v>1.0844</v>
      </c>
      <c r="Y195" s="202"/>
      <c r="Z195" s="291">
        <f t="shared" si="25"/>
        <v>45361</v>
      </c>
      <c r="AA195" s="202">
        <f t="shared" ref="AA195:AB195" si="1916">AA194</f>
        <v>1.2178</v>
      </c>
      <c r="AB195" s="202">
        <f t="shared" si="1916"/>
        <v>1.0844</v>
      </c>
      <c r="AC195" s="202"/>
      <c r="AD195" s="291">
        <f t="shared" si="27"/>
        <v>45726</v>
      </c>
      <c r="AE195" s="202">
        <f t="shared" ref="AE195:AF195" si="1917">AE194</f>
        <v>1.2178</v>
      </c>
      <c r="AF195" s="202">
        <f t="shared" si="1917"/>
        <v>1.0844</v>
      </c>
      <c r="AG195" s="202"/>
      <c r="AH195" s="291">
        <f t="shared" si="29"/>
        <v>46091</v>
      </c>
      <c r="AI195" s="202">
        <f t="shared" ref="AI195:AJ195" si="1918">AI194</f>
        <v>1.2178</v>
      </c>
      <c r="AJ195" s="202">
        <f t="shared" si="1918"/>
        <v>1.0844</v>
      </c>
      <c r="AK195" s="202"/>
      <c r="AL195" s="291">
        <f t="shared" si="31"/>
        <v>46456</v>
      </c>
      <c r="AM195" s="202">
        <f t="shared" ref="AM195:AN195" si="1919">AM194</f>
        <v>1.2178</v>
      </c>
      <c r="AN195" s="202">
        <f t="shared" si="1919"/>
        <v>1.0844</v>
      </c>
      <c r="AO195" s="202"/>
      <c r="AP195" s="291">
        <f t="shared" si="33"/>
        <v>46822</v>
      </c>
      <c r="AQ195" s="202">
        <f t="shared" ref="AQ195:AR195" si="1920">AQ194</f>
        <v>1.2178</v>
      </c>
      <c r="AR195" s="202">
        <f t="shared" si="1920"/>
        <v>1.0844</v>
      </c>
      <c r="AS195" s="202"/>
      <c r="AT195" s="291">
        <f t="shared" si="35"/>
        <v>47187</v>
      </c>
      <c r="AU195" s="202">
        <f t="shared" ref="AU195:AV195" si="1921">AU194</f>
        <v>1.2178</v>
      </c>
      <c r="AV195" s="202">
        <f t="shared" si="1921"/>
        <v>1.0844</v>
      </c>
      <c r="AW195" s="202"/>
      <c r="AX195" s="291">
        <f t="shared" si="37"/>
        <v>47552</v>
      </c>
      <c r="AY195" s="202">
        <f t="shared" ref="AY195:AZ195" si="1922">AY194</f>
        <v>1.2178</v>
      </c>
      <c r="AZ195" s="202">
        <f t="shared" si="1922"/>
        <v>1.0844</v>
      </c>
      <c r="BA195" s="202"/>
      <c r="BB195" s="291">
        <f t="shared" si="39"/>
        <v>47917</v>
      </c>
      <c r="BC195" s="202">
        <f t="shared" ref="BC195:BD195" si="1923">BC194</f>
        <v>1.2178</v>
      </c>
      <c r="BD195" s="202">
        <f t="shared" si="1923"/>
        <v>1.0844</v>
      </c>
      <c r="BE195" s="202"/>
      <c r="BF195" s="291">
        <f t="shared" si="41"/>
        <v>48283</v>
      </c>
      <c r="BG195" s="202">
        <f t="shared" ref="BG195:BH195" si="1924">BG194</f>
        <v>1.2178</v>
      </c>
      <c r="BH195" s="202">
        <f t="shared" si="1924"/>
        <v>1.0844</v>
      </c>
      <c r="BI195" s="202"/>
      <c r="BJ195" s="291">
        <f t="shared" si="43"/>
        <v>48648</v>
      </c>
      <c r="BK195" s="291"/>
      <c r="BL195" s="291"/>
      <c r="BM195" s="291"/>
      <c r="BN195" s="291"/>
      <c r="BO195" s="291"/>
      <c r="BP195" s="291"/>
      <c r="BQ195" s="291"/>
      <c r="BR195" s="291"/>
      <c r="BS195" s="291"/>
      <c r="BT195" s="291"/>
      <c r="BU195" s="291"/>
      <c r="BV195" s="291"/>
      <c r="BW195" s="291"/>
      <c r="BX195" s="291"/>
      <c r="BY195" s="291"/>
      <c r="BZ195" s="291"/>
      <c r="CA195" s="291"/>
      <c r="CB195" s="291"/>
      <c r="CC195" s="291"/>
      <c r="CD195" s="291"/>
      <c r="CE195" s="291"/>
      <c r="CF195" s="291"/>
      <c r="CG195" s="291"/>
      <c r="CH195" s="291"/>
      <c r="CI195" s="291"/>
      <c r="CJ195" s="291"/>
      <c r="CK195" s="291"/>
      <c r="CL195" s="291"/>
      <c r="CM195" s="291"/>
      <c r="CN195" s="291"/>
      <c r="CO195" s="291"/>
      <c r="CP195" s="291"/>
      <c r="CQ195" s="291"/>
      <c r="CR195" s="291"/>
      <c r="CS195" s="291"/>
      <c r="CT195" s="291"/>
      <c r="CU195" s="291"/>
      <c r="CV195" s="291"/>
      <c r="CW195" s="291"/>
      <c r="CX195" s="291"/>
      <c r="CY195" s="291"/>
      <c r="CZ195" s="291"/>
      <c r="DA195" s="291"/>
      <c r="DB195" s="291"/>
      <c r="DC195" s="291"/>
      <c r="DD195" s="291"/>
      <c r="DE195" s="291"/>
      <c r="DF195" s="291"/>
      <c r="DG195" s="291"/>
      <c r="DH195" s="291"/>
      <c r="DI195" s="291"/>
      <c r="DJ195" s="291"/>
      <c r="DK195" s="291"/>
      <c r="DL195" s="291"/>
      <c r="DM195" s="291"/>
      <c r="DN195" s="291"/>
      <c r="DO195" s="291"/>
      <c r="DP195" s="291"/>
      <c r="DQ195" s="291"/>
      <c r="DR195" s="291"/>
      <c r="DS195" s="291"/>
      <c r="DT195" s="291"/>
      <c r="DU195" s="291"/>
      <c r="DV195" s="291"/>
      <c r="DW195" s="291"/>
      <c r="DX195" s="291"/>
      <c r="DY195" s="291"/>
      <c r="DZ195" s="291"/>
      <c r="EA195" s="291"/>
      <c r="EB195" s="291"/>
      <c r="EC195" s="291"/>
      <c r="ED195" s="291"/>
      <c r="EE195" s="291"/>
      <c r="EF195" s="291"/>
      <c r="EG195" s="291"/>
      <c r="EH195" s="291"/>
      <c r="EI195" s="291"/>
      <c r="EJ195" s="291"/>
      <c r="EK195" s="291"/>
      <c r="EL195" s="291"/>
      <c r="EM195" s="291"/>
      <c r="EN195" s="291"/>
      <c r="EO195" s="291"/>
      <c r="EP195" s="291"/>
      <c r="EQ195" s="291"/>
      <c r="ER195" s="291"/>
      <c r="ES195" s="291"/>
      <c r="ET195" s="291"/>
      <c r="EU195" s="291"/>
      <c r="EV195" s="291"/>
      <c r="EW195" s="291"/>
      <c r="EX195" s="291"/>
      <c r="EY195" s="291"/>
      <c r="EZ195" s="291"/>
      <c r="FA195" s="291"/>
      <c r="FB195" s="291"/>
      <c r="FC195" s="291"/>
      <c r="FD195" s="291"/>
      <c r="FE195" s="291"/>
      <c r="FF195" s="291"/>
      <c r="FG195" s="291"/>
      <c r="FH195" s="291"/>
      <c r="FI195" s="291"/>
      <c r="FJ195" s="291"/>
      <c r="FK195" s="291"/>
      <c r="FL195" s="291"/>
      <c r="FM195" s="291"/>
      <c r="FN195" s="291"/>
      <c r="FO195" s="291"/>
      <c r="FP195" s="291"/>
      <c r="FQ195" s="291"/>
      <c r="FR195" s="291"/>
      <c r="FS195" s="291"/>
      <c r="FT195" s="291"/>
      <c r="FU195" s="291"/>
      <c r="FV195" s="291"/>
      <c r="FW195" s="291"/>
      <c r="FX195" s="291"/>
      <c r="FY195" s="291"/>
      <c r="FZ195" s="291"/>
      <c r="GA195" s="291"/>
      <c r="GB195" s="291"/>
      <c r="GC195" s="291"/>
      <c r="GD195" s="291"/>
      <c r="GE195" s="291"/>
      <c r="GF195" s="291"/>
      <c r="GG195" s="291"/>
      <c r="GH195" s="291"/>
      <c r="GI195" s="291"/>
      <c r="GJ195" s="291"/>
      <c r="GK195" s="291"/>
      <c r="GL195" s="291"/>
      <c r="GM195" s="291"/>
      <c r="GN195" s="291"/>
      <c r="GO195" s="291"/>
      <c r="GP195" s="291"/>
      <c r="GQ195" s="291"/>
      <c r="GR195" s="291"/>
      <c r="GS195" s="291"/>
      <c r="GT195" s="291"/>
      <c r="GU195" s="291"/>
      <c r="GV195" s="291"/>
      <c r="GW195" s="291"/>
      <c r="GX195" s="291"/>
      <c r="GY195" s="291"/>
      <c r="GZ195" s="291"/>
      <c r="HA195" s="291"/>
      <c r="HB195" s="291"/>
      <c r="HC195" s="291"/>
      <c r="HD195" s="291"/>
      <c r="HE195" s="291"/>
      <c r="HF195" s="291"/>
      <c r="HG195" s="291"/>
      <c r="HH195" s="291"/>
      <c r="HI195" s="291"/>
      <c r="HJ195" s="291"/>
      <c r="HK195" s="291"/>
      <c r="HL195" s="291"/>
      <c r="HM195" s="291"/>
      <c r="HN195" s="291"/>
      <c r="HO195" s="291"/>
      <c r="HP195" s="291"/>
      <c r="HQ195" s="291"/>
    </row>
    <row r="196" ht="12.0" customHeight="1">
      <c r="A196" s="281">
        <f t="shared" si="44"/>
        <v>191</v>
      </c>
      <c r="B196" s="282">
        <f>'4. Summary statistics'!B431</f>
        <v>45002</v>
      </c>
      <c r="C196" s="283" t="str">
        <f t="shared" si="22"/>
        <v>03-2023</v>
      </c>
      <c r="D196" s="284">
        <f>'4. Summary statistics'!C431</f>
        <v>44638</v>
      </c>
      <c r="E196" s="285" t="str">
        <f>'4. Summary statistics'!D431</f>
        <v>LKA36423C170</v>
      </c>
      <c r="F196" s="286">
        <f>'4. Summary statistics'!G431</f>
        <v>10</v>
      </c>
      <c r="G196" s="287">
        <f t="shared" si="23"/>
        <v>364</v>
      </c>
      <c r="H196" s="288"/>
      <c r="I196" s="283"/>
      <c r="J196" s="289"/>
      <c r="K196" s="289"/>
      <c r="L196" s="289"/>
      <c r="M196" s="289"/>
      <c r="N196" s="289"/>
      <c r="O196" s="289"/>
      <c r="P196" s="52"/>
      <c r="Q196" s="52"/>
      <c r="R196" s="52"/>
      <c r="S196" s="202"/>
      <c r="T196" s="202"/>
      <c r="U196" s="202"/>
      <c r="V196" s="290">
        <f>'4. Summary statistics'!B431</f>
        <v>45002</v>
      </c>
      <c r="W196" s="202">
        <f t="shared" ref="W196:X196" si="1925">W195</f>
        <v>1.2178</v>
      </c>
      <c r="X196" s="202">
        <f t="shared" si="1925"/>
        <v>1.0844</v>
      </c>
      <c r="Y196" s="202"/>
      <c r="Z196" s="291">
        <f t="shared" si="25"/>
        <v>45368</v>
      </c>
      <c r="AA196" s="202">
        <f t="shared" ref="AA196:AB196" si="1926">AA195</f>
        <v>1.2178</v>
      </c>
      <c r="AB196" s="202">
        <f t="shared" si="1926"/>
        <v>1.0844</v>
      </c>
      <c r="AC196" s="202"/>
      <c r="AD196" s="291">
        <f t="shared" si="27"/>
        <v>45733</v>
      </c>
      <c r="AE196" s="202">
        <f t="shared" ref="AE196:AF196" si="1927">AE195</f>
        <v>1.2178</v>
      </c>
      <c r="AF196" s="202">
        <f t="shared" si="1927"/>
        <v>1.0844</v>
      </c>
      <c r="AG196" s="202"/>
      <c r="AH196" s="291">
        <f t="shared" si="29"/>
        <v>46098</v>
      </c>
      <c r="AI196" s="202">
        <f t="shared" ref="AI196:AJ196" si="1928">AI195</f>
        <v>1.2178</v>
      </c>
      <c r="AJ196" s="202">
        <f t="shared" si="1928"/>
        <v>1.0844</v>
      </c>
      <c r="AK196" s="202"/>
      <c r="AL196" s="291">
        <f t="shared" si="31"/>
        <v>46463</v>
      </c>
      <c r="AM196" s="202">
        <f t="shared" ref="AM196:AN196" si="1929">AM195</f>
        <v>1.2178</v>
      </c>
      <c r="AN196" s="202">
        <f t="shared" si="1929"/>
        <v>1.0844</v>
      </c>
      <c r="AO196" s="202"/>
      <c r="AP196" s="291">
        <f t="shared" si="33"/>
        <v>46829</v>
      </c>
      <c r="AQ196" s="202">
        <f t="shared" ref="AQ196:AR196" si="1930">AQ195</f>
        <v>1.2178</v>
      </c>
      <c r="AR196" s="202">
        <f t="shared" si="1930"/>
        <v>1.0844</v>
      </c>
      <c r="AS196" s="202"/>
      <c r="AT196" s="291">
        <f t="shared" si="35"/>
        <v>47194</v>
      </c>
      <c r="AU196" s="202">
        <f t="shared" ref="AU196:AV196" si="1931">AU195</f>
        <v>1.2178</v>
      </c>
      <c r="AV196" s="202">
        <f t="shared" si="1931"/>
        <v>1.0844</v>
      </c>
      <c r="AW196" s="202"/>
      <c r="AX196" s="291">
        <f t="shared" si="37"/>
        <v>47559</v>
      </c>
      <c r="AY196" s="202">
        <f t="shared" ref="AY196:AZ196" si="1932">AY195</f>
        <v>1.2178</v>
      </c>
      <c r="AZ196" s="202">
        <f t="shared" si="1932"/>
        <v>1.0844</v>
      </c>
      <c r="BA196" s="202"/>
      <c r="BB196" s="291">
        <f t="shared" si="39"/>
        <v>47924</v>
      </c>
      <c r="BC196" s="202">
        <f t="shared" ref="BC196:BD196" si="1933">BC195</f>
        <v>1.2178</v>
      </c>
      <c r="BD196" s="202">
        <f t="shared" si="1933"/>
        <v>1.0844</v>
      </c>
      <c r="BE196" s="202"/>
      <c r="BF196" s="291">
        <f t="shared" si="41"/>
        <v>48290</v>
      </c>
      <c r="BG196" s="202">
        <f t="shared" ref="BG196:BH196" si="1934">BG195</f>
        <v>1.2178</v>
      </c>
      <c r="BH196" s="202">
        <f t="shared" si="1934"/>
        <v>1.0844</v>
      </c>
      <c r="BI196" s="202"/>
      <c r="BJ196" s="291">
        <f t="shared" si="43"/>
        <v>48655</v>
      </c>
      <c r="BK196" s="291"/>
      <c r="BL196" s="291"/>
      <c r="BM196" s="291"/>
      <c r="BN196" s="291"/>
      <c r="BO196" s="291"/>
      <c r="BP196" s="291"/>
      <c r="BQ196" s="291"/>
      <c r="BR196" s="291"/>
      <c r="BS196" s="291"/>
      <c r="BT196" s="291"/>
      <c r="BU196" s="291"/>
      <c r="BV196" s="291"/>
      <c r="BW196" s="291"/>
      <c r="BX196" s="291"/>
      <c r="BY196" s="291"/>
      <c r="BZ196" s="291"/>
      <c r="CA196" s="291"/>
      <c r="CB196" s="291"/>
      <c r="CC196" s="291"/>
      <c r="CD196" s="291"/>
      <c r="CE196" s="291"/>
      <c r="CF196" s="291"/>
      <c r="CG196" s="291"/>
      <c r="CH196" s="291"/>
      <c r="CI196" s="291"/>
      <c r="CJ196" s="291"/>
      <c r="CK196" s="291"/>
      <c r="CL196" s="291"/>
      <c r="CM196" s="291"/>
      <c r="CN196" s="291"/>
      <c r="CO196" s="291"/>
      <c r="CP196" s="291"/>
      <c r="CQ196" s="291"/>
      <c r="CR196" s="291"/>
      <c r="CS196" s="291"/>
      <c r="CT196" s="291"/>
      <c r="CU196" s="291"/>
      <c r="CV196" s="291"/>
      <c r="CW196" s="291"/>
      <c r="CX196" s="291"/>
      <c r="CY196" s="291"/>
      <c r="CZ196" s="291"/>
      <c r="DA196" s="291"/>
      <c r="DB196" s="291"/>
      <c r="DC196" s="291"/>
      <c r="DD196" s="291"/>
      <c r="DE196" s="291"/>
      <c r="DF196" s="291"/>
      <c r="DG196" s="291"/>
      <c r="DH196" s="291"/>
      <c r="DI196" s="291"/>
      <c r="DJ196" s="291"/>
      <c r="DK196" s="291"/>
      <c r="DL196" s="291"/>
      <c r="DM196" s="291"/>
      <c r="DN196" s="291"/>
      <c r="DO196" s="291"/>
      <c r="DP196" s="291"/>
      <c r="DQ196" s="291"/>
      <c r="DR196" s="291"/>
      <c r="DS196" s="291"/>
      <c r="DT196" s="291"/>
      <c r="DU196" s="291"/>
      <c r="DV196" s="291"/>
      <c r="DW196" s="291"/>
      <c r="DX196" s="291"/>
      <c r="DY196" s="291"/>
      <c r="DZ196" s="291"/>
      <c r="EA196" s="291"/>
      <c r="EB196" s="291"/>
      <c r="EC196" s="291"/>
      <c r="ED196" s="291"/>
      <c r="EE196" s="291"/>
      <c r="EF196" s="291"/>
      <c r="EG196" s="291"/>
      <c r="EH196" s="291"/>
      <c r="EI196" s="291"/>
      <c r="EJ196" s="291"/>
      <c r="EK196" s="291"/>
      <c r="EL196" s="291"/>
      <c r="EM196" s="291"/>
      <c r="EN196" s="291"/>
      <c r="EO196" s="291"/>
      <c r="EP196" s="291"/>
      <c r="EQ196" s="291"/>
      <c r="ER196" s="291"/>
      <c r="ES196" s="291"/>
      <c r="ET196" s="291"/>
      <c r="EU196" s="291"/>
      <c r="EV196" s="291"/>
      <c r="EW196" s="291"/>
      <c r="EX196" s="291"/>
      <c r="EY196" s="291"/>
      <c r="EZ196" s="291"/>
      <c r="FA196" s="291"/>
      <c r="FB196" s="291"/>
      <c r="FC196" s="291"/>
      <c r="FD196" s="291"/>
      <c r="FE196" s="291"/>
      <c r="FF196" s="291"/>
      <c r="FG196" s="291"/>
      <c r="FH196" s="291"/>
      <c r="FI196" s="291"/>
      <c r="FJ196" s="291"/>
      <c r="FK196" s="291"/>
      <c r="FL196" s="291"/>
      <c r="FM196" s="291"/>
      <c r="FN196" s="291"/>
      <c r="FO196" s="291"/>
      <c r="FP196" s="291"/>
      <c r="FQ196" s="291"/>
      <c r="FR196" s="291"/>
      <c r="FS196" s="291"/>
      <c r="FT196" s="291"/>
      <c r="FU196" s="291"/>
      <c r="FV196" s="291"/>
      <c r="FW196" s="291"/>
      <c r="FX196" s="291"/>
      <c r="FY196" s="291"/>
      <c r="FZ196" s="291"/>
      <c r="GA196" s="291"/>
      <c r="GB196" s="291"/>
      <c r="GC196" s="291"/>
      <c r="GD196" s="291"/>
      <c r="GE196" s="291"/>
      <c r="GF196" s="291"/>
      <c r="GG196" s="291"/>
      <c r="GH196" s="291"/>
      <c r="GI196" s="291"/>
      <c r="GJ196" s="291"/>
      <c r="GK196" s="291"/>
      <c r="GL196" s="291"/>
      <c r="GM196" s="291"/>
      <c r="GN196" s="291"/>
      <c r="GO196" s="291"/>
      <c r="GP196" s="291"/>
      <c r="GQ196" s="291"/>
      <c r="GR196" s="291"/>
      <c r="GS196" s="291"/>
      <c r="GT196" s="291"/>
      <c r="GU196" s="291"/>
      <c r="GV196" s="291"/>
      <c r="GW196" s="291"/>
      <c r="GX196" s="291"/>
      <c r="GY196" s="291"/>
      <c r="GZ196" s="291"/>
      <c r="HA196" s="291"/>
      <c r="HB196" s="291"/>
      <c r="HC196" s="291"/>
      <c r="HD196" s="291"/>
      <c r="HE196" s="291"/>
      <c r="HF196" s="291"/>
      <c r="HG196" s="291"/>
      <c r="HH196" s="291"/>
      <c r="HI196" s="291"/>
      <c r="HJ196" s="291"/>
      <c r="HK196" s="291"/>
      <c r="HL196" s="291"/>
      <c r="HM196" s="291"/>
      <c r="HN196" s="291"/>
      <c r="HO196" s="291"/>
      <c r="HP196" s="291"/>
      <c r="HQ196" s="291"/>
    </row>
    <row r="197" ht="12.0" customHeight="1">
      <c r="A197" s="281">
        <f t="shared" si="44"/>
        <v>192</v>
      </c>
      <c r="B197" s="282">
        <f>'4. Summary statistics'!B432</f>
        <v>45009</v>
      </c>
      <c r="C197" s="283" t="str">
        <f t="shared" si="22"/>
        <v>03-2023</v>
      </c>
      <c r="D197" s="284">
        <f>'4. Summary statistics'!C432</f>
        <v>44645</v>
      </c>
      <c r="E197" s="285" t="str">
        <f>'4. Summary statistics'!D432</f>
        <v>LKA36423C246</v>
      </c>
      <c r="F197" s="286">
        <f>'4. Summary statistics'!G432</f>
        <v>1165</v>
      </c>
      <c r="G197" s="287">
        <f t="shared" si="23"/>
        <v>364</v>
      </c>
      <c r="H197" s="288"/>
      <c r="I197" s="283"/>
      <c r="J197" s="289"/>
      <c r="K197" s="289"/>
      <c r="L197" s="289"/>
      <c r="M197" s="289"/>
      <c r="N197" s="289"/>
      <c r="O197" s="289"/>
      <c r="P197" s="52"/>
      <c r="Q197" s="52"/>
      <c r="R197" s="52"/>
      <c r="S197" s="202"/>
      <c r="T197" s="202"/>
      <c r="U197" s="202"/>
      <c r="V197" s="290">
        <f>'4. Summary statistics'!B432</f>
        <v>45009</v>
      </c>
      <c r="W197" s="202">
        <f t="shared" ref="W197:X197" si="1935">W196</f>
        <v>1.2178</v>
      </c>
      <c r="X197" s="202">
        <f t="shared" si="1935"/>
        <v>1.0844</v>
      </c>
      <c r="Y197" s="202"/>
      <c r="Z197" s="291">
        <f t="shared" si="25"/>
        <v>45375</v>
      </c>
      <c r="AA197" s="202">
        <f t="shared" ref="AA197:AB197" si="1936">AA196</f>
        <v>1.2178</v>
      </c>
      <c r="AB197" s="202">
        <f t="shared" si="1936"/>
        <v>1.0844</v>
      </c>
      <c r="AC197" s="202"/>
      <c r="AD197" s="291">
        <f t="shared" si="27"/>
        <v>45740</v>
      </c>
      <c r="AE197" s="202">
        <f t="shared" ref="AE197:AF197" si="1937">AE196</f>
        <v>1.2178</v>
      </c>
      <c r="AF197" s="202">
        <f t="shared" si="1937"/>
        <v>1.0844</v>
      </c>
      <c r="AG197" s="202"/>
      <c r="AH197" s="291">
        <f t="shared" si="29"/>
        <v>46105</v>
      </c>
      <c r="AI197" s="202">
        <f t="shared" ref="AI197:AJ197" si="1938">AI196</f>
        <v>1.2178</v>
      </c>
      <c r="AJ197" s="202">
        <f t="shared" si="1938"/>
        <v>1.0844</v>
      </c>
      <c r="AK197" s="202"/>
      <c r="AL197" s="291">
        <f t="shared" si="31"/>
        <v>46470</v>
      </c>
      <c r="AM197" s="202">
        <f t="shared" ref="AM197:AN197" si="1939">AM196</f>
        <v>1.2178</v>
      </c>
      <c r="AN197" s="202">
        <f t="shared" si="1939"/>
        <v>1.0844</v>
      </c>
      <c r="AO197" s="202"/>
      <c r="AP197" s="291">
        <f t="shared" si="33"/>
        <v>46836</v>
      </c>
      <c r="AQ197" s="202">
        <f t="shared" ref="AQ197:AR197" si="1940">AQ196</f>
        <v>1.2178</v>
      </c>
      <c r="AR197" s="202">
        <f t="shared" si="1940"/>
        <v>1.0844</v>
      </c>
      <c r="AS197" s="202"/>
      <c r="AT197" s="291">
        <f t="shared" si="35"/>
        <v>47201</v>
      </c>
      <c r="AU197" s="202">
        <f t="shared" ref="AU197:AV197" si="1941">AU196</f>
        <v>1.2178</v>
      </c>
      <c r="AV197" s="202">
        <f t="shared" si="1941"/>
        <v>1.0844</v>
      </c>
      <c r="AW197" s="202"/>
      <c r="AX197" s="291">
        <f t="shared" si="37"/>
        <v>47566</v>
      </c>
      <c r="AY197" s="202">
        <f t="shared" ref="AY197:AZ197" si="1942">AY196</f>
        <v>1.2178</v>
      </c>
      <c r="AZ197" s="202">
        <f t="shared" si="1942"/>
        <v>1.0844</v>
      </c>
      <c r="BA197" s="202"/>
      <c r="BB197" s="291">
        <f t="shared" si="39"/>
        <v>47931</v>
      </c>
      <c r="BC197" s="202">
        <f t="shared" ref="BC197:BD197" si="1943">BC196</f>
        <v>1.2178</v>
      </c>
      <c r="BD197" s="202">
        <f t="shared" si="1943"/>
        <v>1.0844</v>
      </c>
      <c r="BE197" s="202"/>
      <c r="BF197" s="291">
        <f t="shared" si="41"/>
        <v>48297</v>
      </c>
      <c r="BG197" s="202">
        <f t="shared" ref="BG197:BH197" si="1944">BG196</f>
        <v>1.2178</v>
      </c>
      <c r="BH197" s="202">
        <f t="shared" si="1944"/>
        <v>1.0844</v>
      </c>
      <c r="BI197" s="202"/>
      <c r="BJ197" s="291">
        <f t="shared" si="43"/>
        <v>48662</v>
      </c>
      <c r="BK197" s="291"/>
      <c r="BL197" s="291"/>
      <c r="BM197" s="291"/>
      <c r="BN197" s="291"/>
      <c r="BO197" s="291"/>
      <c r="BP197" s="291"/>
      <c r="BQ197" s="291"/>
      <c r="BR197" s="291"/>
      <c r="BS197" s="291"/>
      <c r="BT197" s="291"/>
      <c r="BU197" s="291"/>
      <c r="BV197" s="291"/>
      <c r="BW197" s="291"/>
      <c r="BX197" s="291"/>
      <c r="BY197" s="291"/>
      <c r="BZ197" s="291"/>
      <c r="CA197" s="291"/>
      <c r="CB197" s="291"/>
      <c r="CC197" s="291"/>
      <c r="CD197" s="291"/>
      <c r="CE197" s="291"/>
      <c r="CF197" s="291"/>
      <c r="CG197" s="291"/>
      <c r="CH197" s="291"/>
      <c r="CI197" s="291"/>
      <c r="CJ197" s="291"/>
      <c r="CK197" s="291"/>
      <c r="CL197" s="291"/>
      <c r="CM197" s="291"/>
      <c r="CN197" s="291"/>
      <c r="CO197" s="291"/>
      <c r="CP197" s="291"/>
      <c r="CQ197" s="291"/>
      <c r="CR197" s="291"/>
      <c r="CS197" s="291"/>
      <c r="CT197" s="291"/>
      <c r="CU197" s="291"/>
      <c r="CV197" s="291"/>
      <c r="CW197" s="291"/>
      <c r="CX197" s="291"/>
      <c r="CY197" s="291"/>
      <c r="CZ197" s="291"/>
      <c r="DA197" s="291"/>
      <c r="DB197" s="291"/>
      <c r="DC197" s="291"/>
      <c r="DD197" s="291"/>
      <c r="DE197" s="291"/>
      <c r="DF197" s="291"/>
      <c r="DG197" s="291"/>
      <c r="DH197" s="291"/>
      <c r="DI197" s="291"/>
      <c r="DJ197" s="291"/>
      <c r="DK197" s="291"/>
      <c r="DL197" s="291"/>
      <c r="DM197" s="291"/>
      <c r="DN197" s="291"/>
      <c r="DO197" s="291"/>
      <c r="DP197" s="291"/>
      <c r="DQ197" s="291"/>
      <c r="DR197" s="291"/>
      <c r="DS197" s="291"/>
      <c r="DT197" s="291"/>
      <c r="DU197" s="291"/>
      <c r="DV197" s="291"/>
      <c r="DW197" s="291"/>
      <c r="DX197" s="291"/>
      <c r="DY197" s="291"/>
      <c r="DZ197" s="291"/>
      <c r="EA197" s="291"/>
      <c r="EB197" s="291"/>
      <c r="EC197" s="291"/>
      <c r="ED197" s="291"/>
      <c r="EE197" s="291"/>
      <c r="EF197" s="291"/>
      <c r="EG197" s="291"/>
      <c r="EH197" s="291"/>
      <c r="EI197" s="291"/>
      <c r="EJ197" s="291"/>
      <c r="EK197" s="291"/>
      <c r="EL197" s="291"/>
      <c r="EM197" s="291"/>
      <c r="EN197" s="291"/>
      <c r="EO197" s="291"/>
      <c r="EP197" s="291"/>
      <c r="EQ197" s="291"/>
      <c r="ER197" s="291"/>
      <c r="ES197" s="291"/>
      <c r="ET197" s="291"/>
      <c r="EU197" s="291"/>
      <c r="EV197" s="291"/>
      <c r="EW197" s="291"/>
      <c r="EX197" s="291"/>
      <c r="EY197" s="291"/>
      <c r="EZ197" s="291"/>
      <c r="FA197" s="291"/>
      <c r="FB197" s="291"/>
      <c r="FC197" s="291"/>
      <c r="FD197" s="291"/>
      <c r="FE197" s="291"/>
      <c r="FF197" s="291"/>
      <c r="FG197" s="291"/>
      <c r="FH197" s="291"/>
      <c r="FI197" s="291"/>
      <c r="FJ197" s="291"/>
      <c r="FK197" s="291"/>
      <c r="FL197" s="291"/>
      <c r="FM197" s="291"/>
      <c r="FN197" s="291"/>
      <c r="FO197" s="291"/>
      <c r="FP197" s="291"/>
      <c r="FQ197" s="291"/>
      <c r="FR197" s="291"/>
      <c r="FS197" s="291"/>
      <c r="FT197" s="291"/>
      <c r="FU197" s="291"/>
      <c r="FV197" s="291"/>
      <c r="FW197" s="291"/>
      <c r="FX197" s="291"/>
      <c r="FY197" s="291"/>
      <c r="FZ197" s="291"/>
      <c r="GA197" s="291"/>
      <c r="GB197" s="291"/>
      <c r="GC197" s="291"/>
      <c r="GD197" s="291"/>
      <c r="GE197" s="291"/>
      <c r="GF197" s="291"/>
      <c r="GG197" s="291"/>
      <c r="GH197" s="291"/>
      <c r="GI197" s="291"/>
      <c r="GJ197" s="291"/>
      <c r="GK197" s="291"/>
      <c r="GL197" s="291"/>
      <c r="GM197" s="291"/>
      <c r="GN197" s="291"/>
      <c r="GO197" s="291"/>
      <c r="GP197" s="291"/>
      <c r="GQ197" s="291"/>
      <c r="GR197" s="291"/>
      <c r="GS197" s="291"/>
      <c r="GT197" s="291"/>
      <c r="GU197" s="291"/>
      <c r="GV197" s="291"/>
      <c r="GW197" s="291"/>
      <c r="GX197" s="291"/>
      <c r="GY197" s="291"/>
      <c r="GZ197" s="291"/>
      <c r="HA197" s="291"/>
      <c r="HB197" s="291"/>
      <c r="HC197" s="291"/>
      <c r="HD197" s="291"/>
      <c r="HE197" s="291"/>
      <c r="HF197" s="291"/>
      <c r="HG197" s="291"/>
      <c r="HH197" s="291"/>
      <c r="HI197" s="291"/>
      <c r="HJ197" s="291"/>
      <c r="HK197" s="291"/>
      <c r="HL197" s="291"/>
      <c r="HM197" s="291"/>
      <c r="HN197" s="291"/>
      <c r="HO197" s="291"/>
      <c r="HP197" s="291"/>
      <c r="HQ197" s="291"/>
    </row>
    <row r="198" ht="12.0" customHeight="1">
      <c r="A198" s="281">
        <f t="shared" si="44"/>
        <v>193</v>
      </c>
      <c r="B198" s="282">
        <f>'4. Summary statistics'!B433</f>
        <v>45016</v>
      </c>
      <c r="C198" s="283" t="str">
        <f t="shared" si="22"/>
        <v>03-2023</v>
      </c>
      <c r="D198" s="284">
        <f>'4. Summary statistics'!C433</f>
        <v>44652</v>
      </c>
      <c r="E198" s="285" t="str">
        <f>'4. Summary statistics'!D433</f>
        <v>LKA36423C311</v>
      </c>
      <c r="F198" s="286">
        <f>'4. Summary statistics'!G433</f>
        <v>10905</v>
      </c>
      <c r="G198" s="287">
        <f t="shared" si="23"/>
        <v>364</v>
      </c>
      <c r="H198" s="288"/>
      <c r="I198" s="283"/>
      <c r="J198" s="289"/>
      <c r="K198" s="289"/>
      <c r="L198" s="289"/>
      <c r="M198" s="289"/>
      <c r="N198" s="289"/>
      <c r="O198" s="289"/>
      <c r="P198" s="52"/>
      <c r="Q198" s="52"/>
      <c r="R198" s="52"/>
      <c r="S198" s="202"/>
      <c r="T198" s="202"/>
      <c r="U198" s="202"/>
      <c r="V198" s="290">
        <f>'4. Summary statistics'!B433</f>
        <v>45016</v>
      </c>
      <c r="W198" s="202">
        <f t="shared" ref="W198:X198" si="1945">W197</f>
        <v>1.2178</v>
      </c>
      <c r="X198" s="202">
        <f t="shared" si="1945"/>
        <v>1.0844</v>
      </c>
      <c r="Y198" s="202"/>
      <c r="Z198" s="291">
        <f t="shared" si="25"/>
        <v>45382</v>
      </c>
      <c r="AA198" s="202">
        <f t="shared" ref="AA198:AB198" si="1946">AA197</f>
        <v>1.2178</v>
      </c>
      <c r="AB198" s="202">
        <f t="shared" si="1946"/>
        <v>1.0844</v>
      </c>
      <c r="AC198" s="202"/>
      <c r="AD198" s="291">
        <f t="shared" si="27"/>
        <v>45747</v>
      </c>
      <c r="AE198" s="202">
        <f t="shared" ref="AE198:AF198" si="1947">AE197</f>
        <v>1.2178</v>
      </c>
      <c r="AF198" s="202">
        <f t="shared" si="1947"/>
        <v>1.0844</v>
      </c>
      <c r="AG198" s="202"/>
      <c r="AH198" s="291">
        <f t="shared" si="29"/>
        <v>46112</v>
      </c>
      <c r="AI198" s="202">
        <f t="shared" ref="AI198:AJ198" si="1948">AI197</f>
        <v>1.2178</v>
      </c>
      <c r="AJ198" s="202">
        <f t="shared" si="1948"/>
        <v>1.0844</v>
      </c>
      <c r="AK198" s="202"/>
      <c r="AL198" s="291">
        <f t="shared" si="31"/>
        <v>46477</v>
      </c>
      <c r="AM198" s="202">
        <f t="shared" ref="AM198:AN198" si="1949">AM197</f>
        <v>1.2178</v>
      </c>
      <c r="AN198" s="202">
        <f t="shared" si="1949"/>
        <v>1.0844</v>
      </c>
      <c r="AO198" s="202"/>
      <c r="AP198" s="291">
        <f t="shared" si="33"/>
        <v>46843</v>
      </c>
      <c r="AQ198" s="202">
        <f t="shared" ref="AQ198:AR198" si="1950">AQ197</f>
        <v>1.2178</v>
      </c>
      <c r="AR198" s="202">
        <f t="shared" si="1950"/>
        <v>1.0844</v>
      </c>
      <c r="AS198" s="202"/>
      <c r="AT198" s="291">
        <f t="shared" si="35"/>
        <v>47208</v>
      </c>
      <c r="AU198" s="202">
        <f t="shared" ref="AU198:AV198" si="1951">AU197</f>
        <v>1.2178</v>
      </c>
      <c r="AV198" s="202">
        <f t="shared" si="1951"/>
        <v>1.0844</v>
      </c>
      <c r="AW198" s="202"/>
      <c r="AX198" s="291">
        <f t="shared" si="37"/>
        <v>47573</v>
      </c>
      <c r="AY198" s="202">
        <f t="shared" ref="AY198:AZ198" si="1952">AY197</f>
        <v>1.2178</v>
      </c>
      <c r="AZ198" s="202">
        <f t="shared" si="1952"/>
        <v>1.0844</v>
      </c>
      <c r="BA198" s="202"/>
      <c r="BB198" s="291">
        <f t="shared" si="39"/>
        <v>47938</v>
      </c>
      <c r="BC198" s="202">
        <f t="shared" ref="BC198:BD198" si="1953">BC197</f>
        <v>1.2178</v>
      </c>
      <c r="BD198" s="202">
        <f t="shared" si="1953"/>
        <v>1.0844</v>
      </c>
      <c r="BE198" s="202"/>
      <c r="BF198" s="291">
        <f t="shared" si="41"/>
        <v>48304</v>
      </c>
      <c r="BG198" s="202">
        <f t="shared" ref="BG198:BH198" si="1954">BG197</f>
        <v>1.2178</v>
      </c>
      <c r="BH198" s="202">
        <f t="shared" si="1954"/>
        <v>1.0844</v>
      </c>
      <c r="BI198" s="202"/>
      <c r="BJ198" s="291">
        <f t="shared" si="43"/>
        <v>48669</v>
      </c>
      <c r="BK198" s="291"/>
      <c r="BL198" s="291"/>
      <c r="BM198" s="291"/>
      <c r="BN198" s="291"/>
      <c r="BO198" s="291"/>
      <c r="BP198" s="291"/>
      <c r="BQ198" s="291"/>
      <c r="BR198" s="291"/>
      <c r="BS198" s="291"/>
      <c r="BT198" s="291"/>
      <c r="BU198" s="291"/>
      <c r="BV198" s="291"/>
      <c r="BW198" s="291"/>
      <c r="BX198" s="291"/>
      <c r="BY198" s="291"/>
      <c r="BZ198" s="291"/>
      <c r="CA198" s="291"/>
      <c r="CB198" s="291"/>
      <c r="CC198" s="291"/>
      <c r="CD198" s="291"/>
      <c r="CE198" s="291"/>
      <c r="CF198" s="291"/>
      <c r="CG198" s="291"/>
      <c r="CH198" s="291"/>
      <c r="CI198" s="291"/>
      <c r="CJ198" s="291"/>
      <c r="CK198" s="291"/>
      <c r="CL198" s="291"/>
      <c r="CM198" s="291"/>
      <c r="CN198" s="291"/>
      <c r="CO198" s="291"/>
      <c r="CP198" s="291"/>
      <c r="CQ198" s="291"/>
      <c r="CR198" s="291"/>
      <c r="CS198" s="291"/>
      <c r="CT198" s="291"/>
      <c r="CU198" s="291"/>
      <c r="CV198" s="291"/>
      <c r="CW198" s="291"/>
      <c r="CX198" s="291"/>
      <c r="CY198" s="291"/>
      <c r="CZ198" s="291"/>
      <c r="DA198" s="291"/>
      <c r="DB198" s="291"/>
      <c r="DC198" s="291"/>
      <c r="DD198" s="291"/>
      <c r="DE198" s="291"/>
      <c r="DF198" s="291"/>
      <c r="DG198" s="291"/>
      <c r="DH198" s="291"/>
      <c r="DI198" s="291"/>
      <c r="DJ198" s="291"/>
      <c r="DK198" s="291"/>
      <c r="DL198" s="291"/>
      <c r="DM198" s="291"/>
      <c r="DN198" s="291"/>
      <c r="DO198" s="291"/>
      <c r="DP198" s="291"/>
      <c r="DQ198" s="291"/>
      <c r="DR198" s="291"/>
      <c r="DS198" s="291"/>
      <c r="DT198" s="291"/>
      <c r="DU198" s="291"/>
      <c r="DV198" s="291"/>
      <c r="DW198" s="291"/>
      <c r="DX198" s="291"/>
      <c r="DY198" s="291"/>
      <c r="DZ198" s="291"/>
      <c r="EA198" s="291"/>
      <c r="EB198" s="291"/>
      <c r="EC198" s="291"/>
      <c r="ED198" s="291"/>
      <c r="EE198" s="291"/>
      <c r="EF198" s="291"/>
      <c r="EG198" s="291"/>
      <c r="EH198" s="291"/>
      <c r="EI198" s="291"/>
      <c r="EJ198" s="291"/>
      <c r="EK198" s="291"/>
      <c r="EL198" s="291"/>
      <c r="EM198" s="291"/>
      <c r="EN198" s="291"/>
      <c r="EO198" s="291"/>
      <c r="EP198" s="291"/>
      <c r="EQ198" s="291"/>
      <c r="ER198" s="291"/>
      <c r="ES198" s="291"/>
      <c r="ET198" s="291"/>
      <c r="EU198" s="291"/>
      <c r="EV198" s="291"/>
      <c r="EW198" s="291"/>
      <c r="EX198" s="291"/>
      <c r="EY198" s="291"/>
      <c r="EZ198" s="291"/>
      <c r="FA198" s="291"/>
      <c r="FB198" s="291"/>
      <c r="FC198" s="291"/>
      <c r="FD198" s="291"/>
      <c r="FE198" s="291"/>
      <c r="FF198" s="291"/>
      <c r="FG198" s="291"/>
      <c r="FH198" s="291"/>
      <c r="FI198" s="291"/>
      <c r="FJ198" s="291"/>
      <c r="FK198" s="291"/>
      <c r="FL198" s="291"/>
      <c r="FM198" s="291"/>
      <c r="FN198" s="291"/>
      <c r="FO198" s="291"/>
      <c r="FP198" s="291"/>
      <c r="FQ198" s="291"/>
      <c r="FR198" s="291"/>
      <c r="FS198" s="291"/>
      <c r="FT198" s="291"/>
      <c r="FU198" s="291"/>
      <c r="FV198" s="291"/>
      <c r="FW198" s="291"/>
      <c r="FX198" s="291"/>
      <c r="FY198" s="291"/>
      <c r="FZ198" s="291"/>
      <c r="GA198" s="291"/>
      <c r="GB198" s="291"/>
      <c r="GC198" s="291"/>
      <c r="GD198" s="291"/>
      <c r="GE198" s="291"/>
      <c r="GF198" s="291"/>
      <c r="GG198" s="291"/>
      <c r="GH198" s="291"/>
      <c r="GI198" s="291"/>
      <c r="GJ198" s="291"/>
      <c r="GK198" s="291"/>
      <c r="GL198" s="291"/>
      <c r="GM198" s="291"/>
      <c r="GN198" s="291"/>
      <c r="GO198" s="291"/>
      <c r="GP198" s="291"/>
      <c r="GQ198" s="291"/>
      <c r="GR198" s="291"/>
      <c r="GS198" s="291"/>
      <c r="GT198" s="291"/>
      <c r="GU198" s="291"/>
      <c r="GV198" s="291"/>
      <c r="GW198" s="291"/>
      <c r="GX198" s="291"/>
      <c r="GY198" s="291"/>
      <c r="GZ198" s="291"/>
      <c r="HA198" s="291"/>
      <c r="HB198" s="291"/>
      <c r="HC198" s="291"/>
      <c r="HD198" s="291"/>
      <c r="HE198" s="291"/>
      <c r="HF198" s="291"/>
      <c r="HG198" s="291"/>
      <c r="HH198" s="291"/>
      <c r="HI198" s="291"/>
      <c r="HJ198" s="291"/>
      <c r="HK198" s="291"/>
      <c r="HL198" s="291"/>
      <c r="HM198" s="291"/>
      <c r="HN198" s="291"/>
      <c r="HO198" s="291"/>
      <c r="HP198" s="291"/>
      <c r="HQ198" s="291"/>
    </row>
    <row r="199" ht="12.0" customHeight="1">
      <c r="A199" s="281">
        <f t="shared" si="44"/>
        <v>194</v>
      </c>
      <c r="B199" s="282">
        <f>'4. Summary statistics'!B434</f>
        <v>45023</v>
      </c>
      <c r="C199" s="283" t="str">
        <f t="shared" si="22"/>
        <v>06-2023</v>
      </c>
      <c r="D199" s="284">
        <f>'4. Summary statistics'!C434</f>
        <v>44659</v>
      </c>
      <c r="E199" s="285" t="str">
        <f>'4. Summary statistics'!D434</f>
        <v>LKA36423D079</v>
      </c>
      <c r="F199" s="286">
        <f>'4. Summary statistics'!G434</f>
        <v>11452</v>
      </c>
      <c r="G199" s="287">
        <f t="shared" si="23"/>
        <v>364</v>
      </c>
      <c r="H199" s="288"/>
      <c r="I199" s="283"/>
      <c r="J199" s="289"/>
      <c r="K199" s="289"/>
      <c r="L199" s="289"/>
      <c r="M199" s="289"/>
      <c r="N199" s="289"/>
      <c r="O199" s="289"/>
      <c r="P199" s="52"/>
      <c r="Q199" s="52"/>
      <c r="R199" s="52"/>
      <c r="S199" s="202"/>
      <c r="T199" s="202"/>
      <c r="U199" s="202"/>
      <c r="V199" s="290">
        <f>'4. Summary statistics'!B434</f>
        <v>45023</v>
      </c>
      <c r="W199" s="202">
        <f t="shared" ref="W199:X199" si="1955">W198</f>
        <v>1.2178</v>
      </c>
      <c r="X199" s="202">
        <f t="shared" si="1955"/>
        <v>1.0844</v>
      </c>
      <c r="Y199" s="202"/>
      <c r="Z199" s="291">
        <f t="shared" si="25"/>
        <v>45389</v>
      </c>
      <c r="AA199" s="202">
        <f t="shared" ref="AA199:AB199" si="1956">AA198</f>
        <v>1.2178</v>
      </c>
      <c r="AB199" s="202">
        <f t="shared" si="1956"/>
        <v>1.0844</v>
      </c>
      <c r="AC199" s="202"/>
      <c r="AD199" s="291">
        <f t="shared" si="27"/>
        <v>45754</v>
      </c>
      <c r="AE199" s="202">
        <f t="shared" ref="AE199:AF199" si="1957">AE198</f>
        <v>1.2178</v>
      </c>
      <c r="AF199" s="202">
        <f t="shared" si="1957"/>
        <v>1.0844</v>
      </c>
      <c r="AG199" s="202"/>
      <c r="AH199" s="291">
        <f t="shared" si="29"/>
        <v>46119</v>
      </c>
      <c r="AI199" s="202">
        <f t="shared" ref="AI199:AJ199" si="1958">AI198</f>
        <v>1.2178</v>
      </c>
      <c r="AJ199" s="202">
        <f t="shared" si="1958"/>
        <v>1.0844</v>
      </c>
      <c r="AK199" s="202"/>
      <c r="AL199" s="291">
        <f t="shared" si="31"/>
        <v>46484</v>
      </c>
      <c r="AM199" s="202">
        <f t="shared" ref="AM199:AN199" si="1959">AM198</f>
        <v>1.2178</v>
      </c>
      <c r="AN199" s="202">
        <f t="shared" si="1959"/>
        <v>1.0844</v>
      </c>
      <c r="AO199" s="202"/>
      <c r="AP199" s="291">
        <f t="shared" si="33"/>
        <v>46850</v>
      </c>
      <c r="AQ199" s="202">
        <f t="shared" ref="AQ199:AR199" si="1960">AQ198</f>
        <v>1.2178</v>
      </c>
      <c r="AR199" s="202">
        <f t="shared" si="1960"/>
        <v>1.0844</v>
      </c>
      <c r="AS199" s="202"/>
      <c r="AT199" s="291">
        <f t="shared" si="35"/>
        <v>47215</v>
      </c>
      <c r="AU199" s="202">
        <f t="shared" ref="AU199:AV199" si="1961">AU198</f>
        <v>1.2178</v>
      </c>
      <c r="AV199" s="202">
        <f t="shared" si="1961"/>
        <v>1.0844</v>
      </c>
      <c r="AW199" s="202"/>
      <c r="AX199" s="291">
        <f t="shared" si="37"/>
        <v>47580</v>
      </c>
      <c r="AY199" s="202">
        <f t="shared" ref="AY199:AZ199" si="1962">AY198</f>
        <v>1.2178</v>
      </c>
      <c r="AZ199" s="202">
        <f t="shared" si="1962"/>
        <v>1.0844</v>
      </c>
      <c r="BA199" s="202"/>
      <c r="BB199" s="291">
        <f t="shared" si="39"/>
        <v>47945</v>
      </c>
      <c r="BC199" s="202">
        <f t="shared" ref="BC199:BD199" si="1963">BC198</f>
        <v>1.2178</v>
      </c>
      <c r="BD199" s="202">
        <f t="shared" si="1963"/>
        <v>1.0844</v>
      </c>
      <c r="BE199" s="202"/>
      <c r="BF199" s="291">
        <f t="shared" si="41"/>
        <v>48311</v>
      </c>
      <c r="BG199" s="202">
        <f t="shared" ref="BG199:BH199" si="1964">BG198</f>
        <v>1.2178</v>
      </c>
      <c r="BH199" s="202">
        <f t="shared" si="1964"/>
        <v>1.0844</v>
      </c>
      <c r="BI199" s="202"/>
      <c r="BJ199" s="291">
        <f t="shared" si="43"/>
        <v>48676</v>
      </c>
      <c r="BK199" s="291"/>
      <c r="BL199" s="291"/>
      <c r="BM199" s="291"/>
      <c r="BN199" s="291"/>
      <c r="BO199" s="291"/>
      <c r="BP199" s="291"/>
      <c r="BQ199" s="291"/>
      <c r="BR199" s="291"/>
      <c r="BS199" s="291"/>
      <c r="BT199" s="291"/>
      <c r="BU199" s="291"/>
      <c r="BV199" s="291"/>
      <c r="BW199" s="291"/>
      <c r="BX199" s="291"/>
      <c r="BY199" s="291"/>
      <c r="BZ199" s="291"/>
      <c r="CA199" s="291"/>
      <c r="CB199" s="291"/>
      <c r="CC199" s="291"/>
      <c r="CD199" s="291"/>
      <c r="CE199" s="291"/>
      <c r="CF199" s="291"/>
      <c r="CG199" s="291"/>
      <c r="CH199" s="291"/>
      <c r="CI199" s="291"/>
      <c r="CJ199" s="291"/>
      <c r="CK199" s="291"/>
      <c r="CL199" s="291"/>
      <c r="CM199" s="291"/>
      <c r="CN199" s="291"/>
      <c r="CO199" s="291"/>
      <c r="CP199" s="291"/>
      <c r="CQ199" s="291"/>
      <c r="CR199" s="291"/>
      <c r="CS199" s="291"/>
      <c r="CT199" s="291"/>
      <c r="CU199" s="291"/>
      <c r="CV199" s="291"/>
      <c r="CW199" s="291"/>
      <c r="CX199" s="291"/>
      <c r="CY199" s="291"/>
      <c r="CZ199" s="291"/>
      <c r="DA199" s="291"/>
      <c r="DB199" s="291"/>
      <c r="DC199" s="291"/>
      <c r="DD199" s="291"/>
      <c r="DE199" s="291"/>
      <c r="DF199" s="291"/>
      <c r="DG199" s="291"/>
      <c r="DH199" s="291"/>
      <c r="DI199" s="291"/>
      <c r="DJ199" s="291"/>
      <c r="DK199" s="291"/>
      <c r="DL199" s="291"/>
      <c r="DM199" s="291"/>
      <c r="DN199" s="291"/>
      <c r="DO199" s="291"/>
      <c r="DP199" s="291"/>
      <c r="DQ199" s="291"/>
      <c r="DR199" s="291"/>
      <c r="DS199" s="291"/>
      <c r="DT199" s="291"/>
      <c r="DU199" s="291"/>
      <c r="DV199" s="291"/>
      <c r="DW199" s="291"/>
      <c r="DX199" s="291"/>
      <c r="DY199" s="291"/>
      <c r="DZ199" s="291"/>
      <c r="EA199" s="291"/>
      <c r="EB199" s="291"/>
      <c r="EC199" s="291"/>
      <c r="ED199" s="291"/>
      <c r="EE199" s="291"/>
      <c r="EF199" s="291"/>
      <c r="EG199" s="291"/>
      <c r="EH199" s="291"/>
      <c r="EI199" s="291"/>
      <c r="EJ199" s="291"/>
      <c r="EK199" s="291"/>
      <c r="EL199" s="291"/>
      <c r="EM199" s="291"/>
      <c r="EN199" s="291"/>
      <c r="EO199" s="291"/>
      <c r="EP199" s="291"/>
      <c r="EQ199" s="291"/>
      <c r="ER199" s="291"/>
      <c r="ES199" s="291"/>
      <c r="ET199" s="291"/>
      <c r="EU199" s="291"/>
      <c r="EV199" s="291"/>
      <c r="EW199" s="291"/>
      <c r="EX199" s="291"/>
      <c r="EY199" s="291"/>
      <c r="EZ199" s="291"/>
      <c r="FA199" s="291"/>
      <c r="FB199" s="291"/>
      <c r="FC199" s="291"/>
      <c r="FD199" s="291"/>
      <c r="FE199" s="291"/>
      <c r="FF199" s="291"/>
      <c r="FG199" s="291"/>
      <c r="FH199" s="291"/>
      <c r="FI199" s="291"/>
      <c r="FJ199" s="291"/>
      <c r="FK199" s="291"/>
      <c r="FL199" s="291"/>
      <c r="FM199" s="291"/>
      <c r="FN199" s="291"/>
      <c r="FO199" s="291"/>
      <c r="FP199" s="291"/>
      <c r="FQ199" s="291"/>
      <c r="FR199" s="291"/>
      <c r="FS199" s="291"/>
      <c r="FT199" s="291"/>
      <c r="FU199" s="291"/>
      <c r="FV199" s="291"/>
      <c r="FW199" s="291"/>
      <c r="FX199" s="291"/>
      <c r="FY199" s="291"/>
      <c r="FZ199" s="291"/>
      <c r="GA199" s="291"/>
      <c r="GB199" s="291"/>
      <c r="GC199" s="291"/>
      <c r="GD199" s="291"/>
      <c r="GE199" s="291"/>
      <c r="GF199" s="291"/>
      <c r="GG199" s="291"/>
      <c r="GH199" s="291"/>
      <c r="GI199" s="291"/>
      <c r="GJ199" s="291"/>
      <c r="GK199" s="291"/>
      <c r="GL199" s="291"/>
      <c r="GM199" s="291"/>
      <c r="GN199" s="291"/>
      <c r="GO199" s="291"/>
      <c r="GP199" s="291"/>
      <c r="GQ199" s="291"/>
      <c r="GR199" s="291"/>
      <c r="GS199" s="291"/>
      <c r="GT199" s="291"/>
      <c r="GU199" s="291"/>
      <c r="GV199" s="291"/>
      <c r="GW199" s="291"/>
      <c r="GX199" s="291"/>
      <c r="GY199" s="291"/>
      <c r="GZ199" s="291"/>
      <c r="HA199" s="291"/>
      <c r="HB199" s="291"/>
      <c r="HC199" s="291"/>
      <c r="HD199" s="291"/>
      <c r="HE199" s="291"/>
      <c r="HF199" s="291"/>
      <c r="HG199" s="291"/>
      <c r="HH199" s="291"/>
      <c r="HI199" s="291"/>
      <c r="HJ199" s="291"/>
      <c r="HK199" s="291"/>
      <c r="HL199" s="291"/>
      <c r="HM199" s="291"/>
      <c r="HN199" s="291"/>
      <c r="HO199" s="291"/>
      <c r="HP199" s="291"/>
      <c r="HQ199" s="291"/>
    </row>
    <row r="200" ht="12.0" customHeight="1">
      <c r="A200" s="281">
        <f t="shared" si="44"/>
        <v>195</v>
      </c>
      <c r="B200" s="282">
        <f>'4. Summary statistics'!B435</f>
        <v>45030</v>
      </c>
      <c r="C200" s="283" t="str">
        <f t="shared" si="22"/>
        <v>06-2023</v>
      </c>
      <c r="D200" s="284">
        <f>'4. Summary statistics'!C435</f>
        <v>44666</v>
      </c>
      <c r="E200" s="285" t="str">
        <f>'4. Summary statistics'!D435</f>
        <v>LKA36423D145</v>
      </c>
      <c r="F200" s="286">
        <f>'4. Summary statistics'!G435</f>
        <v>13649</v>
      </c>
      <c r="G200" s="287">
        <f t="shared" si="23"/>
        <v>364</v>
      </c>
      <c r="H200" s="288"/>
      <c r="I200" s="283"/>
      <c r="J200" s="289"/>
      <c r="K200" s="289"/>
      <c r="L200" s="289"/>
      <c r="M200" s="289"/>
      <c r="N200" s="289"/>
      <c r="O200" s="289"/>
      <c r="P200" s="52"/>
      <c r="Q200" s="52"/>
      <c r="R200" s="52"/>
      <c r="S200" s="202"/>
      <c r="T200" s="202"/>
      <c r="U200" s="202"/>
      <c r="V200" s="290">
        <f>'4. Summary statistics'!B435</f>
        <v>45030</v>
      </c>
      <c r="W200" s="202">
        <f t="shared" ref="W200:X200" si="1965">W199</f>
        <v>1.2178</v>
      </c>
      <c r="X200" s="202">
        <f t="shared" si="1965"/>
        <v>1.0844</v>
      </c>
      <c r="Y200" s="202"/>
      <c r="Z200" s="291">
        <f t="shared" si="25"/>
        <v>45396</v>
      </c>
      <c r="AA200" s="202">
        <f t="shared" ref="AA200:AB200" si="1966">AA199</f>
        <v>1.2178</v>
      </c>
      <c r="AB200" s="202">
        <f t="shared" si="1966"/>
        <v>1.0844</v>
      </c>
      <c r="AC200" s="202"/>
      <c r="AD200" s="291">
        <f t="shared" si="27"/>
        <v>45761</v>
      </c>
      <c r="AE200" s="202">
        <f t="shared" ref="AE200:AF200" si="1967">AE199</f>
        <v>1.2178</v>
      </c>
      <c r="AF200" s="202">
        <f t="shared" si="1967"/>
        <v>1.0844</v>
      </c>
      <c r="AG200" s="202"/>
      <c r="AH200" s="291">
        <f t="shared" si="29"/>
        <v>46126</v>
      </c>
      <c r="AI200" s="202">
        <f t="shared" ref="AI200:AJ200" si="1968">AI199</f>
        <v>1.2178</v>
      </c>
      <c r="AJ200" s="202">
        <f t="shared" si="1968"/>
        <v>1.0844</v>
      </c>
      <c r="AK200" s="202"/>
      <c r="AL200" s="291">
        <f t="shared" si="31"/>
        <v>46491</v>
      </c>
      <c r="AM200" s="202">
        <f t="shared" ref="AM200:AN200" si="1969">AM199</f>
        <v>1.2178</v>
      </c>
      <c r="AN200" s="202">
        <f t="shared" si="1969"/>
        <v>1.0844</v>
      </c>
      <c r="AO200" s="202"/>
      <c r="AP200" s="291">
        <f t="shared" si="33"/>
        <v>46857</v>
      </c>
      <c r="AQ200" s="202">
        <f t="shared" ref="AQ200:AR200" si="1970">AQ199</f>
        <v>1.2178</v>
      </c>
      <c r="AR200" s="202">
        <f t="shared" si="1970"/>
        <v>1.0844</v>
      </c>
      <c r="AS200" s="202"/>
      <c r="AT200" s="291">
        <f t="shared" si="35"/>
        <v>47222</v>
      </c>
      <c r="AU200" s="202">
        <f t="shared" ref="AU200:AV200" si="1971">AU199</f>
        <v>1.2178</v>
      </c>
      <c r="AV200" s="202">
        <f t="shared" si="1971"/>
        <v>1.0844</v>
      </c>
      <c r="AW200" s="202"/>
      <c r="AX200" s="291">
        <f t="shared" si="37"/>
        <v>47587</v>
      </c>
      <c r="AY200" s="202">
        <f t="shared" ref="AY200:AZ200" si="1972">AY199</f>
        <v>1.2178</v>
      </c>
      <c r="AZ200" s="202">
        <f t="shared" si="1972"/>
        <v>1.0844</v>
      </c>
      <c r="BA200" s="202"/>
      <c r="BB200" s="291">
        <f t="shared" si="39"/>
        <v>47952</v>
      </c>
      <c r="BC200" s="202">
        <f t="shared" ref="BC200:BD200" si="1973">BC199</f>
        <v>1.2178</v>
      </c>
      <c r="BD200" s="202">
        <f t="shared" si="1973"/>
        <v>1.0844</v>
      </c>
      <c r="BE200" s="202"/>
      <c r="BF200" s="291">
        <f t="shared" si="41"/>
        <v>48318</v>
      </c>
      <c r="BG200" s="202">
        <f t="shared" ref="BG200:BH200" si="1974">BG199</f>
        <v>1.2178</v>
      </c>
      <c r="BH200" s="202">
        <f t="shared" si="1974"/>
        <v>1.0844</v>
      </c>
      <c r="BI200" s="202"/>
      <c r="BJ200" s="291">
        <f t="shared" si="43"/>
        <v>48683</v>
      </c>
      <c r="BK200" s="291"/>
      <c r="BL200" s="291"/>
      <c r="BM200" s="291"/>
      <c r="BN200" s="291"/>
      <c r="BO200" s="291"/>
      <c r="BP200" s="291"/>
      <c r="BQ200" s="291"/>
      <c r="BR200" s="291"/>
      <c r="BS200" s="291"/>
      <c r="BT200" s="291"/>
      <c r="BU200" s="291"/>
      <c r="BV200" s="291"/>
      <c r="BW200" s="291"/>
      <c r="BX200" s="291"/>
      <c r="BY200" s="291"/>
      <c r="BZ200" s="291"/>
      <c r="CA200" s="291"/>
      <c r="CB200" s="291"/>
      <c r="CC200" s="291"/>
      <c r="CD200" s="291"/>
      <c r="CE200" s="291"/>
      <c r="CF200" s="291"/>
      <c r="CG200" s="291"/>
      <c r="CH200" s="291"/>
      <c r="CI200" s="291"/>
      <c r="CJ200" s="291"/>
      <c r="CK200" s="291"/>
      <c r="CL200" s="291"/>
      <c r="CM200" s="291"/>
      <c r="CN200" s="291"/>
      <c r="CO200" s="291"/>
      <c r="CP200" s="291"/>
      <c r="CQ200" s="291"/>
      <c r="CR200" s="291"/>
      <c r="CS200" s="291"/>
      <c r="CT200" s="291"/>
      <c r="CU200" s="291"/>
      <c r="CV200" s="291"/>
      <c r="CW200" s="291"/>
      <c r="CX200" s="291"/>
      <c r="CY200" s="291"/>
      <c r="CZ200" s="291"/>
      <c r="DA200" s="291"/>
      <c r="DB200" s="291"/>
      <c r="DC200" s="291"/>
      <c r="DD200" s="291"/>
      <c r="DE200" s="291"/>
      <c r="DF200" s="291"/>
      <c r="DG200" s="291"/>
      <c r="DH200" s="291"/>
      <c r="DI200" s="291"/>
      <c r="DJ200" s="291"/>
      <c r="DK200" s="291"/>
      <c r="DL200" s="291"/>
      <c r="DM200" s="291"/>
      <c r="DN200" s="291"/>
      <c r="DO200" s="291"/>
      <c r="DP200" s="291"/>
      <c r="DQ200" s="291"/>
      <c r="DR200" s="291"/>
      <c r="DS200" s="291"/>
      <c r="DT200" s="291"/>
      <c r="DU200" s="291"/>
      <c r="DV200" s="291"/>
      <c r="DW200" s="291"/>
      <c r="DX200" s="291"/>
      <c r="DY200" s="291"/>
      <c r="DZ200" s="291"/>
      <c r="EA200" s="291"/>
      <c r="EB200" s="291"/>
      <c r="EC200" s="291"/>
      <c r="ED200" s="291"/>
      <c r="EE200" s="291"/>
      <c r="EF200" s="291"/>
      <c r="EG200" s="291"/>
      <c r="EH200" s="291"/>
      <c r="EI200" s="291"/>
      <c r="EJ200" s="291"/>
      <c r="EK200" s="291"/>
      <c r="EL200" s="291"/>
      <c r="EM200" s="291"/>
      <c r="EN200" s="291"/>
      <c r="EO200" s="291"/>
      <c r="EP200" s="291"/>
      <c r="EQ200" s="291"/>
      <c r="ER200" s="291"/>
      <c r="ES200" s="291"/>
      <c r="ET200" s="291"/>
      <c r="EU200" s="291"/>
      <c r="EV200" s="291"/>
      <c r="EW200" s="291"/>
      <c r="EX200" s="291"/>
      <c r="EY200" s="291"/>
      <c r="EZ200" s="291"/>
      <c r="FA200" s="291"/>
      <c r="FB200" s="291"/>
      <c r="FC200" s="291"/>
      <c r="FD200" s="291"/>
      <c r="FE200" s="291"/>
      <c r="FF200" s="291"/>
      <c r="FG200" s="291"/>
      <c r="FH200" s="291"/>
      <c r="FI200" s="291"/>
      <c r="FJ200" s="291"/>
      <c r="FK200" s="291"/>
      <c r="FL200" s="291"/>
      <c r="FM200" s="291"/>
      <c r="FN200" s="291"/>
      <c r="FO200" s="291"/>
      <c r="FP200" s="291"/>
      <c r="FQ200" s="291"/>
      <c r="FR200" s="291"/>
      <c r="FS200" s="291"/>
      <c r="FT200" s="291"/>
      <c r="FU200" s="291"/>
      <c r="FV200" s="291"/>
      <c r="FW200" s="291"/>
      <c r="FX200" s="291"/>
      <c r="FY200" s="291"/>
      <c r="FZ200" s="291"/>
      <c r="GA200" s="291"/>
      <c r="GB200" s="291"/>
      <c r="GC200" s="291"/>
      <c r="GD200" s="291"/>
      <c r="GE200" s="291"/>
      <c r="GF200" s="291"/>
      <c r="GG200" s="291"/>
      <c r="GH200" s="291"/>
      <c r="GI200" s="291"/>
      <c r="GJ200" s="291"/>
      <c r="GK200" s="291"/>
      <c r="GL200" s="291"/>
      <c r="GM200" s="291"/>
      <c r="GN200" s="291"/>
      <c r="GO200" s="291"/>
      <c r="GP200" s="291"/>
      <c r="GQ200" s="291"/>
      <c r="GR200" s="291"/>
      <c r="GS200" s="291"/>
      <c r="GT200" s="291"/>
      <c r="GU200" s="291"/>
      <c r="GV200" s="291"/>
      <c r="GW200" s="291"/>
      <c r="GX200" s="291"/>
      <c r="GY200" s="291"/>
      <c r="GZ200" s="291"/>
      <c r="HA200" s="291"/>
      <c r="HB200" s="291"/>
      <c r="HC200" s="291"/>
      <c r="HD200" s="291"/>
      <c r="HE200" s="291"/>
      <c r="HF200" s="291"/>
      <c r="HG200" s="291"/>
      <c r="HH200" s="291"/>
      <c r="HI200" s="291"/>
      <c r="HJ200" s="291"/>
      <c r="HK200" s="291"/>
      <c r="HL200" s="291"/>
      <c r="HM200" s="291"/>
      <c r="HN200" s="291"/>
      <c r="HO200" s="291"/>
      <c r="HP200" s="291"/>
      <c r="HQ200" s="291"/>
    </row>
    <row r="201" ht="12.0" customHeight="1">
      <c r="A201" s="281">
        <f t="shared" si="44"/>
        <v>196</v>
      </c>
      <c r="B201" s="282">
        <f>'4. Summary statistics'!B436</f>
        <v>45030</v>
      </c>
      <c r="C201" s="283" t="str">
        <f t="shared" si="22"/>
        <v>06-2023</v>
      </c>
      <c r="D201" s="284">
        <f>'4. Summary statistics'!C436</f>
        <v>44669</v>
      </c>
      <c r="E201" s="285" t="str">
        <f>'4. Summary statistics'!D436</f>
        <v>LKA36423D145</v>
      </c>
      <c r="F201" s="286">
        <f>'4. Summary statistics'!G436</f>
        <v>27686</v>
      </c>
      <c r="G201" s="287">
        <f t="shared" si="23"/>
        <v>361</v>
      </c>
      <c r="H201" s="288"/>
      <c r="I201" s="283"/>
      <c r="J201" s="289"/>
      <c r="K201" s="289"/>
      <c r="L201" s="289"/>
      <c r="M201" s="289"/>
      <c r="N201" s="289"/>
      <c r="O201" s="289"/>
      <c r="P201" s="52"/>
      <c r="Q201" s="52"/>
      <c r="R201" s="52"/>
      <c r="S201" s="202"/>
      <c r="T201" s="202"/>
      <c r="U201" s="202"/>
      <c r="V201" s="290">
        <f>'4. Summary statistics'!B436</f>
        <v>45030</v>
      </c>
      <c r="W201" s="202">
        <f t="shared" ref="W201:X201" si="1975">W200</f>
        <v>1.2178</v>
      </c>
      <c r="X201" s="202">
        <f t="shared" si="1975"/>
        <v>1.0844</v>
      </c>
      <c r="Y201" s="202"/>
      <c r="Z201" s="291">
        <f t="shared" si="25"/>
        <v>45396</v>
      </c>
      <c r="AA201" s="202">
        <f t="shared" ref="AA201:AB201" si="1976">AA200</f>
        <v>1.2178</v>
      </c>
      <c r="AB201" s="202">
        <f t="shared" si="1976"/>
        <v>1.0844</v>
      </c>
      <c r="AC201" s="202"/>
      <c r="AD201" s="291">
        <f t="shared" si="27"/>
        <v>45761</v>
      </c>
      <c r="AE201" s="202">
        <f t="shared" ref="AE201:AF201" si="1977">AE200</f>
        <v>1.2178</v>
      </c>
      <c r="AF201" s="202">
        <f t="shared" si="1977"/>
        <v>1.0844</v>
      </c>
      <c r="AG201" s="202"/>
      <c r="AH201" s="291">
        <f t="shared" si="29"/>
        <v>46126</v>
      </c>
      <c r="AI201" s="202">
        <f t="shared" ref="AI201:AJ201" si="1978">AI200</f>
        <v>1.2178</v>
      </c>
      <c r="AJ201" s="202">
        <f t="shared" si="1978"/>
        <v>1.0844</v>
      </c>
      <c r="AK201" s="202"/>
      <c r="AL201" s="291">
        <f t="shared" si="31"/>
        <v>46491</v>
      </c>
      <c r="AM201" s="202">
        <f t="shared" ref="AM201:AN201" si="1979">AM200</f>
        <v>1.2178</v>
      </c>
      <c r="AN201" s="202">
        <f t="shared" si="1979"/>
        <v>1.0844</v>
      </c>
      <c r="AO201" s="202"/>
      <c r="AP201" s="291">
        <f t="shared" si="33"/>
        <v>46857</v>
      </c>
      <c r="AQ201" s="202">
        <f t="shared" ref="AQ201:AR201" si="1980">AQ200</f>
        <v>1.2178</v>
      </c>
      <c r="AR201" s="202">
        <f t="shared" si="1980"/>
        <v>1.0844</v>
      </c>
      <c r="AS201" s="202"/>
      <c r="AT201" s="291">
        <f t="shared" si="35"/>
        <v>47222</v>
      </c>
      <c r="AU201" s="202">
        <f t="shared" ref="AU201:AV201" si="1981">AU200</f>
        <v>1.2178</v>
      </c>
      <c r="AV201" s="202">
        <f t="shared" si="1981"/>
        <v>1.0844</v>
      </c>
      <c r="AW201" s="202"/>
      <c r="AX201" s="291">
        <f t="shared" si="37"/>
        <v>47587</v>
      </c>
      <c r="AY201" s="202">
        <f t="shared" ref="AY201:AZ201" si="1982">AY200</f>
        <v>1.2178</v>
      </c>
      <c r="AZ201" s="202">
        <f t="shared" si="1982"/>
        <v>1.0844</v>
      </c>
      <c r="BA201" s="202"/>
      <c r="BB201" s="291">
        <f t="shared" si="39"/>
        <v>47952</v>
      </c>
      <c r="BC201" s="202">
        <f t="shared" ref="BC201:BD201" si="1983">BC200</f>
        <v>1.2178</v>
      </c>
      <c r="BD201" s="202">
        <f t="shared" si="1983"/>
        <v>1.0844</v>
      </c>
      <c r="BE201" s="202"/>
      <c r="BF201" s="291">
        <f t="shared" si="41"/>
        <v>48318</v>
      </c>
      <c r="BG201" s="202">
        <f t="shared" ref="BG201:BH201" si="1984">BG200</f>
        <v>1.2178</v>
      </c>
      <c r="BH201" s="202">
        <f t="shared" si="1984"/>
        <v>1.0844</v>
      </c>
      <c r="BI201" s="202"/>
      <c r="BJ201" s="291">
        <f t="shared" si="43"/>
        <v>48683</v>
      </c>
      <c r="BK201" s="291"/>
      <c r="BL201" s="291"/>
      <c r="BM201" s="291"/>
      <c r="BN201" s="291"/>
      <c r="BO201" s="291"/>
      <c r="BP201" s="291"/>
      <c r="BQ201" s="291"/>
      <c r="BR201" s="291"/>
      <c r="BS201" s="291"/>
      <c r="BT201" s="291"/>
      <c r="BU201" s="291"/>
      <c r="BV201" s="291"/>
      <c r="BW201" s="291"/>
      <c r="BX201" s="291"/>
      <c r="BY201" s="291"/>
      <c r="BZ201" s="291"/>
      <c r="CA201" s="291"/>
      <c r="CB201" s="291"/>
      <c r="CC201" s="291"/>
      <c r="CD201" s="291"/>
      <c r="CE201" s="291"/>
      <c r="CF201" s="291"/>
      <c r="CG201" s="291"/>
      <c r="CH201" s="291"/>
      <c r="CI201" s="291"/>
      <c r="CJ201" s="291"/>
      <c r="CK201" s="291"/>
      <c r="CL201" s="291"/>
      <c r="CM201" s="291"/>
      <c r="CN201" s="291"/>
      <c r="CO201" s="291"/>
      <c r="CP201" s="291"/>
      <c r="CQ201" s="291"/>
      <c r="CR201" s="291"/>
      <c r="CS201" s="291"/>
      <c r="CT201" s="291"/>
      <c r="CU201" s="291"/>
      <c r="CV201" s="291"/>
      <c r="CW201" s="291"/>
      <c r="CX201" s="291"/>
      <c r="CY201" s="291"/>
      <c r="CZ201" s="291"/>
      <c r="DA201" s="291"/>
      <c r="DB201" s="291"/>
      <c r="DC201" s="291"/>
      <c r="DD201" s="291"/>
      <c r="DE201" s="291"/>
      <c r="DF201" s="291"/>
      <c r="DG201" s="291"/>
      <c r="DH201" s="291"/>
      <c r="DI201" s="291"/>
      <c r="DJ201" s="291"/>
      <c r="DK201" s="291"/>
      <c r="DL201" s="291"/>
      <c r="DM201" s="291"/>
      <c r="DN201" s="291"/>
      <c r="DO201" s="291"/>
      <c r="DP201" s="291"/>
      <c r="DQ201" s="291"/>
      <c r="DR201" s="291"/>
      <c r="DS201" s="291"/>
      <c r="DT201" s="291"/>
      <c r="DU201" s="291"/>
      <c r="DV201" s="291"/>
      <c r="DW201" s="291"/>
      <c r="DX201" s="291"/>
      <c r="DY201" s="291"/>
      <c r="DZ201" s="291"/>
      <c r="EA201" s="291"/>
      <c r="EB201" s="291"/>
      <c r="EC201" s="291"/>
      <c r="ED201" s="291"/>
      <c r="EE201" s="291"/>
      <c r="EF201" s="291"/>
      <c r="EG201" s="291"/>
      <c r="EH201" s="291"/>
      <c r="EI201" s="291"/>
      <c r="EJ201" s="291"/>
      <c r="EK201" s="291"/>
      <c r="EL201" s="291"/>
      <c r="EM201" s="291"/>
      <c r="EN201" s="291"/>
      <c r="EO201" s="291"/>
      <c r="EP201" s="291"/>
      <c r="EQ201" s="291"/>
      <c r="ER201" s="291"/>
      <c r="ES201" s="291"/>
      <c r="ET201" s="291"/>
      <c r="EU201" s="291"/>
      <c r="EV201" s="291"/>
      <c r="EW201" s="291"/>
      <c r="EX201" s="291"/>
      <c r="EY201" s="291"/>
      <c r="EZ201" s="291"/>
      <c r="FA201" s="291"/>
      <c r="FB201" s="291"/>
      <c r="FC201" s="291"/>
      <c r="FD201" s="291"/>
      <c r="FE201" s="291"/>
      <c r="FF201" s="291"/>
      <c r="FG201" s="291"/>
      <c r="FH201" s="291"/>
      <c r="FI201" s="291"/>
      <c r="FJ201" s="291"/>
      <c r="FK201" s="291"/>
      <c r="FL201" s="291"/>
      <c r="FM201" s="291"/>
      <c r="FN201" s="291"/>
      <c r="FO201" s="291"/>
      <c r="FP201" s="291"/>
      <c r="FQ201" s="291"/>
      <c r="FR201" s="291"/>
      <c r="FS201" s="291"/>
      <c r="FT201" s="291"/>
      <c r="FU201" s="291"/>
      <c r="FV201" s="291"/>
      <c r="FW201" s="291"/>
      <c r="FX201" s="291"/>
      <c r="FY201" s="291"/>
      <c r="FZ201" s="291"/>
      <c r="GA201" s="291"/>
      <c r="GB201" s="291"/>
      <c r="GC201" s="291"/>
      <c r="GD201" s="291"/>
      <c r="GE201" s="291"/>
      <c r="GF201" s="291"/>
      <c r="GG201" s="291"/>
      <c r="GH201" s="291"/>
      <c r="GI201" s="291"/>
      <c r="GJ201" s="291"/>
      <c r="GK201" s="291"/>
      <c r="GL201" s="291"/>
      <c r="GM201" s="291"/>
      <c r="GN201" s="291"/>
      <c r="GO201" s="291"/>
      <c r="GP201" s="291"/>
      <c r="GQ201" s="291"/>
      <c r="GR201" s="291"/>
      <c r="GS201" s="291"/>
      <c r="GT201" s="291"/>
      <c r="GU201" s="291"/>
      <c r="GV201" s="291"/>
      <c r="GW201" s="291"/>
      <c r="GX201" s="291"/>
      <c r="GY201" s="291"/>
      <c r="GZ201" s="291"/>
      <c r="HA201" s="291"/>
      <c r="HB201" s="291"/>
      <c r="HC201" s="291"/>
      <c r="HD201" s="291"/>
      <c r="HE201" s="291"/>
      <c r="HF201" s="291"/>
      <c r="HG201" s="291"/>
      <c r="HH201" s="291"/>
      <c r="HI201" s="291"/>
      <c r="HJ201" s="291"/>
      <c r="HK201" s="291"/>
      <c r="HL201" s="291"/>
      <c r="HM201" s="291"/>
      <c r="HN201" s="291"/>
      <c r="HO201" s="291"/>
      <c r="HP201" s="291"/>
      <c r="HQ201" s="291"/>
    </row>
    <row r="202" ht="12.0" customHeight="1">
      <c r="A202" s="281">
        <f t="shared" si="44"/>
        <v>197</v>
      </c>
      <c r="B202" s="282">
        <f>'4. Summary statistics'!B437</f>
        <v>45037</v>
      </c>
      <c r="C202" s="283" t="str">
        <f t="shared" si="22"/>
        <v>06-2023</v>
      </c>
      <c r="D202" s="284">
        <f>'4. Summary statistics'!C437</f>
        <v>44673</v>
      </c>
      <c r="E202" s="285" t="str">
        <f>'4. Summary statistics'!D437</f>
        <v>LKA36423D210</v>
      </c>
      <c r="F202" s="286">
        <f>'4. Summary statistics'!G437</f>
        <v>1999</v>
      </c>
      <c r="G202" s="287">
        <f t="shared" si="23"/>
        <v>364</v>
      </c>
      <c r="H202" s="288"/>
      <c r="I202" s="283"/>
      <c r="J202" s="289"/>
      <c r="K202" s="289"/>
      <c r="L202" s="289"/>
      <c r="M202" s="289"/>
      <c r="N202" s="289"/>
      <c r="O202" s="289"/>
      <c r="P202" s="52"/>
      <c r="Q202" s="52"/>
      <c r="R202" s="52"/>
      <c r="S202" s="202"/>
      <c r="T202" s="202"/>
      <c r="U202" s="202"/>
      <c r="V202" s="290">
        <f>'4. Summary statistics'!B437</f>
        <v>45037</v>
      </c>
      <c r="W202" s="202">
        <f t="shared" ref="W202:X202" si="1985">W201</f>
        <v>1.2178</v>
      </c>
      <c r="X202" s="202">
        <f t="shared" si="1985"/>
        <v>1.0844</v>
      </c>
      <c r="Y202" s="202"/>
      <c r="Z202" s="291">
        <f t="shared" si="25"/>
        <v>45403</v>
      </c>
      <c r="AA202" s="202">
        <f t="shared" ref="AA202:AB202" si="1986">AA201</f>
        <v>1.2178</v>
      </c>
      <c r="AB202" s="202">
        <f t="shared" si="1986"/>
        <v>1.0844</v>
      </c>
      <c r="AC202" s="202"/>
      <c r="AD202" s="291">
        <f t="shared" si="27"/>
        <v>45768</v>
      </c>
      <c r="AE202" s="202">
        <f t="shared" ref="AE202:AF202" si="1987">AE201</f>
        <v>1.2178</v>
      </c>
      <c r="AF202" s="202">
        <f t="shared" si="1987"/>
        <v>1.0844</v>
      </c>
      <c r="AG202" s="202"/>
      <c r="AH202" s="291">
        <f t="shared" si="29"/>
        <v>46133</v>
      </c>
      <c r="AI202" s="202">
        <f t="shared" ref="AI202:AJ202" si="1988">AI201</f>
        <v>1.2178</v>
      </c>
      <c r="AJ202" s="202">
        <f t="shared" si="1988"/>
        <v>1.0844</v>
      </c>
      <c r="AK202" s="202"/>
      <c r="AL202" s="291">
        <f t="shared" si="31"/>
        <v>46498</v>
      </c>
      <c r="AM202" s="202">
        <f t="shared" ref="AM202:AN202" si="1989">AM201</f>
        <v>1.2178</v>
      </c>
      <c r="AN202" s="202">
        <f t="shared" si="1989"/>
        <v>1.0844</v>
      </c>
      <c r="AO202" s="202"/>
      <c r="AP202" s="291">
        <f t="shared" si="33"/>
        <v>46864</v>
      </c>
      <c r="AQ202" s="202">
        <f t="shared" ref="AQ202:AR202" si="1990">AQ201</f>
        <v>1.2178</v>
      </c>
      <c r="AR202" s="202">
        <f t="shared" si="1990"/>
        <v>1.0844</v>
      </c>
      <c r="AS202" s="202"/>
      <c r="AT202" s="291">
        <f t="shared" si="35"/>
        <v>47229</v>
      </c>
      <c r="AU202" s="202">
        <f t="shared" ref="AU202:AV202" si="1991">AU201</f>
        <v>1.2178</v>
      </c>
      <c r="AV202" s="202">
        <f t="shared" si="1991"/>
        <v>1.0844</v>
      </c>
      <c r="AW202" s="202"/>
      <c r="AX202" s="291">
        <f t="shared" si="37"/>
        <v>47594</v>
      </c>
      <c r="AY202" s="202">
        <f t="shared" ref="AY202:AZ202" si="1992">AY201</f>
        <v>1.2178</v>
      </c>
      <c r="AZ202" s="202">
        <f t="shared" si="1992"/>
        <v>1.0844</v>
      </c>
      <c r="BA202" s="202"/>
      <c r="BB202" s="291">
        <f t="shared" si="39"/>
        <v>47959</v>
      </c>
      <c r="BC202" s="202">
        <f t="shared" ref="BC202:BD202" si="1993">BC201</f>
        <v>1.2178</v>
      </c>
      <c r="BD202" s="202">
        <f t="shared" si="1993"/>
        <v>1.0844</v>
      </c>
      <c r="BE202" s="202"/>
      <c r="BF202" s="291">
        <f t="shared" si="41"/>
        <v>48325</v>
      </c>
      <c r="BG202" s="202">
        <f t="shared" ref="BG202:BH202" si="1994">BG201</f>
        <v>1.2178</v>
      </c>
      <c r="BH202" s="202">
        <f t="shared" si="1994"/>
        <v>1.0844</v>
      </c>
      <c r="BI202" s="202"/>
      <c r="BJ202" s="291">
        <f t="shared" si="43"/>
        <v>48690</v>
      </c>
      <c r="BK202" s="291"/>
      <c r="BL202" s="291"/>
      <c r="BM202" s="291"/>
      <c r="BN202" s="291"/>
      <c r="BO202" s="291"/>
      <c r="BP202" s="291"/>
      <c r="BQ202" s="291"/>
      <c r="BR202" s="291"/>
      <c r="BS202" s="291"/>
      <c r="BT202" s="291"/>
      <c r="BU202" s="291"/>
      <c r="BV202" s="291"/>
      <c r="BW202" s="291"/>
      <c r="BX202" s="291"/>
      <c r="BY202" s="291"/>
      <c r="BZ202" s="291"/>
      <c r="CA202" s="291"/>
      <c r="CB202" s="291"/>
      <c r="CC202" s="291"/>
      <c r="CD202" s="291"/>
      <c r="CE202" s="291"/>
      <c r="CF202" s="291"/>
      <c r="CG202" s="291"/>
      <c r="CH202" s="291"/>
      <c r="CI202" s="291"/>
      <c r="CJ202" s="291"/>
      <c r="CK202" s="291"/>
      <c r="CL202" s="291"/>
      <c r="CM202" s="291"/>
      <c r="CN202" s="291"/>
      <c r="CO202" s="291"/>
      <c r="CP202" s="291"/>
      <c r="CQ202" s="291"/>
      <c r="CR202" s="291"/>
      <c r="CS202" s="291"/>
      <c r="CT202" s="291"/>
      <c r="CU202" s="291"/>
      <c r="CV202" s="291"/>
      <c r="CW202" s="291"/>
      <c r="CX202" s="291"/>
      <c r="CY202" s="291"/>
      <c r="CZ202" s="291"/>
      <c r="DA202" s="291"/>
      <c r="DB202" s="291"/>
      <c r="DC202" s="291"/>
      <c r="DD202" s="291"/>
      <c r="DE202" s="291"/>
      <c r="DF202" s="291"/>
      <c r="DG202" s="291"/>
      <c r="DH202" s="291"/>
      <c r="DI202" s="291"/>
      <c r="DJ202" s="291"/>
      <c r="DK202" s="291"/>
      <c r="DL202" s="291"/>
      <c r="DM202" s="291"/>
      <c r="DN202" s="291"/>
      <c r="DO202" s="291"/>
      <c r="DP202" s="291"/>
      <c r="DQ202" s="291"/>
      <c r="DR202" s="291"/>
      <c r="DS202" s="291"/>
      <c r="DT202" s="291"/>
      <c r="DU202" s="291"/>
      <c r="DV202" s="291"/>
      <c r="DW202" s="291"/>
      <c r="DX202" s="291"/>
      <c r="DY202" s="291"/>
      <c r="DZ202" s="291"/>
      <c r="EA202" s="291"/>
      <c r="EB202" s="291"/>
      <c r="EC202" s="291"/>
      <c r="ED202" s="291"/>
      <c r="EE202" s="291"/>
      <c r="EF202" s="291"/>
      <c r="EG202" s="291"/>
      <c r="EH202" s="291"/>
      <c r="EI202" s="291"/>
      <c r="EJ202" s="291"/>
      <c r="EK202" s="291"/>
      <c r="EL202" s="291"/>
      <c r="EM202" s="291"/>
      <c r="EN202" s="291"/>
      <c r="EO202" s="291"/>
      <c r="EP202" s="291"/>
      <c r="EQ202" s="291"/>
      <c r="ER202" s="291"/>
      <c r="ES202" s="291"/>
      <c r="ET202" s="291"/>
      <c r="EU202" s="291"/>
      <c r="EV202" s="291"/>
      <c r="EW202" s="291"/>
      <c r="EX202" s="291"/>
      <c r="EY202" s="291"/>
      <c r="EZ202" s="291"/>
      <c r="FA202" s="291"/>
      <c r="FB202" s="291"/>
      <c r="FC202" s="291"/>
      <c r="FD202" s="291"/>
      <c r="FE202" s="291"/>
      <c r="FF202" s="291"/>
      <c r="FG202" s="291"/>
      <c r="FH202" s="291"/>
      <c r="FI202" s="291"/>
      <c r="FJ202" s="291"/>
      <c r="FK202" s="291"/>
      <c r="FL202" s="291"/>
      <c r="FM202" s="291"/>
      <c r="FN202" s="291"/>
      <c r="FO202" s="291"/>
      <c r="FP202" s="291"/>
      <c r="FQ202" s="291"/>
      <c r="FR202" s="291"/>
      <c r="FS202" s="291"/>
      <c r="FT202" s="291"/>
      <c r="FU202" s="291"/>
      <c r="FV202" s="291"/>
      <c r="FW202" s="291"/>
      <c r="FX202" s="291"/>
      <c r="FY202" s="291"/>
      <c r="FZ202" s="291"/>
      <c r="GA202" s="291"/>
      <c r="GB202" s="291"/>
      <c r="GC202" s="291"/>
      <c r="GD202" s="291"/>
      <c r="GE202" s="291"/>
      <c r="GF202" s="291"/>
      <c r="GG202" s="291"/>
      <c r="GH202" s="291"/>
      <c r="GI202" s="291"/>
      <c r="GJ202" s="291"/>
      <c r="GK202" s="291"/>
      <c r="GL202" s="291"/>
      <c r="GM202" s="291"/>
      <c r="GN202" s="291"/>
      <c r="GO202" s="291"/>
      <c r="GP202" s="291"/>
      <c r="GQ202" s="291"/>
      <c r="GR202" s="291"/>
      <c r="GS202" s="291"/>
      <c r="GT202" s="291"/>
      <c r="GU202" s="291"/>
      <c r="GV202" s="291"/>
      <c r="GW202" s="291"/>
      <c r="GX202" s="291"/>
      <c r="GY202" s="291"/>
      <c r="GZ202" s="291"/>
      <c r="HA202" s="291"/>
      <c r="HB202" s="291"/>
      <c r="HC202" s="291"/>
      <c r="HD202" s="291"/>
      <c r="HE202" s="291"/>
      <c r="HF202" s="291"/>
      <c r="HG202" s="291"/>
      <c r="HH202" s="291"/>
      <c r="HI202" s="291"/>
      <c r="HJ202" s="291"/>
      <c r="HK202" s="291"/>
      <c r="HL202" s="291"/>
      <c r="HM202" s="291"/>
      <c r="HN202" s="291"/>
      <c r="HO202" s="291"/>
      <c r="HP202" s="291"/>
      <c r="HQ202" s="291"/>
    </row>
    <row r="203" ht="12.0" customHeight="1">
      <c r="A203" s="281">
        <f t="shared" si="44"/>
        <v>198</v>
      </c>
      <c r="B203" s="282">
        <f>'4. Summary statistics'!B438</f>
        <v>45044</v>
      </c>
      <c r="C203" s="283" t="str">
        <f t="shared" si="22"/>
        <v>06-2023</v>
      </c>
      <c r="D203" s="284">
        <f>'4. Summary statistics'!C438</f>
        <v>44680</v>
      </c>
      <c r="E203" s="285" t="str">
        <f>'4. Summary statistics'!D438</f>
        <v>LKA36423D285</v>
      </c>
      <c r="F203" s="286">
        <f>'4. Summary statistics'!G438</f>
        <v>8301</v>
      </c>
      <c r="G203" s="287">
        <f t="shared" si="23"/>
        <v>364</v>
      </c>
      <c r="H203" s="288"/>
      <c r="I203" s="283"/>
      <c r="J203" s="289"/>
      <c r="K203" s="289"/>
      <c r="L203" s="289"/>
      <c r="M203" s="289"/>
      <c r="N203" s="289"/>
      <c r="O203" s="289"/>
      <c r="P203" s="52"/>
      <c r="Q203" s="52"/>
      <c r="R203" s="52"/>
      <c r="S203" s="202"/>
      <c r="T203" s="202"/>
      <c r="U203" s="202"/>
      <c r="V203" s="290">
        <f>'4. Summary statistics'!B438</f>
        <v>45044</v>
      </c>
      <c r="W203" s="202">
        <f t="shared" ref="W203:X203" si="1995">W202</f>
        <v>1.2178</v>
      </c>
      <c r="X203" s="202">
        <f t="shared" si="1995"/>
        <v>1.0844</v>
      </c>
      <c r="Y203" s="202"/>
      <c r="Z203" s="291">
        <f t="shared" si="25"/>
        <v>45410</v>
      </c>
      <c r="AA203" s="202">
        <f t="shared" ref="AA203:AB203" si="1996">AA202</f>
        <v>1.2178</v>
      </c>
      <c r="AB203" s="202">
        <f t="shared" si="1996"/>
        <v>1.0844</v>
      </c>
      <c r="AC203" s="202"/>
      <c r="AD203" s="291">
        <f t="shared" si="27"/>
        <v>45775</v>
      </c>
      <c r="AE203" s="202">
        <f t="shared" ref="AE203:AF203" si="1997">AE202</f>
        <v>1.2178</v>
      </c>
      <c r="AF203" s="202">
        <f t="shared" si="1997"/>
        <v>1.0844</v>
      </c>
      <c r="AG203" s="202"/>
      <c r="AH203" s="291">
        <f t="shared" si="29"/>
        <v>46140</v>
      </c>
      <c r="AI203" s="202">
        <f t="shared" ref="AI203:AJ203" si="1998">AI202</f>
        <v>1.2178</v>
      </c>
      <c r="AJ203" s="202">
        <f t="shared" si="1998"/>
        <v>1.0844</v>
      </c>
      <c r="AK203" s="202"/>
      <c r="AL203" s="291">
        <f t="shared" si="31"/>
        <v>46505</v>
      </c>
      <c r="AM203" s="202">
        <f t="shared" ref="AM203:AN203" si="1999">AM202</f>
        <v>1.2178</v>
      </c>
      <c r="AN203" s="202">
        <f t="shared" si="1999"/>
        <v>1.0844</v>
      </c>
      <c r="AO203" s="202"/>
      <c r="AP203" s="291">
        <f t="shared" si="33"/>
        <v>46871</v>
      </c>
      <c r="AQ203" s="202">
        <f t="shared" ref="AQ203:AR203" si="2000">AQ202</f>
        <v>1.2178</v>
      </c>
      <c r="AR203" s="202">
        <f t="shared" si="2000"/>
        <v>1.0844</v>
      </c>
      <c r="AS203" s="202"/>
      <c r="AT203" s="291">
        <f t="shared" si="35"/>
        <v>47236</v>
      </c>
      <c r="AU203" s="202">
        <f t="shared" ref="AU203:AV203" si="2001">AU202</f>
        <v>1.2178</v>
      </c>
      <c r="AV203" s="202">
        <f t="shared" si="2001"/>
        <v>1.0844</v>
      </c>
      <c r="AW203" s="202"/>
      <c r="AX203" s="291">
        <f t="shared" si="37"/>
        <v>47601</v>
      </c>
      <c r="AY203" s="202">
        <f t="shared" ref="AY203:AZ203" si="2002">AY202</f>
        <v>1.2178</v>
      </c>
      <c r="AZ203" s="202">
        <f t="shared" si="2002"/>
        <v>1.0844</v>
      </c>
      <c r="BA203" s="202"/>
      <c r="BB203" s="291">
        <f t="shared" si="39"/>
        <v>47966</v>
      </c>
      <c r="BC203" s="202">
        <f t="shared" ref="BC203:BD203" si="2003">BC202</f>
        <v>1.2178</v>
      </c>
      <c r="BD203" s="202">
        <f t="shared" si="2003"/>
        <v>1.0844</v>
      </c>
      <c r="BE203" s="202"/>
      <c r="BF203" s="291">
        <f t="shared" si="41"/>
        <v>48332</v>
      </c>
      <c r="BG203" s="202">
        <f t="shared" ref="BG203:BH203" si="2004">BG202</f>
        <v>1.2178</v>
      </c>
      <c r="BH203" s="202">
        <f t="shared" si="2004"/>
        <v>1.0844</v>
      </c>
      <c r="BI203" s="202"/>
      <c r="BJ203" s="291">
        <f t="shared" si="43"/>
        <v>48697</v>
      </c>
      <c r="BK203" s="291"/>
      <c r="BL203" s="291"/>
      <c r="BM203" s="291"/>
      <c r="BN203" s="291"/>
      <c r="BO203" s="291"/>
      <c r="BP203" s="291"/>
      <c r="BQ203" s="291"/>
      <c r="BR203" s="291"/>
      <c r="BS203" s="291"/>
      <c r="BT203" s="291"/>
      <c r="BU203" s="291"/>
      <c r="BV203" s="291"/>
      <c r="BW203" s="291"/>
      <c r="BX203" s="291"/>
      <c r="BY203" s="291"/>
      <c r="BZ203" s="291"/>
      <c r="CA203" s="291"/>
      <c r="CB203" s="291"/>
      <c r="CC203" s="291"/>
      <c r="CD203" s="291"/>
      <c r="CE203" s="291"/>
      <c r="CF203" s="291"/>
      <c r="CG203" s="291"/>
      <c r="CH203" s="291"/>
      <c r="CI203" s="291"/>
      <c r="CJ203" s="291"/>
      <c r="CK203" s="291"/>
      <c r="CL203" s="291"/>
      <c r="CM203" s="291"/>
      <c r="CN203" s="291"/>
      <c r="CO203" s="291"/>
      <c r="CP203" s="291"/>
      <c r="CQ203" s="291"/>
      <c r="CR203" s="291"/>
      <c r="CS203" s="291"/>
      <c r="CT203" s="291"/>
      <c r="CU203" s="291"/>
      <c r="CV203" s="291"/>
      <c r="CW203" s="291"/>
      <c r="CX203" s="291"/>
      <c r="CY203" s="291"/>
      <c r="CZ203" s="291"/>
      <c r="DA203" s="291"/>
      <c r="DB203" s="291"/>
      <c r="DC203" s="291"/>
      <c r="DD203" s="291"/>
      <c r="DE203" s="291"/>
      <c r="DF203" s="291"/>
      <c r="DG203" s="291"/>
      <c r="DH203" s="291"/>
      <c r="DI203" s="291"/>
      <c r="DJ203" s="291"/>
      <c r="DK203" s="291"/>
      <c r="DL203" s="291"/>
      <c r="DM203" s="291"/>
      <c r="DN203" s="291"/>
      <c r="DO203" s="291"/>
      <c r="DP203" s="291"/>
      <c r="DQ203" s="291"/>
      <c r="DR203" s="291"/>
      <c r="DS203" s="291"/>
      <c r="DT203" s="291"/>
      <c r="DU203" s="291"/>
      <c r="DV203" s="291"/>
      <c r="DW203" s="291"/>
      <c r="DX203" s="291"/>
      <c r="DY203" s="291"/>
      <c r="DZ203" s="291"/>
      <c r="EA203" s="291"/>
      <c r="EB203" s="291"/>
      <c r="EC203" s="291"/>
      <c r="ED203" s="291"/>
      <c r="EE203" s="291"/>
      <c r="EF203" s="291"/>
      <c r="EG203" s="291"/>
      <c r="EH203" s="291"/>
      <c r="EI203" s="291"/>
      <c r="EJ203" s="291"/>
      <c r="EK203" s="291"/>
      <c r="EL203" s="291"/>
      <c r="EM203" s="291"/>
      <c r="EN203" s="291"/>
      <c r="EO203" s="291"/>
      <c r="EP203" s="291"/>
      <c r="EQ203" s="291"/>
      <c r="ER203" s="291"/>
      <c r="ES203" s="291"/>
      <c r="ET203" s="291"/>
      <c r="EU203" s="291"/>
      <c r="EV203" s="291"/>
      <c r="EW203" s="291"/>
      <c r="EX203" s="291"/>
      <c r="EY203" s="291"/>
      <c r="EZ203" s="291"/>
      <c r="FA203" s="291"/>
      <c r="FB203" s="291"/>
      <c r="FC203" s="291"/>
      <c r="FD203" s="291"/>
      <c r="FE203" s="291"/>
      <c r="FF203" s="291"/>
      <c r="FG203" s="291"/>
      <c r="FH203" s="291"/>
      <c r="FI203" s="291"/>
      <c r="FJ203" s="291"/>
      <c r="FK203" s="291"/>
      <c r="FL203" s="291"/>
      <c r="FM203" s="291"/>
      <c r="FN203" s="291"/>
      <c r="FO203" s="291"/>
      <c r="FP203" s="291"/>
      <c r="FQ203" s="291"/>
      <c r="FR203" s="291"/>
      <c r="FS203" s="291"/>
      <c r="FT203" s="291"/>
      <c r="FU203" s="291"/>
      <c r="FV203" s="291"/>
      <c r="FW203" s="291"/>
      <c r="FX203" s="291"/>
      <c r="FY203" s="291"/>
      <c r="FZ203" s="291"/>
      <c r="GA203" s="291"/>
      <c r="GB203" s="291"/>
      <c r="GC203" s="291"/>
      <c r="GD203" s="291"/>
      <c r="GE203" s="291"/>
      <c r="GF203" s="291"/>
      <c r="GG203" s="291"/>
      <c r="GH203" s="291"/>
      <c r="GI203" s="291"/>
      <c r="GJ203" s="291"/>
      <c r="GK203" s="291"/>
      <c r="GL203" s="291"/>
      <c r="GM203" s="291"/>
      <c r="GN203" s="291"/>
      <c r="GO203" s="291"/>
      <c r="GP203" s="291"/>
      <c r="GQ203" s="291"/>
      <c r="GR203" s="291"/>
      <c r="GS203" s="291"/>
      <c r="GT203" s="291"/>
      <c r="GU203" s="291"/>
      <c r="GV203" s="291"/>
      <c r="GW203" s="291"/>
      <c r="GX203" s="291"/>
      <c r="GY203" s="291"/>
      <c r="GZ203" s="291"/>
      <c r="HA203" s="291"/>
      <c r="HB203" s="291"/>
      <c r="HC203" s="291"/>
      <c r="HD203" s="291"/>
      <c r="HE203" s="291"/>
      <c r="HF203" s="291"/>
      <c r="HG203" s="291"/>
      <c r="HH203" s="291"/>
      <c r="HI203" s="291"/>
      <c r="HJ203" s="291"/>
      <c r="HK203" s="291"/>
      <c r="HL203" s="291"/>
      <c r="HM203" s="291"/>
      <c r="HN203" s="291"/>
      <c r="HO203" s="291"/>
      <c r="HP203" s="291"/>
      <c r="HQ203" s="291"/>
    </row>
    <row r="204" ht="12.0" customHeight="1">
      <c r="A204" s="281">
        <f t="shared" si="44"/>
        <v>199</v>
      </c>
      <c r="B204" s="282">
        <f>'4. Summary statistics'!B439</f>
        <v>45051</v>
      </c>
      <c r="C204" s="283" t="str">
        <f t="shared" si="22"/>
        <v>06-2023</v>
      </c>
      <c r="D204" s="284">
        <f>'4. Summary statistics'!C439</f>
        <v>44687</v>
      </c>
      <c r="E204" s="285" t="str">
        <f>'4. Summary statistics'!D439</f>
        <v>LKA36423E051</v>
      </c>
      <c r="F204" s="286">
        <f>'4. Summary statistics'!G439</f>
        <v>13863</v>
      </c>
      <c r="G204" s="287">
        <f t="shared" si="23"/>
        <v>364</v>
      </c>
      <c r="H204" s="288"/>
      <c r="I204" s="283"/>
      <c r="J204" s="289"/>
      <c r="K204" s="289"/>
      <c r="L204" s="289"/>
      <c r="M204" s="289"/>
      <c r="N204" s="289"/>
      <c r="O204" s="289"/>
      <c r="P204" s="52"/>
      <c r="Q204" s="52"/>
      <c r="R204" s="52"/>
      <c r="S204" s="202"/>
      <c r="T204" s="202"/>
      <c r="U204" s="202"/>
      <c r="V204" s="290">
        <f>'4. Summary statistics'!B439</f>
        <v>45051</v>
      </c>
      <c r="W204" s="202">
        <f t="shared" ref="W204:X204" si="2005">W203</f>
        <v>1.2178</v>
      </c>
      <c r="X204" s="202">
        <f t="shared" si="2005"/>
        <v>1.0844</v>
      </c>
      <c r="Y204" s="202"/>
      <c r="Z204" s="291">
        <f t="shared" si="25"/>
        <v>45417</v>
      </c>
      <c r="AA204" s="202">
        <f t="shared" ref="AA204:AB204" si="2006">AA203</f>
        <v>1.2178</v>
      </c>
      <c r="AB204" s="202">
        <f t="shared" si="2006"/>
        <v>1.0844</v>
      </c>
      <c r="AC204" s="202"/>
      <c r="AD204" s="291">
        <f t="shared" si="27"/>
        <v>45782</v>
      </c>
      <c r="AE204" s="202">
        <f t="shared" ref="AE204:AF204" si="2007">AE203</f>
        <v>1.2178</v>
      </c>
      <c r="AF204" s="202">
        <f t="shared" si="2007"/>
        <v>1.0844</v>
      </c>
      <c r="AG204" s="202"/>
      <c r="AH204" s="291">
        <f t="shared" si="29"/>
        <v>46147</v>
      </c>
      <c r="AI204" s="202">
        <f t="shared" ref="AI204:AJ204" si="2008">AI203</f>
        <v>1.2178</v>
      </c>
      <c r="AJ204" s="202">
        <f t="shared" si="2008"/>
        <v>1.0844</v>
      </c>
      <c r="AK204" s="202"/>
      <c r="AL204" s="291">
        <f t="shared" si="31"/>
        <v>46512</v>
      </c>
      <c r="AM204" s="202">
        <f t="shared" ref="AM204:AN204" si="2009">AM203</f>
        <v>1.2178</v>
      </c>
      <c r="AN204" s="202">
        <f t="shared" si="2009"/>
        <v>1.0844</v>
      </c>
      <c r="AO204" s="202"/>
      <c r="AP204" s="291">
        <f t="shared" si="33"/>
        <v>46878</v>
      </c>
      <c r="AQ204" s="202">
        <f t="shared" ref="AQ204:AR204" si="2010">AQ203</f>
        <v>1.2178</v>
      </c>
      <c r="AR204" s="202">
        <f t="shared" si="2010"/>
        <v>1.0844</v>
      </c>
      <c r="AS204" s="202"/>
      <c r="AT204" s="291">
        <f t="shared" si="35"/>
        <v>47243</v>
      </c>
      <c r="AU204" s="202">
        <f t="shared" ref="AU204:AV204" si="2011">AU203</f>
        <v>1.2178</v>
      </c>
      <c r="AV204" s="202">
        <f t="shared" si="2011"/>
        <v>1.0844</v>
      </c>
      <c r="AW204" s="202"/>
      <c r="AX204" s="291">
        <f t="shared" si="37"/>
        <v>47608</v>
      </c>
      <c r="AY204" s="202">
        <f t="shared" ref="AY204:AZ204" si="2012">AY203</f>
        <v>1.2178</v>
      </c>
      <c r="AZ204" s="202">
        <f t="shared" si="2012"/>
        <v>1.0844</v>
      </c>
      <c r="BA204" s="202"/>
      <c r="BB204" s="291">
        <f t="shared" si="39"/>
        <v>47973</v>
      </c>
      <c r="BC204" s="202">
        <f t="shared" ref="BC204:BD204" si="2013">BC203</f>
        <v>1.2178</v>
      </c>
      <c r="BD204" s="202">
        <f t="shared" si="2013"/>
        <v>1.0844</v>
      </c>
      <c r="BE204" s="202"/>
      <c r="BF204" s="291">
        <f t="shared" si="41"/>
        <v>48339</v>
      </c>
      <c r="BG204" s="202">
        <f t="shared" ref="BG204:BH204" si="2014">BG203</f>
        <v>1.2178</v>
      </c>
      <c r="BH204" s="202">
        <f t="shared" si="2014"/>
        <v>1.0844</v>
      </c>
      <c r="BI204" s="202"/>
      <c r="BJ204" s="291">
        <f t="shared" si="43"/>
        <v>48704</v>
      </c>
      <c r="BK204" s="291"/>
      <c r="BL204" s="291"/>
      <c r="BM204" s="291"/>
      <c r="BN204" s="291"/>
      <c r="BO204" s="291"/>
      <c r="BP204" s="291"/>
      <c r="BQ204" s="291"/>
      <c r="BR204" s="291"/>
      <c r="BS204" s="291"/>
      <c r="BT204" s="291"/>
      <c r="BU204" s="291"/>
      <c r="BV204" s="291"/>
      <c r="BW204" s="291"/>
      <c r="BX204" s="291"/>
      <c r="BY204" s="291"/>
      <c r="BZ204" s="291"/>
      <c r="CA204" s="291"/>
      <c r="CB204" s="291"/>
      <c r="CC204" s="291"/>
      <c r="CD204" s="291"/>
      <c r="CE204" s="291"/>
      <c r="CF204" s="291"/>
      <c r="CG204" s="291"/>
      <c r="CH204" s="291"/>
      <c r="CI204" s="291"/>
      <c r="CJ204" s="291"/>
      <c r="CK204" s="291"/>
      <c r="CL204" s="291"/>
      <c r="CM204" s="291"/>
      <c r="CN204" s="291"/>
      <c r="CO204" s="291"/>
      <c r="CP204" s="291"/>
      <c r="CQ204" s="291"/>
      <c r="CR204" s="291"/>
      <c r="CS204" s="291"/>
      <c r="CT204" s="291"/>
      <c r="CU204" s="291"/>
      <c r="CV204" s="291"/>
      <c r="CW204" s="291"/>
      <c r="CX204" s="291"/>
      <c r="CY204" s="291"/>
      <c r="CZ204" s="291"/>
      <c r="DA204" s="291"/>
      <c r="DB204" s="291"/>
      <c r="DC204" s="291"/>
      <c r="DD204" s="291"/>
      <c r="DE204" s="291"/>
      <c r="DF204" s="291"/>
      <c r="DG204" s="291"/>
      <c r="DH204" s="291"/>
      <c r="DI204" s="291"/>
      <c r="DJ204" s="291"/>
      <c r="DK204" s="291"/>
      <c r="DL204" s="291"/>
      <c r="DM204" s="291"/>
      <c r="DN204" s="291"/>
      <c r="DO204" s="291"/>
      <c r="DP204" s="291"/>
      <c r="DQ204" s="291"/>
      <c r="DR204" s="291"/>
      <c r="DS204" s="291"/>
      <c r="DT204" s="291"/>
      <c r="DU204" s="291"/>
      <c r="DV204" s="291"/>
      <c r="DW204" s="291"/>
      <c r="DX204" s="291"/>
      <c r="DY204" s="291"/>
      <c r="DZ204" s="291"/>
      <c r="EA204" s="291"/>
      <c r="EB204" s="291"/>
      <c r="EC204" s="291"/>
      <c r="ED204" s="291"/>
      <c r="EE204" s="291"/>
      <c r="EF204" s="291"/>
      <c r="EG204" s="291"/>
      <c r="EH204" s="291"/>
      <c r="EI204" s="291"/>
      <c r="EJ204" s="291"/>
      <c r="EK204" s="291"/>
      <c r="EL204" s="291"/>
      <c r="EM204" s="291"/>
      <c r="EN204" s="291"/>
      <c r="EO204" s="291"/>
      <c r="EP204" s="291"/>
      <c r="EQ204" s="291"/>
      <c r="ER204" s="291"/>
      <c r="ES204" s="291"/>
      <c r="ET204" s="291"/>
      <c r="EU204" s="291"/>
      <c r="EV204" s="291"/>
      <c r="EW204" s="291"/>
      <c r="EX204" s="291"/>
      <c r="EY204" s="291"/>
      <c r="EZ204" s="291"/>
      <c r="FA204" s="291"/>
      <c r="FB204" s="291"/>
      <c r="FC204" s="291"/>
      <c r="FD204" s="291"/>
      <c r="FE204" s="291"/>
      <c r="FF204" s="291"/>
      <c r="FG204" s="291"/>
      <c r="FH204" s="291"/>
      <c r="FI204" s="291"/>
      <c r="FJ204" s="291"/>
      <c r="FK204" s="291"/>
      <c r="FL204" s="291"/>
      <c r="FM204" s="291"/>
      <c r="FN204" s="291"/>
      <c r="FO204" s="291"/>
      <c r="FP204" s="291"/>
      <c r="FQ204" s="291"/>
      <c r="FR204" s="291"/>
      <c r="FS204" s="291"/>
      <c r="FT204" s="291"/>
      <c r="FU204" s="291"/>
      <c r="FV204" s="291"/>
      <c r="FW204" s="291"/>
      <c r="FX204" s="291"/>
      <c r="FY204" s="291"/>
      <c r="FZ204" s="291"/>
      <c r="GA204" s="291"/>
      <c r="GB204" s="291"/>
      <c r="GC204" s="291"/>
      <c r="GD204" s="291"/>
      <c r="GE204" s="291"/>
      <c r="GF204" s="291"/>
      <c r="GG204" s="291"/>
      <c r="GH204" s="291"/>
      <c r="GI204" s="291"/>
      <c r="GJ204" s="291"/>
      <c r="GK204" s="291"/>
      <c r="GL204" s="291"/>
      <c r="GM204" s="291"/>
      <c r="GN204" s="291"/>
      <c r="GO204" s="291"/>
      <c r="GP204" s="291"/>
      <c r="GQ204" s="291"/>
      <c r="GR204" s="291"/>
      <c r="GS204" s="291"/>
      <c r="GT204" s="291"/>
      <c r="GU204" s="291"/>
      <c r="GV204" s="291"/>
      <c r="GW204" s="291"/>
      <c r="GX204" s="291"/>
      <c r="GY204" s="291"/>
      <c r="GZ204" s="291"/>
      <c r="HA204" s="291"/>
      <c r="HB204" s="291"/>
      <c r="HC204" s="291"/>
      <c r="HD204" s="291"/>
      <c r="HE204" s="291"/>
      <c r="HF204" s="291"/>
      <c r="HG204" s="291"/>
      <c r="HH204" s="291"/>
      <c r="HI204" s="291"/>
      <c r="HJ204" s="291"/>
      <c r="HK204" s="291"/>
      <c r="HL204" s="291"/>
      <c r="HM204" s="291"/>
      <c r="HN204" s="291"/>
      <c r="HO204" s="291"/>
      <c r="HP204" s="291"/>
      <c r="HQ204" s="291"/>
    </row>
    <row r="205" ht="12.0" customHeight="1">
      <c r="A205" s="281">
        <f t="shared" si="44"/>
        <v>200</v>
      </c>
      <c r="B205" s="282">
        <f>'4. Summary statistics'!B440</f>
        <v>45058</v>
      </c>
      <c r="C205" s="283" t="str">
        <f t="shared" si="22"/>
        <v>06-2023</v>
      </c>
      <c r="D205" s="284">
        <f>'4. Summary statistics'!C440</f>
        <v>44694</v>
      </c>
      <c r="E205" s="285" t="str">
        <f>'4. Summary statistics'!D440</f>
        <v>LKA36423E127</v>
      </c>
      <c r="F205" s="286">
        <f>'4. Summary statistics'!G440</f>
        <v>15147</v>
      </c>
      <c r="G205" s="287">
        <f t="shared" si="23"/>
        <v>364</v>
      </c>
      <c r="H205" s="288"/>
      <c r="I205" s="283"/>
      <c r="J205" s="289"/>
      <c r="K205" s="289"/>
      <c r="L205" s="289"/>
      <c r="M205" s="289"/>
      <c r="N205" s="289"/>
      <c r="O205" s="289"/>
      <c r="P205" s="52"/>
      <c r="Q205" s="52"/>
      <c r="R205" s="52"/>
      <c r="S205" s="202"/>
      <c r="T205" s="202"/>
      <c r="U205" s="202"/>
      <c r="V205" s="290">
        <f>'4. Summary statistics'!B440</f>
        <v>45058</v>
      </c>
      <c r="W205" s="202">
        <f t="shared" ref="W205:X205" si="2015">W204</f>
        <v>1.2178</v>
      </c>
      <c r="X205" s="202">
        <f t="shared" si="2015"/>
        <v>1.0844</v>
      </c>
      <c r="Y205" s="202"/>
      <c r="Z205" s="291">
        <f t="shared" si="25"/>
        <v>45424</v>
      </c>
      <c r="AA205" s="202">
        <f t="shared" ref="AA205:AB205" si="2016">AA204</f>
        <v>1.2178</v>
      </c>
      <c r="AB205" s="202">
        <f t="shared" si="2016"/>
        <v>1.0844</v>
      </c>
      <c r="AC205" s="202"/>
      <c r="AD205" s="291">
        <f t="shared" si="27"/>
        <v>45789</v>
      </c>
      <c r="AE205" s="202">
        <f t="shared" ref="AE205:AF205" si="2017">AE204</f>
        <v>1.2178</v>
      </c>
      <c r="AF205" s="202">
        <f t="shared" si="2017"/>
        <v>1.0844</v>
      </c>
      <c r="AG205" s="202"/>
      <c r="AH205" s="291">
        <f t="shared" si="29"/>
        <v>46154</v>
      </c>
      <c r="AI205" s="202">
        <f t="shared" ref="AI205:AJ205" si="2018">AI204</f>
        <v>1.2178</v>
      </c>
      <c r="AJ205" s="202">
        <f t="shared" si="2018"/>
        <v>1.0844</v>
      </c>
      <c r="AK205" s="202"/>
      <c r="AL205" s="291">
        <f t="shared" si="31"/>
        <v>46519</v>
      </c>
      <c r="AM205" s="202">
        <f t="shared" ref="AM205:AN205" si="2019">AM204</f>
        <v>1.2178</v>
      </c>
      <c r="AN205" s="202">
        <f t="shared" si="2019"/>
        <v>1.0844</v>
      </c>
      <c r="AO205" s="202"/>
      <c r="AP205" s="291">
        <f t="shared" si="33"/>
        <v>46885</v>
      </c>
      <c r="AQ205" s="202">
        <f t="shared" ref="AQ205:AR205" si="2020">AQ204</f>
        <v>1.2178</v>
      </c>
      <c r="AR205" s="202">
        <f t="shared" si="2020"/>
        <v>1.0844</v>
      </c>
      <c r="AS205" s="202"/>
      <c r="AT205" s="291">
        <f t="shared" si="35"/>
        <v>47250</v>
      </c>
      <c r="AU205" s="202">
        <f t="shared" ref="AU205:AV205" si="2021">AU204</f>
        <v>1.2178</v>
      </c>
      <c r="AV205" s="202">
        <f t="shared" si="2021"/>
        <v>1.0844</v>
      </c>
      <c r="AW205" s="202"/>
      <c r="AX205" s="291">
        <f t="shared" si="37"/>
        <v>47615</v>
      </c>
      <c r="AY205" s="202">
        <f t="shared" ref="AY205:AZ205" si="2022">AY204</f>
        <v>1.2178</v>
      </c>
      <c r="AZ205" s="202">
        <f t="shared" si="2022"/>
        <v>1.0844</v>
      </c>
      <c r="BA205" s="202"/>
      <c r="BB205" s="291">
        <f t="shared" si="39"/>
        <v>47980</v>
      </c>
      <c r="BC205" s="202">
        <f t="shared" ref="BC205:BD205" si="2023">BC204</f>
        <v>1.2178</v>
      </c>
      <c r="BD205" s="202">
        <f t="shared" si="2023"/>
        <v>1.0844</v>
      </c>
      <c r="BE205" s="202"/>
      <c r="BF205" s="291">
        <f t="shared" si="41"/>
        <v>48346</v>
      </c>
      <c r="BG205" s="202">
        <f t="shared" ref="BG205:BH205" si="2024">BG204</f>
        <v>1.2178</v>
      </c>
      <c r="BH205" s="202">
        <f t="shared" si="2024"/>
        <v>1.0844</v>
      </c>
      <c r="BI205" s="202"/>
      <c r="BJ205" s="291">
        <f t="shared" si="43"/>
        <v>48711</v>
      </c>
      <c r="BK205" s="291"/>
      <c r="BL205" s="291"/>
      <c r="BM205" s="291"/>
      <c r="BN205" s="291"/>
      <c r="BO205" s="291"/>
      <c r="BP205" s="291"/>
      <c r="BQ205" s="291"/>
      <c r="BR205" s="291"/>
      <c r="BS205" s="291"/>
      <c r="BT205" s="291"/>
      <c r="BU205" s="291"/>
      <c r="BV205" s="291"/>
      <c r="BW205" s="291"/>
      <c r="BX205" s="291"/>
      <c r="BY205" s="291"/>
      <c r="BZ205" s="291"/>
      <c r="CA205" s="291"/>
      <c r="CB205" s="291"/>
      <c r="CC205" s="291"/>
      <c r="CD205" s="291"/>
      <c r="CE205" s="291"/>
      <c r="CF205" s="291"/>
      <c r="CG205" s="291"/>
      <c r="CH205" s="291"/>
      <c r="CI205" s="291"/>
      <c r="CJ205" s="291"/>
      <c r="CK205" s="291"/>
      <c r="CL205" s="291"/>
      <c r="CM205" s="291"/>
      <c r="CN205" s="291"/>
      <c r="CO205" s="291"/>
      <c r="CP205" s="291"/>
      <c r="CQ205" s="291"/>
      <c r="CR205" s="291"/>
      <c r="CS205" s="291"/>
      <c r="CT205" s="291"/>
      <c r="CU205" s="291"/>
      <c r="CV205" s="291"/>
      <c r="CW205" s="291"/>
      <c r="CX205" s="291"/>
      <c r="CY205" s="291"/>
      <c r="CZ205" s="291"/>
      <c r="DA205" s="291"/>
      <c r="DB205" s="291"/>
      <c r="DC205" s="291"/>
      <c r="DD205" s="291"/>
      <c r="DE205" s="291"/>
      <c r="DF205" s="291"/>
      <c r="DG205" s="291"/>
      <c r="DH205" s="291"/>
      <c r="DI205" s="291"/>
      <c r="DJ205" s="291"/>
      <c r="DK205" s="291"/>
      <c r="DL205" s="291"/>
      <c r="DM205" s="291"/>
      <c r="DN205" s="291"/>
      <c r="DO205" s="291"/>
      <c r="DP205" s="291"/>
      <c r="DQ205" s="291"/>
      <c r="DR205" s="291"/>
      <c r="DS205" s="291"/>
      <c r="DT205" s="291"/>
      <c r="DU205" s="291"/>
      <c r="DV205" s="291"/>
      <c r="DW205" s="291"/>
      <c r="DX205" s="291"/>
      <c r="DY205" s="291"/>
      <c r="DZ205" s="291"/>
      <c r="EA205" s="291"/>
      <c r="EB205" s="291"/>
      <c r="EC205" s="291"/>
      <c r="ED205" s="291"/>
      <c r="EE205" s="291"/>
      <c r="EF205" s="291"/>
      <c r="EG205" s="291"/>
      <c r="EH205" s="291"/>
      <c r="EI205" s="291"/>
      <c r="EJ205" s="291"/>
      <c r="EK205" s="291"/>
      <c r="EL205" s="291"/>
      <c r="EM205" s="291"/>
      <c r="EN205" s="291"/>
      <c r="EO205" s="291"/>
      <c r="EP205" s="291"/>
      <c r="EQ205" s="291"/>
      <c r="ER205" s="291"/>
      <c r="ES205" s="291"/>
      <c r="ET205" s="291"/>
      <c r="EU205" s="291"/>
      <c r="EV205" s="291"/>
      <c r="EW205" s="291"/>
      <c r="EX205" s="291"/>
      <c r="EY205" s="291"/>
      <c r="EZ205" s="291"/>
      <c r="FA205" s="291"/>
      <c r="FB205" s="291"/>
      <c r="FC205" s="291"/>
      <c r="FD205" s="291"/>
      <c r="FE205" s="291"/>
      <c r="FF205" s="291"/>
      <c r="FG205" s="291"/>
      <c r="FH205" s="291"/>
      <c r="FI205" s="291"/>
      <c r="FJ205" s="291"/>
      <c r="FK205" s="291"/>
      <c r="FL205" s="291"/>
      <c r="FM205" s="291"/>
      <c r="FN205" s="291"/>
      <c r="FO205" s="291"/>
      <c r="FP205" s="291"/>
      <c r="FQ205" s="291"/>
      <c r="FR205" s="291"/>
      <c r="FS205" s="291"/>
      <c r="FT205" s="291"/>
      <c r="FU205" s="291"/>
      <c r="FV205" s="291"/>
      <c r="FW205" s="291"/>
      <c r="FX205" s="291"/>
      <c r="FY205" s="291"/>
      <c r="FZ205" s="291"/>
      <c r="GA205" s="291"/>
      <c r="GB205" s="291"/>
      <c r="GC205" s="291"/>
      <c r="GD205" s="291"/>
      <c r="GE205" s="291"/>
      <c r="GF205" s="291"/>
      <c r="GG205" s="291"/>
      <c r="GH205" s="291"/>
      <c r="GI205" s="291"/>
      <c r="GJ205" s="291"/>
      <c r="GK205" s="291"/>
      <c r="GL205" s="291"/>
      <c r="GM205" s="291"/>
      <c r="GN205" s="291"/>
      <c r="GO205" s="291"/>
      <c r="GP205" s="291"/>
      <c r="GQ205" s="291"/>
      <c r="GR205" s="291"/>
      <c r="GS205" s="291"/>
      <c r="GT205" s="291"/>
      <c r="GU205" s="291"/>
      <c r="GV205" s="291"/>
      <c r="GW205" s="291"/>
      <c r="GX205" s="291"/>
      <c r="GY205" s="291"/>
      <c r="GZ205" s="291"/>
      <c r="HA205" s="291"/>
      <c r="HB205" s="291"/>
      <c r="HC205" s="291"/>
      <c r="HD205" s="291"/>
      <c r="HE205" s="291"/>
      <c r="HF205" s="291"/>
      <c r="HG205" s="291"/>
      <c r="HH205" s="291"/>
      <c r="HI205" s="291"/>
      <c r="HJ205" s="291"/>
      <c r="HK205" s="291"/>
      <c r="HL205" s="291"/>
      <c r="HM205" s="291"/>
      <c r="HN205" s="291"/>
      <c r="HO205" s="291"/>
      <c r="HP205" s="291"/>
      <c r="HQ205" s="291"/>
    </row>
    <row r="206" ht="12.0" customHeight="1">
      <c r="A206" s="281">
        <f t="shared" si="44"/>
        <v>201</v>
      </c>
      <c r="B206" s="282">
        <f>'4. Summary statistics'!B441</f>
        <v>45065</v>
      </c>
      <c r="C206" s="283" t="str">
        <f t="shared" si="22"/>
        <v>06-2023</v>
      </c>
      <c r="D206" s="284">
        <f>'4. Summary statistics'!C441</f>
        <v>44701</v>
      </c>
      <c r="E206" s="285" t="str">
        <f>'4. Summary statistics'!D441</f>
        <v>LKA36423E192</v>
      </c>
      <c r="F206" s="286">
        <f>'4. Summary statistics'!G441</f>
        <v>6626</v>
      </c>
      <c r="G206" s="287">
        <f t="shared" si="23"/>
        <v>364</v>
      </c>
      <c r="H206" s="288"/>
      <c r="I206" s="283"/>
      <c r="J206" s="289"/>
      <c r="K206" s="289"/>
      <c r="L206" s="289"/>
      <c r="M206" s="289"/>
      <c r="N206" s="289"/>
      <c r="O206" s="289"/>
      <c r="P206" s="52"/>
      <c r="Q206" s="52"/>
      <c r="R206" s="52"/>
      <c r="S206" s="202"/>
      <c r="T206" s="202"/>
      <c r="U206" s="202"/>
      <c r="V206" s="290">
        <f>'4. Summary statistics'!B441</f>
        <v>45065</v>
      </c>
      <c r="W206" s="202">
        <f t="shared" ref="W206:X206" si="2025">W205</f>
        <v>1.2178</v>
      </c>
      <c r="X206" s="202">
        <f t="shared" si="2025"/>
        <v>1.0844</v>
      </c>
      <c r="Y206" s="202"/>
      <c r="Z206" s="291">
        <f t="shared" si="25"/>
        <v>45431</v>
      </c>
      <c r="AA206" s="202">
        <f t="shared" ref="AA206:AB206" si="2026">AA205</f>
        <v>1.2178</v>
      </c>
      <c r="AB206" s="202">
        <f t="shared" si="2026"/>
        <v>1.0844</v>
      </c>
      <c r="AC206" s="202"/>
      <c r="AD206" s="291">
        <f t="shared" si="27"/>
        <v>45796</v>
      </c>
      <c r="AE206" s="202">
        <f t="shared" ref="AE206:AF206" si="2027">AE205</f>
        <v>1.2178</v>
      </c>
      <c r="AF206" s="202">
        <f t="shared" si="2027"/>
        <v>1.0844</v>
      </c>
      <c r="AG206" s="202"/>
      <c r="AH206" s="291">
        <f t="shared" si="29"/>
        <v>46161</v>
      </c>
      <c r="AI206" s="202">
        <f t="shared" ref="AI206:AJ206" si="2028">AI205</f>
        <v>1.2178</v>
      </c>
      <c r="AJ206" s="202">
        <f t="shared" si="2028"/>
        <v>1.0844</v>
      </c>
      <c r="AK206" s="202"/>
      <c r="AL206" s="291">
        <f t="shared" si="31"/>
        <v>46526</v>
      </c>
      <c r="AM206" s="202">
        <f t="shared" ref="AM206:AN206" si="2029">AM205</f>
        <v>1.2178</v>
      </c>
      <c r="AN206" s="202">
        <f t="shared" si="2029"/>
        <v>1.0844</v>
      </c>
      <c r="AO206" s="202"/>
      <c r="AP206" s="291">
        <f t="shared" si="33"/>
        <v>46892</v>
      </c>
      <c r="AQ206" s="202">
        <f t="shared" ref="AQ206:AR206" si="2030">AQ205</f>
        <v>1.2178</v>
      </c>
      <c r="AR206" s="202">
        <f t="shared" si="2030"/>
        <v>1.0844</v>
      </c>
      <c r="AS206" s="202"/>
      <c r="AT206" s="291">
        <f t="shared" si="35"/>
        <v>47257</v>
      </c>
      <c r="AU206" s="202">
        <f t="shared" ref="AU206:AV206" si="2031">AU205</f>
        <v>1.2178</v>
      </c>
      <c r="AV206" s="202">
        <f t="shared" si="2031"/>
        <v>1.0844</v>
      </c>
      <c r="AW206" s="202"/>
      <c r="AX206" s="291">
        <f t="shared" si="37"/>
        <v>47622</v>
      </c>
      <c r="AY206" s="202">
        <f t="shared" ref="AY206:AZ206" si="2032">AY205</f>
        <v>1.2178</v>
      </c>
      <c r="AZ206" s="202">
        <f t="shared" si="2032"/>
        <v>1.0844</v>
      </c>
      <c r="BA206" s="202"/>
      <c r="BB206" s="291">
        <f t="shared" si="39"/>
        <v>47987</v>
      </c>
      <c r="BC206" s="202">
        <f t="shared" ref="BC206:BD206" si="2033">BC205</f>
        <v>1.2178</v>
      </c>
      <c r="BD206" s="202">
        <f t="shared" si="2033"/>
        <v>1.0844</v>
      </c>
      <c r="BE206" s="202"/>
      <c r="BF206" s="291">
        <f t="shared" si="41"/>
        <v>48353</v>
      </c>
      <c r="BG206" s="202">
        <f t="shared" ref="BG206:BH206" si="2034">BG205</f>
        <v>1.2178</v>
      </c>
      <c r="BH206" s="202">
        <f t="shared" si="2034"/>
        <v>1.0844</v>
      </c>
      <c r="BI206" s="202"/>
      <c r="BJ206" s="291">
        <f t="shared" si="43"/>
        <v>48718</v>
      </c>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1"/>
      <c r="DY206" s="291"/>
      <c r="DZ206" s="291"/>
      <c r="EA206" s="291"/>
      <c r="EB206" s="291"/>
      <c r="EC206" s="291"/>
      <c r="ED206" s="291"/>
      <c r="EE206" s="291"/>
      <c r="EF206" s="291"/>
      <c r="EG206" s="291"/>
      <c r="EH206" s="291"/>
      <c r="EI206" s="291"/>
      <c r="EJ206" s="291"/>
      <c r="EK206" s="291"/>
      <c r="EL206" s="291"/>
      <c r="EM206" s="291"/>
      <c r="EN206" s="291"/>
      <c r="EO206" s="291"/>
      <c r="EP206" s="291"/>
      <c r="EQ206" s="291"/>
      <c r="ER206" s="291"/>
      <c r="ES206" s="291"/>
      <c r="ET206" s="291"/>
      <c r="EU206" s="291"/>
      <c r="EV206" s="291"/>
      <c r="EW206" s="291"/>
      <c r="EX206" s="291"/>
      <c r="EY206" s="291"/>
      <c r="EZ206" s="291"/>
      <c r="FA206" s="291"/>
      <c r="FB206" s="291"/>
      <c r="FC206" s="291"/>
      <c r="FD206" s="291"/>
      <c r="FE206" s="291"/>
      <c r="FF206" s="291"/>
      <c r="FG206" s="291"/>
      <c r="FH206" s="291"/>
      <c r="FI206" s="291"/>
      <c r="FJ206" s="291"/>
      <c r="FK206" s="291"/>
      <c r="FL206" s="291"/>
      <c r="FM206" s="291"/>
      <c r="FN206" s="291"/>
      <c r="FO206" s="291"/>
      <c r="FP206" s="291"/>
      <c r="FQ206" s="291"/>
      <c r="FR206" s="291"/>
      <c r="FS206" s="291"/>
      <c r="FT206" s="291"/>
      <c r="FU206" s="291"/>
      <c r="FV206" s="291"/>
      <c r="FW206" s="291"/>
      <c r="FX206" s="291"/>
      <c r="FY206" s="291"/>
      <c r="FZ206" s="291"/>
      <c r="GA206" s="291"/>
      <c r="GB206" s="291"/>
      <c r="GC206" s="291"/>
      <c r="GD206" s="291"/>
      <c r="GE206" s="291"/>
      <c r="GF206" s="291"/>
      <c r="GG206" s="291"/>
      <c r="GH206" s="291"/>
      <c r="GI206" s="291"/>
      <c r="GJ206" s="291"/>
      <c r="GK206" s="291"/>
      <c r="GL206" s="291"/>
      <c r="GM206" s="291"/>
      <c r="GN206" s="291"/>
      <c r="GO206" s="291"/>
      <c r="GP206" s="291"/>
      <c r="GQ206" s="291"/>
      <c r="GR206" s="291"/>
      <c r="GS206" s="291"/>
      <c r="GT206" s="291"/>
      <c r="GU206" s="291"/>
      <c r="GV206" s="291"/>
      <c r="GW206" s="291"/>
      <c r="GX206" s="291"/>
      <c r="GY206" s="291"/>
      <c r="GZ206" s="291"/>
      <c r="HA206" s="291"/>
      <c r="HB206" s="291"/>
      <c r="HC206" s="291"/>
      <c r="HD206" s="291"/>
      <c r="HE206" s="291"/>
      <c r="HF206" s="291"/>
      <c r="HG206" s="291"/>
      <c r="HH206" s="291"/>
      <c r="HI206" s="291"/>
      <c r="HJ206" s="291"/>
      <c r="HK206" s="291"/>
      <c r="HL206" s="291"/>
      <c r="HM206" s="291"/>
      <c r="HN206" s="291"/>
      <c r="HO206" s="291"/>
      <c r="HP206" s="291"/>
      <c r="HQ206" s="291"/>
    </row>
    <row r="207" ht="12.0" customHeight="1">
      <c r="A207" s="281">
        <f t="shared" si="44"/>
        <v>202</v>
      </c>
      <c r="B207" s="282">
        <f>'4. Summary statistics'!B442</f>
        <v>45072</v>
      </c>
      <c r="C207" s="283" t="str">
        <f t="shared" si="22"/>
        <v>06-2023</v>
      </c>
      <c r="D207" s="284">
        <f>'4. Summary statistics'!C442</f>
        <v>44708</v>
      </c>
      <c r="E207" s="285" t="str">
        <f>'4. Summary statistics'!D442</f>
        <v>LKA36423E267</v>
      </c>
      <c r="F207" s="286">
        <f>'4. Summary statistics'!G442</f>
        <v>25612</v>
      </c>
      <c r="G207" s="287">
        <f t="shared" si="23"/>
        <v>364</v>
      </c>
      <c r="H207" s="288"/>
      <c r="I207" s="283"/>
      <c r="J207" s="289"/>
      <c r="K207" s="289"/>
      <c r="L207" s="289"/>
      <c r="M207" s="289"/>
      <c r="N207" s="289"/>
      <c r="O207" s="289"/>
      <c r="P207" s="52"/>
      <c r="Q207" s="52"/>
      <c r="R207" s="52"/>
      <c r="S207" s="202"/>
      <c r="T207" s="202"/>
      <c r="U207" s="202"/>
      <c r="V207" s="290">
        <f>'4. Summary statistics'!B442</f>
        <v>45072</v>
      </c>
      <c r="W207" s="202">
        <f t="shared" ref="W207:X207" si="2035">W206</f>
        <v>1.2178</v>
      </c>
      <c r="X207" s="202">
        <f t="shared" si="2035"/>
        <v>1.0844</v>
      </c>
      <c r="Y207" s="202"/>
      <c r="Z207" s="291">
        <f t="shared" si="25"/>
        <v>45438</v>
      </c>
      <c r="AA207" s="202">
        <f t="shared" ref="AA207:AB207" si="2036">AA206</f>
        <v>1.2178</v>
      </c>
      <c r="AB207" s="202">
        <f t="shared" si="2036"/>
        <v>1.0844</v>
      </c>
      <c r="AC207" s="202"/>
      <c r="AD207" s="291">
        <f t="shared" si="27"/>
        <v>45803</v>
      </c>
      <c r="AE207" s="202">
        <f t="shared" ref="AE207:AF207" si="2037">AE206</f>
        <v>1.2178</v>
      </c>
      <c r="AF207" s="202">
        <f t="shared" si="2037"/>
        <v>1.0844</v>
      </c>
      <c r="AG207" s="202"/>
      <c r="AH207" s="291">
        <f t="shared" si="29"/>
        <v>46168</v>
      </c>
      <c r="AI207" s="202">
        <f t="shared" ref="AI207:AJ207" si="2038">AI206</f>
        <v>1.2178</v>
      </c>
      <c r="AJ207" s="202">
        <f t="shared" si="2038"/>
        <v>1.0844</v>
      </c>
      <c r="AK207" s="202"/>
      <c r="AL207" s="291">
        <f t="shared" si="31"/>
        <v>46533</v>
      </c>
      <c r="AM207" s="202">
        <f t="shared" ref="AM207:AN207" si="2039">AM206</f>
        <v>1.2178</v>
      </c>
      <c r="AN207" s="202">
        <f t="shared" si="2039"/>
        <v>1.0844</v>
      </c>
      <c r="AO207" s="202"/>
      <c r="AP207" s="291">
        <f t="shared" si="33"/>
        <v>46899</v>
      </c>
      <c r="AQ207" s="202">
        <f t="shared" ref="AQ207:AR207" si="2040">AQ206</f>
        <v>1.2178</v>
      </c>
      <c r="AR207" s="202">
        <f t="shared" si="2040"/>
        <v>1.0844</v>
      </c>
      <c r="AS207" s="202"/>
      <c r="AT207" s="291">
        <f t="shared" si="35"/>
        <v>47264</v>
      </c>
      <c r="AU207" s="202">
        <f t="shared" ref="AU207:AV207" si="2041">AU206</f>
        <v>1.2178</v>
      </c>
      <c r="AV207" s="202">
        <f t="shared" si="2041"/>
        <v>1.0844</v>
      </c>
      <c r="AW207" s="202"/>
      <c r="AX207" s="291">
        <f t="shared" si="37"/>
        <v>47629</v>
      </c>
      <c r="AY207" s="202">
        <f t="shared" ref="AY207:AZ207" si="2042">AY206</f>
        <v>1.2178</v>
      </c>
      <c r="AZ207" s="202">
        <f t="shared" si="2042"/>
        <v>1.0844</v>
      </c>
      <c r="BA207" s="202"/>
      <c r="BB207" s="291">
        <f t="shared" si="39"/>
        <v>47994</v>
      </c>
      <c r="BC207" s="202">
        <f t="shared" ref="BC207:BD207" si="2043">BC206</f>
        <v>1.2178</v>
      </c>
      <c r="BD207" s="202">
        <f t="shared" si="2043"/>
        <v>1.0844</v>
      </c>
      <c r="BE207" s="202"/>
      <c r="BF207" s="291">
        <f t="shared" si="41"/>
        <v>48360</v>
      </c>
      <c r="BG207" s="202">
        <f t="shared" ref="BG207:BH207" si="2044">BG206</f>
        <v>1.2178</v>
      </c>
      <c r="BH207" s="202">
        <f t="shared" si="2044"/>
        <v>1.0844</v>
      </c>
      <c r="BI207" s="202"/>
      <c r="BJ207" s="291">
        <f t="shared" si="43"/>
        <v>48725</v>
      </c>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1"/>
      <c r="DY207" s="291"/>
      <c r="DZ207" s="291"/>
      <c r="EA207" s="291"/>
      <c r="EB207" s="291"/>
      <c r="EC207" s="291"/>
      <c r="ED207" s="291"/>
      <c r="EE207" s="291"/>
      <c r="EF207" s="291"/>
      <c r="EG207" s="291"/>
      <c r="EH207" s="291"/>
      <c r="EI207" s="291"/>
      <c r="EJ207" s="291"/>
      <c r="EK207" s="291"/>
      <c r="EL207" s="291"/>
      <c r="EM207" s="291"/>
      <c r="EN207" s="291"/>
      <c r="EO207" s="291"/>
      <c r="EP207" s="291"/>
      <c r="EQ207" s="291"/>
      <c r="ER207" s="291"/>
      <c r="ES207" s="291"/>
      <c r="ET207" s="291"/>
      <c r="EU207" s="291"/>
      <c r="EV207" s="291"/>
      <c r="EW207" s="291"/>
      <c r="EX207" s="291"/>
      <c r="EY207" s="291"/>
      <c r="EZ207" s="291"/>
      <c r="FA207" s="291"/>
      <c r="FB207" s="291"/>
      <c r="FC207" s="291"/>
      <c r="FD207" s="291"/>
      <c r="FE207" s="291"/>
      <c r="FF207" s="291"/>
      <c r="FG207" s="291"/>
      <c r="FH207" s="291"/>
      <c r="FI207" s="291"/>
      <c r="FJ207" s="291"/>
      <c r="FK207" s="291"/>
      <c r="FL207" s="291"/>
      <c r="FM207" s="291"/>
      <c r="FN207" s="291"/>
      <c r="FO207" s="291"/>
      <c r="FP207" s="291"/>
      <c r="FQ207" s="291"/>
      <c r="FR207" s="291"/>
      <c r="FS207" s="291"/>
      <c r="FT207" s="291"/>
      <c r="FU207" s="291"/>
      <c r="FV207" s="291"/>
      <c r="FW207" s="291"/>
      <c r="FX207" s="291"/>
      <c r="FY207" s="291"/>
      <c r="FZ207" s="291"/>
      <c r="GA207" s="291"/>
      <c r="GB207" s="291"/>
      <c r="GC207" s="291"/>
      <c r="GD207" s="291"/>
      <c r="GE207" s="291"/>
      <c r="GF207" s="291"/>
      <c r="GG207" s="291"/>
      <c r="GH207" s="291"/>
      <c r="GI207" s="291"/>
      <c r="GJ207" s="291"/>
      <c r="GK207" s="291"/>
      <c r="GL207" s="291"/>
      <c r="GM207" s="291"/>
      <c r="GN207" s="291"/>
      <c r="GO207" s="291"/>
      <c r="GP207" s="291"/>
      <c r="GQ207" s="291"/>
      <c r="GR207" s="291"/>
      <c r="GS207" s="291"/>
      <c r="GT207" s="291"/>
      <c r="GU207" s="291"/>
      <c r="GV207" s="291"/>
      <c r="GW207" s="291"/>
      <c r="GX207" s="291"/>
      <c r="GY207" s="291"/>
      <c r="GZ207" s="291"/>
      <c r="HA207" s="291"/>
      <c r="HB207" s="291"/>
      <c r="HC207" s="291"/>
      <c r="HD207" s="291"/>
      <c r="HE207" s="291"/>
      <c r="HF207" s="291"/>
      <c r="HG207" s="291"/>
      <c r="HH207" s="291"/>
      <c r="HI207" s="291"/>
      <c r="HJ207" s="291"/>
      <c r="HK207" s="291"/>
      <c r="HL207" s="291"/>
      <c r="HM207" s="291"/>
      <c r="HN207" s="291"/>
      <c r="HO207" s="291"/>
      <c r="HP207" s="291"/>
      <c r="HQ207" s="291"/>
    </row>
    <row r="208" ht="12.0" customHeight="1">
      <c r="A208" s="281">
        <f t="shared" si="44"/>
        <v>203</v>
      </c>
      <c r="B208" s="282">
        <f>'4. Summary statistics'!B443</f>
        <v>45079</v>
      </c>
      <c r="C208" s="283" t="str">
        <f t="shared" si="22"/>
        <v>06-2023</v>
      </c>
      <c r="D208" s="284">
        <f>'4. Summary statistics'!C443</f>
        <v>44715</v>
      </c>
      <c r="E208" s="285" t="str">
        <f>'4. Summary statistics'!D443</f>
        <v>LKA36423F025</v>
      </c>
      <c r="F208" s="286">
        <f>'4. Summary statistics'!G443</f>
        <v>20574</v>
      </c>
      <c r="G208" s="287">
        <f t="shared" si="23"/>
        <v>364</v>
      </c>
      <c r="H208" s="288"/>
      <c r="I208" s="283"/>
      <c r="J208" s="289"/>
      <c r="K208" s="289"/>
      <c r="L208" s="289"/>
      <c r="M208" s="289"/>
      <c r="N208" s="289"/>
      <c r="O208" s="289"/>
      <c r="P208" s="52"/>
      <c r="Q208" s="52"/>
      <c r="R208" s="52"/>
      <c r="S208" s="202"/>
      <c r="T208" s="202"/>
      <c r="U208" s="202"/>
      <c r="V208" s="290">
        <f>'4. Summary statistics'!B443</f>
        <v>45079</v>
      </c>
      <c r="W208" s="202">
        <f t="shared" ref="W208:X208" si="2045">W207</f>
        <v>1.2178</v>
      </c>
      <c r="X208" s="202">
        <f t="shared" si="2045"/>
        <v>1.0844</v>
      </c>
      <c r="Y208" s="202"/>
      <c r="Z208" s="291">
        <f t="shared" si="25"/>
        <v>45445</v>
      </c>
      <c r="AA208" s="202">
        <f t="shared" ref="AA208:AB208" si="2046">AA207</f>
        <v>1.2178</v>
      </c>
      <c r="AB208" s="202">
        <f t="shared" si="2046"/>
        <v>1.0844</v>
      </c>
      <c r="AC208" s="202"/>
      <c r="AD208" s="291">
        <f t="shared" si="27"/>
        <v>45810</v>
      </c>
      <c r="AE208" s="202">
        <f t="shared" ref="AE208:AF208" si="2047">AE207</f>
        <v>1.2178</v>
      </c>
      <c r="AF208" s="202">
        <f t="shared" si="2047"/>
        <v>1.0844</v>
      </c>
      <c r="AG208" s="202"/>
      <c r="AH208" s="291">
        <f t="shared" si="29"/>
        <v>46175</v>
      </c>
      <c r="AI208" s="202">
        <f t="shared" ref="AI208:AJ208" si="2048">AI207</f>
        <v>1.2178</v>
      </c>
      <c r="AJ208" s="202">
        <f t="shared" si="2048"/>
        <v>1.0844</v>
      </c>
      <c r="AK208" s="202"/>
      <c r="AL208" s="291">
        <f t="shared" si="31"/>
        <v>46540</v>
      </c>
      <c r="AM208" s="202">
        <f t="shared" ref="AM208:AN208" si="2049">AM207</f>
        <v>1.2178</v>
      </c>
      <c r="AN208" s="202">
        <f t="shared" si="2049"/>
        <v>1.0844</v>
      </c>
      <c r="AO208" s="202"/>
      <c r="AP208" s="291">
        <f t="shared" si="33"/>
        <v>46906</v>
      </c>
      <c r="AQ208" s="202">
        <f t="shared" ref="AQ208:AR208" si="2050">AQ207</f>
        <v>1.2178</v>
      </c>
      <c r="AR208" s="202">
        <f t="shared" si="2050"/>
        <v>1.0844</v>
      </c>
      <c r="AS208" s="202"/>
      <c r="AT208" s="291">
        <f t="shared" si="35"/>
        <v>47271</v>
      </c>
      <c r="AU208" s="202">
        <f t="shared" ref="AU208:AV208" si="2051">AU207</f>
        <v>1.2178</v>
      </c>
      <c r="AV208" s="202">
        <f t="shared" si="2051"/>
        <v>1.0844</v>
      </c>
      <c r="AW208" s="202"/>
      <c r="AX208" s="291">
        <f t="shared" si="37"/>
        <v>47636</v>
      </c>
      <c r="AY208" s="202">
        <f t="shared" ref="AY208:AZ208" si="2052">AY207</f>
        <v>1.2178</v>
      </c>
      <c r="AZ208" s="202">
        <f t="shared" si="2052"/>
        <v>1.0844</v>
      </c>
      <c r="BA208" s="202"/>
      <c r="BB208" s="291">
        <f t="shared" si="39"/>
        <v>48001</v>
      </c>
      <c r="BC208" s="202">
        <f t="shared" ref="BC208:BD208" si="2053">BC207</f>
        <v>1.2178</v>
      </c>
      <c r="BD208" s="202">
        <f t="shared" si="2053"/>
        <v>1.0844</v>
      </c>
      <c r="BE208" s="202"/>
      <c r="BF208" s="291">
        <f t="shared" si="41"/>
        <v>48367</v>
      </c>
      <c r="BG208" s="202">
        <f t="shared" ref="BG208:BH208" si="2054">BG207</f>
        <v>1.2178</v>
      </c>
      <c r="BH208" s="202">
        <f t="shared" si="2054"/>
        <v>1.0844</v>
      </c>
      <c r="BI208" s="202"/>
      <c r="BJ208" s="291">
        <f t="shared" si="43"/>
        <v>48732</v>
      </c>
      <c r="BK208" s="291"/>
      <c r="BL208" s="291"/>
      <c r="BM208" s="291"/>
      <c r="BN208" s="291"/>
      <c r="BO208" s="291"/>
      <c r="BP208" s="291"/>
      <c r="BQ208" s="291"/>
      <c r="BR208" s="291"/>
      <c r="BS208" s="291"/>
      <c r="BT208" s="291"/>
      <c r="BU208" s="291"/>
      <c r="BV208" s="291"/>
      <c r="BW208" s="291"/>
      <c r="BX208" s="291"/>
      <c r="BY208" s="291"/>
      <c r="BZ208" s="291"/>
      <c r="CA208" s="291"/>
      <c r="CB208" s="291"/>
      <c r="CC208" s="291"/>
      <c r="CD208" s="291"/>
      <c r="CE208" s="291"/>
      <c r="CF208" s="291"/>
      <c r="CG208" s="291"/>
      <c r="CH208" s="291"/>
      <c r="CI208" s="291"/>
      <c r="CJ208" s="291"/>
      <c r="CK208" s="291"/>
      <c r="CL208" s="291"/>
      <c r="CM208" s="291"/>
      <c r="CN208" s="291"/>
      <c r="CO208" s="291"/>
      <c r="CP208" s="291"/>
      <c r="CQ208" s="291"/>
      <c r="CR208" s="291"/>
      <c r="CS208" s="291"/>
      <c r="CT208" s="291"/>
      <c r="CU208" s="291"/>
      <c r="CV208" s="291"/>
      <c r="CW208" s="291"/>
      <c r="CX208" s="291"/>
      <c r="CY208" s="291"/>
      <c r="CZ208" s="291"/>
      <c r="DA208" s="291"/>
      <c r="DB208" s="291"/>
      <c r="DC208" s="291"/>
      <c r="DD208" s="291"/>
      <c r="DE208" s="291"/>
      <c r="DF208" s="291"/>
      <c r="DG208" s="291"/>
      <c r="DH208" s="291"/>
      <c r="DI208" s="291"/>
      <c r="DJ208" s="291"/>
      <c r="DK208" s="291"/>
      <c r="DL208" s="291"/>
      <c r="DM208" s="291"/>
      <c r="DN208" s="291"/>
      <c r="DO208" s="291"/>
      <c r="DP208" s="291"/>
      <c r="DQ208" s="291"/>
      <c r="DR208" s="291"/>
      <c r="DS208" s="291"/>
      <c r="DT208" s="291"/>
      <c r="DU208" s="291"/>
      <c r="DV208" s="291"/>
      <c r="DW208" s="291"/>
      <c r="DX208" s="291"/>
      <c r="DY208" s="291"/>
      <c r="DZ208" s="291"/>
      <c r="EA208" s="291"/>
      <c r="EB208" s="291"/>
      <c r="EC208" s="291"/>
      <c r="ED208" s="291"/>
      <c r="EE208" s="291"/>
      <c r="EF208" s="291"/>
      <c r="EG208" s="291"/>
      <c r="EH208" s="291"/>
      <c r="EI208" s="291"/>
      <c r="EJ208" s="291"/>
      <c r="EK208" s="291"/>
      <c r="EL208" s="291"/>
      <c r="EM208" s="291"/>
      <c r="EN208" s="291"/>
      <c r="EO208" s="291"/>
      <c r="EP208" s="291"/>
      <c r="EQ208" s="291"/>
      <c r="ER208" s="291"/>
      <c r="ES208" s="291"/>
      <c r="ET208" s="291"/>
      <c r="EU208" s="291"/>
      <c r="EV208" s="291"/>
      <c r="EW208" s="291"/>
      <c r="EX208" s="291"/>
      <c r="EY208" s="291"/>
      <c r="EZ208" s="291"/>
      <c r="FA208" s="291"/>
      <c r="FB208" s="291"/>
      <c r="FC208" s="291"/>
      <c r="FD208" s="291"/>
      <c r="FE208" s="291"/>
      <c r="FF208" s="291"/>
      <c r="FG208" s="291"/>
      <c r="FH208" s="291"/>
      <c r="FI208" s="291"/>
      <c r="FJ208" s="291"/>
      <c r="FK208" s="291"/>
      <c r="FL208" s="291"/>
      <c r="FM208" s="291"/>
      <c r="FN208" s="291"/>
      <c r="FO208" s="291"/>
      <c r="FP208" s="291"/>
      <c r="FQ208" s="291"/>
      <c r="FR208" s="291"/>
      <c r="FS208" s="291"/>
      <c r="FT208" s="291"/>
      <c r="FU208" s="291"/>
      <c r="FV208" s="291"/>
      <c r="FW208" s="291"/>
      <c r="FX208" s="291"/>
      <c r="FY208" s="291"/>
      <c r="FZ208" s="291"/>
      <c r="GA208" s="291"/>
      <c r="GB208" s="291"/>
      <c r="GC208" s="291"/>
      <c r="GD208" s="291"/>
      <c r="GE208" s="291"/>
      <c r="GF208" s="291"/>
      <c r="GG208" s="291"/>
      <c r="GH208" s="291"/>
      <c r="GI208" s="291"/>
      <c r="GJ208" s="291"/>
      <c r="GK208" s="291"/>
      <c r="GL208" s="291"/>
      <c r="GM208" s="291"/>
      <c r="GN208" s="291"/>
      <c r="GO208" s="291"/>
      <c r="GP208" s="291"/>
      <c r="GQ208" s="291"/>
      <c r="GR208" s="291"/>
      <c r="GS208" s="291"/>
      <c r="GT208" s="291"/>
      <c r="GU208" s="291"/>
      <c r="GV208" s="291"/>
      <c r="GW208" s="291"/>
      <c r="GX208" s="291"/>
      <c r="GY208" s="291"/>
      <c r="GZ208" s="291"/>
      <c r="HA208" s="291"/>
      <c r="HB208" s="291"/>
      <c r="HC208" s="291"/>
      <c r="HD208" s="291"/>
      <c r="HE208" s="291"/>
      <c r="HF208" s="291"/>
      <c r="HG208" s="291"/>
      <c r="HH208" s="291"/>
      <c r="HI208" s="291"/>
      <c r="HJ208" s="291"/>
      <c r="HK208" s="291"/>
      <c r="HL208" s="291"/>
      <c r="HM208" s="291"/>
      <c r="HN208" s="291"/>
      <c r="HO208" s="291"/>
      <c r="HP208" s="291"/>
      <c r="HQ208" s="291"/>
    </row>
    <row r="209" ht="12.0" customHeight="1">
      <c r="A209" s="281">
        <f t="shared" si="44"/>
        <v>204</v>
      </c>
      <c r="B209" s="282">
        <f>'4. Summary statistics'!B444</f>
        <v>45086</v>
      </c>
      <c r="C209" s="283" t="str">
        <f t="shared" si="22"/>
        <v>06-2023</v>
      </c>
      <c r="D209" s="284">
        <f>'4. Summary statistics'!C444</f>
        <v>44722</v>
      </c>
      <c r="E209" s="285" t="str">
        <f>'4. Summary statistics'!D444</f>
        <v>LKA36423F090</v>
      </c>
      <c r="F209" s="286">
        <f>'4. Summary statistics'!G444</f>
        <v>29647</v>
      </c>
      <c r="G209" s="287">
        <f t="shared" si="23"/>
        <v>364</v>
      </c>
      <c r="H209" s="288"/>
      <c r="I209" s="283"/>
      <c r="J209" s="289"/>
      <c r="K209" s="289"/>
      <c r="L209" s="289"/>
      <c r="M209" s="289"/>
      <c r="N209" s="289"/>
      <c r="O209" s="289"/>
      <c r="P209" s="52"/>
      <c r="Q209" s="52"/>
      <c r="R209" s="52"/>
      <c r="S209" s="202"/>
      <c r="T209" s="202"/>
      <c r="U209" s="202"/>
      <c r="V209" s="290">
        <f>'4. Summary statistics'!B444</f>
        <v>45086</v>
      </c>
      <c r="W209" s="202">
        <f t="shared" ref="W209:X209" si="2055">W208</f>
        <v>1.2178</v>
      </c>
      <c r="X209" s="202">
        <f t="shared" si="2055"/>
        <v>1.0844</v>
      </c>
      <c r="Y209" s="202"/>
      <c r="Z209" s="291">
        <f t="shared" si="25"/>
        <v>45452</v>
      </c>
      <c r="AA209" s="202">
        <f t="shared" ref="AA209:AB209" si="2056">AA208</f>
        <v>1.2178</v>
      </c>
      <c r="AB209" s="202">
        <f t="shared" si="2056"/>
        <v>1.0844</v>
      </c>
      <c r="AC209" s="202"/>
      <c r="AD209" s="291">
        <f t="shared" si="27"/>
        <v>45817</v>
      </c>
      <c r="AE209" s="202">
        <f t="shared" ref="AE209:AF209" si="2057">AE208</f>
        <v>1.2178</v>
      </c>
      <c r="AF209" s="202">
        <f t="shared" si="2057"/>
        <v>1.0844</v>
      </c>
      <c r="AG209" s="202"/>
      <c r="AH209" s="291">
        <f t="shared" si="29"/>
        <v>46182</v>
      </c>
      <c r="AI209" s="202">
        <f t="shared" ref="AI209:AJ209" si="2058">AI208</f>
        <v>1.2178</v>
      </c>
      <c r="AJ209" s="202">
        <f t="shared" si="2058"/>
        <v>1.0844</v>
      </c>
      <c r="AK209" s="202"/>
      <c r="AL209" s="291">
        <f t="shared" si="31"/>
        <v>46547</v>
      </c>
      <c r="AM209" s="202">
        <f t="shared" ref="AM209:AN209" si="2059">AM208</f>
        <v>1.2178</v>
      </c>
      <c r="AN209" s="202">
        <f t="shared" si="2059"/>
        <v>1.0844</v>
      </c>
      <c r="AO209" s="202"/>
      <c r="AP209" s="291">
        <f t="shared" si="33"/>
        <v>46913</v>
      </c>
      <c r="AQ209" s="202">
        <f t="shared" ref="AQ209:AR209" si="2060">AQ208</f>
        <v>1.2178</v>
      </c>
      <c r="AR209" s="202">
        <f t="shared" si="2060"/>
        <v>1.0844</v>
      </c>
      <c r="AS209" s="202"/>
      <c r="AT209" s="291">
        <f t="shared" si="35"/>
        <v>47278</v>
      </c>
      <c r="AU209" s="202">
        <f t="shared" ref="AU209:AV209" si="2061">AU208</f>
        <v>1.2178</v>
      </c>
      <c r="AV209" s="202">
        <f t="shared" si="2061"/>
        <v>1.0844</v>
      </c>
      <c r="AW209" s="202"/>
      <c r="AX209" s="291">
        <f t="shared" si="37"/>
        <v>47643</v>
      </c>
      <c r="AY209" s="202">
        <f t="shared" ref="AY209:AZ209" si="2062">AY208</f>
        <v>1.2178</v>
      </c>
      <c r="AZ209" s="202">
        <f t="shared" si="2062"/>
        <v>1.0844</v>
      </c>
      <c r="BA209" s="202"/>
      <c r="BB209" s="291">
        <f t="shared" si="39"/>
        <v>48008</v>
      </c>
      <c r="BC209" s="202">
        <f t="shared" ref="BC209:BD209" si="2063">BC208</f>
        <v>1.2178</v>
      </c>
      <c r="BD209" s="202">
        <f t="shared" si="2063"/>
        <v>1.0844</v>
      </c>
      <c r="BE209" s="202"/>
      <c r="BF209" s="291">
        <f t="shared" si="41"/>
        <v>48374</v>
      </c>
      <c r="BG209" s="202">
        <f t="shared" ref="BG209:BH209" si="2064">BG208</f>
        <v>1.2178</v>
      </c>
      <c r="BH209" s="202">
        <f t="shared" si="2064"/>
        <v>1.0844</v>
      </c>
      <c r="BI209" s="202"/>
      <c r="BJ209" s="291">
        <f t="shared" si="43"/>
        <v>48739</v>
      </c>
      <c r="BK209" s="291"/>
      <c r="BL209" s="291"/>
      <c r="BM209" s="291"/>
      <c r="BN209" s="291"/>
      <c r="BO209" s="291"/>
      <c r="BP209" s="291"/>
      <c r="BQ209" s="291"/>
      <c r="BR209" s="291"/>
      <c r="BS209" s="291"/>
      <c r="BT209" s="291"/>
      <c r="BU209" s="291"/>
      <c r="BV209" s="291"/>
      <c r="BW209" s="291"/>
      <c r="BX209" s="291"/>
      <c r="BY209" s="291"/>
      <c r="BZ209" s="291"/>
      <c r="CA209" s="291"/>
      <c r="CB209" s="291"/>
      <c r="CC209" s="291"/>
      <c r="CD209" s="291"/>
      <c r="CE209" s="291"/>
      <c r="CF209" s="291"/>
      <c r="CG209" s="291"/>
      <c r="CH209" s="291"/>
      <c r="CI209" s="291"/>
      <c r="CJ209" s="291"/>
      <c r="CK209" s="291"/>
      <c r="CL209" s="291"/>
      <c r="CM209" s="291"/>
      <c r="CN209" s="291"/>
      <c r="CO209" s="291"/>
      <c r="CP209" s="291"/>
      <c r="CQ209" s="291"/>
      <c r="CR209" s="291"/>
      <c r="CS209" s="291"/>
      <c r="CT209" s="291"/>
      <c r="CU209" s="291"/>
      <c r="CV209" s="291"/>
      <c r="CW209" s="291"/>
      <c r="CX209" s="291"/>
      <c r="CY209" s="291"/>
      <c r="CZ209" s="291"/>
      <c r="DA209" s="291"/>
      <c r="DB209" s="291"/>
      <c r="DC209" s="291"/>
      <c r="DD209" s="291"/>
      <c r="DE209" s="291"/>
      <c r="DF209" s="291"/>
      <c r="DG209" s="291"/>
      <c r="DH209" s="291"/>
      <c r="DI209" s="291"/>
      <c r="DJ209" s="291"/>
      <c r="DK209" s="291"/>
      <c r="DL209" s="291"/>
      <c r="DM209" s="291"/>
      <c r="DN209" s="291"/>
      <c r="DO209" s="291"/>
      <c r="DP209" s="291"/>
      <c r="DQ209" s="291"/>
      <c r="DR209" s="291"/>
      <c r="DS209" s="291"/>
      <c r="DT209" s="291"/>
      <c r="DU209" s="291"/>
      <c r="DV209" s="291"/>
      <c r="DW209" s="291"/>
      <c r="DX209" s="291"/>
      <c r="DY209" s="291"/>
      <c r="DZ209" s="291"/>
      <c r="EA209" s="291"/>
      <c r="EB209" s="291"/>
      <c r="EC209" s="291"/>
      <c r="ED209" s="291"/>
      <c r="EE209" s="291"/>
      <c r="EF209" s="291"/>
      <c r="EG209" s="291"/>
      <c r="EH209" s="291"/>
      <c r="EI209" s="291"/>
      <c r="EJ209" s="291"/>
      <c r="EK209" s="291"/>
      <c r="EL209" s="291"/>
      <c r="EM209" s="291"/>
      <c r="EN209" s="291"/>
      <c r="EO209" s="291"/>
      <c r="EP209" s="291"/>
      <c r="EQ209" s="291"/>
      <c r="ER209" s="291"/>
      <c r="ES209" s="291"/>
      <c r="ET209" s="291"/>
      <c r="EU209" s="291"/>
      <c r="EV209" s="291"/>
      <c r="EW209" s="291"/>
      <c r="EX209" s="291"/>
      <c r="EY209" s="291"/>
      <c r="EZ209" s="291"/>
      <c r="FA209" s="291"/>
      <c r="FB209" s="291"/>
      <c r="FC209" s="291"/>
      <c r="FD209" s="291"/>
      <c r="FE209" s="291"/>
      <c r="FF209" s="291"/>
      <c r="FG209" s="291"/>
      <c r="FH209" s="291"/>
      <c r="FI209" s="291"/>
      <c r="FJ209" s="291"/>
      <c r="FK209" s="291"/>
      <c r="FL209" s="291"/>
      <c r="FM209" s="291"/>
      <c r="FN209" s="291"/>
      <c r="FO209" s="291"/>
      <c r="FP209" s="291"/>
      <c r="FQ209" s="291"/>
      <c r="FR209" s="291"/>
      <c r="FS209" s="291"/>
      <c r="FT209" s="291"/>
      <c r="FU209" s="291"/>
      <c r="FV209" s="291"/>
      <c r="FW209" s="291"/>
      <c r="FX209" s="291"/>
      <c r="FY209" s="291"/>
      <c r="FZ209" s="291"/>
      <c r="GA209" s="291"/>
      <c r="GB209" s="291"/>
      <c r="GC209" s="291"/>
      <c r="GD209" s="291"/>
      <c r="GE209" s="291"/>
      <c r="GF209" s="291"/>
      <c r="GG209" s="291"/>
      <c r="GH209" s="291"/>
      <c r="GI209" s="291"/>
      <c r="GJ209" s="291"/>
      <c r="GK209" s="291"/>
      <c r="GL209" s="291"/>
      <c r="GM209" s="291"/>
      <c r="GN209" s="291"/>
      <c r="GO209" s="291"/>
      <c r="GP209" s="291"/>
      <c r="GQ209" s="291"/>
      <c r="GR209" s="291"/>
      <c r="GS209" s="291"/>
      <c r="GT209" s="291"/>
      <c r="GU209" s="291"/>
      <c r="GV209" s="291"/>
      <c r="GW209" s="291"/>
      <c r="GX209" s="291"/>
      <c r="GY209" s="291"/>
      <c r="GZ209" s="291"/>
      <c r="HA209" s="291"/>
      <c r="HB209" s="291"/>
      <c r="HC209" s="291"/>
      <c r="HD209" s="291"/>
      <c r="HE209" s="291"/>
      <c r="HF209" s="291"/>
      <c r="HG209" s="291"/>
      <c r="HH209" s="291"/>
      <c r="HI209" s="291"/>
      <c r="HJ209" s="291"/>
      <c r="HK209" s="291"/>
      <c r="HL209" s="291"/>
      <c r="HM209" s="291"/>
      <c r="HN209" s="291"/>
      <c r="HO209" s="291"/>
      <c r="HP209" s="291"/>
      <c r="HQ209" s="291"/>
    </row>
    <row r="210" ht="12.0" customHeight="1">
      <c r="A210" s="281">
        <f t="shared" si="44"/>
        <v>205</v>
      </c>
      <c r="B210" s="282">
        <f>'4. Summary statistics'!B445</f>
        <v>45093</v>
      </c>
      <c r="C210" s="283" t="str">
        <f t="shared" si="22"/>
        <v>06-2023</v>
      </c>
      <c r="D210" s="284">
        <f>'4. Summary statistics'!C445</f>
        <v>44729</v>
      </c>
      <c r="E210" s="285" t="str">
        <f>'4. Summary statistics'!D445</f>
        <v>LKA36423F165</v>
      </c>
      <c r="F210" s="286">
        <f>'4. Summary statistics'!G445</f>
        <v>18344</v>
      </c>
      <c r="G210" s="287">
        <f t="shared" si="23"/>
        <v>364</v>
      </c>
      <c r="H210" s="288"/>
      <c r="I210" s="283"/>
      <c r="J210" s="289"/>
      <c r="K210" s="289"/>
      <c r="L210" s="289"/>
      <c r="M210" s="289"/>
      <c r="N210" s="289"/>
      <c r="O210" s="289"/>
      <c r="P210" s="52"/>
      <c r="Q210" s="52"/>
      <c r="R210" s="52"/>
      <c r="S210" s="202"/>
      <c r="T210" s="202"/>
      <c r="U210" s="202"/>
      <c r="V210" s="290">
        <f>'4. Summary statistics'!B445</f>
        <v>45093</v>
      </c>
      <c r="W210" s="202">
        <f t="shared" ref="W210:X210" si="2065">W209</f>
        <v>1.2178</v>
      </c>
      <c r="X210" s="202">
        <f t="shared" si="2065"/>
        <v>1.0844</v>
      </c>
      <c r="Y210" s="202"/>
      <c r="Z210" s="291">
        <f t="shared" si="25"/>
        <v>45459</v>
      </c>
      <c r="AA210" s="202">
        <f t="shared" ref="AA210:AB210" si="2066">AA209</f>
        <v>1.2178</v>
      </c>
      <c r="AB210" s="202">
        <f t="shared" si="2066"/>
        <v>1.0844</v>
      </c>
      <c r="AC210" s="202"/>
      <c r="AD210" s="291">
        <f t="shared" si="27"/>
        <v>45824</v>
      </c>
      <c r="AE210" s="202">
        <f t="shared" ref="AE210:AF210" si="2067">AE209</f>
        <v>1.2178</v>
      </c>
      <c r="AF210" s="202">
        <f t="shared" si="2067"/>
        <v>1.0844</v>
      </c>
      <c r="AG210" s="202"/>
      <c r="AH210" s="291">
        <f t="shared" si="29"/>
        <v>46189</v>
      </c>
      <c r="AI210" s="202">
        <f t="shared" ref="AI210:AJ210" si="2068">AI209</f>
        <v>1.2178</v>
      </c>
      <c r="AJ210" s="202">
        <f t="shared" si="2068"/>
        <v>1.0844</v>
      </c>
      <c r="AK210" s="202"/>
      <c r="AL210" s="291">
        <f t="shared" si="31"/>
        <v>46554</v>
      </c>
      <c r="AM210" s="202">
        <f t="shared" ref="AM210:AN210" si="2069">AM209</f>
        <v>1.2178</v>
      </c>
      <c r="AN210" s="202">
        <f t="shared" si="2069"/>
        <v>1.0844</v>
      </c>
      <c r="AO210" s="202"/>
      <c r="AP210" s="291">
        <f t="shared" si="33"/>
        <v>46920</v>
      </c>
      <c r="AQ210" s="202">
        <f t="shared" ref="AQ210:AR210" si="2070">AQ209</f>
        <v>1.2178</v>
      </c>
      <c r="AR210" s="202">
        <f t="shared" si="2070"/>
        <v>1.0844</v>
      </c>
      <c r="AS210" s="202"/>
      <c r="AT210" s="291">
        <f t="shared" si="35"/>
        <v>47285</v>
      </c>
      <c r="AU210" s="202">
        <f t="shared" ref="AU210:AV210" si="2071">AU209</f>
        <v>1.2178</v>
      </c>
      <c r="AV210" s="202">
        <f t="shared" si="2071"/>
        <v>1.0844</v>
      </c>
      <c r="AW210" s="202"/>
      <c r="AX210" s="291">
        <f t="shared" si="37"/>
        <v>47650</v>
      </c>
      <c r="AY210" s="202">
        <f t="shared" ref="AY210:AZ210" si="2072">AY209</f>
        <v>1.2178</v>
      </c>
      <c r="AZ210" s="202">
        <f t="shared" si="2072"/>
        <v>1.0844</v>
      </c>
      <c r="BA210" s="202"/>
      <c r="BB210" s="291">
        <f t="shared" si="39"/>
        <v>48015</v>
      </c>
      <c r="BC210" s="202">
        <f t="shared" ref="BC210:BD210" si="2073">BC209</f>
        <v>1.2178</v>
      </c>
      <c r="BD210" s="202">
        <f t="shared" si="2073"/>
        <v>1.0844</v>
      </c>
      <c r="BE210" s="202"/>
      <c r="BF210" s="291">
        <f t="shared" si="41"/>
        <v>48381</v>
      </c>
      <c r="BG210" s="202">
        <f t="shared" ref="BG210:BH210" si="2074">BG209</f>
        <v>1.2178</v>
      </c>
      <c r="BH210" s="202">
        <f t="shared" si="2074"/>
        <v>1.0844</v>
      </c>
      <c r="BI210" s="202"/>
      <c r="BJ210" s="291">
        <f t="shared" si="43"/>
        <v>48746</v>
      </c>
      <c r="BK210" s="291"/>
      <c r="BL210" s="291"/>
      <c r="BM210" s="291"/>
      <c r="BN210" s="291"/>
      <c r="BO210" s="291"/>
      <c r="BP210" s="291"/>
      <c r="BQ210" s="291"/>
      <c r="BR210" s="291"/>
      <c r="BS210" s="291"/>
      <c r="BT210" s="291"/>
      <c r="BU210" s="291"/>
      <c r="BV210" s="291"/>
      <c r="BW210" s="291"/>
      <c r="BX210" s="291"/>
      <c r="BY210" s="291"/>
      <c r="BZ210" s="291"/>
      <c r="CA210" s="291"/>
      <c r="CB210" s="291"/>
      <c r="CC210" s="291"/>
      <c r="CD210" s="291"/>
      <c r="CE210" s="291"/>
      <c r="CF210" s="291"/>
      <c r="CG210" s="291"/>
      <c r="CH210" s="291"/>
      <c r="CI210" s="291"/>
      <c r="CJ210" s="291"/>
      <c r="CK210" s="291"/>
      <c r="CL210" s="291"/>
      <c r="CM210" s="291"/>
      <c r="CN210" s="291"/>
      <c r="CO210" s="291"/>
      <c r="CP210" s="291"/>
      <c r="CQ210" s="291"/>
      <c r="CR210" s="291"/>
      <c r="CS210" s="291"/>
      <c r="CT210" s="291"/>
      <c r="CU210" s="291"/>
      <c r="CV210" s="291"/>
      <c r="CW210" s="291"/>
      <c r="CX210" s="291"/>
      <c r="CY210" s="291"/>
      <c r="CZ210" s="291"/>
      <c r="DA210" s="291"/>
      <c r="DB210" s="291"/>
      <c r="DC210" s="291"/>
      <c r="DD210" s="291"/>
      <c r="DE210" s="291"/>
      <c r="DF210" s="291"/>
      <c r="DG210" s="291"/>
      <c r="DH210" s="291"/>
      <c r="DI210" s="291"/>
      <c r="DJ210" s="291"/>
      <c r="DK210" s="291"/>
      <c r="DL210" s="291"/>
      <c r="DM210" s="291"/>
      <c r="DN210" s="291"/>
      <c r="DO210" s="291"/>
      <c r="DP210" s="291"/>
      <c r="DQ210" s="291"/>
      <c r="DR210" s="291"/>
      <c r="DS210" s="291"/>
      <c r="DT210" s="291"/>
      <c r="DU210" s="291"/>
      <c r="DV210" s="291"/>
      <c r="DW210" s="291"/>
      <c r="DX210" s="291"/>
      <c r="DY210" s="291"/>
      <c r="DZ210" s="291"/>
      <c r="EA210" s="291"/>
      <c r="EB210" s="291"/>
      <c r="EC210" s="291"/>
      <c r="ED210" s="291"/>
      <c r="EE210" s="291"/>
      <c r="EF210" s="291"/>
      <c r="EG210" s="291"/>
      <c r="EH210" s="291"/>
      <c r="EI210" s="291"/>
      <c r="EJ210" s="291"/>
      <c r="EK210" s="291"/>
      <c r="EL210" s="291"/>
      <c r="EM210" s="291"/>
      <c r="EN210" s="291"/>
      <c r="EO210" s="291"/>
      <c r="EP210" s="291"/>
      <c r="EQ210" s="291"/>
      <c r="ER210" s="291"/>
      <c r="ES210" s="291"/>
      <c r="ET210" s="291"/>
      <c r="EU210" s="291"/>
      <c r="EV210" s="291"/>
      <c r="EW210" s="291"/>
      <c r="EX210" s="291"/>
      <c r="EY210" s="291"/>
      <c r="EZ210" s="291"/>
      <c r="FA210" s="291"/>
      <c r="FB210" s="291"/>
      <c r="FC210" s="291"/>
      <c r="FD210" s="291"/>
      <c r="FE210" s="291"/>
      <c r="FF210" s="291"/>
      <c r="FG210" s="291"/>
      <c r="FH210" s="291"/>
      <c r="FI210" s="291"/>
      <c r="FJ210" s="291"/>
      <c r="FK210" s="291"/>
      <c r="FL210" s="291"/>
      <c r="FM210" s="291"/>
      <c r="FN210" s="291"/>
      <c r="FO210" s="291"/>
      <c r="FP210" s="291"/>
      <c r="FQ210" s="291"/>
      <c r="FR210" s="291"/>
      <c r="FS210" s="291"/>
      <c r="FT210" s="291"/>
      <c r="FU210" s="291"/>
      <c r="FV210" s="291"/>
      <c r="FW210" s="291"/>
      <c r="FX210" s="291"/>
      <c r="FY210" s="291"/>
      <c r="FZ210" s="291"/>
      <c r="GA210" s="291"/>
      <c r="GB210" s="291"/>
      <c r="GC210" s="291"/>
      <c r="GD210" s="291"/>
      <c r="GE210" s="291"/>
      <c r="GF210" s="291"/>
      <c r="GG210" s="291"/>
      <c r="GH210" s="291"/>
      <c r="GI210" s="291"/>
      <c r="GJ210" s="291"/>
      <c r="GK210" s="291"/>
      <c r="GL210" s="291"/>
      <c r="GM210" s="291"/>
      <c r="GN210" s="291"/>
      <c r="GO210" s="291"/>
      <c r="GP210" s="291"/>
      <c r="GQ210" s="291"/>
      <c r="GR210" s="291"/>
      <c r="GS210" s="291"/>
      <c r="GT210" s="291"/>
      <c r="GU210" s="291"/>
      <c r="GV210" s="291"/>
      <c r="GW210" s="291"/>
      <c r="GX210" s="291"/>
      <c r="GY210" s="291"/>
      <c r="GZ210" s="291"/>
      <c r="HA210" s="291"/>
      <c r="HB210" s="291"/>
      <c r="HC210" s="291"/>
      <c r="HD210" s="291"/>
      <c r="HE210" s="291"/>
      <c r="HF210" s="291"/>
      <c r="HG210" s="291"/>
      <c r="HH210" s="291"/>
      <c r="HI210" s="291"/>
      <c r="HJ210" s="291"/>
      <c r="HK210" s="291"/>
      <c r="HL210" s="291"/>
      <c r="HM210" s="291"/>
      <c r="HN210" s="291"/>
      <c r="HO210" s="291"/>
      <c r="HP210" s="291"/>
      <c r="HQ210" s="291"/>
    </row>
    <row r="211" ht="12.0" customHeight="1">
      <c r="A211" s="281">
        <f t="shared" si="44"/>
        <v>206</v>
      </c>
      <c r="B211" s="282">
        <f>'4. Summary statistics'!B446</f>
        <v>45100</v>
      </c>
      <c r="C211" s="283" t="str">
        <f t="shared" si="22"/>
        <v>06-2023</v>
      </c>
      <c r="D211" s="284">
        <f>'4. Summary statistics'!C446</f>
        <v>44736</v>
      </c>
      <c r="E211" s="285" t="str">
        <f>'4. Summary statistics'!D446</f>
        <v>LKA36423F231</v>
      </c>
      <c r="F211" s="286">
        <f>'4. Summary statistics'!G446</f>
        <v>5436</v>
      </c>
      <c r="G211" s="287">
        <f t="shared" si="23"/>
        <v>364</v>
      </c>
      <c r="H211" s="288"/>
      <c r="I211" s="283"/>
      <c r="J211" s="289"/>
      <c r="K211" s="289"/>
      <c r="L211" s="289"/>
      <c r="M211" s="289"/>
      <c r="N211" s="289"/>
      <c r="O211" s="289"/>
      <c r="P211" s="52"/>
      <c r="Q211" s="52"/>
      <c r="R211" s="52"/>
      <c r="S211" s="202"/>
      <c r="T211" s="202"/>
      <c r="U211" s="202"/>
      <c r="V211" s="290">
        <f>'4. Summary statistics'!B446</f>
        <v>45100</v>
      </c>
      <c r="W211" s="202">
        <f t="shared" ref="W211:X211" si="2075">W210</f>
        <v>1.2178</v>
      </c>
      <c r="X211" s="202">
        <f t="shared" si="2075"/>
        <v>1.0844</v>
      </c>
      <c r="Y211" s="202"/>
      <c r="Z211" s="291">
        <f t="shared" si="25"/>
        <v>45466</v>
      </c>
      <c r="AA211" s="202">
        <f t="shared" ref="AA211:AB211" si="2076">AA210</f>
        <v>1.2178</v>
      </c>
      <c r="AB211" s="202">
        <f t="shared" si="2076"/>
        <v>1.0844</v>
      </c>
      <c r="AC211" s="202"/>
      <c r="AD211" s="291">
        <f t="shared" si="27"/>
        <v>45831</v>
      </c>
      <c r="AE211" s="202">
        <f t="shared" ref="AE211:AF211" si="2077">AE210</f>
        <v>1.2178</v>
      </c>
      <c r="AF211" s="202">
        <f t="shared" si="2077"/>
        <v>1.0844</v>
      </c>
      <c r="AG211" s="202"/>
      <c r="AH211" s="291">
        <f t="shared" si="29"/>
        <v>46196</v>
      </c>
      <c r="AI211" s="202">
        <f t="shared" ref="AI211:AJ211" si="2078">AI210</f>
        <v>1.2178</v>
      </c>
      <c r="AJ211" s="202">
        <f t="shared" si="2078"/>
        <v>1.0844</v>
      </c>
      <c r="AK211" s="202"/>
      <c r="AL211" s="291">
        <f t="shared" si="31"/>
        <v>46561</v>
      </c>
      <c r="AM211" s="202">
        <f t="shared" ref="AM211:AN211" si="2079">AM210</f>
        <v>1.2178</v>
      </c>
      <c r="AN211" s="202">
        <f t="shared" si="2079"/>
        <v>1.0844</v>
      </c>
      <c r="AO211" s="202"/>
      <c r="AP211" s="291">
        <f t="shared" si="33"/>
        <v>46927</v>
      </c>
      <c r="AQ211" s="202">
        <f t="shared" ref="AQ211:AR211" si="2080">AQ210</f>
        <v>1.2178</v>
      </c>
      <c r="AR211" s="202">
        <f t="shared" si="2080"/>
        <v>1.0844</v>
      </c>
      <c r="AS211" s="202"/>
      <c r="AT211" s="291">
        <f t="shared" si="35"/>
        <v>47292</v>
      </c>
      <c r="AU211" s="202">
        <f t="shared" ref="AU211:AV211" si="2081">AU210</f>
        <v>1.2178</v>
      </c>
      <c r="AV211" s="202">
        <f t="shared" si="2081"/>
        <v>1.0844</v>
      </c>
      <c r="AW211" s="202"/>
      <c r="AX211" s="291">
        <f t="shared" si="37"/>
        <v>47657</v>
      </c>
      <c r="AY211" s="202">
        <f t="shared" ref="AY211:AZ211" si="2082">AY210</f>
        <v>1.2178</v>
      </c>
      <c r="AZ211" s="202">
        <f t="shared" si="2082"/>
        <v>1.0844</v>
      </c>
      <c r="BA211" s="202"/>
      <c r="BB211" s="291">
        <f t="shared" si="39"/>
        <v>48022</v>
      </c>
      <c r="BC211" s="202">
        <f t="shared" ref="BC211:BD211" si="2083">BC210</f>
        <v>1.2178</v>
      </c>
      <c r="BD211" s="202">
        <f t="shared" si="2083"/>
        <v>1.0844</v>
      </c>
      <c r="BE211" s="202"/>
      <c r="BF211" s="291">
        <f t="shared" si="41"/>
        <v>48388</v>
      </c>
      <c r="BG211" s="202">
        <f t="shared" ref="BG211:BH211" si="2084">BG210</f>
        <v>1.2178</v>
      </c>
      <c r="BH211" s="202">
        <f t="shared" si="2084"/>
        <v>1.0844</v>
      </c>
      <c r="BI211" s="202"/>
      <c r="BJ211" s="291">
        <f t="shared" si="43"/>
        <v>48753</v>
      </c>
      <c r="BK211" s="291"/>
      <c r="BL211" s="291"/>
      <c r="BM211" s="291"/>
      <c r="BN211" s="291"/>
      <c r="BO211" s="291"/>
      <c r="BP211" s="291"/>
      <c r="BQ211" s="291"/>
      <c r="BR211" s="291"/>
      <c r="BS211" s="291"/>
      <c r="BT211" s="291"/>
      <c r="BU211" s="291"/>
      <c r="BV211" s="291"/>
      <c r="BW211" s="291"/>
      <c r="BX211" s="291"/>
      <c r="BY211" s="291"/>
      <c r="BZ211" s="291"/>
      <c r="CA211" s="291"/>
      <c r="CB211" s="291"/>
      <c r="CC211" s="291"/>
      <c r="CD211" s="291"/>
      <c r="CE211" s="291"/>
      <c r="CF211" s="291"/>
      <c r="CG211" s="291"/>
      <c r="CH211" s="291"/>
      <c r="CI211" s="291"/>
      <c r="CJ211" s="291"/>
      <c r="CK211" s="291"/>
      <c r="CL211" s="291"/>
      <c r="CM211" s="291"/>
      <c r="CN211" s="291"/>
      <c r="CO211" s="291"/>
      <c r="CP211" s="291"/>
      <c r="CQ211" s="291"/>
      <c r="CR211" s="291"/>
      <c r="CS211" s="291"/>
      <c r="CT211" s="291"/>
      <c r="CU211" s="291"/>
      <c r="CV211" s="291"/>
      <c r="CW211" s="291"/>
      <c r="CX211" s="291"/>
      <c r="CY211" s="291"/>
      <c r="CZ211" s="291"/>
      <c r="DA211" s="291"/>
      <c r="DB211" s="291"/>
      <c r="DC211" s="291"/>
      <c r="DD211" s="291"/>
      <c r="DE211" s="291"/>
      <c r="DF211" s="291"/>
      <c r="DG211" s="291"/>
      <c r="DH211" s="291"/>
      <c r="DI211" s="291"/>
      <c r="DJ211" s="291"/>
      <c r="DK211" s="291"/>
      <c r="DL211" s="291"/>
      <c r="DM211" s="291"/>
      <c r="DN211" s="291"/>
      <c r="DO211" s="291"/>
      <c r="DP211" s="291"/>
      <c r="DQ211" s="291"/>
      <c r="DR211" s="291"/>
      <c r="DS211" s="291"/>
      <c r="DT211" s="291"/>
      <c r="DU211" s="291"/>
      <c r="DV211" s="291"/>
      <c r="DW211" s="291"/>
      <c r="DX211" s="291"/>
      <c r="DY211" s="291"/>
      <c r="DZ211" s="291"/>
      <c r="EA211" s="291"/>
      <c r="EB211" s="291"/>
      <c r="EC211" s="291"/>
      <c r="ED211" s="291"/>
      <c r="EE211" s="291"/>
      <c r="EF211" s="291"/>
      <c r="EG211" s="291"/>
      <c r="EH211" s="291"/>
      <c r="EI211" s="291"/>
      <c r="EJ211" s="291"/>
      <c r="EK211" s="291"/>
      <c r="EL211" s="291"/>
      <c r="EM211" s="291"/>
      <c r="EN211" s="291"/>
      <c r="EO211" s="291"/>
      <c r="EP211" s="291"/>
      <c r="EQ211" s="291"/>
      <c r="ER211" s="291"/>
      <c r="ES211" s="291"/>
      <c r="ET211" s="291"/>
      <c r="EU211" s="291"/>
      <c r="EV211" s="291"/>
      <c r="EW211" s="291"/>
      <c r="EX211" s="291"/>
      <c r="EY211" s="291"/>
      <c r="EZ211" s="291"/>
      <c r="FA211" s="291"/>
      <c r="FB211" s="291"/>
      <c r="FC211" s="291"/>
      <c r="FD211" s="291"/>
      <c r="FE211" s="291"/>
      <c r="FF211" s="291"/>
      <c r="FG211" s="291"/>
      <c r="FH211" s="291"/>
      <c r="FI211" s="291"/>
      <c r="FJ211" s="291"/>
      <c r="FK211" s="291"/>
      <c r="FL211" s="291"/>
      <c r="FM211" s="291"/>
      <c r="FN211" s="291"/>
      <c r="FO211" s="291"/>
      <c r="FP211" s="291"/>
      <c r="FQ211" s="291"/>
      <c r="FR211" s="291"/>
      <c r="FS211" s="291"/>
      <c r="FT211" s="291"/>
      <c r="FU211" s="291"/>
      <c r="FV211" s="291"/>
      <c r="FW211" s="291"/>
      <c r="FX211" s="291"/>
      <c r="FY211" s="291"/>
      <c r="FZ211" s="291"/>
      <c r="GA211" s="291"/>
      <c r="GB211" s="291"/>
      <c r="GC211" s="291"/>
      <c r="GD211" s="291"/>
      <c r="GE211" s="291"/>
      <c r="GF211" s="291"/>
      <c r="GG211" s="291"/>
      <c r="GH211" s="291"/>
      <c r="GI211" s="291"/>
      <c r="GJ211" s="291"/>
      <c r="GK211" s="291"/>
      <c r="GL211" s="291"/>
      <c r="GM211" s="291"/>
      <c r="GN211" s="291"/>
      <c r="GO211" s="291"/>
      <c r="GP211" s="291"/>
      <c r="GQ211" s="291"/>
      <c r="GR211" s="291"/>
      <c r="GS211" s="291"/>
      <c r="GT211" s="291"/>
      <c r="GU211" s="291"/>
      <c r="GV211" s="291"/>
      <c r="GW211" s="291"/>
      <c r="GX211" s="291"/>
      <c r="GY211" s="291"/>
      <c r="GZ211" s="291"/>
      <c r="HA211" s="291"/>
      <c r="HB211" s="291"/>
      <c r="HC211" s="291"/>
      <c r="HD211" s="291"/>
      <c r="HE211" s="291"/>
      <c r="HF211" s="291"/>
      <c r="HG211" s="291"/>
      <c r="HH211" s="291"/>
      <c r="HI211" s="291"/>
      <c r="HJ211" s="291"/>
      <c r="HK211" s="291"/>
      <c r="HL211" s="291"/>
      <c r="HM211" s="291"/>
      <c r="HN211" s="291"/>
      <c r="HO211" s="291"/>
      <c r="HP211" s="291"/>
      <c r="HQ211" s="291"/>
    </row>
    <row r="212" ht="12.0" customHeight="1">
      <c r="A212" s="281">
        <f t="shared" si="44"/>
        <v>207</v>
      </c>
      <c r="B212" s="282">
        <f>'4. Summary statistics'!B447</f>
        <v>45107</v>
      </c>
      <c r="C212" s="283" t="str">
        <f t="shared" si="22"/>
        <v>06-2023</v>
      </c>
      <c r="D212" s="284">
        <f>'4. Summary statistics'!C447</f>
        <v>44743</v>
      </c>
      <c r="E212" s="285" t="str">
        <f>'4. Summary statistics'!D447</f>
        <v>LKA36423F306</v>
      </c>
      <c r="F212" s="286">
        <f>'4. Summary statistics'!G447</f>
        <v>13177</v>
      </c>
      <c r="G212" s="287">
        <f t="shared" si="23"/>
        <v>364</v>
      </c>
      <c r="H212" s="288"/>
      <c r="I212" s="283"/>
      <c r="J212" s="289"/>
      <c r="K212" s="289"/>
      <c r="L212" s="289"/>
      <c r="M212" s="289"/>
      <c r="N212" s="289"/>
      <c r="O212" s="289"/>
      <c r="P212" s="52"/>
      <c r="Q212" s="52"/>
      <c r="R212" s="52"/>
      <c r="S212" s="202"/>
      <c r="T212" s="202"/>
      <c r="U212" s="202"/>
      <c r="V212" s="290">
        <f>'4. Summary statistics'!B447</f>
        <v>45107</v>
      </c>
      <c r="W212" s="202">
        <f t="shared" ref="W212:X212" si="2085">W211</f>
        <v>1.2178</v>
      </c>
      <c r="X212" s="202">
        <f t="shared" si="2085"/>
        <v>1.0844</v>
      </c>
      <c r="Y212" s="202"/>
      <c r="Z212" s="291">
        <f t="shared" si="25"/>
        <v>45473</v>
      </c>
      <c r="AA212" s="202">
        <f t="shared" ref="AA212:AB212" si="2086">AA211</f>
        <v>1.2178</v>
      </c>
      <c r="AB212" s="202">
        <f t="shared" si="2086"/>
        <v>1.0844</v>
      </c>
      <c r="AC212" s="202"/>
      <c r="AD212" s="291">
        <f t="shared" si="27"/>
        <v>45838</v>
      </c>
      <c r="AE212" s="202">
        <f t="shared" ref="AE212:AF212" si="2087">AE211</f>
        <v>1.2178</v>
      </c>
      <c r="AF212" s="202">
        <f t="shared" si="2087"/>
        <v>1.0844</v>
      </c>
      <c r="AG212" s="202"/>
      <c r="AH212" s="291">
        <f t="shared" si="29"/>
        <v>46203</v>
      </c>
      <c r="AI212" s="202">
        <f t="shared" ref="AI212:AJ212" si="2088">AI211</f>
        <v>1.2178</v>
      </c>
      <c r="AJ212" s="202">
        <f t="shared" si="2088"/>
        <v>1.0844</v>
      </c>
      <c r="AK212" s="202"/>
      <c r="AL212" s="291">
        <f t="shared" si="31"/>
        <v>46568</v>
      </c>
      <c r="AM212" s="202">
        <f t="shared" ref="AM212:AN212" si="2089">AM211</f>
        <v>1.2178</v>
      </c>
      <c r="AN212" s="202">
        <f t="shared" si="2089"/>
        <v>1.0844</v>
      </c>
      <c r="AO212" s="202"/>
      <c r="AP212" s="291">
        <f t="shared" si="33"/>
        <v>46934</v>
      </c>
      <c r="AQ212" s="202">
        <f t="shared" ref="AQ212:AR212" si="2090">AQ211</f>
        <v>1.2178</v>
      </c>
      <c r="AR212" s="202">
        <f t="shared" si="2090"/>
        <v>1.0844</v>
      </c>
      <c r="AS212" s="202"/>
      <c r="AT212" s="291">
        <f t="shared" si="35"/>
        <v>47299</v>
      </c>
      <c r="AU212" s="202">
        <f t="shared" ref="AU212:AV212" si="2091">AU211</f>
        <v>1.2178</v>
      </c>
      <c r="AV212" s="202">
        <f t="shared" si="2091"/>
        <v>1.0844</v>
      </c>
      <c r="AW212" s="202"/>
      <c r="AX212" s="291">
        <f t="shared" si="37"/>
        <v>47664</v>
      </c>
      <c r="AY212" s="202">
        <f t="shared" ref="AY212:AZ212" si="2092">AY211</f>
        <v>1.2178</v>
      </c>
      <c r="AZ212" s="202">
        <f t="shared" si="2092"/>
        <v>1.0844</v>
      </c>
      <c r="BA212" s="202"/>
      <c r="BB212" s="291">
        <f t="shared" si="39"/>
        <v>48029</v>
      </c>
      <c r="BC212" s="202">
        <f t="shared" ref="BC212:BD212" si="2093">BC211</f>
        <v>1.2178</v>
      </c>
      <c r="BD212" s="202">
        <f t="shared" si="2093"/>
        <v>1.0844</v>
      </c>
      <c r="BE212" s="202"/>
      <c r="BF212" s="291">
        <f t="shared" si="41"/>
        <v>48395</v>
      </c>
      <c r="BG212" s="202">
        <f t="shared" ref="BG212:BH212" si="2094">BG211</f>
        <v>1.2178</v>
      </c>
      <c r="BH212" s="202">
        <f t="shared" si="2094"/>
        <v>1.0844</v>
      </c>
      <c r="BI212" s="202"/>
      <c r="BJ212" s="291">
        <f t="shared" si="43"/>
        <v>48760</v>
      </c>
      <c r="BK212" s="291"/>
      <c r="BL212" s="291"/>
      <c r="BM212" s="291"/>
      <c r="BN212" s="291"/>
      <c r="BO212" s="291"/>
      <c r="BP212" s="291"/>
      <c r="BQ212" s="291"/>
      <c r="BR212" s="291"/>
      <c r="BS212" s="291"/>
      <c r="BT212" s="291"/>
      <c r="BU212" s="291"/>
      <c r="BV212" s="291"/>
      <c r="BW212" s="291"/>
      <c r="BX212" s="291"/>
      <c r="BY212" s="291"/>
      <c r="BZ212" s="291"/>
      <c r="CA212" s="291"/>
      <c r="CB212" s="291"/>
      <c r="CC212" s="291"/>
      <c r="CD212" s="291"/>
      <c r="CE212" s="291"/>
      <c r="CF212" s="291"/>
      <c r="CG212" s="291"/>
      <c r="CH212" s="291"/>
      <c r="CI212" s="291"/>
      <c r="CJ212" s="291"/>
      <c r="CK212" s="291"/>
      <c r="CL212" s="291"/>
      <c r="CM212" s="291"/>
      <c r="CN212" s="291"/>
      <c r="CO212" s="291"/>
      <c r="CP212" s="291"/>
      <c r="CQ212" s="291"/>
      <c r="CR212" s="291"/>
      <c r="CS212" s="291"/>
      <c r="CT212" s="291"/>
      <c r="CU212" s="291"/>
      <c r="CV212" s="291"/>
      <c r="CW212" s="291"/>
      <c r="CX212" s="291"/>
      <c r="CY212" s="291"/>
      <c r="CZ212" s="291"/>
      <c r="DA212" s="291"/>
      <c r="DB212" s="291"/>
      <c r="DC212" s="291"/>
      <c r="DD212" s="291"/>
      <c r="DE212" s="291"/>
      <c r="DF212" s="291"/>
      <c r="DG212" s="291"/>
      <c r="DH212" s="291"/>
      <c r="DI212" s="291"/>
      <c r="DJ212" s="291"/>
      <c r="DK212" s="291"/>
      <c r="DL212" s="291"/>
      <c r="DM212" s="291"/>
      <c r="DN212" s="291"/>
      <c r="DO212" s="291"/>
      <c r="DP212" s="291"/>
      <c r="DQ212" s="291"/>
      <c r="DR212" s="291"/>
      <c r="DS212" s="291"/>
      <c r="DT212" s="291"/>
      <c r="DU212" s="291"/>
      <c r="DV212" s="291"/>
      <c r="DW212" s="291"/>
      <c r="DX212" s="291"/>
      <c r="DY212" s="291"/>
      <c r="DZ212" s="291"/>
      <c r="EA212" s="291"/>
      <c r="EB212" s="291"/>
      <c r="EC212" s="291"/>
      <c r="ED212" s="291"/>
      <c r="EE212" s="291"/>
      <c r="EF212" s="291"/>
      <c r="EG212" s="291"/>
      <c r="EH212" s="291"/>
      <c r="EI212" s="291"/>
      <c r="EJ212" s="291"/>
      <c r="EK212" s="291"/>
      <c r="EL212" s="291"/>
      <c r="EM212" s="291"/>
      <c r="EN212" s="291"/>
      <c r="EO212" s="291"/>
      <c r="EP212" s="291"/>
      <c r="EQ212" s="291"/>
      <c r="ER212" s="291"/>
      <c r="ES212" s="291"/>
      <c r="ET212" s="291"/>
      <c r="EU212" s="291"/>
      <c r="EV212" s="291"/>
      <c r="EW212" s="291"/>
      <c r="EX212" s="291"/>
      <c r="EY212" s="291"/>
      <c r="EZ212" s="291"/>
      <c r="FA212" s="291"/>
      <c r="FB212" s="291"/>
      <c r="FC212" s="291"/>
      <c r="FD212" s="291"/>
      <c r="FE212" s="291"/>
      <c r="FF212" s="291"/>
      <c r="FG212" s="291"/>
      <c r="FH212" s="291"/>
      <c r="FI212" s="291"/>
      <c r="FJ212" s="291"/>
      <c r="FK212" s="291"/>
      <c r="FL212" s="291"/>
      <c r="FM212" s="291"/>
      <c r="FN212" s="291"/>
      <c r="FO212" s="291"/>
      <c r="FP212" s="291"/>
      <c r="FQ212" s="291"/>
      <c r="FR212" s="291"/>
      <c r="FS212" s="291"/>
      <c r="FT212" s="291"/>
      <c r="FU212" s="291"/>
      <c r="FV212" s="291"/>
      <c r="FW212" s="291"/>
      <c r="FX212" s="291"/>
      <c r="FY212" s="291"/>
      <c r="FZ212" s="291"/>
      <c r="GA212" s="291"/>
      <c r="GB212" s="291"/>
      <c r="GC212" s="291"/>
      <c r="GD212" s="291"/>
      <c r="GE212" s="291"/>
      <c r="GF212" s="291"/>
      <c r="GG212" s="291"/>
      <c r="GH212" s="291"/>
      <c r="GI212" s="291"/>
      <c r="GJ212" s="291"/>
      <c r="GK212" s="291"/>
      <c r="GL212" s="291"/>
      <c r="GM212" s="291"/>
      <c r="GN212" s="291"/>
      <c r="GO212" s="291"/>
      <c r="GP212" s="291"/>
      <c r="GQ212" s="291"/>
      <c r="GR212" s="291"/>
      <c r="GS212" s="291"/>
      <c r="GT212" s="291"/>
      <c r="GU212" s="291"/>
      <c r="GV212" s="291"/>
      <c r="GW212" s="291"/>
      <c r="GX212" s="291"/>
      <c r="GY212" s="291"/>
      <c r="GZ212" s="291"/>
      <c r="HA212" s="291"/>
      <c r="HB212" s="291"/>
      <c r="HC212" s="291"/>
      <c r="HD212" s="291"/>
      <c r="HE212" s="291"/>
      <c r="HF212" s="291"/>
      <c r="HG212" s="291"/>
      <c r="HH212" s="291"/>
      <c r="HI212" s="291"/>
      <c r="HJ212" s="291"/>
      <c r="HK212" s="291"/>
      <c r="HL212" s="291"/>
      <c r="HM212" s="291"/>
      <c r="HN212" s="291"/>
      <c r="HO212" s="291"/>
      <c r="HP212" s="291"/>
      <c r="HQ212" s="291"/>
    </row>
    <row r="213" ht="12.0" customHeight="1">
      <c r="A213" s="281">
        <f t="shared" si="44"/>
        <v>208</v>
      </c>
      <c r="B213" s="282">
        <f>'4. Summary statistics'!B448</f>
        <v>45107</v>
      </c>
      <c r="C213" s="283" t="str">
        <f t="shared" si="22"/>
        <v>06-2023</v>
      </c>
      <c r="D213" s="284">
        <f>'4. Summary statistics'!C448</f>
        <v>44749</v>
      </c>
      <c r="E213" s="285" t="str">
        <f>'4. Summary statistics'!D448</f>
        <v>LKA36423F306</v>
      </c>
      <c r="F213" s="286">
        <f>'4. Summary statistics'!G448</f>
        <v>12209.86</v>
      </c>
      <c r="G213" s="287">
        <f t="shared" si="23"/>
        <v>358</v>
      </c>
      <c r="H213" s="288"/>
      <c r="I213" s="283"/>
      <c r="J213" s="289"/>
      <c r="K213" s="289"/>
      <c r="L213" s="289"/>
      <c r="M213" s="289"/>
      <c r="N213" s="289"/>
      <c r="O213" s="289"/>
      <c r="P213" s="52"/>
      <c r="Q213" s="52"/>
      <c r="R213" s="52"/>
      <c r="S213" s="202"/>
      <c r="T213" s="202"/>
      <c r="U213" s="202"/>
      <c r="V213" s="290">
        <f>'4. Summary statistics'!B448</f>
        <v>45107</v>
      </c>
      <c r="W213" s="202">
        <f t="shared" ref="W213:X213" si="2095">W212</f>
        <v>1.2178</v>
      </c>
      <c r="X213" s="202">
        <f t="shared" si="2095"/>
        <v>1.0844</v>
      </c>
      <c r="Y213" s="202"/>
      <c r="Z213" s="291">
        <f t="shared" si="25"/>
        <v>45473</v>
      </c>
      <c r="AA213" s="202">
        <f t="shared" ref="AA213:AB213" si="2096">AA212</f>
        <v>1.2178</v>
      </c>
      <c r="AB213" s="202">
        <f t="shared" si="2096"/>
        <v>1.0844</v>
      </c>
      <c r="AC213" s="202"/>
      <c r="AD213" s="291">
        <f t="shared" si="27"/>
        <v>45838</v>
      </c>
      <c r="AE213" s="202">
        <f t="shared" ref="AE213:AF213" si="2097">AE212</f>
        <v>1.2178</v>
      </c>
      <c r="AF213" s="202">
        <f t="shared" si="2097"/>
        <v>1.0844</v>
      </c>
      <c r="AG213" s="202"/>
      <c r="AH213" s="291">
        <f t="shared" si="29"/>
        <v>46203</v>
      </c>
      <c r="AI213" s="202">
        <f t="shared" ref="AI213:AJ213" si="2098">AI212</f>
        <v>1.2178</v>
      </c>
      <c r="AJ213" s="202">
        <f t="shared" si="2098"/>
        <v>1.0844</v>
      </c>
      <c r="AK213" s="202"/>
      <c r="AL213" s="291">
        <f t="shared" si="31"/>
        <v>46568</v>
      </c>
      <c r="AM213" s="202">
        <f t="shared" ref="AM213:AN213" si="2099">AM212</f>
        <v>1.2178</v>
      </c>
      <c r="AN213" s="202">
        <f t="shared" si="2099"/>
        <v>1.0844</v>
      </c>
      <c r="AO213" s="202"/>
      <c r="AP213" s="291">
        <f t="shared" si="33"/>
        <v>46934</v>
      </c>
      <c r="AQ213" s="202">
        <f t="shared" ref="AQ213:AR213" si="2100">AQ212</f>
        <v>1.2178</v>
      </c>
      <c r="AR213" s="202">
        <f t="shared" si="2100"/>
        <v>1.0844</v>
      </c>
      <c r="AS213" s="202"/>
      <c r="AT213" s="291">
        <f t="shared" si="35"/>
        <v>47299</v>
      </c>
      <c r="AU213" s="202">
        <f t="shared" ref="AU213:AV213" si="2101">AU212</f>
        <v>1.2178</v>
      </c>
      <c r="AV213" s="202">
        <f t="shared" si="2101"/>
        <v>1.0844</v>
      </c>
      <c r="AW213" s="202"/>
      <c r="AX213" s="291">
        <f t="shared" si="37"/>
        <v>47664</v>
      </c>
      <c r="AY213" s="202">
        <f t="shared" ref="AY213:AZ213" si="2102">AY212</f>
        <v>1.2178</v>
      </c>
      <c r="AZ213" s="202">
        <f t="shared" si="2102"/>
        <v>1.0844</v>
      </c>
      <c r="BA213" s="202"/>
      <c r="BB213" s="291">
        <f t="shared" si="39"/>
        <v>48029</v>
      </c>
      <c r="BC213" s="202">
        <f t="shared" ref="BC213:BD213" si="2103">BC212</f>
        <v>1.2178</v>
      </c>
      <c r="BD213" s="202">
        <f t="shared" si="2103"/>
        <v>1.0844</v>
      </c>
      <c r="BE213" s="202"/>
      <c r="BF213" s="291">
        <f t="shared" si="41"/>
        <v>48395</v>
      </c>
      <c r="BG213" s="202">
        <f t="shared" ref="BG213:BH213" si="2104">BG212</f>
        <v>1.2178</v>
      </c>
      <c r="BH213" s="202">
        <f t="shared" si="2104"/>
        <v>1.0844</v>
      </c>
      <c r="BI213" s="202"/>
      <c r="BJ213" s="291">
        <f t="shared" si="43"/>
        <v>48760</v>
      </c>
      <c r="BK213" s="291"/>
      <c r="BL213" s="291"/>
      <c r="BM213" s="291"/>
      <c r="BN213" s="291"/>
      <c r="BO213" s="291"/>
      <c r="BP213" s="291"/>
      <c r="BQ213" s="291"/>
      <c r="BR213" s="291"/>
      <c r="BS213" s="291"/>
      <c r="BT213" s="291"/>
      <c r="BU213" s="291"/>
      <c r="BV213" s="291"/>
      <c r="BW213" s="291"/>
      <c r="BX213" s="291"/>
      <c r="BY213" s="291"/>
      <c r="BZ213" s="291"/>
      <c r="CA213" s="291"/>
      <c r="CB213" s="291"/>
      <c r="CC213" s="291"/>
      <c r="CD213" s="291"/>
      <c r="CE213" s="291"/>
      <c r="CF213" s="291"/>
      <c r="CG213" s="291"/>
      <c r="CH213" s="291"/>
      <c r="CI213" s="291"/>
      <c r="CJ213" s="291"/>
      <c r="CK213" s="291"/>
      <c r="CL213" s="291"/>
      <c r="CM213" s="291"/>
      <c r="CN213" s="291"/>
      <c r="CO213" s="291"/>
      <c r="CP213" s="291"/>
      <c r="CQ213" s="291"/>
      <c r="CR213" s="291"/>
      <c r="CS213" s="291"/>
      <c r="CT213" s="291"/>
      <c r="CU213" s="291"/>
      <c r="CV213" s="291"/>
      <c r="CW213" s="291"/>
      <c r="CX213" s="291"/>
      <c r="CY213" s="291"/>
      <c r="CZ213" s="291"/>
      <c r="DA213" s="291"/>
      <c r="DB213" s="291"/>
      <c r="DC213" s="291"/>
      <c r="DD213" s="291"/>
      <c r="DE213" s="291"/>
      <c r="DF213" s="291"/>
      <c r="DG213" s="291"/>
      <c r="DH213" s="291"/>
      <c r="DI213" s="291"/>
      <c r="DJ213" s="291"/>
      <c r="DK213" s="291"/>
      <c r="DL213" s="291"/>
      <c r="DM213" s="291"/>
      <c r="DN213" s="291"/>
      <c r="DO213" s="291"/>
      <c r="DP213" s="291"/>
      <c r="DQ213" s="291"/>
      <c r="DR213" s="291"/>
      <c r="DS213" s="291"/>
      <c r="DT213" s="291"/>
      <c r="DU213" s="291"/>
      <c r="DV213" s="291"/>
      <c r="DW213" s="291"/>
      <c r="DX213" s="291"/>
      <c r="DY213" s="291"/>
      <c r="DZ213" s="291"/>
      <c r="EA213" s="291"/>
      <c r="EB213" s="291"/>
      <c r="EC213" s="291"/>
      <c r="ED213" s="291"/>
      <c r="EE213" s="291"/>
      <c r="EF213" s="291"/>
      <c r="EG213" s="291"/>
      <c r="EH213" s="291"/>
      <c r="EI213" s="291"/>
      <c r="EJ213" s="291"/>
      <c r="EK213" s="291"/>
      <c r="EL213" s="291"/>
      <c r="EM213" s="291"/>
      <c r="EN213" s="291"/>
      <c r="EO213" s="291"/>
      <c r="EP213" s="291"/>
      <c r="EQ213" s="291"/>
      <c r="ER213" s="291"/>
      <c r="ES213" s="291"/>
      <c r="ET213" s="291"/>
      <c r="EU213" s="291"/>
      <c r="EV213" s="291"/>
      <c r="EW213" s="291"/>
      <c r="EX213" s="291"/>
      <c r="EY213" s="291"/>
      <c r="EZ213" s="291"/>
      <c r="FA213" s="291"/>
      <c r="FB213" s="291"/>
      <c r="FC213" s="291"/>
      <c r="FD213" s="291"/>
      <c r="FE213" s="291"/>
      <c r="FF213" s="291"/>
      <c r="FG213" s="291"/>
      <c r="FH213" s="291"/>
      <c r="FI213" s="291"/>
      <c r="FJ213" s="291"/>
      <c r="FK213" s="291"/>
      <c r="FL213" s="291"/>
      <c r="FM213" s="291"/>
      <c r="FN213" s="291"/>
      <c r="FO213" s="291"/>
      <c r="FP213" s="291"/>
      <c r="FQ213" s="291"/>
      <c r="FR213" s="291"/>
      <c r="FS213" s="291"/>
      <c r="FT213" s="291"/>
      <c r="FU213" s="291"/>
      <c r="FV213" s="291"/>
      <c r="FW213" s="291"/>
      <c r="FX213" s="291"/>
      <c r="FY213" s="291"/>
      <c r="FZ213" s="291"/>
      <c r="GA213" s="291"/>
      <c r="GB213" s="291"/>
      <c r="GC213" s="291"/>
      <c r="GD213" s="291"/>
      <c r="GE213" s="291"/>
      <c r="GF213" s="291"/>
      <c r="GG213" s="291"/>
      <c r="GH213" s="291"/>
      <c r="GI213" s="291"/>
      <c r="GJ213" s="291"/>
      <c r="GK213" s="291"/>
      <c r="GL213" s="291"/>
      <c r="GM213" s="291"/>
      <c r="GN213" s="291"/>
      <c r="GO213" s="291"/>
      <c r="GP213" s="291"/>
      <c r="GQ213" s="291"/>
      <c r="GR213" s="291"/>
      <c r="GS213" s="291"/>
      <c r="GT213" s="291"/>
      <c r="GU213" s="291"/>
      <c r="GV213" s="291"/>
      <c r="GW213" s="291"/>
      <c r="GX213" s="291"/>
      <c r="GY213" s="291"/>
      <c r="GZ213" s="291"/>
      <c r="HA213" s="291"/>
      <c r="HB213" s="291"/>
      <c r="HC213" s="291"/>
      <c r="HD213" s="291"/>
      <c r="HE213" s="291"/>
      <c r="HF213" s="291"/>
      <c r="HG213" s="291"/>
      <c r="HH213" s="291"/>
      <c r="HI213" s="291"/>
      <c r="HJ213" s="291"/>
      <c r="HK213" s="291"/>
      <c r="HL213" s="291"/>
      <c r="HM213" s="291"/>
      <c r="HN213" s="291"/>
      <c r="HO213" s="291"/>
      <c r="HP213" s="291"/>
      <c r="HQ213" s="291"/>
    </row>
    <row r="214" ht="12.0" customHeight="1">
      <c r="A214" s="281">
        <f t="shared" si="44"/>
        <v>209</v>
      </c>
      <c r="B214" s="282">
        <f>'4. Summary statistics'!B449</f>
        <v>45114</v>
      </c>
      <c r="C214" s="283" t="str">
        <f t="shared" si="22"/>
        <v>09-2023</v>
      </c>
      <c r="D214" s="284">
        <f>'4. Summary statistics'!C449</f>
        <v>44750</v>
      </c>
      <c r="E214" s="285" t="str">
        <f>'4. Summary statistics'!D449</f>
        <v>LKA36423G072</v>
      </c>
      <c r="F214" s="286">
        <f>'4. Summary statistics'!G449</f>
        <v>12309</v>
      </c>
      <c r="G214" s="287">
        <f t="shared" si="23"/>
        <v>364</v>
      </c>
      <c r="H214" s="288"/>
      <c r="I214" s="283"/>
      <c r="J214" s="289"/>
      <c r="K214" s="289"/>
      <c r="L214" s="289"/>
      <c r="M214" s="289"/>
      <c r="N214" s="289"/>
      <c r="O214" s="289"/>
      <c r="P214" s="52"/>
      <c r="Q214" s="52"/>
      <c r="R214" s="52"/>
      <c r="S214" s="202"/>
      <c r="T214" s="202"/>
      <c r="U214" s="202"/>
      <c r="V214" s="290">
        <f>'4. Summary statistics'!B449</f>
        <v>45114</v>
      </c>
      <c r="W214" s="202">
        <f t="shared" ref="W214:X214" si="2105">W213</f>
        <v>1.2178</v>
      </c>
      <c r="X214" s="202">
        <f t="shared" si="2105"/>
        <v>1.0844</v>
      </c>
      <c r="Y214" s="202"/>
      <c r="Z214" s="291">
        <f t="shared" si="25"/>
        <v>45480</v>
      </c>
      <c r="AA214" s="202">
        <f t="shared" ref="AA214:AB214" si="2106">AA213</f>
        <v>1.2178</v>
      </c>
      <c r="AB214" s="202">
        <f t="shared" si="2106"/>
        <v>1.0844</v>
      </c>
      <c r="AC214" s="202"/>
      <c r="AD214" s="291">
        <f t="shared" si="27"/>
        <v>45845</v>
      </c>
      <c r="AE214" s="202">
        <f t="shared" ref="AE214:AF214" si="2107">AE213</f>
        <v>1.2178</v>
      </c>
      <c r="AF214" s="202">
        <f t="shared" si="2107"/>
        <v>1.0844</v>
      </c>
      <c r="AG214" s="202"/>
      <c r="AH214" s="291">
        <f t="shared" si="29"/>
        <v>46210</v>
      </c>
      <c r="AI214" s="202">
        <f t="shared" ref="AI214:AJ214" si="2108">AI213</f>
        <v>1.2178</v>
      </c>
      <c r="AJ214" s="202">
        <f t="shared" si="2108"/>
        <v>1.0844</v>
      </c>
      <c r="AK214" s="202"/>
      <c r="AL214" s="291">
        <f t="shared" si="31"/>
        <v>46575</v>
      </c>
      <c r="AM214" s="202">
        <f t="shared" ref="AM214:AN214" si="2109">AM213</f>
        <v>1.2178</v>
      </c>
      <c r="AN214" s="202">
        <f t="shared" si="2109"/>
        <v>1.0844</v>
      </c>
      <c r="AO214" s="202"/>
      <c r="AP214" s="291">
        <f t="shared" si="33"/>
        <v>46941</v>
      </c>
      <c r="AQ214" s="202">
        <f t="shared" ref="AQ214:AR214" si="2110">AQ213</f>
        <v>1.2178</v>
      </c>
      <c r="AR214" s="202">
        <f t="shared" si="2110"/>
        <v>1.0844</v>
      </c>
      <c r="AS214" s="202"/>
      <c r="AT214" s="291">
        <f t="shared" si="35"/>
        <v>47306</v>
      </c>
      <c r="AU214" s="202">
        <f t="shared" ref="AU214:AV214" si="2111">AU213</f>
        <v>1.2178</v>
      </c>
      <c r="AV214" s="202">
        <f t="shared" si="2111"/>
        <v>1.0844</v>
      </c>
      <c r="AW214" s="202"/>
      <c r="AX214" s="291">
        <f t="shared" si="37"/>
        <v>47671</v>
      </c>
      <c r="AY214" s="202">
        <f t="shared" ref="AY214:AZ214" si="2112">AY213</f>
        <v>1.2178</v>
      </c>
      <c r="AZ214" s="202">
        <f t="shared" si="2112"/>
        <v>1.0844</v>
      </c>
      <c r="BA214" s="202"/>
      <c r="BB214" s="291">
        <f t="shared" si="39"/>
        <v>48036</v>
      </c>
      <c r="BC214" s="202">
        <f t="shared" ref="BC214:BD214" si="2113">BC213</f>
        <v>1.2178</v>
      </c>
      <c r="BD214" s="202">
        <f t="shared" si="2113"/>
        <v>1.0844</v>
      </c>
      <c r="BE214" s="202"/>
      <c r="BF214" s="291">
        <f t="shared" si="41"/>
        <v>48402</v>
      </c>
      <c r="BG214" s="202">
        <f t="shared" ref="BG214:BH214" si="2114">BG213</f>
        <v>1.2178</v>
      </c>
      <c r="BH214" s="202">
        <f t="shared" si="2114"/>
        <v>1.0844</v>
      </c>
      <c r="BI214" s="202"/>
      <c r="BJ214" s="291">
        <f t="shared" si="43"/>
        <v>48767</v>
      </c>
      <c r="BK214" s="291"/>
      <c r="BL214" s="291"/>
      <c r="BM214" s="291"/>
      <c r="BN214" s="291"/>
      <c r="BO214" s="291"/>
      <c r="BP214" s="291"/>
      <c r="BQ214" s="291"/>
      <c r="BR214" s="291"/>
      <c r="BS214" s="291"/>
      <c r="BT214" s="291"/>
      <c r="BU214" s="291"/>
      <c r="BV214" s="291"/>
      <c r="BW214" s="291"/>
      <c r="BX214" s="291"/>
      <c r="BY214" s="291"/>
      <c r="BZ214" s="291"/>
      <c r="CA214" s="291"/>
      <c r="CB214" s="291"/>
      <c r="CC214" s="291"/>
      <c r="CD214" s="291"/>
      <c r="CE214" s="291"/>
      <c r="CF214" s="291"/>
      <c r="CG214" s="291"/>
      <c r="CH214" s="291"/>
      <c r="CI214" s="291"/>
      <c r="CJ214" s="291"/>
      <c r="CK214" s="291"/>
      <c r="CL214" s="291"/>
      <c r="CM214" s="291"/>
      <c r="CN214" s="291"/>
      <c r="CO214" s="291"/>
      <c r="CP214" s="291"/>
      <c r="CQ214" s="291"/>
      <c r="CR214" s="291"/>
      <c r="CS214" s="291"/>
      <c r="CT214" s="291"/>
      <c r="CU214" s="291"/>
      <c r="CV214" s="291"/>
      <c r="CW214" s="291"/>
      <c r="CX214" s="291"/>
      <c r="CY214" s="291"/>
      <c r="CZ214" s="291"/>
      <c r="DA214" s="291"/>
      <c r="DB214" s="291"/>
      <c r="DC214" s="291"/>
      <c r="DD214" s="291"/>
      <c r="DE214" s="291"/>
      <c r="DF214" s="291"/>
      <c r="DG214" s="291"/>
      <c r="DH214" s="291"/>
      <c r="DI214" s="291"/>
      <c r="DJ214" s="291"/>
      <c r="DK214" s="291"/>
      <c r="DL214" s="291"/>
      <c r="DM214" s="291"/>
      <c r="DN214" s="291"/>
      <c r="DO214" s="291"/>
      <c r="DP214" s="291"/>
      <c r="DQ214" s="291"/>
      <c r="DR214" s="291"/>
      <c r="DS214" s="291"/>
      <c r="DT214" s="291"/>
      <c r="DU214" s="291"/>
      <c r="DV214" s="291"/>
      <c r="DW214" s="291"/>
      <c r="DX214" s="291"/>
      <c r="DY214" s="291"/>
      <c r="DZ214" s="291"/>
      <c r="EA214" s="291"/>
      <c r="EB214" s="291"/>
      <c r="EC214" s="291"/>
      <c r="ED214" s="291"/>
      <c r="EE214" s="291"/>
      <c r="EF214" s="291"/>
      <c r="EG214" s="291"/>
      <c r="EH214" s="291"/>
      <c r="EI214" s="291"/>
      <c r="EJ214" s="291"/>
      <c r="EK214" s="291"/>
      <c r="EL214" s="291"/>
      <c r="EM214" s="291"/>
      <c r="EN214" s="291"/>
      <c r="EO214" s="291"/>
      <c r="EP214" s="291"/>
      <c r="EQ214" s="291"/>
      <c r="ER214" s="291"/>
      <c r="ES214" s="291"/>
      <c r="ET214" s="291"/>
      <c r="EU214" s="291"/>
      <c r="EV214" s="291"/>
      <c r="EW214" s="291"/>
      <c r="EX214" s="291"/>
      <c r="EY214" s="291"/>
      <c r="EZ214" s="291"/>
      <c r="FA214" s="291"/>
      <c r="FB214" s="291"/>
      <c r="FC214" s="291"/>
      <c r="FD214" s="291"/>
      <c r="FE214" s="291"/>
      <c r="FF214" s="291"/>
      <c r="FG214" s="291"/>
      <c r="FH214" s="291"/>
      <c r="FI214" s="291"/>
      <c r="FJ214" s="291"/>
      <c r="FK214" s="291"/>
      <c r="FL214" s="291"/>
      <c r="FM214" s="291"/>
      <c r="FN214" s="291"/>
      <c r="FO214" s="291"/>
      <c r="FP214" s="291"/>
      <c r="FQ214" s="291"/>
      <c r="FR214" s="291"/>
      <c r="FS214" s="291"/>
      <c r="FT214" s="291"/>
      <c r="FU214" s="291"/>
      <c r="FV214" s="291"/>
      <c r="FW214" s="291"/>
      <c r="FX214" s="291"/>
      <c r="FY214" s="291"/>
      <c r="FZ214" s="291"/>
      <c r="GA214" s="291"/>
      <c r="GB214" s="291"/>
      <c r="GC214" s="291"/>
      <c r="GD214" s="291"/>
      <c r="GE214" s="291"/>
      <c r="GF214" s="291"/>
      <c r="GG214" s="291"/>
      <c r="GH214" s="291"/>
      <c r="GI214" s="291"/>
      <c r="GJ214" s="291"/>
      <c r="GK214" s="291"/>
      <c r="GL214" s="291"/>
      <c r="GM214" s="291"/>
      <c r="GN214" s="291"/>
      <c r="GO214" s="291"/>
      <c r="GP214" s="291"/>
      <c r="GQ214" s="291"/>
      <c r="GR214" s="291"/>
      <c r="GS214" s="291"/>
      <c r="GT214" s="291"/>
      <c r="GU214" s="291"/>
      <c r="GV214" s="291"/>
      <c r="GW214" s="291"/>
      <c r="GX214" s="291"/>
      <c r="GY214" s="291"/>
      <c r="GZ214" s="291"/>
      <c r="HA214" s="291"/>
      <c r="HB214" s="291"/>
      <c r="HC214" s="291"/>
      <c r="HD214" s="291"/>
      <c r="HE214" s="291"/>
      <c r="HF214" s="291"/>
      <c r="HG214" s="291"/>
      <c r="HH214" s="291"/>
      <c r="HI214" s="291"/>
      <c r="HJ214" s="291"/>
      <c r="HK214" s="291"/>
      <c r="HL214" s="291"/>
      <c r="HM214" s="291"/>
      <c r="HN214" s="291"/>
      <c r="HO214" s="291"/>
      <c r="HP214" s="291"/>
      <c r="HQ214" s="291"/>
    </row>
    <row r="215" ht="12.0" customHeight="1">
      <c r="A215" s="281">
        <f t="shared" si="44"/>
        <v>210</v>
      </c>
      <c r="B215" s="282">
        <f>'4. Summary statistics'!B450</f>
        <v>45121</v>
      </c>
      <c r="C215" s="283" t="str">
        <f t="shared" si="22"/>
        <v>09-2023</v>
      </c>
      <c r="D215" s="284">
        <f>'4. Summary statistics'!C450</f>
        <v>44757</v>
      </c>
      <c r="E215" s="285" t="str">
        <f>'4. Summary statistics'!D450</f>
        <v>LKA36423G148</v>
      </c>
      <c r="F215" s="286">
        <f>'4. Summary statistics'!G450</f>
        <v>2531</v>
      </c>
      <c r="G215" s="287">
        <f t="shared" si="23"/>
        <v>364</v>
      </c>
      <c r="H215" s="288"/>
      <c r="I215" s="283"/>
      <c r="J215" s="289"/>
      <c r="K215" s="289"/>
      <c r="L215" s="289"/>
      <c r="M215" s="289"/>
      <c r="N215" s="289"/>
      <c r="O215" s="289"/>
      <c r="P215" s="52"/>
      <c r="Q215" s="52"/>
      <c r="R215" s="52"/>
      <c r="S215" s="202"/>
      <c r="T215" s="202"/>
      <c r="U215" s="202"/>
      <c r="V215" s="290">
        <f>'4. Summary statistics'!B450</f>
        <v>45121</v>
      </c>
      <c r="W215" s="202">
        <f t="shared" ref="W215:X215" si="2115">W214</f>
        <v>1.2178</v>
      </c>
      <c r="X215" s="202">
        <f t="shared" si="2115"/>
        <v>1.0844</v>
      </c>
      <c r="Y215" s="202"/>
      <c r="Z215" s="291">
        <f t="shared" si="25"/>
        <v>45487</v>
      </c>
      <c r="AA215" s="202">
        <f t="shared" ref="AA215:AB215" si="2116">AA214</f>
        <v>1.2178</v>
      </c>
      <c r="AB215" s="202">
        <f t="shared" si="2116"/>
        <v>1.0844</v>
      </c>
      <c r="AC215" s="202"/>
      <c r="AD215" s="291">
        <f t="shared" si="27"/>
        <v>45852</v>
      </c>
      <c r="AE215" s="202">
        <f t="shared" ref="AE215:AF215" si="2117">AE214</f>
        <v>1.2178</v>
      </c>
      <c r="AF215" s="202">
        <f t="shared" si="2117"/>
        <v>1.0844</v>
      </c>
      <c r="AG215" s="202"/>
      <c r="AH215" s="291">
        <f t="shared" si="29"/>
        <v>46217</v>
      </c>
      <c r="AI215" s="202">
        <f t="shared" ref="AI215:AJ215" si="2118">AI214</f>
        <v>1.2178</v>
      </c>
      <c r="AJ215" s="202">
        <f t="shared" si="2118"/>
        <v>1.0844</v>
      </c>
      <c r="AK215" s="202"/>
      <c r="AL215" s="291">
        <f t="shared" si="31"/>
        <v>46582</v>
      </c>
      <c r="AM215" s="202">
        <f t="shared" ref="AM215:AN215" si="2119">AM214</f>
        <v>1.2178</v>
      </c>
      <c r="AN215" s="202">
        <f t="shared" si="2119"/>
        <v>1.0844</v>
      </c>
      <c r="AO215" s="202"/>
      <c r="AP215" s="291">
        <f t="shared" si="33"/>
        <v>46948</v>
      </c>
      <c r="AQ215" s="202">
        <f t="shared" ref="AQ215:AR215" si="2120">AQ214</f>
        <v>1.2178</v>
      </c>
      <c r="AR215" s="202">
        <f t="shared" si="2120"/>
        <v>1.0844</v>
      </c>
      <c r="AS215" s="202"/>
      <c r="AT215" s="291">
        <f t="shared" si="35"/>
        <v>47313</v>
      </c>
      <c r="AU215" s="202">
        <f t="shared" ref="AU215:AV215" si="2121">AU214</f>
        <v>1.2178</v>
      </c>
      <c r="AV215" s="202">
        <f t="shared" si="2121"/>
        <v>1.0844</v>
      </c>
      <c r="AW215" s="202"/>
      <c r="AX215" s="291">
        <f t="shared" si="37"/>
        <v>47678</v>
      </c>
      <c r="AY215" s="202">
        <f t="shared" ref="AY215:AZ215" si="2122">AY214</f>
        <v>1.2178</v>
      </c>
      <c r="AZ215" s="202">
        <f t="shared" si="2122"/>
        <v>1.0844</v>
      </c>
      <c r="BA215" s="202"/>
      <c r="BB215" s="291">
        <f t="shared" si="39"/>
        <v>48043</v>
      </c>
      <c r="BC215" s="202">
        <f t="shared" ref="BC215:BD215" si="2123">BC214</f>
        <v>1.2178</v>
      </c>
      <c r="BD215" s="202">
        <f t="shared" si="2123"/>
        <v>1.0844</v>
      </c>
      <c r="BE215" s="202"/>
      <c r="BF215" s="291">
        <f t="shared" si="41"/>
        <v>48409</v>
      </c>
      <c r="BG215" s="202">
        <f t="shared" ref="BG215:BH215" si="2124">BG214</f>
        <v>1.2178</v>
      </c>
      <c r="BH215" s="202">
        <f t="shared" si="2124"/>
        <v>1.0844</v>
      </c>
      <c r="BI215" s="202"/>
      <c r="BJ215" s="291">
        <f t="shared" si="43"/>
        <v>48774</v>
      </c>
      <c r="BK215" s="291"/>
      <c r="BL215" s="291"/>
      <c r="BM215" s="291"/>
      <c r="BN215" s="291"/>
      <c r="BO215" s="291"/>
      <c r="BP215" s="291"/>
      <c r="BQ215" s="291"/>
      <c r="BR215" s="291"/>
      <c r="BS215" s="291"/>
      <c r="BT215" s="291"/>
      <c r="BU215" s="291"/>
      <c r="BV215" s="291"/>
      <c r="BW215" s="291"/>
      <c r="BX215" s="291"/>
      <c r="BY215" s="291"/>
      <c r="BZ215" s="291"/>
      <c r="CA215" s="291"/>
      <c r="CB215" s="291"/>
      <c r="CC215" s="291"/>
      <c r="CD215" s="291"/>
      <c r="CE215" s="291"/>
      <c r="CF215" s="291"/>
      <c r="CG215" s="291"/>
      <c r="CH215" s="291"/>
      <c r="CI215" s="291"/>
      <c r="CJ215" s="291"/>
      <c r="CK215" s="291"/>
      <c r="CL215" s="291"/>
      <c r="CM215" s="291"/>
      <c r="CN215" s="291"/>
      <c r="CO215" s="291"/>
      <c r="CP215" s="291"/>
      <c r="CQ215" s="291"/>
      <c r="CR215" s="291"/>
      <c r="CS215" s="291"/>
      <c r="CT215" s="291"/>
      <c r="CU215" s="291"/>
      <c r="CV215" s="291"/>
      <c r="CW215" s="291"/>
      <c r="CX215" s="291"/>
      <c r="CY215" s="291"/>
      <c r="CZ215" s="291"/>
      <c r="DA215" s="291"/>
      <c r="DB215" s="291"/>
      <c r="DC215" s="291"/>
      <c r="DD215" s="291"/>
      <c r="DE215" s="291"/>
      <c r="DF215" s="291"/>
      <c r="DG215" s="291"/>
      <c r="DH215" s="291"/>
      <c r="DI215" s="291"/>
      <c r="DJ215" s="291"/>
      <c r="DK215" s="291"/>
      <c r="DL215" s="291"/>
      <c r="DM215" s="291"/>
      <c r="DN215" s="291"/>
      <c r="DO215" s="291"/>
      <c r="DP215" s="291"/>
      <c r="DQ215" s="291"/>
      <c r="DR215" s="291"/>
      <c r="DS215" s="291"/>
      <c r="DT215" s="291"/>
      <c r="DU215" s="291"/>
      <c r="DV215" s="291"/>
      <c r="DW215" s="291"/>
      <c r="DX215" s="291"/>
      <c r="DY215" s="291"/>
      <c r="DZ215" s="291"/>
      <c r="EA215" s="291"/>
      <c r="EB215" s="291"/>
      <c r="EC215" s="291"/>
      <c r="ED215" s="291"/>
      <c r="EE215" s="291"/>
      <c r="EF215" s="291"/>
      <c r="EG215" s="291"/>
      <c r="EH215" s="291"/>
      <c r="EI215" s="291"/>
      <c r="EJ215" s="291"/>
      <c r="EK215" s="291"/>
      <c r="EL215" s="291"/>
      <c r="EM215" s="291"/>
      <c r="EN215" s="291"/>
      <c r="EO215" s="291"/>
      <c r="EP215" s="291"/>
      <c r="EQ215" s="291"/>
      <c r="ER215" s="291"/>
      <c r="ES215" s="291"/>
      <c r="ET215" s="291"/>
      <c r="EU215" s="291"/>
      <c r="EV215" s="291"/>
      <c r="EW215" s="291"/>
      <c r="EX215" s="291"/>
      <c r="EY215" s="291"/>
      <c r="EZ215" s="291"/>
      <c r="FA215" s="291"/>
      <c r="FB215" s="291"/>
      <c r="FC215" s="291"/>
      <c r="FD215" s="291"/>
      <c r="FE215" s="291"/>
      <c r="FF215" s="291"/>
      <c r="FG215" s="291"/>
      <c r="FH215" s="291"/>
      <c r="FI215" s="291"/>
      <c r="FJ215" s="291"/>
      <c r="FK215" s="291"/>
      <c r="FL215" s="291"/>
      <c r="FM215" s="291"/>
      <c r="FN215" s="291"/>
      <c r="FO215" s="291"/>
      <c r="FP215" s="291"/>
      <c r="FQ215" s="291"/>
      <c r="FR215" s="291"/>
      <c r="FS215" s="291"/>
      <c r="FT215" s="291"/>
      <c r="FU215" s="291"/>
      <c r="FV215" s="291"/>
      <c r="FW215" s="291"/>
      <c r="FX215" s="291"/>
      <c r="FY215" s="291"/>
      <c r="FZ215" s="291"/>
      <c r="GA215" s="291"/>
      <c r="GB215" s="291"/>
      <c r="GC215" s="291"/>
      <c r="GD215" s="291"/>
      <c r="GE215" s="291"/>
      <c r="GF215" s="291"/>
      <c r="GG215" s="291"/>
      <c r="GH215" s="291"/>
      <c r="GI215" s="291"/>
      <c r="GJ215" s="291"/>
      <c r="GK215" s="291"/>
      <c r="GL215" s="291"/>
      <c r="GM215" s="291"/>
      <c r="GN215" s="291"/>
      <c r="GO215" s="291"/>
      <c r="GP215" s="291"/>
      <c r="GQ215" s="291"/>
      <c r="GR215" s="291"/>
      <c r="GS215" s="291"/>
      <c r="GT215" s="291"/>
      <c r="GU215" s="291"/>
      <c r="GV215" s="291"/>
      <c r="GW215" s="291"/>
      <c r="GX215" s="291"/>
      <c r="GY215" s="291"/>
      <c r="GZ215" s="291"/>
      <c r="HA215" s="291"/>
      <c r="HB215" s="291"/>
      <c r="HC215" s="291"/>
      <c r="HD215" s="291"/>
      <c r="HE215" s="291"/>
      <c r="HF215" s="291"/>
      <c r="HG215" s="291"/>
      <c r="HH215" s="291"/>
      <c r="HI215" s="291"/>
      <c r="HJ215" s="291"/>
      <c r="HK215" s="291"/>
      <c r="HL215" s="291"/>
      <c r="HM215" s="291"/>
      <c r="HN215" s="291"/>
      <c r="HO215" s="291"/>
      <c r="HP215" s="291"/>
      <c r="HQ215" s="291"/>
    </row>
    <row r="216" ht="12.0" customHeight="1">
      <c r="A216" s="281">
        <f t="shared" si="44"/>
        <v>211</v>
      </c>
      <c r="B216" s="282">
        <f>'4. Summary statistics'!B451</f>
        <v>45128</v>
      </c>
      <c r="C216" s="283" t="str">
        <f t="shared" si="22"/>
        <v>09-2023</v>
      </c>
      <c r="D216" s="284">
        <f>'4. Summary statistics'!C451</f>
        <v>44764</v>
      </c>
      <c r="E216" s="285" t="str">
        <f>'4. Summary statistics'!D451</f>
        <v>LKA36423G213</v>
      </c>
      <c r="F216" s="286">
        <f>'4. Summary statistics'!G451</f>
        <v>15043</v>
      </c>
      <c r="G216" s="287">
        <f t="shared" si="23"/>
        <v>364</v>
      </c>
      <c r="H216" s="288"/>
      <c r="I216" s="283"/>
      <c r="J216" s="289"/>
      <c r="K216" s="289"/>
      <c r="L216" s="289"/>
      <c r="M216" s="289"/>
      <c r="N216" s="289"/>
      <c r="O216" s="289"/>
      <c r="P216" s="52"/>
      <c r="Q216" s="52"/>
      <c r="R216" s="52"/>
      <c r="S216" s="202"/>
      <c r="T216" s="202"/>
      <c r="U216" s="202"/>
      <c r="V216" s="290">
        <f>'4. Summary statistics'!B451</f>
        <v>45128</v>
      </c>
      <c r="W216" s="202">
        <f t="shared" ref="W216:X216" si="2125">W215</f>
        <v>1.2178</v>
      </c>
      <c r="X216" s="202">
        <f t="shared" si="2125"/>
        <v>1.0844</v>
      </c>
      <c r="Y216" s="202"/>
      <c r="Z216" s="291">
        <f t="shared" si="25"/>
        <v>45494</v>
      </c>
      <c r="AA216" s="202">
        <f t="shared" ref="AA216:AB216" si="2126">AA215</f>
        <v>1.2178</v>
      </c>
      <c r="AB216" s="202">
        <f t="shared" si="2126"/>
        <v>1.0844</v>
      </c>
      <c r="AC216" s="202"/>
      <c r="AD216" s="291">
        <f t="shared" si="27"/>
        <v>45859</v>
      </c>
      <c r="AE216" s="202">
        <f t="shared" ref="AE216:AF216" si="2127">AE215</f>
        <v>1.2178</v>
      </c>
      <c r="AF216" s="202">
        <f t="shared" si="2127"/>
        <v>1.0844</v>
      </c>
      <c r="AG216" s="202"/>
      <c r="AH216" s="291">
        <f t="shared" si="29"/>
        <v>46224</v>
      </c>
      <c r="AI216" s="202">
        <f t="shared" ref="AI216:AJ216" si="2128">AI215</f>
        <v>1.2178</v>
      </c>
      <c r="AJ216" s="202">
        <f t="shared" si="2128"/>
        <v>1.0844</v>
      </c>
      <c r="AK216" s="202"/>
      <c r="AL216" s="291">
        <f t="shared" si="31"/>
        <v>46589</v>
      </c>
      <c r="AM216" s="202">
        <f t="shared" ref="AM216:AN216" si="2129">AM215</f>
        <v>1.2178</v>
      </c>
      <c r="AN216" s="202">
        <f t="shared" si="2129"/>
        <v>1.0844</v>
      </c>
      <c r="AO216" s="202"/>
      <c r="AP216" s="291">
        <f t="shared" si="33"/>
        <v>46955</v>
      </c>
      <c r="AQ216" s="202">
        <f t="shared" ref="AQ216:AR216" si="2130">AQ215</f>
        <v>1.2178</v>
      </c>
      <c r="AR216" s="202">
        <f t="shared" si="2130"/>
        <v>1.0844</v>
      </c>
      <c r="AS216" s="202"/>
      <c r="AT216" s="291">
        <f t="shared" si="35"/>
        <v>47320</v>
      </c>
      <c r="AU216" s="202">
        <f t="shared" ref="AU216:AV216" si="2131">AU215</f>
        <v>1.2178</v>
      </c>
      <c r="AV216" s="202">
        <f t="shared" si="2131"/>
        <v>1.0844</v>
      </c>
      <c r="AW216" s="202"/>
      <c r="AX216" s="291">
        <f t="shared" si="37"/>
        <v>47685</v>
      </c>
      <c r="AY216" s="202">
        <f t="shared" ref="AY216:AZ216" si="2132">AY215</f>
        <v>1.2178</v>
      </c>
      <c r="AZ216" s="202">
        <f t="shared" si="2132"/>
        <v>1.0844</v>
      </c>
      <c r="BA216" s="202"/>
      <c r="BB216" s="291">
        <f t="shared" si="39"/>
        <v>48050</v>
      </c>
      <c r="BC216" s="202">
        <f t="shared" ref="BC216:BD216" si="2133">BC215</f>
        <v>1.2178</v>
      </c>
      <c r="BD216" s="202">
        <f t="shared" si="2133"/>
        <v>1.0844</v>
      </c>
      <c r="BE216" s="202"/>
      <c r="BF216" s="291">
        <f t="shared" si="41"/>
        <v>48416</v>
      </c>
      <c r="BG216" s="202">
        <f t="shared" ref="BG216:BH216" si="2134">BG215</f>
        <v>1.2178</v>
      </c>
      <c r="BH216" s="202">
        <f t="shared" si="2134"/>
        <v>1.0844</v>
      </c>
      <c r="BI216" s="202"/>
      <c r="BJ216" s="291">
        <f t="shared" si="43"/>
        <v>48781</v>
      </c>
      <c r="BK216" s="291"/>
      <c r="BL216" s="291"/>
      <c r="BM216" s="291"/>
      <c r="BN216" s="291"/>
      <c r="BO216" s="291"/>
      <c r="BP216" s="291"/>
      <c r="BQ216" s="291"/>
      <c r="BR216" s="291"/>
      <c r="BS216" s="291"/>
      <c r="BT216" s="291"/>
      <c r="BU216" s="291"/>
      <c r="BV216" s="291"/>
      <c r="BW216" s="291"/>
      <c r="BX216" s="291"/>
      <c r="BY216" s="291"/>
      <c r="BZ216" s="291"/>
      <c r="CA216" s="291"/>
      <c r="CB216" s="291"/>
      <c r="CC216" s="291"/>
      <c r="CD216" s="291"/>
      <c r="CE216" s="291"/>
      <c r="CF216" s="291"/>
      <c r="CG216" s="291"/>
      <c r="CH216" s="291"/>
      <c r="CI216" s="291"/>
      <c r="CJ216" s="291"/>
      <c r="CK216" s="291"/>
      <c r="CL216" s="291"/>
      <c r="CM216" s="291"/>
      <c r="CN216" s="291"/>
      <c r="CO216" s="291"/>
      <c r="CP216" s="291"/>
      <c r="CQ216" s="291"/>
      <c r="CR216" s="291"/>
      <c r="CS216" s="291"/>
      <c r="CT216" s="291"/>
      <c r="CU216" s="291"/>
      <c r="CV216" s="291"/>
      <c r="CW216" s="291"/>
      <c r="CX216" s="291"/>
      <c r="CY216" s="291"/>
      <c r="CZ216" s="291"/>
      <c r="DA216" s="291"/>
      <c r="DB216" s="291"/>
      <c r="DC216" s="291"/>
      <c r="DD216" s="291"/>
      <c r="DE216" s="291"/>
      <c r="DF216" s="291"/>
      <c r="DG216" s="291"/>
      <c r="DH216" s="291"/>
      <c r="DI216" s="291"/>
      <c r="DJ216" s="291"/>
      <c r="DK216" s="291"/>
      <c r="DL216" s="291"/>
      <c r="DM216" s="291"/>
      <c r="DN216" s="291"/>
      <c r="DO216" s="291"/>
      <c r="DP216" s="291"/>
      <c r="DQ216" s="291"/>
      <c r="DR216" s="291"/>
      <c r="DS216" s="291"/>
      <c r="DT216" s="291"/>
      <c r="DU216" s="291"/>
      <c r="DV216" s="291"/>
      <c r="DW216" s="291"/>
      <c r="DX216" s="291"/>
      <c r="DY216" s="291"/>
      <c r="DZ216" s="291"/>
      <c r="EA216" s="291"/>
      <c r="EB216" s="291"/>
      <c r="EC216" s="291"/>
      <c r="ED216" s="291"/>
      <c r="EE216" s="291"/>
      <c r="EF216" s="291"/>
      <c r="EG216" s="291"/>
      <c r="EH216" s="291"/>
      <c r="EI216" s="291"/>
      <c r="EJ216" s="291"/>
      <c r="EK216" s="291"/>
      <c r="EL216" s="291"/>
      <c r="EM216" s="291"/>
      <c r="EN216" s="291"/>
      <c r="EO216" s="291"/>
      <c r="EP216" s="291"/>
      <c r="EQ216" s="291"/>
      <c r="ER216" s="291"/>
      <c r="ES216" s="291"/>
      <c r="ET216" s="291"/>
      <c r="EU216" s="291"/>
      <c r="EV216" s="291"/>
      <c r="EW216" s="291"/>
      <c r="EX216" s="291"/>
      <c r="EY216" s="291"/>
      <c r="EZ216" s="291"/>
      <c r="FA216" s="291"/>
      <c r="FB216" s="291"/>
      <c r="FC216" s="291"/>
      <c r="FD216" s="291"/>
      <c r="FE216" s="291"/>
      <c r="FF216" s="291"/>
      <c r="FG216" s="291"/>
      <c r="FH216" s="291"/>
      <c r="FI216" s="291"/>
      <c r="FJ216" s="291"/>
      <c r="FK216" s="291"/>
      <c r="FL216" s="291"/>
      <c r="FM216" s="291"/>
      <c r="FN216" s="291"/>
      <c r="FO216" s="291"/>
      <c r="FP216" s="291"/>
      <c r="FQ216" s="291"/>
      <c r="FR216" s="291"/>
      <c r="FS216" s="291"/>
      <c r="FT216" s="291"/>
      <c r="FU216" s="291"/>
      <c r="FV216" s="291"/>
      <c r="FW216" s="291"/>
      <c r="FX216" s="291"/>
      <c r="FY216" s="291"/>
      <c r="FZ216" s="291"/>
      <c r="GA216" s="291"/>
      <c r="GB216" s="291"/>
      <c r="GC216" s="291"/>
      <c r="GD216" s="291"/>
      <c r="GE216" s="291"/>
      <c r="GF216" s="291"/>
      <c r="GG216" s="291"/>
      <c r="GH216" s="291"/>
      <c r="GI216" s="291"/>
      <c r="GJ216" s="291"/>
      <c r="GK216" s="291"/>
      <c r="GL216" s="291"/>
      <c r="GM216" s="291"/>
      <c r="GN216" s="291"/>
      <c r="GO216" s="291"/>
      <c r="GP216" s="291"/>
      <c r="GQ216" s="291"/>
      <c r="GR216" s="291"/>
      <c r="GS216" s="291"/>
      <c r="GT216" s="291"/>
      <c r="GU216" s="291"/>
      <c r="GV216" s="291"/>
      <c r="GW216" s="291"/>
      <c r="GX216" s="291"/>
      <c r="GY216" s="291"/>
      <c r="GZ216" s="291"/>
      <c r="HA216" s="291"/>
      <c r="HB216" s="291"/>
      <c r="HC216" s="291"/>
      <c r="HD216" s="291"/>
      <c r="HE216" s="291"/>
      <c r="HF216" s="291"/>
      <c r="HG216" s="291"/>
      <c r="HH216" s="291"/>
      <c r="HI216" s="291"/>
      <c r="HJ216" s="291"/>
      <c r="HK216" s="291"/>
      <c r="HL216" s="291"/>
      <c r="HM216" s="291"/>
      <c r="HN216" s="291"/>
      <c r="HO216" s="291"/>
      <c r="HP216" s="291"/>
      <c r="HQ216" s="291"/>
    </row>
    <row r="217" ht="12.0" customHeight="1">
      <c r="A217" s="281">
        <f t="shared" si="44"/>
        <v>212</v>
      </c>
      <c r="B217" s="282">
        <f>'4. Summary statistics'!B452</f>
        <v>45135</v>
      </c>
      <c r="C217" s="283" t="str">
        <f t="shared" si="22"/>
        <v>09-2023</v>
      </c>
      <c r="D217" s="284">
        <f>'4. Summary statistics'!C452</f>
        <v>44771</v>
      </c>
      <c r="E217" s="285" t="str">
        <f>'4. Summary statistics'!D452</f>
        <v>LKA36423G288</v>
      </c>
      <c r="F217" s="286">
        <f>'4. Summary statistics'!G452</f>
        <v>23307</v>
      </c>
      <c r="G217" s="287">
        <f t="shared" si="23"/>
        <v>364</v>
      </c>
      <c r="H217" s="288"/>
      <c r="I217" s="283"/>
      <c r="J217" s="289"/>
      <c r="K217" s="289"/>
      <c r="L217" s="289"/>
      <c r="M217" s="289"/>
      <c r="N217" s="289"/>
      <c r="O217" s="289"/>
      <c r="P217" s="52"/>
      <c r="Q217" s="52"/>
      <c r="R217" s="52"/>
      <c r="S217" s="202"/>
      <c r="T217" s="202"/>
      <c r="U217" s="202"/>
      <c r="V217" s="290">
        <f>'4. Summary statistics'!B452</f>
        <v>45135</v>
      </c>
      <c r="W217" s="202">
        <f t="shared" ref="W217:X217" si="2135">W216</f>
        <v>1.2178</v>
      </c>
      <c r="X217" s="202">
        <f t="shared" si="2135"/>
        <v>1.0844</v>
      </c>
      <c r="Y217" s="202"/>
      <c r="Z217" s="291">
        <f t="shared" si="25"/>
        <v>45501</v>
      </c>
      <c r="AA217" s="202">
        <f t="shared" ref="AA217:AB217" si="2136">AA216</f>
        <v>1.2178</v>
      </c>
      <c r="AB217" s="202">
        <f t="shared" si="2136"/>
        <v>1.0844</v>
      </c>
      <c r="AC217" s="202"/>
      <c r="AD217" s="291">
        <f t="shared" si="27"/>
        <v>45866</v>
      </c>
      <c r="AE217" s="202">
        <f t="shared" ref="AE217:AF217" si="2137">AE216</f>
        <v>1.2178</v>
      </c>
      <c r="AF217" s="202">
        <f t="shared" si="2137"/>
        <v>1.0844</v>
      </c>
      <c r="AG217" s="202"/>
      <c r="AH217" s="291">
        <f t="shared" si="29"/>
        <v>46231</v>
      </c>
      <c r="AI217" s="202">
        <f t="shared" ref="AI217:AJ217" si="2138">AI216</f>
        <v>1.2178</v>
      </c>
      <c r="AJ217" s="202">
        <f t="shared" si="2138"/>
        <v>1.0844</v>
      </c>
      <c r="AK217" s="202"/>
      <c r="AL217" s="291">
        <f t="shared" si="31"/>
        <v>46596</v>
      </c>
      <c r="AM217" s="202">
        <f t="shared" ref="AM217:AN217" si="2139">AM216</f>
        <v>1.2178</v>
      </c>
      <c r="AN217" s="202">
        <f t="shared" si="2139"/>
        <v>1.0844</v>
      </c>
      <c r="AO217" s="202"/>
      <c r="AP217" s="291">
        <f t="shared" si="33"/>
        <v>46962</v>
      </c>
      <c r="AQ217" s="202">
        <f t="shared" ref="AQ217:AR217" si="2140">AQ216</f>
        <v>1.2178</v>
      </c>
      <c r="AR217" s="202">
        <f t="shared" si="2140"/>
        <v>1.0844</v>
      </c>
      <c r="AS217" s="202"/>
      <c r="AT217" s="291">
        <f t="shared" si="35"/>
        <v>47327</v>
      </c>
      <c r="AU217" s="202">
        <f t="shared" ref="AU217:AV217" si="2141">AU216</f>
        <v>1.2178</v>
      </c>
      <c r="AV217" s="202">
        <f t="shared" si="2141"/>
        <v>1.0844</v>
      </c>
      <c r="AW217" s="202"/>
      <c r="AX217" s="291">
        <f t="shared" si="37"/>
        <v>47692</v>
      </c>
      <c r="AY217" s="202">
        <f t="shared" ref="AY217:AZ217" si="2142">AY216</f>
        <v>1.2178</v>
      </c>
      <c r="AZ217" s="202">
        <f t="shared" si="2142"/>
        <v>1.0844</v>
      </c>
      <c r="BA217" s="202"/>
      <c r="BB217" s="291">
        <f t="shared" si="39"/>
        <v>48057</v>
      </c>
      <c r="BC217" s="202">
        <f t="shared" ref="BC217:BD217" si="2143">BC216</f>
        <v>1.2178</v>
      </c>
      <c r="BD217" s="202">
        <f t="shared" si="2143"/>
        <v>1.0844</v>
      </c>
      <c r="BE217" s="202"/>
      <c r="BF217" s="291">
        <f t="shared" si="41"/>
        <v>48423</v>
      </c>
      <c r="BG217" s="202">
        <f t="shared" ref="BG217:BH217" si="2144">BG216</f>
        <v>1.2178</v>
      </c>
      <c r="BH217" s="202">
        <f t="shared" si="2144"/>
        <v>1.0844</v>
      </c>
      <c r="BI217" s="202"/>
      <c r="BJ217" s="291">
        <f t="shared" si="43"/>
        <v>48788</v>
      </c>
      <c r="BK217" s="291"/>
      <c r="BL217" s="291"/>
      <c r="BM217" s="291"/>
      <c r="BN217" s="291"/>
      <c r="BO217" s="291"/>
      <c r="BP217" s="291"/>
      <c r="BQ217" s="291"/>
      <c r="BR217" s="291"/>
      <c r="BS217" s="291"/>
      <c r="BT217" s="291"/>
      <c r="BU217" s="291"/>
      <c r="BV217" s="291"/>
      <c r="BW217" s="291"/>
      <c r="BX217" s="291"/>
      <c r="BY217" s="291"/>
      <c r="BZ217" s="291"/>
      <c r="CA217" s="291"/>
      <c r="CB217" s="291"/>
      <c r="CC217" s="291"/>
      <c r="CD217" s="291"/>
      <c r="CE217" s="291"/>
      <c r="CF217" s="291"/>
      <c r="CG217" s="291"/>
      <c r="CH217" s="291"/>
      <c r="CI217" s="291"/>
      <c r="CJ217" s="291"/>
      <c r="CK217" s="291"/>
      <c r="CL217" s="291"/>
      <c r="CM217" s="291"/>
      <c r="CN217" s="291"/>
      <c r="CO217" s="291"/>
      <c r="CP217" s="291"/>
      <c r="CQ217" s="291"/>
      <c r="CR217" s="291"/>
      <c r="CS217" s="291"/>
      <c r="CT217" s="291"/>
      <c r="CU217" s="291"/>
      <c r="CV217" s="291"/>
      <c r="CW217" s="291"/>
      <c r="CX217" s="291"/>
      <c r="CY217" s="291"/>
      <c r="CZ217" s="291"/>
      <c r="DA217" s="291"/>
      <c r="DB217" s="291"/>
      <c r="DC217" s="291"/>
      <c r="DD217" s="291"/>
      <c r="DE217" s="291"/>
      <c r="DF217" s="291"/>
      <c r="DG217" s="291"/>
      <c r="DH217" s="291"/>
      <c r="DI217" s="291"/>
      <c r="DJ217" s="291"/>
      <c r="DK217" s="291"/>
      <c r="DL217" s="291"/>
      <c r="DM217" s="291"/>
      <c r="DN217" s="291"/>
      <c r="DO217" s="291"/>
      <c r="DP217" s="291"/>
      <c r="DQ217" s="291"/>
      <c r="DR217" s="291"/>
      <c r="DS217" s="291"/>
      <c r="DT217" s="291"/>
      <c r="DU217" s="291"/>
      <c r="DV217" s="291"/>
      <c r="DW217" s="291"/>
      <c r="DX217" s="291"/>
      <c r="DY217" s="291"/>
      <c r="DZ217" s="291"/>
      <c r="EA217" s="291"/>
      <c r="EB217" s="291"/>
      <c r="EC217" s="291"/>
      <c r="ED217" s="291"/>
      <c r="EE217" s="291"/>
      <c r="EF217" s="291"/>
      <c r="EG217" s="291"/>
      <c r="EH217" s="291"/>
      <c r="EI217" s="291"/>
      <c r="EJ217" s="291"/>
      <c r="EK217" s="291"/>
      <c r="EL217" s="291"/>
      <c r="EM217" s="291"/>
      <c r="EN217" s="291"/>
      <c r="EO217" s="291"/>
      <c r="EP217" s="291"/>
      <c r="EQ217" s="291"/>
      <c r="ER217" s="291"/>
      <c r="ES217" s="291"/>
      <c r="ET217" s="291"/>
      <c r="EU217" s="291"/>
      <c r="EV217" s="291"/>
      <c r="EW217" s="291"/>
      <c r="EX217" s="291"/>
      <c r="EY217" s="291"/>
      <c r="EZ217" s="291"/>
      <c r="FA217" s="291"/>
      <c r="FB217" s="291"/>
      <c r="FC217" s="291"/>
      <c r="FD217" s="291"/>
      <c r="FE217" s="291"/>
      <c r="FF217" s="291"/>
      <c r="FG217" s="291"/>
      <c r="FH217" s="291"/>
      <c r="FI217" s="291"/>
      <c r="FJ217" s="291"/>
      <c r="FK217" s="291"/>
      <c r="FL217" s="291"/>
      <c r="FM217" s="291"/>
      <c r="FN217" s="291"/>
      <c r="FO217" s="291"/>
      <c r="FP217" s="291"/>
      <c r="FQ217" s="291"/>
      <c r="FR217" s="291"/>
      <c r="FS217" s="291"/>
      <c r="FT217" s="291"/>
      <c r="FU217" s="291"/>
      <c r="FV217" s="291"/>
      <c r="FW217" s="291"/>
      <c r="FX217" s="291"/>
      <c r="FY217" s="291"/>
      <c r="FZ217" s="291"/>
      <c r="GA217" s="291"/>
      <c r="GB217" s="291"/>
      <c r="GC217" s="291"/>
      <c r="GD217" s="291"/>
      <c r="GE217" s="291"/>
      <c r="GF217" s="291"/>
      <c r="GG217" s="291"/>
      <c r="GH217" s="291"/>
      <c r="GI217" s="291"/>
      <c r="GJ217" s="291"/>
      <c r="GK217" s="291"/>
      <c r="GL217" s="291"/>
      <c r="GM217" s="291"/>
      <c r="GN217" s="291"/>
      <c r="GO217" s="291"/>
      <c r="GP217" s="291"/>
      <c r="GQ217" s="291"/>
      <c r="GR217" s="291"/>
      <c r="GS217" s="291"/>
      <c r="GT217" s="291"/>
      <c r="GU217" s="291"/>
      <c r="GV217" s="291"/>
      <c r="GW217" s="291"/>
      <c r="GX217" s="291"/>
      <c r="GY217" s="291"/>
      <c r="GZ217" s="291"/>
      <c r="HA217" s="291"/>
      <c r="HB217" s="291"/>
      <c r="HC217" s="291"/>
      <c r="HD217" s="291"/>
      <c r="HE217" s="291"/>
      <c r="HF217" s="291"/>
      <c r="HG217" s="291"/>
      <c r="HH217" s="291"/>
      <c r="HI217" s="291"/>
      <c r="HJ217" s="291"/>
      <c r="HK217" s="291"/>
      <c r="HL217" s="291"/>
      <c r="HM217" s="291"/>
      <c r="HN217" s="291"/>
      <c r="HO217" s="291"/>
      <c r="HP217" s="291"/>
      <c r="HQ217" s="291"/>
    </row>
    <row r="218" ht="12.0" customHeight="1">
      <c r="A218" s="281"/>
      <c r="B218" s="282"/>
      <c r="C218" s="283"/>
      <c r="D218" s="284"/>
      <c r="E218" s="285"/>
      <c r="F218" s="286"/>
      <c r="G218" s="287"/>
      <c r="H218" s="288"/>
      <c r="I218" s="283"/>
      <c r="J218" s="289"/>
      <c r="K218" s="289"/>
      <c r="L218" s="289"/>
      <c r="M218" s="289"/>
      <c r="N218" s="289"/>
      <c r="O218" s="289"/>
      <c r="P218" s="52"/>
      <c r="Q218" s="52"/>
      <c r="R218" s="52"/>
      <c r="S218" s="202"/>
      <c r="T218" s="202"/>
      <c r="U218" s="202"/>
      <c r="V218" s="290"/>
      <c r="W218" s="202"/>
      <c r="X218" s="202"/>
      <c r="Y218" s="202"/>
      <c r="Z218" s="291"/>
      <c r="AA218" s="202"/>
      <c r="AB218" s="202"/>
      <c r="AC218" s="202"/>
      <c r="AD218" s="291"/>
      <c r="AE218" s="202"/>
      <c r="AF218" s="202"/>
      <c r="AG218" s="202"/>
      <c r="AH218" s="291"/>
      <c r="AI218" s="202"/>
      <c r="AJ218" s="202"/>
      <c r="AK218" s="202"/>
      <c r="AL218" s="291"/>
      <c r="AM218" s="202"/>
      <c r="AN218" s="202"/>
      <c r="AO218" s="202"/>
      <c r="AP218" s="291"/>
      <c r="AQ218" s="202"/>
      <c r="AR218" s="202"/>
      <c r="AS218" s="202"/>
      <c r="AT218" s="291"/>
      <c r="AU218" s="202"/>
      <c r="AV218" s="202"/>
      <c r="AW218" s="202"/>
      <c r="AX218" s="291"/>
      <c r="AY218" s="202"/>
      <c r="AZ218" s="202"/>
      <c r="BA218" s="202"/>
      <c r="BB218" s="291"/>
      <c r="BC218" s="202"/>
      <c r="BD218" s="202"/>
      <c r="BE218" s="202"/>
      <c r="BF218" s="291"/>
      <c r="BG218" s="202"/>
      <c r="BH218" s="202"/>
      <c r="BI218" s="202"/>
      <c r="BJ218" s="291"/>
      <c r="BK218" s="291"/>
      <c r="BL218" s="291"/>
      <c r="BM218" s="291"/>
      <c r="BN218" s="291"/>
      <c r="BO218" s="291"/>
      <c r="BP218" s="291"/>
      <c r="BQ218" s="291"/>
      <c r="BR218" s="291"/>
      <c r="BS218" s="291"/>
      <c r="BT218" s="291"/>
      <c r="BU218" s="291"/>
      <c r="BV218" s="291"/>
      <c r="BW218" s="291"/>
      <c r="BX218" s="291"/>
      <c r="BY218" s="291"/>
      <c r="BZ218" s="291"/>
      <c r="CA218" s="291"/>
      <c r="CB218" s="291"/>
      <c r="CC218" s="291"/>
      <c r="CD218" s="291"/>
      <c r="CE218" s="291"/>
      <c r="CF218" s="291"/>
      <c r="CG218" s="291"/>
      <c r="CH218" s="291"/>
      <c r="CI218" s="291"/>
      <c r="CJ218" s="291"/>
      <c r="CK218" s="291"/>
      <c r="CL218" s="291"/>
      <c r="CM218" s="291"/>
      <c r="CN218" s="291"/>
      <c r="CO218" s="291"/>
      <c r="CP218" s="291"/>
      <c r="CQ218" s="291"/>
      <c r="CR218" s="291"/>
      <c r="CS218" s="291"/>
      <c r="CT218" s="291"/>
      <c r="CU218" s="291"/>
      <c r="CV218" s="291"/>
      <c r="CW218" s="291"/>
      <c r="CX218" s="291"/>
      <c r="CY218" s="291"/>
      <c r="CZ218" s="291"/>
      <c r="DA218" s="291"/>
      <c r="DB218" s="291"/>
      <c r="DC218" s="291"/>
      <c r="DD218" s="291"/>
      <c r="DE218" s="291"/>
      <c r="DF218" s="291"/>
      <c r="DG218" s="291"/>
      <c r="DH218" s="291"/>
      <c r="DI218" s="291"/>
      <c r="DJ218" s="291"/>
      <c r="DK218" s="291"/>
      <c r="DL218" s="291"/>
      <c r="DM218" s="291"/>
      <c r="DN218" s="291"/>
      <c r="DO218" s="291"/>
      <c r="DP218" s="291"/>
      <c r="DQ218" s="291"/>
      <c r="DR218" s="291"/>
      <c r="DS218" s="291"/>
      <c r="DT218" s="291"/>
      <c r="DU218" s="291"/>
      <c r="DV218" s="291"/>
      <c r="DW218" s="291"/>
      <c r="DX218" s="291"/>
      <c r="DY218" s="291"/>
      <c r="DZ218" s="291"/>
      <c r="EA218" s="291"/>
      <c r="EB218" s="291"/>
      <c r="EC218" s="291"/>
      <c r="ED218" s="291"/>
      <c r="EE218" s="291"/>
      <c r="EF218" s="291"/>
      <c r="EG218" s="291"/>
      <c r="EH218" s="291"/>
      <c r="EI218" s="291"/>
      <c r="EJ218" s="291"/>
      <c r="EK218" s="291"/>
      <c r="EL218" s="291"/>
      <c r="EM218" s="291"/>
      <c r="EN218" s="291"/>
      <c r="EO218" s="291"/>
      <c r="EP218" s="291"/>
      <c r="EQ218" s="291"/>
      <c r="ER218" s="291"/>
      <c r="ES218" s="291"/>
      <c r="ET218" s="291"/>
      <c r="EU218" s="291"/>
      <c r="EV218" s="291"/>
      <c r="EW218" s="291"/>
      <c r="EX218" s="291"/>
      <c r="EY218" s="291"/>
      <c r="EZ218" s="291"/>
      <c r="FA218" s="291"/>
      <c r="FB218" s="291"/>
      <c r="FC218" s="291"/>
      <c r="FD218" s="291"/>
      <c r="FE218" s="291"/>
      <c r="FF218" s="291"/>
      <c r="FG218" s="291"/>
      <c r="FH218" s="291"/>
      <c r="FI218" s="291"/>
      <c r="FJ218" s="291"/>
      <c r="FK218" s="291"/>
      <c r="FL218" s="291"/>
      <c r="FM218" s="291"/>
      <c r="FN218" s="291"/>
      <c r="FO218" s="291"/>
      <c r="FP218" s="291"/>
      <c r="FQ218" s="291"/>
      <c r="FR218" s="291"/>
      <c r="FS218" s="291"/>
      <c r="FT218" s="291"/>
      <c r="FU218" s="291"/>
      <c r="FV218" s="291"/>
      <c r="FW218" s="291"/>
      <c r="FX218" s="291"/>
      <c r="FY218" s="291"/>
      <c r="FZ218" s="291"/>
      <c r="GA218" s="291"/>
      <c r="GB218" s="291"/>
      <c r="GC218" s="291"/>
      <c r="GD218" s="291"/>
      <c r="GE218" s="291"/>
      <c r="GF218" s="291"/>
      <c r="GG218" s="291"/>
      <c r="GH218" s="291"/>
      <c r="GI218" s="291"/>
      <c r="GJ218" s="291"/>
      <c r="GK218" s="291"/>
      <c r="GL218" s="291"/>
      <c r="GM218" s="291"/>
      <c r="GN218" s="291"/>
      <c r="GO218" s="291"/>
      <c r="GP218" s="291"/>
      <c r="GQ218" s="291"/>
      <c r="GR218" s="291"/>
      <c r="GS218" s="291"/>
      <c r="GT218" s="291"/>
      <c r="GU218" s="291"/>
      <c r="GV218" s="291"/>
      <c r="GW218" s="291"/>
      <c r="GX218" s="291"/>
      <c r="GY218" s="291"/>
      <c r="GZ218" s="291"/>
      <c r="HA218" s="291"/>
      <c r="HB218" s="291"/>
      <c r="HC218" s="291"/>
      <c r="HD218" s="291"/>
      <c r="HE218" s="291"/>
      <c r="HF218" s="291"/>
      <c r="HG218" s="291"/>
      <c r="HH218" s="291"/>
      <c r="HI218" s="291"/>
      <c r="HJ218" s="291"/>
      <c r="HK218" s="291"/>
      <c r="HL218" s="291"/>
      <c r="HM218" s="291"/>
      <c r="HN218" s="291"/>
      <c r="HO218" s="291"/>
      <c r="HP218" s="291"/>
      <c r="HQ218" s="291"/>
    </row>
    <row r="219" ht="12.0" customHeight="1">
      <c r="A219" s="281"/>
      <c r="B219" s="282"/>
      <c r="C219" s="283"/>
      <c r="D219" s="284"/>
      <c r="E219" s="285"/>
      <c r="F219" s="286"/>
      <c r="G219" s="287"/>
      <c r="H219" s="288"/>
      <c r="I219" s="283"/>
      <c r="J219" s="289"/>
      <c r="K219" s="289"/>
      <c r="L219" s="289"/>
      <c r="M219" s="289"/>
      <c r="N219" s="289"/>
      <c r="O219" s="289"/>
      <c r="P219" s="52"/>
      <c r="Q219" s="52"/>
      <c r="R219" s="52"/>
      <c r="S219" s="202"/>
      <c r="T219" s="202"/>
      <c r="U219" s="202"/>
      <c r="V219" s="290"/>
      <c r="W219" s="202"/>
      <c r="X219" s="202"/>
      <c r="Y219" s="202"/>
      <c r="Z219" s="291"/>
      <c r="AA219" s="202"/>
      <c r="AB219" s="202"/>
      <c r="AC219" s="202"/>
      <c r="AD219" s="291"/>
      <c r="AE219" s="202"/>
      <c r="AF219" s="202"/>
      <c r="AG219" s="202"/>
      <c r="AH219" s="291"/>
      <c r="AI219" s="202"/>
      <c r="AJ219" s="202"/>
      <c r="AK219" s="202"/>
      <c r="AL219" s="291"/>
      <c r="AM219" s="202"/>
      <c r="AN219" s="202"/>
      <c r="AO219" s="202"/>
      <c r="AP219" s="291"/>
      <c r="AQ219" s="202"/>
      <c r="AR219" s="202"/>
      <c r="AS219" s="202"/>
      <c r="AT219" s="291"/>
      <c r="AU219" s="202"/>
      <c r="AV219" s="202"/>
      <c r="AW219" s="202"/>
      <c r="AX219" s="291"/>
      <c r="AY219" s="202"/>
      <c r="AZ219" s="202"/>
      <c r="BA219" s="202"/>
      <c r="BB219" s="291"/>
      <c r="BC219" s="202"/>
      <c r="BD219" s="202"/>
      <c r="BE219" s="202"/>
      <c r="BF219" s="291"/>
      <c r="BG219" s="202"/>
      <c r="BH219" s="202"/>
      <c r="BI219" s="202"/>
      <c r="BJ219" s="291"/>
      <c r="BK219" s="291"/>
      <c r="BL219" s="291"/>
      <c r="BM219" s="291"/>
      <c r="BN219" s="291"/>
      <c r="BO219" s="291"/>
      <c r="BP219" s="291"/>
      <c r="BQ219" s="291"/>
      <c r="BR219" s="291"/>
      <c r="BS219" s="291"/>
      <c r="BT219" s="291"/>
      <c r="BU219" s="291"/>
      <c r="BV219" s="291"/>
      <c r="BW219" s="291"/>
      <c r="BX219" s="291"/>
      <c r="BY219" s="291"/>
      <c r="BZ219" s="291"/>
      <c r="CA219" s="291"/>
      <c r="CB219" s="291"/>
      <c r="CC219" s="291"/>
      <c r="CD219" s="291"/>
      <c r="CE219" s="291"/>
      <c r="CF219" s="291"/>
      <c r="CG219" s="291"/>
      <c r="CH219" s="291"/>
      <c r="CI219" s="291"/>
      <c r="CJ219" s="291"/>
      <c r="CK219" s="291"/>
      <c r="CL219" s="291"/>
      <c r="CM219" s="291"/>
      <c r="CN219" s="291"/>
      <c r="CO219" s="291"/>
      <c r="CP219" s="291"/>
      <c r="CQ219" s="291"/>
      <c r="CR219" s="291"/>
      <c r="CS219" s="291"/>
      <c r="CT219" s="291"/>
      <c r="CU219" s="291"/>
      <c r="CV219" s="291"/>
      <c r="CW219" s="291"/>
      <c r="CX219" s="291"/>
      <c r="CY219" s="291"/>
      <c r="CZ219" s="291"/>
      <c r="DA219" s="291"/>
      <c r="DB219" s="291"/>
      <c r="DC219" s="291"/>
      <c r="DD219" s="291"/>
      <c r="DE219" s="291"/>
      <c r="DF219" s="291"/>
      <c r="DG219" s="291"/>
      <c r="DH219" s="291"/>
      <c r="DI219" s="291"/>
      <c r="DJ219" s="291"/>
      <c r="DK219" s="291"/>
      <c r="DL219" s="291"/>
      <c r="DM219" s="291"/>
      <c r="DN219" s="291"/>
      <c r="DO219" s="291"/>
      <c r="DP219" s="291"/>
      <c r="DQ219" s="291"/>
      <c r="DR219" s="291"/>
      <c r="DS219" s="291"/>
      <c r="DT219" s="291"/>
      <c r="DU219" s="291"/>
      <c r="DV219" s="291"/>
      <c r="DW219" s="291"/>
      <c r="DX219" s="291"/>
      <c r="DY219" s="291"/>
      <c r="DZ219" s="291"/>
      <c r="EA219" s="291"/>
      <c r="EB219" s="291"/>
      <c r="EC219" s="291"/>
      <c r="ED219" s="291"/>
      <c r="EE219" s="291"/>
      <c r="EF219" s="291"/>
      <c r="EG219" s="291"/>
      <c r="EH219" s="291"/>
      <c r="EI219" s="291"/>
      <c r="EJ219" s="291"/>
      <c r="EK219" s="291"/>
      <c r="EL219" s="291"/>
      <c r="EM219" s="291"/>
      <c r="EN219" s="291"/>
      <c r="EO219" s="291"/>
      <c r="EP219" s="291"/>
      <c r="EQ219" s="291"/>
      <c r="ER219" s="291"/>
      <c r="ES219" s="291"/>
      <c r="ET219" s="291"/>
      <c r="EU219" s="291"/>
      <c r="EV219" s="291"/>
      <c r="EW219" s="291"/>
      <c r="EX219" s="291"/>
      <c r="EY219" s="291"/>
      <c r="EZ219" s="291"/>
      <c r="FA219" s="291"/>
      <c r="FB219" s="291"/>
      <c r="FC219" s="291"/>
      <c r="FD219" s="291"/>
      <c r="FE219" s="291"/>
      <c r="FF219" s="291"/>
      <c r="FG219" s="291"/>
      <c r="FH219" s="291"/>
      <c r="FI219" s="291"/>
      <c r="FJ219" s="291"/>
      <c r="FK219" s="291"/>
      <c r="FL219" s="291"/>
      <c r="FM219" s="291"/>
      <c r="FN219" s="291"/>
      <c r="FO219" s="291"/>
      <c r="FP219" s="291"/>
      <c r="FQ219" s="291"/>
      <c r="FR219" s="291"/>
      <c r="FS219" s="291"/>
      <c r="FT219" s="291"/>
      <c r="FU219" s="291"/>
      <c r="FV219" s="291"/>
      <c r="FW219" s="291"/>
      <c r="FX219" s="291"/>
      <c r="FY219" s="291"/>
      <c r="FZ219" s="291"/>
      <c r="GA219" s="291"/>
      <c r="GB219" s="291"/>
      <c r="GC219" s="291"/>
      <c r="GD219" s="291"/>
      <c r="GE219" s="291"/>
      <c r="GF219" s="291"/>
      <c r="GG219" s="291"/>
      <c r="GH219" s="291"/>
      <c r="GI219" s="291"/>
      <c r="GJ219" s="291"/>
      <c r="GK219" s="291"/>
      <c r="GL219" s="291"/>
      <c r="GM219" s="291"/>
      <c r="GN219" s="291"/>
      <c r="GO219" s="291"/>
      <c r="GP219" s="291"/>
      <c r="GQ219" s="291"/>
      <c r="GR219" s="291"/>
      <c r="GS219" s="291"/>
      <c r="GT219" s="291"/>
      <c r="GU219" s="291"/>
      <c r="GV219" s="291"/>
      <c r="GW219" s="291"/>
      <c r="GX219" s="291"/>
      <c r="GY219" s="291"/>
      <c r="GZ219" s="291"/>
      <c r="HA219" s="291"/>
      <c r="HB219" s="291"/>
      <c r="HC219" s="291"/>
      <c r="HD219" s="291"/>
      <c r="HE219" s="291"/>
      <c r="HF219" s="291"/>
      <c r="HG219" s="291"/>
      <c r="HH219" s="291"/>
      <c r="HI219" s="291"/>
      <c r="HJ219" s="291"/>
      <c r="HK219" s="291"/>
      <c r="HL219" s="291"/>
      <c r="HM219" s="291"/>
      <c r="HN219" s="291"/>
      <c r="HO219" s="291"/>
      <c r="HP219" s="291"/>
      <c r="HQ219" s="291"/>
    </row>
    <row r="220" ht="12.0" customHeight="1">
      <c r="A220" s="281"/>
      <c r="B220" s="282"/>
      <c r="C220" s="283"/>
      <c r="D220" s="284"/>
      <c r="E220" s="285"/>
      <c r="F220" s="286"/>
      <c r="G220" s="287"/>
      <c r="H220" s="288"/>
      <c r="I220" s="283"/>
      <c r="J220" s="289"/>
      <c r="K220" s="289"/>
      <c r="L220" s="289"/>
      <c r="M220" s="289"/>
      <c r="N220" s="289"/>
      <c r="O220" s="289"/>
      <c r="P220" s="52"/>
      <c r="Q220" s="52"/>
      <c r="R220" s="52"/>
      <c r="S220" s="202"/>
      <c r="T220" s="202"/>
      <c r="U220" s="202"/>
      <c r="V220" s="290"/>
      <c r="W220" s="202"/>
      <c r="X220" s="202"/>
      <c r="Y220" s="202"/>
      <c r="Z220" s="291"/>
      <c r="AA220" s="202"/>
      <c r="AB220" s="202"/>
      <c r="AC220" s="202"/>
      <c r="AD220" s="291"/>
      <c r="AE220" s="202"/>
      <c r="AF220" s="202"/>
      <c r="AG220" s="202"/>
      <c r="AH220" s="291"/>
      <c r="AI220" s="202"/>
      <c r="AJ220" s="202"/>
      <c r="AK220" s="202"/>
      <c r="AL220" s="291"/>
      <c r="AM220" s="202"/>
      <c r="AN220" s="202"/>
      <c r="AO220" s="202"/>
      <c r="AP220" s="291"/>
      <c r="AQ220" s="202"/>
      <c r="AR220" s="202"/>
      <c r="AS220" s="202"/>
      <c r="AT220" s="291"/>
      <c r="AU220" s="202"/>
      <c r="AV220" s="202"/>
      <c r="AW220" s="202"/>
      <c r="AX220" s="291"/>
      <c r="AY220" s="202"/>
      <c r="AZ220" s="202"/>
      <c r="BA220" s="202"/>
      <c r="BB220" s="291"/>
      <c r="BC220" s="202"/>
      <c r="BD220" s="202"/>
      <c r="BE220" s="202"/>
      <c r="BF220" s="291"/>
      <c r="BG220" s="202"/>
      <c r="BH220" s="202"/>
      <c r="BI220" s="202"/>
      <c r="BJ220" s="291"/>
      <c r="BK220" s="291"/>
      <c r="BL220" s="291"/>
      <c r="BM220" s="291"/>
      <c r="BN220" s="291"/>
      <c r="BO220" s="291"/>
      <c r="BP220" s="291"/>
      <c r="BQ220" s="291"/>
      <c r="BR220" s="291"/>
      <c r="BS220" s="291"/>
      <c r="BT220" s="291"/>
      <c r="BU220" s="291"/>
      <c r="BV220" s="291"/>
      <c r="BW220" s="291"/>
      <c r="BX220" s="291"/>
      <c r="BY220" s="291"/>
      <c r="BZ220" s="291"/>
      <c r="CA220" s="291"/>
      <c r="CB220" s="291"/>
      <c r="CC220" s="291"/>
      <c r="CD220" s="291"/>
      <c r="CE220" s="291"/>
      <c r="CF220" s="291"/>
      <c r="CG220" s="291"/>
      <c r="CH220" s="291"/>
      <c r="CI220" s="291"/>
      <c r="CJ220" s="291"/>
      <c r="CK220" s="291"/>
      <c r="CL220" s="291"/>
      <c r="CM220" s="291"/>
      <c r="CN220" s="291"/>
      <c r="CO220" s="291"/>
      <c r="CP220" s="291"/>
      <c r="CQ220" s="291"/>
      <c r="CR220" s="291"/>
      <c r="CS220" s="291"/>
      <c r="CT220" s="291"/>
      <c r="CU220" s="291"/>
      <c r="CV220" s="291"/>
      <c r="CW220" s="291"/>
      <c r="CX220" s="291"/>
      <c r="CY220" s="291"/>
      <c r="CZ220" s="291"/>
      <c r="DA220" s="291"/>
      <c r="DB220" s="291"/>
      <c r="DC220" s="291"/>
      <c r="DD220" s="291"/>
      <c r="DE220" s="291"/>
      <c r="DF220" s="291"/>
      <c r="DG220" s="291"/>
      <c r="DH220" s="291"/>
      <c r="DI220" s="291"/>
      <c r="DJ220" s="291"/>
      <c r="DK220" s="291"/>
      <c r="DL220" s="291"/>
      <c r="DM220" s="291"/>
      <c r="DN220" s="291"/>
      <c r="DO220" s="291"/>
      <c r="DP220" s="291"/>
      <c r="DQ220" s="291"/>
      <c r="DR220" s="291"/>
      <c r="DS220" s="291"/>
      <c r="DT220" s="291"/>
      <c r="DU220" s="291"/>
      <c r="DV220" s="291"/>
      <c r="DW220" s="291"/>
      <c r="DX220" s="291"/>
      <c r="DY220" s="291"/>
      <c r="DZ220" s="291"/>
      <c r="EA220" s="291"/>
      <c r="EB220" s="291"/>
      <c r="EC220" s="291"/>
      <c r="ED220" s="291"/>
      <c r="EE220" s="291"/>
      <c r="EF220" s="291"/>
      <c r="EG220" s="291"/>
      <c r="EH220" s="291"/>
      <c r="EI220" s="291"/>
      <c r="EJ220" s="291"/>
      <c r="EK220" s="291"/>
      <c r="EL220" s="291"/>
      <c r="EM220" s="291"/>
      <c r="EN220" s="291"/>
      <c r="EO220" s="291"/>
      <c r="EP220" s="291"/>
      <c r="EQ220" s="291"/>
      <c r="ER220" s="291"/>
      <c r="ES220" s="291"/>
      <c r="ET220" s="291"/>
      <c r="EU220" s="291"/>
      <c r="EV220" s="291"/>
      <c r="EW220" s="291"/>
      <c r="EX220" s="291"/>
      <c r="EY220" s="291"/>
      <c r="EZ220" s="291"/>
      <c r="FA220" s="291"/>
      <c r="FB220" s="291"/>
      <c r="FC220" s="291"/>
      <c r="FD220" s="291"/>
      <c r="FE220" s="291"/>
      <c r="FF220" s="291"/>
      <c r="FG220" s="291"/>
      <c r="FH220" s="291"/>
      <c r="FI220" s="291"/>
      <c r="FJ220" s="291"/>
      <c r="FK220" s="291"/>
      <c r="FL220" s="291"/>
      <c r="FM220" s="291"/>
      <c r="FN220" s="291"/>
      <c r="FO220" s="291"/>
      <c r="FP220" s="291"/>
      <c r="FQ220" s="291"/>
      <c r="FR220" s="291"/>
      <c r="FS220" s="291"/>
      <c r="FT220" s="291"/>
      <c r="FU220" s="291"/>
      <c r="FV220" s="291"/>
      <c r="FW220" s="291"/>
      <c r="FX220" s="291"/>
      <c r="FY220" s="291"/>
      <c r="FZ220" s="291"/>
      <c r="GA220" s="291"/>
      <c r="GB220" s="291"/>
      <c r="GC220" s="291"/>
      <c r="GD220" s="291"/>
      <c r="GE220" s="291"/>
      <c r="GF220" s="291"/>
      <c r="GG220" s="291"/>
      <c r="GH220" s="291"/>
      <c r="GI220" s="291"/>
      <c r="GJ220" s="291"/>
      <c r="GK220" s="291"/>
      <c r="GL220" s="291"/>
      <c r="GM220" s="291"/>
      <c r="GN220" s="291"/>
      <c r="GO220" s="291"/>
      <c r="GP220" s="291"/>
      <c r="GQ220" s="291"/>
      <c r="GR220" s="291"/>
      <c r="GS220" s="291"/>
      <c r="GT220" s="291"/>
      <c r="GU220" s="291"/>
      <c r="GV220" s="291"/>
      <c r="GW220" s="291"/>
      <c r="GX220" s="291"/>
      <c r="GY220" s="291"/>
      <c r="GZ220" s="291"/>
      <c r="HA220" s="291"/>
      <c r="HB220" s="291"/>
      <c r="HC220" s="291"/>
      <c r="HD220" s="291"/>
      <c r="HE220" s="291"/>
      <c r="HF220" s="291"/>
      <c r="HG220" s="291"/>
      <c r="HH220" s="291"/>
      <c r="HI220" s="291"/>
      <c r="HJ220" s="291"/>
      <c r="HK220" s="291"/>
      <c r="HL220" s="291"/>
      <c r="HM220" s="291"/>
      <c r="HN220" s="291"/>
      <c r="HO220" s="291"/>
      <c r="HP220" s="291"/>
      <c r="HQ220" s="291"/>
    </row>
    <row r="221" ht="12.0" customHeight="1">
      <c r="A221" s="281"/>
      <c r="B221" s="282"/>
      <c r="C221" s="283"/>
      <c r="D221" s="284"/>
      <c r="E221" s="285"/>
      <c r="F221" s="286"/>
      <c r="G221" s="287"/>
      <c r="H221" s="288"/>
      <c r="I221" s="283"/>
      <c r="J221" s="289"/>
      <c r="K221" s="289"/>
      <c r="L221" s="289"/>
      <c r="M221" s="289"/>
      <c r="N221" s="289"/>
      <c r="O221" s="289"/>
      <c r="P221" s="52"/>
      <c r="Q221" s="52"/>
      <c r="R221" s="52"/>
      <c r="S221" s="202"/>
      <c r="T221" s="202"/>
      <c r="U221" s="202"/>
      <c r="V221" s="292"/>
      <c r="W221" s="202"/>
      <c r="X221" s="202"/>
      <c r="Y221" s="202"/>
      <c r="Z221" s="291"/>
      <c r="AA221" s="202"/>
      <c r="AB221" s="202"/>
      <c r="AC221" s="202"/>
      <c r="AD221" s="291"/>
      <c r="AE221" s="202"/>
      <c r="AF221" s="202"/>
      <c r="AG221" s="202"/>
      <c r="AH221" s="291"/>
      <c r="AI221" s="202"/>
      <c r="AJ221" s="202"/>
      <c r="AK221" s="202"/>
      <c r="AL221" s="291"/>
      <c r="AM221" s="202"/>
      <c r="AN221" s="202"/>
      <c r="AO221" s="202"/>
      <c r="AP221" s="291"/>
      <c r="AQ221" s="202"/>
      <c r="AR221" s="202"/>
      <c r="AS221" s="202"/>
      <c r="AT221" s="291"/>
      <c r="AU221" s="202"/>
      <c r="AV221" s="202"/>
      <c r="AW221" s="202"/>
      <c r="AX221" s="291"/>
      <c r="AY221" s="202"/>
      <c r="AZ221" s="202"/>
      <c r="BA221" s="202"/>
      <c r="BB221" s="291"/>
      <c r="BC221" s="202"/>
      <c r="BD221" s="202"/>
      <c r="BE221" s="202"/>
      <c r="BF221" s="291"/>
      <c r="BG221" s="202"/>
      <c r="BH221" s="202"/>
      <c r="BI221" s="202"/>
      <c r="BJ221" s="291"/>
      <c r="BK221" s="291"/>
      <c r="BL221" s="291"/>
      <c r="BM221" s="291"/>
      <c r="BN221" s="291"/>
      <c r="BO221" s="291"/>
      <c r="BP221" s="291"/>
      <c r="BQ221" s="291"/>
      <c r="BR221" s="291"/>
      <c r="BS221" s="291"/>
      <c r="BT221" s="291"/>
      <c r="BU221" s="291"/>
      <c r="BV221" s="291"/>
      <c r="BW221" s="291"/>
      <c r="BX221" s="291"/>
      <c r="BY221" s="291"/>
      <c r="BZ221" s="291"/>
      <c r="CA221" s="291"/>
      <c r="CB221" s="291"/>
      <c r="CC221" s="291"/>
      <c r="CD221" s="291"/>
      <c r="CE221" s="291"/>
      <c r="CF221" s="291"/>
      <c r="CG221" s="291"/>
      <c r="CH221" s="291"/>
      <c r="CI221" s="291"/>
      <c r="CJ221" s="291"/>
      <c r="CK221" s="291"/>
      <c r="CL221" s="291"/>
      <c r="CM221" s="291"/>
      <c r="CN221" s="291"/>
      <c r="CO221" s="291"/>
      <c r="CP221" s="291"/>
      <c r="CQ221" s="291"/>
      <c r="CR221" s="291"/>
      <c r="CS221" s="291"/>
      <c r="CT221" s="291"/>
      <c r="CU221" s="291"/>
      <c r="CV221" s="291"/>
      <c r="CW221" s="291"/>
      <c r="CX221" s="291"/>
      <c r="CY221" s="291"/>
      <c r="CZ221" s="291"/>
      <c r="DA221" s="291"/>
      <c r="DB221" s="291"/>
      <c r="DC221" s="291"/>
      <c r="DD221" s="291"/>
      <c r="DE221" s="291"/>
      <c r="DF221" s="291"/>
      <c r="DG221" s="291"/>
      <c r="DH221" s="291"/>
      <c r="DI221" s="291"/>
      <c r="DJ221" s="291"/>
      <c r="DK221" s="291"/>
      <c r="DL221" s="291"/>
      <c r="DM221" s="291"/>
      <c r="DN221" s="291"/>
      <c r="DO221" s="291"/>
      <c r="DP221" s="291"/>
      <c r="DQ221" s="291"/>
      <c r="DR221" s="291"/>
      <c r="DS221" s="291"/>
      <c r="DT221" s="291"/>
      <c r="DU221" s="291"/>
      <c r="DV221" s="291"/>
      <c r="DW221" s="291"/>
      <c r="DX221" s="291"/>
      <c r="DY221" s="291"/>
      <c r="DZ221" s="291"/>
      <c r="EA221" s="291"/>
      <c r="EB221" s="291"/>
      <c r="EC221" s="291"/>
      <c r="ED221" s="291"/>
      <c r="EE221" s="291"/>
      <c r="EF221" s="291"/>
      <c r="EG221" s="291"/>
      <c r="EH221" s="291"/>
      <c r="EI221" s="291"/>
      <c r="EJ221" s="291"/>
      <c r="EK221" s="291"/>
      <c r="EL221" s="291"/>
      <c r="EM221" s="291"/>
      <c r="EN221" s="291"/>
      <c r="EO221" s="291"/>
      <c r="EP221" s="291"/>
      <c r="EQ221" s="291"/>
      <c r="ER221" s="291"/>
      <c r="ES221" s="291"/>
      <c r="ET221" s="291"/>
      <c r="EU221" s="291"/>
      <c r="EV221" s="291"/>
      <c r="EW221" s="291"/>
      <c r="EX221" s="291"/>
      <c r="EY221" s="291"/>
      <c r="EZ221" s="291"/>
      <c r="FA221" s="291"/>
      <c r="FB221" s="291"/>
      <c r="FC221" s="291"/>
      <c r="FD221" s="291"/>
      <c r="FE221" s="291"/>
      <c r="FF221" s="291"/>
      <c r="FG221" s="291"/>
      <c r="FH221" s="291"/>
      <c r="FI221" s="291"/>
      <c r="FJ221" s="291"/>
      <c r="FK221" s="291"/>
      <c r="FL221" s="291"/>
      <c r="FM221" s="291"/>
      <c r="FN221" s="291"/>
      <c r="FO221" s="291"/>
      <c r="FP221" s="291"/>
      <c r="FQ221" s="291"/>
      <c r="FR221" s="291"/>
      <c r="FS221" s="291"/>
      <c r="FT221" s="291"/>
      <c r="FU221" s="291"/>
      <c r="FV221" s="291"/>
      <c r="FW221" s="291"/>
      <c r="FX221" s="291"/>
      <c r="FY221" s="291"/>
      <c r="FZ221" s="291"/>
      <c r="GA221" s="291"/>
      <c r="GB221" s="291"/>
      <c r="GC221" s="291"/>
      <c r="GD221" s="291"/>
      <c r="GE221" s="291"/>
      <c r="GF221" s="291"/>
      <c r="GG221" s="291"/>
      <c r="GH221" s="291"/>
      <c r="GI221" s="291"/>
      <c r="GJ221" s="291"/>
      <c r="GK221" s="291"/>
      <c r="GL221" s="291"/>
      <c r="GM221" s="291"/>
      <c r="GN221" s="291"/>
      <c r="GO221" s="291"/>
      <c r="GP221" s="291"/>
      <c r="GQ221" s="291"/>
      <c r="GR221" s="291"/>
      <c r="GS221" s="291"/>
      <c r="GT221" s="291"/>
      <c r="GU221" s="291"/>
      <c r="GV221" s="291"/>
      <c r="GW221" s="291"/>
      <c r="GX221" s="291"/>
      <c r="GY221" s="291"/>
      <c r="GZ221" s="291"/>
      <c r="HA221" s="291"/>
      <c r="HB221" s="291"/>
      <c r="HC221" s="291"/>
      <c r="HD221" s="291"/>
      <c r="HE221" s="291"/>
      <c r="HF221" s="291"/>
      <c r="HG221" s="291"/>
      <c r="HH221" s="291"/>
      <c r="HI221" s="291"/>
      <c r="HJ221" s="291"/>
      <c r="HK221" s="291"/>
      <c r="HL221" s="291"/>
      <c r="HM221" s="291"/>
      <c r="HN221" s="291"/>
      <c r="HO221" s="291"/>
      <c r="HP221" s="291"/>
      <c r="HQ221" s="291"/>
    </row>
    <row r="222" ht="12.0" customHeight="1">
      <c r="A222" s="281"/>
      <c r="B222" s="292"/>
      <c r="C222" s="283"/>
      <c r="D222" s="284"/>
      <c r="E222" s="285"/>
      <c r="F222" s="286"/>
      <c r="G222" s="287"/>
      <c r="H222" s="288"/>
      <c r="I222" s="283"/>
      <c r="J222" s="289"/>
      <c r="K222" s="289"/>
      <c r="L222" s="289"/>
      <c r="M222" s="289"/>
      <c r="N222" s="289"/>
      <c r="O222" s="289"/>
      <c r="P222" s="52"/>
      <c r="Q222" s="52"/>
      <c r="R222" s="52"/>
      <c r="S222" s="202"/>
      <c r="T222" s="202"/>
      <c r="U222" s="202"/>
      <c r="V222" s="292"/>
      <c r="W222" s="202"/>
      <c r="X222" s="202"/>
      <c r="Y222" s="202"/>
      <c r="Z222" s="291"/>
      <c r="AA222" s="202"/>
      <c r="AB222" s="202"/>
      <c r="AC222" s="202"/>
      <c r="AD222" s="291"/>
      <c r="AE222" s="202"/>
      <c r="AF222" s="202"/>
      <c r="AG222" s="202"/>
      <c r="AH222" s="291"/>
      <c r="AI222" s="202"/>
      <c r="AJ222" s="202"/>
      <c r="AK222" s="202"/>
      <c r="AL222" s="291"/>
      <c r="AM222" s="202"/>
      <c r="AN222" s="202"/>
      <c r="AO222" s="202"/>
      <c r="AP222" s="291"/>
      <c r="AQ222" s="202"/>
      <c r="AR222" s="202"/>
      <c r="AS222" s="202"/>
      <c r="AT222" s="291"/>
      <c r="AU222" s="202"/>
      <c r="AV222" s="202"/>
      <c r="AW222" s="202"/>
      <c r="AX222" s="291"/>
      <c r="AY222" s="202"/>
      <c r="AZ222" s="202"/>
      <c r="BA222" s="202"/>
      <c r="BB222" s="291"/>
      <c r="BC222" s="202"/>
      <c r="BD222" s="202"/>
      <c r="BE222" s="202"/>
      <c r="BF222" s="291"/>
      <c r="BG222" s="202"/>
      <c r="BH222" s="202"/>
      <c r="BI222" s="202"/>
      <c r="BJ222" s="291"/>
      <c r="BK222" s="291"/>
      <c r="BL222" s="291"/>
      <c r="BM222" s="291"/>
      <c r="BN222" s="291"/>
      <c r="BO222" s="291"/>
      <c r="BP222" s="291"/>
      <c r="BQ222" s="291"/>
      <c r="BR222" s="291"/>
      <c r="BS222" s="291"/>
      <c r="BT222" s="291"/>
      <c r="BU222" s="291"/>
      <c r="BV222" s="291"/>
      <c r="BW222" s="291"/>
      <c r="BX222" s="291"/>
      <c r="BY222" s="291"/>
      <c r="BZ222" s="291"/>
      <c r="CA222" s="291"/>
      <c r="CB222" s="291"/>
      <c r="CC222" s="291"/>
      <c r="CD222" s="291"/>
      <c r="CE222" s="291"/>
      <c r="CF222" s="291"/>
      <c r="CG222" s="291"/>
      <c r="CH222" s="291"/>
      <c r="CI222" s="291"/>
      <c r="CJ222" s="291"/>
      <c r="CK222" s="291"/>
      <c r="CL222" s="291"/>
      <c r="CM222" s="291"/>
      <c r="CN222" s="291"/>
      <c r="CO222" s="291"/>
      <c r="CP222" s="291"/>
      <c r="CQ222" s="291"/>
      <c r="CR222" s="291"/>
      <c r="CS222" s="291"/>
      <c r="CT222" s="291"/>
      <c r="CU222" s="291"/>
      <c r="CV222" s="291"/>
      <c r="CW222" s="291"/>
      <c r="CX222" s="291"/>
      <c r="CY222" s="291"/>
      <c r="CZ222" s="291"/>
      <c r="DA222" s="291"/>
      <c r="DB222" s="291"/>
      <c r="DC222" s="291"/>
      <c r="DD222" s="291"/>
      <c r="DE222" s="291"/>
      <c r="DF222" s="291"/>
      <c r="DG222" s="291"/>
      <c r="DH222" s="291"/>
      <c r="DI222" s="291"/>
      <c r="DJ222" s="291"/>
      <c r="DK222" s="291"/>
      <c r="DL222" s="291"/>
      <c r="DM222" s="291"/>
      <c r="DN222" s="291"/>
      <c r="DO222" s="291"/>
      <c r="DP222" s="291"/>
      <c r="DQ222" s="291"/>
      <c r="DR222" s="291"/>
      <c r="DS222" s="291"/>
      <c r="DT222" s="291"/>
      <c r="DU222" s="291"/>
      <c r="DV222" s="291"/>
      <c r="DW222" s="291"/>
      <c r="DX222" s="291"/>
      <c r="DY222" s="291"/>
      <c r="DZ222" s="291"/>
      <c r="EA222" s="291"/>
      <c r="EB222" s="291"/>
      <c r="EC222" s="291"/>
      <c r="ED222" s="291"/>
      <c r="EE222" s="291"/>
      <c r="EF222" s="291"/>
      <c r="EG222" s="291"/>
      <c r="EH222" s="291"/>
      <c r="EI222" s="291"/>
      <c r="EJ222" s="291"/>
      <c r="EK222" s="291"/>
      <c r="EL222" s="291"/>
      <c r="EM222" s="291"/>
      <c r="EN222" s="291"/>
      <c r="EO222" s="291"/>
      <c r="EP222" s="291"/>
      <c r="EQ222" s="291"/>
      <c r="ER222" s="291"/>
      <c r="ES222" s="291"/>
      <c r="ET222" s="291"/>
      <c r="EU222" s="291"/>
      <c r="EV222" s="291"/>
      <c r="EW222" s="291"/>
      <c r="EX222" s="291"/>
      <c r="EY222" s="291"/>
      <c r="EZ222" s="291"/>
      <c r="FA222" s="291"/>
      <c r="FB222" s="291"/>
      <c r="FC222" s="291"/>
      <c r="FD222" s="291"/>
      <c r="FE222" s="291"/>
      <c r="FF222" s="291"/>
      <c r="FG222" s="291"/>
      <c r="FH222" s="291"/>
      <c r="FI222" s="291"/>
      <c r="FJ222" s="291"/>
      <c r="FK222" s="291"/>
      <c r="FL222" s="291"/>
      <c r="FM222" s="291"/>
      <c r="FN222" s="291"/>
      <c r="FO222" s="291"/>
      <c r="FP222" s="291"/>
      <c r="FQ222" s="291"/>
      <c r="FR222" s="291"/>
      <c r="FS222" s="291"/>
      <c r="FT222" s="291"/>
      <c r="FU222" s="291"/>
      <c r="FV222" s="291"/>
      <c r="FW222" s="291"/>
      <c r="FX222" s="291"/>
      <c r="FY222" s="291"/>
      <c r="FZ222" s="291"/>
      <c r="GA222" s="291"/>
      <c r="GB222" s="291"/>
      <c r="GC222" s="291"/>
      <c r="GD222" s="291"/>
      <c r="GE222" s="291"/>
      <c r="GF222" s="291"/>
      <c r="GG222" s="291"/>
      <c r="GH222" s="291"/>
      <c r="GI222" s="291"/>
      <c r="GJ222" s="291"/>
      <c r="GK222" s="291"/>
      <c r="GL222" s="291"/>
      <c r="GM222" s="291"/>
      <c r="GN222" s="291"/>
      <c r="GO222" s="291"/>
      <c r="GP222" s="291"/>
      <c r="GQ222" s="291"/>
      <c r="GR222" s="291"/>
      <c r="GS222" s="291"/>
      <c r="GT222" s="291"/>
      <c r="GU222" s="291"/>
      <c r="GV222" s="291"/>
      <c r="GW222" s="291"/>
      <c r="GX222" s="291"/>
      <c r="GY222" s="291"/>
      <c r="GZ222" s="291"/>
      <c r="HA222" s="291"/>
      <c r="HB222" s="291"/>
      <c r="HC222" s="291"/>
      <c r="HD222" s="291"/>
      <c r="HE222" s="291"/>
      <c r="HF222" s="291"/>
      <c r="HG222" s="291"/>
      <c r="HH222" s="291"/>
      <c r="HI222" s="291"/>
      <c r="HJ222" s="291"/>
      <c r="HK222" s="291"/>
      <c r="HL222" s="291"/>
      <c r="HM222" s="291"/>
      <c r="HN222" s="291"/>
      <c r="HO222" s="291"/>
      <c r="HP222" s="291"/>
      <c r="HQ222" s="291"/>
    </row>
    <row r="223" ht="12.0" customHeight="1">
      <c r="A223" s="281"/>
      <c r="B223" s="293" t="s">
        <v>179</v>
      </c>
      <c r="C223" s="294" t="str">
        <f t="array" ref="C223:HF223">transpose(E6:E217)</f>
        <v>LKA36422H056</v>
      </c>
      <c r="D223" s="295" t="s">
        <v>180</v>
      </c>
      <c r="E223" s="296" t="s">
        <v>180</v>
      </c>
      <c r="F223" s="297" t="s">
        <v>180</v>
      </c>
      <c r="G223" s="298" t="s">
        <v>180</v>
      </c>
      <c r="H223" s="299" t="s">
        <v>180</v>
      </c>
      <c r="I223" s="300" t="s">
        <v>180</v>
      </c>
      <c r="J223" s="301" t="s">
        <v>181</v>
      </c>
      <c r="K223" s="296" t="s">
        <v>182</v>
      </c>
      <c r="L223" s="302" t="s">
        <v>182</v>
      </c>
      <c r="M223" s="302" t="s">
        <v>180</v>
      </c>
      <c r="N223" s="302" t="s">
        <v>183</v>
      </c>
      <c r="O223" s="302" t="s">
        <v>180</v>
      </c>
      <c r="P223" s="302" t="s">
        <v>180</v>
      </c>
      <c r="Q223" s="302" t="s">
        <v>184</v>
      </c>
      <c r="R223" s="54" t="s">
        <v>180</v>
      </c>
      <c r="S223" s="54" t="s">
        <v>185</v>
      </c>
      <c r="T223" s="54" t="s">
        <v>180</v>
      </c>
      <c r="U223" s="303" t="s">
        <v>186</v>
      </c>
      <c r="V223" s="303" t="s">
        <v>186</v>
      </c>
      <c r="W223" s="303" t="s">
        <v>187</v>
      </c>
      <c r="X223" s="295" t="s">
        <v>186</v>
      </c>
      <c r="Y223" s="303" t="s">
        <v>186</v>
      </c>
      <c r="Z223" s="303" t="s">
        <v>186</v>
      </c>
      <c r="AA223" s="303" t="s">
        <v>186</v>
      </c>
      <c r="AB223" s="304" t="s">
        <v>185</v>
      </c>
      <c r="AC223" s="303" t="s">
        <v>186</v>
      </c>
      <c r="AD223" s="303" t="s">
        <v>188</v>
      </c>
      <c r="AE223" s="303" t="s">
        <v>188</v>
      </c>
      <c r="AF223" s="304" t="s">
        <v>189</v>
      </c>
      <c r="AG223" s="303" t="s">
        <v>188</v>
      </c>
      <c r="AH223" s="303" t="s">
        <v>188</v>
      </c>
      <c r="AI223" s="303" t="s">
        <v>188</v>
      </c>
      <c r="AJ223" s="304" t="s">
        <v>188</v>
      </c>
      <c r="AK223" s="303" t="s">
        <v>190</v>
      </c>
      <c r="AL223" s="303" t="s">
        <v>188</v>
      </c>
      <c r="AM223" s="303" t="s">
        <v>188</v>
      </c>
      <c r="AN223" s="304" t="s">
        <v>191</v>
      </c>
      <c r="AO223" s="303" t="s">
        <v>192</v>
      </c>
      <c r="AP223" s="303" t="s">
        <v>191</v>
      </c>
      <c r="AQ223" s="303" t="s">
        <v>191</v>
      </c>
      <c r="AR223" s="304" t="s">
        <v>191</v>
      </c>
      <c r="AS223" s="303" t="s">
        <v>191</v>
      </c>
      <c r="AT223" s="303" t="s">
        <v>191</v>
      </c>
      <c r="AU223" s="303" t="s">
        <v>193</v>
      </c>
      <c r="AV223" s="304" t="s">
        <v>191</v>
      </c>
      <c r="AW223" s="303" t="s">
        <v>191</v>
      </c>
      <c r="AX223" s="303" t="s">
        <v>194</v>
      </c>
      <c r="AY223" s="303" t="s">
        <v>194</v>
      </c>
      <c r="AZ223" s="304" t="s">
        <v>195</v>
      </c>
      <c r="BA223" s="303" t="s">
        <v>194</v>
      </c>
      <c r="BB223" s="303" t="s">
        <v>194</v>
      </c>
      <c r="BC223" s="303" t="s">
        <v>194</v>
      </c>
      <c r="BD223" s="304" t="s">
        <v>194</v>
      </c>
      <c r="BE223" s="303" t="s">
        <v>194</v>
      </c>
      <c r="BF223" s="303" t="s">
        <v>196</v>
      </c>
      <c r="BG223" s="303" t="s">
        <v>194</v>
      </c>
      <c r="BH223" s="304" t="s">
        <v>197</v>
      </c>
      <c r="BI223" s="303" t="s">
        <v>197</v>
      </c>
      <c r="BJ223" s="303" t="s">
        <v>198</v>
      </c>
      <c r="BK223" s="303" t="s">
        <v>197</v>
      </c>
      <c r="BL223" s="304" t="s">
        <v>197</v>
      </c>
      <c r="BM223" s="304" t="s">
        <v>197</v>
      </c>
      <c r="BN223" s="304" t="s">
        <v>197</v>
      </c>
      <c r="BO223" s="304" t="s">
        <v>197</v>
      </c>
      <c r="BP223" s="304" t="s">
        <v>197</v>
      </c>
      <c r="BQ223" s="304" t="s">
        <v>199</v>
      </c>
      <c r="BR223" s="304" t="s">
        <v>200</v>
      </c>
      <c r="BS223" s="304" t="s">
        <v>200</v>
      </c>
      <c r="BT223" s="304" t="s">
        <v>201</v>
      </c>
      <c r="BU223" s="304" t="s">
        <v>200</v>
      </c>
      <c r="BV223" s="304" t="s">
        <v>200</v>
      </c>
      <c r="BW223" s="304" t="s">
        <v>200</v>
      </c>
      <c r="BX223" s="304" t="s">
        <v>200</v>
      </c>
      <c r="BY223" s="304" t="s">
        <v>202</v>
      </c>
      <c r="BZ223" s="304" t="s">
        <v>200</v>
      </c>
      <c r="CA223" s="304" t="s">
        <v>200</v>
      </c>
      <c r="CB223" s="304" t="s">
        <v>203</v>
      </c>
      <c r="CC223" s="304" t="s">
        <v>203</v>
      </c>
      <c r="CD223" s="304" t="s">
        <v>204</v>
      </c>
      <c r="CE223" s="304" t="s">
        <v>203</v>
      </c>
      <c r="CF223" s="304" t="s">
        <v>203</v>
      </c>
      <c r="CG223" s="304" t="s">
        <v>203</v>
      </c>
      <c r="CH223" s="304" t="s">
        <v>203</v>
      </c>
      <c r="CI223" s="304" t="s">
        <v>203</v>
      </c>
      <c r="CJ223" s="304" t="s">
        <v>205</v>
      </c>
      <c r="CK223" s="304" t="s">
        <v>205</v>
      </c>
      <c r="CL223" s="304" t="s">
        <v>206</v>
      </c>
      <c r="CM223" s="304" t="s">
        <v>206</v>
      </c>
      <c r="CN223" s="304" t="s">
        <v>206</v>
      </c>
      <c r="CO223" s="304" t="s">
        <v>206</v>
      </c>
      <c r="CP223" s="304" t="s">
        <v>207</v>
      </c>
      <c r="CQ223" s="304" t="s">
        <v>206</v>
      </c>
      <c r="CR223" s="304" t="s">
        <v>206</v>
      </c>
      <c r="CS223" s="304" t="s">
        <v>206</v>
      </c>
      <c r="CT223" s="304" t="s">
        <v>206</v>
      </c>
      <c r="CU223" s="304" t="s">
        <v>208</v>
      </c>
      <c r="CV223" s="304" t="s">
        <v>206</v>
      </c>
      <c r="CW223" s="304" t="s">
        <v>209</v>
      </c>
      <c r="CX223" s="304" t="s">
        <v>209</v>
      </c>
      <c r="CY223" s="304" t="s">
        <v>209</v>
      </c>
      <c r="CZ223" s="304" t="s">
        <v>209</v>
      </c>
      <c r="DA223" s="304" t="s">
        <v>210</v>
      </c>
      <c r="DB223" s="304" t="s">
        <v>210</v>
      </c>
      <c r="DC223" s="304" t="s">
        <v>209</v>
      </c>
      <c r="DD223" s="304" t="s">
        <v>209</v>
      </c>
      <c r="DE223" s="304" t="s">
        <v>211</v>
      </c>
      <c r="DF223" s="304" t="s">
        <v>209</v>
      </c>
      <c r="DG223" s="304" t="s">
        <v>212</v>
      </c>
      <c r="DH223" s="304" t="s">
        <v>212</v>
      </c>
      <c r="DI223" s="304" t="s">
        <v>212</v>
      </c>
      <c r="DJ223" s="304" t="s">
        <v>212</v>
      </c>
      <c r="DK223" s="304" t="s">
        <v>213</v>
      </c>
      <c r="DL223" s="304" t="s">
        <v>212</v>
      </c>
      <c r="DM223" s="304" t="s">
        <v>212</v>
      </c>
      <c r="DN223" s="304" t="s">
        <v>212</v>
      </c>
      <c r="DO223" s="304" t="s">
        <v>214</v>
      </c>
      <c r="DP223" s="304" t="s">
        <v>214</v>
      </c>
      <c r="DQ223" s="304" t="s">
        <v>215</v>
      </c>
      <c r="DR223" s="304" t="s">
        <v>215</v>
      </c>
      <c r="DS223" s="304" t="s">
        <v>216</v>
      </c>
      <c r="DT223" s="304" t="s">
        <v>215</v>
      </c>
      <c r="DU223" s="304" t="s">
        <v>215</v>
      </c>
      <c r="DV223" s="304" t="s">
        <v>215</v>
      </c>
      <c r="DW223" s="304" t="s">
        <v>217</v>
      </c>
      <c r="DX223" s="304" t="s">
        <v>218</v>
      </c>
      <c r="DY223" s="304" t="s">
        <v>218</v>
      </c>
      <c r="DZ223" s="304" t="s">
        <v>218</v>
      </c>
      <c r="EA223" s="304" t="s">
        <v>219</v>
      </c>
      <c r="EB223" s="304" t="s">
        <v>218</v>
      </c>
      <c r="EC223" s="304" t="s">
        <v>218</v>
      </c>
      <c r="ED223" s="304" t="s">
        <v>218</v>
      </c>
      <c r="EE223" s="304" t="s">
        <v>220</v>
      </c>
      <c r="EF223" s="304" t="s">
        <v>220</v>
      </c>
      <c r="EG223" s="304" t="s">
        <v>220</v>
      </c>
      <c r="EH223" s="304" t="s">
        <v>220</v>
      </c>
      <c r="EI223" s="304" t="s">
        <v>221</v>
      </c>
      <c r="EJ223" s="304" t="s">
        <v>220</v>
      </c>
      <c r="EK223" s="304" t="s">
        <v>222</v>
      </c>
      <c r="EL223" s="304" t="s">
        <v>222</v>
      </c>
      <c r="EM223" s="304" t="s">
        <v>223</v>
      </c>
      <c r="EN223" s="304" t="s">
        <v>222</v>
      </c>
      <c r="EO223" s="304" t="s">
        <v>222</v>
      </c>
      <c r="EP223" s="304" t="s">
        <v>222</v>
      </c>
      <c r="EQ223" s="304" t="s">
        <v>224</v>
      </c>
      <c r="ER223" s="304" t="s">
        <v>224</v>
      </c>
      <c r="ES223" s="304" t="s">
        <v>224</v>
      </c>
      <c r="ET223" s="304" t="s">
        <v>225</v>
      </c>
      <c r="EU223" s="304" t="s">
        <v>224</v>
      </c>
      <c r="EV223" s="304" t="s">
        <v>224</v>
      </c>
      <c r="EW223" s="304" t="s">
        <v>224</v>
      </c>
      <c r="EX223" s="304" t="s">
        <v>224</v>
      </c>
      <c r="EY223" s="304" t="s">
        <v>226</v>
      </c>
      <c r="EZ223" s="304" t="s">
        <v>227</v>
      </c>
      <c r="FA223" s="304" t="s">
        <v>226</v>
      </c>
      <c r="FB223" s="304" t="s">
        <v>226</v>
      </c>
      <c r="FC223" s="304" t="s">
        <v>226</v>
      </c>
      <c r="FD223" s="304" t="s">
        <v>228</v>
      </c>
      <c r="FE223" s="304" t="s">
        <v>229</v>
      </c>
      <c r="FF223" s="304" t="s">
        <v>228</v>
      </c>
      <c r="FG223" s="304" t="s">
        <v>228</v>
      </c>
      <c r="FH223" s="304" t="s">
        <v>230</v>
      </c>
      <c r="FI223" s="304" t="s">
        <v>231</v>
      </c>
      <c r="FJ223" s="304" t="s">
        <v>230</v>
      </c>
      <c r="FK223" s="304" t="s">
        <v>230</v>
      </c>
      <c r="FL223" s="304" t="s">
        <v>232</v>
      </c>
      <c r="FM223" s="304" t="s">
        <v>233</v>
      </c>
      <c r="FN223" s="304" t="s">
        <v>232</v>
      </c>
      <c r="FO223" s="304" t="s">
        <v>232</v>
      </c>
      <c r="FP223" s="304" t="s">
        <v>234</v>
      </c>
      <c r="FQ223" s="304" t="s">
        <v>235</v>
      </c>
      <c r="FR223" s="304" t="s">
        <v>234</v>
      </c>
      <c r="FS223" s="304" t="s">
        <v>234</v>
      </c>
      <c r="FT223" s="304" t="s">
        <v>236</v>
      </c>
      <c r="FU223" s="304" t="s">
        <v>236</v>
      </c>
      <c r="FV223" s="304" t="s">
        <v>237</v>
      </c>
      <c r="FW223" s="304" t="s">
        <v>236</v>
      </c>
      <c r="FX223" s="304" t="s">
        <v>238</v>
      </c>
      <c r="FY223" s="304" t="s">
        <v>239</v>
      </c>
      <c r="FZ223" s="304" t="s">
        <v>240</v>
      </c>
      <c r="GA223" s="304" t="s">
        <v>241</v>
      </c>
      <c r="GB223" s="304" t="s">
        <v>241</v>
      </c>
      <c r="GC223" s="304" t="s">
        <v>242</v>
      </c>
      <c r="GD223" s="304" t="s">
        <v>243</v>
      </c>
      <c r="GE223" s="304" t="s">
        <v>244</v>
      </c>
      <c r="GF223" s="304" t="s">
        <v>245</v>
      </c>
      <c r="GG223" s="304" t="s">
        <v>246</v>
      </c>
      <c r="GH223" s="304" t="s">
        <v>246</v>
      </c>
      <c r="GI223" s="304" t="s">
        <v>247</v>
      </c>
      <c r="GJ223" s="304" t="s">
        <v>248</v>
      </c>
      <c r="GK223" s="304" t="s">
        <v>249</v>
      </c>
      <c r="GL223" s="304" t="s">
        <v>250</v>
      </c>
      <c r="GM223" s="304" t="s">
        <v>251</v>
      </c>
      <c r="GN223" s="304" t="s">
        <v>252</v>
      </c>
      <c r="GO223" s="304" t="s">
        <v>253</v>
      </c>
      <c r="GP223" s="304" t="s">
        <v>253</v>
      </c>
      <c r="GQ223" s="304" t="s">
        <v>254</v>
      </c>
      <c r="GR223" s="304" t="s">
        <v>255</v>
      </c>
      <c r="GS223" s="304" t="s">
        <v>256</v>
      </c>
      <c r="GT223" s="304" t="s">
        <v>257</v>
      </c>
      <c r="GU223" s="304" t="s">
        <v>258</v>
      </c>
      <c r="GV223" s="304" t="s">
        <v>259</v>
      </c>
      <c r="GW223" s="304" t="s">
        <v>260</v>
      </c>
      <c r="GX223" s="304" t="s">
        <v>261</v>
      </c>
      <c r="GY223" s="304" t="s">
        <v>262</v>
      </c>
      <c r="GZ223" s="304" t="s">
        <v>263</v>
      </c>
      <c r="HA223" s="304" t="s">
        <v>264</v>
      </c>
      <c r="HB223" s="304" t="s">
        <v>264</v>
      </c>
      <c r="HC223" s="304" t="s">
        <v>265</v>
      </c>
      <c r="HD223" s="304" t="s">
        <v>266</v>
      </c>
      <c r="HE223" s="291" t="s">
        <v>267</v>
      </c>
      <c r="HF223" s="291" t="s">
        <v>268</v>
      </c>
      <c r="HG223" s="291"/>
      <c r="HH223" s="291"/>
      <c r="HI223" s="291"/>
      <c r="HJ223" s="291"/>
      <c r="HK223" s="291"/>
      <c r="HL223" s="291"/>
      <c r="HM223" s="291"/>
      <c r="HN223" s="291"/>
      <c r="HO223" s="291"/>
      <c r="HP223" s="291"/>
      <c r="HQ223" s="291"/>
    </row>
    <row r="224" ht="12.0" customHeight="1">
      <c r="A224" s="305"/>
      <c r="B224" s="306">
        <v>1.0</v>
      </c>
      <c r="C224" s="307">
        <f t="array" ref="C224:HF224">transpose(W$6:W$217)</f>
        <v>1.2178</v>
      </c>
      <c r="D224" s="308">
        <v>1.2178</v>
      </c>
      <c r="E224" s="309">
        <v>1.2178</v>
      </c>
      <c r="F224" s="310">
        <v>1.2178</v>
      </c>
      <c r="G224" s="311">
        <v>1.2178</v>
      </c>
      <c r="H224" s="310">
        <v>1.2178</v>
      </c>
      <c r="I224" s="312">
        <v>1.2178</v>
      </c>
      <c r="J224" s="313">
        <v>1.2178</v>
      </c>
      <c r="K224" s="309">
        <v>1.2178</v>
      </c>
      <c r="L224" s="314">
        <v>1.2178</v>
      </c>
      <c r="M224" s="314">
        <v>1.2178</v>
      </c>
      <c r="N224" s="314">
        <v>1.2178</v>
      </c>
      <c r="O224" s="314">
        <v>1.2178</v>
      </c>
      <c r="P224" s="314">
        <v>1.2178</v>
      </c>
      <c r="Q224" s="314">
        <v>1.2178</v>
      </c>
      <c r="R224" s="313">
        <v>1.2178</v>
      </c>
      <c r="S224" s="313">
        <v>1.2178</v>
      </c>
      <c r="T224" s="313">
        <v>1.2178</v>
      </c>
      <c r="U224" s="313">
        <v>1.2178</v>
      </c>
      <c r="V224" s="313">
        <v>1.2178</v>
      </c>
      <c r="W224" s="313">
        <v>1.2178</v>
      </c>
      <c r="X224" s="308">
        <v>1.2178</v>
      </c>
      <c r="Y224" s="313">
        <v>1.2178</v>
      </c>
      <c r="Z224" s="313">
        <v>1.2178</v>
      </c>
      <c r="AA224" s="313">
        <v>1.2178</v>
      </c>
      <c r="AB224" s="313">
        <v>1.2178</v>
      </c>
      <c r="AC224" s="313">
        <v>1.2178</v>
      </c>
      <c r="AD224" s="313">
        <v>1.2178</v>
      </c>
      <c r="AE224" s="313">
        <v>1.2178</v>
      </c>
      <c r="AF224" s="313">
        <v>1.2178</v>
      </c>
      <c r="AG224" s="313">
        <v>1.2178</v>
      </c>
      <c r="AH224" s="313">
        <v>1.2178</v>
      </c>
      <c r="AI224" s="313">
        <v>1.2178</v>
      </c>
      <c r="AJ224" s="313">
        <v>1.2178</v>
      </c>
      <c r="AK224" s="313">
        <v>1.2178</v>
      </c>
      <c r="AL224" s="313">
        <v>1.2178</v>
      </c>
      <c r="AM224" s="313">
        <v>1.2178</v>
      </c>
      <c r="AN224" s="313">
        <v>1.2178</v>
      </c>
      <c r="AO224" s="313">
        <v>1.2178</v>
      </c>
      <c r="AP224" s="313">
        <v>1.2178</v>
      </c>
      <c r="AQ224" s="313">
        <v>1.2178</v>
      </c>
      <c r="AR224" s="313">
        <v>1.2178</v>
      </c>
      <c r="AS224" s="313">
        <v>1.2178</v>
      </c>
      <c r="AT224" s="313">
        <v>1.2178</v>
      </c>
      <c r="AU224" s="313">
        <v>1.2178</v>
      </c>
      <c r="AV224" s="313">
        <v>1.2178</v>
      </c>
      <c r="AW224" s="313">
        <v>1.2178</v>
      </c>
      <c r="AX224" s="313">
        <v>1.2178</v>
      </c>
      <c r="AY224" s="313">
        <v>1.2178</v>
      </c>
      <c r="AZ224" s="313">
        <v>1.2178</v>
      </c>
      <c r="BA224" s="313">
        <v>1.2178</v>
      </c>
      <c r="BB224" s="313">
        <v>1.2178</v>
      </c>
      <c r="BC224" s="313">
        <v>1.2178</v>
      </c>
      <c r="BD224" s="313">
        <v>1.2178</v>
      </c>
      <c r="BE224" s="313">
        <v>1.2178</v>
      </c>
      <c r="BF224" s="313">
        <v>1.2178</v>
      </c>
      <c r="BG224" s="313">
        <v>1.2178</v>
      </c>
      <c r="BH224" s="313">
        <v>1.2178</v>
      </c>
      <c r="BI224" s="313">
        <v>1.2178</v>
      </c>
      <c r="BJ224" s="313">
        <v>1.2178</v>
      </c>
      <c r="BK224" s="313">
        <v>1.2178</v>
      </c>
      <c r="BL224" s="313">
        <v>1.2178</v>
      </c>
      <c r="BM224" s="313">
        <v>1.2178</v>
      </c>
      <c r="BN224" s="313">
        <v>1.2178</v>
      </c>
      <c r="BO224" s="313">
        <v>1.2178</v>
      </c>
      <c r="BP224" s="313">
        <v>1.2178</v>
      </c>
      <c r="BQ224" s="313">
        <v>1.2178</v>
      </c>
      <c r="BR224" s="313">
        <v>1.2178</v>
      </c>
      <c r="BS224" s="313">
        <v>1.2178</v>
      </c>
      <c r="BT224" s="313">
        <v>1.2178</v>
      </c>
      <c r="BU224" s="313">
        <v>1.2178</v>
      </c>
      <c r="BV224" s="313">
        <v>1.2178</v>
      </c>
      <c r="BW224" s="313">
        <v>1.2178</v>
      </c>
      <c r="BX224" s="313">
        <v>1.2178</v>
      </c>
      <c r="BY224" s="313">
        <v>1.2178</v>
      </c>
      <c r="BZ224" s="313">
        <v>1.2178</v>
      </c>
      <c r="CA224" s="313">
        <v>1.2178</v>
      </c>
      <c r="CB224" s="313">
        <v>1.2178</v>
      </c>
      <c r="CC224" s="313">
        <v>1.2178</v>
      </c>
      <c r="CD224" s="313">
        <v>1.2178</v>
      </c>
      <c r="CE224" s="313">
        <v>1.2178</v>
      </c>
      <c r="CF224" s="313">
        <v>1.2178</v>
      </c>
      <c r="CG224" s="313">
        <v>1.2178</v>
      </c>
      <c r="CH224" s="313">
        <v>1.2178</v>
      </c>
      <c r="CI224" s="313">
        <v>1.2178</v>
      </c>
      <c r="CJ224" s="313">
        <v>1.2178</v>
      </c>
      <c r="CK224" s="313">
        <v>1.2178</v>
      </c>
      <c r="CL224" s="313">
        <v>1.2178</v>
      </c>
      <c r="CM224" s="313">
        <v>1.2178</v>
      </c>
      <c r="CN224" s="313">
        <v>1.2178</v>
      </c>
      <c r="CO224" s="313">
        <v>1.2178</v>
      </c>
      <c r="CP224" s="313">
        <v>1.2178</v>
      </c>
      <c r="CQ224" s="313">
        <v>1.2178</v>
      </c>
      <c r="CR224" s="313">
        <v>1.2178</v>
      </c>
      <c r="CS224" s="313">
        <v>1.2178</v>
      </c>
      <c r="CT224" s="313">
        <v>1.2178</v>
      </c>
      <c r="CU224" s="313">
        <v>1.2178</v>
      </c>
      <c r="CV224" s="313">
        <v>1.2178</v>
      </c>
      <c r="CW224" s="313">
        <v>1.2178</v>
      </c>
      <c r="CX224" s="313">
        <v>1.2178</v>
      </c>
      <c r="CY224" s="313">
        <v>1.2178</v>
      </c>
      <c r="CZ224" s="313">
        <v>1.2178</v>
      </c>
      <c r="DA224" s="313">
        <v>1.2178</v>
      </c>
      <c r="DB224" s="313">
        <v>1.2178</v>
      </c>
      <c r="DC224" s="313">
        <v>1.2178</v>
      </c>
      <c r="DD224" s="313">
        <v>1.2178</v>
      </c>
      <c r="DE224" s="313">
        <v>1.2178</v>
      </c>
      <c r="DF224" s="313">
        <v>1.2178</v>
      </c>
      <c r="DG224" s="313">
        <v>1.2178</v>
      </c>
      <c r="DH224" s="313">
        <v>1.2178</v>
      </c>
      <c r="DI224" s="313">
        <v>1.2178</v>
      </c>
      <c r="DJ224" s="313">
        <v>1.2178</v>
      </c>
      <c r="DK224" s="313">
        <v>1.2178</v>
      </c>
      <c r="DL224" s="313">
        <v>1.2178</v>
      </c>
      <c r="DM224" s="313">
        <v>1.2178</v>
      </c>
      <c r="DN224" s="313">
        <v>1.2178</v>
      </c>
      <c r="DO224" s="313">
        <v>1.2178</v>
      </c>
      <c r="DP224" s="313">
        <v>1.2178</v>
      </c>
      <c r="DQ224" s="313">
        <v>1.2178</v>
      </c>
      <c r="DR224" s="313">
        <v>1.2178</v>
      </c>
      <c r="DS224" s="313">
        <v>1.2178</v>
      </c>
      <c r="DT224" s="313">
        <v>1.2178</v>
      </c>
      <c r="DU224" s="313">
        <v>1.2178</v>
      </c>
      <c r="DV224" s="313">
        <v>1.2178</v>
      </c>
      <c r="DW224" s="313">
        <v>1.2178</v>
      </c>
      <c r="DX224" s="313">
        <v>1.2178</v>
      </c>
      <c r="DY224" s="313">
        <v>1.2178</v>
      </c>
      <c r="DZ224" s="313">
        <v>1.2178</v>
      </c>
      <c r="EA224" s="313">
        <v>1.2178</v>
      </c>
      <c r="EB224" s="313">
        <v>1.2178</v>
      </c>
      <c r="EC224" s="313">
        <v>1.2178</v>
      </c>
      <c r="ED224" s="313">
        <v>1.2178</v>
      </c>
      <c r="EE224" s="313">
        <v>1.2178</v>
      </c>
      <c r="EF224" s="313">
        <v>1.2178</v>
      </c>
      <c r="EG224" s="313">
        <v>1.2178</v>
      </c>
      <c r="EH224" s="313">
        <v>1.2178</v>
      </c>
      <c r="EI224" s="313">
        <v>1.2178</v>
      </c>
      <c r="EJ224" s="313">
        <v>1.2178</v>
      </c>
      <c r="EK224" s="313">
        <v>1.2178</v>
      </c>
      <c r="EL224" s="313">
        <v>1.2178</v>
      </c>
      <c r="EM224" s="313">
        <v>1.2178</v>
      </c>
      <c r="EN224" s="313">
        <v>1.2178</v>
      </c>
      <c r="EO224" s="313">
        <v>1.2178</v>
      </c>
      <c r="EP224" s="313">
        <v>1.2178</v>
      </c>
      <c r="EQ224" s="313">
        <v>1.2178</v>
      </c>
      <c r="ER224" s="313">
        <v>1.2178</v>
      </c>
      <c r="ES224" s="313">
        <v>1.2178</v>
      </c>
      <c r="ET224" s="313">
        <v>1.2178</v>
      </c>
      <c r="EU224" s="313">
        <v>1.2178</v>
      </c>
      <c r="EV224" s="313">
        <v>1.2178</v>
      </c>
      <c r="EW224" s="313">
        <v>1.2178</v>
      </c>
      <c r="EX224" s="313">
        <v>1.2178</v>
      </c>
      <c r="EY224" s="313">
        <v>1.2178</v>
      </c>
      <c r="EZ224" s="313">
        <v>1.2178</v>
      </c>
      <c r="FA224" s="313">
        <v>1.2178</v>
      </c>
      <c r="FB224" s="313">
        <v>1.2178</v>
      </c>
      <c r="FC224" s="313">
        <v>1.2178</v>
      </c>
      <c r="FD224" s="313">
        <v>1.2178</v>
      </c>
      <c r="FE224" s="313">
        <v>1.2178</v>
      </c>
      <c r="FF224" s="313">
        <v>1.2178</v>
      </c>
      <c r="FG224" s="313">
        <v>1.2178</v>
      </c>
      <c r="FH224" s="313">
        <v>1.2178</v>
      </c>
      <c r="FI224" s="313">
        <v>1.2178</v>
      </c>
      <c r="FJ224" s="313">
        <v>1.2178</v>
      </c>
      <c r="FK224" s="313">
        <v>1.2178</v>
      </c>
      <c r="FL224" s="313">
        <v>1.2178</v>
      </c>
      <c r="FM224" s="313">
        <v>1.2178</v>
      </c>
      <c r="FN224" s="313">
        <v>1.2178</v>
      </c>
      <c r="FO224" s="313">
        <v>1.2178</v>
      </c>
      <c r="FP224" s="313">
        <v>1.2178</v>
      </c>
      <c r="FQ224" s="313">
        <v>1.2178</v>
      </c>
      <c r="FR224" s="313">
        <v>1.2178</v>
      </c>
      <c r="FS224" s="313">
        <v>1.2178</v>
      </c>
      <c r="FT224" s="313">
        <v>1.2178</v>
      </c>
      <c r="FU224" s="313">
        <v>1.2178</v>
      </c>
      <c r="FV224" s="313">
        <v>1.2178</v>
      </c>
      <c r="FW224" s="313">
        <v>1.2178</v>
      </c>
      <c r="FX224" s="313">
        <v>1.2178</v>
      </c>
      <c r="FY224" s="313">
        <v>1.2178</v>
      </c>
      <c r="FZ224" s="313">
        <v>1.2178</v>
      </c>
      <c r="GA224" s="313">
        <v>1.2178</v>
      </c>
      <c r="GB224" s="313">
        <v>1.2178</v>
      </c>
      <c r="GC224" s="313">
        <v>1.2178</v>
      </c>
      <c r="GD224" s="313">
        <v>1.2178</v>
      </c>
      <c r="GE224" s="313">
        <v>1.2178</v>
      </c>
      <c r="GF224" s="313">
        <v>1.2178</v>
      </c>
      <c r="GG224" s="313">
        <v>1.2178</v>
      </c>
      <c r="GH224" s="313">
        <v>1.2178</v>
      </c>
      <c r="GI224" s="313">
        <v>1.2178</v>
      </c>
      <c r="GJ224" s="313">
        <v>1.2178</v>
      </c>
      <c r="GK224" s="313">
        <v>1.2178</v>
      </c>
      <c r="GL224" s="313">
        <v>1.2178</v>
      </c>
      <c r="GM224" s="313">
        <v>1.2178</v>
      </c>
      <c r="GN224" s="313">
        <v>1.2178</v>
      </c>
      <c r="GO224" s="313">
        <v>1.2178</v>
      </c>
      <c r="GP224" s="313">
        <v>1.2178</v>
      </c>
      <c r="GQ224" s="313">
        <v>1.2178</v>
      </c>
      <c r="GR224" s="313">
        <v>1.2178</v>
      </c>
      <c r="GS224" s="313">
        <v>1.2178</v>
      </c>
      <c r="GT224" s="313">
        <v>1.2178</v>
      </c>
      <c r="GU224" s="313">
        <v>1.2178</v>
      </c>
      <c r="GV224" s="313">
        <v>1.2178</v>
      </c>
      <c r="GW224" s="313">
        <v>1.2178</v>
      </c>
      <c r="GX224" s="313">
        <v>1.2178</v>
      </c>
      <c r="GY224" s="313">
        <v>1.2178</v>
      </c>
      <c r="GZ224" s="313">
        <v>1.2178</v>
      </c>
      <c r="HA224" s="313">
        <v>1.2178</v>
      </c>
      <c r="HB224" s="313">
        <v>1.2178</v>
      </c>
      <c r="HC224" s="313">
        <v>1.2178</v>
      </c>
      <c r="HD224" s="313">
        <v>1.2178</v>
      </c>
      <c r="HE224" s="291">
        <v>1.2178</v>
      </c>
      <c r="HF224" s="291">
        <v>1.2178</v>
      </c>
      <c r="HG224" s="291"/>
      <c r="HH224" s="291"/>
      <c r="HI224" s="291"/>
      <c r="HJ224" s="291"/>
      <c r="HK224" s="291"/>
      <c r="HL224" s="291"/>
      <c r="HM224" s="291"/>
      <c r="HN224" s="291"/>
      <c r="HO224" s="291"/>
      <c r="HP224" s="291"/>
      <c r="HQ224" s="291"/>
    </row>
    <row r="225" ht="12.0" customHeight="1">
      <c r="A225" s="305"/>
      <c r="B225" s="315">
        <f t="shared" ref="B225:B233" si="2145">B224+1</f>
        <v>2</v>
      </c>
      <c r="C225" s="307">
        <f t="array" ref="C225:HF225">transpose(AA$6:AA$217)</f>
        <v>1.2178</v>
      </c>
      <c r="D225" s="310">
        <v>1.2178</v>
      </c>
      <c r="E225" s="311">
        <v>1.2178</v>
      </c>
      <c r="F225" s="310">
        <v>1.2178</v>
      </c>
      <c r="G225" s="312">
        <v>1.2178</v>
      </c>
      <c r="H225" s="313">
        <v>1.2178</v>
      </c>
      <c r="I225" s="309">
        <v>1.2178</v>
      </c>
      <c r="J225" s="314">
        <v>1.2178</v>
      </c>
      <c r="K225" s="314">
        <v>1.2178</v>
      </c>
      <c r="L225" s="314">
        <v>1.2178</v>
      </c>
      <c r="M225" s="314">
        <v>1.2178</v>
      </c>
      <c r="N225" s="314">
        <v>1.2178</v>
      </c>
      <c r="O225" s="314">
        <v>1.2178</v>
      </c>
      <c r="P225" s="313">
        <v>1.2178</v>
      </c>
      <c r="Q225" s="313">
        <v>1.2178</v>
      </c>
      <c r="R225" s="313">
        <v>1.2178</v>
      </c>
      <c r="S225" s="313">
        <v>1.2178</v>
      </c>
      <c r="T225" s="313">
        <v>1.2178</v>
      </c>
      <c r="U225" s="313">
        <v>1.2178</v>
      </c>
      <c r="V225" s="308">
        <v>1.2178</v>
      </c>
      <c r="W225" s="313">
        <v>1.2178</v>
      </c>
      <c r="X225" s="313">
        <v>1.2178</v>
      </c>
      <c r="Y225" s="313">
        <v>1.2178</v>
      </c>
      <c r="Z225" s="313">
        <v>1.2178</v>
      </c>
      <c r="AA225" s="313">
        <v>1.2178</v>
      </c>
      <c r="AB225" s="313">
        <v>1.2178</v>
      </c>
      <c r="AC225" s="313">
        <v>1.2178</v>
      </c>
      <c r="AD225" s="313">
        <v>1.2178</v>
      </c>
      <c r="AE225" s="313">
        <v>1.2178</v>
      </c>
      <c r="AF225" s="313">
        <v>1.2178</v>
      </c>
      <c r="AG225" s="313">
        <v>1.2178</v>
      </c>
      <c r="AH225" s="313">
        <v>1.2178</v>
      </c>
      <c r="AI225" s="313">
        <v>1.2178</v>
      </c>
      <c r="AJ225" s="313">
        <v>1.2178</v>
      </c>
      <c r="AK225" s="313">
        <v>1.2178</v>
      </c>
      <c r="AL225" s="313">
        <v>1.2178</v>
      </c>
      <c r="AM225" s="313">
        <v>1.2178</v>
      </c>
      <c r="AN225" s="313">
        <v>1.2178</v>
      </c>
      <c r="AO225" s="313">
        <v>1.2178</v>
      </c>
      <c r="AP225" s="313">
        <v>1.2178</v>
      </c>
      <c r="AQ225" s="313">
        <v>1.2178</v>
      </c>
      <c r="AR225" s="313">
        <v>1.2178</v>
      </c>
      <c r="AS225" s="313">
        <v>1.2178</v>
      </c>
      <c r="AT225" s="313">
        <v>1.2178</v>
      </c>
      <c r="AU225" s="313">
        <v>1.2178</v>
      </c>
      <c r="AV225" s="313">
        <v>1.2178</v>
      </c>
      <c r="AW225" s="313">
        <v>1.2178</v>
      </c>
      <c r="AX225" s="313">
        <v>1.2178</v>
      </c>
      <c r="AY225" s="313">
        <v>1.2178</v>
      </c>
      <c r="AZ225" s="313">
        <v>1.2178</v>
      </c>
      <c r="BA225" s="313">
        <v>1.2178</v>
      </c>
      <c r="BB225" s="313">
        <v>1.2178</v>
      </c>
      <c r="BC225" s="313">
        <v>1.2178</v>
      </c>
      <c r="BD225" s="313">
        <v>1.2178</v>
      </c>
      <c r="BE225" s="313">
        <v>1.2178</v>
      </c>
      <c r="BF225" s="313">
        <v>1.2178</v>
      </c>
      <c r="BG225" s="313">
        <v>1.2178</v>
      </c>
      <c r="BH225" s="313">
        <v>1.2178</v>
      </c>
      <c r="BI225" s="313">
        <v>1.2178</v>
      </c>
      <c r="BJ225" s="313">
        <v>1.2178</v>
      </c>
      <c r="BK225" s="313">
        <v>1.2178</v>
      </c>
      <c r="BL225" s="313">
        <v>1.2178</v>
      </c>
      <c r="BM225" s="313">
        <v>1.2178</v>
      </c>
      <c r="BN225" s="313">
        <v>1.2178</v>
      </c>
      <c r="BO225" s="313">
        <v>1.2178</v>
      </c>
      <c r="BP225" s="313">
        <v>1.2178</v>
      </c>
      <c r="BQ225" s="313">
        <v>1.2178</v>
      </c>
      <c r="BR225" s="313">
        <v>1.2178</v>
      </c>
      <c r="BS225" s="313">
        <v>1.2178</v>
      </c>
      <c r="BT225" s="313">
        <v>1.2178</v>
      </c>
      <c r="BU225" s="313">
        <v>1.2178</v>
      </c>
      <c r="BV225" s="313">
        <v>1.2178</v>
      </c>
      <c r="BW225" s="313">
        <v>1.2178</v>
      </c>
      <c r="BX225" s="313">
        <v>1.2178</v>
      </c>
      <c r="BY225" s="313">
        <v>1.2178</v>
      </c>
      <c r="BZ225" s="313">
        <v>1.2178</v>
      </c>
      <c r="CA225" s="313">
        <v>1.2178</v>
      </c>
      <c r="CB225" s="313">
        <v>1.2178</v>
      </c>
      <c r="CC225" s="313">
        <v>1.2178</v>
      </c>
      <c r="CD225" s="313">
        <v>1.2178</v>
      </c>
      <c r="CE225" s="313">
        <v>1.2178</v>
      </c>
      <c r="CF225" s="313">
        <v>1.2178</v>
      </c>
      <c r="CG225" s="313">
        <v>1.2178</v>
      </c>
      <c r="CH225" s="313">
        <v>1.2178</v>
      </c>
      <c r="CI225" s="313">
        <v>1.2178</v>
      </c>
      <c r="CJ225" s="313">
        <v>1.2178</v>
      </c>
      <c r="CK225" s="313">
        <v>1.2178</v>
      </c>
      <c r="CL225" s="313">
        <v>1.2178</v>
      </c>
      <c r="CM225" s="313">
        <v>1.2178</v>
      </c>
      <c r="CN225" s="313">
        <v>1.2178</v>
      </c>
      <c r="CO225" s="313">
        <v>1.2178</v>
      </c>
      <c r="CP225" s="313">
        <v>1.2178</v>
      </c>
      <c r="CQ225" s="313">
        <v>1.2178</v>
      </c>
      <c r="CR225" s="313">
        <v>1.2178</v>
      </c>
      <c r="CS225" s="313">
        <v>1.2178</v>
      </c>
      <c r="CT225" s="313">
        <v>1.2178</v>
      </c>
      <c r="CU225" s="313">
        <v>1.2178</v>
      </c>
      <c r="CV225" s="313">
        <v>1.2178</v>
      </c>
      <c r="CW225" s="313">
        <v>1.2178</v>
      </c>
      <c r="CX225" s="313">
        <v>1.2178</v>
      </c>
      <c r="CY225" s="313">
        <v>1.2178</v>
      </c>
      <c r="CZ225" s="313">
        <v>1.2178</v>
      </c>
      <c r="DA225" s="313">
        <v>1.2178</v>
      </c>
      <c r="DB225" s="313">
        <v>1.2178</v>
      </c>
      <c r="DC225" s="313">
        <v>1.2178</v>
      </c>
      <c r="DD225" s="313">
        <v>1.2178</v>
      </c>
      <c r="DE225" s="313">
        <v>1.2178</v>
      </c>
      <c r="DF225" s="313">
        <v>1.2178</v>
      </c>
      <c r="DG225" s="313">
        <v>1.2178</v>
      </c>
      <c r="DH225" s="313">
        <v>1.2178</v>
      </c>
      <c r="DI225" s="313">
        <v>1.2178</v>
      </c>
      <c r="DJ225" s="313">
        <v>1.2178</v>
      </c>
      <c r="DK225" s="313">
        <v>1.2178</v>
      </c>
      <c r="DL225" s="313">
        <v>1.2178</v>
      </c>
      <c r="DM225" s="313">
        <v>1.2178</v>
      </c>
      <c r="DN225" s="313">
        <v>1.2178</v>
      </c>
      <c r="DO225" s="313">
        <v>1.2178</v>
      </c>
      <c r="DP225" s="313">
        <v>1.2178</v>
      </c>
      <c r="DQ225" s="313">
        <v>1.2178</v>
      </c>
      <c r="DR225" s="313">
        <v>1.2178</v>
      </c>
      <c r="DS225" s="313">
        <v>1.2178</v>
      </c>
      <c r="DT225" s="313">
        <v>1.2178</v>
      </c>
      <c r="DU225" s="313">
        <v>1.2178</v>
      </c>
      <c r="DV225" s="313">
        <v>1.2178</v>
      </c>
      <c r="DW225" s="313">
        <v>1.2178</v>
      </c>
      <c r="DX225" s="313">
        <v>1.2178</v>
      </c>
      <c r="DY225" s="313">
        <v>1.2178</v>
      </c>
      <c r="DZ225" s="313">
        <v>1.2178</v>
      </c>
      <c r="EA225" s="313">
        <v>1.2178</v>
      </c>
      <c r="EB225" s="313">
        <v>1.2178</v>
      </c>
      <c r="EC225" s="313">
        <v>1.2178</v>
      </c>
      <c r="ED225" s="313">
        <v>1.2178</v>
      </c>
      <c r="EE225" s="313">
        <v>1.2178</v>
      </c>
      <c r="EF225" s="313">
        <v>1.2178</v>
      </c>
      <c r="EG225" s="313">
        <v>1.2178</v>
      </c>
      <c r="EH225" s="313">
        <v>1.2178</v>
      </c>
      <c r="EI225" s="313">
        <v>1.2178</v>
      </c>
      <c r="EJ225" s="313">
        <v>1.2178</v>
      </c>
      <c r="EK225" s="313">
        <v>1.2178</v>
      </c>
      <c r="EL225" s="313">
        <v>1.2178</v>
      </c>
      <c r="EM225" s="313">
        <v>1.2178</v>
      </c>
      <c r="EN225" s="313">
        <v>1.2178</v>
      </c>
      <c r="EO225" s="313">
        <v>1.2178</v>
      </c>
      <c r="EP225" s="313">
        <v>1.2178</v>
      </c>
      <c r="EQ225" s="313">
        <v>1.2178</v>
      </c>
      <c r="ER225" s="313">
        <v>1.2178</v>
      </c>
      <c r="ES225" s="313">
        <v>1.2178</v>
      </c>
      <c r="ET225" s="313">
        <v>1.2178</v>
      </c>
      <c r="EU225" s="313">
        <v>1.2178</v>
      </c>
      <c r="EV225" s="313">
        <v>1.2178</v>
      </c>
      <c r="EW225" s="313">
        <v>1.2178</v>
      </c>
      <c r="EX225" s="313">
        <v>1.2178</v>
      </c>
      <c r="EY225" s="313">
        <v>1.2178</v>
      </c>
      <c r="EZ225" s="313">
        <v>1.2178</v>
      </c>
      <c r="FA225" s="313">
        <v>1.2178</v>
      </c>
      <c r="FB225" s="313">
        <v>1.2178</v>
      </c>
      <c r="FC225" s="313">
        <v>1.2178</v>
      </c>
      <c r="FD225" s="313">
        <v>1.2178</v>
      </c>
      <c r="FE225" s="313">
        <v>1.2178</v>
      </c>
      <c r="FF225" s="313">
        <v>1.2178</v>
      </c>
      <c r="FG225" s="313">
        <v>1.2178</v>
      </c>
      <c r="FH225" s="313">
        <v>1.2178</v>
      </c>
      <c r="FI225" s="313">
        <v>1.2178</v>
      </c>
      <c r="FJ225" s="313">
        <v>1.2178</v>
      </c>
      <c r="FK225" s="313">
        <v>1.2178</v>
      </c>
      <c r="FL225" s="313">
        <v>1.2178</v>
      </c>
      <c r="FM225" s="313">
        <v>1.2178</v>
      </c>
      <c r="FN225" s="313">
        <v>1.2178</v>
      </c>
      <c r="FO225" s="313">
        <v>1.2178</v>
      </c>
      <c r="FP225" s="313">
        <v>1.2178</v>
      </c>
      <c r="FQ225" s="313">
        <v>1.2178</v>
      </c>
      <c r="FR225" s="313">
        <v>1.2178</v>
      </c>
      <c r="FS225" s="313">
        <v>1.2178</v>
      </c>
      <c r="FT225" s="313">
        <v>1.2178</v>
      </c>
      <c r="FU225" s="313">
        <v>1.2178</v>
      </c>
      <c r="FV225" s="313">
        <v>1.2178</v>
      </c>
      <c r="FW225" s="313">
        <v>1.2178</v>
      </c>
      <c r="FX225" s="313">
        <v>1.2178</v>
      </c>
      <c r="FY225" s="313">
        <v>1.2178</v>
      </c>
      <c r="FZ225" s="313">
        <v>1.2178</v>
      </c>
      <c r="GA225" s="313">
        <v>1.2178</v>
      </c>
      <c r="GB225" s="313">
        <v>1.2178</v>
      </c>
      <c r="GC225" s="313">
        <v>1.2178</v>
      </c>
      <c r="GD225" s="313">
        <v>1.2178</v>
      </c>
      <c r="GE225" s="313">
        <v>1.2178</v>
      </c>
      <c r="GF225" s="313">
        <v>1.2178</v>
      </c>
      <c r="GG225" s="313">
        <v>1.2178</v>
      </c>
      <c r="GH225" s="313">
        <v>1.2178</v>
      </c>
      <c r="GI225" s="313">
        <v>1.2178</v>
      </c>
      <c r="GJ225" s="313">
        <v>1.2178</v>
      </c>
      <c r="GK225" s="313">
        <v>1.2178</v>
      </c>
      <c r="GL225" s="313">
        <v>1.2178</v>
      </c>
      <c r="GM225" s="313">
        <v>1.2178</v>
      </c>
      <c r="GN225" s="313">
        <v>1.2178</v>
      </c>
      <c r="GO225" s="313">
        <v>1.2178</v>
      </c>
      <c r="GP225" s="313">
        <v>1.2178</v>
      </c>
      <c r="GQ225" s="313">
        <v>1.2178</v>
      </c>
      <c r="GR225" s="313">
        <v>1.2178</v>
      </c>
      <c r="GS225" s="313">
        <v>1.2178</v>
      </c>
      <c r="GT225" s="313">
        <v>1.2178</v>
      </c>
      <c r="GU225" s="313">
        <v>1.2178</v>
      </c>
      <c r="GV225" s="313">
        <v>1.2178</v>
      </c>
      <c r="GW225" s="313">
        <v>1.2178</v>
      </c>
      <c r="GX225" s="313">
        <v>1.2178</v>
      </c>
      <c r="GY225" s="313">
        <v>1.2178</v>
      </c>
      <c r="GZ225" s="313">
        <v>1.2178</v>
      </c>
      <c r="HA225" s="313">
        <v>1.2178</v>
      </c>
      <c r="HB225" s="313">
        <v>1.2178</v>
      </c>
      <c r="HC225" s="313">
        <v>1.2178</v>
      </c>
      <c r="HD225" s="313">
        <v>1.2178</v>
      </c>
      <c r="HE225" s="316">
        <v>1.2178</v>
      </c>
      <c r="HF225" s="316">
        <v>1.2178</v>
      </c>
      <c r="HG225" s="316"/>
      <c r="HH225" s="316"/>
      <c r="HI225" s="316"/>
      <c r="HJ225" s="316"/>
      <c r="HK225" s="316"/>
      <c r="HL225" s="316"/>
      <c r="HM225" s="316"/>
      <c r="HN225" s="316"/>
      <c r="HO225" s="316"/>
      <c r="HP225" s="316"/>
      <c r="HQ225" s="316"/>
    </row>
    <row r="226" ht="12.0" customHeight="1">
      <c r="A226" s="305"/>
      <c r="B226" s="315">
        <f t="shared" si="2145"/>
        <v>3</v>
      </c>
      <c r="C226" s="307">
        <f t="array" ref="C226:HF226">transpose(AE$6:AE$217)</f>
        <v>1.2178</v>
      </c>
      <c r="D226" s="310">
        <v>1.2178</v>
      </c>
      <c r="E226" s="311">
        <v>1.2178</v>
      </c>
      <c r="F226" s="310">
        <v>1.2178</v>
      </c>
      <c r="G226" s="312">
        <v>1.2178</v>
      </c>
      <c r="H226" s="313">
        <v>1.2178</v>
      </c>
      <c r="I226" s="309">
        <v>1.2178</v>
      </c>
      <c r="J226" s="314">
        <v>1.2178</v>
      </c>
      <c r="K226" s="314">
        <v>1.2178</v>
      </c>
      <c r="L226" s="314">
        <v>1.2178</v>
      </c>
      <c r="M226" s="314">
        <v>1.2178</v>
      </c>
      <c r="N226" s="314">
        <v>1.2178</v>
      </c>
      <c r="O226" s="314">
        <v>1.2178</v>
      </c>
      <c r="P226" s="313">
        <v>1.2178</v>
      </c>
      <c r="Q226" s="313">
        <v>1.2178</v>
      </c>
      <c r="R226" s="313">
        <v>1.2178</v>
      </c>
      <c r="S226" s="313">
        <v>1.2178</v>
      </c>
      <c r="T226" s="313">
        <v>1.2178</v>
      </c>
      <c r="U226" s="313">
        <v>1.2178</v>
      </c>
      <c r="V226" s="308">
        <v>1.2178</v>
      </c>
      <c r="W226" s="313">
        <v>1.2178</v>
      </c>
      <c r="X226" s="313">
        <v>1.2178</v>
      </c>
      <c r="Y226" s="313">
        <v>1.2178</v>
      </c>
      <c r="Z226" s="313">
        <v>1.2178</v>
      </c>
      <c r="AA226" s="313">
        <v>1.2178</v>
      </c>
      <c r="AB226" s="313">
        <v>1.2178</v>
      </c>
      <c r="AC226" s="313">
        <v>1.2178</v>
      </c>
      <c r="AD226" s="313">
        <v>1.2178</v>
      </c>
      <c r="AE226" s="313">
        <v>1.2178</v>
      </c>
      <c r="AF226" s="313">
        <v>1.2178</v>
      </c>
      <c r="AG226" s="313">
        <v>1.2178</v>
      </c>
      <c r="AH226" s="313">
        <v>1.2178</v>
      </c>
      <c r="AI226" s="313">
        <v>1.2178</v>
      </c>
      <c r="AJ226" s="313">
        <v>1.2178</v>
      </c>
      <c r="AK226" s="313">
        <v>1.2178</v>
      </c>
      <c r="AL226" s="313">
        <v>1.2178</v>
      </c>
      <c r="AM226" s="313">
        <v>1.2178</v>
      </c>
      <c r="AN226" s="313">
        <v>1.2178</v>
      </c>
      <c r="AO226" s="313">
        <v>1.2178</v>
      </c>
      <c r="AP226" s="313">
        <v>1.2178</v>
      </c>
      <c r="AQ226" s="313">
        <v>1.2178</v>
      </c>
      <c r="AR226" s="313">
        <v>1.2178</v>
      </c>
      <c r="AS226" s="313">
        <v>1.2178</v>
      </c>
      <c r="AT226" s="313">
        <v>1.2178</v>
      </c>
      <c r="AU226" s="313">
        <v>1.2178</v>
      </c>
      <c r="AV226" s="313">
        <v>1.2178</v>
      </c>
      <c r="AW226" s="313">
        <v>1.2178</v>
      </c>
      <c r="AX226" s="313">
        <v>1.2178</v>
      </c>
      <c r="AY226" s="313">
        <v>1.2178</v>
      </c>
      <c r="AZ226" s="313">
        <v>1.2178</v>
      </c>
      <c r="BA226" s="313">
        <v>1.2178</v>
      </c>
      <c r="BB226" s="313">
        <v>1.2178</v>
      </c>
      <c r="BC226" s="313">
        <v>1.2178</v>
      </c>
      <c r="BD226" s="313">
        <v>1.2178</v>
      </c>
      <c r="BE226" s="313">
        <v>1.2178</v>
      </c>
      <c r="BF226" s="313">
        <v>1.2178</v>
      </c>
      <c r="BG226" s="313">
        <v>1.2178</v>
      </c>
      <c r="BH226" s="313">
        <v>1.2178</v>
      </c>
      <c r="BI226" s="313">
        <v>1.2178</v>
      </c>
      <c r="BJ226" s="313">
        <v>1.2178</v>
      </c>
      <c r="BK226" s="313">
        <v>1.2178</v>
      </c>
      <c r="BL226" s="313">
        <v>1.2178</v>
      </c>
      <c r="BM226" s="313">
        <v>1.2178</v>
      </c>
      <c r="BN226" s="313">
        <v>1.2178</v>
      </c>
      <c r="BO226" s="313">
        <v>1.2178</v>
      </c>
      <c r="BP226" s="313">
        <v>1.2178</v>
      </c>
      <c r="BQ226" s="313">
        <v>1.2178</v>
      </c>
      <c r="BR226" s="313">
        <v>1.2178</v>
      </c>
      <c r="BS226" s="313">
        <v>1.2178</v>
      </c>
      <c r="BT226" s="313">
        <v>1.2178</v>
      </c>
      <c r="BU226" s="313">
        <v>1.2178</v>
      </c>
      <c r="BV226" s="313">
        <v>1.2178</v>
      </c>
      <c r="BW226" s="313">
        <v>1.2178</v>
      </c>
      <c r="BX226" s="313">
        <v>1.2178</v>
      </c>
      <c r="BY226" s="313">
        <v>1.2178</v>
      </c>
      <c r="BZ226" s="313">
        <v>1.2178</v>
      </c>
      <c r="CA226" s="313">
        <v>1.2178</v>
      </c>
      <c r="CB226" s="313">
        <v>1.2178</v>
      </c>
      <c r="CC226" s="313">
        <v>1.2178</v>
      </c>
      <c r="CD226" s="313">
        <v>1.2178</v>
      </c>
      <c r="CE226" s="313">
        <v>1.2178</v>
      </c>
      <c r="CF226" s="313">
        <v>1.2178</v>
      </c>
      <c r="CG226" s="313">
        <v>1.2178</v>
      </c>
      <c r="CH226" s="313">
        <v>1.2178</v>
      </c>
      <c r="CI226" s="313">
        <v>1.2178</v>
      </c>
      <c r="CJ226" s="313">
        <v>1.2178</v>
      </c>
      <c r="CK226" s="313">
        <v>1.2178</v>
      </c>
      <c r="CL226" s="313">
        <v>1.2178</v>
      </c>
      <c r="CM226" s="313">
        <v>1.2178</v>
      </c>
      <c r="CN226" s="313">
        <v>1.2178</v>
      </c>
      <c r="CO226" s="313">
        <v>1.2178</v>
      </c>
      <c r="CP226" s="313">
        <v>1.2178</v>
      </c>
      <c r="CQ226" s="313">
        <v>1.2178</v>
      </c>
      <c r="CR226" s="313">
        <v>1.2178</v>
      </c>
      <c r="CS226" s="313">
        <v>1.2178</v>
      </c>
      <c r="CT226" s="313">
        <v>1.2178</v>
      </c>
      <c r="CU226" s="313">
        <v>1.2178</v>
      </c>
      <c r="CV226" s="313">
        <v>1.2178</v>
      </c>
      <c r="CW226" s="313">
        <v>1.2178</v>
      </c>
      <c r="CX226" s="313">
        <v>1.2178</v>
      </c>
      <c r="CY226" s="313">
        <v>1.2178</v>
      </c>
      <c r="CZ226" s="313">
        <v>1.2178</v>
      </c>
      <c r="DA226" s="313">
        <v>1.2178</v>
      </c>
      <c r="DB226" s="313">
        <v>1.2178</v>
      </c>
      <c r="DC226" s="313">
        <v>1.2178</v>
      </c>
      <c r="DD226" s="313">
        <v>1.2178</v>
      </c>
      <c r="DE226" s="313">
        <v>1.2178</v>
      </c>
      <c r="DF226" s="313">
        <v>1.2178</v>
      </c>
      <c r="DG226" s="313">
        <v>1.2178</v>
      </c>
      <c r="DH226" s="313">
        <v>1.2178</v>
      </c>
      <c r="DI226" s="313">
        <v>1.2178</v>
      </c>
      <c r="DJ226" s="313">
        <v>1.2178</v>
      </c>
      <c r="DK226" s="313">
        <v>1.2178</v>
      </c>
      <c r="DL226" s="313">
        <v>1.2178</v>
      </c>
      <c r="DM226" s="313">
        <v>1.2178</v>
      </c>
      <c r="DN226" s="313">
        <v>1.2178</v>
      </c>
      <c r="DO226" s="313">
        <v>1.2178</v>
      </c>
      <c r="DP226" s="313">
        <v>1.2178</v>
      </c>
      <c r="DQ226" s="313">
        <v>1.2178</v>
      </c>
      <c r="DR226" s="313">
        <v>1.2178</v>
      </c>
      <c r="DS226" s="313">
        <v>1.2178</v>
      </c>
      <c r="DT226" s="313">
        <v>1.2178</v>
      </c>
      <c r="DU226" s="313">
        <v>1.2178</v>
      </c>
      <c r="DV226" s="313">
        <v>1.2178</v>
      </c>
      <c r="DW226" s="313">
        <v>1.2178</v>
      </c>
      <c r="DX226" s="313">
        <v>1.2178</v>
      </c>
      <c r="DY226" s="313">
        <v>1.2178</v>
      </c>
      <c r="DZ226" s="313">
        <v>1.2178</v>
      </c>
      <c r="EA226" s="313">
        <v>1.2178</v>
      </c>
      <c r="EB226" s="313">
        <v>1.2178</v>
      </c>
      <c r="EC226" s="313">
        <v>1.2178</v>
      </c>
      <c r="ED226" s="313">
        <v>1.2178</v>
      </c>
      <c r="EE226" s="313">
        <v>1.2178</v>
      </c>
      <c r="EF226" s="313">
        <v>1.2178</v>
      </c>
      <c r="EG226" s="313">
        <v>1.2178</v>
      </c>
      <c r="EH226" s="313">
        <v>1.2178</v>
      </c>
      <c r="EI226" s="313">
        <v>1.2178</v>
      </c>
      <c r="EJ226" s="313">
        <v>1.2178</v>
      </c>
      <c r="EK226" s="313">
        <v>1.2178</v>
      </c>
      <c r="EL226" s="313">
        <v>1.2178</v>
      </c>
      <c r="EM226" s="313">
        <v>1.2178</v>
      </c>
      <c r="EN226" s="313">
        <v>1.2178</v>
      </c>
      <c r="EO226" s="313">
        <v>1.2178</v>
      </c>
      <c r="EP226" s="313">
        <v>1.2178</v>
      </c>
      <c r="EQ226" s="313">
        <v>1.2178</v>
      </c>
      <c r="ER226" s="313">
        <v>1.2178</v>
      </c>
      <c r="ES226" s="313">
        <v>1.2178</v>
      </c>
      <c r="ET226" s="313">
        <v>1.2178</v>
      </c>
      <c r="EU226" s="313">
        <v>1.2178</v>
      </c>
      <c r="EV226" s="313">
        <v>1.2178</v>
      </c>
      <c r="EW226" s="313">
        <v>1.2178</v>
      </c>
      <c r="EX226" s="313">
        <v>1.2178</v>
      </c>
      <c r="EY226" s="313">
        <v>1.2178</v>
      </c>
      <c r="EZ226" s="313">
        <v>1.2178</v>
      </c>
      <c r="FA226" s="313">
        <v>1.2178</v>
      </c>
      <c r="FB226" s="313">
        <v>1.2178</v>
      </c>
      <c r="FC226" s="313">
        <v>1.2178</v>
      </c>
      <c r="FD226" s="313">
        <v>1.2178</v>
      </c>
      <c r="FE226" s="313">
        <v>1.2178</v>
      </c>
      <c r="FF226" s="313">
        <v>1.2178</v>
      </c>
      <c r="FG226" s="313">
        <v>1.2178</v>
      </c>
      <c r="FH226" s="313">
        <v>1.2178</v>
      </c>
      <c r="FI226" s="313">
        <v>1.2178</v>
      </c>
      <c r="FJ226" s="313">
        <v>1.2178</v>
      </c>
      <c r="FK226" s="313">
        <v>1.2178</v>
      </c>
      <c r="FL226" s="313">
        <v>1.2178</v>
      </c>
      <c r="FM226" s="313">
        <v>1.2178</v>
      </c>
      <c r="FN226" s="313">
        <v>1.2178</v>
      </c>
      <c r="FO226" s="313">
        <v>1.2178</v>
      </c>
      <c r="FP226" s="313">
        <v>1.2178</v>
      </c>
      <c r="FQ226" s="313">
        <v>1.2178</v>
      </c>
      <c r="FR226" s="313">
        <v>1.2178</v>
      </c>
      <c r="FS226" s="313">
        <v>1.2178</v>
      </c>
      <c r="FT226" s="313">
        <v>1.2178</v>
      </c>
      <c r="FU226" s="313">
        <v>1.2178</v>
      </c>
      <c r="FV226" s="313">
        <v>1.2178</v>
      </c>
      <c r="FW226" s="313">
        <v>1.2178</v>
      </c>
      <c r="FX226" s="313">
        <v>1.2178</v>
      </c>
      <c r="FY226" s="313">
        <v>1.2178</v>
      </c>
      <c r="FZ226" s="313">
        <v>1.2178</v>
      </c>
      <c r="GA226" s="313">
        <v>1.2178</v>
      </c>
      <c r="GB226" s="313">
        <v>1.2178</v>
      </c>
      <c r="GC226" s="313">
        <v>1.2178</v>
      </c>
      <c r="GD226" s="313">
        <v>1.2178</v>
      </c>
      <c r="GE226" s="313">
        <v>1.2178</v>
      </c>
      <c r="GF226" s="313">
        <v>1.2178</v>
      </c>
      <c r="GG226" s="313">
        <v>1.2178</v>
      </c>
      <c r="GH226" s="313">
        <v>1.2178</v>
      </c>
      <c r="GI226" s="313">
        <v>1.2178</v>
      </c>
      <c r="GJ226" s="313">
        <v>1.2178</v>
      </c>
      <c r="GK226" s="313">
        <v>1.2178</v>
      </c>
      <c r="GL226" s="313">
        <v>1.2178</v>
      </c>
      <c r="GM226" s="313">
        <v>1.2178</v>
      </c>
      <c r="GN226" s="313">
        <v>1.2178</v>
      </c>
      <c r="GO226" s="313">
        <v>1.2178</v>
      </c>
      <c r="GP226" s="313">
        <v>1.2178</v>
      </c>
      <c r="GQ226" s="313">
        <v>1.2178</v>
      </c>
      <c r="GR226" s="313">
        <v>1.2178</v>
      </c>
      <c r="GS226" s="313">
        <v>1.2178</v>
      </c>
      <c r="GT226" s="313">
        <v>1.2178</v>
      </c>
      <c r="GU226" s="313">
        <v>1.2178</v>
      </c>
      <c r="GV226" s="313">
        <v>1.2178</v>
      </c>
      <c r="GW226" s="313">
        <v>1.2178</v>
      </c>
      <c r="GX226" s="313">
        <v>1.2178</v>
      </c>
      <c r="GY226" s="313">
        <v>1.2178</v>
      </c>
      <c r="GZ226" s="313">
        <v>1.2178</v>
      </c>
      <c r="HA226" s="313">
        <v>1.2178</v>
      </c>
      <c r="HB226" s="313">
        <v>1.2178</v>
      </c>
      <c r="HC226" s="313">
        <v>1.2178</v>
      </c>
      <c r="HD226" s="313">
        <v>1.2178</v>
      </c>
      <c r="HE226" s="316">
        <v>1.2178</v>
      </c>
      <c r="HF226" s="316">
        <v>1.2178</v>
      </c>
      <c r="HG226" s="316"/>
      <c r="HH226" s="316"/>
      <c r="HI226" s="316"/>
      <c r="HJ226" s="316"/>
      <c r="HK226" s="316"/>
      <c r="HL226" s="316"/>
      <c r="HM226" s="316"/>
      <c r="HN226" s="316"/>
      <c r="HO226" s="316"/>
      <c r="HP226" s="316"/>
      <c r="HQ226" s="316"/>
    </row>
    <row r="227" ht="12.0" customHeight="1">
      <c r="A227" s="305"/>
      <c r="B227" s="315">
        <f t="shared" si="2145"/>
        <v>4</v>
      </c>
      <c r="C227" s="307">
        <f t="array" ref="C227:HF227">transpose(AI$6:AI$217)</f>
        <v>1.2178</v>
      </c>
      <c r="D227" s="310">
        <v>1.2178</v>
      </c>
      <c r="E227" s="311">
        <v>1.2178</v>
      </c>
      <c r="F227" s="310">
        <v>1.2178</v>
      </c>
      <c r="G227" s="312">
        <v>1.2178</v>
      </c>
      <c r="H227" s="313">
        <v>1.2178</v>
      </c>
      <c r="I227" s="309">
        <v>1.2178</v>
      </c>
      <c r="J227" s="314">
        <v>1.2178</v>
      </c>
      <c r="K227" s="314">
        <v>1.2178</v>
      </c>
      <c r="L227" s="314">
        <v>1.2178</v>
      </c>
      <c r="M227" s="314">
        <v>1.2178</v>
      </c>
      <c r="N227" s="314">
        <v>1.2178</v>
      </c>
      <c r="O227" s="314">
        <v>1.2178</v>
      </c>
      <c r="P227" s="313">
        <v>1.2178</v>
      </c>
      <c r="Q227" s="313">
        <v>1.2178</v>
      </c>
      <c r="R227" s="313">
        <v>1.2178</v>
      </c>
      <c r="S227" s="313">
        <v>1.2178</v>
      </c>
      <c r="T227" s="313">
        <v>1.2178</v>
      </c>
      <c r="U227" s="313">
        <v>1.2178</v>
      </c>
      <c r="V227" s="308">
        <v>1.2178</v>
      </c>
      <c r="W227" s="313">
        <v>1.2178</v>
      </c>
      <c r="X227" s="313">
        <v>1.2178</v>
      </c>
      <c r="Y227" s="313">
        <v>1.2178</v>
      </c>
      <c r="Z227" s="313">
        <v>1.2178</v>
      </c>
      <c r="AA227" s="313">
        <v>1.2178</v>
      </c>
      <c r="AB227" s="313">
        <v>1.2178</v>
      </c>
      <c r="AC227" s="313">
        <v>1.2178</v>
      </c>
      <c r="AD227" s="313">
        <v>1.2178</v>
      </c>
      <c r="AE227" s="313">
        <v>1.2178</v>
      </c>
      <c r="AF227" s="313">
        <v>1.2178</v>
      </c>
      <c r="AG227" s="313">
        <v>1.2178</v>
      </c>
      <c r="AH227" s="313">
        <v>1.2178</v>
      </c>
      <c r="AI227" s="313">
        <v>1.2178</v>
      </c>
      <c r="AJ227" s="313">
        <v>1.2178</v>
      </c>
      <c r="AK227" s="313">
        <v>1.2178</v>
      </c>
      <c r="AL227" s="313">
        <v>1.2178</v>
      </c>
      <c r="AM227" s="313">
        <v>1.2178</v>
      </c>
      <c r="AN227" s="313">
        <v>1.2178</v>
      </c>
      <c r="AO227" s="313">
        <v>1.2178</v>
      </c>
      <c r="AP227" s="313">
        <v>1.2178</v>
      </c>
      <c r="AQ227" s="313">
        <v>1.2178</v>
      </c>
      <c r="AR227" s="313">
        <v>1.2178</v>
      </c>
      <c r="AS227" s="313">
        <v>1.2178</v>
      </c>
      <c r="AT227" s="313">
        <v>1.2178</v>
      </c>
      <c r="AU227" s="313">
        <v>1.2178</v>
      </c>
      <c r="AV227" s="313">
        <v>1.2178</v>
      </c>
      <c r="AW227" s="313">
        <v>1.2178</v>
      </c>
      <c r="AX227" s="313">
        <v>1.2178</v>
      </c>
      <c r="AY227" s="313">
        <v>1.2178</v>
      </c>
      <c r="AZ227" s="313">
        <v>1.2178</v>
      </c>
      <c r="BA227" s="313">
        <v>1.2178</v>
      </c>
      <c r="BB227" s="313">
        <v>1.2178</v>
      </c>
      <c r="BC227" s="313">
        <v>1.2178</v>
      </c>
      <c r="BD227" s="313">
        <v>1.2178</v>
      </c>
      <c r="BE227" s="313">
        <v>1.2178</v>
      </c>
      <c r="BF227" s="313">
        <v>1.2178</v>
      </c>
      <c r="BG227" s="313">
        <v>1.2178</v>
      </c>
      <c r="BH227" s="313">
        <v>1.2178</v>
      </c>
      <c r="BI227" s="313">
        <v>1.2178</v>
      </c>
      <c r="BJ227" s="313">
        <v>1.2178</v>
      </c>
      <c r="BK227" s="313">
        <v>1.2178</v>
      </c>
      <c r="BL227" s="313">
        <v>1.2178</v>
      </c>
      <c r="BM227" s="313">
        <v>1.2178</v>
      </c>
      <c r="BN227" s="313">
        <v>1.2178</v>
      </c>
      <c r="BO227" s="313">
        <v>1.2178</v>
      </c>
      <c r="BP227" s="313">
        <v>1.2178</v>
      </c>
      <c r="BQ227" s="313">
        <v>1.2178</v>
      </c>
      <c r="BR227" s="313">
        <v>1.2178</v>
      </c>
      <c r="BS227" s="313">
        <v>1.2178</v>
      </c>
      <c r="BT227" s="313">
        <v>1.2178</v>
      </c>
      <c r="BU227" s="313">
        <v>1.2178</v>
      </c>
      <c r="BV227" s="313">
        <v>1.2178</v>
      </c>
      <c r="BW227" s="313">
        <v>1.2178</v>
      </c>
      <c r="BX227" s="313">
        <v>1.2178</v>
      </c>
      <c r="BY227" s="313">
        <v>1.2178</v>
      </c>
      <c r="BZ227" s="313">
        <v>1.2178</v>
      </c>
      <c r="CA227" s="313">
        <v>1.2178</v>
      </c>
      <c r="CB227" s="313">
        <v>1.2178</v>
      </c>
      <c r="CC227" s="313">
        <v>1.2178</v>
      </c>
      <c r="CD227" s="313">
        <v>1.2178</v>
      </c>
      <c r="CE227" s="313">
        <v>1.2178</v>
      </c>
      <c r="CF227" s="313">
        <v>1.2178</v>
      </c>
      <c r="CG227" s="313">
        <v>1.2178</v>
      </c>
      <c r="CH227" s="313">
        <v>1.2178</v>
      </c>
      <c r="CI227" s="313">
        <v>1.2178</v>
      </c>
      <c r="CJ227" s="313">
        <v>1.2178</v>
      </c>
      <c r="CK227" s="313">
        <v>1.2178</v>
      </c>
      <c r="CL227" s="313">
        <v>1.2178</v>
      </c>
      <c r="CM227" s="313">
        <v>1.2178</v>
      </c>
      <c r="CN227" s="313">
        <v>1.2178</v>
      </c>
      <c r="CO227" s="313">
        <v>1.2178</v>
      </c>
      <c r="CP227" s="313">
        <v>1.2178</v>
      </c>
      <c r="CQ227" s="313">
        <v>1.2178</v>
      </c>
      <c r="CR227" s="313">
        <v>1.2178</v>
      </c>
      <c r="CS227" s="313">
        <v>1.2178</v>
      </c>
      <c r="CT227" s="313">
        <v>1.2178</v>
      </c>
      <c r="CU227" s="313">
        <v>1.2178</v>
      </c>
      <c r="CV227" s="313">
        <v>1.2178</v>
      </c>
      <c r="CW227" s="313">
        <v>1.2178</v>
      </c>
      <c r="CX227" s="313">
        <v>1.2178</v>
      </c>
      <c r="CY227" s="313">
        <v>1.2178</v>
      </c>
      <c r="CZ227" s="313">
        <v>1.2178</v>
      </c>
      <c r="DA227" s="313">
        <v>1.2178</v>
      </c>
      <c r="DB227" s="313">
        <v>1.2178</v>
      </c>
      <c r="DC227" s="313">
        <v>1.2178</v>
      </c>
      <c r="DD227" s="313">
        <v>1.2178</v>
      </c>
      <c r="DE227" s="313">
        <v>1.2178</v>
      </c>
      <c r="DF227" s="313">
        <v>1.2178</v>
      </c>
      <c r="DG227" s="313">
        <v>1.2178</v>
      </c>
      <c r="DH227" s="313">
        <v>1.2178</v>
      </c>
      <c r="DI227" s="313">
        <v>1.2178</v>
      </c>
      <c r="DJ227" s="313">
        <v>1.2178</v>
      </c>
      <c r="DK227" s="313">
        <v>1.2178</v>
      </c>
      <c r="DL227" s="313">
        <v>1.2178</v>
      </c>
      <c r="DM227" s="313">
        <v>1.2178</v>
      </c>
      <c r="DN227" s="313">
        <v>1.2178</v>
      </c>
      <c r="DO227" s="313">
        <v>1.2178</v>
      </c>
      <c r="DP227" s="313">
        <v>1.2178</v>
      </c>
      <c r="DQ227" s="313">
        <v>1.2178</v>
      </c>
      <c r="DR227" s="313">
        <v>1.2178</v>
      </c>
      <c r="DS227" s="313">
        <v>1.2178</v>
      </c>
      <c r="DT227" s="313">
        <v>1.2178</v>
      </c>
      <c r="DU227" s="313">
        <v>1.2178</v>
      </c>
      <c r="DV227" s="313">
        <v>1.2178</v>
      </c>
      <c r="DW227" s="313">
        <v>1.2178</v>
      </c>
      <c r="DX227" s="313">
        <v>1.2178</v>
      </c>
      <c r="DY227" s="313">
        <v>1.2178</v>
      </c>
      <c r="DZ227" s="313">
        <v>1.2178</v>
      </c>
      <c r="EA227" s="313">
        <v>1.2178</v>
      </c>
      <c r="EB227" s="313">
        <v>1.2178</v>
      </c>
      <c r="EC227" s="313">
        <v>1.2178</v>
      </c>
      <c r="ED227" s="313">
        <v>1.2178</v>
      </c>
      <c r="EE227" s="313">
        <v>1.2178</v>
      </c>
      <c r="EF227" s="313">
        <v>1.2178</v>
      </c>
      <c r="EG227" s="313">
        <v>1.2178</v>
      </c>
      <c r="EH227" s="313">
        <v>1.2178</v>
      </c>
      <c r="EI227" s="313">
        <v>1.2178</v>
      </c>
      <c r="EJ227" s="313">
        <v>1.2178</v>
      </c>
      <c r="EK227" s="313">
        <v>1.2178</v>
      </c>
      <c r="EL227" s="313">
        <v>1.2178</v>
      </c>
      <c r="EM227" s="313">
        <v>1.2178</v>
      </c>
      <c r="EN227" s="313">
        <v>1.2178</v>
      </c>
      <c r="EO227" s="313">
        <v>1.2178</v>
      </c>
      <c r="EP227" s="313">
        <v>1.2178</v>
      </c>
      <c r="EQ227" s="313">
        <v>1.2178</v>
      </c>
      <c r="ER227" s="313">
        <v>1.2178</v>
      </c>
      <c r="ES227" s="313">
        <v>1.2178</v>
      </c>
      <c r="ET227" s="313">
        <v>1.2178</v>
      </c>
      <c r="EU227" s="313">
        <v>1.2178</v>
      </c>
      <c r="EV227" s="313">
        <v>1.2178</v>
      </c>
      <c r="EW227" s="313">
        <v>1.2178</v>
      </c>
      <c r="EX227" s="313">
        <v>1.2178</v>
      </c>
      <c r="EY227" s="313">
        <v>1.2178</v>
      </c>
      <c r="EZ227" s="313">
        <v>1.2178</v>
      </c>
      <c r="FA227" s="313">
        <v>1.2178</v>
      </c>
      <c r="FB227" s="313">
        <v>1.2178</v>
      </c>
      <c r="FC227" s="313">
        <v>1.2178</v>
      </c>
      <c r="FD227" s="313">
        <v>1.2178</v>
      </c>
      <c r="FE227" s="313">
        <v>1.2178</v>
      </c>
      <c r="FF227" s="313">
        <v>1.2178</v>
      </c>
      <c r="FG227" s="313">
        <v>1.2178</v>
      </c>
      <c r="FH227" s="313">
        <v>1.2178</v>
      </c>
      <c r="FI227" s="313">
        <v>1.2178</v>
      </c>
      <c r="FJ227" s="313">
        <v>1.2178</v>
      </c>
      <c r="FK227" s="313">
        <v>1.2178</v>
      </c>
      <c r="FL227" s="313">
        <v>1.2178</v>
      </c>
      <c r="FM227" s="313">
        <v>1.2178</v>
      </c>
      <c r="FN227" s="313">
        <v>1.2178</v>
      </c>
      <c r="FO227" s="313">
        <v>1.2178</v>
      </c>
      <c r="FP227" s="313">
        <v>1.2178</v>
      </c>
      <c r="FQ227" s="313">
        <v>1.2178</v>
      </c>
      <c r="FR227" s="313">
        <v>1.2178</v>
      </c>
      <c r="FS227" s="313">
        <v>1.2178</v>
      </c>
      <c r="FT227" s="313">
        <v>1.2178</v>
      </c>
      <c r="FU227" s="313">
        <v>1.2178</v>
      </c>
      <c r="FV227" s="313">
        <v>1.2178</v>
      </c>
      <c r="FW227" s="313">
        <v>1.2178</v>
      </c>
      <c r="FX227" s="313">
        <v>1.2178</v>
      </c>
      <c r="FY227" s="313">
        <v>1.2178</v>
      </c>
      <c r="FZ227" s="313">
        <v>1.2178</v>
      </c>
      <c r="GA227" s="313">
        <v>1.2178</v>
      </c>
      <c r="GB227" s="313">
        <v>1.2178</v>
      </c>
      <c r="GC227" s="313">
        <v>1.2178</v>
      </c>
      <c r="GD227" s="313">
        <v>1.2178</v>
      </c>
      <c r="GE227" s="313">
        <v>1.2178</v>
      </c>
      <c r="GF227" s="313">
        <v>1.2178</v>
      </c>
      <c r="GG227" s="313">
        <v>1.2178</v>
      </c>
      <c r="GH227" s="313">
        <v>1.2178</v>
      </c>
      <c r="GI227" s="313">
        <v>1.2178</v>
      </c>
      <c r="GJ227" s="313">
        <v>1.2178</v>
      </c>
      <c r="GK227" s="313">
        <v>1.2178</v>
      </c>
      <c r="GL227" s="313">
        <v>1.2178</v>
      </c>
      <c r="GM227" s="313">
        <v>1.2178</v>
      </c>
      <c r="GN227" s="313">
        <v>1.2178</v>
      </c>
      <c r="GO227" s="313">
        <v>1.2178</v>
      </c>
      <c r="GP227" s="313">
        <v>1.2178</v>
      </c>
      <c r="GQ227" s="313">
        <v>1.2178</v>
      </c>
      <c r="GR227" s="313">
        <v>1.2178</v>
      </c>
      <c r="GS227" s="313">
        <v>1.2178</v>
      </c>
      <c r="GT227" s="313">
        <v>1.2178</v>
      </c>
      <c r="GU227" s="313">
        <v>1.2178</v>
      </c>
      <c r="GV227" s="313">
        <v>1.2178</v>
      </c>
      <c r="GW227" s="313">
        <v>1.2178</v>
      </c>
      <c r="GX227" s="313">
        <v>1.2178</v>
      </c>
      <c r="GY227" s="313">
        <v>1.2178</v>
      </c>
      <c r="GZ227" s="313">
        <v>1.2178</v>
      </c>
      <c r="HA227" s="313">
        <v>1.2178</v>
      </c>
      <c r="HB227" s="313">
        <v>1.2178</v>
      </c>
      <c r="HC227" s="313">
        <v>1.2178</v>
      </c>
      <c r="HD227" s="313">
        <v>1.2178</v>
      </c>
      <c r="HE227" s="316">
        <v>1.2178</v>
      </c>
      <c r="HF227" s="316">
        <v>1.2178</v>
      </c>
      <c r="HG227" s="316"/>
      <c r="HH227" s="316"/>
      <c r="HI227" s="316"/>
      <c r="HJ227" s="316"/>
      <c r="HK227" s="316"/>
      <c r="HL227" s="316"/>
      <c r="HM227" s="316"/>
      <c r="HN227" s="316"/>
      <c r="HO227" s="316"/>
      <c r="HP227" s="316"/>
      <c r="HQ227" s="316"/>
    </row>
    <row r="228" ht="12.0" customHeight="1">
      <c r="A228" s="305"/>
      <c r="B228" s="315">
        <f t="shared" si="2145"/>
        <v>5</v>
      </c>
      <c r="C228" s="307">
        <f t="array" ref="C228:HF228">transpose(AM$6:AM$217)</f>
        <v>1.2178</v>
      </c>
      <c r="D228" s="310">
        <v>1.2178</v>
      </c>
      <c r="E228" s="311">
        <v>1.2178</v>
      </c>
      <c r="F228" s="310">
        <v>1.2178</v>
      </c>
      <c r="G228" s="312">
        <v>1.2178</v>
      </c>
      <c r="H228" s="313">
        <v>1.2178</v>
      </c>
      <c r="I228" s="309">
        <v>1.2178</v>
      </c>
      <c r="J228" s="314">
        <v>1.2178</v>
      </c>
      <c r="K228" s="314">
        <v>1.2178</v>
      </c>
      <c r="L228" s="314">
        <v>1.2178</v>
      </c>
      <c r="M228" s="314">
        <v>1.2178</v>
      </c>
      <c r="N228" s="314">
        <v>1.2178</v>
      </c>
      <c r="O228" s="314">
        <v>1.2178</v>
      </c>
      <c r="P228" s="313">
        <v>1.2178</v>
      </c>
      <c r="Q228" s="313">
        <v>1.2178</v>
      </c>
      <c r="R228" s="313">
        <v>1.2178</v>
      </c>
      <c r="S228" s="313">
        <v>1.2178</v>
      </c>
      <c r="T228" s="313">
        <v>1.2178</v>
      </c>
      <c r="U228" s="313">
        <v>1.2178</v>
      </c>
      <c r="V228" s="308">
        <v>1.2178</v>
      </c>
      <c r="W228" s="313">
        <v>1.2178</v>
      </c>
      <c r="X228" s="313">
        <v>1.2178</v>
      </c>
      <c r="Y228" s="313">
        <v>1.2178</v>
      </c>
      <c r="Z228" s="313">
        <v>1.2178</v>
      </c>
      <c r="AA228" s="313">
        <v>1.2178</v>
      </c>
      <c r="AB228" s="313">
        <v>1.2178</v>
      </c>
      <c r="AC228" s="313">
        <v>1.2178</v>
      </c>
      <c r="AD228" s="313">
        <v>1.2178</v>
      </c>
      <c r="AE228" s="313">
        <v>1.2178</v>
      </c>
      <c r="AF228" s="313">
        <v>1.2178</v>
      </c>
      <c r="AG228" s="313">
        <v>1.2178</v>
      </c>
      <c r="AH228" s="313">
        <v>1.2178</v>
      </c>
      <c r="AI228" s="313">
        <v>1.2178</v>
      </c>
      <c r="AJ228" s="313">
        <v>1.2178</v>
      </c>
      <c r="AK228" s="313">
        <v>1.2178</v>
      </c>
      <c r="AL228" s="313">
        <v>1.2178</v>
      </c>
      <c r="AM228" s="313">
        <v>1.2178</v>
      </c>
      <c r="AN228" s="313">
        <v>1.2178</v>
      </c>
      <c r="AO228" s="313">
        <v>1.2178</v>
      </c>
      <c r="AP228" s="313">
        <v>1.2178</v>
      </c>
      <c r="AQ228" s="313">
        <v>1.2178</v>
      </c>
      <c r="AR228" s="313">
        <v>1.2178</v>
      </c>
      <c r="AS228" s="313">
        <v>1.2178</v>
      </c>
      <c r="AT228" s="313">
        <v>1.2178</v>
      </c>
      <c r="AU228" s="313">
        <v>1.2178</v>
      </c>
      <c r="AV228" s="313">
        <v>1.2178</v>
      </c>
      <c r="AW228" s="313">
        <v>1.2178</v>
      </c>
      <c r="AX228" s="313">
        <v>1.2178</v>
      </c>
      <c r="AY228" s="313">
        <v>1.2178</v>
      </c>
      <c r="AZ228" s="313">
        <v>1.2178</v>
      </c>
      <c r="BA228" s="313">
        <v>1.2178</v>
      </c>
      <c r="BB228" s="313">
        <v>1.2178</v>
      </c>
      <c r="BC228" s="313">
        <v>1.2178</v>
      </c>
      <c r="BD228" s="313">
        <v>1.2178</v>
      </c>
      <c r="BE228" s="313">
        <v>1.2178</v>
      </c>
      <c r="BF228" s="313">
        <v>1.2178</v>
      </c>
      <c r="BG228" s="313">
        <v>1.2178</v>
      </c>
      <c r="BH228" s="313">
        <v>1.2178</v>
      </c>
      <c r="BI228" s="313">
        <v>1.2178</v>
      </c>
      <c r="BJ228" s="313">
        <v>1.2178</v>
      </c>
      <c r="BK228" s="313">
        <v>1.2178</v>
      </c>
      <c r="BL228" s="313">
        <v>1.2178</v>
      </c>
      <c r="BM228" s="313">
        <v>1.2178</v>
      </c>
      <c r="BN228" s="313">
        <v>1.2178</v>
      </c>
      <c r="BO228" s="313">
        <v>1.2178</v>
      </c>
      <c r="BP228" s="313">
        <v>1.2178</v>
      </c>
      <c r="BQ228" s="313">
        <v>1.2178</v>
      </c>
      <c r="BR228" s="313">
        <v>1.2178</v>
      </c>
      <c r="BS228" s="313">
        <v>1.2178</v>
      </c>
      <c r="BT228" s="313">
        <v>1.2178</v>
      </c>
      <c r="BU228" s="313">
        <v>1.2178</v>
      </c>
      <c r="BV228" s="313">
        <v>1.2178</v>
      </c>
      <c r="BW228" s="313">
        <v>1.2178</v>
      </c>
      <c r="BX228" s="313">
        <v>1.2178</v>
      </c>
      <c r="BY228" s="313">
        <v>1.2178</v>
      </c>
      <c r="BZ228" s="313">
        <v>1.2178</v>
      </c>
      <c r="CA228" s="313">
        <v>1.2178</v>
      </c>
      <c r="CB228" s="313">
        <v>1.2178</v>
      </c>
      <c r="CC228" s="313">
        <v>1.2178</v>
      </c>
      <c r="CD228" s="313">
        <v>1.2178</v>
      </c>
      <c r="CE228" s="313">
        <v>1.2178</v>
      </c>
      <c r="CF228" s="313">
        <v>1.2178</v>
      </c>
      <c r="CG228" s="313">
        <v>1.2178</v>
      </c>
      <c r="CH228" s="313">
        <v>1.2178</v>
      </c>
      <c r="CI228" s="313">
        <v>1.2178</v>
      </c>
      <c r="CJ228" s="313">
        <v>1.2178</v>
      </c>
      <c r="CK228" s="313">
        <v>1.2178</v>
      </c>
      <c r="CL228" s="313">
        <v>1.2178</v>
      </c>
      <c r="CM228" s="313">
        <v>1.2178</v>
      </c>
      <c r="CN228" s="313">
        <v>1.2178</v>
      </c>
      <c r="CO228" s="313">
        <v>1.2178</v>
      </c>
      <c r="CP228" s="313">
        <v>1.2178</v>
      </c>
      <c r="CQ228" s="313">
        <v>1.2178</v>
      </c>
      <c r="CR228" s="313">
        <v>1.2178</v>
      </c>
      <c r="CS228" s="313">
        <v>1.2178</v>
      </c>
      <c r="CT228" s="313">
        <v>1.2178</v>
      </c>
      <c r="CU228" s="313">
        <v>1.2178</v>
      </c>
      <c r="CV228" s="313">
        <v>1.2178</v>
      </c>
      <c r="CW228" s="313">
        <v>1.2178</v>
      </c>
      <c r="CX228" s="313">
        <v>1.2178</v>
      </c>
      <c r="CY228" s="313">
        <v>1.2178</v>
      </c>
      <c r="CZ228" s="313">
        <v>1.2178</v>
      </c>
      <c r="DA228" s="313">
        <v>1.2178</v>
      </c>
      <c r="DB228" s="313">
        <v>1.2178</v>
      </c>
      <c r="DC228" s="313">
        <v>1.2178</v>
      </c>
      <c r="DD228" s="313">
        <v>1.2178</v>
      </c>
      <c r="DE228" s="313">
        <v>1.2178</v>
      </c>
      <c r="DF228" s="313">
        <v>1.2178</v>
      </c>
      <c r="DG228" s="313">
        <v>1.2178</v>
      </c>
      <c r="DH228" s="313">
        <v>1.2178</v>
      </c>
      <c r="DI228" s="313">
        <v>1.2178</v>
      </c>
      <c r="DJ228" s="313">
        <v>1.2178</v>
      </c>
      <c r="DK228" s="313">
        <v>1.2178</v>
      </c>
      <c r="DL228" s="313">
        <v>1.2178</v>
      </c>
      <c r="DM228" s="313">
        <v>1.2178</v>
      </c>
      <c r="DN228" s="313">
        <v>1.2178</v>
      </c>
      <c r="DO228" s="313">
        <v>1.2178</v>
      </c>
      <c r="DP228" s="313">
        <v>1.2178</v>
      </c>
      <c r="DQ228" s="313">
        <v>1.2178</v>
      </c>
      <c r="DR228" s="313">
        <v>1.2178</v>
      </c>
      <c r="DS228" s="313">
        <v>1.2178</v>
      </c>
      <c r="DT228" s="313">
        <v>1.2178</v>
      </c>
      <c r="DU228" s="313">
        <v>1.2178</v>
      </c>
      <c r="DV228" s="313">
        <v>1.2178</v>
      </c>
      <c r="DW228" s="313">
        <v>1.2178</v>
      </c>
      <c r="DX228" s="313">
        <v>1.2178</v>
      </c>
      <c r="DY228" s="313">
        <v>1.2178</v>
      </c>
      <c r="DZ228" s="313">
        <v>1.2178</v>
      </c>
      <c r="EA228" s="313">
        <v>1.2178</v>
      </c>
      <c r="EB228" s="313">
        <v>1.2178</v>
      </c>
      <c r="EC228" s="313">
        <v>1.2178</v>
      </c>
      <c r="ED228" s="313">
        <v>1.2178</v>
      </c>
      <c r="EE228" s="313">
        <v>1.2178</v>
      </c>
      <c r="EF228" s="313">
        <v>1.2178</v>
      </c>
      <c r="EG228" s="313">
        <v>1.2178</v>
      </c>
      <c r="EH228" s="313">
        <v>1.2178</v>
      </c>
      <c r="EI228" s="313">
        <v>1.2178</v>
      </c>
      <c r="EJ228" s="313">
        <v>1.2178</v>
      </c>
      <c r="EK228" s="313">
        <v>1.2178</v>
      </c>
      <c r="EL228" s="313">
        <v>1.2178</v>
      </c>
      <c r="EM228" s="313">
        <v>1.2178</v>
      </c>
      <c r="EN228" s="313">
        <v>1.2178</v>
      </c>
      <c r="EO228" s="313">
        <v>1.2178</v>
      </c>
      <c r="EP228" s="313">
        <v>1.2178</v>
      </c>
      <c r="EQ228" s="313">
        <v>1.2178</v>
      </c>
      <c r="ER228" s="313">
        <v>1.2178</v>
      </c>
      <c r="ES228" s="313">
        <v>1.2178</v>
      </c>
      <c r="ET228" s="313">
        <v>1.2178</v>
      </c>
      <c r="EU228" s="313">
        <v>1.2178</v>
      </c>
      <c r="EV228" s="313">
        <v>1.2178</v>
      </c>
      <c r="EW228" s="313">
        <v>1.2178</v>
      </c>
      <c r="EX228" s="313">
        <v>1.2178</v>
      </c>
      <c r="EY228" s="313">
        <v>1.2178</v>
      </c>
      <c r="EZ228" s="313">
        <v>1.2178</v>
      </c>
      <c r="FA228" s="313">
        <v>1.2178</v>
      </c>
      <c r="FB228" s="313">
        <v>1.2178</v>
      </c>
      <c r="FC228" s="313">
        <v>1.2178</v>
      </c>
      <c r="FD228" s="313">
        <v>1.2178</v>
      </c>
      <c r="FE228" s="313">
        <v>1.2178</v>
      </c>
      <c r="FF228" s="313">
        <v>1.2178</v>
      </c>
      <c r="FG228" s="313">
        <v>1.2178</v>
      </c>
      <c r="FH228" s="313">
        <v>1.2178</v>
      </c>
      <c r="FI228" s="313">
        <v>1.2178</v>
      </c>
      <c r="FJ228" s="313">
        <v>1.2178</v>
      </c>
      <c r="FK228" s="313">
        <v>1.2178</v>
      </c>
      <c r="FL228" s="313">
        <v>1.2178</v>
      </c>
      <c r="FM228" s="313">
        <v>1.2178</v>
      </c>
      <c r="FN228" s="313">
        <v>1.2178</v>
      </c>
      <c r="FO228" s="313">
        <v>1.2178</v>
      </c>
      <c r="FP228" s="313">
        <v>1.2178</v>
      </c>
      <c r="FQ228" s="313">
        <v>1.2178</v>
      </c>
      <c r="FR228" s="313">
        <v>1.2178</v>
      </c>
      <c r="FS228" s="313">
        <v>1.2178</v>
      </c>
      <c r="FT228" s="313">
        <v>1.2178</v>
      </c>
      <c r="FU228" s="313">
        <v>1.2178</v>
      </c>
      <c r="FV228" s="313">
        <v>1.2178</v>
      </c>
      <c r="FW228" s="313">
        <v>1.2178</v>
      </c>
      <c r="FX228" s="313">
        <v>1.2178</v>
      </c>
      <c r="FY228" s="313">
        <v>1.2178</v>
      </c>
      <c r="FZ228" s="313">
        <v>1.2178</v>
      </c>
      <c r="GA228" s="313">
        <v>1.2178</v>
      </c>
      <c r="GB228" s="313">
        <v>1.2178</v>
      </c>
      <c r="GC228" s="313">
        <v>1.2178</v>
      </c>
      <c r="GD228" s="313">
        <v>1.2178</v>
      </c>
      <c r="GE228" s="313">
        <v>1.2178</v>
      </c>
      <c r="GF228" s="313">
        <v>1.2178</v>
      </c>
      <c r="GG228" s="313">
        <v>1.2178</v>
      </c>
      <c r="GH228" s="313">
        <v>1.2178</v>
      </c>
      <c r="GI228" s="313">
        <v>1.2178</v>
      </c>
      <c r="GJ228" s="313">
        <v>1.2178</v>
      </c>
      <c r="GK228" s="313">
        <v>1.2178</v>
      </c>
      <c r="GL228" s="313">
        <v>1.2178</v>
      </c>
      <c r="GM228" s="313">
        <v>1.2178</v>
      </c>
      <c r="GN228" s="313">
        <v>1.2178</v>
      </c>
      <c r="GO228" s="313">
        <v>1.2178</v>
      </c>
      <c r="GP228" s="313">
        <v>1.2178</v>
      </c>
      <c r="GQ228" s="313">
        <v>1.2178</v>
      </c>
      <c r="GR228" s="313">
        <v>1.2178</v>
      </c>
      <c r="GS228" s="313">
        <v>1.2178</v>
      </c>
      <c r="GT228" s="313">
        <v>1.2178</v>
      </c>
      <c r="GU228" s="313">
        <v>1.2178</v>
      </c>
      <c r="GV228" s="313">
        <v>1.2178</v>
      </c>
      <c r="GW228" s="313">
        <v>1.2178</v>
      </c>
      <c r="GX228" s="313">
        <v>1.2178</v>
      </c>
      <c r="GY228" s="313">
        <v>1.2178</v>
      </c>
      <c r="GZ228" s="313">
        <v>1.2178</v>
      </c>
      <c r="HA228" s="313">
        <v>1.2178</v>
      </c>
      <c r="HB228" s="313">
        <v>1.2178</v>
      </c>
      <c r="HC228" s="313">
        <v>1.2178</v>
      </c>
      <c r="HD228" s="313">
        <v>1.2178</v>
      </c>
      <c r="HE228" s="316">
        <v>1.2178</v>
      </c>
      <c r="HF228" s="316">
        <v>1.2178</v>
      </c>
      <c r="HG228" s="316"/>
      <c r="HH228" s="316"/>
      <c r="HI228" s="316"/>
      <c r="HJ228" s="316"/>
      <c r="HK228" s="316"/>
      <c r="HL228" s="316"/>
      <c r="HM228" s="316"/>
      <c r="HN228" s="316"/>
      <c r="HO228" s="316"/>
      <c r="HP228" s="316"/>
      <c r="HQ228" s="316"/>
    </row>
    <row r="229" ht="12.0" customHeight="1">
      <c r="A229" s="305"/>
      <c r="B229" s="315">
        <f t="shared" si="2145"/>
        <v>6</v>
      </c>
      <c r="C229" s="307">
        <f t="array" ref="C229:HF229">transpose(AQ$6:AQ$217)</f>
        <v>1.2178</v>
      </c>
      <c r="D229" s="310">
        <v>1.2178</v>
      </c>
      <c r="E229" s="311">
        <v>1.2178</v>
      </c>
      <c r="F229" s="310">
        <v>1.2178</v>
      </c>
      <c r="G229" s="312">
        <v>1.2178</v>
      </c>
      <c r="H229" s="313">
        <v>1.2178</v>
      </c>
      <c r="I229" s="309">
        <v>1.2178</v>
      </c>
      <c r="J229" s="314">
        <v>1.2178</v>
      </c>
      <c r="K229" s="314">
        <v>1.2178</v>
      </c>
      <c r="L229" s="314">
        <v>1.2178</v>
      </c>
      <c r="M229" s="314">
        <v>1.2178</v>
      </c>
      <c r="N229" s="314">
        <v>1.2178</v>
      </c>
      <c r="O229" s="314">
        <v>1.2178</v>
      </c>
      <c r="P229" s="313">
        <v>1.2178</v>
      </c>
      <c r="Q229" s="313">
        <v>1.2178</v>
      </c>
      <c r="R229" s="313">
        <v>1.2178</v>
      </c>
      <c r="S229" s="313">
        <v>1.2178</v>
      </c>
      <c r="T229" s="313">
        <v>1.2178</v>
      </c>
      <c r="U229" s="313">
        <v>1.2178</v>
      </c>
      <c r="V229" s="308">
        <v>1.2178</v>
      </c>
      <c r="W229" s="313">
        <v>1.2178</v>
      </c>
      <c r="X229" s="313">
        <v>1.2178</v>
      </c>
      <c r="Y229" s="313">
        <v>1.2178</v>
      </c>
      <c r="Z229" s="313">
        <v>1.2178</v>
      </c>
      <c r="AA229" s="313">
        <v>1.2178</v>
      </c>
      <c r="AB229" s="313">
        <v>1.2178</v>
      </c>
      <c r="AC229" s="313">
        <v>1.2178</v>
      </c>
      <c r="AD229" s="313">
        <v>1.2178</v>
      </c>
      <c r="AE229" s="313">
        <v>1.2178</v>
      </c>
      <c r="AF229" s="313">
        <v>1.2178</v>
      </c>
      <c r="AG229" s="313">
        <v>1.2178</v>
      </c>
      <c r="AH229" s="313">
        <v>1.2178</v>
      </c>
      <c r="AI229" s="313">
        <v>1.2178</v>
      </c>
      <c r="AJ229" s="313">
        <v>1.2178</v>
      </c>
      <c r="AK229" s="313">
        <v>1.2178</v>
      </c>
      <c r="AL229" s="313">
        <v>1.2178</v>
      </c>
      <c r="AM229" s="313">
        <v>1.2178</v>
      </c>
      <c r="AN229" s="313">
        <v>1.2178</v>
      </c>
      <c r="AO229" s="313">
        <v>1.2178</v>
      </c>
      <c r="AP229" s="313">
        <v>1.2178</v>
      </c>
      <c r="AQ229" s="313">
        <v>1.2178</v>
      </c>
      <c r="AR229" s="313">
        <v>1.2178</v>
      </c>
      <c r="AS229" s="313">
        <v>1.2178</v>
      </c>
      <c r="AT229" s="313">
        <v>1.2178</v>
      </c>
      <c r="AU229" s="313">
        <v>1.2178</v>
      </c>
      <c r="AV229" s="313">
        <v>1.2178</v>
      </c>
      <c r="AW229" s="313">
        <v>1.2178</v>
      </c>
      <c r="AX229" s="313">
        <v>1.2178</v>
      </c>
      <c r="AY229" s="313">
        <v>1.2178</v>
      </c>
      <c r="AZ229" s="313">
        <v>1.2178</v>
      </c>
      <c r="BA229" s="313">
        <v>1.2178</v>
      </c>
      <c r="BB229" s="313">
        <v>1.2178</v>
      </c>
      <c r="BC229" s="313">
        <v>1.2178</v>
      </c>
      <c r="BD229" s="313">
        <v>1.2178</v>
      </c>
      <c r="BE229" s="313">
        <v>1.2178</v>
      </c>
      <c r="BF229" s="313">
        <v>1.2178</v>
      </c>
      <c r="BG229" s="313">
        <v>1.2178</v>
      </c>
      <c r="BH229" s="313">
        <v>1.2178</v>
      </c>
      <c r="BI229" s="313">
        <v>1.2178</v>
      </c>
      <c r="BJ229" s="313">
        <v>1.2178</v>
      </c>
      <c r="BK229" s="313">
        <v>1.2178</v>
      </c>
      <c r="BL229" s="313">
        <v>1.2178</v>
      </c>
      <c r="BM229" s="313">
        <v>1.2178</v>
      </c>
      <c r="BN229" s="313">
        <v>1.2178</v>
      </c>
      <c r="BO229" s="313">
        <v>1.2178</v>
      </c>
      <c r="BP229" s="313">
        <v>1.2178</v>
      </c>
      <c r="BQ229" s="313">
        <v>1.2178</v>
      </c>
      <c r="BR229" s="313">
        <v>1.2178</v>
      </c>
      <c r="BS229" s="313">
        <v>1.2178</v>
      </c>
      <c r="BT229" s="313">
        <v>1.2178</v>
      </c>
      <c r="BU229" s="313">
        <v>1.2178</v>
      </c>
      <c r="BV229" s="313">
        <v>1.2178</v>
      </c>
      <c r="BW229" s="313">
        <v>1.2178</v>
      </c>
      <c r="BX229" s="313">
        <v>1.2178</v>
      </c>
      <c r="BY229" s="313">
        <v>1.2178</v>
      </c>
      <c r="BZ229" s="313">
        <v>1.2178</v>
      </c>
      <c r="CA229" s="313">
        <v>1.2178</v>
      </c>
      <c r="CB229" s="313">
        <v>1.2178</v>
      </c>
      <c r="CC229" s="313">
        <v>1.2178</v>
      </c>
      <c r="CD229" s="313">
        <v>1.2178</v>
      </c>
      <c r="CE229" s="313">
        <v>1.2178</v>
      </c>
      <c r="CF229" s="313">
        <v>1.2178</v>
      </c>
      <c r="CG229" s="313">
        <v>1.2178</v>
      </c>
      <c r="CH229" s="313">
        <v>1.2178</v>
      </c>
      <c r="CI229" s="313">
        <v>1.2178</v>
      </c>
      <c r="CJ229" s="313">
        <v>1.2178</v>
      </c>
      <c r="CK229" s="313">
        <v>1.2178</v>
      </c>
      <c r="CL229" s="313">
        <v>1.2178</v>
      </c>
      <c r="CM229" s="313">
        <v>1.2178</v>
      </c>
      <c r="CN229" s="313">
        <v>1.2178</v>
      </c>
      <c r="CO229" s="313">
        <v>1.2178</v>
      </c>
      <c r="CP229" s="313">
        <v>1.2178</v>
      </c>
      <c r="CQ229" s="313">
        <v>1.2178</v>
      </c>
      <c r="CR229" s="313">
        <v>1.2178</v>
      </c>
      <c r="CS229" s="313">
        <v>1.2178</v>
      </c>
      <c r="CT229" s="313">
        <v>1.2178</v>
      </c>
      <c r="CU229" s="313">
        <v>1.2178</v>
      </c>
      <c r="CV229" s="313">
        <v>1.2178</v>
      </c>
      <c r="CW229" s="313">
        <v>1.2178</v>
      </c>
      <c r="CX229" s="313">
        <v>1.2178</v>
      </c>
      <c r="CY229" s="313">
        <v>1.2178</v>
      </c>
      <c r="CZ229" s="313">
        <v>1.2178</v>
      </c>
      <c r="DA229" s="313">
        <v>1.2178</v>
      </c>
      <c r="DB229" s="313">
        <v>1.2178</v>
      </c>
      <c r="DC229" s="313">
        <v>1.2178</v>
      </c>
      <c r="DD229" s="313">
        <v>1.2178</v>
      </c>
      <c r="DE229" s="313">
        <v>1.2178</v>
      </c>
      <c r="DF229" s="313">
        <v>1.2178</v>
      </c>
      <c r="DG229" s="313">
        <v>1.2178</v>
      </c>
      <c r="DH229" s="313">
        <v>1.2178</v>
      </c>
      <c r="DI229" s="313">
        <v>1.2178</v>
      </c>
      <c r="DJ229" s="313">
        <v>1.2178</v>
      </c>
      <c r="DK229" s="313">
        <v>1.2178</v>
      </c>
      <c r="DL229" s="313">
        <v>1.2178</v>
      </c>
      <c r="DM229" s="313">
        <v>1.2178</v>
      </c>
      <c r="DN229" s="313">
        <v>1.2178</v>
      </c>
      <c r="DO229" s="313">
        <v>1.2178</v>
      </c>
      <c r="DP229" s="313">
        <v>1.2178</v>
      </c>
      <c r="DQ229" s="313">
        <v>1.2178</v>
      </c>
      <c r="DR229" s="313">
        <v>1.2178</v>
      </c>
      <c r="DS229" s="313">
        <v>1.2178</v>
      </c>
      <c r="DT229" s="313">
        <v>1.2178</v>
      </c>
      <c r="DU229" s="313">
        <v>1.2178</v>
      </c>
      <c r="DV229" s="313">
        <v>1.2178</v>
      </c>
      <c r="DW229" s="313">
        <v>1.2178</v>
      </c>
      <c r="DX229" s="313">
        <v>1.2178</v>
      </c>
      <c r="DY229" s="313">
        <v>1.2178</v>
      </c>
      <c r="DZ229" s="313">
        <v>1.2178</v>
      </c>
      <c r="EA229" s="313">
        <v>1.2178</v>
      </c>
      <c r="EB229" s="313">
        <v>1.2178</v>
      </c>
      <c r="EC229" s="313">
        <v>1.2178</v>
      </c>
      <c r="ED229" s="313">
        <v>1.2178</v>
      </c>
      <c r="EE229" s="313">
        <v>1.2178</v>
      </c>
      <c r="EF229" s="313">
        <v>1.2178</v>
      </c>
      <c r="EG229" s="313">
        <v>1.2178</v>
      </c>
      <c r="EH229" s="313">
        <v>1.2178</v>
      </c>
      <c r="EI229" s="313">
        <v>1.2178</v>
      </c>
      <c r="EJ229" s="313">
        <v>1.2178</v>
      </c>
      <c r="EK229" s="313">
        <v>1.2178</v>
      </c>
      <c r="EL229" s="313">
        <v>1.2178</v>
      </c>
      <c r="EM229" s="313">
        <v>1.2178</v>
      </c>
      <c r="EN229" s="313">
        <v>1.2178</v>
      </c>
      <c r="EO229" s="313">
        <v>1.2178</v>
      </c>
      <c r="EP229" s="313">
        <v>1.2178</v>
      </c>
      <c r="EQ229" s="313">
        <v>1.2178</v>
      </c>
      <c r="ER229" s="313">
        <v>1.2178</v>
      </c>
      <c r="ES229" s="313">
        <v>1.2178</v>
      </c>
      <c r="ET229" s="313">
        <v>1.2178</v>
      </c>
      <c r="EU229" s="313">
        <v>1.2178</v>
      </c>
      <c r="EV229" s="313">
        <v>1.2178</v>
      </c>
      <c r="EW229" s="313">
        <v>1.2178</v>
      </c>
      <c r="EX229" s="313">
        <v>1.2178</v>
      </c>
      <c r="EY229" s="313">
        <v>1.2178</v>
      </c>
      <c r="EZ229" s="313">
        <v>1.2178</v>
      </c>
      <c r="FA229" s="313">
        <v>1.2178</v>
      </c>
      <c r="FB229" s="313">
        <v>1.2178</v>
      </c>
      <c r="FC229" s="313">
        <v>1.2178</v>
      </c>
      <c r="FD229" s="313">
        <v>1.2178</v>
      </c>
      <c r="FE229" s="313">
        <v>1.2178</v>
      </c>
      <c r="FF229" s="313">
        <v>1.2178</v>
      </c>
      <c r="FG229" s="313">
        <v>1.2178</v>
      </c>
      <c r="FH229" s="313">
        <v>1.2178</v>
      </c>
      <c r="FI229" s="313">
        <v>1.2178</v>
      </c>
      <c r="FJ229" s="313">
        <v>1.2178</v>
      </c>
      <c r="FK229" s="313">
        <v>1.2178</v>
      </c>
      <c r="FL229" s="313">
        <v>1.2178</v>
      </c>
      <c r="FM229" s="313">
        <v>1.2178</v>
      </c>
      <c r="FN229" s="313">
        <v>1.2178</v>
      </c>
      <c r="FO229" s="313">
        <v>1.2178</v>
      </c>
      <c r="FP229" s="313">
        <v>1.2178</v>
      </c>
      <c r="FQ229" s="313">
        <v>1.2178</v>
      </c>
      <c r="FR229" s="313">
        <v>1.2178</v>
      </c>
      <c r="FS229" s="313">
        <v>1.2178</v>
      </c>
      <c r="FT229" s="313">
        <v>1.2178</v>
      </c>
      <c r="FU229" s="313">
        <v>1.2178</v>
      </c>
      <c r="FV229" s="313">
        <v>1.2178</v>
      </c>
      <c r="FW229" s="313">
        <v>1.2178</v>
      </c>
      <c r="FX229" s="313">
        <v>1.2178</v>
      </c>
      <c r="FY229" s="313">
        <v>1.2178</v>
      </c>
      <c r="FZ229" s="313">
        <v>1.2178</v>
      </c>
      <c r="GA229" s="313">
        <v>1.2178</v>
      </c>
      <c r="GB229" s="313">
        <v>1.2178</v>
      </c>
      <c r="GC229" s="313">
        <v>1.2178</v>
      </c>
      <c r="GD229" s="313">
        <v>1.2178</v>
      </c>
      <c r="GE229" s="313">
        <v>1.2178</v>
      </c>
      <c r="GF229" s="313">
        <v>1.2178</v>
      </c>
      <c r="GG229" s="313">
        <v>1.2178</v>
      </c>
      <c r="GH229" s="313">
        <v>1.2178</v>
      </c>
      <c r="GI229" s="313">
        <v>1.2178</v>
      </c>
      <c r="GJ229" s="313">
        <v>1.2178</v>
      </c>
      <c r="GK229" s="313">
        <v>1.2178</v>
      </c>
      <c r="GL229" s="313">
        <v>1.2178</v>
      </c>
      <c r="GM229" s="313">
        <v>1.2178</v>
      </c>
      <c r="GN229" s="313">
        <v>1.2178</v>
      </c>
      <c r="GO229" s="313">
        <v>1.2178</v>
      </c>
      <c r="GP229" s="313">
        <v>1.2178</v>
      </c>
      <c r="GQ229" s="313">
        <v>1.2178</v>
      </c>
      <c r="GR229" s="313">
        <v>1.2178</v>
      </c>
      <c r="GS229" s="313">
        <v>1.2178</v>
      </c>
      <c r="GT229" s="313">
        <v>1.2178</v>
      </c>
      <c r="GU229" s="313">
        <v>1.2178</v>
      </c>
      <c r="GV229" s="313">
        <v>1.2178</v>
      </c>
      <c r="GW229" s="313">
        <v>1.2178</v>
      </c>
      <c r="GX229" s="313">
        <v>1.2178</v>
      </c>
      <c r="GY229" s="313">
        <v>1.2178</v>
      </c>
      <c r="GZ229" s="313">
        <v>1.2178</v>
      </c>
      <c r="HA229" s="313">
        <v>1.2178</v>
      </c>
      <c r="HB229" s="313">
        <v>1.2178</v>
      </c>
      <c r="HC229" s="313">
        <v>1.2178</v>
      </c>
      <c r="HD229" s="313">
        <v>1.2178</v>
      </c>
      <c r="HE229" s="316">
        <v>1.2178</v>
      </c>
      <c r="HF229" s="316">
        <v>1.2178</v>
      </c>
      <c r="HG229" s="316"/>
      <c r="HH229" s="316"/>
      <c r="HI229" s="316"/>
      <c r="HJ229" s="316"/>
      <c r="HK229" s="316"/>
      <c r="HL229" s="316"/>
      <c r="HM229" s="316"/>
      <c r="HN229" s="316"/>
      <c r="HO229" s="316"/>
      <c r="HP229" s="316"/>
      <c r="HQ229" s="316"/>
    </row>
    <row r="230" ht="12.0" customHeight="1">
      <c r="A230" s="305"/>
      <c r="B230" s="315">
        <f t="shared" si="2145"/>
        <v>7</v>
      </c>
      <c r="C230" s="307">
        <f t="array" ref="C230:HF230">transpose(AU$6:AU$217)</f>
        <v>1.2178</v>
      </c>
      <c r="D230" s="310">
        <v>1.2178</v>
      </c>
      <c r="E230" s="311">
        <v>1.2178</v>
      </c>
      <c r="F230" s="310">
        <v>1.2178</v>
      </c>
      <c r="G230" s="312">
        <v>1.2178</v>
      </c>
      <c r="H230" s="313">
        <v>1.2178</v>
      </c>
      <c r="I230" s="309">
        <v>1.2178</v>
      </c>
      <c r="J230" s="314">
        <v>1.2178</v>
      </c>
      <c r="K230" s="314">
        <v>1.2178</v>
      </c>
      <c r="L230" s="314">
        <v>1.2178</v>
      </c>
      <c r="M230" s="314">
        <v>1.2178</v>
      </c>
      <c r="N230" s="314">
        <v>1.2178</v>
      </c>
      <c r="O230" s="314">
        <v>1.2178</v>
      </c>
      <c r="P230" s="313">
        <v>1.2178</v>
      </c>
      <c r="Q230" s="313">
        <v>1.2178</v>
      </c>
      <c r="R230" s="313">
        <v>1.2178</v>
      </c>
      <c r="S230" s="313">
        <v>1.2178</v>
      </c>
      <c r="T230" s="313">
        <v>1.2178</v>
      </c>
      <c r="U230" s="313">
        <v>1.2178</v>
      </c>
      <c r="V230" s="308">
        <v>1.2178</v>
      </c>
      <c r="W230" s="313">
        <v>1.2178</v>
      </c>
      <c r="X230" s="313">
        <v>1.2178</v>
      </c>
      <c r="Y230" s="313">
        <v>1.2178</v>
      </c>
      <c r="Z230" s="313">
        <v>1.2178</v>
      </c>
      <c r="AA230" s="313">
        <v>1.2178</v>
      </c>
      <c r="AB230" s="313">
        <v>1.2178</v>
      </c>
      <c r="AC230" s="313">
        <v>1.2178</v>
      </c>
      <c r="AD230" s="313">
        <v>1.2178</v>
      </c>
      <c r="AE230" s="313">
        <v>1.2178</v>
      </c>
      <c r="AF230" s="313">
        <v>1.2178</v>
      </c>
      <c r="AG230" s="313">
        <v>1.2178</v>
      </c>
      <c r="AH230" s="313">
        <v>1.2178</v>
      </c>
      <c r="AI230" s="313">
        <v>1.2178</v>
      </c>
      <c r="AJ230" s="313">
        <v>1.2178</v>
      </c>
      <c r="AK230" s="313">
        <v>1.2178</v>
      </c>
      <c r="AL230" s="313">
        <v>1.2178</v>
      </c>
      <c r="AM230" s="313">
        <v>1.2178</v>
      </c>
      <c r="AN230" s="313">
        <v>1.2178</v>
      </c>
      <c r="AO230" s="313">
        <v>1.2178</v>
      </c>
      <c r="AP230" s="313">
        <v>1.2178</v>
      </c>
      <c r="AQ230" s="313">
        <v>1.2178</v>
      </c>
      <c r="AR230" s="313">
        <v>1.2178</v>
      </c>
      <c r="AS230" s="313">
        <v>1.2178</v>
      </c>
      <c r="AT230" s="313">
        <v>1.2178</v>
      </c>
      <c r="AU230" s="313">
        <v>1.2178</v>
      </c>
      <c r="AV230" s="313">
        <v>1.2178</v>
      </c>
      <c r="AW230" s="313">
        <v>1.2178</v>
      </c>
      <c r="AX230" s="313">
        <v>1.2178</v>
      </c>
      <c r="AY230" s="313">
        <v>1.2178</v>
      </c>
      <c r="AZ230" s="313">
        <v>1.2178</v>
      </c>
      <c r="BA230" s="313">
        <v>1.2178</v>
      </c>
      <c r="BB230" s="313">
        <v>1.2178</v>
      </c>
      <c r="BC230" s="313">
        <v>1.2178</v>
      </c>
      <c r="BD230" s="313">
        <v>1.2178</v>
      </c>
      <c r="BE230" s="313">
        <v>1.2178</v>
      </c>
      <c r="BF230" s="313">
        <v>1.2178</v>
      </c>
      <c r="BG230" s="313">
        <v>1.2178</v>
      </c>
      <c r="BH230" s="313">
        <v>1.2178</v>
      </c>
      <c r="BI230" s="313">
        <v>1.2178</v>
      </c>
      <c r="BJ230" s="313">
        <v>1.2178</v>
      </c>
      <c r="BK230" s="313">
        <v>1.2178</v>
      </c>
      <c r="BL230" s="313">
        <v>1.2178</v>
      </c>
      <c r="BM230" s="313">
        <v>1.2178</v>
      </c>
      <c r="BN230" s="313">
        <v>1.2178</v>
      </c>
      <c r="BO230" s="313">
        <v>1.2178</v>
      </c>
      <c r="BP230" s="313">
        <v>1.2178</v>
      </c>
      <c r="BQ230" s="313">
        <v>1.2178</v>
      </c>
      <c r="BR230" s="313">
        <v>1.2178</v>
      </c>
      <c r="BS230" s="313">
        <v>1.2178</v>
      </c>
      <c r="BT230" s="313">
        <v>1.2178</v>
      </c>
      <c r="BU230" s="313">
        <v>1.2178</v>
      </c>
      <c r="BV230" s="313">
        <v>1.2178</v>
      </c>
      <c r="BW230" s="313">
        <v>1.2178</v>
      </c>
      <c r="BX230" s="313">
        <v>1.2178</v>
      </c>
      <c r="BY230" s="313">
        <v>1.2178</v>
      </c>
      <c r="BZ230" s="313">
        <v>1.2178</v>
      </c>
      <c r="CA230" s="313">
        <v>1.2178</v>
      </c>
      <c r="CB230" s="313">
        <v>1.2178</v>
      </c>
      <c r="CC230" s="313">
        <v>1.2178</v>
      </c>
      <c r="CD230" s="313">
        <v>1.2178</v>
      </c>
      <c r="CE230" s="313">
        <v>1.2178</v>
      </c>
      <c r="CF230" s="313">
        <v>1.2178</v>
      </c>
      <c r="CG230" s="313">
        <v>1.2178</v>
      </c>
      <c r="CH230" s="313">
        <v>1.2178</v>
      </c>
      <c r="CI230" s="313">
        <v>1.2178</v>
      </c>
      <c r="CJ230" s="313">
        <v>1.2178</v>
      </c>
      <c r="CK230" s="313">
        <v>1.2178</v>
      </c>
      <c r="CL230" s="313">
        <v>1.2178</v>
      </c>
      <c r="CM230" s="313">
        <v>1.2178</v>
      </c>
      <c r="CN230" s="313">
        <v>1.2178</v>
      </c>
      <c r="CO230" s="313">
        <v>1.2178</v>
      </c>
      <c r="CP230" s="313">
        <v>1.2178</v>
      </c>
      <c r="CQ230" s="313">
        <v>1.2178</v>
      </c>
      <c r="CR230" s="313">
        <v>1.2178</v>
      </c>
      <c r="CS230" s="313">
        <v>1.2178</v>
      </c>
      <c r="CT230" s="313">
        <v>1.2178</v>
      </c>
      <c r="CU230" s="313">
        <v>1.2178</v>
      </c>
      <c r="CV230" s="313">
        <v>1.2178</v>
      </c>
      <c r="CW230" s="313">
        <v>1.2178</v>
      </c>
      <c r="CX230" s="313">
        <v>1.2178</v>
      </c>
      <c r="CY230" s="313">
        <v>1.2178</v>
      </c>
      <c r="CZ230" s="313">
        <v>1.2178</v>
      </c>
      <c r="DA230" s="313">
        <v>1.2178</v>
      </c>
      <c r="DB230" s="313">
        <v>1.2178</v>
      </c>
      <c r="DC230" s="313">
        <v>1.2178</v>
      </c>
      <c r="DD230" s="313">
        <v>1.2178</v>
      </c>
      <c r="DE230" s="313">
        <v>1.2178</v>
      </c>
      <c r="DF230" s="313">
        <v>1.2178</v>
      </c>
      <c r="DG230" s="313">
        <v>1.2178</v>
      </c>
      <c r="DH230" s="313">
        <v>1.2178</v>
      </c>
      <c r="DI230" s="313">
        <v>1.2178</v>
      </c>
      <c r="DJ230" s="313">
        <v>1.2178</v>
      </c>
      <c r="DK230" s="313">
        <v>1.2178</v>
      </c>
      <c r="DL230" s="313">
        <v>1.2178</v>
      </c>
      <c r="DM230" s="313">
        <v>1.2178</v>
      </c>
      <c r="DN230" s="313">
        <v>1.2178</v>
      </c>
      <c r="DO230" s="313">
        <v>1.2178</v>
      </c>
      <c r="DP230" s="313">
        <v>1.2178</v>
      </c>
      <c r="DQ230" s="313">
        <v>1.2178</v>
      </c>
      <c r="DR230" s="313">
        <v>1.2178</v>
      </c>
      <c r="DS230" s="313">
        <v>1.2178</v>
      </c>
      <c r="DT230" s="313">
        <v>1.2178</v>
      </c>
      <c r="DU230" s="313">
        <v>1.2178</v>
      </c>
      <c r="DV230" s="313">
        <v>1.2178</v>
      </c>
      <c r="DW230" s="313">
        <v>1.2178</v>
      </c>
      <c r="DX230" s="313">
        <v>1.2178</v>
      </c>
      <c r="DY230" s="313">
        <v>1.2178</v>
      </c>
      <c r="DZ230" s="313">
        <v>1.2178</v>
      </c>
      <c r="EA230" s="313">
        <v>1.2178</v>
      </c>
      <c r="EB230" s="313">
        <v>1.2178</v>
      </c>
      <c r="EC230" s="313">
        <v>1.2178</v>
      </c>
      <c r="ED230" s="313">
        <v>1.2178</v>
      </c>
      <c r="EE230" s="313">
        <v>1.2178</v>
      </c>
      <c r="EF230" s="313">
        <v>1.2178</v>
      </c>
      <c r="EG230" s="313">
        <v>1.2178</v>
      </c>
      <c r="EH230" s="313">
        <v>1.2178</v>
      </c>
      <c r="EI230" s="313">
        <v>1.2178</v>
      </c>
      <c r="EJ230" s="313">
        <v>1.2178</v>
      </c>
      <c r="EK230" s="313">
        <v>1.2178</v>
      </c>
      <c r="EL230" s="313">
        <v>1.2178</v>
      </c>
      <c r="EM230" s="313">
        <v>1.2178</v>
      </c>
      <c r="EN230" s="313">
        <v>1.2178</v>
      </c>
      <c r="EO230" s="313">
        <v>1.2178</v>
      </c>
      <c r="EP230" s="313">
        <v>1.2178</v>
      </c>
      <c r="EQ230" s="313">
        <v>1.2178</v>
      </c>
      <c r="ER230" s="313">
        <v>1.2178</v>
      </c>
      <c r="ES230" s="313">
        <v>1.2178</v>
      </c>
      <c r="ET230" s="313">
        <v>1.2178</v>
      </c>
      <c r="EU230" s="313">
        <v>1.2178</v>
      </c>
      <c r="EV230" s="313">
        <v>1.2178</v>
      </c>
      <c r="EW230" s="313">
        <v>1.2178</v>
      </c>
      <c r="EX230" s="313">
        <v>1.2178</v>
      </c>
      <c r="EY230" s="313">
        <v>1.2178</v>
      </c>
      <c r="EZ230" s="313">
        <v>1.2178</v>
      </c>
      <c r="FA230" s="313">
        <v>1.2178</v>
      </c>
      <c r="FB230" s="313">
        <v>1.2178</v>
      </c>
      <c r="FC230" s="313">
        <v>1.2178</v>
      </c>
      <c r="FD230" s="313">
        <v>1.2178</v>
      </c>
      <c r="FE230" s="313">
        <v>1.2178</v>
      </c>
      <c r="FF230" s="313">
        <v>1.2178</v>
      </c>
      <c r="FG230" s="313">
        <v>1.2178</v>
      </c>
      <c r="FH230" s="313">
        <v>1.2178</v>
      </c>
      <c r="FI230" s="313">
        <v>1.2178</v>
      </c>
      <c r="FJ230" s="313">
        <v>1.2178</v>
      </c>
      <c r="FK230" s="313">
        <v>1.2178</v>
      </c>
      <c r="FL230" s="313">
        <v>1.2178</v>
      </c>
      <c r="FM230" s="313">
        <v>1.2178</v>
      </c>
      <c r="FN230" s="313">
        <v>1.2178</v>
      </c>
      <c r="FO230" s="313">
        <v>1.2178</v>
      </c>
      <c r="FP230" s="313">
        <v>1.2178</v>
      </c>
      <c r="FQ230" s="313">
        <v>1.2178</v>
      </c>
      <c r="FR230" s="313">
        <v>1.2178</v>
      </c>
      <c r="FS230" s="313">
        <v>1.2178</v>
      </c>
      <c r="FT230" s="313">
        <v>1.2178</v>
      </c>
      <c r="FU230" s="313">
        <v>1.2178</v>
      </c>
      <c r="FV230" s="313">
        <v>1.2178</v>
      </c>
      <c r="FW230" s="313">
        <v>1.2178</v>
      </c>
      <c r="FX230" s="313">
        <v>1.2178</v>
      </c>
      <c r="FY230" s="313">
        <v>1.2178</v>
      </c>
      <c r="FZ230" s="313">
        <v>1.2178</v>
      </c>
      <c r="GA230" s="313">
        <v>1.2178</v>
      </c>
      <c r="GB230" s="313">
        <v>1.2178</v>
      </c>
      <c r="GC230" s="313">
        <v>1.2178</v>
      </c>
      <c r="GD230" s="313">
        <v>1.2178</v>
      </c>
      <c r="GE230" s="313">
        <v>1.2178</v>
      </c>
      <c r="GF230" s="313">
        <v>1.2178</v>
      </c>
      <c r="GG230" s="313">
        <v>1.2178</v>
      </c>
      <c r="GH230" s="313">
        <v>1.2178</v>
      </c>
      <c r="GI230" s="313">
        <v>1.2178</v>
      </c>
      <c r="GJ230" s="313">
        <v>1.2178</v>
      </c>
      <c r="GK230" s="313">
        <v>1.2178</v>
      </c>
      <c r="GL230" s="313">
        <v>1.2178</v>
      </c>
      <c r="GM230" s="313">
        <v>1.2178</v>
      </c>
      <c r="GN230" s="313">
        <v>1.2178</v>
      </c>
      <c r="GO230" s="313">
        <v>1.2178</v>
      </c>
      <c r="GP230" s="313">
        <v>1.2178</v>
      </c>
      <c r="GQ230" s="313">
        <v>1.2178</v>
      </c>
      <c r="GR230" s="313">
        <v>1.2178</v>
      </c>
      <c r="GS230" s="313">
        <v>1.2178</v>
      </c>
      <c r="GT230" s="313">
        <v>1.2178</v>
      </c>
      <c r="GU230" s="313">
        <v>1.2178</v>
      </c>
      <c r="GV230" s="313">
        <v>1.2178</v>
      </c>
      <c r="GW230" s="313">
        <v>1.2178</v>
      </c>
      <c r="GX230" s="313">
        <v>1.2178</v>
      </c>
      <c r="GY230" s="313">
        <v>1.2178</v>
      </c>
      <c r="GZ230" s="313">
        <v>1.2178</v>
      </c>
      <c r="HA230" s="313">
        <v>1.2178</v>
      </c>
      <c r="HB230" s="313">
        <v>1.2178</v>
      </c>
      <c r="HC230" s="313">
        <v>1.2178</v>
      </c>
      <c r="HD230" s="313">
        <v>1.2178</v>
      </c>
      <c r="HE230" s="316">
        <v>1.2178</v>
      </c>
      <c r="HF230" s="316">
        <v>1.2178</v>
      </c>
      <c r="HG230" s="316"/>
      <c r="HH230" s="316"/>
      <c r="HI230" s="316"/>
      <c r="HJ230" s="316"/>
      <c r="HK230" s="316"/>
      <c r="HL230" s="316"/>
      <c r="HM230" s="316"/>
      <c r="HN230" s="316"/>
      <c r="HO230" s="316"/>
      <c r="HP230" s="316"/>
      <c r="HQ230" s="316"/>
    </row>
    <row r="231" ht="12.0" customHeight="1">
      <c r="A231" s="305"/>
      <c r="B231" s="315">
        <f t="shared" si="2145"/>
        <v>8</v>
      </c>
      <c r="C231" s="307">
        <f t="array" ref="C231:HF231">transpose(AY$6:AY$217)</f>
        <v>1.2178</v>
      </c>
      <c r="D231" s="310">
        <v>1.2178</v>
      </c>
      <c r="E231" s="311">
        <v>1.2178</v>
      </c>
      <c r="F231" s="310">
        <v>1.2178</v>
      </c>
      <c r="G231" s="312">
        <v>1.2178</v>
      </c>
      <c r="H231" s="313">
        <v>1.2178</v>
      </c>
      <c r="I231" s="309">
        <v>1.2178</v>
      </c>
      <c r="J231" s="314">
        <v>1.2178</v>
      </c>
      <c r="K231" s="314">
        <v>1.2178</v>
      </c>
      <c r="L231" s="314">
        <v>1.2178</v>
      </c>
      <c r="M231" s="314">
        <v>1.2178</v>
      </c>
      <c r="N231" s="314">
        <v>1.2178</v>
      </c>
      <c r="O231" s="314">
        <v>1.2178</v>
      </c>
      <c r="P231" s="313">
        <v>1.2178</v>
      </c>
      <c r="Q231" s="313">
        <v>1.2178</v>
      </c>
      <c r="R231" s="313">
        <v>1.2178</v>
      </c>
      <c r="S231" s="313">
        <v>1.2178</v>
      </c>
      <c r="T231" s="313">
        <v>1.2178</v>
      </c>
      <c r="U231" s="313">
        <v>1.2178</v>
      </c>
      <c r="V231" s="308">
        <v>1.2178</v>
      </c>
      <c r="W231" s="313">
        <v>1.2178</v>
      </c>
      <c r="X231" s="313">
        <v>1.2178</v>
      </c>
      <c r="Y231" s="313">
        <v>1.2178</v>
      </c>
      <c r="Z231" s="313">
        <v>1.2178</v>
      </c>
      <c r="AA231" s="313">
        <v>1.2178</v>
      </c>
      <c r="AB231" s="313">
        <v>1.2178</v>
      </c>
      <c r="AC231" s="313">
        <v>1.2178</v>
      </c>
      <c r="AD231" s="313">
        <v>1.2178</v>
      </c>
      <c r="AE231" s="313">
        <v>1.2178</v>
      </c>
      <c r="AF231" s="313">
        <v>1.2178</v>
      </c>
      <c r="AG231" s="313">
        <v>1.2178</v>
      </c>
      <c r="AH231" s="313">
        <v>1.2178</v>
      </c>
      <c r="AI231" s="313">
        <v>1.2178</v>
      </c>
      <c r="AJ231" s="313">
        <v>1.2178</v>
      </c>
      <c r="AK231" s="313">
        <v>1.2178</v>
      </c>
      <c r="AL231" s="313">
        <v>1.2178</v>
      </c>
      <c r="AM231" s="313">
        <v>1.2178</v>
      </c>
      <c r="AN231" s="313">
        <v>1.2178</v>
      </c>
      <c r="AO231" s="313">
        <v>1.2178</v>
      </c>
      <c r="AP231" s="313">
        <v>1.2178</v>
      </c>
      <c r="AQ231" s="313">
        <v>1.2178</v>
      </c>
      <c r="AR231" s="313">
        <v>1.2178</v>
      </c>
      <c r="AS231" s="313">
        <v>1.2178</v>
      </c>
      <c r="AT231" s="313">
        <v>1.2178</v>
      </c>
      <c r="AU231" s="313">
        <v>1.2178</v>
      </c>
      <c r="AV231" s="313">
        <v>1.2178</v>
      </c>
      <c r="AW231" s="313">
        <v>1.2178</v>
      </c>
      <c r="AX231" s="313">
        <v>1.2178</v>
      </c>
      <c r="AY231" s="313">
        <v>1.2178</v>
      </c>
      <c r="AZ231" s="313">
        <v>1.2178</v>
      </c>
      <c r="BA231" s="313">
        <v>1.2178</v>
      </c>
      <c r="BB231" s="313">
        <v>1.2178</v>
      </c>
      <c r="BC231" s="313">
        <v>1.2178</v>
      </c>
      <c r="BD231" s="313">
        <v>1.2178</v>
      </c>
      <c r="BE231" s="313">
        <v>1.2178</v>
      </c>
      <c r="BF231" s="313">
        <v>1.2178</v>
      </c>
      <c r="BG231" s="313">
        <v>1.2178</v>
      </c>
      <c r="BH231" s="313">
        <v>1.2178</v>
      </c>
      <c r="BI231" s="313">
        <v>1.2178</v>
      </c>
      <c r="BJ231" s="313">
        <v>1.2178</v>
      </c>
      <c r="BK231" s="313">
        <v>1.2178</v>
      </c>
      <c r="BL231" s="313">
        <v>1.2178</v>
      </c>
      <c r="BM231" s="313">
        <v>1.2178</v>
      </c>
      <c r="BN231" s="313">
        <v>1.2178</v>
      </c>
      <c r="BO231" s="313">
        <v>1.2178</v>
      </c>
      <c r="BP231" s="313">
        <v>1.2178</v>
      </c>
      <c r="BQ231" s="313">
        <v>1.2178</v>
      </c>
      <c r="BR231" s="313">
        <v>1.2178</v>
      </c>
      <c r="BS231" s="313">
        <v>1.2178</v>
      </c>
      <c r="BT231" s="313">
        <v>1.2178</v>
      </c>
      <c r="BU231" s="313">
        <v>1.2178</v>
      </c>
      <c r="BV231" s="313">
        <v>1.2178</v>
      </c>
      <c r="BW231" s="313">
        <v>1.2178</v>
      </c>
      <c r="BX231" s="313">
        <v>1.2178</v>
      </c>
      <c r="BY231" s="313">
        <v>1.2178</v>
      </c>
      <c r="BZ231" s="313">
        <v>1.2178</v>
      </c>
      <c r="CA231" s="313">
        <v>1.2178</v>
      </c>
      <c r="CB231" s="313">
        <v>1.2178</v>
      </c>
      <c r="CC231" s="313">
        <v>1.2178</v>
      </c>
      <c r="CD231" s="313">
        <v>1.2178</v>
      </c>
      <c r="CE231" s="313">
        <v>1.2178</v>
      </c>
      <c r="CF231" s="313">
        <v>1.2178</v>
      </c>
      <c r="CG231" s="313">
        <v>1.2178</v>
      </c>
      <c r="CH231" s="313">
        <v>1.2178</v>
      </c>
      <c r="CI231" s="313">
        <v>1.2178</v>
      </c>
      <c r="CJ231" s="313">
        <v>1.2178</v>
      </c>
      <c r="CK231" s="313">
        <v>1.2178</v>
      </c>
      <c r="CL231" s="313">
        <v>1.2178</v>
      </c>
      <c r="CM231" s="313">
        <v>1.2178</v>
      </c>
      <c r="CN231" s="313">
        <v>1.2178</v>
      </c>
      <c r="CO231" s="313">
        <v>1.2178</v>
      </c>
      <c r="CP231" s="313">
        <v>1.2178</v>
      </c>
      <c r="CQ231" s="313">
        <v>1.2178</v>
      </c>
      <c r="CR231" s="313">
        <v>1.2178</v>
      </c>
      <c r="CS231" s="313">
        <v>1.2178</v>
      </c>
      <c r="CT231" s="313">
        <v>1.2178</v>
      </c>
      <c r="CU231" s="313">
        <v>1.2178</v>
      </c>
      <c r="CV231" s="313">
        <v>1.2178</v>
      </c>
      <c r="CW231" s="313">
        <v>1.2178</v>
      </c>
      <c r="CX231" s="313">
        <v>1.2178</v>
      </c>
      <c r="CY231" s="313">
        <v>1.2178</v>
      </c>
      <c r="CZ231" s="313">
        <v>1.2178</v>
      </c>
      <c r="DA231" s="313">
        <v>1.2178</v>
      </c>
      <c r="DB231" s="313">
        <v>1.2178</v>
      </c>
      <c r="DC231" s="313">
        <v>1.2178</v>
      </c>
      <c r="DD231" s="313">
        <v>1.2178</v>
      </c>
      <c r="DE231" s="313">
        <v>1.2178</v>
      </c>
      <c r="DF231" s="313">
        <v>1.2178</v>
      </c>
      <c r="DG231" s="313">
        <v>1.2178</v>
      </c>
      <c r="DH231" s="313">
        <v>1.2178</v>
      </c>
      <c r="DI231" s="313">
        <v>1.2178</v>
      </c>
      <c r="DJ231" s="313">
        <v>1.2178</v>
      </c>
      <c r="DK231" s="313">
        <v>1.2178</v>
      </c>
      <c r="DL231" s="313">
        <v>1.2178</v>
      </c>
      <c r="DM231" s="313">
        <v>1.2178</v>
      </c>
      <c r="DN231" s="313">
        <v>1.2178</v>
      </c>
      <c r="DO231" s="313">
        <v>1.2178</v>
      </c>
      <c r="DP231" s="313">
        <v>1.2178</v>
      </c>
      <c r="DQ231" s="313">
        <v>1.2178</v>
      </c>
      <c r="DR231" s="313">
        <v>1.2178</v>
      </c>
      <c r="DS231" s="313">
        <v>1.2178</v>
      </c>
      <c r="DT231" s="313">
        <v>1.2178</v>
      </c>
      <c r="DU231" s="313">
        <v>1.2178</v>
      </c>
      <c r="DV231" s="313">
        <v>1.2178</v>
      </c>
      <c r="DW231" s="313">
        <v>1.2178</v>
      </c>
      <c r="DX231" s="313">
        <v>1.2178</v>
      </c>
      <c r="DY231" s="313">
        <v>1.2178</v>
      </c>
      <c r="DZ231" s="313">
        <v>1.2178</v>
      </c>
      <c r="EA231" s="313">
        <v>1.2178</v>
      </c>
      <c r="EB231" s="313">
        <v>1.2178</v>
      </c>
      <c r="EC231" s="313">
        <v>1.2178</v>
      </c>
      <c r="ED231" s="313">
        <v>1.2178</v>
      </c>
      <c r="EE231" s="313">
        <v>1.2178</v>
      </c>
      <c r="EF231" s="313">
        <v>1.2178</v>
      </c>
      <c r="EG231" s="313">
        <v>1.2178</v>
      </c>
      <c r="EH231" s="313">
        <v>1.2178</v>
      </c>
      <c r="EI231" s="313">
        <v>1.2178</v>
      </c>
      <c r="EJ231" s="313">
        <v>1.2178</v>
      </c>
      <c r="EK231" s="313">
        <v>1.2178</v>
      </c>
      <c r="EL231" s="313">
        <v>1.2178</v>
      </c>
      <c r="EM231" s="313">
        <v>1.2178</v>
      </c>
      <c r="EN231" s="313">
        <v>1.2178</v>
      </c>
      <c r="EO231" s="313">
        <v>1.2178</v>
      </c>
      <c r="EP231" s="313">
        <v>1.2178</v>
      </c>
      <c r="EQ231" s="313">
        <v>1.2178</v>
      </c>
      <c r="ER231" s="313">
        <v>1.2178</v>
      </c>
      <c r="ES231" s="313">
        <v>1.2178</v>
      </c>
      <c r="ET231" s="313">
        <v>1.2178</v>
      </c>
      <c r="EU231" s="313">
        <v>1.2178</v>
      </c>
      <c r="EV231" s="313">
        <v>1.2178</v>
      </c>
      <c r="EW231" s="313">
        <v>1.2178</v>
      </c>
      <c r="EX231" s="313">
        <v>1.2178</v>
      </c>
      <c r="EY231" s="313">
        <v>1.2178</v>
      </c>
      <c r="EZ231" s="313">
        <v>1.2178</v>
      </c>
      <c r="FA231" s="313">
        <v>1.2178</v>
      </c>
      <c r="FB231" s="313">
        <v>1.2178</v>
      </c>
      <c r="FC231" s="313">
        <v>1.2178</v>
      </c>
      <c r="FD231" s="313">
        <v>1.2178</v>
      </c>
      <c r="FE231" s="313">
        <v>1.2178</v>
      </c>
      <c r="FF231" s="313">
        <v>1.2178</v>
      </c>
      <c r="FG231" s="313">
        <v>1.2178</v>
      </c>
      <c r="FH231" s="313">
        <v>1.2178</v>
      </c>
      <c r="FI231" s="313">
        <v>1.2178</v>
      </c>
      <c r="FJ231" s="313">
        <v>1.2178</v>
      </c>
      <c r="FK231" s="313">
        <v>1.2178</v>
      </c>
      <c r="FL231" s="313">
        <v>1.2178</v>
      </c>
      <c r="FM231" s="313">
        <v>1.2178</v>
      </c>
      <c r="FN231" s="313">
        <v>1.2178</v>
      </c>
      <c r="FO231" s="313">
        <v>1.2178</v>
      </c>
      <c r="FP231" s="313">
        <v>1.2178</v>
      </c>
      <c r="FQ231" s="313">
        <v>1.2178</v>
      </c>
      <c r="FR231" s="313">
        <v>1.2178</v>
      </c>
      <c r="FS231" s="313">
        <v>1.2178</v>
      </c>
      <c r="FT231" s="313">
        <v>1.2178</v>
      </c>
      <c r="FU231" s="313">
        <v>1.2178</v>
      </c>
      <c r="FV231" s="313">
        <v>1.2178</v>
      </c>
      <c r="FW231" s="313">
        <v>1.2178</v>
      </c>
      <c r="FX231" s="313">
        <v>1.2178</v>
      </c>
      <c r="FY231" s="313">
        <v>1.2178</v>
      </c>
      <c r="FZ231" s="313">
        <v>1.2178</v>
      </c>
      <c r="GA231" s="313">
        <v>1.2178</v>
      </c>
      <c r="GB231" s="313">
        <v>1.2178</v>
      </c>
      <c r="GC231" s="313">
        <v>1.2178</v>
      </c>
      <c r="GD231" s="313">
        <v>1.2178</v>
      </c>
      <c r="GE231" s="313">
        <v>1.2178</v>
      </c>
      <c r="GF231" s="313">
        <v>1.2178</v>
      </c>
      <c r="GG231" s="313">
        <v>1.2178</v>
      </c>
      <c r="GH231" s="313">
        <v>1.2178</v>
      </c>
      <c r="GI231" s="313">
        <v>1.2178</v>
      </c>
      <c r="GJ231" s="313">
        <v>1.2178</v>
      </c>
      <c r="GK231" s="313">
        <v>1.2178</v>
      </c>
      <c r="GL231" s="313">
        <v>1.2178</v>
      </c>
      <c r="GM231" s="313">
        <v>1.2178</v>
      </c>
      <c r="GN231" s="313">
        <v>1.2178</v>
      </c>
      <c r="GO231" s="313">
        <v>1.2178</v>
      </c>
      <c r="GP231" s="313">
        <v>1.2178</v>
      </c>
      <c r="GQ231" s="313">
        <v>1.2178</v>
      </c>
      <c r="GR231" s="313">
        <v>1.2178</v>
      </c>
      <c r="GS231" s="313">
        <v>1.2178</v>
      </c>
      <c r="GT231" s="313">
        <v>1.2178</v>
      </c>
      <c r="GU231" s="313">
        <v>1.2178</v>
      </c>
      <c r="GV231" s="313">
        <v>1.2178</v>
      </c>
      <c r="GW231" s="313">
        <v>1.2178</v>
      </c>
      <c r="GX231" s="313">
        <v>1.2178</v>
      </c>
      <c r="GY231" s="313">
        <v>1.2178</v>
      </c>
      <c r="GZ231" s="313">
        <v>1.2178</v>
      </c>
      <c r="HA231" s="313">
        <v>1.2178</v>
      </c>
      <c r="HB231" s="313">
        <v>1.2178</v>
      </c>
      <c r="HC231" s="313">
        <v>1.2178</v>
      </c>
      <c r="HD231" s="313">
        <v>1.2178</v>
      </c>
      <c r="HE231" s="316">
        <v>1.2178</v>
      </c>
      <c r="HF231" s="316">
        <v>1.2178</v>
      </c>
      <c r="HG231" s="316"/>
      <c r="HH231" s="316"/>
      <c r="HI231" s="316"/>
      <c r="HJ231" s="316"/>
      <c r="HK231" s="316"/>
      <c r="HL231" s="316"/>
      <c r="HM231" s="316"/>
      <c r="HN231" s="316"/>
      <c r="HO231" s="316"/>
      <c r="HP231" s="316"/>
      <c r="HQ231" s="316"/>
    </row>
    <row r="232" ht="12.0" customHeight="1">
      <c r="A232" s="305"/>
      <c r="B232" s="315">
        <f t="shared" si="2145"/>
        <v>9</v>
      </c>
      <c r="C232" s="307">
        <f t="array" ref="C232:HF232">transpose(BC$6:BC$217)</f>
        <v>1.2178</v>
      </c>
      <c r="D232" s="310">
        <v>1.2178</v>
      </c>
      <c r="E232" s="311">
        <v>1.2178</v>
      </c>
      <c r="F232" s="310">
        <v>1.2178</v>
      </c>
      <c r="G232" s="312">
        <v>1.2178</v>
      </c>
      <c r="H232" s="313">
        <v>1.2178</v>
      </c>
      <c r="I232" s="309">
        <v>1.2178</v>
      </c>
      <c r="J232" s="314">
        <v>1.2178</v>
      </c>
      <c r="K232" s="314">
        <v>1.2178</v>
      </c>
      <c r="L232" s="314">
        <v>1.2178</v>
      </c>
      <c r="M232" s="314">
        <v>1.2178</v>
      </c>
      <c r="N232" s="314">
        <v>1.2178</v>
      </c>
      <c r="O232" s="314">
        <v>1.2178</v>
      </c>
      <c r="P232" s="313">
        <v>1.2178</v>
      </c>
      <c r="Q232" s="313">
        <v>1.2178</v>
      </c>
      <c r="R232" s="313">
        <v>1.2178</v>
      </c>
      <c r="S232" s="313">
        <v>1.2178</v>
      </c>
      <c r="T232" s="313">
        <v>1.2178</v>
      </c>
      <c r="U232" s="313">
        <v>1.2178</v>
      </c>
      <c r="V232" s="308">
        <v>1.2178</v>
      </c>
      <c r="W232" s="313">
        <v>1.2178</v>
      </c>
      <c r="X232" s="313">
        <v>1.2178</v>
      </c>
      <c r="Y232" s="313">
        <v>1.2178</v>
      </c>
      <c r="Z232" s="313">
        <v>1.2178</v>
      </c>
      <c r="AA232" s="313">
        <v>1.2178</v>
      </c>
      <c r="AB232" s="313">
        <v>1.2178</v>
      </c>
      <c r="AC232" s="313">
        <v>1.2178</v>
      </c>
      <c r="AD232" s="313">
        <v>1.2178</v>
      </c>
      <c r="AE232" s="313">
        <v>1.2178</v>
      </c>
      <c r="AF232" s="313">
        <v>1.2178</v>
      </c>
      <c r="AG232" s="313">
        <v>1.2178</v>
      </c>
      <c r="AH232" s="313">
        <v>1.2178</v>
      </c>
      <c r="AI232" s="313">
        <v>1.2178</v>
      </c>
      <c r="AJ232" s="313">
        <v>1.2178</v>
      </c>
      <c r="AK232" s="313">
        <v>1.2178</v>
      </c>
      <c r="AL232" s="313">
        <v>1.2178</v>
      </c>
      <c r="AM232" s="313">
        <v>1.2178</v>
      </c>
      <c r="AN232" s="313">
        <v>1.2178</v>
      </c>
      <c r="AO232" s="313">
        <v>1.2178</v>
      </c>
      <c r="AP232" s="313">
        <v>1.2178</v>
      </c>
      <c r="AQ232" s="313">
        <v>1.2178</v>
      </c>
      <c r="AR232" s="313">
        <v>1.2178</v>
      </c>
      <c r="AS232" s="313">
        <v>1.2178</v>
      </c>
      <c r="AT232" s="313">
        <v>1.2178</v>
      </c>
      <c r="AU232" s="313">
        <v>1.2178</v>
      </c>
      <c r="AV232" s="313">
        <v>1.2178</v>
      </c>
      <c r="AW232" s="313">
        <v>1.2178</v>
      </c>
      <c r="AX232" s="313">
        <v>1.2178</v>
      </c>
      <c r="AY232" s="313">
        <v>1.2178</v>
      </c>
      <c r="AZ232" s="313">
        <v>1.2178</v>
      </c>
      <c r="BA232" s="313">
        <v>1.2178</v>
      </c>
      <c r="BB232" s="313">
        <v>1.2178</v>
      </c>
      <c r="BC232" s="313">
        <v>1.2178</v>
      </c>
      <c r="BD232" s="313">
        <v>1.2178</v>
      </c>
      <c r="BE232" s="313">
        <v>1.2178</v>
      </c>
      <c r="BF232" s="313">
        <v>1.2178</v>
      </c>
      <c r="BG232" s="313">
        <v>1.2178</v>
      </c>
      <c r="BH232" s="313">
        <v>1.2178</v>
      </c>
      <c r="BI232" s="313">
        <v>1.2178</v>
      </c>
      <c r="BJ232" s="313">
        <v>1.2178</v>
      </c>
      <c r="BK232" s="313">
        <v>1.2178</v>
      </c>
      <c r="BL232" s="313">
        <v>1.2178</v>
      </c>
      <c r="BM232" s="313">
        <v>1.2178</v>
      </c>
      <c r="BN232" s="313">
        <v>1.2178</v>
      </c>
      <c r="BO232" s="313">
        <v>1.2178</v>
      </c>
      <c r="BP232" s="313">
        <v>1.2178</v>
      </c>
      <c r="BQ232" s="313">
        <v>1.2178</v>
      </c>
      <c r="BR232" s="313">
        <v>1.2178</v>
      </c>
      <c r="BS232" s="313">
        <v>1.2178</v>
      </c>
      <c r="BT232" s="313">
        <v>1.2178</v>
      </c>
      <c r="BU232" s="313">
        <v>1.2178</v>
      </c>
      <c r="BV232" s="313">
        <v>1.2178</v>
      </c>
      <c r="BW232" s="313">
        <v>1.2178</v>
      </c>
      <c r="BX232" s="313">
        <v>1.2178</v>
      </c>
      <c r="BY232" s="313">
        <v>1.2178</v>
      </c>
      <c r="BZ232" s="313">
        <v>1.2178</v>
      </c>
      <c r="CA232" s="313">
        <v>1.2178</v>
      </c>
      <c r="CB232" s="313">
        <v>1.2178</v>
      </c>
      <c r="CC232" s="313">
        <v>1.2178</v>
      </c>
      <c r="CD232" s="313">
        <v>1.2178</v>
      </c>
      <c r="CE232" s="313">
        <v>1.2178</v>
      </c>
      <c r="CF232" s="313">
        <v>1.2178</v>
      </c>
      <c r="CG232" s="313">
        <v>1.2178</v>
      </c>
      <c r="CH232" s="313">
        <v>1.2178</v>
      </c>
      <c r="CI232" s="313">
        <v>1.2178</v>
      </c>
      <c r="CJ232" s="313">
        <v>1.2178</v>
      </c>
      <c r="CK232" s="313">
        <v>1.2178</v>
      </c>
      <c r="CL232" s="313">
        <v>1.2178</v>
      </c>
      <c r="CM232" s="313">
        <v>1.2178</v>
      </c>
      <c r="CN232" s="313">
        <v>1.2178</v>
      </c>
      <c r="CO232" s="313">
        <v>1.2178</v>
      </c>
      <c r="CP232" s="313">
        <v>1.2178</v>
      </c>
      <c r="CQ232" s="313">
        <v>1.2178</v>
      </c>
      <c r="CR232" s="313">
        <v>1.2178</v>
      </c>
      <c r="CS232" s="313">
        <v>1.2178</v>
      </c>
      <c r="CT232" s="313">
        <v>1.2178</v>
      </c>
      <c r="CU232" s="313">
        <v>1.2178</v>
      </c>
      <c r="CV232" s="313">
        <v>1.2178</v>
      </c>
      <c r="CW232" s="313">
        <v>1.2178</v>
      </c>
      <c r="CX232" s="313">
        <v>1.2178</v>
      </c>
      <c r="CY232" s="313">
        <v>1.2178</v>
      </c>
      <c r="CZ232" s="313">
        <v>1.2178</v>
      </c>
      <c r="DA232" s="313">
        <v>1.2178</v>
      </c>
      <c r="DB232" s="313">
        <v>1.2178</v>
      </c>
      <c r="DC232" s="313">
        <v>1.2178</v>
      </c>
      <c r="DD232" s="313">
        <v>1.2178</v>
      </c>
      <c r="DE232" s="313">
        <v>1.2178</v>
      </c>
      <c r="DF232" s="313">
        <v>1.2178</v>
      </c>
      <c r="DG232" s="313">
        <v>1.2178</v>
      </c>
      <c r="DH232" s="313">
        <v>1.2178</v>
      </c>
      <c r="DI232" s="313">
        <v>1.2178</v>
      </c>
      <c r="DJ232" s="313">
        <v>1.2178</v>
      </c>
      <c r="DK232" s="313">
        <v>1.2178</v>
      </c>
      <c r="DL232" s="313">
        <v>1.2178</v>
      </c>
      <c r="DM232" s="313">
        <v>1.2178</v>
      </c>
      <c r="DN232" s="313">
        <v>1.2178</v>
      </c>
      <c r="DO232" s="313">
        <v>1.2178</v>
      </c>
      <c r="DP232" s="313">
        <v>1.2178</v>
      </c>
      <c r="DQ232" s="313">
        <v>1.2178</v>
      </c>
      <c r="DR232" s="313">
        <v>1.2178</v>
      </c>
      <c r="DS232" s="313">
        <v>1.2178</v>
      </c>
      <c r="DT232" s="313">
        <v>1.2178</v>
      </c>
      <c r="DU232" s="313">
        <v>1.2178</v>
      </c>
      <c r="DV232" s="313">
        <v>1.2178</v>
      </c>
      <c r="DW232" s="313">
        <v>1.2178</v>
      </c>
      <c r="DX232" s="313">
        <v>1.2178</v>
      </c>
      <c r="DY232" s="313">
        <v>1.2178</v>
      </c>
      <c r="DZ232" s="313">
        <v>1.2178</v>
      </c>
      <c r="EA232" s="313">
        <v>1.2178</v>
      </c>
      <c r="EB232" s="313">
        <v>1.2178</v>
      </c>
      <c r="EC232" s="313">
        <v>1.2178</v>
      </c>
      <c r="ED232" s="313">
        <v>1.2178</v>
      </c>
      <c r="EE232" s="313">
        <v>1.2178</v>
      </c>
      <c r="EF232" s="313">
        <v>1.2178</v>
      </c>
      <c r="EG232" s="313">
        <v>1.2178</v>
      </c>
      <c r="EH232" s="313">
        <v>1.2178</v>
      </c>
      <c r="EI232" s="313">
        <v>1.2178</v>
      </c>
      <c r="EJ232" s="313">
        <v>1.2178</v>
      </c>
      <c r="EK232" s="313">
        <v>1.2178</v>
      </c>
      <c r="EL232" s="313">
        <v>1.2178</v>
      </c>
      <c r="EM232" s="313">
        <v>1.2178</v>
      </c>
      <c r="EN232" s="313">
        <v>1.2178</v>
      </c>
      <c r="EO232" s="313">
        <v>1.2178</v>
      </c>
      <c r="EP232" s="313">
        <v>1.2178</v>
      </c>
      <c r="EQ232" s="313">
        <v>1.2178</v>
      </c>
      <c r="ER232" s="313">
        <v>1.2178</v>
      </c>
      <c r="ES232" s="313">
        <v>1.2178</v>
      </c>
      <c r="ET232" s="313">
        <v>1.2178</v>
      </c>
      <c r="EU232" s="313">
        <v>1.2178</v>
      </c>
      <c r="EV232" s="313">
        <v>1.2178</v>
      </c>
      <c r="EW232" s="313">
        <v>1.2178</v>
      </c>
      <c r="EX232" s="313">
        <v>1.2178</v>
      </c>
      <c r="EY232" s="313">
        <v>1.2178</v>
      </c>
      <c r="EZ232" s="313">
        <v>1.2178</v>
      </c>
      <c r="FA232" s="313">
        <v>1.2178</v>
      </c>
      <c r="FB232" s="313">
        <v>1.2178</v>
      </c>
      <c r="FC232" s="313">
        <v>1.2178</v>
      </c>
      <c r="FD232" s="313">
        <v>1.2178</v>
      </c>
      <c r="FE232" s="313">
        <v>1.2178</v>
      </c>
      <c r="FF232" s="313">
        <v>1.2178</v>
      </c>
      <c r="FG232" s="313">
        <v>1.2178</v>
      </c>
      <c r="FH232" s="313">
        <v>1.2178</v>
      </c>
      <c r="FI232" s="313">
        <v>1.2178</v>
      </c>
      <c r="FJ232" s="313">
        <v>1.2178</v>
      </c>
      <c r="FK232" s="313">
        <v>1.2178</v>
      </c>
      <c r="FL232" s="313">
        <v>1.2178</v>
      </c>
      <c r="FM232" s="313">
        <v>1.2178</v>
      </c>
      <c r="FN232" s="313">
        <v>1.2178</v>
      </c>
      <c r="FO232" s="313">
        <v>1.2178</v>
      </c>
      <c r="FP232" s="313">
        <v>1.2178</v>
      </c>
      <c r="FQ232" s="313">
        <v>1.2178</v>
      </c>
      <c r="FR232" s="313">
        <v>1.2178</v>
      </c>
      <c r="FS232" s="313">
        <v>1.2178</v>
      </c>
      <c r="FT232" s="313">
        <v>1.2178</v>
      </c>
      <c r="FU232" s="313">
        <v>1.2178</v>
      </c>
      <c r="FV232" s="313">
        <v>1.2178</v>
      </c>
      <c r="FW232" s="313">
        <v>1.2178</v>
      </c>
      <c r="FX232" s="313">
        <v>1.2178</v>
      </c>
      <c r="FY232" s="313">
        <v>1.2178</v>
      </c>
      <c r="FZ232" s="313">
        <v>1.2178</v>
      </c>
      <c r="GA232" s="313">
        <v>1.2178</v>
      </c>
      <c r="GB232" s="313">
        <v>1.2178</v>
      </c>
      <c r="GC232" s="313">
        <v>1.2178</v>
      </c>
      <c r="GD232" s="313">
        <v>1.2178</v>
      </c>
      <c r="GE232" s="313">
        <v>1.2178</v>
      </c>
      <c r="GF232" s="313">
        <v>1.2178</v>
      </c>
      <c r="GG232" s="313">
        <v>1.2178</v>
      </c>
      <c r="GH232" s="313">
        <v>1.2178</v>
      </c>
      <c r="GI232" s="313">
        <v>1.2178</v>
      </c>
      <c r="GJ232" s="313">
        <v>1.2178</v>
      </c>
      <c r="GK232" s="313">
        <v>1.2178</v>
      </c>
      <c r="GL232" s="313">
        <v>1.2178</v>
      </c>
      <c r="GM232" s="313">
        <v>1.2178</v>
      </c>
      <c r="GN232" s="313">
        <v>1.2178</v>
      </c>
      <c r="GO232" s="313">
        <v>1.2178</v>
      </c>
      <c r="GP232" s="313">
        <v>1.2178</v>
      </c>
      <c r="GQ232" s="313">
        <v>1.2178</v>
      </c>
      <c r="GR232" s="313">
        <v>1.2178</v>
      </c>
      <c r="GS232" s="313">
        <v>1.2178</v>
      </c>
      <c r="GT232" s="313">
        <v>1.2178</v>
      </c>
      <c r="GU232" s="313">
        <v>1.2178</v>
      </c>
      <c r="GV232" s="313">
        <v>1.2178</v>
      </c>
      <c r="GW232" s="313">
        <v>1.2178</v>
      </c>
      <c r="GX232" s="313">
        <v>1.2178</v>
      </c>
      <c r="GY232" s="313">
        <v>1.2178</v>
      </c>
      <c r="GZ232" s="313">
        <v>1.2178</v>
      </c>
      <c r="HA232" s="313">
        <v>1.2178</v>
      </c>
      <c r="HB232" s="313">
        <v>1.2178</v>
      </c>
      <c r="HC232" s="313">
        <v>1.2178</v>
      </c>
      <c r="HD232" s="313">
        <v>1.2178</v>
      </c>
      <c r="HE232" s="316">
        <v>1.2178</v>
      </c>
      <c r="HF232" s="316">
        <v>1.2178</v>
      </c>
      <c r="HG232" s="316"/>
      <c r="HH232" s="316"/>
      <c r="HI232" s="316"/>
      <c r="HJ232" s="316"/>
      <c r="HK232" s="316"/>
      <c r="HL232" s="316"/>
      <c r="HM232" s="316"/>
      <c r="HN232" s="316"/>
      <c r="HO232" s="316"/>
      <c r="HP232" s="316"/>
      <c r="HQ232" s="316"/>
    </row>
    <row r="233" ht="12.0" customHeight="1">
      <c r="A233" s="305"/>
      <c r="B233" s="315">
        <f t="shared" si="2145"/>
        <v>10</v>
      </c>
      <c r="C233" s="307">
        <f t="array" ref="C233:HF233">transpose(BG$6:BG$217)</f>
        <v>1.2178</v>
      </c>
      <c r="D233" s="310">
        <v>1.2178</v>
      </c>
      <c r="E233" s="311">
        <v>1.2178</v>
      </c>
      <c r="F233" s="310">
        <v>1.2178</v>
      </c>
      <c r="G233" s="312">
        <v>1.2178</v>
      </c>
      <c r="H233" s="313">
        <v>1.2178</v>
      </c>
      <c r="I233" s="309">
        <v>1.2178</v>
      </c>
      <c r="J233" s="314">
        <v>1.2178</v>
      </c>
      <c r="K233" s="314">
        <v>1.2178</v>
      </c>
      <c r="L233" s="314">
        <v>1.2178</v>
      </c>
      <c r="M233" s="314">
        <v>1.2178</v>
      </c>
      <c r="N233" s="314">
        <v>1.2178</v>
      </c>
      <c r="O233" s="314">
        <v>1.2178</v>
      </c>
      <c r="P233" s="313">
        <v>1.2178</v>
      </c>
      <c r="Q233" s="313">
        <v>1.2178</v>
      </c>
      <c r="R233" s="313">
        <v>1.2178</v>
      </c>
      <c r="S233" s="313">
        <v>1.2178</v>
      </c>
      <c r="T233" s="313">
        <v>1.2178</v>
      </c>
      <c r="U233" s="313">
        <v>1.2178</v>
      </c>
      <c r="V233" s="308">
        <v>1.2178</v>
      </c>
      <c r="W233" s="313">
        <v>1.2178</v>
      </c>
      <c r="X233" s="313">
        <v>1.2178</v>
      </c>
      <c r="Y233" s="313">
        <v>1.2178</v>
      </c>
      <c r="Z233" s="313">
        <v>1.2178</v>
      </c>
      <c r="AA233" s="313">
        <v>1.2178</v>
      </c>
      <c r="AB233" s="313">
        <v>1.2178</v>
      </c>
      <c r="AC233" s="313">
        <v>1.2178</v>
      </c>
      <c r="AD233" s="313">
        <v>1.2178</v>
      </c>
      <c r="AE233" s="313">
        <v>1.2178</v>
      </c>
      <c r="AF233" s="313">
        <v>1.2178</v>
      </c>
      <c r="AG233" s="313">
        <v>1.2178</v>
      </c>
      <c r="AH233" s="313">
        <v>1.2178</v>
      </c>
      <c r="AI233" s="313">
        <v>1.2178</v>
      </c>
      <c r="AJ233" s="313">
        <v>1.2178</v>
      </c>
      <c r="AK233" s="313">
        <v>1.2178</v>
      </c>
      <c r="AL233" s="313">
        <v>1.2178</v>
      </c>
      <c r="AM233" s="313">
        <v>1.2178</v>
      </c>
      <c r="AN233" s="313">
        <v>1.2178</v>
      </c>
      <c r="AO233" s="313">
        <v>1.2178</v>
      </c>
      <c r="AP233" s="313">
        <v>1.2178</v>
      </c>
      <c r="AQ233" s="313">
        <v>1.2178</v>
      </c>
      <c r="AR233" s="313">
        <v>1.2178</v>
      </c>
      <c r="AS233" s="313">
        <v>1.2178</v>
      </c>
      <c r="AT233" s="313">
        <v>1.2178</v>
      </c>
      <c r="AU233" s="313">
        <v>1.2178</v>
      </c>
      <c r="AV233" s="313">
        <v>1.2178</v>
      </c>
      <c r="AW233" s="313">
        <v>1.2178</v>
      </c>
      <c r="AX233" s="313">
        <v>1.2178</v>
      </c>
      <c r="AY233" s="313">
        <v>1.2178</v>
      </c>
      <c r="AZ233" s="313">
        <v>1.2178</v>
      </c>
      <c r="BA233" s="313">
        <v>1.2178</v>
      </c>
      <c r="BB233" s="313">
        <v>1.2178</v>
      </c>
      <c r="BC233" s="313">
        <v>1.2178</v>
      </c>
      <c r="BD233" s="313">
        <v>1.2178</v>
      </c>
      <c r="BE233" s="313">
        <v>1.2178</v>
      </c>
      <c r="BF233" s="313">
        <v>1.2178</v>
      </c>
      <c r="BG233" s="313">
        <v>1.2178</v>
      </c>
      <c r="BH233" s="313">
        <v>1.2178</v>
      </c>
      <c r="BI233" s="313">
        <v>1.2178</v>
      </c>
      <c r="BJ233" s="313">
        <v>1.2178</v>
      </c>
      <c r="BK233" s="313">
        <v>1.2178</v>
      </c>
      <c r="BL233" s="313">
        <v>1.2178</v>
      </c>
      <c r="BM233" s="313">
        <v>1.2178</v>
      </c>
      <c r="BN233" s="313">
        <v>1.2178</v>
      </c>
      <c r="BO233" s="313">
        <v>1.2178</v>
      </c>
      <c r="BP233" s="313">
        <v>1.2178</v>
      </c>
      <c r="BQ233" s="313">
        <v>1.2178</v>
      </c>
      <c r="BR233" s="313">
        <v>1.2178</v>
      </c>
      <c r="BS233" s="313">
        <v>1.2178</v>
      </c>
      <c r="BT233" s="313">
        <v>1.2178</v>
      </c>
      <c r="BU233" s="313">
        <v>1.2178</v>
      </c>
      <c r="BV233" s="313">
        <v>1.2178</v>
      </c>
      <c r="BW233" s="313">
        <v>1.2178</v>
      </c>
      <c r="BX233" s="313">
        <v>1.2178</v>
      </c>
      <c r="BY233" s="313">
        <v>1.2178</v>
      </c>
      <c r="BZ233" s="313">
        <v>1.2178</v>
      </c>
      <c r="CA233" s="313">
        <v>1.2178</v>
      </c>
      <c r="CB233" s="313">
        <v>1.2178</v>
      </c>
      <c r="CC233" s="313">
        <v>1.2178</v>
      </c>
      <c r="CD233" s="313">
        <v>1.2178</v>
      </c>
      <c r="CE233" s="313">
        <v>1.2178</v>
      </c>
      <c r="CF233" s="313">
        <v>1.2178</v>
      </c>
      <c r="CG233" s="313">
        <v>1.2178</v>
      </c>
      <c r="CH233" s="313">
        <v>1.2178</v>
      </c>
      <c r="CI233" s="313">
        <v>1.2178</v>
      </c>
      <c r="CJ233" s="313">
        <v>1.2178</v>
      </c>
      <c r="CK233" s="313">
        <v>1.2178</v>
      </c>
      <c r="CL233" s="313">
        <v>1.2178</v>
      </c>
      <c r="CM233" s="313">
        <v>1.2178</v>
      </c>
      <c r="CN233" s="313">
        <v>1.2178</v>
      </c>
      <c r="CO233" s="313">
        <v>1.2178</v>
      </c>
      <c r="CP233" s="313">
        <v>1.2178</v>
      </c>
      <c r="CQ233" s="313">
        <v>1.2178</v>
      </c>
      <c r="CR233" s="313">
        <v>1.2178</v>
      </c>
      <c r="CS233" s="313">
        <v>1.2178</v>
      </c>
      <c r="CT233" s="313">
        <v>1.2178</v>
      </c>
      <c r="CU233" s="313">
        <v>1.2178</v>
      </c>
      <c r="CV233" s="313">
        <v>1.2178</v>
      </c>
      <c r="CW233" s="313">
        <v>1.2178</v>
      </c>
      <c r="CX233" s="313">
        <v>1.2178</v>
      </c>
      <c r="CY233" s="313">
        <v>1.2178</v>
      </c>
      <c r="CZ233" s="313">
        <v>1.2178</v>
      </c>
      <c r="DA233" s="313">
        <v>1.2178</v>
      </c>
      <c r="DB233" s="313">
        <v>1.2178</v>
      </c>
      <c r="DC233" s="313">
        <v>1.2178</v>
      </c>
      <c r="DD233" s="313">
        <v>1.2178</v>
      </c>
      <c r="DE233" s="313">
        <v>1.2178</v>
      </c>
      <c r="DF233" s="313">
        <v>1.2178</v>
      </c>
      <c r="DG233" s="313">
        <v>1.2178</v>
      </c>
      <c r="DH233" s="313">
        <v>1.2178</v>
      </c>
      <c r="DI233" s="313">
        <v>1.2178</v>
      </c>
      <c r="DJ233" s="313">
        <v>1.2178</v>
      </c>
      <c r="DK233" s="313">
        <v>1.2178</v>
      </c>
      <c r="DL233" s="313">
        <v>1.2178</v>
      </c>
      <c r="DM233" s="313">
        <v>1.2178</v>
      </c>
      <c r="DN233" s="313">
        <v>1.2178</v>
      </c>
      <c r="DO233" s="313">
        <v>1.2178</v>
      </c>
      <c r="DP233" s="313">
        <v>1.2178</v>
      </c>
      <c r="DQ233" s="313">
        <v>1.2178</v>
      </c>
      <c r="DR233" s="313">
        <v>1.2178</v>
      </c>
      <c r="DS233" s="313">
        <v>1.2178</v>
      </c>
      <c r="DT233" s="313">
        <v>1.2178</v>
      </c>
      <c r="DU233" s="313">
        <v>1.2178</v>
      </c>
      <c r="DV233" s="313">
        <v>1.2178</v>
      </c>
      <c r="DW233" s="313">
        <v>1.2178</v>
      </c>
      <c r="DX233" s="313">
        <v>1.2178</v>
      </c>
      <c r="DY233" s="313">
        <v>1.2178</v>
      </c>
      <c r="DZ233" s="313">
        <v>1.2178</v>
      </c>
      <c r="EA233" s="313">
        <v>1.2178</v>
      </c>
      <c r="EB233" s="313">
        <v>1.2178</v>
      </c>
      <c r="EC233" s="313">
        <v>1.2178</v>
      </c>
      <c r="ED233" s="313">
        <v>1.2178</v>
      </c>
      <c r="EE233" s="313">
        <v>1.2178</v>
      </c>
      <c r="EF233" s="313">
        <v>1.2178</v>
      </c>
      <c r="EG233" s="313">
        <v>1.2178</v>
      </c>
      <c r="EH233" s="313">
        <v>1.2178</v>
      </c>
      <c r="EI233" s="313">
        <v>1.2178</v>
      </c>
      <c r="EJ233" s="313">
        <v>1.2178</v>
      </c>
      <c r="EK233" s="313">
        <v>1.2178</v>
      </c>
      <c r="EL233" s="313">
        <v>1.2178</v>
      </c>
      <c r="EM233" s="313">
        <v>1.2178</v>
      </c>
      <c r="EN233" s="313">
        <v>1.2178</v>
      </c>
      <c r="EO233" s="313">
        <v>1.2178</v>
      </c>
      <c r="EP233" s="313">
        <v>1.2178</v>
      </c>
      <c r="EQ233" s="313">
        <v>1.2178</v>
      </c>
      <c r="ER233" s="313">
        <v>1.2178</v>
      </c>
      <c r="ES233" s="313">
        <v>1.2178</v>
      </c>
      <c r="ET233" s="313">
        <v>1.2178</v>
      </c>
      <c r="EU233" s="313">
        <v>1.2178</v>
      </c>
      <c r="EV233" s="313">
        <v>1.2178</v>
      </c>
      <c r="EW233" s="313">
        <v>1.2178</v>
      </c>
      <c r="EX233" s="313">
        <v>1.2178</v>
      </c>
      <c r="EY233" s="313">
        <v>1.2178</v>
      </c>
      <c r="EZ233" s="313">
        <v>1.2178</v>
      </c>
      <c r="FA233" s="313">
        <v>1.2178</v>
      </c>
      <c r="FB233" s="313">
        <v>1.2178</v>
      </c>
      <c r="FC233" s="313">
        <v>1.2178</v>
      </c>
      <c r="FD233" s="313">
        <v>1.2178</v>
      </c>
      <c r="FE233" s="313">
        <v>1.2178</v>
      </c>
      <c r="FF233" s="313">
        <v>1.2178</v>
      </c>
      <c r="FG233" s="313">
        <v>1.2178</v>
      </c>
      <c r="FH233" s="313">
        <v>1.2178</v>
      </c>
      <c r="FI233" s="313">
        <v>1.2178</v>
      </c>
      <c r="FJ233" s="313">
        <v>1.2178</v>
      </c>
      <c r="FK233" s="313">
        <v>1.2178</v>
      </c>
      <c r="FL233" s="313">
        <v>1.2178</v>
      </c>
      <c r="FM233" s="313">
        <v>1.2178</v>
      </c>
      <c r="FN233" s="313">
        <v>1.2178</v>
      </c>
      <c r="FO233" s="313">
        <v>1.2178</v>
      </c>
      <c r="FP233" s="313">
        <v>1.2178</v>
      </c>
      <c r="FQ233" s="313">
        <v>1.2178</v>
      </c>
      <c r="FR233" s="313">
        <v>1.2178</v>
      </c>
      <c r="FS233" s="313">
        <v>1.2178</v>
      </c>
      <c r="FT233" s="313">
        <v>1.2178</v>
      </c>
      <c r="FU233" s="313">
        <v>1.2178</v>
      </c>
      <c r="FV233" s="313">
        <v>1.2178</v>
      </c>
      <c r="FW233" s="313">
        <v>1.2178</v>
      </c>
      <c r="FX233" s="313">
        <v>1.2178</v>
      </c>
      <c r="FY233" s="313">
        <v>1.2178</v>
      </c>
      <c r="FZ233" s="313">
        <v>1.2178</v>
      </c>
      <c r="GA233" s="313">
        <v>1.2178</v>
      </c>
      <c r="GB233" s="313">
        <v>1.2178</v>
      </c>
      <c r="GC233" s="313">
        <v>1.2178</v>
      </c>
      <c r="GD233" s="313">
        <v>1.2178</v>
      </c>
      <c r="GE233" s="313">
        <v>1.2178</v>
      </c>
      <c r="GF233" s="313">
        <v>1.2178</v>
      </c>
      <c r="GG233" s="313">
        <v>1.2178</v>
      </c>
      <c r="GH233" s="313">
        <v>1.2178</v>
      </c>
      <c r="GI233" s="313">
        <v>1.2178</v>
      </c>
      <c r="GJ233" s="313">
        <v>1.2178</v>
      </c>
      <c r="GK233" s="313">
        <v>1.2178</v>
      </c>
      <c r="GL233" s="313">
        <v>1.2178</v>
      </c>
      <c r="GM233" s="313">
        <v>1.2178</v>
      </c>
      <c r="GN233" s="313">
        <v>1.2178</v>
      </c>
      <c r="GO233" s="313">
        <v>1.2178</v>
      </c>
      <c r="GP233" s="313">
        <v>1.2178</v>
      </c>
      <c r="GQ233" s="313">
        <v>1.2178</v>
      </c>
      <c r="GR233" s="313">
        <v>1.2178</v>
      </c>
      <c r="GS233" s="313">
        <v>1.2178</v>
      </c>
      <c r="GT233" s="313">
        <v>1.2178</v>
      </c>
      <c r="GU233" s="313">
        <v>1.2178</v>
      </c>
      <c r="GV233" s="313">
        <v>1.2178</v>
      </c>
      <c r="GW233" s="313">
        <v>1.2178</v>
      </c>
      <c r="GX233" s="313">
        <v>1.2178</v>
      </c>
      <c r="GY233" s="313">
        <v>1.2178</v>
      </c>
      <c r="GZ233" s="313">
        <v>1.2178</v>
      </c>
      <c r="HA233" s="313">
        <v>1.2178</v>
      </c>
      <c r="HB233" s="313">
        <v>1.2178</v>
      </c>
      <c r="HC233" s="313">
        <v>1.2178</v>
      </c>
      <c r="HD233" s="313">
        <v>1.2178</v>
      </c>
      <c r="HE233" s="316">
        <v>1.2178</v>
      </c>
      <c r="HF233" s="316">
        <v>1.2178</v>
      </c>
      <c r="HG233" s="316"/>
      <c r="HH233" s="316"/>
      <c r="HI233" s="316"/>
      <c r="HJ233" s="316"/>
      <c r="HK233" s="316"/>
      <c r="HL233" s="316"/>
      <c r="HM233" s="316"/>
      <c r="HN233" s="316"/>
      <c r="HO233" s="316"/>
      <c r="HP233" s="316"/>
      <c r="HQ233" s="316"/>
    </row>
    <row r="234" ht="12.0" customHeight="1">
      <c r="A234" s="305"/>
      <c r="B234" s="315"/>
      <c r="C234" s="305"/>
      <c r="D234" s="317"/>
      <c r="E234" s="318"/>
      <c r="F234" s="317"/>
      <c r="G234" s="319"/>
      <c r="H234" s="316"/>
      <c r="I234" s="320"/>
      <c r="J234" s="321"/>
      <c r="K234" s="321"/>
      <c r="L234" s="321"/>
      <c r="M234" s="321"/>
      <c r="N234" s="321"/>
      <c r="O234" s="321"/>
      <c r="P234" s="316"/>
      <c r="Q234" s="316"/>
      <c r="R234" s="316"/>
      <c r="S234" s="316"/>
      <c r="T234" s="316"/>
      <c r="U234" s="316"/>
      <c r="V234" s="315"/>
      <c r="W234" s="316"/>
      <c r="X234" s="316"/>
      <c r="Y234" s="316"/>
      <c r="Z234" s="316"/>
      <c r="AA234" s="316"/>
      <c r="AB234" s="316"/>
      <c r="AC234" s="316"/>
      <c r="AD234" s="316"/>
      <c r="AE234" s="316"/>
      <c r="AF234" s="316"/>
      <c r="AG234" s="316"/>
      <c r="AH234" s="316"/>
      <c r="AI234" s="316"/>
      <c r="AJ234" s="316"/>
      <c r="AK234" s="316"/>
      <c r="AL234" s="316"/>
      <c r="AM234" s="316"/>
      <c r="AN234" s="316"/>
      <c r="AO234" s="316"/>
      <c r="AP234" s="316"/>
      <c r="AQ234" s="316"/>
      <c r="AR234" s="316"/>
      <c r="AS234" s="316"/>
      <c r="AT234" s="316"/>
      <c r="AU234" s="316"/>
      <c r="AV234" s="316"/>
      <c r="AW234" s="316"/>
      <c r="AX234" s="316"/>
      <c r="AY234" s="316"/>
      <c r="AZ234" s="316"/>
      <c r="BA234" s="316"/>
      <c r="BB234" s="316"/>
      <c r="BC234" s="316"/>
      <c r="BD234" s="316"/>
      <c r="BE234" s="316"/>
      <c r="BF234" s="316"/>
      <c r="BG234" s="316"/>
      <c r="BH234" s="316"/>
      <c r="BI234" s="316"/>
      <c r="BJ234" s="316"/>
      <c r="BK234" s="316"/>
      <c r="BL234" s="316"/>
      <c r="BM234" s="316"/>
      <c r="BN234" s="316"/>
      <c r="BO234" s="316"/>
      <c r="BP234" s="316"/>
      <c r="BQ234" s="316"/>
      <c r="BR234" s="316"/>
      <c r="BS234" s="316"/>
      <c r="BT234" s="316"/>
      <c r="BU234" s="316"/>
      <c r="BV234" s="316"/>
      <c r="BW234" s="316"/>
      <c r="BX234" s="316"/>
      <c r="BY234" s="316"/>
      <c r="BZ234" s="316"/>
      <c r="CA234" s="316"/>
      <c r="CB234" s="316"/>
      <c r="CC234" s="316"/>
      <c r="CD234" s="316"/>
      <c r="CE234" s="316"/>
      <c r="CF234" s="316"/>
      <c r="CG234" s="316"/>
      <c r="CH234" s="316"/>
      <c r="CI234" s="316"/>
      <c r="CJ234" s="316"/>
      <c r="CK234" s="316"/>
      <c r="CL234" s="316"/>
      <c r="CM234" s="316"/>
      <c r="CN234" s="316"/>
      <c r="CO234" s="316"/>
      <c r="CP234" s="316"/>
      <c r="CQ234" s="316"/>
      <c r="CR234" s="316"/>
      <c r="CS234" s="316"/>
      <c r="CT234" s="316"/>
      <c r="CU234" s="316"/>
      <c r="CV234" s="316"/>
      <c r="CW234" s="316"/>
      <c r="CX234" s="316"/>
      <c r="CY234" s="316"/>
      <c r="CZ234" s="316"/>
      <c r="DA234" s="316"/>
      <c r="DB234" s="316"/>
      <c r="DC234" s="316"/>
      <c r="DD234" s="316"/>
      <c r="DE234" s="316"/>
      <c r="DF234" s="316"/>
      <c r="DG234" s="316"/>
      <c r="DH234" s="316"/>
      <c r="DI234" s="316"/>
      <c r="DJ234" s="316"/>
      <c r="DK234" s="316"/>
      <c r="DL234" s="316"/>
      <c r="DM234" s="316"/>
      <c r="DN234" s="316"/>
      <c r="DO234" s="316"/>
      <c r="DP234" s="316"/>
      <c r="DQ234" s="316"/>
      <c r="DR234" s="316"/>
      <c r="DS234" s="316"/>
      <c r="DT234" s="316"/>
      <c r="DU234" s="316"/>
      <c r="DV234" s="316"/>
      <c r="DW234" s="316"/>
      <c r="DX234" s="316"/>
      <c r="DY234" s="316"/>
      <c r="DZ234" s="316"/>
      <c r="EA234" s="316"/>
      <c r="EB234" s="316"/>
      <c r="EC234" s="316"/>
      <c r="ED234" s="316"/>
      <c r="EE234" s="316"/>
      <c r="EF234" s="316"/>
      <c r="EG234" s="316"/>
      <c r="EH234" s="316"/>
      <c r="EI234" s="316"/>
      <c r="EJ234" s="316"/>
      <c r="EK234" s="316"/>
      <c r="EL234" s="316"/>
      <c r="EM234" s="316"/>
      <c r="EN234" s="316"/>
      <c r="EO234" s="316"/>
      <c r="EP234" s="316"/>
      <c r="EQ234" s="316"/>
      <c r="ER234" s="316"/>
      <c r="ES234" s="316"/>
      <c r="ET234" s="316"/>
      <c r="EU234" s="316"/>
      <c r="EV234" s="316"/>
      <c r="EW234" s="316"/>
      <c r="EX234" s="316"/>
      <c r="EY234" s="316"/>
      <c r="EZ234" s="316"/>
      <c r="FA234" s="316"/>
      <c r="FB234" s="316"/>
      <c r="FC234" s="316"/>
      <c r="FD234" s="316"/>
      <c r="FE234" s="316"/>
      <c r="FF234" s="316"/>
      <c r="FG234" s="316"/>
      <c r="FH234" s="316"/>
      <c r="FI234" s="316"/>
      <c r="FJ234" s="316"/>
      <c r="FK234" s="316"/>
      <c r="FL234" s="316"/>
      <c r="FM234" s="316"/>
      <c r="FN234" s="316"/>
      <c r="FO234" s="316"/>
      <c r="FP234" s="316"/>
      <c r="FQ234" s="316"/>
      <c r="FR234" s="316"/>
      <c r="FS234" s="316"/>
      <c r="FT234" s="316"/>
      <c r="FU234" s="316"/>
      <c r="FV234" s="316"/>
      <c r="FW234" s="316"/>
      <c r="FX234" s="316"/>
      <c r="FY234" s="316"/>
      <c r="FZ234" s="316"/>
      <c r="GA234" s="316"/>
      <c r="GB234" s="316"/>
      <c r="GC234" s="316"/>
      <c r="GD234" s="316"/>
      <c r="GE234" s="316"/>
      <c r="GF234" s="316"/>
      <c r="GG234" s="316"/>
      <c r="GH234" s="316"/>
      <c r="GI234" s="316"/>
      <c r="GJ234" s="316"/>
      <c r="GK234" s="316"/>
      <c r="GL234" s="316"/>
      <c r="GM234" s="316"/>
      <c r="GN234" s="316"/>
      <c r="GO234" s="316"/>
      <c r="GP234" s="316"/>
      <c r="GQ234" s="316"/>
      <c r="GR234" s="316"/>
      <c r="GS234" s="316"/>
      <c r="GT234" s="316"/>
      <c r="GU234" s="316"/>
      <c r="GV234" s="316"/>
      <c r="GW234" s="316"/>
      <c r="GX234" s="316"/>
      <c r="GY234" s="316"/>
      <c r="GZ234" s="316"/>
      <c r="HA234" s="316"/>
      <c r="HB234" s="316"/>
      <c r="HC234" s="316"/>
      <c r="HD234" s="316"/>
      <c r="HE234" s="316"/>
      <c r="HF234" s="316"/>
      <c r="HG234" s="316"/>
      <c r="HH234" s="316"/>
      <c r="HI234" s="316"/>
      <c r="HJ234" s="316"/>
      <c r="HK234" s="316"/>
      <c r="HL234" s="316"/>
      <c r="HM234" s="316"/>
      <c r="HN234" s="316"/>
      <c r="HO234" s="316"/>
      <c r="HP234" s="316"/>
      <c r="HQ234" s="316"/>
    </row>
    <row r="235" ht="12.0" customHeight="1">
      <c r="A235" s="281"/>
      <c r="B235" s="315"/>
      <c r="C235" s="305"/>
      <c r="D235" s="317"/>
      <c r="E235" s="318"/>
      <c r="F235" s="317"/>
      <c r="G235" s="319"/>
      <c r="H235" s="316"/>
      <c r="I235" s="320"/>
      <c r="J235" s="321"/>
      <c r="K235" s="321"/>
      <c r="L235" s="321"/>
      <c r="M235" s="321"/>
      <c r="N235" s="321"/>
      <c r="O235" s="321"/>
      <c r="P235" s="316"/>
      <c r="Q235" s="316"/>
      <c r="R235" s="316"/>
      <c r="S235" s="316"/>
      <c r="T235" s="316"/>
      <c r="U235" s="316"/>
      <c r="V235" s="315"/>
      <c r="W235" s="316"/>
      <c r="X235" s="316"/>
      <c r="Y235" s="316"/>
      <c r="Z235" s="316"/>
      <c r="AA235" s="316"/>
      <c r="AB235" s="316"/>
      <c r="AC235" s="316"/>
      <c r="AD235" s="316"/>
      <c r="AE235" s="316"/>
      <c r="AF235" s="316"/>
      <c r="AG235" s="316"/>
      <c r="AH235" s="316"/>
      <c r="AI235" s="316"/>
      <c r="AJ235" s="316"/>
      <c r="AK235" s="316"/>
      <c r="AL235" s="316"/>
      <c r="AM235" s="316"/>
      <c r="AN235" s="316"/>
      <c r="AO235" s="316"/>
      <c r="AP235" s="316"/>
      <c r="AQ235" s="316"/>
      <c r="AR235" s="316"/>
      <c r="AS235" s="316"/>
      <c r="AT235" s="316"/>
      <c r="AU235" s="316"/>
      <c r="AV235" s="316"/>
      <c r="AW235" s="316"/>
      <c r="AX235" s="316"/>
      <c r="AY235" s="316"/>
      <c r="AZ235" s="316"/>
      <c r="BA235" s="316"/>
      <c r="BB235" s="316"/>
      <c r="BC235" s="316"/>
      <c r="BD235" s="316"/>
      <c r="BE235" s="316"/>
      <c r="BF235" s="316"/>
      <c r="BG235" s="316"/>
      <c r="BH235" s="316"/>
      <c r="BI235" s="316"/>
      <c r="BJ235" s="316"/>
      <c r="BK235" s="316"/>
      <c r="BL235" s="316"/>
      <c r="BM235" s="316"/>
      <c r="BN235" s="316"/>
      <c r="BO235" s="316"/>
      <c r="BP235" s="316"/>
      <c r="BQ235" s="316"/>
      <c r="BR235" s="316"/>
      <c r="BS235" s="316"/>
      <c r="BT235" s="316"/>
      <c r="BU235" s="316"/>
      <c r="BV235" s="316"/>
      <c r="BW235" s="316"/>
      <c r="BX235" s="316"/>
      <c r="BY235" s="316"/>
      <c r="BZ235" s="316"/>
      <c r="CA235" s="316"/>
      <c r="CB235" s="316"/>
      <c r="CC235" s="316"/>
      <c r="CD235" s="316"/>
      <c r="CE235" s="316"/>
      <c r="CF235" s="316"/>
      <c r="CG235" s="316"/>
      <c r="CH235" s="316"/>
      <c r="CI235" s="316"/>
      <c r="CJ235" s="316"/>
      <c r="CK235" s="316"/>
      <c r="CL235" s="316"/>
      <c r="CM235" s="316"/>
      <c r="CN235" s="316"/>
      <c r="CO235" s="316"/>
      <c r="CP235" s="316"/>
      <c r="CQ235" s="316"/>
      <c r="CR235" s="316"/>
      <c r="CS235" s="316"/>
      <c r="CT235" s="316"/>
      <c r="CU235" s="316"/>
      <c r="CV235" s="316"/>
      <c r="CW235" s="316"/>
      <c r="CX235" s="316"/>
      <c r="CY235" s="316"/>
      <c r="CZ235" s="316"/>
      <c r="DA235" s="316"/>
      <c r="DB235" s="316"/>
      <c r="DC235" s="316"/>
      <c r="DD235" s="316"/>
      <c r="DE235" s="316"/>
      <c r="DF235" s="316"/>
      <c r="DG235" s="316"/>
      <c r="DH235" s="316"/>
      <c r="DI235" s="316"/>
      <c r="DJ235" s="316"/>
      <c r="DK235" s="316"/>
      <c r="DL235" s="316"/>
      <c r="DM235" s="316"/>
      <c r="DN235" s="316"/>
      <c r="DO235" s="316"/>
      <c r="DP235" s="316"/>
      <c r="DQ235" s="316"/>
      <c r="DR235" s="316"/>
      <c r="DS235" s="316"/>
      <c r="DT235" s="316"/>
      <c r="DU235" s="316"/>
      <c r="DV235" s="316"/>
      <c r="DW235" s="316"/>
      <c r="DX235" s="316"/>
      <c r="DY235" s="316"/>
      <c r="DZ235" s="316"/>
      <c r="EA235" s="316"/>
      <c r="EB235" s="316"/>
      <c r="EC235" s="316"/>
      <c r="ED235" s="316"/>
      <c r="EE235" s="316"/>
      <c r="EF235" s="316"/>
      <c r="EG235" s="316"/>
      <c r="EH235" s="316"/>
      <c r="EI235" s="316"/>
      <c r="EJ235" s="316"/>
      <c r="EK235" s="316"/>
      <c r="EL235" s="316"/>
      <c r="EM235" s="316"/>
      <c r="EN235" s="316"/>
      <c r="EO235" s="316"/>
      <c r="EP235" s="316"/>
      <c r="EQ235" s="316"/>
      <c r="ER235" s="316"/>
      <c r="ES235" s="316"/>
      <c r="ET235" s="316"/>
      <c r="EU235" s="316"/>
      <c r="EV235" s="316"/>
      <c r="EW235" s="316"/>
      <c r="EX235" s="316"/>
      <c r="EY235" s="316"/>
      <c r="EZ235" s="316"/>
      <c r="FA235" s="316"/>
      <c r="FB235" s="316"/>
      <c r="FC235" s="316"/>
      <c r="FD235" s="316"/>
      <c r="FE235" s="316"/>
      <c r="FF235" s="316"/>
      <c r="FG235" s="316"/>
      <c r="FH235" s="316"/>
      <c r="FI235" s="316"/>
      <c r="FJ235" s="316"/>
      <c r="FK235" s="316"/>
      <c r="FL235" s="316"/>
      <c r="FM235" s="316"/>
      <c r="FN235" s="316"/>
      <c r="FO235" s="316"/>
      <c r="FP235" s="316"/>
      <c r="FQ235" s="316"/>
      <c r="FR235" s="316"/>
      <c r="FS235" s="316"/>
      <c r="FT235" s="316"/>
      <c r="FU235" s="316"/>
      <c r="FV235" s="316"/>
      <c r="FW235" s="316"/>
      <c r="FX235" s="316"/>
      <c r="FY235" s="316"/>
      <c r="FZ235" s="316"/>
      <c r="GA235" s="316"/>
      <c r="GB235" s="316"/>
      <c r="GC235" s="316"/>
      <c r="GD235" s="316"/>
      <c r="GE235" s="316"/>
      <c r="GF235" s="316"/>
      <c r="GG235" s="316"/>
      <c r="GH235" s="316"/>
      <c r="GI235" s="316"/>
      <c r="GJ235" s="316"/>
      <c r="GK235" s="316"/>
      <c r="GL235" s="316"/>
      <c r="GM235" s="316"/>
      <c r="GN235" s="316"/>
      <c r="GO235" s="316"/>
      <c r="GP235" s="316"/>
      <c r="GQ235" s="316"/>
      <c r="GR235" s="316"/>
      <c r="GS235" s="316"/>
      <c r="GT235" s="316"/>
      <c r="GU235" s="316"/>
      <c r="GV235" s="316"/>
      <c r="GW235" s="316"/>
      <c r="GX235" s="316"/>
      <c r="GY235" s="316"/>
      <c r="GZ235" s="316"/>
      <c r="HA235" s="316"/>
      <c r="HB235" s="316"/>
      <c r="HC235" s="316"/>
      <c r="HD235" s="316"/>
      <c r="HE235" s="291"/>
      <c r="HF235" s="291"/>
      <c r="HG235" s="291"/>
      <c r="HH235" s="291"/>
      <c r="HI235" s="291"/>
      <c r="HJ235" s="291"/>
      <c r="HK235" s="291"/>
      <c r="HL235" s="291"/>
      <c r="HM235" s="291"/>
      <c r="HN235" s="291"/>
      <c r="HO235" s="291"/>
      <c r="HP235" s="291"/>
      <c r="HQ235" s="291"/>
    </row>
    <row r="236" ht="12.0" customHeight="1">
      <c r="A236" s="281"/>
      <c r="B236" s="293" t="s">
        <v>269</v>
      </c>
      <c r="C236" s="294" t="str">
        <f t="shared" ref="C236:HD236" si="2146">C223</f>
        <v>LKA36422H056</v>
      </c>
      <c r="D236" s="294" t="str">
        <f t="shared" si="2146"/>
        <v>LKA36422H122</v>
      </c>
      <c r="E236" s="294" t="str">
        <f t="shared" si="2146"/>
        <v>LKA36422H122</v>
      </c>
      <c r="F236" s="294" t="str">
        <f t="shared" si="2146"/>
        <v>LKA36422H122</v>
      </c>
      <c r="G236" s="294" t="str">
        <f t="shared" si="2146"/>
        <v>LKA36422H122</v>
      </c>
      <c r="H236" s="294" t="str">
        <f t="shared" si="2146"/>
        <v>LKA36422H122</v>
      </c>
      <c r="I236" s="294" t="str">
        <f t="shared" si="2146"/>
        <v>LKA36422H122</v>
      </c>
      <c r="J236" s="294" t="str">
        <f t="shared" si="2146"/>
        <v>LKA09122H055</v>
      </c>
      <c r="K236" s="294" t="str">
        <f t="shared" si="2146"/>
        <v>LKA36422H056</v>
      </c>
      <c r="L236" s="294" t="str">
        <f t="shared" si="2146"/>
        <v>LKA36422H056</v>
      </c>
      <c r="M236" s="294" t="str">
        <f t="shared" si="2146"/>
        <v>LKA36422H122</v>
      </c>
      <c r="N236" s="294" t="str">
        <f t="shared" si="2146"/>
        <v>LKA18222H128</v>
      </c>
      <c r="O236" s="294" t="str">
        <f t="shared" si="2146"/>
        <v>LKA36422H122</v>
      </c>
      <c r="P236" s="294" t="str">
        <f t="shared" si="2146"/>
        <v>LKA36422H122</v>
      </c>
      <c r="Q236" s="294" t="str">
        <f t="shared" si="2146"/>
        <v>LKA09122H121</v>
      </c>
      <c r="R236" s="294" t="str">
        <f t="shared" si="2146"/>
        <v>LKA36422H122</v>
      </c>
      <c r="S236" s="294" t="str">
        <f t="shared" si="2146"/>
        <v>LKA09122H196</v>
      </c>
      <c r="T236" s="294" t="str">
        <f t="shared" si="2146"/>
        <v>LKA36422H122</v>
      </c>
      <c r="U236" s="294" t="str">
        <f t="shared" si="2146"/>
        <v>LKA36422H197</v>
      </c>
      <c r="V236" s="294" t="str">
        <f t="shared" si="2146"/>
        <v>LKA36422H197</v>
      </c>
      <c r="W236" s="294" t="str">
        <f t="shared" si="2146"/>
        <v>LKA18222H193</v>
      </c>
      <c r="X236" s="294" t="str">
        <f t="shared" si="2146"/>
        <v>LKA36422H197</v>
      </c>
      <c r="Y236" s="294" t="str">
        <f t="shared" si="2146"/>
        <v>LKA36422H197</v>
      </c>
      <c r="Z236" s="294" t="str">
        <f t="shared" si="2146"/>
        <v>LKA36422H197</v>
      </c>
      <c r="AA236" s="294" t="str">
        <f t="shared" si="2146"/>
        <v>LKA36422H197</v>
      </c>
      <c r="AB236" s="294" t="str">
        <f t="shared" si="2146"/>
        <v>LKA09122H196</v>
      </c>
      <c r="AC236" s="294" t="str">
        <f t="shared" si="2146"/>
        <v>LKA36422H197</v>
      </c>
      <c r="AD236" s="294" t="str">
        <f t="shared" si="2146"/>
        <v>LKA36422H262</v>
      </c>
      <c r="AE236" s="294" t="str">
        <f t="shared" si="2146"/>
        <v>LKA36422H262</v>
      </c>
      <c r="AF236" s="294" t="str">
        <f t="shared" si="2146"/>
        <v>LKA18222H268</v>
      </c>
      <c r="AG236" s="294" t="str">
        <f t="shared" si="2146"/>
        <v>LKA36422H262</v>
      </c>
      <c r="AH236" s="294" t="str">
        <f t="shared" si="2146"/>
        <v>LKA36422H262</v>
      </c>
      <c r="AI236" s="294" t="str">
        <f t="shared" si="2146"/>
        <v>LKA36422H262</v>
      </c>
      <c r="AJ236" s="294" t="str">
        <f t="shared" si="2146"/>
        <v>LKA36422H262</v>
      </c>
      <c r="AK236" s="294" t="str">
        <f t="shared" si="2146"/>
        <v>LKA09122H261</v>
      </c>
      <c r="AL236" s="294" t="str">
        <f t="shared" si="2146"/>
        <v>LKA36422H262</v>
      </c>
      <c r="AM236" s="294" t="str">
        <f t="shared" si="2146"/>
        <v>LKA36422H262</v>
      </c>
      <c r="AN236" s="294" t="str">
        <f t="shared" si="2146"/>
        <v>LKA36422I021</v>
      </c>
      <c r="AO236" s="294" t="str">
        <f t="shared" si="2146"/>
        <v>LKA18222I027</v>
      </c>
      <c r="AP236" s="294" t="str">
        <f t="shared" si="2146"/>
        <v>LKA36422I021</v>
      </c>
      <c r="AQ236" s="294" t="str">
        <f t="shared" si="2146"/>
        <v>LKA36422I021</v>
      </c>
      <c r="AR236" s="294" t="str">
        <f t="shared" si="2146"/>
        <v>LKA36422I021</v>
      </c>
      <c r="AS236" s="294" t="str">
        <f t="shared" si="2146"/>
        <v>LKA36422I021</v>
      </c>
      <c r="AT236" s="294" t="str">
        <f t="shared" si="2146"/>
        <v>LKA36422I021</v>
      </c>
      <c r="AU236" s="294" t="str">
        <f t="shared" si="2146"/>
        <v>LKA09122I020</v>
      </c>
      <c r="AV236" s="294" t="str">
        <f t="shared" si="2146"/>
        <v>LKA36422I021</v>
      </c>
      <c r="AW236" s="294" t="str">
        <f t="shared" si="2146"/>
        <v>LKA36422I021</v>
      </c>
      <c r="AX236" s="294" t="str">
        <f t="shared" si="2146"/>
        <v>LKA36422I096</v>
      </c>
      <c r="AY236" s="294" t="str">
        <f t="shared" si="2146"/>
        <v>LKA36422I096</v>
      </c>
      <c r="AZ236" s="294" t="str">
        <f t="shared" si="2146"/>
        <v>LKA18222I092</v>
      </c>
      <c r="BA236" s="294" t="str">
        <f t="shared" si="2146"/>
        <v>LKA36422I096</v>
      </c>
      <c r="BB236" s="294" t="str">
        <f t="shared" si="2146"/>
        <v>LKA36422I096</v>
      </c>
      <c r="BC236" s="294" t="str">
        <f t="shared" si="2146"/>
        <v>LKA36422I096</v>
      </c>
      <c r="BD236" s="294" t="str">
        <f t="shared" si="2146"/>
        <v>LKA36422I096</v>
      </c>
      <c r="BE236" s="294" t="str">
        <f t="shared" si="2146"/>
        <v>LKA36422I096</v>
      </c>
      <c r="BF236" s="294" t="str">
        <f t="shared" si="2146"/>
        <v>LKA09122I095</v>
      </c>
      <c r="BG236" s="294" t="str">
        <f t="shared" si="2146"/>
        <v>LKA36422I096</v>
      </c>
      <c r="BH236" s="294" t="str">
        <f t="shared" si="2146"/>
        <v>LKA36422I161</v>
      </c>
      <c r="BI236" s="294" t="str">
        <f t="shared" si="2146"/>
        <v>LKA36422I161</v>
      </c>
      <c r="BJ236" s="294" t="str">
        <f t="shared" si="2146"/>
        <v>LKA18222I167</v>
      </c>
      <c r="BK236" s="294" t="str">
        <f t="shared" si="2146"/>
        <v>LKA36422I161</v>
      </c>
      <c r="BL236" s="294" t="str">
        <f t="shared" si="2146"/>
        <v>LKA36422I161</v>
      </c>
      <c r="BM236" s="294" t="str">
        <f t="shared" si="2146"/>
        <v>LKA36422I161</v>
      </c>
      <c r="BN236" s="294" t="str">
        <f t="shared" si="2146"/>
        <v>LKA36422I161</v>
      </c>
      <c r="BO236" s="294" t="str">
        <f t="shared" si="2146"/>
        <v>LKA36422I161</v>
      </c>
      <c r="BP236" s="294" t="str">
        <f t="shared" si="2146"/>
        <v>LKA36422I161</v>
      </c>
      <c r="BQ236" s="294" t="str">
        <f t="shared" si="2146"/>
        <v>LKA09122I160</v>
      </c>
      <c r="BR236" s="294" t="str">
        <f t="shared" si="2146"/>
        <v>LKA36422I237</v>
      </c>
      <c r="BS236" s="294" t="str">
        <f t="shared" si="2146"/>
        <v>LKA36422I237</v>
      </c>
      <c r="BT236" s="294" t="str">
        <f t="shared" si="2146"/>
        <v>LKA18222I233</v>
      </c>
      <c r="BU236" s="294" t="str">
        <f t="shared" si="2146"/>
        <v>LKA36422I237</v>
      </c>
      <c r="BV236" s="294" t="str">
        <f t="shared" si="2146"/>
        <v>LKA36422I237</v>
      </c>
      <c r="BW236" s="294" t="str">
        <f t="shared" si="2146"/>
        <v>LKA36422I237</v>
      </c>
      <c r="BX236" s="294" t="str">
        <f t="shared" si="2146"/>
        <v>LKA36422I237</v>
      </c>
      <c r="BY236" s="294" t="str">
        <f t="shared" si="2146"/>
        <v>LKA09122I236</v>
      </c>
      <c r="BZ236" s="294" t="str">
        <f t="shared" si="2146"/>
        <v>LKA36422I237</v>
      </c>
      <c r="CA236" s="294" t="str">
        <f t="shared" si="2146"/>
        <v>LKA36422I237</v>
      </c>
      <c r="CB236" s="294" t="str">
        <f t="shared" si="2146"/>
        <v>LKA36422I302</v>
      </c>
      <c r="CC236" s="294" t="str">
        <f t="shared" si="2146"/>
        <v>LKA36422I302</v>
      </c>
      <c r="CD236" s="294" t="str">
        <f t="shared" si="2146"/>
        <v>LKA18222I308</v>
      </c>
      <c r="CE236" s="294" t="str">
        <f t="shared" si="2146"/>
        <v>LKA36422I302</v>
      </c>
      <c r="CF236" s="294" t="str">
        <f t="shared" si="2146"/>
        <v>LKA36422I302</v>
      </c>
      <c r="CG236" s="294" t="str">
        <f t="shared" si="2146"/>
        <v>LKA36422I302</v>
      </c>
      <c r="CH236" s="294" t="str">
        <f t="shared" si="2146"/>
        <v>LKA36422I302</v>
      </c>
      <c r="CI236" s="294" t="str">
        <f t="shared" si="2146"/>
        <v>LKA36422I302</v>
      </c>
      <c r="CJ236" s="294" t="str">
        <f t="shared" si="2146"/>
        <v>LKA09122I301</v>
      </c>
      <c r="CK236" s="294" t="str">
        <f t="shared" si="2146"/>
        <v>LKA09122I301</v>
      </c>
      <c r="CL236" s="294" t="str">
        <f t="shared" si="2146"/>
        <v>LKA36422J078</v>
      </c>
      <c r="CM236" s="294" t="str">
        <f t="shared" si="2146"/>
        <v>LKA36422J078</v>
      </c>
      <c r="CN236" s="294" t="str">
        <f t="shared" si="2146"/>
        <v>LKA36422J078</v>
      </c>
      <c r="CO236" s="294" t="str">
        <f t="shared" si="2146"/>
        <v>LKA36422J078</v>
      </c>
      <c r="CP236" s="294" t="str">
        <f t="shared" si="2146"/>
        <v>LKA18222J074</v>
      </c>
      <c r="CQ236" s="294" t="str">
        <f t="shared" si="2146"/>
        <v>LKA36422J078</v>
      </c>
      <c r="CR236" s="294" t="str">
        <f t="shared" si="2146"/>
        <v>LKA36422J078</v>
      </c>
      <c r="CS236" s="294" t="str">
        <f t="shared" si="2146"/>
        <v>LKA36422J078</v>
      </c>
      <c r="CT236" s="294" t="str">
        <f t="shared" si="2146"/>
        <v>LKA36422J078</v>
      </c>
      <c r="CU236" s="294" t="str">
        <f t="shared" si="2146"/>
        <v>LKA09122J077</v>
      </c>
      <c r="CV236" s="294" t="str">
        <f t="shared" si="2146"/>
        <v>LKA36422J078</v>
      </c>
      <c r="CW236" s="294" t="str">
        <f t="shared" si="2146"/>
        <v>LKA36422J144</v>
      </c>
      <c r="CX236" s="294" t="str">
        <f t="shared" si="2146"/>
        <v>LKA36422J144</v>
      </c>
      <c r="CY236" s="294" t="str">
        <f t="shared" si="2146"/>
        <v>LKA36422J144</v>
      </c>
      <c r="CZ236" s="294" t="str">
        <f t="shared" si="2146"/>
        <v>LKA36422J144</v>
      </c>
      <c r="DA236" s="294" t="str">
        <f t="shared" si="2146"/>
        <v>LKA18222J140</v>
      </c>
      <c r="DB236" s="294" t="str">
        <f t="shared" si="2146"/>
        <v>LKA18222J140</v>
      </c>
      <c r="DC236" s="294" t="str">
        <f t="shared" si="2146"/>
        <v>LKA36422J144</v>
      </c>
      <c r="DD236" s="294" t="str">
        <f t="shared" si="2146"/>
        <v>LKA36422J144</v>
      </c>
      <c r="DE236" s="294" t="str">
        <f t="shared" si="2146"/>
        <v>LKA09122J143</v>
      </c>
      <c r="DF236" s="294" t="str">
        <f t="shared" si="2146"/>
        <v>LKA36422J144</v>
      </c>
      <c r="DG236" s="294" t="str">
        <f t="shared" si="2146"/>
        <v>LKA36422J219</v>
      </c>
      <c r="DH236" s="294" t="str">
        <f t="shared" si="2146"/>
        <v>LKA36422J219</v>
      </c>
      <c r="DI236" s="294" t="str">
        <f t="shared" si="2146"/>
        <v>LKA36422J219</v>
      </c>
      <c r="DJ236" s="294" t="str">
        <f t="shared" si="2146"/>
        <v>LKA36422J219</v>
      </c>
      <c r="DK236" s="294" t="str">
        <f t="shared" si="2146"/>
        <v>LKA18222J215</v>
      </c>
      <c r="DL236" s="294" t="str">
        <f t="shared" si="2146"/>
        <v>LKA36422J219</v>
      </c>
      <c r="DM236" s="294" t="str">
        <f t="shared" si="2146"/>
        <v>LKA36422J219</v>
      </c>
      <c r="DN236" s="294" t="str">
        <f t="shared" si="2146"/>
        <v>LKA36422J219</v>
      </c>
      <c r="DO236" s="294" t="str">
        <f t="shared" si="2146"/>
        <v>LKA09122J218</v>
      </c>
      <c r="DP236" s="294" t="str">
        <f t="shared" si="2146"/>
        <v>LKA09122J218</v>
      </c>
      <c r="DQ236" s="294" t="str">
        <f t="shared" si="2146"/>
        <v>LKA36422J284</v>
      </c>
      <c r="DR236" s="294" t="str">
        <f t="shared" si="2146"/>
        <v>LKA36422J284</v>
      </c>
      <c r="DS236" s="294" t="str">
        <f t="shared" si="2146"/>
        <v>LKA18222J280</v>
      </c>
      <c r="DT236" s="294" t="str">
        <f t="shared" si="2146"/>
        <v>LKA36422J284</v>
      </c>
      <c r="DU236" s="294" t="str">
        <f t="shared" si="2146"/>
        <v>LKA36422J284</v>
      </c>
      <c r="DV236" s="294" t="str">
        <f t="shared" si="2146"/>
        <v>LKA36422J284</v>
      </c>
      <c r="DW236" s="294" t="str">
        <f t="shared" si="2146"/>
        <v>LKA09122J283</v>
      </c>
      <c r="DX236" s="294" t="str">
        <f t="shared" si="2146"/>
        <v>LKA36422K043</v>
      </c>
      <c r="DY236" s="294" t="str">
        <f t="shared" si="2146"/>
        <v>LKA36422K043</v>
      </c>
      <c r="DZ236" s="294" t="str">
        <f t="shared" si="2146"/>
        <v>LKA36422K043</v>
      </c>
      <c r="EA236" s="294" t="str">
        <f t="shared" si="2146"/>
        <v>LKA18222K049</v>
      </c>
      <c r="EB236" s="294" t="str">
        <f t="shared" si="2146"/>
        <v>LKA36422K043</v>
      </c>
      <c r="EC236" s="294" t="str">
        <f t="shared" si="2146"/>
        <v>LKA36422K043</v>
      </c>
      <c r="ED236" s="294" t="str">
        <f t="shared" si="2146"/>
        <v>LKA36422K043</v>
      </c>
      <c r="EE236" s="294" t="str">
        <f t="shared" si="2146"/>
        <v>LKA36422K118</v>
      </c>
      <c r="EF236" s="294" t="str">
        <f t="shared" si="2146"/>
        <v>LKA36422K118</v>
      </c>
      <c r="EG236" s="294" t="str">
        <f t="shared" si="2146"/>
        <v>LKA36422K118</v>
      </c>
      <c r="EH236" s="294" t="str">
        <f t="shared" si="2146"/>
        <v>LKA36422K118</v>
      </c>
      <c r="EI236" s="294" t="str">
        <f t="shared" si="2146"/>
        <v>LKA18222K114</v>
      </c>
      <c r="EJ236" s="294" t="str">
        <f t="shared" si="2146"/>
        <v>LKA36422K118</v>
      </c>
      <c r="EK236" s="294" t="str">
        <f t="shared" si="2146"/>
        <v>LKA36422K183</v>
      </c>
      <c r="EL236" s="294" t="str">
        <f t="shared" si="2146"/>
        <v>LKA36422K183</v>
      </c>
      <c r="EM236" s="294" t="str">
        <f t="shared" si="2146"/>
        <v>LKA18222K189</v>
      </c>
      <c r="EN236" s="294" t="str">
        <f t="shared" si="2146"/>
        <v>LKA36422K183</v>
      </c>
      <c r="EO236" s="294" t="str">
        <f t="shared" si="2146"/>
        <v>LKA36422K183</v>
      </c>
      <c r="EP236" s="294" t="str">
        <f t="shared" si="2146"/>
        <v>LKA36422K183</v>
      </c>
      <c r="EQ236" s="294" t="str">
        <f t="shared" si="2146"/>
        <v>LKA36422K258</v>
      </c>
      <c r="ER236" s="294" t="str">
        <f t="shared" si="2146"/>
        <v>LKA36422K258</v>
      </c>
      <c r="ES236" s="294" t="str">
        <f t="shared" si="2146"/>
        <v>LKA36422K258</v>
      </c>
      <c r="ET236" s="294" t="str">
        <f t="shared" si="2146"/>
        <v>LKA18222K254</v>
      </c>
      <c r="EU236" s="294" t="str">
        <f t="shared" si="2146"/>
        <v>LKA36422K258</v>
      </c>
      <c r="EV236" s="294" t="str">
        <f t="shared" si="2146"/>
        <v>LKA36422K258</v>
      </c>
      <c r="EW236" s="294" t="str">
        <f t="shared" si="2146"/>
        <v>LKA36422K258</v>
      </c>
      <c r="EX236" s="294" t="str">
        <f t="shared" si="2146"/>
        <v>LKA36422K258</v>
      </c>
      <c r="EY236" s="294" t="str">
        <f t="shared" si="2146"/>
        <v>LKA36422L025</v>
      </c>
      <c r="EZ236" s="294" t="str">
        <f t="shared" si="2146"/>
        <v>LKA18222L021</v>
      </c>
      <c r="FA236" s="294" t="str">
        <f t="shared" si="2146"/>
        <v>LKA36422L025</v>
      </c>
      <c r="FB236" s="294" t="str">
        <f t="shared" si="2146"/>
        <v>LKA36422L025</v>
      </c>
      <c r="FC236" s="294" t="str">
        <f t="shared" si="2146"/>
        <v>LKA36422L025</v>
      </c>
      <c r="FD236" s="294" t="str">
        <f t="shared" si="2146"/>
        <v>LKA36422L090</v>
      </c>
      <c r="FE236" s="294" t="str">
        <f t="shared" si="2146"/>
        <v>LKA18222L096</v>
      </c>
      <c r="FF236" s="294" t="str">
        <f t="shared" si="2146"/>
        <v>LKA36422L090</v>
      </c>
      <c r="FG236" s="294" t="str">
        <f t="shared" si="2146"/>
        <v>LKA36422L090</v>
      </c>
      <c r="FH236" s="294" t="str">
        <f t="shared" si="2146"/>
        <v>LKA36422L165</v>
      </c>
      <c r="FI236" s="294" t="str">
        <f t="shared" si="2146"/>
        <v>LKA18222L161</v>
      </c>
      <c r="FJ236" s="294" t="str">
        <f t="shared" si="2146"/>
        <v>LKA36422L165</v>
      </c>
      <c r="FK236" s="294" t="str">
        <f t="shared" si="2146"/>
        <v>LKA36422L165</v>
      </c>
      <c r="FL236" s="294" t="str">
        <f t="shared" si="2146"/>
        <v>LKA36422L231</v>
      </c>
      <c r="FM236" s="294" t="str">
        <f t="shared" si="2146"/>
        <v>LKA18222L237</v>
      </c>
      <c r="FN236" s="294" t="str">
        <f t="shared" si="2146"/>
        <v>LKA36422L231</v>
      </c>
      <c r="FO236" s="294" t="str">
        <f t="shared" si="2146"/>
        <v>LKA36422L231</v>
      </c>
      <c r="FP236" s="294" t="str">
        <f t="shared" si="2146"/>
        <v>LKA36422L306</v>
      </c>
      <c r="FQ236" s="294" t="str">
        <f t="shared" si="2146"/>
        <v>LKA18222L302</v>
      </c>
      <c r="FR236" s="294" t="str">
        <f t="shared" si="2146"/>
        <v>LKA36422L306</v>
      </c>
      <c r="FS236" s="294" t="str">
        <f t="shared" si="2146"/>
        <v>LKA36422L306</v>
      </c>
      <c r="FT236" s="294" t="str">
        <f t="shared" si="2146"/>
        <v>LKA36423A067</v>
      </c>
      <c r="FU236" s="294" t="str">
        <f t="shared" si="2146"/>
        <v>LKA36423A067</v>
      </c>
      <c r="FV236" s="294" t="str">
        <f t="shared" si="2146"/>
        <v>LKA18223A063</v>
      </c>
      <c r="FW236" s="294" t="str">
        <f t="shared" si="2146"/>
        <v>LKA36423A067</v>
      </c>
      <c r="FX236" s="294" t="str">
        <f t="shared" si="2146"/>
        <v>LKA36423A133</v>
      </c>
      <c r="FY236" s="294" t="str">
        <f t="shared" si="2146"/>
        <v>LKA18223A139</v>
      </c>
      <c r="FZ236" s="294" t="str">
        <f t="shared" si="2146"/>
        <v>LKA36423A208</v>
      </c>
      <c r="GA236" s="294" t="str">
        <f t="shared" si="2146"/>
        <v>LKA18223A204</v>
      </c>
      <c r="GB236" s="294" t="str">
        <f t="shared" si="2146"/>
        <v>LKA18223A204</v>
      </c>
      <c r="GC236" s="294" t="str">
        <f t="shared" si="2146"/>
        <v>LKA36423A273</v>
      </c>
      <c r="GD236" s="294" t="str">
        <f t="shared" si="2146"/>
        <v>LKA18223A279</v>
      </c>
      <c r="GE236" s="294" t="str">
        <f t="shared" si="2146"/>
        <v>LKA36423B107</v>
      </c>
      <c r="GF236" s="294" t="str">
        <f t="shared" si="2146"/>
        <v>LKA36423B172</v>
      </c>
      <c r="GG236" s="294" t="str">
        <f t="shared" si="2146"/>
        <v>LKA36423B248</v>
      </c>
      <c r="GH236" s="294" t="str">
        <f t="shared" si="2146"/>
        <v>LKA36423B248</v>
      </c>
      <c r="GI236" s="294" t="str">
        <f t="shared" si="2146"/>
        <v>LKA36423C030</v>
      </c>
      <c r="GJ236" s="294" t="str">
        <f t="shared" si="2146"/>
        <v>LKA36423C105</v>
      </c>
      <c r="GK236" s="294" t="str">
        <f t="shared" si="2146"/>
        <v>LKA36423C170</v>
      </c>
      <c r="GL236" s="294" t="str">
        <f t="shared" si="2146"/>
        <v>LKA36423C246</v>
      </c>
      <c r="GM236" s="294" t="str">
        <f t="shared" si="2146"/>
        <v>LKA36423C311</v>
      </c>
      <c r="GN236" s="294" t="str">
        <f t="shared" si="2146"/>
        <v>LKA36423D079</v>
      </c>
      <c r="GO236" s="294" t="str">
        <f t="shared" si="2146"/>
        <v>LKA36423D145</v>
      </c>
      <c r="GP236" s="294" t="str">
        <f t="shared" si="2146"/>
        <v>LKA36423D145</v>
      </c>
      <c r="GQ236" s="294" t="str">
        <f t="shared" si="2146"/>
        <v>LKA36423D210</v>
      </c>
      <c r="GR236" s="294" t="str">
        <f t="shared" si="2146"/>
        <v>LKA36423D285</v>
      </c>
      <c r="GS236" s="294" t="str">
        <f t="shared" si="2146"/>
        <v>LKA36423E051</v>
      </c>
      <c r="GT236" s="294" t="str">
        <f t="shared" si="2146"/>
        <v>LKA36423E127</v>
      </c>
      <c r="GU236" s="294" t="str">
        <f t="shared" si="2146"/>
        <v>LKA36423E192</v>
      </c>
      <c r="GV236" s="294" t="str">
        <f t="shared" si="2146"/>
        <v>LKA36423E267</v>
      </c>
      <c r="GW236" s="294" t="str">
        <f t="shared" si="2146"/>
        <v>LKA36423F025</v>
      </c>
      <c r="GX236" s="294" t="str">
        <f t="shared" si="2146"/>
        <v>LKA36423F090</v>
      </c>
      <c r="GY236" s="294" t="str">
        <f t="shared" si="2146"/>
        <v>LKA36423F165</v>
      </c>
      <c r="GZ236" s="294" t="str">
        <f t="shared" si="2146"/>
        <v>LKA36423F231</v>
      </c>
      <c r="HA236" s="294" t="str">
        <f t="shared" si="2146"/>
        <v>LKA36423F306</v>
      </c>
      <c r="HB236" s="294" t="str">
        <f t="shared" si="2146"/>
        <v>LKA36423F306</v>
      </c>
      <c r="HC236" s="294" t="str">
        <f t="shared" si="2146"/>
        <v>LKA36423G072</v>
      </c>
      <c r="HD236" s="294" t="str">
        <f t="shared" si="2146"/>
        <v>LKA36423G148</v>
      </c>
      <c r="HE236" s="291"/>
      <c r="HF236" s="291"/>
      <c r="HG236" s="291"/>
      <c r="HH236" s="291"/>
      <c r="HI236" s="291"/>
      <c r="HJ236" s="291"/>
      <c r="HK236" s="291"/>
      <c r="HL236" s="291"/>
      <c r="HM236" s="291"/>
      <c r="HN236" s="291"/>
      <c r="HO236" s="291"/>
      <c r="HP236" s="291"/>
      <c r="HQ236" s="291"/>
    </row>
    <row r="237" ht="12.0" customHeight="1">
      <c r="A237" s="281"/>
      <c r="B237" s="306">
        <v>1.0</v>
      </c>
      <c r="C237" s="307">
        <f t="array" ref="C237:HF237">transpose(X$6:X$217)</f>
        <v>1.0844</v>
      </c>
      <c r="D237" s="308">
        <v>1.0844</v>
      </c>
      <c r="E237" s="309">
        <v>1.0844</v>
      </c>
      <c r="F237" s="310">
        <v>1.0844</v>
      </c>
      <c r="G237" s="311">
        <v>1.0844</v>
      </c>
      <c r="H237" s="310">
        <v>1.0844</v>
      </c>
      <c r="I237" s="312">
        <v>1.0844</v>
      </c>
      <c r="J237" s="313">
        <v>1.0844</v>
      </c>
      <c r="K237" s="309">
        <v>1.0844</v>
      </c>
      <c r="L237" s="314">
        <v>1.0844</v>
      </c>
      <c r="M237" s="314">
        <v>1.0844</v>
      </c>
      <c r="N237" s="314">
        <v>1.0844</v>
      </c>
      <c r="O237" s="314">
        <v>1.0844</v>
      </c>
      <c r="P237" s="314">
        <v>1.0844</v>
      </c>
      <c r="Q237" s="314">
        <v>1.0844</v>
      </c>
      <c r="R237" s="313">
        <v>1.0844</v>
      </c>
      <c r="S237" s="313">
        <v>1.0844</v>
      </c>
      <c r="T237" s="313">
        <v>1.0844</v>
      </c>
      <c r="U237" s="313">
        <v>1.0844</v>
      </c>
      <c r="V237" s="313">
        <v>1.0844</v>
      </c>
      <c r="W237" s="313">
        <v>1.0844</v>
      </c>
      <c r="X237" s="308">
        <v>1.0844</v>
      </c>
      <c r="Y237" s="313">
        <v>1.0844</v>
      </c>
      <c r="Z237" s="313">
        <v>1.0844</v>
      </c>
      <c r="AA237" s="313">
        <v>1.0844</v>
      </c>
      <c r="AB237" s="313">
        <v>1.0844</v>
      </c>
      <c r="AC237" s="313">
        <v>1.0844</v>
      </c>
      <c r="AD237" s="313">
        <v>1.0844</v>
      </c>
      <c r="AE237" s="313">
        <v>1.0844</v>
      </c>
      <c r="AF237" s="313">
        <v>1.0844</v>
      </c>
      <c r="AG237" s="313">
        <v>1.0844</v>
      </c>
      <c r="AH237" s="313">
        <v>1.0844</v>
      </c>
      <c r="AI237" s="313">
        <v>1.0844</v>
      </c>
      <c r="AJ237" s="313">
        <v>1.0844</v>
      </c>
      <c r="AK237" s="313">
        <v>1.0844</v>
      </c>
      <c r="AL237" s="313">
        <v>1.0844</v>
      </c>
      <c r="AM237" s="313">
        <v>1.0844</v>
      </c>
      <c r="AN237" s="313">
        <v>1.0844</v>
      </c>
      <c r="AO237" s="313">
        <v>1.0844</v>
      </c>
      <c r="AP237" s="313">
        <v>1.0844</v>
      </c>
      <c r="AQ237" s="313">
        <v>1.0844</v>
      </c>
      <c r="AR237" s="313">
        <v>1.0844</v>
      </c>
      <c r="AS237" s="313">
        <v>1.0844</v>
      </c>
      <c r="AT237" s="313">
        <v>1.0844</v>
      </c>
      <c r="AU237" s="313">
        <v>1.0844</v>
      </c>
      <c r="AV237" s="313">
        <v>1.0844</v>
      </c>
      <c r="AW237" s="313">
        <v>1.0844</v>
      </c>
      <c r="AX237" s="313">
        <v>1.0844</v>
      </c>
      <c r="AY237" s="313">
        <v>1.0844</v>
      </c>
      <c r="AZ237" s="313">
        <v>1.0844</v>
      </c>
      <c r="BA237" s="313">
        <v>1.0844</v>
      </c>
      <c r="BB237" s="313">
        <v>1.0844</v>
      </c>
      <c r="BC237" s="313">
        <v>1.0844</v>
      </c>
      <c r="BD237" s="313">
        <v>1.0844</v>
      </c>
      <c r="BE237" s="313">
        <v>1.0844</v>
      </c>
      <c r="BF237" s="313">
        <v>1.0844</v>
      </c>
      <c r="BG237" s="313">
        <v>1.0844</v>
      </c>
      <c r="BH237" s="313">
        <v>1.0844</v>
      </c>
      <c r="BI237" s="313">
        <v>1.0844</v>
      </c>
      <c r="BJ237" s="313">
        <v>1.0844</v>
      </c>
      <c r="BK237" s="313">
        <v>1.0844</v>
      </c>
      <c r="BL237" s="313">
        <v>1.0844</v>
      </c>
      <c r="BM237" s="313">
        <v>1.0844</v>
      </c>
      <c r="BN237" s="313">
        <v>1.0844</v>
      </c>
      <c r="BO237" s="313">
        <v>1.0844</v>
      </c>
      <c r="BP237" s="313">
        <v>1.0844</v>
      </c>
      <c r="BQ237" s="313">
        <v>1.0844</v>
      </c>
      <c r="BR237" s="313">
        <v>1.0844</v>
      </c>
      <c r="BS237" s="313">
        <v>1.0844</v>
      </c>
      <c r="BT237" s="313">
        <v>1.0844</v>
      </c>
      <c r="BU237" s="313">
        <v>1.0844</v>
      </c>
      <c r="BV237" s="313">
        <v>1.0844</v>
      </c>
      <c r="BW237" s="313">
        <v>1.0844</v>
      </c>
      <c r="BX237" s="313">
        <v>1.0844</v>
      </c>
      <c r="BY237" s="313">
        <v>1.0844</v>
      </c>
      <c r="BZ237" s="313">
        <v>1.0844</v>
      </c>
      <c r="CA237" s="313">
        <v>1.0844</v>
      </c>
      <c r="CB237" s="313">
        <v>1.0844</v>
      </c>
      <c r="CC237" s="313">
        <v>1.0844</v>
      </c>
      <c r="CD237" s="313">
        <v>1.0844</v>
      </c>
      <c r="CE237" s="313">
        <v>1.0844</v>
      </c>
      <c r="CF237" s="313">
        <v>1.0844</v>
      </c>
      <c r="CG237" s="313">
        <v>1.0844</v>
      </c>
      <c r="CH237" s="313">
        <v>1.0844</v>
      </c>
      <c r="CI237" s="313">
        <v>1.0844</v>
      </c>
      <c r="CJ237" s="313">
        <v>1.0844</v>
      </c>
      <c r="CK237" s="313">
        <v>1.0844</v>
      </c>
      <c r="CL237" s="313">
        <v>1.0844</v>
      </c>
      <c r="CM237" s="313">
        <v>1.0844</v>
      </c>
      <c r="CN237" s="313">
        <v>1.0844</v>
      </c>
      <c r="CO237" s="313">
        <v>1.0844</v>
      </c>
      <c r="CP237" s="313">
        <v>1.0844</v>
      </c>
      <c r="CQ237" s="313">
        <v>1.0844</v>
      </c>
      <c r="CR237" s="313">
        <v>1.0844</v>
      </c>
      <c r="CS237" s="313">
        <v>1.0844</v>
      </c>
      <c r="CT237" s="313">
        <v>1.0844</v>
      </c>
      <c r="CU237" s="313">
        <v>1.0844</v>
      </c>
      <c r="CV237" s="313">
        <v>1.0844</v>
      </c>
      <c r="CW237" s="313">
        <v>1.0844</v>
      </c>
      <c r="CX237" s="313">
        <v>1.0844</v>
      </c>
      <c r="CY237" s="313">
        <v>1.0844</v>
      </c>
      <c r="CZ237" s="313">
        <v>1.0844</v>
      </c>
      <c r="DA237" s="313">
        <v>1.0844</v>
      </c>
      <c r="DB237" s="313">
        <v>1.0844</v>
      </c>
      <c r="DC237" s="313">
        <v>1.0844</v>
      </c>
      <c r="DD237" s="313">
        <v>1.0844</v>
      </c>
      <c r="DE237" s="313">
        <v>1.0844</v>
      </c>
      <c r="DF237" s="313">
        <v>1.0844</v>
      </c>
      <c r="DG237" s="313">
        <v>1.0844</v>
      </c>
      <c r="DH237" s="313">
        <v>1.0844</v>
      </c>
      <c r="DI237" s="313">
        <v>1.0844</v>
      </c>
      <c r="DJ237" s="313">
        <v>1.0844</v>
      </c>
      <c r="DK237" s="313">
        <v>1.0844</v>
      </c>
      <c r="DL237" s="313">
        <v>1.0844</v>
      </c>
      <c r="DM237" s="313">
        <v>1.0844</v>
      </c>
      <c r="DN237" s="313">
        <v>1.0844</v>
      </c>
      <c r="DO237" s="313">
        <v>1.0844</v>
      </c>
      <c r="DP237" s="313">
        <v>1.0844</v>
      </c>
      <c r="DQ237" s="313">
        <v>1.0844</v>
      </c>
      <c r="DR237" s="313">
        <v>1.0844</v>
      </c>
      <c r="DS237" s="313">
        <v>1.0844</v>
      </c>
      <c r="DT237" s="313">
        <v>1.0844</v>
      </c>
      <c r="DU237" s="313">
        <v>1.0844</v>
      </c>
      <c r="DV237" s="313">
        <v>1.0844</v>
      </c>
      <c r="DW237" s="313">
        <v>1.0844</v>
      </c>
      <c r="DX237" s="313">
        <v>1.0844</v>
      </c>
      <c r="DY237" s="313">
        <v>1.0844</v>
      </c>
      <c r="DZ237" s="313">
        <v>1.0844</v>
      </c>
      <c r="EA237" s="313">
        <v>1.0844</v>
      </c>
      <c r="EB237" s="313">
        <v>1.0844</v>
      </c>
      <c r="EC237" s="313">
        <v>1.0844</v>
      </c>
      <c r="ED237" s="313">
        <v>1.0844</v>
      </c>
      <c r="EE237" s="313">
        <v>1.0844</v>
      </c>
      <c r="EF237" s="313">
        <v>1.0844</v>
      </c>
      <c r="EG237" s="313">
        <v>1.0844</v>
      </c>
      <c r="EH237" s="313">
        <v>1.0844</v>
      </c>
      <c r="EI237" s="313">
        <v>1.0844</v>
      </c>
      <c r="EJ237" s="313">
        <v>1.0844</v>
      </c>
      <c r="EK237" s="313">
        <v>1.0844</v>
      </c>
      <c r="EL237" s="313">
        <v>1.0844</v>
      </c>
      <c r="EM237" s="313">
        <v>1.0844</v>
      </c>
      <c r="EN237" s="313">
        <v>1.0844</v>
      </c>
      <c r="EO237" s="313">
        <v>1.0844</v>
      </c>
      <c r="EP237" s="313">
        <v>1.0844</v>
      </c>
      <c r="EQ237" s="313">
        <v>1.0844</v>
      </c>
      <c r="ER237" s="313">
        <v>1.0844</v>
      </c>
      <c r="ES237" s="313">
        <v>1.0844</v>
      </c>
      <c r="ET237" s="313">
        <v>1.0844</v>
      </c>
      <c r="EU237" s="313">
        <v>1.0844</v>
      </c>
      <c r="EV237" s="313">
        <v>1.0844</v>
      </c>
      <c r="EW237" s="313">
        <v>1.0844</v>
      </c>
      <c r="EX237" s="313">
        <v>1.0844</v>
      </c>
      <c r="EY237" s="313">
        <v>1.0844</v>
      </c>
      <c r="EZ237" s="313">
        <v>1.0844</v>
      </c>
      <c r="FA237" s="313">
        <v>1.0844</v>
      </c>
      <c r="FB237" s="313">
        <v>1.0844</v>
      </c>
      <c r="FC237" s="313">
        <v>1.0844</v>
      </c>
      <c r="FD237" s="313">
        <v>1.0844</v>
      </c>
      <c r="FE237" s="313">
        <v>1.0844</v>
      </c>
      <c r="FF237" s="313">
        <v>1.0844</v>
      </c>
      <c r="FG237" s="313">
        <v>1.0844</v>
      </c>
      <c r="FH237" s="313">
        <v>1.0844</v>
      </c>
      <c r="FI237" s="313">
        <v>1.0844</v>
      </c>
      <c r="FJ237" s="313">
        <v>1.0844</v>
      </c>
      <c r="FK237" s="313">
        <v>1.0844</v>
      </c>
      <c r="FL237" s="313">
        <v>1.0844</v>
      </c>
      <c r="FM237" s="313">
        <v>1.0844</v>
      </c>
      <c r="FN237" s="313">
        <v>1.0844</v>
      </c>
      <c r="FO237" s="313">
        <v>1.0844</v>
      </c>
      <c r="FP237" s="313">
        <v>1.0844</v>
      </c>
      <c r="FQ237" s="313">
        <v>1.0844</v>
      </c>
      <c r="FR237" s="313">
        <v>1.0844</v>
      </c>
      <c r="FS237" s="313">
        <v>1.0844</v>
      </c>
      <c r="FT237" s="313">
        <v>1.0844</v>
      </c>
      <c r="FU237" s="313">
        <v>1.0844</v>
      </c>
      <c r="FV237" s="313">
        <v>1.0844</v>
      </c>
      <c r="FW237" s="313">
        <v>1.0844</v>
      </c>
      <c r="FX237" s="313">
        <v>1.0844</v>
      </c>
      <c r="FY237" s="313">
        <v>1.0844</v>
      </c>
      <c r="FZ237" s="313">
        <v>1.0844</v>
      </c>
      <c r="GA237" s="313">
        <v>1.0844</v>
      </c>
      <c r="GB237" s="313">
        <v>1.0844</v>
      </c>
      <c r="GC237" s="313">
        <v>1.0844</v>
      </c>
      <c r="GD237" s="313">
        <v>1.0844</v>
      </c>
      <c r="GE237" s="313">
        <v>1.0844</v>
      </c>
      <c r="GF237" s="313">
        <v>1.0844</v>
      </c>
      <c r="GG237" s="313">
        <v>1.0844</v>
      </c>
      <c r="GH237" s="313">
        <v>1.0844</v>
      </c>
      <c r="GI237" s="313">
        <v>1.0844</v>
      </c>
      <c r="GJ237" s="313">
        <v>1.0844</v>
      </c>
      <c r="GK237" s="313">
        <v>1.0844</v>
      </c>
      <c r="GL237" s="313">
        <v>1.0844</v>
      </c>
      <c r="GM237" s="313">
        <v>1.0844</v>
      </c>
      <c r="GN237" s="313">
        <v>1.0844</v>
      </c>
      <c r="GO237" s="313">
        <v>1.0844</v>
      </c>
      <c r="GP237" s="313">
        <v>1.0844</v>
      </c>
      <c r="GQ237" s="313">
        <v>1.0844</v>
      </c>
      <c r="GR237" s="316">
        <v>1.0844</v>
      </c>
      <c r="GS237" s="316">
        <v>1.0844</v>
      </c>
      <c r="GT237" s="316">
        <v>1.0844</v>
      </c>
      <c r="GU237" s="316">
        <v>1.0844</v>
      </c>
      <c r="GV237" s="316">
        <v>1.0844</v>
      </c>
      <c r="GW237" s="316">
        <v>1.0844</v>
      </c>
      <c r="GX237" s="316">
        <v>1.0844</v>
      </c>
      <c r="GY237" s="316">
        <v>1.0844</v>
      </c>
      <c r="GZ237" s="316">
        <v>1.0844</v>
      </c>
      <c r="HA237" s="316">
        <v>1.0844</v>
      </c>
      <c r="HB237" s="316">
        <v>1.0844</v>
      </c>
      <c r="HC237" s="316">
        <v>1.0844</v>
      </c>
      <c r="HD237" s="316">
        <v>1.0844</v>
      </c>
      <c r="HE237" s="291">
        <v>1.0844</v>
      </c>
      <c r="HF237" s="291">
        <v>1.0844</v>
      </c>
      <c r="HG237" s="291"/>
      <c r="HH237" s="291"/>
      <c r="HI237" s="291"/>
      <c r="HJ237" s="291"/>
      <c r="HK237" s="291"/>
      <c r="HL237" s="291"/>
      <c r="HM237" s="291"/>
      <c r="HN237" s="291"/>
      <c r="HO237" s="291"/>
      <c r="HP237" s="291"/>
      <c r="HQ237" s="291"/>
    </row>
    <row r="238" ht="12.0" customHeight="1">
      <c r="A238" s="281"/>
      <c r="B238" s="315">
        <f t="shared" ref="B238:B246" si="2147">B237+1</f>
        <v>2</v>
      </c>
      <c r="C238" s="307">
        <f t="array" ref="C238:HF238">transpose(AB$6:AB$217)</f>
        <v>1.0844</v>
      </c>
      <c r="D238" s="310">
        <v>1.0844</v>
      </c>
      <c r="E238" s="311">
        <v>1.0844</v>
      </c>
      <c r="F238" s="310">
        <v>1.0844</v>
      </c>
      <c r="G238" s="312">
        <v>1.0844</v>
      </c>
      <c r="H238" s="313">
        <v>1.0844</v>
      </c>
      <c r="I238" s="309">
        <v>1.0844</v>
      </c>
      <c r="J238" s="314">
        <v>1.0844</v>
      </c>
      <c r="K238" s="314">
        <v>1.0844</v>
      </c>
      <c r="L238" s="314">
        <v>1.0844</v>
      </c>
      <c r="M238" s="314">
        <v>1.0844</v>
      </c>
      <c r="N238" s="314">
        <v>1.0844</v>
      </c>
      <c r="O238" s="314">
        <v>1.0844</v>
      </c>
      <c r="P238" s="313">
        <v>1.0844</v>
      </c>
      <c r="Q238" s="313">
        <v>1.0844</v>
      </c>
      <c r="R238" s="313">
        <v>1.0844</v>
      </c>
      <c r="S238" s="313">
        <v>1.0844</v>
      </c>
      <c r="T238" s="313">
        <v>1.0844</v>
      </c>
      <c r="U238" s="313">
        <v>1.0844</v>
      </c>
      <c r="V238" s="308">
        <v>1.0844</v>
      </c>
      <c r="W238" s="313">
        <v>1.0844</v>
      </c>
      <c r="X238" s="313">
        <v>1.0844</v>
      </c>
      <c r="Y238" s="313">
        <v>1.0844</v>
      </c>
      <c r="Z238" s="313">
        <v>1.0844</v>
      </c>
      <c r="AA238" s="313">
        <v>1.0844</v>
      </c>
      <c r="AB238" s="313">
        <v>1.0844</v>
      </c>
      <c r="AC238" s="313">
        <v>1.0844</v>
      </c>
      <c r="AD238" s="313">
        <v>1.0844</v>
      </c>
      <c r="AE238" s="313">
        <v>1.0844</v>
      </c>
      <c r="AF238" s="313">
        <v>1.0844</v>
      </c>
      <c r="AG238" s="313">
        <v>1.0844</v>
      </c>
      <c r="AH238" s="313">
        <v>1.0844</v>
      </c>
      <c r="AI238" s="313">
        <v>1.0844</v>
      </c>
      <c r="AJ238" s="313">
        <v>1.0844</v>
      </c>
      <c r="AK238" s="313">
        <v>1.0844</v>
      </c>
      <c r="AL238" s="313">
        <v>1.0844</v>
      </c>
      <c r="AM238" s="313">
        <v>1.0844</v>
      </c>
      <c r="AN238" s="313">
        <v>1.0844</v>
      </c>
      <c r="AO238" s="313">
        <v>1.0844</v>
      </c>
      <c r="AP238" s="313">
        <v>1.0844</v>
      </c>
      <c r="AQ238" s="313">
        <v>1.0844</v>
      </c>
      <c r="AR238" s="313">
        <v>1.0844</v>
      </c>
      <c r="AS238" s="313">
        <v>1.0844</v>
      </c>
      <c r="AT238" s="313">
        <v>1.0844</v>
      </c>
      <c r="AU238" s="313">
        <v>1.0844</v>
      </c>
      <c r="AV238" s="313">
        <v>1.0844</v>
      </c>
      <c r="AW238" s="313">
        <v>1.0844</v>
      </c>
      <c r="AX238" s="313">
        <v>1.0844</v>
      </c>
      <c r="AY238" s="313">
        <v>1.0844</v>
      </c>
      <c r="AZ238" s="313">
        <v>1.0844</v>
      </c>
      <c r="BA238" s="313">
        <v>1.0844</v>
      </c>
      <c r="BB238" s="313">
        <v>1.0844</v>
      </c>
      <c r="BC238" s="313">
        <v>1.0844</v>
      </c>
      <c r="BD238" s="313">
        <v>1.0844</v>
      </c>
      <c r="BE238" s="313">
        <v>1.0844</v>
      </c>
      <c r="BF238" s="313">
        <v>1.0844</v>
      </c>
      <c r="BG238" s="313">
        <v>1.0844</v>
      </c>
      <c r="BH238" s="313">
        <v>1.0844</v>
      </c>
      <c r="BI238" s="313">
        <v>1.0844</v>
      </c>
      <c r="BJ238" s="313">
        <v>1.0844</v>
      </c>
      <c r="BK238" s="313">
        <v>1.0844</v>
      </c>
      <c r="BL238" s="313">
        <v>1.0844</v>
      </c>
      <c r="BM238" s="313">
        <v>1.0844</v>
      </c>
      <c r="BN238" s="313">
        <v>1.0844</v>
      </c>
      <c r="BO238" s="313">
        <v>1.0844</v>
      </c>
      <c r="BP238" s="313">
        <v>1.0844</v>
      </c>
      <c r="BQ238" s="313">
        <v>1.0844</v>
      </c>
      <c r="BR238" s="313">
        <v>1.0844</v>
      </c>
      <c r="BS238" s="313">
        <v>1.0844</v>
      </c>
      <c r="BT238" s="313">
        <v>1.0844</v>
      </c>
      <c r="BU238" s="313">
        <v>1.0844</v>
      </c>
      <c r="BV238" s="313">
        <v>1.0844</v>
      </c>
      <c r="BW238" s="313">
        <v>1.0844</v>
      </c>
      <c r="BX238" s="313">
        <v>1.0844</v>
      </c>
      <c r="BY238" s="313">
        <v>1.0844</v>
      </c>
      <c r="BZ238" s="313">
        <v>1.0844</v>
      </c>
      <c r="CA238" s="313">
        <v>1.0844</v>
      </c>
      <c r="CB238" s="313">
        <v>1.0844</v>
      </c>
      <c r="CC238" s="313">
        <v>1.0844</v>
      </c>
      <c r="CD238" s="313">
        <v>1.0844</v>
      </c>
      <c r="CE238" s="313">
        <v>1.0844</v>
      </c>
      <c r="CF238" s="313">
        <v>1.0844</v>
      </c>
      <c r="CG238" s="313">
        <v>1.0844</v>
      </c>
      <c r="CH238" s="313">
        <v>1.0844</v>
      </c>
      <c r="CI238" s="313">
        <v>1.0844</v>
      </c>
      <c r="CJ238" s="313">
        <v>1.0844</v>
      </c>
      <c r="CK238" s="313">
        <v>1.0844</v>
      </c>
      <c r="CL238" s="313">
        <v>1.0844</v>
      </c>
      <c r="CM238" s="313">
        <v>1.0844</v>
      </c>
      <c r="CN238" s="313">
        <v>1.0844</v>
      </c>
      <c r="CO238" s="313">
        <v>1.0844</v>
      </c>
      <c r="CP238" s="313">
        <v>1.0844</v>
      </c>
      <c r="CQ238" s="313">
        <v>1.0844</v>
      </c>
      <c r="CR238" s="313">
        <v>1.0844</v>
      </c>
      <c r="CS238" s="313">
        <v>1.0844</v>
      </c>
      <c r="CT238" s="313">
        <v>1.0844</v>
      </c>
      <c r="CU238" s="313">
        <v>1.0844</v>
      </c>
      <c r="CV238" s="313">
        <v>1.0844</v>
      </c>
      <c r="CW238" s="313">
        <v>1.0844</v>
      </c>
      <c r="CX238" s="313">
        <v>1.0844</v>
      </c>
      <c r="CY238" s="313">
        <v>1.0844</v>
      </c>
      <c r="CZ238" s="313">
        <v>1.0844</v>
      </c>
      <c r="DA238" s="313">
        <v>1.0844</v>
      </c>
      <c r="DB238" s="313">
        <v>1.0844</v>
      </c>
      <c r="DC238" s="313">
        <v>1.0844</v>
      </c>
      <c r="DD238" s="313">
        <v>1.0844</v>
      </c>
      <c r="DE238" s="313">
        <v>1.0844</v>
      </c>
      <c r="DF238" s="313">
        <v>1.0844</v>
      </c>
      <c r="DG238" s="313">
        <v>1.0844</v>
      </c>
      <c r="DH238" s="313">
        <v>1.0844</v>
      </c>
      <c r="DI238" s="313">
        <v>1.0844</v>
      </c>
      <c r="DJ238" s="313">
        <v>1.0844</v>
      </c>
      <c r="DK238" s="313">
        <v>1.0844</v>
      </c>
      <c r="DL238" s="313">
        <v>1.0844</v>
      </c>
      <c r="DM238" s="313">
        <v>1.0844</v>
      </c>
      <c r="DN238" s="313">
        <v>1.0844</v>
      </c>
      <c r="DO238" s="313">
        <v>1.0844</v>
      </c>
      <c r="DP238" s="313">
        <v>1.0844</v>
      </c>
      <c r="DQ238" s="313">
        <v>1.0844</v>
      </c>
      <c r="DR238" s="313">
        <v>1.0844</v>
      </c>
      <c r="DS238" s="313">
        <v>1.0844</v>
      </c>
      <c r="DT238" s="313">
        <v>1.0844</v>
      </c>
      <c r="DU238" s="313">
        <v>1.0844</v>
      </c>
      <c r="DV238" s="313">
        <v>1.0844</v>
      </c>
      <c r="DW238" s="313">
        <v>1.0844</v>
      </c>
      <c r="DX238" s="313">
        <v>1.0844</v>
      </c>
      <c r="DY238" s="313">
        <v>1.0844</v>
      </c>
      <c r="DZ238" s="313">
        <v>1.0844</v>
      </c>
      <c r="EA238" s="313">
        <v>1.0844</v>
      </c>
      <c r="EB238" s="313">
        <v>1.0844</v>
      </c>
      <c r="EC238" s="313">
        <v>1.0844</v>
      </c>
      <c r="ED238" s="313">
        <v>1.0844</v>
      </c>
      <c r="EE238" s="313">
        <v>1.0844</v>
      </c>
      <c r="EF238" s="313">
        <v>1.0844</v>
      </c>
      <c r="EG238" s="313">
        <v>1.0844</v>
      </c>
      <c r="EH238" s="313">
        <v>1.0844</v>
      </c>
      <c r="EI238" s="313">
        <v>1.0844</v>
      </c>
      <c r="EJ238" s="313">
        <v>1.0844</v>
      </c>
      <c r="EK238" s="313">
        <v>1.0844</v>
      </c>
      <c r="EL238" s="313">
        <v>1.0844</v>
      </c>
      <c r="EM238" s="313">
        <v>1.0844</v>
      </c>
      <c r="EN238" s="313">
        <v>1.0844</v>
      </c>
      <c r="EO238" s="313">
        <v>1.0844</v>
      </c>
      <c r="EP238" s="313">
        <v>1.0844</v>
      </c>
      <c r="EQ238" s="313">
        <v>1.0844</v>
      </c>
      <c r="ER238" s="313">
        <v>1.0844</v>
      </c>
      <c r="ES238" s="313">
        <v>1.0844</v>
      </c>
      <c r="ET238" s="313">
        <v>1.0844</v>
      </c>
      <c r="EU238" s="313">
        <v>1.0844</v>
      </c>
      <c r="EV238" s="313">
        <v>1.0844</v>
      </c>
      <c r="EW238" s="313">
        <v>1.0844</v>
      </c>
      <c r="EX238" s="313">
        <v>1.0844</v>
      </c>
      <c r="EY238" s="313">
        <v>1.0844</v>
      </c>
      <c r="EZ238" s="313">
        <v>1.0844</v>
      </c>
      <c r="FA238" s="313">
        <v>1.0844</v>
      </c>
      <c r="FB238" s="313">
        <v>1.0844</v>
      </c>
      <c r="FC238" s="313">
        <v>1.0844</v>
      </c>
      <c r="FD238" s="313">
        <v>1.0844</v>
      </c>
      <c r="FE238" s="313">
        <v>1.0844</v>
      </c>
      <c r="FF238" s="313">
        <v>1.0844</v>
      </c>
      <c r="FG238" s="313">
        <v>1.0844</v>
      </c>
      <c r="FH238" s="313">
        <v>1.0844</v>
      </c>
      <c r="FI238" s="313">
        <v>1.0844</v>
      </c>
      <c r="FJ238" s="313">
        <v>1.0844</v>
      </c>
      <c r="FK238" s="313">
        <v>1.0844</v>
      </c>
      <c r="FL238" s="313">
        <v>1.0844</v>
      </c>
      <c r="FM238" s="313">
        <v>1.0844</v>
      </c>
      <c r="FN238" s="313">
        <v>1.0844</v>
      </c>
      <c r="FO238" s="313">
        <v>1.0844</v>
      </c>
      <c r="FP238" s="313">
        <v>1.0844</v>
      </c>
      <c r="FQ238" s="313">
        <v>1.0844</v>
      </c>
      <c r="FR238" s="313">
        <v>1.0844</v>
      </c>
      <c r="FS238" s="313">
        <v>1.0844</v>
      </c>
      <c r="FT238" s="313">
        <v>1.0844</v>
      </c>
      <c r="FU238" s="313">
        <v>1.0844</v>
      </c>
      <c r="FV238" s="313">
        <v>1.0844</v>
      </c>
      <c r="FW238" s="313">
        <v>1.0844</v>
      </c>
      <c r="FX238" s="313">
        <v>1.0844</v>
      </c>
      <c r="FY238" s="313">
        <v>1.0844</v>
      </c>
      <c r="FZ238" s="313">
        <v>1.0844</v>
      </c>
      <c r="GA238" s="313">
        <v>1.0844</v>
      </c>
      <c r="GB238" s="313">
        <v>1.0844</v>
      </c>
      <c r="GC238" s="313">
        <v>1.0844</v>
      </c>
      <c r="GD238" s="313">
        <v>1.0844</v>
      </c>
      <c r="GE238" s="313">
        <v>1.0844</v>
      </c>
      <c r="GF238" s="313">
        <v>1.0844</v>
      </c>
      <c r="GG238" s="313">
        <v>1.0844</v>
      </c>
      <c r="GH238" s="313">
        <v>1.0844</v>
      </c>
      <c r="GI238" s="313">
        <v>1.0844</v>
      </c>
      <c r="GJ238" s="313">
        <v>1.0844</v>
      </c>
      <c r="GK238" s="313">
        <v>1.0844</v>
      </c>
      <c r="GL238" s="313">
        <v>1.0844</v>
      </c>
      <c r="GM238" s="313">
        <v>1.0844</v>
      </c>
      <c r="GN238" s="313">
        <v>1.0844</v>
      </c>
      <c r="GO238" s="313">
        <v>1.0844</v>
      </c>
      <c r="GP238" s="313">
        <v>1.0844</v>
      </c>
      <c r="GQ238" s="313">
        <v>1.0844</v>
      </c>
      <c r="GR238" s="316">
        <v>1.0844</v>
      </c>
      <c r="GS238" s="316">
        <v>1.0844</v>
      </c>
      <c r="GT238" s="316">
        <v>1.0844</v>
      </c>
      <c r="GU238" s="316">
        <v>1.0844</v>
      </c>
      <c r="GV238" s="316">
        <v>1.0844</v>
      </c>
      <c r="GW238" s="316">
        <v>1.0844</v>
      </c>
      <c r="GX238" s="316">
        <v>1.0844</v>
      </c>
      <c r="GY238" s="316">
        <v>1.0844</v>
      </c>
      <c r="GZ238" s="316">
        <v>1.0844</v>
      </c>
      <c r="HA238" s="316">
        <v>1.0844</v>
      </c>
      <c r="HB238" s="316">
        <v>1.0844</v>
      </c>
      <c r="HC238" s="316">
        <v>1.0844</v>
      </c>
      <c r="HD238" s="316">
        <v>1.0844</v>
      </c>
      <c r="HE238" s="291">
        <v>1.0844</v>
      </c>
      <c r="HF238" s="291">
        <v>1.0844</v>
      </c>
      <c r="HG238" s="291"/>
      <c r="HH238" s="291"/>
      <c r="HI238" s="291"/>
      <c r="HJ238" s="291"/>
      <c r="HK238" s="291"/>
      <c r="HL238" s="291"/>
      <c r="HM238" s="291"/>
      <c r="HN238" s="291"/>
      <c r="HO238" s="291"/>
      <c r="HP238" s="291"/>
      <c r="HQ238" s="291"/>
    </row>
    <row r="239" ht="12.0" customHeight="1">
      <c r="A239" s="281"/>
      <c r="B239" s="315">
        <f t="shared" si="2147"/>
        <v>3</v>
      </c>
      <c r="C239" s="307">
        <f t="array" ref="C239:HF239">transpose(AF$6:AF$217)</f>
        <v>1.0844</v>
      </c>
      <c r="D239" s="310">
        <v>1.0844</v>
      </c>
      <c r="E239" s="311">
        <v>1.0844</v>
      </c>
      <c r="F239" s="310">
        <v>1.0844</v>
      </c>
      <c r="G239" s="312">
        <v>1.0844</v>
      </c>
      <c r="H239" s="313">
        <v>1.0844</v>
      </c>
      <c r="I239" s="309">
        <v>1.0844</v>
      </c>
      <c r="J239" s="314">
        <v>1.0844</v>
      </c>
      <c r="K239" s="314">
        <v>1.0844</v>
      </c>
      <c r="L239" s="314">
        <v>1.0844</v>
      </c>
      <c r="M239" s="314">
        <v>1.0844</v>
      </c>
      <c r="N239" s="314">
        <v>1.0844</v>
      </c>
      <c r="O239" s="314">
        <v>1.0844</v>
      </c>
      <c r="P239" s="313">
        <v>1.0844</v>
      </c>
      <c r="Q239" s="313">
        <v>1.0844</v>
      </c>
      <c r="R239" s="313">
        <v>1.0844</v>
      </c>
      <c r="S239" s="313">
        <v>1.0844</v>
      </c>
      <c r="T239" s="313">
        <v>1.0844</v>
      </c>
      <c r="U239" s="313">
        <v>1.0844</v>
      </c>
      <c r="V239" s="308">
        <v>1.0844</v>
      </c>
      <c r="W239" s="313">
        <v>1.0844</v>
      </c>
      <c r="X239" s="313">
        <v>1.0844</v>
      </c>
      <c r="Y239" s="313">
        <v>1.0844</v>
      </c>
      <c r="Z239" s="313">
        <v>1.0844</v>
      </c>
      <c r="AA239" s="313">
        <v>1.0844</v>
      </c>
      <c r="AB239" s="313">
        <v>1.0844</v>
      </c>
      <c r="AC239" s="313">
        <v>1.0844</v>
      </c>
      <c r="AD239" s="313">
        <v>1.0844</v>
      </c>
      <c r="AE239" s="313">
        <v>1.0844</v>
      </c>
      <c r="AF239" s="313">
        <v>1.0844</v>
      </c>
      <c r="AG239" s="313">
        <v>1.0844</v>
      </c>
      <c r="AH239" s="313">
        <v>1.0844</v>
      </c>
      <c r="AI239" s="313">
        <v>1.0844</v>
      </c>
      <c r="AJ239" s="313">
        <v>1.0844</v>
      </c>
      <c r="AK239" s="313">
        <v>1.0844</v>
      </c>
      <c r="AL239" s="313">
        <v>1.0844</v>
      </c>
      <c r="AM239" s="313">
        <v>1.0844</v>
      </c>
      <c r="AN239" s="313">
        <v>1.0844</v>
      </c>
      <c r="AO239" s="313">
        <v>1.0844</v>
      </c>
      <c r="AP239" s="313">
        <v>1.0844</v>
      </c>
      <c r="AQ239" s="313">
        <v>1.0844</v>
      </c>
      <c r="AR239" s="313">
        <v>1.0844</v>
      </c>
      <c r="AS239" s="313">
        <v>1.0844</v>
      </c>
      <c r="AT239" s="313">
        <v>1.0844</v>
      </c>
      <c r="AU239" s="313">
        <v>1.0844</v>
      </c>
      <c r="AV239" s="313">
        <v>1.0844</v>
      </c>
      <c r="AW239" s="313">
        <v>1.0844</v>
      </c>
      <c r="AX239" s="313">
        <v>1.0844</v>
      </c>
      <c r="AY239" s="313">
        <v>1.0844</v>
      </c>
      <c r="AZ239" s="313">
        <v>1.0844</v>
      </c>
      <c r="BA239" s="313">
        <v>1.0844</v>
      </c>
      <c r="BB239" s="313">
        <v>1.0844</v>
      </c>
      <c r="BC239" s="313">
        <v>1.0844</v>
      </c>
      <c r="BD239" s="313">
        <v>1.0844</v>
      </c>
      <c r="BE239" s="313">
        <v>1.0844</v>
      </c>
      <c r="BF239" s="313">
        <v>1.0844</v>
      </c>
      <c r="BG239" s="313">
        <v>1.0844</v>
      </c>
      <c r="BH239" s="313">
        <v>1.0844</v>
      </c>
      <c r="BI239" s="313">
        <v>1.0844</v>
      </c>
      <c r="BJ239" s="313">
        <v>1.0844</v>
      </c>
      <c r="BK239" s="313">
        <v>1.0844</v>
      </c>
      <c r="BL239" s="313">
        <v>1.0844</v>
      </c>
      <c r="BM239" s="313">
        <v>1.0844</v>
      </c>
      <c r="BN239" s="313">
        <v>1.0844</v>
      </c>
      <c r="BO239" s="313">
        <v>1.0844</v>
      </c>
      <c r="BP239" s="313">
        <v>1.0844</v>
      </c>
      <c r="BQ239" s="313">
        <v>1.0844</v>
      </c>
      <c r="BR239" s="313">
        <v>1.0844</v>
      </c>
      <c r="BS239" s="313">
        <v>1.0844</v>
      </c>
      <c r="BT239" s="313">
        <v>1.0844</v>
      </c>
      <c r="BU239" s="313">
        <v>1.0844</v>
      </c>
      <c r="BV239" s="313">
        <v>1.0844</v>
      </c>
      <c r="BW239" s="313">
        <v>1.0844</v>
      </c>
      <c r="BX239" s="313">
        <v>1.0844</v>
      </c>
      <c r="BY239" s="313">
        <v>1.0844</v>
      </c>
      <c r="BZ239" s="313">
        <v>1.0844</v>
      </c>
      <c r="CA239" s="313">
        <v>1.0844</v>
      </c>
      <c r="CB239" s="313">
        <v>1.0844</v>
      </c>
      <c r="CC239" s="313">
        <v>1.0844</v>
      </c>
      <c r="CD239" s="313">
        <v>1.0844</v>
      </c>
      <c r="CE239" s="313">
        <v>1.0844</v>
      </c>
      <c r="CF239" s="313">
        <v>1.0844</v>
      </c>
      <c r="CG239" s="313">
        <v>1.0844</v>
      </c>
      <c r="CH239" s="313">
        <v>1.0844</v>
      </c>
      <c r="CI239" s="313">
        <v>1.0844</v>
      </c>
      <c r="CJ239" s="313">
        <v>1.0844</v>
      </c>
      <c r="CK239" s="313">
        <v>1.0844</v>
      </c>
      <c r="CL239" s="313">
        <v>1.0844</v>
      </c>
      <c r="CM239" s="313">
        <v>1.0844</v>
      </c>
      <c r="CN239" s="313">
        <v>1.0844</v>
      </c>
      <c r="CO239" s="313">
        <v>1.0844</v>
      </c>
      <c r="CP239" s="313">
        <v>1.0844</v>
      </c>
      <c r="CQ239" s="313">
        <v>1.0844</v>
      </c>
      <c r="CR239" s="313">
        <v>1.0844</v>
      </c>
      <c r="CS239" s="313">
        <v>1.0844</v>
      </c>
      <c r="CT239" s="313">
        <v>1.0844</v>
      </c>
      <c r="CU239" s="313">
        <v>1.0844</v>
      </c>
      <c r="CV239" s="313">
        <v>1.0844</v>
      </c>
      <c r="CW239" s="313">
        <v>1.0844</v>
      </c>
      <c r="CX239" s="313">
        <v>1.0844</v>
      </c>
      <c r="CY239" s="313">
        <v>1.0844</v>
      </c>
      <c r="CZ239" s="313">
        <v>1.0844</v>
      </c>
      <c r="DA239" s="313">
        <v>1.0844</v>
      </c>
      <c r="DB239" s="313">
        <v>1.0844</v>
      </c>
      <c r="DC239" s="313">
        <v>1.0844</v>
      </c>
      <c r="DD239" s="313">
        <v>1.0844</v>
      </c>
      <c r="DE239" s="313">
        <v>1.0844</v>
      </c>
      <c r="DF239" s="313">
        <v>1.0844</v>
      </c>
      <c r="DG239" s="313">
        <v>1.0844</v>
      </c>
      <c r="DH239" s="313">
        <v>1.0844</v>
      </c>
      <c r="DI239" s="313">
        <v>1.0844</v>
      </c>
      <c r="DJ239" s="313">
        <v>1.0844</v>
      </c>
      <c r="DK239" s="313">
        <v>1.0844</v>
      </c>
      <c r="DL239" s="313">
        <v>1.0844</v>
      </c>
      <c r="DM239" s="313">
        <v>1.0844</v>
      </c>
      <c r="DN239" s="313">
        <v>1.0844</v>
      </c>
      <c r="DO239" s="313">
        <v>1.0844</v>
      </c>
      <c r="DP239" s="313">
        <v>1.0844</v>
      </c>
      <c r="DQ239" s="313">
        <v>1.0844</v>
      </c>
      <c r="DR239" s="313">
        <v>1.0844</v>
      </c>
      <c r="DS239" s="313">
        <v>1.0844</v>
      </c>
      <c r="DT239" s="313">
        <v>1.0844</v>
      </c>
      <c r="DU239" s="313">
        <v>1.0844</v>
      </c>
      <c r="DV239" s="313">
        <v>1.0844</v>
      </c>
      <c r="DW239" s="313">
        <v>1.0844</v>
      </c>
      <c r="DX239" s="313">
        <v>1.0844</v>
      </c>
      <c r="DY239" s="313">
        <v>1.0844</v>
      </c>
      <c r="DZ239" s="313">
        <v>1.0844</v>
      </c>
      <c r="EA239" s="313">
        <v>1.0844</v>
      </c>
      <c r="EB239" s="313">
        <v>1.0844</v>
      </c>
      <c r="EC239" s="313">
        <v>1.0844</v>
      </c>
      <c r="ED239" s="313">
        <v>1.0844</v>
      </c>
      <c r="EE239" s="313">
        <v>1.0844</v>
      </c>
      <c r="EF239" s="313">
        <v>1.0844</v>
      </c>
      <c r="EG239" s="313">
        <v>1.0844</v>
      </c>
      <c r="EH239" s="313">
        <v>1.0844</v>
      </c>
      <c r="EI239" s="313">
        <v>1.0844</v>
      </c>
      <c r="EJ239" s="313">
        <v>1.0844</v>
      </c>
      <c r="EK239" s="313">
        <v>1.0844</v>
      </c>
      <c r="EL239" s="313">
        <v>1.0844</v>
      </c>
      <c r="EM239" s="313">
        <v>1.0844</v>
      </c>
      <c r="EN239" s="313">
        <v>1.0844</v>
      </c>
      <c r="EO239" s="313">
        <v>1.0844</v>
      </c>
      <c r="EP239" s="313">
        <v>1.0844</v>
      </c>
      <c r="EQ239" s="313">
        <v>1.0844</v>
      </c>
      <c r="ER239" s="313">
        <v>1.0844</v>
      </c>
      <c r="ES239" s="313">
        <v>1.0844</v>
      </c>
      <c r="ET239" s="313">
        <v>1.0844</v>
      </c>
      <c r="EU239" s="313">
        <v>1.0844</v>
      </c>
      <c r="EV239" s="313">
        <v>1.0844</v>
      </c>
      <c r="EW239" s="313">
        <v>1.0844</v>
      </c>
      <c r="EX239" s="313">
        <v>1.0844</v>
      </c>
      <c r="EY239" s="313">
        <v>1.0844</v>
      </c>
      <c r="EZ239" s="313">
        <v>1.0844</v>
      </c>
      <c r="FA239" s="313">
        <v>1.0844</v>
      </c>
      <c r="FB239" s="313">
        <v>1.0844</v>
      </c>
      <c r="FC239" s="313">
        <v>1.0844</v>
      </c>
      <c r="FD239" s="313">
        <v>1.0844</v>
      </c>
      <c r="FE239" s="313">
        <v>1.0844</v>
      </c>
      <c r="FF239" s="313">
        <v>1.0844</v>
      </c>
      <c r="FG239" s="313">
        <v>1.0844</v>
      </c>
      <c r="FH239" s="313">
        <v>1.0844</v>
      </c>
      <c r="FI239" s="313">
        <v>1.0844</v>
      </c>
      <c r="FJ239" s="313">
        <v>1.0844</v>
      </c>
      <c r="FK239" s="313">
        <v>1.0844</v>
      </c>
      <c r="FL239" s="313">
        <v>1.0844</v>
      </c>
      <c r="FM239" s="313">
        <v>1.0844</v>
      </c>
      <c r="FN239" s="313">
        <v>1.0844</v>
      </c>
      <c r="FO239" s="313">
        <v>1.0844</v>
      </c>
      <c r="FP239" s="313">
        <v>1.0844</v>
      </c>
      <c r="FQ239" s="313">
        <v>1.0844</v>
      </c>
      <c r="FR239" s="313">
        <v>1.0844</v>
      </c>
      <c r="FS239" s="313">
        <v>1.0844</v>
      </c>
      <c r="FT239" s="313">
        <v>1.0844</v>
      </c>
      <c r="FU239" s="313">
        <v>1.0844</v>
      </c>
      <c r="FV239" s="313">
        <v>1.0844</v>
      </c>
      <c r="FW239" s="313">
        <v>1.0844</v>
      </c>
      <c r="FX239" s="313">
        <v>1.0844</v>
      </c>
      <c r="FY239" s="313">
        <v>1.0844</v>
      </c>
      <c r="FZ239" s="313">
        <v>1.0844</v>
      </c>
      <c r="GA239" s="313">
        <v>1.0844</v>
      </c>
      <c r="GB239" s="313">
        <v>1.0844</v>
      </c>
      <c r="GC239" s="313">
        <v>1.0844</v>
      </c>
      <c r="GD239" s="313">
        <v>1.0844</v>
      </c>
      <c r="GE239" s="313">
        <v>1.0844</v>
      </c>
      <c r="GF239" s="313">
        <v>1.0844</v>
      </c>
      <c r="GG239" s="313">
        <v>1.0844</v>
      </c>
      <c r="GH239" s="313">
        <v>1.0844</v>
      </c>
      <c r="GI239" s="313">
        <v>1.0844</v>
      </c>
      <c r="GJ239" s="313">
        <v>1.0844</v>
      </c>
      <c r="GK239" s="313">
        <v>1.0844</v>
      </c>
      <c r="GL239" s="313">
        <v>1.0844</v>
      </c>
      <c r="GM239" s="313">
        <v>1.0844</v>
      </c>
      <c r="GN239" s="313">
        <v>1.0844</v>
      </c>
      <c r="GO239" s="313">
        <v>1.0844</v>
      </c>
      <c r="GP239" s="313">
        <v>1.0844</v>
      </c>
      <c r="GQ239" s="313">
        <v>1.0844</v>
      </c>
      <c r="GR239" s="316">
        <v>1.0844</v>
      </c>
      <c r="GS239" s="316">
        <v>1.0844</v>
      </c>
      <c r="GT239" s="316">
        <v>1.0844</v>
      </c>
      <c r="GU239" s="316">
        <v>1.0844</v>
      </c>
      <c r="GV239" s="316">
        <v>1.0844</v>
      </c>
      <c r="GW239" s="316">
        <v>1.0844</v>
      </c>
      <c r="GX239" s="316">
        <v>1.0844</v>
      </c>
      <c r="GY239" s="316">
        <v>1.0844</v>
      </c>
      <c r="GZ239" s="316">
        <v>1.0844</v>
      </c>
      <c r="HA239" s="316">
        <v>1.0844</v>
      </c>
      <c r="HB239" s="316">
        <v>1.0844</v>
      </c>
      <c r="HC239" s="316">
        <v>1.0844</v>
      </c>
      <c r="HD239" s="316">
        <v>1.0844</v>
      </c>
      <c r="HE239" s="291">
        <v>1.0844</v>
      </c>
      <c r="HF239" s="291">
        <v>1.0844</v>
      </c>
      <c r="HG239" s="291"/>
      <c r="HH239" s="291"/>
      <c r="HI239" s="291"/>
      <c r="HJ239" s="291"/>
      <c r="HK239" s="291"/>
      <c r="HL239" s="291"/>
      <c r="HM239" s="291"/>
      <c r="HN239" s="291"/>
      <c r="HO239" s="291"/>
      <c r="HP239" s="291"/>
      <c r="HQ239" s="291"/>
    </row>
    <row r="240" ht="12.0" customHeight="1">
      <c r="A240" s="281"/>
      <c r="B240" s="315">
        <f t="shared" si="2147"/>
        <v>4</v>
      </c>
      <c r="C240" s="307">
        <f t="array" ref="C240:HF240">transpose(AJ$6:AJ$217)</f>
        <v>1.0844</v>
      </c>
      <c r="D240" s="310">
        <v>1.0844</v>
      </c>
      <c r="E240" s="311">
        <v>1.0844</v>
      </c>
      <c r="F240" s="310">
        <v>1.0844</v>
      </c>
      <c r="G240" s="312">
        <v>1.0844</v>
      </c>
      <c r="H240" s="313">
        <v>1.0844</v>
      </c>
      <c r="I240" s="309">
        <v>1.0844</v>
      </c>
      <c r="J240" s="314">
        <v>1.0844</v>
      </c>
      <c r="K240" s="314">
        <v>1.0844</v>
      </c>
      <c r="L240" s="314">
        <v>1.0844</v>
      </c>
      <c r="M240" s="314">
        <v>1.0844</v>
      </c>
      <c r="N240" s="314">
        <v>1.0844</v>
      </c>
      <c r="O240" s="314">
        <v>1.0844</v>
      </c>
      <c r="P240" s="313">
        <v>1.0844</v>
      </c>
      <c r="Q240" s="313">
        <v>1.0844</v>
      </c>
      <c r="R240" s="313">
        <v>1.0844</v>
      </c>
      <c r="S240" s="313">
        <v>1.0844</v>
      </c>
      <c r="T240" s="313">
        <v>1.0844</v>
      </c>
      <c r="U240" s="313">
        <v>1.0844</v>
      </c>
      <c r="V240" s="308">
        <v>1.0844</v>
      </c>
      <c r="W240" s="313">
        <v>1.0844</v>
      </c>
      <c r="X240" s="313">
        <v>1.0844</v>
      </c>
      <c r="Y240" s="313">
        <v>1.0844</v>
      </c>
      <c r="Z240" s="313">
        <v>1.0844</v>
      </c>
      <c r="AA240" s="313">
        <v>1.0844</v>
      </c>
      <c r="AB240" s="313">
        <v>1.0844</v>
      </c>
      <c r="AC240" s="313">
        <v>1.0844</v>
      </c>
      <c r="AD240" s="313">
        <v>1.0844</v>
      </c>
      <c r="AE240" s="313">
        <v>1.0844</v>
      </c>
      <c r="AF240" s="313">
        <v>1.0844</v>
      </c>
      <c r="AG240" s="313">
        <v>1.0844</v>
      </c>
      <c r="AH240" s="313">
        <v>1.0844</v>
      </c>
      <c r="AI240" s="313">
        <v>1.0844</v>
      </c>
      <c r="AJ240" s="313">
        <v>1.0844</v>
      </c>
      <c r="AK240" s="313">
        <v>1.0844</v>
      </c>
      <c r="AL240" s="313">
        <v>1.0844</v>
      </c>
      <c r="AM240" s="313">
        <v>1.0844</v>
      </c>
      <c r="AN240" s="313">
        <v>1.0844</v>
      </c>
      <c r="AO240" s="313">
        <v>1.0844</v>
      </c>
      <c r="AP240" s="313">
        <v>1.0844</v>
      </c>
      <c r="AQ240" s="313">
        <v>1.0844</v>
      </c>
      <c r="AR240" s="313">
        <v>1.0844</v>
      </c>
      <c r="AS240" s="313">
        <v>1.0844</v>
      </c>
      <c r="AT240" s="313">
        <v>1.0844</v>
      </c>
      <c r="AU240" s="313">
        <v>1.0844</v>
      </c>
      <c r="AV240" s="313">
        <v>1.0844</v>
      </c>
      <c r="AW240" s="313">
        <v>1.0844</v>
      </c>
      <c r="AX240" s="313">
        <v>1.0844</v>
      </c>
      <c r="AY240" s="313">
        <v>1.0844</v>
      </c>
      <c r="AZ240" s="313">
        <v>1.0844</v>
      </c>
      <c r="BA240" s="313">
        <v>1.0844</v>
      </c>
      <c r="BB240" s="313">
        <v>1.0844</v>
      </c>
      <c r="BC240" s="313">
        <v>1.0844</v>
      </c>
      <c r="BD240" s="313">
        <v>1.0844</v>
      </c>
      <c r="BE240" s="313">
        <v>1.0844</v>
      </c>
      <c r="BF240" s="313">
        <v>1.0844</v>
      </c>
      <c r="BG240" s="313">
        <v>1.0844</v>
      </c>
      <c r="BH240" s="313">
        <v>1.0844</v>
      </c>
      <c r="BI240" s="313">
        <v>1.0844</v>
      </c>
      <c r="BJ240" s="313">
        <v>1.0844</v>
      </c>
      <c r="BK240" s="313">
        <v>1.0844</v>
      </c>
      <c r="BL240" s="313">
        <v>1.0844</v>
      </c>
      <c r="BM240" s="313">
        <v>1.0844</v>
      </c>
      <c r="BN240" s="313">
        <v>1.0844</v>
      </c>
      <c r="BO240" s="313">
        <v>1.0844</v>
      </c>
      <c r="BP240" s="313">
        <v>1.0844</v>
      </c>
      <c r="BQ240" s="313">
        <v>1.0844</v>
      </c>
      <c r="BR240" s="313">
        <v>1.0844</v>
      </c>
      <c r="BS240" s="313">
        <v>1.0844</v>
      </c>
      <c r="BT240" s="313">
        <v>1.0844</v>
      </c>
      <c r="BU240" s="313">
        <v>1.0844</v>
      </c>
      <c r="BV240" s="313">
        <v>1.0844</v>
      </c>
      <c r="BW240" s="313">
        <v>1.0844</v>
      </c>
      <c r="BX240" s="313">
        <v>1.0844</v>
      </c>
      <c r="BY240" s="313">
        <v>1.0844</v>
      </c>
      <c r="BZ240" s="313">
        <v>1.0844</v>
      </c>
      <c r="CA240" s="313">
        <v>1.0844</v>
      </c>
      <c r="CB240" s="313">
        <v>1.0844</v>
      </c>
      <c r="CC240" s="313">
        <v>1.0844</v>
      </c>
      <c r="CD240" s="313">
        <v>1.0844</v>
      </c>
      <c r="CE240" s="313">
        <v>1.0844</v>
      </c>
      <c r="CF240" s="313">
        <v>1.0844</v>
      </c>
      <c r="CG240" s="313">
        <v>1.0844</v>
      </c>
      <c r="CH240" s="313">
        <v>1.0844</v>
      </c>
      <c r="CI240" s="313">
        <v>1.0844</v>
      </c>
      <c r="CJ240" s="313">
        <v>1.0844</v>
      </c>
      <c r="CK240" s="313">
        <v>1.0844</v>
      </c>
      <c r="CL240" s="313">
        <v>1.0844</v>
      </c>
      <c r="CM240" s="313">
        <v>1.0844</v>
      </c>
      <c r="CN240" s="313">
        <v>1.0844</v>
      </c>
      <c r="CO240" s="313">
        <v>1.0844</v>
      </c>
      <c r="CP240" s="313">
        <v>1.0844</v>
      </c>
      <c r="CQ240" s="313">
        <v>1.0844</v>
      </c>
      <c r="CR240" s="313">
        <v>1.0844</v>
      </c>
      <c r="CS240" s="313">
        <v>1.0844</v>
      </c>
      <c r="CT240" s="313">
        <v>1.0844</v>
      </c>
      <c r="CU240" s="313">
        <v>1.0844</v>
      </c>
      <c r="CV240" s="313">
        <v>1.0844</v>
      </c>
      <c r="CW240" s="313">
        <v>1.0844</v>
      </c>
      <c r="CX240" s="313">
        <v>1.0844</v>
      </c>
      <c r="CY240" s="313">
        <v>1.0844</v>
      </c>
      <c r="CZ240" s="313">
        <v>1.0844</v>
      </c>
      <c r="DA240" s="313">
        <v>1.0844</v>
      </c>
      <c r="DB240" s="313">
        <v>1.0844</v>
      </c>
      <c r="DC240" s="313">
        <v>1.0844</v>
      </c>
      <c r="DD240" s="313">
        <v>1.0844</v>
      </c>
      <c r="DE240" s="313">
        <v>1.0844</v>
      </c>
      <c r="DF240" s="313">
        <v>1.0844</v>
      </c>
      <c r="DG240" s="313">
        <v>1.0844</v>
      </c>
      <c r="DH240" s="313">
        <v>1.0844</v>
      </c>
      <c r="DI240" s="313">
        <v>1.0844</v>
      </c>
      <c r="DJ240" s="313">
        <v>1.0844</v>
      </c>
      <c r="DK240" s="313">
        <v>1.0844</v>
      </c>
      <c r="DL240" s="313">
        <v>1.0844</v>
      </c>
      <c r="DM240" s="313">
        <v>1.0844</v>
      </c>
      <c r="DN240" s="313">
        <v>1.0844</v>
      </c>
      <c r="DO240" s="313">
        <v>1.0844</v>
      </c>
      <c r="DP240" s="313">
        <v>1.0844</v>
      </c>
      <c r="DQ240" s="313">
        <v>1.0844</v>
      </c>
      <c r="DR240" s="313">
        <v>1.0844</v>
      </c>
      <c r="DS240" s="313">
        <v>1.0844</v>
      </c>
      <c r="DT240" s="313">
        <v>1.0844</v>
      </c>
      <c r="DU240" s="313">
        <v>1.0844</v>
      </c>
      <c r="DV240" s="313">
        <v>1.0844</v>
      </c>
      <c r="DW240" s="313">
        <v>1.0844</v>
      </c>
      <c r="DX240" s="313">
        <v>1.0844</v>
      </c>
      <c r="DY240" s="313">
        <v>1.0844</v>
      </c>
      <c r="DZ240" s="313">
        <v>1.0844</v>
      </c>
      <c r="EA240" s="313">
        <v>1.0844</v>
      </c>
      <c r="EB240" s="313">
        <v>1.0844</v>
      </c>
      <c r="EC240" s="313">
        <v>1.0844</v>
      </c>
      <c r="ED240" s="313">
        <v>1.0844</v>
      </c>
      <c r="EE240" s="313">
        <v>1.0844</v>
      </c>
      <c r="EF240" s="313">
        <v>1.0844</v>
      </c>
      <c r="EG240" s="313">
        <v>1.0844</v>
      </c>
      <c r="EH240" s="313">
        <v>1.0844</v>
      </c>
      <c r="EI240" s="313">
        <v>1.0844</v>
      </c>
      <c r="EJ240" s="313">
        <v>1.0844</v>
      </c>
      <c r="EK240" s="313">
        <v>1.0844</v>
      </c>
      <c r="EL240" s="313">
        <v>1.0844</v>
      </c>
      <c r="EM240" s="313">
        <v>1.0844</v>
      </c>
      <c r="EN240" s="313">
        <v>1.0844</v>
      </c>
      <c r="EO240" s="313">
        <v>1.0844</v>
      </c>
      <c r="EP240" s="313">
        <v>1.0844</v>
      </c>
      <c r="EQ240" s="313">
        <v>1.0844</v>
      </c>
      <c r="ER240" s="313">
        <v>1.0844</v>
      </c>
      <c r="ES240" s="313">
        <v>1.0844</v>
      </c>
      <c r="ET240" s="313">
        <v>1.0844</v>
      </c>
      <c r="EU240" s="313">
        <v>1.0844</v>
      </c>
      <c r="EV240" s="313">
        <v>1.0844</v>
      </c>
      <c r="EW240" s="313">
        <v>1.0844</v>
      </c>
      <c r="EX240" s="313">
        <v>1.0844</v>
      </c>
      <c r="EY240" s="313">
        <v>1.0844</v>
      </c>
      <c r="EZ240" s="313">
        <v>1.0844</v>
      </c>
      <c r="FA240" s="313">
        <v>1.0844</v>
      </c>
      <c r="FB240" s="313">
        <v>1.0844</v>
      </c>
      <c r="FC240" s="313">
        <v>1.0844</v>
      </c>
      <c r="FD240" s="313">
        <v>1.0844</v>
      </c>
      <c r="FE240" s="313">
        <v>1.0844</v>
      </c>
      <c r="FF240" s="313">
        <v>1.0844</v>
      </c>
      <c r="FG240" s="313">
        <v>1.0844</v>
      </c>
      <c r="FH240" s="313">
        <v>1.0844</v>
      </c>
      <c r="FI240" s="313">
        <v>1.0844</v>
      </c>
      <c r="FJ240" s="313">
        <v>1.0844</v>
      </c>
      <c r="FK240" s="313">
        <v>1.0844</v>
      </c>
      <c r="FL240" s="313">
        <v>1.0844</v>
      </c>
      <c r="FM240" s="313">
        <v>1.0844</v>
      </c>
      <c r="FN240" s="313">
        <v>1.0844</v>
      </c>
      <c r="FO240" s="313">
        <v>1.0844</v>
      </c>
      <c r="FP240" s="313">
        <v>1.0844</v>
      </c>
      <c r="FQ240" s="313">
        <v>1.0844</v>
      </c>
      <c r="FR240" s="313">
        <v>1.0844</v>
      </c>
      <c r="FS240" s="313">
        <v>1.0844</v>
      </c>
      <c r="FT240" s="313">
        <v>1.0844</v>
      </c>
      <c r="FU240" s="313">
        <v>1.0844</v>
      </c>
      <c r="FV240" s="313">
        <v>1.0844</v>
      </c>
      <c r="FW240" s="313">
        <v>1.0844</v>
      </c>
      <c r="FX240" s="313">
        <v>1.0844</v>
      </c>
      <c r="FY240" s="313">
        <v>1.0844</v>
      </c>
      <c r="FZ240" s="313">
        <v>1.0844</v>
      </c>
      <c r="GA240" s="313">
        <v>1.0844</v>
      </c>
      <c r="GB240" s="313">
        <v>1.0844</v>
      </c>
      <c r="GC240" s="313">
        <v>1.0844</v>
      </c>
      <c r="GD240" s="313">
        <v>1.0844</v>
      </c>
      <c r="GE240" s="313">
        <v>1.0844</v>
      </c>
      <c r="GF240" s="313">
        <v>1.0844</v>
      </c>
      <c r="GG240" s="313">
        <v>1.0844</v>
      </c>
      <c r="GH240" s="313">
        <v>1.0844</v>
      </c>
      <c r="GI240" s="313">
        <v>1.0844</v>
      </c>
      <c r="GJ240" s="313">
        <v>1.0844</v>
      </c>
      <c r="GK240" s="313">
        <v>1.0844</v>
      </c>
      <c r="GL240" s="313">
        <v>1.0844</v>
      </c>
      <c r="GM240" s="313">
        <v>1.0844</v>
      </c>
      <c r="GN240" s="313">
        <v>1.0844</v>
      </c>
      <c r="GO240" s="313">
        <v>1.0844</v>
      </c>
      <c r="GP240" s="313">
        <v>1.0844</v>
      </c>
      <c r="GQ240" s="313">
        <v>1.0844</v>
      </c>
      <c r="GR240" s="316">
        <v>1.0844</v>
      </c>
      <c r="GS240" s="316">
        <v>1.0844</v>
      </c>
      <c r="GT240" s="316">
        <v>1.0844</v>
      </c>
      <c r="GU240" s="316">
        <v>1.0844</v>
      </c>
      <c r="GV240" s="316">
        <v>1.0844</v>
      </c>
      <c r="GW240" s="316">
        <v>1.0844</v>
      </c>
      <c r="GX240" s="316">
        <v>1.0844</v>
      </c>
      <c r="GY240" s="316">
        <v>1.0844</v>
      </c>
      <c r="GZ240" s="316">
        <v>1.0844</v>
      </c>
      <c r="HA240" s="316">
        <v>1.0844</v>
      </c>
      <c r="HB240" s="316">
        <v>1.0844</v>
      </c>
      <c r="HC240" s="316">
        <v>1.0844</v>
      </c>
      <c r="HD240" s="316">
        <v>1.0844</v>
      </c>
      <c r="HE240" s="291">
        <v>1.0844</v>
      </c>
      <c r="HF240" s="291">
        <v>1.0844</v>
      </c>
      <c r="HG240" s="291"/>
      <c r="HH240" s="291"/>
      <c r="HI240" s="291"/>
      <c r="HJ240" s="291"/>
      <c r="HK240" s="291"/>
      <c r="HL240" s="291"/>
      <c r="HM240" s="291"/>
      <c r="HN240" s="291"/>
      <c r="HO240" s="291"/>
      <c r="HP240" s="291"/>
      <c r="HQ240" s="291"/>
    </row>
    <row r="241" ht="12.0" customHeight="1">
      <c r="A241" s="281"/>
      <c r="B241" s="315">
        <f t="shared" si="2147"/>
        <v>5</v>
      </c>
      <c r="C241" s="307">
        <f t="array" ref="C241:HF241">transpose(AN$6:AN$217)</f>
        <v>1.0844</v>
      </c>
      <c r="D241" s="310">
        <v>1.0844</v>
      </c>
      <c r="E241" s="311">
        <v>1.0844</v>
      </c>
      <c r="F241" s="310">
        <v>1.0844</v>
      </c>
      <c r="G241" s="312">
        <v>1.0844</v>
      </c>
      <c r="H241" s="313">
        <v>1.0844</v>
      </c>
      <c r="I241" s="309">
        <v>1.0844</v>
      </c>
      <c r="J241" s="314">
        <v>1.0844</v>
      </c>
      <c r="K241" s="314">
        <v>1.0844</v>
      </c>
      <c r="L241" s="314">
        <v>1.0844</v>
      </c>
      <c r="M241" s="314">
        <v>1.0844</v>
      </c>
      <c r="N241" s="314">
        <v>1.0844</v>
      </c>
      <c r="O241" s="314">
        <v>1.0844</v>
      </c>
      <c r="P241" s="313">
        <v>1.0844</v>
      </c>
      <c r="Q241" s="313">
        <v>1.0844</v>
      </c>
      <c r="R241" s="313">
        <v>1.0844</v>
      </c>
      <c r="S241" s="313">
        <v>1.0844</v>
      </c>
      <c r="T241" s="313">
        <v>1.0844</v>
      </c>
      <c r="U241" s="313">
        <v>1.0844</v>
      </c>
      <c r="V241" s="308">
        <v>1.0844</v>
      </c>
      <c r="W241" s="313">
        <v>1.0844</v>
      </c>
      <c r="X241" s="313">
        <v>1.0844</v>
      </c>
      <c r="Y241" s="313">
        <v>1.0844</v>
      </c>
      <c r="Z241" s="313">
        <v>1.0844</v>
      </c>
      <c r="AA241" s="313">
        <v>1.0844</v>
      </c>
      <c r="AB241" s="313">
        <v>1.0844</v>
      </c>
      <c r="AC241" s="313">
        <v>1.0844</v>
      </c>
      <c r="AD241" s="313">
        <v>1.0844</v>
      </c>
      <c r="AE241" s="313">
        <v>1.0844</v>
      </c>
      <c r="AF241" s="313">
        <v>1.0844</v>
      </c>
      <c r="AG241" s="313">
        <v>1.0844</v>
      </c>
      <c r="AH241" s="313">
        <v>1.0844</v>
      </c>
      <c r="AI241" s="313">
        <v>1.0844</v>
      </c>
      <c r="AJ241" s="313">
        <v>1.0844</v>
      </c>
      <c r="AK241" s="313">
        <v>1.0844</v>
      </c>
      <c r="AL241" s="313">
        <v>1.0844</v>
      </c>
      <c r="AM241" s="313">
        <v>1.0844</v>
      </c>
      <c r="AN241" s="313">
        <v>1.0844</v>
      </c>
      <c r="AO241" s="313">
        <v>1.0844</v>
      </c>
      <c r="AP241" s="313">
        <v>1.0844</v>
      </c>
      <c r="AQ241" s="313">
        <v>1.0844</v>
      </c>
      <c r="AR241" s="313">
        <v>1.0844</v>
      </c>
      <c r="AS241" s="313">
        <v>1.0844</v>
      </c>
      <c r="AT241" s="313">
        <v>1.0844</v>
      </c>
      <c r="AU241" s="313">
        <v>1.0844</v>
      </c>
      <c r="AV241" s="313">
        <v>1.0844</v>
      </c>
      <c r="AW241" s="313">
        <v>1.0844</v>
      </c>
      <c r="AX241" s="313">
        <v>1.0844</v>
      </c>
      <c r="AY241" s="313">
        <v>1.0844</v>
      </c>
      <c r="AZ241" s="313">
        <v>1.0844</v>
      </c>
      <c r="BA241" s="313">
        <v>1.0844</v>
      </c>
      <c r="BB241" s="313">
        <v>1.0844</v>
      </c>
      <c r="BC241" s="313">
        <v>1.0844</v>
      </c>
      <c r="BD241" s="313">
        <v>1.0844</v>
      </c>
      <c r="BE241" s="313">
        <v>1.0844</v>
      </c>
      <c r="BF241" s="313">
        <v>1.0844</v>
      </c>
      <c r="BG241" s="313">
        <v>1.0844</v>
      </c>
      <c r="BH241" s="313">
        <v>1.0844</v>
      </c>
      <c r="BI241" s="313">
        <v>1.0844</v>
      </c>
      <c r="BJ241" s="313">
        <v>1.0844</v>
      </c>
      <c r="BK241" s="313">
        <v>1.0844</v>
      </c>
      <c r="BL241" s="313">
        <v>1.0844</v>
      </c>
      <c r="BM241" s="313">
        <v>1.0844</v>
      </c>
      <c r="BN241" s="313">
        <v>1.0844</v>
      </c>
      <c r="BO241" s="313">
        <v>1.0844</v>
      </c>
      <c r="BP241" s="313">
        <v>1.0844</v>
      </c>
      <c r="BQ241" s="313">
        <v>1.0844</v>
      </c>
      <c r="BR241" s="313">
        <v>1.0844</v>
      </c>
      <c r="BS241" s="313">
        <v>1.0844</v>
      </c>
      <c r="BT241" s="313">
        <v>1.0844</v>
      </c>
      <c r="BU241" s="313">
        <v>1.0844</v>
      </c>
      <c r="BV241" s="313">
        <v>1.0844</v>
      </c>
      <c r="BW241" s="313">
        <v>1.0844</v>
      </c>
      <c r="BX241" s="313">
        <v>1.0844</v>
      </c>
      <c r="BY241" s="313">
        <v>1.0844</v>
      </c>
      <c r="BZ241" s="313">
        <v>1.0844</v>
      </c>
      <c r="CA241" s="313">
        <v>1.0844</v>
      </c>
      <c r="CB241" s="313">
        <v>1.0844</v>
      </c>
      <c r="CC241" s="313">
        <v>1.0844</v>
      </c>
      <c r="CD241" s="313">
        <v>1.0844</v>
      </c>
      <c r="CE241" s="313">
        <v>1.0844</v>
      </c>
      <c r="CF241" s="313">
        <v>1.0844</v>
      </c>
      <c r="CG241" s="313">
        <v>1.0844</v>
      </c>
      <c r="CH241" s="313">
        <v>1.0844</v>
      </c>
      <c r="CI241" s="313">
        <v>1.0844</v>
      </c>
      <c r="CJ241" s="313">
        <v>1.0844</v>
      </c>
      <c r="CK241" s="313">
        <v>1.0844</v>
      </c>
      <c r="CL241" s="313">
        <v>1.0844</v>
      </c>
      <c r="CM241" s="313">
        <v>1.0844</v>
      </c>
      <c r="CN241" s="313">
        <v>1.0844</v>
      </c>
      <c r="CO241" s="313">
        <v>1.0844</v>
      </c>
      <c r="CP241" s="313">
        <v>1.0844</v>
      </c>
      <c r="CQ241" s="313">
        <v>1.0844</v>
      </c>
      <c r="CR241" s="313">
        <v>1.0844</v>
      </c>
      <c r="CS241" s="313">
        <v>1.0844</v>
      </c>
      <c r="CT241" s="313">
        <v>1.0844</v>
      </c>
      <c r="CU241" s="313">
        <v>1.0844</v>
      </c>
      <c r="CV241" s="313">
        <v>1.0844</v>
      </c>
      <c r="CW241" s="313">
        <v>1.0844</v>
      </c>
      <c r="CX241" s="313">
        <v>1.0844</v>
      </c>
      <c r="CY241" s="313">
        <v>1.0844</v>
      </c>
      <c r="CZ241" s="313">
        <v>1.0844</v>
      </c>
      <c r="DA241" s="313">
        <v>1.0844</v>
      </c>
      <c r="DB241" s="313">
        <v>1.0844</v>
      </c>
      <c r="DC241" s="313">
        <v>1.0844</v>
      </c>
      <c r="DD241" s="313">
        <v>1.0844</v>
      </c>
      <c r="DE241" s="313">
        <v>1.0844</v>
      </c>
      <c r="DF241" s="313">
        <v>1.0844</v>
      </c>
      <c r="DG241" s="313">
        <v>1.0844</v>
      </c>
      <c r="DH241" s="313">
        <v>1.0844</v>
      </c>
      <c r="DI241" s="313">
        <v>1.0844</v>
      </c>
      <c r="DJ241" s="313">
        <v>1.0844</v>
      </c>
      <c r="DK241" s="313">
        <v>1.0844</v>
      </c>
      <c r="DL241" s="313">
        <v>1.0844</v>
      </c>
      <c r="DM241" s="313">
        <v>1.0844</v>
      </c>
      <c r="DN241" s="313">
        <v>1.0844</v>
      </c>
      <c r="DO241" s="313">
        <v>1.0844</v>
      </c>
      <c r="DP241" s="313">
        <v>1.0844</v>
      </c>
      <c r="DQ241" s="313">
        <v>1.0844</v>
      </c>
      <c r="DR241" s="313">
        <v>1.0844</v>
      </c>
      <c r="DS241" s="313">
        <v>1.0844</v>
      </c>
      <c r="DT241" s="313">
        <v>1.0844</v>
      </c>
      <c r="DU241" s="313">
        <v>1.0844</v>
      </c>
      <c r="DV241" s="313">
        <v>1.0844</v>
      </c>
      <c r="DW241" s="313">
        <v>1.0844</v>
      </c>
      <c r="DX241" s="313">
        <v>1.0844</v>
      </c>
      <c r="DY241" s="313">
        <v>1.0844</v>
      </c>
      <c r="DZ241" s="313">
        <v>1.0844</v>
      </c>
      <c r="EA241" s="313">
        <v>1.0844</v>
      </c>
      <c r="EB241" s="313">
        <v>1.0844</v>
      </c>
      <c r="EC241" s="313">
        <v>1.0844</v>
      </c>
      <c r="ED241" s="313">
        <v>1.0844</v>
      </c>
      <c r="EE241" s="313">
        <v>1.0844</v>
      </c>
      <c r="EF241" s="313">
        <v>1.0844</v>
      </c>
      <c r="EG241" s="313">
        <v>1.0844</v>
      </c>
      <c r="EH241" s="313">
        <v>1.0844</v>
      </c>
      <c r="EI241" s="313">
        <v>1.0844</v>
      </c>
      <c r="EJ241" s="313">
        <v>1.0844</v>
      </c>
      <c r="EK241" s="313">
        <v>1.0844</v>
      </c>
      <c r="EL241" s="313">
        <v>1.0844</v>
      </c>
      <c r="EM241" s="313">
        <v>1.0844</v>
      </c>
      <c r="EN241" s="313">
        <v>1.0844</v>
      </c>
      <c r="EO241" s="313">
        <v>1.0844</v>
      </c>
      <c r="EP241" s="313">
        <v>1.0844</v>
      </c>
      <c r="EQ241" s="313">
        <v>1.0844</v>
      </c>
      <c r="ER241" s="313">
        <v>1.0844</v>
      </c>
      <c r="ES241" s="313">
        <v>1.0844</v>
      </c>
      <c r="ET241" s="313">
        <v>1.0844</v>
      </c>
      <c r="EU241" s="313">
        <v>1.0844</v>
      </c>
      <c r="EV241" s="313">
        <v>1.0844</v>
      </c>
      <c r="EW241" s="313">
        <v>1.0844</v>
      </c>
      <c r="EX241" s="313">
        <v>1.0844</v>
      </c>
      <c r="EY241" s="313">
        <v>1.0844</v>
      </c>
      <c r="EZ241" s="313">
        <v>1.0844</v>
      </c>
      <c r="FA241" s="313">
        <v>1.0844</v>
      </c>
      <c r="FB241" s="313">
        <v>1.0844</v>
      </c>
      <c r="FC241" s="313">
        <v>1.0844</v>
      </c>
      <c r="FD241" s="313">
        <v>1.0844</v>
      </c>
      <c r="FE241" s="313">
        <v>1.0844</v>
      </c>
      <c r="FF241" s="313">
        <v>1.0844</v>
      </c>
      <c r="FG241" s="313">
        <v>1.0844</v>
      </c>
      <c r="FH241" s="313">
        <v>1.0844</v>
      </c>
      <c r="FI241" s="313">
        <v>1.0844</v>
      </c>
      <c r="FJ241" s="313">
        <v>1.0844</v>
      </c>
      <c r="FK241" s="313">
        <v>1.0844</v>
      </c>
      <c r="FL241" s="313">
        <v>1.0844</v>
      </c>
      <c r="FM241" s="313">
        <v>1.0844</v>
      </c>
      <c r="FN241" s="313">
        <v>1.0844</v>
      </c>
      <c r="FO241" s="313">
        <v>1.0844</v>
      </c>
      <c r="FP241" s="313">
        <v>1.0844</v>
      </c>
      <c r="FQ241" s="313">
        <v>1.0844</v>
      </c>
      <c r="FR241" s="313">
        <v>1.0844</v>
      </c>
      <c r="FS241" s="313">
        <v>1.0844</v>
      </c>
      <c r="FT241" s="313">
        <v>1.0844</v>
      </c>
      <c r="FU241" s="313">
        <v>1.0844</v>
      </c>
      <c r="FV241" s="313">
        <v>1.0844</v>
      </c>
      <c r="FW241" s="313">
        <v>1.0844</v>
      </c>
      <c r="FX241" s="313">
        <v>1.0844</v>
      </c>
      <c r="FY241" s="313">
        <v>1.0844</v>
      </c>
      <c r="FZ241" s="313">
        <v>1.0844</v>
      </c>
      <c r="GA241" s="313">
        <v>1.0844</v>
      </c>
      <c r="GB241" s="313">
        <v>1.0844</v>
      </c>
      <c r="GC241" s="313">
        <v>1.0844</v>
      </c>
      <c r="GD241" s="313">
        <v>1.0844</v>
      </c>
      <c r="GE241" s="313">
        <v>1.0844</v>
      </c>
      <c r="GF241" s="313">
        <v>1.0844</v>
      </c>
      <c r="GG241" s="313">
        <v>1.0844</v>
      </c>
      <c r="GH241" s="313">
        <v>1.0844</v>
      </c>
      <c r="GI241" s="313">
        <v>1.0844</v>
      </c>
      <c r="GJ241" s="313">
        <v>1.0844</v>
      </c>
      <c r="GK241" s="313">
        <v>1.0844</v>
      </c>
      <c r="GL241" s="313">
        <v>1.0844</v>
      </c>
      <c r="GM241" s="313">
        <v>1.0844</v>
      </c>
      <c r="GN241" s="313">
        <v>1.0844</v>
      </c>
      <c r="GO241" s="313">
        <v>1.0844</v>
      </c>
      <c r="GP241" s="313">
        <v>1.0844</v>
      </c>
      <c r="GQ241" s="313">
        <v>1.0844</v>
      </c>
      <c r="GR241" s="316">
        <v>1.0844</v>
      </c>
      <c r="GS241" s="316">
        <v>1.0844</v>
      </c>
      <c r="GT241" s="316">
        <v>1.0844</v>
      </c>
      <c r="GU241" s="316">
        <v>1.0844</v>
      </c>
      <c r="GV241" s="316">
        <v>1.0844</v>
      </c>
      <c r="GW241" s="316">
        <v>1.0844</v>
      </c>
      <c r="GX241" s="316">
        <v>1.0844</v>
      </c>
      <c r="GY241" s="316">
        <v>1.0844</v>
      </c>
      <c r="GZ241" s="316">
        <v>1.0844</v>
      </c>
      <c r="HA241" s="316">
        <v>1.0844</v>
      </c>
      <c r="HB241" s="316">
        <v>1.0844</v>
      </c>
      <c r="HC241" s="316">
        <v>1.0844</v>
      </c>
      <c r="HD241" s="316">
        <v>1.0844</v>
      </c>
      <c r="HE241" s="291">
        <v>1.0844</v>
      </c>
      <c r="HF241" s="291">
        <v>1.0844</v>
      </c>
      <c r="HG241" s="291"/>
      <c r="HH241" s="291"/>
      <c r="HI241" s="291"/>
      <c r="HJ241" s="291"/>
      <c r="HK241" s="291"/>
      <c r="HL241" s="291"/>
      <c r="HM241" s="291"/>
      <c r="HN241" s="291"/>
      <c r="HO241" s="291"/>
      <c r="HP241" s="291"/>
      <c r="HQ241" s="291"/>
    </row>
    <row r="242" ht="12.0" customHeight="1">
      <c r="A242" s="281"/>
      <c r="B242" s="315">
        <f t="shared" si="2147"/>
        <v>6</v>
      </c>
      <c r="C242" s="307">
        <f t="array" ref="C242:HF242">transpose(AR$6:AR$217)</f>
        <v>1.0844</v>
      </c>
      <c r="D242" s="310">
        <v>1.0844</v>
      </c>
      <c r="E242" s="311">
        <v>1.0844</v>
      </c>
      <c r="F242" s="310">
        <v>1.0844</v>
      </c>
      <c r="G242" s="312">
        <v>1.0844</v>
      </c>
      <c r="H242" s="313">
        <v>1.0844</v>
      </c>
      <c r="I242" s="309">
        <v>1.0844</v>
      </c>
      <c r="J242" s="314">
        <v>1.0844</v>
      </c>
      <c r="K242" s="314">
        <v>1.0844</v>
      </c>
      <c r="L242" s="314">
        <v>1.0844</v>
      </c>
      <c r="M242" s="314">
        <v>1.0844</v>
      </c>
      <c r="N242" s="314">
        <v>1.0844</v>
      </c>
      <c r="O242" s="314">
        <v>1.0844</v>
      </c>
      <c r="P242" s="313">
        <v>1.0844</v>
      </c>
      <c r="Q242" s="313">
        <v>1.0844</v>
      </c>
      <c r="R242" s="313">
        <v>1.0844</v>
      </c>
      <c r="S242" s="313">
        <v>1.0844</v>
      </c>
      <c r="T242" s="313">
        <v>1.0844</v>
      </c>
      <c r="U242" s="313">
        <v>1.0844</v>
      </c>
      <c r="V242" s="308">
        <v>1.0844</v>
      </c>
      <c r="W242" s="313">
        <v>1.0844</v>
      </c>
      <c r="X242" s="313">
        <v>1.0844</v>
      </c>
      <c r="Y242" s="313">
        <v>1.0844</v>
      </c>
      <c r="Z242" s="313">
        <v>1.0844</v>
      </c>
      <c r="AA242" s="313">
        <v>1.0844</v>
      </c>
      <c r="AB242" s="313">
        <v>1.0844</v>
      </c>
      <c r="AC242" s="313">
        <v>1.0844</v>
      </c>
      <c r="AD242" s="313">
        <v>1.0844</v>
      </c>
      <c r="AE242" s="313">
        <v>1.0844</v>
      </c>
      <c r="AF242" s="313">
        <v>1.0844</v>
      </c>
      <c r="AG242" s="313">
        <v>1.0844</v>
      </c>
      <c r="AH242" s="313">
        <v>1.0844</v>
      </c>
      <c r="AI242" s="313">
        <v>1.0844</v>
      </c>
      <c r="AJ242" s="313">
        <v>1.0844</v>
      </c>
      <c r="AK242" s="313">
        <v>1.0844</v>
      </c>
      <c r="AL242" s="313">
        <v>1.0844</v>
      </c>
      <c r="AM242" s="313">
        <v>1.0844</v>
      </c>
      <c r="AN242" s="313">
        <v>1.0844</v>
      </c>
      <c r="AO242" s="313">
        <v>1.0844</v>
      </c>
      <c r="AP242" s="313">
        <v>1.0844</v>
      </c>
      <c r="AQ242" s="313">
        <v>1.0844</v>
      </c>
      <c r="AR242" s="313">
        <v>1.0844</v>
      </c>
      <c r="AS242" s="313">
        <v>1.0844</v>
      </c>
      <c r="AT242" s="313">
        <v>1.0844</v>
      </c>
      <c r="AU242" s="313">
        <v>1.0844</v>
      </c>
      <c r="AV242" s="313">
        <v>1.0844</v>
      </c>
      <c r="AW242" s="313">
        <v>1.0844</v>
      </c>
      <c r="AX242" s="313">
        <v>1.0844</v>
      </c>
      <c r="AY242" s="313">
        <v>1.0844</v>
      </c>
      <c r="AZ242" s="313">
        <v>1.0844</v>
      </c>
      <c r="BA242" s="313">
        <v>1.0844</v>
      </c>
      <c r="BB242" s="313">
        <v>1.0844</v>
      </c>
      <c r="BC242" s="313">
        <v>1.0844</v>
      </c>
      <c r="BD242" s="313">
        <v>1.0844</v>
      </c>
      <c r="BE242" s="313">
        <v>1.0844</v>
      </c>
      <c r="BF242" s="313">
        <v>1.0844</v>
      </c>
      <c r="BG242" s="313">
        <v>1.0844</v>
      </c>
      <c r="BH242" s="313">
        <v>1.0844</v>
      </c>
      <c r="BI242" s="313">
        <v>1.0844</v>
      </c>
      <c r="BJ242" s="313">
        <v>1.0844</v>
      </c>
      <c r="BK242" s="313">
        <v>1.0844</v>
      </c>
      <c r="BL242" s="313">
        <v>1.0844</v>
      </c>
      <c r="BM242" s="313">
        <v>1.0844</v>
      </c>
      <c r="BN242" s="313">
        <v>1.0844</v>
      </c>
      <c r="BO242" s="313">
        <v>1.0844</v>
      </c>
      <c r="BP242" s="313">
        <v>1.0844</v>
      </c>
      <c r="BQ242" s="313">
        <v>1.0844</v>
      </c>
      <c r="BR242" s="313">
        <v>1.0844</v>
      </c>
      <c r="BS242" s="313">
        <v>1.0844</v>
      </c>
      <c r="BT242" s="313">
        <v>1.0844</v>
      </c>
      <c r="BU242" s="313">
        <v>1.0844</v>
      </c>
      <c r="BV242" s="313">
        <v>1.0844</v>
      </c>
      <c r="BW242" s="313">
        <v>1.0844</v>
      </c>
      <c r="BX242" s="313">
        <v>1.0844</v>
      </c>
      <c r="BY242" s="313">
        <v>1.0844</v>
      </c>
      <c r="BZ242" s="313">
        <v>1.0844</v>
      </c>
      <c r="CA242" s="313">
        <v>1.0844</v>
      </c>
      <c r="CB242" s="313">
        <v>1.0844</v>
      </c>
      <c r="CC242" s="313">
        <v>1.0844</v>
      </c>
      <c r="CD242" s="313">
        <v>1.0844</v>
      </c>
      <c r="CE242" s="313">
        <v>1.0844</v>
      </c>
      <c r="CF242" s="313">
        <v>1.0844</v>
      </c>
      <c r="CG242" s="313">
        <v>1.0844</v>
      </c>
      <c r="CH242" s="313">
        <v>1.0844</v>
      </c>
      <c r="CI242" s="313">
        <v>1.0844</v>
      </c>
      <c r="CJ242" s="313">
        <v>1.0844</v>
      </c>
      <c r="CK242" s="313">
        <v>1.0844</v>
      </c>
      <c r="CL242" s="313">
        <v>1.0844</v>
      </c>
      <c r="CM242" s="313">
        <v>1.0844</v>
      </c>
      <c r="CN242" s="313">
        <v>1.0844</v>
      </c>
      <c r="CO242" s="313">
        <v>1.0844</v>
      </c>
      <c r="CP242" s="313">
        <v>1.0844</v>
      </c>
      <c r="CQ242" s="313">
        <v>1.0844</v>
      </c>
      <c r="CR242" s="313">
        <v>1.0844</v>
      </c>
      <c r="CS242" s="313">
        <v>1.0844</v>
      </c>
      <c r="CT242" s="313">
        <v>1.0844</v>
      </c>
      <c r="CU242" s="313">
        <v>1.0844</v>
      </c>
      <c r="CV242" s="313">
        <v>1.0844</v>
      </c>
      <c r="CW242" s="313">
        <v>1.0844</v>
      </c>
      <c r="CX242" s="313">
        <v>1.0844</v>
      </c>
      <c r="CY242" s="313">
        <v>1.0844</v>
      </c>
      <c r="CZ242" s="313">
        <v>1.0844</v>
      </c>
      <c r="DA242" s="313">
        <v>1.0844</v>
      </c>
      <c r="DB242" s="313">
        <v>1.0844</v>
      </c>
      <c r="DC242" s="313">
        <v>1.0844</v>
      </c>
      <c r="DD242" s="313">
        <v>1.0844</v>
      </c>
      <c r="DE242" s="313">
        <v>1.0844</v>
      </c>
      <c r="DF242" s="313">
        <v>1.0844</v>
      </c>
      <c r="DG242" s="313">
        <v>1.0844</v>
      </c>
      <c r="DH242" s="313">
        <v>1.0844</v>
      </c>
      <c r="DI242" s="313">
        <v>1.0844</v>
      </c>
      <c r="DJ242" s="313">
        <v>1.0844</v>
      </c>
      <c r="DK242" s="313">
        <v>1.0844</v>
      </c>
      <c r="DL242" s="313">
        <v>1.0844</v>
      </c>
      <c r="DM242" s="313">
        <v>1.0844</v>
      </c>
      <c r="DN242" s="313">
        <v>1.0844</v>
      </c>
      <c r="DO242" s="313">
        <v>1.0844</v>
      </c>
      <c r="DP242" s="313">
        <v>1.0844</v>
      </c>
      <c r="DQ242" s="313">
        <v>1.0844</v>
      </c>
      <c r="DR242" s="313">
        <v>1.0844</v>
      </c>
      <c r="DS242" s="313">
        <v>1.0844</v>
      </c>
      <c r="DT242" s="313">
        <v>1.0844</v>
      </c>
      <c r="DU242" s="313">
        <v>1.0844</v>
      </c>
      <c r="DV242" s="313">
        <v>1.0844</v>
      </c>
      <c r="DW242" s="313">
        <v>1.0844</v>
      </c>
      <c r="DX242" s="313">
        <v>1.0844</v>
      </c>
      <c r="DY242" s="313">
        <v>1.0844</v>
      </c>
      <c r="DZ242" s="313">
        <v>1.0844</v>
      </c>
      <c r="EA242" s="313">
        <v>1.0844</v>
      </c>
      <c r="EB242" s="313">
        <v>1.0844</v>
      </c>
      <c r="EC242" s="313">
        <v>1.0844</v>
      </c>
      <c r="ED242" s="313">
        <v>1.0844</v>
      </c>
      <c r="EE242" s="313">
        <v>1.0844</v>
      </c>
      <c r="EF242" s="313">
        <v>1.0844</v>
      </c>
      <c r="EG242" s="313">
        <v>1.0844</v>
      </c>
      <c r="EH242" s="313">
        <v>1.0844</v>
      </c>
      <c r="EI242" s="313">
        <v>1.0844</v>
      </c>
      <c r="EJ242" s="313">
        <v>1.0844</v>
      </c>
      <c r="EK242" s="313">
        <v>1.0844</v>
      </c>
      <c r="EL242" s="313">
        <v>1.0844</v>
      </c>
      <c r="EM242" s="313">
        <v>1.0844</v>
      </c>
      <c r="EN242" s="313">
        <v>1.0844</v>
      </c>
      <c r="EO242" s="313">
        <v>1.0844</v>
      </c>
      <c r="EP242" s="313">
        <v>1.0844</v>
      </c>
      <c r="EQ242" s="313">
        <v>1.0844</v>
      </c>
      <c r="ER242" s="313">
        <v>1.0844</v>
      </c>
      <c r="ES242" s="313">
        <v>1.0844</v>
      </c>
      <c r="ET242" s="313">
        <v>1.0844</v>
      </c>
      <c r="EU242" s="313">
        <v>1.0844</v>
      </c>
      <c r="EV242" s="313">
        <v>1.0844</v>
      </c>
      <c r="EW242" s="313">
        <v>1.0844</v>
      </c>
      <c r="EX242" s="313">
        <v>1.0844</v>
      </c>
      <c r="EY242" s="313">
        <v>1.0844</v>
      </c>
      <c r="EZ242" s="313">
        <v>1.0844</v>
      </c>
      <c r="FA242" s="313">
        <v>1.0844</v>
      </c>
      <c r="FB242" s="313">
        <v>1.0844</v>
      </c>
      <c r="FC242" s="313">
        <v>1.0844</v>
      </c>
      <c r="FD242" s="313">
        <v>1.0844</v>
      </c>
      <c r="FE242" s="313">
        <v>1.0844</v>
      </c>
      <c r="FF242" s="313">
        <v>1.0844</v>
      </c>
      <c r="FG242" s="313">
        <v>1.0844</v>
      </c>
      <c r="FH242" s="313">
        <v>1.0844</v>
      </c>
      <c r="FI242" s="313">
        <v>1.0844</v>
      </c>
      <c r="FJ242" s="313">
        <v>1.0844</v>
      </c>
      <c r="FK242" s="313">
        <v>1.0844</v>
      </c>
      <c r="FL242" s="313">
        <v>1.0844</v>
      </c>
      <c r="FM242" s="313">
        <v>1.0844</v>
      </c>
      <c r="FN242" s="313">
        <v>1.0844</v>
      </c>
      <c r="FO242" s="313">
        <v>1.0844</v>
      </c>
      <c r="FP242" s="313">
        <v>1.0844</v>
      </c>
      <c r="FQ242" s="313">
        <v>1.0844</v>
      </c>
      <c r="FR242" s="313">
        <v>1.0844</v>
      </c>
      <c r="FS242" s="313">
        <v>1.0844</v>
      </c>
      <c r="FT242" s="313">
        <v>1.0844</v>
      </c>
      <c r="FU242" s="313">
        <v>1.0844</v>
      </c>
      <c r="FV242" s="313">
        <v>1.0844</v>
      </c>
      <c r="FW242" s="313">
        <v>1.0844</v>
      </c>
      <c r="FX242" s="313">
        <v>1.0844</v>
      </c>
      <c r="FY242" s="313">
        <v>1.0844</v>
      </c>
      <c r="FZ242" s="313">
        <v>1.0844</v>
      </c>
      <c r="GA242" s="313">
        <v>1.0844</v>
      </c>
      <c r="GB242" s="313">
        <v>1.0844</v>
      </c>
      <c r="GC242" s="313">
        <v>1.0844</v>
      </c>
      <c r="GD242" s="313">
        <v>1.0844</v>
      </c>
      <c r="GE242" s="313">
        <v>1.0844</v>
      </c>
      <c r="GF242" s="313">
        <v>1.0844</v>
      </c>
      <c r="GG242" s="313">
        <v>1.0844</v>
      </c>
      <c r="GH242" s="313">
        <v>1.0844</v>
      </c>
      <c r="GI242" s="313">
        <v>1.0844</v>
      </c>
      <c r="GJ242" s="313">
        <v>1.0844</v>
      </c>
      <c r="GK242" s="313">
        <v>1.0844</v>
      </c>
      <c r="GL242" s="313">
        <v>1.0844</v>
      </c>
      <c r="GM242" s="313">
        <v>1.0844</v>
      </c>
      <c r="GN242" s="313">
        <v>1.0844</v>
      </c>
      <c r="GO242" s="313">
        <v>1.0844</v>
      </c>
      <c r="GP242" s="313">
        <v>1.0844</v>
      </c>
      <c r="GQ242" s="313">
        <v>1.0844</v>
      </c>
      <c r="GR242" s="316">
        <v>1.0844</v>
      </c>
      <c r="GS242" s="316">
        <v>1.0844</v>
      </c>
      <c r="GT242" s="316">
        <v>1.0844</v>
      </c>
      <c r="GU242" s="316">
        <v>1.0844</v>
      </c>
      <c r="GV242" s="316">
        <v>1.0844</v>
      </c>
      <c r="GW242" s="316">
        <v>1.0844</v>
      </c>
      <c r="GX242" s="316">
        <v>1.0844</v>
      </c>
      <c r="GY242" s="316">
        <v>1.0844</v>
      </c>
      <c r="GZ242" s="316">
        <v>1.0844</v>
      </c>
      <c r="HA242" s="316">
        <v>1.0844</v>
      </c>
      <c r="HB242" s="316">
        <v>1.0844</v>
      </c>
      <c r="HC242" s="316">
        <v>1.0844</v>
      </c>
      <c r="HD242" s="316">
        <v>1.0844</v>
      </c>
      <c r="HE242" s="291">
        <v>1.0844</v>
      </c>
      <c r="HF242" s="291">
        <v>1.0844</v>
      </c>
      <c r="HG242" s="291"/>
      <c r="HH242" s="291"/>
      <c r="HI242" s="291"/>
      <c r="HJ242" s="291"/>
      <c r="HK242" s="291"/>
      <c r="HL242" s="291"/>
      <c r="HM242" s="291"/>
      <c r="HN242" s="291"/>
      <c r="HO242" s="291"/>
      <c r="HP242" s="291"/>
      <c r="HQ242" s="291"/>
    </row>
    <row r="243" ht="12.0" customHeight="1">
      <c r="A243" s="281"/>
      <c r="B243" s="315">
        <f t="shared" si="2147"/>
        <v>7</v>
      </c>
      <c r="C243" s="307">
        <f t="array" ref="C243:HF243">transpose(AV$6:AV$217)</f>
        <v>1.0844</v>
      </c>
      <c r="D243" s="310">
        <v>1.0844</v>
      </c>
      <c r="E243" s="311">
        <v>1.0844</v>
      </c>
      <c r="F243" s="310">
        <v>1.0844</v>
      </c>
      <c r="G243" s="312">
        <v>1.0844</v>
      </c>
      <c r="H243" s="313">
        <v>1.0844</v>
      </c>
      <c r="I243" s="309">
        <v>1.0844</v>
      </c>
      <c r="J243" s="314">
        <v>1.0844</v>
      </c>
      <c r="K243" s="314">
        <v>1.0844</v>
      </c>
      <c r="L243" s="314">
        <v>1.0844</v>
      </c>
      <c r="M243" s="314">
        <v>1.0844</v>
      </c>
      <c r="N243" s="314">
        <v>1.0844</v>
      </c>
      <c r="O243" s="314">
        <v>1.0844</v>
      </c>
      <c r="P243" s="313">
        <v>1.0844</v>
      </c>
      <c r="Q243" s="313">
        <v>1.0844</v>
      </c>
      <c r="R243" s="313">
        <v>1.0844</v>
      </c>
      <c r="S243" s="313">
        <v>1.0844</v>
      </c>
      <c r="T243" s="313">
        <v>1.0844</v>
      </c>
      <c r="U243" s="313">
        <v>1.0844</v>
      </c>
      <c r="V243" s="308">
        <v>1.0844</v>
      </c>
      <c r="W243" s="313">
        <v>1.0844</v>
      </c>
      <c r="X243" s="313">
        <v>1.0844</v>
      </c>
      <c r="Y243" s="313">
        <v>1.0844</v>
      </c>
      <c r="Z243" s="313">
        <v>1.0844</v>
      </c>
      <c r="AA243" s="313">
        <v>1.0844</v>
      </c>
      <c r="AB243" s="313">
        <v>1.0844</v>
      </c>
      <c r="AC243" s="313">
        <v>1.0844</v>
      </c>
      <c r="AD243" s="313">
        <v>1.0844</v>
      </c>
      <c r="AE243" s="313">
        <v>1.0844</v>
      </c>
      <c r="AF243" s="313">
        <v>1.0844</v>
      </c>
      <c r="AG243" s="313">
        <v>1.0844</v>
      </c>
      <c r="AH243" s="313">
        <v>1.0844</v>
      </c>
      <c r="AI243" s="313">
        <v>1.0844</v>
      </c>
      <c r="AJ243" s="313">
        <v>1.0844</v>
      </c>
      <c r="AK243" s="313">
        <v>1.0844</v>
      </c>
      <c r="AL243" s="313">
        <v>1.0844</v>
      </c>
      <c r="AM243" s="313">
        <v>1.0844</v>
      </c>
      <c r="AN243" s="313">
        <v>1.0844</v>
      </c>
      <c r="AO243" s="313">
        <v>1.0844</v>
      </c>
      <c r="AP243" s="313">
        <v>1.0844</v>
      </c>
      <c r="AQ243" s="313">
        <v>1.0844</v>
      </c>
      <c r="AR243" s="313">
        <v>1.0844</v>
      </c>
      <c r="AS243" s="313">
        <v>1.0844</v>
      </c>
      <c r="AT243" s="313">
        <v>1.0844</v>
      </c>
      <c r="AU243" s="313">
        <v>1.0844</v>
      </c>
      <c r="AV243" s="313">
        <v>1.0844</v>
      </c>
      <c r="AW243" s="313">
        <v>1.0844</v>
      </c>
      <c r="AX243" s="313">
        <v>1.0844</v>
      </c>
      <c r="AY243" s="313">
        <v>1.0844</v>
      </c>
      <c r="AZ243" s="313">
        <v>1.0844</v>
      </c>
      <c r="BA243" s="313">
        <v>1.0844</v>
      </c>
      <c r="BB243" s="313">
        <v>1.0844</v>
      </c>
      <c r="BC243" s="313">
        <v>1.0844</v>
      </c>
      <c r="BD243" s="313">
        <v>1.0844</v>
      </c>
      <c r="BE243" s="313">
        <v>1.0844</v>
      </c>
      <c r="BF243" s="313">
        <v>1.0844</v>
      </c>
      <c r="BG243" s="313">
        <v>1.0844</v>
      </c>
      <c r="BH243" s="313">
        <v>1.0844</v>
      </c>
      <c r="BI243" s="313">
        <v>1.0844</v>
      </c>
      <c r="BJ243" s="313">
        <v>1.0844</v>
      </c>
      <c r="BK243" s="313">
        <v>1.0844</v>
      </c>
      <c r="BL243" s="313">
        <v>1.0844</v>
      </c>
      <c r="BM243" s="313">
        <v>1.0844</v>
      </c>
      <c r="BN243" s="313">
        <v>1.0844</v>
      </c>
      <c r="BO243" s="313">
        <v>1.0844</v>
      </c>
      <c r="BP243" s="313">
        <v>1.0844</v>
      </c>
      <c r="BQ243" s="313">
        <v>1.0844</v>
      </c>
      <c r="BR243" s="313">
        <v>1.0844</v>
      </c>
      <c r="BS243" s="313">
        <v>1.0844</v>
      </c>
      <c r="BT243" s="313">
        <v>1.0844</v>
      </c>
      <c r="BU243" s="313">
        <v>1.0844</v>
      </c>
      <c r="BV243" s="313">
        <v>1.0844</v>
      </c>
      <c r="BW243" s="313">
        <v>1.0844</v>
      </c>
      <c r="BX243" s="313">
        <v>1.0844</v>
      </c>
      <c r="BY243" s="313">
        <v>1.0844</v>
      </c>
      <c r="BZ243" s="313">
        <v>1.0844</v>
      </c>
      <c r="CA243" s="313">
        <v>1.0844</v>
      </c>
      <c r="CB243" s="313">
        <v>1.0844</v>
      </c>
      <c r="CC243" s="313">
        <v>1.0844</v>
      </c>
      <c r="CD243" s="313">
        <v>1.0844</v>
      </c>
      <c r="CE243" s="313">
        <v>1.0844</v>
      </c>
      <c r="CF243" s="313">
        <v>1.0844</v>
      </c>
      <c r="CG243" s="313">
        <v>1.0844</v>
      </c>
      <c r="CH243" s="313">
        <v>1.0844</v>
      </c>
      <c r="CI243" s="313">
        <v>1.0844</v>
      </c>
      <c r="CJ243" s="313">
        <v>1.0844</v>
      </c>
      <c r="CK243" s="313">
        <v>1.0844</v>
      </c>
      <c r="CL243" s="313">
        <v>1.0844</v>
      </c>
      <c r="CM243" s="313">
        <v>1.0844</v>
      </c>
      <c r="CN243" s="313">
        <v>1.0844</v>
      </c>
      <c r="CO243" s="313">
        <v>1.0844</v>
      </c>
      <c r="CP243" s="313">
        <v>1.0844</v>
      </c>
      <c r="CQ243" s="313">
        <v>1.0844</v>
      </c>
      <c r="CR243" s="313">
        <v>1.0844</v>
      </c>
      <c r="CS243" s="313">
        <v>1.0844</v>
      </c>
      <c r="CT243" s="313">
        <v>1.0844</v>
      </c>
      <c r="CU243" s="313">
        <v>1.0844</v>
      </c>
      <c r="CV243" s="313">
        <v>1.0844</v>
      </c>
      <c r="CW243" s="313">
        <v>1.0844</v>
      </c>
      <c r="CX243" s="313">
        <v>1.0844</v>
      </c>
      <c r="CY243" s="313">
        <v>1.0844</v>
      </c>
      <c r="CZ243" s="313">
        <v>1.0844</v>
      </c>
      <c r="DA243" s="313">
        <v>1.0844</v>
      </c>
      <c r="DB243" s="313">
        <v>1.0844</v>
      </c>
      <c r="DC243" s="313">
        <v>1.0844</v>
      </c>
      <c r="DD243" s="313">
        <v>1.0844</v>
      </c>
      <c r="DE243" s="313">
        <v>1.0844</v>
      </c>
      <c r="DF243" s="313">
        <v>1.0844</v>
      </c>
      <c r="DG243" s="313">
        <v>1.0844</v>
      </c>
      <c r="DH243" s="313">
        <v>1.0844</v>
      </c>
      <c r="DI243" s="313">
        <v>1.0844</v>
      </c>
      <c r="DJ243" s="313">
        <v>1.0844</v>
      </c>
      <c r="DK243" s="313">
        <v>1.0844</v>
      </c>
      <c r="DL243" s="313">
        <v>1.0844</v>
      </c>
      <c r="DM243" s="313">
        <v>1.0844</v>
      </c>
      <c r="DN243" s="313">
        <v>1.0844</v>
      </c>
      <c r="DO243" s="313">
        <v>1.0844</v>
      </c>
      <c r="DP243" s="313">
        <v>1.0844</v>
      </c>
      <c r="DQ243" s="313">
        <v>1.0844</v>
      </c>
      <c r="DR243" s="313">
        <v>1.0844</v>
      </c>
      <c r="DS243" s="313">
        <v>1.0844</v>
      </c>
      <c r="DT243" s="313">
        <v>1.0844</v>
      </c>
      <c r="DU243" s="313">
        <v>1.0844</v>
      </c>
      <c r="DV243" s="313">
        <v>1.0844</v>
      </c>
      <c r="DW243" s="313">
        <v>1.0844</v>
      </c>
      <c r="DX243" s="313">
        <v>1.0844</v>
      </c>
      <c r="DY243" s="313">
        <v>1.0844</v>
      </c>
      <c r="DZ243" s="313">
        <v>1.0844</v>
      </c>
      <c r="EA243" s="313">
        <v>1.0844</v>
      </c>
      <c r="EB243" s="313">
        <v>1.0844</v>
      </c>
      <c r="EC243" s="313">
        <v>1.0844</v>
      </c>
      <c r="ED243" s="313">
        <v>1.0844</v>
      </c>
      <c r="EE243" s="313">
        <v>1.0844</v>
      </c>
      <c r="EF243" s="313">
        <v>1.0844</v>
      </c>
      <c r="EG243" s="313">
        <v>1.0844</v>
      </c>
      <c r="EH243" s="313">
        <v>1.0844</v>
      </c>
      <c r="EI243" s="313">
        <v>1.0844</v>
      </c>
      <c r="EJ243" s="313">
        <v>1.0844</v>
      </c>
      <c r="EK243" s="313">
        <v>1.0844</v>
      </c>
      <c r="EL243" s="313">
        <v>1.0844</v>
      </c>
      <c r="EM243" s="313">
        <v>1.0844</v>
      </c>
      <c r="EN243" s="313">
        <v>1.0844</v>
      </c>
      <c r="EO243" s="313">
        <v>1.0844</v>
      </c>
      <c r="EP243" s="313">
        <v>1.0844</v>
      </c>
      <c r="EQ243" s="313">
        <v>1.0844</v>
      </c>
      <c r="ER243" s="313">
        <v>1.0844</v>
      </c>
      <c r="ES243" s="313">
        <v>1.0844</v>
      </c>
      <c r="ET243" s="313">
        <v>1.0844</v>
      </c>
      <c r="EU243" s="313">
        <v>1.0844</v>
      </c>
      <c r="EV243" s="313">
        <v>1.0844</v>
      </c>
      <c r="EW243" s="313">
        <v>1.0844</v>
      </c>
      <c r="EX243" s="313">
        <v>1.0844</v>
      </c>
      <c r="EY243" s="313">
        <v>1.0844</v>
      </c>
      <c r="EZ243" s="313">
        <v>1.0844</v>
      </c>
      <c r="FA243" s="313">
        <v>1.0844</v>
      </c>
      <c r="FB243" s="313">
        <v>1.0844</v>
      </c>
      <c r="FC243" s="313">
        <v>1.0844</v>
      </c>
      <c r="FD243" s="313">
        <v>1.0844</v>
      </c>
      <c r="FE243" s="313">
        <v>1.0844</v>
      </c>
      <c r="FF243" s="313">
        <v>1.0844</v>
      </c>
      <c r="FG243" s="313">
        <v>1.0844</v>
      </c>
      <c r="FH243" s="313">
        <v>1.0844</v>
      </c>
      <c r="FI243" s="313">
        <v>1.0844</v>
      </c>
      <c r="FJ243" s="313">
        <v>1.0844</v>
      </c>
      <c r="FK243" s="313">
        <v>1.0844</v>
      </c>
      <c r="FL243" s="313">
        <v>1.0844</v>
      </c>
      <c r="FM243" s="313">
        <v>1.0844</v>
      </c>
      <c r="FN243" s="313">
        <v>1.0844</v>
      </c>
      <c r="FO243" s="313">
        <v>1.0844</v>
      </c>
      <c r="FP243" s="313">
        <v>1.0844</v>
      </c>
      <c r="FQ243" s="313">
        <v>1.0844</v>
      </c>
      <c r="FR243" s="313">
        <v>1.0844</v>
      </c>
      <c r="FS243" s="313">
        <v>1.0844</v>
      </c>
      <c r="FT243" s="313">
        <v>1.0844</v>
      </c>
      <c r="FU243" s="313">
        <v>1.0844</v>
      </c>
      <c r="FV243" s="313">
        <v>1.0844</v>
      </c>
      <c r="FW243" s="313">
        <v>1.0844</v>
      </c>
      <c r="FX243" s="313">
        <v>1.0844</v>
      </c>
      <c r="FY243" s="313">
        <v>1.0844</v>
      </c>
      <c r="FZ243" s="313">
        <v>1.0844</v>
      </c>
      <c r="GA243" s="313">
        <v>1.0844</v>
      </c>
      <c r="GB243" s="313">
        <v>1.0844</v>
      </c>
      <c r="GC243" s="313">
        <v>1.0844</v>
      </c>
      <c r="GD243" s="313">
        <v>1.0844</v>
      </c>
      <c r="GE243" s="313">
        <v>1.0844</v>
      </c>
      <c r="GF243" s="313">
        <v>1.0844</v>
      </c>
      <c r="GG243" s="313">
        <v>1.0844</v>
      </c>
      <c r="GH243" s="313">
        <v>1.0844</v>
      </c>
      <c r="GI243" s="313">
        <v>1.0844</v>
      </c>
      <c r="GJ243" s="313">
        <v>1.0844</v>
      </c>
      <c r="GK243" s="313">
        <v>1.0844</v>
      </c>
      <c r="GL243" s="313">
        <v>1.0844</v>
      </c>
      <c r="GM243" s="313">
        <v>1.0844</v>
      </c>
      <c r="GN243" s="313">
        <v>1.0844</v>
      </c>
      <c r="GO243" s="313">
        <v>1.0844</v>
      </c>
      <c r="GP243" s="313">
        <v>1.0844</v>
      </c>
      <c r="GQ243" s="313">
        <v>1.0844</v>
      </c>
      <c r="GR243" s="316">
        <v>1.0844</v>
      </c>
      <c r="GS243" s="316">
        <v>1.0844</v>
      </c>
      <c r="GT243" s="316">
        <v>1.0844</v>
      </c>
      <c r="GU243" s="316">
        <v>1.0844</v>
      </c>
      <c r="GV243" s="316">
        <v>1.0844</v>
      </c>
      <c r="GW243" s="316">
        <v>1.0844</v>
      </c>
      <c r="GX243" s="316">
        <v>1.0844</v>
      </c>
      <c r="GY243" s="316">
        <v>1.0844</v>
      </c>
      <c r="GZ243" s="316">
        <v>1.0844</v>
      </c>
      <c r="HA243" s="316">
        <v>1.0844</v>
      </c>
      <c r="HB243" s="316">
        <v>1.0844</v>
      </c>
      <c r="HC243" s="316">
        <v>1.0844</v>
      </c>
      <c r="HD243" s="316">
        <v>1.0844</v>
      </c>
      <c r="HE243" s="291">
        <v>1.0844</v>
      </c>
      <c r="HF243" s="291">
        <v>1.0844</v>
      </c>
      <c r="HG243" s="291"/>
      <c r="HH243" s="291"/>
      <c r="HI243" s="291"/>
      <c r="HJ243" s="291"/>
      <c r="HK243" s="291"/>
      <c r="HL243" s="291"/>
      <c r="HM243" s="291"/>
      <c r="HN243" s="291"/>
      <c r="HO243" s="291"/>
      <c r="HP243" s="291"/>
      <c r="HQ243" s="291"/>
    </row>
    <row r="244" ht="12.0" customHeight="1">
      <c r="A244" s="281"/>
      <c r="B244" s="315">
        <f t="shared" si="2147"/>
        <v>8</v>
      </c>
      <c r="C244" s="307">
        <f t="array" ref="C244:HF244">transpose(AZ$6:AZ$217)</f>
        <v>1.0844</v>
      </c>
      <c r="D244" s="310">
        <v>1.0844</v>
      </c>
      <c r="E244" s="311">
        <v>1.0844</v>
      </c>
      <c r="F244" s="310">
        <v>1.0844</v>
      </c>
      <c r="G244" s="312">
        <v>1.0844</v>
      </c>
      <c r="H244" s="313">
        <v>1.0844</v>
      </c>
      <c r="I244" s="309">
        <v>1.0844</v>
      </c>
      <c r="J244" s="314">
        <v>1.0844</v>
      </c>
      <c r="K244" s="314">
        <v>1.0844</v>
      </c>
      <c r="L244" s="314">
        <v>1.0844</v>
      </c>
      <c r="M244" s="314">
        <v>1.0844</v>
      </c>
      <c r="N244" s="314">
        <v>1.0844</v>
      </c>
      <c r="O244" s="314">
        <v>1.0844</v>
      </c>
      <c r="P244" s="313">
        <v>1.0844</v>
      </c>
      <c r="Q244" s="313">
        <v>1.0844</v>
      </c>
      <c r="R244" s="313">
        <v>1.0844</v>
      </c>
      <c r="S244" s="313">
        <v>1.0844</v>
      </c>
      <c r="T244" s="313">
        <v>1.0844</v>
      </c>
      <c r="U244" s="313">
        <v>1.0844</v>
      </c>
      <c r="V244" s="308">
        <v>1.0844</v>
      </c>
      <c r="W244" s="313">
        <v>1.0844</v>
      </c>
      <c r="X244" s="313">
        <v>1.0844</v>
      </c>
      <c r="Y244" s="313">
        <v>1.0844</v>
      </c>
      <c r="Z244" s="313">
        <v>1.0844</v>
      </c>
      <c r="AA244" s="313">
        <v>1.0844</v>
      </c>
      <c r="AB244" s="313">
        <v>1.0844</v>
      </c>
      <c r="AC244" s="313">
        <v>1.0844</v>
      </c>
      <c r="AD244" s="313">
        <v>1.0844</v>
      </c>
      <c r="AE244" s="313">
        <v>1.0844</v>
      </c>
      <c r="AF244" s="313">
        <v>1.0844</v>
      </c>
      <c r="AG244" s="313">
        <v>1.0844</v>
      </c>
      <c r="AH244" s="313">
        <v>1.0844</v>
      </c>
      <c r="AI244" s="313">
        <v>1.0844</v>
      </c>
      <c r="AJ244" s="313">
        <v>1.0844</v>
      </c>
      <c r="AK244" s="313">
        <v>1.0844</v>
      </c>
      <c r="AL244" s="313">
        <v>1.0844</v>
      </c>
      <c r="AM244" s="313">
        <v>1.0844</v>
      </c>
      <c r="AN244" s="313">
        <v>1.0844</v>
      </c>
      <c r="AO244" s="313">
        <v>1.0844</v>
      </c>
      <c r="AP244" s="313">
        <v>1.0844</v>
      </c>
      <c r="AQ244" s="313">
        <v>1.0844</v>
      </c>
      <c r="AR244" s="313">
        <v>1.0844</v>
      </c>
      <c r="AS244" s="313">
        <v>1.0844</v>
      </c>
      <c r="AT244" s="313">
        <v>1.0844</v>
      </c>
      <c r="AU244" s="313">
        <v>1.0844</v>
      </c>
      <c r="AV244" s="313">
        <v>1.0844</v>
      </c>
      <c r="AW244" s="313">
        <v>1.0844</v>
      </c>
      <c r="AX244" s="313">
        <v>1.0844</v>
      </c>
      <c r="AY244" s="313">
        <v>1.0844</v>
      </c>
      <c r="AZ244" s="313">
        <v>1.0844</v>
      </c>
      <c r="BA244" s="313">
        <v>1.0844</v>
      </c>
      <c r="BB244" s="313">
        <v>1.0844</v>
      </c>
      <c r="BC244" s="313">
        <v>1.0844</v>
      </c>
      <c r="BD244" s="313">
        <v>1.0844</v>
      </c>
      <c r="BE244" s="313">
        <v>1.0844</v>
      </c>
      <c r="BF244" s="313">
        <v>1.0844</v>
      </c>
      <c r="BG244" s="313">
        <v>1.0844</v>
      </c>
      <c r="BH244" s="313">
        <v>1.0844</v>
      </c>
      <c r="BI244" s="313">
        <v>1.0844</v>
      </c>
      <c r="BJ244" s="313">
        <v>1.0844</v>
      </c>
      <c r="BK244" s="313">
        <v>1.0844</v>
      </c>
      <c r="BL244" s="313">
        <v>1.0844</v>
      </c>
      <c r="BM244" s="313">
        <v>1.0844</v>
      </c>
      <c r="BN244" s="313">
        <v>1.0844</v>
      </c>
      <c r="BO244" s="313">
        <v>1.0844</v>
      </c>
      <c r="BP244" s="313">
        <v>1.0844</v>
      </c>
      <c r="BQ244" s="313">
        <v>1.0844</v>
      </c>
      <c r="BR244" s="313">
        <v>1.0844</v>
      </c>
      <c r="BS244" s="313">
        <v>1.0844</v>
      </c>
      <c r="BT244" s="313">
        <v>1.0844</v>
      </c>
      <c r="BU244" s="313">
        <v>1.0844</v>
      </c>
      <c r="BV244" s="313">
        <v>1.0844</v>
      </c>
      <c r="BW244" s="313">
        <v>1.0844</v>
      </c>
      <c r="BX244" s="313">
        <v>1.0844</v>
      </c>
      <c r="BY244" s="313">
        <v>1.0844</v>
      </c>
      <c r="BZ244" s="313">
        <v>1.0844</v>
      </c>
      <c r="CA244" s="313">
        <v>1.0844</v>
      </c>
      <c r="CB244" s="313">
        <v>1.0844</v>
      </c>
      <c r="CC244" s="313">
        <v>1.0844</v>
      </c>
      <c r="CD244" s="313">
        <v>1.0844</v>
      </c>
      <c r="CE244" s="313">
        <v>1.0844</v>
      </c>
      <c r="CF244" s="313">
        <v>1.0844</v>
      </c>
      <c r="CG244" s="313">
        <v>1.0844</v>
      </c>
      <c r="CH244" s="313">
        <v>1.0844</v>
      </c>
      <c r="CI244" s="313">
        <v>1.0844</v>
      </c>
      <c r="CJ244" s="313">
        <v>1.0844</v>
      </c>
      <c r="CK244" s="313">
        <v>1.0844</v>
      </c>
      <c r="CL244" s="313">
        <v>1.0844</v>
      </c>
      <c r="CM244" s="313">
        <v>1.0844</v>
      </c>
      <c r="CN244" s="313">
        <v>1.0844</v>
      </c>
      <c r="CO244" s="313">
        <v>1.0844</v>
      </c>
      <c r="CP244" s="313">
        <v>1.0844</v>
      </c>
      <c r="CQ244" s="313">
        <v>1.0844</v>
      </c>
      <c r="CR244" s="313">
        <v>1.0844</v>
      </c>
      <c r="CS244" s="313">
        <v>1.0844</v>
      </c>
      <c r="CT244" s="313">
        <v>1.0844</v>
      </c>
      <c r="CU244" s="313">
        <v>1.0844</v>
      </c>
      <c r="CV244" s="313">
        <v>1.0844</v>
      </c>
      <c r="CW244" s="313">
        <v>1.0844</v>
      </c>
      <c r="CX244" s="313">
        <v>1.0844</v>
      </c>
      <c r="CY244" s="313">
        <v>1.0844</v>
      </c>
      <c r="CZ244" s="313">
        <v>1.0844</v>
      </c>
      <c r="DA244" s="313">
        <v>1.0844</v>
      </c>
      <c r="DB244" s="313">
        <v>1.0844</v>
      </c>
      <c r="DC244" s="313">
        <v>1.0844</v>
      </c>
      <c r="DD244" s="313">
        <v>1.0844</v>
      </c>
      <c r="DE244" s="313">
        <v>1.0844</v>
      </c>
      <c r="DF244" s="313">
        <v>1.0844</v>
      </c>
      <c r="DG244" s="313">
        <v>1.0844</v>
      </c>
      <c r="DH244" s="313">
        <v>1.0844</v>
      </c>
      <c r="DI244" s="313">
        <v>1.0844</v>
      </c>
      <c r="DJ244" s="313">
        <v>1.0844</v>
      </c>
      <c r="DK244" s="313">
        <v>1.0844</v>
      </c>
      <c r="DL244" s="313">
        <v>1.0844</v>
      </c>
      <c r="DM244" s="313">
        <v>1.0844</v>
      </c>
      <c r="DN244" s="313">
        <v>1.0844</v>
      </c>
      <c r="DO244" s="313">
        <v>1.0844</v>
      </c>
      <c r="DP244" s="313">
        <v>1.0844</v>
      </c>
      <c r="DQ244" s="313">
        <v>1.0844</v>
      </c>
      <c r="DR244" s="313">
        <v>1.0844</v>
      </c>
      <c r="DS244" s="313">
        <v>1.0844</v>
      </c>
      <c r="DT244" s="313">
        <v>1.0844</v>
      </c>
      <c r="DU244" s="313">
        <v>1.0844</v>
      </c>
      <c r="DV244" s="313">
        <v>1.0844</v>
      </c>
      <c r="DW244" s="313">
        <v>1.0844</v>
      </c>
      <c r="DX244" s="313">
        <v>1.0844</v>
      </c>
      <c r="DY244" s="313">
        <v>1.0844</v>
      </c>
      <c r="DZ244" s="313">
        <v>1.0844</v>
      </c>
      <c r="EA244" s="313">
        <v>1.0844</v>
      </c>
      <c r="EB244" s="313">
        <v>1.0844</v>
      </c>
      <c r="EC244" s="313">
        <v>1.0844</v>
      </c>
      <c r="ED244" s="313">
        <v>1.0844</v>
      </c>
      <c r="EE244" s="313">
        <v>1.0844</v>
      </c>
      <c r="EF244" s="313">
        <v>1.0844</v>
      </c>
      <c r="EG244" s="313">
        <v>1.0844</v>
      </c>
      <c r="EH244" s="313">
        <v>1.0844</v>
      </c>
      <c r="EI244" s="313">
        <v>1.0844</v>
      </c>
      <c r="EJ244" s="313">
        <v>1.0844</v>
      </c>
      <c r="EK244" s="313">
        <v>1.0844</v>
      </c>
      <c r="EL244" s="313">
        <v>1.0844</v>
      </c>
      <c r="EM244" s="313">
        <v>1.0844</v>
      </c>
      <c r="EN244" s="313">
        <v>1.0844</v>
      </c>
      <c r="EO244" s="313">
        <v>1.0844</v>
      </c>
      <c r="EP244" s="313">
        <v>1.0844</v>
      </c>
      <c r="EQ244" s="313">
        <v>1.0844</v>
      </c>
      <c r="ER244" s="313">
        <v>1.0844</v>
      </c>
      <c r="ES244" s="313">
        <v>1.0844</v>
      </c>
      <c r="ET244" s="313">
        <v>1.0844</v>
      </c>
      <c r="EU244" s="313">
        <v>1.0844</v>
      </c>
      <c r="EV244" s="313">
        <v>1.0844</v>
      </c>
      <c r="EW244" s="313">
        <v>1.0844</v>
      </c>
      <c r="EX244" s="313">
        <v>1.0844</v>
      </c>
      <c r="EY244" s="313">
        <v>1.0844</v>
      </c>
      <c r="EZ244" s="313">
        <v>1.0844</v>
      </c>
      <c r="FA244" s="313">
        <v>1.0844</v>
      </c>
      <c r="FB244" s="313">
        <v>1.0844</v>
      </c>
      <c r="FC244" s="313">
        <v>1.0844</v>
      </c>
      <c r="FD244" s="313">
        <v>1.0844</v>
      </c>
      <c r="FE244" s="313">
        <v>1.0844</v>
      </c>
      <c r="FF244" s="313">
        <v>1.0844</v>
      </c>
      <c r="FG244" s="313">
        <v>1.0844</v>
      </c>
      <c r="FH244" s="313">
        <v>1.0844</v>
      </c>
      <c r="FI244" s="313">
        <v>1.0844</v>
      </c>
      <c r="FJ244" s="313">
        <v>1.0844</v>
      </c>
      <c r="FK244" s="313">
        <v>1.0844</v>
      </c>
      <c r="FL244" s="313">
        <v>1.0844</v>
      </c>
      <c r="FM244" s="313">
        <v>1.0844</v>
      </c>
      <c r="FN244" s="313">
        <v>1.0844</v>
      </c>
      <c r="FO244" s="313">
        <v>1.0844</v>
      </c>
      <c r="FP244" s="313">
        <v>1.0844</v>
      </c>
      <c r="FQ244" s="313">
        <v>1.0844</v>
      </c>
      <c r="FR244" s="313">
        <v>1.0844</v>
      </c>
      <c r="FS244" s="313">
        <v>1.0844</v>
      </c>
      <c r="FT244" s="313">
        <v>1.0844</v>
      </c>
      <c r="FU244" s="313">
        <v>1.0844</v>
      </c>
      <c r="FV244" s="313">
        <v>1.0844</v>
      </c>
      <c r="FW244" s="313">
        <v>1.0844</v>
      </c>
      <c r="FX244" s="313">
        <v>1.0844</v>
      </c>
      <c r="FY244" s="313">
        <v>1.0844</v>
      </c>
      <c r="FZ244" s="313">
        <v>1.0844</v>
      </c>
      <c r="GA244" s="313">
        <v>1.0844</v>
      </c>
      <c r="GB244" s="313">
        <v>1.0844</v>
      </c>
      <c r="GC244" s="313">
        <v>1.0844</v>
      </c>
      <c r="GD244" s="313">
        <v>1.0844</v>
      </c>
      <c r="GE244" s="313">
        <v>1.0844</v>
      </c>
      <c r="GF244" s="313">
        <v>1.0844</v>
      </c>
      <c r="GG244" s="313">
        <v>1.0844</v>
      </c>
      <c r="GH244" s="313">
        <v>1.0844</v>
      </c>
      <c r="GI244" s="313">
        <v>1.0844</v>
      </c>
      <c r="GJ244" s="313">
        <v>1.0844</v>
      </c>
      <c r="GK244" s="313">
        <v>1.0844</v>
      </c>
      <c r="GL244" s="313">
        <v>1.0844</v>
      </c>
      <c r="GM244" s="313">
        <v>1.0844</v>
      </c>
      <c r="GN244" s="313">
        <v>1.0844</v>
      </c>
      <c r="GO244" s="313">
        <v>1.0844</v>
      </c>
      <c r="GP244" s="313">
        <v>1.0844</v>
      </c>
      <c r="GQ244" s="313">
        <v>1.0844</v>
      </c>
      <c r="GR244" s="316">
        <v>1.0844</v>
      </c>
      <c r="GS244" s="316">
        <v>1.0844</v>
      </c>
      <c r="GT244" s="316">
        <v>1.0844</v>
      </c>
      <c r="GU244" s="316">
        <v>1.0844</v>
      </c>
      <c r="GV244" s="316">
        <v>1.0844</v>
      </c>
      <c r="GW244" s="316">
        <v>1.0844</v>
      </c>
      <c r="GX244" s="316">
        <v>1.0844</v>
      </c>
      <c r="GY244" s="316">
        <v>1.0844</v>
      </c>
      <c r="GZ244" s="316">
        <v>1.0844</v>
      </c>
      <c r="HA244" s="316">
        <v>1.0844</v>
      </c>
      <c r="HB244" s="316">
        <v>1.0844</v>
      </c>
      <c r="HC244" s="316">
        <v>1.0844</v>
      </c>
      <c r="HD244" s="316">
        <v>1.0844</v>
      </c>
      <c r="HE244" s="291">
        <v>1.0844</v>
      </c>
      <c r="HF244" s="291">
        <v>1.0844</v>
      </c>
      <c r="HG244" s="291"/>
      <c r="HH244" s="291"/>
      <c r="HI244" s="291"/>
      <c r="HJ244" s="291"/>
      <c r="HK244" s="291"/>
      <c r="HL244" s="291"/>
      <c r="HM244" s="291"/>
      <c r="HN244" s="291"/>
      <c r="HO244" s="291"/>
      <c r="HP244" s="291"/>
      <c r="HQ244" s="291"/>
    </row>
    <row r="245" ht="12.0" customHeight="1">
      <c r="A245" s="281"/>
      <c r="B245" s="315">
        <f t="shared" si="2147"/>
        <v>9</v>
      </c>
      <c r="C245" s="307">
        <f t="array" ref="C245:HF245">transpose(BD$6:BD$217)</f>
        <v>1.0844</v>
      </c>
      <c r="D245" s="310">
        <v>1.0844</v>
      </c>
      <c r="E245" s="311">
        <v>1.0844</v>
      </c>
      <c r="F245" s="310">
        <v>1.0844</v>
      </c>
      <c r="G245" s="312">
        <v>1.0844</v>
      </c>
      <c r="H245" s="313">
        <v>1.0844</v>
      </c>
      <c r="I245" s="309">
        <v>1.0844</v>
      </c>
      <c r="J245" s="314">
        <v>1.0844</v>
      </c>
      <c r="K245" s="314">
        <v>1.0844</v>
      </c>
      <c r="L245" s="314">
        <v>1.0844</v>
      </c>
      <c r="M245" s="314">
        <v>1.0844</v>
      </c>
      <c r="N245" s="314">
        <v>1.0844</v>
      </c>
      <c r="O245" s="314">
        <v>1.0844</v>
      </c>
      <c r="P245" s="313">
        <v>1.0844</v>
      </c>
      <c r="Q245" s="313">
        <v>1.0844</v>
      </c>
      <c r="R245" s="313">
        <v>1.0844</v>
      </c>
      <c r="S245" s="313">
        <v>1.0844</v>
      </c>
      <c r="T245" s="313">
        <v>1.0844</v>
      </c>
      <c r="U245" s="313">
        <v>1.0844</v>
      </c>
      <c r="V245" s="308">
        <v>1.0844</v>
      </c>
      <c r="W245" s="313">
        <v>1.0844</v>
      </c>
      <c r="X245" s="313">
        <v>1.0844</v>
      </c>
      <c r="Y245" s="313">
        <v>1.0844</v>
      </c>
      <c r="Z245" s="313">
        <v>1.0844</v>
      </c>
      <c r="AA245" s="313">
        <v>1.0844</v>
      </c>
      <c r="AB245" s="313">
        <v>1.0844</v>
      </c>
      <c r="AC245" s="313">
        <v>1.0844</v>
      </c>
      <c r="AD245" s="313">
        <v>1.0844</v>
      </c>
      <c r="AE245" s="313">
        <v>1.0844</v>
      </c>
      <c r="AF245" s="313">
        <v>1.0844</v>
      </c>
      <c r="AG245" s="313">
        <v>1.0844</v>
      </c>
      <c r="AH245" s="313">
        <v>1.0844</v>
      </c>
      <c r="AI245" s="313">
        <v>1.0844</v>
      </c>
      <c r="AJ245" s="313">
        <v>1.0844</v>
      </c>
      <c r="AK245" s="313">
        <v>1.0844</v>
      </c>
      <c r="AL245" s="313">
        <v>1.0844</v>
      </c>
      <c r="AM245" s="313">
        <v>1.0844</v>
      </c>
      <c r="AN245" s="313">
        <v>1.0844</v>
      </c>
      <c r="AO245" s="313">
        <v>1.0844</v>
      </c>
      <c r="AP245" s="313">
        <v>1.0844</v>
      </c>
      <c r="AQ245" s="313">
        <v>1.0844</v>
      </c>
      <c r="AR245" s="313">
        <v>1.0844</v>
      </c>
      <c r="AS245" s="313">
        <v>1.0844</v>
      </c>
      <c r="AT245" s="313">
        <v>1.0844</v>
      </c>
      <c r="AU245" s="313">
        <v>1.0844</v>
      </c>
      <c r="AV245" s="313">
        <v>1.0844</v>
      </c>
      <c r="AW245" s="313">
        <v>1.0844</v>
      </c>
      <c r="AX245" s="313">
        <v>1.0844</v>
      </c>
      <c r="AY245" s="313">
        <v>1.0844</v>
      </c>
      <c r="AZ245" s="313">
        <v>1.0844</v>
      </c>
      <c r="BA245" s="313">
        <v>1.0844</v>
      </c>
      <c r="BB245" s="313">
        <v>1.0844</v>
      </c>
      <c r="BC245" s="313">
        <v>1.0844</v>
      </c>
      <c r="BD245" s="313">
        <v>1.0844</v>
      </c>
      <c r="BE245" s="313">
        <v>1.0844</v>
      </c>
      <c r="BF245" s="313">
        <v>1.0844</v>
      </c>
      <c r="BG245" s="313">
        <v>1.0844</v>
      </c>
      <c r="BH245" s="313">
        <v>1.0844</v>
      </c>
      <c r="BI245" s="313">
        <v>1.0844</v>
      </c>
      <c r="BJ245" s="313">
        <v>1.0844</v>
      </c>
      <c r="BK245" s="313">
        <v>1.0844</v>
      </c>
      <c r="BL245" s="313">
        <v>1.0844</v>
      </c>
      <c r="BM245" s="313">
        <v>1.0844</v>
      </c>
      <c r="BN245" s="313">
        <v>1.0844</v>
      </c>
      <c r="BO245" s="313">
        <v>1.0844</v>
      </c>
      <c r="BP245" s="313">
        <v>1.0844</v>
      </c>
      <c r="BQ245" s="313">
        <v>1.0844</v>
      </c>
      <c r="BR245" s="313">
        <v>1.0844</v>
      </c>
      <c r="BS245" s="313">
        <v>1.0844</v>
      </c>
      <c r="BT245" s="313">
        <v>1.0844</v>
      </c>
      <c r="BU245" s="313">
        <v>1.0844</v>
      </c>
      <c r="BV245" s="313">
        <v>1.0844</v>
      </c>
      <c r="BW245" s="313">
        <v>1.0844</v>
      </c>
      <c r="BX245" s="313">
        <v>1.0844</v>
      </c>
      <c r="BY245" s="313">
        <v>1.0844</v>
      </c>
      <c r="BZ245" s="313">
        <v>1.0844</v>
      </c>
      <c r="CA245" s="313">
        <v>1.0844</v>
      </c>
      <c r="CB245" s="313">
        <v>1.0844</v>
      </c>
      <c r="CC245" s="313">
        <v>1.0844</v>
      </c>
      <c r="CD245" s="313">
        <v>1.0844</v>
      </c>
      <c r="CE245" s="313">
        <v>1.0844</v>
      </c>
      <c r="CF245" s="313">
        <v>1.0844</v>
      </c>
      <c r="CG245" s="313">
        <v>1.0844</v>
      </c>
      <c r="CH245" s="313">
        <v>1.0844</v>
      </c>
      <c r="CI245" s="313">
        <v>1.0844</v>
      </c>
      <c r="CJ245" s="313">
        <v>1.0844</v>
      </c>
      <c r="CK245" s="313">
        <v>1.0844</v>
      </c>
      <c r="CL245" s="313">
        <v>1.0844</v>
      </c>
      <c r="CM245" s="313">
        <v>1.0844</v>
      </c>
      <c r="CN245" s="313">
        <v>1.0844</v>
      </c>
      <c r="CO245" s="313">
        <v>1.0844</v>
      </c>
      <c r="CP245" s="313">
        <v>1.0844</v>
      </c>
      <c r="CQ245" s="313">
        <v>1.0844</v>
      </c>
      <c r="CR245" s="313">
        <v>1.0844</v>
      </c>
      <c r="CS245" s="313">
        <v>1.0844</v>
      </c>
      <c r="CT245" s="313">
        <v>1.0844</v>
      </c>
      <c r="CU245" s="313">
        <v>1.0844</v>
      </c>
      <c r="CV245" s="313">
        <v>1.0844</v>
      </c>
      <c r="CW245" s="313">
        <v>1.0844</v>
      </c>
      <c r="CX245" s="313">
        <v>1.0844</v>
      </c>
      <c r="CY245" s="313">
        <v>1.0844</v>
      </c>
      <c r="CZ245" s="313">
        <v>1.0844</v>
      </c>
      <c r="DA245" s="313">
        <v>1.0844</v>
      </c>
      <c r="DB245" s="313">
        <v>1.0844</v>
      </c>
      <c r="DC245" s="313">
        <v>1.0844</v>
      </c>
      <c r="DD245" s="313">
        <v>1.0844</v>
      </c>
      <c r="DE245" s="313">
        <v>1.0844</v>
      </c>
      <c r="DF245" s="313">
        <v>1.0844</v>
      </c>
      <c r="DG245" s="313">
        <v>1.0844</v>
      </c>
      <c r="DH245" s="313">
        <v>1.0844</v>
      </c>
      <c r="DI245" s="313">
        <v>1.0844</v>
      </c>
      <c r="DJ245" s="313">
        <v>1.0844</v>
      </c>
      <c r="DK245" s="313">
        <v>1.0844</v>
      </c>
      <c r="DL245" s="313">
        <v>1.0844</v>
      </c>
      <c r="DM245" s="313">
        <v>1.0844</v>
      </c>
      <c r="DN245" s="313">
        <v>1.0844</v>
      </c>
      <c r="DO245" s="313">
        <v>1.0844</v>
      </c>
      <c r="DP245" s="313">
        <v>1.0844</v>
      </c>
      <c r="DQ245" s="313">
        <v>1.0844</v>
      </c>
      <c r="DR245" s="313">
        <v>1.0844</v>
      </c>
      <c r="DS245" s="313">
        <v>1.0844</v>
      </c>
      <c r="DT245" s="313">
        <v>1.0844</v>
      </c>
      <c r="DU245" s="313">
        <v>1.0844</v>
      </c>
      <c r="DV245" s="313">
        <v>1.0844</v>
      </c>
      <c r="DW245" s="313">
        <v>1.0844</v>
      </c>
      <c r="DX245" s="313">
        <v>1.0844</v>
      </c>
      <c r="DY245" s="313">
        <v>1.0844</v>
      </c>
      <c r="DZ245" s="313">
        <v>1.0844</v>
      </c>
      <c r="EA245" s="313">
        <v>1.0844</v>
      </c>
      <c r="EB245" s="313">
        <v>1.0844</v>
      </c>
      <c r="EC245" s="313">
        <v>1.0844</v>
      </c>
      <c r="ED245" s="313">
        <v>1.0844</v>
      </c>
      <c r="EE245" s="313">
        <v>1.0844</v>
      </c>
      <c r="EF245" s="313">
        <v>1.0844</v>
      </c>
      <c r="EG245" s="313">
        <v>1.0844</v>
      </c>
      <c r="EH245" s="313">
        <v>1.0844</v>
      </c>
      <c r="EI245" s="313">
        <v>1.0844</v>
      </c>
      <c r="EJ245" s="313">
        <v>1.0844</v>
      </c>
      <c r="EK245" s="313">
        <v>1.0844</v>
      </c>
      <c r="EL245" s="313">
        <v>1.0844</v>
      </c>
      <c r="EM245" s="313">
        <v>1.0844</v>
      </c>
      <c r="EN245" s="313">
        <v>1.0844</v>
      </c>
      <c r="EO245" s="313">
        <v>1.0844</v>
      </c>
      <c r="EP245" s="313">
        <v>1.0844</v>
      </c>
      <c r="EQ245" s="313">
        <v>1.0844</v>
      </c>
      <c r="ER245" s="313">
        <v>1.0844</v>
      </c>
      <c r="ES245" s="313">
        <v>1.0844</v>
      </c>
      <c r="ET245" s="313">
        <v>1.0844</v>
      </c>
      <c r="EU245" s="313">
        <v>1.0844</v>
      </c>
      <c r="EV245" s="313">
        <v>1.0844</v>
      </c>
      <c r="EW245" s="313">
        <v>1.0844</v>
      </c>
      <c r="EX245" s="313">
        <v>1.0844</v>
      </c>
      <c r="EY245" s="313">
        <v>1.0844</v>
      </c>
      <c r="EZ245" s="313">
        <v>1.0844</v>
      </c>
      <c r="FA245" s="313">
        <v>1.0844</v>
      </c>
      <c r="FB245" s="313">
        <v>1.0844</v>
      </c>
      <c r="FC245" s="313">
        <v>1.0844</v>
      </c>
      <c r="FD245" s="313">
        <v>1.0844</v>
      </c>
      <c r="FE245" s="313">
        <v>1.0844</v>
      </c>
      <c r="FF245" s="313">
        <v>1.0844</v>
      </c>
      <c r="FG245" s="313">
        <v>1.0844</v>
      </c>
      <c r="FH245" s="313">
        <v>1.0844</v>
      </c>
      <c r="FI245" s="313">
        <v>1.0844</v>
      </c>
      <c r="FJ245" s="313">
        <v>1.0844</v>
      </c>
      <c r="FK245" s="313">
        <v>1.0844</v>
      </c>
      <c r="FL245" s="313">
        <v>1.0844</v>
      </c>
      <c r="FM245" s="313">
        <v>1.0844</v>
      </c>
      <c r="FN245" s="313">
        <v>1.0844</v>
      </c>
      <c r="FO245" s="313">
        <v>1.0844</v>
      </c>
      <c r="FP245" s="313">
        <v>1.0844</v>
      </c>
      <c r="FQ245" s="313">
        <v>1.0844</v>
      </c>
      <c r="FR245" s="313">
        <v>1.0844</v>
      </c>
      <c r="FS245" s="313">
        <v>1.0844</v>
      </c>
      <c r="FT245" s="313">
        <v>1.0844</v>
      </c>
      <c r="FU245" s="313">
        <v>1.0844</v>
      </c>
      <c r="FV245" s="313">
        <v>1.0844</v>
      </c>
      <c r="FW245" s="313">
        <v>1.0844</v>
      </c>
      <c r="FX245" s="313">
        <v>1.0844</v>
      </c>
      <c r="FY245" s="313">
        <v>1.0844</v>
      </c>
      <c r="FZ245" s="313">
        <v>1.0844</v>
      </c>
      <c r="GA245" s="313">
        <v>1.0844</v>
      </c>
      <c r="GB245" s="313">
        <v>1.0844</v>
      </c>
      <c r="GC245" s="313">
        <v>1.0844</v>
      </c>
      <c r="GD245" s="313">
        <v>1.0844</v>
      </c>
      <c r="GE245" s="313">
        <v>1.0844</v>
      </c>
      <c r="GF245" s="313">
        <v>1.0844</v>
      </c>
      <c r="GG245" s="313">
        <v>1.0844</v>
      </c>
      <c r="GH245" s="313">
        <v>1.0844</v>
      </c>
      <c r="GI245" s="313">
        <v>1.0844</v>
      </c>
      <c r="GJ245" s="313">
        <v>1.0844</v>
      </c>
      <c r="GK245" s="313">
        <v>1.0844</v>
      </c>
      <c r="GL245" s="313">
        <v>1.0844</v>
      </c>
      <c r="GM245" s="313">
        <v>1.0844</v>
      </c>
      <c r="GN245" s="313">
        <v>1.0844</v>
      </c>
      <c r="GO245" s="313">
        <v>1.0844</v>
      </c>
      <c r="GP245" s="313">
        <v>1.0844</v>
      </c>
      <c r="GQ245" s="313">
        <v>1.0844</v>
      </c>
      <c r="GR245" s="316">
        <v>1.0844</v>
      </c>
      <c r="GS245" s="316">
        <v>1.0844</v>
      </c>
      <c r="GT245" s="316">
        <v>1.0844</v>
      </c>
      <c r="GU245" s="316">
        <v>1.0844</v>
      </c>
      <c r="GV245" s="316">
        <v>1.0844</v>
      </c>
      <c r="GW245" s="316">
        <v>1.0844</v>
      </c>
      <c r="GX245" s="316">
        <v>1.0844</v>
      </c>
      <c r="GY245" s="316">
        <v>1.0844</v>
      </c>
      <c r="GZ245" s="316">
        <v>1.0844</v>
      </c>
      <c r="HA245" s="316">
        <v>1.0844</v>
      </c>
      <c r="HB245" s="316">
        <v>1.0844</v>
      </c>
      <c r="HC245" s="316">
        <v>1.0844</v>
      </c>
      <c r="HD245" s="316">
        <v>1.0844</v>
      </c>
      <c r="HE245" s="291">
        <v>1.0844</v>
      </c>
      <c r="HF245" s="291">
        <v>1.0844</v>
      </c>
      <c r="HG245" s="291"/>
      <c r="HH245" s="291"/>
      <c r="HI245" s="291"/>
      <c r="HJ245" s="291"/>
      <c r="HK245" s="291"/>
      <c r="HL245" s="291"/>
      <c r="HM245" s="291"/>
      <c r="HN245" s="291"/>
      <c r="HO245" s="291"/>
      <c r="HP245" s="291"/>
      <c r="HQ245" s="291"/>
    </row>
    <row r="246" ht="12.0" customHeight="1">
      <c r="A246" s="281"/>
      <c r="B246" s="315">
        <f t="shared" si="2147"/>
        <v>10</v>
      </c>
      <c r="C246" s="307">
        <f t="array" ref="C246:HF246">transpose(BH$6:BH$217)</f>
        <v>1.0844</v>
      </c>
      <c r="D246" s="310">
        <v>1.0844</v>
      </c>
      <c r="E246" s="311">
        <v>1.0844</v>
      </c>
      <c r="F246" s="310">
        <v>1.0844</v>
      </c>
      <c r="G246" s="312">
        <v>1.0844</v>
      </c>
      <c r="H246" s="313">
        <v>1.0844</v>
      </c>
      <c r="I246" s="309">
        <v>1.0844</v>
      </c>
      <c r="J246" s="314">
        <v>1.0844</v>
      </c>
      <c r="K246" s="314">
        <v>1.0844</v>
      </c>
      <c r="L246" s="314">
        <v>1.0844</v>
      </c>
      <c r="M246" s="314">
        <v>1.0844</v>
      </c>
      <c r="N246" s="314">
        <v>1.0844</v>
      </c>
      <c r="O246" s="314">
        <v>1.0844</v>
      </c>
      <c r="P246" s="313">
        <v>1.0844</v>
      </c>
      <c r="Q246" s="313">
        <v>1.0844</v>
      </c>
      <c r="R246" s="313">
        <v>1.0844</v>
      </c>
      <c r="S246" s="313">
        <v>1.0844</v>
      </c>
      <c r="T246" s="313">
        <v>1.0844</v>
      </c>
      <c r="U246" s="313">
        <v>1.0844</v>
      </c>
      <c r="V246" s="308">
        <v>1.0844</v>
      </c>
      <c r="W246" s="313">
        <v>1.0844</v>
      </c>
      <c r="X246" s="313">
        <v>1.0844</v>
      </c>
      <c r="Y246" s="313">
        <v>1.0844</v>
      </c>
      <c r="Z246" s="313">
        <v>1.0844</v>
      </c>
      <c r="AA246" s="313">
        <v>1.0844</v>
      </c>
      <c r="AB246" s="313">
        <v>1.0844</v>
      </c>
      <c r="AC246" s="313">
        <v>1.0844</v>
      </c>
      <c r="AD246" s="313">
        <v>1.0844</v>
      </c>
      <c r="AE246" s="313">
        <v>1.0844</v>
      </c>
      <c r="AF246" s="313">
        <v>1.0844</v>
      </c>
      <c r="AG246" s="313">
        <v>1.0844</v>
      </c>
      <c r="AH246" s="313">
        <v>1.0844</v>
      </c>
      <c r="AI246" s="313">
        <v>1.0844</v>
      </c>
      <c r="AJ246" s="313">
        <v>1.0844</v>
      </c>
      <c r="AK246" s="313">
        <v>1.0844</v>
      </c>
      <c r="AL246" s="313">
        <v>1.0844</v>
      </c>
      <c r="AM246" s="313">
        <v>1.0844</v>
      </c>
      <c r="AN246" s="313">
        <v>1.0844</v>
      </c>
      <c r="AO246" s="313">
        <v>1.0844</v>
      </c>
      <c r="AP246" s="313">
        <v>1.0844</v>
      </c>
      <c r="AQ246" s="313">
        <v>1.0844</v>
      </c>
      <c r="AR246" s="313">
        <v>1.0844</v>
      </c>
      <c r="AS246" s="313">
        <v>1.0844</v>
      </c>
      <c r="AT246" s="313">
        <v>1.0844</v>
      </c>
      <c r="AU246" s="313">
        <v>1.0844</v>
      </c>
      <c r="AV246" s="313">
        <v>1.0844</v>
      </c>
      <c r="AW246" s="313">
        <v>1.0844</v>
      </c>
      <c r="AX246" s="313">
        <v>1.0844</v>
      </c>
      <c r="AY246" s="313">
        <v>1.0844</v>
      </c>
      <c r="AZ246" s="313">
        <v>1.0844</v>
      </c>
      <c r="BA246" s="313">
        <v>1.0844</v>
      </c>
      <c r="BB246" s="313">
        <v>1.0844</v>
      </c>
      <c r="BC246" s="313">
        <v>1.0844</v>
      </c>
      <c r="BD246" s="313">
        <v>1.0844</v>
      </c>
      <c r="BE246" s="313">
        <v>1.0844</v>
      </c>
      <c r="BF246" s="313">
        <v>1.0844</v>
      </c>
      <c r="BG246" s="313">
        <v>1.0844</v>
      </c>
      <c r="BH246" s="313">
        <v>1.0844</v>
      </c>
      <c r="BI246" s="313">
        <v>1.0844</v>
      </c>
      <c r="BJ246" s="313">
        <v>1.0844</v>
      </c>
      <c r="BK246" s="313">
        <v>1.0844</v>
      </c>
      <c r="BL246" s="313">
        <v>1.0844</v>
      </c>
      <c r="BM246" s="313">
        <v>1.0844</v>
      </c>
      <c r="BN246" s="313">
        <v>1.0844</v>
      </c>
      <c r="BO246" s="313">
        <v>1.0844</v>
      </c>
      <c r="BP246" s="313">
        <v>1.0844</v>
      </c>
      <c r="BQ246" s="313">
        <v>1.0844</v>
      </c>
      <c r="BR246" s="313">
        <v>1.0844</v>
      </c>
      <c r="BS246" s="313">
        <v>1.0844</v>
      </c>
      <c r="BT246" s="313">
        <v>1.0844</v>
      </c>
      <c r="BU246" s="313">
        <v>1.0844</v>
      </c>
      <c r="BV246" s="313">
        <v>1.0844</v>
      </c>
      <c r="BW246" s="313">
        <v>1.0844</v>
      </c>
      <c r="BX246" s="313">
        <v>1.0844</v>
      </c>
      <c r="BY246" s="313">
        <v>1.0844</v>
      </c>
      <c r="BZ246" s="313">
        <v>1.0844</v>
      </c>
      <c r="CA246" s="313">
        <v>1.0844</v>
      </c>
      <c r="CB246" s="313">
        <v>1.0844</v>
      </c>
      <c r="CC246" s="313">
        <v>1.0844</v>
      </c>
      <c r="CD246" s="313">
        <v>1.0844</v>
      </c>
      <c r="CE246" s="313">
        <v>1.0844</v>
      </c>
      <c r="CF246" s="313">
        <v>1.0844</v>
      </c>
      <c r="CG246" s="313">
        <v>1.0844</v>
      </c>
      <c r="CH246" s="313">
        <v>1.0844</v>
      </c>
      <c r="CI246" s="313">
        <v>1.0844</v>
      </c>
      <c r="CJ246" s="313">
        <v>1.0844</v>
      </c>
      <c r="CK246" s="313">
        <v>1.0844</v>
      </c>
      <c r="CL246" s="313">
        <v>1.0844</v>
      </c>
      <c r="CM246" s="313">
        <v>1.0844</v>
      </c>
      <c r="CN246" s="313">
        <v>1.0844</v>
      </c>
      <c r="CO246" s="313">
        <v>1.0844</v>
      </c>
      <c r="CP246" s="313">
        <v>1.0844</v>
      </c>
      <c r="CQ246" s="313">
        <v>1.0844</v>
      </c>
      <c r="CR246" s="313">
        <v>1.0844</v>
      </c>
      <c r="CS246" s="313">
        <v>1.0844</v>
      </c>
      <c r="CT246" s="313">
        <v>1.0844</v>
      </c>
      <c r="CU246" s="313">
        <v>1.0844</v>
      </c>
      <c r="CV246" s="313">
        <v>1.0844</v>
      </c>
      <c r="CW246" s="313">
        <v>1.0844</v>
      </c>
      <c r="CX246" s="313">
        <v>1.0844</v>
      </c>
      <c r="CY246" s="313">
        <v>1.0844</v>
      </c>
      <c r="CZ246" s="313">
        <v>1.0844</v>
      </c>
      <c r="DA246" s="313">
        <v>1.0844</v>
      </c>
      <c r="DB246" s="313">
        <v>1.0844</v>
      </c>
      <c r="DC246" s="313">
        <v>1.0844</v>
      </c>
      <c r="DD246" s="313">
        <v>1.0844</v>
      </c>
      <c r="DE246" s="313">
        <v>1.0844</v>
      </c>
      <c r="DF246" s="313">
        <v>1.0844</v>
      </c>
      <c r="DG246" s="313">
        <v>1.0844</v>
      </c>
      <c r="DH246" s="313">
        <v>1.0844</v>
      </c>
      <c r="DI246" s="313">
        <v>1.0844</v>
      </c>
      <c r="DJ246" s="313">
        <v>1.0844</v>
      </c>
      <c r="DK246" s="313">
        <v>1.0844</v>
      </c>
      <c r="DL246" s="313">
        <v>1.0844</v>
      </c>
      <c r="DM246" s="313">
        <v>1.0844</v>
      </c>
      <c r="DN246" s="313">
        <v>1.0844</v>
      </c>
      <c r="DO246" s="313">
        <v>1.0844</v>
      </c>
      <c r="DP246" s="313">
        <v>1.0844</v>
      </c>
      <c r="DQ246" s="313">
        <v>1.0844</v>
      </c>
      <c r="DR246" s="313">
        <v>1.0844</v>
      </c>
      <c r="DS246" s="313">
        <v>1.0844</v>
      </c>
      <c r="DT246" s="313">
        <v>1.0844</v>
      </c>
      <c r="DU246" s="313">
        <v>1.0844</v>
      </c>
      <c r="DV246" s="313">
        <v>1.0844</v>
      </c>
      <c r="DW246" s="313">
        <v>1.0844</v>
      </c>
      <c r="DX246" s="313">
        <v>1.0844</v>
      </c>
      <c r="DY246" s="313">
        <v>1.0844</v>
      </c>
      <c r="DZ246" s="313">
        <v>1.0844</v>
      </c>
      <c r="EA246" s="313">
        <v>1.0844</v>
      </c>
      <c r="EB246" s="313">
        <v>1.0844</v>
      </c>
      <c r="EC246" s="313">
        <v>1.0844</v>
      </c>
      <c r="ED246" s="313">
        <v>1.0844</v>
      </c>
      <c r="EE246" s="313">
        <v>1.0844</v>
      </c>
      <c r="EF246" s="313">
        <v>1.0844</v>
      </c>
      <c r="EG246" s="313">
        <v>1.0844</v>
      </c>
      <c r="EH246" s="313">
        <v>1.0844</v>
      </c>
      <c r="EI246" s="313">
        <v>1.0844</v>
      </c>
      <c r="EJ246" s="313">
        <v>1.0844</v>
      </c>
      <c r="EK246" s="313">
        <v>1.0844</v>
      </c>
      <c r="EL246" s="313">
        <v>1.0844</v>
      </c>
      <c r="EM246" s="313">
        <v>1.0844</v>
      </c>
      <c r="EN246" s="313">
        <v>1.0844</v>
      </c>
      <c r="EO246" s="313">
        <v>1.0844</v>
      </c>
      <c r="EP246" s="313">
        <v>1.0844</v>
      </c>
      <c r="EQ246" s="313">
        <v>1.0844</v>
      </c>
      <c r="ER246" s="313">
        <v>1.0844</v>
      </c>
      <c r="ES246" s="313">
        <v>1.0844</v>
      </c>
      <c r="ET246" s="313">
        <v>1.0844</v>
      </c>
      <c r="EU246" s="313">
        <v>1.0844</v>
      </c>
      <c r="EV246" s="313">
        <v>1.0844</v>
      </c>
      <c r="EW246" s="313">
        <v>1.0844</v>
      </c>
      <c r="EX246" s="313">
        <v>1.0844</v>
      </c>
      <c r="EY246" s="313">
        <v>1.0844</v>
      </c>
      <c r="EZ246" s="313">
        <v>1.0844</v>
      </c>
      <c r="FA246" s="313">
        <v>1.0844</v>
      </c>
      <c r="FB246" s="313">
        <v>1.0844</v>
      </c>
      <c r="FC246" s="313">
        <v>1.0844</v>
      </c>
      <c r="FD246" s="313">
        <v>1.0844</v>
      </c>
      <c r="FE246" s="313">
        <v>1.0844</v>
      </c>
      <c r="FF246" s="313">
        <v>1.0844</v>
      </c>
      <c r="FG246" s="313">
        <v>1.0844</v>
      </c>
      <c r="FH246" s="313">
        <v>1.0844</v>
      </c>
      <c r="FI246" s="313">
        <v>1.0844</v>
      </c>
      <c r="FJ246" s="313">
        <v>1.0844</v>
      </c>
      <c r="FK246" s="313">
        <v>1.0844</v>
      </c>
      <c r="FL246" s="313">
        <v>1.0844</v>
      </c>
      <c r="FM246" s="313">
        <v>1.0844</v>
      </c>
      <c r="FN246" s="313">
        <v>1.0844</v>
      </c>
      <c r="FO246" s="313">
        <v>1.0844</v>
      </c>
      <c r="FP246" s="313">
        <v>1.0844</v>
      </c>
      <c r="FQ246" s="313">
        <v>1.0844</v>
      </c>
      <c r="FR246" s="313">
        <v>1.0844</v>
      </c>
      <c r="FS246" s="313">
        <v>1.0844</v>
      </c>
      <c r="FT246" s="313">
        <v>1.0844</v>
      </c>
      <c r="FU246" s="313">
        <v>1.0844</v>
      </c>
      <c r="FV246" s="313">
        <v>1.0844</v>
      </c>
      <c r="FW246" s="313">
        <v>1.0844</v>
      </c>
      <c r="FX246" s="313">
        <v>1.0844</v>
      </c>
      <c r="FY246" s="313">
        <v>1.0844</v>
      </c>
      <c r="FZ246" s="313">
        <v>1.0844</v>
      </c>
      <c r="GA246" s="313">
        <v>1.0844</v>
      </c>
      <c r="GB246" s="313">
        <v>1.0844</v>
      </c>
      <c r="GC246" s="313">
        <v>1.0844</v>
      </c>
      <c r="GD246" s="313">
        <v>1.0844</v>
      </c>
      <c r="GE246" s="313">
        <v>1.0844</v>
      </c>
      <c r="GF246" s="313">
        <v>1.0844</v>
      </c>
      <c r="GG246" s="313">
        <v>1.0844</v>
      </c>
      <c r="GH246" s="313">
        <v>1.0844</v>
      </c>
      <c r="GI246" s="313">
        <v>1.0844</v>
      </c>
      <c r="GJ246" s="313">
        <v>1.0844</v>
      </c>
      <c r="GK246" s="313">
        <v>1.0844</v>
      </c>
      <c r="GL246" s="313">
        <v>1.0844</v>
      </c>
      <c r="GM246" s="313">
        <v>1.0844</v>
      </c>
      <c r="GN246" s="313">
        <v>1.0844</v>
      </c>
      <c r="GO246" s="313">
        <v>1.0844</v>
      </c>
      <c r="GP246" s="313">
        <v>1.0844</v>
      </c>
      <c r="GQ246" s="313">
        <v>1.0844</v>
      </c>
      <c r="GR246" s="316">
        <v>1.0844</v>
      </c>
      <c r="GS246" s="316">
        <v>1.0844</v>
      </c>
      <c r="GT246" s="316">
        <v>1.0844</v>
      </c>
      <c r="GU246" s="316">
        <v>1.0844</v>
      </c>
      <c r="GV246" s="316">
        <v>1.0844</v>
      </c>
      <c r="GW246" s="316">
        <v>1.0844</v>
      </c>
      <c r="GX246" s="316">
        <v>1.0844</v>
      </c>
      <c r="GY246" s="316">
        <v>1.0844</v>
      </c>
      <c r="GZ246" s="316">
        <v>1.0844</v>
      </c>
      <c r="HA246" s="316">
        <v>1.0844</v>
      </c>
      <c r="HB246" s="316">
        <v>1.0844</v>
      </c>
      <c r="HC246" s="316">
        <v>1.0844</v>
      </c>
      <c r="HD246" s="316">
        <v>1.0844</v>
      </c>
      <c r="HE246" s="291">
        <v>1.0844</v>
      </c>
      <c r="HF246" s="291">
        <v>1.0844</v>
      </c>
      <c r="HG246" s="291"/>
      <c r="HH246" s="291"/>
      <c r="HI246" s="291"/>
      <c r="HJ246" s="291"/>
      <c r="HK246" s="291"/>
      <c r="HL246" s="291"/>
      <c r="HM246" s="291"/>
      <c r="HN246" s="291"/>
      <c r="HO246" s="291"/>
      <c r="HP246" s="291"/>
      <c r="HQ246" s="291"/>
    </row>
    <row r="247" ht="12.0" customHeight="1">
      <c r="A247" s="281"/>
      <c r="B247" s="292"/>
      <c r="C247" s="283"/>
      <c r="D247" s="284"/>
      <c r="E247" s="285"/>
      <c r="F247" s="286"/>
      <c r="G247" s="287"/>
      <c r="H247" s="288"/>
      <c r="I247" s="283"/>
      <c r="J247" s="289"/>
      <c r="K247" s="289"/>
      <c r="L247" s="289"/>
      <c r="M247" s="289"/>
      <c r="N247" s="289"/>
      <c r="O247" s="289"/>
      <c r="P247" s="52"/>
      <c r="Q247" s="52"/>
      <c r="R247" s="52"/>
      <c r="S247" s="202"/>
      <c r="T247" s="202"/>
      <c r="U247" s="202"/>
      <c r="V247" s="292"/>
      <c r="W247" s="202"/>
      <c r="X247" s="202"/>
      <c r="Y247" s="202"/>
      <c r="Z247" s="291"/>
      <c r="AA247" s="202"/>
      <c r="AB247" s="202"/>
      <c r="AC247" s="202"/>
      <c r="AD247" s="291"/>
      <c r="AE247" s="202"/>
      <c r="AF247" s="202"/>
      <c r="AG247" s="202"/>
      <c r="AH247" s="291"/>
      <c r="AI247" s="202"/>
      <c r="AJ247" s="202"/>
      <c r="AK247" s="202"/>
      <c r="AL247" s="291"/>
      <c r="AM247" s="202"/>
      <c r="AN247" s="202"/>
      <c r="AO247" s="202"/>
      <c r="AP247" s="291"/>
      <c r="AQ247" s="202"/>
      <c r="AR247" s="202"/>
      <c r="AS247" s="202"/>
      <c r="AT247" s="291"/>
      <c r="AU247" s="202"/>
      <c r="AV247" s="202"/>
      <c r="AW247" s="202"/>
      <c r="AX247" s="291"/>
      <c r="AY247" s="202"/>
      <c r="AZ247" s="202"/>
      <c r="BA247" s="202"/>
      <c r="BB247" s="291"/>
      <c r="BC247" s="202"/>
      <c r="BD247" s="202"/>
      <c r="BE247" s="202"/>
      <c r="BF247" s="291"/>
      <c r="BG247" s="202"/>
      <c r="BH247" s="202"/>
      <c r="BI247" s="202"/>
      <c r="BJ247" s="291"/>
      <c r="BK247" s="291"/>
      <c r="BL247" s="291"/>
      <c r="BM247" s="291"/>
      <c r="BN247" s="291"/>
      <c r="BO247" s="291"/>
      <c r="BP247" s="291"/>
      <c r="BQ247" s="291"/>
      <c r="BR247" s="291"/>
      <c r="BS247" s="291"/>
      <c r="BT247" s="291"/>
      <c r="BU247" s="291"/>
      <c r="BV247" s="291"/>
      <c r="BW247" s="291"/>
      <c r="BX247" s="291"/>
      <c r="BY247" s="291"/>
      <c r="BZ247" s="291"/>
      <c r="CA247" s="291"/>
      <c r="CB247" s="291"/>
      <c r="CC247" s="291"/>
      <c r="CD247" s="291"/>
      <c r="CE247" s="291"/>
      <c r="CF247" s="291"/>
      <c r="CG247" s="291"/>
      <c r="CH247" s="291"/>
      <c r="CI247" s="291"/>
      <c r="CJ247" s="291"/>
      <c r="CK247" s="291"/>
      <c r="CL247" s="291"/>
      <c r="CM247" s="291"/>
      <c r="CN247" s="291"/>
      <c r="CO247" s="291"/>
      <c r="CP247" s="291"/>
      <c r="CQ247" s="291"/>
      <c r="CR247" s="291"/>
      <c r="CS247" s="291"/>
      <c r="CT247" s="291"/>
      <c r="CU247" s="291"/>
      <c r="CV247" s="291"/>
      <c r="CW247" s="291"/>
      <c r="CX247" s="291"/>
      <c r="CY247" s="291"/>
      <c r="CZ247" s="291"/>
      <c r="DA247" s="291"/>
      <c r="DB247" s="291"/>
      <c r="DC247" s="291"/>
      <c r="DD247" s="291"/>
      <c r="DE247" s="291"/>
      <c r="DF247" s="291"/>
      <c r="DG247" s="291"/>
      <c r="DH247" s="291"/>
      <c r="DI247" s="291"/>
      <c r="DJ247" s="291"/>
      <c r="DK247" s="291"/>
      <c r="DL247" s="291"/>
      <c r="DM247" s="291"/>
      <c r="DN247" s="291"/>
      <c r="DO247" s="291"/>
      <c r="DP247" s="291"/>
      <c r="DQ247" s="291"/>
      <c r="DR247" s="291"/>
      <c r="DS247" s="291"/>
      <c r="DT247" s="291"/>
      <c r="DU247" s="291"/>
      <c r="DV247" s="291"/>
      <c r="DW247" s="291"/>
      <c r="DX247" s="291"/>
      <c r="DY247" s="291"/>
      <c r="DZ247" s="291"/>
      <c r="EA247" s="291"/>
      <c r="EB247" s="291"/>
      <c r="EC247" s="291"/>
      <c r="ED247" s="291"/>
      <c r="EE247" s="291"/>
      <c r="EF247" s="291"/>
      <c r="EG247" s="291"/>
      <c r="EH247" s="291"/>
      <c r="EI247" s="291"/>
      <c r="EJ247" s="291"/>
      <c r="EK247" s="291"/>
      <c r="EL247" s="291"/>
      <c r="EM247" s="291"/>
      <c r="EN247" s="291"/>
      <c r="EO247" s="291"/>
      <c r="EP247" s="291"/>
      <c r="EQ247" s="291"/>
      <c r="ER247" s="291"/>
      <c r="ES247" s="291"/>
      <c r="ET247" s="291"/>
      <c r="EU247" s="291"/>
      <c r="EV247" s="291"/>
      <c r="EW247" s="291"/>
      <c r="EX247" s="291"/>
      <c r="EY247" s="291"/>
      <c r="EZ247" s="291"/>
      <c r="FA247" s="291"/>
      <c r="FB247" s="291"/>
      <c r="FC247" s="291"/>
      <c r="FD247" s="291"/>
      <c r="FE247" s="291"/>
      <c r="FF247" s="291"/>
      <c r="FG247" s="291"/>
      <c r="FH247" s="291"/>
      <c r="FI247" s="291"/>
      <c r="FJ247" s="291"/>
      <c r="FK247" s="291"/>
      <c r="FL247" s="291"/>
      <c r="FM247" s="291"/>
      <c r="FN247" s="291"/>
      <c r="FO247" s="291"/>
      <c r="FP247" s="291"/>
      <c r="FQ247" s="291"/>
      <c r="FR247" s="291"/>
      <c r="FS247" s="291"/>
      <c r="FT247" s="291"/>
      <c r="FU247" s="291"/>
      <c r="FV247" s="291"/>
      <c r="FW247" s="291"/>
      <c r="FX247" s="291"/>
      <c r="FY247" s="291"/>
      <c r="FZ247" s="291"/>
      <c r="GA247" s="291"/>
      <c r="GB247" s="291"/>
      <c r="GC247" s="291"/>
      <c r="GD247" s="291"/>
      <c r="GE247" s="291"/>
      <c r="GF247" s="291"/>
      <c r="GG247" s="291"/>
      <c r="GH247" s="291"/>
      <c r="GI247" s="291"/>
      <c r="GJ247" s="291"/>
      <c r="GK247" s="291"/>
      <c r="GL247" s="291"/>
      <c r="GM247" s="291"/>
      <c r="GN247" s="291"/>
      <c r="GO247" s="291"/>
      <c r="GP247" s="291"/>
      <c r="GQ247" s="291"/>
      <c r="GR247" s="291"/>
      <c r="GS247" s="291"/>
      <c r="GT247" s="291"/>
      <c r="GU247" s="291"/>
      <c r="GV247" s="291"/>
      <c r="GW247" s="291"/>
      <c r="GX247" s="291"/>
      <c r="GY247" s="291"/>
      <c r="GZ247" s="291"/>
      <c r="HA247" s="291"/>
      <c r="HB247" s="291"/>
      <c r="HC247" s="291"/>
      <c r="HD247" s="291"/>
      <c r="HE247" s="291"/>
      <c r="HF247" s="291"/>
      <c r="HG247" s="291"/>
      <c r="HH247" s="291"/>
      <c r="HI247" s="291"/>
      <c r="HJ247" s="291"/>
      <c r="HK247" s="291"/>
      <c r="HL247" s="291"/>
      <c r="HM247" s="291"/>
      <c r="HN247" s="291"/>
      <c r="HO247" s="291"/>
      <c r="HP247" s="291"/>
      <c r="HQ247" s="291"/>
    </row>
    <row r="248" ht="12.0" customHeight="1">
      <c r="A248" s="281"/>
      <c r="B248" s="292"/>
      <c r="C248" s="283"/>
      <c r="D248" s="284"/>
      <c r="E248" s="285"/>
      <c r="F248" s="286"/>
      <c r="G248" s="287"/>
      <c r="H248" s="288"/>
      <c r="I248" s="283"/>
      <c r="J248" s="289"/>
      <c r="K248" s="289"/>
      <c r="L248" s="289"/>
      <c r="M248" s="289"/>
      <c r="N248" s="289"/>
      <c r="O248" s="289"/>
      <c r="P248" s="52"/>
      <c r="Q248" s="52"/>
      <c r="R248" s="52"/>
      <c r="S248" s="202"/>
      <c r="T248" s="202"/>
      <c r="U248" s="202"/>
      <c r="V248" s="292"/>
      <c r="W248" s="202"/>
      <c r="X248" s="202"/>
      <c r="Y248" s="202"/>
      <c r="Z248" s="291"/>
      <c r="AA248" s="202"/>
      <c r="AB248" s="202"/>
      <c r="AC248" s="202"/>
      <c r="AD248" s="291"/>
      <c r="AE248" s="202"/>
      <c r="AF248" s="202"/>
      <c r="AG248" s="202"/>
      <c r="AH248" s="291"/>
      <c r="AI248" s="202"/>
      <c r="AJ248" s="202"/>
      <c r="AK248" s="202"/>
      <c r="AL248" s="291"/>
      <c r="AM248" s="202"/>
      <c r="AN248" s="202"/>
      <c r="AO248" s="202"/>
      <c r="AP248" s="291"/>
      <c r="AQ248" s="202"/>
      <c r="AR248" s="202"/>
      <c r="AS248" s="202"/>
      <c r="AT248" s="291"/>
      <c r="AU248" s="202"/>
      <c r="AV248" s="202"/>
      <c r="AW248" s="202"/>
      <c r="AX248" s="291"/>
      <c r="AY248" s="202"/>
      <c r="AZ248" s="202"/>
      <c r="BA248" s="202"/>
      <c r="BB248" s="291"/>
      <c r="BC248" s="202"/>
      <c r="BD248" s="202"/>
      <c r="BE248" s="202"/>
      <c r="BF248" s="291"/>
      <c r="BG248" s="202"/>
      <c r="BH248" s="202"/>
      <c r="BI248" s="202"/>
      <c r="BJ248" s="291"/>
      <c r="BK248" s="291"/>
      <c r="BL248" s="291"/>
      <c r="BM248" s="291"/>
      <c r="BN248" s="291"/>
      <c r="BO248" s="291"/>
      <c r="BP248" s="291"/>
      <c r="BQ248" s="291"/>
      <c r="BR248" s="291"/>
      <c r="BS248" s="291"/>
      <c r="BT248" s="291"/>
      <c r="BU248" s="291"/>
      <c r="BV248" s="291"/>
      <c r="BW248" s="291"/>
      <c r="BX248" s="291"/>
      <c r="BY248" s="291"/>
      <c r="BZ248" s="291"/>
      <c r="CA248" s="291"/>
      <c r="CB248" s="291"/>
      <c r="CC248" s="291"/>
      <c r="CD248" s="291"/>
      <c r="CE248" s="291"/>
      <c r="CF248" s="291"/>
      <c r="CG248" s="291"/>
      <c r="CH248" s="291"/>
      <c r="CI248" s="291"/>
      <c r="CJ248" s="291"/>
      <c r="CK248" s="291"/>
      <c r="CL248" s="291"/>
      <c r="CM248" s="291"/>
      <c r="CN248" s="291"/>
      <c r="CO248" s="291"/>
      <c r="CP248" s="291"/>
      <c r="CQ248" s="291"/>
      <c r="CR248" s="291"/>
      <c r="CS248" s="291"/>
      <c r="CT248" s="291"/>
      <c r="CU248" s="291"/>
      <c r="CV248" s="291"/>
      <c r="CW248" s="291"/>
      <c r="CX248" s="291"/>
      <c r="CY248" s="291"/>
      <c r="CZ248" s="291"/>
      <c r="DA248" s="291"/>
      <c r="DB248" s="291"/>
      <c r="DC248" s="291"/>
      <c r="DD248" s="291"/>
      <c r="DE248" s="291"/>
      <c r="DF248" s="291"/>
      <c r="DG248" s="291"/>
      <c r="DH248" s="291"/>
      <c r="DI248" s="291"/>
      <c r="DJ248" s="291"/>
      <c r="DK248" s="291"/>
      <c r="DL248" s="291"/>
      <c r="DM248" s="291"/>
      <c r="DN248" s="291"/>
      <c r="DO248" s="291"/>
      <c r="DP248" s="291"/>
      <c r="DQ248" s="291"/>
      <c r="DR248" s="291"/>
      <c r="DS248" s="291"/>
      <c r="DT248" s="291"/>
      <c r="DU248" s="291"/>
      <c r="DV248" s="291"/>
      <c r="DW248" s="291"/>
      <c r="DX248" s="291"/>
      <c r="DY248" s="291"/>
      <c r="DZ248" s="291"/>
      <c r="EA248" s="291"/>
      <c r="EB248" s="291"/>
      <c r="EC248" s="291"/>
      <c r="ED248" s="291"/>
      <c r="EE248" s="291"/>
      <c r="EF248" s="291"/>
      <c r="EG248" s="291"/>
      <c r="EH248" s="291"/>
      <c r="EI248" s="291"/>
      <c r="EJ248" s="291"/>
      <c r="EK248" s="291"/>
      <c r="EL248" s="291"/>
      <c r="EM248" s="291"/>
      <c r="EN248" s="291"/>
      <c r="EO248" s="291"/>
      <c r="EP248" s="291"/>
      <c r="EQ248" s="291"/>
      <c r="ER248" s="291"/>
      <c r="ES248" s="291"/>
      <c r="ET248" s="291"/>
      <c r="EU248" s="291"/>
      <c r="EV248" s="291"/>
      <c r="EW248" s="291"/>
      <c r="EX248" s="291"/>
      <c r="EY248" s="291"/>
      <c r="EZ248" s="291"/>
      <c r="FA248" s="291"/>
      <c r="FB248" s="291"/>
      <c r="FC248" s="291"/>
      <c r="FD248" s="291"/>
      <c r="FE248" s="291"/>
      <c r="FF248" s="291"/>
      <c r="FG248" s="291"/>
      <c r="FH248" s="291"/>
      <c r="FI248" s="291"/>
      <c r="FJ248" s="291"/>
      <c r="FK248" s="291"/>
      <c r="FL248" s="291"/>
      <c r="FM248" s="291"/>
      <c r="FN248" s="291"/>
      <c r="FO248" s="291"/>
      <c r="FP248" s="291"/>
      <c r="FQ248" s="291"/>
      <c r="FR248" s="291"/>
      <c r="FS248" s="291"/>
      <c r="FT248" s="291"/>
      <c r="FU248" s="291"/>
      <c r="FV248" s="291"/>
      <c r="FW248" s="291"/>
      <c r="FX248" s="291"/>
      <c r="FY248" s="291"/>
      <c r="FZ248" s="291"/>
      <c r="GA248" s="291"/>
      <c r="GB248" s="291"/>
      <c r="GC248" s="291"/>
      <c r="GD248" s="291"/>
      <c r="GE248" s="291"/>
      <c r="GF248" s="291"/>
      <c r="GG248" s="291"/>
      <c r="GH248" s="291"/>
      <c r="GI248" s="291"/>
      <c r="GJ248" s="291"/>
      <c r="GK248" s="291"/>
      <c r="GL248" s="291"/>
      <c r="GM248" s="291"/>
      <c r="GN248" s="291"/>
      <c r="GO248" s="291"/>
      <c r="GP248" s="291"/>
      <c r="GQ248" s="291"/>
      <c r="GR248" s="291"/>
      <c r="GS248" s="291"/>
      <c r="GT248" s="291"/>
      <c r="GU248" s="291"/>
      <c r="GV248" s="291"/>
      <c r="GW248" s="291"/>
      <c r="GX248" s="291"/>
      <c r="GY248" s="291"/>
      <c r="GZ248" s="291"/>
      <c r="HA248" s="291"/>
      <c r="HB248" s="291"/>
      <c r="HC248" s="291"/>
      <c r="HD248" s="291"/>
      <c r="HE248" s="291"/>
      <c r="HF248" s="291"/>
      <c r="HG248" s="291"/>
      <c r="HH248" s="291"/>
      <c r="HI248" s="291"/>
      <c r="HJ248" s="291"/>
      <c r="HK248" s="291"/>
      <c r="HL248" s="291"/>
      <c r="HM248" s="291"/>
      <c r="HN248" s="291"/>
      <c r="HO248" s="291"/>
      <c r="HP248" s="291"/>
      <c r="HQ248" s="291"/>
    </row>
    <row r="249" ht="12.0" customHeight="1">
      <c r="A249" s="281"/>
      <c r="B249" s="293" t="s">
        <v>270</v>
      </c>
      <c r="C249" s="294" t="str">
        <f t="shared" ref="C249:HD249" si="2148">C236</f>
        <v>LKA36422H056</v>
      </c>
      <c r="D249" s="294" t="str">
        <f t="shared" si="2148"/>
        <v>LKA36422H122</v>
      </c>
      <c r="E249" s="294" t="str">
        <f t="shared" si="2148"/>
        <v>LKA36422H122</v>
      </c>
      <c r="F249" s="294" t="str">
        <f t="shared" si="2148"/>
        <v>LKA36422H122</v>
      </c>
      <c r="G249" s="294" t="str">
        <f t="shared" si="2148"/>
        <v>LKA36422H122</v>
      </c>
      <c r="H249" s="294" t="str">
        <f t="shared" si="2148"/>
        <v>LKA36422H122</v>
      </c>
      <c r="I249" s="294" t="str">
        <f t="shared" si="2148"/>
        <v>LKA36422H122</v>
      </c>
      <c r="J249" s="294" t="str">
        <f t="shared" si="2148"/>
        <v>LKA09122H055</v>
      </c>
      <c r="K249" s="294" t="str">
        <f t="shared" si="2148"/>
        <v>LKA36422H056</v>
      </c>
      <c r="L249" s="294" t="str">
        <f t="shared" si="2148"/>
        <v>LKA36422H056</v>
      </c>
      <c r="M249" s="294" t="str">
        <f t="shared" si="2148"/>
        <v>LKA36422H122</v>
      </c>
      <c r="N249" s="294" t="str">
        <f t="shared" si="2148"/>
        <v>LKA18222H128</v>
      </c>
      <c r="O249" s="294" t="str">
        <f t="shared" si="2148"/>
        <v>LKA36422H122</v>
      </c>
      <c r="P249" s="294" t="str">
        <f t="shared" si="2148"/>
        <v>LKA36422H122</v>
      </c>
      <c r="Q249" s="294" t="str">
        <f t="shared" si="2148"/>
        <v>LKA09122H121</v>
      </c>
      <c r="R249" s="294" t="str">
        <f t="shared" si="2148"/>
        <v>LKA36422H122</v>
      </c>
      <c r="S249" s="294" t="str">
        <f t="shared" si="2148"/>
        <v>LKA09122H196</v>
      </c>
      <c r="T249" s="294" t="str">
        <f t="shared" si="2148"/>
        <v>LKA36422H122</v>
      </c>
      <c r="U249" s="294" t="str">
        <f t="shared" si="2148"/>
        <v>LKA36422H197</v>
      </c>
      <c r="V249" s="294" t="str">
        <f t="shared" si="2148"/>
        <v>LKA36422H197</v>
      </c>
      <c r="W249" s="294" t="str">
        <f t="shared" si="2148"/>
        <v>LKA18222H193</v>
      </c>
      <c r="X249" s="294" t="str">
        <f t="shared" si="2148"/>
        <v>LKA36422H197</v>
      </c>
      <c r="Y249" s="294" t="str">
        <f t="shared" si="2148"/>
        <v>LKA36422H197</v>
      </c>
      <c r="Z249" s="294" t="str">
        <f t="shared" si="2148"/>
        <v>LKA36422H197</v>
      </c>
      <c r="AA249" s="294" t="str">
        <f t="shared" si="2148"/>
        <v>LKA36422H197</v>
      </c>
      <c r="AB249" s="294" t="str">
        <f t="shared" si="2148"/>
        <v>LKA09122H196</v>
      </c>
      <c r="AC249" s="294" t="str">
        <f t="shared" si="2148"/>
        <v>LKA36422H197</v>
      </c>
      <c r="AD249" s="294" t="str">
        <f t="shared" si="2148"/>
        <v>LKA36422H262</v>
      </c>
      <c r="AE249" s="294" t="str">
        <f t="shared" si="2148"/>
        <v>LKA36422H262</v>
      </c>
      <c r="AF249" s="294" t="str">
        <f t="shared" si="2148"/>
        <v>LKA18222H268</v>
      </c>
      <c r="AG249" s="294" t="str">
        <f t="shared" si="2148"/>
        <v>LKA36422H262</v>
      </c>
      <c r="AH249" s="294" t="str">
        <f t="shared" si="2148"/>
        <v>LKA36422H262</v>
      </c>
      <c r="AI249" s="294" t="str">
        <f t="shared" si="2148"/>
        <v>LKA36422H262</v>
      </c>
      <c r="AJ249" s="294" t="str">
        <f t="shared" si="2148"/>
        <v>LKA36422H262</v>
      </c>
      <c r="AK249" s="294" t="str">
        <f t="shared" si="2148"/>
        <v>LKA09122H261</v>
      </c>
      <c r="AL249" s="294" t="str">
        <f t="shared" si="2148"/>
        <v>LKA36422H262</v>
      </c>
      <c r="AM249" s="294" t="str">
        <f t="shared" si="2148"/>
        <v>LKA36422H262</v>
      </c>
      <c r="AN249" s="294" t="str">
        <f t="shared" si="2148"/>
        <v>LKA36422I021</v>
      </c>
      <c r="AO249" s="294" t="str">
        <f t="shared" si="2148"/>
        <v>LKA18222I027</v>
      </c>
      <c r="AP249" s="294" t="str">
        <f t="shared" si="2148"/>
        <v>LKA36422I021</v>
      </c>
      <c r="AQ249" s="294" t="str">
        <f t="shared" si="2148"/>
        <v>LKA36422I021</v>
      </c>
      <c r="AR249" s="294" t="str">
        <f t="shared" si="2148"/>
        <v>LKA36422I021</v>
      </c>
      <c r="AS249" s="294" t="str">
        <f t="shared" si="2148"/>
        <v>LKA36422I021</v>
      </c>
      <c r="AT249" s="294" t="str">
        <f t="shared" si="2148"/>
        <v>LKA36422I021</v>
      </c>
      <c r="AU249" s="294" t="str">
        <f t="shared" si="2148"/>
        <v>LKA09122I020</v>
      </c>
      <c r="AV249" s="294" t="str">
        <f t="shared" si="2148"/>
        <v>LKA36422I021</v>
      </c>
      <c r="AW249" s="294" t="str">
        <f t="shared" si="2148"/>
        <v>LKA36422I021</v>
      </c>
      <c r="AX249" s="294" t="str">
        <f t="shared" si="2148"/>
        <v>LKA36422I096</v>
      </c>
      <c r="AY249" s="294" t="str">
        <f t="shared" si="2148"/>
        <v>LKA36422I096</v>
      </c>
      <c r="AZ249" s="294" t="str">
        <f t="shared" si="2148"/>
        <v>LKA18222I092</v>
      </c>
      <c r="BA249" s="294" t="str">
        <f t="shared" si="2148"/>
        <v>LKA36422I096</v>
      </c>
      <c r="BB249" s="294" t="str">
        <f t="shared" si="2148"/>
        <v>LKA36422I096</v>
      </c>
      <c r="BC249" s="294" t="str">
        <f t="shared" si="2148"/>
        <v>LKA36422I096</v>
      </c>
      <c r="BD249" s="294" t="str">
        <f t="shared" si="2148"/>
        <v>LKA36422I096</v>
      </c>
      <c r="BE249" s="294" t="str">
        <f t="shared" si="2148"/>
        <v>LKA36422I096</v>
      </c>
      <c r="BF249" s="294" t="str">
        <f t="shared" si="2148"/>
        <v>LKA09122I095</v>
      </c>
      <c r="BG249" s="294" t="str">
        <f t="shared" si="2148"/>
        <v>LKA36422I096</v>
      </c>
      <c r="BH249" s="294" t="str">
        <f t="shared" si="2148"/>
        <v>LKA36422I161</v>
      </c>
      <c r="BI249" s="294" t="str">
        <f t="shared" si="2148"/>
        <v>LKA36422I161</v>
      </c>
      <c r="BJ249" s="294" t="str">
        <f t="shared" si="2148"/>
        <v>LKA18222I167</v>
      </c>
      <c r="BK249" s="294" t="str">
        <f t="shared" si="2148"/>
        <v>LKA36422I161</v>
      </c>
      <c r="BL249" s="294" t="str">
        <f t="shared" si="2148"/>
        <v>LKA36422I161</v>
      </c>
      <c r="BM249" s="294" t="str">
        <f t="shared" si="2148"/>
        <v>LKA36422I161</v>
      </c>
      <c r="BN249" s="294" t="str">
        <f t="shared" si="2148"/>
        <v>LKA36422I161</v>
      </c>
      <c r="BO249" s="294" t="str">
        <f t="shared" si="2148"/>
        <v>LKA36422I161</v>
      </c>
      <c r="BP249" s="294" t="str">
        <f t="shared" si="2148"/>
        <v>LKA36422I161</v>
      </c>
      <c r="BQ249" s="294" t="str">
        <f t="shared" si="2148"/>
        <v>LKA09122I160</v>
      </c>
      <c r="BR249" s="294" t="str">
        <f t="shared" si="2148"/>
        <v>LKA36422I237</v>
      </c>
      <c r="BS249" s="294" t="str">
        <f t="shared" si="2148"/>
        <v>LKA36422I237</v>
      </c>
      <c r="BT249" s="294" t="str">
        <f t="shared" si="2148"/>
        <v>LKA18222I233</v>
      </c>
      <c r="BU249" s="294" t="str">
        <f t="shared" si="2148"/>
        <v>LKA36422I237</v>
      </c>
      <c r="BV249" s="294" t="str">
        <f t="shared" si="2148"/>
        <v>LKA36422I237</v>
      </c>
      <c r="BW249" s="294" t="str">
        <f t="shared" si="2148"/>
        <v>LKA36422I237</v>
      </c>
      <c r="BX249" s="294" t="str">
        <f t="shared" si="2148"/>
        <v>LKA36422I237</v>
      </c>
      <c r="BY249" s="294" t="str">
        <f t="shared" si="2148"/>
        <v>LKA09122I236</v>
      </c>
      <c r="BZ249" s="294" t="str">
        <f t="shared" si="2148"/>
        <v>LKA36422I237</v>
      </c>
      <c r="CA249" s="294" t="str">
        <f t="shared" si="2148"/>
        <v>LKA36422I237</v>
      </c>
      <c r="CB249" s="294" t="str">
        <f t="shared" si="2148"/>
        <v>LKA36422I302</v>
      </c>
      <c r="CC249" s="294" t="str">
        <f t="shared" si="2148"/>
        <v>LKA36422I302</v>
      </c>
      <c r="CD249" s="294" t="str">
        <f t="shared" si="2148"/>
        <v>LKA18222I308</v>
      </c>
      <c r="CE249" s="294" t="str">
        <f t="shared" si="2148"/>
        <v>LKA36422I302</v>
      </c>
      <c r="CF249" s="294" t="str">
        <f t="shared" si="2148"/>
        <v>LKA36422I302</v>
      </c>
      <c r="CG249" s="294" t="str">
        <f t="shared" si="2148"/>
        <v>LKA36422I302</v>
      </c>
      <c r="CH249" s="294" t="str">
        <f t="shared" si="2148"/>
        <v>LKA36422I302</v>
      </c>
      <c r="CI249" s="294" t="str">
        <f t="shared" si="2148"/>
        <v>LKA36422I302</v>
      </c>
      <c r="CJ249" s="294" t="str">
        <f t="shared" si="2148"/>
        <v>LKA09122I301</v>
      </c>
      <c r="CK249" s="294" t="str">
        <f t="shared" si="2148"/>
        <v>LKA09122I301</v>
      </c>
      <c r="CL249" s="294" t="str">
        <f t="shared" si="2148"/>
        <v>LKA36422J078</v>
      </c>
      <c r="CM249" s="294" t="str">
        <f t="shared" si="2148"/>
        <v>LKA36422J078</v>
      </c>
      <c r="CN249" s="294" t="str">
        <f t="shared" si="2148"/>
        <v>LKA36422J078</v>
      </c>
      <c r="CO249" s="294" t="str">
        <f t="shared" si="2148"/>
        <v>LKA36422J078</v>
      </c>
      <c r="CP249" s="294" t="str">
        <f t="shared" si="2148"/>
        <v>LKA18222J074</v>
      </c>
      <c r="CQ249" s="294" t="str">
        <f t="shared" si="2148"/>
        <v>LKA36422J078</v>
      </c>
      <c r="CR249" s="294" t="str">
        <f t="shared" si="2148"/>
        <v>LKA36422J078</v>
      </c>
      <c r="CS249" s="294" t="str">
        <f t="shared" si="2148"/>
        <v>LKA36422J078</v>
      </c>
      <c r="CT249" s="294" t="str">
        <f t="shared" si="2148"/>
        <v>LKA36422J078</v>
      </c>
      <c r="CU249" s="294" t="str">
        <f t="shared" si="2148"/>
        <v>LKA09122J077</v>
      </c>
      <c r="CV249" s="294" t="str">
        <f t="shared" si="2148"/>
        <v>LKA36422J078</v>
      </c>
      <c r="CW249" s="294" t="str">
        <f t="shared" si="2148"/>
        <v>LKA36422J144</v>
      </c>
      <c r="CX249" s="294" t="str">
        <f t="shared" si="2148"/>
        <v>LKA36422J144</v>
      </c>
      <c r="CY249" s="294" t="str">
        <f t="shared" si="2148"/>
        <v>LKA36422J144</v>
      </c>
      <c r="CZ249" s="294" t="str">
        <f t="shared" si="2148"/>
        <v>LKA36422J144</v>
      </c>
      <c r="DA249" s="294" t="str">
        <f t="shared" si="2148"/>
        <v>LKA18222J140</v>
      </c>
      <c r="DB249" s="294" t="str">
        <f t="shared" si="2148"/>
        <v>LKA18222J140</v>
      </c>
      <c r="DC249" s="294" t="str">
        <f t="shared" si="2148"/>
        <v>LKA36422J144</v>
      </c>
      <c r="DD249" s="294" t="str">
        <f t="shared" si="2148"/>
        <v>LKA36422J144</v>
      </c>
      <c r="DE249" s="294" t="str">
        <f t="shared" si="2148"/>
        <v>LKA09122J143</v>
      </c>
      <c r="DF249" s="294" t="str">
        <f t="shared" si="2148"/>
        <v>LKA36422J144</v>
      </c>
      <c r="DG249" s="294" t="str">
        <f t="shared" si="2148"/>
        <v>LKA36422J219</v>
      </c>
      <c r="DH249" s="294" t="str">
        <f t="shared" si="2148"/>
        <v>LKA36422J219</v>
      </c>
      <c r="DI249" s="294" t="str">
        <f t="shared" si="2148"/>
        <v>LKA36422J219</v>
      </c>
      <c r="DJ249" s="294" t="str">
        <f t="shared" si="2148"/>
        <v>LKA36422J219</v>
      </c>
      <c r="DK249" s="294" t="str">
        <f t="shared" si="2148"/>
        <v>LKA18222J215</v>
      </c>
      <c r="DL249" s="294" t="str">
        <f t="shared" si="2148"/>
        <v>LKA36422J219</v>
      </c>
      <c r="DM249" s="294" t="str">
        <f t="shared" si="2148"/>
        <v>LKA36422J219</v>
      </c>
      <c r="DN249" s="294" t="str">
        <f t="shared" si="2148"/>
        <v>LKA36422J219</v>
      </c>
      <c r="DO249" s="294" t="str">
        <f t="shared" si="2148"/>
        <v>LKA09122J218</v>
      </c>
      <c r="DP249" s="294" t="str">
        <f t="shared" si="2148"/>
        <v>LKA09122J218</v>
      </c>
      <c r="DQ249" s="294" t="str">
        <f t="shared" si="2148"/>
        <v>LKA36422J284</v>
      </c>
      <c r="DR249" s="294" t="str">
        <f t="shared" si="2148"/>
        <v>LKA36422J284</v>
      </c>
      <c r="DS249" s="294" t="str">
        <f t="shared" si="2148"/>
        <v>LKA18222J280</v>
      </c>
      <c r="DT249" s="294" t="str">
        <f t="shared" si="2148"/>
        <v>LKA36422J284</v>
      </c>
      <c r="DU249" s="294" t="str">
        <f t="shared" si="2148"/>
        <v>LKA36422J284</v>
      </c>
      <c r="DV249" s="294" t="str">
        <f t="shared" si="2148"/>
        <v>LKA36422J284</v>
      </c>
      <c r="DW249" s="294" t="str">
        <f t="shared" si="2148"/>
        <v>LKA09122J283</v>
      </c>
      <c r="DX249" s="294" t="str">
        <f t="shared" si="2148"/>
        <v>LKA36422K043</v>
      </c>
      <c r="DY249" s="294" t="str">
        <f t="shared" si="2148"/>
        <v>LKA36422K043</v>
      </c>
      <c r="DZ249" s="294" t="str">
        <f t="shared" si="2148"/>
        <v>LKA36422K043</v>
      </c>
      <c r="EA249" s="294" t="str">
        <f t="shared" si="2148"/>
        <v>LKA18222K049</v>
      </c>
      <c r="EB249" s="294" t="str">
        <f t="shared" si="2148"/>
        <v>LKA36422K043</v>
      </c>
      <c r="EC249" s="294" t="str">
        <f t="shared" si="2148"/>
        <v>LKA36422K043</v>
      </c>
      <c r="ED249" s="294" t="str">
        <f t="shared" si="2148"/>
        <v>LKA36422K043</v>
      </c>
      <c r="EE249" s="294" t="str">
        <f t="shared" si="2148"/>
        <v>LKA36422K118</v>
      </c>
      <c r="EF249" s="294" t="str">
        <f t="shared" si="2148"/>
        <v>LKA36422K118</v>
      </c>
      <c r="EG249" s="294" t="str">
        <f t="shared" si="2148"/>
        <v>LKA36422K118</v>
      </c>
      <c r="EH249" s="294" t="str">
        <f t="shared" si="2148"/>
        <v>LKA36422K118</v>
      </c>
      <c r="EI249" s="294" t="str">
        <f t="shared" si="2148"/>
        <v>LKA18222K114</v>
      </c>
      <c r="EJ249" s="294" t="str">
        <f t="shared" si="2148"/>
        <v>LKA36422K118</v>
      </c>
      <c r="EK249" s="294" t="str">
        <f t="shared" si="2148"/>
        <v>LKA36422K183</v>
      </c>
      <c r="EL249" s="294" t="str">
        <f t="shared" si="2148"/>
        <v>LKA36422K183</v>
      </c>
      <c r="EM249" s="294" t="str">
        <f t="shared" si="2148"/>
        <v>LKA18222K189</v>
      </c>
      <c r="EN249" s="294" t="str">
        <f t="shared" si="2148"/>
        <v>LKA36422K183</v>
      </c>
      <c r="EO249" s="294" t="str">
        <f t="shared" si="2148"/>
        <v>LKA36422K183</v>
      </c>
      <c r="EP249" s="294" t="str">
        <f t="shared" si="2148"/>
        <v>LKA36422K183</v>
      </c>
      <c r="EQ249" s="294" t="str">
        <f t="shared" si="2148"/>
        <v>LKA36422K258</v>
      </c>
      <c r="ER249" s="294" t="str">
        <f t="shared" si="2148"/>
        <v>LKA36422K258</v>
      </c>
      <c r="ES249" s="294" t="str">
        <f t="shared" si="2148"/>
        <v>LKA36422K258</v>
      </c>
      <c r="ET249" s="294" t="str">
        <f t="shared" si="2148"/>
        <v>LKA18222K254</v>
      </c>
      <c r="EU249" s="294" t="str">
        <f t="shared" si="2148"/>
        <v>LKA36422K258</v>
      </c>
      <c r="EV249" s="294" t="str">
        <f t="shared" si="2148"/>
        <v>LKA36422K258</v>
      </c>
      <c r="EW249" s="294" t="str">
        <f t="shared" si="2148"/>
        <v>LKA36422K258</v>
      </c>
      <c r="EX249" s="294" t="str">
        <f t="shared" si="2148"/>
        <v>LKA36422K258</v>
      </c>
      <c r="EY249" s="294" t="str">
        <f t="shared" si="2148"/>
        <v>LKA36422L025</v>
      </c>
      <c r="EZ249" s="294" t="str">
        <f t="shared" si="2148"/>
        <v>LKA18222L021</v>
      </c>
      <c r="FA249" s="294" t="str">
        <f t="shared" si="2148"/>
        <v>LKA36422L025</v>
      </c>
      <c r="FB249" s="294" t="str">
        <f t="shared" si="2148"/>
        <v>LKA36422L025</v>
      </c>
      <c r="FC249" s="294" t="str">
        <f t="shared" si="2148"/>
        <v>LKA36422L025</v>
      </c>
      <c r="FD249" s="294" t="str">
        <f t="shared" si="2148"/>
        <v>LKA36422L090</v>
      </c>
      <c r="FE249" s="294" t="str">
        <f t="shared" si="2148"/>
        <v>LKA18222L096</v>
      </c>
      <c r="FF249" s="294" t="str">
        <f t="shared" si="2148"/>
        <v>LKA36422L090</v>
      </c>
      <c r="FG249" s="294" t="str">
        <f t="shared" si="2148"/>
        <v>LKA36422L090</v>
      </c>
      <c r="FH249" s="294" t="str">
        <f t="shared" si="2148"/>
        <v>LKA36422L165</v>
      </c>
      <c r="FI249" s="294" t="str">
        <f t="shared" si="2148"/>
        <v>LKA18222L161</v>
      </c>
      <c r="FJ249" s="294" t="str">
        <f t="shared" si="2148"/>
        <v>LKA36422L165</v>
      </c>
      <c r="FK249" s="294" t="str">
        <f t="shared" si="2148"/>
        <v>LKA36422L165</v>
      </c>
      <c r="FL249" s="294" t="str">
        <f t="shared" si="2148"/>
        <v>LKA36422L231</v>
      </c>
      <c r="FM249" s="294" t="str">
        <f t="shared" si="2148"/>
        <v>LKA18222L237</v>
      </c>
      <c r="FN249" s="294" t="str">
        <f t="shared" si="2148"/>
        <v>LKA36422L231</v>
      </c>
      <c r="FO249" s="294" t="str">
        <f t="shared" si="2148"/>
        <v>LKA36422L231</v>
      </c>
      <c r="FP249" s="294" t="str">
        <f t="shared" si="2148"/>
        <v>LKA36422L306</v>
      </c>
      <c r="FQ249" s="294" t="str">
        <f t="shared" si="2148"/>
        <v>LKA18222L302</v>
      </c>
      <c r="FR249" s="294" t="str">
        <f t="shared" si="2148"/>
        <v>LKA36422L306</v>
      </c>
      <c r="FS249" s="294" t="str">
        <f t="shared" si="2148"/>
        <v>LKA36422L306</v>
      </c>
      <c r="FT249" s="294" t="str">
        <f t="shared" si="2148"/>
        <v>LKA36423A067</v>
      </c>
      <c r="FU249" s="294" t="str">
        <f t="shared" si="2148"/>
        <v>LKA36423A067</v>
      </c>
      <c r="FV249" s="294" t="str">
        <f t="shared" si="2148"/>
        <v>LKA18223A063</v>
      </c>
      <c r="FW249" s="294" t="str">
        <f t="shared" si="2148"/>
        <v>LKA36423A067</v>
      </c>
      <c r="FX249" s="294" t="str">
        <f t="shared" si="2148"/>
        <v>LKA36423A133</v>
      </c>
      <c r="FY249" s="294" t="str">
        <f t="shared" si="2148"/>
        <v>LKA18223A139</v>
      </c>
      <c r="FZ249" s="294" t="str">
        <f t="shared" si="2148"/>
        <v>LKA36423A208</v>
      </c>
      <c r="GA249" s="294" t="str">
        <f t="shared" si="2148"/>
        <v>LKA18223A204</v>
      </c>
      <c r="GB249" s="294" t="str">
        <f t="shared" si="2148"/>
        <v>LKA18223A204</v>
      </c>
      <c r="GC249" s="294" t="str">
        <f t="shared" si="2148"/>
        <v>LKA36423A273</v>
      </c>
      <c r="GD249" s="294" t="str">
        <f t="shared" si="2148"/>
        <v>LKA18223A279</v>
      </c>
      <c r="GE249" s="294" t="str">
        <f t="shared" si="2148"/>
        <v>LKA36423B107</v>
      </c>
      <c r="GF249" s="294" t="str">
        <f t="shared" si="2148"/>
        <v>LKA36423B172</v>
      </c>
      <c r="GG249" s="294" t="str">
        <f t="shared" si="2148"/>
        <v>LKA36423B248</v>
      </c>
      <c r="GH249" s="294" t="str">
        <f t="shared" si="2148"/>
        <v>LKA36423B248</v>
      </c>
      <c r="GI249" s="294" t="str">
        <f t="shared" si="2148"/>
        <v>LKA36423C030</v>
      </c>
      <c r="GJ249" s="294" t="str">
        <f t="shared" si="2148"/>
        <v>LKA36423C105</v>
      </c>
      <c r="GK249" s="294" t="str">
        <f t="shared" si="2148"/>
        <v>LKA36423C170</v>
      </c>
      <c r="GL249" s="294" t="str">
        <f t="shared" si="2148"/>
        <v>LKA36423C246</v>
      </c>
      <c r="GM249" s="294" t="str">
        <f t="shared" si="2148"/>
        <v>LKA36423C311</v>
      </c>
      <c r="GN249" s="294" t="str">
        <f t="shared" si="2148"/>
        <v>LKA36423D079</v>
      </c>
      <c r="GO249" s="294" t="str">
        <f t="shared" si="2148"/>
        <v>LKA36423D145</v>
      </c>
      <c r="GP249" s="294" t="str">
        <f t="shared" si="2148"/>
        <v>LKA36423D145</v>
      </c>
      <c r="GQ249" s="294" t="str">
        <f t="shared" si="2148"/>
        <v>LKA36423D210</v>
      </c>
      <c r="GR249" s="294" t="str">
        <f t="shared" si="2148"/>
        <v>LKA36423D285</v>
      </c>
      <c r="GS249" s="294" t="str">
        <f t="shared" si="2148"/>
        <v>LKA36423E051</v>
      </c>
      <c r="GT249" s="294" t="str">
        <f t="shared" si="2148"/>
        <v>LKA36423E127</v>
      </c>
      <c r="GU249" s="294" t="str">
        <f t="shared" si="2148"/>
        <v>LKA36423E192</v>
      </c>
      <c r="GV249" s="294" t="str">
        <f t="shared" si="2148"/>
        <v>LKA36423E267</v>
      </c>
      <c r="GW249" s="294" t="str">
        <f t="shared" si="2148"/>
        <v>LKA36423F025</v>
      </c>
      <c r="GX249" s="294" t="str">
        <f t="shared" si="2148"/>
        <v>LKA36423F090</v>
      </c>
      <c r="GY249" s="294" t="str">
        <f t="shared" si="2148"/>
        <v>LKA36423F165</v>
      </c>
      <c r="GZ249" s="294" t="str">
        <f t="shared" si="2148"/>
        <v>LKA36423F231</v>
      </c>
      <c r="HA249" s="294" t="str">
        <f t="shared" si="2148"/>
        <v>LKA36423F306</v>
      </c>
      <c r="HB249" s="294" t="str">
        <f t="shared" si="2148"/>
        <v>LKA36423F306</v>
      </c>
      <c r="HC249" s="294" t="str">
        <f t="shared" si="2148"/>
        <v>LKA36423G072</v>
      </c>
      <c r="HD249" s="294" t="str">
        <f t="shared" si="2148"/>
        <v>LKA36423G148</v>
      </c>
      <c r="HE249" s="291"/>
      <c r="HF249" s="291"/>
      <c r="HG249" s="291"/>
      <c r="HH249" s="291"/>
      <c r="HI249" s="291"/>
      <c r="HJ249" s="291"/>
      <c r="HK249" s="291"/>
      <c r="HL249" s="291"/>
      <c r="HM249" s="291"/>
      <c r="HN249" s="291"/>
      <c r="HO249" s="291"/>
      <c r="HP249" s="291"/>
      <c r="HQ249" s="291"/>
    </row>
    <row r="250" ht="12.0" customHeight="1">
      <c r="A250" s="281"/>
      <c r="B250" s="306">
        <v>1.0</v>
      </c>
      <c r="C250" s="307" t="str">
        <f t="array" ref="C250:HD250">transpose(Y$6:Y$215)</f>
        <v/>
      </c>
      <c r="D250" s="308"/>
      <c r="E250" s="309"/>
      <c r="F250" s="310"/>
      <c r="G250" s="311"/>
      <c r="H250" s="310"/>
      <c r="I250" s="312"/>
      <c r="J250" s="313"/>
      <c r="K250" s="309"/>
      <c r="L250" s="314"/>
      <c r="M250" s="314"/>
      <c r="N250" s="314"/>
      <c r="O250" s="314"/>
      <c r="P250" s="314"/>
      <c r="Q250" s="314"/>
      <c r="R250" s="313"/>
      <c r="S250" s="313"/>
      <c r="T250" s="313"/>
      <c r="U250" s="313"/>
      <c r="V250" s="313"/>
      <c r="W250" s="313"/>
      <c r="X250" s="308"/>
      <c r="Y250" s="313"/>
      <c r="Z250" s="313"/>
      <c r="AA250" s="313"/>
      <c r="AB250" s="313"/>
      <c r="AC250" s="313"/>
      <c r="AD250" s="313"/>
      <c r="AE250" s="313"/>
      <c r="AF250" s="313"/>
      <c r="AG250" s="313"/>
      <c r="AH250" s="313"/>
      <c r="AI250" s="313"/>
      <c r="AJ250" s="313"/>
      <c r="AK250" s="313"/>
      <c r="AL250" s="313"/>
      <c r="AM250" s="313"/>
      <c r="AN250" s="313"/>
      <c r="AO250" s="313"/>
      <c r="AP250" s="313"/>
      <c r="AQ250" s="313"/>
      <c r="AR250" s="313"/>
      <c r="AS250" s="313"/>
      <c r="AT250" s="313"/>
      <c r="AU250" s="313"/>
      <c r="AV250" s="313"/>
      <c r="AW250" s="313"/>
      <c r="AX250" s="313"/>
      <c r="AY250" s="313"/>
      <c r="AZ250" s="313"/>
      <c r="BA250" s="313"/>
      <c r="BB250" s="313"/>
      <c r="BC250" s="313"/>
      <c r="BD250" s="313"/>
      <c r="BE250" s="313"/>
      <c r="BF250" s="313"/>
      <c r="BG250" s="313"/>
      <c r="BH250" s="313"/>
      <c r="BI250" s="313"/>
      <c r="BJ250" s="313"/>
      <c r="BK250" s="313"/>
      <c r="BL250" s="313"/>
      <c r="BM250" s="313"/>
      <c r="BN250" s="313"/>
      <c r="BO250" s="313"/>
      <c r="BP250" s="313"/>
      <c r="BQ250" s="313"/>
      <c r="BR250" s="313"/>
      <c r="BS250" s="313"/>
      <c r="BT250" s="313"/>
      <c r="BU250" s="313"/>
      <c r="BV250" s="313"/>
      <c r="BW250" s="313"/>
      <c r="BX250" s="313"/>
      <c r="BY250" s="313"/>
      <c r="BZ250" s="313"/>
      <c r="CA250" s="313"/>
      <c r="CB250" s="313"/>
      <c r="CC250" s="313"/>
      <c r="CD250" s="313"/>
      <c r="CE250" s="313"/>
      <c r="CF250" s="313"/>
      <c r="CG250" s="313"/>
      <c r="CH250" s="313"/>
      <c r="CI250" s="313"/>
      <c r="CJ250" s="313"/>
      <c r="CK250" s="313"/>
      <c r="CL250" s="313"/>
      <c r="CM250" s="313"/>
      <c r="CN250" s="313"/>
      <c r="CO250" s="313"/>
      <c r="CP250" s="313"/>
      <c r="CQ250" s="313"/>
      <c r="CR250" s="313"/>
      <c r="CS250" s="313"/>
      <c r="CT250" s="313"/>
      <c r="CU250" s="313"/>
      <c r="CV250" s="313"/>
      <c r="CW250" s="313"/>
      <c r="CX250" s="313"/>
      <c r="CY250" s="313"/>
      <c r="CZ250" s="313"/>
      <c r="DA250" s="313"/>
      <c r="DB250" s="313"/>
      <c r="DC250" s="313"/>
      <c r="DD250" s="313"/>
      <c r="DE250" s="313"/>
      <c r="DF250" s="313"/>
      <c r="DG250" s="313"/>
      <c r="DH250" s="313"/>
      <c r="DI250" s="313"/>
      <c r="DJ250" s="313"/>
      <c r="DK250" s="313"/>
      <c r="DL250" s="313"/>
      <c r="DM250" s="313"/>
      <c r="DN250" s="313"/>
      <c r="DO250" s="313"/>
      <c r="DP250" s="313"/>
      <c r="DQ250" s="313"/>
      <c r="DR250" s="313"/>
      <c r="DS250" s="313"/>
      <c r="DT250" s="313"/>
      <c r="DU250" s="313"/>
      <c r="DV250" s="313"/>
      <c r="DW250" s="313"/>
      <c r="DX250" s="313"/>
      <c r="DY250" s="313"/>
      <c r="DZ250" s="313"/>
      <c r="EA250" s="313"/>
      <c r="EB250" s="313"/>
      <c r="EC250" s="313"/>
      <c r="ED250" s="313"/>
      <c r="EE250" s="313"/>
      <c r="EF250" s="313"/>
      <c r="EG250" s="313"/>
      <c r="EH250" s="313"/>
      <c r="EI250" s="313"/>
      <c r="EJ250" s="313"/>
      <c r="EK250" s="313"/>
      <c r="EL250" s="313"/>
      <c r="EM250" s="313"/>
      <c r="EN250" s="313"/>
      <c r="EO250" s="313"/>
      <c r="EP250" s="313"/>
      <c r="EQ250" s="313"/>
      <c r="ER250" s="313"/>
      <c r="ES250" s="313"/>
      <c r="ET250" s="313"/>
      <c r="EU250" s="313"/>
      <c r="EV250" s="313"/>
      <c r="EW250" s="313"/>
      <c r="EX250" s="313"/>
      <c r="EY250" s="313"/>
      <c r="EZ250" s="313"/>
      <c r="FA250" s="313"/>
      <c r="FB250" s="313"/>
      <c r="FC250" s="313"/>
      <c r="FD250" s="313"/>
      <c r="FE250" s="313"/>
      <c r="FF250" s="313"/>
      <c r="FG250" s="313"/>
      <c r="FH250" s="313"/>
      <c r="FI250" s="313"/>
      <c r="FJ250" s="313"/>
      <c r="FK250" s="313"/>
      <c r="FL250" s="313"/>
      <c r="FM250" s="313"/>
      <c r="FN250" s="313"/>
      <c r="FO250" s="313"/>
      <c r="FP250" s="313"/>
      <c r="FQ250" s="313"/>
      <c r="FR250" s="313"/>
      <c r="FS250" s="313"/>
      <c r="FT250" s="313"/>
      <c r="FU250" s="313"/>
      <c r="FV250" s="313"/>
      <c r="FW250" s="313"/>
      <c r="FX250" s="313"/>
      <c r="FY250" s="313"/>
      <c r="FZ250" s="313"/>
      <c r="GA250" s="313"/>
      <c r="GB250" s="313"/>
      <c r="GC250" s="313"/>
      <c r="GD250" s="313"/>
      <c r="GE250" s="316"/>
      <c r="GF250" s="316"/>
      <c r="GG250" s="316"/>
      <c r="GH250" s="316"/>
      <c r="GI250" s="316"/>
      <c r="GJ250" s="316"/>
      <c r="GK250" s="316"/>
      <c r="GL250" s="316"/>
      <c r="GM250" s="316"/>
      <c r="GN250" s="316"/>
      <c r="GO250" s="316"/>
      <c r="GP250" s="316"/>
      <c r="GQ250" s="316"/>
      <c r="GR250" s="291"/>
      <c r="GS250" s="291"/>
      <c r="GT250" s="291"/>
      <c r="GU250" s="291"/>
      <c r="GV250" s="291"/>
      <c r="GW250" s="291"/>
      <c r="GX250" s="291"/>
      <c r="GY250" s="291"/>
      <c r="GZ250" s="291"/>
      <c r="HA250" s="291"/>
      <c r="HB250" s="291"/>
      <c r="HC250" s="291"/>
      <c r="HD250" s="291"/>
      <c r="HE250" s="291"/>
      <c r="HF250" s="291"/>
      <c r="HG250" s="291"/>
      <c r="HH250" s="291"/>
      <c r="HI250" s="291"/>
      <c r="HJ250" s="291"/>
      <c r="HK250" s="291"/>
      <c r="HL250" s="291"/>
      <c r="HM250" s="291"/>
      <c r="HN250" s="291"/>
      <c r="HO250" s="291"/>
      <c r="HP250" s="291"/>
      <c r="HQ250" s="291"/>
    </row>
    <row r="251" ht="12.0" customHeight="1">
      <c r="A251" s="281"/>
      <c r="B251" s="315">
        <f t="shared" ref="B251:B259" si="2149">B250+1</f>
        <v>2</v>
      </c>
      <c r="C251" s="307" t="str">
        <f t="array" ref="C251:HD251">transpose(AC$6:AC$215)</f>
        <v/>
      </c>
      <c r="D251" s="310"/>
      <c r="E251" s="311"/>
      <c r="F251" s="310"/>
      <c r="G251" s="312"/>
      <c r="H251" s="313"/>
      <c r="I251" s="309"/>
      <c r="J251" s="314"/>
      <c r="K251" s="314"/>
      <c r="L251" s="314"/>
      <c r="M251" s="314"/>
      <c r="N251" s="314"/>
      <c r="O251" s="314"/>
      <c r="P251" s="313"/>
      <c r="Q251" s="313"/>
      <c r="R251" s="313"/>
      <c r="S251" s="313"/>
      <c r="T251" s="313"/>
      <c r="U251" s="313"/>
      <c r="V251" s="308"/>
      <c r="W251" s="313"/>
      <c r="X251" s="313"/>
      <c r="Y251" s="313"/>
      <c r="Z251" s="313"/>
      <c r="AA251" s="313"/>
      <c r="AB251" s="313"/>
      <c r="AC251" s="313"/>
      <c r="AD251" s="313"/>
      <c r="AE251" s="313"/>
      <c r="AF251" s="313"/>
      <c r="AG251" s="313"/>
      <c r="AH251" s="313"/>
      <c r="AI251" s="313"/>
      <c r="AJ251" s="313"/>
      <c r="AK251" s="313"/>
      <c r="AL251" s="313"/>
      <c r="AM251" s="313"/>
      <c r="AN251" s="313"/>
      <c r="AO251" s="313"/>
      <c r="AP251" s="313"/>
      <c r="AQ251" s="313"/>
      <c r="AR251" s="313"/>
      <c r="AS251" s="313"/>
      <c r="AT251" s="313"/>
      <c r="AU251" s="313"/>
      <c r="AV251" s="313"/>
      <c r="AW251" s="313"/>
      <c r="AX251" s="313"/>
      <c r="AY251" s="313"/>
      <c r="AZ251" s="313"/>
      <c r="BA251" s="313"/>
      <c r="BB251" s="313"/>
      <c r="BC251" s="313"/>
      <c r="BD251" s="313"/>
      <c r="BE251" s="313"/>
      <c r="BF251" s="313"/>
      <c r="BG251" s="313"/>
      <c r="BH251" s="313"/>
      <c r="BI251" s="313"/>
      <c r="BJ251" s="313"/>
      <c r="BK251" s="313"/>
      <c r="BL251" s="313"/>
      <c r="BM251" s="313"/>
      <c r="BN251" s="313"/>
      <c r="BO251" s="313"/>
      <c r="BP251" s="313"/>
      <c r="BQ251" s="313"/>
      <c r="BR251" s="313"/>
      <c r="BS251" s="313"/>
      <c r="BT251" s="313"/>
      <c r="BU251" s="313"/>
      <c r="BV251" s="313"/>
      <c r="BW251" s="313"/>
      <c r="BX251" s="313"/>
      <c r="BY251" s="313"/>
      <c r="BZ251" s="313"/>
      <c r="CA251" s="313"/>
      <c r="CB251" s="313"/>
      <c r="CC251" s="313"/>
      <c r="CD251" s="313"/>
      <c r="CE251" s="313"/>
      <c r="CF251" s="313"/>
      <c r="CG251" s="313"/>
      <c r="CH251" s="313"/>
      <c r="CI251" s="313"/>
      <c r="CJ251" s="313"/>
      <c r="CK251" s="313"/>
      <c r="CL251" s="313"/>
      <c r="CM251" s="313"/>
      <c r="CN251" s="313"/>
      <c r="CO251" s="313"/>
      <c r="CP251" s="313"/>
      <c r="CQ251" s="313"/>
      <c r="CR251" s="313"/>
      <c r="CS251" s="313"/>
      <c r="CT251" s="313"/>
      <c r="CU251" s="313"/>
      <c r="CV251" s="313"/>
      <c r="CW251" s="313"/>
      <c r="CX251" s="313"/>
      <c r="CY251" s="313"/>
      <c r="CZ251" s="313"/>
      <c r="DA251" s="313"/>
      <c r="DB251" s="313"/>
      <c r="DC251" s="313"/>
      <c r="DD251" s="313"/>
      <c r="DE251" s="313"/>
      <c r="DF251" s="313"/>
      <c r="DG251" s="313"/>
      <c r="DH251" s="313"/>
      <c r="DI251" s="313"/>
      <c r="DJ251" s="313"/>
      <c r="DK251" s="313"/>
      <c r="DL251" s="313"/>
      <c r="DM251" s="313"/>
      <c r="DN251" s="313"/>
      <c r="DO251" s="313"/>
      <c r="DP251" s="313"/>
      <c r="DQ251" s="313"/>
      <c r="DR251" s="313"/>
      <c r="DS251" s="313"/>
      <c r="DT251" s="313"/>
      <c r="DU251" s="313"/>
      <c r="DV251" s="313"/>
      <c r="DW251" s="313"/>
      <c r="DX251" s="313"/>
      <c r="DY251" s="313"/>
      <c r="DZ251" s="313"/>
      <c r="EA251" s="313"/>
      <c r="EB251" s="313"/>
      <c r="EC251" s="313"/>
      <c r="ED251" s="313"/>
      <c r="EE251" s="313"/>
      <c r="EF251" s="313"/>
      <c r="EG251" s="313"/>
      <c r="EH251" s="313"/>
      <c r="EI251" s="313"/>
      <c r="EJ251" s="313"/>
      <c r="EK251" s="313"/>
      <c r="EL251" s="313"/>
      <c r="EM251" s="313"/>
      <c r="EN251" s="313"/>
      <c r="EO251" s="313"/>
      <c r="EP251" s="313"/>
      <c r="EQ251" s="313"/>
      <c r="ER251" s="313"/>
      <c r="ES251" s="313"/>
      <c r="ET251" s="313"/>
      <c r="EU251" s="313"/>
      <c r="EV251" s="313"/>
      <c r="EW251" s="313"/>
      <c r="EX251" s="313"/>
      <c r="EY251" s="313"/>
      <c r="EZ251" s="313"/>
      <c r="FA251" s="313"/>
      <c r="FB251" s="313"/>
      <c r="FC251" s="313"/>
      <c r="FD251" s="313"/>
      <c r="FE251" s="313"/>
      <c r="FF251" s="313"/>
      <c r="FG251" s="313"/>
      <c r="FH251" s="313"/>
      <c r="FI251" s="313"/>
      <c r="FJ251" s="313"/>
      <c r="FK251" s="313"/>
      <c r="FL251" s="313"/>
      <c r="FM251" s="313"/>
      <c r="FN251" s="313"/>
      <c r="FO251" s="313"/>
      <c r="FP251" s="313"/>
      <c r="FQ251" s="313"/>
      <c r="FR251" s="313"/>
      <c r="FS251" s="313"/>
      <c r="FT251" s="313"/>
      <c r="FU251" s="313"/>
      <c r="FV251" s="313"/>
      <c r="FW251" s="313"/>
      <c r="FX251" s="313"/>
      <c r="FY251" s="313"/>
      <c r="FZ251" s="313"/>
      <c r="GA251" s="313"/>
      <c r="GB251" s="313"/>
      <c r="GC251" s="313"/>
      <c r="GD251" s="313"/>
      <c r="GE251" s="316"/>
      <c r="GF251" s="316"/>
      <c r="GG251" s="316"/>
      <c r="GH251" s="316"/>
      <c r="GI251" s="316"/>
      <c r="GJ251" s="316"/>
      <c r="GK251" s="316"/>
      <c r="GL251" s="316"/>
      <c r="GM251" s="316"/>
      <c r="GN251" s="316"/>
      <c r="GO251" s="316"/>
      <c r="GP251" s="316"/>
      <c r="GQ251" s="316"/>
      <c r="GR251" s="291"/>
      <c r="GS251" s="291"/>
      <c r="GT251" s="291"/>
      <c r="GU251" s="291"/>
      <c r="GV251" s="291"/>
      <c r="GW251" s="291"/>
      <c r="GX251" s="291"/>
      <c r="GY251" s="291"/>
      <c r="GZ251" s="291"/>
      <c r="HA251" s="291"/>
      <c r="HB251" s="291"/>
      <c r="HC251" s="291"/>
      <c r="HD251" s="291"/>
      <c r="HE251" s="291"/>
      <c r="HF251" s="291"/>
      <c r="HG251" s="291"/>
      <c r="HH251" s="291"/>
      <c r="HI251" s="291"/>
      <c r="HJ251" s="291"/>
      <c r="HK251" s="291"/>
      <c r="HL251" s="291"/>
      <c r="HM251" s="291"/>
      <c r="HN251" s="291"/>
      <c r="HO251" s="291"/>
      <c r="HP251" s="291"/>
      <c r="HQ251" s="291"/>
    </row>
    <row r="252" ht="12.0" customHeight="1">
      <c r="A252" s="281"/>
      <c r="B252" s="315">
        <f t="shared" si="2149"/>
        <v>3</v>
      </c>
      <c r="C252" s="307" t="str">
        <f t="array" ref="C252:HD252">transpose(AG$6:AG$215)</f>
        <v/>
      </c>
      <c r="D252" s="310"/>
      <c r="E252" s="311"/>
      <c r="F252" s="310"/>
      <c r="G252" s="312"/>
      <c r="H252" s="313"/>
      <c r="I252" s="309"/>
      <c r="J252" s="314"/>
      <c r="K252" s="314"/>
      <c r="L252" s="314"/>
      <c r="M252" s="314"/>
      <c r="N252" s="314"/>
      <c r="O252" s="314"/>
      <c r="P252" s="313"/>
      <c r="Q252" s="313"/>
      <c r="R252" s="313"/>
      <c r="S252" s="313"/>
      <c r="T252" s="313"/>
      <c r="U252" s="313"/>
      <c r="V252" s="308"/>
      <c r="W252" s="313"/>
      <c r="X252" s="313"/>
      <c r="Y252" s="313"/>
      <c r="Z252" s="313"/>
      <c r="AA252" s="313"/>
      <c r="AB252" s="313"/>
      <c r="AC252" s="313"/>
      <c r="AD252" s="313"/>
      <c r="AE252" s="313"/>
      <c r="AF252" s="313"/>
      <c r="AG252" s="313"/>
      <c r="AH252" s="313"/>
      <c r="AI252" s="313"/>
      <c r="AJ252" s="313"/>
      <c r="AK252" s="313"/>
      <c r="AL252" s="313"/>
      <c r="AM252" s="313"/>
      <c r="AN252" s="313"/>
      <c r="AO252" s="313"/>
      <c r="AP252" s="313"/>
      <c r="AQ252" s="313"/>
      <c r="AR252" s="313"/>
      <c r="AS252" s="313"/>
      <c r="AT252" s="313"/>
      <c r="AU252" s="313"/>
      <c r="AV252" s="313"/>
      <c r="AW252" s="313"/>
      <c r="AX252" s="313"/>
      <c r="AY252" s="313"/>
      <c r="AZ252" s="313"/>
      <c r="BA252" s="313"/>
      <c r="BB252" s="313"/>
      <c r="BC252" s="313"/>
      <c r="BD252" s="313"/>
      <c r="BE252" s="313"/>
      <c r="BF252" s="313"/>
      <c r="BG252" s="313"/>
      <c r="BH252" s="313"/>
      <c r="BI252" s="313"/>
      <c r="BJ252" s="313"/>
      <c r="BK252" s="313"/>
      <c r="BL252" s="313"/>
      <c r="BM252" s="313"/>
      <c r="BN252" s="313"/>
      <c r="BO252" s="313"/>
      <c r="BP252" s="313"/>
      <c r="BQ252" s="313"/>
      <c r="BR252" s="313"/>
      <c r="BS252" s="313"/>
      <c r="BT252" s="313"/>
      <c r="BU252" s="313"/>
      <c r="BV252" s="313"/>
      <c r="BW252" s="313"/>
      <c r="BX252" s="313"/>
      <c r="BY252" s="313"/>
      <c r="BZ252" s="313"/>
      <c r="CA252" s="313"/>
      <c r="CB252" s="313"/>
      <c r="CC252" s="313"/>
      <c r="CD252" s="313"/>
      <c r="CE252" s="313"/>
      <c r="CF252" s="313"/>
      <c r="CG252" s="313"/>
      <c r="CH252" s="313"/>
      <c r="CI252" s="313"/>
      <c r="CJ252" s="313"/>
      <c r="CK252" s="313"/>
      <c r="CL252" s="313"/>
      <c r="CM252" s="313"/>
      <c r="CN252" s="313"/>
      <c r="CO252" s="313"/>
      <c r="CP252" s="313"/>
      <c r="CQ252" s="313"/>
      <c r="CR252" s="313"/>
      <c r="CS252" s="313"/>
      <c r="CT252" s="313"/>
      <c r="CU252" s="313"/>
      <c r="CV252" s="313"/>
      <c r="CW252" s="313"/>
      <c r="CX252" s="313"/>
      <c r="CY252" s="313"/>
      <c r="CZ252" s="313"/>
      <c r="DA252" s="313"/>
      <c r="DB252" s="313"/>
      <c r="DC252" s="313"/>
      <c r="DD252" s="313"/>
      <c r="DE252" s="313"/>
      <c r="DF252" s="313"/>
      <c r="DG252" s="313"/>
      <c r="DH252" s="313"/>
      <c r="DI252" s="313"/>
      <c r="DJ252" s="313"/>
      <c r="DK252" s="313"/>
      <c r="DL252" s="313"/>
      <c r="DM252" s="313"/>
      <c r="DN252" s="313"/>
      <c r="DO252" s="313"/>
      <c r="DP252" s="313"/>
      <c r="DQ252" s="313"/>
      <c r="DR252" s="313"/>
      <c r="DS252" s="313"/>
      <c r="DT252" s="313"/>
      <c r="DU252" s="313"/>
      <c r="DV252" s="313"/>
      <c r="DW252" s="313"/>
      <c r="DX252" s="313"/>
      <c r="DY252" s="313"/>
      <c r="DZ252" s="313"/>
      <c r="EA252" s="313"/>
      <c r="EB252" s="313"/>
      <c r="EC252" s="313"/>
      <c r="ED252" s="313"/>
      <c r="EE252" s="313"/>
      <c r="EF252" s="313"/>
      <c r="EG252" s="313"/>
      <c r="EH252" s="313"/>
      <c r="EI252" s="313"/>
      <c r="EJ252" s="313"/>
      <c r="EK252" s="313"/>
      <c r="EL252" s="313"/>
      <c r="EM252" s="313"/>
      <c r="EN252" s="313"/>
      <c r="EO252" s="313"/>
      <c r="EP252" s="313"/>
      <c r="EQ252" s="313"/>
      <c r="ER252" s="313"/>
      <c r="ES252" s="313"/>
      <c r="ET252" s="313"/>
      <c r="EU252" s="313"/>
      <c r="EV252" s="313"/>
      <c r="EW252" s="313"/>
      <c r="EX252" s="313"/>
      <c r="EY252" s="313"/>
      <c r="EZ252" s="313"/>
      <c r="FA252" s="313"/>
      <c r="FB252" s="313"/>
      <c r="FC252" s="313"/>
      <c r="FD252" s="313"/>
      <c r="FE252" s="313"/>
      <c r="FF252" s="313"/>
      <c r="FG252" s="313"/>
      <c r="FH252" s="313"/>
      <c r="FI252" s="313"/>
      <c r="FJ252" s="313"/>
      <c r="FK252" s="313"/>
      <c r="FL252" s="313"/>
      <c r="FM252" s="313"/>
      <c r="FN252" s="313"/>
      <c r="FO252" s="313"/>
      <c r="FP252" s="313"/>
      <c r="FQ252" s="313"/>
      <c r="FR252" s="313"/>
      <c r="FS252" s="313"/>
      <c r="FT252" s="313"/>
      <c r="FU252" s="313"/>
      <c r="FV252" s="313"/>
      <c r="FW252" s="313"/>
      <c r="FX252" s="313"/>
      <c r="FY252" s="313"/>
      <c r="FZ252" s="313"/>
      <c r="GA252" s="313"/>
      <c r="GB252" s="313"/>
      <c r="GC252" s="313"/>
      <c r="GD252" s="313"/>
      <c r="GE252" s="316"/>
      <c r="GF252" s="316"/>
      <c r="GG252" s="316"/>
      <c r="GH252" s="316"/>
      <c r="GI252" s="316"/>
      <c r="GJ252" s="316"/>
      <c r="GK252" s="316"/>
      <c r="GL252" s="316"/>
      <c r="GM252" s="316"/>
      <c r="GN252" s="316"/>
      <c r="GO252" s="316"/>
      <c r="GP252" s="316"/>
      <c r="GQ252" s="316"/>
      <c r="GR252" s="291"/>
      <c r="GS252" s="291"/>
      <c r="GT252" s="291"/>
      <c r="GU252" s="291"/>
      <c r="GV252" s="291"/>
      <c r="GW252" s="291"/>
      <c r="GX252" s="291"/>
      <c r="GY252" s="291"/>
      <c r="GZ252" s="291"/>
      <c r="HA252" s="291"/>
      <c r="HB252" s="291"/>
      <c r="HC252" s="291"/>
      <c r="HD252" s="291"/>
      <c r="HE252" s="291"/>
      <c r="HF252" s="291"/>
      <c r="HG252" s="291"/>
      <c r="HH252" s="291"/>
      <c r="HI252" s="291"/>
      <c r="HJ252" s="291"/>
      <c r="HK252" s="291"/>
      <c r="HL252" s="291"/>
      <c r="HM252" s="291"/>
      <c r="HN252" s="291"/>
      <c r="HO252" s="291"/>
      <c r="HP252" s="291"/>
      <c r="HQ252" s="291"/>
    </row>
    <row r="253" ht="12.0" customHeight="1">
      <c r="A253" s="281"/>
      <c r="B253" s="315">
        <f t="shared" si="2149"/>
        <v>4</v>
      </c>
      <c r="C253" s="307" t="str">
        <f t="array" ref="C253:HD253">transpose(AK$6:AK$215)</f>
        <v/>
      </c>
      <c r="D253" s="310"/>
      <c r="E253" s="311"/>
      <c r="F253" s="310"/>
      <c r="G253" s="312"/>
      <c r="H253" s="313"/>
      <c r="I253" s="309"/>
      <c r="J253" s="314"/>
      <c r="K253" s="314"/>
      <c r="L253" s="314"/>
      <c r="M253" s="314"/>
      <c r="N253" s="314"/>
      <c r="O253" s="314"/>
      <c r="P253" s="313"/>
      <c r="Q253" s="313"/>
      <c r="R253" s="313"/>
      <c r="S253" s="313"/>
      <c r="T253" s="313"/>
      <c r="U253" s="313"/>
      <c r="V253" s="308"/>
      <c r="W253" s="313"/>
      <c r="X253" s="313"/>
      <c r="Y253" s="313"/>
      <c r="Z253" s="313"/>
      <c r="AA253" s="313"/>
      <c r="AB253" s="313"/>
      <c r="AC253" s="313"/>
      <c r="AD253" s="313"/>
      <c r="AE253" s="313"/>
      <c r="AF253" s="313"/>
      <c r="AG253" s="313"/>
      <c r="AH253" s="313"/>
      <c r="AI253" s="313"/>
      <c r="AJ253" s="313"/>
      <c r="AK253" s="313"/>
      <c r="AL253" s="313"/>
      <c r="AM253" s="313"/>
      <c r="AN253" s="313"/>
      <c r="AO253" s="313"/>
      <c r="AP253" s="313"/>
      <c r="AQ253" s="313"/>
      <c r="AR253" s="313"/>
      <c r="AS253" s="313"/>
      <c r="AT253" s="313"/>
      <c r="AU253" s="313"/>
      <c r="AV253" s="313"/>
      <c r="AW253" s="313"/>
      <c r="AX253" s="313"/>
      <c r="AY253" s="313"/>
      <c r="AZ253" s="313"/>
      <c r="BA253" s="313"/>
      <c r="BB253" s="313"/>
      <c r="BC253" s="313"/>
      <c r="BD253" s="313"/>
      <c r="BE253" s="313"/>
      <c r="BF253" s="313"/>
      <c r="BG253" s="313"/>
      <c r="BH253" s="313"/>
      <c r="BI253" s="313"/>
      <c r="BJ253" s="313"/>
      <c r="BK253" s="313"/>
      <c r="BL253" s="313"/>
      <c r="BM253" s="313"/>
      <c r="BN253" s="313"/>
      <c r="BO253" s="313"/>
      <c r="BP253" s="313"/>
      <c r="BQ253" s="313"/>
      <c r="BR253" s="313"/>
      <c r="BS253" s="313"/>
      <c r="BT253" s="313"/>
      <c r="BU253" s="313"/>
      <c r="BV253" s="313"/>
      <c r="BW253" s="313"/>
      <c r="BX253" s="313"/>
      <c r="BY253" s="313"/>
      <c r="BZ253" s="313"/>
      <c r="CA253" s="313"/>
      <c r="CB253" s="313"/>
      <c r="CC253" s="313"/>
      <c r="CD253" s="313"/>
      <c r="CE253" s="313"/>
      <c r="CF253" s="313"/>
      <c r="CG253" s="313"/>
      <c r="CH253" s="313"/>
      <c r="CI253" s="313"/>
      <c r="CJ253" s="313"/>
      <c r="CK253" s="313"/>
      <c r="CL253" s="313"/>
      <c r="CM253" s="313"/>
      <c r="CN253" s="313"/>
      <c r="CO253" s="313"/>
      <c r="CP253" s="313"/>
      <c r="CQ253" s="313"/>
      <c r="CR253" s="313"/>
      <c r="CS253" s="313"/>
      <c r="CT253" s="313"/>
      <c r="CU253" s="313"/>
      <c r="CV253" s="313"/>
      <c r="CW253" s="313"/>
      <c r="CX253" s="313"/>
      <c r="CY253" s="313"/>
      <c r="CZ253" s="313"/>
      <c r="DA253" s="313"/>
      <c r="DB253" s="313"/>
      <c r="DC253" s="313"/>
      <c r="DD253" s="313"/>
      <c r="DE253" s="313"/>
      <c r="DF253" s="313"/>
      <c r="DG253" s="313"/>
      <c r="DH253" s="313"/>
      <c r="DI253" s="313"/>
      <c r="DJ253" s="313"/>
      <c r="DK253" s="313"/>
      <c r="DL253" s="313"/>
      <c r="DM253" s="313"/>
      <c r="DN253" s="313"/>
      <c r="DO253" s="313"/>
      <c r="DP253" s="313"/>
      <c r="DQ253" s="313"/>
      <c r="DR253" s="313"/>
      <c r="DS253" s="313"/>
      <c r="DT253" s="313"/>
      <c r="DU253" s="313"/>
      <c r="DV253" s="313"/>
      <c r="DW253" s="313"/>
      <c r="DX253" s="313"/>
      <c r="DY253" s="313"/>
      <c r="DZ253" s="313"/>
      <c r="EA253" s="313"/>
      <c r="EB253" s="313"/>
      <c r="EC253" s="313"/>
      <c r="ED253" s="313"/>
      <c r="EE253" s="313"/>
      <c r="EF253" s="313"/>
      <c r="EG253" s="313"/>
      <c r="EH253" s="313"/>
      <c r="EI253" s="313"/>
      <c r="EJ253" s="313"/>
      <c r="EK253" s="313"/>
      <c r="EL253" s="313"/>
      <c r="EM253" s="313"/>
      <c r="EN253" s="313"/>
      <c r="EO253" s="313"/>
      <c r="EP253" s="313"/>
      <c r="EQ253" s="313"/>
      <c r="ER253" s="313"/>
      <c r="ES253" s="313"/>
      <c r="ET253" s="313"/>
      <c r="EU253" s="313"/>
      <c r="EV253" s="313"/>
      <c r="EW253" s="313"/>
      <c r="EX253" s="313"/>
      <c r="EY253" s="313"/>
      <c r="EZ253" s="313"/>
      <c r="FA253" s="313"/>
      <c r="FB253" s="313"/>
      <c r="FC253" s="313"/>
      <c r="FD253" s="313"/>
      <c r="FE253" s="313"/>
      <c r="FF253" s="313"/>
      <c r="FG253" s="313"/>
      <c r="FH253" s="313"/>
      <c r="FI253" s="313"/>
      <c r="FJ253" s="313"/>
      <c r="FK253" s="313"/>
      <c r="FL253" s="313"/>
      <c r="FM253" s="313"/>
      <c r="FN253" s="313"/>
      <c r="FO253" s="313"/>
      <c r="FP253" s="313"/>
      <c r="FQ253" s="313"/>
      <c r="FR253" s="313"/>
      <c r="FS253" s="313"/>
      <c r="FT253" s="313"/>
      <c r="FU253" s="313"/>
      <c r="FV253" s="313"/>
      <c r="FW253" s="313"/>
      <c r="FX253" s="313"/>
      <c r="FY253" s="313"/>
      <c r="FZ253" s="313"/>
      <c r="GA253" s="313"/>
      <c r="GB253" s="313"/>
      <c r="GC253" s="313"/>
      <c r="GD253" s="313"/>
      <c r="GE253" s="316"/>
      <c r="GF253" s="316"/>
      <c r="GG253" s="316"/>
      <c r="GH253" s="316"/>
      <c r="GI253" s="316"/>
      <c r="GJ253" s="316"/>
      <c r="GK253" s="316"/>
      <c r="GL253" s="316"/>
      <c r="GM253" s="316"/>
      <c r="GN253" s="316"/>
      <c r="GO253" s="316"/>
      <c r="GP253" s="316"/>
      <c r="GQ253" s="316"/>
      <c r="GR253" s="291"/>
      <c r="GS253" s="291"/>
      <c r="GT253" s="291"/>
      <c r="GU253" s="291"/>
      <c r="GV253" s="291"/>
      <c r="GW253" s="291"/>
      <c r="GX253" s="291"/>
      <c r="GY253" s="291"/>
      <c r="GZ253" s="291"/>
      <c r="HA253" s="291"/>
      <c r="HB253" s="291"/>
      <c r="HC253" s="291"/>
      <c r="HD253" s="291"/>
      <c r="HE253" s="291"/>
      <c r="HF253" s="291"/>
      <c r="HG253" s="291"/>
      <c r="HH253" s="291"/>
      <c r="HI253" s="291"/>
      <c r="HJ253" s="291"/>
      <c r="HK253" s="291"/>
      <c r="HL253" s="291"/>
      <c r="HM253" s="291"/>
      <c r="HN253" s="291"/>
      <c r="HO253" s="291"/>
      <c r="HP253" s="291"/>
      <c r="HQ253" s="291"/>
    </row>
    <row r="254" ht="12.0" customHeight="1">
      <c r="A254" s="281"/>
      <c r="B254" s="315">
        <f t="shared" si="2149"/>
        <v>5</v>
      </c>
      <c r="C254" s="307" t="str">
        <f t="array" ref="C254:HD254">transpose(AO$6:AO$215)</f>
        <v/>
      </c>
      <c r="D254" s="310"/>
      <c r="E254" s="311"/>
      <c r="F254" s="310"/>
      <c r="G254" s="312"/>
      <c r="H254" s="313"/>
      <c r="I254" s="309"/>
      <c r="J254" s="314"/>
      <c r="K254" s="314"/>
      <c r="L254" s="314"/>
      <c r="M254" s="314"/>
      <c r="N254" s="314"/>
      <c r="O254" s="314"/>
      <c r="P254" s="313"/>
      <c r="Q254" s="313"/>
      <c r="R254" s="313"/>
      <c r="S254" s="313"/>
      <c r="T254" s="313"/>
      <c r="U254" s="313"/>
      <c r="V254" s="308"/>
      <c r="W254" s="313"/>
      <c r="X254" s="313"/>
      <c r="Y254" s="313"/>
      <c r="Z254" s="313"/>
      <c r="AA254" s="313"/>
      <c r="AB254" s="313"/>
      <c r="AC254" s="313"/>
      <c r="AD254" s="313"/>
      <c r="AE254" s="313"/>
      <c r="AF254" s="313"/>
      <c r="AG254" s="313"/>
      <c r="AH254" s="313"/>
      <c r="AI254" s="313"/>
      <c r="AJ254" s="313"/>
      <c r="AK254" s="313"/>
      <c r="AL254" s="313"/>
      <c r="AM254" s="313"/>
      <c r="AN254" s="313"/>
      <c r="AO254" s="313"/>
      <c r="AP254" s="313"/>
      <c r="AQ254" s="313"/>
      <c r="AR254" s="313"/>
      <c r="AS254" s="313"/>
      <c r="AT254" s="313"/>
      <c r="AU254" s="313"/>
      <c r="AV254" s="313"/>
      <c r="AW254" s="313"/>
      <c r="AX254" s="313"/>
      <c r="AY254" s="313"/>
      <c r="AZ254" s="313"/>
      <c r="BA254" s="313"/>
      <c r="BB254" s="313"/>
      <c r="BC254" s="313"/>
      <c r="BD254" s="313"/>
      <c r="BE254" s="313"/>
      <c r="BF254" s="313"/>
      <c r="BG254" s="313"/>
      <c r="BH254" s="313"/>
      <c r="BI254" s="313"/>
      <c r="BJ254" s="313"/>
      <c r="BK254" s="313"/>
      <c r="BL254" s="313"/>
      <c r="BM254" s="313"/>
      <c r="BN254" s="313"/>
      <c r="BO254" s="313"/>
      <c r="BP254" s="313"/>
      <c r="BQ254" s="313"/>
      <c r="BR254" s="313"/>
      <c r="BS254" s="313"/>
      <c r="BT254" s="313"/>
      <c r="BU254" s="313"/>
      <c r="BV254" s="313"/>
      <c r="BW254" s="313"/>
      <c r="BX254" s="313"/>
      <c r="BY254" s="313"/>
      <c r="BZ254" s="313"/>
      <c r="CA254" s="313"/>
      <c r="CB254" s="313"/>
      <c r="CC254" s="313"/>
      <c r="CD254" s="313"/>
      <c r="CE254" s="313"/>
      <c r="CF254" s="313"/>
      <c r="CG254" s="313"/>
      <c r="CH254" s="313"/>
      <c r="CI254" s="313"/>
      <c r="CJ254" s="313"/>
      <c r="CK254" s="313"/>
      <c r="CL254" s="313"/>
      <c r="CM254" s="313"/>
      <c r="CN254" s="313"/>
      <c r="CO254" s="313"/>
      <c r="CP254" s="313"/>
      <c r="CQ254" s="313"/>
      <c r="CR254" s="313"/>
      <c r="CS254" s="313"/>
      <c r="CT254" s="313"/>
      <c r="CU254" s="313"/>
      <c r="CV254" s="313"/>
      <c r="CW254" s="313"/>
      <c r="CX254" s="313"/>
      <c r="CY254" s="313"/>
      <c r="CZ254" s="313"/>
      <c r="DA254" s="313"/>
      <c r="DB254" s="313"/>
      <c r="DC254" s="313"/>
      <c r="DD254" s="313"/>
      <c r="DE254" s="313"/>
      <c r="DF254" s="313"/>
      <c r="DG254" s="313"/>
      <c r="DH254" s="313"/>
      <c r="DI254" s="313"/>
      <c r="DJ254" s="313"/>
      <c r="DK254" s="313"/>
      <c r="DL254" s="313"/>
      <c r="DM254" s="313"/>
      <c r="DN254" s="313"/>
      <c r="DO254" s="313"/>
      <c r="DP254" s="313"/>
      <c r="DQ254" s="313"/>
      <c r="DR254" s="313"/>
      <c r="DS254" s="313"/>
      <c r="DT254" s="313"/>
      <c r="DU254" s="313"/>
      <c r="DV254" s="313"/>
      <c r="DW254" s="313"/>
      <c r="DX254" s="313"/>
      <c r="DY254" s="313"/>
      <c r="DZ254" s="313"/>
      <c r="EA254" s="313"/>
      <c r="EB254" s="313"/>
      <c r="EC254" s="313"/>
      <c r="ED254" s="313"/>
      <c r="EE254" s="313"/>
      <c r="EF254" s="313"/>
      <c r="EG254" s="313"/>
      <c r="EH254" s="313"/>
      <c r="EI254" s="313"/>
      <c r="EJ254" s="313"/>
      <c r="EK254" s="313"/>
      <c r="EL254" s="313"/>
      <c r="EM254" s="313"/>
      <c r="EN254" s="313"/>
      <c r="EO254" s="313"/>
      <c r="EP254" s="313"/>
      <c r="EQ254" s="313"/>
      <c r="ER254" s="313"/>
      <c r="ES254" s="313"/>
      <c r="ET254" s="313"/>
      <c r="EU254" s="313"/>
      <c r="EV254" s="313"/>
      <c r="EW254" s="313"/>
      <c r="EX254" s="313"/>
      <c r="EY254" s="313"/>
      <c r="EZ254" s="313"/>
      <c r="FA254" s="313"/>
      <c r="FB254" s="313"/>
      <c r="FC254" s="313"/>
      <c r="FD254" s="313"/>
      <c r="FE254" s="313"/>
      <c r="FF254" s="313"/>
      <c r="FG254" s="313"/>
      <c r="FH254" s="313"/>
      <c r="FI254" s="313"/>
      <c r="FJ254" s="313"/>
      <c r="FK254" s="313"/>
      <c r="FL254" s="313"/>
      <c r="FM254" s="313"/>
      <c r="FN254" s="313"/>
      <c r="FO254" s="313"/>
      <c r="FP254" s="313"/>
      <c r="FQ254" s="313"/>
      <c r="FR254" s="313"/>
      <c r="FS254" s="313"/>
      <c r="FT254" s="313"/>
      <c r="FU254" s="313"/>
      <c r="FV254" s="313"/>
      <c r="FW254" s="313"/>
      <c r="FX254" s="313"/>
      <c r="FY254" s="313"/>
      <c r="FZ254" s="313"/>
      <c r="GA254" s="313"/>
      <c r="GB254" s="313"/>
      <c r="GC254" s="313"/>
      <c r="GD254" s="313"/>
      <c r="GE254" s="316"/>
      <c r="GF254" s="316"/>
      <c r="GG254" s="316"/>
      <c r="GH254" s="316"/>
      <c r="GI254" s="316"/>
      <c r="GJ254" s="316"/>
      <c r="GK254" s="316"/>
      <c r="GL254" s="316"/>
      <c r="GM254" s="316"/>
      <c r="GN254" s="316"/>
      <c r="GO254" s="316"/>
      <c r="GP254" s="316"/>
      <c r="GQ254" s="316"/>
      <c r="GR254" s="291"/>
      <c r="GS254" s="291"/>
      <c r="GT254" s="291"/>
      <c r="GU254" s="291"/>
      <c r="GV254" s="291"/>
      <c r="GW254" s="291"/>
      <c r="GX254" s="291"/>
      <c r="GY254" s="291"/>
      <c r="GZ254" s="291"/>
      <c r="HA254" s="291"/>
      <c r="HB254" s="291"/>
      <c r="HC254" s="291"/>
      <c r="HD254" s="291"/>
      <c r="HE254" s="291"/>
      <c r="HF254" s="291"/>
      <c r="HG254" s="291"/>
      <c r="HH254" s="291"/>
      <c r="HI254" s="291"/>
      <c r="HJ254" s="291"/>
      <c r="HK254" s="291"/>
      <c r="HL254" s="291"/>
      <c r="HM254" s="291"/>
      <c r="HN254" s="291"/>
      <c r="HO254" s="291"/>
      <c r="HP254" s="291"/>
      <c r="HQ254" s="291"/>
    </row>
    <row r="255" ht="12.0" customHeight="1">
      <c r="A255" s="281"/>
      <c r="B255" s="315">
        <f t="shared" si="2149"/>
        <v>6</v>
      </c>
      <c r="C255" s="307" t="str">
        <f t="array" ref="C255:HD255">transpose(AS$6:AS$215)</f>
        <v/>
      </c>
      <c r="D255" s="310"/>
      <c r="E255" s="311"/>
      <c r="F255" s="310"/>
      <c r="G255" s="312"/>
      <c r="H255" s="313"/>
      <c r="I255" s="309"/>
      <c r="J255" s="314"/>
      <c r="K255" s="314"/>
      <c r="L255" s="314"/>
      <c r="M255" s="314"/>
      <c r="N255" s="314"/>
      <c r="O255" s="314"/>
      <c r="P255" s="313"/>
      <c r="Q255" s="313"/>
      <c r="R255" s="313"/>
      <c r="S255" s="313"/>
      <c r="T255" s="313"/>
      <c r="U255" s="313"/>
      <c r="V255" s="308"/>
      <c r="W255" s="313"/>
      <c r="X255" s="313"/>
      <c r="Y255" s="313"/>
      <c r="Z255" s="313"/>
      <c r="AA255" s="313"/>
      <c r="AB255" s="313"/>
      <c r="AC255" s="313"/>
      <c r="AD255" s="313"/>
      <c r="AE255" s="313"/>
      <c r="AF255" s="313"/>
      <c r="AG255" s="313"/>
      <c r="AH255" s="313"/>
      <c r="AI255" s="313"/>
      <c r="AJ255" s="313"/>
      <c r="AK255" s="313"/>
      <c r="AL255" s="313"/>
      <c r="AM255" s="313"/>
      <c r="AN255" s="313"/>
      <c r="AO255" s="313"/>
      <c r="AP255" s="313"/>
      <c r="AQ255" s="313"/>
      <c r="AR255" s="313"/>
      <c r="AS255" s="313"/>
      <c r="AT255" s="313"/>
      <c r="AU255" s="313"/>
      <c r="AV255" s="313"/>
      <c r="AW255" s="313"/>
      <c r="AX255" s="313"/>
      <c r="AY255" s="313"/>
      <c r="AZ255" s="313"/>
      <c r="BA255" s="313"/>
      <c r="BB255" s="313"/>
      <c r="BC255" s="313"/>
      <c r="BD255" s="313"/>
      <c r="BE255" s="313"/>
      <c r="BF255" s="313"/>
      <c r="BG255" s="313"/>
      <c r="BH255" s="313"/>
      <c r="BI255" s="313"/>
      <c r="BJ255" s="313"/>
      <c r="BK255" s="313"/>
      <c r="BL255" s="313"/>
      <c r="BM255" s="313"/>
      <c r="BN255" s="313"/>
      <c r="BO255" s="313"/>
      <c r="BP255" s="313"/>
      <c r="BQ255" s="313"/>
      <c r="BR255" s="313"/>
      <c r="BS255" s="313"/>
      <c r="BT255" s="313"/>
      <c r="BU255" s="313"/>
      <c r="BV255" s="313"/>
      <c r="BW255" s="313"/>
      <c r="BX255" s="313"/>
      <c r="BY255" s="313"/>
      <c r="BZ255" s="313"/>
      <c r="CA255" s="313"/>
      <c r="CB255" s="313"/>
      <c r="CC255" s="313"/>
      <c r="CD255" s="313"/>
      <c r="CE255" s="313"/>
      <c r="CF255" s="313"/>
      <c r="CG255" s="313"/>
      <c r="CH255" s="313"/>
      <c r="CI255" s="313"/>
      <c r="CJ255" s="313"/>
      <c r="CK255" s="313"/>
      <c r="CL255" s="313"/>
      <c r="CM255" s="313"/>
      <c r="CN255" s="313"/>
      <c r="CO255" s="313"/>
      <c r="CP255" s="313"/>
      <c r="CQ255" s="313"/>
      <c r="CR255" s="313"/>
      <c r="CS255" s="313"/>
      <c r="CT255" s="313"/>
      <c r="CU255" s="313"/>
      <c r="CV255" s="313"/>
      <c r="CW255" s="313"/>
      <c r="CX255" s="313"/>
      <c r="CY255" s="313"/>
      <c r="CZ255" s="313"/>
      <c r="DA255" s="313"/>
      <c r="DB255" s="313"/>
      <c r="DC255" s="313"/>
      <c r="DD255" s="313"/>
      <c r="DE255" s="313"/>
      <c r="DF255" s="313"/>
      <c r="DG255" s="313"/>
      <c r="DH255" s="313"/>
      <c r="DI255" s="313"/>
      <c r="DJ255" s="313"/>
      <c r="DK255" s="313"/>
      <c r="DL255" s="313"/>
      <c r="DM255" s="313"/>
      <c r="DN255" s="313"/>
      <c r="DO255" s="313"/>
      <c r="DP255" s="313"/>
      <c r="DQ255" s="313"/>
      <c r="DR255" s="313"/>
      <c r="DS255" s="313"/>
      <c r="DT255" s="313"/>
      <c r="DU255" s="313"/>
      <c r="DV255" s="313"/>
      <c r="DW255" s="313"/>
      <c r="DX255" s="313"/>
      <c r="DY255" s="313"/>
      <c r="DZ255" s="313"/>
      <c r="EA255" s="313"/>
      <c r="EB255" s="313"/>
      <c r="EC255" s="313"/>
      <c r="ED255" s="313"/>
      <c r="EE255" s="313"/>
      <c r="EF255" s="313"/>
      <c r="EG255" s="313"/>
      <c r="EH255" s="313"/>
      <c r="EI255" s="313"/>
      <c r="EJ255" s="313"/>
      <c r="EK255" s="313"/>
      <c r="EL255" s="313"/>
      <c r="EM255" s="313"/>
      <c r="EN255" s="313"/>
      <c r="EO255" s="313"/>
      <c r="EP255" s="313"/>
      <c r="EQ255" s="313"/>
      <c r="ER255" s="313"/>
      <c r="ES255" s="313"/>
      <c r="ET255" s="313"/>
      <c r="EU255" s="313"/>
      <c r="EV255" s="313"/>
      <c r="EW255" s="313"/>
      <c r="EX255" s="313"/>
      <c r="EY255" s="313"/>
      <c r="EZ255" s="313"/>
      <c r="FA255" s="313"/>
      <c r="FB255" s="313"/>
      <c r="FC255" s="313"/>
      <c r="FD255" s="313"/>
      <c r="FE255" s="313"/>
      <c r="FF255" s="313"/>
      <c r="FG255" s="313"/>
      <c r="FH255" s="313"/>
      <c r="FI255" s="313"/>
      <c r="FJ255" s="313"/>
      <c r="FK255" s="313"/>
      <c r="FL255" s="313"/>
      <c r="FM255" s="313"/>
      <c r="FN255" s="313"/>
      <c r="FO255" s="313"/>
      <c r="FP255" s="313"/>
      <c r="FQ255" s="313"/>
      <c r="FR255" s="313"/>
      <c r="FS255" s="313"/>
      <c r="FT255" s="313"/>
      <c r="FU255" s="313"/>
      <c r="FV255" s="313"/>
      <c r="FW255" s="313"/>
      <c r="FX255" s="313"/>
      <c r="FY255" s="313"/>
      <c r="FZ255" s="313"/>
      <c r="GA255" s="313"/>
      <c r="GB255" s="313"/>
      <c r="GC255" s="313"/>
      <c r="GD255" s="313"/>
      <c r="GE255" s="316"/>
      <c r="GF255" s="316"/>
      <c r="GG255" s="316"/>
      <c r="GH255" s="316"/>
      <c r="GI255" s="316"/>
      <c r="GJ255" s="316"/>
      <c r="GK255" s="316"/>
      <c r="GL255" s="316"/>
      <c r="GM255" s="316"/>
      <c r="GN255" s="316"/>
      <c r="GO255" s="316"/>
      <c r="GP255" s="316"/>
      <c r="GQ255" s="316"/>
      <c r="GR255" s="291"/>
      <c r="GS255" s="291"/>
      <c r="GT255" s="291"/>
      <c r="GU255" s="291"/>
      <c r="GV255" s="291"/>
      <c r="GW255" s="291"/>
      <c r="GX255" s="291"/>
      <c r="GY255" s="291"/>
      <c r="GZ255" s="291"/>
      <c r="HA255" s="291"/>
      <c r="HB255" s="291"/>
      <c r="HC255" s="291"/>
      <c r="HD255" s="291"/>
      <c r="HE255" s="291"/>
      <c r="HF255" s="291"/>
      <c r="HG255" s="291"/>
      <c r="HH255" s="291"/>
      <c r="HI255" s="291"/>
      <c r="HJ255" s="291"/>
      <c r="HK255" s="291"/>
      <c r="HL255" s="291"/>
      <c r="HM255" s="291"/>
      <c r="HN255" s="291"/>
      <c r="HO255" s="291"/>
      <c r="HP255" s="291"/>
      <c r="HQ255" s="291"/>
    </row>
    <row r="256" ht="12.0" customHeight="1">
      <c r="A256" s="281"/>
      <c r="B256" s="315">
        <f t="shared" si="2149"/>
        <v>7</v>
      </c>
      <c r="C256" s="307" t="str">
        <f t="array" ref="C256:HD256">transpose(AW$6:AW$215)</f>
        <v/>
      </c>
      <c r="D256" s="310"/>
      <c r="E256" s="311"/>
      <c r="F256" s="310"/>
      <c r="G256" s="312"/>
      <c r="H256" s="313"/>
      <c r="I256" s="309"/>
      <c r="J256" s="314"/>
      <c r="K256" s="314"/>
      <c r="L256" s="314"/>
      <c r="M256" s="314"/>
      <c r="N256" s="314"/>
      <c r="O256" s="314"/>
      <c r="P256" s="313"/>
      <c r="Q256" s="313"/>
      <c r="R256" s="313"/>
      <c r="S256" s="313"/>
      <c r="T256" s="313"/>
      <c r="U256" s="313"/>
      <c r="V256" s="308"/>
      <c r="W256" s="313"/>
      <c r="X256" s="313"/>
      <c r="Y256" s="313"/>
      <c r="Z256" s="313"/>
      <c r="AA256" s="313"/>
      <c r="AB256" s="313"/>
      <c r="AC256" s="313"/>
      <c r="AD256" s="313"/>
      <c r="AE256" s="313"/>
      <c r="AF256" s="313"/>
      <c r="AG256" s="313"/>
      <c r="AH256" s="313"/>
      <c r="AI256" s="313"/>
      <c r="AJ256" s="313"/>
      <c r="AK256" s="313"/>
      <c r="AL256" s="313"/>
      <c r="AM256" s="313"/>
      <c r="AN256" s="313"/>
      <c r="AO256" s="313"/>
      <c r="AP256" s="313"/>
      <c r="AQ256" s="313"/>
      <c r="AR256" s="313"/>
      <c r="AS256" s="313"/>
      <c r="AT256" s="313"/>
      <c r="AU256" s="313"/>
      <c r="AV256" s="313"/>
      <c r="AW256" s="313"/>
      <c r="AX256" s="313"/>
      <c r="AY256" s="313"/>
      <c r="AZ256" s="313"/>
      <c r="BA256" s="313"/>
      <c r="BB256" s="313"/>
      <c r="BC256" s="313"/>
      <c r="BD256" s="313"/>
      <c r="BE256" s="313"/>
      <c r="BF256" s="313"/>
      <c r="BG256" s="313"/>
      <c r="BH256" s="313"/>
      <c r="BI256" s="313"/>
      <c r="BJ256" s="313"/>
      <c r="BK256" s="313"/>
      <c r="BL256" s="313"/>
      <c r="BM256" s="313"/>
      <c r="BN256" s="313"/>
      <c r="BO256" s="313"/>
      <c r="BP256" s="313"/>
      <c r="BQ256" s="313"/>
      <c r="BR256" s="313"/>
      <c r="BS256" s="313"/>
      <c r="BT256" s="313"/>
      <c r="BU256" s="313"/>
      <c r="BV256" s="313"/>
      <c r="BW256" s="313"/>
      <c r="BX256" s="313"/>
      <c r="BY256" s="313"/>
      <c r="BZ256" s="313"/>
      <c r="CA256" s="313"/>
      <c r="CB256" s="313"/>
      <c r="CC256" s="313"/>
      <c r="CD256" s="313"/>
      <c r="CE256" s="313"/>
      <c r="CF256" s="313"/>
      <c r="CG256" s="313"/>
      <c r="CH256" s="313"/>
      <c r="CI256" s="313"/>
      <c r="CJ256" s="313"/>
      <c r="CK256" s="313"/>
      <c r="CL256" s="313"/>
      <c r="CM256" s="313"/>
      <c r="CN256" s="313"/>
      <c r="CO256" s="313"/>
      <c r="CP256" s="313"/>
      <c r="CQ256" s="313"/>
      <c r="CR256" s="313"/>
      <c r="CS256" s="313"/>
      <c r="CT256" s="313"/>
      <c r="CU256" s="313"/>
      <c r="CV256" s="313"/>
      <c r="CW256" s="313"/>
      <c r="CX256" s="313"/>
      <c r="CY256" s="313"/>
      <c r="CZ256" s="313"/>
      <c r="DA256" s="313"/>
      <c r="DB256" s="313"/>
      <c r="DC256" s="313"/>
      <c r="DD256" s="313"/>
      <c r="DE256" s="313"/>
      <c r="DF256" s="313"/>
      <c r="DG256" s="313"/>
      <c r="DH256" s="313"/>
      <c r="DI256" s="313"/>
      <c r="DJ256" s="313"/>
      <c r="DK256" s="313"/>
      <c r="DL256" s="313"/>
      <c r="DM256" s="313"/>
      <c r="DN256" s="313"/>
      <c r="DO256" s="313"/>
      <c r="DP256" s="313"/>
      <c r="DQ256" s="313"/>
      <c r="DR256" s="313"/>
      <c r="DS256" s="313"/>
      <c r="DT256" s="313"/>
      <c r="DU256" s="313"/>
      <c r="DV256" s="313"/>
      <c r="DW256" s="313"/>
      <c r="DX256" s="313"/>
      <c r="DY256" s="313"/>
      <c r="DZ256" s="313"/>
      <c r="EA256" s="313"/>
      <c r="EB256" s="313"/>
      <c r="EC256" s="313"/>
      <c r="ED256" s="313"/>
      <c r="EE256" s="313"/>
      <c r="EF256" s="313"/>
      <c r="EG256" s="313"/>
      <c r="EH256" s="313"/>
      <c r="EI256" s="313"/>
      <c r="EJ256" s="313"/>
      <c r="EK256" s="313"/>
      <c r="EL256" s="313"/>
      <c r="EM256" s="313"/>
      <c r="EN256" s="313"/>
      <c r="EO256" s="313"/>
      <c r="EP256" s="313"/>
      <c r="EQ256" s="313"/>
      <c r="ER256" s="313"/>
      <c r="ES256" s="313"/>
      <c r="ET256" s="313"/>
      <c r="EU256" s="313"/>
      <c r="EV256" s="313"/>
      <c r="EW256" s="313"/>
      <c r="EX256" s="313"/>
      <c r="EY256" s="313"/>
      <c r="EZ256" s="313"/>
      <c r="FA256" s="313"/>
      <c r="FB256" s="313"/>
      <c r="FC256" s="313"/>
      <c r="FD256" s="313"/>
      <c r="FE256" s="313"/>
      <c r="FF256" s="313"/>
      <c r="FG256" s="313"/>
      <c r="FH256" s="313"/>
      <c r="FI256" s="313"/>
      <c r="FJ256" s="313"/>
      <c r="FK256" s="313"/>
      <c r="FL256" s="313"/>
      <c r="FM256" s="313"/>
      <c r="FN256" s="313"/>
      <c r="FO256" s="313"/>
      <c r="FP256" s="313"/>
      <c r="FQ256" s="313"/>
      <c r="FR256" s="313"/>
      <c r="FS256" s="313"/>
      <c r="FT256" s="313"/>
      <c r="FU256" s="313"/>
      <c r="FV256" s="313"/>
      <c r="FW256" s="313"/>
      <c r="FX256" s="313"/>
      <c r="FY256" s="313"/>
      <c r="FZ256" s="313"/>
      <c r="GA256" s="313"/>
      <c r="GB256" s="313"/>
      <c r="GC256" s="313"/>
      <c r="GD256" s="313"/>
      <c r="GE256" s="316"/>
      <c r="GF256" s="316"/>
      <c r="GG256" s="316"/>
      <c r="GH256" s="316"/>
      <c r="GI256" s="316"/>
      <c r="GJ256" s="316"/>
      <c r="GK256" s="316"/>
      <c r="GL256" s="316"/>
      <c r="GM256" s="316"/>
      <c r="GN256" s="316"/>
      <c r="GO256" s="316"/>
      <c r="GP256" s="316"/>
      <c r="GQ256" s="316"/>
      <c r="GR256" s="291"/>
      <c r="GS256" s="291"/>
      <c r="GT256" s="291"/>
      <c r="GU256" s="291"/>
      <c r="GV256" s="291"/>
      <c r="GW256" s="291"/>
      <c r="GX256" s="291"/>
      <c r="GY256" s="291"/>
      <c r="GZ256" s="291"/>
      <c r="HA256" s="291"/>
      <c r="HB256" s="291"/>
      <c r="HC256" s="291"/>
      <c r="HD256" s="291"/>
      <c r="HE256" s="291"/>
      <c r="HF256" s="291"/>
      <c r="HG256" s="291"/>
      <c r="HH256" s="291"/>
      <c r="HI256" s="291"/>
      <c r="HJ256" s="291"/>
      <c r="HK256" s="291"/>
      <c r="HL256" s="291"/>
      <c r="HM256" s="291"/>
      <c r="HN256" s="291"/>
      <c r="HO256" s="291"/>
      <c r="HP256" s="291"/>
      <c r="HQ256" s="291"/>
    </row>
    <row r="257" ht="12.0" customHeight="1">
      <c r="A257" s="281"/>
      <c r="B257" s="315">
        <f t="shared" si="2149"/>
        <v>8</v>
      </c>
      <c r="C257" s="307" t="str">
        <f t="array" ref="C257:HD257">transpose(BA$6:BA$215)</f>
        <v/>
      </c>
      <c r="D257" s="310"/>
      <c r="E257" s="311"/>
      <c r="F257" s="310"/>
      <c r="G257" s="312"/>
      <c r="H257" s="313"/>
      <c r="I257" s="309"/>
      <c r="J257" s="314"/>
      <c r="K257" s="314"/>
      <c r="L257" s="314"/>
      <c r="M257" s="314"/>
      <c r="N257" s="314"/>
      <c r="O257" s="314"/>
      <c r="P257" s="313"/>
      <c r="Q257" s="313"/>
      <c r="R257" s="313"/>
      <c r="S257" s="313"/>
      <c r="T257" s="313"/>
      <c r="U257" s="313"/>
      <c r="V257" s="308"/>
      <c r="W257" s="313"/>
      <c r="X257" s="313"/>
      <c r="Y257" s="313"/>
      <c r="Z257" s="313"/>
      <c r="AA257" s="313"/>
      <c r="AB257" s="313"/>
      <c r="AC257" s="313"/>
      <c r="AD257" s="313"/>
      <c r="AE257" s="313"/>
      <c r="AF257" s="313"/>
      <c r="AG257" s="313"/>
      <c r="AH257" s="313"/>
      <c r="AI257" s="313"/>
      <c r="AJ257" s="313"/>
      <c r="AK257" s="313"/>
      <c r="AL257" s="313"/>
      <c r="AM257" s="313"/>
      <c r="AN257" s="313"/>
      <c r="AO257" s="313"/>
      <c r="AP257" s="313"/>
      <c r="AQ257" s="313"/>
      <c r="AR257" s="313"/>
      <c r="AS257" s="313"/>
      <c r="AT257" s="313"/>
      <c r="AU257" s="313"/>
      <c r="AV257" s="313"/>
      <c r="AW257" s="313"/>
      <c r="AX257" s="313"/>
      <c r="AY257" s="313"/>
      <c r="AZ257" s="313"/>
      <c r="BA257" s="313"/>
      <c r="BB257" s="313"/>
      <c r="BC257" s="313"/>
      <c r="BD257" s="313"/>
      <c r="BE257" s="313"/>
      <c r="BF257" s="313"/>
      <c r="BG257" s="313"/>
      <c r="BH257" s="313"/>
      <c r="BI257" s="313"/>
      <c r="BJ257" s="313"/>
      <c r="BK257" s="313"/>
      <c r="BL257" s="313"/>
      <c r="BM257" s="313"/>
      <c r="BN257" s="313"/>
      <c r="BO257" s="313"/>
      <c r="BP257" s="313"/>
      <c r="BQ257" s="313"/>
      <c r="BR257" s="313"/>
      <c r="BS257" s="313"/>
      <c r="BT257" s="313"/>
      <c r="BU257" s="313"/>
      <c r="BV257" s="313"/>
      <c r="BW257" s="313"/>
      <c r="BX257" s="313"/>
      <c r="BY257" s="313"/>
      <c r="BZ257" s="313"/>
      <c r="CA257" s="313"/>
      <c r="CB257" s="313"/>
      <c r="CC257" s="313"/>
      <c r="CD257" s="313"/>
      <c r="CE257" s="313"/>
      <c r="CF257" s="313"/>
      <c r="CG257" s="313"/>
      <c r="CH257" s="313"/>
      <c r="CI257" s="313"/>
      <c r="CJ257" s="313"/>
      <c r="CK257" s="313"/>
      <c r="CL257" s="313"/>
      <c r="CM257" s="313"/>
      <c r="CN257" s="313"/>
      <c r="CO257" s="313"/>
      <c r="CP257" s="313"/>
      <c r="CQ257" s="313"/>
      <c r="CR257" s="313"/>
      <c r="CS257" s="313"/>
      <c r="CT257" s="313"/>
      <c r="CU257" s="313"/>
      <c r="CV257" s="313"/>
      <c r="CW257" s="313"/>
      <c r="CX257" s="313"/>
      <c r="CY257" s="313"/>
      <c r="CZ257" s="313"/>
      <c r="DA257" s="313"/>
      <c r="DB257" s="313"/>
      <c r="DC257" s="313"/>
      <c r="DD257" s="313"/>
      <c r="DE257" s="313"/>
      <c r="DF257" s="313"/>
      <c r="DG257" s="313"/>
      <c r="DH257" s="313"/>
      <c r="DI257" s="313"/>
      <c r="DJ257" s="313"/>
      <c r="DK257" s="313"/>
      <c r="DL257" s="313"/>
      <c r="DM257" s="313"/>
      <c r="DN257" s="313"/>
      <c r="DO257" s="313"/>
      <c r="DP257" s="313"/>
      <c r="DQ257" s="313"/>
      <c r="DR257" s="313"/>
      <c r="DS257" s="313"/>
      <c r="DT257" s="313"/>
      <c r="DU257" s="313"/>
      <c r="DV257" s="313"/>
      <c r="DW257" s="313"/>
      <c r="DX257" s="313"/>
      <c r="DY257" s="313"/>
      <c r="DZ257" s="313"/>
      <c r="EA257" s="313"/>
      <c r="EB257" s="313"/>
      <c r="EC257" s="313"/>
      <c r="ED257" s="313"/>
      <c r="EE257" s="313"/>
      <c r="EF257" s="313"/>
      <c r="EG257" s="313"/>
      <c r="EH257" s="313"/>
      <c r="EI257" s="313"/>
      <c r="EJ257" s="313"/>
      <c r="EK257" s="313"/>
      <c r="EL257" s="313"/>
      <c r="EM257" s="313"/>
      <c r="EN257" s="313"/>
      <c r="EO257" s="313"/>
      <c r="EP257" s="313"/>
      <c r="EQ257" s="313"/>
      <c r="ER257" s="313"/>
      <c r="ES257" s="313"/>
      <c r="ET257" s="313"/>
      <c r="EU257" s="313"/>
      <c r="EV257" s="313"/>
      <c r="EW257" s="313"/>
      <c r="EX257" s="313"/>
      <c r="EY257" s="313"/>
      <c r="EZ257" s="313"/>
      <c r="FA257" s="313"/>
      <c r="FB257" s="313"/>
      <c r="FC257" s="313"/>
      <c r="FD257" s="313"/>
      <c r="FE257" s="313"/>
      <c r="FF257" s="313"/>
      <c r="FG257" s="313"/>
      <c r="FH257" s="313"/>
      <c r="FI257" s="313"/>
      <c r="FJ257" s="313"/>
      <c r="FK257" s="313"/>
      <c r="FL257" s="313"/>
      <c r="FM257" s="313"/>
      <c r="FN257" s="313"/>
      <c r="FO257" s="313"/>
      <c r="FP257" s="313"/>
      <c r="FQ257" s="313"/>
      <c r="FR257" s="313"/>
      <c r="FS257" s="313"/>
      <c r="FT257" s="313"/>
      <c r="FU257" s="313"/>
      <c r="FV257" s="313"/>
      <c r="FW257" s="313"/>
      <c r="FX257" s="313"/>
      <c r="FY257" s="313"/>
      <c r="FZ257" s="313"/>
      <c r="GA257" s="313"/>
      <c r="GB257" s="313"/>
      <c r="GC257" s="313"/>
      <c r="GD257" s="313"/>
      <c r="GE257" s="316"/>
      <c r="GF257" s="316"/>
      <c r="GG257" s="316"/>
      <c r="GH257" s="316"/>
      <c r="GI257" s="316"/>
      <c r="GJ257" s="316"/>
      <c r="GK257" s="316"/>
      <c r="GL257" s="316"/>
      <c r="GM257" s="316"/>
      <c r="GN257" s="316"/>
      <c r="GO257" s="316"/>
      <c r="GP257" s="316"/>
      <c r="GQ257" s="316"/>
      <c r="GR257" s="291"/>
      <c r="GS257" s="291"/>
      <c r="GT257" s="291"/>
      <c r="GU257" s="291"/>
      <c r="GV257" s="291"/>
      <c r="GW257" s="291"/>
      <c r="GX257" s="291"/>
      <c r="GY257" s="291"/>
      <c r="GZ257" s="291"/>
      <c r="HA257" s="291"/>
      <c r="HB257" s="291"/>
      <c r="HC257" s="291"/>
      <c r="HD257" s="291"/>
      <c r="HE257" s="291"/>
      <c r="HF257" s="291"/>
      <c r="HG257" s="291"/>
      <c r="HH257" s="291"/>
      <c r="HI257" s="291"/>
      <c r="HJ257" s="291"/>
      <c r="HK257" s="291"/>
      <c r="HL257" s="291"/>
      <c r="HM257" s="291"/>
      <c r="HN257" s="291"/>
      <c r="HO257" s="291"/>
      <c r="HP257" s="291"/>
      <c r="HQ257" s="291"/>
    </row>
    <row r="258" ht="12.0" customHeight="1">
      <c r="A258" s="281"/>
      <c r="B258" s="315">
        <f t="shared" si="2149"/>
        <v>9</v>
      </c>
      <c r="C258" s="307" t="str">
        <f t="array" ref="C258:HD258">transpose(BE$6:BE$215)</f>
        <v/>
      </c>
      <c r="D258" s="310"/>
      <c r="E258" s="311"/>
      <c r="F258" s="310"/>
      <c r="G258" s="312"/>
      <c r="H258" s="313"/>
      <c r="I258" s="309"/>
      <c r="J258" s="314"/>
      <c r="K258" s="314"/>
      <c r="L258" s="314"/>
      <c r="M258" s="314"/>
      <c r="N258" s="314"/>
      <c r="O258" s="314"/>
      <c r="P258" s="313"/>
      <c r="Q258" s="313"/>
      <c r="R258" s="313"/>
      <c r="S258" s="313"/>
      <c r="T258" s="313"/>
      <c r="U258" s="313"/>
      <c r="V258" s="308"/>
      <c r="W258" s="313"/>
      <c r="X258" s="313"/>
      <c r="Y258" s="313"/>
      <c r="Z258" s="313"/>
      <c r="AA258" s="313"/>
      <c r="AB258" s="313"/>
      <c r="AC258" s="313"/>
      <c r="AD258" s="313"/>
      <c r="AE258" s="313"/>
      <c r="AF258" s="313"/>
      <c r="AG258" s="313"/>
      <c r="AH258" s="313"/>
      <c r="AI258" s="313"/>
      <c r="AJ258" s="313"/>
      <c r="AK258" s="313"/>
      <c r="AL258" s="313"/>
      <c r="AM258" s="313"/>
      <c r="AN258" s="313"/>
      <c r="AO258" s="313"/>
      <c r="AP258" s="313"/>
      <c r="AQ258" s="313"/>
      <c r="AR258" s="313"/>
      <c r="AS258" s="313"/>
      <c r="AT258" s="313"/>
      <c r="AU258" s="313"/>
      <c r="AV258" s="313"/>
      <c r="AW258" s="313"/>
      <c r="AX258" s="313"/>
      <c r="AY258" s="313"/>
      <c r="AZ258" s="313"/>
      <c r="BA258" s="313"/>
      <c r="BB258" s="313"/>
      <c r="BC258" s="313"/>
      <c r="BD258" s="313"/>
      <c r="BE258" s="313"/>
      <c r="BF258" s="313"/>
      <c r="BG258" s="313"/>
      <c r="BH258" s="313"/>
      <c r="BI258" s="313"/>
      <c r="BJ258" s="313"/>
      <c r="BK258" s="313"/>
      <c r="BL258" s="313"/>
      <c r="BM258" s="313"/>
      <c r="BN258" s="313"/>
      <c r="BO258" s="313"/>
      <c r="BP258" s="313"/>
      <c r="BQ258" s="313"/>
      <c r="BR258" s="313"/>
      <c r="BS258" s="313"/>
      <c r="BT258" s="313"/>
      <c r="BU258" s="313"/>
      <c r="BV258" s="313"/>
      <c r="BW258" s="313"/>
      <c r="BX258" s="313"/>
      <c r="BY258" s="313"/>
      <c r="BZ258" s="313"/>
      <c r="CA258" s="313"/>
      <c r="CB258" s="313"/>
      <c r="CC258" s="313"/>
      <c r="CD258" s="313"/>
      <c r="CE258" s="313"/>
      <c r="CF258" s="313"/>
      <c r="CG258" s="313"/>
      <c r="CH258" s="313"/>
      <c r="CI258" s="313"/>
      <c r="CJ258" s="313"/>
      <c r="CK258" s="313"/>
      <c r="CL258" s="313"/>
      <c r="CM258" s="313"/>
      <c r="CN258" s="313"/>
      <c r="CO258" s="313"/>
      <c r="CP258" s="313"/>
      <c r="CQ258" s="313"/>
      <c r="CR258" s="313"/>
      <c r="CS258" s="313"/>
      <c r="CT258" s="313"/>
      <c r="CU258" s="313"/>
      <c r="CV258" s="313"/>
      <c r="CW258" s="313"/>
      <c r="CX258" s="313"/>
      <c r="CY258" s="313"/>
      <c r="CZ258" s="313"/>
      <c r="DA258" s="313"/>
      <c r="DB258" s="313"/>
      <c r="DC258" s="313"/>
      <c r="DD258" s="313"/>
      <c r="DE258" s="313"/>
      <c r="DF258" s="313"/>
      <c r="DG258" s="313"/>
      <c r="DH258" s="313"/>
      <c r="DI258" s="313"/>
      <c r="DJ258" s="313"/>
      <c r="DK258" s="313"/>
      <c r="DL258" s="313"/>
      <c r="DM258" s="313"/>
      <c r="DN258" s="313"/>
      <c r="DO258" s="313"/>
      <c r="DP258" s="313"/>
      <c r="DQ258" s="313"/>
      <c r="DR258" s="313"/>
      <c r="DS258" s="313"/>
      <c r="DT258" s="313"/>
      <c r="DU258" s="313"/>
      <c r="DV258" s="313"/>
      <c r="DW258" s="313"/>
      <c r="DX258" s="313"/>
      <c r="DY258" s="313"/>
      <c r="DZ258" s="313"/>
      <c r="EA258" s="313"/>
      <c r="EB258" s="313"/>
      <c r="EC258" s="313"/>
      <c r="ED258" s="313"/>
      <c r="EE258" s="313"/>
      <c r="EF258" s="313"/>
      <c r="EG258" s="313"/>
      <c r="EH258" s="313"/>
      <c r="EI258" s="313"/>
      <c r="EJ258" s="313"/>
      <c r="EK258" s="313"/>
      <c r="EL258" s="313"/>
      <c r="EM258" s="313"/>
      <c r="EN258" s="313"/>
      <c r="EO258" s="313"/>
      <c r="EP258" s="313"/>
      <c r="EQ258" s="313"/>
      <c r="ER258" s="313"/>
      <c r="ES258" s="313"/>
      <c r="ET258" s="313"/>
      <c r="EU258" s="313"/>
      <c r="EV258" s="313"/>
      <c r="EW258" s="313"/>
      <c r="EX258" s="313"/>
      <c r="EY258" s="313"/>
      <c r="EZ258" s="313"/>
      <c r="FA258" s="313"/>
      <c r="FB258" s="313"/>
      <c r="FC258" s="313"/>
      <c r="FD258" s="313"/>
      <c r="FE258" s="313"/>
      <c r="FF258" s="313"/>
      <c r="FG258" s="313"/>
      <c r="FH258" s="313"/>
      <c r="FI258" s="313"/>
      <c r="FJ258" s="313"/>
      <c r="FK258" s="313"/>
      <c r="FL258" s="313"/>
      <c r="FM258" s="313"/>
      <c r="FN258" s="313"/>
      <c r="FO258" s="313"/>
      <c r="FP258" s="313"/>
      <c r="FQ258" s="313"/>
      <c r="FR258" s="313"/>
      <c r="FS258" s="313"/>
      <c r="FT258" s="313"/>
      <c r="FU258" s="313"/>
      <c r="FV258" s="313"/>
      <c r="FW258" s="313"/>
      <c r="FX258" s="313"/>
      <c r="FY258" s="313"/>
      <c r="FZ258" s="313"/>
      <c r="GA258" s="313"/>
      <c r="GB258" s="313"/>
      <c r="GC258" s="313"/>
      <c r="GD258" s="313"/>
      <c r="GE258" s="316"/>
      <c r="GF258" s="316"/>
      <c r="GG258" s="316"/>
      <c r="GH258" s="316"/>
      <c r="GI258" s="316"/>
      <c r="GJ258" s="316"/>
      <c r="GK258" s="316"/>
      <c r="GL258" s="316"/>
      <c r="GM258" s="316"/>
      <c r="GN258" s="316"/>
      <c r="GO258" s="316"/>
      <c r="GP258" s="316"/>
      <c r="GQ258" s="316"/>
      <c r="GR258" s="291"/>
      <c r="GS258" s="291"/>
      <c r="GT258" s="291"/>
      <c r="GU258" s="291"/>
      <c r="GV258" s="291"/>
      <c r="GW258" s="291"/>
      <c r="GX258" s="291"/>
      <c r="GY258" s="291"/>
      <c r="GZ258" s="291"/>
      <c r="HA258" s="291"/>
      <c r="HB258" s="291"/>
      <c r="HC258" s="291"/>
      <c r="HD258" s="291"/>
      <c r="HE258" s="291"/>
      <c r="HF258" s="291"/>
      <c r="HG258" s="291"/>
      <c r="HH258" s="291"/>
      <c r="HI258" s="291"/>
      <c r="HJ258" s="291"/>
      <c r="HK258" s="291"/>
      <c r="HL258" s="291"/>
      <c r="HM258" s="291"/>
      <c r="HN258" s="291"/>
      <c r="HO258" s="291"/>
      <c r="HP258" s="291"/>
      <c r="HQ258" s="291"/>
    </row>
    <row r="259" ht="12.0" customHeight="1">
      <c r="A259" s="281"/>
      <c r="B259" s="315">
        <f t="shared" si="2149"/>
        <v>10</v>
      </c>
      <c r="C259" s="307" t="str">
        <f t="array" ref="C259:HD259">transpose(BI$6:BI$215)</f>
        <v/>
      </c>
      <c r="D259" s="310"/>
      <c r="E259" s="311"/>
      <c r="F259" s="310"/>
      <c r="G259" s="312"/>
      <c r="H259" s="313"/>
      <c r="I259" s="309"/>
      <c r="J259" s="314"/>
      <c r="K259" s="314"/>
      <c r="L259" s="314"/>
      <c r="M259" s="314"/>
      <c r="N259" s="314"/>
      <c r="O259" s="314"/>
      <c r="P259" s="313"/>
      <c r="Q259" s="313"/>
      <c r="R259" s="313"/>
      <c r="S259" s="313"/>
      <c r="T259" s="313"/>
      <c r="U259" s="313"/>
      <c r="V259" s="308"/>
      <c r="W259" s="313"/>
      <c r="X259" s="313"/>
      <c r="Y259" s="313"/>
      <c r="Z259" s="313"/>
      <c r="AA259" s="313"/>
      <c r="AB259" s="313"/>
      <c r="AC259" s="313"/>
      <c r="AD259" s="313"/>
      <c r="AE259" s="313"/>
      <c r="AF259" s="313"/>
      <c r="AG259" s="313"/>
      <c r="AH259" s="313"/>
      <c r="AI259" s="313"/>
      <c r="AJ259" s="313"/>
      <c r="AK259" s="313"/>
      <c r="AL259" s="313"/>
      <c r="AM259" s="313"/>
      <c r="AN259" s="313"/>
      <c r="AO259" s="313"/>
      <c r="AP259" s="313"/>
      <c r="AQ259" s="313"/>
      <c r="AR259" s="313"/>
      <c r="AS259" s="313"/>
      <c r="AT259" s="313"/>
      <c r="AU259" s="313"/>
      <c r="AV259" s="313"/>
      <c r="AW259" s="313"/>
      <c r="AX259" s="313"/>
      <c r="AY259" s="313"/>
      <c r="AZ259" s="313"/>
      <c r="BA259" s="313"/>
      <c r="BB259" s="313"/>
      <c r="BC259" s="313"/>
      <c r="BD259" s="313"/>
      <c r="BE259" s="313"/>
      <c r="BF259" s="313"/>
      <c r="BG259" s="313"/>
      <c r="BH259" s="313"/>
      <c r="BI259" s="313"/>
      <c r="BJ259" s="313"/>
      <c r="BK259" s="313"/>
      <c r="BL259" s="313"/>
      <c r="BM259" s="313"/>
      <c r="BN259" s="313"/>
      <c r="BO259" s="313"/>
      <c r="BP259" s="313"/>
      <c r="BQ259" s="313"/>
      <c r="BR259" s="313"/>
      <c r="BS259" s="313"/>
      <c r="BT259" s="313"/>
      <c r="BU259" s="313"/>
      <c r="BV259" s="313"/>
      <c r="BW259" s="313"/>
      <c r="BX259" s="313"/>
      <c r="BY259" s="313"/>
      <c r="BZ259" s="313"/>
      <c r="CA259" s="313"/>
      <c r="CB259" s="313"/>
      <c r="CC259" s="313"/>
      <c r="CD259" s="313"/>
      <c r="CE259" s="313"/>
      <c r="CF259" s="313"/>
      <c r="CG259" s="313"/>
      <c r="CH259" s="313"/>
      <c r="CI259" s="313"/>
      <c r="CJ259" s="313"/>
      <c r="CK259" s="313"/>
      <c r="CL259" s="313"/>
      <c r="CM259" s="313"/>
      <c r="CN259" s="313"/>
      <c r="CO259" s="313"/>
      <c r="CP259" s="313"/>
      <c r="CQ259" s="313"/>
      <c r="CR259" s="313"/>
      <c r="CS259" s="313"/>
      <c r="CT259" s="313"/>
      <c r="CU259" s="313"/>
      <c r="CV259" s="313"/>
      <c r="CW259" s="313"/>
      <c r="CX259" s="313"/>
      <c r="CY259" s="313"/>
      <c r="CZ259" s="313"/>
      <c r="DA259" s="313"/>
      <c r="DB259" s="313"/>
      <c r="DC259" s="313"/>
      <c r="DD259" s="313"/>
      <c r="DE259" s="313"/>
      <c r="DF259" s="313"/>
      <c r="DG259" s="313"/>
      <c r="DH259" s="313"/>
      <c r="DI259" s="313"/>
      <c r="DJ259" s="313"/>
      <c r="DK259" s="313"/>
      <c r="DL259" s="313"/>
      <c r="DM259" s="313"/>
      <c r="DN259" s="313"/>
      <c r="DO259" s="313"/>
      <c r="DP259" s="313"/>
      <c r="DQ259" s="313"/>
      <c r="DR259" s="313"/>
      <c r="DS259" s="313"/>
      <c r="DT259" s="313"/>
      <c r="DU259" s="313"/>
      <c r="DV259" s="313"/>
      <c r="DW259" s="313"/>
      <c r="DX259" s="313"/>
      <c r="DY259" s="313"/>
      <c r="DZ259" s="313"/>
      <c r="EA259" s="313"/>
      <c r="EB259" s="313"/>
      <c r="EC259" s="313"/>
      <c r="ED259" s="313"/>
      <c r="EE259" s="313"/>
      <c r="EF259" s="313"/>
      <c r="EG259" s="313"/>
      <c r="EH259" s="313"/>
      <c r="EI259" s="313"/>
      <c r="EJ259" s="313"/>
      <c r="EK259" s="313"/>
      <c r="EL259" s="313"/>
      <c r="EM259" s="313"/>
      <c r="EN259" s="313"/>
      <c r="EO259" s="313"/>
      <c r="EP259" s="313"/>
      <c r="EQ259" s="313"/>
      <c r="ER259" s="313"/>
      <c r="ES259" s="313"/>
      <c r="ET259" s="313"/>
      <c r="EU259" s="313"/>
      <c r="EV259" s="313"/>
      <c r="EW259" s="313"/>
      <c r="EX259" s="313"/>
      <c r="EY259" s="313"/>
      <c r="EZ259" s="313"/>
      <c r="FA259" s="313"/>
      <c r="FB259" s="313"/>
      <c r="FC259" s="313"/>
      <c r="FD259" s="313"/>
      <c r="FE259" s="313"/>
      <c r="FF259" s="313"/>
      <c r="FG259" s="313"/>
      <c r="FH259" s="313"/>
      <c r="FI259" s="313"/>
      <c r="FJ259" s="313"/>
      <c r="FK259" s="313"/>
      <c r="FL259" s="313"/>
      <c r="FM259" s="313"/>
      <c r="FN259" s="313"/>
      <c r="FO259" s="313"/>
      <c r="FP259" s="313"/>
      <c r="FQ259" s="313"/>
      <c r="FR259" s="313"/>
      <c r="FS259" s="313"/>
      <c r="FT259" s="313"/>
      <c r="FU259" s="313"/>
      <c r="FV259" s="313"/>
      <c r="FW259" s="313"/>
      <c r="FX259" s="313"/>
      <c r="FY259" s="313"/>
      <c r="FZ259" s="313"/>
      <c r="GA259" s="313"/>
      <c r="GB259" s="313"/>
      <c r="GC259" s="313"/>
      <c r="GD259" s="313"/>
      <c r="GE259" s="316"/>
      <c r="GF259" s="316"/>
      <c r="GG259" s="316"/>
      <c r="GH259" s="316"/>
      <c r="GI259" s="316"/>
      <c r="GJ259" s="316"/>
      <c r="GK259" s="316"/>
      <c r="GL259" s="316"/>
      <c r="GM259" s="316"/>
      <c r="GN259" s="316"/>
      <c r="GO259" s="316"/>
      <c r="GP259" s="316"/>
      <c r="GQ259" s="316"/>
      <c r="GR259" s="291"/>
      <c r="GS259" s="291"/>
      <c r="GT259" s="291"/>
      <c r="GU259" s="291"/>
      <c r="GV259" s="291"/>
      <c r="GW259" s="291"/>
      <c r="GX259" s="291"/>
      <c r="GY259" s="291"/>
      <c r="GZ259" s="291"/>
      <c r="HA259" s="291"/>
      <c r="HB259" s="291"/>
      <c r="HC259" s="291"/>
      <c r="HD259" s="291"/>
      <c r="HE259" s="291"/>
      <c r="HF259" s="291"/>
      <c r="HG259" s="291"/>
      <c r="HH259" s="291"/>
      <c r="HI259" s="291"/>
      <c r="HJ259" s="291"/>
      <c r="HK259" s="291"/>
      <c r="HL259" s="291"/>
      <c r="HM259" s="291"/>
      <c r="HN259" s="291"/>
      <c r="HO259" s="291"/>
      <c r="HP259" s="291"/>
      <c r="HQ259" s="291"/>
    </row>
    <row r="260" ht="12.0" customHeight="1">
      <c r="A260" s="281"/>
      <c r="B260" s="292"/>
      <c r="C260" s="283"/>
      <c r="D260" s="284"/>
      <c r="E260" s="285"/>
      <c r="F260" s="286"/>
      <c r="G260" s="287"/>
      <c r="H260" s="288"/>
      <c r="I260" s="283"/>
      <c r="J260" s="289"/>
      <c r="K260" s="289"/>
      <c r="L260" s="289"/>
      <c r="M260" s="289"/>
      <c r="N260" s="289"/>
      <c r="O260" s="289"/>
      <c r="P260" s="52"/>
      <c r="Q260" s="52"/>
      <c r="R260" s="52"/>
      <c r="S260" s="202"/>
      <c r="T260" s="202"/>
      <c r="U260" s="202"/>
      <c r="V260" s="292"/>
      <c r="W260" s="202"/>
      <c r="X260" s="202"/>
      <c r="Y260" s="202"/>
      <c r="Z260" s="291"/>
      <c r="AA260" s="202"/>
      <c r="AB260" s="202"/>
      <c r="AC260" s="202"/>
      <c r="AD260" s="291"/>
      <c r="AE260" s="202"/>
      <c r="AF260" s="202"/>
      <c r="AG260" s="202"/>
      <c r="AH260" s="291"/>
      <c r="AI260" s="202"/>
      <c r="AJ260" s="202"/>
      <c r="AK260" s="202"/>
      <c r="AL260" s="291"/>
      <c r="AM260" s="202"/>
      <c r="AN260" s="202"/>
      <c r="AO260" s="202"/>
      <c r="AP260" s="291"/>
      <c r="AQ260" s="202"/>
      <c r="AR260" s="202"/>
      <c r="AS260" s="202"/>
      <c r="AT260" s="291"/>
      <c r="AU260" s="202"/>
      <c r="AV260" s="202"/>
      <c r="AW260" s="202"/>
      <c r="AX260" s="291"/>
      <c r="AY260" s="202"/>
      <c r="AZ260" s="202"/>
      <c r="BA260" s="202"/>
      <c r="BB260" s="291"/>
      <c r="BC260" s="202"/>
      <c r="BD260" s="202"/>
      <c r="BE260" s="202"/>
      <c r="BF260" s="291"/>
      <c r="BG260" s="202"/>
      <c r="BH260" s="202"/>
      <c r="BI260" s="202"/>
      <c r="BJ260" s="291"/>
      <c r="BK260" s="291"/>
      <c r="BL260" s="291"/>
      <c r="BM260" s="291"/>
      <c r="BN260" s="291"/>
      <c r="BO260" s="291"/>
      <c r="BP260" s="291"/>
      <c r="BQ260" s="291"/>
      <c r="BR260" s="291"/>
      <c r="BS260" s="291"/>
      <c r="BT260" s="291"/>
      <c r="BU260" s="291"/>
      <c r="BV260" s="291"/>
      <c r="BW260" s="291"/>
      <c r="BX260" s="291"/>
      <c r="BY260" s="291"/>
      <c r="BZ260" s="291"/>
      <c r="CA260" s="291"/>
      <c r="CB260" s="291"/>
      <c r="CC260" s="291"/>
      <c r="CD260" s="291"/>
      <c r="CE260" s="291"/>
      <c r="CF260" s="291"/>
      <c r="CG260" s="291"/>
      <c r="CH260" s="291"/>
      <c r="CI260" s="291"/>
      <c r="CJ260" s="291"/>
      <c r="CK260" s="291"/>
      <c r="CL260" s="291"/>
      <c r="CM260" s="291"/>
      <c r="CN260" s="291"/>
      <c r="CO260" s="291"/>
      <c r="CP260" s="291"/>
      <c r="CQ260" s="291"/>
      <c r="CR260" s="291"/>
      <c r="CS260" s="291"/>
      <c r="CT260" s="291"/>
      <c r="CU260" s="291"/>
      <c r="CV260" s="291"/>
      <c r="CW260" s="291"/>
      <c r="CX260" s="291"/>
      <c r="CY260" s="291"/>
      <c r="CZ260" s="291"/>
      <c r="DA260" s="291"/>
      <c r="DB260" s="291"/>
      <c r="DC260" s="291"/>
      <c r="DD260" s="291"/>
      <c r="DE260" s="291"/>
      <c r="DF260" s="291"/>
      <c r="DG260" s="291"/>
      <c r="DH260" s="291"/>
      <c r="DI260" s="291"/>
      <c r="DJ260" s="291"/>
      <c r="DK260" s="291"/>
      <c r="DL260" s="291"/>
      <c r="DM260" s="291"/>
      <c r="DN260" s="291"/>
      <c r="DO260" s="291"/>
      <c r="DP260" s="291"/>
      <c r="DQ260" s="291"/>
      <c r="DR260" s="291"/>
      <c r="DS260" s="291"/>
      <c r="DT260" s="291"/>
      <c r="DU260" s="291"/>
      <c r="DV260" s="291"/>
      <c r="DW260" s="291"/>
      <c r="DX260" s="291"/>
      <c r="DY260" s="291"/>
      <c r="DZ260" s="291"/>
      <c r="EA260" s="291"/>
      <c r="EB260" s="291"/>
      <c r="EC260" s="291"/>
      <c r="ED260" s="291"/>
      <c r="EE260" s="291"/>
      <c r="EF260" s="291"/>
      <c r="EG260" s="291"/>
      <c r="EH260" s="291"/>
      <c r="EI260" s="291"/>
      <c r="EJ260" s="291"/>
      <c r="EK260" s="291"/>
      <c r="EL260" s="291"/>
      <c r="EM260" s="291"/>
      <c r="EN260" s="291"/>
      <c r="EO260" s="291"/>
      <c r="EP260" s="291"/>
      <c r="EQ260" s="291"/>
      <c r="ER260" s="291"/>
      <c r="ES260" s="291"/>
      <c r="ET260" s="291"/>
      <c r="EU260" s="291"/>
      <c r="EV260" s="291"/>
      <c r="EW260" s="291"/>
      <c r="EX260" s="291"/>
      <c r="EY260" s="291"/>
      <c r="EZ260" s="291"/>
      <c r="FA260" s="291"/>
      <c r="FB260" s="291"/>
      <c r="FC260" s="291"/>
      <c r="FD260" s="291"/>
      <c r="FE260" s="291"/>
      <c r="FF260" s="291"/>
      <c r="FG260" s="291"/>
      <c r="FH260" s="291"/>
      <c r="FI260" s="291"/>
      <c r="FJ260" s="291"/>
      <c r="FK260" s="291"/>
      <c r="FL260" s="291"/>
      <c r="FM260" s="291"/>
      <c r="FN260" s="291"/>
      <c r="FO260" s="291"/>
      <c r="FP260" s="291"/>
      <c r="FQ260" s="291"/>
      <c r="FR260" s="291"/>
      <c r="FS260" s="291"/>
      <c r="FT260" s="291"/>
      <c r="FU260" s="291"/>
      <c r="FV260" s="291"/>
      <c r="FW260" s="291"/>
      <c r="FX260" s="291"/>
      <c r="FY260" s="291"/>
      <c r="FZ260" s="291"/>
      <c r="GA260" s="291"/>
      <c r="GB260" s="291"/>
      <c r="GC260" s="291"/>
      <c r="GD260" s="291"/>
      <c r="GE260" s="291"/>
      <c r="GF260" s="291"/>
      <c r="GG260" s="291"/>
      <c r="GH260" s="291"/>
      <c r="GI260" s="291"/>
      <c r="GJ260" s="291"/>
      <c r="GK260" s="291"/>
      <c r="GL260" s="291"/>
      <c r="GM260" s="291"/>
      <c r="GN260" s="291"/>
      <c r="GO260" s="291"/>
      <c r="GP260" s="291"/>
      <c r="GQ260" s="291"/>
      <c r="GR260" s="291"/>
      <c r="GS260" s="291"/>
      <c r="GT260" s="291"/>
      <c r="GU260" s="291"/>
      <c r="GV260" s="291"/>
      <c r="GW260" s="291"/>
      <c r="GX260" s="291"/>
      <c r="GY260" s="291"/>
      <c r="GZ260" s="291"/>
      <c r="HA260" s="291"/>
      <c r="HB260" s="291"/>
      <c r="HC260" s="291"/>
      <c r="HD260" s="291"/>
      <c r="HE260" s="291"/>
      <c r="HF260" s="291"/>
      <c r="HG260" s="291"/>
      <c r="HH260" s="291"/>
      <c r="HI260" s="291"/>
      <c r="HJ260" s="291"/>
      <c r="HK260" s="291"/>
      <c r="HL260" s="291"/>
      <c r="HM260" s="291"/>
      <c r="HN260" s="291"/>
      <c r="HO260" s="291"/>
      <c r="HP260" s="291"/>
      <c r="HQ260" s="291"/>
    </row>
    <row r="261" ht="12.0" customHeight="1">
      <c r="A261" s="281"/>
      <c r="B261" s="292"/>
      <c r="C261" s="283"/>
      <c r="D261" s="284"/>
      <c r="E261" s="285"/>
      <c r="F261" s="286"/>
      <c r="G261" s="287"/>
      <c r="H261" s="288"/>
      <c r="I261" s="283"/>
      <c r="J261" s="289"/>
      <c r="K261" s="289"/>
      <c r="L261" s="289"/>
      <c r="M261" s="289"/>
      <c r="N261" s="289"/>
      <c r="O261" s="289"/>
      <c r="P261" s="52"/>
      <c r="Q261" s="52"/>
      <c r="R261" s="52"/>
      <c r="S261" s="202"/>
      <c r="T261" s="202"/>
      <c r="U261" s="202"/>
      <c r="V261" s="292"/>
      <c r="W261" s="202"/>
      <c r="X261" s="202"/>
      <c r="Y261" s="202"/>
      <c r="Z261" s="291"/>
      <c r="AA261" s="202"/>
      <c r="AB261" s="202"/>
      <c r="AC261" s="202"/>
      <c r="AD261" s="291"/>
      <c r="AE261" s="202"/>
      <c r="AF261" s="202"/>
      <c r="AG261" s="202"/>
      <c r="AH261" s="291"/>
      <c r="AI261" s="202"/>
      <c r="AJ261" s="202"/>
      <c r="AK261" s="202"/>
      <c r="AL261" s="291"/>
      <c r="AM261" s="202"/>
      <c r="AN261" s="202"/>
      <c r="AO261" s="202"/>
      <c r="AP261" s="291"/>
      <c r="AQ261" s="202"/>
      <c r="AR261" s="202"/>
      <c r="AS261" s="202"/>
      <c r="AT261" s="291"/>
      <c r="AU261" s="202"/>
      <c r="AV261" s="202"/>
      <c r="AW261" s="202"/>
      <c r="AX261" s="291"/>
      <c r="AY261" s="202"/>
      <c r="AZ261" s="202"/>
      <c r="BA261" s="202"/>
      <c r="BB261" s="291"/>
      <c r="BC261" s="202"/>
      <c r="BD261" s="202"/>
      <c r="BE261" s="202"/>
      <c r="BF261" s="291"/>
      <c r="BG261" s="202"/>
      <c r="BH261" s="202"/>
      <c r="BI261" s="202"/>
      <c r="BJ261" s="291"/>
      <c r="BK261" s="291"/>
      <c r="BL261" s="291"/>
      <c r="BM261" s="291"/>
      <c r="BN261" s="291"/>
      <c r="BO261" s="291"/>
      <c r="BP261" s="291"/>
      <c r="BQ261" s="291"/>
      <c r="BR261" s="291"/>
      <c r="BS261" s="291"/>
      <c r="BT261" s="291"/>
      <c r="BU261" s="291"/>
      <c r="BV261" s="291"/>
      <c r="BW261" s="291"/>
      <c r="BX261" s="291"/>
      <c r="BY261" s="291"/>
      <c r="BZ261" s="291"/>
      <c r="CA261" s="291"/>
      <c r="CB261" s="291"/>
      <c r="CC261" s="291"/>
      <c r="CD261" s="291"/>
      <c r="CE261" s="291"/>
      <c r="CF261" s="291"/>
      <c r="CG261" s="291"/>
      <c r="CH261" s="291"/>
      <c r="CI261" s="291"/>
      <c r="CJ261" s="291"/>
      <c r="CK261" s="291"/>
      <c r="CL261" s="291"/>
      <c r="CM261" s="291"/>
      <c r="CN261" s="291"/>
      <c r="CO261" s="291"/>
      <c r="CP261" s="291"/>
      <c r="CQ261" s="291"/>
      <c r="CR261" s="291"/>
      <c r="CS261" s="291"/>
      <c r="CT261" s="291"/>
      <c r="CU261" s="291"/>
      <c r="CV261" s="291"/>
      <c r="CW261" s="291"/>
      <c r="CX261" s="291"/>
      <c r="CY261" s="291"/>
      <c r="CZ261" s="291"/>
      <c r="DA261" s="291"/>
      <c r="DB261" s="291"/>
      <c r="DC261" s="291"/>
      <c r="DD261" s="291"/>
      <c r="DE261" s="291"/>
      <c r="DF261" s="291"/>
      <c r="DG261" s="291"/>
      <c r="DH261" s="291"/>
      <c r="DI261" s="291"/>
      <c r="DJ261" s="291"/>
      <c r="DK261" s="291"/>
      <c r="DL261" s="291"/>
      <c r="DM261" s="291"/>
      <c r="DN261" s="291"/>
      <c r="DO261" s="291"/>
      <c r="DP261" s="291"/>
      <c r="DQ261" s="291"/>
      <c r="DR261" s="291"/>
      <c r="DS261" s="291"/>
      <c r="DT261" s="291"/>
      <c r="DU261" s="291"/>
      <c r="DV261" s="291"/>
      <c r="DW261" s="291"/>
      <c r="DX261" s="291"/>
      <c r="DY261" s="291"/>
      <c r="DZ261" s="291"/>
      <c r="EA261" s="291"/>
      <c r="EB261" s="291"/>
      <c r="EC261" s="291"/>
      <c r="ED261" s="291"/>
      <c r="EE261" s="291"/>
      <c r="EF261" s="291"/>
      <c r="EG261" s="291"/>
      <c r="EH261" s="291"/>
      <c r="EI261" s="291"/>
      <c r="EJ261" s="291"/>
      <c r="EK261" s="291"/>
      <c r="EL261" s="291"/>
      <c r="EM261" s="291"/>
      <c r="EN261" s="291"/>
      <c r="EO261" s="291"/>
      <c r="EP261" s="291"/>
      <c r="EQ261" s="291"/>
      <c r="ER261" s="291"/>
      <c r="ES261" s="291"/>
      <c r="ET261" s="291"/>
      <c r="EU261" s="291"/>
      <c r="EV261" s="291"/>
      <c r="EW261" s="291"/>
      <c r="EX261" s="291"/>
      <c r="EY261" s="291"/>
      <c r="EZ261" s="291"/>
      <c r="FA261" s="291"/>
      <c r="FB261" s="291"/>
      <c r="FC261" s="291"/>
      <c r="FD261" s="291"/>
      <c r="FE261" s="291"/>
      <c r="FF261" s="291"/>
      <c r="FG261" s="291"/>
      <c r="FH261" s="291"/>
      <c r="FI261" s="291"/>
      <c r="FJ261" s="291"/>
      <c r="FK261" s="291"/>
      <c r="FL261" s="291"/>
      <c r="FM261" s="291"/>
      <c r="FN261" s="291"/>
      <c r="FO261" s="291"/>
      <c r="FP261" s="291"/>
      <c r="FQ261" s="291"/>
      <c r="FR261" s="291"/>
      <c r="FS261" s="291"/>
      <c r="FT261" s="291"/>
      <c r="FU261" s="291"/>
      <c r="FV261" s="291"/>
      <c r="FW261" s="291"/>
      <c r="FX261" s="291"/>
      <c r="FY261" s="291"/>
      <c r="FZ261" s="291"/>
      <c r="GA261" s="291"/>
      <c r="GB261" s="291"/>
      <c r="GC261" s="291"/>
      <c r="GD261" s="291"/>
      <c r="GE261" s="291"/>
      <c r="GF261" s="291"/>
      <c r="GG261" s="291"/>
      <c r="GH261" s="291"/>
      <c r="GI261" s="291"/>
      <c r="GJ261" s="291"/>
      <c r="GK261" s="291"/>
      <c r="GL261" s="291"/>
      <c r="GM261" s="291"/>
      <c r="GN261" s="291"/>
      <c r="GO261" s="291"/>
      <c r="GP261" s="291"/>
      <c r="GQ261" s="291"/>
      <c r="GR261" s="291"/>
      <c r="GS261" s="291"/>
      <c r="GT261" s="291"/>
      <c r="GU261" s="291"/>
      <c r="GV261" s="291"/>
      <c r="GW261" s="291"/>
      <c r="GX261" s="291"/>
      <c r="GY261" s="291"/>
      <c r="GZ261" s="291"/>
      <c r="HA261" s="291"/>
      <c r="HB261" s="291"/>
      <c r="HC261" s="291"/>
      <c r="HD261" s="291"/>
      <c r="HE261" s="291"/>
      <c r="HF261" s="291"/>
      <c r="HG261" s="291"/>
      <c r="HH261" s="291"/>
      <c r="HI261" s="291"/>
      <c r="HJ261" s="291"/>
      <c r="HK261" s="291"/>
      <c r="HL261" s="291"/>
      <c r="HM261" s="291"/>
      <c r="HN261" s="291"/>
      <c r="HO261" s="291"/>
      <c r="HP261" s="291"/>
      <c r="HQ261" s="291"/>
    </row>
    <row r="262" ht="12.0" customHeight="1">
      <c r="A262" s="281"/>
      <c r="B262" s="292"/>
      <c r="C262" s="283"/>
      <c r="D262" s="284"/>
      <c r="E262" s="285"/>
      <c r="F262" s="286"/>
      <c r="G262" s="287"/>
      <c r="H262" s="288"/>
      <c r="I262" s="283"/>
      <c r="J262" s="289"/>
      <c r="K262" s="289"/>
      <c r="L262" s="289"/>
      <c r="M262" s="289"/>
      <c r="N262" s="289"/>
      <c r="O262" s="289"/>
      <c r="P262" s="52"/>
      <c r="Q262" s="52"/>
      <c r="R262" s="52"/>
      <c r="S262" s="202"/>
      <c r="T262" s="202"/>
      <c r="U262" s="202"/>
      <c r="V262" s="292"/>
      <c r="W262" s="202"/>
      <c r="X262" s="202"/>
      <c r="Y262" s="202"/>
      <c r="Z262" s="291"/>
      <c r="AA262" s="202"/>
      <c r="AB262" s="202"/>
      <c r="AC262" s="202"/>
      <c r="AD262" s="291"/>
      <c r="AE262" s="202"/>
      <c r="AF262" s="202"/>
      <c r="AG262" s="202"/>
      <c r="AH262" s="291"/>
      <c r="AI262" s="202"/>
      <c r="AJ262" s="202"/>
      <c r="AK262" s="202"/>
      <c r="AL262" s="291"/>
      <c r="AM262" s="202"/>
      <c r="AN262" s="202"/>
      <c r="AO262" s="202"/>
      <c r="AP262" s="291"/>
      <c r="AQ262" s="202"/>
      <c r="AR262" s="202"/>
      <c r="AS262" s="202"/>
      <c r="AT262" s="291"/>
      <c r="AU262" s="202"/>
      <c r="AV262" s="202"/>
      <c r="AW262" s="202"/>
      <c r="AX262" s="291"/>
      <c r="AY262" s="202"/>
      <c r="AZ262" s="202"/>
      <c r="BA262" s="202"/>
      <c r="BB262" s="291"/>
      <c r="BC262" s="202"/>
      <c r="BD262" s="202"/>
      <c r="BE262" s="202"/>
      <c r="BF262" s="291"/>
      <c r="BG262" s="202"/>
      <c r="BH262" s="202"/>
      <c r="BI262" s="202"/>
      <c r="BJ262" s="291"/>
      <c r="BK262" s="291"/>
      <c r="BL262" s="291"/>
      <c r="BM262" s="291"/>
      <c r="BN262" s="291"/>
      <c r="BO262" s="291"/>
      <c r="BP262" s="291"/>
      <c r="BQ262" s="291"/>
      <c r="BR262" s="291"/>
      <c r="BS262" s="291"/>
      <c r="BT262" s="291"/>
      <c r="BU262" s="291"/>
      <c r="BV262" s="291"/>
      <c r="BW262" s="291"/>
      <c r="BX262" s="291"/>
      <c r="BY262" s="291"/>
      <c r="BZ262" s="291"/>
      <c r="CA262" s="291"/>
      <c r="CB262" s="291"/>
      <c r="CC262" s="291"/>
      <c r="CD262" s="291"/>
      <c r="CE262" s="291"/>
      <c r="CF262" s="291"/>
      <c r="CG262" s="291"/>
      <c r="CH262" s="291"/>
      <c r="CI262" s="291"/>
      <c r="CJ262" s="291"/>
      <c r="CK262" s="291"/>
      <c r="CL262" s="291"/>
      <c r="CM262" s="291"/>
      <c r="CN262" s="291"/>
      <c r="CO262" s="291"/>
      <c r="CP262" s="291"/>
      <c r="CQ262" s="291"/>
      <c r="CR262" s="291"/>
      <c r="CS262" s="291"/>
      <c r="CT262" s="291"/>
      <c r="CU262" s="291"/>
      <c r="CV262" s="291"/>
      <c r="CW262" s="291"/>
      <c r="CX262" s="291"/>
      <c r="CY262" s="291"/>
      <c r="CZ262" s="291"/>
      <c r="DA262" s="291"/>
      <c r="DB262" s="291"/>
      <c r="DC262" s="291"/>
      <c r="DD262" s="291"/>
      <c r="DE262" s="291"/>
      <c r="DF262" s="291"/>
      <c r="DG262" s="291"/>
      <c r="DH262" s="291"/>
      <c r="DI262" s="291"/>
      <c r="DJ262" s="291"/>
      <c r="DK262" s="291"/>
      <c r="DL262" s="291"/>
      <c r="DM262" s="291"/>
      <c r="DN262" s="291"/>
      <c r="DO262" s="291"/>
      <c r="DP262" s="291"/>
      <c r="DQ262" s="291"/>
      <c r="DR262" s="291"/>
      <c r="DS262" s="291"/>
      <c r="DT262" s="291"/>
      <c r="DU262" s="291"/>
      <c r="DV262" s="291"/>
      <c r="DW262" s="291"/>
      <c r="DX262" s="291"/>
      <c r="DY262" s="291"/>
      <c r="DZ262" s="291"/>
      <c r="EA262" s="291"/>
      <c r="EB262" s="291"/>
      <c r="EC262" s="291"/>
      <c r="ED262" s="291"/>
      <c r="EE262" s="291"/>
      <c r="EF262" s="291"/>
      <c r="EG262" s="291"/>
      <c r="EH262" s="291"/>
      <c r="EI262" s="291"/>
      <c r="EJ262" s="291"/>
      <c r="EK262" s="291"/>
      <c r="EL262" s="291"/>
      <c r="EM262" s="291"/>
      <c r="EN262" s="291"/>
      <c r="EO262" s="291"/>
      <c r="EP262" s="291"/>
      <c r="EQ262" s="291"/>
      <c r="ER262" s="291"/>
      <c r="ES262" s="291"/>
      <c r="ET262" s="291"/>
      <c r="EU262" s="291"/>
      <c r="EV262" s="291"/>
      <c r="EW262" s="291"/>
      <c r="EX262" s="291"/>
      <c r="EY262" s="291"/>
      <c r="EZ262" s="291"/>
      <c r="FA262" s="291"/>
      <c r="FB262" s="291"/>
      <c r="FC262" s="291"/>
      <c r="FD262" s="291"/>
      <c r="FE262" s="291"/>
      <c r="FF262" s="291"/>
      <c r="FG262" s="291"/>
      <c r="FH262" s="291"/>
      <c r="FI262" s="291"/>
      <c r="FJ262" s="291"/>
      <c r="FK262" s="291"/>
      <c r="FL262" s="291"/>
      <c r="FM262" s="291"/>
      <c r="FN262" s="291"/>
      <c r="FO262" s="291"/>
      <c r="FP262" s="291"/>
      <c r="FQ262" s="291"/>
      <c r="FR262" s="291"/>
      <c r="FS262" s="291"/>
      <c r="FT262" s="291"/>
      <c r="FU262" s="291"/>
      <c r="FV262" s="291"/>
      <c r="FW262" s="291"/>
      <c r="FX262" s="291"/>
      <c r="FY262" s="291"/>
      <c r="FZ262" s="291"/>
      <c r="GA262" s="291"/>
      <c r="GB262" s="291"/>
      <c r="GC262" s="291"/>
      <c r="GD262" s="291"/>
      <c r="GE262" s="291"/>
      <c r="GF262" s="291"/>
      <c r="GG262" s="291"/>
      <c r="GH262" s="291"/>
      <c r="GI262" s="291"/>
      <c r="GJ262" s="291"/>
      <c r="GK262" s="291"/>
      <c r="GL262" s="291"/>
      <c r="GM262" s="291"/>
      <c r="GN262" s="291"/>
      <c r="GO262" s="291"/>
      <c r="GP262" s="291"/>
      <c r="GQ262" s="291"/>
      <c r="GR262" s="291"/>
      <c r="GS262" s="291"/>
      <c r="GT262" s="291"/>
      <c r="GU262" s="291"/>
      <c r="GV262" s="291"/>
      <c r="GW262" s="291"/>
      <c r="GX262" s="291"/>
      <c r="GY262" s="291"/>
      <c r="GZ262" s="291"/>
      <c r="HA262" s="291"/>
      <c r="HB262" s="291"/>
      <c r="HC262" s="291"/>
      <c r="HD262" s="291"/>
      <c r="HE262" s="291"/>
      <c r="HF262" s="291"/>
      <c r="HG262" s="291"/>
      <c r="HH262" s="291"/>
      <c r="HI262" s="291"/>
      <c r="HJ262" s="291"/>
      <c r="HK262" s="291"/>
      <c r="HL262" s="291"/>
      <c r="HM262" s="291"/>
      <c r="HN262" s="291"/>
      <c r="HO262" s="291"/>
      <c r="HP262" s="291"/>
      <c r="HQ262" s="291"/>
    </row>
    <row r="263" ht="12.0" customHeight="1">
      <c r="A263" s="281"/>
      <c r="B263" s="292"/>
      <c r="C263" s="283"/>
      <c r="D263" s="284"/>
      <c r="E263" s="285"/>
      <c r="F263" s="286"/>
      <c r="G263" s="287"/>
      <c r="H263" s="288"/>
      <c r="I263" s="283"/>
      <c r="J263" s="289"/>
      <c r="K263" s="289"/>
      <c r="L263" s="289"/>
      <c r="M263" s="289"/>
      <c r="N263" s="289"/>
      <c r="O263" s="289"/>
      <c r="P263" s="52"/>
      <c r="Q263" s="52"/>
      <c r="R263" s="52"/>
      <c r="S263" s="202"/>
      <c r="T263" s="202"/>
      <c r="U263" s="202"/>
      <c r="V263" s="292"/>
      <c r="W263" s="202"/>
      <c r="X263" s="202"/>
      <c r="Y263" s="202"/>
      <c r="Z263" s="291"/>
      <c r="AA263" s="202"/>
      <c r="AB263" s="202"/>
      <c r="AC263" s="202"/>
      <c r="AD263" s="291"/>
      <c r="AE263" s="202"/>
      <c r="AF263" s="202"/>
      <c r="AG263" s="202"/>
      <c r="AH263" s="291"/>
      <c r="AI263" s="202"/>
      <c r="AJ263" s="202"/>
      <c r="AK263" s="202"/>
      <c r="AL263" s="291"/>
      <c r="AM263" s="202"/>
      <c r="AN263" s="202"/>
      <c r="AO263" s="202"/>
      <c r="AP263" s="291"/>
      <c r="AQ263" s="202"/>
      <c r="AR263" s="202"/>
      <c r="AS263" s="202"/>
      <c r="AT263" s="291"/>
      <c r="AU263" s="202"/>
      <c r="AV263" s="202"/>
      <c r="AW263" s="202"/>
      <c r="AX263" s="291"/>
      <c r="AY263" s="202"/>
      <c r="AZ263" s="202"/>
      <c r="BA263" s="202"/>
      <c r="BB263" s="291"/>
      <c r="BC263" s="202"/>
      <c r="BD263" s="202"/>
      <c r="BE263" s="202"/>
      <c r="BF263" s="291"/>
      <c r="BG263" s="202"/>
      <c r="BH263" s="202"/>
      <c r="BI263" s="202"/>
      <c r="BJ263" s="291"/>
      <c r="BK263" s="291"/>
      <c r="BL263" s="291"/>
      <c r="BM263" s="291"/>
      <c r="BN263" s="291"/>
      <c r="BO263" s="291"/>
      <c r="BP263" s="291"/>
      <c r="BQ263" s="291"/>
      <c r="BR263" s="291"/>
      <c r="BS263" s="291"/>
      <c r="BT263" s="291"/>
      <c r="BU263" s="291"/>
      <c r="BV263" s="291"/>
      <c r="BW263" s="291"/>
      <c r="BX263" s="291"/>
      <c r="BY263" s="291"/>
      <c r="BZ263" s="291"/>
      <c r="CA263" s="291"/>
      <c r="CB263" s="291"/>
      <c r="CC263" s="291"/>
      <c r="CD263" s="291"/>
      <c r="CE263" s="291"/>
      <c r="CF263" s="291"/>
      <c r="CG263" s="291"/>
      <c r="CH263" s="291"/>
      <c r="CI263" s="291"/>
      <c r="CJ263" s="291"/>
      <c r="CK263" s="291"/>
      <c r="CL263" s="291"/>
      <c r="CM263" s="291"/>
      <c r="CN263" s="291"/>
      <c r="CO263" s="291"/>
      <c r="CP263" s="291"/>
      <c r="CQ263" s="291"/>
      <c r="CR263" s="291"/>
      <c r="CS263" s="291"/>
      <c r="CT263" s="291"/>
      <c r="CU263" s="291"/>
      <c r="CV263" s="291"/>
      <c r="CW263" s="291"/>
      <c r="CX263" s="291"/>
      <c r="CY263" s="291"/>
      <c r="CZ263" s="291"/>
      <c r="DA263" s="291"/>
      <c r="DB263" s="291"/>
      <c r="DC263" s="291"/>
      <c r="DD263" s="291"/>
      <c r="DE263" s="291"/>
      <c r="DF263" s="291"/>
      <c r="DG263" s="291"/>
      <c r="DH263" s="291"/>
      <c r="DI263" s="291"/>
      <c r="DJ263" s="291"/>
      <c r="DK263" s="291"/>
      <c r="DL263" s="291"/>
      <c r="DM263" s="291"/>
      <c r="DN263" s="291"/>
      <c r="DO263" s="291"/>
      <c r="DP263" s="291"/>
      <c r="DQ263" s="291"/>
      <c r="DR263" s="291"/>
      <c r="DS263" s="291"/>
      <c r="DT263" s="291"/>
      <c r="DU263" s="291"/>
      <c r="DV263" s="291"/>
      <c r="DW263" s="291"/>
      <c r="DX263" s="291"/>
      <c r="DY263" s="291"/>
      <c r="DZ263" s="291"/>
      <c r="EA263" s="291"/>
      <c r="EB263" s="291"/>
      <c r="EC263" s="291"/>
      <c r="ED263" s="291"/>
      <c r="EE263" s="291"/>
      <c r="EF263" s="291"/>
      <c r="EG263" s="291"/>
      <c r="EH263" s="291"/>
      <c r="EI263" s="291"/>
      <c r="EJ263" s="291"/>
      <c r="EK263" s="291"/>
      <c r="EL263" s="291"/>
      <c r="EM263" s="291"/>
      <c r="EN263" s="291"/>
      <c r="EO263" s="291"/>
      <c r="EP263" s="291"/>
      <c r="EQ263" s="291"/>
      <c r="ER263" s="291"/>
      <c r="ES263" s="291"/>
      <c r="ET263" s="291"/>
      <c r="EU263" s="291"/>
      <c r="EV263" s="291"/>
      <c r="EW263" s="291"/>
      <c r="EX263" s="291"/>
      <c r="EY263" s="291"/>
      <c r="EZ263" s="291"/>
      <c r="FA263" s="291"/>
      <c r="FB263" s="291"/>
      <c r="FC263" s="291"/>
      <c r="FD263" s="291"/>
      <c r="FE263" s="291"/>
      <c r="FF263" s="291"/>
      <c r="FG263" s="291"/>
      <c r="FH263" s="291"/>
      <c r="FI263" s="291"/>
      <c r="FJ263" s="291"/>
      <c r="FK263" s="291"/>
      <c r="FL263" s="291"/>
      <c r="FM263" s="291"/>
      <c r="FN263" s="291"/>
      <c r="FO263" s="291"/>
      <c r="FP263" s="291"/>
      <c r="FQ263" s="291"/>
      <c r="FR263" s="291"/>
      <c r="FS263" s="291"/>
      <c r="FT263" s="291"/>
      <c r="FU263" s="291"/>
      <c r="FV263" s="291"/>
      <c r="FW263" s="291"/>
      <c r="FX263" s="291"/>
      <c r="FY263" s="291"/>
      <c r="FZ263" s="291"/>
      <c r="GA263" s="291"/>
      <c r="GB263" s="291"/>
      <c r="GC263" s="291"/>
      <c r="GD263" s="291"/>
      <c r="GE263" s="291"/>
      <c r="GF263" s="291"/>
      <c r="GG263" s="291"/>
      <c r="GH263" s="291"/>
      <c r="GI263" s="291"/>
      <c r="GJ263" s="291"/>
      <c r="GK263" s="291"/>
      <c r="GL263" s="291"/>
      <c r="GM263" s="291"/>
      <c r="GN263" s="291"/>
      <c r="GO263" s="291"/>
      <c r="GP263" s="291"/>
      <c r="GQ263" s="291"/>
      <c r="GR263" s="291"/>
      <c r="GS263" s="291"/>
      <c r="GT263" s="291"/>
      <c r="GU263" s="291"/>
      <c r="GV263" s="291"/>
      <c r="GW263" s="291"/>
      <c r="GX263" s="291"/>
      <c r="GY263" s="291"/>
      <c r="GZ263" s="291"/>
      <c r="HA263" s="291"/>
      <c r="HB263" s="291"/>
      <c r="HC263" s="291"/>
      <c r="HD263" s="291"/>
      <c r="HE263" s="291"/>
      <c r="HF263" s="291"/>
      <c r="HG263" s="291"/>
      <c r="HH263" s="291"/>
      <c r="HI263" s="291"/>
      <c r="HJ263" s="291"/>
      <c r="HK263" s="291"/>
      <c r="HL263" s="291"/>
      <c r="HM263" s="291"/>
      <c r="HN263" s="291"/>
      <c r="HO263" s="291"/>
      <c r="HP263" s="291"/>
      <c r="HQ263" s="291"/>
    </row>
    <row r="264" ht="12.0" customHeight="1">
      <c r="A264" s="281"/>
      <c r="B264" s="292"/>
      <c r="C264" s="283"/>
      <c r="D264" s="284"/>
      <c r="E264" s="285"/>
      <c r="F264" s="286"/>
      <c r="G264" s="287"/>
      <c r="H264" s="288"/>
      <c r="I264" s="283"/>
      <c r="J264" s="289"/>
      <c r="K264" s="289"/>
      <c r="L264" s="289"/>
      <c r="M264" s="289"/>
      <c r="N264" s="289"/>
      <c r="O264" s="289"/>
      <c r="P264" s="52"/>
      <c r="Q264" s="52"/>
      <c r="R264" s="52"/>
      <c r="S264" s="202"/>
      <c r="T264" s="202"/>
      <c r="U264" s="202"/>
      <c r="V264" s="292"/>
      <c r="W264" s="202"/>
      <c r="X264" s="202"/>
      <c r="Y264" s="202"/>
      <c r="Z264" s="291"/>
      <c r="AA264" s="202"/>
      <c r="AB264" s="202"/>
      <c r="AC264" s="202"/>
      <c r="AD264" s="291"/>
      <c r="AE264" s="202"/>
      <c r="AF264" s="202"/>
      <c r="AG264" s="202"/>
      <c r="AH264" s="291"/>
      <c r="AI264" s="202"/>
      <c r="AJ264" s="202"/>
      <c r="AK264" s="202"/>
      <c r="AL264" s="291"/>
      <c r="AM264" s="202"/>
      <c r="AN264" s="202"/>
      <c r="AO264" s="202"/>
      <c r="AP264" s="291"/>
      <c r="AQ264" s="202"/>
      <c r="AR264" s="202"/>
      <c r="AS264" s="202"/>
      <c r="AT264" s="291"/>
      <c r="AU264" s="202"/>
      <c r="AV264" s="202"/>
      <c r="AW264" s="202"/>
      <c r="AX264" s="291"/>
      <c r="AY264" s="202"/>
      <c r="AZ264" s="202"/>
      <c r="BA264" s="202"/>
      <c r="BB264" s="291"/>
      <c r="BC264" s="202"/>
      <c r="BD264" s="202"/>
      <c r="BE264" s="202"/>
      <c r="BF264" s="291"/>
      <c r="BG264" s="202"/>
      <c r="BH264" s="202"/>
      <c r="BI264" s="202"/>
      <c r="BJ264" s="291"/>
      <c r="BK264" s="291"/>
      <c r="BL264" s="291"/>
      <c r="BM264" s="291"/>
      <c r="BN264" s="291"/>
      <c r="BO264" s="291"/>
      <c r="BP264" s="291"/>
      <c r="BQ264" s="291"/>
      <c r="BR264" s="291"/>
      <c r="BS264" s="291"/>
      <c r="BT264" s="291"/>
      <c r="BU264" s="291"/>
      <c r="BV264" s="291"/>
      <c r="BW264" s="291"/>
      <c r="BX264" s="291"/>
      <c r="BY264" s="291"/>
      <c r="BZ264" s="291"/>
      <c r="CA264" s="291"/>
      <c r="CB264" s="291"/>
      <c r="CC264" s="291"/>
      <c r="CD264" s="291"/>
      <c r="CE264" s="291"/>
      <c r="CF264" s="291"/>
      <c r="CG264" s="291"/>
      <c r="CH264" s="291"/>
      <c r="CI264" s="291"/>
      <c r="CJ264" s="291"/>
      <c r="CK264" s="291"/>
      <c r="CL264" s="291"/>
      <c r="CM264" s="291"/>
      <c r="CN264" s="291"/>
      <c r="CO264" s="291"/>
      <c r="CP264" s="291"/>
      <c r="CQ264" s="291"/>
      <c r="CR264" s="291"/>
      <c r="CS264" s="291"/>
      <c r="CT264" s="291"/>
      <c r="CU264" s="291"/>
      <c r="CV264" s="291"/>
      <c r="CW264" s="291"/>
      <c r="CX264" s="291"/>
      <c r="CY264" s="291"/>
      <c r="CZ264" s="291"/>
      <c r="DA264" s="291"/>
      <c r="DB264" s="291"/>
      <c r="DC264" s="291"/>
      <c r="DD264" s="291"/>
      <c r="DE264" s="291"/>
      <c r="DF264" s="291"/>
      <c r="DG264" s="291"/>
      <c r="DH264" s="291"/>
      <c r="DI264" s="291"/>
      <c r="DJ264" s="291"/>
      <c r="DK264" s="291"/>
      <c r="DL264" s="291"/>
      <c r="DM264" s="291"/>
      <c r="DN264" s="291"/>
      <c r="DO264" s="291"/>
      <c r="DP264" s="291"/>
      <c r="DQ264" s="291"/>
      <c r="DR264" s="291"/>
      <c r="DS264" s="291"/>
      <c r="DT264" s="291"/>
      <c r="DU264" s="291"/>
      <c r="DV264" s="291"/>
      <c r="DW264" s="291"/>
      <c r="DX264" s="291"/>
      <c r="DY264" s="291"/>
      <c r="DZ264" s="291"/>
      <c r="EA264" s="291"/>
      <c r="EB264" s="291"/>
      <c r="EC264" s="291"/>
      <c r="ED264" s="291"/>
      <c r="EE264" s="291"/>
      <c r="EF264" s="291"/>
      <c r="EG264" s="291"/>
      <c r="EH264" s="291"/>
      <c r="EI264" s="291"/>
      <c r="EJ264" s="291"/>
      <c r="EK264" s="291"/>
      <c r="EL264" s="291"/>
      <c r="EM264" s="291"/>
      <c r="EN264" s="291"/>
      <c r="EO264" s="291"/>
      <c r="EP264" s="291"/>
      <c r="EQ264" s="291"/>
      <c r="ER264" s="291"/>
      <c r="ES264" s="291"/>
      <c r="ET264" s="291"/>
      <c r="EU264" s="291"/>
      <c r="EV264" s="291"/>
      <c r="EW264" s="291"/>
      <c r="EX264" s="291"/>
      <c r="EY264" s="291"/>
      <c r="EZ264" s="291"/>
      <c r="FA264" s="291"/>
      <c r="FB264" s="291"/>
      <c r="FC264" s="291"/>
      <c r="FD264" s="291"/>
      <c r="FE264" s="291"/>
      <c r="FF264" s="291"/>
      <c r="FG264" s="291"/>
      <c r="FH264" s="291"/>
      <c r="FI264" s="291"/>
      <c r="FJ264" s="291"/>
      <c r="FK264" s="291"/>
      <c r="FL264" s="291"/>
      <c r="FM264" s="291"/>
      <c r="FN264" s="291"/>
      <c r="FO264" s="291"/>
      <c r="FP264" s="291"/>
      <c r="FQ264" s="291"/>
      <c r="FR264" s="291"/>
      <c r="FS264" s="291"/>
      <c r="FT264" s="291"/>
      <c r="FU264" s="291"/>
      <c r="FV264" s="291"/>
      <c r="FW264" s="291"/>
      <c r="FX264" s="291"/>
      <c r="FY264" s="291"/>
      <c r="FZ264" s="291"/>
      <c r="GA264" s="291"/>
      <c r="GB264" s="291"/>
      <c r="GC264" s="291"/>
      <c r="GD264" s="291"/>
      <c r="GE264" s="291"/>
      <c r="GF264" s="291"/>
      <c r="GG264" s="291"/>
      <c r="GH264" s="291"/>
      <c r="GI264" s="291"/>
      <c r="GJ264" s="291"/>
      <c r="GK264" s="291"/>
      <c r="GL264" s="291"/>
      <c r="GM264" s="291"/>
      <c r="GN264" s="291"/>
      <c r="GO264" s="291"/>
      <c r="GP264" s="291"/>
      <c r="GQ264" s="291"/>
      <c r="GR264" s="291"/>
      <c r="GS264" s="291"/>
      <c r="GT264" s="291"/>
      <c r="GU264" s="291"/>
      <c r="GV264" s="291"/>
      <c r="GW264" s="291"/>
      <c r="GX264" s="291"/>
      <c r="GY264" s="291"/>
      <c r="GZ264" s="291"/>
      <c r="HA264" s="291"/>
      <c r="HB264" s="291"/>
      <c r="HC264" s="291"/>
      <c r="HD264" s="291"/>
      <c r="HE264" s="291"/>
      <c r="HF264" s="291"/>
      <c r="HG264" s="291"/>
      <c r="HH264" s="291"/>
      <c r="HI264" s="291"/>
      <c r="HJ264" s="291"/>
      <c r="HK264" s="291"/>
      <c r="HL264" s="291"/>
      <c r="HM264" s="291"/>
      <c r="HN264" s="291"/>
      <c r="HO264" s="291"/>
      <c r="HP264" s="291"/>
      <c r="HQ264" s="291"/>
    </row>
    <row r="265" ht="12.0" customHeight="1">
      <c r="A265" s="281"/>
      <c r="B265" s="292"/>
      <c r="C265" s="283"/>
      <c r="D265" s="284"/>
      <c r="E265" s="285"/>
      <c r="F265" s="286"/>
      <c r="G265" s="287"/>
      <c r="H265" s="288"/>
      <c r="I265" s="283"/>
      <c r="J265" s="289"/>
      <c r="K265" s="289"/>
      <c r="L265" s="289"/>
      <c r="M265" s="289"/>
      <c r="N265" s="289"/>
      <c r="O265" s="289"/>
      <c r="P265" s="52"/>
      <c r="Q265" s="52"/>
      <c r="R265" s="52"/>
      <c r="S265" s="202"/>
      <c r="T265" s="202"/>
      <c r="U265" s="202"/>
      <c r="V265" s="292"/>
      <c r="W265" s="202"/>
      <c r="X265" s="202"/>
      <c r="Y265" s="202"/>
      <c r="Z265" s="291"/>
      <c r="AA265" s="202"/>
      <c r="AB265" s="202"/>
      <c r="AC265" s="202"/>
      <c r="AD265" s="291"/>
      <c r="AE265" s="202"/>
      <c r="AF265" s="202"/>
      <c r="AG265" s="202"/>
      <c r="AH265" s="291"/>
      <c r="AI265" s="202"/>
      <c r="AJ265" s="202"/>
      <c r="AK265" s="202"/>
      <c r="AL265" s="291"/>
      <c r="AM265" s="202"/>
      <c r="AN265" s="202"/>
      <c r="AO265" s="202"/>
      <c r="AP265" s="291"/>
      <c r="AQ265" s="202"/>
      <c r="AR265" s="202"/>
      <c r="AS265" s="202"/>
      <c r="AT265" s="291"/>
      <c r="AU265" s="202"/>
      <c r="AV265" s="202"/>
      <c r="AW265" s="202"/>
      <c r="AX265" s="291"/>
      <c r="AY265" s="202"/>
      <c r="AZ265" s="202"/>
      <c r="BA265" s="202"/>
      <c r="BB265" s="291"/>
      <c r="BC265" s="202"/>
      <c r="BD265" s="202"/>
      <c r="BE265" s="202"/>
      <c r="BF265" s="291"/>
      <c r="BG265" s="202"/>
      <c r="BH265" s="202"/>
      <c r="BI265" s="202"/>
      <c r="BJ265" s="291"/>
      <c r="BK265" s="291"/>
      <c r="BL265" s="291"/>
      <c r="BM265" s="291"/>
      <c r="BN265" s="291"/>
      <c r="BO265" s="291"/>
      <c r="BP265" s="291"/>
      <c r="BQ265" s="291"/>
      <c r="BR265" s="291"/>
      <c r="BS265" s="291"/>
      <c r="BT265" s="291"/>
      <c r="BU265" s="291"/>
      <c r="BV265" s="291"/>
      <c r="BW265" s="291"/>
      <c r="BX265" s="291"/>
      <c r="BY265" s="291"/>
      <c r="BZ265" s="291"/>
      <c r="CA265" s="291"/>
      <c r="CB265" s="291"/>
      <c r="CC265" s="291"/>
      <c r="CD265" s="291"/>
      <c r="CE265" s="291"/>
      <c r="CF265" s="291"/>
      <c r="CG265" s="291"/>
      <c r="CH265" s="291"/>
      <c r="CI265" s="291"/>
      <c r="CJ265" s="291"/>
      <c r="CK265" s="291"/>
      <c r="CL265" s="291"/>
      <c r="CM265" s="291"/>
      <c r="CN265" s="291"/>
      <c r="CO265" s="291"/>
      <c r="CP265" s="291"/>
      <c r="CQ265" s="291"/>
      <c r="CR265" s="291"/>
      <c r="CS265" s="291"/>
      <c r="CT265" s="291"/>
      <c r="CU265" s="291"/>
      <c r="CV265" s="291"/>
      <c r="CW265" s="291"/>
      <c r="CX265" s="291"/>
      <c r="CY265" s="291"/>
      <c r="CZ265" s="291"/>
      <c r="DA265" s="291"/>
      <c r="DB265" s="291"/>
      <c r="DC265" s="291"/>
      <c r="DD265" s="291"/>
      <c r="DE265" s="291"/>
      <c r="DF265" s="291"/>
      <c r="DG265" s="291"/>
      <c r="DH265" s="291"/>
      <c r="DI265" s="291"/>
      <c r="DJ265" s="291"/>
      <c r="DK265" s="291"/>
      <c r="DL265" s="291"/>
      <c r="DM265" s="291"/>
      <c r="DN265" s="291"/>
      <c r="DO265" s="291"/>
      <c r="DP265" s="291"/>
      <c r="DQ265" s="291"/>
      <c r="DR265" s="291"/>
      <c r="DS265" s="291"/>
      <c r="DT265" s="291"/>
      <c r="DU265" s="291"/>
      <c r="DV265" s="291"/>
      <c r="DW265" s="291"/>
      <c r="DX265" s="291"/>
      <c r="DY265" s="291"/>
      <c r="DZ265" s="291"/>
      <c r="EA265" s="291"/>
      <c r="EB265" s="291"/>
      <c r="EC265" s="291"/>
      <c r="ED265" s="291"/>
      <c r="EE265" s="291"/>
      <c r="EF265" s="291"/>
      <c r="EG265" s="291"/>
      <c r="EH265" s="291"/>
      <c r="EI265" s="291"/>
      <c r="EJ265" s="291"/>
      <c r="EK265" s="291"/>
      <c r="EL265" s="291"/>
      <c r="EM265" s="291"/>
      <c r="EN265" s="291"/>
      <c r="EO265" s="291"/>
      <c r="EP265" s="291"/>
      <c r="EQ265" s="291"/>
      <c r="ER265" s="291"/>
      <c r="ES265" s="291"/>
      <c r="ET265" s="291"/>
      <c r="EU265" s="291"/>
      <c r="EV265" s="291"/>
      <c r="EW265" s="291"/>
      <c r="EX265" s="291"/>
      <c r="EY265" s="291"/>
      <c r="EZ265" s="291"/>
      <c r="FA265" s="291"/>
      <c r="FB265" s="291"/>
      <c r="FC265" s="291"/>
      <c r="FD265" s="291"/>
      <c r="FE265" s="291"/>
      <c r="FF265" s="291"/>
      <c r="FG265" s="291"/>
      <c r="FH265" s="291"/>
      <c r="FI265" s="291"/>
      <c r="FJ265" s="291"/>
      <c r="FK265" s="291"/>
      <c r="FL265" s="291"/>
      <c r="FM265" s="291"/>
      <c r="FN265" s="291"/>
      <c r="FO265" s="291"/>
      <c r="FP265" s="291"/>
      <c r="FQ265" s="291"/>
      <c r="FR265" s="291"/>
      <c r="FS265" s="291"/>
      <c r="FT265" s="291"/>
      <c r="FU265" s="291"/>
      <c r="FV265" s="291"/>
      <c r="FW265" s="291"/>
      <c r="FX265" s="291"/>
      <c r="FY265" s="291"/>
      <c r="FZ265" s="291"/>
      <c r="GA265" s="291"/>
      <c r="GB265" s="291"/>
      <c r="GC265" s="291"/>
      <c r="GD265" s="291"/>
      <c r="GE265" s="291"/>
      <c r="GF265" s="291"/>
      <c r="GG265" s="291"/>
      <c r="GH265" s="291"/>
      <c r="GI265" s="291"/>
      <c r="GJ265" s="291"/>
      <c r="GK265" s="291"/>
      <c r="GL265" s="291"/>
      <c r="GM265" s="291"/>
      <c r="GN265" s="291"/>
      <c r="GO265" s="291"/>
      <c r="GP265" s="291"/>
      <c r="GQ265" s="291"/>
      <c r="GR265" s="291"/>
      <c r="GS265" s="291"/>
      <c r="GT265" s="291"/>
      <c r="GU265" s="291"/>
      <c r="GV265" s="291"/>
      <c r="GW265" s="291"/>
      <c r="GX265" s="291"/>
      <c r="GY265" s="291"/>
      <c r="GZ265" s="291"/>
      <c r="HA265" s="291"/>
      <c r="HB265" s="291"/>
      <c r="HC265" s="291"/>
      <c r="HD265" s="291"/>
      <c r="HE265" s="291"/>
      <c r="HF265" s="291"/>
      <c r="HG265" s="291"/>
      <c r="HH265" s="291"/>
      <c r="HI265" s="291"/>
      <c r="HJ265" s="291"/>
      <c r="HK265" s="291"/>
      <c r="HL265" s="291"/>
      <c r="HM265" s="291"/>
      <c r="HN265" s="291"/>
      <c r="HO265" s="291"/>
      <c r="HP265" s="291"/>
      <c r="HQ265" s="291"/>
    </row>
    <row r="266" ht="12.0" customHeight="1">
      <c r="A266" s="281"/>
      <c r="B266" s="292"/>
      <c r="C266" s="283"/>
      <c r="D266" s="284"/>
      <c r="E266" s="285"/>
      <c r="F266" s="286"/>
      <c r="G266" s="287"/>
      <c r="H266" s="288"/>
      <c r="I266" s="283"/>
      <c r="J266" s="289"/>
      <c r="K266" s="289"/>
      <c r="L266" s="289"/>
      <c r="M266" s="289"/>
      <c r="N266" s="289"/>
      <c r="O266" s="289"/>
      <c r="P266" s="52"/>
      <c r="Q266" s="52"/>
      <c r="R266" s="52"/>
      <c r="S266" s="202"/>
      <c r="T266" s="202"/>
      <c r="U266" s="202"/>
      <c r="V266" s="292"/>
      <c r="W266" s="202"/>
      <c r="X266" s="202"/>
      <c r="Y266" s="202"/>
      <c r="Z266" s="291"/>
      <c r="AA266" s="202"/>
      <c r="AB266" s="202"/>
      <c r="AC266" s="202"/>
      <c r="AD266" s="291"/>
      <c r="AE266" s="202"/>
      <c r="AF266" s="202"/>
      <c r="AG266" s="202"/>
      <c r="AH266" s="291"/>
      <c r="AI266" s="202"/>
      <c r="AJ266" s="202"/>
      <c r="AK266" s="202"/>
      <c r="AL266" s="291"/>
      <c r="AM266" s="202"/>
      <c r="AN266" s="202"/>
      <c r="AO266" s="202"/>
      <c r="AP266" s="291"/>
      <c r="AQ266" s="202"/>
      <c r="AR266" s="202"/>
      <c r="AS266" s="202"/>
      <c r="AT266" s="291"/>
      <c r="AU266" s="202"/>
      <c r="AV266" s="202"/>
      <c r="AW266" s="202"/>
      <c r="AX266" s="291"/>
      <c r="AY266" s="202"/>
      <c r="AZ266" s="202"/>
      <c r="BA266" s="202"/>
      <c r="BB266" s="291"/>
      <c r="BC266" s="202"/>
      <c r="BD266" s="202"/>
      <c r="BE266" s="202"/>
      <c r="BF266" s="291"/>
      <c r="BG266" s="202"/>
      <c r="BH266" s="202"/>
      <c r="BI266" s="202"/>
      <c r="BJ266" s="291"/>
      <c r="BK266" s="291"/>
      <c r="BL266" s="291"/>
      <c r="BM266" s="291"/>
      <c r="BN266" s="291"/>
      <c r="BO266" s="291"/>
      <c r="BP266" s="291"/>
      <c r="BQ266" s="291"/>
      <c r="BR266" s="291"/>
      <c r="BS266" s="291"/>
      <c r="BT266" s="291"/>
      <c r="BU266" s="291"/>
      <c r="BV266" s="291"/>
      <c r="BW266" s="291"/>
      <c r="BX266" s="291"/>
      <c r="BY266" s="291"/>
      <c r="BZ266" s="291"/>
      <c r="CA266" s="291"/>
      <c r="CB266" s="291"/>
      <c r="CC266" s="291"/>
      <c r="CD266" s="291"/>
      <c r="CE266" s="291"/>
      <c r="CF266" s="291"/>
      <c r="CG266" s="291"/>
      <c r="CH266" s="291"/>
      <c r="CI266" s="291"/>
      <c r="CJ266" s="291"/>
      <c r="CK266" s="291"/>
      <c r="CL266" s="291"/>
      <c r="CM266" s="291"/>
      <c r="CN266" s="291"/>
      <c r="CO266" s="291"/>
      <c r="CP266" s="291"/>
      <c r="CQ266" s="291"/>
      <c r="CR266" s="291"/>
      <c r="CS266" s="291"/>
      <c r="CT266" s="291"/>
      <c r="CU266" s="291"/>
      <c r="CV266" s="291"/>
      <c r="CW266" s="291"/>
      <c r="CX266" s="291"/>
      <c r="CY266" s="291"/>
      <c r="CZ266" s="291"/>
      <c r="DA266" s="291"/>
      <c r="DB266" s="291"/>
      <c r="DC266" s="291"/>
      <c r="DD266" s="291"/>
      <c r="DE266" s="291"/>
      <c r="DF266" s="291"/>
      <c r="DG266" s="291"/>
      <c r="DH266" s="291"/>
      <c r="DI266" s="291"/>
      <c r="DJ266" s="291"/>
      <c r="DK266" s="291"/>
      <c r="DL266" s="291"/>
      <c r="DM266" s="291"/>
      <c r="DN266" s="291"/>
      <c r="DO266" s="291"/>
      <c r="DP266" s="291"/>
      <c r="DQ266" s="291"/>
      <c r="DR266" s="291"/>
      <c r="DS266" s="291"/>
      <c r="DT266" s="291"/>
      <c r="DU266" s="291"/>
      <c r="DV266" s="291"/>
      <c r="DW266" s="291"/>
      <c r="DX266" s="291"/>
      <c r="DY266" s="291"/>
      <c r="DZ266" s="291"/>
      <c r="EA266" s="291"/>
      <c r="EB266" s="291"/>
      <c r="EC266" s="291"/>
      <c r="ED266" s="291"/>
      <c r="EE266" s="291"/>
      <c r="EF266" s="291"/>
      <c r="EG266" s="291"/>
      <c r="EH266" s="291"/>
      <c r="EI266" s="291"/>
      <c r="EJ266" s="291"/>
      <c r="EK266" s="291"/>
      <c r="EL266" s="291"/>
      <c r="EM266" s="291"/>
      <c r="EN266" s="291"/>
      <c r="EO266" s="291"/>
      <c r="EP266" s="291"/>
      <c r="EQ266" s="291"/>
      <c r="ER266" s="291"/>
      <c r="ES266" s="291"/>
      <c r="ET266" s="291"/>
      <c r="EU266" s="291"/>
      <c r="EV266" s="291"/>
      <c r="EW266" s="291"/>
      <c r="EX266" s="291"/>
      <c r="EY266" s="291"/>
      <c r="EZ266" s="291"/>
      <c r="FA266" s="291"/>
      <c r="FB266" s="291"/>
      <c r="FC266" s="291"/>
      <c r="FD266" s="291"/>
      <c r="FE266" s="291"/>
      <c r="FF266" s="291"/>
      <c r="FG266" s="291"/>
      <c r="FH266" s="291"/>
      <c r="FI266" s="291"/>
      <c r="FJ266" s="291"/>
      <c r="FK266" s="291"/>
      <c r="FL266" s="291"/>
      <c r="FM266" s="291"/>
      <c r="FN266" s="291"/>
      <c r="FO266" s="291"/>
      <c r="FP266" s="291"/>
      <c r="FQ266" s="291"/>
      <c r="FR266" s="291"/>
      <c r="FS266" s="291"/>
      <c r="FT266" s="291"/>
      <c r="FU266" s="291"/>
      <c r="FV266" s="291"/>
      <c r="FW266" s="291"/>
      <c r="FX266" s="291"/>
      <c r="FY266" s="291"/>
      <c r="FZ266" s="291"/>
      <c r="GA266" s="291"/>
      <c r="GB266" s="291"/>
      <c r="GC266" s="291"/>
      <c r="GD266" s="291"/>
      <c r="GE266" s="291"/>
      <c r="GF266" s="291"/>
      <c r="GG266" s="291"/>
      <c r="GH266" s="291"/>
      <c r="GI266" s="291"/>
      <c r="GJ266" s="291"/>
      <c r="GK266" s="291"/>
      <c r="GL266" s="291"/>
      <c r="GM266" s="291"/>
      <c r="GN266" s="291"/>
      <c r="GO266" s="291"/>
      <c r="GP266" s="291"/>
      <c r="GQ266" s="291"/>
      <c r="GR266" s="291"/>
      <c r="GS266" s="291"/>
      <c r="GT266" s="291"/>
      <c r="GU266" s="291"/>
      <c r="GV266" s="291"/>
      <c r="GW266" s="291"/>
      <c r="GX266" s="291"/>
      <c r="GY266" s="291"/>
      <c r="GZ266" s="291"/>
      <c r="HA266" s="291"/>
      <c r="HB266" s="291"/>
      <c r="HC266" s="291"/>
      <c r="HD266" s="291"/>
      <c r="HE266" s="291"/>
      <c r="HF266" s="291"/>
      <c r="HG266" s="291"/>
      <c r="HH266" s="291"/>
      <c r="HI266" s="291"/>
      <c r="HJ266" s="291"/>
      <c r="HK266" s="291"/>
      <c r="HL266" s="291"/>
      <c r="HM266" s="291"/>
      <c r="HN266" s="291"/>
      <c r="HO266" s="291"/>
      <c r="HP266" s="291"/>
      <c r="HQ266" s="291"/>
    </row>
    <row r="267" ht="12.0" customHeight="1">
      <c r="A267" s="281"/>
      <c r="B267" s="292"/>
      <c r="C267" s="283"/>
      <c r="D267" s="284"/>
      <c r="E267" s="285"/>
      <c r="F267" s="286"/>
      <c r="G267" s="287"/>
      <c r="H267" s="288"/>
      <c r="I267" s="283"/>
      <c r="J267" s="289"/>
      <c r="K267" s="289"/>
      <c r="L267" s="289"/>
      <c r="M267" s="289"/>
      <c r="N267" s="289"/>
      <c r="O267" s="289"/>
      <c r="P267" s="52"/>
      <c r="Q267" s="52"/>
      <c r="R267" s="52"/>
      <c r="S267" s="202"/>
      <c r="T267" s="202"/>
      <c r="U267" s="202"/>
      <c r="V267" s="292"/>
      <c r="W267" s="202"/>
      <c r="X267" s="202"/>
      <c r="Y267" s="202"/>
      <c r="Z267" s="291"/>
      <c r="AA267" s="202"/>
      <c r="AB267" s="202"/>
      <c r="AC267" s="202"/>
      <c r="AD267" s="291"/>
      <c r="AE267" s="202"/>
      <c r="AF267" s="202"/>
      <c r="AG267" s="202"/>
      <c r="AH267" s="291"/>
      <c r="AI267" s="202"/>
      <c r="AJ267" s="202"/>
      <c r="AK267" s="202"/>
      <c r="AL267" s="291"/>
      <c r="AM267" s="202"/>
      <c r="AN267" s="202"/>
      <c r="AO267" s="202"/>
      <c r="AP267" s="291"/>
      <c r="AQ267" s="202"/>
      <c r="AR267" s="202"/>
      <c r="AS267" s="202"/>
      <c r="AT267" s="291"/>
      <c r="AU267" s="202"/>
      <c r="AV267" s="202"/>
      <c r="AW267" s="202"/>
      <c r="AX267" s="291"/>
      <c r="AY267" s="202"/>
      <c r="AZ267" s="202"/>
      <c r="BA267" s="202"/>
      <c r="BB267" s="291"/>
      <c r="BC267" s="202"/>
      <c r="BD267" s="202"/>
      <c r="BE267" s="202"/>
      <c r="BF267" s="291"/>
      <c r="BG267" s="202"/>
      <c r="BH267" s="202"/>
      <c r="BI267" s="202"/>
      <c r="BJ267" s="291"/>
      <c r="BK267" s="291"/>
      <c r="BL267" s="291"/>
      <c r="BM267" s="291"/>
      <c r="BN267" s="291"/>
      <c r="BO267" s="291"/>
      <c r="BP267" s="291"/>
      <c r="BQ267" s="291"/>
      <c r="BR267" s="291"/>
      <c r="BS267" s="291"/>
      <c r="BT267" s="291"/>
      <c r="BU267" s="291"/>
      <c r="BV267" s="291"/>
      <c r="BW267" s="291"/>
      <c r="BX267" s="291"/>
      <c r="BY267" s="291"/>
      <c r="BZ267" s="291"/>
      <c r="CA267" s="291"/>
      <c r="CB267" s="291"/>
      <c r="CC267" s="291"/>
      <c r="CD267" s="291"/>
      <c r="CE267" s="291"/>
      <c r="CF267" s="291"/>
      <c r="CG267" s="291"/>
      <c r="CH267" s="291"/>
      <c r="CI267" s="291"/>
      <c r="CJ267" s="291"/>
      <c r="CK267" s="291"/>
      <c r="CL267" s="291"/>
      <c r="CM267" s="291"/>
      <c r="CN267" s="291"/>
      <c r="CO267" s="291"/>
      <c r="CP267" s="291"/>
      <c r="CQ267" s="291"/>
      <c r="CR267" s="291"/>
      <c r="CS267" s="291"/>
      <c r="CT267" s="291"/>
      <c r="CU267" s="291"/>
      <c r="CV267" s="291"/>
      <c r="CW267" s="291"/>
      <c r="CX267" s="291"/>
      <c r="CY267" s="291"/>
      <c r="CZ267" s="291"/>
      <c r="DA267" s="291"/>
      <c r="DB267" s="291"/>
      <c r="DC267" s="291"/>
      <c r="DD267" s="291"/>
      <c r="DE267" s="291"/>
      <c r="DF267" s="291"/>
      <c r="DG267" s="291"/>
      <c r="DH267" s="291"/>
      <c r="DI267" s="291"/>
      <c r="DJ267" s="291"/>
      <c r="DK267" s="291"/>
      <c r="DL267" s="291"/>
      <c r="DM267" s="291"/>
      <c r="DN267" s="291"/>
      <c r="DO267" s="291"/>
      <c r="DP267" s="291"/>
      <c r="DQ267" s="291"/>
      <c r="DR267" s="291"/>
      <c r="DS267" s="291"/>
      <c r="DT267" s="291"/>
      <c r="DU267" s="291"/>
      <c r="DV267" s="291"/>
      <c r="DW267" s="291"/>
      <c r="DX267" s="291"/>
      <c r="DY267" s="291"/>
      <c r="DZ267" s="291"/>
      <c r="EA267" s="291"/>
      <c r="EB267" s="291"/>
      <c r="EC267" s="291"/>
      <c r="ED267" s="291"/>
      <c r="EE267" s="291"/>
      <c r="EF267" s="291"/>
      <c r="EG267" s="291"/>
      <c r="EH267" s="291"/>
      <c r="EI267" s="291"/>
      <c r="EJ267" s="291"/>
      <c r="EK267" s="291"/>
      <c r="EL267" s="291"/>
      <c r="EM267" s="291"/>
      <c r="EN267" s="291"/>
      <c r="EO267" s="291"/>
      <c r="EP267" s="291"/>
      <c r="EQ267" s="291"/>
      <c r="ER267" s="291"/>
      <c r="ES267" s="291"/>
      <c r="ET267" s="291"/>
      <c r="EU267" s="291"/>
      <c r="EV267" s="291"/>
      <c r="EW267" s="291"/>
      <c r="EX267" s="291"/>
      <c r="EY267" s="291"/>
      <c r="EZ267" s="291"/>
      <c r="FA267" s="291"/>
      <c r="FB267" s="291"/>
      <c r="FC267" s="291"/>
      <c r="FD267" s="291"/>
      <c r="FE267" s="291"/>
      <c r="FF267" s="291"/>
      <c r="FG267" s="291"/>
      <c r="FH267" s="291"/>
      <c r="FI267" s="291"/>
      <c r="FJ267" s="291"/>
      <c r="FK267" s="291"/>
      <c r="FL267" s="291"/>
      <c r="FM267" s="291"/>
      <c r="FN267" s="291"/>
      <c r="FO267" s="291"/>
      <c r="FP267" s="291"/>
      <c r="FQ267" s="291"/>
      <c r="FR267" s="291"/>
      <c r="FS267" s="291"/>
      <c r="FT267" s="291"/>
      <c r="FU267" s="291"/>
      <c r="FV267" s="291"/>
      <c r="FW267" s="291"/>
      <c r="FX267" s="291"/>
      <c r="FY267" s="291"/>
      <c r="FZ267" s="291"/>
      <c r="GA267" s="291"/>
      <c r="GB267" s="291"/>
      <c r="GC267" s="291"/>
      <c r="GD267" s="291"/>
      <c r="GE267" s="291"/>
      <c r="GF267" s="291"/>
      <c r="GG267" s="291"/>
      <c r="GH267" s="291"/>
      <c r="GI267" s="291"/>
      <c r="GJ267" s="291"/>
      <c r="GK267" s="291"/>
      <c r="GL267" s="291"/>
      <c r="GM267" s="291"/>
      <c r="GN267" s="291"/>
      <c r="GO267" s="291"/>
      <c r="GP267" s="291"/>
      <c r="GQ267" s="291"/>
      <c r="GR267" s="291"/>
      <c r="GS267" s="291"/>
      <c r="GT267" s="291"/>
      <c r="GU267" s="291"/>
      <c r="GV267" s="291"/>
      <c r="GW267" s="291"/>
      <c r="GX267" s="291"/>
      <c r="GY267" s="291"/>
      <c r="GZ267" s="291"/>
      <c r="HA267" s="291"/>
      <c r="HB267" s="291"/>
      <c r="HC267" s="291"/>
      <c r="HD267" s="291"/>
      <c r="HE267" s="291"/>
      <c r="HF267" s="291"/>
      <c r="HG267" s="291"/>
      <c r="HH267" s="291"/>
      <c r="HI267" s="291"/>
      <c r="HJ267" s="291"/>
      <c r="HK267" s="291"/>
      <c r="HL267" s="291"/>
      <c r="HM267" s="291"/>
      <c r="HN267" s="291"/>
      <c r="HO267" s="291"/>
      <c r="HP267" s="291"/>
      <c r="HQ267" s="291"/>
    </row>
    <row r="268" ht="12.0" customHeight="1">
      <c r="A268" s="281"/>
      <c r="B268" s="292"/>
      <c r="C268" s="283"/>
      <c r="D268" s="284"/>
      <c r="E268" s="285"/>
      <c r="F268" s="286"/>
      <c r="G268" s="287"/>
      <c r="H268" s="288"/>
      <c r="I268" s="283"/>
      <c r="J268" s="289"/>
      <c r="K268" s="289"/>
      <c r="L268" s="289"/>
      <c r="M268" s="289"/>
      <c r="N268" s="289"/>
      <c r="O268" s="289"/>
      <c r="P268" s="52"/>
      <c r="Q268" s="52"/>
      <c r="R268" s="52"/>
      <c r="S268" s="202"/>
      <c r="T268" s="202"/>
      <c r="U268" s="202"/>
      <c r="V268" s="292"/>
      <c r="W268" s="202"/>
      <c r="X268" s="202"/>
      <c r="Y268" s="202"/>
      <c r="Z268" s="291"/>
      <c r="AA268" s="202"/>
      <c r="AB268" s="202"/>
      <c r="AC268" s="202"/>
      <c r="AD268" s="291"/>
      <c r="AE268" s="202"/>
      <c r="AF268" s="202"/>
      <c r="AG268" s="202"/>
      <c r="AH268" s="291"/>
      <c r="AI268" s="202"/>
      <c r="AJ268" s="202"/>
      <c r="AK268" s="202"/>
      <c r="AL268" s="291"/>
      <c r="AM268" s="202"/>
      <c r="AN268" s="202"/>
      <c r="AO268" s="202"/>
      <c r="AP268" s="291"/>
      <c r="AQ268" s="202"/>
      <c r="AR268" s="202"/>
      <c r="AS268" s="202"/>
      <c r="AT268" s="291"/>
      <c r="AU268" s="202"/>
      <c r="AV268" s="202"/>
      <c r="AW268" s="202"/>
      <c r="AX268" s="291"/>
      <c r="AY268" s="202"/>
      <c r="AZ268" s="202"/>
      <c r="BA268" s="202"/>
      <c r="BB268" s="291"/>
      <c r="BC268" s="202"/>
      <c r="BD268" s="202"/>
      <c r="BE268" s="202"/>
      <c r="BF268" s="291"/>
      <c r="BG268" s="202"/>
      <c r="BH268" s="202"/>
      <c r="BI268" s="202"/>
      <c r="BJ268" s="291"/>
      <c r="BK268" s="291"/>
      <c r="BL268" s="291"/>
      <c r="BM268" s="291"/>
      <c r="BN268" s="291"/>
      <c r="BO268" s="291"/>
      <c r="BP268" s="291"/>
      <c r="BQ268" s="291"/>
      <c r="BR268" s="291"/>
      <c r="BS268" s="291"/>
      <c r="BT268" s="291"/>
      <c r="BU268" s="291"/>
      <c r="BV268" s="291"/>
      <c r="BW268" s="291"/>
      <c r="BX268" s="291"/>
      <c r="BY268" s="291"/>
      <c r="BZ268" s="291"/>
      <c r="CA268" s="291"/>
      <c r="CB268" s="291"/>
      <c r="CC268" s="291"/>
      <c r="CD268" s="291"/>
      <c r="CE268" s="291"/>
      <c r="CF268" s="291"/>
      <c r="CG268" s="291"/>
      <c r="CH268" s="291"/>
      <c r="CI268" s="291"/>
      <c r="CJ268" s="291"/>
      <c r="CK268" s="291"/>
      <c r="CL268" s="291"/>
      <c r="CM268" s="291"/>
      <c r="CN268" s="291"/>
      <c r="CO268" s="291"/>
      <c r="CP268" s="291"/>
      <c r="CQ268" s="291"/>
      <c r="CR268" s="291"/>
      <c r="CS268" s="291"/>
      <c r="CT268" s="291"/>
      <c r="CU268" s="291"/>
      <c r="CV268" s="291"/>
      <c r="CW268" s="291"/>
      <c r="CX268" s="291"/>
      <c r="CY268" s="291"/>
      <c r="CZ268" s="291"/>
      <c r="DA268" s="291"/>
      <c r="DB268" s="291"/>
      <c r="DC268" s="291"/>
      <c r="DD268" s="291"/>
      <c r="DE268" s="291"/>
      <c r="DF268" s="291"/>
      <c r="DG268" s="291"/>
      <c r="DH268" s="291"/>
      <c r="DI268" s="291"/>
      <c r="DJ268" s="291"/>
      <c r="DK268" s="291"/>
      <c r="DL268" s="291"/>
      <c r="DM268" s="291"/>
      <c r="DN268" s="291"/>
      <c r="DO268" s="291"/>
      <c r="DP268" s="291"/>
      <c r="DQ268" s="291"/>
      <c r="DR268" s="291"/>
      <c r="DS268" s="291"/>
      <c r="DT268" s="291"/>
      <c r="DU268" s="291"/>
      <c r="DV268" s="291"/>
      <c r="DW268" s="291"/>
      <c r="DX268" s="291"/>
      <c r="DY268" s="291"/>
      <c r="DZ268" s="291"/>
      <c r="EA268" s="291"/>
      <c r="EB268" s="291"/>
      <c r="EC268" s="291"/>
      <c r="ED268" s="291"/>
      <c r="EE268" s="291"/>
      <c r="EF268" s="291"/>
      <c r="EG268" s="291"/>
      <c r="EH268" s="291"/>
      <c r="EI268" s="291"/>
      <c r="EJ268" s="291"/>
      <c r="EK268" s="291"/>
      <c r="EL268" s="291"/>
      <c r="EM268" s="291"/>
      <c r="EN268" s="291"/>
      <c r="EO268" s="291"/>
      <c r="EP268" s="291"/>
      <c r="EQ268" s="291"/>
      <c r="ER268" s="291"/>
      <c r="ES268" s="291"/>
      <c r="ET268" s="291"/>
      <c r="EU268" s="291"/>
      <c r="EV268" s="291"/>
      <c r="EW268" s="291"/>
      <c r="EX268" s="291"/>
      <c r="EY268" s="291"/>
      <c r="EZ268" s="291"/>
      <c r="FA268" s="291"/>
      <c r="FB268" s="291"/>
      <c r="FC268" s="291"/>
      <c r="FD268" s="291"/>
      <c r="FE268" s="291"/>
      <c r="FF268" s="291"/>
      <c r="FG268" s="291"/>
      <c r="FH268" s="291"/>
      <c r="FI268" s="291"/>
      <c r="FJ268" s="291"/>
      <c r="FK268" s="291"/>
      <c r="FL268" s="291"/>
      <c r="FM268" s="291"/>
      <c r="FN268" s="291"/>
      <c r="FO268" s="291"/>
      <c r="FP268" s="291"/>
      <c r="FQ268" s="291"/>
      <c r="FR268" s="291"/>
      <c r="FS268" s="291"/>
      <c r="FT268" s="291"/>
      <c r="FU268" s="291"/>
      <c r="FV268" s="291"/>
      <c r="FW268" s="291"/>
      <c r="FX268" s="291"/>
      <c r="FY268" s="291"/>
      <c r="FZ268" s="291"/>
      <c r="GA268" s="291"/>
      <c r="GB268" s="291"/>
      <c r="GC268" s="291"/>
      <c r="GD268" s="291"/>
      <c r="GE268" s="291"/>
      <c r="GF268" s="291"/>
      <c r="GG268" s="291"/>
      <c r="GH268" s="291"/>
      <c r="GI268" s="291"/>
      <c r="GJ268" s="291"/>
      <c r="GK268" s="291"/>
      <c r="GL268" s="291"/>
      <c r="GM268" s="291"/>
      <c r="GN268" s="291"/>
      <c r="GO268" s="291"/>
      <c r="GP268" s="291"/>
      <c r="GQ268" s="291"/>
      <c r="GR268" s="291"/>
      <c r="GS268" s="291"/>
      <c r="GT268" s="291"/>
      <c r="GU268" s="291"/>
      <c r="GV268" s="291"/>
      <c r="GW268" s="291"/>
      <c r="GX268" s="291"/>
      <c r="GY268" s="291"/>
      <c r="GZ268" s="291"/>
      <c r="HA268" s="291"/>
      <c r="HB268" s="291"/>
      <c r="HC268" s="291"/>
      <c r="HD268" s="291"/>
      <c r="HE268" s="291"/>
      <c r="HF268" s="291"/>
      <c r="HG268" s="291"/>
      <c r="HH268" s="291"/>
      <c r="HI268" s="291"/>
      <c r="HJ268" s="291"/>
      <c r="HK268" s="291"/>
      <c r="HL268" s="291"/>
      <c r="HM268" s="291"/>
      <c r="HN268" s="291"/>
      <c r="HO268" s="291"/>
      <c r="HP268" s="291"/>
      <c r="HQ268" s="291"/>
    </row>
    <row r="269" ht="12.0" customHeight="1">
      <c r="A269" s="281"/>
      <c r="B269" s="292"/>
      <c r="C269" s="283"/>
      <c r="D269" s="284"/>
      <c r="E269" s="285"/>
      <c r="F269" s="286"/>
      <c r="G269" s="287"/>
      <c r="H269" s="288"/>
      <c r="I269" s="283"/>
      <c r="J269" s="289"/>
      <c r="K269" s="289"/>
      <c r="L269" s="289"/>
      <c r="M269" s="289"/>
      <c r="N269" s="289"/>
      <c r="O269" s="289"/>
      <c r="P269" s="52"/>
      <c r="Q269" s="52"/>
      <c r="R269" s="52"/>
      <c r="S269" s="202"/>
      <c r="T269" s="202"/>
      <c r="U269" s="202"/>
      <c r="V269" s="292"/>
      <c r="W269" s="202"/>
      <c r="X269" s="202"/>
      <c r="Y269" s="202"/>
      <c r="Z269" s="291"/>
      <c r="AA269" s="202"/>
      <c r="AB269" s="202"/>
      <c r="AC269" s="202"/>
      <c r="AD269" s="291"/>
      <c r="AE269" s="202"/>
      <c r="AF269" s="202"/>
      <c r="AG269" s="202"/>
      <c r="AH269" s="291"/>
      <c r="AI269" s="202"/>
      <c r="AJ269" s="202"/>
      <c r="AK269" s="202"/>
      <c r="AL269" s="291"/>
      <c r="AM269" s="202"/>
      <c r="AN269" s="202"/>
      <c r="AO269" s="202"/>
      <c r="AP269" s="291"/>
      <c r="AQ269" s="202"/>
      <c r="AR269" s="202"/>
      <c r="AS269" s="202"/>
      <c r="AT269" s="291"/>
      <c r="AU269" s="202"/>
      <c r="AV269" s="202"/>
      <c r="AW269" s="202"/>
      <c r="AX269" s="291"/>
      <c r="AY269" s="202"/>
      <c r="AZ269" s="202"/>
      <c r="BA269" s="202"/>
      <c r="BB269" s="291"/>
      <c r="BC269" s="202"/>
      <c r="BD269" s="202"/>
      <c r="BE269" s="202"/>
      <c r="BF269" s="291"/>
      <c r="BG269" s="202"/>
      <c r="BH269" s="202"/>
      <c r="BI269" s="202"/>
      <c r="BJ269" s="291"/>
      <c r="BK269" s="291"/>
      <c r="BL269" s="291"/>
      <c r="BM269" s="291"/>
      <c r="BN269" s="291"/>
      <c r="BO269" s="291"/>
      <c r="BP269" s="291"/>
      <c r="BQ269" s="291"/>
      <c r="BR269" s="291"/>
      <c r="BS269" s="291"/>
      <c r="BT269" s="291"/>
      <c r="BU269" s="291"/>
      <c r="BV269" s="291"/>
      <c r="BW269" s="291"/>
      <c r="BX269" s="291"/>
      <c r="BY269" s="291"/>
      <c r="BZ269" s="291"/>
      <c r="CA269" s="291"/>
      <c r="CB269" s="291"/>
      <c r="CC269" s="291"/>
      <c r="CD269" s="291"/>
      <c r="CE269" s="291"/>
      <c r="CF269" s="291"/>
      <c r="CG269" s="291"/>
      <c r="CH269" s="291"/>
      <c r="CI269" s="291"/>
      <c r="CJ269" s="291"/>
      <c r="CK269" s="291"/>
      <c r="CL269" s="291"/>
      <c r="CM269" s="291"/>
      <c r="CN269" s="291"/>
      <c r="CO269" s="291"/>
      <c r="CP269" s="291"/>
      <c r="CQ269" s="291"/>
      <c r="CR269" s="291"/>
      <c r="CS269" s="291"/>
      <c r="CT269" s="291"/>
      <c r="CU269" s="291"/>
      <c r="CV269" s="291"/>
      <c r="CW269" s="291"/>
      <c r="CX269" s="291"/>
      <c r="CY269" s="291"/>
      <c r="CZ269" s="291"/>
      <c r="DA269" s="291"/>
      <c r="DB269" s="291"/>
      <c r="DC269" s="291"/>
      <c r="DD269" s="291"/>
      <c r="DE269" s="291"/>
      <c r="DF269" s="291"/>
      <c r="DG269" s="291"/>
      <c r="DH269" s="291"/>
      <c r="DI269" s="291"/>
      <c r="DJ269" s="291"/>
      <c r="DK269" s="291"/>
      <c r="DL269" s="291"/>
      <c r="DM269" s="291"/>
      <c r="DN269" s="291"/>
      <c r="DO269" s="291"/>
      <c r="DP269" s="291"/>
      <c r="DQ269" s="291"/>
      <c r="DR269" s="291"/>
      <c r="DS269" s="291"/>
      <c r="DT269" s="291"/>
      <c r="DU269" s="291"/>
      <c r="DV269" s="291"/>
      <c r="DW269" s="291"/>
      <c r="DX269" s="291"/>
      <c r="DY269" s="291"/>
      <c r="DZ269" s="291"/>
      <c r="EA269" s="291"/>
      <c r="EB269" s="291"/>
      <c r="EC269" s="291"/>
      <c r="ED269" s="291"/>
      <c r="EE269" s="291"/>
      <c r="EF269" s="291"/>
      <c r="EG269" s="291"/>
      <c r="EH269" s="291"/>
      <c r="EI269" s="291"/>
      <c r="EJ269" s="291"/>
      <c r="EK269" s="291"/>
      <c r="EL269" s="291"/>
      <c r="EM269" s="291"/>
      <c r="EN269" s="291"/>
      <c r="EO269" s="291"/>
      <c r="EP269" s="291"/>
      <c r="EQ269" s="291"/>
      <c r="ER269" s="291"/>
      <c r="ES269" s="291"/>
      <c r="ET269" s="291"/>
      <c r="EU269" s="291"/>
      <c r="EV269" s="291"/>
      <c r="EW269" s="291"/>
      <c r="EX269" s="291"/>
      <c r="EY269" s="291"/>
      <c r="EZ269" s="291"/>
      <c r="FA269" s="291"/>
      <c r="FB269" s="291"/>
      <c r="FC269" s="291"/>
      <c r="FD269" s="291"/>
      <c r="FE269" s="291"/>
      <c r="FF269" s="291"/>
      <c r="FG269" s="291"/>
      <c r="FH269" s="291"/>
      <c r="FI269" s="291"/>
      <c r="FJ269" s="291"/>
      <c r="FK269" s="291"/>
      <c r="FL269" s="291"/>
      <c r="FM269" s="291"/>
      <c r="FN269" s="291"/>
      <c r="FO269" s="291"/>
      <c r="FP269" s="291"/>
      <c r="FQ269" s="291"/>
      <c r="FR269" s="291"/>
      <c r="FS269" s="291"/>
      <c r="FT269" s="291"/>
      <c r="FU269" s="291"/>
      <c r="FV269" s="291"/>
      <c r="FW269" s="291"/>
      <c r="FX269" s="291"/>
      <c r="FY269" s="291"/>
      <c r="FZ269" s="291"/>
      <c r="GA269" s="291"/>
      <c r="GB269" s="291"/>
      <c r="GC269" s="291"/>
      <c r="GD269" s="291"/>
      <c r="GE269" s="291"/>
      <c r="GF269" s="291"/>
      <c r="GG269" s="291"/>
      <c r="GH269" s="291"/>
      <c r="GI269" s="291"/>
      <c r="GJ269" s="291"/>
      <c r="GK269" s="291"/>
      <c r="GL269" s="291"/>
      <c r="GM269" s="291"/>
      <c r="GN269" s="291"/>
      <c r="GO269" s="291"/>
      <c r="GP269" s="291"/>
      <c r="GQ269" s="291"/>
      <c r="GR269" s="291"/>
      <c r="GS269" s="291"/>
      <c r="GT269" s="291"/>
      <c r="GU269" s="291"/>
      <c r="GV269" s="291"/>
      <c r="GW269" s="291"/>
      <c r="GX269" s="291"/>
      <c r="GY269" s="291"/>
      <c r="GZ269" s="291"/>
      <c r="HA269" s="291"/>
      <c r="HB269" s="291"/>
      <c r="HC269" s="291"/>
      <c r="HD269" s="291"/>
      <c r="HE269" s="291"/>
      <c r="HF269" s="291"/>
      <c r="HG269" s="291"/>
      <c r="HH269" s="291"/>
      <c r="HI269" s="291"/>
      <c r="HJ269" s="291"/>
      <c r="HK269" s="291"/>
      <c r="HL269" s="291"/>
      <c r="HM269" s="291"/>
      <c r="HN269" s="291"/>
      <c r="HO269" s="291"/>
      <c r="HP269" s="291"/>
      <c r="HQ269" s="291"/>
    </row>
    <row r="270" ht="12.0" customHeight="1">
      <c r="A270" s="281"/>
      <c r="B270" s="292"/>
      <c r="C270" s="283"/>
      <c r="D270" s="284"/>
      <c r="E270" s="285"/>
      <c r="F270" s="286"/>
      <c r="G270" s="287"/>
      <c r="H270" s="288"/>
      <c r="I270" s="283"/>
      <c r="J270" s="289"/>
      <c r="K270" s="289"/>
      <c r="L270" s="289"/>
      <c r="M270" s="289"/>
      <c r="N270" s="289"/>
      <c r="O270" s="289"/>
      <c r="P270" s="52"/>
      <c r="Q270" s="52"/>
      <c r="R270" s="52"/>
      <c r="S270" s="202"/>
      <c r="T270" s="202"/>
      <c r="U270" s="202"/>
      <c r="V270" s="292"/>
      <c r="W270" s="202"/>
      <c r="X270" s="202"/>
      <c r="Y270" s="202"/>
      <c r="Z270" s="291"/>
      <c r="AA270" s="202"/>
      <c r="AB270" s="202"/>
      <c r="AC270" s="202"/>
      <c r="AD270" s="291"/>
      <c r="AE270" s="202"/>
      <c r="AF270" s="202"/>
      <c r="AG270" s="202"/>
      <c r="AH270" s="291"/>
      <c r="AI270" s="202"/>
      <c r="AJ270" s="202"/>
      <c r="AK270" s="202"/>
      <c r="AL270" s="291"/>
      <c r="AM270" s="202"/>
      <c r="AN270" s="202"/>
      <c r="AO270" s="202"/>
      <c r="AP270" s="291"/>
      <c r="AQ270" s="202"/>
      <c r="AR270" s="202"/>
      <c r="AS270" s="202"/>
      <c r="AT270" s="291"/>
      <c r="AU270" s="202"/>
      <c r="AV270" s="202"/>
      <c r="AW270" s="202"/>
      <c r="AX270" s="291"/>
      <c r="AY270" s="202"/>
      <c r="AZ270" s="202"/>
      <c r="BA270" s="202"/>
      <c r="BB270" s="291"/>
      <c r="BC270" s="202"/>
      <c r="BD270" s="202"/>
      <c r="BE270" s="202"/>
      <c r="BF270" s="291"/>
      <c r="BG270" s="202"/>
      <c r="BH270" s="202"/>
      <c r="BI270" s="202"/>
      <c r="BJ270" s="291"/>
      <c r="BK270" s="291"/>
      <c r="BL270" s="291"/>
      <c r="BM270" s="291"/>
      <c r="BN270" s="291"/>
      <c r="BO270" s="291"/>
      <c r="BP270" s="291"/>
      <c r="BQ270" s="291"/>
      <c r="BR270" s="291"/>
      <c r="BS270" s="291"/>
      <c r="BT270" s="291"/>
      <c r="BU270" s="291"/>
      <c r="BV270" s="291"/>
      <c r="BW270" s="291"/>
      <c r="BX270" s="291"/>
      <c r="BY270" s="291"/>
      <c r="BZ270" s="291"/>
      <c r="CA270" s="291"/>
      <c r="CB270" s="291"/>
      <c r="CC270" s="291"/>
      <c r="CD270" s="291"/>
      <c r="CE270" s="291"/>
      <c r="CF270" s="291"/>
      <c r="CG270" s="291"/>
      <c r="CH270" s="291"/>
      <c r="CI270" s="291"/>
      <c r="CJ270" s="291"/>
      <c r="CK270" s="291"/>
      <c r="CL270" s="291"/>
      <c r="CM270" s="291"/>
      <c r="CN270" s="291"/>
      <c r="CO270" s="291"/>
      <c r="CP270" s="291"/>
      <c r="CQ270" s="291"/>
      <c r="CR270" s="291"/>
      <c r="CS270" s="291"/>
      <c r="CT270" s="291"/>
      <c r="CU270" s="291"/>
      <c r="CV270" s="291"/>
      <c r="CW270" s="291"/>
      <c r="CX270" s="291"/>
      <c r="CY270" s="291"/>
      <c r="CZ270" s="291"/>
      <c r="DA270" s="291"/>
      <c r="DB270" s="291"/>
      <c r="DC270" s="291"/>
      <c r="DD270" s="291"/>
      <c r="DE270" s="291"/>
      <c r="DF270" s="291"/>
      <c r="DG270" s="291"/>
      <c r="DH270" s="291"/>
      <c r="DI270" s="291"/>
      <c r="DJ270" s="291"/>
      <c r="DK270" s="291"/>
      <c r="DL270" s="291"/>
      <c r="DM270" s="291"/>
      <c r="DN270" s="291"/>
      <c r="DO270" s="291"/>
      <c r="DP270" s="291"/>
      <c r="DQ270" s="291"/>
      <c r="DR270" s="291"/>
      <c r="DS270" s="291"/>
      <c r="DT270" s="291"/>
      <c r="DU270" s="291"/>
      <c r="DV270" s="291"/>
      <c r="DW270" s="291"/>
      <c r="DX270" s="291"/>
      <c r="DY270" s="291"/>
      <c r="DZ270" s="291"/>
      <c r="EA270" s="291"/>
      <c r="EB270" s="291"/>
      <c r="EC270" s="291"/>
      <c r="ED270" s="291"/>
      <c r="EE270" s="291"/>
      <c r="EF270" s="291"/>
      <c r="EG270" s="291"/>
      <c r="EH270" s="291"/>
      <c r="EI270" s="291"/>
      <c r="EJ270" s="291"/>
      <c r="EK270" s="291"/>
      <c r="EL270" s="291"/>
      <c r="EM270" s="291"/>
      <c r="EN270" s="291"/>
      <c r="EO270" s="291"/>
      <c r="EP270" s="291"/>
      <c r="EQ270" s="291"/>
      <c r="ER270" s="291"/>
      <c r="ES270" s="291"/>
      <c r="ET270" s="291"/>
      <c r="EU270" s="291"/>
      <c r="EV270" s="291"/>
      <c r="EW270" s="291"/>
      <c r="EX270" s="291"/>
      <c r="EY270" s="291"/>
      <c r="EZ270" s="291"/>
      <c r="FA270" s="291"/>
      <c r="FB270" s="291"/>
      <c r="FC270" s="291"/>
      <c r="FD270" s="291"/>
      <c r="FE270" s="291"/>
      <c r="FF270" s="291"/>
      <c r="FG270" s="291"/>
      <c r="FH270" s="291"/>
      <c r="FI270" s="291"/>
      <c r="FJ270" s="291"/>
      <c r="FK270" s="291"/>
      <c r="FL270" s="291"/>
      <c r="FM270" s="291"/>
      <c r="FN270" s="291"/>
      <c r="FO270" s="291"/>
      <c r="FP270" s="291"/>
      <c r="FQ270" s="291"/>
      <c r="FR270" s="291"/>
      <c r="FS270" s="291"/>
      <c r="FT270" s="291"/>
      <c r="FU270" s="291"/>
      <c r="FV270" s="291"/>
      <c r="FW270" s="291"/>
      <c r="FX270" s="291"/>
      <c r="FY270" s="291"/>
      <c r="FZ270" s="291"/>
      <c r="GA270" s="291"/>
      <c r="GB270" s="291"/>
      <c r="GC270" s="291"/>
      <c r="GD270" s="291"/>
      <c r="GE270" s="291"/>
      <c r="GF270" s="291"/>
      <c r="GG270" s="291"/>
      <c r="GH270" s="291"/>
      <c r="GI270" s="291"/>
      <c r="GJ270" s="291"/>
      <c r="GK270" s="291"/>
      <c r="GL270" s="291"/>
      <c r="GM270" s="291"/>
      <c r="GN270" s="291"/>
      <c r="GO270" s="291"/>
      <c r="GP270" s="291"/>
      <c r="GQ270" s="291"/>
      <c r="GR270" s="291"/>
      <c r="GS270" s="291"/>
      <c r="GT270" s="291"/>
      <c r="GU270" s="291"/>
      <c r="GV270" s="291"/>
      <c r="GW270" s="291"/>
      <c r="GX270" s="291"/>
      <c r="GY270" s="291"/>
      <c r="GZ270" s="291"/>
      <c r="HA270" s="291"/>
      <c r="HB270" s="291"/>
      <c r="HC270" s="291"/>
      <c r="HD270" s="291"/>
      <c r="HE270" s="291"/>
      <c r="HF270" s="291"/>
      <c r="HG270" s="291"/>
      <c r="HH270" s="291"/>
      <c r="HI270" s="291"/>
      <c r="HJ270" s="291"/>
      <c r="HK270" s="291"/>
      <c r="HL270" s="291"/>
      <c r="HM270" s="291"/>
      <c r="HN270" s="291"/>
      <c r="HO270" s="291"/>
      <c r="HP270" s="291"/>
      <c r="HQ270" s="291"/>
    </row>
    <row r="271" ht="12.0" customHeight="1">
      <c r="A271" s="281"/>
      <c r="B271" s="292"/>
      <c r="C271" s="283"/>
      <c r="D271" s="284"/>
      <c r="E271" s="285"/>
      <c r="F271" s="286"/>
      <c r="G271" s="287"/>
      <c r="H271" s="288"/>
      <c r="I271" s="283"/>
      <c r="J271" s="289"/>
      <c r="K271" s="289"/>
      <c r="L271" s="289"/>
      <c r="M271" s="289"/>
      <c r="N271" s="289"/>
      <c r="O271" s="289"/>
      <c r="P271" s="52"/>
      <c r="Q271" s="52"/>
      <c r="R271" s="52"/>
      <c r="S271" s="202"/>
      <c r="T271" s="202"/>
      <c r="U271" s="202"/>
      <c r="V271" s="292"/>
      <c r="W271" s="202"/>
      <c r="X271" s="202"/>
      <c r="Y271" s="202"/>
      <c r="Z271" s="291"/>
      <c r="AA271" s="202"/>
      <c r="AB271" s="202"/>
      <c r="AC271" s="202"/>
      <c r="AD271" s="291"/>
      <c r="AE271" s="202"/>
      <c r="AF271" s="202"/>
      <c r="AG271" s="202"/>
      <c r="AH271" s="291"/>
      <c r="AI271" s="202"/>
      <c r="AJ271" s="202"/>
      <c r="AK271" s="202"/>
      <c r="AL271" s="291"/>
      <c r="AM271" s="202"/>
      <c r="AN271" s="202"/>
      <c r="AO271" s="202"/>
      <c r="AP271" s="291"/>
      <c r="AQ271" s="202"/>
      <c r="AR271" s="202"/>
      <c r="AS271" s="202"/>
      <c r="AT271" s="291"/>
      <c r="AU271" s="202"/>
      <c r="AV271" s="202"/>
      <c r="AW271" s="202"/>
      <c r="AX271" s="291"/>
      <c r="AY271" s="202"/>
      <c r="AZ271" s="202"/>
      <c r="BA271" s="202"/>
      <c r="BB271" s="291"/>
      <c r="BC271" s="202"/>
      <c r="BD271" s="202"/>
      <c r="BE271" s="202"/>
      <c r="BF271" s="291"/>
      <c r="BG271" s="202"/>
      <c r="BH271" s="202"/>
      <c r="BI271" s="202"/>
      <c r="BJ271" s="291"/>
      <c r="BK271" s="291"/>
      <c r="BL271" s="291"/>
      <c r="BM271" s="291"/>
      <c r="BN271" s="291"/>
      <c r="BO271" s="291"/>
      <c r="BP271" s="291"/>
      <c r="BQ271" s="291"/>
      <c r="BR271" s="291"/>
      <c r="BS271" s="291"/>
      <c r="BT271" s="291"/>
      <c r="BU271" s="291"/>
      <c r="BV271" s="291"/>
      <c r="BW271" s="291"/>
      <c r="BX271" s="291"/>
      <c r="BY271" s="291"/>
      <c r="BZ271" s="291"/>
      <c r="CA271" s="291"/>
      <c r="CB271" s="291"/>
      <c r="CC271" s="291"/>
      <c r="CD271" s="291"/>
      <c r="CE271" s="291"/>
      <c r="CF271" s="291"/>
      <c r="CG271" s="291"/>
      <c r="CH271" s="291"/>
      <c r="CI271" s="291"/>
      <c r="CJ271" s="291"/>
      <c r="CK271" s="291"/>
      <c r="CL271" s="291"/>
      <c r="CM271" s="291"/>
      <c r="CN271" s="291"/>
      <c r="CO271" s="291"/>
      <c r="CP271" s="291"/>
      <c r="CQ271" s="291"/>
      <c r="CR271" s="291"/>
      <c r="CS271" s="291"/>
      <c r="CT271" s="291"/>
      <c r="CU271" s="291"/>
      <c r="CV271" s="291"/>
      <c r="CW271" s="291"/>
      <c r="CX271" s="291"/>
      <c r="CY271" s="291"/>
      <c r="CZ271" s="291"/>
      <c r="DA271" s="291"/>
      <c r="DB271" s="291"/>
      <c r="DC271" s="291"/>
      <c r="DD271" s="291"/>
      <c r="DE271" s="291"/>
      <c r="DF271" s="291"/>
      <c r="DG271" s="291"/>
      <c r="DH271" s="291"/>
      <c r="DI271" s="291"/>
      <c r="DJ271" s="291"/>
      <c r="DK271" s="291"/>
      <c r="DL271" s="291"/>
      <c r="DM271" s="291"/>
      <c r="DN271" s="291"/>
      <c r="DO271" s="291"/>
      <c r="DP271" s="291"/>
      <c r="DQ271" s="291"/>
      <c r="DR271" s="291"/>
      <c r="DS271" s="291"/>
      <c r="DT271" s="291"/>
      <c r="DU271" s="291"/>
      <c r="DV271" s="291"/>
      <c r="DW271" s="291"/>
      <c r="DX271" s="291"/>
      <c r="DY271" s="291"/>
      <c r="DZ271" s="291"/>
      <c r="EA271" s="291"/>
      <c r="EB271" s="291"/>
      <c r="EC271" s="291"/>
      <c r="ED271" s="291"/>
      <c r="EE271" s="291"/>
      <c r="EF271" s="291"/>
      <c r="EG271" s="291"/>
      <c r="EH271" s="291"/>
      <c r="EI271" s="291"/>
      <c r="EJ271" s="291"/>
      <c r="EK271" s="291"/>
      <c r="EL271" s="291"/>
      <c r="EM271" s="291"/>
      <c r="EN271" s="291"/>
      <c r="EO271" s="291"/>
      <c r="EP271" s="291"/>
      <c r="EQ271" s="291"/>
      <c r="ER271" s="291"/>
      <c r="ES271" s="291"/>
      <c r="ET271" s="291"/>
      <c r="EU271" s="291"/>
      <c r="EV271" s="291"/>
      <c r="EW271" s="291"/>
      <c r="EX271" s="291"/>
      <c r="EY271" s="291"/>
      <c r="EZ271" s="291"/>
      <c r="FA271" s="291"/>
      <c r="FB271" s="291"/>
      <c r="FC271" s="291"/>
      <c r="FD271" s="291"/>
      <c r="FE271" s="291"/>
      <c r="FF271" s="291"/>
      <c r="FG271" s="291"/>
      <c r="FH271" s="291"/>
      <c r="FI271" s="291"/>
      <c r="FJ271" s="291"/>
      <c r="FK271" s="291"/>
      <c r="FL271" s="291"/>
      <c r="FM271" s="291"/>
      <c r="FN271" s="291"/>
      <c r="FO271" s="291"/>
      <c r="FP271" s="291"/>
      <c r="FQ271" s="291"/>
      <c r="FR271" s="291"/>
      <c r="FS271" s="291"/>
      <c r="FT271" s="291"/>
      <c r="FU271" s="291"/>
      <c r="FV271" s="291"/>
      <c r="FW271" s="291"/>
      <c r="FX271" s="291"/>
      <c r="FY271" s="291"/>
      <c r="FZ271" s="291"/>
      <c r="GA271" s="291"/>
      <c r="GB271" s="291"/>
      <c r="GC271" s="291"/>
      <c r="GD271" s="291"/>
      <c r="GE271" s="291"/>
      <c r="GF271" s="291"/>
      <c r="GG271" s="291"/>
      <c r="GH271" s="291"/>
      <c r="GI271" s="291"/>
      <c r="GJ271" s="291"/>
      <c r="GK271" s="291"/>
      <c r="GL271" s="291"/>
      <c r="GM271" s="291"/>
      <c r="GN271" s="291"/>
      <c r="GO271" s="291"/>
      <c r="GP271" s="291"/>
      <c r="GQ271" s="291"/>
      <c r="GR271" s="291"/>
      <c r="GS271" s="291"/>
      <c r="GT271" s="291"/>
      <c r="GU271" s="291"/>
      <c r="GV271" s="291"/>
      <c r="GW271" s="291"/>
      <c r="GX271" s="291"/>
      <c r="GY271" s="291"/>
      <c r="GZ271" s="291"/>
      <c r="HA271" s="291"/>
      <c r="HB271" s="291"/>
      <c r="HC271" s="291"/>
      <c r="HD271" s="291"/>
      <c r="HE271" s="291"/>
      <c r="HF271" s="291"/>
      <c r="HG271" s="291"/>
      <c r="HH271" s="291"/>
      <c r="HI271" s="291"/>
      <c r="HJ271" s="291"/>
      <c r="HK271" s="291"/>
      <c r="HL271" s="291"/>
      <c r="HM271" s="291"/>
      <c r="HN271" s="291"/>
      <c r="HO271" s="291"/>
      <c r="HP271" s="291"/>
      <c r="HQ271" s="291"/>
    </row>
    <row r="272" ht="12.0" customHeight="1">
      <c r="A272" s="281"/>
      <c r="B272" s="292"/>
      <c r="C272" s="283"/>
      <c r="D272" s="284"/>
      <c r="E272" s="285"/>
      <c r="F272" s="286"/>
      <c r="G272" s="287"/>
      <c r="H272" s="288"/>
      <c r="I272" s="283"/>
      <c r="J272" s="289"/>
      <c r="K272" s="289"/>
      <c r="L272" s="289"/>
      <c r="M272" s="289"/>
      <c r="N272" s="289"/>
      <c r="O272" s="289"/>
      <c r="P272" s="52"/>
      <c r="Q272" s="52"/>
      <c r="R272" s="52"/>
      <c r="S272" s="202"/>
      <c r="T272" s="202"/>
      <c r="U272" s="202"/>
      <c r="V272" s="292"/>
      <c r="W272" s="202"/>
      <c r="X272" s="202"/>
      <c r="Y272" s="202"/>
      <c r="Z272" s="291"/>
      <c r="AA272" s="202"/>
      <c r="AB272" s="202"/>
      <c r="AC272" s="202"/>
      <c r="AD272" s="291"/>
      <c r="AE272" s="202"/>
      <c r="AF272" s="202"/>
      <c r="AG272" s="202"/>
      <c r="AH272" s="291"/>
      <c r="AI272" s="202"/>
      <c r="AJ272" s="202"/>
      <c r="AK272" s="202"/>
      <c r="AL272" s="291"/>
      <c r="AM272" s="202"/>
      <c r="AN272" s="202"/>
      <c r="AO272" s="202"/>
      <c r="AP272" s="291"/>
      <c r="AQ272" s="202"/>
      <c r="AR272" s="202"/>
      <c r="AS272" s="202"/>
      <c r="AT272" s="291"/>
      <c r="AU272" s="202"/>
      <c r="AV272" s="202"/>
      <c r="AW272" s="202"/>
      <c r="AX272" s="291"/>
      <c r="AY272" s="202"/>
      <c r="AZ272" s="202"/>
      <c r="BA272" s="202"/>
      <c r="BB272" s="291"/>
      <c r="BC272" s="202"/>
      <c r="BD272" s="202"/>
      <c r="BE272" s="202"/>
      <c r="BF272" s="291"/>
      <c r="BG272" s="202"/>
      <c r="BH272" s="202"/>
      <c r="BI272" s="202"/>
      <c r="BJ272" s="291"/>
      <c r="BK272" s="291"/>
      <c r="BL272" s="291"/>
      <c r="BM272" s="291"/>
      <c r="BN272" s="291"/>
      <c r="BO272" s="291"/>
      <c r="BP272" s="291"/>
      <c r="BQ272" s="291"/>
      <c r="BR272" s="291"/>
      <c r="BS272" s="291"/>
      <c r="BT272" s="291"/>
      <c r="BU272" s="291"/>
      <c r="BV272" s="291"/>
      <c r="BW272" s="291"/>
      <c r="BX272" s="291"/>
      <c r="BY272" s="291"/>
      <c r="BZ272" s="291"/>
      <c r="CA272" s="291"/>
      <c r="CB272" s="291"/>
      <c r="CC272" s="291"/>
      <c r="CD272" s="291"/>
      <c r="CE272" s="291"/>
      <c r="CF272" s="291"/>
      <c r="CG272" s="291"/>
      <c r="CH272" s="291"/>
      <c r="CI272" s="291"/>
      <c r="CJ272" s="291"/>
      <c r="CK272" s="291"/>
      <c r="CL272" s="291"/>
      <c r="CM272" s="291"/>
      <c r="CN272" s="291"/>
      <c r="CO272" s="291"/>
      <c r="CP272" s="291"/>
      <c r="CQ272" s="291"/>
      <c r="CR272" s="291"/>
      <c r="CS272" s="291"/>
      <c r="CT272" s="291"/>
      <c r="CU272" s="291"/>
      <c r="CV272" s="291"/>
      <c r="CW272" s="291"/>
      <c r="CX272" s="291"/>
      <c r="CY272" s="291"/>
      <c r="CZ272" s="291"/>
      <c r="DA272" s="291"/>
      <c r="DB272" s="291"/>
      <c r="DC272" s="291"/>
      <c r="DD272" s="291"/>
      <c r="DE272" s="291"/>
      <c r="DF272" s="291"/>
      <c r="DG272" s="291"/>
      <c r="DH272" s="291"/>
      <c r="DI272" s="291"/>
      <c r="DJ272" s="291"/>
      <c r="DK272" s="291"/>
      <c r="DL272" s="291"/>
      <c r="DM272" s="291"/>
      <c r="DN272" s="291"/>
      <c r="DO272" s="291"/>
      <c r="DP272" s="291"/>
      <c r="DQ272" s="291"/>
      <c r="DR272" s="291"/>
      <c r="DS272" s="291"/>
      <c r="DT272" s="291"/>
      <c r="DU272" s="291"/>
      <c r="DV272" s="291"/>
      <c r="DW272" s="291"/>
      <c r="DX272" s="291"/>
      <c r="DY272" s="291"/>
      <c r="DZ272" s="291"/>
      <c r="EA272" s="291"/>
      <c r="EB272" s="291"/>
      <c r="EC272" s="291"/>
      <c r="ED272" s="291"/>
      <c r="EE272" s="291"/>
      <c r="EF272" s="291"/>
      <c r="EG272" s="291"/>
      <c r="EH272" s="291"/>
      <c r="EI272" s="291"/>
      <c r="EJ272" s="291"/>
      <c r="EK272" s="291"/>
      <c r="EL272" s="291"/>
      <c r="EM272" s="291"/>
      <c r="EN272" s="291"/>
      <c r="EO272" s="291"/>
      <c r="EP272" s="291"/>
      <c r="EQ272" s="291"/>
      <c r="ER272" s="291"/>
      <c r="ES272" s="291"/>
      <c r="ET272" s="291"/>
      <c r="EU272" s="291"/>
      <c r="EV272" s="291"/>
      <c r="EW272" s="291"/>
      <c r="EX272" s="291"/>
      <c r="EY272" s="291"/>
      <c r="EZ272" s="291"/>
      <c r="FA272" s="291"/>
      <c r="FB272" s="291"/>
      <c r="FC272" s="291"/>
      <c r="FD272" s="291"/>
      <c r="FE272" s="291"/>
      <c r="FF272" s="291"/>
      <c r="FG272" s="291"/>
      <c r="FH272" s="291"/>
      <c r="FI272" s="291"/>
      <c r="FJ272" s="291"/>
      <c r="FK272" s="291"/>
      <c r="FL272" s="291"/>
      <c r="FM272" s="291"/>
      <c r="FN272" s="291"/>
      <c r="FO272" s="291"/>
      <c r="FP272" s="291"/>
      <c r="FQ272" s="291"/>
      <c r="FR272" s="291"/>
      <c r="FS272" s="291"/>
      <c r="FT272" s="291"/>
      <c r="FU272" s="291"/>
      <c r="FV272" s="291"/>
      <c r="FW272" s="291"/>
      <c r="FX272" s="291"/>
      <c r="FY272" s="291"/>
      <c r="FZ272" s="291"/>
      <c r="GA272" s="291"/>
      <c r="GB272" s="291"/>
      <c r="GC272" s="291"/>
      <c r="GD272" s="291"/>
      <c r="GE272" s="291"/>
      <c r="GF272" s="291"/>
      <c r="GG272" s="291"/>
      <c r="GH272" s="291"/>
      <c r="GI272" s="291"/>
      <c r="GJ272" s="291"/>
      <c r="GK272" s="291"/>
      <c r="GL272" s="291"/>
      <c r="GM272" s="291"/>
      <c r="GN272" s="291"/>
      <c r="GO272" s="291"/>
      <c r="GP272" s="291"/>
      <c r="GQ272" s="291"/>
      <c r="GR272" s="291"/>
      <c r="GS272" s="291"/>
      <c r="GT272" s="291"/>
      <c r="GU272" s="291"/>
      <c r="GV272" s="291"/>
      <c r="GW272" s="291"/>
      <c r="GX272" s="291"/>
      <c r="GY272" s="291"/>
      <c r="GZ272" s="291"/>
      <c r="HA272" s="291"/>
      <c r="HB272" s="291"/>
      <c r="HC272" s="291"/>
      <c r="HD272" s="291"/>
      <c r="HE272" s="291"/>
      <c r="HF272" s="291"/>
      <c r="HG272" s="291"/>
      <c r="HH272" s="291"/>
      <c r="HI272" s="291"/>
      <c r="HJ272" s="291"/>
      <c r="HK272" s="291"/>
      <c r="HL272" s="291"/>
      <c r="HM272" s="291"/>
      <c r="HN272" s="291"/>
      <c r="HO272" s="291"/>
      <c r="HP272" s="291"/>
      <c r="HQ272" s="291"/>
    </row>
    <row r="273" ht="12.0" customHeight="1">
      <c r="A273" s="281"/>
      <c r="B273" s="292"/>
      <c r="C273" s="283"/>
      <c r="D273" s="284"/>
      <c r="E273" s="285"/>
      <c r="F273" s="286"/>
      <c r="G273" s="287"/>
      <c r="H273" s="288"/>
      <c r="I273" s="283"/>
      <c r="J273" s="289"/>
      <c r="K273" s="289"/>
      <c r="L273" s="289"/>
      <c r="M273" s="289"/>
      <c r="N273" s="289"/>
      <c r="O273" s="289"/>
      <c r="P273" s="52"/>
      <c r="Q273" s="52"/>
      <c r="R273" s="52"/>
      <c r="S273" s="202"/>
      <c r="T273" s="202"/>
      <c r="U273" s="202"/>
      <c r="V273" s="292"/>
      <c r="W273" s="202"/>
      <c r="X273" s="202"/>
      <c r="Y273" s="202"/>
      <c r="Z273" s="291"/>
      <c r="AA273" s="202"/>
      <c r="AB273" s="202"/>
      <c r="AC273" s="202"/>
      <c r="AD273" s="291"/>
      <c r="AE273" s="202"/>
      <c r="AF273" s="202"/>
      <c r="AG273" s="202"/>
      <c r="AH273" s="291"/>
      <c r="AI273" s="202"/>
      <c r="AJ273" s="202"/>
      <c r="AK273" s="202"/>
      <c r="AL273" s="291"/>
      <c r="AM273" s="202"/>
      <c r="AN273" s="202"/>
      <c r="AO273" s="202"/>
      <c r="AP273" s="291"/>
      <c r="AQ273" s="202"/>
      <c r="AR273" s="202"/>
      <c r="AS273" s="202"/>
      <c r="AT273" s="291"/>
      <c r="AU273" s="202"/>
      <c r="AV273" s="202"/>
      <c r="AW273" s="202"/>
      <c r="AX273" s="291"/>
      <c r="AY273" s="202"/>
      <c r="AZ273" s="202"/>
      <c r="BA273" s="202"/>
      <c r="BB273" s="291"/>
      <c r="BC273" s="202"/>
      <c r="BD273" s="202"/>
      <c r="BE273" s="202"/>
      <c r="BF273" s="291"/>
      <c r="BG273" s="202"/>
      <c r="BH273" s="202"/>
      <c r="BI273" s="202"/>
      <c r="BJ273" s="291"/>
      <c r="BK273" s="291"/>
      <c r="BL273" s="291"/>
      <c r="BM273" s="291"/>
      <c r="BN273" s="291"/>
      <c r="BO273" s="291"/>
      <c r="BP273" s="291"/>
      <c r="BQ273" s="291"/>
      <c r="BR273" s="291"/>
      <c r="BS273" s="291"/>
      <c r="BT273" s="291"/>
      <c r="BU273" s="291"/>
      <c r="BV273" s="291"/>
      <c r="BW273" s="291"/>
      <c r="BX273" s="291"/>
      <c r="BY273" s="291"/>
      <c r="BZ273" s="291"/>
      <c r="CA273" s="291"/>
      <c r="CB273" s="291"/>
      <c r="CC273" s="291"/>
      <c r="CD273" s="291"/>
      <c r="CE273" s="291"/>
      <c r="CF273" s="291"/>
      <c r="CG273" s="291"/>
      <c r="CH273" s="291"/>
      <c r="CI273" s="291"/>
      <c r="CJ273" s="291"/>
      <c r="CK273" s="291"/>
      <c r="CL273" s="291"/>
      <c r="CM273" s="291"/>
      <c r="CN273" s="291"/>
      <c r="CO273" s="291"/>
      <c r="CP273" s="291"/>
      <c r="CQ273" s="291"/>
      <c r="CR273" s="291"/>
      <c r="CS273" s="291"/>
      <c r="CT273" s="291"/>
      <c r="CU273" s="291"/>
      <c r="CV273" s="291"/>
      <c r="CW273" s="291"/>
      <c r="CX273" s="291"/>
      <c r="CY273" s="291"/>
      <c r="CZ273" s="291"/>
      <c r="DA273" s="291"/>
      <c r="DB273" s="291"/>
      <c r="DC273" s="291"/>
      <c r="DD273" s="291"/>
      <c r="DE273" s="291"/>
      <c r="DF273" s="291"/>
      <c r="DG273" s="291"/>
      <c r="DH273" s="291"/>
      <c r="DI273" s="291"/>
      <c r="DJ273" s="291"/>
      <c r="DK273" s="291"/>
      <c r="DL273" s="291"/>
      <c r="DM273" s="291"/>
      <c r="DN273" s="291"/>
      <c r="DO273" s="291"/>
      <c r="DP273" s="291"/>
      <c r="DQ273" s="291"/>
      <c r="DR273" s="291"/>
      <c r="DS273" s="291"/>
      <c r="DT273" s="291"/>
      <c r="DU273" s="291"/>
      <c r="DV273" s="291"/>
      <c r="DW273" s="291"/>
      <c r="DX273" s="291"/>
      <c r="DY273" s="291"/>
      <c r="DZ273" s="291"/>
      <c r="EA273" s="291"/>
      <c r="EB273" s="291"/>
      <c r="EC273" s="291"/>
      <c r="ED273" s="291"/>
      <c r="EE273" s="291"/>
      <c r="EF273" s="291"/>
      <c r="EG273" s="291"/>
      <c r="EH273" s="291"/>
      <c r="EI273" s="291"/>
      <c r="EJ273" s="291"/>
      <c r="EK273" s="291"/>
      <c r="EL273" s="291"/>
      <c r="EM273" s="291"/>
      <c r="EN273" s="291"/>
      <c r="EO273" s="291"/>
      <c r="EP273" s="291"/>
      <c r="EQ273" s="291"/>
      <c r="ER273" s="291"/>
      <c r="ES273" s="291"/>
      <c r="ET273" s="291"/>
      <c r="EU273" s="291"/>
      <c r="EV273" s="291"/>
      <c r="EW273" s="291"/>
      <c r="EX273" s="291"/>
      <c r="EY273" s="291"/>
      <c r="EZ273" s="291"/>
      <c r="FA273" s="291"/>
      <c r="FB273" s="291"/>
      <c r="FC273" s="291"/>
      <c r="FD273" s="291"/>
      <c r="FE273" s="291"/>
      <c r="FF273" s="291"/>
      <c r="FG273" s="291"/>
      <c r="FH273" s="291"/>
      <c r="FI273" s="291"/>
      <c r="FJ273" s="291"/>
      <c r="FK273" s="291"/>
      <c r="FL273" s="291"/>
      <c r="FM273" s="291"/>
      <c r="FN273" s="291"/>
      <c r="FO273" s="291"/>
      <c r="FP273" s="291"/>
      <c r="FQ273" s="291"/>
      <c r="FR273" s="291"/>
      <c r="FS273" s="291"/>
      <c r="FT273" s="291"/>
      <c r="FU273" s="291"/>
      <c r="FV273" s="291"/>
      <c r="FW273" s="291"/>
      <c r="FX273" s="291"/>
      <c r="FY273" s="291"/>
      <c r="FZ273" s="291"/>
      <c r="GA273" s="291"/>
      <c r="GB273" s="291"/>
      <c r="GC273" s="291"/>
      <c r="GD273" s="291"/>
      <c r="GE273" s="291"/>
      <c r="GF273" s="291"/>
      <c r="GG273" s="291"/>
      <c r="GH273" s="291"/>
      <c r="GI273" s="291"/>
      <c r="GJ273" s="291"/>
      <c r="GK273" s="291"/>
      <c r="GL273" s="291"/>
      <c r="GM273" s="291"/>
      <c r="GN273" s="291"/>
      <c r="GO273" s="291"/>
      <c r="GP273" s="291"/>
      <c r="GQ273" s="291"/>
      <c r="GR273" s="291"/>
      <c r="GS273" s="291"/>
      <c r="GT273" s="291"/>
      <c r="GU273" s="291"/>
      <c r="GV273" s="291"/>
      <c r="GW273" s="291"/>
      <c r="GX273" s="291"/>
      <c r="GY273" s="291"/>
      <c r="GZ273" s="291"/>
      <c r="HA273" s="291"/>
      <c r="HB273" s="291"/>
      <c r="HC273" s="291"/>
      <c r="HD273" s="291"/>
      <c r="HE273" s="291"/>
      <c r="HF273" s="291"/>
      <c r="HG273" s="291"/>
      <c r="HH273" s="291"/>
      <c r="HI273" s="291"/>
      <c r="HJ273" s="291"/>
      <c r="HK273" s="291"/>
      <c r="HL273" s="291"/>
      <c r="HM273" s="291"/>
      <c r="HN273" s="291"/>
      <c r="HO273" s="291"/>
      <c r="HP273" s="291"/>
      <c r="HQ273" s="291"/>
    </row>
    <row r="274" ht="12.0" customHeight="1">
      <c r="A274" s="281"/>
      <c r="B274" s="292"/>
      <c r="C274" s="283"/>
      <c r="D274" s="284"/>
      <c r="E274" s="285"/>
      <c r="F274" s="286"/>
      <c r="G274" s="287"/>
      <c r="H274" s="288"/>
      <c r="I274" s="283"/>
      <c r="J274" s="289"/>
      <c r="K274" s="289"/>
      <c r="L274" s="289"/>
      <c r="M274" s="289"/>
      <c r="N274" s="289"/>
      <c r="O274" s="289"/>
      <c r="P274" s="52"/>
      <c r="Q274" s="52"/>
      <c r="R274" s="52"/>
      <c r="S274" s="202"/>
      <c r="T274" s="202"/>
      <c r="U274" s="202"/>
      <c r="V274" s="292"/>
      <c r="W274" s="202"/>
      <c r="X274" s="202"/>
      <c r="Y274" s="202"/>
      <c r="Z274" s="291"/>
      <c r="AA274" s="202"/>
      <c r="AB274" s="202"/>
      <c r="AC274" s="202"/>
      <c r="AD274" s="291"/>
      <c r="AE274" s="202"/>
      <c r="AF274" s="202"/>
      <c r="AG274" s="202"/>
      <c r="AH274" s="291"/>
      <c r="AI274" s="202"/>
      <c r="AJ274" s="202"/>
      <c r="AK274" s="202"/>
      <c r="AL274" s="291"/>
      <c r="AM274" s="202"/>
      <c r="AN274" s="202"/>
      <c r="AO274" s="202"/>
      <c r="AP274" s="291"/>
      <c r="AQ274" s="202"/>
      <c r="AR274" s="202"/>
      <c r="AS274" s="202"/>
      <c r="AT274" s="291"/>
      <c r="AU274" s="202"/>
      <c r="AV274" s="202"/>
      <c r="AW274" s="202"/>
      <c r="AX274" s="291"/>
      <c r="AY274" s="202"/>
      <c r="AZ274" s="202"/>
      <c r="BA274" s="202"/>
      <c r="BB274" s="291"/>
      <c r="BC274" s="202"/>
      <c r="BD274" s="202"/>
      <c r="BE274" s="202"/>
      <c r="BF274" s="291"/>
      <c r="BG274" s="202"/>
      <c r="BH274" s="202"/>
      <c r="BI274" s="202"/>
      <c r="BJ274" s="291"/>
      <c r="BK274" s="291"/>
      <c r="BL274" s="291"/>
      <c r="BM274" s="291"/>
      <c r="BN274" s="291"/>
      <c r="BO274" s="291"/>
      <c r="BP274" s="291"/>
      <c r="BQ274" s="291"/>
      <c r="BR274" s="291"/>
      <c r="BS274" s="291"/>
      <c r="BT274" s="291"/>
      <c r="BU274" s="291"/>
      <c r="BV274" s="291"/>
      <c r="BW274" s="291"/>
      <c r="BX274" s="291"/>
      <c r="BY274" s="291"/>
      <c r="BZ274" s="291"/>
      <c r="CA274" s="291"/>
      <c r="CB274" s="291"/>
      <c r="CC274" s="291"/>
      <c r="CD274" s="291"/>
      <c r="CE274" s="291"/>
      <c r="CF274" s="291"/>
      <c r="CG274" s="291"/>
      <c r="CH274" s="291"/>
      <c r="CI274" s="291"/>
      <c r="CJ274" s="291"/>
      <c r="CK274" s="291"/>
      <c r="CL274" s="291"/>
      <c r="CM274" s="291"/>
      <c r="CN274" s="291"/>
      <c r="CO274" s="291"/>
      <c r="CP274" s="291"/>
      <c r="CQ274" s="291"/>
      <c r="CR274" s="291"/>
      <c r="CS274" s="291"/>
      <c r="CT274" s="291"/>
      <c r="CU274" s="291"/>
      <c r="CV274" s="291"/>
      <c r="CW274" s="291"/>
      <c r="CX274" s="291"/>
      <c r="CY274" s="291"/>
      <c r="CZ274" s="291"/>
      <c r="DA274" s="291"/>
      <c r="DB274" s="291"/>
      <c r="DC274" s="291"/>
      <c r="DD274" s="291"/>
      <c r="DE274" s="291"/>
      <c r="DF274" s="291"/>
      <c r="DG274" s="291"/>
      <c r="DH274" s="291"/>
      <c r="DI274" s="291"/>
      <c r="DJ274" s="291"/>
      <c r="DK274" s="291"/>
      <c r="DL274" s="291"/>
      <c r="DM274" s="291"/>
      <c r="DN274" s="291"/>
      <c r="DO274" s="291"/>
      <c r="DP274" s="291"/>
      <c r="DQ274" s="291"/>
      <c r="DR274" s="291"/>
      <c r="DS274" s="291"/>
      <c r="DT274" s="291"/>
      <c r="DU274" s="291"/>
      <c r="DV274" s="291"/>
      <c r="DW274" s="291"/>
      <c r="DX274" s="291"/>
      <c r="DY274" s="291"/>
      <c r="DZ274" s="291"/>
      <c r="EA274" s="291"/>
      <c r="EB274" s="291"/>
      <c r="EC274" s="291"/>
      <c r="ED274" s="291"/>
      <c r="EE274" s="291"/>
      <c r="EF274" s="291"/>
      <c r="EG274" s="291"/>
      <c r="EH274" s="291"/>
      <c r="EI274" s="291"/>
      <c r="EJ274" s="291"/>
      <c r="EK274" s="291"/>
      <c r="EL274" s="291"/>
      <c r="EM274" s="291"/>
      <c r="EN274" s="291"/>
      <c r="EO274" s="291"/>
      <c r="EP274" s="291"/>
      <c r="EQ274" s="291"/>
      <c r="ER274" s="291"/>
      <c r="ES274" s="291"/>
      <c r="ET274" s="291"/>
      <c r="EU274" s="291"/>
      <c r="EV274" s="291"/>
      <c r="EW274" s="291"/>
      <c r="EX274" s="291"/>
      <c r="EY274" s="291"/>
      <c r="EZ274" s="291"/>
      <c r="FA274" s="291"/>
      <c r="FB274" s="291"/>
      <c r="FC274" s="291"/>
      <c r="FD274" s="291"/>
      <c r="FE274" s="291"/>
      <c r="FF274" s="291"/>
      <c r="FG274" s="291"/>
      <c r="FH274" s="291"/>
      <c r="FI274" s="291"/>
      <c r="FJ274" s="291"/>
      <c r="FK274" s="291"/>
      <c r="FL274" s="291"/>
      <c r="FM274" s="291"/>
      <c r="FN274" s="291"/>
      <c r="FO274" s="291"/>
      <c r="FP274" s="291"/>
      <c r="FQ274" s="291"/>
      <c r="FR274" s="291"/>
      <c r="FS274" s="291"/>
      <c r="FT274" s="291"/>
      <c r="FU274" s="291"/>
      <c r="FV274" s="291"/>
      <c r="FW274" s="291"/>
      <c r="FX274" s="291"/>
      <c r="FY274" s="291"/>
      <c r="FZ274" s="291"/>
      <c r="GA274" s="291"/>
      <c r="GB274" s="291"/>
      <c r="GC274" s="291"/>
      <c r="GD274" s="291"/>
      <c r="GE274" s="291"/>
      <c r="GF274" s="291"/>
      <c r="GG274" s="291"/>
      <c r="GH274" s="291"/>
      <c r="GI274" s="291"/>
      <c r="GJ274" s="291"/>
      <c r="GK274" s="291"/>
      <c r="GL274" s="291"/>
      <c r="GM274" s="291"/>
      <c r="GN274" s="291"/>
      <c r="GO274" s="291"/>
      <c r="GP274" s="291"/>
      <c r="GQ274" s="291"/>
      <c r="GR274" s="291"/>
      <c r="GS274" s="291"/>
      <c r="GT274" s="291"/>
      <c r="GU274" s="291"/>
      <c r="GV274" s="291"/>
      <c r="GW274" s="291"/>
      <c r="GX274" s="291"/>
      <c r="GY274" s="291"/>
      <c r="GZ274" s="291"/>
      <c r="HA274" s="291"/>
      <c r="HB274" s="291"/>
      <c r="HC274" s="291"/>
      <c r="HD274" s="291"/>
      <c r="HE274" s="291"/>
      <c r="HF274" s="291"/>
      <c r="HG274" s="291"/>
      <c r="HH274" s="291"/>
      <c r="HI274" s="291"/>
      <c r="HJ274" s="291"/>
      <c r="HK274" s="291"/>
      <c r="HL274" s="291"/>
      <c r="HM274" s="291"/>
      <c r="HN274" s="291"/>
      <c r="HO274" s="291"/>
      <c r="HP274" s="291"/>
      <c r="HQ274" s="291"/>
    </row>
    <row r="275" ht="12.0" customHeight="1">
      <c r="A275" s="281"/>
      <c r="B275" s="292"/>
      <c r="C275" s="283"/>
      <c r="D275" s="284"/>
      <c r="E275" s="285"/>
      <c r="F275" s="286"/>
      <c r="G275" s="287"/>
      <c r="H275" s="288"/>
      <c r="I275" s="283"/>
      <c r="J275" s="289"/>
      <c r="K275" s="289"/>
      <c r="L275" s="289"/>
      <c r="M275" s="289"/>
      <c r="N275" s="289"/>
      <c r="O275" s="289"/>
      <c r="P275" s="52"/>
      <c r="Q275" s="52"/>
      <c r="R275" s="52"/>
      <c r="S275" s="202"/>
      <c r="T275" s="202"/>
      <c r="U275" s="202"/>
      <c r="V275" s="292"/>
      <c r="W275" s="202"/>
      <c r="X275" s="202"/>
      <c r="Y275" s="202"/>
      <c r="Z275" s="291"/>
      <c r="AA275" s="202"/>
      <c r="AB275" s="202"/>
      <c r="AC275" s="202"/>
      <c r="AD275" s="291"/>
      <c r="AE275" s="202"/>
      <c r="AF275" s="202"/>
      <c r="AG275" s="202"/>
      <c r="AH275" s="291"/>
      <c r="AI275" s="202"/>
      <c r="AJ275" s="202"/>
      <c r="AK275" s="202"/>
      <c r="AL275" s="291"/>
      <c r="AM275" s="202"/>
      <c r="AN275" s="202"/>
      <c r="AO275" s="202"/>
      <c r="AP275" s="291"/>
      <c r="AQ275" s="202"/>
      <c r="AR275" s="202"/>
      <c r="AS275" s="202"/>
      <c r="AT275" s="291"/>
      <c r="AU275" s="202"/>
      <c r="AV275" s="202"/>
      <c r="AW275" s="202"/>
      <c r="AX275" s="291"/>
      <c r="AY275" s="202"/>
      <c r="AZ275" s="202"/>
      <c r="BA275" s="202"/>
      <c r="BB275" s="291"/>
      <c r="BC275" s="202"/>
      <c r="BD275" s="202"/>
      <c r="BE275" s="202"/>
      <c r="BF275" s="291"/>
      <c r="BG275" s="202"/>
      <c r="BH275" s="202"/>
      <c r="BI275" s="202"/>
      <c r="BJ275" s="291"/>
      <c r="BK275" s="291"/>
      <c r="BL275" s="291"/>
      <c r="BM275" s="291"/>
      <c r="BN275" s="291"/>
      <c r="BO275" s="291"/>
      <c r="BP275" s="291"/>
      <c r="BQ275" s="291"/>
      <c r="BR275" s="291"/>
      <c r="BS275" s="291"/>
      <c r="BT275" s="291"/>
      <c r="BU275" s="291"/>
      <c r="BV275" s="291"/>
      <c r="BW275" s="291"/>
      <c r="BX275" s="291"/>
      <c r="BY275" s="291"/>
      <c r="BZ275" s="291"/>
      <c r="CA275" s="291"/>
      <c r="CB275" s="291"/>
      <c r="CC275" s="291"/>
      <c r="CD275" s="291"/>
      <c r="CE275" s="291"/>
      <c r="CF275" s="291"/>
      <c r="CG275" s="291"/>
      <c r="CH275" s="291"/>
      <c r="CI275" s="291"/>
      <c r="CJ275" s="291"/>
      <c r="CK275" s="291"/>
      <c r="CL275" s="291"/>
      <c r="CM275" s="291"/>
      <c r="CN275" s="291"/>
      <c r="CO275" s="291"/>
      <c r="CP275" s="291"/>
      <c r="CQ275" s="291"/>
      <c r="CR275" s="291"/>
      <c r="CS275" s="291"/>
      <c r="CT275" s="291"/>
      <c r="CU275" s="291"/>
      <c r="CV275" s="291"/>
      <c r="CW275" s="291"/>
      <c r="CX275" s="291"/>
      <c r="CY275" s="291"/>
      <c r="CZ275" s="291"/>
      <c r="DA275" s="291"/>
      <c r="DB275" s="291"/>
      <c r="DC275" s="291"/>
      <c r="DD275" s="291"/>
      <c r="DE275" s="291"/>
      <c r="DF275" s="291"/>
      <c r="DG275" s="291"/>
      <c r="DH275" s="291"/>
      <c r="DI275" s="291"/>
      <c r="DJ275" s="291"/>
      <c r="DK275" s="291"/>
      <c r="DL275" s="291"/>
      <c r="DM275" s="291"/>
      <c r="DN275" s="291"/>
      <c r="DO275" s="291"/>
      <c r="DP275" s="291"/>
      <c r="DQ275" s="291"/>
      <c r="DR275" s="291"/>
      <c r="DS275" s="291"/>
      <c r="DT275" s="291"/>
      <c r="DU275" s="291"/>
      <c r="DV275" s="291"/>
      <c r="DW275" s="291"/>
      <c r="DX275" s="291"/>
      <c r="DY275" s="291"/>
      <c r="DZ275" s="291"/>
      <c r="EA275" s="291"/>
      <c r="EB275" s="291"/>
      <c r="EC275" s="291"/>
      <c r="ED275" s="291"/>
      <c r="EE275" s="291"/>
      <c r="EF275" s="291"/>
      <c r="EG275" s="291"/>
      <c r="EH275" s="291"/>
      <c r="EI275" s="291"/>
      <c r="EJ275" s="291"/>
      <c r="EK275" s="291"/>
      <c r="EL275" s="291"/>
      <c r="EM275" s="291"/>
      <c r="EN275" s="291"/>
      <c r="EO275" s="291"/>
      <c r="EP275" s="291"/>
      <c r="EQ275" s="291"/>
      <c r="ER275" s="291"/>
      <c r="ES275" s="291"/>
      <c r="ET275" s="291"/>
      <c r="EU275" s="291"/>
      <c r="EV275" s="291"/>
      <c r="EW275" s="291"/>
      <c r="EX275" s="291"/>
      <c r="EY275" s="291"/>
      <c r="EZ275" s="291"/>
      <c r="FA275" s="291"/>
      <c r="FB275" s="291"/>
      <c r="FC275" s="291"/>
      <c r="FD275" s="291"/>
      <c r="FE275" s="291"/>
      <c r="FF275" s="291"/>
      <c r="FG275" s="291"/>
      <c r="FH275" s="291"/>
      <c r="FI275" s="291"/>
      <c r="FJ275" s="291"/>
      <c r="FK275" s="291"/>
      <c r="FL275" s="291"/>
      <c r="FM275" s="291"/>
      <c r="FN275" s="291"/>
      <c r="FO275" s="291"/>
      <c r="FP275" s="291"/>
      <c r="FQ275" s="291"/>
      <c r="FR275" s="291"/>
      <c r="FS275" s="291"/>
      <c r="FT275" s="291"/>
      <c r="FU275" s="291"/>
      <c r="FV275" s="291"/>
      <c r="FW275" s="291"/>
      <c r="FX275" s="291"/>
      <c r="FY275" s="291"/>
      <c r="FZ275" s="291"/>
      <c r="GA275" s="291"/>
      <c r="GB275" s="291"/>
      <c r="GC275" s="291"/>
      <c r="GD275" s="291"/>
      <c r="GE275" s="291"/>
      <c r="GF275" s="291"/>
      <c r="GG275" s="291"/>
      <c r="GH275" s="291"/>
      <c r="GI275" s="291"/>
      <c r="GJ275" s="291"/>
      <c r="GK275" s="291"/>
      <c r="GL275" s="291"/>
      <c r="GM275" s="291"/>
      <c r="GN275" s="291"/>
      <c r="GO275" s="291"/>
      <c r="GP275" s="291"/>
      <c r="GQ275" s="291"/>
      <c r="GR275" s="291"/>
      <c r="GS275" s="291"/>
      <c r="GT275" s="291"/>
      <c r="GU275" s="291"/>
      <c r="GV275" s="291"/>
      <c r="GW275" s="291"/>
      <c r="GX275" s="291"/>
      <c r="GY275" s="291"/>
      <c r="GZ275" s="291"/>
      <c r="HA275" s="291"/>
      <c r="HB275" s="291"/>
      <c r="HC275" s="291"/>
      <c r="HD275" s="291"/>
      <c r="HE275" s="291"/>
      <c r="HF275" s="291"/>
      <c r="HG275" s="291"/>
      <c r="HH275" s="291"/>
      <c r="HI275" s="291"/>
      <c r="HJ275" s="291"/>
      <c r="HK275" s="291"/>
      <c r="HL275" s="291"/>
      <c r="HM275" s="291"/>
      <c r="HN275" s="291"/>
      <c r="HO275" s="291"/>
      <c r="HP275" s="291"/>
      <c r="HQ275" s="291"/>
    </row>
    <row r="276" ht="12.0" customHeight="1">
      <c r="A276" s="281"/>
      <c r="B276" s="292"/>
      <c r="C276" s="283"/>
      <c r="D276" s="284"/>
      <c r="E276" s="285"/>
      <c r="F276" s="286"/>
      <c r="G276" s="287"/>
      <c r="H276" s="288"/>
      <c r="I276" s="283"/>
      <c r="J276" s="289"/>
      <c r="K276" s="289"/>
      <c r="L276" s="289"/>
      <c r="M276" s="289"/>
      <c r="N276" s="289"/>
      <c r="O276" s="289"/>
      <c r="P276" s="52"/>
      <c r="Q276" s="52"/>
      <c r="R276" s="52"/>
      <c r="S276" s="202"/>
      <c r="T276" s="202"/>
      <c r="U276" s="202"/>
      <c r="V276" s="292"/>
      <c r="W276" s="202"/>
      <c r="X276" s="202"/>
      <c r="Y276" s="202"/>
      <c r="Z276" s="291"/>
      <c r="AA276" s="202"/>
      <c r="AB276" s="202"/>
      <c r="AC276" s="202"/>
      <c r="AD276" s="291"/>
      <c r="AE276" s="202"/>
      <c r="AF276" s="202"/>
      <c r="AG276" s="202"/>
      <c r="AH276" s="291"/>
      <c r="AI276" s="202"/>
      <c r="AJ276" s="202"/>
      <c r="AK276" s="202"/>
      <c r="AL276" s="291"/>
      <c r="AM276" s="202"/>
      <c r="AN276" s="202"/>
      <c r="AO276" s="202"/>
      <c r="AP276" s="291"/>
      <c r="AQ276" s="202"/>
      <c r="AR276" s="202"/>
      <c r="AS276" s="202"/>
      <c r="AT276" s="291"/>
      <c r="AU276" s="202"/>
      <c r="AV276" s="202"/>
      <c r="AW276" s="202"/>
      <c r="AX276" s="291"/>
      <c r="AY276" s="202"/>
      <c r="AZ276" s="202"/>
      <c r="BA276" s="202"/>
      <c r="BB276" s="291"/>
      <c r="BC276" s="202"/>
      <c r="BD276" s="202"/>
      <c r="BE276" s="202"/>
      <c r="BF276" s="291"/>
      <c r="BG276" s="202"/>
      <c r="BH276" s="202"/>
      <c r="BI276" s="202"/>
      <c r="BJ276" s="291"/>
      <c r="BK276" s="291"/>
      <c r="BL276" s="291"/>
      <c r="BM276" s="291"/>
      <c r="BN276" s="291"/>
      <c r="BO276" s="291"/>
      <c r="BP276" s="291"/>
      <c r="BQ276" s="291"/>
      <c r="BR276" s="291"/>
      <c r="BS276" s="291"/>
      <c r="BT276" s="291"/>
      <c r="BU276" s="291"/>
      <c r="BV276" s="291"/>
      <c r="BW276" s="291"/>
      <c r="BX276" s="291"/>
      <c r="BY276" s="291"/>
      <c r="BZ276" s="291"/>
      <c r="CA276" s="291"/>
      <c r="CB276" s="291"/>
      <c r="CC276" s="291"/>
      <c r="CD276" s="291"/>
      <c r="CE276" s="291"/>
      <c r="CF276" s="291"/>
      <c r="CG276" s="291"/>
      <c r="CH276" s="291"/>
      <c r="CI276" s="291"/>
      <c r="CJ276" s="291"/>
      <c r="CK276" s="291"/>
      <c r="CL276" s="291"/>
      <c r="CM276" s="291"/>
      <c r="CN276" s="291"/>
      <c r="CO276" s="291"/>
      <c r="CP276" s="291"/>
      <c r="CQ276" s="291"/>
      <c r="CR276" s="291"/>
      <c r="CS276" s="291"/>
      <c r="CT276" s="291"/>
      <c r="CU276" s="291"/>
      <c r="CV276" s="291"/>
      <c r="CW276" s="291"/>
      <c r="CX276" s="291"/>
      <c r="CY276" s="291"/>
      <c r="CZ276" s="291"/>
      <c r="DA276" s="291"/>
      <c r="DB276" s="291"/>
      <c r="DC276" s="291"/>
      <c r="DD276" s="291"/>
      <c r="DE276" s="291"/>
      <c r="DF276" s="291"/>
      <c r="DG276" s="291"/>
      <c r="DH276" s="291"/>
      <c r="DI276" s="291"/>
      <c r="DJ276" s="291"/>
      <c r="DK276" s="291"/>
      <c r="DL276" s="291"/>
      <c r="DM276" s="291"/>
      <c r="DN276" s="291"/>
      <c r="DO276" s="291"/>
      <c r="DP276" s="291"/>
      <c r="DQ276" s="291"/>
      <c r="DR276" s="291"/>
      <c r="DS276" s="291"/>
      <c r="DT276" s="291"/>
      <c r="DU276" s="291"/>
      <c r="DV276" s="291"/>
      <c r="DW276" s="291"/>
      <c r="DX276" s="291"/>
      <c r="DY276" s="291"/>
      <c r="DZ276" s="291"/>
      <c r="EA276" s="291"/>
      <c r="EB276" s="291"/>
      <c r="EC276" s="291"/>
      <c r="ED276" s="291"/>
      <c r="EE276" s="291"/>
      <c r="EF276" s="291"/>
      <c r="EG276" s="291"/>
      <c r="EH276" s="291"/>
      <c r="EI276" s="291"/>
      <c r="EJ276" s="291"/>
      <c r="EK276" s="291"/>
      <c r="EL276" s="291"/>
      <c r="EM276" s="291"/>
      <c r="EN276" s="291"/>
      <c r="EO276" s="291"/>
      <c r="EP276" s="291"/>
      <c r="EQ276" s="291"/>
      <c r="ER276" s="291"/>
      <c r="ES276" s="291"/>
      <c r="ET276" s="291"/>
      <c r="EU276" s="291"/>
      <c r="EV276" s="291"/>
      <c r="EW276" s="291"/>
      <c r="EX276" s="291"/>
      <c r="EY276" s="291"/>
      <c r="EZ276" s="291"/>
      <c r="FA276" s="291"/>
      <c r="FB276" s="291"/>
      <c r="FC276" s="291"/>
      <c r="FD276" s="291"/>
      <c r="FE276" s="291"/>
      <c r="FF276" s="291"/>
      <c r="FG276" s="291"/>
      <c r="FH276" s="291"/>
      <c r="FI276" s="291"/>
      <c r="FJ276" s="291"/>
      <c r="FK276" s="291"/>
      <c r="FL276" s="291"/>
      <c r="FM276" s="291"/>
      <c r="FN276" s="291"/>
      <c r="FO276" s="291"/>
      <c r="FP276" s="291"/>
      <c r="FQ276" s="291"/>
      <c r="FR276" s="291"/>
      <c r="FS276" s="291"/>
      <c r="FT276" s="291"/>
      <c r="FU276" s="291"/>
      <c r="FV276" s="291"/>
      <c r="FW276" s="291"/>
      <c r="FX276" s="291"/>
      <c r="FY276" s="291"/>
      <c r="FZ276" s="291"/>
      <c r="GA276" s="291"/>
      <c r="GB276" s="291"/>
      <c r="GC276" s="291"/>
      <c r="GD276" s="291"/>
      <c r="GE276" s="291"/>
      <c r="GF276" s="291"/>
      <c r="GG276" s="291"/>
      <c r="GH276" s="291"/>
      <c r="GI276" s="291"/>
      <c r="GJ276" s="291"/>
      <c r="GK276" s="291"/>
      <c r="GL276" s="291"/>
      <c r="GM276" s="291"/>
      <c r="GN276" s="291"/>
      <c r="GO276" s="291"/>
      <c r="GP276" s="291"/>
      <c r="GQ276" s="291"/>
      <c r="GR276" s="291"/>
      <c r="GS276" s="291"/>
      <c r="GT276" s="291"/>
      <c r="GU276" s="291"/>
      <c r="GV276" s="291"/>
      <c r="GW276" s="291"/>
      <c r="GX276" s="291"/>
      <c r="GY276" s="291"/>
      <c r="GZ276" s="291"/>
      <c r="HA276" s="291"/>
      <c r="HB276" s="291"/>
      <c r="HC276" s="291"/>
      <c r="HD276" s="291"/>
      <c r="HE276" s="291"/>
      <c r="HF276" s="291"/>
      <c r="HG276" s="291"/>
      <c r="HH276" s="291"/>
      <c r="HI276" s="291"/>
      <c r="HJ276" s="291"/>
      <c r="HK276" s="291"/>
      <c r="HL276" s="291"/>
      <c r="HM276" s="291"/>
      <c r="HN276" s="291"/>
      <c r="HO276" s="291"/>
      <c r="HP276" s="291"/>
      <c r="HQ276" s="291"/>
    </row>
    <row r="277" ht="12.0" customHeight="1">
      <c r="A277" s="281"/>
      <c r="B277" s="292"/>
      <c r="C277" s="283"/>
      <c r="D277" s="284"/>
      <c r="E277" s="285"/>
      <c r="F277" s="286"/>
      <c r="G277" s="287"/>
      <c r="H277" s="288"/>
      <c r="I277" s="283"/>
      <c r="J277" s="289"/>
      <c r="K277" s="289"/>
      <c r="L277" s="289"/>
      <c r="M277" s="289"/>
      <c r="N277" s="289"/>
      <c r="O277" s="289"/>
      <c r="P277" s="52"/>
      <c r="Q277" s="52"/>
      <c r="R277" s="52"/>
      <c r="S277" s="202"/>
      <c r="T277" s="202"/>
      <c r="U277" s="202"/>
      <c r="V277" s="292"/>
      <c r="W277" s="202"/>
      <c r="X277" s="202"/>
      <c r="Y277" s="202"/>
      <c r="Z277" s="291"/>
      <c r="AA277" s="202"/>
      <c r="AB277" s="202"/>
      <c r="AC277" s="202"/>
      <c r="AD277" s="291"/>
      <c r="AE277" s="202"/>
      <c r="AF277" s="202"/>
      <c r="AG277" s="202"/>
      <c r="AH277" s="291"/>
      <c r="AI277" s="202"/>
      <c r="AJ277" s="202"/>
      <c r="AK277" s="202"/>
      <c r="AL277" s="291"/>
      <c r="AM277" s="202"/>
      <c r="AN277" s="202"/>
      <c r="AO277" s="202"/>
      <c r="AP277" s="291"/>
      <c r="AQ277" s="202"/>
      <c r="AR277" s="202"/>
      <c r="AS277" s="202"/>
      <c r="AT277" s="291"/>
      <c r="AU277" s="202"/>
      <c r="AV277" s="202"/>
      <c r="AW277" s="202"/>
      <c r="AX277" s="291"/>
      <c r="AY277" s="202"/>
      <c r="AZ277" s="202"/>
      <c r="BA277" s="202"/>
      <c r="BB277" s="291"/>
      <c r="BC277" s="202"/>
      <c r="BD277" s="202"/>
      <c r="BE277" s="202"/>
      <c r="BF277" s="291"/>
      <c r="BG277" s="202"/>
      <c r="BH277" s="202"/>
      <c r="BI277" s="202"/>
      <c r="BJ277" s="291"/>
      <c r="BK277" s="291"/>
      <c r="BL277" s="291"/>
      <c r="BM277" s="291"/>
      <c r="BN277" s="291"/>
      <c r="BO277" s="291"/>
      <c r="BP277" s="291"/>
      <c r="BQ277" s="291"/>
      <c r="BR277" s="291"/>
      <c r="BS277" s="291"/>
      <c r="BT277" s="291"/>
      <c r="BU277" s="291"/>
      <c r="BV277" s="291"/>
      <c r="BW277" s="291"/>
      <c r="BX277" s="291"/>
      <c r="BY277" s="291"/>
      <c r="BZ277" s="291"/>
      <c r="CA277" s="291"/>
      <c r="CB277" s="291"/>
      <c r="CC277" s="291"/>
      <c r="CD277" s="291"/>
      <c r="CE277" s="291"/>
      <c r="CF277" s="291"/>
      <c r="CG277" s="291"/>
      <c r="CH277" s="291"/>
      <c r="CI277" s="291"/>
      <c r="CJ277" s="291"/>
      <c r="CK277" s="291"/>
      <c r="CL277" s="291"/>
      <c r="CM277" s="291"/>
      <c r="CN277" s="291"/>
      <c r="CO277" s="291"/>
      <c r="CP277" s="291"/>
      <c r="CQ277" s="291"/>
      <c r="CR277" s="291"/>
      <c r="CS277" s="291"/>
      <c r="CT277" s="291"/>
      <c r="CU277" s="291"/>
      <c r="CV277" s="291"/>
      <c r="CW277" s="291"/>
      <c r="CX277" s="291"/>
      <c r="CY277" s="291"/>
      <c r="CZ277" s="291"/>
      <c r="DA277" s="291"/>
      <c r="DB277" s="291"/>
      <c r="DC277" s="291"/>
      <c r="DD277" s="291"/>
      <c r="DE277" s="291"/>
      <c r="DF277" s="291"/>
      <c r="DG277" s="291"/>
      <c r="DH277" s="291"/>
      <c r="DI277" s="291"/>
      <c r="DJ277" s="291"/>
      <c r="DK277" s="291"/>
      <c r="DL277" s="291"/>
      <c r="DM277" s="291"/>
      <c r="DN277" s="291"/>
      <c r="DO277" s="291"/>
      <c r="DP277" s="291"/>
      <c r="DQ277" s="291"/>
      <c r="DR277" s="291"/>
      <c r="DS277" s="291"/>
      <c r="DT277" s="291"/>
      <c r="DU277" s="291"/>
      <c r="DV277" s="291"/>
      <c r="DW277" s="291"/>
      <c r="DX277" s="291"/>
      <c r="DY277" s="291"/>
      <c r="DZ277" s="291"/>
      <c r="EA277" s="291"/>
      <c r="EB277" s="291"/>
      <c r="EC277" s="291"/>
      <c r="ED277" s="291"/>
      <c r="EE277" s="291"/>
      <c r="EF277" s="291"/>
      <c r="EG277" s="291"/>
      <c r="EH277" s="291"/>
      <c r="EI277" s="291"/>
      <c r="EJ277" s="291"/>
      <c r="EK277" s="291"/>
      <c r="EL277" s="291"/>
      <c r="EM277" s="291"/>
      <c r="EN277" s="291"/>
      <c r="EO277" s="291"/>
      <c r="EP277" s="291"/>
      <c r="EQ277" s="291"/>
      <c r="ER277" s="291"/>
      <c r="ES277" s="291"/>
      <c r="ET277" s="291"/>
      <c r="EU277" s="291"/>
      <c r="EV277" s="291"/>
      <c r="EW277" s="291"/>
      <c r="EX277" s="291"/>
      <c r="EY277" s="291"/>
      <c r="EZ277" s="291"/>
      <c r="FA277" s="291"/>
      <c r="FB277" s="291"/>
      <c r="FC277" s="291"/>
      <c r="FD277" s="291"/>
      <c r="FE277" s="291"/>
      <c r="FF277" s="291"/>
      <c r="FG277" s="291"/>
      <c r="FH277" s="291"/>
      <c r="FI277" s="291"/>
      <c r="FJ277" s="291"/>
      <c r="FK277" s="291"/>
      <c r="FL277" s="291"/>
      <c r="FM277" s="291"/>
      <c r="FN277" s="291"/>
      <c r="FO277" s="291"/>
      <c r="FP277" s="291"/>
      <c r="FQ277" s="291"/>
      <c r="FR277" s="291"/>
      <c r="FS277" s="291"/>
      <c r="FT277" s="291"/>
      <c r="FU277" s="291"/>
      <c r="FV277" s="291"/>
      <c r="FW277" s="291"/>
      <c r="FX277" s="291"/>
      <c r="FY277" s="291"/>
      <c r="FZ277" s="291"/>
      <c r="GA277" s="291"/>
      <c r="GB277" s="291"/>
      <c r="GC277" s="291"/>
      <c r="GD277" s="291"/>
      <c r="GE277" s="291"/>
      <c r="GF277" s="291"/>
      <c r="GG277" s="291"/>
      <c r="GH277" s="291"/>
      <c r="GI277" s="291"/>
      <c r="GJ277" s="291"/>
      <c r="GK277" s="291"/>
      <c r="GL277" s="291"/>
      <c r="GM277" s="291"/>
      <c r="GN277" s="291"/>
      <c r="GO277" s="291"/>
      <c r="GP277" s="291"/>
      <c r="GQ277" s="291"/>
      <c r="GR277" s="291"/>
      <c r="GS277" s="291"/>
      <c r="GT277" s="291"/>
      <c r="GU277" s="291"/>
      <c r="GV277" s="291"/>
      <c r="GW277" s="291"/>
      <c r="GX277" s="291"/>
      <c r="GY277" s="291"/>
      <c r="GZ277" s="291"/>
      <c r="HA277" s="291"/>
      <c r="HB277" s="291"/>
      <c r="HC277" s="291"/>
      <c r="HD277" s="291"/>
      <c r="HE277" s="291"/>
      <c r="HF277" s="291"/>
      <c r="HG277" s="291"/>
      <c r="HH277" s="291"/>
      <c r="HI277" s="291"/>
      <c r="HJ277" s="291"/>
      <c r="HK277" s="291"/>
      <c r="HL277" s="291"/>
      <c r="HM277" s="291"/>
      <c r="HN277" s="291"/>
      <c r="HO277" s="291"/>
      <c r="HP277" s="291"/>
      <c r="HQ277" s="291"/>
    </row>
    <row r="278" ht="12.0" customHeight="1">
      <c r="A278" s="281"/>
      <c r="B278" s="292"/>
      <c r="C278" s="283"/>
      <c r="D278" s="284"/>
      <c r="E278" s="285"/>
      <c r="F278" s="286"/>
      <c r="G278" s="287"/>
      <c r="H278" s="288"/>
      <c r="I278" s="283"/>
      <c r="J278" s="289"/>
      <c r="K278" s="289"/>
      <c r="L278" s="289"/>
      <c r="M278" s="289"/>
      <c r="N278" s="289"/>
      <c r="O278" s="289"/>
      <c r="P278" s="52"/>
      <c r="Q278" s="52"/>
      <c r="R278" s="52"/>
      <c r="S278" s="202"/>
      <c r="T278" s="202"/>
      <c r="U278" s="202"/>
      <c r="V278" s="292"/>
      <c r="W278" s="202"/>
      <c r="X278" s="202"/>
      <c r="Y278" s="202"/>
      <c r="Z278" s="291"/>
      <c r="AA278" s="202"/>
      <c r="AB278" s="202"/>
      <c r="AC278" s="202"/>
      <c r="AD278" s="291"/>
      <c r="AE278" s="202"/>
      <c r="AF278" s="202"/>
      <c r="AG278" s="202"/>
      <c r="AH278" s="291"/>
      <c r="AI278" s="202"/>
      <c r="AJ278" s="202"/>
      <c r="AK278" s="202"/>
      <c r="AL278" s="291"/>
      <c r="AM278" s="202"/>
      <c r="AN278" s="202"/>
      <c r="AO278" s="202"/>
      <c r="AP278" s="291"/>
      <c r="AQ278" s="202"/>
      <c r="AR278" s="202"/>
      <c r="AS278" s="202"/>
      <c r="AT278" s="291"/>
      <c r="AU278" s="202"/>
      <c r="AV278" s="202"/>
      <c r="AW278" s="202"/>
      <c r="AX278" s="291"/>
      <c r="AY278" s="202"/>
      <c r="AZ278" s="202"/>
      <c r="BA278" s="202"/>
      <c r="BB278" s="291"/>
      <c r="BC278" s="202"/>
      <c r="BD278" s="202"/>
      <c r="BE278" s="202"/>
      <c r="BF278" s="291"/>
      <c r="BG278" s="202"/>
      <c r="BH278" s="202"/>
      <c r="BI278" s="202"/>
      <c r="BJ278" s="291"/>
      <c r="BK278" s="291"/>
      <c r="BL278" s="291"/>
      <c r="BM278" s="291"/>
      <c r="BN278" s="291"/>
      <c r="BO278" s="291"/>
      <c r="BP278" s="291"/>
      <c r="BQ278" s="291"/>
      <c r="BR278" s="291"/>
      <c r="BS278" s="291"/>
      <c r="BT278" s="291"/>
      <c r="BU278" s="291"/>
      <c r="BV278" s="291"/>
      <c r="BW278" s="291"/>
      <c r="BX278" s="291"/>
      <c r="BY278" s="291"/>
      <c r="BZ278" s="291"/>
      <c r="CA278" s="291"/>
      <c r="CB278" s="291"/>
      <c r="CC278" s="291"/>
      <c r="CD278" s="291"/>
      <c r="CE278" s="291"/>
      <c r="CF278" s="291"/>
      <c r="CG278" s="291"/>
      <c r="CH278" s="291"/>
      <c r="CI278" s="291"/>
      <c r="CJ278" s="291"/>
      <c r="CK278" s="291"/>
      <c r="CL278" s="291"/>
      <c r="CM278" s="291"/>
      <c r="CN278" s="291"/>
      <c r="CO278" s="291"/>
      <c r="CP278" s="291"/>
      <c r="CQ278" s="291"/>
      <c r="CR278" s="291"/>
      <c r="CS278" s="291"/>
      <c r="CT278" s="291"/>
      <c r="CU278" s="291"/>
      <c r="CV278" s="291"/>
      <c r="CW278" s="291"/>
      <c r="CX278" s="291"/>
      <c r="CY278" s="291"/>
      <c r="CZ278" s="291"/>
      <c r="DA278" s="291"/>
      <c r="DB278" s="291"/>
      <c r="DC278" s="291"/>
      <c r="DD278" s="291"/>
      <c r="DE278" s="291"/>
      <c r="DF278" s="291"/>
      <c r="DG278" s="291"/>
      <c r="DH278" s="291"/>
      <c r="DI278" s="291"/>
      <c r="DJ278" s="291"/>
      <c r="DK278" s="291"/>
      <c r="DL278" s="291"/>
      <c r="DM278" s="291"/>
      <c r="DN278" s="291"/>
      <c r="DO278" s="291"/>
      <c r="DP278" s="291"/>
      <c r="DQ278" s="291"/>
      <c r="DR278" s="291"/>
      <c r="DS278" s="291"/>
      <c r="DT278" s="291"/>
      <c r="DU278" s="291"/>
      <c r="DV278" s="291"/>
      <c r="DW278" s="291"/>
      <c r="DX278" s="291"/>
      <c r="DY278" s="291"/>
      <c r="DZ278" s="291"/>
      <c r="EA278" s="291"/>
      <c r="EB278" s="291"/>
      <c r="EC278" s="291"/>
      <c r="ED278" s="291"/>
      <c r="EE278" s="291"/>
      <c r="EF278" s="291"/>
      <c r="EG278" s="291"/>
      <c r="EH278" s="291"/>
      <c r="EI278" s="291"/>
      <c r="EJ278" s="291"/>
      <c r="EK278" s="291"/>
      <c r="EL278" s="291"/>
      <c r="EM278" s="291"/>
      <c r="EN278" s="291"/>
      <c r="EO278" s="291"/>
      <c r="EP278" s="291"/>
      <c r="EQ278" s="291"/>
      <c r="ER278" s="291"/>
      <c r="ES278" s="291"/>
      <c r="ET278" s="291"/>
      <c r="EU278" s="291"/>
      <c r="EV278" s="291"/>
      <c r="EW278" s="291"/>
      <c r="EX278" s="291"/>
      <c r="EY278" s="291"/>
      <c r="EZ278" s="291"/>
      <c r="FA278" s="291"/>
      <c r="FB278" s="291"/>
      <c r="FC278" s="291"/>
      <c r="FD278" s="291"/>
      <c r="FE278" s="291"/>
      <c r="FF278" s="291"/>
      <c r="FG278" s="291"/>
      <c r="FH278" s="291"/>
      <c r="FI278" s="291"/>
      <c r="FJ278" s="291"/>
      <c r="FK278" s="291"/>
      <c r="FL278" s="291"/>
      <c r="FM278" s="291"/>
      <c r="FN278" s="291"/>
      <c r="FO278" s="291"/>
      <c r="FP278" s="291"/>
      <c r="FQ278" s="291"/>
      <c r="FR278" s="291"/>
      <c r="FS278" s="291"/>
      <c r="FT278" s="291"/>
      <c r="FU278" s="291"/>
      <c r="FV278" s="291"/>
      <c r="FW278" s="291"/>
      <c r="FX278" s="291"/>
      <c r="FY278" s="291"/>
      <c r="FZ278" s="291"/>
      <c r="GA278" s="291"/>
      <c r="GB278" s="291"/>
      <c r="GC278" s="291"/>
      <c r="GD278" s="291"/>
      <c r="GE278" s="291"/>
      <c r="GF278" s="291"/>
      <c r="GG278" s="291"/>
      <c r="GH278" s="291"/>
      <c r="GI278" s="291"/>
      <c r="GJ278" s="291"/>
      <c r="GK278" s="291"/>
      <c r="GL278" s="291"/>
      <c r="GM278" s="291"/>
      <c r="GN278" s="291"/>
      <c r="GO278" s="291"/>
      <c r="GP278" s="291"/>
      <c r="GQ278" s="291"/>
      <c r="GR278" s="291"/>
      <c r="GS278" s="291"/>
      <c r="GT278" s="291"/>
      <c r="GU278" s="291"/>
      <c r="GV278" s="291"/>
      <c r="GW278" s="291"/>
      <c r="GX278" s="291"/>
      <c r="GY278" s="291"/>
      <c r="GZ278" s="291"/>
      <c r="HA278" s="291"/>
      <c r="HB278" s="291"/>
      <c r="HC278" s="291"/>
      <c r="HD278" s="291"/>
      <c r="HE278" s="291"/>
      <c r="HF278" s="291"/>
      <c r="HG278" s="291"/>
      <c r="HH278" s="291"/>
      <c r="HI278" s="291"/>
      <c r="HJ278" s="291"/>
      <c r="HK278" s="291"/>
      <c r="HL278" s="291"/>
      <c r="HM278" s="291"/>
      <c r="HN278" s="291"/>
      <c r="HO278" s="291"/>
      <c r="HP278" s="291"/>
      <c r="HQ278" s="291"/>
    </row>
    <row r="279" ht="12.0" customHeight="1">
      <c r="A279" s="281"/>
      <c r="B279" s="292"/>
      <c r="C279" s="283"/>
      <c r="D279" s="284"/>
      <c r="E279" s="285"/>
      <c r="F279" s="286"/>
      <c r="G279" s="287"/>
      <c r="H279" s="288"/>
      <c r="I279" s="283"/>
      <c r="J279" s="289"/>
      <c r="K279" s="289"/>
      <c r="L279" s="289"/>
      <c r="M279" s="289"/>
      <c r="N279" s="289"/>
      <c r="O279" s="289"/>
      <c r="P279" s="52"/>
      <c r="Q279" s="52"/>
      <c r="R279" s="52"/>
      <c r="S279" s="202"/>
      <c r="T279" s="202"/>
      <c r="U279" s="202"/>
      <c r="V279" s="292"/>
      <c r="W279" s="202"/>
      <c r="X279" s="202"/>
      <c r="Y279" s="202"/>
      <c r="Z279" s="291"/>
      <c r="AA279" s="202"/>
      <c r="AB279" s="202"/>
      <c r="AC279" s="202"/>
      <c r="AD279" s="291"/>
      <c r="AE279" s="202"/>
      <c r="AF279" s="202"/>
      <c r="AG279" s="202"/>
      <c r="AH279" s="291"/>
      <c r="AI279" s="202"/>
      <c r="AJ279" s="202"/>
      <c r="AK279" s="202"/>
      <c r="AL279" s="291"/>
      <c r="AM279" s="202"/>
      <c r="AN279" s="202"/>
      <c r="AO279" s="202"/>
      <c r="AP279" s="291"/>
      <c r="AQ279" s="202"/>
      <c r="AR279" s="202"/>
      <c r="AS279" s="202"/>
      <c r="AT279" s="291"/>
      <c r="AU279" s="202"/>
      <c r="AV279" s="202"/>
      <c r="AW279" s="202"/>
      <c r="AX279" s="291"/>
      <c r="AY279" s="202"/>
      <c r="AZ279" s="202"/>
      <c r="BA279" s="202"/>
      <c r="BB279" s="291"/>
      <c r="BC279" s="202"/>
      <c r="BD279" s="202"/>
      <c r="BE279" s="202"/>
      <c r="BF279" s="291"/>
      <c r="BG279" s="202"/>
      <c r="BH279" s="202"/>
      <c r="BI279" s="202"/>
      <c r="BJ279" s="291"/>
      <c r="BK279" s="291"/>
      <c r="BL279" s="291"/>
      <c r="BM279" s="291"/>
      <c r="BN279" s="291"/>
      <c r="BO279" s="291"/>
      <c r="BP279" s="291"/>
      <c r="BQ279" s="291"/>
      <c r="BR279" s="291"/>
      <c r="BS279" s="291"/>
      <c r="BT279" s="291"/>
      <c r="BU279" s="291"/>
      <c r="BV279" s="291"/>
      <c r="BW279" s="291"/>
      <c r="BX279" s="291"/>
      <c r="BY279" s="291"/>
      <c r="BZ279" s="291"/>
      <c r="CA279" s="291"/>
      <c r="CB279" s="291"/>
      <c r="CC279" s="291"/>
      <c r="CD279" s="291"/>
      <c r="CE279" s="291"/>
      <c r="CF279" s="291"/>
      <c r="CG279" s="291"/>
      <c r="CH279" s="291"/>
      <c r="CI279" s="291"/>
      <c r="CJ279" s="291"/>
      <c r="CK279" s="291"/>
      <c r="CL279" s="291"/>
      <c r="CM279" s="291"/>
      <c r="CN279" s="291"/>
      <c r="CO279" s="291"/>
      <c r="CP279" s="291"/>
      <c r="CQ279" s="291"/>
      <c r="CR279" s="291"/>
      <c r="CS279" s="291"/>
      <c r="CT279" s="291"/>
      <c r="CU279" s="291"/>
      <c r="CV279" s="291"/>
      <c r="CW279" s="291"/>
      <c r="CX279" s="291"/>
      <c r="CY279" s="291"/>
      <c r="CZ279" s="291"/>
      <c r="DA279" s="291"/>
      <c r="DB279" s="291"/>
      <c r="DC279" s="291"/>
      <c r="DD279" s="291"/>
      <c r="DE279" s="291"/>
      <c r="DF279" s="291"/>
      <c r="DG279" s="291"/>
      <c r="DH279" s="291"/>
      <c r="DI279" s="291"/>
      <c r="DJ279" s="291"/>
      <c r="DK279" s="291"/>
      <c r="DL279" s="291"/>
      <c r="DM279" s="291"/>
      <c r="DN279" s="291"/>
      <c r="DO279" s="291"/>
      <c r="DP279" s="291"/>
      <c r="DQ279" s="291"/>
      <c r="DR279" s="291"/>
      <c r="DS279" s="291"/>
      <c r="DT279" s="291"/>
      <c r="DU279" s="291"/>
      <c r="DV279" s="291"/>
      <c r="DW279" s="291"/>
      <c r="DX279" s="291"/>
      <c r="DY279" s="291"/>
      <c r="DZ279" s="291"/>
      <c r="EA279" s="291"/>
      <c r="EB279" s="291"/>
      <c r="EC279" s="291"/>
      <c r="ED279" s="291"/>
      <c r="EE279" s="291"/>
      <c r="EF279" s="291"/>
      <c r="EG279" s="291"/>
      <c r="EH279" s="291"/>
      <c r="EI279" s="291"/>
      <c r="EJ279" s="291"/>
      <c r="EK279" s="291"/>
      <c r="EL279" s="291"/>
      <c r="EM279" s="291"/>
      <c r="EN279" s="291"/>
      <c r="EO279" s="291"/>
      <c r="EP279" s="291"/>
      <c r="EQ279" s="291"/>
      <c r="ER279" s="291"/>
      <c r="ES279" s="291"/>
      <c r="ET279" s="291"/>
      <c r="EU279" s="291"/>
      <c r="EV279" s="291"/>
      <c r="EW279" s="291"/>
      <c r="EX279" s="291"/>
      <c r="EY279" s="291"/>
      <c r="EZ279" s="291"/>
      <c r="FA279" s="291"/>
      <c r="FB279" s="291"/>
      <c r="FC279" s="291"/>
      <c r="FD279" s="291"/>
      <c r="FE279" s="291"/>
      <c r="FF279" s="291"/>
      <c r="FG279" s="291"/>
      <c r="FH279" s="291"/>
      <c r="FI279" s="291"/>
      <c r="FJ279" s="291"/>
      <c r="FK279" s="291"/>
      <c r="FL279" s="291"/>
      <c r="FM279" s="291"/>
      <c r="FN279" s="291"/>
      <c r="FO279" s="291"/>
      <c r="FP279" s="291"/>
      <c r="FQ279" s="291"/>
      <c r="FR279" s="291"/>
      <c r="FS279" s="291"/>
      <c r="FT279" s="291"/>
      <c r="FU279" s="291"/>
      <c r="FV279" s="291"/>
      <c r="FW279" s="291"/>
      <c r="FX279" s="291"/>
      <c r="FY279" s="291"/>
      <c r="FZ279" s="291"/>
      <c r="GA279" s="291"/>
      <c r="GB279" s="291"/>
      <c r="GC279" s="291"/>
      <c r="GD279" s="291"/>
      <c r="GE279" s="291"/>
      <c r="GF279" s="291"/>
      <c r="GG279" s="291"/>
      <c r="GH279" s="291"/>
      <c r="GI279" s="291"/>
      <c r="GJ279" s="291"/>
      <c r="GK279" s="291"/>
      <c r="GL279" s="291"/>
      <c r="GM279" s="291"/>
      <c r="GN279" s="291"/>
      <c r="GO279" s="291"/>
      <c r="GP279" s="291"/>
      <c r="GQ279" s="291"/>
      <c r="GR279" s="291"/>
      <c r="GS279" s="291"/>
      <c r="GT279" s="291"/>
      <c r="GU279" s="291"/>
      <c r="GV279" s="291"/>
      <c r="GW279" s="291"/>
      <c r="GX279" s="291"/>
      <c r="GY279" s="291"/>
      <c r="GZ279" s="291"/>
      <c r="HA279" s="291"/>
      <c r="HB279" s="291"/>
      <c r="HC279" s="291"/>
      <c r="HD279" s="291"/>
      <c r="HE279" s="291"/>
      <c r="HF279" s="291"/>
      <c r="HG279" s="291"/>
      <c r="HH279" s="291"/>
      <c r="HI279" s="291"/>
      <c r="HJ279" s="291"/>
      <c r="HK279" s="291"/>
      <c r="HL279" s="291"/>
      <c r="HM279" s="291"/>
      <c r="HN279" s="291"/>
      <c r="HO279" s="291"/>
      <c r="HP279" s="291"/>
      <c r="HQ279" s="291"/>
    </row>
    <row r="280" ht="12.0" customHeight="1">
      <c r="A280" s="281"/>
      <c r="B280" s="292"/>
      <c r="C280" s="283"/>
      <c r="D280" s="284"/>
      <c r="E280" s="285"/>
      <c r="F280" s="286"/>
      <c r="G280" s="287"/>
      <c r="H280" s="288"/>
      <c r="I280" s="283"/>
      <c r="J280" s="289"/>
      <c r="K280" s="289"/>
      <c r="L280" s="289"/>
      <c r="M280" s="289"/>
      <c r="N280" s="289"/>
      <c r="O280" s="289"/>
      <c r="P280" s="52"/>
      <c r="Q280" s="52"/>
      <c r="R280" s="52"/>
      <c r="S280" s="202"/>
      <c r="T280" s="202"/>
      <c r="U280" s="202"/>
      <c r="V280" s="292"/>
      <c r="W280" s="202"/>
      <c r="X280" s="202"/>
      <c r="Y280" s="202"/>
      <c r="Z280" s="291"/>
      <c r="AA280" s="202"/>
      <c r="AB280" s="202"/>
      <c r="AC280" s="202"/>
      <c r="AD280" s="291"/>
      <c r="AE280" s="202"/>
      <c r="AF280" s="202"/>
      <c r="AG280" s="202"/>
      <c r="AH280" s="291"/>
      <c r="AI280" s="202"/>
      <c r="AJ280" s="202"/>
      <c r="AK280" s="202"/>
      <c r="AL280" s="291"/>
      <c r="AM280" s="202"/>
      <c r="AN280" s="202"/>
      <c r="AO280" s="202"/>
      <c r="AP280" s="291"/>
      <c r="AQ280" s="202"/>
      <c r="AR280" s="202"/>
      <c r="AS280" s="202"/>
      <c r="AT280" s="291"/>
      <c r="AU280" s="202"/>
      <c r="AV280" s="202"/>
      <c r="AW280" s="202"/>
      <c r="AX280" s="291"/>
      <c r="AY280" s="202"/>
      <c r="AZ280" s="202"/>
      <c r="BA280" s="202"/>
      <c r="BB280" s="291"/>
      <c r="BC280" s="202"/>
      <c r="BD280" s="202"/>
      <c r="BE280" s="202"/>
      <c r="BF280" s="291"/>
      <c r="BG280" s="202"/>
      <c r="BH280" s="202"/>
      <c r="BI280" s="202"/>
      <c r="BJ280" s="291"/>
      <c r="BK280" s="291"/>
      <c r="BL280" s="291"/>
      <c r="BM280" s="291"/>
      <c r="BN280" s="291"/>
      <c r="BO280" s="291"/>
      <c r="BP280" s="291"/>
      <c r="BQ280" s="291"/>
      <c r="BR280" s="291"/>
      <c r="BS280" s="291"/>
      <c r="BT280" s="291"/>
      <c r="BU280" s="291"/>
      <c r="BV280" s="291"/>
      <c r="BW280" s="291"/>
      <c r="BX280" s="291"/>
      <c r="BY280" s="291"/>
      <c r="BZ280" s="291"/>
      <c r="CA280" s="291"/>
      <c r="CB280" s="291"/>
      <c r="CC280" s="291"/>
      <c r="CD280" s="291"/>
      <c r="CE280" s="291"/>
      <c r="CF280" s="291"/>
      <c r="CG280" s="291"/>
      <c r="CH280" s="291"/>
      <c r="CI280" s="291"/>
      <c r="CJ280" s="291"/>
      <c r="CK280" s="291"/>
      <c r="CL280" s="291"/>
      <c r="CM280" s="291"/>
      <c r="CN280" s="291"/>
      <c r="CO280" s="291"/>
      <c r="CP280" s="291"/>
      <c r="CQ280" s="291"/>
      <c r="CR280" s="291"/>
      <c r="CS280" s="291"/>
      <c r="CT280" s="291"/>
      <c r="CU280" s="291"/>
      <c r="CV280" s="291"/>
      <c r="CW280" s="291"/>
      <c r="CX280" s="291"/>
      <c r="CY280" s="291"/>
      <c r="CZ280" s="291"/>
      <c r="DA280" s="291"/>
      <c r="DB280" s="291"/>
      <c r="DC280" s="291"/>
      <c r="DD280" s="291"/>
      <c r="DE280" s="291"/>
      <c r="DF280" s="291"/>
      <c r="DG280" s="291"/>
      <c r="DH280" s="291"/>
      <c r="DI280" s="291"/>
      <c r="DJ280" s="291"/>
      <c r="DK280" s="291"/>
      <c r="DL280" s="291"/>
      <c r="DM280" s="291"/>
      <c r="DN280" s="291"/>
      <c r="DO280" s="291"/>
      <c r="DP280" s="291"/>
      <c r="DQ280" s="291"/>
      <c r="DR280" s="291"/>
      <c r="DS280" s="291"/>
      <c r="DT280" s="291"/>
      <c r="DU280" s="291"/>
      <c r="DV280" s="291"/>
      <c r="DW280" s="291"/>
      <c r="DX280" s="291"/>
      <c r="DY280" s="291"/>
      <c r="DZ280" s="291"/>
      <c r="EA280" s="291"/>
      <c r="EB280" s="291"/>
      <c r="EC280" s="291"/>
      <c r="ED280" s="291"/>
      <c r="EE280" s="291"/>
      <c r="EF280" s="291"/>
      <c r="EG280" s="291"/>
      <c r="EH280" s="291"/>
      <c r="EI280" s="291"/>
      <c r="EJ280" s="291"/>
      <c r="EK280" s="291"/>
      <c r="EL280" s="291"/>
      <c r="EM280" s="291"/>
      <c r="EN280" s="291"/>
      <c r="EO280" s="291"/>
      <c r="EP280" s="291"/>
      <c r="EQ280" s="291"/>
      <c r="ER280" s="291"/>
      <c r="ES280" s="291"/>
      <c r="ET280" s="291"/>
      <c r="EU280" s="291"/>
      <c r="EV280" s="291"/>
      <c r="EW280" s="291"/>
      <c r="EX280" s="291"/>
      <c r="EY280" s="291"/>
      <c r="EZ280" s="291"/>
      <c r="FA280" s="291"/>
      <c r="FB280" s="291"/>
      <c r="FC280" s="291"/>
      <c r="FD280" s="291"/>
      <c r="FE280" s="291"/>
      <c r="FF280" s="291"/>
      <c r="FG280" s="291"/>
      <c r="FH280" s="291"/>
      <c r="FI280" s="291"/>
      <c r="FJ280" s="291"/>
      <c r="FK280" s="291"/>
      <c r="FL280" s="291"/>
      <c r="FM280" s="291"/>
      <c r="FN280" s="291"/>
      <c r="FO280" s="291"/>
      <c r="FP280" s="291"/>
      <c r="FQ280" s="291"/>
      <c r="FR280" s="291"/>
      <c r="FS280" s="291"/>
      <c r="FT280" s="291"/>
      <c r="FU280" s="291"/>
      <c r="FV280" s="291"/>
      <c r="FW280" s="291"/>
      <c r="FX280" s="291"/>
      <c r="FY280" s="291"/>
      <c r="FZ280" s="291"/>
      <c r="GA280" s="291"/>
      <c r="GB280" s="291"/>
      <c r="GC280" s="291"/>
      <c r="GD280" s="291"/>
      <c r="GE280" s="291"/>
      <c r="GF280" s="291"/>
      <c r="GG280" s="291"/>
      <c r="GH280" s="291"/>
      <c r="GI280" s="291"/>
      <c r="GJ280" s="291"/>
      <c r="GK280" s="291"/>
      <c r="GL280" s="291"/>
      <c r="GM280" s="291"/>
      <c r="GN280" s="291"/>
      <c r="GO280" s="291"/>
      <c r="GP280" s="291"/>
      <c r="GQ280" s="291"/>
      <c r="GR280" s="291"/>
      <c r="GS280" s="291"/>
      <c r="GT280" s="291"/>
      <c r="GU280" s="291"/>
      <c r="GV280" s="291"/>
      <c r="GW280" s="291"/>
      <c r="GX280" s="291"/>
      <c r="GY280" s="291"/>
      <c r="GZ280" s="291"/>
      <c r="HA280" s="291"/>
      <c r="HB280" s="291"/>
      <c r="HC280" s="291"/>
      <c r="HD280" s="291"/>
      <c r="HE280" s="291"/>
      <c r="HF280" s="291"/>
      <c r="HG280" s="291"/>
      <c r="HH280" s="291"/>
      <c r="HI280" s="291"/>
      <c r="HJ280" s="291"/>
      <c r="HK280" s="291"/>
      <c r="HL280" s="291"/>
      <c r="HM280" s="291"/>
      <c r="HN280" s="291"/>
      <c r="HO280" s="291"/>
      <c r="HP280" s="291"/>
      <c r="HQ280" s="291"/>
    </row>
    <row r="281" ht="12.0" customHeight="1">
      <c r="A281" s="281"/>
      <c r="B281" s="292"/>
      <c r="C281" s="283"/>
      <c r="D281" s="284"/>
      <c r="E281" s="285"/>
      <c r="F281" s="286"/>
      <c r="G281" s="287"/>
      <c r="H281" s="288"/>
      <c r="I281" s="283"/>
      <c r="J281" s="289"/>
      <c r="K281" s="289"/>
      <c r="L281" s="289"/>
      <c r="M281" s="289"/>
      <c r="N281" s="289"/>
      <c r="O281" s="289"/>
      <c r="P281" s="52"/>
      <c r="Q281" s="52"/>
      <c r="R281" s="52"/>
      <c r="S281" s="202"/>
      <c r="T281" s="202"/>
      <c r="U281" s="202"/>
      <c r="V281" s="292"/>
      <c r="W281" s="202"/>
      <c r="X281" s="202"/>
      <c r="Y281" s="202"/>
      <c r="Z281" s="291"/>
      <c r="AA281" s="202"/>
      <c r="AB281" s="202"/>
      <c r="AC281" s="202"/>
      <c r="AD281" s="291"/>
      <c r="AE281" s="202"/>
      <c r="AF281" s="202"/>
      <c r="AG281" s="202"/>
      <c r="AH281" s="291"/>
      <c r="AI281" s="202"/>
      <c r="AJ281" s="202"/>
      <c r="AK281" s="202"/>
      <c r="AL281" s="291"/>
      <c r="AM281" s="202"/>
      <c r="AN281" s="202"/>
      <c r="AO281" s="202"/>
      <c r="AP281" s="291"/>
      <c r="AQ281" s="202"/>
      <c r="AR281" s="202"/>
      <c r="AS281" s="202"/>
      <c r="AT281" s="291"/>
      <c r="AU281" s="202"/>
      <c r="AV281" s="202"/>
      <c r="AW281" s="202"/>
      <c r="AX281" s="291"/>
      <c r="AY281" s="202"/>
      <c r="AZ281" s="202"/>
      <c r="BA281" s="202"/>
      <c r="BB281" s="291"/>
      <c r="BC281" s="202"/>
      <c r="BD281" s="202"/>
      <c r="BE281" s="202"/>
      <c r="BF281" s="291"/>
      <c r="BG281" s="202"/>
      <c r="BH281" s="202"/>
      <c r="BI281" s="202"/>
      <c r="BJ281" s="291"/>
      <c r="BK281" s="291"/>
      <c r="BL281" s="291"/>
      <c r="BM281" s="291"/>
      <c r="BN281" s="291"/>
      <c r="BO281" s="291"/>
      <c r="BP281" s="291"/>
      <c r="BQ281" s="291"/>
      <c r="BR281" s="291"/>
      <c r="BS281" s="291"/>
      <c r="BT281" s="291"/>
      <c r="BU281" s="291"/>
      <c r="BV281" s="291"/>
      <c r="BW281" s="291"/>
      <c r="BX281" s="291"/>
      <c r="BY281" s="291"/>
      <c r="BZ281" s="291"/>
      <c r="CA281" s="291"/>
      <c r="CB281" s="291"/>
      <c r="CC281" s="291"/>
      <c r="CD281" s="291"/>
      <c r="CE281" s="291"/>
      <c r="CF281" s="291"/>
      <c r="CG281" s="291"/>
      <c r="CH281" s="291"/>
      <c r="CI281" s="291"/>
      <c r="CJ281" s="291"/>
      <c r="CK281" s="291"/>
      <c r="CL281" s="291"/>
      <c r="CM281" s="291"/>
      <c r="CN281" s="291"/>
      <c r="CO281" s="291"/>
      <c r="CP281" s="291"/>
      <c r="CQ281" s="291"/>
      <c r="CR281" s="291"/>
      <c r="CS281" s="291"/>
      <c r="CT281" s="291"/>
      <c r="CU281" s="291"/>
      <c r="CV281" s="291"/>
      <c r="CW281" s="291"/>
      <c r="CX281" s="291"/>
      <c r="CY281" s="291"/>
      <c r="CZ281" s="291"/>
      <c r="DA281" s="291"/>
      <c r="DB281" s="291"/>
      <c r="DC281" s="291"/>
      <c r="DD281" s="291"/>
      <c r="DE281" s="291"/>
      <c r="DF281" s="291"/>
      <c r="DG281" s="291"/>
      <c r="DH281" s="291"/>
      <c r="DI281" s="291"/>
      <c r="DJ281" s="291"/>
      <c r="DK281" s="291"/>
      <c r="DL281" s="291"/>
      <c r="DM281" s="291"/>
      <c r="DN281" s="291"/>
      <c r="DO281" s="291"/>
      <c r="DP281" s="291"/>
      <c r="DQ281" s="291"/>
      <c r="DR281" s="291"/>
      <c r="DS281" s="291"/>
      <c r="DT281" s="291"/>
      <c r="DU281" s="291"/>
      <c r="DV281" s="291"/>
      <c r="DW281" s="291"/>
      <c r="DX281" s="291"/>
      <c r="DY281" s="291"/>
      <c r="DZ281" s="291"/>
      <c r="EA281" s="291"/>
      <c r="EB281" s="291"/>
      <c r="EC281" s="291"/>
      <c r="ED281" s="291"/>
      <c r="EE281" s="291"/>
      <c r="EF281" s="291"/>
      <c r="EG281" s="291"/>
      <c r="EH281" s="291"/>
      <c r="EI281" s="291"/>
      <c r="EJ281" s="291"/>
      <c r="EK281" s="291"/>
      <c r="EL281" s="291"/>
      <c r="EM281" s="291"/>
      <c r="EN281" s="291"/>
      <c r="EO281" s="291"/>
      <c r="EP281" s="291"/>
      <c r="EQ281" s="291"/>
      <c r="ER281" s="291"/>
      <c r="ES281" s="291"/>
      <c r="ET281" s="291"/>
      <c r="EU281" s="291"/>
      <c r="EV281" s="291"/>
      <c r="EW281" s="291"/>
      <c r="EX281" s="291"/>
      <c r="EY281" s="291"/>
      <c r="EZ281" s="291"/>
      <c r="FA281" s="291"/>
      <c r="FB281" s="291"/>
      <c r="FC281" s="291"/>
      <c r="FD281" s="291"/>
      <c r="FE281" s="291"/>
      <c r="FF281" s="291"/>
      <c r="FG281" s="291"/>
      <c r="FH281" s="291"/>
      <c r="FI281" s="291"/>
      <c r="FJ281" s="291"/>
      <c r="FK281" s="291"/>
      <c r="FL281" s="291"/>
      <c r="FM281" s="291"/>
      <c r="FN281" s="291"/>
      <c r="FO281" s="291"/>
      <c r="FP281" s="291"/>
      <c r="FQ281" s="291"/>
      <c r="FR281" s="291"/>
      <c r="FS281" s="291"/>
      <c r="FT281" s="291"/>
      <c r="FU281" s="291"/>
      <c r="FV281" s="291"/>
      <c r="FW281" s="291"/>
      <c r="FX281" s="291"/>
      <c r="FY281" s="291"/>
      <c r="FZ281" s="291"/>
      <c r="GA281" s="291"/>
      <c r="GB281" s="291"/>
      <c r="GC281" s="291"/>
      <c r="GD281" s="291"/>
      <c r="GE281" s="291"/>
      <c r="GF281" s="291"/>
      <c r="GG281" s="291"/>
      <c r="GH281" s="291"/>
      <c r="GI281" s="291"/>
      <c r="GJ281" s="291"/>
      <c r="GK281" s="291"/>
      <c r="GL281" s="291"/>
      <c r="GM281" s="291"/>
      <c r="GN281" s="291"/>
      <c r="GO281" s="291"/>
      <c r="GP281" s="291"/>
      <c r="GQ281" s="291"/>
      <c r="GR281" s="291"/>
      <c r="GS281" s="291"/>
      <c r="GT281" s="291"/>
      <c r="GU281" s="291"/>
      <c r="GV281" s="291"/>
      <c r="GW281" s="291"/>
      <c r="GX281" s="291"/>
      <c r="GY281" s="291"/>
      <c r="GZ281" s="291"/>
      <c r="HA281" s="291"/>
      <c r="HB281" s="291"/>
      <c r="HC281" s="291"/>
      <c r="HD281" s="291"/>
      <c r="HE281" s="291"/>
      <c r="HF281" s="291"/>
      <c r="HG281" s="291"/>
      <c r="HH281" s="291"/>
      <c r="HI281" s="291"/>
      <c r="HJ281" s="291"/>
      <c r="HK281" s="291"/>
      <c r="HL281" s="291"/>
      <c r="HM281" s="291"/>
      <c r="HN281" s="291"/>
      <c r="HO281" s="291"/>
      <c r="HP281" s="291"/>
      <c r="HQ281" s="291"/>
    </row>
    <row r="282" ht="12.0" customHeight="1">
      <c r="A282" s="281"/>
      <c r="B282" s="292"/>
      <c r="C282" s="283"/>
      <c r="D282" s="284"/>
      <c r="E282" s="285"/>
      <c r="F282" s="286"/>
      <c r="G282" s="287"/>
      <c r="H282" s="288"/>
      <c r="I282" s="283"/>
      <c r="J282" s="289"/>
      <c r="K282" s="289"/>
      <c r="L282" s="289"/>
      <c r="M282" s="289"/>
      <c r="N282" s="289"/>
      <c r="O282" s="289"/>
      <c r="P282" s="52"/>
      <c r="Q282" s="52"/>
      <c r="R282" s="52"/>
      <c r="S282" s="202"/>
      <c r="T282" s="202"/>
      <c r="U282" s="202"/>
      <c r="V282" s="292"/>
      <c r="W282" s="202"/>
      <c r="X282" s="202"/>
      <c r="Y282" s="202"/>
      <c r="Z282" s="291"/>
      <c r="AA282" s="202"/>
      <c r="AB282" s="202"/>
      <c r="AC282" s="202"/>
      <c r="AD282" s="291"/>
      <c r="AE282" s="202"/>
      <c r="AF282" s="202"/>
      <c r="AG282" s="202"/>
      <c r="AH282" s="291"/>
      <c r="AI282" s="202"/>
      <c r="AJ282" s="202"/>
      <c r="AK282" s="202"/>
      <c r="AL282" s="291"/>
      <c r="AM282" s="202"/>
      <c r="AN282" s="202"/>
      <c r="AO282" s="202"/>
      <c r="AP282" s="291"/>
      <c r="AQ282" s="202"/>
      <c r="AR282" s="202"/>
      <c r="AS282" s="202"/>
      <c r="AT282" s="291"/>
      <c r="AU282" s="202"/>
      <c r="AV282" s="202"/>
      <c r="AW282" s="202"/>
      <c r="AX282" s="291"/>
      <c r="AY282" s="202"/>
      <c r="AZ282" s="202"/>
      <c r="BA282" s="202"/>
      <c r="BB282" s="291"/>
      <c r="BC282" s="202"/>
      <c r="BD282" s="202"/>
      <c r="BE282" s="202"/>
      <c r="BF282" s="291"/>
      <c r="BG282" s="202"/>
      <c r="BH282" s="202"/>
      <c r="BI282" s="202"/>
      <c r="BJ282" s="291"/>
      <c r="BK282" s="291"/>
      <c r="BL282" s="291"/>
      <c r="BM282" s="291"/>
      <c r="BN282" s="291"/>
      <c r="BO282" s="291"/>
      <c r="BP282" s="291"/>
      <c r="BQ282" s="291"/>
      <c r="BR282" s="291"/>
      <c r="BS282" s="291"/>
      <c r="BT282" s="291"/>
      <c r="BU282" s="291"/>
      <c r="BV282" s="291"/>
      <c r="BW282" s="291"/>
      <c r="BX282" s="291"/>
      <c r="BY282" s="291"/>
      <c r="BZ282" s="291"/>
      <c r="CA282" s="291"/>
      <c r="CB282" s="291"/>
      <c r="CC282" s="291"/>
      <c r="CD282" s="291"/>
      <c r="CE282" s="291"/>
      <c r="CF282" s="291"/>
      <c r="CG282" s="291"/>
      <c r="CH282" s="291"/>
      <c r="CI282" s="291"/>
      <c r="CJ282" s="291"/>
      <c r="CK282" s="291"/>
      <c r="CL282" s="291"/>
      <c r="CM282" s="291"/>
      <c r="CN282" s="291"/>
      <c r="CO282" s="291"/>
      <c r="CP282" s="291"/>
      <c r="CQ282" s="291"/>
      <c r="CR282" s="291"/>
      <c r="CS282" s="291"/>
      <c r="CT282" s="291"/>
      <c r="CU282" s="291"/>
      <c r="CV282" s="291"/>
      <c r="CW282" s="291"/>
      <c r="CX282" s="291"/>
      <c r="CY282" s="291"/>
      <c r="CZ282" s="291"/>
      <c r="DA282" s="291"/>
      <c r="DB282" s="291"/>
      <c r="DC282" s="291"/>
      <c r="DD282" s="291"/>
      <c r="DE282" s="291"/>
      <c r="DF282" s="291"/>
      <c r="DG282" s="291"/>
      <c r="DH282" s="291"/>
      <c r="DI282" s="291"/>
      <c r="DJ282" s="291"/>
      <c r="DK282" s="291"/>
      <c r="DL282" s="291"/>
      <c r="DM282" s="291"/>
      <c r="DN282" s="291"/>
      <c r="DO282" s="291"/>
      <c r="DP282" s="291"/>
      <c r="DQ282" s="291"/>
      <c r="DR282" s="291"/>
      <c r="DS282" s="291"/>
      <c r="DT282" s="291"/>
      <c r="DU282" s="291"/>
      <c r="DV282" s="291"/>
      <c r="DW282" s="291"/>
      <c r="DX282" s="291"/>
      <c r="DY282" s="291"/>
      <c r="DZ282" s="291"/>
      <c r="EA282" s="291"/>
      <c r="EB282" s="291"/>
      <c r="EC282" s="291"/>
      <c r="ED282" s="291"/>
      <c r="EE282" s="291"/>
      <c r="EF282" s="291"/>
      <c r="EG282" s="291"/>
      <c r="EH282" s="291"/>
      <c r="EI282" s="291"/>
      <c r="EJ282" s="291"/>
      <c r="EK282" s="291"/>
      <c r="EL282" s="291"/>
      <c r="EM282" s="291"/>
      <c r="EN282" s="291"/>
      <c r="EO282" s="291"/>
      <c r="EP282" s="291"/>
      <c r="EQ282" s="291"/>
      <c r="ER282" s="291"/>
      <c r="ES282" s="291"/>
      <c r="ET282" s="291"/>
      <c r="EU282" s="291"/>
      <c r="EV282" s="291"/>
      <c r="EW282" s="291"/>
      <c r="EX282" s="291"/>
      <c r="EY282" s="291"/>
      <c r="EZ282" s="291"/>
      <c r="FA282" s="291"/>
      <c r="FB282" s="291"/>
      <c r="FC282" s="291"/>
      <c r="FD282" s="291"/>
      <c r="FE282" s="291"/>
      <c r="FF282" s="291"/>
      <c r="FG282" s="291"/>
      <c r="FH282" s="291"/>
      <c r="FI282" s="291"/>
      <c r="FJ282" s="291"/>
      <c r="FK282" s="291"/>
      <c r="FL282" s="291"/>
      <c r="FM282" s="291"/>
      <c r="FN282" s="291"/>
      <c r="FO282" s="291"/>
      <c r="FP282" s="291"/>
      <c r="FQ282" s="291"/>
      <c r="FR282" s="291"/>
      <c r="FS282" s="291"/>
      <c r="FT282" s="291"/>
      <c r="FU282" s="291"/>
      <c r="FV282" s="291"/>
      <c r="FW282" s="291"/>
      <c r="FX282" s="291"/>
      <c r="FY282" s="291"/>
      <c r="FZ282" s="291"/>
      <c r="GA282" s="291"/>
      <c r="GB282" s="291"/>
      <c r="GC282" s="291"/>
      <c r="GD282" s="291"/>
      <c r="GE282" s="291"/>
      <c r="GF282" s="291"/>
      <c r="GG282" s="291"/>
      <c r="GH282" s="291"/>
      <c r="GI282" s="291"/>
      <c r="GJ282" s="291"/>
      <c r="GK282" s="291"/>
      <c r="GL282" s="291"/>
      <c r="GM282" s="291"/>
      <c r="GN282" s="291"/>
      <c r="GO282" s="291"/>
      <c r="GP282" s="291"/>
      <c r="GQ282" s="291"/>
      <c r="GR282" s="291"/>
      <c r="GS282" s="291"/>
      <c r="GT282" s="291"/>
      <c r="GU282" s="291"/>
      <c r="GV282" s="291"/>
      <c r="GW282" s="291"/>
      <c r="GX282" s="291"/>
      <c r="GY282" s="291"/>
      <c r="GZ282" s="291"/>
      <c r="HA282" s="291"/>
      <c r="HB282" s="291"/>
      <c r="HC282" s="291"/>
      <c r="HD282" s="291"/>
      <c r="HE282" s="291"/>
      <c r="HF282" s="291"/>
      <c r="HG282" s="291"/>
      <c r="HH282" s="291"/>
      <c r="HI282" s="291"/>
      <c r="HJ282" s="291"/>
      <c r="HK282" s="291"/>
      <c r="HL282" s="291"/>
      <c r="HM282" s="291"/>
      <c r="HN282" s="291"/>
      <c r="HO282" s="291"/>
      <c r="HP282" s="291"/>
      <c r="HQ282" s="291"/>
    </row>
    <row r="283" ht="12.0" customHeight="1">
      <c r="A283" s="281"/>
      <c r="B283" s="292"/>
      <c r="C283" s="283"/>
      <c r="D283" s="284"/>
      <c r="E283" s="285"/>
      <c r="F283" s="286"/>
      <c r="G283" s="287"/>
      <c r="H283" s="288"/>
      <c r="I283" s="283"/>
      <c r="J283" s="289"/>
      <c r="K283" s="289"/>
      <c r="L283" s="289"/>
      <c r="M283" s="289"/>
      <c r="N283" s="289"/>
      <c r="O283" s="289"/>
      <c r="P283" s="52"/>
      <c r="Q283" s="52"/>
      <c r="R283" s="52"/>
      <c r="S283" s="202"/>
      <c r="T283" s="202"/>
      <c r="U283" s="202"/>
      <c r="V283" s="292"/>
      <c r="W283" s="202"/>
      <c r="X283" s="202"/>
      <c r="Y283" s="202"/>
      <c r="Z283" s="291"/>
      <c r="AA283" s="202"/>
      <c r="AB283" s="202"/>
      <c r="AC283" s="202"/>
      <c r="AD283" s="291"/>
      <c r="AE283" s="202"/>
      <c r="AF283" s="202"/>
      <c r="AG283" s="202"/>
      <c r="AH283" s="291"/>
      <c r="AI283" s="202"/>
      <c r="AJ283" s="202"/>
      <c r="AK283" s="202"/>
      <c r="AL283" s="291"/>
      <c r="AM283" s="202"/>
      <c r="AN283" s="202"/>
      <c r="AO283" s="202"/>
      <c r="AP283" s="291"/>
      <c r="AQ283" s="202"/>
      <c r="AR283" s="202"/>
      <c r="AS283" s="202"/>
      <c r="AT283" s="291"/>
      <c r="AU283" s="202"/>
      <c r="AV283" s="202"/>
      <c r="AW283" s="202"/>
      <c r="AX283" s="291"/>
      <c r="AY283" s="202"/>
      <c r="AZ283" s="202"/>
      <c r="BA283" s="202"/>
      <c r="BB283" s="291"/>
      <c r="BC283" s="202"/>
      <c r="BD283" s="202"/>
      <c r="BE283" s="202"/>
      <c r="BF283" s="291"/>
      <c r="BG283" s="202"/>
      <c r="BH283" s="202"/>
      <c r="BI283" s="202"/>
      <c r="BJ283" s="291"/>
      <c r="BK283" s="291"/>
      <c r="BL283" s="291"/>
      <c r="BM283" s="291"/>
      <c r="BN283" s="291"/>
      <c r="BO283" s="291"/>
      <c r="BP283" s="291"/>
      <c r="BQ283" s="291"/>
      <c r="BR283" s="291"/>
      <c r="BS283" s="291"/>
      <c r="BT283" s="291"/>
      <c r="BU283" s="291"/>
      <c r="BV283" s="291"/>
      <c r="BW283" s="291"/>
      <c r="BX283" s="291"/>
      <c r="BY283" s="291"/>
      <c r="BZ283" s="291"/>
      <c r="CA283" s="291"/>
      <c r="CB283" s="291"/>
      <c r="CC283" s="291"/>
      <c r="CD283" s="291"/>
      <c r="CE283" s="291"/>
      <c r="CF283" s="291"/>
      <c r="CG283" s="291"/>
      <c r="CH283" s="291"/>
      <c r="CI283" s="291"/>
      <c r="CJ283" s="291"/>
      <c r="CK283" s="291"/>
      <c r="CL283" s="291"/>
      <c r="CM283" s="291"/>
      <c r="CN283" s="291"/>
      <c r="CO283" s="291"/>
      <c r="CP283" s="291"/>
      <c r="CQ283" s="291"/>
      <c r="CR283" s="291"/>
      <c r="CS283" s="291"/>
      <c r="CT283" s="291"/>
      <c r="CU283" s="291"/>
      <c r="CV283" s="291"/>
      <c r="CW283" s="291"/>
      <c r="CX283" s="291"/>
      <c r="CY283" s="291"/>
      <c r="CZ283" s="291"/>
      <c r="DA283" s="291"/>
      <c r="DB283" s="291"/>
      <c r="DC283" s="291"/>
      <c r="DD283" s="291"/>
      <c r="DE283" s="291"/>
      <c r="DF283" s="291"/>
      <c r="DG283" s="291"/>
      <c r="DH283" s="291"/>
      <c r="DI283" s="291"/>
      <c r="DJ283" s="291"/>
      <c r="DK283" s="291"/>
      <c r="DL283" s="291"/>
      <c r="DM283" s="291"/>
      <c r="DN283" s="291"/>
      <c r="DO283" s="291"/>
      <c r="DP283" s="291"/>
      <c r="DQ283" s="291"/>
      <c r="DR283" s="291"/>
      <c r="DS283" s="291"/>
      <c r="DT283" s="291"/>
      <c r="DU283" s="291"/>
      <c r="DV283" s="291"/>
      <c r="DW283" s="291"/>
      <c r="DX283" s="291"/>
      <c r="DY283" s="291"/>
      <c r="DZ283" s="291"/>
      <c r="EA283" s="291"/>
      <c r="EB283" s="291"/>
      <c r="EC283" s="291"/>
      <c r="ED283" s="291"/>
      <c r="EE283" s="291"/>
      <c r="EF283" s="291"/>
      <c r="EG283" s="291"/>
      <c r="EH283" s="291"/>
      <c r="EI283" s="291"/>
      <c r="EJ283" s="291"/>
      <c r="EK283" s="291"/>
      <c r="EL283" s="291"/>
      <c r="EM283" s="291"/>
      <c r="EN283" s="291"/>
      <c r="EO283" s="291"/>
      <c r="EP283" s="291"/>
      <c r="EQ283" s="291"/>
      <c r="ER283" s="291"/>
      <c r="ES283" s="291"/>
      <c r="ET283" s="291"/>
      <c r="EU283" s="291"/>
      <c r="EV283" s="291"/>
      <c r="EW283" s="291"/>
      <c r="EX283" s="291"/>
      <c r="EY283" s="291"/>
      <c r="EZ283" s="291"/>
      <c r="FA283" s="291"/>
      <c r="FB283" s="291"/>
      <c r="FC283" s="291"/>
      <c r="FD283" s="291"/>
      <c r="FE283" s="291"/>
      <c r="FF283" s="291"/>
      <c r="FG283" s="291"/>
      <c r="FH283" s="291"/>
      <c r="FI283" s="291"/>
      <c r="FJ283" s="291"/>
      <c r="FK283" s="291"/>
      <c r="FL283" s="291"/>
      <c r="FM283" s="291"/>
      <c r="FN283" s="291"/>
      <c r="FO283" s="291"/>
      <c r="FP283" s="291"/>
      <c r="FQ283" s="291"/>
      <c r="FR283" s="291"/>
      <c r="FS283" s="291"/>
      <c r="FT283" s="291"/>
      <c r="FU283" s="291"/>
      <c r="FV283" s="291"/>
      <c r="FW283" s="291"/>
      <c r="FX283" s="291"/>
      <c r="FY283" s="291"/>
      <c r="FZ283" s="291"/>
      <c r="GA283" s="291"/>
      <c r="GB283" s="291"/>
      <c r="GC283" s="291"/>
      <c r="GD283" s="291"/>
      <c r="GE283" s="291"/>
      <c r="GF283" s="291"/>
      <c r="GG283" s="291"/>
      <c r="GH283" s="291"/>
      <c r="GI283" s="291"/>
      <c r="GJ283" s="291"/>
      <c r="GK283" s="291"/>
      <c r="GL283" s="291"/>
      <c r="GM283" s="291"/>
      <c r="GN283" s="291"/>
      <c r="GO283" s="291"/>
      <c r="GP283" s="291"/>
      <c r="GQ283" s="291"/>
      <c r="GR283" s="291"/>
      <c r="GS283" s="291"/>
      <c r="GT283" s="291"/>
      <c r="GU283" s="291"/>
      <c r="GV283" s="291"/>
      <c r="GW283" s="291"/>
      <c r="GX283" s="291"/>
      <c r="GY283" s="291"/>
      <c r="GZ283" s="291"/>
      <c r="HA283" s="291"/>
      <c r="HB283" s="291"/>
      <c r="HC283" s="291"/>
      <c r="HD283" s="291"/>
      <c r="HE283" s="291"/>
      <c r="HF283" s="291"/>
      <c r="HG283" s="291"/>
      <c r="HH283" s="291"/>
      <c r="HI283" s="291"/>
      <c r="HJ283" s="291"/>
      <c r="HK283" s="291"/>
      <c r="HL283" s="291"/>
      <c r="HM283" s="291"/>
      <c r="HN283" s="291"/>
      <c r="HO283" s="291"/>
      <c r="HP283" s="291"/>
      <c r="HQ283" s="291"/>
    </row>
    <row r="284" ht="12.0" customHeight="1">
      <c r="A284" s="281"/>
      <c r="B284" s="292"/>
      <c r="C284" s="283"/>
      <c r="D284" s="284"/>
      <c r="E284" s="285"/>
      <c r="F284" s="286"/>
      <c r="G284" s="287"/>
      <c r="H284" s="288"/>
      <c r="I284" s="283"/>
      <c r="J284" s="289"/>
      <c r="K284" s="289"/>
      <c r="L284" s="289"/>
      <c r="M284" s="289"/>
      <c r="N284" s="289"/>
      <c r="O284" s="289"/>
      <c r="P284" s="52"/>
      <c r="Q284" s="52"/>
      <c r="R284" s="52"/>
      <c r="S284" s="202"/>
      <c r="T284" s="202"/>
      <c r="U284" s="202"/>
      <c r="V284" s="292"/>
      <c r="W284" s="202"/>
      <c r="X284" s="202"/>
      <c r="Y284" s="202"/>
      <c r="Z284" s="291"/>
      <c r="AA284" s="202"/>
      <c r="AB284" s="202"/>
      <c r="AC284" s="202"/>
      <c r="AD284" s="291"/>
      <c r="AE284" s="202"/>
      <c r="AF284" s="202"/>
      <c r="AG284" s="202"/>
      <c r="AH284" s="291"/>
      <c r="AI284" s="202"/>
      <c r="AJ284" s="202"/>
      <c r="AK284" s="202"/>
      <c r="AL284" s="291"/>
      <c r="AM284" s="202"/>
      <c r="AN284" s="202"/>
      <c r="AO284" s="202"/>
      <c r="AP284" s="291"/>
      <c r="AQ284" s="202"/>
      <c r="AR284" s="202"/>
      <c r="AS284" s="202"/>
      <c r="AT284" s="291"/>
      <c r="AU284" s="202"/>
      <c r="AV284" s="202"/>
      <c r="AW284" s="202"/>
      <c r="AX284" s="291"/>
      <c r="AY284" s="202"/>
      <c r="AZ284" s="202"/>
      <c r="BA284" s="202"/>
      <c r="BB284" s="291"/>
      <c r="BC284" s="202"/>
      <c r="BD284" s="202"/>
      <c r="BE284" s="202"/>
      <c r="BF284" s="291"/>
      <c r="BG284" s="202"/>
      <c r="BH284" s="202"/>
      <c r="BI284" s="202"/>
      <c r="BJ284" s="291"/>
      <c r="BK284" s="291"/>
      <c r="BL284" s="291"/>
      <c r="BM284" s="291"/>
      <c r="BN284" s="291"/>
      <c r="BO284" s="291"/>
      <c r="BP284" s="291"/>
      <c r="BQ284" s="291"/>
      <c r="BR284" s="291"/>
      <c r="BS284" s="291"/>
      <c r="BT284" s="291"/>
      <c r="BU284" s="291"/>
      <c r="BV284" s="291"/>
      <c r="BW284" s="291"/>
      <c r="BX284" s="291"/>
      <c r="BY284" s="291"/>
      <c r="BZ284" s="291"/>
      <c r="CA284" s="291"/>
      <c r="CB284" s="291"/>
      <c r="CC284" s="291"/>
      <c r="CD284" s="291"/>
      <c r="CE284" s="291"/>
      <c r="CF284" s="291"/>
      <c r="CG284" s="291"/>
      <c r="CH284" s="291"/>
      <c r="CI284" s="291"/>
      <c r="CJ284" s="291"/>
      <c r="CK284" s="291"/>
      <c r="CL284" s="291"/>
      <c r="CM284" s="291"/>
      <c r="CN284" s="291"/>
      <c r="CO284" s="291"/>
      <c r="CP284" s="291"/>
      <c r="CQ284" s="291"/>
      <c r="CR284" s="291"/>
      <c r="CS284" s="291"/>
      <c r="CT284" s="291"/>
      <c r="CU284" s="291"/>
      <c r="CV284" s="291"/>
      <c r="CW284" s="291"/>
      <c r="CX284" s="291"/>
      <c r="CY284" s="291"/>
      <c r="CZ284" s="291"/>
      <c r="DA284" s="291"/>
      <c r="DB284" s="291"/>
      <c r="DC284" s="291"/>
      <c r="DD284" s="291"/>
      <c r="DE284" s="291"/>
      <c r="DF284" s="291"/>
      <c r="DG284" s="291"/>
      <c r="DH284" s="291"/>
      <c r="DI284" s="291"/>
      <c r="DJ284" s="291"/>
      <c r="DK284" s="291"/>
      <c r="DL284" s="291"/>
      <c r="DM284" s="291"/>
      <c r="DN284" s="291"/>
      <c r="DO284" s="291"/>
      <c r="DP284" s="291"/>
      <c r="DQ284" s="291"/>
      <c r="DR284" s="291"/>
      <c r="DS284" s="291"/>
      <c r="DT284" s="291"/>
      <c r="DU284" s="291"/>
      <c r="DV284" s="291"/>
      <c r="DW284" s="291"/>
      <c r="DX284" s="291"/>
      <c r="DY284" s="291"/>
      <c r="DZ284" s="291"/>
      <c r="EA284" s="291"/>
      <c r="EB284" s="291"/>
      <c r="EC284" s="291"/>
      <c r="ED284" s="291"/>
      <c r="EE284" s="291"/>
      <c r="EF284" s="291"/>
      <c r="EG284" s="291"/>
      <c r="EH284" s="291"/>
      <c r="EI284" s="291"/>
      <c r="EJ284" s="291"/>
      <c r="EK284" s="291"/>
      <c r="EL284" s="291"/>
      <c r="EM284" s="291"/>
      <c r="EN284" s="291"/>
      <c r="EO284" s="291"/>
      <c r="EP284" s="291"/>
      <c r="EQ284" s="291"/>
      <c r="ER284" s="291"/>
      <c r="ES284" s="291"/>
      <c r="ET284" s="291"/>
      <c r="EU284" s="291"/>
      <c r="EV284" s="291"/>
      <c r="EW284" s="291"/>
      <c r="EX284" s="291"/>
      <c r="EY284" s="291"/>
      <c r="EZ284" s="291"/>
      <c r="FA284" s="291"/>
      <c r="FB284" s="291"/>
      <c r="FC284" s="291"/>
      <c r="FD284" s="291"/>
      <c r="FE284" s="291"/>
      <c r="FF284" s="291"/>
      <c r="FG284" s="291"/>
      <c r="FH284" s="291"/>
      <c r="FI284" s="291"/>
      <c r="FJ284" s="291"/>
      <c r="FK284" s="291"/>
      <c r="FL284" s="291"/>
      <c r="FM284" s="291"/>
      <c r="FN284" s="291"/>
      <c r="FO284" s="291"/>
      <c r="FP284" s="291"/>
      <c r="FQ284" s="291"/>
      <c r="FR284" s="291"/>
      <c r="FS284" s="291"/>
      <c r="FT284" s="291"/>
      <c r="FU284" s="291"/>
      <c r="FV284" s="291"/>
      <c r="FW284" s="291"/>
      <c r="FX284" s="291"/>
      <c r="FY284" s="291"/>
      <c r="FZ284" s="291"/>
      <c r="GA284" s="291"/>
      <c r="GB284" s="291"/>
      <c r="GC284" s="291"/>
      <c r="GD284" s="291"/>
      <c r="GE284" s="291"/>
      <c r="GF284" s="291"/>
      <c r="GG284" s="291"/>
      <c r="GH284" s="291"/>
      <c r="GI284" s="291"/>
      <c r="GJ284" s="291"/>
      <c r="GK284" s="291"/>
      <c r="GL284" s="291"/>
      <c r="GM284" s="291"/>
      <c r="GN284" s="291"/>
      <c r="GO284" s="291"/>
      <c r="GP284" s="291"/>
      <c r="GQ284" s="291"/>
      <c r="GR284" s="291"/>
      <c r="GS284" s="291"/>
      <c r="GT284" s="291"/>
      <c r="GU284" s="291"/>
      <c r="GV284" s="291"/>
      <c r="GW284" s="291"/>
      <c r="GX284" s="291"/>
      <c r="GY284" s="291"/>
      <c r="GZ284" s="291"/>
      <c r="HA284" s="291"/>
      <c r="HB284" s="291"/>
      <c r="HC284" s="291"/>
      <c r="HD284" s="291"/>
      <c r="HE284" s="291"/>
      <c r="HF284" s="291"/>
      <c r="HG284" s="291"/>
      <c r="HH284" s="291"/>
      <c r="HI284" s="291"/>
      <c r="HJ284" s="291"/>
      <c r="HK284" s="291"/>
      <c r="HL284" s="291"/>
      <c r="HM284" s="291"/>
      <c r="HN284" s="291"/>
      <c r="HO284" s="291"/>
      <c r="HP284" s="291"/>
      <c r="HQ284" s="291"/>
    </row>
    <row r="285" ht="12.0" customHeight="1">
      <c r="A285" s="281"/>
      <c r="B285" s="292"/>
      <c r="C285" s="283"/>
      <c r="D285" s="284"/>
      <c r="E285" s="285"/>
      <c r="F285" s="286"/>
      <c r="G285" s="287"/>
      <c r="H285" s="288"/>
      <c r="I285" s="283"/>
      <c r="J285" s="289"/>
      <c r="K285" s="289"/>
      <c r="L285" s="289"/>
      <c r="M285" s="289"/>
      <c r="N285" s="289"/>
      <c r="O285" s="289"/>
      <c r="P285" s="52"/>
      <c r="Q285" s="52"/>
      <c r="R285" s="52"/>
      <c r="S285" s="202"/>
      <c r="T285" s="202"/>
      <c r="U285" s="202"/>
      <c r="V285" s="292"/>
      <c r="W285" s="202"/>
      <c r="X285" s="202"/>
      <c r="Y285" s="202"/>
      <c r="Z285" s="291"/>
      <c r="AA285" s="202"/>
      <c r="AB285" s="202"/>
      <c r="AC285" s="202"/>
      <c r="AD285" s="291"/>
      <c r="AE285" s="202"/>
      <c r="AF285" s="202"/>
      <c r="AG285" s="202"/>
      <c r="AH285" s="291"/>
      <c r="AI285" s="202"/>
      <c r="AJ285" s="202"/>
      <c r="AK285" s="202"/>
      <c r="AL285" s="291"/>
      <c r="AM285" s="202"/>
      <c r="AN285" s="202"/>
      <c r="AO285" s="202"/>
      <c r="AP285" s="291"/>
      <c r="AQ285" s="202"/>
      <c r="AR285" s="202"/>
      <c r="AS285" s="202"/>
      <c r="AT285" s="291"/>
      <c r="AU285" s="202"/>
      <c r="AV285" s="202"/>
      <c r="AW285" s="202"/>
      <c r="AX285" s="291"/>
      <c r="AY285" s="202"/>
      <c r="AZ285" s="202"/>
      <c r="BA285" s="202"/>
      <c r="BB285" s="291"/>
      <c r="BC285" s="202"/>
      <c r="BD285" s="202"/>
      <c r="BE285" s="202"/>
      <c r="BF285" s="291"/>
      <c r="BG285" s="202"/>
      <c r="BH285" s="202"/>
      <c r="BI285" s="202"/>
      <c r="BJ285" s="291"/>
      <c r="BK285" s="291"/>
      <c r="BL285" s="291"/>
      <c r="BM285" s="291"/>
      <c r="BN285" s="291"/>
      <c r="BO285" s="291"/>
      <c r="BP285" s="291"/>
      <c r="BQ285" s="291"/>
      <c r="BR285" s="291"/>
      <c r="BS285" s="291"/>
      <c r="BT285" s="291"/>
      <c r="BU285" s="291"/>
      <c r="BV285" s="291"/>
      <c r="BW285" s="291"/>
      <c r="BX285" s="291"/>
      <c r="BY285" s="291"/>
      <c r="BZ285" s="291"/>
      <c r="CA285" s="291"/>
      <c r="CB285" s="291"/>
      <c r="CC285" s="291"/>
      <c r="CD285" s="291"/>
      <c r="CE285" s="291"/>
      <c r="CF285" s="291"/>
      <c r="CG285" s="291"/>
      <c r="CH285" s="291"/>
      <c r="CI285" s="291"/>
      <c r="CJ285" s="291"/>
      <c r="CK285" s="291"/>
      <c r="CL285" s="291"/>
      <c r="CM285" s="291"/>
      <c r="CN285" s="291"/>
      <c r="CO285" s="291"/>
      <c r="CP285" s="291"/>
      <c r="CQ285" s="291"/>
      <c r="CR285" s="291"/>
      <c r="CS285" s="291"/>
      <c r="CT285" s="291"/>
      <c r="CU285" s="291"/>
      <c r="CV285" s="291"/>
      <c r="CW285" s="291"/>
      <c r="CX285" s="291"/>
      <c r="CY285" s="291"/>
      <c r="CZ285" s="291"/>
      <c r="DA285" s="291"/>
      <c r="DB285" s="291"/>
      <c r="DC285" s="291"/>
      <c r="DD285" s="291"/>
      <c r="DE285" s="291"/>
      <c r="DF285" s="291"/>
      <c r="DG285" s="291"/>
      <c r="DH285" s="291"/>
      <c r="DI285" s="291"/>
      <c r="DJ285" s="291"/>
      <c r="DK285" s="291"/>
      <c r="DL285" s="291"/>
      <c r="DM285" s="291"/>
      <c r="DN285" s="291"/>
      <c r="DO285" s="291"/>
      <c r="DP285" s="291"/>
      <c r="DQ285" s="291"/>
      <c r="DR285" s="291"/>
      <c r="DS285" s="291"/>
      <c r="DT285" s="291"/>
      <c r="DU285" s="291"/>
      <c r="DV285" s="291"/>
      <c r="DW285" s="291"/>
      <c r="DX285" s="291"/>
      <c r="DY285" s="291"/>
      <c r="DZ285" s="291"/>
      <c r="EA285" s="291"/>
      <c r="EB285" s="291"/>
      <c r="EC285" s="291"/>
      <c r="ED285" s="291"/>
      <c r="EE285" s="291"/>
      <c r="EF285" s="291"/>
      <c r="EG285" s="291"/>
      <c r="EH285" s="291"/>
      <c r="EI285" s="291"/>
      <c r="EJ285" s="291"/>
      <c r="EK285" s="291"/>
      <c r="EL285" s="291"/>
      <c r="EM285" s="291"/>
      <c r="EN285" s="291"/>
      <c r="EO285" s="291"/>
      <c r="EP285" s="291"/>
      <c r="EQ285" s="291"/>
      <c r="ER285" s="291"/>
      <c r="ES285" s="291"/>
      <c r="ET285" s="291"/>
      <c r="EU285" s="291"/>
      <c r="EV285" s="291"/>
      <c r="EW285" s="291"/>
      <c r="EX285" s="291"/>
      <c r="EY285" s="291"/>
      <c r="EZ285" s="291"/>
      <c r="FA285" s="291"/>
      <c r="FB285" s="291"/>
      <c r="FC285" s="291"/>
      <c r="FD285" s="291"/>
      <c r="FE285" s="291"/>
      <c r="FF285" s="291"/>
      <c r="FG285" s="291"/>
      <c r="FH285" s="291"/>
      <c r="FI285" s="291"/>
      <c r="FJ285" s="291"/>
      <c r="FK285" s="291"/>
      <c r="FL285" s="291"/>
      <c r="FM285" s="291"/>
      <c r="FN285" s="291"/>
      <c r="FO285" s="291"/>
      <c r="FP285" s="291"/>
      <c r="FQ285" s="291"/>
      <c r="FR285" s="291"/>
      <c r="FS285" s="291"/>
      <c r="FT285" s="291"/>
      <c r="FU285" s="291"/>
      <c r="FV285" s="291"/>
      <c r="FW285" s="291"/>
      <c r="FX285" s="291"/>
      <c r="FY285" s="291"/>
      <c r="FZ285" s="291"/>
      <c r="GA285" s="291"/>
      <c r="GB285" s="291"/>
      <c r="GC285" s="291"/>
      <c r="GD285" s="291"/>
      <c r="GE285" s="291"/>
      <c r="GF285" s="291"/>
      <c r="GG285" s="291"/>
      <c r="GH285" s="291"/>
      <c r="GI285" s="291"/>
      <c r="GJ285" s="291"/>
      <c r="GK285" s="291"/>
      <c r="GL285" s="291"/>
      <c r="GM285" s="291"/>
      <c r="GN285" s="291"/>
      <c r="GO285" s="291"/>
      <c r="GP285" s="291"/>
      <c r="GQ285" s="291"/>
      <c r="GR285" s="291"/>
      <c r="GS285" s="291"/>
      <c r="GT285" s="291"/>
      <c r="GU285" s="291"/>
      <c r="GV285" s="291"/>
      <c r="GW285" s="291"/>
      <c r="GX285" s="291"/>
      <c r="GY285" s="291"/>
      <c r="GZ285" s="291"/>
      <c r="HA285" s="291"/>
      <c r="HB285" s="291"/>
      <c r="HC285" s="291"/>
      <c r="HD285" s="291"/>
      <c r="HE285" s="291"/>
      <c r="HF285" s="291"/>
      <c r="HG285" s="291"/>
      <c r="HH285" s="291"/>
      <c r="HI285" s="291"/>
      <c r="HJ285" s="291"/>
      <c r="HK285" s="291"/>
      <c r="HL285" s="291"/>
      <c r="HM285" s="291"/>
      <c r="HN285" s="291"/>
      <c r="HO285" s="291"/>
      <c r="HP285" s="291"/>
      <c r="HQ285" s="291"/>
    </row>
    <row r="286" ht="12.0" customHeight="1">
      <c r="A286" s="281"/>
      <c r="B286" s="292"/>
      <c r="C286" s="283"/>
      <c r="D286" s="284"/>
      <c r="E286" s="285"/>
      <c r="F286" s="286"/>
      <c r="G286" s="287"/>
      <c r="H286" s="288"/>
      <c r="I286" s="283"/>
      <c r="J286" s="289"/>
      <c r="K286" s="289"/>
      <c r="L286" s="289"/>
      <c r="M286" s="289"/>
      <c r="N286" s="289"/>
      <c r="O286" s="289"/>
      <c r="P286" s="52"/>
      <c r="Q286" s="52"/>
      <c r="R286" s="52"/>
      <c r="S286" s="202"/>
      <c r="T286" s="202"/>
      <c r="U286" s="202"/>
      <c r="V286" s="292"/>
      <c r="W286" s="202"/>
      <c r="X286" s="202"/>
      <c r="Y286" s="202"/>
      <c r="Z286" s="291"/>
      <c r="AA286" s="202"/>
      <c r="AB286" s="202"/>
      <c r="AC286" s="202"/>
      <c r="AD286" s="291"/>
      <c r="AE286" s="202"/>
      <c r="AF286" s="202"/>
      <c r="AG286" s="202"/>
      <c r="AH286" s="291"/>
      <c r="AI286" s="202"/>
      <c r="AJ286" s="202"/>
      <c r="AK286" s="202"/>
      <c r="AL286" s="291"/>
      <c r="AM286" s="202"/>
      <c r="AN286" s="202"/>
      <c r="AO286" s="202"/>
      <c r="AP286" s="291"/>
      <c r="AQ286" s="202"/>
      <c r="AR286" s="202"/>
      <c r="AS286" s="202"/>
      <c r="AT286" s="291"/>
      <c r="AU286" s="202"/>
      <c r="AV286" s="202"/>
      <c r="AW286" s="202"/>
      <c r="AX286" s="291"/>
      <c r="AY286" s="202"/>
      <c r="AZ286" s="202"/>
      <c r="BA286" s="202"/>
      <c r="BB286" s="291"/>
      <c r="BC286" s="202"/>
      <c r="BD286" s="202"/>
      <c r="BE286" s="202"/>
      <c r="BF286" s="291"/>
      <c r="BG286" s="202"/>
      <c r="BH286" s="202"/>
      <c r="BI286" s="202"/>
      <c r="BJ286" s="291"/>
      <c r="BK286" s="291"/>
      <c r="BL286" s="291"/>
      <c r="BM286" s="291"/>
      <c r="BN286" s="291"/>
      <c r="BO286" s="291"/>
      <c r="BP286" s="291"/>
      <c r="BQ286" s="291"/>
      <c r="BR286" s="291"/>
      <c r="BS286" s="291"/>
      <c r="BT286" s="291"/>
      <c r="BU286" s="291"/>
      <c r="BV286" s="291"/>
      <c r="BW286" s="291"/>
      <c r="BX286" s="291"/>
      <c r="BY286" s="291"/>
      <c r="BZ286" s="291"/>
      <c r="CA286" s="291"/>
      <c r="CB286" s="291"/>
      <c r="CC286" s="291"/>
      <c r="CD286" s="291"/>
      <c r="CE286" s="291"/>
      <c r="CF286" s="291"/>
      <c r="CG286" s="291"/>
      <c r="CH286" s="291"/>
      <c r="CI286" s="291"/>
      <c r="CJ286" s="291"/>
      <c r="CK286" s="291"/>
      <c r="CL286" s="291"/>
      <c r="CM286" s="291"/>
      <c r="CN286" s="291"/>
      <c r="CO286" s="291"/>
      <c r="CP286" s="291"/>
      <c r="CQ286" s="291"/>
      <c r="CR286" s="291"/>
      <c r="CS286" s="291"/>
      <c r="CT286" s="291"/>
      <c r="CU286" s="291"/>
      <c r="CV286" s="291"/>
      <c r="CW286" s="291"/>
      <c r="CX286" s="291"/>
      <c r="CY286" s="291"/>
      <c r="CZ286" s="291"/>
      <c r="DA286" s="291"/>
      <c r="DB286" s="291"/>
      <c r="DC286" s="291"/>
      <c r="DD286" s="291"/>
      <c r="DE286" s="291"/>
      <c r="DF286" s="291"/>
      <c r="DG286" s="291"/>
      <c r="DH286" s="291"/>
      <c r="DI286" s="291"/>
      <c r="DJ286" s="291"/>
      <c r="DK286" s="291"/>
      <c r="DL286" s="291"/>
      <c r="DM286" s="291"/>
      <c r="DN286" s="291"/>
      <c r="DO286" s="291"/>
      <c r="DP286" s="291"/>
      <c r="DQ286" s="291"/>
      <c r="DR286" s="291"/>
      <c r="DS286" s="291"/>
      <c r="DT286" s="291"/>
      <c r="DU286" s="291"/>
      <c r="DV286" s="291"/>
      <c r="DW286" s="291"/>
      <c r="DX286" s="291"/>
      <c r="DY286" s="291"/>
      <c r="DZ286" s="291"/>
      <c r="EA286" s="291"/>
      <c r="EB286" s="291"/>
      <c r="EC286" s="291"/>
      <c r="ED286" s="291"/>
      <c r="EE286" s="291"/>
      <c r="EF286" s="291"/>
      <c r="EG286" s="291"/>
      <c r="EH286" s="291"/>
      <c r="EI286" s="291"/>
      <c r="EJ286" s="291"/>
      <c r="EK286" s="291"/>
      <c r="EL286" s="291"/>
      <c r="EM286" s="291"/>
      <c r="EN286" s="291"/>
      <c r="EO286" s="291"/>
      <c r="EP286" s="291"/>
      <c r="EQ286" s="291"/>
      <c r="ER286" s="291"/>
      <c r="ES286" s="291"/>
      <c r="ET286" s="291"/>
      <c r="EU286" s="291"/>
      <c r="EV286" s="291"/>
      <c r="EW286" s="291"/>
      <c r="EX286" s="291"/>
      <c r="EY286" s="291"/>
      <c r="EZ286" s="291"/>
      <c r="FA286" s="291"/>
      <c r="FB286" s="291"/>
      <c r="FC286" s="291"/>
      <c r="FD286" s="291"/>
      <c r="FE286" s="291"/>
      <c r="FF286" s="291"/>
      <c r="FG286" s="291"/>
      <c r="FH286" s="291"/>
      <c r="FI286" s="291"/>
      <c r="FJ286" s="291"/>
      <c r="FK286" s="291"/>
      <c r="FL286" s="291"/>
      <c r="FM286" s="291"/>
      <c r="FN286" s="291"/>
      <c r="FO286" s="291"/>
      <c r="FP286" s="291"/>
      <c r="FQ286" s="291"/>
      <c r="FR286" s="291"/>
      <c r="FS286" s="291"/>
      <c r="FT286" s="291"/>
      <c r="FU286" s="291"/>
      <c r="FV286" s="291"/>
      <c r="FW286" s="291"/>
      <c r="FX286" s="291"/>
      <c r="FY286" s="291"/>
      <c r="FZ286" s="291"/>
      <c r="GA286" s="291"/>
      <c r="GB286" s="291"/>
      <c r="GC286" s="291"/>
      <c r="GD286" s="291"/>
      <c r="GE286" s="291"/>
      <c r="GF286" s="291"/>
      <c r="GG286" s="291"/>
      <c r="GH286" s="291"/>
      <c r="GI286" s="291"/>
      <c r="GJ286" s="291"/>
      <c r="GK286" s="291"/>
      <c r="GL286" s="291"/>
      <c r="GM286" s="291"/>
      <c r="GN286" s="291"/>
      <c r="GO286" s="291"/>
      <c r="GP286" s="291"/>
      <c r="GQ286" s="291"/>
      <c r="GR286" s="291"/>
      <c r="GS286" s="291"/>
      <c r="GT286" s="291"/>
      <c r="GU286" s="291"/>
      <c r="GV286" s="291"/>
      <c r="GW286" s="291"/>
      <c r="GX286" s="291"/>
      <c r="GY286" s="291"/>
      <c r="GZ286" s="291"/>
      <c r="HA286" s="291"/>
      <c r="HB286" s="291"/>
      <c r="HC286" s="291"/>
      <c r="HD286" s="291"/>
      <c r="HE286" s="291"/>
      <c r="HF286" s="291"/>
      <c r="HG286" s="291"/>
      <c r="HH286" s="291"/>
      <c r="HI286" s="291"/>
      <c r="HJ286" s="291"/>
      <c r="HK286" s="291"/>
      <c r="HL286" s="291"/>
      <c r="HM286" s="291"/>
      <c r="HN286" s="291"/>
      <c r="HO286" s="291"/>
      <c r="HP286" s="291"/>
      <c r="HQ286" s="291"/>
    </row>
    <row r="287" ht="12.0" customHeight="1">
      <c r="A287" s="281"/>
      <c r="B287" s="292"/>
      <c r="C287" s="283"/>
      <c r="D287" s="284"/>
      <c r="E287" s="285"/>
      <c r="F287" s="286"/>
      <c r="G287" s="287"/>
      <c r="H287" s="288"/>
      <c r="I287" s="283"/>
      <c r="J287" s="289"/>
      <c r="K287" s="289"/>
      <c r="L287" s="289"/>
      <c r="M287" s="289"/>
      <c r="N287" s="289"/>
      <c r="O287" s="289"/>
      <c r="P287" s="52"/>
      <c r="Q287" s="52"/>
      <c r="R287" s="52"/>
      <c r="S287" s="202"/>
      <c r="T287" s="202"/>
      <c r="U287" s="202"/>
      <c r="V287" s="292"/>
      <c r="W287" s="202"/>
      <c r="X287" s="202"/>
      <c r="Y287" s="202"/>
      <c r="Z287" s="291"/>
      <c r="AA287" s="202"/>
      <c r="AB287" s="202"/>
      <c r="AC287" s="202"/>
      <c r="AD287" s="291"/>
      <c r="AE287" s="202"/>
      <c r="AF287" s="202"/>
      <c r="AG287" s="202"/>
      <c r="AH287" s="291"/>
      <c r="AI287" s="202"/>
      <c r="AJ287" s="202"/>
      <c r="AK287" s="202"/>
      <c r="AL287" s="291"/>
      <c r="AM287" s="202"/>
      <c r="AN287" s="202"/>
      <c r="AO287" s="202"/>
      <c r="AP287" s="291"/>
      <c r="AQ287" s="202"/>
      <c r="AR287" s="202"/>
      <c r="AS287" s="202"/>
      <c r="AT287" s="291"/>
      <c r="AU287" s="202"/>
      <c r="AV287" s="202"/>
      <c r="AW287" s="202"/>
      <c r="AX287" s="291"/>
      <c r="AY287" s="202"/>
      <c r="AZ287" s="202"/>
      <c r="BA287" s="202"/>
      <c r="BB287" s="291"/>
      <c r="BC287" s="202"/>
      <c r="BD287" s="202"/>
      <c r="BE287" s="202"/>
      <c r="BF287" s="291"/>
      <c r="BG287" s="202"/>
      <c r="BH287" s="202"/>
      <c r="BI287" s="202"/>
      <c r="BJ287" s="291"/>
      <c r="BK287" s="291"/>
      <c r="BL287" s="291"/>
      <c r="BM287" s="291"/>
      <c r="BN287" s="291"/>
      <c r="BO287" s="291"/>
      <c r="BP287" s="291"/>
      <c r="BQ287" s="291"/>
      <c r="BR287" s="291"/>
      <c r="BS287" s="291"/>
      <c r="BT287" s="291"/>
      <c r="BU287" s="291"/>
      <c r="BV287" s="291"/>
      <c r="BW287" s="291"/>
      <c r="BX287" s="291"/>
      <c r="BY287" s="291"/>
      <c r="BZ287" s="291"/>
      <c r="CA287" s="291"/>
      <c r="CB287" s="291"/>
      <c r="CC287" s="291"/>
      <c r="CD287" s="291"/>
      <c r="CE287" s="291"/>
      <c r="CF287" s="291"/>
      <c r="CG287" s="291"/>
      <c r="CH287" s="291"/>
      <c r="CI287" s="291"/>
      <c r="CJ287" s="291"/>
      <c r="CK287" s="291"/>
      <c r="CL287" s="291"/>
      <c r="CM287" s="291"/>
      <c r="CN287" s="291"/>
      <c r="CO287" s="291"/>
      <c r="CP287" s="291"/>
      <c r="CQ287" s="291"/>
      <c r="CR287" s="291"/>
      <c r="CS287" s="291"/>
      <c r="CT287" s="291"/>
      <c r="CU287" s="291"/>
      <c r="CV287" s="291"/>
      <c r="CW287" s="291"/>
      <c r="CX287" s="291"/>
      <c r="CY287" s="291"/>
      <c r="CZ287" s="291"/>
      <c r="DA287" s="291"/>
      <c r="DB287" s="291"/>
      <c r="DC287" s="291"/>
      <c r="DD287" s="291"/>
      <c r="DE287" s="291"/>
      <c r="DF287" s="291"/>
      <c r="DG287" s="291"/>
      <c r="DH287" s="291"/>
      <c r="DI287" s="291"/>
      <c r="DJ287" s="291"/>
      <c r="DK287" s="291"/>
      <c r="DL287" s="291"/>
      <c r="DM287" s="291"/>
      <c r="DN287" s="291"/>
      <c r="DO287" s="291"/>
      <c r="DP287" s="291"/>
      <c r="DQ287" s="291"/>
      <c r="DR287" s="291"/>
      <c r="DS287" s="291"/>
      <c r="DT287" s="291"/>
      <c r="DU287" s="291"/>
      <c r="DV287" s="291"/>
      <c r="DW287" s="291"/>
      <c r="DX287" s="291"/>
      <c r="DY287" s="291"/>
      <c r="DZ287" s="291"/>
      <c r="EA287" s="291"/>
      <c r="EB287" s="291"/>
      <c r="EC287" s="291"/>
      <c r="ED287" s="291"/>
      <c r="EE287" s="291"/>
      <c r="EF287" s="291"/>
      <c r="EG287" s="291"/>
      <c r="EH287" s="291"/>
      <c r="EI287" s="291"/>
      <c r="EJ287" s="291"/>
      <c r="EK287" s="291"/>
      <c r="EL287" s="291"/>
      <c r="EM287" s="291"/>
      <c r="EN287" s="291"/>
      <c r="EO287" s="291"/>
      <c r="EP287" s="291"/>
      <c r="EQ287" s="291"/>
      <c r="ER287" s="291"/>
      <c r="ES287" s="291"/>
      <c r="ET287" s="291"/>
      <c r="EU287" s="291"/>
      <c r="EV287" s="291"/>
      <c r="EW287" s="291"/>
      <c r="EX287" s="291"/>
      <c r="EY287" s="291"/>
      <c r="EZ287" s="291"/>
      <c r="FA287" s="291"/>
      <c r="FB287" s="291"/>
      <c r="FC287" s="291"/>
      <c r="FD287" s="291"/>
      <c r="FE287" s="291"/>
      <c r="FF287" s="291"/>
      <c r="FG287" s="291"/>
      <c r="FH287" s="291"/>
      <c r="FI287" s="291"/>
      <c r="FJ287" s="291"/>
      <c r="FK287" s="291"/>
      <c r="FL287" s="291"/>
      <c r="FM287" s="291"/>
      <c r="FN287" s="291"/>
      <c r="FO287" s="291"/>
      <c r="FP287" s="291"/>
      <c r="FQ287" s="291"/>
      <c r="FR287" s="291"/>
      <c r="FS287" s="291"/>
      <c r="FT287" s="291"/>
      <c r="FU287" s="291"/>
      <c r="FV287" s="291"/>
      <c r="FW287" s="291"/>
      <c r="FX287" s="291"/>
      <c r="FY287" s="291"/>
      <c r="FZ287" s="291"/>
      <c r="GA287" s="291"/>
      <c r="GB287" s="291"/>
      <c r="GC287" s="291"/>
      <c r="GD287" s="291"/>
      <c r="GE287" s="291"/>
      <c r="GF287" s="291"/>
      <c r="GG287" s="291"/>
      <c r="GH287" s="291"/>
      <c r="GI287" s="291"/>
      <c r="GJ287" s="291"/>
      <c r="GK287" s="291"/>
      <c r="GL287" s="291"/>
      <c r="GM287" s="291"/>
      <c r="GN287" s="291"/>
      <c r="GO287" s="291"/>
      <c r="GP287" s="291"/>
      <c r="GQ287" s="291"/>
      <c r="GR287" s="291"/>
      <c r="GS287" s="291"/>
      <c r="GT287" s="291"/>
      <c r="GU287" s="291"/>
      <c r="GV287" s="291"/>
      <c r="GW287" s="291"/>
      <c r="GX287" s="291"/>
      <c r="GY287" s="291"/>
      <c r="GZ287" s="291"/>
      <c r="HA287" s="291"/>
      <c r="HB287" s="291"/>
      <c r="HC287" s="291"/>
      <c r="HD287" s="291"/>
      <c r="HE287" s="291"/>
      <c r="HF287" s="291"/>
      <c r="HG287" s="291"/>
      <c r="HH287" s="291"/>
      <c r="HI287" s="291"/>
      <c r="HJ287" s="291"/>
      <c r="HK287" s="291"/>
      <c r="HL287" s="291"/>
      <c r="HM287" s="291"/>
      <c r="HN287" s="291"/>
      <c r="HO287" s="291"/>
      <c r="HP287" s="291"/>
      <c r="HQ287" s="291"/>
    </row>
    <row r="288" ht="12.0" customHeight="1">
      <c r="A288" s="281"/>
      <c r="B288" s="292"/>
      <c r="C288" s="283"/>
      <c r="D288" s="284"/>
      <c r="E288" s="285"/>
      <c r="F288" s="286"/>
      <c r="G288" s="287"/>
      <c r="H288" s="288"/>
      <c r="I288" s="283"/>
      <c r="J288" s="289"/>
      <c r="K288" s="289"/>
      <c r="L288" s="289"/>
      <c r="M288" s="289"/>
      <c r="N288" s="289"/>
      <c r="O288" s="289"/>
      <c r="P288" s="52"/>
      <c r="Q288" s="52"/>
      <c r="R288" s="52"/>
      <c r="S288" s="202"/>
      <c r="T288" s="202"/>
      <c r="U288" s="202"/>
      <c r="V288" s="292"/>
      <c r="W288" s="202"/>
      <c r="X288" s="202"/>
      <c r="Y288" s="202"/>
      <c r="Z288" s="291"/>
      <c r="AA288" s="202"/>
      <c r="AB288" s="202"/>
      <c r="AC288" s="202"/>
      <c r="AD288" s="291"/>
      <c r="AE288" s="202"/>
      <c r="AF288" s="202"/>
      <c r="AG288" s="202"/>
      <c r="AH288" s="291"/>
      <c r="AI288" s="202"/>
      <c r="AJ288" s="202"/>
      <c r="AK288" s="202"/>
      <c r="AL288" s="291"/>
      <c r="AM288" s="202"/>
      <c r="AN288" s="202"/>
      <c r="AO288" s="202"/>
      <c r="AP288" s="291"/>
      <c r="AQ288" s="202"/>
      <c r="AR288" s="202"/>
      <c r="AS288" s="202"/>
      <c r="AT288" s="291"/>
      <c r="AU288" s="202"/>
      <c r="AV288" s="202"/>
      <c r="AW288" s="202"/>
      <c r="AX288" s="291"/>
      <c r="AY288" s="202"/>
      <c r="AZ288" s="202"/>
      <c r="BA288" s="202"/>
      <c r="BB288" s="291"/>
      <c r="BC288" s="202"/>
      <c r="BD288" s="202"/>
      <c r="BE288" s="202"/>
      <c r="BF288" s="291"/>
      <c r="BG288" s="202"/>
      <c r="BH288" s="202"/>
      <c r="BI288" s="202"/>
      <c r="BJ288" s="291"/>
      <c r="BK288" s="291"/>
      <c r="BL288" s="291"/>
      <c r="BM288" s="291"/>
      <c r="BN288" s="291"/>
      <c r="BO288" s="291"/>
      <c r="BP288" s="291"/>
      <c r="BQ288" s="291"/>
      <c r="BR288" s="291"/>
      <c r="BS288" s="291"/>
      <c r="BT288" s="291"/>
      <c r="BU288" s="291"/>
      <c r="BV288" s="291"/>
      <c r="BW288" s="291"/>
      <c r="BX288" s="291"/>
      <c r="BY288" s="291"/>
      <c r="BZ288" s="291"/>
      <c r="CA288" s="291"/>
      <c r="CB288" s="291"/>
      <c r="CC288" s="291"/>
      <c r="CD288" s="291"/>
      <c r="CE288" s="291"/>
      <c r="CF288" s="291"/>
      <c r="CG288" s="291"/>
      <c r="CH288" s="291"/>
      <c r="CI288" s="291"/>
      <c r="CJ288" s="291"/>
      <c r="CK288" s="291"/>
      <c r="CL288" s="291"/>
      <c r="CM288" s="291"/>
      <c r="CN288" s="291"/>
      <c r="CO288" s="291"/>
      <c r="CP288" s="291"/>
      <c r="CQ288" s="291"/>
      <c r="CR288" s="291"/>
      <c r="CS288" s="291"/>
      <c r="CT288" s="291"/>
      <c r="CU288" s="291"/>
      <c r="CV288" s="291"/>
      <c r="CW288" s="291"/>
      <c r="CX288" s="291"/>
      <c r="CY288" s="291"/>
      <c r="CZ288" s="291"/>
      <c r="DA288" s="291"/>
      <c r="DB288" s="291"/>
      <c r="DC288" s="291"/>
      <c r="DD288" s="291"/>
      <c r="DE288" s="291"/>
      <c r="DF288" s="291"/>
      <c r="DG288" s="291"/>
      <c r="DH288" s="291"/>
      <c r="DI288" s="291"/>
      <c r="DJ288" s="291"/>
      <c r="DK288" s="291"/>
      <c r="DL288" s="291"/>
      <c r="DM288" s="291"/>
      <c r="DN288" s="291"/>
      <c r="DO288" s="291"/>
      <c r="DP288" s="291"/>
      <c r="DQ288" s="291"/>
      <c r="DR288" s="291"/>
      <c r="DS288" s="291"/>
      <c r="DT288" s="291"/>
      <c r="DU288" s="291"/>
      <c r="DV288" s="291"/>
      <c r="DW288" s="291"/>
      <c r="DX288" s="291"/>
      <c r="DY288" s="291"/>
      <c r="DZ288" s="291"/>
      <c r="EA288" s="291"/>
      <c r="EB288" s="291"/>
      <c r="EC288" s="291"/>
      <c r="ED288" s="291"/>
      <c r="EE288" s="291"/>
      <c r="EF288" s="291"/>
      <c r="EG288" s="291"/>
      <c r="EH288" s="291"/>
      <c r="EI288" s="291"/>
      <c r="EJ288" s="291"/>
      <c r="EK288" s="291"/>
      <c r="EL288" s="291"/>
      <c r="EM288" s="291"/>
      <c r="EN288" s="291"/>
      <c r="EO288" s="291"/>
      <c r="EP288" s="291"/>
      <c r="EQ288" s="291"/>
      <c r="ER288" s="291"/>
      <c r="ES288" s="291"/>
      <c r="ET288" s="291"/>
      <c r="EU288" s="291"/>
      <c r="EV288" s="291"/>
      <c r="EW288" s="291"/>
      <c r="EX288" s="291"/>
      <c r="EY288" s="291"/>
      <c r="EZ288" s="291"/>
      <c r="FA288" s="291"/>
      <c r="FB288" s="291"/>
      <c r="FC288" s="291"/>
      <c r="FD288" s="291"/>
      <c r="FE288" s="291"/>
      <c r="FF288" s="291"/>
      <c r="FG288" s="291"/>
      <c r="FH288" s="291"/>
      <c r="FI288" s="291"/>
      <c r="FJ288" s="291"/>
      <c r="FK288" s="291"/>
      <c r="FL288" s="291"/>
      <c r="FM288" s="291"/>
      <c r="FN288" s="291"/>
      <c r="FO288" s="291"/>
      <c r="FP288" s="291"/>
      <c r="FQ288" s="291"/>
      <c r="FR288" s="291"/>
      <c r="FS288" s="291"/>
      <c r="FT288" s="291"/>
      <c r="FU288" s="291"/>
      <c r="FV288" s="291"/>
      <c r="FW288" s="291"/>
      <c r="FX288" s="291"/>
      <c r="FY288" s="291"/>
      <c r="FZ288" s="291"/>
      <c r="GA288" s="291"/>
      <c r="GB288" s="291"/>
      <c r="GC288" s="291"/>
      <c r="GD288" s="291"/>
      <c r="GE288" s="291"/>
      <c r="GF288" s="291"/>
      <c r="GG288" s="291"/>
      <c r="GH288" s="291"/>
      <c r="GI288" s="291"/>
      <c r="GJ288" s="291"/>
      <c r="GK288" s="291"/>
      <c r="GL288" s="291"/>
      <c r="GM288" s="291"/>
      <c r="GN288" s="291"/>
      <c r="GO288" s="291"/>
      <c r="GP288" s="291"/>
      <c r="GQ288" s="291"/>
      <c r="GR288" s="291"/>
      <c r="GS288" s="291"/>
      <c r="GT288" s="291"/>
      <c r="GU288" s="291"/>
      <c r="GV288" s="291"/>
      <c r="GW288" s="291"/>
      <c r="GX288" s="291"/>
      <c r="GY288" s="291"/>
      <c r="GZ288" s="291"/>
      <c r="HA288" s="291"/>
      <c r="HB288" s="291"/>
      <c r="HC288" s="291"/>
      <c r="HD288" s="291"/>
      <c r="HE288" s="291"/>
      <c r="HF288" s="291"/>
      <c r="HG288" s="291"/>
      <c r="HH288" s="291"/>
      <c r="HI288" s="291"/>
      <c r="HJ288" s="291"/>
      <c r="HK288" s="291"/>
      <c r="HL288" s="291"/>
      <c r="HM288" s="291"/>
      <c r="HN288" s="291"/>
      <c r="HO288" s="291"/>
      <c r="HP288" s="291"/>
      <c r="HQ288" s="291"/>
    </row>
    <row r="289" ht="12.0" customHeight="1">
      <c r="A289" s="281"/>
      <c r="B289" s="292"/>
      <c r="C289" s="283"/>
      <c r="D289" s="284"/>
      <c r="E289" s="285"/>
      <c r="F289" s="286"/>
      <c r="G289" s="287"/>
      <c r="H289" s="288"/>
      <c r="I289" s="283"/>
      <c r="J289" s="289"/>
      <c r="K289" s="289"/>
      <c r="L289" s="289"/>
      <c r="M289" s="289"/>
      <c r="N289" s="289"/>
      <c r="O289" s="289"/>
      <c r="P289" s="52"/>
      <c r="Q289" s="52"/>
      <c r="R289" s="52"/>
      <c r="S289" s="202"/>
      <c r="T289" s="202"/>
      <c r="U289" s="202"/>
      <c r="V289" s="292"/>
      <c r="W289" s="202"/>
      <c r="X289" s="202"/>
      <c r="Y289" s="202"/>
      <c r="Z289" s="291"/>
      <c r="AA289" s="202"/>
      <c r="AB289" s="202"/>
      <c r="AC289" s="202"/>
      <c r="AD289" s="291"/>
      <c r="AE289" s="202"/>
      <c r="AF289" s="202"/>
      <c r="AG289" s="202"/>
      <c r="AH289" s="291"/>
      <c r="AI289" s="202"/>
      <c r="AJ289" s="202"/>
      <c r="AK289" s="202"/>
      <c r="AL289" s="291"/>
      <c r="AM289" s="202"/>
      <c r="AN289" s="202"/>
      <c r="AO289" s="202"/>
      <c r="AP289" s="291"/>
      <c r="AQ289" s="202"/>
      <c r="AR289" s="202"/>
      <c r="AS289" s="202"/>
      <c r="AT289" s="291"/>
      <c r="AU289" s="202"/>
      <c r="AV289" s="202"/>
      <c r="AW289" s="202"/>
      <c r="AX289" s="291"/>
      <c r="AY289" s="202"/>
      <c r="AZ289" s="202"/>
      <c r="BA289" s="202"/>
      <c r="BB289" s="291"/>
      <c r="BC289" s="202"/>
      <c r="BD289" s="202"/>
      <c r="BE289" s="202"/>
      <c r="BF289" s="291"/>
      <c r="BG289" s="202"/>
      <c r="BH289" s="202"/>
      <c r="BI289" s="202"/>
      <c r="BJ289" s="291"/>
      <c r="BK289" s="291"/>
      <c r="BL289" s="291"/>
      <c r="BM289" s="291"/>
      <c r="BN289" s="291"/>
      <c r="BO289" s="291"/>
      <c r="BP289" s="291"/>
      <c r="BQ289" s="291"/>
      <c r="BR289" s="291"/>
      <c r="BS289" s="291"/>
      <c r="BT289" s="291"/>
      <c r="BU289" s="291"/>
      <c r="BV289" s="291"/>
      <c r="BW289" s="291"/>
      <c r="BX289" s="291"/>
      <c r="BY289" s="291"/>
      <c r="BZ289" s="291"/>
      <c r="CA289" s="291"/>
      <c r="CB289" s="291"/>
      <c r="CC289" s="291"/>
      <c r="CD289" s="291"/>
      <c r="CE289" s="291"/>
      <c r="CF289" s="291"/>
      <c r="CG289" s="291"/>
      <c r="CH289" s="291"/>
      <c r="CI289" s="291"/>
      <c r="CJ289" s="291"/>
      <c r="CK289" s="291"/>
      <c r="CL289" s="291"/>
      <c r="CM289" s="291"/>
      <c r="CN289" s="291"/>
      <c r="CO289" s="291"/>
      <c r="CP289" s="291"/>
      <c r="CQ289" s="291"/>
      <c r="CR289" s="291"/>
      <c r="CS289" s="291"/>
      <c r="CT289" s="291"/>
      <c r="CU289" s="291"/>
      <c r="CV289" s="291"/>
      <c r="CW289" s="291"/>
      <c r="CX289" s="291"/>
      <c r="CY289" s="291"/>
      <c r="CZ289" s="291"/>
      <c r="DA289" s="291"/>
      <c r="DB289" s="291"/>
      <c r="DC289" s="291"/>
      <c r="DD289" s="291"/>
      <c r="DE289" s="291"/>
      <c r="DF289" s="291"/>
      <c r="DG289" s="291"/>
      <c r="DH289" s="291"/>
      <c r="DI289" s="291"/>
      <c r="DJ289" s="291"/>
      <c r="DK289" s="291"/>
      <c r="DL289" s="291"/>
      <c r="DM289" s="291"/>
      <c r="DN289" s="291"/>
      <c r="DO289" s="291"/>
      <c r="DP289" s="291"/>
      <c r="DQ289" s="291"/>
      <c r="DR289" s="291"/>
      <c r="DS289" s="291"/>
      <c r="DT289" s="291"/>
      <c r="DU289" s="291"/>
      <c r="DV289" s="291"/>
      <c r="DW289" s="291"/>
      <c r="DX289" s="291"/>
      <c r="DY289" s="291"/>
      <c r="DZ289" s="291"/>
      <c r="EA289" s="291"/>
      <c r="EB289" s="291"/>
      <c r="EC289" s="291"/>
      <c r="ED289" s="291"/>
      <c r="EE289" s="291"/>
      <c r="EF289" s="291"/>
      <c r="EG289" s="291"/>
      <c r="EH289" s="291"/>
      <c r="EI289" s="291"/>
      <c r="EJ289" s="291"/>
      <c r="EK289" s="291"/>
      <c r="EL289" s="291"/>
      <c r="EM289" s="291"/>
      <c r="EN289" s="291"/>
      <c r="EO289" s="291"/>
      <c r="EP289" s="291"/>
      <c r="EQ289" s="291"/>
      <c r="ER289" s="291"/>
      <c r="ES289" s="291"/>
      <c r="ET289" s="291"/>
      <c r="EU289" s="291"/>
      <c r="EV289" s="291"/>
      <c r="EW289" s="291"/>
      <c r="EX289" s="291"/>
      <c r="EY289" s="291"/>
      <c r="EZ289" s="291"/>
      <c r="FA289" s="291"/>
      <c r="FB289" s="291"/>
      <c r="FC289" s="291"/>
      <c r="FD289" s="291"/>
      <c r="FE289" s="291"/>
      <c r="FF289" s="291"/>
      <c r="FG289" s="291"/>
      <c r="FH289" s="291"/>
      <c r="FI289" s="291"/>
      <c r="FJ289" s="291"/>
      <c r="FK289" s="291"/>
      <c r="FL289" s="291"/>
      <c r="FM289" s="291"/>
      <c r="FN289" s="291"/>
      <c r="FO289" s="291"/>
      <c r="FP289" s="291"/>
      <c r="FQ289" s="291"/>
      <c r="FR289" s="291"/>
      <c r="FS289" s="291"/>
      <c r="FT289" s="291"/>
      <c r="FU289" s="291"/>
      <c r="FV289" s="291"/>
      <c r="FW289" s="291"/>
      <c r="FX289" s="291"/>
      <c r="FY289" s="291"/>
      <c r="FZ289" s="291"/>
      <c r="GA289" s="291"/>
      <c r="GB289" s="291"/>
      <c r="GC289" s="291"/>
      <c r="GD289" s="291"/>
      <c r="GE289" s="291"/>
      <c r="GF289" s="291"/>
      <c r="GG289" s="291"/>
      <c r="GH289" s="291"/>
      <c r="GI289" s="291"/>
      <c r="GJ289" s="291"/>
      <c r="GK289" s="291"/>
      <c r="GL289" s="291"/>
      <c r="GM289" s="291"/>
      <c r="GN289" s="291"/>
      <c r="GO289" s="291"/>
      <c r="GP289" s="291"/>
      <c r="GQ289" s="291"/>
      <c r="GR289" s="291"/>
      <c r="GS289" s="291"/>
      <c r="GT289" s="291"/>
      <c r="GU289" s="291"/>
      <c r="GV289" s="291"/>
      <c r="GW289" s="291"/>
      <c r="GX289" s="291"/>
      <c r="GY289" s="291"/>
      <c r="GZ289" s="291"/>
      <c r="HA289" s="291"/>
      <c r="HB289" s="291"/>
      <c r="HC289" s="291"/>
      <c r="HD289" s="291"/>
      <c r="HE289" s="291"/>
      <c r="HF289" s="291"/>
      <c r="HG289" s="291"/>
      <c r="HH289" s="291"/>
      <c r="HI289" s="291"/>
      <c r="HJ289" s="291"/>
      <c r="HK289" s="291"/>
      <c r="HL289" s="291"/>
      <c r="HM289" s="291"/>
      <c r="HN289" s="291"/>
      <c r="HO289" s="291"/>
      <c r="HP289" s="291"/>
      <c r="HQ289" s="291"/>
    </row>
    <row r="290" ht="12.0" customHeight="1">
      <c r="A290" s="281"/>
      <c r="B290" s="292"/>
      <c r="C290" s="283"/>
      <c r="D290" s="284"/>
      <c r="E290" s="285"/>
      <c r="F290" s="286"/>
      <c r="G290" s="287"/>
      <c r="H290" s="288"/>
      <c r="I290" s="283"/>
      <c r="J290" s="289"/>
      <c r="K290" s="289"/>
      <c r="L290" s="289"/>
      <c r="M290" s="289"/>
      <c r="N290" s="289"/>
      <c r="O290" s="289"/>
      <c r="P290" s="52"/>
      <c r="Q290" s="52"/>
      <c r="R290" s="52"/>
      <c r="S290" s="202"/>
      <c r="T290" s="202"/>
      <c r="U290" s="202"/>
      <c r="V290" s="292"/>
      <c r="W290" s="202"/>
      <c r="X290" s="202"/>
      <c r="Y290" s="202"/>
      <c r="Z290" s="291"/>
      <c r="AA290" s="202"/>
      <c r="AB290" s="202"/>
      <c r="AC290" s="202"/>
      <c r="AD290" s="291"/>
      <c r="AE290" s="202"/>
      <c r="AF290" s="202"/>
      <c r="AG290" s="202"/>
      <c r="AH290" s="291"/>
      <c r="AI290" s="202"/>
      <c r="AJ290" s="202"/>
      <c r="AK290" s="202"/>
      <c r="AL290" s="291"/>
      <c r="AM290" s="202"/>
      <c r="AN290" s="202"/>
      <c r="AO290" s="202"/>
      <c r="AP290" s="291"/>
      <c r="AQ290" s="202"/>
      <c r="AR290" s="202"/>
      <c r="AS290" s="202"/>
      <c r="AT290" s="291"/>
      <c r="AU290" s="202"/>
      <c r="AV290" s="202"/>
      <c r="AW290" s="202"/>
      <c r="AX290" s="291"/>
      <c r="AY290" s="202"/>
      <c r="AZ290" s="202"/>
      <c r="BA290" s="202"/>
      <c r="BB290" s="291"/>
      <c r="BC290" s="202"/>
      <c r="BD290" s="202"/>
      <c r="BE290" s="202"/>
      <c r="BF290" s="291"/>
      <c r="BG290" s="202"/>
      <c r="BH290" s="202"/>
      <c r="BI290" s="202"/>
      <c r="BJ290" s="291"/>
      <c r="BK290" s="291"/>
      <c r="BL290" s="291"/>
      <c r="BM290" s="291"/>
      <c r="BN290" s="291"/>
      <c r="BO290" s="291"/>
      <c r="BP290" s="291"/>
      <c r="BQ290" s="291"/>
      <c r="BR290" s="291"/>
      <c r="BS290" s="291"/>
      <c r="BT290" s="291"/>
      <c r="BU290" s="291"/>
      <c r="BV290" s="291"/>
      <c r="BW290" s="291"/>
      <c r="BX290" s="291"/>
      <c r="BY290" s="291"/>
      <c r="BZ290" s="291"/>
      <c r="CA290" s="291"/>
      <c r="CB290" s="291"/>
      <c r="CC290" s="291"/>
      <c r="CD290" s="291"/>
      <c r="CE290" s="291"/>
      <c r="CF290" s="291"/>
      <c r="CG290" s="291"/>
      <c r="CH290" s="291"/>
      <c r="CI290" s="291"/>
      <c r="CJ290" s="291"/>
      <c r="CK290" s="291"/>
      <c r="CL290" s="291"/>
      <c r="CM290" s="291"/>
      <c r="CN290" s="291"/>
      <c r="CO290" s="291"/>
      <c r="CP290" s="291"/>
      <c r="CQ290" s="291"/>
      <c r="CR290" s="291"/>
      <c r="CS290" s="291"/>
      <c r="CT290" s="291"/>
      <c r="CU290" s="291"/>
      <c r="CV290" s="291"/>
      <c r="CW290" s="291"/>
      <c r="CX290" s="291"/>
      <c r="CY290" s="291"/>
      <c r="CZ290" s="291"/>
      <c r="DA290" s="291"/>
      <c r="DB290" s="291"/>
      <c r="DC290" s="291"/>
      <c r="DD290" s="291"/>
      <c r="DE290" s="291"/>
      <c r="DF290" s="291"/>
      <c r="DG290" s="291"/>
      <c r="DH290" s="291"/>
      <c r="DI290" s="291"/>
      <c r="DJ290" s="291"/>
      <c r="DK290" s="291"/>
      <c r="DL290" s="291"/>
      <c r="DM290" s="291"/>
      <c r="DN290" s="291"/>
      <c r="DO290" s="291"/>
      <c r="DP290" s="291"/>
      <c r="DQ290" s="291"/>
      <c r="DR290" s="291"/>
      <c r="DS290" s="291"/>
      <c r="DT290" s="291"/>
      <c r="DU290" s="291"/>
      <c r="DV290" s="291"/>
      <c r="DW290" s="291"/>
      <c r="DX290" s="291"/>
      <c r="DY290" s="291"/>
      <c r="DZ290" s="291"/>
      <c r="EA290" s="291"/>
      <c r="EB290" s="291"/>
      <c r="EC290" s="291"/>
      <c r="ED290" s="291"/>
      <c r="EE290" s="291"/>
      <c r="EF290" s="291"/>
      <c r="EG290" s="291"/>
      <c r="EH290" s="291"/>
      <c r="EI290" s="291"/>
      <c r="EJ290" s="291"/>
      <c r="EK290" s="291"/>
      <c r="EL290" s="291"/>
      <c r="EM290" s="291"/>
      <c r="EN290" s="291"/>
      <c r="EO290" s="291"/>
      <c r="EP290" s="291"/>
      <c r="EQ290" s="291"/>
      <c r="ER290" s="291"/>
      <c r="ES290" s="291"/>
      <c r="ET290" s="291"/>
      <c r="EU290" s="291"/>
      <c r="EV290" s="291"/>
      <c r="EW290" s="291"/>
      <c r="EX290" s="291"/>
      <c r="EY290" s="291"/>
      <c r="EZ290" s="291"/>
      <c r="FA290" s="291"/>
      <c r="FB290" s="291"/>
      <c r="FC290" s="291"/>
      <c r="FD290" s="291"/>
      <c r="FE290" s="291"/>
      <c r="FF290" s="291"/>
      <c r="FG290" s="291"/>
      <c r="FH290" s="291"/>
      <c r="FI290" s="291"/>
      <c r="FJ290" s="291"/>
      <c r="FK290" s="291"/>
      <c r="FL290" s="291"/>
      <c r="FM290" s="291"/>
      <c r="FN290" s="291"/>
      <c r="FO290" s="291"/>
      <c r="FP290" s="291"/>
      <c r="FQ290" s="291"/>
      <c r="FR290" s="291"/>
      <c r="FS290" s="291"/>
      <c r="FT290" s="291"/>
      <c r="FU290" s="291"/>
      <c r="FV290" s="291"/>
      <c r="FW290" s="291"/>
      <c r="FX290" s="291"/>
      <c r="FY290" s="291"/>
      <c r="FZ290" s="291"/>
      <c r="GA290" s="291"/>
      <c r="GB290" s="291"/>
      <c r="GC290" s="291"/>
      <c r="GD290" s="291"/>
      <c r="GE290" s="291"/>
      <c r="GF290" s="291"/>
      <c r="GG290" s="291"/>
      <c r="GH290" s="291"/>
      <c r="GI290" s="291"/>
      <c r="GJ290" s="291"/>
      <c r="GK290" s="291"/>
      <c r="GL290" s="291"/>
      <c r="GM290" s="291"/>
      <c r="GN290" s="291"/>
      <c r="GO290" s="291"/>
      <c r="GP290" s="291"/>
      <c r="GQ290" s="291"/>
      <c r="GR290" s="291"/>
      <c r="GS290" s="291"/>
      <c r="GT290" s="291"/>
      <c r="GU290" s="291"/>
      <c r="GV290" s="291"/>
      <c r="GW290" s="291"/>
      <c r="GX290" s="291"/>
      <c r="GY290" s="291"/>
      <c r="GZ290" s="291"/>
      <c r="HA290" s="291"/>
      <c r="HB290" s="291"/>
      <c r="HC290" s="291"/>
      <c r="HD290" s="291"/>
      <c r="HE290" s="291"/>
      <c r="HF290" s="291"/>
      <c r="HG290" s="291"/>
      <c r="HH290" s="291"/>
      <c r="HI290" s="291"/>
      <c r="HJ290" s="291"/>
      <c r="HK290" s="291"/>
      <c r="HL290" s="291"/>
      <c r="HM290" s="291"/>
      <c r="HN290" s="291"/>
      <c r="HO290" s="291"/>
      <c r="HP290" s="291"/>
      <c r="HQ290" s="291"/>
    </row>
    <row r="291" ht="12.0" customHeight="1">
      <c r="A291" s="281"/>
      <c r="B291" s="292"/>
      <c r="C291" s="283"/>
      <c r="D291" s="284"/>
      <c r="E291" s="285"/>
      <c r="F291" s="286"/>
      <c r="G291" s="287"/>
      <c r="H291" s="288"/>
      <c r="I291" s="283"/>
      <c r="J291" s="289"/>
      <c r="K291" s="289"/>
      <c r="L291" s="289"/>
      <c r="M291" s="289"/>
      <c r="N291" s="289"/>
      <c r="O291" s="289"/>
      <c r="P291" s="52"/>
      <c r="Q291" s="52"/>
      <c r="R291" s="52"/>
      <c r="S291" s="202"/>
      <c r="T291" s="202"/>
      <c r="U291" s="202"/>
      <c r="V291" s="292"/>
      <c r="W291" s="202"/>
      <c r="X291" s="202"/>
      <c r="Y291" s="202"/>
      <c r="Z291" s="291"/>
      <c r="AA291" s="202"/>
      <c r="AB291" s="202"/>
      <c r="AC291" s="202"/>
      <c r="AD291" s="291"/>
      <c r="AE291" s="202"/>
      <c r="AF291" s="202"/>
      <c r="AG291" s="202"/>
      <c r="AH291" s="291"/>
      <c r="AI291" s="202"/>
      <c r="AJ291" s="202"/>
      <c r="AK291" s="202"/>
      <c r="AL291" s="291"/>
      <c r="AM291" s="202"/>
      <c r="AN291" s="202"/>
      <c r="AO291" s="202"/>
      <c r="AP291" s="291"/>
      <c r="AQ291" s="202"/>
      <c r="AR291" s="202"/>
      <c r="AS291" s="202"/>
      <c r="AT291" s="291"/>
      <c r="AU291" s="202"/>
      <c r="AV291" s="202"/>
      <c r="AW291" s="202"/>
      <c r="AX291" s="291"/>
      <c r="AY291" s="202"/>
      <c r="AZ291" s="202"/>
      <c r="BA291" s="202"/>
      <c r="BB291" s="291"/>
      <c r="BC291" s="202"/>
      <c r="BD291" s="202"/>
      <c r="BE291" s="202"/>
      <c r="BF291" s="291"/>
      <c r="BG291" s="202"/>
      <c r="BH291" s="202"/>
      <c r="BI291" s="202"/>
      <c r="BJ291" s="291"/>
      <c r="BK291" s="291"/>
      <c r="BL291" s="291"/>
      <c r="BM291" s="291"/>
      <c r="BN291" s="291"/>
      <c r="BO291" s="291"/>
      <c r="BP291" s="291"/>
      <c r="BQ291" s="291"/>
      <c r="BR291" s="291"/>
      <c r="BS291" s="291"/>
      <c r="BT291" s="291"/>
      <c r="BU291" s="291"/>
      <c r="BV291" s="291"/>
      <c r="BW291" s="291"/>
      <c r="BX291" s="291"/>
      <c r="BY291" s="291"/>
      <c r="BZ291" s="291"/>
      <c r="CA291" s="291"/>
      <c r="CB291" s="291"/>
      <c r="CC291" s="291"/>
      <c r="CD291" s="291"/>
      <c r="CE291" s="291"/>
      <c r="CF291" s="291"/>
      <c r="CG291" s="291"/>
      <c r="CH291" s="291"/>
      <c r="CI291" s="291"/>
      <c r="CJ291" s="291"/>
      <c r="CK291" s="291"/>
      <c r="CL291" s="291"/>
      <c r="CM291" s="291"/>
      <c r="CN291" s="291"/>
      <c r="CO291" s="291"/>
      <c r="CP291" s="291"/>
      <c r="CQ291" s="291"/>
      <c r="CR291" s="291"/>
      <c r="CS291" s="291"/>
      <c r="CT291" s="291"/>
      <c r="CU291" s="291"/>
      <c r="CV291" s="291"/>
      <c r="CW291" s="291"/>
      <c r="CX291" s="291"/>
      <c r="CY291" s="291"/>
      <c r="CZ291" s="291"/>
      <c r="DA291" s="291"/>
      <c r="DB291" s="291"/>
      <c r="DC291" s="291"/>
      <c r="DD291" s="291"/>
      <c r="DE291" s="291"/>
      <c r="DF291" s="291"/>
      <c r="DG291" s="291"/>
      <c r="DH291" s="291"/>
      <c r="DI291" s="291"/>
      <c r="DJ291" s="291"/>
      <c r="DK291" s="291"/>
      <c r="DL291" s="291"/>
      <c r="DM291" s="291"/>
      <c r="DN291" s="291"/>
      <c r="DO291" s="291"/>
      <c r="DP291" s="291"/>
      <c r="DQ291" s="291"/>
      <c r="DR291" s="291"/>
      <c r="DS291" s="291"/>
      <c r="DT291" s="291"/>
      <c r="DU291" s="291"/>
      <c r="DV291" s="291"/>
      <c r="DW291" s="291"/>
      <c r="DX291" s="291"/>
      <c r="DY291" s="291"/>
      <c r="DZ291" s="291"/>
      <c r="EA291" s="291"/>
      <c r="EB291" s="291"/>
      <c r="EC291" s="291"/>
      <c r="ED291" s="291"/>
      <c r="EE291" s="291"/>
      <c r="EF291" s="291"/>
      <c r="EG291" s="291"/>
      <c r="EH291" s="291"/>
      <c r="EI291" s="291"/>
      <c r="EJ291" s="291"/>
      <c r="EK291" s="291"/>
      <c r="EL291" s="291"/>
      <c r="EM291" s="291"/>
      <c r="EN291" s="291"/>
      <c r="EO291" s="291"/>
      <c r="EP291" s="291"/>
      <c r="EQ291" s="291"/>
      <c r="ER291" s="291"/>
      <c r="ES291" s="291"/>
      <c r="ET291" s="291"/>
      <c r="EU291" s="291"/>
      <c r="EV291" s="291"/>
      <c r="EW291" s="291"/>
      <c r="EX291" s="291"/>
      <c r="EY291" s="291"/>
      <c r="EZ291" s="291"/>
      <c r="FA291" s="291"/>
      <c r="FB291" s="291"/>
      <c r="FC291" s="291"/>
      <c r="FD291" s="291"/>
      <c r="FE291" s="291"/>
      <c r="FF291" s="291"/>
      <c r="FG291" s="291"/>
      <c r="FH291" s="291"/>
      <c r="FI291" s="291"/>
      <c r="FJ291" s="291"/>
      <c r="FK291" s="291"/>
      <c r="FL291" s="291"/>
      <c r="FM291" s="291"/>
      <c r="FN291" s="291"/>
      <c r="FO291" s="291"/>
      <c r="FP291" s="291"/>
      <c r="FQ291" s="291"/>
      <c r="FR291" s="291"/>
      <c r="FS291" s="291"/>
      <c r="FT291" s="291"/>
      <c r="FU291" s="291"/>
      <c r="FV291" s="291"/>
      <c r="FW291" s="291"/>
      <c r="FX291" s="291"/>
      <c r="FY291" s="291"/>
      <c r="FZ291" s="291"/>
      <c r="GA291" s="291"/>
      <c r="GB291" s="291"/>
      <c r="GC291" s="291"/>
      <c r="GD291" s="291"/>
      <c r="GE291" s="291"/>
      <c r="GF291" s="291"/>
      <c r="GG291" s="291"/>
      <c r="GH291" s="291"/>
      <c r="GI291" s="291"/>
      <c r="GJ291" s="291"/>
      <c r="GK291" s="291"/>
      <c r="GL291" s="291"/>
      <c r="GM291" s="291"/>
      <c r="GN291" s="291"/>
      <c r="GO291" s="291"/>
      <c r="GP291" s="291"/>
      <c r="GQ291" s="291"/>
      <c r="GR291" s="291"/>
      <c r="GS291" s="291"/>
      <c r="GT291" s="291"/>
      <c r="GU291" s="291"/>
      <c r="GV291" s="291"/>
      <c r="GW291" s="291"/>
      <c r="GX291" s="291"/>
      <c r="GY291" s="291"/>
      <c r="GZ291" s="291"/>
      <c r="HA291" s="291"/>
      <c r="HB291" s="291"/>
      <c r="HC291" s="291"/>
      <c r="HD291" s="291"/>
      <c r="HE291" s="291"/>
      <c r="HF291" s="291"/>
      <c r="HG291" s="291"/>
      <c r="HH291" s="291"/>
      <c r="HI291" s="291"/>
      <c r="HJ291" s="291"/>
      <c r="HK291" s="291"/>
      <c r="HL291" s="291"/>
      <c r="HM291" s="291"/>
      <c r="HN291" s="291"/>
      <c r="HO291" s="291"/>
      <c r="HP291" s="291"/>
      <c r="HQ291" s="291"/>
    </row>
    <row r="292" ht="12.0" customHeight="1">
      <c r="A292" s="281"/>
      <c r="B292" s="292"/>
      <c r="C292" s="283"/>
      <c r="D292" s="284"/>
      <c r="E292" s="285"/>
      <c r="F292" s="286"/>
      <c r="G292" s="287"/>
      <c r="H292" s="288"/>
      <c r="I292" s="283"/>
      <c r="J292" s="289"/>
      <c r="K292" s="289"/>
      <c r="L292" s="289"/>
      <c r="M292" s="289"/>
      <c r="N292" s="289"/>
      <c r="O292" s="289"/>
      <c r="P292" s="52"/>
      <c r="Q292" s="52"/>
      <c r="R292" s="52"/>
      <c r="S292" s="202"/>
      <c r="T292" s="202"/>
      <c r="U292" s="202"/>
      <c r="V292" s="292"/>
      <c r="W292" s="202"/>
      <c r="X292" s="202"/>
      <c r="Y292" s="202"/>
      <c r="Z292" s="291"/>
      <c r="AA292" s="202"/>
      <c r="AB292" s="202"/>
      <c r="AC292" s="202"/>
      <c r="AD292" s="291"/>
      <c r="AE292" s="202"/>
      <c r="AF292" s="202"/>
      <c r="AG292" s="202"/>
      <c r="AH292" s="291"/>
      <c r="AI292" s="202"/>
      <c r="AJ292" s="202"/>
      <c r="AK292" s="202"/>
      <c r="AL292" s="291"/>
      <c r="AM292" s="202"/>
      <c r="AN292" s="202"/>
      <c r="AO292" s="202"/>
      <c r="AP292" s="291"/>
      <c r="AQ292" s="202"/>
      <c r="AR292" s="202"/>
      <c r="AS292" s="202"/>
      <c r="AT292" s="291"/>
      <c r="AU292" s="202"/>
      <c r="AV292" s="202"/>
      <c r="AW292" s="202"/>
      <c r="AX292" s="291"/>
      <c r="AY292" s="202"/>
      <c r="AZ292" s="202"/>
      <c r="BA292" s="202"/>
      <c r="BB292" s="291"/>
      <c r="BC292" s="202"/>
      <c r="BD292" s="202"/>
      <c r="BE292" s="202"/>
      <c r="BF292" s="291"/>
      <c r="BG292" s="202"/>
      <c r="BH292" s="202"/>
      <c r="BI292" s="202"/>
      <c r="BJ292" s="291"/>
      <c r="BK292" s="291"/>
      <c r="BL292" s="291"/>
      <c r="BM292" s="291"/>
      <c r="BN292" s="291"/>
      <c r="BO292" s="291"/>
      <c r="BP292" s="291"/>
      <c r="BQ292" s="291"/>
      <c r="BR292" s="291"/>
      <c r="BS292" s="291"/>
      <c r="BT292" s="291"/>
      <c r="BU292" s="291"/>
      <c r="BV292" s="291"/>
      <c r="BW292" s="291"/>
      <c r="BX292" s="291"/>
      <c r="BY292" s="291"/>
      <c r="BZ292" s="291"/>
      <c r="CA292" s="291"/>
      <c r="CB292" s="291"/>
      <c r="CC292" s="291"/>
      <c r="CD292" s="291"/>
      <c r="CE292" s="291"/>
      <c r="CF292" s="291"/>
      <c r="CG292" s="291"/>
      <c r="CH292" s="291"/>
      <c r="CI292" s="291"/>
      <c r="CJ292" s="291"/>
      <c r="CK292" s="291"/>
      <c r="CL292" s="291"/>
      <c r="CM292" s="291"/>
      <c r="CN292" s="291"/>
      <c r="CO292" s="291"/>
      <c r="CP292" s="291"/>
      <c r="CQ292" s="291"/>
      <c r="CR292" s="291"/>
      <c r="CS292" s="291"/>
      <c r="CT292" s="291"/>
      <c r="CU292" s="291"/>
      <c r="CV292" s="291"/>
      <c r="CW292" s="291"/>
      <c r="CX292" s="291"/>
      <c r="CY292" s="291"/>
      <c r="CZ292" s="291"/>
      <c r="DA292" s="291"/>
      <c r="DB292" s="291"/>
      <c r="DC292" s="291"/>
      <c r="DD292" s="291"/>
      <c r="DE292" s="291"/>
      <c r="DF292" s="291"/>
      <c r="DG292" s="291"/>
      <c r="DH292" s="291"/>
      <c r="DI292" s="291"/>
      <c r="DJ292" s="291"/>
      <c r="DK292" s="291"/>
      <c r="DL292" s="291"/>
      <c r="DM292" s="291"/>
      <c r="DN292" s="291"/>
      <c r="DO292" s="291"/>
      <c r="DP292" s="291"/>
      <c r="DQ292" s="291"/>
      <c r="DR292" s="291"/>
      <c r="DS292" s="291"/>
      <c r="DT292" s="291"/>
      <c r="DU292" s="291"/>
      <c r="DV292" s="291"/>
      <c r="DW292" s="291"/>
      <c r="DX292" s="291"/>
      <c r="DY292" s="291"/>
      <c r="DZ292" s="291"/>
      <c r="EA292" s="291"/>
      <c r="EB292" s="291"/>
      <c r="EC292" s="291"/>
      <c r="ED292" s="291"/>
      <c r="EE292" s="291"/>
      <c r="EF292" s="291"/>
      <c r="EG292" s="291"/>
      <c r="EH292" s="291"/>
      <c r="EI292" s="291"/>
      <c r="EJ292" s="291"/>
      <c r="EK292" s="291"/>
      <c r="EL292" s="291"/>
      <c r="EM292" s="291"/>
      <c r="EN292" s="291"/>
      <c r="EO292" s="291"/>
      <c r="EP292" s="291"/>
      <c r="EQ292" s="291"/>
      <c r="ER292" s="291"/>
      <c r="ES292" s="291"/>
      <c r="ET292" s="291"/>
      <c r="EU292" s="291"/>
      <c r="EV292" s="291"/>
      <c r="EW292" s="291"/>
      <c r="EX292" s="291"/>
      <c r="EY292" s="291"/>
      <c r="EZ292" s="291"/>
      <c r="FA292" s="291"/>
      <c r="FB292" s="291"/>
      <c r="FC292" s="291"/>
      <c r="FD292" s="291"/>
      <c r="FE292" s="291"/>
      <c r="FF292" s="291"/>
      <c r="FG292" s="291"/>
      <c r="FH292" s="291"/>
      <c r="FI292" s="291"/>
      <c r="FJ292" s="291"/>
      <c r="FK292" s="291"/>
      <c r="FL292" s="291"/>
      <c r="FM292" s="291"/>
      <c r="FN292" s="291"/>
      <c r="FO292" s="291"/>
      <c r="FP292" s="291"/>
      <c r="FQ292" s="291"/>
      <c r="FR292" s="291"/>
      <c r="FS292" s="291"/>
      <c r="FT292" s="291"/>
      <c r="FU292" s="291"/>
      <c r="FV292" s="291"/>
      <c r="FW292" s="291"/>
      <c r="FX292" s="291"/>
      <c r="FY292" s="291"/>
      <c r="FZ292" s="291"/>
      <c r="GA292" s="291"/>
      <c r="GB292" s="291"/>
      <c r="GC292" s="291"/>
      <c r="GD292" s="291"/>
      <c r="GE292" s="291"/>
      <c r="GF292" s="291"/>
      <c r="GG292" s="291"/>
      <c r="GH292" s="291"/>
      <c r="GI292" s="291"/>
      <c r="GJ292" s="291"/>
      <c r="GK292" s="291"/>
      <c r="GL292" s="291"/>
      <c r="GM292" s="291"/>
      <c r="GN292" s="291"/>
      <c r="GO292" s="291"/>
      <c r="GP292" s="291"/>
      <c r="GQ292" s="291"/>
      <c r="GR292" s="291"/>
      <c r="GS292" s="291"/>
      <c r="GT292" s="291"/>
      <c r="GU292" s="291"/>
      <c r="GV292" s="291"/>
      <c r="GW292" s="291"/>
      <c r="GX292" s="291"/>
      <c r="GY292" s="291"/>
      <c r="GZ292" s="291"/>
      <c r="HA292" s="291"/>
      <c r="HB292" s="291"/>
      <c r="HC292" s="291"/>
      <c r="HD292" s="291"/>
      <c r="HE292" s="291"/>
      <c r="HF292" s="291"/>
      <c r="HG292" s="291"/>
      <c r="HH292" s="291"/>
      <c r="HI292" s="291"/>
      <c r="HJ292" s="291"/>
      <c r="HK292" s="291"/>
      <c r="HL292" s="291"/>
      <c r="HM292" s="291"/>
      <c r="HN292" s="291"/>
      <c r="HO292" s="291"/>
      <c r="HP292" s="291"/>
      <c r="HQ292" s="291"/>
    </row>
    <row r="293" ht="12.0" customHeight="1">
      <c r="A293" s="281"/>
      <c r="B293" s="292"/>
      <c r="C293" s="283"/>
      <c r="D293" s="284"/>
      <c r="E293" s="285"/>
      <c r="F293" s="286"/>
      <c r="G293" s="287"/>
      <c r="H293" s="288"/>
      <c r="I293" s="283"/>
      <c r="J293" s="289"/>
      <c r="K293" s="289"/>
      <c r="L293" s="289"/>
      <c r="M293" s="289"/>
      <c r="N293" s="289"/>
      <c r="O293" s="289"/>
      <c r="P293" s="52"/>
      <c r="Q293" s="52"/>
      <c r="R293" s="52"/>
      <c r="S293" s="202"/>
      <c r="T293" s="202"/>
      <c r="U293" s="202"/>
      <c r="V293" s="292"/>
      <c r="W293" s="202"/>
      <c r="X293" s="202"/>
      <c r="Y293" s="202"/>
      <c r="Z293" s="291"/>
      <c r="AA293" s="202"/>
      <c r="AB293" s="202"/>
      <c r="AC293" s="202"/>
      <c r="AD293" s="291"/>
      <c r="AE293" s="202"/>
      <c r="AF293" s="202"/>
      <c r="AG293" s="202"/>
      <c r="AH293" s="291"/>
      <c r="AI293" s="202"/>
      <c r="AJ293" s="202"/>
      <c r="AK293" s="202"/>
      <c r="AL293" s="291"/>
      <c r="AM293" s="202"/>
      <c r="AN293" s="202"/>
      <c r="AO293" s="202"/>
      <c r="AP293" s="291"/>
      <c r="AQ293" s="202"/>
      <c r="AR293" s="202"/>
      <c r="AS293" s="202"/>
      <c r="AT293" s="291"/>
      <c r="AU293" s="202"/>
      <c r="AV293" s="202"/>
      <c r="AW293" s="202"/>
      <c r="AX293" s="291"/>
      <c r="AY293" s="202"/>
      <c r="AZ293" s="202"/>
      <c r="BA293" s="202"/>
      <c r="BB293" s="291"/>
      <c r="BC293" s="202"/>
      <c r="BD293" s="202"/>
      <c r="BE293" s="202"/>
      <c r="BF293" s="291"/>
      <c r="BG293" s="202"/>
      <c r="BH293" s="202"/>
      <c r="BI293" s="202"/>
      <c r="BJ293" s="291"/>
      <c r="BK293" s="291"/>
      <c r="BL293" s="291"/>
      <c r="BM293" s="291"/>
      <c r="BN293" s="291"/>
      <c r="BO293" s="291"/>
      <c r="BP293" s="291"/>
      <c r="BQ293" s="291"/>
      <c r="BR293" s="291"/>
      <c r="BS293" s="291"/>
      <c r="BT293" s="291"/>
      <c r="BU293" s="291"/>
      <c r="BV293" s="291"/>
      <c r="BW293" s="291"/>
      <c r="BX293" s="291"/>
      <c r="BY293" s="291"/>
      <c r="BZ293" s="291"/>
      <c r="CA293" s="291"/>
      <c r="CB293" s="291"/>
      <c r="CC293" s="291"/>
      <c r="CD293" s="291"/>
      <c r="CE293" s="291"/>
      <c r="CF293" s="291"/>
      <c r="CG293" s="291"/>
      <c r="CH293" s="291"/>
      <c r="CI293" s="291"/>
      <c r="CJ293" s="291"/>
      <c r="CK293" s="291"/>
      <c r="CL293" s="291"/>
      <c r="CM293" s="291"/>
      <c r="CN293" s="291"/>
      <c r="CO293" s="291"/>
      <c r="CP293" s="291"/>
      <c r="CQ293" s="291"/>
      <c r="CR293" s="291"/>
      <c r="CS293" s="291"/>
      <c r="CT293" s="291"/>
      <c r="CU293" s="291"/>
      <c r="CV293" s="291"/>
      <c r="CW293" s="291"/>
      <c r="CX293" s="291"/>
      <c r="CY293" s="291"/>
      <c r="CZ293" s="291"/>
      <c r="DA293" s="291"/>
      <c r="DB293" s="291"/>
      <c r="DC293" s="291"/>
      <c r="DD293" s="291"/>
      <c r="DE293" s="291"/>
      <c r="DF293" s="291"/>
      <c r="DG293" s="291"/>
      <c r="DH293" s="291"/>
      <c r="DI293" s="291"/>
      <c r="DJ293" s="291"/>
      <c r="DK293" s="291"/>
      <c r="DL293" s="291"/>
      <c r="DM293" s="291"/>
      <c r="DN293" s="291"/>
      <c r="DO293" s="291"/>
      <c r="DP293" s="291"/>
      <c r="DQ293" s="291"/>
      <c r="DR293" s="291"/>
      <c r="DS293" s="291"/>
      <c r="DT293" s="291"/>
      <c r="DU293" s="291"/>
      <c r="DV293" s="291"/>
      <c r="DW293" s="291"/>
      <c r="DX293" s="291"/>
      <c r="DY293" s="291"/>
      <c r="DZ293" s="291"/>
      <c r="EA293" s="291"/>
      <c r="EB293" s="291"/>
      <c r="EC293" s="291"/>
      <c r="ED293" s="291"/>
      <c r="EE293" s="291"/>
      <c r="EF293" s="291"/>
      <c r="EG293" s="291"/>
      <c r="EH293" s="291"/>
      <c r="EI293" s="291"/>
      <c r="EJ293" s="291"/>
      <c r="EK293" s="291"/>
      <c r="EL293" s="291"/>
      <c r="EM293" s="291"/>
      <c r="EN293" s="291"/>
      <c r="EO293" s="291"/>
      <c r="EP293" s="291"/>
      <c r="EQ293" s="291"/>
      <c r="ER293" s="291"/>
      <c r="ES293" s="291"/>
      <c r="ET293" s="291"/>
      <c r="EU293" s="291"/>
      <c r="EV293" s="291"/>
      <c r="EW293" s="291"/>
      <c r="EX293" s="291"/>
      <c r="EY293" s="291"/>
      <c r="EZ293" s="291"/>
      <c r="FA293" s="291"/>
      <c r="FB293" s="291"/>
      <c r="FC293" s="291"/>
      <c r="FD293" s="291"/>
      <c r="FE293" s="291"/>
      <c r="FF293" s="291"/>
      <c r="FG293" s="291"/>
      <c r="FH293" s="291"/>
      <c r="FI293" s="291"/>
      <c r="FJ293" s="291"/>
      <c r="FK293" s="291"/>
      <c r="FL293" s="291"/>
      <c r="FM293" s="291"/>
      <c r="FN293" s="291"/>
      <c r="FO293" s="291"/>
      <c r="FP293" s="291"/>
      <c r="FQ293" s="291"/>
      <c r="FR293" s="291"/>
      <c r="FS293" s="291"/>
      <c r="FT293" s="291"/>
      <c r="FU293" s="291"/>
      <c r="FV293" s="291"/>
      <c r="FW293" s="291"/>
      <c r="FX293" s="291"/>
      <c r="FY293" s="291"/>
      <c r="FZ293" s="291"/>
      <c r="GA293" s="291"/>
      <c r="GB293" s="291"/>
      <c r="GC293" s="291"/>
      <c r="GD293" s="291"/>
      <c r="GE293" s="291"/>
      <c r="GF293" s="291"/>
      <c r="GG293" s="291"/>
      <c r="GH293" s="291"/>
      <c r="GI293" s="291"/>
      <c r="GJ293" s="291"/>
      <c r="GK293" s="291"/>
      <c r="GL293" s="291"/>
      <c r="GM293" s="291"/>
      <c r="GN293" s="291"/>
      <c r="GO293" s="291"/>
      <c r="GP293" s="291"/>
      <c r="GQ293" s="291"/>
      <c r="GR293" s="291"/>
      <c r="GS293" s="291"/>
      <c r="GT293" s="291"/>
      <c r="GU293" s="291"/>
      <c r="GV293" s="291"/>
      <c r="GW293" s="291"/>
      <c r="GX293" s="291"/>
      <c r="GY293" s="291"/>
      <c r="GZ293" s="291"/>
      <c r="HA293" s="291"/>
      <c r="HB293" s="291"/>
      <c r="HC293" s="291"/>
      <c r="HD293" s="291"/>
      <c r="HE293" s="291"/>
      <c r="HF293" s="291"/>
      <c r="HG293" s="291"/>
      <c r="HH293" s="291"/>
      <c r="HI293" s="291"/>
      <c r="HJ293" s="291"/>
      <c r="HK293" s="291"/>
      <c r="HL293" s="291"/>
      <c r="HM293" s="291"/>
      <c r="HN293" s="291"/>
      <c r="HO293" s="291"/>
      <c r="HP293" s="291"/>
      <c r="HQ293" s="291"/>
    </row>
    <row r="294" ht="12.0" customHeight="1">
      <c r="A294" s="281"/>
      <c r="B294" s="292"/>
      <c r="C294" s="283"/>
      <c r="D294" s="284"/>
      <c r="E294" s="285"/>
      <c r="F294" s="286"/>
      <c r="G294" s="287"/>
      <c r="H294" s="288"/>
      <c r="I294" s="283"/>
      <c r="J294" s="289"/>
      <c r="K294" s="289"/>
      <c r="L294" s="289"/>
      <c r="M294" s="289"/>
      <c r="N294" s="289"/>
      <c r="O294" s="289"/>
      <c r="P294" s="52"/>
      <c r="Q294" s="52"/>
      <c r="R294" s="52"/>
      <c r="S294" s="202"/>
      <c r="T294" s="202"/>
      <c r="U294" s="202"/>
      <c r="V294" s="292"/>
      <c r="W294" s="202"/>
      <c r="X294" s="202"/>
      <c r="Y294" s="202"/>
      <c r="Z294" s="291"/>
      <c r="AA294" s="202"/>
      <c r="AB294" s="202"/>
      <c r="AC294" s="202"/>
      <c r="AD294" s="291"/>
      <c r="AE294" s="202"/>
      <c r="AF294" s="202"/>
      <c r="AG294" s="202"/>
      <c r="AH294" s="291"/>
      <c r="AI294" s="202"/>
      <c r="AJ294" s="202"/>
      <c r="AK294" s="202"/>
      <c r="AL294" s="291"/>
      <c r="AM294" s="202"/>
      <c r="AN294" s="202"/>
      <c r="AO294" s="202"/>
      <c r="AP294" s="291"/>
      <c r="AQ294" s="202"/>
      <c r="AR294" s="202"/>
      <c r="AS294" s="202"/>
      <c r="AT294" s="291"/>
      <c r="AU294" s="202"/>
      <c r="AV294" s="202"/>
      <c r="AW294" s="202"/>
      <c r="AX294" s="291"/>
      <c r="AY294" s="202"/>
      <c r="AZ294" s="202"/>
      <c r="BA294" s="202"/>
      <c r="BB294" s="291"/>
      <c r="BC294" s="202"/>
      <c r="BD294" s="202"/>
      <c r="BE294" s="202"/>
      <c r="BF294" s="291"/>
      <c r="BG294" s="202"/>
      <c r="BH294" s="202"/>
      <c r="BI294" s="202"/>
      <c r="BJ294" s="291"/>
      <c r="BK294" s="291"/>
      <c r="BL294" s="291"/>
      <c r="BM294" s="291"/>
      <c r="BN294" s="291"/>
      <c r="BO294" s="291"/>
      <c r="BP294" s="291"/>
      <c r="BQ294" s="291"/>
      <c r="BR294" s="291"/>
      <c r="BS294" s="291"/>
      <c r="BT294" s="291"/>
      <c r="BU294" s="291"/>
      <c r="BV294" s="291"/>
      <c r="BW294" s="291"/>
      <c r="BX294" s="291"/>
      <c r="BY294" s="291"/>
      <c r="BZ294" s="291"/>
      <c r="CA294" s="291"/>
      <c r="CB294" s="291"/>
      <c r="CC294" s="291"/>
      <c r="CD294" s="291"/>
      <c r="CE294" s="291"/>
      <c r="CF294" s="291"/>
      <c r="CG294" s="291"/>
      <c r="CH294" s="291"/>
      <c r="CI294" s="291"/>
      <c r="CJ294" s="291"/>
      <c r="CK294" s="291"/>
      <c r="CL294" s="291"/>
      <c r="CM294" s="291"/>
      <c r="CN294" s="291"/>
      <c r="CO294" s="291"/>
      <c r="CP294" s="291"/>
      <c r="CQ294" s="291"/>
      <c r="CR294" s="291"/>
      <c r="CS294" s="291"/>
      <c r="CT294" s="291"/>
      <c r="CU294" s="291"/>
      <c r="CV294" s="291"/>
      <c r="CW294" s="291"/>
      <c r="CX294" s="291"/>
      <c r="CY294" s="291"/>
      <c r="CZ294" s="291"/>
      <c r="DA294" s="291"/>
      <c r="DB294" s="291"/>
      <c r="DC294" s="291"/>
      <c r="DD294" s="291"/>
      <c r="DE294" s="291"/>
      <c r="DF294" s="291"/>
      <c r="DG294" s="291"/>
      <c r="DH294" s="291"/>
      <c r="DI294" s="291"/>
      <c r="DJ294" s="291"/>
      <c r="DK294" s="291"/>
      <c r="DL294" s="291"/>
      <c r="DM294" s="291"/>
      <c r="DN294" s="291"/>
      <c r="DO294" s="291"/>
      <c r="DP294" s="291"/>
      <c r="DQ294" s="291"/>
      <c r="DR294" s="291"/>
      <c r="DS294" s="291"/>
      <c r="DT294" s="291"/>
      <c r="DU294" s="291"/>
      <c r="DV294" s="291"/>
      <c r="DW294" s="291"/>
      <c r="DX294" s="291"/>
      <c r="DY294" s="291"/>
      <c r="DZ294" s="291"/>
      <c r="EA294" s="291"/>
      <c r="EB294" s="291"/>
      <c r="EC294" s="291"/>
      <c r="ED294" s="291"/>
      <c r="EE294" s="291"/>
      <c r="EF294" s="291"/>
      <c r="EG294" s="291"/>
      <c r="EH294" s="291"/>
      <c r="EI294" s="291"/>
      <c r="EJ294" s="291"/>
      <c r="EK294" s="291"/>
      <c r="EL294" s="291"/>
      <c r="EM294" s="291"/>
      <c r="EN294" s="291"/>
      <c r="EO294" s="291"/>
      <c r="EP294" s="291"/>
      <c r="EQ294" s="291"/>
      <c r="ER294" s="291"/>
      <c r="ES294" s="291"/>
      <c r="ET294" s="291"/>
      <c r="EU294" s="291"/>
      <c r="EV294" s="291"/>
      <c r="EW294" s="291"/>
      <c r="EX294" s="291"/>
      <c r="EY294" s="291"/>
      <c r="EZ294" s="291"/>
      <c r="FA294" s="291"/>
      <c r="FB294" s="291"/>
      <c r="FC294" s="291"/>
      <c r="FD294" s="291"/>
      <c r="FE294" s="291"/>
      <c r="FF294" s="291"/>
      <c r="FG294" s="291"/>
      <c r="FH294" s="291"/>
      <c r="FI294" s="291"/>
      <c r="FJ294" s="291"/>
      <c r="FK294" s="291"/>
      <c r="FL294" s="291"/>
      <c r="FM294" s="291"/>
      <c r="FN294" s="291"/>
      <c r="FO294" s="291"/>
      <c r="FP294" s="291"/>
      <c r="FQ294" s="291"/>
      <c r="FR294" s="291"/>
      <c r="FS294" s="291"/>
      <c r="FT294" s="291"/>
      <c r="FU294" s="291"/>
      <c r="FV294" s="291"/>
      <c r="FW294" s="291"/>
      <c r="FX294" s="291"/>
      <c r="FY294" s="291"/>
      <c r="FZ294" s="291"/>
      <c r="GA294" s="291"/>
      <c r="GB294" s="291"/>
      <c r="GC294" s="291"/>
      <c r="GD294" s="291"/>
      <c r="GE294" s="291"/>
      <c r="GF294" s="291"/>
      <c r="GG294" s="291"/>
      <c r="GH294" s="291"/>
      <c r="GI294" s="291"/>
      <c r="GJ294" s="291"/>
      <c r="GK294" s="291"/>
      <c r="GL294" s="291"/>
      <c r="GM294" s="291"/>
      <c r="GN294" s="291"/>
      <c r="GO294" s="291"/>
      <c r="GP294" s="291"/>
      <c r="GQ294" s="291"/>
      <c r="GR294" s="291"/>
      <c r="GS294" s="291"/>
      <c r="GT294" s="291"/>
      <c r="GU294" s="291"/>
      <c r="GV294" s="291"/>
      <c r="GW294" s="291"/>
      <c r="GX294" s="291"/>
      <c r="GY294" s="291"/>
      <c r="GZ294" s="291"/>
      <c r="HA294" s="291"/>
      <c r="HB294" s="291"/>
      <c r="HC294" s="291"/>
      <c r="HD294" s="291"/>
      <c r="HE294" s="291"/>
      <c r="HF294" s="291"/>
      <c r="HG294" s="291"/>
      <c r="HH294" s="291"/>
      <c r="HI294" s="291"/>
      <c r="HJ294" s="291"/>
      <c r="HK294" s="291"/>
      <c r="HL294" s="291"/>
      <c r="HM294" s="291"/>
      <c r="HN294" s="291"/>
      <c r="HO294" s="291"/>
      <c r="HP294" s="291"/>
      <c r="HQ294" s="291"/>
    </row>
    <row r="295" ht="12.0" customHeight="1">
      <c r="A295" s="281"/>
      <c r="B295" s="292"/>
      <c r="C295" s="283"/>
      <c r="D295" s="284"/>
      <c r="E295" s="285"/>
      <c r="F295" s="286"/>
      <c r="G295" s="287"/>
      <c r="H295" s="288"/>
      <c r="I295" s="283"/>
      <c r="J295" s="289"/>
      <c r="K295" s="289"/>
      <c r="L295" s="289"/>
      <c r="M295" s="289"/>
      <c r="N295" s="289"/>
      <c r="O295" s="289"/>
      <c r="P295" s="52"/>
      <c r="Q295" s="52"/>
      <c r="R295" s="52"/>
      <c r="S295" s="202"/>
      <c r="T295" s="202"/>
      <c r="U295" s="202"/>
      <c r="V295" s="292"/>
      <c r="W295" s="202"/>
      <c r="X295" s="202"/>
      <c r="Y295" s="202"/>
      <c r="Z295" s="291"/>
      <c r="AA295" s="202"/>
      <c r="AB295" s="202"/>
      <c r="AC295" s="202"/>
      <c r="AD295" s="291"/>
      <c r="AE295" s="202"/>
      <c r="AF295" s="202"/>
      <c r="AG295" s="202"/>
      <c r="AH295" s="291"/>
      <c r="AI295" s="202"/>
      <c r="AJ295" s="202"/>
      <c r="AK295" s="202"/>
      <c r="AL295" s="291"/>
      <c r="AM295" s="202"/>
      <c r="AN295" s="202"/>
      <c r="AO295" s="202"/>
      <c r="AP295" s="291"/>
      <c r="AQ295" s="202"/>
      <c r="AR295" s="202"/>
      <c r="AS295" s="202"/>
      <c r="AT295" s="291"/>
      <c r="AU295" s="202"/>
      <c r="AV295" s="202"/>
      <c r="AW295" s="202"/>
      <c r="AX295" s="291"/>
      <c r="AY295" s="202"/>
      <c r="AZ295" s="202"/>
      <c r="BA295" s="202"/>
      <c r="BB295" s="291"/>
      <c r="BC295" s="202"/>
      <c r="BD295" s="202"/>
      <c r="BE295" s="202"/>
      <c r="BF295" s="291"/>
      <c r="BG295" s="202"/>
      <c r="BH295" s="202"/>
      <c r="BI295" s="202"/>
      <c r="BJ295" s="291"/>
      <c r="BK295" s="291"/>
      <c r="BL295" s="291"/>
      <c r="BM295" s="291"/>
      <c r="BN295" s="291"/>
      <c r="BO295" s="291"/>
      <c r="BP295" s="291"/>
      <c r="BQ295" s="291"/>
      <c r="BR295" s="291"/>
      <c r="BS295" s="291"/>
      <c r="BT295" s="291"/>
      <c r="BU295" s="291"/>
      <c r="BV295" s="291"/>
      <c r="BW295" s="291"/>
      <c r="BX295" s="291"/>
      <c r="BY295" s="291"/>
      <c r="BZ295" s="291"/>
      <c r="CA295" s="291"/>
      <c r="CB295" s="291"/>
      <c r="CC295" s="291"/>
      <c r="CD295" s="291"/>
      <c r="CE295" s="291"/>
      <c r="CF295" s="291"/>
      <c r="CG295" s="291"/>
      <c r="CH295" s="291"/>
      <c r="CI295" s="291"/>
      <c r="CJ295" s="291"/>
      <c r="CK295" s="291"/>
      <c r="CL295" s="291"/>
      <c r="CM295" s="291"/>
      <c r="CN295" s="291"/>
      <c r="CO295" s="291"/>
      <c r="CP295" s="291"/>
      <c r="CQ295" s="291"/>
      <c r="CR295" s="291"/>
      <c r="CS295" s="291"/>
      <c r="CT295" s="291"/>
      <c r="CU295" s="291"/>
      <c r="CV295" s="291"/>
      <c r="CW295" s="291"/>
      <c r="CX295" s="291"/>
      <c r="CY295" s="291"/>
      <c r="CZ295" s="291"/>
      <c r="DA295" s="291"/>
      <c r="DB295" s="291"/>
      <c r="DC295" s="291"/>
      <c r="DD295" s="291"/>
      <c r="DE295" s="291"/>
      <c r="DF295" s="291"/>
      <c r="DG295" s="291"/>
      <c r="DH295" s="291"/>
      <c r="DI295" s="291"/>
      <c r="DJ295" s="291"/>
      <c r="DK295" s="291"/>
      <c r="DL295" s="291"/>
      <c r="DM295" s="291"/>
      <c r="DN295" s="291"/>
      <c r="DO295" s="291"/>
      <c r="DP295" s="291"/>
      <c r="DQ295" s="291"/>
      <c r="DR295" s="291"/>
      <c r="DS295" s="291"/>
      <c r="DT295" s="291"/>
      <c r="DU295" s="291"/>
      <c r="DV295" s="291"/>
      <c r="DW295" s="291"/>
      <c r="DX295" s="291"/>
      <c r="DY295" s="291"/>
      <c r="DZ295" s="291"/>
      <c r="EA295" s="291"/>
      <c r="EB295" s="291"/>
      <c r="EC295" s="291"/>
      <c r="ED295" s="291"/>
      <c r="EE295" s="291"/>
      <c r="EF295" s="291"/>
      <c r="EG295" s="291"/>
      <c r="EH295" s="291"/>
      <c r="EI295" s="291"/>
      <c r="EJ295" s="291"/>
      <c r="EK295" s="291"/>
      <c r="EL295" s="291"/>
      <c r="EM295" s="291"/>
      <c r="EN295" s="291"/>
      <c r="EO295" s="291"/>
      <c r="EP295" s="291"/>
      <c r="EQ295" s="291"/>
      <c r="ER295" s="291"/>
      <c r="ES295" s="291"/>
      <c r="ET295" s="291"/>
      <c r="EU295" s="291"/>
      <c r="EV295" s="291"/>
      <c r="EW295" s="291"/>
      <c r="EX295" s="291"/>
      <c r="EY295" s="291"/>
      <c r="EZ295" s="291"/>
      <c r="FA295" s="291"/>
      <c r="FB295" s="291"/>
      <c r="FC295" s="291"/>
      <c r="FD295" s="291"/>
      <c r="FE295" s="291"/>
      <c r="FF295" s="291"/>
      <c r="FG295" s="291"/>
      <c r="FH295" s="291"/>
      <c r="FI295" s="291"/>
      <c r="FJ295" s="291"/>
      <c r="FK295" s="291"/>
      <c r="FL295" s="291"/>
      <c r="FM295" s="291"/>
      <c r="FN295" s="291"/>
      <c r="FO295" s="291"/>
      <c r="FP295" s="291"/>
      <c r="FQ295" s="291"/>
      <c r="FR295" s="291"/>
      <c r="FS295" s="291"/>
      <c r="FT295" s="291"/>
      <c r="FU295" s="291"/>
      <c r="FV295" s="291"/>
      <c r="FW295" s="291"/>
      <c r="FX295" s="291"/>
      <c r="FY295" s="291"/>
      <c r="FZ295" s="291"/>
      <c r="GA295" s="291"/>
      <c r="GB295" s="291"/>
      <c r="GC295" s="291"/>
      <c r="GD295" s="291"/>
      <c r="GE295" s="291"/>
      <c r="GF295" s="291"/>
      <c r="GG295" s="291"/>
      <c r="GH295" s="291"/>
      <c r="GI295" s="291"/>
      <c r="GJ295" s="291"/>
      <c r="GK295" s="291"/>
      <c r="GL295" s="291"/>
      <c r="GM295" s="291"/>
      <c r="GN295" s="291"/>
      <c r="GO295" s="291"/>
      <c r="GP295" s="291"/>
      <c r="GQ295" s="291"/>
      <c r="GR295" s="291"/>
      <c r="GS295" s="291"/>
      <c r="GT295" s="291"/>
      <c r="GU295" s="291"/>
      <c r="GV295" s="291"/>
      <c r="GW295" s="291"/>
      <c r="GX295" s="291"/>
      <c r="GY295" s="291"/>
      <c r="GZ295" s="291"/>
      <c r="HA295" s="291"/>
      <c r="HB295" s="291"/>
      <c r="HC295" s="291"/>
      <c r="HD295" s="291"/>
      <c r="HE295" s="291"/>
      <c r="HF295" s="291"/>
      <c r="HG295" s="291"/>
      <c r="HH295" s="291"/>
      <c r="HI295" s="291"/>
      <c r="HJ295" s="291"/>
      <c r="HK295" s="291"/>
      <c r="HL295" s="291"/>
      <c r="HM295" s="291"/>
      <c r="HN295" s="291"/>
      <c r="HO295" s="291"/>
      <c r="HP295" s="291"/>
      <c r="HQ295" s="291"/>
    </row>
    <row r="296" ht="12.0" customHeight="1">
      <c r="A296" s="281"/>
      <c r="B296" s="292"/>
      <c r="C296" s="283"/>
      <c r="D296" s="284"/>
      <c r="E296" s="285"/>
      <c r="F296" s="286"/>
      <c r="G296" s="287"/>
      <c r="H296" s="288"/>
      <c r="I296" s="283"/>
      <c r="J296" s="289"/>
      <c r="K296" s="289"/>
      <c r="L296" s="289"/>
      <c r="M296" s="289"/>
      <c r="N296" s="289"/>
      <c r="O296" s="289"/>
      <c r="P296" s="52"/>
      <c r="Q296" s="52"/>
      <c r="R296" s="52"/>
      <c r="S296" s="202"/>
      <c r="T296" s="202"/>
      <c r="U296" s="202"/>
      <c r="V296" s="292"/>
      <c r="W296" s="202"/>
      <c r="X296" s="202"/>
      <c r="Y296" s="202"/>
      <c r="Z296" s="291"/>
      <c r="AA296" s="202"/>
      <c r="AB296" s="202"/>
      <c r="AC296" s="202"/>
      <c r="AD296" s="291"/>
      <c r="AE296" s="202"/>
      <c r="AF296" s="202"/>
      <c r="AG296" s="202"/>
      <c r="AH296" s="291"/>
      <c r="AI296" s="202"/>
      <c r="AJ296" s="202"/>
      <c r="AK296" s="202"/>
      <c r="AL296" s="291"/>
      <c r="AM296" s="202"/>
      <c r="AN296" s="202"/>
      <c r="AO296" s="202"/>
      <c r="AP296" s="291"/>
      <c r="AQ296" s="202"/>
      <c r="AR296" s="202"/>
      <c r="AS296" s="202"/>
      <c r="AT296" s="291"/>
      <c r="AU296" s="202"/>
      <c r="AV296" s="202"/>
      <c r="AW296" s="202"/>
      <c r="AX296" s="291"/>
      <c r="AY296" s="202"/>
      <c r="AZ296" s="202"/>
      <c r="BA296" s="202"/>
      <c r="BB296" s="291"/>
      <c r="BC296" s="202"/>
      <c r="BD296" s="202"/>
      <c r="BE296" s="202"/>
      <c r="BF296" s="291"/>
      <c r="BG296" s="202"/>
      <c r="BH296" s="202"/>
      <c r="BI296" s="202"/>
      <c r="BJ296" s="291"/>
      <c r="BK296" s="291"/>
      <c r="BL296" s="291"/>
      <c r="BM296" s="291"/>
      <c r="BN296" s="291"/>
      <c r="BO296" s="291"/>
      <c r="BP296" s="291"/>
      <c r="BQ296" s="291"/>
      <c r="BR296" s="291"/>
      <c r="BS296" s="291"/>
      <c r="BT296" s="291"/>
      <c r="BU296" s="291"/>
      <c r="BV296" s="291"/>
      <c r="BW296" s="291"/>
      <c r="BX296" s="291"/>
      <c r="BY296" s="291"/>
      <c r="BZ296" s="291"/>
      <c r="CA296" s="291"/>
      <c r="CB296" s="291"/>
      <c r="CC296" s="291"/>
      <c r="CD296" s="291"/>
      <c r="CE296" s="291"/>
      <c r="CF296" s="291"/>
      <c r="CG296" s="291"/>
      <c r="CH296" s="291"/>
      <c r="CI296" s="291"/>
      <c r="CJ296" s="291"/>
      <c r="CK296" s="291"/>
      <c r="CL296" s="291"/>
      <c r="CM296" s="291"/>
      <c r="CN296" s="291"/>
      <c r="CO296" s="291"/>
      <c r="CP296" s="291"/>
      <c r="CQ296" s="291"/>
      <c r="CR296" s="291"/>
      <c r="CS296" s="291"/>
      <c r="CT296" s="291"/>
      <c r="CU296" s="291"/>
      <c r="CV296" s="291"/>
      <c r="CW296" s="291"/>
      <c r="CX296" s="291"/>
      <c r="CY296" s="291"/>
      <c r="CZ296" s="291"/>
      <c r="DA296" s="291"/>
      <c r="DB296" s="291"/>
      <c r="DC296" s="291"/>
      <c r="DD296" s="291"/>
      <c r="DE296" s="291"/>
      <c r="DF296" s="291"/>
      <c r="DG296" s="291"/>
      <c r="DH296" s="291"/>
      <c r="DI296" s="291"/>
      <c r="DJ296" s="291"/>
      <c r="DK296" s="291"/>
      <c r="DL296" s="291"/>
      <c r="DM296" s="291"/>
      <c r="DN296" s="291"/>
      <c r="DO296" s="291"/>
      <c r="DP296" s="291"/>
      <c r="DQ296" s="291"/>
      <c r="DR296" s="291"/>
      <c r="DS296" s="291"/>
      <c r="DT296" s="291"/>
      <c r="DU296" s="291"/>
      <c r="DV296" s="291"/>
      <c r="DW296" s="291"/>
      <c r="DX296" s="291"/>
      <c r="DY296" s="291"/>
      <c r="DZ296" s="291"/>
      <c r="EA296" s="291"/>
      <c r="EB296" s="291"/>
      <c r="EC296" s="291"/>
      <c r="ED296" s="291"/>
      <c r="EE296" s="291"/>
      <c r="EF296" s="291"/>
      <c r="EG296" s="291"/>
      <c r="EH296" s="291"/>
      <c r="EI296" s="291"/>
      <c r="EJ296" s="291"/>
      <c r="EK296" s="291"/>
      <c r="EL296" s="291"/>
      <c r="EM296" s="291"/>
      <c r="EN296" s="291"/>
      <c r="EO296" s="291"/>
      <c r="EP296" s="291"/>
      <c r="EQ296" s="291"/>
      <c r="ER296" s="291"/>
      <c r="ES296" s="291"/>
      <c r="ET296" s="291"/>
      <c r="EU296" s="291"/>
      <c r="EV296" s="291"/>
      <c r="EW296" s="291"/>
      <c r="EX296" s="291"/>
      <c r="EY296" s="291"/>
      <c r="EZ296" s="291"/>
      <c r="FA296" s="291"/>
      <c r="FB296" s="291"/>
      <c r="FC296" s="291"/>
      <c r="FD296" s="291"/>
      <c r="FE296" s="291"/>
      <c r="FF296" s="291"/>
      <c r="FG296" s="291"/>
      <c r="FH296" s="291"/>
      <c r="FI296" s="291"/>
      <c r="FJ296" s="291"/>
      <c r="FK296" s="291"/>
      <c r="FL296" s="291"/>
      <c r="FM296" s="291"/>
      <c r="FN296" s="291"/>
      <c r="FO296" s="291"/>
      <c r="FP296" s="291"/>
      <c r="FQ296" s="291"/>
      <c r="FR296" s="291"/>
      <c r="FS296" s="291"/>
      <c r="FT296" s="291"/>
      <c r="FU296" s="291"/>
      <c r="FV296" s="291"/>
      <c r="FW296" s="291"/>
      <c r="FX296" s="291"/>
      <c r="FY296" s="291"/>
      <c r="FZ296" s="291"/>
      <c r="GA296" s="291"/>
      <c r="GB296" s="291"/>
      <c r="GC296" s="291"/>
      <c r="GD296" s="291"/>
      <c r="GE296" s="291"/>
      <c r="GF296" s="291"/>
      <c r="GG296" s="291"/>
      <c r="GH296" s="291"/>
      <c r="GI296" s="291"/>
      <c r="GJ296" s="291"/>
      <c r="GK296" s="291"/>
      <c r="GL296" s="291"/>
      <c r="GM296" s="291"/>
      <c r="GN296" s="291"/>
      <c r="GO296" s="291"/>
      <c r="GP296" s="291"/>
      <c r="GQ296" s="291"/>
      <c r="GR296" s="291"/>
      <c r="GS296" s="291"/>
      <c r="GT296" s="291"/>
      <c r="GU296" s="291"/>
      <c r="GV296" s="291"/>
      <c r="GW296" s="291"/>
      <c r="GX296" s="291"/>
      <c r="GY296" s="291"/>
      <c r="GZ296" s="291"/>
      <c r="HA296" s="291"/>
      <c r="HB296" s="291"/>
      <c r="HC296" s="291"/>
      <c r="HD296" s="291"/>
      <c r="HE296" s="291"/>
      <c r="HF296" s="291"/>
      <c r="HG296" s="291"/>
      <c r="HH296" s="291"/>
      <c r="HI296" s="291"/>
      <c r="HJ296" s="291"/>
      <c r="HK296" s="291"/>
      <c r="HL296" s="291"/>
      <c r="HM296" s="291"/>
      <c r="HN296" s="291"/>
      <c r="HO296" s="291"/>
      <c r="HP296" s="291"/>
      <c r="HQ296" s="291"/>
    </row>
    <row r="297" ht="12.0" customHeight="1">
      <c r="A297" s="281"/>
      <c r="B297" s="292"/>
      <c r="C297" s="283"/>
      <c r="D297" s="284"/>
      <c r="E297" s="285"/>
      <c r="F297" s="286"/>
      <c r="G297" s="287"/>
      <c r="H297" s="288"/>
      <c r="I297" s="283"/>
      <c r="J297" s="289"/>
      <c r="K297" s="289"/>
      <c r="L297" s="289"/>
      <c r="M297" s="289"/>
      <c r="N297" s="289"/>
      <c r="O297" s="289"/>
      <c r="P297" s="52"/>
      <c r="Q297" s="52"/>
      <c r="R297" s="52"/>
      <c r="S297" s="202"/>
      <c r="T297" s="202"/>
      <c r="U297" s="202"/>
      <c r="V297" s="292"/>
      <c r="W297" s="202"/>
      <c r="X297" s="202"/>
      <c r="Y297" s="202"/>
      <c r="Z297" s="291"/>
      <c r="AA297" s="202"/>
      <c r="AB297" s="202"/>
      <c r="AC297" s="202"/>
      <c r="AD297" s="291"/>
      <c r="AE297" s="202"/>
      <c r="AF297" s="202"/>
      <c r="AG297" s="202"/>
      <c r="AH297" s="291"/>
      <c r="AI297" s="202"/>
      <c r="AJ297" s="202"/>
      <c r="AK297" s="202"/>
      <c r="AL297" s="291"/>
      <c r="AM297" s="202"/>
      <c r="AN297" s="202"/>
      <c r="AO297" s="202"/>
      <c r="AP297" s="291"/>
      <c r="AQ297" s="202"/>
      <c r="AR297" s="202"/>
      <c r="AS297" s="202"/>
      <c r="AT297" s="291"/>
      <c r="AU297" s="202"/>
      <c r="AV297" s="202"/>
      <c r="AW297" s="202"/>
      <c r="AX297" s="291"/>
      <c r="AY297" s="202"/>
      <c r="AZ297" s="202"/>
      <c r="BA297" s="202"/>
      <c r="BB297" s="291"/>
      <c r="BC297" s="202"/>
      <c r="BD297" s="202"/>
      <c r="BE297" s="202"/>
      <c r="BF297" s="291"/>
      <c r="BG297" s="202"/>
      <c r="BH297" s="202"/>
      <c r="BI297" s="202"/>
      <c r="BJ297" s="291"/>
      <c r="BK297" s="291"/>
      <c r="BL297" s="291"/>
      <c r="BM297" s="291"/>
      <c r="BN297" s="291"/>
      <c r="BO297" s="291"/>
      <c r="BP297" s="291"/>
      <c r="BQ297" s="291"/>
      <c r="BR297" s="291"/>
      <c r="BS297" s="291"/>
      <c r="BT297" s="291"/>
      <c r="BU297" s="291"/>
      <c r="BV297" s="291"/>
      <c r="BW297" s="291"/>
      <c r="BX297" s="291"/>
      <c r="BY297" s="291"/>
      <c r="BZ297" s="291"/>
      <c r="CA297" s="291"/>
      <c r="CB297" s="291"/>
      <c r="CC297" s="291"/>
      <c r="CD297" s="291"/>
      <c r="CE297" s="291"/>
      <c r="CF297" s="291"/>
      <c r="CG297" s="291"/>
      <c r="CH297" s="291"/>
      <c r="CI297" s="291"/>
      <c r="CJ297" s="291"/>
      <c r="CK297" s="291"/>
      <c r="CL297" s="291"/>
      <c r="CM297" s="291"/>
      <c r="CN297" s="291"/>
      <c r="CO297" s="291"/>
      <c r="CP297" s="291"/>
      <c r="CQ297" s="291"/>
      <c r="CR297" s="291"/>
      <c r="CS297" s="291"/>
      <c r="CT297" s="291"/>
      <c r="CU297" s="291"/>
      <c r="CV297" s="291"/>
      <c r="CW297" s="291"/>
      <c r="CX297" s="291"/>
      <c r="CY297" s="291"/>
      <c r="CZ297" s="291"/>
      <c r="DA297" s="291"/>
      <c r="DB297" s="291"/>
      <c r="DC297" s="291"/>
      <c r="DD297" s="291"/>
      <c r="DE297" s="291"/>
      <c r="DF297" s="291"/>
      <c r="DG297" s="291"/>
      <c r="DH297" s="291"/>
      <c r="DI297" s="291"/>
      <c r="DJ297" s="291"/>
      <c r="DK297" s="291"/>
      <c r="DL297" s="291"/>
      <c r="DM297" s="291"/>
      <c r="DN297" s="291"/>
      <c r="DO297" s="291"/>
      <c r="DP297" s="291"/>
      <c r="DQ297" s="291"/>
      <c r="DR297" s="291"/>
      <c r="DS297" s="291"/>
      <c r="DT297" s="291"/>
      <c r="DU297" s="291"/>
      <c r="DV297" s="291"/>
      <c r="DW297" s="291"/>
      <c r="DX297" s="291"/>
      <c r="DY297" s="291"/>
      <c r="DZ297" s="291"/>
      <c r="EA297" s="291"/>
      <c r="EB297" s="291"/>
      <c r="EC297" s="291"/>
      <c r="ED297" s="291"/>
      <c r="EE297" s="291"/>
      <c r="EF297" s="291"/>
      <c r="EG297" s="291"/>
      <c r="EH297" s="291"/>
      <c r="EI297" s="291"/>
      <c r="EJ297" s="291"/>
      <c r="EK297" s="291"/>
      <c r="EL297" s="291"/>
      <c r="EM297" s="291"/>
      <c r="EN297" s="291"/>
      <c r="EO297" s="291"/>
      <c r="EP297" s="291"/>
      <c r="EQ297" s="291"/>
      <c r="ER297" s="291"/>
      <c r="ES297" s="291"/>
      <c r="ET297" s="291"/>
      <c r="EU297" s="291"/>
      <c r="EV297" s="291"/>
      <c r="EW297" s="291"/>
      <c r="EX297" s="291"/>
      <c r="EY297" s="291"/>
      <c r="EZ297" s="291"/>
      <c r="FA297" s="291"/>
      <c r="FB297" s="291"/>
      <c r="FC297" s="291"/>
      <c r="FD297" s="291"/>
      <c r="FE297" s="291"/>
      <c r="FF297" s="291"/>
      <c r="FG297" s="291"/>
      <c r="FH297" s="291"/>
      <c r="FI297" s="291"/>
      <c r="FJ297" s="291"/>
      <c r="FK297" s="291"/>
      <c r="FL297" s="291"/>
      <c r="FM297" s="291"/>
      <c r="FN297" s="291"/>
      <c r="FO297" s="291"/>
      <c r="FP297" s="291"/>
      <c r="FQ297" s="291"/>
      <c r="FR297" s="291"/>
      <c r="FS297" s="291"/>
      <c r="FT297" s="291"/>
      <c r="FU297" s="291"/>
      <c r="FV297" s="291"/>
      <c r="FW297" s="291"/>
      <c r="FX297" s="291"/>
      <c r="FY297" s="291"/>
      <c r="FZ297" s="291"/>
      <c r="GA297" s="291"/>
      <c r="GB297" s="291"/>
      <c r="GC297" s="291"/>
      <c r="GD297" s="291"/>
      <c r="GE297" s="291"/>
      <c r="GF297" s="291"/>
      <c r="GG297" s="291"/>
      <c r="GH297" s="291"/>
      <c r="GI297" s="291"/>
      <c r="GJ297" s="291"/>
      <c r="GK297" s="291"/>
      <c r="GL297" s="291"/>
      <c r="GM297" s="291"/>
      <c r="GN297" s="291"/>
      <c r="GO297" s="291"/>
      <c r="GP297" s="291"/>
      <c r="GQ297" s="291"/>
      <c r="GR297" s="291"/>
      <c r="GS297" s="291"/>
      <c r="GT297" s="291"/>
      <c r="GU297" s="291"/>
      <c r="GV297" s="291"/>
      <c r="GW297" s="291"/>
      <c r="GX297" s="291"/>
      <c r="GY297" s="291"/>
      <c r="GZ297" s="291"/>
      <c r="HA297" s="291"/>
      <c r="HB297" s="291"/>
      <c r="HC297" s="291"/>
      <c r="HD297" s="291"/>
      <c r="HE297" s="291"/>
      <c r="HF297" s="291"/>
      <c r="HG297" s="291"/>
      <c r="HH297" s="291"/>
      <c r="HI297" s="291"/>
      <c r="HJ297" s="291"/>
      <c r="HK297" s="291"/>
      <c r="HL297" s="291"/>
      <c r="HM297" s="291"/>
      <c r="HN297" s="291"/>
      <c r="HO297" s="291"/>
      <c r="HP297" s="291"/>
      <c r="HQ297" s="291"/>
    </row>
    <row r="298" ht="12.0" customHeight="1">
      <c r="A298" s="281"/>
      <c r="B298" s="292"/>
      <c r="C298" s="283"/>
      <c r="D298" s="284"/>
      <c r="E298" s="285"/>
      <c r="F298" s="286"/>
      <c r="G298" s="287"/>
      <c r="H298" s="288"/>
      <c r="I298" s="283"/>
      <c r="J298" s="289"/>
      <c r="K298" s="289"/>
      <c r="L298" s="289"/>
      <c r="M298" s="289"/>
      <c r="N298" s="289"/>
      <c r="O298" s="289"/>
      <c r="P298" s="52"/>
      <c r="Q298" s="52"/>
      <c r="R298" s="52"/>
      <c r="S298" s="202"/>
      <c r="T298" s="202"/>
      <c r="U298" s="202"/>
      <c r="V298" s="292"/>
      <c r="W298" s="202"/>
      <c r="X298" s="202"/>
      <c r="Y298" s="202"/>
      <c r="Z298" s="291"/>
      <c r="AA298" s="202"/>
      <c r="AB298" s="202"/>
      <c r="AC298" s="202"/>
      <c r="AD298" s="291"/>
      <c r="AE298" s="202"/>
      <c r="AF298" s="202"/>
      <c r="AG298" s="202"/>
      <c r="AH298" s="291"/>
      <c r="AI298" s="202"/>
      <c r="AJ298" s="202"/>
      <c r="AK298" s="202"/>
      <c r="AL298" s="291"/>
      <c r="AM298" s="202"/>
      <c r="AN298" s="202"/>
      <c r="AO298" s="202"/>
      <c r="AP298" s="291"/>
      <c r="AQ298" s="202"/>
      <c r="AR298" s="202"/>
      <c r="AS298" s="202"/>
      <c r="AT298" s="291"/>
      <c r="AU298" s="202"/>
      <c r="AV298" s="202"/>
      <c r="AW298" s="202"/>
      <c r="AX298" s="291"/>
      <c r="AY298" s="202"/>
      <c r="AZ298" s="202"/>
      <c r="BA298" s="202"/>
      <c r="BB298" s="291"/>
      <c r="BC298" s="202"/>
      <c r="BD298" s="202"/>
      <c r="BE298" s="202"/>
      <c r="BF298" s="291"/>
      <c r="BG298" s="202"/>
      <c r="BH298" s="202"/>
      <c r="BI298" s="202"/>
      <c r="BJ298" s="291"/>
      <c r="BK298" s="291"/>
      <c r="BL298" s="291"/>
      <c r="BM298" s="291"/>
      <c r="BN298" s="291"/>
      <c r="BO298" s="291"/>
      <c r="BP298" s="291"/>
      <c r="BQ298" s="291"/>
      <c r="BR298" s="291"/>
      <c r="BS298" s="291"/>
      <c r="BT298" s="291"/>
      <c r="BU298" s="291"/>
      <c r="BV298" s="291"/>
      <c r="BW298" s="291"/>
      <c r="BX298" s="291"/>
      <c r="BY298" s="291"/>
      <c r="BZ298" s="291"/>
      <c r="CA298" s="291"/>
      <c r="CB298" s="291"/>
      <c r="CC298" s="291"/>
      <c r="CD298" s="291"/>
      <c r="CE298" s="291"/>
      <c r="CF298" s="291"/>
      <c r="CG298" s="291"/>
      <c r="CH298" s="291"/>
      <c r="CI298" s="291"/>
      <c r="CJ298" s="291"/>
      <c r="CK298" s="291"/>
      <c r="CL298" s="291"/>
      <c r="CM298" s="291"/>
      <c r="CN298" s="291"/>
      <c r="CO298" s="291"/>
      <c r="CP298" s="291"/>
      <c r="CQ298" s="291"/>
      <c r="CR298" s="291"/>
      <c r="CS298" s="291"/>
      <c r="CT298" s="291"/>
      <c r="CU298" s="291"/>
      <c r="CV298" s="291"/>
      <c r="CW298" s="291"/>
      <c r="CX298" s="291"/>
      <c r="CY298" s="291"/>
      <c r="CZ298" s="291"/>
      <c r="DA298" s="291"/>
      <c r="DB298" s="291"/>
      <c r="DC298" s="291"/>
      <c r="DD298" s="291"/>
      <c r="DE298" s="291"/>
      <c r="DF298" s="291"/>
      <c r="DG298" s="291"/>
      <c r="DH298" s="291"/>
      <c r="DI298" s="291"/>
      <c r="DJ298" s="291"/>
      <c r="DK298" s="291"/>
      <c r="DL298" s="291"/>
      <c r="DM298" s="291"/>
      <c r="DN298" s="291"/>
      <c r="DO298" s="291"/>
      <c r="DP298" s="291"/>
      <c r="DQ298" s="291"/>
      <c r="DR298" s="291"/>
      <c r="DS298" s="291"/>
      <c r="DT298" s="291"/>
      <c r="DU298" s="291"/>
      <c r="DV298" s="291"/>
      <c r="DW298" s="291"/>
      <c r="DX298" s="291"/>
      <c r="DY298" s="291"/>
      <c r="DZ298" s="291"/>
      <c r="EA298" s="291"/>
      <c r="EB298" s="291"/>
      <c r="EC298" s="291"/>
      <c r="ED298" s="291"/>
      <c r="EE298" s="291"/>
      <c r="EF298" s="291"/>
      <c r="EG298" s="291"/>
      <c r="EH298" s="291"/>
      <c r="EI298" s="291"/>
      <c r="EJ298" s="291"/>
      <c r="EK298" s="291"/>
      <c r="EL298" s="291"/>
      <c r="EM298" s="291"/>
      <c r="EN298" s="291"/>
      <c r="EO298" s="291"/>
      <c r="EP298" s="291"/>
      <c r="EQ298" s="291"/>
      <c r="ER298" s="291"/>
      <c r="ES298" s="291"/>
      <c r="ET298" s="291"/>
      <c r="EU298" s="291"/>
      <c r="EV298" s="291"/>
      <c r="EW298" s="291"/>
      <c r="EX298" s="291"/>
      <c r="EY298" s="291"/>
      <c r="EZ298" s="291"/>
      <c r="FA298" s="291"/>
      <c r="FB298" s="291"/>
      <c r="FC298" s="291"/>
      <c r="FD298" s="291"/>
      <c r="FE298" s="291"/>
      <c r="FF298" s="291"/>
      <c r="FG298" s="291"/>
      <c r="FH298" s="291"/>
      <c r="FI298" s="291"/>
      <c r="FJ298" s="291"/>
      <c r="FK298" s="291"/>
      <c r="FL298" s="291"/>
      <c r="FM298" s="291"/>
      <c r="FN298" s="291"/>
      <c r="FO298" s="291"/>
      <c r="FP298" s="291"/>
      <c r="FQ298" s="291"/>
      <c r="FR298" s="291"/>
      <c r="FS298" s="291"/>
      <c r="FT298" s="291"/>
      <c r="FU298" s="291"/>
      <c r="FV298" s="291"/>
      <c r="FW298" s="291"/>
      <c r="FX298" s="291"/>
      <c r="FY298" s="291"/>
      <c r="FZ298" s="291"/>
      <c r="GA298" s="291"/>
      <c r="GB298" s="291"/>
      <c r="GC298" s="291"/>
      <c r="GD298" s="291"/>
      <c r="GE298" s="291"/>
      <c r="GF298" s="291"/>
      <c r="GG298" s="291"/>
      <c r="GH298" s="291"/>
      <c r="GI298" s="291"/>
      <c r="GJ298" s="291"/>
      <c r="GK298" s="291"/>
      <c r="GL298" s="291"/>
      <c r="GM298" s="291"/>
      <c r="GN298" s="291"/>
      <c r="GO298" s="291"/>
      <c r="GP298" s="291"/>
      <c r="GQ298" s="291"/>
      <c r="GR298" s="291"/>
      <c r="GS298" s="291"/>
      <c r="GT298" s="291"/>
      <c r="GU298" s="291"/>
      <c r="GV298" s="291"/>
      <c r="GW298" s="291"/>
      <c r="GX298" s="291"/>
      <c r="GY298" s="291"/>
      <c r="GZ298" s="291"/>
      <c r="HA298" s="291"/>
      <c r="HB298" s="291"/>
      <c r="HC298" s="291"/>
      <c r="HD298" s="291"/>
      <c r="HE298" s="291"/>
      <c r="HF298" s="291"/>
      <c r="HG298" s="291"/>
      <c r="HH298" s="291"/>
      <c r="HI298" s="291"/>
      <c r="HJ298" s="291"/>
      <c r="HK298" s="291"/>
      <c r="HL298" s="291"/>
      <c r="HM298" s="291"/>
      <c r="HN298" s="291"/>
      <c r="HO298" s="291"/>
      <c r="HP298" s="291"/>
      <c r="HQ298" s="291"/>
    </row>
    <row r="299" ht="12.0" customHeight="1">
      <c r="A299" s="281"/>
      <c r="B299" s="292"/>
      <c r="C299" s="283"/>
      <c r="D299" s="284"/>
      <c r="E299" s="285"/>
      <c r="F299" s="286"/>
      <c r="G299" s="287"/>
      <c r="H299" s="288"/>
      <c r="I299" s="283"/>
      <c r="J299" s="289"/>
      <c r="K299" s="289"/>
      <c r="L299" s="289"/>
      <c r="M299" s="289"/>
      <c r="N299" s="289"/>
      <c r="O299" s="289"/>
      <c r="P299" s="52"/>
      <c r="Q299" s="52"/>
      <c r="R299" s="52"/>
      <c r="S299" s="202"/>
      <c r="T299" s="202"/>
      <c r="U299" s="202"/>
      <c r="V299" s="292"/>
      <c r="W299" s="202"/>
      <c r="X299" s="202"/>
      <c r="Y299" s="202"/>
      <c r="Z299" s="291"/>
      <c r="AA299" s="202"/>
      <c r="AB299" s="202"/>
      <c r="AC299" s="202"/>
      <c r="AD299" s="291"/>
      <c r="AE299" s="202"/>
      <c r="AF299" s="202"/>
      <c r="AG299" s="202"/>
      <c r="AH299" s="291"/>
      <c r="AI299" s="202"/>
      <c r="AJ299" s="202"/>
      <c r="AK299" s="202"/>
      <c r="AL299" s="291"/>
      <c r="AM299" s="202"/>
      <c r="AN299" s="202"/>
      <c r="AO299" s="202"/>
      <c r="AP299" s="291"/>
      <c r="AQ299" s="202"/>
      <c r="AR299" s="202"/>
      <c r="AS299" s="202"/>
      <c r="AT299" s="291"/>
      <c r="AU299" s="202"/>
      <c r="AV299" s="202"/>
      <c r="AW299" s="202"/>
      <c r="AX299" s="291"/>
      <c r="AY299" s="202"/>
      <c r="AZ299" s="202"/>
      <c r="BA299" s="202"/>
      <c r="BB299" s="291"/>
      <c r="BC299" s="202"/>
      <c r="BD299" s="202"/>
      <c r="BE299" s="202"/>
      <c r="BF299" s="291"/>
      <c r="BG299" s="202"/>
      <c r="BH299" s="202"/>
      <c r="BI299" s="202"/>
      <c r="BJ299" s="291"/>
      <c r="BK299" s="291"/>
      <c r="BL299" s="291"/>
      <c r="BM299" s="291"/>
      <c r="BN299" s="291"/>
      <c r="BO299" s="291"/>
      <c r="BP299" s="291"/>
      <c r="BQ299" s="291"/>
      <c r="BR299" s="291"/>
      <c r="BS299" s="291"/>
      <c r="BT299" s="291"/>
      <c r="BU299" s="291"/>
      <c r="BV299" s="291"/>
      <c r="BW299" s="291"/>
      <c r="BX299" s="291"/>
      <c r="BY299" s="291"/>
      <c r="BZ299" s="291"/>
      <c r="CA299" s="291"/>
      <c r="CB299" s="291"/>
      <c r="CC299" s="291"/>
      <c r="CD299" s="291"/>
      <c r="CE299" s="291"/>
      <c r="CF299" s="291"/>
      <c r="CG299" s="291"/>
      <c r="CH299" s="291"/>
      <c r="CI299" s="291"/>
      <c r="CJ299" s="291"/>
      <c r="CK299" s="291"/>
      <c r="CL299" s="291"/>
      <c r="CM299" s="291"/>
      <c r="CN299" s="291"/>
      <c r="CO299" s="291"/>
      <c r="CP299" s="291"/>
      <c r="CQ299" s="291"/>
      <c r="CR299" s="291"/>
      <c r="CS299" s="291"/>
      <c r="CT299" s="291"/>
      <c r="CU299" s="291"/>
      <c r="CV299" s="291"/>
      <c r="CW299" s="291"/>
      <c r="CX299" s="291"/>
      <c r="CY299" s="291"/>
      <c r="CZ299" s="291"/>
      <c r="DA299" s="291"/>
      <c r="DB299" s="291"/>
      <c r="DC299" s="291"/>
      <c r="DD299" s="291"/>
      <c r="DE299" s="291"/>
      <c r="DF299" s="291"/>
      <c r="DG299" s="291"/>
      <c r="DH299" s="291"/>
      <c r="DI299" s="291"/>
      <c r="DJ299" s="291"/>
      <c r="DK299" s="291"/>
      <c r="DL299" s="291"/>
      <c r="DM299" s="291"/>
      <c r="DN299" s="291"/>
      <c r="DO299" s="291"/>
      <c r="DP299" s="291"/>
      <c r="DQ299" s="291"/>
      <c r="DR299" s="291"/>
      <c r="DS299" s="291"/>
      <c r="DT299" s="291"/>
      <c r="DU299" s="291"/>
      <c r="DV299" s="291"/>
      <c r="DW299" s="291"/>
      <c r="DX299" s="291"/>
      <c r="DY299" s="291"/>
      <c r="DZ299" s="291"/>
      <c r="EA299" s="291"/>
      <c r="EB299" s="291"/>
      <c r="EC299" s="291"/>
      <c r="ED299" s="291"/>
      <c r="EE299" s="291"/>
      <c r="EF299" s="291"/>
      <c r="EG299" s="291"/>
      <c r="EH299" s="291"/>
      <c r="EI299" s="291"/>
      <c r="EJ299" s="291"/>
      <c r="EK299" s="291"/>
      <c r="EL299" s="291"/>
      <c r="EM299" s="291"/>
      <c r="EN299" s="291"/>
      <c r="EO299" s="291"/>
      <c r="EP299" s="291"/>
      <c r="EQ299" s="291"/>
      <c r="ER299" s="291"/>
      <c r="ES299" s="291"/>
      <c r="ET299" s="291"/>
      <c r="EU299" s="291"/>
      <c r="EV299" s="291"/>
      <c r="EW299" s="291"/>
      <c r="EX299" s="291"/>
      <c r="EY299" s="291"/>
      <c r="EZ299" s="291"/>
      <c r="FA299" s="291"/>
      <c r="FB299" s="291"/>
      <c r="FC299" s="291"/>
      <c r="FD299" s="291"/>
      <c r="FE299" s="291"/>
      <c r="FF299" s="291"/>
      <c r="FG299" s="291"/>
      <c r="FH299" s="291"/>
      <c r="FI299" s="291"/>
      <c r="FJ299" s="291"/>
      <c r="FK299" s="291"/>
      <c r="FL299" s="291"/>
      <c r="FM299" s="291"/>
      <c r="FN299" s="291"/>
      <c r="FO299" s="291"/>
      <c r="FP299" s="291"/>
      <c r="FQ299" s="291"/>
      <c r="FR299" s="291"/>
      <c r="FS299" s="291"/>
      <c r="FT299" s="291"/>
      <c r="FU299" s="291"/>
      <c r="FV299" s="291"/>
      <c r="FW299" s="291"/>
      <c r="FX299" s="291"/>
      <c r="FY299" s="291"/>
      <c r="FZ299" s="291"/>
      <c r="GA299" s="291"/>
      <c r="GB299" s="291"/>
      <c r="GC299" s="291"/>
      <c r="GD299" s="291"/>
      <c r="GE299" s="291"/>
      <c r="GF299" s="291"/>
      <c r="GG299" s="291"/>
      <c r="GH299" s="291"/>
      <c r="GI299" s="291"/>
      <c r="GJ299" s="291"/>
      <c r="GK299" s="291"/>
      <c r="GL299" s="291"/>
      <c r="GM299" s="291"/>
      <c r="GN299" s="291"/>
      <c r="GO299" s="291"/>
      <c r="GP299" s="291"/>
      <c r="GQ299" s="291"/>
      <c r="GR299" s="291"/>
      <c r="GS299" s="291"/>
      <c r="GT299" s="291"/>
      <c r="GU299" s="291"/>
      <c r="GV299" s="291"/>
      <c r="GW299" s="291"/>
      <c r="GX299" s="291"/>
      <c r="GY299" s="291"/>
      <c r="GZ299" s="291"/>
      <c r="HA299" s="291"/>
      <c r="HB299" s="291"/>
      <c r="HC299" s="291"/>
      <c r="HD299" s="291"/>
      <c r="HE299" s="291"/>
      <c r="HF299" s="291"/>
      <c r="HG299" s="291"/>
      <c r="HH299" s="291"/>
      <c r="HI299" s="291"/>
      <c r="HJ299" s="291"/>
      <c r="HK299" s="291"/>
      <c r="HL299" s="291"/>
      <c r="HM299" s="291"/>
      <c r="HN299" s="291"/>
      <c r="HO299" s="291"/>
      <c r="HP299" s="291"/>
      <c r="HQ299" s="291"/>
    </row>
    <row r="300" ht="12.0" customHeight="1">
      <c r="A300" s="281"/>
      <c r="B300" s="292"/>
      <c r="C300" s="283"/>
      <c r="D300" s="284"/>
      <c r="E300" s="285"/>
      <c r="F300" s="286"/>
      <c r="G300" s="287"/>
      <c r="H300" s="288"/>
      <c r="I300" s="283"/>
      <c r="J300" s="289"/>
      <c r="K300" s="289"/>
      <c r="L300" s="289"/>
      <c r="M300" s="289"/>
      <c r="N300" s="289"/>
      <c r="O300" s="289"/>
      <c r="P300" s="52"/>
      <c r="Q300" s="52"/>
      <c r="R300" s="52"/>
      <c r="S300" s="202"/>
      <c r="T300" s="202"/>
      <c r="U300" s="202"/>
      <c r="V300" s="292"/>
      <c r="W300" s="202"/>
      <c r="X300" s="202"/>
      <c r="Y300" s="202"/>
      <c r="Z300" s="291"/>
      <c r="AA300" s="202"/>
      <c r="AB300" s="202"/>
      <c r="AC300" s="202"/>
      <c r="AD300" s="291"/>
      <c r="AE300" s="202"/>
      <c r="AF300" s="202"/>
      <c r="AG300" s="202"/>
      <c r="AH300" s="291"/>
      <c r="AI300" s="202"/>
      <c r="AJ300" s="202"/>
      <c r="AK300" s="202"/>
      <c r="AL300" s="291"/>
      <c r="AM300" s="202"/>
      <c r="AN300" s="202"/>
      <c r="AO300" s="202"/>
      <c r="AP300" s="291"/>
      <c r="AQ300" s="202"/>
      <c r="AR300" s="202"/>
      <c r="AS300" s="202"/>
      <c r="AT300" s="291"/>
      <c r="AU300" s="202"/>
      <c r="AV300" s="202"/>
      <c r="AW300" s="202"/>
      <c r="AX300" s="291"/>
      <c r="AY300" s="202"/>
      <c r="AZ300" s="202"/>
      <c r="BA300" s="202"/>
      <c r="BB300" s="291"/>
      <c r="BC300" s="202"/>
      <c r="BD300" s="202"/>
      <c r="BE300" s="202"/>
      <c r="BF300" s="291"/>
      <c r="BG300" s="202"/>
      <c r="BH300" s="202"/>
      <c r="BI300" s="202"/>
      <c r="BJ300" s="291"/>
      <c r="BK300" s="291"/>
      <c r="BL300" s="291"/>
      <c r="BM300" s="291"/>
      <c r="BN300" s="291"/>
      <c r="BO300" s="291"/>
      <c r="BP300" s="291"/>
      <c r="BQ300" s="291"/>
      <c r="BR300" s="291"/>
      <c r="BS300" s="291"/>
      <c r="BT300" s="291"/>
      <c r="BU300" s="291"/>
      <c r="BV300" s="291"/>
      <c r="BW300" s="291"/>
      <c r="BX300" s="291"/>
      <c r="BY300" s="291"/>
      <c r="BZ300" s="291"/>
      <c r="CA300" s="291"/>
      <c r="CB300" s="291"/>
      <c r="CC300" s="291"/>
      <c r="CD300" s="291"/>
      <c r="CE300" s="291"/>
      <c r="CF300" s="291"/>
      <c r="CG300" s="291"/>
      <c r="CH300" s="291"/>
      <c r="CI300" s="291"/>
      <c r="CJ300" s="291"/>
      <c r="CK300" s="291"/>
      <c r="CL300" s="291"/>
      <c r="CM300" s="291"/>
      <c r="CN300" s="291"/>
      <c r="CO300" s="291"/>
      <c r="CP300" s="291"/>
      <c r="CQ300" s="291"/>
      <c r="CR300" s="291"/>
      <c r="CS300" s="291"/>
      <c r="CT300" s="291"/>
      <c r="CU300" s="291"/>
      <c r="CV300" s="291"/>
      <c r="CW300" s="291"/>
      <c r="CX300" s="291"/>
      <c r="CY300" s="291"/>
      <c r="CZ300" s="291"/>
      <c r="DA300" s="291"/>
      <c r="DB300" s="291"/>
      <c r="DC300" s="291"/>
      <c r="DD300" s="291"/>
      <c r="DE300" s="291"/>
      <c r="DF300" s="291"/>
      <c r="DG300" s="291"/>
      <c r="DH300" s="291"/>
      <c r="DI300" s="291"/>
      <c r="DJ300" s="291"/>
      <c r="DK300" s="291"/>
      <c r="DL300" s="291"/>
      <c r="DM300" s="291"/>
      <c r="DN300" s="291"/>
      <c r="DO300" s="291"/>
      <c r="DP300" s="291"/>
      <c r="DQ300" s="291"/>
      <c r="DR300" s="291"/>
      <c r="DS300" s="291"/>
      <c r="DT300" s="291"/>
      <c r="DU300" s="291"/>
      <c r="DV300" s="291"/>
      <c r="DW300" s="291"/>
      <c r="DX300" s="291"/>
      <c r="DY300" s="291"/>
      <c r="DZ300" s="291"/>
      <c r="EA300" s="291"/>
      <c r="EB300" s="291"/>
      <c r="EC300" s="291"/>
      <c r="ED300" s="291"/>
      <c r="EE300" s="291"/>
      <c r="EF300" s="291"/>
      <c r="EG300" s="291"/>
      <c r="EH300" s="291"/>
      <c r="EI300" s="291"/>
      <c r="EJ300" s="291"/>
      <c r="EK300" s="291"/>
      <c r="EL300" s="291"/>
      <c r="EM300" s="291"/>
      <c r="EN300" s="291"/>
      <c r="EO300" s="291"/>
      <c r="EP300" s="291"/>
      <c r="EQ300" s="291"/>
      <c r="ER300" s="291"/>
      <c r="ES300" s="291"/>
      <c r="ET300" s="291"/>
      <c r="EU300" s="291"/>
      <c r="EV300" s="291"/>
      <c r="EW300" s="291"/>
      <c r="EX300" s="291"/>
      <c r="EY300" s="291"/>
      <c r="EZ300" s="291"/>
      <c r="FA300" s="291"/>
      <c r="FB300" s="291"/>
      <c r="FC300" s="291"/>
      <c r="FD300" s="291"/>
      <c r="FE300" s="291"/>
      <c r="FF300" s="291"/>
      <c r="FG300" s="291"/>
      <c r="FH300" s="291"/>
      <c r="FI300" s="291"/>
      <c r="FJ300" s="291"/>
      <c r="FK300" s="291"/>
      <c r="FL300" s="291"/>
      <c r="FM300" s="291"/>
      <c r="FN300" s="291"/>
      <c r="FO300" s="291"/>
      <c r="FP300" s="291"/>
      <c r="FQ300" s="291"/>
      <c r="FR300" s="291"/>
      <c r="FS300" s="291"/>
      <c r="FT300" s="291"/>
      <c r="FU300" s="291"/>
      <c r="FV300" s="291"/>
      <c r="FW300" s="291"/>
      <c r="FX300" s="291"/>
      <c r="FY300" s="291"/>
      <c r="FZ300" s="291"/>
      <c r="GA300" s="291"/>
      <c r="GB300" s="291"/>
      <c r="GC300" s="291"/>
      <c r="GD300" s="291"/>
      <c r="GE300" s="291"/>
      <c r="GF300" s="291"/>
      <c r="GG300" s="291"/>
      <c r="GH300" s="291"/>
      <c r="GI300" s="291"/>
      <c r="GJ300" s="291"/>
      <c r="GK300" s="291"/>
      <c r="GL300" s="291"/>
      <c r="GM300" s="291"/>
      <c r="GN300" s="291"/>
      <c r="GO300" s="291"/>
      <c r="GP300" s="291"/>
      <c r="GQ300" s="291"/>
      <c r="GR300" s="291"/>
      <c r="GS300" s="291"/>
      <c r="GT300" s="291"/>
      <c r="GU300" s="291"/>
      <c r="GV300" s="291"/>
      <c r="GW300" s="291"/>
      <c r="GX300" s="291"/>
      <c r="GY300" s="291"/>
      <c r="GZ300" s="291"/>
      <c r="HA300" s="291"/>
      <c r="HB300" s="291"/>
      <c r="HC300" s="291"/>
      <c r="HD300" s="291"/>
      <c r="HE300" s="291"/>
      <c r="HF300" s="291"/>
      <c r="HG300" s="291"/>
      <c r="HH300" s="291"/>
      <c r="HI300" s="291"/>
      <c r="HJ300" s="291"/>
      <c r="HK300" s="291"/>
      <c r="HL300" s="291"/>
      <c r="HM300" s="291"/>
      <c r="HN300" s="291"/>
      <c r="HO300" s="291"/>
      <c r="HP300" s="291"/>
      <c r="HQ300" s="291"/>
    </row>
    <row r="301" ht="12.0" customHeight="1">
      <c r="A301" s="281"/>
      <c r="B301" s="292"/>
      <c r="C301" s="283"/>
      <c r="D301" s="284"/>
      <c r="E301" s="285"/>
      <c r="F301" s="286"/>
      <c r="G301" s="287"/>
      <c r="H301" s="288"/>
      <c r="I301" s="283"/>
      <c r="J301" s="289"/>
      <c r="K301" s="289"/>
      <c r="L301" s="289"/>
      <c r="M301" s="289"/>
      <c r="N301" s="289"/>
      <c r="O301" s="289"/>
      <c r="P301" s="52"/>
      <c r="Q301" s="52"/>
      <c r="R301" s="52"/>
      <c r="S301" s="202"/>
      <c r="T301" s="202"/>
      <c r="U301" s="202"/>
      <c r="V301" s="292"/>
      <c r="W301" s="202"/>
      <c r="X301" s="202"/>
      <c r="Y301" s="202"/>
      <c r="Z301" s="291"/>
      <c r="AA301" s="202"/>
      <c r="AB301" s="202"/>
      <c r="AC301" s="202"/>
      <c r="AD301" s="291"/>
      <c r="AE301" s="202"/>
      <c r="AF301" s="202"/>
      <c r="AG301" s="202"/>
      <c r="AH301" s="291"/>
      <c r="AI301" s="202"/>
      <c r="AJ301" s="202"/>
      <c r="AK301" s="202"/>
      <c r="AL301" s="291"/>
      <c r="AM301" s="202"/>
      <c r="AN301" s="202"/>
      <c r="AO301" s="202"/>
      <c r="AP301" s="291"/>
      <c r="AQ301" s="202"/>
      <c r="AR301" s="202"/>
      <c r="AS301" s="202"/>
      <c r="AT301" s="291"/>
      <c r="AU301" s="202"/>
      <c r="AV301" s="202"/>
      <c r="AW301" s="202"/>
      <c r="AX301" s="291"/>
      <c r="AY301" s="202"/>
      <c r="AZ301" s="202"/>
      <c r="BA301" s="202"/>
      <c r="BB301" s="291"/>
      <c r="BC301" s="202"/>
      <c r="BD301" s="202"/>
      <c r="BE301" s="202"/>
      <c r="BF301" s="291"/>
      <c r="BG301" s="202"/>
      <c r="BH301" s="202"/>
      <c r="BI301" s="202"/>
      <c r="BJ301" s="291"/>
      <c r="BK301" s="291"/>
      <c r="BL301" s="291"/>
      <c r="BM301" s="291"/>
      <c r="BN301" s="291"/>
      <c r="BO301" s="291"/>
      <c r="BP301" s="291"/>
      <c r="BQ301" s="291"/>
      <c r="BR301" s="291"/>
      <c r="BS301" s="291"/>
      <c r="BT301" s="291"/>
      <c r="BU301" s="291"/>
      <c r="BV301" s="291"/>
      <c r="BW301" s="291"/>
      <c r="BX301" s="291"/>
      <c r="BY301" s="291"/>
      <c r="BZ301" s="291"/>
      <c r="CA301" s="291"/>
      <c r="CB301" s="291"/>
      <c r="CC301" s="291"/>
      <c r="CD301" s="291"/>
      <c r="CE301" s="291"/>
      <c r="CF301" s="291"/>
      <c r="CG301" s="291"/>
      <c r="CH301" s="291"/>
      <c r="CI301" s="291"/>
      <c r="CJ301" s="291"/>
      <c r="CK301" s="291"/>
      <c r="CL301" s="291"/>
      <c r="CM301" s="291"/>
      <c r="CN301" s="291"/>
      <c r="CO301" s="291"/>
      <c r="CP301" s="291"/>
      <c r="CQ301" s="291"/>
      <c r="CR301" s="291"/>
      <c r="CS301" s="291"/>
      <c r="CT301" s="291"/>
      <c r="CU301" s="291"/>
      <c r="CV301" s="291"/>
      <c r="CW301" s="291"/>
      <c r="CX301" s="291"/>
      <c r="CY301" s="291"/>
      <c r="CZ301" s="291"/>
      <c r="DA301" s="291"/>
      <c r="DB301" s="291"/>
      <c r="DC301" s="291"/>
      <c r="DD301" s="291"/>
      <c r="DE301" s="291"/>
      <c r="DF301" s="291"/>
      <c r="DG301" s="291"/>
      <c r="DH301" s="291"/>
      <c r="DI301" s="291"/>
      <c r="DJ301" s="291"/>
      <c r="DK301" s="291"/>
      <c r="DL301" s="291"/>
      <c r="DM301" s="291"/>
      <c r="DN301" s="291"/>
      <c r="DO301" s="291"/>
      <c r="DP301" s="291"/>
      <c r="DQ301" s="291"/>
      <c r="DR301" s="291"/>
      <c r="DS301" s="291"/>
      <c r="DT301" s="291"/>
      <c r="DU301" s="291"/>
      <c r="DV301" s="291"/>
      <c r="DW301" s="291"/>
      <c r="DX301" s="291"/>
      <c r="DY301" s="291"/>
      <c r="DZ301" s="291"/>
      <c r="EA301" s="291"/>
      <c r="EB301" s="291"/>
      <c r="EC301" s="291"/>
      <c r="ED301" s="291"/>
      <c r="EE301" s="291"/>
      <c r="EF301" s="291"/>
      <c r="EG301" s="291"/>
      <c r="EH301" s="291"/>
      <c r="EI301" s="291"/>
      <c r="EJ301" s="291"/>
      <c r="EK301" s="291"/>
      <c r="EL301" s="291"/>
      <c r="EM301" s="291"/>
      <c r="EN301" s="291"/>
      <c r="EO301" s="291"/>
      <c r="EP301" s="291"/>
      <c r="EQ301" s="291"/>
      <c r="ER301" s="291"/>
      <c r="ES301" s="291"/>
      <c r="ET301" s="291"/>
      <c r="EU301" s="291"/>
      <c r="EV301" s="291"/>
      <c r="EW301" s="291"/>
      <c r="EX301" s="291"/>
      <c r="EY301" s="291"/>
      <c r="EZ301" s="291"/>
      <c r="FA301" s="291"/>
      <c r="FB301" s="291"/>
      <c r="FC301" s="291"/>
      <c r="FD301" s="291"/>
      <c r="FE301" s="291"/>
      <c r="FF301" s="291"/>
      <c r="FG301" s="291"/>
      <c r="FH301" s="291"/>
      <c r="FI301" s="291"/>
      <c r="FJ301" s="291"/>
      <c r="FK301" s="291"/>
      <c r="FL301" s="291"/>
      <c r="FM301" s="291"/>
      <c r="FN301" s="291"/>
      <c r="FO301" s="291"/>
      <c r="FP301" s="291"/>
      <c r="FQ301" s="291"/>
      <c r="FR301" s="291"/>
      <c r="FS301" s="291"/>
      <c r="FT301" s="291"/>
      <c r="FU301" s="291"/>
      <c r="FV301" s="291"/>
      <c r="FW301" s="291"/>
      <c r="FX301" s="291"/>
      <c r="FY301" s="291"/>
      <c r="FZ301" s="291"/>
      <c r="GA301" s="291"/>
      <c r="GB301" s="291"/>
      <c r="GC301" s="291"/>
      <c r="GD301" s="291"/>
      <c r="GE301" s="291"/>
      <c r="GF301" s="291"/>
      <c r="GG301" s="291"/>
      <c r="GH301" s="291"/>
      <c r="GI301" s="291"/>
      <c r="GJ301" s="291"/>
      <c r="GK301" s="291"/>
      <c r="GL301" s="291"/>
      <c r="GM301" s="291"/>
      <c r="GN301" s="291"/>
      <c r="GO301" s="291"/>
      <c r="GP301" s="291"/>
      <c r="GQ301" s="291"/>
      <c r="GR301" s="291"/>
      <c r="GS301" s="291"/>
      <c r="GT301" s="291"/>
      <c r="GU301" s="291"/>
      <c r="GV301" s="291"/>
      <c r="GW301" s="291"/>
      <c r="GX301" s="291"/>
      <c r="GY301" s="291"/>
      <c r="GZ301" s="291"/>
      <c r="HA301" s="291"/>
      <c r="HB301" s="291"/>
      <c r="HC301" s="291"/>
      <c r="HD301" s="291"/>
      <c r="HE301" s="291"/>
      <c r="HF301" s="291"/>
      <c r="HG301" s="291"/>
      <c r="HH301" s="291"/>
      <c r="HI301" s="291"/>
      <c r="HJ301" s="291"/>
      <c r="HK301" s="291"/>
      <c r="HL301" s="291"/>
      <c r="HM301" s="291"/>
      <c r="HN301" s="291"/>
      <c r="HO301" s="291"/>
      <c r="HP301" s="291"/>
      <c r="HQ301" s="291"/>
    </row>
    <row r="302" ht="12.0" customHeight="1">
      <c r="A302" s="281"/>
      <c r="B302" s="292"/>
      <c r="C302" s="283"/>
      <c r="D302" s="284"/>
      <c r="E302" s="285"/>
      <c r="F302" s="286"/>
      <c r="G302" s="287"/>
      <c r="H302" s="288"/>
      <c r="I302" s="283"/>
      <c r="J302" s="289"/>
      <c r="K302" s="289"/>
      <c r="L302" s="289"/>
      <c r="M302" s="289"/>
      <c r="N302" s="289"/>
      <c r="O302" s="289"/>
      <c r="P302" s="52"/>
      <c r="Q302" s="52"/>
      <c r="R302" s="52"/>
      <c r="S302" s="202"/>
      <c r="T302" s="202"/>
      <c r="U302" s="202"/>
      <c r="V302" s="292"/>
      <c r="W302" s="202"/>
      <c r="X302" s="202"/>
      <c r="Y302" s="202"/>
      <c r="Z302" s="291"/>
      <c r="AA302" s="202"/>
      <c r="AB302" s="202"/>
      <c r="AC302" s="202"/>
      <c r="AD302" s="291"/>
      <c r="AE302" s="202"/>
      <c r="AF302" s="202"/>
      <c r="AG302" s="202"/>
      <c r="AH302" s="291"/>
      <c r="AI302" s="202"/>
      <c r="AJ302" s="202"/>
      <c r="AK302" s="202"/>
      <c r="AL302" s="291"/>
      <c r="AM302" s="202"/>
      <c r="AN302" s="202"/>
      <c r="AO302" s="202"/>
      <c r="AP302" s="291"/>
      <c r="AQ302" s="202"/>
      <c r="AR302" s="202"/>
      <c r="AS302" s="202"/>
      <c r="AT302" s="291"/>
      <c r="AU302" s="202"/>
      <c r="AV302" s="202"/>
      <c r="AW302" s="202"/>
      <c r="AX302" s="291"/>
      <c r="AY302" s="202"/>
      <c r="AZ302" s="202"/>
      <c r="BA302" s="202"/>
      <c r="BB302" s="291"/>
      <c r="BC302" s="202"/>
      <c r="BD302" s="202"/>
      <c r="BE302" s="202"/>
      <c r="BF302" s="291"/>
      <c r="BG302" s="202"/>
      <c r="BH302" s="202"/>
      <c r="BI302" s="202"/>
      <c r="BJ302" s="291"/>
      <c r="BK302" s="291"/>
      <c r="BL302" s="291"/>
      <c r="BM302" s="291"/>
      <c r="BN302" s="291"/>
      <c r="BO302" s="291"/>
      <c r="BP302" s="291"/>
      <c r="BQ302" s="291"/>
      <c r="BR302" s="291"/>
      <c r="BS302" s="291"/>
      <c r="BT302" s="291"/>
      <c r="BU302" s="291"/>
      <c r="BV302" s="291"/>
      <c r="BW302" s="291"/>
      <c r="BX302" s="291"/>
      <c r="BY302" s="291"/>
      <c r="BZ302" s="291"/>
      <c r="CA302" s="291"/>
      <c r="CB302" s="291"/>
      <c r="CC302" s="291"/>
      <c r="CD302" s="291"/>
      <c r="CE302" s="291"/>
      <c r="CF302" s="291"/>
      <c r="CG302" s="291"/>
      <c r="CH302" s="291"/>
      <c r="CI302" s="291"/>
      <c r="CJ302" s="291"/>
      <c r="CK302" s="291"/>
      <c r="CL302" s="291"/>
      <c r="CM302" s="291"/>
      <c r="CN302" s="291"/>
      <c r="CO302" s="291"/>
      <c r="CP302" s="291"/>
      <c r="CQ302" s="291"/>
      <c r="CR302" s="291"/>
      <c r="CS302" s="291"/>
      <c r="CT302" s="291"/>
      <c r="CU302" s="291"/>
      <c r="CV302" s="291"/>
      <c r="CW302" s="291"/>
      <c r="CX302" s="291"/>
      <c r="CY302" s="291"/>
      <c r="CZ302" s="291"/>
      <c r="DA302" s="291"/>
      <c r="DB302" s="291"/>
      <c r="DC302" s="291"/>
      <c r="DD302" s="291"/>
      <c r="DE302" s="291"/>
      <c r="DF302" s="291"/>
      <c r="DG302" s="291"/>
      <c r="DH302" s="291"/>
      <c r="DI302" s="291"/>
      <c r="DJ302" s="291"/>
      <c r="DK302" s="291"/>
      <c r="DL302" s="291"/>
      <c r="DM302" s="291"/>
      <c r="DN302" s="291"/>
      <c r="DO302" s="291"/>
      <c r="DP302" s="291"/>
      <c r="DQ302" s="291"/>
      <c r="DR302" s="291"/>
      <c r="DS302" s="291"/>
      <c r="DT302" s="291"/>
      <c r="DU302" s="291"/>
      <c r="DV302" s="291"/>
      <c r="DW302" s="291"/>
      <c r="DX302" s="291"/>
      <c r="DY302" s="291"/>
      <c r="DZ302" s="291"/>
      <c r="EA302" s="291"/>
      <c r="EB302" s="291"/>
      <c r="EC302" s="291"/>
      <c r="ED302" s="291"/>
      <c r="EE302" s="291"/>
      <c r="EF302" s="291"/>
      <c r="EG302" s="291"/>
      <c r="EH302" s="291"/>
      <c r="EI302" s="291"/>
      <c r="EJ302" s="291"/>
      <c r="EK302" s="291"/>
      <c r="EL302" s="291"/>
      <c r="EM302" s="291"/>
      <c r="EN302" s="291"/>
      <c r="EO302" s="291"/>
      <c r="EP302" s="291"/>
      <c r="EQ302" s="291"/>
      <c r="ER302" s="291"/>
      <c r="ES302" s="291"/>
      <c r="ET302" s="291"/>
      <c r="EU302" s="291"/>
      <c r="EV302" s="291"/>
      <c r="EW302" s="291"/>
      <c r="EX302" s="291"/>
      <c r="EY302" s="291"/>
      <c r="EZ302" s="291"/>
      <c r="FA302" s="291"/>
      <c r="FB302" s="291"/>
      <c r="FC302" s="291"/>
      <c r="FD302" s="291"/>
      <c r="FE302" s="291"/>
      <c r="FF302" s="291"/>
      <c r="FG302" s="291"/>
      <c r="FH302" s="291"/>
      <c r="FI302" s="291"/>
      <c r="FJ302" s="291"/>
      <c r="FK302" s="291"/>
      <c r="FL302" s="291"/>
      <c r="FM302" s="291"/>
      <c r="FN302" s="291"/>
      <c r="FO302" s="291"/>
      <c r="FP302" s="291"/>
      <c r="FQ302" s="291"/>
      <c r="FR302" s="291"/>
      <c r="FS302" s="291"/>
      <c r="FT302" s="291"/>
      <c r="FU302" s="291"/>
      <c r="FV302" s="291"/>
      <c r="FW302" s="291"/>
      <c r="FX302" s="291"/>
      <c r="FY302" s="291"/>
      <c r="FZ302" s="291"/>
      <c r="GA302" s="291"/>
      <c r="GB302" s="291"/>
      <c r="GC302" s="291"/>
      <c r="GD302" s="291"/>
      <c r="GE302" s="291"/>
      <c r="GF302" s="291"/>
      <c r="GG302" s="291"/>
      <c r="GH302" s="291"/>
      <c r="GI302" s="291"/>
      <c r="GJ302" s="291"/>
      <c r="GK302" s="291"/>
      <c r="GL302" s="291"/>
      <c r="GM302" s="291"/>
      <c r="GN302" s="291"/>
      <c r="GO302" s="291"/>
      <c r="GP302" s="291"/>
      <c r="GQ302" s="291"/>
      <c r="GR302" s="291"/>
      <c r="GS302" s="291"/>
      <c r="GT302" s="291"/>
      <c r="GU302" s="291"/>
      <c r="GV302" s="291"/>
      <c r="GW302" s="291"/>
      <c r="GX302" s="291"/>
      <c r="GY302" s="291"/>
      <c r="GZ302" s="291"/>
      <c r="HA302" s="291"/>
      <c r="HB302" s="291"/>
      <c r="HC302" s="291"/>
      <c r="HD302" s="291"/>
      <c r="HE302" s="291"/>
      <c r="HF302" s="291"/>
      <c r="HG302" s="291"/>
      <c r="HH302" s="291"/>
      <c r="HI302" s="291"/>
      <c r="HJ302" s="291"/>
      <c r="HK302" s="291"/>
      <c r="HL302" s="291"/>
      <c r="HM302" s="291"/>
      <c r="HN302" s="291"/>
      <c r="HO302" s="291"/>
      <c r="HP302" s="291"/>
      <c r="HQ302" s="291"/>
    </row>
    <row r="303" ht="12.0" customHeight="1">
      <c r="A303" s="281"/>
      <c r="B303" s="292"/>
      <c r="C303" s="283"/>
      <c r="D303" s="284"/>
      <c r="E303" s="285"/>
      <c r="F303" s="286"/>
      <c r="G303" s="287"/>
      <c r="H303" s="288"/>
      <c r="I303" s="283"/>
      <c r="J303" s="289"/>
      <c r="K303" s="289"/>
      <c r="L303" s="289"/>
      <c r="M303" s="289"/>
      <c r="N303" s="289"/>
      <c r="O303" s="289"/>
      <c r="P303" s="52"/>
      <c r="Q303" s="52"/>
      <c r="R303" s="52"/>
      <c r="S303" s="202"/>
      <c r="T303" s="202"/>
      <c r="U303" s="202"/>
      <c r="V303" s="292"/>
      <c r="W303" s="202"/>
      <c r="X303" s="202"/>
      <c r="Y303" s="202"/>
      <c r="Z303" s="291"/>
      <c r="AA303" s="202"/>
      <c r="AB303" s="202"/>
      <c r="AC303" s="202"/>
      <c r="AD303" s="291"/>
      <c r="AE303" s="202"/>
      <c r="AF303" s="202"/>
      <c r="AG303" s="202"/>
      <c r="AH303" s="291"/>
      <c r="AI303" s="202"/>
      <c r="AJ303" s="202"/>
      <c r="AK303" s="202"/>
      <c r="AL303" s="291"/>
      <c r="AM303" s="202"/>
      <c r="AN303" s="202"/>
      <c r="AO303" s="202"/>
      <c r="AP303" s="291"/>
      <c r="AQ303" s="202"/>
      <c r="AR303" s="202"/>
      <c r="AS303" s="202"/>
      <c r="AT303" s="291"/>
      <c r="AU303" s="202"/>
      <c r="AV303" s="202"/>
      <c r="AW303" s="202"/>
      <c r="AX303" s="291"/>
      <c r="AY303" s="202"/>
      <c r="AZ303" s="202"/>
      <c r="BA303" s="202"/>
      <c r="BB303" s="291"/>
      <c r="BC303" s="202"/>
      <c r="BD303" s="202"/>
      <c r="BE303" s="202"/>
      <c r="BF303" s="291"/>
      <c r="BG303" s="202"/>
      <c r="BH303" s="202"/>
      <c r="BI303" s="202"/>
      <c r="BJ303" s="291"/>
      <c r="BK303" s="291"/>
      <c r="BL303" s="291"/>
      <c r="BM303" s="291"/>
      <c r="BN303" s="291"/>
      <c r="BO303" s="291"/>
      <c r="BP303" s="291"/>
      <c r="BQ303" s="291"/>
      <c r="BR303" s="291"/>
      <c r="BS303" s="291"/>
      <c r="BT303" s="291"/>
      <c r="BU303" s="291"/>
      <c r="BV303" s="291"/>
      <c r="BW303" s="291"/>
      <c r="BX303" s="291"/>
      <c r="BY303" s="291"/>
      <c r="BZ303" s="291"/>
      <c r="CA303" s="291"/>
      <c r="CB303" s="291"/>
      <c r="CC303" s="291"/>
      <c r="CD303" s="291"/>
      <c r="CE303" s="291"/>
      <c r="CF303" s="291"/>
      <c r="CG303" s="291"/>
      <c r="CH303" s="291"/>
      <c r="CI303" s="291"/>
      <c r="CJ303" s="291"/>
      <c r="CK303" s="291"/>
      <c r="CL303" s="291"/>
      <c r="CM303" s="291"/>
      <c r="CN303" s="291"/>
      <c r="CO303" s="291"/>
      <c r="CP303" s="291"/>
      <c r="CQ303" s="291"/>
      <c r="CR303" s="291"/>
      <c r="CS303" s="291"/>
      <c r="CT303" s="291"/>
      <c r="CU303" s="291"/>
      <c r="CV303" s="291"/>
      <c r="CW303" s="291"/>
      <c r="CX303" s="291"/>
      <c r="CY303" s="291"/>
      <c r="CZ303" s="291"/>
      <c r="DA303" s="291"/>
      <c r="DB303" s="291"/>
      <c r="DC303" s="291"/>
      <c r="DD303" s="291"/>
      <c r="DE303" s="291"/>
      <c r="DF303" s="291"/>
      <c r="DG303" s="291"/>
      <c r="DH303" s="291"/>
      <c r="DI303" s="291"/>
      <c r="DJ303" s="291"/>
      <c r="DK303" s="291"/>
      <c r="DL303" s="291"/>
      <c r="DM303" s="291"/>
      <c r="DN303" s="291"/>
      <c r="DO303" s="291"/>
      <c r="DP303" s="291"/>
      <c r="DQ303" s="291"/>
      <c r="DR303" s="291"/>
      <c r="DS303" s="291"/>
      <c r="DT303" s="291"/>
      <c r="DU303" s="291"/>
      <c r="DV303" s="291"/>
      <c r="DW303" s="291"/>
      <c r="DX303" s="291"/>
      <c r="DY303" s="291"/>
      <c r="DZ303" s="291"/>
      <c r="EA303" s="291"/>
      <c r="EB303" s="291"/>
      <c r="EC303" s="291"/>
      <c r="ED303" s="291"/>
      <c r="EE303" s="291"/>
      <c r="EF303" s="291"/>
      <c r="EG303" s="291"/>
      <c r="EH303" s="291"/>
      <c r="EI303" s="291"/>
      <c r="EJ303" s="291"/>
      <c r="EK303" s="291"/>
      <c r="EL303" s="291"/>
      <c r="EM303" s="291"/>
      <c r="EN303" s="291"/>
      <c r="EO303" s="291"/>
      <c r="EP303" s="291"/>
      <c r="EQ303" s="291"/>
      <c r="ER303" s="291"/>
      <c r="ES303" s="291"/>
      <c r="ET303" s="291"/>
      <c r="EU303" s="291"/>
      <c r="EV303" s="291"/>
      <c r="EW303" s="291"/>
      <c r="EX303" s="291"/>
      <c r="EY303" s="291"/>
      <c r="EZ303" s="291"/>
      <c r="FA303" s="291"/>
      <c r="FB303" s="291"/>
      <c r="FC303" s="291"/>
      <c r="FD303" s="291"/>
      <c r="FE303" s="291"/>
      <c r="FF303" s="291"/>
      <c r="FG303" s="291"/>
      <c r="FH303" s="291"/>
      <c r="FI303" s="291"/>
      <c r="FJ303" s="291"/>
      <c r="FK303" s="291"/>
      <c r="FL303" s="291"/>
      <c r="FM303" s="291"/>
      <c r="FN303" s="291"/>
      <c r="FO303" s="291"/>
      <c r="FP303" s="291"/>
      <c r="FQ303" s="291"/>
      <c r="FR303" s="291"/>
      <c r="FS303" s="291"/>
      <c r="FT303" s="291"/>
      <c r="FU303" s="291"/>
      <c r="FV303" s="291"/>
      <c r="FW303" s="291"/>
      <c r="FX303" s="291"/>
      <c r="FY303" s="291"/>
      <c r="FZ303" s="291"/>
      <c r="GA303" s="291"/>
      <c r="GB303" s="291"/>
      <c r="GC303" s="291"/>
      <c r="GD303" s="291"/>
      <c r="GE303" s="291"/>
      <c r="GF303" s="291"/>
      <c r="GG303" s="291"/>
      <c r="GH303" s="291"/>
      <c r="GI303" s="291"/>
      <c r="GJ303" s="291"/>
      <c r="GK303" s="291"/>
      <c r="GL303" s="291"/>
      <c r="GM303" s="291"/>
      <c r="GN303" s="291"/>
      <c r="GO303" s="291"/>
      <c r="GP303" s="291"/>
      <c r="GQ303" s="291"/>
      <c r="GR303" s="291"/>
      <c r="GS303" s="291"/>
      <c r="GT303" s="291"/>
      <c r="GU303" s="291"/>
      <c r="GV303" s="291"/>
      <c r="GW303" s="291"/>
      <c r="GX303" s="291"/>
      <c r="GY303" s="291"/>
      <c r="GZ303" s="291"/>
      <c r="HA303" s="291"/>
      <c r="HB303" s="291"/>
      <c r="HC303" s="291"/>
      <c r="HD303" s="291"/>
      <c r="HE303" s="291"/>
      <c r="HF303" s="291"/>
      <c r="HG303" s="291"/>
      <c r="HH303" s="291"/>
      <c r="HI303" s="291"/>
      <c r="HJ303" s="291"/>
      <c r="HK303" s="291"/>
      <c r="HL303" s="291"/>
      <c r="HM303" s="291"/>
      <c r="HN303" s="291"/>
      <c r="HO303" s="291"/>
      <c r="HP303" s="291"/>
      <c r="HQ303" s="291"/>
    </row>
    <row r="304" ht="12.0" customHeight="1">
      <c r="A304" s="281"/>
      <c r="B304" s="292"/>
      <c r="C304" s="283"/>
      <c r="D304" s="284"/>
      <c r="E304" s="285"/>
      <c r="F304" s="286"/>
      <c r="G304" s="287"/>
      <c r="H304" s="288"/>
      <c r="I304" s="283"/>
      <c r="J304" s="289"/>
      <c r="K304" s="289"/>
      <c r="L304" s="289"/>
      <c r="M304" s="289"/>
      <c r="N304" s="289"/>
      <c r="O304" s="289"/>
      <c r="P304" s="52"/>
      <c r="Q304" s="52"/>
      <c r="R304" s="52"/>
      <c r="S304" s="202"/>
      <c r="T304" s="202"/>
      <c r="U304" s="202"/>
      <c r="V304" s="292"/>
      <c r="W304" s="202"/>
      <c r="X304" s="202"/>
      <c r="Y304" s="202"/>
      <c r="Z304" s="291"/>
      <c r="AA304" s="202"/>
      <c r="AB304" s="202"/>
      <c r="AC304" s="202"/>
      <c r="AD304" s="291"/>
      <c r="AE304" s="202"/>
      <c r="AF304" s="202"/>
      <c r="AG304" s="202"/>
      <c r="AH304" s="291"/>
      <c r="AI304" s="202"/>
      <c r="AJ304" s="202"/>
      <c r="AK304" s="202"/>
      <c r="AL304" s="291"/>
      <c r="AM304" s="202"/>
      <c r="AN304" s="202"/>
      <c r="AO304" s="202"/>
      <c r="AP304" s="291"/>
      <c r="AQ304" s="202"/>
      <c r="AR304" s="202"/>
      <c r="AS304" s="202"/>
      <c r="AT304" s="291"/>
      <c r="AU304" s="202"/>
      <c r="AV304" s="202"/>
      <c r="AW304" s="202"/>
      <c r="AX304" s="291"/>
      <c r="AY304" s="202"/>
      <c r="AZ304" s="202"/>
      <c r="BA304" s="202"/>
      <c r="BB304" s="291"/>
      <c r="BC304" s="202"/>
      <c r="BD304" s="202"/>
      <c r="BE304" s="202"/>
      <c r="BF304" s="291"/>
      <c r="BG304" s="202"/>
      <c r="BH304" s="202"/>
      <c r="BI304" s="202"/>
      <c r="BJ304" s="291"/>
      <c r="BK304" s="291"/>
      <c r="BL304" s="291"/>
      <c r="BM304" s="291"/>
      <c r="BN304" s="291"/>
      <c r="BO304" s="291"/>
      <c r="BP304" s="291"/>
      <c r="BQ304" s="291"/>
      <c r="BR304" s="291"/>
      <c r="BS304" s="291"/>
      <c r="BT304" s="291"/>
      <c r="BU304" s="291"/>
      <c r="BV304" s="291"/>
      <c r="BW304" s="291"/>
      <c r="BX304" s="291"/>
      <c r="BY304" s="291"/>
      <c r="BZ304" s="291"/>
      <c r="CA304" s="291"/>
      <c r="CB304" s="291"/>
      <c r="CC304" s="291"/>
      <c r="CD304" s="291"/>
      <c r="CE304" s="291"/>
      <c r="CF304" s="291"/>
      <c r="CG304" s="291"/>
      <c r="CH304" s="291"/>
      <c r="CI304" s="291"/>
      <c r="CJ304" s="291"/>
      <c r="CK304" s="291"/>
      <c r="CL304" s="291"/>
      <c r="CM304" s="291"/>
      <c r="CN304" s="291"/>
      <c r="CO304" s="291"/>
      <c r="CP304" s="291"/>
      <c r="CQ304" s="291"/>
      <c r="CR304" s="291"/>
      <c r="CS304" s="291"/>
      <c r="CT304" s="291"/>
      <c r="CU304" s="291"/>
      <c r="CV304" s="291"/>
      <c r="CW304" s="291"/>
      <c r="CX304" s="291"/>
      <c r="CY304" s="291"/>
      <c r="CZ304" s="291"/>
      <c r="DA304" s="291"/>
      <c r="DB304" s="291"/>
      <c r="DC304" s="291"/>
      <c r="DD304" s="291"/>
      <c r="DE304" s="291"/>
      <c r="DF304" s="291"/>
      <c r="DG304" s="291"/>
      <c r="DH304" s="291"/>
      <c r="DI304" s="291"/>
      <c r="DJ304" s="291"/>
      <c r="DK304" s="291"/>
      <c r="DL304" s="291"/>
      <c r="DM304" s="291"/>
      <c r="DN304" s="291"/>
      <c r="DO304" s="291"/>
      <c r="DP304" s="291"/>
      <c r="DQ304" s="291"/>
      <c r="DR304" s="291"/>
      <c r="DS304" s="291"/>
      <c r="DT304" s="291"/>
      <c r="DU304" s="291"/>
      <c r="DV304" s="291"/>
      <c r="DW304" s="291"/>
      <c r="DX304" s="291"/>
      <c r="DY304" s="291"/>
      <c r="DZ304" s="291"/>
      <c r="EA304" s="291"/>
      <c r="EB304" s="291"/>
      <c r="EC304" s="291"/>
      <c r="ED304" s="291"/>
      <c r="EE304" s="291"/>
      <c r="EF304" s="291"/>
      <c r="EG304" s="291"/>
      <c r="EH304" s="291"/>
      <c r="EI304" s="291"/>
      <c r="EJ304" s="291"/>
      <c r="EK304" s="291"/>
      <c r="EL304" s="291"/>
      <c r="EM304" s="291"/>
      <c r="EN304" s="291"/>
      <c r="EO304" s="291"/>
      <c r="EP304" s="291"/>
      <c r="EQ304" s="291"/>
      <c r="ER304" s="291"/>
      <c r="ES304" s="291"/>
      <c r="ET304" s="291"/>
      <c r="EU304" s="291"/>
      <c r="EV304" s="291"/>
      <c r="EW304" s="291"/>
      <c r="EX304" s="291"/>
      <c r="EY304" s="291"/>
      <c r="EZ304" s="291"/>
      <c r="FA304" s="291"/>
      <c r="FB304" s="291"/>
      <c r="FC304" s="291"/>
      <c r="FD304" s="291"/>
      <c r="FE304" s="291"/>
      <c r="FF304" s="291"/>
      <c r="FG304" s="291"/>
      <c r="FH304" s="291"/>
      <c r="FI304" s="291"/>
      <c r="FJ304" s="291"/>
      <c r="FK304" s="291"/>
      <c r="FL304" s="291"/>
      <c r="FM304" s="291"/>
      <c r="FN304" s="291"/>
      <c r="FO304" s="291"/>
      <c r="FP304" s="291"/>
      <c r="FQ304" s="291"/>
      <c r="FR304" s="291"/>
      <c r="FS304" s="291"/>
      <c r="FT304" s="291"/>
      <c r="FU304" s="291"/>
      <c r="FV304" s="291"/>
      <c r="FW304" s="291"/>
      <c r="FX304" s="291"/>
      <c r="FY304" s="291"/>
      <c r="FZ304" s="291"/>
      <c r="GA304" s="291"/>
      <c r="GB304" s="291"/>
      <c r="GC304" s="291"/>
      <c r="GD304" s="291"/>
      <c r="GE304" s="291"/>
      <c r="GF304" s="291"/>
      <c r="GG304" s="291"/>
      <c r="GH304" s="291"/>
      <c r="GI304" s="291"/>
      <c r="GJ304" s="291"/>
      <c r="GK304" s="291"/>
      <c r="GL304" s="291"/>
      <c r="GM304" s="291"/>
      <c r="GN304" s="291"/>
      <c r="GO304" s="291"/>
      <c r="GP304" s="291"/>
      <c r="GQ304" s="291"/>
      <c r="GR304" s="291"/>
      <c r="GS304" s="291"/>
      <c r="GT304" s="291"/>
      <c r="GU304" s="291"/>
      <c r="GV304" s="291"/>
      <c r="GW304" s="291"/>
      <c r="GX304" s="291"/>
      <c r="GY304" s="291"/>
      <c r="GZ304" s="291"/>
      <c r="HA304" s="291"/>
      <c r="HB304" s="291"/>
      <c r="HC304" s="291"/>
      <c r="HD304" s="291"/>
      <c r="HE304" s="291"/>
      <c r="HF304" s="291"/>
      <c r="HG304" s="291"/>
      <c r="HH304" s="291"/>
      <c r="HI304" s="291"/>
      <c r="HJ304" s="291"/>
      <c r="HK304" s="291"/>
      <c r="HL304" s="291"/>
      <c r="HM304" s="291"/>
      <c r="HN304" s="291"/>
      <c r="HO304" s="291"/>
      <c r="HP304" s="291"/>
      <c r="HQ304" s="291"/>
    </row>
    <row r="305" ht="12.0" customHeight="1">
      <c r="A305" s="281"/>
      <c r="B305" s="292"/>
      <c r="C305" s="283"/>
      <c r="D305" s="284"/>
      <c r="E305" s="285"/>
      <c r="F305" s="286"/>
      <c r="G305" s="287"/>
      <c r="H305" s="288"/>
      <c r="I305" s="283"/>
      <c r="J305" s="289"/>
      <c r="K305" s="289"/>
      <c r="L305" s="289"/>
      <c r="M305" s="289"/>
      <c r="N305" s="289"/>
      <c r="O305" s="289"/>
      <c r="P305" s="52"/>
      <c r="Q305" s="52"/>
      <c r="R305" s="52"/>
      <c r="S305" s="202"/>
      <c r="T305" s="202"/>
      <c r="U305" s="202"/>
      <c r="V305" s="292"/>
      <c r="W305" s="202"/>
      <c r="X305" s="202"/>
      <c r="Y305" s="202"/>
      <c r="Z305" s="291"/>
      <c r="AA305" s="202"/>
      <c r="AB305" s="202"/>
      <c r="AC305" s="202"/>
      <c r="AD305" s="291"/>
      <c r="AE305" s="202"/>
      <c r="AF305" s="202"/>
      <c r="AG305" s="202"/>
      <c r="AH305" s="291"/>
      <c r="AI305" s="202"/>
      <c r="AJ305" s="202"/>
      <c r="AK305" s="202"/>
      <c r="AL305" s="291"/>
      <c r="AM305" s="202"/>
      <c r="AN305" s="202"/>
      <c r="AO305" s="202"/>
      <c r="AP305" s="291"/>
      <c r="AQ305" s="202"/>
      <c r="AR305" s="202"/>
      <c r="AS305" s="202"/>
      <c r="AT305" s="291"/>
      <c r="AU305" s="202"/>
      <c r="AV305" s="202"/>
      <c r="AW305" s="202"/>
      <c r="AX305" s="291"/>
      <c r="AY305" s="202"/>
      <c r="AZ305" s="202"/>
      <c r="BA305" s="202"/>
      <c r="BB305" s="291"/>
      <c r="BC305" s="202"/>
      <c r="BD305" s="202"/>
      <c r="BE305" s="202"/>
      <c r="BF305" s="291"/>
      <c r="BG305" s="202"/>
      <c r="BH305" s="202"/>
      <c r="BI305" s="202"/>
      <c r="BJ305" s="291"/>
      <c r="BK305" s="291"/>
      <c r="BL305" s="291"/>
      <c r="BM305" s="291"/>
      <c r="BN305" s="291"/>
      <c r="BO305" s="291"/>
      <c r="BP305" s="291"/>
      <c r="BQ305" s="291"/>
      <c r="BR305" s="291"/>
      <c r="BS305" s="291"/>
      <c r="BT305" s="291"/>
      <c r="BU305" s="291"/>
      <c r="BV305" s="291"/>
      <c r="BW305" s="291"/>
      <c r="BX305" s="291"/>
      <c r="BY305" s="291"/>
      <c r="BZ305" s="291"/>
      <c r="CA305" s="291"/>
      <c r="CB305" s="291"/>
      <c r="CC305" s="291"/>
      <c r="CD305" s="291"/>
      <c r="CE305" s="291"/>
      <c r="CF305" s="291"/>
      <c r="CG305" s="291"/>
      <c r="CH305" s="291"/>
      <c r="CI305" s="291"/>
      <c r="CJ305" s="291"/>
      <c r="CK305" s="291"/>
      <c r="CL305" s="291"/>
      <c r="CM305" s="291"/>
      <c r="CN305" s="291"/>
      <c r="CO305" s="291"/>
      <c r="CP305" s="291"/>
      <c r="CQ305" s="291"/>
      <c r="CR305" s="291"/>
      <c r="CS305" s="291"/>
      <c r="CT305" s="291"/>
      <c r="CU305" s="291"/>
      <c r="CV305" s="291"/>
      <c r="CW305" s="291"/>
      <c r="CX305" s="291"/>
      <c r="CY305" s="291"/>
      <c r="CZ305" s="291"/>
      <c r="DA305" s="291"/>
      <c r="DB305" s="291"/>
      <c r="DC305" s="291"/>
      <c r="DD305" s="291"/>
      <c r="DE305" s="291"/>
      <c r="DF305" s="291"/>
      <c r="DG305" s="291"/>
      <c r="DH305" s="291"/>
      <c r="DI305" s="291"/>
      <c r="DJ305" s="291"/>
      <c r="DK305" s="291"/>
      <c r="DL305" s="291"/>
      <c r="DM305" s="291"/>
      <c r="DN305" s="291"/>
      <c r="DO305" s="291"/>
      <c r="DP305" s="291"/>
      <c r="DQ305" s="291"/>
      <c r="DR305" s="291"/>
      <c r="DS305" s="291"/>
      <c r="DT305" s="291"/>
      <c r="DU305" s="291"/>
      <c r="DV305" s="291"/>
      <c r="DW305" s="291"/>
      <c r="DX305" s="291"/>
      <c r="DY305" s="291"/>
      <c r="DZ305" s="291"/>
      <c r="EA305" s="291"/>
      <c r="EB305" s="291"/>
      <c r="EC305" s="291"/>
      <c r="ED305" s="291"/>
      <c r="EE305" s="291"/>
      <c r="EF305" s="291"/>
      <c r="EG305" s="291"/>
      <c r="EH305" s="291"/>
      <c r="EI305" s="291"/>
      <c r="EJ305" s="291"/>
      <c r="EK305" s="291"/>
      <c r="EL305" s="291"/>
      <c r="EM305" s="291"/>
      <c r="EN305" s="291"/>
      <c r="EO305" s="291"/>
      <c r="EP305" s="291"/>
      <c r="EQ305" s="291"/>
      <c r="ER305" s="291"/>
      <c r="ES305" s="291"/>
      <c r="ET305" s="291"/>
      <c r="EU305" s="291"/>
      <c r="EV305" s="291"/>
      <c r="EW305" s="291"/>
      <c r="EX305" s="291"/>
      <c r="EY305" s="291"/>
      <c r="EZ305" s="291"/>
      <c r="FA305" s="291"/>
      <c r="FB305" s="291"/>
      <c r="FC305" s="291"/>
      <c r="FD305" s="291"/>
      <c r="FE305" s="291"/>
      <c r="FF305" s="291"/>
      <c r="FG305" s="291"/>
      <c r="FH305" s="291"/>
      <c r="FI305" s="291"/>
      <c r="FJ305" s="291"/>
      <c r="FK305" s="291"/>
      <c r="FL305" s="291"/>
      <c r="FM305" s="291"/>
      <c r="FN305" s="291"/>
      <c r="FO305" s="291"/>
      <c r="FP305" s="291"/>
      <c r="FQ305" s="291"/>
      <c r="FR305" s="291"/>
      <c r="FS305" s="291"/>
      <c r="FT305" s="291"/>
      <c r="FU305" s="291"/>
      <c r="FV305" s="291"/>
      <c r="FW305" s="291"/>
      <c r="FX305" s="291"/>
      <c r="FY305" s="291"/>
      <c r="FZ305" s="291"/>
      <c r="GA305" s="291"/>
      <c r="GB305" s="291"/>
      <c r="GC305" s="291"/>
      <c r="GD305" s="291"/>
      <c r="GE305" s="291"/>
      <c r="GF305" s="291"/>
      <c r="GG305" s="291"/>
      <c r="GH305" s="291"/>
      <c r="GI305" s="291"/>
      <c r="GJ305" s="291"/>
      <c r="GK305" s="291"/>
      <c r="GL305" s="291"/>
      <c r="GM305" s="291"/>
      <c r="GN305" s="291"/>
      <c r="GO305" s="291"/>
      <c r="GP305" s="291"/>
      <c r="GQ305" s="291"/>
      <c r="GR305" s="291"/>
      <c r="GS305" s="291"/>
      <c r="GT305" s="291"/>
      <c r="GU305" s="291"/>
      <c r="GV305" s="291"/>
      <c r="GW305" s="291"/>
      <c r="GX305" s="291"/>
      <c r="GY305" s="291"/>
      <c r="GZ305" s="291"/>
      <c r="HA305" s="291"/>
      <c r="HB305" s="291"/>
      <c r="HC305" s="291"/>
      <c r="HD305" s="291"/>
      <c r="HE305" s="291"/>
      <c r="HF305" s="291"/>
      <c r="HG305" s="291"/>
      <c r="HH305" s="291"/>
      <c r="HI305" s="291"/>
      <c r="HJ305" s="291"/>
      <c r="HK305" s="291"/>
      <c r="HL305" s="291"/>
      <c r="HM305" s="291"/>
      <c r="HN305" s="291"/>
      <c r="HO305" s="291"/>
      <c r="HP305" s="291"/>
      <c r="HQ305" s="291"/>
    </row>
    <row r="306" ht="12.0" customHeight="1">
      <c r="A306" s="281"/>
      <c r="B306" s="292"/>
      <c r="C306" s="283"/>
      <c r="D306" s="284"/>
      <c r="E306" s="285"/>
      <c r="F306" s="286"/>
      <c r="G306" s="287"/>
      <c r="H306" s="288"/>
      <c r="I306" s="283"/>
      <c r="J306" s="289"/>
      <c r="K306" s="289"/>
      <c r="L306" s="289"/>
      <c r="M306" s="289"/>
      <c r="N306" s="289"/>
      <c r="O306" s="289"/>
      <c r="P306" s="52"/>
      <c r="Q306" s="52"/>
      <c r="R306" s="52"/>
      <c r="S306" s="202"/>
      <c r="T306" s="202"/>
      <c r="U306" s="202"/>
      <c r="V306" s="292"/>
      <c r="W306" s="202"/>
      <c r="X306" s="202"/>
      <c r="Y306" s="202"/>
      <c r="Z306" s="291"/>
      <c r="AA306" s="202"/>
      <c r="AB306" s="202"/>
      <c r="AC306" s="202"/>
      <c r="AD306" s="291"/>
      <c r="AE306" s="202"/>
      <c r="AF306" s="202"/>
      <c r="AG306" s="202"/>
      <c r="AH306" s="291"/>
      <c r="AI306" s="202"/>
      <c r="AJ306" s="202"/>
      <c r="AK306" s="202"/>
      <c r="AL306" s="291"/>
      <c r="AM306" s="202"/>
      <c r="AN306" s="202"/>
      <c r="AO306" s="202"/>
      <c r="AP306" s="291"/>
      <c r="AQ306" s="202"/>
      <c r="AR306" s="202"/>
      <c r="AS306" s="202"/>
      <c r="AT306" s="291"/>
      <c r="AU306" s="202"/>
      <c r="AV306" s="202"/>
      <c r="AW306" s="202"/>
      <c r="AX306" s="291"/>
      <c r="AY306" s="202"/>
      <c r="AZ306" s="202"/>
      <c r="BA306" s="202"/>
      <c r="BB306" s="291"/>
      <c r="BC306" s="202"/>
      <c r="BD306" s="202"/>
      <c r="BE306" s="202"/>
      <c r="BF306" s="291"/>
      <c r="BG306" s="202"/>
      <c r="BH306" s="202"/>
      <c r="BI306" s="202"/>
      <c r="BJ306" s="291"/>
      <c r="BK306" s="291"/>
      <c r="BL306" s="291"/>
      <c r="BM306" s="291"/>
      <c r="BN306" s="291"/>
      <c r="BO306" s="291"/>
      <c r="BP306" s="291"/>
      <c r="BQ306" s="291"/>
      <c r="BR306" s="291"/>
      <c r="BS306" s="291"/>
      <c r="BT306" s="291"/>
      <c r="BU306" s="291"/>
      <c r="BV306" s="291"/>
      <c r="BW306" s="291"/>
      <c r="BX306" s="291"/>
      <c r="BY306" s="291"/>
      <c r="BZ306" s="291"/>
      <c r="CA306" s="291"/>
      <c r="CB306" s="291"/>
      <c r="CC306" s="291"/>
      <c r="CD306" s="291"/>
      <c r="CE306" s="291"/>
      <c r="CF306" s="291"/>
      <c r="CG306" s="291"/>
      <c r="CH306" s="291"/>
      <c r="CI306" s="291"/>
      <c r="CJ306" s="291"/>
      <c r="CK306" s="291"/>
      <c r="CL306" s="291"/>
      <c r="CM306" s="291"/>
      <c r="CN306" s="291"/>
      <c r="CO306" s="291"/>
      <c r="CP306" s="291"/>
      <c r="CQ306" s="291"/>
      <c r="CR306" s="291"/>
      <c r="CS306" s="291"/>
      <c r="CT306" s="291"/>
      <c r="CU306" s="291"/>
      <c r="CV306" s="291"/>
      <c r="CW306" s="291"/>
      <c r="CX306" s="291"/>
      <c r="CY306" s="291"/>
      <c r="CZ306" s="291"/>
      <c r="DA306" s="291"/>
      <c r="DB306" s="291"/>
      <c r="DC306" s="291"/>
      <c r="DD306" s="291"/>
      <c r="DE306" s="291"/>
      <c r="DF306" s="291"/>
      <c r="DG306" s="291"/>
      <c r="DH306" s="291"/>
      <c r="DI306" s="291"/>
      <c r="DJ306" s="291"/>
      <c r="DK306" s="291"/>
      <c r="DL306" s="291"/>
      <c r="DM306" s="291"/>
      <c r="DN306" s="291"/>
      <c r="DO306" s="291"/>
      <c r="DP306" s="291"/>
      <c r="DQ306" s="291"/>
      <c r="DR306" s="291"/>
      <c r="DS306" s="291"/>
      <c r="DT306" s="291"/>
      <c r="DU306" s="291"/>
      <c r="DV306" s="291"/>
      <c r="DW306" s="291"/>
      <c r="DX306" s="291"/>
      <c r="DY306" s="291"/>
      <c r="DZ306" s="291"/>
      <c r="EA306" s="291"/>
      <c r="EB306" s="291"/>
      <c r="EC306" s="291"/>
      <c r="ED306" s="291"/>
      <c r="EE306" s="291"/>
      <c r="EF306" s="291"/>
      <c r="EG306" s="291"/>
      <c r="EH306" s="291"/>
      <c r="EI306" s="291"/>
      <c r="EJ306" s="291"/>
      <c r="EK306" s="291"/>
      <c r="EL306" s="291"/>
      <c r="EM306" s="291"/>
      <c r="EN306" s="291"/>
      <c r="EO306" s="291"/>
      <c r="EP306" s="291"/>
      <c r="EQ306" s="291"/>
      <c r="ER306" s="291"/>
      <c r="ES306" s="291"/>
      <c r="ET306" s="291"/>
      <c r="EU306" s="291"/>
      <c r="EV306" s="291"/>
      <c r="EW306" s="291"/>
      <c r="EX306" s="291"/>
      <c r="EY306" s="291"/>
      <c r="EZ306" s="291"/>
      <c r="FA306" s="291"/>
      <c r="FB306" s="291"/>
      <c r="FC306" s="291"/>
      <c r="FD306" s="291"/>
      <c r="FE306" s="291"/>
      <c r="FF306" s="291"/>
      <c r="FG306" s="291"/>
      <c r="FH306" s="291"/>
      <c r="FI306" s="291"/>
      <c r="FJ306" s="291"/>
      <c r="FK306" s="291"/>
      <c r="FL306" s="291"/>
      <c r="FM306" s="291"/>
      <c r="FN306" s="291"/>
      <c r="FO306" s="291"/>
      <c r="FP306" s="291"/>
      <c r="FQ306" s="291"/>
      <c r="FR306" s="291"/>
      <c r="FS306" s="291"/>
      <c r="FT306" s="291"/>
      <c r="FU306" s="291"/>
      <c r="FV306" s="291"/>
      <c r="FW306" s="291"/>
      <c r="FX306" s="291"/>
      <c r="FY306" s="291"/>
      <c r="FZ306" s="291"/>
      <c r="GA306" s="291"/>
      <c r="GB306" s="291"/>
      <c r="GC306" s="291"/>
      <c r="GD306" s="291"/>
      <c r="GE306" s="291"/>
      <c r="GF306" s="291"/>
      <c r="GG306" s="291"/>
      <c r="GH306" s="291"/>
      <c r="GI306" s="291"/>
      <c r="GJ306" s="291"/>
      <c r="GK306" s="291"/>
      <c r="GL306" s="291"/>
      <c r="GM306" s="291"/>
      <c r="GN306" s="291"/>
      <c r="GO306" s="291"/>
      <c r="GP306" s="291"/>
      <c r="GQ306" s="291"/>
      <c r="GR306" s="291"/>
      <c r="GS306" s="291"/>
      <c r="GT306" s="291"/>
      <c r="GU306" s="291"/>
      <c r="GV306" s="291"/>
      <c r="GW306" s="291"/>
      <c r="GX306" s="291"/>
      <c r="GY306" s="291"/>
      <c r="GZ306" s="291"/>
      <c r="HA306" s="291"/>
      <c r="HB306" s="291"/>
      <c r="HC306" s="291"/>
      <c r="HD306" s="291"/>
      <c r="HE306" s="291"/>
      <c r="HF306" s="291"/>
      <c r="HG306" s="291"/>
      <c r="HH306" s="291"/>
      <c r="HI306" s="291"/>
      <c r="HJ306" s="291"/>
      <c r="HK306" s="291"/>
      <c r="HL306" s="291"/>
      <c r="HM306" s="291"/>
      <c r="HN306" s="291"/>
      <c r="HO306" s="291"/>
      <c r="HP306" s="291"/>
      <c r="HQ306" s="291"/>
    </row>
    <row r="307" ht="12.0" customHeight="1">
      <c r="A307" s="281"/>
      <c r="B307" s="292"/>
      <c r="C307" s="283"/>
      <c r="D307" s="284"/>
      <c r="E307" s="285"/>
      <c r="F307" s="286"/>
      <c r="G307" s="287"/>
      <c r="H307" s="288"/>
      <c r="I307" s="283"/>
      <c r="J307" s="289"/>
      <c r="K307" s="289"/>
      <c r="L307" s="289"/>
      <c r="M307" s="289"/>
      <c r="N307" s="289"/>
      <c r="O307" s="289"/>
      <c r="P307" s="52"/>
      <c r="Q307" s="52"/>
      <c r="R307" s="52"/>
      <c r="S307" s="202"/>
      <c r="T307" s="202"/>
      <c r="U307" s="202"/>
      <c r="V307" s="292"/>
      <c r="W307" s="202"/>
      <c r="X307" s="202"/>
      <c r="Y307" s="202"/>
      <c r="Z307" s="291"/>
      <c r="AA307" s="202"/>
      <c r="AB307" s="202"/>
      <c r="AC307" s="202"/>
      <c r="AD307" s="291"/>
      <c r="AE307" s="202"/>
      <c r="AF307" s="202"/>
      <c r="AG307" s="202"/>
      <c r="AH307" s="291"/>
      <c r="AI307" s="202"/>
      <c r="AJ307" s="202"/>
      <c r="AK307" s="202"/>
      <c r="AL307" s="291"/>
      <c r="AM307" s="202"/>
      <c r="AN307" s="202"/>
      <c r="AO307" s="202"/>
      <c r="AP307" s="291"/>
      <c r="AQ307" s="202"/>
      <c r="AR307" s="202"/>
      <c r="AS307" s="202"/>
      <c r="AT307" s="291"/>
      <c r="AU307" s="202"/>
      <c r="AV307" s="202"/>
      <c r="AW307" s="202"/>
      <c r="AX307" s="291"/>
      <c r="AY307" s="202"/>
      <c r="AZ307" s="202"/>
      <c r="BA307" s="202"/>
      <c r="BB307" s="291"/>
      <c r="BC307" s="202"/>
      <c r="BD307" s="202"/>
      <c r="BE307" s="202"/>
      <c r="BF307" s="291"/>
      <c r="BG307" s="202"/>
      <c r="BH307" s="202"/>
      <c r="BI307" s="202"/>
      <c r="BJ307" s="291"/>
      <c r="BK307" s="291"/>
      <c r="BL307" s="291"/>
      <c r="BM307" s="291"/>
      <c r="BN307" s="291"/>
      <c r="BO307" s="291"/>
      <c r="BP307" s="291"/>
      <c r="BQ307" s="291"/>
      <c r="BR307" s="291"/>
      <c r="BS307" s="291"/>
      <c r="BT307" s="291"/>
      <c r="BU307" s="291"/>
      <c r="BV307" s="291"/>
      <c r="BW307" s="291"/>
      <c r="BX307" s="291"/>
      <c r="BY307" s="291"/>
      <c r="BZ307" s="291"/>
      <c r="CA307" s="291"/>
      <c r="CB307" s="291"/>
      <c r="CC307" s="291"/>
      <c r="CD307" s="291"/>
      <c r="CE307" s="291"/>
      <c r="CF307" s="291"/>
      <c r="CG307" s="291"/>
      <c r="CH307" s="291"/>
      <c r="CI307" s="291"/>
      <c r="CJ307" s="291"/>
      <c r="CK307" s="291"/>
      <c r="CL307" s="291"/>
      <c r="CM307" s="291"/>
      <c r="CN307" s="291"/>
      <c r="CO307" s="291"/>
      <c r="CP307" s="291"/>
      <c r="CQ307" s="291"/>
      <c r="CR307" s="291"/>
      <c r="CS307" s="291"/>
      <c r="CT307" s="291"/>
      <c r="CU307" s="291"/>
      <c r="CV307" s="291"/>
      <c r="CW307" s="291"/>
      <c r="CX307" s="291"/>
      <c r="CY307" s="291"/>
      <c r="CZ307" s="291"/>
      <c r="DA307" s="291"/>
      <c r="DB307" s="291"/>
      <c r="DC307" s="291"/>
      <c r="DD307" s="291"/>
      <c r="DE307" s="291"/>
      <c r="DF307" s="291"/>
      <c r="DG307" s="291"/>
      <c r="DH307" s="291"/>
      <c r="DI307" s="291"/>
      <c r="DJ307" s="291"/>
      <c r="DK307" s="291"/>
      <c r="DL307" s="291"/>
      <c r="DM307" s="291"/>
      <c r="DN307" s="291"/>
      <c r="DO307" s="291"/>
      <c r="DP307" s="291"/>
      <c r="DQ307" s="291"/>
      <c r="DR307" s="291"/>
      <c r="DS307" s="291"/>
      <c r="DT307" s="291"/>
      <c r="DU307" s="291"/>
      <c r="DV307" s="291"/>
      <c r="DW307" s="291"/>
      <c r="DX307" s="291"/>
      <c r="DY307" s="291"/>
      <c r="DZ307" s="291"/>
      <c r="EA307" s="291"/>
      <c r="EB307" s="291"/>
      <c r="EC307" s="291"/>
      <c r="ED307" s="291"/>
      <c r="EE307" s="291"/>
      <c r="EF307" s="291"/>
      <c r="EG307" s="291"/>
      <c r="EH307" s="291"/>
      <c r="EI307" s="291"/>
      <c r="EJ307" s="291"/>
      <c r="EK307" s="291"/>
      <c r="EL307" s="291"/>
      <c r="EM307" s="291"/>
      <c r="EN307" s="291"/>
      <c r="EO307" s="291"/>
      <c r="EP307" s="291"/>
      <c r="EQ307" s="291"/>
      <c r="ER307" s="291"/>
      <c r="ES307" s="291"/>
      <c r="ET307" s="291"/>
      <c r="EU307" s="291"/>
      <c r="EV307" s="291"/>
      <c r="EW307" s="291"/>
      <c r="EX307" s="291"/>
      <c r="EY307" s="291"/>
      <c r="EZ307" s="291"/>
      <c r="FA307" s="291"/>
      <c r="FB307" s="291"/>
      <c r="FC307" s="291"/>
      <c r="FD307" s="291"/>
      <c r="FE307" s="291"/>
      <c r="FF307" s="291"/>
      <c r="FG307" s="291"/>
      <c r="FH307" s="291"/>
      <c r="FI307" s="291"/>
      <c r="FJ307" s="291"/>
      <c r="FK307" s="291"/>
      <c r="FL307" s="291"/>
      <c r="FM307" s="291"/>
      <c r="FN307" s="291"/>
      <c r="FO307" s="291"/>
      <c r="FP307" s="291"/>
      <c r="FQ307" s="291"/>
      <c r="FR307" s="291"/>
      <c r="FS307" s="291"/>
      <c r="FT307" s="291"/>
      <c r="FU307" s="291"/>
      <c r="FV307" s="291"/>
      <c r="FW307" s="291"/>
      <c r="FX307" s="291"/>
      <c r="FY307" s="291"/>
      <c r="FZ307" s="291"/>
      <c r="GA307" s="291"/>
      <c r="GB307" s="291"/>
      <c r="GC307" s="291"/>
      <c r="GD307" s="291"/>
      <c r="GE307" s="291"/>
      <c r="GF307" s="291"/>
      <c r="GG307" s="291"/>
      <c r="GH307" s="291"/>
      <c r="GI307" s="291"/>
      <c r="GJ307" s="291"/>
      <c r="GK307" s="291"/>
      <c r="GL307" s="291"/>
      <c r="GM307" s="291"/>
      <c r="GN307" s="291"/>
      <c r="GO307" s="291"/>
      <c r="GP307" s="291"/>
      <c r="GQ307" s="291"/>
      <c r="GR307" s="291"/>
      <c r="GS307" s="291"/>
      <c r="GT307" s="291"/>
      <c r="GU307" s="291"/>
      <c r="GV307" s="291"/>
      <c r="GW307" s="291"/>
      <c r="GX307" s="291"/>
      <c r="GY307" s="291"/>
      <c r="GZ307" s="291"/>
      <c r="HA307" s="291"/>
      <c r="HB307" s="291"/>
      <c r="HC307" s="291"/>
      <c r="HD307" s="291"/>
      <c r="HE307" s="291"/>
      <c r="HF307" s="291"/>
      <c r="HG307" s="291"/>
      <c r="HH307" s="291"/>
      <c r="HI307" s="291"/>
      <c r="HJ307" s="291"/>
      <c r="HK307" s="291"/>
      <c r="HL307" s="291"/>
      <c r="HM307" s="291"/>
      <c r="HN307" s="291"/>
      <c r="HO307" s="291"/>
      <c r="HP307" s="291"/>
      <c r="HQ307" s="291"/>
    </row>
    <row r="308" ht="12.0" customHeight="1">
      <c r="A308" s="281"/>
      <c r="B308" s="292"/>
      <c r="C308" s="283"/>
      <c r="D308" s="284"/>
      <c r="E308" s="285"/>
      <c r="F308" s="286"/>
      <c r="G308" s="287"/>
      <c r="H308" s="288"/>
      <c r="I308" s="283"/>
      <c r="J308" s="289"/>
      <c r="K308" s="289"/>
      <c r="L308" s="289"/>
      <c r="M308" s="289"/>
      <c r="N308" s="289"/>
      <c r="O308" s="289"/>
      <c r="P308" s="52"/>
      <c r="Q308" s="52"/>
      <c r="R308" s="52"/>
      <c r="S308" s="202"/>
      <c r="T308" s="202"/>
      <c r="U308" s="202"/>
      <c r="V308" s="292"/>
      <c r="W308" s="202"/>
      <c r="X308" s="202"/>
      <c r="Y308" s="202"/>
      <c r="Z308" s="291"/>
      <c r="AA308" s="202"/>
      <c r="AB308" s="202"/>
      <c r="AC308" s="202"/>
      <c r="AD308" s="291"/>
      <c r="AE308" s="202"/>
      <c r="AF308" s="202"/>
      <c r="AG308" s="202"/>
      <c r="AH308" s="291"/>
      <c r="AI308" s="202"/>
      <c r="AJ308" s="202"/>
      <c r="AK308" s="202"/>
      <c r="AL308" s="291"/>
      <c r="AM308" s="202"/>
      <c r="AN308" s="202"/>
      <c r="AO308" s="202"/>
      <c r="AP308" s="291"/>
      <c r="AQ308" s="202"/>
      <c r="AR308" s="202"/>
      <c r="AS308" s="202"/>
      <c r="AT308" s="291"/>
      <c r="AU308" s="202"/>
      <c r="AV308" s="202"/>
      <c r="AW308" s="202"/>
      <c r="AX308" s="291"/>
      <c r="AY308" s="202"/>
      <c r="AZ308" s="202"/>
      <c r="BA308" s="202"/>
      <c r="BB308" s="291"/>
      <c r="BC308" s="202"/>
      <c r="BD308" s="202"/>
      <c r="BE308" s="202"/>
      <c r="BF308" s="291"/>
      <c r="BG308" s="202"/>
      <c r="BH308" s="202"/>
      <c r="BI308" s="202"/>
      <c r="BJ308" s="291"/>
      <c r="BK308" s="291"/>
      <c r="BL308" s="291"/>
      <c r="BM308" s="291"/>
      <c r="BN308" s="291"/>
      <c r="BO308" s="291"/>
      <c r="BP308" s="291"/>
      <c r="BQ308" s="291"/>
      <c r="BR308" s="291"/>
      <c r="BS308" s="291"/>
      <c r="BT308" s="291"/>
      <c r="BU308" s="291"/>
      <c r="BV308" s="291"/>
      <c r="BW308" s="291"/>
      <c r="BX308" s="291"/>
      <c r="BY308" s="291"/>
      <c r="BZ308" s="291"/>
      <c r="CA308" s="291"/>
      <c r="CB308" s="291"/>
      <c r="CC308" s="291"/>
      <c r="CD308" s="291"/>
      <c r="CE308" s="291"/>
      <c r="CF308" s="291"/>
      <c r="CG308" s="291"/>
      <c r="CH308" s="291"/>
      <c r="CI308" s="291"/>
      <c r="CJ308" s="291"/>
      <c r="CK308" s="291"/>
      <c r="CL308" s="291"/>
      <c r="CM308" s="291"/>
      <c r="CN308" s="291"/>
      <c r="CO308" s="291"/>
      <c r="CP308" s="291"/>
      <c r="CQ308" s="291"/>
      <c r="CR308" s="291"/>
      <c r="CS308" s="291"/>
      <c r="CT308" s="291"/>
      <c r="CU308" s="291"/>
      <c r="CV308" s="291"/>
      <c r="CW308" s="291"/>
      <c r="CX308" s="291"/>
      <c r="CY308" s="291"/>
      <c r="CZ308" s="291"/>
      <c r="DA308" s="291"/>
      <c r="DB308" s="291"/>
      <c r="DC308" s="291"/>
      <c r="DD308" s="291"/>
      <c r="DE308" s="291"/>
      <c r="DF308" s="291"/>
      <c r="DG308" s="291"/>
      <c r="DH308" s="291"/>
      <c r="DI308" s="291"/>
      <c r="DJ308" s="291"/>
      <c r="DK308" s="291"/>
      <c r="DL308" s="291"/>
      <c r="DM308" s="291"/>
      <c r="DN308" s="291"/>
      <c r="DO308" s="291"/>
      <c r="DP308" s="291"/>
      <c r="DQ308" s="291"/>
      <c r="DR308" s="291"/>
      <c r="DS308" s="291"/>
      <c r="DT308" s="291"/>
      <c r="DU308" s="291"/>
      <c r="DV308" s="291"/>
      <c r="DW308" s="291"/>
      <c r="DX308" s="291"/>
      <c r="DY308" s="291"/>
      <c r="DZ308" s="291"/>
      <c r="EA308" s="291"/>
      <c r="EB308" s="291"/>
      <c r="EC308" s="291"/>
      <c r="ED308" s="291"/>
      <c r="EE308" s="291"/>
      <c r="EF308" s="291"/>
      <c r="EG308" s="291"/>
      <c r="EH308" s="291"/>
      <c r="EI308" s="291"/>
      <c r="EJ308" s="291"/>
      <c r="EK308" s="291"/>
      <c r="EL308" s="291"/>
      <c r="EM308" s="291"/>
      <c r="EN308" s="291"/>
      <c r="EO308" s="291"/>
      <c r="EP308" s="291"/>
      <c r="EQ308" s="291"/>
      <c r="ER308" s="291"/>
      <c r="ES308" s="291"/>
      <c r="ET308" s="291"/>
      <c r="EU308" s="291"/>
      <c r="EV308" s="291"/>
      <c r="EW308" s="291"/>
      <c r="EX308" s="291"/>
      <c r="EY308" s="291"/>
      <c r="EZ308" s="291"/>
      <c r="FA308" s="291"/>
      <c r="FB308" s="291"/>
      <c r="FC308" s="291"/>
      <c r="FD308" s="291"/>
      <c r="FE308" s="291"/>
      <c r="FF308" s="291"/>
      <c r="FG308" s="291"/>
      <c r="FH308" s="291"/>
      <c r="FI308" s="291"/>
      <c r="FJ308" s="291"/>
      <c r="FK308" s="291"/>
      <c r="FL308" s="291"/>
      <c r="FM308" s="291"/>
      <c r="FN308" s="291"/>
      <c r="FO308" s="291"/>
      <c r="FP308" s="291"/>
      <c r="FQ308" s="291"/>
      <c r="FR308" s="291"/>
      <c r="FS308" s="291"/>
      <c r="FT308" s="291"/>
      <c r="FU308" s="291"/>
      <c r="FV308" s="291"/>
      <c r="FW308" s="291"/>
      <c r="FX308" s="291"/>
      <c r="FY308" s="291"/>
      <c r="FZ308" s="291"/>
      <c r="GA308" s="291"/>
      <c r="GB308" s="291"/>
      <c r="GC308" s="291"/>
      <c r="GD308" s="291"/>
      <c r="GE308" s="291"/>
      <c r="GF308" s="291"/>
      <c r="GG308" s="291"/>
      <c r="GH308" s="291"/>
      <c r="GI308" s="291"/>
      <c r="GJ308" s="291"/>
      <c r="GK308" s="291"/>
      <c r="GL308" s="291"/>
      <c r="GM308" s="291"/>
      <c r="GN308" s="291"/>
      <c r="GO308" s="291"/>
      <c r="GP308" s="291"/>
      <c r="GQ308" s="291"/>
      <c r="GR308" s="291"/>
      <c r="GS308" s="291"/>
      <c r="GT308" s="291"/>
      <c r="GU308" s="291"/>
      <c r="GV308" s="291"/>
      <c r="GW308" s="291"/>
      <c r="GX308" s="291"/>
      <c r="GY308" s="291"/>
      <c r="GZ308" s="291"/>
      <c r="HA308" s="291"/>
      <c r="HB308" s="291"/>
      <c r="HC308" s="291"/>
      <c r="HD308" s="291"/>
      <c r="HE308" s="291"/>
      <c r="HF308" s="291"/>
      <c r="HG308" s="291"/>
      <c r="HH308" s="291"/>
      <c r="HI308" s="291"/>
      <c r="HJ308" s="291"/>
      <c r="HK308" s="291"/>
      <c r="HL308" s="291"/>
      <c r="HM308" s="291"/>
      <c r="HN308" s="291"/>
      <c r="HO308" s="291"/>
      <c r="HP308" s="291"/>
      <c r="HQ308" s="291"/>
    </row>
    <row r="309" ht="12.0" customHeight="1">
      <c r="A309" s="281"/>
      <c r="B309" s="292"/>
      <c r="C309" s="283"/>
      <c r="D309" s="284"/>
      <c r="E309" s="285"/>
      <c r="F309" s="286"/>
      <c r="G309" s="287"/>
      <c r="H309" s="288"/>
      <c r="I309" s="283"/>
      <c r="J309" s="289"/>
      <c r="K309" s="289"/>
      <c r="L309" s="289"/>
      <c r="M309" s="289"/>
      <c r="N309" s="289"/>
      <c r="O309" s="289"/>
      <c r="P309" s="52"/>
      <c r="Q309" s="52"/>
      <c r="R309" s="52"/>
      <c r="S309" s="202"/>
      <c r="T309" s="202"/>
      <c r="U309" s="202"/>
      <c r="V309" s="292"/>
      <c r="W309" s="202"/>
      <c r="X309" s="202"/>
      <c r="Y309" s="202"/>
      <c r="Z309" s="291"/>
      <c r="AA309" s="202"/>
      <c r="AB309" s="202"/>
      <c r="AC309" s="202"/>
      <c r="AD309" s="291"/>
      <c r="AE309" s="202"/>
      <c r="AF309" s="202"/>
      <c r="AG309" s="202"/>
      <c r="AH309" s="291"/>
      <c r="AI309" s="202"/>
      <c r="AJ309" s="202"/>
      <c r="AK309" s="202"/>
      <c r="AL309" s="291"/>
      <c r="AM309" s="202"/>
      <c r="AN309" s="202"/>
      <c r="AO309" s="202"/>
      <c r="AP309" s="291"/>
      <c r="AQ309" s="202"/>
      <c r="AR309" s="202"/>
      <c r="AS309" s="202"/>
      <c r="AT309" s="291"/>
      <c r="AU309" s="202"/>
      <c r="AV309" s="202"/>
      <c r="AW309" s="202"/>
      <c r="AX309" s="291"/>
      <c r="AY309" s="202"/>
      <c r="AZ309" s="202"/>
      <c r="BA309" s="202"/>
      <c r="BB309" s="291"/>
      <c r="BC309" s="202"/>
      <c r="BD309" s="202"/>
      <c r="BE309" s="202"/>
      <c r="BF309" s="291"/>
      <c r="BG309" s="202"/>
      <c r="BH309" s="202"/>
      <c r="BI309" s="202"/>
      <c r="BJ309" s="291"/>
      <c r="BK309" s="291"/>
      <c r="BL309" s="291"/>
      <c r="BM309" s="291"/>
      <c r="BN309" s="291"/>
      <c r="BO309" s="291"/>
      <c r="BP309" s="291"/>
      <c r="BQ309" s="291"/>
      <c r="BR309" s="291"/>
      <c r="BS309" s="291"/>
      <c r="BT309" s="291"/>
      <c r="BU309" s="291"/>
      <c r="BV309" s="291"/>
      <c r="BW309" s="291"/>
      <c r="BX309" s="291"/>
      <c r="BY309" s="291"/>
      <c r="BZ309" s="291"/>
      <c r="CA309" s="291"/>
      <c r="CB309" s="291"/>
      <c r="CC309" s="291"/>
      <c r="CD309" s="291"/>
      <c r="CE309" s="291"/>
      <c r="CF309" s="291"/>
      <c r="CG309" s="291"/>
      <c r="CH309" s="291"/>
      <c r="CI309" s="291"/>
      <c r="CJ309" s="291"/>
      <c r="CK309" s="291"/>
      <c r="CL309" s="291"/>
      <c r="CM309" s="291"/>
      <c r="CN309" s="291"/>
      <c r="CO309" s="291"/>
      <c r="CP309" s="291"/>
      <c r="CQ309" s="291"/>
      <c r="CR309" s="291"/>
      <c r="CS309" s="291"/>
      <c r="CT309" s="291"/>
      <c r="CU309" s="291"/>
      <c r="CV309" s="291"/>
      <c r="CW309" s="291"/>
      <c r="CX309" s="291"/>
      <c r="CY309" s="291"/>
      <c r="CZ309" s="291"/>
      <c r="DA309" s="291"/>
      <c r="DB309" s="291"/>
      <c r="DC309" s="291"/>
      <c r="DD309" s="291"/>
      <c r="DE309" s="291"/>
      <c r="DF309" s="291"/>
      <c r="DG309" s="291"/>
      <c r="DH309" s="291"/>
      <c r="DI309" s="291"/>
      <c r="DJ309" s="291"/>
      <c r="DK309" s="291"/>
      <c r="DL309" s="291"/>
      <c r="DM309" s="291"/>
      <c r="DN309" s="291"/>
      <c r="DO309" s="291"/>
      <c r="DP309" s="291"/>
      <c r="DQ309" s="291"/>
      <c r="DR309" s="291"/>
      <c r="DS309" s="291"/>
      <c r="DT309" s="291"/>
      <c r="DU309" s="291"/>
      <c r="DV309" s="291"/>
      <c r="DW309" s="291"/>
      <c r="DX309" s="291"/>
      <c r="DY309" s="291"/>
      <c r="DZ309" s="291"/>
      <c r="EA309" s="291"/>
      <c r="EB309" s="291"/>
      <c r="EC309" s="291"/>
      <c r="ED309" s="291"/>
      <c r="EE309" s="291"/>
      <c r="EF309" s="291"/>
      <c r="EG309" s="291"/>
      <c r="EH309" s="291"/>
      <c r="EI309" s="291"/>
      <c r="EJ309" s="291"/>
      <c r="EK309" s="291"/>
      <c r="EL309" s="291"/>
      <c r="EM309" s="291"/>
      <c r="EN309" s="291"/>
      <c r="EO309" s="291"/>
      <c r="EP309" s="291"/>
      <c r="EQ309" s="291"/>
      <c r="ER309" s="291"/>
      <c r="ES309" s="291"/>
      <c r="ET309" s="291"/>
      <c r="EU309" s="291"/>
      <c r="EV309" s="291"/>
      <c r="EW309" s="291"/>
      <c r="EX309" s="291"/>
      <c r="EY309" s="291"/>
      <c r="EZ309" s="291"/>
      <c r="FA309" s="291"/>
      <c r="FB309" s="291"/>
      <c r="FC309" s="291"/>
      <c r="FD309" s="291"/>
      <c r="FE309" s="291"/>
      <c r="FF309" s="291"/>
      <c r="FG309" s="291"/>
      <c r="FH309" s="291"/>
      <c r="FI309" s="291"/>
      <c r="FJ309" s="291"/>
      <c r="FK309" s="291"/>
      <c r="FL309" s="291"/>
      <c r="FM309" s="291"/>
      <c r="FN309" s="291"/>
      <c r="FO309" s="291"/>
      <c r="FP309" s="291"/>
      <c r="FQ309" s="291"/>
      <c r="FR309" s="291"/>
      <c r="FS309" s="291"/>
      <c r="FT309" s="291"/>
      <c r="FU309" s="291"/>
      <c r="FV309" s="291"/>
      <c r="FW309" s="291"/>
      <c r="FX309" s="291"/>
      <c r="FY309" s="291"/>
      <c r="FZ309" s="291"/>
      <c r="GA309" s="291"/>
      <c r="GB309" s="291"/>
      <c r="GC309" s="291"/>
      <c r="GD309" s="291"/>
      <c r="GE309" s="291"/>
      <c r="GF309" s="291"/>
      <c r="GG309" s="291"/>
      <c r="GH309" s="291"/>
      <c r="GI309" s="291"/>
      <c r="GJ309" s="291"/>
      <c r="GK309" s="291"/>
      <c r="GL309" s="291"/>
      <c r="GM309" s="291"/>
      <c r="GN309" s="291"/>
      <c r="GO309" s="291"/>
      <c r="GP309" s="291"/>
      <c r="GQ309" s="291"/>
      <c r="GR309" s="291"/>
      <c r="GS309" s="291"/>
      <c r="GT309" s="291"/>
      <c r="GU309" s="291"/>
      <c r="GV309" s="291"/>
      <c r="GW309" s="291"/>
      <c r="GX309" s="291"/>
      <c r="GY309" s="291"/>
      <c r="GZ309" s="291"/>
      <c r="HA309" s="291"/>
      <c r="HB309" s="291"/>
      <c r="HC309" s="291"/>
      <c r="HD309" s="291"/>
      <c r="HE309" s="291"/>
      <c r="HF309" s="291"/>
      <c r="HG309" s="291"/>
      <c r="HH309" s="291"/>
      <c r="HI309" s="291"/>
      <c r="HJ309" s="291"/>
      <c r="HK309" s="291"/>
      <c r="HL309" s="291"/>
      <c r="HM309" s="291"/>
      <c r="HN309" s="291"/>
      <c r="HO309" s="291"/>
      <c r="HP309" s="291"/>
      <c r="HQ309" s="291"/>
    </row>
    <row r="310" ht="12.0" customHeight="1">
      <c r="A310" s="281"/>
      <c r="B310" s="292"/>
      <c r="C310" s="283"/>
      <c r="D310" s="284"/>
      <c r="E310" s="285"/>
      <c r="F310" s="286"/>
      <c r="G310" s="287"/>
      <c r="H310" s="288"/>
      <c r="I310" s="283"/>
      <c r="J310" s="289"/>
      <c r="K310" s="289"/>
      <c r="L310" s="289"/>
      <c r="M310" s="289"/>
      <c r="N310" s="289"/>
      <c r="O310" s="289"/>
      <c r="P310" s="52"/>
      <c r="Q310" s="52"/>
      <c r="R310" s="52"/>
      <c r="S310" s="202"/>
      <c r="T310" s="202"/>
      <c r="U310" s="202"/>
      <c r="V310" s="292"/>
      <c r="W310" s="202"/>
      <c r="X310" s="202"/>
      <c r="Y310" s="202"/>
      <c r="Z310" s="291"/>
      <c r="AA310" s="202"/>
      <c r="AB310" s="202"/>
      <c r="AC310" s="202"/>
      <c r="AD310" s="291"/>
      <c r="AE310" s="202"/>
      <c r="AF310" s="202"/>
      <c r="AG310" s="202"/>
      <c r="AH310" s="291"/>
      <c r="AI310" s="202"/>
      <c r="AJ310" s="202"/>
      <c r="AK310" s="202"/>
      <c r="AL310" s="291"/>
      <c r="AM310" s="202"/>
      <c r="AN310" s="202"/>
      <c r="AO310" s="202"/>
      <c r="AP310" s="291"/>
      <c r="AQ310" s="202"/>
      <c r="AR310" s="202"/>
      <c r="AS310" s="202"/>
      <c r="AT310" s="291"/>
      <c r="AU310" s="202"/>
      <c r="AV310" s="202"/>
      <c r="AW310" s="202"/>
      <c r="AX310" s="291"/>
      <c r="AY310" s="202"/>
      <c r="AZ310" s="202"/>
      <c r="BA310" s="202"/>
      <c r="BB310" s="291"/>
      <c r="BC310" s="202"/>
      <c r="BD310" s="202"/>
      <c r="BE310" s="202"/>
      <c r="BF310" s="291"/>
      <c r="BG310" s="202"/>
      <c r="BH310" s="202"/>
      <c r="BI310" s="202"/>
      <c r="BJ310" s="291"/>
      <c r="BK310" s="291"/>
      <c r="BL310" s="291"/>
      <c r="BM310" s="291"/>
      <c r="BN310" s="291"/>
      <c r="BO310" s="291"/>
      <c r="BP310" s="291"/>
      <c r="BQ310" s="291"/>
      <c r="BR310" s="291"/>
      <c r="BS310" s="291"/>
      <c r="BT310" s="291"/>
      <c r="BU310" s="291"/>
      <c r="BV310" s="291"/>
      <c r="BW310" s="291"/>
      <c r="BX310" s="291"/>
      <c r="BY310" s="291"/>
      <c r="BZ310" s="291"/>
      <c r="CA310" s="291"/>
      <c r="CB310" s="291"/>
      <c r="CC310" s="291"/>
      <c r="CD310" s="291"/>
      <c r="CE310" s="291"/>
      <c r="CF310" s="291"/>
      <c r="CG310" s="291"/>
      <c r="CH310" s="291"/>
      <c r="CI310" s="291"/>
      <c r="CJ310" s="291"/>
      <c r="CK310" s="291"/>
      <c r="CL310" s="291"/>
      <c r="CM310" s="291"/>
      <c r="CN310" s="291"/>
      <c r="CO310" s="291"/>
      <c r="CP310" s="291"/>
      <c r="CQ310" s="291"/>
      <c r="CR310" s="291"/>
      <c r="CS310" s="291"/>
      <c r="CT310" s="291"/>
      <c r="CU310" s="291"/>
      <c r="CV310" s="291"/>
      <c r="CW310" s="291"/>
      <c r="CX310" s="291"/>
      <c r="CY310" s="291"/>
      <c r="CZ310" s="291"/>
      <c r="DA310" s="291"/>
      <c r="DB310" s="291"/>
      <c r="DC310" s="291"/>
      <c r="DD310" s="291"/>
      <c r="DE310" s="291"/>
      <c r="DF310" s="291"/>
      <c r="DG310" s="291"/>
      <c r="DH310" s="291"/>
      <c r="DI310" s="291"/>
      <c r="DJ310" s="291"/>
      <c r="DK310" s="291"/>
      <c r="DL310" s="291"/>
      <c r="DM310" s="291"/>
      <c r="DN310" s="291"/>
      <c r="DO310" s="291"/>
      <c r="DP310" s="291"/>
      <c r="DQ310" s="291"/>
      <c r="DR310" s="291"/>
      <c r="DS310" s="291"/>
      <c r="DT310" s="291"/>
      <c r="DU310" s="291"/>
      <c r="DV310" s="291"/>
      <c r="DW310" s="291"/>
      <c r="DX310" s="291"/>
      <c r="DY310" s="291"/>
      <c r="DZ310" s="291"/>
      <c r="EA310" s="291"/>
      <c r="EB310" s="291"/>
      <c r="EC310" s="291"/>
      <c r="ED310" s="291"/>
      <c r="EE310" s="291"/>
      <c r="EF310" s="291"/>
      <c r="EG310" s="291"/>
      <c r="EH310" s="291"/>
      <c r="EI310" s="291"/>
      <c r="EJ310" s="291"/>
      <c r="EK310" s="291"/>
      <c r="EL310" s="291"/>
      <c r="EM310" s="291"/>
      <c r="EN310" s="291"/>
      <c r="EO310" s="291"/>
      <c r="EP310" s="291"/>
      <c r="EQ310" s="291"/>
      <c r="ER310" s="291"/>
      <c r="ES310" s="291"/>
      <c r="ET310" s="291"/>
      <c r="EU310" s="291"/>
      <c r="EV310" s="291"/>
      <c r="EW310" s="291"/>
      <c r="EX310" s="291"/>
      <c r="EY310" s="291"/>
      <c r="EZ310" s="291"/>
      <c r="FA310" s="291"/>
      <c r="FB310" s="291"/>
      <c r="FC310" s="291"/>
      <c r="FD310" s="291"/>
      <c r="FE310" s="291"/>
      <c r="FF310" s="291"/>
      <c r="FG310" s="291"/>
      <c r="FH310" s="291"/>
      <c r="FI310" s="291"/>
      <c r="FJ310" s="291"/>
      <c r="FK310" s="291"/>
      <c r="FL310" s="291"/>
      <c r="FM310" s="291"/>
      <c r="FN310" s="291"/>
      <c r="FO310" s="291"/>
      <c r="FP310" s="291"/>
      <c r="FQ310" s="291"/>
      <c r="FR310" s="291"/>
      <c r="FS310" s="291"/>
      <c r="FT310" s="291"/>
      <c r="FU310" s="291"/>
      <c r="FV310" s="291"/>
      <c r="FW310" s="291"/>
      <c r="FX310" s="291"/>
      <c r="FY310" s="291"/>
      <c r="FZ310" s="291"/>
      <c r="GA310" s="291"/>
      <c r="GB310" s="291"/>
      <c r="GC310" s="291"/>
      <c r="GD310" s="291"/>
      <c r="GE310" s="291"/>
      <c r="GF310" s="291"/>
      <c r="GG310" s="291"/>
      <c r="GH310" s="291"/>
      <c r="GI310" s="291"/>
      <c r="GJ310" s="291"/>
      <c r="GK310" s="291"/>
      <c r="GL310" s="291"/>
      <c r="GM310" s="291"/>
      <c r="GN310" s="291"/>
      <c r="GO310" s="291"/>
      <c r="GP310" s="291"/>
      <c r="GQ310" s="291"/>
      <c r="GR310" s="291"/>
      <c r="GS310" s="291"/>
      <c r="GT310" s="291"/>
      <c r="GU310" s="291"/>
      <c r="GV310" s="291"/>
      <c r="GW310" s="291"/>
      <c r="GX310" s="291"/>
      <c r="GY310" s="291"/>
      <c r="GZ310" s="291"/>
      <c r="HA310" s="291"/>
      <c r="HB310" s="291"/>
      <c r="HC310" s="291"/>
      <c r="HD310" s="291"/>
      <c r="HE310" s="291"/>
      <c r="HF310" s="291"/>
      <c r="HG310" s="291"/>
      <c r="HH310" s="291"/>
      <c r="HI310" s="291"/>
      <c r="HJ310" s="291"/>
      <c r="HK310" s="291"/>
      <c r="HL310" s="291"/>
      <c r="HM310" s="291"/>
      <c r="HN310" s="291"/>
      <c r="HO310" s="291"/>
      <c r="HP310" s="291"/>
      <c r="HQ310" s="291"/>
    </row>
    <row r="311" ht="12.0" customHeight="1">
      <c r="A311" s="281"/>
      <c r="B311" s="292"/>
      <c r="C311" s="283"/>
      <c r="D311" s="284"/>
      <c r="E311" s="285"/>
      <c r="F311" s="286"/>
      <c r="G311" s="287"/>
      <c r="H311" s="288"/>
      <c r="I311" s="283"/>
      <c r="J311" s="289"/>
      <c r="K311" s="289"/>
      <c r="L311" s="289"/>
      <c r="M311" s="289"/>
      <c r="N311" s="289"/>
      <c r="O311" s="289"/>
      <c r="P311" s="52"/>
      <c r="Q311" s="52"/>
      <c r="R311" s="52"/>
      <c r="S311" s="202"/>
      <c r="T311" s="202"/>
      <c r="U311" s="202"/>
      <c r="V311" s="292"/>
      <c r="W311" s="202"/>
      <c r="X311" s="202"/>
      <c r="Y311" s="202"/>
      <c r="Z311" s="291"/>
      <c r="AA311" s="202"/>
      <c r="AB311" s="202"/>
      <c r="AC311" s="202"/>
      <c r="AD311" s="291"/>
      <c r="AE311" s="202"/>
      <c r="AF311" s="202"/>
      <c r="AG311" s="202"/>
      <c r="AH311" s="291"/>
      <c r="AI311" s="202"/>
      <c r="AJ311" s="202"/>
      <c r="AK311" s="202"/>
      <c r="AL311" s="291"/>
      <c r="AM311" s="202"/>
      <c r="AN311" s="202"/>
      <c r="AO311" s="202"/>
      <c r="AP311" s="291"/>
      <c r="AQ311" s="202"/>
      <c r="AR311" s="202"/>
      <c r="AS311" s="202"/>
      <c r="AT311" s="291"/>
      <c r="AU311" s="202"/>
      <c r="AV311" s="202"/>
      <c r="AW311" s="202"/>
      <c r="AX311" s="291"/>
      <c r="AY311" s="202"/>
      <c r="AZ311" s="202"/>
      <c r="BA311" s="202"/>
      <c r="BB311" s="291"/>
      <c r="BC311" s="202"/>
      <c r="BD311" s="202"/>
      <c r="BE311" s="202"/>
      <c r="BF311" s="291"/>
      <c r="BG311" s="202"/>
      <c r="BH311" s="202"/>
      <c r="BI311" s="202"/>
      <c r="BJ311" s="291"/>
      <c r="BK311" s="291"/>
      <c r="BL311" s="291"/>
      <c r="BM311" s="291"/>
      <c r="BN311" s="291"/>
      <c r="BO311" s="291"/>
      <c r="BP311" s="291"/>
      <c r="BQ311" s="291"/>
      <c r="BR311" s="291"/>
      <c r="BS311" s="291"/>
      <c r="BT311" s="291"/>
      <c r="BU311" s="291"/>
      <c r="BV311" s="291"/>
      <c r="BW311" s="291"/>
      <c r="BX311" s="291"/>
      <c r="BY311" s="291"/>
      <c r="BZ311" s="291"/>
      <c r="CA311" s="291"/>
      <c r="CB311" s="291"/>
      <c r="CC311" s="291"/>
      <c r="CD311" s="291"/>
      <c r="CE311" s="291"/>
      <c r="CF311" s="291"/>
      <c r="CG311" s="291"/>
      <c r="CH311" s="291"/>
      <c r="CI311" s="291"/>
      <c r="CJ311" s="291"/>
      <c r="CK311" s="291"/>
      <c r="CL311" s="291"/>
      <c r="CM311" s="291"/>
      <c r="CN311" s="291"/>
      <c r="CO311" s="291"/>
      <c r="CP311" s="291"/>
      <c r="CQ311" s="291"/>
      <c r="CR311" s="291"/>
      <c r="CS311" s="291"/>
      <c r="CT311" s="291"/>
      <c r="CU311" s="291"/>
      <c r="CV311" s="291"/>
      <c r="CW311" s="291"/>
      <c r="CX311" s="291"/>
      <c r="CY311" s="291"/>
      <c r="CZ311" s="291"/>
      <c r="DA311" s="291"/>
      <c r="DB311" s="291"/>
      <c r="DC311" s="291"/>
      <c r="DD311" s="291"/>
      <c r="DE311" s="291"/>
      <c r="DF311" s="291"/>
      <c r="DG311" s="291"/>
      <c r="DH311" s="291"/>
      <c r="DI311" s="291"/>
      <c r="DJ311" s="291"/>
      <c r="DK311" s="291"/>
      <c r="DL311" s="291"/>
      <c r="DM311" s="291"/>
      <c r="DN311" s="291"/>
      <c r="DO311" s="291"/>
      <c r="DP311" s="291"/>
      <c r="DQ311" s="291"/>
      <c r="DR311" s="291"/>
      <c r="DS311" s="291"/>
      <c r="DT311" s="291"/>
      <c r="DU311" s="291"/>
      <c r="DV311" s="291"/>
      <c r="DW311" s="291"/>
      <c r="DX311" s="291"/>
      <c r="DY311" s="291"/>
      <c r="DZ311" s="291"/>
      <c r="EA311" s="291"/>
      <c r="EB311" s="291"/>
      <c r="EC311" s="291"/>
      <c r="ED311" s="291"/>
      <c r="EE311" s="291"/>
      <c r="EF311" s="291"/>
      <c r="EG311" s="291"/>
      <c r="EH311" s="291"/>
      <c r="EI311" s="291"/>
      <c r="EJ311" s="291"/>
      <c r="EK311" s="291"/>
      <c r="EL311" s="291"/>
      <c r="EM311" s="291"/>
      <c r="EN311" s="291"/>
      <c r="EO311" s="291"/>
      <c r="EP311" s="291"/>
      <c r="EQ311" s="291"/>
      <c r="ER311" s="291"/>
      <c r="ES311" s="291"/>
      <c r="ET311" s="291"/>
      <c r="EU311" s="291"/>
      <c r="EV311" s="291"/>
      <c r="EW311" s="291"/>
      <c r="EX311" s="291"/>
      <c r="EY311" s="291"/>
      <c r="EZ311" s="291"/>
      <c r="FA311" s="291"/>
      <c r="FB311" s="291"/>
      <c r="FC311" s="291"/>
      <c r="FD311" s="291"/>
      <c r="FE311" s="291"/>
      <c r="FF311" s="291"/>
      <c r="FG311" s="291"/>
      <c r="FH311" s="291"/>
      <c r="FI311" s="291"/>
      <c r="FJ311" s="291"/>
      <c r="FK311" s="291"/>
      <c r="FL311" s="291"/>
      <c r="FM311" s="291"/>
      <c r="FN311" s="291"/>
      <c r="FO311" s="291"/>
      <c r="FP311" s="291"/>
      <c r="FQ311" s="291"/>
      <c r="FR311" s="291"/>
      <c r="FS311" s="291"/>
      <c r="FT311" s="291"/>
      <c r="FU311" s="291"/>
      <c r="FV311" s="291"/>
      <c r="FW311" s="291"/>
      <c r="FX311" s="291"/>
      <c r="FY311" s="291"/>
      <c r="FZ311" s="291"/>
      <c r="GA311" s="291"/>
      <c r="GB311" s="291"/>
      <c r="GC311" s="291"/>
      <c r="GD311" s="291"/>
      <c r="GE311" s="291"/>
      <c r="GF311" s="291"/>
      <c r="GG311" s="291"/>
      <c r="GH311" s="291"/>
      <c r="GI311" s="291"/>
      <c r="GJ311" s="291"/>
      <c r="GK311" s="291"/>
      <c r="GL311" s="291"/>
      <c r="GM311" s="291"/>
      <c r="GN311" s="291"/>
      <c r="GO311" s="291"/>
      <c r="GP311" s="291"/>
      <c r="GQ311" s="291"/>
      <c r="GR311" s="291"/>
      <c r="GS311" s="291"/>
      <c r="GT311" s="291"/>
      <c r="GU311" s="291"/>
      <c r="GV311" s="291"/>
      <c r="GW311" s="291"/>
      <c r="GX311" s="291"/>
      <c r="GY311" s="291"/>
      <c r="GZ311" s="291"/>
      <c r="HA311" s="291"/>
      <c r="HB311" s="291"/>
      <c r="HC311" s="291"/>
      <c r="HD311" s="291"/>
      <c r="HE311" s="291"/>
      <c r="HF311" s="291"/>
      <c r="HG311" s="291"/>
      <c r="HH311" s="291"/>
      <c r="HI311" s="291"/>
      <c r="HJ311" s="291"/>
      <c r="HK311" s="291"/>
      <c r="HL311" s="291"/>
      <c r="HM311" s="291"/>
      <c r="HN311" s="291"/>
      <c r="HO311" s="291"/>
      <c r="HP311" s="291"/>
      <c r="HQ311" s="291"/>
    </row>
    <row r="312" ht="12.0" customHeight="1">
      <c r="A312" s="281"/>
      <c r="B312" s="292"/>
      <c r="C312" s="283"/>
      <c r="D312" s="284"/>
      <c r="E312" s="285"/>
      <c r="F312" s="286"/>
      <c r="G312" s="287"/>
      <c r="H312" s="288"/>
      <c r="I312" s="283"/>
      <c r="J312" s="289"/>
      <c r="K312" s="289"/>
      <c r="L312" s="289"/>
      <c r="M312" s="289"/>
      <c r="N312" s="289"/>
      <c r="O312" s="289"/>
      <c r="P312" s="52"/>
      <c r="Q312" s="52"/>
      <c r="R312" s="52"/>
      <c r="S312" s="202"/>
      <c r="T312" s="202"/>
      <c r="U312" s="202"/>
      <c r="V312" s="292"/>
      <c r="W312" s="202"/>
      <c r="X312" s="202"/>
      <c r="Y312" s="202"/>
      <c r="Z312" s="291"/>
      <c r="AA312" s="202"/>
      <c r="AB312" s="202"/>
      <c r="AC312" s="202"/>
      <c r="AD312" s="291"/>
      <c r="AE312" s="202"/>
      <c r="AF312" s="202"/>
      <c r="AG312" s="202"/>
      <c r="AH312" s="291"/>
      <c r="AI312" s="202"/>
      <c r="AJ312" s="202"/>
      <c r="AK312" s="202"/>
      <c r="AL312" s="291"/>
      <c r="AM312" s="202"/>
      <c r="AN312" s="202"/>
      <c r="AO312" s="202"/>
      <c r="AP312" s="291"/>
      <c r="AQ312" s="202"/>
      <c r="AR312" s="202"/>
      <c r="AS312" s="202"/>
      <c r="AT312" s="291"/>
      <c r="AU312" s="202"/>
      <c r="AV312" s="202"/>
      <c r="AW312" s="202"/>
      <c r="AX312" s="291"/>
      <c r="AY312" s="202"/>
      <c r="AZ312" s="202"/>
      <c r="BA312" s="202"/>
      <c r="BB312" s="291"/>
      <c r="BC312" s="202"/>
      <c r="BD312" s="202"/>
      <c r="BE312" s="202"/>
      <c r="BF312" s="291"/>
      <c r="BG312" s="202"/>
      <c r="BH312" s="202"/>
      <c r="BI312" s="202"/>
      <c r="BJ312" s="291"/>
      <c r="BK312" s="291"/>
      <c r="BL312" s="291"/>
      <c r="BM312" s="291"/>
      <c r="BN312" s="291"/>
      <c r="BO312" s="291"/>
      <c r="BP312" s="291"/>
      <c r="BQ312" s="291"/>
      <c r="BR312" s="291"/>
      <c r="BS312" s="291"/>
      <c r="BT312" s="291"/>
      <c r="BU312" s="291"/>
      <c r="BV312" s="291"/>
      <c r="BW312" s="291"/>
      <c r="BX312" s="291"/>
      <c r="BY312" s="291"/>
      <c r="BZ312" s="291"/>
      <c r="CA312" s="291"/>
      <c r="CB312" s="291"/>
      <c r="CC312" s="291"/>
      <c r="CD312" s="291"/>
      <c r="CE312" s="291"/>
      <c r="CF312" s="291"/>
      <c r="CG312" s="291"/>
      <c r="CH312" s="291"/>
      <c r="CI312" s="291"/>
      <c r="CJ312" s="291"/>
      <c r="CK312" s="291"/>
      <c r="CL312" s="291"/>
      <c r="CM312" s="291"/>
      <c r="CN312" s="291"/>
      <c r="CO312" s="291"/>
      <c r="CP312" s="291"/>
      <c r="CQ312" s="291"/>
      <c r="CR312" s="291"/>
      <c r="CS312" s="291"/>
      <c r="CT312" s="291"/>
      <c r="CU312" s="291"/>
      <c r="CV312" s="291"/>
      <c r="CW312" s="291"/>
      <c r="CX312" s="291"/>
      <c r="CY312" s="291"/>
      <c r="CZ312" s="291"/>
      <c r="DA312" s="291"/>
      <c r="DB312" s="291"/>
      <c r="DC312" s="291"/>
      <c r="DD312" s="291"/>
      <c r="DE312" s="291"/>
      <c r="DF312" s="291"/>
      <c r="DG312" s="291"/>
      <c r="DH312" s="291"/>
      <c r="DI312" s="291"/>
      <c r="DJ312" s="291"/>
      <c r="DK312" s="291"/>
      <c r="DL312" s="291"/>
      <c r="DM312" s="291"/>
      <c r="DN312" s="291"/>
      <c r="DO312" s="291"/>
      <c r="DP312" s="291"/>
      <c r="DQ312" s="291"/>
      <c r="DR312" s="291"/>
      <c r="DS312" s="291"/>
      <c r="DT312" s="291"/>
      <c r="DU312" s="291"/>
      <c r="DV312" s="291"/>
      <c r="DW312" s="291"/>
      <c r="DX312" s="291"/>
      <c r="DY312" s="291"/>
      <c r="DZ312" s="291"/>
      <c r="EA312" s="291"/>
      <c r="EB312" s="291"/>
      <c r="EC312" s="291"/>
      <c r="ED312" s="291"/>
      <c r="EE312" s="291"/>
      <c r="EF312" s="291"/>
      <c r="EG312" s="291"/>
      <c r="EH312" s="291"/>
      <c r="EI312" s="291"/>
      <c r="EJ312" s="291"/>
      <c r="EK312" s="291"/>
      <c r="EL312" s="291"/>
      <c r="EM312" s="291"/>
      <c r="EN312" s="291"/>
      <c r="EO312" s="291"/>
      <c r="EP312" s="291"/>
      <c r="EQ312" s="291"/>
      <c r="ER312" s="291"/>
      <c r="ES312" s="291"/>
      <c r="ET312" s="291"/>
      <c r="EU312" s="291"/>
      <c r="EV312" s="291"/>
      <c r="EW312" s="291"/>
      <c r="EX312" s="291"/>
      <c r="EY312" s="291"/>
      <c r="EZ312" s="291"/>
      <c r="FA312" s="291"/>
      <c r="FB312" s="291"/>
      <c r="FC312" s="291"/>
      <c r="FD312" s="291"/>
      <c r="FE312" s="291"/>
      <c r="FF312" s="291"/>
      <c r="FG312" s="291"/>
      <c r="FH312" s="291"/>
      <c r="FI312" s="291"/>
      <c r="FJ312" s="291"/>
      <c r="FK312" s="291"/>
      <c r="FL312" s="291"/>
      <c r="FM312" s="291"/>
      <c r="FN312" s="291"/>
      <c r="FO312" s="291"/>
      <c r="FP312" s="291"/>
      <c r="FQ312" s="291"/>
      <c r="FR312" s="291"/>
      <c r="FS312" s="291"/>
      <c r="FT312" s="291"/>
      <c r="FU312" s="291"/>
      <c r="FV312" s="291"/>
      <c r="FW312" s="291"/>
      <c r="FX312" s="291"/>
      <c r="FY312" s="291"/>
      <c r="FZ312" s="291"/>
      <c r="GA312" s="291"/>
      <c r="GB312" s="291"/>
      <c r="GC312" s="291"/>
      <c r="GD312" s="291"/>
      <c r="GE312" s="291"/>
      <c r="GF312" s="291"/>
      <c r="GG312" s="291"/>
      <c r="GH312" s="291"/>
      <c r="GI312" s="291"/>
      <c r="GJ312" s="291"/>
      <c r="GK312" s="291"/>
      <c r="GL312" s="291"/>
      <c r="GM312" s="291"/>
      <c r="GN312" s="291"/>
      <c r="GO312" s="291"/>
      <c r="GP312" s="291"/>
      <c r="GQ312" s="291"/>
      <c r="GR312" s="291"/>
      <c r="GS312" s="291"/>
      <c r="GT312" s="291"/>
      <c r="GU312" s="291"/>
      <c r="GV312" s="291"/>
      <c r="GW312" s="291"/>
      <c r="GX312" s="291"/>
      <c r="GY312" s="291"/>
      <c r="GZ312" s="291"/>
      <c r="HA312" s="291"/>
      <c r="HB312" s="291"/>
      <c r="HC312" s="291"/>
      <c r="HD312" s="291"/>
      <c r="HE312" s="291"/>
      <c r="HF312" s="291"/>
      <c r="HG312" s="291"/>
      <c r="HH312" s="291"/>
      <c r="HI312" s="291"/>
      <c r="HJ312" s="291"/>
      <c r="HK312" s="291"/>
      <c r="HL312" s="291"/>
      <c r="HM312" s="291"/>
      <c r="HN312" s="291"/>
      <c r="HO312" s="291"/>
      <c r="HP312" s="291"/>
      <c r="HQ312" s="291"/>
    </row>
    <row r="313" ht="12.0" customHeight="1">
      <c r="A313" s="281"/>
      <c r="B313" s="292"/>
      <c r="C313" s="283"/>
      <c r="D313" s="284"/>
      <c r="E313" s="285"/>
      <c r="F313" s="286"/>
      <c r="G313" s="287"/>
      <c r="H313" s="288"/>
      <c r="I313" s="283"/>
      <c r="J313" s="289"/>
      <c r="K313" s="289"/>
      <c r="L313" s="289"/>
      <c r="M313" s="289"/>
      <c r="N313" s="289"/>
      <c r="O313" s="289"/>
      <c r="P313" s="52"/>
      <c r="Q313" s="52"/>
      <c r="R313" s="52"/>
      <c r="S313" s="202"/>
      <c r="T313" s="202"/>
      <c r="U313" s="202"/>
      <c r="V313" s="292"/>
      <c r="W313" s="202"/>
      <c r="X313" s="202"/>
      <c r="Y313" s="202"/>
      <c r="Z313" s="291"/>
      <c r="AA313" s="202"/>
      <c r="AB313" s="202"/>
      <c r="AC313" s="202"/>
      <c r="AD313" s="291"/>
      <c r="AE313" s="202"/>
      <c r="AF313" s="202"/>
      <c r="AG313" s="202"/>
      <c r="AH313" s="291"/>
      <c r="AI313" s="202"/>
      <c r="AJ313" s="202"/>
      <c r="AK313" s="202"/>
      <c r="AL313" s="291"/>
      <c r="AM313" s="202"/>
      <c r="AN313" s="202"/>
      <c r="AO313" s="202"/>
      <c r="AP313" s="291"/>
      <c r="AQ313" s="202"/>
      <c r="AR313" s="202"/>
      <c r="AS313" s="202"/>
      <c r="AT313" s="291"/>
      <c r="AU313" s="202"/>
      <c r="AV313" s="202"/>
      <c r="AW313" s="202"/>
      <c r="AX313" s="291"/>
      <c r="AY313" s="202"/>
      <c r="AZ313" s="202"/>
      <c r="BA313" s="202"/>
      <c r="BB313" s="291"/>
      <c r="BC313" s="202"/>
      <c r="BD313" s="202"/>
      <c r="BE313" s="202"/>
      <c r="BF313" s="291"/>
      <c r="BG313" s="202"/>
      <c r="BH313" s="202"/>
      <c r="BI313" s="202"/>
      <c r="BJ313" s="291"/>
      <c r="BK313" s="291"/>
      <c r="BL313" s="291"/>
      <c r="BM313" s="291"/>
      <c r="BN313" s="291"/>
      <c r="BO313" s="291"/>
      <c r="BP313" s="291"/>
      <c r="BQ313" s="291"/>
      <c r="BR313" s="291"/>
      <c r="BS313" s="291"/>
      <c r="BT313" s="291"/>
      <c r="BU313" s="291"/>
      <c r="BV313" s="291"/>
      <c r="BW313" s="291"/>
      <c r="BX313" s="291"/>
      <c r="BY313" s="291"/>
      <c r="BZ313" s="291"/>
      <c r="CA313" s="291"/>
      <c r="CB313" s="291"/>
      <c r="CC313" s="291"/>
      <c r="CD313" s="291"/>
      <c r="CE313" s="291"/>
      <c r="CF313" s="291"/>
      <c r="CG313" s="291"/>
      <c r="CH313" s="291"/>
      <c r="CI313" s="291"/>
      <c r="CJ313" s="291"/>
      <c r="CK313" s="291"/>
      <c r="CL313" s="291"/>
      <c r="CM313" s="291"/>
      <c r="CN313" s="291"/>
      <c r="CO313" s="291"/>
      <c r="CP313" s="291"/>
      <c r="CQ313" s="291"/>
      <c r="CR313" s="291"/>
      <c r="CS313" s="291"/>
      <c r="CT313" s="291"/>
      <c r="CU313" s="291"/>
      <c r="CV313" s="291"/>
      <c r="CW313" s="291"/>
      <c r="CX313" s="291"/>
      <c r="CY313" s="291"/>
      <c r="CZ313" s="291"/>
      <c r="DA313" s="291"/>
      <c r="DB313" s="291"/>
      <c r="DC313" s="291"/>
      <c r="DD313" s="291"/>
      <c r="DE313" s="291"/>
      <c r="DF313" s="291"/>
      <c r="DG313" s="291"/>
      <c r="DH313" s="291"/>
      <c r="DI313" s="291"/>
      <c r="DJ313" s="291"/>
      <c r="DK313" s="291"/>
      <c r="DL313" s="291"/>
      <c r="DM313" s="291"/>
      <c r="DN313" s="291"/>
      <c r="DO313" s="291"/>
      <c r="DP313" s="291"/>
      <c r="DQ313" s="291"/>
      <c r="DR313" s="291"/>
      <c r="DS313" s="291"/>
      <c r="DT313" s="291"/>
      <c r="DU313" s="291"/>
      <c r="DV313" s="291"/>
      <c r="DW313" s="291"/>
      <c r="DX313" s="291"/>
      <c r="DY313" s="291"/>
      <c r="DZ313" s="291"/>
      <c r="EA313" s="291"/>
      <c r="EB313" s="291"/>
      <c r="EC313" s="291"/>
      <c r="ED313" s="291"/>
      <c r="EE313" s="291"/>
      <c r="EF313" s="291"/>
      <c r="EG313" s="291"/>
      <c r="EH313" s="291"/>
      <c r="EI313" s="291"/>
      <c r="EJ313" s="291"/>
      <c r="EK313" s="291"/>
      <c r="EL313" s="291"/>
      <c r="EM313" s="291"/>
      <c r="EN313" s="291"/>
      <c r="EO313" s="291"/>
      <c r="EP313" s="291"/>
      <c r="EQ313" s="291"/>
      <c r="ER313" s="291"/>
      <c r="ES313" s="291"/>
      <c r="ET313" s="291"/>
      <c r="EU313" s="291"/>
      <c r="EV313" s="291"/>
      <c r="EW313" s="291"/>
      <c r="EX313" s="291"/>
      <c r="EY313" s="291"/>
      <c r="EZ313" s="291"/>
      <c r="FA313" s="291"/>
      <c r="FB313" s="291"/>
      <c r="FC313" s="291"/>
      <c r="FD313" s="291"/>
      <c r="FE313" s="291"/>
      <c r="FF313" s="291"/>
      <c r="FG313" s="291"/>
      <c r="FH313" s="291"/>
      <c r="FI313" s="291"/>
      <c r="FJ313" s="291"/>
      <c r="FK313" s="291"/>
      <c r="FL313" s="291"/>
      <c r="FM313" s="291"/>
      <c r="FN313" s="291"/>
      <c r="FO313" s="291"/>
      <c r="FP313" s="291"/>
      <c r="FQ313" s="291"/>
      <c r="FR313" s="291"/>
      <c r="FS313" s="291"/>
      <c r="FT313" s="291"/>
      <c r="FU313" s="291"/>
      <c r="FV313" s="291"/>
      <c r="FW313" s="291"/>
      <c r="FX313" s="291"/>
      <c r="FY313" s="291"/>
      <c r="FZ313" s="291"/>
      <c r="GA313" s="291"/>
      <c r="GB313" s="291"/>
      <c r="GC313" s="291"/>
      <c r="GD313" s="291"/>
      <c r="GE313" s="291"/>
      <c r="GF313" s="291"/>
      <c r="GG313" s="291"/>
      <c r="GH313" s="291"/>
      <c r="GI313" s="291"/>
      <c r="GJ313" s="291"/>
      <c r="GK313" s="291"/>
      <c r="GL313" s="291"/>
      <c r="GM313" s="291"/>
      <c r="GN313" s="291"/>
      <c r="GO313" s="291"/>
      <c r="GP313" s="291"/>
      <c r="GQ313" s="291"/>
      <c r="GR313" s="291"/>
      <c r="GS313" s="291"/>
      <c r="GT313" s="291"/>
      <c r="GU313" s="291"/>
      <c r="GV313" s="291"/>
      <c r="GW313" s="291"/>
      <c r="GX313" s="291"/>
      <c r="GY313" s="291"/>
      <c r="GZ313" s="291"/>
      <c r="HA313" s="291"/>
      <c r="HB313" s="291"/>
      <c r="HC313" s="291"/>
      <c r="HD313" s="291"/>
      <c r="HE313" s="291"/>
      <c r="HF313" s="291"/>
      <c r="HG313" s="291"/>
      <c r="HH313" s="291"/>
      <c r="HI313" s="291"/>
      <c r="HJ313" s="291"/>
      <c r="HK313" s="291"/>
      <c r="HL313" s="291"/>
      <c r="HM313" s="291"/>
      <c r="HN313" s="291"/>
      <c r="HO313" s="291"/>
      <c r="HP313" s="291"/>
      <c r="HQ313" s="291"/>
    </row>
    <row r="314" ht="12.0" customHeight="1">
      <c r="A314" s="281"/>
      <c r="B314" s="292"/>
      <c r="C314" s="283"/>
      <c r="D314" s="284"/>
      <c r="E314" s="285"/>
      <c r="F314" s="286"/>
      <c r="G314" s="287"/>
      <c r="H314" s="288"/>
      <c r="I314" s="283"/>
      <c r="J314" s="289"/>
      <c r="K314" s="289"/>
      <c r="L314" s="289"/>
      <c r="M314" s="289"/>
      <c r="N314" s="289"/>
      <c r="O314" s="289"/>
      <c r="P314" s="52"/>
      <c r="Q314" s="52"/>
      <c r="R314" s="52"/>
      <c r="S314" s="202"/>
      <c r="T314" s="202"/>
      <c r="U314" s="202"/>
      <c r="V314" s="292"/>
      <c r="W314" s="202"/>
      <c r="X314" s="202"/>
      <c r="Y314" s="202"/>
      <c r="Z314" s="291"/>
      <c r="AA314" s="202"/>
      <c r="AB314" s="202"/>
      <c r="AC314" s="202"/>
      <c r="AD314" s="291"/>
      <c r="AE314" s="202"/>
      <c r="AF314" s="202"/>
      <c r="AG314" s="202"/>
      <c r="AH314" s="291"/>
      <c r="AI314" s="202"/>
      <c r="AJ314" s="202"/>
      <c r="AK314" s="202"/>
      <c r="AL314" s="291"/>
      <c r="AM314" s="202"/>
      <c r="AN314" s="202"/>
      <c r="AO314" s="202"/>
      <c r="AP314" s="291"/>
      <c r="AQ314" s="202"/>
      <c r="AR314" s="202"/>
      <c r="AS314" s="202"/>
      <c r="AT314" s="291"/>
      <c r="AU314" s="202"/>
      <c r="AV314" s="202"/>
      <c r="AW314" s="202"/>
      <c r="AX314" s="291"/>
      <c r="AY314" s="202"/>
      <c r="AZ314" s="202"/>
      <c r="BA314" s="202"/>
      <c r="BB314" s="291"/>
      <c r="BC314" s="202"/>
      <c r="BD314" s="202"/>
      <c r="BE314" s="202"/>
      <c r="BF314" s="291"/>
      <c r="BG314" s="202"/>
      <c r="BH314" s="202"/>
      <c r="BI314" s="202"/>
      <c r="BJ314" s="291"/>
      <c r="BK314" s="291"/>
      <c r="BL314" s="291"/>
      <c r="BM314" s="291"/>
      <c r="BN314" s="291"/>
      <c r="BO314" s="291"/>
      <c r="BP314" s="291"/>
      <c r="BQ314" s="291"/>
      <c r="BR314" s="291"/>
      <c r="BS314" s="291"/>
      <c r="BT314" s="291"/>
      <c r="BU314" s="291"/>
      <c r="BV314" s="291"/>
      <c r="BW314" s="291"/>
      <c r="BX314" s="291"/>
      <c r="BY314" s="291"/>
      <c r="BZ314" s="291"/>
      <c r="CA314" s="291"/>
      <c r="CB314" s="291"/>
      <c r="CC314" s="291"/>
      <c r="CD314" s="291"/>
      <c r="CE314" s="291"/>
      <c r="CF314" s="291"/>
      <c r="CG314" s="291"/>
      <c r="CH314" s="291"/>
      <c r="CI314" s="291"/>
      <c r="CJ314" s="291"/>
      <c r="CK314" s="291"/>
      <c r="CL314" s="291"/>
      <c r="CM314" s="291"/>
      <c r="CN314" s="291"/>
      <c r="CO314" s="291"/>
      <c r="CP314" s="291"/>
      <c r="CQ314" s="291"/>
      <c r="CR314" s="291"/>
      <c r="CS314" s="291"/>
      <c r="CT314" s="291"/>
      <c r="CU314" s="291"/>
      <c r="CV314" s="291"/>
      <c r="CW314" s="291"/>
      <c r="CX314" s="291"/>
      <c r="CY314" s="291"/>
      <c r="CZ314" s="291"/>
      <c r="DA314" s="291"/>
      <c r="DB314" s="291"/>
      <c r="DC314" s="291"/>
      <c r="DD314" s="291"/>
      <c r="DE314" s="291"/>
      <c r="DF314" s="291"/>
      <c r="DG314" s="291"/>
      <c r="DH314" s="291"/>
      <c r="DI314" s="291"/>
      <c r="DJ314" s="291"/>
      <c r="DK314" s="291"/>
      <c r="DL314" s="291"/>
      <c r="DM314" s="291"/>
      <c r="DN314" s="291"/>
      <c r="DO314" s="291"/>
      <c r="DP314" s="291"/>
      <c r="DQ314" s="291"/>
      <c r="DR314" s="291"/>
      <c r="DS314" s="291"/>
      <c r="DT314" s="291"/>
      <c r="DU314" s="291"/>
      <c r="DV314" s="291"/>
      <c r="DW314" s="291"/>
      <c r="DX314" s="291"/>
      <c r="DY314" s="291"/>
      <c r="DZ314" s="291"/>
      <c r="EA314" s="291"/>
      <c r="EB314" s="291"/>
      <c r="EC314" s="291"/>
      <c r="ED314" s="291"/>
      <c r="EE314" s="291"/>
      <c r="EF314" s="291"/>
      <c r="EG314" s="291"/>
      <c r="EH314" s="291"/>
      <c r="EI314" s="291"/>
      <c r="EJ314" s="291"/>
      <c r="EK314" s="291"/>
      <c r="EL314" s="291"/>
      <c r="EM314" s="291"/>
      <c r="EN314" s="291"/>
      <c r="EO314" s="291"/>
      <c r="EP314" s="291"/>
      <c r="EQ314" s="291"/>
      <c r="ER314" s="291"/>
      <c r="ES314" s="291"/>
      <c r="ET314" s="291"/>
      <c r="EU314" s="291"/>
      <c r="EV314" s="291"/>
      <c r="EW314" s="291"/>
      <c r="EX314" s="291"/>
      <c r="EY314" s="291"/>
      <c r="EZ314" s="291"/>
      <c r="FA314" s="291"/>
      <c r="FB314" s="291"/>
      <c r="FC314" s="291"/>
      <c r="FD314" s="291"/>
      <c r="FE314" s="291"/>
      <c r="FF314" s="291"/>
      <c r="FG314" s="291"/>
      <c r="FH314" s="291"/>
      <c r="FI314" s="291"/>
      <c r="FJ314" s="291"/>
      <c r="FK314" s="291"/>
      <c r="FL314" s="291"/>
      <c r="FM314" s="291"/>
      <c r="FN314" s="291"/>
      <c r="FO314" s="291"/>
      <c r="FP314" s="291"/>
      <c r="FQ314" s="291"/>
      <c r="FR314" s="291"/>
      <c r="FS314" s="291"/>
      <c r="FT314" s="291"/>
      <c r="FU314" s="291"/>
      <c r="FV314" s="291"/>
      <c r="FW314" s="291"/>
      <c r="FX314" s="291"/>
      <c r="FY314" s="291"/>
      <c r="FZ314" s="291"/>
      <c r="GA314" s="291"/>
      <c r="GB314" s="291"/>
      <c r="GC314" s="291"/>
      <c r="GD314" s="291"/>
      <c r="GE314" s="291"/>
      <c r="GF314" s="291"/>
      <c r="GG314" s="291"/>
      <c r="GH314" s="291"/>
      <c r="GI314" s="291"/>
      <c r="GJ314" s="291"/>
      <c r="GK314" s="291"/>
      <c r="GL314" s="291"/>
      <c r="GM314" s="291"/>
      <c r="GN314" s="291"/>
      <c r="GO314" s="291"/>
      <c r="GP314" s="291"/>
      <c r="GQ314" s="291"/>
      <c r="GR314" s="291"/>
      <c r="GS314" s="291"/>
      <c r="GT314" s="291"/>
      <c r="GU314" s="291"/>
      <c r="GV314" s="291"/>
      <c r="GW314" s="291"/>
      <c r="GX314" s="291"/>
      <c r="GY314" s="291"/>
      <c r="GZ314" s="291"/>
      <c r="HA314" s="291"/>
      <c r="HB314" s="291"/>
      <c r="HC314" s="291"/>
      <c r="HD314" s="291"/>
      <c r="HE314" s="291"/>
      <c r="HF314" s="291"/>
      <c r="HG314" s="291"/>
      <c r="HH314" s="291"/>
      <c r="HI314" s="291"/>
      <c r="HJ314" s="291"/>
      <c r="HK314" s="291"/>
      <c r="HL314" s="291"/>
      <c r="HM314" s="291"/>
      <c r="HN314" s="291"/>
      <c r="HO314" s="291"/>
      <c r="HP314" s="291"/>
      <c r="HQ314" s="291"/>
    </row>
    <row r="315" ht="12.0" customHeight="1">
      <c r="A315" s="281"/>
      <c r="B315" s="292"/>
      <c r="C315" s="283"/>
      <c r="D315" s="284"/>
      <c r="E315" s="285"/>
      <c r="F315" s="286"/>
      <c r="G315" s="287"/>
      <c r="H315" s="288"/>
      <c r="I315" s="283"/>
      <c r="J315" s="289"/>
      <c r="K315" s="289"/>
      <c r="L315" s="289"/>
      <c r="M315" s="289"/>
      <c r="N315" s="289"/>
      <c r="O315" s="289"/>
      <c r="P315" s="52"/>
      <c r="Q315" s="52"/>
      <c r="R315" s="52"/>
      <c r="S315" s="202"/>
      <c r="T315" s="202"/>
      <c r="U315" s="202"/>
      <c r="V315" s="292"/>
      <c r="W315" s="202"/>
      <c r="X315" s="202"/>
      <c r="Y315" s="202"/>
      <c r="Z315" s="291"/>
      <c r="AA315" s="202"/>
      <c r="AB315" s="202"/>
      <c r="AC315" s="202"/>
      <c r="AD315" s="291"/>
      <c r="AE315" s="202"/>
      <c r="AF315" s="202"/>
      <c r="AG315" s="202"/>
      <c r="AH315" s="291"/>
      <c r="AI315" s="202"/>
      <c r="AJ315" s="202"/>
      <c r="AK315" s="202"/>
      <c r="AL315" s="291"/>
      <c r="AM315" s="202"/>
      <c r="AN315" s="202"/>
      <c r="AO315" s="202"/>
      <c r="AP315" s="291"/>
      <c r="AQ315" s="202"/>
      <c r="AR315" s="202"/>
      <c r="AS315" s="202"/>
      <c r="AT315" s="291"/>
      <c r="AU315" s="202"/>
      <c r="AV315" s="202"/>
      <c r="AW315" s="202"/>
      <c r="AX315" s="291"/>
      <c r="AY315" s="202"/>
      <c r="AZ315" s="202"/>
      <c r="BA315" s="202"/>
      <c r="BB315" s="291"/>
      <c r="BC315" s="202"/>
      <c r="BD315" s="202"/>
      <c r="BE315" s="202"/>
      <c r="BF315" s="291"/>
      <c r="BG315" s="202"/>
      <c r="BH315" s="202"/>
      <c r="BI315" s="202"/>
      <c r="BJ315" s="291"/>
      <c r="BK315" s="291"/>
      <c r="BL315" s="291"/>
      <c r="BM315" s="291"/>
      <c r="BN315" s="291"/>
      <c r="BO315" s="291"/>
      <c r="BP315" s="291"/>
      <c r="BQ315" s="291"/>
      <c r="BR315" s="291"/>
      <c r="BS315" s="291"/>
      <c r="BT315" s="291"/>
      <c r="BU315" s="291"/>
      <c r="BV315" s="291"/>
      <c r="BW315" s="291"/>
      <c r="BX315" s="291"/>
      <c r="BY315" s="291"/>
      <c r="BZ315" s="291"/>
      <c r="CA315" s="291"/>
      <c r="CB315" s="291"/>
      <c r="CC315" s="291"/>
      <c r="CD315" s="291"/>
      <c r="CE315" s="291"/>
      <c r="CF315" s="291"/>
      <c r="CG315" s="291"/>
      <c r="CH315" s="291"/>
      <c r="CI315" s="291"/>
      <c r="CJ315" s="291"/>
      <c r="CK315" s="291"/>
      <c r="CL315" s="291"/>
      <c r="CM315" s="291"/>
      <c r="CN315" s="291"/>
      <c r="CO315" s="291"/>
      <c r="CP315" s="291"/>
      <c r="CQ315" s="291"/>
      <c r="CR315" s="291"/>
      <c r="CS315" s="291"/>
      <c r="CT315" s="291"/>
      <c r="CU315" s="291"/>
      <c r="CV315" s="291"/>
      <c r="CW315" s="291"/>
      <c r="CX315" s="291"/>
      <c r="CY315" s="291"/>
      <c r="CZ315" s="291"/>
      <c r="DA315" s="291"/>
      <c r="DB315" s="291"/>
      <c r="DC315" s="291"/>
      <c r="DD315" s="291"/>
      <c r="DE315" s="291"/>
      <c r="DF315" s="291"/>
      <c r="DG315" s="291"/>
      <c r="DH315" s="291"/>
      <c r="DI315" s="291"/>
      <c r="DJ315" s="291"/>
      <c r="DK315" s="291"/>
      <c r="DL315" s="291"/>
      <c r="DM315" s="291"/>
      <c r="DN315" s="291"/>
      <c r="DO315" s="291"/>
      <c r="DP315" s="291"/>
      <c r="DQ315" s="291"/>
      <c r="DR315" s="291"/>
      <c r="DS315" s="291"/>
      <c r="DT315" s="291"/>
      <c r="DU315" s="291"/>
      <c r="DV315" s="291"/>
      <c r="DW315" s="291"/>
      <c r="DX315" s="291"/>
      <c r="DY315" s="291"/>
      <c r="DZ315" s="291"/>
      <c r="EA315" s="291"/>
      <c r="EB315" s="291"/>
      <c r="EC315" s="291"/>
      <c r="ED315" s="291"/>
      <c r="EE315" s="291"/>
      <c r="EF315" s="291"/>
      <c r="EG315" s="291"/>
      <c r="EH315" s="291"/>
      <c r="EI315" s="291"/>
      <c r="EJ315" s="291"/>
      <c r="EK315" s="291"/>
      <c r="EL315" s="291"/>
      <c r="EM315" s="291"/>
      <c r="EN315" s="291"/>
      <c r="EO315" s="291"/>
      <c r="EP315" s="291"/>
      <c r="EQ315" s="291"/>
      <c r="ER315" s="291"/>
      <c r="ES315" s="291"/>
      <c r="ET315" s="291"/>
      <c r="EU315" s="291"/>
      <c r="EV315" s="291"/>
      <c r="EW315" s="291"/>
      <c r="EX315" s="291"/>
      <c r="EY315" s="291"/>
      <c r="EZ315" s="291"/>
      <c r="FA315" s="291"/>
      <c r="FB315" s="291"/>
      <c r="FC315" s="291"/>
      <c r="FD315" s="291"/>
      <c r="FE315" s="291"/>
      <c r="FF315" s="291"/>
      <c r="FG315" s="291"/>
      <c r="FH315" s="291"/>
      <c r="FI315" s="291"/>
      <c r="FJ315" s="291"/>
      <c r="FK315" s="291"/>
      <c r="FL315" s="291"/>
      <c r="FM315" s="291"/>
      <c r="FN315" s="291"/>
      <c r="FO315" s="291"/>
      <c r="FP315" s="291"/>
      <c r="FQ315" s="291"/>
      <c r="FR315" s="291"/>
      <c r="FS315" s="291"/>
      <c r="FT315" s="291"/>
      <c r="FU315" s="291"/>
      <c r="FV315" s="291"/>
      <c r="FW315" s="291"/>
      <c r="FX315" s="291"/>
      <c r="FY315" s="291"/>
      <c r="FZ315" s="291"/>
      <c r="GA315" s="291"/>
      <c r="GB315" s="291"/>
      <c r="GC315" s="291"/>
      <c r="GD315" s="291"/>
      <c r="GE315" s="291"/>
      <c r="GF315" s="291"/>
      <c r="GG315" s="291"/>
      <c r="GH315" s="291"/>
      <c r="GI315" s="291"/>
      <c r="GJ315" s="291"/>
      <c r="GK315" s="291"/>
      <c r="GL315" s="291"/>
      <c r="GM315" s="291"/>
      <c r="GN315" s="291"/>
      <c r="GO315" s="291"/>
      <c r="GP315" s="291"/>
      <c r="GQ315" s="291"/>
      <c r="GR315" s="291"/>
      <c r="GS315" s="291"/>
      <c r="GT315" s="291"/>
      <c r="GU315" s="291"/>
      <c r="GV315" s="291"/>
      <c r="GW315" s="291"/>
      <c r="GX315" s="291"/>
      <c r="GY315" s="291"/>
      <c r="GZ315" s="291"/>
      <c r="HA315" s="291"/>
      <c r="HB315" s="291"/>
      <c r="HC315" s="291"/>
      <c r="HD315" s="291"/>
      <c r="HE315" s="291"/>
      <c r="HF315" s="291"/>
      <c r="HG315" s="291"/>
      <c r="HH315" s="291"/>
      <c r="HI315" s="291"/>
      <c r="HJ315" s="291"/>
      <c r="HK315" s="291"/>
      <c r="HL315" s="291"/>
      <c r="HM315" s="291"/>
      <c r="HN315" s="291"/>
      <c r="HO315" s="291"/>
      <c r="HP315" s="291"/>
      <c r="HQ315" s="291"/>
    </row>
    <row r="316" ht="12.0" customHeight="1">
      <c r="A316" s="281"/>
      <c r="B316" s="292"/>
      <c r="C316" s="283"/>
      <c r="D316" s="284"/>
      <c r="E316" s="285"/>
      <c r="F316" s="286"/>
      <c r="G316" s="287"/>
      <c r="H316" s="288"/>
      <c r="I316" s="283"/>
      <c r="J316" s="289"/>
      <c r="K316" s="289"/>
      <c r="L316" s="289"/>
      <c r="M316" s="289"/>
      <c r="N316" s="289"/>
      <c r="O316" s="289"/>
      <c r="P316" s="52"/>
      <c r="Q316" s="52"/>
      <c r="R316" s="52"/>
      <c r="S316" s="202"/>
      <c r="T316" s="202"/>
      <c r="U316" s="202"/>
      <c r="V316" s="292"/>
      <c r="W316" s="202"/>
      <c r="X316" s="202"/>
      <c r="Y316" s="202"/>
      <c r="Z316" s="291"/>
      <c r="AA316" s="202"/>
      <c r="AB316" s="202"/>
      <c r="AC316" s="202"/>
      <c r="AD316" s="291"/>
      <c r="AE316" s="202"/>
      <c r="AF316" s="202"/>
      <c r="AG316" s="202"/>
      <c r="AH316" s="291"/>
      <c r="AI316" s="202"/>
      <c r="AJ316" s="202"/>
      <c r="AK316" s="202"/>
      <c r="AL316" s="291"/>
      <c r="AM316" s="202"/>
      <c r="AN316" s="202"/>
      <c r="AO316" s="202"/>
      <c r="AP316" s="291"/>
      <c r="AQ316" s="202"/>
      <c r="AR316" s="202"/>
      <c r="AS316" s="202"/>
      <c r="AT316" s="291"/>
      <c r="AU316" s="202"/>
      <c r="AV316" s="202"/>
      <c r="AW316" s="202"/>
      <c r="AX316" s="291"/>
      <c r="AY316" s="202"/>
      <c r="AZ316" s="202"/>
      <c r="BA316" s="202"/>
      <c r="BB316" s="291"/>
      <c r="BC316" s="202"/>
      <c r="BD316" s="202"/>
      <c r="BE316" s="202"/>
      <c r="BF316" s="291"/>
      <c r="BG316" s="202"/>
      <c r="BH316" s="202"/>
      <c r="BI316" s="202"/>
      <c r="BJ316" s="291"/>
      <c r="BK316" s="291"/>
      <c r="BL316" s="291"/>
      <c r="BM316" s="291"/>
      <c r="BN316" s="291"/>
      <c r="BO316" s="291"/>
      <c r="BP316" s="291"/>
      <c r="BQ316" s="291"/>
      <c r="BR316" s="291"/>
      <c r="BS316" s="291"/>
      <c r="BT316" s="291"/>
      <c r="BU316" s="291"/>
      <c r="BV316" s="291"/>
      <c r="BW316" s="291"/>
      <c r="BX316" s="291"/>
      <c r="BY316" s="291"/>
      <c r="BZ316" s="291"/>
      <c r="CA316" s="291"/>
      <c r="CB316" s="291"/>
      <c r="CC316" s="291"/>
      <c r="CD316" s="291"/>
      <c r="CE316" s="291"/>
      <c r="CF316" s="291"/>
      <c r="CG316" s="291"/>
      <c r="CH316" s="291"/>
      <c r="CI316" s="291"/>
      <c r="CJ316" s="291"/>
      <c r="CK316" s="291"/>
      <c r="CL316" s="291"/>
      <c r="CM316" s="291"/>
      <c r="CN316" s="291"/>
      <c r="CO316" s="291"/>
      <c r="CP316" s="291"/>
      <c r="CQ316" s="291"/>
      <c r="CR316" s="291"/>
      <c r="CS316" s="291"/>
      <c r="CT316" s="291"/>
      <c r="CU316" s="291"/>
      <c r="CV316" s="291"/>
      <c r="CW316" s="291"/>
      <c r="CX316" s="291"/>
      <c r="CY316" s="291"/>
      <c r="CZ316" s="291"/>
      <c r="DA316" s="291"/>
      <c r="DB316" s="291"/>
      <c r="DC316" s="291"/>
      <c r="DD316" s="291"/>
      <c r="DE316" s="291"/>
      <c r="DF316" s="291"/>
      <c r="DG316" s="291"/>
      <c r="DH316" s="291"/>
      <c r="DI316" s="291"/>
      <c r="DJ316" s="291"/>
      <c r="DK316" s="291"/>
      <c r="DL316" s="291"/>
      <c r="DM316" s="291"/>
      <c r="DN316" s="291"/>
      <c r="DO316" s="291"/>
      <c r="DP316" s="291"/>
      <c r="DQ316" s="291"/>
      <c r="DR316" s="291"/>
      <c r="DS316" s="291"/>
      <c r="DT316" s="291"/>
      <c r="DU316" s="291"/>
      <c r="DV316" s="291"/>
      <c r="DW316" s="291"/>
      <c r="DX316" s="291"/>
      <c r="DY316" s="291"/>
      <c r="DZ316" s="291"/>
      <c r="EA316" s="291"/>
      <c r="EB316" s="291"/>
      <c r="EC316" s="291"/>
      <c r="ED316" s="291"/>
      <c r="EE316" s="291"/>
      <c r="EF316" s="291"/>
      <c r="EG316" s="291"/>
      <c r="EH316" s="291"/>
      <c r="EI316" s="291"/>
      <c r="EJ316" s="291"/>
      <c r="EK316" s="291"/>
      <c r="EL316" s="291"/>
      <c r="EM316" s="291"/>
      <c r="EN316" s="291"/>
      <c r="EO316" s="291"/>
      <c r="EP316" s="291"/>
      <c r="EQ316" s="291"/>
      <c r="ER316" s="291"/>
      <c r="ES316" s="291"/>
      <c r="ET316" s="291"/>
      <c r="EU316" s="291"/>
      <c r="EV316" s="291"/>
      <c r="EW316" s="291"/>
      <c r="EX316" s="291"/>
      <c r="EY316" s="291"/>
      <c r="EZ316" s="291"/>
      <c r="FA316" s="291"/>
      <c r="FB316" s="291"/>
      <c r="FC316" s="291"/>
      <c r="FD316" s="291"/>
      <c r="FE316" s="291"/>
      <c r="FF316" s="291"/>
      <c r="FG316" s="291"/>
      <c r="FH316" s="291"/>
      <c r="FI316" s="291"/>
      <c r="FJ316" s="291"/>
      <c r="FK316" s="291"/>
      <c r="FL316" s="291"/>
      <c r="FM316" s="291"/>
      <c r="FN316" s="291"/>
      <c r="FO316" s="291"/>
      <c r="FP316" s="291"/>
      <c r="FQ316" s="291"/>
      <c r="FR316" s="291"/>
      <c r="FS316" s="291"/>
      <c r="FT316" s="291"/>
      <c r="FU316" s="291"/>
      <c r="FV316" s="291"/>
      <c r="FW316" s="291"/>
      <c r="FX316" s="291"/>
      <c r="FY316" s="291"/>
      <c r="FZ316" s="291"/>
      <c r="GA316" s="291"/>
      <c r="GB316" s="291"/>
      <c r="GC316" s="291"/>
      <c r="GD316" s="291"/>
      <c r="GE316" s="291"/>
      <c r="GF316" s="291"/>
      <c r="GG316" s="291"/>
      <c r="GH316" s="291"/>
      <c r="GI316" s="291"/>
      <c r="GJ316" s="291"/>
      <c r="GK316" s="291"/>
      <c r="GL316" s="291"/>
      <c r="GM316" s="291"/>
      <c r="GN316" s="291"/>
      <c r="GO316" s="291"/>
      <c r="GP316" s="291"/>
      <c r="GQ316" s="291"/>
      <c r="GR316" s="291"/>
      <c r="GS316" s="291"/>
      <c r="GT316" s="291"/>
      <c r="GU316" s="291"/>
      <c r="GV316" s="291"/>
      <c r="GW316" s="291"/>
      <c r="GX316" s="291"/>
      <c r="GY316" s="291"/>
      <c r="GZ316" s="291"/>
      <c r="HA316" s="291"/>
      <c r="HB316" s="291"/>
      <c r="HC316" s="291"/>
      <c r="HD316" s="291"/>
      <c r="HE316" s="291"/>
      <c r="HF316" s="291"/>
      <c r="HG316" s="291"/>
      <c r="HH316" s="291"/>
      <c r="HI316" s="291"/>
      <c r="HJ316" s="291"/>
      <c r="HK316" s="291"/>
      <c r="HL316" s="291"/>
      <c r="HM316" s="291"/>
      <c r="HN316" s="291"/>
      <c r="HO316" s="291"/>
      <c r="HP316" s="291"/>
      <c r="HQ316" s="291"/>
    </row>
    <row r="317" ht="12.0" customHeight="1">
      <c r="A317" s="281"/>
      <c r="B317" s="292"/>
      <c r="C317" s="283"/>
      <c r="D317" s="284"/>
      <c r="E317" s="285"/>
      <c r="F317" s="286"/>
      <c r="G317" s="287"/>
      <c r="H317" s="288"/>
      <c r="I317" s="283"/>
      <c r="J317" s="289"/>
      <c r="K317" s="289"/>
      <c r="L317" s="289"/>
      <c r="M317" s="289"/>
      <c r="N317" s="289"/>
      <c r="O317" s="289"/>
      <c r="P317" s="52"/>
      <c r="Q317" s="52"/>
      <c r="R317" s="52"/>
      <c r="S317" s="202"/>
      <c r="T317" s="202"/>
      <c r="U317" s="202"/>
      <c r="V317" s="292"/>
      <c r="W317" s="202"/>
      <c r="X317" s="202"/>
      <c r="Y317" s="202"/>
      <c r="Z317" s="291"/>
      <c r="AA317" s="202"/>
      <c r="AB317" s="202"/>
      <c r="AC317" s="202"/>
      <c r="AD317" s="291"/>
      <c r="AE317" s="202"/>
      <c r="AF317" s="202"/>
      <c r="AG317" s="202"/>
      <c r="AH317" s="291"/>
      <c r="AI317" s="202"/>
      <c r="AJ317" s="202"/>
      <c r="AK317" s="202"/>
      <c r="AL317" s="291"/>
      <c r="AM317" s="202"/>
      <c r="AN317" s="202"/>
      <c r="AO317" s="202"/>
      <c r="AP317" s="291"/>
      <c r="AQ317" s="202"/>
      <c r="AR317" s="202"/>
      <c r="AS317" s="202"/>
      <c r="AT317" s="291"/>
      <c r="AU317" s="202"/>
      <c r="AV317" s="202"/>
      <c r="AW317" s="202"/>
      <c r="AX317" s="291"/>
      <c r="AY317" s="202"/>
      <c r="AZ317" s="202"/>
      <c r="BA317" s="202"/>
      <c r="BB317" s="291"/>
      <c r="BC317" s="202"/>
      <c r="BD317" s="202"/>
      <c r="BE317" s="202"/>
      <c r="BF317" s="291"/>
      <c r="BG317" s="202"/>
      <c r="BH317" s="202"/>
      <c r="BI317" s="202"/>
      <c r="BJ317" s="291"/>
      <c r="BK317" s="291"/>
      <c r="BL317" s="291"/>
      <c r="BM317" s="291"/>
      <c r="BN317" s="291"/>
      <c r="BO317" s="291"/>
      <c r="BP317" s="291"/>
      <c r="BQ317" s="291"/>
      <c r="BR317" s="291"/>
      <c r="BS317" s="291"/>
      <c r="BT317" s="291"/>
      <c r="BU317" s="291"/>
      <c r="BV317" s="291"/>
      <c r="BW317" s="291"/>
      <c r="BX317" s="291"/>
      <c r="BY317" s="291"/>
      <c r="BZ317" s="291"/>
      <c r="CA317" s="291"/>
      <c r="CB317" s="291"/>
      <c r="CC317" s="291"/>
      <c r="CD317" s="291"/>
      <c r="CE317" s="291"/>
      <c r="CF317" s="291"/>
      <c r="CG317" s="291"/>
      <c r="CH317" s="291"/>
      <c r="CI317" s="291"/>
      <c r="CJ317" s="291"/>
      <c r="CK317" s="291"/>
      <c r="CL317" s="291"/>
      <c r="CM317" s="291"/>
      <c r="CN317" s="291"/>
      <c r="CO317" s="291"/>
      <c r="CP317" s="291"/>
      <c r="CQ317" s="291"/>
      <c r="CR317" s="291"/>
      <c r="CS317" s="291"/>
      <c r="CT317" s="291"/>
      <c r="CU317" s="291"/>
      <c r="CV317" s="291"/>
      <c r="CW317" s="291"/>
      <c r="CX317" s="291"/>
      <c r="CY317" s="291"/>
      <c r="CZ317" s="291"/>
      <c r="DA317" s="291"/>
      <c r="DB317" s="291"/>
      <c r="DC317" s="291"/>
      <c r="DD317" s="291"/>
      <c r="DE317" s="291"/>
      <c r="DF317" s="291"/>
      <c r="DG317" s="291"/>
      <c r="DH317" s="291"/>
      <c r="DI317" s="291"/>
      <c r="DJ317" s="291"/>
      <c r="DK317" s="291"/>
      <c r="DL317" s="291"/>
      <c r="DM317" s="291"/>
      <c r="DN317" s="291"/>
      <c r="DO317" s="291"/>
      <c r="DP317" s="291"/>
      <c r="DQ317" s="291"/>
      <c r="DR317" s="291"/>
      <c r="DS317" s="291"/>
      <c r="DT317" s="291"/>
      <c r="DU317" s="291"/>
      <c r="DV317" s="291"/>
      <c r="DW317" s="291"/>
      <c r="DX317" s="291"/>
      <c r="DY317" s="291"/>
      <c r="DZ317" s="291"/>
      <c r="EA317" s="291"/>
      <c r="EB317" s="291"/>
      <c r="EC317" s="291"/>
      <c r="ED317" s="291"/>
      <c r="EE317" s="291"/>
      <c r="EF317" s="291"/>
      <c r="EG317" s="291"/>
      <c r="EH317" s="291"/>
      <c r="EI317" s="291"/>
      <c r="EJ317" s="291"/>
      <c r="EK317" s="291"/>
      <c r="EL317" s="291"/>
      <c r="EM317" s="291"/>
      <c r="EN317" s="291"/>
      <c r="EO317" s="291"/>
      <c r="EP317" s="291"/>
      <c r="EQ317" s="291"/>
      <c r="ER317" s="291"/>
      <c r="ES317" s="291"/>
      <c r="ET317" s="291"/>
      <c r="EU317" s="291"/>
      <c r="EV317" s="291"/>
      <c r="EW317" s="291"/>
      <c r="EX317" s="291"/>
      <c r="EY317" s="291"/>
      <c r="EZ317" s="291"/>
      <c r="FA317" s="291"/>
      <c r="FB317" s="291"/>
      <c r="FC317" s="291"/>
      <c r="FD317" s="291"/>
      <c r="FE317" s="291"/>
      <c r="FF317" s="291"/>
      <c r="FG317" s="291"/>
      <c r="FH317" s="291"/>
      <c r="FI317" s="291"/>
      <c r="FJ317" s="291"/>
      <c r="FK317" s="291"/>
      <c r="FL317" s="291"/>
      <c r="FM317" s="291"/>
      <c r="FN317" s="291"/>
      <c r="FO317" s="291"/>
      <c r="FP317" s="291"/>
      <c r="FQ317" s="291"/>
      <c r="FR317" s="291"/>
      <c r="FS317" s="291"/>
      <c r="FT317" s="291"/>
      <c r="FU317" s="291"/>
      <c r="FV317" s="291"/>
      <c r="FW317" s="291"/>
      <c r="FX317" s="291"/>
      <c r="FY317" s="291"/>
      <c r="FZ317" s="291"/>
      <c r="GA317" s="291"/>
      <c r="GB317" s="291"/>
      <c r="GC317" s="291"/>
      <c r="GD317" s="291"/>
      <c r="GE317" s="291"/>
      <c r="GF317" s="291"/>
      <c r="GG317" s="291"/>
      <c r="GH317" s="291"/>
      <c r="GI317" s="291"/>
      <c r="GJ317" s="291"/>
      <c r="GK317" s="291"/>
      <c r="GL317" s="291"/>
      <c r="GM317" s="291"/>
      <c r="GN317" s="291"/>
      <c r="GO317" s="291"/>
      <c r="GP317" s="291"/>
      <c r="GQ317" s="291"/>
      <c r="GR317" s="291"/>
      <c r="GS317" s="291"/>
      <c r="GT317" s="291"/>
      <c r="GU317" s="291"/>
      <c r="GV317" s="291"/>
      <c r="GW317" s="291"/>
      <c r="GX317" s="291"/>
      <c r="GY317" s="291"/>
      <c r="GZ317" s="291"/>
      <c r="HA317" s="291"/>
      <c r="HB317" s="291"/>
      <c r="HC317" s="291"/>
      <c r="HD317" s="291"/>
      <c r="HE317" s="291"/>
      <c r="HF317" s="291"/>
      <c r="HG317" s="291"/>
      <c r="HH317" s="291"/>
      <c r="HI317" s="291"/>
      <c r="HJ317" s="291"/>
      <c r="HK317" s="291"/>
      <c r="HL317" s="291"/>
      <c r="HM317" s="291"/>
      <c r="HN317" s="291"/>
      <c r="HO317" s="291"/>
      <c r="HP317" s="291"/>
      <c r="HQ317" s="291"/>
    </row>
    <row r="318" ht="12.0" customHeight="1">
      <c r="A318" s="281"/>
      <c r="B318" s="292"/>
      <c r="C318" s="283"/>
      <c r="D318" s="284"/>
      <c r="E318" s="285"/>
      <c r="F318" s="286"/>
      <c r="G318" s="287"/>
      <c r="H318" s="288"/>
      <c r="I318" s="283"/>
      <c r="J318" s="289"/>
      <c r="K318" s="289"/>
      <c r="L318" s="289"/>
      <c r="M318" s="289"/>
      <c r="N318" s="289"/>
      <c r="O318" s="289"/>
      <c r="P318" s="52"/>
      <c r="Q318" s="52"/>
      <c r="R318" s="52"/>
      <c r="S318" s="202"/>
      <c r="T318" s="202"/>
      <c r="U318" s="202"/>
      <c r="V318" s="292"/>
      <c r="W318" s="202"/>
      <c r="X318" s="202"/>
      <c r="Y318" s="202"/>
      <c r="Z318" s="291"/>
      <c r="AA318" s="202"/>
      <c r="AB318" s="202"/>
      <c r="AC318" s="202"/>
      <c r="AD318" s="291"/>
      <c r="AE318" s="202"/>
      <c r="AF318" s="202"/>
      <c r="AG318" s="202"/>
      <c r="AH318" s="291"/>
      <c r="AI318" s="202"/>
      <c r="AJ318" s="202"/>
      <c r="AK318" s="202"/>
      <c r="AL318" s="291"/>
      <c r="AM318" s="202"/>
      <c r="AN318" s="202"/>
      <c r="AO318" s="202"/>
      <c r="AP318" s="291"/>
      <c r="AQ318" s="202"/>
      <c r="AR318" s="202"/>
      <c r="AS318" s="202"/>
      <c r="AT318" s="291"/>
      <c r="AU318" s="202"/>
      <c r="AV318" s="202"/>
      <c r="AW318" s="202"/>
      <c r="AX318" s="291"/>
      <c r="AY318" s="202"/>
      <c r="AZ318" s="202"/>
      <c r="BA318" s="202"/>
      <c r="BB318" s="291"/>
      <c r="BC318" s="202"/>
      <c r="BD318" s="202"/>
      <c r="BE318" s="202"/>
      <c r="BF318" s="291"/>
      <c r="BG318" s="202"/>
      <c r="BH318" s="202"/>
      <c r="BI318" s="202"/>
      <c r="BJ318" s="291"/>
      <c r="BK318" s="291"/>
      <c r="BL318" s="291"/>
      <c r="BM318" s="291"/>
      <c r="BN318" s="291"/>
      <c r="BO318" s="291"/>
      <c r="BP318" s="291"/>
      <c r="BQ318" s="291"/>
      <c r="BR318" s="291"/>
      <c r="BS318" s="291"/>
      <c r="BT318" s="291"/>
      <c r="BU318" s="291"/>
      <c r="BV318" s="291"/>
      <c r="BW318" s="291"/>
      <c r="BX318" s="291"/>
      <c r="BY318" s="291"/>
      <c r="BZ318" s="291"/>
      <c r="CA318" s="291"/>
      <c r="CB318" s="291"/>
      <c r="CC318" s="291"/>
      <c r="CD318" s="291"/>
      <c r="CE318" s="291"/>
      <c r="CF318" s="291"/>
      <c r="CG318" s="291"/>
      <c r="CH318" s="291"/>
      <c r="CI318" s="291"/>
      <c r="CJ318" s="291"/>
      <c r="CK318" s="291"/>
      <c r="CL318" s="291"/>
      <c r="CM318" s="291"/>
      <c r="CN318" s="291"/>
      <c r="CO318" s="291"/>
      <c r="CP318" s="291"/>
      <c r="CQ318" s="291"/>
      <c r="CR318" s="291"/>
      <c r="CS318" s="291"/>
      <c r="CT318" s="291"/>
      <c r="CU318" s="291"/>
      <c r="CV318" s="291"/>
      <c r="CW318" s="291"/>
      <c r="CX318" s="291"/>
      <c r="CY318" s="291"/>
      <c r="CZ318" s="291"/>
      <c r="DA318" s="291"/>
      <c r="DB318" s="291"/>
      <c r="DC318" s="291"/>
      <c r="DD318" s="291"/>
      <c r="DE318" s="291"/>
      <c r="DF318" s="291"/>
      <c r="DG318" s="291"/>
      <c r="DH318" s="291"/>
      <c r="DI318" s="291"/>
      <c r="DJ318" s="291"/>
      <c r="DK318" s="291"/>
      <c r="DL318" s="291"/>
      <c r="DM318" s="291"/>
      <c r="DN318" s="291"/>
      <c r="DO318" s="291"/>
      <c r="DP318" s="291"/>
      <c r="DQ318" s="291"/>
      <c r="DR318" s="291"/>
      <c r="DS318" s="291"/>
      <c r="DT318" s="291"/>
      <c r="DU318" s="291"/>
      <c r="DV318" s="291"/>
      <c r="DW318" s="291"/>
      <c r="DX318" s="291"/>
      <c r="DY318" s="291"/>
      <c r="DZ318" s="291"/>
      <c r="EA318" s="291"/>
      <c r="EB318" s="291"/>
      <c r="EC318" s="291"/>
      <c r="ED318" s="291"/>
      <c r="EE318" s="291"/>
      <c r="EF318" s="291"/>
      <c r="EG318" s="291"/>
      <c r="EH318" s="291"/>
      <c r="EI318" s="291"/>
      <c r="EJ318" s="291"/>
      <c r="EK318" s="291"/>
      <c r="EL318" s="291"/>
      <c r="EM318" s="291"/>
      <c r="EN318" s="291"/>
      <c r="EO318" s="291"/>
      <c r="EP318" s="291"/>
      <c r="EQ318" s="291"/>
      <c r="ER318" s="291"/>
      <c r="ES318" s="291"/>
      <c r="ET318" s="291"/>
      <c r="EU318" s="291"/>
      <c r="EV318" s="291"/>
      <c r="EW318" s="291"/>
      <c r="EX318" s="291"/>
      <c r="EY318" s="291"/>
      <c r="EZ318" s="291"/>
      <c r="FA318" s="291"/>
      <c r="FB318" s="291"/>
      <c r="FC318" s="291"/>
      <c r="FD318" s="291"/>
      <c r="FE318" s="291"/>
      <c r="FF318" s="291"/>
      <c r="FG318" s="291"/>
      <c r="FH318" s="291"/>
      <c r="FI318" s="291"/>
      <c r="FJ318" s="291"/>
      <c r="FK318" s="291"/>
      <c r="FL318" s="291"/>
      <c r="FM318" s="291"/>
      <c r="FN318" s="291"/>
      <c r="FO318" s="291"/>
      <c r="FP318" s="291"/>
      <c r="FQ318" s="291"/>
      <c r="FR318" s="291"/>
      <c r="FS318" s="291"/>
      <c r="FT318" s="291"/>
      <c r="FU318" s="291"/>
      <c r="FV318" s="291"/>
      <c r="FW318" s="291"/>
      <c r="FX318" s="291"/>
      <c r="FY318" s="291"/>
      <c r="FZ318" s="291"/>
      <c r="GA318" s="291"/>
      <c r="GB318" s="291"/>
      <c r="GC318" s="291"/>
      <c r="GD318" s="291"/>
      <c r="GE318" s="291"/>
      <c r="GF318" s="291"/>
      <c r="GG318" s="291"/>
      <c r="GH318" s="291"/>
      <c r="GI318" s="291"/>
      <c r="GJ318" s="291"/>
      <c r="GK318" s="291"/>
      <c r="GL318" s="291"/>
      <c r="GM318" s="291"/>
      <c r="GN318" s="291"/>
      <c r="GO318" s="291"/>
      <c r="GP318" s="291"/>
      <c r="GQ318" s="291"/>
      <c r="GR318" s="291"/>
      <c r="GS318" s="291"/>
      <c r="GT318" s="291"/>
      <c r="GU318" s="291"/>
      <c r="GV318" s="291"/>
      <c r="GW318" s="291"/>
      <c r="GX318" s="291"/>
      <c r="GY318" s="291"/>
      <c r="GZ318" s="291"/>
      <c r="HA318" s="291"/>
      <c r="HB318" s="291"/>
      <c r="HC318" s="291"/>
      <c r="HD318" s="291"/>
      <c r="HE318" s="291"/>
      <c r="HF318" s="291"/>
      <c r="HG318" s="291"/>
      <c r="HH318" s="291"/>
      <c r="HI318" s="291"/>
      <c r="HJ318" s="291"/>
      <c r="HK318" s="291"/>
      <c r="HL318" s="291"/>
      <c r="HM318" s="291"/>
      <c r="HN318" s="291"/>
      <c r="HO318" s="291"/>
      <c r="HP318" s="291"/>
      <c r="HQ318" s="291"/>
    </row>
    <row r="319" ht="12.0" customHeight="1">
      <c r="A319" s="281"/>
      <c r="B319" s="292"/>
      <c r="C319" s="283"/>
      <c r="D319" s="284"/>
      <c r="E319" s="285"/>
      <c r="F319" s="286"/>
      <c r="G319" s="287"/>
      <c r="H319" s="288"/>
      <c r="I319" s="283"/>
      <c r="J319" s="289"/>
      <c r="K319" s="289"/>
      <c r="L319" s="289"/>
      <c r="M319" s="289"/>
      <c r="N319" s="289"/>
      <c r="O319" s="289"/>
      <c r="P319" s="52"/>
      <c r="Q319" s="52"/>
      <c r="R319" s="52"/>
      <c r="S319" s="202"/>
      <c r="T319" s="202"/>
      <c r="U319" s="202"/>
      <c r="V319" s="292"/>
      <c r="W319" s="202"/>
      <c r="X319" s="202"/>
      <c r="Y319" s="202"/>
      <c r="Z319" s="291"/>
      <c r="AA319" s="202"/>
      <c r="AB319" s="202"/>
      <c r="AC319" s="202"/>
      <c r="AD319" s="291"/>
      <c r="AE319" s="202"/>
      <c r="AF319" s="202"/>
      <c r="AG319" s="202"/>
      <c r="AH319" s="291"/>
      <c r="AI319" s="202"/>
      <c r="AJ319" s="202"/>
      <c r="AK319" s="202"/>
      <c r="AL319" s="291"/>
      <c r="AM319" s="202"/>
      <c r="AN319" s="202"/>
      <c r="AO319" s="202"/>
      <c r="AP319" s="291"/>
      <c r="AQ319" s="202"/>
      <c r="AR319" s="202"/>
      <c r="AS319" s="202"/>
      <c r="AT319" s="291"/>
      <c r="AU319" s="202"/>
      <c r="AV319" s="202"/>
      <c r="AW319" s="202"/>
      <c r="AX319" s="291"/>
      <c r="AY319" s="202"/>
      <c r="AZ319" s="202"/>
      <c r="BA319" s="202"/>
      <c r="BB319" s="291"/>
      <c r="BC319" s="202"/>
      <c r="BD319" s="202"/>
      <c r="BE319" s="202"/>
      <c r="BF319" s="291"/>
      <c r="BG319" s="202"/>
      <c r="BH319" s="202"/>
      <c r="BI319" s="202"/>
      <c r="BJ319" s="291"/>
      <c r="BK319" s="291"/>
      <c r="BL319" s="291"/>
      <c r="BM319" s="291"/>
      <c r="BN319" s="291"/>
      <c r="BO319" s="291"/>
      <c r="BP319" s="291"/>
      <c r="BQ319" s="291"/>
      <c r="BR319" s="291"/>
      <c r="BS319" s="291"/>
      <c r="BT319" s="291"/>
      <c r="BU319" s="291"/>
      <c r="BV319" s="291"/>
      <c r="BW319" s="291"/>
      <c r="BX319" s="291"/>
      <c r="BY319" s="291"/>
      <c r="BZ319" s="291"/>
      <c r="CA319" s="291"/>
      <c r="CB319" s="291"/>
      <c r="CC319" s="291"/>
      <c r="CD319" s="291"/>
      <c r="CE319" s="291"/>
      <c r="CF319" s="291"/>
      <c r="CG319" s="291"/>
      <c r="CH319" s="291"/>
      <c r="CI319" s="291"/>
      <c r="CJ319" s="291"/>
      <c r="CK319" s="291"/>
      <c r="CL319" s="291"/>
      <c r="CM319" s="291"/>
      <c r="CN319" s="291"/>
      <c r="CO319" s="291"/>
      <c r="CP319" s="291"/>
      <c r="CQ319" s="291"/>
      <c r="CR319" s="291"/>
      <c r="CS319" s="291"/>
      <c r="CT319" s="291"/>
      <c r="CU319" s="291"/>
      <c r="CV319" s="291"/>
      <c r="CW319" s="291"/>
      <c r="CX319" s="291"/>
      <c r="CY319" s="291"/>
      <c r="CZ319" s="291"/>
      <c r="DA319" s="291"/>
      <c r="DB319" s="291"/>
      <c r="DC319" s="291"/>
      <c r="DD319" s="291"/>
      <c r="DE319" s="291"/>
      <c r="DF319" s="291"/>
      <c r="DG319" s="291"/>
      <c r="DH319" s="291"/>
      <c r="DI319" s="291"/>
      <c r="DJ319" s="291"/>
      <c r="DK319" s="291"/>
      <c r="DL319" s="291"/>
      <c r="DM319" s="291"/>
      <c r="DN319" s="291"/>
      <c r="DO319" s="291"/>
      <c r="DP319" s="291"/>
      <c r="DQ319" s="291"/>
      <c r="DR319" s="291"/>
      <c r="DS319" s="291"/>
      <c r="DT319" s="291"/>
      <c r="DU319" s="291"/>
      <c r="DV319" s="291"/>
      <c r="DW319" s="291"/>
      <c r="DX319" s="291"/>
      <c r="DY319" s="291"/>
      <c r="DZ319" s="291"/>
      <c r="EA319" s="291"/>
      <c r="EB319" s="291"/>
      <c r="EC319" s="291"/>
      <c r="ED319" s="291"/>
      <c r="EE319" s="291"/>
      <c r="EF319" s="291"/>
      <c r="EG319" s="291"/>
      <c r="EH319" s="291"/>
      <c r="EI319" s="291"/>
      <c r="EJ319" s="291"/>
      <c r="EK319" s="291"/>
      <c r="EL319" s="291"/>
      <c r="EM319" s="291"/>
      <c r="EN319" s="291"/>
      <c r="EO319" s="291"/>
      <c r="EP319" s="291"/>
      <c r="EQ319" s="291"/>
      <c r="ER319" s="291"/>
      <c r="ES319" s="291"/>
      <c r="ET319" s="291"/>
      <c r="EU319" s="291"/>
      <c r="EV319" s="291"/>
      <c r="EW319" s="291"/>
      <c r="EX319" s="291"/>
      <c r="EY319" s="291"/>
      <c r="EZ319" s="291"/>
      <c r="FA319" s="291"/>
      <c r="FB319" s="291"/>
      <c r="FC319" s="291"/>
      <c r="FD319" s="291"/>
      <c r="FE319" s="291"/>
      <c r="FF319" s="291"/>
      <c r="FG319" s="291"/>
      <c r="FH319" s="291"/>
      <c r="FI319" s="291"/>
      <c r="FJ319" s="291"/>
      <c r="FK319" s="291"/>
      <c r="FL319" s="291"/>
      <c r="FM319" s="291"/>
      <c r="FN319" s="291"/>
      <c r="FO319" s="291"/>
      <c r="FP319" s="291"/>
      <c r="FQ319" s="291"/>
      <c r="FR319" s="291"/>
      <c r="FS319" s="291"/>
      <c r="FT319" s="291"/>
      <c r="FU319" s="291"/>
      <c r="FV319" s="291"/>
      <c r="FW319" s="291"/>
      <c r="FX319" s="291"/>
      <c r="FY319" s="291"/>
      <c r="FZ319" s="291"/>
      <c r="GA319" s="291"/>
      <c r="GB319" s="291"/>
      <c r="GC319" s="291"/>
      <c r="GD319" s="291"/>
      <c r="GE319" s="291"/>
      <c r="GF319" s="291"/>
      <c r="GG319" s="291"/>
      <c r="GH319" s="291"/>
      <c r="GI319" s="291"/>
      <c r="GJ319" s="291"/>
      <c r="GK319" s="291"/>
      <c r="GL319" s="291"/>
      <c r="GM319" s="291"/>
      <c r="GN319" s="291"/>
      <c r="GO319" s="291"/>
      <c r="GP319" s="291"/>
      <c r="GQ319" s="291"/>
      <c r="GR319" s="291"/>
      <c r="GS319" s="291"/>
      <c r="GT319" s="291"/>
      <c r="GU319" s="291"/>
      <c r="GV319" s="291"/>
      <c r="GW319" s="291"/>
      <c r="GX319" s="291"/>
      <c r="GY319" s="291"/>
      <c r="GZ319" s="291"/>
      <c r="HA319" s="291"/>
      <c r="HB319" s="291"/>
      <c r="HC319" s="291"/>
      <c r="HD319" s="291"/>
      <c r="HE319" s="291"/>
      <c r="HF319" s="291"/>
      <c r="HG319" s="291"/>
      <c r="HH319" s="291"/>
      <c r="HI319" s="291"/>
      <c r="HJ319" s="291"/>
      <c r="HK319" s="291"/>
      <c r="HL319" s="291"/>
      <c r="HM319" s="291"/>
      <c r="HN319" s="291"/>
      <c r="HO319" s="291"/>
      <c r="HP319" s="291"/>
      <c r="HQ319" s="291"/>
    </row>
    <row r="320" ht="12.0" customHeight="1">
      <c r="A320" s="281"/>
      <c r="B320" s="292"/>
      <c r="C320" s="283"/>
      <c r="D320" s="284"/>
      <c r="E320" s="285"/>
      <c r="F320" s="286"/>
      <c r="G320" s="287"/>
      <c r="H320" s="288"/>
      <c r="I320" s="283"/>
      <c r="J320" s="289"/>
      <c r="K320" s="289"/>
      <c r="L320" s="289"/>
      <c r="M320" s="289"/>
      <c r="N320" s="289"/>
      <c r="O320" s="289"/>
      <c r="P320" s="52"/>
      <c r="Q320" s="52"/>
      <c r="R320" s="52"/>
      <c r="S320" s="202"/>
      <c r="T320" s="202"/>
      <c r="U320" s="202"/>
      <c r="V320" s="292"/>
      <c r="W320" s="202"/>
      <c r="X320" s="202"/>
      <c r="Y320" s="202"/>
      <c r="Z320" s="291"/>
      <c r="AA320" s="202"/>
      <c r="AB320" s="202"/>
      <c r="AC320" s="202"/>
      <c r="AD320" s="291"/>
      <c r="AE320" s="202"/>
      <c r="AF320" s="202"/>
      <c r="AG320" s="202"/>
      <c r="AH320" s="291"/>
      <c r="AI320" s="202"/>
      <c r="AJ320" s="202"/>
      <c r="AK320" s="202"/>
      <c r="AL320" s="291"/>
      <c r="AM320" s="202"/>
      <c r="AN320" s="202"/>
      <c r="AO320" s="202"/>
      <c r="AP320" s="291"/>
      <c r="AQ320" s="202"/>
      <c r="AR320" s="202"/>
      <c r="AS320" s="202"/>
      <c r="AT320" s="291"/>
      <c r="AU320" s="202"/>
      <c r="AV320" s="202"/>
      <c r="AW320" s="202"/>
      <c r="AX320" s="291"/>
      <c r="AY320" s="202"/>
      <c r="AZ320" s="202"/>
      <c r="BA320" s="202"/>
      <c r="BB320" s="291"/>
      <c r="BC320" s="202"/>
      <c r="BD320" s="202"/>
      <c r="BE320" s="202"/>
      <c r="BF320" s="291"/>
      <c r="BG320" s="202"/>
      <c r="BH320" s="202"/>
      <c r="BI320" s="202"/>
      <c r="BJ320" s="291"/>
      <c r="BK320" s="291"/>
      <c r="BL320" s="291"/>
      <c r="BM320" s="291"/>
      <c r="BN320" s="291"/>
      <c r="BO320" s="291"/>
      <c r="BP320" s="291"/>
      <c r="BQ320" s="291"/>
      <c r="BR320" s="291"/>
      <c r="BS320" s="291"/>
      <c r="BT320" s="291"/>
      <c r="BU320" s="291"/>
      <c r="BV320" s="291"/>
      <c r="BW320" s="291"/>
      <c r="BX320" s="291"/>
      <c r="BY320" s="291"/>
      <c r="BZ320" s="291"/>
      <c r="CA320" s="291"/>
      <c r="CB320" s="291"/>
      <c r="CC320" s="291"/>
      <c r="CD320" s="291"/>
      <c r="CE320" s="291"/>
      <c r="CF320" s="291"/>
      <c r="CG320" s="291"/>
      <c r="CH320" s="291"/>
      <c r="CI320" s="291"/>
      <c r="CJ320" s="291"/>
      <c r="CK320" s="291"/>
      <c r="CL320" s="291"/>
      <c r="CM320" s="291"/>
      <c r="CN320" s="291"/>
      <c r="CO320" s="291"/>
      <c r="CP320" s="291"/>
      <c r="CQ320" s="291"/>
      <c r="CR320" s="291"/>
      <c r="CS320" s="291"/>
      <c r="CT320" s="291"/>
      <c r="CU320" s="291"/>
      <c r="CV320" s="291"/>
      <c r="CW320" s="291"/>
      <c r="CX320" s="291"/>
      <c r="CY320" s="291"/>
      <c r="CZ320" s="291"/>
      <c r="DA320" s="291"/>
      <c r="DB320" s="291"/>
      <c r="DC320" s="291"/>
      <c r="DD320" s="291"/>
      <c r="DE320" s="291"/>
      <c r="DF320" s="291"/>
      <c r="DG320" s="291"/>
      <c r="DH320" s="291"/>
      <c r="DI320" s="291"/>
      <c r="DJ320" s="291"/>
      <c r="DK320" s="291"/>
      <c r="DL320" s="291"/>
      <c r="DM320" s="291"/>
      <c r="DN320" s="291"/>
      <c r="DO320" s="291"/>
      <c r="DP320" s="291"/>
      <c r="DQ320" s="291"/>
      <c r="DR320" s="291"/>
      <c r="DS320" s="291"/>
      <c r="DT320" s="291"/>
      <c r="DU320" s="291"/>
      <c r="DV320" s="291"/>
      <c r="DW320" s="291"/>
      <c r="DX320" s="291"/>
      <c r="DY320" s="291"/>
      <c r="DZ320" s="291"/>
      <c r="EA320" s="291"/>
      <c r="EB320" s="291"/>
      <c r="EC320" s="291"/>
      <c r="ED320" s="291"/>
      <c r="EE320" s="291"/>
      <c r="EF320" s="291"/>
      <c r="EG320" s="291"/>
      <c r="EH320" s="291"/>
      <c r="EI320" s="291"/>
      <c r="EJ320" s="291"/>
      <c r="EK320" s="291"/>
      <c r="EL320" s="291"/>
      <c r="EM320" s="291"/>
      <c r="EN320" s="291"/>
      <c r="EO320" s="291"/>
      <c r="EP320" s="291"/>
      <c r="EQ320" s="291"/>
      <c r="ER320" s="291"/>
      <c r="ES320" s="291"/>
      <c r="ET320" s="291"/>
      <c r="EU320" s="291"/>
      <c r="EV320" s="291"/>
      <c r="EW320" s="291"/>
      <c r="EX320" s="291"/>
      <c r="EY320" s="291"/>
      <c r="EZ320" s="291"/>
      <c r="FA320" s="291"/>
      <c r="FB320" s="291"/>
      <c r="FC320" s="291"/>
      <c r="FD320" s="291"/>
      <c r="FE320" s="291"/>
      <c r="FF320" s="291"/>
      <c r="FG320" s="291"/>
      <c r="FH320" s="291"/>
      <c r="FI320" s="291"/>
      <c r="FJ320" s="291"/>
      <c r="FK320" s="291"/>
      <c r="FL320" s="291"/>
      <c r="FM320" s="291"/>
      <c r="FN320" s="291"/>
      <c r="FO320" s="291"/>
      <c r="FP320" s="291"/>
      <c r="FQ320" s="291"/>
      <c r="FR320" s="291"/>
      <c r="FS320" s="291"/>
      <c r="FT320" s="291"/>
      <c r="FU320" s="291"/>
      <c r="FV320" s="291"/>
      <c r="FW320" s="291"/>
      <c r="FX320" s="291"/>
      <c r="FY320" s="291"/>
      <c r="FZ320" s="291"/>
      <c r="GA320" s="291"/>
      <c r="GB320" s="291"/>
      <c r="GC320" s="291"/>
      <c r="GD320" s="291"/>
      <c r="GE320" s="291"/>
      <c r="GF320" s="291"/>
      <c r="GG320" s="291"/>
      <c r="GH320" s="291"/>
      <c r="GI320" s="291"/>
      <c r="GJ320" s="291"/>
      <c r="GK320" s="291"/>
      <c r="GL320" s="291"/>
      <c r="GM320" s="291"/>
      <c r="GN320" s="291"/>
      <c r="GO320" s="291"/>
      <c r="GP320" s="291"/>
      <c r="GQ320" s="291"/>
      <c r="GR320" s="291"/>
      <c r="GS320" s="291"/>
      <c r="GT320" s="291"/>
      <c r="GU320" s="291"/>
      <c r="GV320" s="291"/>
      <c r="GW320" s="291"/>
      <c r="GX320" s="291"/>
      <c r="GY320" s="291"/>
      <c r="GZ320" s="291"/>
      <c r="HA320" s="291"/>
      <c r="HB320" s="291"/>
      <c r="HC320" s="291"/>
      <c r="HD320" s="291"/>
      <c r="HE320" s="291"/>
      <c r="HF320" s="291"/>
      <c r="HG320" s="291"/>
      <c r="HH320" s="291"/>
      <c r="HI320" s="291"/>
      <c r="HJ320" s="291"/>
      <c r="HK320" s="291"/>
      <c r="HL320" s="291"/>
      <c r="HM320" s="291"/>
      <c r="HN320" s="291"/>
      <c r="HO320" s="291"/>
      <c r="HP320" s="291"/>
      <c r="HQ320" s="291"/>
    </row>
    <row r="321" ht="12.0" customHeight="1">
      <c r="A321" s="281"/>
      <c r="B321" s="292"/>
      <c r="C321" s="283"/>
      <c r="D321" s="284"/>
      <c r="E321" s="285"/>
      <c r="F321" s="286"/>
      <c r="G321" s="287"/>
      <c r="H321" s="288"/>
      <c r="I321" s="283"/>
      <c r="J321" s="289"/>
      <c r="K321" s="289"/>
      <c r="L321" s="289"/>
      <c r="M321" s="289"/>
      <c r="N321" s="289"/>
      <c r="O321" s="289"/>
      <c r="P321" s="52"/>
      <c r="Q321" s="52"/>
      <c r="R321" s="52"/>
      <c r="S321" s="202"/>
      <c r="T321" s="202"/>
      <c r="U321" s="202"/>
      <c r="V321" s="292"/>
      <c r="W321" s="202"/>
      <c r="X321" s="202"/>
      <c r="Y321" s="202"/>
      <c r="Z321" s="291"/>
      <c r="AA321" s="202"/>
      <c r="AB321" s="202"/>
      <c r="AC321" s="202"/>
      <c r="AD321" s="291"/>
      <c r="AE321" s="202"/>
      <c r="AF321" s="202"/>
      <c r="AG321" s="202"/>
      <c r="AH321" s="291"/>
      <c r="AI321" s="202"/>
      <c r="AJ321" s="202"/>
      <c r="AK321" s="202"/>
      <c r="AL321" s="291"/>
      <c r="AM321" s="202"/>
      <c r="AN321" s="202"/>
      <c r="AO321" s="202"/>
      <c r="AP321" s="291"/>
      <c r="AQ321" s="202"/>
      <c r="AR321" s="202"/>
      <c r="AS321" s="202"/>
      <c r="AT321" s="291"/>
      <c r="AU321" s="202"/>
      <c r="AV321" s="202"/>
      <c r="AW321" s="202"/>
      <c r="AX321" s="291"/>
      <c r="AY321" s="202"/>
      <c r="AZ321" s="202"/>
      <c r="BA321" s="202"/>
      <c r="BB321" s="291"/>
      <c r="BC321" s="202"/>
      <c r="BD321" s="202"/>
      <c r="BE321" s="202"/>
      <c r="BF321" s="291"/>
      <c r="BG321" s="202"/>
      <c r="BH321" s="202"/>
      <c r="BI321" s="202"/>
      <c r="BJ321" s="291"/>
      <c r="BK321" s="291"/>
      <c r="BL321" s="291"/>
      <c r="BM321" s="291"/>
      <c r="BN321" s="291"/>
      <c r="BO321" s="291"/>
      <c r="BP321" s="291"/>
      <c r="BQ321" s="291"/>
      <c r="BR321" s="291"/>
      <c r="BS321" s="291"/>
      <c r="BT321" s="291"/>
      <c r="BU321" s="291"/>
      <c r="BV321" s="291"/>
      <c r="BW321" s="291"/>
      <c r="BX321" s="291"/>
      <c r="BY321" s="291"/>
      <c r="BZ321" s="291"/>
      <c r="CA321" s="291"/>
      <c r="CB321" s="291"/>
      <c r="CC321" s="291"/>
      <c r="CD321" s="291"/>
      <c r="CE321" s="291"/>
      <c r="CF321" s="291"/>
      <c r="CG321" s="291"/>
      <c r="CH321" s="291"/>
      <c r="CI321" s="291"/>
      <c r="CJ321" s="291"/>
      <c r="CK321" s="291"/>
      <c r="CL321" s="291"/>
      <c r="CM321" s="291"/>
      <c r="CN321" s="291"/>
      <c r="CO321" s="291"/>
      <c r="CP321" s="291"/>
      <c r="CQ321" s="291"/>
      <c r="CR321" s="291"/>
      <c r="CS321" s="291"/>
      <c r="CT321" s="291"/>
      <c r="CU321" s="291"/>
      <c r="CV321" s="291"/>
      <c r="CW321" s="291"/>
      <c r="CX321" s="291"/>
      <c r="CY321" s="291"/>
      <c r="CZ321" s="291"/>
      <c r="DA321" s="291"/>
      <c r="DB321" s="291"/>
      <c r="DC321" s="291"/>
      <c r="DD321" s="291"/>
      <c r="DE321" s="291"/>
      <c r="DF321" s="291"/>
      <c r="DG321" s="291"/>
      <c r="DH321" s="291"/>
      <c r="DI321" s="291"/>
      <c r="DJ321" s="291"/>
      <c r="DK321" s="291"/>
      <c r="DL321" s="291"/>
      <c r="DM321" s="291"/>
      <c r="DN321" s="291"/>
      <c r="DO321" s="291"/>
      <c r="DP321" s="291"/>
      <c r="DQ321" s="291"/>
      <c r="DR321" s="291"/>
      <c r="DS321" s="291"/>
      <c r="DT321" s="291"/>
      <c r="DU321" s="291"/>
      <c r="DV321" s="291"/>
      <c r="DW321" s="291"/>
      <c r="DX321" s="291"/>
      <c r="DY321" s="291"/>
      <c r="DZ321" s="291"/>
      <c r="EA321" s="291"/>
      <c r="EB321" s="291"/>
      <c r="EC321" s="291"/>
      <c r="ED321" s="291"/>
      <c r="EE321" s="291"/>
      <c r="EF321" s="291"/>
      <c r="EG321" s="291"/>
      <c r="EH321" s="291"/>
      <c r="EI321" s="291"/>
      <c r="EJ321" s="291"/>
      <c r="EK321" s="291"/>
      <c r="EL321" s="291"/>
      <c r="EM321" s="291"/>
      <c r="EN321" s="291"/>
      <c r="EO321" s="291"/>
      <c r="EP321" s="291"/>
      <c r="EQ321" s="291"/>
      <c r="ER321" s="291"/>
      <c r="ES321" s="291"/>
      <c r="ET321" s="291"/>
      <c r="EU321" s="291"/>
      <c r="EV321" s="291"/>
      <c r="EW321" s="291"/>
      <c r="EX321" s="291"/>
      <c r="EY321" s="291"/>
      <c r="EZ321" s="291"/>
      <c r="FA321" s="291"/>
      <c r="FB321" s="291"/>
      <c r="FC321" s="291"/>
      <c r="FD321" s="291"/>
      <c r="FE321" s="291"/>
      <c r="FF321" s="291"/>
      <c r="FG321" s="291"/>
      <c r="FH321" s="291"/>
      <c r="FI321" s="291"/>
      <c r="FJ321" s="291"/>
      <c r="FK321" s="291"/>
      <c r="FL321" s="291"/>
      <c r="FM321" s="291"/>
      <c r="FN321" s="291"/>
      <c r="FO321" s="291"/>
      <c r="FP321" s="291"/>
      <c r="FQ321" s="291"/>
      <c r="FR321" s="291"/>
      <c r="FS321" s="291"/>
      <c r="FT321" s="291"/>
      <c r="FU321" s="291"/>
      <c r="FV321" s="291"/>
      <c r="FW321" s="291"/>
      <c r="FX321" s="291"/>
      <c r="FY321" s="291"/>
      <c r="FZ321" s="291"/>
      <c r="GA321" s="291"/>
      <c r="GB321" s="291"/>
      <c r="GC321" s="291"/>
      <c r="GD321" s="291"/>
      <c r="GE321" s="291"/>
      <c r="GF321" s="291"/>
      <c r="GG321" s="291"/>
      <c r="GH321" s="291"/>
      <c r="GI321" s="291"/>
      <c r="GJ321" s="291"/>
      <c r="GK321" s="291"/>
      <c r="GL321" s="291"/>
      <c r="GM321" s="291"/>
      <c r="GN321" s="291"/>
      <c r="GO321" s="291"/>
      <c r="GP321" s="291"/>
      <c r="GQ321" s="291"/>
      <c r="GR321" s="291"/>
      <c r="GS321" s="291"/>
      <c r="GT321" s="291"/>
      <c r="GU321" s="291"/>
      <c r="GV321" s="291"/>
      <c r="GW321" s="291"/>
      <c r="GX321" s="291"/>
      <c r="GY321" s="291"/>
      <c r="GZ321" s="291"/>
      <c r="HA321" s="291"/>
      <c r="HB321" s="291"/>
      <c r="HC321" s="291"/>
      <c r="HD321" s="291"/>
      <c r="HE321" s="291"/>
      <c r="HF321" s="291"/>
      <c r="HG321" s="291"/>
      <c r="HH321" s="291"/>
      <c r="HI321" s="291"/>
      <c r="HJ321" s="291"/>
      <c r="HK321" s="291"/>
      <c r="HL321" s="291"/>
      <c r="HM321" s="291"/>
      <c r="HN321" s="291"/>
      <c r="HO321" s="291"/>
      <c r="HP321" s="291"/>
      <c r="HQ321" s="291"/>
    </row>
    <row r="322" ht="12.0" customHeight="1">
      <c r="A322" s="281"/>
      <c r="B322" s="292"/>
      <c r="C322" s="283"/>
      <c r="D322" s="284"/>
      <c r="E322" s="285"/>
      <c r="F322" s="286"/>
      <c r="G322" s="287"/>
      <c r="H322" s="288"/>
      <c r="I322" s="283"/>
      <c r="J322" s="289"/>
      <c r="K322" s="289"/>
      <c r="L322" s="289"/>
      <c r="M322" s="289"/>
      <c r="N322" s="289"/>
      <c r="O322" s="289"/>
      <c r="P322" s="52"/>
      <c r="Q322" s="52"/>
      <c r="R322" s="52"/>
      <c r="S322" s="202"/>
      <c r="T322" s="202"/>
      <c r="U322" s="202"/>
      <c r="V322" s="292"/>
      <c r="W322" s="202"/>
      <c r="X322" s="202"/>
      <c r="Y322" s="202"/>
      <c r="Z322" s="291"/>
      <c r="AA322" s="202"/>
      <c r="AB322" s="202"/>
      <c r="AC322" s="202"/>
      <c r="AD322" s="291"/>
      <c r="AE322" s="202"/>
      <c r="AF322" s="202"/>
      <c r="AG322" s="202"/>
      <c r="AH322" s="291"/>
      <c r="AI322" s="202"/>
      <c r="AJ322" s="202"/>
      <c r="AK322" s="202"/>
      <c r="AL322" s="291"/>
      <c r="AM322" s="202"/>
      <c r="AN322" s="202"/>
      <c r="AO322" s="202"/>
      <c r="AP322" s="291"/>
      <c r="AQ322" s="202"/>
      <c r="AR322" s="202"/>
      <c r="AS322" s="202"/>
      <c r="AT322" s="291"/>
      <c r="AU322" s="202"/>
      <c r="AV322" s="202"/>
      <c r="AW322" s="202"/>
      <c r="AX322" s="291"/>
      <c r="AY322" s="202"/>
      <c r="AZ322" s="202"/>
      <c r="BA322" s="202"/>
      <c r="BB322" s="291"/>
      <c r="BC322" s="202"/>
      <c r="BD322" s="202"/>
      <c r="BE322" s="202"/>
      <c r="BF322" s="291"/>
      <c r="BG322" s="202"/>
      <c r="BH322" s="202"/>
      <c r="BI322" s="202"/>
      <c r="BJ322" s="291"/>
      <c r="BK322" s="291"/>
      <c r="BL322" s="291"/>
      <c r="BM322" s="291"/>
      <c r="BN322" s="291"/>
      <c r="BO322" s="291"/>
      <c r="BP322" s="291"/>
      <c r="BQ322" s="291"/>
      <c r="BR322" s="291"/>
      <c r="BS322" s="291"/>
      <c r="BT322" s="291"/>
      <c r="BU322" s="291"/>
      <c r="BV322" s="291"/>
      <c r="BW322" s="291"/>
      <c r="BX322" s="291"/>
      <c r="BY322" s="291"/>
      <c r="BZ322" s="291"/>
      <c r="CA322" s="291"/>
      <c r="CB322" s="291"/>
      <c r="CC322" s="291"/>
      <c r="CD322" s="291"/>
      <c r="CE322" s="291"/>
      <c r="CF322" s="291"/>
      <c r="CG322" s="291"/>
      <c r="CH322" s="291"/>
      <c r="CI322" s="291"/>
      <c r="CJ322" s="291"/>
      <c r="CK322" s="291"/>
      <c r="CL322" s="291"/>
      <c r="CM322" s="291"/>
      <c r="CN322" s="291"/>
      <c r="CO322" s="291"/>
      <c r="CP322" s="291"/>
      <c r="CQ322" s="291"/>
      <c r="CR322" s="291"/>
      <c r="CS322" s="291"/>
      <c r="CT322" s="291"/>
      <c r="CU322" s="291"/>
      <c r="CV322" s="291"/>
      <c r="CW322" s="291"/>
      <c r="CX322" s="291"/>
      <c r="CY322" s="291"/>
      <c r="CZ322" s="291"/>
      <c r="DA322" s="291"/>
      <c r="DB322" s="291"/>
      <c r="DC322" s="291"/>
      <c r="DD322" s="291"/>
      <c r="DE322" s="291"/>
      <c r="DF322" s="291"/>
      <c r="DG322" s="291"/>
      <c r="DH322" s="291"/>
      <c r="DI322" s="291"/>
      <c r="DJ322" s="291"/>
      <c r="DK322" s="291"/>
      <c r="DL322" s="291"/>
      <c r="DM322" s="291"/>
      <c r="DN322" s="291"/>
      <c r="DO322" s="291"/>
      <c r="DP322" s="291"/>
      <c r="DQ322" s="291"/>
      <c r="DR322" s="291"/>
      <c r="DS322" s="291"/>
      <c r="DT322" s="291"/>
      <c r="DU322" s="291"/>
      <c r="DV322" s="291"/>
      <c r="DW322" s="291"/>
      <c r="DX322" s="291"/>
      <c r="DY322" s="291"/>
      <c r="DZ322" s="291"/>
      <c r="EA322" s="291"/>
      <c r="EB322" s="291"/>
      <c r="EC322" s="291"/>
      <c r="ED322" s="291"/>
      <c r="EE322" s="291"/>
      <c r="EF322" s="291"/>
      <c r="EG322" s="291"/>
      <c r="EH322" s="291"/>
      <c r="EI322" s="291"/>
      <c r="EJ322" s="291"/>
      <c r="EK322" s="291"/>
      <c r="EL322" s="291"/>
      <c r="EM322" s="291"/>
      <c r="EN322" s="291"/>
      <c r="EO322" s="291"/>
      <c r="EP322" s="291"/>
      <c r="EQ322" s="291"/>
      <c r="ER322" s="291"/>
      <c r="ES322" s="291"/>
      <c r="ET322" s="291"/>
      <c r="EU322" s="291"/>
      <c r="EV322" s="291"/>
      <c r="EW322" s="291"/>
      <c r="EX322" s="291"/>
      <c r="EY322" s="291"/>
      <c r="EZ322" s="291"/>
      <c r="FA322" s="291"/>
      <c r="FB322" s="291"/>
      <c r="FC322" s="291"/>
      <c r="FD322" s="291"/>
      <c r="FE322" s="291"/>
      <c r="FF322" s="291"/>
      <c r="FG322" s="291"/>
      <c r="FH322" s="291"/>
      <c r="FI322" s="291"/>
      <c r="FJ322" s="291"/>
      <c r="FK322" s="291"/>
      <c r="FL322" s="291"/>
      <c r="FM322" s="291"/>
      <c r="FN322" s="291"/>
      <c r="FO322" s="291"/>
      <c r="FP322" s="291"/>
      <c r="FQ322" s="291"/>
      <c r="FR322" s="291"/>
      <c r="FS322" s="291"/>
      <c r="FT322" s="291"/>
      <c r="FU322" s="291"/>
      <c r="FV322" s="291"/>
      <c r="FW322" s="291"/>
      <c r="FX322" s="291"/>
      <c r="FY322" s="291"/>
      <c r="FZ322" s="291"/>
      <c r="GA322" s="291"/>
      <c r="GB322" s="291"/>
      <c r="GC322" s="291"/>
      <c r="GD322" s="291"/>
      <c r="GE322" s="291"/>
      <c r="GF322" s="291"/>
      <c r="GG322" s="291"/>
      <c r="GH322" s="291"/>
      <c r="GI322" s="291"/>
      <c r="GJ322" s="291"/>
      <c r="GK322" s="291"/>
      <c r="GL322" s="291"/>
      <c r="GM322" s="291"/>
      <c r="GN322" s="291"/>
      <c r="GO322" s="291"/>
      <c r="GP322" s="291"/>
      <c r="GQ322" s="291"/>
      <c r="GR322" s="291"/>
      <c r="GS322" s="291"/>
      <c r="GT322" s="291"/>
      <c r="GU322" s="291"/>
      <c r="GV322" s="291"/>
      <c r="GW322" s="291"/>
      <c r="GX322" s="291"/>
      <c r="GY322" s="291"/>
      <c r="GZ322" s="291"/>
      <c r="HA322" s="291"/>
      <c r="HB322" s="291"/>
      <c r="HC322" s="291"/>
      <c r="HD322" s="291"/>
      <c r="HE322" s="291"/>
      <c r="HF322" s="291"/>
      <c r="HG322" s="291"/>
      <c r="HH322" s="291"/>
      <c r="HI322" s="291"/>
      <c r="HJ322" s="291"/>
      <c r="HK322" s="291"/>
      <c r="HL322" s="291"/>
      <c r="HM322" s="291"/>
      <c r="HN322" s="291"/>
      <c r="HO322" s="291"/>
      <c r="HP322" s="291"/>
      <c r="HQ322" s="291"/>
    </row>
    <row r="323" ht="12.0" customHeight="1">
      <c r="A323" s="281"/>
      <c r="B323" s="292"/>
      <c r="C323" s="283"/>
      <c r="D323" s="284"/>
      <c r="E323" s="285"/>
      <c r="F323" s="286"/>
      <c r="G323" s="287"/>
      <c r="H323" s="288"/>
      <c r="I323" s="283"/>
      <c r="J323" s="289"/>
      <c r="K323" s="289"/>
      <c r="L323" s="289"/>
      <c r="M323" s="289"/>
      <c r="N323" s="289"/>
      <c r="O323" s="289"/>
      <c r="P323" s="52"/>
      <c r="Q323" s="52"/>
      <c r="R323" s="52"/>
      <c r="S323" s="202"/>
      <c r="T323" s="202"/>
      <c r="U323" s="202"/>
      <c r="V323" s="292"/>
      <c r="W323" s="202"/>
      <c r="X323" s="202"/>
      <c r="Y323" s="202"/>
      <c r="Z323" s="291"/>
      <c r="AA323" s="202"/>
      <c r="AB323" s="202"/>
      <c r="AC323" s="202"/>
      <c r="AD323" s="291"/>
      <c r="AE323" s="202"/>
      <c r="AF323" s="202"/>
      <c r="AG323" s="202"/>
      <c r="AH323" s="291"/>
      <c r="AI323" s="202"/>
      <c r="AJ323" s="202"/>
      <c r="AK323" s="202"/>
      <c r="AL323" s="291"/>
      <c r="AM323" s="202"/>
      <c r="AN323" s="202"/>
      <c r="AO323" s="202"/>
      <c r="AP323" s="291"/>
      <c r="AQ323" s="202"/>
      <c r="AR323" s="202"/>
      <c r="AS323" s="202"/>
      <c r="AT323" s="291"/>
      <c r="AU323" s="202"/>
      <c r="AV323" s="202"/>
      <c r="AW323" s="202"/>
      <c r="AX323" s="291"/>
      <c r="AY323" s="202"/>
      <c r="AZ323" s="202"/>
      <c r="BA323" s="202"/>
      <c r="BB323" s="291"/>
      <c r="BC323" s="202"/>
      <c r="BD323" s="202"/>
      <c r="BE323" s="202"/>
      <c r="BF323" s="291"/>
      <c r="BG323" s="202"/>
      <c r="BH323" s="202"/>
      <c r="BI323" s="202"/>
      <c r="BJ323" s="291"/>
      <c r="BK323" s="291"/>
      <c r="BL323" s="291"/>
      <c r="BM323" s="291"/>
      <c r="BN323" s="291"/>
      <c r="BO323" s="291"/>
      <c r="BP323" s="291"/>
      <c r="BQ323" s="291"/>
      <c r="BR323" s="291"/>
      <c r="BS323" s="291"/>
      <c r="BT323" s="291"/>
      <c r="BU323" s="291"/>
      <c r="BV323" s="291"/>
      <c r="BW323" s="291"/>
      <c r="BX323" s="291"/>
      <c r="BY323" s="291"/>
      <c r="BZ323" s="291"/>
      <c r="CA323" s="291"/>
      <c r="CB323" s="291"/>
      <c r="CC323" s="291"/>
      <c r="CD323" s="291"/>
      <c r="CE323" s="291"/>
      <c r="CF323" s="291"/>
      <c r="CG323" s="291"/>
      <c r="CH323" s="291"/>
      <c r="CI323" s="291"/>
      <c r="CJ323" s="291"/>
      <c r="CK323" s="291"/>
      <c r="CL323" s="291"/>
      <c r="CM323" s="291"/>
      <c r="CN323" s="291"/>
      <c r="CO323" s="291"/>
      <c r="CP323" s="291"/>
      <c r="CQ323" s="291"/>
      <c r="CR323" s="291"/>
      <c r="CS323" s="291"/>
      <c r="CT323" s="291"/>
      <c r="CU323" s="291"/>
      <c r="CV323" s="291"/>
      <c r="CW323" s="291"/>
      <c r="CX323" s="291"/>
      <c r="CY323" s="291"/>
      <c r="CZ323" s="291"/>
      <c r="DA323" s="291"/>
      <c r="DB323" s="291"/>
      <c r="DC323" s="291"/>
      <c r="DD323" s="291"/>
      <c r="DE323" s="291"/>
      <c r="DF323" s="291"/>
      <c r="DG323" s="291"/>
      <c r="DH323" s="291"/>
      <c r="DI323" s="291"/>
      <c r="DJ323" s="291"/>
      <c r="DK323" s="291"/>
      <c r="DL323" s="291"/>
      <c r="DM323" s="291"/>
      <c r="DN323" s="291"/>
      <c r="DO323" s="291"/>
      <c r="DP323" s="291"/>
      <c r="DQ323" s="291"/>
      <c r="DR323" s="291"/>
      <c r="DS323" s="291"/>
      <c r="DT323" s="291"/>
      <c r="DU323" s="291"/>
      <c r="DV323" s="291"/>
      <c r="DW323" s="291"/>
      <c r="DX323" s="291"/>
      <c r="DY323" s="291"/>
      <c r="DZ323" s="291"/>
      <c r="EA323" s="291"/>
      <c r="EB323" s="291"/>
      <c r="EC323" s="291"/>
      <c r="ED323" s="291"/>
      <c r="EE323" s="291"/>
      <c r="EF323" s="291"/>
      <c r="EG323" s="291"/>
      <c r="EH323" s="291"/>
      <c r="EI323" s="291"/>
      <c r="EJ323" s="291"/>
      <c r="EK323" s="291"/>
      <c r="EL323" s="291"/>
      <c r="EM323" s="291"/>
      <c r="EN323" s="291"/>
      <c r="EO323" s="291"/>
      <c r="EP323" s="291"/>
      <c r="EQ323" s="291"/>
      <c r="ER323" s="291"/>
      <c r="ES323" s="291"/>
      <c r="ET323" s="291"/>
      <c r="EU323" s="291"/>
      <c r="EV323" s="291"/>
      <c r="EW323" s="291"/>
      <c r="EX323" s="291"/>
      <c r="EY323" s="291"/>
      <c r="EZ323" s="291"/>
      <c r="FA323" s="291"/>
      <c r="FB323" s="291"/>
      <c r="FC323" s="291"/>
      <c r="FD323" s="291"/>
      <c r="FE323" s="291"/>
      <c r="FF323" s="291"/>
      <c r="FG323" s="291"/>
      <c r="FH323" s="291"/>
      <c r="FI323" s="291"/>
      <c r="FJ323" s="291"/>
      <c r="FK323" s="291"/>
      <c r="FL323" s="291"/>
      <c r="FM323" s="291"/>
      <c r="FN323" s="291"/>
      <c r="FO323" s="291"/>
      <c r="FP323" s="291"/>
      <c r="FQ323" s="291"/>
      <c r="FR323" s="291"/>
      <c r="FS323" s="291"/>
      <c r="FT323" s="291"/>
      <c r="FU323" s="291"/>
      <c r="FV323" s="291"/>
      <c r="FW323" s="291"/>
      <c r="FX323" s="291"/>
      <c r="FY323" s="291"/>
      <c r="FZ323" s="291"/>
      <c r="GA323" s="291"/>
      <c r="GB323" s="291"/>
      <c r="GC323" s="291"/>
      <c r="GD323" s="291"/>
      <c r="GE323" s="291"/>
      <c r="GF323" s="291"/>
      <c r="GG323" s="291"/>
      <c r="GH323" s="291"/>
      <c r="GI323" s="291"/>
      <c r="GJ323" s="291"/>
      <c r="GK323" s="291"/>
      <c r="GL323" s="291"/>
      <c r="GM323" s="291"/>
      <c r="GN323" s="291"/>
      <c r="GO323" s="291"/>
      <c r="GP323" s="291"/>
      <c r="GQ323" s="291"/>
      <c r="GR323" s="291"/>
      <c r="GS323" s="291"/>
      <c r="GT323" s="291"/>
      <c r="GU323" s="291"/>
      <c r="GV323" s="291"/>
      <c r="GW323" s="291"/>
      <c r="GX323" s="291"/>
      <c r="GY323" s="291"/>
      <c r="GZ323" s="291"/>
      <c r="HA323" s="291"/>
      <c r="HB323" s="291"/>
      <c r="HC323" s="291"/>
      <c r="HD323" s="291"/>
      <c r="HE323" s="291"/>
      <c r="HF323" s="291"/>
      <c r="HG323" s="291"/>
      <c r="HH323" s="291"/>
      <c r="HI323" s="291"/>
      <c r="HJ323" s="291"/>
      <c r="HK323" s="291"/>
      <c r="HL323" s="291"/>
      <c r="HM323" s="291"/>
      <c r="HN323" s="291"/>
      <c r="HO323" s="291"/>
      <c r="HP323" s="291"/>
      <c r="HQ323" s="291"/>
    </row>
    <row r="324" ht="12.0" customHeight="1">
      <c r="A324" s="281"/>
      <c r="B324" s="292"/>
      <c r="C324" s="283"/>
      <c r="D324" s="284"/>
      <c r="E324" s="285"/>
      <c r="F324" s="286"/>
      <c r="G324" s="287"/>
      <c r="H324" s="288"/>
      <c r="I324" s="283"/>
      <c r="J324" s="289"/>
      <c r="K324" s="289"/>
      <c r="L324" s="289"/>
      <c r="M324" s="289"/>
      <c r="N324" s="289"/>
      <c r="O324" s="289"/>
      <c r="P324" s="52"/>
      <c r="Q324" s="52"/>
      <c r="R324" s="52"/>
      <c r="S324" s="202"/>
      <c r="T324" s="202"/>
      <c r="U324" s="202"/>
      <c r="V324" s="292"/>
      <c r="W324" s="202"/>
      <c r="X324" s="202"/>
      <c r="Y324" s="202"/>
      <c r="Z324" s="291"/>
      <c r="AA324" s="202"/>
      <c r="AB324" s="202"/>
      <c r="AC324" s="202"/>
      <c r="AD324" s="291"/>
      <c r="AE324" s="202"/>
      <c r="AF324" s="202"/>
      <c r="AG324" s="202"/>
      <c r="AH324" s="291"/>
      <c r="AI324" s="202"/>
      <c r="AJ324" s="202"/>
      <c r="AK324" s="202"/>
      <c r="AL324" s="291"/>
      <c r="AM324" s="202"/>
      <c r="AN324" s="202"/>
      <c r="AO324" s="202"/>
      <c r="AP324" s="291"/>
      <c r="AQ324" s="202"/>
      <c r="AR324" s="202"/>
      <c r="AS324" s="202"/>
      <c r="AT324" s="291"/>
      <c r="AU324" s="202"/>
      <c r="AV324" s="202"/>
      <c r="AW324" s="202"/>
      <c r="AX324" s="291"/>
      <c r="AY324" s="202"/>
      <c r="AZ324" s="202"/>
      <c r="BA324" s="202"/>
      <c r="BB324" s="291"/>
      <c r="BC324" s="202"/>
      <c r="BD324" s="202"/>
      <c r="BE324" s="202"/>
      <c r="BF324" s="291"/>
      <c r="BG324" s="202"/>
      <c r="BH324" s="202"/>
      <c r="BI324" s="202"/>
      <c r="BJ324" s="291"/>
      <c r="BK324" s="291"/>
      <c r="BL324" s="291"/>
      <c r="BM324" s="291"/>
      <c r="BN324" s="291"/>
      <c r="BO324" s="291"/>
      <c r="BP324" s="291"/>
      <c r="BQ324" s="291"/>
      <c r="BR324" s="291"/>
      <c r="BS324" s="291"/>
      <c r="BT324" s="291"/>
      <c r="BU324" s="291"/>
      <c r="BV324" s="291"/>
      <c r="BW324" s="291"/>
      <c r="BX324" s="291"/>
      <c r="BY324" s="291"/>
      <c r="BZ324" s="291"/>
      <c r="CA324" s="291"/>
      <c r="CB324" s="291"/>
      <c r="CC324" s="291"/>
      <c r="CD324" s="291"/>
      <c r="CE324" s="291"/>
      <c r="CF324" s="291"/>
      <c r="CG324" s="291"/>
      <c r="CH324" s="291"/>
      <c r="CI324" s="291"/>
      <c r="CJ324" s="291"/>
      <c r="CK324" s="291"/>
      <c r="CL324" s="291"/>
      <c r="CM324" s="291"/>
      <c r="CN324" s="291"/>
      <c r="CO324" s="291"/>
      <c r="CP324" s="291"/>
      <c r="CQ324" s="291"/>
      <c r="CR324" s="291"/>
      <c r="CS324" s="291"/>
      <c r="CT324" s="291"/>
      <c r="CU324" s="291"/>
      <c r="CV324" s="291"/>
      <c r="CW324" s="291"/>
      <c r="CX324" s="291"/>
      <c r="CY324" s="291"/>
      <c r="CZ324" s="291"/>
      <c r="DA324" s="291"/>
      <c r="DB324" s="291"/>
      <c r="DC324" s="291"/>
      <c r="DD324" s="291"/>
      <c r="DE324" s="291"/>
      <c r="DF324" s="291"/>
      <c r="DG324" s="291"/>
      <c r="DH324" s="291"/>
      <c r="DI324" s="291"/>
      <c r="DJ324" s="291"/>
      <c r="DK324" s="291"/>
      <c r="DL324" s="291"/>
      <c r="DM324" s="291"/>
      <c r="DN324" s="291"/>
      <c r="DO324" s="291"/>
      <c r="DP324" s="291"/>
      <c r="DQ324" s="291"/>
      <c r="DR324" s="291"/>
      <c r="DS324" s="291"/>
      <c r="DT324" s="291"/>
      <c r="DU324" s="291"/>
      <c r="DV324" s="291"/>
      <c r="DW324" s="291"/>
      <c r="DX324" s="291"/>
      <c r="DY324" s="291"/>
      <c r="DZ324" s="291"/>
      <c r="EA324" s="291"/>
      <c r="EB324" s="291"/>
      <c r="EC324" s="291"/>
      <c r="ED324" s="291"/>
      <c r="EE324" s="291"/>
      <c r="EF324" s="291"/>
      <c r="EG324" s="291"/>
      <c r="EH324" s="291"/>
      <c r="EI324" s="291"/>
      <c r="EJ324" s="291"/>
      <c r="EK324" s="291"/>
      <c r="EL324" s="291"/>
      <c r="EM324" s="291"/>
      <c r="EN324" s="291"/>
      <c r="EO324" s="291"/>
      <c r="EP324" s="291"/>
      <c r="EQ324" s="291"/>
      <c r="ER324" s="291"/>
      <c r="ES324" s="291"/>
      <c r="ET324" s="291"/>
      <c r="EU324" s="291"/>
      <c r="EV324" s="291"/>
      <c r="EW324" s="291"/>
      <c r="EX324" s="291"/>
      <c r="EY324" s="291"/>
      <c r="EZ324" s="291"/>
      <c r="FA324" s="291"/>
      <c r="FB324" s="291"/>
      <c r="FC324" s="291"/>
      <c r="FD324" s="291"/>
      <c r="FE324" s="291"/>
      <c r="FF324" s="291"/>
      <c r="FG324" s="291"/>
      <c r="FH324" s="291"/>
      <c r="FI324" s="291"/>
      <c r="FJ324" s="291"/>
      <c r="FK324" s="291"/>
      <c r="FL324" s="291"/>
      <c r="FM324" s="291"/>
      <c r="FN324" s="291"/>
      <c r="FO324" s="291"/>
      <c r="FP324" s="291"/>
      <c r="FQ324" s="291"/>
      <c r="FR324" s="291"/>
      <c r="FS324" s="291"/>
      <c r="FT324" s="291"/>
      <c r="FU324" s="291"/>
      <c r="FV324" s="291"/>
      <c r="FW324" s="291"/>
      <c r="FX324" s="291"/>
      <c r="FY324" s="291"/>
      <c r="FZ324" s="291"/>
      <c r="GA324" s="291"/>
      <c r="GB324" s="291"/>
      <c r="GC324" s="291"/>
      <c r="GD324" s="291"/>
      <c r="GE324" s="291"/>
      <c r="GF324" s="291"/>
      <c r="GG324" s="291"/>
      <c r="GH324" s="291"/>
      <c r="GI324" s="291"/>
      <c r="GJ324" s="291"/>
      <c r="GK324" s="291"/>
      <c r="GL324" s="291"/>
      <c r="GM324" s="291"/>
      <c r="GN324" s="291"/>
      <c r="GO324" s="291"/>
      <c r="GP324" s="291"/>
      <c r="GQ324" s="291"/>
      <c r="GR324" s="291"/>
      <c r="GS324" s="291"/>
      <c r="GT324" s="291"/>
      <c r="GU324" s="291"/>
      <c r="GV324" s="291"/>
      <c r="GW324" s="291"/>
      <c r="GX324" s="291"/>
      <c r="GY324" s="291"/>
      <c r="GZ324" s="291"/>
      <c r="HA324" s="291"/>
      <c r="HB324" s="291"/>
      <c r="HC324" s="291"/>
      <c r="HD324" s="291"/>
      <c r="HE324" s="291"/>
      <c r="HF324" s="291"/>
      <c r="HG324" s="291"/>
      <c r="HH324" s="291"/>
      <c r="HI324" s="291"/>
      <c r="HJ324" s="291"/>
      <c r="HK324" s="291"/>
      <c r="HL324" s="291"/>
      <c r="HM324" s="291"/>
      <c r="HN324" s="291"/>
      <c r="HO324" s="291"/>
      <c r="HP324" s="291"/>
      <c r="HQ324" s="291"/>
    </row>
    <row r="325" ht="12.0" customHeight="1">
      <c r="A325" s="281"/>
      <c r="B325" s="292"/>
      <c r="C325" s="283"/>
      <c r="D325" s="284"/>
      <c r="E325" s="285"/>
      <c r="F325" s="286"/>
      <c r="G325" s="287"/>
      <c r="H325" s="288"/>
      <c r="I325" s="283"/>
      <c r="J325" s="289"/>
      <c r="K325" s="289"/>
      <c r="L325" s="289"/>
      <c r="M325" s="289"/>
      <c r="N325" s="289"/>
      <c r="O325" s="289"/>
      <c r="P325" s="52"/>
      <c r="Q325" s="52"/>
      <c r="R325" s="52"/>
      <c r="S325" s="202"/>
      <c r="T325" s="202"/>
      <c r="U325" s="202"/>
      <c r="V325" s="292"/>
      <c r="W325" s="202"/>
      <c r="X325" s="202"/>
      <c r="Y325" s="202"/>
      <c r="Z325" s="291"/>
      <c r="AA325" s="202"/>
      <c r="AB325" s="202"/>
      <c r="AC325" s="202"/>
      <c r="AD325" s="291"/>
      <c r="AE325" s="202"/>
      <c r="AF325" s="202"/>
      <c r="AG325" s="202"/>
      <c r="AH325" s="291"/>
      <c r="AI325" s="202"/>
      <c r="AJ325" s="202"/>
      <c r="AK325" s="202"/>
      <c r="AL325" s="291"/>
      <c r="AM325" s="202"/>
      <c r="AN325" s="202"/>
      <c r="AO325" s="202"/>
      <c r="AP325" s="291"/>
      <c r="AQ325" s="202"/>
      <c r="AR325" s="202"/>
      <c r="AS325" s="202"/>
      <c r="AT325" s="291"/>
      <c r="AU325" s="202"/>
      <c r="AV325" s="202"/>
      <c r="AW325" s="202"/>
      <c r="AX325" s="291"/>
      <c r="AY325" s="202"/>
      <c r="AZ325" s="202"/>
      <c r="BA325" s="202"/>
      <c r="BB325" s="291"/>
      <c r="BC325" s="202"/>
      <c r="BD325" s="202"/>
      <c r="BE325" s="202"/>
      <c r="BF325" s="291"/>
      <c r="BG325" s="202"/>
      <c r="BH325" s="202"/>
      <c r="BI325" s="202"/>
      <c r="BJ325" s="291"/>
      <c r="BK325" s="291"/>
      <c r="BL325" s="291"/>
      <c r="BM325" s="291"/>
      <c r="BN325" s="291"/>
      <c r="BO325" s="291"/>
      <c r="BP325" s="291"/>
      <c r="BQ325" s="291"/>
      <c r="BR325" s="291"/>
      <c r="BS325" s="291"/>
      <c r="BT325" s="291"/>
      <c r="BU325" s="291"/>
      <c r="BV325" s="291"/>
      <c r="BW325" s="291"/>
      <c r="BX325" s="291"/>
      <c r="BY325" s="291"/>
      <c r="BZ325" s="291"/>
      <c r="CA325" s="291"/>
      <c r="CB325" s="291"/>
      <c r="CC325" s="291"/>
      <c r="CD325" s="291"/>
      <c r="CE325" s="291"/>
      <c r="CF325" s="291"/>
      <c r="CG325" s="291"/>
      <c r="CH325" s="291"/>
      <c r="CI325" s="291"/>
      <c r="CJ325" s="291"/>
      <c r="CK325" s="291"/>
      <c r="CL325" s="291"/>
      <c r="CM325" s="291"/>
      <c r="CN325" s="291"/>
      <c r="CO325" s="291"/>
      <c r="CP325" s="291"/>
      <c r="CQ325" s="291"/>
      <c r="CR325" s="291"/>
      <c r="CS325" s="291"/>
      <c r="CT325" s="291"/>
      <c r="CU325" s="291"/>
      <c r="CV325" s="291"/>
      <c r="CW325" s="291"/>
      <c r="CX325" s="291"/>
      <c r="CY325" s="291"/>
      <c r="CZ325" s="291"/>
      <c r="DA325" s="291"/>
      <c r="DB325" s="291"/>
      <c r="DC325" s="291"/>
      <c r="DD325" s="291"/>
      <c r="DE325" s="291"/>
      <c r="DF325" s="291"/>
      <c r="DG325" s="291"/>
      <c r="DH325" s="291"/>
      <c r="DI325" s="291"/>
      <c r="DJ325" s="291"/>
      <c r="DK325" s="291"/>
      <c r="DL325" s="291"/>
      <c r="DM325" s="291"/>
      <c r="DN325" s="291"/>
      <c r="DO325" s="291"/>
      <c r="DP325" s="291"/>
      <c r="DQ325" s="291"/>
      <c r="DR325" s="291"/>
      <c r="DS325" s="291"/>
      <c r="DT325" s="291"/>
      <c r="DU325" s="291"/>
      <c r="DV325" s="291"/>
      <c r="DW325" s="291"/>
      <c r="DX325" s="291"/>
      <c r="DY325" s="291"/>
      <c r="DZ325" s="291"/>
      <c r="EA325" s="291"/>
      <c r="EB325" s="291"/>
      <c r="EC325" s="291"/>
      <c r="ED325" s="291"/>
      <c r="EE325" s="291"/>
      <c r="EF325" s="291"/>
      <c r="EG325" s="291"/>
      <c r="EH325" s="291"/>
      <c r="EI325" s="291"/>
      <c r="EJ325" s="291"/>
      <c r="EK325" s="291"/>
      <c r="EL325" s="291"/>
      <c r="EM325" s="291"/>
      <c r="EN325" s="291"/>
      <c r="EO325" s="291"/>
      <c r="EP325" s="291"/>
      <c r="EQ325" s="291"/>
      <c r="ER325" s="291"/>
      <c r="ES325" s="291"/>
      <c r="ET325" s="291"/>
      <c r="EU325" s="291"/>
      <c r="EV325" s="291"/>
      <c r="EW325" s="291"/>
      <c r="EX325" s="291"/>
      <c r="EY325" s="291"/>
      <c r="EZ325" s="291"/>
      <c r="FA325" s="291"/>
      <c r="FB325" s="291"/>
      <c r="FC325" s="291"/>
      <c r="FD325" s="291"/>
      <c r="FE325" s="291"/>
      <c r="FF325" s="291"/>
      <c r="FG325" s="291"/>
      <c r="FH325" s="291"/>
      <c r="FI325" s="291"/>
      <c r="FJ325" s="291"/>
      <c r="FK325" s="291"/>
      <c r="FL325" s="291"/>
      <c r="FM325" s="291"/>
      <c r="FN325" s="291"/>
      <c r="FO325" s="291"/>
      <c r="FP325" s="291"/>
      <c r="FQ325" s="291"/>
      <c r="FR325" s="291"/>
      <c r="FS325" s="291"/>
      <c r="FT325" s="291"/>
      <c r="FU325" s="291"/>
      <c r="FV325" s="291"/>
      <c r="FW325" s="291"/>
      <c r="FX325" s="291"/>
      <c r="FY325" s="291"/>
      <c r="FZ325" s="291"/>
      <c r="GA325" s="291"/>
      <c r="GB325" s="291"/>
      <c r="GC325" s="291"/>
      <c r="GD325" s="291"/>
      <c r="GE325" s="291"/>
      <c r="GF325" s="291"/>
      <c r="GG325" s="291"/>
      <c r="GH325" s="291"/>
      <c r="GI325" s="291"/>
      <c r="GJ325" s="291"/>
      <c r="GK325" s="291"/>
      <c r="GL325" s="291"/>
      <c r="GM325" s="291"/>
      <c r="GN325" s="291"/>
      <c r="GO325" s="291"/>
      <c r="GP325" s="291"/>
      <c r="GQ325" s="291"/>
      <c r="GR325" s="291"/>
      <c r="GS325" s="291"/>
      <c r="GT325" s="291"/>
      <c r="GU325" s="291"/>
      <c r="GV325" s="291"/>
      <c r="GW325" s="291"/>
      <c r="GX325" s="291"/>
      <c r="GY325" s="291"/>
      <c r="GZ325" s="291"/>
      <c r="HA325" s="291"/>
      <c r="HB325" s="291"/>
      <c r="HC325" s="291"/>
      <c r="HD325" s="291"/>
      <c r="HE325" s="291"/>
      <c r="HF325" s="291"/>
      <c r="HG325" s="291"/>
      <c r="HH325" s="291"/>
      <c r="HI325" s="291"/>
      <c r="HJ325" s="291"/>
      <c r="HK325" s="291"/>
      <c r="HL325" s="291"/>
      <c r="HM325" s="291"/>
      <c r="HN325" s="291"/>
      <c r="HO325" s="291"/>
      <c r="HP325" s="291"/>
      <c r="HQ325" s="291"/>
    </row>
    <row r="326" ht="12.0" customHeight="1">
      <c r="A326" s="281"/>
      <c r="B326" s="292"/>
      <c r="C326" s="283"/>
      <c r="D326" s="284"/>
      <c r="E326" s="285"/>
      <c r="F326" s="286"/>
      <c r="G326" s="287"/>
      <c r="H326" s="288"/>
      <c r="I326" s="283"/>
      <c r="J326" s="289"/>
      <c r="K326" s="289"/>
      <c r="L326" s="289"/>
      <c r="M326" s="289"/>
      <c r="N326" s="289"/>
      <c r="O326" s="289"/>
      <c r="P326" s="52"/>
      <c r="Q326" s="52"/>
      <c r="R326" s="52"/>
      <c r="S326" s="202"/>
      <c r="T326" s="202"/>
      <c r="U326" s="202"/>
      <c r="V326" s="292"/>
      <c r="W326" s="202"/>
      <c r="X326" s="202"/>
      <c r="Y326" s="202"/>
      <c r="Z326" s="291"/>
      <c r="AA326" s="202"/>
      <c r="AB326" s="202"/>
      <c r="AC326" s="202"/>
      <c r="AD326" s="291"/>
      <c r="AE326" s="202"/>
      <c r="AF326" s="202"/>
      <c r="AG326" s="202"/>
      <c r="AH326" s="291"/>
      <c r="AI326" s="202"/>
      <c r="AJ326" s="202"/>
      <c r="AK326" s="202"/>
      <c r="AL326" s="291"/>
      <c r="AM326" s="202"/>
      <c r="AN326" s="202"/>
      <c r="AO326" s="202"/>
      <c r="AP326" s="291"/>
      <c r="AQ326" s="202"/>
      <c r="AR326" s="202"/>
      <c r="AS326" s="202"/>
      <c r="AT326" s="291"/>
      <c r="AU326" s="202"/>
      <c r="AV326" s="202"/>
      <c r="AW326" s="202"/>
      <c r="AX326" s="291"/>
      <c r="AY326" s="202"/>
      <c r="AZ326" s="202"/>
      <c r="BA326" s="202"/>
      <c r="BB326" s="291"/>
      <c r="BC326" s="202"/>
      <c r="BD326" s="202"/>
      <c r="BE326" s="202"/>
      <c r="BF326" s="291"/>
      <c r="BG326" s="202"/>
      <c r="BH326" s="202"/>
      <c r="BI326" s="202"/>
      <c r="BJ326" s="291"/>
      <c r="BK326" s="291"/>
      <c r="BL326" s="291"/>
      <c r="BM326" s="291"/>
      <c r="BN326" s="291"/>
      <c r="BO326" s="291"/>
      <c r="BP326" s="291"/>
      <c r="BQ326" s="291"/>
      <c r="BR326" s="291"/>
      <c r="BS326" s="291"/>
      <c r="BT326" s="291"/>
      <c r="BU326" s="291"/>
      <c r="BV326" s="291"/>
      <c r="BW326" s="291"/>
      <c r="BX326" s="291"/>
      <c r="BY326" s="291"/>
      <c r="BZ326" s="291"/>
      <c r="CA326" s="291"/>
      <c r="CB326" s="291"/>
      <c r="CC326" s="291"/>
      <c r="CD326" s="291"/>
      <c r="CE326" s="291"/>
      <c r="CF326" s="291"/>
      <c r="CG326" s="291"/>
      <c r="CH326" s="291"/>
      <c r="CI326" s="291"/>
      <c r="CJ326" s="291"/>
      <c r="CK326" s="291"/>
      <c r="CL326" s="291"/>
      <c r="CM326" s="291"/>
      <c r="CN326" s="291"/>
      <c r="CO326" s="291"/>
      <c r="CP326" s="291"/>
      <c r="CQ326" s="291"/>
      <c r="CR326" s="291"/>
      <c r="CS326" s="291"/>
      <c r="CT326" s="291"/>
      <c r="CU326" s="291"/>
      <c r="CV326" s="291"/>
      <c r="CW326" s="291"/>
      <c r="CX326" s="291"/>
      <c r="CY326" s="291"/>
      <c r="CZ326" s="291"/>
      <c r="DA326" s="291"/>
      <c r="DB326" s="291"/>
      <c r="DC326" s="291"/>
      <c r="DD326" s="291"/>
      <c r="DE326" s="291"/>
      <c r="DF326" s="291"/>
      <c r="DG326" s="291"/>
      <c r="DH326" s="291"/>
      <c r="DI326" s="291"/>
      <c r="DJ326" s="291"/>
      <c r="DK326" s="291"/>
      <c r="DL326" s="291"/>
      <c r="DM326" s="291"/>
      <c r="DN326" s="291"/>
      <c r="DO326" s="291"/>
      <c r="DP326" s="291"/>
      <c r="DQ326" s="291"/>
      <c r="DR326" s="291"/>
      <c r="DS326" s="291"/>
      <c r="DT326" s="291"/>
      <c r="DU326" s="291"/>
      <c r="DV326" s="291"/>
      <c r="DW326" s="291"/>
      <c r="DX326" s="291"/>
      <c r="DY326" s="291"/>
      <c r="DZ326" s="291"/>
      <c r="EA326" s="291"/>
      <c r="EB326" s="291"/>
      <c r="EC326" s="291"/>
      <c r="ED326" s="291"/>
      <c r="EE326" s="291"/>
      <c r="EF326" s="291"/>
      <c r="EG326" s="291"/>
      <c r="EH326" s="291"/>
      <c r="EI326" s="291"/>
      <c r="EJ326" s="291"/>
      <c r="EK326" s="291"/>
      <c r="EL326" s="291"/>
      <c r="EM326" s="291"/>
      <c r="EN326" s="291"/>
      <c r="EO326" s="291"/>
      <c r="EP326" s="291"/>
      <c r="EQ326" s="291"/>
      <c r="ER326" s="291"/>
      <c r="ES326" s="291"/>
      <c r="ET326" s="291"/>
      <c r="EU326" s="291"/>
      <c r="EV326" s="291"/>
      <c r="EW326" s="291"/>
      <c r="EX326" s="291"/>
      <c r="EY326" s="291"/>
      <c r="EZ326" s="291"/>
      <c r="FA326" s="291"/>
      <c r="FB326" s="291"/>
      <c r="FC326" s="291"/>
      <c r="FD326" s="291"/>
      <c r="FE326" s="291"/>
      <c r="FF326" s="291"/>
      <c r="FG326" s="291"/>
      <c r="FH326" s="291"/>
      <c r="FI326" s="291"/>
      <c r="FJ326" s="291"/>
      <c r="FK326" s="291"/>
      <c r="FL326" s="291"/>
      <c r="FM326" s="291"/>
      <c r="FN326" s="291"/>
      <c r="FO326" s="291"/>
      <c r="FP326" s="291"/>
      <c r="FQ326" s="291"/>
      <c r="FR326" s="291"/>
      <c r="FS326" s="291"/>
      <c r="FT326" s="291"/>
      <c r="FU326" s="291"/>
      <c r="FV326" s="291"/>
      <c r="FW326" s="291"/>
      <c r="FX326" s="291"/>
      <c r="FY326" s="291"/>
      <c r="FZ326" s="291"/>
      <c r="GA326" s="291"/>
      <c r="GB326" s="291"/>
      <c r="GC326" s="291"/>
      <c r="GD326" s="291"/>
      <c r="GE326" s="291"/>
      <c r="GF326" s="291"/>
      <c r="GG326" s="291"/>
      <c r="GH326" s="291"/>
      <c r="GI326" s="291"/>
      <c r="GJ326" s="291"/>
      <c r="GK326" s="291"/>
      <c r="GL326" s="291"/>
      <c r="GM326" s="291"/>
      <c r="GN326" s="291"/>
      <c r="GO326" s="291"/>
      <c r="GP326" s="291"/>
      <c r="GQ326" s="291"/>
      <c r="GR326" s="291"/>
      <c r="GS326" s="291"/>
      <c r="GT326" s="291"/>
      <c r="GU326" s="291"/>
      <c r="GV326" s="291"/>
      <c r="GW326" s="291"/>
      <c r="GX326" s="291"/>
      <c r="GY326" s="291"/>
      <c r="GZ326" s="291"/>
      <c r="HA326" s="291"/>
      <c r="HB326" s="291"/>
      <c r="HC326" s="291"/>
      <c r="HD326" s="291"/>
      <c r="HE326" s="291"/>
      <c r="HF326" s="291"/>
      <c r="HG326" s="291"/>
      <c r="HH326" s="291"/>
      <c r="HI326" s="291"/>
      <c r="HJ326" s="291"/>
      <c r="HK326" s="291"/>
      <c r="HL326" s="291"/>
      <c r="HM326" s="291"/>
      <c r="HN326" s="291"/>
      <c r="HO326" s="291"/>
      <c r="HP326" s="291"/>
      <c r="HQ326" s="291"/>
    </row>
    <row r="327" ht="12.0" customHeight="1">
      <c r="A327" s="281"/>
      <c r="B327" s="292"/>
      <c r="C327" s="283"/>
      <c r="D327" s="284"/>
      <c r="E327" s="285"/>
      <c r="F327" s="286"/>
      <c r="G327" s="287"/>
      <c r="H327" s="288"/>
      <c r="I327" s="283"/>
      <c r="J327" s="289"/>
      <c r="K327" s="289"/>
      <c r="L327" s="289"/>
      <c r="M327" s="289"/>
      <c r="N327" s="289"/>
      <c r="O327" s="289"/>
      <c r="P327" s="52"/>
      <c r="Q327" s="52"/>
      <c r="R327" s="52"/>
      <c r="S327" s="202"/>
      <c r="T327" s="202"/>
      <c r="U327" s="202"/>
      <c r="V327" s="292"/>
      <c r="W327" s="202"/>
      <c r="X327" s="202"/>
      <c r="Y327" s="202"/>
      <c r="Z327" s="291"/>
      <c r="AA327" s="202"/>
      <c r="AB327" s="202"/>
      <c r="AC327" s="202"/>
      <c r="AD327" s="291"/>
      <c r="AE327" s="202"/>
      <c r="AF327" s="202"/>
      <c r="AG327" s="202"/>
      <c r="AH327" s="291"/>
      <c r="AI327" s="202"/>
      <c r="AJ327" s="202"/>
      <c r="AK327" s="202"/>
      <c r="AL327" s="291"/>
      <c r="AM327" s="202"/>
      <c r="AN327" s="202"/>
      <c r="AO327" s="202"/>
      <c r="AP327" s="291"/>
      <c r="AQ327" s="202"/>
      <c r="AR327" s="202"/>
      <c r="AS327" s="202"/>
      <c r="AT327" s="291"/>
      <c r="AU327" s="202"/>
      <c r="AV327" s="202"/>
      <c r="AW327" s="202"/>
      <c r="AX327" s="291"/>
      <c r="AY327" s="202"/>
      <c r="AZ327" s="202"/>
      <c r="BA327" s="202"/>
      <c r="BB327" s="291"/>
      <c r="BC327" s="202"/>
      <c r="BD327" s="202"/>
      <c r="BE327" s="202"/>
      <c r="BF327" s="291"/>
      <c r="BG327" s="202"/>
      <c r="BH327" s="202"/>
      <c r="BI327" s="202"/>
      <c r="BJ327" s="291"/>
      <c r="BK327" s="291"/>
      <c r="BL327" s="291"/>
      <c r="BM327" s="291"/>
      <c r="BN327" s="291"/>
      <c r="BO327" s="291"/>
      <c r="BP327" s="291"/>
      <c r="BQ327" s="291"/>
      <c r="BR327" s="291"/>
      <c r="BS327" s="291"/>
      <c r="BT327" s="291"/>
      <c r="BU327" s="291"/>
      <c r="BV327" s="291"/>
      <c r="BW327" s="291"/>
      <c r="BX327" s="291"/>
      <c r="BY327" s="291"/>
      <c r="BZ327" s="291"/>
      <c r="CA327" s="291"/>
      <c r="CB327" s="291"/>
      <c r="CC327" s="291"/>
      <c r="CD327" s="291"/>
      <c r="CE327" s="291"/>
      <c r="CF327" s="291"/>
      <c r="CG327" s="291"/>
      <c r="CH327" s="291"/>
      <c r="CI327" s="291"/>
      <c r="CJ327" s="291"/>
      <c r="CK327" s="291"/>
      <c r="CL327" s="291"/>
      <c r="CM327" s="291"/>
      <c r="CN327" s="291"/>
      <c r="CO327" s="291"/>
      <c r="CP327" s="291"/>
      <c r="CQ327" s="291"/>
      <c r="CR327" s="291"/>
      <c r="CS327" s="291"/>
      <c r="CT327" s="291"/>
      <c r="CU327" s="291"/>
      <c r="CV327" s="291"/>
      <c r="CW327" s="291"/>
      <c r="CX327" s="291"/>
      <c r="CY327" s="291"/>
      <c r="CZ327" s="291"/>
      <c r="DA327" s="291"/>
      <c r="DB327" s="291"/>
      <c r="DC327" s="291"/>
      <c r="DD327" s="291"/>
      <c r="DE327" s="291"/>
      <c r="DF327" s="291"/>
      <c r="DG327" s="291"/>
      <c r="DH327" s="291"/>
      <c r="DI327" s="291"/>
      <c r="DJ327" s="291"/>
      <c r="DK327" s="291"/>
      <c r="DL327" s="291"/>
      <c r="DM327" s="291"/>
      <c r="DN327" s="291"/>
      <c r="DO327" s="291"/>
      <c r="DP327" s="291"/>
      <c r="DQ327" s="291"/>
      <c r="DR327" s="291"/>
      <c r="DS327" s="291"/>
      <c r="DT327" s="291"/>
      <c r="DU327" s="291"/>
      <c r="DV327" s="291"/>
      <c r="DW327" s="291"/>
      <c r="DX327" s="291"/>
      <c r="DY327" s="291"/>
      <c r="DZ327" s="291"/>
      <c r="EA327" s="291"/>
      <c r="EB327" s="291"/>
      <c r="EC327" s="291"/>
      <c r="ED327" s="291"/>
      <c r="EE327" s="291"/>
      <c r="EF327" s="291"/>
      <c r="EG327" s="291"/>
      <c r="EH327" s="291"/>
      <c r="EI327" s="291"/>
      <c r="EJ327" s="291"/>
      <c r="EK327" s="291"/>
      <c r="EL327" s="291"/>
      <c r="EM327" s="291"/>
      <c r="EN327" s="291"/>
      <c r="EO327" s="291"/>
      <c r="EP327" s="291"/>
      <c r="EQ327" s="291"/>
      <c r="ER327" s="291"/>
      <c r="ES327" s="291"/>
      <c r="ET327" s="291"/>
      <c r="EU327" s="291"/>
      <c r="EV327" s="291"/>
      <c r="EW327" s="291"/>
      <c r="EX327" s="291"/>
      <c r="EY327" s="291"/>
      <c r="EZ327" s="291"/>
      <c r="FA327" s="291"/>
      <c r="FB327" s="291"/>
      <c r="FC327" s="291"/>
      <c r="FD327" s="291"/>
      <c r="FE327" s="291"/>
      <c r="FF327" s="291"/>
      <c r="FG327" s="291"/>
      <c r="FH327" s="291"/>
      <c r="FI327" s="291"/>
      <c r="FJ327" s="291"/>
      <c r="FK327" s="291"/>
      <c r="FL327" s="291"/>
      <c r="FM327" s="291"/>
      <c r="FN327" s="291"/>
      <c r="FO327" s="291"/>
      <c r="FP327" s="291"/>
      <c r="FQ327" s="291"/>
      <c r="FR327" s="291"/>
      <c r="FS327" s="291"/>
      <c r="FT327" s="291"/>
      <c r="FU327" s="291"/>
      <c r="FV327" s="291"/>
      <c r="FW327" s="291"/>
      <c r="FX327" s="291"/>
      <c r="FY327" s="291"/>
      <c r="FZ327" s="291"/>
      <c r="GA327" s="291"/>
      <c r="GB327" s="291"/>
      <c r="GC327" s="291"/>
      <c r="GD327" s="291"/>
      <c r="GE327" s="291"/>
      <c r="GF327" s="291"/>
      <c r="GG327" s="291"/>
      <c r="GH327" s="291"/>
      <c r="GI327" s="291"/>
      <c r="GJ327" s="291"/>
      <c r="GK327" s="291"/>
      <c r="GL327" s="291"/>
      <c r="GM327" s="291"/>
      <c r="GN327" s="291"/>
      <c r="GO327" s="291"/>
      <c r="GP327" s="291"/>
      <c r="GQ327" s="291"/>
      <c r="GR327" s="291"/>
      <c r="GS327" s="291"/>
      <c r="GT327" s="291"/>
      <c r="GU327" s="291"/>
      <c r="GV327" s="291"/>
      <c r="GW327" s="291"/>
      <c r="GX327" s="291"/>
      <c r="GY327" s="291"/>
      <c r="GZ327" s="291"/>
      <c r="HA327" s="291"/>
      <c r="HB327" s="291"/>
      <c r="HC327" s="291"/>
      <c r="HD327" s="291"/>
      <c r="HE327" s="291"/>
      <c r="HF327" s="291"/>
      <c r="HG327" s="291"/>
      <c r="HH327" s="291"/>
      <c r="HI327" s="291"/>
      <c r="HJ327" s="291"/>
      <c r="HK327" s="291"/>
      <c r="HL327" s="291"/>
      <c r="HM327" s="291"/>
      <c r="HN327" s="291"/>
      <c r="HO327" s="291"/>
      <c r="HP327" s="291"/>
      <c r="HQ327" s="291"/>
    </row>
    <row r="328" ht="12.0" customHeight="1">
      <c r="A328" s="281"/>
      <c r="B328" s="292"/>
      <c r="C328" s="283"/>
      <c r="D328" s="284"/>
      <c r="E328" s="285"/>
      <c r="F328" s="286"/>
      <c r="G328" s="287"/>
      <c r="H328" s="288"/>
      <c r="I328" s="283"/>
      <c r="J328" s="289"/>
      <c r="K328" s="289"/>
      <c r="L328" s="289"/>
      <c r="M328" s="289"/>
      <c r="N328" s="289"/>
      <c r="O328" s="289"/>
      <c r="P328" s="52"/>
      <c r="Q328" s="52"/>
      <c r="R328" s="52"/>
      <c r="S328" s="202"/>
      <c r="T328" s="202"/>
      <c r="U328" s="202"/>
      <c r="V328" s="292"/>
      <c r="W328" s="202"/>
      <c r="X328" s="202"/>
      <c r="Y328" s="202"/>
      <c r="Z328" s="291"/>
      <c r="AA328" s="202"/>
      <c r="AB328" s="202"/>
      <c r="AC328" s="202"/>
      <c r="AD328" s="291"/>
      <c r="AE328" s="202"/>
      <c r="AF328" s="202"/>
      <c r="AG328" s="202"/>
      <c r="AH328" s="291"/>
      <c r="AI328" s="202"/>
      <c r="AJ328" s="202"/>
      <c r="AK328" s="202"/>
      <c r="AL328" s="291"/>
      <c r="AM328" s="202"/>
      <c r="AN328" s="202"/>
      <c r="AO328" s="202"/>
      <c r="AP328" s="291"/>
      <c r="AQ328" s="202"/>
      <c r="AR328" s="202"/>
      <c r="AS328" s="202"/>
      <c r="AT328" s="291"/>
      <c r="AU328" s="202"/>
      <c r="AV328" s="202"/>
      <c r="AW328" s="202"/>
      <c r="AX328" s="291"/>
      <c r="AY328" s="202"/>
      <c r="AZ328" s="202"/>
      <c r="BA328" s="202"/>
      <c r="BB328" s="291"/>
      <c r="BC328" s="202"/>
      <c r="BD328" s="202"/>
      <c r="BE328" s="202"/>
      <c r="BF328" s="291"/>
      <c r="BG328" s="202"/>
      <c r="BH328" s="202"/>
      <c r="BI328" s="202"/>
      <c r="BJ328" s="291"/>
      <c r="BK328" s="291"/>
      <c r="BL328" s="291"/>
      <c r="BM328" s="291"/>
      <c r="BN328" s="291"/>
      <c r="BO328" s="291"/>
      <c r="BP328" s="291"/>
      <c r="BQ328" s="291"/>
      <c r="BR328" s="291"/>
      <c r="BS328" s="291"/>
      <c r="BT328" s="291"/>
      <c r="BU328" s="291"/>
      <c r="BV328" s="291"/>
      <c r="BW328" s="291"/>
      <c r="BX328" s="291"/>
      <c r="BY328" s="291"/>
      <c r="BZ328" s="291"/>
      <c r="CA328" s="291"/>
      <c r="CB328" s="291"/>
      <c r="CC328" s="291"/>
      <c r="CD328" s="291"/>
      <c r="CE328" s="291"/>
      <c r="CF328" s="291"/>
      <c r="CG328" s="291"/>
      <c r="CH328" s="291"/>
      <c r="CI328" s="291"/>
      <c r="CJ328" s="291"/>
      <c r="CK328" s="291"/>
      <c r="CL328" s="291"/>
      <c r="CM328" s="291"/>
      <c r="CN328" s="291"/>
      <c r="CO328" s="291"/>
      <c r="CP328" s="291"/>
      <c r="CQ328" s="291"/>
      <c r="CR328" s="291"/>
      <c r="CS328" s="291"/>
      <c r="CT328" s="291"/>
      <c r="CU328" s="291"/>
      <c r="CV328" s="291"/>
      <c r="CW328" s="291"/>
      <c r="CX328" s="291"/>
      <c r="CY328" s="291"/>
      <c r="CZ328" s="291"/>
      <c r="DA328" s="291"/>
      <c r="DB328" s="291"/>
      <c r="DC328" s="291"/>
      <c r="DD328" s="291"/>
      <c r="DE328" s="291"/>
      <c r="DF328" s="291"/>
      <c r="DG328" s="291"/>
      <c r="DH328" s="291"/>
      <c r="DI328" s="291"/>
      <c r="DJ328" s="291"/>
      <c r="DK328" s="291"/>
      <c r="DL328" s="291"/>
      <c r="DM328" s="291"/>
      <c r="DN328" s="291"/>
      <c r="DO328" s="291"/>
      <c r="DP328" s="291"/>
      <c r="DQ328" s="291"/>
      <c r="DR328" s="291"/>
      <c r="DS328" s="291"/>
      <c r="DT328" s="291"/>
      <c r="DU328" s="291"/>
      <c r="DV328" s="291"/>
      <c r="DW328" s="291"/>
      <c r="DX328" s="291"/>
      <c r="DY328" s="291"/>
      <c r="DZ328" s="291"/>
      <c r="EA328" s="291"/>
      <c r="EB328" s="291"/>
      <c r="EC328" s="291"/>
      <c r="ED328" s="291"/>
      <c r="EE328" s="291"/>
      <c r="EF328" s="291"/>
      <c r="EG328" s="291"/>
      <c r="EH328" s="291"/>
      <c r="EI328" s="291"/>
      <c r="EJ328" s="291"/>
      <c r="EK328" s="291"/>
      <c r="EL328" s="291"/>
      <c r="EM328" s="291"/>
      <c r="EN328" s="291"/>
      <c r="EO328" s="291"/>
      <c r="EP328" s="291"/>
      <c r="EQ328" s="291"/>
      <c r="ER328" s="291"/>
      <c r="ES328" s="291"/>
      <c r="ET328" s="291"/>
      <c r="EU328" s="291"/>
      <c r="EV328" s="291"/>
      <c r="EW328" s="291"/>
      <c r="EX328" s="291"/>
      <c r="EY328" s="291"/>
      <c r="EZ328" s="291"/>
      <c r="FA328" s="291"/>
      <c r="FB328" s="291"/>
      <c r="FC328" s="291"/>
      <c r="FD328" s="291"/>
      <c r="FE328" s="291"/>
      <c r="FF328" s="291"/>
      <c r="FG328" s="291"/>
      <c r="FH328" s="291"/>
      <c r="FI328" s="291"/>
      <c r="FJ328" s="291"/>
      <c r="FK328" s="291"/>
      <c r="FL328" s="291"/>
      <c r="FM328" s="291"/>
      <c r="FN328" s="291"/>
      <c r="FO328" s="291"/>
      <c r="FP328" s="291"/>
      <c r="FQ328" s="291"/>
      <c r="FR328" s="291"/>
      <c r="FS328" s="291"/>
      <c r="FT328" s="291"/>
      <c r="FU328" s="291"/>
      <c r="FV328" s="291"/>
      <c r="FW328" s="291"/>
      <c r="FX328" s="291"/>
      <c r="FY328" s="291"/>
      <c r="FZ328" s="291"/>
      <c r="GA328" s="291"/>
      <c r="GB328" s="291"/>
      <c r="GC328" s="291"/>
      <c r="GD328" s="291"/>
      <c r="GE328" s="291"/>
      <c r="GF328" s="291"/>
      <c r="GG328" s="291"/>
      <c r="GH328" s="291"/>
      <c r="GI328" s="291"/>
      <c r="GJ328" s="291"/>
      <c r="GK328" s="291"/>
      <c r="GL328" s="291"/>
      <c r="GM328" s="291"/>
      <c r="GN328" s="291"/>
      <c r="GO328" s="291"/>
      <c r="GP328" s="291"/>
      <c r="GQ328" s="291"/>
      <c r="GR328" s="291"/>
      <c r="GS328" s="291"/>
      <c r="GT328" s="291"/>
      <c r="GU328" s="291"/>
      <c r="GV328" s="291"/>
      <c r="GW328" s="291"/>
      <c r="GX328" s="291"/>
      <c r="GY328" s="291"/>
      <c r="GZ328" s="291"/>
      <c r="HA328" s="291"/>
      <c r="HB328" s="291"/>
      <c r="HC328" s="291"/>
      <c r="HD328" s="291"/>
      <c r="HE328" s="291"/>
      <c r="HF328" s="291"/>
      <c r="HG328" s="291"/>
      <c r="HH328" s="291"/>
      <c r="HI328" s="291"/>
      <c r="HJ328" s="291"/>
      <c r="HK328" s="291"/>
      <c r="HL328" s="291"/>
      <c r="HM328" s="291"/>
      <c r="HN328" s="291"/>
      <c r="HO328" s="291"/>
      <c r="HP328" s="291"/>
      <c r="HQ328" s="291"/>
    </row>
    <row r="329" ht="12.0" customHeight="1">
      <c r="A329" s="281"/>
      <c r="B329" s="292"/>
      <c r="C329" s="283"/>
      <c r="D329" s="284"/>
      <c r="E329" s="285"/>
      <c r="F329" s="286"/>
      <c r="G329" s="287"/>
      <c r="H329" s="288"/>
      <c r="I329" s="283"/>
      <c r="J329" s="289"/>
      <c r="K329" s="289"/>
      <c r="L329" s="289"/>
      <c r="M329" s="289"/>
      <c r="N329" s="289"/>
      <c r="O329" s="289"/>
      <c r="P329" s="52"/>
      <c r="Q329" s="52"/>
      <c r="R329" s="52"/>
      <c r="S329" s="202"/>
      <c r="T329" s="202"/>
      <c r="U329" s="202"/>
      <c r="V329" s="292"/>
      <c r="W329" s="202"/>
      <c r="X329" s="202"/>
      <c r="Y329" s="202"/>
      <c r="Z329" s="291"/>
      <c r="AA329" s="202"/>
      <c r="AB329" s="202"/>
      <c r="AC329" s="202"/>
      <c r="AD329" s="291"/>
      <c r="AE329" s="202"/>
      <c r="AF329" s="202"/>
      <c r="AG329" s="202"/>
      <c r="AH329" s="291"/>
      <c r="AI329" s="202"/>
      <c r="AJ329" s="202"/>
      <c r="AK329" s="202"/>
      <c r="AL329" s="291"/>
      <c r="AM329" s="202"/>
      <c r="AN329" s="202"/>
      <c r="AO329" s="202"/>
      <c r="AP329" s="291"/>
      <c r="AQ329" s="202"/>
      <c r="AR329" s="202"/>
      <c r="AS329" s="202"/>
      <c r="AT329" s="291"/>
      <c r="AU329" s="202"/>
      <c r="AV329" s="202"/>
      <c r="AW329" s="202"/>
      <c r="AX329" s="291"/>
      <c r="AY329" s="202"/>
      <c r="AZ329" s="202"/>
      <c r="BA329" s="202"/>
      <c r="BB329" s="291"/>
      <c r="BC329" s="202"/>
      <c r="BD329" s="202"/>
      <c r="BE329" s="202"/>
      <c r="BF329" s="291"/>
      <c r="BG329" s="202"/>
      <c r="BH329" s="202"/>
      <c r="BI329" s="202"/>
      <c r="BJ329" s="291"/>
      <c r="BK329" s="291"/>
      <c r="BL329" s="291"/>
      <c r="BM329" s="291"/>
      <c r="BN329" s="291"/>
      <c r="BO329" s="291"/>
      <c r="BP329" s="291"/>
      <c r="BQ329" s="291"/>
      <c r="BR329" s="291"/>
      <c r="BS329" s="291"/>
      <c r="BT329" s="291"/>
      <c r="BU329" s="291"/>
      <c r="BV329" s="291"/>
      <c r="BW329" s="291"/>
      <c r="BX329" s="291"/>
      <c r="BY329" s="291"/>
      <c r="BZ329" s="291"/>
      <c r="CA329" s="291"/>
      <c r="CB329" s="291"/>
      <c r="CC329" s="291"/>
      <c r="CD329" s="291"/>
      <c r="CE329" s="291"/>
      <c r="CF329" s="291"/>
      <c r="CG329" s="291"/>
      <c r="CH329" s="291"/>
      <c r="CI329" s="291"/>
      <c r="CJ329" s="291"/>
      <c r="CK329" s="291"/>
      <c r="CL329" s="291"/>
      <c r="CM329" s="291"/>
      <c r="CN329" s="291"/>
      <c r="CO329" s="291"/>
      <c r="CP329" s="291"/>
      <c r="CQ329" s="291"/>
      <c r="CR329" s="291"/>
      <c r="CS329" s="291"/>
      <c r="CT329" s="291"/>
      <c r="CU329" s="291"/>
      <c r="CV329" s="291"/>
      <c r="CW329" s="291"/>
      <c r="CX329" s="291"/>
      <c r="CY329" s="291"/>
      <c r="CZ329" s="291"/>
      <c r="DA329" s="291"/>
      <c r="DB329" s="291"/>
      <c r="DC329" s="291"/>
      <c r="DD329" s="291"/>
      <c r="DE329" s="291"/>
      <c r="DF329" s="291"/>
      <c r="DG329" s="291"/>
      <c r="DH329" s="291"/>
      <c r="DI329" s="291"/>
      <c r="DJ329" s="291"/>
      <c r="DK329" s="291"/>
      <c r="DL329" s="291"/>
      <c r="DM329" s="291"/>
      <c r="DN329" s="291"/>
      <c r="DO329" s="291"/>
      <c r="DP329" s="291"/>
      <c r="DQ329" s="291"/>
      <c r="DR329" s="291"/>
      <c r="DS329" s="291"/>
      <c r="DT329" s="291"/>
      <c r="DU329" s="291"/>
      <c r="DV329" s="291"/>
      <c r="DW329" s="291"/>
      <c r="DX329" s="291"/>
      <c r="DY329" s="291"/>
      <c r="DZ329" s="291"/>
      <c r="EA329" s="291"/>
      <c r="EB329" s="291"/>
      <c r="EC329" s="291"/>
      <c r="ED329" s="291"/>
      <c r="EE329" s="291"/>
      <c r="EF329" s="291"/>
      <c r="EG329" s="291"/>
      <c r="EH329" s="291"/>
      <c r="EI329" s="291"/>
      <c r="EJ329" s="291"/>
      <c r="EK329" s="291"/>
      <c r="EL329" s="291"/>
      <c r="EM329" s="291"/>
      <c r="EN329" s="291"/>
      <c r="EO329" s="291"/>
      <c r="EP329" s="291"/>
      <c r="EQ329" s="291"/>
      <c r="ER329" s="291"/>
      <c r="ES329" s="291"/>
      <c r="ET329" s="291"/>
      <c r="EU329" s="291"/>
      <c r="EV329" s="291"/>
      <c r="EW329" s="291"/>
      <c r="EX329" s="291"/>
      <c r="EY329" s="291"/>
      <c r="EZ329" s="291"/>
      <c r="FA329" s="291"/>
      <c r="FB329" s="291"/>
      <c r="FC329" s="291"/>
      <c r="FD329" s="291"/>
      <c r="FE329" s="291"/>
      <c r="FF329" s="291"/>
      <c r="FG329" s="291"/>
      <c r="FH329" s="291"/>
      <c r="FI329" s="291"/>
      <c r="FJ329" s="291"/>
      <c r="FK329" s="291"/>
      <c r="FL329" s="291"/>
      <c r="FM329" s="291"/>
      <c r="FN329" s="291"/>
      <c r="FO329" s="291"/>
      <c r="FP329" s="291"/>
      <c r="FQ329" s="291"/>
      <c r="FR329" s="291"/>
      <c r="FS329" s="291"/>
      <c r="FT329" s="291"/>
      <c r="FU329" s="291"/>
      <c r="FV329" s="291"/>
      <c r="FW329" s="291"/>
      <c r="FX329" s="291"/>
      <c r="FY329" s="291"/>
      <c r="FZ329" s="291"/>
      <c r="GA329" s="291"/>
      <c r="GB329" s="291"/>
      <c r="GC329" s="291"/>
      <c r="GD329" s="291"/>
      <c r="GE329" s="291"/>
      <c r="GF329" s="291"/>
      <c r="GG329" s="291"/>
      <c r="GH329" s="291"/>
      <c r="GI329" s="291"/>
      <c r="GJ329" s="291"/>
      <c r="GK329" s="291"/>
      <c r="GL329" s="291"/>
      <c r="GM329" s="291"/>
      <c r="GN329" s="291"/>
      <c r="GO329" s="291"/>
      <c r="GP329" s="291"/>
      <c r="GQ329" s="291"/>
      <c r="GR329" s="291"/>
      <c r="GS329" s="291"/>
      <c r="GT329" s="291"/>
      <c r="GU329" s="291"/>
      <c r="GV329" s="291"/>
      <c r="GW329" s="291"/>
      <c r="GX329" s="291"/>
      <c r="GY329" s="291"/>
      <c r="GZ329" s="291"/>
      <c r="HA329" s="291"/>
      <c r="HB329" s="291"/>
      <c r="HC329" s="291"/>
      <c r="HD329" s="291"/>
      <c r="HE329" s="291"/>
      <c r="HF329" s="291"/>
      <c r="HG329" s="291"/>
      <c r="HH329" s="291"/>
      <c r="HI329" s="291"/>
      <c r="HJ329" s="291"/>
      <c r="HK329" s="291"/>
      <c r="HL329" s="291"/>
      <c r="HM329" s="291"/>
      <c r="HN329" s="291"/>
      <c r="HO329" s="291"/>
      <c r="HP329" s="291"/>
      <c r="HQ329" s="291"/>
    </row>
    <row r="330" ht="12.0" customHeight="1">
      <c r="A330" s="281"/>
      <c r="B330" s="292"/>
      <c r="C330" s="283"/>
      <c r="D330" s="284"/>
      <c r="E330" s="285"/>
      <c r="F330" s="286"/>
      <c r="G330" s="287"/>
      <c r="H330" s="288"/>
      <c r="I330" s="283"/>
      <c r="J330" s="289"/>
      <c r="K330" s="289"/>
      <c r="L330" s="289"/>
      <c r="M330" s="289"/>
      <c r="N330" s="289"/>
      <c r="O330" s="289"/>
      <c r="P330" s="52"/>
      <c r="Q330" s="52"/>
      <c r="R330" s="52"/>
      <c r="S330" s="202"/>
      <c r="T330" s="202"/>
      <c r="U330" s="202"/>
      <c r="V330" s="292"/>
      <c r="W330" s="202"/>
      <c r="X330" s="202"/>
      <c r="Y330" s="202"/>
      <c r="Z330" s="291"/>
      <c r="AA330" s="202"/>
      <c r="AB330" s="202"/>
      <c r="AC330" s="202"/>
      <c r="AD330" s="291"/>
      <c r="AE330" s="202"/>
      <c r="AF330" s="202"/>
      <c r="AG330" s="202"/>
      <c r="AH330" s="291"/>
      <c r="AI330" s="202"/>
      <c r="AJ330" s="202"/>
      <c r="AK330" s="202"/>
      <c r="AL330" s="291"/>
      <c r="AM330" s="202"/>
      <c r="AN330" s="202"/>
      <c r="AO330" s="202"/>
      <c r="AP330" s="291"/>
      <c r="AQ330" s="202"/>
      <c r="AR330" s="202"/>
      <c r="AS330" s="202"/>
      <c r="AT330" s="291"/>
      <c r="AU330" s="202"/>
      <c r="AV330" s="202"/>
      <c r="AW330" s="202"/>
      <c r="AX330" s="291"/>
      <c r="AY330" s="202"/>
      <c r="AZ330" s="202"/>
      <c r="BA330" s="202"/>
      <c r="BB330" s="291"/>
      <c r="BC330" s="202"/>
      <c r="BD330" s="202"/>
      <c r="BE330" s="202"/>
      <c r="BF330" s="291"/>
      <c r="BG330" s="202"/>
      <c r="BH330" s="202"/>
      <c r="BI330" s="202"/>
      <c r="BJ330" s="291"/>
      <c r="BK330" s="291"/>
      <c r="BL330" s="291"/>
      <c r="BM330" s="291"/>
      <c r="BN330" s="291"/>
      <c r="BO330" s="291"/>
      <c r="BP330" s="291"/>
      <c r="BQ330" s="291"/>
      <c r="BR330" s="291"/>
      <c r="BS330" s="291"/>
      <c r="BT330" s="291"/>
      <c r="BU330" s="291"/>
      <c r="BV330" s="291"/>
      <c r="BW330" s="291"/>
      <c r="BX330" s="291"/>
      <c r="BY330" s="291"/>
      <c r="BZ330" s="291"/>
      <c r="CA330" s="291"/>
      <c r="CB330" s="291"/>
      <c r="CC330" s="291"/>
      <c r="CD330" s="291"/>
      <c r="CE330" s="291"/>
      <c r="CF330" s="291"/>
      <c r="CG330" s="291"/>
      <c r="CH330" s="291"/>
      <c r="CI330" s="291"/>
      <c r="CJ330" s="291"/>
      <c r="CK330" s="291"/>
      <c r="CL330" s="291"/>
      <c r="CM330" s="291"/>
      <c r="CN330" s="291"/>
      <c r="CO330" s="291"/>
      <c r="CP330" s="291"/>
      <c r="CQ330" s="291"/>
      <c r="CR330" s="291"/>
      <c r="CS330" s="291"/>
      <c r="CT330" s="291"/>
      <c r="CU330" s="291"/>
      <c r="CV330" s="291"/>
      <c r="CW330" s="291"/>
      <c r="CX330" s="291"/>
      <c r="CY330" s="291"/>
      <c r="CZ330" s="291"/>
      <c r="DA330" s="291"/>
      <c r="DB330" s="291"/>
      <c r="DC330" s="291"/>
      <c r="DD330" s="291"/>
      <c r="DE330" s="291"/>
      <c r="DF330" s="291"/>
      <c r="DG330" s="291"/>
      <c r="DH330" s="291"/>
      <c r="DI330" s="291"/>
      <c r="DJ330" s="291"/>
      <c r="DK330" s="291"/>
      <c r="DL330" s="291"/>
      <c r="DM330" s="291"/>
      <c r="DN330" s="291"/>
      <c r="DO330" s="291"/>
      <c r="DP330" s="291"/>
      <c r="DQ330" s="291"/>
      <c r="DR330" s="291"/>
      <c r="DS330" s="291"/>
      <c r="DT330" s="291"/>
      <c r="DU330" s="291"/>
      <c r="DV330" s="291"/>
      <c r="DW330" s="291"/>
      <c r="DX330" s="291"/>
      <c r="DY330" s="291"/>
      <c r="DZ330" s="291"/>
      <c r="EA330" s="291"/>
      <c r="EB330" s="291"/>
      <c r="EC330" s="291"/>
      <c r="ED330" s="291"/>
      <c r="EE330" s="291"/>
      <c r="EF330" s="291"/>
      <c r="EG330" s="291"/>
      <c r="EH330" s="291"/>
      <c r="EI330" s="291"/>
      <c r="EJ330" s="291"/>
      <c r="EK330" s="291"/>
      <c r="EL330" s="291"/>
      <c r="EM330" s="291"/>
      <c r="EN330" s="291"/>
      <c r="EO330" s="291"/>
      <c r="EP330" s="291"/>
      <c r="EQ330" s="291"/>
      <c r="ER330" s="291"/>
      <c r="ES330" s="291"/>
      <c r="ET330" s="291"/>
      <c r="EU330" s="291"/>
      <c r="EV330" s="291"/>
      <c r="EW330" s="291"/>
      <c r="EX330" s="291"/>
      <c r="EY330" s="291"/>
      <c r="EZ330" s="291"/>
      <c r="FA330" s="291"/>
      <c r="FB330" s="291"/>
      <c r="FC330" s="291"/>
      <c r="FD330" s="291"/>
      <c r="FE330" s="291"/>
      <c r="FF330" s="291"/>
      <c r="FG330" s="291"/>
      <c r="FH330" s="291"/>
      <c r="FI330" s="291"/>
      <c r="FJ330" s="291"/>
      <c r="FK330" s="291"/>
      <c r="FL330" s="291"/>
      <c r="FM330" s="291"/>
      <c r="FN330" s="291"/>
      <c r="FO330" s="291"/>
      <c r="FP330" s="291"/>
      <c r="FQ330" s="291"/>
      <c r="FR330" s="291"/>
      <c r="FS330" s="291"/>
      <c r="FT330" s="291"/>
      <c r="FU330" s="291"/>
      <c r="FV330" s="291"/>
      <c r="FW330" s="291"/>
      <c r="FX330" s="291"/>
      <c r="FY330" s="291"/>
      <c r="FZ330" s="291"/>
      <c r="GA330" s="291"/>
      <c r="GB330" s="291"/>
      <c r="GC330" s="291"/>
      <c r="GD330" s="291"/>
      <c r="GE330" s="291"/>
      <c r="GF330" s="291"/>
      <c r="GG330" s="291"/>
      <c r="GH330" s="291"/>
      <c r="GI330" s="291"/>
      <c r="GJ330" s="291"/>
      <c r="GK330" s="291"/>
      <c r="GL330" s="291"/>
      <c r="GM330" s="291"/>
      <c r="GN330" s="291"/>
      <c r="GO330" s="291"/>
      <c r="GP330" s="291"/>
      <c r="GQ330" s="291"/>
      <c r="GR330" s="291"/>
      <c r="GS330" s="291"/>
      <c r="GT330" s="291"/>
      <c r="GU330" s="291"/>
      <c r="GV330" s="291"/>
      <c r="GW330" s="291"/>
      <c r="GX330" s="291"/>
      <c r="GY330" s="291"/>
      <c r="GZ330" s="291"/>
      <c r="HA330" s="291"/>
      <c r="HB330" s="291"/>
      <c r="HC330" s="291"/>
      <c r="HD330" s="291"/>
      <c r="HE330" s="291"/>
      <c r="HF330" s="291"/>
      <c r="HG330" s="291"/>
      <c r="HH330" s="291"/>
      <c r="HI330" s="291"/>
      <c r="HJ330" s="291"/>
      <c r="HK330" s="291"/>
      <c r="HL330" s="291"/>
      <c r="HM330" s="291"/>
      <c r="HN330" s="291"/>
      <c r="HO330" s="291"/>
      <c r="HP330" s="291"/>
      <c r="HQ330" s="291"/>
    </row>
    <row r="331" ht="12.0" customHeight="1">
      <c r="A331" s="281"/>
      <c r="B331" s="292"/>
      <c r="C331" s="283"/>
      <c r="D331" s="284"/>
      <c r="E331" s="285"/>
      <c r="F331" s="286"/>
      <c r="G331" s="287"/>
      <c r="H331" s="288"/>
      <c r="I331" s="283"/>
      <c r="J331" s="289"/>
      <c r="K331" s="289"/>
      <c r="L331" s="289"/>
      <c r="M331" s="289"/>
      <c r="N331" s="289"/>
      <c r="O331" s="289"/>
      <c r="P331" s="52"/>
      <c r="Q331" s="52"/>
      <c r="R331" s="52"/>
      <c r="S331" s="202"/>
      <c r="T331" s="202"/>
      <c r="U331" s="202"/>
      <c r="V331" s="292"/>
      <c r="W331" s="202"/>
      <c r="X331" s="202"/>
      <c r="Y331" s="202"/>
      <c r="Z331" s="291"/>
      <c r="AA331" s="202"/>
      <c r="AB331" s="202"/>
      <c r="AC331" s="202"/>
      <c r="AD331" s="291"/>
      <c r="AE331" s="202"/>
      <c r="AF331" s="202"/>
      <c r="AG331" s="202"/>
      <c r="AH331" s="291"/>
      <c r="AI331" s="202"/>
      <c r="AJ331" s="202"/>
      <c r="AK331" s="202"/>
      <c r="AL331" s="291"/>
      <c r="AM331" s="202"/>
      <c r="AN331" s="202"/>
      <c r="AO331" s="202"/>
      <c r="AP331" s="291"/>
      <c r="AQ331" s="202"/>
      <c r="AR331" s="202"/>
      <c r="AS331" s="202"/>
      <c r="AT331" s="291"/>
      <c r="AU331" s="202"/>
      <c r="AV331" s="202"/>
      <c r="AW331" s="202"/>
      <c r="AX331" s="291"/>
      <c r="AY331" s="202"/>
      <c r="AZ331" s="202"/>
      <c r="BA331" s="202"/>
      <c r="BB331" s="291"/>
      <c r="BC331" s="202"/>
      <c r="BD331" s="202"/>
      <c r="BE331" s="202"/>
      <c r="BF331" s="291"/>
      <c r="BG331" s="202"/>
      <c r="BH331" s="202"/>
      <c r="BI331" s="202"/>
      <c r="BJ331" s="291"/>
      <c r="BK331" s="291"/>
      <c r="BL331" s="291"/>
      <c r="BM331" s="291"/>
      <c r="BN331" s="291"/>
      <c r="BO331" s="291"/>
      <c r="BP331" s="291"/>
      <c r="BQ331" s="291"/>
      <c r="BR331" s="291"/>
      <c r="BS331" s="291"/>
      <c r="BT331" s="291"/>
      <c r="BU331" s="291"/>
      <c r="BV331" s="291"/>
      <c r="BW331" s="291"/>
      <c r="BX331" s="291"/>
      <c r="BY331" s="291"/>
      <c r="BZ331" s="291"/>
      <c r="CA331" s="291"/>
      <c r="CB331" s="291"/>
      <c r="CC331" s="291"/>
      <c r="CD331" s="291"/>
      <c r="CE331" s="291"/>
      <c r="CF331" s="291"/>
      <c r="CG331" s="291"/>
      <c r="CH331" s="291"/>
      <c r="CI331" s="291"/>
      <c r="CJ331" s="291"/>
      <c r="CK331" s="291"/>
      <c r="CL331" s="291"/>
      <c r="CM331" s="291"/>
      <c r="CN331" s="291"/>
      <c r="CO331" s="291"/>
      <c r="CP331" s="291"/>
      <c r="CQ331" s="291"/>
      <c r="CR331" s="291"/>
      <c r="CS331" s="291"/>
      <c r="CT331" s="291"/>
      <c r="CU331" s="291"/>
      <c r="CV331" s="291"/>
      <c r="CW331" s="291"/>
      <c r="CX331" s="291"/>
      <c r="CY331" s="291"/>
      <c r="CZ331" s="291"/>
      <c r="DA331" s="291"/>
      <c r="DB331" s="291"/>
      <c r="DC331" s="291"/>
      <c r="DD331" s="291"/>
      <c r="DE331" s="291"/>
      <c r="DF331" s="291"/>
      <c r="DG331" s="291"/>
      <c r="DH331" s="291"/>
      <c r="DI331" s="291"/>
      <c r="DJ331" s="291"/>
      <c r="DK331" s="291"/>
      <c r="DL331" s="291"/>
      <c r="DM331" s="291"/>
      <c r="DN331" s="291"/>
      <c r="DO331" s="291"/>
      <c r="DP331" s="291"/>
      <c r="DQ331" s="291"/>
      <c r="DR331" s="291"/>
      <c r="DS331" s="291"/>
      <c r="DT331" s="291"/>
      <c r="DU331" s="291"/>
      <c r="DV331" s="291"/>
      <c r="DW331" s="291"/>
      <c r="DX331" s="291"/>
      <c r="DY331" s="291"/>
      <c r="DZ331" s="291"/>
      <c r="EA331" s="291"/>
      <c r="EB331" s="291"/>
      <c r="EC331" s="291"/>
      <c r="ED331" s="291"/>
      <c r="EE331" s="291"/>
      <c r="EF331" s="291"/>
      <c r="EG331" s="291"/>
      <c r="EH331" s="291"/>
      <c r="EI331" s="291"/>
      <c r="EJ331" s="291"/>
      <c r="EK331" s="291"/>
      <c r="EL331" s="291"/>
      <c r="EM331" s="291"/>
      <c r="EN331" s="291"/>
      <c r="EO331" s="291"/>
      <c r="EP331" s="291"/>
      <c r="EQ331" s="291"/>
      <c r="ER331" s="291"/>
      <c r="ES331" s="291"/>
      <c r="ET331" s="291"/>
      <c r="EU331" s="291"/>
      <c r="EV331" s="291"/>
      <c r="EW331" s="291"/>
      <c r="EX331" s="291"/>
      <c r="EY331" s="291"/>
      <c r="EZ331" s="291"/>
      <c r="FA331" s="291"/>
      <c r="FB331" s="291"/>
      <c r="FC331" s="291"/>
      <c r="FD331" s="291"/>
      <c r="FE331" s="291"/>
      <c r="FF331" s="291"/>
      <c r="FG331" s="291"/>
      <c r="FH331" s="291"/>
      <c r="FI331" s="291"/>
      <c r="FJ331" s="291"/>
      <c r="FK331" s="291"/>
      <c r="FL331" s="291"/>
      <c r="FM331" s="291"/>
      <c r="FN331" s="291"/>
      <c r="FO331" s="291"/>
      <c r="FP331" s="291"/>
      <c r="FQ331" s="291"/>
      <c r="FR331" s="291"/>
      <c r="FS331" s="291"/>
      <c r="FT331" s="291"/>
      <c r="FU331" s="291"/>
      <c r="FV331" s="291"/>
      <c r="FW331" s="291"/>
      <c r="FX331" s="291"/>
      <c r="FY331" s="291"/>
      <c r="FZ331" s="291"/>
      <c r="GA331" s="291"/>
      <c r="GB331" s="291"/>
      <c r="GC331" s="291"/>
      <c r="GD331" s="291"/>
      <c r="GE331" s="291"/>
      <c r="GF331" s="291"/>
      <c r="GG331" s="291"/>
      <c r="GH331" s="291"/>
      <c r="GI331" s="291"/>
      <c r="GJ331" s="291"/>
      <c r="GK331" s="291"/>
      <c r="GL331" s="291"/>
      <c r="GM331" s="291"/>
      <c r="GN331" s="291"/>
      <c r="GO331" s="291"/>
      <c r="GP331" s="291"/>
      <c r="GQ331" s="291"/>
      <c r="GR331" s="291"/>
      <c r="GS331" s="291"/>
      <c r="GT331" s="291"/>
      <c r="GU331" s="291"/>
      <c r="GV331" s="291"/>
      <c r="GW331" s="291"/>
      <c r="GX331" s="291"/>
      <c r="GY331" s="291"/>
      <c r="GZ331" s="291"/>
      <c r="HA331" s="291"/>
      <c r="HB331" s="291"/>
      <c r="HC331" s="291"/>
      <c r="HD331" s="291"/>
      <c r="HE331" s="291"/>
      <c r="HF331" s="291"/>
      <c r="HG331" s="291"/>
      <c r="HH331" s="291"/>
      <c r="HI331" s="291"/>
      <c r="HJ331" s="291"/>
      <c r="HK331" s="291"/>
      <c r="HL331" s="291"/>
      <c r="HM331" s="291"/>
      <c r="HN331" s="291"/>
      <c r="HO331" s="291"/>
      <c r="HP331" s="291"/>
      <c r="HQ331" s="291"/>
    </row>
    <row r="332" ht="12.0" customHeight="1">
      <c r="A332" s="281"/>
      <c r="B332" s="292"/>
      <c r="C332" s="283"/>
      <c r="D332" s="284"/>
      <c r="E332" s="285"/>
      <c r="F332" s="286"/>
      <c r="G332" s="287"/>
      <c r="H332" s="288"/>
      <c r="I332" s="283"/>
      <c r="J332" s="289"/>
      <c r="K332" s="289"/>
      <c r="L332" s="289"/>
      <c r="M332" s="289"/>
      <c r="N332" s="289"/>
      <c r="O332" s="289"/>
      <c r="P332" s="52"/>
      <c r="Q332" s="52"/>
      <c r="R332" s="52"/>
      <c r="S332" s="202"/>
      <c r="T332" s="202"/>
      <c r="U332" s="202"/>
      <c r="V332" s="292"/>
      <c r="W332" s="202"/>
      <c r="X332" s="202"/>
      <c r="Y332" s="202"/>
      <c r="Z332" s="291"/>
      <c r="AA332" s="202"/>
      <c r="AB332" s="202"/>
      <c r="AC332" s="202"/>
      <c r="AD332" s="291"/>
      <c r="AE332" s="202"/>
      <c r="AF332" s="202"/>
      <c r="AG332" s="202"/>
      <c r="AH332" s="291"/>
      <c r="AI332" s="202"/>
      <c r="AJ332" s="202"/>
      <c r="AK332" s="202"/>
      <c r="AL332" s="291"/>
      <c r="AM332" s="202"/>
      <c r="AN332" s="202"/>
      <c r="AO332" s="202"/>
      <c r="AP332" s="291"/>
      <c r="AQ332" s="202"/>
      <c r="AR332" s="202"/>
      <c r="AS332" s="202"/>
      <c r="AT332" s="291"/>
      <c r="AU332" s="202"/>
      <c r="AV332" s="202"/>
      <c r="AW332" s="202"/>
      <c r="AX332" s="291"/>
      <c r="AY332" s="202"/>
      <c r="AZ332" s="202"/>
      <c r="BA332" s="202"/>
      <c r="BB332" s="291"/>
      <c r="BC332" s="202"/>
      <c r="BD332" s="202"/>
      <c r="BE332" s="202"/>
      <c r="BF332" s="291"/>
      <c r="BG332" s="202"/>
      <c r="BH332" s="202"/>
      <c r="BI332" s="202"/>
      <c r="BJ332" s="291"/>
      <c r="BK332" s="291"/>
      <c r="BL332" s="291"/>
      <c r="BM332" s="291"/>
      <c r="BN332" s="291"/>
      <c r="BO332" s="291"/>
      <c r="BP332" s="291"/>
      <c r="BQ332" s="291"/>
      <c r="BR332" s="291"/>
      <c r="BS332" s="291"/>
      <c r="BT332" s="291"/>
      <c r="BU332" s="291"/>
      <c r="BV332" s="291"/>
      <c r="BW332" s="291"/>
      <c r="BX332" s="291"/>
      <c r="BY332" s="291"/>
      <c r="BZ332" s="291"/>
      <c r="CA332" s="291"/>
      <c r="CB332" s="291"/>
      <c r="CC332" s="291"/>
      <c r="CD332" s="291"/>
      <c r="CE332" s="291"/>
      <c r="CF332" s="291"/>
      <c r="CG332" s="291"/>
      <c r="CH332" s="291"/>
      <c r="CI332" s="291"/>
      <c r="CJ332" s="291"/>
      <c r="CK332" s="291"/>
      <c r="CL332" s="291"/>
      <c r="CM332" s="291"/>
      <c r="CN332" s="291"/>
      <c r="CO332" s="291"/>
      <c r="CP332" s="291"/>
      <c r="CQ332" s="291"/>
      <c r="CR332" s="291"/>
      <c r="CS332" s="291"/>
      <c r="CT332" s="291"/>
      <c r="CU332" s="291"/>
      <c r="CV332" s="291"/>
      <c r="CW332" s="291"/>
      <c r="CX332" s="291"/>
      <c r="CY332" s="291"/>
      <c r="CZ332" s="291"/>
      <c r="DA332" s="291"/>
      <c r="DB332" s="291"/>
      <c r="DC332" s="291"/>
      <c r="DD332" s="291"/>
      <c r="DE332" s="291"/>
      <c r="DF332" s="291"/>
      <c r="DG332" s="291"/>
      <c r="DH332" s="291"/>
      <c r="DI332" s="291"/>
      <c r="DJ332" s="291"/>
      <c r="DK332" s="291"/>
      <c r="DL332" s="291"/>
      <c r="DM332" s="291"/>
      <c r="DN332" s="291"/>
      <c r="DO332" s="291"/>
      <c r="DP332" s="291"/>
      <c r="DQ332" s="291"/>
      <c r="DR332" s="291"/>
      <c r="DS332" s="291"/>
      <c r="DT332" s="291"/>
      <c r="DU332" s="291"/>
      <c r="DV332" s="291"/>
      <c r="DW332" s="291"/>
      <c r="DX332" s="291"/>
      <c r="DY332" s="291"/>
      <c r="DZ332" s="291"/>
      <c r="EA332" s="291"/>
      <c r="EB332" s="291"/>
      <c r="EC332" s="291"/>
      <c r="ED332" s="291"/>
      <c r="EE332" s="291"/>
      <c r="EF332" s="291"/>
      <c r="EG332" s="291"/>
      <c r="EH332" s="291"/>
      <c r="EI332" s="291"/>
      <c r="EJ332" s="291"/>
      <c r="EK332" s="291"/>
      <c r="EL332" s="291"/>
      <c r="EM332" s="291"/>
      <c r="EN332" s="291"/>
      <c r="EO332" s="291"/>
      <c r="EP332" s="291"/>
      <c r="EQ332" s="291"/>
      <c r="ER332" s="291"/>
      <c r="ES332" s="291"/>
      <c r="ET332" s="291"/>
      <c r="EU332" s="291"/>
      <c r="EV332" s="291"/>
      <c r="EW332" s="291"/>
      <c r="EX332" s="291"/>
      <c r="EY332" s="291"/>
      <c r="EZ332" s="291"/>
      <c r="FA332" s="291"/>
      <c r="FB332" s="291"/>
      <c r="FC332" s="291"/>
      <c r="FD332" s="291"/>
      <c r="FE332" s="291"/>
      <c r="FF332" s="291"/>
      <c r="FG332" s="291"/>
      <c r="FH332" s="291"/>
      <c r="FI332" s="291"/>
      <c r="FJ332" s="291"/>
      <c r="FK332" s="291"/>
      <c r="FL332" s="291"/>
      <c r="FM332" s="291"/>
      <c r="FN332" s="291"/>
      <c r="FO332" s="291"/>
      <c r="FP332" s="291"/>
      <c r="FQ332" s="291"/>
      <c r="FR332" s="291"/>
      <c r="FS332" s="291"/>
      <c r="FT332" s="291"/>
      <c r="FU332" s="291"/>
      <c r="FV332" s="291"/>
      <c r="FW332" s="291"/>
      <c r="FX332" s="291"/>
      <c r="FY332" s="291"/>
      <c r="FZ332" s="291"/>
      <c r="GA332" s="291"/>
      <c r="GB332" s="291"/>
      <c r="GC332" s="291"/>
      <c r="GD332" s="291"/>
      <c r="GE332" s="291"/>
      <c r="GF332" s="291"/>
      <c r="GG332" s="291"/>
      <c r="GH332" s="291"/>
      <c r="GI332" s="291"/>
      <c r="GJ332" s="291"/>
      <c r="GK332" s="291"/>
      <c r="GL332" s="291"/>
      <c r="GM332" s="291"/>
      <c r="GN332" s="291"/>
      <c r="GO332" s="291"/>
      <c r="GP332" s="291"/>
      <c r="GQ332" s="291"/>
      <c r="GR332" s="291"/>
      <c r="GS332" s="291"/>
      <c r="GT332" s="291"/>
      <c r="GU332" s="291"/>
      <c r="GV332" s="291"/>
      <c r="GW332" s="291"/>
      <c r="GX332" s="291"/>
      <c r="GY332" s="291"/>
      <c r="GZ332" s="291"/>
      <c r="HA332" s="291"/>
      <c r="HB332" s="291"/>
      <c r="HC332" s="291"/>
      <c r="HD332" s="291"/>
      <c r="HE332" s="291"/>
      <c r="HF332" s="291"/>
      <c r="HG332" s="291"/>
      <c r="HH332" s="291"/>
      <c r="HI332" s="291"/>
      <c r="HJ332" s="291"/>
      <c r="HK332" s="291"/>
      <c r="HL332" s="291"/>
      <c r="HM332" s="291"/>
      <c r="HN332" s="291"/>
      <c r="HO332" s="291"/>
      <c r="HP332" s="291"/>
      <c r="HQ332" s="291"/>
    </row>
    <row r="333" ht="12.0" customHeight="1">
      <c r="A333" s="281"/>
      <c r="B333" s="292"/>
      <c r="C333" s="283"/>
      <c r="D333" s="284"/>
      <c r="E333" s="285"/>
      <c r="F333" s="286"/>
      <c r="G333" s="287"/>
      <c r="H333" s="288"/>
      <c r="I333" s="283"/>
      <c r="J333" s="289"/>
      <c r="K333" s="289"/>
      <c r="L333" s="289"/>
      <c r="M333" s="289"/>
      <c r="N333" s="289"/>
      <c r="O333" s="289"/>
      <c r="P333" s="52"/>
      <c r="Q333" s="52"/>
      <c r="R333" s="52"/>
      <c r="S333" s="202"/>
      <c r="T333" s="202"/>
      <c r="U333" s="202"/>
      <c r="V333" s="292"/>
      <c r="W333" s="202"/>
      <c r="X333" s="202"/>
      <c r="Y333" s="202"/>
      <c r="Z333" s="291"/>
      <c r="AA333" s="202"/>
      <c r="AB333" s="202"/>
      <c r="AC333" s="202"/>
      <c r="AD333" s="291"/>
      <c r="AE333" s="202"/>
      <c r="AF333" s="202"/>
      <c r="AG333" s="202"/>
      <c r="AH333" s="291"/>
      <c r="AI333" s="202"/>
      <c r="AJ333" s="202"/>
      <c r="AK333" s="202"/>
      <c r="AL333" s="291"/>
      <c r="AM333" s="202"/>
      <c r="AN333" s="202"/>
      <c r="AO333" s="202"/>
      <c r="AP333" s="291"/>
      <c r="AQ333" s="202"/>
      <c r="AR333" s="202"/>
      <c r="AS333" s="202"/>
      <c r="AT333" s="291"/>
      <c r="AU333" s="202"/>
      <c r="AV333" s="202"/>
      <c r="AW333" s="202"/>
      <c r="AX333" s="291"/>
      <c r="AY333" s="202"/>
      <c r="AZ333" s="202"/>
      <c r="BA333" s="202"/>
      <c r="BB333" s="291"/>
      <c r="BC333" s="202"/>
      <c r="BD333" s="202"/>
      <c r="BE333" s="202"/>
      <c r="BF333" s="291"/>
      <c r="BG333" s="202"/>
      <c r="BH333" s="202"/>
      <c r="BI333" s="202"/>
      <c r="BJ333" s="291"/>
      <c r="BK333" s="291"/>
      <c r="BL333" s="291"/>
      <c r="BM333" s="291"/>
      <c r="BN333" s="291"/>
      <c r="BO333" s="291"/>
      <c r="BP333" s="291"/>
      <c r="BQ333" s="291"/>
      <c r="BR333" s="291"/>
      <c r="BS333" s="291"/>
      <c r="BT333" s="291"/>
      <c r="BU333" s="291"/>
      <c r="BV333" s="291"/>
      <c r="BW333" s="291"/>
      <c r="BX333" s="291"/>
      <c r="BY333" s="291"/>
      <c r="BZ333" s="291"/>
      <c r="CA333" s="291"/>
      <c r="CB333" s="291"/>
      <c r="CC333" s="291"/>
      <c r="CD333" s="291"/>
      <c r="CE333" s="291"/>
      <c r="CF333" s="291"/>
      <c r="CG333" s="291"/>
      <c r="CH333" s="291"/>
      <c r="CI333" s="291"/>
      <c r="CJ333" s="291"/>
      <c r="CK333" s="291"/>
      <c r="CL333" s="291"/>
      <c r="CM333" s="291"/>
      <c r="CN333" s="291"/>
      <c r="CO333" s="291"/>
      <c r="CP333" s="291"/>
      <c r="CQ333" s="291"/>
      <c r="CR333" s="291"/>
      <c r="CS333" s="291"/>
      <c r="CT333" s="291"/>
      <c r="CU333" s="291"/>
      <c r="CV333" s="291"/>
      <c r="CW333" s="291"/>
      <c r="CX333" s="291"/>
      <c r="CY333" s="291"/>
      <c r="CZ333" s="291"/>
      <c r="DA333" s="291"/>
      <c r="DB333" s="291"/>
      <c r="DC333" s="291"/>
      <c r="DD333" s="291"/>
      <c r="DE333" s="291"/>
      <c r="DF333" s="291"/>
      <c r="DG333" s="291"/>
      <c r="DH333" s="291"/>
      <c r="DI333" s="291"/>
      <c r="DJ333" s="291"/>
      <c r="DK333" s="291"/>
      <c r="DL333" s="291"/>
      <c r="DM333" s="291"/>
      <c r="DN333" s="291"/>
      <c r="DO333" s="291"/>
      <c r="DP333" s="291"/>
      <c r="DQ333" s="291"/>
      <c r="DR333" s="291"/>
      <c r="DS333" s="291"/>
      <c r="DT333" s="291"/>
      <c r="DU333" s="291"/>
      <c r="DV333" s="291"/>
      <c r="DW333" s="291"/>
      <c r="DX333" s="291"/>
      <c r="DY333" s="291"/>
      <c r="DZ333" s="291"/>
      <c r="EA333" s="291"/>
      <c r="EB333" s="291"/>
      <c r="EC333" s="291"/>
      <c r="ED333" s="291"/>
      <c r="EE333" s="291"/>
      <c r="EF333" s="291"/>
      <c r="EG333" s="291"/>
      <c r="EH333" s="291"/>
      <c r="EI333" s="291"/>
      <c r="EJ333" s="291"/>
      <c r="EK333" s="291"/>
      <c r="EL333" s="291"/>
      <c r="EM333" s="291"/>
      <c r="EN333" s="291"/>
      <c r="EO333" s="291"/>
      <c r="EP333" s="291"/>
      <c r="EQ333" s="291"/>
      <c r="ER333" s="291"/>
      <c r="ES333" s="291"/>
      <c r="ET333" s="291"/>
      <c r="EU333" s="291"/>
      <c r="EV333" s="291"/>
      <c r="EW333" s="291"/>
      <c r="EX333" s="291"/>
      <c r="EY333" s="291"/>
      <c r="EZ333" s="291"/>
      <c r="FA333" s="291"/>
      <c r="FB333" s="291"/>
      <c r="FC333" s="291"/>
      <c r="FD333" s="291"/>
      <c r="FE333" s="291"/>
      <c r="FF333" s="291"/>
      <c r="FG333" s="291"/>
      <c r="FH333" s="291"/>
      <c r="FI333" s="291"/>
      <c r="FJ333" s="291"/>
      <c r="FK333" s="291"/>
      <c r="FL333" s="291"/>
      <c r="FM333" s="291"/>
      <c r="FN333" s="291"/>
      <c r="FO333" s="291"/>
      <c r="FP333" s="291"/>
      <c r="FQ333" s="291"/>
      <c r="FR333" s="291"/>
      <c r="FS333" s="291"/>
      <c r="FT333" s="291"/>
      <c r="FU333" s="291"/>
      <c r="FV333" s="291"/>
      <c r="FW333" s="291"/>
      <c r="FX333" s="291"/>
      <c r="FY333" s="291"/>
      <c r="FZ333" s="291"/>
      <c r="GA333" s="291"/>
      <c r="GB333" s="291"/>
      <c r="GC333" s="291"/>
      <c r="GD333" s="291"/>
      <c r="GE333" s="291"/>
      <c r="GF333" s="291"/>
      <c r="GG333" s="291"/>
      <c r="GH333" s="291"/>
      <c r="GI333" s="291"/>
      <c r="GJ333" s="291"/>
      <c r="GK333" s="291"/>
      <c r="GL333" s="291"/>
      <c r="GM333" s="291"/>
      <c r="GN333" s="291"/>
      <c r="GO333" s="291"/>
      <c r="GP333" s="291"/>
      <c r="GQ333" s="291"/>
      <c r="GR333" s="291"/>
      <c r="GS333" s="291"/>
      <c r="GT333" s="291"/>
      <c r="GU333" s="291"/>
      <c r="GV333" s="291"/>
      <c r="GW333" s="291"/>
      <c r="GX333" s="291"/>
      <c r="GY333" s="291"/>
      <c r="GZ333" s="291"/>
      <c r="HA333" s="291"/>
      <c r="HB333" s="291"/>
      <c r="HC333" s="291"/>
      <c r="HD333" s="291"/>
      <c r="HE333" s="291"/>
      <c r="HF333" s="291"/>
      <c r="HG333" s="291"/>
      <c r="HH333" s="291"/>
      <c r="HI333" s="291"/>
      <c r="HJ333" s="291"/>
      <c r="HK333" s="291"/>
      <c r="HL333" s="291"/>
      <c r="HM333" s="291"/>
      <c r="HN333" s="291"/>
      <c r="HO333" s="291"/>
      <c r="HP333" s="291"/>
      <c r="HQ333" s="291"/>
    </row>
    <row r="334" ht="12.0" customHeight="1">
      <c r="A334" s="281"/>
      <c r="B334" s="292"/>
      <c r="C334" s="283"/>
      <c r="D334" s="284"/>
      <c r="E334" s="285"/>
      <c r="F334" s="286"/>
      <c r="G334" s="287"/>
      <c r="H334" s="288"/>
      <c r="I334" s="283"/>
      <c r="J334" s="289"/>
      <c r="K334" s="289"/>
      <c r="L334" s="289"/>
      <c r="M334" s="289"/>
      <c r="N334" s="289"/>
      <c r="O334" s="289"/>
      <c r="P334" s="52"/>
      <c r="Q334" s="52"/>
      <c r="R334" s="52"/>
      <c r="S334" s="202"/>
      <c r="T334" s="202"/>
      <c r="U334" s="202"/>
      <c r="V334" s="292"/>
      <c r="W334" s="202"/>
      <c r="X334" s="202"/>
      <c r="Y334" s="202"/>
      <c r="Z334" s="291"/>
      <c r="AA334" s="202"/>
      <c r="AB334" s="202"/>
      <c r="AC334" s="202"/>
      <c r="AD334" s="291"/>
      <c r="AE334" s="202"/>
      <c r="AF334" s="202"/>
      <c r="AG334" s="202"/>
      <c r="AH334" s="291"/>
      <c r="AI334" s="202"/>
      <c r="AJ334" s="202"/>
      <c r="AK334" s="202"/>
      <c r="AL334" s="291"/>
      <c r="AM334" s="202"/>
      <c r="AN334" s="202"/>
      <c r="AO334" s="202"/>
      <c r="AP334" s="291"/>
      <c r="AQ334" s="202"/>
      <c r="AR334" s="202"/>
      <c r="AS334" s="202"/>
      <c r="AT334" s="291"/>
      <c r="AU334" s="202"/>
      <c r="AV334" s="202"/>
      <c r="AW334" s="202"/>
      <c r="AX334" s="291"/>
      <c r="AY334" s="202"/>
      <c r="AZ334" s="202"/>
      <c r="BA334" s="202"/>
      <c r="BB334" s="291"/>
      <c r="BC334" s="202"/>
      <c r="BD334" s="202"/>
      <c r="BE334" s="202"/>
      <c r="BF334" s="291"/>
      <c r="BG334" s="202"/>
      <c r="BH334" s="202"/>
      <c r="BI334" s="202"/>
      <c r="BJ334" s="291"/>
      <c r="BK334" s="291"/>
      <c r="BL334" s="291"/>
      <c r="BM334" s="291"/>
      <c r="BN334" s="291"/>
      <c r="BO334" s="291"/>
      <c r="BP334" s="291"/>
      <c r="BQ334" s="291"/>
      <c r="BR334" s="291"/>
      <c r="BS334" s="291"/>
      <c r="BT334" s="291"/>
      <c r="BU334" s="291"/>
      <c r="BV334" s="291"/>
      <c r="BW334" s="291"/>
      <c r="BX334" s="291"/>
      <c r="BY334" s="291"/>
      <c r="BZ334" s="291"/>
      <c r="CA334" s="291"/>
      <c r="CB334" s="291"/>
      <c r="CC334" s="291"/>
      <c r="CD334" s="291"/>
      <c r="CE334" s="291"/>
      <c r="CF334" s="291"/>
      <c r="CG334" s="291"/>
      <c r="CH334" s="291"/>
      <c r="CI334" s="291"/>
      <c r="CJ334" s="291"/>
      <c r="CK334" s="291"/>
      <c r="CL334" s="291"/>
      <c r="CM334" s="291"/>
      <c r="CN334" s="291"/>
      <c r="CO334" s="291"/>
      <c r="CP334" s="291"/>
      <c r="CQ334" s="291"/>
      <c r="CR334" s="291"/>
      <c r="CS334" s="291"/>
      <c r="CT334" s="291"/>
      <c r="CU334" s="291"/>
      <c r="CV334" s="291"/>
      <c r="CW334" s="291"/>
      <c r="CX334" s="291"/>
      <c r="CY334" s="291"/>
      <c r="CZ334" s="291"/>
      <c r="DA334" s="291"/>
      <c r="DB334" s="291"/>
      <c r="DC334" s="291"/>
      <c r="DD334" s="291"/>
      <c r="DE334" s="291"/>
      <c r="DF334" s="291"/>
      <c r="DG334" s="291"/>
      <c r="DH334" s="291"/>
      <c r="DI334" s="291"/>
      <c r="DJ334" s="291"/>
      <c r="DK334" s="291"/>
      <c r="DL334" s="291"/>
      <c r="DM334" s="291"/>
      <c r="DN334" s="291"/>
      <c r="DO334" s="291"/>
      <c r="DP334" s="291"/>
      <c r="DQ334" s="291"/>
      <c r="DR334" s="291"/>
      <c r="DS334" s="291"/>
      <c r="DT334" s="291"/>
      <c r="DU334" s="291"/>
      <c r="DV334" s="291"/>
      <c r="DW334" s="291"/>
      <c r="DX334" s="291"/>
      <c r="DY334" s="291"/>
      <c r="DZ334" s="291"/>
      <c r="EA334" s="291"/>
      <c r="EB334" s="291"/>
      <c r="EC334" s="291"/>
      <c r="ED334" s="291"/>
      <c r="EE334" s="291"/>
      <c r="EF334" s="291"/>
      <c r="EG334" s="291"/>
      <c r="EH334" s="291"/>
      <c r="EI334" s="291"/>
      <c r="EJ334" s="291"/>
      <c r="EK334" s="291"/>
      <c r="EL334" s="291"/>
      <c r="EM334" s="291"/>
      <c r="EN334" s="291"/>
      <c r="EO334" s="291"/>
      <c r="EP334" s="291"/>
      <c r="EQ334" s="291"/>
      <c r="ER334" s="291"/>
      <c r="ES334" s="291"/>
      <c r="ET334" s="291"/>
      <c r="EU334" s="291"/>
      <c r="EV334" s="291"/>
      <c r="EW334" s="291"/>
      <c r="EX334" s="291"/>
      <c r="EY334" s="291"/>
      <c r="EZ334" s="291"/>
      <c r="FA334" s="291"/>
      <c r="FB334" s="291"/>
      <c r="FC334" s="291"/>
      <c r="FD334" s="291"/>
      <c r="FE334" s="291"/>
      <c r="FF334" s="291"/>
      <c r="FG334" s="291"/>
      <c r="FH334" s="291"/>
      <c r="FI334" s="291"/>
      <c r="FJ334" s="291"/>
      <c r="FK334" s="291"/>
      <c r="FL334" s="291"/>
      <c r="FM334" s="291"/>
      <c r="FN334" s="291"/>
      <c r="FO334" s="291"/>
      <c r="FP334" s="291"/>
      <c r="FQ334" s="291"/>
      <c r="FR334" s="291"/>
      <c r="FS334" s="291"/>
      <c r="FT334" s="291"/>
      <c r="FU334" s="291"/>
      <c r="FV334" s="291"/>
      <c r="FW334" s="291"/>
      <c r="FX334" s="291"/>
      <c r="FY334" s="291"/>
      <c r="FZ334" s="291"/>
      <c r="GA334" s="291"/>
      <c r="GB334" s="291"/>
      <c r="GC334" s="291"/>
      <c r="GD334" s="291"/>
      <c r="GE334" s="291"/>
      <c r="GF334" s="291"/>
      <c r="GG334" s="291"/>
      <c r="GH334" s="291"/>
      <c r="GI334" s="291"/>
      <c r="GJ334" s="291"/>
      <c r="GK334" s="291"/>
      <c r="GL334" s="291"/>
      <c r="GM334" s="291"/>
      <c r="GN334" s="291"/>
      <c r="GO334" s="291"/>
      <c r="GP334" s="291"/>
      <c r="GQ334" s="291"/>
      <c r="GR334" s="291"/>
      <c r="GS334" s="291"/>
      <c r="GT334" s="291"/>
      <c r="GU334" s="291"/>
      <c r="GV334" s="291"/>
      <c r="GW334" s="291"/>
      <c r="GX334" s="291"/>
      <c r="GY334" s="291"/>
      <c r="GZ334" s="291"/>
      <c r="HA334" s="291"/>
      <c r="HB334" s="291"/>
      <c r="HC334" s="291"/>
      <c r="HD334" s="291"/>
      <c r="HE334" s="291"/>
      <c r="HF334" s="291"/>
      <c r="HG334" s="291"/>
      <c r="HH334" s="291"/>
      <c r="HI334" s="291"/>
      <c r="HJ334" s="291"/>
      <c r="HK334" s="291"/>
      <c r="HL334" s="291"/>
      <c r="HM334" s="291"/>
      <c r="HN334" s="291"/>
      <c r="HO334" s="291"/>
      <c r="HP334" s="291"/>
      <c r="HQ334" s="291"/>
    </row>
    <row r="335" ht="12.0" customHeight="1">
      <c r="A335" s="281"/>
      <c r="B335" s="292"/>
      <c r="C335" s="283"/>
      <c r="D335" s="284"/>
      <c r="E335" s="285"/>
      <c r="F335" s="286"/>
      <c r="G335" s="287"/>
      <c r="H335" s="288"/>
      <c r="I335" s="283"/>
      <c r="J335" s="289"/>
      <c r="K335" s="289"/>
      <c r="L335" s="289"/>
      <c r="M335" s="289"/>
      <c r="N335" s="289"/>
      <c r="O335" s="289"/>
      <c r="P335" s="52"/>
      <c r="Q335" s="52"/>
      <c r="R335" s="52"/>
      <c r="S335" s="202"/>
      <c r="T335" s="202"/>
      <c r="U335" s="202"/>
      <c r="V335" s="292"/>
      <c r="W335" s="202"/>
      <c r="X335" s="202"/>
      <c r="Y335" s="202"/>
      <c r="Z335" s="291"/>
      <c r="AA335" s="202"/>
      <c r="AB335" s="202"/>
      <c r="AC335" s="202"/>
      <c r="AD335" s="291"/>
      <c r="AE335" s="202"/>
      <c r="AF335" s="202"/>
      <c r="AG335" s="202"/>
      <c r="AH335" s="291"/>
      <c r="AI335" s="202"/>
      <c r="AJ335" s="202"/>
      <c r="AK335" s="202"/>
      <c r="AL335" s="291"/>
      <c r="AM335" s="202"/>
      <c r="AN335" s="202"/>
      <c r="AO335" s="202"/>
      <c r="AP335" s="291"/>
      <c r="AQ335" s="202"/>
      <c r="AR335" s="202"/>
      <c r="AS335" s="202"/>
      <c r="AT335" s="291"/>
      <c r="AU335" s="202"/>
      <c r="AV335" s="202"/>
      <c r="AW335" s="202"/>
      <c r="AX335" s="291"/>
      <c r="AY335" s="202"/>
      <c r="AZ335" s="202"/>
      <c r="BA335" s="202"/>
      <c r="BB335" s="291"/>
      <c r="BC335" s="202"/>
      <c r="BD335" s="202"/>
      <c r="BE335" s="202"/>
      <c r="BF335" s="291"/>
      <c r="BG335" s="202"/>
      <c r="BH335" s="202"/>
      <c r="BI335" s="202"/>
      <c r="BJ335" s="291"/>
      <c r="BK335" s="291"/>
      <c r="BL335" s="291"/>
      <c r="BM335" s="291"/>
      <c r="BN335" s="291"/>
      <c r="BO335" s="291"/>
      <c r="BP335" s="291"/>
      <c r="BQ335" s="291"/>
      <c r="BR335" s="291"/>
      <c r="BS335" s="291"/>
      <c r="BT335" s="291"/>
      <c r="BU335" s="291"/>
      <c r="BV335" s="291"/>
      <c r="BW335" s="291"/>
      <c r="BX335" s="291"/>
      <c r="BY335" s="291"/>
      <c r="BZ335" s="291"/>
      <c r="CA335" s="291"/>
      <c r="CB335" s="291"/>
      <c r="CC335" s="291"/>
      <c r="CD335" s="291"/>
      <c r="CE335" s="291"/>
      <c r="CF335" s="291"/>
      <c r="CG335" s="291"/>
      <c r="CH335" s="291"/>
      <c r="CI335" s="291"/>
      <c r="CJ335" s="291"/>
      <c r="CK335" s="291"/>
      <c r="CL335" s="291"/>
      <c r="CM335" s="291"/>
      <c r="CN335" s="291"/>
      <c r="CO335" s="291"/>
      <c r="CP335" s="291"/>
      <c r="CQ335" s="291"/>
      <c r="CR335" s="291"/>
      <c r="CS335" s="291"/>
      <c r="CT335" s="291"/>
      <c r="CU335" s="291"/>
      <c r="CV335" s="291"/>
      <c r="CW335" s="291"/>
      <c r="CX335" s="291"/>
      <c r="CY335" s="291"/>
      <c r="CZ335" s="291"/>
      <c r="DA335" s="291"/>
      <c r="DB335" s="291"/>
      <c r="DC335" s="291"/>
      <c r="DD335" s="291"/>
      <c r="DE335" s="291"/>
      <c r="DF335" s="291"/>
      <c r="DG335" s="291"/>
      <c r="DH335" s="291"/>
      <c r="DI335" s="291"/>
      <c r="DJ335" s="291"/>
      <c r="DK335" s="291"/>
      <c r="DL335" s="291"/>
      <c r="DM335" s="291"/>
      <c r="DN335" s="291"/>
      <c r="DO335" s="291"/>
      <c r="DP335" s="291"/>
      <c r="DQ335" s="291"/>
      <c r="DR335" s="291"/>
      <c r="DS335" s="291"/>
      <c r="DT335" s="291"/>
      <c r="DU335" s="291"/>
      <c r="DV335" s="291"/>
      <c r="DW335" s="291"/>
      <c r="DX335" s="291"/>
      <c r="DY335" s="291"/>
      <c r="DZ335" s="291"/>
      <c r="EA335" s="291"/>
      <c r="EB335" s="291"/>
      <c r="EC335" s="291"/>
      <c r="ED335" s="291"/>
      <c r="EE335" s="291"/>
      <c r="EF335" s="291"/>
      <c r="EG335" s="291"/>
      <c r="EH335" s="291"/>
      <c r="EI335" s="291"/>
      <c r="EJ335" s="291"/>
      <c r="EK335" s="291"/>
      <c r="EL335" s="291"/>
      <c r="EM335" s="291"/>
      <c r="EN335" s="291"/>
      <c r="EO335" s="291"/>
      <c r="EP335" s="291"/>
      <c r="EQ335" s="291"/>
      <c r="ER335" s="291"/>
      <c r="ES335" s="291"/>
      <c r="ET335" s="291"/>
      <c r="EU335" s="291"/>
      <c r="EV335" s="291"/>
      <c r="EW335" s="291"/>
      <c r="EX335" s="291"/>
      <c r="EY335" s="291"/>
      <c r="EZ335" s="291"/>
      <c r="FA335" s="291"/>
      <c r="FB335" s="291"/>
      <c r="FC335" s="291"/>
      <c r="FD335" s="291"/>
      <c r="FE335" s="291"/>
      <c r="FF335" s="291"/>
      <c r="FG335" s="291"/>
      <c r="FH335" s="291"/>
      <c r="FI335" s="291"/>
      <c r="FJ335" s="291"/>
      <c r="FK335" s="291"/>
      <c r="FL335" s="291"/>
      <c r="FM335" s="291"/>
      <c r="FN335" s="291"/>
      <c r="FO335" s="291"/>
      <c r="FP335" s="291"/>
      <c r="FQ335" s="291"/>
      <c r="FR335" s="291"/>
      <c r="FS335" s="291"/>
      <c r="FT335" s="291"/>
      <c r="FU335" s="291"/>
      <c r="FV335" s="291"/>
      <c r="FW335" s="291"/>
      <c r="FX335" s="291"/>
      <c r="FY335" s="291"/>
      <c r="FZ335" s="291"/>
      <c r="GA335" s="291"/>
      <c r="GB335" s="291"/>
      <c r="GC335" s="291"/>
      <c r="GD335" s="291"/>
      <c r="GE335" s="291"/>
      <c r="GF335" s="291"/>
      <c r="GG335" s="291"/>
      <c r="GH335" s="291"/>
      <c r="GI335" s="291"/>
      <c r="GJ335" s="291"/>
      <c r="GK335" s="291"/>
      <c r="GL335" s="291"/>
      <c r="GM335" s="291"/>
      <c r="GN335" s="291"/>
      <c r="GO335" s="291"/>
      <c r="GP335" s="291"/>
      <c r="GQ335" s="291"/>
      <c r="GR335" s="291"/>
      <c r="GS335" s="291"/>
      <c r="GT335" s="291"/>
      <c r="GU335" s="291"/>
      <c r="GV335" s="291"/>
      <c r="GW335" s="291"/>
      <c r="GX335" s="291"/>
      <c r="GY335" s="291"/>
      <c r="GZ335" s="291"/>
      <c r="HA335" s="291"/>
      <c r="HB335" s="291"/>
      <c r="HC335" s="291"/>
      <c r="HD335" s="291"/>
      <c r="HE335" s="291"/>
      <c r="HF335" s="291"/>
      <c r="HG335" s="291"/>
      <c r="HH335" s="291"/>
      <c r="HI335" s="291"/>
      <c r="HJ335" s="291"/>
      <c r="HK335" s="291"/>
      <c r="HL335" s="291"/>
      <c r="HM335" s="291"/>
      <c r="HN335" s="291"/>
      <c r="HO335" s="291"/>
      <c r="HP335" s="291"/>
      <c r="HQ335" s="291"/>
    </row>
    <row r="336" ht="12.0" customHeight="1">
      <c r="A336" s="281"/>
      <c r="B336" s="292"/>
      <c r="C336" s="283"/>
      <c r="D336" s="284"/>
      <c r="E336" s="285"/>
      <c r="F336" s="286"/>
      <c r="G336" s="287"/>
      <c r="H336" s="288"/>
      <c r="I336" s="283"/>
      <c r="J336" s="289"/>
      <c r="K336" s="289"/>
      <c r="L336" s="289"/>
      <c r="M336" s="289"/>
      <c r="N336" s="289"/>
      <c r="O336" s="289"/>
      <c r="P336" s="52"/>
      <c r="Q336" s="52"/>
      <c r="R336" s="52"/>
      <c r="S336" s="202"/>
      <c r="T336" s="202"/>
      <c r="U336" s="202"/>
      <c r="V336" s="292"/>
      <c r="W336" s="202"/>
      <c r="X336" s="202"/>
      <c r="Y336" s="202"/>
      <c r="Z336" s="291"/>
      <c r="AA336" s="202"/>
      <c r="AB336" s="202"/>
      <c r="AC336" s="202"/>
      <c r="AD336" s="291"/>
      <c r="AE336" s="202"/>
      <c r="AF336" s="202"/>
      <c r="AG336" s="202"/>
      <c r="AH336" s="291"/>
      <c r="AI336" s="202"/>
      <c r="AJ336" s="202"/>
      <c r="AK336" s="202"/>
      <c r="AL336" s="291"/>
      <c r="AM336" s="202"/>
      <c r="AN336" s="202"/>
      <c r="AO336" s="202"/>
      <c r="AP336" s="291"/>
      <c r="AQ336" s="202"/>
      <c r="AR336" s="202"/>
      <c r="AS336" s="202"/>
      <c r="AT336" s="291"/>
      <c r="AU336" s="202"/>
      <c r="AV336" s="202"/>
      <c r="AW336" s="202"/>
      <c r="AX336" s="291"/>
      <c r="AY336" s="202"/>
      <c r="AZ336" s="202"/>
      <c r="BA336" s="202"/>
      <c r="BB336" s="291"/>
      <c r="BC336" s="202"/>
      <c r="BD336" s="202"/>
      <c r="BE336" s="202"/>
      <c r="BF336" s="291"/>
      <c r="BG336" s="202"/>
      <c r="BH336" s="202"/>
      <c r="BI336" s="202"/>
      <c r="BJ336" s="291"/>
      <c r="BK336" s="291"/>
      <c r="BL336" s="291"/>
      <c r="BM336" s="291"/>
      <c r="BN336" s="291"/>
      <c r="BO336" s="291"/>
      <c r="BP336" s="291"/>
      <c r="BQ336" s="291"/>
      <c r="BR336" s="291"/>
      <c r="BS336" s="291"/>
      <c r="BT336" s="291"/>
      <c r="BU336" s="291"/>
      <c r="BV336" s="291"/>
      <c r="BW336" s="291"/>
      <c r="BX336" s="291"/>
      <c r="BY336" s="291"/>
      <c r="BZ336" s="291"/>
      <c r="CA336" s="291"/>
      <c r="CB336" s="291"/>
      <c r="CC336" s="291"/>
      <c r="CD336" s="291"/>
      <c r="CE336" s="291"/>
      <c r="CF336" s="291"/>
      <c r="CG336" s="291"/>
      <c r="CH336" s="291"/>
      <c r="CI336" s="291"/>
      <c r="CJ336" s="291"/>
      <c r="CK336" s="291"/>
      <c r="CL336" s="291"/>
      <c r="CM336" s="291"/>
      <c r="CN336" s="291"/>
      <c r="CO336" s="291"/>
      <c r="CP336" s="291"/>
      <c r="CQ336" s="291"/>
      <c r="CR336" s="291"/>
      <c r="CS336" s="291"/>
      <c r="CT336" s="291"/>
      <c r="CU336" s="291"/>
      <c r="CV336" s="291"/>
      <c r="CW336" s="291"/>
      <c r="CX336" s="291"/>
      <c r="CY336" s="291"/>
      <c r="CZ336" s="291"/>
      <c r="DA336" s="291"/>
      <c r="DB336" s="291"/>
      <c r="DC336" s="291"/>
      <c r="DD336" s="291"/>
      <c r="DE336" s="291"/>
      <c r="DF336" s="291"/>
      <c r="DG336" s="291"/>
      <c r="DH336" s="291"/>
      <c r="DI336" s="291"/>
      <c r="DJ336" s="291"/>
      <c r="DK336" s="291"/>
      <c r="DL336" s="291"/>
      <c r="DM336" s="291"/>
      <c r="DN336" s="291"/>
      <c r="DO336" s="291"/>
      <c r="DP336" s="291"/>
      <c r="DQ336" s="291"/>
      <c r="DR336" s="291"/>
      <c r="DS336" s="291"/>
      <c r="DT336" s="291"/>
      <c r="DU336" s="291"/>
      <c r="DV336" s="291"/>
      <c r="DW336" s="291"/>
      <c r="DX336" s="291"/>
      <c r="DY336" s="291"/>
      <c r="DZ336" s="291"/>
      <c r="EA336" s="291"/>
      <c r="EB336" s="291"/>
      <c r="EC336" s="291"/>
      <c r="ED336" s="291"/>
      <c r="EE336" s="291"/>
      <c r="EF336" s="291"/>
      <c r="EG336" s="291"/>
      <c r="EH336" s="291"/>
      <c r="EI336" s="291"/>
      <c r="EJ336" s="291"/>
      <c r="EK336" s="291"/>
      <c r="EL336" s="291"/>
      <c r="EM336" s="291"/>
      <c r="EN336" s="291"/>
      <c r="EO336" s="291"/>
      <c r="EP336" s="291"/>
      <c r="EQ336" s="291"/>
      <c r="ER336" s="291"/>
      <c r="ES336" s="291"/>
      <c r="ET336" s="291"/>
      <c r="EU336" s="291"/>
      <c r="EV336" s="291"/>
      <c r="EW336" s="291"/>
      <c r="EX336" s="291"/>
      <c r="EY336" s="291"/>
      <c r="EZ336" s="291"/>
      <c r="FA336" s="291"/>
      <c r="FB336" s="291"/>
      <c r="FC336" s="291"/>
      <c r="FD336" s="291"/>
      <c r="FE336" s="291"/>
      <c r="FF336" s="291"/>
      <c r="FG336" s="291"/>
      <c r="FH336" s="291"/>
      <c r="FI336" s="291"/>
      <c r="FJ336" s="291"/>
      <c r="FK336" s="291"/>
      <c r="FL336" s="291"/>
      <c r="FM336" s="291"/>
      <c r="FN336" s="291"/>
      <c r="FO336" s="291"/>
      <c r="FP336" s="291"/>
      <c r="FQ336" s="291"/>
      <c r="FR336" s="291"/>
      <c r="FS336" s="291"/>
      <c r="FT336" s="291"/>
      <c r="FU336" s="291"/>
      <c r="FV336" s="291"/>
      <c r="FW336" s="291"/>
      <c r="FX336" s="291"/>
      <c r="FY336" s="291"/>
      <c r="FZ336" s="291"/>
      <c r="GA336" s="291"/>
      <c r="GB336" s="291"/>
      <c r="GC336" s="291"/>
      <c r="GD336" s="291"/>
      <c r="GE336" s="291"/>
      <c r="GF336" s="291"/>
      <c r="GG336" s="291"/>
      <c r="GH336" s="291"/>
      <c r="GI336" s="291"/>
      <c r="GJ336" s="291"/>
      <c r="GK336" s="291"/>
      <c r="GL336" s="291"/>
      <c r="GM336" s="291"/>
      <c r="GN336" s="291"/>
      <c r="GO336" s="291"/>
      <c r="GP336" s="291"/>
      <c r="GQ336" s="291"/>
      <c r="GR336" s="291"/>
      <c r="GS336" s="291"/>
      <c r="GT336" s="291"/>
      <c r="GU336" s="291"/>
      <c r="GV336" s="291"/>
      <c r="GW336" s="291"/>
      <c r="GX336" s="291"/>
      <c r="GY336" s="291"/>
      <c r="GZ336" s="291"/>
      <c r="HA336" s="291"/>
      <c r="HB336" s="291"/>
      <c r="HC336" s="291"/>
      <c r="HD336" s="291"/>
      <c r="HE336" s="291"/>
      <c r="HF336" s="291"/>
      <c r="HG336" s="291"/>
      <c r="HH336" s="291"/>
      <c r="HI336" s="291"/>
      <c r="HJ336" s="291"/>
      <c r="HK336" s="291"/>
      <c r="HL336" s="291"/>
      <c r="HM336" s="291"/>
      <c r="HN336" s="291"/>
      <c r="HO336" s="291"/>
      <c r="HP336" s="291"/>
      <c r="HQ336" s="291"/>
    </row>
    <row r="337" ht="12.0" customHeight="1">
      <c r="A337" s="281"/>
      <c r="B337" s="292"/>
      <c r="C337" s="283"/>
      <c r="D337" s="284"/>
      <c r="E337" s="285"/>
      <c r="F337" s="286"/>
      <c r="G337" s="287"/>
      <c r="H337" s="288"/>
      <c r="I337" s="283"/>
      <c r="J337" s="289"/>
      <c r="K337" s="289"/>
      <c r="L337" s="289"/>
      <c r="M337" s="289"/>
      <c r="N337" s="289"/>
      <c r="O337" s="289"/>
      <c r="P337" s="52"/>
      <c r="Q337" s="52"/>
      <c r="R337" s="52"/>
      <c r="S337" s="202"/>
      <c r="T337" s="202"/>
      <c r="U337" s="202"/>
      <c r="V337" s="292"/>
      <c r="W337" s="202"/>
      <c r="X337" s="202"/>
      <c r="Y337" s="202"/>
      <c r="Z337" s="291"/>
      <c r="AA337" s="202"/>
      <c r="AB337" s="202"/>
      <c r="AC337" s="202"/>
      <c r="AD337" s="291"/>
      <c r="AE337" s="202"/>
      <c r="AF337" s="202"/>
      <c r="AG337" s="202"/>
      <c r="AH337" s="291"/>
      <c r="AI337" s="202"/>
      <c r="AJ337" s="202"/>
      <c r="AK337" s="202"/>
      <c r="AL337" s="291"/>
      <c r="AM337" s="202"/>
      <c r="AN337" s="202"/>
      <c r="AO337" s="202"/>
      <c r="AP337" s="291"/>
      <c r="AQ337" s="202"/>
      <c r="AR337" s="202"/>
      <c r="AS337" s="202"/>
      <c r="AT337" s="291"/>
      <c r="AU337" s="202"/>
      <c r="AV337" s="202"/>
      <c r="AW337" s="202"/>
      <c r="AX337" s="291"/>
      <c r="AY337" s="202"/>
      <c r="AZ337" s="202"/>
      <c r="BA337" s="202"/>
      <c r="BB337" s="291"/>
      <c r="BC337" s="202"/>
      <c r="BD337" s="202"/>
      <c r="BE337" s="202"/>
      <c r="BF337" s="291"/>
      <c r="BG337" s="202"/>
      <c r="BH337" s="202"/>
      <c r="BI337" s="202"/>
      <c r="BJ337" s="291"/>
      <c r="BK337" s="291"/>
      <c r="BL337" s="291"/>
      <c r="BM337" s="291"/>
      <c r="BN337" s="291"/>
      <c r="BO337" s="291"/>
      <c r="BP337" s="291"/>
      <c r="BQ337" s="291"/>
      <c r="BR337" s="291"/>
      <c r="BS337" s="291"/>
      <c r="BT337" s="291"/>
      <c r="BU337" s="291"/>
      <c r="BV337" s="291"/>
      <c r="BW337" s="291"/>
      <c r="BX337" s="291"/>
      <c r="BY337" s="291"/>
      <c r="BZ337" s="291"/>
      <c r="CA337" s="291"/>
      <c r="CB337" s="291"/>
      <c r="CC337" s="291"/>
      <c r="CD337" s="291"/>
      <c r="CE337" s="291"/>
      <c r="CF337" s="291"/>
      <c r="CG337" s="291"/>
      <c r="CH337" s="291"/>
      <c r="CI337" s="291"/>
      <c r="CJ337" s="291"/>
      <c r="CK337" s="291"/>
      <c r="CL337" s="291"/>
      <c r="CM337" s="291"/>
      <c r="CN337" s="291"/>
      <c r="CO337" s="291"/>
      <c r="CP337" s="291"/>
      <c r="CQ337" s="291"/>
      <c r="CR337" s="291"/>
      <c r="CS337" s="291"/>
      <c r="CT337" s="291"/>
      <c r="CU337" s="291"/>
      <c r="CV337" s="291"/>
      <c r="CW337" s="291"/>
      <c r="CX337" s="291"/>
      <c r="CY337" s="291"/>
      <c r="CZ337" s="291"/>
      <c r="DA337" s="291"/>
      <c r="DB337" s="291"/>
      <c r="DC337" s="291"/>
      <c r="DD337" s="291"/>
      <c r="DE337" s="291"/>
      <c r="DF337" s="291"/>
      <c r="DG337" s="291"/>
      <c r="DH337" s="291"/>
      <c r="DI337" s="291"/>
      <c r="DJ337" s="291"/>
      <c r="DK337" s="291"/>
      <c r="DL337" s="291"/>
      <c r="DM337" s="291"/>
      <c r="DN337" s="291"/>
      <c r="DO337" s="291"/>
      <c r="DP337" s="291"/>
      <c r="DQ337" s="291"/>
      <c r="DR337" s="291"/>
      <c r="DS337" s="291"/>
      <c r="DT337" s="291"/>
      <c r="DU337" s="291"/>
      <c r="DV337" s="291"/>
      <c r="DW337" s="291"/>
      <c r="DX337" s="291"/>
      <c r="DY337" s="291"/>
      <c r="DZ337" s="291"/>
      <c r="EA337" s="291"/>
      <c r="EB337" s="291"/>
      <c r="EC337" s="291"/>
      <c r="ED337" s="291"/>
      <c r="EE337" s="291"/>
      <c r="EF337" s="291"/>
      <c r="EG337" s="291"/>
      <c r="EH337" s="291"/>
      <c r="EI337" s="291"/>
      <c r="EJ337" s="291"/>
      <c r="EK337" s="291"/>
      <c r="EL337" s="291"/>
      <c r="EM337" s="291"/>
      <c r="EN337" s="291"/>
      <c r="EO337" s="291"/>
      <c r="EP337" s="291"/>
      <c r="EQ337" s="291"/>
      <c r="ER337" s="291"/>
      <c r="ES337" s="291"/>
      <c r="ET337" s="291"/>
      <c r="EU337" s="291"/>
      <c r="EV337" s="291"/>
      <c r="EW337" s="291"/>
      <c r="EX337" s="291"/>
      <c r="EY337" s="291"/>
      <c r="EZ337" s="291"/>
      <c r="FA337" s="291"/>
      <c r="FB337" s="291"/>
      <c r="FC337" s="291"/>
      <c r="FD337" s="291"/>
      <c r="FE337" s="291"/>
      <c r="FF337" s="291"/>
      <c r="FG337" s="291"/>
      <c r="FH337" s="291"/>
      <c r="FI337" s="291"/>
      <c r="FJ337" s="291"/>
      <c r="FK337" s="291"/>
      <c r="FL337" s="291"/>
      <c r="FM337" s="291"/>
      <c r="FN337" s="291"/>
      <c r="FO337" s="291"/>
      <c r="FP337" s="291"/>
      <c r="FQ337" s="291"/>
      <c r="FR337" s="291"/>
      <c r="FS337" s="291"/>
      <c r="FT337" s="291"/>
      <c r="FU337" s="291"/>
      <c r="FV337" s="291"/>
      <c r="FW337" s="291"/>
      <c r="FX337" s="291"/>
      <c r="FY337" s="291"/>
      <c r="FZ337" s="291"/>
      <c r="GA337" s="291"/>
      <c r="GB337" s="291"/>
      <c r="GC337" s="291"/>
      <c r="GD337" s="291"/>
      <c r="GE337" s="291"/>
      <c r="GF337" s="291"/>
      <c r="GG337" s="291"/>
      <c r="GH337" s="291"/>
      <c r="GI337" s="291"/>
      <c r="GJ337" s="291"/>
      <c r="GK337" s="291"/>
      <c r="GL337" s="291"/>
      <c r="GM337" s="291"/>
      <c r="GN337" s="291"/>
      <c r="GO337" s="291"/>
      <c r="GP337" s="291"/>
      <c r="GQ337" s="291"/>
      <c r="GR337" s="291"/>
      <c r="GS337" s="291"/>
      <c r="GT337" s="291"/>
      <c r="GU337" s="291"/>
      <c r="GV337" s="291"/>
      <c r="GW337" s="291"/>
      <c r="GX337" s="291"/>
      <c r="GY337" s="291"/>
      <c r="GZ337" s="291"/>
      <c r="HA337" s="291"/>
      <c r="HB337" s="291"/>
      <c r="HC337" s="291"/>
      <c r="HD337" s="291"/>
      <c r="HE337" s="291"/>
      <c r="HF337" s="291"/>
      <c r="HG337" s="291"/>
      <c r="HH337" s="291"/>
      <c r="HI337" s="291"/>
      <c r="HJ337" s="291"/>
      <c r="HK337" s="291"/>
      <c r="HL337" s="291"/>
      <c r="HM337" s="291"/>
      <c r="HN337" s="291"/>
      <c r="HO337" s="291"/>
      <c r="HP337" s="291"/>
      <c r="HQ337" s="291"/>
    </row>
    <row r="338" ht="12.0" customHeight="1">
      <c r="A338" s="281"/>
      <c r="B338" s="292"/>
      <c r="C338" s="283"/>
      <c r="D338" s="284"/>
      <c r="E338" s="285"/>
      <c r="F338" s="286"/>
      <c r="G338" s="287"/>
      <c r="H338" s="288"/>
      <c r="I338" s="283"/>
      <c r="J338" s="289"/>
      <c r="K338" s="289"/>
      <c r="L338" s="289"/>
      <c r="M338" s="289"/>
      <c r="N338" s="289"/>
      <c r="O338" s="289"/>
      <c r="P338" s="52"/>
      <c r="Q338" s="52"/>
      <c r="R338" s="52"/>
      <c r="S338" s="202"/>
      <c r="T338" s="202"/>
      <c r="U338" s="202"/>
      <c r="V338" s="292"/>
      <c r="W338" s="202"/>
      <c r="X338" s="202"/>
      <c r="Y338" s="202"/>
      <c r="Z338" s="291"/>
      <c r="AA338" s="202"/>
      <c r="AB338" s="202"/>
      <c r="AC338" s="202"/>
      <c r="AD338" s="291"/>
      <c r="AE338" s="202"/>
      <c r="AF338" s="202"/>
      <c r="AG338" s="202"/>
      <c r="AH338" s="291"/>
      <c r="AI338" s="202"/>
      <c r="AJ338" s="202"/>
      <c r="AK338" s="202"/>
      <c r="AL338" s="291"/>
      <c r="AM338" s="202"/>
      <c r="AN338" s="202"/>
      <c r="AO338" s="202"/>
      <c r="AP338" s="291"/>
      <c r="AQ338" s="202"/>
      <c r="AR338" s="202"/>
      <c r="AS338" s="202"/>
      <c r="AT338" s="291"/>
      <c r="AU338" s="202"/>
      <c r="AV338" s="202"/>
      <c r="AW338" s="202"/>
      <c r="AX338" s="291"/>
      <c r="AY338" s="202"/>
      <c r="AZ338" s="202"/>
      <c r="BA338" s="202"/>
      <c r="BB338" s="291"/>
      <c r="BC338" s="202"/>
      <c r="BD338" s="202"/>
      <c r="BE338" s="202"/>
      <c r="BF338" s="291"/>
      <c r="BG338" s="202"/>
      <c r="BH338" s="202"/>
      <c r="BI338" s="202"/>
      <c r="BJ338" s="291"/>
      <c r="BK338" s="291"/>
      <c r="BL338" s="291"/>
      <c r="BM338" s="291"/>
      <c r="BN338" s="291"/>
      <c r="BO338" s="291"/>
      <c r="BP338" s="291"/>
      <c r="BQ338" s="291"/>
      <c r="BR338" s="291"/>
      <c r="BS338" s="291"/>
      <c r="BT338" s="291"/>
      <c r="BU338" s="291"/>
      <c r="BV338" s="291"/>
      <c r="BW338" s="291"/>
      <c r="BX338" s="291"/>
      <c r="BY338" s="291"/>
      <c r="BZ338" s="291"/>
      <c r="CA338" s="291"/>
      <c r="CB338" s="291"/>
      <c r="CC338" s="291"/>
      <c r="CD338" s="291"/>
      <c r="CE338" s="291"/>
      <c r="CF338" s="291"/>
      <c r="CG338" s="291"/>
      <c r="CH338" s="291"/>
      <c r="CI338" s="291"/>
      <c r="CJ338" s="291"/>
      <c r="CK338" s="291"/>
      <c r="CL338" s="291"/>
      <c r="CM338" s="291"/>
      <c r="CN338" s="291"/>
      <c r="CO338" s="291"/>
      <c r="CP338" s="291"/>
      <c r="CQ338" s="291"/>
      <c r="CR338" s="291"/>
      <c r="CS338" s="291"/>
      <c r="CT338" s="291"/>
      <c r="CU338" s="291"/>
      <c r="CV338" s="291"/>
      <c r="CW338" s="291"/>
      <c r="CX338" s="291"/>
      <c r="CY338" s="291"/>
      <c r="CZ338" s="291"/>
      <c r="DA338" s="291"/>
      <c r="DB338" s="291"/>
      <c r="DC338" s="291"/>
      <c r="DD338" s="291"/>
      <c r="DE338" s="291"/>
      <c r="DF338" s="291"/>
      <c r="DG338" s="291"/>
      <c r="DH338" s="291"/>
      <c r="DI338" s="291"/>
      <c r="DJ338" s="291"/>
      <c r="DK338" s="291"/>
      <c r="DL338" s="291"/>
      <c r="DM338" s="291"/>
      <c r="DN338" s="291"/>
      <c r="DO338" s="291"/>
      <c r="DP338" s="291"/>
      <c r="DQ338" s="291"/>
      <c r="DR338" s="291"/>
      <c r="DS338" s="291"/>
      <c r="DT338" s="291"/>
      <c r="DU338" s="291"/>
      <c r="DV338" s="291"/>
      <c r="DW338" s="291"/>
      <c r="DX338" s="291"/>
      <c r="DY338" s="291"/>
      <c r="DZ338" s="291"/>
      <c r="EA338" s="291"/>
      <c r="EB338" s="291"/>
      <c r="EC338" s="291"/>
      <c r="ED338" s="291"/>
      <c r="EE338" s="291"/>
      <c r="EF338" s="291"/>
      <c r="EG338" s="291"/>
      <c r="EH338" s="291"/>
      <c r="EI338" s="291"/>
      <c r="EJ338" s="291"/>
      <c r="EK338" s="291"/>
      <c r="EL338" s="291"/>
      <c r="EM338" s="291"/>
      <c r="EN338" s="291"/>
      <c r="EO338" s="291"/>
      <c r="EP338" s="291"/>
      <c r="EQ338" s="291"/>
      <c r="ER338" s="291"/>
      <c r="ES338" s="291"/>
      <c r="ET338" s="291"/>
      <c r="EU338" s="291"/>
      <c r="EV338" s="291"/>
      <c r="EW338" s="291"/>
      <c r="EX338" s="291"/>
      <c r="EY338" s="291"/>
      <c r="EZ338" s="291"/>
      <c r="FA338" s="291"/>
      <c r="FB338" s="291"/>
      <c r="FC338" s="291"/>
      <c r="FD338" s="291"/>
      <c r="FE338" s="291"/>
      <c r="FF338" s="291"/>
      <c r="FG338" s="291"/>
      <c r="FH338" s="291"/>
      <c r="FI338" s="291"/>
      <c r="FJ338" s="291"/>
      <c r="FK338" s="291"/>
      <c r="FL338" s="291"/>
      <c r="FM338" s="291"/>
      <c r="FN338" s="291"/>
      <c r="FO338" s="291"/>
      <c r="FP338" s="291"/>
      <c r="FQ338" s="291"/>
      <c r="FR338" s="291"/>
      <c r="FS338" s="291"/>
      <c r="FT338" s="291"/>
      <c r="FU338" s="291"/>
      <c r="FV338" s="291"/>
      <c r="FW338" s="291"/>
      <c r="FX338" s="291"/>
      <c r="FY338" s="291"/>
      <c r="FZ338" s="291"/>
      <c r="GA338" s="291"/>
      <c r="GB338" s="291"/>
      <c r="GC338" s="291"/>
      <c r="GD338" s="291"/>
      <c r="GE338" s="291"/>
      <c r="GF338" s="291"/>
      <c r="GG338" s="291"/>
      <c r="GH338" s="291"/>
      <c r="GI338" s="291"/>
      <c r="GJ338" s="291"/>
      <c r="GK338" s="291"/>
      <c r="GL338" s="291"/>
      <c r="GM338" s="291"/>
      <c r="GN338" s="291"/>
      <c r="GO338" s="291"/>
      <c r="GP338" s="291"/>
      <c r="GQ338" s="291"/>
      <c r="GR338" s="291"/>
      <c r="GS338" s="291"/>
      <c r="GT338" s="291"/>
      <c r="GU338" s="291"/>
      <c r="GV338" s="291"/>
      <c r="GW338" s="291"/>
      <c r="GX338" s="291"/>
      <c r="GY338" s="291"/>
      <c r="GZ338" s="291"/>
      <c r="HA338" s="291"/>
      <c r="HB338" s="291"/>
      <c r="HC338" s="291"/>
      <c r="HD338" s="291"/>
      <c r="HE338" s="291"/>
      <c r="HF338" s="291"/>
      <c r="HG338" s="291"/>
      <c r="HH338" s="291"/>
      <c r="HI338" s="291"/>
      <c r="HJ338" s="291"/>
      <c r="HK338" s="291"/>
      <c r="HL338" s="291"/>
      <c r="HM338" s="291"/>
      <c r="HN338" s="291"/>
      <c r="HO338" s="291"/>
      <c r="HP338" s="291"/>
      <c r="HQ338" s="291"/>
    </row>
    <row r="339" ht="12.0" customHeight="1">
      <c r="A339" s="281"/>
      <c r="B339" s="292"/>
      <c r="C339" s="283"/>
      <c r="D339" s="284"/>
      <c r="E339" s="285"/>
      <c r="F339" s="286"/>
      <c r="G339" s="287"/>
      <c r="H339" s="288"/>
      <c r="I339" s="283"/>
      <c r="J339" s="289"/>
      <c r="K339" s="289"/>
      <c r="L339" s="289"/>
      <c r="M339" s="289"/>
      <c r="N339" s="289"/>
      <c r="O339" s="289"/>
      <c r="P339" s="52"/>
      <c r="Q339" s="52"/>
      <c r="R339" s="52"/>
      <c r="S339" s="202"/>
      <c r="T339" s="202"/>
      <c r="U339" s="202"/>
      <c r="V339" s="292"/>
      <c r="W339" s="202"/>
      <c r="X339" s="202"/>
      <c r="Y339" s="202"/>
      <c r="Z339" s="291"/>
      <c r="AA339" s="202"/>
      <c r="AB339" s="202"/>
      <c r="AC339" s="202"/>
      <c r="AD339" s="291"/>
      <c r="AE339" s="202"/>
      <c r="AF339" s="202"/>
      <c r="AG339" s="202"/>
      <c r="AH339" s="291"/>
      <c r="AI339" s="202"/>
      <c r="AJ339" s="202"/>
      <c r="AK339" s="202"/>
      <c r="AL339" s="291"/>
      <c r="AM339" s="202"/>
      <c r="AN339" s="202"/>
      <c r="AO339" s="202"/>
      <c r="AP339" s="291"/>
      <c r="AQ339" s="202"/>
      <c r="AR339" s="202"/>
      <c r="AS339" s="202"/>
      <c r="AT339" s="291"/>
      <c r="AU339" s="202"/>
      <c r="AV339" s="202"/>
      <c r="AW339" s="202"/>
      <c r="AX339" s="291"/>
      <c r="AY339" s="202"/>
      <c r="AZ339" s="202"/>
      <c r="BA339" s="202"/>
      <c r="BB339" s="291"/>
      <c r="BC339" s="202"/>
      <c r="BD339" s="202"/>
      <c r="BE339" s="202"/>
      <c r="BF339" s="291"/>
      <c r="BG339" s="202"/>
      <c r="BH339" s="202"/>
      <c r="BI339" s="202"/>
      <c r="BJ339" s="291"/>
      <c r="BK339" s="291"/>
      <c r="BL339" s="291"/>
      <c r="BM339" s="291"/>
      <c r="BN339" s="291"/>
      <c r="BO339" s="291"/>
      <c r="BP339" s="291"/>
      <c r="BQ339" s="291"/>
      <c r="BR339" s="291"/>
      <c r="BS339" s="291"/>
      <c r="BT339" s="291"/>
      <c r="BU339" s="291"/>
      <c r="BV339" s="291"/>
      <c r="BW339" s="291"/>
      <c r="BX339" s="291"/>
      <c r="BY339" s="291"/>
      <c r="BZ339" s="291"/>
      <c r="CA339" s="291"/>
      <c r="CB339" s="291"/>
      <c r="CC339" s="291"/>
      <c r="CD339" s="291"/>
      <c r="CE339" s="291"/>
      <c r="CF339" s="291"/>
      <c r="CG339" s="291"/>
      <c r="CH339" s="291"/>
      <c r="CI339" s="291"/>
      <c r="CJ339" s="291"/>
      <c r="CK339" s="291"/>
      <c r="CL339" s="291"/>
      <c r="CM339" s="291"/>
      <c r="CN339" s="291"/>
      <c r="CO339" s="291"/>
      <c r="CP339" s="291"/>
      <c r="CQ339" s="291"/>
      <c r="CR339" s="291"/>
      <c r="CS339" s="291"/>
      <c r="CT339" s="291"/>
      <c r="CU339" s="291"/>
      <c r="CV339" s="291"/>
      <c r="CW339" s="291"/>
      <c r="CX339" s="291"/>
      <c r="CY339" s="291"/>
      <c r="CZ339" s="291"/>
      <c r="DA339" s="291"/>
      <c r="DB339" s="291"/>
      <c r="DC339" s="291"/>
      <c r="DD339" s="291"/>
      <c r="DE339" s="291"/>
      <c r="DF339" s="291"/>
      <c r="DG339" s="291"/>
      <c r="DH339" s="291"/>
      <c r="DI339" s="291"/>
      <c r="DJ339" s="291"/>
      <c r="DK339" s="291"/>
      <c r="DL339" s="291"/>
      <c r="DM339" s="291"/>
      <c r="DN339" s="291"/>
      <c r="DO339" s="291"/>
      <c r="DP339" s="291"/>
      <c r="DQ339" s="291"/>
      <c r="DR339" s="291"/>
      <c r="DS339" s="291"/>
      <c r="DT339" s="291"/>
      <c r="DU339" s="291"/>
      <c r="DV339" s="291"/>
      <c r="DW339" s="291"/>
      <c r="DX339" s="291"/>
      <c r="DY339" s="291"/>
      <c r="DZ339" s="291"/>
      <c r="EA339" s="291"/>
      <c r="EB339" s="291"/>
      <c r="EC339" s="291"/>
      <c r="ED339" s="291"/>
      <c r="EE339" s="291"/>
      <c r="EF339" s="291"/>
      <c r="EG339" s="291"/>
      <c r="EH339" s="291"/>
      <c r="EI339" s="291"/>
      <c r="EJ339" s="291"/>
      <c r="EK339" s="291"/>
      <c r="EL339" s="291"/>
      <c r="EM339" s="291"/>
      <c r="EN339" s="291"/>
      <c r="EO339" s="291"/>
      <c r="EP339" s="291"/>
      <c r="EQ339" s="291"/>
      <c r="ER339" s="291"/>
      <c r="ES339" s="291"/>
      <c r="ET339" s="291"/>
      <c r="EU339" s="291"/>
      <c r="EV339" s="291"/>
      <c r="EW339" s="291"/>
      <c r="EX339" s="291"/>
      <c r="EY339" s="291"/>
      <c r="EZ339" s="291"/>
      <c r="FA339" s="291"/>
      <c r="FB339" s="291"/>
      <c r="FC339" s="291"/>
      <c r="FD339" s="291"/>
      <c r="FE339" s="291"/>
      <c r="FF339" s="291"/>
      <c r="FG339" s="291"/>
      <c r="FH339" s="291"/>
      <c r="FI339" s="291"/>
      <c r="FJ339" s="291"/>
      <c r="FK339" s="291"/>
      <c r="FL339" s="291"/>
      <c r="FM339" s="291"/>
      <c r="FN339" s="291"/>
      <c r="FO339" s="291"/>
      <c r="FP339" s="291"/>
      <c r="FQ339" s="291"/>
      <c r="FR339" s="291"/>
      <c r="FS339" s="291"/>
      <c r="FT339" s="291"/>
      <c r="FU339" s="291"/>
      <c r="FV339" s="291"/>
      <c r="FW339" s="291"/>
      <c r="FX339" s="291"/>
      <c r="FY339" s="291"/>
      <c r="FZ339" s="291"/>
      <c r="GA339" s="291"/>
      <c r="GB339" s="291"/>
      <c r="GC339" s="291"/>
      <c r="GD339" s="291"/>
      <c r="GE339" s="291"/>
      <c r="GF339" s="291"/>
      <c r="GG339" s="291"/>
      <c r="GH339" s="291"/>
      <c r="GI339" s="291"/>
      <c r="GJ339" s="291"/>
      <c r="GK339" s="291"/>
      <c r="GL339" s="291"/>
      <c r="GM339" s="291"/>
      <c r="GN339" s="291"/>
      <c r="GO339" s="291"/>
      <c r="GP339" s="291"/>
      <c r="GQ339" s="291"/>
      <c r="GR339" s="291"/>
      <c r="GS339" s="291"/>
      <c r="GT339" s="291"/>
      <c r="GU339" s="291"/>
      <c r="GV339" s="291"/>
      <c r="GW339" s="291"/>
      <c r="GX339" s="291"/>
      <c r="GY339" s="291"/>
      <c r="GZ339" s="291"/>
      <c r="HA339" s="291"/>
      <c r="HB339" s="291"/>
      <c r="HC339" s="291"/>
      <c r="HD339" s="291"/>
      <c r="HE339" s="291"/>
      <c r="HF339" s="291"/>
      <c r="HG339" s="291"/>
      <c r="HH339" s="291"/>
      <c r="HI339" s="291"/>
      <c r="HJ339" s="291"/>
      <c r="HK339" s="291"/>
      <c r="HL339" s="291"/>
      <c r="HM339" s="291"/>
      <c r="HN339" s="291"/>
      <c r="HO339" s="291"/>
      <c r="HP339" s="291"/>
      <c r="HQ339" s="291"/>
    </row>
    <row r="340" ht="12.0" customHeight="1">
      <c r="A340" s="281"/>
      <c r="B340" s="292"/>
      <c r="C340" s="283"/>
      <c r="D340" s="284"/>
      <c r="E340" s="285"/>
      <c r="F340" s="286"/>
      <c r="G340" s="287"/>
      <c r="H340" s="288"/>
      <c r="I340" s="283"/>
      <c r="J340" s="289"/>
      <c r="K340" s="289"/>
      <c r="L340" s="289"/>
      <c r="M340" s="289"/>
      <c r="N340" s="289"/>
      <c r="O340" s="289"/>
      <c r="P340" s="52"/>
      <c r="Q340" s="52"/>
      <c r="R340" s="52"/>
      <c r="S340" s="202"/>
      <c r="T340" s="202"/>
      <c r="U340" s="202"/>
      <c r="V340" s="292"/>
      <c r="W340" s="202"/>
      <c r="X340" s="202"/>
      <c r="Y340" s="202"/>
      <c r="Z340" s="291"/>
      <c r="AA340" s="202"/>
      <c r="AB340" s="202"/>
      <c r="AC340" s="202"/>
      <c r="AD340" s="291"/>
      <c r="AE340" s="202"/>
      <c r="AF340" s="202"/>
      <c r="AG340" s="202"/>
      <c r="AH340" s="291"/>
      <c r="AI340" s="202"/>
      <c r="AJ340" s="202"/>
      <c r="AK340" s="202"/>
      <c r="AL340" s="291"/>
      <c r="AM340" s="202"/>
      <c r="AN340" s="202"/>
      <c r="AO340" s="202"/>
      <c r="AP340" s="291"/>
      <c r="AQ340" s="202"/>
      <c r="AR340" s="202"/>
      <c r="AS340" s="202"/>
      <c r="AT340" s="291"/>
      <c r="AU340" s="202"/>
      <c r="AV340" s="202"/>
      <c r="AW340" s="202"/>
      <c r="AX340" s="291"/>
      <c r="AY340" s="202"/>
      <c r="AZ340" s="202"/>
      <c r="BA340" s="202"/>
      <c r="BB340" s="291"/>
      <c r="BC340" s="202"/>
      <c r="BD340" s="202"/>
      <c r="BE340" s="202"/>
      <c r="BF340" s="291"/>
      <c r="BG340" s="202"/>
      <c r="BH340" s="202"/>
      <c r="BI340" s="202"/>
      <c r="BJ340" s="291"/>
      <c r="BK340" s="291"/>
      <c r="BL340" s="291"/>
      <c r="BM340" s="291"/>
      <c r="BN340" s="291"/>
      <c r="BO340" s="291"/>
      <c r="BP340" s="291"/>
      <c r="BQ340" s="291"/>
      <c r="BR340" s="291"/>
      <c r="BS340" s="291"/>
      <c r="BT340" s="291"/>
      <c r="BU340" s="291"/>
      <c r="BV340" s="291"/>
      <c r="BW340" s="291"/>
      <c r="BX340" s="291"/>
      <c r="BY340" s="291"/>
      <c r="BZ340" s="291"/>
      <c r="CA340" s="291"/>
      <c r="CB340" s="291"/>
      <c r="CC340" s="291"/>
      <c r="CD340" s="291"/>
      <c r="CE340" s="291"/>
      <c r="CF340" s="291"/>
      <c r="CG340" s="291"/>
      <c r="CH340" s="291"/>
      <c r="CI340" s="291"/>
      <c r="CJ340" s="291"/>
      <c r="CK340" s="291"/>
      <c r="CL340" s="291"/>
      <c r="CM340" s="291"/>
      <c r="CN340" s="291"/>
      <c r="CO340" s="291"/>
      <c r="CP340" s="291"/>
      <c r="CQ340" s="291"/>
      <c r="CR340" s="291"/>
      <c r="CS340" s="291"/>
      <c r="CT340" s="291"/>
      <c r="CU340" s="291"/>
      <c r="CV340" s="291"/>
      <c r="CW340" s="291"/>
      <c r="CX340" s="291"/>
      <c r="CY340" s="291"/>
      <c r="CZ340" s="291"/>
      <c r="DA340" s="291"/>
      <c r="DB340" s="291"/>
      <c r="DC340" s="291"/>
      <c r="DD340" s="291"/>
      <c r="DE340" s="291"/>
      <c r="DF340" s="291"/>
      <c r="DG340" s="291"/>
      <c r="DH340" s="291"/>
      <c r="DI340" s="291"/>
      <c r="DJ340" s="291"/>
      <c r="DK340" s="291"/>
      <c r="DL340" s="291"/>
      <c r="DM340" s="291"/>
      <c r="DN340" s="291"/>
      <c r="DO340" s="291"/>
      <c r="DP340" s="291"/>
      <c r="DQ340" s="291"/>
      <c r="DR340" s="291"/>
      <c r="DS340" s="291"/>
      <c r="DT340" s="291"/>
      <c r="DU340" s="291"/>
      <c r="DV340" s="291"/>
      <c r="DW340" s="291"/>
      <c r="DX340" s="291"/>
      <c r="DY340" s="291"/>
      <c r="DZ340" s="291"/>
      <c r="EA340" s="291"/>
      <c r="EB340" s="291"/>
      <c r="EC340" s="291"/>
      <c r="ED340" s="291"/>
      <c r="EE340" s="291"/>
      <c r="EF340" s="291"/>
      <c r="EG340" s="291"/>
      <c r="EH340" s="291"/>
      <c r="EI340" s="291"/>
      <c r="EJ340" s="291"/>
      <c r="EK340" s="291"/>
      <c r="EL340" s="291"/>
      <c r="EM340" s="291"/>
      <c r="EN340" s="291"/>
      <c r="EO340" s="291"/>
      <c r="EP340" s="291"/>
      <c r="EQ340" s="291"/>
      <c r="ER340" s="291"/>
      <c r="ES340" s="291"/>
      <c r="ET340" s="291"/>
      <c r="EU340" s="291"/>
      <c r="EV340" s="291"/>
      <c r="EW340" s="291"/>
      <c r="EX340" s="291"/>
      <c r="EY340" s="291"/>
      <c r="EZ340" s="291"/>
      <c r="FA340" s="291"/>
      <c r="FB340" s="291"/>
      <c r="FC340" s="291"/>
      <c r="FD340" s="291"/>
      <c r="FE340" s="291"/>
      <c r="FF340" s="291"/>
      <c r="FG340" s="291"/>
      <c r="FH340" s="291"/>
      <c r="FI340" s="291"/>
      <c r="FJ340" s="291"/>
      <c r="FK340" s="291"/>
      <c r="FL340" s="291"/>
      <c r="FM340" s="291"/>
      <c r="FN340" s="291"/>
      <c r="FO340" s="291"/>
      <c r="FP340" s="291"/>
      <c r="FQ340" s="291"/>
      <c r="FR340" s="291"/>
      <c r="FS340" s="291"/>
      <c r="FT340" s="291"/>
      <c r="FU340" s="291"/>
      <c r="FV340" s="291"/>
      <c r="FW340" s="291"/>
      <c r="FX340" s="291"/>
      <c r="FY340" s="291"/>
      <c r="FZ340" s="291"/>
      <c r="GA340" s="291"/>
      <c r="GB340" s="291"/>
      <c r="GC340" s="291"/>
      <c r="GD340" s="291"/>
      <c r="GE340" s="291"/>
      <c r="GF340" s="291"/>
      <c r="GG340" s="291"/>
      <c r="GH340" s="291"/>
      <c r="GI340" s="291"/>
      <c r="GJ340" s="291"/>
      <c r="GK340" s="291"/>
      <c r="GL340" s="291"/>
      <c r="GM340" s="291"/>
      <c r="GN340" s="291"/>
      <c r="GO340" s="291"/>
      <c r="GP340" s="291"/>
      <c r="GQ340" s="291"/>
      <c r="GR340" s="291"/>
      <c r="GS340" s="291"/>
      <c r="GT340" s="291"/>
      <c r="GU340" s="291"/>
      <c r="GV340" s="291"/>
      <c r="GW340" s="291"/>
      <c r="GX340" s="291"/>
      <c r="GY340" s="291"/>
      <c r="GZ340" s="291"/>
      <c r="HA340" s="291"/>
      <c r="HB340" s="291"/>
      <c r="HC340" s="291"/>
      <c r="HD340" s="291"/>
      <c r="HE340" s="291"/>
      <c r="HF340" s="291"/>
      <c r="HG340" s="291"/>
      <c r="HH340" s="291"/>
      <c r="HI340" s="291"/>
      <c r="HJ340" s="291"/>
      <c r="HK340" s="291"/>
      <c r="HL340" s="291"/>
      <c r="HM340" s="291"/>
      <c r="HN340" s="291"/>
      <c r="HO340" s="291"/>
      <c r="HP340" s="291"/>
      <c r="HQ340" s="291"/>
    </row>
    <row r="341" ht="12.0" customHeight="1">
      <c r="A341" s="281"/>
      <c r="B341" s="292"/>
      <c r="C341" s="283"/>
      <c r="D341" s="284"/>
      <c r="E341" s="285"/>
      <c r="F341" s="286"/>
      <c r="G341" s="287"/>
      <c r="H341" s="288"/>
      <c r="I341" s="283"/>
      <c r="J341" s="289"/>
      <c r="K341" s="289"/>
      <c r="L341" s="289"/>
      <c r="M341" s="289"/>
      <c r="N341" s="289"/>
      <c r="O341" s="289"/>
      <c r="P341" s="52"/>
      <c r="Q341" s="52"/>
      <c r="R341" s="52"/>
      <c r="S341" s="202"/>
      <c r="T341" s="202"/>
      <c r="U341" s="202"/>
      <c r="V341" s="292"/>
      <c r="W341" s="202"/>
      <c r="X341" s="202"/>
      <c r="Y341" s="202"/>
      <c r="Z341" s="291"/>
      <c r="AA341" s="202"/>
      <c r="AB341" s="202"/>
      <c r="AC341" s="202"/>
      <c r="AD341" s="291"/>
      <c r="AE341" s="202"/>
      <c r="AF341" s="202"/>
      <c r="AG341" s="202"/>
      <c r="AH341" s="291"/>
      <c r="AI341" s="202"/>
      <c r="AJ341" s="202"/>
      <c r="AK341" s="202"/>
      <c r="AL341" s="291"/>
      <c r="AM341" s="202"/>
      <c r="AN341" s="202"/>
      <c r="AO341" s="202"/>
      <c r="AP341" s="291"/>
      <c r="AQ341" s="202"/>
      <c r="AR341" s="202"/>
      <c r="AS341" s="202"/>
      <c r="AT341" s="291"/>
      <c r="AU341" s="202"/>
      <c r="AV341" s="202"/>
      <c r="AW341" s="202"/>
      <c r="AX341" s="291"/>
      <c r="AY341" s="202"/>
      <c r="AZ341" s="202"/>
      <c r="BA341" s="202"/>
      <c r="BB341" s="291"/>
      <c r="BC341" s="202"/>
      <c r="BD341" s="202"/>
      <c r="BE341" s="202"/>
      <c r="BF341" s="291"/>
      <c r="BG341" s="202"/>
      <c r="BH341" s="202"/>
      <c r="BI341" s="202"/>
      <c r="BJ341" s="291"/>
      <c r="BK341" s="291"/>
      <c r="BL341" s="291"/>
      <c r="BM341" s="291"/>
      <c r="BN341" s="291"/>
      <c r="BO341" s="291"/>
      <c r="BP341" s="291"/>
      <c r="BQ341" s="291"/>
      <c r="BR341" s="291"/>
      <c r="BS341" s="291"/>
      <c r="BT341" s="291"/>
      <c r="BU341" s="291"/>
      <c r="BV341" s="291"/>
      <c r="BW341" s="291"/>
      <c r="BX341" s="291"/>
      <c r="BY341" s="291"/>
      <c r="BZ341" s="291"/>
      <c r="CA341" s="291"/>
      <c r="CB341" s="291"/>
      <c r="CC341" s="291"/>
      <c r="CD341" s="291"/>
      <c r="CE341" s="291"/>
      <c r="CF341" s="291"/>
      <c r="CG341" s="291"/>
      <c r="CH341" s="291"/>
      <c r="CI341" s="291"/>
      <c r="CJ341" s="291"/>
      <c r="CK341" s="291"/>
      <c r="CL341" s="291"/>
      <c r="CM341" s="291"/>
      <c r="CN341" s="291"/>
      <c r="CO341" s="291"/>
      <c r="CP341" s="291"/>
      <c r="CQ341" s="291"/>
      <c r="CR341" s="291"/>
      <c r="CS341" s="291"/>
      <c r="CT341" s="291"/>
      <c r="CU341" s="291"/>
      <c r="CV341" s="291"/>
      <c r="CW341" s="291"/>
      <c r="CX341" s="291"/>
      <c r="CY341" s="291"/>
      <c r="CZ341" s="291"/>
      <c r="DA341" s="291"/>
      <c r="DB341" s="291"/>
      <c r="DC341" s="291"/>
      <c r="DD341" s="291"/>
      <c r="DE341" s="291"/>
      <c r="DF341" s="291"/>
      <c r="DG341" s="291"/>
      <c r="DH341" s="291"/>
      <c r="DI341" s="291"/>
      <c r="DJ341" s="291"/>
      <c r="DK341" s="291"/>
      <c r="DL341" s="291"/>
      <c r="DM341" s="291"/>
      <c r="DN341" s="291"/>
      <c r="DO341" s="291"/>
      <c r="DP341" s="291"/>
      <c r="DQ341" s="291"/>
      <c r="DR341" s="291"/>
      <c r="DS341" s="291"/>
      <c r="DT341" s="291"/>
      <c r="DU341" s="291"/>
      <c r="DV341" s="291"/>
      <c r="DW341" s="291"/>
      <c r="DX341" s="291"/>
      <c r="DY341" s="291"/>
      <c r="DZ341" s="291"/>
      <c r="EA341" s="291"/>
      <c r="EB341" s="291"/>
      <c r="EC341" s="291"/>
      <c r="ED341" s="291"/>
      <c r="EE341" s="291"/>
      <c r="EF341" s="291"/>
      <c r="EG341" s="291"/>
      <c r="EH341" s="291"/>
      <c r="EI341" s="291"/>
      <c r="EJ341" s="291"/>
      <c r="EK341" s="291"/>
      <c r="EL341" s="291"/>
      <c r="EM341" s="291"/>
      <c r="EN341" s="291"/>
      <c r="EO341" s="291"/>
      <c r="EP341" s="291"/>
      <c r="EQ341" s="291"/>
      <c r="ER341" s="291"/>
      <c r="ES341" s="291"/>
      <c r="ET341" s="291"/>
      <c r="EU341" s="291"/>
      <c r="EV341" s="291"/>
      <c r="EW341" s="291"/>
      <c r="EX341" s="291"/>
      <c r="EY341" s="291"/>
      <c r="EZ341" s="291"/>
      <c r="FA341" s="291"/>
      <c r="FB341" s="291"/>
      <c r="FC341" s="291"/>
      <c r="FD341" s="291"/>
      <c r="FE341" s="291"/>
      <c r="FF341" s="291"/>
      <c r="FG341" s="291"/>
      <c r="FH341" s="291"/>
      <c r="FI341" s="291"/>
      <c r="FJ341" s="291"/>
      <c r="FK341" s="291"/>
      <c r="FL341" s="291"/>
      <c r="FM341" s="291"/>
      <c r="FN341" s="291"/>
      <c r="FO341" s="291"/>
      <c r="FP341" s="291"/>
      <c r="FQ341" s="291"/>
      <c r="FR341" s="291"/>
      <c r="FS341" s="291"/>
      <c r="FT341" s="291"/>
      <c r="FU341" s="291"/>
      <c r="FV341" s="291"/>
      <c r="FW341" s="291"/>
      <c r="FX341" s="291"/>
      <c r="FY341" s="291"/>
      <c r="FZ341" s="291"/>
      <c r="GA341" s="291"/>
      <c r="GB341" s="291"/>
      <c r="GC341" s="291"/>
      <c r="GD341" s="291"/>
      <c r="GE341" s="291"/>
      <c r="GF341" s="291"/>
      <c r="GG341" s="291"/>
      <c r="GH341" s="291"/>
      <c r="GI341" s="291"/>
      <c r="GJ341" s="291"/>
      <c r="GK341" s="291"/>
      <c r="GL341" s="291"/>
      <c r="GM341" s="291"/>
      <c r="GN341" s="291"/>
      <c r="GO341" s="291"/>
      <c r="GP341" s="291"/>
      <c r="GQ341" s="291"/>
      <c r="GR341" s="291"/>
      <c r="GS341" s="291"/>
      <c r="GT341" s="291"/>
      <c r="GU341" s="291"/>
      <c r="GV341" s="291"/>
      <c r="GW341" s="291"/>
      <c r="GX341" s="291"/>
      <c r="GY341" s="291"/>
      <c r="GZ341" s="291"/>
      <c r="HA341" s="291"/>
      <c r="HB341" s="291"/>
      <c r="HC341" s="291"/>
      <c r="HD341" s="291"/>
      <c r="HE341" s="291"/>
      <c r="HF341" s="291"/>
      <c r="HG341" s="291"/>
      <c r="HH341" s="291"/>
      <c r="HI341" s="291"/>
      <c r="HJ341" s="291"/>
      <c r="HK341" s="291"/>
      <c r="HL341" s="291"/>
      <c r="HM341" s="291"/>
      <c r="HN341" s="291"/>
      <c r="HO341" s="291"/>
      <c r="HP341" s="291"/>
      <c r="HQ341" s="291"/>
    </row>
    <row r="342" ht="12.0" customHeight="1">
      <c r="A342" s="281"/>
      <c r="B342" s="292"/>
      <c r="C342" s="283"/>
      <c r="D342" s="284"/>
      <c r="E342" s="285"/>
      <c r="F342" s="286"/>
      <c r="G342" s="287"/>
      <c r="H342" s="288"/>
      <c r="I342" s="283"/>
      <c r="J342" s="289"/>
      <c r="K342" s="289"/>
      <c r="L342" s="289"/>
      <c r="M342" s="289"/>
      <c r="N342" s="289"/>
      <c r="O342" s="289"/>
      <c r="P342" s="52"/>
      <c r="Q342" s="52"/>
      <c r="R342" s="52"/>
      <c r="S342" s="202"/>
      <c r="T342" s="202"/>
      <c r="U342" s="202"/>
      <c r="V342" s="292"/>
      <c r="W342" s="202"/>
      <c r="X342" s="202"/>
      <c r="Y342" s="202"/>
      <c r="Z342" s="291"/>
      <c r="AA342" s="202"/>
      <c r="AB342" s="202"/>
      <c r="AC342" s="202"/>
      <c r="AD342" s="291"/>
      <c r="AE342" s="202"/>
      <c r="AF342" s="202"/>
      <c r="AG342" s="202"/>
      <c r="AH342" s="291"/>
      <c r="AI342" s="202"/>
      <c r="AJ342" s="202"/>
      <c r="AK342" s="202"/>
      <c r="AL342" s="291"/>
      <c r="AM342" s="202"/>
      <c r="AN342" s="202"/>
      <c r="AO342" s="202"/>
      <c r="AP342" s="291"/>
      <c r="AQ342" s="202"/>
      <c r="AR342" s="202"/>
      <c r="AS342" s="202"/>
      <c r="AT342" s="291"/>
      <c r="AU342" s="202"/>
      <c r="AV342" s="202"/>
      <c r="AW342" s="202"/>
      <c r="AX342" s="291"/>
      <c r="AY342" s="202"/>
      <c r="AZ342" s="202"/>
      <c r="BA342" s="202"/>
      <c r="BB342" s="291"/>
      <c r="BC342" s="202"/>
      <c r="BD342" s="202"/>
      <c r="BE342" s="202"/>
      <c r="BF342" s="291"/>
      <c r="BG342" s="202"/>
      <c r="BH342" s="202"/>
      <c r="BI342" s="202"/>
      <c r="BJ342" s="291"/>
      <c r="BK342" s="291"/>
      <c r="BL342" s="291"/>
      <c r="BM342" s="291"/>
      <c r="BN342" s="291"/>
      <c r="BO342" s="291"/>
      <c r="BP342" s="291"/>
      <c r="BQ342" s="291"/>
      <c r="BR342" s="291"/>
      <c r="BS342" s="291"/>
      <c r="BT342" s="291"/>
      <c r="BU342" s="291"/>
      <c r="BV342" s="291"/>
      <c r="BW342" s="291"/>
      <c r="BX342" s="291"/>
      <c r="BY342" s="291"/>
      <c r="BZ342" s="291"/>
      <c r="CA342" s="291"/>
      <c r="CB342" s="291"/>
      <c r="CC342" s="291"/>
      <c r="CD342" s="291"/>
      <c r="CE342" s="291"/>
      <c r="CF342" s="291"/>
      <c r="CG342" s="291"/>
      <c r="CH342" s="291"/>
      <c r="CI342" s="291"/>
      <c r="CJ342" s="291"/>
      <c r="CK342" s="291"/>
      <c r="CL342" s="291"/>
      <c r="CM342" s="291"/>
      <c r="CN342" s="291"/>
      <c r="CO342" s="291"/>
      <c r="CP342" s="291"/>
      <c r="CQ342" s="291"/>
      <c r="CR342" s="291"/>
      <c r="CS342" s="291"/>
      <c r="CT342" s="291"/>
      <c r="CU342" s="291"/>
      <c r="CV342" s="291"/>
      <c r="CW342" s="291"/>
      <c r="CX342" s="291"/>
      <c r="CY342" s="291"/>
      <c r="CZ342" s="291"/>
      <c r="DA342" s="291"/>
      <c r="DB342" s="291"/>
      <c r="DC342" s="291"/>
      <c r="DD342" s="291"/>
      <c r="DE342" s="291"/>
      <c r="DF342" s="291"/>
      <c r="DG342" s="291"/>
      <c r="DH342" s="291"/>
      <c r="DI342" s="291"/>
      <c r="DJ342" s="291"/>
      <c r="DK342" s="291"/>
      <c r="DL342" s="291"/>
      <c r="DM342" s="291"/>
      <c r="DN342" s="291"/>
      <c r="DO342" s="291"/>
      <c r="DP342" s="291"/>
      <c r="DQ342" s="291"/>
      <c r="DR342" s="291"/>
      <c r="DS342" s="291"/>
      <c r="DT342" s="291"/>
      <c r="DU342" s="291"/>
      <c r="DV342" s="291"/>
      <c r="DW342" s="291"/>
      <c r="DX342" s="291"/>
      <c r="DY342" s="291"/>
      <c r="DZ342" s="291"/>
      <c r="EA342" s="291"/>
      <c r="EB342" s="291"/>
      <c r="EC342" s="291"/>
      <c r="ED342" s="291"/>
      <c r="EE342" s="291"/>
      <c r="EF342" s="291"/>
      <c r="EG342" s="291"/>
      <c r="EH342" s="291"/>
      <c r="EI342" s="291"/>
      <c r="EJ342" s="291"/>
      <c r="EK342" s="291"/>
      <c r="EL342" s="291"/>
      <c r="EM342" s="291"/>
      <c r="EN342" s="291"/>
      <c r="EO342" s="291"/>
      <c r="EP342" s="291"/>
      <c r="EQ342" s="291"/>
      <c r="ER342" s="291"/>
      <c r="ES342" s="291"/>
      <c r="ET342" s="291"/>
      <c r="EU342" s="291"/>
      <c r="EV342" s="291"/>
      <c r="EW342" s="291"/>
      <c r="EX342" s="291"/>
      <c r="EY342" s="291"/>
      <c r="EZ342" s="291"/>
      <c r="FA342" s="291"/>
      <c r="FB342" s="291"/>
      <c r="FC342" s="291"/>
      <c r="FD342" s="291"/>
      <c r="FE342" s="291"/>
      <c r="FF342" s="291"/>
      <c r="FG342" s="291"/>
      <c r="FH342" s="291"/>
      <c r="FI342" s="291"/>
      <c r="FJ342" s="291"/>
      <c r="FK342" s="291"/>
      <c r="FL342" s="291"/>
      <c r="FM342" s="291"/>
      <c r="FN342" s="291"/>
      <c r="FO342" s="291"/>
      <c r="FP342" s="291"/>
      <c r="FQ342" s="291"/>
      <c r="FR342" s="291"/>
      <c r="FS342" s="291"/>
      <c r="FT342" s="291"/>
      <c r="FU342" s="291"/>
      <c r="FV342" s="291"/>
      <c r="FW342" s="291"/>
      <c r="FX342" s="291"/>
      <c r="FY342" s="291"/>
      <c r="FZ342" s="291"/>
      <c r="GA342" s="291"/>
      <c r="GB342" s="291"/>
      <c r="GC342" s="291"/>
      <c r="GD342" s="291"/>
      <c r="GE342" s="291"/>
      <c r="GF342" s="291"/>
      <c r="GG342" s="291"/>
      <c r="GH342" s="291"/>
      <c r="GI342" s="291"/>
      <c r="GJ342" s="291"/>
      <c r="GK342" s="291"/>
      <c r="GL342" s="291"/>
      <c r="GM342" s="291"/>
      <c r="GN342" s="291"/>
      <c r="GO342" s="291"/>
      <c r="GP342" s="291"/>
      <c r="GQ342" s="291"/>
      <c r="GR342" s="291"/>
      <c r="GS342" s="291"/>
      <c r="GT342" s="291"/>
      <c r="GU342" s="291"/>
      <c r="GV342" s="291"/>
      <c r="GW342" s="291"/>
      <c r="GX342" s="291"/>
      <c r="GY342" s="291"/>
      <c r="GZ342" s="291"/>
      <c r="HA342" s="291"/>
      <c r="HB342" s="291"/>
      <c r="HC342" s="291"/>
      <c r="HD342" s="291"/>
      <c r="HE342" s="291"/>
      <c r="HF342" s="291"/>
      <c r="HG342" s="291"/>
      <c r="HH342" s="291"/>
      <c r="HI342" s="291"/>
      <c r="HJ342" s="291"/>
      <c r="HK342" s="291"/>
      <c r="HL342" s="291"/>
      <c r="HM342" s="291"/>
      <c r="HN342" s="291"/>
      <c r="HO342" s="291"/>
      <c r="HP342" s="291"/>
      <c r="HQ342" s="291"/>
    </row>
    <row r="343" ht="12.0" customHeight="1">
      <c r="A343" s="281"/>
      <c r="B343" s="292"/>
      <c r="C343" s="283"/>
      <c r="D343" s="284"/>
      <c r="E343" s="285"/>
      <c r="F343" s="286"/>
      <c r="G343" s="287"/>
      <c r="H343" s="288"/>
      <c r="I343" s="283"/>
      <c r="J343" s="289"/>
      <c r="K343" s="289"/>
      <c r="L343" s="289"/>
      <c r="M343" s="289"/>
      <c r="N343" s="289"/>
      <c r="O343" s="289"/>
      <c r="P343" s="52"/>
      <c r="Q343" s="52"/>
      <c r="R343" s="52"/>
      <c r="S343" s="202"/>
      <c r="T343" s="202"/>
      <c r="U343" s="202"/>
      <c r="V343" s="292"/>
      <c r="W343" s="202"/>
      <c r="X343" s="202"/>
      <c r="Y343" s="202"/>
      <c r="Z343" s="291"/>
      <c r="AA343" s="202"/>
      <c r="AB343" s="202"/>
      <c r="AC343" s="202"/>
      <c r="AD343" s="291"/>
      <c r="AE343" s="202"/>
      <c r="AF343" s="202"/>
      <c r="AG343" s="202"/>
      <c r="AH343" s="291"/>
      <c r="AI343" s="202"/>
      <c r="AJ343" s="202"/>
      <c r="AK343" s="202"/>
      <c r="AL343" s="291"/>
      <c r="AM343" s="202"/>
      <c r="AN343" s="202"/>
      <c r="AO343" s="202"/>
      <c r="AP343" s="291"/>
      <c r="AQ343" s="202"/>
      <c r="AR343" s="202"/>
      <c r="AS343" s="202"/>
      <c r="AT343" s="291"/>
      <c r="AU343" s="202"/>
      <c r="AV343" s="202"/>
      <c r="AW343" s="202"/>
      <c r="AX343" s="291"/>
      <c r="AY343" s="202"/>
      <c r="AZ343" s="202"/>
      <c r="BA343" s="202"/>
      <c r="BB343" s="291"/>
      <c r="BC343" s="202"/>
      <c r="BD343" s="202"/>
      <c r="BE343" s="202"/>
      <c r="BF343" s="291"/>
      <c r="BG343" s="202"/>
      <c r="BH343" s="202"/>
      <c r="BI343" s="202"/>
      <c r="BJ343" s="291"/>
      <c r="BK343" s="291"/>
      <c r="BL343" s="291"/>
      <c r="BM343" s="291"/>
      <c r="BN343" s="291"/>
      <c r="BO343" s="291"/>
      <c r="BP343" s="291"/>
      <c r="BQ343" s="291"/>
      <c r="BR343" s="291"/>
      <c r="BS343" s="291"/>
      <c r="BT343" s="291"/>
      <c r="BU343" s="291"/>
      <c r="BV343" s="291"/>
      <c r="BW343" s="291"/>
      <c r="BX343" s="291"/>
      <c r="BY343" s="291"/>
      <c r="BZ343" s="291"/>
      <c r="CA343" s="291"/>
      <c r="CB343" s="291"/>
      <c r="CC343" s="291"/>
      <c r="CD343" s="291"/>
      <c r="CE343" s="291"/>
      <c r="CF343" s="291"/>
      <c r="CG343" s="291"/>
      <c r="CH343" s="291"/>
      <c r="CI343" s="291"/>
      <c r="CJ343" s="291"/>
      <c r="CK343" s="291"/>
      <c r="CL343" s="291"/>
      <c r="CM343" s="291"/>
      <c r="CN343" s="291"/>
      <c r="CO343" s="291"/>
      <c r="CP343" s="291"/>
      <c r="CQ343" s="291"/>
      <c r="CR343" s="291"/>
      <c r="CS343" s="291"/>
      <c r="CT343" s="291"/>
      <c r="CU343" s="291"/>
      <c r="CV343" s="291"/>
      <c r="CW343" s="291"/>
      <c r="CX343" s="291"/>
      <c r="CY343" s="291"/>
      <c r="CZ343" s="291"/>
      <c r="DA343" s="291"/>
      <c r="DB343" s="291"/>
      <c r="DC343" s="291"/>
      <c r="DD343" s="291"/>
      <c r="DE343" s="291"/>
      <c r="DF343" s="291"/>
      <c r="DG343" s="291"/>
      <c r="DH343" s="291"/>
      <c r="DI343" s="291"/>
      <c r="DJ343" s="291"/>
      <c r="DK343" s="291"/>
      <c r="DL343" s="291"/>
      <c r="DM343" s="291"/>
      <c r="DN343" s="291"/>
      <c r="DO343" s="291"/>
      <c r="DP343" s="291"/>
      <c r="DQ343" s="291"/>
      <c r="DR343" s="291"/>
      <c r="DS343" s="291"/>
      <c r="DT343" s="291"/>
      <c r="DU343" s="291"/>
      <c r="DV343" s="291"/>
      <c r="DW343" s="291"/>
      <c r="DX343" s="291"/>
      <c r="DY343" s="291"/>
      <c r="DZ343" s="291"/>
      <c r="EA343" s="291"/>
      <c r="EB343" s="291"/>
      <c r="EC343" s="291"/>
      <c r="ED343" s="291"/>
      <c r="EE343" s="291"/>
      <c r="EF343" s="291"/>
      <c r="EG343" s="291"/>
      <c r="EH343" s="291"/>
      <c r="EI343" s="291"/>
      <c r="EJ343" s="291"/>
      <c r="EK343" s="291"/>
      <c r="EL343" s="291"/>
      <c r="EM343" s="291"/>
      <c r="EN343" s="291"/>
      <c r="EO343" s="291"/>
      <c r="EP343" s="291"/>
      <c r="EQ343" s="291"/>
      <c r="ER343" s="291"/>
      <c r="ES343" s="291"/>
      <c r="ET343" s="291"/>
      <c r="EU343" s="291"/>
      <c r="EV343" s="291"/>
      <c r="EW343" s="291"/>
      <c r="EX343" s="291"/>
      <c r="EY343" s="291"/>
      <c r="EZ343" s="291"/>
      <c r="FA343" s="291"/>
      <c r="FB343" s="291"/>
      <c r="FC343" s="291"/>
      <c r="FD343" s="291"/>
      <c r="FE343" s="291"/>
      <c r="FF343" s="291"/>
      <c r="FG343" s="291"/>
      <c r="FH343" s="291"/>
      <c r="FI343" s="291"/>
      <c r="FJ343" s="291"/>
      <c r="FK343" s="291"/>
      <c r="FL343" s="291"/>
      <c r="FM343" s="291"/>
      <c r="FN343" s="291"/>
      <c r="FO343" s="291"/>
      <c r="FP343" s="291"/>
      <c r="FQ343" s="291"/>
      <c r="FR343" s="291"/>
      <c r="FS343" s="291"/>
      <c r="FT343" s="291"/>
      <c r="FU343" s="291"/>
      <c r="FV343" s="291"/>
      <c r="FW343" s="291"/>
      <c r="FX343" s="291"/>
      <c r="FY343" s="291"/>
      <c r="FZ343" s="291"/>
      <c r="GA343" s="291"/>
      <c r="GB343" s="291"/>
      <c r="GC343" s="291"/>
      <c r="GD343" s="291"/>
      <c r="GE343" s="291"/>
      <c r="GF343" s="291"/>
      <c r="GG343" s="291"/>
      <c r="GH343" s="291"/>
      <c r="GI343" s="291"/>
      <c r="GJ343" s="291"/>
      <c r="GK343" s="291"/>
      <c r="GL343" s="291"/>
      <c r="GM343" s="291"/>
      <c r="GN343" s="291"/>
      <c r="GO343" s="291"/>
      <c r="GP343" s="291"/>
      <c r="GQ343" s="291"/>
      <c r="GR343" s="291"/>
      <c r="GS343" s="291"/>
      <c r="GT343" s="291"/>
      <c r="GU343" s="291"/>
      <c r="GV343" s="291"/>
      <c r="GW343" s="291"/>
      <c r="GX343" s="291"/>
      <c r="GY343" s="291"/>
      <c r="GZ343" s="291"/>
      <c r="HA343" s="291"/>
      <c r="HB343" s="291"/>
      <c r="HC343" s="291"/>
      <c r="HD343" s="291"/>
      <c r="HE343" s="291"/>
      <c r="HF343" s="291"/>
      <c r="HG343" s="291"/>
      <c r="HH343" s="291"/>
      <c r="HI343" s="291"/>
      <c r="HJ343" s="291"/>
      <c r="HK343" s="291"/>
      <c r="HL343" s="291"/>
      <c r="HM343" s="291"/>
      <c r="HN343" s="291"/>
      <c r="HO343" s="291"/>
      <c r="HP343" s="291"/>
      <c r="HQ343" s="291"/>
    </row>
    <row r="344" ht="12.0" customHeight="1">
      <c r="A344" s="281"/>
      <c r="B344" s="292"/>
      <c r="C344" s="283"/>
      <c r="D344" s="284"/>
      <c r="E344" s="285"/>
      <c r="F344" s="286"/>
      <c r="G344" s="287"/>
      <c r="H344" s="288"/>
      <c r="I344" s="283"/>
      <c r="J344" s="289"/>
      <c r="K344" s="289"/>
      <c r="L344" s="289"/>
      <c r="M344" s="289"/>
      <c r="N344" s="289"/>
      <c r="O344" s="289"/>
      <c r="P344" s="52"/>
      <c r="Q344" s="52"/>
      <c r="R344" s="52"/>
      <c r="S344" s="202"/>
      <c r="T344" s="202"/>
      <c r="U344" s="202"/>
      <c r="V344" s="292"/>
      <c r="W344" s="202"/>
      <c r="X344" s="202"/>
      <c r="Y344" s="202"/>
      <c r="Z344" s="291"/>
      <c r="AA344" s="202"/>
      <c r="AB344" s="202"/>
      <c r="AC344" s="202"/>
      <c r="AD344" s="291"/>
      <c r="AE344" s="202"/>
      <c r="AF344" s="202"/>
      <c r="AG344" s="202"/>
      <c r="AH344" s="291"/>
      <c r="AI344" s="202"/>
      <c r="AJ344" s="202"/>
      <c r="AK344" s="202"/>
      <c r="AL344" s="291"/>
      <c r="AM344" s="202"/>
      <c r="AN344" s="202"/>
      <c r="AO344" s="202"/>
      <c r="AP344" s="291"/>
      <c r="AQ344" s="202"/>
      <c r="AR344" s="202"/>
      <c r="AS344" s="202"/>
      <c r="AT344" s="291"/>
      <c r="AU344" s="202"/>
      <c r="AV344" s="202"/>
      <c r="AW344" s="202"/>
      <c r="AX344" s="291"/>
      <c r="AY344" s="202"/>
      <c r="AZ344" s="202"/>
      <c r="BA344" s="202"/>
      <c r="BB344" s="291"/>
      <c r="BC344" s="202"/>
      <c r="BD344" s="202"/>
      <c r="BE344" s="202"/>
      <c r="BF344" s="291"/>
      <c r="BG344" s="202"/>
      <c r="BH344" s="202"/>
      <c r="BI344" s="202"/>
      <c r="BJ344" s="291"/>
      <c r="BK344" s="291"/>
      <c r="BL344" s="291"/>
      <c r="BM344" s="291"/>
      <c r="BN344" s="291"/>
      <c r="BO344" s="291"/>
      <c r="BP344" s="291"/>
      <c r="BQ344" s="291"/>
      <c r="BR344" s="291"/>
      <c r="BS344" s="291"/>
      <c r="BT344" s="291"/>
      <c r="BU344" s="291"/>
      <c r="BV344" s="291"/>
      <c r="BW344" s="291"/>
      <c r="BX344" s="291"/>
      <c r="BY344" s="291"/>
      <c r="BZ344" s="291"/>
      <c r="CA344" s="291"/>
      <c r="CB344" s="291"/>
      <c r="CC344" s="291"/>
      <c r="CD344" s="291"/>
      <c r="CE344" s="291"/>
      <c r="CF344" s="291"/>
      <c r="CG344" s="291"/>
      <c r="CH344" s="291"/>
      <c r="CI344" s="291"/>
      <c r="CJ344" s="291"/>
      <c r="CK344" s="291"/>
      <c r="CL344" s="291"/>
      <c r="CM344" s="291"/>
      <c r="CN344" s="291"/>
      <c r="CO344" s="291"/>
      <c r="CP344" s="291"/>
      <c r="CQ344" s="291"/>
      <c r="CR344" s="291"/>
      <c r="CS344" s="291"/>
      <c r="CT344" s="291"/>
      <c r="CU344" s="291"/>
      <c r="CV344" s="291"/>
      <c r="CW344" s="291"/>
      <c r="CX344" s="291"/>
      <c r="CY344" s="291"/>
      <c r="CZ344" s="291"/>
      <c r="DA344" s="291"/>
      <c r="DB344" s="291"/>
      <c r="DC344" s="291"/>
      <c r="DD344" s="291"/>
      <c r="DE344" s="291"/>
      <c r="DF344" s="291"/>
      <c r="DG344" s="291"/>
      <c r="DH344" s="291"/>
      <c r="DI344" s="291"/>
      <c r="DJ344" s="291"/>
      <c r="DK344" s="291"/>
      <c r="DL344" s="291"/>
      <c r="DM344" s="291"/>
      <c r="DN344" s="291"/>
      <c r="DO344" s="291"/>
      <c r="DP344" s="291"/>
      <c r="DQ344" s="291"/>
      <c r="DR344" s="291"/>
      <c r="DS344" s="291"/>
      <c r="DT344" s="291"/>
      <c r="DU344" s="291"/>
      <c r="DV344" s="291"/>
      <c r="DW344" s="291"/>
      <c r="DX344" s="291"/>
      <c r="DY344" s="291"/>
      <c r="DZ344" s="291"/>
      <c r="EA344" s="291"/>
      <c r="EB344" s="291"/>
      <c r="EC344" s="291"/>
      <c r="ED344" s="291"/>
      <c r="EE344" s="291"/>
      <c r="EF344" s="291"/>
      <c r="EG344" s="291"/>
      <c r="EH344" s="291"/>
      <c r="EI344" s="291"/>
      <c r="EJ344" s="291"/>
      <c r="EK344" s="291"/>
      <c r="EL344" s="291"/>
      <c r="EM344" s="291"/>
      <c r="EN344" s="291"/>
      <c r="EO344" s="291"/>
      <c r="EP344" s="291"/>
      <c r="EQ344" s="291"/>
      <c r="ER344" s="291"/>
      <c r="ES344" s="291"/>
      <c r="ET344" s="291"/>
      <c r="EU344" s="291"/>
      <c r="EV344" s="291"/>
      <c r="EW344" s="291"/>
      <c r="EX344" s="291"/>
      <c r="EY344" s="291"/>
      <c r="EZ344" s="291"/>
      <c r="FA344" s="291"/>
      <c r="FB344" s="291"/>
      <c r="FC344" s="291"/>
      <c r="FD344" s="291"/>
      <c r="FE344" s="291"/>
      <c r="FF344" s="291"/>
      <c r="FG344" s="291"/>
      <c r="FH344" s="291"/>
      <c r="FI344" s="291"/>
      <c r="FJ344" s="291"/>
      <c r="FK344" s="291"/>
      <c r="FL344" s="291"/>
      <c r="FM344" s="291"/>
      <c r="FN344" s="291"/>
      <c r="FO344" s="291"/>
      <c r="FP344" s="291"/>
      <c r="FQ344" s="291"/>
      <c r="FR344" s="291"/>
      <c r="FS344" s="291"/>
      <c r="FT344" s="291"/>
      <c r="FU344" s="291"/>
      <c r="FV344" s="291"/>
      <c r="FW344" s="291"/>
      <c r="FX344" s="291"/>
      <c r="FY344" s="291"/>
      <c r="FZ344" s="291"/>
      <c r="GA344" s="291"/>
      <c r="GB344" s="291"/>
      <c r="GC344" s="291"/>
      <c r="GD344" s="291"/>
      <c r="GE344" s="291"/>
      <c r="GF344" s="291"/>
      <c r="GG344" s="291"/>
      <c r="GH344" s="291"/>
      <c r="GI344" s="291"/>
      <c r="GJ344" s="291"/>
      <c r="GK344" s="291"/>
      <c r="GL344" s="291"/>
      <c r="GM344" s="291"/>
      <c r="GN344" s="291"/>
      <c r="GO344" s="291"/>
      <c r="GP344" s="291"/>
      <c r="GQ344" s="291"/>
      <c r="GR344" s="291"/>
      <c r="GS344" s="291"/>
      <c r="GT344" s="291"/>
      <c r="GU344" s="291"/>
      <c r="GV344" s="291"/>
      <c r="GW344" s="291"/>
      <c r="GX344" s="291"/>
      <c r="GY344" s="291"/>
      <c r="GZ344" s="291"/>
      <c r="HA344" s="291"/>
      <c r="HB344" s="291"/>
      <c r="HC344" s="291"/>
      <c r="HD344" s="291"/>
      <c r="HE344" s="291"/>
      <c r="HF344" s="291"/>
      <c r="HG344" s="291"/>
      <c r="HH344" s="291"/>
      <c r="HI344" s="291"/>
      <c r="HJ344" s="291"/>
      <c r="HK344" s="291"/>
      <c r="HL344" s="291"/>
      <c r="HM344" s="291"/>
      <c r="HN344" s="291"/>
      <c r="HO344" s="291"/>
      <c r="HP344" s="291"/>
      <c r="HQ344" s="291"/>
    </row>
    <row r="345" ht="12.0" customHeight="1">
      <c r="A345" s="281"/>
      <c r="B345" s="292"/>
      <c r="C345" s="283"/>
      <c r="D345" s="284"/>
      <c r="E345" s="285"/>
      <c r="F345" s="286"/>
      <c r="G345" s="287"/>
      <c r="H345" s="288"/>
      <c r="I345" s="283"/>
      <c r="J345" s="289"/>
      <c r="K345" s="289"/>
      <c r="L345" s="289"/>
      <c r="M345" s="289"/>
      <c r="N345" s="289"/>
      <c r="O345" s="289"/>
      <c r="P345" s="52"/>
      <c r="Q345" s="52"/>
      <c r="R345" s="52"/>
      <c r="S345" s="202"/>
      <c r="T345" s="202"/>
      <c r="U345" s="202"/>
      <c r="V345" s="292"/>
      <c r="W345" s="202"/>
      <c r="X345" s="202"/>
      <c r="Y345" s="202"/>
      <c r="Z345" s="291"/>
      <c r="AA345" s="202"/>
      <c r="AB345" s="202"/>
      <c r="AC345" s="202"/>
      <c r="AD345" s="291"/>
      <c r="AE345" s="202"/>
      <c r="AF345" s="202"/>
      <c r="AG345" s="202"/>
      <c r="AH345" s="291"/>
      <c r="AI345" s="202"/>
      <c r="AJ345" s="202"/>
      <c r="AK345" s="202"/>
      <c r="AL345" s="291"/>
      <c r="AM345" s="202"/>
      <c r="AN345" s="202"/>
      <c r="AO345" s="202"/>
      <c r="AP345" s="291"/>
      <c r="AQ345" s="202"/>
      <c r="AR345" s="202"/>
      <c r="AS345" s="202"/>
      <c r="AT345" s="291"/>
      <c r="AU345" s="202"/>
      <c r="AV345" s="202"/>
      <c r="AW345" s="202"/>
      <c r="AX345" s="291"/>
      <c r="AY345" s="202"/>
      <c r="AZ345" s="202"/>
      <c r="BA345" s="202"/>
      <c r="BB345" s="291"/>
      <c r="BC345" s="202"/>
      <c r="BD345" s="202"/>
      <c r="BE345" s="202"/>
      <c r="BF345" s="291"/>
      <c r="BG345" s="202"/>
      <c r="BH345" s="202"/>
      <c r="BI345" s="202"/>
      <c r="BJ345" s="291"/>
      <c r="BK345" s="291"/>
      <c r="BL345" s="291"/>
      <c r="BM345" s="291"/>
      <c r="BN345" s="291"/>
      <c r="BO345" s="291"/>
      <c r="BP345" s="291"/>
      <c r="BQ345" s="291"/>
      <c r="BR345" s="291"/>
      <c r="BS345" s="291"/>
      <c r="BT345" s="291"/>
      <c r="BU345" s="291"/>
      <c r="BV345" s="291"/>
      <c r="BW345" s="291"/>
      <c r="BX345" s="291"/>
      <c r="BY345" s="291"/>
      <c r="BZ345" s="291"/>
      <c r="CA345" s="291"/>
      <c r="CB345" s="291"/>
      <c r="CC345" s="291"/>
      <c r="CD345" s="291"/>
      <c r="CE345" s="291"/>
      <c r="CF345" s="291"/>
      <c r="CG345" s="291"/>
      <c r="CH345" s="291"/>
      <c r="CI345" s="291"/>
      <c r="CJ345" s="291"/>
      <c r="CK345" s="291"/>
      <c r="CL345" s="291"/>
      <c r="CM345" s="291"/>
      <c r="CN345" s="291"/>
      <c r="CO345" s="291"/>
      <c r="CP345" s="291"/>
      <c r="CQ345" s="291"/>
      <c r="CR345" s="291"/>
      <c r="CS345" s="291"/>
      <c r="CT345" s="291"/>
      <c r="CU345" s="291"/>
      <c r="CV345" s="291"/>
      <c r="CW345" s="291"/>
      <c r="CX345" s="291"/>
      <c r="CY345" s="291"/>
      <c r="CZ345" s="291"/>
      <c r="DA345" s="291"/>
      <c r="DB345" s="291"/>
      <c r="DC345" s="291"/>
      <c r="DD345" s="291"/>
      <c r="DE345" s="291"/>
      <c r="DF345" s="291"/>
      <c r="DG345" s="291"/>
      <c r="DH345" s="291"/>
      <c r="DI345" s="291"/>
      <c r="DJ345" s="291"/>
      <c r="DK345" s="291"/>
      <c r="DL345" s="291"/>
      <c r="DM345" s="291"/>
      <c r="DN345" s="291"/>
      <c r="DO345" s="291"/>
      <c r="DP345" s="291"/>
      <c r="DQ345" s="291"/>
      <c r="DR345" s="291"/>
      <c r="DS345" s="291"/>
      <c r="DT345" s="291"/>
      <c r="DU345" s="291"/>
      <c r="DV345" s="291"/>
      <c r="DW345" s="291"/>
      <c r="DX345" s="291"/>
      <c r="DY345" s="291"/>
      <c r="DZ345" s="291"/>
      <c r="EA345" s="291"/>
      <c r="EB345" s="291"/>
      <c r="EC345" s="291"/>
      <c r="ED345" s="291"/>
      <c r="EE345" s="291"/>
      <c r="EF345" s="291"/>
      <c r="EG345" s="291"/>
      <c r="EH345" s="291"/>
      <c r="EI345" s="291"/>
      <c r="EJ345" s="291"/>
      <c r="EK345" s="291"/>
      <c r="EL345" s="291"/>
      <c r="EM345" s="291"/>
      <c r="EN345" s="291"/>
      <c r="EO345" s="291"/>
      <c r="EP345" s="291"/>
      <c r="EQ345" s="291"/>
      <c r="ER345" s="291"/>
      <c r="ES345" s="291"/>
      <c r="ET345" s="291"/>
      <c r="EU345" s="291"/>
      <c r="EV345" s="291"/>
      <c r="EW345" s="291"/>
      <c r="EX345" s="291"/>
      <c r="EY345" s="291"/>
      <c r="EZ345" s="291"/>
      <c r="FA345" s="291"/>
      <c r="FB345" s="291"/>
      <c r="FC345" s="291"/>
      <c r="FD345" s="291"/>
      <c r="FE345" s="291"/>
      <c r="FF345" s="291"/>
      <c r="FG345" s="291"/>
      <c r="FH345" s="291"/>
      <c r="FI345" s="291"/>
      <c r="FJ345" s="291"/>
      <c r="FK345" s="291"/>
      <c r="FL345" s="291"/>
      <c r="FM345" s="291"/>
      <c r="FN345" s="291"/>
      <c r="FO345" s="291"/>
      <c r="FP345" s="291"/>
      <c r="FQ345" s="291"/>
      <c r="FR345" s="291"/>
      <c r="FS345" s="291"/>
      <c r="FT345" s="291"/>
      <c r="FU345" s="291"/>
      <c r="FV345" s="291"/>
      <c r="FW345" s="291"/>
      <c r="FX345" s="291"/>
      <c r="FY345" s="291"/>
      <c r="FZ345" s="291"/>
      <c r="GA345" s="291"/>
      <c r="GB345" s="291"/>
      <c r="GC345" s="291"/>
      <c r="GD345" s="291"/>
      <c r="GE345" s="291"/>
      <c r="GF345" s="291"/>
      <c r="GG345" s="291"/>
      <c r="GH345" s="291"/>
      <c r="GI345" s="291"/>
      <c r="GJ345" s="291"/>
      <c r="GK345" s="291"/>
      <c r="GL345" s="291"/>
      <c r="GM345" s="291"/>
      <c r="GN345" s="291"/>
      <c r="GO345" s="291"/>
      <c r="GP345" s="291"/>
      <c r="GQ345" s="291"/>
      <c r="GR345" s="291"/>
      <c r="GS345" s="291"/>
      <c r="GT345" s="291"/>
      <c r="GU345" s="291"/>
      <c r="GV345" s="291"/>
      <c r="GW345" s="291"/>
      <c r="GX345" s="291"/>
      <c r="GY345" s="291"/>
      <c r="GZ345" s="291"/>
      <c r="HA345" s="291"/>
      <c r="HB345" s="291"/>
      <c r="HC345" s="291"/>
      <c r="HD345" s="291"/>
      <c r="HE345" s="291"/>
      <c r="HF345" s="291"/>
      <c r="HG345" s="291"/>
      <c r="HH345" s="291"/>
      <c r="HI345" s="291"/>
      <c r="HJ345" s="291"/>
      <c r="HK345" s="291"/>
      <c r="HL345" s="291"/>
      <c r="HM345" s="291"/>
      <c r="HN345" s="291"/>
      <c r="HO345" s="291"/>
      <c r="HP345" s="291"/>
      <c r="HQ345" s="291"/>
    </row>
    <row r="346" ht="12.0" customHeight="1">
      <c r="A346" s="281"/>
      <c r="B346" s="292"/>
      <c r="C346" s="283"/>
      <c r="D346" s="284"/>
      <c r="E346" s="285"/>
      <c r="F346" s="286"/>
      <c r="G346" s="287"/>
      <c r="H346" s="288"/>
      <c r="I346" s="283"/>
      <c r="J346" s="289"/>
      <c r="K346" s="289"/>
      <c r="L346" s="289"/>
      <c r="M346" s="289"/>
      <c r="N346" s="289"/>
      <c r="O346" s="289"/>
      <c r="P346" s="52"/>
      <c r="Q346" s="52"/>
      <c r="R346" s="52"/>
      <c r="S346" s="202"/>
      <c r="T346" s="202"/>
      <c r="U346" s="202"/>
      <c r="V346" s="292"/>
      <c r="W346" s="202"/>
      <c r="X346" s="202"/>
      <c r="Y346" s="202"/>
      <c r="Z346" s="291"/>
      <c r="AA346" s="202"/>
      <c r="AB346" s="202"/>
      <c r="AC346" s="202"/>
      <c r="AD346" s="291"/>
      <c r="AE346" s="202"/>
      <c r="AF346" s="202"/>
      <c r="AG346" s="202"/>
      <c r="AH346" s="291"/>
      <c r="AI346" s="202"/>
      <c r="AJ346" s="202"/>
      <c r="AK346" s="202"/>
      <c r="AL346" s="291"/>
      <c r="AM346" s="202"/>
      <c r="AN346" s="202"/>
      <c r="AO346" s="202"/>
      <c r="AP346" s="291"/>
      <c r="AQ346" s="202"/>
      <c r="AR346" s="202"/>
      <c r="AS346" s="202"/>
      <c r="AT346" s="291"/>
      <c r="AU346" s="202"/>
      <c r="AV346" s="202"/>
      <c r="AW346" s="202"/>
      <c r="AX346" s="291"/>
      <c r="AY346" s="202"/>
      <c r="AZ346" s="202"/>
      <c r="BA346" s="202"/>
      <c r="BB346" s="291"/>
      <c r="BC346" s="202"/>
      <c r="BD346" s="202"/>
      <c r="BE346" s="202"/>
      <c r="BF346" s="291"/>
      <c r="BG346" s="202"/>
      <c r="BH346" s="202"/>
      <c r="BI346" s="202"/>
      <c r="BJ346" s="291"/>
      <c r="BK346" s="291"/>
      <c r="BL346" s="291"/>
      <c r="BM346" s="291"/>
      <c r="BN346" s="291"/>
      <c r="BO346" s="291"/>
      <c r="BP346" s="291"/>
      <c r="BQ346" s="291"/>
      <c r="BR346" s="291"/>
      <c r="BS346" s="291"/>
      <c r="BT346" s="291"/>
      <c r="BU346" s="291"/>
      <c r="BV346" s="291"/>
      <c r="BW346" s="291"/>
      <c r="BX346" s="291"/>
      <c r="BY346" s="291"/>
      <c r="BZ346" s="291"/>
      <c r="CA346" s="291"/>
      <c r="CB346" s="291"/>
      <c r="CC346" s="291"/>
      <c r="CD346" s="291"/>
      <c r="CE346" s="291"/>
      <c r="CF346" s="291"/>
      <c r="CG346" s="291"/>
      <c r="CH346" s="291"/>
      <c r="CI346" s="291"/>
      <c r="CJ346" s="291"/>
      <c r="CK346" s="291"/>
      <c r="CL346" s="291"/>
      <c r="CM346" s="291"/>
      <c r="CN346" s="291"/>
      <c r="CO346" s="291"/>
      <c r="CP346" s="291"/>
      <c r="CQ346" s="291"/>
      <c r="CR346" s="291"/>
      <c r="CS346" s="291"/>
      <c r="CT346" s="291"/>
      <c r="CU346" s="291"/>
      <c r="CV346" s="291"/>
      <c r="CW346" s="291"/>
      <c r="CX346" s="291"/>
      <c r="CY346" s="291"/>
      <c r="CZ346" s="291"/>
      <c r="DA346" s="291"/>
      <c r="DB346" s="291"/>
      <c r="DC346" s="291"/>
      <c r="DD346" s="291"/>
      <c r="DE346" s="291"/>
      <c r="DF346" s="291"/>
      <c r="DG346" s="291"/>
      <c r="DH346" s="291"/>
      <c r="DI346" s="291"/>
      <c r="DJ346" s="291"/>
      <c r="DK346" s="291"/>
      <c r="DL346" s="291"/>
      <c r="DM346" s="291"/>
      <c r="DN346" s="291"/>
      <c r="DO346" s="291"/>
      <c r="DP346" s="291"/>
      <c r="DQ346" s="291"/>
      <c r="DR346" s="291"/>
      <c r="DS346" s="291"/>
      <c r="DT346" s="291"/>
      <c r="DU346" s="291"/>
      <c r="DV346" s="291"/>
      <c r="DW346" s="291"/>
      <c r="DX346" s="291"/>
      <c r="DY346" s="291"/>
      <c r="DZ346" s="291"/>
      <c r="EA346" s="291"/>
      <c r="EB346" s="291"/>
      <c r="EC346" s="291"/>
      <c r="ED346" s="291"/>
      <c r="EE346" s="291"/>
      <c r="EF346" s="291"/>
      <c r="EG346" s="291"/>
      <c r="EH346" s="291"/>
      <c r="EI346" s="291"/>
      <c r="EJ346" s="291"/>
      <c r="EK346" s="291"/>
      <c r="EL346" s="291"/>
      <c r="EM346" s="291"/>
      <c r="EN346" s="291"/>
      <c r="EO346" s="291"/>
      <c r="EP346" s="291"/>
      <c r="EQ346" s="291"/>
      <c r="ER346" s="291"/>
      <c r="ES346" s="291"/>
      <c r="ET346" s="291"/>
      <c r="EU346" s="291"/>
      <c r="EV346" s="291"/>
      <c r="EW346" s="291"/>
      <c r="EX346" s="291"/>
      <c r="EY346" s="291"/>
      <c r="EZ346" s="291"/>
      <c r="FA346" s="291"/>
      <c r="FB346" s="291"/>
      <c r="FC346" s="291"/>
      <c r="FD346" s="291"/>
      <c r="FE346" s="291"/>
      <c r="FF346" s="291"/>
      <c r="FG346" s="291"/>
      <c r="FH346" s="291"/>
      <c r="FI346" s="291"/>
      <c r="FJ346" s="291"/>
      <c r="FK346" s="291"/>
      <c r="FL346" s="291"/>
      <c r="FM346" s="291"/>
      <c r="FN346" s="291"/>
      <c r="FO346" s="291"/>
      <c r="FP346" s="291"/>
      <c r="FQ346" s="291"/>
      <c r="FR346" s="291"/>
      <c r="FS346" s="291"/>
      <c r="FT346" s="291"/>
      <c r="FU346" s="291"/>
      <c r="FV346" s="291"/>
      <c r="FW346" s="291"/>
      <c r="FX346" s="291"/>
      <c r="FY346" s="291"/>
      <c r="FZ346" s="291"/>
      <c r="GA346" s="291"/>
      <c r="GB346" s="291"/>
      <c r="GC346" s="291"/>
      <c r="GD346" s="291"/>
      <c r="GE346" s="291"/>
      <c r="GF346" s="291"/>
      <c r="GG346" s="291"/>
      <c r="GH346" s="291"/>
      <c r="GI346" s="291"/>
      <c r="GJ346" s="291"/>
      <c r="GK346" s="291"/>
      <c r="GL346" s="291"/>
      <c r="GM346" s="291"/>
      <c r="GN346" s="291"/>
      <c r="GO346" s="291"/>
      <c r="GP346" s="291"/>
      <c r="GQ346" s="291"/>
      <c r="GR346" s="291"/>
      <c r="GS346" s="291"/>
      <c r="GT346" s="291"/>
      <c r="GU346" s="291"/>
      <c r="GV346" s="291"/>
      <c r="GW346" s="291"/>
      <c r="GX346" s="291"/>
      <c r="GY346" s="291"/>
      <c r="GZ346" s="291"/>
      <c r="HA346" s="291"/>
      <c r="HB346" s="291"/>
      <c r="HC346" s="291"/>
      <c r="HD346" s="291"/>
      <c r="HE346" s="291"/>
      <c r="HF346" s="291"/>
      <c r="HG346" s="291"/>
      <c r="HH346" s="291"/>
      <c r="HI346" s="291"/>
      <c r="HJ346" s="291"/>
      <c r="HK346" s="291"/>
      <c r="HL346" s="291"/>
      <c r="HM346" s="291"/>
      <c r="HN346" s="291"/>
      <c r="HO346" s="291"/>
      <c r="HP346" s="291"/>
      <c r="HQ346" s="291"/>
    </row>
    <row r="347" ht="12.0" customHeight="1">
      <c r="A347" s="281"/>
      <c r="B347" s="292"/>
      <c r="C347" s="283"/>
      <c r="D347" s="284"/>
      <c r="E347" s="285"/>
      <c r="F347" s="286"/>
      <c r="G347" s="287"/>
      <c r="H347" s="288"/>
      <c r="I347" s="283"/>
      <c r="J347" s="289"/>
      <c r="K347" s="289"/>
      <c r="L347" s="289"/>
      <c r="M347" s="289"/>
      <c r="N347" s="289"/>
      <c r="O347" s="289"/>
      <c r="P347" s="52"/>
      <c r="Q347" s="52"/>
      <c r="R347" s="52"/>
      <c r="S347" s="202"/>
      <c r="T347" s="202"/>
      <c r="U347" s="202"/>
      <c r="V347" s="292"/>
      <c r="W347" s="202"/>
      <c r="X347" s="202"/>
      <c r="Y347" s="202"/>
      <c r="Z347" s="291"/>
      <c r="AA347" s="202"/>
      <c r="AB347" s="202"/>
      <c r="AC347" s="202"/>
      <c r="AD347" s="291"/>
      <c r="AE347" s="202"/>
      <c r="AF347" s="202"/>
      <c r="AG347" s="202"/>
      <c r="AH347" s="291"/>
      <c r="AI347" s="202"/>
      <c r="AJ347" s="202"/>
      <c r="AK347" s="202"/>
      <c r="AL347" s="291"/>
      <c r="AM347" s="202"/>
      <c r="AN347" s="202"/>
      <c r="AO347" s="202"/>
      <c r="AP347" s="291"/>
      <c r="AQ347" s="202"/>
      <c r="AR347" s="202"/>
      <c r="AS347" s="202"/>
      <c r="AT347" s="291"/>
      <c r="AU347" s="202"/>
      <c r="AV347" s="202"/>
      <c r="AW347" s="202"/>
      <c r="AX347" s="291"/>
      <c r="AY347" s="202"/>
      <c r="AZ347" s="202"/>
      <c r="BA347" s="202"/>
      <c r="BB347" s="291"/>
      <c r="BC347" s="202"/>
      <c r="BD347" s="202"/>
      <c r="BE347" s="202"/>
      <c r="BF347" s="291"/>
      <c r="BG347" s="202"/>
      <c r="BH347" s="202"/>
      <c r="BI347" s="202"/>
      <c r="BJ347" s="291"/>
      <c r="BK347" s="291"/>
      <c r="BL347" s="291"/>
      <c r="BM347" s="291"/>
      <c r="BN347" s="291"/>
      <c r="BO347" s="291"/>
      <c r="BP347" s="291"/>
      <c r="BQ347" s="291"/>
      <c r="BR347" s="291"/>
      <c r="BS347" s="291"/>
      <c r="BT347" s="291"/>
      <c r="BU347" s="291"/>
      <c r="BV347" s="291"/>
      <c r="BW347" s="291"/>
      <c r="BX347" s="291"/>
      <c r="BY347" s="291"/>
      <c r="BZ347" s="291"/>
      <c r="CA347" s="291"/>
      <c r="CB347" s="291"/>
      <c r="CC347" s="291"/>
      <c r="CD347" s="291"/>
      <c r="CE347" s="291"/>
      <c r="CF347" s="291"/>
      <c r="CG347" s="291"/>
      <c r="CH347" s="291"/>
      <c r="CI347" s="291"/>
      <c r="CJ347" s="291"/>
      <c r="CK347" s="291"/>
      <c r="CL347" s="291"/>
      <c r="CM347" s="291"/>
      <c r="CN347" s="291"/>
      <c r="CO347" s="291"/>
      <c r="CP347" s="291"/>
      <c r="CQ347" s="291"/>
      <c r="CR347" s="291"/>
      <c r="CS347" s="291"/>
      <c r="CT347" s="291"/>
      <c r="CU347" s="291"/>
      <c r="CV347" s="291"/>
      <c r="CW347" s="291"/>
      <c r="CX347" s="291"/>
      <c r="CY347" s="291"/>
      <c r="CZ347" s="291"/>
      <c r="DA347" s="291"/>
      <c r="DB347" s="291"/>
      <c r="DC347" s="291"/>
      <c r="DD347" s="291"/>
      <c r="DE347" s="291"/>
      <c r="DF347" s="291"/>
      <c r="DG347" s="291"/>
      <c r="DH347" s="291"/>
      <c r="DI347" s="291"/>
      <c r="DJ347" s="291"/>
      <c r="DK347" s="291"/>
      <c r="DL347" s="291"/>
      <c r="DM347" s="291"/>
      <c r="DN347" s="291"/>
      <c r="DO347" s="291"/>
      <c r="DP347" s="291"/>
      <c r="DQ347" s="291"/>
      <c r="DR347" s="291"/>
      <c r="DS347" s="291"/>
      <c r="DT347" s="291"/>
      <c r="DU347" s="291"/>
      <c r="DV347" s="291"/>
      <c r="DW347" s="291"/>
      <c r="DX347" s="291"/>
      <c r="DY347" s="291"/>
      <c r="DZ347" s="291"/>
      <c r="EA347" s="291"/>
      <c r="EB347" s="291"/>
      <c r="EC347" s="291"/>
      <c r="ED347" s="291"/>
      <c r="EE347" s="291"/>
      <c r="EF347" s="291"/>
      <c r="EG347" s="291"/>
      <c r="EH347" s="291"/>
      <c r="EI347" s="291"/>
      <c r="EJ347" s="291"/>
      <c r="EK347" s="291"/>
      <c r="EL347" s="291"/>
      <c r="EM347" s="291"/>
      <c r="EN347" s="291"/>
      <c r="EO347" s="291"/>
      <c r="EP347" s="291"/>
      <c r="EQ347" s="291"/>
      <c r="ER347" s="291"/>
      <c r="ES347" s="291"/>
      <c r="ET347" s="291"/>
      <c r="EU347" s="291"/>
      <c r="EV347" s="291"/>
      <c r="EW347" s="291"/>
      <c r="EX347" s="291"/>
      <c r="EY347" s="291"/>
      <c r="EZ347" s="291"/>
      <c r="FA347" s="291"/>
      <c r="FB347" s="291"/>
      <c r="FC347" s="291"/>
      <c r="FD347" s="291"/>
      <c r="FE347" s="291"/>
      <c r="FF347" s="291"/>
      <c r="FG347" s="291"/>
      <c r="FH347" s="291"/>
      <c r="FI347" s="291"/>
      <c r="FJ347" s="291"/>
      <c r="FK347" s="291"/>
      <c r="FL347" s="291"/>
      <c r="FM347" s="291"/>
      <c r="FN347" s="291"/>
      <c r="FO347" s="291"/>
      <c r="FP347" s="291"/>
      <c r="FQ347" s="291"/>
      <c r="FR347" s="291"/>
      <c r="FS347" s="291"/>
      <c r="FT347" s="291"/>
      <c r="FU347" s="291"/>
      <c r="FV347" s="291"/>
      <c r="FW347" s="291"/>
      <c r="FX347" s="291"/>
      <c r="FY347" s="291"/>
      <c r="FZ347" s="291"/>
      <c r="GA347" s="291"/>
      <c r="GB347" s="291"/>
      <c r="GC347" s="291"/>
      <c r="GD347" s="291"/>
      <c r="GE347" s="291"/>
      <c r="GF347" s="291"/>
      <c r="GG347" s="291"/>
      <c r="GH347" s="291"/>
      <c r="GI347" s="291"/>
      <c r="GJ347" s="291"/>
      <c r="GK347" s="291"/>
      <c r="GL347" s="291"/>
      <c r="GM347" s="291"/>
      <c r="GN347" s="291"/>
      <c r="GO347" s="291"/>
      <c r="GP347" s="291"/>
      <c r="GQ347" s="291"/>
      <c r="GR347" s="291"/>
      <c r="GS347" s="291"/>
      <c r="GT347" s="291"/>
      <c r="GU347" s="291"/>
      <c r="GV347" s="291"/>
      <c r="GW347" s="291"/>
      <c r="GX347" s="291"/>
      <c r="GY347" s="291"/>
      <c r="GZ347" s="291"/>
      <c r="HA347" s="291"/>
      <c r="HB347" s="291"/>
      <c r="HC347" s="291"/>
      <c r="HD347" s="291"/>
      <c r="HE347" s="291"/>
      <c r="HF347" s="291"/>
      <c r="HG347" s="291"/>
      <c r="HH347" s="291"/>
      <c r="HI347" s="291"/>
      <c r="HJ347" s="291"/>
      <c r="HK347" s="291"/>
      <c r="HL347" s="291"/>
      <c r="HM347" s="291"/>
      <c r="HN347" s="291"/>
      <c r="HO347" s="291"/>
      <c r="HP347" s="291"/>
      <c r="HQ347" s="291"/>
    </row>
    <row r="348" ht="12.0" customHeight="1">
      <c r="A348" s="281"/>
      <c r="B348" s="292"/>
      <c r="C348" s="283"/>
      <c r="D348" s="284"/>
      <c r="E348" s="285"/>
      <c r="F348" s="286"/>
      <c r="G348" s="287"/>
      <c r="H348" s="288"/>
      <c r="I348" s="283"/>
      <c r="J348" s="289"/>
      <c r="K348" s="289"/>
      <c r="L348" s="289"/>
      <c r="M348" s="289"/>
      <c r="N348" s="289"/>
      <c r="O348" s="289"/>
      <c r="P348" s="52"/>
      <c r="Q348" s="52"/>
      <c r="R348" s="52"/>
      <c r="S348" s="202"/>
      <c r="T348" s="202"/>
      <c r="U348" s="202"/>
      <c r="V348" s="292"/>
      <c r="W348" s="202"/>
      <c r="X348" s="202"/>
      <c r="Y348" s="202"/>
      <c r="Z348" s="291"/>
      <c r="AA348" s="202"/>
      <c r="AB348" s="202"/>
      <c r="AC348" s="202"/>
      <c r="AD348" s="291"/>
      <c r="AE348" s="202"/>
      <c r="AF348" s="202"/>
      <c r="AG348" s="202"/>
      <c r="AH348" s="291"/>
      <c r="AI348" s="202"/>
      <c r="AJ348" s="202"/>
      <c r="AK348" s="202"/>
      <c r="AL348" s="291"/>
      <c r="AM348" s="202"/>
      <c r="AN348" s="202"/>
      <c r="AO348" s="202"/>
      <c r="AP348" s="291"/>
      <c r="AQ348" s="202"/>
      <c r="AR348" s="202"/>
      <c r="AS348" s="202"/>
      <c r="AT348" s="291"/>
      <c r="AU348" s="202"/>
      <c r="AV348" s="202"/>
      <c r="AW348" s="202"/>
      <c r="AX348" s="291"/>
      <c r="AY348" s="202"/>
      <c r="AZ348" s="202"/>
      <c r="BA348" s="202"/>
      <c r="BB348" s="291"/>
      <c r="BC348" s="202"/>
      <c r="BD348" s="202"/>
      <c r="BE348" s="202"/>
      <c r="BF348" s="291"/>
      <c r="BG348" s="202"/>
      <c r="BH348" s="202"/>
      <c r="BI348" s="202"/>
      <c r="BJ348" s="291"/>
      <c r="BK348" s="291"/>
      <c r="BL348" s="291"/>
      <c r="BM348" s="291"/>
      <c r="BN348" s="291"/>
      <c r="BO348" s="291"/>
      <c r="BP348" s="291"/>
      <c r="BQ348" s="291"/>
      <c r="BR348" s="291"/>
      <c r="BS348" s="291"/>
      <c r="BT348" s="291"/>
      <c r="BU348" s="291"/>
      <c r="BV348" s="291"/>
      <c r="BW348" s="291"/>
      <c r="BX348" s="291"/>
      <c r="BY348" s="291"/>
      <c r="BZ348" s="291"/>
      <c r="CA348" s="291"/>
      <c r="CB348" s="291"/>
      <c r="CC348" s="291"/>
      <c r="CD348" s="291"/>
      <c r="CE348" s="291"/>
      <c r="CF348" s="291"/>
      <c r="CG348" s="291"/>
      <c r="CH348" s="291"/>
      <c r="CI348" s="291"/>
      <c r="CJ348" s="291"/>
      <c r="CK348" s="291"/>
      <c r="CL348" s="291"/>
      <c r="CM348" s="291"/>
      <c r="CN348" s="291"/>
      <c r="CO348" s="291"/>
      <c r="CP348" s="291"/>
      <c r="CQ348" s="291"/>
      <c r="CR348" s="291"/>
      <c r="CS348" s="291"/>
      <c r="CT348" s="291"/>
      <c r="CU348" s="291"/>
      <c r="CV348" s="291"/>
      <c r="CW348" s="291"/>
      <c r="CX348" s="291"/>
      <c r="CY348" s="291"/>
      <c r="CZ348" s="291"/>
      <c r="DA348" s="291"/>
      <c r="DB348" s="291"/>
      <c r="DC348" s="291"/>
      <c r="DD348" s="291"/>
      <c r="DE348" s="291"/>
      <c r="DF348" s="291"/>
      <c r="DG348" s="291"/>
      <c r="DH348" s="291"/>
      <c r="DI348" s="291"/>
      <c r="DJ348" s="291"/>
      <c r="DK348" s="291"/>
      <c r="DL348" s="291"/>
      <c r="DM348" s="291"/>
      <c r="DN348" s="291"/>
      <c r="DO348" s="291"/>
      <c r="DP348" s="291"/>
      <c r="DQ348" s="291"/>
      <c r="DR348" s="291"/>
      <c r="DS348" s="291"/>
      <c r="DT348" s="291"/>
      <c r="DU348" s="291"/>
      <c r="DV348" s="291"/>
      <c r="DW348" s="291"/>
      <c r="DX348" s="291"/>
      <c r="DY348" s="291"/>
      <c r="DZ348" s="291"/>
      <c r="EA348" s="291"/>
      <c r="EB348" s="291"/>
      <c r="EC348" s="291"/>
      <c r="ED348" s="291"/>
      <c r="EE348" s="291"/>
      <c r="EF348" s="291"/>
      <c r="EG348" s="291"/>
      <c r="EH348" s="291"/>
      <c r="EI348" s="291"/>
      <c r="EJ348" s="291"/>
      <c r="EK348" s="291"/>
      <c r="EL348" s="291"/>
      <c r="EM348" s="291"/>
      <c r="EN348" s="291"/>
      <c r="EO348" s="291"/>
      <c r="EP348" s="291"/>
      <c r="EQ348" s="291"/>
      <c r="ER348" s="291"/>
      <c r="ES348" s="291"/>
      <c r="ET348" s="291"/>
      <c r="EU348" s="291"/>
      <c r="EV348" s="291"/>
      <c r="EW348" s="291"/>
      <c r="EX348" s="291"/>
      <c r="EY348" s="291"/>
      <c r="EZ348" s="291"/>
      <c r="FA348" s="291"/>
      <c r="FB348" s="291"/>
      <c r="FC348" s="291"/>
      <c r="FD348" s="291"/>
      <c r="FE348" s="291"/>
      <c r="FF348" s="291"/>
      <c r="FG348" s="291"/>
      <c r="FH348" s="291"/>
      <c r="FI348" s="291"/>
      <c r="FJ348" s="291"/>
      <c r="FK348" s="291"/>
      <c r="FL348" s="291"/>
      <c r="FM348" s="291"/>
      <c r="FN348" s="291"/>
      <c r="FO348" s="291"/>
      <c r="FP348" s="291"/>
      <c r="FQ348" s="291"/>
      <c r="FR348" s="291"/>
      <c r="FS348" s="291"/>
      <c r="FT348" s="291"/>
      <c r="FU348" s="291"/>
      <c r="FV348" s="291"/>
      <c r="FW348" s="291"/>
      <c r="FX348" s="291"/>
      <c r="FY348" s="291"/>
      <c r="FZ348" s="291"/>
      <c r="GA348" s="291"/>
      <c r="GB348" s="291"/>
      <c r="GC348" s="291"/>
      <c r="GD348" s="291"/>
      <c r="GE348" s="291"/>
      <c r="GF348" s="291"/>
      <c r="GG348" s="291"/>
      <c r="GH348" s="291"/>
      <c r="GI348" s="291"/>
      <c r="GJ348" s="291"/>
      <c r="GK348" s="291"/>
      <c r="GL348" s="291"/>
      <c r="GM348" s="291"/>
      <c r="GN348" s="291"/>
      <c r="GO348" s="291"/>
      <c r="GP348" s="291"/>
      <c r="GQ348" s="291"/>
      <c r="GR348" s="291"/>
      <c r="GS348" s="291"/>
      <c r="GT348" s="291"/>
      <c r="GU348" s="291"/>
      <c r="GV348" s="291"/>
      <c r="GW348" s="291"/>
      <c r="GX348" s="291"/>
      <c r="GY348" s="291"/>
      <c r="GZ348" s="291"/>
      <c r="HA348" s="291"/>
      <c r="HB348" s="291"/>
      <c r="HC348" s="291"/>
      <c r="HD348" s="291"/>
      <c r="HE348" s="291"/>
      <c r="HF348" s="291"/>
      <c r="HG348" s="291"/>
      <c r="HH348" s="291"/>
      <c r="HI348" s="291"/>
      <c r="HJ348" s="291"/>
      <c r="HK348" s="291"/>
      <c r="HL348" s="291"/>
      <c r="HM348" s="291"/>
      <c r="HN348" s="291"/>
      <c r="HO348" s="291"/>
      <c r="HP348" s="291"/>
      <c r="HQ348" s="291"/>
    </row>
    <row r="349" ht="12.0" customHeight="1">
      <c r="A349" s="281"/>
      <c r="B349" s="292"/>
      <c r="C349" s="283"/>
      <c r="D349" s="284"/>
      <c r="E349" s="285"/>
      <c r="F349" s="286"/>
      <c r="G349" s="287"/>
      <c r="H349" s="288"/>
      <c r="I349" s="283"/>
      <c r="J349" s="289"/>
      <c r="K349" s="289"/>
      <c r="L349" s="289"/>
      <c r="M349" s="289"/>
      <c r="N349" s="289"/>
      <c r="O349" s="289"/>
      <c r="P349" s="52"/>
      <c r="Q349" s="52"/>
      <c r="R349" s="52"/>
      <c r="S349" s="202"/>
      <c r="T349" s="202"/>
      <c r="U349" s="202"/>
      <c r="V349" s="292"/>
      <c r="W349" s="202"/>
      <c r="X349" s="202"/>
      <c r="Y349" s="202"/>
      <c r="Z349" s="291"/>
      <c r="AA349" s="202"/>
      <c r="AB349" s="202"/>
      <c r="AC349" s="202"/>
      <c r="AD349" s="291"/>
      <c r="AE349" s="202"/>
      <c r="AF349" s="202"/>
      <c r="AG349" s="202"/>
      <c r="AH349" s="291"/>
      <c r="AI349" s="202"/>
      <c r="AJ349" s="202"/>
      <c r="AK349" s="202"/>
      <c r="AL349" s="291"/>
      <c r="AM349" s="202"/>
      <c r="AN349" s="202"/>
      <c r="AO349" s="202"/>
      <c r="AP349" s="291"/>
      <c r="AQ349" s="202"/>
      <c r="AR349" s="202"/>
      <c r="AS349" s="202"/>
      <c r="AT349" s="291"/>
      <c r="AU349" s="202"/>
      <c r="AV349" s="202"/>
      <c r="AW349" s="202"/>
      <c r="AX349" s="291"/>
      <c r="AY349" s="202"/>
      <c r="AZ349" s="202"/>
      <c r="BA349" s="202"/>
      <c r="BB349" s="291"/>
      <c r="BC349" s="202"/>
      <c r="BD349" s="202"/>
      <c r="BE349" s="202"/>
      <c r="BF349" s="291"/>
      <c r="BG349" s="202"/>
      <c r="BH349" s="202"/>
      <c r="BI349" s="202"/>
      <c r="BJ349" s="291"/>
      <c r="BK349" s="291"/>
      <c r="BL349" s="291"/>
      <c r="BM349" s="291"/>
      <c r="BN349" s="291"/>
      <c r="BO349" s="291"/>
      <c r="BP349" s="291"/>
      <c r="BQ349" s="291"/>
      <c r="BR349" s="291"/>
      <c r="BS349" s="291"/>
      <c r="BT349" s="291"/>
      <c r="BU349" s="291"/>
      <c r="BV349" s="291"/>
      <c r="BW349" s="291"/>
      <c r="BX349" s="291"/>
      <c r="BY349" s="291"/>
      <c r="BZ349" s="291"/>
      <c r="CA349" s="291"/>
      <c r="CB349" s="291"/>
      <c r="CC349" s="291"/>
      <c r="CD349" s="291"/>
      <c r="CE349" s="291"/>
      <c r="CF349" s="291"/>
      <c r="CG349" s="291"/>
      <c r="CH349" s="291"/>
      <c r="CI349" s="291"/>
      <c r="CJ349" s="291"/>
      <c r="CK349" s="291"/>
      <c r="CL349" s="291"/>
      <c r="CM349" s="291"/>
      <c r="CN349" s="291"/>
      <c r="CO349" s="291"/>
      <c r="CP349" s="291"/>
      <c r="CQ349" s="291"/>
      <c r="CR349" s="291"/>
      <c r="CS349" s="291"/>
      <c r="CT349" s="291"/>
      <c r="CU349" s="291"/>
      <c r="CV349" s="291"/>
      <c r="CW349" s="291"/>
      <c r="CX349" s="291"/>
      <c r="CY349" s="291"/>
      <c r="CZ349" s="291"/>
      <c r="DA349" s="291"/>
      <c r="DB349" s="291"/>
      <c r="DC349" s="291"/>
      <c r="DD349" s="291"/>
      <c r="DE349" s="291"/>
      <c r="DF349" s="291"/>
      <c r="DG349" s="291"/>
      <c r="DH349" s="291"/>
      <c r="DI349" s="291"/>
      <c r="DJ349" s="291"/>
      <c r="DK349" s="291"/>
      <c r="DL349" s="291"/>
      <c r="DM349" s="291"/>
      <c r="DN349" s="291"/>
      <c r="DO349" s="291"/>
      <c r="DP349" s="291"/>
      <c r="DQ349" s="291"/>
      <c r="DR349" s="291"/>
      <c r="DS349" s="291"/>
      <c r="DT349" s="291"/>
      <c r="DU349" s="291"/>
      <c r="DV349" s="291"/>
      <c r="DW349" s="291"/>
      <c r="DX349" s="291"/>
      <c r="DY349" s="291"/>
      <c r="DZ349" s="291"/>
      <c r="EA349" s="291"/>
      <c r="EB349" s="291"/>
      <c r="EC349" s="291"/>
      <c r="ED349" s="291"/>
      <c r="EE349" s="291"/>
      <c r="EF349" s="291"/>
      <c r="EG349" s="291"/>
      <c r="EH349" s="291"/>
      <c r="EI349" s="291"/>
      <c r="EJ349" s="291"/>
      <c r="EK349" s="291"/>
      <c r="EL349" s="291"/>
      <c r="EM349" s="291"/>
      <c r="EN349" s="291"/>
      <c r="EO349" s="291"/>
      <c r="EP349" s="291"/>
      <c r="EQ349" s="291"/>
      <c r="ER349" s="291"/>
      <c r="ES349" s="291"/>
      <c r="ET349" s="291"/>
      <c r="EU349" s="291"/>
      <c r="EV349" s="291"/>
      <c r="EW349" s="291"/>
      <c r="EX349" s="291"/>
      <c r="EY349" s="291"/>
      <c r="EZ349" s="291"/>
      <c r="FA349" s="291"/>
      <c r="FB349" s="291"/>
      <c r="FC349" s="291"/>
      <c r="FD349" s="291"/>
      <c r="FE349" s="291"/>
      <c r="FF349" s="291"/>
      <c r="FG349" s="291"/>
      <c r="FH349" s="291"/>
      <c r="FI349" s="291"/>
      <c r="FJ349" s="291"/>
      <c r="FK349" s="291"/>
      <c r="FL349" s="291"/>
      <c r="FM349" s="291"/>
      <c r="FN349" s="291"/>
      <c r="FO349" s="291"/>
      <c r="FP349" s="291"/>
      <c r="FQ349" s="291"/>
      <c r="FR349" s="291"/>
      <c r="FS349" s="291"/>
      <c r="FT349" s="291"/>
      <c r="FU349" s="291"/>
      <c r="FV349" s="291"/>
      <c r="FW349" s="291"/>
      <c r="FX349" s="291"/>
      <c r="FY349" s="291"/>
      <c r="FZ349" s="291"/>
      <c r="GA349" s="291"/>
      <c r="GB349" s="291"/>
      <c r="GC349" s="291"/>
      <c r="GD349" s="291"/>
      <c r="GE349" s="291"/>
      <c r="GF349" s="291"/>
      <c r="GG349" s="291"/>
      <c r="GH349" s="291"/>
      <c r="GI349" s="291"/>
      <c r="GJ349" s="291"/>
      <c r="GK349" s="291"/>
      <c r="GL349" s="291"/>
      <c r="GM349" s="291"/>
      <c r="GN349" s="291"/>
      <c r="GO349" s="291"/>
      <c r="GP349" s="291"/>
      <c r="GQ349" s="291"/>
      <c r="GR349" s="291"/>
      <c r="GS349" s="291"/>
      <c r="GT349" s="291"/>
      <c r="GU349" s="291"/>
      <c r="GV349" s="291"/>
      <c r="GW349" s="291"/>
      <c r="GX349" s="291"/>
      <c r="GY349" s="291"/>
      <c r="GZ349" s="291"/>
      <c r="HA349" s="291"/>
      <c r="HB349" s="291"/>
      <c r="HC349" s="291"/>
      <c r="HD349" s="291"/>
      <c r="HE349" s="291"/>
      <c r="HF349" s="291"/>
      <c r="HG349" s="291"/>
      <c r="HH349" s="291"/>
      <c r="HI349" s="291"/>
      <c r="HJ349" s="291"/>
      <c r="HK349" s="291"/>
      <c r="HL349" s="291"/>
      <c r="HM349" s="291"/>
      <c r="HN349" s="291"/>
      <c r="HO349" s="291"/>
      <c r="HP349" s="291"/>
      <c r="HQ349" s="291"/>
    </row>
    <row r="350" ht="12.0" customHeight="1">
      <c r="A350" s="281"/>
      <c r="B350" s="292"/>
      <c r="C350" s="283"/>
      <c r="D350" s="284"/>
      <c r="E350" s="285"/>
      <c r="F350" s="286"/>
      <c r="G350" s="287"/>
      <c r="H350" s="288"/>
      <c r="I350" s="283"/>
      <c r="J350" s="289"/>
      <c r="K350" s="289"/>
      <c r="L350" s="289"/>
      <c r="M350" s="289"/>
      <c r="N350" s="289"/>
      <c r="O350" s="289"/>
      <c r="P350" s="52"/>
      <c r="Q350" s="52"/>
      <c r="R350" s="52"/>
      <c r="S350" s="202"/>
      <c r="T350" s="202"/>
      <c r="U350" s="202"/>
      <c r="V350" s="292"/>
      <c r="W350" s="202"/>
      <c r="X350" s="202"/>
      <c r="Y350" s="202"/>
      <c r="Z350" s="291"/>
      <c r="AA350" s="202"/>
      <c r="AB350" s="202"/>
      <c r="AC350" s="202"/>
      <c r="AD350" s="291"/>
      <c r="AE350" s="202"/>
      <c r="AF350" s="202"/>
      <c r="AG350" s="202"/>
      <c r="AH350" s="291"/>
      <c r="AI350" s="202"/>
      <c r="AJ350" s="202"/>
      <c r="AK350" s="202"/>
      <c r="AL350" s="291"/>
      <c r="AM350" s="202"/>
      <c r="AN350" s="202"/>
      <c r="AO350" s="202"/>
      <c r="AP350" s="291"/>
      <c r="AQ350" s="202"/>
      <c r="AR350" s="202"/>
      <c r="AS350" s="202"/>
      <c r="AT350" s="291"/>
      <c r="AU350" s="202"/>
      <c r="AV350" s="202"/>
      <c r="AW350" s="202"/>
      <c r="AX350" s="291"/>
      <c r="AY350" s="202"/>
      <c r="AZ350" s="202"/>
      <c r="BA350" s="202"/>
      <c r="BB350" s="291"/>
      <c r="BC350" s="202"/>
      <c r="BD350" s="202"/>
      <c r="BE350" s="202"/>
      <c r="BF350" s="291"/>
      <c r="BG350" s="202"/>
      <c r="BH350" s="202"/>
      <c r="BI350" s="202"/>
      <c r="BJ350" s="291"/>
      <c r="BK350" s="291"/>
      <c r="BL350" s="291"/>
      <c r="BM350" s="291"/>
      <c r="BN350" s="291"/>
      <c r="BO350" s="291"/>
      <c r="BP350" s="291"/>
      <c r="BQ350" s="291"/>
      <c r="BR350" s="291"/>
      <c r="BS350" s="291"/>
      <c r="BT350" s="291"/>
      <c r="BU350" s="291"/>
      <c r="BV350" s="291"/>
      <c r="BW350" s="291"/>
      <c r="BX350" s="291"/>
      <c r="BY350" s="291"/>
      <c r="BZ350" s="291"/>
      <c r="CA350" s="291"/>
      <c r="CB350" s="291"/>
      <c r="CC350" s="291"/>
      <c r="CD350" s="291"/>
      <c r="CE350" s="291"/>
      <c r="CF350" s="291"/>
      <c r="CG350" s="291"/>
      <c r="CH350" s="291"/>
      <c r="CI350" s="291"/>
      <c r="CJ350" s="291"/>
      <c r="CK350" s="291"/>
      <c r="CL350" s="291"/>
      <c r="CM350" s="291"/>
      <c r="CN350" s="291"/>
      <c r="CO350" s="291"/>
      <c r="CP350" s="291"/>
      <c r="CQ350" s="291"/>
      <c r="CR350" s="291"/>
      <c r="CS350" s="291"/>
      <c r="CT350" s="291"/>
      <c r="CU350" s="291"/>
      <c r="CV350" s="291"/>
      <c r="CW350" s="291"/>
      <c r="CX350" s="291"/>
      <c r="CY350" s="291"/>
      <c r="CZ350" s="291"/>
      <c r="DA350" s="291"/>
      <c r="DB350" s="291"/>
      <c r="DC350" s="291"/>
      <c r="DD350" s="291"/>
      <c r="DE350" s="291"/>
      <c r="DF350" s="291"/>
      <c r="DG350" s="291"/>
      <c r="DH350" s="291"/>
      <c r="DI350" s="291"/>
      <c r="DJ350" s="291"/>
      <c r="DK350" s="291"/>
      <c r="DL350" s="291"/>
      <c r="DM350" s="291"/>
      <c r="DN350" s="291"/>
      <c r="DO350" s="291"/>
      <c r="DP350" s="291"/>
      <c r="DQ350" s="291"/>
      <c r="DR350" s="291"/>
      <c r="DS350" s="291"/>
      <c r="DT350" s="291"/>
      <c r="DU350" s="291"/>
      <c r="DV350" s="291"/>
      <c r="DW350" s="291"/>
      <c r="DX350" s="291"/>
      <c r="DY350" s="291"/>
      <c r="DZ350" s="291"/>
      <c r="EA350" s="291"/>
      <c r="EB350" s="291"/>
      <c r="EC350" s="291"/>
      <c r="ED350" s="291"/>
      <c r="EE350" s="291"/>
      <c r="EF350" s="291"/>
      <c r="EG350" s="291"/>
      <c r="EH350" s="291"/>
      <c r="EI350" s="291"/>
      <c r="EJ350" s="291"/>
      <c r="EK350" s="291"/>
      <c r="EL350" s="291"/>
      <c r="EM350" s="291"/>
      <c r="EN350" s="291"/>
      <c r="EO350" s="291"/>
      <c r="EP350" s="291"/>
      <c r="EQ350" s="291"/>
      <c r="ER350" s="291"/>
      <c r="ES350" s="291"/>
      <c r="ET350" s="291"/>
      <c r="EU350" s="291"/>
      <c r="EV350" s="291"/>
      <c r="EW350" s="291"/>
      <c r="EX350" s="291"/>
      <c r="EY350" s="291"/>
      <c r="EZ350" s="291"/>
      <c r="FA350" s="291"/>
      <c r="FB350" s="291"/>
      <c r="FC350" s="291"/>
      <c r="FD350" s="291"/>
      <c r="FE350" s="291"/>
      <c r="FF350" s="291"/>
      <c r="FG350" s="291"/>
      <c r="FH350" s="291"/>
      <c r="FI350" s="291"/>
      <c r="FJ350" s="291"/>
      <c r="FK350" s="291"/>
      <c r="FL350" s="291"/>
      <c r="FM350" s="291"/>
      <c r="FN350" s="291"/>
      <c r="FO350" s="291"/>
      <c r="FP350" s="291"/>
      <c r="FQ350" s="291"/>
      <c r="FR350" s="291"/>
      <c r="FS350" s="291"/>
      <c r="FT350" s="291"/>
      <c r="FU350" s="291"/>
      <c r="FV350" s="291"/>
      <c r="FW350" s="291"/>
      <c r="FX350" s="291"/>
      <c r="FY350" s="291"/>
      <c r="FZ350" s="291"/>
      <c r="GA350" s="291"/>
      <c r="GB350" s="291"/>
      <c r="GC350" s="291"/>
      <c r="GD350" s="291"/>
      <c r="GE350" s="291"/>
      <c r="GF350" s="291"/>
      <c r="GG350" s="291"/>
      <c r="GH350" s="291"/>
      <c r="GI350" s="291"/>
      <c r="GJ350" s="291"/>
      <c r="GK350" s="291"/>
      <c r="GL350" s="291"/>
      <c r="GM350" s="291"/>
      <c r="GN350" s="291"/>
      <c r="GO350" s="291"/>
      <c r="GP350" s="291"/>
      <c r="GQ350" s="291"/>
      <c r="GR350" s="291"/>
      <c r="GS350" s="291"/>
      <c r="GT350" s="291"/>
      <c r="GU350" s="291"/>
      <c r="GV350" s="291"/>
      <c r="GW350" s="291"/>
      <c r="GX350" s="291"/>
      <c r="GY350" s="291"/>
      <c r="GZ350" s="291"/>
      <c r="HA350" s="291"/>
      <c r="HB350" s="291"/>
      <c r="HC350" s="291"/>
      <c r="HD350" s="291"/>
      <c r="HE350" s="291"/>
      <c r="HF350" s="291"/>
      <c r="HG350" s="291"/>
      <c r="HH350" s="291"/>
      <c r="HI350" s="291"/>
      <c r="HJ350" s="291"/>
      <c r="HK350" s="291"/>
      <c r="HL350" s="291"/>
      <c r="HM350" s="291"/>
      <c r="HN350" s="291"/>
      <c r="HO350" s="291"/>
      <c r="HP350" s="291"/>
      <c r="HQ350" s="291"/>
    </row>
    <row r="351" ht="12.0" customHeight="1">
      <c r="A351" s="281"/>
      <c r="B351" s="292"/>
      <c r="C351" s="283"/>
      <c r="D351" s="284"/>
      <c r="E351" s="285"/>
      <c r="F351" s="286"/>
      <c r="G351" s="287"/>
      <c r="H351" s="288"/>
      <c r="I351" s="283"/>
      <c r="J351" s="289"/>
      <c r="K351" s="289"/>
      <c r="L351" s="289"/>
      <c r="M351" s="289"/>
      <c r="N351" s="289"/>
      <c r="O351" s="289"/>
      <c r="P351" s="52"/>
      <c r="Q351" s="52"/>
      <c r="R351" s="52"/>
      <c r="S351" s="202"/>
      <c r="T351" s="202"/>
      <c r="U351" s="202"/>
      <c r="V351" s="292"/>
      <c r="W351" s="202"/>
      <c r="X351" s="202"/>
      <c r="Y351" s="202"/>
      <c r="Z351" s="291"/>
      <c r="AA351" s="202"/>
      <c r="AB351" s="202"/>
      <c r="AC351" s="202"/>
      <c r="AD351" s="291"/>
      <c r="AE351" s="202"/>
      <c r="AF351" s="202"/>
      <c r="AG351" s="202"/>
      <c r="AH351" s="291"/>
      <c r="AI351" s="202"/>
      <c r="AJ351" s="202"/>
      <c r="AK351" s="202"/>
      <c r="AL351" s="291"/>
      <c r="AM351" s="202"/>
      <c r="AN351" s="202"/>
      <c r="AO351" s="202"/>
      <c r="AP351" s="291"/>
      <c r="AQ351" s="202"/>
      <c r="AR351" s="202"/>
      <c r="AS351" s="202"/>
      <c r="AT351" s="291"/>
      <c r="AU351" s="202"/>
      <c r="AV351" s="202"/>
      <c r="AW351" s="202"/>
      <c r="AX351" s="291"/>
      <c r="AY351" s="202"/>
      <c r="AZ351" s="202"/>
      <c r="BA351" s="202"/>
      <c r="BB351" s="291"/>
      <c r="BC351" s="202"/>
      <c r="BD351" s="202"/>
      <c r="BE351" s="202"/>
      <c r="BF351" s="291"/>
      <c r="BG351" s="202"/>
      <c r="BH351" s="202"/>
      <c r="BI351" s="202"/>
      <c r="BJ351" s="291"/>
      <c r="BK351" s="291"/>
      <c r="BL351" s="291"/>
      <c r="BM351" s="291"/>
      <c r="BN351" s="291"/>
      <c r="BO351" s="291"/>
      <c r="BP351" s="291"/>
      <c r="BQ351" s="291"/>
      <c r="BR351" s="291"/>
      <c r="BS351" s="291"/>
      <c r="BT351" s="291"/>
      <c r="BU351" s="291"/>
      <c r="BV351" s="291"/>
      <c r="BW351" s="291"/>
      <c r="BX351" s="291"/>
      <c r="BY351" s="291"/>
      <c r="BZ351" s="291"/>
      <c r="CA351" s="291"/>
      <c r="CB351" s="291"/>
      <c r="CC351" s="291"/>
      <c r="CD351" s="291"/>
      <c r="CE351" s="291"/>
      <c r="CF351" s="291"/>
      <c r="CG351" s="291"/>
      <c r="CH351" s="291"/>
      <c r="CI351" s="291"/>
      <c r="CJ351" s="291"/>
      <c r="CK351" s="291"/>
      <c r="CL351" s="291"/>
      <c r="CM351" s="291"/>
      <c r="CN351" s="291"/>
      <c r="CO351" s="291"/>
      <c r="CP351" s="291"/>
      <c r="CQ351" s="291"/>
      <c r="CR351" s="291"/>
      <c r="CS351" s="291"/>
      <c r="CT351" s="291"/>
      <c r="CU351" s="291"/>
      <c r="CV351" s="291"/>
      <c r="CW351" s="291"/>
      <c r="CX351" s="291"/>
      <c r="CY351" s="291"/>
      <c r="CZ351" s="291"/>
      <c r="DA351" s="291"/>
      <c r="DB351" s="291"/>
      <c r="DC351" s="291"/>
      <c r="DD351" s="291"/>
      <c r="DE351" s="291"/>
      <c r="DF351" s="291"/>
      <c r="DG351" s="291"/>
      <c r="DH351" s="291"/>
      <c r="DI351" s="291"/>
      <c r="DJ351" s="291"/>
      <c r="DK351" s="291"/>
      <c r="DL351" s="291"/>
      <c r="DM351" s="291"/>
      <c r="DN351" s="291"/>
      <c r="DO351" s="291"/>
      <c r="DP351" s="291"/>
      <c r="DQ351" s="291"/>
      <c r="DR351" s="291"/>
      <c r="DS351" s="291"/>
      <c r="DT351" s="291"/>
      <c r="DU351" s="291"/>
      <c r="DV351" s="291"/>
      <c r="DW351" s="291"/>
      <c r="DX351" s="291"/>
      <c r="DY351" s="291"/>
      <c r="DZ351" s="291"/>
      <c r="EA351" s="291"/>
      <c r="EB351" s="291"/>
      <c r="EC351" s="291"/>
      <c r="ED351" s="291"/>
      <c r="EE351" s="291"/>
      <c r="EF351" s="291"/>
      <c r="EG351" s="291"/>
      <c r="EH351" s="291"/>
      <c r="EI351" s="291"/>
      <c r="EJ351" s="291"/>
      <c r="EK351" s="291"/>
      <c r="EL351" s="291"/>
      <c r="EM351" s="291"/>
      <c r="EN351" s="291"/>
      <c r="EO351" s="291"/>
      <c r="EP351" s="291"/>
      <c r="EQ351" s="291"/>
      <c r="ER351" s="291"/>
      <c r="ES351" s="291"/>
      <c r="ET351" s="291"/>
      <c r="EU351" s="291"/>
      <c r="EV351" s="291"/>
      <c r="EW351" s="291"/>
      <c r="EX351" s="291"/>
      <c r="EY351" s="291"/>
      <c r="EZ351" s="291"/>
      <c r="FA351" s="291"/>
      <c r="FB351" s="291"/>
      <c r="FC351" s="291"/>
      <c r="FD351" s="291"/>
      <c r="FE351" s="291"/>
      <c r="FF351" s="291"/>
      <c r="FG351" s="291"/>
      <c r="FH351" s="291"/>
      <c r="FI351" s="291"/>
      <c r="FJ351" s="291"/>
      <c r="FK351" s="291"/>
      <c r="FL351" s="291"/>
      <c r="FM351" s="291"/>
      <c r="FN351" s="291"/>
      <c r="FO351" s="291"/>
      <c r="FP351" s="291"/>
      <c r="FQ351" s="291"/>
      <c r="FR351" s="291"/>
      <c r="FS351" s="291"/>
      <c r="FT351" s="291"/>
      <c r="FU351" s="291"/>
      <c r="FV351" s="291"/>
      <c r="FW351" s="291"/>
      <c r="FX351" s="291"/>
      <c r="FY351" s="291"/>
      <c r="FZ351" s="291"/>
      <c r="GA351" s="291"/>
      <c r="GB351" s="291"/>
      <c r="GC351" s="291"/>
      <c r="GD351" s="291"/>
      <c r="GE351" s="291"/>
      <c r="GF351" s="291"/>
      <c r="GG351" s="291"/>
      <c r="GH351" s="291"/>
      <c r="GI351" s="291"/>
      <c r="GJ351" s="291"/>
      <c r="GK351" s="291"/>
      <c r="GL351" s="291"/>
      <c r="GM351" s="291"/>
      <c r="GN351" s="291"/>
      <c r="GO351" s="291"/>
      <c r="GP351" s="291"/>
      <c r="GQ351" s="291"/>
      <c r="GR351" s="291"/>
      <c r="GS351" s="291"/>
      <c r="GT351" s="291"/>
      <c r="GU351" s="291"/>
      <c r="GV351" s="291"/>
      <c r="GW351" s="291"/>
      <c r="GX351" s="291"/>
      <c r="GY351" s="291"/>
      <c r="GZ351" s="291"/>
      <c r="HA351" s="291"/>
      <c r="HB351" s="291"/>
      <c r="HC351" s="291"/>
      <c r="HD351" s="291"/>
      <c r="HE351" s="291"/>
      <c r="HF351" s="291"/>
      <c r="HG351" s="291"/>
      <c r="HH351" s="291"/>
      <c r="HI351" s="291"/>
      <c r="HJ351" s="291"/>
      <c r="HK351" s="291"/>
      <c r="HL351" s="291"/>
      <c r="HM351" s="291"/>
      <c r="HN351" s="291"/>
      <c r="HO351" s="291"/>
      <c r="HP351" s="291"/>
      <c r="HQ351" s="291"/>
    </row>
    <row r="352" ht="12.0" customHeight="1">
      <c r="A352" s="281"/>
      <c r="B352" s="292"/>
      <c r="C352" s="283"/>
      <c r="D352" s="284"/>
      <c r="E352" s="285"/>
      <c r="F352" s="286"/>
      <c r="G352" s="287"/>
      <c r="H352" s="288"/>
      <c r="I352" s="283"/>
      <c r="J352" s="289"/>
      <c r="K352" s="289"/>
      <c r="L352" s="289"/>
      <c r="M352" s="289"/>
      <c r="N352" s="289"/>
      <c r="O352" s="289"/>
      <c r="P352" s="52"/>
      <c r="Q352" s="52"/>
      <c r="R352" s="52"/>
      <c r="S352" s="202"/>
      <c r="T352" s="202"/>
      <c r="U352" s="202"/>
      <c r="V352" s="292"/>
      <c r="W352" s="202"/>
      <c r="X352" s="202"/>
      <c r="Y352" s="202"/>
      <c r="Z352" s="291"/>
      <c r="AA352" s="202"/>
      <c r="AB352" s="202"/>
      <c r="AC352" s="202"/>
      <c r="AD352" s="291"/>
      <c r="AE352" s="202"/>
      <c r="AF352" s="202"/>
      <c r="AG352" s="202"/>
      <c r="AH352" s="291"/>
      <c r="AI352" s="202"/>
      <c r="AJ352" s="202"/>
      <c r="AK352" s="202"/>
      <c r="AL352" s="291"/>
      <c r="AM352" s="202"/>
      <c r="AN352" s="202"/>
      <c r="AO352" s="202"/>
      <c r="AP352" s="291"/>
      <c r="AQ352" s="202"/>
      <c r="AR352" s="202"/>
      <c r="AS352" s="202"/>
      <c r="AT352" s="291"/>
      <c r="AU352" s="202"/>
      <c r="AV352" s="202"/>
      <c r="AW352" s="202"/>
      <c r="AX352" s="291"/>
      <c r="AY352" s="202"/>
      <c r="AZ352" s="202"/>
      <c r="BA352" s="202"/>
      <c r="BB352" s="291"/>
      <c r="BC352" s="202"/>
      <c r="BD352" s="202"/>
      <c r="BE352" s="202"/>
      <c r="BF352" s="291"/>
      <c r="BG352" s="202"/>
      <c r="BH352" s="202"/>
      <c r="BI352" s="202"/>
      <c r="BJ352" s="291"/>
      <c r="BK352" s="291"/>
      <c r="BL352" s="291"/>
      <c r="BM352" s="291"/>
      <c r="BN352" s="291"/>
      <c r="BO352" s="291"/>
      <c r="BP352" s="291"/>
      <c r="BQ352" s="291"/>
      <c r="BR352" s="291"/>
      <c r="BS352" s="291"/>
      <c r="BT352" s="291"/>
      <c r="BU352" s="291"/>
      <c r="BV352" s="291"/>
      <c r="BW352" s="291"/>
      <c r="BX352" s="291"/>
      <c r="BY352" s="291"/>
      <c r="BZ352" s="291"/>
      <c r="CA352" s="291"/>
      <c r="CB352" s="291"/>
      <c r="CC352" s="291"/>
      <c r="CD352" s="291"/>
      <c r="CE352" s="291"/>
      <c r="CF352" s="291"/>
      <c r="CG352" s="291"/>
      <c r="CH352" s="291"/>
      <c r="CI352" s="291"/>
      <c r="CJ352" s="291"/>
      <c r="CK352" s="291"/>
      <c r="CL352" s="291"/>
      <c r="CM352" s="291"/>
      <c r="CN352" s="291"/>
      <c r="CO352" s="291"/>
      <c r="CP352" s="291"/>
      <c r="CQ352" s="291"/>
      <c r="CR352" s="291"/>
      <c r="CS352" s="291"/>
      <c r="CT352" s="291"/>
      <c r="CU352" s="291"/>
      <c r="CV352" s="291"/>
      <c r="CW352" s="291"/>
      <c r="CX352" s="291"/>
      <c r="CY352" s="291"/>
      <c r="CZ352" s="291"/>
      <c r="DA352" s="291"/>
      <c r="DB352" s="291"/>
      <c r="DC352" s="291"/>
      <c r="DD352" s="291"/>
      <c r="DE352" s="291"/>
      <c r="DF352" s="291"/>
      <c r="DG352" s="291"/>
      <c r="DH352" s="291"/>
      <c r="DI352" s="291"/>
      <c r="DJ352" s="291"/>
      <c r="DK352" s="291"/>
      <c r="DL352" s="291"/>
      <c r="DM352" s="291"/>
      <c r="DN352" s="291"/>
      <c r="DO352" s="291"/>
      <c r="DP352" s="291"/>
      <c r="DQ352" s="291"/>
      <c r="DR352" s="291"/>
      <c r="DS352" s="291"/>
      <c r="DT352" s="291"/>
      <c r="DU352" s="291"/>
      <c r="DV352" s="291"/>
      <c r="DW352" s="291"/>
      <c r="DX352" s="291"/>
      <c r="DY352" s="291"/>
      <c r="DZ352" s="291"/>
      <c r="EA352" s="291"/>
      <c r="EB352" s="291"/>
      <c r="EC352" s="291"/>
      <c r="ED352" s="291"/>
      <c r="EE352" s="291"/>
      <c r="EF352" s="291"/>
      <c r="EG352" s="291"/>
      <c r="EH352" s="291"/>
      <c r="EI352" s="291"/>
      <c r="EJ352" s="291"/>
      <c r="EK352" s="291"/>
      <c r="EL352" s="291"/>
      <c r="EM352" s="291"/>
      <c r="EN352" s="291"/>
      <c r="EO352" s="291"/>
      <c r="EP352" s="291"/>
      <c r="EQ352" s="291"/>
      <c r="ER352" s="291"/>
      <c r="ES352" s="291"/>
      <c r="ET352" s="291"/>
      <c r="EU352" s="291"/>
      <c r="EV352" s="291"/>
      <c r="EW352" s="291"/>
      <c r="EX352" s="291"/>
      <c r="EY352" s="291"/>
      <c r="EZ352" s="291"/>
      <c r="FA352" s="291"/>
      <c r="FB352" s="291"/>
      <c r="FC352" s="291"/>
      <c r="FD352" s="291"/>
      <c r="FE352" s="291"/>
      <c r="FF352" s="291"/>
      <c r="FG352" s="291"/>
      <c r="FH352" s="291"/>
      <c r="FI352" s="291"/>
      <c r="FJ352" s="291"/>
      <c r="FK352" s="291"/>
      <c r="FL352" s="291"/>
      <c r="FM352" s="291"/>
      <c r="FN352" s="291"/>
      <c r="FO352" s="291"/>
      <c r="FP352" s="291"/>
      <c r="FQ352" s="291"/>
      <c r="FR352" s="291"/>
      <c r="FS352" s="291"/>
      <c r="FT352" s="291"/>
      <c r="FU352" s="291"/>
      <c r="FV352" s="291"/>
      <c r="FW352" s="291"/>
      <c r="FX352" s="291"/>
      <c r="FY352" s="291"/>
      <c r="FZ352" s="291"/>
      <c r="GA352" s="291"/>
      <c r="GB352" s="291"/>
      <c r="GC352" s="291"/>
      <c r="GD352" s="291"/>
      <c r="GE352" s="291"/>
      <c r="GF352" s="291"/>
      <c r="GG352" s="291"/>
      <c r="GH352" s="291"/>
      <c r="GI352" s="291"/>
      <c r="GJ352" s="291"/>
      <c r="GK352" s="291"/>
      <c r="GL352" s="291"/>
      <c r="GM352" s="291"/>
      <c r="GN352" s="291"/>
      <c r="GO352" s="291"/>
      <c r="GP352" s="291"/>
      <c r="GQ352" s="291"/>
      <c r="GR352" s="291"/>
      <c r="GS352" s="291"/>
      <c r="GT352" s="291"/>
      <c r="GU352" s="291"/>
      <c r="GV352" s="291"/>
      <c r="GW352" s="291"/>
      <c r="GX352" s="291"/>
      <c r="GY352" s="291"/>
      <c r="GZ352" s="291"/>
      <c r="HA352" s="291"/>
      <c r="HB352" s="291"/>
      <c r="HC352" s="291"/>
      <c r="HD352" s="291"/>
      <c r="HE352" s="291"/>
      <c r="HF352" s="291"/>
      <c r="HG352" s="291"/>
      <c r="HH352" s="291"/>
      <c r="HI352" s="291"/>
      <c r="HJ352" s="291"/>
      <c r="HK352" s="291"/>
      <c r="HL352" s="291"/>
      <c r="HM352" s="291"/>
      <c r="HN352" s="291"/>
      <c r="HO352" s="291"/>
      <c r="HP352" s="291"/>
      <c r="HQ352" s="291"/>
    </row>
    <row r="353" ht="12.0" customHeight="1">
      <c r="A353" s="281"/>
      <c r="B353" s="292"/>
      <c r="C353" s="283"/>
      <c r="D353" s="284"/>
      <c r="E353" s="285"/>
      <c r="F353" s="286"/>
      <c r="G353" s="287"/>
      <c r="H353" s="288"/>
      <c r="I353" s="283"/>
      <c r="J353" s="289"/>
      <c r="K353" s="289"/>
      <c r="L353" s="289"/>
      <c r="M353" s="289"/>
      <c r="N353" s="289"/>
      <c r="O353" s="289"/>
      <c r="P353" s="52"/>
      <c r="Q353" s="52"/>
      <c r="R353" s="52"/>
      <c r="S353" s="202"/>
      <c r="T353" s="202"/>
      <c r="U353" s="202"/>
      <c r="V353" s="292"/>
      <c r="W353" s="202"/>
      <c r="X353" s="202"/>
      <c r="Y353" s="202"/>
      <c r="Z353" s="291"/>
      <c r="AA353" s="202"/>
      <c r="AB353" s="202"/>
      <c r="AC353" s="202"/>
      <c r="AD353" s="291"/>
      <c r="AE353" s="202"/>
      <c r="AF353" s="202"/>
      <c r="AG353" s="202"/>
      <c r="AH353" s="291"/>
      <c r="AI353" s="202"/>
      <c r="AJ353" s="202"/>
      <c r="AK353" s="202"/>
      <c r="AL353" s="291"/>
      <c r="AM353" s="202"/>
      <c r="AN353" s="202"/>
      <c r="AO353" s="202"/>
      <c r="AP353" s="291"/>
      <c r="AQ353" s="202"/>
      <c r="AR353" s="202"/>
      <c r="AS353" s="202"/>
      <c r="AT353" s="291"/>
      <c r="AU353" s="202"/>
      <c r="AV353" s="202"/>
      <c r="AW353" s="202"/>
      <c r="AX353" s="291"/>
      <c r="AY353" s="202"/>
      <c r="AZ353" s="202"/>
      <c r="BA353" s="202"/>
      <c r="BB353" s="291"/>
      <c r="BC353" s="202"/>
      <c r="BD353" s="202"/>
      <c r="BE353" s="202"/>
      <c r="BF353" s="291"/>
      <c r="BG353" s="202"/>
      <c r="BH353" s="202"/>
      <c r="BI353" s="202"/>
      <c r="BJ353" s="291"/>
      <c r="BK353" s="291"/>
      <c r="BL353" s="291"/>
      <c r="BM353" s="291"/>
      <c r="BN353" s="291"/>
      <c r="BO353" s="291"/>
      <c r="BP353" s="291"/>
      <c r="BQ353" s="291"/>
      <c r="BR353" s="291"/>
      <c r="BS353" s="291"/>
      <c r="BT353" s="291"/>
      <c r="BU353" s="291"/>
      <c r="BV353" s="291"/>
      <c r="BW353" s="291"/>
      <c r="BX353" s="291"/>
      <c r="BY353" s="291"/>
      <c r="BZ353" s="291"/>
      <c r="CA353" s="291"/>
      <c r="CB353" s="291"/>
      <c r="CC353" s="291"/>
      <c r="CD353" s="291"/>
      <c r="CE353" s="291"/>
      <c r="CF353" s="291"/>
      <c r="CG353" s="291"/>
      <c r="CH353" s="291"/>
      <c r="CI353" s="291"/>
      <c r="CJ353" s="291"/>
      <c r="CK353" s="291"/>
      <c r="CL353" s="291"/>
      <c r="CM353" s="291"/>
      <c r="CN353" s="291"/>
      <c r="CO353" s="291"/>
      <c r="CP353" s="291"/>
      <c r="CQ353" s="291"/>
      <c r="CR353" s="291"/>
      <c r="CS353" s="291"/>
      <c r="CT353" s="291"/>
      <c r="CU353" s="291"/>
      <c r="CV353" s="291"/>
      <c r="CW353" s="291"/>
      <c r="CX353" s="291"/>
      <c r="CY353" s="291"/>
      <c r="CZ353" s="291"/>
      <c r="DA353" s="291"/>
      <c r="DB353" s="291"/>
      <c r="DC353" s="291"/>
      <c r="DD353" s="291"/>
      <c r="DE353" s="291"/>
      <c r="DF353" s="291"/>
      <c r="DG353" s="291"/>
      <c r="DH353" s="291"/>
      <c r="DI353" s="291"/>
      <c r="DJ353" s="291"/>
      <c r="DK353" s="291"/>
      <c r="DL353" s="291"/>
      <c r="DM353" s="291"/>
      <c r="DN353" s="291"/>
      <c r="DO353" s="291"/>
      <c r="DP353" s="291"/>
      <c r="DQ353" s="291"/>
      <c r="DR353" s="291"/>
      <c r="DS353" s="291"/>
      <c r="DT353" s="291"/>
      <c r="DU353" s="291"/>
      <c r="DV353" s="291"/>
      <c r="DW353" s="291"/>
      <c r="DX353" s="291"/>
      <c r="DY353" s="291"/>
      <c r="DZ353" s="291"/>
      <c r="EA353" s="291"/>
      <c r="EB353" s="291"/>
      <c r="EC353" s="291"/>
      <c r="ED353" s="291"/>
      <c r="EE353" s="291"/>
      <c r="EF353" s="291"/>
      <c r="EG353" s="291"/>
      <c r="EH353" s="291"/>
      <c r="EI353" s="291"/>
      <c r="EJ353" s="291"/>
      <c r="EK353" s="291"/>
      <c r="EL353" s="291"/>
      <c r="EM353" s="291"/>
      <c r="EN353" s="291"/>
      <c r="EO353" s="291"/>
      <c r="EP353" s="291"/>
      <c r="EQ353" s="291"/>
      <c r="ER353" s="291"/>
      <c r="ES353" s="291"/>
      <c r="ET353" s="291"/>
      <c r="EU353" s="291"/>
      <c r="EV353" s="291"/>
      <c r="EW353" s="291"/>
      <c r="EX353" s="291"/>
      <c r="EY353" s="291"/>
      <c r="EZ353" s="291"/>
      <c r="FA353" s="291"/>
      <c r="FB353" s="291"/>
      <c r="FC353" s="291"/>
      <c r="FD353" s="291"/>
      <c r="FE353" s="291"/>
      <c r="FF353" s="291"/>
      <c r="FG353" s="291"/>
      <c r="FH353" s="291"/>
      <c r="FI353" s="291"/>
      <c r="FJ353" s="291"/>
      <c r="FK353" s="291"/>
      <c r="FL353" s="291"/>
      <c r="FM353" s="291"/>
      <c r="FN353" s="291"/>
      <c r="FO353" s="291"/>
      <c r="FP353" s="291"/>
      <c r="FQ353" s="291"/>
      <c r="FR353" s="291"/>
      <c r="FS353" s="291"/>
      <c r="FT353" s="291"/>
      <c r="FU353" s="291"/>
      <c r="FV353" s="291"/>
      <c r="FW353" s="291"/>
      <c r="FX353" s="291"/>
      <c r="FY353" s="291"/>
      <c r="FZ353" s="291"/>
      <c r="GA353" s="291"/>
      <c r="GB353" s="291"/>
      <c r="GC353" s="291"/>
      <c r="GD353" s="291"/>
      <c r="GE353" s="291"/>
      <c r="GF353" s="291"/>
      <c r="GG353" s="291"/>
      <c r="GH353" s="291"/>
      <c r="GI353" s="291"/>
      <c r="GJ353" s="291"/>
      <c r="GK353" s="291"/>
      <c r="GL353" s="291"/>
      <c r="GM353" s="291"/>
      <c r="GN353" s="291"/>
      <c r="GO353" s="291"/>
      <c r="GP353" s="291"/>
      <c r="GQ353" s="291"/>
      <c r="GR353" s="291"/>
      <c r="GS353" s="291"/>
      <c r="GT353" s="291"/>
      <c r="GU353" s="291"/>
      <c r="GV353" s="291"/>
      <c r="GW353" s="291"/>
      <c r="GX353" s="291"/>
      <c r="GY353" s="291"/>
      <c r="GZ353" s="291"/>
      <c r="HA353" s="291"/>
      <c r="HB353" s="291"/>
      <c r="HC353" s="291"/>
      <c r="HD353" s="291"/>
      <c r="HE353" s="291"/>
      <c r="HF353" s="291"/>
      <c r="HG353" s="291"/>
      <c r="HH353" s="291"/>
      <c r="HI353" s="291"/>
      <c r="HJ353" s="291"/>
      <c r="HK353" s="291"/>
      <c r="HL353" s="291"/>
      <c r="HM353" s="291"/>
      <c r="HN353" s="291"/>
      <c r="HO353" s="291"/>
      <c r="HP353" s="291"/>
      <c r="HQ353" s="291"/>
    </row>
    <row r="354" ht="12.0" customHeight="1">
      <c r="A354" s="281"/>
      <c r="B354" s="292"/>
      <c r="C354" s="283"/>
      <c r="D354" s="284"/>
      <c r="E354" s="285"/>
      <c r="F354" s="286"/>
      <c r="G354" s="287"/>
      <c r="H354" s="288"/>
      <c r="I354" s="283"/>
      <c r="J354" s="289"/>
      <c r="K354" s="289"/>
      <c r="L354" s="289"/>
      <c r="M354" s="289"/>
      <c r="N354" s="289"/>
      <c r="O354" s="289"/>
      <c r="P354" s="52"/>
      <c r="Q354" s="52"/>
      <c r="R354" s="52"/>
      <c r="S354" s="202"/>
      <c r="T354" s="202"/>
      <c r="U354" s="202"/>
      <c r="V354" s="292"/>
      <c r="W354" s="202"/>
      <c r="X354" s="202"/>
      <c r="Y354" s="202"/>
      <c r="Z354" s="291"/>
      <c r="AA354" s="202"/>
      <c r="AB354" s="202"/>
      <c r="AC354" s="202"/>
      <c r="AD354" s="291"/>
      <c r="AE354" s="202"/>
      <c r="AF354" s="202"/>
      <c r="AG354" s="202"/>
      <c r="AH354" s="291"/>
      <c r="AI354" s="202"/>
      <c r="AJ354" s="202"/>
      <c r="AK354" s="202"/>
      <c r="AL354" s="291"/>
      <c r="AM354" s="202"/>
      <c r="AN354" s="202"/>
      <c r="AO354" s="202"/>
      <c r="AP354" s="291"/>
      <c r="AQ354" s="202"/>
      <c r="AR354" s="202"/>
      <c r="AS354" s="202"/>
      <c r="AT354" s="291"/>
      <c r="AU354" s="202"/>
      <c r="AV354" s="202"/>
      <c r="AW354" s="202"/>
      <c r="AX354" s="291"/>
      <c r="AY354" s="202"/>
      <c r="AZ354" s="202"/>
      <c r="BA354" s="202"/>
      <c r="BB354" s="291"/>
      <c r="BC354" s="202"/>
      <c r="BD354" s="202"/>
      <c r="BE354" s="202"/>
      <c r="BF354" s="291"/>
      <c r="BG354" s="202"/>
      <c r="BH354" s="202"/>
      <c r="BI354" s="202"/>
      <c r="BJ354" s="291"/>
      <c r="BK354" s="291"/>
      <c r="BL354" s="291"/>
      <c r="BM354" s="291"/>
      <c r="BN354" s="291"/>
      <c r="BO354" s="291"/>
      <c r="BP354" s="291"/>
      <c r="BQ354" s="291"/>
      <c r="BR354" s="291"/>
      <c r="BS354" s="291"/>
      <c r="BT354" s="291"/>
      <c r="BU354" s="291"/>
      <c r="BV354" s="291"/>
      <c r="BW354" s="291"/>
      <c r="BX354" s="291"/>
      <c r="BY354" s="291"/>
      <c r="BZ354" s="291"/>
      <c r="CA354" s="291"/>
      <c r="CB354" s="291"/>
      <c r="CC354" s="291"/>
      <c r="CD354" s="291"/>
      <c r="CE354" s="291"/>
      <c r="CF354" s="291"/>
      <c r="CG354" s="291"/>
      <c r="CH354" s="291"/>
      <c r="CI354" s="291"/>
      <c r="CJ354" s="291"/>
      <c r="CK354" s="291"/>
      <c r="CL354" s="291"/>
      <c r="CM354" s="291"/>
      <c r="CN354" s="291"/>
      <c r="CO354" s="291"/>
      <c r="CP354" s="291"/>
      <c r="CQ354" s="291"/>
      <c r="CR354" s="291"/>
      <c r="CS354" s="291"/>
      <c r="CT354" s="291"/>
      <c r="CU354" s="291"/>
      <c r="CV354" s="291"/>
      <c r="CW354" s="291"/>
      <c r="CX354" s="291"/>
      <c r="CY354" s="291"/>
      <c r="CZ354" s="291"/>
      <c r="DA354" s="291"/>
      <c r="DB354" s="291"/>
      <c r="DC354" s="291"/>
      <c r="DD354" s="291"/>
      <c r="DE354" s="291"/>
      <c r="DF354" s="291"/>
      <c r="DG354" s="291"/>
      <c r="DH354" s="291"/>
      <c r="DI354" s="291"/>
      <c r="DJ354" s="291"/>
      <c r="DK354" s="291"/>
      <c r="DL354" s="291"/>
      <c r="DM354" s="291"/>
      <c r="DN354" s="291"/>
      <c r="DO354" s="291"/>
      <c r="DP354" s="291"/>
      <c r="DQ354" s="291"/>
      <c r="DR354" s="291"/>
      <c r="DS354" s="291"/>
      <c r="DT354" s="291"/>
      <c r="DU354" s="291"/>
      <c r="DV354" s="291"/>
      <c r="DW354" s="291"/>
      <c r="DX354" s="291"/>
      <c r="DY354" s="291"/>
      <c r="DZ354" s="291"/>
      <c r="EA354" s="291"/>
      <c r="EB354" s="291"/>
      <c r="EC354" s="291"/>
      <c r="ED354" s="291"/>
      <c r="EE354" s="291"/>
      <c r="EF354" s="291"/>
      <c r="EG354" s="291"/>
      <c r="EH354" s="291"/>
      <c r="EI354" s="291"/>
      <c r="EJ354" s="291"/>
      <c r="EK354" s="291"/>
      <c r="EL354" s="291"/>
      <c r="EM354" s="291"/>
      <c r="EN354" s="291"/>
      <c r="EO354" s="291"/>
      <c r="EP354" s="291"/>
      <c r="EQ354" s="291"/>
      <c r="ER354" s="291"/>
      <c r="ES354" s="291"/>
      <c r="ET354" s="291"/>
      <c r="EU354" s="291"/>
      <c r="EV354" s="291"/>
      <c r="EW354" s="291"/>
      <c r="EX354" s="291"/>
      <c r="EY354" s="291"/>
      <c r="EZ354" s="291"/>
      <c r="FA354" s="291"/>
      <c r="FB354" s="291"/>
      <c r="FC354" s="291"/>
      <c r="FD354" s="291"/>
      <c r="FE354" s="291"/>
      <c r="FF354" s="291"/>
      <c r="FG354" s="291"/>
      <c r="FH354" s="291"/>
      <c r="FI354" s="291"/>
      <c r="FJ354" s="291"/>
      <c r="FK354" s="291"/>
      <c r="FL354" s="291"/>
      <c r="FM354" s="291"/>
      <c r="FN354" s="291"/>
      <c r="FO354" s="291"/>
      <c r="FP354" s="291"/>
      <c r="FQ354" s="291"/>
      <c r="FR354" s="291"/>
      <c r="FS354" s="291"/>
      <c r="FT354" s="291"/>
      <c r="FU354" s="291"/>
      <c r="FV354" s="291"/>
      <c r="FW354" s="291"/>
      <c r="FX354" s="291"/>
      <c r="FY354" s="291"/>
      <c r="FZ354" s="291"/>
      <c r="GA354" s="291"/>
      <c r="GB354" s="291"/>
      <c r="GC354" s="291"/>
      <c r="GD354" s="291"/>
      <c r="GE354" s="291"/>
      <c r="GF354" s="291"/>
      <c r="GG354" s="291"/>
      <c r="GH354" s="291"/>
      <c r="GI354" s="291"/>
      <c r="GJ354" s="291"/>
      <c r="GK354" s="291"/>
      <c r="GL354" s="291"/>
      <c r="GM354" s="291"/>
      <c r="GN354" s="291"/>
      <c r="GO354" s="291"/>
      <c r="GP354" s="291"/>
      <c r="GQ354" s="291"/>
      <c r="GR354" s="291"/>
      <c r="GS354" s="291"/>
      <c r="GT354" s="291"/>
      <c r="GU354" s="291"/>
      <c r="GV354" s="291"/>
      <c r="GW354" s="291"/>
      <c r="GX354" s="291"/>
      <c r="GY354" s="291"/>
      <c r="GZ354" s="291"/>
      <c r="HA354" s="291"/>
      <c r="HB354" s="291"/>
      <c r="HC354" s="291"/>
      <c r="HD354" s="291"/>
      <c r="HE354" s="291"/>
      <c r="HF354" s="291"/>
      <c r="HG354" s="291"/>
      <c r="HH354" s="291"/>
      <c r="HI354" s="291"/>
      <c r="HJ354" s="291"/>
      <c r="HK354" s="291"/>
      <c r="HL354" s="291"/>
      <c r="HM354" s="291"/>
      <c r="HN354" s="291"/>
      <c r="HO354" s="291"/>
      <c r="HP354" s="291"/>
      <c r="HQ354" s="291"/>
    </row>
    <row r="355" ht="12.0" customHeight="1">
      <c r="A355" s="281"/>
      <c r="B355" s="292"/>
      <c r="C355" s="283"/>
      <c r="D355" s="284"/>
      <c r="E355" s="285"/>
      <c r="F355" s="286"/>
      <c r="G355" s="287"/>
      <c r="H355" s="288"/>
      <c r="I355" s="283"/>
      <c r="J355" s="289"/>
      <c r="K355" s="289"/>
      <c r="L355" s="289"/>
      <c r="M355" s="289"/>
      <c r="N355" s="289"/>
      <c r="O355" s="289"/>
      <c r="P355" s="52"/>
      <c r="Q355" s="52"/>
      <c r="R355" s="52"/>
      <c r="S355" s="202"/>
      <c r="T355" s="202"/>
      <c r="U355" s="202"/>
      <c r="V355" s="292"/>
      <c r="W355" s="202"/>
      <c r="X355" s="202"/>
      <c r="Y355" s="202"/>
      <c r="Z355" s="291"/>
      <c r="AA355" s="202"/>
      <c r="AB355" s="202"/>
      <c r="AC355" s="202"/>
      <c r="AD355" s="291"/>
      <c r="AE355" s="202"/>
      <c r="AF355" s="202"/>
      <c r="AG355" s="202"/>
      <c r="AH355" s="291"/>
      <c r="AI355" s="202"/>
      <c r="AJ355" s="202"/>
      <c r="AK355" s="202"/>
      <c r="AL355" s="291"/>
      <c r="AM355" s="202"/>
      <c r="AN355" s="202"/>
      <c r="AO355" s="202"/>
      <c r="AP355" s="291"/>
      <c r="AQ355" s="202"/>
      <c r="AR355" s="202"/>
      <c r="AS355" s="202"/>
      <c r="AT355" s="291"/>
      <c r="AU355" s="202"/>
      <c r="AV355" s="202"/>
      <c r="AW355" s="202"/>
      <c r="AX355" s="291"/>
      <c r="AY355" s="202"/>
      <c r="AZ355" s="202"/>
      <c r="BA355" s="202"/>
      <c r="BB355" s="291"/>
      <c r="BC355" s="202"/>
      <c r="BD355" s="202"/>
      <c r="BE355" s="202"/>
      <c r="BF355" s="291"/>
      <c r="BG355" s="202"/>
      <c r="BH355" s="202"/>
      <c r="BI355" s="202"/>
      <c r="BJ355" s="291"/>
      <c r="BK355" s="291"/>
      <c r="BL355" s="291"/>
      <c r="BM355" s="291"/>
      <c r="BN355" s="291"/>
      <c r="BO355" s="291"/>
      <c r="BP355" s="291"/>
      <c r="BQ355" s="291"/>
      <c r="BR355" s="291"/>
      <c r="BS355" s="291"/>
      <c r="BT355" s="291"/>
      <c r="BU355" s="291"/>
      <c r="BV355" s="291"/>
      <c r="BW355" s="291"/>
      <c r="BX355" s="291"/>
      <c r="BY355" s="291"/>
      <c r="BZ355" s="291"/>
      <c r="CA355" s="291"/>
      <c r="CB355" s="291"/>
      <c r="CC355" s="291"/>
      <c r="CD355" s="291"/>
      <c r="CE355" s="291"/>
      <c r="CF355" s="291"/>
      <c r="CG355" s="291"/>
      <c r="CH355" s="291"/>
      <c r="CI355" s="291"/>
      <c r="CJ355" s="291"/>
      <c r="CK355" s="291"/>
      <c r="CL355" s="291"/>
      <c r="CM355" s="291"/>
      <c r="CN355" s="291"/>
      <c r="CO355" s="291"/>
      <c r="CP355" s="291"/>
      <c r="CQ355" s="291"/>
      <c r="CR355" s="291"/>
      <c r="CS355" s="291"/>
      <c r="CT355" s="291"/>
      <c r="CU355" s="291"/>
      <c r="CV355" s="291"/>
      <c r="CW355" s="291"/>
      <c r="CX355" s="291"/>
      <c r="CY355" s="291"/>
      <c r="CZ355" s="291"/>
      <c r="DA355" s="291"/>
      <c r="DB355" s="291"/>
      <c r="DC355" s="291"/>
      <c r="DD355" s="291"/>
      <c r="DE355" s="291"/>
      <c r="DF355" s="291"/>
      <c r="DG355" s="291"/>
      <c r="DH355" s="291"/>
      <c r="DI355" s="291"/>
      <c r="DJ355" s="291"/>
      <c r="DK355" s="291"/>
      <c r="DL355" s="291"/>
      <c r="DM355" s="291"/>
      <c r="DN355" s="291"/>
      <c r="DO355" s="291"/>
      <c r="DP355" s="291"/>
      <c r="DQ355" s="291"/>
      <c r="DR355" s="291"/>
      <c r="DS355" s="291"/>
      <c r="DT355" s="291"/>
      <c r="DU355" s="291"/>
      <c r="DV355" s="291"/>
      <c r="DW355" s="291"/>
      <c r="DX355" s="291"/>
      <c r="DY355" s="291"/>
      <c r="DZ355" s="291"/>
      <c r="EA355" s="291"/>
      <c r="EB355" s="291"/>
      <c r="EC355" s="291"/>
      <c r="ED355" s="291"/>
      <c r="EE355" s="291"/>
      <c r="EF355" s="291"/>
      <c r="EG355" s="291"/>
      <c r="EH355" s="291"/>
      <c r="EI355" s="291"/>
      <c r="EJ355" s="291"/>
      <c r="EK355" s="291"/>
      <c r="EL355" s="291"/>
      <c r="EM355" s="291"/>
      <c r="EN355" s="291"/>
      <c r="EO355" s="291"/>
      <c r="EP355" s="291"/>
      <c r="EQ355" s="291"/>
      <c r="ER355" s="291"/>
      <c r="ES355" s="291"/>
      <c r="ET355" s="291"/>
      <c r="EU355" s="291"/>
      <c r="EV355" s="291"/>
      <c r="EW355" s="291"/>
      <c r="EX355" s="291"/>
      <c r="EY355" s="291"/>
      <c r="EZ355" s="291"/>
      <c r="FA355" s="291"/>
      <c r="FB355" s="291"/>
      <c r="FC355" s="291"/>
      <c r="FD355" s="291"/>
      <c r="FE355" s="291"/>
      <c r="FF355" s="291"/>
      <c r="FG355" s="291"/>
      <c r="FH355" s="291"/>
      <c r="FI355" s="291"/>
      <c r="FJ355" s="291"/>
      <c r="FK355" s="291"/>
      <c r="FL355" s="291"/>
      <c r="FM355" s="291"/>
      <c r="FN355" s="291"/>
      <c r="FO355" s="291"/>
      <c r="FP355" s="291"/>
      <c r="FQ355" s="291"/>
      <c r="FR355" s="291"/>
      <c r="FS355" s="291"/>
      <c r="FT355" s="291"/>
      <c r="FU355" s="291"/>
      <c r="FV355" s="291"/>
      <c r="FW355" s="291"/>
      <c r="FX355" s="291"/>
      <c r="FY355" s="291"/>
      <c r="FZ355" s="291"/>
      <c r="GA355" s="291"/>
      <c r="GB355" s="291"/>
      <c r="GC355" s="291"/>
      <c r="GD355" s="291"/>
      <c r="GE355" s="291"/>
      <c r="GF355" s="291"/>
      <c r="GG355" s="291"/>
      <c r="GH355" s="291"/>
      <c r="GI355" s="291"/>
      <c r="GJ355" s="291"/>
      <c r="GK355" s="291"/>
      <c r="GL355" s="291"/>
      <c r="GM355" s="291"/>
      <c r="GN355" s="291"/>
      <c r="GO355" s="291"/>
      <c r="GP355" s="291"/>
      <c r="GQ355" s="291"/>
      <c r="GR355" s="291"/>
      <c r="GS355" s="291"/>
      <c r="GT355" s="291"/>
      <c r="GU355" s="291"/>
      <c r="GV355" s="291"/>
      <c r="GW355" s="291"/>
      <c r="GX355" s="291"/>
      <c r="GY355" s="291"/>
      <c r="GZ355" s="291"/>
      <c r="HA355" s="291"/>
      <c r="HB355" s="291"/>
      <c r="HC355" s="291"/>
      <c r="HD355" s="291"/>
      <c r="HE355" s="291"/>
      <c r="HF355" s="291"/>
      <c r="HG355" s="291"/>
      <c r="HH355" s="291"/>
      <c r="HI355" s="291"/>
      <c r="HJ355" s="291"/>
      <c r="HK355" s="291"/>
      <c r="HL355" s="291"/>
      <c r="HM355" s="291"/>
      <c r="HN355" s="291"/>
      <c r="HO355" s="291"/>
      <c r="HP355" s="291"/>
      <c r="HQ355" s="291"/>
    </row>
    <row r="356" ht="12.0" customHeight="1">
      <c r="A356" s="281"/>
      <c r="B356" s="292"/>
      <c r="C356" s="283"/>
      <c r="D356" s="284"/>
      <c r="E356" s="285"/>
      <c r="F356" s="286"/>
      <c r="G356" s="287"/>
      <c r="H356" s="288"/>
      <c r="I356" s="283"/>
      <c r="J356" s="289"/>
      <c r="K356" s="289"/>
      <c r="L356" s="289"/>
      <c r="M356" s="289"/>
      <c r="N356" s="289"/>
      <c r="O356" s="289"/>
      <c r="P356" s="52"/>
      <c r="Q356" s="52"/>
      <c r="R356" s="52"/>
      <c r="S356" s="202"/>
      <c r="T356" s="202"/>
      <c r="U356" s="202"/>
      <c r="V356" s="292"/>
      <c r="W356" s="202"/>
      <c r="X356" s="202"/>
      <c r="Y356" s="202"/>
      <c r="Z356" s="291"/>
      <c r="AA356" s="202"/>
      <c r="AB356" s="202"/>
      <c r="AC356" s="202"/>
      <c r="AD356" s="291"/>
      <c r="AE356" s="202"/>
      <c r="AF356" s="202"/>
      <c r="AG356" s="202"/>
      <c r="AH356" s="291"/>
      <c r="AI356" s="202"/>
      <c r="AJ356" s="202"/>
      <c r="AK356" s="202"/>
      <c r="AL356" s="291"/>
      <c r="AM356" s="202"/>
      <c r="AN356" s="202"/>
      <c r="AO356" s="202"/>
      <c r="AP356" s="291"/>
      <c r="AQ356" s="202"/>
      <c r="AR356" s="202"/>
      <c r="AS356" s="202"/>
      <c r="AT356" s="291"/>
      <c r="AU356" s="202"/>
      <c r="AV356" s="202"/>
      <c r="AW356" s="202"/>
      <c r="AX356" s="291"/>
      <c r="AY356" s="202"/>
      <c r="AZ356" s="202"/>
      <c r="BA356" s="202"/>
      <c r="BB356" s="291"/>
      <c r="BC356" s="202"/>
      <c r="BD356" s="202"/>
      <c r="BE356" s="202"/>
      <c r="BF356" s="291"/>
      <c r="BG356" s="202"/>
      <c r="BH356" s="202"/>
      <c r="BI356" s="202"/>
      <c r="BJ356" s="291"/>
      <c r="BK356" s="291"/>
      <c r="BL356" s="291"/>
      <c r="BM356" s="291"/>
      <c r="BN356" s="291"/>
      <c r="BO356" s="291"/>
      <c r="BP356" s="291"/>
      <c r="BQ356" s="291"/>
      <c r="BR356" s="291"/>
      <c r="BS356" s="291"/>
      <c r="BT356" s="291"/>
      <c r="BU356" s="291"/>
      <c r="BV356" s="291"/>
      <c r="BW356" s="291"/>
      <c r="BX356" s="291"/>
      <c r="BY356" s="291"/>
      <c r="BZ356" s="291"/>
      <c r="CA356" s="291"/>
      <c r="CB356" s="291"/>
      <c r="CC356" s="291"/>
      <c r="CD356" s="291"/>
      <c r="CE356" s="291"/>
      <c r="CF356" s="291"/>
      <c r="CG356" s="291"/>
      <c r="CH356" s="291"/>
      <c r="CI356" s="291"/>
      <c r="CJ356" s="291"/>
      <c r="CK356" s="291"/>
      <c r="CL356" s="291"/>
      <c r="CM356" s="291"/>
      <c r="CN356" s="291"/>
      <c r="CO356" s="291"/>
      <c r="CP356" s="291"/>
      <c r="CQ356" s="291"/>
      <c r="CR356" s="291"/>
      <c r="CS356" s="291"/>
      <c r="CT356" s="291"/>
      <c r="CU356" s="291"/>
      <c r="CV356" s="291"/>
      <c r="CW356" s="291"/>
      <c r="CX356" s="291"/>
      <c r="CY356" s="291"/>
      <c r="CZ356" s="291"/>
      <c r="DA356" s="291"/>
      <c r="DB356" s="291"/>
      <c r="DC356" s="291"/>
      <c r="DD356" s="291"/>
      <c r="DE356" s="291"/>
      <c r="DF356" s="291"/>
      <c r="DG356" s="291"/>
      <c r="DH356" s="291"/>
      <c r="DI356" s="291"/>
      <c r="DJ356" s="291"/>
      <c r="DK356" s="291"/>
      <c r="DL356" s="291"/>
      <c r="DM356" s="291"/>
      <c r="DN356" s="291"/>
      <c r="DO356" s="291"/>
      <c r="DP356" s="291"/>
      <c r="DQ356" s="291"/>
      <c r="DR356" s="291"/>
      <c r="DS356" s="291"/>
      <c r="DT356" s="291"/>
      <c r="DU356" s="291"/>
      <c r="DV356" s="291"/>
      <c r="DW356" s="291"/>
      <c r="DX356" s="291"/>
      <c r="DY356" s="291"/>
      <c r="DZ356" s="291"/>
      <c r="EA356" s="291"/>
      <c r="EB356" s="291"/>
      <c r="EC356" s="291"/>
      <c r="ED356" s="291"/>
      <c r="EE356" s="291"/>
      <c r="EF356" s="291"/>
      <c r="EG356" s="291"/>
      <c r="EH356" s="291"/>
      <c r="EI356" s="291"/>
      <c r="EJ356" s="291"/>
      <c r="EK356" s="291"/>
      <c r="EL356" s="291"/>
      <c r="EM356" s="291"/>
      <c r="EN356" s="291"/>
      <c r="EO356" s="291"/>
      <c r="EP356" s="291"/>
      <c r="EQ356" s="291"/>
      <c r="ER356" s="291"/>
      <c r="ES356" s="291"/>
      <c r="ET356" s="291"/>
      <c r="EU356" s="291"/>
      <c r="EV356" s="291"/>
      <c r="EW356" s="291"/>
      <c r="EX356" s="291"/>
      <c r="EY356" s="291"/>
      <c r="EZ356" s="291"/>
      <c r="FA356" s="291"/>
      <c r="FB356" s="291"/>
      <c r="FC356" s="291"/>
      <c r="FD356" s="291"/>
      <c r="FE356" s="291"/>
      <c r="FF356" s="291"/>
      <c r="FG356" s="291"/>
      <c r="FH356" s="291"/>
      <c r="FI356" s="291"/>
      <c r="FJ356" s="291"/>
      <c r="FK356" s="291"/>
      <c r="FL356" s="291"/>
      <c r="FM356" s="291"/>
      <c r="FN356" s="291"/>
      <c r="FO356" s="291"/>
      <c r="FP356" s="291"/>
      <c r="FQ356" s="291"/>
      <c r="FR356" s="291"/>
      <c r="FS356" s="291"/>
      <c r="FT356" s="291"/>
      <c r="FU356" s="291"/>
      <c r="FV356" s="291"/>
      <c r="FW356" s="291"/>
      <c r="FX356" s="291"/>
      <c r="FY356" s="291"/>
      <c r="FZ356" s="291"/>
      <c r="GA356" s="291"/>
      <c r="GB356" s="291"/>
      <c r="GC356" s="291"/>
      <c r="GD356" s="291"/>
      <c r="GE356" s="291"/>
      <c r="GF356" s="291"/>
      <c r="GG356" s="291"/>
      <c r="GH356" s="291"/>
      <c r="GI356" s="291"/>
      <c r="GJ356" s="291"/>
      <c r="GK356" s="291"/>
      <c r="GL356" s="291"/>
      <c r="GM356" s="291"/>
      <c r="GN356" s="291"/>
      <c r="GO356" s="291"/>
      <c r="GP356" s="291"/>
      <c r="GQ356" s="291"/>
      <c r="GR356" s="291"/>
      <c r="GS356" s="291"/>
      <c r="GT356" s="291"/>
      <c r="GU356" s="291"/>
      <c r="GV356" s="291"/>
      <c r="GW356" s="291"/>
      <c r="GX356" s="291"/>
      <c r="GY356" s="291"/>
      <c r="GZ356" s="291"/>
      <c r="HA356" s="291"/>
      <c r="HB356" s="291"/>
      <c r="HC356" s="291"/>
      <c r="HD356" s="291"/>
      <c r="HE356" s="291"/>
      <c r="HF356" s="291"/>
      <c r="HG356" s="291"/>
      <c r="HH356" s="291"/>
      <c r="HI356" s="291"/>
      <c r="HJ356" s="291"/>
      <c r="HK356" s="291"/>
      <c r="HL356" s="291"/>
      <c r="HM356" s="291"/>
      <c r="HN356" s="291"/>
      <c r="HO356" s="291"/>
      <c r="HP356" s="291"/>
      <c r="HQ356" s="291"/>
    </row>
    <row r="357" ht="12.0" customHeight="1">
      <c r="A357" s="281"/>
      <c r="B357" s="292"/>
      <c r="C357" s="283"/>
      <c r="D357" s="284"/>
      <c r="E357" s="285"/>
      <c r="F357" s="286"/>
      <c r="G357" s="287"/>
      <c r="H357" s="288"/>
      <c r="I357" s="283"/>
      <c r="J357" s="289"/>
      <c r="K357" s="289"/>
      <c r="L357" s="289"/>
      <c r="M357" s="289"/>
      <c r="N357" s="289"/>
      <c r="O357" s="289"/>
      <c r="P357" s="52"/>
      <c r="Q357" s="52"/>
      <c r="R357" s="52"/>
      <c r="S357" s="202"/>
      <c r="T357" s="202"/>
      <c r="U357" s="202"/>
      <c r="V357" s="292"/>
      <c r="W357" s="202"/>
      <c r="X357" s="202"/>
      <c r="Y357" s="202"/>
      <c r="Z357" s="291"/>
      <c r="AA357" s="202"/>
      <c r="AB357" s="202"/>
      <c r="AC357" s="202"/>
      <c r="AD357" s="291"/>
      <c r="AE357" s="202"/>
      <c r="AF357" s="202"/>
      <c r="AG357" s="202"/>
      <c r="AH357" s="291"/>
      <c r="AI357" s="202"/>
      <c r="AJ357" s="202"/>
      <c r="AK357" s="202"/>
      <c r="AL357" s="291"/>
      <c r="AM357" s="202"/>
      <c r="AN357" s="202"/>
      <c r="AO357" s="202"/>
      <c r="AP357" s="291"/>
      <c r="AQ357" s="202"/>
      <c r="AR357" s="202"/>
      <c r="AS357" s="202"/>
      <c r="AT357" s="291"/>
      <c r="AU357" s="202"/>
      <c r="AV357" s="202"/>
      <c r="AW357" s="202"/>
      <c r="AX357" s="291"/>
      <c r="AY357" s="202"/>
      <c r="AZ357" s="202"/>
      <c r="BA357" s="202"/>
      <c r="BB357" s="291"/>
      <c r="BC357" s="202"/>
      <c r="BD357" s="202"/>
      <c r="BE357" s="202"/>
      <c r="BF357" s="291"/>
      <c r="BG357" s="202"/>
      <c r="BH357" s="202"/>
      <c r="BI357" s="202"/>
      <c r="BJ357" s="291"/>
      <c r="BK357" s="291"/>
      <c r="BL357" s="291"/>
      <c r="BM357" s="291"/>
      <c r="BN357" s="291"/>
      <c r="BO357" s="291"/>
      <c r="BP357" s="291"/>
      <c r="BQ357" s="291"/>
      <c r="BR357" s="291"/>
      <c r="BS357" s="291"/>
      <c r="BT357" s="291"/>
      <c r="BU357" s="291"/>
      <c r="BV357" s="291"/>
      <c r="BW357" s="291"/>
      <c r="BX357" s="291"/>
      <c r="BY357" s="291"/>
      <c r="BZ357" s="291"/>
      <c r="CA357" s="291"/>
      <c r="CB357" s="291"/>
      <c r="CC357" s="291"/>
      <c r="CD357" s="291"/>
      <c r="CE357" s="291"/>
      <c r="CF357" s="291"/>
      <c r="CG357" s="291"/>
      <c r="CH357" s="291"/>
      <c r="CI357" s="291"/>
      <c r="CJ357" s="291"/>
      <c r="CK357" s="291"/>
      <c r="CL357" s="291"/>
      <c r="CM357" s="291"/>
      <c r="CN357" s="291"/>
      <c r="CO357" s="291"/>
      <c r="CP357" s="291"/>
      <c r="CQ357" s="291"/>
      <c r="CR357" s="291"/>
      <c r="CS357" s="291"/>
      <c r="CT357" s="291"/>
      <c r="CU357" s="291"/>
      <c r="CV357" s="291"/>
      <c r="CW357" s="291"/>
      <c r="CX357" s="291"/>
      <c r="CY357" s="291"/>
      <c r="CZ357" s="291"/>
      <c r="DA357" s="291"/>
      <c r="DB357" s="291"/>
      <c r="DC357" s="291"/>
      <c r="DD357" s="291"/>
      <c r="DE357" s="291"/>
      <c r="DF357" s="291"/>
      <c r="DG357" s="291"/>
      <c r="DH357" s="291"/>
      <c r="DI357" s="291"/>
      <c r="DJ357" s="291"/>
      <c r="DK357" s="291"/>
      <c r="DL357" s="291"/>
      <c r="DM357" s="291"/>
      <c r="DN357" s="291"/>
      <c r="DO357" s="291"/>
      <c r="DP357" s="291"/>
      <c r="DQ357" s="291"/>
      <c r="DR357" s="291"/>
      <c r="DS357" s="291"/>
      <c r="DT357" s="291"/>
      <c r="DU357" s="291"/>
      <c r="DV357" s="291"/>
      <c r="DW357" s="291"/>
      <c r="DX357" s="291"/>
      <c r="DY357" s="291"/>
      <c r="DZ357" s="291"/>
      <c r="EA357" s="291"/>
      <c r="EB357" s="291"/>
      <c r="EC357" s="291"/>
      <c r="ED357" s="291"/>
      <c r="EE357" s="291"/>
      <c r="EF357" s="291"/>
      <c r="EG357" s="291"/>
      <c r="EH357" s="291"/>
      <c r="EI357" s="291"/>
      <c r="EJ357" s="291"/>
      <c r="EK357" s="291"/>
      <c r="EL357" s="291"/>
      <c r="EM357" s="291"/>
      <c r="EN357" s="291"/>
      <c r="EO357" s="291"/>
      <c r="EP357" s="291"/>
      <c r="EQ357" s="291"/>
      <c r="ER357" s="291"/>
      <c r="ES357" s="291"/>
      <c r="ET357" s="291"/>
      <c r="EU357" s="291"/>
      <c r="EV357" s="291"/>
      <c r="EW357" s="291"/>
      <c r="EX357" s="291"/>
      <c r="EY357" s="291"/>
      <c r="EZ357" s="291"/>
      <c r="FA357" s="291"/>
      <c r="FB357" s="291"/>
      <c r="FC357" s="291"/>
      <c r="FD357" s="291"/>
      <c r="FE357" s="291"/>
      <c r="FF357" s="291"/>
      <c r="FG357" s="291"/>
      <c r="FH357" s="291"/>
      <c r="FI357" s="291"/>
      <c r="FJ357" s="291"/>
      <c r="FK357" s="291"/>
      <c r="FL357" s="291"/>
      <c r="FM357" s="291"/>
      <c r="FN357" s="291"/>
      <c r="FO357" s="291"/>
      <c r="FP357" s="291"/>
      <c r="FQ357" s="291"/>
      <c r="FR357" s="291"/>
      <c r="FS357" s="291"/>
      <c r="FT357" s="291"/>
      <c r="FU357" s="291"/>
      <c r="FV357" s="291"/>
      <c r="FW357" s="291"/>
      <c r="FX357" s="291"/>
      <c r="FY357" s="291"/>
      <c r="FZ357" s="291"/>
      <c r="GA357" s="291"/>
      <c r="GB357" s="291"/>
      <c r="GC357" s="291"/>
      <c r="GD357" s="291"/>
      <c r="GE357" s="291"/>
      <c r="GF357" s="291"/>
      <c r="GG357" s="291"/>
      <c r="GH357" s="291"/>
      <c r="GI357" s="291"/>
      <c r="GJ357" s="291"/>
      <c r="GK357" s="291"/>
      <c r="GL357" s="291"/>
      <c r="GM357" s="291"/>
      <c r="GN357" s="291"/>
      <c r="GO357" s="291"/>
      <c r="GP357" s="291"/>
      <c r="GQ357" s="291"/>
      <c r="GR357" s="291"/>
      <c r="GS357" s="291"/>
      <c r="GT357" s="291"/>
      <c r="GU357" s="291"/>
      <c r="GV357" s="291"/>
      <c r="GW357" s="291"/>
      <c r="GX357" s="291"/>
      <c r="GY357" s="291"/>
      <c r="GZ357" s="291"/>
      <c r="HA357" s="291"/>
      <c r="HB357" s="291"/>
      <c r="HC357" s="291"/>
      <c r="HD357" s="291"/>
      <c r="HE357" s="291"/>
      <c r="HF357" s="291"/>
      <c r="HG357" s="291"/>
      <c r="HH357" s="291"/>
      <c r="HI357" s="291"/>
      <c r="HJ357" s="291"/>
      <c r="HK357" s="291"/>
      <c r="HL357" s="291"/>
      <c r="HM357" s="291"/>
      <c r="HN357" s="291"/>
      <c r="HO357" s="291"/>
      <c r="HP357" s="291"/>
      <c r="HQ357" s="291"/>
    </row>
    <row r="358" ht="12.0" customHeight="1">
      <c r="A358" s="281"/>
      <c r="B358" s="292"/>
      <c r="C358" s="283"/>
      <c r="D358" s="284"/>
      <c r="E358" s="285"/>
      <c r="F358" s="286"/>
      <c r="G358" s="287"/>
      <c r="H358" s="288"/>
      <c r="I358" s="283"/>
      <c r="J358" s="289"/>
      <c r="K358" s="289"/>
      <c r="L358" s="289"/>
      <c r="M358" s="289"/>
      <c r="N358" s="289"/>
      <c r="O358" s="289"/>
      <c r="P358" s="52"/>
      <c r="Q358" s="52"/>
      <c r="R358" s="52"/>
      <c r="S358" s="202"/>
      <c r="T358" s="202"/>
      <c r="U358" s="202"/>
      <c r="V358" s="292"/>
      <c r="W358" s="202"/>
      <c r="X358" s="202"/>
      <c r="Y358" s="202"/>
      <c r="Z358" s="291"/>
      <c r="AA358" s="202"/>
      <c r="AB358" s="202"/>
      <c r="AC358" s="202"/>
      <c r="AD358" s="291"/>
      <c r="AE358" s="202"/>
      <c r="AF358" s="202"/>
      <c r="AG358" s="202"/>
      <c r="AH358" s="291"/>
      <c r="AI358" s="202"/>
      <c r="AJ358" s="202"/>
      <c r="AK358" s="202"/>
      <c r="AL358" s="291"/>
      <c r="AM358" s="202"/>
      <c r="AN358" s="202"/>
      <c r="AO358" s="202"/>
      <c r="AP358" s="291"/>
      <c r="AQ358" s="202"/>
      <c r="AR358" s="202"/>
      <c r="AS358" s="202"/>
      <c r="AT358" s="291"/>
      <c r="AU358" s="202"/>
      <c r="AV358" s="202"/>
      <c r="AW358" s="202"/>
      <c r="AX358" s="291"/>
      <c r="AY358" s="202"/>
      <c r="AZ358" s="202"/>
      <c r="BA358" s="202"/>
      <c r="BB358" s="291"/>
      <c r="BC358" s="202"/>
      <c r="BD358" s="202"/>
      <c r="BE358" s="202"/>
      <c r="BF358" s="291"/>
      <c r="BG358" s="202"/>
      <c r="BH358" s="202"/>
      <c r="BI358" s="202"/>
      <c r="BJ358" s="291"/>
      <c r="BK358" s="291"/>
      <c r="BL358" s="291"/>
      <c r="BM358" s="291"/>
      <c r="BN358" s="291"/>
      <c r="BO358" s="291"/>
      <c r="BP358" s="291"/>
      <c r="BQ358" s="291"/>
      <c r="BR358" s="291"/>
      <c r="BS358" s="291"/>
      <c r="BT358" s="291"/>
      <c r="BU358" s="291"/>
      <c r="BV358" s="291"/>
      <c r="BW358" s="291"/>
      <c r="BX358" s="291"/>
      <c r="BY358" s="291"/>
      <c r="BZ358" s="291"/>
      <c r="CA358" s="291"/>
      <c r="CB358" s="291"/>
      <c r="CC358" s="291"/>
      <c r="CD358" s="291"/>
      <c r="CE358" s="291"/>
      <c r="CF358" s="291"/>
      <c r="CG358" s="291"/>
      <c r="CH358" s="291"/>
      <c r="CI358" s="291"/>
      <c r="CJ358" s="291"/>
      <c r="CK358" s="291"/>
      <c r="CL358" s="291"/>
      <c r="CM358" s="291"/>
      <c r="CN358" s="291"/>
      <c r="CO358" s="291"/>
      <c r="CP358" s="291"/>
      <c r="CQ358" s="291"/>
      <c r="CR358" s="291"/>
      <c r="CS358" s="291"/>
      <c r="CT358" s="291"/>
      <c r="CU358" s="291"/>
      <c r="CV358" s="291"/>
      <c r="CW358" s="291"/>
      <c r="CX358" s="291"/>
      <c r="CY358" s="291"/>
      <c r="CZ358" s="291"/>
      <c r="DA358" s="291"/>
      <c r="DB358" s="291"/>
      <c r="DC358" s="291"/>
      <c r="DD358" s="291"/>
      <c r="DE358" s="291"/>
      <c r="DF358" s="291"/>
      <c r="DG358" s="291"/>
      <c r="DH358" s="291"/>
      <c r="DI358" s="291"/>
      <c r="DJ358" s="291"/>
      <c r="DK358" s="291"/>
      <c r="DL358" s="291"/>
      <c r="DM358" s="291"/>
      <c r="DN358" s="291"/>
      <c r="DO358" s="291"/>
      <c r="DP358" s="291"/>
      <c r="DQ358" s="291"/>
      <c r="DR358" s="291"/>
      <c r="DS358" s="291"/>
      <c r="DT358" s="291"/>
      <c r="DU358" s="291"/>
      <c r="DV358" s="291"/>
      <c r="DW358" s="291"/>
      <c r="DX358" s="291"/>
      <c r="DY358" s="291"/>
      <c r="DZ358" s="291"/>
      <c r="EA358" s="291"/>
      <c r="EB358" s="291"/>
      <c r="EC358" s="291"/>
      <c r="ED358" s="291"/>
      <c r="EE358" s="291"/>
      <c r="EF358" s="291"/>
      <c r="EG358" s="291"/>
      <c r="EH358" s="291"/>
      <c r="EI358" s="291"/>
      <c r="EJ358" s="291"/>
      <c r="EK358" s="291"/>
      <c r="EL358" s="291"/>
      <c r="EM358" s="291"/>
      <c r="EN358" s="291"/>
      <c r="EO358" s="291"/>
      <c r="EP358" s="291"/>
      <c r="EQ358" s="291"/>
      <c r="ER358" s="291"/>
      <c r="ES358" s="291"/>
      <c r="ET358" s="291"/>
      <c r="EU358" s="291"/>
      <c r="EV358" s="291"/>
      <c r="EW358" s="291"/>
      <c r="EX358" s="291"/>
      <c r="EY358" s="291"/>
      <c r="EZ358" s="291"/>
      <c r="FA358" s="291"/>
      <c r="FB358" s="291"/>
      <c r="FC358" s="291"/>
      <c r="FD358" s="291"/>
      <c r="FE358" s="291"/>
      <c r="FF358" s="291"/>
      <c r="FG358" s="291"/>
      <c r="FH358" s="291"/>
      <c r="FI358" s="291"/>
      <c r="FJ358" s="291"/>
      <c r="FK358" s="291"/>
      <c r="FL358" s="291"/>
      <c r="FM358" s="291"/>
      <c r="FN358" s="291"/>
      <c r="FO358" s="291"/>
      <c r="FP358" s="291"/>
      <c r="FQ358" s="291"/>
      <c r="FR358" s="291"/>
      <c r="FS358" s="291"/>
      <c r="FT358" s="291"/>
      <c r="FU358" s="291"/>
      <c r="FV358" s="291"/>
      <c r="FW358" s="291"/>
      <c r="FX358" s="291"/>
      <c r="FY358" s="291"/>
      <c r="FZ358" s="291"/>
      <c r="GA358" s="291"/>
      <c r="GB358" s="291"/>
      <c r="GC358" s="291"/>
      <c r="GD358" s="291"/>
      <c r="GE358" s="291"/>
      <c r="GF358" s="291"/>
      <c r="GG358" s="291"/>
      <c r="GH358" s="291"/>
      <c r="GI358" s="291"/>
      <c r="GJ358" s="291"/>
      <c r="GK358" s="291"/>
      <c r="GL358" s="291"/>
      <c r="GM358" s="291"/>
      <c r="GN358" s="291"/>
      <c r="GO358" s="291"/>
      <c r="GP358" s="291"/>
      <c r="GQ358" s="291"/>
      <c r="GR358" s="291"/>
      <c r="GS358" s="291"/>
      <c r="GT358" s="291"/>
      <c r="GU358" s="291"/>
      <c r="GV358" s="291"/>
      <c r="GW358" s="291"/>
      <c r="GX358" s="291"/>
      <c r="GY358" s="291"/>
      <c r="GZ358" s="291"/>
      <c r="HA358" s="291"/>
      <c r="HB358" s="291"/>
      <c r="HC358" s="291"/>
      <c r="HD358" s="291"/>
      <c r="HE358" s="291"/>
      <c r="HF358" s="291"/>
      <c r="HG358" s="291"/>
      <c r="HH358" s="291"/>
      <c r="HI358" s="291"/>
      <c r="HJ358" s="291"/>
      <c r="HK358" s="291"/>
      <c r="HL358" s="291"/>
      <c r="HM358" s="291"/>
      <c r="HN358" s="291"/>
      <c r="HO358" s="291"/>
      <c r="HP358" s="291"/>
      <c r="HQ358" s="291"/>
    </row>
    <row r="359" ht="12.0" customHeight="1">
      <c r="A359" s="281"/>
      <c r="B359" s="292"/>
      <c r="C359" s="283"/>
      <c r="D359" s="284"/>
      <c r="E359" s="285"/>
      <c r="F359" s="286"/>
      <c r="G359" s="287"/>
      <c r="H359" s="288"/>
      <c r="I359" s="283"/>
      <c r="J359" s="289"/>
      <c r="K359" s="289"/>
      <c r="L359" s="289"/>
      <c r="M359" s="289"/>
      <c r="N359" s="289"/>
      <c r="O359" s="289"/>
      <c r="P359" s="52"/>
      <c r="Q359" s="52"/>
      <c r="R359" s="52"/>
      <c r="S359" s="202"/>
      <c r="T359" s="202"/>
      <c r="U359" s="202"/>
      <c r="V359" s="292"/>
      <c r="W359" s="202"/>
      <c r="X359" s="202"/>
      <c r="Y359" s="202"/>
      <c r="Z359" s="291"/>
      <c r="AA359" s="202"/>
      <c r="AB359" s="202"/>
      <c r="AC359" s="202"/>
      <c r="AD359" s="291"/>
      <c r="AE359" s="202"/>
      <c r="AF359" s="202"/>
      <c r="AG359" s="202"/>
      <c r="AH359" s="291"/>
      <c r="AI359" s="202"/>
      <c r="AJ359" s="202"/>
      <c r="AK359" s="202"/>
      <c r="AL359" s="291"/>
      <c r="AM359" s="202"/>
      <c r="AN359" s="202"/>
      <c r="AO359" s="202"/>
      <c r="AP359" s="291"/>
      <c r="AQ359" s="202"/>
      <c r="AR359" s="202"/>
      <c r="AS359" s="202"/>
      <c r="AT359" s="291"/>
      <c r="AU359" s="202"/>
      <c r="AV359" s="202"/>
      <c r="AW359" s="202"/>
      <c r="AX359" s="291"/>
      <c r="AY359" s="202"/>
      <c r="AZ359" s="202"/>
      <c r="BA359" s="202"/>
      <c r="BB359" s="291"/>
      <c r="BC359" s="202"/>
      <c r="BD359" s="202"/>
      <c r="BE359" s="202"/>
      <c r="BF359" s="291"/>
      <c r="BG359" s="202"/>
      <c r="BH359" s="202"/>
      <c r="BI359" s="202"/>
      <c r="BJ359" s="291"/>
      <c r="BK359" s="291"/>
      <c r="BL359" s="291"/>
      <c r="BM359" s="291"/>
      <c r="BN359" s="291"/>
      <c r="BO359" s="291"/>
      <c r="BP359" s="291"/>
      <c r="BQ359" s="291"/>
      <c r="BR359" s="291"/>
      <c r="BS359" s="291"/>
      <c r="BT359" s="291"/>
      <c r="BU359" s="291"/>
      <c r="BV359" s="291"/>
      <c r="BW359" s="291"/>
      <c r="BX359" s="291"/>
      <c r="BY359" s="291"/>
      <c r="BZ359" s="291"/>
      <c r="CA359" s="291"/>
      <c r="CB359" s="291"/>
      <c r="CC359" s="291"/>
      <c r="CD359" s="291"/>
      <c r="CE359" s="291"/>
      <c r="CF359" s="291"/>
      <c r="CG359" s="291"/>
      <c r="CH359" s="291"/>
      <c r="CI359" s="291"/>
      <c r="CJ359" s="291"/>
      <c r="CK359" s="291"/>
      <c r="CL359" s="291"/>
      <c r="CM359" s="291"/>
      <c r="CN359" s="291"/>
      <c r="CO359" s="291"/>
      <c r="CP359" s="291"/>
      <c r="CQ359" s="291"/>
      <c r="CR359" s="291"/>
      <c r="CS359" s="291"/>
      <c r="CT359" s="291"/>
      <c r="CU359" s="291"/>
      <c r="CV359" s="291"/>
      <c r="CW359" s="291"/>
      <c r="CX359" s="291"/>
      <c r="CY359" s="291"/>
      <c r="CZ359" s="291"/>
      <c r="DA359" s="291"/>
      <c r="DB359" s="291"/>
      <c r="DC359" s="291"/>
      <c r="DD359" s="291"/>
      <c r="DE359" s="291"/>
      <c r="DF359" s="291"/>
      <c r="DG359" s="291"/>
      <c r="DH359" s="291"/>
      <c r="DI359" s="291"/>
      <c r="DJ359" s="291"/>
      <c r="DK359" s="291"/>
      <c r="DL359" s="291"/>
      <c r="DM359" s="291"/>
      <c r="DN359" s="291"/>
      <c r="DO359" s="291"/>
      <c r="DP359" s="291"/>
      <c r="DQ359" s="291"/>
      <c r="DR359" s="291"/>
      <c r="DS359" s="291"/>
      <c r="DT359" s="291"/>
      <c r="DU359" s="291"/>
      <c r="DV359" s="291"/>
      <c r="DW359" s="291"/>
      <c r="DX359" s="291"/>
      <c r="DY359" s="291"/>
      <c r="DZ359" s="291"/>
      <c r="EA359" s="291"/>
      <c r="EB359" s="291"/>
      <c r="EC359" s="291"/>
      <c r="ED359" s="291"/>
      <c r="EE359" s="291"/>
      <c r="EF359" s="291"/>
      <c r="EG359" s="291"/>
      <c r="EH359" s="291"/>
      <c r="EI359" s="291"/>
      <c r="EJ359" s="291"/>
      <c r="EK359" s="291"/>
      <c r="EL359" s="291"/>
      <c r="EM359" s="291"/>
      <c r="EN359" s="291"/>
      <c r="EO359" s="291"/>
      <c r="EP359" s="291"/>
      <c r="EQ359" s="291"/>
      <c r="ER359" s="291"/>
      <c r="ES359" s="291"/>
      <c r="ET359" s="291"/>
      <c r="EU359" s="291"/>
      <c r="EV359" s="291"/>
      <c r="EW359" s="291"/>
      <c r="EX359" s="291"/>
      <c r="EY359" s="291"/>
      <c r="EZ359" s="291"/>
      <c r="FA359" s="291"/>
      <c r="FB359" s="291"/>
      <c r="FC359" s="291"/>
      <c r="FD359" s="291"/>
      <c r="FE359" s="291"/>
      <c r="FF359" s="291"/>
      <c r="FG359" s="291"/>
      <c r="FH359" s="291"/>
      <c r="FI359" s="291"/>
      <c r="FJ359" s="291"/>
      <c r="FK359" s="291"/>
      <c r="FL359" s="291"/>
      <c r="FM359" s="291"/>
      <c r="FN359" s="291"/>
      <c r="FO359" s="291"/>
      <c r="FP359" s="291"/>
      <c r="FQ359" s="291"/>
      <c r="FR359" s="291"/>
      <c r="FS359" s="291"/>
      <c r="FT359" s="291"/>
      <c r="FU359" s="291"/>
      <c r="FV359" s="291"/>
      <c r="FW359" s="291"/>
      <c r="FX359" s="291"/>
      <c r="FY359" s="291"/>
      <c r="FZ359" s="291"/>
      <c r="GA359" s="291"/>
      <c r="GB359" s="291"/>
      <c r="GC359" s="291"/>
      <c r="GD359" s="291"/>
      <c r="GE359" s="291"/>
      <c r="GF359" s="291"/>
      <c r="GG359" s="291"/>
      <c r="GH359" s="291"/>
      <c r="GI359" s="291"/>
      <c r="GJ359" s="291"/>
      <c r="GK359" s="291"/>
      <c r="GL359" s="291"/>
      <c r="GM359" s="291"/>
      <c r="GN359" s="291"/>
      <c r="GO359" s="291"/>
      <c r="GP359" s="291"/>
      <c r="GQ359" s="291"/>
      <c r="GR359" s="291"/>
      <c r="GS359" s="291"/>
      <c r="GT359" s="291"/>
      <c r="GU359" s="291"/>
      <c r="GV359" s="291"/>
      <c r="GW359" s="291"/>
      <c r="GX359" s="291"/>
      <c r="GY359" s="291"/>
      <c r="GZ359" s="291"/>
      <c r="HA359" s="291"/>
      <c r="HB359" s="291"/>
      <c r="HC359" s="291"/>
      <c r="HD359" s="291"/>
      <c r="HE359" s="291"/>
      <c r="HF359" s="291"/>
      <c r="HG359" s="291"/>
      <c r="HH359" s="291"/>
      <c r="HI359" s="291"/>
      <c r="HJ359" s="291"/>
      <c r="HK359" s="291"/>
      <c r="HL359" s="291"/>
      <c r="HM359" s="291"/>
      <c r="HN359" s="291"/>
      <c r="HO359" s="291"/>
      <c r="HP359" s="291"/>
      <c r="HQ359" s="291"/>
    </row>
    <row r="360" ht="12.0" customHeight="1">
      <c r="A360" s="281"/>
      <c r="B360" s="292"/>
      <c r="C360" s="283"/>
      <c r="D360" s="284"/>
      <c r="E360" s="285"/>
      <c r="F360" s="286"/>
      <c r="G360" s="287"/>
      <c r="H360" s="288"/>
      <c r="I360" s="283"/>
      <c r="J360" s="289"/>
      <c r="K360" s="289"/>
      <c r="L360" s="289"/>
      <c r="M360" s="289"/>
      <c r="N360" s="289"/>
      <c r="O360" s="289"/>
      <c r="P360" s="52"/>
      <c r="Q360" s="52"/>
      <c r="R360" s="52"/>
      <c r="S360" s="202"/>
      <c r="T360" s="202"/>
      <c r="U360" s="202"/>
      <c r="V360" s="292"/>
      <c r="W360" s="202"/>
      <c r="X360" s="202"/>
      <c r="Y360" s="202"/>
      <c r="Z360" s="291"/>
      <c r="AA360" s="202"/>
      <c r="AB360" s="202"/>
      <c r="AC360" s="202"/>
      <c r="AD360" s="291"/>
      <c r="AE360" s="202"/>
      <c r="AF360" s="202"/>
      <c r="AG360" s="202"/>
      <c r="AH360" s="291"/>
      <c r="AI360" s="202"/>
      <c r="AJ360" s="202"/>
      <c r="AK360" s="202"/>
      <c r="AL360" s="291"/>
      <c r="AM360" s="202"/>
      <c r="AN360" s="202"/>
      <c r="AO360" s="202"/>
      <c r="AP360" s="291"/>
      <c r="AQ360" s="202"/>
      <c r="AR360" s="202"/>
      <c r="AS360" s="202"/>
      <c r="AT360" s="291"/>
      <c r="AU360" s="202"/>
      <c r="AV360" s="202"/>
      <c r="AW360" s="202"/>
      <c r="AX360" s="291"/>
      <c r="AY360" s="202"/>
      <c r="AZ360" s="202"/>
      <c r="BA360" s="202"/>
      <c r="BB360" s="291"/>
      <c r="BC360" s="202"/>
      <c r="BD360" s="202"/>
      <c r="BE360" s="202"/>
      <c r="BF360" s="291"/>
      <c r="BG360" s="202"/>
      <c r="BH360" s="202"/>
      <c r="BI360" s="202"/>
      <c r="BJ360" s="291"/>
      <c r="BK360" s="291"/>
      <c r="BL360" s="291"/>
      <c r="BM360" s="291"/>
      <c r="BN360" s="291"/>
      <c r="BO360" s="291"/>
      <c r="BP360" s="291"/>
      <c r="BQ360" s="291"/>
      <c r="BR360" s="291"/>
      <c r="BS360" s="291"/>
      <c r="BT360" s="291"/>
      <c r="BU360" s="291"/>
      <c r="BV360" s="291"/>
      <c r="BW360" s="291"/>
      <c r="BX360" s="291"/>
      <c r="BY360" s="291"/>
      <c r="BZ360" s="291"/>
      <c r="CA360" s="291"/>
      <c r="CB360" s="291"/>
      <c r="CC360" s="291"/>
      <c r="CD360" s="291"/>
      <c r="CE360" s="291"/>
      <c r="CF360" s="291"/>
      <c r="CG360" s="291"/>
      <c r="CH360" s="291"/>
      <c r="CI360" s="291"/>
      <c r="CJ360" s="291"/>
      <c r="CK360" s="291"/>
      <c r="CL360" s="291"/>
      <c r="CM360" s="291"/>
      <c r="CN360" s="291"/>
      <c r="CO360" s="291"/>
      <c r="CP360" s="291"/>
      <c r="CQ360" s="291"/>
      <c r="CR360" s="291"/>
      <c r="CS360" s="291"/>
      <c r="CT360" s="291"/>
      <c r="CU360" s="291"/>
      <c r="CV360" s="291"/>
      <c r="CW360" s="291"/>
      <c r="CX360" s="291"/>
      <c r="CY360" s="291"/>
      <c r="CZ360" s="291"/>
      <c r="DA360" s="291"/>
      <c r="DB360" s="291"/>
      <c r="DC360" s="291"/>
      <c r="DD360" s="291"/>
      <c r="DE360" s="291"/>
      <c r="DF360" s="291"/>
      <c r="DG360" s="291"/>
      <c r="DH360" s="291"/>
      <c r="DI360" s="291"/>
      <c r="DJ360" s="291"/>
      <c r="DK360" s="291"/>
      <c r="DL360" s="291"/>
      <c r="DM360" s="291"/>
      <c r="DN360" s="291"/>
      <c r="DO360" s="291"/>
      <c r="DP360" s="291"/>
      <c r="DQ360" s="291"/>
      <c r="DR360" s="291"/>
      <c r="DS360" s="291"/>
      <c r="DT360" s="291"/>
      <c r="DU360" s="291"/>
      <c r="DV360" s="291"/>
      <c r="DW360" s="291"/>
      <c r="DX360" s="291"/>
      <c r="DY360" s="291"/>
      <c r="DZ360" s="291"/>
      <c r="EA360" s="291"/>
      <c r="EB360" s="291"/>
      <c r="EC360" s="291"/>
      <c r="ED360" s="291"/>
      <c r="EE360" s="291"/>
      <c r="EF360" s="291"/>
      <c r="EG360" s="291"/>
      <c r="EH360" s="291"/>
      <c r="EI360" s="291"/>
      <c r="EJ360" s="291"/>
      <c r="EK360" s="291"/>
      <c r="EL360" s="291"/>
      <c r="EM360" s="291"/>
      <c r="EN360" s="291"/>
      <c r="EO360" s="291"/>
      <c r="EP360" s="291"/>
      <c r="EQ360" s="291"/>
      <c r="ER360" s="291"/>
      <c r="ES360" s="291"/>
      <c r="ET360" s="291"/>
      <c r="EU360" s="291"/>
      <c r="EV360" s="291"/>
      <c r="EW360" s="291"/>
      <c r="EX360" s="291"/>
      <c r="EY360" s="291"/>
      <c r="EZ360" s="291"/>
      <c r="FA360" s="291"/>
      <c r="FB360" s="291"/>
      <c r="FC360" s="291"/>
      <c r="FD360" s="291"/>
      <c r="FE360" s="291"/>
      <c r="FF360" s="291"/>
      <c r="FG360" s="291"/>
      <c r="FH360" s="291"/>
      <c r="FI360" s="291"/>
      <c r="FJ360" s="291"/>
      <c r="FK360" s="291"/>
      <c r="FL360" s="291"/>
      <c r="FM360" s="291"/>
      <c r="FN360" s="291"/>
      <c r="FO360" s="291"/>
      <c r="FP360" s="291"/>
      <c r="FQ360" s="291"/>
      <c r="FR360" s="291"/>
      <c r="FS360" s="291"/>
      <c r="FT360" s="291"/>
      <c r="FU360" s="291"/>
      <c r="FV360" s="291"/>
      <c r="FW360" s="291"/>
      <c r="FX360" s="291"/>
      <c r="FY360" s="291"/>
      <c r="FZ360" s="291"/>
      <c r="GA360" s="291"/>
      <c r="GB360" s="291"/>
      <c r="GC360" s="291"/>
      <c r="GD360" s="291"/>
      <c r="GE360" s="291"/>
      <c r="GF360" s="291"/>
      <c r="GG360" s="291"/>
      <c r="GH360" s="291"/>
      <c r="GI360" s="291"/>
      <c r="GJ360" s="291"/>
      <c r="GK360" s="291"/>
      <c r="GL360" s="291"/>
      <c r="GM360" s="291"/>
      <c r="GN360" s="291"/>
      <c r="GO360" s="291"/>
      <c r="GP360" s="291"/>
      <c r="GQ360" s="291"/>
      <c r="GR360" s="291"/>
      <c r="GS360" s="291"/>
      <c r="GT360" s="291"/>
      <c r="GU360" s="291"/>
      <c r="GV360" s="291"/>
      <c r="GW360" s="291"/>
      <c r="GX360" s="291"/>
      <c r="GY360" s="291"/>
      <c r="GZ360" s="291"/>
      <c r="HA360" s="291"/>
      <c r="HB360" s="291"/>
      <c r="HC360" s="291"/>
      <c r="HD360" s="291"/>
      <c r="HE360" s="291"/>
      <c r="HF360" s="291"/>
      <c r="HG360" s="291"/>
      <c r="HH360" s="291"/>
      <c r="HI360" s="291"/>
      <c r="HJ360" s="291"/>
      <c r="HK360" s="291"/>
      <c r="HL360" s="291"/>
      <c r="HM360" s="291"/>
      <c r="HN360" s="291"/>
      <c r="HO360" s="291"/>
      <c r="HP360" s="291"/>
      <c r="HQ360" s="291"/>
    </row>
    <row r="361" ht="12.0" customHeight="1">
      <c r="A361" s="281"/>
      <c r="B361" s="292"/>
      <c r="C361" s="283"/>
      <c r="D361" s="284"/>
      <c r="E361" s="285"/>
      <c r="F361" s="286"/>
      <c r="G361" s="287"/>
      <c r="H361" s="288"/>
      <c r="I361" s="283"/>
      <c r="J361" s="289"/>
      <c r="K361" s="289"/>
      <c r="L361" s="289"/>
      <c r="M361" s="289"/>
      <c r="N361" s="289"/>
      <c r="O361" s="289"/>
      <c r="P361" s="52"/>
      <c r="Q361" s="52"/>
      <c r="R361" s="52"/>
      <c r="S361" s="202"/>
      <c r="T361" s="202"/>
      <c r="U361" s="202"/>
      <c r="V361" s="292"/>
      <c r="W361" s="202"/>
      <c r="X361" s="202"/>
      <c r="Y361" s="202"/>
      <c r="Z361" s="291"/>
      <c r="AA361" s="202"/>
      <c r="AB361" s="202"/>
      <c r="AC361" s="202"/>
      <c r="AD361" s="291"/>
      <c r="AE361" s="202"/>
      <c r="AF361" s="202"/>
      <c r="AG361" s="202"/>
      <c r="AH361" s="291"/>
      <c r="AI361" s="202"/>
      <c r="AJ361" s="202"/>
      <c r="AK361" s="202"/>
      <c r="AL361" s="291"/>
      <c r="AM361" s="202"/>
      <c r="AN361" s="202"/>
      <c r="AO361" s="202"/>
      <c r="AP361" s="291"/>
      <c r="AQ361" s="202"/>
      <c r="AR361" s="202"/>
      <c r="AS361" s="202"/>
      <c r="AT361" s="291"/>
      <c r="AU361" s="202"/>
      <c r="AV361" s="202"/>
      <c r="AW361" s="202"/>
      <c r="AX361" s="291"/>
      <c r="AY361" s="202"/>
      <c r="AZ361" s="202"/>
      <c r="BA361" s="202"/>
      <c r="BB361" s="291"/>
      <c r="BC361" s="202"/>
      <c r="BD361" s="202"/>
      <c r="BE361" s="202"/>
      <c r="BF361" s="291"/>
      <c r="BG361" s="202"/>
      <c r="BH361" s="202"/>
      <c r="BI361" s="202"/>
      <c r="BJ361" s="291"/>
      <c r="BK361" s="291"/>
      <c r="BL361" s="291"/>
      <c r="BM361" s="291"/>
      <c r="BN361" s="291"/>
      <c r="BO361" s="291"/>
      <c r="BP361" s="291"/>
      <c r="BQ361" s="291"/>
      <c r="BR361" s="291"/>
      <c r="BS361" s="291"/>
      <c r="BT361" s="291"/>
      <c r="BU361" s="291"/>
      <c r="BV361" s="291"/>
      <c r="BW361" s="291"/>
      <c r="BX361" s="291"/>
      <c r="BY361" s="291"/>
      <c r="BZ361" s="291"/>
      <c r="CA361" s="291"/>
      <c r="CB361" s="291"/>
      <c r="CC361" s="291"/>
      <c r="CD361" s="291"/>
      <c r="CE361" s="291"/>
      <c r="CF361" s="291"/>
      <c r="CG361" s="291"/>
      <c r="CH361" s="291"/>
      <c r="CI361" s="291"/>
      <c r="CJ361" s="291"/>
      <c r="CK361" s="291"/>
      <c r="CL361" s="291"/>
      <c r="CM361" s="291"/>
      <c r="CN361" s="291"/>
      <c r="CO361" s="291"/>
      <c r="CP361" s="291"/>
      <c r="CQ361" s="291"/>
      <c r="CR361" s="291"/>
      <c r="CS361" s="291"/>
      <c r="CT361" s="291"/>
      <c r="CU361" s="291"/>
      <c r="CV361" s="291"/>
      <c r="CW361" s="291"/>
      <c r="CX361" s="291"/>
      <c r="CY361" s="291"/>
      <c r="CZ361" s="291"/>
      <c r="DA361" s="291"/>
      <c r="DB361" s="291"/>
      <c r="DC361" s="291"/>
      <c r="DD361" s="291"/>
      <c r="DE361" s="291"/>
      <c r="DF361" s="291"/>
      <c r="DG361" s="291"/>
      <c r="DH361" s="291"/>
      <c r="DI361" s="291"/>
      <c r="DJ361" s="291"/>
      <c r="DK361" s="291"/>
      <c r="DL361" s="291"/>
      <c r="DM361" s="291"/>
      <c r="DN361" s="291"/>
      <c r="DO361" s="291"/>
      <c r="DP361" s="291"/>
      <c r="DQ361" s="291"/>
      <c r="DR361" s="291"/>
      <c r="DS361" s="291"/>
      <c r="DT361" s="291"/>
      <c r="DU361" s="291"/>
      <c r="DV361" s="291"/>
      <c r="DW361" s="291"/>
      <c r="DX361" s="291"/>
      <c r="DY361" s="291"/>
      <c r="DZ361" s="291"/>
      <c r="EA361" s="291"/>
      <c r="EB361" s="291"/>
      <c r="EC361" s="291"/>
      <c r="ED361" s="291"/>
      <c r="EE361" s="291"/>
      <c r="EF361" s="291"/>
      <c r="EG361" s="291"/>
      <c r="EH361" s="291"/>
      <c r="EI361" s="291"/>
      <c r="EJ361" s="291"/>
      <c r="EK361" s="291"/>
      <c r="EL361" s="291"/>
      <c r="EM361" s="291"/>
      <c r="EN361" s="291"/>
      <c r="EO361" s="291"/>
      <c r="EP361" s="291"/>
      <c r="EQ361" s="291"/>
      <c r="ER361" s="291"/>
      <c r="ES361" s="291"/>
      <c r="ET361" s="291"/>
      <c r="EU361" s="291"/>
      <c r="EV361" s="291"/>
      <c r="EW361" s="291"/>
      <c r="EX361" s="291"/>
      <c r="EY361" s="291"/>
      <c r="EZ361" s="291"/>
      <c r="FA361" s="291"/>
      <c r="FB361" s="291"/>
      <c r="FC361" s="291"/>
      <c r="FD361" s="291"/>
      <c r="FE361" s="291"/>
      <c r="FF361" s="291"/>
      <c r="FG361" s="291"/>
      <c r="FH361" s="291"/>
      <c r="FI361" s="291"/>
      <c r="FJ361" s="291"/>
      <c r="FK361" s="291"/>
      <c r="FL361" s="291"/>
      <c r="FM361" s="291"/>
      <c r="FN361" s="291"/>
      <c r="FO361" s="291"/>
      <c r="FP361" s="291"/>
      <c r="FQ361" s="291"/>
      <c r="FR361" s="291"/>
      <c r="FS361" s="291"/>
      <c r="FT361" s="291"/>
      <c r="FU361" s="291"/>
      <c r="FV361" s="291"/>
      <c r="FW361" s="291"/>
      <c r="FX361" s="291"/>
      <c r="FY361" s="291"/>
      <c r="FZ361" s="291"/>
      <c r="GA361" s="291"/>
      <c r="GB361" s="291"/>
      <c r="GC361" s="291"/>
      <c r="GD361" s="291"/>
      <c r="GE361" s="291"/>
      <c r="GF361" s="291"/>
      <c r="GG361" s="291"/>
      <c r="GH361" s="291"/>
      <c r="GI361" s="291"/>
      <c r="GJ361" s="291"/>
      <c r="GK361" s="291"/>
      <c r="GL361" s="291"/>
      <c r="GM361" s="291"/>
      <c r="GN361" s="291"/>
      <c r="GO361" s="291"/>
      <c r="GP361" s="291"/>
      <c r="GQ361" s="291"/>
      <c r="GR361" s="291"/>
      <c r="GS361" s="291"/>
      <c r="GT361" s="291"/>
      <c r="GU361" s="291"/>
      <c r="GV361" s="291"/>
      <c r="GW361" s="291"/>
      <c r="GX361" s="291"/>
      <c r="GY361" s="291"/>
      <c r="GZ361" s="291"/>
      <c r="HA361" s="291"/>
      <c r="HB361" s="291"/>
      <c r="HC361" s="291"/>
      <c r="HD361" s="291"/>
      <c r="HE361" s="291"/>
      <c r="HF361" s="291"/>
      <c r="HG361" s="291"/>
      <c r="HH361" s="291"/>
      <c r="HI361" s="291"/>
      <c r="HJ361" s="291"/>
      <c r="HK361" s="291"/>
      <c r="HL361" s="291"/>
      <c r="HM361" s="291"/>
      <c r="HN361" s="291"/>
      <c r="HO361" s="291"/>
      <c r="HP361" s="291"/>
      <c r="HQ361" s="291"/>
    </row>
    <row r="362" ht="12.0" customHeight="1">
      <c r="A362" s="281"/>
      <c r="B362" s="292"/>
      <c r="C362" s="283"/>
      <c r="D362" s="284"/>
      <c r="E362" s="285"/>
      <c r="F362" s="286"/>
      <c r="G362" s="287"/>
      <c r="H362" s="288"/>
      <c r="I362" s="283"/>
      <c r="J362" s="289"/>
      <c r="K362" s="289"/>
      <c r="L362" s="289"/>
      <c r="M362" s="289"/>
      <c r="N362" s="289"/>
      <c r="O362" s="289"/>
      <c r="P362" s="52"/>
      <c r="Q362" s="52"/>
      <c r="R362" s="52"/>
      <c r="S362" s="202"/>
      <c r="T362" s="202"/>
      <c r="U362" s="202"/>
      <c r="V362" s="292"/>
      <c r="W362" s="202"/>
      <c r="X362" s="202"/>
      <c r="Y362" s="202"/>
      <c r="Z362" s="291"/>
      <c r="AA362" s="202"/>
      <c r="AB362" s="202"/>
      <c r="AC362" s="202"/>
      <c r="AD362" s="291"/>
      <c r="AE362" s="202"/>
      <c r="AF362" s="202"/>
      <c r="AG362" s="202"/>
      <c r="AH362" s="291"/>
      <c r="AI362" s="202"/>
      <c r="AJ362" s="202"/>
      <c r="AK362" s="202"/>
      <c r="AL362" s="291"/>
      <c r="AM362" s="202"/>
      <c r="AN362" s="202"/>
      <c r="AO362" s="202"/>
      <c r="AP362" s="291"/>
      <c r="AQ362" s="202"/>
      <c r="AR362" s="202"/>
      <c r="AS362" s="202"/>
      <c r="AT362" s="291"/>
      <c r="AU362" s="202"/>
      <c r="AV362" s="202"/>
      <c r="AW362" s="202"/>
      <c r="AX362" s="291"/>
      <c r="AY362" s="202"/>
      <c r="AZ362" s="202"/>
      <c r="BA362" s="202"/>
      <c r="BB362" s="291"/>
      <c r="BC362" s="202"/>
      <c r="BD362" s="202"/>
      <c r="BE362" s="202"/>
      <c r="BF362" s="291"/>
      <c r="BG362" s="202"/>
      <c r="BH362" s="202"/>
      <c r="BI362" s="202"/>
      <c r="BJ362" s="291"/>
      <c r="BK362" s="291"/>
      <c r="BL362" s="291"/>
      <c r="BM362" s="291"/>
      <c r="BN362" s="291"/>
      <c r="BO362" s="291"/>
      <c r="BP362" s="291"/>
      <c r="BQ362" s="291"/>
      <c r="BR362" s="291"/>
      <c r="BS362" s="291"/>
      <c r="BT362" s="291"/>
      <c r="BU362" s="291"/>
      <c r="BV362" s="291"/>
      <c r="BW362" s="291"/>
      <c r="BX362" s="291"/>
      <c r="BY362" s="291"/>
      <c r="BZ362" s="291"/>
      <c r="CA362" s="291"/>
      <c r="CB362" s="291"/>
      <c r="CC362" s="291"/>
      <c r="CD362" s="291"/>
      <c r="CE362" s="291"/>
      <c r="CF362" s="291"/>
      <c r="CG362" s="291"/>
      <c r="CH362" s="291"/>
      <c r="CI362" s="291"/>
      <c r="CJ362" s="291"/>
      <c r="CK362" s="291"/>
      <c r="CL362" s="291"/>
      <c r="CM362" s="291"/>
      <c r="CN362" s="291"/>
      <c r="CO362" s="291"/>
      <c r="CP362" s="291"/>
      <c r="CQ362" s="291"/>
      <c r="CR362" s="291"/>
      <c r="CS362" s="291"/>
      <c r="CT362" s="291"/>
      <c r="CU362" s="291"/>
      <c r="CV362" s="291"/>
      <c r="CW362" s="291"/>
      <c r="CX362" s="291"/>
      <c r="CY362" s="291"/>
      <c r="CZ362" s="291"/>
      <c r="DA362" s="291"/>
      <c r="DB362" s="291"/>
      <c r="DC362" s="291"/>
      <c r="DD362" s="291"/>
      <c r="DE362" s="291"/>
      <c r="DF362" s="291"/>
      <c r="DG362" s="291"/>
      <c r="DH362" s="291"/>
      <c r="DI362" s="291"/>
      <c r="DJ362" s="291"/>
      <c r="DK362" s="291"/>
      <c r="DL362" s="291"/>
      <c r="DM362" s="291"/>
      <c r="DN362" s="291"/>
      <c r="DO362" s="291"/>
      <c r="DP362" s="291"/>
      <c r="DQ362" s="291"/>
      <c r="DR362" s="291"/>
      <c r="DS362" s="291"/>
      <c r="DT362" s="291"/>
      <c r="DU362" s="291"/>
      <c r="DV362" s="291"/>
      <c r="DW362" s="291"/>
      <c r="DX362" s="291"/>
      <c r="DY362" s="291"/>
      <c r="DZ362" s="291"/>
      <c r="EA362" s="291"/>
      <c r="EB362" s="291"/>
      <c r="EC362" s="291"/>
      <c r="ED362" s="291"/>
      <c r="EE362" s="291"/>
      <c r="EF362" s="291"/>
      <c r="EG362" s="291"/>
      <c r="EH362" s="291"/>
      <c r="EI362" s="291"/>
      <c r="EJ362" s="291"/>
      <c r="EK362" s="291"/>
      <c r="EL362" s="291"/>
      <c r="EM362" s="291"/>
      <c r="EN362" s="291"/>
      <c r="EO362" s="291"/>
      <c r="EP362" s="291"/>
      <c r="EQ362" s="291"/>
      <c r="ER362" s="291"/>
      <c r="ES362" s="291"/>
      <c r="ET362" s="291"/>
      <c r="EU362" s="291"/>
      <c r="EV362" s="291"/>
      <c r="EW362" s="291"/>
      <c r="EX362" s="291"/>
      <c r="EY362" s="291"/>
      <c r="EZ362" s="291"/>
      <c r="FA362" s="291"/>
      <c r="FB362" s="291"/>
      <c r="FC362" s="291"/>
      <c r="FD362" s="291"/>
      <c r="FE362" s="291"/>
      <c r="FF362" s="291"/>
      <c r="FG362" s="291"/>
      <c r="FH362" s="291"/>
      <c r="FI362" s="291"/>
      <c r="FJ362" s="291"/>
      <c r="FK362" s="291"/>
      <c r="FL362" s="291"/>
      <c r="FM362" s="291"/>
      <c r="FN362" s="291"/>
      <c r="FO362" s="291"/>
      <c r="FP362" s="291"/>
      <c r="FQ362" s="291"/>
      <c r="FR362" s="291"/>
      <c r="FS362" s="291"/>
      <c r="FT362" s="291"/>
      <c r="FU362" s="291"/>
      <c r="FV362" s="291"/>
      <c r="FW362" s="291"/>
      <c r="FX362" s="291"/>
      <c r="FY362" s="291"/>
      <c r="FZ362" s="291"/>
      <c r="GA362" s="291"/>
      <c r="GB362" s="291"/>
      <c r="GC362" s="291"/>
      <c r="GD362" s="291"/>
      <c r="GE362" s="291"/>
      <c r="GF362" s="291"/>
      <c r="GG362" s="291"/>
      <c r="GH362" s="291"/>
      <c r="GI362" s="291"/>
      <c r="GJ362" s="291"/>
      <c r="GK362" s="291"/>
      <c r="GL362" s="291"/>
      <c r="GM362" s="291"/>
      <c r="GN362" s="291"/>
      <c r="GO362" s="291"/>
      <c r="GP362" s="291"/>
      <c r="GQ362" s="291"/>
      <c r="GR362" s="291"/>
      <c r="GS362" s="291"/>
      <c r="GT362" s="291"/>
      <c r="GU362" s="291"/>
      <c r="GV362" s="291"/>
      <c r="GW362" s="291"/>
      <c r="GX362" s="291"/>
      <c r="GY362" s="291"/>
      <c r="GZ362" s="291"/>
      <c r="HA362" s="291"/>
      <c r="HB362" s="291"/>
      <c r="HC362" s="291"/>
      <c r="HD362" s="291"/>
      <c r="HE362" s="291"/>
      <c r="HF362" s="291"/>
      <c r="HG362" s="291"/>
      <c r="HH362" s="291"/>
      <c r="HI362" s="291"/>
      <c r="HJ362" s="291"/>
      <c r="HK362" s="291"/>
      <c r="HL362" s="291"/>
      <c r="HM362" s="291"/>
      <c r="HN362" s="291"/>
      <c r="HO362" s="291"/>
      <c r="HP362" s="291"/>
      <c r="HQ362" s="291"/>
    </row>
    <row r="363" ht="12.0" customHeight="1">
      <c r="A363" s="281"/>
      <c r="B363" s="292"/>
      <c r="C363" s="283"/>
      <c r="D363" s="284"/>
      <c r="E363" s="285"/>
      <c r="F363" s="286"/>
      <c r="G363" s="287"/>
      <c r="H363" s="288"/>
      <c r="I363" s="283"/>
      <c r="J363" s="289"/>
      <c r="K363" s="289"/>
      <c r="L363" s="289"/>
      <c r="M363" s="289"/>
      <c r="N363" s="289"/>
      <c r="O363" s="289"/>
      <c r="P363" s="52"/>
      <c r="Q363" s="52"/>
      <c r="R363" s="52"/>
      <c r="S363" s="202"/>
      <c r="T363" s="202"/>
      <c r="U363" s="202"/>
      <c r="V363" s="292"/>
      <c r="W363" s="202"/>
      <c r="X363" s="202"/>
      <c r="Y363" s="202"/>
      <c r="Z363" s="291"/>
      <c r="AA363" s="202"/>
      <c r="AB363" s="202"/>
      <c r="AC363" s="202"/>
      <c r="AD363" s="291"/>
      <c r="AE363" s="202"/>
      <c r="AF363" s="202"/>
      <c r="AG363" s="202"/>
      <c r="AH363" s="291"/>
      <c r="AI363" s="202"/>
      <c r="AJ363" s="202"/>
      <c r="AK363" s="202"/>
      <c r="AL363" s="291"/>
      <c r="AM363" s="202"/>
      <c r="AN363" s="202"/>
      <c r="AO363" s="202"/>
      <c r="AP363" s="291"/>
      <c r="AQ363" s="202"/>
      <c r="AR363" s="202"/>
      <c r="AS363" s="202"/>
      <c r="AT363" s="291"/>
      <c r="AU363" s="202"/>
      <c r="AV363" s="202"/>
      <c r="AW363" s="202"/>
      <c r="AX363" s="291"/>
      <c r="AY363" s="202"/>
      <c r="AZ363" s="202"/>
      <c r="BA363" s="202"/>
      <c r="BB363" s="291"/>
      <c r="BC363" s="202"/>
      <c r="BD363" s="202"/>
      <c r="BE363" s="202"/>
      <c r="BF363" s="291"/>
      <c r="BG363" s="202"/>
      <c r="BH363" s="202"/>
      <c r="BI363" s="202"/>
      <c r="BJ363" s="291"/>
      <c r="BK363" s="291"/>
      <c r="BL363" s="291"/>
      <c r="BM363" s="291"/>
      <c r="BN363" s="291"/>
      <c r="BO363" s="291"/>
      <c r="BP363" s="291"/>
      <c r="BQ363" s="291"/>
      <c r="BR363" s="291"/>
      <c r="BS363" s="291"/>
      <c r="BT363" s="291"/>
      <c r="BU363" s="291"/>
      <c r="BV363" s="291"/>
      <c r="BW363" s="291"/>
      <c r="BX363" s="291"/>
      <c r="BY363" s="291"/>
      <c r="BZ363" s="291"/>
      <c r="CA363" s="291"/>
      <c r="CB363" s="291"/>
      <c r="CC363" s="291"/>
      <c r="CD363" s="291"/>
      <c r="CE363" s="291"/>
      <c r="CF363" s="291"/>
      <c r="CG363" s="291"/>
      <c r="CH363" s="291"/>
      <c r="CI363" s="291"/>
      <c r="CJ363" s="291"/>
      <c r="CK363" s="291"/>
      <c r="CL363" s="291"/>
      <c r="CM363" s="291"/>
      <c r="CN363" s="291"/>
      <c r="CO363" s="291"/>
      <c r="CP363" s="291"/>
      <c r="CQ363" s="291"/>
      <c r="CR363" s="291"/>
      <c r="CS363" s="291"/>
      <c r="CT363" s="291"/>
      <c r="CU363" s="291"/>
      <c r="CV363" s="291"/>
      <c r="CW363" s="291"/>
      <c r="CX363" s="291"/>
      <c r="CY363" s="291"/>
      <c r="CZ363" s="291"/>
      <c r="DA363" s="291"/>
      <c r="DB363" s="291"/>
      <c r="DC363" s="291"/>
      <c r="DD363" s="291"/>
      <c r="DE363" s="291"/>
      <c r="DF363" s="291"/>
      <c r="DG363" s="291"/>
      <c r="DH363" s="291"/>
      <c r="DI363" s="291"/>
      <c r="DJ363" s="291"/>
      <c r="DK363" s="291"/>
      <c r="DL363" s="291"/>
      <c r="DM363" s="291"/>
      <c r="DN363" s="291"/>
      <c r="DO363" s="291"/>
      <c r="DP363" s="291"/>
      <c r="DQ363" s="291"/>
      <c r="DR363" s="291"/>
      <c r="DS363" s="291"/>
      <c r="DT363" s="291"/>
      <c r="DU363" s="291"/>
      <c r="DV363" s="291"/>
      <c r="DW363" s="291"/>
      <c r="DX363" s="291"/>
      <c r="DY363" s="291"/>
      <c r="DZ363" s="291"/>
      <c r="EA363" s="291"/>
      <c r="EB363" s="291"/>
      <c r="EC363" s="291"/>
      <c r="ED363" s="291"/>
      <c r="EE363" s="291"/>
      <c r="EF363" s="291"/>
      <c r="EG363" s="291"/>
      <c r="EH363" s="291"/>
      <c r="EI363" s="291"/>
      <c r="EJ363" s="291"/>
      <c r="EK363" s="291"/>
      <c r="EL363" s="291"/>
      <c r="EM363" s="291"/>
      <c r="EN363" s="291"/>
      <c r="EO363" s="291"/>
      <c r="EP363" s="291"/>
      <c r="EQ363" s="291"/>
      <c r="ER363" s="291"/>
      <c r="ES363" s="291"/>
      <c r="ET363" s="291"/>
      <c r="EU363" s="291"/>
      <c r="EV363" s="291"/>
      <c r="EW363" s="291"/>
      <c r="EX363" s="291"/>
      <c r="EY363" s="291"/>
      <c r="EZ363" s="291"/>
      <c r="FA363" s="291"/>
      <c r="FB363" s="291"/>
      <c r="FC363" s="291"/>
      <c r="FD363" s="291"/>
      <c r="FE363" s="291"/>
      <c r="FF363" s="291"/>
      <c r="FG363" s="291"/>
      <c r="FH363" s="291"/>
      <c r="FI363" s="291"/>
      <c r="FJ363" s="291"/>
      <c r="FK363" s="291"/>
      <c r="FL363" s="291"/>
      <c r="FM363" s="291"/>
      <c r="FN363" s="291"/>
      <c r="FO363" s="291"/>
      <c r="FP363" s="291"/>
      <c r="FQ363" s="291"/>
      <c r="FR363" s="291"/>
      <c r="FS363" s="291"/>
      <c r="FT363" s="291"/>
      <c r="FU363" s="291"/>
      <c r="FV363" s="291"/>
      <c r="FW363" s="291"/>
      <c r="FX363" s="291"/>
      <c r="FY363" s="291"/>
      <c r="FZ363" s="291"/>
      <c r="GA363" s="291"/>
      <c r="GB363" s="291"/>
      <c r="GC363" s="291"/>
      <c r="GD363" s="291"/>
      <c r="GE363" s="291"/>
      <c r="GF363" s="291"/>
      <c r="GG363" s="291"/>
      <c r="GH363" s="291"/>
      <c r="GI363" s="291"/>
      <c r="GJ363" s="291"/>
      <c r="GK363" s="291"/>
      <c r="GL363" s="291"/>
      <c r="GM363" s="291"/>
      <c r="GN363" s="291"/>
      <c r="GO363" s="291"/>
      <c r="GP363" s="291"/>
      <c r="GQ363" s="291"/>
      <c r="GR363" s="291"/>
      <c r="GS363" s="291"/>
      <c r="GT363" s="291"/>
      <c r="GU363" s="291"/>
      <c r="GV363" s="291"/>
      <c r="GW363" s="291"/>
      <c r="GX363" s="291"/>
      <c r="GY363" s="291"/>
      <c r="GZ363" s="291"/>
      <c r="HA363" s="291"/>
      <c r="HB363" s="291"/>
      <c r="HC363" s="291"/>
      <c r="HD363" s="291"/>
      <c r="HE363" s="291"/>
      <c r="HF363" s="291"/>
      <c r="HG363" s="291"/>
      <c r="HH363" s="291"/>
      <c r="HI363" s="291"/>
      <c r="HJ363" s="291"/>
      <c r="HK363" s="291"/>
      <c r="HL363" s="291"/>
      <c r="HM363" s="291"/>
      <c r="HN363" s="291"/>
      <c r="HO363" s="291"/>
      <c r="HP363" s="291"/>
      <c r="HQ363" s="291"/>
    </row>
    <row r="364" ht="12.0" customHeight="1">
      <c r="A364" s="281"/>
      <c r="B364" s="292"/>
      <c r="C364" s="283"/>
      <c r="D364" s="284"/>
      <c r="E364" s="285"/>
      <c r="F364" s="286"/>
      <c r="G364" s="287"/>
      <c r="H364" s="288"/>
      <c r="I364" s="283"/>
      <c r="J364" s="289"/>
      <c r="K364" s="289"/>
      <c r="L364" s="289"/>
      <c r="M364" s="289"/>
      <c r="N364" s="289"/>
      <c r="O364" s="289"/>
      <c r="P364" s="52"/>
      <c r="Q364" s="52"/>
      <c r="R364" s="52"/>
      <c r="S364" s="202"/>
      <c r="T364" s="202"/>
      <c r="U364" s="202"/>
      <c r="V364" s="292"/>
      <c r="W364" s="202"/>
      <c r="X364" s="202"/>
      <c r="Y364" s="202"/>
      <c r="Z364" s="291"/>
      <c r="AA364" s="202"/>
      <c r="AB364" s="202"/>
      <c r="AC364" s="202"/>
      <c r="AD364" s="291"/>
      <c r="AE364" s="202"/>
      <c r="AF364" s="202"/>
      <c r="AG364" s="202"/>
      <c r="AH364" s="291"/>
      <c r="AI364" s="202"/>
      <c r="AJ364" s="202"/>
      <c r="AK364" s="202"/>
      <c r="AL364" s="291"/>
      <c r="AM364" s="202"/>
      <c r="AN364" s="202"/>
      <c r="AO364" s="202"/>
      <c r="AP364" s="291"/>
      <c r="AQ364" s="202"/>
      <c r="AR364" s="202"/>
      <c r="AS364" s="202"/>
      <c r="AT364" s="291"/>
      <c r="AU364" s="202"/>
      <c r="AV364" s="202"/>
      <c r="AW364" s="202"/>
      <c r="AX364" s="291"/>
      <c r="AY364" s="202"/>
      <c r="AZ364" s="202"/>
      <c r="BA364" s="202"/>
      <c r="BB364" s="291"/>
      <c r="BC364" s="202"/>
      <c r="BD364" s="202"/>
      <c r="BE364" s="202"/>
      <c r="BF364" s="291"/>
      <c r="BG364" s="202"/>
      <c r="BH364" s="202"/>
      <c r="BI364" s="202"/>
      <c r="BJ364" s="291"/>
      <c r="BK364" s="291"/>
      <c r="BL364" s="291"/>
      <c r="BM364" s="291"/>
      <c r="BN364" s="291"/>
      <c r="BO364" s="291"/>
      <c r="BP364" s="291"/>
      <c r="BQ364" s="291"/>
      <c r="BR364" s="291"/>
      <c r="BS364" s="291"/>
      <c r="BT364" s="291"/>
      <c r="BU364" s="291"/>
      <c r="BV364" s="291"/>
      <c r="BW364" s="291"/>
      <c r="BX364" s="291"/>
      <c r="BY364" s="291"/>
      <c r="BZ364" s="291"/>
      <c r="CA364" s="291"/>
      <c r="CB364" s="291"/>
      <c r="CC364" s="291"/>
      <c r="CD364" s="291"/>
      <c r="CE364" s="291"/>
      <c r="CF364" s="291"/>
      <c r="CG364" s="291"/>
      <c r="CH364" s="291"/>
      <c r="CI364" s="291"/>
      <c r="CJ364" s="291"/>
      <c r="CK364" s="291"/>
      <c r="CL364" s="291"/>
      <c r="CM364" s="291"/>
      <c r="CN364" s="291"/>
      <c r="CO364" s="291"/>
      <c r="CP364" s="291"/>
      <c r="CQ364" s="291"/>
      <c r="CR364" s="291"/>
      <c r="CS364" s="291"/>
      <c r="CT364" s="291"/>
      <c r="CU364" s="291"/>
      <c r="CV364" s="291"/>
      <c r="CW364" s="291"/>
      <c r="CX364" s="291"/>
      <c r="CY364" s="291"/>
      <c r="CZ364" s="291"/>
      <c r="DA364" s="291"/>
      <c r="DB364" s="291"/>
      <c r="DC364" s="291"/>
      <c r="DD364" s="291"/>
      <c r="DE364" s="291"/>
      <c r="DF364" s="291"/>
      <c r="DG364" s="291"/>
      <c r="DH364" s="291"/>
      <c r="DI364" s="291"/>
      <c r="DJ364" s="291"/>
      <c r="DK364" s="291"/>
      <c r="DL364" s="291"/>
      <c r="DM364" s="291"/>
      <c r="DN364" s="291"/>
      <c r="DO364" s="291"/>
      <c r="DP364" s="291"/>
      <c r="DQ364" s="291"/>
      <c r="DR364" s="291"/>
      <c r="DS364" s="291"/>
      <c r="DT364" s="291"/>
      <c r="DU364" s="291"/>
      <c r="DV364" s="291"/>
      <c r="DW364" s="291"/>
      <c r="DX364" s="291"/>
      <c r="DY364" s="291"/>
      <c r="DZ364" s="291"/>
      <c r="EA364" s="291"/>
      <c r="EB364" s="291"/>
      <c r="EC364" s="291"/>
      <c r="ED364" s="291"/>
      <c r="EE364" s="291"/>
      <c r="EF364" s="291"/>
      <c r="EG364" s="291"/>
      <c r="EH364" s="291"/>
      <c r="EI364" s="291"/>
      <c r="EJ364" s="291"/>
      <c r="EK364" s="291"/>
      <c r="EL364" s="291"/>
      <c r="EM364" s="291"/>
      <c r="EN364" s="291"/>
      <c r="EO364" s="291"/>
      <c r="EP364" s="291"/>
      <c r="EQ364" s="291"/>
      <c r="ER364" s="291"/>
      <c r="ES364" s="291"/>
      <c r="ET364" s="291"/>
      <c r="EU364" s="291"/>
      <c r="EV364" s="291"/>
      <c r="EW364" s="291"/>
      <c r="EX364" s="291"/>
      <c r="EY364" s="291"/>
      <c r="EZ364" s="291"/>
      <c r="FA364" s="291"/>
      <c r="FB364" s="291"/>
      <c r="FC364" s="291"/>
      <c r="FD364" s="291"/>
      <c r="FE364" s="291"/>
      <c r="FF364" s="291"/>
      <c r="FG364" s="291"/>
      <c r="FH364" s="291"/>
      <c r="FI364" s="291"/>
      <c r="FJ364" s="291"/>
      <c r="FK364" s="291"/>
      <c r="FL364" s="291"/>
      <c r="FM364" s="291"/>
      <c r="FN364" s="291"/>
      <c r="FO364" s="291"/>
      <c r="FP364" s="291"/>
      <c r="FQ364" s="291"/>
      <c r="FR364" s="291"/>
      <c r="FS364" s="291"/>
      <c r="FT364" s="291"/>
      <c r="FU364" s="291"/>
      <c r="FV364" s="291"/>
      <c r="FW364" s="291"/>
      <c r="FX364" s="291"/>
      <c r="FY364" s="291"/>
      <c r="FZ364" s="291"/>
      <c r="GA364" s="291"/>
      <c r="GB364" s="291"/>
      <c r="GC364" s="291"/>
      <c r="GD364" s="291"/>
      <c r="GE364" s="291"/>
      <c r="GF364" s="291"/>
      <c r="GG364" s="291"/>
      <c r="GH364" s="291"/>
      <c r="GI364" s="291"/>
      <c r="GJ364" s="291"/>
      <c r="GK364" s="291"/>
      <c r="GL364" s="291"/>
      <c r="GM364" s="291"/>
      <c r="GN364" s="291"/>
      <c r="GO364" s="291"/>
      <c r="GP364" s="291"/>
      <c r="GQ364" s="291"/>
      <c r="GR364" s="291"/>
      <c r="GS364" s="291"/>
      <c r="GT364" s="291"/>
      <c r="GU364" s="291"/>
      <c r="GV364" s="291"/>
      <c r="GW364" s="291"/>
      <c r="GX364" s="291"/>
      <c r="GY364" s="291"/>
      <c r="GZ364" s="291"/>
      <c r="HA364" s="291"/>
      <c r="HB364" s="291"/>
      <c r="HC364" s="291"/>
      <c r="HD364" s="291"/>
      <c r="HE364" s="291"/>
      <c r="HF364" s="291"/>
      <c r="HG364" s="291"/>
      <c r="HH364" s="291"/>
      <c r="HI364" s="291"/>
      <c r="HJ364" s="291"/>
      <c r="HK364" s="291"/>
      <c r="HL364" s="291"/>
      <c r="HM364" s="291"/>
      <c r="HN364" s="291"/>
      <c r="HO364" s="291"/>
      <c r="HP364" s="291"/>
      <c r="HQ364" s="291"/>
    </row>
    <row r="365" ht="12.0" customHeight="1">
      <c r="A365" s="281"/>
      <c r="B365" s="292"/>
      <c r="C365" s="283"/>
      <c r="D365" s="284"/>
      <c r="E365" s="285"/>
      <c r="F365" s="286"/>
      <c r="G365" s="287"/>
      <c r="H365" s="288"/>
      <c r="I365" s="283"/>
      <c r="J365" s="289"/>
      <c r="K365" s="289"/>
      <c r="L365" s="289"/>
      <c r="M365" s="289"/>
      <c r="N365" s="289"/>
      <c r="O365" s="289"/>
      <c r="P365" s="52"/>
      <c r="Q365" s="52"/>
      <c r="R365" s="52"/>
      <c r="S365" s="202"/>
      <c r="T365" s="202"/>
      <c r="U365" s="202"/>
      <c r="V365" s="292"/>
      <c r="W365" s="202"/>
      <c r="X365" s="202"/>
      <c r="Y365" s="202"/>
      <c r="Z365" s="291"/>
      <c r="AA365" s="202"/>
      <c r="AB365" s="202"/>
      <c r="AC365" s="202"/>
      <c r="AD365" s="291"/>
      <c r="AE365" s="202"/>
      <c r="AF365" s="202"/>
      <c r="AG365" s="202"/>
      <c r="AH365" s="291"/>
      <c r="AI365" s="202"/>
      <c r="AJ365" s="202"/>
      <c r="AK365" s="202"/>
      <c r="AL365" s="291"/>
      <c r="AM365" s="202"/>
      <c r="AN365" s="202"/>
      <c r="AO365" s="202"/>
      <c r="AP365" s="291"/>
      <c r="AQ365" s="202"/>
      <c r="AR365" s="202"/>
      <c r="AS365" s="202"/>
      <c r="AT365" s="291"/>
      <c r="AU365" s="202"/>
      <c r="AV365" s="202"/>
      <c r="AW365" s="202"/>
      <c r="AX365" s="291"/>
      <c r="AY365" s="202"/>
      <c r="AZ365" s="202"/>
      <c r="BA365" s="202"/>
      <c r="BB365" s="291"/>
      <c r="BC365" s="202"/>
      <c r="BD365" s="202"/>
      <c r="BE365" s="202"/>
      <c r="BF365" s="291"/>
      <c r="BG365" s="202"/>
      <c r="BH365" s="202"/>
      <c r="BI365" s="202"/>
      <c r="BJ365" s="291"/>
      <c r="BK365" s="291"/>
      <c r="BL365" s="291"/>
      <c r="BM365" s="291"/>
      <c r="BN365" s="291"/>
      <c r="BO365" s="291"/>
      <c r="BP365" s="291"/>
      <c r="BQ365" s="291"/>
      <c r="BR365" s="291"/>
      <c r="BS365" s="291"/>
      <c r="BT365" s="291"/>
      <c r="BU365" s="291"/>
      <c r="BV365" s="291"/>
      <c r="BW365" s="291"/>
      <c r="BX365" s="291"/>
      <c r="BY365" s="291"/>
      <c r="BZ365" s="291"/>
      <c r="CA365" s="291"/>
      <c r="CB365" s="291"/>
      <c r="CC365" s="291"/>
      <c r="CD365" s="291"/>
      <c r="CE365" s="291"/>
      <c r="CF365" s="291"/>
      <c r="CG365" s="291"/>
      <c r="CH365" s="291"/>
      <c r="CI365" s="291"/>
      <c r="CJ365" s="291"/>
      <c r="CK365" s="291"/>
      <c r="CL365" s="291"/>
      <c r="CM365" s="291"/>
      <c r="CN365" s="291"/>
      <c r="CO365" s="291"/>
      <c r="CP365" s="291"/>
      <c r="CQ365" s="291"/>
      <c r="CR365" s="291"/>
      <c r="CS365" s="291"/>
      <c r="CT365" s="291"/>
      <c r="CU365" s="291"/>
      <c r="CV365" s="291"/>
      <c r="CW365" s="291"/>
      <c r="CX365" s="291"/>
      <c r="CY365" s="291"/>
      <c r="CZ365" s="291"/>
      <c r="DA365" s="291"/>
      <c r="DB365" s="291"/>
      <c r="DC365" s="291"/>
      <c r="DD365" s="291"/>
      <c r="DE365" s="291"/>
      <c r="DF365" s="291"/>
      <c r="DG365" s="291"/>
      <c r="DH365" s="291"/>
      <c r="DI365" s="291"/>
      <c r="DJ365" s="291"/>
      <c r="DK365" s="291"/>
      <c r="DL365" s="291"/>
      <c r="DM365" s="291"/>
      <c r="DN365" s="291"/>
      <c r="DO365" s="291"/>
      <c r="DP365" s="291"/>
      <c r="DQ365" s="291"/>
      <c r="DR365" s="291"/>
      <c r="DS365" s="291"/>
      <c r="DT365" s="291"/>
      <c r="DU365" s="291"/>
      <c r="DV365" s="291"/>
      <c r="DW365" s="291"/>
      <c r="DX365" s="291"/>
      <c r="DY365" s="291"/>
      <c r="DZ365" s="291"/>
      <c r="EA365" s="291"/>
      <c r="EB365" s="291"/>
      <c r="EC365" s="291"/>
      <c r="ED365" s="291"/>
      <c r="EE365" s="291"/>
      <c r="EF365" s="291"/>
      <c r="EG365" s="291"/>
      <c r="EH365" s="291"/>
      <c r="EI365" s="291"/>
      <c r="EJ365" s="291"/>
      <c r="EK365" s="291"/>
      <c r="EL365" s="291"/>
      <c r="EM365" s="291"/>
      <c r="EN365" s="291"/>
      <c r="EO365" s="291"/>
      <c r="EP365" s="291"/>
      <c r="EQ365" s="291"/>
      <c r="ER365" s="291"/>
      <c r="ES365" s="291"/>
      <c r="ET365" s="291"/>
      <c r="EU365" s="291"/>
      <c r="EV365" s="291"/>
      <c r="EW365" s="291"/>
      <c r="EX365" s="291"/>
      <c r="EY365" s="291"/>
      <c r="EZ365" s="291"/>
      <c r="FA365" s="291"/>
      <c r="FB365" s="291"/>
      <c r="FC365" s="291"/>
      <c r="FD365" s="291"/>
      <c r="FE365" s="291"/>
      <c r="FF365" s="291"/>
      <c r="FG365" s="291"/>
      <c r="FH365" s="291"/>
      <c r="FI365" s="291"/>
      <c r="FJ365" s="291"/>
      <c r="FK365" s="291"/>
      <c r="FL365" s="291"/>
      <c r="FM365" s="291"/>
      <c r="FN365" s="291"/>
      <c r="FO365" s="291"/>
      <c r="FP365" s="291"/>
      <c r="FQ365" s="291"/>
      <c r="FR365" s="291"/>
      <c r="FS365" s="291"/>
      <c r="FT365" s="291"/>
      <c r="FU365" s="291"/>
      <c r="FV365" s="291"/>
      <c r="FW365" s="291"/>
      <c r="FX365" s="291"/>
      <c r="FY365" s="291"/>
      <c r="FZ365" s="291"/>
      <c r="GA365" s="291"/>
      <c r="GB365" s="291"/>
      <c r="GC365" s="291"/>
      <c r="GD365" s="291"/>
      <c r="GE365" s="291"/>
      <c r="GF365" s="291"/>
      <c r="GG365" s="291"/>
      <c r="GH365" s="291"/>
      <c r="GI365" s="291"/>
      <c r="GJ365" s="291"/>
      <c r="GK365" s="291"/>
      <c r="GL365" s="291"/>
      <c r="GM365" s="291"/>
      <c r="GN365" s="291"/>
      <c r="GO365" s="291"/>
      <c r="GP365" s="291"/>
      <c r="GQ365" s="291"/>
      <c r="GR365" s="291"/>
      <c r="GS365" s="291"/>
      <c r="GT365" s="291"/>
      <c r="GU365" s="291"/>
      <c r="GV365" s="291"/>
      <c r="GW365" s="291"/>
      <c r="GX365" s="291"/>
      <c r="GY365" s="291"/>
      <c r="GZ365" s="291"/>
      <c r="HA365" s="291"/>
      <c r="HB365" s="291"/>
      <c r="HC365" s="291"/>
      <c r="HD365" s="291"/>
      <c r="HE365" s="291"/>
      <c r="HF365" s="291"/>
      <c r="HG365" s="291"/>
      <c r="HH365" s="291"/>
      <c r="HI365" s="291"/>
      <c r="HJ365" s="291"/>
      <c r="HK365" s="291"/>
      <c r="HL365" s="291"/>
      <c r="HM365" s="291"/>
      <c r="HN365" s="291"/>
      <c r="HO365" s="291"/>
      <c r="HP365" s="291"/>
      <c r="HQ365" s="291"/>
    </row>
    <row r="366" ht="12.0" customHeight="1">
      <c r="A366" s="281"/>
      <c r="B366" s="292"/>
      <c r="C366" s="283"/>
      <c r="D366" s="284"/>
      <c r="E366" s="285"/>
      <c r="F366" s="286"/>
      <c r="G366" s="287"/>
      <c r="H366" s="288"/>
      <c r="I366" s="283"/>
      <c r="J366" s="289"/>
      <c r="K366" s="289"/>
      <c r="L366" s="289"/>
      <c r="M366" s="289"/>
      <c r="N366" s="289"/>
      <c r="O366" s="289"/>
      <c r="P366" s="52"/>
      <c r="Q366" s="52"/>
      <c r="R366" s="52"/>
      <c r="S366" s="202"/>
      <c r="T366" s="202"/>
      <c r="U366" s="202"/>
      <c r="V366" s="292"/>
      <c r="W366" s="202"/>
      <c r="X366" s="202"/>
      <c r="Y366" s="202"/>
      <c r="Z366" s="291"/>
      <c r="AA366" s="202"/>
      <c r="AB366" s="202"/>
      <c r="AC366" s="202"/>
      <c r="AD366" s="291"/>
      <c r="AE366" s="202"/>
      <c r="AF366" s="202"/>
      <c r="AG366" s="202"/>
      <c r="AH366" s="291"/>
      <c r="AI366" s="202"/>
      <c r="AJ366" s="202"/>
      <c r="AK366" s="202"/>
      <c r="AL366" s="291"/>
      <c r="AM366" s="202"/>
      <c r="AN366" s="202"/>
      <c r="AO366" s="202"/>
      <c r="AP366" s="291"/>
      <c r="AQ366" s="202"/>
      <c r="AR366" s="202"/>
      <c r="AS366" s="202"/>
      <c r="AT366" s="291"/>
      <c r="AU366" s="202"/>
      <c r="AV366" s="202"/>
      <c r="AW366" s="202"/>
      <c r="AX366" s="291"/>
      <c r="AY366" s="202"/>
      <c r="AZ366" s="202"/>
      <c r="BA366" s="202"/>
      <c r="BB366" s="291"/>
      <c r="BC366" s="202"/>
      <c r="BD366" s="202"/>
      <c r="BE366" s="202"/>
      <c r="BF366" s="291"/>
      <c r="BG366" s="202"/>
      <c r="BH366" s="202"/>
      <c r="BI366" s="202"/>
      <c r="BJ366" s="291"/>
      <c r="BK366" s="291"/>
      <c r="BL366" s="291"/>
      <c r="BM366" s="291"/>
      <c r="BN366" s="291"/>
      <c r="BO366" s="291"/>
      <c r="BP366" s="291"/>
      <c r="BQ366" s="291"/>
      <c r="BR366" s="291"/>
      <c r="BS366" s="291"/>
      <c r="BT366" s="291"/>
      <c r="BU366" s="291"/>
      <c r="BV366" s="291"/>
      <c r="BW366" s="291"/>
      <c r="BX366" s="291"/>
      <c r="BY366" s="291"/>
      <c r="BZ366" s="291"/>
      <c r="CA366" s="291"/>
      <c r="CB366" s="291"/>
      <c r="CC366" s="291"/>
      <c r="CD366" s="291"/>
      <c r="CE366" s="291"/>
      <c r="CF366" s="291"/>
      <c r="CG366" s="291"/>
      <c r="CH366" s="291"/>
      <c r="CI366" s="291"/>
      <c r="CJ366" s="291"/>
      <c r="CK366" s="291"/>
      <c r="CL366" s="291"/>
      <c r="CM366" s="291"/>
      <c r="CN366" s="291"/>
      <c r="CO366" s="291"/>
      <c r="CP366" s="291"/>
      <c r="CQ366" s="291"/>
      <c r="CR366" s="291"/>
      <c r="CS366" s="291"/>
      <c r="CT366" s="291"/>
      <c r="CU366" s="291"/>
      <c r="CV366" s="291"/>
      <c r="CW366" s="291"/>
      <c r="CX366" s="291"/>
      <c r="CY366" s="291"/>
      <c r="CZ366" s="291"/>
      <c r="DA366" s="291"/>
      <c r="DB366" s="291"/>
      <c r="DC366" s="291"/>
      <c r="DD366" s="291"/>
      <c r="DE366" s="291"/>
      <c r="DF366" s="291"/>
      <c r="DG366" s="291"/>
      <c r="DH366" s="291"/>
      <c r="DI366" s="291"/>
      <c r="DJ366" s="291"/>
      <c r="DK366" s="291"/>
      <c r="DL366" s="291"/>
      <c r="DM366" s="291"/>
      <c r="DN366" s="291"/>
      <c r="DO366" s="291"/>
      <c r="DP366" s="291"/>
      <c r="DQ366" s="291"/>
      <c r="DR366" s="291"/>
      <c r="DS366" s="291"/>
      <c r="DT366" s="291"/>
      <c r="DU366" s="291"/>
      <c r="DV366" s="291"/>
      <c r="DW366" s="291"/>
      <c r="DX366" s="291"/>
      <c r="DY366" s="291"/>
      <c r="DZ366" s="291"/>
      <c r="EA366" s="291"/>
      <c r="EB366" s="291"/>
      <c r="EC366" s="291"/>
      <c r="ED366" s="291"/>
      <c r="EE366" s="291"/>
      <c r="EF366" s="291"/>
      <c r="EG366" s="291"/>
      <c r="EH366" s="291"/>
      <c r="EI366" s="291"/>
      <c r="EJ366" s="291"/>
      <c r="EK366" s="291"/>
      <c r="EL366" s="291"/>
      <c r="EM366" s="291"/>
      <c r="EN366" s="291"/>
      <c r="EO366" s="291"/>
      <c r="EP366" s="291"/>
      <c r="EQ366" s="291"/>
      <c r="ER366" s="291"/>
      <c r="ES366" s="291"/>
      <c r="ET366" s="291"/>
      <c r="EU366" s="291"/>
      <c r="EV366" s="291"/>
      <c r="EW366" s="291"/>
      <c r="EX366" s="291"/>
      <c r="EY366" s="291"/>
      <c r="EZ366" s="291"/>
      <c r="FA366" s="291"/>
      <c r="FB366" s="291"/>
      <c r="FC366" s="291"/>
      <c r="FD366" s="291"/>
      <c r="FE366" s="291"/>
      <c r="FF366" s="291"/>
      <c r="FG366" s="291"/>
      <c r="FH366" s="291"/>
      <c r="FI366" s="291"/>
      <c r="FJ366" s="291"/>
      <c r="FK366" s="291"/>
      <c r="FL366" s="291"/>
      <c r="FM366" s="291"/>
      <c r="FN366" s="291"/>
      <c r="FO366" s="291"/>
      <c r="FP366" s="291"/>
      <c r="FQ366" s="291"/>
      <c r="FR366" s="291"/>
      <c r="FS366" s="291"/>
      <c r="FT366" s="291"/>
      <c r="FU366" s="291"/>
      <c r="FV366" s="291"/>
      <c r="FW366" s="291"/>
      <c r="FX366" s="291"/>
      <c r="FY366" s="291"/>
      <c r="FZ366" s="291"/>
      <c r="GA366" s="291"/>
      <c r="GB366" s="291"/>
      <c r="GC366" s="291"/>
      <c r="GD366" s="291"/>
      <c r="GE366" s="291"/>
      <c r="GF366" s="291"/>
      <c r="GG366" s="291"/>
      <c r="GH366" s="291"/>
      <c r="GI366" s="291"/>
      <c r="GJ366" s="291"/>
      <c r="GK366" s="291"/>
      <c r="GL366" s="291"/>
      <c r="GM366" s="291"/>
      <c r="GN366" s="291"/>
      <c r="GO366" s="291"/>
      <c r="GP366" s="291"/>
      <c r="GQ366" s="291"/>
      <c r="GR366" s="291"/>
      <c r="GS366" s="291"/>
      <c r="GT366" s="291"/>
      <c r="GU366" s="291"/>
      <c r="GV366" s="291"/>
      <c r="GW366" s="291"/>
      <c r="GX366" s="291"/>
      <c r="GY366" s="291"/>
      <c r="GZ366" s="291"/>
      <c r="HA366" s="291"/>
      <c r="HB366" s="291"/>
      <c r="HC366" s="291"/>
      <c r="HD366" s="291"/>
      <c r="HE366" s="291"/>
      <c r="HF366" s="291"/>
      <c r="HG366" s="291"/>
      <c r="HH366" s="291"/>
      <c r="HI366" s="291"/>
      <c r="HJ366" s="291"/>
      <c r="HK366" s="291"/>
      <c r="HL366" s="291"/>
      <c r="HM366" s="291"/>
      <c r="HN366" s="291"/>
      <c r="HO366" s="291"/>
      <c r="HP366" s="291"/>
      <c r="HQ366" s="291"/>
    </row>
    <row r="367" ht="12.0" customHeight="1">
      <c r="A367" s="281"/>
      <c r="B367" s="292"/>
      <c r="C367" s="283"/>
      <c r="D367" s="284"/>
      <c r="E367" s="285"/>
      <c r="F367" s="286"/>
      <c r="G367" s="287"/>
      <c r="H367" s="288"/>
      <c r="I367" s="283"/>
      <c r="J367" s="289"/>
      <c r="K367" s="289"/>
      <c r="L367" s="289"/>
      <c r="M367" s="289"/>
      <c r="N367" s="289"/>
      <c r="O367" s="289"/>
      <c r="P367" s="52"/>
      <c r="Q367" s="52"/>
      <c r="R367" s="52"/>
      <c r="S367" s="202"/>
      <c r="T367" s="202"/>
      <c r="U367" s="202"/>
      <c r="V367" s="292"/>
      <c r="W367" s="202"/>
      <c r="X367" s="202"/>
      <c r="Y367" s="202"/>
      <c r="Z367" s="291"/>
      <c r="AA367" s="202"/>
      <c r="AB367" s="202"/>
      <c r="AC367" s="202"/>
      <c r="AD367" s="291"/>
      <c r="AE367" s="202"/>
      <c r="AF367" s="202"/>
      <c r="AG367" s="202"/>
      <c r="AH367" s="291"/>
      <c r="AI367" s="202"/>
      <c r="AJ367" s="202"/>
      <c r="AK367" s="202"/>
      <c r="AL367" s="291"/>
      <c r="AM367" s="202"/>
      <c r="AN367" s="202"/>
      <c r="AO367" s="202"/>
      <c r="AP367" s="291"/>
      <c r="AQ367" s="202"/>
      <c r="AR367" s="202"/>
      <c r="AS367" s="202"/>
      <c r="AT367" s="291"/>
      <c r="AU367" s="202"/>
      <c r="AV367" s="202"/>
      <c r="AW367" s="202"/>
      <c r="AX367" s="291"/>
      <c r="AY367" s="202"/>
      <c r="AZ367" s="202"/>
      <c r="BA367" s="202"/>
      <c r="BB367" s="291"/>
      <c r="BC367" s="202"/>
      <c r="BD367" s="202"/>
      <c r="BE367" s="202"/>
      <c r="BF367" s="291"/>
      <c r="BG367" s="202"/>
      <c r="BH367" s="202"/>
      <c r="BI367" s="202"/>
      <c r="BJ367" s="291"/>
      <c r="BK367" s="291"/>
      <c r="BL367" s="291"/>
      <c r="BM367" s="291"/>
      <c r="BN367" s="291"/>
      <c r="BO367" s="291"/>
      <c r="BP367" s="291"/>
      <c r="BQ367" s="291"/>
      <c r="BR367" s="291"/>
      <c r="BS367" s="291"/>
      <c r="BT367" s="291"/>
      <c r="BU367" s="291"/>
      <c r="BV367" s="291"/>
      <c r="BW367" s="291"/>
      <c r="BX367" s="291"/>
      <c r="BY367" s="291"/>
      <c r="BZ367" s="291"/>
      <c r="CA367" s="291"/>
      <c r="CB367" s="291"/>
      <c r="CC367" s="291"/>
      <c r="CD367" s="291"/>
      <c r="CE367" s="291"/>
      <c r="CF367" s="291"/>
      <c r="CG367" s="291"/>
      <c r="CH367" s="291"/>
      <c r="CI367" s="291"/>
      <c r="CJ367" s="291"/>
      <c r="CK367" s="291"/>
      <c r="CL367" s="291"/>
      <c r="CM367" s="291"/>
      <c r="CN367" s="291"/>
      <c r="CO367" s="291"/>
      <c r="CP367" s="291"/>
      <c r="CQ367" s="291"/>
      <c r="CR367" s="291"/>
      <c r="CS367" s="291"/>
      <c r="CT367" s="291"/>
      <c r="CU367" s="291"/>
      <c r="CV367" s="291"/>
      <c r="CW367" s="291"/>
      <c r="CX367" s="291"/>
      <c r="CY367" s="291"/>
      <c r="CZ367" s="291"/>
      <c r="DA367" s="291"/>
      <c r="DB367" s="291"/>
      <c r="DC367" s="291"/>
      <c r="DD367" s="291"/>
      <c r="DE367" s="291"/>
      <c r="DF367" s="291"/>
      <c r="DG367" s="291"/>
      <c r="DH367" s="291"/>
      <c r="DI367" s="291"/>
      <c r="DJ367" s="291"/>
      <c r="DK367" s="291"/>
      <c r="DL367" s="291"/>
      <c r="DM367" s="291"/>
      <c r="DN367" s="291"/>
      <c r="DO367" s="291"/>
      <c r="DP367" s="291"/>
      <c r="DQ367" s="291"/>
      <c r="DR367" s="291"/>
      <c r="DS367" s="291"/>
      <c r="DT367" s="291"/>
      <c r="DU367" s="291"/>
      <c r="DV367" s="291"/>
      <c r="DW367" s="291"/>
      <c r="DX367" s="291"/>
      <c r="DY367" s="291"/>
      <c r="DZ367" s="291"/>
      <c r="EA367" s="291"/>
      <c r="EB367" s="291"/>
      <c r="EC367" s="291"/>
      <c r="ED367" s="291"/>
      <c r="EE367" s="291"/>
      <c r="EF367" s="291"/>
      <c r="EG367" s="291"/>
      <c r="EH367" s="291"/>
      <c r="EI367" s="291"/>
      <c r="EJ367" s="291"/>
      <c r="EK367" s="291"/>
      <c r="EL367" s="291"/>
      <c r="EM367" s="291"/>
      <c r="EN367" s="291"/>
      <c r="EO367" s="291"/>
      <c r="EP367" s="291"/>
      <c r="EQ367" s="291"/>
      <c r="ER367" s="291"/>
      <c r="ES367" s="291"/>
      <c r="ET367" s="291"/>
      <c r="EU367" s="291"/>
      <c r="EV367" s="291"/>
      <c r="EW367" s="291"/>
      <c r="EX367" s="291"/>
      <c r="EY367" s="291"/>
      <c r="EZ367" s="291"/>
      <c r="FA367" s="291"/>
      <c r="FB367" s="291"/>
      <c r="FC367" s="291"/>
      <c r="FD367" s="291"/>
      <c r="FE367" s="291"/>
      <c r="FF367" s="291"/>
      <c r="FG367" s="291"/>
      <c r="FH367" s="291"/>
      <c r="FI367" s="291"/>
      <c r="FJ367" s="291"/>
      <c r="FK367" s="291"/>
      <c r="FL367" s="291"/>
      <c r="FM367" s="291"/>
      <c r="FN367" s="291"/>
      <c r="FO367" s="291"/>
      <c r="FP367" s="291"/>
      <c r="FQ367" s="291"/>
      <c r="FR367" s="291"/>
      <c r="FS367" s="291"/>
      <c r="FT367" s="291"/>
      <c r="FU367" s="291"/>
      <c r="FV367" s="291"/>
      <c r="FW367" s="291"/>
      <c r="FX367" s="291"/>
      <c r="FY367" s="291"/>
      <c r="FZ367" s="291"/>
      <c r="GA367" s="291"/>
      <c r="GB367" s="291"/>
      <c r="GC367" s="291"/>
      <c r="GD367" s="291"/>
      <c r="GE367" s="291"/>
      <c r="GF367" s="291"/>
      <c r="GG367" s="291"/>
      <c r="GH367" s="291"/>
      <c r="GI367" s="291"/>
      <c r="GJ367" s="291"/>
      <c r="GK367" s="291"/>
      <c r="GL367" s="291"/>
      <c r="GM367" s="291"/>
      <c r="GN367" s="291"/>
      <c r="GO367" s="291"/>
      <c r="GP367" s="291"/>
      <c r="GQ367" s="291"/>
      <c r="GR367" s="291"/>
      <c r="GS367" s="291"/>
      <c r="GT367" s="291"/>
      <c r="GU367" s="291"/>
      <c r="GV367" s="291"/>
      <c r="GW367" s="291"/>
      <c r="GX367" s="291"/>
      <c r="GY367" s="291"/>
      <c r="GZ367" s="291"/>
      <c r="HA367" s="291"/>
      <c r="HB367" s="291"/>
      <c r="HC367" s="291"/>
      <c r="HD367" s="291"/>
      <c r="HE367" s="291"/>
      <c r="HF367" s="291"/>
      <c r="HG367" s="291"/>
      <c r="HH367" s="291"/>
      <c r="HI367" s="291"/>
      <c r="HJ367" s="291"/>
      <c r="HK367" s="291"/>
      <c r="HL367" s="291"/>
      <c r="HM367" s="291"/>
      <c r="HN367" s="291"/>
      <c r="HO367" s="291"/>
      <c r="HP367" s="291"/>
      <c r="HQ367" s="291"/>
    </row>
    <row r="368" ht="12.0" customHeight="1">
      <c r="A368" s="281"/>
      <c r="B368" s="292"/>
      <c r="C368" s="283"/>
      <c r="D368" s="284"/>
      <c r="E368" s="285"/>
      <c r="F368" s="286"/>
      <c r="G368" s="287"/>
      <c r="H368" s="288"/>
      <c r="I368" s="283"/>
      <c r="J368" s="289"/>
      <c r="K368" s="289"/>
      <c r="L368" s="289"/>
      <c r="M368" s="289"/>
      <c r="N368" s="289"/>
      <c r="O368" s="289"/>
      <c r="P368" s="52"/>
      <c r="Q368" s="52"/>
      <c r="R368" s="52"/>
      <c r="S368" s="202"/>
      <c r="T368" s="202"/>
      <c r="U368" s="202"/>
      <c r="V368" s="292"/>
      <c r="W368" s="202"/>
      <c r="X368" s="202"/>
      <c r="Y368" s="202"/>
      <c r="Z368" s="291"/>
      <c r="AA368" s="202"/>
      <c r="AB368" s="202"/>
      <c r="AC368" s="202"/>
      <c r="AD368" s="291"/>
      <c r="AE368" s="202"/>
      <c r="AF368" s="202"/>
      <c r="AG368" s="202"/>
      <c r="AH368" s="291"/>
      <c r="AI368" s="202"/>
      <c r="AJ368" s="202"/>
      <c r="AK368" s="202"/>
      <c r="AL368" s="291"/>
      <c r="AM368" s="202"/>
      <c r="AN368" s="202"/>
      <c r="AO368" s="202"/>
      <c r="AP368" s="291"/>
      <c r="AQ368" s="202"/>
      <c r="AR368" s="202"/>
      <c r="AS368" s="202"/>
      <c r="AT368" s="291"/>
      <c r="AU368" s="202"/>
      <c r="AV368" s="202"/>
      <c r="AW368" s="202"/>
      <c r="AX368" s="291"/>
      <c r="AY368" s="202"/>
      <c r="AZ368" s="202"/>
      <c r="BA368" s="202"/>
      <c r="BB368" s="291"/>
      <c r="BC368" s="202"/>
      <c r="BD368" s="202"/>
      <c r="BE368" s="202"/>
      <c r="BF368" s="291"/>
      <c r="BG368" s="202"/>
      <c r="BH368" s="202"/>
      <c r="BI368" s="202"/>
      <c r="BJ368" s="291"/>
      <c r="BK368" s="291"/>
      <c r="BL368" s="291"/>
      <c r="BM368" s="291"/>
      <c r="BN368" s="291"/>
      <c r="BO368" s="291"/>
      <c r="BP368" s="291"/>
      <c r="BQ368" s="291"/>
      <c r="BR368" s="291"/>
      <c r="BS368" s="291"/>
      <c r="BT368" s="291"/>
      <c r="BU368" s="291"/>
      <c r="BV368" s="291"/>
      <c r="BW368" s="291"/>
      <c r="BX368" s="291"/>
      <c r="BY368" s="291"/>
      <c r="BZ368" s="291"/>
      <c r="CA368" s="291"/>
      <c r="CB368" s="291"/>
      <c r="CC368" s="291"/>
      <c r="CD368" s="291"/>
      <c r="CE368" s="291"/>
      <c r="CF368" s="291"/>
      <c r="CG368" s="291"/>
      <c r="CH368" s="291"/>
      <c r="CI368" s="291"/>
      <c r="CJ368" s="291"/>
      <c r="CK368" s="291"/>
      <c r="CL368" s="291"/>
      <c r="CM368" s="291"/>
      <c r="CN368" s="291"/>
      <c r="CO368" s="291"/>
      <c r="CP368" s="291"/>
      <c r="CQ368" s="291"/>
      <c r="CR368" s="291"/>
      <c r="CS368" s="291"/>
      <c r="CT368" s="291"/>
      <c r="CU368" s="291"/>
      <c r="CV368" s="291"/>
      <c r="CW368" s="291"/>
      <c r="CX368" s="291"/>
      <c r="CY368" s="291"/>
      <c r="CZ368" s="291"/>
      <c r="DA368" s="291"/>
      <c r="DB368" s="291"/>
      <c r="DC368" s="291"/>
      <c r="DD368" s="291"/>
      <c r="DE368" s="291"/>
      <c r="DF368" s="291"/>
      <c r="DG368" s="291"/>
      <c r="DH368" s="291"/>
      <c r="DI368" s="291"/>
      <c r="DJ368" s="291"/>
      <c r="DK368" s="291"/>
      <c r="DL368" s="291"/>
      <c r="DM368" s="291"/>
      <c r="DN368" s="291"/>
      <c r="DO368" s="291"/>
      <c r="DP368" s="291"/>
      <c r="DQ368" s="291"/>
      <c r="DR368" s="291"/>
      <c r="DS368" s="291"/>
      <c r="DT368" s="291"/>
      <c r="DU368" s="291"/>
      <c r="DV368" s="291"/>
      <c r="DW368" s="291"/>
      <c r="DX368" s="291"/>
      <c r="DY368" s="291"/>
      <c r="DZ368" s="291"/>
      <c r="EA368" s="291"/>
      <c r="EB368" s="291"/>
      <c r="EC368" s="291"/>
      <c r="ED368" s="291"/>
      <c r="EE368" s="291"/>
      <c r="EF368" s="291"/>
      <c r="EG368" s="291"/>
      <c r="EH368" s="291"/>
      <c r="EI368" s="291"/>
      <c r="EJ368" s="291"/>
      <c r="EK368" s="291"/>
      <c r="EL368" s="291"/>
      <c r="EM368" s="291"/>
      <c r="EN368" s="291"/>
      <c r="EO368" s="291"/>
      <c r="EP368" s="291"/>
      <c r="EQ368" s="291"/>
      <c r="ER368" s="291"/>
      <c r="ES368" s="291"/>
      <c r="ET368" s="291"/>
      <c r="EU368" s="291"/>
      <c r="EV368" s="291"/>
      <c r="EW368" s="291"/>
      <c r="EX368" s="291"/>
      <c r="EY368" s="291"/>
      <c r="EZ368" s="291"/>
      <c r="FA368" s="291"/>
      <c r="FB368" s="291"/>
      <c r="FC368" s="291"/>
      <c r="FD368" s="291"/>
      <c r="FE368" s="291"/>
      <c r="FF368" s="291"/>
      <c r="FG368" s="291"/>
      <c r="FH368" s="291"/>
      <c r="FI368" s="291"/>
      <c r="FJ368" s="291"/>
      <c r="FK368" s="291"/>
      <c r="FL368" s="291"/>
      <c r="FM368" s="291"/>
      <c r="FN368" s="291"/>
      <c r="FO368" s="291"/>
      <c r="FP368" s="291"/>
      <c r="FQ368" s="291"/>
      <c r="FR368" s="291"/>
      <c r="FS368" s="291"/>
      <c r="FT368" s="291"/>
      <c r="FU368" s="291"/>
      <c r="FV368" s="291"/>
      <c r="FW368" s="291"/>
      <c r="FX368" s="291"/>
      <c r="FY368" s="291"/>
      <c r="FZ368" s="291"/>
      <c r="GA368" s="291"/>
      <c r="GB368" s="291"/>
      <c r="GC368" s="291"/>
      <c r="GD368" s="291"/>
      <c r="GE368" s="291"/>
      <c r="GF368" s="291"/>
      <c r="GG368" s="291"/>
      <c r="GH368" s="291"/>
      <c r="GI368" s="291"/>
      <c r="GJ368" s="291"/>
      <c r="GK368" s="291"/>
      <c r="GL368" s="291"/>
      <c r="GM368" s="291"/>
      <c r="GN368" s="291"/>
      <c r="GO368" s="291"/>
      <c r="GP368" s="291"/>
      <c r="GQ368" s="291"/>
      <c r="GR368" s="291"/>
      <c r="GS368" s="291"/>
      <c r="GT368" s="291"/>
      <c r="GU368" s="291"/>
      <c r="GV368" s="291"/>
      <c r="GW368" s="291"/>
      <c r="GX368" s="291"/>
      <c r="GY368" s="291"/>
      <c r="GZ368" s="291"/>
      <c r="HA368" s="291"/>
      <c r="HB368" s="291"/>
      <c r="HC368" s="291"/>
      <c r="HD368" s="291"/>
      <c r="HE368" s="291"/>
      <c r="HF368" s="291"/>
      <c r="HG368" s="291"/>
      <c r="HH368" s="291"/>
      <c r="HI368" s="291"/>
      <c r="HJ368" s="291"/>
      <c r="HK368" s="291"/>
      <c r="HL368" s="291"/>
      <c r="HM368" s="291"/>
      <c r="HN368" s="291"/>
      <c r="HO368" s="291"/>
      <c r="HP368" s="291"/>
      <c r="HQ368" s="291"/>
    </row>
    <row r="369" ht="12.0" customHeight="1">
      <c r="A369" s="281"/>
      <c r="B369" s="292"/>
      <c r="C369" s="283"/>
      <c r="D369" s="284"/>
      <c r="E369" s="285"/>
      <c r="F369" s="286"/>
      <c r="G369" s="287"/>
      <c r="H369" s="288"/>
      <c r="I369" s="283"/>
      <c r="J369" s="289"/>
      <c r="K369" s="289"/>
      <c r="L369" s="289"/>
      <c r="M369" s="289"/>
      <c r="N369" s="289"/>
      <c r="O369" s="289"/>
      <c r="P369" s="52"/>
      <c r="Q369" s="52"/>
      <c r="R369" s="52"/>
      <c r="S369" s="202"/>
      <c r="T369" s="202"/>
      <c r="U369" s="202"/>
      <c r="V369" s="292"/>
      <c r="W369" s="202"/>
      <c r="X369" s="202"/>
      <c r="Y369" s="202"/>
      <c r="Z369" s="291"/>
      <c r="AA369" s="202"/>
      <c r="AB369" s="202"/>
      <c r="AC369" s="202"/>
      <c r="AD369" s="291"/>
      <c r="AE369" s="202"/>
      <c r="AF369" s="202"/>
      <c r="AG369" s="202"/>
      <c r="AH369" s="291"/>
      <c r="AI369" s="202"/>
      <c r="AJ369" s="202"/>
      <c r="AK369" s="202"/>
      <c r="AL369" s="291"/>
      <c r="AM369" s="202"/>
      <c r="AN369" s="202"/>
      <c r="AO369" s="202"/>
      <c r="AP369" s="291"/>
      <c r="AQ369" s="202"/>
      <c r="AR369" s="202"/>
      <c r="AS369" s="202"/>
      <c r="AT369" s="291"/>
      <c r="AU369" s="202"/>
      <c r="AV369" s="202"/>
      <c r="AW369" s="202"/>
      <c r="AX369" s="291"/>
      <c r="AY369" s="202"/>
      <c r="AZ369" s="202"/>
      <c r="BA369" s="202"/>
      <c r="BB369" s="291"/>
      <c r="BC369" s="202"/>
      <c r="BD369" s="202"/>
      <c r="BE369" s="202"/>
      <c r="BF369" s="291"/>
      <c r="BG369" s="202"/>
      <c r="BH369" s="202"/>
      <c r="BI369" s="202"/>
      <c r="BJ369" s="291"/>
      <c r="BK369" s="291"/>
      <c r="BL369" s="291"/>
      <c r="BM369" s="291"/>
      <c r="BN369" s="291"/>
      <c r="BO369" s="291"/>
      <c r="BP369" s="291"/>
      <c r="BQ369" s="291"/>
      <c r="BR369" s="291"/>
      <c r="BS369" s="291"/>
      <c r="BT369" s="291"/>
      <c r="BU369" s="291"/>
      <c r="BV369" s="291"/>
      <c r="BW369" s="291"/>
      <c r="BX369" s="291"/>
      <c r="BY369" s="291"/>
      <c r="BZ369" s="291"/>
      <c r="CA369" s="291"/>
      <c r="CB369" s="291"/>
      <c r="CC369" s="291"/>
      <c r="CD369" s="291"/>
      <c r="CE369" s="291"/>
      <c r="CF369" s="291"/>
      <c r="CG369" s="291"/>
      <c r="CH369" s="291"/>
      <c r="CI369" s="291"/>
      <c r="CJ369" s="291"/>
      <c r="CK369" s="291"/>
      <c r="CL369" s="291"/>
      <c r="CM369" s="291"/>
      <c r="CN369" s="291"/>
      <c r="CO369" s="291"/>
      <c r="CP369" s="291"/>
      <c r="CQ369" s="291"/>
      <c r="CR369" s="291"/>
      <c r="CS369" s="291"/>
      <c r="CT369" s="291"/>
      <c r="CU369" s="291"/>
      <c r="CV369" s="291"/>
      <c r="CW369" s="291"/>
      <c r="CX369" s="291"/>
      <c r="CY369" s="291"/>
      <c r="CZ369" s="291"/>
      <c r="DA369" s="291"/>
      <c r="DB369" s="291"/>
      <c r="DC369" s="291"/>
      <c r="DD369" s="291"/>
      <c r="DE369" s="291"/>
      <c r="DF369" s="291"/>
      <c r="DG369" s="291"/>
      <c r="DH369" s="291"/>
      <c r="DI369" s="291"/>
      <c r="DJ369" s="291"/>
      <c r="DK369" s="291"/>
      <c r="DL369" s="291"/>
      <c r="DM369" s="291"/>
      <c r="DN369" s="291"/>
      <c r="DO369" s="291"/>
      <c r="DP369" s="291"/>
      <c r="DQ369" s="291"/>
      <c r="DR369" s="291"/>
      <c r="DS369" s="291"/>
      <c r="DT369" s="291"/>
      <c r="DU369" s="291"/>
      <c r="DV369" s="291"/>
      <c r="DW369" s="291"/>
      <c r="DX369" s="291"/>
      <c r="DY369" s="291"/>
      <c r="DZ369" s="291"/>
      <c r="EA369" s="291"/>
      <c r="EB369" s="291"/>
      <c r="EC369" s="291"/>
      <c r="ED369" s="291"/>
      <c r="EE369" s="291"/>
      <c r="EF369" s="291"/>
      <c r="EG369" s="291"/>
      <c r="EH369" s="291"/>
      <c r="EI369" s="291"/>
      <c r="EJ369" s="291"/>
      <c r="EK369" s="291"/>
      <c r="EL369" s="291"/>
      <c r="EM369" s="291"/>
      <c r="EN369" s="291"/>
      <c r="EO369" s="291"/>
      <c r="EP369" s="291"/>
      <c r="EQ369" s="291"/>
      <c r="ER369" s="291"/>
      <c r="ES369" s="291"/>
      <c r="ET369" s="291"/>
      <c r="EU369" s="291"/>
      <c r="EV369" s="291"/>
      <c r="EW369" s="291"/>
      <c r="EX369" s="291"/>
      <c r="EY369" s="291"/>
      <c r="EZ369" s="291"/>
      <c r="FA369" s="291"/>
      <c r="FB369" s="291"/>
      <c r="FC369" s="291"/>
      <c r="FD369" s="291"/>
      <c r="FE369" s="291"/>
      <c r="FF369" s="291"/>
      <c r="FG369" s="291"/>
      <c r="FH369" s="291"/>
      <c r="FI369" s="291"/>
      <c r="FJ369" s="291"/>
      <c r="FK369" s="291"/>
      <c r="FL369" s="291"/>
      <c r="FM369" s="291"/>
      <c r="FN369" s="291"/>
      <c r="FO369" s="291"/>
      <c r="FP369" s="291"/>
      <c r="FQ369" s="291"/>
      <c r="FR369" s="291"/>
      <c r="FS369" s="291"/>
      <c r="FT369" s="291"/>
      <c r="FU369" s="291"/>
      <c r="FV369" s="291"/>
      <c r="FW369" s="291"/>
      <c r="FX369" s="291"/>
      <c r="FY369" s="291"/>
      <c r="FZ369" s="291"/>
      <c r="GA369" s="291"/>
      <c r="GB369" s="291"/>
      <c r="GC369" s="291"/>
      <c r="GD369" s="291"/>
      <c r="GE369" s="291"/>
      <c r="GF369" s="291"/>
      <c r="GG369" s="291"/>
      <c r="GH369" s="291"/>
      <c r="GI369" s="291"/>
      <c r="GJ369" s="291"/>
      <c r="GK369" s="291"/>
      <c r="GL369" s="291"/>
      <c r="GM369" s="291"/>
      <c r="GN369" s="291"/>
      <c r="GO369" s="291"/>
      <c r="GP369" s="291"/>
      <c r="GQ369" s="291"/>
      <c r="GR369" s="291"/>
      <c r="GS369" s="291"/>
      <c r="GT369" s="291"/>
      <c r="GU369" s="291"/>
      <c r="GV369" s="291"/>
      <c r="GW369" s="291"/>
      <c r="GX369" s="291"/>
      <c r="GY369" s="291"/>
      <c r="GZ369" s="291"/>
      <c r="HA369" s="291"/>
      <c r="HB369" s="291"/>
      <c r="HC369" s="291"/>
      <c r="HD369" s="291"/>
      <c r="HE369" s="291"/>
      <c r="HF369" s="291"/>
      <c r="HG369" s="291"/>
      <c r="HH369" s="291"/>
      <c r="HI369" s="291"/>
      <c r="HJ369" s="291"/>
      <c r="HK369" s="291"/>
      <c r="HL369" s="291"/>
      <c r="HM369" s="291"/>
      <c r="HN369" s="291"/>
      <c r="HO369" s="291"/>
      <c r="HP369" s="291"/>
      <c r="HQ369" s="291"/>
    </row>
    <row r="370" ht="12.0" customHeight="1">
      <c r="A370" s="281"/>
      <c r="B370" s="292"/>
      <c r="C370" s="283"/>
      <c r="D370" s="284"/>
      <c r="E370" s="285"/>
      <c r="F370" s="286"/>
      <c r="G370" s="287"/>
      <c r="H370" s="288"/>
      <c r="I370" s="283"/>
      <c r="J370" s="289"/>
      <c r="K370" s="289"/>
      <c r="L370" s="289"/>
      <c r="M370" s="289"/>
      <c r="N370" s="289"/>
      <c r="O370" s="289"/>
      <c r="P370" s="52"/>
      <c r="Q370" s="52"/>
      <c r="R370" s="52"/>
      <c r="S370" s="202"/>
      <c r="T370" s="202"/>
      <c r="U370" s="202"/>
      <c r="V370" s="292"/>
      <c r="W370" s="202"/>
      <c r="X370" s="202"/>
      <c r="Y370" s="202"/>
      <c r="Z370" s="291"/>
      <c r="AA370" s="202"/>
      <c r="AB370" s="202"/>
      <c r="AC370" s="202"/>
      <c r="AD370" s="291"/>
      <c r="AE370" s="202"/>
      <c r="AF370" s="202"/>
      <c r="AG370" s="202"/>
      <c r="AH370" s="291"/>
      <c r="AI370" s="202"/>
      <c r="AJ370" s="202"/>
      <c r="AK370" s="202"/>
      <c r="AL370" s="291"/>
      <c r="AM370" s="202"/>
      <c r="AN370" s="202"/>
      <c r="AO370" s="202"/>
      <c r="AP370" s="291"/>
      <c r="AQ370" s="202"/>
      <c r="AR370" s="202"/>
      <c r="AS370" s="202"/>
      <c r="AT370" s="291"/>
      <c r="AU370" s="202"/>
      <c r="AV370" s="202"/>
      <c r="AW370" s="202"/>
      <c r="AX370" s="291"/>
      <c r="AY370" s="202"/>
      <c r="AZ370" s="202"/>
      <c r="BA370" s="202"/>
      <c r="BB370" s="291"/>
      <c r="BC370" s="202"/>
      <c r="BD370" s="202"/>
      <c r="BE370" s="202"/>
      <c r="BF370" s="291"/>
      <c r="BG370" s="202"/>
      <c r="BH370" s="202"/>
      <c r="BI370" s="202"/>
      <c r="BJ370" s="291"/>
      <c r="BK370" s="291"/>
      <c r="BL370" s="291"/>
      <c r="BM370" s="291"/>
      <c r="BN370" s="291"/>
      <c r="BO370" s="291"/>
      <c r="BP370" s="291"/>
      <c r="BQ370" s="291"/>
      <c r="BR370" s="291"/>
      <c r="BS370" s="291"/>
      <c r="BT370" s="291"/>
      <c r="BU370" s="291"/>
      <c r="BV370" s="291"/>
      <c r="BW370" s="291"/>
      <c r="BX370" s="291"/>
      <c r="BY370" s="291"/>
      <c r="BZ370" s="291"/>
      <c r="CA370" s="291"/>
      <c r="CB370" s="291"/>
      <c r="CC370" s="291"/>
      <c r="CD370" s="291"/>
      <c r="CE370" s="291"/>
      <c r="CF370" s="291"/>
      <c r="CG370" s="291"/>
      <c r="CH370" s="291"/>
      <c r="CI370" s="291"/>
      <c r="CJ370" s="291"/>
      <c r="CK370" s="291"/>
      <c r="CL370" s="291"/>
      <c r="CM370" s="291"/>
      <c r="CN370" s="291"/>
      <c r="CO370" s="291"/>
      <c r="CP370" s="291"/>
      <c r="CQ370" s="291"/>
      <c r="CR370" s="291"/>
      <c r="CS370" s="291"/>
      <c r="CT370" s="291"/>
      <c r="CU370" s="291"/>
      <c r="CV370" s="291"/>
      <c r="CW370" s="291"/>
      <c r="CX370" s="291"/>
      <c r="CY370" s="291"/>
      <c r="CZ370" s="291"/>
      <c r="DA370" s="291"/>
      <c r="DB370" s="291"/>
      <c r="DC370" s="291"/>
      <c r="DD370" s="291"/>
      <c r="DE370" s="291"/>
      <c r="DF370" s="291"/>
      <c r="DG370" s="291"/>
      <c r="DH370" s="291"/>
      <c r="DI370" s="291"/>
      <c r="DJ370" s="291"/>
      <c r="DK370" s="291"/>
      <c r="DL370" s="291"/>
      <c r="DM370" s="291"/>
      <c r="DN370" s="291"/>
      <c r="DO370" s="291"/>
      <c r="DP370" s="291"/>
      <c r="DQ370" s="291"/>
      <c r="DR370" s="291"/>
      <c r="DS370" s="291"/>
      <c r="DT370" s="291"/>
      <c r="DU370" s="291"/>
      <c r="DV370" s="291"/>
      <c r="DW370" s="291"/>
      <c r="DX370" s="291"/>
      <c r="DY370" s="291"/>
      <c r="DZ370" s="291"/>
      <c r="EA370" s="291"/>
      <c r="EB370" s="291"/>
      <c r="EC370" s="291"/>
      <c r="ED370" s="291"/>
      <c r="EE370" s="291"/>
      <c r="EF370" s="291"/>
      <c r="EG370" s="291"/>
      <c r="EH370" s="291"/>
      <c r="EI370" s="291"/>
      <c r="EJ370" s="291"/>
      <c r="EK370" s="291"/>
      <c r="EL370" s="291"/>
      <c r="EM370" s="291"/>
      <c r="EN370" s="291"/>
      <c r="EO370" s="291"/>
      <c r="EP370" s="291"/>
      <c r="EQ370" s="291"/>
      <c r="ER370" s="291"/>
      <c r="ES370" s="291"/>
      <c r="ET370" s="291"/>
      <c r="EU370" s="291"/>
      <c r="EV370" s="291"/>
      <c r="EW370" s="291"/>
      <c r="EX370" s="291"/>
      <c r="EY370" s="291"/>
      <c r="EZ370" s="291"/>
      <c r="FA370" s="291"/>
      <c r="FB370" s="291"/>
      <c r="FC370" s="291"/>
      <c r="FD370" s="291"/>
      <c r="FE370" s="291"/>
      <c r="FF370" s="291"/>
      <c r="FG370" s="291"/>
      <c r="FH370" s="291"/>
      <c r="FI370" s="291"/>
      <c r="FJ370" s="291"/>
      <c r="FK370" s="291"/>
      <c r="FL370" s="291"/>
      <c r="FM370" s="291"/>
      <c r="FN370" s="291"/>
      <c r="FO370" s="291"/>
      <c r="FP370" s="291"/>
      <c r="FQ370" s="291"/>
      <c r="FR370" s="291"/>
      <c r="FS370" s="291"/>
      <c r="FT370" s="291"/>
      <c r="FU370" s="291"/>
      <c r="FV370" s="291"/>
      <c r="FW370" s="291"/>
      <c r="FX370" s="291"/>
      <c r="FY370" s="291"/>
      <c r="FZ370" s="291"/>
      <c r="GA370" s="291"/>
      <c r="GB370" s="291"/>
      <c r="GC370" s="291"/>
      <c r="GD370" s="291"/>
      <c r="GE370" s="291"/>
      <c r="GF370" s="291"/>
      <c r="GG370" s="291"/>
      <c r="GH370" s="291"/>
      <c r="GI370" s="291"/>
      <c r="GJ370" s="291"/>
      <c r="GK370" s="291"/>
      <c r="GL370" s="291"/>
      <c r="GM370" s="291"/>
      <c r="GN370" s="291"/>
      <c r="GO370" s="291"/>
      <c r="GP370" s="291"/>
      <c r="GQ370" s="291"/>
      <c r="GR370" s="291"/>
      <c r="GS370" s="291"/>
      <c r="GT370" s="291"/>
      <c r="GU370" s="291"/>
      <c r="GV370" s="291"/>
      <c r="GW370" s="291"/>
      <c r="GX370" s="291"/>
      <c r="GY370" s="291"/>
      <c r="GZ370" s="291"/>
      <c r="HA370" s="291"/>
      <c r="HB370" s="291"/>
      <c r="HC370" s="291"/>
      <c r="HD370" s="291"/>
      <c r="HE370" s="291"/>
      <c r="HF370" s="291"/>
      <c r="HG370" s="291"/>
      <c r="HH370" s="291"/>
      <c r="HI370" s="291"/>
      <c r="HJ370" s="291"/>
      <c r="HK370" s="291"/>
      <c r="HL370" s="291"/>
      <c r="HM370" s="291"/>
      <c r="HN370" s="291"/>
      <c r="HO370" s="291"/>
      <c r="HP370" s="291"/>
      <c r="HQ370" s="291"/>
    </row>
    <row r="371" ht="12.0" customHeight="1">
      <c r="A371" s="281"/>
      <c r="B371" s="292"/>
      <c r="C371" s="283"/>
      <c r="D371" s="284"/>
      <c r="E371" s="285"/>
      <c r="F371" s="286"/>
      <c r="G371" s="287"/>
      <c r="H371" s="288"/>
      <c r="I371" s="283"/>
      <c r="J371" s="289"/>
      <c r="K371" s="289"/>
      <c r="L371" s="289"/>
      <c r="M371" s="289"/>
      <c r="N371" s="289"/>
      <c r="O371" s="289"/>
      <c r="P371" s="52"/>
      <c r="Q371" s="52"/>
      <c r="R371" s="52"/>
      <c r="S371" s="202"/>
      <c r="T371" s="202"/>
      <c r="U371" s="202"/>
      <c r="V371" s="292"/>
      <c r="W371" s="202"/>
      <c r="X371" s="202"/>
      <c r="Y371" s="202"/>
      <c r="Z371" s="291"/>
      <c r="AA371" s="202"/>
      <c r="AB371" s="202"/>
      <c r="AC371" s="202"/>
      <c r="AD371" s="291"/>
      <c r="AE371" s="202"/>
      <c r="AF371" s="202"/>
      <c r="AG371" s="202"/>
      <c r="AH371" s="291"/>
      <c r="AI371" s="202"/>
      <c r="AJ371" s="202"/>
      <c r="AK371" s="202"/>
      <c r="AL371" s="291"/>
      <c r="AM371" s="202"/>
      <c r="AN371" s="202"/>
      <c r="AO371" s="202"/>
      <c r="AP371" s="291"/>
      <c r="AQ371" s="202"/>
      <c r="AR371" s="202"/>
      <c r="AS371" s="202"/>
      <c r="AT371" s="291"/>
      <c r="AU371" s="202"/>
      <c r="AV371" s="202"/>
      <c r="AW371" s="202"/>
      <c r="AX371" s="291"/>
      <c r="AY371" s="202"/>
      <c r="AZ371" s="202"/>
      <c r="BA371" s="202"/>
      <c r="BB371" s="291"/>
      <c r="BC371" s="202"/>
      <c r="BD371" s="202"/>
      <c r="BE371" s="202"/>
      <c r="BF371" s="291"/>
      <c r="BG371" s="202"/>
      <c r="BH371" s="202"/>
      <c r="BI371" s="202"/>
      <c r="BJ371" s="291"/>
      <c r="BK371" s="291"/>
      <c r="BL371" s="291"/>
      <c r="BM371" s="291"/>
      <c r="BN371" s="291"/>
      <c r="BO371" s="291"/>
      <c r="BP371" s="291"/>
      <c r="BQ371" s="291"/>
      <c r="BR371" s="291"/>
      <c r="BS371" s="291"/>
      <c r="BT371" s="291"/>
      <c r="BU371" s="291"/>
      <c r="BV371" s="291"/>
      <c r="BW371" s="291"/>
      <c r="BX371" s="291"/>
      <c r="BY371" s="291"/>
      <c r="BZ371" s="291"/>
      <c r="CA371" s="291"/>
      <c r="CB371" s="291"/>
      <c r="CC371" s="291"/>
      <c r="CD371" s="291"/>
      <c r="CE371" s="291"/>
      <c r="CF371" s="291"/>
      <c r="CG371" s="291"/>
      <c r="CH371" s="291"/>
      <c r="CI371" s="291"/>
      <c r="CJ371" s="291"/>
      <c r="CK371" s="291"/>
      <c r="CL371" s="291"/>
      <c r="CM371" s="291"/>
      <c r="CN371" s="291"/>
      <c r="CO371" s="291"/>
      <c r="CP371" s="291"/>
      <c r="CQ371" s="291"/>
      <c r="CR371" s="291"/>
      <c r="CS371" s="291"/>
      <c r="CT371" s="291"/>
      <c r="CU371" s="291"/>
      <c r="CV371" s="291"/>
      <c r="CW371" s="291"/>
      <c r="CX371" s="291"/>
      <c r="CY371" s="291"/>
      <c r="CZ371" s="291"/>
      <c r="DA371" s="291"/>
      <c r="DB371" s="291"/>
      <c r="DC371" s="291"/>
      <c r="DD371" s="291"/>
      <c r="DE371" s="291"/>
      <c r="DF371" s="291"/>
      <c r="DG371" s="291"/>
      <c r="DH371" s="291"/>
      <c r="DI371" s="291"/>
      <c r="DJ371" s="291"/>
      <c r="DK371" s="291"/>
      <c r="DL371" s="291"/>
      <c r="DM371" s="291"/>
      <c r="DN371" s="291"/>
      <c r="DO371" s="291"/>
      <c r="DP371" s="291"/>
      <c r="DQ371" s="291"/>
      <c r="DR371" s="291"/>
      <c r="DS371" s="291"/>
      <c r="DT371" s="291"/>
      <c r="DU371" s="291"/>
      <c r="DV371" s="291"/>
      <c r="DW371" s="291"/>
      <c r="DX371" s="291"/>
      <c r="DY371" s="291"/>
      <c r="DZ371" s="291"/>
      <c r="EA371" s="291"/>
      <c r="EB371" s="291"/>
      <c r="EC371" s="291"/>
      <c r="ED371" s="291"/>
      <c r="EE371" s="291"/>
      <c r="EF371" s="291"/>
      <c r="EG371" s="291"/>
      <c r="EH371" s="291"/>
      <c r="EI371" s="291"/>
      <c r="EJ371" s="291"/>
      <c r="EK371" s="291"/>
      <c r="EL371" s="291"/>
      <c r="EM371" s="291"/>
      <c r="EN371" s="291"/>
      <c r="EO371" s="291"/>
      <c r="EP371" s="291"/>
      <c r="EQ371" s="291"/>
      <c r="ER371" s="291"/>
      <c r="ES371" s="291"/>
      <c r="ET371" s="291"/>
      <c r="EU371" s="291"/>
      <c r="EV371" s="291"/>
      <c r="EW371" s="291"/>
      <c r="EX371" s="291"/>
      <c r="EY371" s="291"/>
      <c r="EZ371" s="291"/>
      <c r="FA371" s="291"/>
      <c r="FB371" s="291"/>
      <c r="FC371" s="291"/>
      <c r="FD371" s="291"/>
      <c r="FE371" s="291"/>
      <c r="FF371" s="291"/>
      <c r="FG371" s="291"/>
      <c r="FH371" s="291"/>
      <c r="FI371" s="291"/>
      <c r="FJ371" s="291"/>
      <c r="FK371" s="291"/>
      <c r="FL371" s="291"/>
      <c r="FM371" s="291"/>
      <c r="FN371" s="291"/>
      <c r="FO371" s="291"/>
      <c r="FP371" s="291"/>
      <c r="FQ371" s="291"/>
      <c r="FR371" s="291"/>
      <c r="FS371" s="291"/>
      <c r="FT371" s="291"/>
      <c r="FU371" s="291"/>
      <c r="FV371" s="291"/>
      <c r="FW371" s="291"/>
      <c r="FX371" s="291"/>
      <c r="FY371" s="291"/>
      <c r="FZ371" s="291"/>
      <c r="GA371" s="291"/>
      <c r="GB371" s="291"/>
      <c r="GC371" s="291"/>
      <c r="GD371" s="291"/>
      <c r="GE371" s="291"/>
      <c r="GF371" s="291"/>
      <c r="GG371" s="291"/>
      <c r="GH371" s="291"/>
      <c r="GI371" s="291"/>
      <c r="GJ371" s="291"/>
      <c r="GK371" s="291"/>
      <c r="GL371" s="291"/>
      <c r="GM371" s="291"/>
      <c r="GN371" s="291"/>
      <c r="GO371" s="291"/>
      <c r="GP371" s="291"/>
      <c r="GQ371" s="291"/>
      <c r="GR371" s="291"/>
      <c r="GS371" s="291"/>
      <c r="GT371" s="291"/>
      <c r="GU371" s="291"/>
      <c r="GV371" s="291"/>
      <c r="GW371" s="291"/>
      <c r="GX371" s="291"/>
      <c r="GY371" s="291"/>
      <c r="GZ371" s="291"/>
      <c r="HA371" s="291"/>
      <c r="HB371" s="291"/>
      <c r="HC371" s="291"/>
      <c r="HD371" s="291"/>
      <c r="HE371" s="291"/>
      <c r="HF371" s="291"/>
      <c r="HG371" s="291"/>
      <c r="HH371" s="291"/>
      <c r="HI371" s="291"/>
      <c r="HJ371" s="291"/>
      <c r="HK371" s="291"/>
      <c r="HL371" s="291"/>
      <c r="HM371" s="291"/>
      <c r="HN371" s="291"/>
      <c r="HO371" s="291"/>
      <c r="HP371" s="291"/>
      <c r="HQ371" s="291"/>
    </row>
    <row r="372" ht="12.0" customHeight="1">
      <c r="A372" s="281"/>
      <c r="B372" s="292"/>
      <c r="C372" s="283"/>
      <c r="D372" s="284"/>
      <c r="E372" s="285"/>
      <c r="F372" s="286"/>
      <c r="G372" s="287"/>
      <c r="H372" s="288"/>
      <c r="I372" s="283"/>
      <c r="J372" s="289"/>
      <c r="K372" s="289"/>
      <c r="L372" s="289"/>
      <c r="M372" s="289"/>
      <c r="N372" s="289"/>
      <c r="O372" s="289"/>
      <c r="P372" s="52"/>
      <c r="Q372" s="52"/>
      <c r="R372" s="52"/>
      <c r="S372" s="202"/>
      <c r="T372" s="202"/>
      <c r="U372" s="202"/>
      <c r="V372" s="292"/>
      <c r="W372" s="202"/>
      <c r="X372" s="202"/>
      <c r="Y372" s="202"/>
      <c r="Z372" s="291"/>
      <c r="AA372" s="202"/>
      <c r="AB372" s="202"/>
      <c r="AC372" s="202"/>
      <c r="AD372" s="291"/>
      <c r="AE372" s="202"/>
      <c r="AF372" s="202"/>
      <c r="AG372" s="202"/>
      <c r="AH372" s="291"/>
      <c r="AI372" s="202"/>
      <c r="AJ372" s="202"/>
      <c r="AK372" s="202"/>
      <c r="AL372" s="291"/>
      <c r="AM372" s="202"/>
      <c r="AN372" s="202"/>
      <c r="AO372" s="202"/>
      <c r="AP372" s="291"/>
      <c r="AQ372" s="202"/>
      <c r="AR372" s="202"/>
      <c r="AS372" s="202"/>
      <c r="AT372" s="291"/>
      <c r="AU372" s="202"/>
      <c r="AV372" s="202"/>
      <c r="AW372" s="202"/>
      <c r="AX372" s="291"/>
      <c r="AY372" s="202"/>
      <c r="AZ372" s="202"/>
      <c r="BA372" s="202"/>
      <c r="BB372" s="291"/>
      <c r="BC372" s="202"/>
      <c r="BD372" s="202"/>
      <c r="BE372" s="202"/>
      <c r="BF372" s="291"/>
      <c r="BG372" s="202"/>
      <c r="BH372" s="202"/>
      <c r="BI372" s="202"/>
      <c r="BJ372" s="291"/>
      <c r="BK372" s="291"/>
      <c r="BL372" s="291"/>
      <c r="BM372" s="291"/>
      <c r="BN372" s="291"/>
      <c r="BO372" s="291"/>
      <c r="BP372" s="291"/>
      <c r="BQ372" s="291"/>
      <c r="BR372" s="291"/>
      <c r="BS372" s="291"/>
      <c r="BT372" s="291"/>
      <c r="BU372" s="291"/>
      <c r="BV372" s="291"/>
      <c r="BW372" s="291"/>
      <c r="BX372" s="291"/>
      <c r="BY372" s="291"/>
      <c r="BZ372" s="291"/>
      <c r="CA372" s="291"/>
      <c r="CB372" s="291"/>
      <c r="CC372" s="291"/>
      <c r="CD372" s="291"/>
      <c r="CE372" s="291"/>
      <c r="CF372" s="291"/>
      <c r="CG372" s="291"/>
      <c r="CH372" s="291"/>
      <c r="CI372" s="291"/>
      <c r="CJ372" s="291"/>
      <c r="CK372" s="291"/>
      <c r="CL372" s="291"/>
      <c r="CM372" s="291"/>
      <c r="CN372" s="291"/>
      <c r="CO372" s="291"/>
      <c r="CP372" s="291"/>
      <c r="CQ372" s="291"/>
      <c r="CR372" s="291"/>
      <c r="CS372" s="291"/>
      <c r="CT372" s="291"/>
      <c r="CU372" s="291"/>
      <c r="CV372" s="291"/>
      <c r="CW372" s="291"/>
      <c r="CX372" s="291"/>
      <c r="CY372" s="291"/>
      <c r="CZ372" s="291"/>
      <c r="DA372" s="291"/>
      <c r="DB372" s="291"/>
      <c r="DC372" s="291"/>
      <c r="DD372" s="291"/>
      <c r="DE372" s="291"/>
      <c r="DF372" s="291"/>
      <c r="DG372" s="291"/>
      <c r="DH372" s="291"/>
      <c r="DI372" s="291"/>
      <c r="DJ372" s="291"/>
      <c r="DK372" s="291"/>
      <c r="DL372" s="291"/>
      <c r="DM372" s="291"/>
      <c r="DN372" s="291"/>
      <c r="DO372" s="291"/>
      <c r="DP372" s="291"/>
      <c r="DQ372" s="291"/>
      <c r="DR372" s="291"/>
      <c r="DS372" s="291"/>
      <c r="DT372" s="291"/>
      <c r="DU372" s="291"/>
      <c r="DV372" s="291"/>
      <c r="DW372" s="291"/>
      <c r="DX372" s="291"/>
      <c r="DY372" s="291"/>
      <c r="DZ372" s="291"/>
      <c r="EA372" s="291"/>
      <c r="EB372" s="291"/>
      <c r="EC372" s="291"/>
      <c r="ED372" s="291"/>
      <c r="EE372" s="291"/>
      <c r="EF372" s="291"/>
      <c r="EG372" s="291"/>
      <c r="EH372" s="291"/>
      <c r="EI372" s="291"/>
      <c r="EJ372" s="291"/>
      <c r="EK372" s="291"/>
      <c r="EL372" s="291"/>
      <c r="EM372" s="291"/>
      <c r="EN372" s="291"/>
      <c r="EO372" s="291"/>
      <c r="EP372" s="291"/>
      <c r="EQ372" s="291"/>
      <c r="ER372" s="291"/>
      <c r="ES372" s="291"/>
      <c r="ET372" s="291"/>
      <c r="EU372" s="291"/>
      <c r="EV372" s="291"/>
      <c r="EW372" s="291"/>
      <c r="EX372" s="291"/>
      <c r="EY372" s="291"/>
      <c r="EZ372" s="291"/>
      <c r="FA372" s="291"/>
      <c r="FB372" s="291"/>
      <c r="FC372" s="291"/>
      <c r="FD372" s="291"/>
      <c r="FE372" s="291"/>
      <c r="FF372" s="291"/>
      <c r="FG372" s="291"/>
      <c r="FH372" s="291"/>
      <c r="FI372" s="291"/>
      <c r="FJ372" s="291"/>
      <c r="FK372" s="291"/>
      <c r="FL372" s="291"/>
      <c r="FM372" s="291"/>
      <c r="FN372" s="291"/>
      <c r="FO372" s="291"/>
      <c r="FP372" s="291"/>
      <c r="FQ372" s="291"/>
      <c r="FR372" s="291"/>
      <c r="FS372" s="291"/>
      <c r="FT372" s="291"/>
      <c r="FU372" s="291"/>
      <c r="FV372" s="291"/>
      <c r="FW372" s="291"/>
      <c r="FX372" s="291"/>
      <c r="FY372" s="291"/>
      <c r="FZ372" s="291"/>
      <c r="GA372" s="291"/>
      <c r="GB372" s="291"/>
      <c r="GC372" s="291"/>
      <c r="GD372" s="291"/>
      <c r="GE372" s="291"/>
      <c r="GF372" s="291"/>
      <c r="GG372" s="291"/>
      <c r="GH372" s="291"/>
      <c r="GI372" s="291"/>
      <c r="GJ372" s="291"/>
      <c r="GK372" s="291"/>
      <c r="GL372" s="291"/>
      <c r="GM372" s="291"/>
      <c r="GN372" s="291"/>
      <c r="GO372" s="291"/>
      <c r="GP372" s="291"/>
      <c r="GQ372" s="291"/>
      <c r="GR372" s="291"/>
      <c r="GS372" s="291"/>
      <c r="GT372" s="291"/>
      <c r="GU372" s="291"/>
      <c r="GV372" s="291"/>
      <c r="GW372" s="291"/>
      <c r="GX372" s="291"/>
      <c r="GY372" s="291"/>
      <c r="GZ372" s="291"/>
      <c r="HA372" s="291"/>
      <c r="HB372" s="291"/>
      <c r="HC372" s="291"/>
      <c r="HD372" s="291"/>
      <c r="HE372" s="291"/>
      <c r="HF372" s="291"/>
      <c r="HG372" s="291"/>
      <c r="HH372" s="291"/>
      <c r="HI372" s="291"/>
      <c r="HJ372" s="291"/>
      <c r="HK372" s="291"/>
      <c r="HL372" s="291"/>
      <c r="HM372" s="291"/>
      <c r="HN372" s="291"/>
      <c r="HO372" s="291"/>
      <c r="HP372" s="291"/>
      <c r="HQ372" s="291"/>
    </row>
    <row r="373" ht="12.0" customHeight="1">
      <c r="A373" s="281"/>
      <c r="B373" s="292"/>
      <c r="C373" s="283"/>
      <c r="D373" s="284"/>
      <c r="E373" s="285"/>
      <c r="F373" s="286"/>
      <c r="G373" s="287"/>
      <c r="H373" s="288"/>
      <c r="I373" s="283"/>
      <c r="J373" s="289"/>
      <c r="K373" s="289"/>
      <c r="L373" s="289"/>
      <c r="M373" s="289"/>
      <c r="N373" s="289"/>
      <c r="O373" s="289"/>
      <c r="P373" s="52"/>
      <c r="Q373" s="52"/>
      <c r="R373" s="52"/>
      <c r="S373" s="202"/>
      <c r="T373" s="202"/>
      <c r="U373" s="202"/>
      <c r="V373" s="292"/>
      <c r="W373" s="202"/>
      <c r="X373" s="202"/>
      <c r="Y373" s="202"/>
      <c r="Z373" s="291"/>
      <c r="AA373" s="202"/>
      <c r="AB373" s="202"/>
      <c r="AC373" s="202"/>
      <c r="AD373" s="291"/>
      <c r="AE373" s="202"/>
      <c r="AF373" s="202"/>
      <c r="AG373" s="202"/>
      <c r="AH373" s="291"/>
      <c r="AI373" s="202"/>
      <c r="AJ373" s="202"/>
      <c r="AK373" s="202"/>
      <c r="AL373" s="291"/>
      <c r="AM373" s="202"/>
      <c r="AN373" s="202"/>
      <c r="AO373" s="202"/>
      <c r="AP373" s="291"/>
      <c r="AQ373" s="202"/>
      <c r="AR373" s="202"/>
      <c r="AS373" s="202"/>
      <c r="AT373" s="291"/>
      <c r="AU373" s="202"/>
      <c r="AV373" s="202"/>
      <c r="AW373" s="202"/>
      <c r="AX373" s="291"/>
      <c r="AY373" s="202"/>
      <c r="AZ373" s="202"/>
      <c r="BA373" s="202"/>
      <c r="BB373" s="291"/>
      <c r="BC373" s="202"/>
      <c r="BD373" s="202"/>
      <c r="BE373" s="202"/>
      <c r="BF373" s="291"/>
      <c r="BG373" s="202"/>
      <c r="BH373" s="202"/>
      <c r="BI373" s="202"/>
      <c r="BJ373" s="291"/>
      <c r="BK373" s="291"/>
      <c r="BL373" s="291"/>
      <c r="BM373" s="291"/>
      <c r="BN373" s="291"/>
      <c r="BO373" s="291"/>
      <c r="BP373" s="291"/>
      <c r="BQ373" s="291"/>
      <c r="BR373" s="291"/>
      <c r="BS373" s="291"/>
      <c r="BT373" s="291"/>
      <c r="BU373" s="291"/>
      <c r="BV373" s="291"/>
      <c r="BW373" s="291"/>
      <c r="BX373" s="291"/>
      <c r="BY373" s="291"/>
      <c r="BZ373" s="291"/>
      <c r="CA373" s="291"/>
      <c r="CB373" s="291"/>
      <c r="CC373" s="291"/>
      <c r="CD373" s="291"/>
      <c r="CE373" s="291"/>
      <c r="CF373" s="291"/>
      <c r="CG373" s="291"/>
      <c r="CH373" s="291"/>
      <c r="CI373" s="291"/>
      <c r="CJ373" s="291"/>
      <c r="CK373" s="291"/>
      <c r="CL373" s="291"/>
      <c r="CM373" s="291"/>
      <c r="CN373" s="291"/>
      <c r="CO373" s="291"/>
      <c r="CP373" s="291"/>
      <c r="CQ373" s="291"/>
      <c r="CR373" s="291"/>
      <c r="CS373" s="291"/>
      <c r="CT373" s="291"/>
      <c r="CU373" s="291"/>
      <c r="CV373" s="291"/>
      <c r="CW373" s="291"/>
      <c r="CX373" s="291"/>
      <c r="CY373" s="291"/>
      <c r="CZ373" s="291"/>
      <c r="DA373" s="291"/>
      <c r="DB373" s="291"/>
      <c r="DC373" s="291"/>
      <c r="DD373" s="291"/>
      <c r="DE373" s="291"/>
      <c r="DF373" s="291"/>
      <c r="DG373" s="291"/>
      <c r="DH373" s="291"/>
      <c r="DI373" s="291"/>
      <c r="DJ373" s="291"/>
      <c r="DK373" s="291"/>
      <c r="DL373" s="291"/>
      <c r="DM373" s="291"/>
      <c r="DN373" s="291"/>
      <c r="DO373" s="291"/>
      <c r="DP373" s="291"/>
      <c r="DQ373" s="291"/>
      <c r="DR373" s="291"/>
      <c r="DS373" s="291"/>
      <c r="DT373" s="291"/>
      <c r="DU373" s="291"/>
      <c r="DV373" s="291"/>
      <c r="DW373" s="291"/>
      <c r="DX373" s="291"/>
      <c r="DY373" s="291"/>
      <c r="DZ373" s="291"/>
      <c r="EA373" s="291"/>
      <c r="EB373" s="291"/>
      <c r="EC373" s="291"/>
      <c r="ED373" s="291"/>
      <c r="EE373" s="291"/>
      <c r="EF373" s="291"/>
      <c r="EG373" s="291"/>
      <c r="EH373" s="291"/>
      <c r="EI373" s="291"/>
      <c r="EJ373" s="291"/>
      <c r="EK373" s="291"/>
      <c r="EL373" s="291"/>
      <c r="EM373" s="291"/>
      <c r="EN373" s="291"/>
      <c r="EO373" s="291"/>
      <c r="EP373" s="291"/>
      <c r="EQ373" s="291"/>
      <c r="ER373" s="291"/>
      <c r="ES373" s="291"/>
      <c r="ET373" s="291"/>
      <c r="EU373" s="291"/>
      <c r="EV373" s="291"/>
      <c r="EW373" s="291"/>
      <c r="EX373" s="291"/>
      <c r="EY373" s="291"/>
      <c r="EZ373" s="291"/>
      <c r="FA373" s="291"/>
      <c r="FB373" s="291"/>
      <c r="FC373" s="291"/>
      <c r="FD373" s="291"/>
      <c r="FE373" s="291"/>
      <c r="FF373" s="291"/>
      <c r="FG373" s="291"/>
      <c r="FH373" s="291"/>
      <c r="FI373" s="291"/>
      <c r="FJ373" s="291"/>
      <c r="FK373" s="291"/>
      <c r="FL373" s="291"/>
      <c r="FM373" s="291"/>
      <c r="FN373" s="291"/>
      <c r="FO373" s="291"/>
      <c r="FP373" s="291"/>
      <c r="FQ373" s="291"/>
      <c r="FR373" s="291"/>
      <c r="FS373" s="291"/>
      <c r="FT373" s="291"/>
      <c r="FU373" s="291"/>
      <c r="FV373" s="291"/>
      <c r="FW373" s="291"/>
      <c r="FX373" s="291"/>
      <c r="FY373" s="291"/>
      <c r="FZ373" s="291"/>
      <c r="GA373" s="291"/>
      <c r="GB373" s="291"/>
      <c r="GC373" s="291"/>
      <c r="GD373" s="291"/>
      <c r="GE373" s="291"/>
      <c r="GF373" s="291"/>
      <c r="GG373" s="291"/>
      <c r="GH373" s="291"/>
      <c r="GI373" s="291"/>
      <c r="GJ373" s="291"/>
      <c r="GK373" s="291"/>
      <c r="GL373" s="291"/>
      <c r="GM373" s="291"/>
      <c r="GN373" s="291"/>
      <c r="GO373" s="291"/>
      <c r="GP373" s="291"/>
      <c r="GQ373" s="291"/>
      <c r="GR373" s="291"/>
      <c r="GS373" s="291"/>
      <c r="GT373" s="291"/>
      <c r="GU373" s="291"/>
      <c r="GV373" s="291"/>
      <c r="GW373" s="291"/>
      <c r="GX373" s="291"/>
      <c r="GY373" s="291"/>
      <c r="GZ373" s="291"/>
      <c r="HA373" s="291"/>
      <c r="HB373" s="291"/>
      <c r="HC373" s="291"/>
      <c r="HD373" s="291"/>
      <c r="HE373" s="291"/>
      <c r="HF373" s="291"/>
      <c r="HG373" s="291"/>
      <c r="HH373" s="291"/>
      <c r="HI373" s="291"/>
      <c r="HJ373" s="291"/>
      <c r="HK373" s="291"/>
      <c r="HL373" s="291"/>
      <c r="HM373" s="291"/>
      <c r="HN373" s="291"/>
      <c r="HO373" s="291"/>
      <c r="HP373" s="291"/>
      <c r="HQ373" s="291"/>
    </row>
    <row r="374" ht="12.0" customHeight="1">
      <c r="A374" s="281"/>
      <c r="B374" s="292"/>
      <c r="C374" s="283"/>
      <c r="D374" s="284"/>
      <c r="E374" s="285"/>
      <c r="F374" s="286"/>
      <c r="G374" s="287"/>
      <c r="H374" s="288"/>
      <c r="I374" s="283"/>
      <c r="J374" s="289"/>
      <c r="K374" s="289"/>
      <c r="L374" s="289"/>
      <c r="M374" s="289"/>
      <c r="N374" s="289"/>
      <c r="O374" s="289"/>
      <c r="P374" s="52"/>
      <c r="Q374" s="52"/>
      <c r="R374" s="52"/>
      <c r="S374" s="202"/>
      <c r="T374" s="202"/>
      <c r="U374" s="202"/>
      <c r="V374" s="292"/>
      <c r="W374" s="202"/>
      <c r="X374" s="202"/>
      <c r="Y374" s="202"/>
      <c r="Z374" s="291"/>
      <c r="AA374" s="202"/>
      <c r="AB374" s="202"/>
      <c r="AC374" s="202"/>
      <c r="AD374" s="291"/>
      <c r="AE374" s="202"/>
      <c r="AF374" s="202"/>
      <c r="AG374" s="202"/>
      <c r="AH374" s="291"/>
      <c r="AI374" s="202"/>
      <c r="AJ374" s="202"/>
      <c r="AK374" s="202"/>
      <c r="AL374" s="291"/>
      <c r="AM374" s="202"/>
      <c r="AN374" s="202"/>
      <c r="AO374" s="202"/>
      <c r="AP374" s="291"/>
      <c r="AQ374" s="202"/>
      <c r="AR374" s="202"/>
      <c r="AS374" s="202"/>
      <c r="AT374" s="291"/>
      <c r="AU374" s="202"/>
      <c r="AV374" s="202"/>
      <c r="AW374" s="202"/>
      <c r="AX374" s="291"/>
      <c r="AY374" s="202"/>
      <c r="AZ374" s="202"/>
      <c r="BA374" s="202"/>
      <c r="BB374" s="291"/>
      <c r="BC374" s="202"/>
      <c r="BD374" s="202"/>
      <c r="BE374" s="202"/>
      <c r="BF374" s="291"/>
      <c r="BG374" s="202"/>
      <c r="BH374" s="202"/>
      <c r="BI374" s="202"/>
      <c r="BJ374" s="291"/>
      <c r="BK374" s="291"/>
      <c r="BL374" s="291"/>
      <c r="BM374" s="291"/>
      <c r="BN374" s="291"/>
      <c r="BO374" s="291"/>
      <c r="BP374" s="291"/>
      <c r="BQ374" s="291"/>
      <c r="BR374" s="291"/>
      <c r="BS374" s="291"/>
      <c r="BT374" s="291"/>
      <c r="BU374" s="291"/>
      <c r="BV374" s="291"/>
      <c r="BW374" s="291"/>
      <c r="BX374" s="291"/>
      <c r="BY374" s="291"/>
      <c r="BZ374" s="291"/>
      <c r="CA374" s="291"/>
      <c r="CB374" s="291"/>
      <c r="CC374" s="291"/>
      <c r="CD374" s="291"/>
      <c r="CE374" s="291"/>
      <c r="CF374" s="291"/>
      <c r="CG374" s="291"/>
      <c r="CH374" s="291"/>
      <c r="CI374" s="291"/>
      <c r="CJ374" s="291"/>
      <c r="CK374" s="291"/>
      <c r="CL374" s="291"/>
      <c r="CM374" s="291"/>
      <c r="CN374" s="291"/>
      <c r="CO374" s="291"/>
      <c r="CP374" s="291"/>
      <c r="CQ374" s="291"/>
      <c r="CR374" s="291"/>
      <c r="CS374" s="291"/>
      <c r="CT374" s="291"/>
      <c r="CU374" s="291"/>
      <c r="CV374" s="291"/>
      <c r="CW374" s="291"/>
      <c r="CX374" s="291"/>
      <c r="CY374" s="291"/>
      <c r="CZ374" s="291"/>
      <c r="DA374" s="291"/>
      <c r="DB374" s="291"/>
      <c r="DC374" s="291"/>
      <c r="DD374" s="291"/>
      <c r="DE374" s="291"/>
      <c r="DF374" s="291"/>
      <c r="DG374" s="291"/>
      <c r="DH374" s="291"/>
      <c r="DI374" s="291"/>
      <c r="DJ374" s="291"/>
      <c r="DK374" s="291"/>
      <c r="DL374" s="291"/>
      <c r="DM374" s="291"/>
      <c r="DN374" s="291"/>
      <c r="DO374" s="291"/>
      <c r="DP374" s="291"/>
      <c r="DQ374" s="291"/>
      <c r="DR374" s="291"/>
      <c r="DS374" s="291"/>
      <c r="DT374" s="291"/>
      <c r="DU374" s="291"/>
      <c r="DV374" s="291"/>
      <c r="DW374" s="291"/>
      <c r="DX374" s="291"/>
      <c r="DY374" s="291"/>
      <c r="DZ374" s="291"/>
      <c r="EA374" s="291"/>
      <c r="EB374" s="291"/>
      <c r="EC374" s="291"/>
      <c r="ED374" s="291"/>
      <c r="EE374" s="291"/>
      <c r="EF374" s="291"/>
      <c r="EG374" s="291"/>
      <c r="EH374" s="291"/>
      <c r="EI374" s="291"/>
      <c r="EJ374" s="291"/>
      <c r="EK374" s="291"/>
      <c r="EL374" s="291"/>
      <c r="EM374" s="291"/>
      <c r="EN374" s="291"/>
      <c r="EO374" s="291"/>
      <c r="EP374" s="291"/>
      <c r="EQ374" s="291"/>
      <c r="ER374" s="291"/>
      <c r="ES374" s="291"/>
      <c r="ET374" s="291"/>
      <c r="EU374" s="291"/>
      <c r="EV374" s="291"/>
      <c r="EW374" s="291"/>
      <c r="EX374" s="291"/>
      <c r="EY374" s="291"/>
      <c r="EZ374" s="291"/>
      <c r="FA374" s="291"/>
      <c r="FB374" s="291"/>
      <c r="FC374" s="291"/>
      <c r="FD374" s="291"/>
      <c r="FE374" s="291"/>
      <c r="FF374" s="291"/>
      <c r="FG374" s="291"/>
      <c r="FH374" s="291"/>
      <c r="FI374" s="291"/>
      <c r="FJ374" s="291"/>
      <c r="FK374" s="291"/>
      <c r="FL374" s="291"/>
      <c r="FM374" s="291"/>
      <c r="FN374" s="291"/>
      <c r="FO374" s="291"/>
      <c r="FP374" s="291"/>
      <c r="FQ374" s="291"/>
      <c r="FR374" s="291"/>
      <c r="FS374" s="291"/>
      <c r="FT374" s="291"/>
      <c r="FU374" s="291"/>
      <c r="FV374" s="291"/>
      <c r="FW374" s="291"/>
      <c r="FX374" s="291"/>
      <c r="FY374" s="291"/>
      <c r="FZ374" s="291"/>
      <c r="GA374" s="291"/>
      <c r="GB374" s="291"/>
      <c r="GC374" s="291"/>
      <c r="GD374" s="291"/>
      <c r="GE374" s="291"/>
      <c r="GF374" s="291"/>
      <c r="GG374" s="291"/>
      <c r="GH374" s="291"/>
      <c r="GI374" s="291"/>
      <c r="GJ374" s="291"/>
      <c r="GK374" s="291"/>
      <c r="GL374" s="291"/>
      <c r="GM374" s="291"/>
      <c r="GN374" s="291"/>
      <c r="GO374" s="291"/>
      <c r="GP374" s="291"/>
      <c r="GQ374" s="291"/>
      <c r="GR374" s="291"/>
      <c r="GS374" s="291"/>
      <c r="GT374" s="291"/>
      <c r="GU374" s="291"/>
      <c r="GV374" s="291"/>
      <c r="GW374" s="291"/>
      <c r="GX374" s="291"/>
      <c r="GY374" s="291"/>
      <c r="GZ374" s="291"/>
      <c r="HA374" s="291"/>
      <c r="HB374" s="291"/>
      <c r="HC374" s="291"/>
      <c r="HD374" s="291"/>
      <c r="HE374" s="291"/>
      <c r="HF374" s="291"/>
      <c r="HG374" s="291"/>
      <c r="HH374" s="291"/>
      <c r="HI374" s="291"/>
      <c r="HJ374" s="291"/>
      <c r="HK374" s="291"/>
      <c r="HL374" s="291"/>
      <c r="HM374" s="291"/>
      <c r="HN374" s="291"/>
      <c r="HO374" s="291"/>
      <c r="HP374" s="291"/>
      <c r="HQ374" s="291"/>
    </row>
    <row r="375" ht="12.0" customHeight="1">
      <c r="A375" s="281"/>
      <c r="B375" s="292"/>
      <c r="C375" s="283"/>
      <c r="D375" s="284"/>
      <c r="E375" s="285"/>
      <c r="F375" s="286"/>
      <c r="G375" s="287"/>
      <c r="H375" s="288"/>
      <c r="I375" s="283"/>
      <c r="J375" s="289"/>
      <c r="K375" s="289"/>
      <c r="L375" s="289"/>
      <c r="M375" s="289"/>
      <c r="N375" s="289"/>
      <c r="O375" s="289"/>
      <c r="P375" s="52"/>
      <c r="Q375" s="52"/>
      <c r="R375" s="52"/>
      <c r="S375" s="202"/>
      <c r="T375" s="202"/>
      <c r="U375" s="202"/>
      <c r="V375" s="292"/>
      <c r="W375" s="202"/>
      <c r="X375" s="202"/>
      <c r="Y375" s="202"/>
      <c r="Z375" s="291"/>
      <c r="AA375" s="202"/>
      <c r="AB375" s="202"/>
      <c r="AC375" s="202"/>
      <c r="AD375" s="291"/>
      <c r="AE375" s="202"/>
      <c r="AF375" s="202"/>
      <c r="AG375" s="202"/>
      <c r="AH375" s="291"/>
      <c r="AI375" s="202"/>
      <c r="AJ375" s="202"/>
      <c r="AK375" s="202"/>
      <c r="AL375" s="291"/>
      <c r="AM375" s="202"/>
      <c r="AN375" s="202"/>
      <c r="AO375" s="202"/>
      <c r="AP375" s="291"/>
      <c r="AQ375" s="202"/>
      <c r="AR375" s="202"/>
      <c r="AS375" s="202"/>
      <c r="AT375" s="291"/>
      <c r="AU375" s="202"/>
      <c r="AV375" s="202"/>
      <c r="AW375" s="202"/>
      <c r="AX375" s="291"/>
      <c r="AY375" s="202"/>
      <c r="AZ375" s="202"/>
      <c r="BA375" s="202"/>
      <c r="BB375" s="291"/>
      <c r="BC375" s="202"/>
      <c r="BD375" s="202"/>
      <c r="BE375" s="202"/>
      <c r="BF375" s="291"/>
      <c r="BG375" s="202"/>
      <c r="BH375" s="202"/>
      <c r="BI375" s="202"/>
      <c r="BJ375" s="291"/>
      <c r="BK375" s="291"/>
      <c r="BL375" s="291"/>
      <c r="BM375" s="291"/>
      <c r="BN375" s="291"/>
      <c r="BO375" s="291"/>
      <c r="BP375" s="291"/>
      <c r="BQ375" s="291"/>
      <c r="BR375" s="291"/>
      <c r="BS375" s="291"/>
      <c r="BT375" s="291"/>
      <c r="BU375" s="291"/>
      <c r="BV375" s="291"/>
      <c r="BW375" s="291"/>
      <c r="BX375" s="291"/>
      <c r="BY375" s="291"/>
      <c r="BZ375" s="291"/>
      <c r="CA375" s="291"/>
      <c r="CB375" s="291"/>
      <c r="CC375" s="291"/>
      <c r="CD375" s="291"/>
      <c r="CE375" s="291"/>
      <c r="CF375" s="291"/>
      <c r="CG375" s="291"/>
      <c r="CH375" s="291"/>
      <c r="CI375" s="291"/>
      <c r="CJ375" s="291"/>
      <c r="CK375" s="291"/>
      <c r="CL375" s="291"/>
      <c r="CM375" s="291"/>
      <c r="CN375" s="291"/>
      <c r="CO375" s="291"/>
      <c r="CP375" s="291"/>
      <c r="CQ375" s="291"/>
      <c r="CR375" s="291"/>
      <c r="CS375" s="291"/>
      <c r="CT375" s="291"/>
      <c r="CU375" s="291"/>
      <c r="CV375" s="291"/>
      <c r="CW375" s="291"/>
      <c r="CX375" s="291"/>
      <c r="CY375" s="291"/>
      <c r="CZ375" s="291"/>
      <c r="DA375" s="291"/>
      <c r="DB375" s="291"/>
      <c r="DC375" s="291"/>
      <c r="DD375" s="291"/>
      <c r="DE375" s="291"/>
      <c r="DF375" s="291"/>
      <c r="DG375" s="291"/>
      <c r="DH375" s="291"/>
      <c r="DI375" s="291"/>
      <c r="DJ375" s="291"/>
      <c r="DK375" s="291"/>
      <c r="DL375" s="291"/>
      <c r="DM375" s="291"/>
      <c r="DN375" s="291"/>
      <c r="DO375" s="291"/>
      <c r="DP375" s="291"/>
      <c r="DQ375" s="291"/>
      <c r="DR375" s="291"/>
      <c r="DS375" s="291"/>
      <c r="DT375" s="291"/>
      <c r="DU375" s="291"/>
      <c r="DV375" s="291"/>
      <c r="DW375" s="291"/>
      <c r="DX375" s="291"/>
      <c r="DY375" s="291"/>
      <c r="DZ375" s="291"/>
      <c r="EA375" s="291"/>
      <c r="EB375" s="291"/>
      <c r="EC375" s="291"/>
      <c r="ED375" s="291"/>
      <c r="EE375" s="291"/>
      <c r="EF375" s="291"/>
      <c r="EG375" s="291"/>
      <c r="EH375" s="291"/>
      <c r="EI375" s="291"/>
      <c r="EJ375" s="291"/>
      <c r="EK375" s="291"/>
      <c r="EL375" s="291"/>
      <c r="EM375" s="291"/>
      <c r="EN375" s="291"/>
      <c r="EO375" s="291"/>
      <c r="EP375" s="291"/>
      <c r="EQ375" s="291"/>
      <c r="ER375" s="291"/>
      <c r="ES375" s="291"/>
      <c r="ET375" s="291"/>
      <c r="EU375" s="291"/>
      <c r="EV375" s="291"/>
      <c r="EW375" s="291"/>
      <c r="EX375" s="291"/>
      <c r="EY375" s="291"/>
      <c r="EZ375" s="291"/>
      <c r="FA375" s="291"/>
      <c r="FB375" s="291"/>
      <c r="FC375" s="291"/>
      <c r="FD375" s="291"/>
      <c r="FE375" s="291"/>
      <c r="FF375" s="291"/>
      <c r="FG375" s="291"/>
      <c r="FH375" s="291"/>
      <c r="FI375" s="291"/>
      <c r="FJ375" s="291"/>
      <c r="FK375" s="291"/>
      <c r="FL375" s="291"/>
      <c r="FM375" s="291"/>
      <c r="FN375" s="291"/>
      <c r="FO375" s="291"/>
      <c r="FP375" s="291"/>
      <c r="FQ375" s="291"/>
      <c r="FR375" s="291"/>
      <c r="FS375" s="291"/>
      <c r="FT375" s="291"/>
      <c r="FU375" s="291"/>
      <c r="FV375" s="291"/>
      <c r="FW375" s="291"/>
      <c r="FX375" s="291"/>
      <c r="FY375" s="291"/>
      <c r="FZ375" s="291"/>
      <c r="GA375" s="291"/>
      <c r="GB375" s="291"/>
      <c r="GC375" s="291"/>
      <c r="GD375" s="291"/>
      <c r="GE375" s="291"/>
      <c r="GF375" s="291"/>
      <c r="GG375" s="291"/>
      <c r="GH375" s="291"/>
      <c r="GI375" s="291"/>
      <c r="GJ375" s="291"/>
      <c r="GK375" s="291"/>
      <c r="GL375" s="291"/>
      <c r="GM375" s="291"/>
      <c r="GN375" s="291"/>
      <c r="GO375" s="291"/>
      <c r="GP375" s="291"/>
      <c r="GQ375" s="291"/>
      <c r="GR375" s="291"/>
      <c r="GS375" s="291"/>
      <c r="GT375" s="291"/>
      <c r="GU375" s="291"/>
      <c r="GV375" s="291"/>
      <c r="GW375" s="291"/>
      <c r="GX375" s="291"/>
      <c r="GY375" s="291"/>
      <c r="GZ375" s="291"/>
      <c r="HA375" s="291"/>
      <c r="HB375" s="291"/>
      <c r="HC375" s="291"/>
      <c r="HD375" s="291"/>
      <c r="HE375" s="291"/>
      <c r="HF375" s="291"/>
      <c r="HG375" s="291"/>
      <c r="HH375" s="291"/>
      <c r="HI375" s="291"/>
      <c r="HJ375" s="291"/>
      <c r="HK375" s="291"/>
      <c r="HL375" s="291"/>
      <c r="HM375" s="291"/>
      <c r="HN375" s="291"/>
      <c r="HO375" s="291"/>
      <c r="HP375" s="291"/>
      <c r="HQ375" s="291"/>
    </row>
    <row r="376" ht="12.0" customHeight="1">
      <c r="A376" s="281"/>
      <c r="B376" s="292"/>
      <c r="C376" s="283"/>
      <c r="D376" s="284"/>
      <c r="E376" s="285"/>
      <c r="F376" s="286"/>
      <c r="G376" s="287"/>
      <c r="H376" s="288"/>
      <c r="I376" s="283"/>
      <c r="J376" s="289"/>
      <c r="K376" s="289"/>
      <c r="L376" s="289"/>
      <c r="M376" s="289"/>
      <c r="N376" s="289"/>
      <c r="O376" s="289"/>
      <c r="P376" s="52"/>
      <c r="Q376" s="52"/>
      <c r="R376" s="52"/>
      <c r="S376" s="202"/>
      <c r="T376" s="202"/>
      <c r="U376" s="202"/>
      <c r="V376" s="292"/>
      <c r="W376" s="202"/>
      <c r="X376" s="202"/>
      <c r="Y376" s="202"/>
      <c r="Z376" s="291"/>
      <c r="AA376" s="202"/>
      <c r="AB376" s="202"/>
      <c r="AC376" s="202"/>
      <c r="AD376" s="291"/>
      <c r="AE376" s="202"/>
      <c r="AF376" s="202"/>
      <c r="AG376" s="202"/>
      <c r="AH376" s="291"/>
      <c r="AI376" s="202"/>
      <c r="AJ376" s="202"/>
      <c r="AK376" s="202"/>
      <c r="AL376" s="291"/>
      <c r="AM376" s="202"/>
      <c r="AN376" s="202"/>
      <c r="AO376" s="202"/>
      <c r="AP376" s="291"/>
      <c r="AQ376" s="202"/>
      <c r="AR376" s="202"/>
      <c r="AS376" s="202"/>
      <c r="AT376" s="291"/>
      <c r="AU376" s="202"/>
      <c r="AV376" s="202"/>
      <c r="AW376" s="202"/>
      <c r="AX376" s="291"/>
      <c r="AY376" s="202"/>
      <c r="AZ376" s="202"/>
      <c r="BA376" s="202"/>
      <c r="BB376" s="291"/>
      <c r="BC376" s="202"/>
      <c r="BD376" s="202"/>
      <c r="BE376" s="202"/>
      <c r="BF376" s="291"/>
      <c r="BG376" s="202"/>
      <c r="BH376" s="202"/>
      <c r="BI376" s="202"/>
      <c r="BJ376" s="291"/>
      <c r="BK376" s="291"/>
      <c r="BL376" s="291"/>
      <c r="BM376" s="291"/>
      <c r="BN376" s="291"/>
      <c r="BO376" s="291"/>
      <c r="BP376" s="291"/>
      <c r="BQ376" s="291"/>
      <c r="BR376" s="291"/>
      <c r="BS376" s="291"/>
      <c r="BT376" s="291"/>
      <c r="BU376" s="291"/>
      <c r="BV376" s="291"/>
      <c r="BW376" s="291"/>
      <c r="BX376" s="291"/>
      <c r="BY376" s="291"/>
      <c r="BZ376" s="291"/>
      <c r="CA376" s="291"/>
      <c r="CB376" s="291"/>
      <c r="CC376" s="291"/>
      <c r="CD376" s="291"/>
      <c r="CE376" s="291"/>
      <c r="CF376" s="291"/>
      <c r="CG376" s="291"/>
      <c r="CH376" s="291"/>
      <c r="CI376" s="291"/>
      <c r="CJ376" s="291"/>
      <c r="CK376" s="291"/>
      <c r="CL376" s="291"/>
      <c r="CM376" s="291"/>
      <c r="CN376" s="291"/>
      <c r="CO376" s="291"/>
      <c r="CP376" s="291"/>
      <c r="CQ376" s="291"/>
      <c r="CR376" s="291"/>
      <c r="CS376" s="291"/>
      <c r="CT376" s="291"/>
      <c r="CU376" s="291"/>
      <c r="CV376" s="291"/>
      <c r="CW376" s="291"/>
      <c r="CX376" s="291"/>
      <c r="CY376" s="291"/>
      <c r="CZ376" s="291"/>
      <c r="DA376" s="291"/>
      <c r="DB376" s="291"/>
      <c r="DC376" s="291"/>
      <c r="DD376" s="291"/>
      <c r="DE376" s="291"/>
      <c r="DF376" s="291"/>
      <c r="DG376" s="291"/>
      <c r="DH376" s="291"/>
      <c r="DI376" s="291"/>
      <c r="DJ376" s="291"/>
      <c r="DK376" s="291"/>
      <c r="DL376" s="291"/>
      <c r="DM376" s="291"/>
      <c r="DN376" s="291"/>
      <c r="DO376" s="291"/>
      <c r="DP376" s="291"/>
      <c r="DQ376" s="291"/>
      <c r="DR376" s="291"/>
      <c r="DS376" s="291"/>
      <c r="DT376" s="291"/>
      <c r="DU376" s="291"/>
      <c r="DV376" s="291"/>
      <c r="DW376" s="291"/>
      <c r="DX376" s="291"/>
      <c r="DY376" s="291"/>
      <c r="DZ376" s="291"/>
      <c r="EA376" s="291"/>
      <c r="EB376" s="291"/>
      <c r="EC376" s="291"/>
      <c r="ED376" s="291"/>
      <c r="EE376" s="291"/>
      <c r="EF376" s="291"/>
      <c r="EG376" s="291"/>
      <c r="EH376" s="291"/>
      <c r="EI376" s="291"/>
      <c r="EJ376" s="291"/>
      <c r="EK376" s="291"/>
      <c r="EL376" s="291"/>
      <c r="EM376" s="291"/>
      <c r="EN376" s="291"/>
      <c r="EO376" s="291"/>
      <c r="EP376" s="291"/>
      <c r="EQ376" s="291"/>
      <c r="ER376" s="291"/>
      <c r="ES376" s="291"/>
      <c r="ET376" s="291"/>
      <c r="EU376" s="291"/>
      <c r="EV376" s="291"/>
      <c r="EW376" s="291"/>
      <c r="EX376" s="291"/>
      <c r="EY376" s="291"/>
      <c r="EZ376" s="291"/>
      <c r="FA376" s="291"/>
      <c r="FB376" s="291"/>
      <c r="FC376" s="291"/>
      <c r="FD376" s="291"/>
      <c r="FE376" s="291"/>
      <c r="FF376" s="291"/>
      <c r="FG376" s="291"/>
      <c r="FH376" s="291"/>
      <c r="FI376" s="291"/>
      <c r="FJ376" s="291"/>
      <c r="FK376" s="291"/>
      <c r="FL376" s="291"/>
      <c r="FM376" s="291"/>
      <c r="FN376" s="291"/>
      <c r="FO376" s="291"/>
      <c r="FP376" s="291"/>
      <c r="FQ376" s="291"/>
      <c r="FR376" s="291"/>
      <c r="FS376" s="291"/>
      <c r="FT376" s="291"/>
      <c r="FU376" s="291"/>
      <c r="FV376" s="291"/>
      <c r="FW376" s="291"/>
      <c r="FX376" s="291"/>
      <c r="FY376" s="291"/>
      <c r="FZ376" s="291"/>
      <c r="GA376" s="291"/>
      <c r="GB376" s="291"/>
      <c r="GC376" s="291"/>
      <c r="GD376" s="291"/>
      <c r="GE376" s="291"/>
      <c r="GF376" s="291"/>
      <c r="GG376" s="291"/>
      <c r="GH376" s="291"/>
      <c r="GI376" s="291"/>
      <c r="GJ376" s="291"/>
      <c r="GK376" s="291"/>
      <c r="GL376" s="291"/>
      <c r="GM376" s="291"/>
      <c r="GN376" s="291"/>
      <c r="GO376" s="291"/>
      <c r="GP376" s="291"/>
      <c r="GQ376" s="291"/>
      <c r="GR376" s="291"/>
      <c r="GS376" s="291"/>
      <c r="GT376" s="291"/>
      <c r="GU376" s="291"/>
      <c r="GV376" s="291"/>
      <c r="GW376" s="291"/>
      <c r="GX376" s="291"/>
      <c r="GY376" s="291"/>
      <c r="GZ376" s="291"/>
      <c r="HA376" s="291"/>
      <c r="HB376" s="291"/>
      <c r="HC376" s="291"/>
      <c r="HD376" s="291"/>
      <c r="HE376" s="291"/>
      <c r="HF376" s="291"/>
      <c r="HG376" s="291"/>
      <c r="HH376" s="291"/>
      <c r="HI376" s="291"/>
      <c r="HJ376" s="291"/>
      <c r="HK376" s="291"/>
      <c r="HL376" s="291"/>
      <c r="HM376" s="291"/>
      <c r="HN376" s="291"/>
      <c r="HO376" s="291"/>
      <c r="HP376" s="291"/>
      <c r="HQ376" s="291"/>
    </row>
    <row r="377" ht="12.0" customHeight="1">
      <c r="A377" s="281"/>
      <c r="B377" s="292"/>
      <c r="C377" s="283"/>
      <c r="D377" s="284"/>
      <c r="E377" s="285"/>
      <c r="F377" s="286"/>
      <c r="G377" s="287"/>
      <c r="H377" s="288"/>
      <c r="I377" s="283"/>
      <c r="J377" s="289"/>
      <c r="K377" s="289"/>
      <c r="L377" s="289"/>
      <c r="M377" s="289"/>
      <c r="N377" s="289"/>
      <c r="O377" s="289"/>
      <c r="P377" s="52"/>
      <c r="Q377" s="52"/>
      <c r="R377" s="52"/>
      <c r="S377" s="202"/>
      <c r="T377" s="202"/>
      <c r="U377" s="202"/>
      <c r="V377" s="292"/>
      <c r="W377" s="202"/>
      <c r="X377" s="202"/>
      <c r="Y377" s="202"/>
      <c r="Z377" s="291"/>
      <c r="AA377" s="202"/>
      <c r="AB377" s="202"/>
      <c r="AC377" s="202"/>
      <c r="AD377" s="291"/>
      <c r="AE377" s="202"/>
      <c r="AF377" s="202"/>
      <c r="AG377" s="202"/>
      <c r="AH377" s="291"/>
      <c r="AI377" s="202"/>
      <c r="AJ377" s="202"/>
      <c r="AK377" s="202"/>
      <c r="AL377" s="291"/>
      <c r="AM377" s="202"/>
      <c r="AN377" s="202"/>
      <c r="AO377" s="202"/>
      <c r="AP377" s="291"/>
      <c r="AQ377" s="202"/>
      <c r="AR377" s="202"/>
      <c r="AS377" s="202"/>
      <c r="AT377" s="291"/>
      <c r="AU377" s="202"/>
      <c r="AV377" s="202"/>
      <c r="AW377" s="202"/>
      <c r="AX377" s="291"/>
      <c r="AY377" s="202"/>
      <c r="AZ377" s="202"/>
      <c r="BA377" s="202"/>
      <c r="BB377" s="291"/>
      <c r="BC377" s="202"/>
      <c r="BD377" s="202"/>
      <c r="BE377" s="202"/>
      <c r="BF377" s="291"/>
      <c r="BG377" s="202"/>
      <c r="BH377" s="202"/>
      <c r="BI377" s="202"/>
      <c r="BJ377" s="291"/>
      <c r="BK377" s="291"/>
      <c r="BL377" s="291"/>
      <c r="BM377" s="291"/>
      <c r="BN377" s="291"/>
      <c r="BO377" s="291"/>
      <c r="BP377" s="291"/>
      <c r="BQ377" s="291"/>
      <c r="BR377" s="291"/>
      <c r="BS377" s="291"/>
      <c r="BT377" s="291"/>
      <c r="BU377" s="291"/>
      <c r="BV377" s="291"/>
      <c r="BW377" s="291"/>
      <c r="BX377" s="291"/>
      <c r="BY377" s="291"/>
      <c r="BZ377" s="291"/>
      <c r="CA377" s="291"/>
      <c r="CB377" s="291"/>
      <c r="CC377" s="291"/>
      <c r="CD377" s="291"/>
      <c r="CE377" s="291"/>
      <c r="CF377" s="291"/>
      <c r="CG377" s="291"/>
      <c r="CH377" s="291"/>
      <c r="CI377" s="291"/>
      <c r="CJ377" s="291"/>
      <c r="CK377" s="291"/>
      <c r="CL377" s="291"/>
      <c r="CM377" s="291"/>
      <c r="CN377" s="291"/>
      <c r="CO377" s="291"/>
      <c r="CP377" s="291"/>
      <c r="CQ377" s="291"/>
      <c r="CR377" s="291"/>
      <c r="CS377" s="291"/>
      <c r="CT377" s="291"/>
      <c r="CU377" s="291"/>
      <c r="CV377" s="291"/>
      <c r="CW377" s="291"/>
      <c r="CX377" s="291"/>
      <c r="CY377" s="291"/>
      <c r="CZ377" s="291"/>
      <c r="DA377" s="291"/>
      <c r="DB377" s="291"/>
      <c r="DC377" s="291"/>
      <c r="DD377" s="291"/>
      <c r="DE377" s="291"/>
      <c r="DF377" s="291"/>
      <c r="DG377" s="291"/>
      <c r="DH377" s="291"/>
      <c r="DI377" s="291"/>
      <c r="DJ377" s="291"/>
      <c r="DK377" s="291"/>
      <c r="DL377" s="291"/>
      <c r="DM377" s="291"/>
      <c r="DN377" s="291"/>
      <c r="DO377" s="291"/>
      <c r="DP377" s="291"/>
      <c r="DQ377" s="291"/>
      <c r="DR377" s="291"/>
      <c r="DS377" s="291"/>
      <c r="DT377" s="291"/>
      <c r="DU377" s="291"/>
      <c r="DV377" s="291"/>
      <c r="DW377" s="291"/>
      <c r="DX377" s="291"/>
      <c r="DY377" s="291"/>
      <c r="DZ377" s="291"/>
      <c r="EA377" s="291"/>
      <c r="EB377" s="291"/>
      <c r="EC377" s="291"/>
      <c r="ED377" s="291"/>
      <c r="EE377" s="291"/>
      <c r="EF377" s="291"/>
      <c r="EG377" s="291"/>
      <c r="EH377" s="291"/>
      <c r="EI377" s="291"/>
      <c r="EJ377" s="291"/>
      <c r="EK377" s="291"/>
      <c r="EL377" s="291"/>
      <c r="EM377" s="291"/>
      <c r="EN377" s="291"/>
      <c r="EO377" s="291"/>
      <c r="EP377" s="291"/>
      <c r="EQ377" s="291"/>
      <c r="ER377" s="291"/>
      <c r="ES377" s="291"/>
      <c r="ET377" s="291"/>
      <c r="EU377" s="291"/>
      <c r="EV377" s="291"/>
      <c r="EW377" s="291"/>
      <c r="EX377" s="291"/>
      <c r="EY377" s="291"/>
      <c r="EZ377" s="291"/>
      <c r="FA377" s="291"/>
      <c r="FB377" s="291"/>
      <c r="FC377" s="291"/>
      <c r="FD377" s="291"/>
      <c r="FE377" s="291"/>
      <c r="FF377" s="291"/>
      <c r="FG377" s="291"/>
      <c r="FH377" s="291"/>
      <c r="FI377" s="291"/>
      <c r="FJ377" s="291"/>
      <c r="FK377" s="291"/>
      <c r="FL377" s="291"/>
      <c r="FM377" s="291"/>
      <c r="FN377" s="291"/>
      <c r="FO377" s="291"/>
      <c r="FP377" s="291"/>
      <c r="FQ377" s="291"/>
      <c r="FR377" s="291"/>
      <c r="FS377" s="291"/>
      <c r="FT377" s="291"/>
      <c r="FU377" s="291"/>
      <c r="FV377" s="291"/>
      <c r="FW377" s="291"/>
      <c r="FX377" s="291"/>
      <c r="FY377" s="291"/>
      <c r="FZ377" s="291"/>
      <c r="GA377" s="291"/>
      <c r="GB377" s="291"/>
      <c r="GC377" s="291"/>
      <c r="GD377" s="291"/>
      <c r="GE377" s="291"/>
      <c r="GF377" s="291"/>
      <c r="GG377" s="291"/>
      <c r="GH377" s="291"/>
      <c r="GI377" s="291"/>
      <c r="GJ377" s="291"/>
      <c r="GK377" s="291"/>
      <c r="GL377" s="291"/>
      <c r="GM377" s="291"/>
      <c r="GN377" s="291"/>
      <c r="GO377" s="291"/>
      <c r="GP377" s="291"/>
      <c r="GQ377" s="291"/>
      <c r="GR377" s="291"/>
      <c r="GS377" s="291"/>
      <c r="GT377" s="291"/>
      <c r="GU377" s="291"/>
      <c r="GV377" s="291"/>
      <c r="GW377" s="291"/>
      <c r="GX377" s="291"/>
      <c r="GY377" s="291"/>
      <c r="GZ377" s="291"/>
      <c r="HA377" s="291"/>
      <c r="HB377" s="291"/>
      <c r="HC377" s="291"/>
      <c r="HD377" s="291"/>
      <c r="HE377" s="291"/>
      <c r="HF377" s="291"/>
      <c r="HG377" s="291"/>
      <c r="HH377" s="291"/>
      <c r="HI377" s="291"/>
      <c r="HJ377" s="291"/>
      <c r="HK377" s="291"/>
      <c r="HL377" s="291"/>
      <c r="HM377" s="291"/>
      <c r="HN377" s="291"/>
      <c r="HO377" s="291"/>
      <c r="HP377" s="291"/>
      <c r="HQ377" s="291"/>
    </row>
    <row r="378" ht="12.0" customHeight="1">
      <c r="A378" s="281"/>
      <c r="B378" s="292"/>
      <c r="C378" s="283"/>
      <c r="D378" s="284"/>
      <c r="E378" s="285"/>
      <c r="F378" s="286"/>
      <c r="G378" s="287"/>
      <c r="H378" s="288"/>
      <c r="I378" s="283"/>
      <c r="J378" s="289"/>
      <c r="K378" s="289"/>
      <c r="L378" s="289"/>
      <c r="M378" s="289"/>
      <c r="N378" s="289"/>
      <c r="O378" s="289"/>
      <c r="P378" s="52"/>
      <c r="Q378" s="52"/>
      <c r="R378" s="52"/>
      <c r="S378" s="202"/>
      <c r="T378" s="202"/>
      <c r="U378" s="202"/>
      <c r="V378" s="292"/>
      <c r="W378" s="202"/>
      <c r="X378" s="202"/>
      <c r="Y378" s="202"/>
      <c r="Z378" s="291"/>
      <c r="AA378" s="202"/>
      <c r="AB378" s="202"/>
      <c r="AC378" s="202"/>
      <c r="AD378" s="291"/>
      <c r="AE378" s="202"/>
      <c r="AF378" s="202"/>
      <c r="AG378" s="202"/>
      <c r="AH378" s="291"/>
      <c r="AI378" s="202"/>
      <c r="AJ378" s="202"/>
      <c r="AK378" s="202"/>
      <c r="AL378" s="291"/>
      <c r="AM378" s="202"/>
      <c r="AN378" s="202"/>
      <c r="AO378" s="202"/>
      <c r="AP378" s="291"/>
      <c r="AQ378" s="202"/>
      <c r="AR378" s="202"/>
      <c r="AS378" s="202"/>
      <c r="AT378" s="291"/>
      <c r="AU378" s="202"/>
      <c r="AV378" s="202"/>
      <c r="AW378" s="202"/>
      <c r="AX378" s="291"/>
      <c r="AY378" s="202"/>
      <c r="AZ378" s="202"/>
      <c r="BA378" s="202"/>
      <c r="BB378" s="291"/>
      <c r="BC378" s="202"/>
      <c r="BD378" s="202"/>
      <c r="BE378" s="202"/>
      <c r="BF378" s="291"/>
      <c r="BG378" s="202"/>
      <c r="BH378" s="202"/>
      <c r="BI378" s="202"/>
      <c r="BJ378" s="291"/>
      <c r="BK378" s="291"/>
      <c r="BL378" s="291"/>
      <c r="BM378" s="291"/>
      <c r="BN378" s="291"/>
      <c r="BO378" s="291"/>
      <c r="BP378" s="291"/>
      <c r="BQ378" s="291"/>
      <c r="BR378" s="291"/>
      <c r="BS378" s="291"/>
      <c r="BT378" s="291"/>
      <c r="BU378" s="291"/>
      <c r="BV378" s="291"/>
      <c r="BW378" s="291"/>
      <c r="BX378" s="291"/>
      <c r="BY378" s="291"/>
      <c r="BZ378" s="291"/>
      <c r="CA378" s="291"/>
      <c r="CB378" s="291"/>
      <c r="CC378" s="291"/>
      <c r="CD378" s="291"/>
      <c r="CE378" s="291"/>
      <c r="CF378" s="291"/>
      <c r="CG378" s="291"/>
      <c r="CH378" s="291"/>
      <c r="CI378" s="291"/>
      <c r="CJ378" s="291"/>
      <c r="CK378" s="291"/>
      <c r="CL378" s="291"/>
      <c r="CM378" s="291"/>
      <c r="CN378" s="291"/>
      <c r="CO378" s="291"/>
      <c r="CP378" s="291"/>
      <c r="CQ378" s="291"/>
      <c r="CR378" s="291"/>
      <c r="CS378" s="291"/>
      <c r="CT378" s="291"/>
      <c r="CU378" s="291"/>
      <c r="CV378" s="291"/>
      <c r="CW378" s="291"/>
      <c r="CX378" s="291"/>
      <c r="CY378" s="291"/>
      <c r="CZ378" s="291"/>
      <c r="DA378" s="291"/>
      <c r="DB378" s="291"/>
      <c r="DC378" s="291"/>
      <c r="DD378" s="291"/>
      <c r="DE378" s="291"/>
      <c r="DF378" s="291"/>
      <c r="DG378" s="291"/>
      <c r="DH378" s="291"/>
      <c r="DI378" s="291"/>
      <c r="DJ378" s="291"/>
      <c r="DK378" s="291"/>
      <c r="DL378" s="291"/>
      <c r="DM378" s="291"/>
      <c r="DN378" s="291"/>
      <c r="DO378" s="291"/>
      <c r="DP378" s="291"/>
      <c r="DQ378" s="291"/>
      <c r="DR378" s="291"/>
      <c r="DS378" s="291"/>
      <c r="DT378" s="291"/>
      <c r="DU378" s="291"/>
      <c r="DV378" s="291"/>
      <c r="DW378" s="291"/>
      <c r="DX378" s="291"/>
      <c r="DY378" s="291"/>
      <c r="DZ378" s="291"/>
      <c r="EA378" s="291"/>
      <c r="EB378" s="291"/>
      <c r="EC378" s="291"/>
      <c r="ED378" s="291"/>
      <c r="EE378" s="291"/>
      <c r="EF378" s="291"/>
      <c r="EG378" s="291"/>
      <c r="EH378" s="291"/>
      <c r="EI378" s="291"/>
      <c r="EJ378" s="291"/>
      <c r="EK378" s="291"/>
      <c r="EL378" s="291"/>
      <c r="EM378" s="291"/>
      <c r="EN378" s="291"/>
      <c r="EO378" s="291"/>
      <c r="EP378" s="291"/>
      <c r="EQ378" s="291"/>
      <c r="ER378" s="291"/>
      <c r="ES378" s="291"/>
      <c r="ET378" s="291"/>
      <c r="EU378" s="291"/>
      <c r="EV378" s="291"/>
      <c r="EW378" s="291"/>
      <c r="EX378" s="291"/>
      <c r="EY378" s="291"/>
      <c r="EZ378" s="291"/>
      <c r="FA378" s="291"/>
      <c r="FB378" s="291"/>
      <c r="FC378" s="291"/>
      <c r="FD378" s="291"/>
      <c r="FE378" s="291"/>
      <c r="FF378" s="291"/>
      <c r="FG378" s="291"/>
      <c r="FH378" s="291"/>
      <c r="FI378" s="291"/>
      <c r="FJ378" s="291"/>
      <c r="FK378" s="291"/>
      <c r="FL378" s="291"/>
      <c r="FM378" s="291"/>
      <c r="FN378" s="291"/>
      <c r="FO378" s="291"/>
      <c r="FP378" s="291"/>
      <c r="FQ378" s="291"/>
      <c r="FR378" s="291"/>
      <c r="FS378" s="291"/>
      <c r="FT378" s="291"/>
      <c r="FU378" s="291"/>
      <c r="FV378" s="291"/>
      <c r="FW378" s="291"/>
      <c r="FX378" s="291"/>
      <c r="FY378" s="291"/>
      <c r="FZ378" s="291"/>
      <c r="GA378" s="291"/>
      <c r="GB378" s="291"/>
      <c r="GC378" s="291"/>
      <c r="GD378" s="291"/>
      <c r="GE378" s="291"/>
      <c r="GF378" s="291"/>
      <c r="GG378" s="291"/>
      <c r="GH378" s="291"/>
      <c r="GI378" s="291"/>
      <c r="GJ378" s="291"/>
      <c r="GK378" s="291"/>
      <c r="GL378" s="291"/>
      <c r="GM378" s="291"/>
      <c r="GN378" s="291"/>
      <c r="GO378" s="291"/>
      <c r="GP378" s="291"/>
      <c r="GQ378" s="291"/>
      <c r="GR378" s="291"/>
      <c r="GS378" s="291"/>
      <c r="GT378" s="291"/>
      <c r="GU378" s="291"/>
      <c r="GV378" s="291"/>
      <c r="GW378" s="291"/>
      <c r="GX378" s="291"/>
      <c r="GY378" s="291"/>
      <c r="GZ378" s="291"/>
      <c r="HA378" s="291"/>
      <c r="HB378" s="291"/>
      <c r="HC378" s="291"/>
      <c r="HD378" s="291"/>
      <c r="HE378" s="291"/>
      <c r="HF378" s="291"/>
      <c r="HG378" s="291"/>
      <c r="HH378" s="291"/>
      <c r="HI378" s="291"/>
      <c r="HJ378" s="291"/>
      <c r="HK378" s="291"/>
      <c r="HL378" s="291"/>
      <c r="HM378" s="291"/>
      <c r="HN378" s="291"/>
      <c r="HO378" s="291"/>
      <c r="HP378" s="291"/>
      <c r="HQ378" s="291"/>
    </row>
    <row r="379" ht="12.0" customHeight="1">
      <c r="A379" s="281"/>
      <c r="B379" s="292"/>
      <c r="C379" s="283"/>
      <c r="D379" s="284"/>
      <c r="E379" s="285"/>
      <c r="F379" s="286"/>
      <c r="G379" s="287"/>
      <c r="H379" s="288"/>
      <c r="I379" s="283"/>
      <c r="J379" s="289"/>
      <c r="K379" s="289"/>
      <c r="L379" s="289"/>
      <c r="M379" s="289"/>
      <c r="N379" s="289"/>
      <c r="O379" s="289"/>
      <c r="P379" s="52"/>
      <c r="Q379" s="52"/>
      <c r="R379" s="52"/>
      <c r="S379" s="202"/>
      <c r="T379" s="202"/>
      <c r="U379" s="202"/>
      <c r="V379" s="292"/>
      <c r="W379" s="202"/>
      <c r="X379" s="202"/>
      <c r="Y379" s="202"/>
      <c r="Z379" s="291"/>
      <c r="AA379" s="202"/>
      <c r="AB379" s="202"/>
      <c r="AC379" s="202"/>
      <c r="AD379" s="291"/>
      <c r="AE379" s="202"/>
      <c r="AF379" s="202"/>
      <c r="AG379" s="202"/>
      <c r="AH379" s="291"/>
      <c r="AI379" s="202"/>
      <c r="AJ379" s="202"/>
      <c r="AK379" s="202"/>
      <c r="AL379" s="291"/>
      <c r="AM379" s="202"/>
      <c r="AN379" s="202"/>
      <c r="AO379" s="202"/>
      <c r="AP379" s="291"/>
      <c r="AQ379" s="202"/>
      <c r="AR379" s="202"/>
      <c r="AS379" s="202"/>
      <c r="AT379" s="291"/>
      <c r="AU379" s="202"/>
      <c r="AV379" s="202"/>
      <c r="AW379" s="202"/>
      <c r="AX379" s="291"/>
      <c r="AY379" s="202"/>
      <c r="AZ379" s="202"/>
      <c r="BA379" s="202"/>
      <c r="BB379" s="291"/>
      <c r="BC379" s="202"/>
      <c r="BD379" s="202"/>
      <c r="BE379" s="202"/>
      <c r="BF379" s="291"/>
      <c r="BG379" s="202"/>
      <c r="BH379" s="202"/>
      <c r="BI379" s="202"/>
      <c r="BJ379" s="291"/>
      <c r="BK379" s="291"/>
      <c r="BL379" s="291"/>
      <c r="BM379" s="291"/>
      <c r="BN379" s="291"/>
      <c r="BO379" s="291"/>
      <c r="BP379" s="291"/>
      <c r="BQ379" s="291"/>
      <c r="BR379" s="291"/>
      <c r="BS379" s="291"/>
      <c r="BT379" s="291"/>
      <c r="BU379" s="291"/>
      <c r="BV379" s="291"/>
      <c r="BW379" s="291"/>
      <c r="BX379" s="291"/>
      <c r="BY379" s="291"/>
      <c r="BZ379" s="291"/>
      <c r="CA379" s="291"/>
      <c r="CB379" s="291"/>
      <c r="CC379" s="291"/>
      <c r="CD379" s="291"/>
      <c r="CE379" s="291"/>
      <c r="CF379" s="291"/>
      <c r="CG379" s="291"/>
      <c r="CH379" s="291"/>
      <c r="CI379" s="291"/>
      <c r="CJ379" s="291"/>
      <c r="CK379" s="291"/>
      <c r="CL379" s="291"/>
      <c r="CM379" s="291"/>
      <c r="CN379" s="291"/>
      <c r="CO379" s="291"/>
      <c r="CP379" s="291"/>
      <c r="CQ379" s="291"/>
      <c r="CR379" s="291"/>
      <c r="CS379" s="291"/>
      <c r="CT379" s="291"/>
      <c r="CU379" s="291"/>
      <c r="CV379" s="291"/>
      <c r="CW379" s="291"/>
      <c r="CX379" s="291"/>
      <c r="CY379" s="291"/>
      <c r="CZ379" s="291"/>
      <c r="DA379" s="291"/>
      <c r="DB379" s="291"/>
      <c r="DC379" s="291"/>
      <c r="DD379" s="291"/>
      <c r="DE379" s="291"/>
      <c r="DF379" s="291"/>
      <c r="DG379" s="291"/>
      <c r="DH379" s="291"/>
      <c r="DI379" s="291"/>
      <c r="DJ379" s="291"/>
      <c r="DK379" s="291"/>
      <c r="DL379" s="291"/>
      <c r="DM379" s="291"/>
      <c r="DN379" s="291"/>
      <c r="DO379" s="291"/>
      <c r="DP379" s="291"/>
      <c r="DQ379" s="291"/>
      <c r="DR379" s="291"/>
      <c r="DS379" s="291"/>
      <c r="DT379" s="291"/>
      <c r="DU379" s="291"/>
      <c r="DV379" s="291"/>
      <c r="DW379" s="291"/>
      <c r="DX379" s="291"/>
      <c r="DY379" s="291"/>
      <c r="DZ379" s="291"/>
      <c r="EA379" s="291"/>
      <c r="EB379" s="291"/>
      <c r="EC379" s="291"/>
      <c r="ED379" s="291"/>
      <c r="EE379" s="291"/>
      <c r="EF379" s="291"/>
      <c r="EG379" s="291"/>
      <c r="EH379" s="291"/>
      <c r="EI379" s="291"/>
      <c r="EJ379" s="291"/>
      <c r="EK379" s="291"/>
      <c r="EL379" s="291"/>
      <c r="EM379" s="291"/>
      <c r="EN379" s="291"/>
      <c r="EO379" s="291"/>
      <c r="EP379" s="291"/>
      <c r="EQ379" s="291"/>
      <c r="ER379" s="291"/>
      <c r="ES379" s="291"/>
      <c r="ET379" s="291"/>
      <c r="EU379" s="291"/>
      <c r="EV379" s="291"/>
      <c r="EW379" s="291"/>
      <c r="EX379" s="291"/>
      <c r="EY379" s="291"/>
      <c r="EZ379" s="291"/>
      <c r="FA379" s="291"/>
      <c r="FB379" s="291"/>
      <c r="FC379" s="291"/>
      <c r="FD379" s="291"/>
      <c r="FE379" s="291"/>
      <c r="FF379" s="291"/>
      <c r="FG379" s="291"/>
      <c r="FH379" s="291"/>
      <c r="FI379" s="291"/>
      <c r="FJ379" s="291"/>
      <c r="FK379" s="291"/>
      <c r="FL379" s="291"/>
      <c r="FM379" s="291"/>
      <c r="FN379" s="291"/>
      <c r="FO379" s="291"/>
      <c r="FP379" s="291"/>
      <c r="FQ379" s="291"/>
      <c r="FR379" s="291"/>
      <c r="FS379" s="291"/>
      <c r="FT379" s="291"/>
      <c r="FU379" s="291"/>
      <c r="FV379" s="291"/>
      <c r="FW379" s="291"/>
      <c r="FX379" s="291"/>
      <c r="FY379" s="291"/>
      <c r="FZ379" s="291"/>
      <c r="GA379" s="291"/>
      <c r="GB379" s="291"/>
      <c r="GC379" s="291"/>
      <c r="GD379" s="291"/>
      <c r="GE379" s="291"/>
      <c r="GF379" s="291"/>
      <c r="GG379" s="291"/>
      <c r="GH379" s="291"/>
      <c r="GI379" s="291"/>
      <c r="GJ379" s="291"/>
      <c r="GK379" s="291"/>
      <c r="GL379" s="291"/>
      <c r="GM379" s="291"/>
      <c r="GN379" s="291"/>
      <c r="GO379" s="291"/>
      <c r="GP379" s="291"/>
      <c r="GQ379" s="291"/>
      <c r="GR379" s="291"/>
      <c r="GS379" s="291"/>
      <c r="GT379" s="291"/>
      <c r="GU379" s="291"/>
      <c r="GV379" s="291"/>
      <c r="GW379" s="291"/>
      <c r="GX379" s="291"/>
      <c r="GY379" s="291"/>
      <c r="GZ379" s="291"/>
      <c r="HA379" s="291"/>
      <c r="HB379" s="291"/>
      <c r="HC379" s="291"/>
      <c r="HD379" s="291"/>
      <c r="HE379" s="291"/>
      <c r="HF379" s="291"/>
      <c r="HG379" s="291"/>
      <c r="HH379" s="291"/>
      <c r="HI379" s="291"/>
      <c r="HJ379" s="291"/>
      <c r="HK379" s="291"/>
      <c r="HL379" s="291"/>
      <c r="HM379" s="291"/>
      <c r="HN379" s="291"/>
      <c r="HO379" s="291"/>
      <c r="HP379" s="291"/>
      <c r="HQ379" s="291"/>
    </row>
    <row r="380" ht="12.0" customHeight="1">
      <c r="A380" s="281"/>
      <c r="B380" s="292"/>
      <c r="C380" s="283"/>
      <c r="D380" s="284"/>
      <c r="E380" s="285"/>
      <c r="F380" s="286"/>
      <c r="G380" s="287"/>
      <c r="H380" s="288"/>
      <c r="I380" s="283"/>
      <c r="J380" s="289"/>
      <c r="K380" s="289"/>
      <c r="L380" s="289"/>
      <c r="M380" s="289"/>
      <c r="N380" s="289"/>
      <c r="O380" s="289"/>
      <c r="P380" s="52"/>
      <c r="Q380" s="52"/>
      <c r="R380" s="52"/>
      <c r="S380" s="202"/>
      <c r="T380" s="202"/>
      <c r="U380" s="202"/>
      <c r="V380" s="292"/>
      <c r="W380" s="202"/>
      <c r="X380" s="202"/>
      <c r="Y380" s="202"/>
      <c r="Z380" s="291"/>
      <c r="AA380" s="202"/>
      <c r="AB380" s="202"/>
      <c r="AC380" s="202"/>
      <c r="AD380" s="291"/>
      <c r="AE380" s="202"/>
      <c r="AF380" s="202"/>
      <c r="AG380" s="202"/>
      <c r="AH380" s="291"/>
      <c r="AI380" s="202"/>
      <c r="AJ380" s="202"/>
      <c r="AK380" s="202"/>
      <c r="AL380" s="291"/>
      <c r="AM380" s="202"/>
      <c r="AN380" s="202"/>
      <c r="AO380" s="202"/>
      <c r="AP380" s="291"/>
      <c r="AQ380" s="202"/>
      <c r="AR380" s="202"/>
      <c r="AS380" s="202"/>
      <c r="AT380" s="291"/>
      <c r="AU380" s="202"/>
      <c r="AV380" s="202"/>
      <c r="AW380" s="202"/>
      <c r="AX380" s="291"/>
      <c r="AY380" s="202"/>
      <c r="AZ380" s="202"/>
      <c r="BA380" s="202"/>
      <c r="BB380" s="291"/>
      <c r="BC380" s="202"/>
      <c r="BD380" s="202"/>
      <c r="BE380" s="202"/>
      <c r="BF380" s="291"/>
      <c r="BG380" s="202"/>
      <c r="BH380" s="202"/>
      <c r="BI380" s="202"/>
      <c r="BJ380" s="291"/>
      <c r="BK380" s="291"/>
      <c r="BL380" s="291"/>
      <c r="BM380" s="291"/>
      <c r="BN380" s="291"/>
      <c r="BO380" s="291"/>
      <c r="BP380" s="291"/>
      <c r="BQ380" s="291"/>
      <c r="BR380" s="291"/>
      <c r="BS380" s="291"/>
      <c r="BT380" s="291"/>
      <c r="BU380" s="291"/>
      <c r="BV380" s="291"/>
      <c r="BW380" s="291"/>
      <c r="BX380" s="291"/>
      <c r="BY380" s="291"/>
      <c r="BZ380" s="291"/>
      <c r="CA380" s="291"/>
      <c r="CB380" s="291"/>
      <c r="CC380" s="291"/>
      <c r="CD380" s="291"/>
      <c r="CE380" s="291"/>
      <c r="CF380" s="291"/>
      <c r="CG380" s="291"/>
      <c r="CH380" s="291"/>
      <c r="CI380" s="291"/>
      <c r="CJ380" s="291"/>
      <c r="CK380" s="291"/>
      <c r="CL380" s="291"/>
      <c r="CM380" s="291"/>
      <c r="CN380" s="291"/>
      <c r="CO380" s="291"/>
      <c r="CP380" s="291"/>
      <c r="CQ380" s="291"/>
      <c r="CR380" s="291"/>
      <c r="CS380" s="291"/>
      <c r="CT380" s="291"/>
      <c r="CU380" s="291"/>
      <c r="CV380" s="291"/>
      <c r="CW380" s="291"/>
      <c r="CX380" s="291"/>
      <c r="CY380" s="291"/>
      <c r="CZ380" s="291"/>
      <c r="DA380" s="291"/>
      <c r="DB380" s="291"/>
      <c r="DC380" s="291"/>
      <c r="DD380" s="291"/>
      <c r="DE380" s="291"/>
      <c r="DF380" s="291"/>
      <c r="DG380" s="291"/>
      <c r="DH380" s="291"/>
      <c r="DI380" s="291"/>
      <c r="DJ380" s="291"/>
      <c r="DK380" s="291"/>
      <c r="DL380" s="291"/>
      <c r="DM380" s="291"/>
      <c r="DN380" s="291"/>
      <c r="DO380" s="291"/>
      <c r="DP380" s="291"/>
      <c r="DQ380" s="291"/>
      <c r="DR380" s="291"/>
      <c r="DS380" s="291"/>
      <c r="DT380" s="291"/>
      <c r="DU380" s="291"/>
      <c r="DV380" s="291"/>
      <c r="DW380" s="291"/>
      <c r="DX380" s="291"/>
      <c r="DY380" s="291"/>
      <c r="DZ380" s="291"/>
      <c r="EA380" s="291"/>
      <c r="EB380" s="291"/>
      <c r="EC380" s="291"/>
      <c r="ED380" s="291"/>
      <c r="EE380" s="291"/>
      <c r="EF380" s="291"/>
      <c r="EG380" s="291"/>
      <c r="EH380" s="291"/>
      <c r="EI380" s="291"/>
      <c r="EJ380" s="291"/>
      <c r="EK380" s="291"/>
      <c r="EL380" s="291"/>
      <c r="EM380" s="291"/>
      <c r="EN380" s="291"/>
      <c r="EO380" s="291"/>
      <c r="EP380" s="291"/>
      <c r="EQ380" s="291"/>
      <c r="ER380" s="291"/>
      <c r="ES380" s="291"/>
      <c r="ET380" s="291"/>
      <c r="EU380" s="291"/>
      <c r="EV380" s="291"/>
      <c r="EW380" s="291"/>
      <c r="EX380" s="291"/>
      <c r="EY380" s="291"/>
      <c r="EZ380" s="291"/>
      <c r="FA380" s="291"/>
      <c r="FB380" s="291"/>
      <c r="FC380" s="291"/>
      <c r="FD380" s="291"/>
      <c r="FE380" s="291"/>
      <c r="FF380" s="291"/>
      <c r="FG380" s="291"/>
      <c r="FH380" s="291"/>
      <c r="FI380" s="291"/>
      <c r="FJ380" s="291"/>
      <c r="FK380" s="291"/>
      <c r="FL380" s="291"/>
      <c r="FM380" s="291"/>
      <c r="FN380" s="291"/>
      <c r="FO380" s="291"/>
      <c r="FP380" s="291"/>
      <c r="FQ380" s="291"/>
      <c r="FR380" s="291"/>
      <c r="FS380" s="291"/>
      <c r="FT380" s="291"/>
      <c r="FU380" s="291"/>
      <c r="FV380" s="291"/>
      <c r="FW380" s="291"/>
      <c r="FX380" s="291"/>
      <c r="FY380" s="291"/>
      <c r="FZ380" s="291"/>
      <c r="GA380" s="291"/>
      <c r="GB380" s="291"/>
      <c r="GC380" s="291"/>
      <c r="GD380" s="291"/>
      <c r="GE380" s="291"/>
      <c r="GF380" s="291"/>
      <c r="GG380" s="291"/>
      <c r="GH380" s="291"/>
      <c r="GI380" s="291"/>
      <c r="GJ380" s="291"/>
      <c r="GK380" s="291"/>
      <c r="GL380" s="291"/>
      <c r="GM380" s="291"/>
      <c r="GN380" s="291"/>
      <c r="GO380" s="291"/>
      <c r="GP380" s="291"/>
      <c r="GQ380" s="291"/>
      <c r="GR380" s="291"/>
      <c r="GS380" s="291"/>
      <c r="GT380" s="291"/>
      <c r="GU380" s="291"/>
      <c r="GV380" s="291"/>
      <c r="GW380" s="291"/>
      <c r="GX380" s="291"/>
      <c r="GY380" s="291"/>
      <c r="GZ380" s="291"/>
      <c r="HA380" s="291"/>
      <c r="HB380" s="291"/>
      <c r="HC380" s="291"/>
      <c r="HD380" s="291"/>
      <c r="HE380" s="291"/>
      <c r="HF380" s="291"/>
      <c r="HG380" s="291"/>
      <c r="HH380" s="291"/>
      <c r="HI380" s="291"/>
      <c r="HJ380" s="291"/>
      <c r="HK380" s="291"/>
      <c r="HL380" s="291"/>
      <c r="HM380" s="291"/>
      <c r="HN380" s="291"/>
      <c r="HO380" s="291"/>
      <c r="HP380" s="291"/>
      <c r="HQ380" s="291"/>
    </row>
    <row r="381" ht="12.0" customHeight="1">
      <c r="A381" s="281"/>
      <c r="B381" s="292"/>
      <c r="C381" s="283"/>
      <c r="D381" s="284"/>
      <c r="E381" s="285"/>
      <c r="F381" s="286"/>
      <c r="G381" s="287"/>
      <c r="H381" s="288"/>
      <c r="I381" s="283"/>
      <c r="J381" s="289"/>
      <c r="K381" s="289"/>
      <c r="L381" s="289"/>
      <c r="M381" s="289"/>
      <c r="N381" s="289"/>
      <c r="O381" s="289"/>
      <c r="P381" s="52"/>
      <c r="Q381" s="52"/>
      <c r="R381" s="52"/>
      <c r="S381" s="202"/>
      <c r="T381" s="202"/>
      <c r="U381" s="202"/>
      <c r="V381" s="292"/>
      <c r="W381" s="202"/>
      <c r="X381" s="202"/>
      <c r="Y381" s="202"/>
      <c r="Z381" s="291"/>
      <c r="AA381" s="202"/>
      <c r="AB381" s="202"/>
      <c r="AC381" s="202"/>
      <c r="AD381" s="291"/>
      <c r="AE381" s="202"/>
      <c r="AF381" s="202"/>
      <c r="AG381" s="202"/>
      <c r="AH381" s="291"/>
      <c r="AI381" s="202"/>
      <c r="AJ381" s="202"/>
      <c r="AK381" s="202"/>
      <c r="AL381" s="291"/>
      <c r="AM381" s="202"/>
      <c r="AN381" s="202"/>
      <c r="AO381" s="202"/>
      <c r="AP381" s="291"/>
      <c r="AQ381" s="202"/>
      <c r="AR381" s="202"/>
      <c r="AS381" s="202"/>
      <c r="AT381" s="291"/>
      <c r="AU381" s="202"/>
      <c r="AV381" s="202"/>
      <c r="AW381" s="202"/>
      <c r="AX381" s="291"/>
      <c r="AY381" s="202"/>
      <c r="AZ381" s="202"/>
      <c r="BA381" s="202"/>
      <c r="BB381" s="291"/>
      <c r="BC381" s="202"/>
      <c r="BD381" s="202"/>
      <c r="BE381" s="202"/>
      <c r="BF381" s="291"/>
      <c r="BG381" s="202"/>
      <c r="BH381" s="202"/>
      <c r="BI381" s="202"/>
      <c r="BJ381" s="291"/>
      <c r="BK381" s="291"/>
      <c r="BL381" s="291"/>
      <c r="BM381" s="291"/>
      <c r="BN381" s="291"/>
      <c r="BO381" s="291"/>
      <c r="BP381" s="291"/>
      <c r="BQ381" s="291"/>
      <c r="BR381" s="291"/>
      <c r="BS381" s="291"/>
      <c r="BT381" s="291"/>
      <c r="BU381" s="291"/>
      <c r="BV381" s="291"/>
      <c r="BW381" s="291"/>
      <c r="BX381" s="291"/>
      <c r="BY381" s="291"/>
      <c r="BZ381" s="291"/>
      <c r="CA381" s="291"/>
      <c r="CB381" s="291"/>
      <c r="CC381" s="291"/>
      <c r="CD381" s="291"/>
      <c r="CE381" s="291"/>
      <c r="CF381" s="291"/>
      <c r="CG381" s="291"/>
      <c r="CH381" s="291"/>
      <c r="CI381" s="291"/>
      <c r="CJ381" s="291"/>
      <c r="CK381" s="291"/>
      <c r="CL381" s="291"/>
      <c r="CM381" s="291"/>
      <c r="CN381" s="291"/>
      <c r="CO381" s="291"/>
      <c r="CP381" s="291"/>
      <c r="CQ381" s="291"/>
      <c r="CR381" s="291"/>
      <c r="CS381" s="291"/>
      <c r="CT381" s="291"/>
      <c r="CU381" s="291"/>
      <c r="CV381" s="291"/>
      <c r="CW381" s="291"/>
      <c r="CX381" s="291"/>
      <c r="CY381" s="291"/>
      <c r="CZ381" s="291"/>
      <c r="DA381" s="291"/>
      <c r="DB381" s="291"/>
      <c r="DC381" s="291"/>
      <c r="DD381" s="291"/>
      <c r="DE381" s="291"/>
      <c r="DF381" s="291"/>
      <c r="DG381" s="291"/>
      <c r="DH381" s="291"/>
      <c r="DI381" s="291"/>
      <c r="DJ381" s="291"/>
      <c r="DK381" s="291"/>
      <c r="DL381" s="291"/>
      <c r="DM381" s="291"/>
      <c r="DN381" s="291"/>
      <c r="DO381" s="291"/>
      <c r="DP381" s="291"/>
      <c r="DQ381" s="291"/>
      <c r="DR381" s="291"/>
      <c r="DS381" s="291"/>
      <c r="DT381" s="291"/>
      <c r="DU381" s="291"/>
      <c r="DV381" s="291"/>
      <c r="DW381" s="291"/>
      <c r="DX381" s="291"/>
      <c r="DY381" s="291"/>
      <c r="DZ381" s="291"/>
      <c r="EA381" s="291"/>
      <c r="EB381" s="291"/>
      <c r="EC381" s="291"/>
      <c r="ED381" s="291"/>
      <c r="EE381" s="291"/>
      <c r="EF381" s="291"/>
      <c r="EG381" s="291"/>
      <c r="EH381" s="291"/>
      <c r="EI381" s="291"/>
      <c r="EJ381" s="291"/>
      <c r="EK381" s="291"/>
      <c r="EL381" s="291"/>
      <c r="EM381" s="291"/>
      <c r="EN381" s="291"/>
      <c r="EO381" s="291"/>
      <c r="EP381" s="291"/>
      <c r="EQ381" s="291"/>
      <c r="ER381" s="291"/>
      <c r="ES381" s="291"/>
      <c r="ET381" s="291"/>
      <c r="EU381" s="291"/>
      <c r="EV381" s="291"/>
      <c r="EW381" s="291"/>
      <c r="EX381" s="291"/>
      <c r="EY381" s="291"/>
      <c r="EZ381" s="291"/>
      <c r="FA381" s="291"/>
      <c r="FB381" s="291"/>
      <c r="FC381" s="291"/>
      <c r="FD381" s="291"/>
      <c r="FE381" s="291"/>
      <c r="FF381" s="291"/>
      <c r="FG381" s="291"/>
      <c r="FH381" s="291"/>
      <c r="FI381" s="291"/>
      <c r="FJ381" s="291"/>
      <c r="FK381" s="291"/>
      <c r="FL381" s="291"/>
      <c r="FM381" s="291"/>
      <c r="FN381" s="291"/>
      <c r="FO381" s="291"/>
      <c r="FP381" s="291"/>
      <c r="FQ381" s="291"/>
      <c r="FR381" s="291"/>
      <c r="FS381" s="291"/>
      <c r="FT381" s="291"/>
      <c r="FU381" s="291"/>
      <c r="FV381" s="291"/>
      <c r="FW381" s="291"/>
      <c r="FX381" s="291"/>
      <c r="FY381" s="291"/>
      <c r="FZ381" s="291"/>
      <c r="GA381" s="291"/>
      <c r="GB381" s="291"/>
      <c r="GC381" s="291"/>
      <c r="GD381" s="291"/>
      <c r="GE381" s="291"/>
      <c r="GF381" s="291"/>
      <c r="GG381" s="291"/>
      <c r="GH381" s="291"/>
      <c r="GI381" s="291"/>
      <c r="GJ381" s="291"/>
      <c r="GK381" s="291"/>
      <c r="GL381" s="291"/>
      <c r="GM381" s="291"/>
      <c r="GN381" s="291"/>
      <c r="GO381" s="291"/>
      <c r="GP381" s="291"/>
      <c r="GQ381" s="291"/>
      <c r="GR381" s="291"/>
      <c r="GS381" s="291"/>
      <c r="GT381" s="291"/>
      <c r="GU381" s="291"/>
      <c r="GV381" s="291"/>
      <c r="GW381" s="291"/>
      <c r="GX381" s="291"/>
      <c r="GY381" s="291"/>
      <c r="GZ381" s="291"/>
      <c r="HA381" s="291"/>
      <c r="HB381" s="291"/>
      <c r="HC381" s="291"/>
      <c r="HD381" s="291"/>
      <c r="HE381" s="291"/>
      <c r="HF381" s="291"/>
      <c r="HG381" s="291"/>
      <c r="HH381" s="291"/>
      <c r="HI381" s="291"/>
      <c r="HJ381" s="291"/>
      <c r="HK381" s="291"/>
      <c r="HL381" s="291"/>
      <c r="HM381" s="291"/>
      <c r="HN381" s="291"/>
      <c r="HO381" s="291"/>
      <c r="HP381" s="291"/>
      <c r="HQ381" s="291"/>
    </row>
    <row r="382" ht="12.0" customHeight="1">
      <c r="A382" s="281"/>
      <c r="B382" s="292"/>
      <c r="C382" s="283"/>
      <c r="D382" s="284"/>
      <c r="E382" s="285"/>
      <c r="F382" s="286"/>
      <c r="G382" s="287"/>
      <c r="H382" s="288"/>
      <c r="I382" s="283"/>
      <c r="J382" s="289"/>
      <c r="K382" s="289"/>
      <c r="L382" s="289"/>
      <c r="M382" s="289"/>
      <c r="N382" s="289"/>
      <c r="O382" s="289"/>
      <c r="P382" s="52"/>
      <c r="Q382" s="52"/>
      <c r="R382" s="52"/>
      <c r="S382" s="202"/>
      <c r="T382" s="202"/>
      <c r="U382" s="202"/>
      <c r="V382" s="292"/>
      <c r="W382" s="202"/>
      <c r="X382" s="202"/>
      <c r="Y382" s="202"/>
      <c r="Z382" s="291"/>
      <c r="AA382" s="202"/>
      <c r="AB382" s="202"/>
      <c r="AC382" s="202"/>
      <c r="AD382" s="291"/>
      <c r="AE382" s="202"/>
      <c r="AF382" s="202"/>
      <c r="AG382" s="202"/>
      <c r="AH382" s="291"/>
      <c r="AI382" s="202"/>
      <c r="AJ382" s="202"/>
      <c r="AK382" s="202"/>
      <c r="AL382" s="291"/>
      <c r="AM382" s="202"/>
      <c r="AN382" s="202"/>
      <c r="AO382" s="202"/>
      <c r="AP382" s="291"/>
      <c r="AQ382" s="202"/>
      <c r="AR382" s="202"/>
      <c r="AS382" s="202"/>
      <c r="AT382" s="291"/>
      <c r="AU382" s="202"/>
      <c r="AV382" s="202"/>
      <c r="AW382" s="202"/>
      <c r="AX382" s="291"/>
      <c r="AY382" s="202"/>
      <c r="AZ382" s="202"/>
      <c r="BA382" s="202"/>
      <c r="BB382" s="291"/>
      <c r="BC382" s="202"/>
      <c r="BD382" s="202"/>
      <c r="BE382" s="202"/>
      <c r="BF382" s="291"/>
      <c r="BG382" s="202"/>
      <c r="BH382" s="202"/>
      <c r="BI382" s="202"/>
      <c r="BJ382" s="291"/>
      <c r="BK382" s="291"/>
      <c r="BL382" s="291"/>
      <c r="BM382" s="291"/>
      <c r="BN382" s="291"/>
      <c r="BO382" s="291"/>
      <c r="BP382" s="291"/>
      <c r="BQ382" s="291"/>
      <c r="BR382" s="291"/>
      <c r="BS382" s="291"/>
      <c r="BT382" s="291"/>
      <c r="BU382" s="291"/>
      <c r="BV382" s="291"/>
      <c r="BW382" s="291"/>
      <c r="BX382" s="291"/>
      <c r="BY382" s="291"/>
      <c r="BZ382" s="291"/>
      <c r="CA382" s="291"/>
      <c r="CB382" s="291"/>
      <c r="CC382" s="291"/>
      <c r="CD382" s="291"/>
      <c r="CE382" s="291"/>
      <c r="CF382" s="291"/>
      <c r="CG382" s="291"/>
      <c r="CH382" s="291"/>
      <c r="CI382" s="291"/>
      <c r="CJ382" s="291"/>
      <c r="CK382" s="291"/>
      <c r="CL382" s="291"/>
      <c r="CM382" s="291"/>
      <c r="CN382" s="291"/>
      <c r="CO382" s="291"/>
      <c r="CP382" s="291"/>
      <c r="CQ382" s="291"/>
      <c r="CR382" s="291"/>
      <c r="CS382" s="291"/>
      <c r="CT382" s="291"/>
      <c r="CU382" s="291"/>
      <c r="CV382" s="291"/>
      <c r="CW382" s="291"/>
      <c r="CX382" s="291"/>
      <c r="CY382" s="291"/>
      <c r="CZ382" s="291"/>
      <c r="DA382" s="291"/>
      <c r="DB382" s="291"/>
      <c r="DC382" s="291"/>
      <c r="DD382" s="291"/>
      <c r="DE382" s="291"/>
      <c r="DF382" s="291"/>
      <c r="DG382" s="291"/>
      <c r="DH382" s="291"/>
      <c r="DI382" s="291"/>
      <c r="DJ382" s="291"/>
      <c r="DK382" s="291"/>
      <c r="DL382" s="291"/>
      <c r="DM382" s="291"/>
      <c r="DN382" s="291"/>
      <c r="DO382" s="291"/>
      <c r="DP382" s="291"/>
      <c r="DQ382" s="291"/>
      <c r="DR382" s="291"/>
      <c r="DS382" s="291"/>
      <c r="DT382" s="291"/>
      <c r="DU382" s="291"/>
      <c r="DV382" s="291"/>
      <c r="DW382" s="291"/>
      <c r="DX382" s="291"/>
      <c r="DY382" s="291"/>
      <c r="DZ382" s="291"/>
      <c r="EA382" s="291"/>
      <c r="EB382" s="291"/>
      <c r="EC382" s="291"/>
      <c r="ED382" s="291"/>
      <c r="EE382" s="291"/>
      <c r="EF382" s="291"/>
      <c r="EG382" s="291"/>
      <c r="EH382" s="291"/>
      <c r="EI382" s="291"/>
      <c r="EJ382" s="291"/>
      <c r="EK382" s="291"/>
      <c r="EL382" s="291"/>
      <c r="EM382" s="291"/>
      <c r="EN382" s="291"/>
      <c r="EO382" s="291"/>
      <c r="EP382" s="291"/>
      <c r="EQ382" s="291"/>
      <c r="ER382" s="291"/>
      <c r="ES382" s="291"/>
      <c r="ET382" s="291"/>
      <c r="EU382" s="291"/>
      <c r="EV382" s="291"/>
      <c r="EW382" s="291"/>
      <c r="EX382" s="291"/>
      <c r="EY382" s="291"/>
      <c r="EZ382" s="291"/>
      <c r="FA382" s="291"/>
      <c r="FB382" s="291"/>
      <c r="FC382" s="291"/>
      <c r="FD382" s="291"/>
      <c r="FE382" s="291"/>
      <c r="FF382" s="291"/>
      <c r="FG382" s="291"/>
      <c r="FH382" s="291"/>
      <c r="FI382" s="291"/>
      <c r="FJ382" s="291"/>
      <c r="FK382" s="291"/>
      <c r="FL382" s="291"/>
      <c r="FM382" s="291"/>
      <c r="FN382" s="291"/>
      <c r="FO382" s="291"/>
      <c r="FP382" s="291"/>
      <c r="FQ382" s="291"/>
      <c r="FR382" s="291"/>
      <c r="FS382" s="291"/>
      <c r="FT382" s="291"/>
      <c r="FU382" s="291"/>
      <c r="FV382" s="291"/>
      <c r="FW382" s="291"/>
      <c r="FX382" s="291"/>
      <c r="FY382" s="291"/>
      <c r="FZ382" s="291"/>
      <c r="GA382" s="291"/>
      <c r="GB382" s="291"/>
      <c r="GC382" s="291"/>
      <c r="GD382" s="291"/>
      <c r="GE382" s="291"/>
      <c r="GF382" s="291"/>
      <c r="GG382" s="291"/>
      <c r="GH382" s="291"/>
      <c r="GI382" s="291"/>
      <c r="GJ382" s="291"/>
      <c r="GK382" s="291"/>
      <c r="GL382" s="291"/>
      <c r="GM382" s="291"/>
      <c r="GN382" s="291"/>
      <c r="GO382" s="291"/>
      <c r="GP382" s="291"/>
      <c r="GQ382" s="291"/>
      <c r="GR382" s="291"/>
      <c r="GS382" s="291"/>
      <c r="GT382" s="291"/>
      <c r="GU382" s="291"/>
      <c r="GV382" s="291"/>
      <c r="GW382" s="291"/>
      <c r="GX382" s="291"/>
      <c r="GY382" s="291"/>
      <c r="GZ382" s="291"/>
      <c r="HA382" s="291"/>
      <c r="HB382" s="291"/>
      <c r="HC382" s="291"/>
      <c r="HD382" s="291"/>
      <c r="HE382" s="291"/>
      <c r="HF382" s="291"/>
      <c r="HG382" s="291"/>
      <c r="HH382" s="291"/>
      <c r="HI382" s="291"/>
      <c r="HJ382" s="291"/>
      <c r="HK382" s="291"/>
      <c r="HL382" s="291"/>
      <c r="HM382" s="291"/>
      <c r="HN382" s="291"/>
      <c r="HO382" s="291"/>
      <c r="HP382" s="291"/>
      <c r="HQ382" s="291"/>
    </row>
    <row r="383" ht="12.0" customHeight="1">
      <c r="A383" s="281"/>
      <c r="B383" s="292"/>
      <c r="C383" s="283"/>
      <c r="D383" s="284"/>
      <c r="E383" s="285"/>
      <c r="F383" s="286"/>
      <c r="G383" s="287"/>
      <c r="H383" s="288"/>
      <c r="I383" s="283"/>
      <c r="J383" s="289"/>
      <c r="K383" s="289"/>
      <c r="L383" s="289"/>
      <c r="M383" s="289"/>
      <c r="N383" s="289"/>
      <c r="O383" s="289"/>
      <c r="P383" s="52"/>
      <c r="Q383" s="52"/>
      <c r="R383" s="52"/>
      <c r="S383" s="202"/>
      <c r="T383" s="202"/>
      <c r="U383" s="202"/>
      <c r="V383" s="292"/>
      <c r="W383" s="202"/>
      <c r="X383" s="202"/>
      <c r="Y383" s="202"/>
      <c r="Z383" s="291"/>
      <c r="AA383" s="202"/>
      <c r="AB383" s="202"/>
      <c r="AC383" s="202"/>
      <c r="AD383" s="291"/>
      <c r="AE383" s="202"/>
      <c r="AF383" s="202"/>
      <c r="AG383" s="202"/>
      <c r="AH383" s="291"/>
      <c r="AI383" s="202"/>
      <c r="AJ383" s="202"/>
      <c r="AK383" s="202"/>
      <c r="AL383" s="291"/>
      <c r="AM383" s="202"/>
      <c r="AN383" s="202"/>
      <c r="AO383" s="202"/>
      <c r="AP383" s="291"/>
      <c r="AQ383" s="202"/>
      <c r="AR383" s="202"/>
      <c r="AS383" s="202"/>
      <c r="AT383" s="291"/>
      <c r="AU383" s="202"/>
      <c r="AV383" s="202"/>
      <c r="AW383" s="202"/>
      <c r="AX383" s="291"/>
      <c r="AY383" s="202"/>
      <c r="AZ383" s="202"/>
      <c r="BA383" s="202"/>
      <c r="BB383" s="291"/>
      <c r="BC383" s="202"/>
      <c r="BD383" s="202"/>
      <c r="BE383" s="202"/>
      <c r="BF383" s="291"/>
      <c r="BG383" s="202"/>
      <c r="BH383" s="202"/>
      <c r="BI383" s="202"/>
      <c r="BJ383" s="291"/>
      <c r="BK383" s="291"/>
      <c r="BL383" s="291"/>
      <c r="BM383" s="291"/>
      <c r="BN383" s="291"/>
      <c r="BO383" s="291"/>
      <c r="BP383" s="291"/>
      <c r="BQ383" s="291"/>
      <c r="BR383" s="291"/>
      <c r="BS383" s="291"/>
      <c r="BT383" s="291"/>
      <c r="BU383" s="291"/>
      <c r="BV383" s="291"/>
      <c r="BW383" s="291"/>
      <c r="BX383" s="291"/>
      <c r="BY383" s="291"/>
      <c r="BZ383" s="291"/>
      <c r="CA383" s="291"/>
      <c r="CB383" s="291"/>
      <c r="CC383" s="291"/>
      <c r="CD383" s="291"/>
      <c r="CE383" s="291"/>
      <c r="CF383" s="291"/>
      <c r="CG383" s="291"/>
      <c r="CH383" s="291"/>
      <c r="CI383" s="291"/>
      <c r="CJ383" s="291"/>
      <c r="CK383" s="291"/>
      <c r="CL383" s="291"/>
      <c r="CM383" s="291"/>
      <c r="CN383" s="291"/>
      <c r="CO383" s="291"/>
      <c r="CP383" s="291"/>
      <c r="CQ383" s="291"/>
      <c r="CR383" s="291"/>
      <c r="CS383" s="291"/>
      <c r="CT383" s="291"/>
      <c r="CU383" s="291"/>
      <c r="CV383" s="291"/>
      <c r="CW383" s="291"/>
      <c r="CX383" s="291"/>
      <c r="CY383" s="291"/>
      <c r="CZ383" s="291"/>
      <c r="DA383" s="291"/>
      <c r="DB383" s="291"/>
      <c r="DC383" s="291"/>
      <c r="DD383" s="291"/>
      <c r="DE383" s="291"/>
      <c r="DF383" s="291"/>
      <c r="DG383" s="291"/>
      <c r="DH383" s="291"/>
      <c r="DI383" s="291"/>
      <c r="DJ383" s="291"/>
      <c r="DK383" s="291"/>
      <c r="DL383" s="291"/>
      <c r="DM383" s="291"/>
      <c r="DN383" s="291"/>
      <c r="DO383" s="291"/>
      <c r="DP383" s="291"/>
      <c r="DQ383" s="291"/>
      <c r="DR383" s="291"/>
      <c r="DS383" s="291"/>
      <c r="DT383" s="291"/>
      <c r="DU383" s="291"/>
      <c r="DV383" s="291"/>
      <c r="DW383" s="291"/>
      <c r="DX383" s="291"/>
      <c r="DY383" s="291"/>
      <c r="DZ383" s="291"/>
      <c r="EA383" s="291"/>
      <c r="EB383" s="291"/>
      <c r="EC383" s="291"/>
      <c r="ED383" s="291"/>
      <c r="EE383" s="291"/>
      <c r="EF383" s="291"/>
      <c r="EG383" s="291"/>
      <c r="EH383" s="291"/>
      <c r="EI383" s="291"/>
      <c r="EJ383" s="291"/>
      <c r="EK383" s="291"/>
      <c r="EL383" s="291"/>
      <c r="EM383" s="291"/>
      <c r="EN383" s="291"/>
      <c r="EO383" s="291"/>
      <c r="EP383" s="291"/>
      <c r="EQ383" s="291"/>
      <c r="ER383" s="291"/>
      <c r="ES383" s="291"/>
      <c r="ET383" s="291"/>
      <c r="EU383" s="291"/>
      <c r="EV383" s="291"/>
      <c r="EW383" s="291"/>
      <c r="EX383" s="291"/>
      <c r="EY383" s="291"/>
      <c r="EZ383" s="291"/>
      <c r="FA383" s="291"/>
      <c r="FB383" s="291"/>
      <c r="FC383" s="291"/>
      <c r="FD383" s="291"/>
      <c r="FE383" s="291"/>
      <c r="FF383" s="291"/>
      <c r="FG383" s="291"/>
      <c r="FH383" s="291"/>
      <c r="FI383" s="291"/>
      <c r="FJ383" s="291"/>
      <c r="FK383" s="291"/>
      <c r="FL383" s="291"/>
      <c r="FM383" s="291"/>
      <c r="FN383" s="291"/>
      <c r="FO383" s="291"/>
      <c r="FP383" s="291"/>
      <c r="FQ383" s="291"/>
      <c r="FR383" s="291"/>
      <c r="FS383" s="291"/>
      <c r="FT383" s="291"/>
      <c r="FU383" s="291"/>
      <c r="FV383" s="291"/>
      <c r="FW383" s="291"/>
      <c r="FX383" s="291"/>
      <c r="FY383" s="291"/>
      <c r="FZ383" s="291"/>
      <c r="GA383" s="291"/>
      <c r="GB383" s="291"/>
      <c r="GC383" s="291"/>
      <c r="GD383" s="291"/>
      <c r="GE383" s="291"/>
      <c r="GF383" s="291"/>
      <c r="GG383" s="291"/>
      <c r="GH383" s="291"/>
      <c r="GI383" s="291"/>
      <c r="GJ383" s="291"/>
      <c r="GK383" s="291"/>
      <c r="GL383" s="291"/>
      <c r="GM383" s="291"/>
      <c r="GN383" s="291"/>
      <c r="GO383" s="291"/>
      <c r="GP383" s="291"/>
      <c r="GQ383" s="291"/>
      <c r="GR383" s="291"/>
      <c r="GS383" s="291"/>
      <c r="GT383" s="291"/>
      <c r="GU383" s="291"/>
      <c r="GV383" s="291"/>
      <c r="GW383" s="291"/>
      <c r="GX383" s="291"/>
      <c r="GY383" s="291"/>
      <c r="GZ383" s="291"/>
      <c r="HA383" s="291"/>
      <c r="HB383" s="291"/>
      <c r="HC383" s="291"/>
      <c r="HD383" s="291"/>
      <c r="HE383" s="291"/>
      <c r="HF383" s="291"/>
      <c r="HG383" s="291"/>
      <c r="HH383" s="291"/>
      <c r="HI383" s="291"/>
      <c r="HJ383" s="291"/>
      <c r="HK383" s="291"/>
      <c r="HL383" s="291"/>
      <c r="HM383" s="291"/>
      <c r="HN383" s="291"/>
      <c r="HO383" s="291"/>
      <c r="HP383" s="291"/>
      <c r="HQ383" s="291"/>
    </row>
    <row r="384" ht="12.0" customHeight="1">
      <c r="A384" s="281"/>
      <c r="B384" s="292"/>
      <c r="C384" s="283"/>
      <c r="D384" s="284"/>
      <c r="E384" s="285"/>
      <c r="F384" s="286"/>
      <c r="G384" s="287"/>
      <c r="H384" s="288"/>
      <c r="I384" s="283"/>
      <c r="J384" s="289"/>
      <c r="K384" s="289"/>
      <c r="L384" s="289"/>
      <c r="M384" s="289"/>
      <c r="N384" s="289"/>
      <c r="O384" s="289"/>
      <c r="P384" s="52"/>
      <c r="Q384" s="52"/>
      <c r="R384" s="52"/>
      <c r="S384" s="202"/>
      <c r="T384" s="202"/>
      <c r="U384" s="202"/>
      <c r="V384" s="292"/>
      <c r="W384" s="202"/>
      <c r="X384" s="202"/>
      <c r="Y384" s="202"/>
      <c r="Z384" s="291"/>
      <c r="AA384" s="202"/>
      <c r="AB384" s="202"/>
      <c r="AC384" s="202"/>
      <c r="AD384" s="291"/>
      <c r="AE384" s="202"/>
      <c r="AF384" s="202"/>
      <c r="AG384" s="202"/>
      <c r="AH384" s="291"/>
      <c r="AI384" s="202"/>
      <c r="AJ384" s="202"/>
      <c r="AK384" s="202"/>
      <c r="AL384" s="291"/>
      <c r="AM384" s="202"/>
      <c r="AN384" s="202"/>
      <c r="AO384" s="202"/>
      <c r="AP384" s="291"/>
      <c r="AQ384" s="202"/>
      <c r="AR384" s="202"/>
      <c r="AS384" s="202"/>
      <c r="AT384" s="291"/>
      <c r="AU384" s="202"/>
      <c r="AV384" s="202"/>
      <c r="AW384" s="202"/>
      <c r="AX384" s="291"/>
      <c r="AY384" s="202"/>
      <c r="AZ384" s="202"/>
      <c r="BA384" s="202"/>
      <c r="BB384" s="291"/>
      <c r="BC384" s="202"/>
      <c r="BD384" s="202"/>
      <c r="BE384" s="202"/>
      <c r="BF384" s="291"/>
      <c r="BG384" s="202"/>
      <c r="BH384" s="202"/>
      <c r="BI384" s="202"/>
      <c r="BJ384" s="291"/>
      <c r="BK384" s="291"/>
      <c r="BL384" s="291"/>
      <c r="BM384" s="291"/>
      <c r="BN384" s="291"/>
      <c r="BO384" s="291"/>
      <c r="BP384" s="291"/>
      <c r="BQ384" s="291"/>
      <c r="BR384" s="291"/>
      <c r="BS384" s="291"/>
      <c r="BT384" s="291"/>
      <c r="BU384" s="291"/>
      <c r="BV384" s="291"/>
      <c r="BW384" s="291"/>
      <c r="BX384" s="291"/>
      <c r="BY384" s="291"/>
      <c r="BZ384" s="291"/>
      <c r="CA384" s="291"/>
      <c r="CB384" s="291"/>
      <c r="CC384" s="291"/>
      <c r="CD384" s="291"/>
      <c r="CE384" s="291"/>
      <c r="CF384" s="291"/>
      <c r="CG384" s="291"/>
      <c r="CH384" s="291"/>
      <c r="CI384" s="291"/>
      <c r="CJ384" s="291"/>
      <c r="CK384" s="291"/>
      <c r="CL384" s="291"/>
      <c r="CM384" s="291"/>
      <c r="CN384" s="291"/>
      <c r="CO384" s="291"/>
      <c r="CP384" s="291"/>
      <c r="CQ384" s="291"/>
      <c r="CR384" s="291"/>
      <c r="CS384" s="291"/>
      <c r="CT384" s="291"/>
      <c r="CU384" s="291"/>
      <c r="CV384" s="291"/>
      <c r="CW384" s="291"/>
      <c r="CX384" s="291"/>
      <c r="CY384" s="291"/>
      <c r="CZ384" s="291"/>
      <c r="DA384" s="291"/>
      <c r="DB384" s="291"/>
      <c r="DC384" s="291"/>
      <c r="DD384" s="291"/>
      <c r="DE384" s="291"/>
      <c r="DF384" s="291"/>
      <c r="DG384" s="291"/>
      <c r="DH384" s="291"/>
      <c r="DI384" s="291"/>
      <c r="DJ384" s="291"/>
      <c r="DK384" s="291"/>
      <c r="DL384" s="291"/>
      <c r="DM384" s="291"/>
      <c r="DN384" s="291"/>
      <c r="DO384" s="291"/>
      <c r="DP384" s="291"/>
      <c r="DQ384" s="291"/>
      <c r="DR384" s="291"/>
      <c r="DS384" s="291"/>
      <c r="DT384" s="291"/>
      <c r="DU384" s="291"/>
      <c r="DV384" s="291"/>
      <c r="DW384" s="291"/>
      <c r="DX384" s="291"/>
      <c r="DY384" s="291"/>
      <c r="DZ384" s="291"/>
      <c r="EA384" s="291"/>
      <c r="EB384" s="291"/>
      <c r="EC384" s="291"/>
      <c r="ED384" s="291"/>
      <c r="EE384" s="291"/>
      <c r="EF384" s="291"/>
      <c r="EG384" s="291"/>
      <c r="EH384" s="291"/>
      <c r="EI384" s="291"/>
      <c r="EJ384" s="291"/>
      <c r="EK384" s="291"/>
      <c r="EL384" s="291"/>
      <c r="EM384" s="291"/>
      <c r="EN384" s="291"/>
      <c r="EO384" s="291"/>
      <c r="EP384" s="291"/>
      <c r="EQ384" s="291"/>
      <c r="ER384" s="291"/>
      <c r="ES384" s="291"/>
      <c r="ET384" s="291"/>
      <c r="EU384" s="291"/>
      <c r="EV384" s="291"/>
      <c r="EW384" s="291"/>
      <c r="EX384" s="291"/>
      <c r="EY384" s="291"/>
      <c r="EZ384" s="291"/>
      <c r="FA384" s="291"/>
      <c r="FB384" s="291"/>
      <c r="FC384" s="291"/>
      <c r="FD384" s="291"/>
      <c r="FE384" s="291"/>
      <c r="FF384" s="291"/>
      <c r="FG384" s="291"/>
      <c r="FH384" s="291"/>
      <c r="FI384" s="291"/>
      <c r="FJ384" s="291"/>
      <c r="FK384" s="291"/>
      <c r="FL384" s="291"/>
      <c r="FM384" s="291"/>
      <c r="FN384" s="291"/>
      <c r="FO384" s="291"/>
      <c r="FP384" s="291"/>
      <c r="FQ384" s="291"/>
      <c r="FR384" s="291"/>
      <c r="FS384" s="291"/>
      <c r="FT384" s="291"/>
      <c r="FU384" s="291"/>
      <c r="FV384" s="291"/>
      <c r="FW384" s="291"/>
      <c r="FX384" s="291"/>
      <c r="FY384" s="291"/>
      <c r="FZ384" s="291"/>
      <c r="GA384" s="291"/>
      <c r="GB384" s="291"/>
      <c r="GC384" s="291"/>
      <c r="GD384" s="291"/>
      <c r="GE384" s="291"/>
      <c r="GF384" s="291"/>
      <c r="GG384" s="291"/>
      <c r="GH384" s="291"/>
      <c r="GI384" s="291"/>
      <c r="GJ384" s="291"/>
      <c r="GK384" s="291"/>
      <c r="GL384" s="291"/>
      <c r="GM384" s="291"/>
      <c r="GN384" s="291"/>
      <c r="GO384" s="291"/>
      <c r="GP384" s="291"/>
      <c r="GQ384" s="291"/>
      <c r="GR384" s="291"/>
      <c r="GS384" s="291"/>
      <c r="GT384" s="291"/>
      <c r="GU384" s="291"/>
      <c r="GV384" s="291"/>
      <c r="GW384" s="291"/>
      <c r="GX384" s="291"/>
      <c r="GY384" s="291"/>
      <c r="GZ384" s="291"/>
      <c r="HA384" s="291"/>
      <c r="HB384" s="291"/>
      <c r="HC384" s="291"/>
      <c r="HD384" s="291"/>
      <c r="HE384" s="291"/>
      <c r="HF384" s="291"/>
      <c r="HG384" s="291"/>
      <c r="HH384" s="291"/>
      <c r="HI384" s="291"/>
      <c r="HJ384" s="291"/>
      <c r="HK384" s="291"/>
      <c r="HL384" s="291"/>
      <c r="HM384" s="291"/>
      <c r="HN384" s="291"/>
      <c r="HO384" s="291"/>
      <c r="HP384" s="291"/>
      <c r="HQ384" s="291"/>
    </row>
    <row r="385" ht="12.0" customHeight="1">
      <c r="A385" s="281"/>
      <c r="B385" s="292"/>
      <c r="C385" s="283"/>
      <c r="D385" s="284"/>
      <c r="E385" s="285"/>
      <c r="F385" s="286"/>
      <c r="G385" s="287"/>
      <c r="H385" s="288"/>
      <c r="I385" s="283"/>
      <c r="J385" s="289"/>
      <c r="K385" s="289"/>
      <c r="L385" s="289"/>
      <c r="M385" s="289"/>
      <c r="N385" s="289"/>
      <c r="O385" s="289"/>
      <c r="P385" s="52"/>
      <c r="Q385" s="52"/>
      <c r="R385" s="52"/>
      <c r="S385" s="202"/>
      <c r="T385" s="202"/>
      <c r="U385" s="202"/>
      <c r="V385" s="292"/>
      <c r="W385" s="202"/>
      <c r="X385" s="202"/>
      <c r="Y385" s="202"/>
      <c r="Z385" s="291"/>
      <c r="AA385" s="202"/>
      <c r="AB385" s="202"/>
      <c r="AC385" s="202"/>
      <c r="AD385" s="291"/>
      <c r="AE385" s="202"/>
      <c r="AF385" s="202"/>
      <c r="AG385" s="202"/>
      <c r="AH385" s="291"/>
      <c r="AI385" s="202"/>
      <c r="AJ385" s="202"/>
      <c r="AK385" s="202"/>
      <c r="AL385" s="291"/>
      <c r="AM385" s="202"/>
      <c r="AN385" s="202"/>
      <c r="AO385" s="202"/>
      <c r="AP385" s="291"/>
      <c r="AQ385" s="202"/>
      <c r="AR385" s="202"/>
      <c r="AS385" s="202"/>
      <c r="AT385" s="291"/>
      <c r="AU385" s="202"/>
      <c r="AV385" s="202"/>
      <c r="AW385" s="202"/>
      <c r="AX385" s="291"/>
      <c r="AY385" s="202"/>
      <c r="AZ385" s="202"/>
      <c r="BA385" s="202"/>
      <c r="BB385" s="291"/>
      <c r="BC385" s="202"/>
      <c r="BD385" s="202"/>
      <c r="BE385" s="202"/>
      <c r="BF385" s="291"/>
      <c r="BG385" s="202"/>
      <c r="BH385" s="202"/>
      <c r="BI385" s="202"/>
      <c r="BJ385" s="291"/>
      <c r="BK385" s="291"/>
      <c r="BL385" s="291"/>
      <c r="BM385" s="291"/>
      <c r="BN385" s="291"/>
      <c r="BO385" s="291"/>
      <c r="BP385" s="291"/>
      <c r="BQ385" s="291"/>
      <c r="BR385" s="291"/>
      <c r="BS385" s="291"/>
      <c r="BT385" s="291"/>
      <c r="BU385" s="291"/>
      <c r="BV385" s="291"/>
      <c r="BW385" s="291"/>
      <c r="BX385" s="291"/>
      <c r="BY385" s="291"/>
      <c r="BZ385" s="291"/>
      <c r="CA385" s="291"/>
      <c r="CB385" s="291"/>
      <c r="CC385" s="291"/>
      <c r="CD385" s="291"/>
      <c r="CE385" s="291"/>
      <c r="CF385" s="291"/>
      <c r="CG385" s="291"/>
      <c r="CH385" s="291"/>
      <c r="CI385" s="291"/>
      <c r="CJ385" s="291"/>
      <c r="CK385" s="291"/>
      <c r="CL385" s="291"/>
      <c r="CM385" s="291"/>
      <c r="CN385" s="291"/>
      <c r="CO385" s="291"/>
      <c r="CP385" s="291"/>
      <c r="CQ385" s="291"/>
      <c r="CR385" s="291"/>
      <c r="CS385" s="291"/>
      <c r="CT385" s="291"/>
      <c r="CU385" s="291"/>
      <c r="CV385" s="291"/>
      <c r="CW385" s="291"/>
      <c r="CX385" s="291"/>
      <c r="CY385" s="291"/>
      <c r="CZ385" s="291"/>
      <c r="DA385" s="291"/>
      <c r="DB385" s="291"/>
      <c r="DC385" s="291"/>
      <c r="DD385" s="291"/>
      <c r="DE385" s="291"/>
      <c r="DF385" s="291"/>
      <c r="DG385" s="291"/>
      <c r="DH385" s="291"/>
      <c r="DI385" s="291"/>
      <c r="DJ385" s="291"/>
      <c r="DK385" s="291"/>
      <c r="DL385" s="291"/>
      <c r="DM385" s="291"/>
      <c r="DN385" s="291"/>
      <c r="DO385" s="291"/>
      <c r="DP385" s="291"/>
      <c r="DQ385" s="291"/>
      <c r="DR385" s="291"/>
      <c r="DS385" s="291"/>
      <c r="DT385" s="291"/>
      <c r="DU385" s="291"/>
      <c r="DV385" s="291"/>
      <c r="DW385" s="291"/>
      <c r="DX385" s="291"/>
      <c r="DY385" s="291"/>
      <c r="DZ385" s="291"/>
      <c r="EA385" s="291"/>
      <c r="EB385" s="291"/>
      <c r="EC385" s="291"/>
      <c r="ED385" s="291"/>
      <c r="EE385" s="291"/>
      <c r="EF385" s="291"/>
      <c r="EG385" s="291"/>
      <c r="EH385" s="291"/>
      <c r="EI385" s="291"/>
      <c r="EJ385" s="291"/>
      <c r="EK385" s="291"/>
      <c r="EL385" s="291"/>
      <c r="EM385" s="291"/>
      <c r="EN385" s="291"/>
      <c r="EO385" s="291"/>
      <c r="EP385" s="291"/>
      <c r="EQ385" s="291"/>
      <c r="ER385" s="291"/>
      <c r="ES385" s="291"/>
      <c r="ET385" s="291"/>
      <c r="EU385" s="291"/>
      <c r="EV385" s="291"/>
      <c r="EW385" s="291"/>
      <c r="EX385" s="291"/>
      <c r="EY385" s="291"/>
      <c r="EZ385" s="291"/>
      <c r="FA385" s="291"/>
      <c r="FB385" s="291"/>
      <c r="FC385" s="291"/>
      <c r="FD385" s="291"/>
      <c r="FE385" s="291"/>
      <c r="FF385" s="291"/>
      <c r="FG385" s="291"/>
      <c r="FH385" s="291"/>
      <c r="FI385" s="291"/>
      <c r="FJ385" s="291"/>
      <c r="FK385" s="291"/>
      <c r="FL385" s="291"/>
      <c r="FM385" s="291"/>
      <c r="FN385" s="291"/>
      <c r="FO385" s="291"/>
      <c r="FP385" s="291"/>
      <c r="FQ385" s="291"/>
      <c r="FR385" s="291"/>
      <c r="FS385" s="291"/>
      <c r="FT385" s="291"/>
      <c r="FU385" s="291"/>
      <c r="FV385" s="291"/>
      <c r="FW385" s="291"/>
      <c r="FX385" s="291"/>
      <c r="FY385" s="291"/>
      <c r="FZ385" s="291"/>
      <c r="GA385" s="291"/>
      <c r="GB385" s="291"/>
      <c r="GC385" s="291"/>
      <c r="GD385" s="291"/>
      <c r="GE385" s="291"/>
      <c r="GF385" s="291"/>
      <c r="GG385" s="291"/>
      <c r="GH385" s="291"/>
      <c r="GI385" s="291"/>
      <c r="GJ385" s="291"/>
      <c r="GK385" s="291"/>
      <c r="GL385" s="291"/>
      <c r="GM385" s="291"/>
      <c r="GN385" s="291"/>
      <c r="GO385" s="291"/>
      <c r="GP385" s="291"/>
      <c r="GQ385" s="291"/>
      <c r="GR385" s="291"/>
      <c r="GS385" s="291"/>
      <c r="GT385" s="291"/>
      <c r="GU385" s="291"/>
      <c r="GV385" s="291"/>
      <c r="GW385" s="291"/>
      <c r="GX385" s="291"/>
      <c r="GY385" s="291"/>
      <c r="GZ385" s="291"/>
      <c r="HA385" s="291"/>
      <c r="HB385" s="291"/>
      <c r="HC385" s="291"/>
      <c r="HD385" s="291"/>
      <c r="HE385" s="291"/>
      <c r="HF385" s="291"/>
      <c r="HG385" s="291"/>
      <c r="HH385" s="291"/>
      <c r="HI385" s="291"/>
      <c r="HJ385" s="291"/>
      <c r="HK385" s="291"/>
      <c r="HL385" s="291"/>
      <c r="HM385" s="291"/>
      <c r="HN385" s="291"/>
      <c r="HO385" s="291"/>
      <c r="HP385" s="291"/>
      <c r="HQ385" s="291"/>
    </row>
    <row r="386" ht="12.0" customHeight="1">
      <c r="A386" s="281"/>
      <c r="B386" s="292"/>
      <c r="C386" s="283"/>
      <c r="D386" s="284"/>
      <c r="E386" s="285"/>
      <c r="F386" s="286"/>
      <c r="G386" s="287"/>
      <c r="H386" s="288"/>
      <c r="I386" s="283"/>
      <c r="J386" s="289"/>
      <c r="K386" s="289"/>
      <c r="L386" s="289"/>
      <c r="M386" s="289"/>
      <c r="N386" s="289"/>
      <c r="O386" s="289"/>
      <c r="P386" s="52"/>
      <c r="Q386" s="52"/>
      <c r="R386" s="52"/>
      <c r="S386" s="202"/>
      <c r="T386" s="202"/>
      <c r="U386" s="202"/>
      <c r="V386" s="292"/>
      <c r="W386" s="202"/>
      <c r="X386" s="202"/>
      <c r="Y386" s="202"/>
      <c r="Z386" s="291"/>
      <c r="AA386" s="202"/>
      <c r="AB386" s="202"/>
      <c r="AC386" s="202"/>
      <c r="AD386" s="291"/>
      <c r="AE386" s="202"/>
      <c r="AF386" s="202"/>
      <c r="AG386" s="202"/>
      <c r="AH386" s="291"/>
      <c r="AI386" s="202"/>
      <c r="AJ386" s="202"/>
      <c r="AK386" s="202"/>
      <c r="AL386" s="291"/>
      <c r="AM386" s="202"/>
      <c r="AN386" s="202"/>
      <c r="AO386" s="202"/>
      <c r="AP386" s="291"/>
      <c r="AQ386" s="202"/>
      <c r="AR386" s="202"/>
      <c r="AS386" s="202"/>
      <c r="AT386" s="291"/>
      <c r="AU386" s="202"/>
      <c r="AV386" s="202"/>
      <c r="AW386" s="202"/>
      <c r="AX386" s="291"/>
      <c r="AY386" s="202"/>
      <c r="AZ386" s="202"/>
      <c r="BA386" s="202"/>
      <c r="BB386" s="291"/>
      <c r="BC386" s="202"/>
      <c r="BD386" s="202"/>
      <c r="BE386" s="202"/>
      <c r="BF386" s="291"/>
      <c r="BG386" s="202"/>
      <c r="BH386" s="202"/>
      <c r="BI386" s="202"/>
      <c r="BJ386" s="291"/>
      <c r="BK386" s="291"/>
      <c r="BL386" s="291"/>
      <c r="BM386" s="291"/>
      <c r="BN386" s="291"/>
      <c r="BO386" s="291"/>
      <c r="BP386" s="291"/>
      <c r="BQ386" s="291"/>
      <c r="BR386" s="291"/>
      <c r="BS386" s="291"/>
      <c r="BT386" s="291"/>
      <c r="BU386" s="291"/>
      <c r="BV386" s="291"/>
      <c r="BW386" s="291"/>
      <c r="BX386" s="291"/>
      <c r="BY386" s="291"/>
      <c r="BZ386" s="291"/>
      <c r="CA386" s="291"/>
      <c r="CB386" s="291"/>
      <c r="CC386" s="291"/>
      <c r="CD386" s="291"/>
      <c r="CE386" s="291"/>
      <c r="CF386" s="291"/>
      <c r="CG386" s="291"/>
      <c r="CH386" s="291"/>
      <c r="CI386" s="291"/>
      <c r="CJ386" s="291"/>
      <c r="CK386" s="291"/>
      <c r="CL386" s="291"/>
      <c r="CM386" s="291"/>
      <c r="CN386" s="291"/>
      <c r="CO386" s="291"/>
      <c r="CP386" s="291"/>
      <c r="CQ386" s="291"/>
      <c r="CR386" s="291"/>
      <c r="CS386" s="291"/>
      <c r="CT386" s="291"/>
      <c r="CU386" s="291"/>
      <c r="CV386" s="291"/>
      <c r="CW386" s="291"/>
      <c r="CX386" s="291"/>
      <c r="CY386" s="291"/>
      <c r="CZ386" s="291"/>
      <c r="DA386" s="291"/>
      <c r="DB386" s="291"/>
      <c r="DC386" s="291"/>
      <c r="DD386" s="291"/>
      <c r="DE386" s="291"/>
      <c r="DF386" s="291"/>
      <c r="DG386" s="291"/>
      <c r="DH386" s="291"/>
      <c r="DI386" s="291"/>
      <c r="DJ386" s="291"/>
      <c r="DK386" s="291"/>
      <c r="DL386" s="291"/>
      <c r="DM386" s="291"/>
      <c r="DN386" s="291"/>
      <c r="DO386" s="291"/>
      <c r="DP386" s="291"/>
      <c r="DQ386" s="291"/>
      <c r="DR386" s="291"/>
      <c r="DS386" s="291"/>
      <c r="DT386" s="291"/>
      <c r="DU386" s="291"/>
      <c r="DV386" s="291"/>
      <c r="DW386" s="291"/>
      <c r="DX386" s="291"/>
      <c r="DY386" s="291"/>
      <c r="DZ386" s="291"/>
      <c r="EA386" s="291"/>
      <c r="EB386" s="291"/>
      <c r="EC386" s="291"/>
      <c r="ED386" s="291"/>
      <c r="EE386" s="291"/>
      <c r="EF386" s="291"/>
      <c r="EG386" s="291"/>
      <c r="EH386" s="291"/>
      <c r="EI386" s="291"/>
      <c r="EJ386" s="291"/>
      <c r="EK386" s="291"/>
      <c r="EL386" s="291"/>
      <c r="EM386" s="291"/>
      <c r="EN386" s="291"/>
      <c r="EO386" s="291"/>
      <c r="EP386" s="291"/>
      <c r="EQ386" s="291"/>
      <c r="ER386" s="291"/>
      <c r="ES386" s="291"/>
      <c r="ET386" s="291"/>
      <c r="EU386" s="291"/>
      <c r="EV386" s="291"/>
      <c r="EW386" s="291"/>
      <c r="EX386" s="291"/>
      <c r="EY386" s="291"/>
      <c r="EZ386" s="291"/>
      <c r="FA386" s="291"/>
      <c r="FB386" s="291"/>
      <c r="FC386" s="291"/>
      <c r="FD386" s="291"/>
      <c r="FE386" s="291"/>
      <c r="FF386" s="291"/>
      <c r="FG386" s="291"/>
      <c r="FH386" s="291"/>
      <c r="FI386" s="291"/>
      <c r="FJ386" s="291"/>
      <c r="FK386" s="291"/>
      <c r="FL386" s="291"/>
      <c r="FM386" s="291"/>
      <c r="FN386" s="291"/>
      <c r="FO386" s="291"/>
      <c r="FP386" s="291"/>
      <c r="FQ386" s="291"/>
      <c r="FR386" s="291"/>
      <c r="FS386" s="291"/>
      <c r="FT386" s="291"/>
      <c r="FU386" s="291"/>
      <c r="FV386" s="291"/>
      <c r="FW386" s="291"/>
      <c r="FX386" s="291"/>
      <c r="FY386" s="291"/>
      <c r="FZ386" s="291"/>
      <c r="GA386" s="291"/>
      <c r="GB386" s="291"/>
      <c r="GC386" s="291"/>
      <c r="GD386" s="291"/>
      <c r="GE386" s="291"/>
      <c r="GF386" s="291"/>
      <c r="GG386" s="291"/>
      <c r="GH386" s="291"/>
      <c r="GI386" s="291"/>
      <c r="GJ386" s="291"/>
      <c r="GK386" s="291"/>
      <c r="GL386" s="291"/>
      <c r="GM386" s="291"/>
      <c r="GN386" s="291"/>
      <c r="GO386" s="291"/>
      <c r="GP386" s="291"/>
      <c r="GQ386" s="291"/>
      <c r="GR386" s="291"/>
      <c r="GS386" s="291"/>
      <c r="GT386" s="291"/>
      <c r="GU386" s="291"/>
      <c r="GV386" s="291"/>
      <c r="GW386" s="291"/>
      <c r="GX386" s="291"/>
      <c r="GY386" s="291"/>
      <c r="GZ386" s="291"/>
      <c r="HA386" s="291"/>
      <c r="HB386" s="291"/>
      <c r="HC386" s="291"/>
      <c r="HD386" s="291"/>
      <c r="HE386" s="291"/>
      <c r="HF386" s="291"/>
      <c r="HG386" s="291"/>
      <c r="HH386" s="291"/>
      <c r="HI386" s="291"/>
      <c r="HJ386" s="291"/>
      <c r="HK386" s="291"/>
      <c r="HL386" s="291"/>
      <c r="HM386" s="291"/>
      <c r="HN386" s="291"/>
      <c r="HO386" s="291"/>
      <c r="HP386" s="291"/>
      <c r="HQ386" s="291"/>
    </row>
    <row r="387" ht="12.0" customHeight="1">
      <c r="A387" s="281"/>
      <c r="B387" s="292"/>
      <c r="C387" s="283"/>
      <c r="D387" s="284"/>
      <c r="E387" s="285"/>
      <c r="F387" s="286"/>
      <c r="G387" s="287"/>
      <c r="H387" s="288"/>
      <c r="I387" s="283"/>
      <c r="J387" s="289"/>
      <c r="K387" s="289"/>
      <c r="L387" s="289"/>
      <c r="M387" s="289"/>
      <c r="N387" s="289"/>
      <c r="O387" s="289"/>
      <c r="P387" s="52"/>
      <c r="Q387" s="52"/>
      <c r="R387" s="52"/>
      <c r="S387" s="202"/>
      <c r="T387" s="202"/>
      <c r="U387" s="202"/>
      <c r="V387" s="292"/>
      <c r="W387" s="202"/>
      <c r="X387" s="202"/>
      <c r="Y387" s="202"/>
      <c r="Z387" s="291"/>
      <c r="AA387" s="202"/>
      <c r="AB387" s="202"/>
      <c r="AC387" s="202"/>
      <c r="AD387" s="291"/>
      <c r="AE387" s="202"/>
      <c r="AF387" s="202"/>
      <c r="AG387" s="202"/>
      <c r="AH387" s="291"/>
      <c r="AI387" s="202"/>
      <c r="AJ387" s="202"/>
      <c r="AK387" s="202"/>
      <c r="AL387" s="291"/>
      <c r="AM387" s="202"/>
      <c r="AN387" s="202"/>
      <c r="AO387" s="202"/>
      <c r="AP387" s="291"/>
      <c r="AQ387" s="202"/>
      <c r="AR387" s="202"/>
      <c r="AS387" s="202"/>
      <c r="AT387" s="291"/>
      <c r="AU387" s="202"/>
      <c r="AV387" s="202"/>
      <c r="AW387" s="202"/>
      <c r="AX387" s="291"/>
      <c r="AY387" s="202"/>
      <c r="AZ387" s="202"/>
      <c r="BA387" s="202"/>
      <c r="BB387" s="291"/>
      <c r="BC387" s="202"/>
      <c r="BD387" s="202"/>
      <c r="BE387" s="202"/>
      <c r="BF387" s="291"/>
      <c r="BG387" s="202"/>
      <c r="BH387" s="202"/>
      <c r="BI387" s="202"/>
      <c r="BJ387" s="291"/>
      <c r="BK387" s="291"/>
      <c r="BL387" s="291"/>
      <c r="BM387" s="291"/>
      <c r="BN387" s="291"/>
      <c r="BO387" s="291"/>
      <c r="BP387" s="291"/>
      <c r="BQ387" s="291"/>
      <c r="BR387" s="291"/>
      <c r="BS387" s="291"/>
      <c r="BT387" s="291"/>
      <c r="BU387" s="291"/>
      <c r="BV387" s="291"/>
      <c r="BW387" s="291"/>
      <c r="BX387" s="291"/>
      <c r="BY387" s="291"/>
      <c r="BZ387" s="291"/>
      <c r="CA387" s="291"/>
      <c r="CB387" s="291"/>
      <c r="CC387" s="291"/>
      <c r="CD387" s="291"/>
      <c r="CE387" s="291"/>
      <c r="CF387" s="291"/>
      <c r="CG387" s="291"/>
      <c r="CH387" s="291"/>
      <c r="CI387" s="291"/>
      <c r="CJ387" s="291"/>
      <c r="CK387" s="291"/>
      <c r="CL387" s="291"/>
      <c r="CM387" s="291"/>
      <c r="CN387" s="291"/>
      <c r="CO387" s="291"/>
      <c r="CP387" s="291"/>
      <c r="CQ387" s="291"/>
      <c r="CR387" s="291"/>
      <c r="CS387" s="291"/>
      <c r="CT387" s="291"/>
      <c r="CU387" s="291"/>
      <c r="CV387" s="291"/>
      <c r="CW387" s="291"/>
      <c r="CX387" s="291"/>
      <c r="CY387" s="291"/>
      <c r="CZ387" s="291"/>
      <c r="DA387" s="291"/>
      <c r="DB387" s="291"/>
      <c r="DC387" s="291"/>
      <c r="DD387" s="291"/>
      <c r="DE387" s="291"/>
      <c r="DF387" s="291"/>
      <c r="DG387" s="291"/>
      <c r="DH387" s="291"/>
      <c r="DI387" s="291"/>
      <c r="DJ387" s="291"/>
      <c r="DK387" s="291"/>
      <c r="DL387" s="291"/>
      <c r="DM387" s="291"/>
      <c r="DN387" s="291"/>
      <c r="DO387" s="291"/>
      <c r="DP387" s="291"/>
      <c r="DQ387" s="291"/>
      <c r="DR387" s="291"/>
      <c r="DS387" s="291"/>
      <c r="DT387" s="291"/>
      <c r="DU387" s="291"/>
      <c r="DV387" s="291"/>
      <c r="DW387" s="291"/>
      <c r="DX387" s="291"/>
      <c r="DY387" s="291"/>
      <c r="DZ387" s="291"/>
      <c r="EA387" s="291"/>
      <c r="EB387" s="291"/>
      <c r="EC387" s="291"/>
      <c r="ED387" s="291"/>
      <c r="EE387" s="291"/>
      <c r="EF387" s="291"/>
      <c r="EG387" s="291"/>
      <c r="EH387" s="291"/>
      <c r="EI387" s="291"/>
      <c r="EJ387" s="291"/>
      <c r="EK387" s="291"/>
      <c r="EL387" s="291"/>
      <c r="EM387" s="291"/>
      <c r="EN387" s="291"/>
      <c r="EO387" s="291"/>
      <c r="EP387" s="291"/>
      <c r="EQ387" s="291"/>
      <c r="ER387" s="291"/>
      <c r="ES387" s="291"/>
      <c r="ET387" s="291"/>
      <c r="EU387" s="291"/>
      <c r="EV387" s="291"/>
      <c r="EW387" s="291"/>
      <c r="EX387" s="291"/>
      <c r="EY387" s="291"/>
      <c r="EZ387" s="291"/>
      <c r="FA387" s="291"/>
      <c r="FB387" s="291"/>
      <c r="FC387" s="291"/>
      <c r="FD387" s="291"/>
      <c r="FE387" s="291"/>
      <c r="FF387" s="291"/>
      <c r="FG387" s="291"/>
      <c r="FH387" s="291"/>
      <c r="FI387" s="291"/>
      <c r="FJ387" s="291"/>
      <c r="FK387" s="291"/>
      <c r="FL387" s="291"/>
      <c r="FM387" s="291"/>
      <c r="FN387" s="291"/>
      <c r="FO387" s="291"/>
      <c r="FP387" s="291"/>
      <c r="FQ387" s="291"/>
      <c r="FR387" s="291"/>
      <c r="FS387" s="291"/>
      <c r="FT387" s="291"/>
      <c r="FU387" s="291"/>
      <c r="FV387" s="291"/>
      <c r="FW387" s="291"/>
      <c r="FX387" s="291"/>
      <c r="FY387" s="291"/>
      <c r="FZ387" s="291"/>
      <c r="GA387" s="291"/>
      <c r="GB387" s="291"/>
      <c r="GC387" s="291"/>
      <c r="GD387" s="291"/>
      <c r="GE387" s="291"/>
      <c r="GF387" s="291"/>
      <c r="GG387" s="291"/>
      <c r="GH387" s="291"/>
      <c r="GI387" s="291"/>
      <c r="GJ387" s="291"/>
      <c r="GK387" s="291"/>
      <c r="GL387" s="291"/>
      <c r="GM387" s="291"/>
      <c r="GN387" s="291"/>
      <c r="GO387" s="291"/>
      <c r="GP387" s="291"/>
      <c r="GQ387" s="291"/>
      <c r="GR387" s="291"/>
      <c r="GS387" s="291"/>
      <c r="GT387" s="291"/>
      <c r="GU387" s="291"/>
      <c r="GV387" s="291"/>
      <c r="GW387" s="291"/>
      <c r="GX387" s="291"/>
      <c r="GY387" s="291"/>
      <c r="GZ387" s="291"/>
      <c r="HA387" s="291"/>
      <c r="HB387" s="291"/>
      <c r="HC387" s="291"/>
      <c r="HD387" s="291"/>
      <c r="HE387" s="291"/>
      <c r="HF387" s="291"/>
      <c r="HG387" s="291"/>
      <c r="HH387" s="291"/>
      <c r="HI387" s="291"/>
      <c r="HJ387" s="291"/>
      <c r="HK387" s="291"/>
      <c r="HL387" s="291"/>
      <c r="HM387" s="291"/>
      <c r="HN387" s="291"/>
      <c r="HO387" s="291"/>
      <c r="HP387" s="291"/>
      <c r="HQ387" s="291"/>
    </row>
    <row r="388" ht="12.0" customHeight="1">
      <c r="A388" s="281"/>
      <c r="B388" s="292"/>
      <c r="C388" s="283"/>
      <c r="D388" s="284"/>
      <c r="E388" s="285"/>
      <c r="F388" s="286"/>
      <c r="G388" s="287"/>
      <c r="H388" s="288"/>
      <c r="I388" s="283"/>
      <c r="J388" s="289"/>
      <c r="K388" s="289"/>
      <c r="L388" s="289"/>
      <c r="M388" s="289"/>
      <c r="N388" s="289"/>
      <c r="O388" s="289"/>
      <c r="P388" s="52"/>
      <c r="Q388" s="52"/>
      <c r="R388" s="52"/>
      <c r="S388" s="202"/>
      <c r="T388" s="202"/>
      <c r="U388" s="202"/>
      <c r="V388" s="292"/>
      <c r="W388" s="202"/>
      <c r="X388" s="202"/>
      <c r="Y388" s="202"/>
      <c r="Z388" s="291"/>
      <c r="AA388" s="202"/>
      <c r="AB388" s="202"/>
      <c r="AC388" s="202"/>
      <c r="AD388" s="291"/>
      <c r="AE388" s="202"/>
      <c r="AF388" s="202"/>
      <c r="AG388" s="202"/>
      <c r="AH388" s="291"/>
      <c r="AI388" s="202"/>
      <c r="AJ388" s="202"/>
      <c r="AK388" s="202"/>
      <c r="AL388" s="291"/>
      <c r="AM388" s="202"/>
      <c r="AN388" s="202"/>
      <c r="AO388" s="202"/>
      <c r="AP388" s="291"/>
      <c r="AQ388" s="202"/>
      <c r="AR388" s="202"/>
      <c r="AS388" s="202"/>
      <c r="AT388" s="291"/>
      <c r="AU388" s="202"/>
      <c r="AV388" s="202"/>
      <c r="AW388" s="202"/>
      <c r="AX388" s="291"/>
      <c r="AY388" s="202"/>
      <c r="AZ388" s="202"/>
      <c r="BA388" s="202"/>
      <c r="BB388" s="291"/>
      <c r="BC388" s="202"/>
      <c r="BD388" s="202"/>
      <c r="BE388" s="202"/>
      <c r="BF388" s="291"/>
      <c r="BG388" s="202"/>
      <c r="BH388" s="202"/>
      <c r="BI388" s="202"/>
      <c r="BJ388" s="291"/>
      <c r="BK388" s="291"/>
      <c r="BL388" s="291"/>
      <c r="BM388" s="291"/>
      <c r="BN388" s="291"/>
      <c r="BO388" s="291"/>
      <c r="BP388" s="291"/>
      <c r="BQ388" s="291"/>
      <c r="BR388" s="291"/>
      <c r="BS388" s="291"/>
      <c r="BT388" s="291"/>
      <c r="BU388" s="291"/>
      <c r="BV388" s="291"/>
      <c r="BW388" s="291"/>
      <c r="BX388" s="291"/>
      <c r="BY388" s="291"/>
      <c r="BZ388" s="291"/>
      <c r="CA388" s="291"/>
      <c r="CB388" s="291"/>
      <c r="CC388" s="291"/>
      <c r="CD388" s="291"/>
      <c r="CE388" s="291"/>
      <c r="CF388" s="291"/>
      <c r="CG388" s="291"/>
      <c r="CH388" s="291"/>
      <c r="CI388" s="291"/>
      <c r="CJ388" s="291"/>
      <c r="CK388" s="291"/>
      <c r="CL388" s="291"/>
      <c r="CM388" s="291"/>
      <c r="CN388" s="291"/>
      <c r="CO388" s="291"/>
      <c r="CP388" s="291"/>
      <c r="CQ388" s="291"/>
      <c r="CR388" s="291"/>
      <c r="CS388" s="291"/>
      <c r="CT388" s="291"/>
      <c r="CU388" s="291"/>
      <c r="CV388" s="291"/>
      <c r="CW388" s="291"/>
      <c r="CX388" s="291"/>
      <c r="CY388" s="291"/>
      <c r="CZ388" s="291"/>
      <c r="DA388" s="291"/>
      <c r="DB388" s="291"/>
      <c r="DC388" s="291"/>
      <c r="DD388" s="291"/>
      <c r="DE388" s="291"/>
      <c r="DF388" s="291"/>
      <c r="DG388" s="291"/>
      <c r="DH388" s="291"/>
      <c r="DI388" s="291"/>
      <c r="DJ388" s="291"/>
      <c r="DK388" s="291"/>
      <c r="DL388" s="291"/>
      <c r="DM388" s="291"/>
      <c r="DN388" s="291"/>
      <c r="DO388" s="291"/>
      <c r="DP388" s="291"/>
      <c r="DQ388" s="291"/>
      <c r="DR388" s="291"/>
      <c r="DS388" s="291"/>
      <c r="DT388" s="291"/>
      <c r="DU388" s="291"/>
      <c r="DV388" s="291"/>
      <c r="DW388" s="291"/>
      <c r="DX388" s="291"/>
      <c r="DY388" s="291"/>
      <c r="DZ388" s="291"/>
      <c r="EA388" s="291"/>
      <c r="EB388" s="291"/>
      <c r="EC388" s="291"/>
      <c r="ED388" s="291"/>
      <c r="EE388" s="291"/>
      <c r="EF388" s="291"/>
      <c r="EG388" s="291"/>
      <c r="EH388" s="291"/>
      <c r="EI388" s="291"/>
      <c r="EJ388" s="291"/>
      <c r="EK388" s="291"/>
      <c r="EL388" s="291"/>
      <c r="EM388" s="291"/>
      <c r="EN388" s="291"/>
      <c r="EO388" s="291"/>
      <c r="EP388" s="291"/>
      <c r="EQ388" s="291"/>
      <c r="ER388" s="291"/>
      <c r="ES388" s="291"/>
      <c r="ET388" s="291"/>
      <c r="EU388" s="291"/>
      <c r="EV388" s="291"/>
      <c r="EW388" s="291"/>
      <c r="EX388" s="291"/>
      <c r="EY388" s="291"/>
      <c r="EZ388" s="291"/>
      <c r="FA388" s="291"/>
      <c r="FB388" s="291"/>
      <c r="FC388" s="291"/>
      <c r="FD388" s="291"/>
      <c r="FE388" s="291"/>
      <c r="FF388" s="291"/>
      <c r="FG388" s="291"/>
      <c r="FH388" s="291"/>
      <c r="FI388" s="291"/>
      <c r="FJ388" s="291"/>
      <c r="FK388" s="291"/>
      <c r="FL388" s="291"/>
      <c r="FM388" s="291"/>
      <c r="FN388" s="291"/>
      <c r="FO388" s="291"/>
      <c r="FP388" s="291"/>
      <c r="FQ388" s="291"/>
      <c r="FR388" s="291"/>
      <c r="FS388" s="291"/>
      <c r="FT388" s="291"/>
      <c r="FU388" s="291"/>
      <c r="FV388" s="291"/>
      <c r="FW388" s="291"/>
      <c r="FX388" s="291"/>
      <c r="FY388" s="291"/>
      <c r="FZ388" s="291"/>
      <c r="GA388" s="291"/>
      <c r="GB388" s="291"/>
      <c r="GC388" s="291"/>
      <c r="GD388" s="291"/>
      <c r="GE388" s="291"/>
      <c r="GF388" s="291"/>
      <c r="GG388" s="291"/>
      <c r="GH388" s="291"/>
      <c r="GI388" s="291"/>
      <c r="GJ388" s="291"/>
      <c r="GK388" s="291"/>
      <c r="GL388" s="291"/>
      <c r="GM388" s="291"/>
      <c r="GN388" s="291"/>
      <c r="GO388" s="291"/>
      <c r="GP388" s="291"/>
      <c r="GQ388" s="291"/>
      <c r="GR388" s="291"/>
      <c r="GS388" s="291"/>
      <c r="GT388" s="291"/>
      <c r="GU388" s="291"/>
      <c r="GV388" s="291"/>
      <c r="GW388" s="291"/>
      <c r="GX388" s="291"/>
      <c r="GY388" s="291"/>
      <c r="GZ388" s="291"/>
      <c r="HA388" s="291"/>
      <c r="HB388" s="291"/>
      <c r="HC388" s="291"/>
      <c r="HD388" s="291"/>
      <c r="HE388" s="291"/>
      <c r="HF388" s="291"/>
      <c r="HG388" s="291"/>
      <c r="HH388" s="291"/>
      <c r="HI388" s="291"/>
      <c r="HJ388" s="291"/>
      <c r="HK388" s="291"/>
      <c r="HL388" s="291"/>
      <c r="HM388" s="291"/>
      <c r="HN388" s="291"/>
      <c r="HO388" s="291"/>
      <c r="HP388" s="291"/>
      <c r="HQ388" s="291"/>
    </row>
    <row r="389" ht="12.0" customHeight="1">
      <c r="A389" s="281"/>
      <c r="B389" s="292"/>
      <c r="C389" s="283"/>
      <c r="D389" s="284"/>
      <c r="E389" s="285"/>
      <c r="F389" s="286"/>
      <c r="G389" s="287"/>
      <c r="H389" s="288"/>
      <c r="I389" s="283"/>
      <c r="J389" s="289"/>
      <c r="K389" s="289"/>
      <c r="L389" s="289"/>
      <c r="M389" s="289"/>
      <c r="N389" s="289"/>
      <c r="O389" s="289"/>
      <c r="P389" s="52"/>
      <c r="Q389" s="52"/>
      <c r="R389" s="52"/>
      <c r="S389" s="202"/>
      <c r="T389" s="202"/>
      <c r="U389" s="202"/>
      <c r="V389" s="292"/>
      <c r="W389" s="202"/>
      <c r="X389" s="202"/>
      <c r="Y389" s="202"/>
      <c r="Z389" s="291"/>
      <c r="AA389" s="202"/>
      <c r="AB389" s="202"/>
      <c r="AC389" s="202"/>
      <c r="AD389" s="291"/>
      <c r="AE389" s="202"/>
      <c r="AF389" s="202"/>
      <c r="AG389" s="202"/>
      <c r="AH389" s="291"/>
      <c r="AI389" s="202"/>
      <c r="AJ389" s="202"/>
      <c r="AK389" s="202"/>
      <c r="AL389" s="291"/>
      <c r="AM389" s="202"/>
      <c r="AN389" s="202"/>
      <c r="AO389" s="202"/>
      <c r="AP389" s="291"/>
      <c r="AQ389" s="202"/>
      <c r="AR389" s="202"/>
      <c r="AS389" s="202"/>
      <c r="AT389" s="291"/>
      <c r="AU389" s="202"/>
      <c r="AV389" s="202"/>
      <c r="AW389" s="202"/>
      <c r="AX389" s="291"/>
      <c r="AY389" s="202"/>
      <c r="AZ389" s="202"/>
      <c r="BA389" s="202"/>
      <c r="BB389" s="291"/>
      <c r="BC389" s="202"/>
      <c r="BD389" s="202"/>
      <c r="BE389" s="202"/>
      <c r="BF389" s="291"/>
      <c r="BG389" s="202"/>
      <c r="BH389" s="202"/>
      <c r="BI389" s="202"/>
      <c r="BJ389" s="291"/>
      <c r="BK389" s="291"/>
      <c r="BL389" s="291"/>
      <c r="BM389" s="291"/>
      <c r="BN389" s="291"/>
      <c r="BO389" s="291"/>
      <c r="BP389" s="291"/>
      <c r="BQ389" s="291"/>
      <c r="BR389" s="291"/>
      <c r="BS389" s="291"/>
      <c r="BT389" s="291"/>
      <c r="BU389" s="291"/>
      <c r="BV389" s="291"/>
      <c r="BW389" s="291"/>
      <c r="BX389" s="291"/>
      <c r="BY389" s="291"/>
      <c r="BZ389" s="291"/>
      <c r="CA389" s="291"/>
      <c r="CB389" s="291"/>
      <c r="CC389" s="291"/>
      <c r="CD389" s="291"/>
      <c r="CE389" s="291"/>
      <c r="CF389" s="291"/>
      <c r="CG389" s="291"/>
      <c r="CH389" s="291"/>
      <c r="CI389" s="291"/>
      <c r="CJ389" s="291"/>
      <c r="CK389" s="291"/>
      <c r="CL389" s="291"/>
      <c r="CM389" s="291"/>
      <c r="CN389" s="291"/>
      <c r="CO389" s="291"/>
      <c r="CP389" s="291"/>
      <c r="CQ389" s="291"/>
      <c r="CR389" s="291"/>
      <c r="CS389" s="291"/>
      <c r="CT389" s="291"/>
      <c r="CU389" s="291"/>
      <c r="CV389" s="291"/>
      <c r="CW389" s="291"/>
      <c r="CX389" s="291"/>
      <c r="CY389" s="291"/>
      <c r="CZ389" s="291"/>
      <c r="DA389" s="291"/>
      <c r="DB389" s="291"/>
      <c r="DC389" s="291"/>
      <c r="DD389" s="291"/>
      <c r="DE389" s="291"/>
      <c r="DF389" s="291"/>
      <c r="DG389" s="291"/>
      <c r="DH389" s="291"/>
      <c r="DI389" s="291"/>
      <c r="DJ389" s="291"/>
      <c r="DK389" s="291"/>
      <c r="DL389" s="291"/>
      <c r="DM389" s="291"/>
      <c r="DN389" s="291"/>
      <c r="DO389" s="291"/>
      <c r="DP389" s="291"/>
      <c r="DQ389" s="291"/>
      <c r="DR389" s="291"/>
      <c r="DS389" s="291"/>
      <c r="DT389" s="291"/>
      <c r="DU389" s="291"/>
      <c r="DV389" s="291"/>
      <c r="DW389" s="291"/>
      <c r="DX389" s="291"/>
      <c r="DY389" s="291"/>
      <c r="DZ389" s="291"/>
      <c r="EA389" s="291"/>
      <c r="EB389" s="291"/>
      <c r="EC389" s="291"/>
      <c r="ED389" s="291"/>
      <c r="EE389" s="291"/>
      <c r="EF389" s="291"/>
      <c r="EG389" s="291"/>
      <c r="EH389" s="291"/>
      <c r="EI389" s="291"/>
      <c r="EJ389" s="291"/>
      <c r="EK389" s="291"/>
      <c r="EL389" s="291"/>
      <c r="EM389" s="291"/>
      <c r="EN389" s="291"/>
      <c r="EO389" s="291"/>
      <c r="EP389" s="291"/>
      <c r="EQ389" s="291"/>
      <c r="ER389" s="291"/>
      <c r="ES389" s="291"/>
      <c r="ET389" s="291"/>
      <c r="EU389" s="291"/>
      <c r="EV389" s="291"/>
      <c r="EW389" s="291"/>
      <c r="EX389" s="291"/>
      <c r="EY389" s="291"/>
      <c r="EZ389" s="291"/>
      <c r="FA389" s="291"/>
      <c r="FB389" s="291"/>
      <c r="FC389" s="291"/>
      <c r="FD389" s="291"/>
      <c r="FE389" s="291"/>
      <c r="FF389" s="291"/>
      <c r="FG389" s="291"/>
      <c r="FH389" s="291"/>
      <c r="FI389" s="291"/>
      <c r="FJ389" s="291"/>
      <c r="FK389" s="291"/>
      <c r="FL389" s="291"/>
      <c r="FM389" s="291"/>
      <c r="FN389" s="291"/>
      <c r="FO389" s="291"/>
      <c r="FP389" s="291"/>
      <c r="FQ389" s="291"/>
      <c r="FR389" s="291"/>
      <c r="FS389" s="291"/>
      <c r="FT389" s="291"/>
      <c r="FU389" s="291"/>
      <c r="FV389" s="291"/>
      <c r="FW389" s="291"/>
      <c r="FX389" s="291"/>
      <c r="FY389" s="291"/>
      <c r="FZ389" s="291"/>
      <c r="GA389" s="291"/>
      <c r="GB389" s="291"/>
      <c r="GC389" s="291"/>
      <c r="GD389" s="291"/>
      <c r="GE389" s="291"/>
      <c r="GF389" s="291"/>
      <c r="GG389" s="291"/>
      <c r="GH389" s="291"/>
      <c r="GI389" s="291"/>
      <c r="GJ389" s="291"/>
      <c r="GK389" s="291"/>
      <c r="GL389" s="291"/>
      <c r="GM389" s="291"/>
      <c r="GN389" s="291"/>
      <c r="GO389" s="291"/>
      <c r="GP389" s="291"/>
      <c r="GQ389" s="291"/>
      <c r="GR389" s="291"/>
      <c r="GS389" s="291"/>
      <c r="GT389" s="291"/>
      <c r="GU389" s="291"/>
      <c r="GV389" s="291"/>
      <c r="GW389" s="291"/>
      <c r="GX389" s="291"/>
      <c r="GY389" s="291"/>
      <c r="GZ389" s="291"/>
      <c r="HA389" s="291"/>
      <c r="HB389" s="291"/>
      <c r="HC389" s="291"/>
      <c r="HD389" s="291"/>
      <c r="HE389" s="291"/>
      <c r="HF389" s="291"/>
      <c r="HG389" s="291"/>
      <c r="HH389" s="291"/>
      <c r="HI389" s="291"/>
      <c r="HJ389" s="291"/>
      <c r="HK389" s="291"/>
      <c r="HL389" s="291"/>
      <c r="HM389" s="291"/>
      <c r="HN389" s="291"/>
      <c r="HO389" s="291"/>
      <c r="HP389" s="291"/>
      <c r="HQ389" s="291"/>
    </row>
    <row r="390" ht="12.0" customHeight="1">
      <c r="A390" s="281"/>
      <c r="B390" s="292"/>
      <c r="C390" s="283"/>
      <c r="D390" s="284"/>
      <c r="E390" s="285"/>
      <c r="F390" s="286"/>
      <c r="G390" s="287"/>
      <c r="H390" s="288"/>
      <c r="I390" s="283"/>
      <c r="J390" s="289"/>
      <c r="K390" s="289"/>
      <c r="L390" s="289"/>
      <c r="M390" s="289"/>
      <c r="N390" s="289"/>
      <c r="O390" s="289"/>
      <c r="P390" s="52"/>
      <c r="Q390" s="52"/>
      <c r="R390" s="52"/>
      <c r="S390" s="202"/>
      <c r="T390" s="202"/>
      <c r="U390" s="202"/>
      <c r="V390" s="292"/>
      <c r="W390" s="202"/>
      <c r="X390" s="202"/>
      <c r="Y390" s="202"/>
      <c r="Z390" s="291"/>
      <c r="AA390" s="202"/>
      <c r="AB390" s="202"/>
      <c r="AC390" s="202"/>
      <c r="AD390" s="291"/>
      <c r="AE390" s="202"/>
      <c r="AF390" s="202"/>
      <c r="AG390" s="202"/>
      <c r="AH390" s="291"/>
      <c r="AI390" s="202"/>
      <c r="AJ390" s="202"/>
      <c r="AK390" s="202"/>
      <c r="AL390" s="291"/>
      <c r="AM390" s="202"/>
      <c r="AN390" s="202"/>
      <c r="AO390" s="202"/>
      <c r="AP390" s="291"/>
      <c r="AQ390" s="202"/>
      <c r="AR390" s="202"/>
      <c r="AS390" s="202"/>
      <c r="AT390" s="291"/>
      <c r="AU390" s="202"/>
      <c r="AV390" s="202"/>
      <c r="AW390" s="202"/>
      <c r="AX390" s="291"/>
      <c r="AY390" s="202"/>
      <c r="AZ390" s="202"/>
      <c r="BA390" s="202"/>
      <c r="BB390" s="291"/>
      <c r="BC390" s="202"/>
      <c r="BD390" s="202"/>
      <c r="BE390" s="202"/>
      <c r="BF390" s="291"/>
      <c r="BG390" s="202"/>
      <c r="BH390" s="202"/>
      <c r="BI390" s="202"/>
      <c r="BJ390" s="291"/>
      <c r="BK390" s="291"/>
      <c r="BL390" s="291"/>
      <c r="BM390" s="291"/>
      <c r="BN390" s="291"/>
      <c r="BO390" s="291"/>
      <c r="BP390" s="291"/>
      <c r="BQ390" s="291"/>
      <c r="BR390" s="291"/>
      <c r="BS390" s="291"/>
      <c r="BT390" s="291"/>
      <c r="BU390" s="291"/>
      <c r="BV390" s="291"/>
      <c r="BW390" s="291"/>
      <c r="BX390" s="291"/>
      <c r="BY390" s="291"/>
      <c r="BZ390" s="291"/>
      <c r="CA390" s="291"/>
      <c r="CB390" s="291"/>
      <c r="CC390" s="291"/>
      <c r="CD390" s="291"/>
      <c r="CE390" s="291"/>
      <c r="CF390" s="291"/>
      <c r="CG390" s="291"/>
      <c r="CH390" s="291"/>
      <c r="CI390" s="291"/>
      <c r="CJ390" s="291"/>
      <c r="CK390" s="291"/>
      <c r="CL390" s="291"/>
      <c r="CM390" s="291"/>
      <c r="CN390" s="291"/>
      <c r="CO390" s="291"/>
      <c r="CP390" s="291"/>
      <c r="CQ390" s="291"/>
      <c r="CR390" s="291"/>
      <c r="CS390" s="291"/>
      <c r="CT390" s="291"/>
      <c r="CU390" s="291"/>
      <c r="CV390" s="291"/>
      <c r="CW390" s="291"/>
      <c r="CX390" s="291"/>
      <c r="CY390" s="291"/>
      <c r="CZ390" s="291"/>
      <c r="DA390" s="291"/>
      <c r="DB390" s="291"/>
      <c r="DC390" s="291"/>
      <c r="DD390" s="291"/>
      <c r="DE390" s="291"/>
      <c r="DF390" s="291"/>
      <c r="DG390" s="291"/>
      <c r="DH390" s="291"/>
      <c r="DI390" s="291"/>
      <c r="DJ390" s="291"/>
      <c r="DK390" s="291"/>
      <c r="DL390" s="291"/>
      <c r="DM390" s="291"/>
      <c r="DN390" s="291"/>
      <c r="DO390" s="291"/>
      <c r="DP390" s="291"/>
      <c r="DQ390" s="291"/>
      <c r="DR390" s="291"/>
      <c r="DS390" s="291"/>
      <c r="DT390" s="291"/>
      <c r="DU390" s="291"/>
      <c r="DV390" s="291"/>
      <c r="DW390" s="291"/>
      <c r="DX390" s="291"/>
      <c r="DY390" s="291"/>
      <c r="DZ390" s="291"/>
      <c r="EA390" s="291"/>
      <c r="EB390" s="291"/>
      <c r="EC390" s="291"/>
      <c r="ED390" s="291"/>
      <c r="EE390" s="291"/>
      <c r="EF390" s="291"/>
      <c r="EG390" s="291"/>
      <c r="EH390" s="291"/>
      <c r="EI390" s="291"/>
      <c r="EJ390" s="291"/>
      <c r="EK390" s="291"/>
      <c r="EL390" s="291"/>
      <c r="EM390" s="291"/>
      <c r="EN390" s="291"/>
      <c r="EO390" s="291"/>
      <c r="EP390" s="291"/>
      <c r="EQ390" s="291"/>
      <c r="ER390" s="291"/>
      <c r="ES390" s="291"/>
      <c r="ET390" s="291"/>
      <c r="EU390" s="291"/>
      <c r="EV390" s="291"/>
      <c r="EW390" s="291"/>
      <c r="EX390" s="291"/>
      <c r="EY390" s="291"/>
      <c r="EZ390" s="291"/>
      <c r="FA390" s="291"/>
      <c r="FB390" s="291"/>
      <c r="FC390" s="291"/>
      <c r="FD390" s="291"/>
      <c r="FE390" s="291"/>
      <c r="FF390" s="291"/>
      <c r="FG390" s="291"/>
      <c r="FH390" s="291"/>
      <c r="FI390" s="291"/>
      <c r="FJ390" s="291"/>
      <c r="FK390" s="291"/>
      <c r="FL390" s="291"/>
      <c r="FM390" s="291"/>
      <c r="FN390" s="291"/>
      <c r="FO390" s="291"/>
      <c r="FP390" s="291"/>
      <c r="FQ390" s="291"/>
      <c r="FR390" s="291"/>
      <c r="FS390" s="291"/>
      <c r="FT390" s="291"/>
      <c r="FU390" s="291"/>
      <c r="FV390" s="291"/>
      <c r="FW390" s="291"/>
      <c r="FX390" s="291"/>
      <c r="FY390" s="291"/>
      <c r="FZ390" s="291"/>
      <c r="GA390" s="291"/>
      <c r="GB390" s="291"/>
      <c r="GC390" s="291"/>
      <c r="GD390" s="291"/>
      <c r="GE390" s="291"/>
      <c r="GF390" s="291"/>
      <c r="GG390" s="291"/>
      <c r="GH390" s="291"/>
      <c r="GI390" s="291"/>
      <c r="GJ390" s="291"/>
      <c r="GK390" s="291"/>
      <c r="GL390" s="291"/>
      <c r="GM390" s="291"/>
      <c r="GN390" s="291"/>
      <c r="GO390" s="291"/>
      <c r="GP390" s="291"/>
      <c r="GQ390" s="291"/>
      <c r="GR390" s="291"/>
      <c r="GS390" s="291"/>
      <c r="GT390" s="291"/>
      <c r="GU390" s="291"/>
      <c r="GV390" s="291"/>
      <c r="GW390" s="291"/>
      <c r="GX390" s="291"/>
      <c r="GY390" s="291"/>
      <c r="GZ390" s="291"/>
      <c r="HA390" s="291"/>
      <c r="HB390" s="291"/>
      <c r="HC390" s="291"/>
      <c r="HD390" s="291"/>
      <c r="HE390" s="291"/>
      <c r="HF390" s="291"/>
      <c r="HG390" s="291"/>
      <c r="HH390" s="291"/>
      <c r="HI390" s="291"/>
      <c r="HJ390" s="291"/>
      <c r="HK390" s="291"/>
      <c r="HL390" s="291"/>
      <c r="HM390" s="291"/>
      <c r="HN390" s="291"/>
      <c r="HO390" s="291"/>
      <c r="HP390" s="291"/>
      <c r="HQ390" s="291"/>
    </row>
    <row r="391" ht="12.0" customHeight="1">
      <c r="A391" s="281"/>
      <c r="B391" s="292"/>
      <c r="C391" s="283"/>
      <c r="D391" s="284"/>
      <c r="E391" s="285"/>
      <c r="F391" s="286"/>
      <c r="G391" s="287"/>
      <c r="H391" s="288"/>
      <c r="I391" s="283"/>
      <c r="J391" s="289"/>
      <c r="K391" s="289"/>
      <c r="L391" s="289"/>
      <c r="M391" s="289"/>
      <c r="N391" s="289"/>
      <c r="O391" s="289"/>
      <c r="P391" s="52"/>
      <c r="Q391" s="52"/>
      <c r="R391" s="52"/>
      <c r="S391" s="202"/>
      <c r="T391" s="202"/>
      <c r="U391" s="202"/>
      <c r="V391" s="292"/>
      <c r="W391" s="202"/>
      <c r="X391" s="202"/>
      <c r="Y391" s="202"/>
      <c r="Z391" s="291"/>
      <c r="AA391" s="202"/>
      <c r="AB391" s="202"/>
      <c r="AC391" s="202"/>
      <c r="AD391" s="291"/>
      <c r="AE391" s="202"/>
      <c r="AF391" s="202"/>
      <c r="AG391" s="202"/>
      <c r="AH391" s="291"/>
      <c r="AI391" s="202"/>
      <c r="AJ391" s="202"/>
      <c r="AK391" s="202"/>
      <c r="AL391" s="291"/>
      <c r="AM391" s="202"/>
      <c r="AN391" s="202"/>
      <c r="AO391" s="202"/>
      <c r="AP391" s="291"/>
      <c r="AQ391" s="202"/>
      <c r="AR391" s="202"/>
      <c r="AS391" s="202"/>
      <c r="AT391" s="291"/>
      <c r="AU391" s="202"/>
      <c r="AV391" s="202"/>
      <c r="AW391" s="202"/>
      <c r="AX391" s="291"/>
      <c r="AY391" s="202"/>
      <c r="AZ391" s="202"/>
      <c r="BA391" s="202"/>
      <c r="BB391" s="291"/>
      <c r="BC391" s="202"/>
      <c r="BD391" s="202"/>
      <c r="BE391" s="202"/>
      <c r="BF391" s="291"/>
      <c r="BG391" s="202"/>
      <c r="BH391" s="202"/>
      <c r="BI391" s="202"/>
      <c r="BJ391" s="291"/>
      <c r="BK391" s="291"/>
      <c r="BL391" s="291"/>
      <c r="BM391" s="291"/>
      <c r="BN391" s="291"/>
      <c r="BO391" s="291"/>
      <c r="BP391" s="291"/>
      <c r="BQ391" s="291"/>
      <c r="BR391" s="291"/>
      <c r="BS391" s="291"/>
      <c r="BT391" s="291"/>
      <c r="BU391" s="291"/>
      <c r="BV391" s="291"/>
      <c r="BW391" s="291"/>
      <c r="BX391" s="291"/>
      <c r="BY391" s="291"/>
      <c r="BZ391" s="291"/>
      <c r="CA391" s="291"/>
      <c r="CB391" s="291"/>
      <c r="CC391" s="291"/>
      <c r="CD391" s="291"/>
      <c r="CE391" s="291"/>
      <c r="CF391" s="291"/>
      <c r="CG391" s="291"/>
      <c r="CH391" s="291"/>
      <c r="CI391" s="291"/>
      <c r="CJ391" s="291"/>
      <c r="CK391" s="291"/>
      <c r="CL391" s="291"/>
      <c r="CM391" s="291"/>
      <c r="CN391" s="291"/>
      <c r="CO391" s="291"/>
      <c r="CP391" s="291"/>
      <c r="CQ391" s="291"/>
      <c r="CR391" s="291"/>
      <c r="CS391" s="291"/>
      <c r="CT391" s="291"/>
      <c r="CU391" s="291"/>
      <c r="CV391" s="291"/>
      <c r="CW391" s="291"/>
      <c r="CX391" s="291"/>
      <c r="CY391" s="291"/>
      <c r="CZ391" s="291"/>
      <c r="DA391" s="291"/>
      <c r="DB391" s="291"/>
      <c r="DC391" s="291"/>
      <c r="DD391" s="291"/>
      <c r="DE391" s="291"/>
      <c r="DF391" s="291"/>
      <c r="DG391" s="291"/>
      <c r="DH391" s="291"/>
      <c r="DI391" s="291"/>
      <c r="DJ391" s="291"/>
      <c r="DK391" s="291"/>
      <c r="DL391" s="291"/>
      <c r="DM391" s="291"/>
      <c r="DN391" s="291"/>
      <c r="DO391" s="291"/>
      <c r="DP391" s="291"/>
      <c r="DQ391" s="291"/>
      <c r="DR391" s="291"/>
      <c r="DS391" s="291"/>
      <c r="DT391" s="291"/>
      <c r="DU391" s="291"/>
      <c r="DV391" s="291"/>
      <c r="DW391" s="291"/>
      <c r="DX391" s="291"/>
      <c r="DY391" s="291"/>
      <c r="DZ391" s="291"/>
      <c r="EA391" s="291"/>
      <c r="EB391" s="291"/>
      <c r="EC391" s="291"/>
      <c r="ED391" s="291"/>
      <c r="EE391" s="291"/>
      <c r="EF391" s="291"/>
      <c r="EG391" s="291"/>
      <c r="EH391" s="291"/>
      <c r="EI391" s="291"/>
      <c r="EJ391" s="291"/>
      <c r="EK391" s="291"/>
      <c r="EL391" s="291"/>
      <c r="EM391" s="291"/>
      <c r="EN391" s="291"/>
      <c r="EO391" s="291"/>
      <c r="EP391" s="291"/>
      <c r="EQ391" s="291"/>
      <c r="ER391" s="291"/>
      <c r="ES391" s="291"/>
      <c r="ET391" s="291"/>
      <c r="EU391" s="291"/>
      <c r="EV391" s="291"/>
      <c r="EW391" s="291"/>
      <c r="EX391" s="291"/>
      <c r="EY391" s="291"/>
      <c r="EZ391" s="291"/>
      <c r="FA391" s="291"/>
      <c r="FB391" s="291"/>
      <c r="FC391" s="291"/>
      <c r="FD391" s="291"/>
      <c r="FE391" s="291"/>
      <c r="FF391" s="291"/>
      <c r="FG391" s="291"/>
      <c r="FH391" s="291"/>
      <c r="FI391" s="291"/>
      <c r="FJ391" s="291"/>
      <c r="FK391" s="291"/>
      <c r="FL391" s="291"/>
      <c r="FM391" s="291"/>
      <c r="FN391" s="291"/>
      <c r="FO391" s="291"/>
      <c r="FP391" s="291"/>
      <c r="FQ391" s="291"/>
      <c r="FR391" s="291"/>
      <c r="FS391" s="291"/>
      <c r="FT391" s="291"/>
      <c r="FU391" s="291"/>
      <c r="FV391" s="291"/>
      <c r="FW391" s="291"/>
      <c r="FX391" s="291"/>
      <c r="FY391" s="291"/>
      <c r="FZ391" s="291"/>
      <c r="GA391" s="291"/>
      <c r="GB391" s="291"/>
      <c r="GC391" s="291"/>
      <c r="GD391" s="291"/>
      <c r="GE391" s="291"/>
      <c r="GF391" s="291"/>
      <c r="GG391" s="291"/>
      <c r="GH391" s="291"/>
      <c r="GI391" s="291"/>
      <c r="GJ391" s="291"/>
      <c r="GK391" s="291"/>
      <c r="GL391" s="291"/>
      <c r="GM391" s="291"/>
      <c r="GN391" s="291"/>
      <c r="GO391" s="291"/>
      <c r="GP391" s="291"/>
      <c r="GQ391" s="291"/>
      <c r="GR391" s="291"/>
      <c r="GS391" s="291"/>
      <c r="GT391" s="291"/>
      <c r="GU391" s="291"/>
      <c r="GV391" s="291"/>
      <c r="GW391" s="291"/>
      <c r="GX391" s="291"/>
      <c r="GY391" s="291"/>
      <c r="GZ391" s="291"/>
      <c r="HA391" s="291"/>
      <c r="HB391" s="291"/>
      <c r="HC391" s="291"/>
      <c r="HD391" s="291"/>
      <c r="HE391" s="291"/>
      <c r="HF391" s="291"/>
      <c r="HG391" s="291"/>
      <c r="HH391" s="291"/>
      <c r="HI391" s="291"/>
      <c r="HJ391" s="291"/>
      <c r="HK391" s="291"/>
      <c r="HL391" s="291"/>
      <c r="HM391" s="291"/>
      <c r="HN391" s="291"/>
      <c r="HO391" s="291"/>
      <c r="HP391" s="291"/>
      <c r="HQ391" s="291"/>
    </row>
    <row r="392" ht="12.0" customHeight="1">
      <c r="A392" s="281"/>
      <c r="B392" s="292"/>
      <c r="C392" s="283"/>
      <c r="D392" s="284"/>
      <c r="E392" s="285"/>
      <c r="F392" s="286"/>
      <c r="G392" s="287"/>
      <c r="H392" s="288"/>
      <c r="I392" s="283"/>
      <c r="J392" s="289"/>
      <c r="K392" s="289"/>
      <c r="L392" s="289"/>
      <c r="M392" s="289"/>
      <c r="N392" s="289"/>
      <c r="O392" s="289"/>
      <c r="P392" s="52"/>
      <c r="Q392" s="52"/>
      <c r="R392" s="52"/>
      <c r="S392" s="202"/>
      <c r="T392" s="202"/>
      <c r="U392" s="202"/>
      <c r="V392" s="292"/>
      <c r="W392" s="202"/>
      <c r="X392" s="202"/>
      <c r="Y392" s="202"/>
      <c r="Z392" s="291"/>
      <c r="AA392" s="202"/>
      <c r="AB392" s="202"/>
      <c r="AC392" s="202"/>
      <c r="AD392" s="291"/>
      <c r="AE392" s="202"/>
      <c r="AF392" s="202"/>
      <c r="AG392" s="202"/>
      <c r="AH392" s="291"/>
      <c r="AI392" s="202"/>
      <c r="AJ392" s="202"/>
      <c r="AK392" s="202"/>
      <c r="AL392" s="291"/>
      <c r="AM392" s="202"/>
      <c r="AN392" s="202"/>
      <c r="AO392" s="202"/>
      <c r="AP392" s="291"/>
      <c r="AQ392" s="202"/>
      <c r="AR392" s="202"/>
      <c r="AS392" s="202"/>
      <c r="AT392" s="291"/>
      <c r="AU392" s="202"/>
      <c r="AV392" s="202"/>
      <c r="AW392" s="202"/>
      <c r="AX392" s="291"/>
      <c r="AY392" s="202"/>
      <c r="AZ392" s="202"/>
      <c r="BA392" s="202"/>
      <c r="BB392" s="291"/>
      <c r="BC392" s="202"/>
      <c r="BD392" s="202"/>
      <c r="BE392" s="202"/>
      <c r="BF392" s="291"/>
      <c r="BG392" s="202"/>
      <c r="BH392" s="202"/>
      <c r="BI392" s="202"/>
      <c r="BJ392" s="291"/>
      <c r="BK392" s="291"/>
      <c r="BL392" s="291"/>
      <c r="BM392" s="291"/>
      <c r="BN392" s="291"/>
      <c r="BO392" s="291"/>
      <c r="BP392" s="291"/>
      <c r="BQ392" s="291"/>
      <c r="BR392" s="291"/>
      <c r="BS392" s="291"/>
      <c r="BT392" s="291"/>
      <c r="BU392" s="291"/>
      <c r="BV392" s="291"/>
      <c r="BW392" s="291"/>
      <c r="BX392" s="291"/>
      <c r="BY392" s="291"/>
      <c r="BZ392" s="291"/>
      <c r="CA392" s="291"/>
      <c r="CB392" s="291"/>
      <c r="CC392" s="291"/>
      <c r="CD392" s="291"/>
      <c r="CE392" s="291"/>
      <c r="CF392" s="291"/>
      <c r="CG392" s="291"/>
      <c r="CH392" s="291"/>
      <c r="CI392" s="291"/>
      <c r="CJ392" s="291"/>
      <c r="CK392" s="291"/>
      <c r="CL392" s="291"/>
      <c r="CM392" s="291"/>
      <c r="CN392" s="291"/>
      <c r="CO392" s="291"/>
      <c r="CP392" s="291"/>
      <c r="CQ392" s="291"/>
      <c r="CR392" s="291"/>
      <c r="CS392" s="291"/>
      <c r="CT392" s="291"/>
      <c r="CU392" s="291"/>
      <c r="CV392" s="291"/>
      <c r="CW392" s="291"/>
      <c r="CX392" s="291"/>
      <c r="CY392" s="291"/>
      <c r="CZ392" s="291"/>
      <c r="DA392" s="291"/>
      <c r="DB392" s="291"/>
      <c r="DC392" s="291"/>
      <c r="DD392" s="291"/>
      <c r="DE392" s="291"/>
      <c r="DF392" s="291"/>
      <c r="DG392" s="291"/>
      <c r="DH392" s="291"/>
      <c r="DI392" s="291"/>
      <c r="DJ392" s="291"/>
      <c r="DK392" s="291"/>
      <c r="DL392" s="291"/>
      <c r="DM392" s="291"/>
      <c r="DN392" s="291"/>
      <c r="DO392" s="291"/>
      <c r="DP392" s="291"/>
      <c r="DQ392" s="291"/>
      <c r="DR392" s="291"/>
      <c r="DS392" s="291"/>
      <c r="DT392" s="291"/>
      <c r="DU392" s="291"/>
      <c r="DV392" s="291"/>
      <c r="DW392" s="291"/>
      <c r="DX392" s="291"/>
      <c r="DY392" s="291"/>
      <c r="DZ392" s="291"/>
      <c r="EA392" s="291"/>
      <c r="EB392" s="291"/>
      <c r="EC392" s="291"/>
      <c r="ED392" s="291"/>
      <c r="EE392" s="291"/>
      <c r="EF392" s="291"/>
      <c r="EG392" s="291"/>
      <c r="EH392" s="291"/>
      <c r="EI392" s="291"/>
      <c r="EJ392" s="291"/>
      <c r="EK392" s="291"/>
      <c r="EL392" s="291"/>
      <c r="EM392" s="291"/>
      <c r="EN392" s="291"/>
      <c r="EO392" s="291"/>
      <c r="EP392" s="291"/>
      <c r="EQ392" s="291"/>
      <c r="ER392" s="291"/>
      <c r="ES392" s="291"/>
      <c r="ET392" s="291"/>
      <c r="EU392" s="291"/>
      <c r="EV392" s="291"/>
      <c r="EW392" s="291"/>
      <c r="EX392" s="291"/>
      <c r="EY392" s="291"/>
      <c r="EZ392" s="291"/>
      <c r="FA392" s="291"/>
      <c r="FB392" s="291"/>
      <c r="FC392" s="291"/>
      <c r="FD392" s="291"/>
      <c r="FE392" s="291"/>
      <c r="FF392" s="291"/>
      <c r="FG392" s="291"/>
      <c r="FH392" s="291"/>
      <c r="FI392" s="291"/>
      <c r="FJ392" s="291"/>
      <c r="FK392" s="291"/>
      <c r="FL392" s="291"/>
      <c r="FM392" s="291"/>
      <c r="FN392" s="291"/>
      <c r="FO392" s="291"/>
      <c r="FP392" s="291"/>
      <c r="FQ392" s="291"/>
      <c r="FR392" s="291"/>
      <c r="FS392" s="291"/>
      <c r="FT392" s="291"/>
      <c r="FU392" s="291"/>
      <c r="FV392" s="291"/>
      <c r="FW392" s="291"/>
      <c r="FX392" s="291"/>
      <c r="FY392" s="291"/>
      <c r="FZ392" s="291"/>
      <c r="GA392" s="291"/>
      <c r="GB392" s="291"/>
      <c r="GC392" s="291"/>
      <c r="GD392" s="291"/>
      <c r="GE392" s="291"/>
      <c r="GF392" s="291"/>
      <c r="GG392" s="291"/>
      <c r="GH392" s="291"/>
      <c r="GI392" s="291"/>
      <c r="GJ392" s="291"/>
      <c r="GK392" s="291"/>
      <c r="GL392" s="291"/>
      <c r="GM392" s="291"/>
      <c r="GN392" s="291"/>
      <c r="GO392" s="291"/>
      <c r="GP392" s="291"/>
      <c r="GQ392" s="291"/>
      <c r="GR392" s="291"/>
      <c r="GS392" s="291"/>
      <c r="GT392" s="291"/>
      <c r="GU392" s="291"/>
      <c r="GV392" s="291"/>
      <c r="GW392" s="291"/>
      <c r="GX392" s="291"/>
      <c r="GY392" s="291"/>
      <c r="GZ392" s="291"/>
      <c r="HA392" s="291"/>
      <c r="HB392" s="291"/>
      <c r="HC392" s="291"/>
      <c r="HD392" s="291"/>
      <c r="HE392" s="291"/>
      <c r="HF392" s="291"/>
      <c r="HG392" s="291"/>
      <c r="HH392" s="291"/>
      <c r="HI392" s="291"/>
      <c r="HJ392" s="291"/>
      <c r="HK392" s="291"/>
      <c r="HL392" s="291"/>
      <c r="HM392" s="291"/>
      <c r="HN392" s="291"/>
      <c r="HO392" s="291"/>
      <c r="HP392" s="291"/>
      <c r="HQ392" s="291"/>
    </row>
    <row r="393" ht="12.0" customHeight="1">
      <c r="A393" s="281"/>
      <c r="B393" s="292"/>
      <c r="C393" s="283"/>
      <c r="D393" s="284"/>
      <c r="E393" s="285"/>
      <c r="F393" s="286"/>
      <c r="G393" s="287"/>
      <c r="H393" s="288"/>
      <c r="I393" s="283"/>
      <c r="J393" s="289"/>
      <c r="K393" s="289"/>
      <c r="L393" s="289"/>
      <c r="M393" s="289"/>
      <c r="N393" s="289"/>
      <c r="O393" s="289"/>
      <c r="P393" s="52"/>
      <c r="Q393" s="52"/>
      <c r="R393" s="52"/>
      <c r="S393" s="202"/>
      <c r="T393" s="202"/>
      <c r="U393" s="202"/>
      <c r="V393" s="292"/>
      <c r="W393" s="202"/>
      <c r="X393" s="202"/>
      <c r="Y393" s="202"/>
      <c r="Z393" s="291"/>
      <c r="AA393" s="202"/>
      <c r="AB393" s="202"/>
      <c r="AC393" s="202"/>
      <c r="AD393" s="291"/>
      <c r="AE393" s="202"/>
      <c r="AF393" s="202"/>
      <c r="AG393" s="202"/>
      <c r="AH393" s="291"/>
      <c r="AI393" s="202"/>
      <c r="AJ393" s="202"/>
      <c r="AK393" s="202"/>
      <c r="AL393" s="291"/>
      <c r="AM393" s="202"/>
      <c r="AN393" s="202"/>
      <c r="AO393" s="202"/>
      <c r="AP393" s="291"/>
      <c r="AQ393" s="202"/>
      <c r="AR393" s="202"/>
      <c r="AS393" s="202"/>
      <c r="AT393" s="291"/>
      <c r="AU393" s="202"/>
      <c r="AV393" s="202"/>
      <c r="AW393" s="202"/>
      <c r="AX393" s="291"/>
      <c r="AY393" s="202"/>
      <c r="AZ393" s="202"/>
      <c r="BA393" s="202"/>
      <c r="BB393" s="291"/>
      <c r="BC393" s="202"/>
      <c r="BD393" s="202"/>
      <c r="BE393" s="202"/>
      <c r="BF393" s="291"/>
      <c r="BG393" s="202"/>
      <c r="BH393" s="202"/>
      <c r="BI393" s="202"/>
      <c r="BJ393" s="291"/>
      <c r="BK393" s="291"/>
      <c r="BL393" s="291"/>
      <c r="BM393" s="291"/>
      <c r="BN393" s="291"/>
      <c r="BO393" s="291"/>
      <c r="BP393" s="291"/>
      <c r="BQ393" s="291"/>
      <c r="BR393" s="291"/>
      <c r="BS393" s="291"/>
      <c r="BT393" s="291"/>
      <c r="BU393" s="291"/>
      <c r="BV393" s="291"/>
      <c r="BW393" s="291"/>
      <c r="BX393" s="291"/>
      <c r="BY393" s="291"/>
      <c r="BZ393" s="291"/>
      <c r="CA393" s="291"/>
      <c r="CB393" s="291"/>
      <c r="CC393" s="291"/>
      <c r="CD393" s="291"/>
      <c r="CE393" s="291"/>
      <c r="CF393" s="291"/>
      <c r="CG393" s="291"/>
      <c r="CH393" s="291"/>
      <c r="CI393" s="291"/>
      <c r="CJ393" s="291"/>
      <c r="CK393" s="291"/>
      <c r="CL393" s="291"/>
      <c r="CM393" s="291"/>
      <c r="CN393" s="291"/>
      <c r="CO393" s="291"/>
      <c r="CP393" s="291"/>
      <c r="CQ393" s="291"/>
      <c r="CR393" s="291"/>
      <c r="CS393" s="291"/>
      <c r="CT393" s="291"/>
      <c r="CU393" s="291"/>
      <c r="CV393" s="291"/>
      <c r="CW393" s="291"/>
      <c r="CX393" s="291"/>
      <c r="CY393" s="291"/>
      <c r="CZ393" s="291"/>
      <c r="DA393" s="291"/>
      <c r="DB393" s="291"/>
      <c r="DC393" s="291"/>
      <c r="DD393" s="291"/>
      <c r="DE393" s="291"/>
      <c r="DF393" s="291"/>
      <c r="DG393" s="291"/>
      <c r="DH393" s="291"/>
      <c r="DI393" s="291"/>
      <c r="DJ393" s="291"/>
      <c r="DK393" s="291"/>
      <c r="DL393" s="291"/>
      <c r="DM393" s="291"/>
      <c r="DN393" s="291"/>
      <c r="DO393" s="291"/>
      <c r="DP393" s="291"/>
      <c r="DQ393" s="291"/>
      <c r="DR393" s="291"/>
      <c r="DS393" s="291"/>
      <c r="DT393" s="291"/>
      <c r="DU393" s="291"/>
      <c r="DV393" s="291"/>
      <c r="DW393" s="291"/>
      <c r="DX393" s="291"/>
      <c r="DY393" s="291"/>
      <c r="DZ393" s="291"/>
      <c r="EA393" s="291"/>
      <c r="EB393" s="291"/>
      <c r="EC393" s="291"/>
      <c r="ED393" s="291"/>
      <c r="EE393" s="291"/>
      <c r="EF393" s="291"/>
      <c r="EG393" s="291"/>
      <c r="EH393" s="291"/>
      <c r="EI393" s="291"/>
      <c r="EJ393" s="291"/>
      <c r="EK393" s="291"/>
      <c r="EL393" s="291"/>
      <c r="EM393" s="291"/>
      <c r="EN393" s="291"/>
      <c r="EO393" s="291"/>
      <c r="EP393" s="291"/>
      <c r="EQ393" s="291"/>
      <c r="ER393" s="291"/>
      <c r="ES393" s="291"/>
      <c r="ET393" s="291"/>
      <c r="EU393" s="291"/>
      <c r="EV393" s="291"/>
      <c r="EW393" s="291"/>
      <c r="EX393" s="291"/>
      <c r="EY393" s="291"/>
      <c r="EZ393" s="291"/>
      <c r="FA393" s="291"/>
      <c r="FB393" s="291"/>
      <c r="FC393" s="291"/>
      <c r="FD393" s="291"/>
      <c r="FE393" s="291"/>
      <c r="FF393" s="291"/>
      <c r="FG393" s="291"/>
      <c r="FH393" s="291"/>
      <c r="FI393" s="291"/>
      <c r="FJ393" s="291"/>
      <c r="FK393" s="291"/>
      <c r="FL393" s="291"/>
      <c r="FM393" s="291"/>
      <c r="FN393" s="291"/>
      <c r="FO393" s="291"/>
      <c r="FP393" s="291"/>
      <c r="FQ393" s="291"/>
      <c r="FR393" s="291"/>
      <c r="FS393" s="291"/>
      <c r="FT393" s="291"/>
      <c r="FU393" s="291"/>
      <c r="FV393" s="291"/>
      <c r="FW393" s="291"/>
      <c r="FX393" s="291"/>
      <c r="FY393" s="291"/>
      <c r="FZ393" s="291"/>
      <c r="GA393" s="291"/>
      <c r="GB393" s="291"/>
      <c r="GC393" s="291"/>
      <c r="GD393" s="291"/>
      <c r="GE393" s="291"/>
      <c r="GF393" s="291"/>
      <c r="GG393" s="291"/>
      <c r="GH393" s="291"/>
      <c r="GI393" s="291"/>
      <c r="GJ393" s="291"/>
      <c r="GK393" s="291"/>
      <c r="GL393" s="291"/>
      <c r="GM393" s="291"/>
      <c r="GN393" s="291"/>
      <c r="GO393" s="291"/>
      <c r="GP393" s="291"/>
      <c r="GQ393" s="291"/>
      <c r="GR393" s="291"/>
      <c r="GS393" s="291"/>
      <c r="GT393" s="291"/>
      <c r="GU393" s="291"/>
      <c r="GV393" s="291"/>
      <c r="GW393" s="291"/>
      <c r="GX393" s="291"/>
      <c r="GY393" s="291"/>
      <c r="GZ393" s="291"/>
      <c r="HA393" s="291"/>
      <c r="HB393" s="291"/>
      <c r="HC393" s="291"/>
      <c r="HD393" s="291"/>
      <c r="HE393" s="291"/>
      <c r="HF393" s="291"/>
      <c r="HG393" s="291"/>
      <c r="HH393" s="291"/>
      <c r="HI393" s="291"/>
      <c r="HJ393" s="291"/>
      <c r="HK393" s="291"/>
      <c r="HL393" s="291"/>
      <c r="HM393" s="291"/>
      <c r="HN393" s="291"/>
      <c r="HO393" s="291"/>
      <c r="HP393" s="291"/>
      <c r="HQ393" s="291"/>
    </row>
    <row r="394" ht="12.0" customHeight="1">
      <c r="A394" s="281"/>
      <c r="B394" s="292"/>
      <c r="C394" s="283"/>
      <c r="D394" s="284"/>
      <c r="E394" s="285"/>
      <c r="F394" s="286"/>
      <c r="G394" s="287"/>
      <c r="H394" s="288"/>
      <c r="I394" s="283"/>
      <c r="J394" s="289"/>
      <c r="K394" s="289"/>
      <c r="L394" s="289"/>
      <c r="M394" s="289"/>
      <c r="N394" s="289"/>
      <c r="O394" s="289"/>
      <c r="P394" s="52"/>
      <c r="Q394" s="52"/>
      <c r="R394" s="52"/>
      <c r="S394" s="202"/>
      <c r="T394" s="202"/>
      <c r="U394" s="202"/>
      <c r="V394" s="292"/>
      <c r="W394" s="202"/>
      <c r="X394" s="202"/>
      <c r="Y394" s="202"/>
      <c r="Z394" s="291"/>
      <c r="AA394" s="202"/>
      <c r="AB394" s="202"/>
      <c r="AC394" s="202"/>
      <c r="AD394" s="291"/>
      <c r="AE394" s="202"/>
      <c r="AF394" s="202"/>
      <c r="AG394" s="202"/>
      <c r="AH394" s="291"/>
      <c r="AI394" s="202"/>
      <c r="AJ394" s="202"/>
      <c r="AK394" s="202"/>
      <c r="AL394" s="291"/>
      <c r="AM394" s="202"/>
      <c r="AN394" s="202"/>
      <c r="AO394" s="202"/>
      <c r="AP394" s="291"/>
      <c r="AQ394" s="202"/>
      <c r="AR394" s="202"/>
      <c r="AS394" s="202"/>
      <c r="AT394" s="291"/>
      <c r="AU394" s="202"/>
      <c r="AV394" s="202"/>
      <c r="AW394" s="202"/>
      <c r="AX394" s="291"/>
      <c r="AY394" s="202"/>
      <c r="AZ394" s="202"/>
      <c r="BA394" s="202"/>
      <c r="BB394" s="291"/>
      <c r="BC394" s="202"/>
      <c r="BD394" s="202"/>
      <c r="BE394" s="202"/>
      <c r="BF394" s="291"/>
      <c r="BG394" s="202"/>
      <c r="BH394" s="202"/>
      <c r="BI394" s="202"/>
      <c r="BJ394" s="291"/>
      <c r="BK394" s="291"/>
      <c r="BL394" s="291"/>
      <c r="BM394" s="291"/>
      <c r="BN394" s="291"/>
      <c r="BO394" s="291"/>
      <c r="BP394" s="291"/>
      <c r="BQ394" s="291"/>
      <c r="BR394" s="291"/>
      <c r="BS394" s="291"/>
      <c r="BT394" s="291"/>
      <c r="BU394" s="291"/>
      <c r="BV394" s="291"/>
      <c r="BW394" s="291"/>
      <c r="BX394" s="291"/>
      <c r="BY394" s="291"/>
      <c r="BZ394" s="291"/>
      <c r="CA394" s="291"/>
      <c r="CB394" s="291"/>
      <c r="CC394" s="291"/>
      <c r="CD394" s="291"/>
      <c r="CE394" s="291"/>
      <c r="CF394" s="291"/>
      <c r="CG394" s="291"/>
      <c r="CH394" s="291"/>
      <c r="CI394" s="291"/>
      <c r="CJ394" s="291"/>
      <c r="CK394" s="291"/>
      <c r="CL394" s="291"/>
      <c r="CM394" s="291"/>
      <c r="CN394" s="291"/>
      <c r="CO394" s="291"/>
      <c r="CP394" s="291"/>
      <c r="CQ394" s="291"/>
      <c r="CR394" s="291"/>
      <c r="CS394" s="291"/>
      <c r="CT394" s="291"/>
      <c r="CU394" s="291"/>
      <c r="CV394" s="291"/>
      <c r="CW394" s="291"/>
      <c r="CX394" s="291"/>
      <c r="CY394" s="291"/>
      <c r="CZ394" s="291"/>
      <c r="DA394" s="291"/>
      <c r="DB394" s="291"/>
      <c r="DC394" s="291"/>
      <c r="DD394" s="291"/>
      <c r="DE394" s="291"/>
      <c r="DF394" s="291"/>
      <c r="DG394" s="291"/>
      <c r="DH394" s="291"/>
      <c r="DI394" s="291"/>
      <c r="DJ394" s="291"/>
      <c r="DK394" s="291"/>
      <c r="DL394" s="291"/>
      <c r="DM394" s="291"/>
      <c r="DN394" s="291"/>
      <c r="DO394" s="291"/>
      <c r="DP394" s="291"/>
      <c r="DQ394" s="291"/>
      <c r="DR394" s="291"/>
      <c r="DS394" s="291"/>
      <c r="DT394" s="291"/>
      <c r="DU394" s="291"/>
      <c r="DV394" s="291"/>
      <c r="DW394" s="291"/>
      <c r="DX394" s="291"/>
      <c r="DY394" s="291"/>
      <c r="DZ394" s="291"/>
      <c r="EA394" s="291"/>
      <c r="EB394" s="291"/>
      <c r="EC394" s="291"/>
      <c r="ED394" s="291"/>
      <c r="EE394" s="291"/>
      <c r="EF394" s="291"/>
      <c r="EG394" s="291"/>
      <c r="EH394" s="291"/>
      <c r="EI394" s="291"/>
      <c r="EJ394" s="291"/>
      <c r="EK394" s="291"/>
      <c r="EL394" s="291"/>
      <c r="EM394" s="291"/>
      <c r="EN394" s="291"/>
      <c r="EO394" s="291"/>
      <c r="EP394" s="291"/>
      <c r="EQ394" s="291"/>
      <c r="ER394" s="291"/>
      <c r="ES394" s="291"/>
      <c r="ET394" s="291"/>
      <c r="EU394" s="291"/>
      <c r="EV394" s="291"/>
      <c r="EW394" s="291"/>
      <c r="EX394" s="291"/>
      <c r="EY394" s="291"/>
      <c r="EZ394" s="291"/>
      <c r="FA394" s="291"/>
      <c r="FB394" s="291"/>
      <c r="FC394" s="291"/>
      <c r="FD394" s="291"/>
      <c r="FE394" s="291"/>
      <c r="FF394" s="291"/>
      <c r="FG394" s="291"/>
      <c r="FH394" s="291"/>
      <c r="FI394" s="291"/>
      <c r="FJ394" s="291"/>
      <c r="FK394" s="291"/>
      <c r="FL394" s="291"/>
      <c r="FM394" s="291"/>
      <c r="FN394" s="291"/>
      <c r="FO394" s="291"/>
      <c r="FP394" s="291"/>
      <c r="FQ394" s="291"/>
      <c r="FR394" s="291"/>
      <c r="FS394" s="291"/>
      <c r="FT394" s="291"/>
      <c r="FU394" s="291"/>
      <c r="FV394" s="291"/>
      <c r="FW394" s="291"/>
      <c r="FX394" s="291"/>
      <c r="FY394" s="291"/>
      <c r="FZ394" s="291"/>
      <c r="GA394" s="291"/>
      <c r="GB394" s="291"/>
      <c r="GC394" s="291"/>
      <c r="GD394" s="291"/>
      <c r="GE394" s="291"/>
      <c r="GF394" s="291"/>
      <c r="GG394" s="291"/>
      <c r="GH394" s="291"/>
      <c r="GI394" s="291"/>
      <c r="GJ394" s="291"/>
      <c r="GK394" s="291"/>
      <c r="GL394" s="291"/>
      <c r="GM394" s="291"/>
      <c r="GN394" s="291"/>
      <c r="GO394" s="291"/>
      <c r="GP394" s="291"/>
      <c r="GQ394" s="291"/>
      <c r="GR394" s="291"/>
      <c r="GS394" s="291"/>
      <c r="GT394" s="291"/>
      <c r="GU394" s="291"/>
      <c r="GV394" s="291"/>
      <c r="GW394" s="291"/>
      <c r="GX394" s="291"/>
      <c r="GY394" s="291"/>
      <c r="GZ394" s="291"/>
      <c r="HA394" s="291"/>
      <c r="HB394" s="291"/>
      <c r="HC394" s="291"/>
      <c r="HD394" s="291"/>
      <c r="HE394" s="291"/>
      <c r="HF394" s="291"/>
      <c r="HG394" s="291"/>
      <c r="HH394" s="291"/>
      <c r="HI394" s="291"/>
      <c r="HJ394" s="291"/>
      <c r="HK394" s="291"/>
      <c r="HL394" s="291"/>
      <c r="HM394" s="291"/>
      <c r="HN394" s="291"/>
      <c r="HO394" s="291"/>
      <c r="HP394" s="291"/>
      <c r="HQ394" s="291"/>
    </row>
    <row r="395" ht="12.0" customHeight="1">
      <c r="A395" s="281"/>
      <c r="B395" s="292"/>
      <c r="C395" s="283"/>
      <c r="D395" s="284"/>
      <c r="E395" s="285"/>
      <c r="F395" s="286"/>
      <c r="G395" s="287"/>
      <c r="H395" s="288"/>
      <c r="I395" s="283"/>
      <c r="J395" s="289"/>
      <c r="K395" s="289"/>
      <c r="L395" s="289"/>
      <c r="M395" s="289"/>
      <c r="N395" s="289"/>
      <c r="O395" s="289"/>
      <c r="P395" s="52"/>
      <c r="Q395" s="52"/>
      <c r="R395" s="52"/>
      <c r="S395" s="202"/>
      <c r="T395" s="202"/>
      <c r="U395" s="202"/>
      <c r="V395" s="292"/>
      <c r="W395" s="202"/>
      <c r="X395" s="202"/>
      <c r="Y395" s="202"/>
      <c r="Z395" s="291"/>
      <c r="AA395" s="202"/>
      <c r="AB395" s="202"/>
      <c r="AC395" s="202"/>
      <c r="AD395" s="291"/>
      <c r="AE395" s="202"/>
      <c r="AF395" s="202"/>
      <c r="AG395" s="202"/>
      <c r="AH395" s="291"/>
      <c r="AI395" s="202"/>
      <c r="AJ395" s="202"/>
      <c r="AK395" s="202"/>
      <c r="AL395" s="291"/>
      <c r="AM395" s="202"/>
      <c r="AN395" s="202"/>
      <c r="AO395" s="202"/>
      <c r="AP395" s="291"/>
      <c r="AQ395" s="202"/>
      <c r="AR395" s="202"/>
      <c r="AS395" s="202"/>
      <c r="AT395" s="291"/>
      <c r="AU395" s="202"/>
      <c r="AV395" s="202"/>
      <c r="AW395" s="202"/>
      <c r="AX395" s="291"/>
      <c r="AY395" s="202"/>
      <c r="AZ395" s="202"/>
      <c r="BA395" s="202"/>
      <c r="BB395" s="291"/>
      <c r="BC395" s="202"/>
      <c r="BD395" s="202"/>
      <c r="BE395" s="202"/>
      <c r="BF395" s="291"/>
      <c r="BG395" s="202"/>
      <c r="BH395" s="202"/>
      <c r="BI395" s="202"/>
      <c r="BJ395" s="291"/>
      <c r="BK395" s="291"/>
      <c r="BL395" s="291"/>
      <c r="BM395" s="291"/>
      <c r="BN395" s="291"/>
      <c r="BO395" s="291"/>
      <c r="BP395" s="291"/>
      <c r="BQ395" s="291"/>
      <c r="BR395" s="291"/>
      <c r="BS395" s="291"/>
      <c r="BT395" s="291"/>
      <c r="BU395" s="291"/>
      <c r="BV395" s="291"/>
      <c r="BW395" s="291"/>
      <c r="BX395" s="291"/>
      <c r="BY395" s="291"/>
      <c r="BZ395" s="291"/>
      <c r="CA395" s="291"/>
      <c r="CB395" s="291"/>
      <c r="CC395" s="291"/>
      <c r="CD395" s="291"/>
      <c r="CE395" s="291"/>
      <c r="CF395" s="291"/>
      <c r="CG395" s="291"/>
      <c r="CH395" s="291"/>
      <c r="CI395" s="291"/>
      <c r="CJ395" s="291"/>
      <c r="CK395" s="291"/>
      <c r="CL395" s="291"/>
      <c r="CM395" s="291"/>
      <c r="CN395" s="291"/>
      <c r="CO395" s="291"/>
      <c r="CP395" s="291"/>
      <c r="CQ395" s="291"/>
      <c r="CR395" s="291"/>
      <c r="CS395" s="291"/>
      <c r="CT395" s="291"/>
      <c r="CU395" s="291"/>
      <c r="CV395" s="291"/>
      <c r="CW395" s="291"/>
      <c r="CX395" s="291"/>
      <c r="CY395" s="291"/>
      <c r="CZ395" s="291"/>
      <c r="DA395" s="291"/>
      <c r="DB395" s="291"/>
      <c r="DC395" s="291"/>
      <c r="DD395" s="291"/>
      <c r="DE395" s="291"/>
      <c r="DF395" s="291"/>
      <c r="DG395" s="291"/>
      <c r="DH395" s="291"/>
      <c r="DI395" s="291"/>
      <c r="DJ395" s="291"/>
      <c r="DK395" s="291"/>
      <c r="DL395" s="291"/>
      <c r="DM395" s="291"/>
      <c r="DN395" s="291"/>
      <c r="DO395" s="291"/>
      <c r="DP395" s="291"/>
      <c r="DQ395" s="291"/>
      <c r="DR395" s="291"/>
      <c r="DS395" s="291"/>
      <c r="DT395" s="291"/>
      <c r="DU395" s="291"/>
      <c r="DV395" s="291"/>
      <c r="DW395" s="291"/>
      <c r="DX395" s="291"/>
      <c r="DY395" s="291"/>
      <c r="DZ395" s="291"/>
      <c r="EA395" s="291"/>
      <c r="EB395" s="291"/>
      <c r="EC395" s="291"/>
      <c r="ED395" s="291"/>
      <c r="EE395" s="291"/>
      <c r="EF395" s="291"/>
      <c r="EG395" s="291"/>
      <c r="EH395" s="291"/>
      <c r="EI395" s="291"/>
      <c r="EJ395" s="291"/>
      <c r="EK395" s="291"/>
      <c r="EL395" s="291"/>
      <c r="EM395" s="291"/>
      <c r="EN395" s="291"/>
      <c r="EO395" s="291"/>
      <c r="EP395" s="291"/>
      <c r="EQ395" s="291"/>
      <c r="ER395" s="291"/>
      <c r="ES395" s="291"/>
      <c r="ET395" s="291"/>
      <c r="EU395" s="291"/>
      <c r="EV395" s="291"/>
      <c r="EW395" s="291"/>
      <c r="EX395" s="291"/>
      <c r="EY395" s="291"/>
      <c r="EZ395" s="291"/>
      <c r="FA395" s="291"/>
      <c r="FB395" s="291"/>
      <c r="FC395" s="291"/>
      <c r="FD395" s="291"/>
      <c r="FE395" s="291"/>
      <c r="FF395" s="291"/>
      <c r="FG395" s="291"/>
      <c r="FH395" s="291"/>
      <c r="FI395" s="291"/>
      <c r="FJ395" s="291"/>
      <c r="FK395" s="291"/>
      <c r="FL395" s="291"/>
      <c r="FM395" s="291"/>
      <c r="FN395" s="291"/>
      <c r="FO395" s="291"/>
      <c r="FP395" s="291"/>
      <c r="FQ395" s="291"/>
      <c r="FR395" s="291"/>
      <c r="FS395" s="291"/>
      <c r="FT395" s="291"/>
      <c r="FU395" s="291"/>
      <c r="FV395" s="291"/>
      <c r="FW395" s="291"/>
      <c r="FX395" s="291"/>
      <c r="FY395" s="291"/>
      <c r="FZ395" s="291"/>
      <c r="GA395" s="291"/>
      <c r="GB395" s="291"/>
      <c r="GC395" s="291"/>
      <c r="GD395" s="291"/>
      <c r="GE395" s="291"/>
      <c r="GF395" s="291"/>
      <c r="GG395" s="291"/>
      <c r="GH395" s="291"/>
      <c r="GI395" s="291"/>
      <c r="GJ395" s="291"/>
      <c r="GK395" s="291"/>
      <c r="GL395" s="291"/>
      <c r="GM395" s="291"/>
      <c r="GN395" s="291"/>
      <c r="GO395" s="291"/>
      <c r="GP395" s="291"/>
      <c r="GQ395" s="291"/>
      <c r="GR395" s="291"/>
      <c r="GS395" s="291"/>
      <c r="GT395" s="291"/>
      <c r="GU395" s="291"/>
      <c r="GV395" s="291"/>
      <c r="GW395" s="291"/>
      <c r="GX395" s="291"/>
      <c r="GY395" s="291"/>
      <c r="GZ395" s="291"/>
      <c r="HA395" s="291"/>
      <c r="HB395" s="291"/>
      <c r="HC395" s="291"/>
      <c r="HD395" s="291"/>
      <c r="HE395" s="291"/>
      <c r="HF395" s="291"/>
      <c r="HG395" s="291"/>
      <c r="HH395" s="291"/>
      <c r="HI395" s="291"/>
      <c r="HJ395" s="291"/>
      <c r="HK395" s="291"/>
      <c r="HL395" s="291"/>
      <c r="HM395" s="291"/>
      <c r="HN395" s="291"/>
      <c r="HO395" s="291"/>
      <c r="HP395" s="291"/>
      <c r="HQ395" s="291"/>
    </row>
    <row r="396" ht="12.0" customHeight="1">
      <c r="A396" s="281"/>
      <c r="B396" s="292"/>
      <c r="C396" s="283"/>
      <c r="D396" s="284"/>
      <c r="E396" s="285"/>
      <c r="F396" s="286"/>
      <c r="G396" s="287"/>
      <c r="H396" s="288"/>
      <c r="I396" s="283"/>
      <c r="J396" s="289"/>
      <c r="K396" s="289"/>
      <c r="L396" s="289"/>
      <c r="M396" s="289"/>
      <c r="N396" s="289"/>
      <c r="O396" s="289"/>
      <c r="P396" s="52"/>
      <c r="Q396" s="52"/>
      <c r="R396" s="52"/>
      <c r="S396" s="202"/>
      <c r="T396" s="202"/>
      <c r="U396" s="202"/>
      <c r="V396" s="292"/>
      <c r="W396" s="202"/>
      <c r="X396" s="202"/>
      <c r="Y396" s="202"/>
      <c r="Z396" s="291"/>
      <c r="AA396" s="202"/>
      <c r="AB396" s="202"/>
      <c r="AC396" s="202"/>
      <c r="AD396" s="291"/>
      <c r="AE396" s="202"/>
      <c r="AF396" s="202"/>
      <c r="AG396" s="202"/>
      <c r="AH396" s="291"/>
      <c r="AI396" s="202"/>
      <c r="AJ396" s="202"/>
      <c r="AK396" s="202"/>
      <c r="AL396" s="291"/>
      <c r="AM396" s="202"/>
      <c r="AN396" s="202"/>
      <c r="AO396" s="202"/>
      <c r="AP396" s="291"/>
      <c r="AQ396" s="202"/>
      <c r="AR396" s="202"/>
      <c r="AS396" s="202"/>
      <c r="AT396" s="291"/>
      <c r="AU396" s="202"/>
      <c r="AV396" s="202"/>
      <c r="AW396" s="202"/>
      <c r="AX396" s="291"/>
      <c r="AY396" s="202"/>
      <c r="AZ396" s="202"/>
      <c r="BA396" s="202"/>
      <c r="BB396" s="291"/>
      <c r="BC396" s="202"/>
      <c r="BD396" s="202"/>
      <c r="BE396" s="202"/>
      <c r="BF396" s="291"/>
      <c r="BG396" s="202"/>
      <c r="BH396" s="202"/>
      <c r="BI396" s="202"/>
      <c r="BJ396" s="291"/>
      <c r="BK396" s="291"/>
      <c r="BL396" s="291"/>
      <c r="BM396" s="291"/>
      <c r="BN396" s="291"/>
      <c r="BO396" s="291"/>
      <c r="BP396" s="291"/>
      <c r="BQ396" s="291"/>
      <c r="BR396" s="291"/>
      <c r="BS396" s="291"/>
      <c r="BT396" s="291"/>
      <c r="BU396" s="291"/>
      <c r="BV396" s="291"/>
      <c r="BW396" s="291"/>
      <c r="BX396" s="291"/>
      <c r="BY396" s="291"/>
      <c r="BZ396" s="291"/>
      <c r="CA396" s="291"/>
      <c r="CB396" s="291"/>
      <c r="CC396" s="291"/>
      <c r="CD396" s="291"/>
      <c r="CE396" s="291"/>
      <c r="CF396" s="291"/>
      <c r="CG396" s="291"/>
      <c r="CH396" s="291"/>
      <c r="CI396" s="291"/>
      <c r="CJ396" s="291"/>
      <c r="CK396" s="291"/>
      <c r="CL396" s="291"/>
      <c r="CM396" s="291"/>
      <c r="CN396" s="291"/>
      <c r="CO396" s="291"/>
      <c r="CP396" s="291"/>
      <c r="CQ396" s="291"/>
      <c r="CR396" s="291"/>
      <c r="CS396" s="291"/>
      <c r="CT396" s="291"/>
      <c r="CU396" s="291"/>
      <c r="CV396" s="291"/>
      <c r="CW396" s="291"/>
      <c r="CX396" s="291"/>
      <c r="CY396" s="291"/>
      <c r="CZ396" s="291"/>
      <c r="DA396" s="291"/>
      <c r="DB396" s="291"/>
      <c r="DC396" s="291"/>
      <c r="DD396" s="291"/>
      <c r="DE396" s="291"/>
      <c r="DF396" s="291"/>
      <c r="DG396" s="291"/>
      <c r="DH396" s="291"/>
      <c r="DI396" s="291"/>
      <c r="DJ396" s="291"/>
      <c r="DK396" s="291"/>
      <c r="DL396" s="291"/>
      <c r="DM396" s="291"/>
      <c r="DN396" s="291"/>
      <c r="DO396" s="291"/>
      <c r="DP396" s="291"/>
      <c r="DQ396" s="291"/>
      <c r="DR396" s="291"/>
      <c r="DS396" s="291"/>
      <c r="DT396" s="291"/>
      <c r="DU396" s="291"/>
      <c r="DV396" s="291"/>
      <c r="DW396" s="291"/>
      <c r="DX396" s="291"/>
      <c r="DY396" s="291"/>
      <c r="DZ396" s="291"/>
      <c r="EA396" s="291"/>
      <c r="EB396" s="291"/>
      <c r="EC396" s="291"/>
      <c r="ED396" s="291"/>
      <c r="EE396" s="291"/>
      <c r="EF396" s="291"/>
      <c r="EG396" s="291"/>
      <c r="EH396" s="291"/>
      <c r="EI396" s="291"/>
      <c r="EJ396" s="291"/>
      <c r="EK396" s="291"/>
      <c r="EL396" s="291"/>
      <c r="EM396" s="291"/>
      <c r="EN396" s="291"/>
      <c r="EO396" s="291"/>
      <c r="EP396" s="291"/>
      <c r="EQ396" s="291"/>
      <c r="ER396" s="291"/>
      <c r="ES396" s="291"/>
      <c r="ET396" s="291"/>
      <c r="EU396" s="291"/>
      <c r="EV396" s="291"/>
      <c r="EW396" s="291"/>
      <c r="EX396" s="291"/>
      <c r="EY396" s="291"/>
      <c r="EZ396" s="291"/>
      <c r="FA396" s="291"/>
      <c r="FB396" s="291"/>
      <c r="FC396" s="291"/>
      <c r="FD396" s="291"/>
      <c r="FE396" s="291"/>
      <c r="FF396" s="291"/>
      <c r="FG396" s="291"/>
      <c r="FH396" s="291"/>
      <c r="FI396" s="291"/>
      <c r="FJ396" s="291"/>
      <c r="FK396" s="291"/>
      <c r="FL396" s="291"/>
      <c r="FM396" s="291"/>
      <c r="FN396" s="291"/>
      <c r="FO396" s="291"/>
      <c r="FP396" s="291"/>
      <c r="FQ396" s="291"/>
      <c r="FR396" s="291"/>
      <c r="FS396" s="291"/>
      <c r="FT396" s="291"/>
      <c r="FU396" s="291"/>
      <c r="FV396" s="291"/>
      <c r="FW396" s="291"/>
      <c r="FX396" s="291"/>
      <c r="FY396" s="291"/>
      <c r="FZ396" s="291"/>
      <c r="GA396" s="291"/>
      <c r="GB396" s="291"/>
      <c r="GC396" s="291"/>
      <c r="GD396" s="291"/>
      <c r="GE396" s="291"/>
      <c r="GF396" s="291"/>
      <c r="GG396" s="291"/>
      <c r="GH396" s="291"/>
      <c r="GI396" s="291"/>
      <c r="GJ396" s="291"/>
      <c r="GK396" s="291"/>
      <c r="GL396" s="291"/>
      <c r="GM396" s="291"/>
      <c r="GN396" s="291"/>
      <c r="GO396" s="291"/>
      <c r="GP396" s="291"/>
      <c r="GQ396" s="291"/>
      <c r="GR396" s="291"/>
      <c r="GS396" s="291"/>
      <c r="GT396" s="291"/>
      <c r="GU396" s="291"/>
      <c r="GV396" s="291"/>
      <c r="GW396" s="291"/>
      <c r="GX396" s="291"/>
      <c r="GY396" s="291"/>
      <c r="GZ396" s="291"/>
      <c r="HA396" s="291"/>
      <c r="HB396" s="291"/>
      <c r="HC396" s="291"/>
      <c r="HD396" s="291"/>
      <c r="HE396" s="291"/>
      <c r="HF396" s="291"/>
      <c r="HG396" s="291"/>
      <c r="HH396" s="291"/>
      <c r="HI396" s="291"/>
      <c r="HJ396" s="291"/>
      <c r="HK396" s="291"/>
      <c r="HL396" s="291"/>
      <c r="HM396" s="291"/>
      <c r="HN396" s="291"/>
      <c r="HO396" s="291"/>
      <c r="HP396" s="291"/>
      <c r="HQ396" s="291"/>
    </row>
    <row r="397" ht="12.0" customHeight="1">
      <c r="A397" s="281"/>
      <c r="B397" s="292"/>
      <c r="C397" s="283"/>
      <c r="D397" s="284"/>
      <c r="E397" s="285"/>
      <c r="F397" s="286"/>
      <c r="G397" s="287"/>
      <c r="H397" s="288"/>
      <c r="I397" s="283"/>
      <c r="J397" s="289"/>
      <c r="K397" s="289"/>
      <c r="L397" s="289"/>
      <c r="M397" s="289"/>
      <c r="N397" s="289"/>
      <c r="O397" s="289"/>
      <c r="P397" s="52"/>
      <c r="Q397" s="52"/>
      <c r="R397" s="52"/>
      <c r="S397" s="202"/>
      <c r="T397" s="202"/>
      <c r="U397" s="202"/>
      <c r="V397" s="292"/>
      <c r="W397" s="202"/>
      <c r="X397" s="202"/>
      <c r="Y397" s="202"/>
      <c r="Z397" s="291"/>
      <c r="AA397" s="202"/>
      <c r="AB397" s="202"/>
      <c r="AC397" s="202"/>
      <c r="AD397" s="291"/>
      <c r="AE397" s="202"/>
      <c r="AF397" s="202"/>
      <c r="AG397" s="202"/>
      <c r="AH397" s="291"/>
      <c r="AI397" s="202"/>
      <c r="AJ397" s="202"/>
      <c r="AK397" s="202"/>
      <c r="AL397" s="291"/>
      <c r="AM397" s="202"/>
      <c r="AN397" s="202"/>
      <c r="AO397" s="202"/>
      <c r="AP397" s="291"/>
      <c r="AQ397" s="202"/>
      <c r="AR397" s="202"/>
      <c r="AS397" s="202"/>
      <c r="AT397" s="291"/>
      <c r="AU397" s="202"/>
      <c r="AV397" s="202"/>
      <c r="AW397" s="202"/>
      <c r="AX397" s="291"/>
      <c r="AY397" s="202"/>
      <c r="AZ397" s="202"/>
      <c r="BA397" s="202"/>
      <c r="BB397" s="291"/>
      <c r="BC397" s="202"/>
      <c r="BD397" s="202"/>
      <c r="BE397" s="202"/>
      <c r="BF397" s="291"/>
      <c r="BG397" s="202"/>
      <c r="BH397" s="202"/>
      <c r="BI397" s="202"/>
      <c r="BJ397" s="291"/>
      <c r="BK397" s="291"/>
      <c r="BL397" s="291"/>
      <c r="BM397" s="291"/>
      <c r="BN397" s="291"/>
      <c r="BO397" s="291"/>
      <c r="BP397" s="291"/>
      <c r="BQ397" s="291"/>
      <c r="BR397" s="291"/>
      <c r="BS397" s="291"/>
      <c r="BT397" s="291"/>
      <c r="BU397" s="291"/>
      <c r="BV397" s="291"/>
      <c r="BW397" s="291"/>
      <c r="BX397" s="291"/>
      <c r="BY397" s="291"/>
      <c r="BZ397" s="291"/>
      <c r="CA397" s="291"/>
      <c r="CB397" s="291"/>
      <c r="CC397" s="291"/>
      <c r="CD397" s="291"/>
      <c r="CE397" s="291"/>
      <c r="CF397" s="291"/>
      <c r="CG397" s="291"/>
      <c r="CH397" s="291"/>
      <c r="CI397" s="291"/>
      <c r="CJ397" s="291"/>
      <c r="CK397" s="291"/>
      <c r="CL397" s="291"/>
      <c r="CM397" s="291"/>
      <c r="CN397" s="291"/>
      <c r="CO397" s="291"/>
      <c r="CP397" s="291"/>
      <c r="CQ397" s="291"/>
      <c r="CR397" s="291"/>
      <c r="CS397" s="291"/>
      <c r="CT397" s="291"/>
      <c r="CU397" s="291"/>
      <c r="CV397" s="291"/>
      <c r="CW397" s="291"/>
      <c r="CX397" s="291"/>
      <c r="CY397" s="291"/>
      <c r="CZ397" s="291"/>
      <c r="DA397" s="291"/>
      <c r="DB397" s="291"/>
      <c r="DC397" s="291"/>
      <c r="DD397" s="291"/>
      <c r="DE397" s="291"/>
      <c r="DF397" s="291"/>
      <c r="DG397" s="291"/>
      <c r="DH397" s="291"/>
      <c r="DI397" s="291"/>
      <c r="DJ397" s="291"/>
      <c r="DK397" s="291"/>
      <c r="DL397" s="291"/>
      <c r="DM397" s="291"/>
      <c r="DN397" s="291"/>
      <c r="DO397" s="291"/>
      <c r="DP397" s="291"/>
      <c r="DQ397" s="291"/>
      <c r="DR397" s="291"/>
      <c r="DS397" s="291"/>
      <c r="DT397" s="291"/>
      <c r="DU397" s="291"/>
      <c r="DV397" s="291"/>
      <c r="DW397" s="291"/>
      <c r="DX397" s="291"/>
      <c r="DY397" s="291"/>
      <c r="DZ397" s="291"/>
      <c r="EA397" s="291"/>
      <c r="EB397" s="291"/>
      <c r="EC397" s="291"/>
      <c r="ED397" s="291"/>
      <c r="EE397" s="291"/>
      <c r="EF397" s="291"/>
      <c r="EG397" s="291"/>
      <c r="EH397" s="291"/>
      <c r="EI397" s="291"/>
      <c r="EJ397" s="291"/>
      <c r="EK397" s="291"/>
      <c r="EL397" s="291"/>
      <c r="EM397" s="291"/>
      <c r="EN397" s="291"/>
      <c r="EO397" s="291"/>
      <c r="EP397" s="291"/>
      <c r="EQ397" s="291"/>
      <c r="ER397" s="291"/>
      <c r="ES397" s="291"/>
      <c r="ET397" s="291"/>
      <c r="EU397" s="291"/>
      <c r="EV397" s="291"/>
      <c r="EW397" s="291"/>
      <c r="EX397" s="291"/>
      <c r="EY397" s="291"/>
      <c r="EZ397" s="291"/>
      <c r="FA397" s="291"/>
      <c r="FB397" s="291"/>
      <c r="FC397" s="291"/>
      <c r="FD397" s="291"/>
      <c r="FE397" s="291"/>
      <c r="FF397" s="291"/>
      <c r="FG397" s="291"/>
      <c r="FH397" s="291"/>
      <c r="FI397" s="291"/>
      <c r="FJ397" s="291"/>
      <c r="FK397" s="291"/>
      <c r="FL397" s="291"/>
      <c r="FM397" s="291"/>
      <c r="FN397" s="291"/>
      <c r="FO397" s="291"/>
      <c r="FP397" s="291"/>
      <c r="FQ397" s="291"/>
      <c r="FR397" s="291"/>
      <c r="FS397" s="291"/>
      <c r="FT397" s="291"/>
      <c r="FU397" s="291"/>
      <c r="FV397" s="291"/>
      <c r="FW397" s="291"/>
      <c r="FX397" s="291"/>
      <c r="FY397" s="291"/>
      <c r="FZ397" s="291"/>
      <c r="GA397" s="291"/>
      <c r="GB397" s="291"/>
      <c r="GC397" s="291"/>
      <c r="GD397" s="291"/>
      <c r="GE397" s="291"/>
      <c r="GF397" s="291"/>
      <c r="GG397" s="291"/>
      <c r="GH397" s="291"/>
      <c r="GI397" s="291"/>
      <c r="GJ397" s="291"/>
      <c r="GK397" s="291"/>
      <c r="GL397" s="291"/>
      <c r="GM397" s="291"/>
      <c r="GN397" s="291"/>
      <c r="GO397" s="291"/>
      <c r="GP397" s="291"/>
      <c r="GQ397" s="291"/>
      <c r="GR397" s="291"/>
      <c r="GS397" s="291"/>
      <c r="GT397" s="291"/>
      <c r="GU397" s="291"/>
      <c r="GV397" s="291"/>
      <c r="GW397" s="291"/>
      <c r="GX397" s="291"/>
      <c r="GY397" s="291"/>
      <c r="GZ397" s="291"/>
      <c r="HA397" s="291"/>
      <c r="HB397" s="291"/>
      <c r="HC397" s="291"/>
      <c r="HD397" s="291"/>
      <c r="HE397" s="291"/>
      <c r="HF397" s="291"/>
      <c r="HG397" s="291"/>
      <c r="HH397" s="291"/>
      <c r="HI397" s="291"/>
      <c r="HJ397" s="291"/>
      <c r="HK397" s="291"/>
      <c r="HL397" s="291"/>
      <c r="HM397" s="291"/>
      <c r="HN397" s="291"/>
      <c r="HO397" s="291"/>
      <c r="HP397" s="291"/>
      <c r="HQ397" s="291"/>
    </row>
    <row r="398" ht="12.0" customHeight="1">
      <c r="A398" s="281"/>
      <c r="B398" s="292"/>
      <c r="C398" s="283"/>
      <c r="D398" s="284"/>
      <c r="E398" s="285"/>
      <c r="F398" s="286"/>
      <c r="G398" s="287"/>
      <c r="H398" s="288"/>
      <c r="I398" s="283"/>
      <c r="J398" s="289"/>
      <c r="K398" s="289"/>
      <c r="L398" s="289"/>
      <c r="M398" s="289"/>
      <c r="N398" s="289"/>
      <c r="O398" s="289"/>
      <c r="P398" s="52"/>
      <c r="Q398" s="52"/>
      <c r="R398" s="52"/>
      <c r="S398" s="202"/>
      <c r="T398" s="202"/>
      <c r="U398" s="202"/>
      <c r="V398" s="292"/>
      <c r="W398" s="202"/>
      <c r="X398" s="202"/>
      <c r="Y398" s="202"/>
      <c r="Z398" s="291"/>
      <c r="AA398" s="202"/>
      <c r="AB398" s="202"/>
      <c r="AC398" s="202"/>
      <c r="AD398" s="291"/>
      <c r="AE398" s="202"/>
      <c r="AF398" s="202"/>
      <c r="AG398" s="202"/>
      <c r="AH398" s="291"/>
      <c r="AI398" s="202"/>
      <c r="AJ398" s="202"/>
      <c r="AK398" s="202"/>
      <c r="AL398" s="291"/>
      <c r="AM398" s="202"/>
      <c r="AN398" s="202"/>
      <c r="AO398" s="202"/>
      <c r="AP398" s="291"/>
      <c r="AQ398" s="202"/>
      <c r="AR398" s="202"/>
      <c r="AS398" s="202"/>
      <c r="AT398" s="291"/>
      <c r="AU398" s="202"/>
      <c r="AV398" s="202"/>
      <c r="AW398" s="202"/>
      <c r="AX398" s="291"/>
      <c r="AY398" s="202"/>
      <c r="AZ398" s="202"/>
      <c r="BA398" s="202"/>
      <c r="BB398" s="291"/>
      <c r="BC398" s="202"/>
      <c r="BD398" s="202"/>
      <c r="BE398" s="202"/>
      <c r="BF398" s="291"/>
      <c r="BG398" s="202"/>
      <c r="BH398" s="202"/>
      <c r="BI398" s="202"/>
      <c r="BJ398" s="291"/>
      <c r="BK398" s="291"/>
      <c r="BL398" s="291"/>
      <c r="BM398" s="291"/>
      <c r="BN398" s="291"/>
      <c r="BO398" s="291"/>
      <c r="BP398" s="291"/>
      <c r="BQ398" s="291"/>
      <c r="BR398" s="291"/>
      <c r="BS398" s="291"/>
      <c r="BT398" s="291"/>
      <c r="BU398" s="291"/>
      <c r="BV398" s="291"/>
      <c r="BW398" s="291"/>
      <c r="BX398" s="291"/>
      <c r="BY398" s="291"/>
      <c r="BZ398" s="291"/>
      <c r="CA398" s="291"/>
      <c r="CB398" s="291"/>
      <c r="CC398" s="291"/>
      <c r="CD398" s="291"/>
      <c r="CE398" s="291"/>
      <c r="CF398" s="291"/>
      <c r="CG398" s="291"/>
      <c r="CH398" s="291"/>
      <c r="CI398" s="291"/>
      <c r="CJ398" s="291"/>
      <c r="CK398" s="291"/>
      <c r="CL398" s="291"/>
      <c r="CM398" s="291"/>
      <c r="CN398" s="291"/>
      <c r="CO398" s="291"/>
      <c r="CP398" s="291"/>
      <c r="CQ398" s="291"/>
      <c r="CR398" s="291"/>
      <c r="CS398" s="291"/>
      <c r="CT398" s="291"/>
      <c r="CU398" s="291"/>
      <c r="CV398" s="291"/>
      <c r="CW398" s="291"/>
      <c r="CX398" s="291"/>
      <c r="CY398" s="291"/>
      <c r="CZ398" s="291"/>
      <c r="DA398" s="291"/>
      <c r="DB398" s="291"/>
      <c r="DC398" s="291"/>
      <c r="DD398" s="291"/>
      <c r="DE398" s="291"/>
      <c r="DF398" s="291"/>
      <c r="DG398" s="291"/>
      <c r="DH398" s="291"/>
      <c r="DI398" s="291"/>
      <c r="DJ398" s="291"/>
      <c r="DK398" s="291"/>
      <c r="DL398" s="291"/>
      <c r="DM398" s="291"/>
      <c r="DN398" s="291"/>
      <c r="DO398" s="291"/>
      <c r="DP398" s="291"/>
      <c r="DQ398" s="291"/>
      <c r="DR398" s="291"/>
      <c r="DS398" s="291"/>
      <c r="DT398" s="291"/>
      <c r="DU398" s="291"/>
      <c r="DV398" s="291"/>
      <c r="DW398" s="291"/>
      <c r="DX398" s="291"/>
      <c r="DY398" s="291"/>
      <c r="DZ398" s="291"/>
      <c r="EA398" s="291"/>
      <c r="EB398" s="291"/>
      <c r="EC398" s="291"/>
      <c r="ED398" s="291"/>
      <c r="EE398" s="291"/>
      <c r="EF398" s="291"/>
      <c r="EG398" s="291"/>
      <c r="EH398" s="291"/>
      <c r="EI398" s="291"/>
      <c r="EJ398" s="291"/>
      <c r="EK398" s="291"/>
      <c r="EL398" s="291"/>
      <c r="EM398" s="291"/>
      <c r="EN398" s="291"/>
      <c r="EO398" s="291"/>
      <c r="EP398" s="291"/>
      <c r="EQ398" s="291"/>
      <c r="ER398" s="291"/>
      <c r="ES398" s="291"/>
      <c r="ET398" s="291"/>
      <c r="EU398" s="291"/>
      <c r="EV398" s="291"/>
      <c r="EW398" s="291"/>
      <c r="EX398" s="291"/>
      <c r="EY398" s="291"/>
      <c r="EZ398" s="291"/>
      <c r="FA398" s="291"/>
      <c r="FB398" s="291"/>
      <c r="FC398" s="291"/>
      <c r="FD398" s="291"/>
      <c r="FE398" s="291"/>
      <c r="FF398" s="291"/>
      <c r="FG398" s="291"/>
      <c r="FH398" s="291"/>
      <c r="FI398" s="291"/>
      <c r="FJ398" s="291"/>
      <c r="FK398" s="291"/>
      <c r="FL398" s="291"/>
      <c r="FM398" s="291"/>
      <c r="FN398" s="291"/>
      <c r="FO398" s="291"/>
      <c r="FP398" s="291"/>
      <c r="FQ398" s="291"/>
      <c r="FR398" s="291"/>
      <c r="FS398" s="291"/>
      <c r="FT398" s="291"/>
      <c r="FU398" s="291"/>
      <c r="FV398" s="291"/>
      <c r="FW398" s="291"/>
      <c r="FX398" s="291"/>
      <c r="FY398" s="291"/>
      <c r="FZ398" s="291"/>
      <c r="GA398" s="291"/>
      <c r="GB398" s="291"/>
      <c r="GC398" s="291"/>
      <c r="GD398" s="291"/>
      <c r="GE398" s="291"/>
      <c r="GF398" s="291"/>
      <c r="GG398" s="291"/>
      <c r="GH398" s="291"/>
      <c r="GI398" s="291"/>
      <c r="GJ398" s="291"/>
      <c r="GK398" s="291"/>
      <c r="GL398" s="291"/>
      <c r="GM398" s="291"/>
      <c r="GN398" s="291"/>
      <c r="GO398" s="291"/>
      <c r="GP398" s="291"/>
      <c r="GQ398" s="291"/>
      <c r="GR398" s="291"/>
      <c r="GS398" s="291"/>
      <c r="GT398" s="291"/>
      <c r="GU398" s="291"/>
      <c r="GV398" s="291"/>
      <c r="GW398" s="291"/>
      <c r="GX398" s="291"/>
      <c r="GY398" s="291"/>
      <c r="GZ398" s="291"/>
      <c r="HA398" s="291"/>
      <c r="HB398" s="291"/>
      <c r="HC398" s="291"/>
      <c r="HD398" s="291"/>
      <c r="HE398" s="291"/>
      <c r="HF398" s="291"/>
      <c r="HG398" s="291"/>
      <c r="HH398" s="291"/>
      <c r="HI398" s="291"/>
      <c r="HJ398" s="291"/>
      <c r="HK398" s="291"/>
      <c r="HL398" s="291"/>
      <c r="HM398" s="291"/>
      <c r="HN398" s="291"/>
      <c r="HO398" s="291"/>
      <c r="HP398" s="291"/>
      <c r="HQ398" s="291"/>
    </row>
    <row r="399" ht="12.0" customHeight="1">
      <c r="A399" s="281"/>
      <c r="B399" s="292"/>
      <c r="C399" s="283"/>
      <c r="D399" s="284"/>
      <c r="E399" s="285"/>
      <c r="F399" s="286"/>
      <c r="G399" s="287"/>
      <c r="H399" s="288"/>
      <c r="I399" s="283"/>
      <c r="J399" s="289"/>
      <c r="K399" s="289"/>
      <c r="L399" s="289"/>
      <c r="M399" s="289"/>
      <c r="N399" s="289"/>
      <c r="O399" s="289"/>
      <c r="P399" s="52"/>
      <c r="Q399" s="52"/>
      <c r="R399" s="52"/>
      <c r="S399" s="202"/>
      <c r="T399" s="202"/>
      <c r="U399" s="202"/>
      <c r="V399" s="292"/>
      <c r="W399" s="202"/>
      <c r="X399" s="202"/>
      <c r="Y399" s="202"/>
      <c r="Z399" s="291"/>
      <c r="AA399" s="202"/>
      <c r="AB399" s="202"/>
      <c r="AC399" s="202"/>
      <c r="AD399" s="291"/>
      <c r="AE399" s="202"/>
      <c r="AF399" s="202"/>
      <c r="AG399" s="202"/>
      <c r="AH399" s="291"/>
      <c r="AI399" s="202"/>
      <c r="AJ399" s="202"/>
      <c r="AK399" s="202"/>
      <c r="AL399" s="291"/>
      <c r="AM399" s="202"/>
      <c r="AN399" s="202"/>
      <c r="AO399" s="202"/>
      <c r="AP399" s="291"/>
      <c r="AQ399" s="202"/>
      <c r="AR399" s="202"/>
      <c r="AS399" s="202"/>
      <c r="AT399" s="291"/>
      <c r="AU399" s="202"/>
      <c r="AV399" s="202"/>
      <c r="AW399" s="202"/>
      <c r="AX399" s="291"/>
      <c r="AY399" s="202"/>
      <c r="AZ399" s="202"/>
      <c r="BA399" s="202"/>
      <c r="BB399" s="291"/>
      <c r="BC399" s="202"/>
      <c r="BD399" s="202"/>
      <c r="BE399" s="202"/>
      <c r="BF399" s="291"/>
      <c r="BG399" s="202"/>
      <c r="BH399" s="202"/>
      <c r="BI399" s="202"/>
      <c r="BJ399" s="291"/>
      <c r="BK399" s="291"/>
      <c r="BL399" s="291"/>
      <c r="BM399" s="291"/>
      <c r="BN399" s="291"/>
      <c r="BO399" s="291"/>
      <c r="BP399" s="291"/>
      <c r="BQ399" s="291"/>
      <c r="BR399" s="291"/>
      <c r="BS399" s="291"/>
      <c r="BT399" s="291"/>
      <c r="BU399" s="291"/>
      <c r="BV399" s="291"/>
      <c r="BW399" s="291"/>
      <c r="BX399" s="291"/>
      <c r="BY399" s="291"/>
      <c r="BZ399" s="291"/>
      <c r="CA399" s="291"/>
      <c r="CB399" s="291"/>
      <c r="CC399" s="291"/>
      <c r="CD399" s="291"/>
      <c r="CE399" s="291"/>
      <c r="CF399" s="291"/>
      <c r="CG399" s="291"/>
      <c r="CH399" s="291"/>
      <c r="CI399" s="291"/>
      <c r="CJ399" s="291"/>
      <c r="CK399" s="291"/>
      <c r="CL399" s="291"/>
      <c r="CM399" s="291"/>
      <c r="CN399" s="291"/>
      <c r="CO399" s="291"/>
      <c r="CP399" s="291"/>
      <c r="CQ399" s="291"/>
      <c r="CR399" s="291"/>
      <c r="CS399" s="291"/>
      <c r="CT399" s="291"/>
      <c r="CU399" s="291"/>
      <c r="CV399" s="291"/>
      <c r="CW399" s="291"/>
      <c r="CX399" s="291"/>
      <c r="CY399" s="291"/>
      <c r="CZ399" s="291"/>
      <c r="DA399" s="291"/>
      <c r="DB399" s="291"/>
      <c r="DC399" s="291"/>
      <c r="DD399" s="291"/>
      <c r="DE399" s="291"/>
      <c r="DF399" s="291"/>
      <c r="DG399" s="291"/>
      <c r="DH399" s="291"/>
      <c r="DI399" s="291"/>
      <c r="DJ399" s="291"/>
      <c r="DK399" s="291"/>
      <c r="DL399" s="291"/>
      <c r="DM399" s="291"/>
      <c r="DN399" s="291"/>
      <c r="DO399" s="291"/>
      <c r="DP399" s="291"/>
      <c r="DQ399" s="291"/>
      <c r="DR399" s="291"/>
      <c r="DS399" s="291"/>
      <c r="DT399" s="291"/>
      <c r="DU399" s="291"/>
      <c r="DV399" s="291"/>
      <c r="DW399" s="291"/>
      <c r="DX399" s="291"/>
      <c r="DY399" s="291"/>
      <c r="DZ399" s="291"/>
      <c r="EA399" s="291"/>
      <c r="EB399" s="291"/>
      <c r="EC399" s="291"/>
      <c r="ED399" s="291"/>
      <c r="EE399" s="291"/>
      <c r="EF399" s="291"/>
      <c r="EG399" s="291"/>
      <c r="EH399" s="291"/>
      <c r="EI399" s="291"/>
      <c r="EJ399" s="291"/>
      <c r="EK399" s="291"/>
      <c r="EL399" s="291"/>
      <c r="EM399" s="291"/>
      <c r="EN399" s="291"/>
      <c r="EO399" s="291"/>
      <c r="EP399" s="291"/>
      <c r="EQ399" s="291"/>
      <c r="ER399" s="291"/>
      <c r="ES399" s="291"/>
      <c r="ET399" s="291"/>
      <c r="EU399" s="291"/>
      <c r="EV399" s="291"/>
      <c r="EW399" s="291"/>
      <c r="EX399" s="291"/>
      <c r="EY399" s="291"/>
      <c r="EZ399" s="291"/>
      <c r="FA399" s="291"/>
      <c r="FB399" s="291"/>
      <c r="FC399" s="291"/>
      <c r="FD399" s="291"/>
      <c r="FE399" s="291"/>
      <c r="FF399" s="291"/>
      <c r="FG399" s="291"/>
      <c r="FH399" s="291"/>
      <c r="FI399" s="291"/>
      <c r="FJ399" s="291"/>
      <c r="FK399" s="291"/>
      <c r="FL399" s="291"/>
      <c r="FM399" s="291"/>
      <c r="FN399" s="291"/>
      <c r="FO399" s="291"/>
      <c r="FP399" s="291"/>
      <c r="FQ399" s="291"/>
      <c r="FR399" s="291"/>
      <c r="FS399" s="291"/>
      <c r="FT399" s="291"/>
      <c r="FU399" s="291"/>
      <c r="FV399" s="291"/>
      <c r="FW399" s="291"/>
      <c r="FX399" s="291"/>
      <c r="FY399" s="291"/>
      <c r="FZ399" s="291"/>
      <c r="GA399" s="291"/>
      <c r="GB399" s="291"/>
      <c r="GC399" s="291"/>
      <c r="GD399" s="291"/>
      <c r="GE399" s="291"/>
      <c r="GF399" s="291"/>
      <c r="GG399" s="291"/>
      <c r="GH399" s="291"/>
      <c r="GI399" s="291"/>
      <c r="GJ399" s="291"/>
      <c r="GK399" s="291"/>
      <c r="GL399" s="291"/>
      <c r="GM399" s="291"/>
      <c r="GN399" s="291"/>
      <c r="GO399" s="291"/>
      <c r="GP399" s="291"/>
      <c r="GQ399" s="291"/>
      <c r="GR399" s="291"/>
      <c r="GS399" s="291"/>
      <c r="GT399" s="291"/>
      <c r="GU399" s="291"/>
      <c r="GV399" s="291"/>
      <c r="GW399" s="291"/>
      <c r="GX399" s="291"/>
      <c r="GY399" s="291"/>
      <c r="GZ399" s="291"/>
      <c r="HA399" s="291"/>
      <c r="HB399" s="291"/>
      <c r="HC399" s="291"/>
      <c r="HD399" s="291"/>
      <c r="HE399" s="291"/>
      <c r="HF399" s="291"/>
      <c r="HG399" s="291"/>
      <c r="HH399" s="291"/>
      <c r="HI399" s="291"/>
      <c r="HJ399" s="291"/>
      <c r="HK399" s="291"/>
      <c r="HL399" s="291"/>
      <c r="HM399" s="291"/>
      <c r="HN399" s="291"/>
      <c r="HO399" s="291"/>
      <c r="HP399" s="291"/>
      <c r="HQ399" s="291"/>
    </row>
    <row r="400" ht="12.0" customHeight="1">
      <c r="A400" s="281"/>
      <c r="B400" s="292"/>
      <c r="C400" s="283"/>
      <c r="D400" s="284"/>
      <c r="E400" s="285"/>
      <c r="F400" s="286"/>
      <c r="G400" s="287"/>
      <c r="H400" s="288"/>
      <c r="I400" s="283"/>
      <c r="J400" s="289"/>
      <c r="K400" s="289"/>
      <c r="L400" s="289"/>
      <c r="M400" s="289"/>
      <c r="N400" s="289"/>
      <c r="O400" s="289"/>
      <c r="P400" s="52"/>
      <c r="Q400" s="52"/>
      <c r="R400" s="52"/>
      <c r="S400" s="202"/>
      <c r="T400" s="202"/>
      <c r="U400" s="202"/>
      <c r="V400" s="292"/>
      <c r="W400" s="202"/>
      <c r="X400" s="202"/>
      <c r="Y400" s="202"/>
      <c r="Z400" s="291"/>
      <c r="AA400" s="202"/>
      <c r="AB400" s="202"/>
      <c r="AC400" s="202"/>
      <c r="AD400" s="291"/>
      <c r="AE400" s="202"/>
      <c r="AF400" s="202"/>
      <c r="AG400" s="202"/>
      <c r="AH400" s="291"/>
      <c r="AI400" s="202"/>
      <c r="AJ400" s="202"/>
      <c r="AK400" s="202"/>
      <c r="AL400" s="291"/>
      <c r="AM400" s="202"/>
      <c r="AN400" s="202"/>
      <c r="AO400" s="202"/>
      <c r="AP400" s="291"/>
      <c r="AQ400" s="202"/>
      <c r="AR400" s="202"/>
      <c r="AS400" s="202"/>
      <c r="AT400" s="291"/>
      <c r="AU400" s="202"/>
      <c r="AV400" s="202"/>
      <c r="AW400" s="202"/>
      <c r="AX400" s="291"/>
      <c r="AY400" s="202"/>
      <c r="AZ400" s="202"/>
      <c r="BA400" s="202"/>
      <c r="BB400" s="291"/>
      <c r="BC400" s="202"/>
      <c r="BD400" s="202"/>
      <c r="BE400" s="202"/>
      <c r="BF400" s="291"/>
      <c r="BG400" s="202"/>
      <c r="BH400" s="202"/>
      <c r="BI400" s="202"/>
      <c r="BJ400" s="291"/>
      <c r="BK400" s="291"/>
      <c r="BL400" s="291"/>
      <c r="BM400" s="291"/>
      <c r="BN400" s="291"/>
      <c r="BO400" s="291"/>
      <c r="BP400" s="291"/>
      <c r="BQ400" s="291"/>
      <c r="BR400" s="291"/>
      <c r="BS400" s="291"/>
      <c r="BT400" s="291"/>
      <c r="BU400" s="291"/>
      <c r="BV400" s="291"/>
      <c r="BW400" s="291"/>
      <c r="BX400" s="291"/>
      <c r="BY400" s="291"/>
      <c r="BZ400" s="291"/>
      <c r="CA400" s="291"/>
      <c r="CB400" s="291"/>
      <c r="CC400" s="291"/>
      <c r="CD400" s="291"/>
      <c r="CE400" s="291"/>
      <c r="CF400" s="291"/>
      <c r="CG400" s="291"/>
      <c r="CH400" s="291"/>
      <c r="CI400" s="291"/>
      <c r="CJ400" s="291"/>
      <c r="CK400" s="291"/>
      <c r="CL400" s="291"/>
      <c r="CM400" s="291"/>
      <c r="CN400" s="291"/>
      <c r="CO400" s="291"/>
      <c r="CP400" s="291"/>
      <c r="CQ400" s="291"/>
      <c r="CR400" s="291"/>
      <c r="CS400" s="291"/>
      <c r="CT400" s="291"/>
      <c r="CU400" s="291"/>
      <c r="CV400" s="291"/>
      <c r="CW400" s="291"/>
      <c r="CX400" s="291"/>
      <c r="CY400" s="291"/>
      <c r="CZ400" s="291"/>
      <c r="DA400" s="291"/>
      <c r="DB400" s="291"/>
      <c r="DC400" s="291"/>
      <c r="DD400" s="291"/>
      <c r="DE400" s="291"/>
      <c r="DF400" s="291"/>
      <c r="DG400" s="291"/>
      <c r="DH400" s="291"/>
      <c r="DI400" s="291"/>
      <c r="DJ400" s="291"/>
      <c r="DK400" s="291"/>
      <c r="DL400" s="291"/>
      <c r="DM400" s="291"/>
      <c r="DN400" s="291"/>
      <c r="DO400" s="291"/>
      <c r="DP400" s="291"/>
      <c r="DQ400" s="291"/>
      <c r="DR400" s="291"/>
      <c r="DS400" s="291"/>
      <c r="DT400" s="291"/>
      <c r="DU400" s="291"/>
      <c r="DV400" s="291"/>
      <c r="DW400" s="291"/>
      <c r="DX400" s="291"/>
      <c r="DY400" s="291"/>
      <c r="DZ400" s="291"/>
      <c r="EA400" s="291"/>
      <c r="EB400" s="291"/>
      <c r="EC400" s="291"/>
      <c r="ED400" s="291"/>
      <c r="EE400" s="291"/>
      <c r="EF400" s="291"/>
      <c r="EG400" s="291"/>
      <c r="EH400" s="291"/>
      <c r="EI400" s="291"/>
      <c r="EJ400" s="291"/>
      <c r="EK400" s="291"/>
      <c r="EL400" s="291"/>
      <c r="EM400" s="291"/>
      <c r="EN400" s="291"/>
      <c r="EO400" s="291"/>
      <c r="EP400" s="291"/>
      <c r="EQ400" s="291"/>
      <c r="ER400" s="291"/>
      <c r="ES400" s="291"/>
      <c r="ET400" s="291"/>
      <c r="EU400" s="291"/>
      <c r="EV400" s="291"/>
      <c r="EW400" s="291"/>
      <c r="EX400" s="291"/>
      <c r="EY400" s="291"/>
      <c r="EZ400" s="291"/>
      <c r="FA400" s="291"/>
      <c r="FB400" s="291"/>
      <c r="FC400" s="291"/>
      <c r="FD400" s="291"/>
      <c r="FE400" s="291"/>
      <c r="FF400" s="291"/>
      <c r="FG400" s="291"/>
      <c r="FH400" s="291"/>
      <c r="FI400" s="291"/>
      <c r="FJ400" s="291"/>
      <c r="FK400" s="291"/>
      <c r="FL400" s="291"/>
      <c r="FM400" s="291"/>
      <c r="FN400" s="291"/>
      <c r="FO400" s="291"/>
      <c r="FP400" s="291"/>
      <c r="FQ400" s="291"/>
      <c r="FR400" s="291"/>
      <c r="FS400" s="291"/>
      <c r="FT400" s="291"/>
      <c r="FU400" s="291"/>
      <c r="FV400" s="291"/>
      <c r="FW400" s="291"/>
      <c r="FX400" s="291"/>
      <c r="FY400" s="291"/>
      <c r="FZ400" s="291"/>
      <c r="GA400" s="291"/>
      <c r="GB400" s="291"/>
      <c r="GC400" s="291"/>
      <c r="GD400" s="291"/>
      <c r="GE400" s="291"/>
      <c r="GF400" s="291"/>
      <c r="GG400" s="291"/>
      <c r="GH400" s="291"/>
      <c r="GI400" s="291"/>
      <c r="GJ400" s="291"/>
      <c r="GK400" s="291"/>
      <c r="GL400" s="291"/>
      <c r="GM400" s="291"/>
      <c r="GN400" s="291"/>
      <c r="GO400" s="291"/>
      <c r="GP400" s="291"/>
      <c r="GQ400" s="291"/>
      <c r="GR400" s="291"/>
      <c r="GS400" s="291"/>
      <c r="GT400" s="291"/>
      <c r="GU400" s="291"/>
      <c r="GV400" s="291"/>
      <c r="GW400" s="291"/>
      <c r="GX400" s="291"/>
      <c r="GY400" s="291"/>
      <c r="GZ400" s="291"/>
      <c r="HA400" s="291"/>
      <c r="HB400" s="291"/>
      <c r="HC400" s="291"/>
      <c r="HD400" s="291"/>
      <c r="HE400" s="291"/>
      <c r="HF400" s="291"/>
      <c r="HG400" s="291"/>
      <c r="HH400" s="291"/>
      <c r="HI400" s="291"/>
      <c r="HJ400" s="291"/>
      <c r="HK400" s="291"/>
      <c r="HL400" s="291"/>
      <c r="HM400" s="291"/>
      <c r="HN400" s="291"/>
      <c r="HO400" s="291"/>
      <c r="HP400" s="291"/>
      <c r="HQ400" s="291"/>
    </row>
    <row r="401" ht="12.0" customHeight="1">
      <c r="A401" s="281"/>
      <c r="B401" s="292"/>
      <c r="C401" s="283"/>
      <c r="D401" s="284"/>
      <c r="E401" s="285"/>
      <c r="F401" s="286"/>
      <c r="G401" s="287"/>
      <c r="H401" s="288"/>
      <c r="I401" s="283"/>
      <c r="J401" s="289"/>
      <c r="K401" s="289"/>
      <c r="L401" s="289"/>
      <c r="M401" s="289"/>
      <c r="N401" s="289"/>
      <c r="O401" s="289"/>
      <c r="P401" s="52"/>
      <c r="Q401" s="52"/>
      <c r="R401" s="52"/>
      <c r="S401" s="202"/>
      <c r="T401" s="202"/>
      <c r="U401" s="202"/>
      <c r="V401" s="292"/>
      <c r="W401" s="202"/>
      <c r="X401" s="202"/>
      <c r="Y401" s="202"/>
      <c r="Z401" s="291"/>
      <c r="AA401" s="202"/>
      <c r="AB401" s="202"/>
      <c r="AC401" s="202"/>
      <c r="AD401" s="291"/>
      <c r="AE401" s="202"/>
      <c r="AF401" s="202"/>
      <c r="AG401" s="202"/>
      <c r="AH401" s="291"/>
      <c r="AI401" s="202"/>
      <c r="AJ401" s="202"/>
      <c r="AK401" s="202"/>
      <c r="AL401" s="291"/>
      <c r="AM401" s="202"/>
      <c r="AN401" s="202"/>
      <c r="AO401" s="202"/>
      <c r="AP401" s="291"/>
      <c r="AQ401" s="202"/>
      <c r="AR401" s="202"/>
      <c r="AS401" s="202"/>
      <c r="AT401" s="291"/>
      <c r="AU401" s="202"/>
      <c r="AV401" s="202"/>
      <c r="AW401" s="202"/>
      <c r="AX401" s="291"/>
      <c r="AY401" s="202"/>
      <c r="AZ401" s="202"/>
      <c r="BA401" s="202"/>
      <c r="BB401" s="291"/>
      <c r="BC401" s="202"/>
      <c r="BD401" s="202"/>
      <c r="BE401" s="202"/>
      <c r="BF401" s="291"/>
      <c r="BG401" s="202"/>
      <c r="BH401" s="202"/>
      <c r="BI401" s="202"/>
      <c r="BJ401" s="291"/>
      <c r="BK401" s="291"/>
      <c r="BL401" s="291"/>
      <c r="BM401" s="291"/>
      <c r="BN401" s="291"/>
      <c r="BO401" s="291"/>
      <c r="BP401" s="291"/>
      <c r="BQ401" s="291"/>
      <c r="BR401" s="291"/>
      <c r="BS401" s="291"/>
      <c r="BT401" s="291"/>
      <c r="BU401" s="291"/>
      <c r="BV401" s="291"/>
      <c r="BW401" s="291"/>
      <c r="BX401" s="291"/>
      <c r="BY401" s="291"/>
      <c r="BZ401" s="291"/>
      <c r="CA401" s="291"/>
      <c r="CB401" s="291"/>
      <c r="CC401" s="291"/>
      <c r="CD401" s="291"/>
      <c r="CE401" s="291"/>
      <c r="CF401" s="291"/>
      <c r="CG401" s="291"/>
      <c r="CH401" s="291"/>
      <c r="CI401" s="291"/>
      <c r="CJ401" s="291"/>
      <c r="CK401" s="291"/>
      <c r="CL401" s="291"/>
      <c r="CM401" s="291"/>
      <c r="CN401" s="291"/>
      <c r="CO401" s="291"/>
      <c r="CP401" s="291"/>
      <c r="CQ401" s="291"/>
      <c r="CR401" s="291"/>
      <c r="CS401" s="291"/>
      <c r="CT401" s="291"/>
      <c r="CU401" s="291"/>
      <c r="CV401" s="291"/>
      <c r="CW401" s="291"/>
      <c r="CX401" s="291"/>
      <c r="CY401" s="291"/>
      <c r="CZ401" s="291"/>
      <c r="DA401" s="291"/>
      <c r="DB401" s="291"/>
      <c r="DC401" s="291"/>
      <c r="DD401" s="291"/>
      <c r="DE401" s="291"/>
      <c r="DF401" s="291"/>
      <c r="DG401" s="291"/>
      <c r="DH401" s="291"/>
      <c r="DI401" s="291"/>
      <c r="DJ401" s="291"/>
      <c r="DK401" s="291"/>
      <c r="DL401" s="291"/>
      <c r="DM401" s="291"/>
      <c r="DN401" s="291"/>
      <c r="DO401" s="291"/>
      <c r="DP401" s="291"/>
      <c r="DQ401" s="291"/>
      <c r="DR401" s="291"/>
      <c r="DS401" s="291"/>
      <c r="DT401" s="291"/>
      <c r="DU401" s="291"/>
      <c r="DV401" s="291"/>
      <c r="DW401" s="291"/>
      <c r="DX401" s="291"/>
      <c r="DY401" s="291"/>
      <c r="DZ401" s="291"/>
      <c r="EA401" s="291"/>
      <c r="EB401" s="291"/>
      <c r="EC401" s="291"/>
      <c r="ED401" s="291"/>
      <c r="EE401" s="291"/>
      <c r="EF401" s="291"/>
      <c r="EG401" s="291"/>
      <c r="EH401" s="291"/>
      <c r="EI401" s="291"/>
      <c r="EJ401" s="291"/>
      <c r="EK401" s="291"/>
      <c r="EL401" s="291"/>
      <c r="EM401" s="291"/>
      <c r="EN401" s="291"/>
      <c r="EO401" s="291"/>
      <c r="EP401" s="291"/>
      <c r="EQ401" s="291"/>
      <c r="ER401" s="291"/>
      <c r="ES401" s="291"/>
      <c r="ET401" s="291"/>
      <c r="EU401" s="291"/>
      <c r="EV401" s="291"/>
      <c r="EW401" s="291"/>
      <c r="EX401" s="291"/>
      <c r="EY401" s="291"/>
      <c r="EZ401" s="291"/>
      <c r="FA401" s="291"/>
      <c r="FB401" s="291"/>
      <c r="FC401" s="291"/>
      <c r="FD401" s="291"/>
      <c r="FE401" s="291"/>
      <c r="FF401" s="291"/>
      <c r="FG401" s="291"/>
      <c r="FH401" s="291"/>
      <c r="FI401" s="291"/>
      <c r="FJ401" s="291"/>
      <c r="FK401" s="291"/>
      <c r="FL401" s="291"/>
      <c r="FM401" s="291"/>
      <c r="FN401" s="291"/>
      <c r="FO401" s="291"/>
      <c r="FP401" s="291"/>
      <c r="FQ401" s="291"/>
      <c r="FR401" s="291"/>
      <c r="FS401" s="291"/>
      <c r="FT401" s="291"/>
      <c r="FU401" s="291"/>
      <c r="FV401" s="291"/>
      <c r="FW401" s="291"/>
      <c r="FX401" s="291"/>
      <c r="FY401" s="291"/>
      <c r="FZ401" s="291"/>
      <c r="GA401" s="291"/>
      <c r="GB401" s="291"/>
      <c r="GC401" s="291"/>
      <c r="GD401" s="291"/>
      <c r="GE401" s="291"/>
      <c r="GF401" s="291"/>
      <c r="GG401" s="291"/>
      <c r="GH401" s="291"/>
      <c r="GI401" s="291"/>
      <c r="GJ401" s="291"/>
      <c r="GK401" s="291"/>
      <c r="GL401" s="291"/>
      <c r="GM401" s="291"/>
      <c r="GN401" s="291"/>
      <c r="GO401" s="291"/>
      <c r="GP401" s="291"/>
      <c r="GQ401" s="291"/>
      <c r="GR401" s="291"/>
      <c r="GS401" s="291"/>
      <c r="GT401" s="291"/>
      <c r="GU401" s="291"/>
      <c r="GV401" s="291"/>
      <c r="GW401" s="291"/>
      <c r="GX401" s="291"/>
      <c r="GY401" s="291"/>
      <c r="GZ401" s="291"/>
      <c r="HA401" s="291"/>
      <c r="HB401" s="291"/>
      <c r="HC401" s="291"/>
      <c r="HD401" s="291"/>
      <c r="HE401" s="291"/>
      <c r="HF401" s="291"/>
      <c r="HG401" s="291"/>
      <c r="HH401" s="291"/>
      <c r="HI401" s="291"/>
      <c r="HJ401" s="291"/>
      <c r="HK401" s="291"/>
      <c r="HL401" s="291"/>
      <c r="HM401" s="291"/>
      <c r="HN401" s="291"/>
      <c r="HO401" s="291"/>
      <c r="HP401" s="291"/>
      <c r="HQ401" s="291"/>
    </row>
    <row r="402" ht="12.0" customHeight="1">
      <c r="A402" s="281"/>
      <c r="B402" s="292"/>
      <c r="C402" s="283"/>
      <c r="D402" s="284"/>
      <c r="E402" s="285"/>
      <c r="F402" s="286"/>
      <c r="G402" s="287"/>
      <c r="H402" s="288"/>
      <c r="I402" s="283"/>
      <c r="J402" s="289"/>
      <c r="K402" s="289"/>
      <c r="L402" s="289"/>
      <c r="M402" s="289"/>
      <c r="N402" s="289"/>
      <c r="O402" s="289"/>
      <c r="P402" s="52"/>
      <c r="Q402" s="52"/>
      <c r="R402" s="52"/>
      <c r="S402" s="202"/>
      <c r="T402" s="202"/>
      <c r="U402" s="202"/>
      <c r="V402" s="292"/>
      <c r="W402" s="202"/>
      <c r="X402" s="202"/>
      <c r="Y402" s="202"/>
      <c r="Z402" s="291"/>
      <c r="AA402" s="202"/>
      <c r="AB402" s="202"/>
      <c r="AC402" s="202"/>
      <c r="AD402" s="291"/>
      <c r="AE402" s="202"/>
      <c r="AF402" s="202"/>
      <c r="AG402" s="202"/>
      <c r="AH402" s="291"/>
      <c r="AI402" s="202"/>
      <c r="AJ402" s="202"/>
      <c r="AK402" s="202"/>
      <c r="AL402" s="291"/>
      <c r="AM402" s="202"/>
      <c r="AN402" s="202"/>
      <c r="AO402" s="202"/>
      <c r="AP402" s="291"/>
      <c r="AQ402" s="202"/>
      <c r="AR402" s="202"/>
      <c r="AS402" s="202"/>
      <c r="AT402" s="291"/>
      <c r="AU402" s="202"/>
      <c r="AV402" s="202"/>
      <c r="AW402" s="202"/>
      <c r="AX402" s="291"/>
      <c r="AY402" s="202"/>
      <c r="AZ402" s="202"/>
      <c r="BA402" s="202"/>
      <c r="BB402" s="291"/>
      <c r="BC402" s="202"/>
      <c r="BD402" s="202"/>
      <c r="BE402" s="202"/>
      <c r="BF402" s="291"/>
      <c r="BG402" s="202"/>
      <c r="BH402" s="202"/>
      <c r="BI402" s="202"/>
      <c r="BJ402" s="291"/>
      <c r="BK402" s="291"/>
      <c r="BL402" s="291"/>
      <c r="BM402" s="291"/>
      <c r="BN402" s="291"/>
      <c r="BO402" s="291"/>
      <c r="BP402" s="291"/>
      <c r="BQ402" s="291"/>
      <c r="BR402" s="291"/>
      <c r="BS402" s="291"/>
      <c r="BT402" s="291"/>
      <c r="BU402" s="291"/>
      <c r="BV402" s="291"/>
      <c r="BW402" s="291"/>
      <c r="BX402" s="291"/>
      <c r="BY402" s="291"/>
      <c r="BZ402" s="291"/>
      <c r="CA402" s="291"/>
      <c r="CB402" s="291"/>
      <c r="CC402" s="291"/>
      <c r="CD402" s="291"/>
      <c r="CE402" s="291"/>
      <c r="CF402" s="291"/>
      <c r="CG402" s="291"/>
      <c r="CH402" s="291"/>
      <c r="CI402" s="291"/>
      <c r="CJ402" s="291"/>
      <c r="CK402" s="291"/>
      <c r="CL402" s="291"/>
      <c r="CM402" s="291"/>
      <c r="CN402" s="291"/>
      <c r="CO402" s="291"/>
      <c r="CP402" s="291"/>
      <c r="CQ402" s="291"/>
      <c r="CR402" s="291"/>
      <c r="CS402" s="291"/>
      <c r="CT402" s="291"/>
      <c r="CU402" s="291"/>
      <c r="CV402" s="291"/>
      <c r="CW402" s="291"/>
      <c r="CX402" s="291"/>
      <c r="CY402" s="291"/>
      <c r="CZ402" s="291"/>
      <c r="DA402" s="291"/>
      <c r="DB402" s="291"/>
      <c r="DC402" s="291"/>
      <c r="DD402" s="291"/>
      <c r="DE402" s="291"/>
      <c r="DF402" s="291"/>
      <c r="DG402" s="291"/>
      <c r="DH402" s="291"/>
      <c r="DI402" s="291"/>
      <c r="DJ402" s="291"/>
      <c r="DK402" s="291"/>
      <c r="DL402" s="291"/>
      <c r="DM402" s="291"/>
      <c r="DN402" s="291"/>
      <c r="DO402" s="291"/>
      <c r="DP402" s="291"/>
      <c r="DQ402" s="291"/>
      <c r="DR402" s="291"/>
      <c r="DS402" s="291"/>
      <c r="DT402" s="291"/>
      <c r="DU402" s="291"/>
      <c r="DV402" s="291"/>
      <c r="DW402" s="291"/>
      <c r="DX402" s="291"/>
      <c r="DY402" s="291"/>
      <c r="DZ402" s="291"/>
      <c r="EA402" s="291"/>
      <c r="EB402" s="291"/>
      <c r="EC402" s="291"/>
      <c r="ED402" s="291"/>
      <c r="EE402" s="291"/>
      <c r="EF402" s="291"/>
      <c r="EG402" s="291"/>
      <c r="EH402" s="291"/>
      <c r="EI402" s="291"/>
      <c r="EJ402" s="291"/>
      <c r="EK402" s="291"/>
      <c r="EL402" s="291"/>
      <c r="EM402" s="291"/>
      <c r="EN402" s="291"/>
      <c r="EO402" s="291"/>
      <c r="EP402" s="291"/>
      <c r="EQ402" s="291"/>
      <c r="ER402" s="291"/>
      <c r="ES402" s="291"/>
      <c r="ET402" s="291"/>
      <c r="EU402" s="291"/>
      <c r="EV402" s="291"/>
      <c r="EW402" s="291"/>
      <c r="EX402" s="291"/>
      <c r="EY402" s="291"/>
      <c r="EZ402" s="291"/>
      <c r="FA402" s="291"/>
      <c r="FB402" s="291"/>
      <c r="FC402" s="291"/>
      <c r="FD402" s="291"/>
      <c r="FE402" s="291"/>
      <c r="FF402" s="291"/>
      <c r="FG402" s="291"/>
      <c r="FH402" s="291"/>
      <c r="FI402" s="291"/>
      <c r="FJ402" s="291"/>
      <c r="FK402" s="291"/>
      <c r="FL402" s="291"/>
      <c r="FM402" s="291"/>
      <c r="FN402" s="291"/>
      <c r="FO402" s="291"/>
      <c r="FP402" s="291"/>
      <c r="FQ402" s="291"/>
      <c r="FR402" s="291"/>
      <c r="FS402" s="291"/>
      <c r="FT402" s="291"/>
      <c r="FU402" s="291"/>
      <c r="FV402" s="291"/>
      <c r="FW402" s="291"/>
      <c r="FX402" s="291"/>
      <c r="FY402" s="291"/>
      <c r="FZ402" s="291"/>
      <c r="GA402" s="291"/>
      <c r="GB402" s="291"/>
      <c r="GC402" s="291"/>
      <c r="GD402" s="291"/>
      <c r="GE402" s="291"/>
      <c r="GF402" s="291"/>
      <c r="GG402" s="291"/>
      <c r="GH402" s="291"/>
      <c r="GI402" s="291"/>
      <c r="GJ402" s="291"/>
      <c r="GK402" s="291"/>
      <c r="GL402" s="291"/>
      <c r="GM402" s="291"/>
      <c r="GN402" s="291"/>
      <c r="GO402" s="291"/>
      <c r="GP402" s="291"/>
      <c r="GQ402" s="291"/>
      <c r="GR402" s="291"/>
      <c r="GS402" s="291"/>
      <c r="GT402" s="291"/>
      <c r="GU402" s="291"/>
      <c r="GV402" s="291"/>
      <c r="GW402" s="291"/>
      <c r="GX402" s="291"/>
      <c r="GY402" s="291"/>
      <c r="GZ402" s="291"/>
      <c r="HA402" s="291"/>
      <c r="HB402" s="291"/>
      <c r="HC402" s="291"/>
      <c r="HD402" s="291"/>
      <c r="HE402" s="291"/>
      <c r="HF402" s="291"/>
      <c r="HG402" s="291"/>
      <c r="HH402" s="291"/>
      <c r="HI402" s="291"/>
      <c r="HJ402" s="291"/>
      <c r="HK402" s="291"/>
      <c r="HL402" s="291"/>
      <c r="HM402" s="291"/>
      <c r="HN402" s="291"/>
      <c r="HO402" s="291"/>
      <c r="HP402" s="291"/>
      <c r="HQ402" s="291"/>
    </row>
    <row r="403" ht="12.0" customHeight="1">
      <c r="A403" s="281"/>
      <c r="B403" s="292"/>
      <c r="C403" s="283"/>
      <c r="D403" s="284"/>
      <c r="E403" s="285"/>
      <c r="F403" s="286"/>
      <c r="G403" s="287"/>
      <c r="H403" s="288"/>
      <c r="I403" s="283"/>
      <c r="J403" s="289"/>
      <c r="K403" s="289"/>
      <c r="L403" s="289"/>
      <c r="M403" s="289"/>
      <c r="N403" s="289"/>
      <c r="O403" s="289"/>
      <c r="P403" s="52"/>
      <c r="Q403" s="52"/>
      <c r="R403" s="52"/>
      <c r="S403" s="202"/>
      <c r="T403" s="202"/>
      <c r="U403" s="202"/>
      <c r="V403" s="292"/>
      <c r="W403" s="202"/>
      <c r="X403" s="202"/>
      <c r="Y403" s="202"/>
      <c r="Z403" s="291"/>
      <c r="AA403" s="202"/>
      <c r="AB403" s="202"/>
      <c r="AC403" s="202"/>
      <c r="AD403" s="291"/>
      <c r="AE403" s="202"/>
      <c r="AF403" s="202"/>
      <c r="AG403" s="202"/>
      <c r="AH403" s="291"/>
      <c r="AI403" s="202"/>
      <c r="AJ403" s="202"/>
      <c r="AK403" s="202"/>
      <c r="AL403" s="291"/>
      <c r="AM403" s="202"/>
      <c r="AN403" s="202"/>
      <c r="AO403" s="202"/>
      <c r="AP403" s="291"/>
      <c r="AQ403" s="202"/>
      <c r="AR403" s="202"/>
      <c r="AS403" s="202"/>
      <c r="AT403" s="291"/>
      <c r="AU403" s="202"/>
      <c r="AV403" s="202"/>
      <c r="AW403" s="202"/>
      <c r="AX403" s="291"/>
      <c r="AY403" s="202"/>
      <c r="AZ403" s="202"/>
      <c r="BA403" s="202"/>
      <c r="BB403" s="291"/>
      <c r="BC403" s="202"/>
      <c r="BD403" s="202"/>
      <c r="BE403" s="202"/>
      <c r="BF403" s="291"/>
      <c r="BG403" s="202"/>
      <c r="BH403" s="202"/>
      <c r="BI403" s="202"/>
      <c r="BJ403" s="291"/>
      <c r="BK403" s="291"/>
      <c r="BL403" s="291"/>
      <c r="BM403" s="291"/>
      <c r="BN403" s="291"/>
      <c r="BO403" s="291"/>
      <c r="BP403" s="291"/>
      <c r="BQ403" s="291"/>
      <c r="BR403" s="291"/>
      <c r="BS403" s="291"/>
      <c r="BT403" s="291"/>
      <c r="BU403" s="291"/>
      <c r="BV403" s="291"/>
      <c r="BW403" s="291"/>
      <c r="BX403" s="291"/>
      <c r="BY403" s="291"/>
      <c r="BZ403" s="291"/>
      <c r="CA403" s="291"/>
      <c r="CB403" s="291"/>
      <c r="CC403" s="291"/>
      <c r="CD403" s="291"/>
      <c r="CE403" s="291"/>
      <c r="CF403" s="291"/>
      <c r="CG403" s="291"/>
      <c r="CH403" s="291"/>
      <c r="CI403" s="291"/>
      <c r="CJ403" s="291"/>
      <c r="CK403" s="291"/>
      <c r="CL403" s="291"/>
      <c r="CM403" s="291"/>
      <c r="CN403" s="291"/>
      <c r="CO403" s="291"/>
      <c r="CP403" s="291"/>
      <c r="CQ403" s="291"/>
      <c r="CR403" s="291"/>
      <c r="CS403" s="291"/>
      <c r="CT403" s="291"/>
      <c r="CU403" s="291"/>
      <c r="CV403" s="291"/>
      <c r="CW403" s="291"/>
      <c r="CX403" s="291"/>
      <c r="CY403" s="291"/>
      <c r="CZ403" s="291"/>
      <c r="DA403" s="291"/>
      <c r="DB403" s="291"/>
      <c r="DC403" s="291"/>
      <c r="DD403" s="291"/>
      <c r="DE403" s="291"/>
      <c r="DF403" s="291"/>
      <c r="DG403" s="291"/>
      <c r="DH403" s="291"/>
      <c r="DI403" s="291"/>
      <c r="DJ403" s="291"/>
      <c r="DK403" s="291"/>
      <c r="DL403" s="291"/>
      <c r="DM403" s="291"/>
      <c r="DN403" s="291"/>
      <c r="DO403" s="291"/>
      <c r="DP403" s="291"/>
      <c r="DQ403" s="291"/>
      <c r="DR403" s="291"/>
      <c r="DS403" s="291"/>
      <c r="DT403" s="291"/>
      <c r="DU403" s="291"/>
      <c r="DV403" s="291"/>
      <c r="DW403" s="291"/>
      <c r="DX403" s="291"/>
      <c r="DY403" s="291"/>
      <c r="DZ403" s="291"/>
      <c r="EA403" s="291"/>
      <c r="EB403" s="291"/>
      <c r="EC403" s="291"/>
      <c r="ED403" s="291"/>
      <c r="EE403" s="291"/>
      <c r="EF403" s="291"/>
      <c r="EG403" s="291"/>
      <c r="EH403" s="291"/>
      <c r="EI403" s="291"/>
      <c r="EJ403" s="291"/>
      <c r="EK403" s="291"/>
      <c r="EL403" s="291"/>
      <c r="EM403" s="291"/>
      <c r="EN403" s="291"/>
      <c r="EO403" s="291"/>
      <c r="EP403" s="291"/>
      <c r="EQ403" s="291"/>
      <c r="ER403" s="291"/>
      <c r="ES403" s="291"/>
      <c r="ET403" s="291"/>
      <c r="EU403" s="291"/>
      <c r="EV403" s="291"/>
      <c r="EW403" s="291"/>
      <c r="EX403" s="291"/>
      <c r="EY403" s="291"/>
      <c r="EZ403" s="291"/>
      <c r="FA403" s="291"/>
      <c r="FB403" s="291"/>
      <c r="FC403" s="291"/>
      <c r="FD403" s="291"/>
      <c r="FE403" s="291"/>
      <c r="FF403" s="291"/>
      <c r="FG403" s="291"/>
      <c r="FH403" s="291"/>
      <c r="FI403" s="291"/>
      <c r="FJ403" s="291"/>
      <c r="FK403" s="291"/>
      <c r="FL403" s="291"/>
      <c r="FM403" s="291"/>
      <c r="FN403" s="291"/>
      <c r="FO403" s="291"/>
      <c r="FP403" s="291"/>
      <c r="FQ403" s="291"/>
      <c r="FR403" s="291"/>
      <c r="FS403" s="291"/>
      <c r="FT403" s="291"/>
      <c r="FU403" s="291"/>
      <c r="FV403" s="291"/>
      <c r="FW403" s="291"/>
      <c r="FX403" s="291"/>
      <c r="FY403" s="291"/>
      <c r="FZ403" s="291"/>
      <c r="GA403" s="291"/>
      <c r="GB403" s="291"/>
      <c r="GC403" s="291"/>
      <c r="GD403" s="291"/>
      <c r="GE403" s="291"/>
      <c r="GF403" s="291"/>
      <c r="GG403" s="291"/>
      <c r="GH403" s="291"/>
      <c r="GI403" s="291"/>
      <c r="GJ403" s="291"/>
      <c r="GK403" s="291"/>
      <c r="GL403" s="291"/>
      <c r="GM403" s="291"/>
      <c r="GN403" s="291"/>
      <c r="GO403" s="291"/>
      <c r="GP403" s="291"/>
      <c r="GQ403" s="291"/>
      <c r="GR403" s="291"/>
      <c r="GS403" s="291"/>
      <c r="GT403" s="291"/>
      <c r="GU403" s="291"/>
      <c r="GV403" s="291"/>
      <c r="GW403" s="291"/>
      <c r="GX403" s="291"/>
      <c r="GY403" s="291"/>
      <c r="GZ403" s="291"/>
      <c r="HA403" s="291"/>
      <c r="HB403" s="291"/>
      <c r="HC403" s="291"/>
      <c r="HD403" s="291"/>
      <c r="HE403" s="291"/>
      <c r="HF403" s="291"/>
      <c r="HG403" s="291"/>
      <c r="HH403" s="291"/>
      <c r="HI403" s="291"/>
      <c r="HJ403" s="291"/>
      <c r="HK403" s="291"/>
      <c r="HL403" s="291"/>
      <c r="HM403" s="291"/>
      <c r="HN403" s="291"/>
      <c r="HO403" s="291"/>
      <c r="HP403" s="291"/>
      <c r="HQ403" s="291"/>
    </row>
    <row r="404" ht="12.0" customHeight="1">
      <c r="A404" s="281"/>
      <c r="B404" s="292"/>
      <c r="C404" s="283"/>
      <c r="D404" s="284"/>
      <c r="E404" s="285"/>
      <c r="F404" s="286"/>
      <c r="G404" s="287"/>
      <c r="H404" s="288"/>
      <c r="I404" s="283"/>
      <c r="J404" s="289"/>
      <c r="K404" s="289"/>
      <c r="L404" s="289"/>
      <c r="M404" s="289"/>
      <c r="N404" s="289"/>
      <c r="O404" s="289"/>
      <c r="P404" s="52"/>
      <c r="Q404" s="52"/>
      <c r="R404" s="52"/>
      <c r="S404" s="202"/>
      <c r="T404" s="202"/>
      <c r="U404" s="202"/>
      <c r="V404" s="292"/>
      <c r="W404" s="202"/>
      <c r="X404" s="202"/>
      <c r="Y404" s="202"/>
      <c r="Z404" s="291"/>
      <c r="AA404" s="202"/>
      <c r="AB404" s="202"/>
      <c r="AC404" s="202"/>
      <c r="AD404" s="291"/>
      <c r="AE404" s="202"/>
      <c r="AF404" s="202"/>
      <c r="AG404" s="202"/>
      <c r="AH404" s="291"/>
      <c r="AI404" s="202"/>
      <c r="AJ404" s="202"/>
      <c r="AK404" s="202"/>
      <c r="AL404" s="291"/>
      <c r="AM404" s="202"/>
      <c r="AN404" s="202"/>
      <c r="AO404" s="202"/>
      <c r="AP404" s="291"/>
      <c r="AQ404" s="202"/>
      <c r="AR404" s="202"/>
      <c r="AS404" s="202"/>
      <c r="AT404" s="291"/>
      <c r="AU404" s="202"/>
      <c r="AV404" s="202"/>
      <c r="AW404" s="202"/>
      <c r="AX404" s="291"/>
      <c r="AY404" s="202"/>
      <c r="AZ404" s="202"/>
      <c r="BA404" s="202"/>
      <c r="BB404" s="291"/>
      <c r="BC404" s="202"/>
      <c r="BD404" s="202"/>
      <c r="BE404" s="202"/>
      <c r="BF404" s="291"/>
      <c r="BG404" s="202"/>
      <c r="BH404" s="202"/>
      <c r="BI404" s="202"/>
      <c r="BJ404" s="291"/>
      <c r="BK404" s="291"/>
      <c r="BL404" s="291"/>
      <c r="BM404" s="291"/>
      <c r="BN404" s="291"/>
      <c r="BO404" s="291"/>
      <c r="BP404" s="291"/>
      <c r="BQ404" s="291"/>
      <c r="BR404" s="291"/>
      <c r="BS404" s="291"/>
      <c r="BT404" s="291"/>
      <c r="BU404" s="291"/>
      <c r="BV404" s="291"/>
      <c r="BW404" s="291"/>
      <c r="BX404" s="291"/>
      <c r="BY404" s="291"/>
      <c r="BZ404" s="291"/>
      <c r="CA404" s="291"/>
      <c r="CB404" s="291"/>
      <c r="CC404" s="291"/>
      <c r="CD404" s="291"/>
      <c r="CE404" s="291"/>
      <c r="CF404" s="291"/>
      <c r="CG404" s="291"/>
      <c r="CH404" s="291"/>
      <c r="CI404" s="291"/>
      <c r="CJ404" s="291"/>
      <c r="CK404" s="291"/>
      <c r="CL404" s="291"/>
      <c r="CM404" s="291"/>
      <c r="CN404" s="291"/>
      <c r="CO404" s="291"/>
      <c r="CP404" s="291"/>
      <c r="CQ404" s="291"/>
      <c r="CR404" s="291"/>
      <c r="CS404" s="291"/>
      <c r="CT404" s="291"/>
      <c r="CU404" s="291"/>
      <c r="CV404" s="291"/>
      <c r="CW404" s="291"/>
      <c r="CX404" s="291"/>
      <c r="CY404" s="291"/>
      <c r="CZ404" s="291"/>
      <c r="DA404" s="291"/>
      <c r="DB404" s="291"/>
      <c r="DC404" s="291"/>
      <c r="DD404" s="291"/>
      <c r="DE404" s="291"/>
      <c r="DF404" s="291"/>
      <c r="DG404" s="291"/>
      <c r="DH404" s="291"/>
      <c r="DI404" s="291"/>
      <c r="DJ404" s="291"/>
      <c r="DK404" s="291"/>
      <c r="DL404" s="291"/>
      <c r="DM404" s="291"/>
      <c r="DN404" s="291"/>
      <c r="DO404" s="291"/>
      <c r="DP404" s="291"/>
      <c r="DQ404" s="291"/>
      <c r="DR404" s="291"/>
      <c r="DS404" s="291"/>
      <c r="DT404" s="291"/>
      <c r="DU404" s="291"/>
      <c r="DV404" s="291"/>
      <c r="DW404" s="291"/>
      <c r="DX404" s="291"/>
      <c r="DY404" s="291"/>
      <c r="DZ404" s="291"/>
      <c r="EA404" s="291"/>
      <c r="EB404" s="291"/>
      <c r="EC404" s="291"/>
      <c r="ED404" s="291"/>
      <c r="EE404" s="291"/>
      <c r="EF404" s="291"/>
      <c r="EG404" s="291"/>
      <c r="EH404" s="291"/>
      <c r="EI404" s="291"/>
      <c r="EJ404" s="291"/>
      <c r="EK404" s="291"/>
      <c r="EL404" s="291"/>
      <c r="EM404" s="291"/>
      <c r="EN404" s="291"/>
      <c r="EO404" s="291"/>
      <c r="EP404" s="291"/>
      <c r="EQ404" s="291"/>
      <c r="ER404" s="291"/>
      <c r="ES404" s="291"/>
      <c r="ET404" s="291"/>
      <c r="EU404" s="291"/>
      <c r="EV404" s="291"/>
      <c r="EW404" s="291"/>
      <c r="EX404" s="291"/>
      <c r="EY404" s="291"/>
      <c r="EZ404" s="291"/>
      <c r="FA404" s="291"/>
      <c r="FB404" s="291"/>
      <c r="FC404" s="291"/>
      <c r="FD404" s="291"/>
      <c r="FE404" s="291"/>
      <c r="FF404" s="291"/>
      <c r="FG404" s="291"/>
      <c r="FH404" s="291"/>
      <c r="FI404" s="291"/>
      <c r="FJ404" s="291"/>
      <c r="FK404" s="291"/>
      <c r="FL404" s="291"/>
      <c r="FM404" s="291"/>
      <c r="FN404" s="291"/>
      <c r="FO404" s="291"/>
      <c r="FP404" s="291"/>
      <c r="FQ404" s="291"/>
      <c r="FR404" s="291"/>
      <c r="FS404" s="291"/>
      <c r="FT404" s="291"/>
      <c r="FU404" s="291"/>
      <c r="FV404" s="291"/>
      <c r="FW404" s="291"/>
      <c r="FX404" s="291"/>
      <c r="FY404" s="291"/>
      <c r="FZ404" s="291"/>
      <c r="GA404" s="291"/>
      <c r="GB404" s="291"/>
      <c r="GC404" s="291"/>
      <c r="GD404" s="291"/>
      <c r="GE404" s="291"/>
      <c r="GF404" s="291"/>
      <c r="GG404" s="291"/>
      <c r="GH404" s="291"/>
      <c r="GI404" s="291"/>
      <c r="GJ404" s="291"/>
      <c r="GK404" s="291"/>
      <c r="GL404" s="291"/>
      <c r="GM404" s="291"/>
      <c r="GN404" s="291"/>
      <c r="GO404" s="291"/>
      <c r="GP404" s="291"/>
      <c r="GQ404" s="291"/>
      <c r="GR404" s="291"/>
      <c r="GS404" s="291"/>
      <c r="GT404" s="291"/>
      <c r="GU404" s="291"/>
      <c r="GV404" s="291"/>
      <c r="GW404" s="291"/>
      <c r="GX404" s="291"/>
      <c r="GY404" s="291"/>
      <c r="GZ404" s="291"/>
      <c r="HA404" s="291"/>
      <c r="HB404" s="291"/>
      <c r="HC404" s="291"/>
      <c r="HD404" s="291"/>
      <c r="HE404" s="291"/>
      <c r="HF404" s="291"/>
      <c r="HG404" s="291"/>
      <c r="HH404" s="291"/>
      <c r="HI404" s="291"/>
      <c r="HJ404" s="291"/>
      <c r="HK404" s="291"/>
      <c r="HL404" s="291"/>
      <c r="HM404" s="291"/>
      <c r="HN404" s="291"/>
      <c r="HO404" s="291"/>
      <c r="HP404" s="291"/>
      <c r="HQ404" s="291"/>
    </row>
    <row r="405" ht="12.0" customHeight="1">
      <c r="A405" s="281"/>
      <c r="B405" s="292"/>
      <c r="C405" s="283"/>
      <c r="D405" s="284"/>
      <c r="E405" s="285"/>
      <c r="F405" s="286"/>
      <c r="G405" s="287"/>
      <c r="H405" s="288"/>
      <c r="I405" s="283"/>
      <c r="J405" s="289"/>
      <c r="K405" s="289"/>
      <c r="L405" s="289"/>
      <c r="M405" s="289"/>
      <c r="N405" s="289"/>
      <c r="O405" s="289"/>
      <c r="P405" s="52"/>
      <c r="Q405" s="52"/>
      <c r="R405" s="52"/>
      <c r="S405" s="202"/>
      <c r="T405" s="202"/>
      <c r="U405" s="202"/>
      <c r="V405" s="292"/>
      <c r="W405" s="202"/>
      <c r="X405" s="202"/>
      <c r="Y405" s="202"/>
      <c r="Z405" s="291"/>
      <c r="AA405" s="202"/>
      <c r="AB405" s="202"/>
      <c r="AC405" s="202"/>
      <c r="AD405" s="291"/>
      <c r="AE405" s="202"/>
      <c r="AF405" s="202"/>
      <c r="AG405" s="202"/>
      <c r="AH405" s="291"/>
      <c r="AI405" s="202"/>
      <c r="AJ405" s="202"/>
      <c r="AK405" s="202"/>
      <c r="AL405" s="291"/>
      <c r="AM405" s="202"/>
      <c r="AN405" s="202"/>
      <c r="AO405" s="202"/>
      <c r="AP405" s="291"/>
      <c r="AQ405" s="202"/>
      <c r="AR405" s="202"/>
      <c r="AS405" s="202"/>
      <c r="AT405" s="291"/>
      <c r="AU405" s="202"/>
      <c r="AV405" s="202"/>
      <c r="AW405" s="202"/>
      <c r="AX405" s="291"/>
      <c r="AY405" s="202"/>
      <c r="AZ405" s="202"/>
      <c r="BA405" s="202"/>
      <c r="BB405" s="291"/>
      <c r="BC405" s="202"/>
      <c r="BD405" s="202"/>
      <c r="BE405" s="202"/>
      <c r="BF405" s="291"/>
      <c r="BG405" s="202"/>
      <c r="BH405" s="202"/>
      <c r="BI405" s="202"/>
      <c r="BJ405" s="291"/>
      <c r="BK405" s="291"/>
      <c r="BL405" s="291"/>
      <c r="BM405" s="291"/>
      <c r="BN405" s="291"/>
      <c r="BO405" s="291"/>
      <c r="BP405" s="291"/>
      <c r="BQ405" s="291"/>
      <c r="BR405" s="291"/>
      <c r="BS405" s="291"/>
      <c r="BT405" s="291"/>
      <c r="BU405" s="291"/>
      <c r="BV405" s="291"/>
      <c r="BW405" s="291"/>
      <c r="BX405" s="291"/>
      <c r="BY405" s="291"/>
      <c r="BZ405" s="291"/>
      <c r="CA405" s="291"/>
      <c r="CB405" s="291"/>
      <c r="CC405" s="291"/>
      <c r="CD405" s="291"/>
      <c r="CE405" s="291"/>
      <c r="CF405" s="291"/>
      <c r="CG405" s="291"/>
      <c r="CH405" s="291"/>
      <c r="CI405" s="291"/>
      <c r="CJ405" s="291"/>
      <c r="CK405" s="291"/>
      <c r="CL405" s="291"/>
      <c r="CM405" s="291"/>
      <c r="CN405" s="291"/>
      <c r="CO405" s="291"/>
      <c r="CP405" s="291"/>
      <c r="CQ405" s="291"/>
      <c r="CR405" s="291"/>
      <c r="CS405" s="291"/>
      <c r="CT405" s="291"/>
      <c r="CU405" s="291"/>
      <c r="CV405" s="291"/>
      <c r="CW405" s="291"/>
      <c r="CX405" s="291"/>
      <c r="CY405" s="291"/>
      <c r="CZ405" s="291"/>
      <c r="DA405" s="291"/>
      <c r="DB405" s="291"/>
      <c r="DC405" s="291"/>
      <c r="DD405" s="291"/>
      <c r="DE405" s="291"/>
      <c r="DF405" s="291"/>
      <c r="DG405" s="291"/>
      <c r="DH405" s="291"/>
      <c r="DI405" s="291"/>
      <c r="DJ405" s="291"/>
      <c r="DK405" s="291"/>
      <c r="DL405" s="291"/>
      <c r="DM405" s="291"/>
      <c r="DN405" s="291"/>
      <c r="DO405" s="291"/>
      <c r="DP405" s="291"/>
      <c r="DQ405" s="291"/>
      <c r="DR405" s="291"/>
      <c r="DS405" s="291"/>
      <c r="DT405" s="291"/>
      <c r="DU405" s="291"/>
      <c r="DV405" s="291"/>
      <c r="DW405" s="291"/>
      <c r="DX405" s="291"/>
      <c r="DY405" s="291"/>
      <c r="DZ405" s="291"/>
      <c r="EA405" s="291"/>
      <c r="EB405" s="291"/>
      <c r="EC405" s="291"/>
      <c r="ED405" s="291"/>
      <c r="EE405" s="291"/>
      <c r="EF405" s="291"/>
      <c r="EG405" s="291"/>
      <c r="EH405" s="291"/>
      <c r="EI405" s="291"/>
      <c r="EJ405" s="291"/>
      <c r="EK405" s="291"/>
      <c r="EL405" s="291"/>
      <c r="EM405" s="291"/>
      <c r="EN405" s="291"/>
      <c r="EO405" s="291"/>
      <c r="EP405" s="291"/>
      <c r="EQ405" s="291"/>
      <c r="ER405" s="291"/>
      <c r="ES405" s="291"/>
      <c r="ET405" s="291"/>
      <c r="EU405" s="291"/>
      <c r="EV405" s="291"/>
      <c r="EW405" s="291"/>
      <c r="EX405" s="291"/>
      <c r="EY405" s="291"/>
      <c r="EZ405" s="291"/>
      <c r="FA405" s="291"/>
      <c r="FB405" s="291"/>
      <c r="FC405" s="291"/>
      <c r="FD405" s="291"/>
      <c r="FE405" s="291"/>
      <c r="FF405" s="291"/>
      <c r="FG405" s="291"/>
      <c r="FH405" s="291"/>
      <c r="FI405" s="291"/>
      <c r="FJ405" s="291"/>
      <c r="FK405" s="291"/>
      <c r="FL405" s="291"/>
      <c r="FM405" s="291"/>
      <c r="FN405" s="291"/>
      <c r="FO405" s="291"/>
      <c r="FP405" s="291"/>
      <c r="FQ405" s="291"/>
      <c r="FR405" s="291"/>
      <c r="FS405" s="291"/>
      <c r="FT405" s="291"/>
      <c r="FU405" s="291"/>
      <c r="FV405" s="291"/>
      <c r="FW405" s="291"/>
      <c r="FX405" s="291"/>
      <c r="FY405" s="291"/>
      <c r="FZ405" s="291"/>
      <c r="GA405" s="291"/>
      <c r="GB405" s="291"/>
      <c r="GC405" s="291"/>
      <c r="GD405" s="291"/>
      <c r="GE405" s="291"/>
      <c r="GF405" s="291"/>
      <c r="GG405" s="291"/>
      <c r="GH405" s="291"/>
      <c r="GI405" s="291"/>
      <c r="GJ405" s="291"/>
      <c r="GK405" s="291"/>
      <c r="GL405" s="291"/>
      <c r="GM405" s="291"/>
      <c r="GN405" s="291"/>
      <c r="GO405" s="291"/>
      <c r="GP405" s="291"/>
      <c r="GQ405" s="291"/>
      <c r="GR405" s="291"/>
      <c r="GS405" s="291"/>
      <c r="GT405" s="291"/>
      <c r="GU405" s="291"/>
      <c r="GV405" s="291"/>
      <c r="GW405" s="291"/>
      <c r="GX405" s="291"/>
      <c r="GY405" s="291"/>
      <c r="GZ405" s="291"/>
      <c r="HA405" s="291"/>
      <c r="HB405" s="291"/>
      <c r="HC405" s="291"/>
      <c r="HD405" s="291"/>
      <c r="HE405" s="291"/>
      <c r="HF405" s="291"/>
      <c r="HG405" s="291"/>
      <c r="HH405" s="291"/>
      <c r="HI405" s="291"/>
      <c r="HJ405" s="291"/>
      <c r="HK405" s="291"/>
      <c r="HL405" s="291"/>
      <c r="HM405" s="291"/>
      <c r="HN405" s="291"/>
      <c r="HO405" s="291"/>
      <c r="HP405" s="291"/>
      <c r="HQ405" s="291"/>
    </row>
    <row r="406" ht="12.0" customHeight="1">
      <c r="A406" s="281"/>
      <c r="B406" s="292"/>
      <c r="C406" s="283"/>
      <c r="D406" s="284"/>
      <c r="E406" s="285"/>
      <c r="F406" s="286"/>
      <c r="G406" s="287"/>
      <c r="H406" s="288"/>
      <c r="I406" s="283"/>
      <c r="J406" s="289"/>
      <c r="K406" s="289"/>
      <c r="L406" s="289"/>
      <c r="M406" s="289"/>
      <c r="N406" s="289"/>
      <c r="O406" s="289"/>
      <c r="P406" s="52"/>
      <c r="Q406" s="52"/>
      <c r="R406" s="52"/>
      <c r="S406" s="202"/>
      <c r="T406" s="202"/>
      <c r="U406" s="202"/>
      <c r="V406" s="292"/>
      <c r="W406" s="202"/>
      <c r="X406" s="202"/>
      <c r="Y406" s="202"/>
      <c r="Z406" s="291"/>
      <c r="AA406" s="202"/>
      <c r="AB406" s="202"/>
      <c r="AC406" s="202"/>
      <c r="AD406" s="291"/>
      <c r="AE406" s="202"/>
      <c r="AF406" s="202"/>
      <c r="AG406" s="202"/>
      <c r="AH406" s="291"/>
      <c r="AI406" s="202"/>
      <c r="AJ406" s="202"/>
      <c r="AK406" s="202"/>
      <c r="AL406" s="291"/>
      <c r="AM406" s="202"/>
      <c r="AN406" s="202"/>
      <c r="AO406" s="202"/>
      <c r="AP406" s="291"/>
      <c r="AQ406" s="202"/>
      <c r="AR406" s="202"/>
      <c r="AS406" s="202"/>
      <c r="AT406" s="291"/>
      <c r="AU406" s="202"/>
      <c r="AV406" s="202"/>
      <c r="AW406" s="202"/>
      <c r="AX406" s="291"/>
      <c r="AY406" s="202"/>
      <c r="AZ406" s="202"/>
      <c r="BA406" s="202"/>
      <c r="BB406" s="291"/>
      <c r="BC406" s="202"/>
      <c r="BD406" s="202"/>
      <c r="BE406" s="202"/>
      <c r="BF406" s="291"/>
      <c r="BG406" s="202"/>
      <c r="BH406" s="202"/>
      <c r="BI406" s="202"/>
      <c r="BJ406" s="291"/>
      <c r="BK406" s="291"/>
      <c r="BL406" s="291"/>
      <c r="BM406" s="291"/>
      <c r="BN406" s="291"/>
      <c r="BO406" s="291"/>
      <c r="BP406" s="291"/>
      <c r="BQ406" s="291"/>
      <c r="BR406" s="291"/>
      <c r="BS406" s="291"/>
      <c r="BT406" s="291"/>
      <c r="BU406" s="291"/>
      <c r="BV406" s="291"/>
      <c r="BW406" s="291"/>
      <c r="BX406" s="291"/>
      <c r="BY406" s="291"/>
      <c r="BZ406" s="291"/>
      <c r="CA406" s="291"/>
      <c r="CB406" s="291"/>
      <c r="CC406" s="291"/>
      <c r="CD406" s="291"/>
      <c r="CE406" s="291"/>
      <c r="CF406" s="291"/>
      <c r="CG406" s="291"/>
      <c r="CH406" s="291"/>
      <c r="CI406" s="291"/>
      <c r="CJ406" s="291"/>
      <c r="CK406" s="291"/>
      <c r="CL406" s="291"/>
      <c r="CM406" s="291"/>
      <c r="CN406" s="291"/>
      <c r="CO406" s="291"/>
      <c r="CP406" s="291"/>
      <c r="CQ406" s="291"/>
      <c r="CR406" s="291"/>
      <c r="CS406" s="291"/>
      <c r="CT406" s="291"/>
      <c r="CU406" s="291"/>
      <c r="CV406" s="291"/>
      <c r="CW406" s="291"/>
      <c r="CX406" s="291"/>
      <c r="CY406" s="291"/>
      <c r="CZ406" s="291"/>
      <c r="DA406" s="291"/>
      <c r="DB406" s="291"/>
      <c r="DC406" s="291"/>
      <c r="DD406" s="291"/>
      <c r="DE406" s="291"/>
      <c r="DF406" s="291"/>
      <c r="DG406" s="291"/>
      <c r="DH406" s="291"/>
      <c r="DI406" s="291"/>
      <c r="DJ406" s="291"/>
      <c r="DK406" s="291"/>
      <c r="DL406" s="291"/>
      <c r="DM406" s="291"/>
      <c r="DN406" s="291"/>
      <c r="DO406" s="291"/>
      <c r="DP406" s="291"/>
      <c r="DQ406" s="291"/>
      <c r="DR406" s="291"/>
      <c r="DS406" s="291"/>
      <c r="DT406" s="291"/>
      <c r="DU406" s="291"/>
      <c r="DV406" s="291"/>
      <c r="DW406" s="291"/>
      <c r="DX406" s="291"/>
      <c r="DY406" s="291"/>
      <c r="DZ406" s="291"/>
      <c r="EA406" s="291"/>
      <c r="EB406" s="291"/>
      <c r="EC406" s="291"/>
      <c r="ED406" s="291"/>
      <c r="EE406" s="291"/>
      <c r="EF406" s="291"/>
      <c r="EG406" s="291"/>
      <c r="EH406" s="291"/>
      <c r="EI406" s="291"/>
      <c r="EJ406" s="291"/>
      <c r="EK406" s="291"/>
      <c r="EL406" s="291"/>
      <c r="EM406" s="291"/>
      <c r="EN406" s="291"/>
      <c r="EO406" s="291"/>
      <c r="EP406" s="291"/>
      <c r="EQ406" s="291"/>
      <c r="ER406" s="291"/>
      <c r="ES406" s="291"/>
      <c r="ET406" s="291"/>
      <c r="EU406" s="291"/>
      <c r="EV406" s="291"/>
      <c r="EW406" s="291"/>
      <c r="EX406" s="291"/>
      <c r="EY406" s="291"/>
      <c r="EZ406" s="291"/>
      <c r="FA406" s="291"/>
      <c r="FB406" s="291"/>
      <c r="FC406" s="291"/>
      <c r="FD406" s="291"/>
      <c r="FE406" s="291"/>
      <c r="FF406" s="291"/>
      <c r="FG406" s="291"/>
      <c r="FH406" s="291"/>
      <c r="FI406" s="291"/>
      <c r="FJ406" s="291"/>
      <c r="FK406" s="291"/>
      <c r="FL406" s="291"/>
      <c r="FM406" s="291"/>
      <c r="FN406" s="291"/>
      <c r="FO406" s="291"/>
      <c r="FP406" s="291"/>
      <c r="FQ406" s="291"/>
      <c r="FR406" s="291"/>
      <c r="FS406" s="291"/>
      <c r="FT406" s="291"/>
      <c r="FU406" s="291"/>
      <c r="FV406" s="291"/>
      <c r="FW406" s="291"/>
      <c r="FX406" s="291"/>
      <c r="FY406" s="291"/>
      <c r="FZ406" s="291"/>
      <c r="GA406" s="291"/>
      <c r="GB406" s="291"/>
      <c r="GC406" s="291"/>
      <c r="GD406" s="291"/>
      <c r="GE406" s="291"/>
      <c r="GF406" s="291"/>
      <c r="GG406" s="291"/>
      <c r="GH406" s="291"/>
      <c r="GI406" s="291"/>
      <c r="GJ406" s="291"/>
      <c r="GK406" s="291"/>
      <c r="GL406" s="291"/>
      <c r="GM406" s="291"/>
      <c r="GN406" s="291"/>
      <c r="GO406" s="291"/>
      <c r="GP406" s="291"/>
      <c r="GQ406" s="291"/>
      <c r="GR406" s="291"/>
      <c r="GS406" s="291"/>
      <c r="GT406" s="291"/>
      <c r="GU406" s="291"/>
      <c r="GV406" s="291"/>
      <c r="GW406" s="291"/>
      <c r="GX406" s="291"/>
      <c r="GY406" s="291"/>
      <c r="GZ406" s="291"/>
      <c r="HA406" s="291"/>
      <c r="HB406" s="291"/>
      <c r="HC406" s="291"/>
      <c r="HD406" s="291"/>
      <c r="HE406" s="291"/>
      <c r="HF406" s="291"/>
      <c r="HG406" s="291"/>
      <c r="HH406" s="291"/>
      <c r="HI406" s="291"/>
      <c r="HJ406" s="291"/>
      <c r="HK406" s="291"/>
      <c r="HL406" s="291"/>
      <c r="HM406" s="291"/>
      <c r="HN406" s="291"/>
      <c r="HO406" s="291"/>
      <c r="HP406" s="291"/>
      <c r="HQ406" s="291"/>
    </row>
    <row r="407" ht="12.0" customHeight="1">
      <c r="A407" s="281"/>
      <c r="B407" s="292"/>
      <c r="C407" s="283"/>
      <c r="D407" s="284"/>
      <c r="E407" s="285"/>
      <c r="F407" s="286"/>
      <c r="G407" s="287"/>
      <c r="H407" s="288"/>
      <c r="I407" s="283"/>
      <c r="J407" s="289"/>
      <c r="K407" s="289"/>
      <c r="L407" s="289"/>
      <c r="M407" s="289"/>
      <c r="N407" s="289"/>
      <c r="O407" s="289"/>
      <c r="P407" s="52"/>
      <c r="Q407" s="52"/>
      <c r="R407" s="52"/>
      <c r="S407" s="202"/>
      <c r="T407" s="202"/>
      <c r="U407" s="202"/>
      <c r="V407" s="292"/>
      <c r="W407" s="202"/>
      <c r="X407" s="202"/>
      <c r="Y407" s="202"/>
      <c r="Z407" s="291"/>
      <c r="AA407" s="202"/>
      <c r="AB407" s="202"/>
      <c r="AC407" s="202"/>
      <c r="AD407" s="291"/>
      <c r="AE407" s="202"/>
      <c r="AF407" s="202"/>
      <c r="AG407" s="202"/>
      <c r="AH407" s="291"/>
      <c r="AI407" s="202"/>
      <c r="AJ407" s="202"/>
      <c r="AK407" s="202"/>
      <c r="AL407" s="291"/>
      <c r="AM407" s="202"/>
      <c r="AN407" s="202"/>
      <c r="AO407" s="202"/>
      <c r="AP407" s="291"/>
      <c r="AQ407" s="202"/>
      <c r="AR407" s="202"/>
      <c r="AS407" s="202"/>
      <c r="AT407" s="291"/>
      <c r="AU407" s="202"/>
      <c r="AV407" s="202"/>
      <c r="AW407" s="202"/>
      <c r="AX407" s="291"/>
      <c r="AY407" s="202"/>
      <c r="AZ407" s="202"/>
      <c r="BA407" s="202"/>
      <c r="BB407" s="291"/>
      <c r="BC407" s="202"/>
      <c r="BD407" s="202"/>
      <c r="BE407" s="202"/>
      <c r="BF407" s="291"/>
      <c r="BG407" s="202"/>
      <c r="BH407" s="202"/>
      <c r="BI407" s="202"/>
      <c r="BJ407" s="291"/>
      <c r="BK407" s="291"/>
      <c r="BL407" s="291"/>
      <c r="BM407" s="291"/>
      <c r="BN407" s="291"/>
      <c r="BO407" s="291"/>
      <c r="BP407" s="291"/>
      <c r="BQ407" s="291"/>
      <c r="BR407" s="291"/>
      <c r="BS407" s="291"/>
      <c r="BT407" s="291"/>
      <c r="BU407" s="291"/>
      <c r="BV407" s="291"/>
      <c r="BW407" s="291"/>
      <c r="BX407" s="291"/>
      <c r="BY407" s="291"/>
      <c r="BZ407" s="291"/>
      <c r="CA407" s="291"/>
      <c r="CB407" s="291"/>
      <c r="CC407" s="291"/>
      <c r="CD407" s="291"/>
      <c r="CE407" s="291"/>
      <c r="CF407" s="291"/>
      <c r="CG407" s="291"/>
      <c r="CH407" s="291"/>
      <c r="CI407" s="291"/>
      <c r="CJ407" s="291"/>
      <c r="CK407" s="291"/>
      <c r="CL407" s="291"/>
      <c r="CM407" s="291"/>
      <c r="CN407" s="291"/>
      <c r="CO407" s="291"/>
      <c r="CP407" s="291"/>
      <c r="CQ407" s="291"/>
      <c r="CR407" s="291"/>
      <c r="CS407" s="291"/>
      <c r="CT407" s="291"/>
      <c r="CU407" s="291"/>
      <c r="CV407" s="291"/>
      <c r="CW407" s="291"/>
      <c r="CX407" s="291"/>
      <c r="CY407" s="291"/>
      <c r="CZ407" s="291"/>
      <c r="DA407" s="291"/>
      <c r="DB407" s="291"/>
      <c r="DC407" s="291"/>
      <c r="DD407" s="291"/>
      <c r="DE407" s="291"/>
      <c r="DF407" s="291"/>
      <c r="DG407" s="291"/>
      <c r="DH407" s="291"/>
      <c r="DI407" s="291"/>
      <c r="DJ407" s="291"/>
      <c r="DK407" s="291"/>
      <c r="DL407" s="291"/>
      <c r="DM407" s="291"/>
      <c r="DN407" s="291"/>
      <c r="DO407" s="291"/>
      <c r="DP407" s="291"/>
      <c r="DQ407" s="291"/>
      <c r="DR407" s="291"/>
      <c r="DS407" s="291"/>
      <c r="DT407" s="291"/>
      <c r="DU407" s="291"/>
      <c r="DV407" s="291"/>
      <c r="DW407" s="291"/>
      <c r="DX407" s="291"/>
      <c r="DY407" s="291"/>
      <c r="DZ407" s="291"/>
      <c r="EA407" s="291"/>
      <c r="EB407" s="291"/>
      <c r="EC407" s="291"/>
      <c r="ED407" s="291"/>
      <c r="EE407" s="291"/>
      <c r="EF407" s="291"/>
      <c r="EG407" s="291"/>
      <c r="EH407" s="291"/>
      <c r="EI407" s="291"/>
      <c r="EJ407" s="291"/>
      <c r="EK407" s="291"/>
      <c r="EL407" s="291"/>
      <c r="EM407" s="291"/>
      <c r="EN407" s="291"/>
      <c r="EO407" s="291"/>
      <c r="EP407" s="291"/>
      <c r="EQ407" s="291"/>
      <c r="ER407" s="291"/>
      <c r="ES407" s="291"/>
      <c r="ET407" s="291"/>
      <c r="EU407" s="291"/>
      <c r="EV407" s="291"/>
      <c r="EW407" s="291"/>
      <c r="EX407" s="291"/>
      <c r="EY407" s="291"/>
      <c r="EZ407" s="291"/>
      <c r="FA407" s="291"/>
      <c r="FB407" s="291"/>
      <c r="FC407" s="291"/>
      <c r="FD407" s="291"/>
      <c r="FE407" s="291"/>
      <c r="FF407" s="291"/>
      <c r="FG407" s="291"/>
      <c r="FH407" s="291"/>
      <c r="FI407" s="291"/>
      <c r="FJ407" s="291"/>
      <c r="FK407" s="291"/>
      <c r="FL407" s="291"/>
      <c r="FM407" s="291"/>
      <c r="FN407" s="291"/>
      <c r="FO407" s="291"/>
      <c r="FP407" s="291"/>
      <c r="FQ407" s="291"/>
      <c r="FR407" s="291"/>
      <c r="FS407" s="291"/>
      <c r="FT407" s="291"/>
      <c r="FU407" s="291"/>
      <c r="FV407" s="291"/>
      <c r="FW407" s="291"/>
      <c r="FX407" s="291"/>
      <c r="FY407" s="291"/>
      <c r="FZ407" s="291"/>
      <c r="GA407" s="291"/>
      <c r="GB407" s="291"/>
      <c r="GC407" s="291"/>
      <c r="GD407" s="291"/>
      <c r="GE407" s="291"/>
      <c r="GF407" s="291"/>
      <c r="GG407" s="291"/>
      <c r="GH407" s="291"/>
      <c r="GI407" s="291"/>
      <c r="GJ407" s="291"/>
      <c r="GK407" s="291"/>
      <c r="GL407" s="291"/>
      <c r="GM407" s="291"/>
      <c r="GN407" s="291"/>
      <c r="GO407" s="291"/>
      <c r="GP407" s="291"/>
      <c r="GQ407" s="291"/>
      <c r="GR407" s="291"/>
      <c r="GS407" s="291"/>
      <c r="GT407" s="291"/>
      <c r="GU407" s="291"/>
      <c r="GV407" s="291"/>
      <c r="GW407" s="291"/>
      <c r="GX407" s="291"/>
      <c r="GY407" s="291"/>
      <c r="GZ407" s="291"/>
      <c r="HA407" s="291"/>
      <c r="HB407" s="291"/>
      <c r="HC407" s="291"/>
      <c r="HD407" s="291"/>
      <c r="HE407" s="291"/>
      <c r="HF407" s="291"/>
      <c r="HG407" s="291"/>
      <c r="HH407" s="291"/>
      <c r="HI407" s="291"/>
      <c r="HJ407" s="291"/>
      <c r="HK407" s="291"/>
      <c r="HL407" s="291"/>
      <c r="HM407" s="291"/>
      <c r="HN407" s="291"/>
      <c r="HO407" s="291"/>
      <c r="HP407" s="291"/>
      <c r="HQ407" s="291"/>
    </row>
    <row r="408" ht="12.0" customHeight="1">
      <c r="A408" s="281"/>
      <c r="B408" s="292"/>
      <c r="C408" s="283"/>
      <c r="D408" s="284"/>
      <c r="E408" s="285"/>
      <c r="F408" s="286"/>
      <c r="G408" s="287"/>
      <c r="H408" s="288"/>
      <c r="I408" s="283"/>
      <c r="J408" s="289"/>
      <c r="K408" s="289"/>
      <c r="L408" s="289"/>
      <c r="M408" s="289"/>
      <c r="N408" s="289"/>
      <c r="O408" s="289"/>
      <c r="P408" s="52"/>
      <c r="Q408" s="52"/>
      <c r="R408" s="52"/>
      <c r="S408" s="202"/>
      <c r="T408" s="202"/>
      <c r="U408" s="202"/>
      <c r="V408" s="292"/>
      <c r="W408" s="202"/>
      <c r="X408" s="202"/>
      <c r="Y408" s="202"/>
      <c r="Z408" s="291"/>
      <c r="AA408" s="202"/>
      <c r="AB408" s="202"/>
      <c r="AC408" s="202"/>
      <c r="AD408" s="291"/>
      <c r="AE408" s="202"/>
      <c r="AF408" s="202"/>
      <c r="AG408" s="202"/>
      <c r="AH408" s="291"/>
      <c r="AI408" s="202"/>
      <c r="AJ408" s="202"/>
      <c r="AK408" s="202"/>
      <c r="AL408" s="291"/>
      <c r="AM408" s="202"/>
      <c r="AN408" s="202"/>
      <c r="AO408" s="202"/>
      <c r="AP408" s="291"/>
      <c r="AQ408" s="202"/>
      <c r="AR408" s="202"/>
      <c r="AS408" s="202"/>
      <c r="AT408" s="291"/>
      <c r="AU408" s="202"/>
      <c r="AV408" s="202"/>
      <c r="AW408" s="202"/>
      <c r="AX408" s="291"/>
      <c r="AY408" s="202"/>
      <c r="AZ408" s="202"/>
      <c r="BA408" s="202"/>
      <c r="BB408" s="291"/>
      <c r="BC408" s="202"/>
      <c r="BD408" s="202"/>
      <c r="BE408" s="202"/>
      <c r="BF408" s="291"/>
      <c r="BG408" s="202"/>
      <c r="BH408" s="202"/>
      <c r="BI408" s="202"/>
      <c r="BJ408" s="291"/>
      <c r="BK408" s="291"/>
      <c r="BL408" s="291"/>
      <c r="BM408" s="291"/>
      <c r="BN408" s="291"/>
      <c r="BO408" s="291"/>
      <c r="BP408" s="291"/>
      <c r="BQ408" s="291"/>
      <c r="BR408" s="291"/>
      <c r="BS408" s="291"/>
      <c r="BT408" s="291"/>
      <c r="BU408" s="291"/>
      <c r="BV408" s="291"/>
      <c r="BW408" s="291"/>
      <c r="BX408" s="291"/>
      <c r="BY408" s="291"/>
      <c r="BZ408" s="291"/>
      <c r="CA408" s="291"/>
      <c r="CB408" s="291"/>
      <c r="CC408" s="291"/>
      <c r="CD408" s="291"/>
      <c r="CE408" s="291"/>
      <c r="CF408" s="291"/>
      <c r="CG408" s="291"/>
      <c r="CH408" s="291"/>
      <c r="CI408" s="291"/>
      <c r="CJ408" s="291"/>
      <c r="CK408" s="291"/>
      <c r="CL408" s="291"/>
      <c r="CM408" s="291"/>
      <c r="CN408" s="291"/>
      <c r="CO408" s="291"/>
      <c r="CP408" s="291"/>
      <c r="CQ408" s="291"/>
      <c r="CR408" s="291"/>
      <c r="CS408" s="291"/>
      <c r="CT408" s="291"/>
      <c r="CU408" s="291"/>
      <c r="CV408" s="291"/>
      <c r="CW408" s="291"/>
      <c r="CX408" s="291"/>
      <c r="CY408" s="291"/>
      <c r="CZ408" s="291"/>
      <c r="DA408" s="291"/>
      <c r="DB408" s="291"/>
      <c r="DC408" s="291"/>
      <c r="DD408" s="291"/>
      <c r="DE408" s="291"/>
      <c r="DF408" s="291"/>
      <c r="DG408" s="291"/>
      <c r="DH408" s="291"/>
      <c r="DI408" s="291"/>
      <c r="DJ408" s="291"/>
      <c r="DK408" s="291"/>
      <c r="DL408" s="291"/>
      <c r="DM408" s="291"/>
      <c r="DN408" s="291"/>
      <c r="DO408" s="291"/>
      <c r="DP408" s="291"/>
      <c r="DQ408" s="291"/>
      <c r="DR408" s="291"/>
      <c r="DS408" s="291"/>
      <c r="DT408" s="291"/>
      <c r="DU408" s="291"/>
      <c r="DV408" s="291"/>
      <c r="DW408" s="291"/>
      <c r="DX408" s="291"/>
      <c r="DY408" s="291"/>
      <c r="DZ408" s="291"/>
      <c r="EA408" s="291"/>
      <c r="EB408" s="291"/>
      <c r="EC408" s="291"/>
      <c r="ED408" s="291"/>
      <c r="EE408" s="291"/>
      <c r="EF408" s="291"/>
      <c r="EG408" s="291"/>
      <c r="EH408" s="291"/>
      <c r="EI408" s="291"/>
      <c r="EJ408" s="291"/>
      <c r="EK408" s="291"/>
      <c r="EL408" s="291"/>
      <c r="EM408" s="291"/>
      <c r="EN408" s="291"/>
      <c r="EO408" s="291"/>
      <c r="EP408" s="291"/>
      <c r="EQ408" s="291"/>
      <c r="ER408" s="291"/>
      <c r="ES408" s="291"/>
      <c r="ET408" s="291"/>
      <c r="EU408" s="291"/>
      <c r="EV408" s="291"/>
      <c r="EW408" s="291"/>
      <c r="EX408" s="291"/>
      <c r="EY408" s="291"/>
      <c r="EZ408" s="291"/>
      <c r="FA408" s="291"/>
      <c r="FB408" s="291"/>
      <c r="FC408" s="291"/>
      <c r="FD408" s="291"/>
      <c r="FE408" s="291"/>
      <c r="FF408" s="291"/>
      <c r="FG408" s="291"/>
      <c r="FH408" s="291"/>
      <c r="FI408" s="291"/>
      <c r="FJ408" s="291"/>
      <c r="FK408" s="291"/>
      <c r="FL408" s="291"/>
      <c r="FM408" s="291"/>
      <c r="FN408" s="291"/>
      <c r="FO408" s="291"/>
      <c r="FP408" s="291"/>
      <c r="FQ408" s="291"/>
      <c r="FR408" s="291"/>
      <c r="FS408" s="291"/>
      <c r="FT408" s="291"/>
      <c r="FU408" s="291"/>
      <c r="FV408" s="291"/>
      <c r="FW408" s="291"/>
      <c r="FX408" s="291"/>
      <c r="FY408" s="291"/>
      <c r="FZ408" s="291"/>
      <c r="GA408" s="291"/>
      <c r="GB408" s="291"/>
      <c r="GC408" s="291"/>
      <c r="GD408" s="291"/>
      <c r="GE408" s="291"/>
      <c r="GF408" s="291"/>
      <c r="GG408" s="291"/>
      <c r="GH408" s="291"/>
      <c r="GI408" s="291"/>
      <c r="GJ408" s="291"/>
      <c r="GK408" s="291"/>
      <c r="GL408" s="291"/>
      <c r="GM408" s="291"/>
      <c r="GN408" s="291"/>
      <c r="GO408" s="291"/>
      <c r="GP408" s="291"/>
      <c r="GQ408" s="291"/>
      <c r="GR408" s="291"/>
      <c r="GS408" s="291"/>
      <c r="GT408" s="291"/>
      <c r="GU408" s="291"/>
      <c r="GV408" s="291"/>
      <c r="GW408" s="291"/>
      <c r="GX408" s="291"/>
      <c r="GY408" s="291"/>
      <c r="GZ408" s="291"/>
      <c r="HA408" s="291"/>
      <c r="HB408" s="291"/>
      <c r="HC408" s="291"/>
      <c r="HD408" s="291"/>
      <c r="HE408" s="291"/>
      <c r="HF408" s="291"/>
      <c r="HG408" s="291"/>
      <c r="HH408" s="291"/>
      <c r="HI408" s="291"/>
      <c r="HJ408" s="291"/>
      <c r="HK408" s="291"/>
      <c r="HL408" s="291"/>
      <c r="HM408" s="291"/>
      <c r="HN408" s="291"/>
      <c r="HO408" s="291"/>
      <c r="HP408" s="291"/>
      <c r="HQ408" s="291"/>
    </row>
    <row r="409" ht="12.0" customHeight="1">
      <c r="A409" s="281"/>
      <c r="B409" s="292"/>
      <c r="C409" s="283"/>
      <c r="D409" s="284"/>
      <c r="E409" s="285"/>
      <c r="F409" s="286"/>
      <c r="G409" s="287"/>
      <c r="H409" s="288"/>
      <c r="I409" s="283"/>
      <c r="J409" s="289"/>
      <c r="K409" s="289"/>
      <c r="L409" s="289"/>
      <c r="M409" s="289"/>
      <c r="N409" s="289"/>
      <c r="O409" s="289"/>
      <c r="P409" s="52"/>
      <c r="Q409" s="52"/>
      <c r="R409" s="52"/>
      <c r="S409" s="202"/>
      <c r="T409" s="202"/>
      <c r="U409" s="202"/>
      <c r="V409" s="292"/>
      <c r="W409" s="202"/>
      <c r="X409" s="202"/>
      <c r="Y409" s="202"/>
      <c r="Z409" s="291"/>
      <c r="AA409" s="202"/>
      <c r="AB409" s="202"/>
      <c r="AC409" s="202"/>
      <c r="AD409" s="291"/>
      <c r="AE409" s="202"/>
      <c r="AF409" s="202"/>
      <c r="AG409" s="202"/>
      <c r="AH409" s="291"/>
      <c r="AI409" s="202"/>
      <c r="AJ409" s="202"/>
      <c r="AK409" s="202"/>
      <c r="AL409" s="291"/>
      <c r="AM409" s="202"/>
      <c r="AN409" s="202"/>
      <c r="AO409" s="202"/>
      <c r="AP409" s="291"/>
      <c r="AQ409" s="202"/>
      <c r="AR409" s="202"/>
      <c r="AS409" s="202"/>
      <c r="AT409" s="291"/>
      <c r="AU409" s="202"/>
      <c r="AV409" s="202"/>
      <c r="AW409" s="202"/>
      <c r="AX409" s="291"/>
      <c r="AY409" s="202"/>
      <c r="AZ409" s="202"/>
      <c r="BA409" s="202"/>
      <c r="BB409" s="291"/>
      <c r="BC409" s="202"/>
      <c r="BD409" s="202"/>
      <c r="BE409" s="202"/>
      <c r="BF409" s="291"/>
      <c r="BG409" s="202"/>
      <c r="BH409" s="202"/>
      <c r="BI409" s="202"/>
      <c r="BJ409" s="291"/>
      <c r="BK409" s="291"/>
      <c r="BL409" s="291"/>
      <c r="BM409" s="291"/>
      <c r="BN409" s="291"/>
      <c r="BO409" s="291"/>
      <c r="BP409" s="291"/>
      <c r="BQ409" s="291"/>
      <c r="BR409" s="291"/>
      <c r="BS409" s="291"/>
      <c r="BT409" s="291"/>
      <c r="BU409" s="291"/>
      <c r="BV409" s="291"/>
      <c r="BW409" s="291"/>
      <c r="BX409" s="291"/>
      <c r="BY409" s="291"/>
      <c r="BZ409" s="291"/>
      <c r="CA409" s="291"/>
      <c r="CB409" s="291"/>
      <c r="CC409" s="291"/>
      <c r="CD409" s="291"/>
      <c r="CE409" s="291"/>
      <c r="CF409" s="291"/>
      <c r="CG409" s="291"/>
      <c r="CH409" s="291"/>
      <c r="CI409" s="291"/>
      <c r="CJ409" s="291"/>
      <c r="CK409" s="291"/>
      <c r="CL409" s="291"/>
      <c r="CM409" s="291"/>
      <c r="CN409" s="291"/>
      <c r="CO409" s="291"/>
      <c r="CP409" s="291"/>
      <c r="CQ409" s="291"/>
      <c r="CR409" s="291"/>
      <c r="CS409" s="291"/>
      <c r="CT409" s="291"/>
      <c r="CU409" s="291"/>
      <c r="CV409" s="291"/>
      <c r="CW409" s="291"/>
      <c r="CX409" s="291"/>
      <c r="CY409" s="291"/>
      <c r="CZ409" s="291"/>
      <c r="DA409" s="291"/>
      <c r="DB409" s="291"/>
      <c r="DC409" s="291"/>
      <c r="DD409" s="291"/>
      <c r="DE409" s="291"/>
      <c r="DF409" s="291"/>
      <c r="DG409" s="291"/>
      <c r="DH409" s="291"/>
      <c r="DI409" s="291"/>
      <c r="DJ409" s="291"/>
      <c r="DK409" s="291"/>
      <c r="DL409" s="291"/>
      <c r="DM409" s="291"/>
      <c r="DN409" s="291"/>
      <c r="DO409" s="291"/>
      <c r="DP409" s="291"/>
      <c r="DQ409" s="291"/>
      <c r="DR409" s="291"/>
      <c r="DS409" s="291"/>
      <c r="DT409" s="291"/>
      <c r="DU409" s="291"/>
      <c r="DV409" s="291"/>
      <c r="DW409" s="291"/>
      <c r="DX409" s="291"/>
      <c r="DY409" s="291"/>
      <c r="DZ409" s="291"/>
      <c r="EA409" s="291"/>
      <c r="EB409" s="291"/>
      <c r="EC409" s="291"/>
      <c r="ED409" s="291"/>
      <c r="EE409" s="291"/>
      <c r="EF409" s="291"/>
      <c r="EG409" s="291"/>
      <c r="EH409" s="291"/>
      <c r="EI409" s="291"/>
      <c r="EJ409" s="291"/>
      <c r="EK409" s="291"/>
      <c r="EL409" s="291"/>
      <c r="EM409" s="291"/>
      <c r="EN409" s="291"/>
      <c r="EO409" s="291"/>
      <c r="EP409" s="291"/>
      <c r="EQ409" s="291"/>
      <c r="ER409" s="291"/>
      <c r="ES409" s="291"/>
      <c r="ET409" s="291"/>
      <c r="EU409" s="291"/>
      <c r="EV409" s="291"/>
      <c r="EW409" s="291"/>
      <c r="EX409" s="291"/>
      <c r="EY409" s="291"/>
      <c r="EZ409" s="291"/>
      <c r="FA409" s="291"/>
      <c r="FB409" s="291"/>
      <c r="FC409" s="291"/>
      <c r="FD409" s="291"/>
      <c r="FE409" s="291"/>
      <c r="FF409" s="291"/>
      <c r="FG409" s="291"/>
      <c r="FH409" s="291"/>
      <c r="FI409" s="291"/>
      <c r="FJ409" s="291"/>
      <c r="FK409" s="291"/>
      <c r="FL409" s="291"/>
      <c r="FM409" s="291"/>
      <c r="FN409" s="291"/>
      <c r="FO409" s="291"/>
      <c r="FP409" s="291"/>
      <c r="FQ409" s="291"/>
      <c r="FR409" s="291"/>
      <c r="FS409" s="291"/>
      <c r="FT409" s="291"/>
      <c r="FU409" s="291"/>
      <c r="FV409" s="291"/>
      <c r="FW409" s="291"/>
      <c r="FX409" s="291"/>
      <c r="FY409" s="291"/>
      <c r="FZ409" s="291"/>
      <c r="GA409" s="291"/>
      <c r="GB409" s="291"/>
      <c r="GC409" s="291"/>
      <c r="GD409" s="291"/>
      <c r="GE409" s="291"/>
      <c r="GF409" s="291"/>
      <c r="GG409" s="291"/>
      <c r="GH409" s="291"/>
      <c r="GI409" s="291"/>
      <c r="GJ409" s="291"/>
      <c r="GK409" s="291"/>
      <c r="GL409" s="291"/>
      <c r="GM409" s="291"/>
      <c r="GN409" s="291"/>
      <c r="GO409" s="291"/>
      <c r="GP409" s="291"/>
      <c r="GQ409" s="291"/>
      <c r="GR409" s="291"/>
      <c r="GS409" s="291"/>
      <c r="GT409" s="291"/>
      <c r="GU409" s="291"/>
      <c r="GV409" s="291"/>
      <c r="GW409" s="291"/>
      <c r="GX409" s="291"/>
      <c r="GY409" s="291"/>
      <c r="GZ409" s="291"/>
      <c r="HA409" s="291"/>
      <c r="HB409" s="291"/>
      <c r="HC409" s="291"/>
      <c r="HD409" s="291"/>
      <c r="HE409" s="291"/>
      <c r="HF409" s="291"/>
      <c r="HG409" s="291"/>
      <c r="HH409" s="291"/>
      <c r="HI409" s="291"/>
      <c r="HJ409" s="291"/>
      <c r="HK409" s="291"/>
      <c r="HL409" s="291"/>
      <c r="HM409" s="291"/>
      <c r="HN409" s="291"/>
      <c r="HO409" s="291"/>
      <c r="HP409" s="291"/>
      <c r="HQ409" s="291"/>
    </row>
    <row r="410" ht="12.0" customHeight="1">
      <c r="A410" s="281"/>
      <c r="B410" s="292"/>
      <c r="C410" s="283"/>
      <c r="D410" s="284"/>
      <c r="E410" s="285"/>
      <c r="F410" s="286"/>
      <c r="G410" s="287"/>
      <c r="H410" s="288"/>
      <c r="I410" s="283"/>
      <c r="J410" s="289"/>
      <c r="K410" s="289"/>
      <c r="L410" s="289"/>
      <c r="M410" s="289"/>
      <c r="N410" s="289"/>
      <c r="O410" s="289"/>
      <c r="P410" s="52"/>
      <c r="Q410" s="52"/>
      <c r="R410" s="52"/>
      <c r="S410" s="202"/>
      <c r="T410" s="202"/>
      <c r="U410" s="202"/>
      <c r="V410" s="292"/>
      <c r="W410" s="202"/>
      <c r="X410" s="202"/>
      <c r="Y410" s="202"/>
      <c r="Z410" s="291"/>
      <c r="AA410" s="202"/>
      <c r="AB410" s="202"/>
      <c r="AC410" s="202"/>
      <c r="AD410" s="291"/>
      <c r="AE410" s="202"/>
      <c r="AF410" s="202"/>
      <c r="AG410" s="202"/>
      <c r="AH410" s="291"/>
      <c r="AI410" s="202"/>
      <c r="AJ410" s="202"/>
      <c r="AK410" s="202"/>
      <c r="AL410" s="291"/>
      <c r="AM410" s="202"/>
      <c r="AN410" s="202"/>
      <c r="AO410" s="202"/>
      <c r="AP410" s="291"/>
      <c r="AQ410" s="202"/>
      <c r="AR410" s="202"/>
      <c r="AS410" s="202"/>
      <c r="AT410" s="291"/>
      <c r="AU410" s="202"/>
      <c r="AV410" s="202"/>
      <c r="AW410" s="202"/>
      <c r="AX410" s="291"/>
      <c r="AY410" s="202"/>
      <c r="AZ410" s="202"/>
      <c r="BA410" s="202"/>
      <c r="BB410" s="291"/>
      <c r="BC410" s="202"/>
      <c r="BD410" s="202"/>
      <c r="BE410" s="202"/>
      <c r="BF410" s="291"/>
      <c r="BG410" s="202"/>
      <c r="BH410" s="202"/>
      <c r="BI410" s="202"/>
      <c r="BJ410" s="291"/>
      <c r="BK410" s="291"/>
      <c r="BL410" s="291"/>
      <c r="BM410" s="291"/>
      <c r="BN410" s="291"/>
      <c r="BO410" s="291"/>
      <c r="BP410" s="291"/>
      <c r="BQ410" s="291"/>
      <c r="BR410" s="291"/>
      <c r="BS410" s="291"/>
      <c r="BT410" s="291"/>
      <c r="BU410" s="291"/>
      <c r="BV410" s="291"/>
      <c r="BW410" s="291"/>
      <c r="BX410" s="291"/>
      <c r="BY410" s="291"/>
      <c r="BZ410" s="291"/>
      <c r="CA410" s="291"/>
      <c r="CB410" s="291"/>
      <c r="CC410" s="291"/>
      <c r="CD410" s="291"/>
      <c r="CE410" s="291"/>
      <c r="CF410" s="291"/>
      <c r="CG410" s="291"/>
      <c r="CH410" s="291"/>
      <c r="CI410" s="291"/>
      <c r="CJ410" s="291"/>
      <c r="CK410" s="291"/>
      <c r="CL410" s="291"/>
      <c r="CM410" s="291"/>
      <c r="CN410" s="291"/>
      <c r="CO410" s="291"/>
      <c r="CP410" s="291"/>
      <c r="CQ410" s="291"/>
      <c r="CR410" s="291"/>
      <c r="CS410" s="291"/>
      <c r="CT410" s="291"/>
      <c r="CU410" s="291"/>
      <c r="CV410" s="291"/>
      <c r="CW410" s="291"/>
      <c r="CX410" s="291"/>
      <c r="CY410" s="291"/>
      <c r="CZ410" s="291"/>
      <c r="DA410" s="291"/>
      <c r="DB410" s="291"/>
      <c r="DC410" s="291"/>
      <c r="DD410" s="291"/>
      <c r="DE410" s="291"/>
      <c r="DF410" s="291"/>
      <c r="DG410" s="291"/>
      <c r="DH410" s="291"/>
      <c r="DI410" s="291"/>
      <c r="DJ410" s="291"/>
      <c r="DK410" s="291"/>
      <c r="DL410" s="291"/>
      <c r="DM410" s="291"/>
      <c r="DN410" s="291"/>
      <c r="DO410" s="291"/>
      <c r="DP410" s="291"/>
      <c r="DQ410" s="291"/>
      <c r="DR410" s="291"/>
      <c r="DS410" s="291"/>
      <c r="DT410" s="291"/>
      <c r="DU410" s="291"/>
      <c r="DV410" s="291"/>
      <c r="DW410" s="291"/>
      <c r="DX410" s="291"/>
      <c r="DY410" s="291"/>
      <c r="DZ410" s="291"/>
      <c r="EA410" s="291"/>
      <c r="EB410" s="291"/>
      <c r="EC410" s="291"/>
      <c r="ED410" s="291"/>
      <c r="EE410" s="291"/>
      <c r="EF410" s="291"/>
      <c r="EG410" s="291"/>
      <c r="EH410" s="291"/>
      <c r="EI410" s="291"/>
      <c r="EJ410" s="291"/>
      <c r="EK410" s="291"/>
      <c r="EL410" s="291"/>
      <c r="EM410" s="291"/>
      <c r="EN410" s="291"/>
      <c r="EO410" s="291"/>
      <c r="EP410" s="291"/>
      <c r="EQ410" s="291"/>
      <c r="ER410" s="291"/>
      <c r="ES410" s="291"/>
      <c r="ET410" s="291"/>
      <c r="EU410" s="291"/>
      <c r="EV410" s="291"/>
      <c r="EW410" s="291"/>
      <c r="EX410" s="291"/>
      <c r="EY410" s="291"/>
      <c r="EZ410" s="291"/>
      <c r="FA410" s="291"/>
      <c r="FB410" s="291"/>
      <c r="FC410" s="291"/>
      <c r="FD410" s="291"/>
      <c r="FE410" s="291"/>
      <c r="FF410" s="291"/>
      <c r="FG410" s="291"/>
      <c r="FH410" s="291"/>
      <c r="FI410" s="291"/>
      <c r="FJ410" s="291"/>
      <c r="FK410" s="291"/>
      <c r="FL410" s="291"/>
      <c r="FM410" s="291"/>
      <c r="FN410" s="291"/>
      <c r="FO410" s="291"/>
      <c r="FP410" s="291"/>
      <c r="FQ410" s="291"/>
      <c r="FR410" s="291"/>
      <c r="FS410" s="291"/>
      <c r="FT410" s="291"/>
      <c r="FU410" s="291"/>
      <c r="FV410" s="291"/>
      <c r="FW410" s="291"/>
      <c r="FX410" s="291"/>
      <c r="FY410" s="291"/>
      <c r="FZ410" s="291"/>
      <c r="GA410" s="291"/>
      <c r="GB410" s="291"/>
      <c r="GC410" s="291"/>
      <c r="GD410" s="291"/>
      <c r="GE410" s="291"/>
      <c r="GF410" s="291"/>
      <c r="GG410" s="291"/>
      <c r="GH410" s="291"/>
      <c r="GI410" s="291"/>
      <c r="GJ410" s="291"/>
      <c r="GK410" s="291"/>
      <c r="GL410" s="291"/>
      <c r="GM410" s="291"/>
      <c r="GN410" s="291"/>
      <c r="GO410" s="291"/>
      <c r="GP410" s="291"/>
      <c r="GQ410" s="291"/>
      <c r="GR410" s="291"/>
      <c r="GS410" s="291"/>
      <c r="GT410" s="291"/>
      <c r="GU410" s="291"/>
      <c r="GV410" s="291"/>
      <c r="GW410" s="291"/>
      <c r="GX410" s="291"/>
      <c r="GY410" s="291"/>
      <c r="GZ410" s="291"/>
      <c r="HA410" s="291"/>
      <c r="HB410" s="291"/>
      <c r="HC410" s="291"/>
      <c r="HD410" s="291"/>
      <c r="HE410" s="291"/>
      <c r="HF410" s="291"/>
      <c r="HG410" s="291"/>
      <c r="HH410" s="291"/>
      <c r="HI410" s="291"/>
      <c r="HJ410" s="291"/>
      <c r="HK410" s="291"/>
      <c r="HL410" s="291"/>
      <c r="HM410" s="291"/>
      <c r="HN410" s="291"/>
      <c r="HO410" s="291"/>
      <c r="HP410" s="291"/>
      <c r="HQ410" s="291"/>
    </row>
    <row r="411" ht="12.0" customHeight="1">
      <c r="A411" s="281"/>
      <c r="B411" s="292"/>
      <c r="C411" s="283"/>
      <c r="D411" s="284"/>
      <c r="E411" s="285"/>
      <c r="F411" s="286"/>
      <c r="G411" s="287"/>
      <c r="H411" s="288"/>
      <c r="I411" s="283"/>
      <c r="J411" s="289"/>
      <c r="K411" s="289"/>
      <c r="L411" s="289"/>
      <c r="M411" s="289"/>
      <c r="N411" s="289"/>
      <c r="O411" s="289"/>
      <c r="P411" s="52"/>
      <c r="Q411" s="52"/>
      <c r="R411" s="52"/>
      <c r="S411" s="202"/>
      <c r="T411" s="202"/>
      <c r="U411" s="202"/>
      <c r="V411" s="292"/>
      <c r="W411" s="202"/>
      <c r="X411" s="202"/>
      <c r="Y411" s="202"/>
      <c r="Z411" s="291"/>
      <c r="AA411" s="202"/>
      <c r="AB411" s="202"/>
      <c r="AC411" s="202"/>
      <c r="AD411" s="291"/>
      <c r="AE411" s="202"/>
      <c r="AF411" s="202"/>
      <c r="AG411" s="202"/>
      <c r="AH411" s="291"/>
      <c r="AI411" s="202"/>
      <c r="AJ411" s="202"/>
      <c r="AK411" s="202"/>
      <c r="AL411" s="291"/>
      <c r="AM411" s="202"/>
      <c r="AN411" s="202"/>
      <c r="AO411" s="202"/>
      <c r="AP411" s="291"/>
      <c r="AQ411" s="202"/>
      <c r="AR411" s="202"/>
      <c r="AS411" s="202"/>
      <c r="AT411" s="291"/>
      <c r="AU411" s="202"/>
      <c r="AV411" s="202"/>
      <c r="AW411" s="202"/>
      <c r="AX411" s="291"/>
      <c r="AY411" s="202"/>
      <c r="AZ411" s="202"/>
      <c r="BA411" s="202"/>
      <c r="BB411" s="291"/>
      <c r="BC411" s="202"/>
      <c r="BD411" s="202"/>
      <c r="BE411" s="202"/>
      <c r="BF411" s="291"/>
      <c r="BG411" s="202"/>
      <c r="BH411" s="202"/>
      <c r="BI411" s="202"/>
      <c r="BJ411" s="291"/>
      <c r="BK411" s="291"/>
      <c r="BL411" s="291"/>
      <c r="BM411" s="291"/>
      <c r="BN411" s="291"/>
      <c r="BO411" s="291"/>
      <c r="BP411" s="291"/>
      <c r="BQ411" s="291"/>
      <c r="BR411" s="291"/>
      <c r="BS411" s="291"/>
      <c r="BT411" s="291"/>
      <c r="BU411" s="291"/>
      <c r="BV411" s="291"/>
      <c r="BW411" s="291"/>
      <c r="BX411" s="291"/>
      <c r="BY411" s="291"/>
      <c r="BZ411" s="291"/>
      <c r="CA411" s="291"/>
      <c r="CB411" s="291"/>
      <c r="CC411" s="291"/>
      <c r="CD411" s="291"/>
      <c r="CE411" s="291"/>
      <c r="CF411" s="291"/>
      <c r="CG411" s="291"/>
      <c r="CH411" s="291"/>
      <c r="CI411" s="291"/>
      <c r="CJ411" s="291"/>
      <c r="CK411" s="291"/>
      <c r="CL411" s="291"/>
      <c r="CM411" s="291"/>
      <c r="CN411" s="291"/>
      <c r="CO411" s="291"/>
      <c r="CP411" s="291"/>
      <c r="CQ411" s="291"/>
      <c r="CR411" s="291"/>
      <c r="CS411" s="291"/>
      <c r="CT411" s="291"/>
      <c r="CU411" s="291"/>
      <c r="CV411" s="291"/>
      <c r="CW411" s="291"/>
      <c r="CX411" s="291"/>
      <c r="CY411" s="291"/>
      <c r="CZ411" s="291"/>
      <c r="DA411" s="291"/>
      <c r="DB411" s="291"/>
      <c r="DC411" s="291"/>
      <c r="DD411" s="291"/>
      <c r="DE411" s="291"/>
      <c r="DF411" s="291"/>
      <c r="DG411" s="291"/>
      <c r="DH411" s="291"/>
      <c r="DI411" s="291"/>
      <c r="DJ411" s="291"/>
      <c r="DK411" s="291"/>
      <c r="DL411" s="291"/>
      <c r="DM411" s="291"/>
      <c r="DN411" s="291"/>
      <c r="DO411" s="291"/>
      <c r="DP411" s="291"/>
      <c r="DQ411" s="291"/>
      <c r="DR411" s="291"/>
      <c r="DS411" s="291"/>
      <c r="DT411" s="291"/>
      <c r="DU411" s="291"/>
      <c r="DV411" s="291"/>
      <c r="DW411" s="291"/>
      <c r="DX411" s="291"/>
      <c r="DY411" s="291"/>
      <c r="DZ411" s="291"/>
      <c r="EA411" s="291"/>
      <c r="EB411" s="291"/>
      <c r="EC411" s="291"/>
      <c r="ED411" s="291"/>
      <c r="EE411" s="291"/>
      <c r="EF411" s="291"/>
      <c r="EG411" s="291"/>
      <c r="EH411" s="291"/>
      <c r="EI411" s="291"/>
      <c r="EJ411" s="291"/>
      <c r="EK411" s="291"/>
      <c r="EL411" s="291"/>
      <c r="EM411" s="291"/>
      <c r="EN411" s="291"/>
      <c r="EO411" s="291"/>
      <c r="EP411" s="291"/>
      <c r="EQ411" s="291"/>
      <c r="ER411" s="291"/>
      <c r="ES411" s="291"/>
      <c r="ET411" s="291"/>
      <c r="EU411" s="291"/>
      <c r="EV411" s="291"/>
      <c r="EW411" s="291"/>
      <c r="EX411" s="291"/>
      <c r="EY411" s="291"/>
      <c r="EZ411" s="291"/>
      <c r="FA411" s="291"/>
      <c r="FB411" s="291"/>
      <c r="FC411" s="291"/>
      <c r="FD411" s="291"/>
      <c r="FE411" s="291"/>
      <c r="FF411" s="291"/>
      <c r="FG411" s="291"/>
      <c r="FH411" s="291"/>
      <c r="FI411" s="291"/>
      <c r="FJ411" s="291"/>
      <c r="FK411" s="291"/>
      <c r="FL411" s="291"/>
      <c r="FM411" s="291"/>
      <c r="FN411" s="291"/>
      <c r="FO411" s="291"/>
      <c r="FP411" s="291"/>
      <c r="FQ411" s="291"/>
      <c r="FR411" s="291"/>
      <c r="FS411" s="291"/>
      <c r="FT411" s="291"/>
      <c r="FU411" s="291"/>
      <c r="FV411" s="291"/>
      <c r="FW411" s="291"/>
      <c r="FX411" s="291"/>
      <c r="FY411" s="291"/>
      <c r="FZ411" s="291"/>
      <c r="GA411" s="291"/>
      <c r="GB411" s="291"/>
      <c r="GC411" s="291"/>
      <c r="GD411" s="291"/>
      <c r="GE411" s="291"/>
      <c r="GF411" s="291"/>
      <c r="GG411" s="291"/>
      <c r="GH411" s="291"/>
      <c r="GI411" s="291"/>
      <c r="GJ411" s="291"/>
      <c r="GK411" s="291"/>
      <c r="GL411" s="291"/>
      <c r="GM411" s="291"/>
      <c r="GN411" s="291"/>
      <c r="GO411" s="291"/>
      <c r="GP411" s="291"/>
      <c r="GQ411" s="291"/>
      <c r="GR411" s="291"/>
      <c r="GS411" s="291"/>
      <c r="GT411" s="291"/>
      <c r="GU411" s="291"/>
      <c r="GV411" s="291"/>
      <c r="GW411" s="291"/>
      <c r="GX411" s="291"/>
      <c r="GY411" s="291"/>
      <c r="GZ411" s="291"/>
      <c r="HA411" s="291"/>
      <c r="HB411" s="291"/>
      <c r="HC411" s="291"/>
      <c r="HD411" s="291"/>
      <c r="HE411" s="291"/>
      <c r="HF411" s="291"/>
      <c r="HG411" s="291"/>
      <c r="HH411" s="291"/>
      <c r="HI411" s="291"/>
      <c r="HJ411" s="291"/>
      <c r="HK411" s="291"/>
      <c r="HL411" s="291"/>
      <c r="HM411" s="291"/>
      <c r="HN411" s="291"/>
      <c r="HO411" s="291"/>
      <c r="HP411" s="291"/>
      <c r="HQ411" s="291"/>
    </row>
    <row r="412" ht="12.0" customHeight="1">
      <c r="A412" s="281"/>
      <c r="B412" s="292"/>
      <c r="C412" s="283"/>
      <c r="D412" s="284"/>
      <c r="E412" s="285"/>
      <c r="F412" s="286"/>
      <c r="G412" s="287"/>
      <c r="H412" s="288"/>
      <c r="I412" s="283"/>
      <c r="J412" s="289"/>
      <c r="K412" s="289"/>
      <c r="L412" s="289"/>
      <c r="M412" s="289"/>
      <c r="N412" s="289"/>
      <c r="O412" s="289"/>
      <c r="P412" s="52"/>
      <c r="Q412" s="52"/>
      <c r="R412" s="52"/>
      <c r="S412" s="202"/>
      <c r="T412" s="202"/>
      <c r="U412" s="202"/>
      <c r="V412" s="292"/>
      <c r="W412" s="202"/>
      <c r="X412" s="202"/>
      <c r="Y412" s="202"/>
      <c r="Z412" s="291"/>
      <c r="AA412" s="202"/>
      <c r="AB412" s="202"/>
      <c r="AC412" s="202"/>
      <c r="AD412" s="291"/>
      <c r="AE412" s="202"/>
      <c r="AF412" s="202"/>
      <c r="AG412" s="202"/>
      <c r="AH412" s="291"/>
      <c r="AI412" s="202"/>
      <c r="AJ412" s="202"/>
      <c r="AK412" s="202"/>
      <c r="AL412" s="291"/>
      <c r="AM412" s="202"/>
      <c r="AN412" s="202"/>
      <c r="AO412" s="202"/>
      <c r="AP412" s="291"/>
      <c r="AQ412" s="202"/>
      <c r="AR412" s="202"/>
      <c r="AS412" s="202"/>
      <c r="AT412" s="291"/>
      <c r="AU412" s="202"/>
      <c r="AV412" s="202"/>
      <c r="AW412" s="202"/>
      <c r="AX412" s="291"/>
      <c r="AY412" s="202"/>
      <c r="AZ412" s="202"/>
      <c r="BA412" s="202"/>
      <c r="BB412" s="291"/>
      <c r="BC412" s="202"/>
      <c r="BD412" s="202"/>
      <c r="BE412" s="202"/>
      <c r="BF412" s="291"/>
      <c r="BG412" s="202"/>
      <c r="BH412" s="202"/>
      <c r="BI412" s="202"/>
      <c r="BJ412" s="291"/>
      <c r="BK412" s="291"/>
      <c r="BL412" s="291"/>
      <c r="BM412" s="291"/>
      <c r="BN412" s="291"/>
      <c r="BO412" s="291"/>
      <c r="BP412" s="291"/>
      <c r="BQ412" s="291"/>
      <c r="BR412" s="291"/>
      <c r="BS412" s="291"/>
      <c r="BT412" s="291"/>
      <c r="BU412" s="291"/>
      <c r="BV412" s="291"/>
      <c r="BW412" s="291"/>
      <c r="BX412" s="291"/>
      <c r="BY412" s="291"/>
      <c r="BZ412" s="291"/>
      <c r="CA412" s="291"/>
      <c r="CB412" s="291"/>
      <c r="CC412" s="291"/>
      <c r="CD412" s="291"/>
      <c r="CE412" s="291"/>
      <c r="CF412" s="291"/>
      <c r="CG412" s="291"/>
      <c r="CH412" s="291"/>
      <c r="CI412" s="291"/>
      <c r="CJ412" s="291"/>
      <c r="CK412" s="291"/>
      <c r="CL412" s="291"/>
      <c r="CM412" s="291"/>
      <c r="CN412" s="291"/>
      <c r="CO412" s="291"/>
      <c r="CP412" s="291"/>
      <c r="CQ412" s="291"/>
      <c r="CR412" s="291"/>
      <c r="CS412" s="291"/>
      <c r="CT412" s="291"/>
      <c r="CU412" s="291"/>
      <c r="CV412" s="291"/>
      <c r="CW412" s="291"/>
      <c r="CX412" s="291"/>
      <c r="CY412" s="291"/>
      <c r="CZ412" s="291"/>
      <c r="DA412" s="291"/>
      <c r="DB412" s="291"/>
      <c r="DC412" s="291"/>
      <c r="DD412" s="291"/>
      <c r="DE412" s="291"/>
      <c r="DF412" s="291"/>
      <c r="DG412" s="291"/>
      <c r="DH412" s="291"/>
      <c r="DI412" s="291"/>
      <c r="DJ412" s="291"/>
      <c r="DK412" s="291"/>
      <c r="DL412" s="291"/>
      <c r="DM412" s="291"/>
      <c r="DN412" s="291"/>
      <c r="DO412" s="291"/>
      <c r="DP412" s="291"/>
      <c r="DQ412" s="291"/>
      <c r="DR412" s="291"/>
      <c r="DS412" s="291"/>
      <c r="DT412" s="291"/>
      <c r="DU412" s="291"/>
      <c r="DV412" s="291"/>
      <c r="DW412" s="291"/>
      <c r="DX412" s="291"/>
      <c r="DY412" s="291"/>
      <c r="DZ412" s="291"/>
      <c r="EA412" s="291"/>
      <c r="EB412" s="291"/>
      <c r="EC412" s="291"/>
      <c r="ED412" s="291"/>
      <c r="EE412" s="291"/>
      <c r="EF412" s="291"/>
      <c r="EG412" s="291"/>
      <c r="EH412" s="291"/>
      <c r="EI412" s="291"/>
      <c r="EJ412" s="291"/>
      <c r="EK412" s="291"/>
      <c r="EL412" s="291"/>
      <c r="EM412" s="291"/>
      <c r="EN412" s="291"/>
      <c r="EO412" s="291"/>
      <c r="EP412" s="291"/>
      <c r="EQ412" s="291"/>
      <c r="ER412" s="291"/>
      <c r="ES412" s="291"/>
      <c r="ET412" s="291"/>
      <c r="EU412" s="291"/>
      <c r="EV412" s="291"/>
      <c r="EW412" s="291"/>
      <c r="EX412" s="291"/>
      <c r="EY412" s="291"/>
      <c r="EZ412" s="291"/>
      <c r="FA412" s="291"/>
      <c r="FB412" s="291"/>
      <c r="FC412" s="291"/>
      <c r="FD412" s="291"/>
      <c r="FE412" s="291"/>
      <c r="FF412" s="291"/>
      <c r="FG412" s="291"/>
      <c r="FH412" s="291"/>
      <c r="FI412" s="291"/>
      <c r="FJ412" s="291"/>
      <c r="FK412" s="291"/>
      <c r="FL412" s="291"/>
      <c r="FM412" s="291"/>
      <c r="FN412" s="291"/>
      <c r="FO412" s="291"/>
      <c r="FP412" s="291"/>
      <c r="FQ412" s="291"/>
      <c r="FR412" s="291"/>
      <c r="FS412" s="291"/>
      <c r="FT412" s="291"/>
      <c r="FU412" s="291"/>
      <c r="FV412" s="291"/>
      <c r="FW412" s="291"/>
      <c r="FX412" s="291"/>
      <c r="FY412" s="291"/>
      <c r="FZ412" s="291"/>
      <c r="GA412" s="291"/>
      <c r="GB412" s="291"/>
      <c r="GC412" s="291"/>
      <c r="GD412" s="291"/>
      <c r="GE412" s="291"/>
      <c r="GF412" s="291"/>
      <c r="GG412" s="291"/>
      <c r="GH412" s="291"/>
      <c r="GI412" s="291"/>
      <c r="GJ412" s="291"/>
      <c r="GK412" s="291"/>
      <c r="GL412" s="291"/>
      <c r="GM412" s="291"/>
      <c r="GN412" s="291"/>
      <c r="GO412" s="291"/>
      <c r="GP412" s="291"/>
      <c r="GQ412" s="291"/>
      <c r="GR412" s="291"/>
      <c r="GS412" s="291"/>
      <c r="GT412" s="291"/>
      <c r="GU412" s="291"/>
      <c r="GV412" s="291"/>
      <c r="GW412" s="291"/>
      <c r="GX412" s="291"/>
      <c r="GY412" s="291"/>
      <c r="GZ412" s="291"/>
      <c r="HA412" s="291"/>
      <c r="HB412" s="291"/>
      <c r="HC412" s="291"/>
      <c r="HD412" s="291"/>
      <c r="HE412" s="291"/>
      <c r="HF412" s="291"/>
      <c r="HG412" s="291"/>
      <c r="HH412" s="291"/>
      <c r="HI412" s="291"/>
      <c r="HJ412" s="291"/>
      <c r="HK412" s="291"/>
      <c r="HL412" s="291"/>
      <c r="HM412" s="291"/>
      <c r="HN412" s="291"/>
      <c r="HO412" s="291"/>
      <c r="HP412" s="291"/>
      <c r="HQ412" s="291"/>
    </row>
    <row r="413" ht="12.0" customHeight="1">
      <c r="A413" s="281"/>
      <c r="B413" s="292"/>
      <c r="C413" s="283"/>
      <c r="D413" s="284"/>
      <c r="E413" s="285"/>
      <c r="F413" s="286"/>
      <c r="G413" s="287"/>
      <c r="H413" s="288"/>
      <c r="I413" s="283"/>
      <c r="J413" s="289"/>
      <c r="K413" s="289"/>
      <c r="L413" s="289"/>
      <c r="M413" s="289"/>
      <c r="N413" s="289"/>
      <c r="O413" s="289"/>
      <c r="P413" s="52"/>
      <c r="Q413" s="52"/>
      <c r="R413" s="52"/>
      <c r="S413" s="202"/>
      <c r="T413" s="202"/>
      <c r="U413" s="202"/>
      <c r="V413" s="292"/>
      <c r="W413" s="202"/>
      <c r="X413" s="202"/>
      <c r="Y413" s="202"/>
      <c r="Z413" s="291"/>
      <c r="AA413" s="202"/>
      <c r="AB413" s="202"/>
      <c r="AC413" s="202"/>
      <c r="AD413" s="291"/>
      <c r="AE413" s="202"/>
      <c r="AF413" s="202"/>
      <c r="AG413" s="202"/>
      <c r="AH413" s="291"/>
      <c r="AI413" s="202"/>
      <c r="AJ413" s="202"/>
      <c r="AK413" s="202"/>
      <c r="AL413" s="291"/>
      <c r="AM413" s="202"/>
      <c r="AN413" s="202"/>
      <c r="AO413" s="202"/>
      <c r="AP413" s="291"/>
      <c r="AQ413" s="202"/>
      <c r="AR413" s="202"/>
      <c r="AS413" s="202"/>
      <c r="AT413" s="291"/>
      <c r="AU413" s="202"/>
      <c r="AV413" s="202"/>
      <c r="AW413" s="202"/>
      <c r="AX413" s="291"/>
      <c r="AY413" s="202"/>
      <c r="AZ413" s="202"/>
      <c r="BA413" s="202"/>
      <c r="BB413" s="291"/>
      <c r="BC413" s="202"/>
      <c r="BD413" s="202"/>
      <c r="BE413" s="202"/>
      <c r="BF413" s="291"/>
      <c r="BG413" s="202"/>
      <c r="BH413" s="202"/>
      <c r="BI413" s="202"/>
      <c r="BJ413" s="291"/>
      <c r="BK413" s="291"/>
      <c r="BL413" s="291"/>
      <c r="BM413" s="291"/>
      <c r="BN413" s="291"/>
      <c r="BO413" s="291"/>
      <c r="BP413" s="291"/>
      <c r="BQ413" s="291"/>
      <c r="BR413" s="291"/>
      <c r="BS413" s="291"/>
      <c r="BT413" s="291"/>
      <c r="BU413" s="291"/>
      <c r="BV413" s="291"/>
      <c r="BW413" s="291"/>
      <c r="BX413" s="291"/>
      <c r="BY413" s="291"/>
      <c r="BZ413" s="291"/>
      <c r="CA413" s="291"/>
      <c r="CB413" s="291"/>
      <c r="CC413" s="291"/>
      <c r="CD413" s="291"/>
      <c r="CE413" s="291"/>
      <c r="CF413" s="291"/>
      <c r="CG413" s="291"/>
      <c r="CH413" s="291"/>
      <c r="CI413" s="291"/>
      <c r="CJ413" s="291"/>
      <c r="CK413" s="291"/>
      <c r="CL413" s="291"/>
      <c r="CM413" s="291"/>
      <c r="CN413" s="291"/>
      <c r="CO413" s="291"/>
      <c r="CP413" s="291"/>
      <c r="CQ413" s="291"/>
      <c r="CR413" s="291"/>
      <c r="CS413" s="291"/>
      <c r="CT413" s="291"/>
      <c r="CU413" s="291"/>
      <c r="CV413" s="291"/>
      <c r="CW413" s="291"/>
      <c r="CX413" s="291"/>
      <c r="CY413" s="291"/>
      <c r="CZ413" s="291"/>
      <c r="DA413" s="291"/>
      <c r="DB413" s="291"/>
      <c r="DC413" s="291"/>
      <c r="DD413" s="291"/>
      <c r="DE413" s="291"/>
      <c r="DF413" s="291"/>
      <c r="DG413" s="291"/>
      <c r="DH413" s="291"/>
      <c r="DI413" s="291"/>
      <c r="DJ413" s="291"/>
      <c r="DK413" s="291"/>
      <c r="DL413" s="291"/>
      <c r="DM413" s="291"/>
      <c r="DN413" s="291"/>
      <c r="DO413" s="291"/>
      <c r="DP413" s="291"/>
      <c r="DQ413" s="291"/>
      <c r="DR413" s="291"/>
      <c r="DS413" s="291"/>
      <c r="DT413" s="291"/>
      <c r="DU413" s="291"/>
      <c r="DV413" s="291"/>
      <c r="DW413" s="291"/>
      <c r="DX413" s="291"/>
      <c r="DY413" s="291"/>
      <c r="DZ413" s="291"/>
      <c r="EA413" s="291"/>
      <c r="EB413" s="291"/>
      <c r="EC413" s="291"/>
      <c r="ED413" s="291"/>
      <c r="EE413" s="291"/>
      <c r="EF413" s="291"/>
      <c r="EG413" s="291"/>
      <c r="EH413" s="291"/>
      <c r="EI413" s="291"/>
      <c r="EJ413" s="291"/>
      <c r="EK413" s="291"/>
      <c r="EL413" s="291"/>
      <c r="EM413" s="291"/>
      <c r="EN413" s="291"/>
      <c r="EO413" s="291"/>
      <c r="EP413" s="291"/>
      <c r="EQ413" s="291"/>
      <c r="ER413" s="291"/>
      <c r="ES413" s="291"/>
      <c r="ET413" s="291"/>
      <c r="EU413" s="291"/>
      <c r="EV413" s="291"/>
      <c r="EW413" s="291"/>
      <c r="EX413" s="291"/>
      <c r="EY413" s="291"/>
      <c r="EZ413" s="291"/>
      <c r="FA413" s="291"/>
      <c r="FB413" s="291"/>
      <c r="FC413" s="291"/>
      <c r="FD413" s="291"/>
      <c r="FE413" s="291"/>
      <c r="FF413" s="291"/>
      <c r="FG413" s="291"/>
      <c r="FH413" s="291"/>
      <c r="FI413" s="291"/>
      <c r="FJ413" s="291"/>
      <c r="FK413" s="291"/>
      <c r="FL413" s="291"/>
      <c r="FM413" s="291"/>
      <c r="FN413" s="291"/>
      <c r="FO413" s="291"/>
      <c r="FP413" s="291"/>
      <c r="FQ413" s="291"/>
      <c r="FR413" s="291"/>
      <c r="FS413" s="291"/>
      <c r="FT413" s="291"/>
      <c r="FU413" s="291"/>
      <c r="FV413" s="291"/>
      <c r="FW413" s="291"/>
      <c r="FX413" s="291"/>
      <c r="FY413" s="291"/>
      <c r="FZ413" s="291"/>
      <c r="GA413" s="291"/>
      <c r="GB413" s="291"/>
      <c r="GC413" s="291"/>
      <c r="GD413" s="291"/>
      <c r="GE413" s="291"/>
      <c r="GF413" s="291"/>
      <c r="GG413" s="291"/>
      <c r="GH413" s="291"/>
      <c r="GI413" s="291"/>
      <c r="GJ413" s="291"/>
      <c r="GK413" s="291"/>
      <c r="GL413" s="291"/>
      <c r="GM413" s="291"/>
      <c r="GN413" s="291"/>
      <c r="GO413" s="291"/>
      <c r="GP413" s="291"/>
      <c r="GQ413" s="291"/>
      <c r="GR413" s="291"/>
      <c r="GS413" s="291"/>
      <c r="GT413" s="291"/>
      <c r="GU413" s="291"/>
      <c r="GV413" s="291"/>
      <c r="GW413" s="291"/>
      <c r="GX413" s="291"/>
      <c r="GY413" s="291"/>
      <c r="GZ413" s="291"/>
      <c r="HA413" s="291"/>
      <c r="HB413" s="291"/>
      <c r="HC413" s="291"/>
      <c r="HD413" s="291"/>
      <c r="HE413" s="291"/>
      <c r="HF413" s="291"/>
      <c r="HG413" s="291"/>
      <c r="HH413" s="291"/>
      <c r="HI413" s="291"/>
      <c r="HJ413" s="291"/>
      <c r="HK413" s="291"/>
      <c r="HL413" s="291"/>
      <c r="HM413" s="291"/>
      <c r="HN413" s="291"/>
      <c r="HO413" s="291"/>
      <c r="HP413" s="291"/>
      <c r="HQ413" s="291"/>
    </row>
    <row r="414" ht="12.0" customHeight="1">
      <c r="A414" s="281"/>
      <c r="B414" s="292"/>
      <c r="C414" s="283"/>
      <c r="D414" s="284"/>
      <c r="E414" s="285"/>
      <c r="F414" s="286"/>
      <c r="G414" s="287"/>
      <c r="H414" s="288"/>
      <c r="I414" s="283"/>
      <c r="J414" s="289"/>
      <c r="K414" s="289"/>
      <c r="L414" s="289"/>
      <c r="M414" s="289"/>
      <c r="N414" s="289"/>
      <c r="O414" s="289"/>
      <c r="P414" s="52"/>
      <c r="Q414" s="52"/>
      <c r="R414" s="52"/>
      <c r="S414" s="202"/>
      <c r="T414" s="202"/>
      <c r="U414" s="202"/>
      <c r="V414" s="292"/>
      <c r="W414" s="202"/>
      <c r="X414" s="202"/>
      <c r="Y414" s="202"/>
      <c r="Z414" s="291"/>
      <c r="AA414" s="202"/>
      <c r="AB414" s="202"/>
      <c r="AC414" s="202"/>
      <c r="AD414" s="291"/>
      <c r="AE414" s="202"/>
      <c r="AF414" s="202"/>
      <c r="AG414" s="202"/>
      <c r="AH414" s="291"/>
      <c r="AI414" s="202"/>
      <c r="AJ414" s="202"/>
      <c r="AK414" s="202"/>
      <c r="AL414" s="291"/>
      <c r="AM414" s="202"/>
      <c r="AN414" s="202"/>
      <c r="AO414" s="202"/>
      <c r="AP414" s="291"/>
      <c r="AQ414" s="202"/>
      <c r="AR414" s="202"/>
      <c r="AS414" s="202"/>
      <c r="AT414" s="291"/>
      <c r="AU414" s="202"/>
      <c r="AV414" s="202"/>
      <c r="AW414" s="202"/>
      <c r="AX414" s="291"/>
      <c r="AY414" s="202"/>
      <c r="AZ414" s="202"/>
      <c r="BA414" s="202"/>
      <c r="BB414" s="291"/>
      <c r="BC414" s="202"/>
      <c r="BD414" s="202"/>
      <c r="BE414" s="202"/>
      <c r="BF414" s="291"/>
      <c r="BG414" s="202"/>
      <c r="BH414" s="202"/>
      <c r="BI414" s="202"/>
      <c r="BJ414" s="291"/>
      <c r="BK414" s="291"/>
      <c r="BL414" s="291"/>
      <c r="BM414" s="291"/>
      <c r="BN414" s="291"/>
      <c r="BO414" s="291"/>
      <c r="BP414" s="291"/>
      <c r="BQ414" s="291"/>
      <c r="BR414" s="291"/>
      <c r="BS414" s="291"/>
      <c r="BT414" s="291"/>
      <c r="BU414" s="291"/>
      <c r="BV414" s="291"/>
      <c r="BW414" s="291"/>
      <c r="BX414" s="291"/>
      <c r="BY414" s="291"/>
      <c r="BZ414" s="291"/>
      <c r="CA414" s="291"/>
      <c r="CB414" s="291"/>
      <c r="CC414" s="291"/>
      <c r="CD414" s="291"/>
      <c r="CE414" s="291"/>
      <c r="CF414" s="291"/>
      <c r="CG414" s="291"/>
      <c r="CH414" s="291"/>
      <c r="CI414" s="291"/>
      <c r="CJ414" s="291"/>
      <c r="CK414" s="291"/>
      <c r="CL414" s="291"/>
      <c r="CM414" s="291"/>
      <c r="CN414" s="291"/>
      <c r="CO414" s="291"/>
      <c r="CP414" s="291"/>
      <c r="CQ414" s="291"/>
      <c r="CR414" s="291"/>
      <c r="CS414" s="291"/>
      <c r="CT414" s="291"/>
      <c r="CU414" s="291"/>
      <c r="CV414" s="291"/>
      <c r="CW414" s="291"/>
      <c r="CX414" s="291"/>
      <c r="CY414" s="291"/>
      <c r="CZ414" s="291"/>
      <c r="DA414" s="291"/>
      <c r="DB414" s="291"/>
      <c r="DC414" s="291"/>
      <c r="DD414" s="291"/>
      <c r="DE414" s="291"/>
      <c r="DF414" s="291"/>
      <c r="DG414" s="291"/>
      <c r="DH414" s="291"/>
      <c r="DI414" s="291"/>
      <c r="DJ414" s="291"/>
      <c r="DK414" s="291"/>
      <c r="DL414" s="291"/>
      <c r="DM414" s="291"/>
      <c r="DN414" s="291"/>
      <c r="DO414" s="291"/>
      <c r="DP414" s="291"/>
      <c r="DQ414" s="291"/>
      <c r="DR414" s="291"/>
      <c r="DS414" s="291"/>
      <c r="DT414" s="291"/>
      <c r="DU414" s="291"/>
      <c r="DV414" s="291"/>
      <c r="DW414" s="291"/>
      <c r="DX414" s="291"/>
      <c r="DY414" s="291"/>
      <c r="DZ414" s="291"/>
      <c r="EA414" s="291"/>
      <c r="EB414" s="291"/>
      <c r="EC414" s="291"/>
      <c r="ED414" s="291"/>
      <c r="EE414" s="291"/>
      <c r="EF414" s="291"/>
      <c r="EG414" s="291"/>
      <c r="EH414" s="291"/>
      <c r="EI414" s="291"/>
      <c r="EJ414" s="291"/>
      <c r="EK414" s="291"/>
      <c r="EL414" s="291"/>
      <c r="EM414" s="291"/>
      <c r="EN414" s="291"/>
      <c r="EO414" s="291"/>
      <c r="EP414" s="291"/>
      <c r="EQ414" s="291"/>
      <c r="ER414" s="291"/>
      <c r="ES414" s="291"/>
      <c r="ET414" s="291"/>
      <c r="EU414" s="291"/>
      <c r="EV414" s="291"/>
      <c r="EW414" s="291"/>
      <c r="EX414" s="291"/>
      <c r="EY414" s="291"/>
      <c r="EZ414" s="291"/>
      <c r="FA414" s="291"/>
      <c r="FB414" s="291"/>
      <c r="FC414" s="291"/>
      <c r="FD414" s="291"/>
      <c r="FE414" s="291"/>
      <c r="FF414" s="291"/>
      <c r="FG414" s="291"/>
      <c r="FH414" s="291"/>
      <c r="FI414" s="291"/>
      <c r="FJ414" s="291"/>
      <c r="FK414" s="291"/>
      <c r="FL414" s="291"/>
      <c r="FM414" s="291"/>
      <c r="FN414" s="291"/>
      <c r="FO414" s="291"/>
      <c r="FP414" s="291"/>
      <c r="FQ414" s="291"/>
      <c r="FR414" s="291"/>
      <c r="FS414" s="291"/>
      <c r="FT414" s="291"/>
      <c r="FU414" s="291"/>
      <c r="FV414" s="291"/>
      <c r="FW414" s="291"/>
      <c r="FX414" s="291"/>
      <c r="FY414" s="291"/>
      <c r="FZ414" s="291"/>
      <c r="GA414" s="291"/>
      <c r="GB414" s="291"/>
      <c r="GC414" s="291"/>
      <c r="GD414" s="291"/>
      <c r="GE414" s="291"/>
      <c r="GF414" s="291"/>
      <c r="GG414" s="291"/>
      <c r="GH414" s="291"/>
      <c r="GI414" s="291"/>
      <c r="GJ414" s="291"/>
      <c r="GK414" s="291"/>
      <c r="GL414" s="291"/>
      <c r="GM414" s="291"/>
      <c r="GN414" s="291"/>
      <c r="GO414" s="291"/>
      <c r="GP414" s="291"/>
      <c r="GQ414" s="291"/>
      <c r="GR414" s="291"/>
      <c r="GS414" s="291"/>
      <c r="GT414" s="291"/>
      <c r="GU414" s="291"/>
      <c r="GV414" s="291"/>
      <c r="GW414" s="291"/>
      <c r="GX414" s="291"/>
      <c r="GY414" s="291"/>
      <c r="GZ414" s="291"/>
      <c r="HA414" s="291"/>
      <c r="HB414" s="291"/>
      <c r="HC414" s="291"/>
      <c r="HD414" s="291"/>
      <c r="HE414" s="291"/>
      <c r="HF414" s="291"/>
      <c r="HG414" s="291"/>
      <c r="HH414" s="291"/>
      <c r="HI414" s="291"/>
      <c r="HJ414" s="291"/>
      <c r="HK414" s="291"/>
      <c r="HL414" s="291"/>
      <c r="HM414" s="291"/>
      <c r="HN414" s="291"/>
      <c r="HO414" s="291"/>
      <c r="HP414" s="291"/>
      <c r="HQ414" s="291"/>
    </row>
    <row r="415" ht="12.0" customHeight="1">
      <c r="A415" s="281"/>
      <c r="B415" s="292"/>
      <c r="C415" s="283"/>
      <c r="D415" s="284"/>
      <c r="E415" s="285"/>
      <c r="F415" s="286"/>
      <c r="G415" s="287"/>
      <c r="H415" s="288"/>
      <c r="I415" s="283"/>
      <c r="J415" s="289"/>
      <c r="K415" s="289"/>
      <c r="L415" s="289"/>
      <c r="M415" s="289"/>
      <c r="N415" s="289"/>
      <c r="O415" s="289"/>
      <c r="P415" s="52"/>
      <c r="Q415" s="52"/>
      <c r="R415" s="52"/>
      <c r="S415" s="202"/>
      <c r="T415" s="202"/>
      <c r="U415" s="202"/>
      <c r="V415" s="292"/>
      <c r="W415" s="202"/>
      <c r="X415" s="202"/>
      <c r="Y415" s="202"/>
      <c r="Z415" s="291"/>
      <c r="AA415" s="202"/>
      <c r="AB415" s="202"/>
      <c r="AC415" s="202"/>
      <c r="AD415" s="291"/>
      <c r="AE415" s="202"/>
      <c r="AF415" s="202"/>
      <c r="AG415" s="202"/>
      <c r="AH415" s="291"/>
      <c r="AI415" s="202"/>
      <c r="AJ415" s="202"/>
      <c r="AK415" s="202"/>
      <c r="AL415" s="291"/>
      <c r="AM415" s="202"/>
      <c r="AN415" s="202"/>
      <c r="AO415" s="202"/>
      <c r="AP415" s="291"/>
      <c r="AQ415" s="202"/>
      <c r="AR415" s="202"/>
      <c r="AS415" s="202"/>
      <c r="AT415" s="291"/>
      <c r="AU415" s="202"/>
      <c r="AV415" s="202"/>
      <c r="AW415" s="202"/>
      <c r="AX415" s="291"/>
      <c r="AY415" s="202"/>
      <c r="AZ415" s="202"/>
      <c r="BA415" s="202"/>
      <c r="BB415" s="291"/>
      <c r="BC415" s="202"/>
      <c r="BD415" s="202"/>
      <c r="BE415" s="202"/>
      <c r="BF415" s="291"/>
      <c r="BG415" s="202"/>
      <c r="BH415" s="202"/>
      <c r="BI415" s="202"/>
      <c r="BJ415" s="291"/>
      <c r="BK415" s="291"/>
      <c r="BL415" s="291"/>
      <c r="BM415" s="291"/>
      <c r="BN415" s="291"/>
      <c r="BO415" s="291"/>
      <c r="BP415" s="291"/>
      <c r="BQ415" s="291"/>
      <c r="BR415" s="291"/>
      <c r="BS415" s="291"/>
      <c r="BT415" s="291"/>
      <c r="BU415" s="291"/>
      <c r="BV415" s="291"/>
      <c r="BW415" s="291"/>
      <c r="BX415" s="291"/>
      <c r="BY415" s="291"/>
      <c r="BZ415" s="291"/>
      <c r="CA415" s="291"/>
      <c r="CB415" s="291"/>
      <c r="CC415" s="291"/>
      <c r="CD415" s="291"/>
      <c r="CE415" s="291"/>
      <c r="CF415" s="291"/>
      <c r="CG415" s="291"/>
      <c r="CH415" s="291"/>
      <c r="CI415" s="291"/>
      <c r="CJ415" s="291"/>
      <c r="CK415" s="291"/>
      <c r="CL415" s="291"/>
      <c r="CM415" s="291"/>
      <c r="CN415" s="291"/>
      <c r="CO415" s="291"/>
      <c r="CP415" s="291"/>
      <c r="CQ415" s="291"/>
      <c r="CR415" s="291"/>
      <c r="CS415" s="291"/>
      <c r="CT415" s="291"/>
      <c r="CU415" s="291"/>
      <c r="CV415" s="291"/>
      <c r="CW415" s="291"/>
      <c r="CX415" s="291"/>
      <c r="CY415" s="291"/>
      <c r="CZ415" s="291"/>
      <c r="DA415" s="291"/>
      <c r="DB415" s="291"/>
      <c r="DC415" s="291"/>
      <c r="DD415" s="291"/>
      <c r="DE415" s="291"/>
      <c r="DF415" s="291"/>
      <c r="DG415" s="291"/>
      <c r="DH415" s="291"/>
      <c r="DI415" s="291"/>
      <c r="DJ415" s="291"/>
      <c r="DK415" s="291"/>
      <c r="DL415" s="291"/>
      <c r="DM415" s="291"/>
      <c r="DN415" s="291"/>
      <c r="DO415" s="291"/>
      <c r="DP415" s="291"/>
      <c r="DQ415" s="291"/>
      <c r="DR415" s="291"/>
      <c r="DS415" s="291"/>
      <c r="DT415" s="291"/>
      <c r="DU415" s="291"/>
      <c r="DV415" s="291"/>
      <c r="DW415" s="291"/>
      <c r="DX415" s="291"/>
      <c r="DY415" s="291"/>
      <c r="DZ415" s="291"/>
      <c r="EA415" s="291"/>
      <c r="EB415" s="291"/>
      <c r="EC415" s="291"/>
      <c r="ED415" s="291"/>
      <c r="EE415" s="291"/>
      <c r="EF415" s="291"/>
      <c r="EG415" s="291"/>
      <c r="EH415" s="291"/>
      <c r="EI415" s="291"/>
      <c r="EJ415" s="291"/>
      <c r="EK415" s="291"/>
      <c r="EL415" s="291"/>
      <c r="EM415" s="291"/>
      <c r="EN415" s="291"/>
      <c r="EO415" s="291"/>
      <c r="EP415" s="291"/>
      <c r="EQ415" s="291"/>
      <c r="ER415" s="291"/>
      <c r="ES415" s="291"/>
      <c r="ET415" s="291"/>
      <c r="EU415" s="291"/>
      <c r="EV415" s="291"/>
      <c r="EW415" s="291"/>
      <c r="EX415" s="291"/>
      <c r="EY415" s="291"/>
      <c r="EZ415" s="291"/>
      <c r="FA415" s="291"/>
      <c r="FB415" s="291"/>
      <c r="FC415" s="291"/>
      <c r="FD415" s="291"/>
      <c r="FE415" s="291"/>
      <c r="FF415" s="291"/>
      <c r="FG415" s="291"/>
      <c r="FH415" s="291"/>
      <c r="FI415" s="291"/>
      <c r="FJ415" s="291"/>
      <c r="FK415" s="291"/>
      <c r="FL415" s="291"/>
      <c r="FM415" s="291"/>
      <c r="FN415" s="291"/>
      <c r="FO415" s="291"/>
      <c r="FP415" s="291"/>
      <c r="FQ415" s="291"/>
      <c r="FR415" s="291"/>
      <c r="FS415" s="291"/>
      <c r="FT415" s="291"/>
      <c r="FU415" s="291"/>
      <c r="FV415" s="291"/>
      <c r="FW415" s="291"/>
      <c r="FX415" s="291"/>
      <c r="FY415" s="291"/>
      <c r="FZ415" s="291"/>
      <c r="GA415" s="291"/>
      <c r="GB415" s="291"/>
      <c r="GC415" s="291"/>
      <c r="GD415" s="291"/>
      <c r="GE415" s="291"/>
      <c r="GF415" s="291"/>
      <c r="GG415" s="291"/>
      <c r="GH415" s="291"/>
      <c r="GI415" s="291"/>
      <c r="GJ415" s="291"/>
      <c r="GK415" s="291"/>
      <c r="GL415" s="291"/>
      <c r="GM415" s="291"/>
      <c r="GN415" s="291"/>
      <c r="GO415" s="291"/>
      <c r="GP415" s="291"/>
      <c r="GQ415" s="291"/>
      <c r="GR415" s="291"/>
      <c r="GS415" s="291"/>
      <c r="GT415" s="291"/>
      <c r="GU415" s="291"/>
      <c r="GV415" s="291"/>
      <c r="GW415" s="291"/>
      <c r="GX415" s="291"/>
      <c r="GY415" s="291"/>
      <c r="GZ415" s="291"/>
      <c r="HA415" s="291"/>
      <c r="HB415" s="291"/>
      <c r="HC415" s="291"/>
      <c r="HD415" s="291"/>
      <c r="HE415" s="291"/>
      <c r="HF415" s="291"/>
      <c r="HG415" s="291"/>
      <c r="HH415" s="291"/>
      <c r="HI415" s="291"/>
      <c r="HJ415" s="291"/>
      <c r="HK415" s="291"/>
      <c r="HL415" s="291"/>
      <c r="HM415" s="291"/>
      <c r="HN415" s="291"/>
      <c r="HO415" s="291"/>
      <c r="HP415" s="291"/>
      <c r="HQ415" s="291"/>
    </row>
    <row r="416" ht="12.0" customHeight="1">
      <c r="A416" s="281"/>
      <c r="B416" s="292"/>
      <c r="C416" s="283"/>
      <c r="D416" s="284"/>
      <c r="E416" s="285"/>
      <c r="F416" s="286"/>
      <c r="G416" s="287"/>
      <c r="H416" s="288"/>
      <c r="I416" s="283"/>
      <c r="J416" s="289"/>
      <c r="K416" s="289"/>
      <c r="L416" s="289"/>
      <c r="M416" s="289"/>
      <c r="N416" s="289"/>
      <c r="O416" s="289"/>
      <c r="P416" s="52"/>
      <c r="Q416" s="52"/>
      <c r="R416" s="52"/>
      <c r="S416" s="202"/>
      <c r="T416" s="202"/>
      <c r="U416" s="202"/>
      <c r="V416" s="292"/>
      <c r="W416" s="202"/>
      <c r="X416" s="202"/>
      <c r="Y416" s="202"/>
      <c r="Z416" s="291"/>
      <c r="AA416" s="202"/>
      <c r="AB416" s="202"/>
      <c r="AC416" s="202"/>
      <c r="AD416" s="291"/>
      <c r="AE416" s="202"/>
      <c r="AF416" s="202"/>
      <c r="AG416" s="202"/>
      <c r="AH416" s="291"/>
      <c r="AI416" s="202"/>
      <c r="AJ416" s="202"/>
      <c r="AK416" s="202"/>
      <c r="AL416" s="291"/>
      <c r="AM416" s="202"/>
      <c r="AN416" s="202"/>
      <c r="AO416" s="202"/>
      <c r="AP416" s="291"/>
      <c r="AQ416" s="202"/>
      <c r="AR416" s="202"/>
      <c r="AS416" s="202"/>
      <c r="AT416" s="291"/>
      <c r="AU416" s="202"/>
      <c r="AV416" s="202"/>
      <c r="AW416" s="202"/>
      <c r="AX416" s="291"/>
      <c r="AY416" s="202"/>
      <c r="AZ416" s="202"/>
      <c r="BA416" s="202"/>
      <c r="BB416" s="291"/>
      <c r="BC416" s="202"/>
      <c r="BD416" s="202"/>
      <c r="BE416" s="202"/>
      <c r="BF416" s="291"/>
      <c r="BG416" s="202"/>
      <c r="BH416" s="202"/>
      <c r="BI416" s="202"/>
      <c r="BJ416" s="291"/>
      <c r="BK416" s="291"/>
      <c r="BL416" s="291"/>
      <c r="BM416" s="291"/>
      <c r="BN416" s="291"/>
      <c r="BO416" s="291"/>
      <c r="BP416" s="291"/>
      <c r="BQ416" s="291"/>
      <c r="BR416" s="291"/>
      <c r="BS416" s="291"/>
      <c r="BT416" s="291"/>
      <c r="BU416" s="291"/>
      <c r="BV416" s="291"/>
      <c r="BW416" s="291"/>
      <c r="BX416" s="291"/>
      <c r="BY416" s="291"/>
      <c r="BZ416" s="291"/>
      <c r="CA416" s="291"/>
      <c r="CB416" s="291"/>
      <c r="CC416" s="291"/>
      <c r="CD416" s="291"/>
      <c r="CE416" s="291"/>
      <c r="CF416" s="291"/>
      <c r="CG416" s="291"/>
      <c r="CH416" s="291"/>
      <c r="CI416" s="291"/>
      <c r="CJ416" s="291"/>
      <c r="CK416" s="291"/>
      <c r="CL416" s="291"/>
      <c r="CM416" s="291"/>
      <c r="CN416" s="291"/>
      <c r="CO416" s="291"/>
      <c r="CP416" s="291"/>
      <c r="CQ416" s="291"/>
      <c r="CR416" s="291"/>
      <c r="CS416" s="291"/>
      <c r="CT416" s="291"/>
      <c r="CU416" s="291"/>
      <c r="CV416" s="291"/>
      <c r="CW416" s="291"/>
      <c r="CX416" s="291"/>
      <c r="CY416" s="291"/>
      <c r="CZ416" s="291"/>
      <c r="DA416" s="291"/>
      <c r="DB416" s="291"/>
      <c r="DC416" s="291"/>
      <c r="DD416" s="291"/>
      <c r="DE416" s="291"/>
      <c r="DF416" s="291"/>
      <c r="DG416" s="291"/>
      <c r="DH416" s="291"/>
      <c r="DI416" s="291"/>
      <c r="DJ416" s="291"/>
      <c r="DK416" s="291"/>
      <c r="DL416" s="291"/>
      <c r="DM416" s="291"/>
      <c r="DN416" s="291"/>
      <c r="DO416" s="291"/>
      <c r="DP416" s="291"/>
      <c r="DQ416" s="291"/>
      <c r="DR416" s="291"/>
      <c r="DS416" s="291"/>
      <c r="DT416" s="291"/>
      <c r="DU416" s="291"/>
      <c r="DV416" s="291"/>
      <c r="DW416" s="291"/>
      <c r="DX416" s="291"/>
      <c r="DY416" s="291"/>
      <c r="DZ416" s="291"/>
      <c r="EA416" s="291"/>
      <c r="EB416" s="291"/>
      <c r="EC416" s="291"/>
      <c r="ED416" s="291"/>
      <c r="EE416" s="291"/>
      <c r="EF416" s="291"/>
      <c r="EG416" s="291"/>
      <c r="EH416" s="291"/>
      <c r="EI416" s="291"/>
      <c r="EJ416" s="291"/>
      <c r="EK416" s="291"/>
      <c r="EL416" s="291"/>
      <c r="EM416" s="291"/>
      <c r="EN416" s="291"/>
      <c r="EO416" s="291"/>
      <c r="EP416" s="291"/>
      <c r="EQ416" s="291"/>
      <c r="ER416" s="291"/>
      <c r="ES416" s="291"/>
      <c r="ET416" s="291"/>
      <c r="EU416" s="291"/>
      <c r="EV416" s="291"/>
      <c r="EW416" s="291"/>
      <c r="EX416" s="291"/>
      <c r="EY416" s="291"/>
      <c r="EZ416" s="291"/>
      <c r="FA416" s="291"/>
      <c r="FB416" s="291"/>
      <c r="FC416" s="291"/>
      <c r="FD416" s="291"/>
      <c r="FE416" s="291"/>
      <c r="FF416" s="291"/>
      <c r="FG416" s="291"/>
      <c r="FH416" s="291"/>
      <c r="FI416" s="291"/>
      <c r="FJ416" s="291"/>
      <c r="FK416" s="291"/>
      <c r="FL416" s="291"/>
      <c r="FM416" s="291"/>
      <c r="FN416" s="291"/>
      <c r="FO416" s="291"/>
      <c r="FP416" s="291"/>
      <c r="FQ416" s="291"/>
      <c r="FR416" s="291"/>
      <c r="FS416" s="291"/>
      <c r="FT416" s="291"/>
      <c r="FU416" s="291"/>
      <c r="FV416" s="291"/>
      <c r="FW416" s="291"/>
      <c r="FX416" s="291"/>
      <c r="FY416" s="291"/>
      <c r="FZ416" s="291"/>
      <c r="GA416" s="291"/>
      <c r="GB416" s="291"/>
      <c r="GC416" s="291"/>
      <c r="GD416" s="291"/>
      <c r="GE416" s="291"/>
      <c r="GF416" s="291"/>
      <c r="GG416" s="291"/>
      <c r="GH416" s="291"/>
      <c r="GI416" s="291"/>
      <c r="GJ416" s="291"/>
      <c r="GK416" s="291"/>
      <c r="GL416" s="291"/>
      <c r="GM416" s="291"/>
      <c r="GN416" s="291"/>
      <c r="GO416" s="291"/>
      <c r="GP416" s="291"/>
      <c r="GQ416" s="291"/>
      <c r="GR416" s="291"/>
      <c r="GS416" s="291"/>
      <c r="GT416" s="291"/>
      <c r="GU416" s="291"/>
      <c r="GV416" s="291"/>
      <c r="GW416" s="291"/>
      <c r="GX416" s="291"/>
      <c r="GY416" s="291"/>
      <c r="GZ416" s="291"/>
      <c r="HA416" s="291"/>
      <c r="HB416" s="291"/>
      <c r="HC416" s="291"/>
      <c r="HD416" s="291"/>
      <c r="HE416" s="291"/>
      <c r="HF416" s="291"/>
      <c r="HG416" s="291"/>
      <c r="HH416" s="291"/>
      <c r="HI416" s="291"/>
      <c r="HJ416" s="291"/>
      <c r="HK416" s="291"/>
      <c r="HL416" s="291"/>
      <c r="HM416" s="291"/>
      <c r="HN416" s="291"/>
      <c r="HO416" s="291"/>
      <c r="HP416" s="291"/>
      <c r="HQ416" s="291"/>
    </row>
    <row r="417" ht="12.0" customHeight="1">
      <c r="A417" s="281"/>
      <c r="B417" s="292"/>
      <c r="C417" s="283"/>
      <c r="D417" s="284"/>
      <c r="E417" s="285"/>
      <c r="F417" s="286"/>
      <c r="G417" s="287"/>
      <c r="H417" s="288"/>
      <c r="I417" s="283"/>
      <c r="J417" s="289"/>
      <c r="K417" s="289"/>
      <c r="L417" s="289"/>
      <c r="M417" s="289"/>
      <c r="N417" s="289"/>
      <c r="O417" s="289"/>
      <c r="P417" s="52"/>
      <c r="Q417" s="52"/>
      <c r="R417" s="52"/>
      <c r="S417" s="202"/>
      <c r="T417" s="202"/>
      <c r="U417" s="202"/>
      <c r="V417" s="292"/>
      <c r="W417" s="202"/>
      <c r="X417" s="202"/>
      <c r="Y417" s="202"/>
      <c r="Z417" s="291"/>
      <c r="AA417" s="202"/>
      <c r="AB417" s="202"/>
      <c r="AC417" s="202"/>
      <c r="AD417" s="291"/>
      <c r="AE417" s="202"/>
      <c r="AF417" s="202"/>
      <c r="AG417" s="202"/>
      <c r="AH417" s="291"/>
      <c r="AI417" s="202"/>
      <c r="AJ417" s="202"/>
      <c r="AK417" s="202"/>
      <c r="AL417" s="291"/>
      <c r="AM417" s="202"/>
      <c r="AN417" s="202"/>
      <c r="AO417" s="202"/>
      <c r="AP417" s="291"/>
      <c r="AQ417" s="202"/>
      <c r="AR417" s="202"/>
      <c r="AS417" s="202"/>
      <c r="AT417" s="291"/>
      <c r="AU417" s="202"/>
      <c r="AV417" s="202"/>
      <c r="AW417" s="202"/>
      <c r="AX417" s="291"/>
      <c r="AY417" s="202"/>
      <c r="AZ417" s="202"/>
      <c r="BA417" s="202"/>
      <c r="BB417" s="291"/>
      <c r="BC417" s="202"/>
      <c r="BD417" s="202"/>
      <c r="BE417" s="202"/>
      <c r="BF417" s="291"/>
      <c r="BG417" s="202"/>
      <c r="BH417" s="202"/>
      <c r="BI417" s="202"/>
      <c r="BJ417" s="291"/>
      <c r="BK417" s="291"/>
      <c r="BL417" s="291"/>
      <c r="BM417" s="291"/>
      <c r="BN417" s="291"/>
      <c r="BO417" s="291"/>
      <c r="BP417" s="291"/>
      <c r="BQ417" s="291"/>
      <c r="BR417" s="291"/>
      <c r="BS417" s="291"/>
      <c r="BT417" s="291"/>
      <c r="BU417" s="291"/>
      <c r="BV417" s="291"/>
      <c r="BW417" s="291"/>
      <c r="BX417" s="291"/>
      <c r="BY417" s="291"/>
      <c r="BZ417" s="291"/>
      <c r="CA417" s="291"/>
      <c r="CB417" s="291"/>
      <c r="CC417" s="291"/>
      <c r="CD417" s="291"/>
      <c r="CE417" s="291"/>
      <c r="CF417" s="291"/>
      <c r="CG417" s="291"/>
      <c r="CH417" s="291"/>
      <c r="CI417" s="291"/>
      <c r="CJ417" s="291"/>
      <c r="CK417" s="291"/>
      <c r="CL417" s="291"/>
      <c r="CM417" s="291"/>
      <c r="CN417" s="291"/>
      <c r="CO417" s="291"/>
      <c r="CP417" s="291"/>
      <c r="CQ417" s="291"/>
      <c r="CR417" s="291"/>
      <c r="CS417" s="291"/>
      <c r="CT417" s="291"/>
      <c r="CU417" s="291"/>
      <c r="CV417" s="291"/>
      <c r="CW417" s="291"/>
      <c r="CX417" s="291"/>
      <c r="CY417" s="291"/>
      <c r="CZ417" s="291"/>
      <c r="DA417" s="291"/>
      <c r="DB417" s="291"/>
      <c r="DC417" s="291"/>
      <c r="DD417" s="291"/>
      <c r="DE417" s="291"/>
      <c r="DF417" s="291"/>
      <c r="DG417" s="291"/>
      <c r="DH417" s="291"/>
      <c r="DI417" s="291"/>
      <c r="DJ417" s="291"/>
      <c r="DK417" s="291"/>
      <c r="DL417" s="291"/>
      <c r="DM417" s="291"/>
      <c r="DN417" s="291"/>
      <c r="DO417" s="291"/>
      <c r="DP417" s="291"/>
      <c r="DQ417" s="291"/>
      <c r="DR417" s="291"/>
      <c r="DS417" s="291"/>
      <c r="DT417" s="291"/>
      <c r="DU417" s="291"/>
      <c r="DV417" s="291"/>
      <c r="DW417" s="291"/>
      <c r="DX417" s="291"/>
      <c r="DY417" s="291"/>
      <c r="DZ417" s="291"/>
      <c r="EA417" s="291"/>
      <c r="EB417" s="291"/>
      <c r="EC417" s="291"/>
      <c r="ED417" s="291"/>
      <c r="EE417" s="291"/>
      <c r="EF417" s="291"/>
      <c r="EG417" s="291"/>
      <c r="EH417" s="291"/>
      <c r="EI417" s="291"/>
      <c r="EJ417" s="291"/>
      <c r="EK417" s="291"/>
      <c r="EL417" s="291"/>
      <c r="EM417" s="291"/>
      <c r="EN417" s="291"/>
      <c r="EO417" s="291"/>
      <c r="EP417" s="291"/>
      <c r="EQ417" s="291"/>
      <c r="ER417" s="291"/>
      <c r="ES417" s="291"/>
      <c r="ET417" s="291"/>
      <c r="EU417" s="291"/>
      <c r="EV417" s="291"/>
      <c r="EW417" s="291"/>
      <c r="EX417" s="291"/>
      <c r="EY417" s="291"/>
      <c r="EZ417" s="291"/>
      <c r="FA417" s="291"/>
      <c r="FB417" s="291"/>
      <c r="FC417" s="291"/>
      <c r="FD417" s="291"/>
      <c r="FE417" s="291"/>
      <c r="FF417" s="291"/>
      <c r="FG417" s="291"/>
      <c r="FH417" s="291"/>
      <c r="FI417" s="291"/>
      <c r="FJ417" s="291"/>
      <c r="FK417" s="291"/>
      <c r="FL417" s="291"/>
      <c r="FM417" s="291"/>
      <c r="FN417" s="291"/>
      <c r="FO417" s="291"/>
      <c r="FP417" s="291"/>
      <c r="FQ417" s="291"/>
      <c r="FR417" s="291"/>
      <c r="FS417" s="291"/>
      <c r="FT417" s="291"/>
      <c r="FU417" s="291"/>
      <c r="FV417" s="291"/>
      <c r="FW417" s="291"/>
      <c r="FX417" s="291"/>
      <c r="FY417" s="291"/>
      <c r="FZ417" s="291"/>
      <c r="GA417" s="291"/>
      <c r="GB417" s="291"/>
      <c r="GC417" s="291"/>
      <c r="GD417" s="291"/>
      <c r="GE417" s="291"/>
      <c r="GF417" s="291"/>
      <c r="GG417" s="291"/>
      <c r="GH417" s="291"/>
      <c r="GI417" s="291"/>
      <c r="GJ417" s="291"/>
      <c r="GK417" s="291"/>
      <c r="GL417" s="291"/>
      <c r="GM417" s="291"/>
      <c r="GN417" s="291"/>
      <c r="GO417" s="291"/>
      <c r="GP417" s="291"/>
      <c r="GQ417" s="291"/>
      <c r="GR417" s="291"/>
      <c r="GS417" s="291"/>
      <c r="GT417" s="291"/>
      <c r="GU417" s="291"/>
      <c r="GV417" s="291"/>
      <c r="GW417" s="291"/>
      <c r="GX417" s="291"/>
      <c r="GY417" s="291"/>
      <c r="GZ417" s="291"/>
      <c r="HA417" s="291"/>
      <c r="HB417" s="291"/>
      <c r="HC417" s="291"/>
      <c r="HD417" s="291"/>
      <c r="HE417" s="291"/>
      <c r="HF417" s="291"/>
      <c r="HG417" s="291"/>
      <c r="HH417" s="291"/>
      <c r="HI417" s="291"/>
      <c r="HJ417" s="291"/>
      <c r="HK417" s="291"/>
      <c r="HL417" s="291"/>
      <c r="HM417" s="291"/>
      <c r="HN417" s="291"/>
      <c r="HO417" s="291"/>
      <c r="HP417" s="291"/>
      <c r="HQ417" s="291"/>
    </row>
    <row r="418" ht="12.0" customHeight="1">
      <c r="A418" s="281"/>
      <c r="B418" s="292"/>
      <c r="C418" s="283"/>
      <c r="D418" s="284"/>
      <c r="E418" s="285"/>
      <c r="F418" s="286"/>
      <c r="G418" s="287"/>
      <c r="H418" s="288"/>
      <c r="I418" s="283"/>
      <c r="J418" s="289"/>
      <c r="K418" s="289"/>
      <c r="L418" s="289"/>
      <c r="M418" s="289"/>
      <c r="N418" s="289"/>
      <c r="O418" s="289"/>
      <c r="P418" s="52"/>
      <c r="Q418" s="52"/>
      <c r="R418" s="52"/>
      <c r="S418" s="202"/>
      <c r="T418" s="202"/>
      <c r="U418" s="202"/>
      <c r="V418" s="292"/>
      <c r="W418" s="202"/>
      <c r="X418" s="202"/>
      <c r="Y418" s="202"/>
      <c r="Z418" s="291"/>
      <c r="AA418" s="202"/>
      <c r="AB418" s="202"/>
      <c r="AC418" s="202"/>
      <c r="AD418" s="291"/>
      <c r="AE418" s="202"/>
      <c r="AF418" s="202"/>
      <c r="AG418" s="202"/>
      <c r="AH418" s="291"/>
      <c r="AI418" s="202"/>
      <c r="AJ418" s="202"/>
      <c r="AK418" s="202"/>
      <c r="AL418" s="291"/>
      <c r="AM418" s="202"/>
      <c r="AN418" s="202"/>
      <c r="AO418" s="202"/>
      <c r="AP418" s="291"/>
      <c r="AQ418" s="202"/>
      <c r="AR418" s="202"/>
      <c r="AS418" s="202"/>
      <c r="AT418" s="291"/>
      <c r="AU418" s="202"/>
      <c r="AV418" s="202"/>
      <c r="AW418" s="202"/>
      <c r="AX418" s="291"/>
      <c r="AY418" s="202"/>
      <c r="AZ418" s="202"/>
      <c r="BA418" s="202"/>
      <c r="BB418" s="291"/>
      <c r="BC418" s="202"/>
      <c r="BD418" s="202"/>
      <c r="BE418" s="202"/>
      <c r="BF418" s="291"/>
      <c r="BG418" s="202"/>
      <c r="BH418" s="202"/>
      <c r="BI418" s="202"/>
      <c r="BJ418" s="291"/>
      <c r="BK418" s="291"/>
      <c r="BL418" s="291"/>
      <c r="BM418" s="291"/>
      <c r="BN418" s="291"/>
      <c r="BO418" s="291"/>
      <c r="BP418" s="291"/>
      <c r="BQ418" s="291"/>
      <c r="BR418" s="291"/>
      <c r="BS418" s="291"/>
      <c r="BT418" s="291"/>
      <c r="BU418" s="291"/>
      <c r="BV418" s="291"/>
      <c r="BW418" s="291"/>
      <c r="BX418" s="291"/>
      <c r="BY418" s="291"/>
      <c r="BZ418" s="291"/>
      <c r="CA418" s="291"/>
      <c r="CB418" s="291"/>
      <c r="CC418" s="291"/>
      <c r="CD418" s="291"/>
      <c r="CE418" s="291"/>
      <c r="CF418" s="291"/>
      <c r="CG418" s="291"/>
      <c r="CH418" s="291"/>
      <c r="CI418" s="291"/>
      <c r="CJ418" s="291"/>
      <c r="CK418" s="291"/>
      <c r="CL418" s="291"/>
      <c r="CM418" s="291"/>
      <c r="CN418" s="291"/>
      <c r="CO418" s="291"/>
      <c r="CP418" s="291"/>
      <c r="CQ418" s="291"/>
      <c r="CR418" s="291"/>
      <c r="CS418" s="291"/>
      <c r="CT418" s="291"/>
      <c r="CU418" s="291"/>
      <c r="CV418" s="291"/>
      <c r="CW418" s="291"/>
      <c r="CX418" s="291"/>
      <c r="CY418" s="291"/>
      <c r="CZ418" s="291"/>
      <c r="DA418" s="291"/>
      <c r="DB418" s="291"/>
      <c r="DC418" s="291"/>
      <c r="DD418" s="291"/>
      <c r="DE418" s="291"/>
      <c r="DF418" s="291"/>
      <c r="DG418" s="291"/>
      <c r="DH418" s="291"/>
      <c r="DI418" s="291"/>
      <c r="DJ418" s="291"/>
      <c r="DK418" s="291"/>
      <c r="DL418" s="291"/>
      <c r="DM418" s="291"/>
      <c r="DN418" s="291"/>
      <c r="DO418" s="291"/>
      <c r="DP418" s="291"/>
      <c r="DQ418" s="291"/>
      <c r="DR418" s="291"/>
      <c r="DS418" s="291"/>
      <c r="DT418" s="291"/>
      <c r="DU418" s="291"/>
      <c r="DV418" s="291"/>
      <c r="DW418" s="291"/>
      <c r="DX418" s="291"/>
      <c r="DY418" s="291"/>
      <c r="DZ418" s="291"/>
      <c r="EA418" s="291"/>
      <c r="EB418" s="291"/>
      <c r="EC418" s="291"/>
      <c r="ED418" s="291"/>
      <c r="EE418" s="291"/>
      <c r="EF418" s="291"/>
      <c r="EG418" s="291"/>
      <c r="EH418" s="291"/>
      <c r="EI418" s="291"/>
      <c r="EJ418" s="291"/>
      <c r="EK418" s="291"/>
      <c r="EL418" s="291"/>
      <c r="EM418" s="291"/>
      <c r="EN418" s="291"/>
      <c r="EO418" s="291"/>
      <c r="EP418" s="291"/>
      <c r="EQ418" s="291"/>
      <c r="ER418" s="291"/>
      <c r="ES418" s="291"/>
      <c r="ET418" s="291"/>
      <c r="EU418" s="291"/>
      <c r="EV418" s="291"/>
      <c r="EW418" s="291"/>
      <c r="EX418" s="291"/>
      <c r="EY418" s="291"/>
      <c r="EZ418" s="291"/>
      <c r="FA418" s="291"/>
      <c r="FB418" s="291"/>
      <c r="FC418" s="291"/>
      <c r="FD418" s="291"/>
      <c r="FE418" s="291"/>
      <c r="FF418" s="291"/>
      <c r="FG418" s="291"/>
      <c r="FH418" s="291"/>
      <c r="FI418" s="291"/>
      <c r="FJ418" s="291"/>
      <c r="FK418" s="291"/>
      <c r="FL418" s="291"/>
      <c r="FM418" s="291"/>
      <c r="FN418" s="291"/>
      <c r="FO418" s="291"/>
      <c r="FP418" s="291"/>
      <c r="FQ418" s="291"/>
      <c r="FR418" s="291"/>
      <c r="FS418" s="291"/>
      <c r="FT418" s="291"/>
      <c r="FU418" s="291"/>
      <c r="FV418" s="291"/>
      <c r="FW418" s="291"/>
      <c r="FX418" s="291"/>
      <c r="FY418" s="291"/>
      <c r="FZ418" s="291"/>
      <c r="GA418" s="291"/>
      <c r="GB418" s="291"/>
      <c r="GC418" s="291"/>
      <c r="GD418" s="291"/>
      <c r="GE418" s="291"/>
      <c r="GF418" s="291"/>
      <c r="GG418" s="291"/>
      <c r="GH418" s="291"/>
      <c r="GI418" s="291"/>
      <c r="GJ418" s="291"/>
      <c r="GK418" s="291"/>
      <c r="GL418" s="291"/>
      <c r="GM418" s="291"/>
      <c r="GN418" s="291"/>
      <c r="GO418" s="291"/>
      <c r="GP418" s="291"/>
      <c r="GQ418" s="291"/>
      <c r="GR418" s="291"/>
      <c r="GS418" s="291"/>
      <c r="GT418" s="291"/>
      <c r="GU418" s="291"/>
      <c r="GV418" s="291"/>
      <c r="GW418" s="291"/>
      <c r="GX418" s="291"/>
      <c r="GY418" s="291"/>
      <c r="GZ418" s="291"/>
      <c r="HA418" s="291"/>
      <c r="HB418" s="291"/>
      <c r="HC418" s="291"/>
      <c r="HD418" s="291"/>
      <c r="HE418" s="291"/>
      <c r="HF418" s="291"/>
      <c r="HG418" s="291"/>
      <c r="HH418" s="291"/>
      <c r="HI418" s="291"/>
      <c r="HJ418" s="291"/>
      <c r="HK418" s="291"/>
      <c r="HL418" s="291"/>
      <c r="HM418" s="291"/>
      <c r="HN418" s="291"/>
      <c r="HO418" s="291"/>
      <c r="HP418" s="291"/>
      <c r="HQ418" s="291"/>
    </row>
    <row r="419" ht="12.0" customHeight="1">
      <c r="A419" s="281"/>
      <c r="B419" s="292"/>
      <c r="C419" s="283"/>
      <c r="D419" s="284"/>
      <c r="E419" s="285"/>
      <c r="F419" s="286"/>
      <c r="G419" s="287"/>
      <c r="H419" s="288"/>
      <c r="I419" s="283"/>
      <c r="J419" s="289"/>
      <c r="K419" s="289"/>
      <c r="L419" s="289"/>
      <c r="M419" s="289"/>
      <c r="N419" s="289"/>
      <c r="O419" s="289"/>
      <c r="P419" s="52"/>
      <c r="Q419" s="52"/>
      <c r="R419" s="52"/>
      <c r="S419" s="202"/>
      <c r="T419" s="202"/>
      <c r="U419" s="202"/>
      <c r="V419" s="292"/>
      <c r="W419" s="202"/>
      <c r="X419" s="202"/>
      <c r="Y419" s="202"/>
      <c r="Z419" s="291"/>
      <c r="AA419" s="202"/>
      <c r="AB419" s="202"/>
      <c r="AC419" s="202"/>
      <c r="AD419" s="291"/>
      <c r="AE419" s="202"/>
      <c r="AF419" s="202"/>
      <c r="AG419" s="202"/>
      <c r="AH419" s="291"/>
      <c r="AI419" s="202"/>
      <c r="AJ419" s="202"/>
      <c r="AK419" s="202"/>
      <c r="AL419" s="291"/>
      <c r="AM419" s="202"/>
      <c r="AN419" s="202"/>
      <c r="AO419" s="202"/>
      <c r="AP419" s="291"/>
      <c r="AQ419" s="202"/>
      <c r="AR419" s="202"/>
      <c r="AS419" s="202"/>
      <c r="AT419" s="291"/>
      <c r="AU419" s="202"/>
      <c r="AV419" s="202"/>
      <c r="AW419" s="202"/>
      <c r="AX419" s="291"/>
      <c r="AY419" s="202"/>
      <c r="AZ419" s="202"/>
      <c r="BA419" s="202"/>
      <c r="BB419" s="291"/>
      <c r="BC419" s="202"/>
      <c r="BD419" s="202"/>
      <c r="BE419" s="202"/>
      <c r="BF419" s="291"/>
      <c r="BG419" s="202"/>
      <c r="BH419" s="202"/>
      <c r="BI419" s="202"/>
      <c r="BJ419" s="291"/>
      <c r="BK419" s="291"/>
      <c r="BL419" s="291"/>
      <c r="BM419" s="291"/>
      <c r="BN419" s="291"/>
      <c r="BO419" s="291"/>
      <c r="BP419" s="291"/>
      <c r="BQ419" s="291"/>
      <c r="BR419" s="291"/>
      <c r="BS419" s="291"/>
      <c r="BT419" s="291"/>
      <c r="BU419" s="291"/>
      <c r="BV419" s="291"/>
      <c r="BW419" s="291"/>
      <c r="BX419" s="291"/>
      <c r="BY419" s="291"/>
      <c r="BZ419" s="291"/>
      <c r="CA419" s="291"/>
      <c r="CB419" s="291"/>
      <c r="CC419" s="291"/>
      <c r="CD419" s="291"/>
      <c r="CE419" s="291"/>
      <c r="CF419" s="291"/>
      <c r="CG419" s="291"/>
      <c r="CH419" s="291"/>
      <c r="CI419" s="291"/>
      <c r="CJ419" s="291"/>
      <c r="CK419" s="291"/>
      <c r="CL419" s="291"/>
      <c r="CM419" s="291"/>
      <c r="CN419" s="291"/>
      <c r="CO419" s="291"/>
      <c r="CP419" s="291"/>
      <c r="CQ419" s="291"/>
      <c r="CR419" s="291"/>
      <c r="CS419" s="291"/>
      <c r="CT419" s="291"/>
      <c r="CU419" s="291"/>
      <c r="CV419" s="291"/>
      <c r="CW419" s="291"/>
      <c r="CX419" s="291"/>
      <c r="CY419" s="291"/>
      <c r="CZ419" s="291"/>
      <c r="DA419" s="291"/>
      <c r="DB419" s="291"/>
      <c r="DC419" s="291"/>
      <c r="DD419" s="291"/>
      <c r="DE419" s="291"/>
      <c r="DF419" s="291"/>
      <c r="DG419" s="291"/>
      <c r="DH419" s="291"/>
      <c r="DI419" s="291"/>
      <c r="DJ419" s="291"/>
      <c r="DK419" s="291"/>
      <c r="DL419" s="291"/>
      <c r="DM419" s="291"/>
      <c r="DN419" s="291"/>
      <c r="DO419" s="291"/>
      <c r="DP419" s="291"/>
      <c r="DQ419" s="291"/>
      <c r="DR419" s="291"/>
      <c r="DS419" s="291"/>
      <c r="DT419" s="291"/>
      <c r="DU419" s="291"/>
      <c r="DV419" s="291"/>
      <c r="DW419" s="291"/>
      <c r="DX419" s="291"/>
      <c r="DY419" s="291"/>
      <c r="DZ419" s="291"/>
      <c r="EA419" s="291"/>
      <c r="EB419" s="291"/>
      <c r="EC419" s="291"/>
      <c r="ED419" s="291"/>
      <c r="EE419" s="291"/>
      <c r="EF419" s="291"/>
      <c r="EG419" s="291"/>
      <c r="EH419" s="291"/>
      <c r="EI419" s="291"/>
      <c r="EJ419" s="291"/>
      <c r="EK419" s="291"/>
      <c r="EL419" s="291"/>
      <c r="EM419" s="291"/>
      <c r="EN419" s="291"/>
      <c r="EO419" s="291"/>
      <c r="EP419" s="291"/>
      <c r="EQ419" s="291"/>
      <c r="ER419" s="291"/>
      <c r="ES419" s="291"/>
      <c r="ET419" s="291"/>
      <c r="EU419" s="291"/>
      <c r="EV419" s="291"/>
      <c r="EW419" s="291"/>
      <c r="EX419" s="291"/>
      <c r="EY419" s="291"/>
      <c r="EZ419" s="291"/>
      <c r="FA419" s="291"/>
      <c r="FB419" s="291"/>
      <c r="FC419" s="291"/>
      <c r="FD419" s="291"/>
      <c r="FE419" s="291"/>
      <c r="FF419" s="291"/>
      <c r="FG419" s="291"/>
      <c r="FH419" s="291"/>
      <c r="FI419" s="291"/>
      <c r="FJ419" s="291"/>
      <c r="FK419" s="291"/>
      <c r="FL419" s="291"/>
      <c r="FM419" s="291"/>
      <c r="FN419" s="291"/>
      <c r="FO419" s="291"/>
      <c r="FP419" s="291"/>
      <c r="FQ419" s="291"/>
      <c r="FR419" s="291"/>
      <c r="FS419" s="291"/>
      <c r="FT419" s="291"/>
      <c r="FU419" s="291"/>
      <c r="FV419" s="291"/>
      <c r="FW419" s="291"/>
      <c r="FX419" s="291"/>
      <c r="FY419" s="291"/>
      <c r="FZ419" s="291"/>
      <c r="GA419" s="291"/>
      <c r="GB419" s="291"/>
      <c r="GC419" s="291"/>
      <c r="GD419" s="291"/>
      <c r="GE419" s="291"/>
      <c r="GF419" s="291"/>
      <c r="GG419" s="291"/>
      <c r="GH419" s="291"/>
      <c r="GI419" s="291"/>
      <c r="GJ419" s="291"/>
      <c r="GK419" s="291"/>
      <c r="GL419" s="291"/>
      <c r="GM419" s="291"/>
      <c r="GN419" s="291"/>
      <c r="GO419" s="291"/>
      <c r="GP419" s="291"/>
      <c r="GQ419" s="291"/>
      <c r="GR419" s="291"/>
      <c r="GS419" s="291"/>
      <c r="GT419" s="291"/>
      <c r="GU419" s="291"/>
      <c r="GV419" s="291"/>
      <c r="GW419" s="291"/>
      <c r="GX419" s="291"/>
      <c r="GY419" s="291"/>
      <c r="GZ419" s="291"/>
      <c r="HA419" s="291"/>
      <c r="HB419" s="291"/>
      <c r="HC419" s="291"/>
      <c r="HD419" s="291"/>
      <c r="HE419" s="291"/>
      <c r="HF419" s="291"/>
      <c r="HG419" s="291"/>
      <c r="HH419" s="291"/>
      <c r="HI419" s="291"/>
      <c r="HJ419" s="291"/>
      <c r="HK419" s="291"/>
      <c r="HL419" s="291"/>
      <c r="HM419" s="291"/>
      <c r="HN419" s="291"/>
      <c r="HO419" s="291"/>
      <c r="HP419" s="291"/>
      <c r="HQ419" s="291"/>
    </row>
    <row r="420" ht="12.0" customHeight="1">
      <c r="A420" s="281"/>
      <c r="B420" s="292"/>
      <c r="C420" s="283"/>
      <c r="D420" s="284"/>
      <c r="E420" s="285"/>
      <c r="F420" s="286"/>
      <c r="G420" s="287"/>
      <c r="H420" s="288"/>
      <c r="I420" s="283"/>
      <c r="J420" s="289"/>
      <c r="K420" s="289"/>
      <c r="L420" s="289"/>
      <c r="M420" s="289"/>
      <c r="N420" s="289"/>
      <c r="O420" s="289"/>
      <c r="P420" s="52"/>
      <c r="Q420" s="52"/>
      <c r="R420" s="52"/>
      <c r="S420" s="202"/>
      <c r="T420" s="202"/>
      <c r="U420" s="202"/>
      <c r="V420" s="292"/>
      <c r="W420" s="202"/>
      <c r="X420" s="202"/>
      <c r="Y420" s="202"/>
      <c r="Z420" s="291"/>
      <c r="AA420" s="202"/>
      <c r="AB420" s="202"/>
      <c r="AC420" s="202"/>
      <c r="AD420" s="291"/>
      <c r="AE420" s="202"/>
      <c r="AF420" s="202"/>
      <c r="AG420" s="202"/>
      <c r="AH420" s="291"/>
      <c r="AI420" s="202"/>
      <c r="AJ420" s="202"/>
      <c r="AK420" s="202"/>
      <c r="AL420" s="291"/>
      <c r="AM420" s="202"/>
      <c r="AN420" s="202"/>
      <c r="AO420" s="202"/>
      <c r="AP420" s="291"/>
      <c r="AQ420" s="202"/>
      <c r="AR420" s="202"/>
      <c r="AS420" s="202"/>
      <c r="AT420" s="291"/>
      <c r="AU420" s="202"/>
      <c r="AV420" s="202"/>
      <c r="AW420" s="202"/>
      <c r="AX420" s="291"/>
      <c r="AY420" s="202"/>
      <c r="AZ420" s="202"/>
      <c r="BA420" s="202"/>
      <c r="BB420" s="291"/>
      <c r="BC420" s="202"/>
      <c r="BD420" s="202"/>
      <c r="BE420" s="202"/>
      <c r="BF420" s="291"/>
      <c r="BG420" s="202"/>
      <c r="BH420" s="202"/>
      <c r="BI420" s="202"/>
      <c r="BJ420" s="291"/>
      <c r="BK420" s="291"/>
      <c r="BL420" s="291"/>
      <c r="BM420" s="291"/>
      <c r="BN420" s="291"/>
      <c r="BO420" s="291"/>
      <c r="BP420" s="291"/>
      <c r="BQ420" s="291"/>
      <c r="BR420" s="291"/>
      <c r="BS420" s="291"/>
      <c r="BT420" s="291"/>
      <c r="BU420" s="291"/>
      <c r="BV420" s="291"/>
      <c r="BW420" s="291"/>
      <c r="BX420" s="291"/>
      <c r="BY420" s="291"/>
      <c r="BZ420" s="291"/>
      <c r="CA420" s="291"/>
      <c r="CB420" s="291"/>
      <c r="CC420" s="291"/>
      <c r="CD420" s="291"/>
      <c r="CE420" s="291"/>
      <c r="CF420" s="291"/>
      <c r="CG420" s="291"/>
      <c r="CH420" s="291"/>
      <c r="CI420" s="291"/>
      <c r="CJ420" s="291"/>
      <c r="CK420" s="291"/>
      <c r="CL420" s="291"/>
      <c r="CM420" s="291"/>
      <c r="CN420" s="291"/>
      <c r="CO420" s="291"/>
      <c r="CP420" s="291"/>
      <c r="CQ420" s="291"/>
      <c r="CR420" s="291"/>
      <c r="CS420" s="291"/>
      <c r="CT420" s="291"/>
      <c r="CU420" s="291"/>
      <c r="CV420" s="291"/>
      <c r="CW420" s="291"/>
      <c r="CX420" s="291"/>
      <c r="CY420" s="291"/>
      <c r="CZ420" s="291"/>
      <c r="DA420" s="291"/>
      <c r="DB420" s="291"/>
      <c r="DC420" s="291"/>
      <c r="DD420" s="291"/>
      <c r="DE420" s="291"/>
      <c r="DF420" s="291"/>
      <c r="DG420" s="291"/>
      <c r="DH420" s="291"/>
      <c r="DI420" s="291"/>
      <c r="DJ420" s="291"/>
      <c r="DK420" s="291"/>
      <c r="DL420" s="291"/>
      <c r="DM420" s="291"/>
      <c r="DN420" s="291"/>
      <c r="DO420" s="291"/>
      <c r="DP420" s="291"/>
      <c r="DQ420" s="291"/>
      <c r="DR420" s="291"/>
      <c r="DS420" s="291"/>
      <c r="DT420" s="291"/>
      <c r="DU420" s="291"/>
      <c r="DV420" s="291"/>
      <c r="DW420" s="291"/>
      <c r="DX420" s="291"/>
      <c r="DY420" s="291"/>
      <c r="DZ420" s="291"/>
      <c r="EA420" s="291"/>
      <c r="EB420" s="291"/>
      <c r="EC420" s="291"/>
      <c r="ED420" s="291"/>
      <c r="EE420" s="291"/>
      <c r="EF420" s="291"/>
      <c r="EG420" s="291"/>
      <c r="EH420" s="291"/>
      <c r="EI420" s="291"/>
      <c r="EJ420" s="291"/>
      <c r="EK420" s="291"/>
      <c r="EL420" s="291"/>
      <c r="EM420" s="291"/>
      <c r="EN420" s="291"/>
      <c r="EO420" s="291"/>
      <c r="EP420" s="291"/>
      <c r="EQ420" s="291"/>
      <c r="ER420" s="291"/>
      <c r="ES420" s="291"/>
      <c r="ET420" s="291"/>
      <c r="EU420" s="291"/>
      <c r="EV420" s="291"/>
      <c r="EW420" s="291"/>
      <c r="EX420" s="291"/>
      <c r="EY420" s="291"/>
      <c r="EZ420" s="291"/>
      <c r="FA420" s="291"/>
      <c r="FB420" s="291"/>
      <c r="FC420" s="291"/>
      <c r="FD420" s="291"/>
      <c r="FE420" s="291"/>
      <c r="FF420" s="291"/>
      <c r="FG420" s="291"/>
      <c r="FH420" s="291"/>
      <c r="FI420" s="291"/>
      <c r="FJ420" s="291"/>
      <c r="FK420" s="291"/>
      <c r="FL420" s="291"/>
      <c r="FM420" s="291"/>
      <c r="FN420" s="291"/>
      <c r="FO420" s="291"/>
      <c r="FP420" s="291"/>
      <c r="FQ420" s="291"/>
      <c r="FR420" s="291"/>
      <c r="FS420" s="291"/>
      <c r="FT420" s="291"/>
      <c r="FU420" s="291"/>
      <c r="FV420" s="291"/>
      <c r="FW420" s="291"/>
      <c r="FX420" s="291"/>
      <c r="FY420" s="291"/>
      <c r="FZ420" s="291"/>
      <c r="GA420" s="291"/>
      <c r="GB420" s="291"/>
      <c r="GC420" s="291"/>
      <c r="GD420" s="291"/>
      <c r="GE420" s="291"/>
      <c r="GF420" s="291"/>
      <c r="GG420" s="291"/>
      <c r="GH420" s="291"/>
      <c r="GI420" s="291"/>
      <c r="GJ420" s="291"/>
      <c r="GK420" s="291"/>
      <c r="GL420" s="291"/>
      <c r="GM420" s="291"/>
      <c r="GN420" s="291"/>
      <c r="GO420" s="291"/>
      <c r="GP420" s="291"/>
      <c r="GQ420" s="291"/>
      <c r="GR420" s="291"/>
      <c r="GS420" s="291"/>
      <c r="GT420" s="291"/>
      <c r="GU420" s="291"/>
      <c r="GV420" s="291"/>
      <c r="GW420" s="291"/>
      <c r="GX420" s="291"/>
      <c r="GY420" s="291"/>
      <c r="GZ420" s="291"/>
      <c r="HA420" s="291"/>
      <c r="HB420" s="291"/>
      <c r="HC420" s="291"/>
      <c r="HD420" s="291"/>
      <c r="HE420" s="291"/>
      <c r="HF420" s="291"/>
      <c r="HG420" s="291"/>
      <c r="HH420" s="291"/>
      <c r="HI420" s="291"/>
      <c r="HJ420" s="291"/>
      <c r="HK420" s="291"/>
      <c r="HL420" s="291"/>
      <c r="HM420" s="291"/>
      <c r="HN420" s="291"/>
      <c r="HO420" s="291"/>
      <c r="HP420" s="291"/>
      <c r="HQ420" s="291"/>
    </row>
    <row r="421" ht="12.0" customHeight="1">
      <c r="A421" s="281"/>
      <c r="B421" s="292"/>
      <c r="C421" s="283"/>
      <c r="D421" s="284"/>
      <c r="E421" s="285"/>
      <c r="F421" s="286"/>
      <c r="G421" s="287"/>
      <c r="H421" s="288"/>
      <c r="I421" s="283"/>
      <c r="J421" s="289"/>
      <c r="K421" s="289"/>
      <c r="L421" s="289"/>
      <c r="M421" s="289"/>
      <c r="N421" s="289"/>
      <c r="O421" s="289"/>
      <c r="P421" s="52"/>
      <c r="Q421" s="52"/>
      <c r="R421" s="52"/>
      <c r="S421" s="202"/>
      <c r="T421" s="202"/>
      <c r="U421" s="202"/>
      <c r="V421" s="292"/>
      <c r="W421" s="202"/>
      <c r="X421" s="202"/>
      <c r="Y421" s="202"/>
      <c r="Z421" s="291"/>
      <c r="AA421" s="202"/>
      <c r="AB421" s="202"/>
      <c r="AC421" s="202"/>
      <c r="AD421" s="291"/>
      <c r="AE421" s="202"/>
      <c r="AF421" s="202"/>
      <c r="AG421" s="202"/>
      <c r="AH421" s="291"/>
      <c r="AI421" s="202"/>
      <c r="AJ421" s="202"/>
      <c r="AK421" s="202"/>
      <c r="AL421" s="291"/>
      <c r="AM421" s="202"/>
      <c r="AN421" s="202"/>
      <c r="AO421" s="202"/>
      <c r="AP421" s="291"/>
      <c r="AQ421" s="202"/>
      <c r="AR421" s="202"/>
      <c r="AS421" s="202"/>
      <c r="AT421" s="291"/>
      <c r="AU421" s="202"/>
      <c r="AV421" s="202"/>
      <c r="AW421" s="202"/>
      <c r="AX421" s="291"/>
      <c r="AY421" s="202"/>
      <c r="AZ421" s="202"/>
      <c r="BA421" s="202"/>
      <c r="BB421" s="291"/>
      <c r="BC421" s="202"/>
      <c r="BD421" s="202"/>
      <c r="BE421" s="202"/>
      <c r="BF421" s="291"/>
      <c r="BG421" s="202"/>
      <c r="BH421" s="202"/>
      <c r="BI421" s="202"/>
      <c r="BJ421" s="291"/>
      <c r="BK421" s="291"/>
      <c r="BL421" s="291"/>
      <c r="BM421" s="291"/>
      <c r="BN421" s="291"/>
      <c r="BO421" s="291"/>
      <c r="BP421" s="291"/>
      <c r="BQ421" s="291"/>
      <c r="BR421" s="291"/>
      <c r="BS421" s="291"/>
      <c r="BT421" s="291"/>
      <c r="BU421" s="291"/>
      <c r="BV421" s="291"/>
      <c r="BW421" s="291"/>
      <c r="BX421" s="291"/>
      <c r="BY421" s="291"/>
      <c r="BZ421" s="291"/>
      <c r="CA421" s="291"/>
      <c r="CB421" s="291"/>
      <c r="CC421" s="291"/>
      <c r="CD421" s="291"/>
      <c r="CE421" s="291"/>
      <c r="CF421" s="291"/>
      <c r="CG421" s="291"/>
      <c r="CH421" s="291"/>
      <c r="CI421" s="291"/>
      <c r="CJ421" s="291"/>
      <c r="CK421" s="291"/>
      <c r="CL421" s="291"/>
      <c r="CM421" s="291"/>
      <c r="CN421" s="291"/>
      <c r="CO421" s="291"/>
      <c r="CP421" s="291"/>
      <c r="CQ421" s="291"/>
      <c r="CR421" s="291"/>
      <c r="CS421" s="291"/>
      <c r="CT421" s="291"/>
      <c r="CU421" s="291"/>
      <c r="CV421" s="291"/>
      <c r="CW421" s="291"/>
      <c r="CX421" s="291"/>
      <c r="CY421" s="291"/>
      <c r="CZ421" s="291"/>
      <c r="DA421" s="291"/>
      <c r="DB421" s="291"/>
      <c r="DC421" s="291"/>
      <c r="DD421" s="291"/>
      <c r="DE421" s="291"/>
      <c r="DF421" s="291"/>
      <c r="DG421" s="291"/>
      <c r="DH421" s="291"/>
      <c r="DI421" s="291"/>
      <c r="DJ421" s="291"/>
      <c r="DK421" s="291"/>
      <c r="DL421" s="291"/>
      <c r="DM421" s="291"/>
      <c r="DN421" s="291"/>
      <c r="DO421" s="291"/>
      <c r="DP421" s="291"/>
      <c r="DQ421" s="291"/>
      <c r="DR421" s="291"/>
      <c r="DS421" s="291"/>
      <c r="DT421" s="291"/>
      <c r="DU421" s="291"/>
      <c r="DV421" s="291"/>
      <c r="DW421" s="291"/>
      <c r="DX421" s="291"/>
      <c r="DY421" s="291"/>
      <c r="DZ421" s="291"/>
      <c r="EA421" s="291"/>
      <c r="EB421" s="291"/>
      <c r="EC421" s="291"/>
      <c r="ED421" s="291"/>
      <c r="EE421" s="291"/>
      <c r="EF421" s="291"/>
      <c r="EG421" s="291"/>
      <c r="EH421" s="291"/>
      <c r="EI421" s="291"/>
      <c r="EJ421" s="291"/>
      <c r="EK421" s="291"/>
      <c r="EL421" s="291"/>
      <c r="EM421" s="291"/>
      <c r="EN421" s="291"/>
      <c r="EO421" s="291"/>
      <c r="EP421" s="291"/>
      <c r="EQ421" s="291"/>
      <c r="ER421" s="291"/>
      <c r="ES421" s="291"/>
      <c r="ET421" s="291"/>
      <c r="EU421" s="291"/>
      <c r="EV421" s="291"/>
      <c r="EW421" s="291"/>
      <c r="EX421" s="291"/>
      <c r="EY421" s="291"/>
      <c r="EZ421" s="291"/>
      <c r="FA421" s="291"/>
      <c r="FB421" s="291"/>
      <c r="FC421" s="291"/>
      <c r="FD421" s="291"/>
      <c r="FE421" s="291"/>
      <c r="FF421" s="291"/>
      <c r="FG421" s="291"/>
      <c r="FH421" s="291"/>
      <c r="FI421" s="291"/>
      <c r="FJ421" s="291"/>
      <c r="FK421" s="291"/>
      <c r="FL421" s="291"/>
      <c r="FM421" s="291"/>
      <c r="FN421" s="291"/>
      <c r="FO421" s="291"/>
      <c r="FP421" s="291"/>
      <c r="FQ421" s="291"/>
      <c r="FR421" s="291"/>
      <c r="FS421" s="291"/>
      <c r="FT421" s="291"/>
      <c r="FU421" s="291"/>
      <c r="FV421" s="291"/>
      <c r="FW421" s="291"/>
      <c r="FX421" s="291"/>
      <c r="FY421" s="291"/>
      <c r="FZ421" s="291"/>
      <c r="GA421" s="291"/>
      <c r="GB421" s="291"/>
      <c r="GC421" s="291"/>
      <c r="GD421" s="291"/>
      <c r="GE421" s="291"/>
      <c r="GF421" s="291"/>
      <c r="GG421" s="291"/>
      <c r="GH421" s="291"/>
      <c r="GI421" s="291"/>
      <c r="GJ421" s="291"/>
      <c r="GK421" s="291"/>
      <c r="GL421" s="291"/>
      <c r="GM421" s="291"/>
      <c r="GN421" s="291"/>
      <c r="GO421" s="291"/>
      <c r="GP421" s="291"/>
      <c r="GQ421" s="291"/>
      <c r="GR421" s="291"/>
      <c r="GS421" s="291"/>
      <c r="GT421" s="291"/>
      <c r="GU421" s="291"/>
      <c r="GV421" s="291"/>
      <c r="GW421" s="291"/>
      <c r="GX421" s="291"/>
      <c r="GY421" s="291"/>
      <c r="GZ421" s="291"/>
      <c r="HA421" s="291"/>
      <c r="HB421" s="291"/>
      <c r="HC421" s="291"/>
      <c r="HD421" s="291"/>
      <c r="HE421" s="291"/>
      <c r="HF421" s="291"/>
      <c r="HG421" s="291"/>
      <c r="HH421" s="291"/>
      <c r="HI421" s="291"/>
      <c r="HJ421" s="291"/>
      <c r="HK421" s="291"/>
      <c r="HL421" s="291"/>
      <c r="HM421" s="291"/>
      <c r="HN421" s="291"/>
      <c r="HO421" s="291"/>
      <c r="HP421" s="291"/>
      <c r="HQ421" s="291"/>
    </row>
    <row r="422" ht="12.0" customHeight="1">
      <c r="A422" s="281"/>
      <c r="B422" s="292"/>
      <c r="C422" s="283"/>
      <c r="D422" s="284"/>
      <c r="E422" s="285"/>
      <c r="F422" s="286"/>
      <c r="G422" s="287"/>
      <c r="H422" s="288"/>
      <c r="I422" s="283"/>
      <c r="J422" s="289"/>
      <c r="K422" s="289"/>
      <c r="L422" s="289"/>
      <c r="M422" s="289"/>
      <c r="N422" s="289"/>
      <c r="O422" s="289"/>
      <c r="P422" s="52"/>
      <c r="Q422" s="52"/>
      <c r="R422" s="52"/>
      <c r="S422" s="202"/>
      <c r="T422" s="202"/>
      <c r="U422" s="202"/>
      <c r="V422" s="292"/>
      <c r="W422" s="202"/>
      <c r="X422" s="202"/>
      <c r="Y422" s="202"/>
      <c r="Z422" s="291"/>
      <c r="AA422" s="202"/>
      <c r="AB422" s="202"/>
      <c r="AC422" s="202"/>
      <c r="AD422" s="291"/>
      <c r="AE422" s="202"/>
      <c r="AF422" s="202"/>
      <c r="AG422" s="202"/>
      <c r="AH422" s="291"/>
      <c r="AI422" s="202"/>
      <c r="AJ422" s="202"/>
      <c r="AK422" s="202"/>
      <c r="AL422" s="291"/>
      <c r="AM422" s="202"/>
      <c r="AN422" s="202"/>
      <c r="AO422" s="202"/>
      <c r="AP422" s="291"/>
      <c r="AQ422" s="202"/>
      <c r="AR422" s="202"/>
      <c r="AS422" s="202"/>
      <c r="AT422" s="291"/>
      <c r="AU422" s="202"/>
      <c r="AV422" s="202"/>
      <c r="AW422" s="202"/>
      <c r="AX422" s="291"/>
      <c r="AY422" s="202"/>
      <c r="AZ422" s="202"/>
      <c r="BA422" s="202"/>
      <c r="BB422" s="291"/>
      <c r="BC422" s="202"/>
      <c r="BD422" s="202"/>
      <c r="BE422" s="202"/>
      <c r="BF422" s="291"/>
      <c r="BG422" s="202"/>
      <c r="BH422" s="202"/>
      <c r="BI422" s="202"/>
      <c r="BJ422" s="291"/>
      <c r="BK422" s="291"/>
      <c r="BL422" s="291"/>
      <c r="BM422" s="291"/>
      <c r="BN422" s="291"/>
      <c r="BO422" s="291"/>
      <c r="BP422" s="291"/>
      <c r="BQ422" s="291"/>
      <c r="BR422" s="291"/>
      <c r="BS422" s="291"/>
      <c r="BT422" s="291"/>
      <c r="BU422" s="291"/>
      <c r="BV422" s="291"/>
      <c r="BW422" s="291"/>
      <c r="BX422" s="291"/>
      <c r="BY422" s="291"/>
      <c r="BZ422" s="291"/>
      <c r="CA422" s="291"/>
      <c r="CB422" s="291"/>
      <c r="CC422" s="291"/>
      <c r="CD422" s="291"/>
      <c r="CE422" s="291"/>
      <c r="CF422" s="291"/>
      <c r="CG422" s="291"/>
      <c r="CH422" s="291"/>
      <c r="CI422" s="291"/>
      <c r="CJ422" s="291"/>
      <c r="CK422" s="291"/>
      <c r="CL422" s="291"/>
      <c r="CM422" s="291"/>
      <c r="CN422" s="291"/>
      <c r="CO422" s="291"/>
      <c r="CP422" s="291"/>
      <c r="CQ422" s="291"/>
      <c r="CR422" s="291"/>
      <c r="CS422" s="291"/>
      <c r="CT422" s="291"/>
      <c r="CU422" s="291"/>
      <c r="CV422" s="291"/>
      <c r="CW422" s="291"/>
      <c r="CX422" s="291"/>
      <c r="CY422" s="291"/>
      <c r="CZ422" s="291"/>
      <c r="DA422" s="291"/>
      <c r="DB422" s="291"/>
      <c r="DC422" s="291"/>
      <c r="DD422" s="291"/>
      <c r="DE422" s="291"/>
      <c r="DF422" s="291"/>
      <c r="DG422" s="291"/>
      <c r="DH422" s="291"/>
      <c r="DI422" s="291"/>
      <c r="DJ422" s="291"/>
      <c r="DK422" s="291"/>
      <c r="DL422" s="291"/>
      <c r="DM422" s="291"/>
      <c r="DN422" s="291"/>
      <c r="DO422" s="291"/>
      <c r="DP422" s="291"/>
      <c r="DQ422" s="291"/>
      <c r="DR422" s="291"/>
      <c r="DS422" s="291"/>
      <c r="DT422" s="291"/>
      <c r="DU422" s="291"/>
      <c r="DV422" s="291"/>
      <c r="DW422" s="291"/>
      <c r="DX422" s="291"/>
      <c r="DY422" s="291"/>
      <c r="DZ422" s="291"/>
      <c r="EA422" s="291"/>
      <c r="EB422" s="291"/>
      <c r="EC422" s="291"/>
      <c r="ED422" s="291"/>
      <c r="EE422" s="291"/>
      <c r="EF422" s="291"/>
      <c r="EG422" s="291"/>
      <c r="EH422" s="291"/>
      <c r="EI422" s="291"/>
      <c r="EJ422" s="291"/>
      <c r="EK422" s="291"/>
      <c r="EL422" s="291"/>
      <c r="EM422" s="291"/>
      <c r="EN422" s="291"/>
      <c r="EO422" s="291"/>
      <c r="EP422" s="291"/>
      <c r="EQ422" s="291"/>
      <c r="ER422" s="291"/>
      <c r="ES422" s="291"/>
      <c r="ET422" s="291"/>
      <c r="EU422" s="291"/>
      <c r="EV422" s="291"/>
      <c r="EW422" s="291"/>
      <c r="EX422" s="291"/>
      <c r="EY422" s="291"/>
      <c r="EZ422" s="291"/>
      <c r="FA422" s="291"/>
      <c r="FB422" s="291"/>
      <c r="FC422" s="291"/>
      <c r="FD422" s="291"/>
      <c r="FE422" s="291"/>
      <c r="FF422" s="291"/>
      <c r="FG422" s="291"/>
      <c r="FH422" s="291"/>
      <c r="FI422" s="291"/>
      <c r="FJ422" s="291"/>
      <c r="FK422" s="291"/>
      <c r="FL422" s="291"/>
      <c r="FM422" s="291"/>
      <c r="FN422" s="291"/>
      <c r="FO422" s="291"/>
      <c r="FP422" s="291"/>
      <c r="FQ422" s="291"/>
      <c r="FR422" s="291"/>
      <c r="FS422" s="291"/>
      <c r="FT422" s="291"/>
      <c r="FU422" s="291"/>
      <c r="FV422" s="291"/>
      <c r="FW422" s="291"/>
      <c r="FX422" s="291"/>
      <c r="FY422" s="291"/>
      <c r="FZ422" s="291"/>
      <c r="GA422" s="291"/>
      <c r="GB422" s="291"/>
      <c r="GC422" s="291"/>
      <c r="GD422" s="291"/>
      <c r="GE422" s="291"/>
      <c r="GF422" s="291"/>
      <c r="GG422" s="291"/>
      <c r="GH422" s="291"/>
      <c r="GI422" s="291"/>
      <c r="GJ422" s="291"/>
      <c r="GK422" s="291"/>
      <c r="GL422" s="291"/>
      <c r="GM422" s="291"/>
      <c r="GN422" s="291"/>
      <c r="GO422" s="291"/>
      <c r="GP422" s="291"/>
      <c r="GQ422" s="291"/>
      <c r="GR422" s="291"/>
      <c r="GS422" s="291"/>
      <c r="GT422" s="291"/>
      <c r="GU422" s="291"/>
      <c r="GV422" s="291"/>
      <c r="GW422" s="291"/>
      <c r="GX422" s="291"/>
      <c r="GY422" s="291"/>
      <c r="GZ422" s="291"/>
      <c r="HA422" s="291"/>
      <c r="HB422" s="291"/>
      <c r="HC422" s="291"/>
      <c r="HD422" s="291"/>
      <c r="HE422" s="291"/>
      <c r="HF422" s="291"/>
      <c r="HG422" s="291"/>
      <c r="HH422" s="291"/>
      <c r="HI422" s="291"/>
      <c r="HJ422" s="291"/>
      <c r="HK422" s="291"/>
      <c r="HL422" s="291"/>
      <c r="HM422" s="291"/>
      <c r="HN422" s="291"/>
      <c r="HO422" s="291"/>
      <c r="HP422" s="291"/>
      <c r="HQ422" s="291"/>
    </row>
    <row r="423" ht="12.0" customHeight="1">
      <c r="A423" s="281"/>
      <c r="B423" s="292"/>
      <c r="C423" s="283"/>
      <c r="D423" s="284"/>
      <c r="E423" s="285"/>
      <c r="F423" s="286"/>
      <c r="G423" s="287"/>
      <c r="H423" s="288"/>
      <c r="I423" s="283"/>
      <c r="J423" s="289"/>
      <c r="K423" s="289"/>
      <c r="L423" s="289"/>
      <c r="M423" s="289"/>
      <c r="N423" s="289"/>
      <c r="O423" s="289"/>
      <c r="P423" s="52"/>
      <c r="Q423" s="52"/>
      <c r="R423" s="52"/>
      <c r="S423" s="202"/>
      <c r="T423" s="202"/>
      <c r="U423" s="202"/>
      <c r="V423" s="292"/>
      <c r="W423" s="202"/>
      <c r="X423" s="202"/>
      <c r="Y423" s="202"/>
      <c r="Z423" s="291"/>
      <c r="AA423" s="202"/>
      <c r="AB423" s="202"/>
      <c r="AC423" s="202"/>
      <c r="AD423" s="291"/>
      <c r="AE423" s="202"/>
      <c r="AF423" s="202"/>
      <c r="AG423" s="202"/>
      <c r="AH423" s="291"/>
      <c r="AI423" s="202"/>
      <c r="AJ423" s="202"/>
      <c r="AK423" s="202"/>
      <c r="AL423" s="291"/>
      <c r="AM423" s="202"/>
      <c r="AN423" s="202"/>
      <c r="AO423" s="202"/>
      <c r="AP423" s="291"/>
      <c r="AQ423" s="202"/>
      <c r="AR423" s="202"/>
      <c r="AS423" s="202"/>
      <c r="AT423" s="291"/>
      <c r="AU423" s="202"/>
      <c r="AV423" s="202"/>
      <c r="AW423" s="202"/>
      <c r="AX423" s="291"/>
      <c r="AY423" s="202"/>
      <c r="AZ423" s="202"/>
      <c r="BA423" s="202"/>
      <c r="BB423" s="291"/>
      <c r="BC423" s="202"/>
      <c r="BD423" s="202"/>
      <c r="BE423" s="202"/>
      <c r="BF423" s="291"/>
      <c r="BG423" s="202"/>
      <c r="BH423" s="202"/>
      <c r="BI423" s="202"/>
      <c r="BJ423" s="291"/>
      <c r="BK423" s="291"/>
      <c r="BL423" s="291"/>
      <c r="BM423" s="291"/>
      <c r="BN423" s="291"/>
      <c r="BO423" s="291"/>
      <c r="BP423" s="291"/>
      <c r="BQ423" s="291"/>
      <c r="BR423" s="291"/>
      <c r="BS423" s="291"/>
      <c r="BT423" s="291"/>
      <c r="BU423" s="291"/>
      <c r="BV423" s="291"/>
      <c r="BW423" s="291"/>
      <c r="BX423" s="291"/>
      <c r="BY423" s="291"/>
      <c r="BZ423" s="291"/>
      <c r="CA423" s="291"/>
      <c r="CB423" s="291"/>
      <c r="CC423" s="291"/>
      <c r="CD423" s="291"/>
      <c r="CE423" s="291"/>
      <c r="CF423" s="291"/>
      <c r="CG423" s="291"/>
      <c r="CH423" s="291"/>
      <c r="CI423" s="291"/>
      <c r="CJ423" s="291"/>
      <c r="CK423" s="291"/>
      <c r="CL423" s="291"/>
      <c r="CM423" s="291"/>
      <c r="CN423" s="291"/>
      <c r="CO423" s="291"/>
      <c r="CP423" s="291"/>
      <c r="CQ423" s="291"/>
      <c r="CR423" s="291"/>
      <c r="CS423" s="291"/>
      <c r="CT423" s="291"/>
      <c r="CU423" s="291"/>
      <c r="CV423" s="291"/>
      <c r="CW423" s="291"/>
      <c r="CX423" s="291"/>
      <c r="CY423" s="291"/>
      <c r="CZ423" s="291"/>
      <c r="DA423" s="291"/>
      <c r="DB423" s="291"/>
      <c r="DC423" s="291"/>
      <c r="DD423" s="291"/>
      <c r="DE423" s="291"/>
      <c r="DF423" s="291"/>
      <c r="DG423" s="291"/>
      <c r="DH423" s="291"/>
      <c r="DI423" s="291"/>
      <c r="DJ423" s="291"/>
      <c r="DK423" s="291"/>
      <c r="DL423" s="291"/>
      <c r="DM423" s="291"/>
      <c r="DN423" s="291"/>
      <c r="DO423" s="291"/>
      <c r="DP423" s="291"/>
      <c r="DQ423" s="291"/>
      <c r="DR423" s="291"/>
      <c r="DS423" s="291"/>
      <c r="DT423" s="291"/>
      <c r="DU423" s="291"/>
      <c r="DV423" s="291"/>
      <c r="DW423" s="291"/>
      <c r="DX423" s="291"/>
      <c r="DY423" s="291"/>
      <c r="DZ423" s="291"/>
      <c r="EA423" s="291"/>
      <c r="EB423" s="291"/>
      <c r="EC423" s="291"/>
      <c r="ED423" s="291"/>
      <c r="EE423" s="291"/>
      <c r="EF423" s="291"/>
      <c r="EG423" s="291"/>
      <c r="EH423" s="291"/>
      <c r="EI423" s="291"/>
      <c r="EJ423" s="291"/>
      <c r="EK423" s="291"/>
      <c r="EL423" s="291"/>
      <c r="EM423" s="291"/>
      <c r="EN423" s="291"/>
      <c r="EO423" s="291"/>
      <c r="EP423" s="291"/>
      <c r="EQ423" s="291"/>
      <c r="ER423" s="291"/>
      <c r="ES423" s="291"/>
      <c r="ET423" s="291"/>
      <c r="EU423" s="291"/>
      <c r="EV423" s="291"/>
      <c r="EW423" s="291"/>
      <c r="EX423" s="291"/>
      <c r="EY423" s="291"/>
      <c r="EZ423" s="291"/>
      <c r="FA423" s="291"/>
      <c r="FB423" s="291"/>
      <c r="FC423" s="291"/>
      <c r="FD423" s="291"/>
      <c r="FE423" s="291"/>
      <c r="FF423" s="291"/>
      <c r="FG423" s="291"/>
      <c r="FH423" s="291"/>
      <c r="FI423" s="291"/>
      <c r="FJ423" s="291"/>
      <c r="FK423" s="291"/>
      <c r="FL423" s="291"/>
      <c r="FM423" s="291"/>
      <c r="FN423" s="291"/>
      <c r="FO423" s="291"/>
      <c r="FP423" s="291"/>
      <c r="FQ423" s="291"/>
      <c r="FR423" s="291"/>
      <c r="FS423" s="291"/>
      <c r="FT423" s="291"/>
      <c r="FU423" s="291"/>
      <c r="FV423" s="291"/>
      <c r="FW423" s="291"/>
      <c r="FX423" s="291"/>
      <c r="FY423" s="291"/>
      <c r="FZ423" s="291"/>
      <c r="GA423" s="291"/>
      <c r="GB423" s="291"/>
      <c r="GC423" s="291"/>
      <c r="GD423" s="291"/>
      <c r="GE423" s="291"/>
      <c r="GF423" s="291"/>
      <c r="GG423" s="291"/>
      <c r="GH423" s="291"/>
      <c r="GI423" s="291"/>
      <c r="GJ423" s="291"/>
      <c r="GK423" s="291"/>
      <c r="GL423" s="291"/>
      <c r="GM423" s="291"/>
      <c r="GN423" s="291"/>
      <c r="GO423" s="291"/>
      <c r="GP423" s="291"/>
      <c r="GQ423" s="291"/>
      <c r="GR423" s="291"/>
      <c r="GS423" s="291"/>
      <c r="GT423" s="291"/>
      <c r="GU423" s="291"/>
      <c r="GV423" s="291"/>
      <c r="GW423" s="291"/>
      <c r="GX423" s="291"/>
      <c r="GY423" s="291"/>
      <c r="GZ423" s="291"/>
      <c r="HA423" s="291"/>
      <c r="HB423" s="291"/>
      <c r="HC423" s="291"/>
      <c r="HD423" s="291"/>
      <c r="HE423" s="291"/>
      <c r="HF423" s="291"/>
      <c r="HG423" s="291"/>
      <c r="HH423" s="291"/>
      <c r="HI423" s="291"/>
      <c r="HJ423" s="291"/>
      <c r="HK423" s="291"/>
      <c r="HL423" s="291"/>
      <c r="HM423" s="291"/>
      <c r="HN423" s="291"/>
      <c r="HO423" s="291"/>
      <c r="HP423" s="291"/>
      <c r="HQ423" s="291"/>
    </row>
    <row r="424" ht="12.0" customHeight="1">
      <c r="A424" s="281"/>
      <c r="B424" s="292"/>
      <c r="C424" s="283"/>
      <c r="D424" s="284"/>
      <c r="E424" s="285"/>
      <c r="F424" s="286"/>
      <c r="G424" s="287"/>
      <c r="H424" s="288"/>
      <c r="I424" s="283"/>
      <c r="J424" s="289"/>
      <c r="K424" s="289"/>
      <c r="L424" s="289"/>
      <c r="M424" s="289"/>
      <c r="N424" s="289"/>
      <c r="O424" s="289"/>
      <c r="P424" s="52"/>
      <c r="Q424" s="52"/>
      <c r="R424" s="52"/>
      <c r="S424" s="202"/>
      <c r="T424" s="202"/>
      <c r="U424" s="202"/>
      <c r="V424" s="292"/>
      <c r="W424" s="202"/>
      <c r="X424" s="202"/>
      <c r="Y424" s="202"/>
      <c r="Z424" s="291"/>
      <c r="AA424" s="202"/>
      <c r="AB424" s="202"/>
      <c r="AC424" s="202"/>
      <c r="AD424" s="291"/>
      <c r="AE424" s="202"/>
      <c r="AF424" s="202"/>
      <c r="AG424" s="202"/>
      <c r="AH424" s="291"/>
      <c r="AI424" s="202"/>
      <c r="AJ424" s="202"/>
      <c r="AK424" s="202"/>
      <c r="AL424" s="291"/>
      <c r="AM424" s="202"/>
      <c r="AN424" s="202"/>
      <c r="AO424" s="202"/>
      <c r="AP424" s="291"/>
      <c r="AQ424" s="202"/>
      <c r="AR424" s="202"/>
      <c r="AS424" s="202"/>
      <c r="AT424" s="291"/>
      <c r="AU424" s="202"/>
      <c r="AV424" s="202"/>
      <c r="AW424" s="202"/>
      <c r="AX424" s="291"/>
      <c r="AY424" s="202"/>
      <c r="AZ424" s="202"/>
      <c r="BA424" s="202"/>
      <c r="BB424" s="291"/>
      <c r="BC424" s="202"/>
      <c r="BD424" s="202"/>
      <c r="BE424" s="202"/>
      <c r="BF424" s="291"/>
      <c r="BG424" s="202"/>
      <c r="BH424" s="202"/>
      <c r="BI424" s="202"/>
      <c r="BJ424" s="291"/>
      <c r="BK424" s="291"/>
      <c r="BL424" s="291"/>
      <c r="BM424" s="291"/>
      <c r="BN424" s="291"/>
      <c r="BO424" s="291"/>
      <c r="BP424" s="291"/>
      <c r="BQ424" s="291"/>
      <c r="BR424" s="291"/>
      <c r="BS424" s="291"/>
      <c r="BT424" s="291"/>
      <c r="BU424" s="291"/>
      <c r="BV424" s="291"/>
      <c r="BW424" s="291"/>
      <c r="BX424" s="291"/>
      <c r="BY424" s="291"/>
      <c r="BZ424" s="291"/>
      <c r="CA424" s="291"/>
      <c r="CB424" s="291"/>
      <c r="CC424" s="291"/>
      <c r="CD424" s="291"/>
      <c r="CE424" s="291"/>
      <c r="CF424" s="291"/>
      <c r="CG424" s="291"/>
      <c r="CH424" s="291"/>
      <c r="CI424" s="291"/>
      <c r="CJ424" s="291"/>
      <c r="CK424" s="291"/>
      <c r="CL424" s="291"/>
      <c r="CM424" s="291"/>
      <c r="CN424" s="291"/>
      <c r="CO424" s="291"/>
      <c r="CP424" s="291"/>
      <c r="CQ424" s="291"/>
      <c r="CR424" s="291"/>
      <c r="CS424" s="291"/>
      <c r="CT424" s="291"/>
      <c r="CU424" s="291"/>
      <c r="CV424" s="291"/>
      <c r="CW424" s="291"/>
      <c r="CX424" s="291"/>
      <c r="CY424" s="291"/>
      <c r="CZ424" s="291"/>
      <c r="DA424" s="291"/>
      <c r="DB424" s="291"/>
      <c r="DC424" s="291"/>
      <c r="DD424" s="291"/>
      <c r="DE424" s="291"/>
      <c r="DF424" s="291"/>
      <c r="DG424" s="291"/>
      <c r="DH424" s="291"/>
      <c r="DI424" s="291"/>
      <c r="DJ424" s="291"/>
      <c r="DK424" s="291"/>
      <c r="DL424" s="291"/>
      <c r="DM424" s="291"/>
      <c r="DN424" s="291"/>
      <c r="DO424" s="291"/>
      <c r="DP424" s="291"/>
      <c r="DQ424" s="291"/>
      <c r="DR424" s="291"/>
      <c r="DS424" s="291"/>
      <c r="DT424" s="291"/>
      <c r="DU424" s="291"/>
      <c r="DV424" s="291"/>
      <c r="DW424" s="291"/>
      <c r="DX424" s="291"/>
      <c r="DY424" s="291"/>
      <c r="DZ424" s="291"/>
      <c r="EA424" s="291"/>
      <c r="EB424" s="291"/>
      <c r="EC424" s="291"/>
      <c r="ED424" s="291"/>
      <c r="EE424" s="291"/>
      <c r="EF424" s="291"/>
      <c r="EG424" s="291"/>
      <c r="EH424" s="291"/>
      <c r="EI424" s="291"/>
      <c r="EJ424" s="291"/>
      <c r="EK424" s="291"/>
      <c r="EL424" s="291"/>
      <c r="EM424" s="291"/>
      <c r="EN424" s="291"/>
      <c r="EO424" s="291"/>
      <c r="EP424" s="291"/>
      <c r="EQ424" s="291"/>
      <c r="ER424" s="291"/>
      <c r="ES424" s="291"/>
      <c r="ET424" s="291"/>
      <c r="EU424" s="291"/>
      <c r="EV424" s="291"/>
      <c r="EW424" s="291"/>
      <c r="EX424" s="291"/>
      <c r="EY424" s="291"/>
      <c r="EZ424" s="291"/>
      <c r="FA424" s="291"/>
      <c r="FB424" s="291"/>
      <c r="FC424" s="291"/>
      <c r="FD424" s="291"/>
      <c r="FE424" s="291"/>
      <c r="FF424" s="291"/>
      <c r="FG424" s="291"/>
      <c r="FH424" s="291"/>
      <c r="FI424" s="291"/>
      <c r="FJ424" s="291"/>
      <c r="FK424" s="291"/>
      <c r="FL424" s="291"/>
      <c r="FM424" s="291"/>
      <c r="FN424" s="291"/>
      <c r="FO424" s="291"/>
      <c r="FP424" s="291"/>
      <c r="FQ424" s="291"/>
      <c r="FR424" s="291"/>
      <c r="FS424" s="291"/>
      <c r="FT424" s="291"/>
      <c r="FU424" s="291"/>
      <c r="FV424" s="291"/>
      <c r="FW424" s="291"/>
      <c r="FX424" s="291"/>
      <c r="FY424" s="291"/>
      <c r="FZ424" s="291"/>
      <c r="GA424" s="291"/>
      <c r="GB424" s="291"/>
      <c r="GC424" s="291"/>
      <c r="GD424" s="291"/>
      <c r="GE424" s="291"/>
      <c r="GF424" s="291"/>
      <c r="GG424" s="291"/>
      <c r="GH424" s="291"/>
      <c r="GI424" s="291"/>
      <c r="GJ424" s="291"/>
      <c r="GK424" s="291"/>
      <c r="GL424" s="291"/>
      <c r="GM424" s="291"/>
      <c r="GN424" s="291"/>
      <c r="GO424" s="291"/>
      <c r="GP424" s="291"/>
      <c r="GQ424" s="291"/>
      <c r="GR424" s="291"/>
      <c r="GS424" s="291"/>
      <c r="GT424" s="291"/>
      <c r="GU424" s="291"/>
      <c r="GV424" s="291"/>
      <c r="GW424" s="291"/>
      <c r="GX424" s="291"/>
      <c r="GY424" s="291"/>
      <c r="GZ424" s="291"/>
      <c r="HA424" s="291"/>
      <c r="HB424" s="291"/>
      <c r="HC424" s="291"/>
      <c r="HD424" s="291"/>
      <c r="HE424" s="291"/>
      <c r="HF424" s="291"/>
      <c r="HG424" s="291"/>
      <c r="HH424" s="291"/>
      <c r="HI424" s="291"/>
      <c r="HJ424" s="291"/>
      <c r="HK424" s="291"/>
      <c r="HL424" s="291"/>
      <c r="HM424" s="291"/>
      <c r="HN424" s="291"/>
      <c r="HO424" s="291"/>
      <c r="HP424" s="291"/>
      <c r="HQ424" s="291"/>
    </row>
    <row r="425" ht="12.0" customHeight="1">
      <c r="A425" s="281"/>
      <c r="B425" s="292"/>
      <c r="C425" s="283"/>
      <c r="D425" s="284"/>
      <c r="E425" s="285"/>
      <c r="F425" s="286"/>
      <c r="G425" s="287"/>
      <c r="H425" s="288"/>
      <c r="I425" s="283"/>
      <c r="J425" s="289"/>
      <c r="K425" s="289"/>
      <c r="L425" s="289"/>
      <c r="M425" s="289"/>
      <c r="N425" s="289"/>
      <c r="O425" s="289"/>
      <c r="P425" s="52"/>
      <c r="Q425" s="52"/>
      <c r="R425" s="52"/>
      <c r="S425" s="202"/>
      <c r="T425" s="202"/>
      <c r="U425" s="202"/>
      <c r="V425" s="292"/>
      <c r="W425" s="202"/>
      <c r="X425" s="202"/>
      <c r="Y425" s="202"/>
      <c r="Z425" s="291"/>
      <c r="AA425" s="202"/>
      <c r="AB425" s="202"/>
      <c r="AC425" s="202"/>
      <c r="AD425" s="291"/>
      <c r="AE425" s="202"/>
      <c r="AF425" s="202"/>
      <c r="AG425" s="202"/>
      <c r="AH425" s="291"/>
      <c r="AI425" s="202"/>
      <c r="AJ425" s="202"/>
      <c r="AK425" s="202"/>
      <c r="AL425" s="291"/>
      <c r="AM425" s="202"/>
      <c r="AN425" s="202"/>
      <c r="AO425" s="202"/>
      <c r="AP425" s="291"/>
      <c r="AQ425" s="202"/>
      <c r="AR425" s="202"/>
      <c r="AS425" s="202"/>
      <c r="AT425" s="291"/>
      <c r="AU425" s="202"/>
      <c r="AV425" s="202"/>
      <c r="AW425" s="202"/>
      <c r="AX425" s="291"/>
      <c r="AY425" s="202"/>
      <c r="AZ425" s="202"/>
      <c r="BA425" s="202"/>
      <c r="BB425" s="291"/>
      <c r="BC425" s="202"/>
      <c r="BD425" s="202"/>
      <c r="BE425" s="202"/>
      <c r="BF425" s="291"/>
      <c r="BG425" s="202"/>
      <c r="BH425" s="202"/>
      <c r="BI425" s="202"/>
      <c r="BJ425" s="291"/>
      <c r="BK425" s="291"/>
      <c r="BL425" s="291"/>
      <c r="BM425" s="291"/>
      <c r="BN425" s="291"/>
      <c r="BO425" s="291"/>
      <c r="BP425" s="291"/>
      <c r="BQ425" s="291"/>
      <c r="BR425" s="291"/>
      <c r="BS425" s="291"/>
      <c r="BT425" s="291"/>
      <c r="BU425" s="291"/>
      <c r="BV425" s="291"/>
      <c r="BW425" s="291"/>
      <c r="BX425" s="291"/>
      <c r="BY425" s="291"/>
      <c r="BZ425" s="291"/>
      <c r="CA425" s="291"/>
      <c r="CB425" s="291"/>
      <c r="CC425" s="291"/>
      <c r="CD425" s="291"/>
      <c r="CE425" s="291"/>
      <c r="CF425" s="291"/>
      <c r="CG425" s="291"/>
      <c r="CH425" s="291"/>
      <c r="CI425" s="291"/>
      <c r="CJ425" s="291"/>
      <c r="CK425" s="291"/>
      <c r="CL425" s="291"/>
      <c r="CM425" s="291"/>
      <c r="CN425" s="291"/>
      <c r="CO425" s="291"/>
      <c r="CP425" s="291"/>
      <c r="CQ425" s="291"/>
      <c r="CR425" s="291"/>
      <c r="CS425" s="291"/>
      <c r="CT425" s="291"/>
      <c r="CU425" s="291"/>
      <c r="CV425" s="291"/>
      <c r="CW425" s="291"/>
      <c r="CX425" s="291"/>
      <c r="CY425" s="291"/>
      <c r="CZ425" s="291"/>
      <c r="DA425" s="291"/>
      <c r="DB425" s="291"/>
      <c r="DC425" s="291"/>
      <c r="DD425" s="291"/>
      <c r="DE425" s="291"/>
      <c r="DF425" s="291"/>
      <c r="DG425" s="291"/>
      <c r="DH425" s="291"/>
      <c r="DI425" s="291"/>
      <c r="DJ425" s="291"/>
      <c r="DK425" s="291"/>
      <c r="DL425" s="291"/>
      <c r="DM425" s="291"/>
      <c r="DN425" s="291"/>
      <c r="DO425" s="291"/>
      <c r="DP425" s="291"/>
      <c r="DQ425" s="291"/>
      <c r="DR425" s="291"/>
      <c r="DS425" s="291"/>
      <c r="DT425" s="291"/>
      <c r="DU425" s="291"/>
      <c r="DV425" s="291"/>
      <c r="DW425" s="291"/>
      <c r="DX425" s="291"/>
      <c r="DY425" s="291"/>
      <c r="DZ425" s="291"/>
      <c r="EA425" s="291"/>
      <c r="EB425" s="291"/>
      <c r="EC425" s="291"/>
      <c r="ED425" s="291"/>
      <c r="EE425" s="291"/>
      <c r="EF425" s="291"/>
      <c r="EG425" s="291"/>
      <c r="EH425" s="291"/>
      <c r="EI425" s="291"/>
      <c r="EJ425" s="291"/>
      <c r="EK425" s="291"/>
      <c r="EL425" s="291"/>
      <c r="EM425" s="291"/>
      <c r="EN425" s="291"/>
      <c r="EO425" s="291"/>
      <c r="EP425" s="291"/>
      <c r="EQ425" s="291"/>
      <c r="ER425" s="291"/>
      <c r="ES425" s="291"/>
      <c r="ET425" s="291"/>
      <c r="EU425" s="291"/>
      <c r="EV425" s="291"/>
      <c r="EW425" s="291"/>
      <c r="EX425" s="291"/>
      <c r="EY425" s="291"/>
      <c r="EZ425" s="291"/>
      <c r="FA425" s="291"/>
      <c r="FB425" s="291"/>
      <c r="FC425" s="291"/>
      <c r="FD425" s="291"/>
      <c r="FE425" s="291"/>
      <c r="FF425" s="291"/>
      <c r="FG425" s="291"/>
      <c r="FH425" s="291"/>
      <c r="FI425" s="291"/>
      <c r="FJ425" s="291"/>
      <c r="FK425" s="291"/>
      <c r="FL425" s="291"/>
      <c r="FM425" s="291"/>
      <c r="FN425" s="291"/>
      <c r="FO425" s="291"/>
      <c r="FP425" s="291"/>
      <c r="FQ425" s="291"/>
      <c r="FR425" s="291"/>
      <c r="FS425" s="291"/>
      <c r="FT425" s="291"/>
      <c r="FU425" s="291"/>
      <c r="FV425" s="291"/>
      <c r="FW425" s="291"/>
      <c r="FX425" s="291"/>
      <c r="FY425" s="291"/>
      <c r="FZ425" s="291"/>
      <c r="GA425" s="291"/>
      <c r="GB425" s="291"/>
      <c r="GC425" s="291"/>
      <c r="GD425" s="291"/>
      <c r="GE425" s="291"/>
      <c r="GF425" s="291"/>
      <c r="GG425" s="291"/>
      <c r="GH425" s="291"/>
      <c r="GI425" s="291"/>
      <c r="GJ425" s="291"/>
      <c r="GK425" s="291"/>
      <c r="GL425" s="291"/>
      <c r="GM425" s="291"/>
      <c r="GN425" s="291"/>
      <c r="GO425" s="291"/>
      <c r="GP425" s="291"/>
      <c r="GQ425" s="291"/>
      <c r="GR425" s="291"/>
      <c r="GS425" s="291"/>
      <c r="GT425" s="291"/>
      <c r="GU425" s="291"/>
      <c r="GV425" s="291"/>
      <c r="GW425" s="291"/>
      <c r="GX425" s="291"/>
      <c r="GY425" s="291"/>
      <c r="GZ425" s="291"/>
      <c r="HA425" s="291"/>
      <c r="HB425" s="291"/>
      <c r="HC425" s="291"/>
      <c r="HD425" s="291"/>
      <c r="HE425" s="291"/>
      <c r="HF425" s="291"/>
      <c r="HG425" s="291"/>
      <c r="HH425" s="291"/>
      <c r="HI425" s="291"/>
      <c r="HJ425" s="291"/>
      <c r="HK425" s="291"/>
      <c r="HL425" s="291"/>
      <c r="HM425" s="291"/>
      <c r="HN425" s="291"/>
      <c r="HO425" s="291"/>
      <c r="HP425" s="291"/>
      <c r="HQ425" s="291"/>
    </row>
    <row r="426" ht="12.0" customHeight="1">
      <c r="A426" s="281"/>
      <c r="B426" s="292"/>
      <c r="C426" s="283"/>
      <c r="D426" s="284"/>
      <c r="E426" s="285"/>
      <c r="F426" s="286"/>
      <c r="G426" s="287"/>
      <c r="H426" s="288"/>
      <c r="I426" s="283"/>
      <c r="J426" s="289"/>
      <c r="K426" s="289"/>
      <c r="L426" s="289"/>
      <c r="M426" s="289"/>
      <c r="N426" s="289"/>
      <c r="O426" s="289"/>
      <c r="P426" s="52"/>
      <c r="Q426" s="52"/>
      <c r="R426" s="52"/>
      <c r="S426" s="202"/>
      <c r="T426" s="202"/>
      <c r="U426" s="202"/>
      <c r="V426" s="292"/>
      <c r="W426" s="202"/>
      <c r="X426" s="202"/>
      <c r="Y426" s="202"/>
      <c r="Z426" s="291"/>
      <c r="AA426" s="202"/>
      <c r="AB426" s="202"/>
      <c r="AC426" s="202"/>
      <c r="AD426" s="291"/>
      <c r="AE426" s="202"/>
      <c r="AF426" s="202"/>
      <c r="AG426" s="202"/>
      <c r="AH426" s="291"/>
      <c r="AI426" s="202"/>
      <c r="AJ426" s="202"/>
      <c r="AK426" s="202"/>
      <c r="AL426" s="291"/>
      <c r="AM426" s="202"/>
      <c r="AN426" s="202"/>
      <c r="AO426" s="202"/>
      <c r="AP426" s="291"/>
      <c r="AQ426" s="202"/>
      <c r="AR426" s="202"/>
      <c r="AS426" s="202"/>
      <c r="AT426" s="291"/>
      <c r="AU426" s="202"/>
      <c r="AV426" s="202"/>
      <c r="AW426" s="202"/>
      <c r="AX426" s="291"/>
      <c r="AY426" s="202"/>
      <c r="AZ426" s="202"/>
      <c r="BA426" s="202"/>
      <c r="BB426" s="291"/>
      <c r="BC426" s="202"/>
      <c r="BD426" s="202"/>
      <c r="BE426" s="202"/>
      <c r="BF426" s="291"/>
      <c r="BG426" s="202"/>
      <c r="BH426" s="202"/>
      <c r="BI426" s="202"/>
      <c r="BJ426" s="291"/>
      <c r="BK426" s="291"/>
      <c r="BL426" s="291"/>
      <c r="BM426" s="291"/>
      <c r="BN426" s="291"/>
      <c r="BO426" s="291"/>
      <c r="BP426" s="291"/>
      <c r="BQ426" s="291"/>
      <c r="BR426" s="291"/>
      <c r="BS426" s="291"/>
      <c r="BT426" s="291"/>
      <c r="BU426" s="291"/>
      <c r="BV426" s="291"/>
      <c r="BW426" s="291"/>
      <c r="BX426" s="291"/>
      <c r="BY426" s="291"/>
      <c r="BZ426" s="291"/>
      <c r="CA426" s="291"/>
      <c r="CB426" s="291"/>
      <c r="CC426" s="291"/>
      <c r="CD426" s="291"/>
      <c r="CE426" s="291"/>
      <c r="CF426" s="291"/>
      <c r="CG426" s="291"/>
      <c r="CH426" s="291"/>
      <c r="CI426" s="291"/>
      <c r="CJ426" s="291"/>
      <c r="CK426" s="291"/>
      <c r="CL426" s="291"/>
      <c r="CM426" s="291"/>
      <c r="CN426" s="291"/>
      <c r="CO426" s="291"/>
      <c r="CP426" s="291"/>
      <c r="CQ426" s="291"/>
      <c r="CR426" s="291"/>
      <c r="CS426" s="291"/>
      <c r="CT426" s="291"/>
      <c r="CU426" s="291"/>
      <c r="CV426" s="291"/>
      <c r="CW426" s="291"/>
      <c r="CX426" s="291"/>
      <c r="CY426" s="291"/>
      <c r="CZ426" s="291"/>
      <c r="DA426" s="291"/>
      <c r="DB426" s="291"/>
      <c r="DC426" s="291"/>
      <c r="DD426" s="291"/>
      <c r="DE426" s="291"/>
      <c r="DF426" s="291"/>
      <c r="DG426" s="291"/>
      <c r="DH426" s="291"/>
      <c r="DI426" s="291"/>
      <c r="DJ426" s="291"/>
      <c r="DK426" s="291"/>
      <c r="DL426" s="291"/>
      <c r="DM426" s="291"/>
      <c r="DN426" s="291"/>
      <c r="DO426" s="291"/>
      <c r="DP426" s="291"/>
      <c r="DQ426" s="291"/>
      <c r="DR426" s="291"/>
      <c r="DS426" s="291"/>
      <c r="DT426" s="291"/>
      <c r="DU426" s="291"/>
      <c r="DV426" s="291"/>
      <c r="DW426" s="291"/>
      <c r="DX426" s="291"/>
      <c r="DY426" s="291"/>
      <c r="DZ426" s="291"/>
      <c r="EA426" s="291"/>
      <c r="EB426" s="291"/>
      <c r="EC426" s="291"/>
      <c r="ED426" s="291"/>
      <c r="EE426" s="291"/>
      <c r="EF426" s="291"/>
      <c r="EG426" s="291"/>
      <c r="EH426" s="291"/>
      <c r="EI426" s="291"/>
      <c r="EJ426" s="291"/>
      <c r="EK426" s="291"/>
      <c r="EL426" s="291"/>
      <c r="EM426" s="291"/>
      <c r="EN426" s="291"/>
      <c r="EO426" s="291"/>
      <c r="EP426" s="291"/>
      <c r="EQ426" s="291"/>
      <c r="ER426" s="291"/>
      <c r="ES426" s="291"/>
      <c r="ET426" s="291"/>
      <c r="EU426" s="291"/>
      <c r="EV426" s="291"/>
      <c r="EW426" s="291"/>
      <c r="EX426" s="291"/>
      <c r="EY426" s="291"/>
      <c r="EZ426" s="291"/>
      <c r="FA426" s="291"/>
      <c r="FB426" s="291"/>
      <c r="FC426" s="291"/>
      <c r="FD426" s="291"/>
      <c r="FE426" s="291"/>
      <c r="FF426" s="291"/>
      <c r="FG426" s="291"/>
      <c r="FH426" s="291"/>
      <c r="FI426" s="291"/>
      <c r="FJ426" s="291"/>
      <c r="FK426" s="291"/>
      <c r="FL426" s="291"/>
      <c r="FM426" s="291"/>
      <c r="FN426" s="291"/>
      <c r="FO426" s="291"/>
      <c r="FP426" s="291"/>
      <c r="FQ426" s="291"/>
      <c r="FR426" s="291"/>
      <c r="FS426" s="291"/>
      <c r="FT426" s="291"/>
      <c r="FU426" s="291"/>
      <c r="FV426" s="291"/>
      <c r="FW426" s="291"/>
      <c r="FX426" s="291"/>
      <c r="FY426" s="291"/>
      <c r="FZ426" s="291"/>
      <c r="GA426" s="291"/>
      <c r="GB426" s="291"/>
      <c r="GC426" s="291"/>
      <c r="GD426" s="291"/>
      <c r="GE426" s="291"/>
      <c r="GF426" s="291"/>
      <c r="GG426" s="291"/>
      <c r="GH426" s="291"/>
      <c r="GI426" s="291"/>
      <c r="GJ426" s="291"/>
      <c r="GK426" s="291"/>
      <c r="GL426" s="291"/>
      <c r="GM426" s="291"/>
      <c r="GN426" s="291"/>
      <c r="GO426" s="291"/>
      <c r="GP426" s="291"/>
      <c r="GQ426" s="291"/>
      <c r="GR426" s="291"/>
      <c r="GS426" s="291"/>
      <c r="GT426" s="291"/>
      <c r="GU426" s="291"/>
      <c r="GV426" s="291"/>
      <c r="GW426" s="291"/>
      <c r="GX426" s="291"/>
      <c r="GY426" s="291"/>
      <c r="GZ426" s="291"/>
      <c r="HA426" s="291"/>
      <c r="HB426" s="291"/>
      <c r="HC426" s="291"/>
      <c r="HD426" s="291"/>
      <c r="HE426" s="291"/>
      <c r="HF426" s="291"/>
      <c r="HG426" s="291"/>
      <c r="HH426" s="291"/>
      <c r="HI426" s="291"/>
      <c r="HJ426" s="291"/>
      <c r="HK426" s="291"/>
      <c r="HL426" s="291"/>
      <c r="HM426" s="291"/>
      <c r="HN426" s="291"/>
      <c r="HO426" s="291"/>
      <c r="HP426" s="291"/>
      <c r="HQ426" s="291"/>
    </row>
    <row r="427" ht="12.0" customHeight="1">
      <c r="A427" s="281"/>
      <c r="B427" s="292"/>
      <c r="C427" s="283"/>
      <c r="D427" s="284"/>
      <c r="E427" s="285"/>
      <c r="F427" s="286"/>
      <c r="G427" s="287"/>
      <c r="H427" s="288"/>
      <c r="I427" s="283"/>
      <c r="J427" s="289"/>
      <c r="K427" s="289"/>
      <c r="L427" s="289"/>
      <c r="M427" s="289"/>
      <c r="N427" s="289"/>
      <c r="O427" s="289"/>
      <c r="P427" s="52"/>
      <c r="Q427" s="52"/>
      <c r="R427" s="52"/>
      <c r="S427" s="202"/>
      <c r="T427" s="202"/>
      <c r="U427" s="202"/>
      <c r="V427" s="292"/>
      <c r="W427" s="202"/>
      <c r="X427" s="202"/>
      <c r="Y427" s="202"/>
      <c r="Z427" s="291"/>
      <c r="AA427" s="202"/>
      <c r="AB427" s="202"/>
      <c r="AC427" s="202"/>
      <c r="AD427" s="291"/>
      <c r="AE427" s="202"/>
      <c r="AF427" s="202"/>
      <c r="AG427" s="202"/>
      <c r="AH427" s="291"/>
      <c r="AI427" s="202"/>
      <c r="AJ427" s="202"/>
      <c r="AK427" s="202"/>
      <c r="AL427" s="291"/>
      <c r="AM427" s="202"/>
      <c r="AN427" s="202"/>
      <c r="AO427" s="202"/>
      <c r="AP427" s="291"/>
      <c r="AQ427" s="202"/>
      <c r="AR427" s="202"/>
      <c r="AS427" s="202"/>
      <c r="AT427" s="291"/>
      <c r="AU427" s="202"/>
      <c r="AV427" s="202"/>
      <c r="AW427" s="202"/>
      <c r="AX427" s="291"/>
      <c r="AY427" s="202"/>
      <c r="AZ427" s="202"/>
      <c r="BA427" s="202"/>
      <c r="BB427" s="291"/>
      <c r="BC427" s="202"/>
      <c r="BD427" s="202"/>
      <c r="BE427" s="202"/>
      <c r="BF427" s="291"/>
      <c r="BG427" s="202"/>
      <c r="BH427" s="202"/>
      <c r="BI427" s="202"/>
      <c r="BJ427" s="291"/>
      <c r="BK427" s="291"/>
      <c r="BL427" s="291"/>
      <c r="BM427" s="291"/>
      <c r="BN427" s="291"/>
      <c r="BO427" s="291"/>
      <c r="BP427" s="291"/>
      <c r="BQ427" s="291"/>
      <c r="BR427" s="291"/>
      <c r="BS427" s="291"/>
      <c r="BT427" s="291"/>
      <c r="BU427" s="291"/>
      <c r="BV427" s="291"/>
      <c r="BW427" s="291"/>
      <c r="BX427" s="291"/>
      <c r="BY427" s="291"/>
      <c r="BZ427" s="291"/>
      <c r="CA427" s="291"/>
      <c r="CB427" s="291"/>
      <c r="CC427" s="291"/>
      <c r="CD427" s="291"/>
      <c r="CE427" s="291"/>
      <c r="CF427" s="291"/>
      <c r="CG427" s="291"/>
      <c r="CH427" s="291"/>
      <c r="CI427" s="291"/>
      <c r="CJ427" s="291"/>
      <c r="CK427" s="291"/>
      <c r="CL427" s="291"/>
      <c r="CM427" s="291"/>
      <c r="CN427" s="291"/>
      <c r="CO427" s="291"/>
      <c r="CP427" s="291"/>
      <c r="CQ427" s="291"/>
      <c r="CR427" s="291"/>
      <c r="CS427" s="291"/>
      <c r="CT427" s="291"/>
      <c r="CU427" s="291"/>
      <c r="CV427" s="291"/>
      <c r="CW427" s="291"/>
      <c r="CX427" s="291"/>
      <c r="CY427" s="291"/>
      <c r="CZ427" s="291"/>
      <c r="DA427" s="291"/>
      <c r="DB427" s="291"/>
      <c r="DC427" s="291"/>
      <c r="DD427" s="291"/>
      <c r="DE427" s="291"/>
      <c r="DF427" s="291"/>
      <c r="DG427" s="291"/>
      <c r="DH427" s="291"/>
      <c r="DI427" s="291"/>
      <c r="DJ427" s="291"/>
      <c r="DK427" s="291"/>
      <c r="DL427" s="291"/>
      <c r="DM427" s="291"/>
      <c r="DN427" s="291"/>
      <c r="DO427" s="291"/>
      <c r="DP427" s="291"/>
      <c r="DQ427" s="291"/>
      <c r="DR427" s="291"/>
      <c r="DS427" s="291"/>
      <c r="DT427" s="291"/>
      <c r="DU427" s="291"/>
      <c r="DV427" s="291"/>
      <c r="DW427" s="291"/>
      <c r="DX427" s="291"/>
      <c r="DY427" s="291"/>
      <c r="DZ427" s="291"/>
      <c r="EA427" s="291"/>
      <c r="EB427" s="291"/>
      <c r="EC427" s="291"/>
      <c r="ED427" s="291"/>
      <c r="EE427" s="291"/>
      <c r="EF427" s="291"/>
      <c r="EG427" s="291"/>
      <c r="EH427" s="291"/>
      <c r="EI427" s="291"/>
      <c r="EJ427" s="291"/>
      <c r="EK427" s="291"/>
      <c r="EL427" s="291"/>
      <c r="EM427" s="291"/>
      <c r="EN427" s="291"/>
      <c r="EO427" s="291"/>
      <c r="EP427" s="291"/>
      <c r="EQ427" s="291"/>
      <c r="ER427" s="291"/>
      <c r="ES427" s="291"/>
      <c r="ET427" s="291"/>
      <c r="EU427" s="291"/>
      <c r="EV427" s="291"/>
      <c r="EW427" s="291"/>
      <c r="EX427" s="291"/>
      <c r="EY427" s="291"/>
      <c r="EZ427" s="291"/>
      <c r="FA427" s="291"/>
      <c r="FB427" s="291"/>
      <c r="FC427" s="291"/>
      <c r="FD427" s="291"/>
      <c r="FE427" s="291"/>
      <c r="FF427" s="291"/>
      <c r="FG427" s="291"/>
      <c r="FH427" s="291"/>
      <c r="FI427" s="291"/>
      <c r="FJ427" s="291"/>
      <c r="FK427" s="291"/>
      <c r="FL427" s="291"/>
      <c r="FM427" s="291"/>
      <c r="FN427" s="291"/>
      <c r="FO427" s="291"/>
      <c r="FP427" s="291"/>
      <c r="FQ427" s="291"/>
      <c r="FR427" s="291"/>
      <c r="FS427" s="291"/>
      <c r="FT427" s="291"/>
      <c r="FU427" s="291"/>
      <c r="FV427" s="291"/>
      <c r="FW427" s="291"/>
      <c r="FX427" s="291"/>
      <c r="FY427" s="291"/>
      <c r="FZ427" s="291"/>
      <c r="GA427" s="291"/>
      <c r="GB427" s="291"/>
      <c r="GC427" s="291"/>
      <c r="GD427" s="291"/>
      <c r="GE427" s="291"/>
      <c r="GF427" s="291"/>
      <c r="GG427" s="291"/>
      <c r="GH427" s="291"/>
      <c r="GI427" s="291"/>
      <c r="GJ427" s="291"/>
      <c r="GK427" s="291"/>
      <c r="GL427" s="291"/>
      <c r="GM427" s="291"/>
      <c r="GN427" s="291"/>
      <c r="GO427" s="291"/>
      <c r="GP427" s="291"/>
      <c r="GQ427" s="291"/>
      <c r="GR427" s="291"/>
      <c r="GS427" s="291"/>
      <c r="GT427" s="291"/>
      <c r="GU427" s="291"/>
      <c r="GV427" s="291"/>
      <c r="GW427" s="291"/>
      <c r="GX427" s="291"/>
      <c r="GY427" s="291"/>
      <c r="GZ427" s="291"/>
      <c r="HA427" s="291"/>
      <c r="HB427" s="291"/>
      <c r="HC427" s="291"/>
      <c r="HD427" s="291"/>
      <c r="HE427" s="291"/>
      <c r="HF427" s="291"/>
      <c r="HG427" s="291"/>
      <c r="HH427" s="291"/>
      <c r="HI427" s="291"/>
      <c r="HJ427" s="291"/>
      <c r="HK427" s="291"/>
      <c r="HL427" s="291"/>
      <c r="HM427" s="291"/>
      <c r="HN427" s="291"/>
      <c r="HO427" s="291"/>
      <c r="HP427" s="291"/>
      <c r="HQ427" s="291"/>
    </row>
    <row r="428" ht="12.0" customHeight="1">
      <c r="A428" s="281"/>
      <c r="B428" s="292"/>
      <c r="C428" s="283"/>
      <c r="D428" s="284"/>
      <c r="E428" s="285"/>
      <c r="F428" s="286"/>
      <c r="G428" s="287"/>
      <c r="H428" s="288"/>
      <c r="I428" s="283"/>
      <c r="J428" s="289"/>
      <c r="K428" s="289"/>
      <c r="L428" s="289"/>
      <c r="M428" s="289"/>
      <c r="N428" s="289"/>
      <c r="O428" s="289"/>
      <c r="P428" s="52"/>
      <c r="Q428" s="52"/>
      <c r="R428" s="52"/>
      <c r="S428" s="202"/>
      <c r="T428" s="202"/>
      <c r="U428" s="202"/>
      <c r="V428" s="292"/>
      <c r="W428" s="202"/>
      <c r="X428" s="202"/>
      <c r="Y428" s="202"/>
      <c r="Z428" s="291"/>
      <c r="AA428" s="202"/>
      <c r="AB428" s="202"/>
      <c r="AC428" s="202"/>
      <c r="AD428" s="291"/>
      <c r="AE428" s="202"/>
      <c r="AF428" s="202"/>
      <c r="AG428" s="202"/>
      <c r="AH428" s="291"/>
      <c r="AI428" s="202"/>
      <c r="AJ428" s="202"/>
      <c r="AK428" s="202"/>
      <c r="AL428" s="291"/>
      <c r="AM428" s="202"/>
      <c r="AN428" s="202"/>
      <c r="AO428" s="202"/>
      <c r="AP428" s="291"/>
      <c r="AQ428" s="202"/>
      <c r="AR428" s="202"/>
      <c r="AS428" s="202"/>
      <c r="AT428" s="291"/>
      <c r="AU428" s="202"/>
      <c r="AV428" s="202"/>
      <c r="AW428" s="202"/>
      <c r="AX428" s="291"/>
      <c r="AY428" s="202"/>
      <c r="AZ428" s="202"/>
      <c r="BA428" s="202"/>
      <c r="BB428" s="291"/>
      <c r="BC428" s="202"/>
      <c r="BD428" s="202"/>
      <c r="BE428" s="202"/>
      <c r="BF428" s="291"/>
      <c r="BG428" s="202"/>
      <c r="BH428" s="202"/>
      <c r="BI428" s="202"/>
      <c r="BJ428" s="291"/>
      <c r="BK428" s="291"/>
      <c r="BL428" s="291"/>
      <c r="BM428" s="291"/>
      <c r="BN428" s="291"/>
      <c r="BO428" s="291"/>
      <c r="BP428" s="291"/>
      <c r="BQ428" s="291"/>
      <c r="BR428" s="291"/>
      <c r="BS428" s="291"/>
      <c r="BT428" s="291"/>
      <c r="BU428" s="291"/>
      <c r="BV428" s="291"/>
      <c r="BW428" s="291"/>
      <c r="BX428" s="291"/>
      <c r="BY428" s="291"/>
      <c r="BZ428" s="291"/>
      <c r="CA428" s="291"/>
      <c r="CB428" s="291"/>
      <c r="CC428" s="291"/>
      <c r="CD428" s="291"/>
      <c r="CE428" s="291"/>
      <c r="CF428" s="291"/>
      <c r="CG428" s="291"/>
      <c r="CH428" s="291"/>
      <c r="CI428" s="291"/>
      <c r="CJ428" s="291"/>
      <c r="CK428" s="291"/>
      <c r="CL428" s="291"/>
      <c r="CM428" s="291"/>
      <c r="CN428" s="291"/>
      <c r="CO428" s="291"/>
      <c r="CP428" s="291"/>
      <c r="CQ428" s="291"/>
      <c r="CR428" s="291"/>
      <c r="CS428" s="291"/>
      <c r="CT428" s="291"/>
      <c r="CU428" s="291"/>
      <c r="CV428" s="291"/>
      <c r="CW428" s="291"/>
      <c r="CX428" s="291"/>
      <c r="CY428" s="291"/>
      <c r="CZ428" s="291"/>
      <c r="DA428" s="291"/>
      <c r="DB428" s="291"/>
      <c r="DC428" s="291"/>
      <c r="DD428" s="291"/>
      <c r="DE428" s="291"/>
      <c r="DF428" s="291"/>
      <c r="DG428" s="291"/>
      <c r="DH428" s="291"/>
      <c r="DI428" s="291"/>
      <c r="DJ428" s="291"/>
      <c r="DK428" s="291"/>
      <c r="DL428" s="291"/>
      <c r="DM428" s="291"/>
      <c r="DN428" s="291"/>
      <c r="DO428" s="291"/>
      <c r="DP428" s="291"/>
      <c r="DQ428" s="291"/>
      <c r="DR428" s="291"/>
      <c r="DS428" s="291"/>
      <c r="DT428" s="291"/>
      <c r="DU428" s="291"/>
      <c r="DV428" s="291"/>
      <c r="DW428" s="291"/>
      <c r="DX428" s="291"/>
      <c r="DY428" s="291"/>
      <c r="DZ428" s="291"/>
      <c r="EA428" s="291"/>
      <c r="EB428" s="291"/>
      <c r="EC428" s="291"/>
      <c r="ED428" s="291"/>
      <c r="EE428" s="291"/>
      <c r="EF428" s="291"/>
      <c r="EG428" s="291"/>
      <c r="EH428" s="291"/>
      <c r="EI428" s="291"/>
      <c r="EJ428" s="291"/>
      <c r="EK428" s="291"/>
      <c r="EL428" s="291"/>
      <c r="EM428" s="291"/>
      <c r="EN428" s="291"/>
      <c r="EO428" s="291"/>
      <c r="EP428" s="291"/>
      <c r="EQ428" s="291"/>
      <c r="ER428" s="291"/>
      <c r="ES428" s="291"/>
      <c r="ET428" s="291"/>
      <c r="EU428" s="291"/>
      <c r="EV428" s="291"/>
      <c r="EW428" s="291"/>
      <c r="EX428" s="291"/>
      <c r="EY428" s="291"/>
      <c r="EZ428" s="291"/>
      <c r="FA428" s="291"/>
      <c r="FB428" s="291"/>
      <c r="FC428" s="291"/>
      <c r="FD428" s="291"/>
      <c r="FE428" s="291"/>
      <c r="FF428" s="291"/>
      <c r="FG428" s="291"/>
      <c r="FH428" s="291"/>
      <c r="FI428" s="291"/>
      <c r="FJ428" s="291"/>
      <c r="FK428" s="291"/>
      <c r="FL428" s="291"/>
      <c r="FM428" s="291"/>
      <c r="FN428" s="291"/>
      <c r="FO428" s="291"/>
      <c r="FP428" s="291"/>
      <c r="FQ428" s="291"/>
      <c r="FR428" s="291"/>
      <c r="FS428" s="291"/>
      <c r="FT428" s="291"/>
      <c r="FU428" s="291"/>
      <c r="FV428" s="291"/>
      <c r="FW428" s="291"/>
      <c r="FX428" s="291"/>
      <c r="FY428" s="291"/>
      <c r="FZ428" s="291"/>
      <c r="GA428" s="291"/>
      <c r="GB428" s="291"/>
      <c r="GC428" s="291"/>
      <c r="GD428" s="291"/>
      <c r="GE428" s="291"/>
      <c r="GF428" s="291"/>
      <c r="GG428" s="291"/>
      <c r="GH428" s="291"/>
      <c r="GI428" s="291"/>
      <c r="GJ428" s="291"/>
      <c r="GK428" s="291"/>
      <c r="GL428" s="291"/>
      <c r="GM428" s="291"/>
      <c r="GN428" s="291"/>
      <c r="GO428" s="291"/>
      <c r="GP428" s="291"/>
      <c r="GQ428" s="291"/>
      <c r="GR428" s="291"/>
      <c r="GS428" s="291"/>
      <c r="GT428" s="291"/>
      <c r="GU428" s="291"/>
      <c r="GV428" s="291"/>
      <c r="GW428" s="291"/>
      <c r="GX428" s="291"/>
      <c r="GY428" s="291"/>
      <c r="GZ428" s="291"/>
      <c r="HA428" s="291"/>
      <c r="HB428" s="291"/>
      <c r="HC428" s="291"/>
      <c r="HD428" s="291"/>
      <c r="HE428" s="291"/>
      <c r="HF428" s="291"/>
      <c r="HG428" s="291"/>
      <c r="HH428" s="291"/>
      <c r="HI428" s="291"/>
      <c r="HJ428" s="291"/>
      <c r="HK428" s="291"/>
      <c r="HL428" s="291"/>
      <c r="HM428" s="291"/>
      <c r="HN428" s="291"/>
      <c r="HO428" s="291"/>
      <c r="HP428" s="291"/>
      <c r="HQ428" s="291"/>
    </row>
    <row r="429" ht="12.0" customHeight="1">
      <c r="A429" s="281"/>
      <c r="B429" s="292"/>
      <c r="C429" s="283"/>
      <c r="D429" s="284"/>
      <c r="E429" s="285"/>
      <c r="F429" s="286"/>
      <c r="G429" s="287"/>
      <c r="H429" s="288"/>
      <c r="I429" s="283"/>
      <c r="J429" s="289"/>
      <c r="K429" s="289"/>
      <c r="L429" s="289"/>
      <c r="M429" s="289"/>
      <c r="N429" s="289"/>
      <c r="O429" s="289"/>
      <c r="P429" s="52"/>
      <c r="Q429" s="52"/>
      <c r="R429" s="52"/>
      <c r="S429" s="202"/>
      <c r="T429" s="202"/>
      <c r="U429" s="202"/>
      <c r="V429" s="292"/>
      <c r="W429" s="202"/>
      <c r="X429" s="202"/>
      <c r="Y429" s="202"/>
      <c r="Z429" s="291"/>
      <c r="AA429" s="202"/>
      <c r="AB429" s="202"/>
      <c r="AC429" s="202"/>
      <c r="AD429" s="291"/>
      <c r="AE429" s="202"/>
      <c r="AF429" s="202"/>
      <c r="AG429" s="202"/>
      <c r="AH429" s="291"/>
      <c r="AI429" s="202"/>
      <c r="AJ429" s="202"/>
      <c r="AK429" s="202"/>
      <c r="AL429" s="291"/>
      <c r="AM429" s="202"/>
      <c r="AN429" s="202"/>
      <c r="AO429" s="202"/>
      <c r="AP429" s="291"/>
      <c r="AQ429" s="202"/>
      <c r="AR429" s="202"/>
      <c r="AS429" s="202"/>
      <c r="AT429" s="291"/>
      <c r="AU429" s="202"/>
      <c r="AV429" s="202"/>
      <c r="AW429" s="202"/>
      <c r="AX429" s="291"/>
      <c r="AY429" s="202"/>
      <c r="AZ429" s="202"/>
      <c r="BA429" s="202"/>
      <c r="BB429" s="291"/>
      <c r="BC429" s="202"/>
      <c r="BD429" s="202"/>
      <c r="BE429" s="202"/>
      <c r="BF429" s="291"/>
      <c r="BG429" s="202"/>
      <c r="BH429" s="202"/>
      <c r="BI429" s="202"/>
      <c r="BJ429" s="291"/>
      <c r="BK429" s="291"/>
      <c r="BL429" s="291"/>
      <c r="BM429" s="291"/>
      <c r="BN429" s="291"/>
      <c r="BO429" s="291"/>
      <c r="BP429" s="291"/>
      <c r="BQ429" s="291"/>
      <c r="BR429" s="291"/>
      <c r="BS429" s="291"/>
      <c r="BT429" s="291"/>
      <c r="BU429" s="291"/>
      <c r="BV429" s="291"/>
      <c r="BW429" s="291"/>
      <c r="BX429" s="291"/>
      <c r="BY429" s="291"/>
      <c r="BZ429" s="291"/>
      <c r="CA429" s="291"/>
      <c r="CB429" s="291"/>
      <c r="CC429" s="291"/>
      <c r="CD429" s="291"/>
      <c r="CE429" s="291"/>
      <c r="CF429" s="291"/>
      <c r="CG429" s="291"/>
      <c r="CH429" s="291"/>
      <c r="CI429" s="291"/>
      <c r="CJ429" s="291"/>
      <c r="CK429" s="291"/>
      <c r="CL429" s="291"/>
      <c r="CM429" s="291"/>
      <c r="CN429" s="291"/>
      <c r="CO429" s="291"/>
      <c r="CP429" s="291"/>
      <c r="CQ429" s="291"/>
      <c r="CR429" s="291"/>
      <c r="CS429" s="291"/>
      <c r="CT429" s="291"/>
      <c r="CU429" s="291"/>
      <c r="CV429" s="291"/>
      <c r="CW429" s="291"/>
      <c r="CX429" s="291"/>
      <c r="CY429" s="291"/>
      <c r="CZ429" s="291"/>
      <c r="DA429" s="291"/>
      <c r="DB429" s="291"/>
      <c r="DC429" s="291"/>
      <c r="DD429" s="291"/>
      <c r="DE429" s="291"/>
      <c r="DF429" s="291"/>
      <c r="DG429" s="291"/>
      <c r="DH429" s="291"/>
      <c r="DI429" s="291"/>
      <c r="DJ429" s="291"/>
      <c r="DK429" s="291"/>
      <c r="DL429" s="291"/>
      <c r="DM429" s="291"/>
      <c r="DN429" s="291"/>
      <c r="DO429" s="291"/>
      <c r="DP429" s="291"/>
      <c r="DQ429" s="291"/>
      <c r="DR429" s="291"/>
      <c r="DS429" s="291"/>
      <c r="DT429" s="291"/>
      <c r="DU429" s="291"/>
      <c r="DV429" s="291"/>
      <c r="DW429" s="291"/>
      <c r="DX429" s="291"/>
      <c r="DY429" s="291"/>
      <c r="DZ429" s="291"/>
      <c r="EA429" s="291"/>
      <c r="EB429" s="291"/>
      <c r="EC429" s="291"/>
      <c r="ED429" s="291"/>
      <c r="EE429" s="291"/>
      <c r="EF429" s="291"/>
      <c r="EG429" s="291"/>
      <c r="EH429" s="291"/>
      <c r="EI429" s="291"/>
      <c r="EJ429" s="291"/>
      <c r="EK429" s="291"/>
      <c r="EL429" s="291"/>
      <c r="EM429" s="291"/>
      <c r="EN429" s="291"/>
      <c r="EO429" s="291"/>
      <c r="EP429" s="291"/>
      <c r="EQ429" s="291"/>
      <c r="ER429" s="291"/>
      <c r="ES429" s="291"/>
      <c r="ET429" s="291"/>
      <c r="EU429" s="291"/>
      <c r="EV429" s="291"/>
      <c r="EW429" s="291"/>
      <c r="EX429" s="291"/>
      <c r="EY429" s="291"/>
      <c r="EZ429" s="291"/>
      <c r="FA429" s="291"/>
      <c r="FB429" s="291"/>
      <c r="FC429" s="291"/>
      <c r="FD429" s="291"/>
      <c r="FE429" s="291"/>
      <c r="FF429" s="291"/>
      <c r="FG429" s="291"/>
      <c r="FH429" s="291"/>
      <c r="FI429" s="291"/>
      <c r="FJ429" s="291"/>
      <c r="FK429" s="291"/>
      <c r="FL429" s="291"/>
      <c r="FM429" s="291"/>
      <c r="FN429" s="291"/>
      <c r="FO429" s="291"/>
      <c r="FP429" s="291"/>
      <c r="FQ429" s="291"/>
      <c r="FR429" s="291"/>
      <c r="FS429" s="291"/>
      <c r="FT429" s="291"/>
      <c r="FU429" s="291"/>
      <c r="FV429" s="291"/>
      <c r="FW429" s="291"/>
      <c r="FX429" s="291"/>
      <c r="FY429" s="291"/>
      <c r="FZ429" s="291"/>
      <c r="GA429" s="291"/>
      <c r="GB429" s="291"/>
      <c r="GC429" s="291"/>
      <c r="GD429" s="291"/>
      <c r="GE429" s="291"/>
      <c r="GF429" s="291"/>
      <c r="GG429" s="291"/>
      <c r="GH429" s="291"/>
      <c r="GI429" s="291"/>
      <c r="GJ429" s="291"/>
      <c r="GK429" s="291"/>
      <c r="GL429" s="291"/>
      <c r="GM429" s="291"/>
      <c r="GN429" s="291"/>
      <c r="GO429" s="291"/>
      <c r="GP429" s="291"/>
      <c r="GQ429" s="291"/>
      <c r="GR429" s="291"/>
      <c r="GS429" s="291"/>
      <c r="GT429" s="291"/>
      <c r="GU429" s="291"/>
      <c r="GV429" s="291"/>
      <c r="GW429" s="291"/>
      <c r="GX429" s="291"/>
      <c r="GY429" s="291"/>
      <c r="GZ429" s="291"/>
      <c r="HA429" s="291"/>
      <c r="HB429" s="291"/>
      <c r="HC429" s="291"/>
      <c r="HD429" s="291"/>
      <c r="HE429" s="291"/>
      <c r="HF429" s="291"/>
      <c r="HG429" s="291"/>
      <c r="HH429" s="291"/>
      <c r="HI429" s="291"/>
      <c r="HJ429" s="291"/>
      <c r="HK429" s="291"/>
      <c r="HL429" s="291"/>
      <c r="HM429" s="291"/>
      <c r="HN429" s="291"/>
      <c r="HO429" s="291"/>
      <c r="HP429" s="291"/>
      <c r="HQ429" s="291"/>
    </row>
    <row r="430" ht="12.0" customHeight="1">
      <c r="A430" s="281"/>
      <c r="B430" s="292"/>
      <c r="C430" s="283"/>
      <c r="D430" s="284"/>
      <c r="E430" s="285"/>
      <c r="F430" s="286"/>
      <c r="G430" s="287"/>
      <c r="H430" s="288"/>
      <c r="I430" s="283"/>
      <c r="J430" s="289"/>
      <c r="K430" s="289"/>
      <c r="L430" s="289"/>
      <c r="M430" s="289"/>
      <c r="N430" s="289"/>
      <c r="O430" s="289"/>
      <c r="P430" s="52"/>
      <c r="Q430" s="52"/>
      <c r="R430" s="52"/>
      <c r="S430" s="202"/>
      <c r="T430" s="202"/>
      <c r="U430" s="202"/>
      <c r="V430" s="292"/>
      <c r="W430" s="202"/>
      <c r="X430" s="202"/>
      <c r="Y430" s="202"/>
      <c r="Z430" s="291"/>
      <c r="AA430" s="202"/>
      <c r="AB430" s="202"/>
      <c r="AC430" s="202"/>
      <c r="AD430" s="291"/>
      <c r="AE430" s="202"/>
      <c r="AF430" s="202"/>
      <c r="AG430" s="202"/>
      <c r="AH430" s="291"/>
      <c r="AI430" s="202"/>
      <c r="AJ430" s="202"/>
      <c r="AK430" s="202"/>
      <c r="AL430" s="291"/>
      <c r="AM430" s="202"/>
      <c r="AN430" s="202"/>
      <c r="AO430" s="202"/>
      <c r="AP430" s="291"/>
      <c r="AQ430" s="202"/>
      <c r="AR430" s="202"/>
      <c r="AS430" s="202"/>
      <c r="AT430" s="291"/>
      <c r="AU430" s="202"/>
      <c r="AV430" s="202"/>
      <c r="AW430" s="202"/>
      <c r="AX430" s="291"/>
      <c r="AY430" s="202"/>
      <c r="AZ430" s="202"/>
      <c r="BA430" s="202"/>
      <c r="BB430" s="291"/>
      <c r="BC430" s="202"/>
      <c r="BD430" s="202"/>
      <c r="BE430" s="202"/>
      <c r="BF430" s="291"/>
      <c r="BG430" s="202"/>
      <c r="BH430" s="202"/>
      <c r="BI430" s="202"/>
      <c r="BJ430" s="291"/>
      <c r="BK430" s="291"/>
      <c r="BL430" s="291"/>
      <c r="BM430" s="291"/>
      <c r="BN430" s="291"/>
      <c r="BO430" s="291"/>
      <c r="BP430" s="291"/>
      <c r="BQ430" s="291"/>
      <c r="BR430" s="291"/>
      <c r="BS430" s="291"/>
      <c r="BT430" s="291"/>
      <c r="BU430" s="291"/>
      <c r="BV430" s="291"/>
      <c r="BW430" s="291"/>
      <c r="BX430" s="291"/>
      <c r="BY430" s="291"/>
      <c r="BZ430" s="291"/>
      <c r="CA430" s="291"/>
      <c r="CB430" s="291"/>
      <c r="CC430" s="291"/>
      <c r="CD430" s="291"/>
      <c r="CE430" s="291"/>
      <c r="CF430" s="291"/>
      <c r="CG430" s="291"/>
      <c r="CH430" s="291"/>
      <c r="CI430" s="291"/>
      <c r="CJ430" s="291"/>
      <c r="CK430" s="291"/>
      <c r="CL430" s="291"/>
      <c r="CM430" s="291"/>
      <c r="CN430" s="291"/>
      <c r="CO430" s="291"/>
      <c r="CP430" s="291"/>
      <c r="CQ430" s="291"/>
      <c r="CR430" s="291"/>
      <c r="CS430" s="291"/>
      <c r="CT430" s="291"/>
      <c r="CU430" s="291"/>
      <c r="CV430" s="291"/>
      <c r="CW430" s="291"/>
      <c r="CX430" s="291"/>
      <c r="CY430" s="291"/>
      <c r="CZ430" s="291"/>
      <c r="DA430" s="291"/>
      <c r="DB430" s="291"/>
      <c r="DC430" s="291"/>
      <c r="DD430" s="291"/>
      <c r="DE430" s="291"/>
      <c r="DF430" s="291"/>
      <c r="DG430" s="291"/>
      <c r="DH430" s="291"/>
      <c r="DI430" s="291"/>
      <c r="DJ430" s="291"/>
      <c r="DK430" s="291"/>
      <c r="DL430" s="291"/>
      <c r="DM430" s="291"/>
      <c r="DN430" s="291"/>
      <c r="DO430" s="291"/>
      <c r="DP430" s="291"/>
      <c r="DQ430" s="291"/>
      <c r="DR430" s="291"/>
      <c r="DS430" s="291"/>
      <c r="DT430" s="291"/>
      <c r="DU430" s="291"/>
      <c r="DV430" s="291"/>
      <c r="DW430" s="291"/>
      <c r="DX430" s="291"/>
      <c r="DY430" s="291"/>
      <c r="DZ430" s="291"/>
      <c r="EA430" s="291"/>
      <c r="EB430" s="291"/>
      <c r="EC430" s="291"/>
      <c r="ED430" s="291"/>
      <c r="EE430" s="291"/>
      <c r="EF430" s="291"/>
      <c r="EG430" s="291"/>
      <c r="EH430" s="291"/>
      <c r="EI430" s="291"/>
      <c r="EJ430" s="291"/>
      <c r="EK430" s="291"/>
      <c r="EL430" s="291"/>
      <c r="EM430" s="291"/>
      <c r="EN430" s="291"/>
      <c r="EO430" s="291"/>
      <c r="EP430" s="291"/>
      <c r="EQ430" s="291"/>
      <c r="ER430" s="291"/>
      <c r="ES430" s="291"/>
      <c r="ET430" s="291"/>
      <c r="EU430" s="291"/>
      <c r="EV430" s="291"/>
      <c r="EW430" s="291"/>
      <c r="EX430" s="291"/>
      <c r="EY430" s="291"/>
      <c r="EZ430" s="291"/>
      <c r="FA430" s="291"/>
      <c r="FB430" s="291"/>
      <c r="FC430" s="291"/>
      <c r="FD430" s="291"/>
      <c r="FE430" s="291"/>
      <c r="FF430" s="291"/>
      <c r="FG430" s="291"/>
      <c r="FH430" s="291"/>
      <c r="FI430" s="291"/>
      <c r="FJ430" s="291"/>
      <c r="FK430" s="291"/>
      <c r="FL430" s="291"/>
      <c r="FM430" s="291"/>
      <c r="FN430" s="291"/>
      <c r="FO430" s="291"/>
      <c r="FP430" s="291"/>
      <c r="FQ430" s="291"/>
      <c r="FR430" s="291"/>
      <c r="FS430" s="291"/>
      <c r="FT430" s="291"/>
      <c r="FU430" s="291"/>
      <c r="FV430" s="291"/>
      <c r="FW430" s="291"/>
      <c r="FX430" s="291"/>
      <c r="FY430" s="291"/>
      <c r="FZ430" s="291"/>
      <c r="GA430" s="291"/>
      <c r="GB430" s="291"/>
      <c r="GC430" s="291"/>
      <c r="GD430" s="291"/>
      <c r="GE430" s="291"/>
      <c r="GF430" s="291"/>
      <c r="GG430" s="291"/>
      <c r="GH430" s="291"/>
      <c r="GI430" s="291"/>
      <c r="GJ430" s="291"/>
      <c r="GK430" s="291"/>
      <c r="GL430" s="291"/>
      <c r="GM430" s="291"/>
      <c r="GN430" s="291"/>
      <c r="GO430" s="291"/>
      <c r="GP430" s="291"/>
      <c r="GQ430" s="291"/>
      <c r="GR430" s="291"/>
      <c r="GS430" s="291"/>
      <c r="GT430" s="291"/>
      <c r="GU430" s="291"/>
      <c r="GV430" s="291"/>
      <c r="GW430" s="291"/>
      <c r="GX430" s="291"/>
      <c r="GY430" s="291"/>
      <c r="GZ430" s="291"/>
      <c r="HA430" s="291"/>
      <c r="HB430" s="291"/>
      <c r="HC430" s="291"/>
      <c r="HD430" s="291"/>
      <c r="HE430" s="291"/>
      <c r="HF430" s="291"/>
      <c r="HG430" s="291"/>
      <c r="HH430" s="291"/>
      <c r="HI430" s="291"/>
      <c r="HJ430" s="291"/>
      <c r="HK430" s="291"/>
      <c r="HL430" s="291"/>
      <c r="HM430" s="291"/>
      <c r="HN430" s="291"/>
      <c r="HO430" s="291"/>
      <c r="HP430" s="291"/>
      <c r="HQ430" s="291"/>
    </row>
    <row r="431" ht="12.0" customHeight="1">
      <c r="A431" s="281"/>
      <c r="B431" s="292"/>
      <c r="C431" s="283"/>
      <c r="D431" s="284"/>
      <c r="E431" s="285"/>
      <c r="F431" s="286"/>
      <c r="G431" s="287"/>
      <c r="H431" s="288"/>
      <c r="I431" s="283"/>
      <c r="J431" s="289"/>
      <c r="K431" s="289"/>
      <c r="L431" s="289"/>
      <c r="M431" s="289"/>
      <c r="N431" s="289"/>
      <c r="O431" s="289"/>
      <c r="P431" s="52"/>
      <c r="Q431" s="52"/>
      <c r="R431" s="52"/>
      <c r="S431" s="202"/>
      <c r="T431" s="202"/>
      <c r="U431" s="202"/>
      <c r="V431" s="292"/>
      <c r="W431" s="202"/>
      <c r="X431" s="202"/>
      <c r="Y431" s="202"/>
      <c r="Z431" s="291"/>
      <c r="AA431" s="202"/>
      <c r="AB431" s="202"/>
      <c r="AC431" s="202"/>
      <c r="AD431" s="291"/>
      <c r="AE431" s="202"/>
      <c r="AF431" s="202"/>
      <c r="AG431" s="202"/>
      <c r="AH431" s="291"/>
      <c r="AI431" s="202"/>
      <c r="AJ431" s="202"/>
      <c r="AK431" s="202"/>
      <c r="AL431" s="291"/>
      <c r="AM431" s="202"/>
      <c r="AN431" s="202"/>
      <c r="AO431" s="202"/>
      <c r="AP431" s="291"/>
      <c r="AQ431" s="202"/>
      <c r="AR431" s="202"/>
      <c r="AS431" s="202"/>
      <c r="AT431" s="291"/>
      <c r="AU431" s="202"/>
      <c r="AV431" s="202"/>
      <c r="AW431" s="202"/>
      <c r="AX431" s="291"/>
      <c r="AY431" s="202"/>
      <c r="AZ431" s="202"/>
      <c r="BA431" s="202"/>
      <c r="BB431" s="291"/>
      <c r="BC431" s="202"/>
      <c r="BD431" s="202"/>
      <c r="BE431" s="202"/>
      <c r="BF431" s="291"/>
      <c r="BG431" s="202"/>
      <c r="BH431" s="202"/>
      <c r="BI431" s="202"/>
      <c r="BJ431" s="291"/>
      <c r="BK431" s="291"/>
      <c r="BL431" s="291"/>
      <c r="BM431" s="291"/>
      <c r="BN431" s="291"/>
      <c r="BO431" s="291"/>
      <c r="BP431" s="291"/>
      <c r="BQ431" s="291"/>
      <c r="BR431" s="291"/>
      <c r="BS431" s="291"/>
      <c r="BT431" s="291"/>
      <c r="BU431" s="291"/>
      <c r="BV431" s="291"/>
      <c r="BW431" s="291"/>
      <c r="BX431" s="291"/>
      <c r="BY431" s="291"/>
      <c r="BZ431" s="291"/>
      <c r="CA431" s="291"/>
      <c r="CB431" s="291"/>
      <c r="CC431" s="291"/>
      <c r="CD431" s="291"/>
      <c r="CE431" s="291"/>
      <c r="CF431" s="291"/>
      <c r="CG431" s="291"/>
      <c r="CH431" s="291"/>
      <c r="CI431" s="291"/>
      <c r="CJ431" s="291"/>
      <c r="CK431" s="291"/>
      <c r="CL431" s="291"/>
      <c r="CM431" s="291"/>
      <c r="CN431" s="291"/>
      <c r="CO431" s="291"/>
      <c r="CP431" s="291"/>
      <c r="CQ431" s="291"/>
      <c r="CR431" s="291"/>
      <c r="CS431" s="291"/>
      <c r="CT431" s="291"/>
      <c r="CU431" s="291"/>
      <c r="CV431" s="291"/>
      <c r="CW431" s="291"/>
      <c r="CX431" s="291"/>
      <c r="CY431" s="291"/>
      <c r="CZ431" s="291"/>
      <c r="DA431" s="291"/>
      <c r="DB431" s="291"/>
      <c r="DC431" s="291"/>
      <c r="DD431" s="291"/>
      <c r="DE431" s="291"/>
      <c r="DF431" s="291"/>
      <c r="DG431" s="291"/>
      <c r="DH431" s="291"/>
      <c r="DI431" s="291"/>
      <c r="DJ431" s="291"/>
      <c r="DK431" s="291"/>
      <c r="DL431" s="291"/>
      <c r="DM431" s="291"/>
      <c r="DN431" s="291"/>
      <c r="DO431" s="291"/>
      <c r="DP431" s="291"/>
      <c r="DQ431" s="291"/>
      <c r="DR431" s="291"/>
      <c r="DS431" s="291"/>
      <c r="DT431" s="291"/>
      <c r="DU431" s="291"/>
      <c r="DV431" s="291"/>
      <c r="DW431" s="291"/>
      <c r="DX431" s="291"/>
      <c r="DY431" s="291"/>
      <c r="DZ431" s="291"/>
      <c r="EA431" s="291"/>
      <c r="EB431" s="291"/>
      <c r="EC431" s="291"/>
      <c r="ED431" s="291"/>
      <c r="EE431" s="291"/>
      <c r="EF431" s="291"/>
      <c r="EG431" s="291"/>
      <c r="EH431" s="291"/>
      <c r="EI431" s="291"/>
      <c r="EJ431" s="291"/>
      <c r="EK431" s="291"/>
      <c r="EL431" s="291"/>
      <c r="EM431" s="291"/>
      <c r="EN431" s="291"/>
      <c r="EO431" s="291"/>
      <c r="EP431" s="291"/>
      <c r="EQ431" s="291"/>
      <c r="ER431" s="291"/>
      <c r="ES431" s="291"/>
      <c r="ET431" s="291"/>
      <c r="EU431" s="291"/>
      <c r="EV431" s="291"/>
      <c r="EW431" s="291"/>
      <c r="EX431" s="291"/>
      <c r="EY431" s="291"/>
      <c r="EZ431" s="291"/>
      <c r="FA431" s="291"/>
      <c r="FB431" s="291"/>
      <c r="FC431" s="291"/>
      <c r="FD431" s="291"/>
      <c r="FE431" s="291"/>
      <c r="FF431" s="291"/>
      <c r="FG431" s="291"/>
      <c r="FH431" s="291"/>
      <c r="FI431" s="291"/>
      <c r="FJ431" s="291"/>
      <c r="FK431" s="291"/>
      <c r="FL431" s="291"/>
      <c r="FM431" s="291"/>
      <c r="FN431" s="291"/>
      <c r="FO431" s="291"/>
      <c r="FP431" s="291"/>
      <c r="FQ431" s="291"/>
      <c r="FR431" s="291"/>
      <c r="FS431" s="291"/>
      <c r="FT431" s="291"/>
      <c r="FU431" s="291"/>
      <c r="FV431" s="291"/>
      <c r="FW431" s="291"/>
      <c r="FX431" s="291"/>
      <c r="FY431" s="291"/>
      <c r="FZ431" s="291"/>
      <c r="GA431" s="291"/>
      <c r="GB431" s="291"/>
      <c r="GC431" s="291"/>
      <c r="GD431" s="291"/>
      <c r="GE431" s="291"/>
      <c r="GF431" s="291"/>
      <c r="GG431" s="291"/>
      <c r="GH431" s="291"/>
      <c r="GI431" s="291"/>
      <c r="GJ431" s="291"/>
      <c r="GK431" s="291"/>
      <c r="GL431" s="291"/>
      <c r="GM431" s="291"/>
      <c r="GN431" s="291"/>
      <c r="GO431" s="291"/>
      <c r="GP431" s="291"/>
      <c r="GQ431" s="291"/>
      <c r="GR431" s="291"/>
      <c r="GS431" s="291"/>
      <c r="GT431" s="291"/>
      <c r="GU431" s="291"/>
      <c r="GV431" s="291"/>
      <c r="GW431" s="291"/>
      <c r="GX431" s="291"/>
      <c r="GY431" s="291"/>
      <c r="GZ431" s="291"/>
      <c r="HA431" s="291"/>
      <c r="HB431" s="291"/>
      <c r="HC431" s="291"/>
      <c r="HD431" s="291"/>
      <c r="HE431" s="291"/>
      <c r="HF431" s="291"/>
      <c r="HG431" s="291"/>
      <c r="HH431" s="291"/>
      <c r="HI431" s="291"/>
      <c r="HJ431" s="291"/>
      <c r="HK431" s="291"/>
      <c r="HL431" s="291"/>
      <c r="HM431" s="291"/>
      <c r="HN431" s="291"/>
      <c r="HO431" s="291"/>
      <c r="HP431" s="291"/>
      <c r="HQ431" s="291"/>
    </row>
    <row r="432" ht="12.0" customHeight="1">
      <c r="A432" s="281"/>
      <c r="B432" s="292"/>
      <c r="C432" s="283"/>
      <c r="D432" s="284"/>
      <c r="E432" s="285"/>
      <c r="F432" s="286"/>
      <c r="G432" s="287"/>
      <c r="H432" s="288"/>
      <c r="I432" s="283"/>
      <c r="J432" s="289"/>
      <c r="K432" s="289"/>
      <c r="L432" s="289"/>
      <c r="M432" s="289"/>
      <c r="N432" s="289"/>
      <c r="O432" s="289"/>
      <c r="P432" s="52"/>
      <c r="Q432" s="52"/>
      <c r="R432" s="52"/>
      <c r="S432" s="202"/>
      <c r="T432" s="202"/>
      <c r="U432" s="202"/>
      <c r="V432" s="292"/>
      <c r="W432" s="202"/>
      <c r="X432" s="202"/>
      <c r="Y432" s="202"/>
      <c r="Z432" s="291"/>
      <c r="AA432" s="202"/>
      <c r="AB432" s="202"/>
      <c r="AC432" s="202"/>
      <c r="AD432" s="291"/>
      <c r="AE432" s="202"/>
      <c r="AF432" s="202"/>
      <c r="AG432" s="202"/>
      <c r="AH432" s="291"/>
      <c r="AI432" s="202"/>
      <c r="AJ432" s="202"/>
      <c r="AK432" s="202"/>
      <c r="AL432" s="291"/>
      <c r="AM432" s="202"/>
      <c r="AN432" s="202"/>
      <c r="AO432" s="202"/>
      <c r="AP432" s="291"/>
      <c r="AQ432" s="202"/>
      <c r="AR432" s="202"/>
      <c r="AS432" s="202"/>
      <c r="AT432" s="291"/>
      <c r="AU432" s="202"/>
      <c r="AV432" s="202"/>
      <c r="AW432" s="202"/>
      <c r="AX432" s="291"/>
      <c r="AY432" s="202"/>
      <c r="AZ432" s="202"/>
      <c r="BA432" s="202"/>
      <c r="BB432" s="291"/>
      <c r="BC432" s="202"/>
      <c r="BD432" s="202"/>
      <c r="BE432" s="202"/>
      <c r="BF432" s="291"/>
      <c r="BG432" s="202"/>
      <c r="BH432" s="202"/>
      <c r="BI432" s="202"/>
      <c r="BJ432" s="291"/>
      <c r="BK432" s="291"/>
      <c r="BL432" s="291"/>
      <c r="BM432" s="291"/>
      <c r="BN432" s="291"/>
      <c r="BO432" s="291"/>
      <c r="BP432" s="291"/>
      <c r="BQ432" s="291"/>
      <c r="BR432" s="291"/>
      <c r="BS432" s="291"/>
      <c r="BT432" s="291"/>
      <c r="BU432" s="291"/>
      <c r="BV432" s="291"/>
      <c r="BW432" s="291"/>
      <c r="BX432" s="291"/>
      <c r="BY432" s="291"/>
      <c r="BZ432" s="291"/>
      <c r="CA432" s="291"/>
      <c r="CB432" s="291"/>
      <c r="CC432" s="291"/>
      <c r="CD432" s="291"/>
      <c r="CE432" s="291"/>
      <c r="CF432" s="291"/>
      <c r="CG432" s="291"/>
      <c r="CH432" s="291"/>
      <c r="CI432" s="291"/>
      <c r="CJ432" s="291"/>
      <c r="CK432" s="291"/>
      <c r="CL432" s="291"/>
      <c r="CM432" s="291"/>
      <c r="CN432" s="291"/>
      <c r="CO432" s="291"/>
      <c r="CP432" s="291"/>
      <c r="CQ432" s="291"/>
      <c r="CR432" s="291"/>
      <c r="CS432" s="291"/>
      <c r="CT432" s="291"/>
      <c r="CU432" s="291"/>
      <c r="CV432" s="291"/>
      <c r="CW432" s="291"/>
      <c r="CX432" s="291"/>
      <c r="CY432" s="291"/>
      <c r="CZ432" s="291"/>
      <c r="DA432" s="291"/>
      <c r="DB432" s="291"/>
      <c r="DC432" s="291"/>
      <c r="DD432" s="291"/>
      <c r="DE432" s="291"/>
      <c r="DF432" s="291"/>
      <c r="DG432" s="291"/>
      <c r="DH432" s="291"/>
      <c r="DI432" s="291"/>
      <c r="DJ432" s="291"/>
      <c r="DK432" s="291"/>
      <c r="DL432" s="291"/>
      <c r="DM432" s="291"/>
      <c r="DN432" s="291"/>
      <c r="DO432" s="291"/>
      <c r="DP432" s="291"/>
      <c r="DQ432" s="291"/>
      <c r="DR432" s="291"/>
      <c r="DS432" s="291"/>
      <c r="DT432" s="291"/>
      <c r="DU432" s="291"/>
      <c r="DV432" s="291"/>
      <c r="DW432" s="291"/>
      <c r="DX432" s="291"/>
      <c r="DY432" s="291"/>
      <c r="DZ432" s="291"/>
      <c r="EA432" s="291"/>
      <c r="EB432" s="291"/>
      <c r="EC432" s="291"/>
      <c r="ED432" s="291"/>
      <c r="EE432" s="291"/>
      <c r="EF432" s="291"/>
      <c r="EG432" s="291"/>
      <c r="EH432" s="291"/>
      <c r="EI432" s="291"/>
      <c r="EJ432" s="291"/>
      <c r="EK432" s="291"/>
      <c r="EL432" s="291"/>
      <c r="EM432" s="291"/>
      <c r="EN432" s="291"/>
      <c r="EO432" s="291"/>
      <c r="EP432" s="291"/>
      <c r="EQ432" s="291"/>
      <c r="ER432" s="291"/>
      <c r="ES432" s="291"/>
      <c r="ET432" s="291"/>
      <c r="EU432" s="291"/>
      <c r="EV432" s="291"/>
      <c r="EW432" s="291"/>
      <c r="EX432" s="291"/>
      <c r="EY432" s="291"/>
      <c r="EZ432" s="291"/>
      <c r="FA432" s="291"/>
      <c r="FB432" s="291"/>
      <c r="FC432" s="291"/>
      <c r="FD432" s="291"/>
      <c r="FE432" s="291"/>
      <c r="FF432" s="291"/>
      <c r="FG432" s="291"/>
      <c r="FH432" s="291"/>
      <c r="FI432" s="291"/>
      <c r="FJ432" s="291"/>
      <c r="FK432" s="291"/>
      <c r="FL432" s="291"/>
      <c r="FM432" s="291"/>
      <c r="FN432" s="291"/>
      <c r="FO432" s="291"/>
      <c r="FP432" s="291"/>
      <c r="FQ432" s="291"/>
      <c r="FR432" s="291"/>
      <c r="FS432" s="291"/>
      <c r="FT432" s="291"/>
      <c r="FU432" s="291"/>
      <c r="FV432" s="291"/>
      <c r="FW432" s="291"/>
      <c r="FX432" s="291"/>
      <c r="FY432" s="291"/>
      <c r="FZ432" s="291"/>
      <c r="GA432" s="291"/>
      <c r="GB432" s="291"/>
      <c r="GC432" s="291"/>
      <c r="GD432" s="291"/>
      <c r="GE432" s="291"/>
      <c r="GF432" s="291"/>
      <c r="GG432" s="291"/>
      <c r="GH432" s="291"/>
      <c r="GI432" s="291"/>
      <c r="GJ432" s="291"/>
      <c r="GK432" s="291"/>
      <c r="GL432" s="291"/>
      <c r="GM432" s="291"/>
      <c r="GN432" s="291"/>
      <c r="GO432" s="291"/>
      <c r="GP432" s="291"/>
      <c r="GQ432" s="291"/>
      <c r="GR432" s="291"/>
      <c r="GS432" s="291"/>
      <c r="GT432" s="291"/>
      <c r="GU432" s="291"/>
      <c r="GV432" s="291"/>
      <c r="GW432" s="291"/>
      <c r="GX432" s="291"/>
      <c r="GY432" s="291"/>
      <c r="GZ432" s="291"/>
      <c r="HA432" s="291"/>
      <c r="HB432" s="291"/>
      <c r="HC432" s="291"/>
      <c r="HD432" s="291"/>
      <c r="HE432" s="291"/>
      <c r="HF432" s="291"/>
      <c r="HG432" s="291"/>
      <c r="HH432" s="291"/>
      <c r="HI432" s="291"/>
      <c r="HJ432" s="291"/>
      <c r="HK432" s="291"/>
      <c r="HL432" s="291"/>
      <c r="HM432" s="291"/>
      <c r="HN432" s="291"/>
      <c r="HO432" s="291"/>
      <c r="HP432" s="291"/>
      <c r="HQ432" s="291"/>
    </row>
    <row r="433" ht="12.0" customHeight="1">
      <c r="A433" s="281"/>
      <c r="B433" s="292"/>
      <c r="C433" s="283"/>
      <c r="D433" s="284"/>
      <c r="E433" s="285"/>
      <c r="F433" s="286"/>
      <c r="G433" s="287"/>
      <c r="H433" s="288"/>
      <c r="I433" s="283"/>
      <c r="J433" s="289"/>
      <c r="K433" s="289"/>
      <c r="L433" s="289"/>
      <c r="M433" s="289"/>
      <c r="N433" s="289"/>
      <c r="O433" s="289"/>
      <c r="P433" s="52"/>
      <c r="Q433" s="52"/>
      <c r="R433" s="52"/>
      <c r="S433" s="202"/>
      <c r="T433" s="202"/>
      <c r="U433" s="202"/>
      <c r="V433" s="292"/>
      <c r="W433" s="202"/>
      <c r="X433" s="202"/>
      <c r="Y433" s="202"/>
      <c r="Z433" s="291"/>
      <c r="AA433" s="202"/>
      <c r="AB433" s="202"/>
      <c r="AC433" s="202"/>
      <c r="AD433" s="291"/>
      <c r="AE433" s="202"/>
      <c r="AF433" s="202"/>
      <c r="AG433" s="202"/>
      <c r="AH433" s="291"/>
      <c r="AI433" s="202"/>
      <c r="AJ433" s="202"/>
      <c r="AK433" s="202"/>
      <c r="AL433" s="291"/>
      <c r="AM433" s="202"/>
      <c r="AN433" s="202"/>
      <c r="AO433" s="202"/>
      <c r="AP433" s="291"/>
      <c r="AQ433" s="202"/>
      <c r="AR433" s="202"/>
      <c r="AS433" s="202"/>
      <c r="AT433" s="291"/>
      <c r="AU433" s="202"/>
      <c r="AV433" s="202"/>
      <c r="AW433" s="202"/>
      <c r="AX433" s="291"/>
      <c r="AY433" s="202"/>
      <c r="AZ433" s="202"/>
      <c r="BA433" s="202"/>
      <c r="BB433" s="291"/>
      <c r="BC433" s="202"/>
      <c r="BD433" s="202"/>
      <c r="BE433" s="202"/>
      <c r="BF433" s="291"/>
      <c r="BG433" s="202"/>
      <c r="BH433" s="202"/>
      <c r="BI433" s="202"/>
      <c r="BJ433" s="291"/>
      <c r="BK433" s="291"/>
      <c r="BL433" s="291"/>
      <c r="BM433" s="291"/>
      <c r="BN433" s="291"/>
      <c r="BO433" s="291"/>
      <c r="BP433" s="291"/>
      <c r="BQ433" s="291"/>
      <c r="BR433" s="291"/>
      <c r="BS433" s="291"/>
      <c r="BT433" s="291"/>
      <c r="BU433" s="291"/>
      <c r="BV433" s="291"/>
      <c r="BW433" s="291"/>
      <c r="BX433" s="291"/>
      <c r="BY433" s="291"/>
      <c r="BZ433" s="291"/>
      <c r="CA433" s="291"/>
      <c r="CB433" s="291"/>
      <c r="CC433" s="291"/>
      <c r="CD433" s="291"/>
      <c r="CE433" s="291"/>
      <c r="CF433" s="291"/>
      <c r="CG433" s="291"/>
      <c r="CH433" s="291"/>
      <c r="CI433" s="291"/>
      <c r="CJ433" s="291"/>
      <c r="CK433" s="291"/>
      <c r="CL433" s="291"/>
      <c r="CM433" s="291"/>
      <c r="CN433" s="291"/>
      <c r="CO433" s="291"/>
      <c r="CP433" s="291"/>
      <c r="CQ433" s="291"/>
      <c r="CR433" s="291"/>
      <c r="CS433" s="291"/>
      <c r="CT433" s="291"/>
      <c r="CU433" s="291"/>
      <c r="CV433" s="291"/>
      <c r="CW433" s="291"/>
      <c r="CX433" s="291"/>
      <c r="CY433" s="291"/>
      <c r="CZ433" s="291"/>
      <c r="DA433" s="291"/>
      <c r="DB433" s="291"/>
      <c r="DC433" s="291"/>
      <c r="DD433" s="291"/>
      <c r="DE433" s="291"/>
      <c r="DF433" s="291"/>
      <c r="DG433" s="291"/>
      <c r="DH433" s="291"/>
      <c r="DI433" s="291"/>
      <c r="DJ433" s="291"/>
      <c r="DK433" s="291"/>
      <c r="DL433" s="291"/>
      <c r="DM433" s="291"/>
      <c r="DN433" s="291"/>
      <c r="DO433" s="291"/>
      <c r="DP433" s="291"/>
      <c r="DQ433" s="291"/>
      <c r="DR433" s="291"/>
      <c r="DS433" s="291"/>
      <c r="DT433" s="291"/>
      <c r="DU433" s="291"/>
      <c r="DV433" s="291"/>
      <c r="DW433" s="291"/>
      <c r="DX433" s="291"/>
      <c r="DY433" s="291"/>
      <c r="DZ433" s="291"/>
      <c r="EA433" s="291"/>
      <c r="EB433" s="291"/>
      <c r="EC433" s="291"/>
      <c r="ED433" s="291"/>
      <c r="EE433" s="291"/>
      <c r="EF433" s="291"/>
      <c r="EG433" s="291"/>
      <c r="EH433" s="291"/>
      <c r="EI433" s="291"/>
      <c r="EJ433" s="291"/>
      <c r="EK433" s="291"/>
      <c r="EL433" s="291"/>
      <c r="EM433" s="291"/>
      <c r="EN433" s="291"/>
      <c r="EO433" s="291"/>
      <c r="EP433" s="291"/>
      <c r="EQ433" s="291"/>
      <c r="ER433" s="291"/>
      <c r="ES433" s="291"/>
      <c r="ET433" s="291"/>
      <c r="EU433" s="291"/>
      <c r="EV433" s="291"/>
      <c r="EW433" s="291"/>
      <c r="EX433" s="291"/>
      <c r="EY433" s="291"/>
      <c r="EZ433" s="291"/>
      <c r="FA433" s="291"/>
      <c r="FB433" s="291"/>
      <c r="FC433" s="291"/>
      <c r="FD433" s="291"/>
      <c r="FE433" s="291"/>
      <c r="FF433" s="291"/>
      <c r="FG433" s="291"/>
      <c r="FH433" s="291"/>
      <c r="FI433" s="291"/>
      <c r="FJ433" s="291"/>
      <c r="FK433" s="291"/>
      <c r="FL433" s="291"/>
      <c r="FM433" s="291"/>
      <c r="FN433" s="291"/>
      <c r="FO433" s="291"/>
      <c r="FP433" s="291"/>
      <c r="FQ433" s="291"/>
      <c r="FR433" s="291"/>
      <c r="FS433" s="291"/>
      <c r="FT433" s="291"/>
      <c r="FU433" s="291"/>
      <c r="FV433" s="291"/>
      <c r="FW433" s="291"/>
      <c r="FX433" s="291"/>
      <c r="FY433" s="291"/>
      <c r="FZ433" s="291"/>
      <c r="GA433" s="291"/>
      <c r="GB433" s="291"/>
      <c r="GC433" s="291"/>
      <c r="GD433" s="291"/>
      <c r="GE433" s="291"/>
      <c r="GF433" s="291"/>
      <c r="GG433" s="291"/>
      <c r="GH433" s="291"/>
      <c r="GI433" s="291"/>
      <c r="GJ433" s="291"/>
      <c r="GK433" s="291"/>
      <c r="GL433" s="291"/>
      <c r="GM433" s="291"/>
      <c r="GN433" s="291"/>
      <c r="GO433" s="291"/>
      <c r="GP433" s="291"/>
      <c r="GQ433" s="291"/>
      <c r="GR433" s="291"/>
      <c r="GS433" s="291"/>
      <c r="GT433" s="291"/>
      <c r="GU433" s="291"/>
      <c r="GV433" s="291"/>
      <c r="GW433" s="291"/>
      <c r="GX433" s="291"/>
      <c r="GY433" s="291"/>
      <c r="GZ433" s="291"/>
      <c r="HA433" s="291"/>
      <c r="HB433" s="291"/>
      <c r="HC433" s="291"/>
      <c r="HD433" s="291"/>
      <c r="HE433" s="291"/>
      <c r="HF433" s="291"/>
      <c r="HG433" s="291"/>
      <c r="HH433" s="291"/>
      <c r="HI433" s="291"/>
      <c r="HJ433" s="291"/>
      <c r="HK433" s="291"/>
      <c r="HL433" s="291"/>
      <c r="HM433" s="291"/>
      <c r="HN433" s="291"/>
      <c r="HO433" s="291"/>
      <c r="HP433" s="291"/>
      <c r="HQ433" s="291"/>
    </row>
    <row r="434" ht="12.0" customHeight="1">
      <c r="A434" s="281"/>
      <c r="B434" s="292"/>
      <c r="C434" s="283"/>
      <c r="D434" s="284"/>
      <c r="E434" s="285"/>
      <c r="F434" s="286"/>
      <c r="G434" s="287"/>
      <c r="H434" s="288"/>
      <c r="I434" s="283"/>
      <c r="J434" s="289"/>
      <c r="K434" s="289"/>
      <c r="L434" s="289"/>
      <c r="M434" s="289"/>
      <c r="N434" s="289"/>
      <c r="O434" s="289"/>
      <c r="P434" s="52"/>
      <c r="Q434" s="52"/>
      <c r="R434" s="52"/>
      <c r="S434" s="202"/>
      <c r="T434" s="202"/>
      <c r="U434" s="202"/>
      <c r="V434" s="292"/>
      <c r="W434" s="202"/>
      <c r="X434" s="202"/>
      <c r="Y434" s="202"/>
      <c r="Z434" s="291"/>
      <c r="AA434" s="202"/>
      <c r="AB434" s="202"/>
      <c r="AC434" s="202"/>
      <c r="AD434" s="291"/>
      <c r="AE434" s="202"/>
      <c r="AF434" s="202"/>
      <c r="AG434" s="202"/>
      <c r="AH434" s="291"/>
      <c r="AI434" s="202"/>
      <c r="AJ434" s="202"/>
      <c r="AK434" s="202"/>
      <c r="AL434" s="291"/>
      <c r="AM434" s="202"/>
      <c r="AN434" s="202"/>
      <c r="AO434" s="202"/>
      <c r="AP434" s="291"/>
      <c r="AQ434" s="202"/>
      <c r="AR434" s="202"/>
      <c r="AS434" s="202"/>
      <c r="AT434" s="291"/>
      <c r="AU434" s="202"/>
      <c r="AV434" s="202"/>
      <c r="AW434" s="202"/>
      <c r="AX434" s="291"/>
      <c r="AY434" s="202"/>
      <c r="AZ434" s="202"/>
      <c r="BA434" s="202"/>
      <c r="BB434" s="291"/>
      <c r="BC434" s="202"/>
      <c r="BD434" s="202"/>
      <c r="BE434" s="202"/>
      <c r="BF434" s="291"/>
      <c r="BG434" s="202"/>
      <c r="BH434" s="202"/>
      <c r="BI434" s="202"/>
      <c r="BJ434" s="291"/>
      <c r="BK434" s="291"/>
      <c r="BL434" s="291"/>
      <c r="BM434" s="291"/>
      <c r="BN434" s="291"/>
      <c r="BO434" s="291"/>
      <c r="BP434" s="291"/>
      <c r="BQ434" s="291"/>
      <c r="BR434" s="291"/>
      <c r="BS434" s="291"/>
      <c r="BT434" s="291"/>
      <c r="BU434" s="291"/>
      <c r="BV434" s="291"/>
      <c r="BW434" s="291"/>
      <c r="BX434" s="291"/>
      <c r="BY434" s="291"/>
      <c r="BZ434" s="291"/>
      <c r="CA434" s="291"/>
      <c r="CB434" s="291"/>
      <c r="CC434" s="291"/>
      <c r="CD434" s="291"/>
      <c r="CE434" s="291"/>
      <c r="CF434" s="291"/>
      <c r="CG434" s="291"/>
      <c r="CH434" s="291"/>
      <c r="CI434" s="291"/>
      <c r="CJ434" s="291"/>
      <c r="CK434" s="291"/>
      <c r="CL434" s="291"/>
      <c r="CM434" s="291"/>
      <c r="CN434" s="291"/>
      <c r="CO434" s="291"/>
      <c r="CP434" s="291"/>
      <c r="CQ434" s="291"/>
      <c r="CR434" s="291"/>
      <c r="CS434" s="291"/>
      <c r="CT434" s="291"/>
      <c r="CU434" s="291"/>
      <c r="CV434" s="291"/>
      <c r="CW434" s="291"/>
      <c r="CX434" s="291"/>
      <c r="CY434" s="291"/>
      <c r="CZ434" s="291"/>
      <c r="DA434" s="291"/>
      <c r="DB434" s="291"/>
      <c r="DC434" s="291"/>
      <c r="DD434" s="291"/>
      <c r="DE434" s="291"/>
      <c r="DF434" s="291"/>
      <c r="DG434" s="291"/>
      <c r="DH434" s="291"/>
      <c r="DI434" s="291"/>
      <c r="DJ434" s="291"/>
      <c r="DK434" s="291"/>
      <c r="DL434" s="291"/>
      <c r="DM434" s="291"/>
      <c r="DN434" s="291"/>
      <c r="DO434" s="291"/>
      <c r="DP434" s="291"/>
      <c r="DQ434" s="291"/>
      <c r="DR434" s="291"/>
      <c r="DS434" s="291"/>
      <c r="DT434" s="291"/>
      <c r="DU434" s="291"/>
      <c r="DV434" s="291"/>
      <c r="DW434" s="291"/>
      <c r="DX434" s="291"/>
      <c r="DY434" s="291"/>
      <c r="DZ434" s="291"/>
      <c r="EA434" s="291"/>
      <c r="EB434" s="291"/>
      <c r="EC434" s="291"/>
      <c r="ED434" s="291"/>
      <c r="EE434" s="291"/>
      <c r="EF434" s="291"/>
      <c r="EG434" s="291"/>
      <c r="EH434" s="291"/>
      <c r="EI434" s="291"/>
      <c r="EJ434" s="291"/>
      <c r="EK434" s="291"/>
      <c r="EL434" s="291"/>
      <c r="EM434" s="291"/>
      <c r="EN434" s="291"/>
      <c r="EO434" s="291"/>
      <c r="EP434" s="291"/>
      <c r="EQ434" s="291"/>
      <c r="ER434" s="291"/>
      <c r="ES434" s="291"/>
      <c r="ET434" s="291"/>
      <c r="EU434" s="291"/>
      <c r="EV434" s="291"/>
      <c r="EW434" s="291"/>
      <c r="EX434" s="291"/>
      <c r="EY434" s="291"/>
      <c r="EZ434" s="291"/>
      <c r="FA434" s="291"/>
      <c r="FB434" s="291"/>
      <c r="FC434" s="291"/>
      <c r="FD434" s="291"/>
      <c r="FE434" s="291"/>
      <c r="FF434" s="291"/>
      <c r="FG434" s="291"/>
      <c r="FH434" s="291"/>
      <c r="FI434" s="291"/>
      <c r="FJ434" s="291"/>
      <c r="FK434" s="291"/>
      <c r="FL434" s="291"/>
      <c r="FM434" s="291"/>
      <c r="FN434" s="291"/>
      <c r="FO434" s="291"/>
      <c r="FP434" s="291"/>
      <c r="FQ434" s="291"/>
      <c r="FR434" s="291"/>
      <c r="FS434" s="291"/>
      <c r="FT434" s="291"/>
      <c r="FU434" s="291"/>
      <c r="FV434" s="291"/>
      <c r="FW434" s="291"/>
      <c r="FX434" s="291"/>
      <c r="FY434" s="291"/>
      <c r="FZ434" s="291"/>
      <c r="GA434" s="291"/>
      <c r="GB434" s="291"/>
      <c r="GC434" s="291"/>
      <c r="GD434" s="291"/>
      <c r="GE434" s="291"/>
      <c r="GF434" s="291"/>
      <c r="GG434" s="291"/>
      <c r="GH434" s="291"/>
      <c r="GI434" s="291"/>
      <c r="GJ434" s="291"/>
      <c r="GK434" s="291"/>
      <c r="GL434" s="291"/>
      <c r="GM434" s="291"/>
      <c r="GN434" s="291"/>
      <c r="GO434" s="291"/>
      <c r="GP434" s="291"/>
      <c r="GQ434" s="291"/>
      <c r="GR434" s="291"/>
      <c r="GS434" s="291"/>
      <c r="GT434" s="291"/>
      <c r="GU434" s="291"/>
      <c r="GV434" s="291"/>
      <c r="GW434" s="291"/>
      <c r="GX434" s="291"/>
      <c r="GY434" s="291"/>
      <c r="GZ434" s="291"/>
      <c r="HA434" s="291"/>
      <c r="HB434" s="291"/>
      <c r="HC434" s="291"/>
      <c r="HD434" s="291"/>
      <c r="HE434" s="291"/>
      <c r="HF434" s="291"/>
      <c r="HG434" s="291"/>
      <c r="HH434" s="291"/>
      <c r="HI434" s="291"/>
      <c r="HJ434" s="291"/>
      <c r="HK434" s="291"/>
      <c r="HL434" s="291"/>
      <c r="HM434" s="291"/>
      <c r="HN434" s="291"/>
      <c r="HO434" s="291"/>
      <c r="HP434" s="291"/>
      <c r="HQ434" s="291"/>
    </row>
    <row r="435" ht="12.0" customHeight="1">
      <c r="A435" s="281"/>
      <c r="B435" s="292"/>
      <c r="C435" s="283"/>
      <c r="D435" s="284"/>
      <c r="E435" s="285"/>
      <c r="F435" s="286"/>
      <c r="G435" s="287"/>
      <c r="H435" s="288"/>
      <c r="I435" s="283"/>
      <c r="J435" s="289"/>
      <c r="K435" s="289"/>
      <c r="L435" s="289"/>
      <c r="M435" s="289"/>
      <c r="N435" s="289"/>
      <c r="O435" s="289"/>
      <c r="P435" s="52"/>
      <c r="Q435" s="52"/>
      <c r="R435" s="52"/>
      <c r="S435" s="202"/>
      <c r="T435" s="202"/>
      <c r="U435" s="202"/>
      <c r="V435" s="292"/>
      <c r="W435" s="202"/>
      <c r="X435" s="202"/>
      <c r="Y435" s="202"/>
      <c r="Z435" s="291"/>
      <c r="AA435" s="202"/>
      <c r="AB435" s="202"/>
      <c r="AC435" s="202"/>
      <c r="AD435" s="291"/>
      <c r="AE435" s="202"/>
      <c r="AF435" s="202"/>
      <c r="AG435" s="202"/>
      <c r="AH435" s="291"/>
      <c r="AI435" s="202"/>
      <c r="AJ435" s="202"/>
      <c r="AK435" s="202"/>
      <c r="AL435" s="291"/>
      <c r="AM435" s="202"/>
      <c r="AN435" s="202"/>
      <c r="AO435" s="202"/>
      <c r="AP435" s="291"/>
      <c r="AQ435" s="202"/>
      <c r="AR435" s="202"/>
      <c r="AS435" s="202"/>
      <c r="AT435" s="291"/>
      <c r="AU435" s="202"/>
      <c r="AV435" s="202"/>
      <c r="AW435" s="202"/>
      <c r="AX435" s="291"/>
      <c r="AY435" s="202"/>
      <c r="AZ435" s="202"/>
      <c r="BA435" s="202"/>
      <c r="BB435" s="291"/>
      <c r="BC435" s="202"/>
      <c r="BD435" s="202"/>
      <c r="BE435" s="202"/>
      <c r="BF435" s="291"/>
      <c r="BG435" s="202"/>
      <c r="BH435" s="202"/>
      <c r="BI435" s="202"/>
      <c r="BJ435" s="291"/>
      <c r="BK435" s="291"/>
      <c r="BL435" s="291"/>
      <c r="BM435" s="291"/>
      <c r="BN435" s="291"/>
      <c r="BO435" s="291"/>
      <c r="BP435" s="291"/>
      <c r="BQ435" s="291"/>
      <c r="BR435" s="291"/>
      <c r="BS435" s="291"/>
      <c r="BT435" s="291"/>
      <c r="BU435" s="291"/>
      <c r="BV435" s="291"/>
      <c r="BW435" s="291"/>
      <c r="BX435" s="291"/>
      <c r="BY435" s="291"/>
      <c r="BZ435" s="291"/>
      <c r="CA435" s="291"/>
      <c r="CB435" s="291"/>
      <c r="CC435" s="291"/>
      <c r="CD435" s="291"/>
      <c r="CE435" s="291"/>
      <c r="CF435" s="291"/>
      <c r="CG435" s="291"/>
      <c r="CH435" s="291"/>
      <c r="CI435" s="291"/>
      <c r="CJ435" s="291"/>
      <c r="CK435" s="291"/>
      <c r="CL435" s="291"/>
      <c r="CM435" s="291"/>
      <c r="CN435" s="291"/>
      <c r="CO435" s="291"/>
      <c r="CP435" s="291"/>
      <c r="CQ435" s="291"/>
      <c r="CR435" s="291"/>
      <c r="CS435" s="291"/>
      <c r="CT435" s="291"/>
      <c r="CU435" s="291"/>
      <c r="CV435" s="291"/>
      <c r="CW435" s="291"/>
      <c r="CX435" s="291"/>
      <c r="CY435" s="291"/>
      <c r="CZ435" s="291"/>
      <c r="DA435" s="291"/>
      <c r="DB435" s="291"/>
      <c r="DC435" s="291"/>
      <c r="DD435" s="291"/>
      <c r="DE435" s="291"/>
      <c r="DF435" s="291"/>
      <c r="DG435" s="291"/>
      <c r="DH435" s="291"/>
      <c r="DI435" s="291"/>
      <c r="DJ435" s="291"/>
      <c r="DK435" s="291"/>
      <c r="DL435" s="291"/>
      <c r="DM435" s="291"/>
      <c r="DN435" s="291"/>
      <c r="DO435" s="291"/>
      <c r="DP435" s="291"/>
      <c r="DQ435" s="291"/>
      <c r="DR435" s="291"/>
      <c r="DS435" s="291"/>
      <c r="DT435" s="291"/>
      <c r="DU435" s="291"/>
      <c r="DV435" s="291"/>
      <c r="DW435" s="291"/>
      <c r="DX435" s="291"/>
      <c r="DY435" s="291"/>
      <c r="DZ435" s="291"/>
      <c r="EA435" s="291"/>
      <c r="EB435" s="291"/>
      <c r="EC435" s="291"/>
      <c r="ED435" s="291"/>
      <c r="EE435" s="291"/>
      <c r="EF435" s="291"/>
      <c r="EG435" s="291"/>
      <c r="EH435" s="291"/>
      <c r="EI435" s="291"/>
      <c r="EJ435" s="291"/>
      <c r="EK435" s="291"/>
      <c r="EL435" s="291"/>
      <c r="EM435" s="291"/>
      <c r="EN435" s="291"/>
      <c r="EO435" s="291"/>
      <c r="EP435" s="291"/>
      <c r="EQ435" s="291"/>
      <c r="ER435" s="291"/>
      <c r="ES435" s="291"/>
      <c r="ET435" s="291"/>
      <c r="EU435" s="291"/>
      <c r="EV435" s="291"/>
      <c r="EW435" s="291"/>
      <c r="EX435" s="291"/>
      <c r="EY435" s="291"/>
      <c r="EZ435" s="291"/>
      <c r="FA435" s="291"/>
      <c r="FB435" s="291"/>
      <c r="FC435" s="291"/>
      <c r="FD435" s="291"/>
      <c r="FE435" s="291"/>
      <c r="FF435" s="291"/>
      <c r="FG435" s="291"/>
      <c r="FH435" s="291"/>
      <c r="FI435" s="291"/>
      <c r="FJ435" s="291"/>
      <c r="FK435" s="291"/>
      <c r="FL435" s="291"/>
      <c r="FM435" s="291"/>
      <c r="FN435" s="291"/>
      <c r="FO435" s="291"/>
      <c r="FP435" s="291"/>
      <c r="FQ435" s="291"/>
      <c r="FR435" s="291"/>
      <c r="FS435" s="291"/>
      <c r="FT435" s="291"/>
      <c r="FU435" s="291"/>
      <c r="FV435" s="291"/>
      <c r="FW435" s="291"/>
      <c r="FX435" s="291"/>
      <c r="FY435" s="291"/>
      <c r="FZ435" s="291"/>
      <c r="GA435" s="291"/>
      <c r="GB435" s="291"/>
      <c r="GC435" s="291"/>
      <c r="GD435" s="291"/>
      <c r="GE435" s="291"/>
      <c r="GF435" s="291"/>
      <c r="GG435" s="291"/>
      <c r="GH435" s="291"/>
      <c r="GI435" s="291"/>
      <c r="GJ435" s="291"/>
      <c r="GK435" s="291"/>
      <c r="GL435" s="291"/>
      <c r="GM435" s="291"/>
      <c r="GN435" s="291"/>
      <c r="GO435" s="291"/>
      <c r="GP435" s="291"/>
      <c r="GQ435" s="291"/>
      <c r="GR435" s="291"/>
      <c r="GS435" s="291"/>
      <c r="GT435" s="291"/>
      <c r="GU435" s="291"/>
      <c r="GV435" s="291"/>
      <c r="GW435" s="291"/>
      <c r="GX435" s="291"/>
      <c r="GY435" s="291"/>
      <c r="GZ435" s="291"/>
      <c r="HA435" s="291"/>
      <c r="HB435" s="291"/>
      <c r="HC435" s="291"/>
      <c r="HD435" s="291"/>
      <c r="HE435" s="291"/>
      <c r="HF435" s="291"/>
      <c r="HG435" s="291"/>
      <c r="HH435" s="291"/>
      <c r="HI435" s="291"/>
      <c r="HJ435" s="291"/>
      <c r="HK435" s="291"/>
      <c r="HL435" s="291"/>
      <c r="HM435" s="291"/>
      <c r="HN435" s="291"/>
      <c r="HO435" s="291"/>
      <c r="HP435" s="291"/>
      <c r="HQ435" s="291"/>
    </row>
    <row r="436" ht="12.0" customHeight="1">
      <c r="A436" s="281"/>
      <c r="B436" s="292"/>
      <c r="C436" s="283"/>
      <c r="D436" s="284"/>
      <c r="E436" s="285"/>
      <c r="F436" s="286"/>
      <c r="G436" s="287"/>
      <c r="H436" s="288"/>
      <c r="I436" s="283"/>
      <c r="J436" s="289"/>
      <c r="K436" s="289"/>
      <c r="L436" s="289"/>
      <c r="M436" s="289"/>
      <c r="N436" s="289"/>
      <c r="O436" s="289"/>
      <c r="P436" s="52"/>
      <c r="Q436" s="52"/>
      <c r="R436" s="52"/>
      <c r="S436" s="202"/>
      <c r="T436" s="202"/>
      <c r="U436" s="202"/>
      <c r="V436" s="292"/>
      <c r="W436" s="202"/>
      <c r="X436" s="202"/>
      <c r="Y436" s="202"/>
      <c r="Z436" s="291"/>
      <c r="AA436" s="202"/>
      <c r="AB436" s="202"/>
      <c r="AC436" s="202"/>
      <c r="AD436" s="291"/>
      <c r="AE436" s="202"/>
      <c r="AF436" s="202"/>
      <c r="AG436" s="202"/>
      <c r="AH436" s="291"/>
      <c r="AI436" s="202"/>
      <c r="AJ436" s="202"/>
      <c r="AK436" s="202"/>
      <c r="AL436" s="291"/>
      <c r="AM436" s="202"/>
      <c r="AN436" s="202"/>
      <c r="AO436" s="202"/>
      <c r="AP436" s="291"/>
      <c r="AQ436" s="202"/>
      <c r="AR436" s="202"/>
      <c r="AS436" s="202"/>
      <c r="AT436" s="291"/>
      <c r="AU436" s="202"/>
      <c r="AV436" s="202"/>
      <c r="AW436" s="202"/>
      <c r="AX436" s="291"/>
      <c r="AY436" s="202"/>
      <c r="AZ436" s="202"/>
      <c r="BA436" s="202"/>
      <c r="BB436" s="291"/>
      <c r="BC436" s="202"/>
      <c r="BD436" s="202"/>
      <c r="BE436" s="202"/>
      <c r="BF436" s="291"/>
      <c r="BG436" s="202"/>
      <c r="BH436" s="202"/>
      <c r="BI436" s="202"/>
      <c r="BJ436" s="291"/>
      <c r="BK436" s="291"/>
      <c r="BL436" s="291"/>
      <c r="BM436" s="291"/>
      <c r="BN436" s="291"/>
      <c r="BO436" s="291"/>
      <c r="BP436" s="291"/>
      <c r="BQ436" s="291"/>
      <c r="BR436" s="291"/>
      <c r="BS436" s="291"/>
      <c r="BT436" s="291"/>
      <c r="BU436" s="291"/>
      <c r="BV436" s="291"/>
      <c r="BW436" s="291"/>
      <c r="BX436" s="291"/>
      <c r="BY436" s="291"/>
      <c r="BZ436" s="291"/>
      <c r="CA436" s="291"/>
      <c r="CB436" s="291"/>
      <c r="CC436" s="291"/>
      <c r="CD436" s="291"/>
      <c r="CE436" s="291"/>
      <c r="CF436" s="291"/>
      <c r="CG436" s="291"/>
      <c r="CH436" s="291"/>
      <c r="CI436" s="291"/>
      <c r="CJ436" s="291"/>
      <c r="CK436" s="291"/>
      <c r="CL436" s="291"/>
      <c r="CM436" s="291"/>
      <c r="CN436" s="291"/>
      <c r="CO436" s="291"/>
      <c r="CP436" s="291"/>
      <c r="CQ436" s="291"/>
      <c r="CR436" s="291"/>
      <c r="CS436" s="291"/>
      <c r="CT436" s="291"/>
      <c r="CU436" s="291"/>
      <c r="CV436" s="291"/>
      <c r="CW436" s="291"/>
      <c r="CX436" s="291"/>
      <c r="CY436" s="291"/>
      <c r="CZ436" s="291"/>
      <c r="DA436" s="291"/>
      <c r="DB436" s="291"/>
      <c r="DC436" s="291"/>
      <c r="DD436" s="291"/>
      <c r="DE436" s="291"/>
      <c r="DF436" s="291"/>
      <c r="DG436" s="291"/>
      <c r="DH436" s="291"/>
      <c r="DI436" s="291"/>
      <c r="DJ436" s="291"/>
      <c r="DK436" s="291"/>
      <c r="DL436" s="291"/>
      <c r="DM436" s="291"/>
      <c r="DN436" s="291"/>
      <c r="DO436" s="291"/>
      <c r="DP436" s="291"/>
      <c r="DQ436" s="291"/>
      <c r="DR436" s="291"/>
      <c r="DS436" s="291"/>
      <c r="DT436" s="291"/>
      <c r="DU436" s="291"/>
      <c r="DV436" s="291"/>
      <c r="DW436" s="291"/>
      <c r="DX436" s="291"/>
      <c r="DY436" s="291"/>
      <c r="DZ436" s="291"/>
      <c r="EA436" s="291"/>
      <c r="EB436" s="291"/>
      <c r="EC436" s="291"/>
      <c r="ED436" s="291"/>
      <c r="EE436" s="291"/>
      <c r="EF436" s="291"/>
      <c r="EG436" s="291"/>
      <c r="EH436" s="291"/>
      <c r="EI436" s="291"/>
      <c r="EJ436" s="291"/>
      <c r="EK436" s="291"/>
      <c r="EL436" s="291"/>
      <c r="EM436" s="291"/>
      <c r="EN436" s="291"/>
      <c r="EO436" s="291"/>
      <c r="EP436" s="291"/>
      <c r="EQ436" s="291"/>
      <c r="ER436" s="291"/>
      <c r="ES436" s="291"/>
      <c r="ET436" s="291"/>
      <c r="EU436" s="291"/>
      <c r="EV436" s="291"/>
      <c r="EW436" s="291"/>
      <c r="EX436" s="291"/>
      <c r="EY436" s="291"/>
      <c r="EZ436" s="291"/>
      <c r="FA436" s="291"/>
      <c r="FB436" s="291"/>
      <c r="FC436" s="291"/>
      <c r="FD436" s="291"/>
      <c r="FE436" s="291"/>
      <c r="FF436" s="291"/>
      <c r="FG436" s="291"/>
      <c r="FH436" s="291"/>
      <c r="FI436" s="291"/>
      <c r="FJ436" s="291"/>
      <c r="FK436" s="291"/>
      <c r="FL436" s="291"/>
      <c r="FM436" s="291"/>
      <c r="FN436" s="291"/>
      <c r="FO436" s="291"/>
      <c r="FP436" s="291"/>
      <c r="FQ436" s="291"/>
      <c r="FR436" s="291"/>
      <c r="FS436" s="291"/>
      <c r="FT436" s="291"/>
      <c r="FU436" s="291"/>
      <c r="FV436" s="291"/>
      <c r="FW436" s="291"/>
      <c r="FX436" s="291"/>
      <c r="FY436" s="291"/>
      <c r="FZ436" s="291"/>
      <c r="GA436" s="291"/>
      <c r="GB436" s="291"/>
      <c r="GC436" s="291"/>
      <c r="GD436" s="291"/>
      <c r="GE436" s="291"/>
      <c r="GF436" s="291"/>
      <c r="GG436" s="291"/>
      <c r="GH436" s="291"/>
      <c r="GI436" s="291"/>
      <c r="GJ436" s="291"/>
      <c r="GK436" s="291"/>
      <c r="GL436" s="291"/>
      <c r="GM436" s="291"/>
      <c r="GN436" s="291"/>
      <c r="GO436" s="291"/>
      <c r="GP436" s="291"/>
      <c r="GQ436" s="291"/>
      <c r="GR436" s="291"/>
      <c r="GS436" s="291"/>
      <c r="GT436" s="291"/>
      <c r="GU436" s="291"/>
      <c r="GV436" s="291"/>
      <c r="GW436" s="291"/>
      <c r="GX436" s="291"/>
      <c r="GY436" s="291"/>
      <c r="GZ436" s="291"/>
      <c r="HA436" s="291"/>
      <c r="HB436" s="291"/>
      <c r="HC436" s="291"/>
      <c r="HD436" s="291"/>
      <c r="HE436" s="291"/>
      <c r="HF436" s="291"/>
      <c r="HG436" s="291"/>
      <c r="HH436" s="291"/>
      <c r="HI436" s="291"/>
      <c r="HJ436" s="291"/>
      <c r="HK436" s="291"/>
      <c r="HL436" s="291"/>
      <c r="HM436" s="291"/>
      <c r="HN436" s="291"/>
      <c r="HO436" s="291"/>
      <c r="HP436" s="291"/>
      <c r="HQ436" s="291"/>
    </row>
    <row r="437" ht="12.0" customHeight="1">
      <c r="A437" s="281"/>
      <c r="B437" s="292"/>
      <c r="C437" s="283"/>
      <c r="D437" s="284"/>
      <c r="E437" s="285"/>
      <c r="F437" s="286"/>
      <c r="G437" s="287"/>
      <c r="H437" s="288"/>
      <c r="I437" s="283"/>
      <c r="J437" s="289"/>
      <c r="K437" s="289"/>
      <c r="L437" s="289"/>
      <c r="M437" s="289"/>
      <c r="N437" s="289"/>
      <c r="O437" s="289"/>
      <c r="P437" s="52"/>
      <c r="Q437" s="52"/>
      <c r="R437" s="52"/>
      <c r="S437" s="202"/>
      <c r="T437" s="202"/>
      <c r="U437" s="202"/>
      <c r="V437" s="292"/>
      <c r="W437" s="202"/>
      <c r="X437" s="202"/>
      <c r="Y437" s="202"/>
      <c r="Z437" s="291"/>
      <c r="AA437" s="202"/>
      <c r="AB437" s="202"/>
      <c r="AC437" s="202"/>
      <c r="AD437" s="291"/>
      <c r="AE437" s="202"/>
      <c r="AF437" s="202"/>
      <c r="AG437" s="202"/>
      <c r="AH437" s="291"/>
      <c r="AI437" s="202"/>
      <c r="AJ437" s="202"/>
      <c r="AK437" s="202"/>
      <c r="AL437" s="291"/>
      <c r="AM437" s="202"/>
      <c r="AN437" s="202"/>
      <c r="AO437" s="202"/>
      <c r="AP437" s="291"/>
      <c r="AQ437" s="202"/>
      <c r="AR437" s="202"/>
      <c r="AS437" s="202"/>
      <c r="AT437" s="291"/>
      <c r="AU437" s="202"/>
      <c r="AV437" s="202"/>
      <c r="AW437" s="202"/>
      <c r="AX437" s="291"/>
      <c r="AY437" s="202"/>
      <c r="AZ437" s="202"/>
      <c r="BA437" s="202"/>
      <c r="BB437" s="291"/>
      <c r="BC437" s="202"/>
      <c r="BD437" s="202"/>
      <c r="BE437" s="202"/>
      <c r="BF437" s="291"/>
      <c r="BG437" s="202"/>
      <c r="BH437" s="202"/>
      <c r="BI437" s="202"/>
      <c r="BJ437" s="291"/>
      <c r="BK437" s="291"/>
      <c r="BL437" s="291"/>
      <c r="BM437" s="291"/>
      <c r="BN437" s="291"/>
      <c r="BO437" s="291"/>
      <c r="BP437" s="291"/>
      <c r="BQ437" s="291"/>
      <c r="BR437" s="291"/>
      <c r="BS437" s="291"/>
      <c r="BT437" s="291"/>
      <c r="BU437" s="291"/>
      <c r="BV437" s="291"/>
      <c r="BW437" s="291"/>
      <c r="BX437" s="291"/>
      <c r="BY437" s="291"/>
      <c r="BZ437" s="291"/>
      <c r="CA437" s="291"/>
      <c r="CB437" s="291"/>
      <c r="CC437" s="291"/>
      <c r="CD437" s="291"/>
      <c r="CE437" s="291"/>
      <c r="CF437" s="291"/>
      <c r="CG437" s="291"/>
      <c r="CH437" s="291"/>
      <c r="CI437" s="291"/>
      <c r="CJ437" s="291"/>
      <c r="CK437" s="291"/>
      <c r="CL437" s="291"/>
      <c r="CM437" s="291"/>
      <c r="CN437" s="291"/>
      <c r="CO437" s="291"/>
      <c r="CP437" s="291"/>
      <c r="CQ437" s="291"/>
      <c r="CR437" s="291"/>
      <c r="CS437" s="291"/>
      <c r="CT437" s="291"/>
      <c r="CU437" s="291"/>
      <c r="CV437" s="291"/>
      <c r="CW437" s="291"/>
      <c r="CX437" s="291"/>
      <c r="CY437" s="291"/>
      <c r="CZ437" s="291"/>
      <c r="DA437" s="291"/>
      <c r="DB437" s="291"/>
      <c r="DC437" s="291"/>
      <c r="DD437" s="291"/>
      <c r="DE437" s="291"/>
      <c r="DF437" s="291"/>
      <c r="DG437" s="291"/>
      <c r="DH437" s="291"/>
      <c r="DI437" s="291"/>
      <c r="DJ437" s="291"/>
      <c r="DK437" s="291"/>
      <c r="DL437" s="291"/>
      <c r="DM437" s="291"/>
      <c r="DN437" s="291"/>
      <c r="DO437" s="291"/>
      <c r="DP437" s="291"/>
      <c r="DQ437" s="291"/>
      <c r="DR437" s="291"/>
      <c r="DS437" s="291"/>
      <c r="DT437" s="291"/>
      <c r="DU437" s="291"/>
      <c r="DV437" s="291"/>
      <c r="DW437" s="291"/>
      <c r="DX437" s="291"/>
      <c r="DY437" s="291"/>
      <c r="DZ437" s="291"/>
      <c r="EA437" s="291"/>
      <c r="EB437" s="291"/>
      <c r="EC437" s="291"/>
      <c r="ED437" s="291"/>
      <c r="EE437" s="291"/>
      <c r="EF437" s="291"/>
      <c r="EG437" s="291"/>
      <c r="EH437" s="291"/>
      <c r="EI437" s="291"/>
      <c r="EJ437" s="291"/>
      <c r="EK437" s="291"/>
      <c r="EL437" s="291"/>
      <c r="EM437" s="291"/>
      <c r="EN437" s="291"/>
      <c r="EO437" s="291"/>
      <c r="EP437" s="291"/>
      <c r="EQ437" s="291"/>
      <c r="ER437" s="291"/>
      <c r="ES437" s="291"/>
      <c r="ET437" s="291"/>
      <c r="EU437" s="291"/>
      <c r="EV437" s="291"/>
      <c r="EW437" s="291"/>
      <c r="EX437" s="291"/>
      <c r="EY437" s="291"/>
      <c r="EZ437" s="291"/>
      <c r="FA437" s="291"/>
      <c r="FB437" s="291"/>
      <c r="FC437" s="291"/>
      <c r="FD437" s="291"/>
      <c r="FE437" s="291"/>
      <c r="FF437" s="291"/>
      <c r="FG437" s="291"/>
      <c r="FH437" s="291"/>
      <c r="FI437" s="291"/>
      <c r="FJ437" s="291"/>
      <c r="FK437" s="291"/>
      <c r="FL437" s="291"/>
      <c r="FM437" s="291"/>
      <c r="FN437" s="291"/>
      <c r="FO437" s="291"/>
      <c r="FP437" s="291"/>
      <c r="FQ437" s="291"/>
      <c r="FR437" s="291"/>
      <c r="FS437" s="291"/>
      <c r="FT437" s="291"/>
      <c r="FU437" s="291"/>
      <c r="FV437" s="291"/>
      <c r="FW437" s="291"/>
      <c r="FX437" s="291"/>
      <c r="FY437" s="291"/>
      <c r="FZ437" s="291"/>
      <c r="GA437" s="291"/>
      <c r="GB437" s="291"/>
      <c r="GC437" s="291"/>
      <c r="GD437" s="291"/>
      <c r="GE437" s="291"/>
      <c r="GF437" s="291"/>
      <c r="GG437" s="291"/>
      <c r="GH437" s="291"/>
      <c r="GI437" s="291"/>
      <c r="GJ437" s="291"/>
      <c r="GK437" s="291"/>
      <c r="GL437" s="291"/>
      <c r="GM437" s="291"/>
      <c r="GN437" s="291"/>
      <c r="GO437" s="291"/>
      <c r="GP437" s="291"/>
      <c r="GQ437" s="291"/>
      <c r="GR437" s="291"/>
      <c r="GS437" s="291"/>
      <c r="GT437" s="291"/>
      <c r="GU437" s="291"/>
      <c r="GV437" s="291"/>
      <c r="GW437" s="291"/>
      <c r="GX437" s="291"/>
      <c r="GY437" s="291"/>
      <c r="GZ437" s="291"/>
      <c r="HA437" s="291"/>
      <c r="HB437" s="291"/>
      <c r="HC437" s="291"/>
      <c r="HD437" s="291"/>
      <c r="HE437" s="291"/>
      <c r="HF437" s="291"/>
      <c r="HG437" s="291"/>
      <c r="HH437" s="291"/>
      <c r="HI437" s="291"/>
      <c r="HJ437" s="291"/>
      <c r="HK437" s="291"/>
      <c r="HL437" s="291"/>
      <c r="HM437" s="291"/>
      <c r="HN437" s="291"/>
      <c r="HO437" s="291"/>
      <c r="HP437" s="291"/>
      <c r="HQ437" s="291"/>
    </row>
    <row r="438" ht="12.0" customHeight="1">
      <c r="A438" s="281"/>
      <c r="B438" s="292"/>
      <c r="C438" s="283"/>
      <c r="D438" s="284"/>
      <c r="E438" s="285"/>
      <c r="F438" s="286"/>
      <c r="G438" s="287"/>
      <c r="H438" s="288"/>
      <c r="I438" s="283"/>
      <c r="J438" s="289"/>
      <c r="K438" s="289"/>
      <c r="L438" s="289"/>
      <c r="M438" s="289"/>
      <c r="N438" s="289"/>
      <c r="O438" s="289"/>
      <c r="P438" s="52"/>
      <c r="Q438" s="52"/>
      <c r="R438" s="52"/>
      <c r="S438" s="202"/>
      <c r="T438" s="202"/>
      <c r="U438" s="202"/>
      <c r="V438" s="292"/>
      <c r="W438" s="202"/>
      <c r="X438" s="202"/>
      <c r="Y438" s="202"/>
      <c r="Z438" s="291"/>
      <c r="AA438" s="202"/>
      <c r="AB438" s="202"/>
      <c r="AC438" s="202"/>
      <c r="AD438" s="291"/>
      <c r="AE438" s="202"/>
      <c r="AF438" s="202"/>
      <c r="AG438" s="202"/>
      <c r="AH438" s="291"/>
      <c r="AI438" s="202"/>
      <c r="AJ438" s="202"/>
      <c r="AK438" s="202"/>
      <c r="AL438" s="291"/>
      <c r="AM438" s="202"/>
      <c r="AN438" s="202"/>
      <c r="AO438" s="202"/>
      <c r="AP438" s="291"/>
      <c r="AQ438" s="202"/>
      <c r="AR438" s="202"/>
      <c r="AS438" s="202"/>
      <c r="AT438" s="291"/>
      <c r="AU438" s="202"/>
      <c r="AV438" s="202"/>
      <c r="AW438" s="202"/>
      <c r="AX438" s="291"/>
      <c r="AY438" s="202"/>
      <c r="AZ438" s="202"/>
      <c r="BA438" s="202"/>
      <c r="BB438" s="291"/>
      <c r="BC438" s="202"/>
      <c r="BD438" s="202"/>
      <c r="BE438" s="202"/>
      <c r="BF438" s="291"/>
      <c r="BG438" s="202"/>
      <c r="BH438" s="202"/>
      <c r="BI438" s="202"/>
      <c r="BJ438" s="291"/>
      <c r="BK438" s="291"/>
      <c r="BL438" s="291"/>
      <c r="BM438" s="291"/>
      <c r="BN438" s="291"/>
      <c r="BO438" s="291"/>
      <c r="BP438" s="291"/>
      <c r="BQ438" s="291"/>
      <c r="BR438" s="291"/>
      <c r="BS438" s="291"/>
      <c r="BT438" s="291"/>
      <c r="BU438" s="291"/>
      <c r="BV438" s="291"/>
      <c r="BW438" s="291"/>
      <c r="BX438" s="291"/>
      <c r="BY438" s="291"/>
      <c r="BZ438" s="291"/>
      <c r="CA438" s="291"/>
      <c r="CB438" s="291"/>
      <c r="CC438" s="291"/>
      <c r="CD438" s="291"/>
      <c r="CE438" s="291"/>
      <c r="CF438" s="291"/>
      <c r="CG438" s="291"/>
      <c r="CH438" s="291"/>
      <c r="CI438" s="291"/>
      <c r="CJ438" s="291"/>
      <c r="CK438" s="291"/>
      <c r="CL438" s="291"/>
      <c r="CM438" s="291"/>
      <c r="CN438" s="291"/>
      <c r="CO438" s="291"/>
      <c r="CP438" s="291"/>
      <c r="CQ438" s="291"/>
      <c r="CR438" s="291"/>
      <c r="CS438" s="291"/>
      <c r="CT438" s="291"/>
      <c r="CU438" s="291"/>
      <c r="CV438" s="291"/>
      <c r="CW438" s="291"/>
      <c r="CX438" s="291"/>
      <c r="CY438" s="291"/>
      <c r="CZ438" s="291"/>
      <c r="DA438" s="291"/>
      <c r="DB438" s="291"/>
      <c r="DC438" s="291"/>
      <c r="DD438" s="291"/>
      <c r="DE438" s="291"/>
      <c r="DF438" s="291"/>
      <c r="DG438" s="291"/>
      <c r="DH438" s="291"/>
      <c r="DI438" s="291"/>
      <c r="DJ438" s="291"/>
      <c r="DK438" s="291"/>
      <c r="DL438" s="291"/>
      <c r="DM438" s="291"/>
      <c r="DN438" s="291"/>
      <c r="DO438" s="291"/>
      <c r="DP438" s="291"/>
      <c r="DQ438" s="291"/>
      <c r="DR438" s="291"/>
      <c r="DS438" s="291"/>
      <c r="DT438" s="291"/>
      <c r="DU438" s="291"/>
      <c r="DV438" s="291"/>
      <c r="DW438" s="291"/>
      <c r="DX438" s="291"/>
      <c r="DY438" s="291"/>
      <c r="DZ438" s="291"/>
      <c r="EA438" s="291"/>
      <c r="EB438" s="291"/>
      <c r="EC438" s="291"/>
      <c r="ED438" s="291"/>
      <c r="EE438" s="291"/>
      <c r="EF438" s="291"/>
      <c r="EG438" s="291"/>
      <c r="EH438" s="291"/>
      <c r="EI438" s="291"/>
      <c r="EJ438" s="291"/>
      <c r="EK438" s="291"/>
      <c r="EL438" s="291"/>
      <c r="EM438" s="291"/>
      <c r="EN438" s="291"/>
      <c r="EO438" s="291"/>
      <c r="EP438" s="291"/>
      <c r="EQ438" s="291"/>
      <c r="ER438" s="291"/>
      <c r="ES438" s="291"/>
      <c r="ET438" s="291"/>
      <c r="EU438" s="291"/>
      <c r="EV438" s="291"/>
      <c r="EW438" s="291"/>
      <c r="EX438" s="291"/>
      <c r="EY438" s="291"/>
      <c r="EZ438" s="291"/>
      <c r="FA438" s="291"/>
      <c r="FB438" s="291"/>
      <c r="FC438" s="291"/>
      <c r="FD438" s="291"/>
      <c r="FE438" s="291"/>
      <c r="FF438" s="291"/>
      <c r="FG438" s="291"/>
      <c r="FH438" s="291"/>
      <c r="FI438" s="291"/>
      <c r="FJ438" s="291"/>
      <c r="FK438" s="291"/>
      <c r="FL438" s="291"/>
      <c r="FM438" s="291"/>
      <c r="FN438" s="291"/>
      <c r="FO438" s="291"/>
      <c r="FP438" s="291"/>
      <c r="FQ438" s="291"/>
      <c r="FR438" s="291"/>
      <c r="FS438" s="291"/>
      <c r="FT438" s="291"/>
      <c r="FU438" s="291"/>
      <c r="FV438" s="291"/>
      <c r="FW438" s="291"/>
      <c r="FX438" s="291"/>
      <c r="FY438" s="291"/>
      <c r="FZ438" s="291"/>
      <c r="GA438" s="291"/>
      <c r="GB438" s="291"/>
      <c r="GC438" s="291"/>
      <c r="GD438" s="291"/>
      <c r="GE438" s="291"/>
      <c r="GF438" s="291"/>
      <c r="GG438" s="291"/>
      <c r="GH438" s="291"/>
      <c r="GI438" s="291"/>
      <c r="GJ438" s="291"/>
      <c r="GK438" s="291"/>
      <c r="GL438" s="291"/>
      <c r="GM438" s="291"/>
      <c r="GN438" s="291"/>
      <c r="GO438" s="291"/>
      <c r="GP438" s="291"/>
      <c r="GQ438" s="291"/>
      <c r="GR438" s="291"/>
      <c r="GS438" s="291"/>
      <c r="GT438" s="291"/>
      <c r="GU438" s="291"/>
      <c r="GV438" s="291"/>
      <c r="GW438" s="291"/>
      <c r="GX438" s="291"/>
      <c r="GY438" s="291"/>
      <c r="GZ438" s="291"/>
      <c r="HA438" s="291"/>
      <c r="HB438" s="291"/>
      <c r="HC438" s="291"/>
      <c r="HD438" s="291"/>
      <c r="HE438" s="291"/>
      <c r="HF438" s="291"/>
      <c r="HG438" s="291"/>
      <c r="HH438" s="291"/>
      <c r="HI438" s="291"/>
      <c r="HJ438" s="291"/>
      <c r="HK438" s="291"/>
      <c r="HL438" s="291"/>
      <c r="HM438" s="291"/>
      <c r="HN438" s="291"/>
      <c r="HO438" s="291"/>
      <c r="HP438" s="291"/>
      <c r="HQ438" s="291"/>
    </row>
    <row r="439" ht="12.0" customHeight="1">
      <c r="A439" s="281"/>
      <c r="B439" s="292"/>
      <c r="C439" s="283"/>
      <c r="D439" s="284"/>
      <c r="E439" s="285"/>
      <c r="F439" s="286"/>
      <c r="G439" s="287"/>
      <c r="H439" s="288"/>
      <c r="I439" s="283"/>
      <c r="J439" s="289"/>
      <c r="K439" s="289"/>
      <c r="L439" s="289"/>
      <c r="M439" s="289"/>
      <c r="N439" s="289"/>
      <c r="O439" s="289"/>
      <c r="P439" s="52"/>
      <c r="Q439" s="52"/>
      <c r="R439" s="52"/>
      <c r="S439" s="202"/>
      <c r="T439" s="202"/>
      <c r="U439" s="202"/>
      <c r="V439" s="292"/>
      <c r="W439" s="202"/>
      <c r="X439" s="202"/>
      <c r="Y439" s="202"/>
      <c r="Z439" s="291"/>
      <c r="AA439" s="202"/>
      <c r="AB439" s="202"/>
      <c r="AC439" s="202"/>
      <c r="AD439" s="291"/>
      <c r="AE439" s="202"/>
      <c r="AF439" s="202"/>
      <c r="AG439" s="202"/>
      <c r="AH439" s="291"/>
      <c r="AI439" s="202"/>
      <c r="AJ439" s="202"/>
      <c r="AK439" s="202"/>
      <c r="AL439" s="291"/>
      <c r="AM439" s="202"/>
      <c r="AN439" s="202"/>
      <c r="AO439" s="202"/>
      <c r="AP439" s="291"/>
      <c r="AQ439" s="202"/>
      <c r="AR439" s="202"/>
      <c r="AS439" s="202"/>
      <c r="AT439" s="291"/>
      <c r="AU439" s="202"/>
      <c r="AV439" s="202"/>
      <c r="AW439" s="202"/>
      <c r="AX439" s="291"/>
      <c r="AY439" s="202"/>
      <c r="AZ439" s="202"/>
      <c r="BA439" s="202"/>
      <c r="BB439" s="291"/>
      <c r="BC439" s="202"/>
      <c r="BD439" s="202"/>
      <c r="BE439" s="202"/>
      <c r="BF439" s="291"/>
      <c r="BG439" s="202"/>
      <c r="BH439" s="202"/>
      <c r="BI439" s="202"/>
      <c r="BJ439" s="291"/>
      <c r="BK439" s="291"/>
      <c r="BL439" s="291"/>
      <c r="BM439" s="291"/>
      <c r="BN439" s="291"/>
      <c r="BO439" s="291"/>
      <c r="BP439" s="291"/>
      <c r="BQ439" s="291"/>
      <c r="BR439" s="291"/>
      <c r="BS439" s="291"/>
      <c r="BT439" s="291"/>
      <c r="BU439" s="291"/>
      <c r="BV439" s="291"/>
      <c r="BW439" s="291"/>
      <c r="BX439" s="291"/>
      <c r="BY439" s="291"/>
      <c r="BZ439" s="291"/>
      <c r="CA439" s="291"/>
      <c r="CB439" s="291"/>
      <c r="CC439" s="291"/>
      <c r="CD439" s="291"/>
      <c r="CE439" s="291"/>
      <c r="CF439" s="291"/>
      <c r="CG439" s="291"/>
      <c r="CH439" s="291"/>
      <c r="CI439" s="291"/>
      <c r="CJ439" s="291"/>
      <c r="CK439" s="291"/>
      <c r="CL439" s="291"/>
      <c r="CM439" s="291"/>
      <c r="CN439" s="291"/>
      <c r="CO439" s="291"/>
      <c r="CP439" s="291"/>
      <c r="CQ439" s="291"/>
      <c r="CR439" s="291"/>
      <c r="CS439" s="291"/>
      <c r="CT439" s="291"/>
      <c r="CU439" s="291"/>
      <c r="CV439" s="291"/>
      <c r="CW439" s="291"/>
      <c r="CX439" s="291"/>
      <c r="CY439" s="291"/>
      <c r="CZ439" s="291"/>
      <c r="DA439" s="291"/>
      <c r="DB439" s="291"/>
      <c r="DC439" s="291"/>
      <c r="DD439" s="291"/>
      <c r="DE439" s="291"/>
      <c r="DF439" s="291"/>
      <c r="DG439" s="291"/>
      <c r="DH439" s="291"/>
      <c r="DI439" s="291"/>
      <c r="DJ439" s="291"/>
      <c r="DK439" s="291"/>
      <c r="DL439" s="291"/>
      <c r="DM439" s="291"/>
      <c r="DN439" s="291"/>
      <c r="DO439" s="291"/>
      <c r="DP439" s="291"/>
      <c r="DQ439" s="291"/>
      <c r="DR439" s="291"/>
      <c r="DS439" s="291"/>
      <c r="DT439" s="291"/>
      <c r="DU439" s="291"/>
      <c r="DV439" s="291"/>
      <c r="DW439" s="291"/>
      <c r="DX439" s="291"/>
      <c r="DY439" s="291"/>
      <c r="DZ439" s="291"/>
      <c r="EA439" s="291"/>
      <c r="EB439" s="291"/>
      <c r="EC439" s="291"/>
      <c r="ED439" s="291"/>
      <c r="EE439" s="291"/>
      <c r="EF439" s="291"/>
      <c r="EG439" s="291"/>
      <c r="EH439" s="291"/>
      <c r="EI439" s="291"/>
      <c r="EJ439" s="291"/>
      <c r="EK439" s="291"/>
      <c r="EL439" s="291"/>
      <c r="EM439" s="291"/>
      <c r="EN439" s="291"/>
      <c r="EO439" s="291"/>
      <c r="EP439" s="291"/>
      <c r="EQ439" s="291"/>
      <c r="ER439" s="291"/>
      <c r="ES439" s="291"/>
      <c r="ET439" s="291"/>
      <c r="EU439" s="291"/>
      <c r="EV439" s="291"/>
      <c r="EW439" s="291"/>
      <c r="EX439" s="291"/>
      <c r="EY439" s="291"/>
      <c r="EZ439" s="291"/>
      <c r="FA439" s="291"/>
      <c r="FB439" s="291"/>
      <c r="FC439" s="291"/>
      <c r="FD439" s="291"/>
      <c r="FE439" s="291"/>
      <c r="FF439" s="291"/>
      <c r="FG439" s="291"/>
      <c r="FH439" s="291"/>
      <c r="FI439" s="291"/>
      <c r="FJ439" s="291"/>
      <c r="FK439" s="291"/>
      <c r="FL439" s="291"/>
      <c r="FM439" s="291"/>
      <c r="FN439" s="291"/>
      <c r="FO439" s="291"/>
      <c r="FP439" s="291"/>
      <c r="FQ439" s="291"/>
      <c r="FR439" s="291"/>
      <c r="FS439" s="291"/>
      <c r="FT439" s="291"/>
      <c r="FU439" s="291"/>
      <c r="FV439" s="291"/>
      <c r="FW439" s="291"/>
      <c r="FX439" s="291"/>
      <c r="FY439" s="291"/>
      <c r="FZ439" s="291"/>
      <c r="GA439" s="291"/>
      <c r="GB439" s="291"/>
      <c r="GC439" s="291"/>
      <c r="GD439" s="291"/>
      <c r="GE439" s="291"/>
      <c r="GF439" s="291"/>
      <c r="GG439" s="291"/>
      <c r="GH439" s="291"/>
      <c r="GI439" s="291"/>
      <c r="GJ439" s="291"/>
      <c r="GK439" s="291"/>
      <c r="GL439" s="291"/>
      <c r="GM439" s="291"/>
      <c r="GN439" s="291"/>
      <c r="GO439" s="291"/>
      <c r="GP439" s="291"/>
      <c r="GQ439" s="291"/>
      <c r="GR439" s="291"/>
      <c r="GS439" s="291"/>
      <c r="GT439" s="291"/>
      <c r="GU439" s="291"/>
      <c r="GV439" s="291"/>
      <c r="GW439" s="291"/>
      <c r="GX439" s="291"/>
      <c r="GY439" s="291"/>
      <c r="GZ439" s="291"/>
      <c r="HA439" s="291"/>
      <c r="HB439" s="291"/>
      <c r="HC439" s="291"/>
      <c r="HD439" s="291"/>
      <c r="HE439" s="291"/>
      <c r="HF439" s="291"/>
      <c r="HG439" s="291"/>
      <c r="HH439" s="291"/>
      <c r="HI439" s="291"/>
      <c r="HJ439" s="291"/>
      <c r="HK439" s="291"/>
      <c r="HL439" s="291"/>
      <c r="HM439" s="291"/>
      <c r="HN439" s="291"/>
      <c r="HO439" s="291"/>
      <c r="HP439" s="291"/>
      <c r="HQ439" s="291"/>
    </row>
    <row r="440" ht="12.0" customHeight="1">
      <c r="A440" s="281"/>
      <c r="B440" s="292"/>
      <c r="C440" s="283"/>
      <c r="D440" s="284"/>
      <c r="E440" s="285"/>
      <c r="F440" s="286"/>
      <c r="G440" s="287"/>
      <c r="H440" s="288"/>
      <c r="I440" s="283"/>
      <c r="J440" s="289"/>
      <c r="K440" s="289"/>
      <c r="L440" s="289"/>
      <c r="M440" s="289"/>
      <c r="N440" s="289"/>
      <c r="O440" s="289"/>
      <c r="P440" s="52"/>
      <c r="Q440" s="52"/>
      <c r="R440" s="52"/>
      <c r="S440" s="202"/>
      <c r="T440" s="202"/>
      <c r="U440" s="202"/>
      <c r="V440" s="292"/>
      <c r="W440" s="202"/>
      <c r="X440" s="202"/>
      <c r="Y440" s="202"/>
      <c r="Z440" s="291"/>
      <c r="AA440" s="202"/>
      <c r="AB440" s="202"/>
      <c r="AC440" s="202"/>
      <c r="AD440" s="291"/>
      <c r="AE440" s="202"/>
      <c r="AF440" s="202"/>
      <c r="AG440" s="202"/>
      <c r="AH440" s="291"/>
      <c r="AI440" s="202"/>
      <c r="AJ440" s="202"/>
      <c r="AK440" s="202"/>
      <c r="AL440" s="291"/>
      <c r="AM440" s="202"/>
      <c r="AN440" s="202"/>
      <c r="AO440" s="202"/>
      <c r="AP440" s="291"/>
      <c r="AQ440" s="202"/>
      <c r="AR440" s="202"/>
      <c r="AS440" s="202"/>
      <c r="AT440" s="291"/>
      <c r="AU440" s="202"/>
      <c r="AV440" s="202"/>
      <c r="AW440" s="202"/>
      <c r="AX440" s="291"/>
      <c r="AY440" s="202"/>
      <c r="AZ440" s="202"/>
      <c r="BA440" s="202"/>
      <c r="BB440" s="291"/>
      <c r="BC440" s="202"/>
      <c r="BD440" s="202"/>
      <c r="BE440" s="202"/>
      <c r="BF440" s="291"/>
      <c r="BG440" s="202"/>
      <c r="BH440" s="202"/>
      <c r="BI440" s="202"/>
      <c r="BJ440" s="291"/>
      <c r="BK440" s="291"/>
      <c r="BL440" s="291"/>
      <c r="BM440" s="291"/>
      <c r="BN440" s="291"/>
      <c r="BO440" s="291"/>
      <c r="BP440" s="291"/>
      <c r="BQ440" s="291"/>
      <c r="BR440" s="291"/>
      <c r="BS440" s="291"/>
      <c r="BT440" s="291"/>
      <c r="BU440" s="291"/>
      <c r="BV440" s="291"/>
      <c r="BW440" s="291"/>
      <c r="BX440" s="291"/>
      <c r="BY440" s="291"/>
      <c r="BZ440" s="291"/>
      <c r="CA440" s="291"/>
      <c r="CB440" s="291"/>
      <c r="CC440" s="291"/>
      <c r="CD440" s="291"/>
      <c r="CE440" s="291"/>
      <c r="CF440" s="291"/>
      <c r="CG440" s="291"/>
      <c r="CH440" s="291"/>
      <c r="CI440" s="291"/>
      <c r="CJ440" s="291"/>
      <c r="CK440" s="291"/>
      <c r="CL440" s="291"/>
      <c r="CM440" s="291"/>
      <c r="CN440" s="291"/>
      <c r="CO440" s="291"/>
      <c r="CP440" s="291"/>
      <c r="CQ440" s="291"/>
      <c r="CR440" s="291"/>
      <c r="CS440" s="291"/>
      <c r="CT440" s="291"/>
      <c r="CU440" s="291"/>
      <c r="CV440" s="291"/>
      <c r="CW440" s="291"/>
      <c r="CX440" s="291"/>
      <c r="CY440" s="291"/>
      <c r="CZ440" s="291"/>
      <c r="DA440" s="291"/>
      <c r="DB440" s="291"/>
      <c r="DC440" s="291"/>
      <c r="DD440" s="291"/>
      <c r="DE440" s="291"/>
      <c r="DF440" s="291"/>
      <c r="DG440" s="291"/>
      <c r="DH440" s="291"/>
      <c r="DI440" s="291"/>
      <c r="DJ440" s="291"/>
      <c r="DK440" s="291"/>
      <c r="DL440" s="291"/>
      <c r="DM440" s="291"/>
      <c r="DN440" s="291"/>
      <c r="DO440" s="291"/>
      <c r="DP440" s="291"/>
      <c r="DQ440" s="291"/>
      <c r="DR440" s="291"/>
      <c r="DS440" s="291"/>
      <c r="DT440" s="291"/>
      <c r="DU440" s="291"/>
      <c r="DV440" s="291"/>
      <c r="DW440" s="291"/>
      <c r="DX440" s="291"/>
      <c r="DY440" s="291"/>
      <c r="DZ440" s="291"/>
      <c r="EA440" s="291"/>
      <c r="EB440" s="291"/>
      <c r="EC440" s="291"/>
      <c r="ED440" s="291"/>
      <c r="EE440" s="291"/>
      <c r="EF440" s="291"/>
      <c r="EG440" s="291"/>
      <c r="EH440" s="291"/>
      <c r="EI440" s="291"/>
      <c r="EJ440" s="291"/>
      <c r="EK440" s="291"/>
      <c r="EL440" s="291"/>
      <c r="EM440" s="291"/>
      <c r="EN440" s="291"/>
      <c r="EO440" s="291"/>
      <c r="EP440" s="291"/>
      <c r="EQ440" s="291"/>
      <c r="ER440" s="291"/>
      <c r="ES440" s="291"/>
      <c r="ET440" s="291"/>
      <c r="EU440" s="291"/>
      <c r="EV440" s="291"/>
      <c r="EW440" s="291"/>
      <c r="EX440" s="291"/>
      <c r="EY440" s="291"/>
      <c r="EZ440" s="291"/>
      <c r="FA440" s="291"/>
      <c r="FB440" s="291"/>
      <c r="FC440" s="291"/>
      <c r="FD440" s="291"/>
      <c r="FE440" s="291"/>
      <c r="FF440" s="291"/>
      <c r="FG440" s="291"/>
      <c r="FH440" s="291"/>
      <c r="FI440" s="291"/>
      <c r="FJ440" s="291"/>
      <c r="FK440" s="291"/>
      <c r="FL440" s="291"/>
      <c r="FM440" s="291"/>
      <c r="FN440" s="291"/>
      <c r="FO440" s="291"/>
      <c r="FP440" s="291"/>
      <c r="FQ440" s="291"/>
      <c r="FR440" s="291"/>
      <c r="FS440" s="291"/>
      <c r="FT440" s="291"/>
      <c r="FU440" s="291"/>
      <c r="FV440" s="291"/>
      <c r="FW440" s="291"/>
      <c r="FX440" s="291"/>
      <c r="FY440" s="291"/>
      <c r="FZ440" s="291"/>
      <c r="GA440" s="291"/>
      <c r="GB440" s="291"/>
      <c r="GC440" s="291"/>
      <c r="GD440" s="291"/>
      <c r="GE440" s="291"/>
      <c r="GF440" s="291"/>
      <c r="GG440" s="291"/>
      <c r="GH440" s="291"/>
      <c r="GI440" s="291"/>
      <c r="GJ440" s="291"/>
      <c r="GK440" s="291"/>
      <c r="GL440" s="291"/>
      <c r="GM440" s="291"/>
      <c r="GN440" s="291"/>
      <c r="GO440" s="291"/>
      <c r="GP440" s="291"/>
      <c r="GQ440" s="291"/>
      <c r="GR440" s="291"/>
      <c r="GS440" s="291"/>
      <c r="GT440" s="291"/>
      <c r="GU440" s="291"/>
      <c r="GV440" s="291"/>
      <c r="GW440" s="291"/>
      <c r="GX440" s="291"/>
      <c r="GY440" s="291"/>
      <c r="GZ440" s="291"/>
      <c r="HA440" s="291"/>
      <c r="HB440" s="291"/>
      <c r="HC440" s="291"/>
      <c r="HD440" s="291"/>
      <c r="HE440" s="291"/>
      <c r="HF440" s="291"/>
      <c r="HG440" s="291"/>
      <c r="HH440" s="291"/>
      <c r="HI440" s="291"/>
      <c r="HJ440" s="291"/>
      <c r="HK440" s="291"/>
      <c r="HL440" s="291"/>
      <c r="HM440" s="291"/>
      <c r="HN440" s="291"/>
      <c r="HO440" s="291"/>
      <c r="HP440" s="291"/>
      <c r="HQ440" s="291"/>
    </row>
    <row r="441" ht="12.0" customHeight="1">
      <c r="A441" s="281"/>
      <c r="B441" s="292"/>
      <c r="C441" s="283"/>
      <c r="D441" s="284"/>
      <c r="E441" s="285"/>
      <c r="F441" s="286"/>
      <c r="G441" s="287"/>
      <c r="H441" s="288"/>
      <c r="I441" s="283"/>
      <c r="J441" s="289"/>
      <c r="K441" s="289"/>
      <c r="L441" s="289"/>
      <c r="M441" s="289"/>
      <c r="N441" s="289"/>
      <c r="O441" s="289"/>
      <c r="P441" s="52"/>
      <c r="Q441" s="52"/>
      <c r="R441" s="52"/>
      <c r="S441" s="202"/>
      <c r="T441" s="202"/>
      <c r="U441" s="202"/>
      <c r="V441" s="292"/>
      <c r="W441" s="202"/>
      <c r="X441" s="202"/>
      <c r="Y441" s="202"/>
      <c r="Z441" s="291"/>
      <c r="AA441" s="202"/>
      <c r="AB441" s="202"/>
      <c r="AC441" s="202"/>
      <c r="AD441" s="291"/>
      <c r="AE441" s="202"/>
      <c r="AF441" s="202"/>
      <c r="AG441" s="202"/>
      <c r="AH441" s="291"/>
      <c r="AI441" s="202"/>
      <c r="AJ441" s="202"/>
      <c r="AK441" s="202"/>
      <c r="AL441" s="291"/>
      <c r="AM441" s="202"/>
      <c r="AN441" s="202"/>
      <c r="AO441" s="202"/>
      <c r="AP441" s="291"/>
      <c r="AQ441" s="202"/>
      <c r="AR441" s="202"/>
      <c r="AS441" s="202"/>
      <c r="AT441" s="291"/>
      <c r="AU441" s="202"/>
      <c r="AV441" s="202"/>
      <c r="AW441" s="202"/>
      <c r="AX441" s="291"/>
      <c r="AY441" s="202"/>
      <c r="AZ441" s="202"/>
      <c r="BA441" s="202"/>
      <c r="BB441" s="291"/>
      <c r="BC441" s="202"/>
      <c r="BD441" s="202"/>
      <c r="BE441" s="202"/>
      <c r="BF441" s="291"/>
      <c r="BG441" s="202"/>
      <c r="BH441" s="202"/>
      <c r="BI441" s="202"/>
      <c r="BJ441" s="291"/>
      <c r="BK441" s="291"/>
      <c r="BL441" s="291"/>
      <c r="BM441" s="291"/>
      <c r="BN441" s="291"/>
      <c r="BO441" s="291"/>
      <c r="BP441" s="291"/>
      <c r="BQ441" s="291"/>
      <c r="BR441" s="291"/>
      <c r="BS441" s="291"/>
      <c r="BT441" s="291"/>
      <c r="BU441" s="291"/>
      <c r="BV441" s="291"/>
      <c r="BW441" s="291"/>
      <c r="BX441" s="291"/>
      <c r="BY441" s="291"/>
      <c r="BZ441" s="291"/>
      <c r="CA441" s="291"/>
      <c r="CB441" s="291"/>
      <c r="CC441" s="291"/>
      <c r="CD441" s="291"/>
      <c r="CE441" s="291"/>
      <c r="CF441" s="291"/>
      <c r="CG441" s="291"/>
      <c r="CH441" s="291"/>
      <c r="CI441" s="291"/>
      <c r="CJ441" s="291"/>
      <c r="CK441" s="291"/>
      <c r="CL441" s="291"/>
      <c r="CM441" s="291"/>
      <c r="CN441" s="291"/>
      <c r="CO441" s="291"/>
      <c r="CP441" s="291"/>
      <c r="CQ441" s="291"/>
      <c r="CR441" s="291"/>
      <c r="CS441" s="291"/>
      <c r="CT441" s="291"/>
      <c r="CU441" s="291"/>
      <c r="CV441" s="291"/>
      <c r="CW441" s="291"/>
      <c r="CX441" s="291"/>
      <c r="CY441" s="291"/>
      <c r="CZ441" s="291"/>
      <c r="DA441" s="291"/>
      <c r="DB441" s="291"/>
      <c r="DC441" s="291"/>
      <c r="DD441" s="291"/>
      <c r="DE441" s="291"/>
      <c r="DF441" s="291"/>
      <c r="DG441" s="291"/>
      <c r="DH441" s="291"/>
      <c r="DI441" s="291"/>
      <c r="DJ441" s="291"/>
      <c r="DK441" s="291"/>
      <c r="DL441" s="291"/>
      <c r="DM441" s="291"/>
      <c r="DN441" s="291"/>
      <c r="DO441" s="291"/>
      <c r="DP441" s="291"/>
      <c r="DQ441" s="291"/>
      <c r="DR441" s="291"/>
      <c r="DS441" s="291"/>
      <c r="DT441" s="291"/>
      <c r="DU441" s="291"/>
      <c r="DV441" s="291"/>
      <c r="DW441" s="291"/>
      <c r="DX441" s="291"/>
      <c r="DY441" s="291"/>
      <c r="DZ441" s="291"/>
      <c r="EA441" s="291"/>
      <c r="EB441" s="291"/>
      <c r="EC441" s="291"/>
      <c r="ED441" s="291"/>
      <c r="EE441" s="291"/>
      <c r="EF441" s="291"/>
      <c r="EG441" s="291"/>
      <c r="EH441" s="291"/>
      <c r="EI441" s="291"/>
      <c r="EJ441" s="291"/>
      <c r="EK441" s="291"/>
      <c r="EL441" s="291"/>
      <c r="EM441" s="291"/>
      <c r="EN441" s="291"/>
      <c r="EO441" s="291"/>
      <c r="EP441" s="291"/>
      <c r="EQ441" s="291"/>
      <c r="ER441" s="291"/>
      <c r="ES441" s="291"/>
      <c r="ET441" s="291"/>
      <c r="EU441" s="291"/>
      <c r="EV441" s="291"/>
      <c r="EW441" s="291"/>
      <c r="EX441" s="291"/>
      <c r="EY441" s="291"/>
      <c r="EZ441" s="291"/>
      <c r="FA441" s="291"/>
      <c r="FB441" s="291"/>
      <c r="FC441" s="291"/>
      <c r="FD441" s="291"/>
      <c r="FE441" s="291"/>
      <c r="FF441" s="291"/>
      <c r="FG441" s="291"/>
      <c r="FH441" s="291"/>
      <c r="FI441" s="291"/>
      <c r="FJ441" s="291"/>
      <c r="FK441" s="291"/>
      <c r="FL441" s="291"/>
      <c r="FM441" s="291"/>
      <c r="FN441" s="291"/>
      <c r="FO441" s="291"/>
      <c r="FP441" s="291"/>
      <c r="FQ441" s="291"/>
      <c r="FR441" s="291"/>
      <c r="FS441" s="291"/>
      <c r="FT441" s="291"/>
      <c r="FU441" s="291"/>
      <c r="FV441" s="291"/>
      <c r="FW441" s="291"/>
      <c r="FX441" s="291"/>
      <c r="FY441" s="291"/>
      <c r="FZ441" s="291"/>
      <c r="GA441" s="291"/>
      <c r="GB441" s="291"/>
      <c r="GC441" s="291"/>
      <c r="GD441" s="291"/>
      <c r="GE441" s="291"/>
      <c r="GF441" s="291"/>
      <c r="GG441" s="291"/>
      <c r="GH441" s="291"/>
      <c r="GI441" s="291"/>
      <c r="GJ441" s="291"/>
      <c r="GK441" s="291"/>
      <c r="GL441" s="291"/>
      <c r="GM441" s="291"/>
      <c r="GN441" s="291"/>
      <c r="GO441" s="291"/>
      <c r="GP441" s="291"/>
      <c r="GQ441" s="291"/>
      <c r="GR441" s="291"/>
      <c r="GS441" s="291"/>
      <c r="GT441" s="291"/>
      <c r="GU441" s="291"/>
      <c r="GV441" s="291"/>
      <c r="GW441" s="291"/>
      <c r="GX441" s="291"/>
      <c r="GY441" s="291"/>
      <c r="GZ441" s="291"/>
      <c r="HA441" s="291"/>
      <c r="HB441" s="291"/>
      <c r="HC441" s="291"/>
      <c r="HD441" s="291"/>
      <c r="HE441" s="291"/>
      <c r="HF441" s="291"/>
      <c r="HG441" s="291"/>
      <c r="HH441" s="291"/>
      <c r="HI441" s="291"/>
      <c r="HJ441" s="291"/>
      <c r="HK441" s="291"/>
      <c r="HL441" s="291"/>
      <c r="HM441" s="291"/>
      <c r="HN441" s="291"/>
      <c r="HO441" s="291"/>
      <c r="HP441" s="291"/>
      <c r="HQ441" s="291"/>
    </row>
    <row r="442" ht="12.0" customHeight="1">
      <c r="A442" s="281"/>
      <c r="B442" s="292"/>
      <c r="C442" s="283"/>
      <c r="D442" s="284"/>
      <c r="E442" s="285"/>
      <c r="F442" s="286"/>
      <c r="G442" s="287"/>
      <c r="H442" s="288"/>
      <c r="I442" s="283"/>
      <c r="J442" s="289"/>
      <c r="K442" s="289"/>
      <c r="L442" s="289"/>
      <c r="M442" s="289"/>
      <c r="N442" s="289"/>
      <c r="O442" s="289"/>
      <c r="P442" s="52"/>
      <c r="Q442" s="52"/>
      <c r="R442" s="52"/>
      <c r="S442" s="202"/>
      <c r="T442" s="202"/>
      <c r="U442" s="202"/>
      <c r="V442" s="292"/>
      <c r="W442" s="202"/>
      <c r="X442" s="202"/>
      <c r="Y442" s="202"/>
      <c r="Z442" s="291"/>
      <c r="AA442" s="202"/>
      <c r="AB442" s="202"/>
      <c r="AC442" s="202"/>
      <c r="AD442" s="291"/>
      <c r="AE442" s="202"/>
      <c r="AF442" s="202"/>
      <c r="AG442" s="202"/>
      <c r="AH442" s="291"/>
      <c r="AI442" s="202"/>
      <c r="AJ442" s="202"/>
      <c r="AK442" s="202"/>
      <c r="AL442" s="291"/>
      <c r="AM442" s="202"/>
      <c r="AN442" s="202"/>
      <c r="AO442" s="202"/>
      <c r="AP442" s="291"/>
      <c r="AQ442" s="202"/>
      <c r="AR442" s="202"/>
      <c r="AS442" s="202"/>
      <c r="AT442" s="291"/>
      <c r="AU442" s="202"/>
      <c r="AV442" s="202"/>
      <c r="AW442" s="202"/>
      <c r="AX442" s="291"/>
      <c r="AY442" s="202"/>
      <c r="AZ442" s="202"/>
      <c r="BA442" s="202"/>
      <c r="BB442" s="291"/>
      <c r="BC442" s="202"/>
      <c r="BD442" s="202"/>
      <c r="BE442" s="202"/>
      <c r="BF442" s="291"/>
      <c r="BG442" s="202"/>
      <c r="BH442" s="202"/>
      <c r="BI442" s="202"/>
      <c r="BJ442" s="291"/>
      <c r="BK442" s="291"/>
      <c r="BL442" s="291"/>
      <c r="BM442" s="291"/>
      <c r="BN442" s="291"/>
      <c r="BO442" s="291"/>
      <c r="BP442" s="291"/>
      <c r="BQ442" s="291"/>
      <c r="BR442" s="291"/>
      <c r="BS442" s="291"/>
      <c r="BT442" s="291"/>
      <c r="BU442" s="291"/>
      <c r="BV442" s="291"/>
      <c r="BW442" s="291"/>
      <c r="BX442" s="291"/>
      <c r="BY442" s="291"/>
      <c r="BZ442" s="291"/>
      <c r="CA442" s="291"/>
      <c r="CB442" s="291"/>
      <c r="CC442" s="291"/>
      <c r="CD442" s="291"/>
      <c r="CE442" s="291"/>
      <c r="CF442" s="291"/>
      <c r="CG442" s="291"/>
      <c r="CH442" s="291"/>
      <c r="CI442" s="291"/>
      <c r="CJ442" s="291"/>
      <c r="CK442" s="291"/>
      <c r="CL442" s="291"/>
      <c r="CM442" s="291"/>
      <c r="CN442" s="291"/>
      <c r="CO442" s="291"/>
      <c r="CP442" s="291"/>
      <c r="CQ442" s="291"/>
      <c r="CR442" s="291"/>
      <c r="CS442" s="291"/>
      <c r="CT442" s="291"/>
      <c r="CU442" s="291"/>
      <c r="CV442" s="291"/>
      <c r="CW442" s="291"/>
      <c r="CX442" s="291"/>
      <c r="CY442" s="291"/>
      <c r="CZ442" s="291"/>
      <c r="DA442" s="291"/>
      <c r="DB442" s="291"/>
      <c r="DC442" s="291"/>
      <c r="DD442" s="291"/>
      <c r="DE442" s="291"/>
      <c r="DF442" s="291"/>
      <c r="DG442" s="291"/>
      <c r="DH442" s="291"/>
      <c r="DI442" s="291"/>
      <c r="DJ442" s="291"/>
      <c r="DK442" s="291"/>
      <c r="DL442" s="291"/>
      <c r="DM442" s="291"/>
      <c r="DN442" s="291"/>
      <c r="DO442" s="291"/>
      <c r="DP442" s="291"/>
      <c r="DQ442" s="291"/>
      <c r="DR442" s="291"/>
      <c r="DS442" s="291"/>
      <c r="DT442" s="291"/>
      <c r="DU442" s="291"/>
      <c r="DV442" s="291"/>
      <c r="DW442" s="291"/>
      <c r="DX442" s="291"/>
      <c r="DY442" s="291"/>
      <c r="DZ442" s="291"/>
      <c r="EA442" s="291"/>
      <c r="EB442" s="291"/>
      <c r="EC442" s="291"/>
      <c r="ED442" s="291"/>
      <c r="EE442" s="291"/>
      <c r="EF442" s="291"/>
      <c r="EG442" s="291"/>
      <c r="EH442" s="291"/>
      <c r="EI442" s="291"/>
      <c r="EJ442" s="291"/>
      <c r="EK442" s="291"/>
      <c r="EL442" s="291"/>
      <c r="EM442" s="291"/>
      <c r="EN442" s="291"/>
      <c r="EO442" s="291"/>
      <c r="EP442" s="291"/>
      <c r="EQ442" s="291"/>
      <c r="ER442" s="291"/>
      <c r="ES442" s="291"/>
      <c r="ET442" s="291"/>
      <c r="EU442" s="291"/>
      <c r="EV442" s="291"/>
      <c r="EW442" s="291"/>
      <c r="EX442" s="291"/>
      <c r="EY442" s="291"/>
      <c r="EZ442" s="291"/>
      <c r="FA442" s="291"/>
      <c r="FB442" s="291"/>
      <c r="FC442" s="291"/>
      <c r="FD442" s="291"/>
      <c r="FE442" s="291"/>
      <c r="FF442" s="291"/>
      <c r="FG442" s="291"/>
      <c r="FH442" s="291"/>
      <c r="FI442" s="291"/>
      <c r="FJ442" s="291"/>
      <c r="FK442" s="291"/>
      <c r="FL442" s="291"/>
      <c r="FM442" s="291"/>
      <c r="FN442" s="291"/>
      <c r="FO442" s="291"/>
      <c r="FP442" s="291"/>
      <c r="FQ442" s="291"/>
      <c r="FR442" s="291"/>
      <c r="FS442" s="291"/>
      <c r="FT442" s="291"/>
      <c r="FU442" s="291"/>
      <c r="FV442" s="291"/>
      <c r="FW442" s="291"/>
      <c r="FX442" s="291"/>
      <c r="FY442" s="291"/>
      <c r="FZ442" s="291"/>
      <c r="GA442" s="291"/>
      <c r="GB442" s="291"/>
      <c r="GC442" s="291"/>
      <c r="GD442" s="291"/>
      <c r="GE442" s="291"/>
      <c r="GF442" s="291"/>
      <c r="GG442" s="291"/>
      <c r="GH442" s="291"/>
      <c r="GI442" s="291"/>
      <c r="GJ442" s="291"/>
      <c r="GK442" s="291"/>
      <c r="GL442" s="291"/>
      <c r="GM442" s="291"/>
      <c r="GN442" s="291"/>
      <c r="GO442" s="291"/>
      <c r="GP442" s="291"/>
      <c r="GQ442" s="291"/>
      <c r="GR442" s="291"/>
      <c r="GS442" s="291"/>
      <c r="GT442" s="291"/>
      <c r="GU442" s="291"/>
      <c r="GV442" s="291"/>
      <c r="GW442" s="291"/>
      <c r="GX442" s="291"/>
      <c r="GY442" s="291"/>
      <c r="GZ442" s="291"/>
      <c r="HA442" s="291"/>
      <c r="HB442" s="291"/>
      <c r="HC442" s="291"/>
      <c r="HD442" s="291"/>
      <c r="HE442" s="291"/>
      <c r="HF442" s="291"/>
      <c r="HG442" s="291"/>
      <c r="HH442" s="291"/>
      <c r="HI442" s="291"/>
      <c r="HJ442" s="291"/>
      <c r="HK442" s="291"/>
      <c r="HL442" s="291"/>
      <c r="HM442" s="291"/>
      <c r="HN442" s="291"/>
      <c r="HO442" s="291"/>
      <c r="HP442" s="291"/>
      <c r="HQ442" s="291"/>
    </row>
    <row r="443" ht="12.0" customHeight="1">
      <c r="A443" s="281"/>
      <c r="B443" s="292"/>
      <c r="C443" s="283"/>
      <c r="D443" s="284"/>
      <c r="E443" s="285"/>
      <c r="F443" s="286"/>
      <c r="G443" s="287"/>
      <c r="H443" s="288"/>
      <c r="I443" s="283"/>
      <c r="J443" s="289"/>
      <c r="K443" s="289"/>
      <c r="L443" s="289"/>
      <c r="M443" s="289"/>
      <c r="N443" s="289"/>
      <c r="O443" s="289"/>
      <c r="P443" s="52"/>
      <c r="Q443" s="52"/>
      <c r="R443" s="52"/>
      <c r="S443" s="202"/>
      <c r="T443" s="202"/>
      <c r="U443" s="202"/>
      <c r="V443" s="292"/>
      <c r="W443" s="202"/>
      <c r="X443" s="202"/>
      <c r="Y443" s="202"/>
      <c r="Z443" s="291"/>
      <c r="AA443" s="202"/>
      <c r="AB443" s="202"/>
      <c r="AC443" s="202"/>
      <c r="AD443" s="291"/>
      <c r="AE443" s="202"/>
      <c r="AF443" s="202"/>
      <c r="AG443" s="202"/>
      <c r="AH443" s="291"/>
      <c r="AI443" s="202"/>
      <c r="AJ443" s="202"/>
      <c r="AK443" s="202"/>
      <c r="AL443" s="291"/>
      <c r="AM443" s="202"/>
      <c r="AN443" s="202"/>
      <c r="AO443" s="202"/>
      <c r="AP443" s="291"/>
      <c r="AQ443" s="202"/>
      <c r="AR443" s="202"/>
      <c r="AS443" s="202"/>
      <c r="AT443" s="291"/>
      <c r="AU443" s="202"/>
      <c r="AV443" s="202"/>
      <c r="AW443" s="202"/>
      <c r="AX443" s="291"/>
      <c r="AY443" s="202"/>
      <c r="AZ443" s="202"/>
      <c r="BA443" s="202"/>
      <c r="BB443" s="291"/>
      <c r="BC443" s="202"/>
      <c r="BD443" s="202"/>
      <c r="BE443" s="202"/>
      <c r="BF443" s="291"/>
      <c r="BG443" s="202"/>
      <c r="BH443" s="202"/>
      <c r="BI443" s="202"/>
      <c r="BJ443" s="291"/>
      <c r="BK443" s="291"/>
      <c r="BL443" s="291"/>
      <c r="BM443" s="291"/>
      <c r="BN443" s="291"/>
      <c r="BO443" s="291"/>
      <c r="BP443" s="291"/>
      <c r="BQ443" s="291"/>
      <c r="BR443" s="291"/>
      <c r="BS443" s="291"/>
      <c r="BT443" s="291"/>
      <c r="BU443" s="291"/>
      <c r="BV443" s="291"/>
      <c r="BW443" s="291"/>
      <c r="BX443" s="291"/>
      <c r="BY443" s="291"/>
      <c r="BZ443" s="291"/>
      <c r="CA443" s="291"/>
      <c r="CB443" s="291"/>
      <c r="CC443" s="291"/>
      <c r="CD443" s="291"/>
      <c r="CE443" s="291"/>
      <c r="CF443" s="291"/>
      <c r="CG443" s="291"/>
      <c r="CH443" s="291"/>
      <c r="CI443" s="291"/>
      <c r="CJ443" s="291"/>
      <c r="CK443" s="291"/>
      <c r="CL443" s="291"/>
      <c r="CM443" s="291"/>
      <c r="CN443" s="291"/>
      <c r="CO443" s="291"/>
      <c r="CP443" s="291"/>
      <c r="CQ443" s="291"/>
      <c r="CR443" s="291"/>
      <c r="CS443" s="291"/>
      <c r="CT443" s="291"/>
      <c r="CU443" s="291"/>
      <c r="CV443" s="291"/>
      <c r="CW443" s="291"/>
      <c r="CX443" s="291"/>
      <c r="CY443" s="291"/>
      <c r="CZ443" s="291"/>
      <c r="DA443" s="291"/>
      <c r="DB443" s="291"/>
      <c r="DC443" s="291"/>
      <c r="DD443" s="291"/>
      <c r="DE443" s="291"/>
      <c r="DF443" s="291"/>
      <c r="DG443" s="291"/>
      <c r="DH443" s="291"/>
      <c r="DI443" s="291"/>
      <c r="DJ443" s="291"/>
      <c r="DK443" s="291"/>
      <c r="DL443" s="291"/>
      <c r="DM443" s="291"/>
      <c r="DN443" s="291"/>
      <c r="DO443" s="291"/>
      <c r="DP443" s="291"/>
      <c r="DQ443" s="291"/>
      <c r="DR443" s="291"/>
      <c r="DS443" s="291"/>
      <c r="DT443" s="291"/>
      <c r="DU443" s="291"/>
      <c r="DV443" s="291"/>
      <c r="DW443" s="291"/>
      <c r="DX443" s="291"/>
      <c r="DY443" s="291"/>
      <c r="DZ443" s="291"/>
      <c r="EA443" s="291"/>
      <c r="EB443" s="291"/>
      <c r="EC443" s="291"/>
      <c r="ED443" s="291"/>
      <c r="EE443" s="291"/>
      <c r="EF443" s="291"/>
      <c r="EG443" s="291"/>
      <c r="EH443" s="291"/>
      <c r="EI443" s="291"/>
      <c r="EJ443" s="291"/>
      <c r="EK443" s="291"/>
      <c r="EL443" s="291"/>
      <c r="EM443" s="291"/>
      <c r="EN443" s="291"/>
      <c r="EO443" s="291"/>
      <c r="EP443" s="291"/>
      <c r="EQ443" s="291"/>
      <c r="ER443" s="291"/>
      <c r="ES443" s="291"/>
      <c r="ET443" s="291"/>
      <c r="EU443" s="291"/>
      <c r="EV443" s="291"/>
      <c r="EW443" s="291"/>
      <c r="EX443" s="291"/>
      <c r="EY443" s="291"/>
      <c r="EZ443" s="291"/>
      <c r="FA443" s="291"/>
      <c r="FB443" s="291"/>
      <c r="FC443" s="291"/>
      <c r="FD443" s="291"/>
      <c r="FE443" s="291"/>
      <c r="FF443" s="291"/>
      <c r="FG443" s="291"/>
      <c r="FH443" s="291"/>
      <c r="FI443" s="291"/>
      <c r="FJ443" s="291"/>
      <c r="FK443" s="291"/>
      <c r="FL443" s="291"/>
      <c r="FM443" s="291"/>
      <c r="FN443" s="291"/>
      <c r="FO443" s="291"/>
      <c r="FP443" s="291"/>
      <c r="FQ443" s="291"/>
      <c r="FR443" s="291"/>
      <c r="FS443" s="291"/>
      <c r="FT443" s="291"/>
      <c r="FU443" s="291"/>
      <c r="FV443" s="291"/>
      <c r="FW443" s="291"/>
      <c r="FX443" s="291"/>
      <c r="FY443" s="291"/>
      <c r="FZ443" s="291"/>
      <c r="GA443" s="291"/>
      <c r="GB443" s="291"/>
      <c r="GC443" s="291"/>
      <c r="GD443" s="291"/>
      <c r="GE443" s="291"/>
      <c r="GF443" s="291"/>
      <c r="GG443" s="291"/>
      <c r="GH443" s="291"/>
      <c r="GI443" s="291"/>
      <c r="GJ443" s="291"/>
      <c r="GK443" s="291"/>
      <c r="GL443" s="291"/>
      <c r="GM443" s="291"/>
      <c r="GN443" s="291"/>
      <c r="GO443" s="291"/>
      <c r="GP443" s="291"/>
      <c r="GQ443" s="291"/>
      <c r="GR443" s="291"/>
      <c r="GS443" s="291"/>
      <c r="GT443" s="291"/>
      <c r="GU443" s="291"/>
      <c r="GV443" s="291"/>
      <c r="GW443" s="291"/>
      <c r="GX443" s="291"/>
      <c r="GY443" s="291"/>
      <c r="GZ443" s="291"/>
      <c r="HA443" s="291"/>
      <c r="HB443" s="291"/>
      <c r="HC443" s="291"/>
      <c r="HD443" s="291"/>
      <c r="HE443" s="291"/>
      <c r="HF443" s="291"/>
      <c r="HG443" s="291"/>
      <c r="HH443" s="291"/>
      <c r="HI443" s="291"/>
      <c r="HJ443" s="291"/>
      <c r="HK443" s="291"/>
      <c r="HL443" s="291"/>
      <c r="HM443" s="291"/>
      <c r="HN443" s="291"/>
      <c r="HO443" s="291"/>
      <c r="HP443" s="291"/>
      <c r="HQ443" s="291"/>
    </row>
    <row r="444" ht="12.0" customHeight="1">
      <c r="A444" s="281"/>
      <c r="B444" s="292"/>
      <c r="C444" s="283"/>
      <c r="D444" s="284"/>
      <c r="E444" s="285"/>
      <c r="F444" s="286"/>
      <c r="G444" s="287"/>
      <c r="H444" s="288"/>
      <c r="I444" s="283"/>
      <c r="J444" s="289"/>
      <c r="K444" s="289"/>
      <c r="L444" s="289"/>
      <c r="M444" s="289"/>
      <c r="N444" s="289"/>
      <c r="O444" s="289"/>
      <c r="P444" s="52"/>
      <c r="Q444" s="52"/>
      <c r="R444" s="52"/>
      <c r="S444" s="202"/>
      <c r="T444" s="202"/>
      <c r="U444" s="202"/>
      <c r="V444" s="292"/>
      <c r="W444" s="202"/>
      <c r="X444" s="202"/>
      <c r="Y444" s="202"/>
      <c r="Z444" s="291"/>
      <c r="AA444" s="202"/>
      <c r="AB444" s="202"/>
      <c r="AC444" s="202"/>
      <c r="AD444" s="291"/>
      <c r="AE444" s="202"/>
      <c r="AF444" s="202"/>
      <c r="AG444" s="202"/>
      <c r="AH444" s="291"/>
      <c r="AI444" s="202"/>
      <c r="AJ444" s="202"/>
      <c r="AK444" s="202"/>
      <c r="AL444" s="291"/>
      <c r="AM444" s="202"/>
      <c r="AN444" s="202"/>
      <c r="AO444" s="202"/>
      <c r="AP444" s="291"/>
      <c r="AQ444" s="202"/>
      <c r="AR444" s="202"/>
      <c r="AS444" s="202"/>
      <c r="AT444" s="291"/>
      <c r="AU444" s="202"/>
      <c r="AV444" s="202"/>
      <c r="AW444" s="202"/>
      <c r="AX444" s="291"/>
      <c r="AY444" s="202"/>
      <c r="AZ444" s="202"/>
      <c r="BA444" s="202"/>
      <c r="BB444" s="291"/>
      <c r="BC444" s="202"/>
      <c r="BD444" s="202"/>
      <c r="BE444" s="202"/>
      <c r="BF444" s="291"/>
      <c r="BG444" s="202"/>
      <c r="BH444" s="202"/>
      <c r="BI444" s="202"/>
      <c r="BJ444" s="291"/>
      <c r="BK444" s="291"/>
      <c r="BL444" s="291"/>
      <c r="BM444" s="291"/>
      <c r="BN444" s="291"/>
      <c r="BO444" s="291"/>
      <c r="BP444" s="291"/>
      <c r="BQ444" s="291"/>
      <c r="BR444" s="291"/>
      <c r="BS444" s="291"/>
      <c r="BT444" s="291"/>
      <c r="BU444" s="291"/>
      <c r="BV444" s="291"/>
      <c r="BW444" s="291"/>
      <c r="BX444" s="291"/>
      <c r="BY444" s="291"/>
      <c r="BZ444" s="291"/>
      <c r="CA444" s="291"/>
      <c r="CB444" s="291"/>
      <c r="CC444" s="291"/>
      <c r="CD444" s="291"/>
      <c r="CE444" s="291"/>
      <c r="CF444" s="291"/>
      <c r="CG444" s="291"/>
      <c r="CH444" s="291"/>
      <c r="CI444" s="291"/>
      <c r="CJ444" s="291"/>
      <c r="CK444" s="291"/>
      <c r="CL444" s="291"/>
      <c r="CM444" s="291"/>
      <c r="CN444" s="291"/>
      <c r="CO444" s="291"/>
      <c r="CP444" s="291"/>
      <c r="CQ444" s="291"/>
      <c r="CR444" s="291"/>
      <c r="CS444" s="291"/>
      <c r="CT444" s="291"/>
      <c r="CU444" s="291"/>
      <c r="CV444" s="291"/>
      <c r="CW444" s="291"/>
      <c r="CX444" s="291"/>
      <c r="CY444" s="291"/>
      <c r="CZ444" s="291"/>
      <c r="DA444" s="291"/>
      <c r="DB444" s="291"/>
      <c r="DC444" s="291"/>
      <c r="DD444" s="291"/>
      <c r="DE444" s="291"/>
      <c r="DF444" s="291"/>
      <c r="DG444" s="291"/>
      <c r="DH444" s="291"/>
      <c r="DI444" s="291"/>
      <c r="DJ444" s="291"/>
      <c r="DK444" s="291"/>
      <c r="DL444" s="291"/>
      <c r="DM444" s="291"/>
      <c r="DN444" s="291"/>
      <c r="DO444" s="291"/>
      <c r="DP444" s="291"/>
      <c r="DQ444" s="291"/>
      <c r="DR444" s="291"/>
      <c r="DS444" s="291"/>
      <c r="DT444" s="291"/>
      <c r="DU444" s="291"/>
      <c r="DV444" s="291"/>
      <c r="DW444" s="291"/>
      <c r="DX444" s="291"/>
      <c r="DY444" s="291"/>
      <c r="DZ444" s="291"/>
      <c r="EA444" s="291"/>
      <c r="EB444" s="291"/>
      <c r="EC444" s="291"/>
      <c r="ED444" s="291"/>
      <c r="EE444" s="291"/>
      <c r="EF444" s="291"/>
      <c r="EG444" s="291"/>
      <c r="EH444" s="291"/>
      <c r="EI444" s="291"/>
      <c r="EJ444" s="291"/>
      <c r="EK444" s="291"/>
      <c r="EL444" s="291"/>
      <c r="EM444" s="291"/>
      <c r="EN444" s="291"/>
      <c r="EO444" s="291"/>
      <c r="EP444" s="291"/>
      <c r="EQ444" s="291"/>
      <c r="ER444" s="291"/>
      <c r="ES444" s="291"/>
      <c r="ET444" s="291"/>
      <c r="EU444" s="291"/>
      <c r="EV444" s="291"/>
      <c r="EW444" s="291"/>
      <c r="EX444" s="291"/>
      <c r="EY444" s="291"/>
      <c r="EZ444" s="291"/>
      <c r="FA444" s="291"/>
      <c r="FB444" s="291"/>
      <c r="FC444" s="291"/>
      <c r="FD444" s="291"/>
      <c r="FE444" s="291"/>
      <c r="FF444" s="291"/>
      <c r="FG444" s="291"/>
      <c r="FH444" s="291"/>
      <c r="FI444" s="291"/>
      <c r="FJ444" s="291"/>
      <c r="FK444" s="291"/>
      <c r="FL444" s="291"/>
      <c r="FM444" s="291"/>
      <c r="FN444" s="291"/>
      <c r="FO444" s="291"/>
      <c r="FP444" s="291"/>
      <c r="FQ444" s="291"/>
      <c r="FR444" s="291"/>
      <c r="FS444" s="291"/>
      <c r="FT444" s="291"/>
      <c r="FU444" s="291"/>
      <c r="FV444" s="291"/>
      <c r="FW444" s="291"/>
      <c r="FX444" s="291"/>
      <c r="FY444" s="291"/>
      <c r="FZ444" s="291"/>
      <c r="GA444" s="291"/>
      <c r="GB444" s="291"/>
      <c r="GC444" s="291"/>
      <c r="GD444" s="291"/>
      <c r="GE444" s="291"/>
      <c r="GF444" s="291"/>
      <c r="GG444" s="291"/>
      <c r="GH444" s="291"/>
      <c r="GI444" s="291"/>
      <c r="GJ444" s="291"/>
      <c r="GK444" s="291"/>
      <c r="GL444" s="291"/>
      <c r="GM444" s="291"/>
      <c r="GN444" s="291"/>
      <c r="GO444" s="291"/>
      <c r="GP444" s="291"/>
      <c r="GQ444" s="291"/>
      <c r="GR444" s="291"/>
      <c r="GS444" s="291"/>
      <c r="GT444" s="291"/>
      <c r="GU444" s="291"/>
      <c r="GV444" s="291"/>
      <c r="GW444" s="291"/>
      <c r="GX444" s="291"/>
      <c r="GY444" s="291"/>
      <c r="GZ444" s="291"/>
      <c r="HA444" s="291"/>
      <c r="HB444" s="291"/>
      <c r="HC444" s="291"/>
      <c r="HD444" s="291"/>
      <c r="HE444" s="291"/>
      <c r="HF444" s="291"/>
      <c r="HG444" s="291"/>
      <c r="HH444" s="291"/>
      <c r="HI444" s="291"/>
      <c r="HJ444" s="291"/>
      <c r="HK444" s="291"/>
      <c r="HL444" s="291"/>
      <c r="HM444" s="291"/>
      <c r="HN444" s="291"/>
      <c r="HO444" s="291"/>
      <c r="HP444" s="291"/>
      <c r="HQ444" s="291"/>
    </row>
    <row r="445" ht="12.0" customHeight="1">
      <c r="A445" s="281"/>
      <c r="B445" s="292"/>
      <c r="C445" s="283"/>
      <c r="D445" s="284"/>
      <c r="E445" s="285"/>
      <c r="F445" s="286"/>
      <c r="G445" s="287"/>
      <c r="H445" s="288"/>
      <c r="I445" s="283"/>
      <c r="J445" s="289"/>
      <c r="K445" s="289"/>
      <c r="L445" s="289"/>
      <c r="M445" s="289"/>
      <c r="N445" s="289"/>
      <c r="O445" s="289"/>
      <c r="P445" s="52"/>
      <c r="Q445" s="52"/>
      <c r="R445" s="52"/>
      <c r="S445" s="202"/>
      <c r="T445" s="202"/>
      <c r="U445" s="202"/>
      <c r="V445" s="292"/>
      <c r="W445" s="202"/>
      <c r="X445" s="202"/>
      <c r="Y445" s="202"/>
      <c r="Z445" s="291"/>
      <c r="AA445" s="202"/>
      <c r="AB445" s="202"/>
      <c r="AC445" s="202"/>
      <c r="AD445" s="291"/>
      <c r="AE445" s="202"/>
      <c r="AF445" s="202"/>
      <c r="AG445" s="202"/>
      <c r="AH445" s="291"/>
      <c r="AI445" s="202"/>
      <c r="AJ445" s="202"/>
      <c r="AK445" s="202"/>
      <c r="AL445" s="291"/>
      <c r="AM445" s="202"/>
      <c r="AN445" s="202"/>
      <c r="AO445" s="202"/>
      <c r="AP445" s="291"/>
      <c r="AQ445" s="202"/>
      <c r="AR445" s="202"/>
      <c r="AS445" s="202"/>
      <c r="AT445" s="291"/>
      <c r="AU445" s="202"/>
      <c r="AV445" s="202"/>
      <c r="AW445" s="202"/>
      <c r="AX445" s="291"/>
      <c r="AY445" s="202"/>
      <c r="AZ445" s="202"/>
      <c r="BA445" s="202"/>
      <c r="BB445" s="291"/>
      <c r="BC445" s="202"/>
      <c r="BD445" s="202"/>
      <c r="BE445" s="202"/>
      <c r="BF445" s="291"/>
      <c r="BG445" s="202"/>
      <c r="BH445" s="202"/>
      <c r="BI445" s="202"/>
      <c r="BJ445" s="291"/>
      <c r="BK445" s="291"/>
      <c r="BL445" s="291"/>
      <c r="BM445" s="291"/>
      <c r="BN445" s="291"/>
      <c r="BO445" s="291"/>
      <c r="BP445" s="291"/>
      <c r="BQ445" s="291"/>
      <c r="BR445" s="291"/>
      <c r="BS445" s="291"/>
      <c r="BT445" s="291"/>
      <c r="BU445" s="291"/>
      <c r="BV445" s="291"/>
      <c r="BW445" s="291"/>
      <c r="BX445" s="291"/>
      <c r="BY445" s="291"/>
      <c r="BZ445" s="291"/>
      <c r="CA445" s="291"/>
      <c r="CB445" s="291"/>
      <c r="CC445" s="291"/>
      <c r="CD445" s="291"/>
      <c r="CE445" s="291"/>
      <c r="CF445" s="291"/>
      <c r="CG445" s="291"/>
      <c r="CH445" s="291"/>
      <c r="CI445" s="291"/>
      <c r="CJ445" s="291"/>
      <c r="CK445" s="291"/>
      <c r="CL445" s="291"/>
      <c r="CM445" s="291"/>
      <c r="CN445" s="291"/>
      <c r="CO445" s="291"/>
      <c r="CP445" s="291"/>
      <c r="CQ445" s="291"/>
      <c r="CR445" s="291"/>
      <c r="CS445" s="291"/>
      <c r="CT445" s="291"/>
      <c r="CU445" s="291"/>
      <c r="CV445" s="291"/>
      <c r="CW445" s="291"/>
      <c r="CX445" s="291"/>
      <c r="CY445" s="291"/>
      <c r="CZ445" s="291"/>
      <c r="DA445" s="291"/>
      <c r="DB445" s="291"/>
      <c r="DC445" s="291"/>
      <c r="DD445" s="291"/>
      <c r="DE445" s="291"/>
      <c r="DF445" s="291"/>
      <c r="DG445" s="291"/>
      <c r="DH445" s="291"/>
      <c r="DI445" s="291"/>
      <c r="DJ445" s="291"/>
      <c r="DK445" s="291"/>
      <c r="DL445" s="291"/>
      <c r="DM445" s="291"/>
      <c r="DN445" s="291"/>
      <c r="DO445" s="291"/>
      <c r="DP445" s="291"/>
      <c r="DQ445" s="291"/>
      <c r="DR445" s="291"/>
      <c r="DS445" s="291"/>
      <c r="DT445" s="291"/>
      <c r="DU445" s="291"/>
      <c r="DV445" s="291"/>
      <c r="DW445" s="291"/>
      <c r="DX445" s="291"/>
      <c r="DY445" s="291"/>
      <c r="DZ445" s="291"/>
      <c r="EA445" s="291"/>
      <c r="EB445" s="291"/>
      <c r="EC445" s="291"/>
      <c r="ED445" s="291"/>
      <c r="EE445" s="291"/>
      <c r="EF445" s="291"/>
      <c r="EG445" s="291"/>
      <c r="EH445" s="291"/>
      <c r="EI445" s="291"/>
      <c r="EJ445" s="291"/>
      <c r="EK445" s="291"/>
      <c r="EL445" s="291"/>
      <c r="EM445" s="291"/>
      <c r="EN445" s="291"/>
      <c r="EO445" s="291"/>
      <c r="EP445" s="291"/>
      <c r="EQ445" s="291"/>
      <c r="ER445" s="291"/>
      <c r="ES445" s="291"/>
      <c r="ET445" s="291"/>
      <c r="EU445" s="291"/>
      <c r="EV445" s="291"/>
      <c r="EW445" s="291"/>
      <c r="EX445" s="291"/>
      <c r="EY445" s="291"/>
      <c r="EZ445" s="291"/>
      <c r="FA445" s="291"/>
      <c r="FB445" s="291"/>
      <c r="FC445" s="291"/>
      <c r="FD445" s="291"/>
      <c r="FE445" s="291"/>
      <c r="FF445" s="291"/>
      <c r="FG445" s="291"/>
      <c r="FH445" s="291"/>
      <c r="FI445" s="291"/>
      <c r="FJ445" s="291"/>
      <c r="FK445" s="291"/>
      <c r="FL445" s="291"/>
      <c r="FM445" s="291"/>
      <c r="FN445" s="291"/>
      <c r="FO445" s="291"/>
      <c r="FP445" s="291"/>
      <c r="FQ445" s="291"/>
      <c r="FR445" s="291"/>
      <c r="FS445" s="291"/>
      <c r="FT445" s="291"/>
      <c r="FU445" s="291"/>
      <c r="FV445" s="291"/>
      <c r="FW445" s="291"/>
      <c r="FX445" s="291"/>
      <c r="FY445" s="291"/>
      <c r="FZ445" s="291"/>
      <c r="GA445" s="291"/>
      <c r="GB445" s="291"/>
      <c r="GC445" s="291"/>
      <c r="GD445" s="291"/>
      <c r="GE445" s="291"/>
      <c r="GF445" s="291"/>
      <c r="GG445" s="291"/>
      <c r="GH445" s="291"/>
      <c r="GI445" s="291"/>
      <c r="GJ445" s="291"/>
      <c r="GK445" s="291"/>
      <c r="GL445" s="291"/>
      <c r="GM445" s="291"/>
      <c r="GN445" s="291"/>
      <c r="GO445" s="291"/>
      <c r="GP445" s="291"/>
      <c r="GQ445" s="291"/>
      <c r="GR445" s="291"/>
      <c r="GS445" s="291"/>
      <c r="GT445" s="291"/>
      <c r="GU445" s="291"/>
      <c r="GV445" s="291"/>
      <c r="GW445" s="291"/>
      <c r="GX445" s="291"/>
      <c r="GY445" s="291"/>
      <c r="GZ445" s="291"/>
      <c r="HA445" s="291"/>
      <c r="HB445" s="291"/>
      <c r="HC445" s="291"/>
      <c r="HD445" s="291"/>
      <c r="HE445" s="291"/>
      <c r="HF445" s="291"/>
      <c r="HG445" s="291"/>
      <c r="HH445" s="291"/>
      <c r="HI445" s="291"/>
      <c r="HJ445" s="291"/>
      <c r="HK445" s="291"/>
      <c r="HL445" s="291"/>
      <c r="HM445" s="291"/>
      <c r="HN445" s="291"/>
      <c r="HO445" s="291"/>
      <c r="HP445" s="291"/>
      <c r="HQ445" s="291"/>
    </row>
    <row r="446" ht="12.0" customHeight="1">
      <c r="A446" s="281"/>
      <c r="B446" s="292"/>
      <c r="C446" s="283"/>
      <c r="D446" s="284"/>
      <c r="E446" s="285"/>
      <c r="F446" s="286"/>
      <c r="G446" s="287"/>
      <c r="H446" s="288"/>
      <c r="I446" s="283"/>
      <c r="J446" s="289"/>
      <c r="K446" s="289"/>
      <c r="L446" s="289"/>
      <c r="M446" s="289"/>
      <c r="N446" s="289"/>
      <c r="O446" s="289"/>
      <c r="P446" s="52"/>
      <c r="Q446" s="52"/>
      <c r="R446" s="52"/>
      <c r="S446" s="202"/>
      <c r="T446" s="202"/>
      <c r="U446" s="202"/>
      <c r="V446" s="292"/>
      <c r="W446" s="202"/>
      <c r="X446" s="202"/>
      <c r="Y446" s="202"/>
      <c r="Z446" s="291"/>
      <c r="AA446" s="202"/>
      <c r="AB446" s="202"/>
      <c r="AC446" s="202"/>
      <c r="AD446" s="291"/>
      <c r="AE446" s="202"/>
      <c r="AF446" s="202"/>
      <c r="AG446" s="202"/>
      <c r="AH446" s="291"/>
      <c r="AI446" s="202"/>
      <c r="AJ446" s="202"/>
      <c r="AK446" s="202"/>
      <c r="AL446" s="291"/>
      <c r="AM446" s="202"/>
      <c r="AN446" s="202"/>
      <c r="AO446" s="202"/>
      <c r="AP446" s="291"/>
      <c r="AQ446" s="202"/>
      <c r="AR446" s="202"/>
      <c r="AS446" s="202"/>
      <c r="AT446" s="291"/>
      <c r="AU446" s="202"/>
      <c r="AV446" s="202"/>
      <c r="AW446" s="202"/>
      <c r="AX446" s="291"/>
      <c r="AY446" s="202"/>
      <c r="AZ446" s="202"/>
      <c r="BA446" s="202"/>
      <c r="BB446" s="291"/>
      <c r="BC446" s="202"/>
      <c r="BD446" s="202"/>
      <c r="BE446" s="202"/>
      <c r="BF446" s="291"/>
      <c r="BG446" s="202"/>
      <c r="BH446" s="202"/>
      <c r="BI446" s="202"/>
      <c r="BJ446" s="291"/>
      <c r="BK446" s="291"/>
      <c r="BL446" s="291"/>
      <c r="BM446" s="291"/>
      <c r="BN446" s="291"/>
      <c r="BO446" s="291"/>
      <c r="BP446" s="291"/>
      <c r="BQ446" s="291"/>
      <c r="BR446" s="291"/>
      <c r="BS446" s="291"/>
      <c r="BT446" s="291"/>
      <c r="BU446" s="291"/>
      <c r="BV446" s="291"/>
      <c r="BW446" s="291"/>
      <c r="BX446" s="291"/>
      <c r="BY446" s="291"/>
      <c r="BZ446" s="291"/>
      <c r="CA446" s="291"/>
      <c r="CB446" s="291"/>
      <c r="CC446" s="291"/>
      <c r="CD446" s="291"/>
      <c r="CE446" s="291"/>
      <c r="CF446" s="291"/>
      <c r="CG446" s="291"/>
      <c r="CH446" s="291"/>
      <c r="CI446" s="291"/>
      <c r="CJ446" s="291"/>
      <c r="CK446" s="291"/>
      <c r="CL446" s="291"/>
      <c r="CM446" s="291"/>
      <c r="CN446" s="291"/>
      <c r="CO446" s="291"/>
      <c r="CP446" s="291"/>
      <c r="CQ446" s="291"/>
      <c r="CR446" s="291"/>
      <c r="CS446" s="291"/>
      <c r="CT446" s="291"/>
      <c r="CU446" s="291"/>
      <c r="CV446" s="291"/>
      <c r="CW446" s="291"/>
      <c r="CX446" s="291"/>
      <c r="CY446" s="291"/>
      <c r="CZ446" s="291"/>
      <c r="DA446" s="291"/>
      <c r="DB446" s="291"/>
      <c r="DC446" s="291"/>
      <c r="DD446" s="291"/>
      <c r="DE446" s="291"/>
      <c r="DF446" s="291"/>
      <c r="DG446" s="291"/>
      <c r="DH446" s="291"/>
      <c r="DI446" s="291"/>
      <c r="DJ446" s="291"/>
      <c r="DK446" s="291"/>
      <c r="DL446" s="291"/>
      <c r="DM446" s="291"/>
      <c r="DN446" s="291"/>
      <c r="DO446" s="291"/>
      <c r="DP446" s="291"/>
      <c r="DQ446" s="291"/>
      <c r="DR446" s="291"/>
      <c r="DS446" s="291"/>
      <c r="DT446" s="291"/>
      <c r="DU446" s="291"/>
      <c r="DV446" s="291"/>
      <c r="DW446" s="291"/>
      <c r="DX446" s="291"/>
      <c r="DY446" s="291"/>
      <c r="DZ446" s="291"/>
      <c r="EA446" s="291"/>
      <c r="EB446" s="291"/>
      <c r="EC446" s="291"/>
      <c r="ED446" s="291"/>
      <c r="EE446" s="291"/>
      <c r="EF446" s="291"/>
      <c r="EG446" s="291"/>
      <c r="EH446" s="291"/>
      <c r="EI446" s="291"/>
      <c r="EJ446" s="291"/>
      <c r="EK446" s="291"/>
      <c r="EL446" s="291"/>
      <c r="EM446" s="291"/>
      <c r="EN446" s="291"/>
      <c r="EO446" s="291"/>
      <c r="EP446" s="291"/>
      <c r="EQ446" s="291"/>
      <c r="ER446" s="291"/>
      <c r="ES446" s="291"/>
      <c r="ET446" s="291"/>
      <c r="EU446" s="291"/>
      <c r="EV446" s="291"/>
      <c r="EW446" s="291"/>
      <c r="EX446" s="291"/>
      <c r="EY446" s="291"/>
      <c r="EZ446" s="291"/>
      <c r="FA446" s="291"/>
      <c r="FB446" s="291"/>
      <c r="FC446" s="291"/>
      <c r="FD446" s="291"/>
      <c r="FE446" s="291"/>
      <c r="FF446" s="291"/>
      <c r="FG446" s="291"/>
      <c r="FH446" s="291"/>
      <c r="FI446" s="291"/>
      <c r="FJ446" s="291"/>
      <c r="FK446" s="291"/>
      <c r="FL446" s="291"/>
      <c r="FM446" s="291"/>
      <c r="FN446" s="291"/>
      <c r="FO446" s="291"/>
      <c r="FP446" s="291"/>
      <c r="FQ446" s="291"/>
      <c r="FR446" s="291"/>
      <c r="FS446" s="291"/>
      <c r="FT446" s="291"/>
      <c r="FU446" s="291"/>
      <c r="FV446" s="291"/>
      <c r="FW446" s="291"/>
      <c r="FX446" s="291"/>
      <c r="FY446" s="291"/>
      <c r="FZ446" s="291"/>
      <c r="GA446" s="291"/>
      <c r="GB446" s="291"/>
      <c r="GC446" s="291"/>
      <c r="GD446" s="291"/>
      <c r="GE446" s="291"/>
      <c r="GF446" s="291"/>
      <c r="GG446" s="291"/>
      <c r="GH446" s="291"/>
      <c r="GI446" s="291"/>
      <c r="GJ446" s="291"/>
      <c r="GK446" s="291"/>
      <c r="GL446" s="291"/>
      <c r="GM446" s="291"/>
      <c r="GN446" s="291"/>
      <c r="GO446" s="291"/>
      <c r="GP446" s="291"/>
      <c r="GQ446" s="291"/>
      <c r="GR446" s="291"/>
      <c r="GS446" s="291"/>
      <c r="GT446" s="291"/>
      <c r="GU446" s="291"/>
      <c r="GV446" s="291"/>
      <c r="GW446" s="291"/>
      <c r="GX446" s="291"/>
      <c r="GY446" s="291"/>
      <c r="GZ446" s="291"/>
      <c r="HA446" s="291"/>
      <c r="HB446" s="291"/>
      <c r="HC446" s="291"/>
      <c r="HD446" s="291"/>
      <c r="HE446" s="291"/>
      <c r="HF446" s="291"/>
      <c r="HG446" s="291"/>
      <c r="HH446" s="291"/>
      <c r="HI446" s="291"/>
      <c r="HJ446" s="291"/>
      <c r="HK446" s="291"/>
      <c r="HL446" s="291"/>
      <c r="HM446" s="291"/>
      <c r="HN446" s="291"/>
      <c r="HO446" s="291"/>
      <c r="HP446" s="291"/>
      <c r="HQ446" s="291"/>
    </row>
    <row r="447" ht="12.0" customHeight="1">
      <c r="A447" s="281"/>
      <c r="B447" s="292"/>
      <c r="C447" s="283"/>
      <c r="D447" s="284"/>
      <c r="E447" s="285"/>
      <c r="F447" s="286"/>
      <c r="G447" s="287"/>
      <c r="H447" s="288"/>
      <c r="I447" s="283"/>
      <c r="J447" s="289"/>
      <c r="K447" s="289"/>
      <c r="L447" s="289"/>
      <c r="M447" s="289"/>
      <c r="N447" s="289"/>
      <c r="O447" s="289"/>
      <c r="P447" s="52"/>
      <c r="Q447" s="52"/>
      <c r="R447" s="52"/>
      <c r="S447" s="202"/>
      <c r="T447" s="202"/>
      <c r="U447" s="202"/>
      <c r="V447" s="292"/>
      <c r="W447" s="202"/>
      <c r="X447" s="202"/>
      <c r="Y447" s="202"/>
      <c r="Z447" s="291"/>
      <c r="AA447" s="202"/>
      <c r="AB447" s="202"/>
      <c r="AC447" s="202"/>
      <c r="AD447" s="291"/>
      <c r="AE447" s="202"/>
      <c r="AF447" s="202"/>
      <c r="AG447" s="202"/>
      <c r="AH447" s="291"/>
      <c r="AI447" s="202"/>
      <c r="AJ447" s="202"/>
      <c r="AK447" s="202"/>
      <c r="AL447" s="291"/>
      <c r="AM447" s="202"/>
      <c r="AN447" s="202"/>
      <c r="AO447" s="202"/>
      <c r="AP447" s="291"/>
      <c r="AQ447" s="202"/>
      <c r="AR447" s="202"/>
      <c r="AS447" s="202"/>
      <c r="AT447" s="291"/>
      <c r="AU447" s="202"/>
      <c r="AV447" s="202"/>
      <c r="AW447" s="202"/>
      <c r="AX447" s="291"/>
      <c r="AY447" s="202"/>
      <c r="AZ447" s="202"/>
      <c r="BA447" s="202"/>
      <c r="BB447" s="291"/>
      <c r="BC447" s="202"/>
      <c r="BD447" s="202"/>
      <c r="BE447" s="202"/>
      <c r="BF447" s="291"/>
      <c r="BG447" s="202"/>
      <c r="BH447" s="202"/>
      <c r="BI447" s="202"/>
      <c r="BJ447" s="291"/>
      <c r="BK447" s="291"/>
      <c r="BL447" s="291"/>
      <c r="BM447" s="291"/>
      <c r="BN447" s="291"/>
      <c r="BO447" s="291"/>
      <c r="BP447" s="291"/>
      <c r="BQ447" s="291"/>
      <c r="BR447" s="291"/>
      <c r="BS447" s="291"/>
      <c r="BT447" s="291"/>
      <c r="BU447" s="291"/>
      <c r="BV447" s="291"/>
      <c r="BW447" s="291"/>
      <c r="BX447" s="291"/>
      <c r="BY447" s="291"/>
      <c r="BZ447" s="291"/>
      <c r="CA447" s="291"/>
      <c r="CB447" s="291"/>
      <c r="CC447" s="291"/>
      <c r="CD447" s="291"/>
      <c r="CE447" s="291"/>
      <c r="CF447" s="291"/>
      <c r="CG447" s="291"/>
      <c r="CH447" s="291"/>
      <c r="CI447" s="291"/>
      <c r="CJ447" s="291"/>
      <c r="CK447" s="291"/>
      <c r="CL447" s="291"/>
      <c r="CM447" s="291"/>
      <c r="CN447" s="291"/>
      <c r="CO447" s="291"/>
      <c r="CP447" s="291"/>
      <c r="CQ447" s="291"/>
      <c r="CR447" s="291"/>
      <c r="CS447" s="291"/>
      <c r="CT447" s="291"/>
      <c r="CU447" s="291"/>
      <c r="CV447" s="291"/>
      <c r="CW447" s="291"/>
      <c r="CX447" s="291"/>
      <c r="CY447" s="291"/>
      <c r="CZ447" s="291"/>
      <c r="DA447" s="291"/>
      <c r="DB447" s="291"/>
      <c r="DC447" s="291"/>
      <c r="DD447" s="291"/>
      <c r="DE447" s="291"/>
      <c r="DF447" s="291"/>
      <c r="DG447" s="291"/>
      <c r="DH447" s="291"/>
      <c r="DI447" s="291"/>
      <c r="DJ447" s="291"/>
      <c r="DK447" s="291"/>
      <c r="DL447" s="291"/>
      <c r="DM447" s="291"/>
      <c r="DN447" s="291"/>
      <c r="DO447" s="291"/>
      <c r="DP447" s="291"/>
      <c r="DQ447" s="291"/>
      <c r="DR447" s="291"/>
      <c r="DS447" s="291"/>
      <c r="DT447" s="291"/>
      <c r="DU447" s="291"/>
      <c r="DV447" s="291"/>
      <c r="DW447" s="291"/>
      <c r="DX447" s="291"/>
      <c r="DY447" s="291"/>
      <c r="DZ447" s="291"/>
      <c r="EA447" s="291"/>
      <c r="EB447" s="291"/>
      <c r="EC447" s="291"/>
      <c r="ED447" s="291"/>
      <c r="EE447" s="291"/>
      <c r="EF447" s="291"/>
      <c r="EG447" s="291"/>
      <c r="EH447" s="291"/>
      <c r="EI447" s="291"/>
      <c r="EJ447" s="291"/>
      <c r="EK447" s="291"/>
      <c r="EL447" s="291"/>
      <c r="EM447" s="291"/>
      <c r="EN447" s="291"/>
      <c r="EO447" s="291"/>
      <c r="EP447" s="291"/>
      <c r="EQ447" s="291"/>
      <c r="ER447" s="291"/>
      <c r="ES447" s="291"/>
      <c r="ET447" s="291"/>
      <c r="EU447" s="291"/>
      <c r="EV447" s="291"/>
      <c r="EW447" s="291"/>
      <c r="EX447" s="291"/>
      <c r="EY447" s="291"/>
      <c r="EZ447" s="291"/>
      <c r="FA447" s="291"/>
      <c r="FB447" s="291"/>
      <c r="FC447" s="291"/>
      <c r="FD447" s="291"/>
      <c r="FE447" s="291"/>
      <c r="FF447" s="291"/>
      <c r="FG447" s="291"/>
      <c r="FH447" s="291"/>
      <c r="FI447" s="291"/>
      <c r="FJ447" s="291"/>
      <c r="FK447" s="291"/>
      <c r="FL447" s="291"/>
      <c r="FM447" s="291"/>
      <c r="FN447" s="291"/>
      <c r="FO447" s="291"/>
      <c r="FP447" s="291"/>
      <c r="FQ447" s="291"/>
      <c r="FR447" s="291"/>
      <c r="FS447" s="291"/>
      <c r="FT447" s="291"/>
      <c r="FU447" s="291"/>
      <c r="FV447" s="291"/>
      <c r="FW447" s="291"/>
      <c r="FX447" s="291"/>
      <c r="FY447" s="291"/>
      <c r="FZ447" s="291"/>
      <c r="GA447" s="291"/>
      <c r="GB447" s="291"/>
      <c r="GC447" s="291"/>
      <c r="GD447" s="291"/>
      <c r="GE447" s="291"/>
      <c r="GF447" s="291"/>
      <c r="GG447" s="291"/>
      <c r="GH447" s="291"/>
      <c r="GI447" s="291"/>
      <c r="GJ447" s="291"/>
      <c r="GK447" s="291"/>
      <c r="GL447" s="291"/>
      <c r="GM447" s="291"/>
      <c r="GN447" s="291"/>
      <c r="GO447" s="291"/>
      <c r="GP447" s="291"/>
      <c r="GQ447" s="291"/>
      <c r="GR447" s="291"/>
      <c r="GS447" s="291"/>
      <c r="GT447" s="291"/>
      <c r="GU447" s="291"/>
      <c r="GV447" s="291"/>
      <c r="GW447" s="291"/>
      <c r="GX447" s="291"/>
      <c r="GY447" s="291"/>
      <c r="GZ447" s="291"/>
      <c r="HA447" s="291"/>
      <c r="HB447" s="291"/>
      <c r="HC447" s="291"/>
      <c r="HD447" s="291"/>
      <c r="HE447" s="291"/>
      <c r="HF447" s="291"/>
      <c r="HG447" s="291"/>
      <c r="HH447" s="291"/>
      <c r="HI447" s="291"/>
      <c r="HJ447" s="291"/>
      <c r="HK447" s="291"/>
      <c r="HL447" s="291"/>
      <c r="HM447" s="291"/>
      <c r="HN447" s="291"/>
      <c r="HO447" s="291"/>
      <c r="HP447" s="291"/>
      <c r="HQ447" s="291"/>
    </row>
    <row r="448" ht="12.0" customHeight="1">
      <c r="A448" s="281"/>
      <c r="B448" s="292"/>
      <c r="C448" s="283"/>
      <c r="D448" s="284"/>
      <c r="E448" s="285"/>
      <c r="F448" s="286"/>
      <c r="G448" s="287"/>
      <c r="H448" s="288"/>
      <c r="I448" s="283"/>
      <c r="J448" s="289"/>
      <c r="K448" s="289"/>
      <c r="L448" s="289"/>
      <c r="M448" s="289"/>
      <c r="N448" s="289"/>
      <c r="O448" s="289"/>
      <c r="P448" s="52"/>
      <c r="Q448" s="52"/>
      <c r="R448" s="52"/>
      <c r="S448" s="202"/>
      <c r="T448" s="202"/>
      <c r="U448" s="202"/>
      <c r="V448" s="292"/>
      <c r="W448" s="202"/>
      <c r="X448" s="202"/>
      <c r="Y448" s="202"/>
      <c r="Z448" s="291"/>
      <c r="AA448" s="202"/>
      <c r="AB448" s="202"/>
      <c r="AC448" s="202"/>
      <c r="AD448" s="291"/>
      <c r="AE448" s="202"/>
      <c r="AF448" s="202"/>
      <c r="AG448" s="202"/>
      <c r="AH448" s="291"/>
      <c r="AI448" s="202"/>
      <c r="AJ448" s="202"/>
      <c r="AK448" s="202"/>
      <c r="AL448" s="291"/>
      <c r="AM448" s="202"/>
      <c r="AN448" s="202"/>
      <c r="AO448" s="202"/>
      <c r="AP448" s="291"/>
      <c r="AQ448" s="202"/>
      <c r="AR448" s="202"/>
      <c r="AS448" s="202"/>
      <c r="AT448" s="291"/>
      <c r="AU448" s="202"/>
      <c r="AV448" s="202"/>
      <c r="AW448" s="202"/>
      <c r="AX448" s="291"/>
      <c r="AY448" s="202"/>
      <c r="AZ448" s="202"/>
      <c r="BA448" s="202"/>
      <c r="BB448" s="291"/>
      <c r="BC448" s="202"/>
      <c r="BD448" s="202"/>
      <c r="BE448" s="202"/>
      <c r="BF448" s="291"/>
      <c r="BG448" s="202"/>
      <c r="BH448" s="202"/>
      <c r="BI448" s="202"/>
      <c r="BJ448" s="291"/>
      <c r="BK448" s="291"/>
      <c r="BL448" s="291"/>
      <c r="BM448" s="291"/>
      <c r="BN448" s="291"/>
      <c r="BO448" s="291"/>
      <c r="BP448" s="291"/>
      <c r="BQ448" s="291"/>
      <c r="BR448" s="291"/>
      <c r="BS448" s="291"/>
      <c r="BT448" s="291"/>
      <c r="BU448" s="291"/>
      <c r="BV448" s="291"/>
      <c r="BW448" s="291"/>
      <c r="BX448" s="291"/>
      <c r="BY448" s="291"/>
      <c r="BZ448" s="291"/>
      <c r="CA448" s="291"/>
      <c r="CB448" s="291"/>
      <c r="CC448" s="291"/>
      <c r="CD448" s="291"/>
      <c r="CE448" s="291"/>
      <c r="CF448" s="291"/>
      <c r="CG448" s="291"/>
      <c r="CH448" s="291"/>
      <c r="CI448" s="291"/>
      <c r="CJ448" s="291"/>
      <c r="CK448" s="291"/>
      <c r="CL448" s="291"/>
      <c r="CM448" s="291"/>
      <c r="CN448" s="291"/>
      <c r="CO448" s="291"/>
      <c r="CP448" s="291"/>
      <c r="CQ448" s="291"/>
      <c r="CR448" s="291"/>
      <c r="CS448" s="291"/>
      <c r="CT448" s="291"/>
      <c r="CU448" s="291"/>
      <c r="CV448" s="291"/>
      <c r="CW448" s="291"/>
      <c r="CX448" s="291"/>
      <c r="CY448" s="291"/>
      <c r="CZ448" s="291"/>
      <c r="DA448" s="291"/>
      <c r="DB448" s="291"/>
      <c r="DC448" s="291"/>
      <c r="DD448" s="291"/>
      <c r="DE448" s="291"/>
      <c r="DF448" s="291"/>
      <c r="DG448" s="291"/>
      <c r="DH448" s="291"/>
      <c r="DI448" s="291"/>
      <c r="DJ448" s="291"/>
      <c r="DK448" s="291"/>
      <c r="DL448" s="291"/>
      <c r="DM448" s="291"/>
      <c r="DN448" s="291"/>
      <c r="DO448" s="291"/>
      <c r="DP448" s="291"/>
      <c r="DQ448" s="291"/>
      <c r="DR448" s="291"/>
      <c r="DS448" s="291"/>
      <c r="DT448" s="291"/>
      <c r="DU448" s="291"/>
      <c r="DV448" s="291"/>
      <c r="DW448" s="291"/>
      <c r="DX448" s="291"/>
      <c r="DY448" s="291"/>
      <c r="DZ448" s="291"/>
      <c r="EA448" s="291"/>
      <c r="EB448" s="291"/>
      <c r="EC448" s="291"/>
      <c r="ED448" s="291"/>
      <c r="EE448" s="291"/>
      <c r="EF448" s="291"/>
      <c r="EG448" s="291"/>
      <c r="EH448" s="291"/>
      <c r="EI448" s="291"/>
      <c r="EJ448" s="291"/>
      <c r="EK448" s="291"/>
      <c r="EL448" s="291"/>
      <c r="EM448" s="291"/>
      <c r="EN448" s="291"/>
      <c r="EO448" s="291"/>
      <c r="EP448" s="291"/>
      <c r="EQ448" s="291"/>
      <c r="ER448" s="291"/>
      <c r="ES448" s="291"/>
      <c r="ET448" s="291"/>
      <c r="EU448" s="291"/>
      <c r="EV448" s="291"/>
      <c r="EW448" s="291"/>
      <c r="EX448" s="291"/>
      <c r="EY448" s="291"/>
      <c r="EZ448" s="291"/>
      <c r="FA448" s="291"/>
      <c r="FB448" s="291"/>
      <c r="FC448" s="291"/>
      <c r="FD448" s="291"/>
      <c r="FE448" s="291"/>
      <c r="FF448" s="291"/>
      <c r="FG448" s="291"/>
      <c r="FH448" s="291"/>
      <c r="FI448" s="291"/>
      <c r="FJ448" s="291"/>
      <c r="FK448" s="291"/>
      <c r="FL448" s="291"/>
      <c r="FM448" s="291"/>
      <c r="FN448" s="291"/>
      <c r="FO448" s="291"/>
      <c r="FP448" s="291"/>
      <c r="FQ448" s="291"/>
      <c r="FR448" s="291"/>
      <c r="FS448" s="291"/>
      <c r="FT448" s="291"/>
      <c r="FU448" s="291"/>
      <c r="FV448" s="291"/>
      <c r="FW448" s="291"/>
      <c r="FX448" s="291"/>
      <c r="FY448" s="291"/>
      <c r="FZ448" s="291"/>
      <c r="GA448" s="291"/>
      <c r="GB448" s="291"/>
      <c r="GC448" s="291"/>
      <c r="GD448" s="291"/>
      <c r="GE448" s="291"/>
      <c r="GF448" s="291"/>
      <c r="GG448" s="291"/>
      <c r="GH448" s="291"/>
      <c r="GI448" s="291"/>
      <c r="GJ448" s="291"/>
      <c r="GK448" s="291"/>
      <c r="GL448" s="291"/>
      <c r="GM448" s="291"/>
      <c r="GN448" s="291"/>
      <c r="GO448" s="291"/>
      <c r="GP448" s="291"/>
      <c r="GQ448" s="291"/>
      <c r="GR448" s="291"/>
      <c r="GS448" s="291"/>
      <c r="GT448" s="291"/>
      <c r="GU448" s="291"/>
      <c r="GV448" s="291"/>
      <c r="GW448" s="291"/>
      <c r="GX448" s="291"/>
      <c r="GY448" s="291"/>
      <c r="GZ448" s="291"/>
      <c r="HA448" s="291"/>
      <c r="HB448" s="291"/>
      <c r="HC448" s="291"/>
      <c r="HD448" s="291"/>
      <c r="HE448" s="291"/>
      <c r="HF448" s="291"/>
      <c r="HG448" s="291"/>
      <c r="HH448" s="291"/>
      <c r="HI448" s="291"/>
      <c r="HJ448" s="291"/>
      <c r="HK448" s="291"/>
      <c r="HL448" s="291"/>
      <c r="HM448" s="291"/>
      <c r="HN448" s="291"/>
      <c r="HO448" s="291"/>
      <c r="HP448" s="291"/>
      <c r="HQ448" s="291"/>
    </row>
    <row r="449" ht="12.0" customHeight="1">
      <c r="A449" s="281"/>
      <c r="B449" s="292"/>
      <c r="C449" s="283"/>
      <c r="D449" s="284"/>
      <c r="E449" s="285"/>
      <c r="F449" s="286"/>
      <c r="G449" s="287"/>
      <c r="H449" s="288"/>
      <c r="I449" s="283"/>
      <c r="J449" s="289"/>
      <c r="K449" s="289"/>
      <c r="L449" s="289"/>
      <c r="M449" s="289"/>
      <c r="N449" s="289"/>
      <c r="O449" s="289"/>
      <c r="P449" s="52"/>
      <c r="Q449" s="52"/>
      <c r="R449" s="52"/>
      <c r="S449" s="202"/>
      <c r="T449" s="202"/>
      <c r="U449" s="202"/>
      <c r="V449" s="292"/>
      <c r="W449" s="202"/>
      <c r="X449" s="202"/>
      <c r="Y449" s="202"/>
      <c r="Z449" s="291"/>
      <c r="AA449" s="202"/>
      <c r="AB449" s="202"/>
      <c r="AC449" s="202"/>
      <c r="AD449" s="291"/>
      <c r="AE449" s="202"/>
      <c r="AF449" s="202"/>
      <c r="AG449" s="202"/>
      <c r="AH449" s="291"/>
      <c r="AI449" s="202"/>
      <c r="AJ449" s="202"/>
      <c r="AK449" s="202"/>
      <c r="AL449" s="291"/>
      <c r="AM449" s="202"/>
      <c r="AN449" s="202"/>
      <c r="AO449" s="202"/>
      <c r="AP449" s="291"/>
      <c r="AQ449" s="202"/>
      <c r="AR449" s="202"/>
      <c r="AS449" s="202"/>
      <c r="AT449" s="291"/>
      <c r="AU449" s="202"/>
      <c r="AV449" s="202"/>
      <c r="AW449" s="202"/>
      <c r="AX449" s="291"/>
      <c r="AY449" s="202"/>
      <c r="AZ449" s="202"/>
      <c r="BA449" s="202"/>
      <c r="BB449" s="291"/>
      <c r="BC449" s="202"/>
      <c r="BD449" s="202"/>
      <c r="BE449" s="202"/>
      <c r="BF449" s="291"/>
      <c r="BG449" s="202"/>
      <c r="BH449" s="202"/>
      <c r="BI449" s="202"/>
      <c r="BJ449" s="291"/>
      <c r="BK449" s="291"/>
      <c r="BL449" s="291"/>
      <c r="BM449" s="291"/>
      <c r="BN449" s="291"/>
      <c r="BO449" s="291"/>
      <c r="BP449" s="291"/>
      <c r="BQ449" s="291"/>
      <c r="BR449" s="291"/>
      <c r="BS449" s="291"/>
      <c r="BT449" s="291"/>
      <c r="BU449" s="291"/>
      <c r="BV449" s="291"/>
      <c r="BW449" s="291"/>
      <c r="BX449" s="291"/>
      <c r="BY449" s="291"/>
      <c r="BZ449" s="291"/>
      <c r="CA449" s="291"/>
      <c r="CB449" s="291"/>
      <c r="CC449" s="291"/>
      <c r="CD449" s="291"/>
      <c r="CE449" s="291"/>
      <c r="CF449" s="291"/>
      <c r="CG449" s="291"/>
      <c r="CH449" s="291"/>
      <c r="CI449" s="291"/>
      <c r="CJ449" s="291"/>
      <c r="CK449" s="291"/>
      <c r="CL449" s="291"/>
      <c r="CM449" s="291"/>
      <c r="CN449" s="291"/>
      <c r="CO449" s="291"/>
      <c r="CP449" s="291"/>
      <c r="CQ449" s="291"/>
      <c r="CR449" s="291"/>
      <c r="CS449" s="291"/>
      <c r="CT449" s="291"/>
      <c r="CU449" s="291"/>
      <c r="CV449" s="291"/>
      <c r="CW449" s="291"/>
      <c r="CX449" s="291"/>
      <c r="CY449" s="291"/>
      <c r="CZ449" s="291"/>
      <c r="DA449" s="291"/>
      <c r="DB449" s="291"/>
      <c r="DC449" s="291"/>
      <c r="DD449" s="291"/>
      <c r="DE449" s="291"/>
      <c r="DF449" s="291"/>
      <c r="DG449" s="291"/>
      <c r="DH449" s="291"/>
      <c r="DI449" s="291"/>
      <c r="DJ449" s="291"/>
      <c r="DK449" s="291"/>
      <c r="DL449" s="291"/>
      <c r="DM449" s="291"/>
      <c r="DN449" s="291"/>
      <c r="DO449" s="291"/>
      <c r="DP449" s="291"/>
      <c r="DQ449" s="291"/>
      <c r="DR449" s="291"/>
      <c r="DS449" s="291"/>
      <c r="DT449" s="291"/>
      <c r="DU449" s="291"/>
      <c r="DV449" s="291"/>
      <c r="DW449" s="291"/>
      <c r="DX449" s="291"/>
      <c r="DY449" s="291"/>
      <c r="DZ449" s="291"/>
      <c r="EA449" s="291"/>
      <c r="EB449" s="291"/>
      <c r="EC449" s="291"/>
      <c r="ED449" s="291"/>
      <c r="EE449" s="291"/>
      <c r="EF449" s="291"/>
      <c r="EG449" s="291"/>
      <c r="EH449" s="291"/>
      <c r="EI449" s="291"/>
      <c r="EJ449" s="291"/>
      <c r="EK449" s="291"/>
      <c r="EL449" s="291"/>
      <c r="EM449" s="291"/>
      <c r="EN449" s="291"/>
      <c r="EO449" s="291"/>
      <c r="EP449" s="291"/>
      <c r="EQ449" s="291"/>
      <c r="ER449" s="291"/>
      <c r="ES449" s="291"/>
      <c r="ET449" s="291"/>
      <c r="EU449" s="291"/>
      <c r="EV449" s="291"/>
      <c r="EW449" s="291"/>
      <c r="EX449" s="291"/>
      <c r="EY449" s="291"/>
      <c r="EZ449" s="291"/>
      <c r="FA449" s="291"/>
      <c r="FB449" s="291"/>
      <c r="FC449" s="291"/>
      <c r="FD449" s="291"/>
      <c r="FE449" s="291"/>
      <c r="FF449" s="291"/>
      <c r="FG449" s="291"/>
      <c r="FH449" s="291"/>
      <c r="FI449" s="291"/>
      <c r="FJ449" s="291"/>
      <c r="FK449" s="291"/>
      <c r="FL449" s="291"/>
      <c r="FM449" s="291"/>
      <c r="FN449" s="291"/>
      <c r="FO449" s="291"/>
      <c r="FP449" s="291"/>
      <c r="FQ449" s="291"/>
      <c r="FR449" s="291"/>
      <c r="FS449" s="291"/>
      <c r="FT449" s="291"/>
      <c r="FU449" s="291"/>
      <c r="FV449" s="291"/>
      <c r="FW449" s="291"/>
      <c r="FX449" s="291"/>
      <c r="FY449" s="291"/>
      <c r="FZ449" s="291"/>
      <c r="GA449" s="291"/>
      <c r="GB449" s="291"/>
      <c r="GC449" s="291"/>
      <c r="GD449" s="291"/>
      <c r="GE449" s="291"/>
      <c r="GF449" s="291"/>
      <c r="GG449" s="291"/>
      <c r="GH449" s="291"/>
      <c r="GI449" s="291"/>
      <c r="GJ449" s="291"/>
      <c r="GK449" s="291"/>
      <c r="GL449" s="291"/>
      <c r="GM449" s="291"/>
      <c r="GN449" s="291"/>
      <c r="GO449" s="291"/>
      <c r="GP449" s="291"/>
      <c r="GQ449" s="291"/>
      <c r="GR449" s="291"/>
      <c r="GS449" s="291"/>
      <c r="GT449" s="291"/>
      <c r="GU449" s="291"/>
      <c r="GV449" s="291"/>
      <c r="GW449" s="291"/>
      <c r="GX449" s="291"/>
      <c r="GY449" s="291"/>
      <c r="GZ449" s="291"/>
      <c r="HA449" s="291"/>
      <c r="HB449" s="291"/>
      <c r="HC449" s="291"/>
      <c r="HD449" s="291"/>
      <c r="HE449" s="291"/>
      <c r="HF449" s="291"/>
      <c r="HG449" s="291"/>
      <c r="HH449" s="291"/>
      <c r="HI449" s="291"/>
      <c r="HJ449" s="291"/>
      <c r="HK449" s="291"/>
      <c r="HL449" s="291"/>
      <c r="HM449" s="291"/>
      <c r="HN449" s="291"/>
      <c r="HO449" s="291"/>
      <c r="HP449" s="291"/>
      <c r="HQ449" s="291"/>
    </row>
    <row r="450" ht="12.0" customHeight="1">
      <c r="A450" s="281"/>
      <c r="B450" s="292"/>
      <c r="C450" s="283"/>
      <c r="D450" s="284"/>
      <c r="E450" s="285"/>
      <c r="F450" s="286"/>
      <c r="G450" s="287"/>
      <c r="H450" s="288"/>
      <c r="I450" s="283"/>
      <c r="J450" s="289"/>
      <c r="K450" s="289"/>
      <c r="L450" s="289"/>
      <c r="M450" s="289"/>
      <c r="N450" s="289"/>
      <c r="O450" s="289"/>
      <c r="P450" s="52"/>
      <c r="Q450" s="52"/>
      <c r="R450" s="52"/>
      <c r="S450" s="202"/>
      <c r="T450" s="202"/>
      <c r="U450" s="202"/>
      <c r="V450" s="292"/>
      <c r="W450" s="202"/>
      <c r="X450" s="202"/>
      <c r="Y450" s="202"/>
      <c r="Z450" s="291"/>
      <c r="AA450" s="202"/>
      <c r="AB450" s="202"/>
      <c r="AC450" s="202"/>
      <c r="AD450" s="291"/>
      <c r="AE450" s="202"/>
      <c r="AF450" s="202"/>
      <c r="AG450" s="202"/>
      <c r="AH450" s="291"/>
      <c r="AI450" s="202"/>
      <c r="AJ450" s="202"/>
      <c r="AK450" s="202"/>
      <c r="AL450" s="291"/>
      <c r="AM450" s="202"/>
      <c r="AN450" s="202"/>
      <c r="AO450" s="202"/>
      <c r="AP450" s="291"/>
      <c r="AQ450" s="202"/>
      <c r="AR450" s="202"/>
      <c r="AS450" s="202"/>
      <c r="AT450" s="291"/>
      <c r="AU450" s="202"/>
      <c r="AV450" s="202"/>
      <c r="AW450" s="202"/>
      <c r="AX450" s="291"/>
      <c r="AY450" s="202"/>
      <c r="AZ450" s="202"/>
      <c r="BA450" s="202"/>
      <c r="BB450" s="291"/>
      <c r="BC450" s="202"/>
      <c r="BD450" s="202"/>
      <c r="BE450" s="202"/>
      <c r="BF450" s="291"/>
      <c r="BG450" s="202"/>
      <c r="BH450" s="202"/>
      <c r="BI450" s="202"/>
      <c r="BJ450" s="291"/>
      <c r="BK450" s="291"/>
      <c r="BL450" s="291"/>
      <c r="BM450" s="291"/>
      <c r="BN450" s="291"/>
      <c r="BO450" s="291"/>
      <c r="BP450" s="291"/>
      <c r="BQ450" s="291"/>
      <c r="BR450" s="291"/>
      <c r="BS450" s="291"/>
      <c r="BT450" s="291"/>
      <c r="BU450" s="291"/>
      <c r="BV450" s="291"/>
      <c r="BW450" s="291"/>
      <c r="BX450" s="291"/>
      <c r="BY450" s="291"/>
      <c r="BZ450" s="291"/>
      <c r="CA450" s="291"/>
      <c r="CB450" s="291"/>
      <c r="CC450" s="291"/>
      <c r="CD450" s="291"/>
      <c r="CE450" s="291"/>
      <c r="CF450" s="291"/>
      <c r="CG450" s="291"/>
      <c r="CH450" s="291"/>
      <c r="CI450" s="291"/>
      <c r="CJ450" s="291"/>
      <c r="CK450" s="291"/>
      <c r="CL450" s="291"/>
      <c r="CM450" s="291"/>
      <c r="CN450" s="291"/>
      <c r="CO450" s="291"/>
      <c r="CP450" s="291"/>
      <c r="CQ450" s="291"/>
      <c r="CR450" s="291"/>
      <c r="CS450" s="291"/>
      <c r="CT450" s="291"/>
      <c r="CU450" s="291"/>
      <c r="CV450" s="291"/>
      <c r="CW450" s="291"/>
      <c r="CX450" s="291"/>
      <c r="CY450" s="291"/>
      <c r="CZ450" s="291"/>
      <c r="DA450" s="291"/>
      <c r="DB450" s="291"/>
      <c r="DC450" s="291"/>
      <c r="DD450" s="291"/>
      <c r="DE450" s="291"/>
      <c r="DF450" s="291"/>
      <c r="DG450" s="291"/>
      <c r="DH450" s="291"/>
      <c r="DI450" s="291"/>
      <c r="DJ450" s="291"/>
      <c r="DK450" s="291"/>
      <c r="DL450" s="291"/>
      <c r="DM450" s="291"/>
      <c r="DN450" s="291"/>
      <c r="DO450" s="291"/>
      <c r="DP450" s="291"/>
      <c r="DQ450" s="291"/>
      <c r="DR450" s="291"/>
      <c r="DS450" s="291"/>
      <c r="DT450" s="291"/>
      <c r="DU450" s="291"/>
      <c r="DV450" s="291"/>
      <c r="DW450" s="291"/>
      <c r="DX450" s="291"/>
      <c r="DY450" s="291"/>
      <c r="DZ450" s="291"/>
      <c r="EA450" s="291"/>
      <c r="EB450" s="291"/>
      <c r="EC450" s="291"/>
      <c r="ED450" s="291"/>
      <c r="EE450" s="291"/>
      <c r="EF450" s="291"/>
      <c r="EG450" s="291"/>
      <c r="EH450" s="291"/>
      <c r="EI450" s="291"/>
      <c r="EJ450" s="291"/>
      <c r="EK450" s="291"/>
      <c r="EL450" s="291"/>
      <c r="EM450" s="291"/>
      <c r="EN450" s="291"/>
      <c r="EO450" s="291"/>
      <c r="EP450" s="291"/>
      <c r="EQ450" s="291"/>
      <c r="ER450" s="291"/>
      <c r="ES450" s="291"/>
      <c r="ET450" s="291"/>
      <c r="EU450" s="291"/>
      <c r="EV450" s="291"/>
      <c r="EW450" s="291"/>
      <c r="EX450" s="291"/>
      <c r="EY450" s="291"/>
      <c r="EZ450" s="291"/>
      <c r="FA450" s="291"/>
      <c r="FB450" s="291"/>
      <c r="FC450" s="291"/>
      <c r="FD450" s="291"/>
      <c r="FE450" s="291"/>
      <c r="FF450" s="291"/>
      <c r="FG450" s="291"/>
      <c r="FH450" s="291"/>
      <c r="FI450" s="291"/>
      <c r="FJ450" s="291"/>
      <c r="FK450" s="291"/>
      <c r="FL450" s="291"/>
      <c r="FM450" s="291"/>
      <c r="FN450" s="291"/>
      <c r="FO450" s="291"/>
      <c r="FP450" s="291"/>
      <c r="FQ450" s="291"/>
      <c r="FR450" s="291"/>
      <c r="FS450" s="291"/>
      <c r="FT450" s="291"/>
      <c r="FU450" s="291"/>
      <c r="FV450" s="291"/>
      <c r="FW450" s="291"/>
      <c r="FX450" s="291"/>
      <c r="FY450" s="291"/>
      <c r="FZ450" s="291"/>
      <c r="GA450" s="291"/>
      <c r="GB450" s="291"/>
      <c r="GC450" s="291"/>
      <c r="GD450" s="291"/>
      <c r="GE450" s="291"/>
      <c r="GF450" s="291"/>
      <c r="GG450" s="291"/>
      <c r="GH450" s="291"/>
      <c r="GI450" s="291"/>
      <c r="GJ450" s="291"/>
      <c r="GK450" s="291"/>
      <c r="GL450" s="291"/>
      <c r="GM450" s="291"/>
      <c r="GN450" s="291"/>
      <c r="GO450" s="291"/>
      <c r="GP450" s="291"/>
      <c r="GQ450" s="291"/>
      <c r="GR450" s="291"/>
      <c r="GS450" s="291"/>
      <c r="GT450" s="291"/>
      <c r="GU450" s="291"/>
      <c r="GV450" s="291"/>
      <c r="GW450" s="291"/>
      <c r="GX450" s="291"/>
      <c r="GY450" s="291"/>
      <c r="GZ450" s="291"/>
      <c r="HA450" s="291"/>
      <c r="HB450" s="291"/>
      <c r="HC450" s="291"/>
      <c r="HD450" s="291"/>
      <c r="HE450" s="291"/>
      <c r="HF450" s="291"/>
      <c r="HG450" s="291"/>
      <c r="HH450" s="291"/>
      <c r="HI450" s="291"/>
      <c r="HJ450" s="291"/>
      <c r="HK450" s="291"/>
      <c r="HL450" s="291"/>
      <c r="HM450" s="291"/>
      <c r="HN450" s="291"/>
      <c r="HO450" s="291"/>
      <c r="HP450" s="291"/>
      <c r="HQ450" s="291"/>
    </row>
    <row r="451" ht="12.0" customHeight="1">
      <c r="A451" s="281"/>
      <c r="B451" s="292"/>
      <c r="C451" s="283"/>
      <c r="D451" s="284"/>
      <c r="E451" s="285"/>
      <c r="F451" s="286"/>
      <c r="G451" s="287"/>
      <c r="H451" s="288"/>
      <c r="I451" s="283"/>
      <c r="J451" s="289"/>
      <c r="K451" s="289"/>
      <c r="L451" s="289"/>
      <c r="M451" s="289"/>
      <c r="N451" s="289"/>
      <c r="O451" s="289"/>
      <c r="P451" s="52"/>
      <c r="Q451" s="52"/>
      <c r="R451" s="52"/>
      <c r="S451" s="202"/>
      <c r="T451" s="202"/>
      <c r="U451" s="202"/>
      <c r="V451" s="292"/>
      <c r="W451" s="202"/>
      <c r="X451" s="202"/>
      <c r="Y451" s="202"/>
      <c r="Z451" s="291"/>
      <c r="AA451" s="202"/>
      <c r="AB451" s="202"/>
      <c r="AC451" s="202"/>
      <c r="AD451" s="291"/>
      <c r="AE451" s="202"/>
      <c r="AF451" s="202"/>
      <c r="AG451" s="202"/>
      <c r="AH451" s="291"/>
      <c r="AI451" s="202"/>
      <c r="AJ451" s="202"/>
      <c r="AK451" s="202"/>
      <c r="AL451" s="291"/>
      <c r="AM451" s="202"/>
      <c r="AN451" s="202"/>
      <c r="AO451" s="202"/>
      <c r="AP451" s="291"/>
      <c r="AQ451" s="202"/>
      <c r="AR451" s="202"/>
      <c r="AS451" s="202"/>
      <c r="AT451" s="291"/>
      <c r="AU451" s="202"/>
      <c r="AV451" s="202"/>
      <c r="AW451" s="202"/>
      <c r="AX451" s="291"/>
      <c r="AY451" s="202"/>
      <c r="AZ451" s="202"/>
      <c r="BA451" s="202"/>
      <c r="BB451" s="291"/>
      <c r="BC451" s="202"/>
      <c r="BD451" s="202"/>
      <c r="BE451" s="202"/>
      <c r="BF451" s="291"/>
      <c r="BG451" s="202"/>
      <c r="BH451" s="202"/>
      <c r="BI451" s="202"/>
      <c r="BJ451" s="291"/>
      <c r="BK451" s="291"/>
      <c r="BL451" s="291"/>
      <c r="BM451" s="291"/>
      <c r="BN451" s="291"/>
      <c r="BO451" s="291"/>
      <c r="BP451" s="291"/>
      <c r="BQ451" s="291"/>
      <c r="BR451" s="291"/>
      <c r="BS451" s="291"/>
      <c r="BT451" s="291"/>
      <c r="BU451" s="291"/>
      <c r="BV451" s="291"/>
      <c r="BW451" s="291"/>
      <c r="BX451" s="291"/>
      <c r="BY451" s="291"/>
      <c r="BZ451" s="291"/>
      <c r="CA451" s="291"/>
      <c r="CB451" s="291"/>
      <c r="CC451" s="291"/>
      <c r="CD451" s="291"/>
      <c r="CE451" s="291"/>
      <c r="CF451" s="291"/>
      <c r="CG451" s="291"/>
      <c r="CH451" s="291"/>
      <c r="CI451" s="291"/>
      <c r="CJ451" s="291"/>
      <c r="CK451" s="291"/>
      <c r="CL451" s="291"/>
      <c r="CM451" s="291"/>
      <c r="CN451" s="291"/>
      <c r="CO451" s="291"/>
      <c r="CP451" s="291"/>
      <c r="CQ451" s="291"/>
      <c r="CR451" s="291"/>
      <c r="CS451" s="291"/>
      <c r="CT451" s="291"/>
      <c r="CU451" s="291"/>
      <c r="CV451" s="291"/>
      <c r="CW451" s="291"/>
      <c r="CX451" s="291"/>
      <c r="CY451" s="291"/>
      <c r="CZ451" s="291"/>
      <c r="DA451" s="291"/>
      <c r="DB451" s="291"/>
      <c r="DC451" s="291"/>
      <c r="DD451" s="291"/>
      <c r="DE451" s="291"/>
      <c r="DF451" s="291"/>
      <c r="DG451" s="291"/>
      <c r="DH451" s="291"/>
      <c r="DI451" s="291"/>
      <c r="DJ451" s="291"/>
      <c r="DK451" s="291"/>
      <c r="DL451" s="291"/>
      <c r="DM451" s="291"/>
      <c r="DN451" s="291"/>
      <c r="DO451" s="291"/>
      <c r="DP451" s="291"/>
      <c r="DQ451" s="291"/>
      <c r="DR451" s="291"/>
      <c r="DS451" s="291"/>
      <c r="DT451" s="291"/>
      <c r="DU451" s="291"/>
      <c r="DV451" s="291"/>
      <c r="DW451" s="291"/>
      <c r="DX451" s="291"/>
      <c r="DY451" s="291"/>
      <c r="DZ451" s="291"/>
      <c r="EA451" s="291"/>
      <c r="EB451" s="291"/>
      <c r="EC451" s="291"/>
      <c r="ED451" s="291"/>
      <c r="EE451" s="291"/>
      <c r="EF451" s="291"/>
      <c r="EG451" s="291"/>
      <c r="EH451" s="291"/>
      <c r="EI451" s="291"/>
      <c r="EJ451" s="291"/>
      <c r="EK451" s="291"/>
      <c r="EL451" s="291"/>
      <c r="EM451" s="291"/>
      <c r="EN451" s="291"/>
      <c r="EO451" s="291"/>
      <c r="EP451" s="291"/>
      <c r="EQ451" s="291"/>
      <c r="ER451" s="291"/>
      <c r="ES451" s="291"/>
      <c r="ET451" s="291"/>
      <c r="EU451" s="291"/>
      <c r="EV451" s="291"/>
      <c r="EW451" s="291"/>
      <c r="EX451" s="291"/>
      <c r="EY451" s="291"/>
      <c r="EZ451" s="291"/>
      <c r="FA451" s="291"/>
      <c r="FB451" s="291"/>
      <c r="FC451" s="291"/>
      <c r="FD451" s="291"/>
      <c r="FE451" s="291"/>
      <c r="FF451" s="291"/>
      <c r="FG451" s="291"/>
      <c r="FH451" s="291"/>
      <c r="FI451" s="291"/>
      <c r="FJ451" s="291"/>
      <c r="FK451" s="291"/>
      <c r="FL451" s="291"/>
      <c r="FM451" s="291"/>
      <c r="FN451" s="291"/>
      <c r="FO451" s="291"/>
      <c r="FP451" s="291"/>
      <c r="FQ451" s="291"/>
      <c r="FR451" s="291"/>
      <c r="FS451" s="291"/>
      <c r="FT451" s="291"/>
      <c r="FU451" s="291"/>
      <c r="FV451" s="291"/>
      <c r="FW451" s="291"/>
      <c r="FX451" s="291"/>
      <c r="FY451" s="291"/>
      <c r="FZ451" s="291"/>
      <c r="GA451" s="291"/>
      <c r="GB451" s="291"/>
      <c r="GC451" s="291"/>
      <c r="GD451" s="291"/>
      <c r="GE451" s="291"/>
      <c r="GF451" s="291"/>
      <c r="GG451" s="291"/>
      <c r="GH451" s="291"/>
      <c r="GI451" s="291"/>
      <c r="GJ451" s="291"/>
      <c r="GK451" s="291"/>
      <c r="GL451" s="291"/>
      <c r="GM451" s="291"/>
      <c r="GN451" s="291"/>
      <c r="GO451" s="291"/>
      <c r="GP451" s="291"/>
      <c r="GQ451" s="291"/>
      <c r="GR451" s="291"/>
      <c r="GS451" s="291"/>
      <c r="GT451" s="291"/>
      <c r="GU451" s="291"/>
      <c r="GV451" s="291"/>
      <c r="GW451" s="291"/>
      <c r="GX451" s="291"/>
      <c r="GY451" s="291"/>
      <c r="GZ451" s="291"/>
      <c r="HA451" s="291"/>
      <c r="HB451" s="291"/>
      <c r="HC451" s="291"/>
      <c r="HD451" s="291"/>
      <c r="HE451" s="291"/>
      <c r="HF451" s="291"/>
      <c r="HG451" s="291"/>
      <c r="HH451" s="291"/>
      <c r="HI451" s="291"/>
      <c r="HJ451" s="291"/>
      <c r="HK451" s="291"/>
      <c r="HL451" s="291"/>
      <c r="HM451" s="291"/>
      <c r="HN451" s="291"/>
      <c r="HO451" s="291"/>
      <c r="HP451" s="291"/>
      <c r="HQ451" s="291"/>
    </row>
    <row r="452" ht="12.0" customHeight="1">
      <c r="A452" s="281"/>
      <c r="B452" s="292"/>
      <c r="C452" s="283"/>
      <c r="D452" s="284"/>
      <c r="E452" s="285"/>
      <c r="F452" s="286"/>
      <c r="G452" s="287"/>
      <c r="H452" s="288"/>
      <c r="I452" s="283"/>
      <c r="J452" s="289"/>
      <c r="K452" s="289"/>
      <c r="L452" s="289"/>
      <c r="M452" s="289"/>
      <c r="N452" s="289"/>
      <c r="O452" s="289"/>
      <c r="P452" s="52"/>
      <c r="Q452" s="52"/>
      <c r="R452" s="52"/>
      <c r="S452" s="202"/>
      <c r="T452" s="202"/>
      <c r="U452" s="202"/>
      <c r="V452" s="292"/>
      <c r="W452" s="202"/>
      <c r="X452" s="202"/>
      <c r="Y452" s="202"/>
      <c r="Z452" s="291"/>
      <c r="AA452" s="202"/>
      <c r="AB452" s="202"/>
      <c r="AC452" s="202"/>
      <c r="AD452" s="291"/>
      <c r="AE452" s="202"/>
      <c r="AF452" s="202"/>
      <c r="AG452" s="202"/>
      <c r="AH452" s="291"/>
      <c r="AI452" s="202"/>
      <c r="AJ452" s="202"/>
      <c r="AK452" s="202"/>
      <c r="AL452" s="291"/>
      <c r="AM452" s="202"/>
      <c r="AN452" s="202"/>
      <c r="AO452" s="202"/>
      <c r="AP452" s="291"/>
      <c r="AQ452" s="202"/>
      <c r="AR452" s="202"/>
      <c r="AS452" s="202"/>
      <c r="AT452" s="291"/>
      <c r="AU452" s="202"/>
      <c r="AV452" s="202"/>
      <c r="AW452" s="202"/>
      <c r="AX452" s="291"/>
      <c r="AY452" s="202"/>
      <c r="AZ452" s="202"/>
      <c r="BA452" s="202"/>
      <c r="BB452" s="291"/>
      <c r="BC452" s="202"/>
      <c r="BD452" s="202"/>
      <c r="BE452" s="202"/>
      <c r="BF452" s="291"/>
      <c r="BG452" s="202"/>
      <c r="BH452" s="202"/>
      <c r="BI452" s="202"/>
      <c r="BJ452" s="291"/>
      <c r="BK452" s="291"/>
      <c r="BL452" s="291"/>
      <c r="BM452" s="291"/>
      <c r="BN452" s="291"/>
      <c r="BO452" s="291"/>
      <c r="BP452" s="291"/>
      <c r="BQ452" s="291"/>
      <c r="BR452" s="291"/>
      <c r="BS452" s="291"/>
      <c r="BT452" s="291"/>
      <c r="BU452" s="291"/>
      <c r="BV452" s="291"/>
      <c r="BW452" s="291"/>
      <c r="BX452" s="291"/>
      <c r="BY452" s="291"/>
      <c r="BZ452" s="291"/>
      <c r="CA452" s="291"/>
      <c r="CB452" s="291"/>
      <c r="CC452" s="291"/>
      <c r="CD452" s="291"/>
      <c r="CE452" s="291"/>
      <c r="CF452" s="291"/>
      <c r="CG452" s="291"/>
      <c r="CH452" s="291"/>
      <c r="CI452" s="291"/>
      <c r="CJ452" s="291"/>
      <c r="CK452" s="291"/>
      <c r="CL452" s="291"/>
      <c r="CM452" s="291"/>
      <c r="CN452" s="291"/>
      <c r="CO452" s="291"/>
      <c r="CP452" s="291"/>
      <c r="CQ452" s="291"/>
      <c r="CR452" s="291"/>
      <c r="CS452" s="291"/>
      <c r="CT452" s="291"/>
      <c r="CU452" s="291"/>
      <c r="CV452" s="291"/>
      <c r="CW452" s="291"/>
      <c r="CX452" s="291"/>
      <c r="CY452" s="291"/>
      <c r="CZ452" s="291"/>
      <c r="DA452" s="291"/>
      <c r="DB452" s="291"/>
      <c r="DC452" s="291"/>
      <c r="DD452" s="291"/>
      <c r="DE452" s="291"/>
      <c r="DF452" s="291"/>
      <c r="DG452" s="291"/>
      <c r="DH452" s="291"/>
      <c r="DI452" s="291"/>
      <c r="DJ452" s="291"/>
      <c r="DK452" s="291"/>
      <c r="DL452" s="291"/>
      <c r="DM452" s="291"/>
      <c r="DN452" s="291"/>
      <c r="DO452" s="291"/>
      <c r="DP452" s="291"/>
      <c r="DQ452" s="291"/>
      <c r="DR452" s="291"/>
      <c r="DS452" s="291"/>
      <c r="DT452" s="291"/>
      <c r="DU452" s="291"/>
      <c r="DV452" s="291"/>
      <c r="DW452" s="291"/>
      <c r="DX452" s="291"/>
      <c r="DY452" s="291"/>
      <c r="DZ452" s="291"/>
      <c r="EA452" s="291"/>
      <c r="EB452" s="291"/>
      <c r="EC452" s="291"/>
      <c r="ED452" s="291"/>
      <c r="EE452" s="291"/>
      <c r="EF452" s="291"/>
      <c r="EG452" s="291"/>
      <c r="EH452" s="291"/>
      <c r="EI452" s="291"/>
      <c r="EJ452" s="291"/>
      <c r="EK452" s="291"/>
      <c r="EL452" s="291"/>
      <c r="EM452" s="291"/>
      <c r="EN452" s="291"/>
      <c r="EO452" s="291"/>
      <c r="EP452" s="291"/>
      <c r="EQ452" s="291"/>
      <c r="ER452" s="291"/>
      <c r="ES452" s="291"/>
      <c r="ET452" s="291"/>
      <c r="EU452" s="291"/>
      <c r="EV452" s="291"/>
      <c r="EW452" s="291"/>
      <c r="EX452" s="291"/>
      <c r="EY452" s="291"/>
      <c r="EZ452" s="291"/>
      <c r="FA452" s="291"/>
      <c r="FB452" s="291"/>
      <c r="FC452" s="291"/>
      <c r="FD452" s="291"/>
      <c r="FE452" s="291"/>
      <c r="FF452" s="291"/>
      <c r="FG452" s="291"/>
      <c r="FH452" s="291"/>
      <c r="FI452" s="291"/>
      <c r="FJ452" s="291"/>
      <c r="FK452" s="291"/>
      <c r="FL452" s="291"/>
      <c r="FM452" s="291"/>
      <c r="FN452" s="291"/>
      <c r="FO452" s="291"/>
      <c r="FP452" s="291"/>
      <c r="FQ452" s="291"/>
      <c r="FR452" s="291"/>
      <c r="FS452" s="291"/>
      <c r="FT452" s="291"/>
      <c r="FU452" s="291"/>
      <c r="FV452" s="291"/>
      <c r="FW452" s="291"/>
      <c r="FX452" s="291"/>
      <c r="FY452" s="291"/>
      <c r="FZ452" s="291"/>
      <c r="GA452" s="291"/>
      <c r="GB452" s="291"/>
      <c r="GC452" s="291"/>
      <c r="GD452" s="291"/>
      <c r="GE452" s="291"/>
      <c r="GF452" s="291"/>
      <c r="GG452" s="291"/>
      <c r="GH452" s="291"/>
      <c r="GI452" s="291"/>
      <c r="GJ452" s="291"/>
      <c r="GK452" s="291"/>
      <c r="GL452" s="291"/>
      <c r="GM452" s="291"/>
      <c r="GN452" s="291"/>
      <c r="GO452" s="291"/>
      <c r="GP452" s="291"/>
      <c r="GQ452" s="291"/>
      <c r="GR452" s="291"/>
      <c r="GS452" s="291"/>
      <c r="GT452" s="291"/>
      <c r="GU452" s="291"/>
      <c r="GV452" s="291"/>
      <c r="GW452" s="291"/>
      <c r="GX452" s="291"/>
      <c r="GY452" s="291"/>
      <c r="GZ452" s="291"/>
      <c r="HA452" s="291"/>
      <c r="HB452" s="291"/>
      <c r="HC452" s="291"/>
      <c r="HD452" s="291"/>
      <c r="HE452" s="291"/>
      <c r="HF452" s="291"/>
      <c r="HG452" s="291"/>
      <c r="HH452" s="291"/>
      <c r="HI452" s="291"/>
      <c r="HJ452" s="291"/>
      <c r="HK452" s="291"/>
      <c r="HL452" s="291"/>
      <c r="HM452" s="291"/>
      <c r="HN452" s="291"/>
      <c r="HO452" s="291"/>
      <c r="HP452" s="291"/>
      <c r="HQ452" s="291"/>
    </row>
    <row r="453" ht="12.0" customHeight="1">
      <c r="A453" s="281"/>
      <c r="B453" s="292"/>
      <c r="C453" s="283"/>
      <c r="D453" s="284"/>
      <c r="E453" s="285"/>
      <c r="F453" s="286"/>
      <c r="G453" s="287"/>
      <c r="H453" s="288"/>
      <c r="I453" s="283"/>
      <c r="J453" s="289"/>
      <c r="K453" s="289"/>
      <c r="L453" s="289"/>
      <c r="M453" s="289"/>
      <c r="N453" s="289"/>
      <c r="O453" s="289"/>
      <c r="P453" s="52"/>
      <c r="Q453" s="52"/>
      <c r="R453" s="52"/>
      <c r="S453" s="202"/>
      <c r="T453" s="202"/>
      <c r="U453" s="202"/>
      <c r="V453" s="292"/>
      <c r="W453" s="202"/>
      <c r="X453" s="202"/>
      <c r="Y453" s="202"/>
      <c r="Z453" s="291"/>
      <c r="AA453" s="202"/>
      <c r="AB453" s="202"/>
      <c r="AC453" s="202"/>
      <c r="AD453" s="291"/>
      <c r="AE453" s="202"/>
      <c r="AF453" s="202"/>
      <c r="AG453" s="202"/>
      <c r="AH453" s="291"/>
      <c r="AI453" s="202"/>
      <c r="AJ453" s="202"/>
      <c r="AK453" s="202"/>
      <c r="AL453" s="291"/>
      <c r="AM453" s="202"/>
      <c r="AN453" s="202"/>
      <c r="AO453" s="202"/>
      <c r="AP453" s="291"/>
      <c r="AQ453" s="202"/>
      <c r="AR453" s="202"/>
      <c r="AS453" s="202"/>
      <c r="AT453" s="291"/>
      <c r="AU453" s="202"/>
      <c r="AV453" s="202"/>
      <c r="AW453" s="202"/>
      <c r="AX453" s="291"/>
      <c r="AY453" s="202"/>
      <c r="AZ453" s="202"/>
      <c r="BA453" s="202"/>
      <c r="BB453" s="291"/>
      <c r="BC453" s="202"/>
      <c r="BD453" s="202"/>
      <c r="BE453" s="202"/>
      <c r="BF453" s="291"/>
      <c r="BG453" s="202"/>
      <c r="BH453" s="202"/>
      <c r="BI453" s="202"/>
      <c r="BJ453" s="291"/>
      <c r="BK453" s="291"/>
      <c r="BL453" s="291"/>
      <c r="BM453" s="291"/>
      <c r="BN453" s="291"/>
      <c r="BO453" s="291"/>
      <c r="BP453" s="291"/>
      <c r="BQ453" s="291"/>
      <c r="BR453" s="291"/>
      <c r="BS453" s="291"/>
      <c r="BT453" s="291"/>
      <c r="BU453" s="291"/>
      <c r="BV453" s="291"/>
      <c r="BW453" s="291"/>
      <c r="BX453" s="291"/>
      <c r="BY453" s="291"/>
      <c r="BZ453" s="291"/>
      <c r="CA453" s="291"/>
      <c r="CB453" s="291"/>
      <c r="CC453" s="291"/>
      <c r="CD453" s="291"/>
      <c r="CE453" s="291"/>
      <c r="CF453" s="291"/>
      <c r="CG453" s="291"/>
      <c r="CH453" s="291"/>
      <c r="CI453" s="291"/>
      <c r="CJ453" s="291"/>
      <c r="CK453" s="291"/>
      <c r="CL453" s="291"/>
      <c r="CM453" s="291"/>
      <c r="CN453" s="291"/>
      <c r="CO453" s="291"/>
      <c r="CP453" s="291"/>
      <c r="CQ453" s="291"/>
      <c r="CR453" s="291"/>
      <c r="CS453" s="291"/>
      <c r="CT453" s="291"/>
      <c r="CU453" s="291"/>
      <c r="CV453" s="291"/>
      <c r="CW453" s="291"/>
      <c r="CX453" s="291"/>
      <c r="CY453" s="291"/>
      <c r="CZ453" s="291"/>
      <c r="DA453" s="291"/>
      <c r="DB453" s="291"/>
      <c r="DC453" s="291"/>
      <c r="DD453" s="291"/>
      <c r="DE453" s="291"/>
      <c r="DF453" s="291"/>
      <c r="DG453" s="291"/>
      <c r="DH453" s="291"/>
      <c r="DI453" s="291"/>
      <c r="DJ453" s="291"/>
      <c r="DK453" s="291"/>
      <c r="DL453" s="291"/>
      <c r="DM453" s="291"/>
      <c r="DN453" s="291"/>
      <c r="DO453" s="291"/>
      <c r="DP453" s="291"/>
      <c r="DQ453" s="291"/>
      <c r="DR453" s="291"/>
      <c r="DS453" s="291"/>
      <c r="DT453" s="291"/>
      <c r="DU453" s="291"/>
      <c r="DV453" s="291"/>
      <c r="DW453" s="291"/>
      <c r="DX453" s="291"/>
      <c r="DY453" s="291"/>
      <c r="DZ453" s="291"/>
      <c r="EA453" s="291"/>
      <c r="EB453" s="291"/>
      <c r="EC453" s="291"/>
      <c r="ED453" s="291"/>
      <c r="EE453" s="291"/>
      <c r="EF453" s="291"/>
      <c r="EG453" s="291"/>
      <c r="EH453" s="291"/>
      <c r="EI453" s="291"/>
      <c r="EJ453" s="291"/>
      <c r="EK453" s="291"/>
      <c r="EL453" s="291"/>
      <c r="EM453" s="291"/>
      <c r="EN453" s="291"/>
      <c r="EO453" s="291"/>
      <c r="EP453" s="291"/>
      <c r="EQ453" s="291"/>
      <c r="ER453" s="291"/>
      <c r="ES453" s="291"/>
      <c r="ET453" s="291"/>
      <c r="EU453" s="291"/>
      <c r="EV453" s="291"/>
      <c r="EW453" s="291"/>
      <c r="EX453" s="291"/>
      <c r="EY453" s="291"/>
      <c r="EZ453" s="291"/>
      <c r="FA453" s="291"/>
      <c r="FB453" s="291"/>
      <c r="FC453" s="291"/>
      <c r="FD453" s="291"/>
      <c r="FE453" s="291"/>
      <c r="FF453" s="291"/>
      <c r="FG453" s="291"/>
      <c r="FH453" s="291"/>
      <c r="FI453" s="291"/>
      <c r="FJ453" s="291"/>
      <c r="FK453" s="291"/>
      <c r="FL453" s="291"/>
      <c r="FM453" s="291"/>
      <c r="FN453" s="291"/>
      <c r="FO453" s="291"/>
      <c r="FP453" s="291"/>
      <c r="FQ453" s="291"/>
      <c r="FR453" s="291"/>
      <c r="FS453" s="291"/>
      <c r="FT453" s="291"/>
      <c r="FU453" s="291"/>
      <c r="FV453" s="291"/>
      <c r="FW453" s="291"/>
      <c r="FX453" s="291"/>
      <c r="FY453" s="291"/>
      <c r="FZ453" s="291"/>
      <c r="GA453" s="291"/>
      <c r="GB453" s="291"/>
      <c r="GC453" s="291"/>
      <c r="GD453" s="291"/>
      <c r="GE453" s="291"/>
      <c r="GF453" s="291"/>
      <c r="GG453" s="291"/>
      <c r="GH453" s="291"/>
      <c r="GI453" s="291"/>
      <c r="GJ453" s="291"/>
      <c r="GK453" s="291"/>
      <c r="GL453" s="291"/>
      <c r="GM453" s="291"/>
      <c r="GN453" s="291"/>
      <c r="GO453" s="291"/>
      <c r="GP453" s="291"/>
      <c r="GQ453" s="291"/>
      <c r="GR453" s="291"/>
      <c r="GS453" s="291"/>
      <c r="GT453" s="291"/>
      <c r="GU453" s="291"/>
      <c r="GV453" s="291"/>
      <c r="GW453" s="291"/>
      <c r="GX453" s="291"/>
      <c r="GY453" s="291"/>
      <c r="GZ453" s="291"/>
      <c r="HA453" s="291"/>
      <c r="HB453" s="291"/>
      <c r="HC453" s="291"/>
      <c r="HD453" s="291"/>
      <c r="HE453" s="291"/>
      <c r="HF453" s="291"/>
      <c r="HG453" s="291"/>
      <c r="HH453" s="291"/>
      <c r="HI453" s="291"/>
      <c r="HJ453" s="291"/>
      <c r="HK453" s="291"/>
      <c r="HL453" s="291"/>
      <c r="HM453" s="291"/>
      <c r="HN453" s="291"/>
      <c r="HO453" s="291"/>
      <c r="HP453" s="291"/>
      <c r="HQ453" s="291"/>
    </row>
    <row r="454" ht="12.0" customHeight="1">
      <c r="A454" s="281"/>
      <c r="B454" s="292"/>
      <c r="C454" s="283"/>
      <c r="D454" s="284"/>
      <c r="E454" s="285"/>
      <c r="F454" s="286"/>
      <c r="G454" s="287"/>
      <c r="H454" s="288"/>
      <c r="I454" s="283"/>
      <c r="J454" s="289"/>
      <c r="K454" s="289"/>
      <c r="L454" s="289"/>
      <c r="M454" s="289"/>
      <c r="N454" s="289"/>
      <c r="O454" s="289"/>
      <c r="P454" s="52"/>
      <c r="Q454" s="52"/>
      <c r="R454" s="52"/>
      <c r="S454" s="202"/>
      <c r="T454" s="202"/>
      <c r="U454" s="202"/>
      <c r="V454" s="292"/>
      <c r="W454" s="202"/>
      <c r="X454" s="202"/>
      <c r="Y454" s="202"/>
      <c r="Z454" s="291"/>
      <c r="AA454" s="202"/>
      <c r="AB454" s="202"/>
      <c r="AC454" s="202"/>
      <c r="AD454" s="291"/>
      <c r="AE454" s="202"/>
      <c r="AF454" s="202"/>
      <c r="AG454" s="202"/>
      <c r="AH454" s="291"/>
      <c r="AI454" s="202"/>
      <c r="AJ454" s="202"/>
      <c r="AK454" s="202"/>
      <c r="AL454" s="291"/>
      <c r="AM454" s="202"/>
      <c r="AN454" s="202"/>
      <c r="AO454" s="202"/>
      <c r="AP454" s="291"/>
      <c r="AQ454" s="202"/>
      <c r="AR454" s="202"/>
      <c r="AS454" s="202"/>
      <c r="AT454" s="291"/>
      <c r="AU454" s="202"/>
      <c r="AV454" s="202"/>
      <c r="AW454" s="202"/>
      <c r="AX454" s="291"/>
      <c r="AY454" s="202"/>
      <c r="AZ454" s="202"/>
      <c r="BA454" s="202"/>
      <c r="BB454" s="291"/>
      <c r="BC454" s="202"/>
      <c r="BD454" s="202"/>
      <c r="BE454" s="202"/>
      <c r="BF454" s="291"/>
      <c r="BG454" s="202"/>
      <c r="BH454" s="202"/>
      <c r="BI454" s="202"/>
      <c r="BJ454" s="291"/>
      <c r="BK454" s="291"/>
      <c r="BL454" s="291"/>
      <c r="BM454" s="291"/>
      <c r="BN454" s="291"/>
      <c r="BO454" s="291"/>
      <c r="BP454" s="291"/>
      <c r="BQ454" s="291"/>
      <c r="BR454" s="291"/>
      <c r="BS454" s="291"/>
      <c r="BT454" s="291"/>
      <c r="BU454" s="291"/>
      <c r="BV454" s="291"/>
      <c r="BW454" s="291"/>
      <c r="BX454" s="291"/>
      <c r="BY454" s="291"/>
      <c r="BZ454" s="291"/>
      <c r="CA454" s="291"/>
      <c r="CB454" s="291"/>
      <c r="CC454" s="291"/>
      <c r="CD454" s="291"/>
      <c r="CE454" s="291"/>
      <c r="CF454" s="291"/>
      <c r="CG454" s="291"/>
      <c r="CH454" s="291"/>
      <c r="CI454" s="291"/>
      <c r="CJ454" s="291"/>
      <c r="CK454" s="291"/>
      <c r="CL454" s="291"/>
      <c r="CM454" s="291"/>
      <c r="CN454" s="291"/>
      <c r="CO454" s="291"/>
      <c r="CP454" s="291"/>
      <c r="CQ454" s="291"/>
      <c r="CR454" s="291"/>
      <c r="CS454" s="291"/>
      <c r="CT454" s="291"/>
      <c r="CU454" s="291"/>
      <c r="CV454" s="291"/>
      <c r="CW454" s="291"/>
      <c r="CX454" s="291"/>
      <c r="CY454" s="291"/>
      <c r="CZ454" s="291"/>
      <c r="DA454" s="291"/>
      <c r="DB454" s="291"/>
      <c r="DC454" s="291"/>
      <c r="DD454" s="291"/>
      <c r="DE454" s="291"/>
      <c r="DF454" s="291"/>
      <c r="DG454" s="291"/>
      <c r="DH454" s="291"/>
      <c r="DI454" s="291"/>
      <c r="DJ454" s="291"/>
      <c r="DK454" s="291"/>
      <c r="DL454" s="291"/>
      <c r="DM454" s="291"/>
      <c r="DN454" s="291"/>
      <c r="DO454" s="291"/>
      <c r="DP454" s="291"/>
      <c r="DQ454" s="291"/>
      <c r="DR454" s="291"/>
      <c r="DS454" s="291"/>
      <c r="DT454" s="291"/>
      <c r="DU454" s="291"/>
      <c r="DV454" s="291"/>
      <c r="DW454" s="291"/>
      <c r="DX454" s="291"/>
      <c r="DY454" s="291"/>
      <c r="DZ454" s="291"/>
      <c r="EA454" s="291"/>
      <c r="EB454" s="291"/>
      <c r="EC454" s="291"/>
      <c r="ED454" s="291"/>
      <c r="EE454" s="291"/>
      <c r="EF454" s="291"/>
      <c r="EG454" s="291"/>
      <c r="EH454" s="291"/>
      <c r="EI454" s="291"/>
      <c r="EJ454" s="291"/>
      <c r="EK454" s="291"/>
      <c r="EL454" s="291"/>
      <c r="EM454" s="291"/>
      <c r="EN454" s="291"/>
      <c r="EO454" s="291"/>
      <c r="EP454" s="291"/>
      <c r="EQ454" s="291"/>
      <c r="ER454" s="291"/>
      <c r="ES454" s="291"/>
      <c r="ET454" s="291"/>
      <c r="EU454" s="291"/>
      <c r="EV454" s="291"/>
      <c r="EW454" s="291"/>
      <c r="EX454" s="291"/>
      <c r="EY454" s="291"/>
      <c r="EZ454" s="291"/>
      <c r="FA454" s="291"/>
      <c r="FB454" s="291"/>
      <c r="FC454" s="291"/>
      <c r="FD454" s="291"/>
      <c r="FE454" s="291"/>
      <c r="FF454" s="291"/>
      <c r="FG454" s="291"/>
      <c r="FH454" s="291"/>
      <c r="FI454" s="291"/>
      <c r="FJ454" s="291"/>
      <c r="FK454" s="291"/>
      <c r="FL454" s="291"/>
      <c r="FM454" s="291"/>
      <c r="FN454" s="291"/>
      <c r="FO454" s="291"/>
      <c r="FP454" s="291"/>
      <c r="FQ454" s="291"/>
      <c r="FR454" s="291"/>
      <c r="FS454" s="291"/>
      <c r="FT454" s="291"/>
      <c r="FU454" s="291"/>
      <c r="FV454" s="291"/>
      <c r="FW454" s="291"/>
      <c r="FX454" s="291"/>
      <c r="FY454" s="291"/>
      <c r="FZ454" s="291"/>
      <c r="GA454" s="291"/>
      <c r="GB454" s="291"/>
      <c r="GC454" s="291"/>
      <c r="GD454" s="291"/>
      <c r="GE454" s="291"/>
      <c r="GF454" s="291"/>
      <c r="GG454" s="291"/>
      <c r="GH454" s="291"/>
      <c r="GI454" s="291"/>
      <c r="GJ454" s="291"/>
      <c r="GK454" s="291"/>
      <c r="GL454" s="291"/>
      <c r="GM454" s="291"/>
      <c r="GN454" s="291"/>
      <c r="GO454" s="291"/>
      <c r="GP454" s="291"/>
      <c r="GQ454" s="291"/>
      <c r="GR454" s="291"/>
      <c r="GS454" s="291"/>
      <c r="GT454" s="291"/>
      <c r="GU454" s="291"/>
      <c r="GV454" s="291"/>
      <c r="GW454" s="291"/>
      <c r="GX454" s="291"/>
      <c r="GY454" s="291"/>
      <c r="GZ454" s="291"/>
      <c r="HA454" s="291"/>
      <c r="HB454" s="291"/>
      <c r="HC454" s="291"/>
      <c r="HD454" s="291"/>
      <c r="HE454" s="291"/>
      <c r="HF454" s="291"/>
      <c r="HG454" s="291"/>
      <c r="HH454" s="291"/>
      <c r="HI454" s="291"/>
      <c r="HJ454" s="291"/>
      <c r="HK454" s="291"/>
      <c r="HL454" s="291"/>
      <c r="HM454" s="291"/>
      <c r="HN454" s="291"/>
      <c r="HO454" s="291"/>
      <c r="HP454" s="291"/>
      <c r="HQ454" s="291"/>
    </row>
    <row r="455" ht="12.0" customHeight="1">
      <c r="A455" s="281"/>
      <c r="B455" s="292"/>
      <c r="C455" s="283"/>
      <c r="D455" s="284"/>
      <c r="E455" s="285"/>
      <c r="F455" s="286"/>
      <c r="G455" s="287"/>
      <c r="H455" s="288"/>
      <c r="I455" s="283"/>
      <c r="J455" s="289"/>
      <c r="K455" s="289"/>
      <c r="L455" s="289"/>
      <c r="M455" s="289"/>
      <c r="N455" s="289"/>
      <c r="O455" s="289"/>
      <c r="P455" s="52"/>
      <c r="Q455" s="52"/>
      <c r="R455" s="52"/>
      <c r="S455" s="202"/>
      <c r="T455" s="202"/>
      <c r="U455" s="202"/>
      <c r="V455" s="292"/>
      <c r="W455" s="202"/>
      <c r="X455" s="202"/>
      <c r="Y455" s="202"/>
      <c r="Z455" s="291"/>
      <c r="AA455" s="202"/>
      <c r="AB455" s="202"/>
      <c r="AC455" s="202"/>
      <c r="AD455" s="291"/>
      <c r="AE455" s="202"/>
      <c r="AF455" s="202"/>
      <c r="AG455" s="202"/>
      <c r="AH455" s="291"/>
      <c r="AI455" s="202"/>
      <c r="AJ455" s="202"/>
      <c r="AK455" s="202"/>
      <c r="AL455" s="291"/>
      <c r="AM455" s="202"/>
      <c r="AN455" s="202"/>
      <c r="AO455" s="202"/>
      <c r="AP455" s="291"/>
      <c r="AQ455" s="202"/>
      <c r="AR455" s="202"/>
      <c r="AS455" s="202"/>
      <c r="AT455" s="291"/>
      <c r="AU455" s="202"/>
      <c r="AV455" s="202"/>
      <c r="AW455" s="202"/>
      <c r="AX455" s="291"/>
      <c r="AY455" s="202"/>
      <c r="AZ455" s="202"/>
      <c r="BA455" s="202"/>
      <c r="BB455" s="291"/>
      <c r="BC455" s="202"/>
      <c r="BD455" s="202"/>
      <c r="BE455" s="202"/>
      <c r="BF455" s="291"/>
      <c r="BG455" s="202"/>
      <c r="BH455" s="202"/>
      <c r="BI455" s="202"/>
      <c r="BJ455" s="291"/>
      <c r="BK455" s="291"/>
      <c r="BL455" s="291"/>
      <c r="BM455" s="291"/>
      <c r="BN455" s="291"/>
      <c r="BO455" s="291"/>
      <c r="BP455" s="291"/>
      <c r="BQ455" s="291"/>
      <c r="BR455" s="291"/>
      <c r="BS455" s="291"/>
      <c r="BT455" s="291"/>
      <c r="BU455" s="291"/>
      <c r="BV455" s="291"/>
      <c r="BW455" s="291"/>
      <c r="BX455" s="291"/>
      <c r="BY455" s="291"/>
      <c r="BZ455" s="291"/>
      <c r="CA455" s="291"/>
      <c r="CB455" s="291"/>
      <c r="CC455" s="291"/>
      <c r="CD455" s="291"/>
      <c r="CE455" s="291"/>
      <c r="CF455" s="291"/>
      <c r="CG455" s="291"/>
      <c r="CH455" s="291"/>
      <c r="CI455" s="291"/>
      <c r="CJ455" s="291"/>
      <c r="CK455" s="291"/>
      <c r="CL455" s="291"/>
      <c r="CM455" s="291"/>
      <c r="CN455" s="291"/>
      <c r="CO455" s="291"/>
      <c r="CP455" s="291"/>
      <c r="CQ455" s="291"/>
      <c r="CR455" s="291"/>
      <c r="CS455" s="291"/>
      <c r="CT455" s="291"/>
      <c r="CU455" s="291"/>
      <c r="CV455" s="291"/>
      <c r="CW455" s="291"/>
      <c r="CX455" s="291"/>
      <c r="CY455" s="291"/>
      <c r="CZ455" s="291"/>
      <c r="DA455" s="291"/>
      <c r="DB455" s="291"/>
      <c r="DC455" s="291"/>
      <c r="DD455" s="291"/>
      <c r="DE455" s="291"/>
      <c r="DF455" s="291"/>
      <c r="DG455" s="291"/>
      <c r="DH455" s="291"/>
      <c r="DI455" s="291"/>
      <c r="DJ455" s="291"/>
      <c r="DK455" s="291"/>
      <c r="DL455" s="291"/>
      <c r="DM455" s="291"/>
      <c r="DN455" s="291"/>
      <c r="DO455" s="291"/>
      <c r="DP455" s="291"/>
      <c r="DQ455" s="291"/>
      <c r="DR455" s="291"/>
      <c r="DS455" s="291"/>
      <c r="DT455" s="291"/>
      <c r="DU455" s="291"/>
      <c r="DV455" s="291"/>
      <c r="DW455" s="291"/>
      <c r="DX455" s="291"/>
      <c r="DY455" s="291"/>
      <c r="DZ455" s="291"/>
      <c r="EA455" s="291"/>
      <c r="EB455" s="291"/>
      <c r="EC455" s="291"/>
      <c r="ED455" s="291"/>
      <c r="EE455" s="291"/>
      <c r="EF455" s="291"/>
      <c r="EG455" s="291"/>
      <c r="EH455" s="291"/>
      <c r="EI455" s="291"/>
      <c r="EJ455" s="291"/>
      <c r="EK455" s="291"/>
      <c r="EL455" s="291"/>
      <c r="EM455" s="291"/>
      <c r="EN455" s="291"/>
      <c r="EO455" s="291"/>
      <c r="EP455" s="291"/>
      <c r="EQ455" s="291"/>
      <c r="ER455" s="291"/>
      <c r="ES455" s="291"/>
      <c r="ET455" s="291"/>
      <c r="EU455" s="291"/>
      <c r="EV455" s="291"/>
      <c r="EW455" s="291"/>
      <c r="EX455" s="291"/>
      <c r="EY455" s="291"/>
      <c r="EZ455" s="291"/>
      <c r="FA455" s="291"/>
      <c r="FB455" s="291"/>
      <c r="FC455" s="291"/>
      <c r="FD455" s="291"/>
      <c r="FE455" s="291"/>
      <c r="FF455" s="291"/>
      <c r="FG455" s="291"/>
      <c r="FH455" s="291"/>
      <c r="FI455" s="291"/>
      <c r="FJ455" s="291"/>
      <c r="FK455" s="291"/>
      <c r="FL455" s="291"/>
      <c r="FM455" s="291"/>
      <c r="FN455" s="291"/>
      <c r="FO455" s="291"/>
      <c r="FP455" s="291"/>
      <c r="FQ455" s="291"/>
      <c r="FR455" s="291"/>
      <c r="FS455" s="291"/>
      <c r="FT455" s="291"/>
      <c r="FU455" s="291"/>
      <c r="FV455" s="291"/>
      <c r="FW455" s="291"/>
      <c r="FX455" s="291"/>
      <c r="FY455" s="291"/>
      <c r="FZ455" s="291"/>
      <c r="GA455" s="291"/>
      <c r="GB455" s="291"/>
      <c r="GC455" s="291"/>
      <c r="GD455" s="291"/>
      <c r="GE455" s="291"/>
      <c r="GF455" s="291"/>
      <c r="GG455" s="291"/>
      <c r="GH455" s="291"/>
      <c r="GI455" s="291"/>
      <c r="GJ455" s="291"/>
      <c r="GK455" s="291"/>
      <c r="GL455" s="291"/>
      <c r="GM455" s="291"/>
      <c r="GN455" s="291"/>
      <c r="GO455" s="291"/>
      <c r="GP455" s="291"/>
      <c r="GQ455" s="291"/>
      <c r="GR455" s="291"/>
      <c r="GS455" s="291"/>
      <c r="GT455" s="291"/>
      <c r="GU455" s="291"/>
      <c r="GV455" s="291"/>
      <c r="GW455" s="291"/>
      <c r="GX455" s="291"/>
      <c r="GY455" s="291"/>
      <c r="GZ455" s="291"/>
      <c r="HA455" s="291"/>
      <c r="HB455" s="291"/>
      <c r="HC455" s="291"/>
      <c r="HD455" s="291"/>
      <c r="HE455" s="291"/>
      <c r="HF455" s="291"/>
      <c r="HG455" s="291"/>
      <c r="HH455" s="291"/>
      <c r="HI455" s="291"/>
      <c r="HJ455" s="291"/>
      <c r="HK455" s="291"/>
      <c r="HL455" s="291"/>
      <c r="HM455" s="291"/>
      <c r="HN455" s="291"/>
      <c r="HO455" s="291"/>
      <c r="HP455" s="291"/>
      <c r="HQ455" s="291"/>
    </row>
    <row r="456" ht="12.0" customHeight="1">
      <c r="A456" s="281"/>
      <c r="B456" s="292"/>
      <c r="C456" s="283"/>
      <c r="D456" s="284"/>
      <c r="E456" s="285"/>
      <c r="F456" s="286"/>
      <c r="G456" s="287"/>
      <c r="H456" s="288"/>
      <c r="I456" s="283"/>
      <c r="J456" s="289"/>
      <c r="K456" s="289"/>
      <c r="L456" s="289"/>
      <c r="M456" s="289"/>
      <c r="N456" s="289"/>
      <c r="O456" s="289"/>
      <c r="P456" s="52"/>
      <c r="Q456" s="52"/>
      <c r="R456" s="52"/>
      <c r="S456" s="202"/>
      <c r="T456" s="202"/>
      <c r="U456" s="202"/>
      <c r="V456" s="292"/>
      <c r="W456" s="202"/>
      <c r="X456" s="202"/>
      <c r="Y456" s="202"/>
      <c r="Z456" s="291"/>
      <c r="AA456" s="202"/>
      <c r="AB456" s="202"/>
      <c r="AC456" s="202"/>
      <c r="AD456" s="291"/>
      <c r="AE456" s="202"/>
      <c r="AF456" s="202"/>
      <c r="AG456" s="202"/>
      <c r="AH456" s="291"/>
      <c r="AI456" s="202"/>
      <c r="AJ456" s="202"/>
      <c r="AK456" s="202"/>
      <c r="AL456" s="291"/>
      <c r="AM456" s="202"/>
      <c r="AN456" s="202"/>
      <c r="AO456" s="202"/>
      <c r="AP456" s="291"/>
      <c r="AQ456" s="202"/>
      <c r="AR456" s="202"/>
      <c r="AS456" s="202"/>
      <c r="AT456" s="291"/>
      <c r="AU456" s="202"/>
      <c r="AV456" s="202"/>
      <c r="AW456" s="202"/>
      <c r="AX456" s="291"/>
      <c r="AY456" s="202"/>
      <c r="AZ456" s="202"/>
      <c r="BA456" s="202"/>
      <c r="BB456" s="291"/>
      <c r="BC456" s="202"/>
      <c r="BD456" s="202"/>
      <c r="BE456" s="202"/>
      <c r="BF456" s="291"/>
      <c r="BG456" s="202"/>
      <c r="BH456" s="202"/>
      <c r="BI456" s="202"/>
      <c r="BJ456" s="291"/>
      <c r="BK456" s="291"/>
      <c r="BL456" s="291"/>
      <c r="BM456" s="291"/>
      <c r="BN456" s="291"/>
      <c r="BO456" s="291"/>
      <c r="BP456" s="291"/>
      <c r="BQ456" s="291"/>
      <c r="BR456" s="291"/>
      <c r="BS456" s="291"/>
      <c r="BT456" s="291"/>
      <c r="BU456" s="291"/>
      <c r="BV456" s="291"/>
      <c r="BW456" s="291"/>
      <c r="BX456" s="291"/>
      <c r="BY456" s="291"/>
      <c r="BZ456" s="291"/>
      <c r="CA456" s="291"/>
      <c r="CB456" s="291"/>
      <c r="CC456" s="291"/>
      <c r="CD456" s="291"/>
      <c r="CE456" s="291"/>
      <c r="CF456" s="291"/>
      <c r="CG456" s="291"/>
      <c r="CH456" s="291"/>
      <c r="CI456" s="291"/>
      <c r="CJ456" s="291"/>
      <c r="CK456" s="291"/>
      <c r="CL456" s="291"/>
      <c r="CM456" s="291"/>
      <c r="CN456" s="291"/>
      <c r="CO456" s="291"/>
      <c r="CP456" s="291"/>
      <c r="CQ456" s="291"/>
      <c r="CR456" s="291"/>
      <c r="CS456" s="291"/>
      <c r="CT456" s="291"/>
      <c r="CU456" s="291"/>
      <c r="CV456" s="291"/>
      <c r="CW456" s="291"/>
      <c r="CX456" s="291"/>
      <c r="CY456" s="291"/>
      <c r="CZ456" s="291"/>
      <c r="DA456" s="291"/>
      <c r="DB456" s="291"/>
      <c r="DC456" s="291"/>
      <c r="DD456" s="291"/>
      <c r="DE456" s="291"/>
      <c r="DF456" s="291"/>
      <c r="DG456" s="291"/>
      <c r="DH456" s="291"/>
      <c r="DI456" s="291"/>
      <c r="DJ456" s="291"/>
      <c r="DK456" s="291"/>
      <c r="DL456" s="291"/>
      <c r="DM456" s="291"/>
      <c r="DN456" s="291"/>
      <c r="DO456" s="291"/>
      <c r="DP456" s="291"/>
      <c r="DQ456" s="291"/>
      <c r="DR456" s="291"/>
      <c r="DS456" s="291"/>
      <c r="DT456" s="291"/>
      <c r="DU456" s="291"/>
      <c r="DV456" s="291"/>
      <c r="DW456" s="291"/>
      <c r="DX456" s="291"/>
      <c r="DY456" s="291"/>
      <c r="DZ456" s="291"/>
      <c r="EA456" s="291"/>
      <c r="EB456" s="291"/>
      <c r="EC456" s="291"/>
      <c r="ED456" s="291"/>
      <c r="EE456" s="291"/>
      <c r="EF456" s="291"/>
      <c r="EG456" s="291"/>
      <c r="EH456" s="291"/>
      <c r="EI456" s="291"/>
      <c r="EJ456" s="291"/>
      <c r="EK456" s="291"/>
      <c r="EL456" s="291"/>
      <c r="EM456" s="291"/>
      <c r="EN456" s="291"/>
      <c r="EO456" s="291"/>
      <c r="EP456" s="291"/>
      <c r="EQ456" s="291"/>
      <c r="ER456" s="291"/>
      <c r="ES456" s="291"/>
      <c r="ET456" s="291"/>
      <c r="EU456" s="291"/>
      <c r="EV456" s="291"/>
      <c r="EW456" s="291"/>
      <c r="EX456" s="291"/>
      <c r="EY456" s="291"/>
      <c r="EZ456" s="291"/>
      <c r="FA456" s="291"/>
      <c r="FB456" s="291"/>
      <c r="FC456" s="291"/>
      <c r="FD456" s="291"/>
      <c r="FE456" s="291"/>
      <c r="FF456" s="291"/>
      <c r="FG456" s="291"/>
      <c r="FH456" s="291"/>
      <c r="FI456" s="291"/>
      <c r="FJ456" s="291"/>
      <c r="FK456" s="291"/>
      <c r="FL456" s="291"/>
      <c r="FM456" s="291"/>
      <c r="FN456" s="291"/>
      <c r="FO456" s="291"/>
      <c r="FP456" s="291"/>
      <c r="FQ456" s="291"/>
      <c r="FR456" s="291"/>
      <c r="FS456" s="291"/>
      <c r="FT456" s="291"/>
      <c r="FU456" s="291"/>
      <c r="FV456" s="291"/>
      <c r="FW456" s="291"/>
      <c r="FX456" s="291"/>
      <c r="FY456" s="291"/>
      <c r="FZ456" s="291"/>
      <c r="GA456" s="291"/>
      <c r="GB456" s="291"/>
      <c r="GC456" s="291"/>
      <c r="GD456" s="291"/>
      <c r="GE456" s="291"/>
      <c r="GF456" s="291"/>
      <c r="GG456" s="291"/>
      <c r="GH456" s="291"/>
      <c r="GI456" s="291"/>
      <c r="GJ456" s="291"/>
      <c r="GK456" s="291"/>
      <c r="GL456" s="291"/>
      <c r="GM456" s="291"/>
      <c r="GN456" s="291"/>
      <c r="GO456" s="291"/>
      <c r="GP456" s="291"/>
      <c r="GQ456" s="291"/>
      <c r="GR456" s="291"/>
      <c r="GS456" s="291"/>
      <c r="GT456" s="291"/>
      <c r="GU456" s="291"/>
      <c r="GV456" s="291"/>
      <c r="GW456" s="291"/>
      <c r="GX456" s="291"/>
      <c r="GY456" s="291"/>
      <c r="GZ456" s="291"/>
      <c r="HA456" s="291"/>
      <c r="HB456" s="291"/>
      <c r="HC456" s="291"/>
      <c r="HD456" s="291"/>
      <c r="HE456" s="291"/>
      <c r="HF456" s="291"/>
      <c r="HG456" s="291"/>
      <c r="HH456" s="291"/>
      <c r="HI456" s="291"/>
      <c r="HJ456" s="291"/>
      <c r="HK456" s="291"/>
      <c r="HL456" s="291"/>
      <c r="HM456" s="291"/>
      <c r="HN456" s="291"/>
      <c r="HO456" s="291"/>
      <c r="HP456" s="291"/>
      <c r="HQ456" s="291"/>
    </row>
    <row r="457" ht="12.0" customHeight="1">
      <c r="A457" s="281"/>
      <c r="B457" s="292"/>
      <c r="C457" s="283"/>
      <c r="D457" s="284"/>
      <c r="E457" s="285"/>
      <c r="F457" s="286"/>
      <c r="G457" s="287"/>
      <c r="H457" s="288"/>
      <c r="I457" s="283"/>
      <c r="J457" s="289"/>
      <c r="K457" s="289"/>
      <c r="L457" s="289"/>
      <c r="M457" s="289"/>
      <c r="N457" s="289"/>
      <c r="O457" s="289"/>
      <c r="P457" s="52"/>
      <c r="Q457" s="52"/>
      <c r="R457" s="52"/>
      <c r="S457" s="202"/>
      <c r="T457" s="202"/>
      <c r="U457" s="202"/>
      <c r="V457" s="292"/>
      <c r="W457" s="202"/>
      <c r="X457" s="202"/>
      <c r="Y457" s="202"/>
      <c r="Z457" s="291"/>
      <c r="AA457" s="202"/>
      <c r="AB457" s="202"/>
      <c r="AC457" s="202"/>
      <c r="AD457" s="291"/>
      <c r="AE457" s="202"/>
      <c r="AF457" s="202"/>
      <c r="AG457" s="202"/>
      <c r="AH457" s="291"/>
      <c r="AI457" s="202"/>
      <c r="AJ457" s="202"/>
      <c r="AK457" s="202"/>
      <c r="AL457" s="291"/>
      <c r="AM457" s="202"/>
      <c r="AN457" s="202"/>
      <c r="AO457" s="202"/>
      <c r="AP457" s="291"/>
      <c r="AQ457" s="202"/>
      <c r="AR457" s="202"/>
      <c r="AS457" s="202"/>
      <c r="AT457" s="291"/>
      <c r="AU457" s="202"/>
      <c r="AV457" s="202"/>
      <c r="AW457" s="202"/>
      <c r="AX457" s="291"/>
      <c r="AY457" s="202"/>
      <c r="AZ457" s="202"/>
      <c r="BA457" s="202"/>
      <c r="BB457" s="291"/>
      <c r="BC457" s="202"/>
      <c r="BD457" s="202"/>
      <c r="BE457" s="202"/>
      <c r="BF457" s="291"/>
      <c r="BG457" s="202"/>
      <c r="BH457" s="202"/>
      <c r="BI457" s="202"/>
      <c r="BJ457" s="291"/>
      <c r="BK457" s="291"/>
      <c r="BL457" s="291"/>
      <c r="BM457" s="291"/>
      <c r="BN457" s="291"/>
      <c r="BO457" s="291"/>
      <c r="BP457" s="291"/>
      <c r="BQ457" s="291"/>
      <c r="BR457" s="291"/>
      <c r="BS457" s="291"/>
      <c r="BT457" s="291"/>
      <c r="BU457" s="291"/>
      <c r="BV457" s="291"/>
      <c r="BW457" s="291"/>
      <c r="BX457" s="291"/>
      <c r="BY457" s="291"/>
      <c r="BZ457" s="291"/>
      <c r="CA457" s="291"/>
      <c r="CB457" s="291"/>
      <c r="CC457" s="291"/>
      <c r="CD457" s="291"/>
      <c r="CE457" s="291"/>
      <c r="CF457" s="291"/>
      <c r="CG457" s="291"/>
      <c r="CH457" s="291"/>
      <c r="CI457" s="291"/>
      <c r="CJ457" s="291"/>
      <c r="CK457" s="291"/>
      <c r="CL457" s="291"/>
      <c r="CM457" s="291"/>
      <c r="CN457" s="291"/>
      <c r="CO457" s="291"/>
      <c r="CP457" s="291"/>
      <c r="CQ457" s="291"/>
      <c r="CR457" s="291"/>
      <c r="CS457" s="291"/>
      <c r="CT457" s="291"/>
      <c r="CU457" s="291"/>
      <c r="CV457" s="291"/>
      <c r="CW457" s="291"/>
      <c r="CX457" s="291"/>
      <c r="CY457" s="291"/>
      <c r="CZ457" s="291"/>
      <c r="DA457" s="291"/>
      <c r="DB457" s="291"/>
      <c r="DC457" s="291"/>
      <c r="DD457" s="291"/>
      <c r="DE457" s="291"/>
      <c r="DF457" s="291"/>
      <c r="DG457" s="291"/>
      <c r="DH457" s="291"/>
      <c r="DI457" s="291"/>
      <c r="DJ457" s="291"/>
      <c r="DK457" s="291"/>
      <c r="DL457" s="291"/>
      <c r="DM457" s="291"/>
      <c r="DN457" s="291"/>
      <c r="DO457" s="291"/>
      <c r="DP457" s="291"/>
      <c r="DQ457" s="291"/>
      <c r="DR457" s="291"/>
      <c r="DS457" s="291"/>
      <c r="DT457" s="291"/>
      <c r="DU457" s="291"/>
      <c r="DV457" s="291"/>
      <c r="DW457" s="291"/>
      <c r="DX457" s="291"/>
      <c r="DY457" s="291"/>
      <c r="DZ457" s="291"/>
      <c r="EA457" s="291"/>
      <c r="EB457" s="291"/>
      <c r="EC457" s="291"/>
      <c r="ED457" s="291"/>
      <c r="EE457" s="291"/>
      <c r="EF457" s="291"/>
      <c r="EG457" s="291"/>
      <c r="EH457" s="291"/>
      <c r="EI457" s="291"/>
      <c r="EJ457" s="291"/>
      <c r="EK457" s="291"/>
      <c r="EL457" s="291"/>
      <c r="EM457" s="291"/>
      <c r="EN457" s="291"/>
      <c r="EO457" s="291"/>
      <c r="EP457" s="291"/>
      <c r="EQ457" s="291"/>
      <c r="ER457" s="291"/>
      <c r="ES457" s="291"/>
      <c r="ET457" s="291"/>
      <c r="EU457" s="291"/>
      <c r="EV457" s="291"/>
      <c r="EW457" s="291"/>
      <c r="EX457" s="291"/>
      <c r="EY457" s="291"/>
      <c r="EZ457" s="291"/>
      <c r="FA457" s="291"/>
      <c r="FB457" s="291"/>
      <c r="FC457" s="291"/>
      <c r="FD457" s="291"/>
      <c r="FE457" s="291"/>
      <c r="FF457" s="291"/>
      <c r="FG457" s="291"/>
      <c r="FH457" s="291"/>
      <c r="FI457" s="291"/>
      <c r="FJ457" s="291"/>
      <c r="FK457" s="291"/>
      <c r="FL457" s="291"/>
      <c r="FM457" s="291"/>
      <c r="FN457" s="291"/>
      <c r="FO457" s="291"/>
      <c r="FP457" s="291"/>
      <c r="FQ457" s="291"/>
      <c r="FR457" s="291"/>
      <c r="FS457" s="291"/>
      <c r="FT457" s="291"/>
      <c r="FU457" s="291"/>
      <c r="FV457" s="291"/>
      <c r="FW457" s="291"/>
      <c r="FX457" s="291"/>
      <c r="FY457" s="291"/>
      <c r="FZ457" s="291"/>
      <c r="GA457" s="291"/>
      <c r="GB457" s="291"/>
      <c r="GC457" s="291"/>
      <c r="GD457" s="291"/>
      <c r="GE457" s="291"/>
      <c r="GF457" s="291"/>
      <c r="GG457" s="291"/>
      <c r="GH457" s="291"/>
      <c r="GI457" s="291"/>
      <c r="GJ457" s="291"/>
      <c r="GK457" s="291"/>
      <c r="GL457" s="291"/>
      <c r="GM457" s="291"/>
      <c r="GN457" s="291"/>
      <c r="GO457" s="291"/>
      <c r="GP457" s="291"/>
      <c r="GQ457" s="291"/>
      <c r="GR457" s="291"/>
      <c r="GS457" s="291"/>
      <c r="GT457" s="291"/>
      <c r="GU457" s="291"/>
      <c r="GV457" s="291"/>
      <c r="GW457" s="291"/>
      <c r="GX457" s="291"/>
      <c r="GY457" s="291"/>
      <c r="GZ457" s="291"/>
      <c r="HA457" s="291"/>
      <c r="HB457" s="291"/>
      <c r="HC457" s="291"/>
      <c r="HD457" s="291"/>
      <c r="HE457" s="291"/>
      <c r="HF457" s="291"/>
      <c r="HG457" s="291"/>
      <c r="HH457" s="291"/>
      <c r="HI457" s="291"/>
      <c r="HJ457" s="291"/>
      <c r="HK457" s="291"/>
      <c r="HL457" s="291"/>
      <c r="HM457" s="291"/>
      <c r="HN457" s="291"/>
      <c r="HO457" s="291"/>
      <c r="HP457" s="291"/>
      <c r="HQ457" s="291"/>
    </row>
    <row r="458" ht="12.0" customHeight="1">
      <c r="A458" s="281"/>
      <c r="B458" s="292"/>
      <c r="C458" s="283"/>
      <c r="D458" s="284"/>
      <c r="E458" s="285"/>
      <c r="F458" s="286"/>
      <c r="G458" s="287"/>
      <c r="H458" s="288"/>
      <c r="I458" s="283"/>
      <c r="J458" s="289"/>
      <c r="K458" s="289"/>
      <c r="L458" s="289"/>
      <c r="M458" s="289"/>
      <c r="N458" s="289"/>
      <c r="O458" s="289"/>
      <c r="P458" s="52"/>
      <c r="Q458" s="52"/>
      <c r="R458" s="52"/>
      <c r="S458" s="202"/>
      <c r="T458" s="202"/>
      <c r="U458" s="202"/>
      <c r="V458" s="292"/>
      <c r="W458" s="202"/>
      <c r="X458" s="202"/>
      <c r="Y458" s="202"/>
      <c r="Z458" s="291"/>
      <c r="AA458" s="202"/>
      <c r="AB458" s="202"/>
      <c r="AC458" s="202"/>
      <c r="AD458" s="291"/>
      <c r="AE458" s="202"/>
      <c r="AF458" s="202"/>
      <c r="AG458" s="202"/>
      <c r="AH458" s="291"/>
      <c r="AI458" s="202"/>
      <c r="AJ458" s="202"/>
      <c r="AK458" s="202"/>
      <c r="AL458" s="291"/>
      <c r="AM458" s="202"/>
      <c r="AN458" s="202"/>
      <c r="AO458" s="202"/>
      <c r="AP458" s="291"/>
      <c r="AQ458" s="202"/>
      <c r="AR458" s="202"/>
      <c r="AS458" s="202"/>
      <c r="AT458" s="291"/>
      <c r="AU458" s="202"/>
      <c r="AV458" s="202"/>
      <c r="AW458" s="202"/>
      <c r="AX458" s="291"/>
      <c r="AY458" s="202"/>
      <c r="AZ458" s="202"/>
      <c r="BA458" s="202"/>
      <c r="BB458" s="291"/>
      <c r="BC458" s="202"/>
      <c r="BD458" s="202"/>
      <c r="BE458" s="202"/>
      <c r="BF458" s="291"/>
      <c r="BG458" s="202"/>
      <c r="BH458" s="202"/>
      <c r="BI458" s="202"/>
      <c r="BJ458" s="291"/>
      <c r="BK458" s="291"/>
      <c r="BL458" s="291"/>
      <c r="BM458" s="291"/>
      <c r="BN458" s="291"/>
      <c r="BO458" s="291"/>
      <c r="BP458" s="291"/>
      <c r="BQ458" s="291"/>
      <c r="BR458" s="291"/>
      <c r="BS458" s="291"/>
      <c r="BT458" s="291"/>
      <c r="BU458" s="291"/>
      <c r="BV458" s="291"/>
      <c r="BW458" s="291"/>
      <c r="BX458" s="291"/>
      <c r="BY458" s="291"/>
      <c r="BZ458" s="291"/>
      <c r="CA458" s="291"/>
      <c r="CB458" s="291"/>
      <c r="CC458" s="291"/>
      <c r="CD458" s="291"/>
      <c r="CE458" s="291"/>
      <c r="CF458" s="291"/>
      <c r="CG458" s="291"/>
      <c r="CH458" s="291"/>
      <c r="CI458" s="291"/>
      <c r="CJ458" s="291"/>
      <c r="CK458" s="291"/>
      <c r="CL458" s="291"/>
      <c r="CM458" s="291"/>
      <c r="CN458" s="291"/>
      <c r="CO458" s="291"/>
      <c r="CP458" s="291"/>
      <c r="CQ458" s="291"/>
      <c r="CR458" s="291"/>
      <c r="CS458" s="291"/>
      <c r="CT458" s="291"/>
      <c r="CU458" s="291"/>
      <c r="CV458" s="291"/>
      <c r="CW458" s="291"/>
      <c r="CX458" s="291"/>
      <c r="CY458" s="291"/>
      <c r="CZ458" s="291"/>
      <c r="DA458" s="291"/>
      <c r="DB458" s="291"/>
      <c r="DC458" s="291"/>
      <c r="DD458" s="291"/>
      <c r="DE458" s="291"/>
      <c r="DF458" s="291"/>
      <c r="DG458" s="291"/>
      <c r="DH458" s="291"/>
      <c r="DI458" s="291"/>
      <c r="DJ458" s="291"/>
      <c r="DK458" s="291"/>
      <c r="DL458" s="291"/>
      <c r="DM458" s="291"/>
      <c r="DN458" s="291"/>
      <c r="DO458" s="291"/>
      <c r="DP458" s="291"/>
      <c r="DQ458" s="291"/>
      <c r="DR458" s="291"/>
      <c r="DS458" s="291"/>
      <c r="DT458" s="291"/>
      <c r="DU458" s="291"/>
      <c r="DV458" s="291"/>
      <c r="DW458" s="291"/>
      <c r="DX458" s="291"/>
      <c r="DY458" s="291"/>
      <c r="DZ458" s="291"/>
      <c r="EA458" s="291"/>
      <c r="EB458" s="291"/>
      <c r="EC458" s="291"/>
      <c r="ED458" s="291"/>
      <c r="EE458" s="291"/>
      <c r="EF458" s="291"/>
      <c r="EG458" s="291"/>
      <c r="EH458" s="291"/>
      <c r="EI458" s="291"/>
      <c r="EJ458" s="291"/>
      <c r="EK458" s="291"/>
      <c r="EL458" s="291"/>
      <c r="EM458" s="291"/>
      <c r="EN458" s="291"/>
      <c r="EO458" s="291"/>
      <c r="EP458" s="291"/>
      <c r="EQ458" s="291"/>
      <c r="ER458" s="291"/>
      <c r="ES458" s="291"/>
      <c r="ET458" s="291"/>
      <c r="EU458" s="291"/>
      <c r="EV458" s="291"/>
      <c r="EW458" s="291"/>
      <c r="EX458" s="291"/>
      <c r="EY458" s="291"/>
      <c r="EZ458" s="291"/>
      <c r="FA458" s="291"/>
      <c r="FB458" s="291"/>
      <c r="FC458" s="291"/>
      <c r="FD458" s="291"/>
      <c r="FE458" s="291"/>
      <c r="FF458" s="291"/>
      <c r="FG458" s="291"/>
      <c r="FH458" s="291"/>
      <c r="FI458" s="291"/>
      <c r="FJ458" s="291"/>
      <c r="FK458" s="291"/>
      <c r="FL458" s="291"/>
      <c r="FM458" s="291"/>
      <c r="FN458" s="291"/>
      <c r="FO458" s="291"/>
      <c r="FP458" s="291"/>
      <c r="FQ458" s="291"/>
      <c r="FR458" s="291"/>
      <c r="FS458" s="291"/>
      <c r="FT458" s="291"/>
      <c r="FU458" s="291"/>
      <c r="FV458" s="291"/>
      <c r="FW458" s="291"/>
      <c r="FX458" s="291"/>
      <c r="FY458" s="291"/>
      <c r="FZ458" s="291"/>
      <c r="GA458" s="291"/>
      <c r="GB458" s="291"/>
      <c r="GC458" s="291"/>
      <c r="GD458" s="291"/>
      <c r="GE458" s="291"/>
      <c r="GF458" s="291"/>
      <c r="GG458" s="291"/>
      <c r="GH458" s="291"/>
      <c r="GI458" s="291"/>
      <c r="GJ458" s="291"/>
      <c r="GK458" s="291"/>
      <c r="GL458" s="291"/>
      <c r="GM458" s="291"/>
      <c r="GN458" s="291"/>
      <c r="GO458" s="291"/>
      <c r="GP458" s="291"/>
      <c r="GQ458" s="291"/>
      <c r="GR458" s="291"/>
      <c r="GS458" s="291"/>
      <c r="GT458" s="291"/>
      <c r="GU458" s="291"/>
      <c r="GV458" s="291"/>
      <c r="GW458" s="291"/>
      <c r="GX458" s="291"/>
      <c r="GY458" s="291"/>
      <c r="GZ458" s="291"/>
      <c r="HA458" s="291"/>
      <c r="HB458" s="291"/>
      <c r="HC458" s="291"/>
      <c r="HD458" s="291"/>
      <c r="HE458" s="291"/>
      <c r="HF458" s="291"/>
      <c r="HG458" s="291"/>
      <c r="HH458" s="291"/>
      <c r="HI458" s="291"/>
      <c r="HJ458" s="291"/>
      <c r="HK458" s="291"/>
      <c r="HL458" s="291"/>
      <c r="HM458" s="291"/>
      <c r="HN458" s="291"/>
      <c r="HO458" s="291"/>
      <c r="HP458" s="291"/>
      <c r="HQ458" s="291"/>
    </row>
    <row r="459" ht="12.0" customHeight="1">
      <c r="A459" s="281"/>
      <c r="B459" s="292"/>
      <c r="C459" s="283"/>
      <c r="D459" s="284"/>
      <c r="E459" s="285"/>
      <c r="F459" s="286"/>
      <c r="G459" s="287"/>
      <c r="H459" s="288"/>
      <c r="I459" s="283"/>
      <c r="J459" s="289"/>
      <c r="K459" s="289"/>
      <c r="L459" s="289"/>
      <c r="M459" s="289"/>
      <c r="N459" s="289"/>
      <c r="O459" s="289"/>
      <c r="P459" s="52"/>
      <c r="Q459" s="52"/>
      <c r="R459" s="52"/>
      <c r="S459" s="202"/>
      <c r="T459" s="202"/>
      <c r="U459" s="202"/>
      <c r="V459" s="292"/>
      <c r="W459" s="202"/>
      <c r="X459" s="202"/>
      <c r="Y459" s="202"/>
      <c r="Z459" s="291"/>
      <c r="AA459" s="202"/>
      <c r="AB459" s="202"/>
      <c r="AC459" s="202"/>
      <c r="AD459" s="291"/>
      <c r="AE459" s="202"/>
      <c r="AF459" s="202"/>
      <c r="AG459" s="202"/>
      <c r="AH459" s="291"/>
      <c r="AI459" s="202"/>
      <c r="AJ459" s="202"/>
      <c r="AK459" s="202"/>
      <c r="AL459" s="291"/>
      <c r="AM459" s="202"/>
      <c r="AN459" s="202"/>
      <c r="AO459" s="202"/>
      <c r="AP459" s="291"/>
      <c r="AQ459" s="202"/>
      <c r="AR459" s="202"/>
      <c r="AS459" s="202"/>
      <c r="AT459" s="291"/>
      <c r="AU459" s="202"/>
      <c r="AV459" s="202"/>
      <c r="AW459" s="202"/>
      <c r="AX459" s="291"/>
      <c r="AY459" s="202"/>
      <c r="AZ459" s="202"/>
      <c r="BA459" s="202"/>
      <c r="BB459" s="291"/>
      <c r="BC459" s="202"/>
      <c r="BD459" s="202"/>
      <c r="BE459" s="202"/>
      <c r="BF459" s="291"/>
      <c r="BG459" s="202"/>
      <c r="BH459" s="202"/>
      <c r="BI459" s="202"/>
      <c r="BJ459" s="291"/>
      <c r="BK459" s="291"/>
      <c r="BL459" s="291"/>
      <c r="BM459" s="291"/>
      <c r="BN459" s="291"/>
      <c r="BO459" s="291"/>
      <c r="BP459" s="291"/>
      <c r="BQ459" s="291"/>
      <c r="BR459" s="291"/>
      <c r="BS459" s="291"/>
      <c r="BT459" s="291"/>
      <c r="BU459" s="291"/>
      <c r="BV459" s="291"/>
      <c r="BW459" s="291"/>
      <c r="BX459" s="291"/>
      <c r="BY459" s="291"/>
      <c r="BZ459" s="291"/>
      <c r="CA459" s="291"/>
      <c r="CB459" s="291"/>
      <c r="CC459" s="291"/>
      <c r="CD459" s="291"/>
      <c r="CE459" s="291"/>
      <c r="CF459" s="291"/>
      <c r="CG459" s="291"/>
      <c r="CH459" s="291"/>
      <c r="CI459" s="291"/>
      <c r="CJ459" s="291"/>
      <c r="CK459" s="291"/>
      <c r="CL459" s="291"/>
      <c r="CM459" s="291"/>
      <c r="CN459" s="291"/>
      <c r="CO459" s="291"/>
      <c r="CP459" s="291"/>
      <c r="CQ459" s="291"/>
      <c r="CR459" s="291"/>
      <c r="CS459" s="291"/>
      <c r="CT459" s="291"/>
      <c r="CU459" s="291"/>
      <c r="CV459" s="291"/>
      <c r="CW459" s="291"/>
      <c r="CX459" s="291"/>
      <c r="CY459" s="291"/>
      <c r="CZ459" s="291"/>
      <c r="DA459" s="291"/>
      <c r="DB459" s="291"/>
      <c r="DC459" s="291"/>
      <c r="DD459" s="291"/>
      <c r="DE459" s="291"/>
      <c r="DF459" s="291"/>
      <c r="DG459" s="291"/>
      <c r="DH459" s="291"/>
      <c r="DI459" s="291"/>
      <c r="DJ459" s="291"/>
      <c r="DK459" s="291"/>
      <c r="DL459" s="291"/>
      <c r="DM459" s="291"/>
      <c r="DN459" s="291"/>
      <c r="DO459" s="291"/>
      <c r="DP459" s="291"/>
      <c r="DQ459" s="291"/>
      <c r="DR459" s="291"/>
      <c r="DS459" s="291"/>
      <c r="DT459" s="291"/>
      <c r="DU459" s="291"/>
      <c r="DV459" s="291"/>
      <c r="DW459" s="291"/>
      <c r="DX459" s="291"/>
      <c r="DY459" s="291"/>
      <c r="DZ459" s="291"/>
      <c r="EA459" s="291"/>
      <c r="EB459" s="291"/>
      <c r="EC459" s="291"/>
      <c r="ED459" s="291"/>
      <c r="EE459" s="291"/>
      <c r="EF459" s="291"/>
      <c r="EG459" s="291"/>
      <c r="EH459" s="291"/>
      <c r="EI459" s="291"/>
      <c r="EJ459" s="291"/>
      <c r="EK459" s="291"/>
      <c r="EL459" s="291"/>
      <c r="EM459" s="291"/>
      <c r="EN459" s="291"/>
      <c r="EO459" s="291"/>
      <c r="EP459" s="291"/>
      <c r="EQ459" s="291"/>
      <c r="ER459" s="291"/>
      <c r="ES459" s="291"/>
      <c r="ET459" s="291"/>
      <c r="EU459" s="291"/>
      <c r="EV459" s="291"/>
      <c r="EW459" s="291"/>
      <c r="EX459" s="291"/>
      <c r="EY459" s="291"/>
      <c r="EZ459" s="291"/>
      <c r="FA459" s="291"/>
      <c r="FB459" s="291"/>
      <c r="FC459" s="291"/>
      <c r="FD459" s="291"/>
      <c r="FE459" s="291"/>
      <c r="FF459" s="291"/>
      <c r="FG459" s="291"/>
      <c r="FH459" s="291"/>
      <c r="FI459" s="291"/>
      <c r="FJ459" s="291"/>
      <c r="FK459" s="291"/>
      <c r="FL459" s="291"/>
      <c r="FM459" s="291"/>
      <c r="FN459" s="291"/>
      <c r="FO459" s="291"/>
      <c r="FP459" s="291"/>
      <c r="FQ459" s="291"/>
      <c r="FR459" s="291"/>
      <c r="FS459" s="291"/>
      <c r="FT459" s="291"/>
      <c r="FU459" s="291"/>
      <c r="FV459" s="291"/>
      <c r="FW459" s="291"/>
      <c r="FX459" s="291"/>
      <c r="FY459" s="291"/>
      <c r="FZ459" s="291"/>
      <c r="GA459" s="291"/>
      <c r="GB459" s="291"/>
      <c r="GC459" s="291"/>
      <c r="GD459" s="291"/>
      <c r="GE459" s="291"/>
      <c r="GF459" s="291"/>
      <c r="GG459" s="291"/>
      <c r="GH459" s="291"/>
      <c r="GI459" s="291"/>
      <c r="GJ459" s="291"/>
      <c r="GK459" s="291"/>
      <c r="GL459" s="291"/>
      <c r="GM459" s="291"/>
      <c r="GN459" s="291"/>
      <c r="GO459" s="291"/>
      <c r="GP459" s="291"/>
      <c r="GQ459" s="291"/>
      <c r="GR459" s="291"/>
      <c r="GS459" s="291"/>
      <c r="GT459" s="291"/>
      <c r="GU459" s="291"/>
      <c r="GV459" s="291"/>
      <c r="GW459" s="291"/>
      <c r="GX459" s="291"/>
      <c r="GY459" s="291"/>
      <c r="GZ459" s="291"/>
      <c r="HA459" s="291"/>
      <c r="HB459" s="291"/>
      <c r="HC459" s="291"/>
      <c r="HD459" s="291"/>
      <c r="HE459" s="291"/>
      <c r="HF459" s="291"/>
      <c r="HG459" s="291"/>
      <c r="HH459" s="291"/>
      <c r="HI459" s="291"/>
      <c r="HJ459" s="291"/>
      <c r="HK459" s="291"/>
      <c r="HL459" s="291"/>
      <c r="HM459" s="291"/>
      <c r="HN459" s="291"/>
      <c r="HO459" s="291"/>
      <c r="HP459" s="291"/>
      <c r="HQ459" s="291"/>
    </row>
    <row r="460" ht="12.0" customHeight="1">
      <c r="A460" s="281"/>
      <c r="B460" s="292"/>
      <c r="C460" s="283"/>
      <c r="D460" s="284"/>
      <c r="E460" s="285"/>
      <c r="F460" s="286"/>
      <c r="G460" s="287"/>
      <c r="H460" s="288"/>
      <c r="I460" s="283"/>
      <c r="J460" s="289"/>
      <c r="K460" s="289"/>
      <c r="L460" s="289"/>
      <c r="M460" s="289"/>
      <c r="N460" s="289"/>
      <c r="O460" s="289"/>
      <c r="P460" s="52"/>
      <c r="Q460" s="52"/>
      <c r="R460" s="52"/>
      <c r="S460" s="202"/>
      <c r="T460" s="202"/>
      <c r="U460" s="202"/>
      <c r="V460" s="292"/>
      <c r="W460" s="202"/>
      <c r="X460" s="202"/>
      <c r="Y460" s="202"/>
      <c r="Z460" s="291"/>
      <c r="AA460" s="202"/>
      <c r="AB460" s="202"/>
      <c r="AC460" s="202"/>
      <c r="AD460" s="291"/>
      <c r="AE460" s="202"/>
      <c r="AF460" s="202"/>
      <c r="AG460" s="202"/>
      <c r="AH460" s="291"/>
      <c r="AI460" s="202"/>
      <c r="AJ460" s="202"/>
      <c r="AK460" s="202"/>
      <c r="AL460" s="291"/>
      <c r="AM460" s="202"/>
      <c r="AN460" s="202"/>
      <c r="AO460" s="202"/>
      <c r="AP460" s="291"/>
      <c r="AQ460" s="202"/>
      <c r="AR460" s="202"/>
      <c r="AS460" s="202"/>
      <c r="AT460" s="291"/>
      <c r="AU460" s="202"/>
      <c r="AV460" s="202"/>
      <c r="AW460" s="202"/>
      <c r="AX460" s="291"/>
      <c r="AY460" s="202"/>
      <c r="AZ460" s="202"/>
      <c r="BA460" s="202"/>
      <c r="BB460" s="291"/>
      <c r="BC460" s="202"/>
      <c r="BD460" s="202"/>
      <c r="BE460" s="202"/>
      <c r="BF460" s="291"/>
      <c r="BG460" s="202"/>
      <c r="BH460" s="202"/>
      <c r="BI460" s="202"/>
      <c r="BJ460" s="291"/>
      <c r="BK460" s="291"/>
      <c r="BL460" s="291"/>
      <c r="BM460" s="291"/>
      <c r="BN460" s="291"/>
      <c r="BO460" s="291"/>
      <c r="BP460" s="291"/>
      <c r="BQ460" s="291"/>
      <c r="BR460" s="291"/>
      <c r="BS460" s="291"/>
      <c r="BT460" s="291"/>
      <c r="BU460" s="291"/>
      <c r="BV460" s="291"/>
      <c r="BW460" s="291"/>
      <c r="BX460" s="291"/>
      <c r="BY460" s="291"/>
      <c r="BZ460" s="291"/>
      <c r="CA460" s="291"/>
      <c r="CB460" s="291"/>
      <c r="CC460" s="291"/>
      <c r="CD460" s="291"/>
      <c r="CE460" s="291"/>
      <c r="CF460" s="291"/>
      <c r="CG460" s="291"/>
      <c r="CH460" s="291"/>
      <c r="CI460" s="291"/>
      <c r="CJ460" s="291"/>
      <c r="CK460" s="291"/>
      <c r="CL460" s="291"/>
      <c r="CM460" s="291"/>
      <c r="CN460" s="291"/>
      <c r="CO460" s="291"/>
      <c r="CP460" s="291"/>
      <c r="CQ460" s="291"/>
      <c r="CR460" s="291"/>
      <c r="CS460" s="291"/>
      <c r="CT460" s="291"/>
      <c r="CU460" s="291"/>
      <c r="CV460" s="291"/>
      <c r="CW460" s="291"/>
      <c r="CX460" s="291"/>
      <c r="CY460" s="291"/>
      <c r="CZ460" s="291"/>
      <c r="DA460" s="291"/>
      <c r="DB460" s="291"/>
      <c r="DC460" s="291"/>
      <c r="DD460" s="291"/>
      <c r="DE460" s="291"/>
      <c r="DF460" s="291"/>
      <c r="DG460" s="291"/>
      <c r="DH460" s="291"/>
      <c r="DI460" s="291"/>
      <c r="DJ460" s="291"/>
      <c r="DK460" s="291"/>
      <c r="DL460" s="291"/>
      <c r="DM460" s="291"/>
      <c r="DN460" s="291"/>
      <c r="DO460" s="291"/>
      <c r="DP460" s="291"/>
      <c r="DQ460" s="291"/>
      <c r="DR460" s="291"/>
      <c r="DS460" s="291"/>
      <c r="DT460" s="291"/>
      <c r="DU460" s="291"/>
      <c r="DV460" s="291"/>
      <c r="DW460" s="291"/>
      <c r="DX460" s="291"/>
      <c r="DY460" s="291"/>
      <c r="DZ460" s="291"/>
      <c r="EA460" s="291"/>
      <c r="EB460" s="291"/>
      <c r="EC460" s="291"/>
      <c r="ED460" s="291"/>
      <c r="EE460" s="291"/>
      <c r="EF460" s="291"/>
      <c r="EG460" s="291"/>
      <c r="EH460" s="291"/>
      <c r="EI460" s="291"/>
      <c r="EJ460" s="291"/>
      <c r="EK460" s="291"/>
      <c r="EL460" s="291"/>
      <c r="EM460" s="291"/>
      <c r="EN460" s="291"/>
      <c r="EO460" s="291"/>
      <c r="EP460" s="291"/>
      <c r="EQ460" s="291"/>
      <c r="ER460" s="291"/>
      <c r="ES460" s="291"/>
      <c r="ET460" s="291"/>
      <c r="EU460" s="291"/>
      <c r="EV460" s="291"/>
      <c r="EW460" s="291"/>
      <c r="EX460" s="291"/>
      <c r="EY460" s="291"/>
      <c r="EZ460" s="291"/>
      <c r="FA460" s="291"/>
      <c r="FB460" s="291"/>
      <c r="FC460" s="291"/>
      <c r="FD460" s="291"/>
      <c r="FE460" s="291"/>
      <c r="FF460" s="291"/>
      <c r="FG460" s="291"/>
      <c r="FH460" s="291"/>
      <c r="FI460" s="291"/>
      <c r="FJ460" s="291"/>
      <c r="FK460" s="291"/>
      <c r="FL460" s="291"/>
      <c r="FM460" s="291"/>
      <c r="FN460" s="291"/>
      <c r="FO460" s="291"/>
      <c r="FP460" s="291"/>
      <c r="FQ460" s="291"/>
      <c r="FR460" s="291"/>
      <c r="FS460" s="291"/>
      <c r="FT460" s="291"/>
      <c r="FU460" s="291"/>
      <c r="FV460" s="291"/>
      <c r="FW460" s="291"/>
      <c r="FX460" s="291"/>
      <c r="FY460" s="291"/>
      <c r="FZ460" s="291"/>
      <c r="GA460" s="291"/>
      <c r="GB460" s="291"/>
      <c r="GC460" s="291"/>
      <c r="GD460" s="291"/>
      <c r="GE460" s="291"/>
      <c r="GF460" s="291"/>
      <c r="GG460" s="291"/>
      <c r="GH460" s="291"/>
      <c r="GI460" s="291"/>
      <c r="GJ460" s="291"/>
      <c r="GK460" s="291"/>
      <c r="GL460" s="291"/>
      <c r="GM460" s="291"/>
      <c r="GN460" s="291"/>
      <c r="GO460" s="291"/>
      <c r="GP460" s="291"/>
      <c r="GQ460" s="291"/>
      <c r="GR460" s="291"/>
      <c r="GS460" s="291"/>
      <c r="GT460" s="291"/>
      <c r="GU460" s="291"/>
      <c r="GV460" s="291"/>
      <c r="GW460" s="291"/>
      <c r="GX460" s="291"/>
      <c r="GY460" s="291"/>
      <c r="GZ460" s="291"/>
      <c r="HA460" s="291"/>
      <c r="HB460" s="291"/>
      <c r="HC460" s="291"/>
      <c r="HD460" s="291"/>
      <c r="HE460" s="291"/>
      <c r="HF460" s="291"/>
      <c r="HG460" s="291"/>
      <c r="HH460" s="291"/>
      <c r="HI460" s="291"/>
      <c r="HJ460" s="291"/>
      <c r="HK460" s="291"/>
      <c r="HL460" s="291"/>
      <c r="HM460" s="291"/>
      <c r="HN460" s="291"/>
      <c r="HO460" s="291"/>
      <c r="HP460" s="291"/>
      <c r="HQ460" s="291"/>
    </row>
    <row r="461" ht="12.0" customHeight="1">
      <c r="A461" s="281"/>
      <c r="B461" s="292"/>
      <c r="C461" s="283"/>
      <c r="D461" s="284"/>
      <c r="E461" s="285"/>
      <c r="F461" s="286"/>
      <c r="G461" s="287"/>
      <c r="H461" s="288"/>
      <c r="I461" s="283"/>
      <c r="J461" s="289"/>
      <c r="K461" s="289"/>
      <c r="L461" s="289"/>
      <c r="M461" s="289"/>
      <c r="N461" s="289"/>
      <c r="O461" s="289"/>
      <c r="P461" s="52"/>
      <c r="Q461" s="52"/>
      <c r="R461" s="52"/>
      <c r="S461" s="202"/>
      <c r="T461" s="202"/>
      <c r="U461" s="202"/>
      <c r="V461" s="292"/>
      <c r="W461" s="202"/>
      <c r="X461" s="202"/>
      <c r="Y461" s="202"/>
      <c r="Z461" s="291"/>
      <c r="AA461" s="202"/>
      <c r="AB461" s="202"/>
      <c r="AC461" s="202"/>
      <c r="AD461" s="291"/>
      <c r="AE461" s="202"/>
      <c r="AF461" s="202"/>
      <c r="AG461" s="202"/>
      <c r="AH461" s="291"/>
      <c r="AI461" s="202"/>
      <c r="AJ461" s="202"/>
      <c r="AK461" s="202"/>
      <c r="AL461" s="291"/>
      <c r="AM461" s="202"/>
      <c r="AN461" s="202"/>
      <c r="AO461" s="202"/>
      <c r="AP461" s="291"/>
      <c r="AQ461" s="202"/>
      <c r="AR461" s="202"/>
      <c r="AS461" s="202"/>
      <c r="AT461" s="291"/>
      <c r="AU461" s="202"/>
      <c r="AV461" s="202"/>
      <c r="AW461" s="202"/>
      <c r="AX461" s="291"/>
      <c r="AY461" s="202"/>
      <c r="AZ461" s="202"/>
      <c r="BA461" s="202"/>
      <c r="BB461" s="291"/>
      <c r="BC461" s="202"/>
      <c r="BD461" s="202"/>
      <c r="BE461" s="202"/>
      <c r="BF461" s="291"/>
      <c r="BG461" s="202"/>
      <c r="BH461" s="202"/>
      <c r="BI461" s="202"/>
      <c r="BJ461" s="291"/>
      <c r="BK461" s="291"/>
      <c r="BL461" s="291"/>
      <c r="BM461" s="291"/>
      <c r="BN461" s="291"/>
      <c r="BO461" s="291"/>
      <c r="BP461" s="291"/>
      <c r="BQ461" s="291"/>
      <c r="BR461" s="291"/>
      <c r="BS461" s="291"/>
      <c r="BT461" s="291"/>
      <c r="BU461" s="291"/>
      <c r="BV461" s="291"/>
      <c r="BW461" s="291"/>
      <c r="BX461" s="291"/>
      <c r="BY461" s="291"/>
      <c r="BZ461" s="291"/>
      <c r="CA461" s="291"/>
      <c r="CB461" s="291"/>
      <c r="CC461" s="291"/>
      <c r="CD461" s="291"/>
      <c r="CE461" s="291"/>
      <c r="CF461" s="291"/>
      <c r="CG461" s="291"/>
      <c r="CH461" s="291"/>
      <c r="CI461" s="291"/>
      <c r="CJ461" s="291"/>
      <c r="CK461" s="291"/>
      <c r="CL461" s="291"/>
      <c r="CM461" s="291"/>
      <c r="CN461" s="291"/>
      <c r="CO461" s="291"/>
      <c r="CP461" s="291"/>
      <c r="CQ461" s="291"/>
      <c r="CR461" s="291"/>
      <c r="CS461" s="291"/>
      <c r="CT461" s="291"/>
      <c r="CU461" s="291"/>
      <c r="CV461" s="291"/>
      <c r="CW461" s="291"/>
      <c r="CX461" s="291"/>
      <c r="CY461" s="291"/>
      <c r="CZ461" s="291"/>
      <c r="DA461" s="291"/>
      <c r="DB461" s="291"/>
      <c r="DC461" s="291"/>
      <c r="DD461" s="291"/>
      <c r="DE461" s="291"/>
      <c r="DF461" s="291"/>
      <c r="DG461" s="291"/>
      <c r="DH461" s="291"/>
      <c r="DI461" s="291"/>
      <c r="DJ461" s="291"/>
      <c r="DK461" s="291"/>
      <c r="DL461" s="291"/>
      <c r="DM461" s="291"/>
      <c r="DN461" s="291"/>
      <c r="DO461" s="291"/>
      <c r="DP461" s="291"/>
      <c r="DQ461" s="291"/>
      <c r="DR461" s="291"/>
      <c r="DS461" s="291"/>
      <c r="DT461" s="291"/>
      <c r="DU461" s="291"/>
      <c r="DV461" s="291"/>
      <c r="DW461" s="291"/>
      <c r="DX461" s="291"/>
      <c r="DY461" s="291"/>
      <c r="DZ461" s="291"/>
      <c r="EA461" s="291"/>
      <c r="EB461" s="291"/>
      <c r="EC461" s="291"/>
      <c r="ED461" s="291"/>
      <c r="EE461" s="291"/>
      <c r="EF461" s="291"/>
      <c r="EG461" s="291"/>
      <c r="EH461" s="291"/>
      <c r="EI461" s="291"/>
      <c r="EJ461" s="291"/>
      <c r="EK461" s="291"/>
      <c r="EL461" s="291"/>
      <c r="EM461" s="291"/>
      <c r="EN461" s="291"/>
      <c r="EO461" s="291"/>
      <c r="EP461" s="291"/>
      <c r="EQ461" s="291"/>
      <c r="ER461" s="291"/>
      <c r="ES461" s="291"/>
      <c r="ET461" s="291"/>
      <c r="EU461" s="291"/>
      <c r="EV461" s="291"/>
      <c r="EW461" s="291"/>
      <c r="EX461" s="291"/>
      <c r="EY461" s="291"/>
      <c r="EZ461" s="291"/>
      <c r="FA461" s="291"/>
      <c r="FB461" s="291"/>
      <c r="FC461" s="291"/>
      <c r="FD461" s="291"/>
      <c r="FE461" s="291"/>
      <c r="FF461" s="291"/>
      <c r="FG461" s="291"/>
      <c r="FH461" s="291"/>
      <c r="FI461" s="291"/>
      <c r="FJ461" s="291"/>
      <c r="FK461" s="291"/>
      <c r="FL461" s="291"/>
      <c r="FM461" s="291"/>
      <c r="FN461" s="291"/>
      <c r="FO461" s="291"/>
      <c r="FP461" s="291"/>
      <c r="FQ461" s="291"/>
      <c r="FR461" s="291"/>
      <c r="FS461" s="291"/>
      <c r="FT461" s="291"/>
      <c r="FU461" s="291"/>
      <c r="FV461" s="291"/>
      <c r="FW461" s="291"/>
      <c r="FX461" s="291"/>
      <c r="FY461" s="291"/>
      <c r="FZ461" s="291"/>
      <c r="GA461" s="291"/>
      <c r="GB461" s="291"/>
      <c r="GC461" s="291"/>
      <c r="GD461" s="291"/>
      <c r="GE461" s="291"/>
      <c r="GF461" s="291"/>
      <c r="GG461" s="291"/>
      <c r="GH461" s="291"/>
      <c r="GI461" s="291"/>
      <c r="GJ461" s="291"/>
      <c r="GK461" s="291"/>
      <c r="GL461" s="291"/>
      <c r="GM461" s="291"/>
      <c r="GN461" s="291"/>
      <c r="GO461" s="291"/>
      <c r="GP461" s="291"/>
      <c r="GQ461" s="291"/>
      <c r="GR461" s="291"/>
      <c r="GS461" s="291"/>
      <c r="GT461" s="291"/>
      <c r="GU461" s="291"/>
      <c r="GV461" s="291"/>
      <c r="GW461" s="291"/>
      <c r="GX461" s="291"/>
      <c r="GY461" s="291"/>
      <c r="GZ461" s="291"/>
      <c r="HA461" s="291"/>
      <c r="HB461" s="291"/>
      <c r="HC461" s="291"/>
      <c r="HD461" s="291"/>
      <c r="HE461" s="291"/>
      <c r="HF461" s="291"/>
      <c r="HG461" s="291"/>
      <c r="HH461" s="291"/>
      <c r="HI461" s="291"/>
      <c r="HJ461" s="291"/>
      <c r="HK461" s="291"/>
      <c r="HL461" s="291"/>
      <c r="HM461" s="291"/>
      <c r="HN461" s="291"/>
      <c r="HO461" s="291"/>
      <c r="HP461" s="291"/>
      <c r="HQ461" s="291"/>
    </row>
    <row r="462" ht="12.0" customHeight="1">
      <c r="A462" s="281"/>
      <c r="B462" s="292"/>
      <c r="C462" s="283"/>
      <c r="D462" s="284"/>
      <c r="E462" s="285"/>
      <c r="F462" s="286"/>
      <c r="G462" s="287"/>
      <c r="H462" s="288"/>
      <c r="I462" s="283"/>
      <c r="J462" s="289"/>
      <c r="K462" s="289"/>
      <c r="L462" s="289"/>
      <c r="M462" s="289"/>
      <c r="N462" s="289"/>
      <c r="O462" s="289"/>
      <c r="P462" s="52"/>
      <c r="Q462" s="52"/>
      <c r="R462" s="52"/>
      <c r="S462" s="202"/>
      <c r="T462" s="202"/>
      <c r="U462" s="202"/>
      <c r="V462" s="292"/>
      <c r="W462" s="202"/>
      <c r="X462" s="202"/>
      <c r="Y462" s="202"/>
      <c r="Z462" s="291"/>
      <c r="AA462" s="202"/>
      <c r="AB462" s="202"/>
      <c r="AC462" s="202"/>
      <c r="AD462" s="291"/>
      <c r="AE462" s="202"/>
      <c r="AF462" s="202"/>
      <c r="AG462" s="202"/>
      <c r="AH462" s="291"/>
      <c r="AI462" s="202"/>
      <c r="AJ462" s="202"/>
      <c r="AK462" s="202"/>
      <c r="AL462" s="291"/>
      <c r="AM462" s="202"/>
      <c r="AN462" s="202"/>
      <c r="AO462" s="202"/>
      <c r="AP462" s="291"/>
      <c r="AQ462" s="202"/>
      <c r="AR462" s="202"/>
      <c r="AS462" s="202"/>
      <c r="AT462" s="291"/>
      <c r="AU462" s="202"/>
      <c r="AV462" s="202"/>
      <c r="AW462" s="202"/>
      <c r="AX462" s="291"/>
      <c r="AY462" s="202"/>
      <c r="AZ462" s="202"/>
      <c r="BA462" s="202"/>
      <c r="BB462" s="291"/>
      <c r="BC462" s="202"/>
      <c r="BD462" s="202"/>
      <c r="BE462" s="202"/>
      <c r="BF462" s="291"/>
      <c r="BG462" s="202"/>
      <c r="BH462" s="202"/>
      <c r="BI462" s="202"/>
      <c r="BJ462" s="291"/>
      <c r="BK462" s="291"/>
      <c r="BL462" s="291"/>
      <c r="BM462" s="291"/>
      <c r="BN462" s="291"/>
      <c r="BO462" s="291"/>
      <c r="BP462" s="291"/>
      <c r="BQ462" s="291"/>
      <c r="BR462" s="291"/>
      <c r="BS462" s="291"/>
      <c r="BT462" s="291"/>
      <c r="BU462" s="291"/>
      <c r="BV462" s="291"/>
      <c r="BW462" s="291"/>
      <c r="BX462" s="291"/>
      <c r="BY462" s="291"/>
      <c r="BZ462" s="291"/>
      <c r="CA462" s="291"/>
      <c r="CB462" s="291"/>
      <c r="CC462" s="291"/>
      <c r="CD462" s="291"/>
      <c r="CE462" s="291"/>
      <c r="CF462" s="291"/>
      <c r="CG462" s="291"/>
      <c r="CH462" s="291"/>
      <c r="CI462" s="291"/>
      <c r="CJ462" s="291"/>
      <c r="CK462" s="291"/>
      <c r="CL462" s="291"/>
      <c r="CM462" s="291"/>
      <c r="CN462" s="291"/>
      <c r="CO462" s="291"/>
      <c r="CP462" s="291"/>
      <c r="CQ462" s="291"/>
      <c r="CR462" s="291"/>
      <c r="CS462" s="291"/>
      <c r="CT462" s="291"/>
      <c r="CU462" s="291"/>
      <c r="CV462" s="291"/>
      <c r="CW462" s="291"/>
      <c r="CX462" s="291"/>
      <c r="CY462" s="291"/>
      <c r="CZ462" s="291"/>
      <c r="DA462" s="291"/>
      <c r="DB462" s="291"/>
      <c r="DC462" s="291"/>
      <c r="DD462" s="291"/>
      <c r="DE462" s="291"/>
      <c r="DF462" s="291"/>
      <c r="DG462" s="291"/>
      <c r="DH462" s="291"/>
      <c r="DI462" s="291"/>
      <c r="DJ462" s="291"/>
      <c r="DK462" s="291"/>
      <c r="DL462" s="291"/>
      <c r="DM462" s="291"/>
      <c r="DN462" s="291"/>
      <c r="DO462" s="291"/>
      <c r="DP462" s="291"/>
      <c r="DQ462" s="291"/>
      <c r="DR462" s="291"/>
      <c r="DS462" s="291"/>
      <c r="DT462" s="291"/>
      <c r="DU462" s="291"/>
      <c r="DV462" s="291"/>
      <c r="DW462" s="291"/>
      <c r="DX462" s="291"/>
      <c r="DY462" s="291"/>
      <c r="DZ462" s="291"/>
      <c r="EA462" s="291"/>
      <c r="EB462" s="291"/>
      <c r="EC462" s="291"/>
      <c r="ED462" s="291"/>
      <c r="EE462" s="291"/>
      <c r="EF462" s="291"/>
      <c r="EG462" s="291"/>
      <c r="EH462" s="291"/>
      <c r="EI462" s="291"/>
      <c r="EJ462" s="291"/>
      <c r="EK462" s="291"/>
      <c r="EL462" s="291"/>
      <c r="EM462" s="291"/>
      <c r="EN462" s="291"/>
      <c r="EO462" s="291"/>
      <c r="EP462" s="291"/>
      <c r="EQ462" s="291"/>
      <c r="ER462" s="291"/>
      <c r="ES462" s="291"/>
      <c r="ET462" s="291"/>
      <c r="EU462" s="291"/>
      <c r="EV462" s="291"/>
      <c r="EW462" s="291"/>
      <c r="EX462" s="291"/>
      <c r="EY462" s="291"/>
      <c r="EZ462" s="291"/>
      <c r="FA462" s="291"/>
      <c r="FB462" s="291"/>
      <c r="FC462" s="291"/>
      <c r="FD462" s="291"/>
      <c r="FE462" s="291"/>
      <c r="FF462" s="291"/>
      <c r="FG462" s="291"/>
      <c r="FH462" s="291"/>
      <c r="FI462" s="291"/>
      <c r="FJ462" s="291"/>
      <c r="FK462" s="291"/>
      <c r="FL462" s="291"/>
      <c r="FM462" s="291"/>
      <c r="FN462" s="291"/>
      <c r="FO462" s="291"/>
      <c r="FP462" s="291"/>
      <c r="FQ462" s="291"/>
      <c r="FR462" s="291"/>
      <c r="FS462" s="291"/>
      <c r="FT462" s="291"/>
      <c r="FU462" s="291"/>
      <c r="FV462" s="291"/>
      <c r="FW462" s="291"/>
      <c r="FX462" s="291"/>
      <c r="FY462" s="291"/>
      <c r="FZ462" s="291"/>
      <c r="GA462" s="291"/>
      <c r="GB462" s="291"/>
      <c r="GC462" s="291"/>
      <c r="GD462" s="291"/>
      <c r="GE462" s="291"/>
      <c r="GF462" s="291"/>
      <c r="GG462" s="291"/>
      <c r="GH462" s="291"/>
      <c r="GI462" s="291"/>
      <c r="GJ462" s="291"/>
      <c r="GK462" s="291"/>
      <c r="GL462" s="291"/>
      <c r="GM462" s="291"/>
      <c r="GN462" s="291"/>
      <c r="GO462" s="291"/>
      <c r="GP462" s="291"/>
      <c r="GQ462" s="291"/>
      <c r="GR462" s="291"/>
      <c r="GS462" s="291"/>
      <c r="GT462" s="291"/>
      <c r="GU462" s="291"/>
      <c r="GV462" s="291"/>
      <c r="GW462" s="291"/>
      <c r="GX462" s="291"/>
      <c r="GY462" s="291"/>
      <c r="GZ462" s="291"/>
      <c r="HA462" s="291"/>
      <c r="HB462" s="291"/>
      <c r="HC462" s="291"/>
      <c r="HD462" s="291"/>
      <c r="HE462" s="291"/>
      <c r="HF462" s="291"/>
      <c r="HG462" s="291"/>
      <c r="HH462" s="291"/>
      <c r="HI462" s="291"/>
      <c r="HJ462" s="291"/>
      <c r="HK462" s="291"/>
      <c r="HL462" s="291"/>
      <c r="HM462" s="291"/>
      <c r="HN462" s="291"/>
      <c r="HO462" s="291"/>
      <c r="HP462" s="291"/>
      <c r="HQ462" s="291"/>
    </row>
    <row r="463" ht="12.0" customHeight="1">
      <c r="A463" s="281"/>
      <c r="B463" s="292"/>
      <c r="C463" s="283"/>
      <c r="D463" s="284"/>
      <c r="E463" s="285"/>
      <c r="F463" s="286"/>
      <c r="G463" s="287"/>
      <c r="H463" s="288"/>
      <c r="I463" s="283"/>
      <c r="J463" s="289"/>
      <c r="K463" s="289"/>
      <c r="L463" s="289"/>
      <c r="M463" s="289"/>
      <c r="N463" s="289"/>
      <c r="O463" s="289"/>
      <c r="P463" s="52"/>
      <c r="Q463" s="52"/>
      <c r="R463" s="52"/>
      <c r="S463" s="202"/>
      <c r="T463" s="202"/>
      <c r="U463" s="202"/>
      <c r="V463" s="292"/>
      <c r="W463" s="202"/>
      <c r="X463" s="202"/>
      <c r="Y463" s="202"/>
      <c r="Z463" s="291"/>
      <c r="AA463" s="202"/>
      <c r="AB463" s="202"/>
      <c r="AC463" s="202"/>
      <c r="AD463" s="291"/>
      <c r="AE463" s="202"/>
      <c r="AF463" s="202"/>
      <c r="AG463" s="202"/>
      <c r="AH463" s="291"/>
      <c r="AI463" s="202"/>
      <c r="AJ463" s="202"/>
      <c r="AK463" s="202"/>
      <c r="AL463" s="291"/>
      <c r="AM463" s="202"/>
      <c r="AN463" s="202"/>
      <c r="AO463" s="202"/>
      <c r="AP463" s="291"/>
      <c r="AQ463" s="202"/>
      <c r="AR463" s="202"/>
      <c r="AS463" s="202"/>
      <c r="AT463" s="291"/>
      <c r="AU463" s="202"/>
      <c r="AV463" s="202"/>
      <c r="AW463" s="202"/>
      <c r="AX463" s="291"/>
      <c r="AY463" s="202"/>
      <c r="AZ463" s="202"/>
      <c r="BA463" s="202"/>
      <c r="BB463" s="291"/>
      <c r="BC463" s="202"/>
      <c r="BD463" s="202"/>
      <c r="BE463" s="202"/>
      <c r="BF463" s="291"/>
      <c r="BG463" s="202"/>
      <c r="BH463" s="202"/>
      <c r="BI463" s="202"/>
      <c r="BJ463" s="291"/>
      <c r="BK463" s="291"/>
      <c r="BL463" s="291"/>
      <c r="BM463" s="291"/>
      <c r="BN463" s="291"/>
      <c r="BO463" s="291"/>
      <c r="BP463" s="291"/>
      <c r="BQ463" s="291"/>
      <c r="BR463" s="291"/>
      <c r="BS463" s="291"/>
      <c r="BT463" s="291"/>
      <c r="BU463" s="291"/>
      <c r="BV463" s="291"/>
      <c r="BW463" s="291"/>
      <c r="BX463" s="291"/>
      <c r="BY463" s="291"/>
      <c r="BZ463" s="291"/>
      <c r="CA463" s="291"/>
      <c r="CB463" s="291"/>
      <c r="CC463" s="291"/>
      <c r="CD463" s="291"/>
      <c r="CE463" s="291"/>
      <c r="CF463" s="291"/>
      <c r="CG463" s="291"/>
      <c r="CH463" s="291"/>
      <c r="CI463" s="291"/>
      <c r="CJ463" s="291"/>
      <c r="CK463" s="291"/>
      <c r="CL463" s="291"/>
      <c r="CM463" s="291"/>
      <c r="CN463" s="291"/>
      <c r="CO463" s="291"/>
      <c r="CP463" s="291"/>
      <c r="CQ463" s="291"/>
      <c r="CR463" s="291"/>
      <c r="CS463" s="291"/>
      <c r="CT463" s="291"/>
      <c r="CU463" s="291"/>
      <c r="CV463" s="291"/>
      <c r="CW463" s="291"/>
      <c r="CX463" s="291"/>
      <c r="CY463" s="291"/>
      <c r="CZ463" s="291"/>
      <c r="DA463" s="291"/>
      <c r="DB463" s="291"/>
      <c r="DC463" s="291"/>
      <c r="DD463" s="291"/>
      <c r="DE463" s="291"/>
      <c r="DF463" s="291"/>
      <c r="DG463" s="291"/>
      <c r="DH463" s="291"/>
      <c r="DI463" s="291"/>
      <c r="DJ463" s="291"/>
      <c r="DK463" s="291"/>
      <c r="DL463" s="291"/>
      <c r="DM463" s="291"/>
      <c r="DN463" s="291"/>
      <c r="DO463" s="291"/>
      <c r="DP463" s="291"/>
      <c r="DQ463" s="291"/>
      <c r="DR463" s="291"/>
      <c r="DS463" s="291"/>
      <c r="DT463" s="291"/>
      <c r="DU463" s="291"/>
      <c r="DV463" s="291"/>
      <c r="DW463" s="291"/>
      <c r="DX463" s="291"/>
      <c r="DY463" s="291"/>
      <c r="DZ463" s="291"/>
      <c r="EA463" s="291"/>
      <c r="EB463" s="291"/>
      <c r="EC463" s="291"/>
      <c r="ED463" s="291"/>
      <c r="EE463" s="291"/>
      <c r="EF463" s="291"/>
      <c r="EG463" s="291"/>
      <c r="EH463" s="291"/>
      <c r="EI463" s="291"/>
      <c r="EJ463" s="291"/>
      <c r="EK463" s="291"/>
      <c r="EL463" s="291"/>
      <c r="EM463" s="291"/>
      <c r="EN463" s="291"/>
      <c r="EO463" s="291"/>
      <c r="EP463" s="291"/>
      <c r="EQ463" s="291"/>
      <c r="ER463" s="291"/>
      <c r="ES463" s="291"/>
      <c r="ET463" s="291"/>
      <c r="EU463" s="291"/>
      <c r="EV463" s="291"/>
      <c r="EW463" s="291"/>
      <c r="EX463" s="291"/>
      <c r="EY463" s="291"/>
      <c r="EZ463" s="291"/>
      <c r="FA463" s="291"/>
      <c r="FB463" s="291"/>
      <c r="FC463" s="291"/>
      <c r="FD463" s="291"/>
      <c r="FE463" s="291"/>
      <c r="FF463" s="291"/>
      <c r="FG463" s="291"/>
      <c r="FH463" s="291"/>
      <c r="FI463" s="291"/>
      <c r="FJ463" s="291"/>
      <c r="FK463" s="291"/>
      <c r="FL463" s="291"/>
      <c r="FM463" s="291"/>
      <c r="FN463" s="291"/>
      <c r="FO463" s="291"/>
      <c r="FP463" s="291"/>
      <c r="FQ463" s="291"/>
      <c r="FR463" s="291"/>
      <c r="FS463" s="291"/>
      <c r="FT463" s="291"/>
      <c r="FU463" s="291"/>
      <c r="FV463" s="291"/>
      <c r="FW463" s="291"/>
      <c r="FX463" s="291"/>
      <c r="FY463" s="291"/>
      <c r="FZ463" s="291"/>
      <c r="GA463" s="291"/>
      <c r="GB463" s="291"/>
      <c r="GC463" s="291"/>
      <c r="GD463" s="291"/>
      <c r="GE463" s="291"/>
      <c r="GF463" s="291"/>
      <c r="GG463" s="291"/>
      <c r="GH463" s="291"/>
      <c r="GI463" s="291"/>
      <c r="GJ463" s="291"/>
      <c r="GK463" s="291"/>
      <c r="GL463" s="291"/>
      <c r="GM463" s="291"/>
      <c r="GN463" s="291"/>
      <c r="GO463" s="291"/>
      <c r="GP463" s="291"/>
      <c r="GQ463" s="291"/>
      <c r="GR463" s="291"/>
      <c r="GS463" s="291"/>
      <c r="GT463" s="291"/>
      <c r="GU463" s="291"/>
      <c r="GV463" s="291"/>
      <c r="GW463" s="291"/>
      <c r="GX463" s="291"/>
      <c r="GY463" s="291"/>
      <c r="GZ463" s="291"/>
      <c r="HA463" s="291"/>
      <c r="HB463" s="291"/>
      <c r="HC463" s="291"/>
      <c r="HD463" s="291"/>
      <c r="HE463" s="291"/>
      <c r="HF463" s="291"/>
      <c r="HG463" s="291"/>
      <c r="HH463" s="291"/>
      <c r="HI463" s="291"/>
      <c r="HJ463" s="291"/>
      <c r="HK463" s="291"/>
      <c r="HL463" s="291"/>
      <c r="HM463" s="291"/>
      <c r="HN463" s="291"/>
      <c r="HO463" s="291"/>
      <c r="HP463" s="291"/>
      <c r="HQ463" s="291"/>
    </row>
    <row r="464" ht="12.0" customHeight="1">
      <c r="A464" s="281"/>
      <c r="B464" s="292"/>
      <c r="C464" s="283"/>
      <c r="D464" s="284"/>
      <c r="E464" s="285"/>
      <c r="F464" s="286"/>
      <c r="G464" s="287"/>
      <c r="H464" s="288"/>
      <c r="I464" s="283"/>
      <c r="J464" s="289"/>
      <c r="K464" s="289"/>
      <c r="L464" s="289"/>
      <c r="M464" s="289"/>
      <c r="N464" s="289"/>
      <c r="O464" s="289"/>
      <c r="P464" s="52"/>
      <c r="Q464" s="52"/>
      <c r="R464" s="52"/>
      <c r="S464" s="202"/>
      <c r="T464" s="202"/>
      <c r="U464" s="202"/>
      <c r="V464" s="292"/>
      <c r="W464" s="202"/>
      <c r="X464" s="202"/>
      <c r="Y464" s="202"/>
      <c r="Z464" s="291"/>
      <c r="AA464" s="202"/>
      <c r="AB464" s="202"/>
      <c r="AC464" s="202"/>
      <c r="AD464" s="291"/>
      <c r="AE464" s="202"/>
      <c r="AF464" s="202"/>
      <c r="AG464" s="202"/>
      <c r="AH464" s="291"/>
      <c r="AI464" s="202"/>
      <c r="AJ464" s="202"/>
      <c r="AK464" s="202"/>
      <c r="AL464" s="291"/>
      <c r="AM464" s="202"/>
      <c r="AN464" s="202"/>
      <c r="AO464" s="202"/>
      <c r="AP464" s="291"/>
      <c r="AQ464" s="202"/>
      <c r="AR464" s="202"/>
      <c r="AS464" s="202"/>
      <c r="AT464" s="291"/>
      <c r="AU464" s="202"/>
      <c r="AV464" s="202"/>
      <c r="AW464" s="202"/>
      <c r="AX464" s="291"/>
      <c r="AY464" s="202"/>
      <c r="AZ464" s="202"/>
      <c r="BA464" s="202"/>
      <c r="BB464" s="291"/>
      <c r="BC464" s="202"/>
      <c r="BD464" s="202"/>
      <c r="BE464" s="202"/>
      <c r="BF464" s="291"/>
      <c r="BG464" s="202"/>
      <c r="BH464" s="202"/>
      <c r="BI464" s="202"/>
      <c r="BJ464" s="291"/>
      <c r="BK464" s="291"/>
      <c r="BL464" s="291"/>
      <c r="BM464" s="291"/>
      <c r="BN464" s="291"/>
      <c r="BO464" s="291"/>
      <c r="BP464" s="291"/>
      <c r="BQ464" s="291"/>
      <c r="BR464" s="291"/>
      <c r="BS464" s="291"/>
      <c r="BT464" s="291"/>
      <c r="BU464" s="291"/>
      <c r="BV464" s="291"/>
      <c r="BW464" s="291"/>
      <c r="BX464" s="291"/>
      <c r="BY464" s="291"/>
      <c r="BZ464" s="291"/>
      <c r="CA464" s="291"/>
      <c r="CB464" s="291"/>
      <c r="CC464" s="291"/>
      <c r="CD464" s="291"/>
      <c r="CE464" s="291"/>
      <c r="CF464" s="291"/>
      <c r="CG464" s="291"/>
      <c r="CH464" s="291"/>
      <c r="CI464" s="291"/>
      <c r="CJ464" s="291"/>
      <c r="CK464" s="291"/>
      <c r="CL464" s="291"/>
      <c r="CM464" s="291"/>
      <c r="CN464" s="291"/>
      <c r="CO464" s="291"/>
      <c r="CP464" s="291"/>
      <c r="CQ464" s="291"/>
      <c r="CR464" s="291"/>
      <c r="CS464" s="291"/>
      <c r="CT464" s="291"/>
      <c r="CU464" s="291"/>
      <c r="CV464" s="291"/>
      <c r="CW464" s="291"/>
      <c r="CX464" s="291"/>
      <c r="CY464" s="291"/>
      <c r="CZ464" s="291"/>
      <c r="DA464" s="291"/>
      <c r="DB464" s="291"/>
      <c r="DC464" s="291"/>
      <c r="DD464" s="291"/>
      <c r="DE464" s="291"/>
      <c r="DF464" s="291"/>
      <c r="DG464" s="291"/>
      <c r="DH464" s="291"/>
      <c r="DI464" s="291"/>
      <c r="DJ464" s="291"/>
      <c r="DK464" s="291"/>
      <c r="DL464" s="291"/>
      <c r="DM464" s="291"/>
      <c r="DN464" s="291"/>
      <c r="DO464" s="291"/>
      <c r="DP464" s="291"/>
      <c r="DQ464" s="291"/>
      <c r="DR464" s="291"/>
      <c r="DS464" s="291"/>
      <c r="DT464" s="291"/>
      <c r="DU464" s="291"/>
      <c r="DV464" s="291"/>
      <c r="DW464" s="291"/>
      <c r="DX464" s="291"/>
      <c r="DY464" s="291"/>
      <c r="DZ464" s="291"/>
      <c r="EA464" s="291"/>
      <c r="EB464" s="291"/>
      <c r="EC464" s="291"/>
      <c r="ED464" s="291"/>
      <c r="EE464" s="291"/>
      <c r="EF464" s="291"/>
      <c r="EG464" s="291"/>
      <c r="EH464" s="291"/>
      <c r="EI464" s="291"/>
      <c r="EJ464" s="291"/>
      <c r="EK464" s="291"/>
      <c r="EL464" s="291"/>
      <c r="EM464" s="291"/>
      <c r="EN464" s="291"/>
      <c r="EO464" s="291"/>
      <c r="EP464" s="291"/>
      <c r="EQ464" s="291"/>
      <c r="ER464" s="291"/>
      <c r="ES464" s="291"/>
      <c r="ET464" s="291"/>
      <c r="EU464" s="291"/>
      <c r="EV464" s="291"/>
      <c r="EW464" s="291"/>
      <c r="EX464" s="291"/>
      <c r="EY464" s="291"/>
      <c r="EZ464" s="291"/>
      <c r="FA464" s="291"/>
      <c r="FB464" s="291"/>
      <c r="FC464" s="291"/>
      <c r="FD464" s="291"/>
      <c r="FE464" s="291"/>
      <c r="FF464" s="291"/>
      <c r="FG464" s="291"/>
      <c r="FH464" s="291"/>
      <c r="FI464" s="291"/>
      <c r="FJ464" s="291"/>
      <c r="FK464" s="291"/>
      <c r="FL464" s="291"/>
      <c r="FM464" s="291"/>
      <c r="FN464" s="291"/>
      <c r="FO464" s="291"/>
      <c r="FP464" s="291"/>
      <c r="FQ464" s="291"/>
      <c r="FR464" s="291"/>
      <c r="FS464" s="291"/>
      <c r="FT464" s="291"/>
      <c r="FU464" s="291"/>
      <c r="FV464" s="291"/>
      <c r="FW464" s="291"/>
      <c r="FX464" s="291"/>
      <c r="FY464" s="291"/>
      <c r="FZ464" s="291"/>
      <c r="GA464" s="291"/>
      <c r="GB464" s="291"/>
      <c r="GC464" s="291"/>
      <c r="GD464" s="291"/>
      <c r="GE464" s="291"/>
      <c r="GF464" s="291"/>
      <c r="GG464" s="291"/>
      <c r="GH464" s="291"/>
      <c r="GI464" s="291"/>
      <c r="GJ464" s="291"/>
      <c r="GK464" s="291"/>
      <c r="GL464" s="291"/>
      <c r="GM464" s="291"/>
      <c r="GN464" s="291"/>
      <c r="GO464" s="291"/>
      <c r="GP464" s="291"/>
      <c r="GQ464" s="291"/>
      <c r="GR464" s="291"/>
      <c r="GS464" s="291"/>
      <c r="GT464" s="291"/>
      <c r="GU464" s="291"/>
      <c r="GV464" s="291"/>
      <c r="GW464" s="291"/>
      <c r="GX464" s="291"/>
      <c r="GY464" s="291"/>
      <c r="GZ464" s="291"/>
      <c r="HA464" s="291"/>
      <c r="HB464" s="291"/>
      <c r="HC464" s="291"/>
      <c r="HD464" s="291"/>
      <c r="HE464" s="291"/>
      <c r="HF464" s="291"/>
      <c r="HG464" s="291"/>
      <c r="HH464" s="291"/>
      <c r="HI464" s="291"/>
      <c r="HJ464" s="291"/>
      <c r="HK464" s="291"/>
      <c r="HL464" s="291"/>
      <c r="HM464" s="291"/>
      <c r="HN464" s="291"/>
      <c r="HO464" s="291"/>
      <c r="HP464" s="291"/>
      <c r="HQ464" s="291"/>
    </row>
    <row r="465" ht="12.0" customHeight="1">
      <c r="A465" s="281"/>
      <c r="B465" s="292"/>
      <c r="C465" s="283"/>
      <c r="D465" s="284"/>
      <c r="E465" s="285"/>
      <c r="F465" s="286"/>
      <c r="G465" s="287"/>
      <c r="H465" s="288"/>
      <c r="I465" s="283"/>
      <c r="J465" s="289"/>
      <c r="K465" s="289"/>
      <c r="L465" s="289"/>
      <c r="M465" s="289"/>
      <c r="N465" s="289"/>
      <c r="O465" s="289"/>
      <c r="P465" s="52"/>
      <c r="Q465" s="52"/>
      <c r="R465" s="52"/>
      <c r="S465" s="202"/>
      <c r="T465" s="202"/>
      <c r="U465" s="202"/>
      <c r="V465" s="292"/>
      <c r="W465" s="202"/>
      <c r="X465" s="202"/>
      <c r="Y465" s="202"/>
      <c r="Z465" s="291"/>
      <c r="AA465" s="202"/>
      <c r="AB465" s="202"/>
      <c r="AC465" s="202"/>
      <c r="AD465" s="291"/>
      <c r="AE465" s="202"/>
      <c r="AF465" s="202"/>
      <c r="AG465" s="202"/>
      <c r="AH465" s="291"/>
      <c r="AI465" s="202"/>
      <c r="AJ465" s="202"/>
      <c r="AK465" s="202"/>
      <c r="AL465" s="291"/>
      <c r="AM465" s="202"/>
      <c r="AN465" s="202"/>
      <c r="AO465" s="202"/>
      <c r="AP465" s="291"/>
      <c r="AQ465" s="202"/>
      <c r="AR465" s="202"/>
      <c r="AS465" s="202"/>
      <c r="AT465" s="291"/>
      <c r="AU465" s="202"/>
      <c r="AV465" s="202"/>
      <c r="AW465" s="202"/>
      <c r="AX465" s="291"/>
      <c r="AY465" s="202"/>
      <c r="AZ465" s="202"/>
      <c r="BA465" s="202"/>
      <c r="BB465" s="291"/>
      <c r="BC465" s="202"/>
      <c r="BD465" s="202"/>
      <c r="BE465" s="202"/>
      <c r="BF465" s="291"/>
      <c r="BG465" s="202"/>
      <c r="BH465" s="202"/>
      <c r="BI465" s="202"/>
      <c r="BJ465" s="291"/>
      <c r="BK465" s="291"/>
      <c r="BL465" s="291"/>
      <c r="BM465" s="291"/>
      <c r="BN465" s="291"/>
      <c r="BO465" s="291"/>
      <c r="BP465" s="291"/>
      <c r="BQ465" s="291"/>
      <c r="BR465" s="291"/>
      <c r="BS465" s="291"/>
      <c r="BT465" s="291"/>
      <c r="BU465" s="291"/>
      <c r="BV465" s="291"/>
      <c r="BW465" s="291"/>
      <c r="BX465" s="291"/>
      <c r="BY465" s="291"/>
      <c r="BZ465" s="291"/>
      <c r="CA465" s="291"/>
      <c r="CB465" s="291"/>
      <c r="CC465" s="291"/>
      <c r="CD465" s="291"/>
      <c r="CE465" s="291"/>
      <c r="CF465" s="291"/>
      <c r="CG465" s="291"/>
      <c r="CH465" s="291"/>
      <c r="CI465" s="291"/>
      <c r="CJ465" s="291"/>
      <c r="CK465" s="291"/>
      <c r="CL465" s="291"/>
      <c r="CM465" s="291"/>
      <c r="CN465" s="291"/>
      <c r="CO465" s="291"/>
      <c r="CP465" s="291"/>
      <c r="CQ465" s="291"/>
      <c r="CR465" s="291"/>
      <c r="CS465" s="291"/>
      <c r="CT465" s="291"/>
      <c r="CU465" s="291"/>
      <c r="CV465" s="291"/>
      <c r="CW465" s="291"/>
      <c r="CX465" s="291"/>
      <c r="CY465" s="291"/>
      <c r="CZ465" s="291"/>
      <c r="DA465" s="291"/>
      <c r="DB465" s="291"/>
      <c r="DC465" s="291"/>
      <c r="DD465" s="291"/>
      <c r="DE465" s="291"/>
      <c r="DF465" s="291"/>
      <c r="DG465" s="291"/>
      <c r="DH465" s="291"/>
      <c r="DI465" s="291"/>
      <c r="DJ465" s="291"/>
      <c r="DK465" s="291"/>
      <c r="DL465" s="291"/>
      <c r="DM465" s="291"/>
      <c r="DN465" s="291"/>
      <c r="DO465" s="291"/>
      <c r="DP465" s="291"/>
      <c r="DQ465" s="291"/>
      <c r="DR465" s="291"/>
      <c r="DS465" s="291"/>
      <c r="DT465" s="291"/>
      <c r="DU465" s="291"/>
      <c r="DV465" s="291"/>
      <c r="DW465" s="291"/>
      <c r="DX465" s="291"/>
      <c r="DY465" s="291"/>
      <c r="DZ465" s="291"/>
      <c r="EA465" s="291"/>
      <c r="EB465" s="291"/>
      <c r="EC465" s="291"/>
      <c r="ED465" s="291"/>
      <c r="EE465" s="291"/>
      <c r="EF465" s="291"/>
      <c r="EG465" s="291"/>
      <c r="EH465" s="291"/>
      <c r="EI465" s="291"/>
      <c r="EJ465" s="291"/>
      <c r="EK465" s="291"/>
      <c r="EL465" s="291"/>
      <c r="EM465" s="291"/>
      <c r="EN465" s="291"/>
      <c r="EO465" s="291"/>
      <c r="EP465" s="291"/>
      <c r="EQ465" s="291"/>
      <c r="ER465" s="291"/>
      <c r="ES465" s="291"/>
      <c r="ET465" s="291"/>
      <c r="EU465" s="291"/>
      <c r="EV465" s="291"/>
      <c r="EW465" s="291"/>
      <c r="EX465" s="291"/>
      <c r="EY465" s="291"/>
      <c r="EZ465" s="291"/>
      <c r="FA465" s="291"/>
      <c r="FB465" s="291"/>
      <c r="FC465" s="291"/>
      <c r="FD465" s="291"/>
      <c r="FE465" s="291"/>
      <c r="FF465" s="291"/>
      <c r="FG465" s="291"/>
      <c r="FH465" s="291"/>
      <c r="FI465" s="291"/>
      <c r="FJ465" s="291"/>
      <c r="FK465" s="291"/>
      <c r="FL465" s="291"/>
      <c r="FM465" s="291"/>
      <c r="FN465" s="291"/>
      <c r="FO465" s="291"/>
      <c r="FP465" s="291"/>
      <c r="FQ465" s="291"/>
      <c r="FR465" s="291"/>
      <c r="FS465" s="291"/>
      <c r="FT465" s="291"/>
      <c r="FU465" s="291"/>
      <c r="FV465" s="291"/>
      <c r="FW465" s="291"/>
      <c r="FX465" s="291"/>
      <c r="FY465" s="291"/>
      <c r="FZ465" s="291"/>
      <c r="GA465" s="291"/>
      <c r="GB465" s="291"/>
      <c r="GC465" s="291"/>
      <c r="GD465" s="291"/>
      <c r="GE465" s="291"/>
      <c r="GF465" s="291"/>
      <c r="GG465" s="291"/>
      <c r="GH465" s="291"/>
      <c r="GI465" s="291"/>
      <c r="GJ465" s="291"/>
      <c r="GK465" s="291"/>
      <c r="GL465" s="291"/>
      <c r="GM465" s="291"/>
      <c r="GN465" s="291"/>
      <c r="GO465" s="291"/>
      <c r="GP465" s="291"/>
      <c r="GQ465" s="291"/>
      <c r="GR465" s="291"/>
      <c r="GS465" s="291"/>
      <c r="GT465" s="291"/>
      <c r="GU465" s="291"/>
      <c r="GV465" s="291"/>
      <c r="GW465" s="291"/>
      <c r="GX465" s="291"/>
      <c r="GY465" s="291"/>
      <c r="GZ465" s="291"/>
      <c r="HA465" s="291"/>
      <c r="HB465" s="291"/>
      <c r="HC465" s="291"/>
      <c r="HD465" s="291"/>
      <c r="HE465" s="291"/>
      <c r="HF465" s="291"/>
      <c r="HG465" s="291"/>
      <c r="HH465" s="291"/>
      <c r="HI465" s="291"/>
      <c r="HJ465" s="291"/>
      <c r="HK465" s="291"/>
      <c r="HL465" s="291"/>
      <c r="HM465" s="291"/>
      <c r="HN465" s="291"/>
      <c r="HO465" s="291"/>
      <c r="HP465" s="291"/>
      <c r="HQ465" s="291"/>
    </row>
    <row r="466" ht="12.0" customHeight="1">
      <c r="A466" s="281"/>
      <c r="B466" s="292"/>
      <c r="C466" s="283"/>
      <c r="D466" s="284"/>
      <c r="E466" s="285"/>
      <c r="F466" s="286"/>
      <c r="G466" s="287"/>
      <c r="H466" s="288"/>
      <c r="I466" s="283"/>
      <c r="J466" s="289"/>
      <c r="K466" s="289"/>
      <c r="L466" s="289"/>
      <c r="M466" s="289"/>
      <c r="N466" s="289"/>
      <c r="O466" s="289"/>
      <c r="P466" s="52"/>
      <c r="Q466" s="52"/>
      <c r="R466" s="52"/>
      <c r="S466" s="202"/>
      <c r="T466" s="202"/>
      <c r="U466" s="202"/>
      <c r="V466" s="292"/>
      <c r="W466" s="202"/>
      <c r="X466" s="202"/>
      <c r="Y466" s="202"/>
      <c r="Z466" s="291"/>
      <c r="AA466" s="202"/>
      <c r="AB466" s="202"/>
      <c r="AC466" s="202"/>
      <c r="AD466" s="291"/>
      <c r="AE466" s="202"/>
      <c r="AF466" s="202"/>
      <c r="AG466" s="202"/>
      <c r="AH466" s="291"/>
      <c r="AI466" s="202"/>
      <c r="AJ466" s="202"/>
      <c r="AK466" s="202"/>
      <c r="AL466" s="291"/>
      <c r="AM466" s="202"/>
      <c r="AN466" s="202"/>
      <c r="AO466" s="202"/>
      <c r="AP466" s="291"/>
      <c r="AQ466" s="202"/>
      <c r="AR466" s="202"/>
      <c r="AS466" s="202"/>
      <c r="AT466" s="291"/>
      <c r="AU466" s="202"/>
      <c r="AV466" s="202"/>
      <c r="AW466" s="202"/>
      <c r="AX466" s="291"/>
      <c r="AY466" s="202"/>
      <c r="AZ466" s="202"/>
      <c r="BA466" s="202"/>
      <c r="BB466" s="291"/>
      <c r="BC466" s="202"/>
      <c r="BD466" s="202"/>
      <c r="BE466" s="202"/>
      <c r="BF466" s="291"/>
      <c r="BG466" s="202"/>
      <c r="BH466" s="202"/>
      <c r="BI466" s="202"/>
      <c r="BJ466" s="291"/>
      <c r="BK466" s="291"/>
      <c r="BL466" s="291"/>
      <c r="BM466" s="291"/>
      <c r="BN466" s="291"/>
      <c r="BO466" s="291"/>
      <c r="BP466" s="291"/>
      <c r="BQ466" s="291"/>
      <c r="BR466" s="291"/>
      <c r="BS466" s="291"/>
      <c r="BT466" s="291"/>
      <c r="BU466" s="291"/>
      <c r="BV466" s="291"/>
      <c r="BW466" s="291"/>
      <c r="BX466" s="291"/>
      <c r="BY466" s="291"/>
      <c r="BZ466" s="291"/>
      <c r="CA466" s="291"/>
      <c r="CB466" s="291"/>
      <c r="CC466" s="291"/>
      <c r="CD466" s="291"/>
      <c r="CE466" s="291"/>
      <c r="CF466" s="291"/>
      <c r="CG466" s="291"/>
      <c r="CH466" s="291"/>
      <c r="CI466" s="291"/>
      <c r="CJ466" s="291"/>
      <c r="CK466" s="291"/>
      <c r="CL466" s="291"/>
      <c r="CM466" s="291"/>
      <c r="CN466" s="291"/>
      <c r="CO466" s="291"/>
      <c r="CP466" s="291"/>
      <c r="CQ466" s="291"/>
      <c r="CR466" s="291"/>
      <c r="CS466" s="291"/>
      <c r="CT466" s="291"/>
      <c r="CU466" s="291"/>
      <c r="CV466" s="291"/>
      <c r="CW466" s="291"/>
      <c r="CX466" s="291"/>
      <c r="CY466" s="291"/>
      <c r="CZ466" s="291"/>
      <c r="DA466" s="291"/>
      <c r="DB466" s="291"/>
      <c r="DC466" s="291"/>
      <c r="DD466" s="291"/>
      <c r="DE466" s="291"/>
      <c r="DF466" s="291"/>
      <c r="DG466" s="291"/>
      <c r="DH466" s="291"/>
      <c r="DI466" s="291"/>
      <c r="DJ466" s="291"/>
      <c r="DK466" s="291"/>
      <c r="DL466" s="291"/>
      <c r="DM466" s="291"/>
      <c r="DN466" s="291"/>
      <c r="DO466" s="291"/>
      <c r="DP466" s="291"/>
      <c r="DQ466" s="291"/>
      <c r="DR466" s="291"/>
      <c r="DS466" s="291"/>
      <c r="DT466" s="291"/>
      <c r="DU466" s="291"/>
      <c r="DV466" s="291"/>
      <c r="DW466" s="291"/>
      <c r="DX466" s="291"/>
      <c r="DY466" s="291"/>
      <c r="DZ466" s="291"/>
      <c r="EA466" s="291"/>
      <c r="EB466" s="291"/>
      <c r="EC466" s="291"/>
      <c r="ED466" s="291"/>
      <c r="EE466" s="291"/>
      <c r="EF466" s="291"/>
      <c r="EG466" s="291"/>
      <c r="EH466" s="291"/>
      <c r="EI466" s="291"/>
      <c r="EJ466" s="291"/>
      <c r="EK466" s="291"/>
      <c r="EL466" s="291"/>
      <c r="EM466" s="291"/>
      <c r="EN466" s="291"/>
      <c r="EO466" s="291"/>
      <c r="EP466" s="291"/>
      <c r="EQ466" s="291"/>
      <c r="ER466" s="291"/>
      <c r="ES466" s="291"/>
      <c r="ET466" s="291"/>
      <c r="EU466" s="291"/>
      <c r="EV466" s="291"/>
      <c r="EW466" s="291"/>
      <c r="EX466" s="291"/>
      <c r="EY466" s="291"/>
      <c r="EZ466" s="291"/>
      <c r="FA466" s="291"/>
      <c r="FB466" s="291"/>
      <c r="FC466" s="291"/>
      <c r="FD466" s="291"/>
      <c r="FE466" s="291"/>
      <c r="FF466" s="291"/>
      <c r="FG466" s="291"/>
      <c r="FH466" s="291"/>
      <c r="FI466" s="291"/>
      <c r="FJ466" s="291"/>
      <c r="FK466" s="291"/>
      <c r="FL466" s="291"/>
      <c r="FM466" s="291"/>
      <c r="FN466" s="291"/>
      <c r="FO466" s="291"/>
      <c r="FP466" s="291"/>
      <c r="FQ466" s="291"/>
      <c r="FR466" s="291"/>
      <c r="FS466" s="291"/>
      <c r="FT466" s="291"/>
      <c r="FU466" s="291"/>
      <c r="FV466" s="291"/>
      <c r="FW466" s="291"/>
      <c r="FX466" s="291"/>
      <c r="FY466" s="291"/>
      <c r="FZ466" s="291"/>
      <c r="GA466" s="291"/>
      <c r="GB466" s="291"/>
      <c r="GC466" s="291"/>
      <c r="GD466" s="291"/>
      <c r="GE466" s="291"/>
      <c r="GF466" s="291"/>
      <c r="GG466" s="291"/>
      <c r="GH466" s="291"/>
      <c r="GI466" s="291"/>
      <c r="GJ466" s="291"/>
      <c r="GK466" s="291"/>
      <c r="GL466" s="291"/>
      <c r="GM466" s="291"/>
      <c r="GN466" s="291"/>
      <c r="GO466" s="291"/>
      <c r="GP466" s="291"/>
      <c r="GQ466" s="291"/>
      <c r="GR466" s="291"/>
      <c r="GS466" s="291"/>
      <c r="GT466" s="291"/>
      <c r="GU466" s="291"/>
      <c r="GV466" s="291"/>
      <c r="GW466" s="291"/>
      <c r="GX466" s="291"/>
      <c r="GY466" s="291"/>
      <c r="GZ466" s="291"/>
      <c r="HA466" s="291"/>
      <c r="HB466" s="291"/>
      <c r="HC466" s="291"/>
      <c r="HD466" s="291"/>
      <c r="HE466" s="291"/>
      <c r="HF466" s="291"/>
      <c r="HG466" s="291"/>
      <c r="HH466" s="291"/>
      <c r="HI466" s="291"/>
      <c r="HJ466" s="291"/>
      <c r="HK466" s="291"/>
      <c r="HL466" s="291"/>
      <c r="HM466" s="291"/>
      <c r="HN466" s="291"/>
      <c r="HO466" s="291"/>
      <c r="HP466" s="291"/>
      <c r="HQ466" s="291"/>
    </row>
    <row r="467" ht="12.0" customHeight="1">
      <c r="A467" s="281"/>
      <c r="B467" s="292"/>
      <c r="C467" s="283"/>
      <c r="D467" s="284"/>
      <c r="E467" s="285"/>
      <c r="F467" s="286"/>
      <c r="G467" s="287"/>
      <c r="H467" s="288"/>
      <c r="I467" s="283"/>
      <c r="J467" s="289"/>
      <c r="K467" s="289"/>
      <c r="L467" s="289"/>
      <c r="M467" s="289"/>
      <c r="N467" s="289"/>
      <c r="O467" s="289"/>
      <c r="P467" s="52"/>
      <c r="Q467" s="52"/>
      <c r="R467" s="52"/>
      <c r="S467" s="202"/>
      <c r="T467" s="202"/>
      <c r="U467" s="202"/>
      <c r="V467" s="292"/>
      <c r="W467" s="202"/>
      <c r="X467" s="202"/>
      <c r="Y467" s="202"/>
      <c r="Z467" s="291"/>
      <c r="AA467" s="202"/>
      <c r="AB467" s="202"/>
      <c r="AC467" s="202"/>
      <c r="AD467" s="291"/>
      <c r="AE467" s="202"/>
      <c r="AF467" s="202"/>
      <c r="AG467" s="202"/>
      <c r="AH467" s="291"/>
      <c r="AI467" s="202"/>
      <c r="AJ467" s="202"/>
      <c r="AK467" s="202"/>
      <c r="AL467" s="291"/>
      <c r="AM467" s="202"/>
      <c r="AN467" s="202"/>
      <c r="AO467" s="202"/>
      <c r="AP467" s="291"/>
      <c r="AQ467" s="202"/>
      <c r="AR467" s="202"/>
      <c r="AS467" s="202"/>
      <c r="AT467" s="291"/>
      <c r="AU467" s="202"/>
      <c r="AV467" s="202"/>
      <c r="AW467" s="202"/>
      <c r="AX467" s="291"/>
      <c r="AY467" s="202"/>
      <c r="AZ467" s="202"/>
      <c r="BA467" s="202"/>
      <c r="BB467" s="291"/>
      <c r="BC467" s="202"/>
      <c r="BD467" s="202"/>
      <c r="BE467" s="202"/>
      <c r="BF467" s="291"/>
      <c r="BG467" s="202"/>
      <c r="BH467" s="202"/>
      <c r="BI467" s="202"/>
      <c r="BJ467" s="291"/>
      <c r="BK467" s="291"/>
      <c r="BL467" s="291"/>
      <c r="BM467" s="291"/>
      <c r="BN467" s="291"/>
      <c r="BO467" s="291"/>
      <c r="BP467" s="291"/>
      <c r="BQ467" s="291"/>
      <c r="BR467" s="291"/>
      <c r="BS467" s="291"/>
      <c r="BT467" s="291"/>
      <c r="BU467" s="291"/>
      <c r="BV467" s="291"/>
      <c r="BW467" s="291"/>
      <c r="BX467" s="291"/>
      <c r="BY467" s="291"/>
      <c r="BZ467" s="291"/>
      <c r="CA467" s="291"/>
      <c r="CB467" s="291"/>
      <c r="CC467" s="291"/>
      <c r="CD467" s="291"/>
      <c r="CE467" s="291"/>
      <c r="CF467" s="291"/>
      <c r="CG467" s="291"/>
      <c r="CH467" s="291"/>
      <c r="CI467" s="291"/>
      <c r="CJ467" s="291"/>
      <c r="CK467" s="291"/>
      <c r="CL467" s="291"/>
      <c r="CM467" s="291"/>
      <c r="CN467" s="291"/>
      <c r="CO467" s="291"/>
      <c r="CP467" s="291"/>
      <c r="CQ467" s="291"/>
      <c r="CR467" s="291"/>
      <c r="CS467" s="291"/>
      <c r="CT467" s="291"/>
      <c r="CU467" s="291"/>
      <c r="CV467" s="291"/>
      <c r="CW467" s="291"/>
      <c r="CX467" s="291"/>
      <c r="CY467" s="291"/>
      <c r="CZ467" s="291"/>
      <c r="DA467" s="291"/>
      <c r="DB467" s="291"/>
      <c r="DC467" s="291"/>
      <c r="DD467" s="291"/>
      <c r="DE467" s="291"/>
      <c r="DF467" s="291"/>
      <c r="DG467" s="291"/>
      <c r="DH467" s="291"/>
      <c r="DI467" s="291"/>
      <c r="DJ467" s="291"/>
      <c r="DK467" s="291"/>
      <c r="DL467" s="291"/>
      <c r="DM467" s="291"/>
      <c r="DN467" s="291"/>
      <c r="DO467" s="291"/>
      <c r="DP467" s="291"/>
      <c r="DQ467" s="291"/>
      <c r="DR467" s="291"/>
      <c r="DS467" s="291"/>
      <c r="DT467" s="291"/>
      <c r="DU467" s="291"/>
      <c r="DV467" s="291"/>
      <c r="DW467" s="291"/>
      <c r="DX467" s="291"/>
      <c r="DY467" s="291"/>
      <c r="DZ467" s="291"/>
      <c r="EA467" s="291"/>
      <c r="EB467" s="291"/>
      <c r="EC467" s="291"/>
      <c r="ED467" s="291"/>
      <c r="EE467" s="291"/>
      <c r="EF467" s="291"/>
      <c r="EG467" s="291"/>
      <c r="EH467" s="291"/>
      <c r="EI467" s="291"/>
      <c r="EJ467" s="291"/>
      <c r="EK467" s="291"/>
      <c r="EL467" s="291"/>
      <c r="EM467" s="291"/>
      <c r="EN467" s="291"/>
      <c r="EO467" s="291"/>
      <c r="EP467" s="291"/>
      <c r="EQ467" s="291"/>
      <c r="ER467" s="291"/>
      <c r="ES467" s="291"/>
      <c r="ET467" s="291"/>
      <c r="EU467" s="291"/>
      <c r="EV467" s="291"/>
      <c r="EW467" s="291"/>
      <c r="EX467" s="291"/>
      <c r="EY467" s="291"/>
      <c r="EZ467" s="291"/>
      <c r="FA467" s="291"/>
      <c r="FB467" s="291"/>
      <c r="FC467" s="291"/>
      <c r="FD467" s="291"/>
      <c r="FE467" s="291"/>
      <c r="FF467" s="291"/>
      <c r="FG467" s="291"/>
      <c r="FH467" s="291"/>
      <c r="FI467" s="291"/>
      <c r="FJ467" s="291"/>
      <c r="FK467" s="291"/>
      <c r="FL467" s="291"/>
      <c r="FM467" s="291"/>
      <c r="FN467" s="291"/>
      <c r="FO467" s="291"/>
      <c r="FP467" s="291"/>
      <c r="FQ467" s="291"/>
      <c r="FR467" s="291"/>
      <c r="FS467" s="291"/>
      <c r="FT467" s="291"/>
      <c r="FU467" s="291"/>
      <c r="FV467" s="291"/>
      <c r="FW467" s="291"/>
      <c r="FX467" s="291"/>
      <c r="FY467" s="291"/>
      <c r="FZ467" s="291"/>
      <c r="GA467" s="291"/>
      <c r="GB467" s="291"/>
      <c r="GC467" s="291"/>
      <c r="GD467" s="291"/>
      <c r="GE467" s="291"/>
      <c r="GF467" s="291"/>
      <c r="GG467" s="291"/>
      <c r="GH467" s="291"/>
      <c r="GI467" s="291"/>
      <c r="GJ467" s="291"/>
      <c r="GK467" s="291"/>
      <c r="GL467" s="291"/>
      <c r="GM467" s="291"/>
      <c r="GN467" s="291"/>
      <c r="GO467" s="291"/>
      <c r="GP467" s="291"/>
      <c r="GQ467" s="291"/>
      <c r="GR467" s="291"/>
      <c r="GS467" s="291"/>
      <c r="GT467" s="291"/>
      <c r="GU467" s="291"/>
      <c r="GV467" s="291"/>
      <c r="GW467" s="291"/>
      <c r="GX467" s="291"/>
      <c r="GY467" s="291"/>
      <c r="GZ467" s="291"/>
      <c r="HA467" s="291"/>
      <c r="HB467" s="291"/>
      <c r="HC467" s="291"/>
      <c r="HD467" s="291"/>
      <c r="HE467" s="291"/>
      <c r="HF467" s="291"/>
      <c r="HG467" s="291"/>
      <c r="HH467" s="291"/>
      <c r="HI467" s="291"/>
      <c r="HJ467" s="291"/>
      <c r="HK467" s="291"/>
      <c r="HL467" s="291"/>
      <c r="HM467" s="291"/>
      <c r="HN467" s="291"/>
      <c r="HO467" s="291"/>
      <c r="HP467" s="291"/>
      <c r="HQ467" s="291"/>
    </row>
    <row r="468" ht="12.0" customHeight="1">
      <c r="A468" s="281"/>
      <c r="B468" s="292"/>
      <c r="C468" s="283"/>
      <c r="D468" s="284"/>
      <c r="E468" s="285"/>
      <c r="F468" s="286"/>
      <c r="G468" s="287"/>
      <c r="H468" s="288"/>
      <c r="I468" s="283"/>
      <c r="J468" s="289"/>
      <c r="K468" s="289"/>
      <c r="L468" s="289"/>
      <c r="M468" s="289"/>
      <c r="N468" s="289"/>
      <c r="O468" s="289"/>
      <c r="P468" s="52"/>
      <c r="Q468" s="52"/>
      <c r="R468" s="52"/>
      <c r="S468" s="202"/>
      <c r="T468" s="202"/>
      <c r="U468" s="202"/>
      <c r="V468" s="292"/>
      <c r="W468" s="202"/>
      <c r="X468" s="202"/>
      <c r="Y468" s="202"/>
      <c r="Z468" s="291"/>
      <c r="AA468" s="202"/>
      <c r="AB468" s="202"/>
      <c r="AC468" s="202"/>
      <c r="AD468" s="291"/>
      <c r="AE468" s="202"/>
      <c r="AF468" s="202"/>
      <c r="AG468" s="202"/>
      <c r="AH468" s="291"/>
      <c r="AI468" s="202"/>
      <c r="AJ468" s="202"/>
      <c r="AK468" s="202"/>
      <c r="AL468" s="291"/>
      <c r="AM468" s="202"/>
      <c r="AN468" s="202"/>
      <c r="AO468" s="202"/>
      <c r="AP468" s="291"/>
      <c r="AQ468" s="202"/>
      <c r="AR468" s="202"/>
      <c r="AS468" s="202"/>
      <c r="AT468" s="291"/>
      <c r="AU468" s="202"/>
      <c r="AV468" s="202"/>
      <c r="AW468" s="202"/>
      <c r="AX468" s="291"/>
      <c r="AY468" s="202"/>
      <c r="AZ468" s="202"/>
      <c r="BA468" s="202"/>
      <c r="BB468" s="291"/>
      <c r="BC468" s="202"/>
      <c r="BD468" s="202"/>
      <c r="BE468" s="202"/>
      <c r="BF468" s="291"/>
      <c r="BG468" s="202"/>
      <c r="BH468" s="202"/>
      <c r="BI468" s="202"/>
      <c r="BJ468" s="291"/>
      <c r="BK468" s="291"/>
      <c r="BL468" s="291"/>
      <c r="BM468" s="291"/>
      <c r="BN468" s="291"/>
      <c r="BO468" s="291"/>
      <c r="BP468" s="291"/>
      <c r="BQ468" s="291"/>
      <c r="BR468" s="291"/>
      <c r="BS468" s="291"/>
      <c r="BT468" s="291"/>
      <c r="BU468" s="291"/>
      <c r="BV468" s="291"/>
      <c r="BW468" s="291"/>
      <c r="BX468" s="291"/>
      <c r="BY468" s="291"/>
      <c r="BZ468" s="291"/>
      <c r="CA468" s="291"/>
      <c r="CB468" s="291"/>
      <c r="CC468" s="291"/>
      <c r="CD468" s="291"/>
      <c r="CE468" s="291"/>
      <c r="CF468" s="291"/>
      <c r="CG468" s="291"/>
      <c r="CH468" s="291"/>
      <c r="CI468" s="291"/>
      <c r="CJ468" s="291"/>
      <c r="CK468" s="291"/>
      <c r="CL468" s="291"/>
      <c r="CM468" s="291"/>
      <c r="CN468" s="291"/>
      <c r="CO468" s="291"/>
      <c r="CP468" s="291"/>
      <c r="CQ468" s="291"/>
      <c r="CR468" s="291"/>
      <c r="CS468" s="291"/>
      <c r="CT468" s="291"/>
      <c r="CU468" s="291"/>
      <c r="CV468" s="291"/>
      <c r="CW468" s="291"/>
      <c r="CX468" s="291"/>
      <c r="CY468" s="291"/>
      <c r="CZ468" s="291"/>
      <c r="DA468" s="291"/>
      <c r="DB468" s="291"/>
      <c r="DC468" s="291"/>
      <c r="DD468" s="291"/>
      <c r="DE468" s="291"/>
      <c r="DF468" s="291"/>
      <c r="DG468" s="291"/>
      <c r="DH468" s="291"/>
      <c r="DI468" s="291"/>
      <c r="DJ468" s="291"/>
      <c r="DK468" s="291"/>
      <c r="DL468" s="291"/>
      <c r="DM468" s="291"/>
      <c r="DN468" s="291"/>
      <c r="DO468" s="291"/>
      <c r="DP468" s="291"/>
      <c r="DQ468" s="291"/>
      <c r="DR468" s="291"/>
      <c r="DS468" s="291"/>
      <c r="DT468" s="291"/>
      <c r="DU468" s="291"/>
      <c r="DV468" s="291"/>
      <c r="DW468" s="291"/>
      <c r="DX468" s="291"/>
      <c r="DY468" s="291"/>
      <c r="DZ468" s="291"/>
      <c r="EA468" s="291"/>
      <c r="EB468" s="291"/>
      <c r="EC468" s="291"/>
      <c r="ED468" s="291"/>
      <c r="EE468" s="291"/>
      <c r="EF468" s="291"/>
      <c r="EG468" s="291"/>
      <c r="EH468" s="291"/>
      <c r="EI468" s="291"/>
      <c r="EJ468" s="291"/>
      <c r="EK468" s="291"/>
      <c r="EL468" s="291"/>
      <c r="EM468" s="291"/>
      <c r="EN468" s="291"/>
      <c r="EO468" s="291"/>
      <c r="EP468" s="291"/>
      <c r="EQ468" s="291"/>
      <c r="ER468" s="291"/>
      <c r="ES468" s="291"/>
      <c r="ET468" s="291"/>
      <c r="EU468" s="291"/>
      <c r="EV468" s="291"/>
      <c r="EW468" s="291"/>
      <c r="EX468" s="291"/>
      <c r="EY468" s="291"/>
      <c r="EZ468" s="291"/>
      <c r="FA468" s="291"/>
      <c r="FB468" s="291"/>
      <c r="FC468" s="291"/>
      <c r="FD468" s="291"/>
      <c r="FE468" s="291"/>
      <c r="FF468" s="291"/>
      <c r="FG468" s="291"/>
      <c r="FH468" s="291"/>
      <c r="FI468" s="291"/>
      <c r="FJ468" s="291"/>
      <c r="FK468" s="291"/>
      <c r="FL468" s="291"/>
      <c r="FM468" s="291"/>
      <c r="FN468" s="291"/>
      <c r="FO468" s="291"/>
      <c r="FP468" s="291"/>
      <c r="FQ468" s="291"/>
      <c r="FR468" s="291"/>
      <c r="FS468" s="291"/>
      <c r="FT468" s="291"/>
      <c r="FU468" s="291"/>
      <c r="FV468" s="291"/>
      <c r="FW468" s="291"/>
      <c r="FX468" s="291"/>
      <c r="FY468" s="291"/>
      <c r="FZ468" s="291"/>
      <c r="GA468" s="291"/>
      <c r="GB468" s="291"/>
      <c r="GC468" s="291"/>
      <c r="GD468" s="291"/>
      <c r="GE468" s="291"/>
      <c r="GF468" s="291"/>
      <c r="GG468" s="291"/>
      <c r="GH468" s="291"/>
      <c r="GI468" s="291"/>
      <c r="GJ468" s="291"/>
      <c r="GK468" s="291"/>
      <c r="GL468" s="291"/>
      <c r="GM468" s="291"/>
      <c r="GN468" s="291"/>
      <c r="GO468" s="291"/>
      <c r="GP468" s="291"/>
      <c r="GQ468" s="291"/>
      <c r="GR468" s="291"/>
      <c r="GS468" s="291"/>
      <c r="GT468" s="291"/>
      <c r="GU468" s="291"/>
      <c r="GV468" s="291"/>
      <c r="GW468" s="291"/>
      <c r="GX468" s="291"/>
      <c r="GY468" s="291"/>
      <c r="GZ468" s="291"/>
      <c r="HA468" s="291"/>
      <c r="HB468" s="291"/>
      <c r="HC468" s="291"/>
      <c r="HD468" s="291"/>
      <c r="HE468" s="291"/>
      <c r="HF468" s="291"/>
      <c r="HG468" s="291"/>
      <c r="HH468" s="291"/>
      <c r="HI468" s="291"/>
      <c r="HJ468" s="291"/>
      <c r="HK468" s="291"/>
      <c r="HL468" s="291"/>
      <c r="HM468" s="291"/>
      <c r="HN468" s="291"/>
      <c r="HO468" s="291"/>
      <c r="HP468" s="291"/>
      <c r="HQ468" s="291"/>
    </row>
    <row r="469" ht="12.0" customHeight="1">
      <c r="A469" s="281"/>
      <c r="B469" s="292"/>
      <c r="C469" s="283"/>
      <c r="D469" s="284"/>
      <c r="E469" s="285"/>
      <c r="F469" s="286"/>
      <c r="G469" s="287"/>
      <c r="H469" s="288"/>
      <c r="I469" s="283"/>
      <c r="J469" s="289"/>
      <c r="K469" s="289"/>
      <c r="L469" s="289"/>
      <c r="M469" s="289"/>
      <c r="N469" s="289"/>
      <c r="O469" s="289"/>
      <c r="P469" s="52"/>
      <c r="Q469" s="52"/>
      <c r="R469" s="52"/>
      <c r="S469" s="202"/>
      <c r="T469" s="202"/>
      <c r="U469" s="202"/>
      <c r="V469" s="292"/>
      <c r="W469" s="202"/>
      <c r="X469" s="202"/>
      <c r="Y469" s="202"/>
      <c r="Z469" s="291"/>
      <c r="AA469" s="202"/>
      <c r="AB469" s="202"/>
      <c r="AC469" s="202"/>
      <c r="AD469" s="291"/>
      <c r="AE469" s="202"/>
      <c r="AF469" s="202"/>
      <c r="AG469" s="202"/>
      <c r="AH469" s="291"/>
      <c r="AI469" s="202"/>
      <c r="AJ469" s="202"/>
      <c r="AK469" s="202"/>
      <c r="AL469" s="291"/>
      <c r="AM469" s="202"/>
      <c r="AN469" s="202"/>
      <c r="AO469" s="202"/>
      <c r="AP469" s="291"/>
      <c r="AQ469" s="202"/>
      <c r="AR469" s="202"/>
      <c r="AS469" s="202"/>
      <c r="AT469" s="291"/>
      <c r="AU469" s="202"/>
      <c r="AV469" s="202"/>
      <c r="AW469" s="202"/>
      <c r="AX469" s="291"/>
      <c r="AY469" s="202"/>
      <c r="AZ469" s="202"/>
      <c r="BA469" s="202"/>
      <c r="BB469" s="291"/>
      <c r="BC469" s="202"/>
      <c r="BD469" s="202"/>
      <c r="BE469" s="202"/>
      <c r="BF469" s="291"/>
      <c r="BG469" s="202"/>
      <c r="BH469" s="202"/>
      <c r="BI469" s="202"/>
      <c r="BJ469" s="291"/>
      <c r="BK469" s="291"/>
      <c r="BL469" s="291"/>
      <c r="BM469" s="291"/>
      <c r="BN469" s="291"/>
      <c r="BO469" s="291"/>
      <c r="BP469" s="291"/>
      <c r="BQ469" s="291"/>
      <c r="BR469" s="291"/>
      <c r="BS469" s="291"/>
      <c r="BT469" s="291"/>
      <c r="BU469" s="291"/>
      <c r="BV469" s="291"/>
      <c r="BW469" s="291"/>
      <c r="BX469" s="291"/>
      <c r="BY469" s="291"/>
      <c r="BZ469" s="291"/>
      <c r="CA469" s="291"/>
      <c r="CB469" s="291"/>
      <c r="CC469" s="291"/>
      <c r="CD469" s="291"/>
      <c r="CE469" s="291"/>
      <c r="CF469" s="291"/>
      <c r="CG469" s="291"/>
      <c r="CH469" s="291"/>
      <c r="CI469" s="291"/>
      <c r="CJ469" s="291"/>
      <c r="CK469" s="291"/>
      <c r="CL469" s="291"/>
      <c r="CM469" s="291"/>
      <c r="CN469" s="291"/>
      <c r="CO469" s="291"/>
      <c r="CP469" s="291"/>
      <c r="CQ469" s="291"/>
      <c r="CR469" s="291"/>
      <c r="CS469" s="291"/>
      <c r="CT469" s="291"/>
      <c r="CU469" s="291"/>
      <c r="CV469" s="291"/>
      <c r="CW469" s="291"/>
      <c r="CX469" s="291"/>
      <c r="CY469" s="291"/>
      <c r="CZ469" s="291"/>
      <c r="DA469" s="291"/>
      <c r="DB469" s="291"/>
      <c r="DC469" s="291"/>
      <c r="DD469" s="291"/>
      <c r="DE469" s="291"/>
      <c r="DF469" s="291"/>
      <c r="DG469" s="291"/>
      <c r="DH469" s="291"/>
      <c r="DI469" s="291"/>
      <c r="DJ469" s="291"/>
      <c r="DK469" s="291"/>
      <c r="DL469" s="291"/>
      <c r="DM469" s="291"/>
      <c r="DN469" s="291"/>
      <c r="DO469" s="291"/>
      <c r="DP469" s="291"/>
      <c r="DQ469" s="291"/>
      <c r="DR469" s="291"/>
      <c r="DS469" s="291"/>
      <c r="DT469" s="291"/>
      <c r="DU469" s="291"/>
      <c r="DV469" s="291"/>
      <c r="DW469" s="291"/>
      <c r="DX469" s="291"/>
      <c r="DY469" s="291"/>
      <c r="DZ469" s="291"/>
      <c r="EA469" s="291"/>
      <c r="EB469" s="291"/>
      <c r="EC469" s="291"/>
      <c r="ED469" s="291"/>
      <c r="EE469" s="291"/>
      <c r="EF469" s="291"/>
      <c r="EG469" s="291"/>
      <c r="EH469" s="291"/>
      <c r="EI469" s="291"/>
      <c r="EJ469" s="291"/>
      <c r="EK469" s="291"/>
      <c r="EL469" s="291"/>
      <c r="EM469" s="291"/>
      <c r="EN469" s="291"/>
      <c r="EO469" s="291"/>
      <c r="EP469" s="291"/>
      <c r="EQ469" s="291"/>
      <c r="ER469" s="291"/>
      <c r="ES469" s="291"/>
      <c r="ET469" s="291"/>
      <c r="EU469" s="291"/>
      <c r="EV469" s="291"/>
      <c r="EW469" s="291"/>
      <c r="EX469" s="291"/>
      <c r="EY469" s="291"/>
      <c r="EZ469" s="291"/>
      <c r="FA469" s="291"/>
      <c r="FB469" s="291"/>
      <c r="FC469" s="291"/>
      <c r="FD469" s="291"/>
      <c r="FE469" s="291"/>
      <c r="FF469" s="291"/>
      <c r="FG469" s="291"/>
      <c r="FH469" s="291"/>
      <c r="FI469" s="291"/>
      <c r="FJ469" s="291"/>
      <c r="FK469" s="291"/>
      <c r="FL469" s="291"/>
      <c r="FM469" s="291"/>
      <c r="FN469" s="291"/>
      <c r="FO469" s="291"/>
      <c r="FP469" s="291"/>
      <c r="FQ469" s="291"/>
      <c r="FR469" s="291"/>
      <c r="FS469" s="291"/>
      <c r="FT469" s="291"/>
      <c r="FU469" s="291"/>
      <c r="FV469" s="291"/>
      <c r="FW469" s="291"/>
      <c r="FX469" s="291"/>
      <c r="FY469" s="291"/>
      <c r="FZ469" s="291"/>
      <c r="GA469" s="291"/>
      <c r="GB469" s="291"/>
      <c r="GC469" s="291"/>
      <c r="GD469" s="291"/>
      <c r="GE469" s="291"/>
      <c r="GF469" s="291"/>
      <c r="GG469" s="291"/>
      <c r="GH469" s="291"/>
      <c r="GI469" s="291"/>
      <c r="GJ469" s="291"/>
      <c r="GK469" s="291"/>
      <c r="GL469" s="291"/>
      <c r="GM469" s="291"/>
      <c r="GN469" s="291"/>
      <c r="GO469" s="291"/>
      <c r="GP469" s="291"/>
      <c r="GQ469" s="291"/>
      <c r="GR469" s="291"/>
      <c r="GS469" s="291"/>
      <c r="GT469" s="291"/>
      <c r="GU469" s="291"/>
      <c r="GV469" s="291"/>
      <c r="GW469" s="291"/>
      <c r="GX469" s="291"/>
      <c r="GY469" s="291"/>
      <c r="GZ469" s="291"/>
      <c r="HA469" s="291"/>
      <c r="HB469" s="291"/>
      <c r="HC469" s="291"/>
      <c r="HD469" s="291"/>
      <c r="HE469" s="291"/>
      <c r="HF469" s="291"/>
      <c r="HG469" s="291"/>
      <c r="HH469" s="291"/>
      <c r="HI469" s="291"/>
      <c r="HJ469" s="291"/>
      <c r="HK469" s="291"/>
      <c r="HL469" s="291"/>
      <c r="HM469" s="291"/>
      <c r="HN469" s="291"/>
      <c r="HO469" s="291"/>
      <c r="HP469" s="291"/>
      <c r="HQ469" s="291"/>
    </row>
    <row r="470" ht="12.0" customHeight="1">
      <c r="A470" s="281"/>
      <c r="B470" s="292"/>
      <c r="C470" s="283"/>
      <c r="D470" s="284"/>
      <c r="E470" s="285"/>
      <c r="F470" s="286"/>
      <c r="G470" s="287"/>
      <c r="H470" s="288"/>
      <c r="I470" s="283"/>
      <c r="J470" s="289"/>
      <c r="K470" s="289"/>
      <c r="L470" s="289"/>
      <c r="M470" s="289"/>
      <c r="N470" s="289"/>
      <c r="O470" s="289"/>
      <c r="P470" s="52"/>
      <c r="Q470" s="52"/>
      <c r="R470" s="52"/>
      <c r="S470" s="202"/>
      <c r="T470" s="202"/>
      <c r="U470" s="202"/>
      <c r="V470" s="292"/>
      <c r="W470" s="202"/>
      <c r="X470" s="202"/>
      <c r="Y470" s="202"/>
      <c r="Z470" s="291"/>
      <c r="AA470" s="202"/>
      <c r="AB470" s="202"/>
      <c r="AC470" s="202"/>
      <c r="AD470" s="291"/>
      <c r="AE470" s="202"/>
      <c r="AF470" s="202"/>
      <c r="AG470" s="202"/>
      <c r="AH470" s="291"/>
      <c r="AI470" s="202"/>
      <c r="AJ470" s="202"/>
      <c r="AK470" s="202"/>
      <c r="AL470" s="291"/>
      <c r="AM470" s="202"/>
      <c r="AN470" s="202"/>
      <c r="AO470" s="202"/>
      <c r="AP470" s="291"/>
      <c r="AQ470" s="202"/>
      <c r="AR470" s="202"/>
      <c r="AS470" s="202"/>
      <c r="AT470" s="291"/>
      <c r="AU470" s="202"/>
      <c r="AV470" s="202"/>
      <c r="AW470" s="202"/>
      <c r="AX470" s="291"/>
      <c r="AY470" s="202"/>
      <c r="AZ470" s="202"/>
      <c r="BA470" s="202"/>
      <c r="BB470" s="291"/>
      <c r="BC470" s="202"/>
      <c r="BD470" s="202"/>
      <c r="BE470" s="202"/>
      <c r="BF470" s="291"/>
      <c r="BG470" s="202"/>
      <c r="BH470" s="202"/>
      <c r="BI470" s="202"/>
      <c r="BJ470" s="291"/>
      <c r="BK470" s="291"/>
      <c r="BL470" s="291"/>
      <c r="BM470" s="291"/>
      <c r="BN470" s="291"/>
      <c r="BO470" s="291"/>
      <c r="BP470" s="291"/>
      <c r="BQ470" s="291"/>
      <c r="BR470" s="291"/>
      <c r="BS470" s="291"/>
      <c r="BT470" s="291"/>
      <c r="BU470" s="291"/>
      <c r="BV470" s="291"/>
      <c r="BW470" s="291"/>
      <c r="BX470" s="291"/>
      <c r="BY470" s="291"/>
      <c r="BZ470" s="291"/>
      <c r="CA470" s="291"/>
      <c r="CB470" s="291"/>
      <c r="CC470" s="291"/>
      <c r="CD470" s="291"/>
      <c r="CE470" s="291"/>
      <c r="CF470" s="291"/>
      <c r="CG470" s="291"/>
      <c r="CH470" s="291"/>
      <c r="CI470" s="291"/>
      <c r="CJ470" s="291"/>
      <c r="CK470" s="291"/>
      <c r="CL470" s="291"/>
      <c r="CM470" s="291"/>
      <c r="CN470" s="291"/>
      <c r="CO470" s="291"/>
      <c r="CP470" s="291"/>
      <c r="CQ470" s="291"/>
      <c r="CR470" s="291"/>
      <c r="CS470" s="291"/>
      <c r="CT470" s="291"/>
      <c r="CU470" s="291"/>
      <c r="CV470" s="291"/>
      <c r="CW470" s="291"/>
      <c r="CX470" s="291"/>
      <c r="CY470" s="291"/>
      <c r="CZ470" s="291"/>
      <c r="DA470" s="291"/>
      <c r="DB470" s="291"/>
      <c r="DC470" s="291"/>
      <c r="DD470" s="291"/>
      <c r="DE470" s="291"/>
      <c r="DF470" s="291"/>
      <c r="DG470" s="291"/>
      <c r="DH470" s="291"/>
      <c r="DI470" s="291"/>
      <c r="DJ470" s="291"/>
      <c r="DK470" s="291"/>
      <c r="DL470" s="291"/>
      <c r="DM470" s="291"/>
      <c r="DN470" s="291"/>
      <c r="DO470" s="291"/>
      <c r="DP470" s="291"/>
      <c r="DQ470" s="291"/>
      <c r="DR470" s="291"/>
      <c r="DS470" s="291"/>
      <c r="DT470" s="291"/>
      <c r="DU470" s="291"/>
      <c r="DV470" s="291"/>
      <c r="DW470" s="291"/>
      <c r="DX470" s="291"/>
      <c r="DY470" s="291"/>
      <c r="DZ470" s="291"/>
      <c r="EA470" s="291"/>
      <c r="EB470" s="291"/>
      <c r="EC470" s="291"/>
      <c r="ED470" s="291"/>
      <c r="EE470" s="291"/>
      <c r="EF470" s="291"/>
      <c r="EG470" s="291"/>
      <c r="EH470" s="291"/>
      <c r="EI470" s="291"/>
      <c r="EJ470" s="291"/>
      <c r="EK470" s="291"/>
      <c r="EL470" s="291"/>
      <c r="EM470" s="291"/>
      <c r="EN470" s="291"/>
      <c r="EO470" s="291"/>
      <c r="EP470" s="291"/>
      <c r="EQ470" s="291"/>
      <c r="ER470" s="291"/>
      <c r="ES470" s="291"/>
      <c r="ET470" s="291"/>
      <c r="EU470" s="291"/>
      <c r="EV470" s="291"/>
      <c r="EW470" s="291"/>
      <c r="EX470" s="291"/>
      <c r="EY470" s="291"/>
      <c r="EZ470" s="291"/>
      <c r="FA470" s="291"/>
      <c r="FB470" s="291"/>
      <c r="FC470" s="291"/>
      <c r="FD470" s="291"/>
      <c r="FE470" s="291"/>
      <c r="FF470" s="291"/>
      <c r="FG470" s="291"/>
      <c r="FH470" s="291"/>
      <c r="FI470" s="291"/>
      <c r="FJ470" s="291"/>
      <c r="FK470" s="291"/>
      <c r="FL470" s="291"/>
      <c r="FM470" s="291"/>
      <c r="FN470" s="291"/>
      <c r="FO470" s="291"/>
      <c r="FP470" s="291"/>
      <c r="FQ470" s="291"/>
      <c r="FR470" s="291"/>
      <c r="FS470" s="291"/>
      <c r="FT470" s="291"/>
      <c r="FU470" s="291"/>
      <c r="FV470" s="291"/>
      <c r="FW470" s="291"/>
      <c r="FX470" s="291"/>
      <c r="FY470" s="291"/>
      <c r="FZ470" s="291"/>
      <c r="GA470" s="291"/>
      <c r="GB470" s="291"/>
      <c r="GC470" s="291"/>
      <c r="GD470" s="291"/>
      <c r="GE470" s="291"/>
      <c r="GF470" s="291"/>
      <c r="GG470" s="291"/>
      <c r="GH470" s="291"/>
      <c r="GI470" s="291"/>
      <c r="GJ470" s="291"/>
      <c r="GK470" s="291"/>
      <c r="GL470" s="291"/>
      <c r="GM470" s="291"/>
      <c r="GN470" s="291"/>
      <c r="GO470" s="291"/>
      <c r="GP470" s="291"/>
      <c r="GQ470" s="291"/>
      <c r="GR470" s="291"/>
      <c r="GS470" s="291"/>
      <c r="GT470" s="291"/>
      <c r="GU470" s="291"/>
      <c r="GV470" s="291"/>
      <c r="GW470" s="291"/>
      <c r="GX470" s="291"/>
      <c r="GY470" s="291"/>
      <c r="GZ470" s="291"/>
      <c r="HA470" s="291"/>
      <c r="HB470" s="291"/>
      <c r="HC470" s="291"/>
      <c r="HD470" s="291"/>
      <c r="HE470" s="291"/>
      <c r="HF470" s="291"/>
      <c r="HG470" s="291"/>
      <c r="HH470" s="291"/>
      <c r="HI470" s="291"/>
      <c r="HJ470" s="291"/>
      <c r="HK470" s="291"/>
      <c r="HL470" s="291"/>
      <c r="HM470" s="291"/>
      <c r="HN470" s="291"/>
      <c r="HO470" s="291"/>
      <c r="HP470" s="291"/>
      <c r="HQ470" s="291"/>
    </row>
    <row r="471" ht="12.0" customHeight="1">
      <c r="A471" s="281"/>
      <c r="B471" s="292"/>
      <c r="C471" s="283"/>
      <c r="D471" s="284"/>
      <c r="E471" s="285"/>
      <c r="F471" s="286"/>
      <c r="G471" s="287"/>
      <c r="H471" s="288"/>
      <c r="I471" s="283"/>
      <c r="J471" s="289"/>
      <c r="K471" s="289"/>
      <c r="L471" s="289"/>
      <c r="M471" s="289"/>
      <c r="N471" s="289"/>
      <c r="O471" s="289"/>
      <c r="P471" s="52"/>
      <c r="Q471" s="52"/>
      <c r="R471" s="52"/>
      <c r="S471" s="202"/>
      <c r="T471" s="202"/>
      <c r="U471" s="202"/>
      <c r="V471" s="292"/>
      <c r="W471" s="202"/>
      <c r="X471" s="202"/>
      <c r="Y471" s="202"/>
      <c r="Z471" s="291"/>
      <c r="AA471" s="202"/>
      <c r="AB471" s="202"/>
      <c r="AC471" s="202"/>
      <c r="AD471" s="291"/>
      <c r="AE471" s="202"/>
      <c r="AF471" s="202"/>
      <c r="AG471" s="202"/>
      <c r="AH471" s="291"/>
      <c r="AI471" s="202"/>
      <c r="AJ471" s="202"/>
      <c r="AK471" s="202"/>
      <c r="AL471" s="291"/>
      <c r="AM471" s="202"/>
      <c r="AN471" s="202"/>
      <c r="AO471" s="202"/>
      <c r="AP471" s="291"/>
      <c r="AQ471" s="202"/>
      <c r="AR471" s="202"/>
      <c r="AS471" s="202"/>
      <c r="AT471" s="291"/>
      <c r="AU471" s="202"/>
      <c r="AV471" s="202"/>
      <c r="AW471" s="202"/>
      <c r="AX471" s="291"/>
      <c r="AY471" s="202"/>
      <c r="AZ471" s="202"/>
      <c r="BA471" s="202"/>
      <c r="BB471" s="291"/>
      <c r="BC471" s="202"/>
      <c r="BD471" s="202"/>
      <c r="BE471" s="202"/>
      <c r="BF471" s="291"/>
      <c r="BG471" s="202"/>
      <c r="BH471" s="202"/>
      <c r="BI471" s="202"/>
      <c r="BJ471" s="291"/>
      <c r="BK471" s="291"/>
      <c r="BL471" s="291"/>
      <c r="BM471" s="291"/>
      <c r="BN471" s="291"/>
      <c r="BO471" s="291"/>
      <c r="BP471" s="291"/>
      <c r="BQ471" s="291"/>
      <c r="BR471" s="291"/>
      <c r="BS471" s="291"/>
      <c r="BT471" s="291"/>
      <c r="BU471" s="291"/>
      <c r="BV471" s="291"/>
      <c r="BW471" s="291"/>
      <c r="BX471" s="291"/>
      <c r="BY471" s="291"/>
      <c r="BZ471" s="291"/>
      <c r="CA471" s="291"/>
      <c r="CB471" s="291"/>
      <c r="CC471" s="291"/>
      <c r="CD471" s="291"/>
      <c r="CE471" s="291"/>
      <c r="CF471" s="291"/>
      <c r="CG471" s="291"/>
      <c r="CH471" s="291"/>
      <c r="CI471" s="291"/>
      <c r="CJ471" s="291"/>
      <c r="CK471" s="291"/>
      <c r="CL471" s="291"/>
      <c r="CM471" s="291"/>
      <c r="CN471" s="291"/>
      <c r="CO471" s="291"/>
      <c r="CP471" s="291"/>
      <c r="CQ471" s="291"/>
      <c r="CR471" s="291"/>
      <c r="CS471" s="291"/>
      <c r="CT471" s="291"/>
      <c r="CU471" s="291"/>
      <c r="CV471" s="291"/>
      <c r="CW471" s="291"/>
      <c r="CX471" s="291"/>
      <c r="CY471" s="291"/>
      <c r="CZ471" s="291"/>
      <c r="DA471" s="291"/>
      <c r="DB471" s="291"/>
      <c r="DC471" s="291"/>
      <c r="DD471" s="291"/>
      <c r="DE471" s="291"/>
      <c r="DF471" s="291"/>
      <c r="DG471" s="291"/>
      <c r="DH471" s="291"/>
      <c r="DI471" s="291"/>
      <c r="DJ471" s="291"/>
      <c r="DK471" s="291"/>
      <c r="DL471" s="291"/>
      <c r="DM471" s="291"/>
      <c r="DN471" s="291"/>
      <c r="DO471" s="291"/>
      <c r="DP471" s="291"/>
      <c r="DQ471" s="291"/>
      <c r="DR471" s="291"/>
      <c r="DS471" s="291"/>
      <c r="DT471" s="291"/>
      <c r="DU471" s="291"/>
      <c r="DV471" s="291"/>
      <c r="DW471" s="291"/>
      <c r="DX471" s="291"/>
      <c r="DY471" s="291"/>
      <c r="DZ471" s="291"/>
      <c r="EA471" s="291"/>
      <c r="EB471" s="291"/>
      <c r="EC471" s="291"/>
      <c r="ED471" s="291"/>
      <c r="EE471" s="291"/>
      <c r="EF471" s="291"/>
      <c r="EG471" s="291"/>
      <c r="EH471" s="291"/>
      <c r="EI471" s="291"/>
      <c r="EJ471" s="291"/>
      <c r="EK471" s="291"/>
      <c r="EL471" s="291"/>
      <c r="EM471" s="291"/>
      <c r="EN471" s="291"/>
      <c r="EO471" s="291"/>
      <c r="EP471" s="291"/>
      <c r="EQ471" s="291"/>
      <c r="ER471" s="291"/>
      <c r="ES471" s="291"/>
      <c r="ET471" s="291"/>
      <c r="EU471" s="291"/>
      <c r="EV471" s="291"/>
      <c r="EW471" s="291"/>
      <c r="EX471" s="291"/>
      <c r="EY471" s="291"/>
      <c r="EZ471" s="291"/>
      <c r="FA471" s="291"/>
      <c r="FB471" s="291"/>
      <c r="FC471" s="291"/>
      <c r="FD471" s="291"/>
      <c r="FE471" s="291"/>
      <c r="FF471" s="291"/>
      <c r="FG471" s="291"/>
      <c r="FH471" s="291"/>
      <c r="FI471" s="291"/>
      <c r="FJ471" s="291"/>
      <c r="FK471" s="291"/>
      <c r="FL471" s="291"/>
      <c r="FM471" s="291"/>
      <c r="FN471" s="291"/>
      <c r="FO471" s="291"/>
      <c r="FP471" s="291"/>
      <c r="FQ471" s="291"/>
      <c r="FR471" s="291"/>
      <c r="FS471" s="291"/>
      <c r="FT471" s="291"/>
      <c r="FU471" s="291"/>
      <c r="FV471" s="291"/>
      <c r="FW471" s="291"/>
      <c r="FX471" s="291"/>
      <c r="FY471" s="291"/>
      <c r="FZ471" s="291"/>
      <c r="GA471" s="291"/>
      <c r="GB471" s="291"/>
      <c r="GC471" s="291"/>
      <c r="GD471" s="291"/>
      <c r="GE471" s="291"/>
      <c r="GF471" s="291"/>
      <c r="GG471" s="291"/>
      <c r="GH471" s="291"/>
      <c r="GI471" s="291"/>
      <c r="GJ471" s="291"/>
      <c r="GK471" s="291"/>
      <c r="GL471" s="291"/>
      <c r="GM471" s="291"/>
      <c r="GN471" s="291"/>
      <c r="GO471" s="291"/>
      <c r="GP471" s="291"/>
      <c r="GQ471" s="291"/>
      <c r="GR471" s="291"/>
      <c r="GS471" s="291"/>
      <c r="GT471" s="291"/>
      <c r="GU471" s="291"/>
      <c r="GV471" s="291"/>
      <c r="GW471" s="291"/>
      <c r="GX471" s="291"/>
      <c r="GY471" s="291"/>
      <c r="GZ471" s="291"/>
      <c r="HA471" s="291"/>
      <c r="HB471" s="291"/>
      <c r="HC471" s="291"/>
      <c r="HD471" s="291"/>
      <c r="HE471" s="291"/>
      <c r="HF471" s="291"/>
      <c r="HG471" s="291"/>
      <c r="HH471" s="291"/>
      <c r="HI471" s="291"/>
      <c r="HJ471" s="291"/>
      <c r="HK471" s="291"/>
      <c r="HL471" s="291"/>
      <c r="HM471" s="291"/>
      <c r="HN471" s="291"/>
      <c r="HO471" s="291"/>
      <c r="HP471" s="291"/>
      <c r="HQ471" s="291"/>
    </row>
    <row r="472" ht="12.0" customHeight="1">
      <c r="A472" s="281"/>
      <c r="B472" s="292"/>
      <c r="C472" s="283"/>
      <c r="D472" s="284"/>
      <c r="E472" s="285"/>
      <c r="F472" s="286"/>
      <c r="G472" s="287"/>
      <c r="H472" s="288"/>
      <c r="I472" s="283"/>
      <c r="J472" s="289"/>
      <c r="K472" s="289"/>
      <c r="L472" s="289"/>
      <c r="M472" s="289"/>
      <c r="N472" s="289"/>
      <c r="O472" s="289"/>
      <c r="P472" s="52"/>
      <c r="Q472" s="52"/>
      <c r="R472" s="52"/>
      <c r="S472" s="202"/>
      <c r="T472" s="202"/>
      <c r="U472" s="202"/>
      <c r="V472" s="292"/>
      <c r="W472" s="202"/>
      <c r="X472" s="202"/>
      <c r="Y472" s="202"/>
      <c r="Z472" s="291"/>
      <c r="AA472" s="202"/>
      <c r="AB472" s="202"/>
      <c r="AC472" s="202"/>
      <c r="AD472" s="291"/>
      <c r="AE472" s="202"/>
      <c r="AF472" s="202"/>
      <c r="AG472" s="202"/>
      <c r="AH472" s="291"/>
      <c r="AI472" s="202"/>
      <c r="AJ472" s="202"/>
      <c r="AK472" s="202"/>
      <c r="AL472" s="291"/>
      <c r="AM472" s="202"/>
      <c r="AN472" s="202"/>
      <c r="AO472" s="202"/>
      <c r="AP472" s="291"/>
      <c r="AQ472" s="202"/>
      <c r="AR472" s="202"/>
      <c r="AS472" s="202"/>
      <c r="AT472" s="291"/>
      <c r="AU472" s="202"/>
      <c r="AV472" s="202"/>
      <c r="AW472" s="202"/>
      <c r="AX472" s="291"/>
      <c r="AY472" s="202"/>
      <c r="AZ472" s="202"/>
      <c r="BA472" s="202"/>
      <c r="BB472" s="291"/>
      <c r="BC472" s="202"/>
      <c r="BD472" s="202"/>
      <c r="BE472" s="202"/>
      <c r="BF472" s="291"/>
      <c r="BG472" s="202"/>
      <c r="BH472" s="202"/>
      <c r="BI472" s="202"/>
      <c r="BJ472" s="291"/>
      <c r="BK472" s="291"/>
      <c r="BL472" s="291"/>
      <c r="BM472" s="291"/>
      <c r="BN472" s="291"/>
      <c r="BO472" s="291"/>
      <c r="BP472" s="291"/>
      <c r="BQ472" s="291"/>
      <c r="BR472" s="291"/>
      <c r="BS472" s="291"/>
      <c r="BT472" s="291"/>
      <c r="BU472" s="291"/>
      <c r="BV472" s="291"/>
      <c r="BW472" s="291"/>
      <c r="BX472" s="291"/>
      <c r="BY472" s="291"/>
      <c r="BZ472" s="291"/>
      <c r="CA472" s="291"/>
      <c r="CB472" s="291"/>
      <c r="CC472" s="291"/>
      <c r="CD472" s="291"/>
      <c r="CE472" s="291"/>
      <c r="CF472" s="291"/>
      <c r="CG472" s="291"/>
      <c r="CH472" s="291"/>
      <c r="CI472" s="291"/>
      <c r="CJ472" s="291"/>
      <c r="CK472" s="291"/>
      <c r="CL472" s="291"/>
      <c r="CM472" s="291"/>
      <c r="CN472" s="291"/>
      <c r="CO472" s="291"/>
      <c r="CP472" s="291"/>
      <c r="CQ472" s="291"/>
      <c r="CR472" s="291"/>
      <c r="CS472" s="291"/>
      <c r="CT472" s="291"/>
      <c r="CU472" s="291"/>
      <c r="CV472" s="291"/>
      <c r="CW472" s="291"/>
      <c r="CX472" s="291"/>
      <c r="CY472" s="291"/>
      <c r="CZ472" s="291"/>
      <c r="DA472" s="291"/>
      <c r="DB472" s="291"/>
      <c r="DC472" s="291"/>
      <c r="DD472" s="291"/>
      <c r="DE472" s="291"/>
      <c r="DF472" s="291"/>
      <c r="DG472" s="291"/>
      <c r="DH472" s="291"/>
      <c r="DI472" s="291"/>
      <c r="DJ472" s="291"/>
      <c r="DK472" s="291"/>
      <c r="DL472" s="291"/>
      <c r="DM472" s="291"/>
      <c r="DN472" s="291"/>
      <c r="DO472" s="291"/>
      <c r="DP472" s="291"/>
      <c r="DQ472" s="291"/>
      <c r="DR472" s="291"/>
      <c r="DS472" s="291"/>
      <c r="DT472" s="291"/>
      <c r="DU472" s="291"/>
      <c r="DV472" s="291"/>
      <c r="DW472" s="291"/>
      <c r="DX472" s="291"/>
      <c r="DY472" s="291"/>
      <c r="DZ472" s="291"/>
      <c r="EA472" s="291"/>
      <c r="EB472" s="291"/>
      <c r="EC472" s="291"/>
      <c r="ED472" s="291"/>
      <c r="EE472" s="291"/>
      <c r="EF472" s="291"/>
      <c r="EG472" s="291"/>
      <c r="EH472" s="291"/>
      <c r="EI472" s="291"/>
      <c r="EJ472" s="291"/>
      <c r="EK472" s="291"/>
      <c r="EL472" s="291"/>
      <c r="EM472" s="291"/>
      <c r="EN472" s="291"/>
      <c r="EO472" s="291"/>
      <c r="EP472" s="291"/>
      <c r="EQ472" s="291"/>
      <c r="ER472" s="291"/>
      <c r="ES472" s="291"/>
      <c r="ET472" s="291"/>
      <c r="EU472" s="291"/>
      <c r="EV472" s="291"/>
      <c r="EW472" s="291"/>
      <c r="EX472" s="291"/>
      <c r="EY472" s="291"/>
      <c r="EZ472" s="291"/>
      <c r="FA472" s="291"/>
      <c r="FB472" s="291"/>
      <c r="FC472" s="291"/>
      <c r="FD472" s="291"/>
      <c r="FE472" s="291"/>
      <c r="FF472" s="291"/>
      <c r="FG472" s="291"/>
      <c r="FH472" s="291"/>
      <c r="FI472" s="291"/>
      <c r="FJ472" s="291"/>
      <c r="FK472" s="291"/>
      <c r="FL472" s="291"/>
      <c r="FM472" s="291"/>
      <c r="FN472" s="291"/>
      <c r="FO472" s="291"/>
      <c r="FP472" s="291"/>
      <c r="FQ472" s="291"/>
      <c r="FR472" s="291"/>
      <c r="FS472" s="291"/>
      <c r="FT472" s="291"/>
      <c r="FU472" s="291"/>
      <c r="FV472" s="291"/>
      <c r="FW472" s="291"/>
      <c r="FX472" s="291"/>
      <c r="FY472" s="291"/>
      <c r="FZ472" s="291"/>
      <c r="GA472" s="291"/>
      <c r="GB472" s="291"/>
      <c r="GC472" s="291"/>
      <c r="GD472" s="291"/>
      <c r="GE472" s="291"/>
      <c r="GF472" s="291"/>
      <c r="GG472" s="291"/>
      <c r="GH472" s="291"/>
      <c r="GI472" s="291"/>
      <c r="GJ472" s="291"/>
      <c r="GK472" s="291"/>
      <c r="GL472" s="291"/>
      <c r="GM472" s="291"/>
      <c r="GN472" s="291"/>
      <c r="GO472" s="291"/>
      <c r="GP472" s="291"/>
      <c r="GQ472" s="291"/>
      <c r="GR472" s="291"/>
      <c r="GS472" s="291"/>
      <c r="GT472" s="291"/>
      <c r="GU472" s="291"/>
      <c r="GV472" s="291"/>
      <c r="GW472" s="291"/>
      <c r="GX472" s="291"/>
      <c r="GY472" s="291"/>
      <c r="GZ472" s="291"/>
      <c r="HA472" s="291"/>
      <c r="HB472" s="291"/>
      <c r="HC472" s="291"/>
      <c r="HD472" s="291"/>
      <c r="HE472" s="291"/>
      <c r="HF472" s="291"/>
      <c r="HG472" s="291"/>
      <c r="HH472" s="291"/>
      <c r="HI472" s="291"/>
      <c r="HJ472" s="291"/>
      <c r="HK472" s="291"/>
      <c r="HL472" s="291"/>
      <c r="HM472" s="291"/>
      <c r="HN472" s="291"/>
      <c r="HO472" s="291"/>
      <c r="HP472" s="291"/>
      <c r="HQ472" s="291"/>
    </row>
    <row r="473" ht="12.0" customHeight="1">
      <c r="A473" s="281"/>
      <c r="B473" s="292"/>
      <c r="C473" s="283"/>
      <c r="D473" s="284"/>
      <c r="E473" s="285"/>
      <c r="F473" s="286"/>
      <c r="G473" s="287"/>
      <c r="H473" s="288"/>
      <c r="I473" s="283"/>
      <c r="J473" s="289"/>
      <c r="K473" s="289"/>
      <c r="L473" s="289"/>
      <c r="M473" s="289"/>
      <c r="N473" s="289"/>
      <c r="O473" s="289"/>
      <c r="P473" s="52"/>
      <c r="Q473" s="52"/>
      <c r="R473" s="52"/>
      <c r="S473" s="202"/>
      <c r="T473" s="202"/>
      <c r="U473" s="202"/>
      <c r="V473" s="292"/>
      <c r="W473" s="202"/>
      <c r="X473" s="202"/>
      <c r="Y473" s="202"/>
      <c r="Z473" s="291"/>
      <c r="AA473" s="202"/>
      <c r="AB473" s="202"/>
      <c r="AC473" s="202"/>
      <c r="AD473" s="291"/>
      <c r="AE473" s="202"/>
      <c r="AF473" s="202"/>
      <c r="AG473" s="202"/>
      <c r="AH473" s="291"/>
      <c r="AI473" s="202"/>
      <c r="AJ473" s="202"/>
      <c r="AK473" s="202"/>
      <c r="AL473" s="291"/>
      <c r="AM473" s="202"/>
      <c r="AN473" s="202"/>
      <c r="AO473" s="202"/>
      <c r="AP473" s="291"/>
      <c r="AQ473" s="202"/>
      <c r="AR473" s="202"/>
      <c r="AS473" s="202"/>
      <c r="AT473" s="291"/>
      <c r="AU473" s="202"/>
      <c r="AV473" s="202"/>
      <c r="AW473" s="202"/>
      <c r="AX473" s="291"/>
      <c r="AY473" s="202"/>
      <c r="AZ473" s="202"/>
      <c r="BA473" s="202"/>
      <c r="BB473" s="291"/>
      <c r="BC473" s="202"/>
      <c r="BD473" s="202"/>
      <c r="BE473" s="202"/>
      <c r="BF473" s="291"/>
      <c r="BG473" s="202"/>
      <c r="BH473" s="202"/>
      <c r="BI473" s="202"/>
      <c r="BJ473" s="291"/>
      <c r="BK473" s="291"/>
      <c r="BL473" s="291"/>
      <c r="BM473" s="291"/>
      <c r="BN473" s="291"/>
      <c r="BO473" s="291"/>
      <c r="BP473" s="291"/>
      <c r="BQ473" s="291"/>
      <c r="BR473" s="291"/>
      <c r="BS473" s="291"/>
      <c r="BT473" s="291"/>
      <c r="BU473" s="291"/>
      <c r="BV473" s="291"/>
      <c r="BW473" s="291"/>
      <c r="BX473" s="291"/>
      <c r="BY473" s="291"/>
      <c r="BZ473" s="291"/>
      <c r="CA473" s="291"/>
      <c r="CB473" s="291"/>
      <c r="CC473" s="291"/>
      <c r="CD473" s="291"/>
      <c r="CE473" s="291"/>
      <c r="CF473" s="291"/>
      <c r="CG473" s="291"/>
      <c r="CH473" s="291"/>
      <c r="CI473" s="291"/>
      <c r="CJ473" s="291"/>
      <c r="CK473" s="291"/>
      <c r="CL473" s="291"/>
      <c r="CM473" s="291"/>
      <c r="CN473" s="291"/>
      <c r="CO473" s="291"/>
      <c r="CP473" s="291"/>
      <c r="CQ473" s="291"/>
      <c r="CR473" s="291"/>
      <c r="CS473" s="291"/>
      <c r="CT473" s="291"/>
      <c r="CU473" s="291"/>
      <c r="CV473" s="291"/>
      <c r="CW473" s="291"/>
      <c r="CX473" s="291"/>
      <c r="CY473" s="291"/>
      <c r="CZ473" s="291"/>
      <c r="DA473" s="291"/>
      <c r="DB473" s="291"/>
      <c r="DC473" s="291"/>
      <c r="DD473" s="291"/>
      <c r="DE473" s="291"/>
      <c r="DF473" s="291"/>
      <c r="DG473" s="291"/>
      <c r="DH473" s="291"/>
      <c r="DI473" s="291"/>
      <c r="DJ473" s="291"/>
      <c r="DK473" s="291"/>
      <c r="DL473" s="291"/>
      <c r="DM473" s="291"/>
      <c r="DN473" s="291"/>
      <c r="DO473" s="291"/>
      <c r="DP473" s="291"/>
      <c r="DQ473" s="291"/>
      <c r="DR473" s="291"/>
      <c r="DS473" s="291"/>
      <c r="DT473" s="291"/>
      <c r="DU473" s="291"/>
      <c r="DV473" s="291"/>
      <c r="DW473" s="291"/>
      <c r="DX473" s="291"/>
      <c r="DY473" s="291"/>
      <c r="DZ473" s="291"/>
      <c r="EA473" s="291"/>
      <c r="EB473" s="291"/>
      <c r="EC473" s="291"/>
      <c r="ED473" s="291"/>
      <c r="EE473" s="291"/>
      <c r="EF473" s="291"/>
      <c r="EG473" s="291"/>
      <c r="EH473" s="291"/>
      <c r="EI473" s="291"/>
      <c r="EJ473" s="291"/>
      <c r="EK473" s="291"/>
      <c r="EL473" s="291"/>
      <c r="EM473" s="291"/>
      <c r="EN473" s="291"/>
      <c r="EO473" s="291"/>
      <c r="EP473" s="291"/>
      <c r="EQ473" s="291"/>
      <c r="ER473" s="291"/>
      <c r="ES473" s="291"/>
      <c r="ET473" s="291"/>
      <c r="EU473" s="291"/>
      <c r="EV473" s="291"/>
      <c r="EW473" s="291"/>
      <c r="EX473" s="291"/>
      <c r="EY473" s="291"/>
      <c r="EZ473" s="291"/>
      <c r="FA473" s="291"/>
      <c r="FB473" s="291"/>
      <c r="FC473" s="291"/>
      <c r="FD473" s="291"/>
      <c r="FE473" s="291"/>
      <c r="FF473" s="291"/>
      <c r="FG473" s="291"/>
      <c r="FH473" s="291"/>
      <c r="FI473" s="291"/>
      <c r="FJ473" s="291"/>
      <c r="FK473" s="291"/>
      <c r="FL473" s="291"/>
      <c r="FM473" s="291"/>
      <c r="FN473" s="291"/>
      <c r="FO473" s="291"/>
      <c r="FP473" s="291"/>
      <c r="FQ473" s="291"/>
      <c r="FR473" s="291"/>
      <c r="FS473" s="291"/>
      <c r="FT473" s="291"/>
      <c r="FU473" s="291"/>
      <c r="FV473" s="291"/>
      <c r="FW473" s="291"/>
      <c r="FX473" s="291"/>
      <c r="FY473" s="291"/>
      <c r="FZ473" s="291"/>
      <c r="GA473" s="291"/>
      <c r="GB473" s="291"/>
      <c r="GC473" s="291"/>
      <c r="GD473" s="291"/>
      <c r="GE473" s="291"/>
      <c r="GF473" s="291"/>
      <c r="GG473" s="291"/>
      <c r="GH473" s="291"/>
      <c r="GI473" s="291"/>
      <c r="GJ473" s="291"/>
      <c r="GK473" s="291"/>
      <c r="GL473" s="291"/>
      <c r="GM473" s="291"/>
      <c r="GN473" s="291"/>
      <c r="GO473" s="291"/>
      <c r="GP473" s="291"/>
      <c r="GQ473" s="291"/>
      <c r="GR473" s="291"/>
      <c r="GS473" s="291"/>
      <c r="GT473" s="291"/>
      <c r="GU473" s="291"/>
      <c r="GV473" s="291"/>
      <c r="GW473" s="291"/>
      <c r="GX473" s="291"/>
      <c r="GY473" s="291"/>
      <c r="GZ473" s="291"/>
      <c r="HA473" s="291"/>
      <c r="HB473" s="291"/>
      <c r="HC473" s="291"/>
      <c r="HD473" s="291"/>
      <c r="HE473" s="291"/>
      <c r="HF473" s="291"/>
      <c r="HG473" s="291"/>
      <c r="HH473" s="291"/>
      <c r="HI473" s="291"/>
      <c r="HJ473" s="291"/>
      <c r="HK473" s="291"/>
      <c r="HL473" s="291"/>
      <c r="HM473" s="291"/>
      <c r="HN473" s="291"/>
      <c r="HO473" s="291"/>
      <c r="HP473" s="291"/>
      <c r="HQ473" s="291"/>
    </row>
    <row r="474" ht="12.0" customHeight="1">
      <c r="A474" s="281"/>
      <c r="B474" s="292"/>
      <c r="C474" s="283"/>
      <c r="D474" s="284"/>
      <c r="E474" s="285"/>
      <c r="F474" s="286"/>
      <c r="G474" s="287"/>
      <c r="H474" s="288"/>
      <c r="I474" s="283"/>
      <c r="J474" s="289"/>
      <c r="K474" s="289"/>
      <c r="L474" s="289"/>
      <c r="M474" s="289"/>
      <c r="N474" s="289"/>
      <c r="O474" s="289"/>
      <c r="P474" s="52"/>
      <c r="Q474" s="52"/>
      <c r="R474" s="52"/>
      <c r="S474" s="202"/>
      <c r="T474" s="202"/>
      <c r="U474" s="202"/>
      <c r="V474" s="292"/>
      <c r="W474" s="202"/>
      <c r="X474" s="202"/>
      <c r="Y474" s="202"/>
      <c r="Z474" s="291"/>
      <c r="AA474" s="202"/>
      <c r="AB474" s="202"/>
      <c r="AC474" s="202"/>
      <c r="AD474" s="291"/>
      <c r="AE474" s="202"/>
      <c r="AF474" s="202"/>
      <c r="AG474" s="202"/>
      <c r="AH474" s="291"/>
      <c r="AI474" s="202"/>
      <c r="AJ474" s="202"/>
      <c r="AK474" s="202"/>
      <c r="AL474" s="291"/>
      <c r="AM474" s="202"/>
      <c r="AN474" s="202"/>
      <c r="AO474" s="202"/>
      <c r="AP474" s="291"/>
      <c r="AQ474" s="202"/>
      <c r="AR474" s="202"/>
      <c r="AS474" s="202"/>
      <c r="AT474" s="291"/>
      <c r="AU474" s="202"/>
      <c r="AV474" s="202"/>
      <c r="AW474" s="202"/>
      <c r="AX474" s="291"/>
      <c r="AY474" s="202"/>
      <c r="AZ474" s="202"/>
      <c r="BA474" s="202"/>
      <c r="BB474" s="291"/>
      <c r="BC474" s="202"/>
      <c r="BD474" s="202"/>
      <c r="BE474" s="202"/>
      <c r="BF474" s="291"/>
      <c r="BG474" s="202"/>
      <c r="BH474" s="202"/>
      <c r="BI474" s="202"/>
      <c r="BJ474" s="291"/>
      <c r="BK474" s="291"/>
      <c r="BL474" s="291"/>
      <c r="BM474" s="291"/>
      <c r="BN474" s="291"/>
      <c r="BO474" s="291"/>
      <c r="BP474" s="291"/>
      <c r="BQ474" s="291"/>
      <c r="BR474" s="291"/>
      <c r="BS474" s="291"/>
      <c r="BT474" s="291"/>
      <c r="BU474" s="291"/>
      <c r="BV474" s="291"/>
      <c r="BW474" s="291"/>
      <c r="BX474" s="291"/>
      <c r="BY474" s="291"/>
      <c r="BZ474" s="291"/>
      <c r="CA474" s="291"/>
      <c r="CB474" s="291"/>
      <c r="CC474" s="291"/>
      <c r="CD474" s="291"/>
      <c r="CE474" s="291"/>
      <c r="CF474" s="291"/>
      <c r="CG474" s="291"/>
      <c r="CH474" s="291"/>
      <c r="CI474" s="291"/>
      <c r="CJ474" s="291"/>
      <c r="CK474" s="291"/>
      <c r="CL474" s="291"/>
      <c r="CM474" s="291"/>
      <c r="CN474" s="291"/>
      <c r="CO474" s="291"/>
      <c r="CP474" s="291"/>
      <c r="CQ474" s="291"/>
      <c r="CR474" s="291"/>
      <c r="CS474" s="291"/>
      <c r="CT474" s="291"/>
      <c r="CU474" s="291"/>
      <c r="CV474" s="291"/>
      <c r="CW474" s="291"/>
      <c r="CX474" s="291"/>
      <c r="CY474" s="291"/>
      <c r="CZ474" s="291"/>
      <c r="DA474" s="291"/>
      <c r="DB474" s="291"/>
      <c r="DC474" s="291"/>
      <c r="DD474" s="291"/>
      <c r="DE474" s="291"/>
      <c r="DF474" s="291"/>
      <c r="DG474" s="291"/>
      <c r="DH474" s="291"/>
      <c r="DI474" s="291"/>
      <c r="DJ474" s="291"/>
      <c r="DK474" s="291"/>
      <c r="DL474" s="291"/>
      <c r="DM474" s="291"/>
      <c r="DN474" s="291"/>
      <c r="DO474" s="291"/>
      <c r="DP474" s="291"/>
      <c r="DQ474" s="291"/>
      <c r="DR474" s="291"/>
      <c r="DS474" s="291"/>
      <c r="DT474" s="291"/>
      <c r="DU474" s="291"/>
      <c r="DV474" s="291"/>
      <c r="DW474" s="291"/>
      <c r="DX474" s="291"/>
      <c r="DY474" s="291"/>
      <c r="DZ474" s="291"/>
      <c r="EA474" s="291"/>
      <c r="EB474" s="291"/>
      <c r="EC474" s="291"/>
      <c r="ED474" s="291"/>
      <c r="EE474" s="291"/>
      <c r="EF474" s="291"/>
      <c r="EG474" s="291"/>
      <c r="EH474" s="291"/>
      <c r="EI474" s="291"/>
      <c r="EJ474" s="291"/>
      <c r="EK474" s="291"/>
      <c r="EL474" s="291"/>
      <c r="EM474" s="291"/>
      <c r="EN474" s="291"/>
      <c r="EO474" s="291"/>
      <c r="EP474" s="291"/>
      <c r="EQ474" s="291"/>
      <c r="ER474" s="291"/>
      <c r="ES474" s="291"/>
      <c r="ET474" s="291"/>
      <c r="EU474" s="291"/>
      <c r="EV474" s="291"/>
      <c r="EW474" s="291"/>
      <c r="EX474" s="291"/>
      <c r="EY474" s="291"/>
      <c r="EZ474" s="291"/>
      <c r="FA474" s="291"/>
      <c r="FB474" s="291"/>
      <c r="FC474" s="291"/>
      <c r="FD474" s="291"/>
      <c r="FE474" s="291"/>
      <c r="FF474" s="291"/>
      <c r="FG474" s="291"/>
      <c r="FH474" s="291"/>
      <c r="FI474" s="291"/>
      <c r="FJ474" s="291"/>
      <c r="FK474" s="291"/>
      <c r="FL474" s="291"/>
      <c r="FM474" s="291"/>
      <c r="FN474" s="291"/>
      <c r="FO474" s="291"/>
      <c r="FP474" s="291"/>
      <c r="FQ474" s="291"/>
      <c r="FR474" s="291"/>
      <c r="FS474" s="291"/>
      <c r="FT474" s="291"/>
      <c r="FU474" s="291"/>
      <c r="FV474" s="291"/>
      <c r="FW474" s="291"/>
      <c r="FX474" s="291"/>
      <c r="FY474" s="291"/>
      <c r="FZ474" s="291"/>
      <c r="GA474" s="291"/>
      <c r="GB474" s="291"/>
      <c r="GC474" s="291"/>
      <c r="GD474" s="291"/>
      <c r="GE474" s="291"/>
      <c r="GF474" s="291"/>
      <c r="GG474" s="291"/>
      <c r="GH474" s="291"/>
      <c r="GI474" s="291"/>
      <c r="GJ474" s="291"/>
      <c r="GK474" s="291"/>
      <c r="GL474" s="291"/>
      <c r="GM474" s="291"/>
      <c r="GN474" s="291"/>
      <c r="GO474" s="291"/>
      <c r="GP474" s="291"/>
      <c r="GQ474" s="291"/>
      <c r="GR474" s="291"/>
      <c r="GS474" s="291"/>
      <c r="GT474" s="291"/>
      <c r="GU474" s="291"/>
      <c r="GV474" s="291"/>
      <c r="GW474" s="291"/>
      <c r="GX474" s="291"/>
      <c r="GY474" s="291"/>
      <c r="GZ474" s="291"/>
      <c r="HA474" s="291"/>
      <c r="HB474" s="291"/>
      <c r="HC474" s="291"/>
      <c r="HD474" s="291"/>
      <c r="HE474" s="291"/>
      <c r="HF474" s="291"/>
      <c r="HG474" s="291"/>
      <c r="HH474" s="291"/>
      <c r="HI474" s="291"/>
      <c r="HJ474" s="291"/>
      <c r="HK474" s="291"/>
      <c r="HL474" s="291"/>
      <c r="HM474" s="291"/>
      <c r="HN474" s="291"/>
      <c r="HO474" s="291"/>
      <c r="HP474" s="291"/>
      <c r="HQ474" s="291"/>
    </row>
    <row r="475" ht="12.0" customHeight="1">
      <c r="A475" s="281"/>
      <c r="B475" s="292"/>
      <c r="C475" s="283"/>
      <c r="D475" s="284"/>
      <c r="E475" s="285"/>
      <c r="F475" s="286"/>
      <c r="G475" s="287"/>
      <c r="H475" s="288"/>
      <c r="I475" s="283"/>
      <c r="J475" s="289"/>
      <c r="K475" s="289"/>
      <c r="L475" s="289"/>
      <c r="M475" s="289"/>
      <c r="N475" s="289"/>
      <c r="O475" s="289"/>
      <c r="P475" s="52"/>
      <c r="Q475" s="52"/>
      <c r="R475" s="52"/>
      <c r="S475" s="202"/>
      <c r="T475" s="202"/>
      <c r="U475" s="202"/>
      <c r="V475" s="292"/>
      <c r="W475" s="202"/>
      <c r="X475" s="202"/>
      <c r="Y475" s="202"/>
      <c r="Z475" s="291"/>
      <c r="AA475" s="202"/>
      <c r="AB475" s="202"/>
      <c r="AC475" s="202"/>
      <c r="AD475" s="291"/>
      <c r="AE475" s="202"/>
      <c r="AF475" s="202"/>
      <c r="AG475" s="202"/>
      <c r="AH475" s="291"/>
      <c r="AI475" s="202"/>
      <c r="AJ475" s="202"/>
      <c r="AK475" s="202"/>
      <c r="AL475" s="291"/>
      <c r="AM475" s="202"/>
      <c r="AN475" s="202"/>
      <c r="AO475" s="202"/>
      <c r="AP475" s="291"/>
      <c r="AQ475" s="202"/>
      <c r="AR475" s="202"/>
      <c r="AS475" s="202"/>
      <c r="AT475" s="291"/>
      <c r="AU475" s="202"/>
      <c r="AV475" s="202"/>
      <c r="AW475" s="202"/>
      <c r="AX475" s="291"/>
      <c r="AY475" s="202"/>
      <c r="AZ475" s="202"/>
      <c r="BA475" s="202"/>
      <c r="BB475" s="291"/>
      <c r="BC475" s="202"/>
      <c r="BD475" s="202"/>
      <c r="BE475" s="202"/>
      <c r="BF475" s="291"/>
      <c r="BG475" s="202"/>
      <c r="BH475" s="202"/>
      <c r="BI475" s="202"/>
      <c r="BJ475" s="291"/>
      <c r="BK475" s="291"/>
      <c r="BL475" s="291"/>
      <c r="BM475" s="291"/>
      <c r="BN475" s="291"/>
      <c r="BO475" s="291"/>
      <c r="BP475" s="291"/>
      <c r="BQ475" s="291"/>
      <c r="BR475" s="291"/>
      <c r="BS475" s="291"/>
      <c r="BT475" s="291"/>
      <c r="BU475" s="291"/>
      <c r="BV475" s="291"/>
      <c r="BW475" s="291"/>
      <c r="BX475" s="291"/>
      <c r="BY475" s="291"/>
      <c r="BZ475" s="291"/>
      <c r="CA475" s="291"/>
      <c r="CB475" s="291"/>
      <c r="CC475" s="291"/>
      <c r="CD475" s="291"/>
      <c r="CE475" s="291"/>
      <c r="CF475" s="291"/>
      <c r="CG475" s="291"/>
      <c r="CH475" s="291"/>
      <c r="CI475" s="291"/>
      <c r="CJ475" s="291"/>
      <c r="CK475" s="291"/>
      <c r="CL475" s="291"/>
      <c r="CM475" s="291"/>
      <c r="CN475" s="291"/>
      <c r="CO475" s="291"/>
      <c r="CP475" s="291"/>
      <c r="CQ475" s="291"/>
      <c r="CR475" s="291"/>
      <c r="CS475" s="291"/>
      <c r="CT475" s="291"/>
      <c r="CU475" s="291"/>
      <c r="CV475" s="291"/>
      <c r="CW475" s="291"/>
      <c r="CX475" s="291"/>
      <c r="CY475" s="291"/>
      <c r="CZ475" s="291"/>
      <c r="DA475" s="291"/>
      <c r="DB475" s="291"/>
      <c r="DC475" s="291"/>
      <c r="DD475" s="291"/>
      <c r="DE475" s="291"/>
      <c r="DF475" s="291"/>
      <c r="DG475" s="291"/>
      <c r="DH475" s="291"/>
      <c r="DI475" s="291"/>
      <c r="DJ475" s="291"/>
      <c r="DK475" s="291"/>
      <c r="DL475" s="291"/>
      <c r="DM475" s="291"/>
      <c r="DN475" s="291"/>
      <c r="DO475" s="291"/>
      <c r="DP475" s="291"/>
      <c r="DQ475" s="291"/>
      <c r="DR475" s="291"/>
      <c r="DS475" s="291"/>
      <c r="DT475" s="291"/>
      <c r="DU475" s="291"/>
      <c r="DV475" s="291"/>
      <c r="DW475" s="291"/>
      <c r="DX475" s="291"/>
      <c r="DY475" s="291"/>
      <c r="DZ475" s="291"/>
      <c r="EA475" s="291"/>
      <c r="EB475" s="291"/>
      <c r="EC475" s="291"/>
      <c r="ED475" s="291"/>
      <c r="EE475" s="291"/>
      <c r="EF475" s="291"/>
      <c r="EG475" s="291"/>
      <c r="EH475" s="291"/>
      <c r="EI475" s="291"/>
      <c r="EJ475" s="291"/>
      <c r="EK475" s="291"/>
      <c r="EL475" s="291"/>
      <c r="EM475" s="291"/>
      <c r="EN475" s="291"/>
      <c r="EO475" s="291"/>
      <c r="EP475" s="291"/>
      <c r="EQ475" s="291"/>
      <c r="ER475" s="291"/>
      <c r="ES475" s="291"/>
      <c r="ET475" s="291"/>
      <c r="EU475" s="291"/>
      <c r="EV475" s="291"/>
      <c r="EW475" s="291"/>
      <c r="EX475" s="291"/>
      <c r="EY475" s="291"/>
      <c r="EZ475" s="291"/>
      <c r="FA475" s="291"/>
      <c r="FB475" s="291"/>
      <c r="FC475" s="291"/>
      <c r="FD475" s="291"/>
      <c r="FE475" s="291"/>
      <c r="FF475" s="291"/>
      <c r="FG475" s="291"/>
      <c r="FH475" s="291"/>
      <c r="FI475" s="291"/>
      <c r="FJ475" s="291"/>
      <c r="FK475" s="291"/>
      <c r="FL475" s="291"/>
      <c r="FM475" s="291"/>
      <c r="FN475" s="291"/>
      <c r="FO475" s="291"/>
      <c r="FP475" s="291"/>
      <c r="FQ475" s="291"/>
      <c r="FR475" s="291"/>
      <c r="FS475" s="291"/>
      <c r="FT475" s="291"/>
      <c r="FU475" s="291"/>
      <c r="FV475" s="291"/>
      <c r="FW475" s="291"/>
      <c r="FX475" s="291"/>
      <c r="FY475" s="291"/>
      <c r="FZ475" s="291"/>
      <c r="GA475" s="291"/>
      <c r="GB475" s="291"/>
      <c r="GC475" s="291"/>
      <c r="GD475" s="291"/>
      <c r="GE475" s="291"/>
      <c r="GF475" s="291"/>
      <c r="GG475" s="291"/>
      <c r="GH475" s="291"/>
      <c r="GI475" s="291"/>
      <c r="GJ475" s="291"/>
      <c r="GK475" s="291"/>
      <c r="GL475" s="291"/>
      <c r="GM475" s="291"/>
      <c r="GN475" s="291"/>
      <c r="GO475" s="291"/>
      <c r="GP475" s="291"/>
      <c r="GQ475" s="291"/>
      <c r="GR475" s="291"/>
      <c r="GS475" s="291"/>
      <c r="GT475" s="291"/>
      <c r="GU475" s="291"/>
      <c r="GV475" s="291"/>
      <c r="GW475" s="291"/>
      <c r="GX475" s="291"/>
      <c r="GY475" s="291"/>
      <c r="GZ475" s="291"/>
      <c r="HA475" s="291"/>
      <c r="HB475" s="291"/>
      <c r="HC475" s="291"/>
      <c r="HD475" s="291"/>
      <c r="HE475" s="291"/>
      <c r="HF475" s="291"/>
      <c r="HG475" s="291"/>
      <c r="HH475" s="291"/>
      <c r="HI475" s="291"/>
      <c r="HJ475" s="291"/>
      <c r="HK475" s="291"/>
      <c r="HL475" s="291"/>
      <c r="HM475" s="291"/>
      <c r="HN475" s="291"/>
      <c r="HO475" s="291"/>
      <c r="HP475" s="291"/>
      <c r="HQ475" s="291"/>
    </row>
    <row r="476" ht="12.0" customHeight="1">
      <c r="A476" s="281"/>
      <c r="B476" s="292"/>
      <c r="C476" s="283"/>
      <c r="D476" s="284"/>
      <c r="E476" s="285"/>
      <c r="F476" s="286"/>
      <c r="G476" s="287"/>
      <c r="H476" s="288"/>
      <c r="I476" s="283"/>
      <c r="J476" s="289"/>
      <c r="K476" s="289"/>
      <c r="L476" s="289"/>
      <c r="M476" s="289"/>
      <c r="N476" s="289"/>
      <c r="O476" s="289"/>
      <c r="P476" s="52"/>
      <c r="Q476" s="52"/>
      <c r="R476" s="52"/>
      <c r="S476" s="202"/>
      <c r="T476" s="202"/>
      <c r="U476" s="202"/>
      <c r="V476" s="292"/>
      <c r="W476" s="202"/>
      <c r="X476" s="202"/>
      <c r="Y476" s="202"/>
      <c r="Z476" s="291"/>
      <c r="AA476" s="202"/>
      <c r="AB476" s="202"/>
      <c r="AC476" s="202"/>
      <c r="AD476" s="291"/>
      <c r="AE476" s="202"/>
      <c r="AF476" s="202"/>
      <c r="AG476" s="202"/>
      <c r="AH476" s="291"/>
      <c r="AI476" s="202"/>
      <c r="AJ476" s="202"/>
      <c r="AK476" s="202"/>
      <c r="AL476" s="291"/>
      <c r="AM476" s="202"/>
      <c r="AN476" s="202"/>
      <c r="AO476" s="202"/>
      <c r="AP476" s="291"/>
      <c r="AQ476" s="202"/>
      <c r="AR476" s="202"/>
      <c r="AS476" s="202"/>
      <c r="AT476" s="291"/>
      <c r="AU476" s="202"/>
      <c r="AV476" s="202"/>
      <c r="AW476" s="202"/>
      <c r="AX476" s="291"/>
      <c r="AY476" s="202"/>
      <c r="AZ476" s="202"/>
      <c r="BA476" s="202"/>
      <c r="BB476" s="291"/>
      <c r="BC476" s="202"/>
      <c r="BD476" s="202"/>
      <c r="BE476" s="202"/>
      <c r="BF476" s="291"/>
      <c r="BG476" s="202"/>
      <c r="BH476" s="202"/>
      <c r="BI476" s="202"/>
      <c r="BJ476" s="291"/>
      <c r="BK476" s="291"/>
      <c r="BL476" s="291"/>
      <c r="BM476" s="291"/>
      <c r="BN476" s="291"/>
      <c r="BO476" s="291"/>
      <c r="BP476" s="291"/>
      <c r="BQ476" s="291"/>
      <c r="BR476" s="291"/>
      <c r="BS476" s="291"/>
      <c r="BT476" s="291"/>
      <c r="BU476" s="291"/>
      <c r="BV476" s="291"/>
      <c r="BW476" s="291"/>
      <c r="BX476" s="291"/>
      <c r="BY476" s="291"/>
      <c r="BZ476" s="291"/>
      <c r="CA476" s="291"/>
      <c r="CB476" s="291"/>
      <c r="CC476" s="291"/>
      <c r="CD476" s="291"/>
      <c r="CE476" s="291"/>
      <c r="CF476" s="291"/>
      <c r="CG476" s="291"/>
      <c r="CH476" s="291"/>
      <c r="CI476" s="291"/>
      <c r="CJ476" s="291"/>
      <c r="CK476" s="291"/>
      <c r="CL476" s="291"/>
      <c r="CM476" s="291"/>
      <c r="CN476" s="291"/>
      <c r="CO476" s="291"/>
      <c r="CP476" s="291"/>
      <c r="CQ476" s="291"/>
      <c r="CR476" s="291"/>
      <c r="CS476" s="291"/>
      <c r="CT476" s="291"/>
      <c r="CU476" s="291"/>
      <c r="CV476" s="291"/>
      <c r="CW476" s="291"/>
      <c r="CX476" s="291"/>
      <c r="CY476" s="291"/>
      <c r="CZ476" s="291"/>
      <c r="DA476" s="291"/>
      <c r="DB476" s="291"/>
      <c r="DC476" s="291"/>
      <c r="DD476" s="291"/>
      <c r="DE476" s="291"/>
      <c r="DF476" s="291"/>
      <c r="DG476" s="291"/>
      <c r="DH476" s="291"/>
      <c r="DI476" s="291"/>
      <c r="DJ476" s="291"/>
      <c r="DK476" s="291"/>
      <c r="DL476" s="291"/>
      <c r="DM476" s="291"/>
      <c r="DN476" s="291"/>
      <c r="DO476" s="291"/>
      <c r="DP476" s="291"/>
      <c r="DQ476" s="291"/>
      <c r="DR476" s="291"/>
      <c r="DS476" s="291"/>
      <c r="DT476" s="291"/>
      <c r="DU476" s="291"/>
      <c r="DV476" s="291"/>
      <c r="DW476" s="291"/>
      <c r="DX476" s="291"/>
      <c r="DY476" s="291"/>
      <c r="DZ476" s="291"/>
      <c r="EA476" s="291"/>
      <c r="EB476" s="291"/>
      <c r="EC476" s="291"/>
      <c r="ED476" s="291"/>
      <c r="EE476" s="291"/>
      <c r="EF476" s="291"/>
      <c r="EG476" s="291"/>
      <c r="EH476" s="291"/>
      <c r="EI476" s="291"/>
      <c r="EJ476" s="291"/>
      <c r="EK476" s="291"/>
      <c r="EL476" s="291"/>
      <c r="EM476" s="291"/>
      <c r="EN476" s="291"/>
      <c r="EO476" s="291"/>
      <c r="EP476" s="291"/>
      <c r="EQ476" s="291"/>
      <c r="ER476" s="291"/>
      <c r="ES476" s="291"/>
      <c r="ET476" s="291"/>
      <c r="EU476" s="291"/>
      <c r="EV476" s="291"/>
      <c r="EW476" s="291"/>
      <c r="EX476" s="291"/>
      <c r="EY476" s="291"/>
      <c r="EZ476" s="291"/>
      <c r="FA476" s="291"/>
      <c r="FB476" s="291"/>
      <c r="FC476" s="291"/>
      <c r="FD476" s="291"/>
      <c r="FE476" s="291"/>
      <c r="FF476" s="291"/>
      <c r="FG476" s="291"/>
      <c r="FH476" s="291"/>
      <c r="FI476" s="291"/>
      <c r="FJ476" s="291"/>
      <c r="FK476" s="291"/>
      <c r="FL476" s="291"/>
      <c r="FM476" s="291"/>
      <c r="FN476" s="291"/>
      <c r="FO476" s="291"/>
      <c r="FP476" s="291"/>
      <c r="FQ476" s="291"/>
      <c r="FR476" s="291"/>
      <c r="FS476" s="291"/>
      <c r="FT476" s="291"/>
      <c r="FU476" s="291"/>
      <c r="FV476" s="291"/>
      <c r="FW476" s="291"/>
      <c r="FX476" s="291"/>
      <c r="FY476" s="291"/>
      <c r="FZ476" s="291"/>
      <c r="GA476" s="291"/>
      <c r="GB476" s="291"/>
      <c r="GC476" s="291"/>
      <c r="GD476" s="291"/>
      <c r="GE476" s="291"/>
      <c r="GF476" s="291"/>
      <c r="GG476" s="291"/>
      <c r="GH476" s="291"/>
      <c r="GI476" s="291"/>
      <c r="GJ476" s="291"/>
      <c r="GK476" s="291"/>
      <c r="GL476" s="291"/>
      <c r="GM476" s="291"/>
      <c r="GN476" s="291"/>
      <c r="GO476" s="291"/>
      <c r="GP476" s="291"/>
      <c r="GQ476" s="291"/>
      <c r="GR476" s="291"/>
      <c r="GS476" s="291"/>
      <c r="GT476" s="291"/>
      <c r="GU476" s="291"/>
      <c r="GV476" s="291"/>
      <c r="GW476" s="291"/>
      <c r="GX476" s="291"/>
      <c r="GY476" s="291"/>
      <c r="GZ476" s="291"/>
      <c r="HA476" s="291"/>
      <c r="HB476" s="291"/>
      <c r="HC476" s="291"/>
      <c r="HD476" s="291"/>
      <c r="HE476" s="291"/>
      <c r="HF476" s="291"/>
      <c r="HG476" s="291"/>
      <c r="HH476" s="291"/>
      <c r="HI476" s="291"/>
      <c r="HJ476" s="291"/>
      <c r="HK476" s="291"/>
      <c r="HL476" s="291"/>
      <c r="HM476" s="291"/>
      <c r="HN476" s="291"/>
      <c r="HO476" s="291"/>
      <c r="HP476" s="291"/>
      <c r="HQ476" s="291"/>
    </row>
    <row r="477" ht="12.0" customHeight="1">
      <c r="A477" s="281"/>
      <c r="B477" s="292"/>
      <c r="C477" s="283"/>
      <c r="D477" s="284"/>
      <c r="E477" s="285"/>
      <c r="F477" s="286"/>
      <c r="G477" s="287"/>
      <c r="H477" s="288"/>
      <c r="I477" s="283"/>
      <c r="J477" s="289"/>
      <c r="K477" s="289"/>
      <c r="L477" s="289"/>
      <c r="M477" s="289"/>
      <c r="N477" s="289"/>
      <c r="O477" s="289"/>
      <c r="P477" s="52"/>
      <c r="Q477" s="52"/>
      <c r="R477" s="52"/>
      <c r="S477" s="202"/>
      <c r="T477" s="202"/>
      <c r="U477" s="202"/>
      <c r="V477" s="292"/>
      <c r="W477" s="202"/>
      <c r="X477" s="202"/>
      <c r="Y477" s="202"/>
      <c r="Z477" s="291"/>
      <c r="AA477" s="202"/>
      <c r="AB477" s="202"/>
      <c r="AC477" s="202"/>
      <c r="AD477" s="291"/>
      <c r="AE477" s="202"/>
      <c r="AF477" s="202"/>
      <c r="AG477" s="202"/>
      <c r="AH477" s="291"/>
      <c r="AI477" s="202"/>
      <c r="AJ477" s="202"/>
      <c r="AK477" s="202"/>
      <c r="AL477" s="291"/>
      <c r="AM477" s="202"/>
      <c r="AN477" s="202"/>
      <c r="AO477" s="202"/>
      <c r="AP477" s="291"/>
      <c r="AQ477" s="202"/>
      <c r="AR477" s="202"/>
      <c r="AS477" s="202"/>
      <c r="AT477" s="291"/>
      <c r="AU477" s="202"/>
      <c r="AV477" s="202"/>
      <c r="AW477" s="202"/>
      <c r="AX477" s="291"/>
      <c r="AY477" s="202"/>
      <c r="AZ477" s="202"/>
      <c r="BA477" s="202"/>
      <c r="BB477" s="291"/>
      <c r="BC477" s="202"/>
      <c r="BD477" s="202"/>
      <c r="BE477" s="202"/>
      <c r="BF477" s="291"/>
      <c r="BG477" s="202"/>
      <c r="BH477" s="202"/>
      <c r="BI477" s="202"/>
      <c r="BJ477" s="291"/>
      <c r="BK477" s="291"/>
      <c r="BL477" s="291"/>
      <c r="BM477" s="291"/>
      <c r="BN477" s="291"/>
      <c r="BO477" s="291"/>
      <c r="BP477" s="291"/>
      <c r="BQ477" s="291"/>
      <c r="BR477" s="291"/>
      <c r="BS477" s="291"/>
      <c r="BT477" s="291"/>
      <c r="BU477" s="291"/>
      <c r="BV477" s="291"/>
      <c r="BW477" s="291"/>
      <c r="BX477" s="291"/>
      <c r="BY477" s="291"/>
      <c r="BZ477" s="291"/>
      <c r="CA477" s="291"/>
      <c r="CB477" s="291"/>
      <c r="CC477" s="291"/>
      <c r="CD477" s="291"/>
      <c r="CE477" s="291"/>
      <c r="CF477" s="291"/>
      <c r="CG477" s="291"/>
      <c r="CH477" s="291"/>
      <c r="CI477" s="291"/>
      <c r="CJ477" s="291"/>
      <c r="CK477" s="291"/>
      <c r="CL477" s="291"/>
      <c r="CM477" s="291"/>
      <c r="CN477" s="291"/>
      <c r="CO477" s="291"/>
      <c r="CP477" s="291"/>
      <c r="CQ477" s="291"/>
      <c r="CR477" s="291"/>
      <c r="CS477" s="291"/>
      <c r="CT477" s="291"/>
      <c r="CU477" s="291"/>
      <c r="CV477" s="291"/>
      <c r="CW477" s="291"/>
      <c r="CX477" s="291"/>
      <c r="CY477" s="291"/>
      <c r="CZ477" s="291"/>
      <c r="DA477" s="291"/>
      <c r="DB477" s="291"/>
      <c r="DC477" s="291"/>
      <c r="DD477" s="291"/>
      <c r="DE477" s="291"/>
      <c r="DF477" s="291"/>
      <c r="DG477" s="291"/>
      <c r="DH477" s="291"/>
      <c r="DI477" s="291"/>
      <c r="DJ477" s="291"/>
      <c r="DK477" s="291"/>
      <c r="DL477" s="291"/>
      <c r="DM477" s="291"/>
      <c r="DN477" s="291"/>
      <c r="DO477" s="291"/>
      <c r="DP477" s="291"/>
      <c r="DQ477" s="291"/>
      <c r="DR477" s="291"/>
      <c r="DS477" s="291"/>
      <c r="DT477" s="291"/>
      <c r="DU477" s="291"/>
      <c r="DV477" s="291"/>
      <c r="DW477" s="291"/>
      <c r="DX477" s="291"/>
      <c r="DY477" s="291"/>
      <c r="DZ477" s="291"/>
      <c r="EA477" s="291"/>
      <c r="EB477" s="291"/>
      <c r="EC477" s="291"/>
      <c r="ED477" s="291"/>
      <c r="EE477" s="291"/>
      <c r="EF477" s="291"/>
      <c r="EG477" s="291"/>
      <c r="EH477" s="291"/>
      <c r="EI477" s="291"/>
      <c r="EJ477" s="291"/>
      <c r="EK477" s="291"/>
      <c r="EL477" s="291"/>
      <c r="EM477" s="291"/>
      <c r="EN477" s="291"/>
      <c r="EO477" s="291"/>
      <c r="EP477" s="291"/>
      <c r="EQ477" s="291"/>
      <c r="ER477" s="291"/>
      <c r="ES477" s="291"/>
      <c r="ET477" s="291"/>
      <c r="EU477" s="291"/>
      <c r="EV477" s="291"/>
      <c r="EW477" s="291"/>
      <c r="EX477" s="291"/>
      <c r="EY477" s="291"/>
      <c r="EZ477" s="291"/>
      <c r="FA477" s="291"/>
      <c r="FB477" s="291"/>
      <c r="FC477" s="291"/>
      <c r="FD477" s="291"/>
      <c r="FE477" s="291"/>
      <c r="FF477" s="291"/>
      <c r="FG477" s="291"/>
      <c r="FH477" s="291"/>
      <c r="FI477" s="291"/>
      <c r="FJ477" s="291"/>
      <c r="FK477" s="291"/>
      <c r="FL477" s="291"/>
      <c r="FM477" s="291"/>
      <c r="FN477" s="291"/>
      <c r="FO477" s="291"/>
      <c r="FP477" s="291"/>
      <c r="FQ477" s="291"/>
      <c r="FR477" s="291"/>
      <c r="FS477" s="291"/>
      <c r="FT477" s="291"/>
      <c r="FU477" s="291"/>
      <c r="FV477" s="291"/>
      <c r="FW477" s="291"/>
      <c r="FX477" s="291"/>
      <c r="FY477" s="291"/>
      <c r="FZ477" s="291"/>
      <c r="GA477" s="291"/>
      <c r="GB477" s="291"/>
      <c r="GC477" s="291"/>
      <c r="GD477" s="291"/>
      <c r="GE477" s="291"/>
      <c r="GF477" s="291"/>
      <c r="GG477" s="291"/>
      <c r="GH477" s="291"/>
      <c r="GI477" s="291"/>
      <c r="GJ477" s="291"/>
      <c r="GK477" s="291"/>
      <c r="GL477" s="291"/>
      <c r="GM477" s="291"/>
      <c r="GN477" s="291"/>
      <c r="GO477" s="291"/>
      <c r="GP477" s="291"/>
      <c r="GQ477" s="291"/>
      <c r="GR477" s="291"/>
      <c r="GS477" s="291"/>
      <c r="GT477" s="291"/>
      <c r="GU477" s="291"/>
      <c r="GV477" s="291"/>
      <c r="GW477" s="291"/>
      <c r="GX477" s="291"/>
      <c r="GY477" s="291"/>
      <c r="GZ477" s="291"/>
      <c r="HA477" s="291"/>
      <c r="HB477" s="291"/>
      <c r="HC477" s="291"/>
      <c r="HD477" s="291"/>
      <c r="HE477" s="291"/>
      <c r="HF477" s="291"/>
      <c r="HG477" s="291"/>
      <c r="HH477" s="291"/>
      <c r="HI477" s="291"/>
      <c r="HJ477" s="291"/>
      <c r="HK477" s="291"/>
      <c r="HL477" s="291"/>
      <c r="HM477" s="291"/>
      <c r="HN477" s="291"/>
      <c r="HO477" s="291"/>
      <c r="HP477" s="291"/>
      <c r="HQ477" s="291"/>
    </row>
    <row r="478" ht="12.0" customHeight="1">
      <c r="A478" s="281"/>
      <c r="B478" s="292"/>
      <c r="C478" s="283"/>
      <c r="D478" s="284"/>
      <c r="E478" s="285"/>
      <c r="F478" s="286"/>
      <c r="G478" s="287"/>
      <c r="H478" s="288"/>
      <c r="I478" s="283"/>
      <c r="J478" s="289"/>
      <c r="K478" s="289"/>
      <c r="L478" s="289"/>
      <c r="M478" s="289"/>
      <c r="N478" s="289"/>
      <c r="O478" s="289"/>
      <c r="P478" s="52"/>
      <c r="Q478" s="52"/>
      <c r="R478" s="52"/>
      <c r="S478" s="202"/>
      <c r="T478" s="202"/>
      <c r="U478" s="202"/>
      <c r="V478" s="292"/>
      <c r="W478" s="202"/>
      <c r="X478" s="202"/>
      <c r="Y478" s="202"/>
      <c r="Z478" s="291"/>
      <c r="AA478" s="202"/>
      <c r="AB478" s="202"/>
      <c r="AC478" s="202"/>
      <c r="AD478" s="291"/>
      <c r="AE478" s="202"/>
      <c r="AF478" s="202"/>
      <c r="AG478" s="202"/>
      <c r="AH478" s="291"/>
      <c r="AI478" s="202"/>
      <c r="AJ478" s="202"/>
      <c r="AK478" s="202"/>
      <c r="AL478" s="291"/>
      <c r="AM478" s="202"/>
      <c r="AN478" s="202"/>
      <c r="AO478" s="202"/>
      <c r="AP478" s="291"/>
      <c r="AQ478" s="202"/>
      <c r="AR478" s="202"/>
      <c r="AS478" s="202"/>
      <c r="AT478" s="291"/>
      <c r="AU478" s="202"/>
      <c r="AV478" s="202"/>
      <c r="AW478" s="202"/>
      <c r="AX478" s="291"/>
      <c r="AY478" s="202"/>
      <c r="AZ478" s="202"/>
      <c r="BA478" s="202"/>
      <c r="BB478" s="291"/>
      <c r="BC478" s="202"/>
      <c r="BD478" s="202"/>
      <c r="BE478" s="202"/>
      <c r="BF478" s="291"/>
      <c r="BG478" s="202"/>
      <c r="BH478" s="202"/>
      <c r="BI478" s="202"/>
      <c r="BJ478" s="291"/>
      <c r="BK478" s="291"/>
      <c r="BL478" s="291"/>
      <c r="BM478" s="291"/>
      <c r="BN478" s="291"/>
      <c r="BO478" s="291"/>
      <c r="BP478" s="291"/>
      <c r="BQ478" s="291"/>
      <c r="BR478" s="291"/>
      <c r="BS478" s="291"/>
      <c r="BT478" s="291"/>
      <c r="BU478" s="291"/>
      <c r="BV478" s="291"/>
      <c r="BW478" s="291"/>
      <c r="BX478" s="291"/>
      <c r="BY478" s="291"/>
      <c r="BZ478" s="291"/>
      <c r="CA478" s="291"/>
      <c r="CB478" s="291"/>
      <c r="CC478" s="291"/>
      <c r="CD478" s="291"/>
      <c r="CE478" s="291"/>
      <c r="CF478" s="291"/>
      <c r="CG478" s="291"/>
      <c r="CH478" s="291"/>
      <c r="CI478" s="291"/>
      <c r="CJ478" s="291"/>
      <c r="CK478" s="291"/>
      <c r="CL478" s="291"/>
      <c r="CM478" s="291"/>
      <c r="CN478" s="291"/>
      <c r="CO478" s="291"/>
      <c r="CP478" s="291"/>
      <c r="CQ478" s="291"/>
      <c r="CR478" s="291"/>
      <c r="CS478" s="291"/>
      <c r="CT478" s="291"/>
      <c r="CU478" s="291"/>
      <c r="CV478" s="291"/>
      <c r="CW478" s="291"/>
      <c r="CX478" s="291"/>
      <c r="CY478" s="291"/>
      <c r="CZ478" s="291"/>
      <c r="DA478" s="291"/>
      <c r="DB478" s="291"/>
      <c r="DC478" s="291"/>
      <c r="DD478" s="291"/>
      <c r="DE478" s="291"/>
      <c r="DF478" s="291"/>
      <c r="DG478" s="291"/>
      <c r="DH478" s="291"/>
      <c r="DI478" s="291"/>
      <c r="DJ478" s="291"/>
      <c r="DK478" s="291"/>
      <c r="DL478" s="291"/>
      <c r="DM478" s="291"/>
      <c r="DN478" s="291"/>
      <c r="DO478" s="291"/>
      <c r="DP478" s="291"/>
      <c r="DQ478" s="291"/>
      <c r="DR478" s="291"/>
      <c r="DS478" s="291"/>
      <c r="DT478" s="291"/>
      <c r="DU478" s="291"/>
      <c r="DV478" s="291"/>
      <c r="DW478" s="291"/>
      <c r="DX478" s="291"/>
      <c r="DY478" s="291"/>
      <c r="DZ478" s="291"/>
      <c r="EA478" s="291"/>
      <c r="EB478" s="291"/>
      <c r="EC478" s="291"/>
      <c r="ED478" s="291"/>
      <c r="EE478" s="291"/>
      <c r="EF478" s="291"/>
      <c r="EG478" s="291"/>
      <c r="EH478" s="291"/>
      <c r="EI478" s="291"/>
      <c r="EJ478" s="291"/>
      <c r="EK478" s="291"/>
      <c r="EL478" s="291"/>
      <c r="EM478" s="291"/>
      <c r="EN478" s="291"/>
      <c r="EO478" s="291"/>
      <c r="EP478" s="291"/>
      <c r="EQ478" s="291"/>
      <c r="ER478" s="291"/>
      <c r="ES478" s="291"/>
      <c r="ET478" s="291"/>
      <c r="EU478" s="291"/>
      <c r="EV478" s="291"/>
      <c r="EW478" s="291"/>
      <c r="EX478" s="291"/>
      <c r="EY478" s="291"/>
      <c r="EZ478" s="291"/>
      <c r="FA478" s="291"/>
      <c r="FB478" s="291"/>
      <c r="FC478" s="291"/>
      <c r="FD478" s="291"/>
      <c r="FE478" s="291"/>
      <c r="FF478" s="291"/>
      <c r="FG478" s="291"/>
      <c r="FH478" s="291"/>
      <c r="FI478" s="291"/>
      <c r="FJ478" s="291"/>
      <c r="FK478" s="291"/>
      <c r="FL478" s="291"/>
      <c r="FM478" s="291"/>
      <c r="FN478" s="291"/>
      <c r="FO478" s="291"/>
      <c r="FP478" s="291"/>
      <c r="FQ478" s="291"/>
      <c r="FR478" s="291"/>
      <c r="FS478" s="291"/>
      <c r="FT478" s="291"/>
      <c r="FU478" s="291"/>
      <c r="FV478" s="291"/>
      <c r="FW478" s="291"/>
      <c r="FX478" s="291"/>
      <c r="FY478" s="291"/>
      <c r="FZ478" s="291"/>
      <c r="GA478" s="291"/>
      <c r="GB478" s="291"/>
      <c r="GC478" s="291"/>
      <c r="GD478" s="291"/>
      <c r="GE478" s="291"/>
      <c r="GF478" s="291"/>
      <c r="GG478" s="291"/>
      <c r="GH478" s="291"/>
      <c r="GI478" s="291"/>
      <c r="GJ478" s="291"/>
      <c r="GK478" s="291"/>
      <c r="GL478" s="291"/>
      <c r="GM478" s="291"/>
      <c r="GN478" s="291"/>
      <c r="GO478" s="291"/>
      <c r="GP478" s="291"/>
      <c r="GQ478" s="291"/>
      <c r="GR478" s="291"/>
      <c r="GS478" s="291"/>
      <c r="GT478" s="291"/>
      <c r="GU478" s="291"/>
      <c r="GV478" s="291"/>
      <c r="GW478" s="291"/>
      <c r="GX478" s="291"/>
      <c r="GY478" s="291"/>
      <c r="GZ478" s="291"/>
      <c r="HA478" s="291"/>
      <c r="HB478" s="291"/>
      <c r="HC478" s="291"/>
      <c r="HD478" s="291"/>
      <c r="HE478" s="291"/>
      <c r="HF478" s="291"/>
      <c r="HG478" s="291"/>
      <c r="HH478" s="291"/>
      <c r="HI478" s="291"/>
      <c r="HJ478" s="291"/>
      <c r="HK478" s="291"/>
      <c r="HL478" s="291"/>
      <c r="HM478" s="291"/>
      <c r="HN478" s="291"/>
      <c r="HO478" s="291"/>
      <c r="HP478" s="291"/>
      <c r="HQ478" s="291"/>
    </row>
    <row r="479" ht="12.0" customHeight="1">
      <c r="A479" s="281"/>
      <c r="B479" s="292"/>
      <c r="C479" s="283"/>
      <c r="D479" s="284"/>
      <c r="E479" s="285"/>
      <c r="F479" s="286"/>
      <c r="G479" s="287"/>
      <c r="H479" s="288"/>
      <c r="I479" s="283"/>
      <c r="J479" s="289"/>
      <c r="K479" s="289"/>
      <c r="L479" s="289"/>
      <c r="M479" s="289"/>
      <c r="N479" s="289"/>
      <c r="O479" s="289"/>
      <c r="P479" s="52"/>
      <c r="Q479" s="52"/>
      <c r="R479" s="52"/>
      <c r="S479" s="202"/>
      <c r="T479" s="202"/>
      <c r="U479" s="202"/>
      <c r="V479" s="292"/>
      <c r="W479" s="202"/>
      <c r="X479" s="202"/>
      <c r="Y479" s="202"/>
      <c r="Z479" s="291"/>
      <c r="AA479" s="202"/>
      <c r="AB479" s="202"/>
      <c r="AC479" s="202"/>
      <c r="AD479" s="291"/>
      <c r="AE479" s="202"/>
      <c r="AF479" s="202"/>
      <c r="AG479" s="202"/>
      <c r="AH479" s="291"/>
      <c r="AI479" s="202"/>
      <c r="AJ479" s="202"/>
      <c r="AK479" s="202"/>
      <c r="AL479" s="291"/>
      <c r="AM479" s="202"/>
      <c r="AN479" s="202"/>
      <c r="AO479" s="202"/>
      <c r="AP479" s="291"/>
      <c r="AQ479" s="202"/>
      <c r="AR479" s="202"/>
      <c r="AS479" s="202"/>
      <c r="AT479" s="291"/>
      <c r="AU479" s="202"/>
      <c r="AV479" s="202"/>
      <c r="AW479" s="202"/>
      <c r="AX479" s="291"/>
      <c r="AY479" s="202"/>
      <c r="AZ479" s="202"/>
      <c r="BA479" s="202"/>
      <c r="BB479" s="291"/>
      <c r="BC479" s="202"/>
      <c r="BD479" s="202"/>
      <c r="BE479" s="202"/>
      <c r="BF479" s="291"/>
      <c r="BG479" s="202"/>
      <c r="BH479" s="202"/>
      <c r="BI479" s="202"/>
      <c r="BJ479" s="291"/>
      <c r="BK479" s="291"/>
      <c r="BL479" s="291"/>
      <c r="BM479" s="291"/>
      <c r="BN479" s="291"/>
      <c r="BO479" s="291"/>
      <c r="BP479" s="291"/>
      <c r="BQ479" s="291"/>
      <c r="BR479" s="291"/>
      <c r="BS479" s="291"/>
      <c r="BT479" s="291"/>
      <c r="BU479" s="291"/>
      <c r="BV479" s="291"/>
      <c r="BW479" s="291"/>
      <c r="BX479" s="291"/>
      <c r="BY479" s="291"/>
      <c r="BZ479" s="291"/>
      <c r="CA479" s="291"/>
      <c r="CB479" s="291"/>
      <c r="CC479" s="291"/>
      <c r="CD479" s="291"/>
      <c r="CE479" s="291"/>
      <c r="CF479" s="291"/>
      <c r="CG479" s="291"/>
      <c r="CH479" s="291"/>
      <c r="CI479" s="291"/>
      <c r="CJ479" s="291"/>
      <c r="CK479" s="291"/>
      <c r="CL479" s="291"/>
      <c r="CM479" s="291"/>
      <c r="CN479" s="291"/>
      <c r="CO479" s="291"/>
      <c r="CP479" s="291"/>
      <c r="CQ479" s="291"/>
      <c r="CR479" s="291"/>
      <c r="CS479" s="291"/>
      <c r="CT479" s="291"/>
      <c r="CU479" s="291"/>
      <c r="CV479" s="291"/>
      <c r="CW479" s="291"/>
      <c r="CX479" s="291"/>
      <c r="CY479" s="291"/>
      <c r="CZ479" s="291"/>
      <c r="DA479" s="291"/>
      <c r="DB479" s="291"/>
      <c r="DC479" s="291"/>
      <c r="DD479" s="291"/>
      <c r="DE479" s="291"/>
      <c r="DF479" s="291"/>
      <c r="DG479" s="291"/>
      <c r="DH479" s="291"/>
      <c r="DI479" s="291"/>
      <c r="DJ479" s="291"/>
      <c r="DK479" s="291"/>
      <c r="DL479" s="291"/>
      <c r="DM479" s="291"/>
      <c r="DN479" s="291"/>
      <c r="DO479" s="291"/>
      <c r="DP479" s="291"/>
      <c r="DQ479" s="291"/>
      <c r="DR479" s="291"/>
      <c r="DS479" s="291"/>
      <c r="DT479" s="291"/>
      <c r="DU479" s="291"/>
      <c r="DV479" s="291"/>
      <c r="DW479" s="291"/>
      <c r="DX479" s="291"/>
      <c r="DY479" s="291"/>
      <c r="DZ479" s="291"/>
      <c r="EA479" s="291"/>
      <c r="EB479" s="291"/>
      <c r="EC479" s="291"/>
      <c r="ED479" s="291"/>
      <c r="EE479" s="291"/>
      <c r="EF479" s="291"/>
      <c r="EG479" s="291"/>
      <c r="EH479" s="291"/>
      <c r="EI479" s="291"/>
      <c r="EJ479" s="291"/>
      <c r="EK479" s="291"/>
      <c r="EL479" s="291"/>
      <c r="EM479" s="291"/>
      <c r="EN479" s="291"/>
      <c r="EO479" s="291"/>
      <c r="EP479" s="291"/>
      <c r="EQ479" s="291"/>
      <c r="ER479" s="291"/>
      <c r="ES479" s="291"/>
      <c r="ET479" s="291"/>
      <c r="EU479" s="291"/>
      <c r="EV479" s="291"/>
      <c r="EW479" s="291"/>
      <c r="EX479" s="291"/>
      <c r="EY479" s="291"/>
      <c r="EZ479" s="291"/>
      <c r="FA479" s="291"/>
      <c r="FB479" s="291"/>
      <c r="FC479" s="291"/>
      <c r="FD479" s="291"/>
      <c r="FE479" s="291"/>
      <c r="FF479" s="291"/>
      <c r="FG479" s="291"/>
      <c r="FH479" s="291"/>
      <c r="FI479" s="291"/>
      <c r="FJ479" s="291"/>
      <c r="FK479" s="291"/>
      <c r="FL479" s="291"/>
      <c r="FM479" s="291"/>
      <c r="FN479" s="291"/>
      <c r="FO479" s="291"/>
      <c r="FP479" s="291"/>
      <c r="FQ479" s="291"/>
      <c r="FR479" s="291"/>
      <c r="FS479" s="291"/>
      <c r="FT479" s="291"/>
      <c r="FU479" s="291"/>
      <c r="FV479" s="291"/>
      <c r="FW479" s="291"/>
      <c r="FX479" s="291"/>
      <c r="FY479" s="291"/>
      <c r="FZ479" s="291"/>
      <c r="GA479" s="291"/>
      <c r="GB479" s="291"/>
      <c r="GC479" s="291"/>
      <c r="GD479" s="291"/>
      <c r="GE479" s="291"/>
      <c r="GF479" s="291"/>
      <c r="GG479" s="291"/>
      <c r="GH479" s="291"/>
      <c r="GI479" s="291"/>
      <c r="GJ479" s="291"/>
      <c r="GK479" s="291"/>
      <c r="GL479" s="291"/>
      <c r="GM479" s="291"/>
      <c r="GN479" s="291"/>
      <c r="GO479" s="291"/>
      <c r="GP479" s="291"/>
      <c r="GQ479" s="291"/>
      <c r="GR479" s="291"/>
      <c r="GS479" s="291"/>
      <c r="GT479" s="291"/>
      <c r="GU479" s="291"/>
      <c r="GV479" s="291"/>
      <c r="GW479" s="291"/>
      <c r="GX479" s="291"/>
      <c r="GY479" s="291"/>
      <c r="GZ479" s="291"/>
      <c r="HA479" s="291"/>
      <c r="HB479" s="291"/>
      <c r="HC479" s="291"/>
      <c r="HD479" s="291"/>
      <c r="HE479" s="291"/>
      <c r="HF479" s="291"/>
      <c r="HG479" s="291"/>
      <c r="HH479" s="291"/>
      <c r="HI479" s="291"/>
      <c r="HJ479" s="291"/>
      <c r="HK479" s="291"/>
      <c r="HL479" s="291"/>
      <c r="HM479" s="291"/>
      <c r="HN479" s="291"/>
      <c r="HO479" s="291"/>
      <c r="HP479" s="291"/>
      <c r="HQ479" s="291"/>
    </row>
    <row r="480" ht="12.0" customHeight="1">
      <c r="A480" s="281"/>
      <c r="B480" s="292"/>
      <c r="C480" s="283"/>
      <c r="D480" s="284"/>
      <c r="E480" s="285"/>
      <c r="F480" s="286"/>
      <c r="G480" s="287"/>
      <c r="H480" s="288"/>
      <c r="I480" s="283"/>
      <c r="J480" s="289"/>
      <c r="K480" s="289"/>
      <c r="L480" s="289"/>
      <c r="M480" s="289"/>
      <c r="N480" s="289"/>
      <c r="O480" s="289"/>
      <c r="P480" s="52"/>
      <c r="Q480" s="52"/>
      <c r="R480" s="52"/>
      <c r="S480" s="202"/>
      <c r="T480" s="202"/>
      <c r="U480" s="202"/>
      <c r="V480" s="292"/>
      <c r="W480" s="202"/>
      <c r="X480" s="202"/>
      <c r="Y480" s="202"/>
      <c r="Z480" s="291"/>
      <c r="AA480" s="202"/>
      <c r="AB480" s="202"/>
      <c r="AC480" s="202"/>
      <c r="AD480" s="291"/>
      <c r="AE480" s="202"/>
      <c r="AF480" s="202"/>
      <c r="AG480" s="202"/>
      <c r="AH480" s="291"/>
      <c r="AI480" s="202"/>
      <c r="AJ480" s="202"/>
      <c r="AK480" s="202"/>
      <c r="AL480" s="291"/>
      <c r="AM480" s="202"/>
      <c r="AN480" s="202"/>
      <c r="AO480" s="202"/>
      <c r="AP480" s="291"/>
      <c r="AQ480" s="202"/>
      <c r="AR480" s="202"/>
      <c r="AS480" s="202"/>
      <c r="AT480" s="291"/>
      <c r="AU480" s="202"/>
      <c r="AV480" s="202"/>
      <c r="AW480" s="202"/>
      <c r="AX480" s="291"/>
      <c r="AY480" s="202"/>
      <c r="AZ480" s="202"/>
      <c r="BA480" s="202"/>
      <c r="BB480" s="291"/>
      <c r="BC480" s="202"/>
      <c r="BD480" s="202"/>
      <c r="BE480" s="202"/>
      <c r="BF480" s="291"/>
      <c r="BG480" s="202"/>
      <c r="BH480" s="202"/>
      <c r="BI480" s="202"/>
      <c r="BJ480" s="291"/>
      <c r="BK480" s="291"/>
      <c r="BL480" s="291"/>
      <c r="BM480" s="291"/>
      <c r="BN480" s="291"/>
      <c r="BO480" s="291"/>
      <c r="BP480" s="291"/>
      <c r="BQ480" s="291"/>
      <c r="BR480" s="291"/>
      <c r="BS480" s="291"/>
      <c r="BT480" s="291"/>
      <c r="BU480" s="291"/>
      <c r="BV480" s="291"/>
      <c r="BW480" s="291"/>
      <c r="BX480" s="291"/>
      <c r="BY480" s="291"/>
      <c r="BZ480" s="291"/>
      <c r="CA480" s="291"/>
      <c r="CB480" s="291"/>
      <c r="CC480" s="291"/>
      <c r="CD480" s="291"/>
      <c r="CE480" s="291"/>
      <c r="CF480" s="291"/>
      <c r="CG480" s="291"/>
      <c r="CH480" s="291"/>
      <c r="CI480" s="291"/>
      <c r="CJ480" s="291"/>
      <c r="CK480" s="291"/>
      <c r="CL480" s="291"/>
      <c r="CM480" s="291"/>
      <c r="CN480" s="291"/>
      <c r="CO480" s="291"/>
      <c r="CP480" s="291"/>
      <c r="CQ480" s="291"/>
      <c r="CR480" s="291"/>
      <c r="CS480" s="291"/>
      <c r="CT480" s="291"/>
      <c r="CU480" s="291"/>
      <c r="CV480" s="291"/>
      <c r="CW480" s="291"/>
      <c r="CX480" s="291"/>
      <c r="CY480" s="291"/>
      <c r="CZ480" s="291"/>
      <c r="DA480" s="291"/>
      <c r="DB480" s="291"/>
      <c r="DC480" s="291"/>
      <c r="DD480" s="291"/>
      <c r="DE480" s="291"/>
      <c r="DF480" s="291"/>
      <c r="DG480" s="291"/>
      <c r="DH480" s="291"/>
      <c r="DI480" s="291"/>
      <c r="DJ480" s="291"/>
      <c r="DK480" s="291"/>
      <c r="DL480" s="291"/>
      <c r="DM480" s="291"/>
      <c r="DN480" s="291"/>
      <c r="DO480" s="291"/>
      <c r="DP480" s="291"/>
      <c r="DQ480" s="291"/>
      <c r="DR480" s="291"/>
      <c r="DS480" s="291"/>
      <c r="DT480" s="291"/>
      <c r="DU480" s="291"/>
      <c r="DV480" s="291"/>
      <c r="DW480" s="291"/>
      <c r="DX480" s="291"/>
      <c r="DY480" s="291"/>
      <c r="DZ480" s="291"/>
      <c r="EA480" s="291"/>
      <c r="EB480" s="291"/>
      <c r="EC480" s="291"/>
      <c r="ED480" s="291"/>
      <c r="EE480" s="291"/>
      <c r="EF480" s="291"/>
      <c r="EG480" s="291"/>
      <c r="EH480" s="291"/>
      <c r="EI480" s="291"/>
      <c r="EJ480" s="291"/>
      <c r="EK480" s="291"/>
      <c r="EL480" s="291"/>
      <c r="EM480" s="291"/>
      <c r="EN480" s="291"/>
      <c r="EO480" s="291"/>
      <c r="EP480" s="291"/>
      <c r="EQ480" s="291"/>
      <c r="ER480" s="291"/>
      <c r="ES480" s="291"/>
      <c r="ET480" s="291"/>
      <c r="EU480" s="291"/>
      <c r="EV480" s="291"/>
      <c r="EW480" s="291"/>
      <c r="EX480" s="291"/>
      <c r="EY480" s="291"/>
      <c r="EZ480" s="291"/>
      <c r="FA480" s="291"/>
      <c r="FB480" s="291"/>
      <c r="FC480" s="291"/>
      <c r="FD480" s="291"/>
      <c r="FE480" s="291"/>
      <c r="FF480" s="291"/>
      <c r="FG480" s="291"/>
      <c r="FH480" s="291"/>
      <c r="FI480" s="291"/>
      <c r="FJ480" s="291"/>
      <c r="FK480" s="291"/>
      <c r="FL480" s="291"/>
      <c r="FM480" s="291"/>
      <c r="FN480" s="291"/>
      <c r="FO480" s="291"/>
      <c r="FP480" s="291"/>
      <c r="FQ480" s="291"/>
      <c r="FR480" s="291"/>
      <c r="FS480" s="291"/>
      <c r="FT480" s="291"/>
      <c r="FU480" s="291"/>
      <c r="FV480" s="291"/>
      <c r="FW480" s="291"/>
      <c r="FX480" s="291"/>
      <c r="FY480" s="291"/>
      <c r="FZ480" s="291"/>
      <c r="GA480" s="291"/>
      <c r="GB480" s="291"/>
      <c r="GC480" s="291"/>
      <c r="GD480" s="291"/>
      <c r="GE480" s="291"/>
      <c r="GF480" s="291"/>
      <c r="GG480" s="291"/>
      <c r="GH480" s="291"/>
      <c r="GI480" s="291"/>
      <c r="GJ480" s="291"/>
      <c r="GK480" s="291"/>
      <c r="GL480" s="291"/>
      <c r="GM480" s="291"/>
      <c r="GN480" s="291"/>
      <c r="GO480" s="291"/>
      <c r="GP480" s="291"/>
      <c r="GQ480" s="291"/>
      <c r="GR480" s="291"/>
      <c r="GS480" s="291"/>
      <c r="GT480" s="291"/>
      <c r="GU480" s="291"/>
      <c r="GV480" s="291"/>
      <c r="GW480" s="291"/>
      <c r="GX480" s="291"/>
      <c r="GY480" s="291"/>
      <c r="GZ480" s="291"/>
      <c r="HA480" s="291"/>
      <c r="HB480" s="291"/>
      <c r="HC480" s="291"/>
      <c r="HD480" s="291"/>
      <c r="HE480" s="291"/>
      <c r="HF480" s="291"/>
      <c r="HG480" s="291"/>
      <c r="HH480" s="291"/>
      <c r="HI480" s="291"/>
      <c r="HJ480" s="291"/>
      <c r="HK480" s="291"/>
      <c r="HL480" s="291"/>
      <c r="HM480" s="291"/>
      <c r="HN480" s="291"/>
      <c r="HO480" s="291"/>
      <c r="HP480" s="291"/>
      <c r="HQ480" s="291"/>
    </row>
    <row r="481" ht="12.0" customHeight="1">
      <c r="A481" s="281"/>
      <c r="B481" s="292"/>
      <c r="C481" s="283"/>
      <c r="D481" s="284"/>
      <c r="E481" s="285"/>
      <c r="F481" s="286"/>
      <c r="G481" s="287"/>
      <c r="H481" s="288"/>
      <c r="I481" s="283"/>
      <c r="J481" s="289"/>
      <c r="K481" s="289"/>
      <c r="L481" s="289"/>
      <c r="M481" s="289"/>
      <c r="N481" s="289"/>
      <c r="O481" s="289"/>
      <c r="P481" s="52"/>
      <c r="Q481" s="52"/>
      <c r="R481" s="52"/>
      <c r="S481" s="202"/>
      <c r="T481" s="202"/>
      <c r="U481" s="202"/>
      <c r="V481" s="292"/>
      <c r="W481" s="202"/>
      <c r="X481" s="202"/>
      <c r="Y481" s="202"/>
      <c r="Z481" s="291"/>
      <c r="AA481" s="202"/>
      <c r="AB481" s="202"/>
      <c r="AC481" s="202"/>
      <c r="AD481" s="291"/>
      <c r="AE481" s="202"/>
      <c r="AF481" s="202"/>
      <c r="AG481" s="202"/>
      <c r="AH481" s="291"/>
      <c r="AI481" s="202"/>
      <c r="AJ481" s="202"/>
      <c r="AK481" s="202"/>
      <c r="AL481" s="291"/>
      <c r="AM481" s="202"/>
      <c r="AN481" s="202"/>
      <c r="AO481" s="202"/>
      <c r="AP481" s="291"/>
      <c r="AQ481" s="202"/>
      <c r="AR481" s="202"/>
      <c r="AS481" s="202"/>
      <c r="AT481" s="291"/>
      <c r="AU481" s="202"/>
      <c r="AV481" s="202"/>
      <c r="AW481" s="202"/>
      <c r="AX481" s="291"/>
      <c r="AY481" s="202"/>
      <c r="AZ481" s="202"/>
      <c r="BA481" s="202"/>
      <c r="BB481" s="291"/>
      <c r="BC481" s="202"/>
      <c r="BD481" s="202"/>
      <c r="BE481" s="202"/>
      <c r="BF481" s="291"/>
      <c r="BG481" s="202"/>
      <c r="BH481" s="202"/>
      <c r="BI481" s="202"/>
      <c r="BJ481" s="291"/>
      <c r="BK481" s="291"/>
      <c r="BL481" s="291"/>
      <c r="BM481" s="291"/>
      <c r="BN481" s="291"/>
      <c r="BO481" s="291"/>
      <c r="BP481" s="291"/>
      <c r="BQ481" s="291"/>
      <c r="BR481" s="291"/>
      <c r="BS481" s="291"/>
      <c r="BT481" s="291"/>
      <c r="BU481" s="291"/>
      <c r="BV481" s="291"/>
      <c r="BW481" s="291"/>
      <c r="BX481" s="291"/>
      <c r="BY481" s="291"/>
      <c r="BZ481" s="291"/>
      <c r="CA481" s="291"/>
      <c r="CB481" s="291"/>
      <c r="CC481" s="291"/>
      <c r="CD481" s="291"/>
      <c r="CE481" s="291"/>
      <c r="CF481" s="291"/>
      <c r="CG481" s="291"/>
      <c r="CH481" s="291"/>
      <c r="CI481" s="291"/>
      <c r="CJ481" s="291"/>
      <c r="CK481" s="291"/>
      <c r="CL481" s="291"/>
      <c r="CM481" s="291"/>
      <c r="CN481" s="291"/>
      <c r="CO481" s="291"/>
      <c r="CP481" s="291"/>
      <c r="CQ481" s="291"/>
      <c r="CR481" s="291"/>
      <c r="CS481" s="291"/>
      <c r="CT481" s="291"/>
      <c r="CU481" s="291"/>
      <c r="CV481" s="291"/>
      <c r="CW481" s="291"/>
      <c r="CX481" s="291"/>
      <c r="CY481" s="291"/>
      <c r="CZ481" s="291"/>
      <c r="DA481" s="291"/>
      <c r="DB481" s="291"/>
      <c r="DC481" s="291"/>
      <c r="DD481" s="291"/>
      <c r="DE481" s="291"/>
      <c r="DF481" s="291"/>
      <c r="DG481" s="291"/>
      <c r="DH481" s="291"/>
      <c r="DI481" s="291"/>
      <c r="DJ481" s="291"/>
      <c r="DK481" s="291"/>
      <c r="DL481" s="291"/>
      <c r="DM481" s="291"/>
      <c r="DN481" s="291"/>
      <c r="DO481" s="291"/>
      <c r="DP481" s="291"/>
      <c r="DQ481" s="291"/>
      <c r="DR481" s="291"/>
      <c r="DS481" s="291"/>
      <c r="DT481" s="291"/>
      <c r="DU481" s="291"/>
      <c r="DV481" s="291"/>
      <c r="DW481" s="291"/>
      <c r="DX481" s="291"/>
      <c r="DY481" s="291"/>
      <c r="DZ481" s="291"/>
      <c r="EA481" s="291"/>
      <c r="EB481" s="291"/>
      <c r="EC481" s="291"/>
      <c r="ED481" s="291"/>
      <c r="EE481" s="291"/>
      <c r="EF481" s="291"/>
      <c r="EG481" s="291"/>
      <c r="EH481" s="291"/>
      <c r="EI481" s="291"/>
      <c r="EJ481" s="291"/>
      <c r="EK481" s="291"/>
      <c r="EL481" s="291"/>
      <c r="EM481" s="291"/>
      <c r="EN481" s="291"/>
      <c r="EO481" s="291"/>
      <c r="EP481" s="291"/>
      <c r="EQ481" s="291"/>
      <c r="ER481" s="291"/>
      <c r="ES481" s="291"/>
      <c r="ET481" s="291"/>
      <c r="EU481" s="291"/>
      <c r="EV481" s="291"/>
      <c r="EW481" s="291"/>
      <c r="EX481" s="291"/>
      <c r="EY481" s="291"/>
      <c r="EZ481" s="291"/>
      <c r="FA481" s="291"/>
      <c r="FB481" s="291"/>
      <c r="FC481" s="291"/>
      <c r="FD481" s="291"/>
      <c r="FE481" s="291"/>
      <c r="FF481" s="291"/>
      <c r="FG481" s="291"/>
      <c r="FH481" s="291"/>
      <c r="FI481" s="291"/>
      <c r="FJ481" s="291"/>
      <c r="FK481" s="291"/>
      <c r="FL481" s="291"/>
      <c r="FM481" s="291"/>
      <c r="FN481" s="291"/>
      <c r="FO481" s="291"/>
      <c r="FP481" s="291"/>
      <c r="FQ481" s="291"/>
      <c r="FR481" s="291"/>
      <c r="FS481" s="291"/>
      <c r="FT481" s="291"/>
      <c r="FU481" s="291"/>
      <c r="FV481" s="291"/>
      <c r="FW481" s="291"/>
      <c r="FX481" s="291"/>
      <c r="FY481" s="291"/>
      <c r="FZ481" s="291"/>
      <c r="GA481" s="291"/>
      <c r="GB481" s="291"/>
      <c r="GC481" s="291"/>
      <c r="GD481" s="291"/>
      <c r="GE481" s="291"/>
      <c r="GF481" s="291"/>
      <c r="GG481" s="291"/>
      <c r="GH481" s="291"/>
      <c r="GI481" s="291"/>
      <c r="GJ481" s="291"/>
      <c r="GK481" s="291"/>
      <c r="GL481" s="291"/>
      <c r="GM481" s="291"/>
      <c r="GN481" s="291"/>
      <c r="GO481" s="291"/>
      <c r="GP481" s="291"/>
      <c r="GQ481" s="291"/>
      <c r="GR481" s="291"/>
      <c r="GS481" s="291"/>
      <c r="GT481" s="291"/>
      <c r="GU481" s="291"/>
      <c r="GV481" s="291"/>
      <c r="GW481" s="291"/>
      <c r="GX481" s="291"/>
      <c r="GY481" s="291"/>
      <c r="GZ481" s="291"/>
      <c r="HA481" s="291"/>
      <c r="HB481" s="291"/>
      <c r="HC481" s="291"/>
      <c r="HD481" s="291"/>
      <c r="HE481" s="291"/>
      <c r="HF481" s="291"/>
      <c r="HG481" s="291"/>
      <c r="HH481" s="291"/>
      <c r="HI481" s="291"/>
      <c r="HJ481" s="291"/>
      <c r="HK481" s="291"/>
      <c r="HL481" s="291"/>
      <c r="HM481" s="291"/>
      <c r="HN481" s="291"/>
      <c r="HO481" s="291"/>
      <c r="HP481" s="291"/>
      <c r="HQ481" s="291"/>
    </row>
    <row r="482" ht="12.0" customHeight="1">
      <c r="A482" s="281"/>
      <c r="B482" s="292"/>
      <c r="C482" s="283"/>
      <c r="D482" s="284"/>
      <c r="E482" s="285"/>
      <c r="F482" s="286"/>
      <c r="G482" s="287"/>
      <c r="H482" s="288"/>
      <c r="I482" s="283"/>
      <c r="J482" s="289"/>
      <c r="K482" s="289"/>
      <c r="L482" s="289"/>
      <c r="M482" s="289"/>
      <c r="N482" s="289"/>
      <c r="O482" s="289"/>
      <c r="P482" s="52"/>
      <c r="Q482" s="52"/>
      <c r="R482" s="52"/>
      <c r="S482" s="202"/>
      <c r="T482" s="202"/>
      <c r="U482" s="202"/>
      <c r="V482" s="292"/>
      <c r="W482" s="202"/>
      <c r="X482" s="202"/>
      <c r="Y482" s="202"/>
      <c r="Z482" s="291"/>
      <c r="AA482" s="202"/>
      <c r="AB482" s="202"/>
      <c r="AC482" s="202"/>
      <c r="AD482" s="291"/>
      <c r="AE482" s="202"/>
      <c r="AF482" s="202"/>
      <c r="AG482" s="202"/>
      <c r="AH482" s="291"/>
      <c r="AI482" s="202"/>
      <c r="AJ482" s="202"/>
      <c r="AK482" s="202"/>
      <c r="AL482" s="291"/>
      <c r="AM482" s="202"/>
      <c r="AN482" s="202"/>
      <c r="AO482" s="202"/>
      <c r="AP482" s="291"/>
      <c r="AQ482" s="202"/>
      <c r="AR482" s="202"/>
      <c r="AS482" s="202"/>
      <c r="AT482" s="291"/>
      <c r="AU482" s="202"/>
      <c r="AV482" s="202"/>
      <c r="AW482" s="202"/>
      <c r="AX482" s="291"/>
      <c r="AY482" s="202"/>
      <c r="AZ482" s="202"/>
      <c r="BA482" s="202"/>
      <c r="BB482" s="291"/>
      <c r="BC482" s="202"/>
      <c r="BD482" s="202"/>
      <c r="BE482" s="202"/>
      <c r="BF482" s="291"/>
      <c r="BG482" s="202"/>
      <c r="BH482" s="202"/>
      <c r="BI482" s="202"/>
      <c r="BJ482" s="291"/>
      <c r="BK482" s="291"/>
      <c r="BL482" s="291"/>
      <c r="BM482" s="291"/>
      <c r="BN482" s="291"/>
      <c r="BO482" s="291"/>
      <c r="BP482" s="291"/>
      <c r="BQ482" s="291"/>
      <c r="BR482" s="291"/>
      <c r="BS482" s="291"/>
      <c r="BT482" s="291"/>
      <c r="BU482" s="291"/>
      <c r="BV482" s="291"/>
      <c r="BW482" s="291"/>
      <c r="BX482" s="291"/>
      <c r="BY482" s="291"/>
      <c r="BZ482" s="291"/>
      <c r="CA482" s="291"/>
      <c r="CB482" s="291"/>
      <c r="CC482" s="291"/>
      <c r="CD482" s="291"/>
      <c r="CE482" s="291"/>
      <c r="CF482" s="291"/>
      <c r="CG482" s="291"/>
      <c r="CH482" s="291"/>
      <c r="CI482" s="291"/>
      <c r="CJ482" s="291"/>
      <c r="CK482" s="291"/>
      <c r="CL482" s="291"/>
      <c r="CM482" s="291"/>
      <c r="CN482" s="291"/>
      <c r="CO482" s="291"/>
      <c r="CP482" s="291"/>
      <c r="CQ482" s="291"/>
      <c r="CR482" s="291"/>
      <c r="CS482" s="291"/>
      <c r="CT482" s="291"/>
      <c r="CU482" s="291"/>
      <c r="CV482" s="291"/>
      <c r="CW482" s="291"/>
      <c r="CX482" s="291"/>
      <c r="CY482" s="291"/>
      <c r="CZ482" s="291"/>
      <c r="DA482" s="291"/>
      <c r="DB482" s="291"/>
      <c r="DC482" s="291"/>
      <c r="DD482" s="291"/>
      <c r="DE482" s="291"/>
      <c r="DF482" s="291"/>
      <c r="DG482" s="291"/>
      <c r="DH482" s="291"/>
      <c r="DI482" s="291"/>
      <c r="DJ482" s="291"/>
      <c r="DK482" s="291"/>
      <c r="DL482" s="291"/>
      <c r="DM482" s="291"/>
      <c r="DN482" s="291"/>
      <c r="DO482" s="291"/>
      <c r="DP482" s="291"/>
      <c r="DQ482" s="291"/>
      <c r="DR482" s="291"/>
      <c r="DS482" s="291"/>
      <c r="DT482" s="291"/>
      <c r="DU482" s="291"/>
      <c r="DV482" s="291"/>
      <c r="DW482" s="291"/>
      <c r="DX482" s="291"/>
      <c r="DY482" s="291"/>
      <c r="DZ482" s="291"/>
      <c r="EA482" s="291"/>
      <c r="EB482" s="291"/>
      <c r="EC482" s="291"/>
      <c r="ED482" s="291"/>
      <c r="EE482" s="291"/>
      <c r="EF482" s="291"/>
      <c r="EG482" s="291"/>
      <c r="EH482" s="291"/>
      <c r="EI482" s="291"/>
      <c r="EJ482" s="291"/>
      <c r="EK482" s="291"/>
      <c r="EL482" s="291"/>
      <c r="EM482" s="291"/>
      <c r="EN482" s="291"/>
      <c r="EO482" s="291"/>
      <c r="EP482" s="291"/>
      <c r="EQ482" s="291"/>
      <c r="ER482" s="291"/>
      <c r="ES482" s="291"/>
      <c r="ET482" s="291"/>
      <c r="EU482" s="291"/>
      <c r="EV482" s="291"/>
      <c r="EW482" s="291"/>
      <c r="EX482" s="291"/>
      <c r="EY482" s="291"/>
      <c r="EZ482" s="291"/>
      <c r="FA482" s="291"/>
      <c r="FB482" s="291"/>
      <c r="FC482" s="291"/>
      <c r="FD482" s="291"/>
      <c r="FE482" s="291"/>
      <c r="FF482" s="291"/>
      <c r="FG482" s="291"/>
      <c r="FH482" s="291"/>
      <c r="FI482" s="291"/>
      <c r="FJ482" s="291"/>
      <c r="FK482" s="291"/>
      <c r="FL482" s="291"/>
      <c r="FM482" s="291"/>
      <c r="FN482" s="291"/>
      <c r="FO482" s="291"/>
      <c r="FP482" s="291"/>
      <c r="FQ482" s="291"/>
      <c r="FR482" s="291"/>
      <c r="FS482" s="291"/>
      <c r="FT482" s="291"/>
      <c r="FU482" s="291"/>
      <c r="FV482" s="291"/>
      <c r="FW482" s="291"/>
      <c r="FX482" s="291"/>
      <c r="FY482" s="291"/>
      <c r="FZ482" s="291"/>
      <c r="GA482" s="291"/>
      <c r="GB482" s="291"/>
      <c r="GC482" s="291"/>
      <c r="GD482" s="291"/>
      <c r="GE482" s="291"/>
      <c r="GF482" s="291"/>
      <c r="GG482" s="291"/>
      <c r="GH482" s="291"/>
      <c r="GI482" s="291"/>
      <c r="GJ482" s="291"/>
      <c r="GK482" s="291"/>
      <c r="GL482" s="291"/>
      <c r="GM482" s="291"/>
      <c r="GN482" s="291"/>
      <c r="GO482" s="291"/>
      <c r="GP482" s="291"/>
      <c r="GQ482" s="291"/>
      <c r="GR482" s="291"/>
      <c r="GS482" s="291"/>
      <c r="GT482" s="291"/>
      <c r="GU482" s="291"/>
      <c r="GV482" s="291"/>
      <c r="GW482" s="291"/>
      <c r="GX482" s="291"/>
      <c r="GY482" s="291"/>
      <c r="GZ482" s="291"/>
      <c r="HA482" s="291"/>
      <c r="HB482" s="291"/>
      <c r="HC482" s="291"/>
      <c r="HD482" s="291"/>
      <c r="HE482" s="291"/>
      <c r="HF482" s="291"/>
      <c r="HG482" s="291"/>
      <c r="HH482" s="291"/>
      <c r="HI482" s="291"/>
      <c r="HJ482" s="291"/>
      <c r="HK482" s="291"/>
      <c r="HL482" s="291"/>
      <c r="HM482" s="291"/>
      <c r="HN482" s="291"/>
      <c r="HO482" s="291"/>
      <c r="HP482" s="291"/>
      <c r="HQ482" s="291"/>
    </row>
    <row r="483" ht="12.0" customHeight="1">
      <c r="A483" s="281"/>
      <c r="B483" s="292"/>
      <c r="C483" s="283"/>
      <c r="D483" s="284"/>
      <c r="E483" s="285"/>
      <c r="F483" s="286"/>
      <c r="G483" s="287"/>
      <c r="H483" s="288"/>
      <c r="I483" s="283"/>
      <c r="J483" s="289"/>
      <c r="K483" s="289"/>
      <c r="L483" s="289"/>
      <c r="M483" s="289"/>
      <c r="N483" s="289"/>
      <c r="O483" s="289"/>
      <c r="P483" s="52"/>
      <c r="Q483" s="52"/>
      <c r="R483" s="52"/>
      <c r="S483" s="202"/>
      <c r="T483" s="202"/>
      <c r="U483" s="202"/>
      <c r="V483" s="292"/>
      <c r="W483" s="202"/>
      <c r="X483" s="202"/>
      <c r="Y483" s="202"/>
      <c r="Z483" s="291"/>
      <c r="AA483" s="202"/>
      <c r="AB483" s="202"/>
      <c r="AC483" s="202"/>
      <c r="AD483" s="291"/>
      <c r="AE483" s="202"/>
      <c r="AF483" s="202"/>
      <c r="AG483" s="202"/>
      <c r="AH483" s="291"/>
      <c r="AI483" s="202"/>
      <c r="AJ483" s="202"/>
      <c r="AK483" s="202"/>
      <c r="AL483" s="291"/>
      <c r="AM483" s="202"/>
      <c r="AN483" s="202"/>
      <c r="AO483" s="202"/>
      <c r="AP483" s="291"/>
      <c r="AQ483" s="202"/>
      <c r="AR483" s="202"/>
      <c r="AS483" s="202"/>
      <c r="AT483" s="291"/>
      <c r="AU483" s="202"/>
      <c r="AV483" s="202"/>
      <c r="AW483" s="202"/>
      <c r="AX483" s="291"/>
      <c r="AY483" s="202"/>
      <c r="AZ483" s="202"/>
      <c r="BA483" s="202"/>
      <c r="BB483" s="291"/>
      <c r="BC483" s="202"/>
      <c r="BD483" s="202"/>
      <c r="BE483" s="202"/>
      <c r="BF483" s="291"/>
      <c r="BG483" s="202"/>
      <c r="BH483" s="202"/>
      <c r="BI483" s="202"/>
      <c r="BJ483" s="291"/>
      <c r="BK483" s="291"/>
      <c r="BL483" s="291"/>
      <c r="BM483" s="291"/>
      <c r="BN483" s="291"/>
      <c r="BO483" s="291"/>
      <c r="BP483" s="291"/>
      <c r="BQ483" s="291"/>
      <c r="BR483" s="291"/>
      <c r="BS483" s="291"/>
      <c r="BT483" s="291"/>
      <c r="BU483" s="291"/>
      <c r="BV483" s="291"/>
      <c r="BW483" s="291"/>
      <c r="BX483" s="291"/>
      <c r="BY483" s="291"/>
      <c r="BZ483" s="291"/>
      <c r="CA483" s="291"/>
      <c r="CB483" s="291"/>
      <c r="CC483" s="291"/>
      <c r="CD483" s="291"/>
      <c r="CE483" s="291"/>
      <c r="CF483" s="291"/>
      <c r="CG483" s="291"/>
      <c r="CH483" s="291"/>
      <c r="CI483" s="291"/>
      <c r="CJ483" s="291"/>
      <c r="CK483" s="291"/>
      <c r="CL483" s="291"/>
      <c r="CM483" s="291"/>
      <c r="CN483" s="291"/>
      <c r="CO483" s="291"/>
      <c r="CP483" s="291"/>
      <c r="CQ483" s="291"/>
      <c r="CR483" s="291"/>
      <c r="CS483" s="291"/>
      <c r="CT483" s="291"/>
      <c r="CU483" s="291"/>
      <c r="CV483" s="291"/>
      <c r="CW483" s="291"/>
      <c r="CX483" s="291"/>
      <c r="CY483" s="291"/>
      <c r="CZ483" s="291"/>
      <c r="DA483" s="291"/>
      <c r="DB483" s="291"/>
      <c r="DC483" s="291"/>
      <c r="DD483" s="291"/>
      <c r="DE483" s="291"/>
      <c r="DF483" s="291"/>
      <c r="DG483" s="291"/>
      <c r="DH483" s="291"/>
      <c r="DI483" s="291"/>
      <c r="DJ483" s="291"/>
      <c r="DK483" s="291"/>
      <c r="DL483" s="291"/>
      <c r="DM483" s="291"/>
      <c r="DN483" s="291"/>
      <c r="DO483" s="291"/>
      <c r="DP483" s="291"/>
      <c r="DQ483" s="291"/>
      <c r="DR483" s="291"/>
      <c r="DS483" s="291"/>
      <c r="DT483" s="291"/>
      <c r="DU483" s="291"/>
      <c r="DV483" s="291"/>
      <c r="DW483" s="291"/>
      <c r="DX483" s="291"/>
      <c r="DY483" s="291"/>
      <c r="DZ483" s="291"/>
      <c r="EA483" s="291"/>
      <c r="EB483" s="291"/>
      <c r="EC483" s="291"/>
      <c r="ED483" s="291"/>
      <c r="EE483" s="291"/>
      <c r="EF483" s="291"/>
      <c r="EG483" s="291"/>
      <c r="EH483" s="291"/>
      <c r="EI483" s="291"/>
      <c r="EJ483" s="291"/>
      <c r="EK483" s="291"/>
      <c r="EL483" s="291"/>
      <c r="EM483" s="291"/>
      <c r="EN483" s="291"/>
      <c r="EO483" s="291"/>
      <c r="EP483" s="291"/>
      <c r="EQ483" s="291"/>
      <c r="ER483" s="291"/>
      <c r="ES483" s="291"/>
      <c r="ET483" s="291"/>
      <c r="EU483" s="291"/>
      <c r="EV483" s="291"/>
      <c r="EW483" s="291"/>
      <c r="EX483" s="291"/>
      <c r="EY483" s="291"/>
      <c r="EZ483" s="291"/>
      <c r="FA483" s="291"/>
      <c r="FB483" s="291"/>
      <c r="FC483" s="291"/>
      <c r="FD483" s="291"/>
      <c r="FE483" s="291"/>
      <c r="FF483" s="291"/>
      <c r="FG483" s="291"/>
      <c r="FH483" s="291"/>
      <c r="FI483" s="291"/>
      <c r="FJ483" s="291"/>
      <c r="FK483" s="291"/>
      <c r="FL483" s="291"/>
      <c r="FM483" s="291"/>
      <c r="FN483" s="291"/>
      <c r="FO483" s="291"/>
      <c r="FP483" s="291"/>
      <c r="FQ483" s="291"/>
      <c r="FR483" s="291"/>
      <c r="FS483" s="291"/>
      <c r="FT483" s="291"/>
      <c r="FU483" s="291"/>
      <c r="FV483" s="291"/>
      <c r="FW483" s="291"/>
      <c r="FX483" s="291"/>
      <c r="FY483" s="291"/>
      <c r="FZ483" s="291"/>
      <c r="GA483" s="291"/>
      <c r="GB483" s="291"/>
      <c r="GC483" s="291"/>
      <c r="GD483" s="291"/>
      <c r="GE483" s="291"/>
      <c r="GF483" s="291"/>
      <c r="GG483" s="291"/>
      <c r="GH483" s="291"/>
      <c r="GI483" s="291"/>
      <c r="GJ483" s="291"/>
      <c r="GK483" s="291"/>
      <c r="GL483" s="291"/>
      <c r="GM483" s="291"/>
      <c r="GN483" s="291"/>
      <c r="GO483" s="291"/>
      <c r="GP483" s="291"/>
      <c r="GQ483" s="291"/>
      <c r="GR483" s="291"/>
      <c r="GS483" s="291"/>
      <c r="GT483" s="291"/>
      <c r="GU483" s="291"/>
      <c r="GV483" s="291"/>
      <c r="GW483" s="291"/>
      <c r="GX483" s="291"/>
      <c r="GY483" s="291"/>
      <c r="GZ483" s="291"/>
      <c r="HA483" s="291"/>
      <c r="HB483" s="291"/>
      <c r="HC483" s="291"/>
      <c r="HD483" s="291"/>
      <c r="HE483" s="291"/>
      <c r="HF483" s="291"/>
      <c r="HG483" s="291"/>
      <c r="HH483" s="291"/>
      <c r="HI483" s="291"/>
      <c r="HJ483" s="291"/>
      <c r="HK483" s="291"/>
      <c r="HL483" s="291"/>
      <c r="HM483" s="291"/>
      <c r="HN483" s="291"/>
      <c r="HO483" s="291"/>
      <c r="HP483" s="291"/>
      <c r="HQ483" s="291"/>
    </row>
    <row r="484" ht="12.0" customHeight="1">
      <c r="A484" s="281"/>
      <c r="B484" s="292"/>
      <c r="C484" s="283"/>
      <c r="D484" s="284"/>
      <c r="E484" s="285"/>
      <c r="F484" s="286"/>
      <c r="G484" s="287"/>
      <c r="H484" s="288"/>
      <c r="I484" s="283"/>
      <c r="J484" s="289"/>
      <c r="K484" s="289"/>
      <c r="L484" s="289"/>
      <c r="M484" s="289"/>
      <c r="N484" s="289"/>
      <c r="O484" s="289"/>
      <c r="P484" s="52"/>
      <c r="Q484" s="52"/>
      <c r="R484" s="52"/>
      <c r="S484" s="202"/>
      <c r="T484" s="202"/>
      <c r="U484" s="202"/>
      <c r="V484" s="292"/>
      <c r="W484" s="202"/>
      <c r="X484" s="202"/>
      <c r="Y484" s="202"/>
      <c r="Z484" s="291"/>
      <c r="AA484" s="202"/>
      <c r="AB484" s="202"/>
      <c r="AC484" s="202"/>
      <c r="AD484" s="291"/>
      <c r="AE484" s="202"/>
      <c r="AF484" s="202"/>
      <c r="AG484" s="202"/>
      <c r="AH484" s="291"/>
      <c r="AI484" s="202"/>
      <c r="AJ484" s="202"/>
      <c r="AK484" s="202"/>
      <c r="AL484" s="291"/>
      <c r="AM484" s="202"/>
      <c r="AN484" s="202"/>
      <c r="AO484" s="202"/>
      <c r="AP484" s="291"/>
      <c r="AQ484" s="202"/>
      <c r="AR484" s="202"/>
      <c r="AS484" s="202"/>
      <c r="AT484" s="291"/>
      <c r="AU484" s="202"/>
      <c r="AV484" s="202"/>
      <c r="AW484" s="202"/>
      <c r="AX484" s="291"/>
      <c r="AY484" s="202"/>
      <c r="AZ484" s="202"/>
      <c r="BA484" s="202"/>
      <c r="BB484" s="291"/>
      <c r="BC484" s="202"/>
      <c r="BD484" s="202"/>
      <c r="BE484" s="202"/>
      <c r="BF484" s="291"/>
      <c r="BG484" s="202"/>
      <c r="BH484" s="202"/>
      <c r="BI484" s="202"/>
      <c r="BJ484" s="291"/>
      <c r="BK484" s="291"/>
      <c r="BL484" s="291"/>
      <c r="BM484" s="291"/>
      <c r="BN484" s="291"/>
      <c r="BO484" s="291"/>
      <c r="BP484" s="291"/>
      <c r="BQ484" s="291"/>
      <c r="BR484" s="291"/>
      <c r="BS484" s="291"/>
      <c r="BT484" s="291"/>
      <c r="BU484" s="291"/>
      <c r="BV484" s="291"/>
      <c r="BW484" s="291"/>
      <c r="BX484" s="291"/>
      <c r="BY484" s="291"/>
      <c r="BZ484" s="291"/>
      <c r="CA484" s="291"/>
      <c r="CB484" s="291"/>
      <c r="CC484" s="291"/>
      <c r="CD484" s="291"/>
      <c r="CE484" s="291"/>
      <c r="CF484" s="291"/>
      <c r="CG484" s="291"/>
      <c r="CH484" s="291"/>
      <c r="CI484" s="291"/>
      <c r="CJ484" s="291"/>
      <c r="CK484" s="291"/>
      <c r="CL484" s="291"/>
      <c r="CM484" s="291"/>
      <c r="CN484" s="291"/>
      <c r="CO484" s="291"/>
      <c r="CP484" s="291"/>
      <c r="CQ484" s="291"/>
      <c r="CR484" s="291"/>
      <c r="CS484" s="291"/>
      <c r="CT484" s="291"/>
      <c r="CU484" s="291"/>
      <c r="CV484" s="291"/>
      <c r="CW484" s="291"/>
      <c r="CX484" s="291"/>
      <c r="CY484" s="291"/>
      <c r="CZ484" s="291"/>
      <c r="DA484" s="291"/>
      <c r="DB484" s="291"/>
      <c r="DC484" s="291"/>
      <c r="DD484" s="291"/>
      <c r="DE484" s="291"/>
      <c r="DF484" s="291"/>
      <c r="DG484" s="291"/>
      <c r="DH484" s="291"/>
      <c r="DI484" s="291"/>
      <c r="DJ484" s="291"/>
      <c r="DK484" s="291"/>
      <c r="DL484" s="291"/>
      <c r="DM484" s="291"/>
      <c r="DN484" s="291"/>
      <c r="DO484" s="291"/>
      <c r="DP484" s="291"/>
      <c r="DQ484" s="291"/>
      <c r="DR484" s="291"/>
      <c r="DS484" s="291"/>
      <c r="DT484" s="291"/>
      <c r="DU484" s="291"/>
      <c r="DV484" s="291"/>
      <c r="DW484" s="291"/>
      <c r="DX484" s="291"/>
      <c r="DY484" s="291"/>
      <c r="DZ484" s="291"/>
      <c r="EA484" s="291"/>
      <c r="EB484" s="291"/>
      <c r="EC484" s="291"/>
      <c r="ED484" s="291"/>
      <c r="EE484" s="291"/>
      <c r="EF484" s="291"/>
      <c r="EG484" s="291"/>
      <c r="EH484" s="291"/>
      <c r="EI484" s="291"/>
      <c r="EJ484" s="291"/>
      <c r="EK484" s="291"/>
      <c r="EL484" s="291"/>
      <c r="EM484" s="291"/>
      <c r="EN484" s="291"/>
      <c r="EO484" s="291"/>
      <c r="EP484" s="291"/>
      <c r="EQ484" s="291"/>
      <c r="ER484" s="291"/>
      <c r="ES484" s="291"/>
      <c r="ET484" s="291"/>
      <c r="EU484" s="291"/>
      <c r="EV484" s="291"/>
      <c r="EW484" s="291"/>
      <c r="EX484" s="291"/>
      <c r="EY484" s="291"/>
      <c r="EZ484" s="291"/>
      <c r="FA484" s="291"/>
      <c r="FB484" s="291"/>
      <c r="FC484" s="291"/>
      <c r="FD484" s="291"/>
      <c r="FE484" s="291"/>
      <c r="FF484" s="291"/>
      <c r="FG484" s="291"/>
      <c r="FH484" s="291"/>
      <c r="FI484" s="291"/>
      <c r="FJ484" s="291"/>
      <c r="FK484" s="291"/>
      <c r="FL484" s="291"/>
      <c r="FM484" s="291"/>
      <c r="FN484" s="291"/>
      <c r="FO484" s="291"/>
      <c r="FP484" s="291"/>
      <c r="FQ484" s="291"/>
      <c r="FR484" s="291"/>
      <c r="FS484" s="291"/>
      <c r="FT484" s="291"/>
      <c r="FU484" s="291"/>
      <c r="FV484" s="291"/>
      <c r="FW484" s="291"/>
      <c r="FX484" s="291"/>
      <c r="FY484" s="291"/>
      <c r="FZ484" s="291"/>
      <c r="GA484" s="291"/>
      <c r="GB484" s="291"/>
      <c r="GC484" s="291"/>
      <c r="GD484" s="291"/>
      <c r="GE484" s="291"/>
      <c r="GF484" s="291"/>
      <c r="GG484" s="291"/>
      <c r="GH484" s="291"/>
      <c r="GI484" s="291"/>
      <c r="GJ484" s="291"/>
      <c r="GK484" s="291"/>
      <c r="GL484" s="291"/>
      <c r="GM484" s="291"/>
      <c r="GN484" s="291"/>
      <c r="GO484" s="291"/>
      <c r="GP484" s="291"/>
      <c r="GQ484" s="291"/>
      <c r="GR484" s="291"/>
      <c r="GS484" s="291"/>
      <c r="GT484" s="291"/>
      <c r="GU484" s="291"/>
      <c r="GV484" s="291"/>
      <c r="GW484" s="291"/>
      <c r="GX484" s="291"/>
      <c r="GY484" s="291"/>
      <c r="GZ484" s="291"/>
      <c r="HA484" s="291"/>
      <c r="HB484" s="291"/>
      <c r="HC484" s="291"/>
      <c r="HD484" s="291"/>
      <c r="HE484" s="291"/>
      <c r="HF484" s="291"/>
      <c r="HG484" s="291"/>
      <c r="HH484" s="291"/>
      <c r="HI484" s="291"/>
      <c r="HJ484" s="291"/>
      <c r="HK484" s="291"/>
      <c r="HL484" s="291"/>
      <c r="HM484" s="291"/>
      <c r="HN484" s="291"/>
      <c r="HO484" s="291"/>
      <c r="HP484" s="291"/>
      <c r="HQ484" s="291"/>
    </row>
    <row r="485" ht="12.0" customHeight="1">
      <c r="A485" s="281"/>
      <c r="B485" s="292"/>
      <c r="C485" s="283"/>
      <c r="D485" s="284"/>
      <c r="E485" s="285"/>
      <c r="F485" s="286"/>
      <c r="G485" s="287"/>
      <c r="H485" s="288"/>
      <c r="I485" s="283"/>
      <c r="J485" s="289"/>
      <c r="K485" s="289"/>
      <c r="L485" s="289"/>
      <c r="M485" s="289"/>
      <c r="N485" s="289"/>
      <c r="O485" s="289"/>
      <c r="P485" s="52"/>
      <c r="Q485" s="52"/>
      <c r="R485" s="52"/>
      <c r="S485" s="202"/>
      <c r="T485" s="202"/>
      <c r="U485" s="202"/>
      <c r="V485" s="292"/>
      <c r="W485" s="202"/>
      <c r="X485" s="202"/>
      <c r="Y485" s="202"/>
      <c r="Z485" s="291"/>
      <c r="AA485" s="202"/>
      <c r="AB485" s="202"/>
      <c r="AC485" s="202"/>
      <c r="AD485" s="291"/>
      <c r="AE485" s="202"/>
      <c r="AF485" s="202"/>
      <c r="AG485" s="202"/>
      <c r="AH485" s="291"/>
      <c r="AI485" s="202"/>
      <c r="AJ485" s="202"/>
      <c r="AK485" s="202"/>
      <c r="AL485" s="291"/>
      <c r="AM485" s="202"/>
      <c r="AN485" s="202"/>
      <c r="AO485" s="202"/>
      <c r="AP485" s="291"/>
      <c r="AQ485" s="202"/>
      <c r="AR485" s="202"/>
      <c r="AS485" s="202"/>
      <c r="AT485" s="291"/>
      <c r="AU485" s="202"/>
      <c r="AV485" s="202"/>
      <c r="AW485" s="202"/>
      <c r="AX485" s="291"/>
      <c r="AY485" s="202"/>
      <c r="AZ485" s="202"/>
      <c r="BA485" s="202"/>
      <c r="BB485" s="291"/>
      <c r="BC485" s="202"/>
      <c r="BD485" s="202"/>
      <c r="BE485" s="202"/>
      <c r="BF485" s="291"/>
      <c r="BG485" s="202"/>
      <c r="BH485" s="202"/>
      <c r="BI485" s="202"/>
      <c r="BJ485" s="291"/>
      <c r="BK485" s="291"/>
      <c r="BL485" s="291"/>
      <c r="BM485" s="291"/>
      <c r="BN485" s="291"/>
      <c r="BO485" s="291"/>
      <c r="BP485" s="291"/>
      <c r="BQ485" s="291"/>
      <c r="BR485" s="291"/>
      <c r="BS485" s="291"/>
      <c r="BT485" s="291"/>
      <c r="BU485" s="291"/>
      <c r="BV485" s="291"/>
      <c r="BW485" s="291"/>
      <c r="BX485" s="291"/>
      <c r="BY485" s="291"/>
      <c r="BZ485" s="291"/>
      <c r="CA485" s="291"/>
      <c r="CB485" s="291"/>
      <c r="CC485" s="291"/>
      <c r="CD485" s="291"/>
      <c r="CE485" s="291"/>
      <c r="CF485" s="291"/>
      <c r="CG485" s="291"/>
      <c r="CH485" s="291"/>
      <c r="CI485" s="291"/>
      <c r="CJ485" s="291"/>
      <c r="CK485" s="291"/>
      <c r="CL485" s="291"/>
      <c r="CM485" s="291"/>
      <c r="CN485" s="291"/>
      <c r="CO485" s="291"/>
      <c r="CP485" s="291"/>
      <c r="CQ485" s="291"/>
      <c r="CR485" s="291"/>
      <c r="CS485" s="291"/>
      <c r="CT485" s="291"/>
      <c r="CU485" s="291"/>
      <c r="CV485" s="291"/>
      <c r="CW485" s="291"/>
      <c r="CX485" s="291"/>
      <c r="CY485" s="291"/>
      <c r="CZ485" s="291"/>
      <c r="DA485" s="291"/>
      <c r="DB485" s="291"/>
      <c r="DC485" s="291"/>
      <c r="DD485" s="291"/>
      <c r="DE485" s="291"/>
      <c r="DF485" s="291"/>
      <c r="DG485" s="291"/>
      <c r="DH485" s="291"/>
      <c r="DI485" s="291"/>
      <c r="DJ485" s="291"/>
      <c r="DK485" s="291"/>
      <c r="DL485" s="291"/>
      <c r="DM485" s="291"/>
      <c r="DN485" s="291"/>
      <c r="DO485" s="291"/>
      <c r="DP485" s="291"/>
      <c r="DQ485" s="291"/>
      <c r="DR485" s="291"/>
      <c r="DS485" s="291"/>
      <c r="DT485" s="291"/>
      <c r="DU485" s="291"/>
      <c r="DV485" s="291"/>
      <c r="DW485" s="291"/>
      <c r="DX485" s="291"/>
      <c r="DY485" s="291"/>
      <c r="DZ485" s="291"/>
      <c r="EA485" s="291"/>
      <c r="EB485" s="291"/>
      <c r="EC485" s="291"/>
      <c r="ED485" s="291"/>
      <c r="EE485" s="291"/>
      <c r="EF485" s="291"/>
      <c r="EG485" s="291"/>
      <c r="EH485" s="291"/>
      <c r="EI485" s="291"/>
      <c r="EJ485" s="291"/>
      <c r="EK485" s="291"/>
      <c r="EL485" s="291"/>
      <c r="EM485" s="291"/>
      <c r="EN485" s="291"/>
      <c r="EO485" s="291"/>
      <c r="EP485" s="291"/>
      <c r="EQ485" s="291"/>
      <c r="ER485" s="291"/>
      <c r="ES485" s="291"/>
      <c r="ET485" s="291"/>
      <c r="EU485" s="291"/>
      <c r="EV485" s="291"/>
      <c r="EW485" s="291"/>
      <c r="EX485" s="291"/>
      <c r="EY485" s="291"/>
      <c r="EZ485" s="291"/>
      <c r="FA485" s="291"/>
      <c r="FB485" s="291"/>
      <c r="FC485" s="291"/>
      <c r="FD485" s="291"/>
      <c r="FE485" s="291"/>
      <c r="FF485" s="291"/>
      <c r="FG485" s="291"/>
      <c r="FH485" s="291"/>
      <c r="FI485" s="291"/>
      <c r="FJ485" s="291"/>
      <c r="FK485" s="291"/>
      <c r="FL485" s="291"/>
      <c r="FM485" s="291"/>
      <c r="FN485" s="291"/>
      <c r="FO485" s="291"/>
      <c r="FP485" s="291"/>
      <c r="FQ485" s="291"/>
      <c r="FR485" s="291"/>
      <c r="FS485" s="291"/>
      <c r="FT485" s="291"/>
      <c r="FU485" s="291"/>
      <c r="FV485" s="291"/>
      <c r="FW485" s="291"/>
      <c r="FX485" s="291"/>
      <c r="FY485" s="291"/>
      <c r="FZ485" s="291"/>
      <c r="GA485" s="291"/>
      <c r="GB485" s="291"/>
      <c r="GC485" s="291"/>
      <c r="GD485" s="291"/>
      <c r="GE485" s="291"/>
      <c r="GF485" s="291"/>
      <c r="GG485" s="291"/>
      <c r="GH485" s="291"/>
      <c r="GI485" s="291"/>
      <c r="GJ485" s="291"/>
      <c r="GK485" s="291"/>
      <c r="GL485" s="291"/>
      <c r="GM485" s="291"/>
      <c r="GN485" s="291"/>
      <c r="GO485" s="291"/>
      <c r="GP485" s="291"/>
      <c r="GQ485" s="291"/>
      <c r="GR485" s="291"/>
      <c r="GS485" s="291"/>
      <c r="GT485" s="291"/>
      <c r="GU485" s="291"/>
      <c r="GV485" s="291"/>
      <c r="GW485" s="291"/>
      <c r="GX485" s="291"/>
      <c r="GY485" s="291"/>
      <c r="GZ485" s="291"/>
      <c r="HA485" s="291"/>
      <c r="HB485" s="291"/>
      <c r="HC485" s="291"/>
      <c r="HD485" s="291"/>
      <c r="HE485" s="291"/>
      <c r="HF485" s="291"/>
      <c r="HG485" s="291"/>
      <c r="HH485" s="291"/>
      <c r="HI485" s="291"/>
      <c r="HJ485" s="291"/>
      <c r="HK485" s="291"/>
      <c r="HL485" s="291"/>
      <c r="HM485" s="291"/>
      <c r="HN485" s="291"/>
      <c r="HO485" s="291"/>
      <c r="HP485" s="291"/>
      <c r="HQ485" s="291"/>
    </row>
    <row r="486" ht="12.0" customHeight="1">
      <c r="A486" s="281"/>
      <c r="B486" s="292"/>
      <c r="C486" s="283"/>
      <c r="D486" s="284"/>
      <c r="E486" s="285"/>
      <c r="F486" s="286"/>
      <c r="G486" s="287"/>
      <c r="H486" s="288"/>
      <c r="I486" s="283"/>
      <c r="J486" s="289"/>
      <c r="K486" s="289"/>
      <c r="L486" s="289"/>
      <c r="M486" s="289"/>
      <c r="N486" s="289"/>
      <c r="O486" s="289"/>
      <c r="P486" s="52"/>
      <c r="Q486" s="52"/>
      <c r="R486" s="52"/>
      <c r="S486" s="202"/>
      <c r="T486" s="202"/>
      <c r="U486" s="202"/>
      <c r="V486" s="292"/>
      <c r="W486" s="202"/>
      <c r="X486" s="202"/>
      <c r="Y486" s="202"/>
      <c r="Z486" s="291"/>
      <c r="AA486" s="202"/>
      <c r="AB486" s="202"/>
      <c r="AC486" s="202"/>
      <c r="AD486" s="291"/>
      <c r="AE486" s="202"/>
      <c r="AF486" s="202"/>
      <c r="AG486" s="202"/>
      <c r="AH486" s="291"/>
      <c r="AI486" s="202"/>
      <c r="AJ486" s="202"/>
      <c r="AK486" s="202"/>
      <c r="AL486" s="291"/>
      <c r="AM486" s="202"/>
      <c r="AN486" s="202"/>
      <c r="AO486" s="202"/>
      <c r="AP486" s="291"/>
      <c r="AQ486" s="202"/>
      <c r="AR486" s="202"/>
      <c r="AS486" s="202"/>
      <c r="AT486" s="291"/>
      <c r="AU486" s="202"/>
      <c r="AV486" s="202"/>
      <c r="AW486" s="202"/>
      <c r="AX486" s="291"/>
      <c r="AY486" s="202"/>
      <c r="AZ486" s="202"/>
      <c r="BA486" s="202"/>
      <c r="BB486" s="291"/>
      <c r="BC486" s="202"/>
      <c r="BD486" s="202"/>
      <c r="BE486" s="202"/>
      <c r="BF486" s="291"/>
      <c r="BG486" s="202"/>
      <c r="BH486" s="202"/>
      <c r="BI486" s="202"/>
      <c r="BJ486" s="291"/>
      <c r="BK486" s="291"/>
      <c r="BL486" s="291"/>
      <c r="BM486" s="291"/>
      <c r="BN486" s="291"/>
      <c r="BO486" s="291"/>
      <c r="BP486" s="291"/>
      <c r="BQ486" s="291"/>
      <c r="BR486" s="291"/>
      <c r="BS486" s="291"/>
      <c r="BT486" s="291"/>
      <c r="BU486" s="291"/>
      <c r="BV486" s="291"/>
      <c r="BW486" s="291"/>
      <c r="BX486" s="291"/>
      <c r="BY486" s="291"/>
      <c r="BZ486" s="291"/>
      <c r="CA486" s="291"/>
      <c r="CB486" s="291"/>
      <c r="CC486" s="291"/>
      <c r="CD486" s="291"/>
      <c r="CE486" s="291"/>
      <c r="CF486" s="291"/>
      <c r="CG486" s="291"/>
      <c r="CH486" s="291"/>
      <c r="CI486" s="291"/>
      <c r="CJ486" s="291"/>
      <c r="CK486" s="291"/>
      <c r="CL486" s="291"/>
      <c r="CM486" s="291"/>
      <c r="CN486" s="291"/>
      <c r="CO486" s="291"/>
      <c r="CP486" s="291"/>
      <c r="CQ486" s="291"/>
      <c r="CR486" s="291"/>
      <c r="CS486" s="291"/>
      <c r="CT486" s="291"/>
      <c r="CU486" s="291"/>
      <c r="CV486" s="291"/>
      <c r="CW486" s="291"/>
      <c r="CX486" s="291"/>
      <c r="CY486" s="291"/>
      <c r="CZ486" s="291"/>
      <c r="DA486" s="291"/>
      <c r="DB486" s="291"/>
      <c r="DC486" s="291"/>
      <c r="DD486" s="291"/>
      <c r="DE486" s="291"/>
      <c r="DF486" s="291"/>
      <c r="DG486" s="291"/>
      <c r="DH486" s="291"/>
      <c r="DI486" s="291"/>
      <c r="DJ486" s="291"/>
      <c r="DK486" s="291"/>
      <c r="DL486" s="291"/>
      <c r="DM486" s="291"/>
      <c r="DN486" s="291"/>
      <c r="DO486" s="291"/>
      <c r="DP486" s="291"/>
      <c r="DQ486" s="291"/>
      <c r="DR486" s="291"/>
      <c r="DS486" s="291"/>
      <c r="DT486" s="291"/>
      <c r="DU486" s="291"/>
      <c r="DV486" s="291"/>
      <c r="DW486" s="291"/>
      <c r="DX486" s="291"/>
      <c r="DY486" s="291"/>
      <c r="DZ486" s="291"/>
      <c r="EA486" s="291"/>
      <c r="EB486" s="291"/>
      <c r="EC486" s="291"/>
      <c r="ED486" s="291"/>
      <c r="EE486" s="291"/>
      <c r="EF486" s="291"/>
      <c r="EG486" s="291"/>
      <c r="EH486" s="291"/>
      <c r="EI486" s="291"/>
      <c r="EJ486" s="291"/>
      <c r="EK486" s="291"/>
      <c r="EL486" s="291"/>
      <c r="EM486" s="291"/>
      <c r="EN486" s="291"/>
      <c r="EO486" s="291"/>
      <c r="EP486" s="291"/>
      <c r="EQ486" s="291"/>
      <c r="ER486" s="291"/>
      <c r="ES486" s="291"/>
      <c r="ET486" s="291"/>
      <c r="EU486" s="291"/>
      <c r="EV486" s="291"/>
      <c r="EW486" s="291"/>
      <c r="EX486" s="291"/>
      <c r="EY486" s="291"/>
      <c r="EZ486" s="291"/>
      <c r="FA486" s="291"/>
      <c r="FB486" s="291"/>
      <c r="FC486" s="291"/>
      <c r="FD486" s="291"/>
      <c r="FE486" s="291"/>
      <c r="FF486" s="291"/>
      <c r="FG486" s="291"/>
      <c r="FH486" s="291"/>
      <c r="FI486" s="291"/>
      <c r="FJ486" s="291"/>
      <c r="FK486" s="291"/>
      <c r="FL486" s="291"/>
      <c r="FM486" s="291"/>
      <c r="FN486" s="291"/>
      <c r="FO486" s="291"/>
      <c r="FP486" s="291"/>
      <c r="FQ486" s="291"/>
      <c r="FR486" s="291"/>
      <c r="FS486" s="291"/>
      <c r="FT486" s="291"/>
      <c r="FU486" s="291"/>
      <c r="FV486" s="291"/>
      <c r="FW486" s="291"/>
      <c r="FX486" s="291"/>
      <c r="FY486" s="291"/>
      <c r="FZ486" s="291"/>
      <c r="GA486" s="291"/>
      <c r="GB486" s="291"/>
      <c r="GC486" s="291"/>
      <c r="GD486" s="291"/>
      <c r="GE486" s="291"/>
      <c r="GF486" s="291"/>
      <c r="GG486" s="291"/>
      <c r="GH486" s="291"/>
      <c r="GI486" s="291"/>
      <c r="GJ486" s="291"/>
      <c r="GK486" s="291"/>
      <c r="GL486" s="291"/>
      <c r="GM486" s="291"/>
      <c r="GN486" s="291"/>
      <c r="GO486" s="291"/>
      <c r="GP486" s="291"/>
      <c r="GQ486" s="291"/>
      <c r="GR486" s="291"/>
      <c r="GS486" s="291"/>
      <c r="GT486" s="291"/>
      <c r="GU486" s="291"/>
      <c r="GV486" s="291"/>
      <c r="GW486" s="291"/>
      <c r="GX486" s="291"/>
      <c r="GY486" s="291"/>
      <c r="GZ486" s="291"/>
      <c r="HA486" s="291"/>
      <c r="HB486" s="291"/>
      <c r="HC486" s="291"/>
      <c r="HD486" s="291"/>
      <c r="HE486" s="291"/>
      <c r="HF486" s="291"/>
      <c r="HG486" s="291"/>
      <c r="HH486" s="291"/>
      <c r="HI486" s="291"/>
      <c r="HJ486" s="291"/>
      <c r="HK486" s="291"/>
      <c r="HL486" s="291"/>
      <c r="HM486" s="291"/>
      <c r="HN486" s="291"/>
      <c r="HO486" s="291"/>
      <c r="HP486" s="291"/>
      <c r="HQ486" s="291"/>
    </row>
    <row r="487" ht="12.0" customHeight="1">
      <c r="A487" s="281"/>
      <c r="B487" s="292"/>
      <c r="C487" s="283"/>
      <c r="D487" s="284"/>
      <c r="E487" s="285"/>
      <c r="F487" s="286"/>
      <c r="G487" s="287"/>
      <c r="H487" s="288"/>
      <c r="I487" s="283"/>
      <c r="J487" s="289"/>
      <c r="K487" s="289"/>
      <c r="L487" s="289"/>
      <c r="M487" s="289"/>
      <c r="N487" s="289"/>
      <c r="O487" s="289"/>
      <c r="P487" s="52"/>
      <c r="Q487" s="52"/>
      <c r="R487" s="52"/>
      <c r="S487" s="202"/>
      <c r="T487" s="202"/>
      <c r="U487" s="202"/>
      <c r="V487" s="292"/>
      <c r="W487" s="202"/>
      <c r="X487" s="202"/>
      <c r="Y487" s="202"/>
      <c r="Z487" s="291"/>
      <c r="AA487" s="202"/>
      <c r="AB487" s="202"/>
      <c r="AC487" s="202"/>
      <c r="AD487" s="291"/>
      <c r="AE487" s="202"/>
      <c r="AF487" s="202"/>
      <c r="AG487" s="202"/>
      <c r="AH487" s="291"/>
      <c r="AI487" s="202"/>
      <c r="AJ487" s="202"/>
      <c r="AK487" s="202"/>
      <c r="AL487" s="291"/>
      <c r="AM487" s="202"/>
      <c r="AN487" s="202"/>
      <c r="AO487" s="202"/>
      <c r="AP487" s="291"/>
      <c r="AQ487" s="202"/>
      <c r="AR487" s="202"/>
      <c r="AS487" s="202"/>
      <c r="AT487" s="291"/>
      <c r="AU487" s="202"/>
      <c r="AV487" s="202"/>
      <c r="AW487" s="202"/>
      <c r="AX487" s="291"/>
      <c r="AY487" s="202"/>
      <c r="AZ487" s="202"/>
      <c r="BA487" s="202"/>
      <c r="BB487" s="291"/>
      <c r="BC487" s="202"/>
      <c r="BD487" s="202"/>
      <c r="BE487" s="202"/>
      <c r="BF487" s="291"/>
      <c r="BG487" s="202"/>
      <c r="BH487" s="202"/>
      <c r="BI487" s="202"/>
      <c r="BJ487" s="291"/>
      <c r="BK487" s="291"/>
      <c r="BL487" s="291"/>
      <c r="BM487" s="291"/>
      <c r="BN487" s="291"/>
      <c r="BO487" s="291"/>
      <c r="BP487" s="291"/>
      <c r="BQ487" s="291"/>
      <c r="BR487" s="291"/>
      <c r="BS487" s="291"/>
      <c r="BT487" s="291"/>
      <c r="BU487" s="291"/>
      <c r="BV487" s="291"/>
      <c r="BW487" s="291"/>
      <c r="BX487" s="291"/>
      <c r="BY487" s="291"/>
      <c r="BZ487" s="291"/>
      <c r="CA487" s="291"/>
      <c r="CB487" s="291"/>
      <c r="CC487" s="291"/>
      <c r="CD487" s="291"/>
      <c r="CE487" s="291"/>
      <c r="CF487" s="291"/>
      <c r="CG487" s="291"/>
      <c r="CH487" s="291"/>
      <c r="CI487" s="291"/>
      <c r="CJ487" s="291"/>
      <c r="CK487" s="291"/>
      <c r="CL487" s="291"/>
      <c r="CM487" s="291"/>
      <c r="CN487" s="291"/>
      <c r="CO487" s="291"/>
      <c r="CP487" s="291"/>
      <c r="CQ487" s="291"/>
      <c r="CR487" s="291"/>
      <c r="CS487" s="291"/>
      <c r="CT487" s="291"/>
      <c r="CU487" s="291"/>
      <c r="CV487" s="291"/>
      <c r="CW487" s="291"/>
      <c r="CX487" s="291"/>
      <c r="CY487" s="291"/>
      <c r="CZ487" s="291"/>
      <c r="DA487" s="291"/>
      <c r="DB487" s="291"/>
      <c r="DC487" s="291"/>
      <c r="DD487" s="291"/>
      <c r="DE487" s="291"/>
      <c r="DF487" s="291"/>
      <c r="DG487" s="291"/>
      <c r="DH487" s="291"/>
      <c r="DI487" s="291"/>
      <c r="DJ487" s="291"/>
      <c r="DK487" s="291"/>
      <c r="DL487" s="291"/>
      <c r="DM487" s="291"/>
      <c r="DN487" s="291"/>
      <c r="DO487" s="291"/>
      <c r="DP487" s="291"/>
      <c r="DQ487" s="291"/>
      <c r="DR487" s="291"/>
      <c r="DS487" s="291"/>
      <c r="DT487" s="291"/>
      <c r="DU487" s="291"/>
      <c r="DV487" s="291"/>
      <c r="DW487" s="291"/>
      <c r="DX487" s="291"/>
      <c r="DY487" s="291"/>
      <c r="DZ487" s="291"/>
      <c r="EA487" s="291"/>
      <c r="EB487" s="291"/>
      <c r="EC487" s="291"/>
      <c r="ED487" s="291"/>
      <c r="EE487" s="291"/>
      <c r="EF487" s="291"/>
      <c r="EG487" s="291"/>
      <c r="EH487" s="291"/>
      <c r="EI487" s="291"/>
      <c r="EJ487" s="291"/>
      <c r="EK487" s="291"/>
      <c r="EL487" s="291"/>
      <c r="EM487" s="291"/>
      <c r="EN487" s="291"/>
      <c r="EO487" s="291"/>
      <c r="EP487" s="291"/>
      <c r="EQ487" s="291"/>
      <c r="ER487" s="291"/>
      <c r="ES487" s="291"/>
      <c r="ET487" s="291"/>
      <c r="EU487" s="291"/>
      <c r="EV487" s="291"/>
      <c r="EW487" s="291"/>
      <c r="EX487" s="291"/>
      <c r="EY487" s="291"/>
      <c r="EZ487" s="291"/>
      <c r="FA487" s="291"/>
      <c r="FB487" s="291"/>
      <c r="FC487" s="291"/>
      <c r="FD487" s="291"/>
      <c r="FE487" s="291"/>
      <c r="FF487" s="291"/>
      <c r="FG487" s="291"/>
      <c r="FH487" s="291"/>
      <c r="FI487" s="291"/>
      <c r="FJ487" s="291"/>
      <c r="FK487" s="291"/>
      <c r="FL487" s="291"/>
      <c r="FM487" s="291"/>
      <c r="FN487" s="291"/>
      <c r="FO487" s="291"/>
      <c r="FP487" s="291"/>
      <c r="FQ487" s="291"/>
      <c r="FR487" s="291"/>
      <c r="FS487" s="291"/>
      <c r="FT487" s="291"/>
      <c r="FU487" s="291"/>
      <c r="FV487" s="291"/>
      <c r="FW487" s="291"/>
      <c r="FX487" s="291"/>
      <c r="FY487" s="291"/>
      <c r="FZ487" s="291"/>
      <c r="GA487" s="291"/>
      <c r="GB487" s="291"/>
      <c r="GC487" s="291"/>
      <c r="GD487" s="291"/>
      <c r="GE487" s="291"/>
      <c r="GF487" s="291"/>
      <c r="GG487" s="291"/>
      <c r="GH487" s="291"/>
      <c r="GI487" s="291"/>
      <c r="GJ487" s="291"/>
      <c r="GK487" s="291"/>
      <c r="GL487" s="291"/>
      <c r="GM487" s="291"/>
      <c r="GN487" s="291"/>
      <c r="GO487" s="291"/>
      <c r="GP487" s="291"/>
      <c r="GQ487" s="291"/>
      <c r="GR487" s="291"/>
      <c r="GS487" s="291"/>
      <c r="GT487" s="291"/>
      <c r="GU487" s="291"/>
      <c r="GV487" s="291"/>
      <c r="GW487" s="291"/>
      <c r="GX487" s="291"/>
      <c r="GY487" s="291"/>
      <c r="GZ487" s="291"/>
      <c r="HA487" s="291"/>
      <c r="HB487" s="291"/>
      <c r="HC487" s="291"/>
      <c r="HD487" s="291"/>
      <c r="HE487" s="291"/>
      <c r="HF487" s="291"/>
      <c r="HG487" s="291"/>
      <c r="HH487" s="291"/>
      <c r="HI487" s="291"/>
      <c r="HJ487" s="291"/>
      <c r="HK487" s="291"/>
      <c r="HL487" s="291"/>
      <c r="HM487" s="291"/>
      <c r="HN487" s="291"/>
      <c r="HO487" s="291"/>
      <c r="HP487" s="291"/>
      <c r="HQ487" s="291"/>
    </row>
    <row r="488" ht="12.0" customHeight="1">
      <c r="A488" s="281"/>
      <c r="B488" s="292"/>
      <c r="C488" s="283"/>
      <c r="D488" s="284"/>
      <c r="E488" s="285"/>
      <c r="F488" s="286"/>
      <c r="G488" s="287"/>
      <c r="H488" s="288"/>
      <c r="I488" s="283"/>
      <c r="J488" s="289"/>
      <c r="K488" s="289"/>
      <c r="L488" s="289"/>
      <c r="M488" s="289"/>
      <c r="N488" s="289"/>
      <c r="O488" s="289"/>
      <c r="P488" s="52"/>
      <c r="Q488" s="52"/>
      <c r="R488" s="52"/>
      <c r="S488" s="202"/>
      <c r="T488" s="202"/>
      <c r="U488" s="202"/>
      <c r="V488" s="292"/>
      <c r="W488" s="202"/>
      <c r="X488" s="202"/>
      <c r="Y488" s="202"/>
      <c r="Z488" s="291"/>
      <c r="AA488" s="202"/>
      <c r="AB488" s="202"/>
      <c r="AC488" s="202"/>
      <c r="AD488" s="291"/>
      <c r="AE488" s="202"/>
      <c r="AF488" s="202"/>
      <c r="AG488" s="202"/>
      <c r="AH488" s="291"/>
      <c r="AI488" s="202"/>
      <c r="AJ488" s="202"/>
      <c r="AK488" s="202"/>
      <c r="AL488" s="291"/>
      <c r="AM488" s="202"/>
      <c r="AN488" s="202"/>
      <c r="AO488" s="202"/>
      <c r="AP488" s="291"/>
      <c r="AQ488" s="202"/>
      <c r="AR488" s="202"/>
      <c r="AS488" s="202"/>
      <c r="AT488" s="291"/>
      <c r="AU488" s="202"/>
      <c r="AV488" s="202"/>
      <c r="AW488" s="202"/>
      <c r="AX488" s="291"/>
      <c r="AY488" s="202"/>
      <c r="AZ488" s="202"/>
      <c r="BA488" s="202"/>
      <c r="BB488" s="291"/>
      <c r="BC488" s="202"/>
      <c r="BD488" s="202"/>
      <c r="BE488" s="202"/>
      <c r="BF488" s="291"/>
      <c r="BG488" s="202"/>
      <c r="BH488" s="202"/>
      <c r="BI488" s="202"/>
      <c r="BJ488" s="291"/>
      <c r="BK488" s="291"/>
      <c r="BL488" s="291"/>
      <c r="BM488" s="291"/>
      <c r="BN488" s="291"/>
      <c r="BO488" s="291"/>
      <c r="BP488" s="291"/>
      <c r="BQ488" s="291"/>
      <c r="BR488" s="291"/>
      <c r="BS488" s="291"/>
      <c r="BT488" s="291"/>
      <c r="BU488" s="291"/>
      <c r="BV488" s="291"/>
      <c r="BW488" s="291"/>
      <c r="BX488" s="291"/>
      <c r="BY488" s="291"/>
      <c r="BZ488" s="291"/>
      <c r="CA488" s="291"/>
      <c r="CB488" s="291"/>
      <c r="CC488" s="291"/>
      <c r="CD488" s="291"/>
      <c r="CE488" s="291"/>
      <c r="CF488" s="291"/>
      <c r="CG488" s="291"/>
      <c r="CH488" s="291"/>
      <c r="CI488" s="291"/>
      <c r="CJ488" s="291"/>
      <c r="CK488" s="291"/>
      <c r="CL488" s="291"/>
      <c r="CM488" s="291"/>
      <c r="CN488" s="291"/>
      <c r="CO488" s="291"/>
      <c r="CP488" s="291"/>
      <c r="CQ488" s="291"/>
      <c r="CR488" s="291"/>
      <c r="CS488" s="291"/>
      <c r="CT488" s="291"/>
      <c r="CU488" s="291"/>
      <c r="CV488" s="291"/>
      <c r="CW488" s="291"/>
      <c r="CX488" s="291"/>
      <c r="CY488" s="291"/>
      <c r="CZ488" s="291"/>
      <c r="DA488" s="291"/>
      <c r="DB488" s="291"/>
      <c r="DC488" s="291"/>
      <c r="DD488" s="291"/>
      <c r="DE488" s="291"/>
      <c r="DF488" s="291"/>
      <c r="DG488" s="291"/>
      <c r="DH488" s="291"/>
      <c r="DI488" s="291"/>
      <c r="DJ488" s="291"/>
      <c r="DK488" s="291"/>
      <c r="DL488" s="291"/>
      <c r="DM488" s="291"/>
      <c r="DN488" s="291"/>
      <c r="DO488" s="291"/>
      <c r="DP488" s="291"/>
      <c r="DQ488" s="291"/>
      <c r="DR488" s="291"/>
      <c r="DS488" s="291"/>
      <c r="DT488" s="291"/>
      <c r="DU488" s="291"/>
      <c r="DV488" s="291"/>
      <c r="DW488" s="291"/>
      <c r="DX488" s="291"/>
      <c r="DY488" s="291"/>
      <c r="DZ488" s="291"/>
      <c r="EA488" s="291"/>
      <c r="EB488" s="291"/>
      <c r="EC488" s="291"/>
      <c r="ED488" s="291"/>
      <c r="EE488" s="291"/>
      <c r="EF488" s="291"/>
      <c r="EG488" s="291"/>
      <c r="EH488" s="291"/>
      <c r="EI488" s="291"/>
      <c r="EJ488" s="291"/>
      <c r="EK488" s="291"/>
      <c r="EL488" s="291"/>
      <c r="EM488" s="291"/>
      <c r="EN488" s="291"/>
      <c r="EO488" s="291"/>
      <c r="EP488" s="291"/>
      <c r="EQ488" s="291"/>
      <c r="ER488" s="291"/>
      <c r="ES488" s="291"/>
      <c r="ET488" s="291"/>
      <c r="EU488" s="291"/>
      <c r="EV488" s="291"/>
      <c r="EW488" s="291"/>
      <c r="EX488" s="291"/>
      <c r="EY488" s="291"/>
      <c r="EZ488" s="291"/>
      <c r="FA488" s="291"/>
      <c r="FB488" s="291"/>
      <c r="FC488" s="291"/>
      <c r="FD488" s="291"/>
      <c r="FE488" s="291"/>
      <c r="FF488" s="291"/>
      <c r="FG488" s="291"/>
      <c r="FH488" s="291"/>
      <c r="FI488" s="291"/>
      <c r="FJ488" s="291"/>
      <c r="FK488" s="291"/>
      <c r="FL488" s="291"/>
      <c r="FM488" s="291"/>
      <c r="FN488" s="291"/>
      <c r="FO488" s="291"/>
      <c r="FP488" s="291"/>
      <c r="FQ488" s="291"/>
      <c r="FR488" s="291"/>
      <c r="FS488" s="291"/>
      <c r="FT488" s="291"/>
      <c r="FU488" s="291"/>
      <c r="FV488" s="291"/>
      <c r="FW488" s="291"/>
      <c r="FX488" s="291"/>
      <c r="FY488" s="291"/>
      <c r="FZ488" s="291"/>
      <c r="GA488" s="291"/>
      <c r="GB488" s="291"/>
      <c r="GC488" s="291"/>
      <c r="GD488" s="291"/>
      <c r="GE488" s="291"/>
      <c r="GF488" s="291"/>
      <c r="GG488" s="291"/>
      <c r="GH488" s="291"/>
      <c r="GI488" s="291"/>
      <c r="GJ488" s="291"/>
      <c r="GK488" s="291"/>
      <c r="GL488" s="291"/>
      <c r="GM488" s="291"/>
      <c r="GN488" s="291"/>
      <c r="GO488" s="291"/>
      <c r="GP488" s="291"/>
      <c r="GQ488" s="291"/>
      <c r="GR488" s="291"/>
      <c r="GS488" s="291"/>
      <c r="GT488" s="291"/>
      <c r="GU488" s="291"/>
      <c r="GV488" s="291"/>
      <c r="GW488" s="291"/>
      <c r="GX488" s="291"/>
      <c r="GY488" s="291"/>
      <c r="GZ488" s="291"/>
      <c r="HA488" s="291"/>
      <c r="HB488" s="291"/>
      <c r="HC488" s="291"/>
      <c r="HD488" s="291"/>
      <c r="HE488" s="291"/>
      <c r="HF488" s="291"/>
      <c r="HG488" s="291"/>
      <c r="HH488" s="291"/>
      <c r="HI488" s="291"/>
      <c r="HJ488" s="291"/>
      <c r="HK488" s="291"/>
      <c r="HL488" s="291"/>
      <c r="HM488" s="291"/>
      <c r="HN488" s="291"/>
      <c r="HO488" s="291"/>
      <c r="HP488" s="291"/>
      <c r="HQ488" s="291"/>
    </row>
    <row r="489" ht="12.0" customHeight="1">
      <c r="A489" s="281"/>
      <c r="B489" s="292"/>
      <c r="C489" s="283"/>
      <c r="D489" s="284"/>
      <c r="E489" s="285"/>
      <c r="F489" s="286"/>
      <c r="G489" s="287"/>
      <c r="H489" s="288"/>
      <c r="I489" s="283"/>
      <c r="J489" s="289"/>
      <c r="K489" s="289"/>
      <c r="L489" s="289"/>
      <c r="M489" s="289"/>
      <c r="N489" s="289"/>
      <c r="O489" s="289"/>
      <c r="P489" s="52"/>
      <c r="Q489" s="52"/>
      <c r="R489" s="52"/>
      <c r="S489" s="202"/>
      <c r="T489" s="202"/>
      <c r="U489" s="202"/>
      <c r="V489" s="292"/>
      <c r="W489" s="202"/>
      <c r="X489" s="202"/>
      <c r="Y489" s="202"/>
      <c r="Z489" s="291"/>
      <c r="AA489" s="202"/>
      <c r="AB489" s="202"/>
      <c r="AC489" s="202"/>
      <c r="AD489" s="291"/>
      <c r="AE489" s="202"/>
      <c r="AF489" s="202"/>
      <c r="AG489" s="202"/>
      <c r="AH489" s="291"/>
      <c r="AI489" s="202"/>
      <c r="AJ489" s="202"/>
      <c r="AK489" s="202"/>
      <c r="AL489" s="291"/>
      <c r="AM489" s="202"/>
      <c r="AN489" s="202"/>
      <c r="AO489" s="202"/>
      <c r="AP489" s="291"/>
      <c r="AQ489" s="202"/>
      <c r="AR489" s="202"/>
      <c r="AS489" s="202"/>
      <c r="AT489" s="291"/>
      <c r="AU489" s="202"/>
      <c r="AV489" s="202"/>
      <c r="AW489" s="202"/>
      <c r="AX489" s="291"/>
      <c r="AY489" s="202"/>
      <c r="AZ489" s="202"/>
      <c r="BA489" s="202"/>
      <c r="BB489" s="291"/>
      <c r="BC489" s="202"/>
      <c r="BD489" s="202"/>
      <c r="BE489" s="202"/>
      <c r="BF489" s="291"/>
      <c r="BG489" s="202"/>
      <c r="BH489" s="202"/>
      <c r="BI489" s="202"/>
      <c r="BJ489" s="291"/>
      <c r="BK489" s="291"/>
      <c r="BL489" s="291"/>
      <c r="BM489" s="291"/>
      <c r="BN489" s="291"/>
      <c r="BO489" s="291"/>
      <c r="BP489" s="291"/>
      <c r="BQ489" s="291"/>
      <c r="BR489" s="291"/>
      <c r="BS489" s="291"/>
      <c r="BT489" s="291"/>
      <c r="BU489" s="291"/>
      <c r="BV489" s="291"/>
      <c r="BW489" s="291"/>
      <c r="BX489" s="291"/>
      <c r="BY489" s="291"/>
      <c r="BZ489" s="291"/>
      <c r="CA489" s="291"/>
      <c r="CB489" s="291"/>
      <c r="CC489" s="291"/>
      <c r="CD489" s="291"/>
      <c r="CE489" s="291"/>
      <c r="CF489" s="291"/>
      <c r="CG489" s="291"/>
      <c r="CH489" s="291"/>
      <c r="CI489" s="291"/>
      <c r="CJ489" s="291"/>
      <c r="CK489" s="291"/>
      <c r="CL489" s="291"/>
      <c r="CM489" s="291"/>
      <c r="CN489" s="291"/>
      <c r="CO489" s="291"/>
      <c r="CP489" s="291"/>
      <c r="CQ489" s="291"/>
      <c r="CR489" s="291"/>
      <c r="CS489" s="291"/>
      <c r="CT489" s="291"/>
      <c r="CU489" s="291"/>
      <c r="CV489" s="291"/>
      <c r="CW489" s="291"/>
      <c r="CX489" s="291"/>
      <c r="CY489" s="291"/>
      <c r="CZ489" s="291"/>
      <c r="DA489" s="291"/>
      <c r="DB489" s="291"/>
      <c r="DC489" s="291"/>
      <c r="DD489" s="291"/>
      <c r="DE489" s="291"/>
      <c r="DF489" s="291"/>
      <c r="DG489" s="291"/>
      <c r="DH489" s="291"/>
      <c r="DI489" s="291"/>
      <c r="DJ489" s="291"/>
      <c r="DK489" s="291"/>
      <c r="DL489" s="291"/>
      <c r="DM489" s="291"/>
      <c r="DN489" s="291"/>
      <c r="DO489" s="291"/>
      <c r="DP489" s="291"/>
      <c r="DQ489" s="291"/>
      <c r="DR489" s="291"/>
      <c r="DS489" s="291"/>
      <c r="DT489" s="291"/>
      <c r="DU489" s="291"/>
      <c r="DV489" s="291"/>
      <c r="DW489" s="291"/>
      <c r="DX489" s="291"/>
      <c r="DY489" s="291"/>
      <c r="DZ489" s="291"/>
      <c r="EA489" s="291"/>
      <c r="EB489" s="291"/>
      <c r="EC489" s="291"/>
      <c r="ED489" s="291"/>
      <c r="EE489" s="291"/>
      <c r="EF489" s="291"/>
      <c r="EG489" s="291"/>
      <c r="EH489" s="291"/>
      <c r="EI489" s="291"/>
      <c r="EJ489" s="291"/>
      <c r="EK489" s="291"/>
      <c r="EL489" s="291"/>
      <c r="EM489" s="291"/>
      <c r="EN489" s="291"/>
      <c r="EO489" s="291"/>
      <c r="EP489" s="291"/>
      <c r="EQ489" s="291"/>
      <c r="ER489" s="291"/>
      <c r="ES489" s="291"/>
      <c r="ET489" s="291"/>
      <c r="EU489" s="291"/>
      <c r="EV489" s="291"/>
      <c r="EW489" s="291"/>
      <c r="EX489" s="291"/>
      <c r="EY489" s="291"/>
      <c r="EZ489" s="291"/>
      <c r="FA489" s="291"/>
      <c r="FB489" s="291"/>
      <c r="FC489" s="291"/>
      <c r="FD489" s="291"/>
      <c r="FE489" s="291"/>
      <c r="FF489" s="291"/>
      <c r="FG489" s="291"/>
      <c r="FH489" s="291"/>
      <c r="FI489" s="291"/>
      <c r="FJ489" s="291"/>
      <c r="FK489" s="291"/>
      <c r="FL489" s="291"/>
      <c r="FM489" s="291"/>
      <c r="FN489" s="291"/>
      <c r="FO489" s="291"/>
      <c r="FP489" s="291"/>
      <c r="FQ489" s="291"/>
      <c r="FR489" s="291"/>
      <c r="FS489" s="291"/>
      <c r="FT489" s="291"/>
      <c r="FU489" s="291"/>
      <c r="FV489" s="291"/>
      <c r="FW489" s="291"/>
      <c r="FX489" s="291"/>
      <c r="FY489" s="291"/>
      <c r="FZ489" s="291"/>
      <c r="GA489" s="291"/>
      <c r="GB489" s="291"/>
      <c r="GC489" s="291"/>
      <c r="GD489" s="291"/>
      <c r="GE489" s="291"/>
      <c r="GF489" s="291"/>
      <c r="GG489" s="291"/>
      <c r="GH489" s="291"/>
      <c r="GI489" s="291"/>
      <c r="GJ489" s="291"/>
      <c r="GK489" s="291"/>
      <c r="GL489" s="291"/>
      <c r="GM489" s="291"/>
      <c r="GN489" s="291"/>
      <c r="GO489" s="291"/>
      <c r="GP489" s="291"/>
      <c r="GQ489" s="291"/>
      <c r="GR489" s="291"/>
      <c r="GS489" s="291"/>
      <c r="GT489" s="291"/>
      <c r="GU489" s="291"/>
      <c r="GV489" s="291"/>
      <c r="GW489" s="291"/>
      <c r="GX489" s="291"/>
      <c r="GY489" s="291"/>
      <c r="GZ489" s="291"/>
      <c r="HA489" s="291"/>
      <c r="HB489" s="291"/>
      <c r="HC489" s="291"/>
      <c r="HD489" s="291"/>
      <c r="HE489" s="291"/>
      <c r="HF489" s="291"/>
      <c r="HG489" s="291"/>
      <c r="HH489" s="291"/>
      <c r="HI489" s="291"/>
      <c r="HJ489" s="291"/>
      <c r="HK489" s="291"/>
      <c r="HL489" s="291"/>
      <c r="HM489" s="291"/>
      <c r="HN489" s="291"/>
      <c r="HO489" s="291"/>
      <c r="HP489" s="291"/>
      <c r="HQ489" s="291"/>
    </row>
    <row r="490" ht="12.0" customHeight="1">
      <c r="A490" s="281"/>
      <c r="B490" s="292"/>
      <c r="C490" s="283"/>
      <c r="D490" s="284"/>
      <c r="E490" s="285"/>
      <c r="F490" s="286"/>
      <c r="G490" s="287"/>
      <c r="H490" s="288"/>
      <c r="I490" s="283"/>
      <c r="J490" s="289"/>
      <c r="K490" s="289"/>
      <c r="L490" s="289"/>
      <c r="M490" s="289"/>
      <c r="N490" s="289"/>
      <c r="O490" s="289"/>
      <c r="P490" s="52"/>
      <c r="Q490" s="52"/>
      <c r="R490" s="52"/>
      <c r="S490" s="202"/>
      <c r="T490" s="202"/>
      <c r="U490" s="202"/>
      <c r="V490" s="292"/>
      <c r="W490" s="202"/>
      <c r="X490" s="202"/>
      <c r="Y490" s="202"/>
      <c r="Z490" s="291"/>
      <c r="AA490" s="202"/>
      <c r="AB490" s="202"/>
      <c r="AC490" s="202"/>
      <c r="AD490" s="291"/>
      <c r="AE490" s="202"/>
      <c r="AF490" s="202"/>
      <c r="AG490" s="202"/>
      <c r="AH490" s="291"/>
      <c r="AI490" s="202"/>
      <c r="AJ490" s="202"/>
      <c r="AK490" s="202"/>
      <c r="AL490" s="291"/>
      <c r="AM490" s="202"/>
      <c r="AN490" s="202"/>
      <c r="AO490" s="202"/>
      <c r="AP490" s="291"/>
      <c r="AQ490" s="202"/>
      <c r="AR490" s="202"/>
      <c r="AS490" s="202"/>
      <c r="AT490" s="291"/>
      <c r="AU490" s="202"/>
      <c r="AV490" s="202"/>
      <c r="AW490" s="202"/>
      <c r="AX490" s="291"/>
      <c r="AY490" s="202"/>
      <c r="AZ490" s="202"/>
      <c r="BA490" s="202"/>
      <c r="BB490" s="291"/>
      <c r="BC490" s="202"/>
      <c r="BD490" s="202"/>
      <c r="BE490" s="202"/>
      <c r="BF490" s="291"/>
      <c r="BG490" s="202"/>
      <c r="BH490" s="202"/>
      <c r="BI490" s="202"/>
      <c r="BJ490" s="291"/>
      <c r="BK490" s="291"/>
      <c r="BL490" s="291"/>
      <c r="BM490" s="291"/>
      <c r="BN490" s="291"/>
      <c r="BO490" s="291"/>
      <c r="BP490" s="291"/>
      <c r="BQ490" s="291"/>
      <c r="BR490" s="291"/>
      <c r="BS490" s="291"/>
      <c r="BT490" s="291"/>
      <c r="BU490" s="291"/>
      <c r="BV490" s="291"/>
      <c r="BW490" s="291"/>
      <c r="BX490" s="291"/>
      <c r="BY490" s="291"/>
      <c r="BZ490" s="291"/>
      <c r="CA490" s="291"/>
      <c r="CB490" s="291"/>
      <c r="CC490" s="291"/>
      <c r="CD490" s="291"/>
      <c r="CE490" s="291"/>
      <c r="CF490" s="291"/>
      <c r="CG490" s="291"/>
      <c r="CH490" s="291"/>
      <c r="CI490" s="291"/>
      <c r="CJ490" s="291"/>
      <c r="CK490" s="291"/>
      <c r="CL490" s="291"/>
      <c r="CM490" s="291"/>
      <c r="CN490" s="291"/>
      <c r="CO490" s="291"/>
      <c r="CP490" s="291"/>
      <c r="CQ490" s="291"/>
      <c r="CR490" s="291"/>
      <c r="CS490" s="291"/>
      <c r="CT490" s="291"/>
      <c r="CU490" s="291"/>
      <c r="CV490" s="291"/>
      <c r="CW490" s="291"/>
      <c r="CX490" s="291"/>
      <c r="CY490" s="291"/>
      <c r="CZ490" s="291"/>
      <c r="DA490" s="291"/>
      <c r="DB490" s="291"/>
      <c r="DC490" s="291"/>
      <c r="DD490" s="291"/>
      <c r="DE490" s="291"/>
      <c r="DF490" s="291"/>
      <c r="DG490" s="291"/>
      <c r="DH490" s="291"/>
      <c r="DI490" s="291"/>
      <c r="DJ490" s="291"/>
      <c r="DK490" s="291"/>
      <c r="DL490" s="291"/>
      <c r="DM490" s="291"/>
      <c r="DN490" s="291"/>
      <c r="DO490" s="291"/>
      <c r="DP490" s="291"/>
      <c r="DQ490" s="291"/>
      <c r="DR490" s="291"/>
      <c r="DS490" s="291"/>
      <c r="DT490" s="291"/>
      <c r="DU490" s="291"/>
      <c r="DV490" s="291"/>
      <c r="DW490" s="291"/>
      <c r="DX490" s="291"/>
      <c r="DY490" s="291"/>
      <c r="DZ490" s="291"/>
      <c r="EA490" s="291"/>
      <c r="EB490" s="291"/>
      <c r="EC490" s="291"/>
      <c r="ED490" s="291"/>
      <c r="EE490" s="291"/>
      <c r="EF490" s="291"/>
      <c r="EG490" s="291"/>
      <c r="EH490" s="291"/>
      <c r="EI490" s="291"/>
      <c r="EJ490" s="291"/>
      <c r="EK490" s="291"/>
      <c r="EL490" s="291"/>
      <c r="EM490" s="291"/>
      <c r="EN490" s="291"/>
      <c r="EO490" s="291"/>
      <c r="EP490" s="291"/>
      <c r="EQ490" s="291"/>
      <c r="ER490" s="291"/>
      <c r="ES490" s="291"/>
      <c r="ET490" s="291"/>
      <c r="EU490" s="291"/>
      <c r="EV490" s="291"/>
      <c r="EW490" s="291"/>
      <c r="EX490" s="291"/>
      <c r="EY490" s="291"/>
      <c r="EZ490" s="291"/>
      <c r="FA490" s="291"/>
      <c r="FB490" s="291"/>
      <c r="FC490" s="291"/>
      <c r="FD490" s="291"/>
      <c r="FE490" s="291"/>
      <c r="FF490" s="291"/>
      <c r="FG490" s="291"/>
      <c r="FH490" s="291"/>
      <c r="FI490" s="291"/>
      <c r="FJ490" s="291"/>
      <c r="FK490" s="291"/>
      <c r="FL490" s="291"/>
      <c r="FM490" s="291"/>
      <c r="FN490" s="291"/>
      <c r="FO490" s="291"/>
      <c r="FP490" s="291"/>
      <c r="FQ490" s="291"/>
      <c r="FR490" s="291"/>
      <c r="FS490" s="291"/>
      <c r="FT490" s="291"/>
      <c r="FU490" s="291"/>
      <c r="FV490" s="291"/>
      <c r="FW490" s="291"/>
      <c r="FX490" s="291"/>
      <c r="FY490" s="291"/>
      <c r="FZ490" s="291"/>
      <c r="GA490" s="291"/>
      <c r="GB490" s="291"/>
      <c r="GC490" s="291"/>
      <c r="GD490" s="291"/>
      <c r="GE490" s="291"/>
      <c r="GF490" s="291"/>
      <c r="GG490" s="291"/>
      <c r="GH490" s="291"/>
      <c r="GI490" s="291"/>
      <c r="GJ490" s="291"/>
      <c r="GK490" s="291"/>
      <c r="GL490" s="291"/>
      <c r="GM490" s="291"/>
      <c r="GN490" s="291"/>
      <c r="GO490" s="291"/>
      <c r="GP490" s="291"/>
      <c r="GQ490" s="291"/>
      <c r="GR490" s="291"/>
      <c r="GS490" s="291"/>
      <c r="GT490" s="291"/>
      <c r="GU490" s="291"/>
      <c r="GV490" s="291"/>
      <c r="GW490" s="291"/>
      <c r="GX490" s="291"/>
      <c r="GY490" s="291"/>
      <c r="GZ490" s="291"/>
      <c r="HA490" s="291"/>
      <c r="HB490" s="291"/>
      <c r="HC490" s="291"/>
      <c r="HD490" s="291"/>
      <c r="HE490" s="291"/>
      <c r="HF490" s="291"/>
      <c r="HG490" s="291"/>
      <c r="HH490" s="291"/>
      <c r="HI490" s="291"/>
      <c r="HJ490" s="291"/>
      <c r="HK490" s="291"/>
      <c r="HL490" s="291"/>
      <c r="HM490" s="291"/>
      <c r="HN490" s="291"/>
      <c r="HO490" s="291"/>
      <c r="HP490" s="291"/>
      <c r="HQ490" s="291"/>
    </row>
    <row r="491" ht="12.0" customHeight="1">
      <c r="A491" s="281"/>
      <c r="B491" s="292"/>
      <c r="C491" s="283"/>
      <c r="D491" s="284"/>
      <c r="E491" s="285"/>
      <c r="F491" s="286"/>
      <c r="G491" s="287"/>
      <c r="H491" s="288"/>
      <c r="I491" s="283"/>
      <c r="J491" s="289"/>
      <c r="K491" s="289"/>
      <c r="L491" s="289"/>
      <c r="M491" s="289"/>
      <c r="N491" s="289"/>
      <c r="O491" s="289"/>
      <c r="P491" s="52"/>
      <c r="Q491" s="52"/>
      <c r="R491" s="52"/>
      <c r="S491" s="202"/>
      <c r="T491" s="202"/>
      <c r="U491" s="202"/>
      <c r="V491" s="292"/>
      <c r="W491" s="202"/>
      <c r="X491" s="202"/>
      <c r="Y491" s="202"/>
      <c r="Z491" s="291"/>
      <c r="AA491" s="202"/>
      <c r="AB491" s="202"/>
      <c r="AC491" s="202"/>
      <c r="AD491" s="291"/>
      <c r="AE491" s="202"/>
      <c r="AF491" s="202"/>
      <c r="AG491" s="202"/>
      <c r="AH491" s="291"/>
      <c r="AI491" s="202"/>
      <c r="AJ491" s="202"/>
      <c r="AK491" s="202"/>
      <c r="AL491" s="291"/>
      <c r="AM491" s="202"/>
      <c r="AN491" s="202"/>
      <c r="AO491" s="202"/>
      <c r="AP491" s="291"/>
      <c r="AQ491" s="202"/>
      <c r="AR491" s="202"/>
      <c r="AS491" s="202"/>
      <c r="AT491" s="291"/>
      <c r="AU491" s="202"/>
      <c r="AV491" s="202"/>
      <c r="AW491" s="202"/>
      <c r="AX491" s="291"/>
      <c r="AY491" s="202"/>
      <c r="AZ491" s="202"/>
      <c r="BA491" s="202"/>
      <c r="BB491" s="291"/>
      <c r="BC491" s="202"/>
      <c r="BD491" s="202"/>
      <c r="BE491" s="202"/>
      <c r="BF491" s="291"/>
      <c r="BG491" s="202"/>
      <c r="BH491" s="202"/>
      <c r="BI491" s="202"/>
      <c r="BJ491" s="291"/>
      <c r="BK491" s="291"/>
      <c r="BL491" s="291"/>
      <c r="BM491" s="291"/>
      <c r="BN491" s="291"/>
      <c r="BO491" s="291"/>
      <c r="BP491" s="291"/>
      <c r="BQ491" s="291"/>
      <c r="BR491" s="291"/>
      <c r="BS491" s="291"/>
      <c r="BT491" s="291"/>
      <c r="BU491" s="291"/>
      <c r="BV491" s="291"/>
      <c r="BW491" s="291"/>
      <c r="BX491" s="291"/>
      <c r="BY491" s="291"/>
      <c r="BZ491" s="291"/>
      <c r="CA491" s="291"/>
      <c r="CB491" s="291"/>
      <c r="CC491" s="291"/>
      <c r="CD491" s="291"/>
      <c r="CE491" s="291"/>
      <c r="CF491" s="291"/>
      <c r="CG491" s="291"/>
      <c r="CH491" s="291"/>
      <c r="CI491" s="291"/>
      <c r="CJ491" s="291"/>
      <c r="CK491" s="291"/>
      <c r="CL491" s="291"/>
      <c r="CM491" s="291"/>
      <c r="CN491" s="291"/>
      <c r="CO491" s="291"/>
      <c r="CP491" s="291"/>
      <c r="CQ491" s="291"/>
      <c r="CR491" s="291"/>
      <c r="CS491" s="291"/>
      <c r="CT491" s="291"/>
      <c r="CU491" s="291"/>
      <c r="CV491" s="291"/>
      <c r="CW491" s="291"/>
      <c r="CX491" s="291"/>
      <c r="CY491" s="291"/>
      <c r="CZ491" s="291"/>
      <c r="DA491" s="291"/>
      <c r="DB491" s="291"/>
      <c r="DC491" s="291"/>
      <c r="DD491" s="291"/>
      <c r="DE491" s="291"/>
      <c r="DF491" s="291"/>
      <c r="DG491" s="291"/>
      <c r="DH491" s="291"/>
      <c r="DI491" s="291"/>
      <c r="DJ491" s="291"/>
      <c r="DK491" s="291"/>
      <c r="DL491" s="291"/>
      <c r="DM491" s="291"/>
      <c r="DN491" s="291"/>
      <c r="DO491" s="291"/>
      <c r="DP491" s="291"/>
      <c r="DQ491" s="291"/>
      <c r="DR491" s="291"/>
      <c r="DS491" s="291"/>
      <c r="DT491" s="291"/>
      <c r="DU491" s="291"/>
      <c r="DV491" s="291"/>
      <c r="DW491" s="291"/>
      <c r="DX491" s="291"/>
      <c r="DY491" s="291"/>
      <c r="DZ491" s="291"/>
      <c r="EA491" s="291"/>
      <c r="EB491" s="291"/>
      <c r="EC491" s="291"/>
      <c r="ED491" s="291"/>
      <c r="EE491" s="291"/>
      <c r="EF491" s="291"/>
      <c r="EG491" s="291"/>
      <c r="EH491" s="291"/>
      <c r="EI491" s="291"/>
      <c r="EJ491" s="291"/>
      <c r="EK491" s="291"/>
      <c r="EL491" s="291"/>
      <c r="EM491" s="291"/>
      <c r="EN491" s="291"/>
      <c r="EO491" s="291"/>
      <c r="EP491" s="291"/>
      <c r="EQ491" s="291"/>
      <c r="ER491" s="291"/>
      <c r="ES491" s="291"/>
      <c r="ET491" s="291"/>
      <c r="EU491" s="291"/>
      <c r="EV491" s="291"/>
      <c r="EW491" s="291"/>
      <c r="EX491" s="291"/>
      <c r="EY491" s="291"/>
      <c r="EZ491" s="291"/>
      <c r="FA491" s="291"/>
      <c r="FB491" s="291"/>
      <c r="FC491" s="291"/>
      <c r="FD491" s="291"/>
      <c r="FE491" s="291"/>
      <c r="FF491" s="291"/>
      <c r="FG491" s="291"/>
      <c r="FH491" s="291"/>
      <c r="FI491" s="291"/>
      <c r="FJ491" s="291"/>
      <c r="FK491" s="291"/>
      <c r="FL491" s="291"/>
      <c r="FM491" s="291"/>
      <c r="FN491" s="291"/>
      <c r="FO491" s="291"/>
      <c r="FP491" s="291"/>
      <c r="FQ491" s="291"/>
      <c r="FR491" s="291"/>
      <c r="FS491" s="291"/>
      <c r="FT491" s="291"/>
      <c r="FU491" s="291"/>
      <c r="FV491" s="291"/>
      <c r="FW491" s="291"/>
      <c r="FX491" s="291"/>
      <c r="FY491" s="291"/>
      <c r="FZ491" s="291"/>
      <c r="GA491" s="291"/>
      <c r="GB491" s="291"/>
      <c r="GC491" s="291"/>
      <c r="GD491" s="291"/>
      <c r="GE491" s="291"/>
      <c r="GF491" s="291"/>
      <c r="GG491" s="291"/>
      <c r="GH491" s="291"/>
      <c r="GI491" s="291"/>
      <c r="GJ491" s="291"/>
      <c r="GK491" s="291"/>
      <c r="GL491" s="291"/>
      <c r="GM491" s="291"/>
      <c r="GN491" s="291"/>
      <c r="GO491" s="291"/>
      <c r="GP491" s="291"/>
      <c r="GQ491" s="291"/>
      <c r="GR491" s="291"/>
      <c r="GS491" s="291"/>
      <c r="GT491" s="291"/>
      <c r="GU491" s="291"/>
      <c r="GV491" s="291"/>
      <c r="GW491" s="291"/>
      <c r="GX491" s="291"/>
      <c r="GY491" s="291"/>
      <c r="GZ491" s="291"/>
      <c r="HA491" s="291"/>
      <c r="HB491" s="291"/>
      <c r="HC491" s="291"/>
      <c r="HD491" s="291"/>
      <c r="HE491" s="291"/>
      <c r="HF491" s="291"/>
      <c r="HG491" s="291"/>
      <c r="HH491" s="291"/>
      <c r="HI491" s="291"/>
      <c r="HJ491" s="291"/>
      <c r="HK491" s="291"/>
      <c r="HL491" s="291"/>
      <c r="HM491" s="291"/>
      <c r="HN491" s="291"/>
      <c r="HO491" s="291"/>
      <c r="HP491" s="291"/>
      <c r="HQ491" s="291"/>
    </row>
    <row r="492" ht="12.0" customHeight="1">
      <c r="A492" s="281"/>
      <c r="B492" s="292"/>
      <c r="C492" s="283"/>
      <c r="D492" s="284"/>
      <c r="E492" s="285"/>
      <c r="F492" s="286"/>
      <c r="G492" s="287"/>
      <c r="H492" s="288"/>
      <c r="I492" s="283"/>
      <c r="J492" s="289"/>
      <c r="K492" s="289"/>
      <c r="L492" s="289"/>
      <c r="M492" s="289"/>
      <c r="N492" s="289"/>
      <c r="O492" s="289"/>
      <c r="P492" s="52"/>
      <c r="Q492" s="52"/>
      <c r="R492" s="52"/>
      <c r="S492" s="202"/>
      <c r="T492" s="202"/>
      <c r="U492" s="202"/>
      <c r="V492" s="292"/>
      <c r="W492" s="202"/>
      <c r="X492" s="202"/>
      <c r="Y492" s="202"/>
      <c r="Z492" s="291"/>
      <c r="AA492" s="202"/>
      <c r="AB492" s="202"/>
      <c r="AC492" s="202"/>
      <c r="AD492" s="291"/>
      <c r="AE492" s="202"/>
      <c r="AF492" s="202"/>
      <c r="AG492" s="202"/>
      <c r="AH492" s="291"/>
      <c r="AI492" s="202"/>
      <c r="AJ492" s="202"/>
      <c r="AK492" s="202"/>
      <c r="AL492" s="291"/>
      <c r="AM492" s="202"/>
      <c r="AN492" s="202"/>
      <c r="AO492" s="202"/>
      <c r="AP492" s="291"/>
      <c r="AQ492" s="202"/>
      <c r="AR492" s="202"/>
      <c r="AS492" s="202"/>
      <c r="AT492" s="291"/>
      <c r="AU492" s="202"/>
      <c r="AV492" s="202"/>
      <c r="AW492" s="202"/>
      <c r="AX492" s="291"/>
      <c r="AY492" s="202"/>
      <c r="AZ492" s="202"/>
      <c r="BA492" s="202"/>
      <c r="BB492" s="291"/>
      <c r="BC492" s="202"/>
      <c r="BD492" s="202"/>
      <c r="BE492" s="202"/>
      <c r="BF492" s="291"/>
      <c r="BG492" s="202"/>
      <c r="BH492" s="202"/>
      <c r="BI492" s="202"/>
      <c r="BJ492" s="291"/>
      <c r="BK492" s="291"/>
      <c r="BL492" s="291"/>
      <c r="BM492" s="291"/>
      <c r="BN492" s="291"/>
      <c r="BO492" s="291"/>
      <c r="BP492" s="291"/>
      <c r="BQ492" s="291"/>
      <c r="BR492" s="291"/>
      <c r="BS492" s="291"/>
      <c r="BT492" s="291"/>
      <c r="BU492" s="291"/>
      <c r="BV492" s="291"/>
      <c r="BW492" s="291"/>
      <c r="BX492" s="291"/>
      <c r="BY492" s="291"/>
      <c r="BZ492" s="291"/>
      <c r="CA492" s="291"/>
      <c r="CB492" s="291"/>
      <c r="CC492" s="291"/>
      <c r="CD492" s="291"/>
      <c r="CE492" s="291"/>
      <c r="CF492" s="291"/>
      <c r="CG492" s="291"/>
      <c r="CH492" s="291"/>
      <c r="CI492" s="291"/>
      <c r="CJ492" s="291"/>
      <c r="CK492" s="291"/>
      <c r="CL492" s="291"/>
      <c r="CM492" s="291"/>
      <c r="CN492" s="291"/>
      <c r="CO492" s="291"/>
      <c r="CP492" s="291"/>
      <c r="CQ492" s="291"/>
      <c r="CR492" s="291"/>
      <c r="CS492" s="291"/>
      <c r="CT492" s="291"/>
      <c r="CU492" s="291"/>
      <c r="CV492" s="291"/>
      <c r="CW492" s="291"/>
      <c r="CX492" s="291"/>
      <c r="CY492" s="291"/>
      <c r="CZ492" s="291"/>
      <c r="DA492" s="291"/>
      <c r="DB492" s="291"/>
      <c r="DC492" s="291"/>
      <c r="DD492" s="291"/>
      <c r="DE492" s="291"/>
      <c r="DF492" s="291"/>
      <c r="DG492" s="291"/>
      <c r="DH492" s="291"/>
      <c r="DI492" s="291"/>
      <c r="DJ492" s="291"/>
      <c r="DK492" s="291"/>
      <c r="DL492" s="291"/>
      <c r="DM492" s="291"/>
      <c r="DN492" s="291"/>
      <c r="DO492" s="291"/>
      <c r="DP492" s="291"/>
      <c r="DQ492" s="291"/>
      <c r="DR492" s="291"/>
      <c r="DS492" s="291"/>
      <c r="DT492" s="291"/>
      <c r="DU492" s="291"/>
      <c r="DV492" s="291"/>
      <c r="DW492" s="291"/>
      <c r="DX492" s="291"/>
      <c r="DY492" s="291"/>
      <c r="DZ492" s="291"/>
      <c r="EA492" s="291"/>
      <c r="EB492" s="291"/>
      <c r="EC492" s="291"/>
      <c r="ED492" s="291"/>
      <c r="EE492" s="291"/>
      <c r="EF492" s="291"/>
      <c r="EG492" s="291"/>
      <c r="EH492" s="291"/>
      <c r="EI492" s="291"/>
      <c r="EJ492" s="291"/>
      <c r="EK492" s="291"/>
      <c r="EL492" s="291"/>
      <c r="EM492" s="291"/>
      <c r="EN492" s="291"/>
      <c r="EO492" s="291"/>
      <c r="EP492" s="291"/>
      <c r="EQ492" s="291"/>
      <c r="ER492" s="291"/>
      <c r="ES492" s="291"/>
      <c r="ET492" s="291"/>
      <c r="EU492" s="291"/>
      <c r="EV492" s="291"/>
      <c r="EW492" s="291"/>
      <c r="EX492" s="291"/>
      <c r="EY492" s="291"/>
      <c r="EZ492" s="291"/>
      <c r="FA492" s="291"/>
      <c r="FB492" s="291"/>
      <c r="FC492" s="291"/>
      <c r="FD492" s="291"/>
      <c r="FE492" s="291"/>
      <c r="FF492" s="291"/>
      <c r="FG492" s="291"/>
      <c r="FH492" s="291"/>
      <c r="FI492" s="291"/>
      <c r="FJ492" s="291"/>
      <c r="FK492" s="291"/>
      <c r="FL492" s="291"/>
      <c r="FM492" s="291"/>
      <c r="FN492" s="291"/>
      <c r="FO492" s="291"/>
      <c r="FP492" s="291"/>
      <c r="FQ492" s="291"/>
      <c r="FR492" s="291"/>
      <c r="FS492" s="291"/>
      <c r="FT492" s="291"/>
      <c r="FU492" s="291"/>
      <c r="FV492" s="291"/>
      <c r="FW492" s="291"/>
      <c r="FX492" s="291"/>
      <c r="FY492" s="291"/>
      <c r="FZ492" s="291"/>
      <c r="GA492" s="291"/>
      <c r="GB492" s="291"/>
      <c r="GC492" s="291"/>
      <c r="GD492" s="291"/>
      <c r="GE492" s="291"/>
      <c r="GF492" s="291"/>
      <c r="GG492" s="291"/>
      <c r="GH492" s="291"/>
      <c r="GI492" s="291"/>
      <c r="GJ492" s="291"/>
      <c r="GK492" s="291"/>
      <c r="GL492" s="291"/>
      <c r="GM492" s="291"/>
      <c r="GN492" s="291"/>
      <c r="GO492" s="291"/>
      <c r="GP492" s="291"/>
      <c r="GQ492" s="291"/>
      <c r="GR492" s="291"/>
      <c r="GS492" s="291"/>
      <c r="GT492" s="291"/>
      <c r="GU492" s="291"/>
      <c r="GV492" s="291"/>
      <c r="GW492" s="291"/>
      <c r="GX492" s="291"/>
      <c r="GY492" s="291"/>
      <c r="GZ492" s="291"/>
      <c r="HA492" s="291"/>
      <c r="HB492" s="291"/>
      <c r="HC492" s="291"/>
      <c r="HD492" s="291"/>
      <c r="HE492" s="291"/>
      <c r="HF492" s="291"/>
      <c r="HG492" s="291"/>
      <c r="HH492" s="291"/>
      <c r="HI492" s="291"/>
      <c r="HJ492" s="291"/>
      <c r="HK492" s="291"/>
      <c r="HL492" s="291"/>
      <c r="HM492" s="291"/>
      <c r="HN492" s="291"/>
      <c r="HO492" s="291"/>
      <c r="HP492" s="291"/>
      <c r="HQ492" s="291"/>
    </row>
    <row r="493" ht="12.0" customHeight="1">
      <c r="A493" s="281"/>
      <c r="B493" s="292"/>
      <c r="C493" s="283"/>
      <c r="D493" s="284"/>
      <c r="E493" s="285"/>
      <c r="F493" s="286"/>
      <c r="G493" s="287"/>
      <c r="H493" s="288"/>
      <c r="I493" s="283"/>
      <c r="J493" s="289"/>
      <c r="K493" s="289"/>
      <c r="L493" s="289"/>
      <c r="M493" s="289"/>
      <c r="N493" s="289"/>
      <c r="O493" s="289"/>
      <c r="P493" s="52"/>
      <c r="Q493" s="52"/>
      <c r="R493" s="52"/>
      <c r="S493" s="202"/>
      <c r="T493" s="202"/>
      <c r="U493" s="202"/>
      <c r="V493" s="292"/>
      <c r="W493" s="202"/>
      <c r="X493" s="202"/>
      <c r="Y493" s="202"/>
      <c r="Z493" s="291"/>
      <c r="AA493" s="202"/>
      <c r="AB493" s="202"/>
      <c r="AC493" s="202"/>
      <c r="AD493" s="291"/>
      <c r="AE493" s="202"/>
      <c r="AF493" s="202"/>
      <c r="AG493" s="202"/>
      <c r="AH493" s="291"/>
      <c r="AI493" s="202"/>
      <c r="AJ493" s="202"/>
      <c r="AK493" s="202"/>
      <c r="AL493" s="291"/>
      <c r="AM493" s="202"/>
      <c r="AN493" s="202"/>
      <c r="AO493" s="202"/>
      <c r="AP493" s="291"/>
      <c r="AQ493" s="202"/>
      <c r="AR493" s="202"/>
      <c r="AS493" s="202"/>
      <c r="AT493" s="291"/>
      <c r="AU493" s="202"/>
      <c r="AV493" s="202"/>
      <c r="AW493" s="202"/>
      <c r="AX493" s="291"/>
      <c r="AY493" s="202"/>
      <c r="AZ493" s="202"/>
      <c r="BA493" s="202"/>
      <c r="BB493" s="291"/>
      <c r="BC493" s="202"/>
      <c r="BD493" s="202"/>
      <c r="BE493" s="202"/>
      <c r="BF493" s="291"/>
      <c r="BG493" s="202"/>
      <c r="BH493" s="202"/>
      <c r="BI493" s="202"/>
      <c r="BJ493" s="291"/>
      <c r="BK493" s="291"/>
      <c r="BL493" s="291"/>
      <c r="BM493" s="291"/>
      <c r="BN493" s="291"/>
      <c r="BO493" s="291"/>
      <c r="BP493" s="291"/>
      <c r="BQ493" s="291"/>
      <c r="BR493" s="291"/>
      <c r="BS493" s="291"/>
      <c r="BT493" s="291"/>
      <c r="BU493" s="291"/>
      <c r="BV493" s="291"/>
      <c r="BW493" s="291"/>
      <c r="BX493" s="291"/>
      <c r="BY493" s="291"/>
      <c r="BZ493" s="291"/>
      <c r="CA493" s="291"/>
      <c r="CB493" s="291"/>
      <c r="CC493" s="291"/>
      <c r="CD493" s="291"/>
      <c r="CE493" s="291"/>
      <c r="CF493" s="291"/>
      <c r="CG493" s="291"/>
      <c r="CH493" s="291"/>
      <c r="CI493" s="291"/>
      <c r="CJ493" s="291"/>
      <c r="CK493" s="291"/>
      <c r="CL493" s="291"/>
      <c r="CM493" s="291"/>
      <c r="CN493" s="291"/>
      <c r="CO493" s="291"/>
      <c r="CP493" s="291"/>
      <c r="CQ493" s="291"/>
      <c r="CR493" s="291"/>
      <c r="CS493" s="291"/>
      <c r="CT493" s="291"/>
      <c r="CU493" s="291"/>
      <c r="CV493" s="291"/>
      <c r="CW493" s="291"/>
      <c r="CX493" s="291"/>
      <c r="CY493" s="291"/>
      <c r="CZ493" s="291"/>
      <c r="DA493" s="291"/>
      <c r="DB493" s="291"/>
      <c r="DC493" s="291"/>
      <c r="DD493" s="291"/>
      <c r="DE493" s="291"/>
      <c r="DF493" s="291"/>
      <c r="DG493" s="291"/>
      <c r="DH493" s="291"/>
      <c r="DI493" s="291"/>
      <c r="DJ493" s="291"/>
      <c r="DK493" s="291"/>
      <c r="DL493" s="291"/>
      <c r="DM493" s="291"/>
      <c r="DN493" s="291"/>
      <c r="DO493" s="291"/>
      <c r="DP493" s="291"/>
      <c r="DQ493" s="291"/>
      <c r="DR493" s="291"/>
      <c r="DS493" s="291"/>
      <c r="DT493" s="291"/>
      <c r="DU493" s="291"/>
      <c r="DV493" s="291"/>
      <c r="DW493" s="291"/>
      <c r="DX493" s="291"/>
      <c r="DY493" s="291"/>
      <c r="DZ493" s="291"/>
      <c r="EA493" s="291"/>
      <c r="EB493" s="291"/>
      <c r="EC493" s="291"/>
      <c r="ED493" s="291"/>
      <c r="EE493" s="291"/>
      <c r="EF493" s="291"/>
      <c r="EG493" s="291"/>
      <c r="EH493" s="291"/>
      <c r="EI493" s="291"/>
      <c r="EJ493" s="291"/>
      <c r="EK493" s="291"/>
      <c r="EL493" s="291"/>
      <c r="EM493" s="291"/>
      <c r="EN493" s="291"/>
      <c r="EO493" s="291"/>
      <c r="EP493" s="291"/>
      <c r="EQ493" s="291"/>
      <c r="ER493" s="291"/>
      <c r="ES493" s="291"/>
      <c r="ET493" s="291"/>
      <c r="EU493" s="291"/>
      <c r="EV493" s="291"/>
      <c r="EW493" s="291"/>
      <c r="EX493" s="291"/>
      <c r="EY493" s="291"/>
      <c r="EZ493" s="291"/>
      <c r="FA493" s="291"/>
      <c r="FB493" s="291"/>
      <c r="FC493" s="291"/>
      <c r="FD493" s="291"/>
      <c r="FE493" s="291"/>
      <c r="FF493" s="291"/>
      <c r="FG493" s="291"/>
      <c r="FH493" s="291"/>
      <c r="FI493" s="291"/>
      <c r="FJ493" s="291"/>
      <c r="FK493" s="291"/>
      <c r="FL493" s="291"/>
      <c r="FM493" s="291"/>
      <c r="FN493" s="291"/>
      <c r="FO493" s="291"/>
      <c r="FP493" s="291"/>
      <c r="FQ493" s="291"/>
      <c r="FR493" s="291"/>
      <c r="FS493" s="291"/>
      <c r="FT493" s="291"/>
      <c r="FU493" s="291"/>
      <c r="FV493" s="291"/>
      <c r="FW493" s="291"/>
      <c r="FX493" s="291"/>
      <c r="FY493" s="291"/>
      <c r="FZ493" s="291"/>
      <c r="GA493" s="291"/>
      <c r="GB493" s="291"/>
      <c r="GC493" s="291"/>
      <c r="GD493" s="291"/>
      <c r="GE493" s="291"/>
      <c r="GF493" s="291"/>
      <c r="GG493" s="291"/>
      <c r="GH493" s="291"/>
      <c r="GI493" s="291"/>
      <c r="GJ493" s="291"/>
      <c r="GK493" s="291"/>
      <c r="GL493" s="291"/>
      <c r="GM493" s="291"/>
      <c r="GN493" s="291"/>
      <c r="GO493" s="291"/>
      <c r="GP493" s="291"/>
      <c r="GQ493" s="291"/>
      <c r="GR493" s="291"/>
      <c r="GS493" s="291"/>
      <c r="GT493" s="291"/>
      <c r="GU493" s="291"/>
      <c r="GV493" s="291"/>
      <c r="GW493" s="291"/>
      <c r="GX493" s="291"/>
      <c r="GY493" s="291"/>
      <c r="GZ493" s="291"/>
      <c r="HA493" s="291"/>
      <c r="HB493" s="291"/>
      <c r="HC493" s="291"/>
      <c r="HD493" s="291"/>
      <c r="HE493" s="291"/>
      <c r="HF493" s="291"/>
      <c r="HG493" s="291"/>
      <c r="HH493" s="291"/>
      <c r="HI493" s="291"/>
      <c r="HJ493" s="291"/>
      <c r="HK493" s="291"/>
      <c r="HL493" s="291"/>
      <c r="HM493" s="291"/>
      <c r="HN493" s="291"/>
      <c r="HO493" s="291"/>
      <c r="HP493" s="291"/>
      <c r="HQ493" s="291"/>
    </row>
    <row r="494" ht="12.0" customHeight="1">
      <c r="A494" s="281"/>
      <c r="B494" s="292"/>
      <c r="C494" s="283"/>
      <c r="D494" s="284"/>
      <c r="E494" s="285"/>
      <c r="F494" s="286"/>
      <c r="G494" s="287"/>
      <c r="H494" s="288"/>
      <c r="I494" s="283"/>
      <c r="J494" s="289"/>
      <c r="K494" s="289"/>
      <c r="L494" s="289"/>
      <c r="M494" s="289"/>
      <c r="N494" s="289"/>
      <c r="O494" s="289"/>
      <c r="P494" s="52"/>
      <c r="Q494" s="52"/>
      <c r="R494" s="52"/>
      <c r="S494" s="202"/>
      <c r="T494" s="202"/>
      <c r="U494" s="202"/>
      <c r="V494" s="292"/>
      <c r="W494" s="202"/>
      <c r="X494" s="202"/>
      <c r="Y494" s="202"/>
      <c r="Z494" s="291"/>
      <c r="AA494" s="202"/>
      <c r="AB494" s="202"/>
      <c r="AC494" s="202"/>
      <c r="AD494" s="291"/>
      <c r="AE494" s="202"/>
      <c r="AF494" s="202"/>
      <c r="AG494" s="202"/>
      <c r="AH494" s="291"/>
      <c r="AI494" s="202"/>
      <c r="AJ494" s="202"/>
      <c r="AK494" s="202"/>
      <c r="AL494" s="291"/>
      <c r="AM494" s="202"/>
      <c r="AN494" s="202"/>
      <c r="AO494" s="202"/>
      <c r="AP494" s="291"/>
      <c r="AQ494" s="202"/>
      <c r="AR494" s="202"/>
      <c r="AS494" s="202"/>
      <c r="AT494" s="291"/>
      <c r="AU494" s="202"/>
      <c r="AV494" s="202"/>
      <c r="AW494" s="202"/>
      <c r="AX494" s="291"/>
      <c r="AY494" s="202"/>
      <c r="AZ494" s="202"/>
      <c r="BA494" s="202"/>
      <c r="BB494" s="291"/>
      <c r="BC494" s="202"/>
      <c r="BD494" s="202"/>
      <c r="BE494" s="202"/>
      <c r="BF494" s="291"/>
      <c r="BG494" s="202"/>
      <c r="BH494" s="202"/>
      <c r="BI494" s="202"/>
      <c r="BJ494" s="291"/>
      <c r="BK494" s="291"/>
      <c r="BL494" s="291"/>
      <c r="BM494" s="291"/>
      <c r="BN494" s="291"/>
      <c r="BO494" s="291"/>
      <c r="BP494" s="291"/>
      <c r="BQ494" s="291"/>
      <c r="BR494" s="291"/>
      <c r="BS494" s="291"/>
      <c r="BT494" s="291"/>
      <c r="BU494" s="291"/>
      <c r="BV494" s="291"/>
      <c r="BW494" s="291"/>
      <c r="BX494" s="291"/>
      <c r="BY494" s="291"/>
      <c r="BZ494" s="291"/>
      <c r="CA494" s="291"/>
      <c r="CB494" s="291"/>
      <c r="CC494" s="291"/>
      <c r="CD494" s="291"/>
      <c r="CE494" s="291"/>
      <c r="CF494" s="291"/>
      <c r="CG494" s="291"/>
      <c r="CH494" s="291"/>
      <c r="CI494" s="291"/>
      <c r="CJ494" s="291"/>
      <c r="CK494" s="291"/>
      <c r="CL494" s="291"/>
      <c r="CM494" s="291"/>
      <c r="CN494" s="291"/>
      <c r="CO494" s="291"/>
      <c r="CP494" s="291"/>
      <c r="CQ494" s="291"/>
      <c r="CR494" s="291"/>
      <c r="CS494" s="291"/>
      <c r="CT494" s="291"/>
      <c r="CU494" s="291"/>
      <c r="CV494" s="291"/>
      <c r="CW494" s="291"/>
      <c r="CX494" s="291"/>
      <c r="CY494" s="291"/>
      <c r="CZ494" s="291"/>
      <c r="DA494" s="291"/>
      <c r="DB494" s="291"/>
      <c r="DC494" s="291"/>
      <c r="DD494" s="291"/>
      <c r="DE494" s="291"/>
      <c r="DF494" s="291"/>
      <c r="DG494" s="291"/>
      <c r="DH494" s="291"/>
      <c r="DI494" s="291"/>
      <c r="DJ494" s="291"/>
      <c r="DK494" s="291"/>
      <c r="DL494" s="291"/>
      <c r="DM494" s="291"/>
      <c r="DN494" s="291"/>
      <c r="DO494" s="291"/>
      <c r="DP494" s="291"/>
      <c r="DQ494" s="291"/>
      <c r="DR494" s="291"/>
      <c r="DS494" s="291"/>
      <c r="DT494" s="291"/>
      <c r="DU494" s="291"/>
      <c r="DV494" s="291"/>
      <c r="DW494" s="291"/>
      <c r="DX494" s="291"/>
      <c r="DY494" s="291"/>
      <c r="DZ494" s="291"/>
      <c r="EA494" s="291"/>
      <c r="EB494" s="291"/>
      <c r="EC494" s="291"/>
      <c r="ED494" s="291"/>
      <c r="EE494" s="291"/>
      <c r="EF494" s="291"/>
      <c r="EG494" s="291"/>
      <c r="EH494" s="291"/>
      <c r="EI494" s="291"/>
      <c r="EJ494" s="291"/>
      <c r="EK494" s="291"/>
      <c r="EL494" s="291"/>
      <c r="EM494" s="291"/>
      <c r="EN494" s="291"/>
      <c r="EO494" s="291"/>
      <c r="EP494" s="291"/>
      <c r="EQ494" s="291"/>
      <c r="ER494" s="291"/>
      <c r="ES494" s="291"/>
      <c r="ET494" s="291"/>
      <c r="EU494" s="291"/>
      <c r="EV494" s="291"/>
      <c r="EW494" s="291"/>
      <c r="EX494" s="291"/>
      <c r="EY494" s="291"/>
      <c r="EZ494" s="291"/>
      <c r="FA494" s="291"/>
      <c r="FB494" s="291"/>
      <c r="FC494" s="291"/>
      <c r="FD494" s="291"/>
      <c r="FE494" s="291"/>
      <c r="FF494" s="291"/>
      <c r="FG494" s="291"/>
      <c r="FH494" s="291"/>
      <c r="FI494" s="291"/>
      <c r="FJ494" s="291"/>
      <c r="FK494" s="291"/>
      <c r="FL494" s="291"/>
      <c r="FM494" s="291"/>
      <c r="FN494" s="291"/>
      <c r="FO494" s="291"/>
      <c r="FP494" s="291"/>
      <c r="FQ494" s="291"/>
      <c r="FR494" s="291"/>
      <c r="FS494" s="291"/>
      <c r="FT494" s="291"/>
      <c r="FU494" s="291"/>
      <c r="FV494" s="291"/>
      <c r="FW494" s="291"/>
      <c r="FX494" s="291"/>
      <c r="FY494" s="291"/>
      <c r="FZ494" s="291"/>
      <c r="GA494" s="291"/>
      <c r="GB494" s="291"/>
      <c r="GC494" s="291"/>
      <c r="GD494" s="291"/>
      <c r="GE494" s="291"/>
      <c r="GF494" s="291"/>
      <c r="GG494" s="291"/>
      <c r="GH494" s="291"/>
      <c r="GI494" s="291"/>
      <c r="GJ494" s="291"/>
      <c r="GK494" s="291"/>
      <c r="GL494" s="291"/>
      <c r="GM494" s="291"/>
      <c r="GN494" s="291"/>
      <c r="GO494" s="291"/>
      <c r="GP494" s="291"/>
      <c r="GQ494" s="291"/>
      <c r="GR494" s="291"/>
      <c r="GS494" s="291"/>
      <c r="GT494" s="291"/>
      <c r="GU494" s="291"/>
      <c r="GV494" s="291"/>
      <c r="GW494" s="291"/>
      <c r="GX494" s="291"/>
      <c r="GY494" s="291"/>
      <c r="GZ494" s="291"/>
      <c r="HA494" s="291"/>
      <c r="HB494" s="291"/>
      <c r="HC494" s="291"/>
      <c r="HD494" s="291"/>
      <c r="HE494" s="291"/>
      <c r="HF494" s="291"/>
      <c r="HG494" s="291"/>
      <c r="HH494" s="291"/>
      <c r="HI494" s="291"/>
      <c r="HJ494" s="291"/>
      <c r="HK494" s="291"/>
      <c r="HL494" s="291"/>
      <c r="HM494" s="291"/>
      <c r="HN494" s="291"/>
      <c r="HO494" s="291"/>
      <c r="HP494" s="291"/>
      <c r="HQ494" s="291"/>
    </row>
    <row r="495" ht="12.0" customHeight="1">
      <c r="A495" s="281"/>
      <c r="B495" s="292"/>
      <c r="C495" s="283"/>
      <c r="D495" s="284"/>
      <c r="E495" s="285"/>
      <c r="F495" s="286"/>
      <c r="G495" s="287"/>
      <c r="H495" s="288"/>
      <c r="I495" s="283"/>
      <c r="J495" s="289"/>
      <c r="K495" s="289"/>
      <c r="L495" s="289"/>
      <c r="M495" s="289"/>
      <c r="N495" s="289"/>
      <c r="O495" s="289"/>
      <c r="P495" s="52"/>
      <c r="Q495" s="52"/>
      <c r="R495" s="52"/>
      <c r="S495" s="202"/>
      <c r="T495" s="202"/>
      <c r="U495" s="202"/>
      <c r="V495" s="292"/>
      <c r="W495" s="202"/>
      <c r="X495" s="202"/>
      <c r="Y495" s="202"/>
      <c r="Z495" s="291"/>
      <c r="AA495" s="202"/>
      <c r="AB495" s="202"/>
      <c r="AC495" s="202"/>
      <c r="AD495" s="291"/>
      <c r="AE495" s="202"/>
      <c r="AF495" s="202"/>
      <c r="AG495" s="202"/>
      <c r="AH495" s="291"/>
      <c r="AI495" s="202"/>
      <c r="AJ495" s="202"/>
      <c r="AK495" s="202"/>
      <c r="AL495" s="291"/>
      <c r="AM495" s="202"/>
      <c r="AN495" s="202"/>
      <c r="AO495" s="202"/>
      <c r="AP495" s="291"/>
      <c r="AQ495" s="202"/>
      <c r="AR495" s="202"/>
      <c r="AS495" s="202"/>
      <c r="AT495" s="291"/>
      <c r="AU495" s="202"/>
      <c r="AV495" s="202"/>
      <c r="AW495" s="202"/>
      <c r="AX495" s="291"/>
      <c r="AY495" s="202"/>
      <c r="AZ495" s="202"/>
      <c r="BA495" s="202"/>
      <c r="BB495" s="291"/>
      <c r="BC495" s="202"/>
      <c r="BD495" s="202"/>
      <c r="BE495" s="202"/>
      <c r="BF495" s="291"/>
      <c r="BG495" s="202"/>
      <c r="BH495" s="202"/>
      <c r="BI495" s="202"/>
      <c r="BJ495" s="291"/>
      <c r="BK495" s="291"/>
      <c r="BL495" s="291"/>
      <c r="BM495" s="291"/>
      <c r="BN495" s="291"/>
      <c r="BO495" s="291"/>
      <c r="BP495" s="291"/>
      <c r="BQ495" s="291"/>
      <c r="BR495" s="291"/>
      <c r="BS495" s="291"/>
      <c r="BT495" s="291"/>
      <c r="BU495" s="291"/>
      <c r="BV495" s="291"/>
      <c r="BW495" s="291"/>
      <c r="BX495" s="291"/>
      <c r="BY495" s="291"/>
      <c r="BZ495" s="291"/>
      <c r="CA495" s="291"/>
      <c r="CB495" s="291"/>
      <c r="CC495" s="291"/>
      <c r="CD495" s="291"/>
      <c r="CE495" s="291"/>
      <c r="CF495" s="291"/>
      <c r="CG495" s="291"/>
      <c r="CH495" s="291"/>
      <c r="CI495" s="291"/>
      <c r="CJ495" s="291"/>
      <c r="CK495" s="291"/>
      <c r="CL495" s="291"/>
      <c r="CM495" s="291"/>
      <c r="CN495" s="291"/>
      <c r="CO495" s="291"/>
      <c r="CP495" s="291"/>
      <c r="CQ495" s="291"/>
      <c r="CR495" s="291"/>
      <c r="CS495" s="291"/>
      <c r="CT495" s="291"/>
      <c r="CU495" s="291"/>
      <c r="CV495" s="291"/>
      <c r="CW495" s="291"/>
      <c r="CX495" s="291"/>
      <c r="CY495" s="291"/>
      <c r="CZ495" s="291"/>
      <c r="DA495" s="291"/>
      <c r="DB495" s="291"/>
      <c r="DC495" s="291"/>
      <c r="DD495" s="291"/>
      <c r="DE495" s="291"/>
      <c r="DF495" s="291"/>
      <c r="DG495" s="291"/>
      <c r="DH495" s="291"/>
      <c r="DI495" s="291"/>
      <c r="DJ495" s="291"/>
      <c r="DK495" s="291"/>
      <c r="DL495" s="291"/>
      <c r="DM495" s="291"/>
      <c r="DN495" s="291"/>
      <c r="DO495" s="291"/>
      <c r="DP495" s="291"/>
      <c r="DQ495" s="291"/>
      <c r="DR495" s="291"/>
      <c r="DS495" s="291"/>
      <c r="DT495" s="291"/>
      <c r="DU495" s="291"/>
      <c r="DV495" s="291"/>
      <c r="DW495" s="291"/>
      <c r="DX495" s="291"/>
      <c r="DY495" s="291"/>
      <c r="DZ495" s="291"/>
      <c r="EA495" s="291"/>
      <c r="EB495" s="291"/>
      <c r="EC495" s="291"/>
      <c r="ED495" s="291"/>
      <c r="EE495" s="291"/>
      <c r="EF495" s="291"/>
      <c r="EG495" s="291"/>
      <c r="EH495" s="291"/>
      <c r="EI495" s="291"/>
      <c r="EJ495" s="291"/>
      <c r="EK495" s="291"/>
      <c r="EL495" s="291"/>
      <c r="EM495" s="291"/>
      <c r="EN495" s="291"/>
      <c r="EO495" s="291"/>
      <c r="EP495" s="291"/>
      <c r="EQ495" s="291"/>
      <c r="ER495" s="291"/>
      <c r="ES495" s="291"/>
      <c r="ET495" s="291"/>
      <c r="EU495" s="291"/>
      <c r="EV495" s="291"/>
      <c r="EW495" s="291"/>
      <c r="EX495" s="291"/>
      <c r="EY495" s="291"/>
      <c r="EZ495" s="291"/>
      <c r="FA495" s="291"/>
      <c r="FB495" s="291"/>
      <c r="FC495" s="291"/>
      <c r="FD495" s="291"/>
      <c r="FE495" s="291"/>
      <c r="FF495" s="291"/>
      <c r="FG495" s="291"/>
      <c r="FH495" s="291"/>
      <c r="FI495" s="291"/>
      <c r="FJ495" s="291"/>
      <c r="FK495" s="291"/>
      <c r="FL495" s="291"/>
      <c r="FM495" s="291"/>
      <c r="FN495" s="291"/>
      <c r="FO495" s="291"/>
      <c r="FP495" s="291"/>
      <c r="FQ495" s="291"/>
      <c r="FR495" s="291"/>
      <c r="FS495" s="291"/>
      <c r="FT495" s="291"/>
      <c r="FU495" s="291"/>
      <c r="FV495" s="291"/>
      <c r="FW495" s="291"/>
      <c r="FX495" s="291"/>
      <c r="FY495" s="291"/>
      <c r="FZ495" s="291"/>
      <c r="GA495" s="291"/>
      <c r="GB495" s="291"/>
      <c r="GC495" s="291"/>
      <c r="GD495" s="291"/>
      <c r="GE495" s="291"/>
      <c r="GF495" s="291"/>
      <c r="GG495" s="291"/>
      <c r="GH495" s="291"/>
      <c r="GI495" s="291"/>
      <c r="GJ495" s="291"/>
      <c r="GK495" s="291"/>
      <c r="GL495" s="291"/>
      <c r="GM495" s="291"/>
      <c r="GN495" s="291"/>
      <c r="GO495" s="291"/>
      <c r="GP495" s="291"/>
      <c r="GQ495" s="291"/>
      <c r="GR495" s="291"/>
      <c r="GS495" s="291"/>
      <c r="GT495" s="291"/>
      <c r="GU495" s="291"/>
      <c r="GV495" s="291"/>
      <c r="GW495" s="291"/>
      <c r="GX495" s="291"/>
      <c r="GY495" s="291"/>
      <c r="GZ495" s="291"/>
      <c r="HA495" s="291"/>
      <c r="HB495" s="291"/>
      <c r="HC495" s="291"/>
      <c r="HD495" s="291"/>
      <c r="HE495" s="291"/>
      <c r="HF495" s="291"/>
      <c r="HG495" s="291"/>
      <c r="HH495" s="291"/>
      <c r="HI495" s="291"/>
      <c r="HJ495" s="291"/>
      <c r="HK495" s="291"/>
      <c r="HL495" s="291"/>
      <c r="HM495" s="291"/>
      <c r="HN495" s="291"/>
      <c r="HO495" s="291"/>
      <c r="HP495" s="291"/>
      <c r="HQ495" s="291"/>
    </row>
    <row r="496" ht="12.0" customHeight="1">
      <c r="A496" s="281"/>
      <c r="B496" s="292"/>
      <c r="C496" s="283"/>
      <c r="D496" s="284"/>
      <c r="E496" s="285"/>
      <c r="F496" s="286"/>
      <c r="G496" s="287"/>
      <c r="H496" s="288"/>
      <c r="I496" s="283"/>
      <c r="J496" s="289"/>
      <c r="K496" s="289"/>
      <c r="L496" s="289"/>
      <c r="M496" s="289"/>
      <c r="N496" s="289"/>
      <c r="O496" s="289"/>
      <c r="P496" s="52"/>
      <c r="Q496" s="52"/>
      <c r="R496" s="52"/>
      <c r="S496" s="202"/>
      <c r="T496" s="202"/>
      <c r="U496" s="202"/>
      <c r="V496" s="292"/>
      <c r="W496" s="202"/>
      <c r="X496" s="202"/>
      <c r="Y496" s="202"/>
      <c r="Z496" s="291"/>
      <c r="AA496" s="202"/>
      <c r="AB496" s="202"/>
      <c r="AC496" s="202"/>
      <c r="AD496" s="291"/>
      <c r="AE496" s="202"/>
      <c r="AF496" s="202"/>
      <c r="AG496" s="202"/>
      <c r="AH496" s="291"/>
      <c r="AI496" s="202"/>
      <c r="AJ496" s="202"/>
      <c r="AK496" s="202"/>
      <c r="AL496" s="291"/>
      <c r="AM496" s="202"/>
      <c r="AN496" s="202"/>
      <c r="AO496" s="202"/>
      <c r="AP496" s="291"/>
      <c r="AQ496" s="202"/>
      <c r="AR496" s="202"/>
      <c r="AS496" s="202"/>
      <c r="AT496" s="291"/>
      <c r="AU496" s="202"/>
      <c r="AV496" s="202"/>
      <c r="AW496" s="202"/>
      <c r="AX496" s="291"/>
      <c r="AY496" s="202"/>
      <c r="AZ496" s="202"/>
      <c r="BA496" s="202"/>
      <c r="BB496" s="291"/>
      <c r="BC496" s="202"/>
      <c r="BD496" s="202"/>
      <c r="BE496" s="202"/>
      <c r="BF496" s="291"/>
      <c r="BG496" s="202"/>
      <c r="BH496" s="202"/>
      <c r="BI496" s="202"/>
      <c r="BJ496" s="291"/>
      <c r="BK496" s="291"/>
      <c r="BL496" s="291"/>
      <c r="BM496" s="291"/>
      <c r="BN496" s="291"/>
      <c r="BO496" s="291"/>
      <c r="BP496" s="291"/>
      <c r="BQ496" s="291"/>
      <c r="BR496" s="291"/>
      <c r="BS496" s="291"/>
      <c r="BT496" s="291"/>
      <c r="BU496" s="291"/>
      <c r="BV496" s="291"/>
      <c r="BW496" s="291"/>
      <c r="BX496" s="291"/>
      <c r="BY496" s="291"/>
      <c r="BZ496" s="291"/>
      <c r="CA496" s="291"/>
      <c r="CB496" s="291"/>
      <c r="CC496" s="291"/>
      <c r="CD496" s="291"/>
      <c r="CE496" s="291"/>
      <c r="CF496" s="291"/>
      <c r="CG496" s="291"/>
      <c r="CH496" s="291"/>
      <c r="CI496" s="291"/>
      <c r="CJ496" s="291"/>
      <c r="CK496" s="291"/>
      <c r="CL496" s="291"/>
      <c r="CM496" s="291"/>
      <c r="CN496" s="291"/>
      <c r="CO496" s="291"/>
      <c r="CP496" s="291"/>
      <c r="CQ496" s="291"/>
      <c r="CR496" s="291"/>
      <c r="CS496" s="291"/>
      <c r="CT496" s="291"/>
      <c r="CU496" s="291"/>
      <c r="CV496" s="291"/>
      <c r="CW496" s="291"/>
      <c r="CX496" s="291"/>
      <c r="CY496" s="291"/>
      <c r="CZ496" s="291"/>
      <c r="DA496" s="291"/>
      <c r="DB496" s="291"/>
      <c r="DC496" s="291"/>
      <c r="DD496" s="291"/>
      <c r="DE496" s="291"/>
      <c r="DF496" s="291"/>
      <c r="DG496" s="291"/>
      <c r="DH496" s="291"/>
      <c r="DI496" s="291"/>
      <c r="DJ496" s="291"/>
      <c r="DK496" s="291"/>
      <c r="DL496" s="291"/>
      <c r="DM496" s="291"/>
      <c r="DN496" s="291"/>
      <c r="DO496" s="291"/>
      <c r="DP496" s="291"/>
      <c r="DQ496" s="291"/>
      <c r="DR496" s="291"/>
      <c r="DS496" s="291"/>
      <c r="DT496" s="291"/>
      <c r="DU496" s="291"/>
      <c r="DV496" s="291"/>
      <c r="DW496" s="291"/>
      <c r="DX496" s="291"/>
      <c r="DY496" s="291"/>
      <c r="DZ496" s="291"/>
      <c r="EA496" s="291"/>
      <c r="EB496" s="291"/>
      <c r="EC496" s="291"/>
      <c r="ED496" s="291"/>
      <c r="EE496" s="291"/>
      <c r="EF496" s="291"/>
      <c r="EG496" s="291"/>
      <c r="EH496" s="291"/>
      <c r="EI496" s="291"/>
      <c r="EJ496" s="291"/>
      <c r="EK496" s="291"/>
      <c r="EL496" s="291"/>
      <c r="EM496" s="291"/>
      <c r="EN496" s="291"/>
      <c r="EO496" s="291"/>
      <c r="EP496" s="291"/>
      <c r="EQ496" s="291"/>
      <c r="ER496" s="291"/>
      <c r="ES496" s="291"/>
      <c r="ET496" s="291"/>
      <c r="EU496" s="291"/>
      <c r="EV496" s="291"/>
      <c r="EW496" s="291"/>
      <c r="EX496" s="291"/>
      <c r="EY496" s="291"/>
      <c r="EZ496" s="291"/>
      <c r="FA496" s="291"/>
      <c r="FB496" s="291"/>
      <c r="FC496" s="291"/>
      <c r="FD496" s="291"/>
      <c r="FE496" s="291"/>
      <c r="FF496" s="291"/>
      <c r="FG496" s="291"/>
      <c r="FH496" s="291"/>
      <c r="FI496" s="291"/>
      <c r="FJ496" s="291"/>
      <c r="FK496" s="291"/>
      <c r="FL496" s="291"/>
      <c r="FM496" s="291"/>
      <c r="FN496" s="291"/>
      <c r="FO496" s="291"/>
      <c r="FP496" s="291"/>
      <c r="FQ496" s="291"/>
      <c r="FR496" s="291"/>
      <c r="FS496" s="291"/>
      <c r="FT496" s="291"/>
      <c r="FU496" s="291"/>
      <c r="FV496" s="291"/>
      <c r="FW496" s="291"/>
      <c r="FX496" s="291"/>
      <c r="FY496" s="291"/>
      <c r="FZ496" s="291"/>
      <c r="GA496" s="291"/>
      <c r="GB496" s="291"/>
      <c r="GC496" s="291"/>
      <c r="GD496" s="291"/>
      <c r="GE496" s="291"/>
      <c r="GF496" s="291"/>
      <c r="GG496" s="291"/>
      <c r="GH496" s="291"/>
      <c r="GI496" s="291"/>
      <c r="GJ496" s="291"/>
      <c r="GK496" s="291"/>
      <c r="GL496" s="291"/>
      <c r="GM496" s="291"/>
      <c r="GN496" s="291"/>
      <c r="GO496" s="291"/>
      <c r="GP496" s="291"/>
      <c r="GQ496" s="291"/>
      <c r="GR496" s="291"/>
      <c r="GS496" s="291"/>
      <c r="GT496" s="291"/>
      <c r="GU496" s="291"/>
      <c r="GV496" s="291"/>
      <c r="GW496" s="291"/>
      <c r="GX496" s="291"/>
      <c r="GY496" s="291"/>
      <c r="GZ496" s="291"/>
      <c r="HA496" s="291"/>
      <c r="HB496" s="291"/>
      <c r="HC496" s="291"/>
      <c r="HD496" s="291"/>
      <c r="HE496" s="291"/>
      <c r="HF496" s="291"/>
      <c r="HG496" s="291"/>
      <c r="HH496" s="291"/>
      <c r="HI496" s="291"/>
      <c r="HJ496" s="291"/>
      <c r="HK496" s="291"/>
      <c r="HL496" s="291"/>
      <c r="HM496" s="291"/>
      <c r="HN496" s="291"/>
      <c r="HO496" s="291"/>
      <c r="HP496" s="291"/>
      <c r="HQ496" s="291"/>
    </row>
    <row r="497" ht="12.0" customHeight="1">
      <c r="A497" s="281"/>
      <c r="B497" s="292"/>
      <c r="C497" s="283"/>
      <c r="D497" s="284"/>
      <c r="E497" s="285"/>
      <c r="F497" s="286"/>
      <c r="G497" s="287"/>
      <c r="H497" s="288"/>
      <c r="I497" s="283"/>
      <c r="J497" s="289"/>
      <c r="K497" s="289"/>
      <c r="L497" s="289"/>
      <c r="M497" s="289"/>
      <c r="N497" s="289"/>
      <c r="O497" s="289"/>
      <c r="P497" s="52"/>
      <c r="Q497" s="52"/>
      <c r="R497" s="52"/>
      <c r="S497" s="202"/>
      <c r="T497" s="202"/>
      <c r="U497" s="202"/>
      <c r="V497" s="292"/>
      <c r="W497" s="202"/>
      <c r="X497" s="202"/>
      <c r="Y497" s="202"/>
      <c r="Z497" s="291"/>
      <c r="AA497" s="202"/>
      <c r="AB497" s="202"/>
      <c r="AC497" s="202"/>
      <c r="AD497" s="291"/>
      <c r="AE497" s="202"/>
      <c r="AF497" s="202"/>
      <c r="AG497" s="202"/>
      <c r="AH497" s="291"/>
      <c r="AI497" s="202"/>
      <c r="AJ497" s="202"/>
      <c r="AK497" s="202"/>
      <c r="AL497" s="291"/>
      <c r="AM497" s="202"/>
      <c r="AN497" s="202"/>
      <c r="AO497" s="202"/>
      <c r="AP497" s="291"/>
      <c r="AQ497" s="202"/>
      <c r="AR497" s="202"/>
      <c r="AS497" s="202"/>
      <c r="AT497" s="291"/>
      <c r="AU497" s="202"/>
      <c r="AV497" s="202"/>
      <c r="AW497" s="202"/>
      <c r="AX497" s="291"/>
      <c r="AY497" s="202"/>
      <c r="AZ497" s="202"/>
      <c r="BA497" s="202"/>
      <c r="BB497" s="291"/>
      <c r="BC497" s="202"/>
      <c r="BD497" s="202"/>
      <c r="BE497" s="202"/>
      <c r="BF497" s="291"/>
      <c r="BG497" s="202"/>
      <c r="BH497" s="202"/>
      <c r="BI497" s="202"/>
      <c r="BJ497" s="291"/>
      <c r="BK497" s="291"/>
      <c r="BL497" s="291"/>
      <c r="BM497" s="291"/>
      <c r="BN497" s="291"/>
      <c r="BO497" s="291"/>
      <c r="BP497" s="291"/>
      <c r="BQ497" s="291"/>
      <c r="BR497" s="291"/>
      <c r="BS497" s="291"/>
      <c r="BT497" s="291"/>
      <c r="BU497" s="291"/>
      <c r="BV497" s="291"/>
      <c r="BW497" s="291"/>
      <c r="BX497" s="291"/>
      <c r="BY497" s="291"/>
      <c r="BZ497" s="291"/>
      <c r="CA497" s="291"/>
      <c r="CB497" s="291"/>
      <c r="CC497" s="291"/>
      <c r="CD497" s="291"/>
      <c r="CE497" s="291"/>
      <c r="CF497" s="291"/>
      <c r="CG497" s="291"/>
      <c r="CH497" s="291"/>
      <c r="CI497" s="291"/>
      <c r="CJ497" s="291"/>
      <c r="CK497" s="291"/>
      <c r="CL497" s="291"/>
      <c r="CM497" s="291"/>
      <c r="CN497" s="291"/>
      <c r="CO497" s="291"/>
      <c r="CP497" s="291"/>
      <c r="CQ497" s="291"/>
      <c r="CR497" s="291"/>
      <c r="CS497" s="291"/>
      <c r="CT497" s="291"/>
      <c r="CU497" s="291"/>
      <c r="CV497" s="291"/>
      <c r="CW497" s="291"/>
      <c r="CX497" s="291"/>
      <c r="CY497" s="291"/>
      <c r="CZ497" s="291"/>
      <c r="DA497" s="291"/>
      <c r="DB497" s="291"/>
      <c r="DC497" s="291"/>
      <c r="DD497" s="291"/>
      <c r="DE497" s="291"/>
      <c r="DF497" s="291"/>
      <c r="DG497" s="291"/>
      <c r="DH497" s="291"/>
      <c r="DI497" s="291"/>
      <c r="DJ497" s="291"/>
      <c r="DK497" s="291"/>
      <c r="DL497" s="291"/>
      <c r="DM497" s="291"/>
      <c r="DN497" s="291"/>
      <c r="DO497" s="291"/>
      <c r="DP497" s="291"/>
      <c r="DQ497" s="291"/>
      <c r="DR497" s="291"/>
      <c r="DS497" s="291"/>
      <c r="DT497" s="291"/>
      <c r="DU497" s="291"/>
      <c r="DV497" s="291"/>
      <c r="DW497" s="291"/>
      <c r="DX497" s="291"/>
      <c r="DY497" s="291"/>
      <c r="DZ497" s="291"/>
      <c r="EA497" s="291"/>
      <c r="EB497" s="291"/>
      <c r="EC497" s="291"/>
      <c r="ED497" s="291"/>
      <c r="EE497" s="291"/>
      <c r="EF497" s="291"/>
      <c r="EG497" s="291"/>
      <c r="EH497" s="291"/>
      <c r="EI497" s="291"/>
      <c r="EJ497" s="291"/>
      <c r="EK497" s="291"/>
      <c r="EL497" s="291"/>
      <c r="EM497" s="291"/>
      <c r="EN497" s="291"/>
      <c r="EO497" s="291"/>
      <c r="EP497" s="291"/>
      <c r="EQ497" s="291"/>
      <c r="ER497" s="291"/>
      <c r="ES497" s="291"/>
      <c r="ET497" s="291"/>
      <c r="EU497" s="291"/>
      <c r="EV497" s="291"/>
      <c r="EW497" s="291"/>
      <c r="EX497" s="291"/>
      <c r="EY497" s="291"/>
      <c r="EZ497" s="291"/>
      <c r="FA497" s="291"/>
      <c r="FB497" s="291"/>
      <c r="FC497" s="291"/>
      <c r="FD497" s="291"/>
      <c r="FE497" s="291"/>
      <c r="FF497" s="291"/>
      <c r="FG497" s="291"/>
      <c r="FH497" s="291"/>
      <c r="FI497" s="291"/>
      <c r="FJ497" s="291"/>
      <c r="FK497" s="291"/>
      <c r="FL497" s="291"/>
      <c r="FM497" s="291"/>
      <c r="FN497" s="291"/>
      <c r="FO497" s="291"/>
      <c r="FP497" s="291"/>
      <c r="FQ497" s="291"/>
      <c r="FR497" s="291"/>
      <c r="FS497" s="291"/>
      <c r="FT497" s="291"/>
      <c r="FU497" s="291"/>
      <c r="FV497" s="291"/>
      <c r="FW497" s="291"/>
      <c r="FX497" s="291"/>
      <c r="FY497" s="291"/>
      <c r="FZ497" s="291"/>
      <c r="GA497" s="291"/>
      <c r="GB497" s="291"/>
      <c r="GC497" s="291"/>
      <c r="GD497" s="291"/>
      <c r="GE497" s="291"/>
      <c r="GF497" s="291"/>
      <c r="GG497" s="291"/>
      <c r="GH497" s="291"/>
      <c r="GI497" s="291"/>
      <c r="GJ497" s="291"/>
      <c r="GK497" s="291"/>
      <c r="GL497" s="291"/>
      <c r="GM497" s="291"/>
      <c r="GN497" s="291"/>
      <c r="GO497" s="291"/>
      <c r="GP497" s="291"/>
      <c r="GQ497" s="291"/>
      <c r="GR497" s="291"/>
      <c r="GS497" s="291"/>
      <c r="GT497" s="291"/>
      <c r="GU497" s="291"/>
      <c r="GV497" s="291"/>
      <c r="GW497" s="291"/>
      <c r="GX497" s="291"/>
      <c r="GY497" s="291"/>
      <c r="GZ497" s="291"/>
      <c r="HA497" s="291"/>
      <c r="HB497" s="291"/>
      <c r="HC497" s="291"/>
      <c r="HD497" s="291"/>
      <c r="HE497" s="291"/>
      <c r="HF497" s="291"/>
      <c r="HG497" s="291"/>
      <c r="HH497" s="291"/>
      <c r="HI497" s="291"/>
      <c r="HJ497" s="291"/>
      <c r="HK497" s="291"/>
      <c r="HL497" s="291"/>
      <c r="HM497" s="291"/>
      <c r="HN497" s="291"/>
      <c r="HO497" s="291"/>
      <c r="HP497" s="291"/>
      <c r="HQ497" s="291"/>
    </row>
    <row r="498" ht="12.0" customHeight="1">
      <c r="A498" s="281"/>
      <c r="B498" s="292"/>
      <c r="C498" s="283"/>
      <c r="D498" s="284"/>
      <c r="E498" s="285"/>
      <c r="F498" s="286"/>
      <c r="G498" s="287"/>
      <c r="H498" s="288"/>
      <c r="I498" s="283"/>
      <c r="J498" s="289"/>
      <c r="K498" s="289"/>
      <c r="L498" s="289"/>
      <c r="M498" s="289"/>
      <c r="N498" s="289"/>
      <c r="O498" s="289"/>
      <c r="P498" s="52"/>
      <c r="Q498" s="52"/>
      <c r="R498" s="52"/>
      <c r="S498" s="202"/>
      <c r="T498" s="202"/>
      <c r="U498" s="202"/>
      <c r="V498" s="292"/>
      <c r="W498" s="202"/>
      <c r="X498" s="202"/>
      <c r="Y498" s="202"/>
      <c r="Z498" s="291"/>
      <c r="AA498" s="202"/>
      <c r="AB498" s="202"/>
      <c r="AC498" s="202"/>
      <c r="AD498" s="291"/>
      <c r="AE498" s="202"/>
      <c r="AF498" s="202"/>
      <c r="AG498" s="202"/>
      <c r="AH498" s="291"/>
      <c r="AI498" s="202"/>
      <c r="AJ498" s="202"/>
      <c r="AK498" s="202"/>
      <c r="AL498" s="291"/>
      <c r="AM498" s="202"/>
      <c r="AN498" s="202"/>
      <c r="AO498" s="202"/>
      <c r="AP498" s="291"/>
      <c r="AQ498" s="202"/>
      <c r="AR498" s="202"/>
      <c r="AS498" s="202"/>
      <c r="AT498" s="291"/>
      <c r="AU498" s="202"/>
      <c r="AV498" s="202"/>
      <c r="AW498" s="202"/>
      <c r="AX498" s="291"/>
      <c r="AY498" s="202"/>
      <c r="AZ498" s="202"/>
      <c r="BA498" s="202"/>
      <c r="BB498" s="291"/>
      <c r="BC498" s="202"/>
      <c r="BD498" s="202"/>
      <c r="BE498" s="202"/>
      <c r="BF498" s="291"/>
      <c r="BG498" s="202"/>
      <c r="BH498" s="202"/>
      <c r="BI498" s="202"/>
      <c r="BJ498" s="291"/>
      <c r="BK498" s="291"/>
      <c r="BL498" s="291"/>
      <c r="BM498" s="291"/>
      <c r="BN498" s="291"/>
      <c r="BO498" s="291"/>
      <c r="BP498" s="291"/>
      <c r="BQ498" s="291"/>
      <c r="BR498" s="291"/>
      <c r="BS498" s="291"/>
      <c r="BT498" s="291"/>
      <c r="BU498" s="291"/>
      <c r="BV498" s="291"/>
      <c r="BW498" s="291"/>
      <c r="BX498" s="291"/>
      <c r="BY498" s="291"/>
      <c r="BZ498" s="291"/>
      <c r="CA498" s="291"/>
      <c r="CB498" s="291"/>
      <c r="CC498" s="291"/>
      <c r="CD498" s="291"/>
      <c r="CE498" s="291"/>
      <c r="CF498" s="291"/>
      <c r="CG498" s="291"/>
      <c r="CH498" s="291"/>
      <c r="CI498" s="291"/>
      <c r="CJ498" s="291"/>
      <c r="CK498" s="291"/>
      <c r="CL498" s="291"/>
      <c r="CM498" s="291"/>
      <c r="CN498" s="291"/>
      <c r="CO498" s="291"/>
      <c r="CP498" s="291"/>
      <c r="CQ498" s="291"/>
      <c r="CR498" s="291"/>
      <c r="CS498" s="291"/>
      <c r="CT498" s="291"/>
      <c r="CU498" s="291"/>
      <c r="CV498" s="291"/>
      <c r="CW498" s="291"/>
      <c r="CX498" s="291"/>
      <c r="CY498" s="291"/>
      <c r="CZ498" s="291"/>
      <c r="DA498" s="291"/>
      <c r="DB498" s="291"/>
      <c r="DC498" s="291"/>
      <c r="DD498" s="291"/>
      <c r="DE498" s="291"/>
      <c r="DF498" s="291"/>
      <c r="DG498" s="291"/>
      <c r="DH498" s="291"/>
      <c r="DI498" s="291"/>
      <c r="DJ498" s="291"/>
      <c r="DK498" s="291"/>
      <c r="DL498" s="291"/>
      <c r="DM498" s="291"/>
      <c r="DN498" s="291"/>
      <c r="DO498" s="291"/>
      <c r="DP498" s="291"/>
      <c r="DQ498" s="291"/>
      <c r="DR498" s="291"/>
      <c r="DS498" s="291"/>
      <c r="DT498" s="291"/>
      <c r="DU498" s="291"/>
      <c r="DV498" s="291"/>
      <c r="DW498" s="291"/>
      <c r="DX498" s="291"/>
      <c r="DY498" s="291"/>
      <c r="DZ498" s="291"/>
      <c r="EA498" s="291"/>
      <c r="EB498" s="291"/>
      <c r="EC498" s="291"/>
      <c r="ED498" s="291"/>
      <c r="EE498" s="291"/>
      <c r="EF498" s="291"/>
      <c r="EG498" s="291"/>
      <c r="EH498" s="291"/>
      <c r="EI498" s="291"/>
      <c r="EJ498" s="291"/>
      <c r="EK498" s="291"/>
      <c r="EL498" s="291"/>
      <c r="EM498" s="291"/>
      <c r="EN498" s="291"/>
      <c r="EO498" s="291"/>
      <c r="EP498" s="291"/>
      <c r="EQ498" s="291"/>
      <c r="ER498" s="291"/>
      <c r="ES498" s="291"/>
      <c r="ET498" s="291"/>
      <c r="EU498" s="291"/>
      <c r="EV498" s="291"/>
      <c r="EW498" s="291"/>
      <c r="EX498" s="291"/>
      <c r="EY498" s="291"/>
      <c r="EZ498" s="291"/>
      <c r="FA498" s="291"/>
      <c r="FB498" s="291"/>
      <c r="FC498" s="291"/>
      <c r="FD498" s="291"/>
      <c r="FE498" s="291"/>
      <c r="FF498" s="291"/>
      <c r="FG498" s="291"/>
      <c r="FH498" s="291"/>
      <c r="FI498" s="291"/>
      <c r="FJ498" s="291"/>
      <c r="FK498" s="291"/>
      <c r="FL498" s="291"/>
      <c r="FM498" s="291"/>
      <c r="FN498" s="291"/>
      <c r="FO498" s="291"/>
      <c r="FP498" s="291"/>
      <c r="FQ498" s="291"/>
      <c r="FR498" s="291"/>
      <c r="FS498" s="291"/>
      <c r="FT498" s="291"/>
      <c r="FU498" s="291"/>
      <c r="FV498" s="291"/>
      <c r="FW498" s="291"/>
      <c r="FX498" s="291"/>
      <c r="FY498" s="291"/>
      <c r="FZ498" s="291"/>
      <c r="GA498" s="291"/>
      <c r="GB498" s="291"/>
      <c r="GC498" s="291"/>
      <c r="GD498" s="291"/>
      <c r="GE498" s="291"/>
      <c r="GF498" s="291"/>
      <c r="GG498" s="291"/>
      <c r="GH498" s="291"/>
      <c r="GI498" s="291"/>
      <c r="GJ498" s="291"/>
      <c r="GK498" s="291"/>
      <c r="GL498" s="291"/>
      <c r="GM498" s="291"/>
      <c r="GN498" s="291"/>
      <c r="GO498" s="291"/>
      <c r="GP498" s="291"/>
      <c r="GQ498" s="291"/>
      <c r="GR498" s="291"/>
      <c r="GS498" s="291"/>
      <c r="GT498" s="291"/>
      <c r="GU498" s="291"/>
      <c r="GV498" s="291"/>
      <c r="GW498" s="291"/>
      <c r="GX498" s="291"/>
      <c r="GY498" s="291"/>
      <c r="GZ498" s="291"/>
      <c r="HA498" s="291"/>
      <c r="HB498" s="291"/>
      <c r="HC498" s="291"/>
      <c r="HD498" s="291"/>
      <c r="HE498" s="291"/>
      <c r="HF498" s="291"/>
      <c r="HG498" s="291"/>
      <c r="HH498" s="291"/>
      <c r="HI498" s="291"/>
      <c r="HJ498" s="291"/>
      <c r="HK498" s="291"/>
      <c r="HL498" s="291"/>
      <c r="HM498" s="291"/>
      <c r="HN498" s="291"/>
      <c r="HO498" s="291"/>
      <c r="HP498" s="291"/>
      <c r="HQ498" s="291"/>
    </row>
    <row r="499" ht="12.0" customHeight="1">
      <c r="A499" s="281"/>
      <c r="B499" s="292"/>
      <c r="C499" s="283"/>
      <c r="D499" s="284"/>
      <c r="E499" s="285"/>
      <c r="F499" s="286"/>
      <c r="G499" s="287"/>
      <c r="H499" s="288"/>
      <c r="I499" s="283"/>
      <c r="J499" s="289"/>
      <c r="K499" s="289"/>
      <c r="L499" s="289"/>
      <c r="M499" s="289"/>
      <c r="N499" s="289"/>
      <c r="O499" s="289"/>
      <c r="P499" s="52"/>
      <c r="Q499" s="52"/>
      <c r="R499" s="52"/>
      <c r="S499" s="202"/>
      <c r="T499" s="202"/>
      <c r="U499" s="202"/>
      <c r="V499" s="292"/>
      <c r="W499" s="202"/>
      <c r="X499" s="202"/>
      <c r="Y499" s="202"/>
      <c r="Z499" s="291"/>
      <c r="AA499" s="202"/>
      <c r="AB499" s="202"/>
      <c r="AC499" s="202"/>
      <c r="AD499" s="291"/>
      <c r="AE499" s="202"/>
      <c r="AF499" s="202"/>
      <c r="AG499" s="202"/>
      <c r="AH499" s="291"/>
      <c r="AI499" s="202"/>
      <c r="AJ499" s="202"/>
      <c r="AK499" s="202"/>
      <c r="AL499" s="291"/>
      <c r="AM499" s="202"/>
      <c r="AN499" s="202"/>
      <c r="AO499" s="202"/>
      <c r="AP499" s="291"/>
      <c r="AQ499" s="202"/>
      <c r="AR499" s="202"/>
      <c r="AS499" s="202"/>
      <c r="AT499" s="291"/>
      <c r="AU499" s="202"/>
      <c r="AV499" s="202"/>
      <c r="AW499" s="202"/>
      <c r="AX499" s="291"/>
      <c r="AY499" s="202"/>
      <c r="AZ499" s="202"/>
      <c r="BA499" s="202"/>
      <c r="BB499" s="291"/>
      <c r="BC499" s="202"/>
      <c r="BD499" s="202"/>
      <c r="BE499" s="202"/>
      <c r="BF499" s="291"/>
      <c r="BG499" s="202"/>
      <c r="BH499" s="202"/>
      <c r="BI499" s="202"/>
      <c r="BJ499" s="291"/>
      <c r="BK499" s="291"/>
      <c r="BL499" s="291"/>
      <c r="BM499" s="291"/>
      <c r="BN499" s="291"/>
      <c r="BO499" s="291"/>
      <c r="BP499" s="291"/>
      <c r="BQ499" s="291"/>
      <c r="BR499" s="291"/>
      <c r="BS499" s="291"/>
      <c r="BT499" s="291"/>
      <c r="BU499" s="291"/>
      <c r="BV499" s="291"/>
      <c r="BW499" s="291"/>
      <c r="BX499" s="291"/>
      <c r="BY499" s="291"/>
      <c r="BZ499" s="291"/>
      <c r="CA499" s="291"/>
      <c r="CB499" s="291"/>
      <c r="CC499" s="291"/>
      <c r="CD499" s="291"/>
      <c r="CE499" s="291"/>
      <c r="CF499" s="291"/>
      <c r="CG499" s="291"/>
      <c r="CH499" s="291"/>
      <c r="CI499" s="291"/>
      <c r="CJ499" s="291"/>
      <c r="CK499" s="291"/>
      <c r="CL499" s="291"/>
      <c r="CM499" s="291"/>
      <c r="CN499" s="291"/>
      <c r="CO499" s="291"/>
      <c r="CP499" s="291"/>
      <c r="CQ499" s="291"/>
      <c r="CR499" s="291"/>
      <c r="CS499" s="291"/>
      <c r="CT499" s="291"/>
      <c r="CU499" s="291"/>
      <c r="CV499" s="291"/>
      <c r="CW499" s="291"/>
      <c r="CX499" s="291"/>
      <c r="CY499" s="291"/>
      <c r="CZ499" s="291"/>
      <c r="DA499" s="291"/>
      <c r="DB499" s="291"/>
      <c r="DC499" s="291"/>
      <c r="DD499" s="291"/>
      <c r="DE499" s="291"/>
      <c r="DF499" s="291"/>
      <c r="DG499" s="291"/>
      <c r="DH499" s="291"/>
      <c r="DI499" s="291"/>
      <c r="DJ499" s="291"/>
      <c r="DK499" s="291"/>
      <c r="DL499" s="291"/>
      <c r="DM499" s="291"/>
      <c r="DN499" s="291"/>
      <c r="DO499" s="291"/>
      <c r="DP499" s="291"/>
      <c r="DQ499" s="291"/>
      <c r="DR499" s="291"/>
      <c r="DS499" s="291"/>
      <c r="DT499" s="291"/>
      <c r="DU499" s="291"/>
      <c r="DV499" s="291"/>
      <c r="DW499" s="291"/>
      <c r="DX499" s="291"/>
      <c r="DY499" s="291"/>
      <c r="DZ499" s="291"/>
      <c r="EA499" s="291"/>
      <c r="EB499" s="291"/>
      <c r="EC499" s="291"/>
      <c r="ED499" s="291"/>
      <c r="EE499" s="291"/>
      <c r="EF499" s="291"/>
      <c r="EG499" s="291"/>
      <c r="EH499" s="291"/>
      <c r="EI499" s="291"/>
      <c r="EJ499" s="291"/>
      <c r="EK499" s="291"/>
      <c r="EL499" s="291"/>
      <c r="EM499" s="291"/>
      <c r="EN499" s="291"/>
      <c r="EO499" s="291"/>
      <c r="EP499" s="291"/>
      <c r="EQ499" s="291"/>
      <c r="ER499" s="291"/>
      <c r="ES499" s="291"/>
      <c r="ET499" s="291"/>
      <c r="EU499" s="291"/>
      <c r="EV499" s="291"/>
      <c r="EW499" s="291"/>
      <c r="EX499" s="291"/>
      <c r="EY499" s="291"/>
      <c r="EZ499" s="291"/>
      <c r="FA499" s="291"/>
      <c r="FB499" s="291"/>
      <c r="FC499" s="291"/>
      <c r="FD499" s="291"/>
      <c r="FE499" s="291"/>
      <c r="FF499" s="291"/>
      <c r="FG499" s="291"/>
      <c r="FH499" s="291"/>
      <c r="FI499" s="291"/>
      <c r="FJ499" s="291"/>
      <c r="FK499" s="291"/>
      <c r="FL499" s="291"/>
      <c r="FM499" s="291"/>
      <c r="FN499" s="291"/>
      <c r="FO499" s="291"/>
      <c r="FP499" s="291"/>
      <c r="FQ499" s="291"/>
      <c r="FR499" s="291"/>
      <c r="FS499" s="291"/>
      <c r="FT499" s="291"/>
      <c r="FU499" s="291"/>
      <c r="FV499" s="291"/>
      <c r="FW499" s="291"/>
      <c r="FX499" s="291"/>
      <c r="FY499" s="291"/>
      <c r="FZ499" s="291"/>
      <c r="GA499" s="291"/>
      <c r="GB499" s="291"/>
      <c r="GC499" s="291"/>
      <c r="GD499" s="291"/>
      <c r="GE499" s="291"/>
      <c r="GF499" s="291"/>
      <c r="GG499" s="291"/>
      <c r="GH499" s="291"/>
      <c r="GI499" s="291"/>
      <c r="GJ499" s="291"/>
      <c r="GK499" s="291"/>
      <c r="GL499" s="291"/>
      <c r="GM499" s="291"/>
      <c r="GN499" s="291"/>
      <c r="GO499" s="291"/>
      <c r="GP499" s="291"/>
      <c r="GQ499" s="291"/>
      <c r="GR499" s="291"/>
      <c r="GS499" s="291"/>
      <c r="GT499" s="291"/>
      <c r="GU499" s="291"/>
      <c r="GV499" s="291"/>
      <c r="GW499" s="291"/>
      <c r="GX499" s="291"/>
      <c r="GY499" s="291"/>
      <c r="GZ499" s="291"/>
      <c r="HA499" s="291"/>
      <c r="HB499" s="291"/>
      <c r="HC499" s="291"/>
      <c r="HD499" s="291"/>
      <c r="HE499" s="291"/>
      <c r="HF499" s="291"/>
      <c r="HG499" s="291"/>
      <c r="HH499" s="291"/>
      <c r="HI499" s="291"/>
      <c r="HJ499" s="291"/>
      <c r="HK499" s="291"/>
      <c r="HL499" s="291"/>
      <c r="HM499" s="291"/>
      <c r="HN499" s="291"/>
      <c r="HO499" s="291"/>
      <c r="HP499" s="291"/>
      <c r="HQ499" s="291"/>
    </row>
    <row r="500" ht="12.0" customHeight="1">
      <c r="A500" s="281"/>
      <c r="B500" s="292"/>
      <c r="C500" s="283"/>
      <c r="D500" s="284"/>
      <c r="E500" s="285"/>
      <c r="F500" s="286"/>
      <c r="G500" s="287"/>
      <c r="H500" s="288"/>
      <c r="I500" s="283"/>
      <c r="J500" s="289"/>
      <c r="K500" s="289"/>
      <c r="L500" s="289"/>
      <c r="M500" s="289"/>
      <c r="N500" s="289"/>
      <c r="O500" s="289"/>
      <c r="P500" s="52"/>
      <c r="Q500" s="52"/>
      <c r="R500" s="52"/>
      <c r="S500" s="202"/>
      <c r="T500" s="202"/>
      <c r="U500" s="202"/>
      <c r="V500" s="292"/>
      <c r="W500" s="202"/>
      <c r="X500" s="202"/>
      <c r="Y500" s="202"/>
      <c r="Z500" s="291"/>
      <c r="AA500" s="202"/>
      <c r="AB500" s="202"/>
      <c r="AC500" s="202"/>
      <c r="AD500" s="291"/>
      <c r="AE500" s="202"/>
      <c r="AF500" s="202"/>
      <c r="AG500" s="202"/>
      <c r="AH500" s="291"/>
      <c r="AI500" s="202"/>
      <c r="AJ500" s="202"/>
      <c r="AK500" s="202"/>
      <c r="AL500" s="291"/>
      <c r="AM500" s="202"/>
      <c r="AN500" s="202"/>
      <c r="AO500" s="202"/>
      <c r="AP500" s="291"/>
      <c r="AQ500" s="202"/>
      <c r="AR500" s="202"/>
      <c r="AS500" s="202"/>
      <c r="AT500" s="291"/>
      <c r="AU500" s="202"/>
      <c r="AV500" s="202"/>
      <c r="AW500" s="202"/>
      <c r="AX500" s="291"/>
      <c r="AY500" s="202"/>
      <c r="AZ500" s="202"/>
      <c r="BA500" s="202"/>
      <c r="BB500" s="291"/>
      <c r="BC500" s="202"/>
      <c r="BD500" s="202"/>
      <c r="BE500" s="202"/>
      <c r="BF500" s="291"/>
      <c r="BG500" s="202"/>
      <c r="BH500" s="202"/>
      <c r="BI500" s="202"/>
      <c r="BJ500" s="291"/>
      <c r="BK500" s="291"/>
      <c r="BL500" s="291"/>
      <c r="BM500" s="291"/>
      <c r="BN500" s="291"/>
      <c r="BO500" s="291"/>
      <c r="BP500" s="291"/>
      <c r="BQ500" s="291"/>
      <c r="BR500" s="291"/>
      <c r="BS500" s="291"/>
      <c r="BT500" s="291"/>
      <c r="BU500" s="291"/>
      <c r="BV500" s="291"/>
      <c r="BW500" s="291"/>
      <c r="BX500" s="291"/>
      <c r="BY500" s="291"/>
      <c r="BZ500" s="291"/>
      <c r="CA500" s="291"/>
      <c r="CB500" s="291"/>
      <c r="CC500" s="291"/>
      <c r="CD500" s="291"/>
      <c r="CE500" s="291"/>
      <c r="CF500" s="291"/>
      <c r="CG500" s="291"/>
      <c r="CH500" s="291"/>
      <c r="CI500" s="291"/>
      <c r="CJ500" s="291"/>
      <c r="CK500" s="291"/>
      <c r="CL500" s="291"/>
      <c r="CM500" s="291"/>
      <c r="CN500" s="291"/>
      <c r="CO500" s="291"/>
      <c r="CP500" s="291"/>
      <c r="CQ500" s="291"/>
      <c r="CR500" s="291"/>
      <c r="CS500" s="291"/>
      <c r="CT500" s="291"/>
      <c r="CU500" s="291"/>
      <c r="CV500" s="291"/>
      <c r="CW500" s="291"/>
      <c r="CX500" s="291"/>
      <c r="CY500" s="291"/>
      <c r="CZ500" s="291"/>
      <c r="DA500" s="291"/>
      <c r="DB500" s="291"/>
      <c r="DC500" s="291"/>
      <c r="DD500" s="291"/>
      <c r="DE500" s="291"/>
      <c r="DF500" s="291"/>
      <c r="DG500" s="291"/>
      <c r="DH500" s="291"/>
      <c r="DI500" s="291"/>
      <c r="DJ500" s="291"/>
      <c r="DK500" s="291"/>
      <c r="DL500" s="291"/>
      <c r="DM500" s="291"/>
      <c r="DN500" s="291"/>
      <c r="DO500" s="291"/>
      <c r="DP500" s="291"/>
      <c r="DQ500" s="291"/>
      <c r="DR500" s="291"/>
      <c r="DS500" s="291"/>
      <c r="DT500" s="291"/>
      <c r="DU500" s="291"/>
      <c r="DV500" s="291"/>
      <c r="DW500" s="291"/>
      <c r="DX500" s="291"/>
      <c r="DY500" s="291"/>
      <c r="DZ500" s="291"/>
      <c r="EA500" s="291"/>
      <c r="EB500" s="291"/>
      <c r="EC500" s="291"/>
      <c r="ED500" s="291"/>
      <c r="EE500" s="291"/>
      <c r="EF500" s="291"/>
      <c r="EG500" s="291"/>
      <c r="EH500" s="291"/>
      <c r="EI500" s="291"/>
      <c r="EJ500" s="291"/>
      <c r="EK500" s="291"/>
      <c r="EL500" s="291"/>
      <c r="EM500" s="291"/>
      <c r="EN500" s="291"/>
      <c r="EO500" s="291"/>
      <c r="EP500" s="291"/>
      <c r="EQ500" s="291"/>
      <c r="ER500" s="291"/>
      <c r="ES500" s="291"/>
      <c r="ET500" s="291"/>
      <c r="EU500" s="291"/>
      <c r="EV500" s="291"/>
      <c r="EW500" s="291"/>
      <c r="EX500" s="291"/>
      <c r="EY500" s="291"/>
      <c r="EZ500" s="291"/>
      <c r="FA500" s="291"/>
      <c r="FB500" s="291"/>
      <c r="FC500" s="291"/>
      <c r="FD500" s="291"/>
      <c r="FE500" s="291"/>
      <c r="FF500" s="291"/>
      <c r="FG500" s="291"/>
      <c r="FH500" s="291"/>
      <c r="FI500" s="291"/>
      <c r="FJ500" s="291"/>
      <c r="FK500" s="291"/>
      <c r="FL500" s="291"/>
      <c r="FM500" s="291"/>
      <c r="FN500" s="291"/>
      <c r="FO500" s="291"/>
      <c r="FP500" s="291"/>
      <c r="FQ500" s="291"/>
      <c r="FR500" s="291"/>
      <c r="FS500" s="291"/>
      <c r="FT500" s="291"/>
      <c r="FU500" s="291"/>
      <c r="FV500" s="291"/>
      <c r="FW500" s="291"/>
      <c r="FX500" s="291"/>
      <c r="FY500" s="291"/>
      <c r="FZ500" s="291"/>
      <c r="GA500" s="291"/>
      <c r="GB500" s="291"/>
      <c r="GC500" s="291"/>
      <c r="GD500" s="291"/>
      <c r="GE500" s="291"/>
      <c r="GF500" s="291"/>
      <c r="GG500" s="291"/>
      <c r="GH500" s="291"/>
      <c r="GI500" s="291"/>
      <c r="GJ500" s="291"/>
      <c r="GK500" s="291"/>
      <c r="GL500" s="291"/>
      <c r="GM500" s="291"/>
      <c r="GN500" s="291"/>
      <c r="GO500" s="291"/>
      <c r="GP500" s="291"/>
      <c r="GQ500" s="291"/>
      <c r="GR500" s="291"/>
      <c r="GS500" s="291"/>
      <c r="GT500" s="291"/>
      <c r="GU500" s="291"/>
      <c r="GV500" s="291"/>
      <c r="GW500" s="291"/>
      <c r="GX500" s="291"/>
      <c r="GY500" s="291"/>
      <c r="GZ500" s="291"/>
      <c r="HA500" s="291"/>
      <c r="HB500" s="291"/>
      <c r="HC500" s="291"/>
      <c r="HD500" s="291"/>
      <c r="HE500" s="291"/>
      <c r="HF500" s="291"/>
      <c r="HG500" s="291"/>
      <c r="HH500" s="291"/>
      <c r="HI500" s="291"/>
      <c r="HJ500" s="291"/>
      <c r="HK500" s="291"/>
      <c r="HL500" s="291"/>
      <c r="HM500" s="291"/>
      <c r="HN500" s="291"/>
      <c r="HO500" s="291"/>
      <c r="HP500" s="291"/>
      <c r="HQ500" s="291"/>
    </row>
    <row r="501" ht="12.0" customHeight="1">
      <c r="A501" s="281"/>
      <c r="B501" s="292"/>
      <c r="C501" s="283"/>
      <c r="D501" s="284"/>
      <c r="E501" s="285"/>
      <c r="F501" s="286"/>
      <c r="G501" s="287"/>
      <c r="H501" s="288"/>
      <c r="I501" s="283"/>
      <c r="J501" s="289"/>
      <c r="K501" s="289"/>
      <c r="L501" s="289"/>
      <c r="M501" s="289"/>
      <c r="N501" s="289"/>
      <c r="O501" s="289"/>
      <c r="P501" s="52"/>
      <c r="Q501" s="52"/>
      <c r="R501" s="52"/>
      <c r="S501" s="202"/>
      <c r="T501" s="202"/>
      <c r="U501" s="202"/>
      <c r="V501" s="292"/>
      <c r="W501" s="202"/>
      <c r="X501" s="202"/>
      <c r="Y501" s="202"/>
      <c r="Z501" s="291"/>
      <c r="AA501" s="202"/>
      <c r="AB501" s="202"/>
      <c r="AC501" s="202"/>
      <c r="AD501" s="291"/>
      <c r="AE501" s="202"/>
      <c r="AF501" s="202"/>
      <c r="AG501" s="202"/>
      <c r="AH501" s="291"/>
      <c r="AI501" s="202"/>
      <c r="AJ501" s="202"/>
      <c r="AK501" s="202"/>
      <c r="AL501" s="291"/>
      <c r="AM501" s="202"/>
      <c r="AN501" s="202"/>
      <c r="AO501" s="202"/>
      <c r="AP501" s="291"/>
      <c r="AQ501" s="202"/>
      <c r="AR501" s="202"/>
      <c r="AS501" s="202"/>
      <c r="AT501" s="291"/>
      <c r="AU501" s="202"/>
      <c r="AV501" s="202"/>
      <c r="AW501" s="202"/>
      <c r="AX501" s="291"/>
      <c r="AY501" s="202"/>
      <c r="AZ501" s="202"/>
      <c r="BA501" s="202"/>
      <c r="BB501" s="291"/>
      <c r="BC501" s="202"/>
      <c r="BD501" s="202"/>
      <c r="BE501" s="202"/>
      <c r="BF501" s="291"/>
      <c r="BG501" s="202"/>
      <c r="BH501" s="202"/>
      <c r="BI501" s="202"/>
      <c r="BJ501" s="291"/>
      <c r="BK501" s="291"/>
      <c r="BL501" s="291"/>
      <c r="BM501" s="291"/>
      <c r="BN501" s="291"/>
      <c r="BO501" s="291"/>
      <c r="BP501" s="291"/>
      <c r="BQ501" s="291"/>
      <c r="BR501" s="291"/>
      <c r="BS501" s="291"/>
      <c r="BT501" s="291"/>
      <c r="BU501" s="291"/>
      <c r="BV501" s="291"/>
      <c r="BW501" s="291"/>
      <c r="BX501" s="291"/>
      <c r="BY501" s="291"/>
      <c r="BZ501" s="291"/>
      <c r="CA501" s="291"/>
      <c r="CB501" s="291"/>
      <c r="CC501" s="291"/>
      <c r="CD501" s="291"/>
      <c r="CE501" s="291"/>
      <c r="CF501" s="291"/>
      <c r="CG501" s="291"/>
      <c r="CH501" s="291"/>
      <c r="CI501" s="291"/>
      <c r="CJ501" s="291"/>
      <c r="CK501" s="291"/>
      <c r="CL501" s="291"/>
      <c r="CM501" s="291"/>
      <c r="CN501" s="291"/>
      <c r="CO501" s="291"/>
      <c r="CP501" s="291"/>
      <c r="CQ501" s="291"/>
      <c r="CR501" s="291"/>
      <c r="CS501" s="291"/>
      <c r="CT501" s="291"/>
      <c r="CU501" s="291"/>
      <c r="CV501" s="291"/>
      <c r="CW501" s="291"/>
      <c r="CX501" s="291"/>
      <c r="CY501" s="291"/>
      <c r="CZ501" s="291"/>
      <c r="DA501" s="291"/>
      <c r="DB501" s="291"/>
      <c r="DC501" s="291"/>
      <c r="DD501" s="291"/>
      <c r="DE501" s="291"/>
      <c r="DF501" s="291"/>
      <c r="DG501" s="291"/>
      <c r="DH501" s="291"/>
      <c r="DI501" s="291"/>
      <c r="DJ501" s="291"/>
      <c r="DK501" s="291"/>
      <c r="DL501" s="291"/>
      <c r="DM501" s="291"/>
      <c r="DN501" s="291"/>
      <c r="DO501" s="291"/>
      <c r="DP501" s="291"/>
      <c r="DQ501" s="291"/>
      <c r="DR501" s="291"/>
      <c r="DS501" s="291"/>
      <c r="DT501" s="291"/>
      <c r="DU501" s="291"/>
      <c r="DV501" s="291"/>
      <c r="DW501" s="291"/>
      <c r="DX501" s="291"/>
      <c r="DY501" s="291"/>
      <c r="DZ501" s="291"/>
      <c r="EA501" s="291"/>
      <c r="EB501" s="291"/>
      <c r="EC501" s="291"/>
      <c r="ED501" s="291"/>
      <c r="EE501" s="291"/>
      <c r="EF501" s="291"/>
      <c r="EG501" s="291"/>
      <c r="EH501" s="291"/>
      <c r="EI501" s="291"/>
      <c r="EJ501" s="291"/>
      <c r="EK501" s="291"/>
      <c r="EL501" s="291"/>
      <c r="EM501" s="291"/>
      <c r="EN501" s="291"/>
      <c r="EO501" s="291"/>
      <c r="EP501" s="291"/>
      <c r="EQ501" s="291"/>
      <c r="ER501" s="291"/>
      <c r="ES501" s="291"/>
      <c r="ET501" s="291"/>
      <c r="EU501" s="291"/>
      <c r="EV501" s="291"/>
      <c r="EW501" s="291"/>
      <c r="EX501" s="291"/>
      <c r="EY501" s="291"/>
      <c r="EZ501" s="291"/>
      <c r="FA501" s="291"/>
      <c r="FB501" s="291"/>
      <c r="FC501" s="291"/>
      <c r="FD501" s="291"/>
      <c r="FE501" s="291"/>
      <c r="FF501" s="291"/>
      <c r="FG501" s="291"/>
      <c r="FH501" s="291"/>
      <c r="FI501" s="291"/>
      <c r="FJ501" s="291"/>
      <c r="FK501" s="291"/>
      <c r="FL501" s="291"/>
      <c r="FM501" s="291"/>
      <c r="FN501" s="291"/>
      <c r="FO501" s="291"/>
      <c r="FP501" s="291"/>
      <c r="FQ501" s="291"/>
      <c r="FR501" s="291"/>
      <c r="FS501" s="291"/>
      <c r="FT501" s="291"/>
      <c r="FU501" s="291"/>
      <c r="FV501" s="291"/>
      <c r="FW501" s="291"/>
      <c r="FX501" s="291"/>
      <c r="FY501" s="291"/>
      <c r="FZ501" s="291"/>
      <c r="GA501" s="291"/>
      <c r="GB501" s="291"/>
      <c r="GC501" s="291"/>
      <c r="GD501" s="291"/>
      <c r="GE501" s="291"/>
      <c r="GF501" s="291"/>
      <c r="GG501" s="291"/>
      <c r="GH501" s="291"/>
      <c r="GI501" s="291"/>
      <c r="GJ501" s="291"/>
      <c r="GK501" s="291"/>
      <c r="GL501" s="291"/>
      <c r="GM501" s="291"/>
      <c r="GN501" s="291"/>
      <c r="GO501" s="291"/>
      <c r="GP501" s="291"/>
      <c r="GQ501" s="291"/>
      <c r="GR501" s="291"/>
      <c r="GS501" s="291"/>
      <c r="GT501" s="291"/>
      <c r="GU501" s="291"/>
      <c r="GV501" s="291"/>
      <c r="GW501" s="291"/>
      <c r="GX501" s="291"/>
      <c r="GY501" s="291"/>
      <c r="GZ501" s="291"/>
      <c r="HA501" s="291"/>
      <c r="HB501" s="291"/>
      <c r="HC501" s="291"/>
      <c r="HD501" s="291"/>
      <c r="HE501" s="291"/>
      <c r="HF501" s="291"/>
      <c r="HG501" s="291"/>
      <c r="HH501" s="291"/>
      <c r="HI501" s="291"/>
      <c r="HJ501" s="291"/>
      <c r="HK501" s="291"/>
      <c r="HL501" s="291"/>
      <c r="HM501" s="291"/>
      <c r="HN501" s="291"/>
      <c r="HO501" s="291"/>
      <c r="HP501" s="291"/>
      <c r="HQ501" s="291"/>
    </row>
    <row r="502" ht="12.0" customHeight="1">
      <c r="A502" s="281"/>
      <c r="B502" s="292"/>
      <c r="C502" s="283"/>
      <c r="D502" s="284"/>
      <c r="E502" s="285"/>
      <c r="F502" s="286"/>
      <c r="G502" s="287"/>
      <c r="H502" s="288"/>
      <c r="I502" s="283"/>
      <c r="J502" s="289"/>
      <c r="K502" s="289"/>
      <c r="L502" s="289"/>
      <c r="M502" s="289"/>
      <c r="N502" s="289"/>
      <c r="O502" s="289"/>
      <c r="P502" s="52"/>
      <c r="Q502" s="52"/>
      <c r="R502" s="52"/>
      <c r="S502" s="202"/>
      <c r="T502" s="202"/>
      <c r="U502" s="202"/>
      <c r="V502" s="292"/>
      <c r="W502" s="202"/>
      <c r="X502" s="202"/>
      <c r="Y502" s="202"/>
      <c r="Z502" s="291"/>
      <c r="AA502" s="202"/>
      <c r="AB502" s="202"/>
      <c r="AC502" s="202"/>
      <c r="AD502" s="291"/>
      <c r="AE502" s="202"/>
      <c r="AF502" s="202"/>
      <c r="AG502" s="202"/>
      <c r="AH502" s="291"/>
      <c r="AI502" s="202"/>
      <c r="AJ502" s="202"/>
      <c r="AK502" s="202"/>
      <c r="AL502" s="291"/>
      <c r="AM502" s="202"/>
      <c r="AN502" s="202"/>
      <c r="AO502" s="202"/>
      <c r="AP502" s="291"/>
      <c r="AQ502" s="202"/>
      <c r="AR502" s="202"/>
      <c r="AS502" s="202"/>
      <c r="AT502" s="291"/>
      <c r="AU502" s="202"/>
      <c r="AV502" s="202"/>
      <c r="AW502" s="202"/>
      <c r="AX502" s="291"/>
      <c r="AY502" s="202"/>
      <c r="AZ502" s="202"/>
      <c r="BA502" s="202"/>
      <c r="BB502" s="291"/>
      <c r="BC502" s="202"/>
      <c r="BD502" s="202"/>
      <c r="BE502" s="202"/>
      <c r="BF502" s="291"/>
      <c r="BG502" s="202"/>
      <c r="BH502" s="202"/>
      <c r="BI502" s="202"/>
      <c r="BJ502" s="291"/>
      <c r="BK502" s="291"/>
      <c r="BL502" s="291"/>
      <c r="BM502" s="291"/>
      <c r="BN502" s="291"/>
      <c r="BO502" s="291"/>
      <c r="BP502" s="291"/>
      <c r="BQ502" s="291"/>
      <c r="BR502" s="291"/>
      <c r="BS502" s="291"/>
      <c r="BT502" s="291"/>
      <c r="BU502" s="291"/>
      <c r="BV502" s="291"/>
      <c r="BW502" s="291"/>
      <c r="BX502" s="291"/>
      <c r="BY502" s="291"/>
      <c r="BZ502" s="291"/>
      <c r="CA502" s="291"/>
      <c r="CB502" s="291"/>
      <c r="CC502" s="291"/>
      <c r="CD502" s="291"/>
      <c r="CE502" s="291"/>
      <c r="CF502" s="291"/>
      <c r="CG502" s="291"/>
      <c r="CH502" s="291"/>
      <c r="CI502" s="291"/>
      <c r="CJ502" s="291"/>
      <c r="CK502" s="291"/>
      <c r="CL502" s="291"/>
      <c r="CM502" s="291"/>
      <c r="CN502" s="291"/>
      <c r="CO502" s="291"/>
      <c r="CP502" s="291"/>
      <c r="CQ502" s="291"/>
      <c r="CR502" s="291"/>
      <c r="CS502" s="291"/>
      <c r="CT502" s="291"/>
      <c r="CU502" s="291"/>
      <c r="CV502" s="291"/>
      <c r="CW502" s="291"/>
      <c r="CX502" s="291"/>
      <c r="CY502" s="291"/>
      <c r="CZ502" s="291"/>
      <c r="DA502" s="291"/>
      <c r="DB502" s="291"/>
      <c r="DC502" s="291"/>
      <c r="DD502" s="291"/>
      <c r="DE502" s="291"/>
      <c r="DF502" s="291"/>
      <c r="DG502" s="291"/>
      <c r="DH502" s="291"/>
      <c r="DI502" s="291"/>
      <c r="DJ502" s="291"/>
      <c r="DK502" s="291"/>
      <c r="DL502" s="291"/>
      <c r="DM502" s="291"/>
      <c r="DN502" s="291"/>
      <c r="DO502" s="291"/>
      <c r="DP502" s="291"/>
      <c r="DQ502" s="291"/>
      <c r="DR502" s="291"/>
      <c r="DS502" s="291"/>
      <c r="DT502" s="291"/>
      <c r="DU502" s="291"/>
      <c r="DV502" s="291"/>
      <c r="DW502" s="291"/>
      <c r="DX502" s="291"/>
      <c r="DY502" s="291"/>
      <c r="DZ502" s="291"/>
      <c r="EA502" s="291"/>
      <c r="EB502" s="291"/>
      <c r="EC502" s="291"/>
      <c r="ED502" s="291"/>
      <c r="EE502" s="291"/>
      <c r="EF502" s="291"/>
      <c r="EG502" s="291"/>
      <c r="EH502" s="291"/>
      <c r="EI502" s="291"/>
      <c r="EJ502" s="291"/>
      <c r="EK502" s="291"/>
      <c r="EL502" s="291"/>
      <c r="EM502" s="291"/>
      <c r="EN502" s="291"/>
      <c r="EO502" s="291"/>
      <c r="EP502" s="291"/>
      <c r="EQ502" s="291"/>
      <c r="ER502" s="291"/>
      <c r="ES502" s="291"/>
      <c r="ET502" s="291"/>
      <c r="EU502" s="291"/>
      <c r="EV502" s="291"/>
      <c r="EW502" s="291"/>
      <c r="EX502" s="291"/>
      <c r="EY502" s="291"/>
      <c r="EZ502" s="291"/>
      <c r="FA502" s="291"/>
      <c r="FB502" s="291"/>
      <c r="FC502" s="291"/>
      <c r="FD502" s="291"/>
      <c r="FE502" s="291"/>
      <c r="FF502" s="291"/>
      <c r="FG502" s="291"/>
      <c r="FH502" s="291"/>
      <c r="FI502" s="291"/>
      <c r="FJ502" s="291"/>
      <c r="FK502" s="291"/>
      <c r="FL502" s="291"/>
      <c r="FM502" s="291"/>
      <c r="FN502" s="291"/>
      <c r="FO502" s="291"/>
      <c r="FP502" s="291"/>
      <c r="FQ502" s="291"/>
      <c r="FR502" s="291"/>
      <c r="FS502" s="291"/>
      <c r="FT502" s="291"/>
      <c r="FU502" s="291"/>
      <c r="FV502" s="291"/>
      <c r="FW502" s="291"/>
      <c r="FX502" s="291"/>
      <c r="FY502" s="291"/>
      <c r="FZ502" s="291"/>
      <c r="GA502" s="291"/>
      <c r="GB502" s="291"/>
      <c r="GC502" s="291"/>
      <c r="GD502" s="291"/>
      <c r="GE502" s="291"/>
      <c r="GF502" s="291"/>
      <c r="GG502" s="291"/>
      <c r="GH502" s="291"/>
      <c r="GI502" s="291"/>
      <c r="GJ502" s="291"/>
      <c r="GK502" s="291"/>
      <c r="GL502" s="291"/>
      <c r="GM502" s="291"/>
      <c r="GN502" s="291"/>
      <c r="GO502" s="291"/>
      <c r="GP502" s="291"/>
      <c r="GQ502" s="291"/>
      <c r="GR502" s="291"/>
      <c r="GS502" s="291"/>
      <c r="GT502" s="291"/>
      <c r="GU502" s="291"/>
      <c r="GV502" s="291"/>
      <c r="GW502" s="291"/>
      <c r="GX502" s="291"/>
      <c r="GY502" s="291"/>
      <c r="GZ502" s="291"/>
      <c r="HA502" s="291"/>
      <c r="HB502" s="291"/>
      <c r="HC502" s="291"/>
      <c r="HD502" s="291"/>
      <c r="HE502" s="291"/>
      <c r="HF502" s="291"/>
      <c r="HG502" s="291"/>
      <c r="HH502" s="291"/>
      <c r="HI502" s="291"/>
      <c r="HJ502" s="291"/>
      <c r="HK502" s="291"/>
      <c r="HL502" s="291"/>
      <c r="HM502" s="291"/>
      <c r="HN502" s="291"/>
      <c r="HO502" s="291"/>
      <c r="HP502" s="291"/>
      <c r="HQ502" s="291"/>
    </row>
    <row r="503" ht="12.0" customHeight="1">
      <c r="A503" s="281"/>
      <c r="B503" s="292"/>
      <c r="C503" s="283"/>
      <c r="D503" s="284"/>
      <c r="E503" s="285"/>
      <c r="F503" s="286"/>
      <c r="G503" s="287"/>
      <c r="H503" s="288"/>
      <c r="I503" s="283"/>
      <c r="J503" s="289"/>
      <c r="K503" s="289"/>
      <c r="L503" s="289"/>
      <c r="M503" s="289"/>
      <c r="N503" s="289"/>
      <c r="O503" s="289"/>
      <c r="P503" s="52"/>
      <c r="Q503" s="52"/>
      <c r="R503" s="52"/>
      <c r="S503" s="202"/>
      <c r="T503" s="202"/>
      <c r="U503" s="202"/>
      <c r="V503" s="292"/>
      <c r="W503" s="202"/>
      <c r="X503" s="202"/>
      <c r="Y503" s="202"/>
      <c r="Z503" s="291"/>
      <c r="AA503" s="202"/>
      <c r="AB503" s="202"/>
      <c r="AC503" s="202"/>
      <c r="AD503" s="291"/>
      <c r="AE503" s="202"/>
      <c r="AF503" s="202"/>
      <c r="AG503" s="202"/>
      <c r="AH503" s="291"/>
      <c r="AI503" s="202"/>
      <c r="AJ503" s="202"/>
      <c r="AK503" s="202"/>
      <c r="AL503" s="291"/>
      <c r="AM503" s="202"/>
      <c r="AN503" s="202"/>
      <c r="AO503" s="202"/>
      <c r="AP503" s="291"/>
      <c r="AQ503" s="202"/>
      <c r="AR503" s="202"/>
      <c r="AS503" s="202"/>
      <c r="AT503" s="291"/>
      <c r="AU503" s="202"/>
      <c r="AV503" s="202"/>
      <c r="AW503" s="202"/>
      <c r="AX503" s="291"/>
      <c r="AY503" s="202"/>
      <c r="AZ503" s="202"/>
      <c r="BA503" s="202"/>
      <c r="BB503" s="291"/>
      <c r="BC503" s="202"/>
      <c r="BD503" s="202"/>
      <c r="BE503" s="202"/>
      <c r="BF503" s="291"/>
      <c r="BG503" s="202"/>
      <c r="BH503" s="202"/>
      <c r="BI503" s="202"/>
      <c r="BJ503" s="291"/>
      <c r="BK503" s="291"/>
      <c r="BL503" s="291"/>
      <c r="BM503" s="291"/>
      <c r="BN503" s="291"/>
      <c r="BO503" s="291"/>
      <c r="BP503" s="291"/>
      <c r="BQ503" s="291"/>
      <c r="BR503" s="291"/>
      <c r="BS503" s="291"/>
      <c r="BT503" s="291"/>
      <c r="BU503" s="291"/>
      <c r="BV503" s="291"/>
      <c r="BW503" s="291"/>
      <c r="BX503" s="291"/>
      <c r="BY503" s="291"/>
      <c r="BZ503" s="291"/>
      <c r="CA503" s="291"/>
      <c r="CB503" s="291"/>
      <c r="CC503" s="291"/>
      <c r="CD503" s="291"/>
      <c r="CE503" s="291"/>
      <c r="CF503" s="291"/>
      <c r="CG503" s="291"/>
      <c r="CH503" s="291"/>
      <c r="CI503" s="291"/>
      <c r="CJ503" s="291"/>
      <c r="CK503" s="291"/>
      <c r="CL503" s="291"/>
      <c r="CM503" s="291"/>
      <c r="CN503" s="291"/>
      <c r="CO503" s="291"/>
      <c r="CP503" s="291"/>
      <c r="CQ503" s="291"/>
      <c r="CR503" s="291"/>
      <c r="CS503" s="291"/>
      <c r="CT503" s="291"/>
      <c r="CU503" s="291"/>
      <c r="CV503" s="291"/>
      <c r="CW503" s="291"/>
      <c r="CX503" s="291"/>
      <c r="CY503" s="291"/>
      <c r="CZ503" s="291"/>
      <c r="DA503" s="291"/>
      <c r="DB503" s="291"/>
      <c r="DC503" s="291"/>
      <c r="DD503" s="291"/>
      <c r="DE503" s="291"/>
      <c r="DF503" s="291"/>
      <c r="DG503" s="291"/>
      <c r="DH503" s="291"/>
      <c r="DI503" s="291"/>
      <c r="DJ503" s="291"/>
      <c r="DK503" s="291"/>
      <c r="DL503" s="291"/>
      <c r="DM503" s="291"/>
      <c r="DN503" s="291"/>
      <c r="DO503" s="291"/>
      <c r="DP503" s="291"/>
      <c r="DQ503" s="291"/>
      <c r="DR503" s="291"/>
      <c r="DS503" s="291"/>
      <c r="DT503" s="291"/>
      <c r="DU503" s="291"/>
      <c r="DV503" s="291"/>
      <c r="DW503" s="291"/>
      <c r="DX503" s="291"/>
      <c r="DY503" s="291"/>
      <c r="DZ503" s="291"/>
      <c r="EA503" s="291"/>
      <c r="EB503" s="291"/>
      <c r="EC503" s="291"/>
      <c r="ED503" s="291"/>
      <c r="EE503" s="291"/>
      <c r="EF503" s="291"/>
      <c r="EG503" s="291"/>
      <c r="EH503" s="291"/>
      <c r="EI503" s="291"/>
      <c r="EJ503" s="291"/>
      <c r="EK503" s="291"/>
      <c r="EL503" s="291"/>
      <c r="EM503" s="291"/>
      <c r="EN503" s="291"/>
      <c r="EO503" s="291"/>
      <c r="EP503" s="291"/>
      <c r="EQ503" s="291"/>
      <c r="ER503" s="291"/>
      <c r="ES503" s="291"/>
      <c r="ET503" s="291"/>
      <c r="EU503" s="291"/>
      <c r="EV503" s="291"/>
      <c r="EW503" s="291"/>
      <c r="EX503" s="291"/>
      <c r="EY503" s="291"/>
      <c r="EZ503" s="291"/>
      <c r="FA503" s="291"/>
      <c r="FB503" s="291"/>
      <c r="FC503" s="291"/>
      <c r="FD503" s="291"/>
      <c r="FE503" s="291"/>
      <c r="FF503" s="291"/>
      <c r="FG503" s="291"/>
      <c r="FH503" s="291"/>
      <c r="FI503" s="291"/>
      <c r="FJ503" s="291"/>
      <c r="FK503" s="291"/>
      <c r="FL503" s="291"/>
      <c r="FM503" s="291"/>
      <c r="FN503" s="291"/>
      <c r="FO503" s="291"/>
      <c r="FP503" s="291"/>
      <c r="FQ503" s="291"/>
      <c r="FR503" s="291"/>
      <c r="FS503" s="291"/>
      <c r="FT503" s="291"/>
      <c r="FU503" s="291"/>
      <c r="FV503" s="291"/>
      <c r="FW503" s="291"/>
      <c r="FX503" s="291"/>
      <c r="FY503" s="291"/>
      <c r="FZ503" s="291"/>
      <c r="GA503" s="291"/>
      <c r="GB503" s="291"/>
      <c r="GC503" s="291"/>
      <c r="GD503" s="291"/>
      <c r="GE503" s="291"/>
      <c r="GF503" s="291"/>
      <c r="GG503" s="291"/>
      <c r="GH503" s="291"/>
      <c r="GI503" s="291"/>
      <c r="GJ503" s="291"/>
      <c r="GK503" s="291"/>
      <c r="GL503" s="291"/>
      <c r="GM503" s="291"/>
      <c r="GN503" s="291"/>
      <c r="GO503" s="291"/>
      <c r="GP503" s="291"/>
      <c r="GQ503" s="291"/>
      <c r="GR503" s="291"/>
      <c r="GS503" s="291"/>
      <c r="GT503" s="291"/>
      <c r="GU503" s="291"/>
      <c r="GV503" s="291"/>
      <c r="GW503" s="291"/>
      <c r="GX503" s="291"/>
      <c r="GY503" s="291"/>
      <c r="GZ503" s="291"/>
      <c r="HA503" s="291"/>
      <c r="HB503" s="291"/>
      <c r="HC503" s="291"/>
      <c r="HD503" s="291"/>
      <c r="HE503" s="291"/>
      <c r="HF503" s="291"/>
      <c r="HG503" s="291"/>
      <c r="HH503" s="291"/>
      <c r="HI503" s="291"/>
      <c r="HJ503" s="291"/>
      <c r="HK503" s="291"/>
      <c r="HL503" s="291"/>
      <c r="HM503" s="291"/>
      <c r="HN503" s="291"/>
      <c r="HO503" s="291"/>
      <c r="HP503" s="291"/>
      <c r="HQ503" s="291"/>
    </row>
    <row r="504" ht="12.0" customHeight="1">
      <c r="A504" s="281"/>
      <c r="B504" s="292"/>
      <c r="C504" s="283"/>
      <c r="D504" s="284"/>
      <c r="E504" s="285"/>
      <c r="F504" s="286"/>
      <c r="G504" s="287"/>
      <c r="H504" s="288"/>
      <c r="I504" s="283"/>
      <c r="J504" s="289"/>
      <c r="K504" s="289"/>
      <c r="L504" s="289"/>
      <c r="M504" s="289"/>
      <c r="N504" s="289"/>
      <c r="O504" s="289"/>
      <c r="P504" s="52"/>
      <c r="Q504" s="52"/>
      <c r="R504" s="52"/>
      <c r="S504" s="202"/>
      <c r="T504" s="202"/>
      <c r="U504" s="202"/>
      <c r="V504" s="292"/>
      <c r="W504" s="202"/>
      <c r="X504" s="202"/>
      <c r="Y504" s="202"/>
      <c r="Z504" s="291"/>
      <c r="AA504" s="202"/>
      <c r="AB504" s="202"/>
      <c r="AC504" s="202"/>
      <c r="AD504" s="291"/>
      <c r="AE504" s="202"/>
      <c r="AF504" s="202"/>
      <c r="AG504" s="202"/>
      <c r="AH504" s="291"/>
      <c r="AI504" s="202"/>
      <c r="AJ504" s="202"/>
      <c r="AK504" s="202"/>
      <c r="AL504" s="291"/>
      <c r="AM504" s="202"/>
      <c r="AN504" s="202"/>
      <c r="AO504" s="202"/>
      <c r="AP504" s="291"/>
      <c r="AQ504" s="202"/>
      <c r="AR504" s="202"/>
      <c r="AS504" s="202"/>
      <c r="AT504" s="291"/>
      <c r="AU504" s="202"/>
      <c r="AV504" s="202"/>
      <c r="AW504" s="202"/>
      <c r="AX504" s="291"/>
      <c r="AY504" s="202"/>
      <c r="AZ504" s="202"/>
      <c r="BA504" s="202"/>
      <c r="BB504" s="291"/>
      <c r="BC504" s="202"/>
      <c r="BD504" s="202"/>
      <c r="BE504" s="202"/>
      <c r="BF504" s="291"/>
      <c r="BG504" s="202"/>
      <c r="BH504" s="202"/>
      <c r="BI504" s="202"/>
      <c r="BJ504" s="291"/>
      <c r="BK504" s="291"/>
      <c r="BL504" s="291"/>
      <c r="BM504" s="291"/>
      <c r="BN504" s="291"/>
      <c r="BO504" s="291"/>
      <c r="BP504" s="291"/>
      <c r="BQ504" s="291"/>
      <c r="BR504" s="291"/>
      <c r="BS504" s="291"/>
      <c r="BT504" s="291"/>
      <c r="BU504" s="291"/>
      <c r="BV504" s="291"/>
      <c r="BW504" s="291"/>
      <c r="BX504" s="291"/>
      <c r="BY504" s="291"/>
      <c r="BZ504" s="291"/>
      <c r="CA504" s="291"/>
      <c r="CB504" s="291"/>
      <c r="CC504" s="291"/>
      <c r="CD504" s="291"/>
      <c r="CE504" s="291"/>
      <c r="CF504" s="291"/>
      <c r="CG504" s="291"/>
      <c r="CH504" s="291"/>
      <c r="CI504" s="291"/>
      <c r="CJ504" s="291"/>
      <c r="CK504" s="291"/>
      <c r="CL504" s="291"/>
      <c r="CM504" s="291"/>
      <c r="CN504" s="291"/>
      <c r="CO504" s="291"/>
      <c r="CP504" s="291"/>
      <c r="CQ504" s="291"/>
      <c r="CR504" s="291"/>
      <c r="CS504" s="291"/>
      <c r="CT504" s="291"/>
      <c r="CU504" s="291"/>
      <c r="CV504" s="291"/>
      <c r="CW504" s="291"/>
      <c r="CX504" s="291"/>
      <c r="CY504" s="291"/>
      <c r="CZ504" s="291"/>
      <c r="DA504" s="291"/>
      <c r="DB504" s="291"/>
      <c r="DC504" s="291"/>
      <c r="DD504" s="291"/>
      <c r="DE504" s="291"/>
      <c r="DF504" s="291"/>
      <c r="DG504" s="291"/>
      <c r="DH504" s="291"/>
      <c r="DI504" s="291"/>
      <c r="DJ504" s="291"/>
      <c r="DK504" s="291"/>
      <c r="DL504" s="291"/>
      <c r="DM504" s="291"/>
      <c r="DN504" s="291"/>
      <c r="DO504" s="291"/>
      <c r="DP504" s="291"/>
      <c r="DQ504" s="291"/>
      <c r="DR504" s="291"/>
      <c r="DS504" s="291"/>
      <c r="DT504" s="291"/>
      <c r="DU504" s="291"/>
      <c r="DV504" s="291"/>
      <c r="DW504" s="291"/>
      <c r="DX504" s="291"/>
      <c r="DY504" s="291"/>
      <c r="DZ504" s="291"/>
      <c r="EA504" s="291"/>
      <c r="EB504" s="291"/>
      <c r="EC504" s="291"/>
      <c r="ED504" s="291"/>
      <c r="EE504" s="291"/>
      <c r="EF504" s="291"/>
      <c r="EG504" s="291"/>
      <c r="EH504" s="291"/>
      <c r="EI504" s="291"/>
      <c r="EJ504" s="291"/>
      <c r="EK504" s="291"/>
      <c r="EL504" s="291"/>
      <c r="EM504" s="291"/>
      <c r="EN504" s="291"/>
      <c r="EO504" s="291"/>
      <c r="EP504" s="291"/>
      <c r="EQ504" s="291"/>
      <c r="ER504" s="291"/>
      <c r="ES504" s="291"/>
      <c r="ET504" s="291"/>
      <c r="EU504" s="291"/>
      <c r="EV504" s="291"/>
      <c r="EW504" s="291"/>
      <c r="EX504" s="291"/>
      <c r="EY504" s="291"/>
      <c r="EZ504" s="291"/>
      <c r="FA504" s="291"/>
      <c r="FB504" s="291"/>
      <c r="FC504" s="291"/>
      <c r="FD504" s="291"/>
      <c r="FE504" s="291"/>
      <c r="FF504" s="291"/>
      <c r="FG504" s="291"/>
      <c r="FH504" s="291"/>
      <c r="FI504" s="291"/>
      <c r="FJ504" s="291"/>
      <c r="FK504" s="291"/>
      <c r="FL504" s="291"/>
      <c r="FM504" s="291"/>
      <c r="FN504" s="291"/>
      <c r="FO504" s="291"/>
      <c r="FP504" s="291"/>
      <c r="FQ504" s="291"/>
      <c r="FR504" s="291"/>
      <c r="FS504" s="291"/>
      <c r="FT504" s="291"/>
      <c r="FU504" s="291"/>
      <c r="FV504" s="291"/>
      <c r="FW504" s="291"/>
      <c r="FX504" s="291"/>
      <c r="FY504" s="291"/>
      <c r="FZ504" s="291"/>
      <c r="GA504" s="291"/>
      <c r="GB504" s="291"/>
      <c r="GC504" s="291"/>
      <c r="GD504" s="291"/>
      <c r="GE504" s="291"/>
      <c r="GF504" s="291"/>
      <c r="GG504" s="291"/>
      <c r="GH504" s="291"/>
      <c r="GI504" s="291"/>
      <c r="GJ504" s="291"/>
      <c r="GK504" s="291"/>
      <c r="GL504" s="291"/>
      <c r="GM504" s="291"/>
      <c r="GN504" s="291"/>
      <c r="GO504" s="291"/>
      <c r="GP504" s="291"/>
      <c r="GQ504" s="291"/>
      <c r="GR504" s="291"/>
      <c r="GS504" s="291"/>
      <c r="GT504" s="291"/>
      <c r="GU504" s="291"/>
      <c r="GV504" s="291"/>
      <c r="GW504" s="291"/>
      <c r="GX504" s="291"/>
      <c r="GY504" s="291"/>
      <c r="GZ504" s="291"/>
      <c r="HA504" s="291"/>
      <c r="HB504" s="291"/>
      <c r="HC504" s="291"/>
      <c r="HD504" s="291"/>
      <c r="HE504" s="291"/>
      <c r="HF504" s="291"/>
      <c r="HG504" s="291"/>
      <c r="HH504" s="291"/>
      <c r="HI504" s="291"/>
      <c r="HJ504" s="291"/>
      <c r="HK504" s="291"/>
      <c r="HL504" s="291"/>
      <c r="HM504" s="291"/>
      <c r="HN504" s="291"/>
      <c r="HO504" s="291"/>
      <c r="HP504" s="291"/>
      <c r="HQ504" s="291"/>
    </row>
    <row r="505" ht="12.0" customHeight="1">
      <c r="A505" s="281"/>
      <c r="B505" s="292"/>
      <c r="C505" s="283"/>
      <c r="D505" s="284"/>
      <c r="E505" s="285"/>
      <c r="F505" s="286"/>
      <c r="G505" s="287"/>
      <c r="H505" s="288"/>
      <c r="I505" s="283"/>
      <c r="J505" s="289"/>
      <c r="K505" s="289"/>
      <c r="L505" s="289"/>
      <c r="M505" s="289"/>
      <c r="N505" s="289"/>
      <c r="O505" s="289"/>
      <c r="P505" s="52"/>
      <c r="Q505" s="52"/>
      <c r="R505" s="52"/>
      <c r="S505" s="202"/>
      <c r="T505" s="202"/>
      <c r="U505" s="202"/>
      <c r="V505" s="292"/>
      <c r="W505" s="202"/>
      <c r="X505" s="202"/>
      <c r="Y505" s="202"/>
      <c r="Z505" s="291"/>
      <c r="AA505" s="202"/>
      <c r="AB505" s="202"/>
      <c r="AC505" s="202"/>
      <c r="AD505" s="291"/>
      <c r="AE505" s="202"/>
      <c r="AF505" s="202"/>
      <c r="AG505" s="202"/>
      <c r="AH505" s="291"/>
      <c r="AI505" s="202"/>
      <c r="AJ505" s="202"/>
      <c r="AK505" s="202"/>
      <c r="AL505" s="291"/>
      <c r="AM505" s="202"/>
      <c r="AN505" s="202"/>
      <c r="AO505" s="202"/>
      <c r="AP505" s="291"/>
      <c r="AQ505" s="202"/>
      <c r="AR505" s="202"/>
      <c r="AS505" s="202"/>
      <c r="AT505" s="291"/>
      <c r="AU505" s="202"/>
      <c r="AV505" s="202"/>
      <c r="AW505" s="202"/>
      <c r="AX505" s="291"/>
      <c r="AY505" s="202"/>
      <c r="AZ505" s="202"/>
      <c r="BA505" s="202"/>
      <c r="BB505" s="291"/>
      <c r="BC505" s="202"/>
      <c r="BD505" s="202"/>
      <c r="BE505" s="202"/>
      <c r="BF505" s="291"/>
      <c r="BG505" s="202"/>
      <c r="BH505" s="202"/>
      <c r="BI505" s="202"/>
      <c r="BJ505" s="291"/>
      <c r="BK505" s="291"/>
      <c r="BL505" s="291"/>
      <c r="BM505" s="291"/>
      <c r="BN505" s="291"/>
      <c r="BO505" s="291"/>
      <c r="BP505" s="291"/>
      <c r="BQ505" s="291"/>
      <c r="BR505" s="291"/>
      <c r="BS505" s="291"/>
      <c r="BT505" s="291"/>
      <c r="BU505" s="291"/>
      <c r="BV505" s="291"/>
      <c r="BW505" s="291"/>
      <c r="BX505" s="291"/>
      <c r="BY505" s="291"/>
      <c r="BZ505" s="291"/>
      <c r="CA505" s="291"/>
      <c r="CB505" s="291"/>
      <c r="CC505" s="291"/>
      <c r="CD505" s="291"/>
      <c r="CE505" s="291"/>
      <c r="CF505" s="291"/>
      <c r="CG505" s="291"/>
      <c r="CH505" s="291"/>
      <c r="CI505" s="291"/>
      <c r="CJ505" s="291"/>
      <c r="CK505" s="291"/>
      <c r="CL505" s="291"/>
      <c r="CM505" s="291"/>
      <c r="CN505" s="291"/>
      <c r="CO505" s="291"/>
      <c r="CP505" s="291"/>
      <c r="CQ505" s="291"/>
      <c r="CR505" s="291"/>
      <c r="CS505" s="291"/>
      <c r="CT505" s="291"/>
      <c r="CU505" s="291"/>
      <c r="CV505" s="291"/>
      <c r="CW505" s="291"/>
      <c r="CX505" s="291"/>
      <c r="CY505" s="291"/>
      <c r="CZ505" s="291"/>
      <c r="DA505" s="291"/>
      <c r="DB505" s="291"/>
      <c r="DC505" s="291"/>
      <c r="DD505" s="291"/>
      <c r="DE505" s="291"/>
      <c r="DF505" s="291"/>
      <c r="DG505" s="291"/>
      <c r="DH505" s="291"/>
      <c r="DI505" s="291"/>
      <c r="DJ505" s="291"/>
      <c r="DK505" s="291"/>
      <c r="DL505" s="291"/>
      <c r="DM505" s="291"/>
      <c r="DN505" s="291"/>
      <c r="DO505" s="291"/>
      <c r="DP505" s="291"/>
      <c r="DQ505" s="291"/>
      <c r="DR505" s="291"/>
      <c r="DS505" s="291"/>
      <c r="DT505" s="291"/>
      <c r="DU505" s="291"/>
      <c r="DV505" s="291"/>
      <c r="DW505" s="291"/>
      <c r="DX505" s="291"/>
      <c r="DY505" s="291"/>
      <c r="DZ505" s="291"/>
      <c r="EA505" s="291"/>
      <c r="EB505" s="291"/>
      <c r="EC505" s="291"/>
      <c r="ED505" s="291"/>
      <c r="EE505" s="291"/>
      <c r="EF505" s="291"/>
      <c r="EG505" s="291"/>
      <c r="EH505" s="291"/>
      <c r="EI505" s="291"/>
      <c r="EJ505" s="291"/>
      <c r="EK505" s="291"/>
      <c r="EL505" s="291"/>
      <c r="EM505" s="291"/>
      <c r="EN505" s="291"/>
      <c r="EO505" s="291"/>
      <c r="EP505" s="291"/>
      <c r="EQ505" s="291"/>
      <c r="ER505" s="291"/>
      <c r="ES505" s="291"/>
      <c r="ET505" s="291"/>
      <c r="EU505" s="291"/>
      <c r="EV505" s="291"/>
      <c r="EW505" s="291"/>
      <c r="EX505" s="291"/>
      <c r="EY505" s="291"/>
      <c r="EZ505" s="291"/>
      <c r="FA505" s="291"/>
      <c r="FB505" s="291"/>
      <c r="FC505" s="291"/>
      <c r="FD505" s="291"/>
      <c r="FE505" s="291"/>
      <c r="FF505" s="291"/>
      <c r="FG505" s="291"/>
      <c r="FH505" s="291"/>
      <c r="FI505" s="291"/>
      <c r="FJ505" s="291"/>
      <c r="FK505" s="291"/>
      <c r="FL505" s="291"/>
      <c r="FM505" s="291"/>
      <c r="FN505" s="291"/>
      <c r="FO505" s="291"/>
      <c r="FP505" s="291"/>
      <c r="FQ505" s="291"/>
      <c r="FR505" s="291"/>
      <c r="FS505" s="291"/>
      <c r="FT505" s="291"/>
      <c r="FU505" s="291"/>
      <c r="FV505" s="291"/>
      <c r="FW505" s="291"/>
      <c r="FX505" s="291"/>
      <c r="FY505" s="291"/>
      <c r="FZ505" s="291"/>
      <c r="GA505" s="291"/>
      <c r="GB505" s="291"/>
      <c r="GC505" s="291"/>
      <c r="GD505" s="291"/>
      <c r="GE505" s="291"/>
      <c r="GF505" s="291"/>
      <c r="GG505" s="291"/>
      <c r="GH505" s="291"/>
      <c r="GI505" s="291"/>
      <c r="GJ505" s="291"/>
      <c r="GK505" s="291"/>
      <c r="GL505" s="291"/>
      <c r="GM505" s="291"/>
      <c r="GN505" s="291"/>
      <c r="GO505" s="291"/>
      <c r="GP505" s="291"/>
      <c r="GQ505" s="291"/>
      <c r="GR505" s="291"/>
      <c r="GS505" s="291"/>
      <c r="GT505" s="291"/>
      <c r="GU505" s="291"/>
      <c r="GV505" s="291"/>
      <c r="GW505" s="291"/>
      <c r="GX505" s="291"/>
      <c r="GY505" s="291"/>
      <c r="GZ505" s="291"/>
      <c r="HA505" s="291"/>
      <c r="HB505" s="291"/>
      <c r="HC505" s="291"/>
      <c r="HD505" s="291"/>
      <c r="HE505" s="291"/>
      <c r="HF505" s="291"/>
      <c r="HG505" s="291"/>
      <c r="HH505" s="291"/>
      <c r="HI505" s="291"/>
      <c r="HJ505" s="291"/>
      <c r="HK505" s="291"/>
      <c r="HL505" s="291"/>
      <c r="HM505" s="291"/>
      <c r="HN505" s="291"/>
      <c r="HO505" s="291"/>
      <c r="HP505" s="291"/>
      <c r="HQ505" s="291"/>
    </row>
    <row r="506" ht="12.0" customHeight="1">
      <c r="A506" s="281"/>
      <c r="B506" s="292"/>
      <c r="C506" s="283"/>
      <c r="D506" s="284"/>
      <c r="E506" s="285"/>
      <c r="F506" s="286"/>
      <c r="G506" s="287"/>
      <c r="H506" s="288"/>
      <c r="I506" s="283"/>
      <c r="J506" s="289"/>
      <c r="K506" s="289"/>
      <c r="L506" s="289"/>
      <c r="M506" s="289"/>
      <c r="N506" s="289"/>
      <c r="O506" s="289"/>
      <c r="P506" s="52"/>
      <c r="Q506" s="52"/>
      <c r="R506" s="52"/>
      <c r="S506" s="202"/>
      <c r="T506" s="202"/>
      <c r="U506" s="202"/>
      <c r="V506" s="292"/>
      <c r="W506" s="202"/>
      <c r="X506" s="202"/>
      <c r="Y506" s="202"/>
      <c r="Z506" s="291"/>
      <c r="AA506" s="202"/>
      <c r="AB506" s="202"/>
      <c r="AC506" s="202"/>
      <c r="AD506" s="291"/>
      <c r="AE506" s="202"/>
      <c r="AF506" s="202"/>
      <c r="AG506" s="202"/>
      <c r="AH506" s="291"/>
      <c r="AI506" s="202"/>
      <c r="AJ506" s="202"/>
      <c r="AK506" s="202"/>
      <c r="AL506" s="291"/>
      <c r="AM506" s="202"/>
      <c r="AN506" s="202"/>
      <c r="AO506" s="202"/>
      <c r="AP506" s="291"/>
      <c r="AQ506" s="202"/>
      <c r="AR506" s="202"/>
      <c r="AS506" s="202"/>
      <c r="AT506" s="291"/>
      <c r="AU506" s="202"/>
      <c r="AV506" s="202"/>
      <c r="AW506" s="202"/>
      <c r="AX506" s="291"/>
      <c r="AY506" s="202"/>
      <c r="AZ506" s="202"/>
      <c r="BA506" s="202"/>
      <c r="BB506" s="291"/>
      <c r="BC506" s="202"/>
      <c r="BD506" s="202"/>
      <c r="BE506" s="202"/>
      <c r="BF506" s="291"/>
      <c r="BG506" s="202"/>
      <c r="BH506" s="202"/>
      <c r="BI506" s="202"/>
      <c r="BJ506" s="291"/>
      <c r="BK506" s="291"/>
      <c r="BL506" s="291"/>
      <c r="BM506" s="291"/>
      <c r="BN506" s="291"/>
      <c r="BO506" s="291"/>
      <c r="BP506" s="291"/>
      <c r="BQ506" s="291"/>
      <c r="BR506" s="291"/>
      <c r="BS506" s="291"/>
      <c r="BT506" s="291"/>
      <c r="BU506" s="291"/>
      <c r="BV506" s="291"/>
      <c r="BW506" s="291"/>
      <c r="BX506" s="291"/>
      <c r="BY506" s="291"/>
      <c r="BZ506" s="291"/>
      <c r="CA506" s="291"/>
      <c r="CB506" s="291"/>
      <c r="CC506" s="291"/>
      <c r="CD506" s="291"/>
      <c r="CE506" s="291"/>
      <c r="CF506" s="291"/>
      <c r="CG506" s="291"/>
      <c r="CH506" s="291"/>
      <c r="CI506" s="291"/>
      <c r="CJ506" s="291"/>
      <c r="CK506" s="291"/>
      <c r="CL506" s="291"/>
      <c r="CM506" s="291"/>
      <c r="CN506" s="291"/>
      <c r="CO506" s="291"/>
      <c r="CP506" s="291"/>
      <c r="CQ506" s="291"/>
      <c r="CR506" s="291"/>
      <c r="CS506" s="291"/>
      <c r="CT506" s="291"/>
      <c r="CU506" s="291"/>
      <c r="CV506" s="291"/>
      <c r="CW506" s="291"/>
      <c r="CX506" s="291"/>
      <c r="CY506" s="291"/>
      <c r="CZ506" s="291"/>
      <c r="DA506" s="291"/>
      <c r="DB506" s="291"/>
      <c r="DC506" s="291"/>
      <c r="DD506" s="291"/>
      <c r="DE506" s="291"/>
      <c r="DF506" s="291"/>
      <c r="DG506" s="291"/>
      <c r="DH506" s="291"/>
      <c r="DI506" s="291"/>
      <c r="DJ506" s="291"/>
      <c r="DK506" s="291"/>
      <c r="DL506" s="291"/>
      <c r="DM506" s="291"/>
      <c r="DN506" s="291"/>
      <c r="DO506" s="291"/>
      <c r="DP506" s="291"/>
      <c r="DQ506" s="291"/>
      <c r="DR506" s="291"/>
      <c r="DS506" s="291"/>
      <c r="DT506" s="291"/>
      <c r="DU506" s="291"/>
      <c r="DV506" s="291"/>
      <c r="DW506" s="291"/>
      <c r="DX506" s="291"/>
      <c r="DY506" s="291"/>
      <c r="DZ506" s="291"/>
      <c r="EA506" s="291"/>
      <c r="EB506" s="291"/>
      <c r="EC506" s="291"/>
      <c r="ED506" s="291"/>
      <c r="EE506" s="291"/>
      <c r="EF506" s="291"/>
      <c r="EG506" s="291"/>
      <c r="EH506" s="291"/>
      <c r="EI506" s="291"/>
      <c r="EJ506" s="291"/>
      <c r="EK506" s="291"/>
      <c r="EL506" s="291"/>
      <c r="EM506" s="291"/>
      <c r="EN506" s="291"/>
      <c r="EO506" s="291"/>
      <c r="EP506" s="291"/>
      <c r="EQ506" s="291"/>
      <c r="ER506" s="291"/>
      <c r="ES506" s="291"/>
      <c r="ET506" s="291"/>
      <c r="EU506" s="291"/>
      <c r="EV506" s="291"/>
      <c r="EW506" s="291"/>
      <c r="EX506" s="291"/>
      <c r="EY506" s="291"/>
      <c r="EZ506" s="291"/>
      <c r="FA506" s="291"/>
      <c r="FB506" s="291"/>
      <c r="FC506" s="291"/>
      <c r="FD506" s="291"/>
      <c r="FE506" s="291"/>
      <c r="FF506" s="291"/>
      <c r="FG506" s="291"/>
      <c r="FH506" s="291"/>
      <c r="FI506" s="291"/>
      <c r="FJ506" s="291"/>
      <c r="FK506" s="291"/>
      <c r="FL506" s="291"/>
      <c r="FM506" s="291"/>
      <c r="FN506" s="291"/>
      <c r="FO506" s="291"/>
      <c r="FP506" s="291"/>
      <c r="FQ506" s="291"/>
      <c r="FR506" s="291"/>
      <c r="FS506" s="291"/>
      <c r="FT506" s="291"/>
      <c r="FU506" s="291"/>
      <c r="FV506" s="291"/>
      <c r="FW506" s="291"/>
      <c r="FX506" s="291"/>
      <c r="FY506" s="291"/>
      <c r="FZ506" s="291"/>
      <c r="GA506" s="291"/>
      <c r="GB506" s="291"/>
      <c r="GC506" s="291"/>
      <c r="GD506" s="291"/>
      <c r="GE506" s="291"/>
      <c r="GF506" s="291"/>
      <c r="GG506" s="291"/>
      <c r="GH506" s="291"/>
      <c r="GI506" s="291"/>
      <c r="GJ506" s="291"/>
      <c r="GK506" s="291"/>
      <c r="GL506" s="291"/>
      <c r="GM506" s="291"/>
      <c r="GN506" s="291"/>
      <c r="GO506" s="291"/>
      <c r="GP506" s="291"/>
      <c r="GQ506" s="291"/>
      <c r="GR506" s="291"/>
      <c r="GS506" s="291"/>
      <c r="GT506" s="291"/>
      <c r="GU506" s="291"/>
      <c r="GV506" s="291"/>
      <c r="GW506" s="291"/>
      <c r="GX506" s="291"/>
      <c r="GY506" s="291"/>
      <c r="GZ506" s="291"/>
      <c r="HA506" s="291"/>
      <c r="HB506" s="291"/>
      <c r="HC506" s="291"/>
      <c r="HD506" s="291"/>
      <c r="HE506" s="291"/>
      <c r="HF506" s="291"/>
      <c r="HG506" s="291"/>
      <c r="HH506" s="291"/>
      <c r="HI506" s="291"/>
      <c r="HJ506" s="291"/>
      <c r="HK506" s="291"/>
      <c r="HL506" s="291"/>
      <c r="HM506" s="291"/>
      <c r="HN506" s="291"/>
      <c r="HO506" s="291"/>
      <c r="HP506" s="291"/>
      <c r="HQ506" s="291"/>
    </row>
    <row r="507" ht="12.0" customHeight="1">
      <c r="A507" s="281"/>
      <c r="B507" s="292"/>
      <c r="C507" s="283"/>
      <c r="D507" s="284"/>
      <c r="E507" s="285"/>
      <c r="F507" s="286"/>
      <c r="G507" s="287"/>
      <c r="H507" s="288"/>
      <c r="I507" s="283"/>
      <c r="J507" s="289"/>
      <c r="K507" s="289"/>
      <c r="L507" s="289"/>
      <c r="M507" s="289"/>
      <c r="N507" s="289"/>
      <c r="O507" s="289"/>
      <c r="P507" s="52"/>
      <c r="Q507" s="52"/>
      <c r="R507" s="52"/>
      <c r="S507" s="202"/>
      <c r="T507" s="202"/>
      <c r="U507" s="202"/>
      <c r="V507" s="292"/>
      <c r="W507" s="202"/>
      <c r="X507" s="202"/>
      <c r="Y507" s="202"/>
      <c r="Z507" s="291"/>
      <c r="AA507" s="202"/>
      <c r="AB507" s="202"/>
      <c r="AC507" s="202"/>
      <c r="AD507" s="291"/>
      <c r="AE507" s="202"/>
      <c r="AF507" s="202"/>
      <c r="AG507" s="202"/>
      <c r="AH507" s="291"/>
      <c r="AI507" s="202"/>
      <c r="AJ507" s="202"/>
      <c r="AK507" s="202"/>
      <c r="AL507" s="291"/>
      <c r="AM507" s="202"/>
      <c r="AN507" s="202"/>
      <c r="AO507" s="202"/>
      <c r="AP507" s="291"/>
      <c r="AQ507" s="202"/>
      <c r="AR507" s="202"/>
      <c r="AS507" s="202"/>
      <c r="AT507" s="291"/>
      <c r="AU507" s="202"/>
      <c r="AV507" s="202"/>
      <c r="AW507" s="202"/>
      <c r="AX507" s="291"/>
      <c r="AY507" s="202"/>
      <c r="AZ507" s="202"/>
      <c r="BA507" s="202"/>
      <c r="BB507" s="291"/>
      <c r="BC507" s="202"/>
      <c r="BD507" s="202"/>
      <c r="BE507" s="202"/>
      <c r="BF507" s="291"/>
      <c r="BG507" s="202"/>
      <c r="BH507" s="202"/>
      <c r="BI507" s="202"/>
      <c r="BJ507" s="291"/>
      <c r="BK507" s="291"/>
      <c r="BL507" s="291"/>
      <c r="BM507" s="291"/>
      <c r="BN507" s="291"/>
      <c r="BO507" s="291"/>
      <c r="BP507" s="291"/>
      <c r="BQ507" s="291"/>
      <c r="BR507" s="291"/>
      <c r="BS507" s="291"/>
      <c r="BT507" s="291"/>
      <c r="BU507" s="291"/>
      <c r="BV507" s="291"/>
      <c r="BW507" s="291"/>
      <c r="BX507" s="291"/>
      <c r="BY507" s="291"/>
      <c r="BZ507" s="291"/>
      <c r="CA507" s="291"/>
      <c r="CB507" s="291"/>
      <c r="CC507" s="291"/>
      <c r="CD507" s="291"/>
      <c r="CE507" s="291"/>
      <c r="CF507" s="291"/>
      <c r="CG507" s="291"/>
      <c r="CH507" s="291"/>
      <c r="CI507" s="291"/>
      <c r="CJ507" s="291"/>
      <c r="CK507" s="291"/>
      <c r="CL507" s="291"/>
      <c r="CM507" s="291"/>
      <c r="CN507" s="291"/>
      <c r="CO507" s="291"/>
      <c r="CP507" s="291"/>
      <c r="CQ507" s="291"/>
      <c r="CR507" s="291"/>
      <c r="CS507" s="291"/>
      <c r="CT507" s="291"/>
      <c r="CU507" s="291"/>
      <c r="CV507" s="291"/>
      <c r="CW507" s="291"/>
      <c r="CX507" s="291"/>
      <c r="CY507" s="291"/>
      <c r="CZ507" s="291"/>
      <c r="DA507" s="291"/>
      <c r="DB507" s="291"/>
      <c r="DC507" s="291"/>
      <c r="DD507" s="291"/>
      <c r="DE507" s="291"/>
      <c r="DF507" s="291"/>
      <c r="DG507" s="291"/>
      <c r="DH507" s="291"/>
      <c r="DI507" s="291"/>
      <c r="DJ507" s="291"/>
      <c r="DK507" s="291"/>
      <c r="DL507" s="291"/>
      <c r="DM507" s="291"/>
      <c r="DN507" s="291"/>
      <c r="DO507" s="291"/>
      <c r="DP507" s="291"/>
      <c r="DQ507" s="291"/>
      <c r="DR507" s="291"/>
      <c r="DS507" s="291"/>
      <c r="DT507" s="291"/>
      <c r="DU507" s="291"/>
      <c r="DV507" s="291"/>
      <c r="DW507" s="291"/>
      <c r="DX507" s="291"/>
      <c r="DY507" s="291"/>
      <c r="DZ507" s="291"/>
      <c r="EA507" s="291"/>
      <c r="EB507" s="291"/>
      <c r="EC507" s="291"/>
      <c r="ED507" s="291"/>
      <c r="EE507" s="291"/>
      <c r="EF507" s="291"/>
      <c r="EG507" s="291"/>
      <c r="EH507" s="291"/>
      <c r="EI507" s="291"/>
      <c r="EJ507" s="291"/>
      <c r="EK507" s="291"/>
      <c r="EL507" s="291"/>
      <c r="EM507" s="291"/>
      <c r="EN507" s="291"/>
      <c r="EO507" s="291"/>
      <c r="EP507" s="291"/>
      <c r="EQ507" s="291"/>
      <c r="ER507" s="291"/>
      <c r="ES507" s="291"/>
      <c r="ET507" s="291"/>
      <c r="EU507" s="291"/>
      <c r="EV507" s="291"/>
      <c r="EW507" s="291"/>
      <c r="EX507" s="291"/>
      <c r="EY507" s="291"/>
      <c r="EZ507" s="291"/>
      <c r="FA507" s="291"/>
      <c r="FB507" s="291"/>
      <c r="FC507" s="291"/>
      <c r="FD507" s="291"/>
      <c r="FE507" s="291"/>
      <c r="FF507" s="291"/>
      <c r="FG507" s="291"/>
      <c r="FH507" s="291"/>
      <c r="FI507" s="291"/>
      <c r="FJ507" s="291"/>
      <c r="FK507" s="291"/>
      <c r="FL507" s="291"/>
      <c r="FM507" s="291"/>
      <c r="FN507" s="291"/>
      <c r="FO507" s="291"/>
      <c r="FP507" s="291"/>
      <c r="FQ507" s="291"/>
      <c r="FR507" s="291"/>
      <c r="FS507" s="291"/>
      <c r="FT507" s="291"/>
      <c r="FU507" s="291"/>
      <c r="FV507" s="291"/>
      <c r="FW507" s="291"/>
      <c r="FX507" s="291"/>
      <c r="FY507" s="291"/>
      <c r="FZ507" s="291"/>
      <c r="GA507" s="291"/>
      <c r="GB507" s="291"/>
      <c r="GC507" s="291"/>
      <c r="GD507" s="291"/>
      <c r="GE507" s="291"/>
      <c r="GF507" s="291"/>
      <c r="GG507" s="291"/>
      <c r="GH507" s="291"/>
      <c r="GI507" s="291"/>
      <c r="GJ507" s="291"/>
      <c r="GK507" s="291"/>
      <c r="GL507" s="291"/>
      <c r="GM507" s="291"/>
      <c r="GN507" s="291"/>
      <c r="GO507" s="291"/>
      <c r="GP507" s="291"/>
      <c r="GQ507" s="291"/>
      <c r="GR507" s="291"/>
      <c r="GS507" s="291"/>
      <c r="GT507" s="291"/>
      <c r="GU507" s="291"/>
      <c r="GV507" s="291"/>
      <c r="GW507" s="291"/>
      <c r="GX507" s="291"/>
      <c r="GY507" s="291"/>
      <c r="GZ507" s="291"/>
      <c r="HA507" s="291"/>
      <c r="HB507" s="291"/>
      <c r="HC507" s="291"/>
      <c r="HD507" s="291"/>
      <c r="HE507" s="291"/>
      <c r="HF507" s="291"/>
      <c r="HG507" s="291"/>
      <c r="HH507" s="291"/>
      <c r="HI507" s="291"/>
      <c r="HJ507" s="291"/>
      <c r="HK507" s="291"/>
      <c r="HL507" s="291"/>
      <c r="HM507" s="291"/>
      <c r="HN507" s="291"/>
      <c r="HO507" s="291"/>
      <c r="HP507" s="291"/>
      <c r="HQ507" s="291"/>
    </row>
    <row r="508" ht="12.0" customHeight="1">
      <c r="A508" s="281"/>
      <c r="B508" s="292"/>
      <c r="C508" s="283"/>
      <c r="D508" s="284"/>
      <c r="E508" s="285"/>
      <c r="F508" s="286"/>
      <c r="G508" s="287"/>
      <c r="H508" s="288"/>
      <c r="I508" s="283"/>
      <c r="J508" s="289"/>
      <c r="K508" s="289"/>
      <c r="L508" s="289"/>
      <c r="M508" s="289"/>
      <c r="N508" s="289"/>
      <c r="O508" s="289"/>
      <c r="P508" s="52"/>
      <c r="Q508" s="52"/>
      <c r="R508" s="52"/>
      <c r="S508" s="202"/>
      <c r="T508" s="202"/>
      <c r="U508" s="202"/>
      <c r="V508" s="292"/>
      <c r="W508" s="202"/>
      <c r="X508" s="202"/>
      <c r="Y508" s="202"/>
      <c r="Z508" s="291"/>
      <c r="AA508" s="202"/>
      <c r="AB508" s="202"/>
      <c r="AC508" s="202"/>
      <c r="AD508" s="291"/>
      <c r="AE508" s="202"/>
      <c r="AF508" s="202"/>
      <c r="AG508" s="202"/>
      <c r="AH508" s="291"/>
      <c r="AI508" s="202"/>
      <c r="AJ508" s="202"/>
      <c r="AK508" s="202"/>
      <c r="AL508" s="291"/>
      <c r="AM508" s="202"/>
      <c r="AN508" s="202"/>
      <c r="AO508" s="202"/>
      <c r="AP508" s="291"/>
      <c r="AQ508" s="202"/>
      <c r="AR508" s="202"/>
      <c r="AS508" s="202"/>
      <c r="AT508" s="291"/>
      <c r="AU508" s="202"/>
      <c r="AV508" s="202"/>
      <c r="AW508" s="202"/>
      <c r="AX508" s="291"/>
      <c r="AY508" s="202"/>
      <c r="AZ508" s="202"/>
      <c r="BA508" s="202"/>
      <c r="BB508" s="291"/>
      <c r="BC508" s="202"/>
      <c r="BD508" s="202"/>
      <c r="BE508" s="202"/>
      <c r="BF508" s="291"/>
      <c r="BG508" s="202"/>
      <c r="BH508" s="202"/>
      <c r="BI508" s="202"/>
      <c r="BJ508" s="291"/>
      <c r="BK508" s="291"/>
      <c r="BL508" s="291"/>
      <c r="BM508" s="291"/>
      <c r="BN508" s="291"/>
      <c r="BO508" s="291"/>
      <c r="BP508" s="291"/>
      <c r="BQ508" s="291"/>
      <c r="BR508" s="291"/>
      <c r="BS508" s="291"/>
      <c r="BT508" s="291"/>
      <c r="BU508" s="291"/>
      <c r="BV508" s="291"/>
      <c r="BW508" s="291"/>
      <c r="BX508" s="291"/>
      <c r="BY508" s="291"/>
      <c r="BZ508" s="291"/>
      <c r="CA508" s="291"/>
      <c r="CB508" s="291"/>
      <c r="CC508" s="291"/>
      <c r="CD508" s="291"/>
      <c r="CE508" s="291"/>
      <c r="CF508" s="291"/>
      <c r="CG508" s="291"/>
      <c r="CH508" s="291"/>
      <c r="CI508" s="291"/>
      <c r="CJ508" s="291"/>
      <c r="CK508" s="291"/>
      <c r="CL508" s="291"/>
      <c r="CM508" s="291"/>
      <c r="CN508" s="291"/>
      <c r="CO508" s="291"/>
      <c r="CP508" s="291"/>
      <c r="CQ508" s="291"/>
      <c r="CR508" s="291"/>
      <c r="CS508" s="291"/>
      <c r="CT508" s="291"/>
      <c r="CU508" s="291"/>
      <c r="CV508" s="291"/>
      <c r="CW508" s="291"/>
      <c r="CX508" s="291"/>
      <c r="CY508" s="291"/>
      <c r="CZ508" s="291"/>
      <c r="DA508" s="291"/>
      <c r="DB508" s="291"/>
      <c r="DC508" s="291"/>
      <c r="DD508" s="291"/>
      <c r="DE508" s="291"/>
      <c r="DF508" s="291"/>
      <c r="DG508" s="291"/>
      <c r="DH508" s="291"/>
      <c r="DI508" s="291"/>
      <c r="DJ508" s="291"/>
      <c r="DK508" s="291"/>
      <c r="DL508" s="291"/>
      <c r="DM508" s="291"/>
      <c r="DN508" s="291"/>
      <c r="DO508" s="291"/>
      <c r="DP508" s="291"/>
      <c r="DQ508" s="291"/>
      <c r="DR508" s="291"/>
      <c r="DS508" s="291"/>
      <c r="DT508" s="291"/>
      <c r="DU508" s="291"/>
      <c r="DV508" s="291"/>
      <c r="DW508" s="291"/>
      <c r="DX508" s="291"/>
      <c r="DY508" s="291"/>
      <c r="DZ508" s="291"/>
      <c r="EA508" s="291"/>
      <c r="EB508" s="291"/>
      <c r="EC508" s="291"/>
      <c r="ED508" s="291"/>
      <c r="EE508" s="291"/>
      <c r="EF508" s="291"/>
      <c r="EG508" s="291"/>
      <c r="EH508" s="291"/>
      <c r="EI508" s="291"/>
      <c r="EJ508" s="291"/>
      <c r="EK508" s="291"/>
      <c r="EL508" s="291"/>
      <c r="EM508" s="291"/>
      <c r="EN508" s="291"/>
      <c r="EO508" s="291"/>
      <c r="EP508" s="291"/>
      <c r="EQ508" s="291"/>
      <c r="ER508" s="291"/>
      <c r="ES508" s="291"/>
      <c r="ET508" s="291"/>
      <c r="EU508" s="291"/>
      <c r="EV508" s="291"/>
      <c r="EW508" s="291"/>
      <c r="EX508" s="291"/>
      <c r="EY508" s="291"/>
      <c r="EZ508" s="291"/>
      <c r="FA508" s="291"/>
      <c r="FB508" s="291"/>
      <c r="FC508" s="291"/>
      <c r="FD508" s="291"/>
      <c r="FE508" s="291"/>
      <c r="FF508" s="291"/>
      <c r="FG508" s="291"/>
      <c r="FH508" s="291"/>
      <c r="FI508" s="291"/>
      <c r="FJ508" s="291"/>
      <c r="FK508" s="291"/>
      <c r="FL508" s="291"/>
      <c r="FM508" s="291"/>
      <c r="FN508" s="291"/>
      <c r="FO508" s="291"/>
      <c r="FP508" s="291"/>
      <c r="FQ508" s="291"/>
      <c r="FR508" s="291"/>
      <c r="FS508" s="291"/>
      <c r="FT508" s="291"/>
      <c r="FU508" s="291"/>
      <c r="FV508" s="291"/>
      <c r="FW508" s="291"/>
      <c r="FX508" s="291"/>
      <c r="FY508" s="291"/>
      <c r="FZ508" s="291"/>
      <c r="GA508" s="291"/>
      <c r="GB508" s="291"/>
      <c r="GC508" s="291"/>
      <c r="GD508" s="291"/>
      <c r="GE508" s="291"/>
      <c r="GF508" s="291"/>
      <c r="GG508" s="291"/>
      <c r="GH508" s="291"/>
      <c r="GI508" s="291"/>
      <c r="GJ508" s="291"/>
      <c r="GK508" s="291"/>
      <c r="GL508" s="291"/>
      <c r="GM508" s="291"/>
      <c r="GN508" s="291"/>
      <c r="GO508" s="291"/>
      <c r="GP508" s="291"/>
      <c r="GQ508" s="291"/>
      <c r="GR508" s="291"/>
      <c r="GS508" s="291"/>
      <c r="GT508" s="291"/>
      <c r="GU508" s="291"/>
      <c r="GV508" s="291"/>
      <c r="GW508" s="291"/>
      <c r="GX508" s="291"/>
      <c r="GY508" s="291"/>
      <c r="GZ508" s="291"/>
      <c r="HA508" s="291"/>
      <c r="HB508" s="291"/>
      <c r="HC508" s="291"/>
      <c r="HD508" s="291"/>
      <c r="HE508" s="291"/>
      <c r="HF508" s="291"/>
      <c r="HG508" s="291"/>
      <c r="HH508" s="291"/>
      <c r="HI508" s="291"/>
      <c r="HJ508" s="291"/>
      <c r="HK508" s="291"/>
      <c r="HL508" s="291"/>
      <c r="HM508" s="291"/>
      <c r="HN508" s="291"/>
      <c r="HO508" s="291"/>
      <c r="HP508" s="291"/>
      <c r="HQ508" s="291"/>
    </row>
    <row r="509" ht="12.0" customHeight="1">
      <c r="A509" s="281"/>
      <c r="B509" s="292"/>
      <c r="C509" s="283"/>
      <c r="D509" s="284"/>
      <c r="E509" s="285"/>
      <c r="F509" s="286"/>
      <c r="G509" s="287"/>
      <c r="H509" s="288"/>
      <c r="I509" s="283"/>
      <c r="J509" s="289"/>
      <c r="K509" s="289"/>
      <c r="L509" s="289"/>
      <c r="M509" s="289"/>
      <c r="N509" s="289"/>
      <c r="O509" s="289"/>
      <c r="P509" s="52"/>
      <c r="Q509" s="52"/>
      <c r="R509" s="52"/>
      <c r="S509" s="202"/>
      <c r="T509" s="202"/>
      <c r="U509" s="202"/>
      <c r="V509" s="292"/>
      <c r="W509" s="202"/>
      <c r="X509" s="202"/>
      <c r="Y509" s="202"/>
      <c r="Z509" s="291"/>
      <c r="AA509" s="202"/>
      <c r="AB509" s="202"/>
      <c r="AC509" s="202"/>
      <c r="AD509" s="291"/>
      <c r="AE509" s="202"/>
      <c r="AF509" s="202"/>
      <c r="AG509" s="202"/>
      <c r="AH509" s="291"/>
      <c r="AI509" s="202"/>
      <c r="AJ509" s="202"/>
      <c r="AK509" s="202"/>
      <c r="AL509" s="291"/>
      <c r="AM509" s="202"/>
      <c r="AN509" s="202"/>
      <c r="AO509" s="202"/>
      <c r="AP509" s="291"/>
      <c r="AQ509" s="202"/>
      <c r="AR509" s="202"/>
      <c r="AS509" s="202"/>
      <c r="AT509" s="291"/>
      <c r="AU509" s="202"/>
      <c r="AV509" s="202"/>
      <c r="AW509" s="202"/>
      <c r="AX509" s="291"/>
      <c r="AY509" s="202"/>
      <c r="AZ509" s="202"/>
      <c r="BA509" s="202"/>
      <c r="BB509" s="291"/>
      <c r="BC509" s="202"/>
      <c r="BD509" s="202"/>
      <c r="BE509" s="202"/>
      <c r="BF509" s="291"/>
      <c r="BG509" s="202"/>
      <c r="BH509" s="202"/>
      <c r="BI509" s="202"/>
      <c r="BJ509" s="291"/>
      <c r="BK509" s="291"/>
      <c r="BL509" s="291"/>
      <c r="BM509" s="291"/>
      <c r="BN509" s="291"/>
      <c r="BO509" s="291"/>
      <c r="BP509" s="291"/>
      <c r="BQ509" s="291"/>
      <c r="BR509" s="291"/>
      <c r="BS509" s="291"/>
      <c r="BT509" s="291"/>
      <c r="BU509" s="291"/>
      <c r="BV509" s="291"/>
      <c r="BW509" s="291"/>
      <c r="BX509" s="291"/>
      <c r="BY509" s="291"/>
      <c r="BZ509" s="291"/>
      <c r="CA509" s="291"/>
      <c r="CB509" s="291"/>
      <c r="CC509" s="291"/>
      <c r="CD509" s="291"/>
      <c r="CE509" s="291"/>
      <c r="CF509" s="291"/>
      <c r="CG509" s="291"/>
      <c r="CH509" s="291"/>
      <c r="CI509" s="291"/>
      <c r="CJ509" s="291"/>
      <c r="CK509" s="291"/>
      <c r="CL509" s="291"/>
      <c r="CM509" s="291"/>
      <c r="CN509" s="291"/>
      <c r="CO509" s="291"/>
      <c r="CP509" s="291"/>
      <c r="CQ509" s="291"/>
      <c r="CR509" s="291"/>
      <c r="CS509" s="291"/>
      <c r="CT509" s="291"/>
      <c r="CU509" s="291"/>
      <c r="CV509" s="291"/>
      <c r="CW509" s="291"/>
      <c r="CX509" s="291"/>
      <c r="CY509" s="291"/>
      <c r="CZ509" s="291"/>
      <c r="DA509" s="291"/>
      <c r="DB509" s="291"/>
      <c r="DC509" s="291"/>
      <c r="DD509" s="291"/>
      <c r="DE509" s="291"/>
      <c r="DF509" s="291"/>
      <c r="DG509" s="291"/>
      <c r="DH509" s="291"/>
      <c r="DI509" s="291"/>
      <c r="DJ509" s="291"/>
      <c r="DK509" s="291"/>
      <c r="DL509" s="291"/>
      <c r="DM509" s="291"/>
      <c r="DN509" s="291"/>
      <c r="DO509" s="291"/>
      <c r="DP509" s="291"/>
      <c r="DQ509" s="291"/>
      <c r="DR509" s="291"/>
      <c r="DS509" s="291"/>
      <c r="DT509" s="291"/>
      <c r="DU509" s="291"/>
      <c r="DV509" s="291"/>
      <c r="DW509" s="291"/>
      <c r="DX509" s="291"/>
      <c r="DY509" s="291"/>
      <c r="DZ509" s="291"/>
      <c r="EA509" s="291"/>
      <c r="EB509" s="291"/>
      <c r="EC509" s="291"/>
      <c r="ED509" s="291"/>
      <c r="EE509" s="291"/>
      <c r="EF509" s="291"/>
      <c r="EG509" s="291"/>
      <c r="EH509" s="291"/>
      <c r="EI509" s="291"/>
      <c r="EJ509" s="291"/>
      <c r="EK509" s="291"/>
      <c r="EL509" s="291"/>
      <c r="EM509" s="291"/>
      <c r="EN509" s="291"/>
      <c r="EO509" s="291"/>
      <c r="EP509" s="291"/>
      <c r="EQ509" s="291"/>
      <c r="ER509" s="291"/>
      <c r="ES509" s="291"/>
      <c r="ET509" s="291"/>
      <c r="EU509" s="291"/>
      <c r="EV509" s="291"/>
      <c r="EW509" s="291"/>
      <c r="EX509" s="291"/>
      <c r="EY509" s="291"/>
      <c r="EZ509" s="291"/>
      <c r="FA509" s="291"/>
      <c r="FB509" s="291"/>
      <c r="FC509" s="291"/>
      <c r="FD509" s="291"/>
      <c r="FE509" s="291"/>
      <c r="FF509" s="291"/>
      <c r="FG509" s="291"/>
      <c r="FH509" s="291"/>
      <c r="FI509" s="291"/>
      <c r="FJ509" s="291"/>
      <c r="FK509" s="291"/>
      <c r="FL509" s="291"/>
      <c r="FM509" s="291"/>
      <c r="FN509" s="291"/>
      <c r="FO509" s="291"/>
      <c r="FP509" s="291"/>
      <c r="FQ509" s="291"/>
      <c r="FR509" s="291"/>
      <c r="FS509" s="291"/>
      <c r="FT509" s="291"/>
      <c r="FU509" s="291"/>
      <c r="FV509" s="291"/>
      <c r="FW509" s="291"/>
      <c r="FX509" s="291"/>
      <c r="FY509" s="291"/>
      <c r="FZ509" s="291"/>
      <c r="GA509" s="291"/>
      <c r="GB509" s="291"/>
      <c r="GC509" s="291"/>
      <c r="GD509" s="291"/>
      <c r="GE509" s="291"/>
      <c r="GF509" s="291"/>
      <c r="GG509" s="291"/>
      <c r="GH509" s="291"/>
      <c r="GI509" s="291"/>
      <c r="GJ509" s="291"/>
      <c r="GK509" s="291"/>
      <c r="GL509" s="291"/>
      <c r="GM509" s="291"/>
      <c r="GN509" s="291"/>
      <c r="GO509" s="291"/>
      <c r="GP509" s="291"/>
      <c r="GQ509" s="291"/>
      <c r="GR509" s="291"/>
      <c r="GS509" s="291"/>
      <c r="GT509" s="291"/>
      <c r="GU509" s="291"/>
      <c r="GV509" s="291"/>
      <c r="GW509" s="291"/>
      <c r="GX509" s="291"/>
      <c r="GY509" s="291"/>
      <c r="GZ509" s="291"/>
      <c r="HA509" s="291"/>
      <c r="HB509" s="291"/>
      <c r="HC509" s="291"/>
      <c r="HD509" s="291"/>
      <c r="HE509" s="291"/>
      <c r="HF509" s="291"/>
      <c r="HG509" s="291"/>
      <c r="HH509" s="291"/>
      <c r="HI509" s="291"/>
      <c r="HJ509" s="291"/>
      <c r="HK509" s="291"/>
      <c r="HL509" s="291"/>
      <c r="HM509" s="291"/>
      <c r="HN509" s="291"/>
      <c r="HO509" s="291"/>
      <c r="HP509" s="291"/>
      <c r="HQ509" s="291"/>
    </row>
    <row r="510" ht="12.0" customHeight="1">
      <c r="A510" s="281"/>
      <c r="B510" s="292"/>
      <c r="C510" s="283"/>
      <c r="D510" s="284"/>
      <c r="E510" s="285"/>
      <c r="F510" s="286"/>
      <c r="G510" s="287"/>
      <c r="H510" s="288"/>
      <c r="I510" s="283"/>
      <c r="J510" s="289"/>
      <c r="K510" s="289"/>
      <c r="L510" s="289"/>
      <c r="M510" s="289"/>
      <c r="N510" s="289"/>
      <c r="O510" s="289"/>
      <c r="P510" s="52"/>
      <c r="Q510" s="52"/>
      <c r="R510" s="52"/>
      <c r="S510" s="202"/>
      <c r="T510" s="202"/>
      <c r="U510" s="202"/>
      <c r="V510" s="292"/>
      <c r="W510" s="202"/>
      <c r="X510" s="202"/>
      <c r="Y510" s="202"/>
      <c r="Z510" s="291"/>
      <c r="AA510" s="202"/>
      <c r="AB510" s="202"/>
      <c r="AC510" s="202"/>
      <c r="AD510" s="291"/>
      <c r="AE510" s="202"/>
      <c r="AF510" s="202"/>
      <c r="AG510" s="202"/>
      <c r="AH510" s="291"/>
      <c r="AI510" s="202"/>
      <c r="AJ510" s="202"/>
      <c r="AK510" s="202"/>
      <c r="AL510" s="291"/>
      <c r="AM510" s="202"/>
      <c r="AN510" s="202"/>
      <c r="AO510" s="202"/>
      <c r="AP510" s="291"/>
      <c r="AQ510" s="202"/>
      <c r="AR510" s="202"/>
      <c r="AS510" s="202"/>
      <c r="AT510" s="291"/>
      <c r="AU510" s="202"/>
      <c r="AV510" s="202"/>
      <c r="AW510" s="202"/>
      <c r="AX510" s="291"/>
      <c r="AY510" s="202"/>
      <c r="AZ510" s="202"/>
      <c r="BA510" s="202"/>
      <c r="BB510" s="291"/>
      <c r="BC510" s="202"/>
      <c r="BD510" s="202"/>
      <c r="BE510" s="202"/>
      <c r="BF510" s="291"/>
      <c r="BG510" s="202"/>
      <c r="BH510" s="202"/>
      <c r="BI510" s="202"/>
      <c r="BJ510" s="291"/>
      <c r="BK510" s="291"/>
      <c r="BL510" s="291"/>
      <c r="BM510" s="291"/>
      <c r="BN510" s="291"/>
      <c r="BO510" s="291"/>
      <c r="BP510" s="291"/>
      <c r="BQ510" s="291"/>
      <c r="BR510" s="291"/>
      <c r="BS510" s="291"/>
      <c r="BT510" s="291"/>
      <c r="BU510" s="291"/>
      <c r="BV510" s="291"/>
      <c r="BW510" s="291"/>
      <c r="BX510" s="291"/>
      <c r="BY510" s="291"/>
      <c r="BZ510" s="291"/>
      <c r="CA510" s="291"/>
      <c r="CB510" s="291"/>
      <c r="CC510" s="291"/>
      <c r="CD510" s="291"/>
      <c r="CE510" s="291"/>
      <c r="CF510" s="291"/>
      <c r="CG510" s="291"/>
      <c r="CH510" s="291"/>
      <c r="CI510" s="291"/>
      <c r="CJ510" s="291"/>
      <c r="CK510" s="291"/>
      <c r="CL510" s="291"/>
      <c r="CM510" s="291"/>
      <c r="CN510" s="291"/>
      <c r="CO510" s="291"/>
      <c r="CP510" s="291"/>
      <c r="CQ510" s="291"/>
      <c r="CR510" s="291"/>
      <c r="CS510" s="291"/>
      <c r="CT510" s="291"/>
      <c r="CU510" s="291"/>
      <c r="CV510" s="291"/>
      <c r="CW510" s="291"/>
      <c r="CX510" s="291"/>
      <c r="CY510" s="291"/>
      <c r="CZ510" s="291"/>
      <c r="DA510" s="291"/>
      <c r="DB510" s="291"/>
      <c r="DC510" s="291"/>
      <c r="DD510" s="291"/>
      <c r="DE510" s="291"/>
      <c r="DF510" s="291"/>
      <c r="DG510" s="291"/>
      <c r="DH510" s="291"/>
      <c r="DI510" s="291"/>
      <c r="DJ510" s="291"/>
      <c r="DK510" s="291"/>
      <c r="DL510" s="291"/>
      <c r="DM510" s="291"/>
      <c r="DN510" s="291"/>
      <c r="DO510" s="291"/>
      <c r="DP510" s="291"/>
      <c r="DQ510" s="291"/>
      <c r="DR510" s="291"/>
      <c r="DS510" s="291"/>
      <c r="DT510" s="291"/>
      <c r="DU510" s="291"/>
      <c r="DV510" s="291"/>
      <c r="DW510" s="291"/>
      <c r="DX510" s="291"/>
      <c r="DY510" s="291"/>
      <c r="DZ510" s="291"/>
      <c r="EA510" s="291"/>
      <c r="EB510" s="291"/>
      <c r="EC510" s="291"/>
      <c r="ED510" s="291"/>
      <c r="EE510" s="291"/>
      <c r="EF510" s="291"/>
      <c r="EG510" s="291"/>
      <c r="EH510" s="291"/>
      <c r="EI510" s="291"/>
      <c r="EJ510" s="291"/>
      <c r="EK510" s="291"/>
      <c r="EL510" s="291"/>
      <c r="EM510" s="291"/>
      <c r="EN510" s="291"/>
      <c r="EO510" s="291"/>
      <c r="EP510" s="291"/>
      <c r="EQ510" s="291"/>
      <c r="ER510" s="291"/>
      <c r="ES510" s="291"/>
      <c r="ET510" s="291"/>
      <c r="EU510" s="291"/>
      <c r="EV510" s="291"/>
      <c r="EW510" s="291"/>
      <c r="EX510" s="291"/>
      <c r="EY510" s="291"/>
      <c r="EZ510" s="291"/>
      <c r="FA510" s="291"/>
      <c r="FB510" s="291"/>
      <c r="FC510" s="291"/>
      <c r="FD510" s="291"/>
      <c r="FE510" s="291"/>
      <c r="FF510" s="291"/>
      <c r="FG510" s="291"/>
      <c r="FH510" s="291"/>
      <c r="FI510" s="291"/>
      <c r="FJ510" s="291"/>
      <c r="FK510" s="291"/>
      <c r="FL510" s="291"/>
      <c r="FM510" s="291"/>
      <c r="FN510" s="291"/>
      <c r="FO510" s="291"/>
      <c r="FP510" s="291"/>
      <c r="FQ510" s="291"/>
      <c r="FR510" s="291"/>
      <c r="FS510" s="291"/>
      <c r="FT510" s="291"/>
      <c r="FU510" s="291"/>
      <c r="FV510" s="291"/>
      <c r="FW510" s="291"/>
      <c r="FX510" s="291"/>
      <c r="FY510" s="291"/>
      <c r="FZ510" s="291"/>
      <c r="GA510" s="291"/>
      <c r="GB510" s="291"/>
      <c r="GC510" s="291"/>
      <c r="GD510" s="291"/>
      <c r="GE510" s="291"/>
      <c r="GF510" s="291"/>
      <c r="GG510" s="291"/>
      <c r="GH510" s="291"/>
      <c r="GI510" s="291"/>
      <c r="GJ510" s="291"/>
      <c r="GK510" s="291"/>
      <c r="GL510" s="291"/>
      <c r="GM510" s="291"/>
      <c r="GN510" s="291"/>
      <c r="GO510" s="291"/>
      <c r="GP510" s="291"/>
      <c r="GQ510" s="291"/>
      <c r="GR510" s="291"/>
      <c r="GS510" s="291"/>
      <c r="GT510" s="291"/>
      <c r="GU510" s="291"/>
      <c r="GV510" s="291"/>
      <c r="GW510" s="291"/>
      <c r="GX510" s="291"/>
      <c r="GY510" s="291"/>
      <c r="GZ510" s="291"/>
      <c r="HA510" s="291"/>
      <c r="HB510" s="291"/>
      <c r="HC510" s="291"/>
      <c r="HD510" s="291"/>
      <c r="HE510" s="291"/>
      <c r="HF510" s="291"/>
      <c r="HG510" s="291"/>
      <c r="HH510" s="291"/>
      <c r="HI510" s="291"/>
      <c r="HJ510" s="291"/>
      <c r="HK510" s="291"/>
      <c r="HL510" s="291"/>
      <c r="HM510" s="291"/>
      <c r="HN510" s="291"/>
      <c r="HO510" s="291"/>
      <c r="HP510" s="291"/>
      <c r="HQ510" s="291"/>
    </row>
    <row r="511" ht="12.0" customHeight="1">
      <c r="A511" s="281"/>
      <c r="B511" s="292"/>
      <c r="C511" s="283"/>
      <c r="D511" s="284"/>
      <c r="E511" s="285"/>
      <c r="F511" s="286"/>
      <c r="G511" s="287"/>
      <c r="H511" s="288"/>
      <c r="I511" s="283"/>
      <c r="J511" s="289"/>
      <c r="K511" s="289"/>
      <c r="L511" s="289"/>
      <c r="M511" s="289"/>
      <c r="N511" s="289"/>
      <c r="O511" s="289"/>
      <c r="P511" s="52"/>
      <c r="Q511" s="52"/>
      <c r="R511" s="52"/>
      <c r="S511" s="202"/>
      <c r="T511" s="202"/>
      <c r="U511" s="202"/>
      <c r="V511" s="292"/>
      <c r="W511" s="202"/>
      <c r="X511" s="202"/>
      <c r="Y511" s="202"/>
      <c r="Z511" s="291"/>
      <c r="AA511" s="202"/>
      <c r="AB511" s="202"/>
      <c r="AC511" s="202"/>
      <c r="AD511" s="291"/>
      <c r="AE511" s="202"/>
      <c r="AF511" s="202"/>
      <c r="AG511" s="202"/>
      <c r="AH511" s="291"/>
      <c r="AI511" s="202"/>
      <c r="AJ511" s="202"/>
      <c r="AK511" s="202"/>
      <c r="AL511" s="291"/>
      <c r="AM511" s="202"/>
      <c r="AN511" s="202"/>
      <c r="AO511" s="202"/>
      <c r="AP511" s="291"/>
      <c r="AQ511" s="202"/>
      <c r="AR511" s="202"/>
      <c r="AS511" s="202"/>
      <c r="AT511" s="291"/>
      <c r="AU511" s="202"/>
      <c r="AV511" s="202"/>
      <c r="AW511" s="202"/>
      <c r="AX511" s="291"/>
      <c r="AY511" s="202"/>
      <c r="AZ511" s="202"/>
      <c r="BA511" s="202"/>
      <c r="BB511" s="291"/>
      <c r="BC511" s="202"/>
      <c r="BD511" s="202"/>
      <c r="BE511" s="202"/>
      <c r="BF511" s="291"/>
      <c r="BG511" s="202"/>
      <c r="BH511" s="202"/>
      <c r="BI511" s="202"/>
      <c r="BJ511" s="291"/>
      <c r="BK511" s="291"/>
      <c r="BL511" s="291"/>
      <c r="BM511" s="291"/>
      <c r="BN511" s="291"/>
      <c r="BO511" s="291"/>
      <c r="BP511" s="291"/>
      <c r="BQ511" s="291"/>
      <c r="BR511" s="291"/>
      <c r="BS511" s="291"/>
      <c r="BT511" s="291"/>
      <c r="BU511" s="291"/>
      <c r="BV511" s="291"/>
      <c r="BW511" s="291"/>
      <c r="BX511" s="291"/>
      <c r="BY511" s="291"/>
      <c r="BZ511" s="291"/>
      <c r="CA511" s="291"/>
      <c r="CB511" s="291"/>
      <c r="CC511" s="291"/>
      <c r="CD511" s="291"/>
      <c r="CE511" s="291"/>
      <c r="CF511" s="291"/>
      <c r="CG511" s="291"/>
      <c r="CH511" s="291"/>
      <c r="CI511" s="291"/>
      <c r="CJ511" s="291"/>
      <c r="CK511" s="291"/>
      <c r="CL511" s="291"/>
      <c r="CM511" s="291"/>
      <c r="CN511" s="291"/>
      <c r="CO511" s="291"/>
      <c r="CP511" s="291"/>
      <c r="CQ511" s="291"/>
      <c r="CR511" s="291"/>
      <c r="CS511" s="291"/>
      <c r="CT511" s="291"/>
      <c r="CU511" s="291"/>
      <c r="CV511" s="291"/>
      <c r="CW511" s="291"/>
      <c r="CX511" s="291"/>
      <c r="CY511" s="291"/>
      <c r="CZ511" s="291"/>
      <c r="DA511" s="291"/>
      <c r="DB511" s="291"/>
      <c r="DC511" s="291"/>
      <c r="DD511" s="291"/>
      <c r="DE511" s="291"/>
      <c r="DF511" s="291"/>
      <c r="DG511" s="291"/>
      <c r="DH511" s="291"/>
      <c r="DI511" s="291"/>
      <c r="DJ511" s="291"/>
      <c r="DK511" s="291"/>
      <c r="DL511" s="291"/>
      <c r="DM511" s="291"/>
      <c r="DN511" s="291"/>
      <c r="DO511" s="291"/>
      <c r="DP511" s="291"/>
      <c r="DQ511" s="291"/>
      <c r="DR511" s="291"/>
      <c r="DS511" s="291"/>
      <c r="DT511" s="291"/>
      <c r="DU511" s="291"/>
      <c r="DV511" s="291"/>
      <c r="DW511" s="291"/>
      <c r="DX511" s="291"/>
      <c r="DY511" s="291"/>
      <c r="DZ511" s="291"/>
      <c r="EA511" s="291"/>
      <c r="EB511" s="291"/>
      <c r="EC511" s="291"/>
      <c r="ED511" s="291"/>
      <c r="EE511" s="291"/>
      <c r="EF511" s="291"/>
      <c r="EG511" s="291"/>
      <c r="EH511" s="291"/>
      <c r="EI511" s="291"/>
      <c r="EJ511" s="291"/>
      <c r="EK511" s="291"/>
      <c r="EL511" s="291"/>
      <c r="EM511" s="291"/>
      <c r="EN511" s="291"/>
      <c r="EO511" s="291"/>
      <c r="EP511" s="291"/>
      <c r="EQ511" s="291"/>
      <c r="ER511" s="291"/>
      <c r="ES511" s="291"/>
      <c r="ET511" s="291"/>
      <c r="EU511" s="291"/>
      <c r="EV511" s="291"/>
      <c r="EW511" s="291"/>
      <c r="EX511" s="291"/>
      <c r="EY511" s="291"/>
      <c r="EZ511" s="291"/>
      <c r="FA511" s="291"/>
      <c r="FB511" s="291"/>
      <c r="FC511" s="291"/>
      <c r="FD511" s="291"/>
      <c r="FE511" s="291"/>
      <c r="FF511" s="291"/>
      <c r="FG511" s="291"/>
      <c r="FH511" s="291"/>
      <c r="FI511" s="291"/>
      <c r="FJ511" s="291"/>
      <c r="FK511" s="291"/>
      <c r="FL511" s="291"/>
      <c r="FM511" s="291"/>
      <c r="FN511" s="291"/>
      <c r="FO511" s="291"/>
      <c r="FP511" s="291"/>
      <c r="FQ511" s="291"/>
      <c r="FR511" s="291"/>
      <c r="FS511" s="291"/>
      <c r="FT511" s="291"/>
      <c r="FU511" s="291"/>
      <c r="FV511" s="291"/>
      <c r="FW511" s="291"/>
      <c r="FX511" s="291"/>
      <c r="FY511" s="291"/>
      <c r="FZ511" s="291"/>
      <c r="GA511" s="291"/>
      <c r="GB511" s="291"/>
      <c r="GC511" s="291"/>
      <c r="GD511" s="291"/>
      <c r="GE511" s="291"/>
      <c r="GF511" s="291"/>
      <c r="GG511" s="291"/>
      <c r="GH511" s="291"/>
      <c r="GI511" s="291"/>
      <c r="GJ511" s="291"/>
      <c r="GK511" s="291"/>
      <c r="GL511" s="291"/>
      <c r="GM511" s="291"/>
      <c r="GN511" s="291"/>
      <c r="GO511" s="291"/>
      <c r="GP511" s="291"/>
      <c r="GQ511" s="291"/>
      <c r="GR511" s="291"/>
      <c r="GS511" s="291"/>
      <c r="GT511" s="291"/>
      <c r="GU511" s="291"/>
      <c r="GV511" s="291"/>
      <c r="GW511" s="291"/>
      <c r="GX511" s="291"/>
      <c r="GY511" s="291"/>
      <c r="GZ511" s="291"/>
      <c r="HA511" s="291"/>
      <c r="HB511" s="291"/>
      <c r="HC511" s="291"/>
      <c r="HD511" s="291"/>
      <c r="HE511" s="291"/>
      <c r="HF511" s="291"/>
      <c r="HG511" s="291"/>
      <c r="HH511" s="291"/>
      <c r="HI511" s="291"/>
      <c r="HJ511" s="291"/>
      <c r="HK511" s="291"/>
      <c r="HL511" s="291"/>
      <c r="HM511" s="291"/>
      <c r="HN511" s="291"/>
      <c r="HO511" s="291"/>
      <c r="HP511" s="291"/>
      <c r="HQ511" s="291"/>
    </row>
    <row r="512" ht="12.0" customHeight="1">
      <c r="A512" s="281"/>
      <c r="B512" s="292"/>
      <c r="C512" s="283"/>
      <c r="D512" s="284"/>
      <c r="E512" s="285"/>
      <c r="F512" s="286"/>
      <c r="G512" s="287"/>
      <c r="H512" s="288"/>
      <c r="I512" s="283"/>
      <c r="J512" s="289"/>
      <c r="K512" s="289"/>
      <c r="L512" s="289"/>
      <c r="M512" s="289"/>
      <c r="N512" s="289"/>
      <c r="O512" s="289"/>
      <c r="P512" s="52"/>
      <c r="Q512" s="52"/>
      <c r="R512" s="52"/>
      <c r="S512" s="202"/>
      <c r="T512" s="202"/>
      <c r="U512" s="202"/>
      <c r="V512" s="292"/>
      <c r="W512" s="202"/>
      <c r="X512" s="202"/>
      <c r="Y512" s="202"/>
      <c r="Z512" s="291"/>
      <c r="AA512" s="202"/>
      <c r="AB512" s="202"/>
      <c r="AC512" s="202"/>
      <c r="AD512" s="291"/>
      <c r="AE512" s="202"/>
      <c r="AF512" s="202"/>
      <c r="AG512" s="202"/>
      <c r="AH512" s="291"/>
      <c r="AI512" s="202"/>
      <c r="AJ512" s="202"/>
      <c r="AK512" s="202"/>
      <c r="AL512" s="291"/>
      <c r="AM512" s="202"/>
      <c r="AN512" s="202"/>
      <c r="AO512" s="202"/>
      <c r="AP512" s="291"/>
      <c r="AQ512" s="202"/>
      <c r="AR512" s="202"/>
      <c r="AS512" s="202"/>
      <c r="AT512" s="291"/>
      <c r="AU512" s="202"/>
      <c r="AV512" s="202"/>
      <c r="AW512" s="202"/>
      <c r="AX512" s="291"/>
      <c r="AY512" s="202"/>
      <c r="AZ512" s="202"/>
      <c r="BA512" s="202"/>
      <c r="BB512" s="291"/>
      <c r="BC512" s="202"/>
      <c r="BD512" s="202"/>
      <c r="BE512" s="202"/>
      <c r="BF512" s="291"/>
      <c r="BG512" s="202"/>
      <c r="BH512" s="202"/>
      <c r="BI512" s="202"/>
      <c r="BJ512" s="291"/>
      <c r="BK512" s="291"/>
      <c r="BL512" s="291"/>
      <c r="BM512" s="291"/>
      <c r="BN512" s="291"/>
      <c r="BO512" s="291"/>
      <c r="BP512" s="291"/>
      <c r="BQ512" s="291"/>
      <c r="BR512" s="291"/>
      <c r="BS512" s="291"/>
      <c r="BT512" s="291"/>
      <c r="BU512" s="291"/>
      <c r="BV512" s="291"/>
      <c r="BW512" s="291"/>
      <c r="BX512" s="291"/>
      <c r="BY512" s="291"/>
      <c r="BZ512" s="291"/>
      <c r="CA512" s="291"/>
      <c r="CB512" s="291"/>
      <c r="CC512" s="291"/>
      <c r="CD512" s="291"/>
      <c r="CE512" s="291"/>
      <c r="CF512" s="291"/>
      <c r="CG512" s="291"/>
      <c r="CH512" s="291"/>
      <c r="CI512" s="291"/>
      <c r="CJ512" s="291"/>
      <c r="CK512" s="291"/>
      <c r="CL512" s="291"/>
      <c r="CM512" s="291"/>
      <c r="CN512" s="291"/>
      <c r="CO512" s="291"/>
      <c r="CP512" s="291"/>
      <c r="CQ512" s="291"/>
      <c r="CR512" s="291"/>
      <c r="CS512" s="291"/>
      <c r="CT512" s="291"/>
      <c r="CU512" s="291"/>
      <c r="CV512" s="291"/>
      <c r="CW512" s="291"/>
      <c r="CX512" s="291"/>
      <c r="CY512" s="291"/>
      <c r="CZ512" s="291"/>
      <c r="DA512" s="291"/>
      <c r="DB512" s="291"/>
      <c r="DC512" s="291"/>
      <c r="DD512" s="291"/>
      <c r="DE512" s="291"/>
      <c r="DF512" s="291"/>
      <c r="DG512" s="291"/>
      <c r="DH512" s="291"/>
      <c r="DI512" s="291"/>
      <c r="DJ512" s="291"/>
      <c r="DK512" s="291"/>
      <c r="DL512" s="291"/>
      <c r="DM512" s="291"/>
      <c r="DN512" s="291"/>
      <c r="DO512" s="291"/>
      <c r="DP512" s="291"/>
      <c r="DQ512" s="291"/>
      <c r="DR512" s="291"/>
      <c r="DS512" s="291"/>
      <c r="DT512" s="291"/>
      <c r="DU512" s="291"/>
      <c r="DV512" s="291"/>
      <c r="DW512" s="291"/>
      <c r="DX512" s="291"/>
      <c r="DY512" s="291"/>
      <c r="DZ512" s="291"/>
      <c r="EA512" s="291"/>
      <c r="EB512" s="291"/>
      <c r="EC512" s="291"/>
      <c r="ED512" s="291"/>
      <c r="EE512" s="291"/>
      <c r="EF512" s="291"/>
      <c r="EG512" s="291"/>
      <c r="EH512" s="291"/>
      <c r="EI512" s="291"/>
      <c r="EJ512" s="291"/>
      <c r="EK512" s="291"/>
      <c r="EL512" s="291"/>
      <c r="EM512" s="291"/>
      <c r="EN512" s="291"/>
      <c r="EO512" s="291"/>
      <c r="EP512" s="291"/>
      <c r="EQ512" s="291"/>
      <c r="ER512" s="291"/>
      <c r="ES512" s="291"/>
      <c r="ET512" s="291"/>
      <c r="EU512" s="291"/>
      <c r="EV512" s="291"/>
      <c r="EW512" s="291"/>
      <c r="EX512" s="291"/>
      <c r="EY512" s="291"/>
      <c r="EZ512" s="291"/>
      <c r="FA512" s="291"/>
      <c r="FB512" s="291"/>
      <c r="FC512" s="291"/>
      <c r="FD512" s="291"/>
      <c r="FE512" s="291"/>
      <c r="FF512" s="291"/>
      <c r="FG512" s="291"/>
      <c r="FH512" s="291"/>
      <c r="FI512" s="291"/>
      <c r="FJ512" s="291"/>
      <c r="FK512" s="291"/>
      <c r="FL512" s="291"/>
      <c r="FM512" s="291"/>
      <c r="FN512" s="291"/>
      <c r="FO512" s="291"/>
      <c r="FP512" s="291"/>
      <c r="FQ512" s="291"/>
      <c r="FR512" s="291"/>
      <c r="FS512" s="291"/>
      <c r="FT512" s="291"/>
      <c r="FU512" s="291"/>
      <c r="FV512" s="291"/>
      <c r="FW512" s="291"/>
      <c r="FX512" s="291"/>
      <c r="FY512" s="291"/>
      <c r="FZ512" s="291"/>
      <c r="GA512" s="291"/>
      <c r="GB512" s="291"/>
      <c r="GC512" s="291"/>
      <c r="GD512" s="291"/>
      <c r="GE512" s="291"/>
      <c r="GF512" s="291"/>
      <c r="GG512" s="291"/>
      <c r="GH512" s="291"/>
      <c r="GI512" s="291"/>
      <c r="GJ512" s="291"/>
      <c r="GK512" s="291"/>
      <c r="GL512" s="291"/>
      <c r="GM512" s="291"/>
      <c r="GN512" s="291"/>
      <c r="GO512" s="291"/>
      <c r="GP512" s="291"/>
      <c r="GQ512" s="291"/>
      <c r="GR512" s="291"/>
      <c r="GS512" s="291"/>
      <c r="GT512" s="291"/>
      <c r="GU512" s="291"/>
      <c r="GV512" s="291"/>
      <c r="GW512" s="291"/>
      <c r="GX512" s="291"/>
      <c r="GY512" s="291"/>
      <c r="GZ512" s="291"/>
      <c r="HA512" s="291"/>
      <c r="HB512" s="291"/>
      <c r="HC512" s="291"/>
      <c r="HD512" s="291"/>
      <c r="HE512" s="291"/>
      <c r="HF512" s="291"/>
      <c r="HG512" s="291"/>
      <c r="HH512" s="291"/>
      <c r="HI512" s="291"/>
      <c r="HJ512" s="291"/>
      <c r="HK512" s="291"/>
      <c r="HL512" s="291"/>
      <c r="HM512" s="291"/>
      <c r="HN512" s="291"/>
      <c r="HO512" s="291"/>
      <c r="HP512" s="291"/>
      <c r="HQ512" s="291"/>
    </row>
    <row r="513" ht="12.0" customHeight="1">
      <c r="A513" s="281"/>
      <c r="B513" s="292"/>
      <c r="C513" s="283"/>
      <c r="D513" s="284"/>
      <c r="E513" s="285"/>
      <c r="F513" s="286"/>
      <c r="G513" s="287"/>
      <c r="H513" s="288"/>
      <c r="I513" s="283"/>
      <c r="J513" s="289"/>
      <c r="K513" s="289"/>
      <c r="L513" s="289"/>
      <c r="M513" s="289"/>
      <c r="N513" s="289"/>
      <c r="O513" s="289"/>
      <c r="P513" s="52"/>
      <c r="Q513" s="52"/>
      <c r="R513" s="52"/>
      <c r="S513" s="202"/>
      <c r="T513" s="202"/>
      <c r="U513" s="202"/>
      <c r="V513" s="292"/>
      <c r="W513" s="202"/>
      <c r="X513" s="202"/>
      <c r="Y513" s="202"/>
      <c r="Z513" s="291"/>
      <c r="AA513" s="202"/>
      <c r="AB513" s="202"/>
      <c r="AC513" s="202"/>
      <c r="AD513" s="291"/>
      <c r="AE513" s="202"/>
      <c r="AF513" s="202"/>
      <c r="AG513" s="202"/>
      <c r="AH513" s="291"/>
      <c r="AI513" s="202"/>
      <c r="AJ513" s="202"/>
      <c r="AK513" s="202"/>
      <c r="AL513" s="291"/>
      <c r="AM513" s="202"/>
      <c r="AN513" s="202"/>
      <c r="AO513" s="202"/>
      <c r="AP513" s="291"/>
      <c r="AQ513" s="202"/>
      <c r="AR513" s="202"/>
      <c r="AS513" s="202"/>
      <c r="AT513" s="291"/>
      <c r="AU513" s="202"/>
      <c r="AV513" s="202"/>
      <c r="AW513" s="202"/>
      <c r="AX513" s="291"/>
      <c r="AY513" s="202"/>
      <c r="AZ513" s="202"/>
      <c r="BA513" s="202"/>
      <c r="BB513" s="291"/>
      <c r="BC513" s="202"/>
      <c r="BD513" s="202"/>
      <c r="BE513" s="202"/>
      <c r="BF513" s="291"/>
      <c r="BG513" s="202"/>
      <c r="BH513" s="202"/>
      <c r="BI513" s="202"/>
      <c r="BJ513" s="291"/>
      <c r="BK513" s="291"/>
      <c r="BL513" s="291"/>
      <c r="BM513" s="291"/>
      <c r="BN513" s="291"/>
      <c r="BO513" s="291"/>
      <c r="BP513" s="291"/>
      <c r="BQ513" s="291"/>
      <c r="BR513" s="291"/>
      <c r="BS513" s="291"/>
      <c r="BT513" s="291"/>
      <c r="BU513" s="291"/>
      <c r="BV513" s="291"/>
      <c r="BW513" s="291"/>
      <c r="BX513" s="291"/>
      <c r="BY513" s="291"/>
      <c r="BZ513" s="291"/>
      <c r="CA513" s="291"/>
      <c r="CB513" s="291"/>
      <c r="CC513" s="291"/>
      <c r="CD513" s="291"/>
      <c r="CE513" s="291"/>
      <c r="CF513" s="291"/>
      <c r="CG513" s="291"/>
      <c r="CH513" s="291"/>
      <c r="CI513" s="291"/>
      <c r="CJ513" s="291"/>
      <c r="CK513" s="291"/>
      <c r="CL513" s="291"/>
      <c r="CM513" s="291"/>
      <c r="CN513" s="291"/>
      <c r="CO513" s="291"/>
      <c r="CP513" s="291"/>
      <c r="CQ513" s="291"/>
      <c r="CR513" s="291"/>
      <c r="CS513" s="291"/>
      <c r="CT513" s="291"/>
      <c r="CU513" s="291"/>
      <c r="CV513" s="291"/>
      <c r="CW513" s="291"/>
      <c r="CX513" s="291"/>
      <c r="CY513" s="291"/>
      <c r="CZ513" s="291"/>
      <c r="DA513" s="291"/>
      <c r="DB513" s="291"/>
      <c r="DC513" s="291"/>
      <c r="DD513" s="291"/>
      <c r="DE513" s="291"/>
      <c r="DF513" s="291"/>
      <c r="DG513" s="291"/>
      <c r="DH513" s="291"/>
      <c r="DI513" s="291"/>
      <c r="DJ513" s="291"/>
      <c r="DK513" s="291"/>
      <c r="DL513" s="291"/>
      <c r="DM513" s="291"/>
      <c r="DN513" s="291"/>
      <c r="DO513" s="291"/>
      <c r="DP513" s="291"/>
      <c r="DQ513" s="291"/>
      <c r="DR513" s="291"/>
      <c r="DS513" s="291"/>
      <c r="DT513" s="291"/>
      <c r="DU513" s="291"/>
      <c r="DV513" s="291"/>
      <c r="DW513" s="291"/>
      <c r="DX513" s="291"/>
      <c r="DY513" s="291"/>
      <c r="DZ513" s="291"/>
      <c r="EA513" s="291"/>
      <c r="EB513" s="291"/>
      <c r="EC513" s="291"/>
      <c r="ED513" s="291"/>
      <c r="EE513" s="291"/>
      <c r="EF513" s="291"/>
      <c r="EG513" s="291"/>
      <c r="EH513" s="291"/>
      <c r="EI513" s="291"/>
      <c r="EJ513" s="291"/>
      <c r="EK513" s="291"/>
      <c r="EL513" s="291"/>
      <c r="EM513" s="291"/>
      <c r="EN513" s="291"/>
      <c r="EO513" s="291"/>
      <c r="EP513" s="291"/>
      <c r="EQ513" s="291"/>
      <c r="ER513" s="291"/>
      <c r="ES513" s="291"/>
      <c r="ET513" s="291"/>
      <c r="EU513" s="291"/>
      <c r="EV513" s="291"/>
      <c r="EW513" s="291"/>
      <c r="EX513" s="291"/>
      <c r="EY513" s="291"/>
      <c r="EZ513" s="291"/>
      <c r="FA513" s="291"/>
      <c r="FB513" s="291"/>
      <c r="FC513" s="291"/>
      <c r="FD513" s="291"/>
      <c r="FE513" s="291"/>
      <c r="FF513" s="291"/>
      <c r="FG513" s="291"/>
      <c r="FH513" s="291"/>
      <c r="FI513" s="291"/>
      <c r="FJ513" s="291"/>
      <c r="FK513" s="291"/>
      <c r="FL513" s="291"/>
      <c r="FM513" s="291"/>
      <c r="FN513" s="291"/>
      <c r="FO513" s="291"/>
      <c r="FP513" s="291"/>
      <c r="FQ513" s="291"/>
      <c r="FR513" s="291"/>
      <c r="FS513" s="291"/>
      <c r="FT513" s="291"/>
      <c r="FU513" s="291"/>
      <c r="FV513" s="291"/>
      <c r="FW513" s="291"/>
      <c r="FX513" s="291"/>
      <c r="FY513" s="291"/>
      <c r="FZ513" s="291"/>
      <c r="GA513" s="291"/>
      <c r="GB513" s="291"/>
      <c r="GC513" s="291"/>
      <c r="GD513" s="291"/>
      <c r="GE513" s="291"/>
      <c r="GF513" s="291"/>
      <c r="GG513" s="291"/>
      <c r="GH513" s="291"/>
      <c r="GI513" s="291"/>
      <c r="GJ513" s="291"/>
      <c r="GK513" s="291"/>
      <c r="GL513" s="291"/>
      <c r="GM513" s="291"/>
      <c r="GN513" s="291"/>
      <c r="GO513" s="291"/>
      <c r="GP513" s="291"/>
      <c r="GQ513" s="291"/>
      <c r="GR513" s="291"/>
      <c r="GS513" s="291"/>
      <c r="GT513" s="291"/>
      <c r="GU513" s="291"/>
      <c r="GV513" s="291"/>
      <c r="GW513" s="291"/>
      <c r="GX513" s="291"/>
      <c r="GY513" s="291"/>
      <c r="GZ513" s="291"/>
      <c r="HA513" s="291"/>
      <c r="HB513" s="291"/>
      <c r="HC513" s="291"/>
      <c r="HD513" s="291"/>
      <c r="HE513" s="291"/>
      <c r="HF513" s="291"/>
      <c r="HG513" s="291"/>
      <c r="HH513" s="291"/>
      <c r="HI513" s="291"/>
      <c r="HJ513" s="291"/>
      <c r="HK513" s="291"/>
      <c r="HL513" s="291"/>
      <c r="HM513" s="291"/>
      <c r="HN513" s="291"/>
      <c r="HO513" s="291"/>
      <c r="HP513" s="291"/>
      <c r="HQ513" s="291"/>
    </row>
    <row r="514" ht="12.0" customHeight="1">
      <c r="A514" s="281"/>
      <c r="B514" s="292"/>
      <c r="C514" s="283"/>
      <c r="D514" s="284"/>
      <c r="E514" s="285"/>
      <c r="F514" s="286"/>
      <c r="G514" s="287"/>
      <c r="H514" s="288"/>
      <c r="I514" s="283"/>
      <c r="J514" s="289"/>
      <c r="K514" s="289"/>
      <c r="L514" s="289"/>
      <c r="M514" s="289"/>
      <c r="N514" s="289"/>
      <c r="O514" s="289"/>
      <c r="P514" s="52"/>
      <c r="Q514" s="52"/>
      <c r="R514" s="52"/>
      <c r="S514" s="202"/>
      <c r="T514" s="202"/>
      <c r="U514" s="202"/>
      <c r="V514" s="292"/>
      <c r="W514" s="202"/>
      <c r="X514" s="202"/>
      <c r="Y514" s="202"/>
      <c r="Z514" s="291"/>
      <c r="AA514" s="202"/>
      <c r="AB514" s="202"/>
      <c r="AC514" s="202"/>
      <c r="AD514" s="291"/>
      <c r="AE514" s="202"/>
      <c r="AF514" s="202"/>
      <c r="AG514" s="202"/>
      <c r="AH514" s="291"/>
      <c r="AI514" s="202"/>
      <c r="AJ514" s="202"/>
      <c r="AK514" s="202"/>
      <c r="AL514" s="291"/>
      <c r="AM514" s="202"/>
      <c r="AN514" s="202"/>
      <c r="AO514" s="202"/>
      <c r="AP514" s="291"/>
      <c r="AQ514" s="202"/>
      <c r="AR514" s="202"/>
      <c r="AS514" s="202"/>
      <c r="AT514" s="291"/>
      <c r="AU514" s="202"/>
      <c r="AV514" s="202"/>
      <c r="AW514" s="202"/>
      <c r="AX514" s="291"/>
      <c r="AY514" s="202"/>
      <c r="AZ514" s="202"/>
      <c r="BA514" s="202"/>
      <c r="BB514" s="291"/>
      <c r="BC514" s="202"/>
      <c r="BD514" s="202"/>
      <c r="BE514" s="202"/>
      <c r="BF514" s="291"/>
      <c r="BG514" s="202"/>
      <c r="BH514" s="202"/>
      <c r="BI514" s="202"/>
      <c r="BJ514" s="291"/>
      <c r="BK514" s="291"/>
      <c r="BL514" s="291"/>
      <c r="BM514" s="291"/>
      <c r="BN514" s="291"/>
      <c r="BO514" s="291"/>
      <c r="BP514" s="291"/>
      <c r="BQ514" s="291"/>
      <c r="BR514" s="291"/>
      <c r="BS514" s="291"/>
      <c r="BT514" s="291"/>
      <c r="BU514" s="291"/>
      <c r="BV514" s="291"/>
      <c r="BW514" s="291"/>
      <c r="BX514" s="291"/>
      <c r="BY514" s="291"/>
      <c r="BZ514" s="291"/>
      <c r="CA514" s="291"/>
      <c r="CB514" s="291"/>
      <c r="CC514" s="291"/>
      <c r="CD514" s="291"/>
      <c r="CE514" s="291"/>
      <c r="CF514" s="291"/>
      <c r="CG514" s="291"/>
      <c r="CH514" s="291"/>
      <c r="CI514" s="291"/>
      <c r="CJ514" s="291"/>
      <c r="CK514" s="291"/>
      <c r="CL514" s="291"/>
      <c r="CM514" s="291"/>
      <c r="CN514" s="291"/>
      <c r="CO514" s="291"/>
      <c r="CP514" s="291"/>
      <c r="CQ514" s="291"/>
      <c r="CR514" s="291"/>
      <c r="CS514" s="291"/>
      <c r="CT514" s="291"/>
      <c r="CU514" s="291"/>
      <c r="CV514" s="291"/>
      <c r="CW514" s="291"/>
      <c r="CX514" s="291"/>
      <c r="CY514" s="291"/>
      <c r="CZ514" s="291"/>
      <c r="DA514" s="291"/>
      <c r="DB514" s="291"/>
      <c r="DC514" s="291"/>
      <c r="DD514" s="291"/>
      <c r="DE514" s="291"/>
      <c r="DF514" s="291"/>
      <c r="DG514" s="291"/>
      <c r="DH514" s="291"/>
      <c r="DI514" s="291"/>
      <c r="DJ514" s="291"/>
      <c r="DK514" s="291"/>
      <c r="DL514" s="291"/>
      <c r="DM514" s="291"/>
      <c r="DN514" s="291"/>
      <c r="DO514" s="291"/>
      <c r="DP514" s="291"/>
      <c r="DQ514" s="291"/>
      <c r="DR514" s="291"/>
      <c r="DS514" s="291"/>
      <c r="DT514" s="291"/>
      <c r="DU514" s="291"/>
      <c r="DV514" s="291"/>
      <c r="DW514" s="291"/>
      <c r="DX514" s="291"/>
      <c r="DY514" s="291"/>
      <c r="DZ514" s="291"/>
      <c r="EA514" s="291"/>
      <c r="EB514" s="291"/>
      <c r="EC514" s="291"/>
      <c r="ED514" s="291"/>
      <c r="EE514" s="291"/>
      <c r="EF514" s="291"/>
      <c r="EG514" s="291"/>
      <c r="EH514" s="291"/>
      <c r="EI514" s="291"/>
      <c r="EJ514" s="291"/>
      <c r="EK514" s="291"/>
      <c r="EL514" s="291"/>
      <c r="EM514" s="291"/>
      <c r="EN514" s="291"/>
      <c r="EO514" s="291"/>
      <c r="EP514" s="291"/>
      <c r="EQ514" s="291"/>
      <c r="ER514" s="291"/>
      <c r="ES514" s="291"/>
      <c r="ET514" s="291"/>
      <c r="EU514" s="291"/>
      <c r="EV514" s="291"/>
      <c r="EW514" s="291"/>
      <c r="EX514" s="291"/>
      <c r="EY514" s="291"/>
      <c r="EZ514" s="291"/>
      <c r="FA514" s="291"/>
      <c r="FB514" s="291"/>
      <c r="FC514" s="291"/>
      <c r="FD514" s="291"/>
      <c r="FE514" s="291"/>
      <c r="FF514" s="291"/>
      <c r="FG514" s="291"/>
      <c r="FH514" s="291"/>
      <c r="FI514" s="291"/>
      <c r="FJ514" s="291"/>
      <c r="FK514" s="291"/>
      <c r="FL514" s="291"/>
      <c r="FM514" s="291"/>
      <c r="FN514" s="291"/>
      <c r="FO514" s="291"/>
      <c r="FP514" s="291"/>
      <c r="FQ514" s="291"/>
      <c r="FR514" s="291"/>
      <c r="FS514" s="291"/>
      <c r="FT514" s="291"/>
      <c r="FU514" s="291"/>
      <c r="FV514" s="291"/>
      <c r="FW514" s="291"/>
      <c r="FX514" s="291"/>
      <c r="FY514" s="291"/>
      <c r="FZ514" s="291"/>
      <c r="GA514" s="291"/>
      <c r="GB514" s="291"/>
      <c r="GC514" s="291"/>
      <c r="GD514" s="291"/>
      <c r="GE514" s="291"/>
      <c r="GF514" s="291"/>
      <c r="GG514" s="291"/>
      <c r="GH514" s="291"/>
      <c r="GI514" s="291"/>
      <c r="GJ514" s="291"/>
      <c r="GK514" s="291"/>
      <c r="GL514" s="291"/>
      <c r="GM514" s="291"/>
      <c r="GN514" s="291"/>
      <c r="GO514" s="291"/>
      <c r="GP514" s="291"/>
      <c r="GQ514" s="291"/>
      <c r="GR514" s="291"/>
      <c r="GS514" s="291"/>
      <c r="GT514" s="291"/>
      <c r="GU514" s="291"/>
      <c r="GV514" s="291"/>
      <c r="GW514" s="291"/>
      <c r="GX514" s="291"/>
      <c r="GY514" s="291"/>
      <c r="GZ514" s="291"/>
      <c r="HA514" s="291"/>
      <c r="HB514" s="291"/>
      <c r="HC514" s="291"/>
      <c r="HD514" s="291"/>
      <c r="HE514" s="291"/>
      <c r="HF514" s="291"/>
      <c r="HG514" s="291"/>
      <c r="HH514" s="291"/>
      <c r="HI514" s="291"/>
      <c r="HJ514" s="291"/>
      <c r="HK514" s="291"/>
      <c r="HL514" s="291"/>
      <c r="HM514" s="291"/>
      <c r="HN514" s="291"/>
      <c r="HO514" s="291"/>
      <c r="HP514" s="291"/>
      <c r="HQ514" s="291"/>
    </row>
    <row r="515" ht="12.0" customHeight="1">
      <c r="A515" s="281"/>
      <c r="B515" s="292"/>
      <c r="C515" s="283"/>
      <c r="D515" s="284"/>
      <c r="E515" s="285"/>
      <c r="F515" s="286"/>
      <c r="G515" s="287"/>
      <c r="H515" s="288"/>
      <c r="I515" s="283"/>
      <c r="J515" s="289"/>
      <c r="K515" s="289"/>
      <c r="L515" s="289"/>
      <c r="M515" s="289"/>
      <c r="N515" s="289"/>
      <c r="O515" s="289"/>
      <c r="P515" s="52"/>
      <c r="Q515" s="52"/>
      <c r="R515" s="52"/>
      <c r="S515" s="202"/>
      <c r="T515" s="202"/>
      <c r="U515" s="202"/>
      <c r="V515" s="292"/>
      <c r="W515" s="202"/>
      <c r="X515" s="202"/>
      <c r="Y515" s="202"/>
      <c r="Z515" s="291"/>
      <c r="AA515" s="202"/>
      <c r="AB515" s="202"/>
      <c r="AC515" s="202"/>
      <c r="AD515" s="291"/>
      <c r="AE515" s="202"/>
      <c r="AF515" s="202"/>
      <c r="AG515" s="202"/>
      <c r="AH515" s="291"/>
      <c r="AI515" s="202"/>
      <c r="AJ515" s="202"/>
      <c r="AK515" s="202"/>
      <c r="AL515" s="291"/>
      <c r="AM515" s="202"/>
      <c r="AN515" s="202"/>
      <c r="AO515" s="202"/>
      <c r="AP515" s="291"/>
      <c r="AQ515" s="202"/>
      <c r="AR515" s="202"/>
      <c r="AS515" s="202"/>
      <c r="AT515" s="291"/>
      <c r="AU515" s="202"/>
      <c r="AV515" s="202"/>
      <c r="AW515" s="202"/>
      <c r="AX515" s="291"/>
      <c r="AY515" s="202"/>
      <c r="AZ515" s="202"/>
      <c r="BA515" s="202"/>
      <c r="BB515" s="291"/>
      <c r="BC515" s="202"/>
      <c r="BD515" s="202"/>
      <c r="BE515" s="202"/>
      <c r="BF515" s="291"/>
      <c r="BG515" s="202"/>
      <c r="BH515" s="202"/>
      <c r="BI515" s="202"/>
      <c r="BJ515" s="291"/>
      <c r="BK515" s="291"/>
      <c r="BL515" s="291"/>
      <c r="BM515" s="291"/>
      <c r="BN515" s="291"/>
      <c r="BO515" s="291"/>
      <c r="BP515" s="291"/>
      <c r="BQ515" s="291"/>
      <c r="BR515" s="291"/>
      <c r="BS515" s="291"/>
      <c r="BT515" s="291"/>
      <c r="BU515" s="291"/>
      <c r="BV515" s="291"/>
      <c r="BW515" s="291"/>
      <c r="BX515" s="291"/>
      <c r="BY515" s="291"/>
      <c r="BZ515" s="291"/>
      <c r="CA515" s="291"/>
      <c r="CB515" s="291"/>
      <c r="CC515" s="291"/>
      <c r="CD515" s="291"/>
      <c r="CE515" s="291"/>
      <c r="CF515" s="291"/>
      <c r="CG515" s="291"/>
      <c r="CH515" s="291"/>
      <c r="CI515" s="291"/>
      <c r="CJ515" s="291"/>
      <c r="CK515" s="291"/>
      <c r="CL515" s="291"/>
      <c r="CM515" s="291"/>
      <c r="CN515" s="291"/>
      <c r="CO515" s="291"/>
      <c r="CP515" s="291"/>
      <c r="CQ515" s="291"/>
      <c r="CR515" s="291"/>
      <c r="CS515" s="291"/>
      <c r="CT515" s="291"/>
      <c r="CU515" s="291"/>
      <c r="CV515" s="291"/>
      <c r="CW515" s="291"/>
      <c r="CX515" s="291"/>
      <c r="CY515" s="291"/>
      <c r="CZ515" s="291"/>
      <c r="DA515" s="291"/>
      <c r="DB515" s="291"/>
      <c r="DC515" s="291"/>
      <c r="DD515" s="291"/>
      <c r="DE515" s="291"/>
      <c r="DF515" s="291"/>
      <c r="DG515" s="291"/>
      <c r="DH515" s="291"/>
      <c r="DI515" s="291"/>
      <c r="DJ515" s="291"/>
      <c r="DK515" s="291"/>
      <c r="DL515" s="291"/>
      <c r="DM515" s="291"/>
      <c r="DN515" s="291"/>
      <c r="DO515" s="291"/>
      <c r="DP515" s="291"/>
      <c r="DQ515" s="291"/>
      <c r="DR515" s="291"/>
      <c r="DS515" s="291"/>
      <c r="DT515" s="291"/>
      <c r="DU515" s="291"/>
      <c r="DV515" s="291"/>
      <c r="DW515" s="291"/>
      <c r="DX515" s="291"/>
      <c r="DY515" s="291"/>
      <c r="DZ515" s="291"/>
      <c r="EA515" s="291"/>
      <c r="EB515" s="291"/>
      <c r="EC515" s="291"/>
      <c r="ED515" s="291"/>
      <c r="EE515" s="291"/>
      <c r="EF515" s="291"/>
      <c r="EG515" s="291"/>
      <c r="EH515" s="291"/>
      <c r="EI515" s="291"/>
      <c r="EJ515" s="291"/>
      <c r="EK515" s="291"/>
      <c r="EL515" s="291"/>
      <c r="EM515" s="291"/>
      <c r="EN515" s="291"/>
      <c r="EO515" s="291"/>
      <c r="EP515" s="291"/>
      <c r="EQ515" s="291"/>
      <c r="ER515" s="291"/>
      <c r="ES515" s="291"/>
      <c r="ET515" s="291"/>
      <c r="EU515" s="291"/>
      <c r="EV515" s="291"/>
      <c r="EW515" s="291"/>
      <c r="EX515" s="291"/>
      <c r="EY515" s="291"/>
      <c r="EZ515" s="291"/>
      <c r="FA515" s="291"/>
      <c r="FB515" s="291"/>
      <c r="FC515" s="291"/>
      <c r="FD515" s="291"/>
      <c r="FE515" s="291"/>
      <c r="FF515" s="291"/>
      <c r="FG515" s="291"/>
      <c r="FH515" s="291"/>
      <c r="FI515" s="291"/>
      <c r="FJ515" s="291"/>
      <c r="FK515" s="291"/>
      <c r="FL515" s="291"/>
      <c r="FM515" s="291"/>
      <c r="FN515" s="291"/>
      <c r="FO515" s="291"/>
      <c r="FP515" s="291"/>
      <c r="FQ515" s="291"/>
      <c r="FR515" s="291"/>
      <c r="FS515" s="291"/>
      <c r="FT515" s="291"/>
      <c r="FU515" s="291"/>
      <c r="FV515" s="291"/>
      <c r="FW515" s="291"/>
      <c r="FX515" s="291"/>
      <c r="FY515" s="291"/>
      <c r="FZ515" s="291"/>
      <c r="GA515" s="291"/>
      <c r="GB515" s="291"/>
      <c r="GC515" s="291"/>
      <c r="GD515" s="291"/>
      <c r="GE515" s="291"/>
      <c r="GF515" s="291"/>
      <c r="GG515" s="291"/>
      <c r="GH515" s="291"/>
      <c r="GI515" s="291"/>
      <c r="GJ515" s="291"/>
      <c r="GK515" s="291"/>
      <c r="GL515" s="291"/>
      <c r="GM515" s="291"/>
      <c r="GN515" s="291"/>
      <c r="GO515" s="291"/>
      <c r="GP515" s="291"/>
      <c r="GQ515" s="291"/>
      <c r="GR515" s="291"/>
      <c r="GS515" s="291"/>
      <c r="GT515" s="291"/>
      <c r="GU515" s="291"/>
      <c r="GV515" s="291"/>
      <c r="GW515" s="291"/>
      <c r="GX515" s="291"/>
      <c r="GY515" s="291"/>
      <c r="GZ515" s="291"/>
      <c r="HA515" s="291"/>
      <c r="HB515" s="291"/>
      <c r="HC515" s="291"/>
      <c r="HD515" s="291"/>
      <c r="HE515" s="291"/>
      <c r="HF515" s="291"/>
      <c r="HG515" s="291"/>
      <c r="HH515" s="291"/>
      <c r="HI515" s="291"/>
      <c r="HJ515" s="291"/>
      <c r="HK515" s="291"/>
      <c r="HL515" s="291"/>
      <c r="HM515" s="291"/>
      <c r="HN515" s="291"/>
      <c r="HO515" s="291"/>
      <c r="HP515" s="291"/>
      <c r="HQ515" s="291"/>
    </row>
  </sheetData>
  <printOptions/>
  <pageMargins bottom="0.2362204724409449" footer="0.0" header="0.0" left="0.68" right="0.7480314960629921" top="0.66"/>
  <pageSetup fitToHeight="0" orientation="landscape"/>
  <headerFooter>
    <oddFooter>&amp;LPage &amp;P of</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8" max="8" width="10.86"/>
    <col customWidth="1" min="9" max="9" width="11.29"/>
    <col customWidth="1" min="10" max="10" width="10.14"/>
    <col customWidth="1" min="11" max="11" width="11.29"/>
  </cols>
  <sheetData>
    <row r="1">
      <c r="A1" s="322"/>
      <c r="B1" s="323" t="s">
        <v>271</v>
      </c>
      <c r="C1" s="324"/>
      <c r="D1" s="325"/>
      <c r="E1" s="323" t="s">
        <v>272</v>
      </c>
      <c r="F1" s="324"/>
      <c r="G1" s="325"/>
    </row>
    <row r="2">
      <c r="A2" s="326" t="s">
        <v>273</v>
      </c>
      <c r="B2" s="327" t="s">
        <v>22</v>
      </c>
      <c r="C2" s="328">
        <v>2019.0</v>
      </c>
      <c r="D2" s="329" t="s">
        <v>270</v>
      </c>
      <c r="E2" s="327" t="s">
        <v>22</v>
      </c>
      <c r="F2" s="328" t="s">
        <v>269</v>
      </c>
      <c r="G2" s="329" t="s">
        <v>270</v>
      </c>
      <c r="H2" s="330" t="s">
        <v>274</v>
      </c>
      <c r="I2" s="327"/>
      <c r="J2" s="327" t="s">
        <v>22</v>
      </c>
      <c r="K2" s="328">
        <f>C2</f>
        <v>2019</v>
      </c>
      <c r="L2" s="329"/>
    </row>
    <row r="3">
      <c r="A3" s="20" t="str">
        <f>'3b. TBond Projections'!A74</f>
        <v>End of  quarter</v>
      </c>
      <c r="B3" s="82"/>
      <c r="C3" s="82"/>
      <c r="D3" s="82"/>
    </row>
    <row r="4">
      <c r="A4" s="331" t="str">
        <f>'2b. TBill Projections'!A72</f>
        <v>06-2022</v>
      </c>
      <c r="B4" s="82">
        <f t="shared" ref="B4:B44" si="1">C72/1000000</f>
        <v>3.36910512</v>
      </c>
      <c r="C4" s="82">
        <f t="shared" ref="C4:C44" si="2">C133/1000000</f>
        <v>3.36910512</v>
      </c>
      <c r="D4" s="82"/>
    </row>
    <row r="5">
      <c r="A5" s="331" t="str">
        <f>'2b. TBill Projections'!A73</f>
        <v>09-2022</v>
      </c>
      <c r="B5" s="82">
        <f t="shared" si="1"/>
        <v>3.668129152</v>
      </c>
      <c r="C5" s="82">
        <f t="shared" si="2"/>
        <v>3.484980365</v>
      </c>
      <c r="D5" s="82"/>
      <c r="H5" s="20" t="str">
        <f t="shared" ref="H5:H44" si="3">if(LEFT(A5,SEARCH("-",A5,1)-1)="06",A5," ")</f>
        <v> </v>
      </c>
    </row>
    <row r="6">
      <c r="A6" s="331" t="str">
        <f>'2b. TBill Projections'!A74</f>
        <v>12-2022</v>
      </c>
      <c r="B6" s="82">
        <f t="shared" si="1"/>
        <v>3.668129152</v>
      </c>
      <c r="C6" s="82">
        <f t="shared" si="2"/>
        <v>3.484980365</v>
      </c>
      <c r="D6" s="82"/>
      <c r="H6" s="20" t="str">
        <f t="shared" si="3"/>
        <v> </v>
      </c>
    </row>
    <row r="7">
      <c r="A7" s="331" t="str">
        <f>'2b. TBill Projections'!A75</f>
        <v>03-2023</v>
      </c>
      <c r="B7" s="82">
        <f t="shared" si="1"/>
        <v>3.668129152</v>
      </c>
      <c r="C7" s="82">
        <f t="shared" si="2"/>
        <v>3.484980365</v>
      </c>
      <c r="D7" s="82"/>
      <c r="H7" s="20" t="str">
        <f t="shared" si="3"/>
        <v> </v>
      </c>
    </row>
    <row r="8">
      <c r="A8" s="331" t="str">
        <f>'2b. TBill Projections'!A76</f>
        <v>06-2023</v>
      </c>
      <c r="B8" s="82">
        <f t="shared" si="1"/>
        <v>3.668129152</v>
      </c>
      <c r="C8" s="82">
        <f t="shared" si="2"/>
        <v>3.484980365</v>
      </c>
      <c r="D8" s="82"/>
      <c r="H8" s="331" t="str">
        <f t="shared" si="3"/>
        <v>06-2023</v>
      </c>
      <c r="I8" s="61">
        <v>1.0</v>
      </c>
      <c r="J8" s="82">
        <f t="shared" ref="J8:L8" si="4">B8</f>
        <v>3.668129152</v>
      </c>
      <c r="K8" s="82">
        <f t="shared" si="4"/>
        <v>3.484980365</v>
      </c>
      <c r="L8" s="82" t="str">
        <f t="shared" si="4"/>
        <v/>
      </c>
      <c r="N8" s="82">
        <f>K8-L8</f>
        <v>3.484980365</v>
      </c>
    </row>
    <row r="9">
      <c r="A9" s="331" t="str">
        <f>'2b. TBill Projections'!A77</f>
        <v>09-2023</v>
      </c>
      <c r="B9" s="82">
        <f t="shared" si="1"/>
        <v>4.467047681</v>
      </c>
      <c r="C9" s="82">
        <f t="shared" si="2"/>
        <v>3.779112708</v>
      </c>
      <c r="D9" s="82"/>
      <c r="H9" s="20" t="str">
        <f t="shared" si="3"/>
        <v> </v>
      </c>
    </row>
    <row r="10">
      <c r="A10" s="331" t="str">
        <f>'2b. TBill Projections'!A78</f>
        <v>12-2023</v>
      </c>
      <c r="B10" s="82">
        <f t="shared" si="1"/>
        <v>4.467047681</v>
      </c>
      <c r="C10" s="82">
        <f t="shared" si="2"/>
        <v>3.779112708</v>
      </c>
      <c r="D10" s="82"/>
      <c r="H10" s="20" t="str">
        <f t="shared" si="3"/>
        <v> </v>
      </c>
    </row>
    <row r="11">
      <c r="A11" s="331" t="str">
        <f>'2b. TBill Projections'!A79</f>
        <v>03-2024</v>
      </c>
      <c r="B11" s="82">
        <f t="shared" si="1"/>
        <v>4.467047681</v>
      </c>
      <c r="C11" s="82">
        <f t="shared" si="2"/>
        <v>3.779112708</v>
      </c>
      <c r="D11" s="82"/>
      <c r="H11" s="20" t="str">
        <f t="shared" si="3"/>
        <v> </v>
      </c>
    </row>
    <row r="12">
      <c r="A12" s="331" t="str">
        <f>'2b. TBill Projections'!A80</f>
        <v>06-2024</v>
      </c>
      <c r="B12" s="82">
        <f t="shared" si="1"/>
        <v>4.467047681</v>
      </c>
      <c r="C12" s="82">
        <f t="shared" si="2"/>
        <v>3.779112708</v>
      </c>
      <c r="D12" s="82"/>
      <c r="H12" s="331" t="str">
        <f t="shared" si="3"/>
        <v>06-2024</v>
      </c>
      <c r="I12" s="20">
        <f>I8+1</f>
        <v>2</v>
      </c>
      <c r="J12" s="82">
        <f t="shared" ref="J12:L12" si="5">B12</f>
        <v>4.467047681</v>
      </c>
      <c r="K12" s="82">
        <f t="shared" si="5"/>
        <v>3.779112708</v>
      </c>
      <c r="L12" s="82" t="str">
        <f t="shared" si="5"/>
        <v/>
      </c>
    </row>
    <row r="13">
      <c r="A13" s="331" t="str">
        <f>'2b. TBill Projections'!A81</f>
        <v>09-2024</v>
      </c>
      <c r="B13" s="82">
        <f t="shared" si="1"/>
        <v>5.439970666</v>
      </c>
      <c r="C13" s="82">
        <f t="shared" si="2"/>
        <v>4.09806982</v>
      </c>
      <c r="D13" s="82"/>
      <c r="H13" s="20" t="str">
        <f t="shared" si="3"/>
        <v> </v>
      </c>
    </row>
    <row r="14">
      <c r="A14" s="331" t="str">
        <f>'2b. TBill Projections'!A82</f>
        <v>12-2024</v>
      </c>
      <c r="B14" s="82">
        <f t="shared" si="1"/>
        <v>5.439970666</v>
      </c>
      <c r="C14" s="82">
        <f t="shared" si="2"/>
        <v>4.09806982</v>
      </c>
      <c r="D14" s="82"/>
      <c r="H14" s="20" t="str">
        <f t="shared" si="3"/>
        <v> </v>
      </c>
    </row>
    <row r="15">
      <c r="A15" s="331" t="str">
        <f>'2b. TBill Projections'!A83</f>
        <v>03-2025</v>
      </c>
      <c r="B15" s="82">
        <f t="shared" si="1"/>
        <v>5.439970666</v>
      </c>
      <c r="C15" s="82">
        <f t="shared" si="2"/>
        <v>4.09806982</v>
      </c>
      <c r="D15" s="82"/>
      <c r="H15" s="20" t="str">
        <f t="shared" si="3"/>
        <v> </v>
      </c>
    </row>
    <row r="16">
      <c r="A16" s="331" t="str">
        <f>'2b. TBill Projections'!A84</f>
        <v>06-2025</v>
      </c>
      <c r="B16" s="82">
        <f t="shared" si="1"/>
        <v>5.439970666</v>
      </c>
      <c r="C16" s="82">
        <f t="shared" si="2"/>
        <v>4.09806982</v>
      </c>
      <c r="D16" s="82"/>
      <c r="H16" s="331" t="str">
        <f t="shared" si="3"/>
        <v>06-2025</v>
      </c>
      <c r="I16" s="20">
        <f>I12+1</f>
        <v>3</v>
      </c>
      <c r="J16" s="82">
        <f t="shared" ref="J16:L16" si="6">B16</f>
        <v>5.439970666</v>
      </c>
      <c r="K16" s="82">
        <f t="shared" si="6"/>
        <v>4.09806982</v>
      </c>
      <c r="L16" s="82" t="str">
        <f t="shared" si="6"/>
        <v/>
      </c>
    </row>
    <row r="17">
      <c r="A17" s="331" t="str">
        <f>'2b. TBill Projections'!A85</f>
        <v>09-2025</v>
      </c>
      <c r="B17" s="82">
        <f t="shared" si="1"/>
        <v>6.624796277</v>
      </c>
      <c r="C17" s="82">
        <f t="shared" si="2"/>
        <v>4.443946913</v>
      </c>
      <c r="D17" s="82"/>
      <c r="H17" s="20" t="str">
        <f t="shared" si="3"/>
        <v> </v>
      </c>
    </row>
    <row r="18">
      <c r="A18" s="331" t="str">
        <f>'2b. TBill Projections'!A86</f>
        <v>12-2025</v>
      </c>
      <c r="B18" s="82">
        <f t="shared" si="1"/>
        <v>6.624796277</v>
      </c>
      <c r="C18" s="82">
        <f t="shared" si="2"/>
        <v>4.443946913</v>
      </c>
      <c r="D18" s="82"/>
      <c r="H18" s="20" t="str">
        <f t="shared" si="3"/>
        <v> </v>
      </c>
    </row>
    <row r="19">
      <c r="A19" s="331" t="str">
        <f>'2b. TBill Projections'!A87</f>
        <v>03-2026</v>
      </c>
      <c r="B19" s="82">
        <f t="shared" si="1"/>
        <v>6.624796277</v>
      </c>
      <c r="C19" s="82">
        <f t="shared" si="2"/>
        <v>4.443946913</v>
      </c>
      <c r="D19" s="82"/>
      <c r="H19" s="20" t="str">
        <f t="shared" si="3"/>
        <v> </v>
      </c>
    </row>
    <row r="20">
      <c r="A20" s="331" t="str">
        <f>'2b. TBill Projections'!A88</f>
        <v>06-2026</v>
      </c>
      <c r="B20" s="82">
        <f t="shared" si="1"/>
        <v>6.624796277</v>
      </c>
      <c r="C20" s="82">
        <f t="shared" si="2"/>
        <v>4.443946913</v>
      </c>
      <c r="D20" s="82"/>
      <c r="H20" s="331" t="str">
        <f t="shared" si="3"/>
        <v>06-2026</v>
      </c>
      <c r="I20" s="20">
        <f>I16+1</f>
        <v>4</v>
      </c>
      <c r="J20" s="82">
        <f t="shared" ref="J20:L20" si="7">B20</f>
        <v>6.624796277</v>
      </c>
      <c r="K20" s="82">
        <f t="shared" si="7"/>
        <v>4.443946913</v>
      </c>
      <c r="L20" s="82" t="str">
        <f t="shared" si="7"/>
        <v/>
      </c>
    </row>
    <row r="21">
      <c r="A21" s="331" t="str">
        <f>'2b. TBill Projections'!A89</f>
        <v>09-2026</v>
      </c>
      <c r="B21" s="82">
        <f t="shared" si="1"/>
        <v>8.067676907</v>
      </c>
      <c r="C21" s="82">
        <f t="shared" si="2"/>
        <v>4.819016032</v>
      </c>
      <c r="D21" s="82"/>
      <c r="H21" s="20" t="str">
        <f t="shared" si="3"/>
        <v> </v>
      </c>
    </row>
    <row r="22">
      <c r="A22" s="331" t="str">
        <f>'2b. TBill Projections'!A90</f>
        <v>12-2026</v>
      </c>
      <c r="B22" s="82">
        <f t="shared" si="1"/>
        <v>8.067676907</v>
      </c>
      <c r="C22" s="82">
        <f t="shared" si="2"/>
        <v>4.819016032</v>
      </c>
      <c r="D22" s="82"/>
      <c r="H22" s="20" t="str">
        <f t="shared" si="3"/>
        <v> </v>
      </c>
    </row>
    <row r="23">
      <c r="A23" s="331" t="str">
        <f>'2b. TBill Projections'!A91</f>
        <v>03-2027</v>
      </c>
      <c r="B23" s="82">
        <f t="shared" si="1"/>
        <v>8.067676907</v>
      </c>
      <c r="C23" s="82">
        <f t="shared" si="2"/>
        <v>4.819016032</v>
      </c>
      <c r="D23" s="82"/>
      <c r="H23" s="20" t="str">
        <f t="shared" si="3"/>
        <v> </v>
      </c>
    </row>
    <row r="24">
      <c r="A24" s="331" t="str">
        <f>'2b. TBill Projections'!A92</f>
        <v>06-2027</v>
      </c>
      <c r="B24" s="82">
        <f t="shared" si="1"/>
        <v>8.067676907</v>
      </c>
      <c r="C24" s="82">
        <f t="shared" si="2"/>
        <v>4.819016032</v>
      </c>
      <c r="D24" s="82"/>
      <c r="H24" s="331" t="str">
        <f t="shared" si="3"/>
        <v>06-2027</v>
      </c>
      <c r="I24" s="20">
        <f>I20+1</f>
        <v>5</v>
      </c>
      <c r="J24" s="82">
        <f t="shared" ref="J24:L24" si="8">B24</f>
        <v>8.067676907</v>
      </c>
      <c r="K24" s="82">
        <f t="shared" si="8"/>
        <v>4.819016032</v>
      </c>
      <c r="L24" s="82" t="str">
        <f t="shared" si="8"/>
        <v/>
      </c>
    </row>
    <row r="25">
      <c r="A25" s="331" t="str">
        <f>'2b. TBill Projections'!A93</f>
        <v>09-2027</v>
      </c>
      <c r="B25" s="82">
        <f t="shared" si="1"/>
        <v>9.824816937</v>
      </c>
      <c r="C25" s="82">
        <f t="shared" si="2"/>
        <v>5.225740985</v>
      </c>
      <c r="D25" s="82"/>
      <c r="H25" s="20" t="str">
        <f t="shared" si="3"/>
        <v> </v>
      </c>
    </row>
    <row r="26">
      <c r="A26" s="331" t="str">
        <f>'2b. TBill Projections'!A94</f>
        <v>12-2027</v>
      </c>
      <c r="B26" s="82">
        <f t="shared" si="1"/>
        <v>9.824816937</v>
      </c>
      <c r="C26" s="82">
        <f t="shared" si="2"/>
        <v>5.225740985</v>
      </c>
      <c r="D26" s="82"/>
      <c r="H26" s="20" t="str">
        <f t="shared" si="3"/>
        <v> </v>
      </c>
    </row>
    <row r="27">
      <c r="A27" s="331" t="str">
        <f>'2b. TBill Projections'!A95</f>
        <v>03-2028</v>
      </c>
      <c r="B27" s="82">
        <f t="shared" si="1"/>
        <v>9.824816937</v>
      </c>
      <c r="C27" s="82">
        <f t="shared" si="2"/>
        <v>5.225740985</v>
      </c>
      <c r="D27" s="82"/>
      <c r="H27" s="20" t="str">
        <f t="shared" si="3"/>
        <v> </v>
      </c>
    </row>
    <row r="28">
      <c r="A28" s="331" t="str">
        <f>'2b. TBill Projections'!A96</f>
        <v>06-2028</v>
      </c>
      <c r="B28" s="82">
        <f t="shared" si="1"/>
        <v>9.824816937</v>
      </c>
      <c r="C28" s="82">
        <f t="shared" si="2"/>
        <v>5.225740985</v>
      </c>
      <c r="D28" s="82"/>
      <c r="H28" s="331" t="str">
        <f t="shared" si="3"/>
        <v>06-2028</v>
      </c>
      <c r="I28" s="20">
        <f>I24+1</f>
        <v>6</v>
      </c>
      <c r="J28" s="82">
        <f t="shared" ref="J28:L28" si="9">B28</f>
        <v>9.824816937</v>
      </c>
      <c r="K28" s="82">
        <f t="shared" si="9"/>
        <v>5.225740985</v>
      </c>
      <c r="L28" s="82" t="str">
        <f t="shared" si="9"/>
        <v/>
      </c>
    </row>
    <row r="29">
      <c r="A29" s="331" t="str">
        <f>'2b. TBill Projections'!A97</f>
        <v>09-2028</v>
      </c>
      <c r="B29" s="82">
        <f t="shared" si="1"/>
        <v>11.96466207</v>
      </c>
      <c r="C29" s="82">
        <f t="shared" si="2"/>
        <v>5.666793525</v>
      </c>
      <c r="D29" s="82"/>
      <c r="H29" s="20" t="str">
        <f t="shared" si="3"/>
        <v> </v>
      </c>
    </row>
    <row r="30">
      <c r="A30" s="331" t="str">
        <f>'2b. TBill Projections'!A98</f>
        <v>12-2028</v>
      </c>
      <c r="B30" s="82">
        <f t="shared" si="1"/>
        <v>11.96466207</v>
      </c>
      <c r="C30" s="82">
        <f t="shared" si="2"/>
        <v>5.666793525</v>
      </c>
      <c r="D30" s="82"/>
      <c r="H30" s="20" t="str">
        <f t="shared" si="3"/>
        <v> </v>
      </c>
    </row>
    <row r="31">
      <c r="A31" s="331" t="str">
        <f>'2b. TBill Projections'!A99</f>
        <v>03-2029</v>
      </c>
      <c r="B31" s="82">
        <f t="shared" si="1"/>
        <v>11.96466207</v>
      </c>
      <c r="C31" s="82">
        <f t="shared" si="2"/>
        <v>5.666793525</v>
      </c>
      <c r="D31" s="82"/>
      <c r="H31" s="20" t="str">
        <f t="shared" si="3"/>
        <v> </v>
      </c>
    </row>
    <row r="32">
      <c r="A32" s="331" t="str">
        <f>'2b. TBill Projections'!A100</f>
        <v>06-2029</v>
      </c>
      <c r="B32" s="82">
        <f t="shared" si="1"/>
        <v>11.96466207</v>
      </c>
      <c r="C32" s="82">
        <f t="shared" si="2"/>
        <v>5.666793525</v>
      </c>
      <c r="D32" s="82"/>
      <c r="H32" s="331" t="str">
        <f t="shared" si="3"/>
        <v>06-2029</v>
      </c>
      <c r="I32" s="20">
        <f>I28+1</f>
        <v>7</v>
      </c>
      <c r="J32" s="82">
        <f t="shared" ref="J32:L32" si="10">B32</f>
        <v>11.96466207</v>
      </c>
      <c r="K32" s="82">
        <f t="shared" si="10"/>
        <v>5.666793525</v>
      </c>
      <c r="L32" s="82" t="str">
        <f t="shared" si="10"/>
        <v/>
      </c>
    </row>
    <row r="33">
      <c r="A33" s="331" t="str">
        <f>'2b. TBill Projections'!A101</f>
        <v>09-2029</v>
      </c>
      <c r="B33" s="82">
        <f t="shared" si="1"/>
        <v>14.57056546</v>
      </c>
      <c r="C33" s="82">
        <f t="shared" si="2"/>
        <v>6.145070898</v>
      </c>
      <c r="D33" s="82"/>
      <c r="H33" s="20" t="str">
        <f t="shared" si="3"/>
        <v> </v>
      </c>
    </row>
    <row r="34">
      <c r="A34" s="331" t="str">
        <f>'2b. TBill Projections'!A102</f>
        <v>12-2029</v>
      </c>
      <c r="B34" s="82">
        <f t="shared" si="1"/>
        <v>14.57056546</v>
      </c>
      <c r="C34" s="82">
        <f t="shared" si="2"/>
        <v>6.145070898</v>
      </c>
      <c r="D34" s="82"/>
      <c r="H34" s="20" t="str">
        <f t="shared" si="3"/>
        <v> </v>
      </c>
    </row>
    <row r="35">
      <c r="A35" s="331" t="str">
        <f>'2b. TBill Projections'!A103</f>
        <v>03-2030</v>
      </c>
      <c r="B35" s="82">
        <f t="shared" si="1"/>
        <v>14.57056546</v>
      </c>
      <c r="C35" s="82">
        <f t="shared" si="2"/>
        <v>6.145070898</v>
      </c>
      <c r="D35" s="82"/>
      <c r="H35" s="20" t="str">
        <f t="shared" si="3"/>
        <v> </v>
      </c>
    </row>
    <row r="36">
      <c r="A36" s="331" t="str">
        <f>'2b. TBill Projections'!A104</f>
        <v>06-2030</v>
      </c>
      <c r="B36" s="82">
        <f t="shared" si="1"/>
        <v>14.57056546</v>
      </c>
      <c r="C36" s="82">
        <f t="shared" si="2"/>
        <v>6.145070898</v>
      </c>
      <c r="D36" s="82"/>
      <c r="H36" s="331" t="str">
        <f t="shared" si="3"/>
        <v>06-2030</v>
      </c>
      <c r="I36" s="20">
        <f>I32+1</f>
        <v>8</v>
      </c>
      <c r="J36" s="82">
        <f t="shared" ref="J36:L36" si="11">B36</f>
        <v>14.57056546</v>
      </c>
      <c r="K36" s="82">
        <f t="shared" si="11"/>
        <v>6.145070898</v>
      </c>
      <c r="L36" s="82" t="str">
        <f t="shared" si="11"/>
        <v/>
      </c>
    </row>
    <row r="37">
      <c r="A37" s="331" t="str">
        <f>'2b. TBill Projections'!A105</f>
        <v>09-2030</v>
      </c>
      <c r="B37" s="82">
        <f t="shared" si="1"/>
        <v>17.74403462</v>
      </c>
      <c r="C37" s="82">
        <f t="shared" si="2"/>
        <v>6.663714882</v>
      </c>
      <c r="D37" s="82"/>
      <c r="H37" s="20" t="str">
        <f t="shared" si="3"/>
        <v> </v>
      </c>
    </row>
    <row r="38">
      <c r="A38" s="331" t="str">
        <f>'2b. TBill Projections'!A106</f>
        <v>12-2030</v>
      </c>
      <c r="B38" s="82">
        <f t="shared" si="1"/>
        <v>17.74403462</v>
      </c>
      <c r="C38" s="82">
        <f t="shared" si="2"/>
        <v>6.663714882</v>
      </c>
      <c r="D38" s="82"/>
      <c r="H38" s="20" t="str">
        <f t="shared" si="3"/>
        <v> </v>
      </c>
    </row>
    <row r="39">
      <c r="A39" s="331" t="str">
        <f>'2b. TBill Projections'!A107</f>
        <v>03-2031</v>
      </c>
      <c r="B39" s="82">
        <f t="shared" si="1"/>
        <v>17.74403462</v>
      </c>
      <c r="C39" s="82">
        <f t="shared" si="2"/>
        <v>6.663714882</v>
      </c>
      <c r="D39" s="82"/>
      <c r="H39" s="20" t="str">
        <f t="shared" si="3"/>
        <v> </v>
      </c>
    </row>
    <row r="40">
      <c r="A40" s="331" t="str">
        <f>'2b. TBill Projections'!A108</f>
        <v>06-2031</v>
      </c>
      <c r="B40" s="82">
        <f t="shared" si="1"/>
        <v>17.74403462</v>
      </c>
      <c r="C40" s="82">
        <f t="shared" si="2"/>
        <v>6.663714882</v>
      </c>
      <c r="D40" s="82"/>
      <c r="H40" s="331" t="str">
        <f t="shared" si="3"/>
        <v>06-2031</v>
      </c>
      <c r="I40" s="20">
        <f>I36+1</f>
        <v>9</v>
      </c>
      <c r="J40" s="82">
        <f t="shared" ref="J40:L40" si="12">B40</f>
        <v>17.74403462</v>
      </c>
      <c r="K40" s="82">
        <f t="shared" si="12"/>
        <v>6.663714882</v>
      </c>
      <c r="L40" s="82" t="str">
        <f t="shared" si="12"/>
        <v/>
      </c>
    </row>
    <row r="41">
      <c r="A41" s="331" t="str">
        <f>'2b. TBill Projections'!A109</f>
        <v>09-2031</v>
      </c>
      <c r="B41" s="82">
        <f t="shared" si="1"/>
        <v>21.60868536</v>
      </c>
      <c r="C41" s="82">
        <f t="shared" si="2"/>
        <v>7.226132418</v>
      </c>
      <c r="D41" s="82"/>
      <c r="H41" s="20" t="str">
        <f t="shared" si="3"/>
        <v> </v>
      </c>
    </row>
    <row r="42">
      <c r="A42" s="331" t="str">
        <f>'2b. TBill Projections'!A110</f>
        <v>12-2031</v>
      </c>
      <c r="B42" s="82">
        <f t="shared" si="1"/>
        <v>21.60868536</v>
      </c>
      <c r="C42" s="82">
        <f t="shared" si="2"/>
        <v>7.226132418</v>
      </c>
      <c r="D42" s="82"/>
      <c r="H42" s="20" t="str">
        <f t="shared" si="3"/>
        <v> </v>
      </c>
    </row>
    <row r="43">
      <c r="A43" s="331" t="str">
        <f>'2b. TBill Projections'!A111</f>
        <v>03-2032</v>
      </c>
      <c r="B43" s="82">
        <f t="shared" si="1"/>
        <v>21.60868536</v>
      </c>
      <c r="C43" s="82">
        <f t="shared" si="2"/>
        <v>7.226132418</v>
      </c>
      <c r="D43" s="82"/>
      <c r="H43" s="20" t="str">
        <f t="shared" si="3"/>
        <v> </v>
      </c>
    </row>
    <row r="44">
      <c r="A44" s="331" t="str">
        <f>'2b. TBill Projections'!A112</f>
        <v>06-2032</v>
      </c>
      <c r="B44" s="82">
        <f t="shared" si="1"/>
        <v>21.60868536</v>
      </c>
      <c r="C44" s="82">
        <f t="shared" si="2"/>
        <v>7.226132418</v>
      </c>
      <c r="D44" s="82"/>
      <c r="H44" s="331" t="str">
        <f t="shared" si="3"/>
        <v>06-2032</v>
      </c>
      <c r="I44" s="20">
        <f>I40+1</f>
        <v>10</v>
      </c>
      <c r="J44" s="82">
        <f t="shared" ref="J44:L44" si="13">B44</f>
        <v>21.60868536</v>
      </c>
      <c r="K44" s="82">
        <f t="shared" si="13"/>
        <v>7.226132418</v>
      </c>
      <c r="L44" s="82" t="str">
        <f t="shared" si="13"/>
        <v/>
      </c>
    </row>
    <row r="46">
      <c r="A46" s="332"/>
      <c r="C46" s="332">
        <v>1.0</v>
      </c>
      <c r="F46" s="332">
        <v>2.0</v>
      </c>
      <c r="I46" s="332">
        <f>F46+1</f>
        <v>3</v>
      </c>
      <c r="L46" s="332">
        <f>I46+1</f>
        <v>4</v>
      </c>
      <c r="O46" s="332">
        <f>L46+1</f>
        <v>5</v>
      </c>
      <c r="R46" s="332">
        <f>O46+1</f>
        <v>6</v>
      </c>
      <c r="U46" s="332">
        <f>R46+1</f>
        <v>7</v>
      </c>
      <c r="X46" s="332">
        <f>U46+1</f>
        <v>8</v>
      </c>
      <c r="AA46" s="332">
        <f>X46+1</f>
        <v>9</v>
      </c>
      <c r="AD46" s="332">
        <f>AA46+1</f>
        <v>10</v>
      </c>
    </row>
    <row r="47">
      <c r="A47" s="332"/>
      <c r="C47" s="332"/>
      <c r="F47" s="332"/>
      <c r="I47" s="332"/>
      <c r="L47" s="332"/>
      <c r="O47" s="332"/>
      <c r="R47" s="332"/>
      <c r="U47" s="332"/>
      <c r="X47" s="332"/>
      <c r="AA47" s="332"/>
      <c r="AD47" s="332"/>
      <c r="AE47" s="333"/>
      <c r="AF47" s="333"/>
      <c r="AH47" s="61" t="s">
        <v>275</v>
      </c>
    </row>
    <row r="48">
      <c r="A48" s="332" t="s">
        <v>111</v>
      </c>
      <c r="B48" s="332" t="s">
        <v>179</v>
      </c>
      <c r="C48" s="334">
        <f t="shared" ref="C48:C50" si="14">vlookup(C$46,$I$7:$L$44,$AH48)</f>
        <v>3.668129152</v>
      </c>
      <c r="D48" s="82">
        <f>C49</f>
        <v>3.484980365</v>
      </c>
      <c r="E48" s="82" t="str">
        <f>C50</f>
        <v/>
      </c>
      <c r="F48" s="334">
        <f t="shared" ref="F48:F50" si="15">vlookup(F$46,$I$7:$L$44,$AH48)</f>
        <v>4.467047681</v>
      </c>
      <c r="G48" s="82">
        <f>F49</f>
        <v>3.779112708</v>
      </c>
      <c r="H48" s="82" t="str">
        <f>F50</f>
        <v/>
      </c>
      <c r="I48" s="334">
        <f t="shared" ref="I48:I50" si="16">vlookup(I$46,$I$7:$L$44,$AH48)</f>
        <v>5.439970666</v>
      </c>
      <c r="J48" s="82">
        <f>I49</f>
        <v>4.09806982</v>
      </c>
      <c r="K48" s="82" t="str">
        <f>I50</f>
        <v/>
      </c>
      <c r="L48" s="334">
        <f t="shared" ref="L48:L50" si="17">vlookup(L$46,$I$7:$L$44,$AH48)</f>
        <v>6.624796277</v>
      </c>
      <c r="M48" s="82">
        <f>L49</f>
        <v>4.443946913</v>
      </c>
      <c r="N48" s="82" t="str">
        <f>L50</f>
        <v/>
      </c>
      <c r="O48" s="334">
        <f t="shared" ref="O48:O50" si="18">vlookup(O$46,$I$7:$L$44,$AH48)</f>
        <v>8.067676907</v>
      </c>
      <c r="P48" s="82">
        <f>O49</f>
        <v>4.819016032</v>
      </c>
      <c r="Q48" s="82" t="str">
        <f>O50</f>
        <v/>
      </c>
      <c r="R48" s="334">
        <f t="shared" ref="R48:R50" si="19">vlookup(R$46,$I$7:$L$44,$AH48)</f>
        <v>9.824816937</v>
      </c>
      <c r="S48" s="82">
        <f>R49</f>
        <v>5.225740985</v>
      </c>
      <c r="T48" s="82" t="str">
        <f>R50</f>
        <v/>
      </c>
      <c r="U48" s="334">
        <f t="shared" ref="U48:U50" si="20">vlookup(U$46,$I$7:$L$44,$AH48)</f>
        <v>11.96466207</v>
      </c>
      <c r="V48" s="82">
        <f>U49</f>
        <v>5.666793525</v>
      </c>
      <c r="W48" s="82" t="str">
        <f>U50</f>
        <v/>
      </c>
      <c r="X48" s="334">
        <f t="shared" ref="X48:X50" si="21">vlookup(X$46,$I$7:$L$44,$AH48)</f>
        <v>14.57056546</v>
      </c>
      <c r="Y48" s="82">
        <f>X49</f>
        <v>6.145070898</v>
      </c>
      <c r="Z48" s="82" t="str">
        <f>X50</f>
        <v/>
      </c>
      <c r="AA48" s="334">
        <f t="shared" ref="AA48:AA50" si="22">vlookup(AA$46,$I$7:$L$44,$AH48)</f>
        <v>17.74403462</v>
      </c>
      <c r="AB48" s="82">
        <f>AA49</f>
        <v>6.663714882</v>
      </c>
      <c r="AC48" s="82" t="str">
        <f>AA50</f>
        <v/>
      </c>
      <c r="AD48" s="334">
        <f t="shared" ref="AD48:AD50" si="23">vlookup(AD$46,$I$7:$L$44,$AH48)</f>
        <v>21.60868536</v>
      </c>
      <c r="AE48" s="82">
        <f>AD49</f>
        <v>7.226132418</v>
      </c>
      <c r="AF48" s="82" t="str">
        <f>AD50</f>
        <v/>
      </c>
      <c r="AH48" s="61">
        <v>2.0</v>
      </c>
    </row>
    <row r="49">
      <c r="A49" s="332"/>
      <c r="B49" s="332" t="s">
        <v>276</v>
      </c>
      <c r="C49" s="334">
        <f t="shared" si="14"/>
        <v>3.484980365</v>
      </c>
      <c r="F49" s="334">
        <f t="shared" si="15"/>
        <v>3.779112708</v>
      </c>
      <c r="I49" s="334">
        <f t="shared" si="16"/>
        <v>4.09806982</v>
      </c>
      <c r="L49" s="334">
        <f t="shared" si="17"/>
        <v>4.443946913</v>
      </c>
      <c r="O49" s="334">
        <f t="shared" si="18"/>
        <v>4.819016032</v>
      </c>
      <c r="R49" s="334">
        <f t="shared" si="19"/>
        <v>5.225740985</v>
      </c>
      <c r="U49" s="334">
        <f t="shared" si="20"/>
        <v>5.666793525</v>
      </c>
      <c r="X49" s="334">
        <f t="shared" si="21"/>
        <v>6.145070898</v>
      </c>
      <c r="AA49" s="334">
        <f t="shared" si="22"/>
        <v>6.663714882</v>
      </c>
      <c r="AD49" s="334">
        <f t="shared" si="23"/>
        <v>7.226132418</v>
      </c>
      <c r="AH49" s="61">
        <v>3.0</v>
      </c>
    </row>
    <row r="50">
      <c r="A50" s="332"/>
      <c r="B50" s="332" t="s">
        <v>277</v>
      </c>
      <c r="C50" s="334" t="str">
        <f t="shared" si="14"/>
        <v/>
      </c>
      <c r="F50" s="334" t="str">
        <f t="shared" si="15"/>
        <v/>
      </c>
      <c r="I50" s="334" t="str">
        <f t="shared" si="16"/>
        <v/>
      </c>
      <c r="L50" s="334" t="str">
        <f t="shared" si="17"/>
        <v/>
      </c>
      <c r="O50" s="334" t="str">
        <f t="shared" si="18"/>
        <v/>
      </c>
      <c r="R50" s="334" t="str">
        <f t="shared" si="19"/>
        <v/>
      </c>
      <c r="U50" s="334" t="str">
        <f t="shared" si="20"/>
        <v/>
      </c>
      <c r="X50" s="334" t="str">
        <f t="shared" si="21"/>
        <v/>
      </c>
      <c r="AA50" s="334" t="str">
        <f t="shared" si="22"/>
        <v/>
      </c>
      <c r="AD50" s="334" t="str">
        <f t="shared" si="23"/>
        <v/>
      </c>
      <c r="AH50" s="61">
        <v>4.0</v>
      </c>
    </row>
    <row r="61">
      <c r="A61" s="61" t="s">
        <v>33</v>
      </c>
      <c r="B61" s="61"/>
      <c r="C61" s="61"/>
      <c r="D61" s="61"/>
      <c r="E61" s="61" t="s">
        <v>278</v>
      </c>
      <c r="F61" s="335">
        <v>16.0</v>
      </c>
      <c r="G61" s="336"/>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c r="HN61" s="336"/>
      <c r="HO61" s="336"/>
      <c r="HP61" s="336"/>
      <c r="HQ61" s="336"/>
      <c r="HR61" s="336"/>
      <c r="HS61" s="336"/>
      <c r="HT61" s="336"/>
      <c r="HU61" s="336"/>
      <c r="HV61" s="336"/>
      <c r="HW61" s="336"/>
      <c r="HX61" s="336"/>
    </row>
    <row r="62">
      <c r="A62" s="331"/>
      <c r="B62" s="61"/>
      <c r="C62" s="61"/>
      <c r="D62" s="61"/>
      <c r="E62" s="61" t="s">
        <v>279</v>
      </c>
      <c r="F62" s="335">
        <v>1.0</v>
      </c>
      <c r="G62" s="336">
        <f t="shared" ref="G62:HI62" si="24">F62+1</f>
        <v>2</v>
      </c>
      <c r="H62" s="336">
        <f t="shared" si="24"/>
        <v>3</v>
      </c>
      <c r="I62" s="336">
        <f t="shared" si="24"/>
        <v>4</v>
      </c>
      <c r="J62" s="336">
        <f t="shared" si="24"/>
        <v>5</v>
      </c>
      <c r="K62" s="336">
        <f t="shared" si="24"/>
        <v>6</v>
      </c>
      <c r="L62" s="336">
        <f t="shared" si="24"/>
        <v>7</v>
      </c>
      <c r="M62" s="336">
        <f t="shared" si="24"/>
        <v>8</v>
      </c>
      <c r="N62" s="336">
        <f t="shared" si="24"/>
        <v>9</v>
      </c>
      <c r="O62" s="336">
        <f t="shared" si="24"/>
        <v>10</v>
      </c>
      <c r="P62" s="336">
        <f t="shared" si="24"/>
        <v>11</v>
      </c>
      <c r="Q62" s="336">
        <f t="shared" si="24"/>
        <v>12</v>
      </c>
      <c r="R62" s="336">
        <f t="shared" si="24"/>
        <v>13</v>
      </c>
      <c r="S62" s="336">
        <f t="shared" si="24"/>
        <v>14</v>
      </c>
      <c r="T62" s="336">
        <f t="shared" si="24"/>
        <v>15</v>
      </c>
      <c r="U62" s="336">
        <f t="shared" si="24"/>
        <v>16</v>
      </c>
      <c r="V62" s="336">
        <f t="shared" si="24"/>
        <v>17</v>
      </c>
      <c r="W62" s="336">
        <f t="shared" si="24"/>
        <v>18</v>
      </c>
      <c r="X62" s="336">
        <f t="shared" si="24"/>
        <v>19</v>
      </c>
      <c r="Y62" s="336">
        <f t="shared" si="24"/>
        <v>20</v>
      </c>
      <c r="Z62" s="336">
        <f t="shared" si="24"/>
        <v>21</v>
      </c>
      <c r="AA62" s="336">
        <f t="shared" si="24"/>
        <v>22</v>
      </c>
      <c r="AB62" s="336">
        <f t="shared" si="24"/>
        <v>23</v>
      </c>
      <c r="AC62" s="336">
        <f t="shared" si="24"/>
        <v>24</v>
      </c>
      <c r="AD62" s="336">
        <f t="shared" si="24"/>
        <v>25</v>
      </c>
      <c r="AE62" s="336">
        <f t="shared" si="24"/>
        <v>26</v>
      </c>
      <c r="AF62" s="336">
        <f t="shared" si="24"/>
        <v>27</v>
      </c>
      <c r="AG62" s="336">
        <f t="shared" si="24"/>
        <v>28</v>
      </c>
      <c r="AH62" s="336">
        <f t="shared" si="24"/>
        <v>29</v>
      </c>
      <c r="AI62" s="336">
        <f t="shared" si="24"/>
        <v>30</v>
      </c>
      <c r="AJ62" s="336">
        <f t="shared" si="24"/>
        <v>31</v>
      </c>
      <c r="AK62" s="336">
        <f t="shared" si="24"/>
        <v>32</v>
      </c>
      <c r="AL62" s="336">
        <f t="shared" si="24"/>
        <v>33</v>
      </c>
      <c r="AM62" s="336">
        <f t="shared" si="24"/>
        <v>34</v>
      </c>
      <c r="AN62" s="336">
        <f t="shared" si="24"/>
        <v>35</v>
      </c>
      <c r="AO62" s="336">
        <f t="shared" si="24"/>
        <v>36</v>
      </c>
      <c r="AP62" s="336">
        <f t="shared" si="24"/>
        <v>37</v>
      </c>
      <c r="AQ62" s="336">
        <f t="shared" si="24"/>
        <v>38</v>
      </c>
      <c r="AR62" s="336">
        <f t="shared" si="24"/>
        <v>39</v>
      </c>
      <c r="AS62" s="336">
        <f t="shared" si="24"/>
        <v>40</v>
      </c>
      <c r="AT62" s="336">
        <f t="shared" si="24"/>
        <v>41</v>
      </c>
      <c r="AU62" s="336">
        <f t="shared" si="24"/>
        <v>42</v>
      </c>
      <c r="AV62" s="336">
        <f t="shared" si="24"/>
        <v>43</v>
      </c>
      <c r="AW62" s="336">
        <f t="shared" si="24"/>
        <v>44</v>
      </c>
      <c r="AX62" s="336">
        <f t="shared" si="24"/>
        <v>45</v>
      </c>
      <c r="AY62" s="336">
        <f t="shared" si="24"/>
        <v>46</v>
      </c>
      <c r="AZ62" s="336">
        <f t="shared" si="24"/>
        <v>47</v>
      </c>
      <c r="BA62" s="336">
        <f t="shared" si="24"/>
        <v>48</v>
      </c>
      <c r="BB62" s="336">
        <f t="shared" si="24"/>
        <v>49</v>
      </c>
      <c r="BC62" s="336">
        <f t="shared" si="24"/>
        <v>50</v>
      </c>
      <c r="BD62" s="336">
        <f t="shared" si="24"/>
        <v>51</v>
      </c>
      <c r="BE62" s="336">
        <f t="shared" si="24"/>
        <v>52</v>
      </c>
      <c r="BF62" s="336">
        <f t="shared" si="24"/>
        <v>53</v>
      </c>
      <c r="BG62" s="336">
        <f t="shared" si="24"/>
        <v>54</v>
      </c>
      <c r="BH62" s="336">
        <f t="shared" si="24"/>
        <v>55</v>
      </c>
      <c r="BI62" s="336">
        <f t="shared" si="24"/>
        <v>56</v>
      </c>
      <c r="BJ62" s="336">
        <f t="shared" si="24"/>
        <v>57</v>
      </c>
      <c r="BK62" s="336">
        <f t="shared" si="24"/>
        <v>58</v>
      </c>
      <c r="BL62" s="336">
        <f t="shared" si="24"/>
        <v>59</v>
      </c>
      <c r="BM62" s="336">
        <f t="shared" si="24"/>
        <v>60</v>
      </c>
      <c r="BN62" s="336">
        <f t="shared" si="24"/>
        <v>61</v>
      </c>
      <c r="BO62" s="336">
        <f t="shared" si="24"/>
        <v>62</v>
      </c>
      <c r="BP62" s="336">
        <f t="shared" si="24"/>
        <v>63</v>
      </c>
      <c r="BQ62" s="336">
        <f t="shared" si="24"/>
        <v>64</v>
      </c>
      <c r="BR62" s="336">
        <f t="shared" si="24"/>
        <v>65</v>
      </c>
      <c r="BS62" s="336">
        <f t="shared" si="24"/>
        <v>66</v>
      </c>
      <c r="BT62" s="336">
        <f t="shared" si="24"/>
        <v>67</v>
      </c>
      <c r="BU62" s="336">
        <f t="shared" si="24"/>
        <v>68</v>
      </c>
      <c r="BV62" s="336">
        <f t="shared" si="24"/>
        <v>69</v>
      </c>
      <c r="BW62" s="336">
        <f t="shared" si="24"/>
        <v>70</v>
      </c>
      <c r="BX62" s="336">
        <f t="shared" si="24"/>
        <v>71</v>
      </c>
      <c r="BY62" s="336">
        <f t="shared" si="24"/>
        <v>72</v>
      </c>
      <c r="BZ62" s="336">
        <f t="shared" si="24"/>
        <v>73</v>
      </c>
      <c r="CA62" s="336">
        <f t="shared" si="24"/>
        <v>74</v>
      </c>
      <c r="CB62" s="336">
        <f t="shared" si="24"/>
        <v>75</v>
      </c>
      <c r="CC62" s="336">
        <f t="shared" si="24"/>
        <v>76</v>
      </c>
      <c r="CD62" s="336">
        <f t="shared" si="24"/>
        <v>77</v>
      </c>
      <c r="CE62" s="336">
        <f t="shared" si="24"/>
        <v>78</v>
      </c>
      <c r="CF62" s="336">
        <f t="shared" si="24"/>
        <v>79</v>
      </c>
      <c r="CG62" s="336">
        <f t="shared" si="24"/>
        <v>80</v>
      </c>
      <c r="CH62" s="336">
        <f t="shared" si="24"/>
        <v>81</v>
      </c>
      <c r="CI62" s="336">
        <f t="shared" si="24"/>
        <v>82</v>
      </c>
      <c r="CJ62" s="336">
        <f t="shared" si="24"/>
        <v>83</v>
      </c>
      <c r="CK62" s="336">
        <f t="shared" si="24"/>
        <v>84</v>
      </c>
      <c r="CL62" s="336">
        <f t="shared" si="24"/>
        <v>85</v>
      </c>
      <c r="CM62" s="336">
        <f t="shared" si="24"/>
        <v>86</v>
      </c>
      <c r="CN62" s="336">
        <f t="shared" si="24"/>
        <v>87</v>
      </c>
      <c r="CO62" s="336">
        <f t="shared" si="24"/>
        <v>88</v>
      </c>
      <c r="CP62" s="336">
        <f t="shared" si="24"/>
        <v>89</v>
      </c>
      <c r="CQ62" s="336">
        <f t="shared" si="24"/>
        <v>90</v>
      </c>
      <c r="CR62" s="336">
        <f t="shared" si="24"/>
        <v>91</v>
      </c>
      <c r="CS62" s="336">
        <f t="shared" si="24"/>
        <v>92</v>
      </c>
      <c r="CT62" s="336">
        <f t="shared" si="24"/>
        <v>93</v>
      </c>
      <c r="CU62" s="336">
        <f t="shared" si="24"/>
        <v>94</v>
      </c>
      <c r="CV62" s="336">
        <f t="shared" si="24"/>
        <v>95</v>
      </c>
      <c r="CW62" s="336">
        <f t="shared" si="24"/>
        <v>96</v>
      </c>
      <c r="CX62" s="336">
        <f t="shared" si="24"/>
        <v>97</v>
      </c>
      <c r="CY62" s="336">
        <f t="shared" si="24"/>
        <v>98</v>
      </c>
      <c r="CZ62" s="336">
        <f t="shared" si="24"/>
        <v>99</v>
      </c>
      <c r="DA62" s="336">
        <f t="shared" si="24"/>
        <v>100</v>
      </c>
      <c r="DB62" s="336">
        <f t="shared" si="24"/>
        <v>101</v>
      </c>
      <c r="DC62" s="336">
        <f t="shared" si="24"/>
        <v>102</v>
      </c>
      <c r="DD62" s="336">
        <f t="shared" si="24"/>
        <v>103</v>
      </c>
      <c r="DE62" s="336">
        <f t="shared" si="24"/>
        <v>104</v>
      </c>
      <c r="DF62" s="336">
        <f t="shared" si="24"/>
        <v>105</v>
      </c>
      <c r="DG62" s="336">
        <f t="shared" si="24"/>
        <v>106</v>
      </c>
      <c r="DH62" s="336">
        <f t="shared" si="24"/>
        <v>107</v>
      </c>
      <c r="DI62" s="336">
        <f t="shared" si="24"/>
        <v>108</v>
      </c>
      <c r="DJ62" s="336">
        <f t="shared" si="24"/>
        <v>109</v>
      </c>
      <c r="DK62" s="336">
        <f t="shared" si="24"/>
        <v>110</v>
      </c>
      <c r="DL62" s="336">
        <f t="shared" si="24"/>
        <v>111</v>
      </c>
      <c r="DM62" s="336">
        <f t="shared" si="24"/>
        <v>112</v>
      </c>
      <c r="DN62" s="336">
        <f t="shared" si="24"/>
        <v>113</v>
      </c>
      <c r="DO62" s="336">
        <f t="shared" si="24"/>
        <v>114</v>
      </c>
      <c r="DP62" s="336">
        <f t="shared" si="24"/>
        <v>115</v>
      </c>
      <c r="DQ62" s="336">
        <f t="shared" si="24"/>
        <v>116</v>
      </c>
      <c r="DR62" s="336">
        <f t="shared" si="24"/>
        <v>117</v>
      </c>
      <c r="DS62" s="336">
        <f t="shared" si="24"/>
        <v>118</v>
      </c>
      <c r="DT62" s="336">
        <f t="shared" si="24"/>
        <v>119</v>
      </c>
      <c r="DU62" s="336">
        <f t="shared" si="24"/>
        <v>120</v>
      </c>
      <c r="DV62" s="336">
        <f t="shared" si="24"/>
        <v>121</v>
      </c>
      <c r="DW62" s="336">
        <f t="shared" si="24"/>
        <v>122</v>
      </c>
      <c r="DX62" s="336">
        <f t="shared" si="24"/>
        <v>123</v>
      </c>
      <c r="DY62" s="336">
        <f t="shared" si="24"/>
        <v>124</v>
      </c>
      <c r="DZ62" s="336">
        <f t="shared" si="24"/>
        <v>125</v>
      </c>
      <c r="EA62" s="336">
        <f t="shared" si="24"/>
        <v>126</v>
      </c>
      <c r="EB62" s="336">
        <f t="shared" si="24"/>
        <v>127</v>
      </c>
      <c r="EC62" s="336">
        <f t="shared" si="24"/>
        <v>128</v>
      </c>
      <c r="ED62" s="336">
        <f t="shared" si="24"/>
        <v>129</v>
      </c>
      <c r="EE62" s="336">
        <f t="shared" si="24"/>
        <v>130</v>
      </c>
      <c r="EF62" s="336">
        <f t="shared" si="24"/>
        <v>131</v>
      </c>
      <c r="EG62" s="336">
        <f t="shared" si="24"/>
        <v>132</v>
      </c>
      <c r="EH62" s="336">
        <f t="shared" si="24"/>
        <v>133</v>
      </c>
      <c r="EI62" s="336">
        <f t="shared" si="24"/>
        <v>134</v>
      </c>
      <c r="EJ62" s="336">
        <f t="shared" si="24"/>
        <v>135</v>
      </c>
      <c r="EK62" s="336">
        <f t="shared" si="24"/>
        <v>136</v>
      </c>
      <c r="EL62" s="336">
        <f t="shared" si="24"/>
        <v>137</v>
      </c>
      <c r="EM62" s="336">
        <f t="shared" si="24"/>
        <v>138</v>
      </c>
      <c r="EN62" s="336">
        <f t="shared" si="24"/>
        <v>139</v>
      </c>
      <c r="EO62" s="336">
        <f t="shared" si="24"/>
        <v>140</v>
      </c>
      <c r="EP62" s="336">
        <f t="shared" si="24"/>
        <v>141</v>
      </c>
      <c r="EQ62" s="336">
        <f t="shared" si="24"/>
        <v>142</v>
      </c>
      <c r="ER62" s="336">
        <f t="shared" si="24"/>
        <v>143</v>
      </c>
      <c r="ES62" s="336">
        <f t="shared" si="24"/>
        <v>144</v>
      </c>
      <c r="ET62" s="336">
        <f t="shared" si="24"/>
        <v>145</v>
      </c>
      <c r="EU62" s="336">
        <f t="shared" si="24"/>
        <v>146</v>
      </c>
      <c r="EV62" s="336">
        <f t="shared" si="24"/>
        <v>147</v>
      </c>
      <c r="EW62" s="336">
        <f t="shared" si="24"/>
        <v>148</v>
      </c>
      <c r="EX62" s="336">
        <f t="shared" si="24"/>
        <v>149</v>
      </c>
      <c r="EY62" s="336">
        <f t="shared" si="24"/>
        <v>150</v>
      </c>
      <c r="EZ62" s="336">
        <f t="shared" si="24"/>
        <v>151</v>
      </c>
      <c r="FA62" s="336">
        <f t="shared" si="24"/>
        <v>152</v>
      </c>
      <c r="FB62" s="336">
        <f t="shared" si="24"/>
        <v>153</v>
      </c>
      <c r="FC62" s="336">
        <f t="shared" si="24"/>
        <v>154</v>
      </c>
      <c r="FD62" s="336">
        <f t="shared" si="24"/>
        <v>155</v>
      </c>
      <c r="FE62" s="336">
        <f t="shared" si="24"/>
        <v>156</v>
      </c>
      <c r="FF62" s="336">
        <f t="shared" si="24"/>
        <v>157</v>
      </c>
      <c r="FG62" s="336">
        <f t="shared" si="24"/>
        <v>158</v>
      </c>
      <c r="FH62" s="336">
        <f t="shared" si="24"/>
        <v>159</v>
      </c>
      <c r="FI62" s="336">
        <f t="shared" si="24"/>
        <v>160</v>
      </c>
      <c r="FJ62" s="336">
        <f t="shared" si="24"/>
        <v>161</v>
      </c>
      <c r="FK62" s="336">
        <f t="shared" si="24"/>
        <v>162</v>
      </c>
      <c r="FL62" s="336">
        <f t="shared" si="24"/>
        <v>163</v>
      </c>
      <c r="FM62" s="336">
        <f t="shared" si="24"/>
        <v>164</v>
      </c>
      <c r="FN62" s="336">
        <f t="shared" si="24"/>
        <v>165</v>
      </c>
      <c r="FO62" s="336">
        <f t="shared" si="24"/>
        <v>166</v>
      </c>
      <c r="FP62" s="336">
        <f t="shared" si="24"/>
        <v>167</v>
      </c>
      <c r="FQ62" s="336">
        <f t="shared" si="24"/>
        <v>168</v>
      </c>
      <c r="FR62" s="336">
        <f t="shared" si="24"/>
        <v>169</v>
      </c>
      <c r="FS62" s="336">
        <f t="shared" si="24"/>
        <v>170</v>
      </c>
      <c r="FT62" s="336">
        <f t="shared" si="24"/>
        <v>171</v>
      </c>
      <c r="FU62" s="336">
        <f t="shared" si="24"/>
        <v>172</v>
      </c>
      <c r="FV62" s="336">
        <f t="shared" si="24"/>
        <v>173</v>
      </c>
      <c r="FW62" s="336">
        <f t="shared" si="24"/>
        <v>174</v>
      </c>
      <c r="FX62" s="336">
        <f t="shared" si="24"/>
        <v>175</v>
      </c>
      <c r="FY62" s="336">
        <f t="shared" si="24"/>
        <v>176</v>
      </c>
      <c r="FZ62" s="336">
        <f t="shared" si="24"/>
        <v>177</v>
      </c>
      <c r="GA62" s="336">
        <f t="shared" si="24"/>
        <v>178</v>
      </c>
      <c r="GB62" s="336">
        <f t="shared" si="24"/>
        <v>179</v>
      </c>
      <c r="GC62" s="336">
        <f t="shared" si="24"/>
        <v>180</v>
      </c>
      <c r="GD62" s="336">
        <f t="shared" si="24"/>
        <v>181</v>
      </c>
      <c r="GE62" s="336">
        <f t="shared" si="24"/>
        <v>182</v>
      </c>
      <c r="GF62" s="336">
        <f t="shared" si="24"/>
        <v>183</v>
      </c>
      <c r="GG62" s="336">
        <f t="shared" si="24"/>
        <v>184</v>
      </c>
      <c r="GH62" s="336">
        <f t="shared" si="24"/>
        <v>185</v>
      </c>
      <c r="GI62" s="336">
        <f t="shared" si="24"/>
        <v>186</v>
      </c>
      <c r="GJ62" s="336">
        <f t="shared" si="24"/>
        <v>187</v>
      </c>
      <c r="GK62" s="336">
        <f t="shared" si="24"/>
        <v>188</v>
      </c>
      <c r="GL62" s="336">
        <f t="shared" si="24"/>
        <v>189</v>
      </c>
      <c r="GM62" s="336">
        <f t="shared" si="24"/>
        <v>190</v>
      </c>
      <c r="GN62" s="336">
        <f t="shared" si="24"/>
        <v>191</v>
      </c>
      <c r="GO62" s="336">
        <f t="shared" si="24"/>
        <v>192</v>
      </c>
      <c r="GP62" s="336">
        <f t="shared" si="24"/>
        <v>193</v>
      </c>
      <c r="GQ62" s="336">
        <f t="shared" si="24"/>
        <v>194</v>
      </c>
      <c r="GR62" s="336">
        <f t="shared" si="24"/>
        <v>195</v>
      </c>
      <c r="GS62" s="336">
        <f t="shared" si="24"/>
        <v>196</v>
      </c>
      <c r="GT62" s="336">
        <f t="shared" si="24"/>
        <v>197</v>
      </c>
      <c r="GU62" s="336">
        <f t="shared" si="24"/>
        <v>198</v>
      </c>
      <c r="GV62" s="336">
        <f t="shared" si="24"/>
        <v>199</v>
      </c>
      <c r="GW62" s="336">
        <f t="shared" si="24"/>
        <v>200</v>
      </c>
      <c r="GX62" s="336">
        <f t="shared" si="24"/>
        <v>201</v>
      </c>
      <c r="GY62" s="336">
        <f t="shared" si="24"/>
        <v>202</v>
      </c>
      <c r="GZ62" s="336">
        <f t="shared" si="24"/>
        <v>203</v>
      </c>
      <c r="HA62" s="336">
        <f t="shared" si="24"/>
        <v>204</v>
      </c>
      <c r="HB62" s="336">
        <f t="shared" si="24"/>
        <v>205</v>
      </c>
      <c r="HC62" s="336">
        <f t="shared" si="24"/>
        <v>206</v>
      </c>
      <c r="HD62" s="336">
        <f t="shared" si="24"/>
        <v>207</v>
      </c>
      <c r="HE62" s="336">
        <f t="shared" si="24"/>
        <v>208</v>
      </c>
      <c r="HF62" s="336">
        <f t="shared" si="24"/>
        <v>209</v>
      </c>
      <c r="HG62" s="336">
        <f t="shared" si="24"/>
        <v>210</v>
      </c>
      <c r="HH62" s="336">
        <f t="shared" si="24"/>
        <v>211</v>
      </c>
      <c r="HI62" s="336">
        <f t="shared" si="24"/>
        <v>212</v>
      </c>
      <c r="HJ62" s="336"/>
      <c r="HK62" s="336"/>
      <c r="HL62" s="336"/>
      <c r="HM62" s="336"/>
      <c r="HN62" s="336"/>
      <c r="HO62" s="336"/>
      <c r="HP62" s="336"/>
      <c r="HQ62" s="336"/>
      <c r="HR62" s="336"/>
      <c r="HS62" s="336"/>
      <c r="HT62" s="336"/>
      <c r="HU62" s="336"/>
      <c r="HV62" s="336"/>
      <c r="HW62" s="336"/>
      <c r="HX62" s="336"/>
    </row>
    <row r="63">
      <c r="A63" s="138" t="s">
        <v>280</v>
      </c>
      <c r="B63" s="138"/>
      <c r="C63" s="138" t="s">
        <v>281</v>
      </c>
      <c r="D63" s="138"/>
      <c r="E63" s="61" t="s">
        <v>135</v>
      </c>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c r="BC63" s="337"/>
      <c r="BD63" s="337"/>
      <c r="BE63" s="337"/>
      <c r="BF63" s="337"/>
      <c r="BG63" s="337"/>
      <c r="BH63" s="337"/>
      <c r="BI63" s="337"/>
      <c r="BJ63" s="337"/>
      <c r="BK63" s="337"/>
      <c r="BL63" s="337"/>
      <c r="BM63" s="337"/>
      <c r="BN63" s="337"/>
      <c r="BO63" s="337"/>
      <c r="BP63" s="337"/>
      <c r="BR63" s="20" t="str">
        <f t="shared" ref="BR63:HG63" si="25">F63</f>
        <v/>
      </c>
      <c r="BS63" s="20" t="str">
        <f t="shared" si="25"/>
        <v/>
      </c>
      <c r="BT63" s="20" t="str">
        <f t="shared" si="25"/>
        <v/>
      </c>
      <c r="BU63" s="20" t="str">
        <f t="shared" si="25"/>
        <v/>
      </c>
      <c r="BV63" s="20" t="str">
        <f t="shared" si="25"/>
        <v/>
      </c>
      <c r="BW63" s="20" t="str">
        <f t="shared" si="25"/>
        <v/>
      </c>
      <c r="BX63" s="20" t="str">
        <f t="shared" si="25"/>
        <v/>
      </c>
      <c r="BY63" s="20" t="str">
        <f t="shared" si="25"/>
        <v/>
      </c>
      <c r="BZ63" s="20" t="str">
        <f t="shared" si="25"/>
        <v/>
      </c>
      <c r="CA63" s="20" t="str">
        <f t="shared" si="25"/>
        <v/>
      </c>
      <c r="CB63" s="20" t="str">
        <f t="shared" si="25"/>
        <v/>
      </c>
      <c r="CC63" s="20" t="str">
        <f t="shared" si="25"/>
        <v/>
      </c>
      <c r="CD63" s="20" t="str">
        <f t="shared" si="25"/>
        <v/>
      </c>
      <c r="CE63" s="20" t="str">
        <f t="shared" si="25"/>
        <v/>
      </c>
      <c r="CF63" s="20" t="str">
        <f t="shared" si="25"/>
        <v/>
      </c>
      <c r="CG63" s="20" t="str">
        <f t="shared" si="25"/>
        <v/>
      </c>
      <c r="CH63" s="20" t="str">
        <f t="shared" si="25"/>
        <v/>
      </c>
      <c r="CI63" s="20" t="str">
        <f t="shared" si="25"/>
        <v/>
      </c>
      <c r="CJ63" s="20" t="str">
        <f t="shared" si="25"/>
        <v/>
      </c>
      <c r="CK63" s="20" t="str">
        <f t="shared" si="25"/>
        <v/>
      </c>
      <c r="CL63" s="20" t="str">
        <f t="shared" si="25"/>
        <v/>
      </c>
      <c r="CM63" s="20" t="str">
        <f t="shared" si="25"/>
        <v/>
      </c>
      <c r="CN63" s="20" t="str">
        <f t="shared" si="25"/>
        <v/>
      </c>
      <c r="CO63" s="20" t="str">
        <f t="shared" si="25"/>
        <v/>
      </c>
      <c r="CP63" s="20" t="str">
        <f t="shared" si="25"/>
        <v/>
      </c>
      <c r="CQ63" s="20" t="str">
        <f t="shared" si="25"/>
        <v/>
      </c>
      <c r="CR63" s="20" t="str">
        <f t="shared" si="25"/>
        <v/>
      </c>
      <c r="CS63" s="20" t="str">
        <f t="shared" si="25"/>
        <v/>
      </c>
      <c r="CT63" s="20" t="str">
        <f t="shared" si="25"/>
        <v/>
      </c>
      <c r="CU63" s="20" t="str">
        <f t="shared" si="25"/>
        <v/>
      </c>
      <c r="CV63" s="20" t="str">
        <f t="shared" si="25"/>
        <v/>
      </c>
      <c r="CW63" s="20" t="str">
        <f t="shared" si="25"/>
        <v/>
      </c>
      <c r="CX63" s="20" t="str">
        <f t="shared" si="25"/>
        <v/>
      </c>
      <c r="CY63" s="20" t="str">
        <f t="shared" si="25"/>
        <v/>
      </c>
      <c r="CZ63" s="20" t="str">
        <f t="shared" si="25"/>
        <v/>
      </c>
      <c r="DA63" s="20" t="str">
        <f t="shared" si="25"/>
        <v/>
      </c>
      <c r="DB63" s="20" t="str">
        <f t="shared" si="25"/>
        <v/>
      </c>
      <c r="DC63" s="20" t="str">
        <f t="shared" si="25"/>
        <v/>
      </c>
      <c r="DD63" s="20" t="str">
        <f t="shared" si="25"/>
        <v/>
      </c>
      <c r="DE63" s="20" t="str">
        <f t="shared" si="25"/>
        <v/>
      </c>
      <c r="DF63" s="20" t="str">
        <f t="shared" si="25"/>
        <v/>
      </c>
      <c r="DG63" s="20" t="str">
        <f t="shared" si="25"/>
        <v/>
      </c>
      <c r="DH63" s="20" t="str">
        <f t="shared" si="25"/>
        <v/>
      </c>
      <c r="DI63" s="20" t="str">
        <f t="shared" si="25"/>
        <v/>
      </c>
      <c r="DJ63" s="20" t="str">
        <f t="shared" si="25"/>
        <v/>
      </c>
      <c r="DK63" s="20" t="str">
        <f t="shared" si="25"/>
        <v/>
      </c>
      <c r="DL63" s="20" t="str">
        <f t="shared" si="25"/>
        <v/>
      </c>
      <c r="DM63" s="20" t="str">
        <f t="shared" si="25"/>
        <v/>
      </c>
      <c r="DN63" s="20" t="str">
        <f t="shared" si="25"/>
        <v/>
      </c>
      <c r="DO63" s="20" t="str">
        <f t="shared" si="25"/>
        <v/>
      </c>
      <c r="DP63" s="20" t="str">
        <f t="shared" si="25"/>
        <v/>
      </c>
      <c r="DQ63" s="20" t="str">
        <f t="shared" si="25"/>
        <v/>
      </c>
      <c r="DR63" s="20" t="str">
        <f t="shared" si="25"/>
        <v/>
      </c>
      <c r="DS63" s="20" t="str">
        <f t="shared" si="25"/>
        <v/>
      </c>
      <c r="DT63" s="20" t="str">
        <f t="shared" si="25"/>
        <v/>
      </c>
      <c r="DU63" s="20" t="str">
        <f t="shared" si="25"/>
        <v/>
      </c>
      <c r="DV63" s="20" t="str">
        <f t="shared" si="25"/>
        <v/>
      </c>
      <c r="DW63" s="20" t="str">
        <f t="shared" si="25"/>
        <v/>
      </c>
      <c r="DX63" s="20" t="str">
        <f t="shared" si="25"/>
        <v/>
      </c>
      <c r="DY63" s="20" t="str">
        <f t="shared" si="25"/>
        <v/>
      </c>
      <c r="DZ63" s="20" t="str">
        <f t="shared" si="25"/>
        <v/>
      </c>
      <c r="EA63" s="20" t="str">
        <f t="shared" si="25"/>
        <v/>
      </c>
      <c r="EB63" s="20" t="str">
        <f t="shared" si="25"/>
        <v/>
      </c>
      <c r="EC63" s="20" t="str">
        <f t="shared" si="25"/>
        <v/>
      </c>
      <c r="ED63" s="20" t="str">
        <f t="shared" si="25"/>
        <v/>
      </c>
      <c r="EE63" s="20" t="str">
        <f t="shared" si="25"/>
        <v/>
      </c>
      <c r="EF63" s="20" t="str">
        <f t="shared" si="25"/>
        <v/>
      </c>
      <c r="EG63" s="20" t="str">
        <f t="shared" si="25"/>
        <v/>
      </c>
      <c r="EH63" s="20" t="str">
        <f t="shared" si="25"/>
        <v/>
      </c>
      <c r="EI63" s="20" t="str">
        <f t="shared" si="25"/>
        <v/>
      </c>
      <c r="EJ63" s="20" t="str">
        <f t="shared" si="25"/>
        <v/>
      </c>
      <c r="EK63" s="20" t="str">
        <f t="shared" si="25"/>
        <v/>
      </c>
      <c r="EL63" s="20" t="str">
        <f t="shared" si="25"/>
        <v/>
      </c>
      <c r="EM63" s="20" t="str">
        <f t="shared" si="25"/>
        <v/>
      </c>
      <c r="EN63" s="20" t="str">
        <f t="shared" si="25"/>
        <v/>
      </c>
      <c r="EO63" s="20" t="str">
        <f t="shared" si="25"/>
        <v/>
      </c>
      <c r="EP63" s="20" t="str">
        <f t="shared" si="25"/>
        <v/>
      </c>
      <c r="EQ63" s="20" t="str">
        <f t="shared" si="25"/>
        <v/>
      </c>
      <c r="ER63" s="20" t="str">
        <f t="shared" si="25"/>
        <v/>
      </c>
      <c r="ES63" s="20" t="str">
        <f t="shared" si="25"/>
        <v/>
      </c>
      <c r="ET63" s="20" t="str">
        <f t="shared" si="25"/>
        <v/>
      </c>
      <c r="EU63" s="20" t="str">
        <f t="shared" si="25"/>
        <v/>
      </c>
      <c r="EV63" s="20" t="str">
        <f t="shared" si="25"/>
        <v/>
      </c>
      <c r="EW63" s="20" t="str">
        <f t="shared" si="25"/>
        <v/>
      </c>
      <c r="EX63" s="20" t="str">
        <f t="shared" si="25"/>
        <v/>
      </c>
      <c r="EY63" s="20" t="str">
        <f t="shared" si="25"/>
        <v/>
      </c>
      <c r="EZ63" s="20" t="str">
        <f t="shared" si="25"/>
        <v/>
      </c>
      <c r="FA63" s="20" t="str">
        <f t="shared" si="25"/>
        <v/>
      </c>
      <c r="FB63" s="20" t="str">
        <f t="shared" si="25"/>
        <v/>
      </c>
      <c r="FC63" s="20" t="str">
        <f t="shared" si="25"/>
        <v/>
      </c>
      <c r="FD63" s="20" t="str">
        <f t="shared" si="25"/>
        <v/>
      </c>
      <c r="FE63" s="20" t="str">
        <f t="shared" si="25"/>
        <v/>
      </c>
      <c r="FF63" s="20" t="str">
        <f t="shared" si="25"/>
        <v/>
      </c>
      <c r="FG63" s="20" t="str">
        <f t="shared" si="25"/>
        <v/>
      </c>
      <c r="FH63" s="20" t="str">
        <f t="shared" si="25"/>
        <v/>
      </c>
      <c r="FI63" s="20" t="str">
        <f t="shared" si="25"/>
        <v/>
      </c>
      <c r="FJ63" s="20" t="str">
        <f t="shared" si="25"/>
        <v/>
      </c>
      <c r="FK63" s="20" t="str">
        <f t="shared" si="25"/>
        <v/>
      </c>
      <c r="FL63" s="20" t="str">
        <f t="shared" si="25"/>
        <v/>
      </c>
      <c r="FM63" s="20" t="str">
        <f t="shared" si="25"/>
        <v/>
      </c>
      <c r="FN63" s="20" t="str">
        <f t="shared" si="25"/>
        <v/>
      </c>
      <c r="FO63" s="20" t="str">
        <f t="shared" si="25"/>
        <v/>
      </c>
      <c r="FP63" s="20" t="str">
        <f t="shared" si="25"/>
        <v/>
      </c>
      <c r="FQ63" s="20" t="str">
        <f t="shared" si="25"/>
        <v/>
      </c>
      <c r="FR63" s="20" t="str">
        <f t="shared" si="25"/>
        <v/>
      </c>
      <c r="FS63" s="20" t="str">
        <f t="shared" si="25"/>
        <v/>
      </c>
      <c r="FT63" s="20" t="str">
        <f t="shared" si="25"/>
        <v/>
      </c>
      <c r="FU63" s="20" t="str">
        <f t="shared" si="25"/>
        <v/>
      </c>
      <c r="FV63" s="20" t="str">
        <f t="shared" si="25"/>
        <v/>
      </c>
      <c r="FW63" s="20" t="str">
        <f t="shared" si="25"/>
        <v/>
      </c>
      <c r="FX63" s="20" t="str">
        <f t="shared" si="25"/>
        <v/>
      </c>
      <c r="FY63" s="20" t="str">
        <f t="shared" si="25"/>
        <v/>
      </c>
      <c r="FZ63" s="20" t="str">
        <f t="shared" si="25"/>
        <v/>
      </c>
      <c r="GA63" s="20" t="str">
        <f t="shared" si="25"/>
        <v/>
      </c>
      <c r="GB63" s="20" t="str">
        <f t="shared" si="25"/>
        <v/>
      </c>
      <c r="GC63" s="20" t="str">
        <f t="shared" si="25"/>
        <v/>
      </c>
      <c r="GD63" s="20" t="str">
        <f t="shared" si="25"/>
        <v/>
      </c>
      <c r="GE63" s="20" t="str">
        <f t="shared" si="25"/>
        <v/>
      </c>
      <c r="GF63" s="20" t="str">
        <f t="shared" si="25"/>
        <v/>
      </c>
      <c r="GG63" s="20" t="str">
        <f t="shared" si="25"/>
        <v/>
      </c>
      <c r="GH63" s="20" t="str">
        <f t="shared" si="25"/>
        <v/>
      </c>
      <c r="GI63" s="20" t="str">
        <f t="shared" si="25"/>
        <v/>
      </c>
      <c r="GJ63" s="20" t="str">
        <f t="shared" si="25"/>
        <v/>
      </c>
      <c r="GK63" s="20" t="str">
        <f t="shared" si="25"/>
        <v/>
      </c>
      <c r="GL63" s="20" t="str">
        <f t="shared" si="25"/>
        <v/>
      </c>
      <c r="GM63" s="20" t="str">
        <f t="shared" si="25"/>
        <v/>
      </c>
      <c r="GN63" s="20" t="str">
        <f t="shared" si="25"/>
        <v/>
      </c>
      <c r="GO63" s="20" t="str">
        <f t="shared" si="25"/>
        <v/>
      </c>
      <c r="GP63" s="20" t="str">
        <f t="shared" si="25"/>
        <v/>
      </c>
      <c r="GQ63" s="20" t="str">
        <f t="shared" si="25"/>
        <v/>
      </c>
      <c r="GR63" s="20" t="str">
        <f t="shared" si="25"/>
        <v/>
      </c>
      <c r="GS63" s="20" t="str">
        <f t="shared" si="25"/>
        <v/>
      </c>
      <c r="GT63" s="20" t="str">
        <f t="shared" si="25"/>
        <v/>
      </c>
      <c r="GU63" s="20" t="str">
        <f t="shared" si="25"/>
        <v/>
      </c>
      <c r="GV63" s="20" t="str">
        <f t="shared" si="25"/>
        <v/>
      </c>
      <c r="GW63" s="20" t="str">
        <f t="shared" si="25"/>
        <v/>
      </c>
      <c r="GX63" s="20" t="str">
        <f t="shared" si="25"/>
        <v/>
      </c>
      <c r="GY63" s="20" t="str">
        <f t="shared" si="25"/>
        <v/>
      </c>
      <c r="GZ63" s="20" t="str">
        <f t="shared" si="25"/>
        <v/>
      </c>
      <c r="HA63" s="20" t="str">
        <f t="shared" si="25"/>
        <v/>
      </c>
      <c r="HB63" s="20" t="str">
        <f t="shared" si="25"/>
        <v/>
      </c>
      <c r="HC63" s="20" t="str">
        <f t="shared" si="25"/>
        <v/>
      </c>
      <c r="HD63" s="20" t="str">
        <f t="shared" si="25"/>
        <v/>
      </c>
      <c r="HE63" s="20" t="str">
        <f t="shared" si="25"/>
        <v/>
      </c>
      <c r="HF63" s="20" t="str">
        <f t="shared" si="25"/>
        <v/>
      </c>
      <c r="HG63" s="20" t="str">
        <f t="shared" si="25"/>
        <v/>
      </c>
    </row>
    <row r="64">
      <c r="A64" s="331"/>
      <c r="B64" s="338"/>
      <c r="C64" s="338"/>
      <c r="D64" s="338"/>
      <c r="E64" s="138"/>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9"/>
      <c r="BC64" s="339"/>
      <c r="BD64" s="339"/>
      <c r="BE64" s="339"/>
      <c r="BF64" s="339"/>
      <c r="BG64" s="339"/>
      <c r="BH64" s="339"/>
      <c r="BI64" s="339"/>
      <c r="BJ64" s="339"/>
      <c r="BK64" s="339"/>
      <c r="BL64" s="339"/>
      <c r="BM64" s="339"/>
      <c r="BN64" s="339"/>
      <c r="BO64" s="339"/>
      <c r="BP64" s="339"/>
    </row>
    <row r="65">
      <c r="A65" s="331"/>
      <c r="B65" s="338"/>
      <c r="C65" s="338"/>
      <c r="D65" s="338"/>
      <c r="E65" s="138" t="s">
        <v>170</v>
      </c>
      <c r="F65" s="339" t="str">
        <f>VLOOKUP(F$62,'2a. TBill Main'!$A$6:$U$217,3)</f>
        <v>09-2022</v>
      </c>
      <c r="G65" s="339" t="str">
        <f>VLOOKUP(G$62,'2a. TBill Main'!$A$6:$U$217,3)</f>
        <v>09-2022</v>
      </c>
      <c r="H65" s="339" t="str">
        <f>VLOOKUP(H$62,'2a. TBill Main'!$A$6:$U$217,3)</f>
        <v>09-2022</v>
      </c>
      <c r="I65" s="339" t="str">
        <f>VLOOKUP(I$62,'2a. TBill Main'!$A$6:$U$217,3)</f>
        <v>09-2022</v>
      </c>
      <c r="J65" s="339" t="str">
        <f>VLOOKUP(J$62,'2a. TBill Main'!$A$6:$U$217,3)</f>
        <v>09-2022</v>
      </c>
      <c r="K65" s="339" t="str">
        <f>VLOOKUP(K$62,'2a. TBill Main'!$A$6:$U$217,3)</f>
        <v>09-2022</v>
      </c>
      <c r="L65" s="339" t="str">
        <f>VLOOKUP(L$62,'2a. TBill Main'!$A$6:$U$217,3)</f>
        <v>09-2022</v>
      </c>
      <c r="M65" s="339" t="str">
        <f>VLOOKUP(M$62,'2a. TBill Main'!$A$6:$U$217,3)</f>
        <v>09-2022</v>
      </c>
      <c r="N65" s="339" t="str">
        <f>VLOOKUP(N$62,'2a. TBill Main'!$A$6:$U$217,3)</f>
        <v>09-2022</v>
      </c>
      <c r="O65" s="339" t="str">
        <f>VLOOKUP(O$62,'2a. TBill Main'!$A$6:$U$217,3)</f>
        <v>09-2022</v>
      </c>
      <c r="P65" s="339" t="str">
        <f>VLOOKUP(P$62,'2a. TBill Main'!$A$6:$U$217,3)</f>
        <v>09-2022</v>
      </c>
      <c r="Q65" s="339" t="str">
        <f>VLOOKUP(Q$62,'2a. TBill Main'!$A$6:$U$217,3)</f>
        <v>09-2022</v>
      </c>
      <c r="R65" s="339" t="str">
        <f>VLOOKUP(R$62,'2a. TBill Main'!$A$6:$U$217,3)</f>
        <v>09-2022</v>
      </c>
      <c r="S65" s="339" t="str">
        <f>VLOOKUP(S$62,'2a. TBill Main'!$A$6:$U$217,3)</f>
        <v>09-2022</v>
      </c>
      <c r="T65" s="339" t="str">
        <f>VLOOKUP(T$62,'2a. TBill Main'!$A$6:$U$217,3)</f>
        <v>09-2022</v>
      </c>
      <c r="U65" s="339" t="str">
        <f>VLOOKUP(U$62,'2a. TBill Main'!$A$6:$U$217,3)</f>
        <v>09-2022</v>
      </c>
      <c r="V65" s="339" t="str">
        <f>VLOOKUP(V$62,'2a. TBill Main'!$A$6:$U$217,3)</f>
        <v>09-2022</v>
      </c>
      <c r="W65" s="339" t="str">
        <f>VLOOKUP(W$62,'2a. TBill Main'!$A$6:$U$217,3)</f>
        <v>09-2022</v>
      </c>
      <c r="X65" s="339" t="str">
        <f>VLOOKUP(X$62,'2a. TBill Main'!$A$6:$U$217,3)</f>
        <v>09-2022</v>
      </c>
      <c r="Y65" s="339" t="str">
        <f>VLOOKUP(Y$62,'2a. TBill Main'!$A$6:$U$217,3)</f>
        <v>09-2022</v>
      </c>
      <c r="Z65" s="339" t="str">
        <f>VLOOKUP(Z$62,'2a. TBill Main'!$A$6:$U$217,3)</f>
        <v>09-2022</v>
      </c>
      <c r="AA65" s="339" t="str">
        <f>VLOOKUP(AA$62,'2a. TBill Main'!$A$6:$U$217,3)</f>
        <v>09-2022</v>
      </c>
      <c r="AB65" s="339" t="str">
        <f>VLOOKUP(AB$62,'2a. TBill Main'!$A$6:$U$217,3)</f>
        <v>09-2022</v>
      </c>
      <c r="AC65" s="339" t="str">
        <f>VLOOKUP(AC$62,'2a. TBill Main'!$A$6:$U$217,3)</f>
        <v>09-2022</v>
      </c>
      <c r="AD65" s="339" t="str">
        <f>VLOOKUP(AD$62,'2a. TBill Main'!$A$6:$U$217,3)</f>
        <v>09-2022</v>
      </c>
      <c r="AE65" s="339" t="str">
        <f>VLOOKUP(AE$62,'2a. TBill Main'!$A$6:$U$217,3)</f>
        <v>09-2022</v>
      </c>
      <c r="AF65" s="339" t="str">
        <f>VLOOKUP(AF$62,'2a. TBill Main'!$A$6:$U$217,3)</f>
        <v>09-2022</v>
      </c>
      <c r="AG65" s="339" t="str">
        <f>VLOOKUP(AG$62,'2a. TBill Main'!$A$6:$U$217,3)</f>
        <v>09-2022</v>
      </c>
      <c r="AH65" s="339" t="str">
        <f>VLOOKUP(AH$62,'2a. TBill Main'!$A$6:$U$217,3)</f>
        <v>09-2022</v>
      </c>
      <c r="AI65" s="339" t="str">
        <f>VLOOKUP(AI$62,'2a. TBill Main'!$A$6:$U$217,3)</f>
        <v>09-2022</v>
      </c>
      <c r="AJ65" s="339" t="str">
        <f>VLOOKUP(AJ$62,'2a. TBill Main'!$A$6:$U$217,3)</f>
        <v>09-2022</v>
      </c>
      <c r="AK65" s="339" t="str">
        <f>VLOOKUP(AK$62,'2a. TBill Main'!$A$6:$U$217,3)</f>
        <v>09-2022</v>
      </c>
      <c r="AL65" s="339" t="str">
        <f>VLOOKUP(AL$62,'2a. TBill Main'!$A$6:$U$217,3)</f>
        <v>09-2022</v>
      </c>
      <c r="AM65" s="339" t="str">
        <f>VLOOKUP(AM$62,'2a. TBill Main'!$A$6:$U$217,3)</f>
        <v>09-2022</v>
      </c>
      <c r="AN65" s="339" t="str">
        <f>VLOOKUP(AN$62,'2a. TBill Main'!$A$6:$U$217,3)</f>
        <v>09-2022</v>
      </c>
      <c r="AO65" s="339" t="str">
        <f>VLOOKUP(AO$62,'2a. TBill Main'!$A$6:$U$217,3)</f>
        <v>09-2022</v>
      </c>
      <c r="AP65" s="339" t="str">
        <f>VLOOKUP(AP$62,'2a. TBill Main'!$A$6:$U$217,3)</f>
        <v>09-2022</v>
      </c>
      <c r="AQ65" s="339" t="str">
        <f>VLOOKUP(AQ$62,'2a. TBill Main'!$A$6:$U$217,3)</f>
        <v>09-2022</v>
      </c>
      <c r="AR65" s="339" t="str">
        <f>VLOOKUP(AR$62,'2a. TBill Main'!$A$6:$U$217,3)</f>
        <v>09-2022</v>
      </c>
      <c r="AS65" s="339" t="str">
        <f>VLOOKUP(AS$62,'2a. TBill Main'!$A$6:$U$217,3)</f>
        <v>09-2022</v>
      </c>
      <c r="AT65" s="339" t="str">
        <f>VLOOKUP(AT$62,'2a. TBill Main'!$A$6:$U$217,3)</f>
        <v>09-2022</v>
      </c>
      <c r="AU65" s="339" t="str">
        <f>VLOOKUP(AU$62,'2a. TBill Main'!$A$6:$U$217,3)</f>
        <v>09-2022</v>
      </c>
      <c r="AV65" s="339" t="str">
        <f>VLOOKUP(AV$62,'2a. TBill Main'!$A$6:$U$217,3)</f>
        <v>09-2022</v>
      </c>
      <c r="AW65" s="339" t="str">
        <f>VLOOKUP(AW$62,'2a. TBill Main'!$A$6:$U$217,3)</f>
        <v>09-2022</v>
      </c>
      <c r="AX65" s="339" t="str">
        <f>VLOOKUP(AX$62,'2a. TBill Main'!$A$6:$U$217,3)</f>
        <v>09-2022</v>
      </c>
      <c r="AY65" s="339" t="str">
        <f>VLOOKUP(AY$62,'2a. TBill Main'!$A$6:$U$217,3)</f>
        <v>09-2022</v>
      </c>
      <c r="AZ65" s="339" t="str">
        <f>VLOOKUP(AZ$62,'2a. TBill Main'!$A$6:$U$217,3)</f>
        <v>09-2022</v>
      </c>
      <c r="BA65" s="339" t="str">
        <f>VLOOKUP(BA$62,'2a. TBill Main'!$A$6:$U$217,3)</f>
        <v>09-2022</v>
      </c>
      <c r="BB65" s="339" t="str">
        <f>VLOOKUP(BB$62,'2a. TBill Main'!$A$6:$U$217,3)</f>
        <v>09-2022</v>
      </c>
      <c r="BC65" s="339" t="str">
        <f>VLOOKUP(BC$62,'2a. TBill Main'!$A$6:$U$217,3)</f>
        <v>09-2022</v>
      </c>
      <c r="BD65" s="339" t="str">
        <f>VLOOKUP(BD$62,'2a. TBill Main'!$A$6:$U$217,3)</f>
        <v>09-2022</v>
      </c>
      <c r="BE65" s="339" t="str">
        <f>VLOOKUP(BE$62,'2a. TBill Main'!$A$6:$U$217,3)</f>
        <v>09-2022</v>
      </c>
      <c r="BF65" s="339" t="str">
        <f>VLOOKUP(BF$62,'2a. TBill Main'!$A$6:$U$217,3)</f>
        <v>09-2022</v>
      </c>
      <c r="BG65" s="339" t="str">
        <f>VLOOKUP(BG$62,'2a. TBill Main'!$A$6:$U$217,3)</f>
        <v>09-2022</v>
      </c>
      <c r="BH65" s="339" t="str">
        <f>VLOOKUP(BH$62,'2a. TBill Main'!$A$6:$U$217,3)</f>
        <v>09-2022</v>
      </c>
      <c r="BI65" s="339" t="str">
        <f>VLOOKUP(BI$62,'2a. TBill Main'!$A$6:$U$217,3)</f>
        <v>09-2022</v>
      </c>
      <c r="BJ65" s="339" t="str">
        <f>VLOOKUP(BJ$62,'2a. TBill Main'!$A$6:$U$217,3)</f>
        <v>09-2022</v>
      </c>
      <c r="BK65" s="339" t="str">
        <f>VLOOKUP(BK$62,'2a. TBill Main'!$A$6:$U$217,3)</f>
        <v>09-2022</v>
      </c>
      <c r="BL65" s="339" t="str">
        <f>VLOOKUP(BL$62,'2a. TBill Main'!$A$6:$U$217,3)</f>
        <v>09-2022</v>
      </c>
      <c r="BM65" s="339" t="str">
        <f>VLOOKUP(BM$62,'2a. TBill Main'!$A$6:$U$217,3)</f>
        <v>09-2022</v>
      </c>
      <c r="BN65" s="339" t="str">
        <f>VLOOKUP(BN$62,'2a. TBill Main'!$A$6:$U$217,3)</f>
        <v>09-2022</v>
      </c>
      <c r="BO65" s="339" t="str">
        <f>VLOOKUP(BO$62,'2a. TBill Main'!$A$6:$U$217,3)</f>
        <v>09-2022</v>
      </c>
      <c r="BP65" s="339" t="str">
        <f>VLOOKUP(BP$62,'2a. TBill Main'!$A$6:$U$217,3)</f>
        <v>09-2022</v>
      </c>
      <c r="BQ65" s="339" t="str">
        <f>VLOOKUP(BQ$62,'2a. TBill Main'!$A$6:$U$217,3)</f>
        <v>09-2022</v>
      </c>
      <c r="BR65" s="339" t="str">
        <f>VLOOKUP(BR$62,'2a. TBill Main'!$A$6:$U$217,3)</f>
        <v>09-2022</v>
      </c>
      <c r="BS65" s="339" t="str">
        <f>VLOOKUP(BS$62,'2a. TBill Main'!$A$6:$U$217,3)</f>
        <v>09-2022</v>
      </c>
      <c r="BT65" s="339" t="str">
        <f>VLOOKUP(BT$62,'2a. TBill Main'!$A$6:$U$217,3)</f>
        <v>09-2022</v>
      </c>
      <c r="BU65" s="339" t="str">
        <f>VLOOKUP(BU$62,'2a. TBill Main'!$A$6:$U$217,3)</f>
        <v>09-2022</v>
      </c>
      <c r="BV65" s="339" t="str">
        <f>VLOOKUP(BV$62,'2a. TBill Main'!$A$6:$U$217,3)</f>
        <v>09-2022</v>
      </c>
      <c r="BW65" s="339" t="str">
        <f>VLOOKUP(BW$62,'2a. TBill Main'!$A$6:$U$217,3)</f>
        <v>09-2022</v>
      </c>
      <c r="BX65" s="339" t="str">
        <f>VLOOKUP(BX$62,'2a. TBill Main'!$A$6:$U$217,3)</f>
        <v>09-2022</v>
      </c>
      <c r="BY65" s="339" t="str">
        <f>VLOOKUP(BY$62,'2a. TBill Main'!$A$6:$U$217,3)</f>
        <v>09-2022</v>
      </c>
      <c r="BZ65" s="339" t="str">
        <f>VLOOKUP(BZ$62,'2a. TBill Main'!$A$6:$U$217,3)</f>
        <v>09-2022</v>
      </c>
      <c r="CA65" s="339" t="str">
        <f>VLOOKUP(CA$62,'2a. TBill Main'!$A$6:$U$217,3)</f>
        <v>09-2022</v>
      </c>
      <c r="CB65" s="339" t="str">
        <f>VLOOKUP(CB$62,'2a. TBill Main'!$A$6:$U$217,3)</f>
        <v>09-2022</v>
      </c>
      <c r="CC65" s="339" t="str">
        <f>VLOOKUP(CC$62,'2a. TBill Main'!$A$6:$U$217,3)</f>
        <v>09-2022</v>
      </c>
      <c r="CD65" s="339" t="str">
        <f>VLOOKUP(CD$62,'2a. TBill Main'!$A$6:$U$217,3)</f>
        <v>09-2022</v>
      </c>
      <c r="CE65" s="339" t="str">
        <f>VLOOKUP(CE$62,'2a. TBill Main'!$A$6:$U$217,3)</f>
        <v>09-2022</v>
      </c>
      <c r="CF65" s="339" t="str">
        <f>VLOOKUP(CF$62,'2a. TBill Main'!$A$6:$U$217,3)</f>
        <v>09-2022</v>
      </c>
      <c r="CG65" s="339" t="str">
        <f>VLOOKUP(CG$62,'2a. TBill Main'!$A$6:$U$217,3)</f>
        <v>09-2022</v>
      </c>
      <c r="CH65" s="339" t="str">
        <f>VLOOKUP(CH$62,'2a. TBill Main'!$A$6:$U$217,3)</f>
        <v>09-2022</v>
      </c>
      <c r="CI65" s="339" t="str">
        <f>VLOOKUP(CI$62,'2a. TBill Main'!$A$6:$U$217,3)</f>
        <v>09-2022</v>
      </c>
      <c r="CJ65" s="339" t="str">
        <f>VLOOKUP(CJ$62,'2a. TBill Main'!$A$6:$U$217,3)</f>
        <v>09-2022</v>
      </c>
      <c r="CK65" s="339" t="str">
        <f>VLOOKUP(CK$62,'2a. TBill Main'!$A$6:$U$217,3)</f>
        <v>09-2022</v>
      </c>
      <c r="CL65" s="339" t="str">
        <f>VLOOKUP(CL$62,'2a. TBill Main'!$A$6:$U$217,3)</f>
        <v>09-2022</v>
      </c>
      <c r="CM65" s="339" t="str">
        <f>VLOOKUP(CM$62,'2a. TBill Main'!$A$6:$U$217,3)</f>
        <v>09-2022</v>
      </c>
      <c r="CN65" s="339" t="str">
        <f>VLOOKUP(CN$62,'2a. TBill Main'!$A$6:$U$217,3)</f>
        <v>09-2022</v>
      </c>
      <c r="CO65" s="339" t="str">
        <f>VLOOKUP(CO$62,'2a. TBill Main'!$A$6:$U$217,3)</f>
        <v>12-2022</v>
      </c>
      <c r="CP65" s="339" t="str">
        <f>VLOOKUP(CP$62,'2a. TBill Main'!$A$6:$U$217,3)</f>
        <v>12-2022</v>
      </c>
      <c r="CQ65" s="339" t="str">
        <f>VLOOKUP(CQ$62,'2a. TBill Main'!$A$6:$U$217,3)</f>
        <v>12-2022</v>
      </c>
      <c r="CR65" s="339" t="str">
        <f>VLOOKUP(CR$62,'2a. TBill Main'!$A$6:$U$217,3)</f>
        <v>12-2022</v>
      </c>
      <c r="CS65" s="339" t="str">
        <f>VLOOKUP(CS$62,'2a. TBill Main'!$A$6:$U$217,3)</f>
        <v>12-2022</v>
      </c>
      <c r="CT65" s="339" t="str">
        <f>VLOOKUP(CT$62,'2a. TBill Main'!$A$6:$U$217,3)</f>
        <v>12-2022</v>
      </c>
      <c r="CU65" s="339" t="str">
        <f>VLOOKUP(CU$62,'2a. TBill Main'!$A$6:$U$217,3)</f>
        <v>12-2022</v>
      </c>
      <c r="CV65" s="339" t="str">
        <f>VLOOKUP(CV$62,'2a. TBill Main'!$A$6:$U$217,3)</f>
        <v>12-2022</v>
      </c>
      <c r="CW65" s="339" t="str">
        <f>VLOOKUP(CW$62,'2a. TBill Main'!$A$6:$U$217,3)</f>
        <v>12-2022</v>
      </c>
      <c r="CX65" s="339" t="str">
        <f>VLOOKUP(CX$62,'2a. TBill Main'!$A$6:$U$217,3)</f>
        <v>12-2022</v>
      </c>
      <c r="CY65" s="339" t="str">
        <f>VLOOKUP(CY$62,'2a. TBill Main'!$A$6:$U$217,3)</f>
        <v>12-2022</v>
      </c>
      <c r="CZ65" s="339" t="str">
        <f>VLOOKUP(CZ$62,'2a. TBill Main'!$A$6:$U$217,3)</f>
        <v>12-2022</v>
      </c>
      <c r="DA65" s="339" t="str">
        <f>VLOOKUP(DA$62,'2a. TBill Main'!$A$6:$U$217,3)</f>
        <v>12-2022</v>
      </c>
      <c r="DB65" s="339" t="str">
        <f>VLOOKUP(DB$62,'2a. TBill Main'!$A$6:$U$217,3)</f>
        <v>12-2022</v>
      </c>
      <c r="DC65" s="339" t="str">
        <f>VLOOKUP(DC$62,'2a. TBill Main'!$A$6:$U$217,3)</f>
        <v>12-2022</v>
      </c>
      <c r="DD65" s="339" t="str">
        <f>VLOOKUP(DD$62,'2a. TBill Main'!$A$6:$U$217,3)</f>
        <v>12-2022</v>
      </c>
      <c r="DE65" s="339" t="str">
        <f>VLOOKUP(DE$62,'2a. TBill Main'!$A$6:$U$217,3)</f>
        <v>12-2022</v>
      </c>
      <c r="DF65" s="339" t="str">
        <f>VLOOKUP(DF$62,'2a. TBill Main'!$A$6:$U$217,3)</f>
        <v>12-2022</v>
      </c>
      <c r="DG65" s="339" t="str">
        <f>VLOOKUP(DG$62,'2a. TBill Main'!$A$6:$U$217,3)</f>
        <v>12-2022</v>
      </c>
      <c r="DH65" s="339" t="str">
        <f>VLOOKUP(DH$62,'2a. TBill Main'!$A$6:$U$217,3)</f>
        <v>12-2022</v>
      </c>
      <c r="DI65" s="339" t="str">
        <f>VLOOKUP(DI$62,'2a. TBill Main'!$A$6:$U$217,3)</f>
        <v>12-2022</v>
      </c>
      <c r="DJ65" s="339" t="str">
        <f>VLOOKUP(DJ$62,'2a. TBill Main'!$A$6:$U$217,3)</f>
        <v>12-2022</v>
      </c>
      <c r="DK65" s="339" t="str">
        <f>VLOOKUP(DK$62,'2a. TBill Main'!$A$6:$U$217,3)</f>
        <v>12-2022</v>
      </c>
      <c r="DL65" s="339" t="str">
        <f>VLOOKUP(DL$62,'2a. TBill Main'!$A$6:$U$217,3)</f>
        <v>12-2022</v>
      </c>
      <c r="DM65" s="339" t="str">
        <f>VLOOKUP(DM$62,'2a. TBill Main'!$A$6:$U$217,3)</f>
        <v>12-2022</v>
      </c>
      <c r="DN65" s="339" t="str">
        <f>VLOOKUP(DN$62,'2a. TBill Main'!$A$6:$U$217,3)</f>
        <v>12-2022</v>
      </c>
      <c r="DO65" s="339" t="str">
        <f>VLOOKUP(DO$62,'2a. TBill Main'!$A$6:$U$217,3)</f>
        <v>12-2022</v>
      </c>
      <c r="DP65" s="339" t="str">
        <f>VLOOKUP(DP$62,'2a. TBill Main'!$A$6:$U$217,3)</f>
        <v>12-2022</v>
      </c>
      <c r="DQ65" s="339" t="str">
        <f>VLOOKUP(DQ$62,'2a. TBill Main'!$A$6:$U$217,3)</f>
        <v>12-2022</v>
      </c>
      <c r="DR65" s="339" t="str">
        <f>VLOOKUP(DR$62,'2a. TBill Main'!$A$6:$U$217,3)</f>
        <v>12-2022</v>
      </c>
      <c r="DS65" s="339" t="str">
        <f>VLOOKUP(DS$62,'2a. TBill Main'!$A$6:$U$217,3)</f>
        <v>12-2022</v>
      </c>
      <c r="DT65" s="339" t="str">
        <f>VLOOKUP(DT$62,'2a. TBill Main'!$A$6:$U$217,3)</f>
        <v>12-2022</v>
      </c>
      <c r="DU65" s="339" t="str">
        <f>VLOOKUP(DU$62,'2a. TBill Main'!$A$6:$U$217,3)</f>
        <v>12-2022</v>
      </c>
      <c r="DV65" s="339" t="str">
        <f>VLOOKUP(DV$62,'2a. TBill Main'!$A$6:$U$217,3)</f>
        <v>12-2022</v>
      </c>
      <c r="DW65" s="339" t="str">
        <f>VLOOKUP(DW$62,'2a. TBill Main'!$A$6:$U$217,3)</f>
        <v>12-2022</v>
      </c>
      <c r="DX65" s="339" t="str">
        <f>VLOOKUP(DX$62,'2a. TBill Main'!$A$6:$U$217,3)</f>
        <v>12-2022</v>
      </c>
      <c r="DY65" s="339" t="str">
        <f>VLOOKUP(DY$62,'2a. TBill Main'!$A$6:$U$217,3)</f>
        <v>12-2022</v>
      </c>
      <c r="DZ65" s="339" t="str">
        <f>VLOOKUP(DZ$62,'2a. TBill Main'!$A$6:$U$217,3)</f>
        <v>12-2022</v>
      </c>
      <c r="EA65" s="339" t="str">
        <f>VLOOKUP(EA$62,'2a. TBill Main'!$A$6:$U$217,3)</f>
        <v>12-2022</v>
      </c>
      <c r="EB65" s="339" t="str">
        <f>VLOOKUP(EB$62,'2a. TBill Main'!$A$6:$U$217,3)</f>
        <v>12-2022</v>
      </c>
      <c r="EC65" s="339" t="str">
        <f>VLOOKUP(EC$62,'2a. TBill Main'!$A$6:$U$217,3)</f>
        <v>12-2022</v>
      </c>
      <c r="ED65" s="339" t="str">
        <f>VLOOKUP(ED$62,'2a. TBill Main'!$A$6:$U$217,3)</f>
        <v>12-2022</v>
      </c>
      <c r="EE65" s="339" t="str">
        <f>VLOOKUP(EE$62,'2a. TBill Main'!$A$6:$U$217,3)</f>
        <v>12-2022</v>
      </c>
      <c r="EF65" s="339" t="str">
        <f>VLOOKUP(EF$62,'2a. TBill Main'!$A$6:$U$217,3)</f>
        <v>12-2022</v>
      </c>
      <c r="EG65" s="339" t="str">
        <f>VLOOKUP(EG$62,'2a. TBill Main'!$A$6:$U$217,3)</f>
        <v>12-2022</v>
      </c>
      <c r="EH65" s="339" t="str">
        <f>VLOOKUP(EH$62,'2a. TBill Main'!$A$6:$U$217,3)</f>
        <v>12-2022</v>
      </c>
      <c r="EI65" s="339" t="str">
        <f>VLOOKUP(EI$62,'2a. TBill Main'!$A$6:$U$217,3)</f>
        <v>12-2022</v>
      </c>
      <c r="EJ65" s="339" t="str">
        <f>VLOOKUP(EJ$62,'2a. TBill Main'!$A$6:$U$217,3)</f>
        <v>12-2022</v>
      </c>
      <c r="EK65" s="339" t="str">
        <f>VLOOKUP(EK$62,'2a. TBill Main'!$A$6:$U$217,3)</f>
        <v>12-2022</v>
      </c>
      <c r="EL65" s="339" t="str">
        <f>VLOOKUP(EL$62,'2a. TBill Main'!$A$6:$U$217,3)</f>
        <v>12-2022</v>
      </c>
      <c r="EM65" s="339" t="str">
        <f>VLOOKUP(EM$62,'2a. TBill Main'!$A$6:$U$217,3)</f>
        <v>12-2022</v>
      </c>
      <c r="EN65" s="339" t="str">
        <f>VLOOKUP(EN$62,'2a. TBill Main'!$A$6:$U$217,3)</f>
        <v>12-2022</v>
      </c>
      <c r="EO65" s="339" t="str">
        <f>VLOOKUP(EO$62,'2a. TBill Main'!$A$6:$U$217,3)</f>
        <v>12-2022</v>
      </c>
      <c r="EP65" s="339" t="str">
        <f>VLOOKUP(EP$62,'2a. TBill Main'!$A$6:$U$217,3)</f>
        <v>12-2022</v>
      </c>
      <c r="EQ65" s="339" t="str">
        <f>VLOOKUP(EQ$62,'2a. TBill Main'!$A$6:$U$217,3)</f>
        <v>12-2022</v>
      </c>
      <c r="ER65" s="339" t="str">
        <f>VLOOKUP(ER$62,'2a. TBill Main'!$A$6:$U$217,3)</f>
        <v>12-2022</v>
      </c>
      <c r="ES65" s="339" t="str">
        <f>VLOOKUP(ES$62,'2a. TBill Main'!$A$6:$U$217,3)</f>
        <v>12-2022</v>
      </c>
      <c r="ET65" s="339" t="str">
        <f>VLOOKUP(ET$62,'2a. TBill Main'!$A$6:$U$217,3)</f>
        <v>12-2022</v>
      </c>
      <c r="EU65" s="339" t="str">
        <f>VLOOKUP(EU$62,'2a. TBill Main'!$A$6:$U$217,3)</f>
        <v>12-2022</v>
      </c>
      <c r="EV65" s="339" t="str">
        <f>VLOOKUP(EV$62,'2a. TBill Main'!$A$6:$U$217,3)</f>
        <v>12-2022</v>
      </c>
      <c r="EW65" s="339" t="str">
        <f>VLOOKUP(EW$62,'2a. TBill Main'!$A$6:$U$217,3)</f>
        <v>12-2022</v>
      </c>
      <c r="EX65" s="339" t="str">
        <f>VLOOKUP(EX$62,'2a. TBill Main'!$A$6:$U$217,3)</f>
        <v>12-2022</v>
      </c>
      <c r="EY65" s="339" t="str">
        <f>VLOOKUP(EY$62,'2a. TBill Main'!$A$6:$U$217,3)</f>
        <v>12-2022</v>
      </c>
      <c r="EZ65" s="339" t="str">
        <f>VLOOKUP(EZ$62,'2a. TBill Main'!$A$6:$U$217,3)</f>
        <v>12-2022</v>
      </c>
      <c r="FA65" s="339" t="str">
        <f>VLOOKUP(FA$62,'2a. TBill Main'!$A$6:$U$217,3)</f>
        <v>12-2022</v>
      </c>
      <c r="FB65" s="339" t="str">
        <f>VLOOKUP(FB$62,'2a. TBill Main'!$A$6:$U$217,3)</f>
        <v>12-2022</v>
      </c>
      <c r="FC65" s="339" t="str">
        <f>VLOOKUP(FC$62,'2a. TBill Main'!$A$6:$U$217,3)</f>
        <v>12-2022</v>
      </c>
      <c r="FD65" s="339" t="str">
        <f>VLOOKUP(FD$62,'2a. TBill Main'!$A$6:$U$217,3)</f>
        <v>12-2022</v>
      </c>
      <c r="FE65" s="339" t="str">
        <f>VLOOKUP(FE$62,'2a. TBill Main'!$A$6:$U$217,3)</f>
        <v>12-2022</v>
      </c>
      <c r="FF65" s="339" t="str">
        <f>VLOOKUP(FF$62,'2a. TBill Main'!$A$6:$U$217,3)</f>
        <v>12-2022</v>
      </c>
      <c r="FG65" s="339" t="str">
        <f>VLOOKUP(FG$62,'2a. TBill Main'!$A$6:$U$217,3)</f>
        <v>12-2022</v>
      </c>
      <c r="FH65" s="339" t="str">
        <f>VLOOKUP(FH$62,'2a. TBill Main'!$A$6:$U$217,3)</f>
        <v>12-2022</v>
      </c>
      <c r="FI65" s="339" t="str">
        <f>VLOOKUP(FI$62,'2a. TBill Main'!$A$6:$U$217,3)</f>
        <v>12-2022</v>
      </c>
      <c r="FJ65" s="339" t="str">
        <f>VLOOKUP(FJ$62,'2a. TBill Main'!$A$6:$U$217,3)</f>
        <v>12-2022</v>
      </c>
      <c r="FK65" s="339" t="str">
        <f>VLOOKUP(FK$62,'2a. TBill Main'!$A$6:$U$217,3)</f>
        <v>12-2022</v>
      </c>
      <c r="FL65" s="339" t="str">
        <f>VLOOKUP(FL$62,'2a. TBill Main'!$A$6:$U$217,3)</f>
        <v>12-2022</v>
      </c>
      <c r="FM65" s="339" t="str">
        <f>VLOOKUP(FM$62,'2a. TBill Main'!$A$6:$U$217,3)</f>
        <v>12-2022</v>
      </c>
      <c r="FN65" s="339" t="str">
        <f>VLOOKUP(FN$62,'2a. TBill Main'!$A$6:$U$217,3)</f>
        <v>12-2022</v>
      </c>
      <c r="FO65" s="339" t="str">
        <f>VLOOKUP(FO$62,'2a. TBill Main'!$A$6:$U$217,3)</f>
        <v>12-2022</v>
      </c>
      <c r="FP65" s="339" t="str">
        <f>VLOOKUP(FP$62,'2a. TBill Main'!$A$6:$U$217,3)</f>
        <v>12-2022</v>
      </c>
      <c r="FQ65" s="339" t="str">
        <f>VLOOKUP(FQ$62,'2a. TBill Main'!$A$6:$U$217,3)</f>
        <v>12-2022</v>
      </c>
      <c r="FR65" s="339" t="str">
        <f>VLOOKUP(FR$62,'2a. TBill Main'!$A$6:$U$217,3)</f>
        <v>12-2022</v>
      </c>
      <c r="FS65" s="339" t="str">
        <f>VLOOKUP(FS$62,'2a. TBill Main'!$A$6:$U$217,3)</f>
        <v>12-2022</v>
      </c>
      <c r="FT65" s="339" t="str">
        <f>VLOOKUP(FT$62,'2a. TBill Main'!$A$6:$U$217,3)</f>
        <v>12-2022</v>
      </c>
      <c r="FU65" s="339" t="str">
        <f>VLOOKUP(FU$62,'2a. TBill Main'!$A$6:$U$217,3)</f>
        <v>12-2022</v>
      </c>
      <c r="FV65" s="339" t="str">
        <f>VLOOKUP(FV$62,'2a. TBill Main'!$A$6:$U$217,3)</f>
        <v>12-2022</v>
      </c>
      <c r="FW65" s="339" t="str">
        <f>VLOOKUP(FW$62,'2a. TBill Main'!$A$6:$U$217,3)</f>
        <v>03-2023</v>
      </c>
      <c r="FX65" s="339" t="str">
        <f>VLOOKUP(FX$62,'2a. TBill Main'!$A$6:$U$217,3)</f>
        <v>03-2023</v>
      </c>
      <c r="FY65" s="339" t="str">
        <f>VLOOKUP(FY$62,'2a. TBill Main'!$A$6:$U$217,3)</f>
        <v>03-2023</v>
      </c>
      <c r="FZ65" s="339" t="str">
        <f>VLOOKUP(FZ$62,'2a. TBill Main'!$A$6:$U$217,3)</f>
        <v>03-2023</v>
      </c>
      <c r="GA65" s="339" t="str">
        <f>VLOOKUP(GA$62,'2a. TBill Main'!$A$6:$U$217,3)</f>
        <v>03-2023</v>
      </c>
      <c r="GB65" s="339" t="str">
        <f>VLOOKUP(GB$62,'2a. TBill Main'!$A$6:$U$217,3)</f>
        <v>03-2023</v>
      </c>
      <c r="GC65" s="339" t="str">
        <f>VLOOKUP(GC$62,'2a. TBill Main'!$A$6:$U$217,3)</f>
        <v>03-2023</v>
      </c>
      <c r="GD65" s="339" t="str">
        <f>VLOOKUP(GD$62,'2a. TBill Main'!$A$6:$U$217,3)</f>
        <v>03-2023</v>
      </c>
      <c r="GE65" s="339" t="str">
        <f>VLOOKUP(GE$62,'2a. TBill Main'!$A$6:$U$217,3)</f>
        <v>03-2023</v>
      </c>
      <c r="GF65" s="339" t="str">
        <f>VLOOKUP(GF$62,'2a. TBill Main'!$A$6:$U$217,3)</f>
        <v>03-2023</v>
      </c>
      <c r="GG65" s="339" t="str">
        <f>VLOOKUP(GG$62,'2a. TBill Main'!$A$6:$U$217,3)</f>
        <v>03-2023</v>
      </c>
      <c r="GH65" s="339" t="str">
        <f>VLOOKUP(GH$62,'2a. TBill Main'!$A$6:$U$217,3)</f>
        <v>03-2023</v>
      </c>
      <c r="GI65" s="339" t="str">
        <f>VLOOKUP(GI$62,'2a. TBill Main'!$A$6:$U$217,3)</f>
        <v>03-2023</v>
      </c>
      <c r="GJ65" s="339" t="str">
        <f>VLOOKUP(GJ$62,'2a. TBill Main'!$A$6:$U$217,3)</f>
        <v>03-2023</v>
      </c>
      <c r="GK65" s="339" t="str">
        <f>VLOOKUP(GK$62,'2a. TBill Main'!$A$6:$U$217,3)</f>
        <v>03-2023</v>
      </c>
      <c r="GL65" s="339" t="str">
        <f>VLOOKUP(GL$62,'2a. TBill Main'!$A$6:$U$217,3)</f>
        <v>03-2023</v>
      </c>
      <c r="GM65" s="339" t="str">
        <f>VLOOKUP(GM$62,'2a. TBill Main'!$A$6:$U$217,3)</f>
        <v>03-2023</v>
      </c>
      <c r="GN65" s="339" t="str">
        <f>VLOOKUP(GN$62,'2a. TBill Main'!$A$6:$U$217,3)</f>
        <v>03-2023</v>
      </c>
      <c r="GO65" s="339" t="str">
        <f>VLOOKUP(GO$62,'2a. TBill Main'!$A$6:$U$217,3)</f>
        <v>03-2023</v>
      </c>
      <c r="GP65" s="339" t="str">
        <f>VLOOKUP(GP$62,'2a. TBill Main'!$A$6:$U$217,3)</f>
        <v>03-2023</v>
      </c>
      <c r="GQ65" s="339" t="str">
        <f>VLOOKUP(GQ$62,'2a. TBill Main'!$A$6:$U$217,3)</f>
        <v>06-2023</v>
      </c>
      <c r="GR65" s="339" t="str">
        <f>VLOOKUP(GR$62,'2a. TBill Main'!$A$6:$U$217,3)</f>
        <v>06-2023</v>
      </c>
      <c r="GS65" s="339" t="str">
        <f>VLOOKUP(GS$62,'2a. TBill Main'!$A$6:$U$217,3)</f>
        <v>06-2023</v>
      </c>
      <c r="GT65" s="339" t="str">
        <f>VLOOKUP(GT$62,'2a. TBill Main'!$A$6:$U$217,3)</f>
        <v>06-2023</v>
      </c>
      <c r="GU65" s="339" t="str">
        <f>VLOOKUP(GU$62,'2a. TBill Main'!$A$6:$U$217,3)</f>
        <v>06-2023</v>
      </c>
      <c r="GV65" s="339" t="str">
        <f>VLOOKUP(GV$62,'2a. TBill Main'!$A$6:$U$217,3)</f>
        <v>06-2023</v>
      </c>
      <c r="GW65" s="339" t="str">
        <f>VLOOKUP(GW$62,'2a. TBill Main'!$A$6:$U$217,3)</f>
        <v>06-2023</v>
      </c>
      <c r="GX65" s="339" t="str">
        <f>VLOOKUP(GX$62,'2a. TBill Main'!$A$6:$U$217,3)</f>
        <v>06-2023</v>
      </c>
      <c r="GY65" s="339" t="str">
        <f>VLOOKUP(GY$62,'2a. TBill Main'!$A$6:$U$217,3)</f>
        <v>06-2023</v>
      </c>
      <c r="GZ65" s="339" t="str">
        <f>VLOOKUP(GZ$62,'2a. TBill Main'!$A$6:$U$217,3)</f>
        <v>06-2023</v>
      </c>
      <c r="HA65" s="339" t="str">
        <f>VLOOKUP(HA$62,'2a. TBill Main'!$A$6:$U$217,3)</f>
        <v>06-2023</v>
      </c>
      <c r="HB65" s="339" t="str">
        <f>VLOOKUP(HB$62,'2a. TBill Main'!$A$6:$U$217,3)</f>
        <v>06-2023</v>
      </c>
      <c r="HC65" s="339" t="str">
        <f>VLOOKUP(HC$62,'2a. TBill Main'!$A$6:$U$217,3)</f>
        <v>06-2023</v>
      </c>
      <c r="HD65" s="339" t="str">
        <f>VLOOKUP(HD$62,'2a. TBill Main'!$A$6:$U$217,3)</f>
        <v>06-2023</v>
      </c>
      <c r="HE65" s="339" t="str">
        <f>VLOOKUP(HE$62,'2a. TBill Main'!$A$6:$U$217,3)</f>
        <v>06-2023</v>
      </c>
      <c r="HF65" s="339" t="str">
        <f>VLOOKUP(HF$62,'2a. TBill Main'!$A$6:$U$217,3)</f>
        <v>09-2023</v>
      </c>
      <c r="HG65" s="339" t="str">
        <f>VLOOKUP(HG$62,'2a. TBill Main'!$A$6:$U$217,3)</f>
        <v>09-2023</v>
      </c>
      <c r="HH65" s="339" t="str">
        <f>VLOOKUP(HH$62,'2a. TBill Main'!$A$6:$U$217,3)</f>
        <v>09-2023</v>
      </c>
      <c r="HI65" s="339" t="str">
        <f>VLOOKUP(HI$62,'2a. TBill Main'!$A$6:$U$217,3)</f>
        <v>09-2023</v>
      </c>
      <c r="HJ65" s="339"/>
      <c r="HK65" s="339"/>
      <c r="HL65" s="339"/>
      <c r="HM65" s="339"/>
      <c r="HN65" s="339"/>
      <c r="HO65" s="339"/>
      <c r="HP65" s="339"/>
      <c r="HQ65" s="339"/>
      <c r="HR65" s="339"/>
      <c r="HS65" s="339"/>
      <c r="HT65" s="339"/>
      <c r="HU65" s="339"/>
      <c r="HV65" s="339"/>
      <c r="HW65" s="339"/>
      <c r="HX65" s="339"/>
    </row>
    <row r="66">
      <c r="A66" s="331"/>
      <c r="B66" s="338"/>
      <c r="C66" s="338"/>
      <c r="D66" s="338"/>
      <c r="E66" s="138"/>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c r="AW66" s="340"/>
      <c r="AX66" s="340"/>
      <c r="AY66" s="340"/>
      <c r="AZ66" s="340"/>
      <c r="BA66" s="340"/>
      <c r="BB66" s="340"/>
      <c r="BC66" s="340"/>
      <c r="BD66" s="340"/>
      <c r="BE66" s="340"/>
      <c r="BF66" s="340"/>
      <c r="BG66" s="340"/>
      <c r="BH66" s="340"/>
      <c r="BI66" s="340"/>
      <c r="BJ66" s="340"/>
      <c r="BK66" s="340"/>
      <c r="BL66" s="340"/>
      <c r="BM66" s="340"/>
      <c r="BN66" s="340"/>
      <c r="BO66" s="340"/>
      <c r="BP66" s="340"/>
      <c r="BQ66" s="340"/>
      <c r="BR66" s="340"/>
      <c r="BS66" s="340"/>
      <c r="BT66" s="340"/>
      <c r="BU66" s="340"/>
      <c r="BV66" s="340"/>
      <c r="BW66" s="340"/>
      <c r="BX66" s="340"/>
      <c r="BY66" s="340"/>
      <c r="BZ66" s="340"/>
      <c r="CA66" s="340"/>
      <c r="CB66" s="340"/>
      <c r="CC66" s="340"/>
      <c r="CD66" s="340"/>
      <c r="CE66" s="340"/>
      <c r="CF66" s="340"/>
      <c r="CG66" s="340"/>
      <c r="CH66" s="340"/>
      <c r="CI66" s="340"/>
      <c r="CJ66" s="340"/>
      <c r="CK66" s="340"/>
      <c r="CL66" s="340"/>
      <c r="CM66" s="340"/>
      <c r="CN66" s="340"/>
      <c r="CO66" s="340"/>
      <c r="CP66" s="340"/>
      <c r="CQ66" s="340"/>
      <c r="CR66" s="340"/>
      <c r="CS66" s="340"/>
      <c r="CT66" s="340"/>
      <c r="CU66" s="340"/>
      <c r="CV66" s="340"/>
      <c r="CW66" s="340"/>
      <c r="CX66" s="340"/>
      <c r="CY66" s="340"/>
      <c r="CZ66" s="340"/>
      <c r="DA66" s="340"/>
      <c r="DB66" s="340"/>
      <c r="DC66" s="340"/>
      <c r="DD66" s="340"/>
      <c r="DE66" s="340"/>
      <c r="DF66" s="340"/>
      <c r="DG66" s="340"/>
      <c r="DH66" s="340"/>
      <c r="DI66" s="340"/>
      <c r="DJ66" s="340"/>
      <c r="DK66" s="340"/>
      <c r="DL66" s="340"/>
      <c r="DM66" s="340"/>
      <c r="DN66" s="340"/>
      <c r="DO66" s="340"/>
      <c r="DP66" s="340"/>
      <c r="DQ66" s="340"/>
      <c r="DR66" s="340"/>
      <c r="DS66" s="340"/>
      <c r="DT66" s="340"/>
      <c r="DU66" s="340"/>
      <c r="DV66" s="340"/>
      <c r="DW66" s="340"/>
      <c r="DX66" s="340"/>
      <c r="DY66" s="340"/>
      <c r="DZ66" s="340"/>
      <c r="EA66" s="340"/>
      <c r="EB66" s="340"/>
      <c r="EC66" s="340"/>
      <c r="ED66" s="340"/>
      <c r="EE66" s="340"/>
      <c r="EF66" s="340"/>
      <c r="EG66" s="340"/>
      <c r="EH66" s="340"/>
      <c r="EI66" s="340"/>
      <c r="EJ66" s="340"/>
      <c r="EK66" s="340"/>
      <c r="EL66" s="340"/>
      <c r="EM66" s="340"/>
      <c r="EN66" s="340"/>
      <c r="EO66" s="340"/>
      <c r="EP66" s="340"/>
      <c r="EQ66" s="340"/>
      <c r="ER66" s="340"/>
      <c r="ES66" s="340"/>
      <c r="ET66" s="340"/>
      <c r="EU66" s="340"/>
      <c r="EV66" s="340"/>
      <c r="EW66" s="340"/>
      <c r="EX66" s="340"/>
      <c r="EY66" s="340"/>
      <c r="EZ66" s="340"/>
      <c r="FA66" s="340"/>
      <c r="FB66" s="340"/>
      <c r="FC66" s="340"/>
      <c r="FD66" s="340"/>
      <c r="FE66" s="340"/>
      <c r="FF66" s="340"/>
      <c r="FG66" s="340"/>
      <c r="FH66" s="340"/>
      <c r="FI66" s="340"/>
      <c r="FJ66" s="340"/>
      <c r="FK66" s="340"/>
      <c r="FL66" s="340"/>
      <c r="FM66" s="340"/>
      <c r="FN66" s="340"/>
      <c r="FO66" s="340"/>
      <c r="FP66" s="340"/>
      <c r="FQ66" s="340"/>
      <c r="FR66" s="340"/>
      <c r="FS66" s="340"/>
      <c r="FT66" s="340"/>
      <c r="FU66" s="340"/>
      <c r="FV66" s="340"/>
      <c r="FW66" s="340"/>
      <c r="FX66" s="340"/>
      <c r="FY66" s="340"/>
      <c r="FZ66" s="340"/>
      <c r="GA66" s="340"/>
      <c r="GB66" s="340"/>
      <c r="GC66" s="340"/>
      <c r="GD66" s="340"/>
      <c r="GE66" s="340"/>
      <c r="GF66" s="340"/>
      <c r="GG66" s="340"/>
      <c r="GH66" s="340"/>
      <c r="GI66" s="340"/>
      <c r="GJ66" s="340"/>
      <c r="GK66" s="340"/>
      <c r="GL66" s="340"/>
      <c r="GM66" s="340"/>
      <c r="GN66" s="340"/>
      <c r="GO66" s="340"/>
      <c r="GP66" s="340"/>
      <c r="GQ66" s="340"/>
      <c r="GR66" s="340"/>
      <c r="GS66" s="340"/>
      <c r="GT66" s="340"/>
      <c r="GU66" s="340"/>
      <c r="GV66" s="340"/>
      <c r="GW66" s="340"/>
      <c r="GX66" s="340"/>
      <c r="GY66" s="340"/>
      <c r="GZ66" s="340"/>
      <c r="HA66" s="340"/>
      <c r="HB66" s="340"/>
      <c r="HC66" s="340"/>
      <c r="HD66" s="340"/>
      <c r="HE66" s="340"/>
      <c r="HF66" s="340"/>
      <c r="HG66" s="340"/>
      <c r="HH66" s="340"/>
      <c r="HI66" s="340"/>
      <c r="HJ66" s="340"/>
      <c r="HK66" s="340"/>
      <c r="HL66" s="340"/>
      <c r="HM66" s="340"/>
      <c r="HN66" s="340"/>
      <c r="HO66" s="340"/>
      <c r="HP66" s="340"/>
      <c r="HQ66" s="340"/>
      <c r="HR66" s="340"/>
      <c r="HS66" s="340"/>
      <c r="HT66" s="340"/>
      <c r="HU66" s="340"/>
      <c r="HV66" s="340"/>
      <c r="HW66" s="340"/>
      <c r="HX66" s="340"/>
    </row>
    <row r="67">
      <c r="A67" s="331"/>
      <c r="B67" s="338"/>
      <c r="C67" s="338"/>
      <c r="D67" s="338"/>
      <c r="E67" s="138" t="s">
        <v>282</v>
      </c>
      <c r="F67" s="341">
        <v>100.0</v>
      </c>
      <c r="G67" s="341">
        <v>100.0</v>
      </c>
      <c r="H67" s="341">
        <v>100.0</v>
      </c>
      <c r="I67" s="341">
        <v>100.0</v>
      </c>
      <c r="J67" s="341">
        <v>100.0</v>
      </c>
      <c r="K67" s="341">
        <v>100.0</v>
      </c>
      <c r="L67" s="341">
        <v>100.0</v>
      </c>
      <c r="M67" s="341">
        <v>100.0</v>
      </c>
      <c r="N67" s="341">
        <v>100.0</v>
      </c>
      <c r="O67" s="341">
        <v>100.0</v>
      </c>
      <c r="P67" s="341">
        <v>100.0</v>
      </c>
      <c r="Q67" s="341">
        <v>100.0</v>
      </c>
      <c r="R67" s="341">
        <v>100.0</v>
      </c>
      <c r="S67" s="341">
        <v>100.0</v>
      </c>
      <c r="T67" s="341">
        <v>100.0</v>
      </c>
      <c r="U67" s="341">
        <v>100.0</v>
      </c>
      <c r="V67" s="341">
        <v>100.0</v>
      </c>
      <c r="W67" s="341">
        <v>100.0</v>
      </c>
      <c r="X67" s="341">
        <v>100.0</v>
      </c>
      <c r="Y67" s="341">
        <v>100.0</v>
      </c>
      <c r="Z67" s="341">
        <v>100.0</v>
      </c>
      <c r="AA67" s="341">
        <v>100.0</v>
      </c>
      <c r="AB67" s="341">
        <v>100.0</v>
      </c>
      <c r="AC67" s="341">
        <v>100.0</v>
      </c>
      <c r="AD67" s="341">
        <v>100.0</v>
      </c>
      <c r="AE67" s="341">
        <v>100.0</v>
      </c>
      <c r="AF67" s="341">
        <v>100.0</v>
      </c>
      <c r="AG67" s="341">
        <v>100.0</v>
      </c>
      <c r="AH67" s="341">
        <v>100.0</v>
      </c>
      <c r="AI67" s="341">
        <v>100.0</v>
      </c>
      <c r="AJ67" s="341">
        <v>100.0</v>
      </c>
      <c r="AK67" s="341">
        <v>100.0</v>
      </c>
      <c r="AL67" s="341">
        <v>100.0</v>
      </c>
      <c r="AM67" s="341">
        <v>100.0</v>
      </c>
      <c r="AN67" s="341">
        <v>100.0</v>
      </c>
      <c r="AO67" s="341">
        <v>100.0</v>
      </c>
      <c r="AP67" s="341">
        <v>100.0</v>
      </c>
      <c r="AQ67" s="341">
        <v>100.0</v>
      </c>
      <c r="AR67" s="341">
        <v>100.0</v>
      </c>
      <c r="AS67" s="341">
        <v>100.0</v>
      </c>
      <c r="AT67" s="341">
        <v>100.0</v>
      </c>
      <c r="AU67" s="341">
        <v>100.0</v>
      </c>
      <c r="AV67" s="341">
        <v>100.0</v>
      </c>
      <c r="AW67" s="341">
        <v>100.0</v>
      </c>
      <c r="AX67" s="341">
        <v>100.0</v>
      </c>
      <c r="AY67" s="341">
        <v>100.0</v>
      </c>
      <c r="AZ67" s="341">
        <v>100.0</v>
      </c>
      <c r="BA67" s="341">
        <v>100.0</v>
      </c>
      <c r="BB67" s="341">
        <v>100.0</v>
      </c>
      <c r="BC67" s="341">
        <v>100.0</v>
      </c>
      <c r="BD67" s="341">
        <v>100.0</v>
      </c>
      <c r="BE67" s="341">
        <v>100.0</v>
      </c>
      <c r="BF67" s="341">
        <v>100.0</v>
      </c>
      <c r="BG67" s="341">
        <v>100.0</v>
      </c>
      <c r="BH67" s="341">
        <v>100.0</v>
      </c>
      <c r="BI67" s="341">
        <v>100.0</v>
      </c>
      <c r="BJ67" s="341">
        <v>100.0</v>
      </c>
      <c r="BK67" s="341">
        <v>100.0</v>
      </c>
      <c r="BL67" s="341">
        <v>100.0</v>
      </c>
      <c r="BM67" s="341">
        <v>100.0</v>
      </c>
      <c r="BN67" s="341">
        <v>100.0</v>
      </c>
      <c r="BO67" s="341">
        <v>100.0</v>
      </c>
      <c r="BP67" s="341">
        <v>100.0</v>
      </c>
      <c r="BQ67" s="341">
        <v>100.0</v>
      </c>
      <c r="BR67" s="341">
        <v>100.0</v>
      </c>
      <c r="BS67" s="341">
        <v>100.0</v>
      </c>
      <c r="BT67" s="341">
        <v>100.0</v>
      </c>
      <c r="BU67" s="341">
        <v>100.0</v>
      </c>
      <c r="BV67" s="341">
        <v>100.0</v>
      </c>
      <c r="BW67" s="341">
        <v>100.0</v>
      </c>
      <c r="BX67" s="341">
        <v>100.0</v>
      </c>
      <c r="BY67" s="341">
        <v>100.0</v>
      </c>
      <c r="BZ67" s="341">
        <v>100.0</v>
      </c>
      <c r="CA67" s="341">
        <v>100.0</v>
      </c>
      <c r="CB67" s="341">
        <v>100.0</v>
      </c>
      <c r="CC67" s="341">
        <v>100.0</v>
      </c>
      <c r="CD67" s="341">
        <v>100.0</v>
      </c>
      <c r="CE67" s="341">
        <v>100.0</v>
      </c>
      <c r="CF67" s="341">
        <v>100.0</v>
      </c>
      <c r="CG67" s="341">
        <v>100.0</v>
      </c>
      <c r="CH67" s="341">
        <v>100.0</v>
      </c>
      <c r="CI67" s="341">
        <v>100.0</v>
      </c>
      <c r="CJ67" s="341">
        <v>100.0</v>
      </c>
      <c r="CK67" s="341">
        <v>100.0</v>
      </c>
      <c r="CL67" s="341">
        <v>100.0</v>
      </c>
      <c r="CM67" s="341">
        <v>100.0</v>
      </c>
      <c r="CN67" s="341">
        <v>100.0</v>
      </c>
      <c r="CO67" s="341">
        <v>100.0</v>
      </c>
      <c r="CP67" s="341">
        <v>100.0</v>
      </c>
      <c r="CQ67" s="341">
        <v>100.0</v>
      </c>
      <c r="CR67" s="341">
        <v>100.0</v>
      </c>
      <c r="CS67" s="341">
        <v>100.0</v>
      </c>
      <c r="CT67" s="341">
        <v>100.0</v>
      </c>
      <c r="CU67" s="341">
        <v>100.0</v>
      </c>
      <c r="CV67" s="341">
        <v>100.0</v>
      </c>
      <c r="CW67" s="341">
        <v>100.0</v>
      </c>
      <c r="CX67" s="341">
        <v>100.0</v>
      </c>
      <c r="CY67" s="341">
        <v>100.0</v>
      </c>
      <c r="CZ67" s="341">
        <v>100.0</v>
      </c>
      <c r="DA67" s="341">
        <v>100.0</v>
      </c>
      <c r="DB67" s="341">
        <v>100.0</v>
      </c>
      <c r="DC67" s="341">
        <v>100.0</v>
      </c>
      <c r="DD67" s="341">
        <v>100.0</v>
      </c>
      <c r="DE67" s="341">
        <v>100.0</v>
      </c>
      <c r="DF67" s="341">
        <v>100.0</v>
      </c>
      <c r="DG67" s="341">
        <v>100.0</v>
      </c>
      <c r="DH67" s="341">
        <v>100.0</v>
      </c>
      <c r="DI67" s="341">
        <v>100.0</v>
      </c>
      <c r="DJ67" s="341">
        <v>100.0</v>
      </c>
      <c r="DK67" s="341">
        <v>100.0</v>
      </c>
      <c r="DL67" s="341">
        <v>100.0</v>
      </c>
      <c r="DM67" s="341">
        <v>100.0</v>
      </c>
      <c r="DN67" s="341">
        <v>100.0</v>
      </c>
      <c r="DO67" s="341">
        <v>100.0</v>
      </c>
      <c r="DP67" s="341">
        <v>100.0</v>
      </c>
      <c r="DQ67" s="341">
        <v>100.0</v>
      </c>
      <c r="DR67" s="341">
        <v>100.0</v>
      </c>
      <c r="DS67" s="341">
        <v>100.0</v>
      </c>
      <c r="DT67" s="341">
        <v>100.0</v>
      </c>
      <c r="DU67" s="341">
        <v>100.0</v>
      </c>
      <c r="DV67" s="341">
        <v>100.0</v>
      </c>
      <c r="DW67" s="341">
        <v>100.0</v>
      </c>
      <c r="DX67" s="341">
        <v>100.0</v>
      </c>
      <c r="DY67" s="341">
        <v>100.0</v>
      </c>
      <c r="DZ67" s="341">
        <v>100.0</v>
      </c>
      <c r="EA67" s="341">
        <v>100.0</v>
      </c>
      <c r="EB67" s="341">
        <v>100.0</v>
      </c>
      <c r="EC67" s="341">
        <v>100.0</v>
      </c>
      <c r="ED67" s="341">
        <v>100.0</v>
      </c>
      <c r="EE67" s="341">
        <v>100.0</v>
      </c>
      <c r="EF67" s="341">
        <v>100.0</v>
      </c>
      <c r="EG67" s="341">
        <v>100.0</v>
      </c>
      <c r="EH67" s="341">
        <v>100.0</v>
      </c>
      <c r="EI67" s="341">
        <v>100.0</v>
      </c>
      <c r="EJ67" s="341">
        <v>100.0</v>
      </c>
      <c r="EK67" s="341">
        <v>100.0</v>
      </c>
      <c r="EL67" s="341">
        <v>100.0</v>
      </c>
      <c r="EM67" s="341">
        <v>100.0</v>
      </c>
      <c r="EN67" s="341">
        <v>100.0</v>
      </c>
      <c r="EO67" s="341">
        <v>100.0</v>
      </c>
      <c r="EP67" s="341">
        <v>100.0</v>
      </c>
      <c r="EQ67" s="341">
        <v>100.0</v>
      </c>
      <c r="ER67" s="341">
        <v>100.0</v>
      </c>
      <c r="ES67" s="341">
        <v>100.0</v>
      </c>
      <c r="ET67" s="341">
        <v>100.0</v>
      </c>
      <c r="EU67" s="341">
        <v>100.0</v>
      </c>
      <c r="EV67" s="341">
        <v>100.0</v>
      </c>
      <c r="EW67" s="341">
        <v>100.0</v>
      </c>
      <c r="EX67" s="341">
        <v>100.0</v>
      </c>
      <c r="EY67" s="341">
        <v>100.0</v>
      </c>
      <c r="EZ67" s="341">
        <v>100.0</v>
      </c>
      <c r="FA67" s="341">
        <v>100.0</v>
      </c>
      <c r="FB67" s="341">
        <v>100.0</v>
      </c>
      <c r="FC67" s="341">
        <v>100.0</v>
      </c>
      <c r="FD67" s="341">
        <v>100.0</v>
      </c>
      <c r="FE67" s="341">
        <v>100.0</v>
      </c>
      <c r="FF67" s="341">
        <v>100.0</v>
      </c>
      <c r="FG67" s="341">
        <v>100.0</v>
      </c>
      <c r="FH67" s="341">
        <v>100.0</v>
      </c>
      <c r="FI67" s="341">
        <v>100.0</v>
      </c>
      <c r="FJ67" s="341">
        <v>100.0</v>
      </c>
      <c r="FK67" s="341">
        <v>100.0</v>
      </c>
      <c r="FL67" s="341">
        <v>100.0</v>
      </c>
      <c r="FM67" s="341">
        <v>100.0</v>
      </c>
      <c r="FN67" s="341">
        <v>100.0</v>
      </c>
      <c r="FO67" s="341">
        <v>100.0</v>
      </c>
      <c r="FP67" s="341">
        <v>100.0</v>
      </c>
      <c r="FQ67" s="341">
        <v>100.0</v>
      </c>
      <c r="FR67" s="341">
        <v>100.0</v>
      </c>
      <c r="FS67" s="341">
        <v>100.0</v>
      </c>
      <c r="FT67" s="341">
        <v>100.0</v>
      </c>
      <c r="FU67" s="341">
        <v>100.0</v>
      </c>
      <c r="FV67" s="341">
        <v>100.0</v>
      </c>
      <c r="FW67" s="341">
        <v>100.0</v>
      </c>
      <c r="FX67" s="341">
        <v>100.0</v>
      </c>
      <c r="FY67" s="341">
        <v>100.0</v>
      </c>
      <c r="FZ67" s="341">
        <v>100.0</v>
      </c>
      <c r="GA67" s="341">
        <v>100.0</v>
      </c>
      <c r="GB67" s="341">
        <v>100.0</v>
      </c>
      <c r="GC67" s="341">
        <v>100.0</v>
      </c>
      <c r="GD67" s="341">
        <v>100.0</v>
      </c>
      <c r="GE67" s="341">
        <v>100.0</v>
      </c>
      <c r="GF67" s="341">
        <v>100.0</v>
      </c>
      <c r="GG67" s="341">
        <v>100.0</v>
      </c>
      <c r="GH67" s="341">
        <v>100.0</v>
      </c>
      <c r="GI67" s="341">
        <v>100.0</v>
      </c>
      <c r="GJ67" s="341">
        <v>100.0</v>
      </c>
      <c r="GK67" s="341">
        <v>100.0</v>
      </c>
      <c r="GL67" s="341">
        <v>100.0</v>
      </c>
      <c r="GM67" s="341">
        <v>100.0</v>
      </c>
      <c r="GN67" s="341">
        <v>100.0</v>
      </c>
      <c r="GO67" s="341">
        <v>100.0</v>
      </c>
      <c r="GP67" s="341">
        <v>100.0</v>
      </c>
      <c r="GQ67" s="341">
        <v>100.0</v>
      </c>
      <c r="GR67" s="341">
        <v>100.0</v>
      </c>
      <c r="GS67" s="341">
        <v>100.0</v>
      </c>
      <c r="GT67" s="341">
        <v>100.0</v>
      </c>
      <c r="GU67" s="341">
        <v>100.0</v>
      </c>
      <c r="GV67" s="341">
        <v>100.0</v>
      </c>
      <c r="GW67" s="341">
        <v>100.0</v>
      </c>
      <c r="GX67" s="341">
        <v>100.0</v>
      </c>
      <c r="GY67" s="341">
        <v>100.0</v>
      </c>
      <c r="GZ67" s="341">
        <v>100.0</v>
      </c>
      <c r="HA67" s="341">
        <v>100.0</v>
      </c>
      <c r="HB67" s="341">
        <v>100.0</v>
      </c>
      <c r="HC67" s="341">
        <v>100.0</v>
      </c>
      <c r="HD67" s="341">
        <v>100.0</v>
      </c>
      <c r="HE67" s="341">
        <v>100.0</v>
      </c>
      <c r="HF67" s="341">
        <v>100.0</v>
      </c>
      <c r="HG67" s="341">
        <v>100.0</v>
      </c>
      <c r="HH67" s="341">
        <v>100.0</v>
      </c>
      <c r="HI67" s="341">
        <v>100.0</v>
      </c>
      <c r="HJ67" s="341"/>
      <c r="HK67" s="341"/>
      <c r="HL67" s="341"/>
      <c r="HM67" s="341"/>
      <c r="HN67" s="341"/>
      <c r="HO67" s="341"/>
      <c r="HP67" s="341"/>
      <c r="HQ67" s="341"/>
      <c r="HR67" s="341"/>
      <c r="HS67" s="341"/>
      <c r="HT67" s="341"/>
      <c r="HU67" s="341"/>
      <c r="HV67" s="341"/>
      <c r="HW67" s="341"/>
      <c r="HX67" s="341"/>
    </row>
    <row r="68">
      <c r="A68" s="331"/>
      <c r="B68" s="338"/>
      <c r="C68" s="338"/>
      <c r="D68" s="338"/>
      <c r="E68" s="138"/>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c r="CQ68" s="339"/>
      <c r="CR68" s="339"/>
      <c r="CS68" s="339"/>
      <c r="CT68" s="339"/>
      <c r="CU68" s="339"/>
      <c r="CV68" s="339"/>
      <c r="CW68" s="339"/>
      <c r="CX68" s="339"/>
      <c r="CY68" s="339"/>
      <c r="CZ68" s="339"/>
      <c r="DA68" s="339"/>
      <c r="DB68" s="339"/>
      <c r="DC68" s="339"/>
      <c r="DD68" s="339"/>
      <c r="DE68" s="339"/>
      <c r="DF68" s="339"/>
      <c r="DG68" s="339"/>
      <c r="DH68" s="339"/>
      <c r="DI68" s="339"/>
      <c r="DJ68" s="339"/>
      <c r="DK68" s="339"/>
      <c r="DL68" s="339"/>
      <c r="DM68" s="339"/>
      <c r="DN68" s="339"/>
      <c r="DO68" s="339"/>
      <c r="DP68" s="339"/>
      <c r="DQ68" s="339"/>
      <c r="DR68" s="339"/>
      <c r="DS68" s="339"/>
      <c r="DT68" s="339"/>
      <c r="DU68" s="339"/>
      <c r="DV68" s="339"/>
      <c r="DW68" s="339"/>
      <c r="DX68" s="339"/>
      <c r="DY68" s="339"/>
      <c r="DZ68" s="339"/>
      <c r="EA68" s="339"/>
      <c r="EB68" s="339"/>
      <c r="EC68" s="339"/>
      <c r="ED68" s="339"/>
      <c r="EE68" s="339"/>
      <c r="EF68" s="339"/>
      <c r="EG68" s="339"/>
      <c r="EH68" s="339"/>
      <c r="EI68" s="339"/>
      <c r="EJ68" s="339"/>
      <c r="EK68" s="339"/>
      <c r="EL68" s="339"/>
      <c r="EM68" s="339"/>
      <c r="EN68" s="339"/>
      <c r="EO68" s="339"/>
      <c r="EP68" s="339"/>
      <c r="EQ68" s="339"/>
      <c r="ER68" s="339"/>
      <c r="ES68" s="339"/>
      <c r="ET68" s="339"/>
      <c r="EU68" s="339"/>
      <c r="EV68" s="339"/>
      <c r="EW68" s="339"/>
      <c r="EX68" s="339"/>
      <c r="EY68" s="339"/>
      <c r="EZ68" s="339"/>
      <c r="FA68" s="339"/>
      <c r="FB68" s="339"/>
      <c r="FC68" s="339"/>
      <c r="FD68" s="339"/>
      <c r="FE68" s="339"/>
      <c r="FF68" s="339"/>
      <c r="FG68" s="339"/>
      <c r="FH68" s="339"/>
      <c r="FI68" s="339"/>
      <c r="FJ68" s="339"/>
      <c r="FK68" s="339"/>
      <c r="FL68" s="339"/>
      <c r="FM68" s="339"/>
      <c r="FN68" s="339"/>
      <c r="FO68" s="339"/>
      <c r="FP68" s="339"/>
      <c r="FQ68" s="339"/>
      <c r="FR68" s="339"/>
      <c r="FS68" s="339"/>
      <c r="FT68" s="339"/>
      <c r="FU68" s="339"/>
      <c r="FV68" s="339"/>
      <c r="FW68" s="339"/>
      <c r="FX68" s="339"/>
      <c r="FY68" s="339"/>
      <c r="FZ68" s="339"/>
      <c r="GA68" s="339"/>
      <c r="GB68" s="339"/>
      <c r="GC68" s="339"/>
      <c r="GD68" s="339"/>
      <c r="GE68" s="339"/>
      <c r="GF68" s="339"/>
      <c r="GG68" s="339"/>
      <c r="GH68" s="339"/>
      <c r="GI68" s="339"/>
      <c r="GJ68" s="339"/>
      <c r="GK68" s="339"/>
      <c r="GL68" s="339"/>
      <c r="GM68" s="339"/>
      <c r="GN68" s="339"/>
      <c r="GO68" s="339"/>
      <c r="GP68" s="339"/>
      <c r="GQ68" s="339"/>
      <c r="GR68" s="339"/>
      <c r="GS68" s="339"/>
      <c r="GT68" s="339"/>
      <c r="GU68" s="339"/>
      <c r="GV68" s="339"/>
      <c r="GW68" s="339"/>
      <c r="GX68" s="339"/>
      <c r="GY68" s="339"/>
      <c r="GZ68" s="339"/>
      <c r="HA68" s="339"/>
      <c r="HB68" s="339"/>
      <c r="HC68" s="339"/>
      <c r="HD68" s="339"/>
      <c r="HE68" s="339"/>
      <c r="HF68" s="339"/>
      <c r="HG68" s="339"/>
      <c r="HH68" s="339"/>
      <c r="HI68" s="339"/>
      <c r="HJ68" s="339"/>
      <c r="HK68" s="339"/>
      <c r="HL68" s="339"/>
      <c r="HM68" s="339"/>
      <c r="HN68" s="339"/>
      <c r="HO68" s="339"/>
      <c r="HP68" s="339"/>
      <c r="HQ68" s="339"/>
      <c r="HR68" s="339"/>
      <c r="HS68" s="339"/>
      <c r="HT68" s="339"/>
      <c r="HU68" s="339"/>
      <c r="HV68" s="339"/>
      <c r="HW68" s="339"/>
      <c r="HX68" s="339"/>
    </row>
    <row r="69">
      <c r="A69" s="331"/>
      <c r="B69" s="338"/>
      <c r="C69" s="338"/>
      <c r="D69" s="338"/>
      <c r="E69" s="138" t="s">
        <v>283</v>
      </c>
      <c r="F69" s="342">
        <f>VLOOKUP(F$62,'2a. TBill Main'!$A$6:$U$217,6)</f>
        <v>283</v>
      </c>
      <c r="G69" s="342">
        <f>VLOOKUP(G$62,'2a. TBill Main'!$A$6:$U$217,6)</f>
        <v>7288.48</v>
      </c>
      <c r="H69" s="342">
        <f>VLOOKUP(H$62,'2a. TBill Main'!$A$6:$U$217,6)</f>
        <v>20000</v>
      </c>
      <c r="I69" s="342">
        <f>VLOOKUP(I$62,'2a. TBill Main'!$A$6:$U$217,6)</f>
        <v>7500</v>
      </c>
      <c r="J69" s="342">
        <f>VLOOKUP(J$62,'2a. TBill Main'!$A$6:$U$217,6)</f>
        <v>10000</v>
      </c>
      <c r="K69" s="342">
        <f>VLOOKUP(K$62,'2a. TBill Main'!$A$6:$U$217,6)</f>
        <v>10000</v>
      </c>
      <c r="L69" s="342">
        <f>VLOOKUP(L$62,'2a. TBill Main'!$A$6:$U$217,6)</f>
        <v>2621.65</v>
      </c>
      <c r="M69" s="342">
        <f>VLOOKUP(M$62,'2a. TBill Main'!$A$6:$U$217,6)</f>
        <v>74069</v>
      </c>
      <c r="N69" s="342">
        <f>VLOOKUP(N$62,'2a. TBill Main'!$A$6:$U$217,6)</f>
        <v>24948.51</v>
      </c>
      <c r="O69" s="342">
        <f>VLOOKUP(O$62,'2a. TBill Main'!$A$6:$U$217,6)</f>
        <v>1331</v>
      </c>
      <c r="P69" s="342">
        <f>VLOOKUP(P$62,'2a. TBill Main'!$A$6:$U$217,6)</f>
        <v>10</v>
      </c>
      <c r="Q69" s="342">
        <f>VLOOKUP(Q$62,'2a. TBill Main'!$A$6:$U$217,6)</f>
        <v>190</v>
      </c>
      <c r="R69" s="342">
        <f>VLOOKUP(R$62,'2a. TBill Main'!$A$6:$U$217,6)</f>
        <v>7378.35</v>
      </c>
      <c r="S69" s="342">
        <f>VLOOKUP(S$62,'2a. TBill Main'!$A$6:$U$217,6)</f>
        <v>5935.79</v>
      </c>
      <c r="T69" s="342">
        <f>VLOOKUP(T$62,'2a. TBill Main'!$A$6:$U$217,6)</f>
        <v>66027</v>
      </c>
      <c r="U69" s="342">
        <f>VLOOKUP(U$62,'2a. TBill Main'!$A$6:$U$217,6)</f>
        <v>10186.57</v>
      </c>
      <c r="V69" s="342">
        <f>VLOOKUP(V$62,'2a. TBill Main'!$A$6:$U$217,6)</f>
        <v>32699.74</v>
      </c>
      <c r="W69" s="342">
        <f>VLOOKUP(W$62,'2a. TBill Main'!$A$6:$U$217,6)</f>
        <v>10000</v>
      </c>
      <c r="X69" s="342">
        <f>VLOOKUP(X$62,'2a. TBill Main'!$A$6:$U$217,6)</f>
        <v>17657.99</v>
      </c>
      <c r="Y69" s="342">
        <f>VLOOKUP(Y$62,'2a. TBill Main'!$A$6:$U$217,6)</f>
        <v>10000</v>
      </c>
      <c r="Z69" s="342">
        <f>VLOOKUP(Z$62,'2a. TBill Main'!$A$6:$U$217,6)</f>
        <v>1265</v>
      </c>
      <c r="AA69" s="342">
        <f>VLOOKUP(AA$62,'2a. TBill Main'!$A$6:$U$217,6)</f>
        <v>22308.53</v>
      </c>
      <c r="AB69" s="342">
        <f>VLOOKUP(AB$62,'2a. TBill Main'!$A$6:$U$217,6)</f>
        <v>13195.69</v>
      </c>
      <c r="AC69" s="342">
        <f>VLOOKUP(AC$62,'2a. TBill Main'!$A$6:$U$217,6)</f>
        <v>8000</v>
      </c>
      <c r="AD69" s="342">
        <f>VLOOKUP(AD$62,'2a. TBill Main'!$A$6:$U$217,6)</f>
        <v>5000</v>
      </c>
      <c r="AE69" s="342">
        <f>VLOOKUP(AE$62,'2a. TBill Main'!$A$6:$U$217,6)</f>
        <v>43716.26</v>
      </c>
      <c r="AF69" s="342">
        <f>VLOOKUP(AF$62,'2a. TBill Main'!$A$6:$U$217,6)</f>
        <v>7875.27</v>
      </c>
      <c r="AG69" s="342">
        <f>VLOOKUP(AG$62,'2a. TBill Main'!$A$6:$U$217,6)</f>
        <v>10985.61</v>
      </c>
      <c r="AH69" s="342">
        <f>VLOOKUP(AH$62,'2a. TBill Main'!$A$6:$U$217,6)</f>
        <v>8343.07</v>
      </c>
      <c r="AI69" s="342">
        <f>VLOOKUP(AI$62,'2a. TBill Main'!$A$6:$U$217,6)</f>
        <v>15508.17</v>
      </c>
      <c r="AJ69" s="342">
        <f>VLOOKUP(AJ$62,'2a. TBill Main'!$A$6:$U$217,6)</f>
        <v>15000</v>
      </c>
      <c r="AK69" s="342">
        <f>VLOOKUP(AK$62,'2a. TBill Main'!$A$6:$U$217,6)</f>
        <v>12000</v>
      </c>
      <c r="AL69" s="342">
        <f>VLOOKUP(AL$62,'2a. TBill Main'!$A$6:$U$217,6)</f>
        <v>8000</v>
      </c>
      <c r="AM69" s="342">
        <f>VLOOKUP(AM$62,'2a. TBill Main'!$A$6:$U$217,6)</f>
        <v>11301.74</v>
      </c>
      <c r="AN69" s="342">
        <f>VLOOKUP(AN$62,'2a. TBill Main'!$A$6:$U$217,6)</f>
        <v>60116</v>
      </c>
      <c r="AO69" s="342">
        <f>VLOOKUP(AO$62,'2a. TBill Main'!$A$6:$U$217,6)</f>
        <v>6588.76</v>
      </c>
      <c r="AP69" s="342">
        <f>VLOOKUP(AP$62,'2a. TBill Main'!$A$6:$U$217,6)</f>
        <v>11981.63</v>
      </c>
      <c r="AQ69" s="342">
        <f>VLOOKUP(AQ$62,'2a. TBill Main'!$A$6:$U$217,6)</f>
        <v>27881.02</v>
      </c>
      <c r="AR69" s="342">
        <f>VLOOKUP(AR$62,'2a. TBill Main'!$A$6:$U$217,6)</f>
        <v>20000</v>
      </c>
      <c r="AS69" s="342">
        <f>VLOOKUP(AS$62,'2a. TBill Main'!$A$6:$U$217,6)</f>
        <v>6000</v>
      </c>
      <c r="AT69" s="342">
        <f>VLOOKUP(AT$62,'2a. TBill Main'!$A$6:$U$217,6)</f>
        <v>8000</v>
      </c>
      <c r="AU69" s="342">
        <f>VLOOKUP(AU$62,'2a. TBill Main'!$A$6:$U$217,6)</f>
        <v>8000</v>
      </c>
      <c r="AV69" s="342">
        <f>VLOOKUP(AV$62,'2a. TBill Main'!$A$6:$U$217,6)</f>
        <v>5000</v>
      </c>
      <c r="AW69" s="342">
        <f>VLOOKUP(AW$62,'2a. TBill Main'!$A$6:$U$217,6)</f>
        <v>5000</v>
      </c>
      <c r="AX69" s="342">
        <f>VLOOKUP(AX$62,'2a. TBill Main'!$A$6:$U$217,6)</f>
        <v>37199</v>
      </c>
      <c r="AY69" s="342">
        <f>VLOOKUP(AY$62,'2a. TBill Main'!$A$6:$U$217,6)</f>
        <v>28303.95</v>
      </c>
      <c r="AZ69" s="342">
        <f>VLOOKUP(AZ$62,'2a. TBill Main'!$A$6:$U$217,6)</f>
        <v>11312.97</v>
      </c>
      <c r="BA69" s="342">
        <f>VLOOKUP(BA$62,'2a. TBill Main'!$A$6:$U$217,6)</f>
        <v>17210.95</v>
      </c>
      <c r="BB69" s="342">
        <f>VLOOKUP(BB$62,'2a. TBill Main'!$A$6:$U$217,6)</f>
        <v>31737.01</v>
      </c>
      <c r="BC69" s="342">
        <f>VLOOKUP(BC$62,'2a. TBill Main'!$A$6:$U$217,6)</f>
        <v>300</v>
      </c>
      <c r="BD69" s="342">
        <f>VLOOKUP(BD$62,'2a. TBill Main'!$A$6:$U$217,6)</f>
        <v>15000</v>
      </c>
      <c r="BE69" s="342">
        <f>VLOOKUP(BE$62,'2a. TBill Main'!$A$6:$U$217,6)</f>
        <v>10000</v>
      </c>
      <c r="BF69" s="342">
        <f>VLOOKUP(BF$62,'2a. TBill Main'!$A$6:$U$217,6)</f>
        <v>5000</v>
      </c>
      <c r="BG69" s="342">
        <f>VLOOKUP(BG$62,'2a. TBill Main'!$A$6:$U$217,6)</f>
        <v>5000</v>
      </c>
      <c r="BH69" s="342">
        <f>VLOOKUP(BH$62,'2a. TBill Main'!$A$6:$U$217,6)</f>
        <v>10000</v>
      </c>
      <c r="BI69" s="342">
        <f>VLOOKUP(BI$62,'2a. TBill Main'!$A$6:$U$217,6)</f>
        <v>55462</v>
      </c>
      <c r="BJ69" s="342">
        <f>VLOOKUP(BJ$62,'2a. TBill Main'!$A$6:$U$217,6)</f>
        <v>10000</v>
      </c>
      <c r="BK69" s="342">
        <f>VLOOKUP(BK$62,'2a. TBill Main'!$A$6:$U$217,6)</f>
        <v>18552.92</v>
      </c>
      <c r="BL69" s="342">
        <f>VLOOKUP(BL$62,'2a. TBill Main'!$A$6:$U$217,6)</f>
        <v>25000</v>
      </c>
      <c r="BM69" s="342">
        <f>VLOOKUP(BM$62,'2a. TBill Main'!$A$6:$U$217,6)</f>
        <v>20</v>
      </c>
      <c r="BN69" s="342">
        <f>VLOOKUP(BN$62,'2a. TBill Main'!$A$6:$U$217,6)</f>
        <v>2839.85</v>
      </c>
      <c r="BO69" s="342">
        <f>VLOOKUP(BO$62,'2a. TBill Main'!$A$6:$U$217,6)</f>
        <v>19611.16</v>
      </c>
      <c r="BP69" s="342">
        <f>VLOOKUP(BP$62,'2a. TBill Main'!$A$6:$U$217,6)</f>
        <v>10000</v>
      </c>
      <c r="BQ69" s="342">
        <f>VLOOKUP(BQ$62,'2a. TBill Main'!$A$6:$U$217,6)</f>
        <v>2296.58</v>
      </c>
      <c r="BR69" s="342">
        <f>VLOOKUP(BR$62,'2a. TBill Main'!$A$6:$U$217,6)</f>
        <v>10000</v>
      </c>
      <c r="BS69" s="342">
        <f>VLOOKUP(BS$62,'2a. TBill Main'!$A$6:$U$217,6)</f>
        <v>6000</v>
      </c>
      <c r="BT69" s="342">
        <f>VLOOKUP(BT$62,'2a. TBill Main'!$A$6:$U$217,6)</f>
        <v>69802</v>
      </c>
      <c r="BU69" s="342">
        <f>VLOOKUP(BU$62,'2a. TBill Main'!$A$6:$U$217,6)</f>
        <v>25093.15</v>
      </c>
      <c r="BV69" s="342">
        <f>VLOOKUP(BV$62,'2a. TBill Main'!$A$6:$U$217,6)</f>
        <v>25000</v>
      </c>
      <c r="BW69" s="342">
        <f>VLOOKUP(BW$62,'2a. TBill Main'!$A$6:$U$217,6)</f>
        <v>503</v>
      </c>
      <c r="BX69" s="342">
        <f>VLOOKUP(BX$62,'2a. TBill Main'!$A$6:$U$217,6)</f>
        <v>15000</v>
      </c>
      <c r="BY69" s="342">
        <f>VLOOKUP(BY$62,'2a. TBill Main'!$A$6:$U$217,6)</f>
        <v>10000</v>
      </c>
      <c r="BZ69" s="342">
        <f>VLOOKUP(BZ$62,'2a. TBill Main'!$A$6:$U$217,6)</f>
        <v>6089.42</v>
      </c>
      <c r="CA69" s="342">
        <f>VLOOKUP(CA$62,'2a. TBill Main'!$A$6:$U$217,6)</f>
        <v>10000</v>
      </c>
      <c r="CB69" s="342">
        <f>VLOOKUP(CB$62,'2a. TBill Main'!$A$6:$U$217,6)</f>
        <v>20524</v>
      </c>
      <c r="CC69" s="342">
        <f>VLOOKUP(CC$62,'2a. TBill Main'!$A$6:$U$217,6)</f>
        <v>37786.94</v>
      </c>
      <c r="CD69" s="342">
        <f>VLOOKUP(CD$62,'2a. TBill Main'!$A$6:$U$217,6)</f>
        <v>10498</v>
      </c>
      <c r="CE69" s="342">
        <f>VLOOKUP(CE$62,'2a. TBill Main'!$A$6:$U$217,6)</f>
        <v>22306.62</v>
      </c>
      <c r="CF69" s="342">
        <f>VLOOKUP(CF$62,'2a. TBill Main'!$A$6:$U$217,6)</f>
        <v>25000</v>
      </c>
      <c r="CG69" s="342">
        <f>VLOOKUP(CG$62,'2a. TBill Main'!$A$6:$U$217,6)</f>
        <v>5</v>
      </c>
      <c r="CH69" s="342">
        <f>VLOOKUP(CH$62,'2a. TBill Main'!$A$6:$U$217,6)</f>
        <v>14072.53</v>
      </c>
      <c r="CI69" s="342">
        <f>VLOOKUP(CI$62,'2a. TBill Main'!$A$6:$U$217,6)</f>
        <v>10000</v>
      </c>
      <c r="CJ69" s="342">
        <f>VLOOKUP(CJ$62,'2a. TBill Main'!$A$6:$U$217,6)</f>
        <v>5000</v>
      </c>
      <c r="CK69" s="342">
        <f>VLOOKUP(CK$62,'2a. TBill Main'!$A$6:$U$217,6)</f>
        <v>8705.32</v>
      </c>
      <c r="CL69" s="342">
        <f>VLOOKUP(CL$62,'2a. TBill Main'!$A$6:$U$217,6)</f>
        <v>7511.03</v>
      </c>
      <c r="CM69" s="342">
        <f>VLOOKUP(CM$62,'2a. TBill Main'!$A$6:$U$217,6)</f>
        <v>44334</v>
      </c>
      <c r="CN69" s="342">
        <f>VLOOKUP(CN$62,'2a. TBill Main'!$A$6:$U$217,6)</f>
        <v>15658.21</v>
      </c>
      <c r="CO69" s="342">
        <f>VLOOKUP(CO$62,'2a. TBill Main'!$A$6:$U$217,6)</f>
        <v>160</v>
      </c>
      <c r="CP69" s="342">
        <f>VLOOKUP(CP$62,'2a. TBill Main'!$A$6:$U$217,6)</f>
        <v>22664.42</v>
      </c>
      <c r="CQ69" s="342">
        <f>VLOOKUP(CQ$62,'2a. TBill Main'!$A$6:$U$217,6)</f>
        <v>5000</v>
      </c>
      <c r="CR69" s="342">
        <f>VLOOKUP(CR$62,'2a. TBill Main'!$A$6:$U$217,6)</f>
        <v>14323.48</v>
      </c>
      <c r="CS69" s="342">
        <f>VLOOKUP(CS$62,'2a. TBill Main'!$A$6:$U$217,6)</f>
        <v>4237</v>
      </c>
      <c r="CT69" s="342">
        <f>VLOOKUP(CT$62,'2a. TBill Main'!$A$6:$U$217,6)</f>
        <v>14004.37</v>
      </c>
      <c r="CU69" s="342">
        <f>VLOOKUP(CU$62,'2a. TBill Main'!$A$6:$U$217,6)</f>
        <v>21287.46</v>
      </c>
      <c r="CV69" s="342">
        <f>VLOOKUP(CV$62,'2a. TBill Main'!$A$6:$U$217,6)</f>
        <v>5000</v>
      </c>
      <c r="CW69" s="342">
        <f>VLOOKUP(CW$62,'2a. TBill Main'!$A$6:$U$217,6)</f>
        <v>7250</v>
      </c>
      <c r="CX69" s="342">
        <f>VLOOKUP(CX$62,'2a. TBill Main'!$A$6:$U$217,6)</f>
        <v>54527</v>
      </c>
      <c r="CY69" s="342">
        <f>VLOOKUP(CY$62,'2a. TBill Main'!$A$6:$U$217,6)</f>
        <v>107019.97</v>
      </c>
      <c r="CZ69" s="342">
        <f>VLOOKUP(CZ$62,'2a. TBill Main'!$A$6:$U$217,6)</f>
        <v>9055.25</v>
      </c>
      <c r="DA69" s="342">
        <f>VLOOKUP(DA$62,'2a. TBill Main'!$A$6:$U$217,6)</f>
        <v>25000</v>
      </c>
      <c r="DB69" s="342">
        <f>VLOOKUP(DB$62,'2a. TBill Main'!$A$6:$U$217,6)</f>
        <v>10000</v>
      </c>
      <c r="DC69" s="342">
        <f>VLOOKUP(DC$62,'2a. TBill Main'!$A$6:$U$217,6)</f>
        <v>10000</v>
      </c>
      <c r="DD69" s="342">
        <f>VLOOKUP(DD$62,'2a. TBill Main'!$A$6:$U$217,6)</f>
        <v>19918</v>
      </c>
      <c r="DE69" s="342">
        <f>VLOOKUP(DE$62,'2a. TBill Main'!$A$6:$U$217,6)</f>
        <v>7582</v>
      </c>
      <c r="DF69" s="342">
        <f>VLOOKUP(DF$62,'2a. TBill Main'!$A$6:$U$217,6)</f>
        <v>4000</v>
      </c>
      <c r="DG69" s="342">
        <f>VLOOKUP(DG$62,'2a. TBill Main'!$A$6:$U$217,6)</f>
        <v>10000</v>
      </c>
      <c r="DH69" s="342">
        <f>VLOOKUP(DH$62,'2a. TBill Main'!$A$6:$U$217,6)</f>
        <v>49853</v>
      </c>
      <c r="DI69" s="342">
        <f>VLOOKUP(DI$62,'2a. TBill Main'!$A$6:$U$217,6)</f>
        <v>7788.19</v>
      </c>
      <c r="DJ69" s="342">
        <f>VLOOKUP(DJ$62,'2a. TBill Main'!$A$6:$U$217,6)</f>
        <v>50</v>
      </c>
      <c r="DK69" s="342">
        <f>VLOOKUP(DK$62,'2a. TBill Main'!$A$6:$U$217,6)</f>
        <v>23384.57</v>
      </c>
      <c r="DL69" s="342">
        <f>VLOOKUP(DL$62,'2a. TBill Main'!$A$6:$U$217,6)</f>
        <v>10000</v>
      </c>
      <c r="DM69" s="342">
        <f>VLOOKUP(DM$62,'2a. TBill Main'!$A$6:$U$217,6)</f>
        <v>6414.69</v>
      </c>
      <c r="DN69" s="342">
        <f>VLOOKUP(DN$62,'2a. TBill Main'!$A$6:$U$217,6)</f>
        <v>26634</v>
      </c>
      <c r="DO69" s="342">
        <f>VLOOKUP(DO$62,'2a. TBill Main'!$A$6:$U$217,6)</f>
        <v>10000</v>
      </c>
      <c r="DP69" s="342">
        <f>VLOOKUP(DP$62,'2a. TBill Main'!$A$6:$U$217,6)</f>
        <v>12000</v>
      </c>
      <c r="DQ69" s="342">
        <f>VLOOKUP(DQ$62,'2a. TBill Main'!$A$6:$U$217,6)</f>
        <v>7000</v>
      </c>
      <c r="DR69" s="342">
        <f>VLOOKUP(DR$62,'2a. TBill Main'!$A$6:$U$217,6)</f>
        <v>47306.26</v>
      </c>
      <c r="DS69" s="342">
        <f>VLOOKUP(DS$62,'2a. TBill Main'!$A$6:$U$217,6)</f>
        <v>2009.83</v>
      </c>
      <c r="DT69" s="342">
        <f>VLOOKUP(DT$62,'2a. TBill Main'!$A$6:$U$217,6)</f>
        <v>53</v>
      </c>
      <c r="DU69" s="342">
        <f>VLOOKUP(DU$62,'2a. TBill Main'!$A$6:$U$217,6)</f>
        <v>17401.32</v>
      </c>
      <c r="DV69" s="342">
        <f>VLOOKUP(DV$62,'2a. TBill Main'!$A$6:$U$217,6)</f>
        <v>34878.83</v>
      </c>
      <c r="DW69" s="342">
        <f>VLOOKUP(DW$62,'2a. TBill Main'!$A$6:$U$217,6)</f>
        <v>10000</v>
      </c>
      <c r="DX69" s="342">
        <f>VLOOKUP(DX$62,'2a. TBill Main'!$A$6:$U$217,6)</f>
        <v>20000</v>
      </c>
      <c r="DY69" s="342">
        <f>VLOOKUP(DY$62,'2a. TBill Main'!$A$6:$U$217,6)</f>
        <v>10000</v>
      </c>
      <c r="DZ69" s="342">
        <f>VLOOKUP(DZ$62,'2a. TBill Main'!$A$6:$U$217,6)</f>
        <v>60434</v>
      </c>
      <c r="EA69" s="342">
        <f>VLOOKUP(EA$62,'2a. TBill Main'!$A$6:$U$217,6)</f>
        <v>286</v>
      </c>
      <c r="EB69" s="342">
        <f>VLOOKUP(EB$62,'2a. TBill Main'!$A$6:$U$217,6)</f>
        <v>20000</v>
      </c>
      <c r="EC69" s="342">
        <f>VLOOKUP(EC$62,'2a. TBill Main'!$A$6:$U$217,6)</f>
        <v>28876.17</v>
      </c>
      <c r="ED69" s="342">
        <f>VLOOKUP(ED$62,'2a. TBill Main'!$A$6:$U$217,6)</f>
        <v>19560.88</v>
      </c>
      <c r="EE69" s="342">
        <f>VLOOKUP(EE$62,'2a. TBill Main'!$A$6:$U$217,6)</f>
        <v>20000</v>
      </c>
      <c r="EF69" s="342">
        <f>VLOOKUP(EF$62,'2a. TBill Main'!$A$6:$U$217,6)</f>
        <v>5269.38</v>
      </c>
      <c r="EG69" s="342">
        <f>VLOOKUP(EG$62,'2a. TBill Main'!$A$6:$U$217,6)</f>
        <v>4203.34</v>
      </c>
      <c r="EH69" s="342">
        <f>VLOOKUP(EH$62,'2a. TBill Main'!$A$6:$U$217,6)</f>
        <v>394</v>
      </c>
      <c r="EI69" s="342">
        <f>VLOOKUP(EI$62,'2a. TBill Main'!$A$6:$U$217,6)</f>
        <v>20000</v>
      </c>
      <c r="EJ69" s="342">
        <f>VLOOKUP(EJ$62,'2a. TBill Main'!$A$6:$U$217,6)</f>
        <v>17810.87</v>
      </c>
      <c r="EK69" s="342">
        <f>VLOOKUP(EK$62,'2a. TBill Main'!$A$6:$U$217,6)</f>
        <v>11000</v>
      </c>
      <c r="EL69" s="342">
        <f>VLOOKUP(EL$62,'2a. TBill Main'!$A$6:$U$217,6)</f>
        <v>4225</v>
      </c>
      <c r="EM69" s="342">
        <f>VLOOKUP(EM$62,'2a. TBill Main'!$A$6:$U$217,6)</f>
        <v>41011</v>
      </c>
      <c r="EN69" s="342">
        <f>VLOOKUP(EN$62,'2a. TBill Main'!$A$6:$U$217,6)</f>
        <v>300</v>
      </c>
      <c r="EO69" s="342">
        <f>VLOOKUP(EO$62,'2a. TBill Main'!$A$6:$U$217,6)</f>
        <v>17016.96</v>
      </c>
      <c r="EP69" s="342">
        <f>VLOOKUP(EP$62,'2a. TBill Main'!$A$6:$U$217,6)</f>
        <v>18037.85</v>
      </c>
      <c r="EQ69" s="342">
        <f>VLOOKUP(EQ$62,'2a. TBill Main'!$A$6:$U$217,6)</f>
        <v>20000</v>
      </c>
      <c r="ER69" s="342">
        <f>VLOOKUP(ER$62,'2a. TBill Main'!$A$6:$U$217,6)</f>
        <v>36065</v>
      </c>
      <c r="ES69" s="342">
        <f>VLOOKUP(ES$62,'2a. TBill Main'!$A$6:$U$217,6)</f>
        <v>4796.56</v>
      </c>
      <c r="ET69" s="342">
        <f>VLOOKUP(ET$62,'2a. TBill Main'!$A$6:$U$217,6)</f>
        <v>1418</v>
      </c>
      <c r="EU69" s="342">
        <f>VLOOKUP(EU$62,'2a. TBill Main'!$A$6:$U$217,6)</f>
        <v>8099.34</v>
      </c>
      <c r="EV69" s="342">
        <f>VLOOKUP(EV$62,'2a. TBill Main'!$A$6:$U$217,6)</f>
        <v>4855.74</v>
      </c>
      <c r="EW69" s="342">
        <f>VLOOKUP(EW$62,'2a. TBill Main'!$A$6:$U$217,6)</f>
        <v>4272</v>
      </c>
      <c r="EX69" s="342">
        <f>VLOOKUP(EX$62,'2a. TBill Main'!$A$6:$U$217,6)</f>
        <v>5892.1</v>
      </c>
      <c r="EY69" s="342">
        <f>VLOOKUP(EY$62,'2a. TBill Main'!$A$6:$U$217,6)</f>
        <v>45969.73</v>
      </c>
      <c r="EZ69" s="342">
        <f>VLOOKUP(EZ$62,'2a. TBill Main'!$A$6:$U$217,6)</f>
        <v>19696.52</v>
      </c>
      <c r="FA69" s="342">
        <f>VLOOKUP(FA$62,'2a. TBill Main'!$A$6:$U$217,6)</f>
        <v>3580.2</v>
      </c>
      <c r="FB69" s="342">
        <f>VLOOKUP(FB$62,'2a. TBill Main'!$A$6:$U$217,6)</f>
        <v>6292.7</v>
      </c>
      <c r="FC69" s="342">
        <f>VLOOKUP(FC$62,'2a. TBill Main'!$A$6:$U$217,6)</f>
        <v>25227</v>
      </c>
      <c r="FD69" s="342">
        <f>VLOOKUP(FD$62,'2a. TBill Main'!$A$6:$U$217,6)</f>
        <v>20506.71</v>
      </c>
      <c r="FE69" s="342">
        <f>VLOOKUP(FE$62,'2a. TBill Main'!$A$6:$U$217,6)</f>
        <v>34448.06</v>
      </c>
      <c r="FF69" s="342">
        <f>VLOOKUP(FF$62,'2a. TBill Main'!$A$6:$U$217,6)</f>
        <v>8181.89</v>
      </c>
      <c r="FG69" s="342">
        <f>VLOOKUP(FG$62,'2a. TBill Main'!$A$6:$U$217,6)</f>
        <v>10415.66</v>
      </c>
      <c r="FH69" s="342">
        <f>VLOOKUP(FH$62,'2a. TBill Main'!$A$6:$U$217,6)</f>
        <v>12891</v>
      </c>
      <c r="FI69" s="342">
        <f>VLOOKUP(FI$62,'2a. TBill Main'!$A$6:$U$217,6)</f>
        <v>35123.16</v>
      </c>
      <c r="FJ69" s="342">
        <f>VLOOKUP(FJ$62,'2a. TBill Main'!$A$6:$U$217,6)</f>
        <v>36570.18</v>
      </c>
      <c r="FK69" s="342">
        <f>VLOOKUP(FK$62,'2a. TBill Main'!$A$6:$U$217,6)</f>
        <v>15616</v>
      </c>
      <c r="FL69" s="342">
        <f>VLOOKUP(FL$62,'2a. TBill Main'!$A$6:$U$217,6)</f>
        <v>15547</v>
      </c>
      <c r="FM69" s="342">
        <f>VLOOKUP(FM$62,'2a. TBill Main'!$A$6:$U$217,6)</f>
        <v>41323.31</v>
      </c>
      <c r="FN69" s="342">
        <f>VLOOKUP(FN$62,'2a. TBill Main'!$A$6:$U$217,6)</f>
        <v>35292.82</v>
      </c>
      <c r="FO69" s="342">
        <f>VLOOKUP(FO$62,'2a. TBill Main'!$A$6:$U$217,6)</f>
        <v>17000</v>
      </c>
      <c r="FP69" s="342">
        <f>VLOOKUP(FP$62,'2a. TBill Main'!$A$6:$U$217,6)</f>
        <v>6029</v>
      </c>
      <c r="FQ69" s="342">
        <f>VLOOKUP(FQ$62,'2a. TBill Main'!$A$6:$U$217,6)</f>
        <v>33305.63</v>
      </c>
      <c r="FR69" s="342">
        <f>VLOOKUP(FR$62,'2a. TBill Main'!$A$6:$U$217,6)</f>
        <v>33301.48</v>
      </c>
      <c r="FS69" s="342">
        <f>VLOOKUP(FS$62,'2a. TBill Main'!$A$6:$U$217,6)</f>
        <v>15000</v>
      </c>
      <c r="FT69" s="342">
        <f>VLOOKUP(FT$62,'2a. TBill Main'!$A$6:$U$217,6)</f>
        <v>18658</v>
      </c>
      <c r="FU69" s="342">
        <f>VLOOKUP(FU$62,'2a. TBill Main'!$A$6:$U$217,6)</f>
        <v>20000</v>
      </c>
      <c r="FV69" s="342">
        <f>VLOOKUP(FV$62,'2a. TBill Main'!$A$6:$U$217,6)</f>
        <v>42000</v>
      </c>
      <c r="FW69" s="342">
        <f>VLOOKUP(FW$62,'2a. TBill Main'!$A$6:$U$217,6)</f>
        <v>998</v>
      </c>
      <c r="FX69" s="342">
        <f>VLOOKUP(FX$62,'2a. TBill Main'!$A$6:$U$217,6)</f>
        <v>22277.3</v>
      </c>
      <c r="FY69" s="342">
        <f>VLOOKUP(FY$62,'2a. TBill Main'!$A$6:$U$217,6)</f>
        <v>20664</v>
      </c>
      <c r="FZ69" s="342">
        <f>VLOOKUP(FZ$62,'2a. TBill Main'!$A$6:$U$217,6)</f>
        <v>23190.67</v>
      </c>
      <c r="GA69" s="342">
        <f>VLOOKUP(GA$62,'2a. TBill Main'!$A$6:$U$217,6)</f>
        <v>375</v>
      </c>
      <c r="GB69" s="342">
        <f>VLOOKUP(GB$62,'2a. TBill Main'!$A$6:$U$217,6)</f>
        <v>2118</v>
      </c>
      <c r="GC69" s="342">
        <f>VLOOKUP(GC$62,'2a. TBill Main'!$A$6:$U$217,6)</f>
        <v>110</v>
      </c>
      <c r="GD69" s="342">
        <f>VLOOKUP(GD$62,'2a. TBill Main'!$A$6:$U$217,6)</f>
        <v>8431</v>
      </c>
      <c r="GE69" s="342">
        <f>VLOOKUP(GE$62,'2a. TBill Main'!$A$6:$U$217,6)</f>
        <v>2159.24</v>
      </c>
      <c r="GF69" s="342">
        <f>VLOOKUP(GF$62,'2a. TBill Main'!$A$6:$U$217,6)</f>
        <v>1677</v>
      </c>
      <c r="GG69" s="342">
        <f>VLOOKUP(GG$62,'2a. TBill Main'!$A$6:$U$217,6)</f>
        <v>24667.46</v>
      </c>
      <c r="GH69" s="342">
        <f>VLOOKUP(GH$62,'2a. TBill Main'!$A$6:$U$217,6)</f>
        <v>110</v>
      </c>
      <c r="GI69" s="342">
        <f>VLOOKUP(GI$62,'2a. TBill Main'!$A$6:$U$217,6)</f>
        <v>250</v>
      </c>
      <c r="GJ69" s="342">
        <f>VLOOKUP(GJ$62,'2a. TBill Main'!$A$6:$U$217,6)</f>
        <v>33</v>
      </c>
      <c r="GK69" s="342">
        <f>VLOOKUP(GK$62,'2a. TBill Main'!$A$6:$U$217,6)</f>
        <v>16268.96</v>
      </c>
      <c r="GL69" s="342">
        <f>VLOOKUP(GL$62,'2a. TBill Main'!$A$6:$U$217,6)</f>
        <v>11925.31</v>
      </c>
      <c r="GM69" s="342">
        <f>VLOOKUP(GM$62,'2a. TBill Main'!$A$6:$U$217,6)</f>
        <v>325</v>
      </c>
      <c r="GN69" s="342">
        <f>VLOOKUP(GN$62,'2a. TBill Main'!$A$6:$U$217,6)</f>
        <v>10</v>
      </c>
      <c r="GO69" s="342">
        <f>VLOOKUP(GO$62,'2a. TBill Main'!$A$6:$U$217,6)</f>
        <v>1165</v>
      </c>
      <c r="GP69" s="342">
        <f>VLOOKUP(GP$62,'2a. TBill Main'!$A$6:$U$217,6)</f>
        <v>10905</v>
      </c>
      <c r="GQ69" s="342">
        <f>VLOOKUP(GQ$62,'2a. TBill Main'!$A$6:$U$217,6)</f>
        <v>11452</v>
      </c>
      <c r="GR69" s="342">
        <f>VLOOKUP(GR$62,'2a. TBill Main'!$A$6:$U$217,6)</f>
        <v>13649</v>
      </c>
      <c r="GS69" s="342">
        <f>VLOOKUP(GS$62,'2a. TBill Main'!$A$6:$U$217,6)</f>
        <v>27686</v>
      </c>
      <c r="GT69" s="342">
        <f>VLOOKUP(GT$62,'2a. TBill Main'!$A$6:$U$217,6)</f>
        <v>1999</v>
      </c>
      <c r="GU69" s="342">
        <f>VLOOKUP(GU$62,'2a. TBill Main'!$A$6:$U$217,6)</f>
        <v>8301</v>
      </c>
      <c r="GV69" s="342">
        <f>VLOOKUP(GV$62,'2a. TBill Main'!$A$6:$U$217,6)</f>
        <v>13863</v>
      </c>
      <c r="GW69" s="342">
        <f>VLOOKUP(GW$62,'2a. TBill Main'!$A$6:$U$217,6)</f>
        <v>15147</v>
      </c>
      <c r="GX69" s="342">
        <f>VLOOKUP(GX$62,'2a. TBill Main'!$A$6:$U$217,6)</f>
        <v>6626</v>
      </c>
      <c r="GY69" s="342">
        <f>VLOOKUP(GY$62,'2a. TBill Main'!$A$6:$U$217,6)</f>
        <v>25612</v>
      </c>
      <c r="GZ69" s="342">
        <f>VLOOKUP(GZ$62,'2a. TBill Main'!$A$6:$U$217,6)</f>
        <v>20574</v>
      </c>
      <c r="HA69" s="342">
        <f>VLOOKUP(HA$62,'2a. TBill Main'!$A$6:$U$217,6)</f>
        <v>29647</v>
      </c>
      <c r="HB69" s="342">
        <f>VLOOKUP(HB$62,'2a. TBill Main'!$A$6:$U$217,6)</f>
        <v>18344</v>
      </c>
      <c r="HC69" s="342">
        <f>VLOOKUP(HC$62,'2a. TBill Main'!$A$6:$U$217,6)</f>
        <v>5436</v>
      </c>
      <c r="HD69" s="342">
        <f>VLOOKUP(HD$62,'2a. TBill Main'!$A$6:$U$217,6)</f>
        <v>13177</v>
      </c>
      <c r="HE69" s="342">
        <f>VLOOKUP(HE$62,'2a. TBill Main'!$A$6:$U$217,6)</f>
        <v>12209.86</v>
      </c>
      <c r="HF69" s="342">
        <f>VLOOKUP(HF$62,'2a. TBill Main'!$A$6:$U$217,6)</f>
        <v>12309</v>
      </c>
      <c r="HG69" s="342">
        <f>VLOOKUP(HG$62,'2a. TBill Main'!$A$6:$U$217,6)</f>
        <v>2531</v>
      </c>
      <c r="HH69" s="342">
        <f>VLOOKUP(HH$62,'2a. TBill Main'!$A$6:$U$217,6)</f>
        <v>15043</v>
      </c>
      <c r="HI69" s="342">
        <f>VLOOKUP(HI$62,'2a. TBill Main'!$A$6:$U$217,6)</f>
        <v>23307</v>
      </c>
      <c r="HJ69" s="342"/>
      <c r="HK69" s="342"/>
      <c r="HL69" s="342"/>
      <c r="HM69" s="342"/>
      <c r="HN69" s="342"/>
      <c r="HO69" s="342"/>
      <c r="HP69" s="342"/>
      <c r="HQ69" s="342"/>
      <c r="HR69" s="342"/>
      <c r="HS69" s="342"/>
      <c r="HT69" s="342"/>
      <c r="HU69" s="342"/>
      <c r="HV69" s="342"/>
      <c r="HW69" s="342"/>
      <c r="HX69" s="342"/>
    </row>
    <row r="70">
      <c r="A70" s="331"/>
      <c r="B70" s="338"/>
      <c r="C70" s="338"/>
      <c r="D70" s="338"/>
      <c r="E70" s="138"/>
      <c r="F70" s="343"/>
      <c r="G70" s="343"/>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343"/>
      <c r="AF70" s="343"/>
      <c r="AG70" s="343"/>
      <c r="AH70" s="343"/>
      <c r="AI70" s="343"/>
      <c r="AJ70" s="343"/>
      <c r="AK70" s="343"/>
      <c r="AL70" s="343"/>
      <c r="AM70" s="343"/>
      <c r="AN70" s="343"/>
      <c r="AO70" s="343"/>
      <c r="AP70" s="343"/>
      <c r="AQ70" s="343"/>
      <c r="AR70" s="343"/>
      <c r="AS70" s="343"/>
      <c r="AT70" s="343"/>
      <c r="AU70" s="343"/>
      <c r="AV70" s="343"/>
      <c r="AW70" s="343"/>
      <c r="AX70" s="343"/>
      <c r="AY70" s="343"/>
      <c r="AZ70" s="343"/>
      <c r="BA70" s="343"/>
      <c r="BB70" s="343"/>
      <c r="BC70" s="343"/>
      <c r="BD70" s="343"/>
      <c r="BE70" s="343"/>
      <c r="BF70" s="343"/>
      <c r="BG70" s="343"/>
      <c r="BH70" s="343"/>
      <c r="BI70" s="343"/>
      <c r="BJ70" s="343"/>
      <c r="BK70" s="343"/>
      <c r="BL70" s="343"/>
      <c r="BM70" s="343"/>
      <c r="BN70" s="343"/>
      <c r="BO70" s="343"/>
      <c r="BP70" s="343"/>
      <c r="BQ70" s="343"/>
      <c r="BR70" s="343"/>
      <c r="BS70" s="343"/>
      <c r="BT70" s="343"/>
      <c r="BU70" s="343"/>
      <c r="BV70" s="343"/>
      <c r="BW70" s="343"/>
      <c r="BX70" s="343"/>
      <c r="BY70" s="343"/>
      <c r="BZ70" s="343"/>
      <c r="CA70" s="343"/>
      <c r="CB70" s="343"/>
      <c r="CC70" s="343"/>
      <c r="CD70" s="343"/>
      <c r="CE70" s="343"/>
      <c r="CF70" s="343"/>
      <c r="CG70" s="343"/>
      <c r="CH70" s="343"/>
      <c r="CI70" s="343"/>
      <c r="CJ70" s="343"/>
      <c r="CK70" s="343"/>
      <c r="CL70" s="343"/>
      <c r="CM70" s="343"/>
      <c r="CN70" s="343"/>
      <c r="CO70" s="343"/>
      <c r="CP70" s="343"/>
      <c r="CQ70" s="343"/>
      <c r="CR70" s="343"/>
      <c r="CS70" s="343"/>
      <c r="CT70" s="343"/>
      <c r="CU70" s="343"/>
      <c r="CV70" s="343"/>
      <c r="CW70" s="343"/>
      <c r="CX70" s="343"/>
      <c r="CY70" s="343"/>
      <c r="CZ70" s="343"/>
      <c r="DA70" s="343"/>
      <c r="DB70" s="343"/>
      <c r="DC70" s="343"/>
      <c r="DD70" s="343"/>
      <c r="DE70" s="343"/>
      <c r="DF70" s="343"/>
      <c r="DG70" s="343"/>
      <c r="DH70" s="343"/>
      <c r="DI70" s="343"/>
      <c r="DJ70" s="343"/>
      <c r="DK70" s="343"/>
      <c r="DL70" s="343"/>
      <c r="DM70" s="343"/>
      <c r="DN70" s="343"/>
      <c r="DO70" s="343"/>
      <c r="DP70" s="343"/>
      <c r="DQ70" s="343"/>
      <c r="DR70" s="343"/>
      <c r="DS70" s="343"/>
      <c r="DT70" s="343"/>
      <c r="DU70" s="343"/>
      <c r="DV70" s="343"/>
      <c r="DW70" s="343"/>
      <c r="DX70" s="343"/>
      <c r="DY70" s="343"/>
      <c r="DZ70" s="343"/>
      <c r="EA70" s="343"/>
      <c r="EB70" s="343"/>
      <c r="EC70" s="343"/>
      <c r="ED70" s="343"/>
      <c r="EE70" s="343"/>
      <c r="EF70" s="343"/>
      <c r="EG70" s="343"/>
      <c r="EH70" s="343"/>
      <c r="EI70" s="343"/>
      <c r="EJ70" s="343"/>
      <c r="EK70" s="343"/>
      <c r="EL70" s="343"/>
      <c r="EM70" s="343"/>
      <c r="EN70" s="343"/>
      <c r="EO70" s="343"/>
      <c r="EP70" s="343"/>
      <c r="EQ70" s="343"/>
      <c r="ER70" s="343"/>
      <c r="ES70" s="343"/>
      <c r="ET70" s="343"/>
      <c r="EU70" s="343"/>
      <c r="EV70" s="343"/>
      <c r="EW70" s="343"/>
      <c r="EX70" s="343"/>
      <c r="EY70" s="343"/>
      <c r="EZ70" s="343"/>
      <c r="FA70" s="343"/>
      <c r="FB70" s="343"/>
      <c r="FC70" s="343"/>
      <c r="FD70" s="343"/>
      <c r="FE70" s="343"/>
      <c r="FF70" s="343"/>
      <c r="FG70" s="343"/>
      <c r="FH70" s="343"/>
      <c r="FI70" s="343"/>
      <c r="FJ70" s="343"/>
      <c r="FK70" s="343"/>
      <c r="FL70" s="343"/>
      <c r="FM70" s="343"/>
      <c r="FN70" s="343"/>
      <c r="FO70" s="343"/>
      <c r="FP70" s="343"/>
      <c r="FQ70" s="343"/>
      <c r="FR70" s="343"/>
      <c r="FS70" s="343"/>
      <c r="FT70" s="343"/>
      <c r="FU70" s="343"/>
      <c r="FV70" s="343"/>
      <c r="FW70" s="343"/>
      <c r="FX70" s="343"/>
      <c r="FY70" s="343"/>
      <c r="FZ70" s="343"/>
      <c r="GA70" s="343"/>
      <c r="GB70" s="343"/>
      <c r="GC70" s="343"/>
      <c r="GD70" s="343"/>
      <c r="GE70" s="343"/>
      <c r="GF70" s="343"/>
      <c r="GG70" s="343"/>
      <c r="GH70" s="343"/>
      <c r="GI70" s="343"/>
      <c r="GJ70" s="343"/>
      <c r="GK70" s="343"/>
      <c r="GL70" s="343"/>
      <c r="GM70" s="343"/>
      <c r="GN70" s="343"/>
      <c r="GO70" s="343"/>
      <c r="GP70" s="343"/>
      <c r="GQ70" s="343"/>
      <c r="GR70" s="343"/>
      <c r="GS70" s="343"/>
      <c r="GT70" s="343"/>
      <c r="GU70" s="343"/>
      <c r="GV70" s="343"/>
      <c r="GW70" s="343"/>
      <c r="GX70" s="343"/>
      <c r="GY70" s="343"/>
      <c r="GZ70" s="343"/>
      <c r="HA70" s="343"/>
      <c r="HB70" s="343"/>
      <c r="HC70" s="343"/>
      <c r="HD70" s="343"/>
      <c r="HE70" s="343"/>
      <c r="HF70" s="343"/>
      <c r="HG70" s="343"/>
      <c r="HH70" s="343"/>
      <c r="HI70" s="343"/>
      <c r="HJ70" s="343"/>
      <c r="HK70" s="343"/>
      <c r="HL70" s="343"/>
      <c r="HM70" s="343"/>
      <c r="HN70" s="343"/>
      <c r="HO70" s="343"/>
      <c r="HP70" s="343"/>
      <c r="HQ70" s="343"/>
      <c r="HR70" s="343"/>
      <c r="HS70" s="343"/>
      <c r="HT70" s="343"/>
      <c r="HU70" s="343"/>
      <c r="HV70" s="343"/>
      <c r="HW70" s="343"/>
      <c r="HX70" s="343"/>
    </row>
    <row r="71">
      <c r="A71" s="331"/>
      <c r="B71" s="338" t="s">
        <v>284</v>
      </c>
      <c r="C71" s="338"/>
      <c r="D71" s="344" t="s">
        <v>285</v>
      </c>
      <c r="E71" s="345">
        <v>2.0</v>
      </c>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c r="AP71" s="338"/>
      <c r="AQ71" s="338"/>
      <c r="AR71" s="338"/>
      <c r="AS71" s="338"/>
      <c r="AT71" s="338"/>
      <c r="AU71" s="338"/>
      <c r="AV71" s="338"/>
      <c r="AW71" s="338"/>
      <c r="AX71" s="338"/>
      <c r="AY71" s="338"/>
      <c r="AZ71" s="338"/>
      <c r="BA71" s="338"/>
      <c r="BB71" s="338"/>
      <c r="BC71" s="338"/>
      <c r="BD71" s="338"/>
      <c r="BE71" s="338"/>
      <c r="BF71" s="338"/>
      <c r="BG71" s="338"/>
      <c r="BH71" s="338"/>
      <c r="BI71" s="338"/>
      <c r="BJ71" s="338"/>
      <c r="BK71" s="338"/>
      <c r="BL71" s="338"/>
      <c r="BM71" s="338"/>
      <c r="BN71" s="338"/>
      <c r="BO71" s="338"/>
      <c r="BP71" s="338"/>
      <c r="BQ71" s="338"/>
      <c r="BR71" s="338"/>
      <c r="BS71" s="338"/>
      <c r="BT71" s="338"/>
      <c r="BU71" s="338"/>
      <c r="BV71" s="338"/>
      <c r="BW71" s="338"/>
      <c r="BX71" s="338"/>
      <c r="BY71" s="338"/>
      <c r="BZ71" s="338"/>
      <c r="CA71" s="338"/>
      <c r="CB71" s="338"/>
      <c r="CC71" s="338"/>
      <c r="CD71" s="338"/>
      <c r="CE71" s="338"/>
      <c r="CF71" s="338"/>
      <c r="CG71" s="338"/>
      <c r="CH71" s="338"/>
      <c r="CI71" s="338"/>
      <c r="CJ71" s="338"/>
      <c r="CK71" s="338"/>
      <c r="CL71" s="338"/>
      <c r="CM71" s="338"/>
      <c r="CN71" s="338"/>
      <c r="CO71" s="338"/>
      <c r="CP71" s="338"/>
      <c r="CQ71" s="338"/>
      <c r="CR71" s="338"/>
      <c r="CS71" s="338"/>
      <c r="CT71" s="338"/>
      <c r="CU71" s="338"/>
      <c r="CV71" s="338"/>
      <c r="CW71" s="338"/>
      <c r="CX71" s="338"/>
      <c r="CY71" s="338"/>
      <c r="CZ71" s="338"/>
      <c r="DA71" s="338"/>
      <c r="DB71" s="338"/>
      <c r="DC71" s="338"/>
      <c r="DD71" s="338"/>
      <c r="DE71" s="338"/>
      <c r="DF71" s="338"/>
      <c r="DG71" s="338"/>
      <c r="DH71" s="338"/>
      <c r="DI71" s="338"/>
      <c r="DJ71" s="338"/>
      <c r="DK71" s="338"/>
      <c r="DL71" s="338"/>
      <c r="DM71" s="338"/>
      <c r="DN71" s="338"/>
      <c r="DO71" s="338"/>
      <c r="DP71" s="338"/>
      <c r="DQ71" s="338"/>
      <c r="DR71" s="338"/>
      <c r="DS71" s="338"/>
      <c r="DT71" s="338"/>
      <c r="DU71" s="338"/>
      <c r="DV71" s="338"/>
      <c r="DW71" s="338"/>
      <c r="DX71" s="338"/>
      <c r="DY71" s="338"/>
      <c r="DZ71" s="338"/>
      <c r="EA71" s="338"/>
      <c r="EB71" s="338"/>
      <c r="EC71" s="338"/>
      <c r="ED71" s="338"/>
      <c r="EE71" s="338"/>
      <c r="EF71" s="338"/>
      <c r="EG71" s="338"/>
      <c r="EH71" s="338"/>
      <c r="EI71" s="338"/>
      <c r="EJ71" s="338"/>
      <c r="EK71" s="338"/>
      <c r="EL71" s="338"/>
      <c r="EM71" s="338"/>
      <c r="EN71" s="338"/>
      <c r="EO71" s="338"/>
      <c r="EP71" s="338"/>
      <c r="EQ71" s="338"/>
      <c r="ER71" s="338"/>
      <c r="ES71" s="338"/>
      <c r="ET71" s="338"/>
      <c r="EU71" s="338"/>
      <c r="EV71" s="338"/>
      <c r="EW71" s="338"/>
      <c r="EX71" s="338"/>
      <c r="EY71" s="338"/>
      <c r="EZ71" s="338"/>
      <c r="FA71" s="338"/>
      <c r="FB71" s="338"/>
      <c r="FC71" s="338"/>
      <c r="FD71" s="338"/>
      <c r="FE71" s="338"/>
      <c r="FF71" s="338"/>
      <c r="FG71" s="338"/>
      <c r="FH71" s="338"/>
      <c r="FI71" s="338"/>
      <c r="FJ71" s="338"/>
      <c r="FK71" s="338"/>
      <c r="FL71" s="338"/>
      <c r="FM71" s="338"/>
      <c r="FN71" s="338"/>
      <c r="FO71" s="338"/>
      <c r="FP71" s="338"/>
      <c r="FQ71" s="338"/>
      <c r="FR71" s="338"/>
      <c r="FS71" s="338"/>
      <c r="FT71" s="338"/>
      <c r="FU71" s="338"/>
      <c r="FV71" s="338"/>
      <c r="FW71" s="338"/>
      <c r="FX71" s="338"/>
      <c r="FY71" s="338"/>
      <c r="FZ71" s="338"/>
      <c r="GA71" s="338"/>
      <c r="GB71" s="338"/>
      <c r="GC71" s="338"/>
      <c r="GD71" s="338"/>
      <c r="GE71" s="338"/>
      <c r="GF71" s="338"/>
      <c r="GG71" s="338"/>
      <c r="GH71" s="338"/>
      <c r="GI71" s="338"/>
      <c r="GJ71" s="338"/>
      <c r="GK71" s="338"/>
      <c r="GL71" s="338"/>
      <c r="GM71" s="338"/>
      <c r="GN71" s="338"/>
      <c r="GO71" s="338"/>
      <c r="GP71" s="338"/>
      <c r="GQ71" s="338"/>
      <c r="GR71" s="338"/>
      <c r="GS71" s="338"/>
      <c r="GT71" s="338"/>
      <c r="GU71" s="338"/>
      <c r="GV71" s="338"/>
      <c r="GW71" s="338"/>
      <c r="GX71" s="338"/>
      <c r="GY71" s="338"/>
      <c r="GZ71" s="338"/>
      <c r="HA71" s="338"/>
      <c r="HB71" s="338"/>
      <c r="HC71" s="338"/>
      <c r="HD71" s="338"/>
      <c r="HE71" s="338"/>
      <c r="HF71" s="338"/>
      <c r="HG71" s="338"/>
      <c r="HH71" s="338"/>
      <c r="HI71" s="338"/>
      <c r="HJ71" s="338"/>
      <c r="HK71" s="338"/>
      <c r="HL71" s="338"/>
      <c r="HM71" s="338"/>
      <c r="HN71" s="338"/>
      <c r="HO71" s="338"/>
      <c r="HP71" s="338"/>
      <c r="HQ71" s="338"/>
      <c r="HR71" s="338"/>
      <c r="HS71" s="338"/>
      <c r="HT71" s="338"/>
      <c r="HU71" s="338"/>
      <c r="HV71" s="338"/>
      <c r="HW71" s="338"/>
      <c r="HX71" s="338"/>
    </row>
    <row r="72">
      <c r="A72" s="331" t="str">
        <f>'3b. TBond Projections'!A75</f>
        <v>06-2022</v>
      </c>
      <c r="B72" s="338">
        <v>0.0</v>
      </c>
      <c r="C72" s="346">
        <f t="shared" ref="C72:C114" si="27">sum(F72:HI72)</f>
        <v>3369105.12</v>
      </c>
      <c r="D72" s="338"/>
      <c r="E72" s="346"/>
      <c r="F72" s="346">
        <f t="shared" ref="F72:HI72" si="26">F$69</f>
        <v>283</v>
      </c>
      <c r="G72" s="346">
        <f t="shared" si="26"/>
        <v>7288.48</v>
      </c>
      <c r="H72" s="346">
        <f t="shared" si="26"/>
        <v>20000</v>
      </c>
      <c r="I72" s="346">
        <f t="shared" si="26"/>
        <v>7500</v>
      </c>
      <c r="J72" s="346">
        <f t="shared" si="26"/>
        <v>10000</v>
      </c>
      <c r="K72" s="346">
        <f t="shared" si="26"/>
        <v>10000</v>
      </c>
      <c r="L72" s="346">
        <f t="shared" si="26"/>
        <v>2621.65</v>
      </c>
      <c r="M72" s="346">
        <f t="shared" si="26"/>
        <v>74069</v>
      </c>
      <c r="N72" s="346">
        <f t="shared" si="26"/>
        <v>24948.51</v>
      </c>
      <c r="O72" s="346">
        <f t="shared" si="26"/>
        <v>1331</v>
      </c>
      <c r="P72" s="346">
        <f t="shared" si="26"/>
        <v>10</v>
      </c>
      <c r="Q72" s="346">
        <f t="shared" si="26"/>
        <v>190</v>
      </c>
      <c r="R72" s="346">
        <f t="shared" si="26"/>
        <v>7378.35</v>
      </c>
      <c r="S72" s="346">
        <f t="shared" si="26"/>
        <v>5935.79</v>
      </c>
      <c r="T72" s="346">
        <f t="shared" si="26"/>
        <v>66027</v>
      </c>
      <c r="U72" s="346">
        <f t="shared" si="26"/>
        <v>10186.57</v>
      </c>
      <c r="V72" s="346">
        <f t="shared" si="26"/>
        <v>32699.74</v>
      </c>
      <c r="W72" s="346">
        <f t="shared" si="26"/>
        <v>10000</v>
      </c>
      <c r="X72" s="346">
        <f t="shared" si="26"/>
        <v>17657.99</v>
      </c>
      <c r="Y72" s="346">
        <f t="shared" si="26"/>
        <v>10000</v>
      </c>
      <c r="Z72" s="346">
        <f t="shared" si="26"/>
        <v>1265</v>
      </c>
      <c r="AA72" s="346">
        <f t="shared" si="26"/>
        <v>22308.53</v>
      </c>
      <c r="AB72" s="346">
        <f t="shared" si="26"/>
        <v>13195.69</v>
      </c>
      <c r="AC72" s="346">
        <f t="shared" si="26"/>
        <v>8000</v>
      </c>
      <c r="AD72" s="346">
        <f t="shared" si="26"/>
        <v>5000</v>
      </c>
      <c r="AE72" s="346">
        <f t="shared" si="26"/>
        <v>43716.26</v>
      </c>
      <c r="AF72" s="346">
        <f t="shared" si="26"/>
        <v>7875.27</v>
      </c>
      <c r="AG72" s="346">
        <f t="shared" si="26"/>
        <v>10985.61</v>
      </c>
      <c r="AH72" s="346">
        <f t="shared" si="26"/>
        <v>8343.07</v>
      </c>
      <c r="AI72" s="346">
        <f t="shared" si="26"/>
        <v>15508.17</v>
      </c>
      <c r="AJ72" s="346">
        <f t="shared" si="26"/>
        <v>15000</v>
      </c>
      <c r="AK72" s="346">
        <f t="shared" si="26"/>
        <v>12000</v>
      </c>
      <c r="AL72" s="346">
        <f t="shared" si="26"/>
        <v>8000</v>
      </c>
      <c r="AM72" s="346">
        <f t="shared" si="26"/>
        <v>11301.74</v>
      </c>
      <c r="AN72" s="346">
        <f t="shared" si="26"/>
        <v>60116</v>
      </c>
      <c r="AO72" s="346">
        <f t="shared" si="26"/>
        <v>6588.76</v>
      </c>
      <c r="AP72" s="346">
        <f t="shared" si="26"/>
        <v>11981.63</v>
      </c>
      <c r="AQ72" s="346">
        <f t="shared" si="26"/>
        <v>27881.02</v>
      </c>
      <c r="AR72" s="346">
        <f t="shared" si="26"/>
        <v>20000</v>
      </c>
      <c r="AS72" s="346">
        <f t="shared" si="26"/>
        <v>6000</v>
      </c>
      <c r="AT72" s="346">
        <f t="shared" si="26"/>
        <v>8000</v>
      </c>
      <c r="AU72" s="346">
        <f t="shared" si="26"/>
        <v>8000</v>
      </c>
      <c r="AV72" s="346">
        <f t="shared" si="26"/>
        <v>5000</v>
      </c>
      <c r="AW72" s="346">
        <f t="shared" si="26"/>
        <v>5000</v>
      </c>
      <c r="AX72" s="346">
        <f t="shared" si="26"/>
        <v>37199</v>
      </c>
      <c r="AY72" s="346">
        <f t="shared" si="26"/>
        <v>28303.95</v>
      </c>
      <c r="AZ72" s="346">
        <f t="shared" si="26"/>
        <v>11312.97</v>
      </c>
      <c r="BA72" s="346">
        <f t="shared" si="26"/>
        <v>17210.95</v>
      </c>
      <c r="BB72" s="346">
        <f t="shared" si="26"/>
        <v>31737.01</v>
      </c>
      <c r="BC72" s="346">
        <f t="shared" si="26"/>
        <v>300</v>
      </c>
      <c r="BD72" s="346">
        <f t="shared" si="26"/>
        <v>15000</v>
      </c>
      <c r="BE72" s="346">
        <f t="shared" si="26"/>
        <v>10000</v>
      </c>
      <c r="BF72" s="346">
        <f t="shared" si="26"/>
        <v>5000</v>
      </c>
      <c r="BG72" s="346">
        <f t="shared" si="26"/>
        <v>5000</v>
      </c>
      <c r="BH72" s="346">
        <f t="shared" si="26"/>
        <v>10000</v>
      </c>
      <c r="BI72" s="346">
        <f t="shared" si="26"/>
        <v>55462</v>
      </c>
      <c r="BJ72" s="346">
        <f t="shared" si="26"/>
        <v>10000</v>
      </c>
      <c r="BK72" s="346">
        <f t="shared" si="26"/>
        <v>18552.92</v>
      </c>
      <c r="BL72" s="346">
        <f t="shared" si="26"/>
        <v>25000</v>
      </c>
      <c r="BM72" s="346">
        <f t="shared" si="26"/>
        <v>20</v>
      </c>
      <c r="BN72" s="346">
        <f t="shared" si="26"/>
        <v>2839.85</v>
      </c>
      <c r="BO72" s="346">
        <f t="shared" si="26"/>
        <v>19611.16</v>
      </c>
      <c r="BP72" s="346">
        <f t="shared" si="26"/>
        <v>10000</v>
      </c>
      <c r="BQ72" s="346">
        <f t="shared" si="26"/>
        <v>2296.58</v>
      </c>
      <c r="BR72" s="346">
        <f t="shared" si="26"/>
        <v>10000</v>
      </c>
      <c r="BS72" s="346">
        <f t="shared" si="26"/>
        <v>6000</v>
      </c>
      <c r="BT72" s="346">
        <f t="shared" si="26"/>
        <v>69802</v>
      </c>
      <c r="BU72" s="346">
        <f t="shared" si="26"/>
        <v>25093.15</v>
      </c>
      <c r="BV72" s="346">
        <f t="shared" si="26"/>
        <v>25000</v>
      </c>
      <c r="BW72" s="346">
        <f t="shared" si="26"/>
        <v>503</v>
      </c>
      <c r="BX72" s="346">
        <f t="shared" si="26"/>
        <v>15000</v>
      </c>
      <c r="BY72" s="346">
        <f t="shared" si="26"/>
        <v>10000</v>
      </c>
      <c r="BZ72" s="346">
        <f t="shared" si="26"/>
        <v>6089.42</v>
      </c>
      <c r="CA72" s="346">
        <f t="shared" si="26"/>
        <v>10000</v>
      </c>
      <c r="CB72" s="346">
        <f t="shared" si="26"/>
        <v>20524</v>
      </c>
      <c r="CC72" s="346">
        <f t="shared" si="26"/>
        <v>37786.94</v>
      </c>
      <c r="CD72" s="346">
        <f t="shared" si="26"/>
        <v>10498</v>
      </c>
      <c r="CE72" s="346">
        <f t="shared" si="26"/>
        <v>22306.62</v>
      </c>
      <c r="CF72" s="346">
        <f t="shared" si="26"/>
        <v>25000</v>
      </c>
      <c r="CG72" s="346">
        <f t="shared" si="26"/>
        <v>5</v>
      </c>
      <c r="CH72" s="346">
        <f t="shared" si="26"/>
        <v>14072.53</v>
      </c>
      <c r="CI72" s="346">
        <f t="shared" si="26"/>
        <v>10000</v>
      </c>
      <c r="CJ72" s="346">
        <f t="shared" si="26"/>
        <v>5000</v>
      </c>
      <c r="CK72" s="346">
        <f t="shared" si="26"/>
        <v>8705.32</v>
      </c>
      <c r="CL72" s="346">
        <f t="shared" si="26"/>
        <v>7511.03</v>
      </c>
      <c r="CM72" s="346">
        <f t="shared" si="26"/>
        <v>44334</v>
      </c>
      <c r="CN72" s="346">
        <f t="shared" si="26"/>
        <v>15658.21</v>
      </c>
      <c r="CO72" s="346">
        <f t="shared" si="26"/>
        <v>160</v>
      </c>
      <c r="CP72" s="346">
        <f t="shared" si="26"/>
        <v>22664.42</v>
      </c>
      <c r="CQ72" s="346">
        <f t="shared" si="26"/>
        <v>5000</v>
      </c>
      <c r="CR72" s="346">
        <f t="shared" si="26"/>
        <v>14323.48</v>
      </c>
      <c r="CS72" s="346">
        <f t="shared" si="26"/>
        <v>4237</v>
      </c>
      <c r="CT72" s="346">
        <f t="shared" si="26"/>
        <v>14004.37</v>
      </c>
      <c r="CU72" s="346">
        <f t="shared" si="26"/>
        <v>21287.46</v>
      </c>
      <c r="CV72" s="346">
        <f t="shared" si="26"/>
        <v>5000</v>
      </c>
      <c r="CW72" s="346">
        <f t="shared" si="26"/>
        <v>7250</v>
      </c>
      <c r="CX72" s="346">
        <f t="shared" si="26"/>
        <v>54527</v>
      </c>
      <c r="CY72" s="346">
        <f t="shared" si="26"/>
        <v>107019.97</v>
      </c>
      <c r="CZ72" s="346">
        <f t="shared" si="26"/>
        <v>9055.25</v>
      </c>
      <c r="DA72" s="346">
        <f t="shared" si="26"/>
        <v>25000</v>
      </c>
      <c r="DB72" s="346">
        <f t="shared" si="26"/>
        <v>10000</v>
      </c>
      <c r="DC72" s="346">
        <f t="shared" si="26"/>
        <v>10000</v>
      </c>
      <c r="DD72" s="346">
        <f t="shared" si="26"/>
        <v>19918</v>
      </c>
      <c r="DE72" s="346">
        <f t="shared" si="26"/>
        <v>7582</v>
      </c>
      <c r="DF72" s="346">
        <f t="shared" si="26"/>
        <v>4000</v>
      </c>
      <c r="DG72" s="346">
        <f t="shared" si="26"/>
        <v>10000</v>
      </c>
      <c r="DH72" s="346">
        <f t="shared" si="26"/>
        <v>49853</v>
      </c>
      <c r="DI72" s="346">
        <f t="shared" si="26"/>
        <v>7788.19</v>
      </c>
      <c r="DJ72" s="346">
        <f t="shared" si="26"/>
        <v>50</v>
      </c>
      <c r="DK72" s="346">
        <f t="shared" si="26"/>
        <v>23384.57</v>
      </c>
      <c r="DL72" s="346">
        <f t="shared" si="26"/>
        <v>10000</v>
      </c>
      <c r="DM72" s="346">
        <f t="shared" si="26"/>
        <v>6414.69</v>
      </c>
      <c r="DN72" s="346">
        <f t="shared" si="26"/>
        <v>26634</v>
      </c>
      <c r="DO72" s="346">
        <f t="shared" si="26"/>
        <v>10000</v>
      </c>
      <c r="DP72" s="346">
        <f t="shared" si="26"/>
        <v>12000</v>
      </c>
      <c r="DQ72" s="346">
        <f t="shared" si="26"/>
        <v>7000</v>
      </c>
      <c r="DR72" s="346">
        <f t="shared" si="26"/>
        <v>47306.26</v>
      </c>
      <c r="DS72" s="346">
        <f t="shared" si="26"/>
        <v>2009.83</v>
      </c>
      <c r="DT72" s="346">
        <f t="shared" si="26"/>
        <v>53</v>
      </c>
      <c r="DU72" s="346">
        <f t="shared" si="26"/>
        <v>17401.32</v>
      </c>
      <c r="DV72" s="346">
        <f t="shared" si="26"/>
        <v>34878.83</v>
      </c>
      <c r="DW72" s="346">
        <f t="shared" si="26"/>
        <v>10000</v>
      </c>
      <c r="DX72" s="346">
        <f t="shared" si="26"/>
        <v>20000</v>
      </c>
      <c r="DY72" s="346">
        <f t="shared" si="26"/>
        <v>10000</v>
      </c>
      <c r="DZ72" s="346">
        <f t="shared" si="26"/>
        <v>60434</v>
      </c>
      <c r="EA72" s="346">
        <f t="shared" si="26"/>
        <v>286</v>
      </c>
      <c r="EB72" s="346">
        <f t="shared" si="26"/>
        <v>20000</v>
      </c>
      <c r="EC72" s="346">
        <f t="shared" si="26"/>
        <v>28876.17</v>
      </c>
      <c r="ED72" s="346">
        <f t="shared" si="26"/>
        <v>19560.88</v>
      </c>
      <c r="EE72" s="346">
        <f t="shared" si="26"/>
        <v>20000</v>
      </c>
      <c r="EF72" s="346">
        <f t="shared" si="26"/>
        <v>5269.38</v>
      </c>
      <c r="EG72" s="346">
        <f t="shared" si="26"/>
        <v>4203.34</v>
      </c>
      <c r="EH72" s="346">
        <f t="shared" si="26"/>
        <v>394</v>
      </c>
      <c r="EI72" s="346">
        <f t="shared" si="26"/>
        <v>20000</v>
      </c>
      <c r="EJ72" s="346">
        <f t="shared" si="26"/>
        <v>17810.87</v>
      </c>
      <c r="EK72" s="346">
        <f t="shared" si="26"/>
        <v>11000</v>
      </c>
      <c r="EL72" s="346">
        <f t="shared" si="26"/>
        <v>4225</v>
      </c>
      <c r="EM72" s="346">
        <f t="shared" si="26"/>
        <v>41011</v>
      </c>
      <c r="EN72" s="346">
        <f t="shared" si="26"/>
        <v>300</v>
      </c>
      <c r="EO72" s="346">
        <f t="shared" si="26"/>
        <v>17016.96</v>
      </c>
      <c r="EP72" s="346">
        <f t="shared" si="26"/>
        <v>18037.85</v>
      </c>
      <c r="EQ72" s="346">
        <f t="shared" si="26"/>
        <v>20000</v>
      </c>
      <c r="ER72" s="346">
        <f t="shared" si="26"/>
        <v>36065</v>
      </c>
      <c r="ES72" s="346">
        <f t="shared" si="26"/>
        <v>4796.56</v>
      </c>
      <c r="ET72" s="346">
        <f t="shared" si="26"/>
        <v>1418</v>
      </c>
      <c r="EU72" s="346">
        <f t="shared" si="26"/>
        <v>8099.34</v>
      </c>
      <c r="EV72" s="346">
        <f t="shared" si="26"/>
        <v>4855.74</v>
      </c>
      <c r="EW72" s="346">
        <f t="shared" si="26"/>
        <v>4272</v>
      </c>
      <c r="EX72" s="346">
        <f t="shared" si="26"/>
        <v>5892.1</v>
      </c>
      <c r="EY72" s="346">
        <f t="shared" si="26"/>
        <v>45969.73</v>
      </c>
      <c r="EZ72" s="346">
        <f t="shared" si="26"/>
        <v>19696.52</v>
      </c>
      <c r="FA72" s="346">
        <f t="shared" si="26"/>
        <v>3580.2</v>
      </c>
      <c r="FB72" s="346">
        <f t="shared" si="26"/>
        <v>6292.7</v>
      </c>
      <c r="FC72" s="346">
        <f t="shared" si="26"/>
        <v>25227</v>
      </c>
      <c r="FD72" s="346">
        <f t="shared" si="26"/>
        <v>20506.71</v>
      </c>
      <c r="FE72" s="346">
        <f t="shared" si="26"/>
        <v>34448.06</v>
      </c>
      <c r="FF72" s="346">
        <f t="shared" si="26"/>
        <v>8181.89</v>
      </c>
      <c r="FG72" s="346">
        <f t="shared" si="26"/>
        <v>10415.66</v>
      </c>
      <c r="FH72" s="346">
        <f t="shared" si="26"/>
        <v>12891</v>
      </c>
      <c r="FI72" s="346">
        <f t="shared" si="26"/>
        <v>35123.16</v>
      </c>
      <c r="FJ72" s="346">
        <f t="shared" si="26"/>
        <v>36570.18</v>
      </c>
      <c r="FK72" s="346">
        <f t="shared" si="26"/>
        <v>15616</v>
      </c>
      <c r="FL72" s="346">
        <f t="shared" si="26"/>
        <v>15547</v>
      </c>
      <c r="FM72" s="346">
        <f t="shared" si="26"/>
        <v>41323.31</v>
      </c>
      <c r="FN72" s="346">
        <f t="shared" si="26"/>
        <v>35292.82</v>
      </c>
      <c r="FO72" s="346">
        <f t="shared" si="26"/>
        <v>17000</v>
      </c>
      <c r="FP72" s="346">
        <f t="shared" si="26"/>
        <v>6029</v>
      </c>
      <c r="FQ72" s="346">
        <f t="shared" si="26"/>
        <v>33305.63</v>
      </c>
      <c r="FR72" s="346">
        <f t="shared" si="26"/>
        <v>33301.48</v>
      </c>
      <c r="FS72" s="346">
        <f t="shared" si="26"/>
        <v>15000</v>
      </c>
      <c r="FT72" s="346">
        <f t="shared" si="26"/>
        <v>18658</v>
      </c>
      <c r="FU72" s="346">
        <f t="shared" si="26"/>
        <v>20000</v>
      </c>
      <c r="FV72" s="346">
        <f t="shared" si="26"/>
        <v>42000</v>
      </c>
      <c r="FW72" s="346">
        <f t="shared" si="26"/>
        <v>998</v>
      </c>
      <c r="FX72" s="346">
        <f t="shared" si="26"/>
        <v>22277.3</v>
      </c>
      <c r="FY72" s="346">
        <f t="shared" si="26"/>
        <v>20664</v>
      </c>
      <c r="FZ72" s="346">
        <f t="shared" si="26"/>
        <v>23190.67</v>
      </c>
      <c r="GA72" s="346">
        <f t="shared" si="26"/>
        <v>375</v>
      </c>
      <c r="GB72" s="346">
        <f t="shared" si="26"/>
        <v>2118</v>
      </c>
      <c r="GC72" s="346">
        <f t="shared" si="26"/>
        <v>110</v>
      </c>
      <c r="GD72" s="346">
        <f t="shared" si="26"/>
        <v>8431</v>
      </c>
      <c r="GE72" s="346">
        <f t="shared" si="26"/>
        <v>2159.24</v>
      </c>
      <c r="GF72" s="346">
        <f t="shared" si="26"/>
        <v>1677</v>
      </c>
      <c r="GG72" s="346">
        <f t="shared" si="26"/>
        <v>24667.46</v>
      </c>
      <c r="GH72" s="346">
        <f t="shared" si="26"/>
        <v>110</v>
      </c>
      <c r="GI72" s="346">
        <f t="shared" si="26"/>
        <v>250</v>
      </c>
      <c r="GJ72" s="346">
        <f t="shared" si="26"/>
        <v>33</v>
      </c>
      <c r="GK72" s="346">
        <f t="shared" si="26"/>
        <v>16268.96</v>
      </c>
      <c r="GL72" s="346">
        <f t="shared" si="26"/>
        <v>11925.31</v>
      </c>
      <c r="GM72" s="346">
        <f t="shared" si="26"/>
        <v>325</v>
      </c>
      <c r="GN72" s="346">
        <f t="shared" si="26"/>
        <v>10</v>
      </c>
      <c r="GO72" s="346">
        <f t="shared" si="26"/>
        <v>1165</v>
      </c>
      <c r="GP72" s="346">
        <f t="shared" si="26"/>
        <v>10905</v>
      </c>
      <c r="GQ72" s="346">
        <f t="shared" si="26"/>
        <v>11452</v>
      </c>
      <c r="GR72" s="346">
        <f t="shared" si="26"/>
        <v>13649</v>
      </c>
      <c r="GS72" s="346">
        <f t="shared" si="26"/>
        <v>27686</v>
      </c>
      <c r="GT72" s="346">
        <f t="shared" si="26"/>
        <v>1999</v>
      </c>
      <c r="GU72" s="346">
        <f t="shared" si="26"/>
        <v>8301</v>
      </c>
      <c r="GV72" s="346">
        <f t="shared" si="26"/>
        <v>13863</v>
      </c>
      <c r="GW72" s="346">
        <f t="shared" si="26"/>
        <v>15147</v>
      </c>
      <c r="GX72" s="346">
        <f t="shared" si="26"/>
        <v>6626</v>
      </c>
      <c r="GY72" s="346">
        <f t="shared" si="26"/>
        <v>25612</v>
      </c>
      <c r="GZ72" s="346">
        <f t="shared" si="26"/>
        <v>20574</v>
      </c>
      <c r="HA72" s="346">
        <f t="shared" si="26"/>
        <v>29647</v>
      </c>
      <c r="HB72" s="346">
        <f t="shared" si="26"/>
        <v>18344</v>
      </c>
      <c r="HC72" s="346">
        <f t="shared" si="26"/>
        <v>5436</v>
      </c>
      <c r="HD72" s="346">
        <f t="shared" si="26"/>
        <v>13177</v>
      </c>
      <c r="HE72" s="346">
        <f t="shared" si="26"/>
        <v>12209.86</v>
      </c>
      <c r="HF72" s="346">
        <f t="shared" si="26"/>
        <v>12309</v>
      </c>
      <c r="HG72" s="346">
        <f t="shared" si="26"/>
        <v>2531</v>
      </c>
      <c r="HH72" s="346">
        <f t="shared" si="26"/>
        <v>15043</v>
      </c>
      <c r="HI72" s="346">
        <f t="shared" si="26"/>
        <v>23307</v>
      </c>
      <c r="HJ72" s="338"/>
      <c r="HK72" s="338"/>
      <c r="HL72" s="338"/>
      <c r="HM72" s="338"/>
      <c r="HN72" s="338"/>
      <c r="HO72" s="338"/>
      <c r="HP72" s="338"/>
      <c r="HQ72" s="338"/>
      <c r="HR72" s="338"/>
      <c r="HS72" s="338"/>
      <c r="HT72" s="338"/>
      <c r="HU72" s="338"/>
      <c r="HV72" s="338"/>
      <c r="HW72" s="338"/>
      <c r="HX72" s="338"/>
    </row>
    <row r="73">
      <c r="A73" s="331" t="str">
        <f>'3b. TBond Projections'!A76</f>
        <v>09-2022</v>
      </c>
      <c r="B73" s="338">
        <v>1.0</v>
      </c>
      <c r="C73" s="346">
        <f t="shared" si="27"/>
        <v>3668129.152</v>
      </c>
      <c r="D73" s="338">
        <v>1.0</v>
      </c>
      <c r="E73" s="346"/>
      <c r="F73" s="346">
        <f>if($A73-F$65&gt;=0, if($B73&lt;=$B72,F72,F72*vlookup($B73,'2a. TBill Main'!$B$224:$HF$233,1+F$62)),F72)</f>
        <v>344.6374</v>
      </c>
      <c r="G73" s="346">
        <f>if($A73-G$65&gt;=0, if($B73&lt;=$B72,G72,G72*vlookup($B73,'2a. TBill Main'!$B$224:$HF$233,1+G$62)),G72)</f>
        <v>8875.910944</v>
      </c>
      <c r="H73" s="346">
        <f>if($A73-H$65&gt;=0, if($B73&lt;=$B72,H72,H72*vlookup($B73,'2a. TBill Main'!$B$224:$HF$233,1+H$62)),H72)</f>
        <v>24356</v>
      </c>
      <c r="I73" s="346">
        <f>if($A73-I$65&gt;=0, if($B73&lt;=$B72,I72,I72*vlookup($B73,'2a. TBill Main'!$B$224:$HF$233,1+I$62)),I72)</f>
        <v>9133.5</v>
      </c>
      <c r="J73" s="346">
        <f>if($A73-J$65&gt;=0, if($B73&lt;=$B72,J72,J72*vlookup($B73,'2a. TBill Main'!$B$224:$HF$233,1+J$62)),J72)</f>
        <v>12178</v>
      </c>
      <c r="K73" s="346">
        <f>if($A73-K$65&gt;=0, if($B73&lt;=$B72,K72,K72*vlookup($B73,'2a. TBill Main'!$B$224:$HF$233,1+K$62)),K72)</f>
        <v>12178</v>
      </c>
      <c r="L73" s="346">
        <f>if($A73-L$65&gt;=0, if($B73&lt;=$B72,L72,L72*vlookup($B73,'2a. TBill Main'!$B$224:$HF$233,1+L$62)),L72)</f>
        <v>3192.64537</v>
      </c>
      <c r="M73" s="346">
        <f>if($A73-M$65&gt;=0, if($B73&lt;=$B72,M72,M72*vlookup($B73,'2a. TBill Main'!$B$224:$HF$233,1+M$62)),M72)</f>
        <v>90201.2282</v>
      </c>
      <c r="N73" s="346">
        <f>if($A73-N$65&gt;=0, if($B73&lt;=$B72,N72,N72*vlookup($B73,'2a. TBill Main'!$B$224:$HF$233,1+N$62)),N72)</f>
        <v>30382.29548</v>
      </c>
      <c r="O73" s="346">
        <f>if($A73-O$65&gt;=0, if($B73&lt;=$B72,O72,O72*vlookup($B73,'2a. TBill Main'!$B$224:$HF$233,1+O$62)),O72)</f>
        <v>1620.8918</v>
      </c>
      <c r="P73" s="346">
        <f>if($A73-P$65&gt;=0, if($B73&lt;=$B72,P72,P72*vlookup($B73,'2a. TBill Main'!$B$224:$HF$233,1+P$62)),P72)</f>
        <v>12.178</v>
      </c>
      <c r="Q73" s="346">
        <f>if($A73-Q$65&gt;=0, if($B73&lt;=$B72,Q72,Q72*vlookup($B73,'2a. TBill Main'!$B$224:$HF$233,1+Q$62)),Q72)</f>
        <v>231.382</v>
      </c>
      <c r="R73" s="346">
        <f>if($A73-R$65&gt;=0, if($B73&lt;=$B72,R72,R72*vlookup($B73,'2a. TBill Main'!$B$224:$HF$233,1+R$62)),R72)</f>
        <v>8985.35463</v>
      </c>
      <c r="S73" s="346">
        <f>if($A73-S$65&gt;=0, if($B73&lt;=$B72,S72,S72*vlookup($B73,'2a. TBill Main'!$B$224:$HF$233,1+S$62)),S72)</f>
        <v>7228.605062</v>
      </c>
      <c r="T73" s="346">
        <f>if($A73-T$65&gt;=0, if($B73&lt;=$B72,T72,T72*vlookup($B73,'2a. TBill Main'!$B$224:$HF$233,1+T$62)),T72)</f>
        <v>80407.6806</v>
      </c>
      <c r="U73" s="346">
        <f>if($A73-U$65&gt;=0, if($B73&lt;=$B72,U72,U72*vlookup($B73,'2a. TBill Main'!$B$224:$HF$233,1+U$62)),U72)</f>
        <v>12405.20495</v>
      </c>
      <c r="V73" s="346">
        <f>if($A73-V$65&gt;=0, if($B73&lt;=$B72,V72,V72*vlookup($B73,'2a. TBill Main'!$B$224:$HF$233,1+V$62)),V72)</f>
        <v>39821.74337</v>
      </c>
      <c r="W73" s="346">
        <f>if($A73-W$65&gt;=0, if($B73&lt;=$B72,W72,W72*vlookup($B73,'2a. TBill Main'!$B$224:$HF$233,1+W$62)),W72)</f>
        <v>12178</v>
      </c>
      <c r="X73" s="346">
        <f>if($A73-X$65&gt;=0, if($B73&lt;=$B72,X72,X72*vlookup($B73,'2a. TBill Main'!$B$224:$HF$233,1+X$62)),X72)</f>
        <v>21503.90022</v>
      </c>
      <c r="Y73" s="346">
        <f>if($A73-Y$65&gt;=0, if($B73&lt;=$B72,Y72,Y72*vlookup($B73,'2a. TBill Main'!$B$224:$HF$233,1+Y$62)),Y72)</f>
        <v>12178</v>
      </c>
      <c r="Z73" s="346">
        <f>if($A73-Z$65&gt;=0, if($B73&lt;=$B72,Z72,Z72*vlookup($B73,'2a. TBill Main'!$B$224:$HF$233,1+Z$62)),Z72)</f>
        <v>1540.517</v>
      </c>
      <c r="AA73" s="346">
        <f>if($A73-AA$65&gt;=0, if($B73&lt;=$B72,AA72,AA72*vlookup($B73,'2a. TBill Main'!$B$224:$HF$233,1+AA$62)),AA72)</f>
        <v>27167.32783</v>
      </c>
      <c r="AB73" s="346">
        <f>if($A73-AB$65&gt;=0, if($B73&lt;=$B72,AB72,AB72*vlookup($B73,'2a. TBill Main'!$B$224:$HF$233,1+AB$62)),AB72)</f>
        <v>16069.71128</v>
      </c>
      <c r="AC73" s="346">
        <f>if($A73-AC$65&gt;=0, if($B73&lt;=$B72,AC72,AC72*vlookup($B73,'2a. TBill Main'!$B$224:$HF$233,1+AC$62)),AC72)</f>
        <v>9742.4</v>
      </c>
      <c r="AD73" s="346">
        <f>if($A73-AD$65&gt;=0, if($B73&lt;=$B72,AD72,AD72*vlookup($B73,'2a. TBill Main'!$B$224:$HF$233,1+AD$62)),AD72)</f>
        <v>6089</v>
      </c>
      <c r="AE73" s="346">
        <f>if($A73-AE$65&gt;=0, if($B73&lt;=$B72,AE72,AE72*vlookup($B73,'2a. TBill Main'!$B$224:$HF$233,1+AE$62)),AE72)</f>
        <v>53237.66143</v>
      </c>
      <c r="AF73" s="346">
        <f>if($A73-AF$65&gt;=0, if($B73&lt;=$B72,AF72,AF72*vlookup($B73,'2a. TBill Main'!$B$224:$HF$233,1+AF$62)),AF72)</f>
        <v>9590.503806</v>
      </c>
      <c r="AG73" s="346">
        <f>if($A73-AG$65&gt;=0, if($B73&lt;=$B72,AG72,AG72*vlookup($B73,'2a. TBill Main'!$B$224:$HF$233,1+AG$62)),AG72)</f>
        <v>13378.27586</v>
      </c>
      <c r="AH73" s="346">
        <f>if($A73-AH$65&gt;=0, if($B73&lt;=$B72,AH72,AH72*vlookup($B73,'2a. TBill Main'!$B$224:$HF$233,1+AH$62)),AH72)</f>
        <v>10160.19065</v>
      </c>
      <c r="AI73" s="346">
        <f>if($A73-AI$65&gt;=0, if($B73&lt;=$B72,AI72,AI72*vlookup($B73,'2a. TBill Main'!$B$224:$HF$233,1+AI$62)),AI72)</f>
        <v>18885.84943</v>
      </c>
      <c r="AJ73" s="346">
        <f>if($A73-AJ$65&gt;=0, if($B73&lt;=$B72,AJ72,AJ72*vlookup($B73,'2a. TBill Main'!$B$224:$HF$233,1+AJ$62)),AJ72)</f>
        <v>18267</v>
      </c>
      <c r="AK73" s="346">
        <f>if($A73-AK$65&gt;=0, if($B73&lt;=$B72,AK72,AK72*vlookup($B73,'2a. TBill Main'!$B$224:$HF$233,1+AK$62)),AK72)</f>
        <v>14613.6</v>
      </c>
      <c r="AL73" s="346">
        <f>if($A73-AL$65&gt;=0, if($B73&lt;=$B72,AL72,AL72*vlookup($B73,'2a. TBill Main'!$B$224:$HF$233,1+AL$62)),AL72)</f>
        <v>9742.4</v>
      </c>
      <c r="AM73" s="346">
        <f>if($A73-AM$65&gt;=0, if($B73&lt;=$B72,AM72,AM72*vlookup($B73,'2a. TBill Main'!$B$224:$HF$233,1+AM$62)),AM72)</f>
        <v>13763.25897</v>
      </c>
      <c r="AN73" s="346">
        <f>if($A73-AN$65&gt;=0, if($B73&lt;=$B72,AN72,AN72*vlookup($B73,'2a. TBill Main'!$B$224:$HF$233,1+AN$62)),AN72)</f>
        <v>73209.2648</v>
      </c>
      <c r="AO73" s="346">
        <f>if($A73-AO$65&gt;=0, if($B73&lt;=$B72,AO72,AO72*vlookup($B73,'2a. TBill Main'!$B$224:$HF$233,1+AO$62)),AO72)</f>
        <v>8023.791928</v>
      </c>
      <c r="AP73" s="346">
        <f>if($A73-AP$65&gt;=0, if($B73&lt;=$B72,AP72,AP72*vlookup($B73,'2a. TBill Main'!$B$224:$HF$233,1+AP$62)),AP72)</f>
        <v>14591.22901</v>
      </c>
      <c r="AQ73" s="346">
        <f>if($A73-AQ$65&gt;=0, if($B73&lt;=$B72,AQ72,AQ72*vlookup($B73,'2a. TBill Main'!$B$224:$HF$233,1+AQ$62)),AQ72)</f>
        <v>33953.50616</v>
      </c>
      <c r="AR73" s="346">
        <f>if($A73-AR$65&gt;=0, if($B73&lt;=$B72,AR72,AR72*vlookup($B73,'2a. TBill Main'!$B$224:$HF$233,1+AR$62)),AR72)</f>
        <v>24356</v>
      </c>
      <c r="AS73" s="346">
        <f>if($A73-AS$65&gt;=0, if($B73&lt;=$B72,AS72,AS72*vlookup($B73,'2a. TBill Main'!$B$224:$HF$233,1+AS$62)),AS72)</f>
        <v>7306.8</v>
      </c>
      <c r="AT73" s="346">
        <f>if($A73-AT$65&gt;=0, if($B73&lt;=$B72,AT72,AT72*vlookup($B73,'2a. TBill Main'!$B$224:$HF$233,1+AT$62)),AT72)</f>
        <v>9742.4</v>
      </c>
      <c r="AU73" s="346">
        <f>if($A73-AU$65&gt;=0, if($B73&lt;=$B72,AU72,AU72*vlookup($B73,'2a. TBill Main'!$B$224:$HF$233,1+AU$62)),AU72)</f>
        <v>9742.4</v>
      </c>
      <c r="AV73" s="346">
        <f>if($A73-AV$65&gt;=0, if($B73&lt;=$B72,AV72,AV72*vlookup($B73,'2a. TBill Main'!$B$224:$HF$233,1+AV$62)),AV72)</f>
        <v>6089</v>
      </c>
      <c r="AW73" s="346">
        <f>if($A73-AW$65&gt;=0, if($B73&lt;=$B72,AW72,AW72*vlookup($B73,'2a. TBill Main'!$B$224:$HF$233,1+AW$62)),AW72)</f>
        <v>6089</v>
      </c>
      <c r="AX73" s="346">
        <f>if($A73-AX$65&gt;=0, if($B73&lt;=$B72,AX72,AX72*vlookup($B73,'2a. TBill Main'!$B$224:$HF$233,1+AX$62)),AX72)</f>
        <v>45300.9422</v>
      </c>
      <c r="AY73" s="346">
        <f>if($A73-AY$65&gt;=0, if($B73&lt;=$B72,AY72,AY72*vlookup($B73,'2a. TBill Main'!$B$224:$HF$233,1+AY$62)),AY72)</f>
        <v>34468.55031</v>
      </c>
      <c r="AZ73" s="346">
        <f>if($A73-AZ$65&gt;=0, if($B73&lt;=$B72,AZ72,AZ72*vlookup($B73,'2a. TBill Main'!$B$224:$HF$233,1+AZ$62)),AZ72)</f>
        <v>13776.93487</v>
      </c>
      <c r="BA73" s="346">
        <f>if($A73-BA$65&gt;=0, if($B73&lt;=$B72,BA72,BA72*vlookup($B73,'2a. TBill Main'!$B$224:$HF$233,1+BA$62)),BA72)</f>
        <v>20959.49491</v>
      </c>
      <c r="BB73" s="346">
        <f>if($A73-BB$65&gt;=0, if($B73&lt;=$B72,BB72,BB72*vlookup($B73,'2a. TBill Main'!$B$224:$HF$233,1+BB$62)),BB72)</f>
        <v>38649.33078</v>
      </c>
      <c r="BC73" s="346">
        <f>if($A73-BC$65&gt;=0, if($B73&lt;=$B72,BC72,BC72*vlookup($B73,'2a. TBill Main'!$B$224:$HF$233,1+BC$62)),BC72)</f>
        <v>365.34</v>
      </c>
      <c r="BD73" s="346">
        <f>if($A73-BD$65&gt;=0, if($B73&lt;=$B72,BD72,BD72*vlookup($B73,'2a. TBill Main'!$B$224:$HF$233,1+BD$62)),BD72)</f>
        <v>18267</v>
      </c>
      <c r="BE73" s="346">
        <f>if($A73-BE$65&gt;=0, if($B73&lt;=$B72,BE72,BE72*vlookup($B73,'2a. TBill Main'!$B$224:$HF$233,1+BE$62)),BE72)</f>
        <v>12178</v>
      </c>
      <c r="BF73" s="346">
        <f>if($A73-BF$65&gt;=0, if($B73&lt;=$B72,BF72,BF72*vlookup($B73,'2a. TBill Main'!$B$224:$HF$233,1+BF$62)),BF72)</f>
        <v>6089</v>
      </c>
      <c r="BG73" s="346">
        <f>if($A73-BG$65&gt;=0, if($B73&lt;=$B72,BG72,BG72*vlookup($B73,'2a. TBill Main'!$B$224:$HF$233,1+BG$62)),BG72)</f>
        <v>6089</v>
      </c>
      <c r="BH73" s="346">
        <f>if($A73-BH$65&gt;=0, if($B73&lt;=$B72,BH72,BH72*vlookup($B73,'2a. TBill Main'!$B$224:$HF$233,1+BH$62)),BH72)</f>
        <v>12178</v>
      </c>
      <c r="BI73" s="346">
        <f>if($A73-BI$65&gt;=0, if($B73&lt;=$B72,BI72,BI72*vlookup($B73,'2a. TBill Main'!$B$224:$HF$233,1+BI$62)),BI72)</f>
        <v>67541.6236</v>
      </c>
      <c r="BJ73" s="346">
        <f>if($A73-BJ$65&gt;=0, if($B73&lt;=$B72,BJ72,BJ72*vlookup($B73,'2a. TBill Main'!$B$224:$HF$233,1+BJ$62)),BJ72)</f>
        <v>12178</v>
      </c>
      <c r="BK73" s="346">
        <f>if($A73-BK$65&gt;=0, if($B73&lt;=$B72,BK72,BK72*vlookup($B73,'2a. TBill Main'!$B$224:$HF$233,1+BK$62)),BK72)</f>
        <v>22593.74598</v>
      </c>
      <c r="BL73" s="346">
        <f>if($A73-BL$65&gt;=0, if($B73&lt;=$B72,BL72,BL72*vlookup($B73,'2a. TBill Main'!$B$224:$HF$233,1+BL$62)),BL72)</f>
        <v>30445</v>
      </c>
      <c r="BM73" s="346">
        <f>if($A73-BM$65&gt;=0, if($B73&lt;=$B72,BM72,BM72*vlookup($B73,'2a. TBill Main'!$B$224:$HF$233,1+BM$62)),BM72)</f>
        <v>24.356</v>
      </c>
      <c r="BN73" s="346">
        <f>if($A73-BN$65&gt;=0, if($B73&lt;=$B72,BN72,BN72*vlookup($B73,'2a. TBill Main'!$B$224:$HF$233,1+BN$62)),BN72)</f>
        <v>3458.36933</v>
      </c>
      <c r="BO73" s="346">
        <f>if($A73-BO$65&gt;=0, if($B73&lt;=$B72,BO72,BO72*vlookup($B73,'2a. TBill Main'!$B$224:$HF$233,1+BO$62)),BO72)</f>
        <v>23882.47065</v>
      </c>
      <c r="BP73" s="346">
        <f>if($A73-BP$65&gt;=0, if($B73&lt;=$B72,BP72,BP72*vlookup($B73,'2a. TBill Main'!$B$224:$HF$233,1+BP$62)),BP72)</f>
        <v>12178</v>
      </c>
      <c r="BQ73" s="346">
        <f>if($A73-BQ$65&gt;=0, if($B73&lt;=$B72,BQ72,BQ72*vlookup($B73,'2a. TBill Main'!$B$224:$HF$233,1+BQ$62)),BQ72)</f>
        <v>2796.775124</v>
      </c>
      <c r="BR73" s="346">
        <f>if($A73-BR$65&gt;=0, if($B73&lt;=$B72,BR72,BR72*vlookup($B73,'2a. TBill Main'!$B$224:$HF$233,1+BR$62)),BR72)</f>
        <v>12178</v>
      </c>
      <c r="BS73" s="346">
        <f>if($A73-BS$65&gt;=0, if($B73&lt;=$B72,BS72,BS72*vlookup($B73,'2a. TBill Main'!$B$224:$HF$233,1+BS$62)),BS72)</f>
        <v>7306.8</v>
      </c>
      <c r="BT73" s="346">
        <f>if($A73-BT$65&gt;=0, if($B73&lt;=$B72,BT72,BT72*vlookup($B73,'2a. TBill Main'!$B$224:$HF$233,1+BT$62)),BT72)</f>
        <v>85004.8756</v>
      </c>
      <c r="BU73" s="346">
        <f>if($A73-BU$65&gt;=0, if($B73&lt;=$B72,BU72,BU72*vlookup($B73,'2a. TBill Main'!$B$224:$HF$233,1+BU$62)),BU72)</f>
        <v>30558.43807</v>
      </c>
      <c r="BV73" s="346">
        <f>if($A73-BV$65&gt;=0, if($B73&lt;=$B72,BV72,BV72*vlookup($B73,'2a. TBill Main'!$B$224:$HF$233,1+BV$62)),BV72)</f>
        <v>30445</v>
      </c>
      <c r="BW73" s="346">
        <f>if($A73-BW$65&gt;=0, if($B73&lt;=$B72,BW72,BW72*vlookup($B73,'2a. TBill Main'!$B$224:$HF$233,1+BW$62)),BW72)</f>
        <v>612.5534</v>
      </c>
      <c r="BX73" s="346">
        <f>if($A73-BX$65&gt;=0, if($B73&lt;=$B72,BX72,BX72*vlookup($B73,'2a. TBill Main'!$B$224:$HF$233,1+BX$62)),BX72)</f>
        <v>18267</v>
      </c>
      <c r="BY73" s="346">
        <f>if($A73-BY$65&gt;=0, if($B73&lt;=$B72,BY72,BY72*vlookup($B73,'2a. TBill Main'!$B$224:$HF$233,1+BY$62)),BY72)</f>
        <v>12178</v>
      </c>
      <c r="BZ73" s="346">
        <f>if($A73-BZ$65&gt;=0, if($B73&lt;=$B72,BZ72,BZ72*vlookup($B73,'2a. TBill Main'!$B$224:$HF$233,1+BZ$62)),BZ72)</f>
        <v>7415.695676</v>
      </c>
      <c r="CA73" s="346">
        <f>if($A73-CA$65&gt;=0, if($B73&lt;=$B72,CA72,CA72*vlookup($B73,'2a. TBill Main'!$B$224:$HF$233,1+CA$62)),CA72)</f>
        <v>12178</v>
      </c>
      <c r="CB73" s="346">
        <f>if($A73-CB$65&gt;=0, if($B73&lt;=$B72,CB72,CB72*vlookup($B73,'2a. TBill Main'!$B$224:$HF$233,1+CB$62)),CB72)</f>
        <v>24994.1272</v>
      </c>
      <c r="CC73" s="346">
        <f>if($A73-CC$65&gt;=0, if($B73&lt;=$B72,CC72,CC72*vlookup($B73,'2a. TBill Main'!$B$224:$HF$233,1+CC$62)),CC72)</f>
        <v>46016.93553</v>
      </c>
      <c r="CD73" s="346">
        <f>if($A73-CD$65&gt;=0, if($B73&lt;=$B72,CD72,CD72*vlookup($B73,'2a. TBill Main'!$B$224:$HF$233,1+CD$62)),CD72)</f>
        <v>12784.4644</v>
      </c>
      <c r="CE73" s="346">
        <f>if($A73-CE$65&gt;=0, if($B73&lt;=$B72,CE72,CE72*vlookup($B73,'2a. TBill Main'!$B$224:$HF$233,1+CE$62)),CE72)</f>
        <v>27165.00184</v>
      </c>
      <c r="CF73" s="346">
        <f>if($A73-CF$65&gt;=0, if($B73&lt;=$B72,CF72,CF72*vlookup($B73,'2a. TBill Main'!$B$224:$HF$233,1+CF$62)),CF72)</f>
        <v>30445</v>
      </c>
      <c r="CG73" s="346">
        <f>if($A73-CG$65&gt;=0, if($B73&lt;=$B72,CG72,CG72*vlookup($B73,'2a. TBill Main'!$B$224:$HF$233,1+CG$62)),CG72)</f>
        <v>6.089</v>
      </c>
      <c r="CH73" s="346">
        <f>if($A73-CH$65&gt;=0, if($B73&lt;=$B72,CH72,CH72*vlookup($B73,'2a. TBill Main'!$B$224:$HF$233,1+CH$62)),CH72)</f>
        <v>17137.52703</v>
      </c>
      <c r="CI73" s="346">
        <f>if($A73-CI$65&gt;=0, if($B73&lt;=$B72,CI72,CI72*vlookup($B73,'2a. TBill Main'!$B$224:$HF$233,1+CI$62)),CI72)</f>
        <v>12178</v>
      </c>
      <c r="CJ73" s="346">
        <f>if($A73-CJ$65&gt;=0, if($B73&lt;=$B72,CJ72,CJ72*vlookup($B73,'2a. TBill Main'!$B$224:$HF$233,1+CJ$62)),CJ72)</f>
        <v>6089</v>
      </c>
      <c r="CK73" s="346">
        <f>if($A73-CK$65&gt;=0, if($B73&lt;=$B72,CK72,CK72*vlookup($B73,'2a. TBill Main'!$B$224:$HF$233,1+CK$62)),CK72)</f>
        <v>10601.3387</v>
      </c>
      <c r="CL73" s="346">
        <f>if($A73-CL$65&gt;=0, if($B73&lt;=$B72,CL72,CL72*vlookup($B73,'2a. TBill Main'!$B$224:$HF$233,1+CL$62)),CL72)</f>
        <v>9146.932334</v>
      </c>
      <c r="CM73" s="346">
        <f>if($A73-CM$65&gt;=0, if($B73&lt;=$B72,CM72,CM72*vlookup($B73,'2a. TBill Main'!$B$224:$HF$233,1+CM$62)),CM72)</f>
        <v>53989.9452</v>
      </c>
      <c r="CN73" s="346">
        <f>if($A73-CN$65&gt;=0, if($B73&lt;=$B72,CN72,CN72*vlookup($B73,'2a. TBill Main'!$B$224:$HF$233,1+CN$62)),CN72)</f>
        <v>19068.56814</v>
      </c>
      <c r="CO73" s="346">
        <f>if($A73-CO$65&gt;=0, if($B73&lt;=$B72,CO72,CO72*vlookup($B73,'2a. TBill Main'!$B$224:$HF$233,1+CO$62)),CO72)</f>
        <v>160</v>
      </c>
      <c r="CP73" s="346">
        <f>if($A73-CP$65&gt;=0, if($B73&lt;=$B72,CP72,CP72*vlookup($B73,'2a. TBill Main'!$B$224:$HF$233,1+CP$62)),CP72)</f>
        <v>22664.42</v>
      </c>
      <c r="CQ73" s="346">
        <f>if($A73-CQ$65&gt;=0, if($B73&lt;=$B72,CQ72,CQ72*vlookup($B73,'2a. TBill Main'!$B$224:$HF$233,1+CQ$62)),CQ72)</f>
        <v>5000</v>
      </c>
      <c r="CR73" s="346">
        <f>if($A73-CR$65&gt;=0, if($B73&lt;=$B72,CR72,CR72*vlookup($B73,'2a. TBill Main'!$B$224:$HF$233,1+CR$62)),CR72)</f>
        <v>14323.48</v>
      </c>
      <c r="CS73" s="346">
        <f>if($A73-CS$65&gt;=0, if($B73&lt;=$B72,CS72,CS72*vlookup($B73,'2a. TBill Main'!$B$224:$HF$233,1+CS$62)),CS72)</f>
        <v>4237</v>
      </c>
      <c r="CT73" s="346">
        <f>if($A73-CT$65&gt;=0, if($B73&lt;=$B72,CT72,CT72*vlookup($B73,'2a. TBill Main'!$B$224:$HF$233,1+CT$62)),CT72)</f>
        <v>14004.37</v>
      </c>
      <c r="CU73" s="346">
        <f>if($A73-CU$65&gt;=0, if($B73&lt;=$B72,CU72,CU72*vlookup($B73,'2a. TBill Main'!$B$224:$HF$233,1+CU$62)),CU72)</f>
        <v>21287.46</v>
      </c>
      <c r="CV73" s="346">
        <f>if($A73-CV$65&gt;=0, if($B73&lt;=$B72,CV72,CV72*vlookup($B73,'2a. TBill Main'!$B$224:$HF$233,1+CV$62)),CV72)</f>
        <v>5000</v>
      </c>
      <c r="CW73" s="346">
        <f>if($A73-CW$65&gt;=0, if($B73&lt;=$B72,CW72,CW72*vlookup($B73,'2a. TBill Main'!$B$224:$HF$233,1+CW$62)),CW72)</f>
        <v>7250</v>
      </c>
      <c r="CX73" s="346">
        <f>if($A73-CX$65&gt;=0, if($B73&lt;=$B72,CX72,CX72*vlookup($B73,'2a. TBill Main'!$B$224:$HF$233,1+CX$62)),CX72)</f>
        <v>54527</v>
      </c>
      <c r="CY73" s="346">
        <f>if($A73-CY$65&gt;=0, if($B73&lt;=$B72,CY72,CY72*vlookup($B73,'2a. TBill Main'!$B$224:$HF$233,1+CY$62)),CY72)</f>
        <v>107019.97</v>
      </c>
      <c r="CZ73" s="346">
        <f>if($A73-CZ$65&gt;=0, if($B73&lt;=$B72,CZ72,CZ72*vlookup($B73,'2a. TBill Main'!$B$224:$HF$233,1+CZ$62)),CZ72)</f>
        <v>9055.25</v>
      </c>
      <c r="DA73" s="346">
        <f>if($A73-DA$65&gt;=0, if($B73&lt;=$B72,DA72,DA72*vlookup($B73,'2a. TBill Main'!$B$224:$HF$233,1+DA$62)),DA72)</f>
        <v>25000</v>
      </c>
      <c r="DB73" s="346">
        <f>if($A73-DB$65&gt;=0, if($B73&lt;=$B72,DB72,DB72*vlookup($B73,'2a. TBill Main'!$B$224:$HF$233,1+DB$62)),DB72)</f>
        <v>10000</v>
      </c>
      <c r="DC73" s="346">
        <f>if($A73-DC$65&gt;=0, if($B73&lt;=$B72,DC72,DC72*vlookup($B73,'2a. TBill Main'!$B$224:$HF$233,1+DC$62)),DC72)</f>
        <v>10000</v>
      </c>
      <c r="DD73" s="346">
        <f>if($A73-DD$65&gt;=0, if($B73&lt;=$B72,DD72,DD72*vlookup($B73,'2a. TBill Main'!$B$224:$HF$233,1+DD$62)),DD72)</f>
        <v>19918</v>
      </c>
      <c r="DE73" s="346">
        <f>if($A73-DE$65&gt;=0, if($B73&lt;=$B72,DE72,DE72*vlookup($B73,'2a. TBill Main'!$B$224:$HF$233,1+DE$62)),DE72)</f>
        <v>7582</v>
      </c>
      <c r="DF73" s="346">
        <f>if($A73-DF$65&gt;=0, if($B73&lt;=$B72,DF72,DF72*vlookup($B73,'2a. TBill Main'!$B$224:$HF$233,1+DF$62)),DF72)</f>
        <v>4000</v>
      </c>
      <c r="DG73" s="346">
        <f>if($A73-DG$65&gt;=0, if($B73&lt;=$B72,DG72,DG72*vlookup($B73,'2a. TBill Main'!$B$224:$HF$233,1+DG$62)),DG72)</f>
        <v>10000</v>
      </c>
      <c r="DH73" s="346">
        <f>if($A73-DH$65&gt;=0, if($B73&lt;=$B72,DH72,DH72*vlookup($B73,'2a. TBill Main'!$B$224:$HF$233,1+DH$62)),DH72)</f>
        <v>49853</v>
      </c>
      <c r="DI73" s="346">
        <f>if($A73-DI$65&gt;=0, if($B73&lt;=$B72,DI72,DI72*vlookup($B73,'2a. TBill Main'!$B$224:$HF$233,1+DI$62)),DI72)</f>
        <v>7788.19</v>
      </c>
      <c r="DJ73" s="346">
        <f>if($A73-DJ$65&gt;=0, if($B73&lt;=$B72,DJ72,DJ72*vlookup($B73,'2a. TBill Main'!$B$224:$HF$233,1+DJ$62)),DJ72)</f>
        <v>50</v>
      </c>
      <c r="DK73" s="346">
        <f>if($A73-DK$65&gt;=0, if($B73&lt;=$B72,DK72,DK72*vlookup($B73,'2a. TBill Main'!$B$224:$HF$233,1+DK$62)),DK72)</f>
        <v>23384.57</v>
      </c>
      <c r="DL73" s="346">
        <f>if($A73-DL$65&gt;=0, if($B73&lt;=$B72,DL72,DL72*vlookup($B73,'2a. TBill Main'!$B$224:$HF$233,1+DL$62)),DL72)</f>
        <v>10000</v>
      </c>
      <c r="DM73" s="346">
        <f>if($A73-DM$65&gt;=0, if($B73&lt;=$B72,DM72,DM72*vlookup($B73,'2a. TBill Main'!$B$224:$HF$233,1+DM$62)),DM72)</f>
        <v>6414.69</v>
      </c>
      <c r="DN73" s="346">
        <f>if($A73-DN$65&gt;=0, if($B73&lt;=$B72,DN72,DN72*vlookup($B73,'2a. TBill Main'!$B$224:$HF$233,1+DN$62)),DN72)</f>
        <v>26634</v>
      </c>
      <c r="DO73" s="346">
        <f>if($A73-DO$65&gt;=0, if($B73&lt;=$B72,DO72,DO72*vlookup($B73,'2a. TBill Main'!$B$224:$HF$233,1+DO$62)),DO72)</f>
        <v>10000</v>
      </c>
      <c r="DP73" s="346">
        <f>if($A73-DP$65&gt;=0, if($B73&lt;=$B72,DP72,DP72*vlookup($B73,'2a. TBill Main'!$B$224:$HF$233,1+DP$62)),DP72)</f>
        <v>12000</v>
      </c>
      <c r="DQ73" s="346">
        <f>if($A73-DQ$65&gt;=0, if($B73&lt;=$B72,DQ72,DQ72*vlookup($B73,'2a. TBill Main'!$B$224:$HF$233,1+DQ$62)),DQ72)</f>
        <v>7000</v>
      </c>
      <c r="DR73" s="346">
        <f>if($A73-DR$65&gt;=0, if($B73&lt;=$B72,DR72,DR72*vlookup($B73,'2a. TBill Main'!$B$224:$HF$233,1+DR$62)),DR72)</f>
        <v>47306.26</v>
      </c>
      <c r="DS73" s="346">
        <f>if($A73-DS$65&gt;=0, if($B73&lt;=$B72,DS72,DS72*vlookup($B73,'2a. TBill Main'!$B$224:$HF$233,1+DS$62)),DS72)</f>
        <v>2009.83</v>
      </c>
      <c r="DT73" s="346">
        <f>if($A73-DT$65&gt;=0, if($B73&lt;=$B72,DT72,DT72*vlookup($B73,'2a. TBill Main'!$B$224:$HF$233,1+DT$62)),DT72)</f>
        <v>53</v>
      </c>
      <c r="DU73" s="346">
        <f>if($A73-DU$65&gt;=0, if($B73&lt;=$B72,DU72,DU72*vlookup($B73,'2a. TBill Main'!$B$224:$HF$233,1+DU$62)),DU72)</f>
        <v>17401.32</v>
      </c>
      <c r="DV73" s="346">
        <f>if($A73-DV$65&gt;=0, if($B73&lt;=$B72,DV72,DV72*vlookup($B73,'2a. TBill Main'!$B$224:$HF$233,1+DV$62)),DV72)</f>
        <v>34878.83</v>
      </c>
      <c r="DW73" s="346">
        <f>if($A73-DW$65&gt;=0, if($B73&lt;=$B72,DW72,DW72*vlookup($B73,'2a. TBill Main'!$B$224:$HF$233,1+DW$62)),DW72)</f>
        <v>10000</v>
      </c>
      <c r="DX73" s="346">
        <f>if($A73-DX$65&gt;=0, if($B73&lt;=$B72,DX72,DX72*vlookup($B73,'2a. TBill Main'!$B$224:$HF$233,1+DX$62)),DX72)</f>
        <v>20000</v>
      </c>
      <c r="DY73" s="346">
        <f>if($A73-DY$65&gt;=0, if($B73&lt;=$B72,DY72,DY72*vlookup($B73,'2a. TBill Main'!$B$224:$HF$233,1+DY$62)),DY72)</f>
        <v>10000</v>
      </c>
      <c r="DZ73" s="346">
        <f>if($A73-DZ$65&gt;=0, if($B73&lt;=$B72,DZ72,DZ72*vlookup($B73,'2a. TBill Main'!$B$224:$HF$233,1+DZ$62)),DZ72)</f>
        <v>60434</v>
      </c>
      <c r="EA73" s="346">
        <f>if($A73-EA$65&gt;=0, if($B73&lt;=$B72,EA72,EA72*vlookup($B73,'2a. TBill Main'!$B$224:$HF$233,1+EA$62)),EA72)</f>
        <v>286</v>
      </c>
      <c r="EB73" s="346">
        <f>if($A73-EB$65&gt;=0, if($B73&lt;=$B72,EB72,EB72*vlookup($B73,'2a. TBill Main'!$B$224:$HF$233,1+EB$62)),EB72)</f>
        <v>20000</v>
      </c>
      <c r="EC73" s="346">
        <f>if($A73-EC$65&gt;=0, if($B73&lt;=$B72,EC72,EC72*vlookup($B73,'2a. TBill Main'!$B$224:$HF$233,1+EC$62)),EC72)</f>
        <v>28876.17</v>
      </c>
      <c r="ED73" s="346">
        <f>if($A73-ED$65&gt;=0, if($B73&lt;=$B72,ED72,ED72*vlookup($B73,'2a. TBill Main'!$B$224:$HF$233,1+ED$62)),ED72)</f>
        <v>19560.88</v>
      </c>
      <c r="EE73" s="346">
        <f>if($A73-EE$65&gt;=0, if($B73&lt;=$B72,EE72,EE72*vlookup($B73,'2a. TBill Main'!$B$224:$HF$233,1+EE$62)),EE72)</f>
        <v>20000</v>
      </c>
      <c r="EF73" s="346">
        <f>if($A73-EF$65&gt;=0, if($B73&lt;=$B72,EF72,EF72*vlookup($B73,'2a. TBill Main'!$B$224:$HF$233,1+EF$62)),EF72)</f>
        <v>5269.38</v>
      </c>
      <c r="EG73" s="346">
        <f>if($A73-EG$65&gt;=0, if($B73&lt;=$B72,EG72,EG72*vlookup($B73,'2a. TBill Main'!$B$224:$HF$233,1+EG$62)),EG72)</f>
        <v>4203.34</v>
      </c>
      <c r="EH73" s="346">
        <f>if($A73-EH$65&gt;=0, if($B73&lt;=$B72,EH72,EH72*vlookup($B73,'2a. TBill Main'!$B$224:$HF$233,1+EH$62)),EH72)</f>
        <v>394</v>
      </c>
      <c r="EI73" s="346">
        <f>if($A73-EI$65&gt;=0, if($B73&lt;=$B72,EI72,EI72*vlookup($B73,'2a. TBill Main'!$B$224:$HF$233,1+EI$62)),EI72)</f>
        <v>20000</v>
      </c>
      <c r="EJ73" s="346">
        <f>if($A73-EJ$65&gt;=0, if($B73&lt;=$B72,EJ72,EJ72*vlookup($B73,'2a. TBill Main'!$B$224:$HF$233,1+EJ$62)),EJ72)</f>
        <v>17810.87</v>
      </c>
      <c r="EK73" s="346">
        <f>if($A73-EK$65&gt;=0, if($B73&lt;=$B72,EK72,EK72*vlookup($B73,'2a. TBill Main'!$B$224:$HF$233,1+EK$62)),EK72)</f>
        <v>11000</v>
      </c>
      <c r="EL73" s="346">
        <f>if($A73-EL$65&gt;=0, if($B73&lt;=$B72,EL72,EL72*vlookup($B73,'2a. TBill Main'!$B$224:$HF$233,1+EL$62)),EL72)</f>
        <v>4225</v>
      </c>
      <c r="EM73" s="346">
        <f>if($A73-EM$65&gt;=0, if($B73&lt;=$B72,EM72,EM72*vlookup($B73,'2a. TBill Main'!$B$224:$HF$233,1+EM$62)),EM72)</f>
        <v>41011</v>
      </c>
      <c r="EN73" s="346">
        <f>if($A73-EN$65&gt;=0, if($B73&lt;=$B72,EN72,EN72*vlookup($B73,'2a. TBill Main'!$B$224:$HF$233,1+EN$62)),EN72)</f>
        <v>300</v>
      </c>
      <c r="EO73" s="346">
        <f>if($A73-EO$65&gt;=0, if($B73&lt;=$B72,EO72,EO72*vlookup($B73,'2a. TBill Main'!$B$224:$HF$233,1+EO$62)),EO72)</f>
        <v>17016.96</v>
      </c>
      <c r="EP73" s="346">
        <f>if($A73-EP$65&gt;=0, if($B73&lt;=$B72,EP72,EP72*vlookup($B73,'2a. TBill Main'!$B$224:$HF$233,1+EP$62)),EP72)</f>
        <v>18037.85</v>
      </c>
      <c r="EQ73" s="346">
        <f>if($A73-EQ$65&gt;=0, if($B73&lt;=$B72,EQ72,EQ72*vlookup($B73,'2a. TBill Main'!$B$224:$HF$233,1+EQ$62)),EQ72)</f>
        <v>20000</v>
      </c>
      <c r="ER73" s="346">
        <f>if($A73-ER$65&gt;=0, if($B73&lt;=$B72,ER72,ER72*vlookup($B73,'2a. TBill Main'!$B$224:$HF$233,1+ER$62)),ER72)</f>
        <v>36065</v>
      </c>
      <c r="ES73" s="346">
        <f>if($A73-ES$65&gt;=0, if($B73&lt;=$B72,ES72,ES72*vlookup($B73,'2a. TBill Main'!$B$224:$HF$233,1+ES$62)),ES72)</f>
        <v>4796.56</v>
      </c>
      <c r="ET73" s="346">
        <f>if($A73-ET$65&gt;=0, if($B73&lt;=$B72,ET72,ET72*vlookup($B73,'2a. TBill Main'!$B$224:$HF$233,1+ET$62)),ET72)</f>
        <v>1418</v>
      </c>
      <c r="EU73" s="346">
        <f>if($A73-EU$65&gt;=0, if($B73&lt;=$B72,EU72,EU72*vlookup($B73,'2a. TBill Main'!$B$224:$HF$233,1+EU$62)),EU72)</f>
        <v>8099.34</v>
      </c>
      <c r="EV73" s="346">
        <f>if($A73-EV$65&gt;=0, if($B73&lt;=$B72,EV72,EV72*vlookup($B73,'2a. TBill Main'!$B$224:$HF$233,1+EV$62)),EV72)</f>
        <v>4855.74</v>
      </c>
      <c r="EW73" s="346">
        <f>if($A73-EW$65&gt;=0, if($B73&lt;=$B72,EW72,EW72*vlookup($B73,'2a. TBill Main'!$B$224:$HF$233,1+EW$62)),EW72)</f>
        <v>4272</v>
      </c>
      <c r="EX73" s="346">
        <f>if($A73-EX$65&gt;=0, if($B73&lt;=$B72,EX72,EX72*vlookup($B73,'2a. TBill Main'!$B$224:$HF$233,1+EX$62)),EX72)</f>
        <v>5892.1</v>
      </c>
      <c r="EY73" s="346">
        <f>if($A73-EY$65&gt;=0, if($B73&lt;=$B72,EY72,EY72*vlookup($B73,'2a. TBill Main'!$B$224:$HF$233,1+EY$62)),EY72)</f>
        <v>45969.73</v>
      </c>
      <c r="EZ73" s="346">
        <f>if($A73-EZ$65&gt;=0, if($B73&lt;=$B72,EZ72,EZ72*vlookup($B73,'2a. TBill Main'!$B$224:$HF$233,1+EZ$62)),EZ72)</f>
        <v>19696.52</v>
      </c>
      <c r="FA73" s="346">
        <f>if($A73-FA$65&gt;=0, if($B73&lt;=$B72,FA72,FA72*vlookup($B73,'2a. TBill Main'!$B$224:$HF$233,1+FA$62)),FA72)</f>
        <v>3580.2</v>
      </c>
      <c r="FB73" s="346">
        <f>if($A73-FB$65&gt;=0, if($B73&lt;=$B72,FB72,FB72*vlookup($B73,'2a. TBill Main'!$B$224:$HF$233,1+FB$62)),FB72)</f>
        <v>6292.7</v>
      </c>
      <c r="FC73" s="346">
        <f>if($A73-FC$65&gt;=0, if($B73&lt;=$B72,FC72,FC72*vlookup($B73,'2a. TBill Main'!$B$224:$HF$233,1+FC$62)),FC72)</f>
        <v>25227</v>
      </c>
      <c r="FD73" s="346">
        <f>if($A73-FD$65&gt;=0, if($B73&lt;=$B72,FD72,FD72*vlookup($B73,'2a. TBill Main'!$B$224:$HF$233,1+FD$62)),FD72)</f>
        <v>20506.71</v>
      </c>
      <c r="FE73" s="346">
        <f>if($A73-FE$65&gt;=0, if($B73&lt;=$B72,FE72,FE72*vlookup($B73,'2a. TBill Main'!$B$224:$HF$233,1+FE$62)),FE72)</f>
        <v>34448.06</v>
      </c>
      <c r="FF73" s="346">
        <f>if($A73-FF$65&gt;=0, if($B73&lt;=$B72,FF72,FF72*vlookup($B73,'2a. TBill Main'!$B$224:$HF$233,1+FF$62)),FF72)</f>
        <v>8181.89</v>
      </c>
      <c r="FG73" s="346">
        <f>if($A73-FG$65&gt;=0, if($B73&lt;=$B72,FG72,FG72*vlookup($B73,'2a. TBill Main'!$B$224:$HF$233,1+FG$62)),FG72)</f>
        <v>10415.66</v>
      </c>
      <c r="FH73" s="346">
        <f>if($A73-FH$65&gt;=0, if($B73&lt;=$B72,FH72,FH72*vlookup($B73,'2a. TBill Main'!$B$224:$HF$233,1+FH$62)),FH72)</f>
        <v>12891</v>
      </c>
      <c r="FI73" s="346">
        <f>if($A73-FI$65&gt;=0, if($B73&lt;=$B72,FI72,FI72*vlookup($B73,'2a. TBill Main'!$B$224:$HF$233,1+FI$62)),FI72)</f>
        <v>35123.16</v>
      </c>
      <c r="FJ73" s="346">
        <f>if($A73-FJ$65&gt;=0, if($B73&lt;=$B72,FJ72,FJ72*vlookup($B73,'2a. TBill Main'!$B$224:$HF$233,1+FJ$62)),FJ72)</f>
        <v>36570.18</v>
      </c>
      <c r="FK73" s="346">
        <f>if($A73-FK$65&gt;=0, if($B73&lt;=$B72,FK72,FK72*vlookup($B73,'2a. TBill Main'!$B$224:$HF$233,1+FK$62)),FK72)</f>
        <v>15616</v>
      </c>
      <c r="FL73" s="346">
        <f>if($A73-FL$65&gt;=0, if($B73&lt;=$B72,FL72,FL72*vlookup($B73,'2a. TBill Main'!$B$224:$HF$233,1+FL$62)),FL72)</f>
        <v>15547</v>
      </c>
      <c r="FM73" s="346">
        <f>if($A73-FM$65&gt;=0, if($B73&lt;=$B72,FM72,FM72*vlookup($B73,'2a. TBill Main'!$B$224:$HF$233,1+FM$62)),FM72)</f>
        <v>41323.31</v>
      </c>
      <c r="FN73" s="346">
        <f>if($A73-FN$65&gt;=0, if($B73&lt;=$B72,FN72,FN72*vlookup($B73,'2a. TBill Main'!$B$224:$HF$233,1+FN$62)),FN72)</f>
        <v>35292.82</v>
      </c>
      <c r="FO73" s="346">
        <f>if($A73-FO$65&gt;=0, if($B73&lt;=$B72,FO72,FO72*vlookup($B73,'2a. TBill Main'!$B$224:$HF$233,1+FO$62)),FO72)</f>
        <v>17000</v>
      </c>
      <c r="FP73" s="346">
        <f>if($A73-FP$65&gt;=0, if($B73&lt;=$B72,FP72,FP72*vlookup($B73,'2a. TBill Main'!$B$224:$HF$233,1+FP$62)),FP72)</f>
        <v>6029</v>
      </c>
      <c r="FQ73" s="346">
        <f>if($A73-FQ$65&gt;=0, if($B73&lt;=$B72,FQ72,FQ72*vlookup($B73,'2a. TBill Main'!$B$224:$HF$233,1+FQ$62)),FQ72)</f>
        <v>33305.63</v>
      </c>
      <c r="FR73" s="346">
        <f>if($A73-FR$65&gt;=0, if($B73&lt;=$B72,FR72,FR72*vlookup($B73,'2a. TBill Main'!$B$224:$HF$233,1+FR$62)),FR72)</f>
        <v>33301.48</v>
      </c>
      <c r="FS73" s="346">
        <f>if($A73-FS$65&gt;=0, if($B73&lt;=$B72,FS72,FS72*vlookup($B73,'2a. TBill Main'!$B$224:$HF$233,1+FS$62)),FS72)</f>
        <v>15000</v>
      </c>
      <c r="FT73" s="346">
        <f>if($A73-FT$65&gt;=0, if($B73&lt;=$B72,FT72,FT72*vlookup($B73,'2a. TBill Main'!$B$224:$HF$233,1+FT$62)),FT72)</f>
        <v>18658</v>
      </c>
      <c r="FU73" s="346">
        <f>if($A73-FU$65&gt;=0, if($B73&lt;=$B72,FU72,FU72*vlookup($B73,'2a. TBill Main'!$B$224:$HF$233,1+FU$62)),FU72)</f>
        <v>20000</v>
      </c>
      <c r="FV73" s="346">
        <f>if($A73-FV$65&gt;=0, if($B73&lt;=$B72,FV72,FV72*vlookup($B73,'2a. TBill Main'!$B$224:$HF$233,1+FV$62)),FV72)</f>
        <v>42000</v>
      </c>
      <c r="FW73" s="346">
        <f>if($A73-FW$65&gt;=0, if($B73&lt;=$B72,FW72,FW72*vlookup($B73,'2a. TBill Main'!$B$224:$HF$233,1+FW$62)),FW72)</f>
        <v>998</v>
      </c>
      <c r="FX73" s="346">
        <f>if($A73-FX$65&gt;=0, if($B73&lt;=$B72,FX72,FX72*vlookup($B73,'2a. TBill Main'!$B$224:$HF$233,1+FX$62)),FX72)</f>
        <v>22277.3</v>
      </c>
      <c r="FY73" s="346">
        <f>if($A73-FY$65&gt;=0, if($B73&lt;=$B72,FY72,FY72*vlookup($B73,'2a. TBill Main'!$B$224:$HF$233,1+FY$62)),FY72)</f>
        <v>20664</v>
      </c>
      <c r="FZ73" s="346">
        <f>if($A73-FZ$65&gt;=0, if($B73&lt;=$B72,FZ72,FZ72*vlookup($B73,'2a. TBill Main'!$B$224:$HF$233,1+FZ$62)),FZ72)</f>
        <v>23190.67</v>
      </c>
      <c r="GA73" s="346">
        <f>if($A73-GA$65&gt;=0, if($B73&lt;=$B72,GA72,GA72*vlookup($B73,'2a. TBill Main'!$B$224:$HF$233,1+GA$62)),GA72)</f>
        <v>375</v>
      </c>
      <c r="GB73" s="346">
        <f>if($A73-GB$65&gt;=0, if($B73&lt;=$B72,GB72,GB72*vlookup($B73,'2a. TBill Main'!$B$224:$HF$233,1+GB$62)),GB72)</f>
        <v>2118</v>
      </c>
      <c r="GC73" s="346">
        <f>if($A73-GC$65&gt;=0, if($B73&lt;=$B72,GC72,GC72*vlookup($B73,'2a. TBill Main'!$B$224:$HF$233,1+GC$62)),GC72)</f>
        <v>110</v>
      </c>
      <c r="GD73" s="346">
        <f>if($A73-GD$65&gt;=0, if($B73&lt;=$B72,GD72,GD72*vlookup($B73,'2a. TBill Main'!$B$224:$HF$233,1+GD$62)),GD72)</f>
        <v>8431</v>
      </c>
      <c r="GE73" s="346">
        <f>if($A73-GE$65&gt;=0, if($B73&lt;=$B72,GE72,GE72*vlookup($B73,'2a. TBill Main'!$B$224:$HF$233,1+GE$62)),GE72)</f>
        <v>2159.24</v>
      </c>
      <c r="GF73" s="346">
        <f>if($A73-GF$65&gt;=0, if($B73&lt;=$B72,GF72,GF72*vlookup($B73,'2a. TBill Main'!$B$224:$HF$233,1+GF$62)),GF72)</f>
        <v>1677</v>
      </c>
      <c r="GG73" s="346">
        <f>if($A73-GG$65&gt;=0, if($B73&lt;=$B72,GG72,GG72*vlookup($B73,'2a. TBill Main'!$B$224:$HF$233,1+GG$62)),GG72)</f>
        <v>24667.46</v>
      </c>
      <c r="GH73" s="346">
        <f>if($A73-GH$65&gt;=0, if($B73&lt;=$B72,GH72,GH72*vlookup($B73,'2a. TBill Main'!$B$224:$HF$233,1+GH$62)),GH72)</f>
        <v>110</v>
      </c>
      <c r="GI73" s="346">
        <f>if($A73-GI$65&gt;=0, if($B73&lt;=$B72,GI72,GI72*vlookup($B73,'2a. TBill Main'!$B$224:$HF$233,1+GI$62)),GI72)</f>
        <v>250</v>
      </c>
      <c r="GJ73" s="346">
        <f>if($A73-GJ$65&gt;=0, if($B73&lt;=$B72,GJ72,GJ72*vlookup($B73,'2a. TBill Main'!$B$224:$HF$233,1+GJ$62)),GJ72)</f>
        <v>33</v>
      </c>
      <c r="GK73" s="346">
        <f>if($A73-GK$65&gt;=0, if($B73&lt;=$B72,GK72,GK72*vlookup($B73,'2a. TBill Main'!$B$224:$HF$233,1+GK$62)),GK72)</f>
        <v>16268.96</v>
      </c>
      <c r="GL73" s="346">
        <f>if($A73-GL$65&gt;=0, if($B73&lt;=$B72,GL72,GL72*vlookup($B73,'2a. TBill Main'!$B$224:$HF$233,1+GL$62)),GL72)</f>
        <v>11925.31</v>
      </c>
      <c r="GM73" s="346">
        <f>if($A73-GM$65&gt;=0, if($B73&lt;=$B72,GM72,GM72*vlookup($B73,'2a. TBill Main'!$B$224:$HF$233,1+GM$62)),GM72)</f>
        <v>325</v>
      </c>
      <c r="GN73" s="346">
        <f>if($A73-GN$65&gt;=0, if($B73&lt;=$B72,GN72,GN72*vlookup($B73,'2a. TBill Main'!$B$224:$HF$233,1+GN$62)),GN72)</f>
        <v>10</v>
      </c>
      <c r="GO73" s="346">
        <f>if($A73-GO$65&gt;=0, if($B73&lt;=$B72,GO72,GO72*vlookup($B73,'2a. TBill Main'!$B$224:$HF$233,1+GO$62)),GO72)</f>
        <v>1165</v>
      </c>
      <c r="GP73" s="346">
        <f>if($A73-GP$65&gt;=0, if($B73&lt;=$B72,GP72,GP72*vlookup($B73,'2a. TBill Main'!$B$224:$HF$233,1+GP$62)),GP72)</f>
        <v>10905</v>
      </c>
      <c r="GQ73" s="346">
        <f>if($A73-GQ$65&gt;=0, if($B73&lt;=$B72,GQ72,GQ72*vlookup($B73,'2a. TBill Main'!$B$224:$HF$233,1+GQ$62)),GQ72)</f>
        <v>11452</v>
      </c>
      <c r="GR73" s="346">
        <f>if($A73-GR$65&gt;=0, if($B73&lt;=$B72,GR72,GR72*vlookup($B73,'2a. TBill Main'!$B$224:$HF$233,1+GR$62)),GR72)</f>
        <v>13649</v>
      </c>
      <c r="GS73" s="346">
        <f>if($A73-GS$65&gt;=0, if($B73&lt;=$B72,GS72,GS72*vlookup($B73,'2a. TBill Main'!$B$224:$HF$233,1+GS$62)),GS72)</f>
        <v>27686</v>
      </c>
      <c r="GT73" s="346">
        <f>if($A73-GT$65&gt;=0, if($B73&lt;=$B72,GT72,GT72*vlookup($B73,'2a. TBill Main'!$B$224:$HF$233,1+GT$62)),GT72)</f>
        <v>1999</v>
      </c>
      <c r="GU73" s="346">
        <f>if($A73-GU$65&gt;=0, if($B73&lt;=$B72,GU72,GU72*vlookup($B73,'2a. TBill Main'!$B$224:$HF$233,1+GU$62)),GU72)</f>
        <v>8301</v>
      </c>
      <c r="GV73" s="346">
        <f>if($A73-GV$65&gt;=0, if($B73&lt;=$B72,GV72,GV72*vlookup($B73,'2a. TBill Main'!$B$224:$HF$233,1+GV$62)),GV72)</f>
        <v>13863</v>
      </c>
      <c r="GW73" s="346">
        <f>if($A73-GW$65&gt;=0, if($B73&lt;=$B72,GW72,GW72*vlookup($B73,'2a. TBill Main'!$B$224:$HF$233,1+GW$62)),GW72)</f>
        <v>15147</v>
      </c>
      <c r="GX73" s="346">
        <f>if($A73-GX$65&gt;=0, if($B73&lt;=$B72,GX72,GX72*vlookup($B73,'2a. TBill Main'!$B$224:$HF$233,1+GX$62)),GX72)</f>
        <v>6626</v>
      </c>
      <c r="GY73" s="346">
        <f>if($A73-GY$65&gt;=0, if($B73&lt;=$B72,GY72,GY72*vlookup($B73,'2a. TBill Main'!$B$224:$HF$233,1+GY$62)),GY72)</f>
        <v>25612</v>
      </c>
      <c r="GZ73" s="346">
        <f>if($A73-GZ$65&gt;=0, if($B73&lt;=$B72,GZ72,GZ72*vlookup($B73,'2a. TBill Main'!$B$224:$HF$233,1+GZ$62)),GZ72)</f>
        <v>20574</v>
      </c>
      <c r="HA73" s="346">
        <f>if($A73-HA$65&gt;=0, if($B73&lt;=$B72,HA72,HA72*vlookup($B73,'2a. TBill Main'!$B$224:$HF$233,1+HA$62)),HA72)</f>
        <v>29647</v>
      </c>
      <c r="HB73" s="346">
        <f>if($A73-HB$65&gt;=0, if($B73&lt;=$B72,HB72,HB72*vlookup($B73,'2a. TBill Main'!$B$224:$HF$233,1+HB$62)),HB72)</f>
        <v>18344</v>
      </c>
      <c r="HC73" s="346">
        <f>if($A73-HC$65&gt;=0, if($B73&lt;=$B72,HC72,HC72*vlookup($B73,'2a. TBill Main'!$B$224:$HF$233,1+HC$62)),HC72)</f>
        <v>5436</v>
      </c>
      <c r="HD73" s="346">
        <f>if($A73-HD$65&gt;=0, if($B73&lt;=$B72,HD72,HD72*vlookup($B73,'2a. TBill Main'!$B$224:$HF$233,1+HD$62)),HD72)</f>
        <v>13177</v>
      </c>
      <c r="HE73" s="346">
        <f>if($A73-HE$65&gt;=0, if($B73&lt;=$B72,HE72,HE72*vlookup($B73,'2a. TBill Main'!$B$224:$HF$233,1+HE$62)),HE72)</f>
        <v>12209.86</v>
      </c>
      <c r="HF73" s="346">
        <f>if($A73-HF$65&gt;=0, if($B73&lt;=$B72,HF72,HF72*vlookup($B73,'2a. TBill Main'!$B$224:$HF$233,1+HF$62)),HF72)</f>
        <v>12309</v>
      </c>
      <c r="HG73" s="346">
        <f>if($A73-HG$65&gt;=0, if($B73&lt;=$B72,HG72,HG72*vlookup($B73,'2a. TBill Main'!$B$224:$HF$233,1+HG$62)),HG72)</f>
        <v>2531</v>
      </c>
      <c r="HH73" s="346">
        <f>if($A73-HH$65&gt;=0, if($B73&lt;=$B72,HH72,HH72*vlookup($B73,'2a. TBill Main'!$B$224:$HF$233,1+HH$62)),HH72)</f>
        <v>15043</v>
      </c>
      <c r="HI73" s="346">
        <f>if($A73-HI$65&gt;=0, if($B73&lt;=$B72,HI72,HI72*vlookup($B73,'2a. TBill Main'!$B$224:$HF$233,1+HI$62)),HI72)</f>
        <v>23307</v>
      </c>
      <c r="HJ73" s="346"/>
      <c r="HK73" s="346"/>
      <c r="HL73" s="346"/>
      <c r="HM73" s="346"/>
      <c r="HN73" s="346"/>
      <c r="HO73" s="346"/>
      <c r="HP73" s="346"/>
      <c r="HQ73" s="346"/>
      <c r="HR73" s="346"/>
      <c r="HS73" s="346"/>
      <c r="HT73" s="346"/>
      <c r="HU73" s="346"/>
      <c r="HV73" s="346"/>
      <c r="HW73" s="346"/>
      <c r="HX73" s="346"/>
    </row>
    <row r="74">
      <c r="A74" s="331" t="str">
        <f>'3b. TBond Projections'!A77</f>
        <v>12-2022</v>
      </c>
      <c r="B74" s="338">
        <v>1.0</v>
      </c>
      <c r="C74" s="346">
        <f t="shared" si="27"/>
        <v>3668129.152</v>
      </c>
      <c r="D74" s="338">
        <f t="shared" ref="D74:D114" si="28">if(month(A74)=month($A$73),D73+1,D73)</f>
        <v>1</v>
      </c>
      <c r="E74" s="346"/>
      <c r="F74" s="346">
        <f>if($A74-F$65&gt;=0, if($B74&lt;=$B73,F73,F73*vlookup($B74,'2a. TBill Main'!$B$224:$HF$233,1+F$62)),F73)</f>
        <v>344.6374</v>
      </c>
      <c r="G74" s="346">
        <f>if($A74-G$65&gt;=0, if($B74&lt;=$B73,G73,G73*vlookup($B74,'2a. TBill Main'!$B$224:$HF$233,1+G$62)),G73)</f>
        <v>8875.910944</v>
      </c>
      <c r="H74" s="346">
        <f>if($A74-H$65&gt;=0, if($B74&lt;=$B73,H73,H73*vlookup($B74,'2a. TBill Main'!$B$224:$HF$233,1+H$62)),H73)</f>
        <v>24356</v>
      </c>
      <c r="I74" s="346">
        <f>if($A74-I$65&gt;=0, if($B74&lt;=$B73,I73,I73*vlookup($B74,'2a. TBill Main'!$B$224:$HF$233,1+I$62)),I73)</f>
        <v>9133.5</v>
      </c>
      <c r="J74" s="346">
        <f>if($A74-J$65&gt;=0, if($B74&lt;=$B73,J73,J73*vlookup($B74,'2a. TBill Main'!$B$224:$HF$233,1+J$62)),J73)</f>
        <v>12178</v>
      </c>
      <c r="K74" s="346">
        <f>if($A74-K$65&gt;=0, if($B74&lt;=$B73,K73,K73*vlookup($B74,'2a. TBill Main'!$B$224:$HF$233,1+K$62)),K73)</f>
        <v>12178</v>
      </c>
      <c r="L74" s="346">
        <f>if($A74-L$65&gt;=0, if($B74&lt;=$B73,L73,L73*vlookup($B74,'2a. TBill Main'!$B$224:$HF$233,1+L$62)),L73)</f>
        <v>3192.64537</v>
      </c>
      <c r="M74" s="346">
        <f>if($A74-M$65&gt;=0, if($B74&lt;=$B73,M73,M73*vlookup($B74,'2a. TBill Main'!$B$224:$HF$233,1+M$62)),M73)</f>
        <v>90201.2282</v>
      </c>
      <c r="N74" s="346">
        <f>if($A74-N$65&gt;=0, if($B74&lt;=$B73,N73,N73*vlookup($B74,'2a. TBill Main'!$B$224:$HF$233,1+N$62)),N73)</f>
        <v>30382.29548</v>
      </c>
      <c r="O74" s="346">
        <f>if($A74-O$65&gt;=0, if($B74&lt;=$B73,O73,O73*vlookup($B74,'2a. TBill Main'!$B$224:$HF$233,1+O$62)),O73)</f>
        <v>1620.8918</v>
      </c>
      <c r="P74" s="346">
        <f>if($A74-P$65&gt;=0, if($B74&lt;=$B73,P73,P73*vlookup($B74,'2a. TBill Main'!$B$224:$HF$233,1+P$62)),P73)</f>
        <v>12.178</v>
      </c>
      <c r="Q74" s="346">
        <f>if($A74-Q$65&gt;=0, if($B74&lt;=$B73,Q73,Q73*vlookup($B74,'2a. TBill Main'!$B$224:$HF$233,1+Q$62)),Q73)</f>
        <v>231.382</v>
      </c>
      <c r="R74" s="346">
        <f>if($A74-R$65&gt;=0, if($B74&lt;=$B73,R73,R73*vlookup($B74,'2a. TBill Main'!$B$224:$HF$233,1+R$62)),R73)</f>
        <v>8985.35463</v>
      </c>
      <c r="S74" s="346">
        <f>if($A74-S$65&gt;=0, if($B74&lt;=$B73,S73,S73*vlookup($B74,'2a. TBill Main'!$B$224:$HF$233,1+S$62)),S73)</f>
        <v>7228.605062</v>
      </c>
      <c r="T74" s="346">
        <f>if($A74-T$65&gt;=0, if($B74&lt;=$B73,T73,T73*vlookup($B74,'2a. TBill Main'!$B$224:$HF$233,1+T$62)),T73)</f>
        <v>80407.6806</v>
      </c>
      <c r="U74" s="346">
        <f>if($A74-U$65&gt;=0, if($B74&lt;=$B73,U73,U73*vlookup($B74,'2a. TBill Main'!$B$224:$HF$233,1+U$62)),U73)</f>
        <v>12405.20495</v>
      </c>
      <c r="V74" s="346">
        <f>if($A74-V$65&gt;=0, if($B74&lt;=$B73,V73,V73*vlookup($B74,'2a. TBill Main'!$B$224:$HF$233,1+V$62)),V73)</f>
        <v>39821.74337</v>
      </c>
      <c r="W74" s="346">
        <f>if($A74-W$65&gt;=0, if($B74&lt;=$B73,W73,W73*vlookup($B74,'2a. TBill Main'!$B$224:$HF$233,1+W$62)),W73)</f>
        <v>12178</v>
      </c>
      <c r="X74" s="346">
        <f>if($A74-X$65&gt;=0, if($B74&lt;=$B73,X73,X73*vlookup($B74,'2a. TBill Main'!$B$224:$HF$233,1+X$62)),X73)</f>
        <v>21503.90022</v>
      </c>
      <c r="Y74" s="346">
        <f>if($A74-Y$65&gt;=0, if($B74&lt;=$B73,Y73,Y73*vlookup($B74,'2a. TBill Main'!$B$224:$HF$233,1+Y$62)),Y73)</f>
        <v>12178</v>
      </c>
      <c r="Z74" s="346">
        <f>if($A74-Z$65&gt;=0, if($B74&lt;=$B73,Z73,Z73*vlookup($B74,'2a. TBill Main'!$B$224:$HF$233,1+Z$62)),Z73)</f>
        <v>1540.517</v>
      </c>
      <c r="AA74" s="346">
        <f>if($A74-AA$65&gt;=0, if($B74&lt;=$B73,AA73,AA73*vlookup($B74,'2a. TBill Main'!$B$224:$HF$233,1+AA$62)),AA73)</f>
        <v>27167.32783</v>
      </c>
      <c r="AB74" s="346">
        <f>if($A74-AB$65&gt;=0, if($B74&lt;=$B73,AB73,AB73*vlookup($B74,'2a. TBill Main'!$B$224:$HF$233,1+AB$62)),AB73)</f>
        <v>16069.71128</v>
      </c>
      <c r="AC74" s="346">
        <f>if($A74-AC$65&gt;=0, if($B74&lt;=$B73,AC73,AC73*vlookup($B74,'2a. TBill Main'!$B$224:$HF$233,1+AC$62)),AC73)</f>
        <v>9742.4</v>
      </c>
      <c r="AD74" s="346">
        <f>if($A74-AD$65&gt;=0, if($B74&lt;=$B73,AD73,AD73*vlookup($B74,'2a. TBill Main'!$B$224:$HF$233,1+AD$62)),AD73)</f>
        <v>6089</v>
      </c>
      <c r="AE74" s="346">
        <f>if($A74-AE$65&gt;=0, if($B74&lt;=$B73,AE73,AE73*vlookup($B74,'2a. TBill Main'!$B$224:$HF$233,1+AE$62)),AE73)</f>
        <v>53237.66143</v>
      </c>
      <c r="AF74" s="346">
        <f>if($A74-AF$65&gt;=0, if($B74&lt;=$B73,AF73,AF73*vlookup($B74,'2a. TBill Main'!$B$224:$HF$233,1+AF$62)),AF73)</f>
        <v>9590.503806</v>
      </c>
      <c r="AG74" s="346">
        <f>if($A74-AG$65&gt;=0, if($B74&lt;=$B73,AG73,AG73*vlookup($B74,'2a. TBill Main'!$B$224:$HF$233,1+AG$62)),AG73)</f>
        <v>13378.27586</v>
      </c>
      <c r="AH74" s="346">
        <f>if($A74-AH$65&gt;=0, if($B74&lt;=$B73,AH73,AH73*vlookup($B74,'2a. TBill Main'!$B$224:$HF$233,1+AH$62)),AH73)</f>
        <v>10160.19065</v>
      </c>
      <c r="AI74" s="346">
        <f>if($A74-AI$65&gt;=0, if($B74&lt;=$B73,AI73,AI73*vlookup($B74,'2a. TBill Main'!$B$224:$HF$233,1+AI$62)),AI73)</f>
        <v>18885.84943</v>
      </c>
      <c r="AJ74" s="346">
        <f>if($A74-AJ$65&gt;=0, if($B74&lt;=$B73,AJ73,AJ73*vlookup($B74,'2a. TBill Main'!$B$224:$HF$233,1+AJ$62)),AJ73)</f>
        <v>18267</v>
      </c>
      <c r="AK74" s="346">
        <f>if($A74-AK$65&gt;=0, if($B74&lt;=$B73,AK73,AK73*vlookup($B74,'2a. TBill Main'!$B$224:$HF$233,1+AK$62)),AK73)</f>
        <v>14613.6</v>
      </c>
      <c r="AL74" s="346">
        <f>if($A74-AL$65&gt;=0, if($B74&lt;=$B73,AL73,AL73*vlookup($B74,'2a. TBill Main'!$B$224:$HF$233,1+AL$62)),AL73)</f>
        <v>9742.4</v>
      </c>
      <c r="AM74" s="346">
        <f>if($A74-AM$65&gt;=0, if($B74&lt;=$B73,AM73,AM73*vlookup($B74,'2a. TBill Main'!$B$224:$HF$233,1+AM$62)),AM73)</f>
        <v>13763.25897</v>
      </c>
      <c r="AN74" s="346">
        <f>if($A74-AN$65&gt;=0, if($B74&lt;=$B73,AN73,AN73*vlookup($B74,'2a. TBill Main'!$B$224:$HF$233,1+AN$62)),AN73)</f>
        <v>73209.2648</v>
      </c>
      <c r="AO74" s="346">
        <f>if($A74-AO$65&gt;=0, if($B74&lt;=$B73,AO73,AO73*vlookup($B74,'2a. TBill Main'!$B$224:$HF$233,1+AO$62)),AO73)</f>
        <v>8023.791928</v>
      </c>
      <c r="AP74" s="346">
        <f>if($A74-AP$65&gt;=0, if($B74&lt;=$B73,AP73,AP73*vlookup($B74,'2a. TBill Main'!$B$224:$HF$233,1+AP$62)),AP73)</f>
        <v>14591.22901</v>
      </c>
      <c r="AQ74" s="346">
        <f>if($A74-AQ$65&gt;=0, if($B74&lt;=$B73,AQ73,AQ73*vlookup($B74,'2a. TBill Main'!$B$224:$HF$233,1+AQ$62)),AQ73)</f>
        <v>33953.50616</v>
      </c>
      <c r="AR74" s="346">
        <f>if($A74-AR$65&gt;=0, if($B74&lt;=$B73,AR73,AR73*vlookup($B74,'2a. TBill Main'!$B$224:$HF$233,1+AR$62)),AR73)</f>
        <v>24356</v>
      </c>
      <c r="AS74" s="346">
        <f>if($A74-AS$65&gt;=0, if($B74&lt;=$B73,AS73,AS73*vlookup($B74,'2a. TBill Main'!$B$224:$HF$233,1+AS$62)),AS73)</f>
        <v>7306.8</v>
      </c>
      <c r="AT74" s="346">
        <f>if($A74-AT$65&gt;=0, if($B74&lt;=$B73,AT73,AT73*vlookup($B74,'2a. TBill Main'!$B$224:$HF$233,1+AT$62)),AT73)</f>
        <v>9742.4</v>
      </c>
      <c r="AU74" s="346">
        <f>if($A74-AU$65&gt;=0, if($B74&lt;=$B73,AU73,AU73*vlookup($B74,'2a. TBill Main'!$B$224:$HF$233,1+AU$62)),AU73)</f>
        <v>9742.4</v>
      </c>
      <c r="AV74" s="346">
        <f>if($A74-AV$65&gt;=0, if($B74&lt;=$B73,AV73,AV73*vlookup($B74,'2a. TBill Main'!$B$224:$HF$233,1+AV$62)),AV73)</f>
        <v>6089</v>
      </c>
      <c r="AW74" s="346">
        <f>if($A74-AW$65&gt;=0, if($B74&lt;=$B73,AW73,AW73*vlookup($B74,'2a. TBill Main'!$B$224:$HF$233,1+AW$62)),AW73)</f>
        <v>6089</v>
      </c>
      <c r="AX74" s="346">
        <f>if($A74-AX$65&gt;=0, if($B74&lt;=$B73,AX73,AX73*vlookup($B74,'2a. TBill Main'!$B$224:$HF$233,1+AX$62)),AX73)</f>
        <v>45300.9422</v>
      </c>
      <c r="AY74" s="346">
        <f>if($A74-AY$65&gt;=0, if($B74&lt;=$B73,AY73,AY73*vlookup($B74,'2a. TBill Main'!$B$224:$HF$233,1+AY$62)),AY73)</f>
        <v>34468.55031</v>
      </c>
      <c r="AZ74" s="346">
        <f>if($A74-AZ$65&gt;=0, if($B74&lt;=$B73,AZ73,AZ73*vlookup($B74,'2a. TBill Main'!$B$224:$HF$233,1+AZ$62)),AZ73)</f>
        <v>13776.93487</v>
      </c>
      <c r="BA74" s="346">
        <f>if($A74-BA$65&gt;=0, if($B74&lt;=$B73,BA73,BA73*vlookup($B74,'2a. TBill Main'!$B$224:$HF$233,1+BA$62)),BA73)</f>
        <v>20959.49491</v>
      </c>
      <c r="BB74" s="346">
        <f>if($A74-BB$65&gt;=0, if($B74&lt;=$B73,BB73,BB73*vlookup($B74,'2a. TBill Main'!$B$224:$HF$233,1+BB$62)),BB73)</f>
        <v>38649.33078</v>
      </c>
      <c r="BC74" s="346">
        <f>if($A74-BC$65&gt;=0, if($B74&lt;=$B73,BC73,BC73*vlookup($B74,'2a. TBill Main'!$B$224:$HF$233,1+BC$62)),BC73)</f>
        <v>365.34</v>
      </c>
      <c r="BD74" s="346">
        <f>if($A74-BD$65&gt;=0, if($B74&lt;=$B73,BD73,BD73*vlookup($B74,'2a. TBill Main'!$B$224:$HF$233,1+BD$62)),BD73)</f>
        <v>18267</v>
      </c>
      <c r="BE74" s="346">
        <f>if($A74-BE$65&gt;=0, if($B74&lt;=$B73,BE73,BE73*vlookup($B74,'2a. TBill Main'!$B$224:$HF$233,1+BE$62)),BE73)</f>
        <v>12178</v>
      </c>
      <c r="BF74" s="346">
        <f>if($A74-BF$65&gt;=0, if($B74&lt;=$B73,BF73,BF73*vlookup($B74,'2a. TBill Main'!$B$224:$HF$233,1+BF$62)),BF73)</f>
        <v>6089</v>
      </c>
      <c r="BG74" s="346">
        <f>if($A74-BG$65&gt;=0, if($B74&lt;=$B73,BG73,BG73*vlookup($B74,'2a. TBill Main'!$B$224:$HF$233,1+BG$62)),BG73)</f>
        <v>6089</v>
      </c>
      <c r="BH74" s="346">
        <f>if($A74-BH$65&gt;=0, if($B74&lt;=$B73,BH73,BH73*vlookup($B74,'2a. TBill Main'!$B$224:$HF$233,1+BH$62)),BH73)</f>
        <v>12178</v>
      </c>
      <c r="BI74" s="346">
        <f>if($A74-BI$65&gt;=0, if($B74&lt;=$B73,BI73,BI73*vlookup($B74,'2a. TBill Main'!$B$224:$HF$233,1+BI$62)),BI73)</f>
        <v>67541.6236</v>
      </c>
      <c r="BJ74" s="346">
        <f>if($A74-BJ$65&gt;=0, if($B74&lt;=$B73,BJ73,BJ73*vlookup($B74,'2a. TBill Main'!$B$224:$HF$233,1+BJ$62)),BJ73)</f>
        <v>12178</v>
      </c>
      <c r="BK74" s="346">
        <f>if($A74-BK$65&gt;=0, if($B74&lt;=$B73,BK73,BK73*vlookup($B74,'2a. TBill Main'!$B$224:$HF$233,1+BK$62)),BK73)</f>
        <v>22593.74598</v>
      </c>
      <c r="BL74" s="346">
        <f>if($A74-BL$65&gt;=0, if($B74&lt;=$B73,BL73,BL73*vlookup($B74,'2a. TBill Main'!$B$224:$HF$233,1+BL$62)),BL73)</f>
        <v>30445</v>
      </c>
      <c r="BM74" s="346">
        <f>if($A74-BM$65&gt;=0, if($B74&lt;=$B73,BM73,BM73*vlookup($B74,'2a. TBill Main'!$B$224:$HF$233,1+BM$62)),BM73)</f>
        <v>24.356</v>
      </c>
      <c r="BN74" s="346">
        <f>if($A74-BN$65&gt;=0, if($B74&lt;=$B73,BN73,BN73*vlookup($B74,'2a. TBill Main'!$B$224:$HF$233,1+BN$62)),BN73)</f>
        <v>3458.36933</v>
      </c>
      <c r="BO74" s="346">
        <f>if($A74-BO$65&gt;=0, if($B74&lt;=$B73,BO73,BO73*vlookup($B74,'2a. TBill Main'!$B$224:$HF$233,1+BO$62)),BO73)</f>
        <v>23882.47065</v>
      </c>
      <c r="BP74" s="346">
        <f>if($A74-BP$65&gt;=0, if($B74&lt;=$B73,BP73,BP73*vlookup($B74,'2a. TBill Main'!$B$224:$HF$233,1+BP$62)),BP73)</f>
        <v>12178</v>
      </c>
      <c r="BQ74" s="346">
        <f>if($A74-BQ$65&gt;=0, if($B74&lt;=$B73,BQ73,BQ73*vlookup($B74,'2a. TBill Main'!$B$224:$HF$233,1+BQ$62)),BQ73)</f>
        <v>2796.775124</v>
      </c>
      <c r="BR74" s="346">
        <f>if($A74-BR$65&gt;=0, if($B74&lt;=$B73,BR73,BR73*vlookup($B74,'2a. TBill Main'!$B$224:$HF$233,1+BR$62)),BR73)</f>
        <v>12178</v>
      </c>
      <c r="BS74" s="346">
        <f>if($A74-BS$65&gt;=0, if($B74&lt;=$B73,BS73,BS73*vlookup($B74,'2a. TBill Main'!$B$224:$HF$233,1+BS$62)),BS73)</f>
        <v>7306.8</v>
      </c>
      <c r="BT74" s="346">
        <f>if($A74-BT$65&gt;=0, if($B74&lt;=$B73,BT73,BT73*vlookup($B74,'2a. TBill Main'!$B$224:$HF$233,1+BT$62)),BT73)</f>
        <v>85004.8756</v>
      </c>
      <c r="BU74" s="346">
        <f>if($A74-BU$65&gt;=0, if($B74&lt;=$B73,BU73,BU73*vlookup($B74,'2a. TBill Main'!$B$224:$HF$233,1+BU$62)),BU73)</f>
        <v>30558.43807</v>
      </c>
      <c r="BV74" s="346">
        <f>if($A74-BV$65&gt;=0, if($B74&lt;=$B73,BV73,BV73*vlookup($B74,'2a. TBill Main'!$B$224:$HF$233,1+BV$62)),BV73)</f>
        <v>30445</v>
      </c>
      <c r="BW74" s="346">
        <f>if($A74-BW$65&gt;=0, if($B74&lt;=$B73,BW73,BW73*vlookup($B74,'2a. TBill Main'!$B$224:$HF$233,1+BW$62)),BW73)</f>
        <v>612.5534</v>
      </c>
      <c r="BX74" s="346">
        <f>if($A74-BX$65&gt;=0, if($B74&lt;=$B73,BX73,BX73*vlookup($B74,'2a. TBill Main'!$B$224:$HF$233,1+BX$62)),BX73)</f>
        <v>18267</v>
      </c>
      <c r="BY74" s="346">
        <f>if($A74-BY$65&gt;=0, if($B74&lt;=$B73,BY73,BY73*vlookup($B74,'2a. TBill Main'!$B$224:$HF$233,1+BY$62)),BY73)</f>
        <v>12178</v>
      </c>
      <c r="BZ74" s="346">
        <f>if($A74-BZ$65&gt;=0, if($B74&lt;=$B73,BZ73,BZ73*vlookup($B74,'2a. TBill Main'!$B$224:$HF$233,1+BZ$62)),BZ73)</f>
        <v>7415.695676</v>
      </c>
      <c r="CA74" s="346">
        <f>if($A74-CA$65&gt;=0, if($B74&lt;=$B73,CA73,CA73*vlookup($B74,'2a. TBill Main'!$B$224:$HF$233,1+CA$62)),CA73)</f>
        <v>12178</v>
      </c>
      <c r="CB74" s="346">
        <f>if($A74-CB$65&gt;=0, if($B74&lt;=$B73,CB73,CB73*vlookup($B74,'2a. TBill Main'!$B$224:$HF$233,1+CB$62)),CB73)</f>
        <v>24994.1272</v>
      </c>
      <c r="CC74" s="346">
        <f>if($A74-CC$65&gt;=0, if($B74&lt;=$B73,CC73,CC73*vlookup($B74,'2a. TBill Main'!$B$224:$HF$233,1+CC$62)),CC73)</f>
        <v>46016.93553</v>
      </c>
      <c r="CD74" s="346">
        <f>if($A74-CD$65&gt;=0, if($B74&lt;=$B73,CD73,CD73*vlookup($B74,'2a. TBill Main'!$B$224:$HF$233,1+CD$62)),CD73)</f>
        <v>12784.4644</v>
      </c>
      <c r="CE74" s="346">
        <f>if($A74-CE$65&gt;=0, if($B74&lt;=$B73,CE73,CE73*vlookup($B74,'2a. TBill Main'!$B$224:$HF$233,1+CE$62)),CE73)</f>
        <v>27165.00184</v>
      </c>
      <c r="CF74" s="346">
        <f>if($A74-CF$65&gt;=0, if($B74&lt;=$B73,CF73,CF73*vlookup($B74,'2a. TBill Main'!$B$224:$HF$233,1+CF$62)),CF73)</f>
        <v>30445</v>
      </c>
      <c r="CG74" s="346">
        <f>if($A74-CG$65&gt;=0, if($B74&lt;=$B73,CG73,CG73*vlookup($B74,'2a. TBill Main'!$B$224:$HF$233,1+CG$62)),CG73)</f>
        <v>6.089</v>
      </c>
      <c r="CH74" s="346">
        <f>if($A74-CH$65&gt;=0, if($B74&lt;=$B73,CH73,CH73*vlookup($B74,'2a. TBill Main'!$B$224:$HF$233,1+CH$62)),CH73)</f>
        <v>17137.52703</v>
      </c>
      <c r="CI74" s="346">
        <f>if($A74-CI$65&gt;=0, if($B74&lt;=$B73,CI73,CI73*vlookup($B74,'2a. TBill Main'!$B$224:$HF$233,1+CI$62)),CI73)</f>
        <v>12178</v>
      </c>
      <c r="CJ74" s="346">
        <f>if($A74-CJ$65&gt;=0, if($B74&lt;=$B73,CJ73,CJ73*vlookup($B74,'2a. TBill Main'!$B$224:$HF$233,1+CJ$62)),CJ73)</f>
        <v>6089</v>
      </c>
      <c r="CK74" s="346">
        <f>if($A74-CK$65&gt;=0, if($B74&lt;=$B73,CK73,CK73*vlookup($B74,'2a. TBill Main'!$B$224:$HF$233,1+CK$62)),CK73)</f>
        <v>10601.3387</v>
      </c>
      <c r="CL74" s="346">
        <f>if($A74-CL$65&gt;=0, if($B74&lt;=$B73,CL73,CL73*vlookup($B74,'2a. TBill Main'!$B$224:$HF$233,1+CL$62)),CL73)</f>
        <v>9146.932334</v>
      </c>
      <c r="CM74" s="346">
        <f>if($A74-CM$65&gt;=0, if($B74&lt;=$B73,CM73,CM73*vlookup($B74,'2a. TBill Main'!$B$224:$HF$233,1+CM$62)),CM73)</f>
        <v>53989.9452</v>
      </c>
      <c r="CN74" s="346">
        <f>if($A74-CN$65&gt;=0, if($B74&lt;=$B73,CN73,CN73*vlookup($B74,'2a. TBill Main'!$B$224:$HF$233,1+CN$62)),CN73)</f>
        <v>19068.56814</v>
      </c>
      <c r="CO74" s="346">
        <f>if($A74-CO$65&gt;=0, if($B74&lt;=$B73,CO73,CO73*vlookup($B74,'2a. TBill Main'!$B$224:$HF$233,1+CO$62)),CO73)</f>
        <v>160</v>
      </c>
      <c r="CP74" s="346">
        <f>if($A74-CP$65&gt;=0, if($B74&lt;=$B73,CP73,CP73*vlookup($B74,'2a. TBill Main'!$B$224:$HF$233,1+CP$62)),CP73)</f>
        <v>22664.42</v>
      </c>
      <c r="CQ74" s="346">
        <f>if($A74-CQ$65&gt;=0, if($B74&lt;=$B73,CQ73,CQ73*vlookup($B74,'2a. TBill Main'!$B$224:$HF$233,1+CQ$62)),CQ73)</f>
        <v>5000</v>
      </c>
      <c r="CR74" s="346">
        <f>if($A74-CR$65&gt;=0, if($B74&lt;=$B73,CR73,CR73*vlookup($B74,'2a. TBill Main'!$B$224:$HF$233,1+CR$62)),CR73)</f>
        <v>14323.48</v>
      </c>
      <c r="CS74" s="346">
        <f>if($A74-CS$65&gt;=0, if($B74&lt;=$B73,CS73,CS73*vlookup($B74,'2a. TBill Main'!$B$224:$HF$233,1+CS$62)),CS73)</f>
        <v>4237</v>
      </c>
      <c r="CT74" s="346">
        <f>if($A74-CT$65&gt;=0, if($B74&lt;=$B73,CT73,CT73*vlookup($B74,'2a. TBill Main'!$B$224:$HF$233,1+CT$62)),CT73)</f>
        <v>14004.37</v>
      </c>
      <c r="CU74" s="346">
        <f>if($A74-CU$65&gt;=0, if($B74&lt;=$B73,CU73,CU73*vlookup($B74,'2a. TBill Main'!$B$224:$HF$233,1+CU$62)),CU73)</f>
        <v>21287.46</v>
      </c>
      <c r="CV74" s="346">
        <f>if($A74-CV$65&gt;=0, if($B74&lt;=$B73,CV73,CV73*vlookup($B74,'2a. TBill Main'!$B$224:$HF$233,1+CV$62)),CV73)</f>
        <v>5000</v>
      </c>
      <c r="CW74" s="346">
        <f>if($A74-CW$65&gt;=0, if($B74&lt;=$B73,CW73,CW73*vlookup($B74,'2a. TBill Main'!$B$224:$HF$233,1+CW$62)),CW73)</f>
        <v>7250</v>
      </c>
      <c r="CX74" s="346">
        <f>if($A74-CX$65&gt;=0, if($B74&lt;=$B73,CX73,CX73*vlookup($B74,'2a. TBill Main'!$B$224:$HF$233,1+CX$62)),CX73)</f>
        <v>54527</v>
      </c>
      <c r="CY74" s="346">
        <f>if($A74-CY$65&gt;=0, if($B74&lt;=$B73,CY73,CY73*vlookup($B74,'2a. TBill Main'!$B$224:$HF$233,1+CY$62)),CY73)</f>
        <v>107019.97</v>
      </c>
      <c r="CZ74" s="346">
        <f>if($A74-CZ$65&gt;=0, if($B74&lt;=$B73,CZ73,CZ73*vlookup($B74,'2a. TBill Main'!$B$224:$HF$233,1+CZ$62)),CZ73)</f>
        <v>9055.25</v>
      </c>
      <c r="DA74" s="346">
        <f>if($A74-DA$65&gt;=0, if($B74&lt;=$B73,DA73,DA73*vlookup($B74,'2a. TBill Main'!$B$224:$HF$233,1+DA$62)),DA73)</f>
        <v>25000</v>
      </c>
      <c r="DB74" s="346">
        <f>if($A74-DB$65&gt;=0, if($B74&lt;=$B73,DB73,DB73*vlookup($B74,'2a. TBill Main'!$B$224:$HF$233,1+DB$62)),DB73)</f>
        <v>10000</v>
      </c>
      <c r="DC74" s="346">
        <f>if($A74-DC$65&gt;=0, if($B74&lt;=$B73,DC73,DC73*vlookup($B74,'2a. TBill Main'!$B$224:$HF$233,1+DC$62)),DC73)</f>
        <v>10000</v>
      </c>
      <c r="DD74" s="346">
        <f>if($A74-DD$65&gt;=0, if($B74&lt;=$B73,DD73,DD73*vlookup($B74,'2a. TBill Main'!$B$224:$HF$233,1+DD$62)),DD73)</f>
        <v>19918</v>
      </c>
      <c r="DE74" s="346">
        <f>if($A74-DE$65&gt;=0, if($B74&lt;=$B73,DE73,DE73*vlookup($B74,'2a. TBill Main'!$B$224:$HF$233,1+DE$62)),DE73)</f>
        <v>7582</v>
      </c>
      <c r="DF74" s="346">
        <f>if($A74-DF$65&gt;=0, if($B74&lt;=$B73,DF73,DF73*vlookup($B74,'2a. TBill Main'!$B$224:$HF$233,1+DF$62)),DF73)</f>
        <v>4000</v>
      </c>
      <c r="DG74" s="346">
        <f>if($A74-DG$65&gt;=0, if($B74&lt;=$B73,DG73,DG73*vlookup($B74,'2a. TBill Main'!$B$224:$HF$233,1+DG$62)),DG73)</f>
        <v>10000</v>
      </c>
      <c r="DH74" s="346">
        <f>if($A74-DH$65&gt;=0, if($B74&lt;=$B73,DH73,DH73*vlookup($B74,'2a. TBill Main'!$B$224:$HF$233,1+DH$62)),DH73)</f>
        <v>49853</v>
      </c>
      <c r="DI74" s="346">
        <f>if($A74-DI$65&gt;=0, if($B74&lt;=$B73,DI73,DI73*vlookup($B74,'2a. TBill Main'!$B$224:$HF$233,1+DI$62)),DI73)</f>
        <v>7788.19</v>
      </c>
      <c r="DJ74" s="346">
        <f>if($A74-DJ$65&gt;=0, if($B74&lt;=$B73,DJ73,DJ73*vlookup($B74,'2a. TBill Main'!$B$224:$HF$233,1+DJ$62)),DJ73)</f>
        <v>50</v>
      </c>
      <c r="DK74" s="346">
        <f>if($A74-DK$65&gt;=0, if($B74&lt;=$B73,DK73,DK73*vlookup($B74,'2a. TBill Main'!$B$224:$HF$233,1+DK$62)),DK73)</f>
        <v>23384.57</v>
      </c>
      <c r="DL74" s="346">
        <f>if($A74-DL$65&gt;=0, if($B74&lt;=$B73,DL73,DL73*vlookup($B74,'2a. TBill Main'!$B$224:$HF$233,1+DL$62)),DL73)</f>
        <v>10000</v>
      </c>
      <c r="DM74" s="346">
        <f>if($A74-DM$65&gt;=0, if($B74&lt;=$B73,DM73,DM73*vlookup($B74,'2a. TBill Main'!$B$224:$HF$233,1+DM$62)),DM73)</f>
        <v>6414.69</v>
      </c>
      <c r="DN74" s="346">
        <f>if($A74-DN$65&gt;=0, if($B74&lt;=$B73,DN73,DN73*vlookup($B74,'2a. TBill Main'!$B$224:$HF$233,1+DN$62)),DN73)</f>
        <v>26634</v>
      </c>
      <c r="DO74" s="346">
        <f>if($A74-DO$65&gt;=0, if($B74&lt;=$B73,DO73,DO73*vlookup($B74,'2a. TBill Main'!$B$224:$HF$233,1+DO$62)),DO73)</f>
        <v>10000</v>
      </c>
      <c r="DP74" s="346">
        <f>if($A74-DP$65&gt;=0, if($B74&lt;=$B73,DP73,DP73*vlookup($B74,'2a. TBill Main'!$B$224:$HF$233,1+DP$62)),DP73)</f>
        <v>12000</v>
      </c>
      <c r="DQ74" s="346">
        <f>if($A74-DQ$65&gt;=0, if($B74&lt;=$B73,DQ73,DQ73*vlookup($B74,'2a. TBill Main'!$B$224:$HF$233,1+DQ$62)),DQ73)</f>
        <v>7000</v>
      </c>
      <c r="DR74" s="346">
        <f>if($A74-DR$65&gt;=0, if($B74&lt;=$B73,DR73,DR73*vlookup($B74,'2a. TBill Main'!$B$224:$HF$233,1+DR$62)),DR73)</f>
        <v>47306.26</v>
      </c>
      <c r="DS74" s="346">
        <f>if($A74-DS$65&gt;=0, if($B74&lt;=$B73,DS73,DS73*vlookup($B74,'2a. TBill Main'!$B$224:$HF$233,1+DS$62)),DS73)</f>
        <v>2009.83</v>
      </c>
      <c r="DT74" s="346">
        <f>if($A74-DT$65&gt;=0, if($B74&lt;=$B73,DT73,DT73*vlookup($B74,'2a. TBill Main'!$B$224:$HF$233,1+DT$62)),DT73)</f>
        <v>53</v>
      </c>
      <c r="DU74" s="346">
        <f>if($A74-DU$65&gt;=0, if($B74&lt;=$B73,DU73,DU73*vlookup($B74,'2a. TBill Main'!$B$224:$HF$233,1+DU$62)),DU73)</f>
        <v>17401.32</v>
      </c>
      <c r="DV74" s="346">
        <f>if($A74-DV$65&gt;=0, if($B74&lt;=$B73,DV73,DV73*vlookup($B74,'2a. TBill Main'!$B$224:$HF$233,1+DV$62)),DV73)</f>
        <v>34878.83</v>
      </c>
      <c r="DW74" s="346">
        <f>if($A74-DW$65&gt;=0, if($B74&lt;=$B73,DW73,DW73*vlookup($B74,'2a. TBill Main'!$B$224:$HF$233,1+DW$62)),DW73)</f>
        <v>10000</v>
      </c>
      <c r="DX74" s="346">
        <f>if($A74-DX$65&gt;=0, if($B74&lt;=$B73,DX73,DX73*vlookup($B74,'2a. TBill Main'!$B$224:$HF$233,1+DX$62)),DX73)</f>
        <v>20000</v>
      </c>
      <c r="DY74" s="346">
        <f>if($A74-DY$65&gt;=0, if($B74&lt;=$B73,DY73,DY73*vlookup($B74,'2a. TBill Main'!$B$224:$HF$233,1+DY$62)),DY73)</f>
        <v>10000</v>
      </c>
      <c r="DZ74" s="346">
        <f>if($A74-DZ$65&gt;=0, if($B74&lt;=$B73,DZ73,DZ73*vlookup($B74,'2a. TBill Main'!$B$224:$HF$233,1+DZ$62)),DZ73)</f>
        <v>60434</v>
      </c>
      <c r="EA74" s="346">
        <f>if($A74-EA$65&gt;=0, if($B74&lt;=$B73,EA73,EA73*vlookup($B74,'2a. TBill Main'!$B$224:$HF$233,1+EA$62)),EA73)</f>
        <v>286</v>
      </c>
      <c r="EB74" s="346">
        <f>if($A74-EB$65&gt;=0, if($B74&lt;=$B73,EB73,EB73*vlookup($B74,'2a. TBill Main'!$B$224:$HF$233,1+EB$62)),EB73)</f>
        <v>20000</v>
      </c>
      <c r="EC74" s="346">
        <f>if($A74-EC$65&gt;=0, if($B74&lt;=$B73,EC73,EC73*vlookup($B74,'2a. TBill Main'!$B$224:$HF$233,1+EC$62)),EC73)</f>
        <v>28876.17</v>
      </c>
      <c r="ED74" s="346">
        <f>if($A74-ED$65&gt;=0, if($B74&lt;=$B73,ED73,ED73*vlookup($B74,'2a. TBill Main'!$B$224:$HF$233,1+ED$62)),ED73)</f>
        <v>19560.88</v>
      </c>
      <c r="EE74" s="346">
        <f>if($A74-EE$65&gt;=0, if($B74&lt;=$B73,EE73,EE73*vlookup($B74,'2a. TBill Main'!$B$224:$HF$233,1+EE$62)),EE73)</f>
        <v>20000</v>
      </c>
      <c r="EF74" s="346">
        <f>if($A74-EF$65&gt;=0, if($B74&lt;=$B73,EF73,EF73*vlookup($B74,'2a. TBill Main'!$B$224:$HF$233,1+EF$62)),EF73)</f>
        <v>5269.38</v>
      </c>
      <c r="EG74" s="346">
        <f>if($A74-EG$65&gt;=0, if($B74&lt;=$B73,EG73,EG73*vlookup($B74,'2a. TBill Main'!$B$224:$HF$233,1+EG$62)),EG73)</f>
        <v>4203.34</v>
      </c>
      <c r="EH74" s="346">
        <f>if($A74-EH$65&gt;=0, if($B74&lt;=$B73,EH73,EH73*vlookup($B74,'2a. TBill Main'!$B$224:$HF$233,1+EH$62)),EH73)</f>
        <v>394</v>
      </c>
      <c r="EI74" s="346">
        <f>if($A74-EI$65&gt;=0, if($B74&lt;=$B73,EI73,EI73*vlookup($B74,'2a. TBill Main'!$B$224:$HF$233,1+EI$62)),EI73)</f>
        <v>20000</v>
      </c>
      <c r="EJ74" s="346">
        <f>if($A74-EJ$65&gt;=0, if($B74&lt;=$B73,EJ73,EJ73*vlookup($B74,'2a. TBill Main'!$B$224:$HF$233,1+EJ$62)),EJ73)</f>
        <v>17810.87</v>
      </c>
      <c r="EK74" s="346">
        <f>if($A74-EK$65&gt;=0, if($B74&lt;=$B73,EK73,EK73*vlookup($B74,'2a. TBill Main'!$B$224:$HF$233,1+EK$62)),EK73)</f>
        <v>11000</v>
      </c>
      <c r="EL74" s="346">
        <f>if($A74-EL$65&gt;=0, if($B74&lt;=$B73,EL73,EL73*vlookup($B74,'2a. TBill Main'!$B$224:$HF$233,1+EL$62)),EL73)</f>
        <v>4225</v>
      </c>
      <c r="EM74" s="346">
        <f>if($A74-EM$65&gt;=0, if($B74&lt;=$B73,EM73,EM73*vlookup($B74,'2a. TBill Main'!$B$224:$HF$233,1+EM$62)),EM73)</f>
        <v>41011</v>
      </c>
      <c r="EN74" s="346">
        <f>if($A74-EN$65&gt;=0, if($B74&lt;=$B73,EN73,EN73*vlookup($B74,'2a. TBill Main'!$B$224:$HF$233,1+EN$62)),EN73)</f>
        <v>300</v>
      </c>
      <c r="EO74" s="346">
        <f>if($A74-EO$65&gt;=0, if($B74&lt;=$B73,EO73,EO73*vlookup($B74,'2a. TBill Main'!$B$224:$HF$233,1+EO$62)),EO73)</f>
        <v>17016.96</v>
      </c>
      <c r="EP74" s="346">
        <f>if($A74-EP$65&gt;=0, if($B74&lt;=$B73,EP73,EP73*vlookup($B74,'2a. TBill Main'!$B$224:$HF$233,1+EP$62)),EP73)</f>
        <v>18037.85</v>
      </c>
      <c r="EQ74" s="346">
        <f>if($A74-EQ$65&gt;=0, if($B74&lt;=$B73,EQ73,EQ73*vlookup($B74,'2a. TBill Main'!$B$224:$HF$233,1+EQ$62)),EQ73)</f>
        <v>20000</v>
      </c>
      <c r="ER74" s="346">
        <f>if($A74-ER$65&gt;=0, if($B74&lt;=$B73,ER73,ER73*vlookup($B74,'2a. TBill Main'!$B$224:$HF$233,1+ER$62)),ER73)</f>
        <v>36065</v>
      </c>
      <c r="ES74" s="346">
        <f>if($A74-ES$65&gt;=0, if($B74&lt;=$B73,ES73,ES73*vlookup($B74,'2a. TBill Main'!$B$224:$HF$233,1+ES$62)),ES73)</f>
        <v>4796.56</v>
      </c>
      <c r="ET74" s="346">
        <f>if($A74-ET$65&gt;=0, if($B74&lt;=$B73,ET73,ET73*vlookup($B74,'2a. TBill Main'!$B$224:$HF$233,1+ET$62)),ET73)</f>
        <v>1418</v>
      </c>
      <c r="EU74" s="346">
        <f>if($A74-EU$65&gt;=0, if($B74&lt;=$B73,EU73,EU73*vlookup($B74,'2a. TBill Main'!$B$224:$HF$233,1+EU$62)),EU73)</f>
        <v>8099.34</v>
      </c>
      <c r="EV74" s="346">
        <f>if($A74-EV$65&gt;=0, if($B74&lt;=$B73,EV73,EV73*vlookup($B74,'2a. TBill Main'!$B$224:$HF$233,1+EV$62)),EV73)</f>
        <v>4855.74</v>
      </c>
      <c r="EW74" s="346">
        <f>if($A74-EW$65&gt;=0, if($B74&lt;=$B73,EW73,EW73*vlookup($B74,'2a. TBill Main'!$B$224:$HF$233,1+EW$62)),EW73)</f>
        <v>4272</v>
      </c>
      <c r="EX74" s="346">
        <f>if($A74-EX$65&gt;=0, if($B74&lt;=$B73,EX73,EX73*vlookup($B74,'2a. TBill Main'!$B$224:$HF$233,1+EX$62)),EX73)</f>
        <v>5892.1</v>
      </c>
      <c r="EY74" s="346">
        <f>if($A74-EY$65&gt;=0, if($B74&lt;=$B73,EY73,EY73*vlookup($B74,'2a. TBill Main'!$B$224:$HF$233,1+EY$62)),EY73)</f>
        <v>45969.73</v>
      </c>
      <c r="EZ74" s="346">
        <f>if($A74-EZ$65&gt;=0, if($B74&lt;=$B73,EZ73,EZ73*vlookup($B74,'2a. TBill Main'!$B$224:$HF$233,1+EZ$62)),EZ73)</f>
        <v>19696.52</v>
      </c>
      <c r="FA74" s="346">
        <f>if($A74-FA$65&gt;=0, if($B74&lt;=$B73,FA73,FA73*vlookup($B74,'2a. TBill Main'!$B$224:$HF$233,1+FA$62)),FA73)</f>
        <v>3580.2</v>
      </c>
      <c r="FB74" s="346">
        <f>if($A74-FB$65&gt;=0, if($B74&lt;=$B73,FB73,FB73*vlookup($B74,'2a. TBill Main'!$B$224:$HF$233,1+FB$62)),FB73)</f>
        <v>6292.7</v>
      </c>
      <c r="FC74" s="346">
        <f>if($A74-FC$65&gt;=0, if($B74&lt;=$B73,FC73,FC73*vlookup($B74,'2a. TBill Main'!$B$224:$HF$233,1+FC$62)),FC73)</f>
        <v>25227</v>
      </c>
      <c r="FD74" s="346">
        <f>if($A74-FD$65&gt;=0, if($B74&lt;=$B73,FD73,FD73*vlookup($B74,'2a. TBill Main'!$B$224:$HF$233,1+FD$62)),FD73)</f>
        <v>20506.71</v>
      </c>
      <c r="FE74" s="346">
        <f>if($A74-FE$65&gt;=0, if($B74&lt;=$B73,FE73,FE73*vlookup($B74,'2a. TBill Main'!$B$224:$HF$233,1+FE$62)),FE73)</f>
        <v>34448.06</v>
      </c>
      <c r="FF74" s="346">
        <f>if($A74-FF$65&gt;=0, if($B74&lt;=$B73,FF73,FF73*vlookup($B74,'2a. TBill Main'!$B$224:$HF$233,1+FF$62)),FF73)</f>
        <v>8181.89</v>
      </c>
      <c r="FG74" s="346">
        <f>if($A74-FG$65&gt;=0, if($B74&lt;=$B73,FG73,FG73*vlookup($B74,'2a. TBill Main'!$B$224:$HF$233,1+FG$62)),FG73)</f>
        <v>10415.66</v>
      </c>
      <c r="FH74" s="346">
        <f>if($A74-FH$65&gt;=0, if($B74&lt;=$B73,FH73,FH73*vlookup($B74,'2a. TBill Main'!$B$224:$HF$233,1+FH$62)),FH73)</f>
        <v>12891</v>
      </c>
      <c r="FI74" s="346">
        <f>if($A74-FI$65&gt;=0, if($B74&lt;=$B73,FI73,FI73*vlookup($B74,'2a. TBill Main'!$B$224:$HF$233,1+FI$62)),FI73)</f>
        <v>35123.16</v>
      </c>
      <c r="FJ74" s="346">
        <f>if($A74-FJ$65&gt;=0, if($B74&lt;=$B73,FJ73,FJ73*vlookup($B74,'2a. TBill Main'!$B$224:$HF$233,1+FJ$62)),FJ73)</f>
        <v>36570.18</v>
      </c>
      <c r="FK74" s="346">
        <f>if($A74-FK$65&gt;=0, if($B74&lt;=$B73,FK73,FK73*vlookup($B74,'2a. TBill Main'!$B$224:$HF$233,1+FK$62)),FK73)</f>
        <v>15616</v>
      </c>
      <c r="FL74" s="346">
        <f>if($A74-FL$65&gt;=0, if($B74&lt;=$B73,FL73,FL73*vlookup($B74,'2a. TBill Main'!$B$224:$HF$233,1+FL$62)),FL73)</f>
        <v>15547</v>
      </c>
      <c r="FM74" s="346">
        <f>if($A74-FM$65&gt;=0, if($B74&lt;=$B73,FM73,FM73*vlookup($B74,'2a. TBill Main'!$B$224:$HF$233,1+FM$62)),FM73)</f>
        <v>41323.31</v>
      </c>
      <c r="FN74" s="346">
        <f>if($A74-FN$65&gt;=0, if($B74&lt;=$B73,FN73,FN73*vlookup($B74,'2a. TBill Main'!$B$224:$HF$233,1+FN$62)),FN73)</f>
        <v>35292.82</v>
      </c>
      <c r="FO74" s="346">
        <f>if($A74-FO$65&gt;=0, if($B74&lt;=$B73,FO73,FO73*vlookup($B74,'2a. TBill Main'!$B$224:$HF$233,1+FO$62)),FO73)</f>
        <v>17000</v>
      </c>
      <c r="FP74" s="346">
        <f>if($A74-FP$65&gt;=0, if($B74&lt;=$B73,FP73,FP73*vlookup($B74,'2a. TBill Main'!$B$224:$HF$233,1+FP$62)),FP73)</f>
        <v>6029</v>
      </c>
      <c r="FQ74" s="346">
        <f>if($A74-FQ$65&gt;=0, if($B74&lt;=$B73,FQ73,FQ73*vlookup($B74,'2a. TBill Main'!$B$224:$HF$233,1+FQ$62)),FQ73)</f>
        <v>33305.63</v>
      </c>
      <c r="FR74" s="346">
        <f>if($A74-FR$65&gt;=0, if($B74&lt;=$B73,FR73,FR73*vlookup($B74,'2a. TBill Main'!$B$224:$HF$233,1+FR$62)),FR73)</f>
        <v>33301.48</v>
      </c>
      <c r="FS74" s="346">
        <f>if($A74-FS$65&gt;=0, if($B74&lt;=$B73,FS73,FS73*vlookup($B74,'2a. TBill Main'!$B$224:$HF$233,1+FS$62)),FS73)</f>
        <v>15000</v>
      </c>
      <c r="FT74" s="346">
        <f>if($A74-FT$65&gt;=0, if($B74&lt;=$B73,FT73,FT73*vlookup($B74,'2a. TBill Main'!$B$224:$HF$233,1+FT$62)),FT73)</f>
        <v>18658</v>
      </c>
      <c r="FU74" s="346">
        <f>if($A74-FU$65&gt;=0, if($B74&lt;=$B73,FU73,FU73*vlookup($B74,'2a. TBill Main'!$B$224:$HF$233,1+FU$62)),FU73)</f>
        <v>20000</v>
      </c>
      <c r="FV74" s="346">
        <f>if($A74-FV$65&gt;=0, if($B74&lt;=$B73,FV73,FV73*vlookup($B74,'2a. TBill Main'!$B$224:$HF$233,1+FV$62)),FV73)</f>
        <v>42000</v>
      </c>
      <c r="FW74" s="346">
        <f>if($A74-FW$65&gt;=0, if($B74&lt;=$B73,FW73,FW73*vlookup($B74,'2a. TBill Main'!$B$224:$HF$233,1+FW$62)),FW73)</f>
        <v>998</v>
      </c>
      <c r="FX74" s="346">
        <f>if($A74-FX$65&gt;=0, if($B74&lt;=$B73,FX73,FX73*vlookup($B74,'2a. TBill Main'!$B$224:$HF$233,1+FX$62)),FX73)</f>
        <v>22277.3</v>
      </c>
      <c r="FY74" s="346">
        <f>if($A74-FY$65&gt;=0, if($B74&lt;=$B73,FY73,FY73*vlookup($B74,'2a. TBill Main'!$B$224:$HF$233,1+FY$62)),FY73)</f>
        <v>20664</v>
      </c>
      <c r="FZ74" s="346">
        <f>if($A74-FZ$65&gt;=0, if($B74&lt;=$B73,FZ73,FZ73*vlookup($B74,'2a. TBill Main'!$B$224:$HF$233,1+FZ$62)),FZ73)</f>
        <v>23190.67</v>
      </c>
      <c r="GA74" s="346">
        <f>if($A74-GA$65&gt;=0, if($B74&lt;=$B73,GA73,GA73*vlookup($B74,'2a. TBill Main'!$B$224:$HF$233,1+GA$62)),GA73)</f>
        <v>375</v>
      </c>
      <c r="GB74" s="346">
        <f>if($A74-GB$65&gt;=0, if($B74&lt;=$B73,GB73,GB73*vlookup($B74,'2a. TBill Main'!$B$224:$HF$233,1+GB$62)),GB73)</f>
        <v>2118</v>
      </c>
      <c r="GC74" s="346">
        <f>if($A74-GC$65&gt;=0, if($B74&lt;=$B73,GC73,GC73*vlookup($B74,'2a. TBill Main'!$B$224:$HF$233,1+GC$62)),GC73)</f>
        <v>110</v>
      </c>
      <c r="GD74" s="346">
        <f>if($A74-GD$65&gt;=0, if($B74&lt;=$B73,GD73,GD73*vlookup($B74,'2a. TBill Main'!$B$224:$HF$233,1+GD$62)),GD73)</f>
        <v>8431</v>
      </c>
      <c r="GE74" s="346">
        <f>if($A74-GE$65&gt;=0, if($B74&lt;=$B73,GE73,GE73*vlookup($B74,'2a. TBill Main'!$B$224:$HF$233,1+GE$62)),GE73)</f>
        <v>2159.24</v>
      </c>
      <c r="GF74" s="346">
        <f>if($A74-GF$65&gt;=0, if($B74&lt;=$B73,GF73,GF73*vlookup($B74,'2a. TBill Main'!$B$224:$HF$233,1+GF$62)),GF73)</f>
        <v>1677</v>
      </c>
      <c r="GG74" s="346">
        <f>if($A74-GG$65&gt;=0, if($B74&lt;=$B73,GG73,GG73*vlookup($B74,'2a. TBill Main'!$B$224:$HF$233,1+GG$62)),GG73)</f>
        <v>24667.46</v>
      </c>
      <c r="GH74" s="346">
        <f>if($A74-GH$65&gt;=0, if($B74&lt;=$B73,GH73,GH73*vlookup($B74,'2a. TBill Main'!$B$224:$HF$233,1+GH$62)),GH73)</f>
        <v>110</v>
      </c>
      <c r="GI74" s="346">
        <f>if($A74-GI$65&gt;=0, if($B74&lt;=$B73,GI73,GI73*vlookup($B74,'2a. TBill Main'!$B$224:$HF$233,1+GI$62)),GI73)</f>
        <v>250</v>
      </c>
      <c r="GJ74" s="346">
        <f>if($A74-GJ$65&gt;=0, if($B74&lt;=$B73,GJ73,GJ73*vlookup($B74,'2a. TBill Main'!$B$224:$HF$233,1+GJ$62)),GJ73)</f>
        <v>33</v>
      </c>
      <c r="GK74" s="346">
        <f>if($A74-GK$65&gt;=0, if($B74&lt;=$B73,GK73,GK73*vlookup($B74,'2a. TBill Main'!$B$224:$HF$233,1+GK$62)),GK73)</f>
        <v>16268.96</v>
      </c>
      <c r="GL74" s="346">
        <f>if($A74-GL$65&gt;=0, if($B74&lt;=$B73,GL73,GL73*vlookup($B74,'2a. TBill Main'!$B$224:$HF$233,1+GL$62)),GL73)</f>
        <v>11925.31</v>
      </c>
      <c r="GM74" s="346">
        <f>if($A74-GM$65&gt;=0, if($B74&lt;=$B73,GM73,GM73*vlookup($B74,'2a. TBill Main'!$B$224:$HF$233,1+GM$62)),GM73)</f>
        <v>325</v>
      </c>
      <c r="GN74" s="346">
        <f>if($A74-GN$65&gt;=0, if($B74&lt;=$B73,GN73,GN73*vlookup($B74,'2a. TBill Main'!$B$224:$HF$233,1+GN$62)),GN73)</f>
        <v>10</v>
      </c>
      <c r="GO74" s="346">
        <f>if($A74-GO$65&gt;=0, if($B74&lt;=$B73,GO73,GO73*vlookup($B74,'2a. TBill Main'!$B$224:$HF$233,1+GO$62)),GO73)</f>
        <v>1165</v>
      </c>
      <c r="GP74" s="346">
        <f>if($A74-GP$65&gt;=0, if($B74&lt;=$B73,GP73,GP73*vlookup($B74,'2a. TBill Main'!$B$224:$HF$233,1+GP$62)),GP73)</f>
        <v>10905</v>
      </c>
      <c r="GQ74" s="346">
        <f>if($A74-GQ$65&gt;=0, if($B74&lt;=$B73,GQ73,GQ73*vlookup($B74,'2a. TBill Main'!$B$224:$HF$233,1+GQ$62)),GQ73)</f>
        <v>11452</v>
      </c>
      <c r="GR74" s="346">
        <f>if($A74-GR$65&gt;=0, if($B74&lt;=$B73,GR73,GR73*vlookup($B74,'2a. TBill Main'!$B$224:$HF$233,1+GR$62)),GR73)</f>
        <v>13649</v>
      </c>
      <c r="GS74" s="346">
        <f>if($A74-GS$65&gt;=0, if($B74&lt;=$B73,GS73,GS73*vlookup($B74,'2a. TBill Main'!$B$224:$HF$233,1+GS$62)),GS73)</f>
        <v>27686</v>
      </c>
      <c r="GT74" s="346">
        <f>if($A74-GT$65&gt;=0, if($B74&lt;=$B73,GT73,GT73*vlookup($B74,'2a. TBill Main'!$B$224:$HF$233,1+GT$62)),GT73)</f>
        <v>1999</v>
      </c>
      <c r="GU74" s="346">
        <f>if($A74-GU$65&gt;=0, if($B74&lt;=$B73,GU73,GU73*vlookup($B74,'2a. TBill Main'!$B$224:$HF$233,1+GU$62)),GU73)</f>
        <v>8301</v>
      </c>
      <c r="GV74" s="346">
        <f>if($A74-GV$65&gt;=0, if($B74&lt;=$B73,GV73,GV73*vlookup($B74,'2a. TBill Main'!$B$224:$HF$233,1+GV$62)),GV73)</f>
        <v>13863</v>
      </c>
      <c r="GW74" s="346">
        <f>if($A74-GW$65&gt;=0, if($B74&lt;=$B73,GW73,GW73*vlookup($B74,'2a. TBill Main'!$B$224:$HF$233,1+GW$62)),GW73)</f>
        <v>15147</v>
      </c>
      <c r="GX74" s="346">
        <f>if($A74-GX$65&gt;=0, if($B74&lt;=$B73,GX73,GX73*vlookup($B74,'2a. TBill Main'!$B$224:$HF$233,1+GX$62)),GX73)</f>
        <v>6626</v>
      </c>
      <c r="GY74" s="346">
        <f>if($A74-GY$65&gt;=0, if($B74&lt;=$B73,GY73,GY73*vlookup($B74,'2a. TBill Main'!$B$224:$HF$233,1+GY$62)),GY73)</f>
        <v>25612</v>
      </c>
      <c r="GZ74" s="346">
        <f>if($A74-GZ$65&gt;=0, if($B74&lt;=$B73,GZ73,GZ73*vlookup($B74,'2a. TBill Main'!$B$224:$HF$233,1+GZ$62)),GZ73)</f>
        <v>20574</v>
      </c>
      <c r="HA74" s="346">
        <f>if($A74-HA$65&gt;=0, if($B74&lt;=$B73,HA73,HA73*vlookup($B74,'2a. TBill Main'!$B$224:$HF$233,1+HA$62)),HA73)</f>
        <v>29647</v>
      </c>
      <c r="HB74" s="346">
        <f>if($A74-HB$65&gt;=0, if($B74&lt;=$B73,HB73,HB73*vlookup($B74,'2a. TBill Main'!$B$224:$HF$233,1+HB$62)),HB73)</f>
        <v>18344</v>
      </c>
      <c r="HC74" s="346">
        <f>if($A74-HC$65&gt;=0, if($B74&lt;=$B73,HC73,HC73*vlookup($B74,'2a. TBill Main'!$B$224:$HF$233,1+HC$62)),HC73)</f>
        <v>5436</v>
      </c>
      <c r="HD74" s="346">
        <f>if($A74-HD$65&gt;=0, if($B74&lt;=$B73,HD73,HD73*vlookup($B74,'2a. TBill Main'!$B$224:$HF$233,1+HD$62)),HD73)</f>
        <v>13177</v>
      </c>
      <c r="HE74" s="346">
        <f>if($A74-HE$65&gt;=0, if($B74&lt;=$B73,HE73,HE73*vlookup($B74,'2a. TBill Main'!$B$224:$HF$233,1+HE$62)),HE73)</f>
        <v>12209.86</v>
      </c>
      <c r="HF74" s="346">
        <f>if($A74-HF$65&gt;=0, if($B74&lt;=$B73,HF73,HF73*vlookup($B74,'2a. TBill Main'!$B$224:$HF$233,1+HF$62)),HF73)</f>
        <v>12309</v>
      </c>
      <c r="HG74" s="346">
        <f>if($A74-HG$65&gt;=0, if($B74&lt;=$B73,HG73,HG73*vlookup($B74,'2a. TBill Main'!$B$224:$HF$233,1+HG$62)),HG73)</f>
        <v>2531</v>
      </c>
      <c r="HH74" s="346">
        <f>if($A74-HH$65&gt;=0, if($B74&lt;=$B73,HH73,HH73*vlookup($B74,'2a. TBill Main'!$B$224:$HF$233,1+HH$62)),HH73)</f>
        <v>15043</v>
      </c>
      <c r="HI74" s="346">
        <f>if($A74-HI$65&gt;=0, if($B74&lt;=$B73,HI73,HI73*vlookup($B74,'2a. TBill Main'!$B$224:$HF$233,1+HI$62)),HI73)</f>
        <v>23307</v>
      </c>
      <c r="HJ74" s="346"/>
      <c r="HK74" s="346"/>
      <c r="HL74" s="346"/>
      <c r="HM74" s="346"/>
      <c r="HN74" s="346"/>
      <c r="HO74" s="346"/>
      <c r="HP74" s="346"/>
      <c r="HQ74" s="346"/>
      <c r="HR74" s="346"/>
      <c r="HS74" s="346"/>
      <c r="HT74" s="346"/>
      <c r="HU74" s="346"/>
      <c r="HV74" s="346"/>
      <c r="HW74" s="346"/>
      <c r="HX74" s="346"/>
    </row>
    <row r="75">
      <c r="A75" s="331" t="str">
        <f>'3b. TBond Projections'!A78</f>
        <v>03-2023</v>
      </c>
      <c r="B75" s="338">
        <v>1.0</v>
      </c>
      <c r="C75" s="346">
        <f t="shared" si="27"/>
        <v>3668129.152</v>
      </c>
      <c r="D75" s="338">
        <f t="shared" si="28"/>
        <v>1</v>
      </c>
      <c r="E75" s="346"/>
      <c r="F75" s="346">
        <f>if($A75-F$65&gt;=0, if($B75&lt;=$B74,F74,F74*vlookup($B75,'2a. TBill Main'!$B$224:$HF$233,1+F$62)),F74)</f>
        <v>344.6374</v>
      </c>
      <c r="G75" s="346">
        <f>if($A75-G$65&gt;=0, if($B75&lt;=$B74,G74,G74*vlookup($B75,'2a. TBill Main'!$B$224:$HF$233,1+G$62)),G74)</f>
        <v>8875.910944</v>
      </c>
      <c r="H75" s="346">
        <f>if($A75-H$65&gt;=0, if($B75&lt;=$B74,H74,H74*vlookup($B75,'2a. TBill Main'!$B$224:$HF$233,1+H$62)),H74)</f>
        <v>24356</v>
      </c>
      <c r="I75" s="346">
        <f>if($A75-I$65&gt;=0, if($B75&lt;=$B74,I74,I74*vlookup($B75,'2a. TBill Main'!$B$224:$HF$233,1+I$62)),I74)</f>
        <v>9133.5</v>
      </c>
      <c r="J75" s="346">
        <f>if($A75-J$65&gt;=0, if($B75&lt;=$B74,J74,J74*vlookup($B75,'2a. TBill Main'!$B$224:$HF$233,1+J$62)),J74)</f>
        <v>12178</v>
      </c>
      <c r="K75" s="346">
        <f>if($A75-K$65&gt;=0, if($B75&lt;=$B74,K74,K74*vlookup($B75,'2a. TBill Main'!$B$224:$HF$233,1+K$62)),K74)</f>
        <v>12178</v>
      </c>
      <c r="L75" s="346">
        <f>if($A75-L$65&gt;=0, if($B75&lt;=$B74,L74,L74*vlookup($B75,'2a. TBill Main'!$B$224:$HF$233,1+L$62)),L74)</f>
        <v>3192.64537</v>
      </c>
      <c r="M75" s="346">
        <f>if($A75-M$65&gt;=0, if($B75&lt;=$B74,M74,M74*vlookup($B75,'2a. TBill Main'!$B$224:$HF$233,1+M$62)),M74)</f>
        <v>90201.2282</v>
      </c>
      <c r="N75" s="346">
        <f>if($A75-N$65&gt;=0, if($B75&lt;=$B74,N74,N74*vlookup($B75,'2a. TBill Main'!$B$224:$HF$233,1+N$62)),N74)</f>
        <v>30382.29548</v>
      </c>
      <c r="O75" s="346">
        <f>if($A75-O$65&gt;=0, if($B75&lt;=$B74,O74,O74*vlookup($B75,'2a. TBill Main'!$B$224:$HF$233,1+O$62)),O74)</f>
        <v>1620.8918</v>
      </c>
      <c r="P75" s="346">
        <f>if($A75-P$65&gt;=0, if($B75&lt;=$B74,P74,P74*vlookup($B75,'2a. TBill Main'!$B$224:$HF$233,1+P$62)),P74)</f>
        <v>12.178</v>
      </c>
      <c r="Q75" s="346">
        <f>if($A75-Q$65&gt;=0, if($B75&lt;=$B74,Q74,Q74*vlookup($B75,'2a. TBill Main'!$B$224:$HF$233,1+Q$62)),Q74)</f>
        <v>231.382</v>
      </c>
      <c r="R75" s="346">
        <f>if($A75-R$65&gt;=0, if($B75&lt;=$B74,R74,R74*vlookup($B75,'2a. TBill Main'!$B$224:$HF$233,1+R$62)),R74)</f>
        <v>8985.35463</v>
      </c>
      <c r="S75" s="346">
        <f>if($A75-S$65&gt;=0, if($B75&lt;=$B74,S74,S74*vlookup($B75,'2a. TBill Main'!$B$224:$HF$233,1+S$62)),S74)</f>
        <v>7228.605062</v>
      </c>
      <c r="T75" s="346">
        <f>if($A75-T$65&gt;=0, if($B75&lt;=$B74,T74,T74*vlookup($B75,'2a. TBill Main'!$B$224:$HF$233,1+T$62)),T74)</f>
        <v>80407.6806</v>
      </c>
      <c r="U75" s="346">
        <f>if($A75-U$65&gt;=0, if($B75&lt;=$B74,U74,U74*vlookup($B75,'2a. TBill Main'!$B$224:$HF$233,1+U$62)),U74)</f>
        <v>12405.20495</v>
      </c>
      <c r="V75" s="346">
        <f>if($A75-V$65&gt;=0, if($B75&lt;=$B74,V74,V74*vlookup($B75,'2a. TBill Main'!$B$224:$HF$233,1+V$62)),V74)</f>
        <v>39821.74337</v>
      </c>
      <c r="W75" s="346">
        <f>if($A75-W$65&gt;=0, if($B75&lt;=$B74,W74,W74*vlookup($B75,'2a. TBill Main'!$B$224:$HF$233,1+W$62)),W74)</f>
        <v>12178</v>
      </c>
      <c r="X75" s="346">
        <f>if($A75-X$65&gt;=0, if($B75&lt;=$B74,X74,X74*vlookup($B75,'2a. TBill Main'!$B$224:$HF$233,1+X$62)),X74)</f>
        <v>21503.90022</v>
      </c>
      <c r="Y75" s="346">
        <f>if($A75-Y$65&gt;=0, if($B75&lt;=$B74,Y74,Y74*vlookup($B75,'2a. TBill Main'!$B$224:$HF$233,1+Y$62)),Y74)</f>
        <v>12178</v>
      </c>
      <c r="Z75" s="346">
        <f>if($A75-Z$65&gt;=0, if($B75&lt;=$B74,Z74,Z74*vlookup($B75,'2a. TBill Main'!$B$224:$HF$233,1+Z$62)),Z74)</f>
        <v>1540.517</v>
      </c>
      <c r="AA75" s="346">
        <f>if($A75-AA$65&gt;=0, if($B75&lt;=$B74,AA74,AA74*vlookup($B75,'2a. TBill Main'!$B$224:$HF$233,1+AA$62)),AA74)</f>
        <v>27167.32783</v>
      </c>
      <c r="AB75" s="346">
        <f>if($A75-AB$65&gt;=0, if($B75&lt;=$B74,AB74,AB74*vlookup($B75,'2a. TBill Main'!$B$224:$HF$233,1+AB$62)),AB74)</f>
        <v>16069.71128</v>
      </c>
      <c r="AC75" s="346">
        <f>if($A75-AC$65&gt;=0, if($B75&lt;=$B74,AC74,AC74*vlookup($B75,'2a. TBill Main'!$B$224:$HF$233,1+AC$62)),AC74)</f>
        <v>9742.4</v>
      </c>
      <c r="AD75" s="346">
        <f>if($A75-AD$65&gt;=0, if($B75&lt;=$B74,AD74,AD74*vlookup($B75,'2a. TBill Main'!$B$224:$HF$233,1+AD$62)),AD74)</f>
        <v>6089</v>
      </c>
      <c r="AE75" s="346">
        <f>if($A75-AE$65&gt;=0, if($B75&lt;=$B74,AE74,AE74*vlookup($B75,'2a. TBill Main'!$B$224:$HF$233,1+AE$62)),AE74)</f>
        <v>53237.66143</v>
      </c>
      <c r="AF75" s="346">
        <f>if($A75-AF$65&gt;=0, if($B75&lt;=$B74,AF74,AF74*vlookup($B75,'2a. TBill Main'!$B$224:$HF$233,1+AF$62)),AF74)</f>
        <v>9590.503806</v>
      </c>
      <c r="AG75" s="346">
        <f>if($A75-AG$65&gt;=0, if($B75&lt;=$B74,AG74,AG74*vlookup($B75,'2a. TBill Main'!$B$224:$HF$233,1+AG$62)),AG74)</f>
        <v>13378.27586</v>
      </c>
      <c r="AH75" s="346">
        <f>if($A75-AH$65&gt;=0, if($B75&lt;=$B74,AH74,AH74*vlookup($B75,'2a. TBill Main'!$B$224:$HF$233,1+AH$62)),AH74)</f>
        <v>10160.19065</v>
      </c>
      <c r="AI75" s="346">
        <f>if($A75-AI$65&gt;=0, if($B75&lt;=$B74,AI74,AI74*vlookup($B75,'2a. TBill Main'!$B$224:$HF$233,1+AI$62)),AI74)</f>
        <v>18885.84943</v>
      </c>
      <c r="AJ75" s="346">
        <f>if($A75-AJ$65&gt;=0, if($B75&lt;=$B74,AJ74,AJ74*vlookup($B75,'2a. TBill Main'!$B$224:$HF$233,1+AJ$62)),AJ74)</f>
        <v>18267</v>
      </c>
      <c r="AK75" s="346">
        <f>if($A75-AK$65&gt;=0, if($B75&lt;=$B74,AK74,AK74*vlookup($B75,'2a. TBill Main'!$B$224:$HF$233,1+AK$62)),AK74)</f>
        <v>14613.6</v>
      </c>
      <c r="AL75" s="346">
        <f>if($A75-AL$65&gt;=0, if($B75&lt;=$B74,AL74,AL74*vlookup($B75,'2a. TBill Main'!$B$224:$HF$233,1+AL$62)),AL74)</f>
        <v>9742.4</v>
      </c>
      <c r="AM75" s="346">
        <f>if($A75-AM$65&gt;=0, if($B75&lt;=$B74,AM74,AM74*vlookup($B75,'2a. TBill Main'!$B$224:$HF$233,1+AM$62)),AM74)</f>
        <v>13763.25897</v>
      </c>
      <c r="AN75" s="346">
        <f>if($A75-AN$65&gt;=0, if($B75&lt;=$B74,AN74,AN74*vlookup($B75,'2a. TBill Main'!$B$224:$HF$233,1+AN$62)),AN74)</f>
        <v>73209.2648</v>
      </c>
      <c r="AO75" s="346">
        <f>if($A75-AO$65&gt;=0, if($B75&lt;=$B74,AO74,AO74*vlookup($B75,'2a. TBill Main'!$B$224:$HF$233,1+AO$62)),AO74)</f>
        <v>8023.791928</v>
      </c>
      <c r="AP75" s="346">
        <f>if($A75-AP$65&gt;=0, if($B75&lt;=$B74,AP74,AP74*vlookup($B75,'2a. TBill Main'!$B$224:$HF$233,1+AP$62)),AP74)</f>
        <v>14591.22901</v>
      </c>
      <c r="AQ75" s="346">
        <f>if($A75-AQ$65&gt;=0, if($B75&lt;=$B74,AQ74,AQ74*vlookup($B75,'2a. TBill Main'!$B$224:$HF$233,1+AQ$62)),AQ74)</f>
        <v>33953.50616</v>
      </c>
      <c r="AR75" s="346">
        <f>if($A75-AR$65&gt;=0, if($B75&lt;=$B74,AR74,AR74*vlookup($B75,'2a. TBill Main'!$B$224:$HF$233,1+AR$62)),AR74)</f>
        <v>24356</v>
      </c>
      <c r="AS75" s="346">
        <f>if($A75-AS$65&gt;=0, if($B75&lt;=$B74,AS74,AS74*vlookup($B75,'2a. TBill Main'!$B$224:$HF$233,1+AS$62)),AS74)</f>
        <v>7306.8</v>
      </c>
      <c r="AT75" s="346">
        <f>if($A75-AT$65&gt;=0, if($B75&lt;=$B74,AT74,AT74*vlookup($B75,'2a. TBill Main'!$B$224:$HF$233,1+AT$62)),AT74)</f>
        <v>9742.4</v>
      </c>
      <c r="AU75" s="346">
        <f>if($A75-AU$65&gt;=0, if($B75&lt;=$B74,AU74,AU74*vlookup($B75,'2a. TBill Main'!$B$224:$HF$233,1+AU$62)),AU74)</f>
        <v>9742.4</v>
      </c>
      <c r="AV75" s="346">
        <f>if($A75-AV$65&gt;=0, if($B75&lt;=$B74,AV74,AV74*vlookup($B75,'2a. TBill Main'!$B$224:$HF$233,1+AV$62)),AV74)</f>
        <v>6089</v>
      </c>
      <c r="AW75" s="346">
        <f>if($A75-AW$65&gt;=0, if($B75&lt;=$B74,AW74,AW74*vlookup($B75,'2a. TBill Main'!$B$224:$HF$233,1+AW$62)),AW74)</f>
        <v>6089</v>
      </c>
      <c r="AX75" s="346">
        <f>if($A75-AX$65&gt;=0, if($B75&lt;=$B74,AX74,AX74*vlookup($B75,'2a. TBill Main'!$B$224:$HF$233,1+AX$62)),AX74)</f>
        <v>45300.9422</v>
      </c>
      <c r="AY75" s="346">
        <f>if($A75-AY$65&gt;=0, if($B75&lt;=$B74,AY74,AY74*vlookup($B75,'2a. TBill Main'!$B$224:$HF$233,1+AY$62)),AY74)</f>
        <v>34468.55031</v>
      </c>
      <c r="AZ75" s="346">
        <f>if($A75-AZ$65&gt;=0, if($B75&lt;=$B74,AZ74,AZ74*vlookup($B75,'2a. TBill Main'!$B$224:$HF$233,1+AZ$62)),AZ74)</f>
        <v>13776.93487</v>
      </c>
      <c r="BA75" s="346">
        <f>if($A75-BA$65&gt;=0, if($B75&lt;=$B74,BA74,BA74*vlookup($B75,'2a. TBill Main'!$B$224:$HF$233,1+BA$62)),BA74)</f>
        <v>20959.49491</v>
      </c>
      <c r="BB75" s="346">
        <f>if($A75-BB$65&gt;=0, if($B75&lt;=$B74,BB74,BB74*vlookup($B75,'2a. TBill Main'!$B$224:$HF$233,1+BB$62)),BB74)</f>
        <v>38649.33078</v>
      </c>
      <c r="BC75" s="346">
        <f>if($A75-BC$65&gt;=0, if($B75&lt;=$B74,BC74,BC74*vlookup($B75,'2a. TBill Main'!$B$224:$HF$233,1+BC$62)),BC74)</f>
        <v>365.34</v>
      </c>
      <c r="BD75" s="346">
        <f>if($A75-BD$65&gt;=0, if($B75&lt;=$B74,BD74,BD74*vlookup($B75,'2a. TBill Main'!$B$224:$HF$233,1+BD$62)),BD74)</f>
        <v>18267</v>
      </c>
      <c r="BE75" s="346">
        <f>if($A75-BE$65&gt;=0, if($B75&lt;=$B74,BE74,BE74*vlookup($B75,'2a. TBill Main'!$B$224:$HF$233,1+BE$62)),BE74)</f>
        <v>12178</v>
      </c>
      <c r="BF75" s="346">
        <f>if($A75-BF$65&gt;=0, if($B75&lt;=$B74,BF74,BF74*vlookup($B75,'2a. TBill Main'!$B$224:$HF$233,1+BF$62)),BF74)</f>
        <v>6089</v>
      </c>
      <c r="BG75" s="346">
        <f>if($A75-BG$65&gt;=0, if($B75&lt;=$B74,BG74,BG74*vlookup($B75,'2a. TBill Main'!$B$224:$HF$233,1+BG$62)),BG74)</f>
        <v>6089</v>
      </c>
      <c r="BH75" s="346">
        <f>if($A75-BH$65&gt;=0, if($B75&lt;=$B74,BH74,BH74*vlookup($B75,'2a. TBill Main'!$B$224:$HF$233,1+BH$62)),BH74)</f>
        <v>12178</v>
      </c>
      <c r="BI75" s="346">
        <f>if($A75-BI$65&gt;=0, if($B75&lt;=$B74,BI74,BI74*vlookup($B75,'2a. TBill Main'!$B$224:$HF$233,1+BI$62)),BI74)</f>
        <v>67541.6236</v>
      </c>
      <c r="BJ75" s="346">
        <f>if($A75-BJ$65&gt;=0, if($B75&lt;=$B74,BJ74,BJ74*vlookup($B75,'2a. TBill Main'!$B$224:$HF$233,1+BJ$62)),BJ74)</f>
        <v>12178</v>
      </c>
      <c r="BK75" s="346">
        <f>if($A75-BK$65&gt;=0, if($B75&lt;=$B74,BK74,BK74*vlookup($B75,'2a. TBill Main'!$B$224:$HF$233,1+BK$62)),BK74)</f>
        <v>22593.74598</v>
      </c>
      <c r="BL75" s="346">
        <f>if($A75-BL$65&gt;=0, if($B75&lt;=$B74,BL74,BL74*vlookup($B75,'2a. TBill Main'!$B$224:$HF$233,1+BL$62)),BL74)</f>
        <v>30445</v>
      </c>
      <c r="BM75" s="346">
        <f>if($A75-BM$65&gt;=0, if($B75&lt;=$B74,BM74,BM74*vlookup($B75,'2a. TBill Main'!$B$224:$HF$233,1+BM$62)),BM74)</f>
        <v>24.356</v>
      </c>
      <c r="BN75" s="346">
        <f>if($A75-BN$65&gt;=0, if($B75&lt;=$B74,BN74,BN74*vlookup($B75,'2a. TBill Main'!$B$224:$HF$233,1+BN$62)),BN74)</f>
        <v>3458.36933</v>
      </c>
      <c r="BO75" s="346">
        <f>if($A75-BO$65&gt;=0, if($B75&lt;=$B74,BO74,BO74*vlookup($B75,'2a. TBill Main'!$B$224:$HF$233,1+BO$62)),BO74)</f>
        <v>23882.47065</v>
      </c>
      <c r="BP75" s="346">
        <f>if($A75-BP$65&gt;=0, if($B75&lt;=$B74,BP74,BP74*vlookup($B75,'2a. TBill Main'!$B$224:$HF$233,1+BP$62)),BP74)</f>
        <v>12178</v>
      </c>
      <c r="BQ75" s="346">
        <f>if($A75-BQ$65&gt;=0, if($B75&lt;=$B74,BQ74,BQ74*vlookup($B75,'2a. TBill Main'!$B$224:$HF$233,1+BQ$62)),BQ74)</f>
        <v>2796.775124</v>
      </c>
      <c r="BR75" s="346">
        <f>if($A75-BR$65&gt;=0, if($B75&lt;=$B74,BR74,BR74*vlookup($B75,'2a. TBill Main'!$B$224:$HF$233,1+BR$62)),BR74)</f>
        <v>12178</v>
      </c>
      <c r="BS75" s="346">
        <f>if($A75-BS$65&gt;=0, if($B75&lt;=$B74,BS74,BS74*vlookup($B75,'2a. TBill Main'!$B$224:$HF$233,1+BS$62)),BS74)</f>
        <v>7306.8</v>
      </c>
      <c r="BT75" s="346">
        <f>if($A75-BT$65&gt;=0, if($B75&lt;=$B74,BT74,BT74*vlookup($B75,'2a. TBill Main'!$B$224:$HF$233,1+BT$62)),BT74)</f>
        <v>85004.8756</v>
      </c>
      <c r="BU75" s="346">
        <f>if($A75-BU$65&gt;=0, if($B75&lt;=$B74,BU74,BU74*vlookup($B75,'2a. TBill Main'!$B$224:$HF$233,1+BU$62)),BU74)</f>
        <v>30558.43807</v>
      </c>
      <c r="BV75" s="346">
        <f>if($A75-BV$65&gt;=0, if($B75&lt;=$B74,BV74,BV74*vlookup($B75,'2a. TBill Main'!$B$224:$HF$233,1+BV$62)),BV74)</f>
        <v>30445</v>
      </c>
      <c r="BW75" s="346">
        <f>if($A75-BW$65&gt;=0, if($B75&lt;=$B74,BW74,BW74*vlookup($B75,'2a. TBill Main'!$B$224:$HF$233,1+BW$62)),BW74)</f>
        <v>612.5534</v>
      </c>
      <c r="BX75" s="346">
        <f>if($A75-BX$65&gt;=0, if($B75&lt;=$B74,BX74,BX74*vlookup($B75,'2a. TBill Main'!$B$224:$HF$233,1+BX$62)),BX74)</f>
        <v>18267</v>
      </c>
      <c r="BY75" s="346">
        <f>if($A75-BY$65&gt;=0, if($B75&lt;=$B74,BY74,BY74*vlookup($B75,'2a. TBill Main'!$B$224:$HF$233,1+BY$62)),BY74)</f>
        <v>12178</v>
      </c>
      <c r="BZ75" s="346">
        <f>if($A75-BZ$65&gt;=0, if($B75&lt;=$B74,BZ74,BZ74*vlookup($B75,'2a. TBill Main'!$B$224:$HF$233,1+BZ$62)),BZ74)</f>
        <v>7415.695676</v>
      </c>
      <c r="CA75" s="346">
        <f>if($A75-CA$65&gt;=0, if($B75&lt;=$B74,CA74,CA74*vlookup($B75,'2a. TBill Main'!$B$224:$HF$233,1+CA$62)),CA74)</f>
        <v>12178</v>
      </c>
      <c r="CB75" s="346">
        <f>if($A75-CB$65&gt;=0, if($B75&lt;=$B74,CB74,CB74*vlookup($B75,'2a. TBill Main'!$B$224:$HF$233,1+CB$62)),CB74)</f>
        <v>24994.1272</v>
      </c>
      <c r="CC75" s="346">
        <f>if($A75-CC$65&gt;=0, if($B75&lt;=$B74,CC74,CC74*vlookup($B75,'2a. TBill Main'!$B$224:$HF$233,1+CC$62)),CC74)</f>
        <v>46016.93553</v>
      </c>
      <c r="CD75" s="346">
        <f>if($A75-CD$65&gt;=0, if($B75&lt;=$B74,CD74,CD74*vlookup($B75,'2a. TBill Main'!$B$224:$HF$233,1+CD$62)),CD74)</f>
        <v>12784.4644</v>
      </c>
      <c r="CE75" s="346">
        <f>if($A75-CE$65&gt;=0, if($B75&lt;=$B74,CE74,CE74*vlookup($B75,'2a. TBill Main'!$B$224:$HF$233,1+CE$62)),CE74)</f>
        <v>27165.00184</v>
      </c>
      <c r="CF75" s="346">
        <f>if($A75-CF$65&gt;=0, if($B75&lt;=$B74,CF74,CF74*vlookup($B75,'2a. TBill Main'!$B$224:$HF$233,1+CF$62)),CF74)</f>
        <v>30445</v>
      </c>
      <c r="CG75" s="346">
        <f>if($A75-CG$65&gt;=0, if($B75&lt;=$B74,CG74,CG74*vlookup($B75,'2a. TBill Main'!$B$224:$HF$233,1+CG$62)),CG74)</f>
        <v>6.089</v>
      </c>
      <c r="CH75" s="346">
        <f>if($A75-CH$65&gt;=0, if($B75&lt;=$B74,CH74,CH74*vlookup($B75,'2a. TBill Main'!$B$224:$HF$233,1+CH$62)),CH74)</f>
        <v>17137.52703</v>
      </c>
      <c r="CI75" s="346">
        <f>if($A75-CI$65&gt;=0, if($B75&lt;=$B74,CI74,CI74*vlookup($B75,'2a. TBill Main'!$B$224:$HF$233,1+CI$62)),CI74)</f>
        <v>12178</v>
      </c>
      <c r="CJ75" s="346">
        <f>if($A75-CJ$65&gt;=0, if($B75&lt;=$B74,CJ74,CJ74*vlookup($B75,'2a. TBill Main'!$B$224:$HF$233,1+CJ$62)),CJ74)</f>
        <v>6089</v>
      </c>
      <c r="CK75" s="346">
        <f>if($A75-CK$65&gt;=0, if($B75&lt;=$B74,CK74,CK74*vlookup($B75,'2a. TBill Main'!$B$224:$HF$233,1+CK$62)),CK74)</f>
        <v>10601.3387</v>
      </c>
      <c r="CL75" s="346">
        <f>if($A75-CL$65&gt;=0, if($B75&lt;=$B74,CL74,CL74*vlookup($B75,'2a. TBill Main'!$B$224:$HF$233,1+CL$62)),CL74)</f>
        <v>9146.932334</v>
      </c>
      <c r="CM75" s="346">
        <f>if($A75-CM$65&gt;=0, if($B75&lt;=$B74,CM74,CM74*vlookup($B75,'2a. TBill Main'!$B$224:$HF$233,1+CM$62)),CM74)</f>
        <v>53989.9452</v>
      </c>
      <c r="CN75" s="346">
        <f>if($A75-CN$65&gt;=0, if($B75&lt;=$B74,CN74,CN74*vlookup($B75,'2a. TBill Main'!$B$224:$HF$233,1+CN$62)),CN74)</f>
        <v>19068.56814</v>
      </c>
      <c r="CO75" s="346">
        <f>if($A75-CO$65&gt;=0, if($B75&lt;=$B74,CO74,CO74*vlookup($B75,'2a. TBill Main'!$B$224:$HF$233,1+CO$62)),CO74)</f>
        <v>160</v>
      </c>
      <c r="CP75" s="346">
        <f>if($A75-CP$65&gt;=0, if($B75&lt;=$B74,CP74,CP74*vlookup($B75,'2a. TBill Main'!$B$224:$HF$233,1+CP$62)),CP74)</f>
        <v>22664.42</v>
      </c>
      <c r="CQ75" s="346">
        <f>if($A75-CQ$65&gt;=0, if($B75&lt;=$B74,CQ74,CQ74*vlookup($B75,'2a. TBill Main'!$B$224:$HF$233,1+CQ$62)),CQ74)</f>
        <v>5000</v>
      </c>
      <c r="CR75" s="346">
        <f>if($A75-CR$65&gt;=0, if($B75&lt;=$B74,CR74,CR74*vlookup($B75,'2a. TBill Main'!$B$224:$HF$233,1+CR$62)),CR74)</f>
        <v>14323.48</v>
      </c>
      <c r="CS75" s="346">
        <f>if($A75-CS$65&gt;=0, if($B75&lt;=$B74,CS74,CS74*vlookup($B75,'2a. TBill Main'!$B$224:$HF$233,1+CS$62)),CS74)</f>
        <v>4237</v>
      </c>
      <c r="CT75" s="346">
        <f>if($A75-CT$65&gt;=0, if($B75&lt;=$B74,CT74,CT74*vlookup($B75,'2a. TBill Main'!$B$224:$HF$233,1+CT$62)),CT74)</f>
        <v>14004.37</v>
      </c>
      <c r="CU75" s="346">
        <f>if($A75-CU$65&gt;=0, if($B75&lt;=$B74,CU74,CU74*vlookup($B75,'2a. TBill Main'!$B$224:$HF$233,1+CU$62)),CU74)</f>
        <v>21287.46</v>
      </c>
      <c r="CV75" s="346">
        <f>if($A75-CV$65&gt;=0, if($B75&lt;=$B74,CV74,CV74*vlookup($B75,'2a. TBill Main'!$B$224:$HF$233,1+CV$62)),CV74)</f>
        <v>5000</v>
      </c>
      <c r="CW75" s="346">
        <f>if($A75-CW$65&gt;=0, if($B75&lt;=$B74,CW74,CW74*vlookup($B75,'2a. TBill Main'!$B$224:$HF$233,1+CW$62)),CW74)</f>
        <v>7250</v>
      </c>
      <c r="CX75" s="346">
        <f>if($A75-CX$65&gt;=0, if($B75&lt;=$B74,CX74,CX74*vlookup($B75,'2a. TBill Main'!$B$224:$HF$233,1+CX$62)),CX74)</f>
        <v>54527</v>
      </c>
      <c r="CY75" s="346">
        <f>if($A75-CY$65&gt;=0, if($B75&lt;=$B74,CY74,CY74*vlookup($B75,'2a. TBill Main'!$B$224:$HF$233,1+CY$62)),CY74)</f>
        <v>107019.97</v>
      </c>
      <c r="CZ75" s="346">
        <f>if($A75-CZ$65&gt;=0, if($B75&lt;=$B74,CZ74,CZ74*vlookup($B75,'2a. TBill Main'!$B$224:$HF$233,1+CZ$62)),CZ74)</f>
        <v>9055.25</v>
      </c>
      <c r="DA75" s="346">
        <f>if($A75-DA$65&gt;=0, if($B75&lt;=$B74,DA74,DA74*vlookup($B75,'2a. TBill Main'!$B$224:$HF$233,1+DA$62)),DA74)</f>
        <v>25000</v>
      </c>
      <c r="DB75" s="346">
        <f>if($A75-DB$65&gt;=0, if($B75&lt;=$B74,DB74,DB74*vlookup($B75,'2a. TBill Main'!$B$224:$HF$233,1+DB$62)),DB74)</f>
        <v>10000</v>
      </c>
      <c r="DC75" s="346">
        <f>if($A75-DC$65&gt;=0, if($B75&lt;=$B74,DC74,DC74*vlookup($B75,'2a. TBill Main'!$B$224:$HF$233,1+DC$62)),DC74)</f>
        <v>10000</v>
      </c>
      <c r="DD75" s="346">
        <f>if($A75-DD$65&gt;=0, if($B75&lt;=$B74,DD74,DD74*vlookup($B75,'2a. TBill Main'!$B$224:$HF$233,1+DD$62)),DD74)</f>
        <v>19918</v>
      </c>
      <c r="DE75" s="346">
        <f>if($A75-DE$65&gt;=0, if($B75&lt;=$B74,DE74,DE74*vlookup($B75,'2a. TBill Main'!$B$224:$HF$233,1+DE$62)),DE74)</f>
        <v>7582</v>
      </c>
      <c r="DF75" s="346">
        <f>if($A75-DF$65&gt;=0, if($B75&lt;=$B74,DF74,DF74*vlookup($B75,'2a. TBill Main'!$B$224:$HF$233,1+DF$62)),DF74)</f>
        <v>4000</v>
      </c>
      <c r="DG75" s="346">
        <f>if($A75-DG$65&gt;=0, if($B75&lt;=$B74,DG74,DG74*vlookup($B75,'2a. TBill Main'!$B$224:$HF$233,1+DG$62)),DG74)</f>
        <v>10000</v>
      </c>
      <c r="DH75" s="346">
        <f>if($A75-DH$65&gt;=0, if($B75&lt;=$B74,DH74,DH74*vlookup($B75,'2a. TBill Main'!$B$224:$HF$233,1+DH$62)),DH74)</f>
        <v>49853</v>
      </c>
      <c r="DI75" s="346">
        <f>if($A75-DI$65&gt;=0, if($B75&lt;=$B74,DI74,DI74*vlookup($B75,'2a. TBill Main'!$B$224:$HF$233,1+DI$62)),DI74)</f>
        <v>7788.19</v>
      </c>
      <c r="DJ75" s="346">
        <f>if($A75-DJ$65&gt;=0, if($B75&lt;=$B74,DJ74,DJ74*vlookup($B75,'2a. TBill Main'!$B$224:$HF$233,1+DJ$62)),DJ74)</f>
        <v>50</v>
      </c>
      <c r="DK75" s="346">
        <f>if($A75-DK$65&gt;=0, if($B75&lt;=$B74,DK74,DK74*vlookup($B75,'2a. TBill Main'!$B$224:$HF$233,1+DK$62)),DK74)</f>
        <v>23384.57</v>
      </c>
      <c r="DL75" s="346">
        <f>if($A75-DL$65&gt;=0, if($B75&lt;=$B74,DL74,DL74*vlookup($B75,'2a. TBill Main'!$B$224:$HF$233,1+DL$62)),DL74)</f>
        <v>10000</v>
      </c>
      <c r="DM75" s="346">
        <f>if($A75-DM$65&gt;=0, if($B75&lt;=$B74,DM74,DM74*vlookup($B75,'2a. TBill Main'!$B$224:$HF$233,1+DM$62)),DM74)</f>
        <v>6414.69</v>
      </c>
      <c r="DN75" s="346">
        <f>if($A75-DN$65&gt;=0, if($B75&lt;=$B74,DN74,DN74*vlookup($B75,'2a. TBill Main'!$B$224:$HF$233,1+DN$62)),DN74)</f>
        <v>26634</v>
      </c>
      <c r="DO75" s="346">
        <f>if($A75-DO$65&gt;=0, if($B75&lt;=$B74,DO74,DO74*vlookup($B75,'2a. TBill Main'!$B$224:$HF$233,1+DO$62)),DO74)</f>
        <v>10000</v>
      </c>
      <c r="DP75" s="346">
        <f>if($A75-DP$65&gt;=0, if($B75&lt;=$B74,DP74,DP74*vlookup($B75,'2a. TBill Main'!$B$224:$HF$233,1+DP$62)),DP74)</f>
        <v>12000</v>
      </c>
      <c r="DQ75" s="346">
        <f>if($A75-DQ$65&gt;=0, if($B75&lt;=$B74,DQ74,DQ74*vlookup($B75,'2a. TBill Main'!$B$224:$HF$233,1+DQ$62)),DQ74)</f>
        <v>7000</v>
      </c>
      <c r="DR75" s="346">
        <f>if($A75-DR$65&gt;=0, if($B75&lt;=$B74,DR74,DR74*vlookup($B75,'2a. TBill Main'!$B$224:$HF$233,1+DR$62)),DR74)</f>
        <v>47306.26</v>
      </c>
      <c r="DS75" s="346">
        <f>if($A75-DS$65&gt;=0, if($B75&lt;=$B74,DS74,DS74*vlookup($B75,'2a. TBill Main'!$B$224:$HF$233,1+DS$62)),DS74)</f>
        <v>2009.83</v>
      </c>
      <c r="DT75" s="346">
        <f>if($A75-DT$65&gt;=0, if($B75&lt;=$B74,DT74,DT74*vlookup($B75,'2a. TBill Main'!$B$224:$HF$233,1+DT$62)),DT74)</f>
        <v>53</v>
      </c>
      <c r="DU75" s="346">
        <f>if($A75-DU$65&gt;=0, if($B75&lt;=$B74,DU74,DU74*vlookup($B75,'2a. TBill Main'!$B$224:$HF$233,1+DU$62)),DU74)</f>
        <v>17401.32</v>
      </c>
      <c r="DV75" s="346">
        <f>if($A75-DV$65&gt;=0, if($B75&lt;=$B74,DV74,DV74*vlookup($B75,'2a. TBill Main'!$B$224:$HF$233,1+DV$62)),DV74)</f>
        <v>34878.83</v>
      </c>
      <c r="DW75" s="346">
        <f>if($A75-DW$65&gt;=0, if($B75&lt;=$B74,DW74,DW74*vlookup($B75,'2a. TBill Main'!$B$224:$HF$233,1+DW$62)),DW74)</f>
        <v>10000</v>
      </c>
      <c r="DX75" s="346">
        <f>if($A75-DX$65&gt;=0, if($B75&lt;=$B74,DX74,DX74*vlookup($B75,'2a. TBill Main'!$B$224:$HF$233,1+DX$62)),DX74)</f>
        <v>20000</v>
      </c>
      <c r="DY75" s="346">
        <f>if($A75-DY$65&gt;=0, if($B75&lt;=$B74,DY74,DY74*vlookup($B75,'2a. TBill Main'!$B$224:$HF$233,1+DY$62)),DY74)</f>
        <v>10000</v>
      </c>
      <c r="DZ75" s="346">
        <f>if($A75-DZ$65&gt;=0, if($B75&lt;=$B74,DZ74,DZ74*vlookup($B75,'2a. TBill Main'!$B$224:$HF$233,1+DZ$62)),DZ74)</f>
        <v>60434</v>
      </c>
      <c r="EA75" s="346">
        <f>if($A75-EA$65&gt;=0, if($B75&lt;=$B74,EA74,EA74*vlookup($B75,'2a. TBill Main'!$B$224:$HF$233,1+EA$62)),EA74)</f>
        <v>286</v>
      </c>
      <c r="EB75" s="346">
        <f>if($A75-EB$65&gt;=0, if($B75&lt;=$B74,EB74,EB74*vlookup($B75,'2a. TBill Main'!$B$224:$HF$233,1+EB$62)),EB74)</f>
        <v>20000</v>
      </c>
      <c r="EC75" s="346">
        <f>if($A75-EC$65&gt;=0, if($B75&lt;=$B74,EC74,EC74*vlookup($B75,'2a. TBill Main'!$B$224:$HF$233,1+EC$62)),EC74)</f>
        <v>28876.17</v>
      </c>
      <c r="ED75" s="346">
        <f>if($A75-ED$65&gt;=0, if($B75&lt;=$B74,ED74,ED74*vlookup($B75,'2a. TBill Main'!$B$224:$HF$233,1+ED$62)),ED74)</f>
        <v>19560.88</v>
      </c>
      <c r="EE75" s="346">
        <f>if($A75-EE$65&gt;=0, if($B75&lt;=$B74,EE74,EE74*vlookup($B75,'2a. TBill Main'!$B$224:$HF$233,1+EE$62)),EE74)</f>
        <v>20000</v>
      </c>
      <c r="EF75" s="346">
        <f>if($A75-EF$65&gt;=0, if($B75&lt;=$B74,EF74,EF74*vlookup($B75,'2a. TBill Main'!$B$224:$HF$233,1+EF$62)),EF74)</f>
        <v>5269.38</v>
      </c>
      <c r="EG75" s="346">
        <f>if($A75-EG$65&gt;=0, if($B75&lt;=$B74,EG74,EG74*vlookup($B75,'2a. TBill Main'!$B$224:$HF$233,1+EG$62)),EG74)</f>
        <v>4203.34</v>
      </c>
      <c r="EH75" s="346">
        <f>if($A75-EH$65&gt;=0, if($B75&lt;=$B74,EH74,EH74*vlookup($B75,'2a. TBill Main'!$B$224:$HF$233,1+EH$62)),EH74)</f>
        <v>394</v>
      </c>
      <c r="EI75" s="346">
        <f>if($A75-EI$65&gt;=0, if($B75&lt;=$B74,EI74,EI74*vlookup($B75,'2a. TBill Main'!$B$224:$HF$233,1+EI$62)),EI74)</f>
        <v>20000</v>
      </c>
      <c r="EJ75" s="346">
        <f>if($A75-EJ$65&gt;=0, if($B75&lt;=$B74,EJ74,EJ74*vlookup($B75,'2a. TBill Main'!$B$224:$HF$233,1+EJ$62)),EJ74)</f>
        <v>17810.87</v>
      </c>
      <c r="EK75" s="346">
        <f>if($A75-EK$65&gt;=0, if($B75&lt;=$B74,EK74,EK74*vlookup($B75,'2a. TBill Main'!$B$224:$HF$233,1+EK$62)),EK74)</f>
        <v>11000</v>
      </c>
      <c r="EL75" s="346">
        <f>if($A75-EL$65&gt;=0, if($B75&lt;=$B74,EL74,EL74*vlookup($B75,'2a. TBill Main'!$B$224:$HF$233,1+EL$62)),EL74)</f>
        <v>4225</v>
      </c>
      <c r="EM75" s="346">
        <f>if($A75-EM$65&gt;=0, if($B75&lt;=$B74,EM74,EM74*vlookup($B75,'2a. TBill Main'!$B$224:$HF$233,1+EM$62)),EM74)</f>
        <v>41011</v>
      </c>
      <c r="EN75" s="346">
        <f>if($A75-EN$65&gt;=0, if($B75&lt;=$B74,EN74,EN74*vlookup($B75,'2a. TBill Main'!$B$224:$HF$233,1+EN$62)),EN74)</f>
        <v>300</v>
      </c>
      <c r="EO75" s="346">
        <f>if($A75-EO$65&gt;=0, if($B75&lt;=$B74,EO74,EO74*vlookup($B75,'2a. TBill Main'!$B$224:$HF$233,1+EO$62)),EO74)</f>
        <v>17016.96</v>
      </c>
      <c r="EP75" s="346">
        <f>if($A75-EP$65&gt;=0, if($B75&lt;=$B74,EP74,EP74*vlookup($B75,'2a. TBill Main'!$B$224:$HF$233,1+EP$62)),EP74)</f>
        <v>18037.85</v>
      </c>
      <c r="EQ75" s="346">
        <f>if($A75-EQ$65&gt;=0, if($B75&lt;=$B74,EQ74,EQ74*vlookup($B75,'2a. TBill Main'!$B$224:$HF$233,1+EQ$62)),EQ74)</f>
        <v>20000</v>
      </c>
      <c r="ER75" s="346">
        <f>if($A75-ER$65&gt;=0, if($B75&lt;=$B74,ER74,ER74*vlookup($B75,'2a. TBill Main'!$B$224:$HF$233,1+ER$62)),ER74)</f>
        <v>36065</v>
      </c>
      <c r="ES75" s="346">
        <f>if($A75-ES$65&gt;=0, if($B75&lt;=$B74,ES74,ES74*vlookup($B75,'2a. TBill Main'!$B$224:$HF$233,1+ES$62)),ES74)</f>
        <v>4796.56</v>
      </c>
      <c r="ET75" s="346">
        <f>if($A75-ET$65&gt;=0, if($B75&lt;=$B74,ET74,ET74*vlookup($B75,'2a. TBill Main'!$B$224:$HF$233,1+ET$62)),ET74)</f>
        <v>1418</v>
      </c>
      <c r="EU75" s="346">
        <f>if($A75-EU$65&gt;=0, if($B75&lt;=$B74,EU74,EU74*vlookup($B75,'2a. TBill Main'!$B$224:$HF$233,1+EU$62)),EU74)</f>
        <v>8099.34</v>
      </c>
      <c r="EV75" s="346">
        <f>if($A75-EV$65&gt;=0, if($B75&lt;=$B74,EV74,EV74*vlookup($B75,'2a. TBill Main'!$B$224:$HF$233,1+EV$62)),EV74)</f>
        <v>4855.74</v>
      </c>
      <c r="EW75" s="346">
        <f>if($A75-EW$65&gt;=0, if($B75&lt;=$B74,EW74,EW74*vlookup($B75,'2a. TBill Main'!$B$224:$HF$233,1+EW$62)),EW74)</f>
        <v>4272</v>
      </c>
      <c r="EX75" s="346">
        <f>if($A75-EX$65&gt;=0, if($B75&lt;=$B74,EX74,EX74*vlookup($B75,'2a. TBill Main'!$B$224:$HF$233,1+EX$62)),EX74)</f>
        <v>5892.1</v>
      </c>
      <c r="EY75" s="346">
        <f>if($A75-EY$65&gt;=0, if($B75&lt;=$B74,EY74,EY74*vlookup($B75,'2a. TBill Main'!$B$224:$HF$233,1+EY$62)),EY74)</f>
        <v>45969.73</v>
      </c>
      <c r="EZ75" s="346">
        <f>if($A75-EZ$65&gt;=0, if($B75&lt;=$B74,EZ74,EZ74*vlookup($B75,'2a. TBill Main'!$B$224:$HF$233,1+EZ$62)),EZ74)</f>
        <v>19696.52</v>
      </c>
      <c r="FA75" s="346">
        <f>if($A75-FA$65&gt;=0, if($B75&lt;=$B74,FA74,FA74*vlookup($B75,'2a. TBill Main'!$B$224:$HF$233,1+FA$62)),FA74)</f>
        <v>3580.2</v>
      </c>
      <c r="FB75" s="346">
        <f>if($A75-FB$65&gt;=0, if($B75&lt;=$B74,FB74,FB74*vlookup($B75,'2a. TBill Main'!$B$224:$HF$233,1+FB$62)),FB74)</f>
        <v>6292.7</v>
      </c>
      <c r="FC75" s="346">
        <f>if($A75-FC$65&gt;=0, if($B75&lt;=$B74,FC74,FC74*vlookup($B75,'2a. TBill Main'!$B$224:$HF$233,1+FC$62)),FC74)</f>
        <v>25227</v>
      </c>
      <c r="FD75" s="346">
        <f>if($A75-FD$65&gt;=0, if($B75&lt;=$B74,FD74,FD74*vlookup($B75,'2a. TBill Main'!$B$224:$HF$233,1+FD$62)),FD74)</f>
        <v>20506.71</v>
      </c>
      <c r="FE75" s="346">
        <f>if($A75-FE$65&gt;=0, if($B75&lt;=$B74,FE74,FE74*vlookup($B75,'2a. TBill Main'!$B$224:$HF$233,1+FE$62)),FE74)</f>
        <v>34448.06</v>
      </c>
      <c r="FF75" s="346">
        <f>if($A75-FF$65&gt;=0, if($B75&lt;=$B74,FF74,FF74*vlookup($B75,'2a. TBill Main'!$B$224:$HF$233,1+FF$62)),FF74)</f>
        <v>8181.89</v>
      </c>
      <c r="FG75" s="346">
        <f>if($A75-FG$65&gt;=0, if($B75&lt;=$B74,FG74,FG74*vlookup($B75,'2a. TBill Main'!$B$224:$HF$233,1+FG$62)),FG74)</f>
        <v>10415.66</v>
      </c>
      <c r="FH75" s="346">
        <f>if($A75-FH$65&gt;=0, if($B75&lt;=$B74,FH74,FH74*vlookup($B75,'2a. TBill Main'!$B$224:$HF$233,1+FH$62)),FH74)</f>
        <v>12891</v>
      </c>
      <c r="FI75" s="346">
        <f>if($A75-FI$65&gt;=0, if($B75&lt;=$B74,FI74,FI74*vlookup($B75,'2a. TBill Main'!$B$224:$HF$233,1+FI$62)),FI74)</f>
        <v>35123.16</v>
      </c>
      <c r="FJ75" s="346">
        <f>if($A75-FJ$65&gt;=0, if($B75&lt;=$B74,FJ74,FJ74*vlookup($B75,'2a. TBill Main'!$B$224:$HF$233,1+FJ$62)),FJ74)</f>
        <v>36570.18</v>
      </c>
      <c r="FK75" s="346">
        <f>if($A75-FK$65&gt;=0, if($B75&lt;=$B74,FK74,FK74*vlookup($B75,'2a. TBill Main'!$B$224:$HF$233,1+FK$62)),FK74)</f>
        <v>15616</v>
      </c>
      <c r="FL75" s="346">
        <f>if($A75-FL$65&gt;=0, if($B75&lt;=$B74,FL74,FL74*vlookup($B75,'2a. TBill Main'!$B$224:$HF$233,1+FL$62)),FL74)</f>
        <v>15547</v>
      </c>
      <c r="FM75" s="346">
        <f>if($A75-FM$65&gt;=0, if($B75&lt;=$B74,FM74,FM74*vlookup($B75,'2a. TBill Main'!$B$224:$HF$233,1+FM$62)),FM74)</f>
        <v>41323.31</v>
      </c>
      <c r="FN75" s="346">
        <f>if($A75-FN$65&gt;=0, if($B75&lt;=$B74,FN74,FN74*vlookup($B75,'2a. TBill Main'!$B$224:$HF$233,1+FN$62)),FN74)</f>
        <v>35292.82</v>
      </c>
      <c r="FO75" s="346">
        <f>if($A75-FO$65&gt;=0, if($B75&lt;=$B74,FO74,FO74*vlookup($B75,'2a. TBill Main'!$B$224:$HF$233,1+FO$62)),FO74)</f>
        <v>17000</v>
      </c>
      <c r="FP75" s="346">
        <f>if($A75-FP$65&gt;=0, if($B75&lt;=$B74,FP74,FP74*vlookup($B75,'2a. TBill Main'!$B$224:$HF$233,1+FP$62)),FP74)</f>
        <v>6029</v>
      </c>
      <c r="FQ75" s="346">
        <f>if($A75-FQ$65&gt;=0, if($B75&lt;=$B74,FQ74,FQ74*vlookup($B75,'2a. TBill Main'!$B$224:$HF$233,1+FQ$62)),FQ74)</f>
        <v>33305.63</v>
      </c>
      <c r="FR75" s="346">
        <f>if($A75-FR$65&gt;=0, if($B75&lt;=$B74,FR74,FR74*vlookup($B75,'2a. TBill Main'!$B$224:$HF$233,1+FR$62)),FR74)</f>
        <v>33301.48</v>
      </c>
      <c r="FS75" s="346">
        <f>if($A75-FS$65&gt;=0, if($B75&lt;=$B74,FS74,FS74*vlookup($B75,'2a. TBill Main'!$B$224:$HF$233,1+FS$62)),FS74)</f>
        <v>15000</v>
      </c>
      <c r="FT75" s="346">
        <f>if($A75-FT$65&gt;=0, if($B75&lt;=$B74,FT74,FT74*vlookup($B75,'2a. TBill Main'!$B$224:$HF$233,1+FT$62)),FT74)</f>
        <v>18658</v>
      </c>
      <c r="FU75" s="346">
        <f>if($A75-FU$65&gt;=0, if($B75&lt;=$B74,FU74,FU74*vlookup($B75,'2a. TBill Main'!$B$224:$HF$233,1+FU$62)),FU74)</f>
        <v>20000</v>
      </c>
      <c r="FV75" s="346">
        <f>if($A75-FV$65&gt;=0, if($B75&lt;=$B74,FV74,FV74*vlookup($B75,'2a. TBill Main'!$B$224:$HF$233,1+FV$62)),FV74)</f>
        <v>42000</v>
      </c>
      <c r="FW75" s="346">
        <f>if($A75-FW$65&gt;=0, if($B75&lt;=$B74,FW74,FW74*vlookup($B75,'2a. TBill Main'!$B$224:$HF$233,1+FW$62)),FW74)</f>
        <v>998</v>
      </c>
      <c r="FX75" s="346">
        <f>if($A75-FX$65&gt;=0, if($B75&lt;=$B74,FX74,FX74*vlookup($B75,'2a. TBill Main'!$B$224:$HF$233,1+FX$62)),FX74)</f>
        <v>22277.3</v>
      </c>
      <c r="FY75" s="346">
        <f>if($A75-FY$65&gt;=0, if($B75&lt;=$B74,FY74,FY74*vlookup($B75,'2a. TBill Main'!$B$224:$HF$233,1+FY$62)),FY74)</f>
        <v>20664</v>
      </c>
      <c r="FZ75" s="346">
        <f>if($A75-FZ$65&gt;=0, if($B75&lt;=$B74,FZ74,FZ74*vlookup($B75,'2a. TBill Main'!$B$224:$HF$233,1+FZ$62)),FZ74)</f>
        <v>23190.67</v>
      </c>
      <c r="GA75" s="346">
        <f>if($A75-GA$65&gt;=0, if($B75&lt;=$B74,GA74,GA74*vlookup($B75,'2a. TBill Main'!$B$224:$HF$233,1+GA$62)),GA74)</f>
        <v>375</v>
      </c>
      <c r="GB75" s="346">
        <f>if($A75-GB$65&gt;=0, if($B75&lt;=$B74,GB74,GB74*vlookup($B75,'2a. TBill Main'!$B$224:$HF$233,1+GB$62)),GB74)</f>
        <v>2118</v>
      </c>
      <c r="GC75" s="346">
        <f>if($A75-GC$65&gt;=0, if($B75&lt;=$B74,GC74,GC74*vlookup($B75,'2a. TBill Main'!$B$224:$HF$233,1+GC$62)),GC74)</f>
        <v>110</v>
      </c>
      <c r="GD75" s="346">
        <f>if($A75-GD$65&gt;=0, if($B75&lt;=$B74,GD74,GD74*vlookup($B75,'2a. TBill Main'!$B$224:$HF$233,1+GD$62)),GD74)</f>
        <v>8431</v>
      </c>
      <c r="GE75" s="346">
        <f>if($A75-GE$65&gt;=0, if($B75&lt;=$B74,GE74,GE74*vlookup($B75,'2a. TBill Main'!$B$224:$HF$233,1+GE$62)),GE74)</f>
        <v>2159.24</v>
      </c>
      <c r="GF75" s="346">
        <f>if($A75-GF$65&gt;=0, if($B75&lt;=$B74,GF74,GF74*vlookup($B75,'2a. TBill Main'!$B$224:$HF$233,1+GF$62)),GF74)</f>
        <v>1677</v>
      </c>
      <c r="GG75" s="346">
        <f>if($A75-GG$65&gt;=0, if($B75&lt;=$B74,GG74,GG74*vlookup($B75,'2a. TBill Main'!$B$224:$HF$233,1+GG$62)),GG74)</f>
        <v>24667.46</v>
      </c>
      <c r="GH75" s="346">
        <f>if($A75-GH$65&gt;=0, if($B75&lt;=$B74,GH74,GH74*vlookup($B75,'2a. TBill Main'!$B$224:$HF$233,1+GH$62)),GH74)</f>
        <v>110</v>
      </c>
      <c r="GI75" s="346">
        <f>if($A75-GI$65&gt;=0, if($B75&lt;=$B74,GI74,GI74*vlookup($B75,'2a. TBill Main'!$B$224:$HF$233,1+GI$62)),GI74)</f>
        <v>250</v>
      </c>
      <c r="GJ75" s="346">
        <f>if($A75-GJ$65&gt;=0, if($B75&lt;=$B74,GJ74,GJ74*vlookup($B75,'2a. TBill Main'!$B$224:$HF$233,1+GJ$62)),GJ74)</f>
        <v>33</v>
      </c>
      <c r="GK75" s="346">
        <f>if($A75-GK$65&gt;=0, if($B75&lt;=$B74,GK74,GK74*vlookup($B75,'2a. TBill Main'!$B$224:$HF$233,1+GK$62)),GK74)</f>
        <v>16268.96</v>
      </c>
      <c r="GL75" s="346">
        <f>if($A75-GL$65&gt;=0, if($B75&lt;=$B74,GL74,GL74*vlookup($B75,'2a. TBill Main'!$B$224:$HF$233,1+GL$62)),GL74)</f>
        <v>11925.31</v>
      </c>
      <c r="GM75" s="346">
        <f>if($A75-GM$65&gt;=0, if($B75&lt;=$B74,GM74,GM74*vlookup($B75,'2a. TBill Main'!$B$224:$HF$233,1+GM$62)),GM74)</f>
        <v>325</v>
      </c>
      <c r="GN75" s="346">
        <f>if($A75-GN$65&gt;=0, if($B75&lt;=$B74,GN74,GN74*vlookup($B75,'2a. TBill Main'!$B$224:$HF$233,1+GN$62)),GN74)</f>
        <v>10</v>
      </c>
      <c r="GO75" s="346">
        <f>if($A75-GO$65&gt;=0, if($B75&lt;=$B74,GO74,GO74*vlookup($B75,'2a. TBill Main'!$B$224:$HF$233,1+GO$62)),GO74)</f>
        <v>1165</v>
      </c>
      <c r="GP75" s="346">
        <f>if($A75-GP$65&gt;=0, if($B75&lt;=$B74,GP74,GP74*vlookup($B75,'2a. TBill Main'!$B$224:$HF$233,1+GP$62)),GP74)</f>
        <v>10905</v>
      </c>
      <c r="GQ75" s="346">
        <f>if($A75-GQ$65&gt;=0, if($B75&lt;=$B74,GQ74,GQ74*vlookup($B75,'2a. TBill Main'!$B$224:$HF$233,1+GQ$62)),GQ74)</f>
        <v>11452</v>
      </c>
      <c r="GR75" s="346">
        <f>if($A75-GR$65&gt;=0, if($B75&lt;=$B74,GR74,GR74*vlookup($B75,'2a. TBill Main'!$B$224:$HF$233,1+GR$62)),GR74)</f>
        <v>13649</v>
      </c>
      <c r="GS75" s="346">
        <f>if($A75-GS$65&gt;=0, if($B75&lt;=$B74,GS74,GS74*vlookup($B75,'2a. TBill Main'!$B$224:$HF$233,1+GS$62)),GS74)</f>
        <v>27686</v>
      </c>
      <c r="GT75" s="346">
        <f>if($A75-GT$65&gt;=0, if($B75&lt;=$B74,GT74,GT74*vlookup($B75,'2a. TBill Main'!$B$224:$HF$233,1+GT$62)),GT74)</f>
        <v>1999</v>
      </c>
      <c r="GU75" s="346">
        <f>if($A75-GU$65&gt;=0, if($B75&lt;=$B74,GU74,GU74*vlookup($B75,'2a. TBill Main'!$B$224:$HF$233,1+GU$62)),GU74)</f>
        <v>8301</v>
      </c>
      <c r="GV75" s="346">
        <f>if($A75-GV$65&gt;=0, if($B75&lt;=$B74,GV74,GV74*vlookup($B75,'2a. TBill Main'!$B$224:$HF$233,1+GV$62)),GV74)</f>
        <v>13863</v>
      </c>
      <c r="GW75" s="346">
        <f>if($A75-GW$65&gt;=0, if($B75&lt;=$B74,GW74,GW74*vlookup($B75,'2a. TBill Main'!$B$224:$HF$233,1+GW$62)),GW74)</f>
        <v>15147</v>
      </c>
      <c r="GX75" s="346">
        <f>if($A75-GX$65&gt;=0, if($B75&lt;=$B74,GX74,GX74*vlookup($B75,'2a. TBill Main'!$B$224:$HF$233,1+GX$62)),GX74)</f>
        <v>6626</v>
      </c>
      <c r="GY75" s="346">
        <f>if($A75-GY$65&gt;=0, if($B75&lt;=$B74,GY74,GY74*vlookup($B75,'2a. TBill Main'!$B$224:$HF$233,1+GY$62)),GY74)</f>
        <v>25612</v>
      </c>
      <c r="GZ75" s="346">
        <f>if($A75-GZ$65&gt;=0, if($B75&lt;=$B74,GZ74,GZ74*vlookup($B75,'2a. TBill Main'!$B$224:$HF$233,1+GZ$62)),GZ74)</f>
        <v>20574</v>
      </c>
      <c r="HA75" s="346">
        <f>if($A75-HA$65&gt;=0, if($B75&lt;=$B74,HA74,HA74*vlookup($B75,'2a. TBill Main'!$B$224:$HF$233,1+HA$62)),HA74)</f>
        <v>29647</v>
      </c>
      <c r="HB75" s="346">
        <f>if($A75-HB$65&gt;=0, if($B75&lt;=$B74,HB74,HB74*vlookup($B75,'2a. TBill Main'!$B$224:$HF$233,1+HB$62)),HB74)</f>
        <v>18344</v>
      </c>
      <c r="HC75" s="346">
        <f>if($A75-HC$65&gt;=0, if($B75&lt;=$B74,HC74,HC74*vlookup($B75,'2a. TBill Main'!$B$224:$HF$233,1+HC$62)),HC74)</f>
        <v>5436</v>
      </c>
      <c r="HD75" s="346">
        <f>if($A75-HD$65&gt;=0, if($B75&lt;=$B74,HD74,HD74*vlookup($B75,'2a. TBill Main'!$B$224:$HF$233,1+HD$62)),HD74)</f>
        <v>13177</v>
      </c>
      <c r="HE75" s="346">
        <f>if($A75-HE$65&gt;=0, if($B75&lt;=$B74,HE74,HE74*vlookup($B75,'2a. TBill Main'!$B$224:$HF$233,1+HE$62)),HE74)</f>
        <v>12209.86</v>
      </c>
      <c r="HF75" s="346">
        <f>if($A75-HF$65&gt;=0, if($B75&lt;=$B74,HF74,HF74*vlookup($B75,'2a. TBill Main'!$B$224:$HF$233,1+HF$62)),HF74)</f>
        <v>12309</v>
      </c>
      <c r="HG75" s="346">
        <f>if($A75-HG$65&gt;=0, if($B75&lt;=$B74,HG74,HG74*vlookup($B75,'2a. TBill Main'!$B$224:$HF$233,1+HG$62)),HG74)</f>
        <v>2531</v>
      </c>
      <c r="HH75" s="346">
        <f>if($A75-HH$65&gt;=0, if($B75&lt;=$B74,HH74,HH74*vlookup($B75,'2a. TBill Main'!$B$224:$HF$233,1+HH$62)),HH74)</f>
        <v>15043</v>
      </c>
      <c r="HI75" s="346">
        <f>if($A75-HI$65&gt;=0, if($B75&lt;=$B74,HI74,HI74*vlookup($B75,'2a. TBill Main'!$B$224:$HF$233,1+HI$62)),HI74)</f>
        <v>23307</v>
      </c>
      <c r="HJ75" s="346"/>
      <c r="HK75" s="346"/>
      <c r="HL75" s="346"/>
      <c r="HM75" s="346"/>
      <c r="HN75" s="346"/>
      <c r="HO75" s="346"/>
      <c r="HP75" s="346"/>
      <c r="HQ75" s="346"/>
      <c r="HR75" s="346"/>
      <c r="HS75" s="346"/>
      <c r="HT75" s="346"/>
      <c r="HU75" s="346"/>
      <c r="HV75" s="346"/>
      <c r="HW75" s="346"/>
      <c r="HX75" s="346"/>
    </row>
    <row r="76">
      <c r="A76" s="331" t="str">
        <f>'3b. TBond Projections'!A79</f>
        <v>06-2023</v>
      </c>
      <c r="B76" s="338">
        <v>1.0</v>
      </c>
      <c r="C76" s="346">
        <f t="shared" si="27"/>
        <v>3668129.152</v>
      </c>
      <c r="D76" s="338">
        <f t="shared" si="28"/>
        <v>1</v>
      </c>
      <c r="E76" s="346"/>
      <c r="F76" s="346">
        <f>if($A76-F$65&gt;=0, if($B76&lt;=$B75,F75,F75*vlookup($B76,'2a. TBill Main'!$B$224:$HF$233,1+F$62)),F75)</f>
        <v>344.6374</v>
      </c>
      <c r="G76" s="346">
        <f>if($A76-G$65&gt;=0, if($B76&lt;=$B75,G75,G75*vlookup($B76,'2a. TBill Main'!$B$224:$HF$233,1+G$62)),G75)</f>
        <v>8875.910944</v>
      </c>
      <c r="H76" s="346">
        <f>if($A76-H$65&gt;=0, if($B76&lt;=$B75,H75,H75*vlookup($B76,'2a. TBill Main'!$B$224:$HF$233,1+H$62)),H75)</f>
        <v>24356</v>
      </c>
      <c r="I76" s="346">
        <f>if($A76-I$65&gt;=0, if($B76&lt;=$B75,I75,I75*vlookup($B76,'2a. TBill Main'!$B$224:$HF$233,1+I$62)),I75)</f>
        <v>9133.5</v>
      </c>
      <c r="J76" s="346">
        <f>if($A76-J$65&gt;=0, if($B76&lt;=$B75,J75,J75*vlookup($B76,'2a. TBill Main'!$B$224:$HF$233,1+J$62)),J75)</f>
        <v>12178</v>
      </c>
      <c r="K76" s="346">
        <f>if($A76-K$65&gt;=0, if($B76&lt;=$B75,K75,K75*vlookup($B76,'2a. TBill Main'!$B$224:$HF$233,1+K$62)),K75)</f>
        <v>12178</v>
      </c>
      <c r="L76" s="346">
        <f>if($A76-L$65&gt;=0, if($B76&lt;=$B75,L75,L75*vlookup($B76,'2a. TBill Main'!$B$224:$HF$233,1+L$62)),L75)</f>
        <v>3192.64537</v>
      </c>
      <c r="M76" s="346">
        <f>if($A76-M$65&gt;=0, if($B76&lt;=$B75,M75,M75*vlookup($B76,'2a. TBill Main'!$B$224:$HF$233,1+M$62)),M75)</f>
        <v>90201.2282</v>
      </c>
      <c r="N76" s="346">
        <f>if($A76-N$65&gt;=0, if($B76&lt;=$B75,N75,N75*vlookup($B76,'2a. TBill Main'!$B$224:$HF$233,1+N$62)),N75)</f>
        <v>30382.29548</v>
      </c>
      <c r="O76" s="346">
        <f>if($A76-O$65&gt;=0, if($B76&lt;=$B75,O75,O75*vlookup($B76,'2a. TBill Main'!$B$224:$HF$233,1+O$62)),O75)</f>
        <v>1620.8918</v>
      </c>
      <c r="P76" s="346">
        <f>if($A76-P$65&gt;=0, if($B76&lt;=$B75,P75,P75*vlookup($B76,'2a. TBill Main'!$B$224:$HF$233,1+P$62)),P75)</f>
        <v>12.178</v>
      </c>
      <c r="Q76" s="346">
        <f>if($A76-Q$65&gt;=0, if($B76&lt;=$B75,Q75,Q75*vlookup($B76,'2a. TBill Main'!$B$224:$HF$233,1+Q$62)),Q75)</f>
        <v>231.382</v>
      </c>
      <c r="R76" s="346">
        <f>if($A76-R$65&gt;=0, if($B76&lt;=$B75,R75,R75*vlookup($B76,'2a. TBill Main'!$B$224:$HF$233,1+R$62)),R75)</f>
        <v>8985.35463</v>
      </c>
      <c r="S76" s="346">
        <f>if($A76-S$65&gt;=0, if($B76&lt;=$B75,S75,S75*vlookup($B76,'2a. TBill Main'!$B$224:$HF$233,1+S$62)),S75)</f>
        <v>7228.605062</v>
      </c>
      <c r="T76" s="346">
        <f>if($A76-T$65&gt;=0, if($B76&lt;=$B75,T75,T75*vlookup($B76,'2a. TBill Main'!$B$224:$HF$233,1+T$62)),T75)</f>
        <v>80407.6806</v>
      </c>
      <c r="U76" s="346">
        <f>if($A76-U$65&gt;=0, if($B76&lt;=$B75,U75,U75*vlookup($B76,'2a. TBill Main'!$B$224:$HF$233,1+U$62)),U75)</f>
        <v>12405.20495</v>
      </c>
      <c r="V76" s="346">
        <f>if($A76-V$65&gt;=0, if($B76&lt;=$B75,V75,V75*vlookup($B76,'2a. TBill Main'!$B$224:$HF$233,1+V$62)),V75)</f>
        <v>39821.74337</v>
      </c>
      <c r="W76" s="346">
        <f>if($A76-W$65&gt;=0, if($B76&lt;=$B75,W75,W75*vlookup($B76,'2a. TBill Main'!$B$224:$HF$233,1+W$62)),W75)</f>
        <v>12178</v>
      </c>
      <c r="X76" s="346">
        <f>if($A76-X$65&gt;=0, if($B76&lt;=$B75,X75,X75*vlookup($B76,'2a. TBill Main'!$B$224:$HF$233,1+X$62)),X75)</f>
        <v>21503.90022</v>
      </c>
      <c r="Y76" s="346">
        <f>if($A76-Y$65&gt;=0, if($B76&lt;=$B75,Y75,Y75*vlookup($B76,'2a. TBill Main'!$B$224:$HF$233,1+Y$62)),Y75)</f>
        <v>12178</v>
      </c>
      <c r="Z76" s="346">
        <f>if($A76-Z$65&gt;=0, if($B76&lt;=$B75,Z75,Z75*vlookup($B76,'2a. TBill Main'!$B$224:$HF$233,1+Z$62)),Z75)</f>
        <v>1540.517</v>
      </c>
      <c r="AA76" s="346">
        <f>if($A76-AA$65&gt;=0, if($B76&lt;=$B75,AA75,AA75*vlookup($B76,'2a. TBill Main'!$B$224:$HF$233,1+AA$62)),AA75)</f>
        <v>27167.32783</v>
      </c>
      <c r="AB76" s="346">
        <f>if($A76-AB$65&gt;=0, if($B76&lt;=$B75,AB75,AB75*vlookup($B76,'2a. TBill Main'!$B$224:$HF$233,1+AB$62)),AB75)</f>
        <v>16069.71128</v>
      </c>
      <c r="AC76" s="346">
        <f>if($A76-AC$65&gt;=0, if($B76&lt;=$B75,AC75,AC75*vlookup($B76,'2a. TBill Main'!$B$224:$HF$233,1+AC$62)),AC75)</f>
        <v>9742.4</v>
      </c>
      <c r="AD76" s="346">
        <f>if($A76-AD$65&gt;=0, if($B76&lt;=$B75,AD75,AD75*vlookup($B76,'2a. TBill Main'!$B$224:$HF$233,1+AD$62)),AD75)</f>
        <v>6089</v>
      </c>
      <c r="AE76" s="346">
        <f>if($A76-AE$65&gt;=0, if($B76&lt;=$B75,AE75,AE75*vlookup($B76,'2a. TBill Main'!$B$224:$HF$233,1+AE$62)),AE75)</f>
        <v>53237.66143</v>
      </c>
      <c r="AF76" s="346">
        <f>if($A76-AF$65&gt;=0, if($B76&lt;=$B75,AF75,AF75*vlookup($B76,'2a. TBill Main'!$B$224:$HF$233,1+AF$62)),AF75)</f>
        <v>9590.503806</v>
      </c>
      <c r="AG76" s="346">
        <f>if($A76-AG$65&gt;=0, if($B76&lt;=$B75,AG75,AG75*vlookup($B76,'2a. TBill Main'!$B$224:$HF$233,1+AG$62)),AG75)</f>
        <v>13378.27586</v>
      </c>
      <c r="AH76" s="346">
        <f>if($A76-AH$65&gt;=0, if($B76&lt;=$B75,AH75,AH75*vlookup($B76,'2a. TBill Main'!$B$224:$HF$233,1+AH$62)),AH75)</f>
        <v>10160.19065</v>
      </c>
      <c r="AI76" s="346">
        <f>if($A76-AI$65&gt;=0, if($B76&lt;=$B75,AI75,AI75*vlookup($B76,'2a. TBill Main'!$B$224:$HF$233,1+AI$62)),AI75)</f>
        <v>18885.84943</v>
      </c>
      <c r="AJ76" s="346">
        <f>if($A76-AJ$65&gt;=0, if($B76&lt;=$B75,AJ75,AJ75*vlookup($B76,'2a. TBill Main'!$B$224:$HF$233,1+AJ$62)),AJ75)</f>
        <v>18267</v>
      </c>
      <c r="AK76" s="346">
        <f>if($A76-AK$65&gt;=0, if($B76&lt;=$B75,AK75,AK75*vlookup($B76,'2a. TBill Main'!$B$224:$HF$233,1+AK$62)),AK75)</f>
        <v>14613.6</v>
      </c>
      <c r="AL76" s="346">
        <f>if($A76-AL$65&gt;=0, if($B76&lt;=$B75,AL75,AL75*vlookup($B76,'2a. TBill Main'!$B$224:$HF$233,1+AL$62)),AL75)</f>
        <v>9742.4</v>
      </c>
      <c r="AM76" s="346">
        <f>if($A76-AM$65&gt;=0, if($B76&lt;=$B75,AM75,AM75*vlookup($B76,'2a. TBill Main'!$B$224:$HF$233,1+AM$62)),AM75)</f>
        <v>13763.25897</v>
      </c>
      <c r="AN76" s="346">
        <f>if($A76-AN$65&gt;=0, if($B76&lt;=$B75,AN75,AN75*vlookup($B76,'2a. TBill Main'!$B$224:$HF$233,1+AN$62)),AN75)</f>
        <v>73209.2648</v>
      </c>
      <c r="AO76" s="346">
        <f>if($A76-AO$65&gt;=0, if($B76&lt;=$B75,AO75,AO75*vlookup($B76,'2a. TBill Main'!$B$224:$HF$233,1+AO$62)),AO75)</f>
        <v>8023.791928</v>
      </c>
      <c r="AP76" s="346">
        <f>if($A76-AP$65&gt;=0, if($B76&lt;=$B75,AP75,AP75*vlookup($B76,'2a. TBill Main'!$B$224:$HF$233,1+AP$62)),AP75)</f>
        <v>14591.22901</v>
      </c>
      <c r="AQ76" s="346">
        <f>if($A76-AQ$65&gt;=0, if($B76&lt;=$B75,AQ75,AQ75*vlookup($B76,'2a. TBill Main'!$B$224:$HF$233,1+AQ$62)),AQ75)</f>
        <v>33953.50616</v>
      </c>
      <c r="AR76" s="346">
        <f>if($A76-AR$65&gt;=0, if($B76&lt;=$B75,AR75,AR75*vlookup($B76,'2a. TBill Main'!$B$224:$HF$233,1+AR$62)),AR75)</f>
        <v>24356</v>
      </c>
      <c r="AS76" s="346">
        <f>if($A76-AS$65&gt;=0, if($B76&lt;=$B75,AS75,AS75*vlookup($B76,'2a. TBill Main'!$B$224:$HF$233,1+AS$62)),AS75)</f>
        <v>7306.8</v>
      </c>
      <c r="AT76" s="346">
        <f>if($A76-AT$65&gt;=0, if($B76&lt;=$B75,AT75,AT75*vlookup($B76,'2a. TBill Main'!$B$224:$HF$233,1+AT$62)),AT75)</f>
        <v>9742.4</v>
      </c>
      <c r="AU76" s="346">
        <f>if($A76-AU$65&gt;=0, if($B76&lt;=$B75,AU75,AU75*vlookup($B76,'2a. TBill Main'!$B$224:$HF$233,1+AU$62)),AU75)</f>
        <v>9742.4</v>
      </c>
      <c r="AV76" s="346">
        <f>if($A76-AV$65&gt;=0, if($B76&lt;=$B75,AV75,AV75*vlookup($B76,'2a. TBill Main'!$B$224:$HF$233,1+AV$62)),AV75)</f>
        <v>6089</v>
      </c>
      <c r="AW76" s="346">
        <f>if($A76-AW$65&gt;=0, if($B76&lt;=$B75,AW75,AW75*vlookup($B76,'2a. TBill Main'!$B$224:$HF$233,1+AW$62)),AW75)</f>
        <v>6089</v>
      </c>
      <c r="AX76" s="346">
        <f>if($A76-AX$65&gt;=0, if($B76&lt;=$B75,AX75,AX75*vlookup($B76,'2a. TBill Main'!$B$224:$HF$233,1+AX$62)),AX75)</f>
        <v>45300.9422</v>
      </c>
      <c r="AY76" s="346">
        <f>if($A76-AY$65&gt;=0, if($B76&lt;=$B75,AY75,AY75*vlookup($B76,'2a. TBill Main'!$B$224:$HF$233,1+AY$62)),AY75)</f>
        <v>34468.55031</v>
      </c>
      <c r="AZ76" s="346">
        <f>if($A76-AZ$65&gt;=0, if($B76&lt;=$B75,AZ75,AZ75*vlookup($B76,'2a. TBill Main'!$B$224:$HF$233,1+AZ$62)),AZ75)</f>
        <v>13776.93487</v>
      </c>
      <c r="BA76" s="346">
        <f>if($A76-BA$65&gt;=0, if($B76&lt;=$B75,BA75,BA75*vlookup($B76,'2a. TBill Main'!$B$224:$HF$233,1+BA$62)),BA75)</f>
        <v>20959.49491</v>
      </c>
      <c r="BB76" s="346">
        <f>if($A76-BB$65&gt;=0, if($B76&lt;=$B75,BB75,BB75*vlookup($B76,'2a. TBill Main'!$B$224:$HF$233,1+BB$62)),BB75)</f>
        <v>38649.33078</v>
      </c>
      <c r="BC76" s="346">
        <f>if($A76-BC$65&gt;=0, if($B76&lt;=$B75,BC75,BC75*vlookup($B76,'2a. TBill Main'!$B$224:$HF$233,1+BC$62)),BC75)</f>
        <v>365.34</v>
      </c>
      <c r="BD76" s="346">
        <f>if($A76-BD$65&gt;=0, if($B76&lt;=$B75,BD75,BD75*vlookup($B76,'2a. TBill Main'!$B$224:$HF$233,1+BD$62)),BD75)</f>
        <v>18267</v>
      </c>
      <c r="BE76" s="346">
        <f>if($A76-BE$65&gt;=0, if($B76&lt;=$B75,BE75,BE75*vlookup($B76,'2a. TBill Main'!$B$224:$HF$233,1+BE$62)),BE75)</f>
        <v>12178</v>
      </c>
      <c r="BF76" s="346">
        <f>if($A76-BF$65&gt;=0, if($B76&lt;=$B75,BF75,BF75*vlookup($B76,'2a. TBill Main'!$B$224:$HF$233,1+BF$62)),BF75)</f>
        <v>6089</v>
      </c>
      <c r="BG76" s="346">
        <f>if($A76-BG$65&gt;=0, if($B76&lt;=$B75,BG75,BG75*vlookup($B76,'2a. TBill Main'!$B$224:$HF$233,1+BG$62)),BG75)</f>
        <v>6089</v>
      </c>
      <c r="BH76" s="346">
        <f>if($A76-BH$65&gt;=0, if($B76&lt;=$B75,BH75,BH75*vlookup($B76,'2a. TBill Main'!$B$224:$HF$233,1+BH$62)),BH75)</f>
        <v>12178</v>
      </c>
      <c r="BI76" s="346">
        <f>if($A76-BI$65&gt;=0, if($B76&lt;=$B75,BI75,BI75*vlookup($B76,'2a. TBill Main'!$B$224:$HF$233,1+BI$62)),BI75)</f>
        <v>67541.6236</v>
      </c>
      <c r="BJ76" s="346">
        <f>if($A76-BJ$65&gt;=0, if($B76&lt;=$B75,BJ75,BJ75*vlookup($B76,'2a. TBill Main'!$B$224:$HF$233,1+BJ$62)),BJ75)</f>
        <v>12178</v>
      </c>
      <c r="BK76" s="346">
        <f>if($A76-BK$65&gt;=0, if($B76&lt;=$B75,BK75,BK75*vlookup($B76,'2a. TBill Main'!$B$224:$HF$233,1+BK$62)),BK75)</f>
        <v>22593.74598</v>
      </c>
      <c r="BL76" s="346">
        <f>if($A76-BL$65&gt;=0, if($B76&lt;=$B75,BL75,BL75*vlookup($B76,'2a. TBill Main'!$B$224:$HF$233,1+BL$62)),BL75)</f>
        <v>30445</v>
      </c>
      <c r="BM76" s="346">
        <f>if($A76-BM$65&gt;=0, if($B76&lt;=$B75,BM75,BM75*vlookup($B76,'2a. TBill Main'!$B$224:$HF$233,1+BM$62)),BM75)</f>
        <v>24.356</v>
      </c>
      <c r="BN76" s="346">
        <f>if($A76-BN$65&gt;=0, if($B76&lt;=$B75,BN75,BN75*vlookup($B76,'2a. TBill Main'!$B$224:$HF$233,1+BN$62)),BN75)</f>
        <v>3458.36933</v>
      </c>
      <c r="BO76" s="346">
        <f>if($A76-BO$65&gt;=0, if($B76&lt;=$B75,BO75,BO75*vlookup($B76,'2a. TBill Main'!$B$224:$HF$233,1+BO$62)),BO75)</f>
        <v>23882.47065</v>
      </c>
      <c r="BP76" s="346">
        <f>if($A76-BP$65&gt;=0, if($B76&lt;=$B75,BP75,BP75*vlookup($B76,'2a. TBill Main'!$B$224:$HF$233,1+BP$62)),BP75)</f>
        <v>12178</v>
      </c>
      <c r="BQ76" s="346">
        <f>if($A76-BQ$65&gt;=0, if($B76&lt;=$B75,BQ75,BQ75*vlookup($B76,'2a. TBill Main'!$B$224:$HF$233,1+BQ$62)),BQ75)</f>
        <v>2796.775124</v>
      </c>
      <c r="BR76" s="346">
        <f>if($A76-BR$65&gt;=0, if($B76&lt;=$B75,BR75,BR75*vlookup($B76,'2a. TBill Main'!$B$224:$HF$233,1+BR$62)),BR75)</f>
        <v>12178</v>
      </c>
      <c r="BS76" s="346">
        <f>if($A76-BS$65&gt;=0, if($B76&lt;=$B75,BS75,BS75*vlookup($B76,'2a. TBill Main'!$B$224:$HF$233,1+BS$62)),BS75)</f>
        <v>7306.8</v>
      </c>
      <c r="BT76" s="346">
        <f>if($A76-BT$65&gt;=0, if($B76&lt;=$B75,BT75,BT75*vlookup($B76,'2a. TBill Main'!$B$224:$HF$233,1+BT$62)),BT75)</f>
        <v>85004.8756</v>
      </c>
      <c r="BU76" s="346">
        <f>if($A76-BU$65&gt;=0, if($B76&lt;=$B75,BU75,BU75*vlookup($B76,'2a. TBill Main'!$B$224:$HF$233,1+BU$62)),BU75)</f>
        <v>30558.43807</v>
      </c>
      <c r="BV76" s="346">
        <f>if($A76-BV$65&gt;=0, if($B76&lt;=$B75,BV75,BV75*vlookup($B76,'2a. TBill Main'!$B$224:$HF$233,1+BV$62)),BV75)</f>
        <v>30445</v>
      </c>
      <c r="BW76" s="346">
        <f>if($A76-BW$65&gt;=0, if($B76&lt;=$B75,BW75,BW75*vlookup($B76,'2a. TBill Main'!$B$224:$HF$233,1+BW$62)),BW75)</f>
        <v>612.5534</v>
      </c>
      <c r="BX76" s="346">
        <f>if($A76-BX$65&gt;=0, if($B76&lt;=$B75,BX75,BX75*vlookup($B76,'2a. TBill Main'!$B$224:$HF$233,1+BX$62)),BX75)</f>
        <v>18267</v>
      </c>
      <c r="BY76" s="346">
        <f>if($A76-BY$65&gt;=0, if($B76&lt;=$B75,BY75,BY75*vlookup($B76,'2a. TBill Main'!$B$224:$HF$233,1+BY$62)),BY75)</f>
        <v>12178</v>
      </c>
      <c r="BZ76" s="346">
        <f>if($A76-BZ$65&gt;=0, if($B76&lt;=$B75,BZ75,BZ75*vlookup($B76,'2a. TBill Main'!$B$224:$HF$233,1+BZ$62)),BZ75)</f>
        <v>7415.695676</v>
      </c>
      <c r="CA76" s="346">
        <f>if($A76-CA$65&gt;=0, if($B76&lt;=$B75,CA75,CA75*vlookup($B76,'2a. TBill Main'!$B$224:$HF$233,1+CA$62)),CA75)</f>
        <v>12178</v>
      </c>
      <c r="CB76" s="346">
        <f>if($A76-CB$65&gt;=0, if($B76&lt;=$B75,CB75,CB75*vlookup($B76,'2a. TBill Main'!$B$224:$HF$233,1+CB$62)),CB75)</f>
        <v>24994.1272</v>
      </c>
      <c r="CC76" s="346">
        <f>if($A76-CC$65&gt;=0, if($B76&lt;=$B75,CC75,CC75*vlookup($B76,'2a. TBill Main'!$B$224:$HF$233,1+CC$62)),CC75)</f>
        <v>46016.93553</v>
      </c>
      <c r="CD76" s="346">
        <f>if($A76-CD$65&gt;=0, if($B76&lt;=$B75,CD75,CD75*vlookup($B76,'2a. TBill Main'!$B$224:$HF$233,1+CD$62)),CD75)</f>
        <v>12784.4644</v>
      </c>
      <c r="CE76" s="346">
        <f>if($A76-CE$65&gt;=0, if($B76&lt;=$B75,CE75,CE75*vlookup($B76,'2a. TBill Main'!$B$224:$HF$233,1+CE$62)),CE75)</f>
        <v>27165.00184</v>
      </c>
      <c r="CF76" s="346">
        <f>if($A76-CF$65&gt;=0, if($B76&lt;=$B75,CF75,CF75*vlookup($B76,'2a. TBill Main'!$B$224:$HF$233,1+CF$62)),CF75)</f>
        <v>30445</v>
      </c>
      <c r="CG76" s="346">
        <f>if($A76-CG$65&gt;=0, if($B76&lt;=$B75,CG75,CG75*vlookup($B76,'2a. TBill Main'!$B$224:$HF$233,1+CG$62)),CG75)</f>
        <v>6.089</v>
      </c>
      <c r="CH76" s="346">
        <f>if($A76-CH$65&gt;=0, if($B76&lt;=$B75,CH75,CH75*vlookup($B76,'2a. TBill Main'!$B$224:$HF$233,1+CH$62)),CH75)</f>
        <v>17137.52703</v>
      </c>
      <c r="CI76" s="346">
        <f>if($A76-CI$65&gt;=0, if($B76&lt;=$B75,CI75,CI75*vlookup($B76,'2a. TBill Main'!$B$224:$HF$233,1+CI$62)),CI75)</f>
        <v>12178</v>
      </c>
      <c r="CJ76" s="346">
        <f>if($A76-CJ$65&gt;=0, if($B76&lt;=$B75,CJ75,CJ75*vlookup($B76,'2a. TBill Main'!$B$224:$HF$233,1+CJ$62)),CJ75)</f>
        <v>6089</v>
      </c>
      <c r="CK76" s="346">
        <f>if($A76-CK$65&gt;=0, if($B76&lt;=$B75,CK75,CK75*vlookup($B76,'2a. TBill Main'!$B$224:$HF$233,1+CK$62)),CK75)</f>
        <v>10601.3387</v>
      </c>
      <c r="CL76" s="346">
        <f>if($A76-CL$65&gt;=0, if($B76&lt;=$B75,CL75,CL75*vlookup($B76,'2a. TBill Main'!$B$224:$HF$233,1+CL$62)),CL75)</f>
        <v>9146.932334</v>
      </c>
      <c r="CM76" s="346">
        <f>if($A76-CM$65&gt;=0, if($B76&lt;=$B75,CM75,CM75*vlookup($B76,'2a. TBill Main'!$B$224:$HF$233,1+CM$62)),CM75)</f>
        <v>53989.9452</v>
      </c>
      <c r="CN76" s="346">
        <f>if($A76-CN$65&gt;=0, if($B76&lt;=$B75,CN75,CN75*vlookup($B76,'2a. TBill Main'!$B$224:$HF$233,1+CN$62)),CN75)</f>
        <v>19068.56814</v>
      </c>
      <c r="CO76" s="346">
        <f>if($A76-CO$65&gt;=0, if($B76&lt;=$B75,CO75,CO75*vlookup($B76,'2a. TBill Main'!$B$224:$HF$233,1+CO$62)),CO75)</f>
        <v>160</v>
      </c>
      <c r="CP76" s="346">
        <f>if($A76-CP$65&gt;=0, if($B76&lt;=$B75,CP75,CP75*vlookup($B76,'2a. TBill Main'!$B$224:$HF$233,1+CP$62)),CP75)</f>
        <v>22664.42</v>
      </c>
      <c r="CQ76" s="346">
        <f>if($A76-CQ$65&gt;=0, if($B76&lt;=$B75,CQ75,CQ75*vlookup($B76,'2a. TBill Main'!$B$224:$HF$233,1+CQ$62)),CQ75)</f>
        <v>5000</v>
      </c>
      <c r="CR76" s="346">
        <f>if($A76-CR$65&gt;=0, if($B76&lt;=$B75,CR75,CR75*vlookup($B76,'2a. TBill Main'!$B$224:$HF$233,1+CR$62)),CR75)</f>
        <v>14323.48</v>
      </c>
      <c r="CS76" s="346">
        <f>if($A76-CS$65&gt;=0, if($B76&lt;=$B75,CS75,CS75*vlookup($B76,'2a. TBill Main'!$B$224:$HF$233,1+CS$62)),CS75)</f>
        <v>4237</v>
      </c>
      <c r="CT76" s="346">
        <f>if($A76-CT$65&gt;=0, if($B76&lt;=$B75,CT75,CT75*vlookup($B76,'2a. TBill Main'!$B$224:$HF$233,1+CT$62)),CT75)</f>
        <v>14004.37</v>
      </c>
      <c r="CU76" s="346">
        <f>if($A76-CU$65&gt;=0, if($B76&lt;=$B75,CU75,CU75*vlookup($B76,'2a. TBill Main'!$B$224:$HF$233,1+CU$62)),CU75)</f>
        <v>21287.46</v>
      </c>
      <c r="CV76" s="346">
        <f>if($A76-CV$65&gt;=0, if($B76&lt;=$B75,CV75,CV75*vlookup($B76,'2a. TBill Main'!$B$224:$HF$233,1+CV$62)),CV75)</f>
        <v>5000</v>
      </c>
      <c r="CW76" s="346">
        <f>if($A76-CW$65&gt;=0, if($B76&lt;=$B75,CW75,CW75*vlookup($B76,'2a. TBill Main'!$B$224:$HF$233,1+CW$62)),CW75)</f>
        <v>7250</v>
      </c>
      <c r="CX76" s="346">
        <f>if($A76-CX$65&gt;=0, if($B76&lt;=$B75,CX75,CX75*vlookup($B76,'2a. TBill Main'!$B$224:$HF$233,1+CX$62)),CX75)</f>
        <v>54527</v>
      </c>
      <c r="CY76" s="346">
        <f>if($A76-CY$65&gt;=0, if($B76&lt;=$B75,CY75,CY75*vlookup($B76,'2a. TBill Main'!$B$224:$HF$233,1+CY$62)),CY75)</f>
        <v>107019.97</v>
      </c>
      <c r="CZ76" s="346">
        <f>if($A76-CZ$65&gt;=0, if($B76&lt;=$B75,CZ75,CZ75*vlookup($B76,'2a. TBill Main'!$B$224:$HF$233,1+CZ$62)),CZ75)</f>
        <v>9055.25</v>
      </c>
      <c r="DA76" s="346">
        <f>if($A76-DA$65&gt;=0, if($B76&lt;=$B75,DA75,DA75*vlookup($B76,'2a. TBill Main'!$B$224:$HF$233,1+DA$62)),DA75)</f>
        <v>25000</v>
      </c>
      <c r="DB76" s="346">
        <f>if($A76-DB$65&gt;=0, if($B76&lt;=$B75,DB75,DB75*vlookup($B76,'2a. TBill Main'!$B$224:$HF$233,1+DB$62)),DB75)</f>
        <v>10000</v>
      </c>
      <c r="DC76" s="346">
        <f>if($A76-DC$65&gt;=0, if($B76&lt;=$B75,DC75,DC75*vlookup($B76,'2a. TBill Main'!$B$224:$HF$233,1+DC$62)),DC75)</f>
        <v>10000</v>
      </c>
      <c r="DD76" s="346">
        <f>if($A76-DD$65&gt;=0, if($B76&lt;=$B75,DD75,DD75*vlookup($B76,'2a. TBill Main'!$B$224:$HF$233,1+DD$62)),DD75)</f>
        <v>19918</v>
      </c>
      <c r="DE76" s="346">
        <f>if($A76-DE$65&gt;=0, if($B76&lt;=$B75,DE75,DE75*vlookup($B76,'2a. TBill Main'!$B$224:$HF$233,1+DE$62)),DE75)</f>
        <v>7582</v>
      </c>
      <c r="DF76" s="346">
        <f>if($A76-DF$65&gt;=0, if($B76&lt;=$B75,DF75,DF75*vlookup($B76,'2a. TBill Main'!$B$224:$HF$233,1+DF$62)),DF75)</f>
        <v>4000</v>
      </c>
      <c r="DG76" s="346">
        <f>if($A76-DG$65&gt;=0, if($B76&lt;=$B75,DG75,DG75*vlookup($B76,'2a. TBill Main'!$B$224:$HF$233,1+DG$62)),DG75)</f>
        <v>10000</v>
      </c>
      <c r="DH76" s="346">
        <f>if($A76-DH$65&gt;=0, if($B76&lt;=$B75,DH75,DH75*vlookup($B76,'2a. TBill Main'!$B$224:$HF$233,1+DH$62)),DH75)</f>
        <v>49853</v>
      </c>
      <c r="DI76" s="346">
        <f>if($A76-DI$65&gt;=0, if($B76&lt;=$B75,DI75,DI75*vlookup($B76,'2a. TBill Main'!$B$224:$HF$233,1+DI$62)),DI75)</f>
        <v>7788.19</v>
      </c>
      <c r="DJ76" s="346">
        <f>if($A76-DJ$65&gt;=0, if($B76&lt;=$B75,DJ75,DJ75*vlookup($B76,'2a. TBill Main'!$B$224:$HF$233,1+DJ$62)),DJ75)</f>
        <v>50</v>
      </c>
      <c r="DK76" s="346">
        <f>if($A76-DK$65&gt;=0, if($B76&lt;=$B75,DK75,DK75*vlookup($B76,'2a. TBill Main'!$B$224:$HF$233,1+DK$62)),DK75)</f>
        <v>23384.57</v>
      </c>
      <c r="DL76" s="346">
        <f>if($A76-DL$65&gt;=0, if($B76&lt;=$B75,DL75,DL75*vlookup($B76,'2a. TBill Main'!$B$224:$HF$233,1+DL$62)),DL75)</f>
        <v>10000</v>
      </c>
      <c r="DM76" s="346">
        <f>if($A76-DM$65&gt;=0, if($B76&lt;=$B75,DM75,DM75*vlookup($B76,'2a. TBill Main'!$B$224:$HF$233,1+DM$62)),DM75)</f>
        <v>6414.69</v>
      </c>
      <c r="DN76" s="346">
        <f>if($A76-DN$65&gt;=0, if($B76&lt;=$B75,DN75,DN75*vlookup($B76,'2a. TBill Main'!$B$224:$HF$233,1+DN$62)),DN75)</f>
        <v>26634</v>
      </c>
      <c r="DO76" s="346">
        <f>if($A76-DO$65&gt;=0, if($B76&lt;=$B75,DO75,DO75*vlookup($B76,'2a. TBill Main'!$B$224:$HF$233,1+DO$62)),DO75)</f>
        <v>10000</v>
      </c>
      <c r="DP76" s="346">
        <f>if($A76-DP$65&gt;=0, if($B76&lt;=$B75,DP75,DP75*vlookup($B76,'2a. TBill Main'!$B$224:$HF$233,1+DP$62)),DP75)</f>
        <v>12000</v>
      </c>
      <c r="DQ76" s="346">
        <f>if($A76-DQ$65&gt;=0, if($B76&lt;=$B75,DQ75,DQ75*vlookup($B76,'2a. TBill Main'!$B$224:$HF$233,1+DQ$62)),DQ75)</f>
        <v>7000</v>
      </c>
      <c r="DR76" s="346">
        <f>if($A76-DR$65&gt;=0, if($B76&lt;=$B75,DR75,DR75*vlookup($B76,'2a. TBill Main'!$B$224:$HF$233,1+DR$62)),DR75)</f>
        <v>47306.26</v>
      </c>
      <c r="DS76" s="346">
        <f>if($A76-DS$65&gt;=0, if($B76&lt;=$B75,DS75,DS75*vlookup($B76,'2a. TBill Main'!$B$224:$HF$233,1+DS$62)),DS75)</f>
        <v>2009.83</v>
      </c>
      <c r="DT76" s="346">
        <f>if($A76-DT$65&gt;=0, if($B76&lt;=$B75,DT75,DT75*vlookup($B76,'2a. TBill Main'!$B$224:$HF$233,1+DT$62)),DT75)</f>
        <v>53</v>
      </c>
      <c r="DU76" s="346">
        <f>if($A76-DU$65&gt;=0, if($B76&lt;=$B75,DU75,DU75*vlookup($B76,'2a. TBill Main'!$B$224:$HF$233,1+DU$62)),DU75)</f>
        <v>17401.32</v>
      </c>
      <c r="DV76" s="346">
        <f>if($A76-DV$65&gt;=0, if($B76&lt;=$B75,DV75,DV75*vlookup($B76,'2a. TBill Main'!$B$224:$HF$233,1+DV$62)),DV75)</f>
        <v>34878.83</v>
      </c>
      <c r="DW76" s="346">
        <f>if($A76-DW$65&gt;=0, if($B76&lt;=$B75,DW75,DW75*vlookup($B76,'2a. TBill Main'!$B$224:$HF$233,1+DW$62)),DW75)</f>
        <v>10000</v>
      </c>
      <c r="DX76" s="346">
        <f>if($A76-DX$65&gt;=0, if($B76&lt;=$B75,DX75,DX75*vlookup($B76,'2a. TBill Main'!$B$224:$HF$233,1+DX$62)),DX75)</f>
        <v>20000</v>
      </c>
      <c r="DY76" s="346">
        <f>if($A76-DY$65&gt;=0, if($B76&lt;=$B75,DY75,DY75*vlookup($B76,'2a. TBill Main'!$B$224:$HF$233,1+DY$62)),DY75)</f>
        <v>10000</v>
      </c>
      <c r="DZ76" s="346">
        <f>if($A76-DZ$65&gt;=0, if($B76&lt;=$B75,DZ75,DZ75*vlookup($B76,'2a. TBill Main'!$B$224:$HF$233,1+DZ$62)),DZ75)</f>
        <v>60434</v>
      </c>
      <c r="EA76" s="346">
        <f>if($A76-EA$65&gt;=0, if($B76&lt;=$B75,EA75,EA75*vlookup($B76,'2a. TBill Main'!$B$224:$HF$233,1+EA$62)),EA75)</f>
        <v>286</v>
      </c>
      <c r="EB76" s="346">
        <f>if($A76-EB$65&gt;=0, if($B76&lt;=$B75,EB75,EB75*vlookup($B76,'2a. TBill Main'!$B$224:$HF$233,1+EB$62)),EB75)</f>
        <v>20000</v>
      </c>
      <c r="EC76" s="346">
        <f>if($A76-EC$65&gt;=0, if($B76&lt;=$B75,EC75,EC75*vlookup($B76,'2a. TBill Main'!$B$224:$HF$233,1+EC$62)),EC75)</f>
        <v>28876.17</v>
      </c>
      <c r="ED76" s="346">
        <f>if($A76-ED$65&gt;=0, if($B76&lt;=$B75,ED75,ED75*vlookup($B76,'2a. TBill Main'!$B$224:$HF$233,1+ED$62)),ED75)</f>
        <v>19560.88</v>
      </c>
      <c r="EE76" s="346">
        <f>if($A76-EE$65&gt;=0, if($B76&lt;=$B75,EE75,EE75*vlookup($B76,'2a. TBill Main'!$B$224:$HF$233,1+EE$62)),EE75)</f>
        <v>20000</v>
      </c>
      <c r="EF76" s="346">
        <f>if($A76-EF$65&gt;=0, if($B76&lt;=$B75,EF75,EF75*vlookup($B76,'2a. TBill Main'!$B$224:$HF$233,1+EF$62)),EF75)</f>
        <v>5269.38</v>
      </c>
      <c r="EG76" s="346">
        <f>if($A76-EG$65&gt;=0, if($B76&lt;=$B75,EG75,EG75*vlookup($B76,'2a. TBill Main'!$B$224:$HF$233,1+EG$62)),EG75)</f>
        <v>4203.34</v>
      </c>
      <c r="EH76" s="346">
        <f>if($A76-EH$65&gt;=0, if($B76&lt;=$B75,EH75,EH75*vlookup($B76,'2a. TBill Main'!$B$224:$HF$233,1+EH$62)),EH75)</f>
        <v>394</v>
      </c>
      <c r="EI76" s="346">
        <f>if($A76-EI$65&gt;=0, if($B76&lt;=$B75,EI75,EI75*vlookup($B76,'2a. TBill Main'!$B$224:$HF$233,1+EI$62)),EI75)</f>
        <v>20000</v>
      </c>
      <c r="EJ76" s="346">
        <f>if($A76-EJ$65&gt;=0, if($B76&lt;=$B75,EJ75,EJ75*vlookup($B76,'2a. TBill Main'!$B$224:$HF$233,1+EJ$62)),EJ75)</f>
        <v>17810.87</v>
      </c>
      <c r="EK76" s="346">
        <f>if($A76-EK$65&gt;=0, if($B76&lt;=$B75,EK75,EK75*vlookup($B76,'2a. TBill Main'!$B$224:$HF$233,1+EK$62)),EK75)</f>
        <v>11000</v>
      </c>
      <c r="EL76" s="346">
        <f>if($A76-EL$65&gt;=0, if($B76&lt;=$B75,EL75,EL75*vlookup($B76,'2a. TBill Main'!$B$224:$HF$233,1+EL$62)),EL75)</f>
        <v>4225</v>
      </c>
      <c r="EM76" s="346">
        <f>if($A76-EM$65&gt;=0, if($B76&lt;=$B75,EM75,EM75*vlookup($B76,'2a. TBill Main'!$B$224:$HF$233,1+EM$62)),EM75)</f>
        <v>41011</v>
      </c>
      <c r="EN76" s="346">
        <f>if($A76-EN$65&gt;=0, if($B76&lt;=$B75,EN75,EN75*vlookup($B76,'2a. TBill Main'!$B$224:$HF$233,1+EN$62)),EN75)</f>
        <v>300</v>
      </c>
      <c r="EO76" s="346">
        <f>if($A76-EO$65&gt;=0, if($B76&lt;=$B75,EO75,EO75*vlookup($B76,'2a. TBill Main'!$B$224:$HF$233,1+EO$62)),EO75)</f>
        <v>17016.96</v>
      </c>
      <c r="EP76" s="346">
        <f>if($A76-EP$65&gt;=0, if($B76&lt;=$B75,EP75,EP75*vlookup($B76,'2a. TBill Main'!$B$224:$HF$233,1+EP$62)),EP75)</f>
        <v>18037.85</v>
      </c>
      <c r="EQ76" s="346">
        <f>if($A76-EQ$65&gt;=0, if($B76&lt;=$B75,EQ75,EQ75*vlookup($B76,'2a. TBill Main'!$B$224:$HF$233,1+EQ$62)),EQ75)</f>
        <v>20000</v>
      </c>
      <c r="ER76" s="346">
        <f>if($A76-ER$65&gt;=0, if($B76&lt;=$B75,ER75,ER75*vlookup($B76,'2a. TBill Main'!$B$224:$HF$233,1+ER$62)),ER75)</f>
        <v>36065</v>
      </c>
      <c r="ES76" s="346">
        <f>if($A76-ES$65&gt;=0, if($B76&lt;=$B75,ES75,ES75*vlookup($B76,'2a. TBill Main'!$B$224:$HF$233,1+ES$62)),ES75)</f>
        <v>4796.56</v>
      </c>
      <c r="ET76" s="346">
        <f>if($A76-ET$65&gt;=0, if($B76&lt;=$B75,ET75,ET75*vlookup($B76,'2a. TBill Main'!$B$224:$HF$233,1+ET$62)),ET75)</f>
        <v>1418</v>
      </c>
      <c r="EU76" s="346">
        <f>if($A76-EU$65&gt;=0, if($B76&lt;=$B75,EU75,EU75*vlookup($B76,'2a. TBill Main'!$B$224:$HF$233,1+EU$62)),EU75)</f>
        <v>8099.34</v>
      </c>
      <c r="EV76" s="346">
        <f>if($A76-EV$65&gt;=0, if($B76&lt;=$B75,EV75,EV75*vlookup($B76,'2a. TBill Main'!$B$224:$HF$233,1+EV$62)),EV75)</f>
        <v>4855.74</v>
      </c>
      <c r="EW76" s="346">
        <f>if($A76-EW$65&gt;=0, if($B76&lt;=$B75,EW75,EW75*vlookup($B76,'2a. TBill Main'!$B$224:$HF$233,1+EW$62)),EW75)</f>
        <v>4272</v>
      </c>
      <c r="EX76" s="346">
        <f>if($A76-EX$65&gt;=0, if($B76&lt;=$B75,EX75,EX75*vlookup($B76,'2a. TBill Main'!$B$224:$HF$233,1+EX$62)),EX75)</f>
        <v>5892.1</v>
      </c>
      <c r="EY76" s="346">
        <f>if($A76-EY$65&gt;=0, if($B76&lt;=$B75,EY75,EY75*vlookup($B76,'2a. TBill Main'!$B$224:$HF$233,1+EY$62)),EY75)</f>
        <v>45969.73</v>
      </c>
      <c r="EZ76" s="346">
        <f>if($A76-EZ$65&gt;=0, if($B76&lt;=$B75,EZ75,EZ75*vlookup($B76,'2a. TBill Main'!$B$224:$HF$233,1+EZ$62)),EZ75)</f>
        <v>19696.52</v>
      </c>
      <c r="FA76" s="346">
        <f>if($A76-FA$65&gt;=0, if($B76&lt;=$B75,FA75,FA75*vlookup($B76,'2a. TBill Main'!$B$224:$HF$233,1+FA$62)),FA75)</f>
        <v>3580.2</v>
      </c>
      <c r="FB76" s="346">
        <f>if($A76-FB$65&gt;=0, if($B76&lt;=$B75,FB75,FB75*vlookup($B76,'2a. TBill Main'!$B$224:$HF$233,1+FB$62)),FB75)</f>
        <v>6292.7</v>
      </c>
      <c r="FC76" s="346">
        <f>if($A76-FC$65&gt;=0, if($B76&lt;=$B75,FC75,FC75*vlookup($B76,'2a. TBill Main'!$B$224:$HF$233,1+FC$62)),FC75)</f>
        <v>25227</v>
      </c>
      <c r="FD76" s="346">
        <f>if($A76-FD$65&gt;=0, if($B76&lt;=$B75,FD75,FD75*vlookup($B76,'2a. TBill Main'!$B$224:$HF$233,1+FD$62)),FD75)</f>
        <v>20506.71</v>
      </c>
      <c r="FE76" s="346">
        <f>if($A76-FE$65&gt;=0, if($B76&lt;=$B75,FE75,FE75*vlookup($B76,'2a. TBill Main'!$B$224:$HF$233,1+FE$62)),FE75)</f>
        <v>34448.06</v>
      </c>
      <c r="FF76" s="346">
        <f>if($A76-FF$65&gt;=0, if($B76&lt;=$B75,FF75,FF75*vlookup($B76,'2a. TBill Main'!$B$224:$HF$233,1+FF$62)),FF75)</f>
        <v>8181.89</v>
      </c>
      <c r="FG76" s="346">
        <f>if($A76-FG$65&gt;=0, if($B76&lt;=$B75,FG75,FG75*vlookup($B76,'2a. TBill Main'!$B$224:$HF$233,1+FG$62)),FG75)</f>
        <v>10415.66</v>
      </c>
      <c r="FH76" s="346">
        <f>if($A76-FH$65&gt;=0, if($B76&lt;=$B75,FH75,FH75*vlookup($B76,'2a. TBill Main'!$B$224:$HF$233,1+FH$62)),FH75)</f>
        <v>12891</v>
      </c>
      <c r="FI76" s="346">
        <f>if($A76-FI$65&gt;=0, if($B76&lt;=$B75,FI75,FI75*vlookup($B76,'2a. TBill Main'!$B$224:$HF$233,1+FI$62)),FI75)</f>
        <v>35123.16</v>
      </c>
      <c r="FJ76" s="346">
        <f>if($A76-FJ$65&gt;=0, if($B76&lt;=$B75,FJ75,FJ75*vlookup($B76,'2a. TBill Main'!$B$224:$HF$233,1+FJ$62)),FJ75)</f>
        <v>36570.18</v>
      </c>
      <c r="FK76" s="346">
        <f>if($A76-FK$65&gt;=0, if($B76&lt;=$B75,FK75,FK75*vlookup($B76,'2a. TBill Main'!$B$224:$HF$233,1+FK$62)),FK75)</f>
        <v>15616</v>
      </c>
      <c r="FL76" s="346">
        <f>if($A76-FL$65&gt;=0, if($B76&lt;=$B75,FL75,FL75*vlookup($B76,'2a. TBill Main'!$B$224:$HF$233,1+FL$62)),FL75)</f>
        <v>15547</v>
      </c>
      <c r="FM76" s="346">
        <f>if($A76-FM$65&gt;=0, if($B76&lt;=$B75,FM75,FM75*vlookup($B76,'2a. TBill Main'!$B$224:$HF$233,1+FM$62)),FM75)</f>
        <v>41323.31</v>
      </c>
      <c r="FN76" s="346">
        <f>if($A76-FN$65&gt;=0, if($B76&lt;=$B75,FN75,FN75*vlookup($B76,'2a. TBill Main'!$B$224:$HF$233,1+FN$62)),FN75)</f>
        <v>35292.82</v>
      </c>
      <c r="FO76" s="346">
        <f>if($A76-FO$65&gt;=0, if($B76&lt;=$B75,FO75,FO75*vlookup($B76,'2a. TBill Main'!$B$224:$HF$233,1+FO$62)),FO75)</f>
        <v>17000</v>
      </c>
      <c r="FP76" s="346">
        <f>if($A76-FP$65&gt;=0, if($B76&lt;=$B75,FP75,FP75*vlookup($B76,'2a. TBill Main'!$B$224:$HF$233,1+FP$62)),FP75)</f>
        <v>6029</v>
      </c>
      <c r="FQ76" s="346">
        <f>if($A76-FQ$65&gt;=0, if($B76&lt;=$B75,FQ75,FQ75*vlookup($B76,'2a. TBill Main'!$B$224:$HF$233,1+FQ$62)),FQ75)</f>
        <v>33305.63</v>
      </c>
      <c r="FR76" s="346">
        <f>if($A76-FR$65&gt;=0, if($B76&lt;=$B75,FR75,FR75*vlookup($B76,'2a. TBill Main'!$B$224:$HF$233,1+FR$62)),FR75)</f>
        <v>33301.48</v>
      </c>
      <c r="FS76" s="346">
        <f>if($A76-FS$65&gt;=0, if($B76&lt;=$B75,FS75,FS75*vlookup($B76,'2a. TBill Main'!$B$224:$HF$233,1+FS$62)),FS75)</f>
        <v>15000</v>
      </c>
      <c r="FT76" s="346">
        <f>if($A76-FT$65&gt;=0, if($B76&lt;=$B75,FT75,FT75*vlookup($B76,'2a. TBill Main'!$B$224:$HF$233,1+FT$62)),FT75)</f>
        <v>18658</v>
      </c>
      <c r="FU76" s="346">
        <f>if($A76-FU$65&gt;=0, if($B76&lt;=$B75,FU75,FU75*vlookup($B76,'2a. TBill Main'!$B$224:$HF$233,1+FU$62)),FU75)</f>
        <v>20000</v>
      </c>
      <c r="FV76" s="346">
        <f>if($A76-FV$65&gt;=0, if($B76&lt;=$B75,FV75,FV75*vlookup($B76,'2a. TBill Main'!$B$224:$HF$233,1+FV$62)),FV75)</f>
        <v>42000</v>
      </c>
      <c r="FW76" s="346">
        <f>if($A76-FW$65&gt;=0, if($B76&lt;=$B75,FW75,FW75*vlookup($B76,'2a. TBill Main'!$B$224:$HF$233,1+FW$62)),FW75)</f>
        <v>998</v>
      </c>
      <c r="FX76" s="346">
        <f>if($A76-FX$65&gt;=0, if($B76&lt;=$B75,FX75,FX75*vlookup($B76,'2a. TBill Main'!$B$224:$HF$233,1+FX$62)),FX75)</f>
        <v>22277.3</v>
      </c>
      <c r="FY76" s="346">
        <f>if($A76-FY$65&gt;=0, if($B76&lt;=$B75,FY75,FY75*vlookup($B76,'2a. TBill Main'!$B$224:$HF$233,1+FY$62)),FY75)</f>
        <v>20664</v>
      </c>
      <c r="FZ76" s="346">
        <f>if($A76-FZ$65&gt;=0, if($B76&lt;=$B75,FZ75,FZ75*vlookup($B76,'2a. TBill Main'!$B$224:$HF$233,1+FZ$62)),FZ75)</f>
        <v>23190.67</v>
      </c>
      <c r="GA76" s="346">
        <f>if($A76-GA$65&gt;=0, if($B76&lt;=$B75,GA75,GA75*vlookup($B76,'2a. TBill Main'!$B$224:$HF$233,1+GA$62)),GA75)</f>
        <v>375</v>
      </c>
      <c r="GB76" s="346">
        <f>if($A76-GB$65&gt;=0, if($B76&lt;=$B75,GB75,GB75*vlookup($B76,'2a. TBill Main'!$B$224:$HF$233,1+GB$62)),GB75)</f>
        <v>2118</v>
      </c>
      <c r="GC76" s="346">
        <f>if($A76-GC$65&gt;=0, if($B76&lt;=$B75,GC75,GC75*vlookup($B76,'2a. TBill Main'!$B$224:$HF$233,1+GC$62)),GC75)</f>
        <v>110</v>
      </c>
      <c r="GD76" s="346">
        <f>if($A76-GD$65&gt;=0, if($B76&lt;=$B75,GD75,GD75*vlookup($B76,'2a. TBill Main'!$B$224:$HF$233,1+GD$62)),GD75)</f>
        <v>8431</v>
      </c>
      <c r="GE76" s="346">
        <f>if($A76-GE$65&gt;=0, if($B76&lt;=$B75,GE75,GE75*vlookup($B76,'2a. TBill Main'!$B$224:$HF$233,1+GE$62)),GE75)</f>
        <v>2159.24</v>
      </c>
      <c r="GF76" s="346">
        <f>if($A76-GF$65&gt;=0, if($B76&lt;=$B75,GF75,GF75*vlookup($B76,'2a. TBill Main'!$B$224:$HF$233,1+GF$62)),GF75)</f>
        <v>1677</v>
      </c>
      <c r="GG76" s="346">
        <f>if($A76-GG$65&gt;=0, if($B76&lt;=$B75,GG75,GG75*vlookup($B76,'2a. TBill Main'!$B$224:$HF$233,1+GG$62)),GG75)</f>
        <v>24667.46</v>
      </c>
      <c r="GH76" s="346">
        <f>if($A76-GH$65&gt;=0, if($B76&lt;=$B75,GH75,GH75*vlookup($B76,'2a. TBill Main'!$B$224:$HF$233,1+GH$62)),GH75)</f>
        <v>110</v>
      </c>
      <c r="GI76" s="346">
        <f>if($A76-GI$65&gt;=0, if($B76&lt;=$B75,GI75,GI75*vlookup($B76,'2a. TBill Main'!$B$224:$HF$233,1+GI$62)),GI75)</f>
        <v>250</v>
      </c>
      <c r="GJ76" s="346">
        <f>if($A76-GJ$65&gt;=0, if($B76&lt;=$B75,GJ75,GJ75*vlookup($B76,'2a. TBill Main'!$B$224:$HF$233,1+GJ$62)),GJ75)</f>
        <v>33</v>
      </c>
      <c r="GK76" s="346">
        <f>if($A76-GK$65&gt;=0, if($B76&lt;=$B75,GK75,GK75*vlookup($B76,'2a. TBill Main'!$B$224:$HF$233,1+GK$62)),GK75)</f>
        <v>16268.96</v>
      </c>
      <c r="GL76" s="346">
        <f>if($A76-GL$65&gt;=0, if($B76&lt;=$B75,GL75,GL75*vlookup($B76,'2a. TBill Main'!$B$224:$HF$233,1+GL$62)),GL75)</f>
        <v>11925.31</v>
      </c>
      <c r="GM76" s="346">
        <f>if($A76-GM$65&gt;=0, if($B76&lt;=$B75,GM75,GM75*vlookup($B76,'2a. TBill Main'!$B$224:$HF$233,1+GM$62)),GM75)</f>
        <v>325</v>
      </c>
      <c r="GN76" s="346">
        <f>if($A76-GN$65&gt;=0, if($B76&lt;=$B75,GN75,GN75*vlookup($B76,'2a. TBill Main'!$B$224:$HF$233,1+GN$62)),GN75)</f>
        <v>10</v>
      </c>
      <c r="GO76" s="346">
        <f>if($A76-GO$65&gt;=0, if($B76&lt;=$B75,GO75,GO75*vlookup($B76,'2a. TBill Main'!$B$224:$HF$233,1+GO$62)),GO75)</f>
        <v>1165</v>
      </c>
      <c r="GP76" s="346">
        <f>if($A76-GP$65&gt;=0, if($B76&lt;=$B75,GP75,GP75*vlookup($B76,'2a. TBill Main'!$B$224:$HF$233,1+GP$62)),GP75)</f>
        <v>10905</v>
      </c>
      <c r="GQ76" s="346">
        <f>if($A76-GQ$65&gt;=0, if($B76&lt;=$B75,GQ75,GQ75*vlookup($B76,'2a. TBill Main'!$B$224:$HF$233,1+GQ$62)),GQ75)</f>
        <v>11452</v>
      </c>
      <c r="GR76" s="346">
        <f>if($A76-GR$65&gt;=0, if($B76&lt;=$B75,GR75,GR75*vlookup($B76,'2a. TBill Main'!$B$224:$HF$233,1+GR$62)),GR75)</f>
        <v>13649</v>
      </c>
      <c r="GS76" s="346">
        <f>if($A76-GS$65&gt;=0, if($B76&lt;=$B75,GS75,GS75*vlookup($B76,'2a. TBill Main'!$B$224:$HF$233,1+GS$62)),GS75)</f>
        <v>27686</v>
      </c>
      <c r="GT76" s="346">
        <f>if($A76-GT$65&gt;=0, if($B76&lt;=$B75,GT75,GT75*vlookup($B76,'2a. TBill Main'!$B$224:$HF$233,1+GT$62)),GT75)</f>
        <v>1999</v>
      </c>
      <c r="GU76" s="346">
        <f>if($A76-GU$65&gt;=0, if($B76&lt;=$B75,GU75,GU75*vlookup($B76,'2a. TBill Main'!$B$224:$HF$233,1+GU$62)),GU75)</f>
        <v>8301</v>
      </c>
      <c r="GV76" s="346">
        <f>if($A76-GV$65&gt;=0, if($B76&lt;=$B75,GV75,GV75*vlookup($B76,'2a. TBill Main'!$B$224:$HF$233,1+GV$62)),GV75)</f>
        <v>13863</v>
      </c>
      <c r="GW76" s="346">
        <f>if($A76-GW$65&gt;=0, if($B76&lt;=$B75,GW75,GW75*vlookup($B76,'2a. TBill Main'!$B$224:$HF$233,1+GW$62)),GW75)</f>
        <v>15147</v>
      </c>
      <c r="GX76" s="346">
        <f>if($A76-GX$65&gt;=0, if($B76&lt;=$B75,GX75,GX75*vlookup($B76,'2a. TBill Main'!$B$224:$HF$233,1+GX$62)),GX75)</f>
        <v>6626</v>
      </c>
      <c r="GY76" s="346">
        <f>if($A76-GY$65&gt;=0, if($B76&lt;=$B75,GY75,GY75*vlookup($B76,'2a. TBill Main'!$B$224:$HF$233,1+GY$62)),GY75)</f>
        <v>25612</v>
      </c>
      <c r="GZ76" s="346">
        <f>if($A76-GZ$65&gt;=0, if($B76&lt;=$B75,GZ75,GZ75*vlookup($B76,'2a. TBill Main'!$B$224:$HF$233,1+GZ$62)),GZ75)</f>
        <v>20574</v>
      </c>
      <c r="HA76" s="346">
        <f>if($A76-HA$65&gt;=0, if($B76&lt;=$B75,HA75,HA75*vlookup($B76,'2a. TBill Main'!$B$224:$HF$233,1+HA$62)),HA75)</f>
        <v>29647</v>
      </c>
      <c r="HB76" s="346">
        <f>if($A76-HB$65&gt;=0, if($B76&lt;=$B75,HB75,HB75*vlookup($B76,'2a. TBill Main'!$B$224:$HF$233,1+HB$62)),HB75)</f>
        <v>18344</v>
      </c>
      <c r="HC76" s="346">
        <f>if($A76-HC$65&gt;=0, if($B76&lt;=$B75,HC75,HC75*vlookup($B76,'2a. TBill Main'!$B$224:$HF$233,1+HC$62)),HC75)</f>
        <v>5436</v>
      </c>
      <c r="HD76" s="346">
        <f>if($A76-HD$65&gt;=0, if($B76&lt;=$B75,HD75,HD75*vlookup($B76,'2a. TBill Main'!$B$224:$HF$233,1+HD$62)),HD75)</f>
        <v>13177</v>
      </c>
      <c r="HE76" s="346">
        <f>if($A76-HE$65&gt;=0, if($B76&lt;=$B75,HE75,HE75*vlookup($B76,'2a. TBill Main'!$B$224:$HF$233,1+HE$62)),HE75)</f>
        <v>12209.86</v>
      </c>
      <c r="HF76" s="346">
        <f>if($A76-HF$65&gt;=0, if($B76&lt;=$B75,HF75,HF75*vlookup($B76,'2a. TBill Main'!$B$224:$HF$233,1+HF$62)),HF75)</f>
        <v>12309</v>
      </c>
      <c r="HG76" s="346">
        <f>if($A76-HG$65&gt;=0, if($B76&lt;=$B75,HG75,HG75*vlookup($B76,'2a. TBill Main'!$B$224:$HF$233,1+HG$62)),HG75)</f>
        <v>2531</v>
      </c>
      <c r="HH76" s="346">
        <f>if($A76-HH$65&gt;=0, if($B76&lt;=$B75,HH75,HH75*vlookup($B76,'2a. TBill Main'!$B$224:$HF$233,1+HH$62)),HH75)</f>
        <v>15043</v>
      </c>
      <c r="HI76" s="346">
        <f>if($A76-HI$65&gt;=0, if($B76&lt;=$B75,HI75,HI75*vlookup($B76,'2a. TBill Main'!$B$224:$HF$233,1+HI$62)),HI75)</f>
        <v>23307</v>
      </c>
      <c r="HJ76" s="346"/>
      <c r="HK76" s="346"/>
      <c r="HL76" s="346"/>
      <c r="HM76" s="346"/>
      <c r="HN76" s="346"/>
      <c r="HO76" s="346"/>
      <c r="HP76" s="346"/>
      <c r="HQ76" s="346"/>
      <c r="HR76" s="346"/>
      <c r="HS76" s="346"/>
      <c r="HT76" s="346"/>
      <c r="HU76" s="346"/>
      <c r="HV76" s="346"/>
      <c r="HW76" s="346"/>
      <c r="HX76" s="346"/>
    </row>
    <row r="77">
      <c r="A77" s="331" t="str">
        <f>'3b. TBond Projections'!A80</f>
        <v>09-2023</v>
      </c>
      <c r="B77" s="346">
        <f t="shared" ref="B77:B112" si="29">B73+1</f>
        <v>2</v>
      </c>
      <c r="C77" s="346">
        <f t="shared" si="27"/>
        <v>4467047.681</v>
      </c>
      <c r="D77" s="338">
        <f t="shared" si="28"/>
        <v>2</v>
      </c>
      <c r="E77" s="346"/>
      <c r="F77" s="346">
        <f>if($A77-F$65&gt;=0, if($B77&lt;=$B76,F76,F76*vlookup($B77,'2a. TBill Main'!$B$224:$HF$233,1+F$62)),F76)</f>
        <v>419.6994257</v>
      </c>
      <c r="G77" s="346">
        <f>if($A77-G$65&gt;=0, if($B77&lt;=$B76,G76,G76*vlookup($B77,'2a. TBill Main'!$B$224:$HF$233,1+G$62)),G76)</f>
        <v>10809.08435</v>
      </c>
      <c r="H77" s="346">
        <f>if($A77-H$65&gt;=0, if($B77&lt;=$B76,H76,H76*vlookup($B77,'2a. TBill Main'!$B$224:$HF$233,1+H$62)),H76)</f>
        <v>29660.7368</v>
      </c>
      <c r="I77" s="346">
        <f>if($A77-I$65&gt;=0, if($B77&lt;=$B76,I76,I76*vlookup($B77,'2a. TBill Main'!$B$224:$HF$233,1+I$62)),I76)</f>
        <v>11122.7763</v>
      </c>
      <c r="J77" s="346">
        <f>if($A77-J$65&gt;=0, if($B77&lt;=$B76,J76,J76*vlookup($B77,'2a. TBill Main'!$B$224:$HF$233,1+J$62)),J76)</f>
        <v>14830.3684</v>
      </c>
      <c r="K77" s="346">
        <f>if($A77-K$65&gt;=0, if($B77&lt;=$B76,K76,K76*vlookup($B77,'2a. TBill Main'!$B$224:$HF$233,1+K$62)),K76)</f>
        <v>14830.3684</v>
      </c>
      <c r="L77" s="346">
        <f>if($A77-L$65&gt;=0, if($B77&lt;=$B76,L76,L76*vlookup($B77,'2a. TBill Main'!$B$224:$HF$233,1+L$62)),L76)</f>
        <v>3888.003532</v>
      </c>
      <c r="M77" s="346">
        <f>if($A77-M$65&gt;=0, if($B77&lt;=$B76,M76,M76*vlookup($B77,'2a. TBill Main'!$B$224:$HF$233,1+M$62)),M76)</f>
        <v>109847.0557</v>
      </c>
      <c r="N77" s="346">
        <f>if($A77-N$65&gt;=0, if($B77&lt;=$B76,N76,N76*vlookup($B77,'2a. TBill Main'!$B$224:$HF$233,1+N$62)),N76)</f>
        <v>36999.55943</v>
      </c>
      <c r="O77" s="346">
        <f>if($A77-O$65&gt;=0, if($B77&lt;=$B76,O76,O76*vlookup($B77,'2a. TBill Main'!$B$224:$HF$233,1+O$62)),O76)</f>
        <v>1973.922034</v>
      </c>
      <c r="P77" s="346">
        <f>if($A77-P$65&gt;=0, if($B77&lt;=$B76,P76,P76*vlookup($B77,'2a. TBill Main'!$B$224:$HF$233,1+P$62)),P76)</f>
        <v>14.8303684</v>
      </c>
      <c r="Q77" s="346">
        <f>if($A77-Q$65&gt;=0, if($B77&lt;=$B76,Q76,Q76*vlookup($B77,'2a. TBill Main'!$B$224:$HF$233,1+Q$62)),Q76)</f>
        <v>281.7769996</v>
      </c>
      <c r="R77" s="346">
        <f>if($A77-R$65&gt;=0, if($B77&lt;=$B76,R76,R76*vlookup($B77,'2a. TBill Main'!$B$224:$HF$233,1+R$62)),R76)</f>
        <v>10942.36487</v>
      </c>
      <c r="S77" s="346">
        <f>if($A77-S$65&gt;=0, if($B77&lt;=$B76,S76,S76*vlookup($B77,'2a. TBill Main'!$B$224:$HF$233,1+S$62)),S76)</f>
        <v>8802.995245</v>
      </c>
      <c r="T77" s="346">
        <f>if($A77-T$65&gt;=0, if($B77&lt;=$B76,T76,T76*vlookup($B77,'2a. TBill Main'!$B$224:$HF$233,1+T$62)),T76)</f>
        <v>97920.47343</v>
      </c>
      <c r="U77" s="346">
        <f>if($A77-U$65&gt;=0, if($B77&lt;=$B76,U76,U76*vlookup($B77,'2a. TBill Main'!$B$224:$HF$233,1+U$62)),U76)</f>
        <v>15107.05858</v>
      </c>
      <c r="V77" s="346">
        <f>if($A77-V$65&gt;=0, if($B77&lt;=$B76,V76,V76*vlookup($B77,'2a. TBill Main'!$B$224:$HF$233,1+V$62)),V76)</f>
        <v>48494.91908</v>
      </c>
      <c r="W77" s="346">
        <f>if($A77-W$65&gt;=0, if($B77&lt;=$B76,W76,W76*vlookup($B77,'2a. TBill Main'!$B$224:$HF$233,1+W$62)),W76)</f>
        <v>14830.3684</v>
      </c>
      <c r="X77" s="346">
        <f>if($A77-X$65&gt;=0, if($B77&lt;=$B76,X76,X76*vlookup($B77,'2a. TBill Main'!$B$224:$HF$233,1+X$62)),X76)</f>
        <v>26187.44969</v>
      </c>
      <c r="Y77" s="346">
        <f>if($A77-Y$65&gt;=0, if($B77&lt;=$B76,Y76,Y76*vlookup($B77,'2a. TBill Main'!$B$224:$HF$233,1+Y$62)),Y76)</f>
        <v>14830.3684</v>
      </c>
      <c r="Z77" s="346">
        <f>if($A77-Z$65&gt;=0, if($B77&lt;=$B76,Z76,Z76*vlookup($B77,'2a. TBill Main'!$B$224:$HF$233,1+Z$62)),Z76)</f>
        <v>1876.041603</v>
      </c>
      <c r="AA77" s="346">
        <f>if($A77-AA$65&gt;=0, if($B77&lt;=$B76,AA76,AA76*vlookup($B77,'2a. TBill Main'!$B$224:$HF$233,1+AA$62)),AA76)</f>
        <v>33084.37184</v>
      </c>
      <c r="AB77" s="346">
        <f>if($A77-AB$65&gt;=0, if($B77&lt;=$B76,AB76,AB76*vlookup($B77,'2a. TBill Main'!$B$224:$HF$233,1+AB$62)),AB76)</f>
        <v>19569.6944</v>
      </c>
      <c r="AC77" s="346">
        <f>if($A77-AC$65&gt;=0, if($B77&lt;=$B76,AC76,AC76*vlookup($B77,'2a. TBill Main'!$B$224:$HF$233,1+AC$62)),AC76)</f>
        <v>11864.29472</v>
      </c>
      <c r="AD77" s="346">
        <f>if($A77-AD$65&gt;=0, if($B77&lt;=$B76,AD76,AD76*vlookup($B77,'2a. TBill Main'!$B$224:$HF$233,1+AD$62)),AD76)</f>
        <v>7415.1842</v>
      </c>
      <c r="AE77" s="346">
        <f>if($A77-AE$65&gt;=0, if($B77&lt;=$B76,AE76,AE76*vlookup($B77,'2a. TBill Main'!$B$224:$HF$233,1+AE$62)),AE76)</f>
        <v>64832.82409</v>
      </c>
      <c r="AF77" s="346">
        <f>if($A77-AF$65&gt;=0, if($B77&lt;=$B76,AF76,AF76*vlookup($B77,'2a. TBill Main'!$B$224:$HF$233,1+AF$62)),AF76)</f>
        <v>11679.31553</v>
      </c>
      <c r="AG77" s="346">
        <f>if($A77-AG$65&gt;=0, if($B77&lt;=$B76,AG76,AG76*vlookup($B77,'2a. TBill Main'!$B$224:$HF$233,1+AG$62)),AG76)</f>
        <v>16292.06434</v>
      </c>
      <c r="AH77" s="346">
        <f>if($A77-AH$65&gt;=0, if($B77&lt;=$B76,AH76,AH76*vlookup($B77,'2a. TBill Main'!$B$224:$HF$233,1+AH$62)),AH76)</f>
        <v>12373.08017</v>
      </c>
      <c r="AI77" s="346">
        <f>if($A77-AI$65&gt;=0, if($B77&lt;=$B76,AI76,AI76*vlookup($B77,'2a. TBill Main'!$B$224:$HF$233,1+AI$62)),AI76)</f>
        <v>22999.18743</v>
      </c>
      <c r="AJ77" s="346">
        <f>if($A77-AJ$65&gt;=0, if($B77&lt;=$B76,AJ76,AJ76*vlookup($B77,'2a. TBill Main'!$B$224:$HF$233,1+AJ$62)),AJ76)</f>
        <v>22245.5526</v>
      </c>
      <c r="AK77" s="346">
        <f>if($A77-AK$65&gt;=0, if($B77&lt;=$B76,AK76,AK76*vlookup($B77,'2a. TBill Main'!$B$224:$HF$233,1+AK$62)),AK76)</f>
        <v>17796.44208</v>
      </c>
      <c r="AL77" s="346">
        <f>if($A77-AL$65&gt;=0, if($B77&lt;=$B76,AL76,AL76*vlookup($B77,'2a. TBill Main'!$B$224:$HF$233,1+AL$62)),AL76)</f>
        <v>11864.29472</v>
      </c>
      <c r="AM77" s="346">
        <f>if($A77-AM$65&gt;=0, if($B77&lt;=$B76,AM76,AM76*vlookup($B77,'2a. TBill Main'!$B$224:$HF$233,1+AM$62)),AM76)</f>
        <v>16760.89678</v>
      </c>
      <c r="AN77" s="346">
        <f>if($A77-AN$65&gt;=0, if($B77&lt;=$B76,AN76,AN76*vlookup($B77,'2a. TBill Main'!$B$224:$HF$233,1+AN$62)),AN76)</f>
        <v>89154.24267</v>
      </c>
      <c r="AO77" s="346">
        <f>if($A77-AO$65&gt;=0, if($B77&lt;=$B76,AO76,AO76*vlookup($B77,'2a. TBill Main'!$B$224:$HF$233,1+AO$62)),AO76)</f>
        <v>9771.37381</v>
      </c>
      <c r="AP77" s="346">
        <f>if($A77-AP$65&gt;=0, if($B77&lt;=$B76,AP76,AP76*vlookup($B77,'2a. TBill Main'!$B$224:$HF$233,1+AP$62)),AP76)</f>
        <v>17769.19869</v>
      </c>
      <c r="AQ77" s="346">
        <f>if($A77-AQ$65&gt;=0, if($B77&lt;=$B76,AQ76,AQ76*vlookup($B77,'2a. TBill Main'!$B$224:$HF$233,1+AQ$62)),AQ76)</f>
        <v>41348.5798</v>
      </c>
      <c r="AR77" s="346">
        <f>if($A77-AR$65&gt;=0, if($B77&lt;=$B76,AR76,AR76*vlookup($B77,'2a. TBill Main'!$B$224:$HF$233,1+AR$62)),AR76)</f>
        <v>29660.7368</v>
      </c>
      <c r="AS77" s="346">
        <f>if($A77-AS$65&gt;=0, if($B77&lt;=$B76,AS76,AS76*vlookup($B77,'2a. TBill Main'!$B$224:$HF$233,1+AS$62)),AS76)</f>
        <v>8898.22104</v>
      </c>
      <c r="AT77" s="346">
        <f>if($A77-AT$65&gt;=0, if($B77&lt;=$B76,AT76,AT76*vlookup($B77,'2a. TBill Main'!$B$224:$HF$233,1+AT$62)),AT76)</f>
        <v>11864.29472</v>
      </c>
      <c r="AU77" s="346">
        <f>if($A77-AU$65&gt;=0, if($B77&lt;=$B76,AU76,AU76*vlookup($B77,'2a. TBill Main'!$B$224:$HF$233,1+AU$62)),AU76)</f>
        <v>11864.29472</v>
      </c>
      <c r="AV77" s="346">
        <f>if($A77-AV$65&gt;=0, if($B77&lt;=$B76,AV76,AV76*vlookup($B77,'2a. TBill Main'!$B$224:$HF$233,1+AV$62)),AV76)</f>
        <v>7415.1842</v>
      </c>
      <c r="AW77" s="346">
        <f>if($A77-AW$65&gt;=0, if($B77&lt;=$B76,AW76,AW76*vlookup($B77,'2a. TBill Main'!$B$224:$HF$233,1+AW$62)),AW76)</f>
        <v>7415.1842</v>
      </c>
      <c r="AX77" s="346">
        <f>if($A77-AX$65&gt;=0, if($B77&lt;=$B76,AX76,AX76*vlookup($B77,'2a. TBill Main'!$B$224:$HF$233,1+AX$62)),AX76)</f>
        <v>55167.48741</v>
      </c>
      <c r="AY77" s="346">
        <f>if($A77-AY$65&gt;=0, if($B77&lt;=$B76,AY76,AY76*vlookup($B77,'2a. TBill Main'!$B$224:$HF$233,1+AY$62)),AY76)</f>
        <v>41975.80057</v>
      </c>
      <c r="AZ77" s="346">
        <f>if($A77-AZ$65&gt;=0, if($B77&lt;=$B76,AZ76,AZ76*vlookup($B77,'2a. TBill Main'!$B$224:$HF$233,1+AZ$62)),AZ76)</f>
        <v>16777.55128</v>
      </c>
      <c r="BA77" s="346">
        <f>if($A77-BA$65&gt;=0, if($B77&lt;=$B76,BA76,BA76*vlookup($B77,'2a. TBill Main'!$B$224:$HF$233,1+BA$62)),BA76)</f>
        <v>25524.4729</v>
      </c>
      <c r="BB77" s="346">
        <f>if($A77-BB$65&gt;=0, if($B77&lt;=$B76,BB76,BB76*vlookup($B77,'2a. TBill Main'!$B$224:$HF$233,1+BB$62)),BB76)</f>
        <v>47067.15502</v>
      </c>
      <c r="BC77" s="346">
        <f>if($A77-BC$65&gt;=0, if($B77&lt;=$B76,BC76,BC76*vlookup($B77,'2a. TBill Main'!$B$224:$HF$233,1+BC$62)),BC76)</f>
        <v>444.911052</v>
      </c>
      <c r="BD77" s="346">
        <f>if($A77-BD$65&gt;=0, if($B77&lt;=$B76,BD76,BD76*vlookup($B77,'2a. TBill Main'!$B$224:$HF$233,1+BD$62)),BD76)</f>
        <v>22245.5526</v>
      </c>
      <c r="BE77" s="346">
        <f>if($A77-BE$65&gt;=0, if($B77&lt;=$B76,BE76,BE76*vlookup($B77,'2a. TBill Main'!$B$224:$HF$233,1+BE$62)),BE76)</f>
        <v>14830.3684</v>
      </c>
      <c r="BF77" s="346">
        <f>if($A77-BF$65&gt;=0, if($B77&lt;=$B76,BF76,BF76*vlookup($B77,'2a. TBill Main'!$B$224:$HF$233,1+BF$62)),BF76)</f>
        <v>7415.1842</v>
      </c>
      <c r="BG77" s="346">
        <f>if($A77-BG$65&gt;=0, if($B77&lt;=$B76,BG76,BG76*vlookup($B77,'2a. TBill Main'!$B$224:$HF$233,1+BG$62)),BG76)</f>
        <v>7415.1842</v>
      </c>
      <c r="BH77" s="346">
        <f>if($A77-BH$65&gt;=0, if($B77&lt;=$B76,BH76,BH76*vlookup($B77,'2a. TBill Main'!$B$224:$HF$233,1+BH$62)),BH76)</f>
        <v>14830.3684</v>
      </c>
      <c r="BI77" s="346">
        <f>if($A77-BI$65&gt;=0, if($B77&lt;=$B76,BI76,BI76*vlookup($B77,'2a. TBill Main'!$B$224:$HF$233,1+BI$62)),BI76)</f>
        <v>82252.18922</v>
      </c>
      <c r="BJ77" s="346">
        <f>if($A77-BJ$65&gt;=0, if($B77&lt;=$B76,BJ76,BJ76*vlookup($B77,'2a. TBill Main'!$B$224:$HF$233,1+BJ$62)),BJ76)</f>
        <v>14830.3684</v>
      </c>
      <c r="BK77" s="346">
        <f>if($A77-BK$65&gt;=0, if($B77&lt;=$B76,BK76,BK76*vlookup($B77,'2a. TBill Main'!$B$224:$HF$233,1+BK$62)),BK76)</f>
        <v>27514.66385</v>
      </c>
      <c r="BL77" s="346">
        <f>if($A77-BL$65&gt;=0, if($B77&lt;=$B76,BL76,BL76*vlookup($B77,'2a. TBill Main'!$B$224:$HF$233,1+BL$62)),BL76)</f>
        <v>37075.921</v>
      </c>
      <c r="BM77" s="346">
        <f>if($A77-BM$65&gt;=0, if($B77&lt;=$B76,BM76,BM76*vlookup($B77,'2a. TBill Main'!$B$224:$HF$233,1+BM$62)),BM76)</f>
        <v>29.6607368</v>
      </c>
      <c r="BN77" s="346">
        <f>if($A77-BN$65&gt;=0, if($B77&lt;=$B76,BN76,BN76*vlookup($B77,'2a. TBill Main'!$B$224:$HF$233,1+BN$62)),BN76)</f>
        <v>4211.60217</v>
      </c>
      <c r="BO77" s="346">
        <f>if($A77-BO$65&gt;=0, if($B77&lt;=$B76,BO76,BO76*vlookup($B77,'2a. TBill Main'!$B$224:$HF$233,1+BO$62)),BO76)</f>
        <v>29084.07276</v>
      </c>
      <c r="BP77" s="346">
        <f>if($A77-BP$65&gt;=0, if($B77&lt;=$B76,BP76,BP76*vlookup($B77,'2a. TBill Main'!$B$224:$HF$233,1+BP$62)),BP76)</f>
        <v>14830.3684</v>
      </c>
      <c r="BQ77" s="346">
        <f>if($A77-BQ$65&gt;=0, if($B77&lt;=$B76,BQ76,BQ76*vlookup($B77,'2a. TBill Main'!$B$224:$HF$233,1+BQ$62)),BQ76)</f>
        <v>3405.912746</v>
      </c>
      <c r="BR77" s="346">
        <f>if($A77-BR$65&gt;=0, if($B77&lt;=$B76,BR76,BR76*vlookup($B77,'2a. TBill Main'!$B$224:$HF$233,1+BR$62)),BR76)</f>
        <v>14830.3684</v>
      </c>
      <c r="BS77" s="346">
        <f>if($A77-BS$65&gt;=0, if($B77&lt;=$B76,BS76,BS76*vlookup($B77,'2a. TBill Main'!$B$224:$HF$233,1+BS$62)),BS76)</f>
        <v>8898.22104</v>
      </c>
      <c r="BT77" s="346">
        <f>if($A77-BT$65&gt;=0, if($B77&lt;=$B76,BT76,BT76*vlookup($B77,'2a. TBill Main'!$B$224:$HF$233,1+BT$62)),BT76)</f>
        <v>103518.9375</v>
      </c>
      <c r="BU77" s="346">
        <f>if($A77-BU$65&gt;=0, if($B77&lt;=$B76,BU76,BU76*vlookup($B77,'2a. TBill Main'!$B$224:$HF$233,1+BU$62)),BU76)</f>
        <v>37214.06588</v>
      </c>
      <c r="BV77" s="346">
        <f>if($A77-BV$65&gt;=0, if($B77&lt;=$B76,BV76,BV76*vlookup($B77,'2a. TBill Main'!$B$224:$HF$233,1+BV$62)),BV76)</f>
        <v>37075.921</v>
      </c>
      <c r="BW77" s="346">
        <f>if($A77-BW$65&gt;=0, if($B77&lt;=$B76,BW76,BW76*vlookup($B77,'2a. TBill Main'!$B$224:$HF$233,1+BW$62)),BW76)</f>
        <v>745.9675305</v>
      </c>
      <c r="BX77" s="346">
        <f>if($A77-BX$65&gt;=0, if($B77&lt;=$B76,BX76,BX76*vlookup($B77,'2a. TBill Main'!$B$224:$HF$233,1+BX$62)),BX76)</f>
        <v>22245.5526</v>
      </c>
      <c r="BY77" s="346">
        <f>if($A77-BY$65&gt;=0, if($B77&lt;=$B76,BY76,BY76*vlookup($B77,'2a. TBill Main'!$B$224:$HF$233,1+BY$62)),BY76)</f>
        <v>14830.3684</v>
      </c>
      <c r="BZ77" s="346">
        <f>if($A77-BZ$65&gt;=0, if($B77&lt;=$B76,BZ76,BZ76*vlookup($B77,'2a. TBill Main'!$B$224:$HF$233,1+BZ$62)),BZ76)</f>
        <v>9030.834194</v>
      </c>
      <c r="CA77" s="346">
        <f>if($A77-CA$65&gt;=0, if($B77&lt;=$B76,CA76,CA76*vlookup($B77,'2a. TBill Main'!$B$224:$HF$233,1+CA$62)),CA76)</f>
        <v>14830.3684</v>
      </c>
      <c r="CB77" s="346">
        <f>if($A77-CB$65&gt;=0, if($B77&lt;=$B76,CB76,CB76*vlookup($B77,'2a. TBill Main'!$B$224:$HF$233,1+CB$62)),CB76)</f>
        <v>30437.8481</v>
      </c>
      <c r="CC77" s="346">
        <f>if($A77-CC$65&gt;=0, if($B77&lt;=$B76,CC76,CC76*vlookup($B77,'2a. TBill Main'!$B$224:$HF$233,1+CC$62)),CC76)</f>
        <v>56039.42409</v>
      </c>
      <c r="CD77" s="346">
        <f>if($A77-CD$65&gt;=0, if($B77&lt;=$B76,CD76,CD76*vlookup($B77,'2a. TBill Main'!$B$224:$HF$233,1+CD$62)),CD76)</f>
        <v>15568.92075</v>
      </c>
      <c r="CE77" s="346">
        <f>if($A77-CE$65&gt;=0, if($B77&lt;=$B76,CE76,CE76*vlookup($B77,'2a. TBill Main'!$B$224:$HF$233,1+CE$62)),CE76)</f>
        <v>33081.53924</v>
      </c>
      <c r="CF77" s="346">
        <f>if($A77-CF$65&gt;=0, if($B77&lt;=$B76,CF76,CF76*vlookup($B77,'2a. TBill Main'!$B$224:$HF$233,1+CF$62)),CF76)</f>
        <v>37075.921</v>
      </c>
      <c r="CG77" s="346">
        <f>if($A77-CG$65&gt;=0, if($B77&lt;=$B76,CG76,CG76*vlookup($B77,'2a. TBill Main'!$B$224:$HF$233,1+CG$62)),CG76)</f>
        <v>7.4151842</v>
      </c>
      <c r="CH77" s="346">
        <f>if($A77-CH$65&gt;=0, if($B77&lt;=$B76,CH76,CH76*vlookup($B77,'2a. TBill Main'!$B$224:$HF$233,1+CH$62)),CH76)</f>
        <v>20870.08042</v>
      </c>
      <c r="CI77" s="346">
        <f>if($A77-CI$65&gt;=0, if($B77&lt;=$B76,CI76,CI76*vlookup($B77,'2a. TBill Main'!$B$224:$HF$233,1+CI$62)),CI76)</f>
        <v>14830.3684</v>
      </c>
      <c r="CJ77" s="346">
        <f>if($A77-CJ$65&gt;=0, if($B77&lt;=$B76,CJ76,CJ76*vlookup($B77,'2a. TBill Main'!$B$224:$HF$233,1+CJ$62)),CJ76)</f>
        <v>7415.1842</v>
      </c>
      <c r="CK77" s="346">
        <f>if($A77-CK$65&gt;=0, if($B77&lt;=$B76,CK76,CK76*vlookup($B77,'2a. TBill Main'!$B$224:$HF$233,1+CK$62)),CK76)</f>
        <v>12910.31026</v>
      </c>
      <c r="CL77" s="346">
        <f>if($A77-CL$65&gt;=0, if($B77&lt;=$B76,CL76,CL76*vlookup($B77,'2a. TBill Main'!$B$224:$HF$233,1+CL$62)),CL76)</f>
        <v>11139.1342</v>
      </c>
      <c r="CM77" s="346">
        <f>if($A77-CM$65&gt;=0, if($B77&lt;=$B76,CM76,CM76*vlookup($B77,'2a. TBill Main'!$B$224:$HF$233,1+CM$62)),CM76)</f>
        <v>65748.95526</v>
      </c>
      <c r="CN77" s="346">
        <f>if($A77-CN$65&gt;=0, if($B77&lt;=$B76,CN76,CN76*vlookup($B77,'2a. TBill Main'!$B$224:$HF$233,1+CN$62)),CN76)</f>
        <v>23221.70228</v>
      </c>
      <c r="CO77" s="346">
        <f>if($A77-CO$65&gt;=0, if($B77&lt;=$B76,CO76,CO76*vlookup($B77,'2a. TBill Main'!$B$224:$HF$233,1+CO$62)),CO76)</f>
        <v>194.848</v>
      </c>
      <c r="CP77" s="346">
        <f>if($A77-CP$65&gt;=0, if($B77&lt;=$B76,CP76,CP76*vlookup($B77,'2a. TBill Main'!$B$224:$HF$233,1+CP$62)),CP76)</f>
        <v>27600.73068</v>
      </c>
      <c r="CQ77" s="346">
        <f>if($A77-CQ$65&gt;=0, if($B77&lt;=$B76,CQ76,CQ76*vlookup($B77,'2a. TBill Main'!$B$224:$HF$233,1+CQ$62)),CQ76)</f>
        <v>6089</v>
      </c>
      <c r="CR77" s="346">
        <f>if($A77-CR$65&gt;=0, if($B77&lt;=$B76,CR76,CR76*vlookup($B77,'2a. TBill Main'!$B$224:$HF$233,1+CR$62)),CR76)</f>
        <v>17443.13394</v>
      </c>
      <c r="CS77" s="346">
        <f>if($A77-CS$65&gt;=0, if($B77&lt;=$B76,CS76,CS76*vlookup($B77,'2a. TBill Main'!$B$224:$HF$233,1+CS$62)),CS76)</f>
        <v>5159.8186</v>
      </c>
      <c r="CT77" s="346">
        <f>if($A77-CT$65&gt;=0, if($B77&lt;=$B76,CT76,CT76*vlookup($B77,'2a. TBill Main'!$B$224:$HF$233,1+CT$62)),CT76)</f>
        <v>17054.52179</v>
      </c>
      <c r="CU77" s="346">
        <f>if($A77-CU$65&gt;=0, if($B77&lt;=$B76,CU76,CU76*vlookup($B77,'2a. TBill Main'!$B$224:$HF$233,1+CU$62)),CU76)</f>
        <v>25923.86879</v>
      </c>
      <c r="CV77" s="346">
        <f>if($A77-CV$65&gt;=0, if($B77&lt;=$B76,CV76,CV76*vlookup($B77,'2a. TBill Main'!$B$224:$HF$233,1+CV$62)),CV76)</f>
        <v>6089</v>
      </c>
      <c r="CW77" s="346">
        <f>if($A77-CW$65&gt;=0, if($B77&lt;=$B76,CW76,CW76*vlookup($B77,'2a. TBill Main'!$B$224:$HF$233,1+CW$62)),CW76)</f>
        <v>8829.05</v>
      </c>
      <c r="CX77" s="346">
        <f>if($A77-CX$65&gt;=0, if($B77&lt;=$B76,CX76,CX76*vlookup($B77,'2a. TBill Main'!$B$224:$HF$233,1+CX$62)),CX76)</f>
        <v>66402.9806</v>
      </c>
      <c r="CY77" s="346">
        <f>if($A77-CY$65&gt;=0, if($B77&lt;=$B76,CY76,CY76*vlookup($B77,'2a. TBill Main'!$B$224:$HF$233,1+CY$62)),CY76)</f>
        <v>130328.9195</v>
      </c>
      <c r="CZ77" s="346">
        <f>if($A77-CZ$65&gt;=0, if($B77&lt;=$B76,CZ76,CZ76*vlookup($B77,'2a. TBill Main'!$B$224:$HF$233,1+CZ$62)),CZ76)</f>
        <v>11027.48345</v>
      </c>
      <c r="DA77" s="346">
        <f>if($A77-DA$65&gt;=0, if($B77&lt;=$B76,DA76,DA76*vlookup($B77,'2a. TBill Main'!$B$224:$HF$233,1+DA$62)),DA76)</f>
        <v>30445</v>
      </c>
      <c r="DB77" s="346">
        <f>if($A77-DB$65&gt;=0, if($B77&lt;=$B76,DB76,DB76*vlookup($B77,'2a. TBill Main'!$B$224:$HF$233,1+DB$62)),DB76)</f>
        <v>12178</v>
      </c>
      <c r="DC77" s="346">
        <f>if($A77-DC$65&gt;=0, if($B77&lt;=$B76,DC76,DC76*vlookup($B77,'2a. TBill Main'!$B$224:$HF$233,1+DC$62)),DC76)</f>
        <v>12178</v>
      </c>
      <c r="DD77" s="346">
        <f>if($A77-DD$65&gt;=0, if($B77&lt;=$B76,DD76,DD76*vlookup($B77,'2a. TBill Main'!$B$224:$HF$233,1+DD$62)),DD76)</f>
        <v>24256.1404</v>
      </c>
      <c r="DE77" s="346">
        <f>if($A77-DE$65&gt;=0, if($B77&lt;=$B76,DE76,DE76*vlookup($B77,'2a. TBill Main'!$B$224:$HF$233,1+DE$62)),DE76)</f>
        <v>9233.3596</v>
      </c>
      <c r="DF77" s="346">
        <f>if($A77-DF$65&gt;=0, if($B77&lt;=$B76,DF76,DF76*vlookup($B77,'2a. TBill Main'!$B$224:$HF$233,1+DF$62)),DF76)</f>
        <v>4871.2</v>
      </c>
      <c r="DG77" s="346">
        <f>if($A77-DG$65&gt;=0, if($B77&lt;=$B76,DG76,DG76*vlookup($B77,'2a. TBill Main'!$B$224:$HF$233,1+DG$62)),DG76)</f>
        <v>12178</v>
      </c>
      <c r="DH77" s="346">
        <f>if($A77-DH$65&gt;=0, if($B77&lt;=$B76,DH76,DH76*vlookup($B77,'2a. TBill Main'!$B$224:$HF$233,1+DH$62)),DH76)</f>
        <v>60710.9834</v>
      </c>
      <c r="DI77" s="346">
        <f>if($A77-DI$65&gt;=0, if($B77&lt;=$B76,DI76,DI76*vlookup($B77,'2a. TBill Main'!$B$224:$HF$233,1+DI$62)),DI76)</f>
        <v>9484.457782</v>
      </c>
      <c r="DJ77" s="346">
        <f>if($A77-DJ$65&gt;=0, if($B77&lt;=$B76,DJ76,DJ76*vlookup($B77,'2a. TBill Main'!$B$224:$HF$233,1+DJ$62)),DJ76)</f>
        <v>60.89</v>
      </c>
      <c r="DK77" s="346">
        <f>if($A77-DK$65&gt;=0, if($B77&lt;=$B76,DK76,DK76*vlookup($B77,'2a. TBill Main'!$B$224:$HF$233,1+DK$62)),DK76)</f>
        <v>28477.72935</v>
      </c>
      <c r="DL77" s="346">
        <f>if($A77-DL$65&gt;=0, if($B77&lt;=$B76,DL76,DL76*vlookup($B77,'2a. TBill Main'!$B$224:$HF$233,1+DL$62)),DL76)</f>
        <v>12178</v>
      </c>
      <c r="DM77" s="346">
        <f>if($A77-DM$65&gt;=0, if($B77&lt;=$B76,DM76,DM76*vlookup($B77,'2a. TBill Main'!$B$224:$HF$233,1+DM$62)),DM76)</f>
        <v>7811.809482</v>
      </c>
      <c r="DN77" s="346">
        <f>if($A77-DN$65&gt;=0, if($B77&lt;=$B76,DN76,DN76*vlookup($B77,'2a. TBill Main'!$B$224:$HF$233,1+DN$62)),DN76)</f>
        <v>32434.8852</v>
      </c>
      <c r="DO77" s="346">
        <f>if($A77-DO$65&gt;=0, if($B77&lt;=$B76,DO76,DO76*vlookup($B77,'2a. TBill Main'!$B$224:$HF$233,1+DO$62)),DO76)</f>
        <v>12178</v>
      </c>
      <c r="DP77" s="346">
        <f>if($A77-DP$65&gt;=0, if($B77&lt;=$B76,DP76,DP76*vlookup($B77,'2a. TBill Main'!$B$224:$HF$233,1+DP$62)),DP76)</f>
        <v>14613.6</v>
      </c>
      <c r="DQ77" s="346">
        <f>if($A77-DQ$65&gt;=0, if($B77&lt;=$B76,DQ76,DQ76*vlookup($B77,'2a. TBill Main'!$B$224:$HF$233,1+DQ$62)),DQ76)</f>
        <v>8524.6</v>
      </c>
      <c r="DR77" s="346">
        <f>if($A77-DR$65&gt;=0, if($B77&lt;=$B76,DR76,DR76*vlookup($B77,'2a. TBill Main'!$B$224:$HF$233,1+DR$62)),DR76)</f>
        <v>57609.56343</v>
      </c>
      <c r="DS77" s="346">
        <f>if($A77-DS$65&gt;=0, if($B77&lt;=$B76,DS76,DS76*vlookup($B77,'2a. TBill Main'!$B$224:$HF$233,1+DS$62)),DS76)</f>
        <v>2447.570974</v>
      </c>
      <c r="DT77" s="346">
        <f>if($A77-DT$65&gt;=0, if($B77&lt;=$B76,DT76,DT76*vlookup($B77,'2a. TBill Main'!$B$224:$HF$233,1+DT$62)),DT76)</f>
        <v>64.5434</v>
      </c>
      <c r="DU77" s="346">
        <f>if($A77-DU$65&gt;=0, if($B77&lt;=$B76,DU76,DU76*vlookup($B77,'2a. TBill Main'!$B$224:$HF$233,1+DU$62)),DU76)</f>
        <v>21191.3275</v>
      </c>
      <c r="DV77" s="346">
        <f>if($A77-DV$65&gt;=0, if($B77&lt;=$B76,DV76,DV76*vlookup($B77,'2a. TBill Main'!$B$224:$HF$233,1+DV$62)),DV76)</f>
        <v>42475.43917</v>
      </c>
      <c r="DW77" s="346">
        <f>if($A77-DW$65&gt;=0, if($B77&lt;=$B76,DW76,DW76*vlookup($B77,'2a. TBill Main'!$B$224:$HF$233,1+DW$62)),DW76)</f>
        <v>12178</v>
      </c>
      <c r="DX77" s="346">
        <f>if($A77-DX$65&gt;=0, if($B77&lt;=$B76,DX76,DX76*vlookup($B77,'2a. TBill Main'!$B$224:$HF$233,1+DX$62)),DX76)</f>
        <v>24356</v>
      </c>
      <c r="DY77" s="346">
        <f>if($A77-DY$65&gt;=0, if($B77&lt;=$B76,DY76,DY76*vlookup($B77,'2a. TBill Main'!$B$224:$HF$233,1+DY$62)),DY76)</f>
        <v>12178</v>
      </c>
      <c r="DZ77" s="346">
        <f>if($A77-DZ$65&gt;=0, if($B77&lt;=$B76,DZ76,DZ76*vlookup($B77,'2a. TBill Main'!$B$224:$HF$233,1+DZ$62)),DZ76)</f>
        <v>73596.5252</v>
      </c>
      <c r="EA77" s="346">
        <f>if($A77-EA$65&gt;=0, if($B77&lt;=$B76,EA76,EA76*vlookup($B77,'2a. TBill Main'!$B$224:$HF$233,1+EA$62)),EA76)</f>
        <v>348.2908</v>
      </c>
      <c r="EB77" s="346">
        <f>if($A77-EB$65&gt;=0, if($B77&lt;=$B76,EB76,EB76*vlookup($B77,'2a. TBill Main'!$B$224:$HF$233,1+EB$62)),EB76)</f>
        <v>24356</v>
      </c>
      <c r="EC77" s="346">
        <f>if($A77-EC$65&gt;=0, if($B77&lt;=$B76,EC76,EC76*vlookup($B77,'2a. TBill Main'!$B$224:$HF$233,1+EC$62)),EC76)</f>
        <v>35165.39983</v>
      </c>
      <c r="ED77" s="346">
        <f>if($A77-ED$65&gt;=0, if($B77&lt;=$B76,ED76,ED76*vlookup($B77,'2a. TBill Main'!$B$224:$HF$233,1+ED$62)),ED76)</f>
        <v>23821.23966</v>
      </c>
      <c r="EE77" s="346">
        <f>if($A77-EE$65&gt;=0, if($B77&lt;=$B76,EE76,EE76*vlookup($B77,'2a. TBill Main'!$B$224:$HF$233,1+EE$62)),EE76)</f>
        <v>24356</v>
      </c>
      <c r="EF77" s="346">
        <f>if($A77-EF$65&gt;=0, if($B77&lt;=$B76,EF76,EF76*vlookup($B77,'2a. TBill Main'!$B$224:$HF$233,1+EF$62)),EF76)</f>
        <v>6417.050964</v>
      </c>
      <c r="EG77" s="346">
        <f>if($A77-EG$65&gt;=0, if($B77&lt;=$B76,EG76,EG76*vlookup($B77,'2a. TBill Main'!$B$224:$HF$233,1+EG$62)),EG76)</f>
        <v>5118.827452</v>
      </c>
      <c r="EH77" s="346">
        <f>if($A77-EH$65&gt;=0, if($B77&lt;=$B76,EH76,EH76*vlookup($B77,'2a. TBill Main'!$B$224:$HF$233,1+EH$62)),EH76)</f>
        <v>479.8132</v>
      </c>
      <c r="EI77" s="346">
        <f>if($A77-EI$65&gt;=0, if($B77&lt;=$B76,EI76,EI76*vlookup($B77,'2a. TBill Main'!$B$224:$HF$233,1+EI$62)),EI76)</f>
        <v>24356</v>
      </c>
      <c r="EJ77" s="346">
        <f>if($A77-EJ$65&gt;=0, if($B77&lt;=$B76,EJ76,EJ76*vlookup($B77,'2a. TBill Main'!$B$224:$HF$233,1+EJ$62)),EJ76)</f>
        <v>21690.07749</v>
      </c>
      <c r="EK77" s="346">
        <f>if($A77-EK$65&gt;=0, if($B77&lt;=$B76,EK76,EK76*vlookup($B77,'2a. TBill Main'!$B$224:$HF$233,1+EK$62)),EK76)</f>
        <v>13395.8</v>
      </c>
      <c r="EL77" s="346">
        <f>if($A77-EL$65&gt;=0, if($B77&lt;=$B76,EL76,EL76*vlookup($B77,'2a. TBill Main'!$B$224:$HF$233,1+EL$62)),EL76)</f>
        <v>5145.205</v>
      </c>
      <c r="EM77" s="346">
        <f>if($A77-EM$65&gt;=0, if($B77&lt;=$B76,EM76,EM76*vlookup($B77,'2a. TBill Main'!$B$224:$HF$233,1+EM$62)),EM76)</f>
        <v>49943.1958</v>
      </c>
      <c r="EN77" s="346">
        <f>if($A77-EN$65&gt;=0, if($B77&lt;=$B76,EN76,EN76*vlookup($B77,'2a. TBill Main'!$B$224:$HF$233,1+EN$62)),EN76)</f>
        <v>365.34</v>
      </c>
      <c r="EO77" s="346">
        <f>if($A77-EO$65&gt;=0, if($B77&lt;=$B76,EO76,EO76*vlookup($B77,'2a. TBill Main'!$B$224:$HF$233,1+EO$62)),EO76)</f>
        <v>20723.25389</v>
      </c>
      <c r="EP77" s="346">
        <f>if($A77-EP$65&gt;=0, if($B77&lt;=$B76,EP76,EP76*vlookup($B77,'2a. TBill Main'!$B$224:$HF$233,1+EP$62)),EP76)</f>
        <v>21966.49373</v>
      </c>
      <c r="EQ77" s="346">
        <f>if($A77-EQ$65&gt;=0, if($B77&lt;=$B76,EQ76,EQ76*vlookup($B77,'2a. TBill Main'!$B$224:$HF$233,1+EQ$62)),EQ76)</f>
        <v>24356</v>
      </c>
      <c r="ER77" s="346">
        <f>if($A77-ER$65&gt;=0, if($B77&lt;=$B76,ER76,ER76*vlookup($B77,'2a. TBill Main'!$B$224:$HF$233,1+ER$62)),ER76)</f>
        <v>43919.957</v>
      </c>
      <c r="ES77" s="346">
        <f>if($A77-ES$65&gt;=0, if($B77&lt;=$B76,ES76,ES76*vlookup($B77,'2a. TBill Main'!$B$224:$HF$233,1+ES$62)),ES76)</f>
        <v>5841.250768</v>
      </c>
      <c r="ET77" s="346">
        <f>if($A77-ET$65&gt;=0, if($B77&lt;=$B76,ET76,ET76*vlookup($B77,'2a. TBill Main'!$B$224:$HF$233,1+ET$62)),ET76)</f>
        <v>1726.8404</v>
      </c>
      <c r="EU77" s="346">
        <f>if($A77-EU$65&gt;=0, if($B77&lt;=$B76,EU76,EU76*vlookup($B77,'2a. TBill Main'!$B$224:$HF$233,1+EU$62)),EU76)</f>
        <v>9863.376252</v>
      </c>
      <c r="EV77" s="346">
        <f>if($A77-EV$65&gt;=0, if($B77&lt;=$B76,EV76,EV76*vlookup($B77,'2a. TBill Main'!$B$224:$HF$233,1+EV$62)),EV76)</f>
        <v>5913.320172</v>
      </c>
      <c r="EW77" s="346">
        <f>if($A77-EW$65&gt;=0, if($B77&lt;=$B76,EW76,EW76*vlookup($B77,'2a. TBill Main'!$B$224:$HF$233,1+EW$62)),EW76)</f>
        <v>5202.4416</v>
      </c>
      <c r="EX77" s="346">
        <f>if($A77-EX$65&gt;=0, if($B77&lt;=$B76,EX76,EX76*vlookup($B77,'2a. TBill Main'!$B$224:$HF$233,1+EX$62)),EX76)</f>
        <v>7175.39938</v>
      </c>
      <c r="EY77" s="346">
        <f>if($A77-EY$65&gt;=0, if($B77&lt;=$B76,EY76,EY76*vlookup($B77,'2a. TBill Main'!$B$224:$HF$233,1+EY$62)),EY76)</f>
        <v>55981.93719</v>
      </c>
      <c r="EZ77" s="346">
        <f>if($A77-EZ$65&gt;=0, if($B77&lt;=$B76,EZ76,EZ76*vlookup($B77,'2a. TBill Main'!$B$224:$HF$233,1+EZ$62)),EZ76)</f>
        <v>23986.42206</v>
      </c>
      <c r="FA77" s="346">
        <f>if($A77-FA$65&gt;=0, if($B77&lt;=$B76,FA76,FA76*vlookup($B77,'2a. TBill Main'!$B$224:$HF$233,1+FA$62)),FA76)</f>
        <v>4359.96756</v>
      </c>
      <c r="FB77" s="346">
        <f>if($A77-FB$65&gt;=0, if($B77&lt;=$B76,FB76,FB76*vlookup($B77,'2a. TBill Main'!$B$224:$HF$233,1+FB$62)),FB76)</f>
        <v>7663.25006</v>
      </c>
      <c r="FC77" s="346">
        <f>if($A77-FC$65&gt;=0, if($B77&lt;=$B76,FC76,FC76*vlookup($B77,'2a. TBill Main'!$B$224:$HF$233,1+FC$62)),FC76)</f>
        <v>30721.4406</v>
      </c>
      <c r="FD77" s="346">
        <f>if($A77-FD$65&gt;=0, if($B77&lt;=$B76,FD76,FD76*vlookup($B77,'2a. TBill Main'!$B$224:$HF$233,1+FD$62)),FD76)</f>
        <v>24973.07144</v>
      </c>
      <c r="FE77" s="346">
        <f>if($A77-FE$65&gt;=0, if($B77&lt;=$B76,FE76,FE76*vlookup($B77,'2a. TBill Main'!$B$224:$HF$233,1+FE$62)),FE76)</f>
        <v>41950.84747</v>
      </c>
      <c r="FF77" s="346">
        <f>if($A77-FF$65&gt;=0, if($B77&lt;=$B76,FF76,FF76*vlookup($B77,'2a. TBill Main'!$B$224:$HF$233,1+FF$62)),FF76)</f>
        <v>9963.905642</v>
      </c>
      <c r="FG77" s="346">
        <f>if($A77-FG$65&gt;=0, if($B77&lt;=$B76,FG76,FG76*vlookup($B77,'2a. TBill Main'!$B$224:$HF$233,1+FG$62)),FG76)</f>
        <v>12684.19075</v>
      </c>
      <c r="FH77" s="346">
        <f>if($A77-FH$65&gt;=0, if($B77&lt;=$B76,FH76,FH76*vlookup($B77,'2a. TBill Main'!$B$224:$HF$233,1+FH$62)),FH76)</f>
        <v>15698.6598</v>
      </c>
      <c r="FI77" s="346">
        <f>if($A77-FI$65&gt;=0, if($B77&lt;=$B76,FI76,FI76*vlookup($B77,'2a. TBill Main'!$B$224:$HF$233,1+FI$62)),FI76)</f>
        <v>42772.98425</v>
      </c>
      <c r="FJ77" s="346">
        <f>if($A77-FJ$65&gt;=0, if($B77&lt;=$B76,FJ76,FJ76*vlookup($B77,'2a. TBill Main'!$B$224:$HF$233,1+FJ$62)),FJ76)</f>
        <v>44535.1652</v>
      </c>
      <c r="FK77" s="346">
        <f>if($A77-FK$65&gt;=0, if($B77&lt;=$B76,FK76,FK76*vlookup($B77,'2a. TBill Main'!$B$224:$HF$233,1+FK$62)),FK76)</f>
        <v>19017.1648</v>
      </c>
      <c r="FL77" s="346">
        <f>if($A77-FL$65&gt;=0, if($B77&lt;=$B76,FL76,FL76*vlookup($B77,'2a. TBill Main'!$B$224:$HF$233,1+FL$62)),FL76)</f>
        <v>18933.1366</v>
      </c>
      <c r="FM77" s="346">
        <f>if($A77-FM$65&gt;=0, if($B77&lt;=$B76,FM76,FM76*vlookup($B77,'2a. TBill Main'!$B$224:$HF$233,1+FM$62)),FM76)</f>
        <v>50323.52692</v>
      </c>
      <c r="FN77" s="346">
        <f>if($A77-FN$65&gt;=0, if($B77&lt;=$B76,FN76,FN76*vlookup($B77,'2a. TBill Main'!$B$224:$HF$233,1+FN$62)),FN76)</f>
        <v>42979.5962</v>
      </c>
      <c r="FO77" s="346">
        <f>if($A77-FO$65&gt;=0, if($B77&lt;=$B76,FO76,FO76*vlookup($B77,'2a. TBill Main'!$B$224:$HF$233,1+FO$62)),FO76)</f>
        <v>20702.6</v>
      </c>
      <c r="FP77" s="346">
        <f>if($A77-FP$65&gt;=0, if($B77&lt;=$B76,FP76,FP76*vlookup($B77,'2a. TBill Main'!$B$224:$HF$233,1+FP$62)),FP76)</f>
        <v>7342.1162</v>
      </c>
      <c r="FQ77" s="346">
        <f>if($A77-FQ$65&gt;=0, if($B77&lt;=$B76,FQ76,FQ76*vlookup($B77,'2a. TBill Main'!$B$224:$HF$233,1+FQ$62)),FQ76)</f>
        <v>40559.59621</v>
      </c>
      <c r="FR77" s="346">
        <f>if($A77-FR$65&gt;=0, if($B77&lt;=$B76,FR76,FR76*vlookup($B77,'2a. TBill Main'!$B$224:$HF$233,1+FR$62)),FR76)</f>
        <v>40554.54234</v>
      </c>
      <c r="FS77" s="346">
        <f>if($A77-FS$65&gt;=0, if($B77&lt;=$B76,FS76,FS76*vlookup($B77,'2a. TBill Main'!$B$224:$HF$233,1+FS$62)),FS76)</f>
        <v>18267</v>
      </c>
      <c r="FT77" s="346">
        <f>if($A77-FT$65&gt;=0, if($B77&lt;=$B76,FT76,FT76*vlookup($B77,'2a. TBill Main'!$B$224:$HF$233,1+FT$62)),FT76)</f>
        <v>22721.7124</v>
      </c>
      <c r="FU77" s="346">
        <f>if($A77-FU$65&gt;=0, if($B77&lt;=$B76,FU76,FU76*vlookup($B77,'2a. TBill Main'!$B$224:$HF$233,1+FU$62)),FU76)</f>
        <v>24356</v>
      </c>
      <c r="FV77" s="346">
        <f>if($A77-FV$65&gt;=0, if($B77&lt;=$B76,FV76,FV76*vlookup($B77,'2a. TBill Main'!$B$224:$HF$233,1+FV$62)),FV76)</f>
        <v>51147.6</v>
      </c>
      <c r="FW77" s="346">
        <f>if($A77-FW$65&gt;=0, if($B77&lt;=$B76,FW76,FW76*vlookup($B77,'2a. TBill Main'!$B$224:$HF$233,1+FW$62)),FW76)</f>
        <v>1215.3644</v>
      </c>
      <c r="FX77" s="346">
        <f>if($A77-FX$65&gt;=0, if($B77&lt;=$B76,FX76,FX76*vlookup($B77,'2a. TBill Main'!$B$224:$HF$233,1+FX$62)),FX76)</f>
        <v>27129.29594</v>
      </c>
      <c r="FY77" s="346">
        <f>if($A77-FY$65&gt;=0, if($B77&lt;=$B76,FY76,FY76*vlookup($B77,'2a. TBill Main'!$B$224:$HF$233,1+FY$62)),FY76)</f>
        <v>25164.6192</v>
      </c>
      <c r="FZ77" s="346">
        <f>if($A77-FZ$65&gt;=0, if($B77&lt;=$B76,FZ76,FZ76*vlookup($B77,'2a. TBill Main'!$B$224:$HF$233,1+FZ$62)),FZ76)</f>
        <v>28241.59793</v>
      </c>
      <c r="GA77" s="346">
        <f>if($A77-GA$65&gt;=0, if($B77&lt;=$B76,GA76,GA76*vlookup($B77,'2a. TBill Main'!$B$224:$HF$233,1+GA$62)),GA76)</f>
        <v>456.675</v>
      </c>
      <c r="GB77" s="346">
        <f>if($A77-GB$65&gt;=0, if($B77&lt;=$B76,GB76,GB76*vlookup($B77,'2a. TBill Main'!$B$224:$HF$233,1+GB$62)),GB76)</f>
        <v>2579.3004</v>
      </c>
      <c r="GC77" s="346">
        <f>if($A77-GC$65&gt;=0, if($B77&lt;=$B76,GC76,GC76*vlookup($B77,'2a. TBill Main'!$B$224:$HF$233,1+GC$62)),GC76)</f>
        <v>133.958</v>
      </c>
      <c r="GD77" s="346">
        <f>if($A77-GD$65&gt;=0, if($B77&lt;=$B76,GD76,GD76*vlookup($B77,'2a. TBill Main'!$B$224:$HF$233,1+GD$62)),GD76)</f>
        <v>10267.2718</v>
      </c>
      <c r="GE77" s="346">
        <f>if($A77-GE$65&gt;=0, if($B77&lt;=$B76,GE76,GE76*vlookup($B77,'2a. TBill Main'!$B$224:$HF$233,1+GE$62)),GE76)</f>
        <v>2629.522472</v>
      </c>
      <c r="GF77" s="346">
        <f>if($A77-GF$65&gt;=0, if($B77&lt;=$B76,GF76,GF76*vlookup($B77,'2a. TBill Main'!$B$224:$HF$233,1+GF$62)),GF76)</f>
        <v>2042.2506</v>
      </c>
      <c r="GG77" s="346">
        <f>if($A77-GG$65&gt;=0, if($B77&lt;=$B76,GG76,GG76*vlookup($B77,'2a. TBill Main'!$B$224:$HF$233,1+GG$62)),GG76)</f>
        <v>30040.03279</v>
      </c>
      <c r="GH77" s="346">
        <f>if($A77-GH$65&gt;=0, if($B77&lt;=$B76,GH76,GH76*vlookup($B77,'2a. TBill Main'!$B$224:$HF$233,1+GH$62)),GH76)</f>
        <v>133.958</v>
      </c>
      <c r="GI77" s="346">
        <f>if($A77-GI$65&gt;=0, if($B77&lt;=$B76,GI76,GI76*vlookup($B77,'2a. TBill Main'!$B$224:$HF$233,1+GI$62)),GI76)</f>
        <v>304.45</v>
      </c>
      <c r="GJ77" s="346">
        <f>if($A77-GJ$65&gt;=0, if($B77&lt;=$B76,GJ76,GJ76*vlookup($B77,'2a. TBill Main'!$B$224:$HF$233,1+GJ$62)),GJ76)</f>
        <v>40.1874</v>
      </c>
      <c r="GK77" s="346">
        <f>if($A77-GK$65&gt;=0, if($B77&lt;=$B76,GK76,GK76*vlookup($B77,'2a. TBill Main'!$B$224:$HF$233,1+GK$62)),GK76)</f>
        <v>19812.33949</v>
      </c>
      <c r="GL77" s="346">
        <f>if($A77-GL$65&gt;=0, if($B77&lt;=$B76,GL76,GL76*vlookup($B77,'2a. TBill Main'!$B$224:$HF$233,1+GL$62)),GL76)</f>
        <v>14522.64252</v>
      </c>
      <c r="GM77" s="346">
        <f>if($A77-GM$65&gt;=0, if($B77&lt;=$B76,GM76,GM76*vlookup($B77,'2a. TBill Main'!$B$224:$HF$233,1+GM$62)),GM76)</f>
        <v>395.785</v>
      </c>
      <c r="GN77" s="346">
        <f>if($A77-GN$65&gt;=0, if($B77&lt;=$B76,GN76,GN76*vlookup($B77,'2a. TBill Main'!$B$224:$HF$233,1+GN$62)),GN76)</f>
        <v>12.178</v>
      </c>
      <c r="GO77" s="346">
        <f>if($A77-GO$65&gt;=0, if($B77&lt;=$B76,GO76,GO76*vlookup($B77,'2a. TBill Main'!$B$224:$HF$233,1+GO$62)),GO76)</f>
        <v>1418.737</v>
      </c>
      <c r="GP77" s="346">
        <f>if($A77-GP$65&gt;=0, if($B77&lt;=$B76,GP76,GP76*vlookup($B77,'2a. TBill Main'!$B$224:$HF$233,1+GP$62)),GP76)</f>
        <v>13280.109</v>
      </c>
      <c r="GQ77" s="346">
        <f>if($A77-GQ$65&gt;=0, if($B77&lt;=$B76,GQ76,GQ76*vlookup($B77,'2a. TBill Main'!$B$224:$HF$233,1+GQ$62)),GQ76)</f>
        <v>13946.2456</v>
      </c>
      <c r="GR77" s="346">
        <f>if($A77-GR$65&gt;=0, if($B77&lt;=$B76,GR76,GR76*vlookup($B77,'2a. TBill Main'!$B$224:$HF$233,1+GR$62)),GR76)</f>
        <v>16621.7522</v>
      </c>
      <c r="GS77" s="346">
        <f>if($A77-GS$65&gt;=0, if($B77&lt;=$B76,GS76,GS76*vlookup($B77,'2a. TBill Main'!$B$224:$HF$233,1+GS$62)),GS76)</f>
        <v>33716.0108</v>
      </c>
      <c r="GT77" s="346">
        <f>if($A77-GT$65&gt;=0, if($B77&lt;=$B76,GT76,GT76*vlookup($B77,'2a. TBill Main'!$B$224:$HF$233,1+GT$62)),GT76)</f>
        <v>2434.3822</v>
      </c>
      <c r="GU77" s="346">
        <f>if($A77-GU$65&gt;=0, if($B77&lt;=$B76,GU76,GU76*vlookup($B77,'2a. TBill Main'!$B$224:$HF$233,1+GU$62)),GU76)</f>
        <v>10108.9578</v>
      </c>
      <c r="GV77" s="346">
        <f>if($A77-GV$65&gt;=0, if($B77&lt;=$B76,GV76,GV76*vlookup($B77,'2a. TBill Main'!$B$224:$HF$233,1+GV$62)),GV76)</f>
        <v>16882.3614</v>
      </c>
      <c r="GW77" s="346">
        <f>if($A77-GW$65&gt;=0, if($B77&lt;=$B76,GW76,GW76*vlookup($B77,'2a. TBill Main'!$B$224:$HF$233,1+GW$62)),GW76)</f>
        <v>18446.0166</v>
      </c>
      <c r="GX77" s="346">
        <f>if($A77-GX$65&gt;=0, if($B77&lt;=$B76,GX76,GX76*vlookup($B77,'2a. TBill Main'!$B$224:$HF$233,1+GX$62)),GX76)</f>
        <v>8069.1428</v>
      </c>
      <c r="GY77" s="346">
        <f>if($A77-GY$65&gt;=0, if($B77&lt;=$B76,GY76,GY76*vlookup($B77,'2a. TBill Main'!$B$224:$HF$233,1+GY$62)),GY76)</f>
        <v>31190.2936</v>
      </c>
      <c r="GZ77" s="346">
        <f>if($A77-GZ$65&gt;=0, if($B77&lt;=$B76,GZ76,GZ76*vlookup($B77,'2a. TBill Main'!$B$224:$HF$233,1+GZ$62)),GZ76)</f>
        <v>25055.0172</v>
      </c>
      <c r="HA77" s="346">
        <f>if($A77-HA$65&gt;=0, if($B77&lt;=$B76,HA76,HA76*vlookup($B77,'2a. TBill Main'!$B$224:$HF$233,1+HA$62)),HA76)</f>
        <v>36104.1166</v>
      </c>
      <c r="HB77" s="346">
        <f>if($A77-HB$65&gt;=0, if($B77&lt;=$B76,HB76,HB76*vlookup($B77,'2a. TBill Main'!$B$224:$HF$233,1+HB$62)),HB76)</f>
        <v>22339.3232</v>
      </c>
      <c r="HC77" s="346">
        <f>if($A77-HC$65&gt;=0, if($B77&lt;=$B76,HC76,HC76*vlookup($B77,'2a. TBill Main'!$B$224:$HF$233,1+HC$62)),HC76)</f>
        <v>6619.9608</v>
      </c>
      <c r="HD77" s="346">
        <f>if($A77-HD$65&gt;=0, if($B77&lt;=$B76,HD76,HD76*vlookup($B77,'2a. TBill Main'!$B$224:$HF$233,1+HD$62)),HD76)</f>
        <v>16046.9506</v>
      </c>
      <c r="HE77" s="346">
        <f>if($A77-HE$65&gt;=0, if($B77&lt;=$B76,HE76,HE76*vlookup($B77,'2a. TBill Main'!$B$224:$HF$233,1+HE$62)),HE76)</f>
        <v>14869.16751</v>
      </c>
      <c r="HF77" s="346">
        <f>if($A77-HF$65&gt;=0, if($B77&lt;=$B76,HF76,HF76*vlookup($B77,'2a. TBill Main'!$B$224:$HF$233,1+HF$62)),HF76)</f>
        <v>14989.9002</v>
      </c>
      <c r="HG77" s="346">
        <f>if($A77-HG$65&gt;=0, if($B77&lt;=$B76,HG76,HG76*vlookup($B77,'2a. TBill Main'!$B$224:$HF$233,1+HG$62)),HG76)</f>
        <v>3082.2518</v>
      </c>
      <c r="HH77" s="346">
        <f>if($A77-HH$65&gt;=0, if($B77&lt;=$B76,HH76,HH76*vlookup($B77,'2a. TBill Main'!$B$224:$HF$233,1+HH$62)),HH76)</f>
        <v>18319.3654</v>
      </c>
      <c r="HI77" s="346">
        <f>if($A77-HI$65&gt;=0, if($B77&lt;=$B76,HI76,HI76*vlookup($B77,'2a. TBill Main'!$B$224:$HF$233,1+HI$62)),HI76)</f>
        <v>28383.2646</v>
      </c>
      <c r="HJ77" s="346"/>
      <c r="HK77" s="346"/>
      <c r="HL77" s="346"/>
      <c r="HM77" s="346"/>
      <c r="HN77" s="346"/>
      <c r="HO77" s="346"/>
      <c r="HP77" s="346"/>
      <c r="HQ77" s="346"/>
      <c r="HR77" s="346"/>
      <c r="HS77" s="346"/>
      <c r="HT77" s="346"/>
      <c r="HU77" s="346"/>
      <c r="HV77" s="346"/>
      <c r="HW77" s="346"/>
      <c r="HX77" s="346"/>
    </row>
    <row r="78">
      <c r="A78" s="331" t="str">
        <f>'3b. TBond Projections'!A81</f>
        <v>12-2023</v>
      </c>
      <c r="B78" s="346">
        <f t="shared" si="29"/>
        <v>2</v>
      </c>
      <c r="C78" s="346">
        <f t="shared" si="27"/>
        <v>4467047.681</v>
      </c>
      <c r="D78" s="338">
        <f t="shared" si="28"/>
        <v>2</v>
      </c>
      <c r="E78" s="346"/>
      <c r="F78" s="346">
        <f>if($A78-F$65&gt;=0, if($B78&lt;=$B77,F77,F77*vlookup($B78,'2a. TBill Main'!$B$224:$HF$233,1+F$62)),F77)</f>
        <v>419.6994257</v>
      </c>
      <c r="G78" s="346">
        <f>if($A78-G$65&gt;=0, if($B78&lt;=$B77,G77,G77*vlookup($B78,'2a. TBill Main'!$B$224:$HF$233,1+G$62)),G77)</f>
        <v>10809.08435</v>
      </c>
      <c r="H78" s="346">
        <f>if($A78-H$65&gt;=0, if($B78&lt;=$B77,H77,H77*vlookup($B78,'2a. TBill Main'!$B$224:$HF$233,1+H$62)),H77)</f>
        <v>29660.7368</v>
      </c>
      <c r="I78" s="346">
        <f>if($A78-I$65&gt;=0, if($B78&lt;=$B77,I77,I77*vlookup($B78,'2a. TBill Main'!$B$224:$HF$233,1+I$62)),I77)</f>
        <v>11122.7763</v>
      </c>
      <c r="J78" s="346">
        <f>if($A78-J$65&gt;=0, if($B78&lt;=$B77,J77,J77*vlookup($B78,'2a. TBill Main'!$B$224:$HF$233,1+J$62)),J77)</f>
        <v>14830.3684</v>
      </c>
      <c r="K78" s="346">
        <f>if($A78-K$65&gt;=0, if($B78&lt;=$B77,K77,K77*vlookup($B78,'2a. TBill Main'!$B$224:$HF$233,1+K$62)),K77)</f>
        <v>14830.3684</v>
      </c>
      <c r="L78" s="346">
        <f>if($A78-L$65&gt;=0, if($B78&lt;=$B77,L77,L77*vlookup($B78,'2a. TBill Main'!$B$224:$HF$233,1+L$62)),L77)</f>
        <v>3888.003532</v>
      </c>
      <c r="M78" s="346">
        <f>if($A78-M$65&gt;=0, if($B78&lt;=$B77,M77,M77*vlookup($B78,'2a. TBill Main'!$B$224:$HF$233,1+M$62)),M77)</f>
        <v>109847.0557</v>
      </c>
      <c r="N78" s="346">
        <f>if($A78-N$65&gt;=0, if($B78&lt;=$B77,N77,N77*vlookup($B78,'2a. TBill Main'!$B$224:$HF$233,1+N$62)),N77)</f>
        <v>36999.55943</v>
      </c>
      <c r="O78" s="346">
        <f>if($A78-O$65&gt;=0, if($B78&lt;=$B77,O77,O77*vlookup($B78,'2a. TBill Main'!$B$224:$HF$233,1+O$62)),O77)</f>
        <v>1973.922034</v>
      </c>
      <c r="P78" s="346">
        <f>if($A78-P$65&gt;=0, if($B78&lt;=$B77,P77,P77*vlookup($B78,'2a. TBill Main'!$B$224:$HF$233,1+P$62)),P77)</f>
        <v>14.8303684</v>
      </c>
      <c r="Q78" s="346">
        <f>if($A78-Q$65&gt;=0, if($B78&lt;=$B77,Q77,Q77*vlookup($B78,'2a. TBill Main'!$B$224:$HF$233,1+Q$62)),Q77)</f>
        <v>281.7769996</v>
      </c>
      <c r="R78" s="346">
        <f>if($A78-R$65&gt;=0, if($B78&lt;=$B77,R77,R77*vlookup($B78,'2a. TBill Main'!$B$224:$HF$233,1+R$62)),R77)</f>
        <v>10942.36487</v>
      </c>
      <c r="S78" s="346">
        <f>if($A78-S$65&gt;=0, if($B78&lt;=$B77,S77,S77*vlookup($B78,'2a. TBill Main'!$B$224:$HF$233,1+S$62)),S77)</f>
        <v>8802.995245</v>
      </c>
      <c r="T78" s="346">
        <f>if($A78-T$65&gt;=0, if($B78&lt;=$B77,T77,T77*vlookup($B78,'2a. TBill Main'!$B$224:$HF$233,1+T$62)),T77)</f>
        <v>97920.47343</v>
      </c>
      <c r="U78" s="346">
        <f>if($A78-U$65&gt;=0, if($B78&lt;=$B77,U77,U77*vlookup($B78,'2a. TBill Main'!$B$224:$HF$233,1+U$62)),U77)</f>
        <v>15107.05858</v>
      </c>
      <c r="V78" s="346">
        <f>if($A78-V$65&gt;=0, if($B78&lt;=$B77,V77,V77*vlookup($B78,'2a. TBill Main'!$B$224:$HF$233,1+V$62)),V77)</f>
        <v>48494.91908</v>
      </c>
      <c r="W78" s="346">
        <f>if($A78-W$65&gt;=0, if($B78&lt;=$B77,W77,W77*vlookup($B78,'2a. TBill Main'!$B$224:$HF$233,1+W$62)),W77)</f>
        <v>14830.3684</v>
      </c>
      <c r="X78" s="346">
        <f>if($A78-X$65&gt;=0, if($B78&lt;=$B77,X77,X77*vlookup($B78,'2a. TBill Main'!$B$224:$HF$233,1+X$62)),X77)</f>
        <v>26187.44969</v>
      </c>
      <c r="Y78" s="346">
        <f>if($A78-Y$65&gt;=0, if($B78&lt;=$B77,Y77,Y77*vlookup($B78,'2a. TBill Main'!$B$224:$HF$233,1+Y$62)),Y77)</f>
        <v>14830.3684</v>
      </c>
      <c r="Z78" s="346">
        <f>if($A78-Z$65&gt;=0, if($B78&lt;=$B77,Z77,Z77*vlookup($B78,'2a. TBill Main'!$B$224:$HF$233,1+Z$62)),Z77)</f>
        <v>1876.041603</v>
      </c>
      <c r="AA78" s="346">
        <f>if($A78-AA$65&gt;=0, if($B78&lt;=$B77,AA77,AA77*vlookup($B78,'2a. TBill Main'!$B$224:$HF$233,1+AA$62)),AA77)</f>
        <v>33084.37184</v>
      </c>
      <c r="AB78" s="346">
        <f>if($A78-AB$65&gt;=0, if($B78&lt;=$B77,AB77,AB77*vlookup($B78,'2a. TBill Main'!$B$224:$HF$233,1+AB$62)),AB77)</f>
        <v>19569.6944</v>
      </c>
      <c r="AC78" s="346">
        <f>if($A78-AC$65&gt;=0, if($B78&lt;=$B77,AC77,AC77*vlookup($B78,'2a. TBill Main'!$B$224:$HF$233,1+AC$62)),AC77)</f>
        <v>11864.29472</v>
      </c>
      <c r="AD78" s="346">
        <f>if($A78-AD$65&gt;=0, if($B78&lt;=$B77,AD77,AD77*vlookup($B78,'2a. TBill Main'!$B$224:$HF$233,1+AD$62)),AD77)</f>
        <v>7415.1842</v>
      </c>
      <c r="AE78" s="346">
        <f>if($A78-AE$65&gt;=0, if($B78&lt;=$B77,AE77,AE77*vlookup($B78,'2a. TBill Main'!$B$224:$HF$233,1+AE$62)),AE77)</f>
        <v>64832.82409</v>
      </c>
      <c r="AF78" s="346">
        <f>if($A78-AF$65&gt;=0, if($B78&lt;=$B77,AF77,AF77*vlookup($B78,'2a. TBill Main'!$B$224:$HF$233,1+AF$62)),AF77)</f>
        <v>11679.31553</v>
      </c>
      <c r="AG78" s="346">
        <f>if($A78-AG$65&gt;=0, if($B78&lt;=$B77,AG77,AG77*vlookup($B78,'2a. TBill Main'!$B$224:$HF$233,1+AG$62)),AG77)</f>
        <v>16292.06434</v>
      </c>
      <c r="AH78" s="346">
        <f>if($A78-AH$65&gt;=0, if($B78&lt;=$B77,AH77,AH77*vlookup($B78,'2a. TBill Main'!$B$224:$HF$233,1+AH$62)),AH77)</f>
        <v>12373.08017</v>
      </c>
      <c r="AI78" s="346">
        <f>if($A78-AI$65&gt;=0, if($B78&lt;=$B77,AI77,AI77*vlookup($B78,'2a. TBill Main'!$B$224:$HF$233,1+AI$62)),AI77)</f>
        <v>22999.18743</v>
      </c>
      <c r="AJ78" s="346">
        <f>if($A78-AJ$65&gt;=0, if($B78&lt;=$B77,AJ77,AJ77*vlookup($B78,'2a. TBill Main'!$B$224:$HF$233,1+AJ$62)),AJ77)</f>
        <v>22245.5526</v>
      </c>
      <c r="AK78" s="346">
        <f>if($A78-AK$65&gt;=0, if($B78&lt;=$B77,AK77,AK77*vlookup($B78,'2a. TBill Main'!$B$224:$HF$233,1+AK$62)),AK77)</f>
        <v>17796.44208</v>
      </c>
      <c r="AL78" s="346">
        <f>if($A78-AL$65&gt;=0, if($B78&lt;=$B77,AL77,AL77*vlookup($B78,'2a. TBill Main'!$B$224:$HF$233,1+AL$62)),AL77)</f>
        <v>11864.29472</v>
      </c>
      <c r="AM78" s="346">
        <f>if($A78-AM$65&gt;=0, if($B78&lt;=$B77,AM77,AM77*vlookup($B78,'2a. TBill Main'!$B$224:$HF$233,1+AM$62)),AM77)</f>
        <v>16760.89678</v>
      </c>
      <c r="AN78" s="346">
        <f>if($A78-AN$65&gt;=0, if($B78&lt;=$B77,AN77,AN77*vlookup($B78,'2a. TBill Main'!$B$224:$HF$233,1+AN$62)),AN77)</f>
        <v>89154.24267</v>
      </c>
      <c r="AO78" s="346">
        <f>if($A78-AO$65&gt;=0, if($B78&lt;=$B77,AO77,AO77*vlookup($B78,'2a. TBill Main'!$B$224:$HF$233,1+AO$62)),AO77)</f>
        <v>9771.37381</v>
      </c>
      <c r="AP78" s="346">
        <f>if($A78-AP$65&gt;=0, if($B78&lt;=$B77,AP77,AP77*vlookup($B78,'2a. TBill Main'!$B$224:$HF$233,1+AP$62)),AP77)</f>
        <v>17769.19869</v>
      </c>
      <c r="AQ78" s="346">
        <f>if($A78-AQ$65&gt;=0, if($B78&lt;=$B77,AQ77,AQ77*vlookup($B78,'2a. TBill Main'!$B$224:$HF$233,1+AQ$62)),AQ77)</f>
        <v>41348.5798</v>
      </c>
      <c r="AR78" s="346">
        <f>if($A78-AR$65&gt;=0, if($B78&lt;=$B77,AR77,AR77*vlookup($B78,'2a. TBill Main'!$B$224:$HF$233,1+AR$62)),AR77)</f>
        <v>29660.7368</v>
      </c>
      <c r="AS78" s="346">
        <f>if($A78-AS$65&gt;=0, if($B78&lt;=$B77,AS77,AS77*vlookup($B78,'2a. TBill Main'!$B$224:$HF$233,1+AS$62)),AS77)</f>
        <v>8898.22104</v>
      </c>
      <c r="AT78" s="346">
        <f>if($A78-AT$65&gt;=0, if($B78&lt;=$B77,AT77,AT77*vlookup($B78,'2a. TBill Main'!$B$224:$HF$233,1+AT$62)),AT77)</f>
        <v>11864.29472</v>
      </c>
      <c r="AU78" s="346">
        <f>if($A78-AU$65&gt;=0, if($B78&lt;=$B77,AU77,AU77*vlookup($B78,'2a. TBill Main'!$B$224:$HF$233,1+AU$62)),AU77)</f>
        <v>11864.29472</v>
      </c>
      <c r="AV78" s="346">
        <f>if($A78-AV$65&gt;=0, if($B78&lt;=$B77,AV77,AV77*vlookup($B78,'2a. TBill Main'!$B$224:$HF$233,1+AV$62)),AV77)</f>
        <v>7415.1842</v>
      </c>
      <c r="AW78" s="346">
        <f>if($A78-AW$65&gt;=0, if($B78&lt;=$B77,AW77,AW77*vlookup($B78,'2a. TBill Main'!$B$224:$HF$233,1+AW$62)),AW77)</f>
        <v>7415.1842</v>
      </c>
      <c r="AX78" s="346">
        <f>if($A78-AX$65&gt;=0, if($B78&lt;=$B77,AX77,AX77*vlookup($B78,'2a. TBill Main'!$B$224:$HF$233,1+AX$62)),AX77)</f>
        <v>55167.48741</v>
      </c>
      <c r="AY78" s="346">
        <f>if($A78-AY$65&gt;=0, if($B78&lt;=$B77,AY77,AY77*vlookup($B78,'2a. TBill Main'!$B$224:$HF$233,1+AY$62)),AY77)</f>
        <v>41975.80057</v>
      </c>
      <c r="AZ78" s="346">
        <f>if($A78-AZ$65&gt;=0, if($B78&lt;=$B77,AZ77,AZ77*vlookup($B78,'2a. TBill Main'!$B$224:$HF$233,1+AZ$62)),AZ77)</f>
        <v>16777.55128</v>
      </c>
      <c r="BA78" s="346">
        <f>if($A78-BA$65&gt;=0, if($B78&lt;=$B77,BA77,BA77*vlookup($B78,'2a. TBill Main'!$B$224:$HF$233,1+BA$62)),BA77)</f>
        <v>25524.4729</v>
      </c>
      <c r="BB78" s="346">
        <f>if($A78-BB$65&gt;=0, if($B78&lt;=$B77,BB77,BB77*vlookup($B78,'2a. TBill Main'!$B$224:$HF$233,1+BB$62)),BB77)</f>
        <v>47067.15502</v>
      </c>
      <c r="BC78" s="346">
        <f>if($A78-BC$65&gt;=0, if($B78&lt;=$B77,BC77,BC77*vlookup($B78,'2a. TBill Main'!$B$224:$HF$233,1+BC$62)),BC77)</f>
        <v>444.911052</v>
      </c>
      <c r="BD78" s="346">
        <f>if($A78-BD$65&gt;=0, if($B78&lt;=$B77,BD77,BD77*vlookup($B78,'2a. TBill Main'!$B$224:$HF$233,1+BD$62)),BD77)</f>
        <v>22245.5526</v>
      </c>
      <c r="BE78" s="346">
        <f>if($A78-BE$65&gt;=0, if($B78&lt;=$B77,BE77,BE77*vlookup($B78,'2a. TBill Main'!$B$224:$HF$233,1+BE$62)),BE77)</f>
        <v>14830.3684</v>
      </c>
      <c r="BF78" s="346">
        <f>if($A78-BF$65&gt;=0, if($B78&lt;=$B77,BF77,BF77*vlookup($B78,'2a. TBill Main'!$B$224:$HF$233,1+BF$62)),BF77)</f>
        <v>7415.1842</v>
      </c>
      <c r="BG78" s="346">
        <f>if($A78-BG$65&gt;=0, if($B78&lt;=$B77,BG77,BG77*vlookup($B78,'2a. TBill Main'!$B$224:$HF$233,1+BG$62)),BG77)</f>
        <v>7415.1842</v>
      </c>
      <c r="BH78" s="346">
        <f>if($A78-BH$65&gt;=0, if($B78&lt;=$B77,BH77,BH77*vlookup($B78,'2a. TBill Main'!$B$224:$HF$233,1+BH$62)),BH77)</f>
        <v>14830.3684</v>
      </c>
      <c r="BI78" s="346">
        <f>if($A78-BI$65&gt;=0, if($B78&lt;=$B77,BI77,BI77*vlookup($B78,'2a. TBill Main'!$B$224:$HF$233,1+BI$62)),BI77)</f>
        <v>82252.18922</v>
      </c>
      <c r="BJ78" s="346">
        <f>if($A78-BJ$65&gt;=0, if($B78&lt;=$B77,BJ77,BJ77*vlookup($B78,'2a. TBill Main'!$B$224:$HF$233,1+BJ$62)),BJ77)</f>
        <v>14830.3684</v>
      </c>
      <c r="BK78" s="346">
        <f>if($A78-BK$65&gt;=0, if($B78&lt;=$B77,BK77,BK77*vlookup($B78,'2a. TBill Main'!$B$224:$HF$233,1+BK$62)),BK77)</f>
        <v>27514.66385</v>
      </c>
      <c r="BL78" s="346">
        <f>if($A78-BL$65&gt;=0, if($B78&lt;=$B77,BL77,BL77*vlookup($B78,'2a. TBill Main'!$B$224:$HF$233,1+BL$62)),BL77)</f>
        <v>37075.921</v>
      </c>
      <c r="BM78" s="346">
        <f>if($A78-BM$65&gt;=0, if($B78&lt;=$B77,BM77,BM77*vlookup($B78,'2a. TBill Main'!$B$224:$HF$233,1+BM$62)),BM77)</f>
        <v>29.6607368</v>
      </c>
      <c r="BN78" s="346">
        <f>if($A78-BN$65&gt;=0, if($B78&lt;=$B77,BN77,BN77*vlookup($B78,'2a. TBill Main'!$B$224:$HF$233,1+BN$62)),BN77)</f>
        <v>4211.60217</v>
      </c>
      <c r="BO78" s="346">
        <f>if($A78-BO$65&gt;=0, if($B78&lt;=$B77,BO77,BO77*vlookup($B78,'2a. TBill Main'!$B$224:$HF$233,1+BO$62)),BO77)</f>
        <v>29084.07276</v>
      </c>
      <c r="BP78" s="346">
        <f>if($A78-BP$65&gt;=0, if($B78&lt;=$B77,BP77,BP77*vlookup($B78,'2a. TBill Main'!$B$224:$HF$233,1+BP$62)),BP77)</f>
        <v>14830.3684</v>
      </c>
      <c r="BQ78" s="346">
        <f>if($A78-BQ$65&gt;=0, if($B78&lt;=$B77,BQ77,BQ77*vlookup($B78,'2a. TBill Main'!$B$224:$HF$233,1+BQ$62)),BQ77)</f>
        <v>3405.912746</v>
      </c>
      <c r="BR78" s="346">
        <f>if($A78-BR$65&gt;=0, if($B78&lt;=$B77,BR77,BR77*vlookup($B78,'2a. TBill Main'!$B$224:$HF$233,1+BR$62)),BR77)</f>
        <v>14830.3684</v>
      </c>
      <c r="BS78" s="346">
        <f>if($A78-BS$65&gt;=0, if($B78&lt;=$B77,BS77,BS77*vlookup($B78,'2a. TBill Main'!$B$224:$HF$233,1+BS$62)),BS77)</f>
        <v>8898.22104</v>
      </c>
      <c r="BT78" s="346">
        <f>if($A78-BT$65&gt;=0, if($B78&lt;=$B77,BT77,BT77*vlookup($B78,'2a. TBill Main'!$B$224:$HF$233,1+BT$62)),BT77)</f>
        <v>103518.9375</v>
      </c>
      <c r="BU78" s="346">
        <f>if($A78-BU$65&gt;=0, if($B78&lt;=$B77,BU77,BU77*vlookup($B78,'2a. TBill Main'!$B$224:$HF$233,1+BU$62)),BU77)</f>
        <v>37214.06588</v>
      </c>
      <c r="BV78" s="346">
        <f>if($A78-BV$65&gt;=0, if($B78&lt;=$B77,BV77,BV77*vlookup($B78,'2a. TBill Main'!$B$224:$HF$233,1+BV$62)),BV77)</f>
        <v>37075.921</v>
      </c>
      <c r="BW78" s="346">
        <f>if($A78-BW$65&gt;=0, if($B78&lt;=$B77,BW77,BW77*vlookup($B78,'2a. TBill Main'!$B$224:$HF$233,1+BW$62)),BW77)</f>
        <v>745.9675305</v>
      </c>
      <c r="BX78" s="346">
        <f>if($A78-BX$65&gt;=0, if($B78&lt;=$B77,BX77,BX77*vlookup($B78,'2a. TBill Main'!$B$224:$HF$233,1+BX$62)),BX77)</f>
        <v>22245.5526</v>
      </c>
      <c r="BY78" s="346">
        <f>if($A78-BY$65&gt;=0, if($B78&lt;=$B77,BY77,BY77*vlookup($B78,'2a. TBill Main'!$B$224:$HF$233,1+BY$62)),BY77)</f>
        <v>14830.3684</v>
      </c>
      <c r="BZ78" s="346">
        <f>if($A78-BZ$65&gt;=0, if($B78&lt;=$B77,BZ77,BZ77*vlookup($B78,'2a. TBill Main'!$B$224:$HF$233,1+BZ$62)),BZ77)</f>
        <v>9030.834194</v>
      </c>
      <c r="CA78" s="346">
        <f>if($A78-CA$65&gt;=0, if($B78&lt;=$B77,CA77,CA77*vlookup($B78,'2a. TBill Main'!$B$224:$HF$233,1+CA$62)),CA77)</f>
        <v>14830.3684</v>
      </c>
      <c r="CB78" s="346">
        <f>if($A78-CB$65&gt;=0, if($B78&lt;=$B77,CB77,CB77*vlookup($B78,'2a. TBill Main'!$B$224:$HF$233,1+CB$62)),CB77)</f>
        <v>30437.8481</v>
      </c>
      <c r="CC78" s="346">
        <f>if($A78-CC$65&gt;=0, if($B78&lt;=$B77,CC77,CC77*vlookup($B78,'2a. TBill Main'!$B$224:$HF$233,1+CC$62)),CC77)</f>
        <v>56039.42409</v>
      </c>
      <c r="CD78" s="346">
        <f>if($A78-CD$65&gt;=0, if($B78&lt;=$B77,CD77,CD77*vlookup($B78,'2a. TBill Main'!$B$224:$HF$233,1+CD$62)),CD77)</f>
        <v>15568.92075</v>
      </c>
      <c r="CE78" s="346">
        <f>if($A78-CE$65&gt;=0, if($B78&lt;=$B77,CE77,CE77*vlookup($B78,'2a. TBill Main'!$B$224:$HF$233,1+CE$62)),CE77)</f>
        <v>33081.53924</v>
      </c>
      <c r="CF78" s="346">
        <f>if($A78-CF$65&gt;=0, if($B78&lt;=$B77,CF77,CF77*vlookup($B78,'2a. TBill Main'!$B$224:$HF$233,1+CF$62)),CF77)</f>
        <v>37075.921</v>
      </c>
      <c r="CG78" s="346">
        <f>if($A78-CG$65&gt;=0, if($B78&lt;=$B77,CG77,CG77*vlookup($B78,'2a. TBill Main'!$B$224:$HF$233,1+CG$62)),CG77)</f>
        <v>7.4151842</v>
      </c>
      <c r="CH78" s="346">
        <f>if($A78-CH$65&gt;=0, if($B78&lt;=$B77,CH77,CH77*vlookup($B78,'2a. TBill Main'!$B$224:$HF$233,1+CH$62)),CH77)</f>
        <v>20870.08042</v>
      </c>
      <c r="CI78" s="346">
        <f>if($A78-CI$65&gt;=0, if($B78&lt;=$B77,CI77,CI77*vlookup($B78,'2a. TBill Main'!$B$224:$HF$233,1+CI$62)),CI77)</f>
        <v>14830.3684</v>
      </c>
      <c r="CJ78" s="346">
        <f>if($A78-CJ$65&gt;=0, if($B78&lt;=$B77,CJ77,CJ77*vlookup($B78,'2a. TBill Main'!$B$224:$HF$233,1+CJ$62)),CJ77)</f>
        <v>7415.1842</v>
      </c>
      <c r="CK78" s="346">
        <f>if($A78-CK$65&gt;=0, if($B78&lt;=$B77,CK77,CK77*vlookup($B78,'2a. TBill Main'!$B$224:$HF$233,1+CK$62)),CK77)</f>
        <v>12910.31026</v>
      </c>
      <c r="CL78" s="346">
        <f>if($A78-CL$65&gt;=0, if($B78&lt;=$B77,CL77,CL77*vlookup($B78,'2a. TBill Main'!$B$224:$HF$233,1+CL$62)),CL77)</f>
        <v>11139.1342</v>
      </c>
      <c r="CM78" s="346">
        <f>if($A78-CM$65&gt;=0, if($B78&lt;=$B77,CM77,CM77*vlookup($B78,'2a. TBill Main'!$B$224:$HF$233,1+CM$62)),CM77)</f>
        <v>65748.95526</v>
      </c>
      <c r="CN78" s="346">
        <f>if($A78-CN$65&gt;=0, if($B78&lt;=$B77,CN77,CN77*vlookup($B78,'2a. TBill Main'!$B$224:$HF$233,1+CN$62)),CN77)</f>
        <v>23221.70228</v>
      </c>
      <c r="CO78" s="346">
        <f>if($A78-CO$65&gt;=0, if($B78&lt;=$B77,CO77,CO77*vlookup($B78,'2a. TBill Main'!$B$224:$HF$233,1+CO$62)),CO77)</f>
        <v>194.848</v>
      </c>
      <c r="CP78" s="346">
        <f>if($A78-CP$65&gt;=0, if($B78&lt;=$B77,CP77,CP77*vlookup($B78,'2a. TBill Main'!$B$224:$HF$233,1+CP$62)),CP77)</f>
        <v>27600.73068</v>
      </c>
      <c r="CQ78" s="346">
        <f>if($A78-CQ$65&gt;=0, if($B78&lt;=$B77,CQ77,CQ77*vlookup($B78,'2a. TBill Main'!$B$224:$HF$233,1+CQ$62)),CQ77)</f>
        <v>6089</v>
      </c>
      <c r="CR78" s="346">
        <f>if($A78-CR$65&gt;=0, if($B78&lt;=$B77,CR77,CR77*vlookup($B78,'2a. TBill Main'!$B$224:$HF$233,1+CR$62)),CR77)</f>
        <v>17443.13394</v>
      </c>
      <c r="CS78" s="346">
        <f>if($A78-CS$65&gt;=0, if($B78&lt;=$B77,CS77,CS77*vlookup($B78,'2a. TBill Main'!$B$224:$HF$233,1+CS$62)),CS77)</f>
        <v>5159.8186</v>
      </c>
      <c r="CT78" s="346">
        <f>if($A78-CT$65&gt;=0, if($B78&lt;=$B77,CT77,CT77*vlookup($B78,'2a. TBill Main'!$B$224:$HF$233,1+CT$62)),CT77)</f>
        <v>17054.52179</v>
      </c>
      <c r="CU78" s="346">
        <f>if($A78-CU$65&gt;=0, if($B78&lt;=$B77,CU77,CU77*vlookup($B78,'2a. TBill Main'!$B$224:$HF$233,1+CU$62)),CU77)</f>
        <v>25923.86879</v>
      </c>
      <c r="CV78" s="346">
        <f>if($A78-CV$65&gt;=0, if($B78&lt;=$B77,CV77,CV77*vlookup($B78,'2a. TBill Main'!$B$224:$HF$233,1+CV$62)),CV77)</f>
        <v>6089</v>
      </c>
      <c r="CW78" s="346">
        <f>if($A78-CW$65&gt;=0, if($B78&lt;=$B77,CW77,CW77*vlookup($B78,'2a. TBill Main'!$B$224:$HF$233,1+CW$62)),CW77)</f>
        <v>8829.05</v>
      </c>
      <c r="CX78" s="346">
        <f>if($A78-CX$65&gt;=0, if($B78&lt;=$B77,CX77,CX77*vlookup($B78,'2a. TBill Main'!$B$224:$HF$233,1+CX$62)),CX77)</f>
        <v>66402.9806</v>
      </c>
      <c r="CY78" s="346">
        <f>if($A78-CY$65&gt;=0, if($B78&lt;=$B77,CY77,CY77*vlookup($B78,'2a. TBill Main'!$B$224:$HF$233,1+CY$62)),CY77)</f>
        <v>130328.9195</v>
      </c>
      <c r="CZ78" s="346">
        <f>if($A78-CZ$65&gt;=0, if($B78&lt;=$B77,CZ77,CZ77*vlookup($B78,'2a. TBill Main'!$B$224:$HF$233,1+CZ$62)),CZ77)</f>
        <v>11027.48345</v>
      </c>
      <c r="DA78" s="346">
        <f>if($A78-DA$65&gt;=0, if($B78&lt;=$B77,DA77,DA77*vlookup($B78,'2a. TBill Main'!$B$224:$HF$233,1+DA$62)),DA77)</f>
        <v>30445</v>
      </c>
      <c r="DB78" s="346">
        <f>if($A78-DB$65&gt;=0, if($B78&lt;=$B77,DB77,DB77*vlookup($B78,'2a. TBill Main'!$B$224:$HF$233,1+DB$62)),DB77)</f>
        <v>12178</v>
      </c>
      <c r="DC78" s="346">
        <f>if($A78-DC$65&gt;=0, if($B78&lt;=$B77,DC77,DC77*vlookup($B78,'2a. TBill Main'!$B$224:$HF$233,1+DC$62)),DC77)</f>
        <v>12178</v>
      </c>
      <c r="DD78" s="346">
        <f>if($A78-DD$65&gt;=0, if($B78&lt;=$B77,DD77,DD77*vlookup($B78,'2a. TBill Main'!$B$224:$HF$233,1+DD$62)),DD77)</f>
        <v>24256.1404</v>
      </c>
      <c r="DE78" s="346">
        <f>if($A78-DE$65&gt;=0, if($B78&lt;=$B77,DE77,DE77*vlookup($B78,'2a. TBill Main'!$B$224:$HF$233,1+DE$62)),DE77)</f>
        <v>9233.3596</v>
      </c>
      <c r="DF78" s="346">
        <f>if($A78-DF$65&gt;=0, if($B78&lt;=$B77,DF77,DF77*vlookup($B78,'2a. TBill Main'!$B$224:$HF$233,1+DF$62)),DF77)</f>
        <v>4871.2</v>
      </c>
      <c r="DG78" s="346">
        <f>if($A78-DG$65&gt;=0, if($B78&lt;=$B77,DG77,DG77*vlookup($B78,'2a. TBill Main'!$B$224:$HF$233,1+DG$62)),DG77)</f>
        <v>12178</v>
      </c>
      <c r="DH78" s="346">
        <f>if($A78-DH$65&gt;=0, if($B78&lt;=$B77,DH77,DH77*vlookup($B78,'2a. TBill Main'!$B$224:$HF$233,1+DH$62)),DH77)</f>
        <v>60710.9834</v>
      </c>
      <c r="DI78" s="346">
        <f>if($A78-DI$65&gt;=0, if($B78&lt;=$B77,DI77,DI77*vlookup($B78,'2a. TBill Main'!$B$224:$HF$233,1+DI$62)),DI77)</f>
        <v>9484.457782</v>
      </c>
      <c r="DJ78" s="346">
        <f>if($A78-DJ$65&gt;=0, if($B78&lt;=$B77,DJ77,DJ77*vlookup($B78,'2a. TBill Main'!$B$224:$HF$233,1+DJ$62)),DJ77)</f>
        <v>60.89</v>
      </c>
      <c r="DK78" s="346">
        <f>if($A78-DK$65&gt;=0, if($B78&lt;=$B77,DK77,DK77*vlookup($B78,'2a. TBill Main'!$B$224:$HF$233,1+DK$62)),DK77)</f>
        <v>28477.72935</v>
      </c>
      <c r="DL78" s="346">
        <f>if($A78-DL$65&gt;=0, if($B78&lt;=$B77,DL77,DL77*vlookup($B78,'2a. TBill Main'!$B$224:$HF$233,1+DL$62)),DL77)</f>
        <v>12178</v>
      </c>
      <c r="DM78" s="346">
        <f>if($A78-DM$65&gt;=0, if($B78&lt;=$B77,DM77,DM77*vlookup($B78,'2a. TBill Main'!$B$224:$HF$233,1+DM$62)),DM77)</f>
        <v>7811.809482</v>
      </c>
      <c r="DN78" s="346">
        <f>if($A78-DN$65&gt;=0, if($B78&lt;=$B77,DN77,DN77*vlookup($B78,'2a. TBill Main'!$B$224:$HF$233,1+DN$62)),DN77)</f>
        <v>32434.8852</v>
      </c>
      <c r="DO78" s="346">
        <f>if($A78-DO$65&gt;=0, if($B78&lt;=$B77,DO77,DO77*vlookup($B78,'2a. TBill Main'!$B$224:$HF$233,1+DO$62)),DO77)</f>
        <v>12178</v>
      </c>
      <c r="DP78" s="346">
        <f>if($A78-DP$65&gt;=0, if($B78&lt;=$B77,DP77,DP77*vlookup($B78,'2a. TBill Main'!$B$224:$HF$233,1+DP$62)),DP77)</f>
        <v>14613.6</v>
      </c>
      <c r="DQ78" s="346">
        <f>if($A78-DQ$65&gt;=0, if($B78&lt;=$B77,DQ77,DQ77*vlookup($B78,'2a. TBill Main'!$B$224:$HF$233,1+DQ$62)),DQ77)</f>
        <v>8524.6</v>
      </c>
      <c r="DR78" s="346">
        <f>if($A78-DR$65&gt;=0, if($B78&lt;=$B77,DR77,DR77*vlookup($B78,'2a. TBill Main'!$B$224:$HF$233,1+DR$62)),DR77)</f>
        <v>57609.56343</v>
      </c>
      <c r="DS78" s="346">
        <f>if($A78-DS$65&gt;=0, if($B78&lt;=$B77,DS77,DS77*vlookup($B78,'2a. TBill Main'!$B$224:$HF$233,1+DS$62)),DS77)</f>
        <v>2447.570974</v>
      </c>
      <c r="DT78" s="346">
        <f>if($A78-DT$65&gt;=0, if($B78&lt;=$B77,DT77,DT77*vlookup($B78,'2a. TBill Main'!$B$224:$HF$233,1+DT$62)),DT77)</f>
        <v>64.5434</v>
      </c>
      <c r="DU78" s="346">
        <f>if($A78-DU$65&gt;=0, if($B78&lt;=$B77,DU77,DU77*vlookup($B78,'2a. TBill Main'!$B$224:$HF$233,1+DU$62)),DU77)</f>
        <v>21191.3275</v>
      </c>
      <c r="DV78" s="346">
        <f>if($A78-DV$65&gt;=0, if($B78&lt;=$B77,DV77,DV77*vlookup($B78,'2a. TBill Main'!$B$224:$HF$233,1+DV$62)),DV77)</f>
        <v>42475.43917</v>
      </c>
      <c r="DW78" s="346">
        <f>if($A78-DW$65&gt;=0, if($B78&lt;=$B77,DW77,DW77*vlookup($B78,'2a. TBill Main'!$B$224:$HF$233,1+DW$62)),DW77)</f>
        <v>12178</v>
      </c>
      <c r="DX78" s="346">
        <f>if($A78-DX$65&gt;=0, if($B78&lt;=$B77,DX77,DX77*vlookup($B78,'2a. TBill Main'!$B$224:$HF$233,1+DX$62)),DX77)</f>
        <v>24356</v>
      </c>
      <c r="DY78" s="346">
        <f>if($A78-DY$65&gt;=0, if($B78&lt;=$B77,DY77,DY77*vlookup($B78,'2a. TBill Main'!$B$224:$HF$233,1+DY$62)),DY77)</f>
        <v>12178</v>
      </c>
      <c r="DZ78" s="346">
        <f>if($A78-DZ$65&gt;=0, if($B78&lt;=$B77,DZ77,DZ77*vlookup($B78,'2a. TBill Main'!$B$224:$HF$233,1+DZ$62)),DZ77)</f>
        <v>73596.5252</v>
      </c>
      <c r="EA78" s="346">
        <f>if($A78-EA$65&gt;=0, if($B78&lt;=$B77,EA77,EA77*vlookup($B78,'2a. TBill Main'!$B$224:$HF$233,1+EA$62)),EA77)</f>
        <v>348.2908</v>
      </c>
      <c r="EB78" s="346">
        <f>if($A78-EB$65&gt;=0, if($B78&lt;=$B77,EB77,EB77*vlookup($B78,'2a. TBill Main'!$B$224:$HF$233,1+EB$62)),EB77)</f>
        <v>24356</v>
      </c>
      <c r="EC78" s="346">
        <f>if($A78-EC$65&gt;=0, if($B78&lt;=$B77,EC77,EC77*vlookup($B78,'2a. TBill Main'!$B$224:$HF$233,1+EC$62)),EC77)</f>
        <v>35165.39983</v>
      </c>
      <c r="ED78" s="346">
        <f>if($A78-ED$65&gt;=0, if($B78&lt;=$B77,ED77,ED77*vlookup($B78,'2a. TBill Main'!$B$224:$HF$233,1+ED$62)),ED77)</f>
        <v>23821.23966</v>
      </c>
      <c r="EE78" s="346">
        <f>if($A78-EE$65&gt;=0, if($B78&lt;=$B77,EE77,EE77*vlookup($B78,'2a. TBill Main'!$B$224:$HF$233,1+EE$62)),EE77)</f>
        <v>24356</v>
      </c>
      <c r="EF78" s="346">
        <f>if($A78-EF$65&gt;=0, if($B78&lt;=$B77,EF77,EF77*vlookup($B78,'2a. TBill Main'!$B$224:$HF$233,1+EF$62)),EF77)</f>
        <v>6417.050964</v>
      </c>
      <c r="EG78" s="346">
        <f>if($A78-EG$65&gt;=0, if($B78&lt;=$B77,EG77,EG77*vlookup($B78,'2a. TBill Main'!$B$224:$HF$233,1+EG$62)),EG77)</f>
        <v>5118.827452</v>
      </c>
      <c r="EH78" s="346">
        <f>if($A78-EH$65&gt;=0, if($B78&lt;=$B77,EH77,EH77*vlookup($B78,'2a. TBill Main'!$B$224:$HF$233,1+EH$62)),EH77)</f>
        <v>479.8132</v>
      </c>
      <c r="EI78" s="346">
        <f>if($A78-EI$65&gt;=0, if($B78&lt;=$B77,EI77,EI77*vlookup($B78,'2a. TBill Main'!$B$224:$HF$233,1+EI$62)),EI77)</f>
        <v>24356</v>
      </c>
      <c r="EJ78" s="346">
        <f>if($A78-EJ$65&gt;=0, if($B78&lt;=$B77,EJ77,EJ77*vlookup($B78,'2a. TBill Main'!$B$224:$HF$233,1+EJ$62)),EJ77)</f>
        <v>21690.07749</v>
      </c>
      <c r="EK78" s="346">
        <f>if($A78-EK$65&gt;=0, if($B78&lt;=$B77,EK77,EK77*vlookup($B78,'2a. TBill Main'!$B$224:$HF$233,1+EK$62)),EK77)</f>
        <v>13395.8</v>
      </c>
      <c r="EL78" s="346">
        <f>if($A78-EL$65&gt;=0, if($B78&lt;=$B77,EL77,EL77*vlookup($B78,'2a. TBill Main'!$B$224:$HF$233,1+EL$62)),EL77)</f>
        <v>5145.205</v>
      </c>
      <c r="EM78" s="346">
        <f>if($A78-EM$65&gt;=0, if($B78&lt;=$B77,EM77,EM77*vlookup($B78,'2a. TBill Main'!$B$224:$HF$233,1+EM$62)),EM77)</f>
        <v>49943.1958</v>
      </c>
      <c r="EN78" s="346">
        <f>if($A78-EN$65&gt;=0, if($B78&lt;=$B77,EN77,EN77*vlookup($B78,'2a. TBill Main'!$B$224:$HF$233,1+EN$62)),EN77)</f>
        <v>365.34</v>
      </c>
      <c r="EO78" s="346">
        <f>if($A78-EO$65&gt;=0, if($B78&lt;=$B77,EO77,EO77*vlookup($B78,'2a. TBill Main'!$B$224:$HF$233,1+EO$62)),EO77)</f>
        <v>20723.25389</v>
      </c>
      <c r="EP78" s="346">
        <f>if($A78-EP$65&gt;=0, if($B78&lt;=$B77,EP77,EP77*vlookup($B78,'2a. TBill Main'!$B$224:$HF$233,1+EP$62)),EP77)</f>
        <v>21966.49373</v>
      </c>
      <c r="EQ78" s="346">
        <f>if($A78-EQ$65&gt;=0, if($B78&lt;=$B77,EQ77,EQ77*vlookup($B78,'2a. TBill Main'!$B$224:$HF$233,1+EQ$62)),EQ77)</f>
        <v>24356</v>
      </c>
      <c r="ER78" s="346">
        <f>if($A78-ER$65&gt;=0, if($B78&lt;=$B77,ER77,ER77*vlookup($B78,'2a. TBill Main'!$B$224:$HF$233,1+ER$62)),ER77)</f>
        <v>43919.957</v>
      </c>
      <c r="ES78" s="346">
        <f>if($A78-ES$65&gt;=0, if($B78&lt;=$B77,ES77,ES77*vlookup($B78,'2a. TBill Main'!$B$224:$HF$233,1+ES$62)),ES77)</f>
        <v>5841.250768</v>
      </c>
      <c r="ET78" s="346">
        <f>if($A78-ET$65&gt;=0, if($B78&lt;=$B77,ET77,ET77*vlookup($B78,'2a. TBill Main'!$B$224:$HF$233,1+ET$62)),ET77)</f>
        <v>1726.8404</v>
      </c>
      <c r="EU78" s="346">
        <f>if($A78-EU$65&gt;=0, if($B78&lt;=$B77,EU77,EU77*vlookup($B78,'2a. TBill Main'!$B$224:$HF$233,1+EU$62)),EU77)</f>
        <v>9863.376252</v>
      </c>
      <c r="EV78" s="346">
        <f>if($A78-EV$65&gt;=0, if($B78&lt;=$B77,EV77,EV77*vlookup($B78,'2a. TBill Main'!$B$224:$HF$233,1+EV$62)),EV77)</f>
        <v>5913.320172</v>
      </c>
      <c r="EW78" s="346">
        <f>if($A78-EW$65&gt;=0, if($B78&lt;=$B77,EW77,EW77*vlookup($B78,'2a. TBill Main'!$B$224:$HF$233,1+EW$62)),EW77)</f>
        <v>5202.4416</v>
      </c>
      <c r="EX78" s="346">
        <f>if($A78-EX$65&gt;=0, if($B78&lt;=$B77,EX77,EX77*vlookup($B78,'2a. TBill Main'!$B$224:$HF$233,1+EX$62)),EX77)</f>
        <v>7175.39938</v>
      </c>
      <c r="EY78" s="346">
        <f>if($A78-EY$65&gt;=0, if($B78&lt;=$B77,EY77,EY77*vlookup($B78,'2a. TBill Main'!$B$224:$HF$233,1+EY$62)),EY77)</f>
        <v>55981.93719</v>
      </c>
      <c r="EZ78" s="346">
        <f>if($A78-EZ$65&gt;=0, if($B78&lt;=$B77,EZ77,EZ77*vlookup($B78,'2a. TBill Main'!$B$224:$HF$233,1+EZ$62)),EZ77)</f>
        <v>23986.42206</v>
      </c>
      <c r="FA78" s="346">
        <f>if($A78-FA$65&gt;=0, if($B78&lt;=$B77,FA77,FA77*vlookup($B78,'2a. TBill Main'!$B$224:$HF$233,1+FA$62)),FA77)</f>
        <v>4359.96756</v>
      </c>
      <c r="FB78" s="346">
        <f>if($A78-FB$65&gt;=0, if($B78&lt;=$B77,FB77,FB77*vlookup($B78,'2a. TBill Main'!$B$224:$HF$233,1+FB$62)),FB77)</f>
        <v>7663.25006</v>
      </c>
      <c r="FC78" s="346">
        <f>if($A78-FC$65&gt;=0, if($B78&lt;=$B77,FC77,FC77*vlookup($B78,'2a. TBill Main'!$B$224:$HF$233,1+FC$62)),FC77)</f>
        <v>30721.4406</v>
      </c>
      <c r="FD78" s="346">
        <f>if($A78-FD$65&gt;=0, if($B78&lt;=$B77,FD77,FD77*vlookup($B78,'2a. TBill Main'!$B$224:$HF$233,1+FD$62)),FD77)</f>
        <v>24973.07144</v>
      </c>
      <c r="FE78" s="346">
        <f>if($A78-FE$65&gt;=0, if($B78&lt;=$B77,FE77,FE77*vlookup($B78,'2a. TBill Main'!$B$224:$HF$233,1+FE$62)),FE77)</f>
        <v>41950.84747</v>
      </c>
      <c r="FF78" s="346">
        <f>if($A78-FF$65&gt;=0, if($B78&lt;=$B77,FF77,FF77*vlookup($B78,'2a. TBill Main'!$B$224:$HF$233,1+FF$62)),FF77)</f>
        <v>9963.905642</v>
      </c>
      <c r="FG78" s="346">
        <f>if($A78-FG$65&gt;=0, if($B78&lt;=$B77,FG77,FG77*vlookup($B78,'2a. TBill Main'!$B$224:$HF$233,1+FG$62)),FG77)</f>
        <v>12684.19075</v>
      </c>
      <c r="FH78" s="346">
        <f>if($A78-FH$65&gt;=0, if($B78&lt;=$B77,FH77,FH77*vlookup($B78,'2a. TBill Main'!$B$224:$HF$233,1+FH$62)),FH77)</f>
        <v>15698.6598</v>
      </c>
      <c r="FI78" s="346">
        <f>if($A78-FI$65&gt;=0, if($B78&lt;=$B77,FI77,FI77*vlookup($B78,'2a. TBill Main'!$B$224:$HF$233,1+FI$62)),FI77)</f>
        <v>42772.98425</v>
      </c>
      <c r="FJ78" s="346">
        <f>if($A78-FJ$65&gt;=0, if($B78&lt;=$B77,FJ77,FJ77*vlookup($B78,'2a. TBill Main'!$B$224:$HF$233,1+FJ$62)),FJ77)</f>
        <v>44535.1652</v>
      </c>
      <c r="FK78" s="346">
        <f>if($A78-FK$65&gt;=0, if($B78&lt;=$B77,FK77,FK77*vlookup($B78,'2a. TBill Main'!$B$224:$HF$233,1+FK$62)),FK77)</f>
        <v>19017.1648</v>
      </c>
      <c r="FL78" s="346">
        <f>if($A78-FL$65&gt;=0, if($B78&lt;=$B77,FL77,FL77*vlookup($B78,'2a. TBill Main'!$B$224:$HF$233,1+FL$62)),FL77)</f>
        <v>18933.1366</v>
      </c>
      <c r="FM78" s="346">
        <f>if($A78-FM$65&gt;=0, if($B78&lt;=$B77,FM77,FM77*vlookup($B78,'2a. TBill Main'!$B$224:$HF$233,1+FM$62)),FM77)</f>
        <v>50323.52692</v>
      </c>
      <c r="FN78" s="346">
        <f>if($A78-FN$65&gt;=0, if($B78&lt;=$B77,FN77,FN77*vlookup($B78,'2a. TBill Main'!$B$224:$HF$233,1+FN$62)),FN77)</f>
        <v>42979.5962</v>
      </c>
      <c r="FO78" s="346">
        <f>if($A78-FO$65&gt;=0, if($B78&lt;=$B77,FO77,FO77*vlookup($B78,'2a. TBill Main'!$B$224:$HF$233,1+FO$62)),FO77)</f>
        <v>20702.6</v>
      </c>
      <c r="FP78" s="346">
        <f>if($A78-FP$65&gt;=0, if($B78&lt;=$B77,FP77,FP77*vlookup($B78,'2a. TBill Main'!$B$224:$HF$233,1+FP$62)),FP77)</f>
        <v>7342.1162</v>
      </c>
      <c r="FQ78" s="346">
        <f>if($A78-FQ$65&gt;=0, if($B78&lt;=$B77,FQ77,FQ77*vlookup($B78,'2a. TBill Main'!$B$224:$HF$233,1+FQ$62)),FQ77)</f>
        <v>40559.59621</v>
      </c>
      <c r="FR78" s="346">
        <f>if($A78-FR$65&gt;=0, if($B78&lt;=$B77,FR77,FR77*vlookup($B78,'2a. TBill Main'!$B$224:$HF$233,1+FR$62)),FR77)</f>
        <v>40554.54234</v>
      </c>
      <c r="FS78" s="346">
        <f>if($A78-FS$65&gt;=0, if($B78&lt;=$B77,FS77,FS77*vlookup($B78,'2a. TBill Main'!$B$224:$HF$233,1+FS$62)),FS77)</f>
        <v>18267</v>
      </c>
      <c r="FT78" s="346">
        <f>if($A78-FT$65&gt;=0, if($B78&lt;=$B77,FT77,FT77*vlookup($B78,'2a. TBill Main'!$B$224:$HF$233,1+FT$62)),FT77)</f>
        <v>22721.7124</v>
      </c>
      <c r="FU78" s="346">
        <f>if($A78-FU$65&gt;=0, if($B78&lt;=$B77,FU77,FU77*vlookup($B78,'2a. TBill Main'!$B$224:$HF$233,1+FU$62)),FU77)</f>
        <v>24356</v>
      </c>
      <c r="FV78" s="346">
        <f>if($A78-FV$65&gt;=0, if($B78&lt;=$B77,FV77,FV77*vlookup($B78,'2a. TBill Main'!$B$224:$HF$233,1+FV$62)),FV77)</f>
        <v>51147.6</v>
      </c>
      <c r="FW78" s="346">
        <f>if($A78-FW$65&gt;=0, if($B78&lt;=$B77,FW77,FW77*vlookup($B78,'2a. TBill Main'!$B$224:$HF$233,1+FW$62)),FW77)</f>
        <v>1215.3644</v>
      </c>
      <c r="FX78" s="346">
        <f>if($A78-FX$65&gt;=0, if($B78&lt;=$B77,FX77,FX77*vlookup($B78,'2a. TBill Main'!$B$224:$HF$233,1+FX$62)),FX77)</f>
        <v>27129.29594</v>
      </c>
      <c r="FY78" s="346">
        <f>if($A78-FY$65&gt;=0, if($B78&lt;=$B77,FY77,FY77*vlookup($B78,'2a. TBill Main'!$B$224:$HF$233,1+FY$62)),FY77)</f>
        <v>25164.6192</v>
      </c>
      <c r="FZ78" s="346">
        <f>if($A78-FZ$65&gt;=0, if($B78&lt;=$B77,FZ77,FZ77*vlookup($B78,'2a. TBill Main'!$B$224:$HF$233,1+FZ$62)),FZ77)</f>
        <v>28241.59793</v>
      </c>
      <c r="GA78" s="346">
        <f>if($A78-GA$65&gt;=0, if($B78&lt;=$B77,GA77,GA77*vlookup($B78,'2a. TBill Main'!$B$224:$HF$233,1+GA$62)),GA77)</f>
        <v>456.675</v>
      </c>
      <c r="GB78" s="346">
        <f>if($A78-GB$65&gt;=0, if($B78&lt;=$B77,GB77,GB77*vlookup($B78,'2a. TBill Main'!$B$224:$HF$233,1+GB$62)),GB77)</f>
        <v>2579.3004</v>
      </c>
      <c r="GC78" s="346">
        <f>if($A78-GC$65&gt;=0, if($B78&lt;=$B77,GC77,GC77*vlookup($B78,'2a. TBill Main'!$B$224:$HF$233,1+GC$62)),GC77)</f>
        <v>133.958</v>
      </c>
      <c r="GD78" s="346">
        <f>if($A78-GD$65&gt;=0, if($B78&lt;=$B77,GD77,GD77*vlookup($B78,'2a. TBill Main'!$B$224:$HF$233,1+GD$62)),GD77)</f>
        <v>10267.2718</v>
      </c>
      <c r="GE78" s="346">
        <f>if($A78-GE$65&gt;=0, if($B78&lt;=$B77,GE77,GE77*vlookup($B78,'2a. TBill Main'!$B$224:$HF$233,1+GE$62)),GE77)</f>
        <v>2629.522472</v>
      </c>
      <c r="GF78" s="346">
        <f>if($A78-GF$65&gt;=0, if($B78&lt;=$B77,GF77,GF77*vlookup($B78,'2a. TBill Main'!$B$224:$HF$233,1+GF$62)),GF77)</f>
        <v>2042.2506</v>
      </c>
      <c r="GG78" s="346">
        <f>if($A78-GG$65&gt;=0, if($B78&lt;=$B77,GG77,GG77*vlookup($B78,'2a. TBill Main'!$B$224:$HF$233,1+GG$62)),GG77)</f>
        <v>30040.03279</v>
      </c>
      <c r="GH78" s="346">
        <f>if($A78-GH$65&gt;=0, if($B78&lt;=$B77,GH77,GH77*vlookup($B78,'2a. TBill Main'!$B$224:$HF$233,1+GH$62)),GH77)</f>
        <v>133.958</v>
      </c>
      <c r="GI78" s="346">
        <f>if($A78-GI$65&gt;=0, if($B78&lt;=$B77,GI77,GI77*vlookup($B78,'2a. TBill Main'!$B$224:$HF$233,1+GI$62)),GI77)</f>
        <v>304.45</v>
      </c>
      <c r="GJ78" s="346">
        <f>if($A78-GJ$65&gt;=0, if($B78&lt;=$B77,GJ77,GJ77*vlookup($B78,'2a. TBill Main'!$B$224:$HF$233,1+GJ$62)),GJ77)</f>
        <v>40.1874</v>
      </c>
      <c r="GK78" s="346">
        <f>if($A78-GK$65&gt;=0, if($B78&lt;=$B77,GK77,GK77*vlookup($B78,'2a. TBill Main'!$B$224:$HF$233,1+GK$62)),GK77)</f>
        <v>19812.33949</v>
      </c>
      <c r="GL78" s="346">
        <f>if($A78-GL$65&gt;=0, if($B78&lt;=$B77,GL77,GL77*vlookup($B78,'2a. TBill Main'!$B$224:$HF$233,1+GL$62)),GL77)</f>
        <v>14522.64252</v>
      </c>
      <c r="GM78" s="346">
        <f>if($A78-GM$65&gt;=0, if($B78&lt;=$B77,GM77,GM77*vlookup($B78,'2a. TBill Main'!$B$224:$HF$233,1+GM$62)),GM77)</f>
        <v>395.785</v>
      </c>
      <c r="GN78" s="346">
        <f>if($A78-GN$65&gt;=0, if($B78&lt;=$B77,GN77,GN77*vlookup($B78,'2a. TBill Main'!$B$224:$HF$233,1+GN$62)),GN77)</f>
        <v>12.178</v>
      </c>
      <c r="GO78" s="346">
        <f>if($A78-GO$65&gt;=0, if($B78&lt;=$B77,GO77,GO77*vlookup($B78,'2a. TBill Main'!$B$224:$HF$233,1+GO$62)),GO77)</f>
        <v>1418.737</v>
      </c>
      <c r="GP78" s="346">
        <f>if($A78-GP$65&gt;=0, if($B78&lt;=$B77,GP77,GP77*vlookup($B78,'2a. TBill Main'!$B$224:$HF$233,1+GP$62)),GP77)</f>
        <v>13280.109</v>
      </c>
      <c r="GQ78" s="346">
        <f>if($A78-GQ$65&gt;=0, if($B78&lt;=$B77,GQ77,GQ77*vlookup($B78,'2a. TBill Main'!$B$224:$HF$233,1+GQ$62)),GQ77)</f>
        <v>13946.2456</v>
      </c>
      <c r="GR78" s="346">
        <f>if($A78-GR$65&gt;=0, if($B78&lt;=$B77,GR77,GR77*vlookup($B78,'2a. TBill Main'!$B$224:$HF$233,1+GR$62)),GR77)</f>
        <v>16621.7522</v>
      </c>
      <c r="GS78" s="346">
        <f>if($A78-GS$65&gt;=0, if($B78&lt;=$B77,GS77,GS77*vlookup($B78,'2a. TBill Main'!$B$224:$HF$233,1+GS$62)),GS77)</f>
        <v>33716.0108</v>
      </c>
      <c r="GT78" s="346">
        <f>if($A78-GT$65&gt;=0, if($B78&lt;=$B77,GT77,GT77*vlookup($B78,'2a. TBill Main'!$B$224:$HF$233,1+GT$62)),GT77)</f>
        <v>2434.3822</v>
      </c>
      <c r="GU78" s="346">
        <f>if($A78-GU$65&gt;=0, if($B78&lt;=$B77,GU77,GU77*vlookup($B78,'2a. TBill Main'!$B$224:$HF$233,1+GU$62)),GU77)</f>
        <v>10108.9578</v>
      </c>
      <c r="GV78" s="346">
        <f>if($A78-GV$65&gt;=0, if($B78&lt;=$B77,GV77,GV77*vlookup($B78,'2a. TBill Main'!$B$224:$HF$233,1+GV$62)),GV77)</f>
        <v>16882.3614</v>
      </c>
      <c r="GW78" s="346">
        <f>if($A78-GW$65&gt;=0, if($B78&lt;=$B77,GW77,GW77*vlookup($B78,'2a. TBill Main'!$B$224:$HF$233,1+GW$62)),GW77)</f>
        <v>18446.0166</v>
      </c>
      <c r="GX78" s="346">
        <f>if($A78-GX$65&gt;=0, if($B78&lt;=$B77,GX77,GX77*vlookup($B78,'2a. TBill Main'!$B$224:$HF$233,1+GX$62)),GX77)</f>
        <v>8069.1428</v>
      </c>
      <c r="GY78" s="346">
        <f>if($A78-GY$65&gt;=0, if($B78&lt;=$B77,GY77,GY77*vlookup($B78,'2a. TBill Main'!$B$224:$HF$233,1+GY$62)),GY77)</f>
        <v>31190.2936</v>
      </c>
      <c r="GZ78" s="346">
        <f>if($A78-GZ$65&gt;=0, if($B78&lt;=$B77,GZ77,GZ77*vlookup($B78,'2a. TBill Main'!$B$224:$HF$233,1+GZ$62)),GZ77)</f>
        <v>25055.0172</v>
      </c>
      <c r="HA78" s="346">
        <f>if($A78-HA$65&gt;=0, if($B78&lt;=$B77,HA77,HA77*vlookup($B78,'2a. TBill Main'!$B$224:$HF$233,1+HA$62)),HA77)</f>
        <v>36104.1166</v>
      </c>
      <c r="HB78" s="346">
        <f>if($A78-HB$65&gt;=0, if($B78&lt;=$B77,HB77,HB77*vlookup($B78,'2a. TBill Main'!$B$224:$HF$233,1+HB$62)),HB77)</f>
        <v>22339.3232</v>
      </c>
      <c r="HC78" s="346">
        <f>if($A78-HC$65&gt;=0, if($B78&lt;=$B77,HC77,HC77*vlookup($B78,'2a. TBill Main'!$B$224:$HF$233,1+HC$62)),HC77)</f>
        <v>6619.9608</v>
      </c>
      <c r="HD78" s="346">
        <f>if($A78-HD$65&gt;=0, if($B78&lt;=$B77,HD77,HD77*vlookup($B78,'2a. TBill Main'!$B$224:$HF$233,1+HD$62)),HD77)</f>
        <v>16046.9506</v>
      </c>
      <c r="HE78" s="346">
        <f>if($A78-HE$65&gt;=0, if($B78&lt;=$B77,HE77,HE77*vlookup($B78,'2a. TBill Main'!$B$224:$HF$233,1+HE$62)),HE77)</f>
        <v>14869.16751</v>
      </c>
      <c r="HF78" s="346">
        <f>if($A78-HF$65&gt;=0, if($B78&lt;=$B77,HF77,HF77*vlookup($B78,'2a. TBill Main'!$B$224:$HF$233,1+HF$62)),HF77)</f>
        <v>14989.9002</v>
      </c>
      <c r="HG78" s="346">
        <f>if($A78-HG$65&gt;=0, if($B78&lt;=$B77,HG77,HG77*vlookup($B78,'2a. TBill Main'!$B$224:$HF$233,1+HG$62)),HG77)</f>
        <v>3082.2518</v>
      </c>
      <c r="HH78" s="346">
        <f>if($A78-HH$65&gt;=0, if($B78&lt;=$B77,HH77,HH77*vlookup($B78,'2a. TBill Main'!$B$224:$HF$233,1+HH$62)),HH77)</f>
        <v>18319.3654</v>
      </c>
      <c r="HI78" s="346">
        <f>if($A78-HI$65&gt;=0, if($B78&lt;=$B77,HI77,HI77*vlookup($B78,'2a. TBill Main'!$B$224:$HF$233,1+HI$62)),HI77)</f>
        <v>28383.2646</v>
      </c>
      <c r="HJ78" s="346"/>
      <c r="HK78" s="346"/>
      <c r="HL78" s="346"/>
      <c r="HM78" s="346"/>
      <c r="HN78" s="346"/>
      <c r="HO78" s="346"/>
      <c r="HP78" s="346"/>
      <c r="HQ78" s="346"/>
      <c r="HR78" s="346"/>
      <c r="HS78" s="346"/>
      <c r="HT78" s="346"/>
      <c r="HU78" s="346"/>
      <c r="HV78" s="346"/>
      <c r="HW78" s="346"/>
      <c r="HX78" s="346"/>
    </row>
    <row r="79">
      <c r="A79" s="331" t="str">
        <f>'3b. TBond Projections'!A82</f>
        <v>03-2024</v>
      </c>
      <c r="B79" s="346">
        <f t="shared" si="29"/>
        <v>2</v>
      </c>
      <c r="C79" s="346">
        <f t="shared" si="27"/>
        <v>4467047.681</v>
      </c>
      <c r="D79" s="338">
        <f t="shared" si="28"/>
        <v>2</v>
      </c>
      <c r="E79" s="346"/>
      <c r="F79" s="346">
        <f>if($A79-F$65&gt;=0, if($B79&lt;=$B78,F78,F78*vlookup($B79,'2a. TBill Main'!$B$224:$HF$233,1+F$62)),F78)</f>
        <v>419.6994257</v>
      </c>
      <c r="G79" s="346">
        <f>if($A79-G$65&gt;=0, if($B79&lt;=$B78,G78,G78*vlookup($B79,'2a. TBill Main'!$B$224:$HF$233,1+G$62)),G78)</f>
        <v>10809.08435</v>
      </c>
      <c r="H79" s="346">
        <f>if($A79-H$65&gt;=0, if($B79&lt;=$B78,H78,H78*vlookup($B79,'2a. TBill Main'!$B$224:$HF$233,1+H$62)),H78)</f>
        <v>29660.7368</v>
      </c>
      <c r="I79" s="346">
        <f>if($A79-I$65&gt;=0, if($B79&lt;=$B78,I78,I78*vlookup($B79,'2a. TBill Main'!$B$224:$HF$233,1+I$62)),I78)</f>
        <v>11122.7763</v>
      </c>
      <c r="J79" s="346">
        <f>if($A79-J$65&gt;=0, if($B79&lt;=$B78,J78,J78*vlookup($B79,'2a. TBill Main'!$B$224:$HF$233,1+J$62)),J78)</f>
        <v>14830.3684</v>
      </c>
      <c r="K79" s="346">
        <f>if($A79-K$65&gt;=0, if($B79&lt;=$B78,K78,K78*vlookup($B79,'2a. TBill Main'!$B$224:$HF$233,1+K$62)),K78)</f>
        <v>14830.3684</v>
      </c>
      <c r="L79" s="346">
        <f>if($A79-L$65&gt;=0, if($B79&lt;=$B78,L78,L78*vlookup($B79,'2a. TBill Main'!$B$224:$HF$233,1+L$62)),L78)</f>
        <v>3888.003532</v>
      </c>
      <c r="M79" s="346">
        <f>if($A79-M$65&gt;=0, if($B79&lt;=$B78,M78,M78*vlookup($B79,'2a. TBill Main'!$B$224:$HF$233,1+M$62)),M78)</f>
        <v>109847.0557</v>
      </c>
      <c r="N79" s="346">
        <f>if($A79-N$65&gt;=0, if($B79&lt;=$B78,N78,N78*vlookup($B79,'2a. TBill Main'!$B$224:$HF$233,1+N$62)),N78)</f>
        <v>36999.55943</v>
      </c>
      <c r="O79" s="346">
        <f>if($A79-O$65&gt;=0, if($B79&lt;=$B78,O78,O78*vlookup($B79,'2a. TBill Main'!$B$224:$HF$233,1+O$62)),O78)</f>
        <v>1973.922034</v>
      </c>
      <c r="P79" s="346">
        <f>if($A79-P$65&gt;=0, if($B79&lt;=$B78,P78,P78*vlookup($B79,'2a. TBill Main'!$B$224:$HF$233,1+P$62)),P78)</f>
        <v>14.8303684</v>
      </c>
      <c r="Q79" s="346">
        <f>if($A79-Q$65&gt;=0, if($B79&lt;=$B78,Q78,Q78*vlookup($B79,'2a. TBill Main'!$B$224:$HF$233,1+Q$62)),Q78)</f>
        <v>281.7769996</v>
      </c>
      <c r="R79" s="346">
        <f>if($A79-R$65&gt;=0, if($B79&lt;=$B78,R78,R78*vlookup($B79,'2a. TBill Main'!$B$224:$HF$233,1+R$62)),R78)</f>
        <v>10942.36487</v>
      </c>
      <c r="S79" s="346">
        <f>if($A79-S$65&gt;=0, if($B79&lt;=$B78,S78,S78*vlookup($B79,'2a. TBill Main'!$B$224:$HF$233,1+S$62)),S78)</f>
        <v>8802.995245</v>
      </c>
      <c r="T79" s="346">
        <f>if($A79-T$65&gt;=0, if($B79&lt;=$B78,T78,T78*vlookup($B79,'2a. TBill Main'!$B$224:$HF$233,1+T$62)),T78)</f>
        <v>97920.47343</v>
      </c>
      <c r="U79" s="346">
        <f>if($A79-U$65&gt;=0, if($B79&lt;=$B78,U78,U78*vlookup($B79,'2a. TBill Main'!$B$224:$HF$233,1+U$62)),U78)</f>
        <v>15107.05858</v>
      </c>
      <c r="V79" s="346">
        <f>if($A79-V$65&gt;=0, if($B79&lt;=$B78,V78,V78*vlookup($B79,'2a. TBill Main'!$B$224:$HF$233,1+V$62)),V78)</f>
        <v>48494.91908</v>
      </c>
      <c r="W79" s="346">
        <f>if($A79-W$65&gt;=0, if($B79&lt;=$B78,W78,W78*vlookup($B79,'2a. TBill Main'!$B$224:$HF$233,1+W$62)),W78)</f>
        <v>14830.3684</v>
      </c>
      <c r="X79" s="346">
        <f>if($A79-X$65&gt;=0, if($B79&lt;=$B78,X78,X78*vlookup($B79,'2a. TBill Main'!$B$224:$HF$233,1+X$62)),X78)</f>
        <v>26187.44969</v>
      </c>
      <c r="Y79" s="346">
        <f>if($A79-Y$65&gt;=0, if($B79&lt;=$B78,Y78,Y78*vlookup($B79,'2a. TBill Main'!$B$224:$HF$233,1+Y$62)),Y78)</f>
        <v>14830.3684</v>
      </c>
      <c r="Z79" s="346">
        <f>if($A79-Z$65&gt;=0, if($B79&lt;=$B78,Z78,Z78*vlookup($B79,'2a. TBill Main'!$B$224:$HF$233,1+Z$62)),Z78)</f>
        <v>1876.041603</v>
      </c>
      <c r="AA79" s="346">
        <f>if($A79-AA$65&gt;=0, if($B79&lt;=$B78,AA78,AA78*vlookup($B79,'2a. TBill Main'!$B$224:$HF$233,1+AA$62)),AA78)</f>
        <v>33084.37184</v>
      </c>
      <c r="AB79" s="346">
        <f>if($A79-AB$65&gt;=0, if($B79&lt;=$B78,AB78,AB78*vlookup($B79,'2a. TBill Main'!$B$224:$HF$233,1+AB$62)),AB78)</f>
        <v>19569.6944</v>
      </c>
      <c r="AC79" s="346">
        <f>if($A79-AC$65&gt;=0, if($B79&lt;=$B78,AC78,AC78*vlookup($B79,'2a. TBill Main'!$B$224:$HF$233,1+AC$62)),AC78)</f>
        <v>11864.29472</v>
      </c>
      <c r="AD79" s="346">
        <f>if($A79-AD$65&gt;=0, if($B79&lt;=$B78,AD78,AD78*vlookup($B79,'2a. TBill Main'!$B$224:$HF$233,1+AD$62)),AD78)</f>
        <v>7415.1842</v>
      </c>
      <c r="AE79" s="346">
        <f>if($A79-AE$65&gt;=0, if($B79&lt;=$B78,AE78,AE78*vlookup($B79,'2a. TBill Main'!$B$224:$HF$233,1+AE$62)),AE78)</f>
        <v>64832.82409</v>
      </c>
      <c r="AF79" s="346">
        <f>if($A79-AF$65&gt;=0, if($B79&lt;=$B78,AF78,AF78*vlookup($B79,'2a. TBill Main'!$B$224:$HF$233,1+AF$62)),AF78)</f>
        <v>11679.31553</v>
      </c>
      <c r="AG79" s="346">
        <f>if($A79-AG$65&gt;=0, if($B79&lt;=$B78,AG78,AG78*vlookup($B79,'2a. TBill Main'!$B$224:$HF$233,1+AG$62)),AG78)</f>
        <v>16292.06434</v>
      </c>
      <c r="AH79" s="346">
        <f>if($A79-AH$65&gt;=0, if($B79&lt;=$B78,AH78,AH78*vlookup($B79,'2a. TBill Main'!$B$224:$HF$233,1+AH$62)),AH78)</f>
        <v>12373.08017</v>
      </c>
      <c r="AI79" s="346">
        <f>if($A79-AI$65&gt;=0, if($B79&lt;=$B78,AI78,AI78*vlookup($B79,'2a. TBill Main'!$B$224:$HF$233,1+AI$62)),AI78)</f>
        <v>22999.18743</v>
      </c>
      <c r="AJ79" s="346">
        <f>if($A79-AJ$65&gt;=0, if($B79&lt;=$B78,AJ78,AJ78*vlookup($B79,'2a. TBill Main'!$B$224:$HF$233,1+AJ$62)),AJ78)</f>
        <v>22245.5526</v>
      </c>
      <c r="AK79" s="346">
        <f>if($A79-AK$65&gt;=0, if($B79&lt;=$B78,AK78,AK78*vlookup($B79,'2a. TBill Main'!$B$224:$HF$233,1+AK$62)),AK78)</f>
        <v>17796.44208</v>
      </c>
      <c r="AL79" s="346">
        <f>if($A79-AL$65&gt;=0, if($B79&lt;=$B78,AL78,AL78*vlookup($B79,'2a. TBill Main'!$B$224:$HF$233,1+AL$62)),AL78)</f>
        <v>11864.29472</v>
      </c>
      <c r="AM79" s="346">
        <f>if($A79-AM$65&gt;=0, if($B79&lt;=$B78,AM78,AM78*vlookup($B79,'2a. TBill Main'!$B$224:$HF$233,1+AM$62)),AM78)</f>
        <v>16760.89678</v>
      </c>
      <c r="AN79" s="346">
        <f>if($A79-AN$65&gt;=0, if($B79&lt;=$B78,AN78,AN78*vlookup($B79,'2a. TBill Main'!$B$224:$HF$233,1+AN$62)),AN78)</f>
        <v>89154.24267</v>
      </c>
      <c r="AO79" s="346">
        <f>if($A79-AO$65&gt;=0, if($B79&lt;=$B78,AO78,AO78*vlookup($B79,'2a. TBill Main'!$B$224:$HF$233,1+AO$62)),AO78)</f>
        <v>9771.37381</v>
      </c>
      <c r="AP79" s="346">
        <f>if($A79-AP$65&gt;=0, if($B79&lt;=$B78,AP78,AP78*vlookup($B79,'2a. TBill Main'!$B$224:$HF$233,1+AP$62)),AP78)</f>
        <v>17769.19869</v>
      </c>
      <c r="AQ79" s="346">
        <f>if($A79-AQ$65&gt;=0, if($B79&lt;=$B78,AQ78,AQ78*vlookup($B79,'2a. TBill Main'!$B$224:$HF$233,1+AQ$62)),AQ78)</f>
        <v>41348.5798</v>
      </c>
      <c r="AR79" s="346">
        <f>if($A79-AR$65&gt;=0, if($B79&lt;=$B78,AR78,AR78*vlookup($B79,'2a. TBill Main'!$B$224:$HF$233,1+AR$62)),AR78)</f>
        <v>29660.7368</v>
      </c>
      <c r="AS79" s="346">
        <f>if($A79-AS$65&gt;=0, if($B79&lt;=$B78,AS78,AS78*vlookup($B79,'2a. TBill Main'!$B$224:$HF$233,1+AS$62)),AS78)</f>
        <v>8898.22104</v>
      </c>
      <c r="AT79" s="346">
        <f>if($A79-AT$65&gt;=0, if($B79&lt;=$B78,AT78,AT78*vlookup($B79,'2a. TBill Main'!$B$224:$HF$233,1+AT$62)),AT78)</f>
        <v>11864.29472</v>
      </c>
      <c r="AU79" s="346">
        <f>if($A79-AU$65&gt;=0, if($B79&lt;=$B78,AU78,AU78*vlookup($B79,'2a. TBill Main'!$B$224:$HF$233,1+AU$62)),AU78)</f>
        <v>11864.29472</v>
      </c>
      <c r="AV79" s="346">
        <f>if($A79-AV$65&gt;=0, if($B79&lt;=$B78,AV78,AV78*vlookup($B79,'2a. TBill Main'!$B$224:$HF$233,1+AV$62)),AV78)</f>
        <v>7415.1842</v>
      </c>
      <c r="AW79" s="346">
        <f>if($A79-AW$65&gt;=0, if($B79&lt;=$B78,AW78,AW78*vlookup($B79,'2a. TBill Main'!$B$224:$HF$233,1+AW$62)),AW78)</f>
        <v>7415.1842</v>
      </c>
      <c r="AX79" s="346">
        <f>if($A79-AX$65&gt;=0, if($B79&lt;=$B78,AX78,AX78*vlookup($B79,'2a. TBill Main'!$B$224:$HF$233,1+AX$62)),AX78)</f>
        <v>55167.48741</v>
      </c>
      <c r="AY79" s="346">
        <f>if($A79-AY$65&gt;=0, if($B79&lt;=$B78,AY78,AY78*vlookup($B79,'2a. TBill Main'!$B$224:$HF$233,1+AY$62)),AY78)</f>
        <v>41975.80057</v>
      </c>
      <c r="AZ79" s="346">
        <f>if($A79-AZ$65&gt;=0, if($B79&lt;=$B78,AZ78,AZ78*vlookup($B79,'2a. TBill Main'!$B$224:$HF$233,1+AZ$62)),AZ78)</f>
        <v>16777.55128</v>
      </c>
      <c r="BA79" s="346">
        <f>if($A79-BA$65&gt;=0, if($B79&lt;=$B78,BA78,BA78*vlookup($B79,'2a. TBill Main'!$B$224:$HF$233,1+BA$62)),BA78)</f>
        <v>25524.4729</v>
      </c>
      <c r="BB79" s="346">
        <f>if($A79-BB$65&gt;=0, if($B79&lt;=$B78,BB78,BB78*vlookup($B79,'2a. TBill Main'!$B$224:$HF$233,1+BB$62)),BB78)</f>
        <v>47067.15502</v>
      </c>
      <c r="BC79" s="346">
        <f>if($A79-BC$65&gt;=0, if($B79&lt;=$B78,BC78,BC78*vlookup($B79,'2a. TBill Main'!$B$224:$HF$233,1+BC$62)),BC78)</f>
        <v>444.911052</v>
      </c>
      <c r="BD79" s="346">
        <f>if($A79-BD$65&gt;=0, if($B79&lt;=$B78,BD78,BD78*vlookup($B79,'2a. TBill Main'!$B$224:$HF$233,1+BD$62)),BD78)</f>
        <v>22245.5526</v>
      </c>
      <c r="BE79" s="346">
        <f>if($A79-BE$65&gt;=0, if($B79&lt;=$B78,BE78,BE78*vlookup($B79,'2a. TBill Main'!$B$224:$HF$233,1+BE$62)),BE78)</f>
        <v>14830.3684</v>
      </c>
      <c r="BF79" s="346">
        <f>if($A79-BF$65&gt;=0, if($B79&lt;=$B78,BF78,BF78*vlookup($B79,'2a. TBill Main'!$B$224:$HF$233,1+BF$62)),BF78)</f>
        <v>7415.1842</v>
      </c>
      <c r="BG79" s="346">
        <f>if($A79-BG$65&gt;=0, if($B79&lt;=$B78,BG78,BG78*vlookup($B79,'2a. TBill Main'!$B$224:$HF$233,1+BG$62)),BG78)</f>
        <v>7415.1842</v>
      </c>
      <c r="BH79" s="346">
        <f>if($A79-BH$65&gt;=0, if($B79&lt;=$B78,BH78,BH78*vlookup($B79,'2a. TBill Main'!$B$224:$HF$233,1+BH$62)),BH78)</f>
        <v>14830.3684</v>
      </c>
      <c r="BI79" s="346">
        <f>if($A79-BI$65&gt;=0, if($B79&lt;=$B78,BI78,BI78*vlookup($B79,'2a. TBill Main'!$B$224:$HF$233,1+BI$62)),BI78)</f>
        <v>82252.18922</v>
      </c>
      <c r="BJ79" s="346">
        <f>if($A79-BJ$65&gt;=0, if($B79&lt;=$B78,BJ78,BJ78*vlookup($B79,'2a. TBill Main'!$B$224:$HF$233,1+BJ$62)),BJ78)</f>
        <v>14830.3684</v>
      </c>
      <c r="BK79" s="346">
        <f>if($A79-BK$65&gt;=0, if($B79&lt;=$B78,BK78,BK78*vlookup($B79,'2a. TBill Main'!$B$224:$HF$233,1+BK$62)),BK78)</f>
        <v>27514.66385</v>
      </c>
      <c r="BL79" s="346">
        <f>if($A79-BL$65&gt;=0, if($B79&lt;=$B78,BL78,BL78*vlookup($B79,'2a. TBill Main'!$B$224:$HF$233,1+BL$62)),BL78)</f>
        <v>37075.921</v>
      </c>
      <c r="BM79" s="346">
        <f>if($A79-BM$65&gt;=0, if($B79&lt;=$B78,BM78,BM78*vlookup($B79,'2a. TBill Main'!$B$224:$HF$233,1+BM$62)),BM78)</f>
        <v>29.6607368</v>
      </c>
      <c r="BN79" s="346">
        <f>if($A79-BN$65&gt;=0, if($B79&lt;=$B78,BN78,BN78*vlookup($B79,'2a. TBill Main'!$B$224:$HF$233,1+BN$62)),BN78)</f>
        <v>4211.60217</v>
      </c>
      <c r="BO79" s="346">
        <f>if($A79-BO$65&gt;=0, if($B79&lt;=$B78,BO78,BO78*vlookup($B79,'2a. TBill Main'!$B$224:$HF$233,1+BO$62)),BO78)</f>
        <v>29084.07276</v>
      </c>
      <c r="BP79" s="346">
        <f>if($A79-BP$65&gt;=0, if($B79&lt;=$B78,BP78,BP78*vlookup($B79,'2a. TBill Main'!$B$224:$HF$233,1+BP$62)),BP78)</f>
        <v>14830.3684</v>
      </c>
      <c r="BQ79" s="346">
        <f>if($A79-BQ$65&gt;=0, if($B79&lt;=$B78,BQ78,BQ78*vlookup($B79,'2a. TBill Main'!$B$224:$HF$233,1+BQ$62)),BQ78)</f>
        <v>3405.912746</v>
      </c>
      <c r="BR79" s="346">
        <f>if($A79-BR$65&gt;=0, if($B79&lt;=$B78,BR78,BR78*vlookup($B79,'2a. TBill Main'!$B$224:$HF$233,1+BR$62)),BR78)</f>
        <v>14830.3684</v>
      </c>
      <c r="BS79" s="346">
        <f>if($A79-BS$65&gt;=0, if($B79&lt;=$B78,BS78,BS78*vlookup($B79,'2a. TBill Main'!$B$224:$HF$233,1+BS$62)),BS78)</f>
        <v>8898.22104</v>
      </c>
      <c r="BT79" s="346">
        <f>if($A79-BT$65&gt;=0, if($B79&lt;=$B78,BT78,BT78*vlookup($B79,'2a. TBill Main'!$B$224:$HF$233,1+BT$62)),BT78)</f>
        <v>103518.9375</v>
      </c>
      <c r="BU79" s="346">
        <f>if($A79-BU$65&gt;=0, if($B79&lt;=$B78,BU78,BU78*vlookup($B79,'2a. TBill Main'!$B$224:$HF$233,1+BU$62)),BU78)</f>
        <v>37214.06588</v>
      </c>
      <c r="BV79" s="346">
        <f>if($A79-BV$65&gt;=0, if($B79&lt;=$B78,BV78,BV78*vlookup($B79,'2a. TBill Main'!$B$224:$HF$233,1+BV$62)),BV78)</f>
        <v>37075.921</v>
      </c>
      <c r="BW79" s="346">
        <f>if($A79-BW$65&gt;=0, if($B79&lt;=$B78,BW78,BW78*vlookup($B79,'2a. TBill Main'!$B$224:$HF$233,1+BW$62)),BW78)</f>
        <v>745.9675305</v>
      </c>
      <c r="BX79" s="346">
        <f>if($A79-BX$65&gt;=0, if($B79&lt;=$B78,BX78,BX78*vlookup($B79,'2a. TBill Main'!$B$224:$HF$233,1+BX$62)),BX78)</f>
        <v>22245.5526</v>
      </c>
      <c r="BY79" s="346">
        <f>if($A79-BY$65&gt;=0, if($B79&lt;=$B78,BY78,BY78*vlookup($B79,'2a. TBill Main'!$B$224:$HF$233,1+BY$62)),BY78)</f>
        <v>14830.3684</v>
      </c>
      <c r="BZ79" s="346">
        <f>if($A79-BZ$65&gt;=0, if($B79&lt;=$B78,BZ78,BZ78*vlookup($B79,'2a. TBill Main'!$B$224:$HF$233,1+BZ$62)),BZ78)</f>
        <v>9030.834194</v>
      </c>
      <c r="CA79" s="346">
        <f>if($A79-CA$65&gt;=0, if($B79&lt;=$B78,CA78,CA78*vlookup($B79,'2a. TBill Main'!$B$224:$HF$233,1+CA$62)),CA78)</f>
        <v>14830.3684</v>
      </c>
      <c r="CB79" s="346">
        <f>if($A79-CB$65&gt;=0, if($B79&lt;=$B78,CB78,CB78*vlookup($B79,'2a. TBill Main'!$B$224:$HF$233,1+CB$62)),CB78)</f>
        <v>30437.8481</v>
      </c>
      <c r="CC79" s="346">
        <f>if($A79-CC$65&gt;=0, if($B79&lt;=$B78,CC78,CC78*vlookup($B79,'2a. TBill Main'!$B$224:$HF$233,1+CC$62)),CC78)</f>
        <v>56039.42409</v>
      </c>
      <c r="CD79" s="346">
        <f>if($A79-CD$65&gt;=0, if($B79&lt;=$B78,CD78,CD78*vlookup($B79,'2a. TBill Main'!$B$224:$HF$233,1+CD$62)),CD78)</f>
        <v>15568.92075</v>
      </c>
      <c r="CE79" s="346">
        <f>if($A79-CE$65&gt;=0, if($B79&lt;=$B78,CE78,CE78*vlookup($B79,'2a. TBill Main'!$B$224:$HF$233,1+CE$62)),CE78)</f>
        <v>33081.53924</v>
      </c>
      <c r="CF79" s="346">
        <f>if($A79-CF$65&gt;=0, if($B79&lt;=$B78,CF78,CF78*vlookup($B79,'2a. TBill Main'!$B$224:$HF$233,1+CF$62)),CF78)</f>
        <v>37075.921</v>
      </c>
      <c r="CG79" s="346">
        <f>if($A79-CG$65&gt;=0, if($B79&lt;=$B78,CG78,CG78*vlookup($B79,'2a. TBill Main'!$B$224:$HF$233,1+CG$62)),CG78)</f>
        <v>7.4151842</v>
      </c>
      <c r="CH79" s="346">
        <f>if($A79-CH$65&gt;=0, if($B79&lt;=$B78,CH78,CH78*vlookup($B79,'2a. TBill Main'!$B$224:$HF$233,1+CH$62)),CH78)</f>
        <v>20870.08042</v>
      </c>
      <c r="CI79" s="346">
        <f>if($A79-CI$65&gt;=0, if($B79&lt;=$B78,CI78,CI78*vlookup($B79,'2a. TBill Main'!$B$224:$HF$233,1+CI$62)),CI78)</f>
        <v>14830.3684</v>
      </c>
      <c r="CJ79" s="346">
        <f>if($A79-CJ$65&gt;=0, if($B79&lt;=$B78,CJ78,CJ78*vlookup($B79,'2a. TBill Main'!$B$224:$HF$233,1+CJ$62)),CJ78)</f>
        <v>7415.1842</v>
      </c>
      <c r="CK79" s="346">
        <f>if($A79-CK$65&gt;=0, if($B79&lt;=$B78,CK78,CK78*vlookup($B79,'2a. TBill Main'!$B$224:$HF$233,1+CK$62)),CK78)</f>
        <v>12910.31026</v>
      </c>
      <c r="CL79" s="346">
        <f>if($A79-CL$65&gt;=0, if($B79&lt;=$B78,CL78,CL78*vlookup($B79,'2a. TBill Main'!$B$224:$HF$233,1+CL$62)),CL78)</f>
        <v>11139.1342</v>
      </c>
      <c r="CM79" s="346">
        <f>if($A79-CM$65&gt;=0, if($B79&lt;=$B78,CM78,CM78*vlookup($B79,'2a. TBill Main'!$B$224:$HF$233,1+CM$62)),CM78)</f>
        <v>65748.95526</v>
      </c>
      <c r="CN79" s="346">
        <f>if($A79-CN$65&gt;=0, if($B79&lt;=$B78,CN78,CN78*vlookup($B79,'2a. TBill Main'!$B$224:$HF$233,1+CN$62)),CN78)</f>
        <v>23221.70228</v>
      </c>
      <c r="CO79" s="346">
        <f>if($A79-CO$65&gt;=0, if($B79&lt;=$B78,CO78,CO78*vlookup($B79,'2a. TBill Main'!$B$224:$HF$233,1+CO$62)),CO78)</f>
        <v>194.848</v>
      </c>
      <c r="CP79" s="346">
        <f>if($A79-CP$65&gt;=0, if($B79&lt;=$B78,CP78,CP78*vlookup($B79,'2a. TBill Main'!$B$224:$HF$233,1+CP$62)),CP78)</f>
        <v>27600.73068</v>
      </c>
      <c r="CQ79" s="346">
        <f>if($A79-CQ$65&gt;=0, if($B79&lt;=$B78,CQ78,CQ78*vlookup($B79,'2a. TBill Main'!$B$224:$HF$233,1+CQ$62)),CQ78)</f>
        <v>6089</v>
      </c>
      <c r="CR79" s="346">
        <f>if($A79-CR$65&gt;=0, if($B79&lt;=$B78,CR78,CR78*vlookup($B79,'2a. TBill Main'!$B$224:$HF$233,1+CR$62)),CR78)</f>
        <v>17443.13394</v>
      </c>
      <c r="CS79" s="346">
        <f>if($A79-CS$65&gt;=0, if($B79&lt;=$B78,CS78,CS78*vlookup($B79,'2a. TBill Main'!$B$224:$HF$233,1+CS$62)),CS78)</f>
        <v>5159.8186</v>
      </c>
      <c r="CT79" s="346">
        <f>if($A79-CT$65&gt;=0, if($B79&lt;=$B78,CT78,CT78*vlookup($B79,'2a. TBill Main'!$B$224:$HF$233,1+CT$62)),CT78)</f>
        <v>17054.52179</v>
      </c>
      <c r="CU79" s="346">
        <f>if($A79-CU$65&gt;=0, if($B79&lt;=$B78,CU78,CU78*vlookup($B79,'2a. TBill Main'!$B$224:$HF$233,1+CU$62)),CU78)</f>
        <v>25923.86879</v>
      </c>
      <c r="CV79" s="346">
        <f>if($A79-CV$65&gt;=0, if($B79&lt;=$B78,CV78,CV78*vlookup($B79,'2a. TBill Main'!$B$224:$HF$233,1+CV$62)),CV78)</f>
        <v>6089</v>
      </c>
      <c r="CW79" s="346">
        <f>if($A79-CW$65&gt;=0, if($B79&lt;=$B78,CW78,CW78*vlookup($B79,'2a. TBill Main'!$B$224:$HF$233,1+CW$62)),CW78)</f>
        <v>8829.05</v>
      </c>
      <c r="CX79" s="346">
        <f>if($A79-CX$65&gt;=0, if($B79&lt;=$B78,CX78,CX78*vlookup($B79,'2a. TBill Main'!$B$224:$HF$233,1+CX$62)),CX78)</f>
        <v>66402.9806</v>
      </c>
      <c r="CY79" s="346">
        <f>if($A79-CY$65&gt;=0, if($B79&lt;=$B78,CY78,CY78*vlookup($B79,'2a. TBill Main'!$B$224:$HF$233,1+CY$62)),CY78)</f>
        <v>130328.9195</v>
      </c>
      <c r="CZ79" s="346">
        <f>if($A79-CZ$65&gt;=0, if($B79&lt;=$B78,CZ78,CZ78*vlookup($B79,'2a. TBill Main'!$B$224:$HF$233,1+CZ$62)),CZ78)</f>
        <v>11027.48345</v>
      </c>
      <c r="DA79" s="346">
        <f>if($A79-DA$65&gt;=0, if($B79&lt;=$B78,DA78,DA78*vlookup($B79,'2a. TBill Main'!$B$224:$HF$233,1+DA$62)),DA78)</f>
        <v>30445</v>
      </c>
      <c r="DB79" s="346">
        <f>if($A79-DB$65&gt;=0, if($B79&lt;=$B78,DB78,DB78*vlookup($B79,'2a. TBill Main'!$B$224:$HF$233,1+DB$62)),DB78)</f>
        <v>12178</v>
      </c>
      <c r="DC79" s="346">
        <f>if($A79-DC$65&gt;=0, if($B79&lt;=$B78,DC78,DC78*vlookup($B79,'2a. TBill Main'!$B$224:$HF$233,1+DC$62)),DC78)</f>
        <v>12178</v>
      </c>
      <c r="DD79" s="346">
        <f>if($A79-DD$65&gt;=0, if($B79&lt;=$B78,DD78,DD78*vlookup($B79,'2a. TBill Main'!$B$224:$HF$233,1+DD$62)),DD78)</f>
        <v>24256.1404</v>
      </c>
      <c r="DE79" s="346">
        <f>if($A79-DE$65&gt;=0, if($B79&lt;=$B78,DE78,DE78*vlookup($B79,'2a. TBill Main'!$B$224:$HF$233,1+DE$62)),DE78)</f>
        <v>9233.3596</v>
      </c>
      <c r="DF79" s="346">
        <f>if($A79-DF$65&gt;=0, if($B79&lt;=$B78,DF78,DF78*vlookup($B79,'2a. TBill Main'!$B$224:$HF$233,1+DF$62)),DF78)</f>
        <v>4871.2</v>
      </c>
      <c r="DG79" s="346">
        <f>if($A79-DG$65&gt;=0, if($B79&lt;=$B78,DG78,DG78*vlookup($B79,'2a. TBill Main'!$B$224:$HF$233,1+DG$62)),DG78)</f>
        <v>12178</v>
      </c>
      <c r="DH79" s="346">
        <f>if($A79-DH$65&gt;=0, if($B79&lt;=$B78,DH78,DH78*vlookup($B79,'2a. TBill Main'!$B$224:$HF$233,1+DH$62)),DH78)</f>
        <v>60710.9834</v>
      </c>
      <c r="DI79" s="346">
        <f>if($A79-DI$65&gt;=0, if($B79&lt;=$B78,DI78,DI78*vlookup($B79,'2a. TBill Main'!$B$224:$HF$233,1+DI$62)),DI78)</f>
        <v>9484.457782</v>
      </c>
      <c r="DJ79" s="346">
        <f>if($A79-DJ$65&gt;=0, if($B79&lt;=$B78,DJ78,DJ78*vlookup($B79,'2a. TBill Main'!$B$224:$HF$233,1+DJ$62)),DJ78)</f>
        <v>60.89</v>
      </c>
      <c r="DK79" s="346">
        <f>if($A79-DK$65&gt;=0, if($B79&lt;=$B78,DK78,DK78*vlookup($B79,'2a. TBill Main'!$B$224:$HF$233,1+DK$62)),DK78)</f>
        <v>28477.72935</v>
      </c>
      <c r="DL79" s="346">
        <f>if($A79-DL$65&gt;=0, if($B79&lt;=$B78,DL78,DL78*vlookup($B79,'2a. TBill Main'!$B$224:$HF$233,1+DL$62)),DL78)</f>
        <v>12178</v>
      </c>
      <c r="DM79" s="346">
        <f>if($A79-DM$65&gt;=0, if($B79&lt;=$B78,DM78,DM78*vlookup($B79,'2a. TBill Main'!$B$224:$HF$233,1+DM$62)),DM78)</f>
        <v>7811.809482</v>
      </c>
      <c r="DN79" s="346">
        <f>if($A79-DN$65&gt;=0, if($B79&lt;=$B78,DN78,DN78*vlookup($B79,'2a. TBill Main'!$B$224:$HF$233,1+DN$62)),DN78)</f>
        <v>32434.8852</v>
      </c>
      <c r="DO79" s="346">
        <f>if($A79-DO$65&gt;=0, if($B79&lt;=$B78,DO78,DO78*vlookup($B79,'2a. TBill Main'!$B$224:$HF$233,1+DO$62)),DO78)</f>
        <v>12178</v>
      </c>
      <c r="DP79" s="346">
        <f>if($A79-DP$65&gt;=0, if($B79&lt;=$B78,DP78,DP78*vlookup($B79,'2a. TBill Main'!$B$224:$HF$233,1+DP$62)),DP78)</f>
        <v>14613.6</v>
      </c>
      <c r="DQ79" s="346">
        <f>if($A79-DQ$65&gt;=0, if($B79&lt;=$B78,DQ78,DQ78*vlookup($B79,'2a. TBill Main'!$B$224:$HF$233,1+DQ$62)),DQ78)</f>
        <v>8524.6</v>
      </c>
      <c r="DR79" s="346">
        <f>if($A79-DR$65&gt;=0, if($B79&lt;=$B78,DR78,DR78*vlookup($B79,'2a. TBill Main'!$B$224:$HF$233,1+DR$62)),DR78)</f>
        <v>57609.56343</v>
      </c>
      <c r="DS79" s="346">
        <f>if($A79-DS$65&gt;=0, if($B79&lt;=$B78,DS78,DS78*vlookup($B79,'2a. TBill Main'!$B$224:$HF$233,1+DS$62)),DS78)</f>
        <v>2447.570974</v>
      </c>
      <c r="DT79" s="346">
        <f>if($A79-DT$65&gt;=0, if($B79&lt;=$B78,DT78,DT78*vlookup($B79,'2a. TBill Main'!$B$224:$HF$233,1+DT$62)),DT78)</f>
        <v>64.5434</v>
      </c>
      <c r="DU79" s="346">
        <f>if($A79-DU$65&gt;=0, if($B79&lt;=$B78,DU78,DU78*vlookup($B79,'2a. TBill Main'!$B$224:$HF$233,1+DU$62)),DU78)</f>
        <v>21191.3275</v>
      </c>
      <c r="DV79" s="346">
        <f>if($A79-DV$65&gt;=0, if($B79&lt;=$B78,DV78,DV78*vlookup($B79,'2a. TBill Main'!$B$224:$HF$233,1+DV$62)),DV78)</f>
        <v>42475.43917</v>
      </c>
      <c r="DW79" s="346">
        <f>if($A79-DW$65&gt;=0, if($B79&lt;=$B78,DW78,DW78*vlookup($B79,'2a. TBill Main'!$B$224:$HF$233,1+DW$62)),DW78)</f>
        <v>12178</v>
      </c>
      <c r="DX79" s="346">
        <f>if($A79-DX$65&gt;=0, if($B79&lt;=$B78,DX78,DX78*vlookup($B79,'2a. TBill Main'!$B$224:$HF$233,1+DX$62)),DX78)</f>
        <v>24356</v>
      </c>
      <c r="DY79" s="346">
        <f>if($A79-DY$65&gt;=0, if($B79&lt;=$B78,DY78,DY78*vlookup($B79,'2a. TBill Main'!$B$224:$HF$233,1+DY$62)),DY78)</f>
        <v>12178</v>
      </c>
      <c r="DZ79" s="346">
        <f>if($A79-DZ$65&gt;=0, if($B79&lt;=$B78,DZ78,DZ78*vlookup($B79,'2a. TBill Main'!$B$224:$HF$233,1+DZ$62)),DZ78)</f>
        <v>73596.5252</v>
      </c>
      <c r="EA79" s="346">
        <f>if($A79-EA$65&gt;=0, if($B79&lt;=$B78,EA78,EA78*vlookup($B79,'2a. TBill Main'!$B$224:$HF$233,1+EA$62)),EA78)</f>
        <v>348.2908</v>
      </c>
      <c r="EB79" s="346">
        <f>if($A79-EB$65&gt;=0, if($B79&lt;=$B78,EB78,EB78*vlookup($B79,'2a. TBill Main'!$B$224:$HF$233,1+EB$62)),EB78)</f>
        <v>24356</v>
      </c>
      <c r="EC79" s="346">
        <f>if($A79-EC$65&gt;=0, if($B79&lt;=$B78,EC78,EC78*vlookup($B79,'2a. TBill Main'!$B$224:$HF$233,1+EC$62)),EC78)</f>
        <v>35165.39983</v>
      </c>
      <c r="ED79" s="346">
        <f>if($A79-ED$65&gt;=0, if($B79&lt;=$B78,ED78,ED78*vlookup($B79,'2a. TBill Main'!$B$224:$HF$233,1+ED$62)),ED78)</f>
        <v>23821.23966</v>
      </c>
      <c r="EE79" s="346">
        <f>if($A79-EE$65&gt;=0, if($B79&lt;=$B78,EE78,EE78*vlookup($B79,'2a. TBill Main'!$B$224:$HF$233,1+EE$62)),EE78)</f>
        <v>24356</v>
      </c>
      <c r="EF79" s="346">
        <f>if($A79-EF$65&gt;=0, if($B79&lt;=$B78,EF78,EF78*vlookup($B79,'2a. TBill Main'!$B$224:$HF$233,1+EF$62)),EF78)</f>
        <v>6417.050964</v>
      </c>
      <c r="EG79" s="346">
        <f>if($A79-EG$65&gt;=0, if($B79&lt;=$B78,EG78,EG78*vlookup($B79,'2a. TBill Main'!$B$224:$HF$233,1+EG$62)),EG78)</f>
        <v>5118.827452</v>
      </c>
      <c r="EH79" s="346">
        <f>if($A79-EH$65&gt;=0, if($B79&lt;=$B78,EH78,EH78*vlookup($B79,'2a. TBill Main'!$B$224:$HF$233,1+EH$62)),EH78)</f>
        <v>479.8132</v>
      </c>
      <c r="EI79" s="346">
        <f>if($A79-EI$65&gt;=0, if($B79&lt;=$B78,EI78,EI78*vlookup($B79,'2a. TBill Main'!$B$224:$HF$233,1+EI$62)),EI78)</f>
        <v>24356</v>
      </c>
      <c r="EJ79" s="346">
        <f>if($A79-EJ$65&gt;=0, if($B79&lt;=$B78,EJ78,EJ78*vlookup($B79,'2a. TBill Main'!$B$224:$HF$233,1+EJ$62)),EJ78)</f>
        <v>21690.07749</v>
      </c>
      <c r="EK79" s="346">
        <f>if($A79-EK$65&gt;=0, if($B79&lt;=$B78,EK78,EK78*vlookup($B79,'2a. TBill Main'!$B$224:$HF$233,1+EK$62)),EK78)</f>
        <v>13395.8</v>
      </c>
      <c r="EL79" s="346">
        <f>if($A79-EL$65&gt;=0, if($B79&lt;=$B78,EL78,EL78*vlookup($B79,'2a. TBill Main'!$B$224:$HF$233,1+EL$62)),EL78)</f>
        <v>5145.205</v>
      </c>
      <c r="EM79" s="346">
        <f>if($A79-EM$65&gt;=0, if($B79&lt;=$B78,EM78,EM78*vlookup($B79,'2a. TBill Main'!$B$224:$HF$233,1+EM$62)),EM78)</f>
        <v>49943.1958</v>
      </c>
      <c r="EN79" s="346">
        <f>if($A79-EN$65&gt;=0, if($B79&lt;=$B78,EN78,EN78*vlookup($B79,'2a. TBill Main'!$B$224:$HF$233,1+EN$62)),EN78)</f>
        <v>365.34</v>
      </c>
      <c r="EO79" s="346">
        <f>if($A79-EO$65&gt;=0, if($B79&lt;=$B78,EO78,EO78*vlookup($B79,'2a. TBill Main'!$B$224:$HF$233,1+EO$62)),EO78)</f>
        <v>20723.25389</v>
      </c>
      <c r="EP79" s="346">
        <f>if($A79-EP$65&gt;=0, if($B79&lt;=$B78,EP78,EP78*vlookup($B79,'2a. TBill Main'!$B$224:$HF$233,1+EP$62)),EP78)</f>
        <v>21966.49373</v>
      </c>
      <c r="EQ79" s="346">
        <f>if($A79-EQ$65&gt;=0, if($B79&lt;=$B78,EQ78,EQ78*vlookup($B79,'2a. TBill Main'!$B$224:$HF$233,1+EQ$62)),EQ78)</f>
        <v>24356</v>
      </c>
      <c r="ER79" s="346">
        <f>if($A79-ER$65&gt;=0, if($B79&lt;=$B78,ER78,ER78*vlookup($B79,'2a. TBill Main'!$B$224:$HF$233,1+ER$62)),ER78)</f>
        <v>43919.957</v>
      </c>
      <c r="ES79" s="346">
        <f>if($A79-ES$65&gt;=0, if($B79&lt;=$B78,ES78,ES78*vlookup($B79,'2a. TBill Main'!$B$224:$HF$233,1+ES$62)),ES78)</f>
        <v>5841.250768</v>
      </c>
      <c r="ET79" s="346">
        <f>if($A79-ET$65&gt;=0, if($B79&lt;=$B78,ET78,ET78*vlookup($B79,'2a. TBill Main'!$B$224:$HF$233,1+ET$62)),ET78)</f>
        <v>1726.8404</v>
      </c>
      <c r="EU79" s="346">
        <f>if($A79-EU$65&gt;=0, if($B79&lt;=$B78,EU78,EU78*vlookup($B79,'2a. TBill Main'!$B$224:$HF$233,1+EU$62)),EU78)</f>
        <v>9863.376252</v>
      </c>
      <c r="EV79" s="346">
        <f>if($A79-EV$65&gt;=0, if($B79&lt;=$B78,EV78,EV78*vlookup($B79,'2a. TBill Main'!$B$224:$HF$233,1+EV$62)),EV78)</f>
        <v>5913.320172</v>
      </c>
      <c r="EW79" s="346">
        <f>if($A79-EW$65&gt;=0, if($B79&lt;=$B78,EW78,EW78*vlookup($B79,'2a. TBill Main'!$B$224:$HF$233,1+EW$62)),EW78)</f>
        <v>5202.4416</v>
      </c>
      <c r="EX79" s="346">
        <f>if($A79-EX$65&gt;=0, if($B79&lt;=$B78,EX78,EX78*vlookup($B79,'2a. TBill Main'!$B$224:$HF$233,1+EX$62)),EX78)</f>
        <v>7175.39938</v>
      </c>
      <c r="EY79" s="346">
        <f>if($A79-EY$65&gt;=0, if($B79&lt;=$B78,EY78,EY78*vlookup($B79,'2a. TBill Main'!$B$224:$HF$233,1+EY$62)),EY78)</f>
        <v>55981.93719</v>
      </c>
      <c r="EZ79" s="346">
        <f>if($A79-EZ$65&gt;=0, if($B79&lt;=$B78,EZ78,EZ78*vlookup($B79,'2a. TBill Main'!$B$224:$HF$233,1+EZ$62)),EZ78)</f>
        <v>23986.42206</v>
      </c>
      <c r="FA79" s="346">
        <f>if($A79-FA$65&gt;=0, if($B79&lt;=$B78,FA78,FA78*vlookup($B79,'2a. TBill Main'!$B$224:$HF$233,1+FA$62)),FA78)</f>
        <v>4359.96756</v>
      </c>
      <c r="FB79" s="346">
        <f>if($A79-FB$65&gt;=0, if($B79&lt;=$B78,FB78,FB78*vlookup($B79,'2a. TBill Main'!$B$224:$HF$233,1+FB$62)),FB78)</f>
        <v>7663.25006</v>
      </c>
      <c r="FC79" s="346">
        <f>if($A79-FC$65&gt;=0, if($B79&lt;=$B78,FC78,FC78*vlookup($B79,'2a. TBill Main'!$B$224:$HF$233,1+FC$62)),FC78)</f>
        <v>30721.4406</v>
      </c>
      <c r="FD79" s="346">
        <f>if($A79-FD$65&gt;=0, if($B79&lt;=$B78,FD78,FD78*vlookup($B79,'2a. TBill Main'!$B$224:$HF$233,1+FD$62)),FD78)</f>
        <v>24973.07144</v>
      </c>
      <c r="FE79" s="346">
        <f>if($A79-FE$65&gt;=0, if($B79&lt;=$B78,FE78,FE78*vlookup($B79,'2a. TBill Main'!$B$224:$HF$233,1+FE$62)),FE78)</f>
        <v>41950.84747</v>
      </c>
      <c r="FF79" s="346">
        <f>if($A79-FF$65&gt;=0, if($B79&lt;=$B78,FF78,FF78*vlookup($B79,'2a. TBill Main'!$B$224:$HF$233,1+FF$62)),FF78)</f>
        <v>9963.905642</v>
      </c>
      <c r="FG79" s="346">
        <f>if($A79-FG$65&gt;=0, if($B79&lt;=$B78,FG78,FG78*vlookup($B79,'2a. TBill Main'!$B$224:$HF$233,1+FG$62)),FG78)</f>
        <v>12684.19075</v>
      </c>
      <c r="FH79" s="346">
        <f>if($A79-FH$65&gt;=0, if($B79&lt;=$B78,FH78,FH78*vlookup($B79,'2a. TBill Main'!$B$224:$HF$233,1+FH$62)),FH78)</f>
        <v>15698.6598</v>
      </c>
      <c r="FI79" s="346">
        <f>if($A79-FI$65&gt;=0, if($B79&lt;=$B78,FI78,FI78*vlookup($B79,'2a. TBill Main'!$B$224:$HF$233,1+FI$62)),FI78)</f>
        <v>42772.98425</v>
      </c>
      <c r="FJ79" s="346">
        <f>if($A79-FJ$65&gt;=0, if($B79&lt;=$B78,FJ78,FJ78*vlookup($B79,'2a. TBill Main'!$B$224:$HF$233,1+FJ$62)),FJ78)</f>
        <v>44535.1652</v>
      </c>
      <c r="FK79" s="346">
        <f>if($A79-FK$65&gt;=0, if($B79&lt;=$B78,FK78,FK78*vlookup($B79,'2a. TBill Main'!$B$224:$HF$233,1+FK$62)),FK78)</f>
        <v>19017.1648</v>
      </c>
      <c r="FL79" s="346">
        <f>if($A79-FL$65&gt;=0, if($B79&lt;=$B78,FL78,FL78*vlookup($B79,'2a. TBill Main'!$B$224:$HF$233,1+FL$62)),FL78)</f>
        <v>18933.1366</v>
      </c>
      <c r="FM79" s="346">
        <f>if($A79-FM$65&gt;=0, if($B79&lt;=$B78,FM78,FM78*vlookup($B79,'2a. TBill Main'!$B$224:$HF$233,1+FM$62)),FM78)</f>
        <v>50323.52692</v>
      </c>
      <c r="FN79" s="346">
        <f>if($A79-FN$65&gt;=0, if($B79&lt;=$B78,FN78,FN78*vlookup($B79,'2a. TBill Main'!$B$224:$HF$233,1+FN$62)),FN78)</f>
        <v>42979.5962</v>
      </c>
      <c r="FO79" s="346">
        <f>if($A79-FO$65&gt;=0, if($B79&lt;=$B78,FO78,FO78*vlookup($B79,'2a. TBill Main'!$B$224:$HF$233,1+FO$62)),FO78)</f>
        <v>20702.6</v>
      </c>
      <c r="FP79" s="346">
        <f>if($A79-FP$65&gt;=0, if($B79&lt;=$B78,FP78,FP78*vlookup($B79,'2a. TBill Main'!$B$224:$HF$233,1+FP$62)),FP78)</f>
        <v>7342.1162</v>
      </c>
      <c r="FQ79" s="346">
        <f>if($A79-FQ$65&gt;=0, if($B79&lt;=$B78,FQ78,FQ78*vlookup($B79,'2a. TBill Main'!$B$224:$HF$233,1+FQ$62)),FQ78)</f>
        <v>40559.59621</v>
      </c>
      <c r="FR79" s="346">
        <f>if($A79-FR$65&gt;=0, if($B79&lt;=$B78,FR78,FR78*vlookup($B79,'2a. TBill Main'!$B$224:$HF$233,1+FR$62)),FR78)</f>
        <v>40554.54234</v>
      </c>
      <c r="FS79" s="346">
        <f>if($A79-FS$65&gt;=0, if($B79&lt;=$B78,FS78,FS78*vlookup($B79,'2a. TBill Main'!$B$224:$HF$233,1+FS$62)),FS78)</f>
        <v>18267</v>
      </c>
      <c r="FT79" s="346">
        <f>if($A79-FT$65&gt;=0, if($B79&lt;=$B78,FT78,FT78*vlookup($B79,'2a. TBill Main'!$B$224:$HF$233,1+FT$62)),FT78)</f>
        <v>22721.7124</v>
      </c>
      <c r="FU79" s="346">
        <f>if($A79-FU$65&gt;=0, if($B79&lt;=$B78,FU78,FU78*vlookup($B79,'2a. TBill Main'!$B$224:$HF$233,1+FU$62)),FU78)</f>
        <v>24356</v>
      </c>
      <c r="FV79" s="346">
        <f>if($A79-FV$65&gt;=0, if($B79&lt;=$B78,FV78,FV78*vlookup($B79,'2a. TBill Main'!$B$224:$HF$233,1+FV$62)),FV78)</f>
        <v>51147.6</v>
      </c>
      <c r="FW79" s="346">
        <f>if($A79-FW$65&gt;=0, if($B79&lt;=$B78,FW78,FW78*vlookup($B79,'2a. TBill Main'!$B$224:$HF$233,1+FW$62)),FW78)</f>
        <v>1215.3644</v>
      </c>
      <c r="FX79" s="346">
        <f>if($A79-FX$65&gt;=0, if($B79&lt;=$B78,FX78,FX78*vlookup($B79,'2a. TBill Main'!$B$224:$HF$233,1+FX$62)),FX78)</f>
        <v>27129.29594</v>
      </c>
      <c r="FY79" s="346">
        <f>if($A79-FY$65&gt;=0, if($B79&lt;=$B78,FY78,FY78*vlookup($B79,'2a. TBill Main'!$B$224:$HF$233,1+FY$62)),FY78)</f>
        <v>25164.6192</v>
      </c>
      <c r="FZ79" s="346">
        <f>if($A79-FZ$65&gt;=0, if($B79&lt;=$B78,FZ78,FZ78*vlookup($B79,'2a. TBill Main'!$B$224:$HF$233,1+FZ$62)),FZ78)</f>
        <v>28241.59793</v>
      </c>
      <c r="GA79" s="346">
        <f>if($A79-GA$65&gt;=0, if($B79&lt;=$B78,GA78,GA78*vlookup($B79,'2a. TBill Main'!$B$224:$HF$233,1+GA$62)),GA78)</f>
        <v>456.675</v>
      </c>
      <c r="GB79" s="346">
        <f>if($A79-GB$65&gt;=0, if($B79&lt;=$B78,GB78,GB78*vlookup($B79,'2a. TBill Main'!$B$224:$HF$233,1+GB$62)),GB78)</f>
        <v>2579.3004</v>
      </c>
      <c r="GC79" s="346">
        <f>if($A79-GC$65&gt;=0, if($B79&lt;=$B78,GC78,GC78*vlookup($B79,'2a. TBill Main'!$B$224:$HF$233,1+GC$62)),GC78)</f>
        <v>133.958</v>
      </c>
      <c r="GD79" s="346">
        <f>if($A79-GD$65&gt;=0, if($B79&lt;=$B78,GD78,GD78*vlookup($B79,'2a. TBill Main'!$B$224:$HF$233,1+GD$62)),GD78)</f>
        <v>10267.2718</v>
      </c>
      <c r="GE79" s="346">
        <f>if($A79-GE$65&gt;=0, if($B79&lt;=$B78,GE78,GE78*vlookup($B79,'2a. TBill Main'!$B$224:$HF$233,1+GE$62)),GE78)</f>
        <v>2629.522472</v>
      </c>
      <c r="GF79" s="346">
        <f>if($A79-GF$65&gt;=0, if($B79&lt;=$B78,GF78,GF78*vlookup($B79,'2a. TBill Main'!$B$224:$HF$233,1+GF$62)),GF78)</f>
        <v>2042.2506</v>
      </c>
      <c r="GG79" s="346">
        <f>if($A79-GG$65&gt;=0, if($B79&lt;=$B78,GG78,GG78*vlookup($B79,'2a. TBill Main'!$B$224:$HF$233,1+GG$62)),GG78)</f>
        <v>30040.03279</v>
      </c>
      <c r="GH79" s="346">
        <f>if($A79-GH$65&gt;=0, if($B79&lt;=$B78,GH78,GH78*vlookup($B79,'2a. TBill Main'!$B$224:$HF$233,1+GH$62)),GH78)</f>
        <v>133.958</v>
      </c>
      <c r="GI79" s="346">
        <f>if($A79-GI$65&gt;=0, if($B79&lt;=$B78,GI78,GI78*vlookup($B79,'2a. TBill Main'!$B$224:$HF$233,1+GI$62)),GI78)</f>
        <v>304.45</v>
      </c>
      <c r="GJ79" s="346">
        <f>if($A79-GJ$65&gt;=0, if($B79&lt;=$B78,GJ78,GJ78*vlookup($B79,'2a. TBill Main'!$B$224:$HF$233,1+GJ$62)),GJ78)</f>
        <v>40.1874</v>
      </c>
      <c r="GK79" s="346">
        <f>if($A79-GK$65&gt;=0, if($B79&lt;=$B78,GK78,GK78*vlookup($B79,'2a. TBill Main'!$B$224:$HF$233,1+GK$62)),GK78)</f>
        <v>19812.33949</v>
      </c>
      <c r="GL79" s="346">
        <f>if($A79-GL$65&gt;=0, if($B79&lt;=$B78,GL78,GL78*vlookup($B79,'2a. TBill Main'!$B$224:$HF$233,1+GL$62)),GL78)</f>
        <v>14522.64252</v>
      </c>
      <c r="GM79" s="346">
        <f>if($A79-GM$65&gt;=0, if($B79&lt;=$B78,GM78,GM78*vlookup($B79,'2a. TBill Main'!$B$224:$HF$233,1+GM$62)),GM78)</f>
        <v>395.785</v>
      </c>
      <c r="GN79" s="346">
        <f>if($A79-GN$65&gt;=0, if($B79&lt;=$B78,GN78,GN78*vlookup($B79,'2a. TBill Main'!$B$224:$HF$233,1+GN$62)),GN78)</f>
        <v>12.178</v>
      </c>
      <c r="GO79" s="346">
        <f>if($A79-GO$65&gt;=0, if($B79&lt;=$B78,GO78,GO78*vlookup($B79,'2a. TBill Main'!$B$224:$HF$233,1+GO$62)),GO78)</f>
        <v>1418.737</v>
      </c>
      <c r="GP79" s="346">
        <f>if($A79-GP$65&gt;=0, if($B79&lt;=$B78,GP78,GP78*vlookup($B79,'2a. TBill Main'!$B$224:$HF$233,1+GP$62)),GP78)</f>
        <v>13280.109</v>
      </c>
      <c r="GQ79" s="346">
        <f>if($A79-GQ$65&gt;=0, if($B79&lt;=$B78,GQ78,GQ78*vlookup($B79,'2a. TBill Main'!$B$224:$HF$233,1+GQ$62)),GQ78)</f>
        <v>13946.2456</v>
      </c>
      <c r="GR79" s="346">
        <f>if($A79-GR$65&gt;=0, if($B79&lt;=$B78,GR78,GR78*vlookup($B79,'2a. TBill Main'!$B$224:$HF$233,1+GR$62)),GR78)</f>
        <v>16621.7522</v>
      </c>
      <c r="GS79" s="346">
        <f>if($A79-GS$65&gt;=0, if($B79&lt;=$B78,GS78,GS78*vlookup($B79,'2a. TBill Main'!$B$224:$HF$233,1+GS$62)),GS78)</f>
        <v>33716.0108</v>
      </c>
      <c r="GT79" s="346">
        <f>if($A79-GT$65&gt;=0, if($B79&lt;=$B78,GT78,GT78*vlookup($B79,'2a. TBill Main'!$B$224:$HF$233,1+GT$62)),GT78)</f>
        <v>2434.3822</v>
      </c>
      <c r="GU79" s="346">
        <f>if($A79-GU$65&gt;=0, if($B79&lt;=$B78,GU78,GU78*vlookup($B79,'2a. TBill Main'!$B$224:$HF$233,1+GU$62)),GU78)</f>
        <v>10108.9578</v>
      </c>
      <c r="GV79" s="346">
        <f>if($A79-GV$65&gt;=0, if($B79&lt;=$B78,GV78,GV78*vlookup($B79,'2a. TBill Main'!$B$224:$HF$233,1+GV$62)),GV78)</f>
        <v>16882.3614</v>
      </c>
      <c r="GW79" s="346">
        <f>if($A79-GW$65&gt;=0, if($B79&lt;=$B78,GW78,GW78*vlookup($B79,'2a. TBill Main'!$B$224:$HF$233,1+GW$62)),GW78)</f>
        <v>18446.0166</v>
      </c>
      <c r="GX79" s="346">
        <f>if($A79-GX$65&gt;=0, if($B79&lt;=$B78,GX78,GX78*vlookup($B79,'2a. TBill Main'!$B$224:$HF$233,1+GX$62)),GX78)</f>
        <v>8069.1428</v>
      </c>
      <c r="GY79" s="346">
        <f>if($A79-GY$65&gt;=0, if($B79&lt;=$B78,GY78,GY78*vlookup($B79,'2a. TBill Main'!$B$224:$HF$233,1+GY$62)),GY78)</f>
        <v>31190.2936</v>
      </c>
      <c r="GZ79" s="346">
        <f>if($A79-GZ$65&gt;=0, if($B79&lt;=$B78,GZ78,GZ78*vlookup($B79,'2a. TBill Main'!$B$224:$HF$233,1+GZ$62)),GZ78)</f>
        <v>25055.0172</v>
      </c>
      <c r="HA79" s="346">
        <f>if($A79-HA$65&gt;=0, if($B79&lt;=$B78,HA78,HA78*vlookup($B79,'2a. TBill Main'!$B$224:$HF$233,1+HA$62)),HA78)</f>
        <v>36104.1166</v>
      </c>
      <c r="HB79" s="346">
        <f>if($A79-HB$65&gt;=0, if($B79&lt;=$B78,HB78,HB78*vlookup($B79,'2a. TBill Main'!$B$224:$HF$233,1+HB$62)),HB78)</f>
        <v>22339.3232</v>
      </c>
      <c r="HC79" s="346">
        <f>if($A79-HC$65&gt;=0, if($B79&lt;=$B78,HC78,HC78*vlookup($B79,'2a. TBill Main'!$B$224:$HF$233,1+HC$62)),HC78)</f>
        <v>6619.9608</v>
      </c>
      <c r="HD79" s="346">
        <f>if($A79-HD$65&gt;=0, if($B79&lt;=$B78,HD78,HD78*vlookup($B79,'2a. TBill Main'!$B$224:$HF$233,1+HD$62)),HD78)</f>
        <v>16046.9506</v>
      </c>
      <c r="HE79" s="346">
        <f>if($A79-HE$65&gt;=0, if($B79&lt;=$B78,HE78,HE78*vlookup($B79,'2a. TBill Main'!$B$224:$HF$233,1+HE$62)),HE78)</f>
        <v>14869.16751</v>
      </c>
      <c r="HF79" s="346">
        <f>if($A79-HF$65&gt;=0, if($B79&lt;=$B78,HF78,HF78*vlookup($B79,'2a. TBill Main'!$B$224:$HF$233,1+HF$62)),HF78)</f>
        <v>14989.9002</v>
      </c>
      <c r="HG79" s="346">
        <f>if($A79-HG$65&gt;=0, if($B79&lt;=$B78,HG78,HG78*vlookup($B79,'2a. TBill Main'!$B$224:$HF$233,1+HG$62)),HG78)</f>
        <v>3082.2518</v>
      </c>
      <c r="HH79" s="346">
        <f>if($A79-HH$65&gt;=0, if($B79&lt;=$B78,HH78,HH78*vlookup($B79,'2a. TBill Main'!$B$224:$HF$233,1+HH$62)),HH78)</f>
        <v>18319.3654</v>
      </c>
      <c r="HI79" s="346">
        <f>if($A79-HI$65&gt;=0, if($B79&lt;=$B78,HI78,HI78*vlookup($B79,'2a. TBill Main'!$B$224:$HF$233,1+HI$62)),HI78)</f>
        <v>28383.2646</v>
      </c>
      <c r="HJ79" s="346"/>
      <c r="HK79" s="346"/>
      <c r="HL79" s="346"/>
      <c r="HM79" s="346"/>
      <c r="HN79" s="346"/>
      <c r="HO79" s="346"/>
      <c r="HP79" s="346"/>
      <c r="HQ79" s="346"/>
      <c r="HR79" s="346"/>
      <c r="HS79" s="346"/>
      <c r="HT79" s="346"/>
      <c r="HU79" s="346"/>
      <c r="HV79" s="346"/>
      <c r="HW79" s="346"/>
      <c r="HX79" s="346"/>
    </row>
    <row r="80">
      <c r="A80" s="331" t="str">
        <f>'3b. TBond Projections'!A83</f>
        <v>06-2024</v>
      </c>
      <c r="B80" s="346">
        <f t="shared" si="29"/>
        <v>2</v>
      </c>
      <c r="C80" s="346">
        <f t="shared" si="27"/>
        <v>4467047.681</v>
      </c>
      <c r="D80" s="338">
        <f t="shared" si="28"/>
        <v>2</v>
      </c>
      <c r="E80" s="346"/>
      <c r="F80" s="346">
        <f>if($A80-F$65&gt;=0, if($B80&lt;=$B79,F79,F79*vlookup($B80,'2a. TBill Main'!$B$224:$HF$233,1+F$62)),F79)</f>
        <v>419.6994257</v>
      </c>
      <c r="G80" s="346">
        <f>if($A80-G$65&gt;=0, if($B80&lt;=$B79,G79,G79*vlookup($B80,'2a. TBill Main'!$B$224:$HF$233,1+G$62)),G79)</f>
        <v>10809.08435</v>
      </c>
      <c r="H80" s="346">
        <f>if($A80-H$65&gt;=0, if($B80&lt;=$B79,H79,H79*vlookup($B80,'2a. TBill Main'!$B$224:$HF$233,1+H$62)),H79)</f>
        <v>29660.7368</v>
      </c>
      <c r="I80" s="346">
        <f>if($A80-I$65&gt;=0, if($B80&lt;=$B79,I79,I79*vlookup($B80,'2a. TBill Main'!$B$224:$HF$233,1+I$62)),I79)</f>
        <v>11122.7763</v>
      </c>
      <c r="J80" s="346">
        <f>if($A80-J$65&gt;=0, if($B80&lt;=$B79,J79,J79*vlookup($B80,'2a. TBill Main'!$B$224:$HF$233,1+J$62)),J79)</f>
        <v>14830.3684</v>
      </c>
      <c r="K80" s="346">
        <f>if($A80-K$65&gt;=0, if($B80&lt;=$B79,K79,K79*vlookup($B80,'2a. TBill Main'!$B$224:$HF$233,1+K$62)),K79)</f>
        <v>14830.3684</v>
      </c>
      <c r="L80" s="346">
        <f>if($A80-L$65&gt;=0, if($B80&lt;=$B79,L79,L79*vlookup($B80,'2a. TBill Main'!$B$224:$HF$233,1+L$62)),L79)</f>
        <v>3888.003532</v>
      </c>
      <c r="M80" s="346">
        <f>if($A80-M$65&gt;=0, if($B80&lt;=$B79,M79,M79*vlookup($B80,'2a. TBill Main'!$B$224:$HF$233,1+M$62)),M79)</f>
        <v>109847.0557</v>
      </c>
      <c r="N80" s="346">
        <f>if($A80-N$65&gt;=0, if($B80&lt;=$B79,N79,N79*vlookup($B80,'2a. TBill Main'!$B$224:$HF$233,1+N$62)),N79)</f>
        <v>36999.55943</v>
      </c>
      <c r="O80" s="346">
        <f>if($A80-O$65&gt;=0, if($B80&lt;=$B79,O79,O79*vlookup($B80,'2a. TBill Main'!$B$224:$HF$233,1+O$62)),O79)</f>
        <v>1973.922034</v>
      </c>
      <c r="P80" s="346">
        <f>if($A80-P$65&gt;=0, if($B80&lt;=$B79,P79,P79*vlookup($B80,'2a. TBill Main'!$B$224:$HF$233,1+P$62)),P79)</f>
        <v>14.8303684</v>
      </c>
      <c r="Q80" s="346">
        <f>if($A80-Q$65&gt;=0, if($B80&lt;=$B79,Q79,Q79*vlookup($B80,'2a. TBill Main'!$B$224:$HF$233,1+Q$62)),Q79)</f>
        <v>281.7769996</v>
      </c>
      <c r="R80" s="346">
        <f>if($A80-R$65&gt;=0, if($B80&lt;=$B79,R79,R79*vlookup($B80,'2a. TBill Main'!$B$224:$HF$233,1+R$62)),R79)</f>
        <v>10942.36487</v>
      </c>
      <c r="S80" s="346">
        <f>if($A80-S$65&gt;=0, if($B80&lt;=$B79,S79,S79*vlookup($B80,'2a. TBill Main'!$B$224:$HF$233,1+S$62)),S79)</f>
        <v>8802.995245</v>
      </c>
      <c r="T80" s="346">
        <f>if($A80-T$65&gt;=0, if($B80&lt;=$B79,T79,T79*vlookup($B80,'2a. TBill Main'!$B$224:$HF$233,1+T$62)),T79)</f>
        <v>97920.47343</v>
      </c>
      <c r="U80" s="346">
        <f>if($A80-U$65&gt;=0, if($B80&lt;=$B79,U79,U79*vlookup($B80,'2a. TBill Main'!$B$224:$HF$233,1+U$62)),U79)</f>
        <v>15107.05858</v>
      </c>
      <c r="V80" s="346">
        <f>if($A80-V$65&gt;=0, if($B80&lt;=$B79,V79,V79*vlookup($B80,'2a. TBill Main'!$B$224:$HF$233,1+V$62)),V79)</f>
        <v>48494.91908</v>
      </c>
      <c r="W80" s="346">
        <f>if($A80-W$65&gt;=0, if($B80&lt;=$B79,W79,W79*vlookup($B80,'2a. TBill Main'!$B$224:$HF$233,1+W$62)),W79)</f>
        <v>14830.3684</v>
      </c>
      <c r="X80" s="346">
        <f>if($A80-X$65&gt;=0, if($B80&lt;=$B79,X79,X79*vlookup($B80,'2a. TBill Main'!$B$224:$HF$233,1+X$62)),X79)</f>
        <v>26187.44969</v>
      </c>
      <c r="Y80" s="346">
        <f>if($A80-Y$65&gt;=0, if($B80&lt;=$B79,Y79,Y79*vlookup($B80,'2a. TBill Main'!$B$224:$HF$233,1+Y$62)),Y79)</f>
        <v>14830.3684</v>
      </c>
      <c r="Z80" s="346">
        <f>if($A80-Z$65&gt;=0, if($B80&lt;=$B79,Z79,Z79*vlookup($B80,'2a. TBill Main'!$B$224:$HF$233,1+Z$62)),Z79)</f>
        <v>1876.041603</v>
      </c>
      <c r="AA80" s="346">
        <f>if($A80-AA$65&gt;=0, if($B80&lt;=$B79,AA79,AA79*vlookup($B80,'2a. TBill Main'!$B$224:$HF$233,1+AA$62)),AA79)</f>
        <v>33084.37184</v>
      </c>
      <c r="AB80" s="346">
        <f>if($A80-AB$65&gt;=0, if($B80&lt;=$B79,AB79,AB79*vlookup($B80,'2a. TBill Main'!$B$224:$HF$233,1+AB$62)),AB79)</f>
        <v>19569.6944</v>
      </c>
      <c r="AC80" s="346">
        <f>if($A80-AC$65&gt;=0, if($B80&lt;=$B79,AC79,AC79*vlookup($B80,'2a. TBill Main'!$B$224:$HF$233,1+AC$62)),AC79)</f>
        <v>11864.29472</v>
      </c>
      <c r="AD80" s="346">
        <f>if($A80-AD$65&gt;=0, if($B80&lt;=$B79,AD79,AD79*vlookup($B80,'2a. TBill Main'!$B$224:$HF$233,1+AD$62)),AD79)</f>
        <v>7415.1842</v>
      </c>
      <c r="AE80" s="346">
        <f>if($A80-AE$65&gt;=0, if($B80&lt;=$B79,AE79,AE79*vlookup($B80,'2a. TBill Main'!$B$224:$HF$233,1+AE$62)),AE79)</f>
        <v>64832.82409</v>
      </c>
      <c r="AF80" s="346">
        <f>if($A80-AF$65&gt;=0, if($B80&lt;=$B79,AF79,AF79*vlookup($B80,'2a. TBill Main'!$B$224:$HF$233,1+AF$62)),AF79)</f>
        <v>11679.31553</v>
      </c>
      <c r="AG80" s="346">
        <f>if($A80-AG$65&gt;=0, if($B80&lt;=$B79,AG79,AG79*vlookup($B80,'2a. TBill Main'!$B$224:$HF$233,1+AG$62)),AG79)</f>
        <v>16292.06434</v>
      </c>
      <c r="AH80" s="346">
        <f>if($A80-AH$65&gt;=0, if($B80&lt;=$B79,AH79,AH79*vlookup($B80,'2a. TBill Main'!$B$224:$HF$233,1+AH$62)),AH79)</f>
        <v>12373.08017</v>
      </c>
      <c r="AI80" s="346">
        <f>if($A80-AI$65&gt;=0, if($B80&lt;=$B79,AI79,AI79*vlookup($B80,'2a. TBill Main'!$B$224:$HF$233,1+AI$62)),AI79)</f>
        <v>22999.18743</v>
      </c>
      <c r="AJ80" s="346">
        <f>if($A80-AJ$65&gt;=0, if($B80&lt;=$B79,AJ79,AJ79*vlookup($B80,'2a. TBill Main'!$B$224:$HF$233,1+AJ$62)),AJ79)</f>
        <v>22245.5526</v>
      </c>
      <c r="AK80" s="346">
        <f>if($A80-AK$65&gt;=0, if($B80&lt;=$B79,AK79,AK79*vlookup($B80,'2a. TBill Main'!$B$224:$HF$233,1+AK$62)),AK79)</f>
        <v>17796.44208</v>
      </c>
      <c r="AL80" s="346">
        <f>if($A80-AL$65&gt;=0, if($B80&lt;=$B79,AL79,AL79*vlookup($B80,'2a. TBill Main'!$B$224:$HF$233,1+AL$62)),AL79)</f>
        <v>11864.29472</v>
      </c>
      <c r="AM80" s="346">
        <f>if($A80-AM$65&gt;=0, if($B80&lt;=$B79,AM79,AM79*vlookup($B80,'2a. TBill Main'!$B$224:$HF$233,1+AM$62)),AM79)</f>
        <v>16760.89678</v>
      </c>
      <c r="AN80" s="346">
        <f>if($A80-AN$65&gt;=0, if($B80&lt;=$B79,AN79,AN79*vlookup($B80,'2a. TBill Main'!$B$224:$HF$233,1+AN$62)),AN79)</f>
        <v>89154.24267</v>
      </c>
      <c r="AO80" s="346">
        <f>if($A80-AO$65&gt;=0, if($B80&lt;=$B79,AO79,AO79*vlookup($B80,'2a. TBill Main'!$B$224:$HF$233,1+AO$62)),AO79)</f>
        <v>9771.37381</v>
      </c>
      <c r="AP80" s="346">
        <f>if($A80-AP$65&gt;=0, if($B80&lt;=$B79,AP79,AP79*vlookup($B80,'2a. TBill Main'!$B$224:$HF$233,1+AP$62)),AP79)</f>
        <v>17769.19869</v>
      </c>
      <c r="AQ80" s="346">
        <f>if($A80-AQ$65&gt;=0, if($B80&lt;=$B79,AQ79,AQ79*vlookup($B80,'2a. TBill Main'!$B$224:$HF$233,1+AQ$62)),AQ79)</f>
        <v>41348.5798</v>
      </c>
      <c r="AR80" s="346">
        <f>if($A80-AR$65&gt;=0, if($B80&lt;=$B79,AR79,AR79*vlookup($B80,'2a. TBill Main'!$B$224:$HF$233,1+AR$62)),AR79)</f>
        <v>29660.7368</v>
      </c>
      <c r="AS80" s="346">
        <f>if($A80-AS$65&gt;=0, if($B80&lt;=$B79,AS79,AS79*vlookup($B80,'2a. TBill Main'!$B$224:$HF$233,1+AS$62)),AS79)</f>
        <v>8898.22104</v>
      </c>
      <c r="AT80" s="346">
        <f>if($A80-AT$65&gt;=0, if($B80&lt;=$B79,AT79,AT79*vlookup($B80,'2a. TBill Main'!$B$224:$HF$233,1+AT$62)),AT79)</f>
        <v>11864.29472</v>
      </c>
      <c r="AU80" s="346">
        <f>if($A80-AU$65&gt;=0, if($B80&lt;=$B79,AU79,AU79*vlookup($B80,'2a. TBill Main'!$B$224:$HF$233,1+AU$62)),AU79)</f>
        <v>11864.29472</v>
      </c>
      <c r="AV80" s="346">
        <f>if($A80-AV$65&gt;=0, if($B80&lt;=$B79,AV79,AV79*vlookup($B80,'2a. TBill Main'!$B$224:$HF$233,1+AV$62)),AV79)</f>
        <v>7415.1842</v>
      </c>
      <c r="AW80" s="346">
        <f>if($A80-AW$65&gt;=0, if($B80&lt;=$B79,AW79,AW79*vlookup($B80,'2a. TBill Main'!$B$224:$HF$233,1+AW$62)),AW79)</f>
        <v>7415.1842</v>
      </c>
      <c r="AX80" s="346">
        <f>if($A80-AX$65&gt;=0, if($B80&lt;=$B79,AX79,AX79*vlookup($B80,'2a. TBill Main'!$B$224:$HF$233,1+AX$62)),AX79)</f>
        <v>55167.48741</v>
      </c>
      <c r="AY80" s="346">
        <f>if($A80-AY$65&gt;=0, if($B80&lt;=$B79,AY79,AY79*vlookup($B80,'2a. TBill Main'!$B$224:$HF$233,1+AY$62)),AY79)</f>
        <v>41975.80057</v>
      </c>
      <c r="AZ80" s="346">
        <f>if($A80-AZ$65&gt;=0, if($B80&lt;=$B79,AZ79,AZ79*vlookup($B80,'2a. TBill Main'!$B$224:$HF$233,1+AZ$62)),AZ79)</f>
        <v>16777.55128</v>
      </c>
      <c r="BA80" s="346">
        <f>if($A80-BA$65&gt;=0, if($B80&lt;=$B79,BA79,BA79*vlookup($B80,'2a. TBill Main'!$B$224:$HF$233,1+BA$62)),BA79)</f>
        <v>25524.4729</v>
      </c>
      <c r="BB80" s="346">
        <f>if($A80-BB$65&gt;=0, if($B80&lt;=$B79,BB79,BB79*vlookup($B80,'2a. TBill Main'!$B$224:$HF$233,1+BB$62)),BB79)</f>
        <v>47067.15502</v>
      </c>
      <c r="BC80" s="346">
        <f>if($A80-BC$65&gt;=0, if($B80&lt;=$B79,BC79,BC79*vlookup($B80,'2a. TBill Main'!$B$224:$HF$233,1+BC$62)),BC79)</f>
        <v>444.911052</v>
      </c>
      <c r="BD80" s="346">
        <f>if($A80-BD$65&gt;=0, if($B80&lt;=$B79,BD79,BD79*vlookup($B80,'2a. TBill Main'!$B$224:$HF$233,1+BD$62)),BD79)</f>
        <v>22245.5526</v>
      </c>
      <c r="BE80" s="346">
        <f>if($A80-BE$65&gt;=0, if($B80&lt;=$B79,BE79,BE79*vlookup($B80,'2a. TBill Main'!$B$224:$HF$233,1+BE$62)),BE79)</f>
        <v>14830.3684</v>
      </c>
      <c r="BF80" s="346">
        <f>if($A80-BF$65&gt;=0, if($B80&lt;=$B79,BF79,BF79*vlookup($B80,'2a. TBill Main'!$B$224:$HF$233,1+BF$62)),BF79)</f>
        <v>7415.1842</v>
      </c>
      <c r="BG80" s="346">
        <f>if($A80-BG$65&gt;=0, if($B80&lt;=$B79,BG79,BG79*vlookup($B80,'2a. TBill Main'!$B$224:$HF$233,1+BG$62)),BG79)</f>
        <v>7415.1842</v>
      </c>
      <c r="BH80" s="346">
        <f>if($A80-BH$65&gt;=0, if($B80&lt;=$B79,BH79,BH79*vlookup($B80,'2a. TBill Main'!$B$224:$HF$233,1+BH$62)),BH79)</f>
        <v>14830.3684</v>
      </c>
      <c r="BI80" s="346">
        <f>if($A80-BI$65&gt;=0, if($B80&lt;=$B79,BI79,BI79*vlookup($B80,'2a. TBill Main'!$B$224:$HF$233,1+BI$62)),BI79)</f>
        <v>82252.18922</v>
      </c>
      <c r="BJ80" s="346">
        <f>if($A80-BJ$65&gt;=0, if($B80&lt;=$B79,BJ79,BJ79*vlookup($B80,'2a. TBill Main'!$B$224:$HF$233,1+BJ$62)),BJ79)</f>
        <v>14830.3684</v>
      </c>
      <c r="BK80" s="346">
        <f>if($A80-BK$65&gt;=0, if($B80&lt;=$B79,BK79,BK79*vlookup($B80,'2a. TBill Main'!$B$224:$HF$233,1+BK$62)),BK79)</f>
        <v>27514.66385</v>
      </c>
      <c r="BL80" s="346">
        <f>if($A80-BL$65&gt;=0, if($B80&lt;=$B79,BL79,BL79*vlookup($B80,'2a. TBill Main'!$B$224:$HF$233,1+BL$62)),BL79)</f>
        <v>37075.921</v>
      </c>
      <c r="BM80" s="346">
        <f>if($A80-BM$65&gt;=0, if($B80&lt;=$B79,BM79,BM79*vlookup($B80,'2a. TBill Main'!$B$224:$HF$233,1+BM$62)),BM79)</f>
        <v>29.6607368</v>
      </c>
      <c r="BN80" s="346">
        <f>if($A80-BN$65&gt;=0, if($B80&lt;=$B79,BN79,BN79*vlookup($B80,'2a. TBill Main'!$B$224:$HF$233,1+BN$62)),BN79)</f>
        <v>4211.60217</v>
      </c>
      <c r="BO80" s="346">
        <f>if($A80-BO$65&gt;=0, if($B80&lt;=$B79,BO79,BO79*vlookup($B80,'2a. TBill Main'!$B$224:$HF$233,1+BO$62)),BO79)</f>
        <v>29084.07276</v>
      </c>
      <c r="BP80" s="346">
        <f>if($A80-BP$65&gt;=0, if($B80&lt;=$B79,BP79,BP79*vlookup($B80,'2a. TBill Main'!$B$224:$HF$233,1+BP$62)),BP79)</f>
        <v>14830.3684</v>
      </c>
      <c r="BQ80" s="346">
        <f>if($A80-BQ$65&gt;=0, if($B80&lt;=$B79,BQ79,BQ79*vlookup($B80,'2a. TBill Main'!$B$224:$HF$233,1+BQ$62)),BQ79)</f>
        <v>3405.912746</v>
      </c>
      <c r="BR80" s="346">
        <f>if($A80-BR$65&gt;=0, if($B80&lt;=$B79,BR79,BR79*vlookup($B80,'2a. TBill Main'!$B$224:$HF$233,1+BR$62)),BR79)</f>
        <v>14830.3684</v>
      </c>
      <c r="BS80" s="346">
        <f>if($A80-BS$65&gt;=0, if($B80&lt;=$B79,BS79,BS79*vlookup($B80,'2a. TBill Main'!$B$224:$HF$233,1+BS$62)),BS79)</f>
        <v>8898.22104</v>
      </c>
      <c r="BT80" s="346">
        <f>if($A80-BT$65&gt;=0, if($B80&lt;=$B79,BT79,BT79*vlookup($B80,'2a. TBill Main'!$B$224:$HF$233,1+BT$62)),BT79)</f>
        <v>103518.9375</v>
      </c>
      <c r="BU80" s="346">
        <f>if($A80-BU$65&gt;=0, if($B80&lt;=$B79,BU79,BU79*vlookup($B80,'2a. TBill Main'!$B$224:$HF$233,1+BU$62)),BU79)</f>
        <v>37214.06588</v>
      </c>
      <c r="BV80" s="346">
        <f>if($A80-BV$65&gt;=0, if($B80&lt;=$B79,BV79,BV79*vlookup($B80,'2a. TBill Main'!$B$224:$HF$233,1+BV$62)),BV79)</f>
        <v>37075.921</v>
      </c>
      <c r="BW80" s="346">
        <f>if($A80-BW$65&gt;=0, if($B80&lt;=$B79,BW79,BW79*vlookup($B80,'2a. TBill Main'!$B$224:$HF$233,1+BW$62)),BW79)</f>
        <v>745.9675305</v>
      </c>
      <c r="BX80" s="346">
        <f>if($A80-BX$65&gt;=0, if($B80&lt;=$B79,BX79,BX79*vlookup($B80,'2a. TBill Main'!$B$224:$HF$233,1+BX$62)),BX79)</f>
        <v>22245.5526</v>
      </c>
      <c r="BY80" s="346">
        <f>if($A80-BY$65&gt;=0, if($B80&lt;=$B79,BY79,BY79*vlookup($B80,'2a. TBill Main'!$B$224:$HF$233,1+BY$62)),BY79)</f>
        <v>14830.3684</v>
      </c>
      <c r="BZ80" s="346">
        <f>if($A80-BZ$65&gt;=0, if($B80&lt;=$B79,BZ79,BZ79*vlookup($B80,'2a. TBill Main'!$B$224:$HF$233,1+BZ$62)),BZ79)</f>
        <v>9030.834194</v>
      </c>
      <c r="CA80" s="346">
        <f>if($A80-CA$65&gt;=0, if($B80&lt;=$B79,CA79,CA79*vlookup($B80,'2a. TBill Main'!$B$224:$HF$233,1+CA$62)),CA79)</f>
        <v>14830.3684</v>
      </c>
      <c r="CB80" s="346">
        <f>if($A80-CB$65&gt;=0, if($B80&lt;=$B79,CB79,CB79*vlookup($B80,'2a. TBill Main'!$B$224:$HF$233,1+CB$62)),CB79)</f>
        <v>30437.8481</v>
      </c>
      <c r="CC80" s="346">
        <f>if($A80-CC$65&gt;=0, if($B80&lt;=$B79,CC79,CC79*vlookup($B80,'2a. TBill Main'!$B$224:$HF$233,1+CC$62)),CC79)</f>
        <v>56039.42409</v>
      </c>
      <c r="CD80" s="346">
        <f>if($A80-CD$65&gt;=0, if($B80&lt;=$B79,CD79,CD79*vlookup($B80,'2a. TBill Main'!$B$224:$HF$233,1+CD$62)),CD79)</f>
        <v>15568.92075</v>
      </c>
      <c r="CE80" s="346">
        <f>if($A80-CE$65&gt;=0, if($B80&lt;=$B79,CE79,CE79*vlookup($B80,'2a. TBill Main'!$B$224:$HF$233,1+CE$62)),CE79)</f>
        <v>33081.53924</v>
      </c>
      <c r="CF80" s="346">
        <f>if($A80-CF$65&gt;=0, if($B80&lt;=$B79,CF79,CF79*vlookup($B80,'2a. TBill Main'!$B$224:$HF$233,1+CF$62)),CF79)</f>
        <v>37075.921</v>
      </c>
      <c r="CG80" s="346">
        <f>if($A80-CG$65&gt;=0, if($B80&lt;=$B79,CG79,CG79*vlookup($B80,'2a. TBill Main'!$B$224:$HF$233,1+CG$62)),CG79)</f>
        <v>7.4151842</v>
      </c>
      <c r="CH80" s="346">
        <f>if($A80-CH$65&gt;=0, if($B80&lt;=$B79,CH79,CH79*vlookup($B80,'2a. TBill Main'!$B$224:$HF$233,1+CH$62)),CH79)</f>
        <v>20870.08042</v>
      </c>
      <c r="CI80" s="346">
        <f>if($A80-CI$65&gt;=0, if($B80&lt;=$B79,CI79,CI79*vlookup($B80,'2a. TBill Main'!$B$224:$HF$233,1+CI$62)),CI79)</f>
        <v>14830.3684</v>
      </c>
      <c r="CJ80" s="346">
        <f>if($A80-CJ$65&gt;=0, if($B80&lt;=$B79,CJ79,CJ79*vlookup($B80,'2a. TBill Main'!$B$224:$HF$233,1+CJ$62)),CJ79)</f>
        <v>7415.1842</v>
      </c>
      <c r="CK80" s="346">
        <f>if($A80-CK$65&gt;=0, if($B80&lt;=$B79,CK79,CK79*vlookup($B80,'2a. TBill Main'!$B$224:$HF$233,1+CK$62)),CK79)</f>
        <v>12910.31026</v>
      </c>
      <c r="CL80" s="346">
        <f>if($A80-CL$65&gt;=0, if($B80&lt;=$B79,CL79,CL79*vlookup($B80,'2a. TBill Main'!$B$224:$HF$233,1+CL$62)),CL79)</f>
        <v>11139.1342</v>
      </c>
      <c r="CM80" s="346">
        <f>if($A80-CM$65&gt;=0, if($B80&lt;=$B79,CM79,CM79*vlookup($B80,'2a. TBill Main'!$B$224:$HF$233,1+CM$62)),CM79)</f>
        <v>65748.95526</v>
      </c>
      <c r="CN80" s="346">
        <f>if($A80-CN$65&gt;=0, if($B80&lt;=$B79,CN79,CN79*vlookup($B80,'2a. TBill Main'!$B$224:$HF$233,1+CN$62)),CN79)</f>
        <v>23221.70228</v>
      </c>
      <c r="CO80" s="346">
        <f>if($A80-CO$65&gt;=0, if($B80&lt;=$B79,CO79,CO79*vlookup($B80,'2a. TBill Main'!$B$224:$HF$233,1+CO$62)),CO79)</f>
        <v>194.848</v>
      </c>
      <c r="CP80" s="346">
        <f>if($A80-CP$65&gt;=0, if($B80&lt;=$B79,CP79,CP79*vlookup($B80,'2a. TBill Main'!$B$224:$HF$233,1+CP$62)),CP79)</f>
        <v>27600.73068</v>
      </c>
      <c r="CQ80" s="346">
        <f>if($A80-CQ$65&gt;=0, if($B80&lt;=$B79,CQ79,CQ79*vlookup($B80,'2a. TBill Main'!$B$224:$HF$233,1+CQ$62)),CQ79)</f>
        <v>6089</v>
      </c>
      <c r="CR80" s="346">
        <f>if($A80-CR$65&gt;=0, if($B80&lt;=$B79,CR79,CR79*vlookup($B80,'2a. TBill Main'!$B$224:$HF$233,1+CR$62)),CR79)</f>
        <v>17443.13394</v>
      </c>
      <c r="CS80" s="346">
        <f>if($A80-CS$65&gt;=0, if($B80&lt;=$B79,CS79,CS79*vlookup($B80,'2a. TBill Main'!$B$224:$HF$233,1+CS$62)),CS79)</f>
        <v>5159.8186</v>
      </c>
      <c r="CT80" s="346">
        <f>if($A80-CT$65&gt;=0, if($B80&lt;=$B79,CT79,CT79*vlookup($B80,'2a. TBill Main'!$B$224:$HF$233,1+CT$62)),CT79)</f>
        <v>17054.52179</v>
      </c>
      <c r="CU80" s="346">
        <f>if($A80-CU$65&gt;=0, if($B80&lt;=$B79,CU79,CU79*vlookup($B80,'2a. TBill Main'!$B$224:$HF$233,1+CU$62)),CU79)</f>
        <v>25923.86879</v>
      </c>
      <c r="CV80" s="346">
        <f>if($A80-CV$65&gt;=0, if($B80&lt;=$B79,CV79,CV79*vlookup($B80,'2a. TBill Main'!$B$224:$HF$233,1+CV$62)),CV79)</f>
        <v>6089</v>
      </c>
      <c r="CW80" s="346">
        <f>if($A80-CW$65&gt;=0, if($B80&lt;=$B79,CW79,CW79*vlookup($B80,'2a. TBill Main'!$B$224:$HF$233,1+CW$62)),CW79)</f>
        <v>8829.05</v>
      </c>
      <c r="CX80" s="346">
        <f>if($A80-CX$65&gt;=0, if($B80&lt;=$B79,CX79,CX79*vlookup($B80,'2a. TBill Main'!$B$224:$HF$233,1+CX$62)),CX79)</f>
        <v>66402.9806</v>
      </c>
      <c r="CY80" s="346">
        <f>if($A80-CY$65&gt;=0, if($B80&lt;=$B79,CY79,CY79*vlookup($B80,'2a. TBill Main'!$B$224:$HF$233,1+CY$62)),CY79)</f>
        <v>130328.9195</v>
      </c>
      <c r="CZ80" s="346">
        <f>if($A80-CZ$65&gt;=0, if($B80&lt;=$B79,CZ79,CZ79*vlookup($B80,'2a. TBill Main'!$B$224:$HF$233,1+CZ$62)),CZ79)</f>
        <v>11027.48345</v>
      </c>
      <c r="DA80" s="346">
        <f>if($A80-DA$65&gt;=0, if($B80&lt;=$B79,DA79,DA79*vlookup($B80,'2a. TBill Main'!$B$224:$HF$233,1+DA$62)),DA79)</f>
        <v>30445</v>
      </c>
      <c r="DB80" s="346">
        <f>if($A80-DB$65&gt;=0, if($B80&lt;=$B79,DB79,DB79*vlookup($B80,'2a. TBill Main'!$B$224:$HF$233,1+DB$62)),DB79)</f>
        <v>12178</v>
      </c>
      <c r="DC80" s="346">
        <f>if($A80-DC$65&gt;=0, if($B80&lt;=$B79,DC79,DC79*vlookup($B80,'2a. TBill Main'!$B$224:$HF$233,1+DC$62)),DC79)</f>
        <v>12178</v>
      </c>
      <c r="DD80" s="346">
        <f>if($A80-DD$65&gt;=0, if($B80&lt;=$B79,DD79,DD79*vlookup($B80,'2a. TBill Main'!$B$224:$HF$233,1+DD$62)),DD79)</f>
        <v>24256.1404</v>
      </c>
      <c r="DE80" s="346">
        <f>if($A80-DE$65&gt;=0, if($B80&lt;=$B79,DE79,DE79*vlookup($B80,'2a. TBill Main'!$B$224:$HF$233,1+DE$62)),DE79)</f>
        <v>9233.3596</v>
      </c>
      <c r="DF80" s="346">
        <f>if($A80-DF$65&gt;=0, if($B80&lt;=$B79,DF79,DF79*vlookup($B80,'2a. TBill Main'!$B$224:$HF$233,1+DF$62)),DF79)</f>
        <v>4871.2</v>
      </c>
      <c r="DG80" s="346">
        <f>if($A80-DG$65&gt;=0, if($B80&lt;=$B79,DG79,DG79*vlookup($B80,'2a. TBill Main'!$B$224:$HF$233,1+DG$62)),DG79)</f>
        <v>12178</v>
      </c>
      <c r="DH80" s="346">
        <f>if($A80-DH$65&gt;=0, if($B80&lt;=$B79,DH79,DH79*vlookup($B80,'2a. TBill Main'!$B$224:$HF$233,1+DH$62)),DH79)</f>
        <v>60710.9834</v>
      </c>
      <c r="DI80" s="346">
        <f>if($A80-DI$65&gt;=0, if($B80&lt;=$B79,DI79,DI79*vlookup($B80,'2a. TBill Main'!$B$224:$HF$233,1+DI$62)),DI79)</f>
        <v>9484.457782</v>
      </c>
      <c r="DJ80" s="346">
        <f>if($A80-DJ$65&gt;=0, if($B80&lt;=$B79,DJ79,DJ79*vlookup($B80,'2a. TBill Main'!$B$224:$HF$233,1+DJ$62)),DJ79)</f>
        <v>60.89</v>
      </c>
      <c r="DK80" s="346">
        <f>if($A80-DK$65&gt;=0, if($B80&lt;=$B79,DK79,DK79*vlookup($B80,'2a. TBill Main'!$B$224:$HF$233,1+DK$62)),DK79)</f>
        <v>28477.72935</v>
      </c>
      <c r="DL80" s="346">
        <f>if($A80-DL$65&gt;=0, if($B80&lt;=$B79,DL79,DL79*vlookup($B80,'2a. TBill Main'!$B$224:$HF$233,1+DL$62)),DL79)</f>
        <v>12178</v>
      </c>
      <c r="DM80" s="346">
        <f>if($A80-DM$65&gt;=0, if($B80&lt;=$B79,DM79,DM79*vlookup($B80,'2a. TBill Main'!$B$224:$HF$233,1+DM$62)),DM79)</f>
        <v>7811.809482</v>
      </c>
      <c r="DN80" s="346">
        <f>if($A80-DN$65&gt;=0, if($B80&lt;=$B79,DN79,DN79*vlookup($B80,'2a. TBill Main'!$B$224:$HF$233,1+DN$62)),DN79)</f>
        <v>32434.8852</v>
      </c>
      <c r="DO80" s="346">
        <f>if($A80-DO$65&gt;=0, if($B80&lt;=$B79,DO79,DO79*vlookup($B80,'2a. TBill Main'!$B$224:$HF$233,1+DO$62)),DO79)</f>
        <v>12178</v>
      </c>
      <c r="DP80" s="346">
        <f>if($A80-DP$65&gt;=0, if($B80&lt;=$B79,DP79,DP79*vlookup($B80,'2a. TBill Main'!$B$224:$HF$233,1+DP$62)),DP79)</f>
        <v>14613.6</v>
      </c>
      <c r="DQ80" s="346">
        <f>if($A80-DQ$65&gt;=0, if($B80&lt;=$B79,DQ79,DQ79*vlookup($B80,'2a. TBill Main'!$B$224:$HF$233,1+DQ$62)),DQ79)</f>
        <v>8524.6</v>
      </c>
      <c r="DR80" s="346">
        <f>if($A80-DR$65&gt;=0, if($B80&lt;=$B79,DR79,DR79*vlookup($B80,'2a. TBill Main'!$B$224:$HF$233,1+DR$62)),DR79)</f>
        <v>57609.56343</v>
      </c>
      <c r="DS80" s="346">
        <f>if($A80-DS$65&gt;=0, if($B80&lt;=$B79,DS79,DS79*vlookup($B80,'2a. TBill Main'!$B$224:$HF$233,1+DS$62)),DS79)</f>
        <v>2447.570974</v>
      </c>
      <c r="DT80" s="346">
        <f>if($A80-DT$65&gt;=0, if($B80&lt;=$B79,DT79,DT79*vlookup($B80,'2a. TBill Main'!$B$224:$HF$233,1+DT$62)),DT79)</f>
        <v>64.5434</v>
      </c>
      <c r="DU80" s="346">
        <f>if($A80-DU$65&gt;=0, if($B80&lt;=$B79,DU79,DU79*vlookup($B80,'2a. TBill Main'!$B$224:$HF$233,1+DU$62)),DU79)</f>
        <v>21191.3275</v>
      </c>
      <c r="DV80" s="346">
        <f>if($A80-DV$65&gt;=0, if($B80&lt;=$B79,DV79,DV79*vlookup($B80,'2a. TBill Main'!$B$224:$HF$233,1+DV$62)),DV79)</f>
        <v>42475.43917</v>
      </c>
      <c r="DW80" s="346">
        <f>if($A80-DW$65&gt;=0, if($B80&lt;=$B79,DW79,DW79*vlookup($B80,'2a. TBill Main'!$B$224:$HF$233,1+DW$62)),DW79)</f>
        <v>12178</v>
      </c>
      <c r="DX80" s="346">
        <f>if($A80-DX$65&gt;=0, if($B80&lt;=$B79,DX79,DX79*vlookup($B80,'2a. TBill Main'!$B$224:$HF$233,1+DX$62)),DX79)</f>
        <v>24356</v>
      </c>
      <c r="DY80" s="346">
        <f>if($A80-DY$65&gt;=0, if($B80&lt;=$B79,DY79,DY79*vlookup($B80,'2a. TBill Main'!$B$224:$HF$233,1+DY$62)),DY79)</f>
        <v>12178</v>
      </c>
      <c r="DZ80" s="346">
        <f>if($A80-DZ$65&gt;=0, if($B80&lt;=$B79,DZ79,DZ79*vlookup($B80,'2a. TBill Main'!$B$224:$HF$233,1+DZ$62)),DZ79)</f>
        <v>73596.5252</v>
      </c>
      <c r="EA80" s="346">
        <f>if($A80-EA$65&gt;=0, if($B80&lt;=$B79,EA79,EA79*vlookup($B80,'2a. TBill Main'!$B$224:$HF$233,1+EA$62)),EA79)</f>
        <v>348.2908</v>
      </c>
      <c r="EB80" s="346">
        <f>if($A80-EB$65&gt;=0, if($B80&lt;=$B79,EB79,EB79*vlookup($B80,'2a. TBill Main'!$B$224:$HF$233,1+EB$62)),EB79)</f>
        <v>24356</v>
      </c>
      <c r="EC80" s="346">
        <f>if($A80-EC$65&gt;=0, if($B80&lt;=$B79,EC79,EC79*vlookup($B80,'2a. TBill Main'!$B$224:$HF$233,1+EC$62)),EC79)</f>
        <v>35165.39983</v>
      </c>
      <c r="ED80" s="346">
        <f>if($A80-ED$65&gt;=0, if($B80&lt;=$B79,ED79,ED79*vlookup($B80,'2a. TBill Main'!$B$224:$HF$233,1+ED$62)),ED79)</f>
        <v>23821.23966</v>
      </c>
      <c r="EE80" s="346">
        <f>if($A80-EE$65&gt;=0, if($B80&lt;=$B79,EE79,EE79*vlookup($B80,'2a. TBill Main'!$B$224:$HF$233,1+EE$62)),EE79)</f>
        <v>24356</v>
      </c>
      <c r="EF80" s="346">
        <f>if($A80-EF$65&gt;=0, if($B80&lt;=$B79,EF79,EF79*vlookup($B80,'2a. TBill Main'!$B$224:$HF$233,1+EF$62)),EF79)</f>
        <v>6417.050964</v>
      </c>
      <c r="EG80" s="346">
        <f>if($A80-EG$65&gt;=0, if($B80&lt;=$B79,EG79,EG79*vlookup($B80,'2a. TBill Main'!$B$224:$HF$233,1+EG$62)),EG79)</f>
        <v>5118.827452</v>
      </c>
      <c r="EH80" s="346">
        <f>if($A80-EH$65&gt;=0, if($B80&lt;=$B79,EH79,EH79*vlookup($B80,'2a. TBill Main'!$B$224:$HF$233,1+EH$62)),EH79)</f>
        <v>479.8132</v>
      </c>
      <c r="EI80" s="346">
        <f>if($A80-EI$65&gt;=0, if($B80&lt;=$B79,EI79,EI79*vlookup($B80,'2a. TBill Main'!$B$224:$HF$233,1+EI$62)),EI79)</f>
        <v>24356</v>
      </c>
      <c r="EJ80" s="346">
        <f>if($A80-EJ$65&gt;=0, if($B80&lt;=$B79,EJ79,EJ79*vlookup($B80,'2a. TBill Main'!$B$224:$HF$233,1+EJ$62)),EJ79)</f>
        <v>21690.07749</v>
      </c>
      <c r="EK80" s="346">
        <f>if($A80-EK$65&gt;=0, if($B80&lt;=$B79,EK79,EK79*vlookup($B80,'2a. TBill Main'!$B$224:$HF$233,1+EK$62)),EK79)</f>
        <v>13395.8</v>
      </c>
      <c r="EL80" s="346">
        <f>if($A80-EL$65&gt;=0, if($B80&lt;=$B79,EL79,EL79*vlookup($B80,'2a. TBill Main'!$B$224:$HF$233,1+EL$62)),EL79)</f>
        <v>5145.205</v>
      </c>
      <c r="EM80" s="346">
        <f>if($A80-EM$65&gt;=0, if($B80&lt;=$B79,EM79,EM79*vlookup($B80,'2a. TBill Main'!$B$224:$HF$233,1+EM$62)),EM79)</f>
        <v>49943.1958</v>
      </c>
      <c r="EN80" s="346">
        <f>if($A80-EN$65&gt;=0, if($B80&lt;=$B79,EN79,EN79*vlookup($B80,'2a. TBill Main'!$B$224:$HF$233,1+EN$62)),EN79)</f>
        <v>365.34</v>
      </c>
      <c r="EO80" s="346">
        <f>if($A80-EO$65&gt;=0, if($B80&lt;=$B79,EO79,EO79*vlookup($B80,'2a. TBill Main'!$B$224:$HF$233,1+EO$62)),EO79)</f>
        <v>20723.25389</v>
      </c>
      <c r="EP80" s="346">
        <f>if($A80-EP$65&gt;=0, if($B80&lt;=$B79,EP79,EP79*vlookup($B80,'2a. TBill Main'!$B$224:$HF$233,1+EP$62)),EP79)</f>
        <v>21966.49373</v>
      </c>
      <c r="EQ80" s="346">
        <f>if($A80-EQ$65&gt;=0, if($B80&lt;=$B79,EQ79,EQ79*vlookup($B80,'2a. TBill Main'!$B$224:$HF$233,1+EQ$62)),EQ79)</f>
        <v>24356</v>
      </c>
      <c r="ER80" s="346">
        <f>if($A80-ER$65&gt;=0, if($B80&lt;=$B79,ER79,ER79*vlookup($B80,'2a. TBill Main'!$B$224:$HF$233,1+ER$62)),ER79)</f>
        <v>43919.957</v>
      </c>
      <c r="ES80" s="346">
        <f>if($A80-ES$65&gt;=0, if($B80&lt;=$B79,ES79,ES79*vlookup($B80,'2a. TBill Main'!$B$224:$HF$233,1+ES$62)),ES79)</f>
        <v>5841.250768</v>
      </c>
      <c r="ET80" s="346">
        <f>if($A80-ET$65&gt;=0, if($B80&lt;=$B79,ET79,ET79*vlookup($B80,'2a. TBill Main'!$B$224:$HF$233,1+ET$62)),ET79)</f>
        <v>1726.8404</v>
      </c>
      <c r="EU80" s="346">
        <f>if($A80-EU$65&gt;=0, if($B80&lt;=$B79,EU79,EU79*vlookup($B80,'2a. TBill Main'!$B$224:$HF$233,1+EU$62)),EU79)</f>
        <v>9863.376252</v>
      </c>
      <c r="EV80" s="346">
        <f>if($A80-EV$65&gt;=0, if($B80&lt;=$B79,EV79,EV79*vlookup($B80,'2a. TBill Main'!$B$224:$HF$233,1+EV$62)),EV79)</f>
        <v>5913.320172</v>
      </c>
      <c r="EW80" s="346">
        <f>if($A80-EW$65&gt;=0, if($B80&lt;=$B79,EW79,EW79*vlookup($B80,'2a. TBill Main'!$B$224:$HF$233,1+EW$62)),EW79)</f>
        <v>5202.4416</v>
      </c>
      <c r="EX80" s="346">
        <f>if($A80-EX$65&gt;=0, if($B80&lt;=$B79,EX79,EX79*vlookup($B80,'2a. TBill Main'!$B$224:$HF$233,1+EX$62)),EX79)</f>
        <v>7175.39938</v>
      </c>
      <c r="EY80" s="346">
        <f>if($A80-EY$65&gt;=0, if($B80&lt;=$B79,EY79,EY79*vlookup($B80,'2a. TBill Main'!$B$224:$HF$233,1+EY$62)),EY79)</f>
        <v>55981.93719</v>
      </c>
      <c r="EZ80" s="346">
        <f>if($A80-EZ$65&gt;=0, if($B80&lt;=$B79,EZ79,EZ79*vlookup($B80,'2a. TBill Main'!$B$224:$HF$233,1+EZ$62)),EZ79)</f>
        <v>23986.42206</v>
      </c>
      <c r="FA80" s="346">
        <f>if($A80-FA$65&gt;=0, if($B80&lt;=$B79,FA79,FA79*vlookup($B80,'2a. TBill Main'!$B$224:$HF$233,1+FA$62)),FA79)</f>
        <v>4359.96756</v>
      </c>
      <c r="FB80" s="346">
        <f>if($A80-FB$65&gt;=0, if($B80&lt;=$B79,FB79,FB79*vlookup($B80,'2a. TBill Main'!$B$224:$HF$233,1+FB$62)),FB79)</f>
        <v>7663.25006</v>
      </c>
      <c r="FC80" s="346">
        <f>if($A80-FC$65&gt;=0, if($B80&lt;=$B79,FC79,FC79*vlookup($B80,'2a. TBill Main'!$B$224:$HF$233,1+FC$62)),FC79)</f>
        <v>30721.4406</v>
      </c>
      <c r="FD80" s="346">
        <f>if($A80-FD$65&gt;=0, if($B80&lt;=$B79,FD79,FD79*vlookup($B80,'2a. TBill Main'!$B$224:$HF$233,1+FD$62)),FD79)</f>
        <v>24973.07144</v>
      </c>
      <c r="FE80" s="346">
        <f>if($A80-FE$65&gt;=0, if($B80&lt;=$B79,FE79,FE79*vlookup($B80,'2a. TBill Main'!$B$224:$HF$233,1+FE$62)),FE79)</f>
        <v>41950.84747</v>
      </c>
      <c r="FF80" s="346">
        <f>if($A80-FF$65&gt;=0, if($B80&lt;=$B79,FF79,FF79*vlookup($B80,'2a. TBill Main'!$B$224:$HF$233,1+FF$62)),FF79)</f>
        <v>9963.905642</v>
      </c>
      <c r="FG80" s="346">
        <f>if($A80-FG$65&gt;=0, if($B80&lt;=$B79,FG79,FG79*vlookup($B80,'2a. TBill Main'!$B$224:$HF$233,1+FG$62)),FG79)</f>
        <v>12684.19075</v>
      </c>
      <c r="FH80" s="346">
        <f>if($A80-FH$65&gt;=0, if($B80&lt;=$B79,FH79,FH79*vlookup($B80,'2a. TBill Main'!$B$224:$HF$233,1+FH$62)),FH79)</f>
        <v>15698.6598</v>
      </c>
      <c r="FI80" s="346">
        <f>if($A80-FI$65&gt;=0, if($B80&lt;=$B79,FI79,FI79*vlookup($B80,'2a. TBill Main'!$B$224:$HF$233,1+FI$62)),FI79)</f>
        <v>42772.98425</v>
      </c>
      <c r="FJ80" s="346">
        <f>if($A80-FJ$65&gt;=0, if($B80&lt;=$B79,FJ79,FJ79*vlookup($B80,'2a. TBill Main'!$B$224:$HF$233,1+FJ$62)),FJ79)</f>
        <v>44535.1652</v>
      </c>
      <c r="FK80" s="346">
        <f>if($A80-FK$65&gt;=0, if($B80&lt;=$B79,FK79,FK79*vlookup($B80,'2a. TBill Main'!$B$224:$HF$233,1+FK$62)),FK79)</f>
        <v>19017.1648</v>
      </c>
      <c r="FL80" s="346">
        <f>if($A80-FL$65&gt;=0, if($B80&lt;=$B79,FL79,FL79*vlookup($B80,'2a. TBill Main'!$B$224:$HF$233,1+FL$62)),FL79)</f>
        <v>18933.1366</v>
      </c>
      <c r="FM80" s="346">
        <f>if($A80-FM$65&gt;=0, if($B80&lt;=$B79,FM79,FM79*vlookup($B80,'2a. TBill Main'!$B$224:$HF$233,1+FM$62)),FM79)</f>
        <v>50323.52692</v>
      </c>
      <c r="FN80" s="346">
        <f>if($A80-FN$65&gt;=0, if($B80&lt;=$B79,FN79,FN79*vlookup($B80,'2a. TBill Main'!$B$224:$HF$233,1+FN$62)),FN79)</f>
        <v>42979.5962</v>
      </c>
      <c r="FO80" s="346">
        <f>if($A80-FO$65&gt;=0, if($B80&lt;=$B79,FO79,FO79*vlookup($B80,'2a. TBill Main'!$B$224:$HF$233,1+FO$62)),FO79)</f>
        <v>20702.6</v>
      </c>
      <c r="FP80" s="346">
        <f>if($A80-FP$65&gt;=0, if($B80&lt;=$B79,FP79,FP79*vlookup($B80,'2a. TBill Main'!$B$224:$HF$233,1+FP$62)),FP79)</f>
        <v>7342.1162</v>
      </c>
      <c r="FQ80" s="346">
        <f>if($A80-FQ$65&gt;=0, if($B80&lt;=$B79,FQ79,FQ79*vlookup($B80,'2a. TBill Main'!$B$224:$HF$233,1+FQ$62)),FQ79)</f>
        <v>40559.59621</v>
      </c>
      <c r="FR80" s="346">
        <f>if($A80-FR$65&gt;=0, if($B80&lt;=$B79,FR79,FR79*vlookup($B80,'2a. TBill Main'!$B$224:$HF$233,1+FR$62)),FR79)</f>
        <v>40554.54234</v>
      </c>
      <c r="FS80" s="346">
        <f>if($A80-FS$65&gt;=0, if($B80&lt;=$B79,FS79,FS79*vlookup($B80,'2a. TBill Main'!$B$224:$HF$233,1+FS$62)),FS79)</f>
        <v>18267</v>
      </c>
      <c r="FT80" s="346">
        <f>if($A80-FT$65&gt;=0, if($B80&lt;=$B79,FT79,FT79*vlookup($B80,'2a. TBill Main'!$B$224:$HF$233,1+FT$62)),FT79)</f>
        <v>22721.7124</v>
      </c>
      <c r="FU80" s="346">
        <f>if($A80-FU$65&gt;=0, if($B80&lt;=$B79,FU79,FU79*vlookup($B80,'2a. TBill Main'!$B$224:$HF$233,1+FU$62)),FU79)</f>
        <v>24356</v>
      </c>
      <c r="FV80" s="346">
        <f>if($A80-FV$65&gt;=0, if($B80&lt;=$B79,FV79,FV79*vlookup($B80,'2a. TBill Main'!$B$224:$HF$233,1+FV$62)),FV79)</f>
        <v>51147.6</v>
      </c>
      <c r="FW80" s="346">
        <f>if($A80-FW$65&gt;=0, if($B80&lt;=$B79,FW79,FW79*vlookup($B80,'2a. TBill Main'!$B$224:$HF$233,1+FW$62)),FW79)</f>
        <v>1215.3644</v>
      </c>
      <c r="FX80" s="346">
        <f>if($A80-FX$65&gt;=0, if($B80&lt;=$B79,FX79,FX79*vlookup($B80,'2a. TBill Main'!$B$224:$HF$233,1+FX$62)),FX79)</f>
        <v>27129.29594</v>
      </c>
      <c r="FY80" s="346">
        <f>if($A80-FY$65&gt;=0, if($B80&lt;=$B79,FY79,FY79*vlookup($B80,'2a. TBill Main'!$B$224:$HF$233,1+FY$62)),FY79)</f>
        <v>25164.6192</v>
      </c>
      <c r="FZ80" s="346">
        <f>if($A80-FZ$65&gt;=0, if($B80&lt;=$B79,FZ79,FZ79*vlookup($B80,'2a. TBill Main'!$B$224:$HF$233,1+FZ$62)),FZ79)</f>
        <v>28241.59793</v>
      </c>
      <c r="GA80" s="346">
        <f>if($A80-GA$65&gt;=0, if($B80&lt;=$B79,GA79,GA79*vlookup($B80,'2a. TBill Main'!$B$224:$HF$233,1+GA$62)),GA79)</f>
        <v>456.675</v>
      </c>
      <c r="GB80" s="346">
        <f>if($A80-GB$65&gt;=0, if($B80&lt;=$B79,GB79,GB79*vlookup($B80,'2a. TBill Main'!$B$224:$HF$233,1+GB$62)),GB79)</f>
        <v>2579.3004</v>
      </c>
      <c r="GC80" s="346">
        <f>if($A80-GC$65&gt;=0, if($B80&lt;=$B79,GC79,GC79*vlookup($B80,'2a. TBill Main'!$B$224:$HF$233,1+GC$62)),GC79)</f>
        <v>133.958</v>
      </c>
      <c r="GD80" s="346">
        <f>if($A80-GD$65&gt;=0, if($B80&lt;=$B79,GD79,GD79*vlookup($B80,'2a. TBill Main'!$B$224:$HF$233,1+GD$62)),GD79)</f>
        <v>10267.2718</v>
      </c>
      <c r="GE80" s="346">
        <f>if($A80-GE$65&gt;=0, if($B80&lt;=$B79,GE79,GE79*vlookup($B80,'2a. TBill Main'!$B$224:$HF$233,1+GE$62)),GE79)</f>
        <v>2629.522472</v>
      </c>
      <c r="GF80" s="346">
        <f>if($A80-GF$65&gt;=0, if($B80&lt;=$B79,GF79,GF79*vlookup($B80,'2a. TBill Main'!$B$224:$HF$233,1+GF$62)),GF79)</f>
        <v>2042.2506</v>
      </c>
      <c r="GG80" s="346">
        <f>if($A80-GG$65&gt;=0, if($B80&lt;=$B79,GG79,GG79*vlookup($B80,'2a. TBill Main'!$B$224:$HF$233,1+GG$62)),GG79)</f>
        <v>30040.03279</v>
      </c>
      <c r="GH80" s="346">
        <f>if($A80-GH$65&gt;=0, if($B80&lt;=$B79,GH79,GH79*vlookup($B80,'2a. TBill Main'!$B$224:$HF$233,1+GH$62)),GH79)</f>
        <v>133.958</v>
      </c>
      <c r="GI80" s="346">
        <f>if($A80-GI$65&gt;=0, if($B80&lt;=$B79,GI79,GI79*vlookup($B80,'2a. TBill Main'!$B$224:$HF$233,1+GI$62)),GI79)</f>
        <v>304.45</v>
      </c>
      <c r="GJ80" s="346">
        <f>if($A80-GJ$65&gt;=0, if($B80&lt;=$B79,GJ79,GJ79*vlookup($B80,'2a. TBill Main'!$B$224:$HF$233,1+GJ$62)),GJ79)</f>
        <v>40.1874</v>
      </c>
      <c r="GK80" s="346">
        <f>if($A80-GK$65&gt;=0, if($B80&lt;=$B79,GK79,GK79*vlookup($B80,'2a. TBill Main'!$B$224:$HF$233,1+GK$62)),GK79)</f>
        <v>19812.33949</v>
      </c>
      <c r="GL80" s="346">
        <f>if($A80-GL$65&gt;=0, if($B80&lt;=$B79,GL79,GL79*vlookup($B80,'2a. TBill Main'!$B$224:$HF$233,1+GL$62)),GL79)</f>
        <v>14522.64252</v>
      </c>
      <c r="GM80" s="346">
        <f>if($A80-GM$65&gt;=0, if($B80&lt;=$B79,GM79,GM79*vlookup($B80,'2a. TBill Main'!$B$224:$HF$233,1+GM$62)),GM79)</f>
        <v>395.785</v>
      </c>
      <c r="GN80" s="346">
        <f>if($A80-GN$65&gt;=0, if($B80&lt;=$B79,GN79,GN79*vlookup($B80,'2a. TBill Main'!$B$224:$HF$233,1+GN$62)),GN79)</f>
        <v>12.178</v>
      </c>
      <c r="GO80" s="346">
        <f>if($A80-GO$65&gt;=0, if($B80&lt;=$B79,GO79,GO79*vlookup($B80,'2a. TBill Main'!$B$224:$HF$233,1+GO$62)),GO79)</f>
        <v>1418.737</v>
      </c>
      <c r="GP80" s="346">
        <f>if($A80-GP$65&gt;=0, if($B80&lt;=$B79,GP79,GP79*vlookup($B80,'2a. TBill Main'!$B$224:$HF$233,1+GP$62)),GP79)</f>
        <v>13280.109</v>
      </c>
      <c r="GQ80" s="346">
        <f>if($A80-GQ$65&gt;=0, if($B80&lt;=$B79,GQ79,GQ79*vlookup($B80,'2a. TBill Main'!$B$224:$HF$233,1+GQ$62)),GQ79)</f>
        <v>13946.2456</v>
      </c>
      <c r="GR80" s="346">
        <f>if($A80-GR$65&gt;=0, if($B80&lt;=$B79,GR79,GR79*vlookup($B80,'2a. TBill Main'!$B$224:$HF$233,1+GR$62)),GR79)</f>
        <v>16621.7522</v>
      </c>
      <c r="GS80" s="346">
        <f>if($A80-GS$65&gt;=0, if($B80&lt;=$B79,GS79,GS79*vlookup($B80,'2a. TBill Main'!$B$224:$HF$233,1+GS$62)),GS79)</f>
        <v>33716.0108</v>
      </c>
      <c r="GT80" s="346">
        <f>if($A80-GT$65&gt;=0, if($B80&lt;=$B79,GT79,GT79*vlookup($B80,'2a. TBill Main'!$B$224:$HF$233,1+GT$62)),GT79)</f>
        <v>2434.3822</v>
      </c>
      <c r="GU80" s="346">
        <f>if($A80-GU$65&gt;=0, if($B80&lt;=$B79,GU79,GU79*vlookup($B80,'2a. TBill Main'!$B$224:$HF$233,1+GU$62)),GU79)</f>
        <v>10108.9578</v>
      </c>
      <c r="GV80" s="346">
        <f>if($A80-GV$65&gt;=0, if($B80&lt;=$B79,GV79,GV79*vlookup($B80,'2a. TBill Main'!$B$224:$HF$233,1+GV$62)),GV79)</f>
        <v>16882.3614</v>
      </c>
      <c r="GW80" s="346">
        <f>if($A80-GW$65&gt;=0, if($B80&lt;=$B79,GW79,GW79*vlookup($B80,'2a. TBill Main'!$B$224:$HF$233,1+GW$62)),GW79)</f>
        <v>18446.0166</v>
      </c>
      <c r="GX80" s="346">
        <f>if($A80-GX$65&gt;=0, if($B80&lt;=$B79,GX79,GX79*vlookup($B80,'2a. TBill Main'!$B$224:$HF$233,1+GX$62)),GX79)</f>
        <v>8069.1428</v>
      </c>
      <c r="GY80" s="346">
        <f>if($A80-GY$65&gt;=0, if($B80&lt;=$B79,GY79,GY79*vlookup($B80,'2a. TBill Main'!$B$224:$HF$233,1+GY$62)),GY79)</f>
        <v>31190.2936</v>
      </c>
      <c r="GZ80" s="346">
        <f>if($A80-GZ$65&gt;=0, if($B80&lt;=$B79,GZ79,GZ79*vlookup($B80,'2a. TBill Main'!$B$224:$HF$233,1+GZ$62)),GZ79)</f>
        <v>25055.0172</v>
      </c>
      <c r="HA80" s="346">
        <f>if($A80-HA$65&gt;=0, if($B80&lt;=$B79,HA79,HA79*vlookup($B80,'2a. TBill Main'!$B$224:$HF$233,1+HA$62)),HA79)</f>
        <v>36104.1166</v>
      </c>
      <c r="HB80" s="346">
        <f>if($A80-HB$65&gt;=0, if($B80&lt;=$B79,HB79,HB79*vlookup($B80,'2a. TBill Main'!$B$224:$HF$233,1+HB$62)),HB79)</f>
        <v>22339.3232</v>
      </c>
      <c r="HC80" s="346">
        <f>if($A80-HC$65&gt;=0, if($B80&lt;=$B79,HC79,HC79*vlookup($B80,'2a. TBill Main'!$B$224:$HF$233,1+HC$62)),HC79)</f>
        <v>6619.9608</v>
      </c>
      <c r="HD80" s="346">
        <f>if($A80-HD$65&gt;=0, if($B80&lt;=$B79,HD79,HD79*vlookup($B80,'2a. TBill Main'!$B$224:$HF$233,1+HD$62)),HD79)</f>
        <v>16046.9506</v>
      </c>
      <c r="HE80" s="346">
        <f>if($A80-HE$65&gt;=0, if($B80&lt;=$B79,HE79,HE79*vlookup($B80,'2a. TBill Main'!$B$224:$HF$233,1+HE$62)),HE79)</f>
        <v>14869.16751</v>
      </c>
      <c r="HF80" s="346">
        <f>if($A80-HF$65&gt;=0, if($B80&lt;=$B79,HF79,HF79*vlookup($B80,'2a. TBill Main'!$B$224:$HF$233,1+HF$62)),HF79)</f>
        <v>14989.9002</v>
      </c>
      <c r="HG80" s="346">
        <f>if($A80-HG$65&gt;=0, if($B80&lt;=$B79,HG79,HG79*vlookup($B80,'2a. TBill Main'!$B$224:$HF$233,1+HG$62)),HG79)</f>
        <v>3082.2518</v>
      </c>
      <c r="HH80" s="346">
        <f>if($A80-HH$65&gt;=0, if($B80&lt;=$B79,HH79,HH79*vlookup($B80,'2a. TBill Main'!$B$224:$HF$233,1+HH$62)),HH79)</f>
        <v>18319.3654</v>
      </c>
      <c r="HI80" s="346">
        <f>if($A80-HI$65&gt;=0, if($B80&lt;=$B79,HI79,HI79*vlookup($B80,'2a. TBill Main'!$B$224:$HF$233,1+HI$62)),HI79)</f>
        <v>28383.2646</v>
      </c>
      <c r="HJ80" s="346"/>
      <c r="HK80" s="346"/>
      <c r="HL80" s="346"/>
      <c r="HM80" s="346"/>
      <c r="HN80" s="346"/>
      <c r="HO80" s="346"/>
      <c r="HP80" s="346"/>
      <c r="HQ80" s="346"/>
      <c r="HR80" s="346"/>
      <c r="HS80" s="346"/>
      <c r="HT80" s="346"/>
      <c r="HU80" s="346"/>
      <c r="HV80" s="346"/>
      <c r="HW80" s="346"/>
      <c r="HX80" s="346"/>
    </row>
    <row r="81">
      <c r="A81" s="331" t="str">
        <f>'3b. TBond Projections'!A84</f>
        <v>09-2024</v>
      </c>
      <c r="B81" s="346">
        <f t="shared" si="29"/>
        <v>3</v>
      </c>
      <c r="C81" s="346">
        <f t="shared" si="27"/>
        <v>5439970.666</v>
      </c>
      <c r="D81" s="338">
        <f t="shared" si="28"/>
        <v>3</v>
      </c>
      <c r="E81" s="346"/>
      <c r="F81" s="346">
        <f>if($A81-F$65&gt;=0, if($B81&lt;=$B80,F80,F80*vlookup($B81,'2a. TBill Main'!$B$224:$HF$233,1+F$62)),F80)</f>
        <v>511.1099606</v>
      </c>
      <c r="G81" s="346">
        <f>if($A81-G$65&gt;=0, if($B81&lt;=$B80,G80,G80*vlookup($B81,'2a. TBill Main'!$B$224:$HF$233,1+G$62)),G80)</f>
        <v>13163.30292</v>
      </c>
      <c r="H81" s="346">
        <f>if($A81-H$65&gt;=0, if($B81&lt;=$B80,H80,H80*vlookup($B81,'2a. TBill Main'!$B$224:$HF$233,1+H$62)),H80)</f>
        <v>36120.84528</v>
      </c>
      <c r="I81" s="346">
        <f>if($A81-I$65&gt;=0, if($B81&lt;=$B80,I80,I80*vlookup($B81,'2a. TBill Main'!$B$224:$HF$233,1+I$62)),I80)</f>
        <v>13545.31698</v>
      </c>
      <c r="J81" s="346">
        <f>if($A81-J$65&gt;=0, if($B81&lt;=$B80,J80,J80*vlookup($B81,'2a. TBill Main'!$B$224:$HF$233,1+J$62)),J80)</f>
        <v>18060.42264</v>
      </c>
      <c r="K81" s="346">
        <f>if($A81-K$65&gt;=0, if($B81&lt;=$B80,K80,K80*vlookup($B81,'2a. TBill Main'!$B$224:$HF$233,1+K$62)),K80)</f>
        <v>18060.42264</v>
      </c>
      <c r="L81" s="346">
        <f>if($A81-L$65&gt;=0, if($B81&lt;=$B80,L80,L80*vlookup($B81,'2a. TBill Main'!$B$224:$HF$233,1+L$62)),L80)</f>
        <v>4734.810701</v>
      </c>
      <c r="M81" s="346">
        <f>if($A81-M$65&gt;=0, if($B81&lt;=$B80,M80,M80*vlookup($B81,'2a. TBill Main'!$B$224:$HF$233,1+M$62)),M80)</f>
        <v>133771.7444</v>
      </c>
      <c r="N81" s="346">
        <f>if($A81-N$65&gt;=0, if($B81&lt;=$B80,N80,N80*vlookup($B81,'2a. TBill Main'!$B$224:$HF$233,1+N$62)),N80)</f>
        <v>45058.06348</v>
      </c>
      <c r="O81" s="346">
        <f>if($A81-O$65&gt;=0, if($B81&lt;=$B80,O80,O80*vlookup($B81,'2a. TBill Main'!$B$224:$HF$233,1+O$62)),O80)</f>
        <v>2403.842253</v>
      </c>
      <c r="P81" s="346">
        <f>if($A81-P$65&gt;=0, if($B81&lt;=$B80,P80,P80*vlookup($B81,'2a. TBill Main'!$B$224:$HF$233,1+P$62)),P80)</f>
        <v>18.06042264</v>
      </c>
      <c r="Q81" s="346">
        <f>if($A81-Q$65&gt;=0, if($B81&lt;=$B80,Q80,Q80*vlookup($B81,'2a. TBill Main'!$B$224:$HF$233,1+Q$62)),Q80)</f>
        <v>343.1480301</v>
      </c>
      <c r="R81" s="346">
        <f>if($A81-R$65&gt;=0, if($B81&lt;=$B80,R80,R80*vlookup($B81,'2a. TBill Main'!$B$224:$HF$233,1+R$62)),R80)</f>
        <v>13325.61194</v>
      </c>
      <c r="S81" s="346">
        <f>if($A81-S$65&gt;=0, if($B81&lt;=$B80,S80,S80*vlookup($B81,'2a. TBill Main'!$B$224:$HF$233,1+S$62)),S80)</f>
        <v>10720.28761</v>
      </c>
      <c r="T81" s="346">
        <f>if($A81-T$65&gt;=0, if($B81&lt;=$B80,T80,T80*vlookup($B81,'2a. TBill Main'!$B$224:$HF$233,1+T$62)),T80)</f>
        <v>119247.5525</v>
      </c>
      <c r="U81" s="346">
        <f>if($A81-U$65&gt;=0, if($B81&lt;=$B80,U80,U80*vlookup($B81,'2a. TBill Main'!$B$224:$HF$233,1+U$62)),U80)</f>
        <v>18397.37594</v>
      </c>
      <c r="V81" s="346">
        <f>if($A81-V$65&gt;=0, if($B81&lt;=$B80,V80,V80*vlookup($B81,'2a. TBill Main'!$B$224:$HF$233,1+V$62)),V80)</f>
        <v>59057.11245</v>
      </c>
      <c r="W81" s="346">
        <f>if($A81-W$65&gt;=0, if($B81&lt;=$B80,W80,W80*vlookup($B81,'2a. TBill Main'!$B$224:$HF$233,1+W$62)),W80)</f>
        <v>18060.42264</v>
      </c>
      <c r="X81" s="346">
        <f>if($A81-X$65&gt;=0, if($B81&lt;=$B80,X80,X80*vlookup($B81,'2a. TBill Main'!$B$224:$HF$233,1+X$62)),X80)</f>
        <v>31891.07623</v>
      </c>
      <c r="Y81" s="346">
        <f>if($A81-Y$65&gt;=0, if($B81&lt;=$B80,Y80,Y80*vlookup($B81,'2a. TBill Main'!$B$224:$HF$233,1+Y$62)),Y80)</f>
        <v>18060.42264</v>
      </c>
      <c r="Z81" s="346">
        <f>if($A81-Z$65&gt;=0, if($B81&lt;=$B80,Z80,Z80*vlookup($B81,'2a. TBill Main'!$B$224:$HF$233,1+Z$62)),Z80)</f>
        <v>2284.643464</v>
      </c>
      <c r="AA81" s="346">
        <f>if($A81-AA$65&gt;=0, if($B81&lt;=$B80,AA80,AA80*vlookup($B81,'2a. TBill Main'!$B$224:$HF$233,1+AA$62)),AA80)</f>
        <v>40290.14802</v>
      </c>
      <c r="AB81" s="346">
        <f>if($A81-AB$65&gt;=0, if($B81&lt;=$B80,AB80,AB80*vlookup($B81,'2a. TBill Main'!$B$224:$HF$233,1+AB$62)),AB80)</f>
        <v>23831.97384</v>
      </c>
      <c r="AC81" s="346">
        <f>if($A81-AC$65&gt;=0, if($B81&lt;=$B80,AC80,AC80*vlookup($B81,'2a. TBill Main'!$B$224:$HF$233,1+AC$62)),AC80)</f>
        <v>14448.33811</v>
      </c>
      <c r="AD81" s="346">
        <f>if($A81-AD$65&gt;=0, if($B81&lt;=$B80,AD80,AD80*vlookup($B81,'2a. TBill Main'!$B$224:$HF$233,1+AD$62)),AD80)</f>
        <v>9030.211319</v>
      </c>
      <c r="AE81" s="346">
        <f>if($A81-AE$65&gt;=0, if($B81&lt;=$B80,AE80,AE80*vlookup($B81,'2a. TBill Main'!$B$224:$HF$233,1+AE$62)),AE80)</f>
        <v>78953.41317</v>
      </c>
      <c r="AF81" s="346">
        <f>if($A81-AF$65&gt;=0, if($B81&lt;=$B80,AF80,AF80*vlookup($B81,'2a. TBill Main'!$B$224:$HF$233,1+AF$62)),AF80)</f>
        <v>14223.07046</v>
      </c>
      <c r="AG81" s="346">
        <f>if($A81-AG$65&gt;=0, if($B81&lt;=$B80,AG80,AG80*vlookup($B81,'2a. TBill Main'!$B$224:$HF$233,1+AG$62)),AG80)</f>
        <v>19840.47595</v>
      </c>
      <c r="AH81" s="346">
        <f>if($A81-AH$65&gt;=0, if($B81&lt;=$B80,AH80,AH80*vlookup($B81,'2a. TBill Main'!$B$224:$HF$233,1+AH$62)),AH80)</f>
        <v>15067.93703</v>
      </c>
      <c r="AI81" s="346">
        <f>if($A81-AI$65&gt;=0, if($B81&lt;=$B80,AI80,AI80*vlookup($B81,'2a. TBill Main'!$B$224:$HF$233,1+AI$62)),AI80)</f>
        <v>28008.41045</v>
      </c>
      <c r="AJ81" s="346">
        <f>if($A81-AJ$65&gt;=0, if($B81&lt;=$B80,AJ80,AJ80*vlookup($B81,'2a. TBill Main'!$B$224:$HF$233,1+AJ$62)),AJ80)</f>
        <v>27090.63396</v>
      </c>
      <c r="AK81" s="346">
        <f>if($A81-AK$65&gt;=0, if($B81&lt;=$B80,AK80,AK80*vlookup($B81,'2a. TBill Main'!$B$224:$HF$233,1+AK$62)),AK80)</f>
        <v>21672.50717</v>
      </c>
      <c r="AL81" s="346">
        <f>if($A81-AL$65&gt;=0, if($B81&lt;=$B80,AL80,AL80*vlookup($B81,'2a. TBill Main'!$B$224:$HF$233,1+AL$62)),AL80)</f>
        <v>14448.33811</v>
      </c>
      <c r="AM81" s="346">
        <f>if($A81-AM$65&gt;=0, if($B81&lt;=$B80,AM80,AM80*vlookup($B81,'2a. TBill Main'!$B$224:$HF$233,1+AM$62)),AM80)</f>
        <v>20411.42009</v>
      </c>
      <c r="AN81" s="346">
        <f>if($A81-AN$65&gt;=0, if($B81&lt;=$B80,AN80,AN80*vlookup($B81,'2a. TBill Main'!$B$224:$HF$233,1+AN$62)),AN80)</f>
        <v>108572.0367</v>
      </c>
      <c r="AO81" s="346">
        <f>if($A81-AO$65&gt;=0, if($B81&lt;=$B80,AO80,AO80*vlookup($B81,'2a. TBill Main'!$B$224:$HF$233,1+AO$62)),AO80)</f>
        <v>11899.57903</v>
      </c>
      <c r="AP81" s="346">
        <f>if($A81-AP$65&gt;=0, if($B81&lt;=$B80,AP80,AP80*vlookup($B81,'2a. TBill Main'!$B$224:$HF$233,1+AP$62)),AP80)</f>
        <v>21639.33017</v>
      </c>
      <c r="AQ81" s="346">
        <f>if($A81-AQ$65&gt;=0, if($B81&lt;=$B80,AQ80,AQ80*vlookup($B81,'2a. TBill Main'!$B$224:$HF$233,1+AQ$62)),AQ80)</f>
        <v>50354.30048</v>
      </c>
      <c r="AR81" s="346">
        <f>if($A81-AR$65&gt;=0, if($B81&lt;=$B80,AR80,AR80*vlookup($B81,'2a. TBill Main'!$B$224:$HF$233,1+AR$62)),AR80)</f>
        <v>36120.84528</v>
      </c>
      <c r="AS81" s="346">
        <f>if($A81-AS$65&gt;=0, if($B81&lt;=$B80,AS80,AS80*vlookup($B81,'2a. TBill Main'!$B$224:$HF$233,1+AS$62)),AS80)</f>
        <v>10836.25358</v>
      </c>
      <c r="AT81" s="346">
        <f>if($A81-AT$65&gt;=0, if($B81&lt;=$B80,AT80,AT80*vlookup($B81,'2a. TBill Main'!$B$224:$HF$233,1+AT$62)),AT80)</f>
        <v>14448.33811</v>
      </c>
      <c r="AU81" s="346">
        <f>if($A81-AU$65&gt;=0, if($B81&lt;=$B80,AU80,AU80*vlookup($B81,'2a. TBill Main'!$B$224:$HF$233,1+AU$62)),AU80)</f>
        <v>14448.33811</v>
      </c>
      <c r="AV81" s="346">
        <f>if($A81-AV$65&gt;=0, if($B81&lt;=$B80,AV80,AV80*vlookup($B81,'2a. TBill Main'!$B$224:$HF$233,1+AV$62)),AV80)</f>
        <v>9030.211319</v>
      </c>
      <c r="AW81" s="346">
        <f>if($A81-AW$65&gt;=0, if($B81&lt;=$B80,AW80,AW80*vlookup($B81,'2a. TBill Main'!$B$224:$HF$233,1+AW$62)),AW80)</f>
        <v>9030.211319</v>
      </c>
      <c r="AX81" s="346">
        <f>if($A81-AX$65&gt;=0, if($B81&lt;=$B80,AX80,AX80*vlookup($B81,'2a. TBill Main'!$B$224:$HF$233,1+AX$62)),AX80)</f>
        <v>67182.96617</v>
      </c>
      <c r="AY81" s="346">
        <f>if($A81-AY$65&gt;=0, if($B81&lt;=$B80,AY80,AY80*vlookup($B81,'2a. TBill Main'!$B$224:$HF$233,1+AY$62)),AY80)</f>
        <v>51118.12993</v>
      </c>
      <c r="AZ81" s="346">
        <f>if($A81-AZ$65&gt;=0, if($B81&lt;=$B80,AZ80,AZ80*vlookup($B81,'2a. TBill Main'!$B$224:$HF$233,1+AZ$62)),AZ80)</f>
        <v>20431.70195</v>
      </c>
      <c r="BA81" s="346">
        <f>if($A81-BA$65&gt;=0, if($B81&lt;=$B80,BA80,BA80*vlookup($B81,'2a. TBill Main'!$B$224:$HF$233,1+BA$62)),BA80)</f>
        <v>31083.7031</v>
      </c>
      <c r="BB81" s="346">
        <f>if($A81-BB$65&gt;=0, if($B81&lt;=$B80,BB80,BB80*vlookup($B81,'2a. TBill Main'!$B$224:$HF$233,1+BB$62)),BB80)</f>
        <v>57318.38139</v>
      </c>
      <c r="BC81" s="346">
        <f>if($A81-BC$65&gt;=0, if($B81&lt;=$B80,BC80,BC80*vlookup($B81,'2a. TBill Main'!$B$224:$HF$233,1+BC$62)),BC80)</f>
        <v>541.8126791</v>
      </c>
      <c r="BD81" s="346">
        <f>if($A81-BD$65&gt;=0, if($B81&lt;=$B80,BD80,BD80*vlookup($B81,'2a. TBill Main'!$B$224:$HF$233,1+BD$62)),BD80)</f>
        <v>27090.63396</v>
      </c>
      <c r="BE81" s="346">
        <f>if($A81-BE$65&gt;=0, if($B81&lt;=$B80,BE80,BE80*vlookup($B81,'2a. TBill Main'!$B$224:$HF$233,1+BE$62)),BE80)</f>
        <v>18060.42264</v>
      </c>
      <c r="BF81" s="346">
        <f>if($A81-BF$65&gt;=0, if($B81&lt;=$B80,BF80,BF80*vlookup($B81,'2a. TBill Main'!$B$224:$HF$233,1+BF$62)),BF80)</f>
        <v>9030.211319</v>
      </c>
      <c r="BG81" s="346">
        <f>if($A81-BG$65&gt;=0, if($B81&lt;=$B80,BG80,BG80*vlookup($B81,'2a. TBill Main'!$B$224:$HF$233,1+BG$62)),BG80)</f>
        <v>9030.211319</v>
      </c>
      <c r="BH81" s="346">
        <f>if($A81-BH$65&gt;=0, if($B81&lt;=$B80,BH80,BH80*vlookup($B81,'2a. TBill Main'!$B$224:$HF$233,1+BH$62)),BH80)</f>
        <v>18060.42264</v>
      </c>
      <c r="BI81" s="346">
        <f>if($A81-BI$65&gt;=0, if($B81&lt;=$B80,BI80,BI80*vlookup($B81,'2a. TBill Main'!$B$224:$HF$233,1+BI$62)),BI80)</f>
        <v>100166.716</v>
      </c>
      <c r="BJ81" s="346">
        <f>if($A81-BJ$65&gt;=0, if($B81&lt;=$B80,BJ80,BJ80*vlookup($B81,'2a. TBill Main'!$B$224:$HF$233,1+BJ$62)),BJ80)</f>
        <v>18060.42264</v>
      </c>
      <c r="BK81" s="346">
        <f>if($A81-BK$65&gt;=0, if($B81&lt;=$B80,BK80,BK80*vlookup($B81,'2a. TBill Main'!$B$224:$HF$233,1+BK$62)),BK80)</f>
        <v>33507.35764</v>
      </c>
      <c r="BL81" s="346">
        <f>if($A81-BL$65&gt;=0, if($B81&lt;=$B80,BL80,BL80*vlookup($B81,'2a. TBill Main'!$B$224:$HF$233,1+BL$62)),BL80)</f>
        <v>45151.05659</v>
      </c>
      <c r="BM81" s="346">
        <f>if($A81-BM$65&gt;=0, if($B81&lt;=$B80,BM80,BM80*vlookup($B81,'2a. TBill Main'!$B$224:$HF$233,1+BM$62)),BM80)</f>
        <v>36.12084528</v>
      </c>
      <c r="BN81" s="346">
        <f>if($A81-BN$65&gt;=0, if($B81&lt;=$B80,BN80,BN80*vlookup($B81,'2a. TBill Main'!$B$224:$HF$233,1+BN$62)),BN80)</f>
        <v>5128.889123</v>
      </c>
      <c r="BO81" s="346">
        <f>if($A81-BO$65&gt;=0, if($B81&lt;=$B80,BO80,BO80*vlookup($B81,'2a. TBill Main'!$B$224:$HF$233,1+BO$62)),BO80)</f>
        <v>35418.5838</v>
      </c>
      <c r="BP81" s="346">
        <f>if($A81-BP$65&gt;=0, if($B81&lt;=$B80,BP80,BP80*vlookup($B81,'2a. TBill Main'!$B$224:$HF$233,1+BP$62)),BP80)</f>
        <v>18060.42264</v>
      </c>
      <c r="BQ81" s="346">
        <f>if($A81-BQ$65&gt;=0, if($B81&lt;=$B80,BQ80,BQ80*vlookup($B81,'2a. TBill Main'!$B$224:$HF$233,1+BQ$62)),BQ80)</f>
        <v>4147.720542</v>
      </c>
      <c r="BR81" s="346">
        <f>if($A81-BR$65&gt;=0, if($B81&lt;=$B80,BR80,BR80*vlookup($B81,'2a. TBill Main'!$B$224:$HF$233,1+BR$62)),BR80)</f>
        <v>18060.42264</v>
      </c>
      <c r="BS81" s="346">
        <f>if($A81-BS$65&gt;=0, if($B81&lt;=$B80,BS80,BS80*vlookup($B81,'2a. TBill Main'!$B$224:$HF$233,1+BS$62)),BS80)</f>
        <v>10836.25358</v>
      </c>
      <c r="BT81" s="346">
        <f>if($A81-BT$65&gt;=0, if($B81&lt;=$B80,BT80,BT80*vlookup($B81,'2a. TBill Main'!$B$224:$HF$233,1+BT$62)),BT80)</f>
        <v>126065.3621</v>
      </c>
      <c r="BU81" s="346">
        <f>if($A81-BU$65&gt;=0, if($B81&lt;=$B80,BU80,BU80*vlookup($B81,'2a. TBill Main'!$B$224:$HF$233,1+BU$62)),BU80)</f>
        <v>45319.28943</v>
      </c>
      <c r="BV81" s="346">
        <f>if($A81-BV$65&gt;=0, if($B81&lt;=$B80,BV80,BV80*vlookup($B81,'2a. TBill Main'!$B$224:$HF$233,1+BV$62)),BV80)</f>
        <v>45151.05659</v>
      </c>
      <c r="BW81" s="346">
        <f>if($A81-BW$65&gt;=0, if($B81&lt;=$B80,BW80,BW80*vlookup($B81,'2a. TBill Main'!$B$224:$HF$233,1+BW$62)),BW80)</f>
        <v>908.4392587</v>
      </c>
      <c r="BX81" s="346">
        <f>if($A81-BX$65&gt;=0, if($B81&lt;=$B80,BX80,BX80*vlookup($B81,'2a. TBill Main'!$B$224:$HF$233,1+BX$62)),BX80)</f>
        <v>27090.63396</v>
      </c>
      <c r="BY81" s="346">
        <f>if($A81-BY$65&gt;=0, if($B81&lt;=$B80,BY80,BY80*vlookup($B81,'2a. TBill Main'!$B$224:$HF$233,1+BY$62)),BY80)</f>
        <v>18060.42264</v>
      </c>
      <c r="BZ81" s="346">
        <f>if($A81-BZ$65&gt;=0, if($B81&lt;=$B80,BZ80,BZ80*vlookup($B81,'2a. TBill Main'!$B$224:$HF$233,1+BZ$62)),BZ80)</f>
        <v>10997.74988</v>
      </c>
      <c r="CA81" s="346">
        <f>if($A81-CA$65&gt;=0, if($B81&lt;=$B80,CA80,CA80*vlookup($B81,'2a. TBill Main'!$B$224:$HF$233,1+CA$62)),CA80)</f>
        <v>18060.42264</v>
      </c>
      <c r="CB81" s="346">
        <f>if($A81-CB$65&gt;=0, if($B81&lt;=$B80,CB80,CB80*vlookup($B81,'2a. TBill Main'!$B$224:$HF$233,1+CB$62)),CB80)</f>
        <v>37067.21142</v>
      </c>
      <c r="CC81" s="346">
        <f>if($A81-CC$65&gt;=0, if($B81&lt;=$B80,CC80,CC80*vlookup($B81,'2a. TBill Main'!$B$224:$HF$233,1+CC$62)),CC80)</f>
        <v>68244.81066</v>
      </c>
      <c r="CD81" s="346">
        <f>if($A81-CD$65&gt;=0, if($B81&lt;=$B80,CD80,CD80*vlookup($B81,'2a. TBill Main'!$B$224:$HF$233,1+CD$62)),CD80)</f>
        <v>18959.83168</v>
      </c>
      <c r="CE81" s="346">
        <f>if($A81-CE$65&gt;=0, if($B81&lt;=$B80,CE80,CE80*vlookup($B81,'2a. TBill Main'!$B$224:$HF$233,1+CE$62)),CE80)</f>
        <v>40286.69848</v>
      </c>
      <c r="CF81" s="346">
        <f>if($A81-CF$65&gt;=0, if($B81&lt;=$B80,CF80,CF80*vlookup($B81,'2a. TBill Main'!$B$224:$HF$233,1+CF$62)),CF80)</f>
        <v>45151.05659</v>
      </c>
      <c r="CG81" s="346">
        <f>if($A81-CG$65&gt;=0, if($B81&lt;=$B80,CG80,CG80*vlookup($B81,'2a. TBill Main'!$B$224:$HF$233,1+CG$62)),CG80)</f>
        <v>9.030211319</v>
      </c>
      <c r="CH81" s="346">
        <f>if($A81-CH$65&gt;=0, if($B81&lt;=$B80,CH80,CH80*vlookup($B81,'2a. TBill Main'!$B$224:$HF$233,1+CH$62)),CH80)</f>
        <v>25415.58394</v>
      </c>
      <c r="CI81" s="346">
        <f>if($A81-CI$65&gt;=0, if($B81&lt;=$B80,CI80,CI80*vlookup($B81,'2a. TBill Main'!$B$224:$HF$233,1+CI$62)),CI80)</f>
        <v>18060.42264</v>
      </c>
      <c r="CJ81" s="346">
        <f>if($A81-CJ$65&gt;=0, if($B81&lt;=$B80,CJ80,CJ80*vlookup($B81,'2a. TBill Main'!$B$224:$HF$233,1+CJ$62)),CJ80)</f>
        <v>9030.211319</v>
      </c>
      <c r="CK81" s="346">
        <f>if($A81-CK$65&gt;=0, if($B81&lt;=$B80,CK80,CK80*vlookup($B81,'2a. TBill Main'!$B$224:$HF$233,1+CK$62)),CK80)</f>
        <v>15722.17584</v>
      </c>
      <c r="CL81" s="346">
        <f>if($A81-CL$65&gt;=0, if($B81&lt;=$B80,CL80,CL80*vlookup($B81,'2a. TBill Main'!$B$224:$HF$233,1+CL$62)),CL80)</f>
        <v>13565.23762</v>
      </c>
      <c r="CM81" s="346">
        <f>if($A81-CM$65&gt;=0, if($B81&lt;=$B80,CM80,CM80*vlookup($B81,'2a. TBill Main'!$B$224:$HF$233,1+CM$62)),CM80)</f>
        <v>80069.07772</v>
      </c>
      <c r="CN81" s="346">
        <f>if($A81-CN$65&gt;=0, if($B81&lt;=$B80,CN80,CN80*vlookup($B81,'2a. TBill Main'!$B$224:$HF$233,1+CN$62)),CN80)</f>
        <v>28279.38903</v>
      </c>
      <c r="CO81" s="346">
        <f>if($A81-CO$65&gt;=0, if($B81&lt;=$B80,CO80,CO80*vlookup($B81,'2a. TBill Main'!$B$224:$HF$233,1+CO$62)),CO80)</f>
        <v>237.2858944</v>
      </c>
      <c r="CP81" s="346">
        <f>if($A81-CP$65&gt;=0, if($B81&lt;=$B80,CP80,CP80*vlookup($B81,'2a. TBill Main'!$B$224:$HF$233,1+CP$62)),CP80)</f>
        <v>33612.16982</v>
      </c>
      <c r="CQ81" s="346">
        <f>if($A81-CQ$65&gt;=0, if($B81&lt;=$B80,CQ80,CQ80*vlookup($B81,'2a. TBill Main'!$B$224:$HF$233,1+CQ$62)),CQ80)</f>
        <v>7415.1842</v>
      </c>
      <c r="CR81" s="346">
        <f>if($A81-CR$65&gt;=0, if($B81&lt;=$B80,CR80,CR80*vlookup($B81,'2a. TBill Main'!$B$224:$HF$233,1+CR$62)),CR80)</f>
        <v>21242.24852</v>
      </c>
      <c r="CS81" s="346">
        <f>if($A81-CS$65&gt;=0, if($B81&lt;=$B80,CS80,CS80*vlookup($B81,'2a. TBill Main'!$B$224:$HF$233,1+CS$62)),CS80)</f>
        <v>6283.627091</v>
      </c>
      <c r="CT81" s="346">
        <f>if($A81-CT$65&gt;=0, if($B81&lt;=$B80,CT80,CT80*vlookup($B81,'2a. TBill Main'!$B$224:$HF$233,1+CT$62)),CT80)</f>
        <v>20768.99663</v>
      </c>
      <c r="CU81" s="346">
        <f>if($A81-CU$65&gt;=0, if($B81&lt;=$B80,CU80,CU80*vlookup($B81,'2a. TBill Main'!$B$224:$HF$233,1+CU$62)),CU80)</f>
        <v>31570.08741</v>
      </c>
      <c r="CV81" s="346">
        <f>if($A81-CV$65&gt;=0, if($B81&lt;=$B80,CV80,CV80*vlookup($B81,'2a. TBill Main'!$B$224:$HF$233,1+CV$62)),CV80)</f>
        <v>7415.1842</v>
      </c>
      <c r="CW81" s="346">
        <f>if($A81-CW$65&gt;=0, if($B81&lt;=$B80,CW80,CW80*vlookup($B81,'2a. TBill Main'!$B$224:$HF$233,1+CW$62)),CW80)</f>
        <v>10752.01709</v>
      </c>
      <c r="CX81" s="346">
        <f>if($A81-CX$65&gt;=0, if($B81&lt;=$B80,CX80,CX80*vlookup($B81,'2a. TBill Main'!$B$224:$HF$233,1+CX$62)),CX80)</f>
        <v>80865.54977</v>
      </c>
      <c r="CY81" s="346">
        <f>if($A81-CY$65&gt;=0, if($B81&lt;=$B80,CY80,CY80*vlookup($B81,'2a. TBill Main'!$B$224:$HF$233,1+CY$62)),CY80)</f>
        <v>158714.5581</v>
      </c>
      <c r="CZ81" s="346">
        <f>if($A81-CZ$65&gt;=0, if($B81&lt;=$B80,CZ80,CZ80*vlookup($B81,'2a. TBill Main'!$B$224:$HF$233,1+CZ$62)),CZ80)</f>
        <v>13429.26935</v>
      </c>
      <c r="DA81" s="346">
        <f>if($A81-DA$65&gt;=0, if($B81&lt;=$B80,DA80,DA80*vlookup($B81,'2a. TBill Main'!$B$224:$HF$233,1+DA$62)),DA80)</f>
        <v>37075.921</v>
      </c>
      <c r="DB81" s="346">
        <f>if($A81-DB$65&gt;=0, if($B81&lt;=$B80,DB80,DB80*vlookup($B81,'2a. TBill Main'!$B$224:$HF$233,1+DB$62)),DB80)</f>
        <v>14830.3684</v>
      </c>
      <c r="DC81" s="346">
        <f>if($A81-DC$65&gt;=0, if($B81&lt;=$B80,DC80,DC80*vlookup($B81,'2a. TBill Main'!$B$224:$HF$233,1+DC$62)),DC80)</f>
        <v>14830.3684</v>
      </c>
      <c r="DD81" s="346">
        <f>if($A81-DD$65&gt;=0, if($B81&lt;=$B80,DD80,DD80*vlookup($B81,'2a. TBill Main'!$B$224:$HF$233,1+DD$62)),DD80)</f>
        <v>29539.12778</v>
      </c>
      <c r="DE81" s="346">
        <f>if($A81-DE$65&gt;=0, if($B81&lt;=$B80,DE80,DE80*vlookup($B81,'2a. TBill Main'!$B$224:$HF$233,1+DE$62)),DE80)</f>
        <v>11244.38532</v>
      </c>
      <c r="DF81" s="346">
        <f>if($A81-DF$65&gt;=0, if($B81&lt;=$B80,DF80,DF80*vlookup($B81,'2a. TBill Main'!$B$224:$HF$233,1+DF$62)),DF80)</f>
        <v>5932.14736</v>
      </c>
      <c r="DG81" s="346">
        <f>if($A81-DG$65&gt;=0, if($B81&lt;=$B80,DG80,DG80*vlookup($B81,'2a. TBill Main'!$B$224:$HF$233,1+DG$62)),DG80)</f>
        <v>14830.3684</v>
      </c>
      <c r="DH81" s="346">
        <f>if($A81-DH$65&gt;=0, if($B81&lt;=$B80,DH80,DH80*vlookup($B81,'2a. TBill Main'!$B$224:$HF$233,1+DH$62)),DH80)</f>
        <v>73933.83558</v>
      </c>
      <c r="DI81" s="346">
        <f>if($A81-DI$65&gt;=0, if($B81&lt;=$B80,DI80,DI80*vlookup($B81,'2a. TBill Main'!$B$224:$HF$233,1+DI$62)),DI80)</f>
        <v>11550.17269</v>
      </c>
      <c r="DJ81" s="346">
        <f>if($A81-DJ$65&gt;=0, if($B81&lt;=$B80,DJ80,DJ80*vlookup($B81,'2a. TBill Main'!$B$224:$HF$233,1+DJ$62)),DJ80)</f>
        <v>74.151842</v>
      </c>
      <c r="DK81" s="346">
        <f>if($A81-DK$65&gt;=0, if($B81&lt;=$B80,DK80,DK80*vlookup($B81,'2a. TBill Main'!$B$224:$HF$233,1+DK$62)),DK80)</f>
        <v>34680.1788</v>
      </c>
      <c r="DL81" s="346">
        <f>if($A81-DL$65&gt;=0, if($B81&lt;=$B80,DL80,DL80*vlookup($B81,'2a. TBill Main'!$B$224:$HF$233,1+DL$62)),DL80)</f>
        <v>14830.3684</v>
      </c>
      <c r="DM81" s="346">
        <f>if($A81-DM$65&gt;=0, if($B81&lt;=$B80,DM80,DM80*vlookup($B81,'2a. TBill Main'!$B$224:$HF$233,1+DM$62)),DM80)</f>
        <v>9513.221587</v>
      </c>
      <c r="DN81" s="346">
        <f>if($A81-DN$65&gt;=0, if($B81&lt;=$B80,DN80,DN80*vlookup($B81,'2a. TBill Main'!$B$224:$HF$233,1+DN$62)),DN80)</f>
        <v>39499.2032</v>
      </c>
      <c r="DO81" s="346">
        <f>if($A81-DO$65&gt;=0, if($B81&lt;=$B80,DO80,DO80*vlookup($B81,'2a. TBill Main'!$B$224:$HF$233,1+DO$62)),DO80)</f>
        <v>14830.3684</v>
      </c>
      <c r="DP81" s="346">
        <f>if($A81-DP$65&gt;=0, if($B81&lt;=$B80,DP80,DP80*vlookup($B81,'2a. TBill Main'!$B$224:$HF$233,1+DP$62)),DP80)</f>
        <v>17796.44208</v>
      </c>
      <c r="DQ81" s="346">
        <f>if($A81-DQ$65&gt;=0, if($B81&lt;=$B80,DQ80,DQ80*vlookup($B81,'2a. TBill Main'!$B$224:$HF$233,1+DQ$62)),DQ80)</f>
        <v>10381.25788</v>
      </c>
      <c r="DR81" s="346">
        <f>if($A81-DR$65&gt;=0, if($B81&lt;=$B80,DR80,DR80*vlookup($B81,'2a. TBill Main'!$B$224:$HF$233,1+DR$62)),DR80)</f>
        <v>70156.92634</v>
      </c>
      <c r="DS81" s="346">
        <f>if($A81-DS$65&gt;=0, if($B81&lt;=$B80,DS80,DS80*vlookup($B81,'2a. TBill Main'!$B$224:$HF$233,1+DS$62)),DS80)</f>
        <v>2980.651932</v>
      </c>
      <c r="DT81" s="346">
        <f>if($A81-DT$65&gt;=0, if($B81&lt;=$B80,DT80,DT80*vlookup($B81,'2a. TBill Main'!$B$224:$HF$233,1+DT$62)),DT80)</f>
        <v>78.60095252</v>
      </c>
      <c r="DU81" s="346">
        <f>if($A81-DU$65&gt;=0, if($B81&lt;=$B80,DU80,DU80*vlookup($B81,'2a. TBill Main'!$B$224:$HF$233,1+DU$62)),DU80)</f>
        <v>25806.79862</v>
      </c>
      <c r="DV81" s="346">
        <f>if($A81-DV$65&gt;=0, if($B81&lt;=$B80,DV80,DV80*vlookup($B81,'2a. TBill Main'!$B$224:$HF$233,1+DV$62)),DV80)</f>
        <v>51726.58983</v>
      </c>
      <c r="DW81" s="346">
        <f>if($A81-DW$65&gt;=0, if($B81&lt;=$B80,DW80,DW80*vlookup($B81,'2a. TBill Main'!$B$224:$HF$233,1+DW$62)),DW80)</f>
        <v>14830.3684</v>
      </c>
      <c r="DX81" s="346">
        <f>if($A81-DX$65&gt;=0, if($B81&lt;=$B80,DX80,DX80*vlookup($B81,'2a. TBill Main'!$B$224:$HF$233,1+DX$62)),DX80)</f>
        <v>29660.7368</v>
      </c>
      <c r="DY81" s="346">
        <f>if($A81-DY$65&gt;=0, if($B81&lt;=$B80,DY80,DY80*vlookup($B81,'2a. TBill Main'!$B$224:$HF$233,1+DY$62)),DY80)</f>
        <v>14830.3684</v>
      </c>
      <c r="DZ81" s="346">
        <f>if($A81-DZ$65&gt;=0, if($B81&lt;=$B80,DZ80,DZ80*vlookup($B81,'2a. TBill Main'!$B$224:$HF$233,1+DZ$62)),DZ80)</f>
        <v>89625.84839</v>
      </c>
      <c r="EA81" s="346">
        <f>if($A81-EA$65&gt;=0, if($B81&lt;=$B80,EA80,EA80*vlookup($B81,'2a. TBill Main'!$B$224:$HF$233,1+EA$62)),EA80)</f>
        <v>424.1485362</v>
      </c>
      <c r="EB81" s="346">
        <f>if($A81-EB$65&gt;=0, if($B81&lt;=$B80,EB80,EB80*vlookup($B81,'2a. TBill Main'!$B$224:$HF$233,1+EB$62)),EB80)</f>
        <v>29660.7368</v>
      </c>
      <c r="EC81" s="346">
        <f>if($A81-EC$65&gt;=0, if($B81&lt;=$B80,EC80,EC80*vlookup($B81,'2a. TBill Main'!$B$224:$HF$233,1+EC$62)),EC80)</f>
        <v>42824.42391</v>
      </c>
      <c r="ED81" s="346">
        <f>if($A81-ED$65&gt;=0, if($B81&lt;=$B80,ED80,ED80*vlookup($B81,'2a. TBill Main'!$B$224:$HF$233,1+ED$62)),ED80)</f>
        <v>29009.50566</v>
      </c>
      <c r="EE81" s="346">
        <f>if($A81-EE$65&gt;=0, if($B81&lt;=$B80,EE80,EE80*vlookup($B81,'2a. TBill Main'!$B$224:$HF$233,1+EE$62)),EE80)</f>
        <v>29660.7368</v>
      </c>
      <c r="EF81" s="346">
        <f>if($A81-EF$65&gt;=0, if($B81&lt;=$B80,EF80,EF80*vlookup($B81,'2a. TBill Main'!$B$224:$HF$233,1+EF$62)),EF80)</f>
        <v>7814.684664</v>
      </c>
      <c r="EG81" s="346">
        <f>if($A81-EG$65&gt;=0, if($B81&lt;=$B80,EG80,EG80*vlookup($B81,'2a. TBill Main'!$B$224:$HF$233,1+EG$62)),EG80)</f>
        <v>6233.708071</v>
      </c>
      <c r="EH81" s="346">
        <f>if($A81-EH$65&gt;=0, if($B81&lt;=$B80,EH80,EH80*vlookup($B81,'2a. TBill Main'!$B$224:$HF$233,1+EH$62)),EH80)</f>
        <v>584.316515</v>
      </c>
      <c r="EI81" s="346">
        <f>if($A81-EI$65&gt;=0, if($B81&lt;=$B80,EI80,EI80*vlookup($B81,'2a. TBill Main'!$B$224:$HF$233,1+EI$62)),EI80)</f>
        <v>29660.7368</v>
      </c>
      <c r="EJ81" s="346">
        <f>if($A81-EJ$65&gt;=0, if($B81&lt;=$B80,EJ80,EJ80*vlookup($B81,'2a. TBill Main'!$B$224:$HF$233,1+EJ$62)),EJ80)</f>
        <v>26414.17636</v>
      </c>
      <c r="EK81" s="346">
        <f>if($A81-EK$65&gt;=0, if($B81&lt;=$B80,EK80,EK80*vlookup($B81,'2a. TBill Main'!$B$224:$HF$233,1+EK$62)),EK80)</f>
        <v>16313.40524</v>
      </c>
      <c r="EL81" s="346">
        <f>if($A81-EL$65&gt;=0, if($B81&lt;=$B80,EL80,EL80*vlookup($B81,'2a. TBill Main'!$B$224:$HF$233,1+EL$62)),EL80)</f>
        <v>6265.830649</v>
      </c>
      <c r="EM81" s="346">
        <f>if($A81-EM$65&gt;=0, if($B81&lt;=$B80,EM80,EM80*vlookup($B81,'2a. TBill Main'!$B$224:$HF$233,1+EM$62)),EM80)</f>
        <v>60820.82385</v>
      </c>
      <c r="EN81" s="346">
        <f>if($A81-EN$65&gt;=0, if($B81&lt;=$B80,EN80,EN80*vlookup($B81,'2a. TBill Main'!$B$224:$HF$233,1+EN$62)),EN80)</f>
        <v>444.911052</v>
      </c>
      <c r="EO81" s="346">
        <f>if($A81-EO$65&gt;=0, if($B81&lt;=$B80,EO80,EO80*vlookup($B81,'2a. TBill Main'!$B$224:$HF$233,1+EO$62)),EO80)</f>
        <v>25236.77858</v>
      </c>
      <c r="EP81" s="346">
        <f>if($A81-EP$65&gt;=0, if($B81&lt;=$B80,EP80,EP80*vlookup($B81,'2a. TBill Main'!$B$224:$HF$233,1+EP$62)),EP80)</f>
        <v>26750.79606</v>
      </c>
      <c r="EQ81" s="346">
        <f>if($A81-EQ$65&gt;=0, if($B81&lt;=$B80,EQ80,EQ80*vlookup($B81,'2a. TBill Main'!$B$224:$HF$233,1+EQ$62)),EQ80)</f>
        <v>29660.7368</v>
      </c>
      <c r="ER81" s="346">
        <f>if($A81-ER$65&gt;=0, if($B81&lt;=$B80,ER80,ER80*vlookup($B81,'2a. TBill Main'!$B$224:$HF$233,1+ER$62)),ER80)</f>
        <v>53485.72363</v>
      </c>
      <c r="ES81" s="346">
        <f>if($A81-ES$65&gt;=0, if($B81&lt;=$B80,ES80,ES80*vlookup($B81,'2a. TBill Main'!$B$224:$HF$233,1+ES$62)),ES80)</f>
        <v>7113.475185</v>
      </c>
      <c r="ET81" s="346">
        <f>if($A81-ET$65&gt;=0, if($B81&lt;=$B80,ET80,ET80*vlookup($B81,'2a. TBill Main'!$B$224:$HF$233,1+ET$62)),ET80)</f>
        <v>2102.946239</v>
      </c>
      <c r="EU81" s="346">
        <f>if($A81-EU$65&gt;=0, if($B81&lt;=$B80,EU80,EU80*vlookup($B81,'2a. TBill Main'!$B$224:$HF$233,1+EU$62)),EU80)</f>
        <v>12011.6196</v>
      </c>
      <c r="EV81" s="346">
        <f>if($A81-EV$65&gt;=0, if($B81&lt;=$B80,EV80,EV80*vlookup($B81,'2a. TBill Main'!$B$224:$HF$233,1+EV$62)),EV80)</f>
        <v>7201.241305</v>
      </c>
      <c r="EW81" s="346">
        <f>if($A81-EW$65&gt;=0, if($B81&lt;=$B80,EW80,EW80*vlookup($B81,'2a. TBill Main'!$B$224:$HF$233,1+EW$62)),EW80)</f>
        <v>6335.53338</v>
      </c>
      <c r="EX81" s="346">
        <f>if($A81-EX$65&gt;=0, if($B81&lt;=$B80,EX80,EX80*vlookup($B81,'2a. TBill Main'!$B$224:$HF$233,1+EX$62)),EX80)</f>
        <v>8738.201365</v>
      </c>
      <c r="EY81" s="346">
        <f>if($A81-EY$65&gt;=0, if($B81&lt;=$B80,EY80,EY80*vlookup($B81,'2a. TBill Main'!$B$224:$HF$233,1+EY$62)),EY80)</f>
        <v>68174.80311</v>
      </c>
      <c r="EZ81" s="346">
        <f>if($A81-EZ$65&gt;=0, if($B81&lt;=$B80,EZ80,EZ80*vlookup($B81,'2a. TBill Main'!$B$224:$HF$233,1+EZ$62)),EZ80)</f>
        <v>29210.66478</v>
      </c>
      <c r="FA81" s="346">
        <f>if($A81-FA$65&gt;=0, if($B81&lt;=$B80,FA80,FA80*vlookup($B81,'2a. TBill Main'!$B$224:$HF$233,1+FA$62)),FA80)</f>
        <v>5309.568495</v>
      </c>
      <c r="FB81" s="346">
        <f>if($A81-FB$65&gt;=0, if($B81&lt;=$B80,FB80,FB80*vlookup($B81,'2a. TBill Main'!$B$224:$HF$233,1+FB$62)),FB80)</f>
        <v>9332.305923</v>
      </c>
      <c r="FC81" s="346">
        <f>if($A81-FC$65&gt;=0, if($B81&lt;=$B80,FC80,FC80*vlookup($B81,'2a. TBill Main'!$B$224:$HF$233,1+FC$62)),FC80)</f>
        <v>37412.57036</v>
      </c>
      <c r="FD81" s="346">
        <f>if($A81-FD$65&gt;=0, if($B81&lt;=$B80,FD80,FD80*vlookup($B81,'2a. TBill Main'!$B$224:$HF$233,1+FD$62)),FD80)</f>
        <v>30412.2064</v>
      </c>
      <c r="FE81" s="346">
        <f>if($A81-FE$65&gt;=0, if($B81&lt;=$B80,FE80,FE80*vlookup($B81,'2a. TBill Main'!$B$224:$HF$233,1+FE$62)),FE80)</f>
        <v>51087.74205</v>
      </c>
      <c r="FF81" s="346">
        <f>if($A81-FF$65&gt;=0, if($B81&lt;=$B80,FF80,FF80*vlookup($B81,'2a. TBill Main'!$B$224:$HF$233,1+FF$62)),FF80)</f>
        <v>12134.04429</v>
      </c>
      <c r="FG81" s="346">
        <f>if($A81-FG$65&gt;=0, if($B81&lt;=$B80,FG80,FG80*vlookup($B81,'2a. TBill Main'!$B$224:$HF$233,1+FG$62)),FG80)</f>
        <v>15446.80749</v>
      </c>
      <c r="FH81" s="346">
        <f>if($A81-FH$65&gt;=0, if($B81&lt;=$B80,FH80,FH80*vlookup($B81,'2a. TBill Main'!$B$224:$HF$233,1+FH$62)),FH80)</f>
        <v>19117.8279</v>
      </c>
      <c r="FI81" s="346">
        <f>if($A81-FI$65&gt;=0, if($B81&lt;=$B80,FI80,FI80*vlookup($B81,'2a. TBill Main'!$B$224:$HF$233,1+FI$62)),FI80)</f>
        <v>52088.94022</v>
      </c>
      <c r="FJ81" s="346">
        <f>if($A81-FJ$65&gt;=0, if($B81&lt;=$B80,FJ80,FJ80*vlookup($B81,'2a. TBill Main'!$B$224:$HF$233,1+FJ$62)),FJ80)</f>
        <v>54234.92419</v>
      </c>
      <c r="FK81" s="346">
        <f>if($A81-FK$65&gt;=0, if($B81&lt;=$B80,FK80,FK80*vlookup($B81,'2a. TBill Main'!$B$224:$HF$233,1+FK$62)),FK80)</f>
        <v>23159.10329</v>
      </c>
      <c r="FL81" s="346">
        <f>if($A81-FL$65&gt;=0, if($B81&lt;=$B80,FL80,FL80*vlookup($B81,'2a. TBill Main'!$B$224:$HF$233,1+FL$62)),FL80)</f>
        <v>23056.77375</v>
      </c>
      <c r="FM81" s="346">
        <f>if($A81-FM$65&gt;=0, if($B81&lt;=$B80,FM80,FM80*vlookup($B81,'2a. TBill Main'!$B$224:$HF$233,1+FM$62)),FM80)</f>
        <v>61283.99108</v>
      </c>
      <c r="FN81" s="346">
        <f>if($A81-FN$65&gt;=0, if($B81&lt;=$B80,FN80,FN80*vlookup($B81,'2a. TBill Main'!$B$224:$HF$233,1+FN$62)),FN80)</f>
        <v>52340.55225</v>
      </c>
      <c r="FO81" s="346">
        <f>if($A81-FO$65&gt;=0, if($B81&lt;=$B80,FO80,FO80*vlookup($B81,'2a. TBill Main'!$B$224:$HF$233,1+FO$62)),FO80)</f>
        <v>25211.62628</v>
      </c>
      <c r="FP81" s="346">
        <f>if($A81-FP$65&gt;=0, if($B81&lt;=$B80,FP80,FP80*vlookup($B81,'2a. TBill Main'!$B$224:$HF$233,1+FP$62)),FP80)</f>
        <v>8941.229108</v>
      </c>
      <c r="FQ81" s="346">
        <f>if($A81-FQ$65&gt;=0, if($B81&lt;=$B80,FQ80,FQ80*vlookup($B81,'2a. TBill Main'!$B$224:$HF$233,1+FQ$62)),FQ80)</f>
        <v>49393.47627</v>
      </c>
      <c r="FR81" s="346">
        <f>if($A81-FR$65&gt;=0, if($B81&lt;=$B80,FR80,FR80*vlookup($B81,'2a. TBill Main'!$B$224:$HF$233,1+FR$62)),FR80)</f>
        <v>49387.32167</v>
      </c>
      <c r="FS81" s="346">
        <f>if($A81-FS$65&gt;=0, if($B81&lt;=$B80,FS80,FS80*vlookup($B81,'2a. TBill Main'!$B$224:$HF$233,1+FS$62)),FS80)</f>
        <v>22245.5526</v>
      </c>
      <c r="FT81" s="346">
        <f>if($A81-FT$65&gt;=0, if($B81&lt;=$B80,FT80,FT80*vlookup($B81,'2a. TBill Main'!$B$224:$HF$233,1+FT$62)),FT80)</f>
        <v>27670.50136</v>
      </c>
      <c r="FU81" s="346">
        <f>if($A81-FU$65&gt;=0, if($B81&lt;=$B80,FU80,FU80*vlookup($B81,'2a. TBill Main'!$B$224:$HF$233,1+FU$62)),FU80)</f>
        <v>29660.7368</v>
      </c>
      <c r="FV81" s="346">
        <f>if($A81-FV$65&gt;=0, if($B81&lt;=$B80,FV80,FV80*vlookup($B81,'2a. TBill Main'!$B$224:$HF$233,1+FV$62)),FV80)</f>
        <v>62287.54728</v>
      </c>
      <c r="FW81" s="346">
        <f>if($A81-FW$65&gt;=0, if($B81&lt;=$B80,FW80,FW80*vlookup($B81,'2a. TBill Main'!$B$224:$HF$233,1+FW$62)),FW80)</f>
        <v>1480.070766</v>
      </c>
      <c r="FX81" s="346">
        <f>if($A81-FX$65&gt;=0, if($B81&lt;=$B80,FX80,FX80*vlookup($B81,'2a. TBill Main'!$B$224:$HF$233,1+FX$62)),FX80)</f>
        <v>33038.0566</v>
      </c>
      <c r="FY81" s="346">
        <f>if($A81-FY$65&gt;=0, if($B81&lt;=$B80,FY80,FY80*vlookup($B81,'2a. TBill Main'!$B$224:$HF$233,1+FY$62)),FY80)</f>
        <v>30645.47326</v>
      </c>
      <c r="FZ81" s="346">
        <f>if($A81-FZ$65&gt;=0, if($B81&lt;=$B80,FZ80,FZ80*vlookup($B81,'2a. TBill Main'!$B$224:$HF$233,1+FZ$62)),FZ80)</f>
        <v>34392.61795</v>
      </c>
      <c r="GA81" s="346">
        <f>if($A81-GA$65&gt;=0, if($B81&lt;=$B80,GA80,GA80*vlookup($B81,'2a. TBill Main'!$B$224:$HF$233,1+GA$62)),GA80)</f>
        <v>556.138815</v>
      </c>
      <c r="GB81" s="346">
        <f>if($A81-GB$65&gt;=0, if($B81&lt;=$B80,GB80,GB80*vlookup($B81,'2a. TBill Main'!$B$224:$HF$233,1+GB$62)),GB80)</f>
        <v>3141.072027</v>
      </c>
      <c r="GC81" s="346">
        <f>if($A81-GC$65&gt;=0, if($B81&lt;=$B80,GC80,GC80*vlookup($B81,'2a. TBill Main'!$B$224:$HF$233,1+GC$62)),GC80)</f>
        <v>163.1340524</v>
      </c>
      <c r="GD81" s="346">
        <f>if($A81-GD$65&gt;=0, if($B81&lt;=$B80,GD80,GD80*vlookup($B81,'2a. TBill Main'!$B$224:$HF$233,1+GD$62)),GD80)</f>
        <v>12503.4836</v>
      </c>
      <c r="GE81" s="346">
        <f>if($A81-GE$65&gt;=0, if($B81&lt;=$B80,GE80,GE80*vlookup($B81,'2a. TBill Main'!$B$224:$HF$233,1+GE$62)),GE80)</f>
        <v>3202.232466</v>
      </c>
      <c r="GF81" s="346">
        <f>if($A81-GF$65&gt;=0, if($B81&lt;=$B80,GF80,GF80*vlookup($B81,'2a. TBill Main'!$B$224:$HF$233,1+GF$62)),GF80)</f>
        <v>2487.052781</v>
      </c>
      <c r="GG81" s="346">
        <f>if($A81-GG$65&gt;=0, if($B81&lt;=$B80,GG80,GG80*vlookup($B81,'2a. TBill Main'!$B$224:$HF$233,1+GG$62)),GG80)</f>
        <v>36582.75193</v>
      </c>
      <c r="GH81" s="346">
        <f>if($A81-GH$65&gt;=0, if($B81&lt;=$B80,GH80,GH80*vlookup($B81,'2a. TBill Main'!$B$224:$HF$233,1+GH$62)),GH80)</f>
        <v>163.1340524</v>
      </c>
      <c r="GI81" s="346">
        <f>if($A81-GI$65&gt;=0, if($B81&lt;=$B80,GI80,GI80*vlookup($B81,'2a. TBill Main'!$B$224:$HF$233,1+GI$62)),GI80)</f>
        <v>370.75921</v>
      </c>
      <c r="GJ81" s="346">
        <f>if($A81-GJ$65&gt;=0, if($B81&lt;=$B80,GJ80,GJ80*vlookup($B81,'2a. TBill Main'!$B$224:$HF$233,1+GJ$62)),GJ80)</f>
        <v>48.94021572</v>
      </c>
      <c r="GK81" s="346">
        <f>if($A81-GK$65&gt;=0, if($B81&lt;=$B80,GK80,GK80*vlookup($B81,'2a. TBill Main'!$B$224:$HF$233,1+GK$62)),GK80)</f>
        <v>24127.46703</v>
      </c>
      <c r="GL81" s="346">
        <f>if($A81-GL$65&gt;=0, if($B81&lt;=$B80,GL80,GL80*vlookup($B81,'2a. TBill Main'!$B$224:$HF$233,1+GL$62)),GL80)</f>
        <v>17685.67406</v>
      </c>
      <c r="GM81" s="346">
        <f>if($A81-GM$65&gt;=0, if($B81&lt;=$B80,GM80,GM80*vlookup($B81,'2a. TBill Main'!$B$224:$HF$233,1+GM$62)),GM80)</f>
        <v>481.986973</v>
      </c>
      <c r="GN81" s="346">
        <f>if($A81-GN$65&gt;=0, if($B81&lt;=$B80,GN80,GN80*vlookup($B81,'2a. TBill Main'!$B$224:$HF$233,1+GN$62)),GN80)</f>
        <v>14.8303684</v>
      </c>
      <c r="GO81" s="346">
        <f>if($A81-GO$65&gt;=0, if($B81&lt;=$B80,GO80,GO80*vlookup($B81,'2a. TBill Main'!$B$224:$HF$233,1+GO$62)),GO80)</f>
        <v>1727.737919</v>
      </c>
      <c r="GP81" s="346">
        <f>if($A81-GP$65&gt;=0, if($B81&lt;=$B80,GP80,GP80*vlookup($B81,'2a. TBill Main'!$B$224:$HF$233,1+GP$62)),GP80)</f>
        <v>16172.51674</v>
      </c>
      <c r="GQ81" s="346">
        <f>if($A81-GQ$65&gt;=0, if($B81&lt;=$B80,GQ80,GQ80*vlookup($B81,'2a. TBill Main'!$B$224:$HF$233,1+GQ$62)),GQ80)</f>
        <v>16983.73789</v>
      </c>
      <c r="GR81" s="346">
        <f>if($A81-GR$65&gt;=0, if($B81&lt;=$B80,GR80,GR80*vlookup($B81,'2a. TBill Main'!$B$224:$HF$233,1+GR$62)),GR80)</f>
        <v>20241.96983</v>
      </c>
      <c r="GS81" s="346">
        <f>if($A81-GS$65&gt;=0, if($B81&lt;=$B80,GS80,GS80*vlookup($B81,'2a. TBill Main'!$B$224:$HF$233,1+GS$62)),GS80)</f>
        <v>41059.35795</v>
      </c>
      <c r="GT81" s="346">
        <f>if($A81-GT$65&gt;=0, if($B81&lt;=$B80,GT80,GT80*vlookup($B81,'2a. TBill Main'!$B$224:$HF$233,1+GT$62)),GT80)</f>
        <v>2964.590643</v>
      </c>
      <c r="GU81" s="346">
        <f>if($A81-GU$65&gt;=0, if($B81&lt;=$B80,GU80,GU80*vlookup($B81,'2a. TBill Main'!$B$224:$HF$233,1+GU$62)),GU80)</f>
        <v>12310.68881</v>
      </c>
      <c r="GV81" s="346">
        <f>if($A81-GV$65&gt;=0, if($B81&lt;=$B80,GV80,GV80*vlookup($B81,'2a. TBill Main'!$B$224:$HF$233,1+GV$62)),GV80)</f>
        <v>20559.33971</v>
      </c>
      <c r="GW81" s="346">
        <f>if($A81-GW$65&gt;=0, if($B81&lt;=$B80,GW80,GW80*vlookup($B81,'2a. TBill Main'!$B$224:$HF$233,1+GW$62)),GW80)</f>
        <v>22463.55902</v>
      </c>
      <c r="GX81" s="346">
        <f>if($A81-GX$65&gt;=0, if($B81&lt;=$B80,GX80,GX80*vlookup($B81,'2a. TBill Main'!$B$224:$HF$233,1+GX$62)),GX80)</f>
        <v>9826.602102</v>
      </c>
      <c r="GY81" s="346">
        <f>if($A81-GY$65&gt;=0, if($B81&lt;=$B80,GY80,GY80*vlookup($B81,'2a. TBill Main'!$B$224:$HF$233,1+GY$62)),GY80)</f>
        <v>37983.53955</v>
      </c>
      <c r="GZ81" s="346">
        <f>if($A81-GZ$65&gt;=0, if($B81&lt;=$B80,GZ80,GZ80*vlookup($B81,'2a. TBill Main'!$B$224:$HF$233,1+GZ$62)),GZ80)</f>
        <v>30511.99995</v>
      </c>
      <c r="HA81" s="346">
        <f>if($A81-HA$65&gt;=0, if($B81&lt;=$B80,HA80,HA80*vlookup($B81,'2a. TBill Main'!$B$224:$HF$233,1+HA$62)),HA80)</f>
        <v>43967.5932</v>
      </c>
      <c r="HB81" s="346">
        <f>if($A81-HB$65&gt;=0, if($B81&lt;=$B80,HB80,HB80*vlookup($B81,'2a. TBill Main'!$B$224:$HF$233,1+HB$62)),HB80)</f>
        <v>27204.82779</v>
      </c>
      <c r="HC81" s="346">
        <f>if($A81-HC$65&gt;=0, if($B81&lt;=$B80,HC80,HC80*vlookup($B81,'2a. TBill Main'!$B$224:$HF$233,1+HC$62)),HC80)</f>
        <v>8061.788262</v>
      </c>
      <c r="HD81" s="346">
        <f>if($A81-HD$65&gt;=0, if($B81&lt;=$B80,HD80,HD80*vlookup($B81,'2a. TBill Main'!$B$224:$HF$233,1+HD$62)),HD80)</f>
        <v>19541.97644</v>
      </c>
      <c r="HE81" s="346">
        <f>if($A81-HE$65&gt;=0, if($B81&lt;=$B80,HE80,HE80*vlookup($B81,'2a. TBill Main'!$B$224:$HF$233,1+HE$62)),HE80)</f>
        <v>18107.67219</v>
      </c>
      <c r="HF81" s="346">
        <f>if($A81-HF$65&gt;=0, if($B81&lt;=$B80,HF80,HF80*vlookup($B81,'2a. TBill Main'!$B$224:$HF$233,1+HF$62)),HF80)</f>
        <v>18254.70046</v>
      </c>
      <c r="HG81" s="346">
        <f>if($A81-HG$65&gt;=0, if($B81&lt;=$B80,HG80,HG80*vlookup($B81,'2a. TBill Main'!$B$224:$HF$233,1+HG$62)),HG80)</f>
        <v>3753.566242</v>
      </c>
      <c r="HH81" s="346">
        <f>if($A81-HH$65&gt;=0, if($B81&lt;=$B80,HH80,HH80*vlookup($B81,'2a. TBill Main'!$B$224:$HF$233,1+HH$62)),HH80)</f>
        <v>22309.32318</v>
      </c>
      <c r="HI81" s="346">
        <f>if($A81-HI$65&gt;=0, if($B81&lt;=$B80,HI80,HI80*vlookup($B81,'2a. TBill Main'!$B$224:$HF$233,1+HI$62)),HI80)</f>
        <v>34565.13963</v>
      </c>
      <c r="HJ81" s="346"/>
      <c r="HK81" s="346"/>
      <c r="HL81" s="346"/>
      <c r="HM81" s="346"/>
      <c r="HN81" s="346"/>
      <c r="HO81" s="346"/>
      <c r="HP81" s="346"/>
      <c r="HQ81" s="346"/>
      <c r="HR81" s="346"/>
      <c r="HS81" s="346"/>
      <c r="HT81" s="346"/>
      <c r="HU81" s="346"/>
      <c r="HV81" s="346"/>
      <c r="HW81" s="346"/>
      <c r="HX81" s="346"/>
    </row>
    <row r="82">
      <c r="A82" s="331" t="str">
        <f>'3b. TBond Projections'!A85</f>
        <v>12-2024</v>
      </c>
      <c r="B82" s="346">
        <f t="shared" si="29"/>
        <v>3</v>
      </c>
      <c r="C82" s="346">
        <f t="shared" si="27"/>
        <v>5439970.666</v>
      </c>
      <c r="D82" s="338">
        <f t="shared" si="28"/>
        <v>3</v>
      </c>
      <c r="E82" s="346"/>
      <c r="F82" s="346">
        <f>if($A82-F$65&gt;=0, if($B82&lt;=$B81,F81,F81*vlookup($B82,'2a. TBill Main'!$B$224:$HF$233,1+F$62)),F81)</f>
        <v>511.1099606</v>
      </c>
      <c r="G82" s="346">
        <f>if($A82-G$65&gt;=0, if($B82&lt;=$B81,G81,G81*vlookup($B82,'2a. TBill Main'!$B$224:$HF$233,1+G$62)),G81)</f>
        <v>13163.30292</v>
      </c>
      <c r="H82" s="346">
        <f>if($A82-H$65&gt;=0, if($B82&lt;=$B81,H81,H81*vlookup($B82,'2a. TBill Main'!$B$224:$HF$233,1+H$62)),H81)</f>
        <v>36120.84528</v>
      </c>
      <c r="I82" s="346">
        <f>if($A82-I$65&gt;=0, if($B82&lt;=$B81,I81,I81*vlookup($B82,'2a. TBill Main'!$B$224:$HF$233,1+I$62)),I81)</f>
        <v>13545.31698</v>
      </c>
      <c r="J82" s="346">
        <f>if($A82-J$65&gt;=0, if($B82&lt;=$B81,J81,J81*vlookup($B82,'2a. TBill Main'!$B$224:$HF$233,1+J$62)),J81)</f>
        <v>18060.42264</v>
      </c>
      <c r="K82" s="346">
        <f>if($A82-K$65&gt;=0, if($B82&lt;=$B81,K81,K81*vlookup($B82,'2a. TBill Main'!$B$224:$HF$233,1+K$62)),K81)</f>
        <v>18060.42264</v>
      </c>
      <c r="L82" s="346">
        <f>if($A82-L$65&gt;=0, if($B82&lt;=$B81,L81,L81*vlookup($B82,'2a. TBill Main'!$B$224:$HF$233,1+L$62)),L81)</f>
        <v>4734.810701</v>
      </c>
      <c r="M82" s="346">
        <f>if($A82-M$65&gt;=0, if($B82&lt;=$B81,M81,M81*vlookup($B82,'2a. TBill Main'!$B$224:$HF$233,1+M$62)),M81)</f>
        <v>133771.7444</v>
      </c>
      <c r="N82" s="346">
        <f>if($A82-N$65&gt;=0, if($B82&lt;=$B81,N81,N81*vlookup($B82,'2a. TBill Main'!$B$224:$HF$233,1+N$62)),N81)</f>
        <v>45058.06348</v>
      </c>
      <c r="O82" s="346">
        <f>if($A82-O$65&gt;=0, if($B82&lt;=$B81,O81,O81*vlookup($B82,'2a. TBill Main'!$B$224:$HF$233,1+O$62)),O81)</f>
        <v>2403.842253</v>
      </c>
      <c r="P82" s="346">
        <f>if($A82-P$65&gt;=0, if($B82&lt;=$B81,P81,P81*vlookup($B82,'2a. TBill Main'!$B$224:$HF$233,1+P$62)),P81)</f>
        <v>18.06042264</v>
      </c>
      <c r="Q82" s="346">
        <f>if($A82-Q$65&gt;=0, if($B82&lt;=$B81,Q81,Q81*vlookup($B82,'2a. TBill Main'!$B$224:$HF$233,1+Q$62)),Q81)</f>
        <v>343.1480301</v>
      </c>
      <c r="R82" s="346">
        <f>if($A82-R$65&gt;=0, if($B82&lt;=$B81,R81,R81*vlookup($B82,'2a. TBill Main'!$B$224:$HF$233,1+R$62)),R81)</f>
        <v>13325.61194</v>
      </c>
      <c r="S82" s="346">
        <f>if($A82-S$65&gt;=0, if($B82&lt;=$B81,S81,S81*vlookup($B82,'2a. TBill Main'!$B$224:$HF$233,1+S$62)),S81)</f>
        <v>10720.28761</v>
      </c>
      <c r="T82" s="346">
        <f>if($A82-T$65&gt;=0, if($B82&lt;=$B81,T81,T81*vlookup($B82,'2a. TBill Main'!$B$224:$HF$233,1+T$62)),T81)</f>
        <v>119247.5525</v>
      </c>
      <c r="U82" s="346">
        <f>if($A82-U$65&gt;=0, if($B82&lt;=$B81,U81,U81*vlookup($B82,'2a. TBill Main'!$B$224:$HF$233,1+U$62)),U81)</f>
        <v>18397.37594</v>
      </c>
      <c r="V82" s="346">
        <f>if($A82-V$65&gt;=0, if($B82&lt;=$B81,V81,V81*vlookup($B82,'2a. TBill Main'!$B$224:$HF$233,1+V$62)),V81)</f>
        <v>59057.11245</v>
      </c>
      <c r="W82" s="346">
        <f>if($A82-W$65&gt;=0, if($B82&lt;=$B81,W81,W81*vlookup($B82,'2a. TBill Main'!$B$224:$HF$233,1+W$62)),W81)</f>
        <v>18060.42264</v>
      </c>
      <c r="X82" s="346">
        <f>if($A82-X$65&gt;=0, if($B82&lt;=$B81,X81,X81*vlookup($B82,'2a. TBill Main'!$B$224:$HF$233,1+X$62)),X81)</f>
        <v>31891.07623</v>
      </c>
      <c r="Y82" s="346">
        <f>if($A82-Y$65&gt;=0, if($B82&lt;=$B81,Y81,Y81*vlookup($B82,'2a. TBill Main'!$B$224:$HF$233,1+Y$62)),Y81)</f>
        <v>18060.42264</v>
      </c>
      <c r="Z82" s="346">
        <f>if($A82-Z$65&gt;=0, if($B82&lt;=$B81,Z81,Z81*vlookup($B82,'2a. TBill Main'!$B$224:$HF$233,1+Z$62)),Z81)</f>
        <v>2284.643464</v>
      </c>
      <c r="AA82" s="346">
        <f>if($A82-AA$65&gt;=0, if($B82&lt;=$B81,AA81,AA81*vlookup($B82,'2a. TBill Main'!$B$224:$HF$233,1+AA$62)),AA81)</f>
        <v>40290.14802</v>
      </c>
      <c r="AB82" s="346">
        <f>if($A82-AB$65&gt;=0, if($B82&lt;=$B81,AB81,AB81*vlookup($B82,'2a. TBill Main'!$B$224:$HF$233,1+AB$62)),AB81)</f>
        <v>23831.97384</v>
      </c>
      <c r="AC82" s="346">
        <f>if($A82-AC$65&gt;=0, if($B82&lt;=$B81,AC81,AC81*vlookup($B82,'2a. TBill Main'!$B$224:$HF$233,1+AC$62)),AC81)</f>
        <v>14448.33811</v>
      </c>
      <c r="AD82" s="346">
        <f>if($A82-AD$65&gt;=0, if($B82&lt;=$B81,AD81,AD81*vlookup($B82,'2a. TBill Main'!$B$224:$HF$233,1+AD$62)),AD81)</f>
        <v>9030.211319</v>
      </c>
      <c r="AE82" s="346">
        <f>if($A82-AE$65&gt;=0, if($B82&lt;=$B81,AE81,AE81*vlookup($B82,'2a. TBill Main'!$B$224:$HF$233,1+AE$62)),AE81)</f>
        <v>78953.41317</v>
      </c>
      <c r="AF82" s="346">
        <f>if($A82-AF$65&gt;=0, if($B82&lt;=$B81,AF81,AF81*vlookup($B82,'2a. TBill Main'!$B$224:$HF$233,1+AF$62)),AF81)</f>
        <v>14223.07046</v>
      </c>
      <c r="AG82" s="346">
        <f>if($A82-AG$65&gt;=0, if($B82&lt;=$B81,AG81,AG81*vlookup($B82,'2a. TBill Main'!$B$224:$HF$233,1+AG$62)),AG81)</f>
        <v>19840.47595</v>
      </c>
      <c r="AH82" s="346">
        <f>if($A82-AH$65&gt;=0, if($B82&lt;=$B81,AH81,AH81*vlookup($B82,'2a. TBill Main'!$B$224:$HF$233,1+AH$62)),AH81)</f>
        <v>15067.93703</v>
      </c>
      <c r="AI82" s="346">
        <f>if($A82-AI$65&gt;=0, if($B82&lt;=$B81,AI81,AI81*vlookup($B82,'2a. TBill Main'!$B$224:$HF$233,1+AI$62)),AI81)</f>
        <v>28008.41045</v>
      </c>
      <c r="AJ82" s="346">
        <f>if($A82-AJ$65&gt;=0, if($B82&lt;=$B81,AJ81,AJ81*vlookup($B82,'2a. TBill Main'!$B$224:$HF$233,1+AJ$62)),AJ81)</f>
        <v>27090.63396</v>
      </c>
      <c r="AK82" s="346">
        <f>if($A82-AK$65&gt;=0, if($B82&lt;=$B81,AK81,AK81*vlookup($B82,'2a. TBill Main'!$B$224:$HF$233,1+AK$62)),AK81)</f>
        <v>21672.50717</v>
      </c>
      <c r="AL82" s="346">
        <f>if($A82-AL$65&gt;=0, if($B82&lt;=$B81,AL81,AL81*vlookup($B82,'2a. TBill Main'!$B$224:$HF$233,1+AL$62)),AL81)</f>
        <v>14448.33811</v>
      </c>
      <c r="AM82" s="346">
        <f>if($A82-AM$65&gt;=0, if($B82&lt;=$B81,AM81,AM81*vlookup($B82,'2a. TBill Main'!$B$224:$HF$233,1+AM$62)),AM81)</f>
        <v>20411.42009</v>
      </c>
      <c r="AN82" s="346">
        <f>if($A82-AN$65&gt;=0, if($B82&lt;=$B81,AN81,AN81*vlookup($B82,'2a. TBill Main'!$B$224:$HF$233,1+AN$62)),AN81)</f>
        <v>108572.0367</v>
      </c>
      <c r="AO82" s="346">
        <f>if($A82-AO$65&gt;=0, if($B82&lt;=$B81,AO81,AO81*vlookup($B82,'2a. TBill Main'!$B$224:$HF$233,1+AO$62)),AO81)</f>
        <v>11899.57903</v>
      </c>
      <c r="AP82" s="346">
        <f>if($A82-AP$65&gt;=0, if($B82&lt;=$B81,AP81,AP81*vlookup($B82,'2a. TBill Main'!$B$224:$HF$233,1+AP$62)),AP81)</f>
        <v>21639.33017</v>
      </c>
      <c r="AQ82" s="346">
        <f>if($A82-AQ$65&gt;=0, if($B82&lt;=$B81,AQ81,AQ81*vlookup($B82,'2a. TBill Main'!$B$224:$HF$233,1+AQ$62)),AQ81)</f>
        <v>50354.30048</v>
      </c>
      <c r="AR82" s="346">
        <f>if($A82-AR$65&gt;=0, if($B82&lt;=$B81,AR81,AR81*vlookup($B82,'2a. TBill Main'!$B$224:$HF$233,1+AR$62)),AR81)</f>
        <v>36120.84528</v>
      </c>
      <c r="AS82" s="346">
        <f>if($A82-AS$65&gt;=0, if($B82&lt;=$B81,AS81,AS81*vlookup($B82,'2a. TBill Main'!$B$224:$HF$233,1+AS$62)),AS81)</f>
        <v>10836.25358</v>
      </c>
      <c r="AT82" s="346">
        <f>if($A82-AT$65&gt;=0, if($B82&lt;=$B81,AT81,AT81*vlookup($B82,'2a. TBill Main'!$B$224:$HF$233,1+AT$62)),AT81)</f>
        <v>14448.33811</v>
      </c>
      <c r="AU82" s="346">
        <f>if($A82-AU$65&gt;=0, if($B82&lt;=$B81,AU81,AU81*vlookup($B82,'2a. TBill Main'!$B$224:$HF$233,1+AU$62)),AU81)</f>
        <v>14448.33811</v>
      </c>
      <c r="AV82" s="346">
        <f>if($A82-AV$65&gt;=0, if($B82&lt;=$B81,AV81,AV81*vlookup($B82,'2a. TBill Main'!$B$224:$HF$233,1+AV$62)),AV81)</f>
        <v>9030.211319</v>
      </c>
      <c r="AW82" s="346">
        <f>if($A82-AW$65&gt;=0, if($B82&lt;=$B81,AW81,AW81*vlookup($B82,'2a. TBill Main'!$B$224:$HF$233,1+AW$62)),AW81)</f>
        <v>9030.211319</v>
      </c>
      <c r="AX82" s="346">
        <f>if($A82-AX$65&gt;=0, if($B82&lt;=$B81,AX81,AX81*vlookup($B82,'2a. TBill Main'!$B$224:$HF$233,1+AX$62)),AX81)</f>
        <v>67182.96617</v>
      </c>
      <c r="AY82" s="346">
        <f>if($A82-AY$65&gt;=0, if($B82&lt;=$B81,AY81,AY81*vlookup($B82,'2a. TBill Main'!$B$224:$HF$233,1+AY$62)),AY81)</f>
        <v>51118.12993</v>
      </c>
      <c r="AZ82" s="346">
        <f>if($A82-AZ$65&gt;=0, if($B82&lt;=$B81,AZ81,AZ81*vlookup($B82,'2a. TBill Main'!$B$224:$HF$233,1+AZ$62)),AZ81)</f>
        <v>20431.70195</v>
      </c>
      <c r="BA82" s="346">
        <f>if($A82-BA$65&gt;=0, if($B82&lt;=$B81,BA81,BA81*vlookup($B82,'2a. TBill Main'!$B$224:$HF$233,1+BA$62)),BA81)</f>
        <v>31083.7031</v>
      </c>
      <c r="BB82" s="346">
        <f>if($A82-BB$65&gt;=0, if($B82&lt;=$B81,BB81,BB81*vlookup($B82,'2a. TBill Main'!$B$224:$HF$233,1+BB$62)),BB81)</f>
        <v>57318.38139</v>
      </c>
      <c r="BC82" s="346">
        <f>if($A82-BC$65&gt;=0, if($B82&lt;=$B81,BC81,BC81*vlookup($B82,'2a. TBill Main'!$B$224:$HF$233,1+BC$62)),BC81)</f>
        <v>541.8126791</v>
      </c>
      <c r="BD82" s="346">
        <f>if($A82-BD$65&gt;=0, if($B82&lt;=$B81,BD81,BD81*vlookup($B82,'2a. TBill Main'!$B$224:$HF$233,1+BD$62)),BD81)</f>
        <v>27090.63396</v>
      </c>
      <c r="BE82" s="346">
        <f>if($A82-BE$65&gt;=0, if($B82&lt;=$B81,BE81,BE81*vlookup($B82,'2a. TBill Main'!$B$224:$HF$233,1+BE$62)),BE81)</f>
        <v>18060.42264</v>
      </c>
      <c r="BF82" s="346">
        <f>if($A82-BF$65&gt;=0, if($B82&lt;=$B81,BF81,BF81*vlookup($B82,'2a. TBill Main'!$B$224:$HF$233,1+BF$62)),BF81)</f>
        <v>9030.211319</v>
      </c>
      <c r="BG82" s="346">
        <f>if($A82-BG$65&gt;=0, if($B82&lt;=$B81,BG81,BG81*vlookup($B82,'2a. TBill Main'!$B$224:$HF$233,1+BG$62)),BG81)</f>
        <v>9030.211319</v>
      </c>
      <c r="BH82" s="346">
        <f>if($A82-BH$65&gt;=0, if($B82&lt;=$B81,BH81,BH81*vlookup($B82,'2a. TBill Main'!$B$224:$HF$233,1+BH$62)),BH81)</f>
        <v>18060.42264</v>
      </c>
      <c r="BI82" s="346">
        <f>if($A82-BI$65&gt;=0, if($B82&lt;=$B81,BI81,BI81*vlookup($B82,'2a. TBill Main'!$B$224:$HF$233,1+BI$62)),BI81)</f>
        <v>100166.716</v>
      </c>
      <c r="BJ82" s="346">
        <f>if($A82-BJ$65&gt;=0, if($B82&lt;=$B81,BJ81,BJ81*vlookup($B82,'2a. TBill Main'!$B$224:$HF$233,1+BJ$62)),BJ81)</f>
        <v>18060.42264</v>
      </c>
      <c r="BK82" s="346">
        <f>if($A82-BK$65&gt;=0, if($B82&lt;=$B81,BK81,BK81*vlookup($B82,'2a. TBill Main'!$B$224:$HF$233,1+BK$62)),BK81)</f>
        <v>33507.35764</v>
      </c>
      <c r="BL82" s="346">
        <f>if($A82-BL$65&gt;=0, if($B82&lt;=$B81,BL81,BL81*vlookup($B82,'2a. TBill Main'!$B$224:$HF$233,1+BL$62)),BL81)</f>
        <v>45151.05659</v>
      </c>
      <c r="BM82" s="346">
        <f>if($A82-BM$65&gt;=0, if($B82&lt;=$B81,BM81,BM81*vlookup($B82,'2a. TBill Main'!$B$224:$HF$233,1+BM$62)),BM81)</f>
        <v>36.12084528</v>
      </c>
      <c r="BN82" s="346">
        <f>if($A82-BN$65&gt;=0, if($B82&lt;=$B81,BN81,BN81*vlookup($B82,'2a. TBill Main'!$B$224:$HF$233,1+BN$62)),BN81)</f>
        <v>5128.889123</v>
      </c>
      <c r="BO82" s="346">
        <f>if($A82-BO$65&gt;=0, if($B82&lt;=$B81,BO81,BO81*vlookup($B82,'2a. TBill Main'!$B$224:$HF$233,1+BO$62)),BO81)</f>
        <v>35418.5838</v>
      </c>
      <c r="BP82" s="346">
        <f>if($A82-BP$65&gt;=0, if($B82&lt;=$B81,BP81,BP81*vlookup($B82,'2a. TBill Main'!$B$224:$HF$233,1+BP$62)),BP81)</f>
        <v>18060.42264</v>
      </c>
      <c r="BQ82" s="346">
        <f>if($A82-BQ$65&gt;=0, if($B82&lt;=$B81,BQ81,BQ81*vlookup($B82,'2a. TBill Main'!$B$224:$HF$233,1+BQ$62)),BQ81)</f>
        <v>4147.720542</v>
      </c>
      <c r="BR82" s="346">
        <f>if($A82-BR$65&gt;=0, if($B82&lt;=$B81,BR81,BR81*vlookup($B82,'2a. TBill Main'!$B$224:$HF$233,1+BR$62)),BR81)</f>
        <v>18060.42264</v>
      </c>
      <c r="BS82" s="346">
        <f>if($A82-BS$65&gt;=0, if($B82&lt;=$B81,BS81,BS81*vlookup($B82,'2a. TBill Main'!$B$224:$HF$233,1+BS$62)),BS81)</f>
        <v>10836.25358</v>
      </c>
      <c r="BT82" s="346">
        <f>if($A82-BT$65&gt;=0, if($B82&lt;=$B81,BT81,BT81*vlookup($B82,'2a. TBill Main'!$B$224:$HF$233,1+BT$62)),BT81)</f>
        <v>126065.3621</v>
      </c>
      <c r="BU82" s="346">
        <f>if($A82-BU$65&gt;=0, if($B82&lt;=$B81,BU81,BU81*vlookup($B82,'2a. TBill Main'!$B$224:$HF$233,1+BU$62)),BU81)</f>
        <v>45319.28943</v>
      </c>
      <c r="BV82" s="346">
        <f>if($A82-BV$65&gt;=0, if($B82&lt;=$B81,BV81,BV81*vlookup($B82,'2a. TBill Main'!$B$224:$HF$233,1+BV$62)),BV81)</f>
        <v>45151.05659</v>
      </c>
      <c r="BW82" s="346">
        <f>if($A82-BW$65&gt;=0, if($B82&lt;=$B81,BW81,BW81*vlookup($B82,'2a. TBill Main'!$B$224:$HF$233,1+BW$62)),BW81)</f>
        <v>908.4392587</v>
      </c>
      <c r="BX82" s="346">
        <f>if($A82-BX$65&gt;=0, if($B82&lt;=$B81,BX81,BX81*vlookup($B82,'2a. TBill Main'!$B$224:$HF$233,1+BX$62)),BX81)</f>
        <v>27090.63396</v>
      </c>
      <c r="BY82" s="346">
        <f>if($A82-BY$65&gt;=0, if($B82&lt;=$B81,BY81,BY81*vlookup($B82,'2a. TBill Main'!$B$224:$HF$233,1+BY$62)),BY81)</f>
        <v>18060.42264</v>
      </c>
      <c r="BZ82" s="346">
        <f>if($A82-BZ$65&gt;=0, if($B82&lt;=$B81,BZ81,BZ81*vlookup($B82,'2a. TBill Main'!$B$224:$HF$233,1+BZ$62)),BZ81)</f>
        <v>10997.74988</v>
      </c>
      <c r="CA82" s="346">
        <f>if($A82-CA$65&gt;=0, if($B82&lt;=$B81,CA81,CA81*vlookup($B82,'2a. TBill Main'!$B$224:$HF$233,1+CA$62)),CA81)</f>
        <v>18060.42264</v>
      </c>
      <c r="CB82" s="346">
        <f>if($A82-CB$65&gt;=0, if($B82&lt;=$B81,CB81,CB81*vlookup($B82,'2a. TBill Main'!$B$224:$HF$233,1+CB$62)),CB81)</f>
        <v>37067.21142</v>
      </c>
      <c r="CC82" s="346">
        <f>if($A82-CC$65&gt;=0, if($B82&lt;=$B81,CC81,CC81*vlookup($B82,'2a. TBill Main'!$B$224:$HF$233,1+CC$62)),CC81)</f>
        <v>68244.81066</v>
      </c>
      <c r="CD82" s="346">
        <f>if($A82-CD$65&gt;=0, if($B82&lt;=$B81,CD81,CD81*vlookup($B82,'2a. TBill Main'!$B$224:$HF$233,1+CD$62)),CD81)</f>
        <v>18959.83168</v>
      </c>
      <c r="CE82" s="346">
        <f>if($A82-CE$65&gt;=0, if($B82&lt;=$B81,CE81,CE81*vlookup($B82,'2a. TBill Main'!$B$224:$HF$233,1+CE$62)),CE81)</f>
        <v>40286.69848</v>
      </c>
      <c r="CF82" s="346">
        <f>if($A82-CF$65&gt;=0, if($B82&lt;=$B81,CF81,CF81*vlookup($B82,'2a. TBill Main'!$B$224:$HF$233,1+CF$62)),CF81)</f>
        <v>45151.05659</v>
      </c>
      <c r="CG82" s="346">
        <f>if($A82-CG$65&gt;=0, if($B82&lt;=$B81,CG81,CG81*vlookup($B82,'2a. TBill Main'!$B$224:$HF$233,1+CG$62)),CG81)</f>
        <v>9.030211319</v>
      </c>
      <c r="CH82" s="346">
        <f>if($A82-CH$65&gt;=0, if($B82&lt;=$B81,CH81,CH81*vlookup($B82,'2a. TBill Main'!$B$224:$HF$233,1+CH$62)),CH81)</f>
        <v>25415.58394</v>
      </c>
      <c r="CI82" s="346">
        <f>if($A82-CI$65&gt;=0, if($B82&lt;=$B81,CI81,CI81*vlookup($B82,'2a. TBill Main'!$B$224:$HF$233,1+CI$62)),CI81)</f>
        <v>18060.42264</v>
      </c>
      <c r="CJ82" s="346">
        <f>if($A82-CJ$65&gt;=0, if($B82&lt;=$B81,CJ81,CJ81*vlookup($B82,'2a. TBill Main'!$B$224:$HF$233,1+CJ$62)),CJ81)</f>
        <v>9030.211319</v>
      </c>
      <c r="CK82" s="346">
        <f>if($A82-CK$65&gt;=0, if($B82&lt;=$B81,CK81,CK81*vlookup($B82,'2a. TBill Main'!$B$224:$HF$233,1+CK$62)),CK81)</f>
        <v>15722.17584</v>
      </c>
      <c r="CL82" s="346">
        <f>if($A82-CL$65&gt;=0, if($B82&lt;=$B81,CL81,CL81*vlookup($B82,'2a. TBill Main'!$B$224:$HF$233,1+CL$62)),CL81)</f>
        <v>13565.23762</v>
      </c>
      <c r="CM82" s="346">
        <f>if($A82-CM$65&gt;=0, if($B82&lt;=$B81,CM81,CM81*vlookup($B82,'2a. TBill Main'!$B$224:$HF$233,1+CM$62)),CM81)</f>
        <v>80069.07772</v>
      </c>
      <c r="CN82" s="346">
        <f>if($A82-CN$65&gt;=0, if($B82&lt;=$B81,CN81,CN81*vlookup($B82,'2a. TBill Main'!$B$224:$HF$233,1+CN$62)),CN81)</f>
        <v>28279.38903</v>
      </c>
      <c r="CO82" s="346">
        <f>if($A82-CO$65&gt;=0, if($B82&lt;=$B81,CO81,CO81*vlookup($B82,'2a. TBill Main'!$B$224:$HF$233,1+CO$62)),CO81)</f>
        <v>237.2858944</v>
      </c>
      <c r="CP82" s="346">
        <f>if($A82-CP$65&gt;=0, if($B82&lt;=$B81,CP81,CP81*vlookup($B82,'2a. TBill Main'!$B$224:$HF$233,1+CP$62)),CP81)</f>
        <v>33612.16982</v>
      </c>
      <c r="CQ82" s="346">
        <f>if($A82-CQ$65&gt;=0, if($B82&lt;=$B81,CQ81,CQ81*vlookup($B82,'2a. TBill Main'!$B$224:$HF$233,1+CQ$62)),CQ81)</f>
        <v>7415.1842</v>
      </c>
      <c r="CR82" s="346">
        <f>if($A82-CR$65&gt;=0, if($B82&lt;=$B81,CR81,CR81*vlookup($B82,'2a. TBill Main'!$B$224:$HF$233,1+CR$62)),CR81)</f>
        <v>21242.24852</v>
      </c>
      <c r="CS82" s="346">
        <f>if($A82-CS$65&gt;=0, if($B82&lt;=$B81,CS81,CS81*vlookup($B82,'2a. TBill Main'!$B$224:$HF$233,1+CS$62)),CS81)</f>
        <v>6283.627091</v>
      </c>
      <c r="CT82" s="346">
        <f>if($A82-CT$65&gt;=0, if($B82&lt;=$B81,CT81,CT81*vlookup($B82,'2a. TBill Main'!$B$224:$HF$233,1+CT$62)),CT81)</f>
        <v>20768.99663</v>
      </c>
      <c r="CU82" s="346">
        <f>if($A82-CU$65&gt;=0, if($B82&lt;=$B81,CU81,CU81*vlookup($B82,'2a. TBill Main'!$B$224:$HF$233,1+CU$62)),CU81)</f>
        <v>31570.08741</v>
      </c>
      <c r="CV82" s="346">
        <f>if($A82-CV$65&gt;=0, if($B82&lt;=$B81,CV81,CV81*vlookup($B82,'2a. TBill Main'!$B$224:$HF$233,1+CV$62)),CV81)</f>
        <v>7415.1842</v>
      </c>
      <c r="CW82" s="346">
        <f>if($A82-CW$65&gt;=0, if($B82&lt;=$B81,CW81,CW81*vlookup($B82,'2a. TBill Main'!$B$224:$HF$233,1+CW$62)),CW81)</f>
        <v>10752.01709</v>
      </c>
      <c r="CX82" s="346">
        <f>if($A82-CX$65&gt;=0, if($B82&lt;=$B81,CX81,CX81*vlookup($B82,'2a. TBill Main'!$B$224:$HF$233,1+CX$62)),CX81)</f>
        <v>80865.54977</v>
      </c>
      <c r="CY82" s="346">
        <f>if($A82-CY$65&gt;=0, if($B82&lt;=$B81,CY81,CY81*vlookup($B82,'2a. TBill Main'!$B$224:$HF$233,1+CY$62)),CY81)</f>
        <v>158714.5581</v>
      </c>
      <c r="CZ82" s="346">
        <f>if($A82-CZ$65&gt;=0, if($B82&lt;=$B81,CZ81,CZ81*vlookup($B82,'2a. TBill Main'!$B$224:$HF$233,1+CZ$62)),CZ81)</f>
        <v>13429.26935</v>
      </c>
      <c r="DA82" s="346">
        <f>if($A82-DA$65&gt;=0, if($B82&lt;=$B81,DA81,DA81*vlookup($B82,'2a. TBill Main'!$B$224:$HF$233,1+DA$62)),DA81)</f>
        <v>37075.921</v>
      </c>
      <c r="DB82" s="346">
        <f>if($A82-DB$65&gt;=0, if($B82&lt;=$B81,DB81,DB81*vlookup($B82,'2a. TBill Main'!$B$224:$HF$233,1+DB$62)),DB81)</f>
        <v>14830.3684</v>
      </c>
      <c r="DC82" s="346">
        <f>if($A82-DC$65&gt;=0, if($B82&lt;=$B81,DC81,DC81*vlookup($B82,'2a. TBill Main'!$B$224:$HF$233,1+DC$62)),DC81)</f>
        <v>14830.3684</v>
      </c>
      <c r="DD82" s="346">
        <f>if($A82-DD$65&gt;=0, if($B82&lt;=$B81,DD81,DD81*vlookup($B82,'2a. TBill Main'!$B$224:$HF$233,1+DD$62)),DD81)</f>
        <v>29539.12778</v>
      </c>
      <c r="DE82" s="346">
        <f>if($A82-DE$65&gt;=0, if($B82&lt;=$B81,DE81,DE81*vlookup($B82,'2a. TBill Main'!$B$224:$HF$233,1+DE$62)),DE81)</f>
        <v>11244.38532</v>
      </c>
      <c r="DF82" s="346">
        <f>if($A82-DF$65&gt;=0, if($B82&lt;=$B81,DF81,DF81*vlookup($B82,'2a. TBill Main'!$B$224:$HF$233,1+DF$62)),DF81)</f>
        <v>5932.14736</v>
      </c>
      <c r="DG82" s="346">
        <f>if($A82-DG$65&gt;=0, if($B82&lt;=$B81,DG81,DG81*vlookup($B82,'2a. TBill Main'!$B$224:$HF$233,1+DG$62)),DG81)</f>
        <v>14830.3684</v>
      </c>
      <c r="DH82" s="346">
        <f>if($A82-DH$65&gt;=0, if($B82&lt;=$B81,DH81,DH81*vlookup($B82,'2a. TBill Main'!$B$224:$HF$233,1+DH$62)),DH81)</f>
        <v>73933.83558</v>
      </c>
      <c r="DI82" s="346">
        <f>if($A82-DI$65&gt;=0, if($B82&lt;=$B81,DI81,DI81*vlookup($B82,'2a. TBill Main'!$B$224:$HF$233,1+DI$62)),DI81)</f>
        <v>11550.17269</v>
      </c>
      <c r="DJ82" s="346">
        <f>if($A82-DJ$65&gt;=0, if($B82&lt;=$B81,DJ81,DJ81*vlookup($B82,'2a. TBill Main'!$B$224:$HF$233,1+DJ$62)),DJ81)</f>
        <v>74.151842</v>
      </c>
      <c r="DK82" s="346">
        <f>if($A82-DK$65&gt;=0, if($B82&lt;=$B81,DK81,DK81*vlookup($B82,'2a. TBill Main'!$B$224:$HF$233,1+DK$62)),DK81)</f>
        <v>34680.1788</v>
      </c>
      <c r="DL82" s="346">
        <f>if($A82-DL$65&gt;=0, if($B82&lt;=$B81,DL81,DL81*vlookup($B82,'2a. TBill Main'!$B$224:$HF$233,1+DL$62)),DL81)</f>
        <v>14830.3684</v>
      </c>
      <c r="DM82" s="346">
        <f>if($A82-DM$65&gt;=0, if($B82&lt;=$B81,DM81,DM81*vlookup($B82,'2a. TBill Main'!$B$224:$HF$233,1+DM$62)),DM81)</f>
        <v>9513.221587</v>
      </c>
      <c r="DN82" s="346">
        <f>if($A82-DN$65&gt;=0, if($B82&lt;=$B81,DN81,DN81*vlookup($B82,'2a. TBill Main'!$B$224:$HF$233,1+DN$62)),DN81)</f>
        <v>39499.2032</v>
      </c>
      <c r="DO82" s="346">
        <f>if($A82-DO$65&gt;=0, if($B82&lt;=$B81,DO81,DO81*vlookup($B82,'2a. TBill Main'!$B$224:$HF$233,1+DO$62)),DO81)</f>
        <v>14830.3684</v>
      </c>
      <c r="DP82" s="346">
        <f>if($A82-DP$65&gt;=0, if($B82&lt;=$B81,DP81,DP81*vlookup($B82,'2a. TBill Main'!$B$224:$HF$233,1+DP$62)),DP81)</f>
        <v>17796.44208</v>
      </c>
      <c r="DQ82" s="346">
        <f>if($A82-DQ$65&gt;=0, if($B82&lt;=$B81,DQ81,DQ81*vlookup($B82,'2a. TBill Main'!$B$224:$HF$233,1+DQ$62)),DQ81)</f>
        <v>10381.25788</v>
      </c>
      <c r="DR82" s="346">
        <f>if($A82-DR$65&gt;=0, if($B82&lt;=$B81,DR81,DR81*vlookup($B82,'2a. TBill Main'!$B$224:$HF$233,1+DR$62)),DR81)</f>
        <v>70156.92634</v>
      </c>
      <c r="DS82" s="346">
        <f>if($A82-DS$65&gt;=0, if($B82&lt;=$B81,DS81,DS81*vlookup($B82,'2a. TBill Main'!$B$224:$HF$233,1+DS$62)),DS81)</f>
        <v>2980.651932</v>
      </c>
      <c r="DT82" s="346">
        <f>if($A82-DT$65&gt;=0, if($B82&lt;=$B81,DT81,DT81*vlookup($B82,'2a. TBill Main'!$B$224:$HF$233,1+DT$62)),DT81)</f>
        <v>78.60095252</v>
      </c>
      <c r="DU82" s="346">
        <f>if($A82-DU$65&gt;=0, if($B82&lt;=$B81,DU81,DU81*vlookup($B82,'2a. TBill Main'!$B$224:$HF$233,1+DU$62)),DU81)</f>
        <v>25806.79862</v>
      </c>
      <c r="DV82" s="346">
        <f>if($A82-DV$65&gt;=0, if($B82&lt;=$B81,DV81,DV81*vlookup($B82,'2a. TBill Main'!$B$224:$HF$233,1+DV$62)),DV81)</f>
        <v>51726.58983</v>
      </c>
      <c r="DW82" s="346">
        <f>if($A82-DW$65&gt;=0, if($B82&lt;=$B81,DW81,DW81*vlookup($B82,'2a. TBill Main'!$B$224:$HF$233,1+DW$62)),DW81)</f>
        <v>14830.3684</v>
      </c>
      <c r="DX82" s="346">
        <f>if($A82-DX$65&gt;=0, if($B82&lt;=$B81,DX81,DX81*vlookup($B82,'2a. TBill Main'!$B$224:$HF$233,1+DX$62)),DX81)</f>
        <v>29660.7368</v>
      </c>
      <c r="DY82" s="346">
        <f>if($A82-DY$65&gt;=0, if($B82&lt;=$B81,DY81,DY81*vlookup($B82,'2a. TBill Main'!$B$224:$HF$233,1+DY$62)),DY81)</f>
        <v>14830.3684</v>
      </c>
      <c r="DZ82" s="346">
        <f>if($A82-DZ$65&gt;=0, if($B82&lt;=$B81,DZ81,DZ81*vlookup($B82,'2a. TBill Main'!$B$224:$HF$233,1+DZ$62)),DZ81)</f>
        <v>89625.84839</v>
      </c>
      <c r="EA82" s="346">
        <f>if($A82-EA$65&gt;=0, if($B82&lt;=$B81,EA81,EA81*vlookup($B82,'2a. TBill Main'!$B$224:$HF$233,1+EA$62)),EA81)</f>
        <v>424.1485362</v>
      </c>
      <c r="EB82" s="346">
        <f>if($A82-EB$65&gt;=0, if($B82&lt;=$B81,EB81,EB81*vlookup($B82,'2a. TBill Main'!$B$224:$HF$233,1+EB$62)),EB81)</f>
        <v>29660.7368</v>
      </c>
      <c r="EC82" s="346">
        <f>if($A82-EC$65&gt;=0, if($B82&lt;=$B81,EC81,EC81*vlookup($B82,'2a. TBill Main'!$B$224:$HF$233,1+EC$62)),EC81)</f>
        <v>42824.42391</v>
      </c>
      <c r="ED82" s="346">
        <f>if($A82-ED$65&gt;=0, if($B82&lt;=$B81,ED81,ED81*vlookup($B82,'2a. TBill Main'!$B$224:$HF$233,1+ED$62)),ED81)</f>
        <v>29009.50566</v>
      </c>
      <c r="EE82" s="346">
        <f>if($A82-EE$65&gt;=0, if($B82&lt;=$B81,EE81,EE81*vlookup($B82,'2a. TBill Main'!$B$224:$HF$233,1+EE$62)),EE81)</f>
        <v>29660.7368</v>
      </c>
      <c r="EF82" s="346">
        <f>if($A82-EF$65&gt;=0, if($B82&lt;=$B81,EF81,EF81*vlookup($B82,'2a. TBill Main'!$B$224:$HF$233,1+EF$62)),EF81)</f>
        <v>7814.684664</v>
      </c>
      <c r="EG82" s="346">
        <f>if($A82-EG$65&gt;=0, if($B82&lt;=$B81,EG81,EG81*vlookup($B82,'2a. TBill Main'!$B$224:$HF$233,1+EG$62)),EG81)</f>
        <v>6233.708071</v>
      </c>
      <c r="EH82" s="346">
        <f>if($A82-EH$65&gt;=0, if($B82&lt;=$B81,EH81,EH81*vlookup($B82,'2a. TBill Main'!$B$224:$HF$233,1+EH$62)),EH81)</f>
        <v>584.316515</v>
      </c>
      <c r="EI82" s="346">
        <f>if($A82-EI$65&gt;=0, if($B82&lt;=$B81,EI81,EI81*vlookup($B82,'2a. TBill Main'!$B$224:$HF$233,1+EI$62)),EI81)</f>
        <v>29660.7368</v>
      </c>
      <c r="EJ82" s="346">
        <f>if($A82-EJ$65&gt;=0, if($B82&lt;=$B81,EJ81,EJ81*vlookup($B82,'2a. TBill Main'!$B$224:$HF$233,1+EJ$62)),EJ81)</f>
        <v>26414.17636</v>
      </c>
      <c r="EK82" s="346">
        <f>if($A82-EK$65&gt;=0, if($B82&lt;=$B81,EK81,EK81*vlookup($B82,'2a. TBill Main'!$B$224:$HF$233,1+EK$62)),EK81)</f>
        <v>16313.40524</v>
      </c>
      <c r="EL82" s="346">
        <f>if($A82-EL$65&gt;=0, if($B82&lt;=$B81,EL81,EL81*vlookup($B82,'2a. TBill Main'!$B$224:$HF$233,1+EL$62)),EL81)</f>
        <v>6265.830649</v>
      </c>
      <c r="EM82" s="346">
        <f>if($A82-EM$65&gt;=0, if($B82&lt;=$B81,EM81,EM81*vlookup($B82,'2a. TBill Main'!$B$224:$HF$233,1+EM$62)),EM81)</f>
        <v>60820.82385</v>
      </c>
      <c r="EN82" s="346">
        <f>if($A82-EN$65&gt;=0, if($B82&lt;=$B81,EN81,EN81*vlookup($B82,'2a. TBill Main'!$B$224:$HF$233,1+EN$62)),EN81)</f>
        <v>444.911052</v>
      </c>
      <c r="EO82" s="346">
        <f>if($A82-EO$65&gt;=0, if($B82&lt;=$B81,EO81,EO81*vlookup($B82,'2a. TBill Main'!$B$224:$HF$233,1+EO$62)),EO81)</f>
        <v>25236.77858</v>
      </c>
      <c r="EP82" s="346">
        <f>if($A82-EP$65&gt;=0, if($B82&lt;=$B81,EP81,EP81*vlookup($B82,'2a. TBill Main'!$B$224:$HF$233,1+EP$62)),EP81)</f>
        <v>26750.79606</v>
      </c>
      <c r="EQ82" s="346">
        <f>if($A82-EQ$65&gt;=0, if($B82&lt;=$B81,EQ81,EQ81*vlookup($B82,'2a. TBill Main'!$B$224:$HF$233,1+EQ$62)),EQ81)</f>
        <v>29660.7368</v>
      </c>
      <c r="ER82" s="346">
        <f>if($A82-ER$65&gt;=0, if($B82&lt;=$B81,ER81,ER81*vlookup($B82,'2a. TBill Main'!$B$224:$HF$233,1+ER$62)),ER81)</f>
        <v>53485.72363</v>
      </c>
      <c r="ES82" s="346">
        <f>if($A82-ES$65&gt;=0, if($B82&lt;=$B81,ES81,ES81*vlookup($B82,'2a. TBill Main'!$B$224:$HF$233,1+ES$62)),ES81)</f>
        <v>7113.475185</v>
      </c>
      <c r="ET82" s="346">
        <f>if($A82-ET$65&gt;=0, if($B82&lt;=$B81,ET81,ET81*vlookup($B82,'2a. TBill Main'!$B$224:$HF$233,1+ET$62)),ET81)</f>
        <v>2102.946239</v>
      </c>
      <c r="EU82" s="346">
        <f>if($A82-EU$65&gt;=0, if($B82&lt;=$B81,EU81,EU81*vlookup($B82,'2a. TBill Main'!$B$224:$HF$233,1+EU$62)),EU81)</f>
        <v>12011.6196</v>
      </c>
      <c r="EV82" s="346">
        <f>if($A82-EV$65&gt;=0, if($B82&lt;=$B81,EV81,EV81*vlookup($B82,'2a. TBill Main'!$B$224:$HF$233,1+EV$62)),EV81)</f>
        <v>7201.241305</v>
      </c>
      <c r="EW82" s="346">
        <f>if($A82-EW$65&gt;=0, if($B82&lt;=$B81,EW81,EW81*vlookup($B82,'2a. TBill Main'!$B$224:$HF$233,1+EW$62)),EW81)</f>
        <v>6335.53338</v>
      </c>
      <c r="EX82" s="346">
        <f>if($A82-EX$65&gt;=0, if($B82&lt;=$B81,EX81,EX81*vlookup($B82,'2a. TBill Main'!$B$224:$HF$233,1+EX$62)),EX81)</f>
        <v>8738.201365</v>
      </c>
      <c r="EY82" s="346">
        <f>if($A82-EY$65&gt;=0, if($B82&lt;=$B81,EY81,EY81*vlookup($B82,'2a. TBill Main'!$B$224:$HF$233,1+EY$62)),EY81)</f>
        <v>68174.80311</v>
      </c>
      <c r="EZ82" s="346">
        <f>if($A82-EZ$65&gt;=0, if($B82&lt;=$B81,EZ81,EZ81*vlookup($B82,'2a. TBill Main'!$B$224:$HF$233,1+EZ$62)),EZ81)</f>
        <v>29210.66478</v>
      </c>
      <c r="FA82" s="346">
        <f>if($A82-FA$65&gt;=0, if($B82&lt;=$B81,FA81,FA81*vlookup($B82,'2a. TBill Main'!$B$224:$HF$233,1+FA$62)),FA81)</f>
        <v>5309.568495</v>
      </c>
      <c r="FB82" s="346">
        <f>if($A82-FB$65&gt;=0, if($B82&lt;=$B81,FB81,FB81*vlookup($B82,'2a. TBill Main'!$B$224:$HF$233,1+FB$62)),FB81)</f>
        <v>9332.305923</v>
      </c>
      <c r="FC82" s="346">
        <f>if($A82-FC$65&gt;=0, if($B82&lt;=$B81,FC81,FC81*vlookup($B82,'2a. TBill Main'!$B$224:$HF$233,1+FC$62)),FC81)</f>
        <v>37412.57036</v>
      </c>
      <c r="FD82" s="346">
        <f>if($A82-FD$65&gt;=0, if($B82&lt;=$B81,FD81,FD81*vlookup($B82,'2a. TBill Main'!$B$224:$HF$233,1+FD$62)),FD81)</f>
        <v>30412.2064</v>
      </c>
      <c r="FE82" s="346">
        <f>if($A82-FE$65&gt;=0, if($B82&lt;=$B81,FE81,FE81*vlookup($B82,'2a. TBill Main'!$B$224:$HF$233,1+FE$62)),FE81)</f>
        <v>51087.74205</v>
      </c>
      <c r="FF82" s="346">
        <f>if($A82-FF$65&gt;=0, if($B82&lt;=$B81,FF81,FF81*vlookup($B82,'2a. TBill Main'!$B$224:$HF$233,1+FF$62)),FF81)</f>
        <v>12134.04429</v>
      </c>
      <c r="FG82" s="346">
        <f>if($A82-FG$65&gt;=0, if($B82&lt;=$B81,FG81,FG81*vlookup($B82,'2a. TBill Main'!$B$224:$HF$233,1+FG$62)),FG81)</f>
        <v>15446.80749</v>
      </c>
      <c r="FH82" s="346">
        <f>if($A82-FH$65&gt;=0, if($B82&lt;=$B81,FH81,FH81*vlookup($B82,'2a. TBill Main'!$B$224:$HF$233,1+FH$62)),FH81)</f>
        <v>19117.8279</v>
      </c>
      <c r="FI82" s="346">
        <f>if($A82-FI$65&gt;=0, if($B82&lt;=$B81,FI81,FI81*vlookup($B82,'2a. TBill Main'!$B$224:$HF$233,1+FI$62)),FI81)</f>
        <v>52088.94022</v>
      </c>
      <c r="FJ82" s="346">
        <f>if($A82-FJ$65&gt;=0, if($B82&lt;=$B81,FJ81,FJ81*vlookup($B82,'2a. TBill Main'!$B$224:$HF$233,1+FJ$62)),FJ81)</f>
        <v>54234.92419</v>
      </c>
      <c r="FK82" s="346">
        <f>if($A82-FK$65&gt;=0, if($B82&lt;=$B81,FK81,FK81*vlookup($B82,'2a. TBill Main'!$B$224:$HF$233,1+FK$62)),FK81)</f>
        <v>23159.10329</v>
      </c>
      <c r="FL82" s="346">
        <f>if($A82-FL$65&gt;=0, if($B82&lt;=$B81,FL81,FL81*vlookup($B82,'2a. TBill Main'!$B$224:$HF$233,1+FL$62)),FL81)</f>
        <v>23056.77375</v>
      </c>
      <c r="FM82" s="346">
        <f>if($A82-FM$65&gt;=0, if($B82&lt;=$B81,FM81,FM81*vlookup($B82,'2a. TBill Main'!$B$224:$HF$233,1+FM$62)),FM81)</f>
        <v>61283.99108</v>
      </c>
      <c r="FN82" s="346">
        <f>if($A82-FN$65&gt;=0, if($B82&lt;=$B81,FN81,FN81*vlookup($B82,'2a. TBill Main'!$B$224:$HF$233,1+FN$62)),FN81)</f>
        <v>52340.55225</v>
      </c>
      <c r="FO82" s="346">
        <f>if($A82-FO$65&gt;=0, if($B82&lt;=$B81,FO81,FO81*vlookup($B82,'2a. TBill Main'!$B$224:$HF$233,1+FO$62)),FO81)</f>
        <v>25211.62628</v>
      </c>
      <c r="FP82" s="346">
        <f>if($A82-FP$65&gt;=0, if($B82&lt;=$B81,FP81,FP81*vlookup($B82,'2a. TBill Main'!$B$224:$HF$233,1+FP$62)),FP81)</f>
        <v>8941.229108</v>
      </c>
      <c r="FQ82" s="346">
        <f>if($A82-FQ$65&gt;=0, if($B82&lt;=$B81,FQ81,FQ81*vlookup($B82,'2a. TBill Main'!$B$224:$HF$233,1+FQ$62)),FQ81)</f>
        <v>49393.47627</v>
      </c>
      <c r="FR82" s="346">
        <f>if($A82-FR$65&gt;=0, if($B82&lt;=$B81,FR81,FR81*vlookup($B82,'2a. TBill Main'!$B$224:$HF$233,1+FR$62)),FR81)</f>
        <v>49387.32167</v>
      </c>
      <c r="FS82" s="346">
        <f>if($A82-FS$65&gt;=0, if($B82&lt;=$B81,FS81,FS81*vlookup($B82,'2a. TBill Main'!$B$224:$HF$233,1+FS$62)),FS81)</f>
        <v>22245.5526</v>
      </c>
      <c r="FT82" s="346">
        <f>if($A82-FT$65&gt;=0, if($B82&lt;=$B81,FT81,FT81*vlookup($B82,'2a. TBill Main'!$B$224:$HF$233,1+FT$62)),FT81)</f>
        <v>27670.50136</v>
      </c>
      <c r="FU82" s="346">
        <f>if($A82-FU$65&gt;=0, if($B82&lt;=$B81,FU81,FU81*vlookup($B82,'2a. TBill Main'!$B$224:$HF$233,1+FU$62)),FU81)</f>
        <v>29660.7368</v>
      </c>
      <c r="FV82" s="346">
        <f>if($A82-FV$65&gt;=0, if($B82&lt;=$B81,FV81,FV81*vlookup($B82,'2a. TBill Main'!$B$224:$HF$233,1+FV$62)),FV81)</f>
        <v>62287.54728</v>
      </c>
      <c r="FW82" s="346">
        <f>if($A82-FW$65&gt;=0, if($B82&lt;=$B81,FW81,FW81*vlookup($B82,'2a. TBill Main'!$B$224:$HF$233,1+FW$62)),FW81)</f>
        <v>1480.070766</v>
      </c>
      <c r="FX82" s="346">
        <f>if($A82-FX$65&gt;=0, if($B82&lt;=$B81,FX81,FX81*vlookup($B82,'2a. TBill Main'!$B$224:$HF$233,1+FX$62)),FX81)</f>
        <v>33038.0566</v>
      </c>
      <c r="FY82" s="346">
        <f>if($A82-FY$65&gt;=0, if($B82&lt;=$B81,FY81,FY81*vlookup($B82,'2a. TBill Main'!$B$224:$HF$233,1+FY$62)),FY81)</f>
        <v>30645.47326</v>
      </c>
      <c r="FZ82" s="346">
        <f>if($A82-FZ$65&gt;=0, if($B82&lt;=$B81,FZ81,FZ81*vlookup($B82,'2a. TBill Main'!$B$224:$HF$233,1+FZ$62)),FZ81)</f>
        <v>34392.61795</v>
      </c>
      <c r="GA82" s="346">
        <f>if($A82-GA$65&gt;=0, if($B82&lt;=$B81,GA81,GA81*vlookup($B82,'2a. TBill Main'!$B$224:$HF$233,1+GA$62)),GA81)</f>
        <v>556.138815</v>
      </c>
      <c r="GB82" s="346">
        <f>if($A82-GB$65&gt;=0, if($B82&lt;=$B81,GB81,GB81*vlookup($B82,'2a. TBill Main'!$B$224:$HF$233,1+GB$62)),GB81)</f>
        <v>3141.072027</v>
      </c>
      <c r="GC82" s="346">
        <f>if($A82-GC$65&gt;=0, if($B82&lt;=$B81,GC81,GC81*vlookup($B82,'2a. TBill Main'!$B$224:$HF$233,1+GC$62)),GC81)</f>
        <v>163.1340524</v>
      </c>
      <c r="GD82" s="346">
        <f>if($A82-GD$65&gt;=0, if($B82&lt;=$B81,GD81,GD81*vlookup($B82,'2a. TBill Main'!$B$224:$HF$233,1+GD$62)),GD81)</f>
        <v>12503.4836</v>
      </c>
      <c r="GE82" s="346">
        <f>if($A82-GE$65&gt;=0, if($B82&lt;=$B81,GE81,GE81*vlookup($B82,'2a. TBill Main'!$B$224:$HF$233,1+GE$62)),GE81)</f>
        <v>3202.232466</v>
      </c>
      <c r="GF82" s="346">
        <f>if($A82-GF$65&gt;=0, if($B82&lt;=$B81,GF81,GF81*vlookup($B82,'2a. TBill Main'!$B$224:$HF$233,1+GF$62)),GF81)</f>
        <v>2487.052781</v>
      </c>
      <c r="GG82" s="346">
        <f>if($A82-GG$65&gt;=0, if($B82&lt;=$B81,GG81,GG81*vlookup($B82,'2a. TBill Main'!$B$224:$HF$233,1+GG$62)),GG81)</f>
        <v>36582.75193</v>
      </c>
      <c r="GH82" s="346">
        <f>if($A82-GH$65&gt;=0, if($B82&lt;=$B81,GH81,GH81*vlookup($B82,'2a. TBill Main'!$B$224:$HF$233,1+GH$62)),GH81)</f>
        <v>163.1340524</v>
      </c>
      <c r="GI82" s="346">
        <f>if($A82-GI$65&gt;=0, if($B82&lt;=$B81,GI81,GI81*vlookup($B82,'2a. TBill Main'!$B$224:$HF$233,1+GI$62)),GI81)</f>
        <v>370.75921</v>
      </c>
      <c r="GJ82" s="346">
        <f>if($A82-GJ$65&gt;=0, if($B82&lt;=$B81,GJ81,GJ81*vlookup($B82,'2a. TBill Main'!$B$224:$HF$233,1+GJ$62)),GJ81)</f>
        <v>48.94021572</v>
      </c>
      <c r="GK82" s="346">
        <f>if($A82-GK$65&gt;=0, if($B82&lt;=$B81,GK81,GK81*vlookup($B82,'2a. TBill Main'!$B$224:$HF$233,1+GK$62)),GK81)</f>
        <v>24127.46703</v>
      </c>
      <c r="GL82" s="346">
        <f>if($A82-GL$65&gt;=0, if($B82&lt;=$B81,GL81,GL81*vlookup($B82,'2a. TBill Main'!$B$224:$HF$233,1+GL$62)),GL81)</f>
        <v>17685.67406</v>
      </c>
      <c r="GM82" s="346">
        <f>if($A82-GM$65&gt;=0, if($B82&lt;=$B81,GM81,GM81*vlookup($B82,'2a. TBill Main'!$B$224:$HF$233,1+GM$62)),GM81)</f>
        <v>481.986973</v>
      </c>
      <c r="GN82" s="346">
        <f>if($A82-GN$65&gt;=0, if($B82&lt;=$B81,GN81,GN81*vlookup($B82,'2a. TBill Main'!$B$224:$HF$233,1+GN$62)),GN81)</f>
        <v>14.8303684</v>
      </c>
      <c r="GO82" s="346">
        <f>if($A82-GO$65&gt;=0, if($B82&lt;=$B81,GO81,GO81*vlookup($B82,'2a. TBill Main'!$B$224:$HF$233,1+GO$62)),GO81)</f>
        <v>1727.737919</v>
      </c>
      <c r="GP82" s="346">
        <f>if($A82-GP$65&gt;=0, if($B82&lt;=$B81,GP81,GP81*vlookup($B82,'2a. TBill Main'!$B$224:$HF$233,1+GP$62)),GP81)</f>
        <v>16172.51674</v>
      </c>
      <c r="GQ82" s="346">
        <f>if($A82-GQ$65&gt;=0, if($B82&lt;=$B81,GQ81,GQ81*vlookup($B82,'2a. TBill Main'!$B$224:$HF$233,1+GQ$62)),GQ81)</f>
        <v>16983.73789</v>
      </c>
      <c r="GR82" s="346">
        <f>if($A82-GR$65&gt;=0, if($B82&lt;=$B81,GR81,GR81*vlookup($B82,'2a. TBill Main'!$B$224:$HF$233,1+GR$62)),GR81)</f>
        <v>20241.96983</v>
      </c>
      <c r="GS82" s="346">
        <f>if($A82-GS$65&gt;=0, if($B82&lt;=$B81,GS81,GS81*vlookup($B82,'2a. TBill Main'!$B$224:$HF$233,1+GS$62)),GS81)</f>
        <v>41059.35795</v>
      </c>
      <c r="GT82" s="346">
        <f>if($A82-GT$65&gt;=0, if($B82&lt;=$B81,GT81,GT81*vlookup($B82,'2a. TBill Main'!$B$224:$HF$233,1+GT$62)),GT81)</f>
        <v>2964.590643</v>
      </c>
      <c r="GU82" s="346">
        <f>if($A82-GU$65&gt;=0, if($B82&lt;=$B81,GU81,GU81*vlookup($B82,'2a. TBill Main'!$B$224:$HF$233,1+GU$62)),GU81)</f>
        <v>12310.68881</v>
      </c>
      <c r="GV82" s="346">
        <f>if($A82-GV$65&gt;=0, if($B82&lt;=$B81,GV81,GV81*vlookup($B82,'2a. TBill Main'!$B$224:$HF$233,1+GV$62)),GV81)</f>
        <v>20559.33971</v>
      </c>
      <c r="GW82" s="346">
        <f>if($A82-GW$65&gt;=0, if($B82&lt;=$B81,GW81,GW81*vlookup($B82,'2a. TBill Main'!$B$224:$HF$233,1+GW$62)),GW81)</f>
        <v>22463.55902</v>
      </c>
      <c r="GX82" s="346">
        <f>if($A82-GX$65&gt;=0, if($B82&lt;=$B81,GX81,GX81*vlookup($B82,'2a. TBill Main'!$B$224:$HF$233,1+GX$62)),GX81)</f>
        <v>9826.602102</v>
      </c>
      <c r="GY82" s="346">
        <f>if($A82-GY$65&gt;=0, if($B82&lt;=$B81,GY81,GY81*vlookup($B82,'2a. TBill Main'!$B$224:$HF$233,1+GY$62)),GY81)</f>
        <v>37983.53955</v>
      </c>
      <c r="GZ82" s="346">
        <f>if($A82-GZ$65&gt;=0, if($B82&lt;=$B81,GZ81,GZ81*vlookup($B82,'2a. TBill Main'!$B$224:$HF$233,1+GZ$62)),GZ81)</f>
        <v>30511.99995</v>
      </c>
      <c r="HA82" s="346">
        <f>if($A82-HA$65&gt;=0, if($B82&lt;=$B81,HA81,HA81*vlookup($B82,'2a. TBill Main'!$B$224:$HF$233,1+HA$62)),HA81)</f>
        <v>43967.5932</v>
      </c>
      <c r="HB82" s="346">
        <f>if($A82-HB$65&gt;=0, if($B82&lt;=$B81,HB81,HB81*vlookup($B82,'2a. TBill Main'!$B$224:$HF$233,1+HB$62)),HB81)</f>
        <v>27204.82779</v>
      </c>
      <c r="HC82" s="346">
        <f>if($A82-HC$65&gt;=0, if($B82&lt;=$B81,HC81,HC81*vlookup($B82,'2a. TBill Main'!$B$224:$HF$233,1+HC$62)),HC81)</f>
        <v>8061.788262</v>
      </c>
      <c r="HD82" s="346">
        <f>if($A82-HD$65&gt;=0, if($B82&lt;=$B81,HD81,HD81*vlookup($B82,'2a. TBill Main'!$B$224:$HF$233,1+HD$62)),HD81)</f>
        <v>19541.97644</v>
      </c>
      <c r="HE82" s="346">
        <f>if($A82-HE$65&gt;=0, if($B82&lt;=$B81,HE81,HE81*vlookup($B82,'2a. TBill Main'!$B$224:$HF$233,1+HE$62)),HE81)</f>
        <v>18107.67219</v>
      </c>
      <c r="HF82" s="346">
        <f>if($A82-HF$65&gt;=0, if($B82&lt;=$B81,HF81,HF81*vlookup($B82,'2a. TBill Main'!$B$224:$HF$233,1+HF$62)),HF81)</f>
        <v>18254.70046</v>
      </c>
      <c r="HG82" s="346">
        <f>if($A82-HG$65&gt;=0, if($B82&lt;=$B81,HG81,HG81*vlookup($B82,'2a. TBill Main'!$B$224:$HF$233,1+HG$62)),HG81)</f>
        <v>3753.566242</v>
      </c>
      <c r="HH82" s="346">
        <f>if($A82-HH$65&gt;=0, if($B82&lt;=$B81,HH81,HH81*vlookup($B82,'2a. TBill Main'!$B$224:$HF$233,1+HH$62)),HH81)</f>
        <v>22309.32318</v>
      </c>
      <c r="HI82" s="346">
        <f>if($A82-HI$65&gt;=0, if($B82&lt;=$B81,HI81,HI81*vlookup($B82,'2a. TBill Main'!$B$224:$HF$233,1+HI$62)),HI81)</f>
        <v>34565.13963</v>
      </c>
      <c r="HJ82" s="346"/>
      <c r="HK82" s="346"/>
      <c r="HL82" s="346"/>
      <c r="HM82" s="346"/>
      <c r="HN82" s="346"/>
      <c r="HO82" s="346"/>
      <c r="HP82" s="346"/>
      <c r="HQ82" s="346"/>
      <c r="HR82" s="346"/>
      <c r="HS82" s="346"/>
      <c r="HT82" s="346"/>
      <c r="HU82" s="346"/>
      <c r="HV82" s="346"/>
      <c r="HW82" s="346"/>
      <c r="HX82" s="346"/>
    </row>
    <row r="83">
      <c r="A83" s="331" t="str">
        <f>'3b. TBond Projections'!A86</f>
        <v>03-2025</v>
      </c>
      <c r="B83" s="346">
        <f t="shared" si="29"/>
        <v>3</v>
      </c>
      <c r="C83" s="346">
        <f t="shared" si="27"/>
        <v>5439970.666</v>
      </c>
      <c r="D83" s="338">
        <f t="shared" si="28"/>
        <v>3</v>
      </c>
      <c r="E83" s="346"/>
      <c r="F83" s="346">
        <f>if($A83-F$65&gt;=0, if($B83&lt;=$B82,F82,F82*vlookup($B83,'2a. TBill Main'!$B$224:$HF$233,1+F$62)),F82)</f>
        <v>511.1099606</v>
      </c>
      <c r="G83" s="346">
        <f>if($A83-G$65&gt;=0, if($B83&lt;=$B82,G82,G82*vlookup($B83,'2a. TBill Main'!$B$224:$HF$233,1+G$62)),G82)</f>
        <v>13163.30292</v>
      </c>
      <c r="H83" s="346">
        <f>if($A83-H$65&gt;=0, if($B83&lt;=$B82,H82,H82*vlookup($B83,'2a. TBill Main'!$B$224:$HF$233,1+H$62)),H82)</f>
        <v>36120.84528</v>
      </c>
      <c r="I83" s="346">
        <f>if($A83-I$65&gt;=0, if($B83&lt;=$B82,I82,I82*vlookup($B83,'2a. TBill Main'!$B$224:$HF$233,1+I$62)),I82)</f>
        <v>13545.31698</v>
      </c>
      <c r="J83" s="346">
        <f>if($A83-J$65&gt;=0, if($B83&lt;=$B82,J82,J82*vlookup($B83,'2a. TBill Main'!$B$224:$HF$233,1+J$62)),J82)</f>
        <v>18060.42264</v>
      </c>
      <c r="K83" s="346">
        <f>if($A83-K$65&gt;=0, if($B83&lt;=$B82,K82,K82*vlookup($B83,'2a. TBill Main'!$B$224:$HF$233,1+K$62)),K82)</f>
        <v>18060.42264</v>
      </c>
      <c r="L83" s="346">
        <f>if($A83-L$65&gt;=0, if($B83&lt;=$B82,L82,L82*vlookup($B83,'2a. TBill Main'!$B$224:$HF$233,1+L$62)),L82)</f>
        <v>4734.810701</v>
      </c>
      <c r="M83" s="346">
        <f>if($A83-M$65&gt;=0, if($B83&lt;=$B82,M82,M82*vlookup($B83,'2a. TBill Main'!$B$224:$HF$233,1+M$62)),M82)</f>
        <v>133771.7444</v>
      </c>
      <c r="N83" s="346">
        <f>if($A83-N$65&gt;=0, if($B83&lt;=$B82,N82,N82*vlookup($B83,'2a. TBill Main'!$B$224:$HF$233,1+N$62)),N82)</f>
        <v>45058.06348</v>
      </c>
      <c r="O83" s="346">
        <f>if($A83-O$65&gt;=0, if($B83&lt;=$B82,O82,O82*vlookup($B83,'2a. TBill Main'!$B$224:$HF$233,1+O$62)),O82)</f>
        <v>2403.842253</v>
      </c>
      <c r="P83" s="346">
        <f>if($A83-P$65&gt;=0, if($B83&lt;=$B82,P82,P82*vlookup($B83,'2a. TBill Main'!$B$224:$HF$233,1+P$62)),P82)</f>
        <v>18.06042264</v>
      </c>
      <c r="Q83" s="346">
        <f>if($A83-Q$65&gt;=0, if($B83&lt;=$B82,Q82,Q82*vlookup($B83,'2a. TBill Main'!$B$224:$HF$233,1+Q$62)),Q82)</f>
        <v>343.1480301</v>
      </c>
      <c r="R83" s="346">
        <f>if($A83-R$65&gt;=0, if($B83&lt;=$B82,R82,R82*vlookup($B83,'2a. TBill Main'!$B$224:$HF$233,1+R$62)),R82)</f>
        <v>13325.61194</v>
      </c>
      <c r="S83" s="346">
        <f>if($A83-S$65&gt;=0, if($B83&lt;=$B82,S82,S82*vlookup($B83,'2a. TBill Main'!$B$224:$HF$233,1+S$62)),S82)</f>
        <v>10720.28761</v>
      </c>
      <c r="T83" s="346">
        <f>if($A83-T$65&gt;=0, if($B83&lt;=$B82,T82,T82*vlookup($B83,'2a. TBill Main'!$B$224:$HF$233,1+T$62)),T82)</f>
        <v>119247.5525</v>
      </c>
      <c r="U83" s="346">
        <f>if($A83-U$65&gt;=0, if($B83&lt;=$B82,U82,U82*vlookup($B83,'2a. TBill Main'!$B$224:$HF$233,1+U$62)),U82)</f>
        <v>18397.37594</v>
      </c>
      <c r="V83" s="346">
        <f>if($A83-V$65&gt;=0, if($B83&lt;=$B82,V82,V82*vlookup($B83,'2a. TBill Main'!$B$224:$HF$233,1+V$62)),V82)</f>
        <v>59057.11245</v>
      </c>
      <c r="W83" s="346">
        <f>if($A83-W$65&gt;=0, if($B83&lt;=$B82,W82,W82*vlookup($B83,'2a. TBill Main'!$B$224:$HF$233,1+W$62)),W82)</f>
        <v>18060.42264</v>
      </c>
      <c r="X83" s="346">
        <f>if($A83-X$65&gt;=0, if($B83&lt;=$B82,X82,X82*vlookup($B83,'2a. TBill Main'!$B$224:$HF$233,1+X$62)),X82)</f>
        <v>31891.07623</v>
      </c>
      <c r="Y83" s="346">
        <f>if($A83-Y$65&gt;=0, if($B83&lt;=$B82,Y82,Y82*vlookup($B83,'2a. TBill Main'!$B$224:$HF$233,1+Y$62)),Y82)</f>
        <v>18060.42264</v>
      </c>
      <c r="Z83" s="346">
        <f>if($A83-Z$65&gt;=0, if($B83&lt;=$B82,Z82,Z82*vlookup($B83,'2a. TBill Main'!$B$224:$HF$233,1+Z$62)),Z82)</f>
        <v>2284.643464</v>
      </c>
      <c r="AA83" s="346">
        <f>if($A83-AA$65&gt;=0, if($B83&lt;=$B82,AA82,AA82*vlookup($B83,'2a. TBill Main'!$B$224:$HF$233,1+AA$62)),AA82)</f>
        <v>40290.14802</v>
      </c>
      <c r="AB83" s="346">
        <f>if($A83-AB$65&gt;=0, if($B83&lt;=$B82,AB82,AB82*vlookup($B83,'2a. TBill Main'!$B$224:$HF$233,1+AB$62)),AB82)</f>
        <v>23831.97384</v>
      </c>
      <c r="AC83" s="346">
        <f>if($A83-AC$65&gt;=0, if($B83&lt;=$B82,AC82,AC82*vlookup($B83,'2a. TBill Main'!$B$224:$HF$233,1+AC$62)),AC82)</f>
        <v>14448.33811</v>
      </c>
      <c r="AD83" s="346">
        <f>if($A83-AD$65&gt;=0, if($B83&lt;=$B82,AD82,AD82*vlookup($B83,'2a. TBill Main'!$B$224:$HF$233,1+AD$62)),AD82)</f>
        <v>9030.211319</v>
      </c>
      <c r="AE83" s="346">
        <f>if($A83-AE$65&gt;=0, if($B83&lt;=$B82,AE82,AE82*vlookup($B83,'2a. TBill Main'!$B$224:$HF$233,1+AE$62)),AE82)</f>
        <v>78953.41317</v>
      </c>
      <c r="AF83" s="346">
        <f>if($A83-AF$65&gt;=0, if($B83&lt;=$B82,AF82,AF82*vlookup($B83,'2a. TBill Main'!$B$224:$HF$233,1+AF$62)),AF82)</f>
        <v>14223.07046</v>
      </c>
      <c r="AG83" s="346">
        <f>if($A83-AG$65&gt;=0, if($B83&lt;=$B82,AG82,AG82*vlookup($B83,'2a. TBill Main'!$B$224:$HF$233,1+AG$62)),AG82)</f>
        <v>19840.47595</v>
      </c>
      <c r="AH83" s="346">
        <f>if($A83-AH$65&gt;=0, if($B83&lt;=$B82,AH82,AH82*vlookup($B83,'2a. TBill Main'!$B$224:$HF$233,1+AH$62)),AH82)</f>
        <v>15067.93703</v>
      </c>
      <c r="AI83" s="346">
        <f>if($A83-AI$65&gt;=0, if($B83&lt;=$B82,AI82,AI82*vlookup($B83,'2a. TBill Main'!$B$224:$HF$233,1+AI$62)),AI82)</f>
        <v>28008.41045</v>
      </c>
      <c r="AJ83" s="346">
        <f>if($A83-AJ$65&gt;=0, if($B83&lt;=$B82,AJ82,AJ82*vlookup($B83,'2a. TBill Main'!$B$224:$HF$233,1+AJ$62)),AJ82)</f>
        <v>27090.63396</v>
      </c>
      <c r="AK83" s="346">
        <f>if($A83-AK$65&gt;=0, if($B83&lt;=$B82,AK82,AK82*vlookup($B83,'2a. TBill Main'!$B$224:$HF$233,1+AK$62)),AK82)</f>
        <v>21672.50717</v>
      </c>
      <c r="AL83" s="346">
        <f>if($A83-AL$65&gt;=0, if($B83&lt;=$B82,AL82,AL82*vlookup($B83,'2a. TBill Main'!$B$224:$HF$233,1+AL$62)),AL82)</f>
        <v>14448.33811</v>
      </c>
      <c r="AM83" s="346">
        <f>if($A83-AM$65&gt;=0, if($B83&lt;=$B82,AM82,AM82*vlookup($B83,'2a. TBill Main'!$B$224:$HF$233,1+AM$62)),AM82)</f>
        <v>20411.42009</v>
      </c>
      <c r="AN83" s="346">
        <f>if($A83-AN$65&gt;=0, if($B83&lt;=$B82,AN82,AN82*vlookup($B83,'2a. TBill Main'!$B$224:$HF$233,1+AN$62)),AN82)</f>
        <v>108572.0367</v>
      </c>
      <c r="AO83" s="346">
        <f>if($A83-AO$65&gt;=0, if($B83&lt;=$B82,AO82,AO82*vlookup($B83,'2a. TBill Main'!$B$224:$HF$233,1+AO$62)),AO82)</f>
        <v>11899.57903</v>
      </c>
      <c r="AP83" s="346">
        <f>if($A83-AP$65&gt;=0, if($B83&lt;=$B82,AP82,AP82*vlookup($B83,'2a. TBill Main'!$B$224:$HF$233,1+AP$62)),AP82)</f>
        <v>21639.33017</v>
      </c>
      <c r="AQ83" s="346">
        <f>if($A83-AQ$65&gt;=0, if($B83&lt;=$B82,AQ82,AQ82*vlookup($B83,'2a. TBill Main'!$B$224:$HF$233,1+AQ$62)),AQ82)</f>
        <v>50354.30048</v>
      </c>
      <c r="AR83" s="346">
        <f>if($A83-AR$65&gt;=0, if($B83&lt;=$B82,AR82,AR82*vlookup($B83,'2a. TBill Main'!$B$224:$HF$233,1+AR$62)),AR82)</f>
        <v>36120.84528</v>
      </c>
      <c r="AS83" s="346">
        <f>if($A83-AS$65&gt;=0, if($B83&lt;=$B82,AS82,AS82*vlookup($B83,'2a. TBill Main'!$B$224:$HF$233,1+AS$62)),AS82)</f>
        <v>10836.25358</v>
      </c>
      <c r="AT83" s="346">
        <f>if($A83-AT$65&gt;=0, if($B83&lt;=$B82,AT82,AT82*vlookup($B83,'2a. TBill Main'!$B$224:$HF$233,1+AT$62)),AT82)</f>
        <v>14448.33811</v>
      </c>
      <c r="AU83" s="346">
        <f>if($A83-AU$65&gt;=0, if($B83&lt;=$B82,AU82,AU82*vlookup($B83,'2a. TBill Main'!$B$224:$HF$233,1+AU$62)),AU82)</f>
        <v>14448.33811</v>
      </c>
      <c r="AV83" s="346">
        <f>if($A83-AV$65&gt;=0, if($B83&lt;=$B82,AV82,AV82*vlookup($B83,'2a. TBill Main'!$B$224:$HF$233,1+AV$62)),AV82)</f>
        <v>9030.211319</v>
      </c>
      <c r="AW83" s="346">
        <f>if($A83-AW$65&gt;=0, if($B83&lt;=$B82,AW82,AW82*vlookup($B83,'2a. TBill Main'!$B$224:$HF$233,1+AW$62)),AW82)</f>
        <v>9030.211319</v>
      </c>
      <c r="AX83" s="346">
        <f>if($A83-AX$65&gt;=0, if($B83&lt;=$B82,AX82,AX82*vlookup($B83,'2a. TBill Main'!$B$224:$HF$233,1+AX$62)),AX82)</f>
        <v>67182.96617</v>
      </c>
      <c r="AY83" s="346">
        <f>if($A83-AY$65&gt;=0, if($B83&lt;=$B82,AY82,AY82*vlookup($B83,'2a. TBill Main'!$B$224:$HF$233,1+AY$62)),AY82)</f>
        <v>51118.12993</v>
      </c>
      <c r="AZ83" s="346">
        <f>if($A83-AZ$65&gt;=0, if($B83&lt;=$B82,AZ82,AZ82*vlookup($B83,'2a. TBill Main'!$B$224:$HF$233,1+AZ$62)),AZ82)</f>
        <v>20431.70195</v>
      </c>
      <c r="BA83" s="346">
        <f>if($A83-BA$65&gt;=0, if($B83&lt;=$B82,BA82,BA82*vlookup($B83,'2a. TBill Main'!$B$224:$HF$233,1+BA$62)),BA82)</f>
        <v>31083.7031</v>
      </c>
      <c r="BB83" s="346">
        <f>if($A83-BB$65&gt;=0, if($B83&lt;=$B82,BB82,BB82*vlookup($B83,'2a. TBill Main'!$B$224:$HF$233,1+BB$62)),BB82)</f>
        <v>57318.38139</v>
      </c>
      <c r="BC83" s="346">
        <f>if($A83-BC$65&gt;=0, if($B83&lt;=$B82,BC82,BC82*vlookup($B83,'2a. TBill Main'!$B$224:$HF$233,1+BC$62)),BC82)</f>
        <v>541.8126791</v>
      </c>
      <c r="BD83" s="346">
        <f>if($A83-BD$65&gt;=0, if($B83&lt;=$B82,BD82,BD82*vlookup($B83,'2a. TBill Main'!$B$224:$HF$233,1+BD$62)),BD82)</f>
        <v>27090.63396</v>
      </c>
      <c r="BE83" s="346">
        <f>if($A83-BE$65&gt;=0, if($B83&lt;=$B82,BE82,BE82*vlookup($B83,'2a. TBill Main'!$B$224:$HF$233,1+BE$62)),BE82)</f>
        <v>18060.42264</v>
      </c>
      <c r="BF83" s="346">
        <f>if($A83-BF$65&gt;=0, if($B83&lt;=$B82,BF82,BF82*vlookup($B83,'2a. TBill Main'!$B$224:$HF$233,1+BF$62)),BF82)</f>
        <v>9030.211319</v>
      </c>
      <c r="BG83" s="346">
        <f>if($A83-BG$65&gt;=0, if($B83&lt;=$B82,BG82,BG82*vlookup($B83,'2a. TBill Main'!$B$224:$HF$233,1+BG$62)),BG82)</f>
        <v>9030.211319</v>
      </c>
      <c r="BH83" s="346">
        <f>if($A83-BH$65&gt;=0, if($B83&lt;=$B82,BH82,BH82*vlookup($B83,'2a. TBill Main'!$B$224:$HF$233,1+BH$62)),BH82)</f>
        <v>18060.42264</v>
      </c>
      <c r="BI83" s="346">
        <f>if($A83-BI$65&gt;=0, if($B83&lt;=$B82,BI82,BI82*vlookup($B83,'2a. TBill Main'!$B$224:$HF$233,1+BI$62)),BI82)</f>
        <v>100166.716</v>
      </c>
      <c r="BJ83" s="346">
        <f>if($A83-BJ$65&gt;=0, if($B83&lt;=$B82,BJ82,BJ82*vlookup($B83,'2a. TBill Main'!$B$224:$HF$233,1+BJ$62)),BJ82)</f>
        <v>18060.42264</v>
      </c>
      <c r="BK83" s="346">
        <f>if($A83-BK$65&gt;=0, if($B83&lt;=$B82,BK82,BK82*vlookup($B83,'2a. TBill Main'!$B$224:$HF$233,1+BK$62)),BK82)</f>
        <v>33507.35764</v>
      </c>
      <c r="BL83" s="346">
        <f>if($A83-BL$65&gt;=0, if($B83&lt;=$B82,BL82,BL82*vlookup($B83,'2a. TBill Main'!$B$224:$HF$233,1+BL$62)),BL82)</f>
        <v>45151.05659</v>
      </c>
      <c r="BM83" s="346">
        <f>if($A83-BM$65&gt;=0, if($B83&lt;=$B82,BM82,BM82*vlookup($B83,'2a. TBill Main'!$B$224:$HF$233,1+BM$62)),BM82)</f>
        <v>36.12084528</v>
      </c>
      <c r="BN83" s="346">
        <f>if($A83-BN$65&gt;=0, if($B83&lt;=$B82,BN82,BN82*vlookup($B83,'2a. TBill Main'!$B$224:$HF$233,1+BN$62)),BN82)</f>
        <v>5128.889123</v>
      </c>
      <c r="BO83" s="346">
        <f>if($A83-BO$65&gt;=0, if($B83&lt;=$B82,BO82,BO82*vlookup($B83,'2a. TBill Main'!$B$224:$HF$233,1+BO$62)),BO82)</f>
        <v>35418.5838</v>
      </c>
      <c r="BP83" s="346">
        <f>if($A83-BP$65&gt;=0, if($B83&lt;=$B82,BP82,BP82*vlookup($B83,'2a. TBill Main'!$B$224:$HF$233,1+BP$62)),BP82)</f>
        <v>18060.42264</v>
      </c>
      <c r="BQ83" s="346">
        <f>if($A83-BQ$65&gt;=0, if($B83&lt;=$B82,BQ82,BQ82*vlookup($B83,'2a. TBill Main'!$B$224:$HF$233,1+BQ$62)),BQ82)</f>
        <v>4147.720542</v>
      </c>
      <c r="BR83" s="346">
        <f>if($A83-BR$65&gt;=0, if($B83&lt;=$B82,BR82,BR82*vlookup($B83,'2a. TBill Main'!$B$224:$HF$233,1+BR$62)),BR82)</f>
        <v>18060.42264</v>
      </c>
      <c r="BS83" s="346">
        <f>if($A83-BS$65&gt;=0, if($B83&lt;=$B82,BS82,BS82*vlookup($B83,'2a. TBill Main'!$B$224:$HF$233,1+BS$62)),BS82)</f>
        <v>10836.25358</v>
      </c>
      <c r="BT83" s="346">
        <f>if($A83-BT$65&gt;=0, if($B83&lt;=$B82,BT82,BT82*vlookup($B83,'2a. TBill Main'!$B$224:$HF$233,1+BT$62)),BT82)</f>
        <v>126065.3621</v>
      </c>
      <c r="BU83" s="346">
        <f>if($A83-BU$65&gt;=0, if($B83&lt;=$B82,BU82,BU82*vlookup($B83,'2a. TBill Main'!$B$224:$HF$233,1+BU$62)),BU82)</f>
        <v>45319.28943</v>
      </c>
      <c r="BV83" s="346">
        <f>if($A83-BV$65&gt;=0, if($B83&lt;=$B82,BV82,BV82*vlookup($B83,'2a. TBill Main'!$B$224:$HF$233,1+BV$62)),BV82)</f>
        <v>45151.05659</v>
      </c>
      <c r="BW83" s="346">
        <f>if($A83-BW$65&gt;=0, if($B83&lt;=$B82,BW82,BW82*vlookup($B83,'2a. TBill Main'!$B$224:$HF$233,1+BW$62)),BW82)</f>
        <v>908.4392587</v>
      </c>
      <c r="BX83" s="346">
        <f>if($A83-BX$65&gt;=0, if($B83&lt;=$B82,BX82,BX82*vlookup($B83,'2a. TBill Main'!$B$224:$HF$233,1+BX$62)),BX82)</f>
        <v>27090.63396</v>
      </c>
      <c r="BY83" s="346">
        <f>if($A83-BY$65&gt;=0, if($B83&lt;=$B82,BY82,BY82*vlookup($B83,'2a. TBill Main'!$B$224:$HF$233,1+BY$62)),BY82)</f>
        <v>18060.42264</v>
      </c>
      <c r="BZ83" s="346">
        <f>if($A83-BZ$65&gt;=0, if($B83&lt;=$B82,BZ82,BZ82*vlookup($B83,'2a. TBill Main'!$B$224:$HF$233,1+BZ$62)),BZ82)</f>
        <v>10997.74988</v>
      </c>
      <c r="CA83" s="346">
        <f>if($A83-CA$65&gt;=0, if($B83&lt;=$B82,CA82,CA82*vlookup($B83,'2a. TBill Main'!$B$224:$HF$233,1+CA$62)),CA82)</f>
        <v>18060.42264</v>
      </c>
      <c r="CB83" s="346">
        <f>if($A83-CB$65&gt;=0, if($B83&lt;=$B82,CB82,CB82*vlookup($B83,'2a. TBill Main'!$B$224:$HF$233,1+CB$62)),CB82)</f>
        <v>37067.21142</v>
      </c>
      <c r="CC83" s="346">
        <f>if($A83-CC$65&gt;=0, if($B83&lt;=$B82,CC82,CC82*vlookup($B83,'2a. TBill Main'!$B$224:$HF$233,1+CC$62)),CC82)</f>
        <v>68244.81066</v>
      </c>
      <c r="CD83" s="346">
        <f>if($A83-CD$65&gt;=0, if($B83&lt;=$B82,CD82,CD82*vlookup($B83,'2a. TBill Main'!$B$224:$HF$233,1+CD$62)),CD82)</f>
        <v>18959.83168</v>
      </c>
      <c r="CE83" s="346">
        <f>if($A83-CE$65&gt;=0, if($B83&lt;=$B82,CE82,CE82*vlookup($B83,'2a. TBill Main'!$B$224:$HF$233,1+CE$62)),CE82)</f>
        <v>40286.69848</v>
      </c>
      <c r="CF83" s="346">
        <f>if($A83-CF$65&gt;=0, if($B83&lt;=$B82,CF82,CF82*vlookup($B83,'2a. TBill Main'!$B$224:$HF$233,1+CF$62)),CF82)</f>
        <v>45151.05659</v>
      </c>
      <c r="CG83" s="346">
        <f>if($A83-CG$65&gt;=0, if($B83&lt;=$B82,CG82,CG82*vlookup($B83,'2a. TBill Main'!$B$224:$HF$233,1+CG$62)),CG82)</f>
        <v>9.030211319</v>
      </c>
      <c r="CH83" s="346">
        <f>if($A83-CH$65&gt;=0, if($B83&lt;=$B82,CH82,CH82*vlookup($B83,'2a. TBill Main'!$B$224:$HF$233,1+CH$62)),CH82)</f>
        <v>25415.58394</v>
      </c>
      <c r="CI83" s="346">
        <f>if($A83-CI$65&gt;=0, if($B83&lt;=$B82,CI82,CI82*vlookup($B83,'2a. TBill Main'!$B$224:$HF$233,1+CI$62)),CI82)</f>
        <v>18060.42264</v>
      </c>
      <c r="CJ83" s="346">
        <f>if($A83-CJ$65&gt;=0, if($B83&lt;=$B82,CJ82,CJ82*vlookup($B83,'2a. TBill Main'!$B$224:$HF$233,1+CJ$62)),CJ82)</f>
        <v>9030.211319</v>
      </c>
      <c r="CK83" s="346">
        <f>if($A83-CK$65&gt;=0, if($B83&lt;=$B82,CK82,CK82*vlookup($B83,'2a. TBill Main'!$B$224:$HF$233,1+CK$62)),CK82)</f>
        <v>15722.17584</v>
      </c>
      <c r="CL83" s="346">
        <f>if($A83-CL$65&gt;=0, if($B83&lt;=$B82,CL82,CL82*vlookup($B83,'2a. TBill Main'!$B$224:$HF$233,1+CL$62)),CL82)</f>
        <v>13565.23762</v>
      </c>
      <c r="CM83" s="346">
        <f>if($A83-CM$65&gt;=0, if($B83&lt;=$B82,CM82,CM82*vlookup($B83,'2a. TBill Main'!$B$224:$HF$233,1+CM$62)),CM82)</f>
        <v>80069.07772</v>
      </c>
      <c r="CN83" s="346">
        <f>if($A83-CN$65&gt;=0, if($B83&lt;=$B82,CN82,CN82*vlookup($B83,'2a. TBill Main'!$B$224:$HF$233,1+CN$62)),CN82)</f>
        <v>28279.38903</v>
      </c>
      <c r="CO83" s="346">
        <f>if($A83-CO$65&gt;=0, if($B83&lt;=$B82,CO82,CO82*vlookup($B83,'2a. TBill Main'!$B$224:$HF$233,1+CO$62)),CO82)</f>
        <v>237.2858944</v>
      </c>
      <c r="CP83" s="346">
        <f>if($A83-CP$65&gt;=0, if($B83&lt;=$B82,CP82,CP82*vlookup($B83,'2a. TBill Main'!$B$224:$HF$233,1+CP$62)),CP82)</f>
        <v>33612.16982</v>
      </c>
      <c r="CQ83" s="346">
        <f>if($A83-CQ$65&gt;=0, if($B83&lt;=$B82,CQ82,CQ82*vlookup($B83,'2a. TBill Main'!$B$224:$HF$233,1+CQ$62)),CQ82)</f>
        <v>7415.1842</v>
      </c>
      <c r="CR83" s="346">
        <f>if($A83-CR$65&gt;=0, if($B83&lt;=$B82,CR82,CR82*vlookup($B83,'2a. TBill Main'!$B$224:$HF$233,1+CR$62)),CR82)</f>
        <v>21242.24852</v>
      </c>
      <c r="CS83" s="346">
        <f>if($A83-CS$65&gt;=0, if($B83&lt;=$B82,CS82,CS82*vlookup($B83,'2a. TBill Main'!$B$224:$HF$233,1+CS$62)),CS82)</f>
        <v>6283.627091</v>
      </c>
      <c r="CT83" s="346">
        <f>if($A83-CT$65&gt;=0, if($B83&lt;=$B82,CT82,CT82*vlookup($B83,'2a. TBill Main'!$B$224:$HF$233,1+CT$62)),CT82)</f>
        <v>20768.99663</v>
      </c>
      <c r="CU83" s="346">
        <f>if($A83-CU$65&gt;=0, if($B83&lt;=$B82,CU82,CU82*vlookup($B83,'2a. TBill Main'!$B$224:$HF$233,1+CU$62)),CU82)</f>
        <v>31570.08741</v>
      </c>
      <c r="CV83" s="346">
        <f>if($A83-CV$65&gt;=0, if($B83&lt;=$B82,CV82,CV82*vlookup($B83,'2a. TBill Main'!$B$224:$HF$233,1+CV$62)),CV82)</f>
        <v>7415.1842</v>
      </c>
      <c r="CW83" s="346">
        <f>if($A83-CW$65&gt;=0, if($B83&lt;=$B82,CW82,CW82*vlookup($B83,'2a. TBill Main'!$B$224:$HF$233,1+CW$62)),CW82)</f>
        <v>10752.01709</v>
      </c>
      <c r="CX83" s="346">
        <f>if($A83-CX$65&gt;=0, if($B83&lt;=$B82,CX82,CX82*vlookup($B83,'2a. TBill Main'!$B$224:$HF$233,1+CX$62)),CX82)</f>
        <v>80865.54977</v>
      </c>
      <c r="CY83" s="346">
        <f>if($A83-CY$65&gt;=0, if($B83&lt;=$B82,CY82,CY82*vlookup($B83,'2a. TBill Main'!$B$224:$HF$233,1+CY$62)),CY82)</f>
        <v>158714.5581</v>
      </c>
      <c r="CZ83" s="346">
        <f>if($A83-CZ$65&gt;=0, if($B83&lt;=$B82,CZ82,CZ82*vlookup($B83,'2a. TBill Main'!$B$224:$HF$233,1+CZ$62)),CZ82)</f>
        <v>13429.26935</v>
      </c>
      <c r="DA83" s="346">
        <f>if($A83-DA$65&gt;=0, if($B83&lt;=$B82,DA82,DA82*vlookup($B83,'2a. TBill Main'!$B$224:$HF$233,1+DA$62)),DA82)</f>
        <v>37075.921</v>
      </c>
      <c r="DB83" s="346">
        <f>if($A83-DB$65&gt;=0, if($B83&lt;=$B82,DB82,DB82*vlookup($B83,'2a. TBill Main'!$B$224:$HF$233,1+DB$62)),DB82)</f>
        <v>14830.3684</v>
      </c>
      <c r="DC83" s="346">
        <f>if($A83-DC$65&gt;=0, if($B83&lt;=$B82,DC82,DC82*vlookup($B83,'2a. TBill Main'!$B$224:$HF$233,1+DC$62)),DC82)</f>
        <v>14830.3684</v>
      </c>
      <c r="DD83" s="346">
        <f>if($A83-DD$65&gt;=0, if($B83&lt;=$B82,DD82,DD82*vlookup($B83,'2a. TBill Main'!$B$224:$HF$233,1+DD$62)),DD82)</f>
        <v>29539.12778</v>
      </c>
      <c r="DE83" s="346">
        <f>if($A83-DE$65&gt;=0, if($B83&lt;=$B82,DE82,DE82*vlookup($B83,'2a. TBill Main'!$B$224:$HF$233,1+DE$62)),DE82)</f>
        <v>11244.38532</v>
      </c>
      <c r="DF83" s="346">
        <f>if($A83-DF$65&gt;=0, if($B83&lt;=$B82,DF82,DF82*vlookup($B83,'2a. TBill Main'!$B$224:$HF$233,1+DF$62)),DF82)</f>
        <v>5932.14736</v>
      </c>
      <c r="DG83" s="346">
        <f>if($A83-DG$65&gt;=0, if($B83&lt;=$B82,DG82,DG82*vlookup($B83,'2a. TBill Main'!$B$224:$HF$233,1+DG$62)),DG82)</f>
        <v>14830.3684</v>
      </c>
      <c r="DH83" s="346">
        <f>if($A83-DH$65&gt;=0, if($B83&lt;=$B82,DH82,DH82*vlookup($B83,'2a. TBill Main'!$B$224:$HF$233,1+DH$62)),DH82)</f>
        <v>73933.83558</v>
      </c>
      <c r="DI83" s="346">
        <f>if($A83-DI$65&gt;=0, if($B83&lt;=$B82,DI82,DI82*vlookup($B83,'2a. TBill Main'!$B$224:$HF$233,1+DI$62)),DI82)</f>
        <v>11550.17269</v>
      </c>
      <c r="DJ83" s="346">
        <f>if($A83-DJ$65&gt;=0, if($B83&lt;=$B82,DJ82,DJ82*vlookup($B83,'2a. TBill Main'!$B$224:$HF$233,1+DJ$62)),DJ82)</f>
        <v>74.151842</v>
      </c>
      <c r="DK83" s="346">
        <f>if($A83-DK$65&gt;=0, if($B83&lt;=$B82,DK82,DK82*vlookup($B83,'2a. TBill Main'!$B$224:$HF$233,1+DK$62)),DK82)</f>
        <v>34680.1788</v>
      </c>
      <c r="DL83" s="346">
        <f>if($A83-DL$65&gt;=0, if($B83&lt;=$B82,DL82,DL82*vlookup($B83,'2a. TBill Main'!$B$224:$HF$233,1+DL$62)),DL82)</f>
        <v>14830.3684</v>
      </c>
      <c r="DM83" s="346">
        <f>if($A83-DM$65&gt;=0, if($B83&lt;=$B82,DM82,DM82*vlookup($B83,'2a. TBill Main'!$B$224:$HF$233,1+DM$62)),DM82)</f>
        <v>9513.221587</v>
      </c>
      <c r="DN83" s="346">
        <f>if($A83-DN$65&gt;=0, if($B83&lt;=$B82,DN82,DN82*vlookup($B83,'2a. TBill Main'!$B$224:$HF$233,1+DN$62)),DN82)</f>
        <v>39499.2032</v>
      </c>
      <c r="DO83" s="346">
        <f>if($A83-DO$65&gt;=0, if($B83&lt;=$B82,DO82,DO82*vlookup($B83,'2a. TBill Main'!$B$224:$HF$233,1+DO$62)),DO82)</f>
        <v>14830.3684</v>
      </c>
      <c r="DP83" s="346">
        <f>if($A83-DP$65&gt;=0, if($B83&lt;=$B82,DP82,DP82*vlookup($B83,'2a. TBill Main'!$B$224:$HF$233,1+DP$62)),DP82)</f>
        <v>17796.44208</v>
      </c>
      <c r="DQ83" s="346">
        <f>if($A83-DQ$65&gt;=0, if($B83&lt;=$B82,DQ82,DQ82*vlookup($B83,'2a. TBill Main'!$B$224:$HF$233,1+DQ$62)),DQ82)</f>
        <v>10381.25788</v>
      </c>
      <c r="DR83" s="346">
        <f>if($A83-DR$65&gt;=0, if($B83&lt;=$B82,DR82,DR82*vlookup($B83,'2a. TBill Main'!$B$224:$HF$233,1+DR$62)),DR82)</f>
        <v>70156.92634</v>
      </c>
      <c r="DS83" s="346">
        <f>if($A83-DS$65&gt;=0, if($B83&lt;=$B82,DS82,DS82*vlookup($B83,'2a. TBill Main'!$B$224:$HF$233,1+DS$62)),DS82)</f>
        <v>2980.651932</v>
      </c>
      <c r="DT83" s="346">
        <f>if($A83-DT$65&gt;=0, if($B83&lt;=$B82,DT82,DT82*vlookup($B83,'2a. TBill Main'!$B$224:$HF$233,1+DT$62)),DT82)</f>
        <v>78.60095252</v>
      </c>
      <c r="DU83" s="346">
        <f>if($A83-DU$65&gt;=0, if($B83&lt;=$B82,DU82,DU82*vlookup($B83,'2a. TBill Main'!$B$224:$HF$233,1+DU$62)),DU82)</f>
        <v>25806.79862</v>
      </c>
      <c r="DV83" s="346">
        <f>if($A83-DV$65&gt;=0, if($B83&lt;=$B82,DV82,DV82*vlookup($B83,'2a. TBill Main'!$B$224:$HF$233,1+DV$62)),DV82)</f>
        <v>51726.58983</v>
      </c>
      <c r="DW83" s="346">
        <f>if($A83-DW$65&gt;=0, if($B83&lt;=$B82,DW82,DW82*vlookup($B83,'2a. TBill Main'!$B$224:$HF$233,1+DW$62)),DW82)</f>
        <v>14830.3684</v>
      </c>
      <c r="DX83" s="346">
        <f>if($A83-DX$65&gt;=0, if($B83&lt;=$B82,DX82,DX82*vlookup($B83,'2a. TBill Main'!$B$224:$HF$233,1+DX$62)),DX82)</f>
        <v>29660.7368</v>
      </c>
      <c r="DY83" s="346">
        <f>if($A83-DY$65&gt;=0, if($B83&lt;=$B82,DY82,DY82*vlookup($B83,'2a. TBill Main'!$B$224:$HF$233,1+DY$62)),DY82)</f>
        <v>14830.3684</v>
      </c>
      <c r="DZ83" s="346">
        <f>if($A83-DZ$65&gt;=0, if($B83&lt;=$B82,DZ82,DZ82*vlookup($B83,'2a. TBill Main'!$B$224:$HF$233,1+DZ$62)),DZ82)</f>
        <v>89625.84839</v>
      </c>
      <c r="EA83" s="346">
        <f>if($A83-EA$65&gt;=0, if($B83&lt;=$B82,EA82,EA82*vlookup($B83,'2a. TBill Main'!$B$224:$HF$233,1+EA$62)),EA82)</f>
        <v>424.1485362</v>
      </c>
      <c r="EB83" s="346">
        <f>if($A83-EB$65&gt;=0, if($B83&lt;=$B82,EB82,EB82*vlookup($B83,'2a. TBill Main'!$B$224:$HF$233,1+EB$62)),EB82)</f>
        <v>29660.7368</v>
      </c>
      <c r="EC83" s="346">
        <f>if($A83-EC$65&gt;=0, if($B83&lt;=$B82,EC82,EC82*vlookup($B83,'2a. TBill Main'!$B$224:$HF$233,1+EC$62)),EC82)</f>
        <v>42824.42391</v>
      </c>
      <c r="ED83" s="346">
        <f>if($A83-ED$65&gt;=0, if($B83&lt;=$B82,ED82,ED82*vlookup($B83,'2a. TBill Main'!$B$224:$HF$233,1+ED$62)),ED82)</f>
        <v>29009.50566</v>
      </c>
      <c r="EE83" s="346">
        <f>if($A83-EE$65&gt;=0, if($B83&lt;=$B82,EE82,EE82*vlookup($B83,'2a. TBill Main'!$B$224:$HF$233,1+EE$62)),EE82)</f>
        <v>29660.7368</v>
      </c>
      <c r="EF83" s="346">
        <f>if($A83-EF$65&gt;=0, if($B83&lt;=$B82,EF82,EF82*vlookup($B83,'2a. TBill Main'!$B$224:$HF$233,1+EF$62)),EF82)</f>
        <v>7814.684664</v>
      </c>
      <c r="EG83" s="346">
        <f>if($A83-EG$65&gt;=0, if($B83&lt;=$B82,EG82,EG82*vlookup($B83,'2a. TBill Main'!$B$224:$HF$233,1+EG$62)),EG82)</f>
        <v>6233.708071</v>
      </c>
      <c r="EH83" s="346">
        <f>if($A83-EH$65&gt;=0, if($B83&lt;=$B82,EH82,EH82*vlookup($B83,'2a. TBill Main'!$B$224:$HF$233,1+EH$62)),EH82)</f>
        <v>584.316515</v>
      </c>
      <c r="EI83" s="346">
        <f>if($A83-EI$65&gt;=0, if($B83&lt;=$B82,EI82,EI82*vlookup($B83,'2a. TBill Main'!$B$224:$HF$233,1+EI$62)),EI82)</f>
        <v>29660.7368</v>
      </c>
      <c r="EJ83" s="346">
        <f>if($A83-EJ$65&gt;=0, if($B83&lt;=$B82,EJ82,EJ82*vlookup($B83,'2a. TBill Main'!$B$224:$HF$233,1+EJ$62)),EJ82)</f>
        <v>26414.17636</v>
      </c>
      <c r="EK83" s="346">
        <f>if($A83-EK$65&gt;=0, if($B83&lt;=$B82,EK82,EK82*vlookup($B83,'2a. TBill Main'!$B$224:$HF$233,1+EK$62)),EK82)</f>
        <v>16313.40524</v>
      </c>
      <c r="EL83" s="346">
        <f>if($A83-EL$65&gt;=0, if($B83&lt;=$B82,EL82,EL82*vlookup($B83,'2a. TBill Main'!$B$224:$HF$233,1+EL$62)),EL82)</f>
        <v>6265.830649</v>
      </c>
      <c r="EM83" s="346">
        <f>if($A83-EM$65&gt;=0, if($B83&lt;=$B82,EM82,EM82*vlookup($B83,'2a. TBill Main'!$B$224:$HF$233,1+EM$62)),EM82)</f>
        <v>60820.82385</v>
      </c>
      <c r="EN83" s="346">
        <f>if($A83-EN$65&gt;=0, if($B83&lt;=$B82,EN82,EN82*vlookup($B83,'2a. TBill Main'!$B$224:$HF$233,1+EN$62)),EN82)</f>
        <v>444.911052</v>
      </c>
      <c r="EO83" s="346">
        <f>if($A83-EO$65&gt;=0, if($B83&lt;=$B82,EO82,EO82*vlookup($B83,'2a. TBill Main'!$B$224:$HF$233,1+EO$62)),EO82)</f>
        <v>25236.77858</v>
      </c>
      <c r="EP83" s="346">
        <f>if($A83-EP$65&gt;=0, if($B83&lt;=$B82,EP82,EP82*vlookup($B83,'2a. TBill Main'!$B$224:$HF$233,1+EP$62)),EP82)</f>
        <v>26750.79606</v>
      </c>
      <c r="EQ83" s="346">
        <f>if($A83-EQ$65&gt;=0, if($B83&lt;=$B82,EQ82,EQ82*vlookup($B83,'2a. TBill Main'!$B$224:$HF$233,1+EQ$62)),EQ82)</f>
        <v>29660.7368</v>
      </c>
      <c r="ER83" s="346">
        <f>if($A83-ER$65&gt;=0, if($B83&lt;=$B82,ER82,ER82*vlookup($B83,'2a. TBill Main'!$B$224:$HF$233,1+ER$62)),ER82)</f>
        <v>53485.72363</v>
      </c>
      <c r="ES83" s="346">
        <f>if($A83-ES$65&gt;=0, if($B83&lt;=$B82,ES82,ES82*vlookup($B83,'2a. TBill Main'!$B$224:$HF$233,1+ES$62)),ES82)</f>
        <v>7113.475185</v>
      </c>
      <c r="ET83" s="346">
        <f>if($A83-ET$65&gt;=0, if($B83&lt;=$B82,ET82,ET82*vlookup($B83,'2a. TBill Main'!$B$224:$HF$233,1+ET$62)),ET82)</f>
        <v>2102.946239</v>
      </c>
      <c r="EU83" s="346">
        <f>if($A83-EU$65&gt;=0, if($B83&lt;=$B82,EU82,EU82*vlookup($B83,'2a. TBill Main'!$B$224:$HF$233,1+EU$62)),EU82)</f>
        <v>12011.6196</v>
      </c>
      <c r="EV83" s="346">
        <f>if($A83-EV$65&gt;=0, if($B83&lt;=$B82,EV82,EV82*vlookup($B83,'2a. TBill Main'!$B$224:$HF$233,1+EV$62)),EV82)</f>
        <v>7201.241305</v>
      </c>
      <c r="EW83" s="346">
        <f>if($A83-EW$65&gt;=0, if($B83&lt;=$B82,EW82,EW82*vlookup($B83,'2a. TBill Main'!$B$224:$HF$233,1+EW$62)),EW82)</f>
        <v>6335.53338</v>
      </c>
      <c r="EX83" s="346">
        <f>if($A83-EX$65&gt;=0, if($B83&lt;=$B82,EX82,EX82*vlookup($B83,'2a. TBill Main'!$B$224:$HF$233,1+EX$62)),EX82)</f>
        <v>8738.201365</v>
      </c>
      <c r="EY83" s="346">
        <f>if($A83-EY$65&gt;=0, if($B83&lt;=$B82,EY82,EY82*vlookup($B83,'2a. TBill Main'!$B$224:$HF$233,1+EY$62)),EY82)</f>
        <v>68174.80311</v>
      </c>
      <c r="EZ83" s="346">
        <f>if($A83-EZ$65&gt;=0, if($B83&lt;=$B82,EZ82,EZ82*vlookup($B83,'2a. TBill Main'!$B$224:$HF$233,1+EZ$62)),EZ82)</f>
        <v>29210.66478</v>
      </c>
      <c r="FA83" s="346">
        <f>if($A83-FA$65&gt;=0, if($B83&lt;=$B82,FA82,FA82*vlookup($B83,'2a. TBill Main'!$B$224:$HF$233,1+FA$62)),FA82)</f>
        <v>5309.568495</v>
      </c>
      <c r="FB83" s="346">
        <f>if($A83-FB$65&gt;=0, if($B83&lt;=$B82,FB82,FB82*vlookup($B83,'2a. TBill Main'!$B$224:$HF$233,1+FB$62)),FB82)</f>
        <v>9332.305923</v>
      </c>
      <c r="FC83" s="346">
        <f>if($A83-FC$65&gt;=0, if($B83&lt;=$B82,FC82,FC82*vlookup($B83,'2a. TBill Main'!$B$224:$HF$233,1+FC$62)),FC82)</f>
        <v>37412.57036</v>
      </c>
      <c r="FD83" s="346">
        <f>if($A83-FD$65&gt;=0, if($B83&lt;=$B82,FD82,FD82*vlookup($B83,'2a. TBill Main'!$B$224:$HF$233,1+FD$62)),FD82)</f>
        <v>30412.2064</v>
      </c>
      <c r="FE83" s="346">
        <f>if($A83-FE$65&gt;=0, if($B83&lt;=$B82,FE82,FE82*vlookup($B83,'2a. TBill Main'!$B$224:$HF$233,1+FE$62)),FE82)</f>
        <v>51087.74205</v>
      </c>
      <c r="FF83" s="346">
        <f>if($A83-FF$65&gt;=0, if($B83&lt;=$B82,FF82,FF82*vlookup($B83,'2a. TBill Main'!$B$224:$HF$233,1+FF$62)),FF82)</f>
        <v>12134.04429</v>
      </c>
      <c r="FG83" s="346">
        <f>if($A83-FG$65&gt;=0, if($B83&lt;=$B82,FG82,FG82*vlookup($B83,'2a. TBill Main'!$B$224:$HF$233,1+FG$62)),FG82)</f>
        <v>15446.80749</v>
      </c>
      <c r="FH83" s="346">
        <f>if($A83-FH$65&gt;=0, if($B83&lt;=$B82,FH82,FH82*vlookup($B83,'2a. TBill Main'!$B$224:$HF$233,1+FH$62)),FH82)</f>
        <v>19117.8279</v>
      </c>
      <c r="FI83" s="346">
        <f>if($A83-FI$65&gt;=0, if($B83&lt;=$B82,FI82,FI82*vlookup($B83,'2a. TBill Main'!$B$224:$HF$233,1+FI$62)),FI82)</f>
        <v>52088.94022</v>
      </c>
      <c r="FJ83" s="346">
        <f>if($A83-FJ$65&gt;=0, if($B83&lt;=$B82,FJ82,FJ82*vlookup($B83,'2a. TBill Main'!$B$224:$HF$233,1+FJ$62)),FJ82)</f>
        <v>54234.92419</v>
      </c>
      <c r="FK83" s="346">
        <f>if($A83-FK$65&gt;=0, if($B83&lt;=$B82,FK82,FK82*vlookup($B83,'2a. TBill Main'!$B$224:$HF$233,1+FK$62)),FK82)</f>
        <v>23159.10329</v>
      </c>
      <c r="FL83" s="346">
        <f>if($A83-FL$65&gt;=0, if($B83&lt;=$B82,FL82,FL82*vlookup($B83,'2a. TBill Main'!$B$224:$HF$233,1+FL$62)),FL82)</f>
        <v>23056.77375</v>
      </c>
      <c r="FM83" s="346">
        <f>if($A83-FM$65&gt;=0, if($B83&lt;=$B82,FM82,FM82*vlookup($B83,'2a. TBill Main'!$B$224:$HF$233,1+FM$62)),FM82)</f>
        <v>61283.99108</v>
      </c>
      <c r="FN83" s="346">
        <f>if($A83-FN$65&gt;=0, if($B83&lt;=$B82,FN82,FN82*vlookup($B83,'2a. TBill Main'!$B$224:$HF$233,1+FN$62)),FN82)</f>
        <v>52340.55225</v>
      </c>
      <c r="FO83" s="346">
        <f>if($A83-FO$65&gt;=0, if($B83&lt;=$B82,FO82,FO82*vlookup($B83,'2a. TBill Main'!$B$224:$HF$233,1+FO$62)),FO82)</f>
        <v>25211.62628</v>
      </c>
      <c r="FP83" s="346">
        <f>if($A83-FP$65&gt;=0, if($B83&lt;=$B82,FP82,FP82*vlookup($B83,'2a. TBill Main'!$B$224:$HF$233,1+FP$62)),FP82)</f>
        <v>8941.229108</v>
      </c>
      <c r="FQ83" s="346">
        <f>if($A83-FQ$65&gt;=0, if($B83&lt;=$B82,FQ82,FQ82*vlookup($B83,'2a. TBill Main'!$B$224:$HF$233,1+FQ$62)),FQ82)</f>
        <v>49393.47627</v>
      </c>
      <c r="FR83" s="346">
        <f>if($A83-FR$65&gt;=0, if($B83&lt;=$B82,FR82,FR82*vlookup($B83,'2a. TBill Main'!$B$224:$HF$233,1+FR$62)),FR82)</f>
        <v>49387.32167</v>
      </c>
      <c r="FS83" s="346">
        <f>if($A83-FS$65&gt;=0, if($B83&lt;=$B82,FS82,FS82*vlookup($B83,'2a. TBill Main'!$B$224:$HF$233,1+FS$62)),FS82)</f>
        <v>22245.5526</v>
      </c>
      <c r="FT83" s="346">
        <f>if($A83-FT$65&gt;=0, if($B83&lt;=$B82,FT82,FT82*vlookup($B83,'2a. TBill Main'!$B$224:$HF$233,1+FT$62)),FT82)</f>
        <v>27670.50136</v>
      </c>
      <c r="FU83" s="346">
        <f>if($A83-FU$65&gt;=0, if($B83&lt;=$B82,FU82,FU82*vlookup($B83,'2a. TBill Main'!$B$224:$HF$233,1+FU$62)),FU82)</f>
        <v>29660.7368</v>
      </c>
      <c r="FV83" s="346">
        <f>if($A83-FV$65&gt;=0, if($B83&lt;=$B82,FV82,FV82*vlookup($B83,'2a. TBill Main'!$B$224:$HF$233,1+FV$62)),FV82)</f>
        <v>62287.54728</v>
      </c>
      <c r="FW83" s="346">
        <f>if($A83-FW$65&gt;=0, if($B83&lt;=$B82,FW82,FW82*vlookup($B83,'2a. TBill Main'!$B$224:$HF$233,1+FW$62)),FW82)</f>
        <v>1480.070766</v>
      </c>
      <c r="FX83" s="346">
        <f>if($A83-FX$65&gt;=0, if($B83&lt;=$B82,FX82,FX82*vlookup($B83,'2a. TBill Main'!$B$224:$HF$233,1+FX$62)),FX82)</f>
        <v>33038.0566</v>
      </c>
      <c r="FY83" s="346">
        <f>if($A83-FY$65&gt;=0, if($B83&lt;=$B82,FY82,FY82*vlookup($B83,'2a. TBill Main'!$B$224:$HF$233,1+FY$62)),FY82)</f>
        <v>30645.47326</v>
      </c>
      <c r="FZ83" s="346">
        <f>if($A83-FZ$65&gt;=0, if($B83&lt;=$B82,FZ82,FZ82*vlookup($B83,'2a. TBill Main'!$B$224:$HF$233,1+FZ$62)),FZ82)</f>
        <v>34392.61795</v>
      </c>
      <c r="GA83" s="346">
        <f>if($A83-GA$65&gt;=0, if($B83&lt;=$B82,GA82,GA82*vlookup($B83,'2a. TBill Main'!$B$224:$HF$233,1+GA$62)),GA82)</f>
        <v>556.138815</v>
      </c>
      <c r="GB83" s="346">
        <f>if($A83-GB$65&gt;=0, if($B83&lt;=$B82,GB82,GB82*vlookup($B83,'2a. TBill Main'!$B$224:$HF$233,1+GB$62)),GB82)</f>
        <v>3141.072027</v>
      </c>
      <c r="GC83" s="346">
        <f>if($A83-GC$65&gt;=0, if($B83&lt;=$B82,GC82,GC82*vlookup($B83,'2a. TBill Main'!$B$224:$HF$233,1+GC$62)),GC82)</f>
        <v>163.1340524</v>
      </c>
      <c r="GD83" s="346">
        <f>if($A83-GD$65&gt;=0, if($B83&lt;=$B82,GD82,GD82*vlookup($B83,'2a. TBill Main'!$B$224:$HF$233,1+GD$62)),GD82)</f>
        <v>12503.4836</v>
      </c>
      <c r="GE83" s="346">
        <f>if($A83-GE$65&gt;=0, if($B83&lt;=$B82,GE82,GE82*vlookup($B83,'2a. TBill Main'!$B$224:$HF$233,1+GE$62)),GE82)</f>
        <v>3202.232466</v>
      </c>
      <c r="GF83" s="346">
        <f>if($A83-GF$65&gt;=0, if($B83&lt;=$B82,GF82,GF82*vlookup($B83,'2a. TBill Main'!$B$224:$HF$233,1+GF$62)),GF82)</f>
        <v>2487.052781</v>
      </c>
      <c r="GG83" s="346">
        <f>if($A83-GG$65&gt;=0, if($B83&lt;=$B82,GG82,GG82*vlookup($B83,'2a. TBill Main'!$B$224:$HF$233,1+GG$62)),GG82)</f>
        <v>36582.75193</v>
      </c>
      <c r="GH83" s="346">
        <f>if($A83-GH$65&gt;=0, if($B83&lt;=$B82,GH82,GH82*vlookup($B83,'2a. TBill Main'!$B$224:$HF$233,1+GH$62)),GH82)</f>
        <v>163.1340524</v>
      </c>
      <c r="GI83" s="346">
        <f>if($A83-GI$65&gt;=0, if($B83&lt;=$B82,GI82,GI82*vlookup($B83,'2a. TBill Main'!$B$224:$HF$233,1+GI$62)),GI82)</f>
        <v>370.75921</v>
      </c>
      <c r="GJ83" s="346">
        <f>if($A83-GJ$65&gt;=0, if($B83&lt;=$B82,GJ82,GJ82*vlookup($B83,'2a. TBill Main'!$B$224:$HF$233,1+GJ$62)),GJ82)</f>
        <v>48.94021572</v>
      </c>
      <c r="GK83" s="346">
        <f>if($A83-GK$65&gt;=0, if($B83&lt;=$B82,GK82,GK82*vlookup($B83,'2a. TBill Main'!$B$224:$HF$233,1+GK$62)),GK82)</f>
        <v>24127.46703</v>
      </c>
      <c r="GL83" s="346">
        <f>if($A83-GL$65&gt;=0, if($B83&lt;=$B82,GL82,GL82*vlookup($B83,'2a. TBill Main'!$B$224:$HF$233,1+GL$62)),GL82)</f>
        <v>17685.67406</v>
      </c>
      <c r="GM83" s="346">
        <f>if($A83-GM$65&gt;=0, if($B83&lt;=$B82,GM82,GM82*vlookup($B83,'2a. TBill Main'!$B$224:$HF$233,1+GM$62)),GM82)</f>
        <v>481.986973</v>
      </c>
      <c r="GN83" s="346">
        <f>if($A83-GN$65&gt;=0, if($B83&lt;=$B82,GN82,GN82*vlookup($B83,'2a. TBill Main'!$B$224:$HF$233,1+GN$62)),GN82)</f>
        <v>14.8303684</v>
      </c>
      <c r="GO83" s="346">
        <f>if($A83-GO$65&gt;=0, if($B83&lt;=$B82,GO82,GO82*vlookup($B83,'2a. TBill Main'!$B$224:$HF$233,1+GO$62)),GO82)</f>
        <v>1727.737919</v>
      </c>
      <c r="GP83" s="346">
        <f>if($A83-GP$65&gt;=0, if($B83&lt;=$B82,GP82,GP82*vlookup($B83,'2a. TBill Main'!$B$224:$HF$233,1+GP$62)),GP82)</f>
        <v>16172.51674</v>
      </c>
      <c r="GQ83" s="346">
        <f>if($A83-GQ$65&gt;=0, if($B83&lt;=$B82,GQ82,GQ82*vlookup($B83,'2a. TBill Main'!$B$224:$HF$233,1+GQ$62)),GQ82)</f>
        <v>16983.73789</v>
      </c>
      <c r="GR83" s="346">
        <f>if($A83-GR$65&gt;=0, if($B83&lt;=$B82,GR82,GR82*vlookup($B83,'2a. TBill Main'!$B$224:$HF$233,1+GR$62)),GR82)</f>
        <v>20241.96983</v>
      </c>
      <c r="GS83" s="346">
        <f>if($A83-GS$65&gt;=0, if($B83&lt;=$B82,GS82,GS82*vlookup($B83,'2a. TBill Main'!$B$224:$HF$233,1+GS$62)),GS82)</f>
        <v>41059.35795</v>
      </c>
      <c r="GT83" s="346">
        <f>if($A83-GT$65&gt;=0, if($B83&lt;=$B82,GT82,GT82*vlookup($B83,'2a. TBill Main'!$B$224:$HF$233,1+GT$62)),GT82)</f>
        <v>2964.590643</v>
      </c>
      <c r="GU83" s="346">
        <f>if($A83-GU$65&gt;=0, if($B83&lt;=$B82,GU82,GU82*vlookup($B83,'2a. TBill Main'!$B$224:$HF$233,1+GU$62)),GU82)</f>
        <v>12310.68881</v>
      </c>
      <c r="GV83" s="346">
        <f>if($A83-GV$65&gt;=0, if($B83&lt;=$B82,GV82,GV82*vlookup($B83,'2a. TBill Main'!$B$224:$HF$233,1+GV$62)),GV82)</f>
        <v>20559.33971</v>
      </c>
      <c r="GW83" s="346">
        <f>if($A83-GW$65&gt;=0, if($B83&lt;=$B82,GW82,GW82*vlookup($B83,'2a. TBill Main'!$B$224:$HF$233,1+GW$62)),GW82)</f>
        <v>22463.55902</v>
      </c>
      <c r="GX83" s="346">
        <f>if($A83-GX$65&gt;=0, if($B83&lt;=$B82,GX82,GX82*vlookup($B83,'2a. TBill Main'!$B$224:$HF$233,1+GX$62)),GX82)</f>
        <v>9826.602102</v>
      </c>
      <c r="GY83" s="346">
        <f>if($A83-GY$65&gt;=0, if($B83&lt;=$B82,GY82,GY82*vlookup($B83,'2a. TBill Main'!$B$224:$HF$233,1+GY$62)),GY82)</f>
        <v>37983.53955</v>
      </c>
      <c r="GZ83" s="346">
        <f>if($A83-GZ$65&gt;=0, if($B83&lt;=$B82,GZ82,GZ82*vlookup($B83,'2a. TBill Main'!$B$224:$HF$233,1+GZ$62)),GZ82)</f>
        <v>30511.99995</v>
      </c>
      <c r="HA83" s="346">
        <f>if($A83-HA$65&gt;=0, if($B83&lt;=$B82,HA82,HA82*vlookup($B83,'2a. TBill Main'!$B$224:$HF$233,1+HA$62)),HA82)</f>
        <v>43967.5932</v>
      </c>
      <c r="HB83" s="346">
        <f>if($A83-HB$65&gt;=0, if($B83&lt;=$B82,HB82,HB82*vlookup($B83,'2a. TBill Main'!$B$224:$HF$233,1+HB$62)),HB82)</f>
        <v>27204.82779</v>
      </c>
      <c r="HC83" s="346">
        <f>if($A83-HC$65&gt;=0, if($B83&lt;=$B82,HC82,HC82*vlookup($B83,'2a. TBill Main'!$B$224:$HF$233,1+HC$62)),HC82)</f>
        <v>8061.788262</v>
      </c>
      <c r="HD83" s="346">
        <f>if($A83-HD$65&gt;=0, if($B83&lt;=$B82,HD82,HD82*vlookup($B83,'2a. TBill Main'!$B$224:$HF$233,1+HD$62)),HD82)</f>
        <v>19541.97644</v>
      </c>
      <c r="HE83" s="346">
        <f>if($A83-HE$65&gt;=0, if($B83&lt;=$B82,HE82,HE82*vlookup($B83,'2a. TBill Main'!$B$224:$HF$233,1+HE$62)),HE82)</f>
        <v>18107.67219</v>
      </c>
      <c r="HF83" s="346">
        <f>if($A83-HF$65&gt;=0, if($B83&lt;=$B82,HF82,HF82*vlookup($B83,'2a. TBill Main'!$B$224:$HF$233,1+HF$62)),HF82)</f>
        <v>18254.70046</v>
      </c>
      <c r="HG83" s="346">
        <f>if($A83-HG$65&gt;=0, if($B83&lt;=$B82,HG82,HG82*vlookup($B83,'2a. TBill Main'!$B$224:$HF$233,1+HG$62)),HG82)</f>
        <v>3753.566242</v>
      </c>
      <c r="HH83" s="346">
        <f>if($A83-HH$65&gt;=0, if($B83&lt;=$B82,HH82,HH82*vlookup($B83,'2a. TBill Main'!$B$224:$HF$233,1+HH$62)),HH82)</f>
        <v>22309.32318</v>
      </c>
      <c r="HI83" s="346">
        <f>if($A83-HI$65&gt;=0, if($B83&lt;=$B82,HI82,HI82*vlookup($B83,'2a. TBill Main'!$B$224:$HF$233,1+HI$62)),HI82)</f>
        <v>34565.13963</v>
      </c>
      <c r="HJ83" s="346"/>
      <c r="HK83" s="346"/>
      <c r="HL83" s="346"/>
      <c r="HM83" s="346"/>
      <c r="HN83" s="346"/>
      <c r="HO83" s="346"/>
      <c r="HP83" s="346"/>
      <c r="HQ83" s="346"/>
      <c r="HR83" s="346"/>
      <c r="HS83" s="346"/>
      <c r="HT83" s="346"/>
      <c r="HU83" s="346"/>
      <c r="HV83" s="346"/>
      <c r="HW83" s="346"/>
      <c r="HX83" s="346"/>
    </row>
    <row r="84">
      <c r="A84" s="331" t="str">
        <f>'3b. TBond Projections'!A87</f>
        <v>06-2025</v>
      </c>
      <c r="B84" s="346">
        <f t="shared" si="29"/>
        <v>3</v>
      </c>
      <c r="C84" s="346">
        <f t="shared" si="27"/>
        <v>5439970.666</v>
      </c>
      <c r="D84" s="338">
        <f t="shared" si="28"/>
        <v>3</v>
      </c>
      <c r="E84" s="346"/>
      <c r="F84" s="346">
        <f>if($A84-F$65&gt;=0, if($B84&lt;=$B83,F83,F83*vlookup($B84,'2a. TBill Main'!$B$224:$HF$233,1+F$62)),F83)</f>
        <v>511.1099606</v>
      </c>
      <c r="G84" s="346">
        <f>if($A84-G$65&gt;=0, if($B84&lt;=$B83,G83,G83*vlookup($B84,'2a. TBill Main'!$B$224:$HF$233,1+G$62)),G83)</f>
        <v>13163.30292</v>
      </c>
      <c r="H84" s="346">
        <f>if($A84-H$65&gt;=0, if($B84&lt;=$B83,H83,H83*vlookup($B84,'2a. TBill Main'!$B$224:$HF$233,1+H$62)),H83)</f>
        <v>36120.84528</v>
      </c>
      <c r="I84" s="346">
        <f>if($A84-I$65&gt;=0, if($B84&lt;=$B83,I83,I83*vlookup($B84,'2a. TBill Main'!$B$224:$HF$233,1+I$62)),I83)</f>
        <v>13545.31698</v>
      </c>
      <c r="J84" s="346">
        <f>if($A84-J$65&gt;=0, if($B84&lt;=$B83,J83,J83*vlookup($B84,'2a. TBill Main'!$B$224:$HF$233,1+J$62)),J83)</f>
        <v>18060.42264</v>
      </c>
      <c r="K84" s="346">
        <f>if($A84-K$65&gt;=0, if($B84&lt;=$B83,K83,K83*vlookup($B84,'2a. TBill Main'!$B$224:$HF$233,1+K$62)),K83)</f>
        <v>18060.42264</v>
      </c>
      <c r="L84" s="346">
        <f>if($A84-L$65&gt;=0, if($B84&lt;=$B83,L83,L83*vlookup($B84,'2a. TBill Main'!$B$224:$HF$233,1+L$62)),L83)</f>
        <v>4734.810701</v>
      </c>
      <c r="M84" s="346">
        <f>if($A84-M$65&gt;=0, if($B84&lt;=$B83,M83,M83*vlookup($B84,'2a. TBill Main'!$B$224:$HF$233,1+M$62)),M83)</f>
        <v>133771.7444</v>
      </c>
      <c r="N84" s="346">
        <f>if($A84-N$65&gt;=0, if($B84&lt;=$B83,N83,N83*vlookup($B84,'2a. TBill Main'!$B$224:$HF$233,1+N$62)),N83)</f>
        <v>45058.06348</v>
      </c>
      <c r="O84" s="346">
        <f>if($A84-O$65&gt;=0, if($B84&lt;=$B83,O83,O83*vlookup($B84,'2a. TBill Main'!$B$224:$HF$233,1+O$62)),O83)</f>
        <v>2403.842253</v>
      </c>
      <c r="P84" s="346">
        <f>if($A84-P$65&gt;=0, if($B84&lt;=$B83,P83,P83*vlookup($B84,'2a. TBill Main'!$B$224:$HF$233,1+P$62)),P83)</f>
        <v>18.06042264</v>
      </c>
      <c r="Q84" s="346">
        <f>if($A84-Q$65&gt;=0, if($B84&lt;=$B83,Q83,Q83*vlookup($B84,'2a. TBill Main'!$B$224:$HF$233,1+Q$62)),Q83)</f>
        <v>343.1480301</v>
      </c>
      <c r="R84" s="346">
        <f>if($A84-R$65&gt;=0, if($B84&lt;=$B83,R83,R83*vlookup($B84,'2a. TBill Main'!$B$224:$HF$233,1+R$62)),R83)</f>
        <v>13325.61194</v>
      </c>
      <c r="S84" s="346">
        <f>if($A84-S$65&gt;=0, if($B84&lt;=$B83,S83,S83*vlookup($B84,'2a. TBill Main'!$B$224:$HF$233,1+S$62)),S83)</f>
        <v>10720.28761</v>
      </c>
      <c r="T84" s="346">
        <f>if($A84-T$65&gt;=0, if($B84&lt;=$B83,T83,T83*vlookup($B84,'2a. TBill Main'!$B$224:$HF$233,1+T$62)),T83)</f>
        <v>119247.5525</v>
      </c>
      <c r="U84" s="346">
        <f>if($A84-U$65&gt;=0, if($B84&lt;=$B83,U83,U83*vlookup($B84,'2a. TBill Main'!$B$224:$HF$233,1+U$62)),U83)</f>
        <v>18397.37594</v>
      </c>
      <c r="V84" s="346">
        <f>if($A84-V$65&gt;=0, if($B84&lt;=$B83,V83,V83*vlookup($B84,'2a. TBill Main'!$B$224:$HF$233,1+V$62)),V83)</f>
        <v>59057.11245</v>
      </c>
      <c r="W84" s="346">
        <f>if($A84-W$65&gt;=0, if($B84&lt;=$B83,W83,W83*vlookup($B84,'2a. TBill Main'!$B$224:$HF$233,1+W$62)),W83)</f>
        <v>18060.42264</v>
      </c>
      <c r="X84" s="346">
        <f>if($A84-X$65&gt;=0, if($B84&lt;=$B83,X83,X83*vlookup($B84,'2a. TBill Main'!$B$224:$HF$233,1+X$62)),X83)</f>
        <v>31891.07623</v>
      </c>
      <c r="Y84" s="346">
        <f>if($A84-Y$65&gt;=0, if($B84&lt;=$B83,Y83,Y83*vlookup($B84,'2a. TBill Main'!$B$224:$HF$233,1+Y$62)),Y83)</f>
        <v>18060.42264</v>
      </c>
      <c r="Z84" s="346">
        <f>if($A84-Z$65&gt;=0, if($B84&lt;=$B83,Z83,Z83*vlookup($B84,'2a. TBill Main'!$B$224:$HF$233,1+Z$62)),Z83)</f>
        <v>2284.643464</v>
      </c>
      <c r="AA84" s="346">
        <f>if($A84-AA$65&gt;=0, if($B84&lt;=$B83,AA83,AA83*vlookup($B84,'2a. TBill Main'!$B$224:$HF$233,1+AA$62)),AA83)</f>
        <v>40290.14802</v>
      </c>
      <c r="AB84" s="346">
        <f>if($A84-AB$65&gt;=0, if($B84&lt;=$B83,AB83,AB83*vlookup($B84,'2a. TBill Main'!$B$224:$HF$233,1+AB$62)),AB83)</f>
        <v>23831.97384</v>
      </c>
      <c r="AC84" s="346">
        <f>if($A84-AC$65&gt;=0, if($B84&lt;=$B83,AC83,AC83*vlookup($B84,'2a. TBill Main'!$B$224:$HF$233,1+AC$62)),AC83)</f>
        <v>14448.33811</v>
      </c>
      <c r="AD84" s="346">
        <f>if($A84-AD$65&gt;=0, if($B84&lt;=$B83,AD83,AD83*vlookup($B84,'2a. TBill Main'!$B$224:$HF$233,1+AD$62)),AD83)</f>
        <v>9030.211319</v>
      </c>
      <c r="AE84" s="346">
        <f>if($A84-AE$65&gt;=0, if($B84&lt;=$B83,AE83,AE83*vlookup($B84,'2a. TBill Main'!$B$224:$HF$233,1+AE$62)),AE83)</f>
        <v>78953.41317</v>
      </c>
      <c r="AF84" s="346">
        <f>if($A84-AF$65&gt;=0, if($B84&lt;=$B83,AF83,AF83*vlookup($B84,'2a. TBill Main'!$B$224:$HF$233,1+AF$62)),AF83)</f>
        <v>14223.07046</v>
      </c>
      <c r="AG84" s="346">
        <f>if($A84-AG$65&gt;=0, if($B84&lt;=$B83,AG83,AG83*vlookup($B84,'2a. TBill Main'!$B$224:$HF$233,1+AG$62)),AG83)</f>
        <v>19840.47595</v>
      </c>
      <c r="AH84" s="346">
        <f>if($A84-AH$65&gt;=0, if($B84&lt;=$B83,AH83,AH83*vlookup($B84,'2a. TBill Main'!$B$224:$HF$233,1+AH$62)),AH83)</f>
        <v>15067.93703</v>
      </c>
      <c r="AI84" s="346">
        <f>if($A84-AI$65&gt;=0, if($B84&lt;=$B83,AI83,AI83*vlookup($B84,'2a. TBill Main'!$B$224:$HF$233,1+AI$62)),AI83)</f>
        <v>28008.41045</v>
      </c>
      <c r="AJ84" s="346">
        <f>if($A84-AJ$65&gt;=0, if($B84&lt;=$B83,AJ83,AJ83*vlookup($B84,'2a. TBill Main'!$B$224:$HF$233,1+AJ$62)),AJ83)</f>
        <v>27090.63396</v>
      </c>
      <c r="AK84" s="346">
        <f>if($A84-AK$65&gt;=0, if($B84&lt;=$B83,AK83,AK83*vlookup($B84,'2a. TBill Main'!$B$224:$HF$233,1+AK$62)),AK83)</f>
        <v>21672.50717</v>
      </c>
      <c r="AL84" s="346">
        <f>if($A84-AL$65&gt;=0, if($B84&lt;=$B83,AL83,AL83*vlookup($B84,'2a. TBill Main'!$B$224:$HF$233,1+AL$62)),AL83)</f>
        <v>14448.33811</v>
      </c>
      <c r="AM84" s="346">
        <f>if($A84-AM$65&gt;=0, if($B84&lt;=$B83,AM83,AM83*vlookup($B84,'2a. TBill Main'!$B$224:$HF$233,1+AM$62)),AM83)</f>
        <v>20411.42009</v>
      </c>
      <c r="AN84" s="346">
        <f>if($A84-AN$65&gt;=0, if($B84&lt;=$B83,AN83,AN83*vlookup($B84,'2a. TBill Main'!$B$224:$HF$233,1+AN$62)),AN83)</f>
        <v>108572.0367</v>
      </c>
      <c r="AO84" s="346">
        <f>if($A84-AO$65&gt;=0, if($B84&lt;=$B83,AO83,AO83*vlookup($B84,'2a. TBill Main'!$B$224:$HF$233,1+AO$62)),AO83)</f>
        <v>11899.57903</v>
      </c>
      <c r="AP84" s="346">
        <f>if($A84-AP$65&gt;=0, if($B84&lt;=$B83,AP83,AP83*vlookup($B84,'2a. TBill Main'!$B$224:$HF$233,1+AP$62)),AP83)</f>
        <v>21639.33017</v>
      </c>
      <c r="AQ84" s="346">
        <f>if($A84-AQ$65&gt;=0, if($B84&lt;=$B83,AQ83,AQ83*vlookup($B84,'2a. TBill Main'!$B$224:$HF$233,1+AQ$62)),AQ83)</f>
        <v>50354.30048</v>
      </c>
      <c r="AR84" s="346">
        <f>if($A84-AR$65&gt;=0, if($B84&lt;=$B83,AR83,AR83*vlookup($B84,'2a. TBill Main'!$B$224:$HF$233,1+AR$62)),AR83)</f>
        <v>36120.84528</v>
      </c>
      <c r="AS84" s="346">
        <f>if($A84-AS$65&gt;=0, if($B84&lt;=$B83,AS83,AS83*vlookup($B84,'2a. TBill Main'!$B$224:$HF$233,1+AS$62)),AS83)</f>
        <v>10836.25358</v>
      </c>
      <c r="AT84" s="346">
        <f>if($A84-AT$65&gt;=0, if($B84&lt;=$B83,AT83,AT83*vlookup($B84,'2a. TBill Main'!$B$224:$HF$233,1+AT$62)),AT83)</f>
        <v>14448.33811</v>
      </c>
      <c r="AU84" s="346">
        <f>if($A84-AU$65&gt;=0, if($B84&lt;=$B83,AU83,AU83*vlookup($B84,'2a. TBill Main'!$B$224:$HF$233,1+AU$62)),AU83)</f>
        <v>14448.33811</v>
      </c>
      <c r="AV84" s="346">
        <f>if($A84-AV$65&gt;=0, if($B84&lt;=$B83,AV83,AV83*vlookup($B84,'2a. TBill Main'!$B$224:$HF$233,1+AV$62)),AV83)</f>
        <v>9030.211319</v>
      </c>
      <c r="AW84" s="346">
        <f>if($A84-AW$65&gt;=0, if($B84&lt;=$B83,AW83,AW83*vlookup($B84,'2a. TBill Main'!$B$224:$HF$233,1+AW$62)),AW83)</f>
        <v>9030.211319</v>
      </c>
      <c r="AX84" s="346">
        <f>if($A84-AX$65&gt;=0, if($B84&lt;=$B83,AX83,AX83*vlookup($B84,'2a. TBill Main'!$B$224:$HF$233,1+AX$62)),AX83)</f>
        <v>67182.96617</v>
      </c>
      <c r="AY84" s="346">
        <f>if($A84-AY$65&gt;=0, if($B84&lt;=$B83,AY83,AY83*vlookup($B84,'2a. TBill Main'!$B$224:$HF$233,1+AY$62)),AY83)</f>
        <v>51118.12993</v>
      </c>
      <c r="AZ84" s="346">
        <f>if($A84-AZ$65&gt;=0, if($B84&lt;=$B83,AZ83,AZ83*vlookup($B84,'2a. TBill Main'!$B$224:$HF$233,1+AZ$62)),AZ83)</f>
        <v>20431.70195</v>
      </c>
      <c r="BA84" s="346">
        <f>if($A84-BA$65&gt;=0, if($B84&lt;=$B83,BA83,BA83*vlookup($B84,'2a. TBill Main'!$B$224:$HF$233,1+BA$62)),BA83)</f>
        <v>31083.7031</v>
      </c>
      <c r="BB84" s="346">
        <f>if($A84-BB$65&gt;=0, if($B84&lt;=$B83,BB83,BB83*vlookup($B84,'2a. TBill Main'!$B$224:$HF$233,1+BB$62)),BB83)</f>
        <v>57318.38139</v>
      </c>
      <c r="BC84" s="346">
        <f>if($A84-BC$65&gt;=0, if($B84&lt;=$B83,BC83,BC83*vlookup($B84,'2a. TBill Main'!$B$224:$HF$233,1+BC$62)),BC83)</f>
        <v>541.8126791</v>
      </c>
      <c r="BD84" s="346">
        <f>if($A84-BD$65&gt;=0, if($B84&lt;=$B83,BD83,BD83*vlookup($B84,'2a. TBill Main'!$B$224:$HF$233,1+BD$62)),BD83)</f>
        <v>27090.63396</v>
      </c>
      <c r="BE84" s="346">
        <f>if($A84-BE$65&gt;=0, if($B84&lt;=$B83,BE83,BE83*vlookup($B84,'2a. TBill Main'!$B$224:$HF$233,1+BE$62)),BE83)</f>
        <v>18060.42264</v>
      </c>
      <c r="BF84" s="346">
        <f>if($A84-BF$65&gt;=0, if($B84&lt;=$B83,BF83,BF83*vlookup($B84,'2a. TBill Main'!$B$224:$HF$233,1+BF$62)),BF83)</f>
        <v>9030.211319</v>
      </c>
      <c r="BG84" s="346">
        <f>if($A84-BG$65&gt;=0, if($B84&lt;=$B83,BG83,BG83*vlookup($B84,'2a. TBill Main'!$B$224:$HF$233,1+BG$62)),BG83)</f>
        <v>9030.211319</v>
      </c>
      <c r="BH84" s="346">
        <f>if($A84-BH$65&gt;=0, if($B84&lt;=$B83,BH83,BH83*vlookup($B84,'2a. TBill Main'!$B$224:$HF$233,1+BH$62)),BH83)</f>
        <v>18060.42264</v>
      </c>
      <c r="BI84" s="346">
        <f>if($A84-BI$65&gt;=0, if($B84&lt;=$B83,BI83,BI83*vlookup($B84,'2a. TBill Main'!$B$224:$HF$233,1+BI$62)),BI83)</f>
        <v>100166.716</v>
      </c>
      <c r="BJ84" s="346">
        <f>if($A84-BJ$65&gt;=0, if($B84&lt;=$B83,BJ83,BJ83*vlookup($B84,'2a. TBill Main'!$B$224:$HF$233,1+BJ$62)),BJ83)</f>
        <v>18060.42264</v>
      </c>
      <c r="BK84" s="346">
        <f>if($A84-BK$65&gt;=0, if($B84&lt;=$B83,BK83,BK83*vlookup($B84,'2a. TBill Main'!$B$224:$HF$233,1+BK$62)),BK83)</f>
        <v>33507.35764</v>
      </c>
      <c r="BL84" s="346">
        <f>if($A84-BL$65&gt;=0, if($B84&lt;=$B83,BL83,BL83*vlookup($B84,'2a. TBill Main'!$B$224:$HF$233,1+BL$62)),BL83)</f>
        <v>45151.05659</v>
      </c>
      <c r="BM84" s="346">
        <f>if($A84-BM$65&gt;=0, if($B84&lt;=$B83,BM83,BM83*vlookup($B84,'2a. TBill Main'!$B$224:$HF$233,1+BM$62)),BM83)</f>
        <v>36.12084528</v>
      </c>
      <c r="BN84" s="346">
        <f>if($A84-BN$65&gt;=0, if($B84&lt;=$B83,BN83,BN83*vlookup($B84,'2a. TBill Main'!$B$224:$HF$233,1+BN$62)),BN83)</f>
        <v>5128.889123</v>
      </c>
      <c r="BO84" s="346">
        <f>if($A84-BO$65&gt;=0, if($B84&lt;=$B83,BO83,BO83*vlookup($B84,'2a. TBill Main'!$B$224:$HF$233,1+BO$62)),BO83)</f>
        <v>35418.5838</v>
      </c>
      <c r="BP84" s="346">
        <f>if($A84-BP$65&gt;=0, if($B84&lt;=$B83,BP83,BP83*vlookup($B84,'2a. TBill Main'!$B$224:$HF$233,1+BP$62)),BP83)</f>
        <v>18060.42264</v>
      </c>
      <c r="BQ84" s="346">
        <f>if($A84-BQ$65&gt;=0, if($B84&lt;=$B83,BQ83,BQ83*vlookup($B84,'2a. TBill Main'!$B$224:$HF$233,1+BQ$62)),BQ83)</f>
        <v>4147.720542</v>
      </c>
      <c r="BR84" s="346">
        <f>if($A84-BR$65&gt;=0, if($B84&lt;=$B83,BR83,BR83*vlookup($B84,'2a. TBill Main'!$B$224:$HF$233,1+BR$62)),BR83)</f>
        <v>18060.42264</v>
      </c>
      <c r="BS84" s="346">
        <f>if($A84-BS$65&gt;=0, if($B84&lt;=$B83,BS83,BS83*vlookup($B84,'2a. TBill Main'!$B$224:$HF$233,1+BS$62)),BS83)</f>
        <v>10836.25358</v>
      </c>
      <c r="BT84" s="346">
        <f>if($A84-BT$65&gt;=0, if($B84&lt;=$B83,BT83,BT83*vlookup($B84,'2a. TBill Main'!$B$224:$HF$233,1+BT$62)),BT83)</f>
        <v>126065.3621</v>
      </c>
      <c r="BU84" s="346">
        <f>if($A84-BU$65&gt;=0, if($B84&lt;=$B83,BU83,BU83*vlookup($B84,'2a. TBill Main'!$B$224:$HF$233,1+BU$62)),BU83)</f>
        <v>45319.28943</v>
      </c>
      <c r="BV84" s="346">
        <f>if($A84-BV$65&gt;=0, if($B84&lt;=$B83,BV83,BV83*vlookup($B84,'2a. TBill Main'!$B$224:$HF$233,1+BV$62)),BV83)</f>
        <v>45151.05659</v>
      </c>
      <c r="BW84" s="346">
        <f>if($A84-BW$65&gt;=0, if($B84&lt;=$B83,BW83,BW83*vlookup($B84,'2a. TBill Main'!$B$224:$HF$233,1+BW$62)),BW83)</f>
        <v>908.4392587</v>
      </c>
      <c r="BX84" s="346">
        <f>if($A84-BX$65&gt;=0, if($B84&lt;=$B83,BX83,BX83*vlookup($B84,'2a. TBill Main'!$B$224:$HF$233,1+BX$62)),BX83)</f>
        <v>27090.63396</v>
      </c>
      <c r="BY84" s="346">
        <f>if($A84-BY$65&gt;=0, if($B84&lt;=$B83,BY83,BY83*vlookup($B84,'2a. TBill Main'!$B$224:$HF$233,1+BY$62)),BY83)</f>
        <v>18060.42264</v>
      </c>
      <c r="BZ84" s="346">
        <f>if($A84-BZ$65&gt;=0, if($B84&lt;=$B83,BZ83,BZ83*vlookup($B84,'2a. TBill Main'!$B$224:$HF$233,1+BZ$62)),BZ83)</f>
        <v>10997.74988</v>
      </c>
      <c r="CA84" s="346">
        <f>if($A84-CA$65&gt;=0, if($B84&lt;=$B83,CA83,CA83*vlookup($B84,'2a. TBill Main'!$B$224:$HF$233,1+CA$62)),CA83)</f>
        <v>18060.42264</v>
      </c>
      <c r="CB84" s="346">
        <f>if($A84-CB$65&gt;=0, if($B84&lt;=$B83,CB83,CB83*vlookup($B84,'2a. TBill Main'!$B$224:$HF$233,1+CB$62)),CB83)</f>
        <v>37067.21142</v>
      </c>
      <c r="CC84" s="346">
        <f>if($A84-CC$65&gt;=0, if($B84&lt;=$B83,CC83,CC83*vlookup($B84,'2a. TBill Main'!$B$224:$HF$233,1+CC$62)),CC83)</f>
        <v>68244.81066</v>
      </c>
      <c r="CD84" s="346">
        <f>if($A84-CD$65&gt;=0, if($B84&lt;=$B83,CD83,CD83*vlookup($B84,'2a. TBill Main'!$B$224:$HF$233,1+CD$62)),CD83)</f>
        <v>18959.83168</v>
      </c>
      <c r="CE84" s="346">
        <f>if($A84-CE$65&gt;=0, if($B84&lt;=$B83,CE83,CE83*vlookup($B84,'2a. TBill Main'!$B$224:$HF$233,1+CE$62)),CE83)</f>
        <v>40286.69848</v>
      </c>
      <c r="CF84" s="346">
        <f>if($A84-CF$65&gt;=0, if($B84&lt;=$B83,CF83,CF83*vlookup($B84,'2a. TBill Main'!$B$224:$HF$233,1+CF$62)),CF83)</f>
        <v>45151.05659</v>
      </c>
      <c r="CG84" s="346">
        <f>if($A84-CG$65&gt;=0, if($B84&lt;=$B83,CG83,CG83*vlookup($B84,'2a. TBill Main'!$B$224:$HF$233,1+CG$62)),CG83)</f>
        <v>9.030211319</v>
      </c>
      <c r="CH84" s="346">
        <f>if($A84-CH$65&gt;=0, if($B84&lt;=$B83,CH83,CH83*vlookup($B84,'2a. TBill Main'!$B$224:$HF$233,1+CH$62)),CH83)</f>
        <v>25415.58394</v>
      </c>
      <c r="CI84" s="346">
        <f>if($A84-CI$65&gt;=0, if($B84&lt;=$B83,CI83,CI83*vlookup($B84,'2a. TBill Main'!$B$224:$HF$233,1+CI$62)),CI83)</f>
        <v>18060.42264</v>
      </c>
      <c r="CJ84" s="346">
        <f>if($A84-CJ$65&gt;=0, if($B84&lt;=$B83,CJ83,CJ83*vlookup($B84,'2a. TBill Main'!$B$224:$HF$233,1+CJ$62)),CJ83)</f>
        <v>9030.211319</v>
      </c>
      <c r="CK84" s="346">
        <f>if($A84-CK$65&gt;=0, if($B84&lt;=$B83,CK83,CK83*vlookup($B84,'2a. TBill Main'!$B$224:$HF$233,1+CK$62)),CK83)</f>
        <v>15722.17584</v>
      </c>
      <c r="CL84" s="346">
        <f>if($A84-CL$65&gt;=0, if($B84&lt;=$B83,CL83,CL83*vlookup($B84,'2a. TBill Main'!$B$224:$HF$233,1+CL$62)),CL83)</f>
        <v>13565.23762</v>
      </c>
      <c r="CM84" s="346">
        <f>if($A84-CM$65&gt;=0, if($B84&lt;=$B83,CM83,CM83*vlookup($B84,'2a. TBill Main'!$B$224:$HF$233,1+CM$62)),CM83)</f>
        <v>80069.07772</v>
      </c>
      <c r="CN84" s="346">
        <f>if($A84-CN$65&gt;=0, if($B84&lt;=$B83,CN83,CN83*vlookup($B84,'2a. TBill Main'!$B$224:$HF$233,1+CN$62)),CN83)</f>
        <v>28279.38903</v>
      </c>
      <c r="CO84" s="346">
        <f>if($A84-CO$65&gt;=0, if($B84&lt;=$B83,CO83,CO83*vlookup($B84,'2a. TBill Main'!$B$224:$HF$233,1+CO$62)),CO83)</f>
        <v>237.2858944</v>
      </c>
      <c r="CP84" s="346">
        <f>if($A84-CP$65&gt;=0, if($B84&lt;=$B83,CP83,CP83*vlookup($B84,'2a. TBill Main'!$B$224:$HF$233,1+CP$62)),CP83)</f>
        <v>33612.16982</v>
      </c>
      <c r="CQ84" s="346">
        <f>if($A84-CQ$65&gt;=0, if($B84&lt;=$B83,CQ83,CQ83*vlookup($B84,'2a. TBill Main'!$B$224:$HF$233,1+CQ$62)),CQ83)</f>
        <v>7415.1842</v>
      </c>
      <c r="CR84" s="346">
        <f>if($A84-CR$65&gt;=0, if($B84&lt;=$B83,CR83,CR83*vlookup($B84,'2a. TBill Main'!$B$224:$HF$233,1+CR$62)),CR83)</f>
        <v>21242.24852</v>
      </c>
      <c r="CS84" s="346">
        <f>if($A84-CS$65&gt;=0, if($B84&lt;=$B83,CS83,CS83*vlookup($B84,'2a. TBill Main'!$B$224:$HF$233,1+CS$62)),CS83)</f>
        <v>6283.627091</v>
      </c>
      <c r="CT84" s="346">
        <f>if($A84-CT$65&gt;=0, if($B84&lt;=$B83,CT83,CT83*vlookup($B84,'2a. TBill Main'!$B$224:$HF$233,1+CT$62)),CT83)</f>
        <v>20768.99663</v>
      </c>
      <c r="CU84" s="346">
        <f>if($A84-CU$65&gt;=0, if($B84&lt;=$B83,CU83,CU83*vlookup($B84,'2a. TBill Main'!$B$224:$HF$233,1+CU$62)),CU83)</f>
        <v>31570.08741</v>
      </c>
      <c r="CV84" s="346">
        <f>if($A84-CV$65&gt;=0, if($B84&lt;=$B83,CV83,CV83*vlookup($B84,'2a. TBill Main'!$B$224:$HF$233,1+CV$62)),CV83)</f>
        <v>7415.1842</v>
      </c>
      <c r="CW84" s="346">
        <f>if($A84-CW$65&gt;=0, if($B84&lt;=$B83,CW83,CW83*vlookup($B84,'2a. TBill Main'!$B$224:$HF$233,1+CW$62)),CW83)</f>
        <v>10752.01709</v>
      </c>
      <c r="CX84" s="346">
        <f>if($A84-CX$65&gt;=0, if($B84&lt;=$B83,CX83,CX83*vlookup($B84,'2a. TBill Main'!$B$224:$HF$233,1+CX$62)),CX83)</f>
        <v>80865.54977</v>
      </c>
      <c r="CY84" s="346">
        <f>if($A84-CY$65&gt;=0, if($B84&lt;=$B83,CY83,CY83*vlookup($B84,'2a. TBill Main'!$B$224:$HF$233,1+CY$62)),CY83)</f>
        <v>158714.5581</v>
      </c>
      <c r="CZ84" s="346">
        <f>if($A84-CZ$65&gt;=0, if($B84&lt;=$B83,CZ83,CZ83*vlookup($B84,'2a. TBill Main'!$B$224:$HF$233,1+CZ$62)),CZ83)</f>
        <v>13429.26935</v>
      </c>
      <c r="DA84" s="346">
        <f>if($A84-DA$65&gt;=0, if($B84&lt;=$B83,DA83,DA83*vlookup($B84,'2a. TBill Main'!$B$224:$HF$233,1+DA$62)),DA83)</f>
        <v>37075.921</v>
      </c>
      <c r="DB84" s="346">
        <f>if($A84-DB$65&gt;=0, if($B84&lt;=$B83,DB83,DB83*vlookup($B84,'2a. TBill Main'!$B$224:$HF$233,1+DB$62)),DB83)</f>
        <v>14830.3684</v>
      </c>
      <c r="DC84" s="346">
        <f>if($A84-DC$65&gt;=0, if($B84&lt;=$B83,DC83,DC83*vlookup($B84,'2a. TBill Main'!$B$224:$HF$233,1+DC$62)),DC83)</f>
        <v>14830.3684</v>
      </c>
      <c r="DD84" s="346">
        <f>if($A84-DD$65&gt;=0, if($B84&lt;=$B83,DD83,DD83*vlookup($B84,'2a. TBill Main'!$B$224:$HF$233,1+DD$62)),DD83)</f>
        <v>29539.12778</v>
      </c>
      <c r="DE84" s="346">
        <f>if($A84-DE$65&gt;=0, if($B84&lt;=$B83,DE83,DE83*vlookup($B84,'2a. TBill Main'!$B$224:$HF$233,1+DE$62)),DE83)</f>
        <v>11244.38532</v>
      </c>
      <c r="DF84" s="346">
        <f>if($A84-DF$65&gt;=0, if($B84&lt;=$B83,DF83,DF83*vlookup($B84,'2a. TBill Main'!$B$224:$HF$233,1+DF$62)),DF83)</f>
        <v>5932.14736</v>
      </c>
      <c r="DG84" s="346">
        <f>if($A84-DG$65&gt;=0, if($B84&lt;=$B83,DG83,DG83*vlookup($B84,'2a. TBill Main'!$B$224:$HF$233,1+DG$62)),DG83)</f>
        <v>14830.3684</v>
      </c>
      <c r="DH84" s="346">
        <f>if($A84-DH$65&gt;=0, if($B84&lt;=$B83,DH83,DH83*vlookup($B84,'2a. TBill Main'!$B$224:$HF$233,1+DH$62)),DH83)</f>
        <v>73933.83558</v>
      </c>
      <c r="DI84" s="346">
        <f>if($A84-DI$65&gt;=0, if($B84&lt;=$B83,DI83,DI83*vlookup($B84,'2a. TBill Main'!$B$224:$HF$233,1+DI$62)),DI83)</f>
        <v>11550.17269</v>
      </c>
      <c r="DJ84" s="346">
        <f>if($A84-DJ$65&gt;=0, if($B84&lt;=$B83,DJ83,DJ83*vlookup($B84,'2a. TBill Main'!$B$224:$HF$233,1+DJ$62)),DJ83)</f>
        <v>74.151842</v>
      </c>
      <c r="DK84" s="346">
        <f>if($A84-DK$65&gt;=0, if($B84&lt;=$B83,DK83,DK83*vlookup($B84,'2a. TBill Main'!$B$224:$HF$233,1+DK$62)),DK83)</f>
        <v>34680.1788</v>
      </c>
      <c r="DL84" s="346">
        <f>if($A84-DL$65&gt;=0, if($B84&lt;=$B83,DL83,DL83*vlookup($B84,'2a. TBill Main'!$B$224:$HF$233,1+DL$62)),DL83)</f>
        <v>14830.3684</v>
      </c>
      <c r="DM84" s="346">
        <f>if($A84-DM$65&gt;=0, if($B84&lt;=$B83,DM83,DM83*vlookup($B84,'2a. TBill Main'!$B$224:$HF$233,1+DM$62)),DM83)</f>
        <v>9513.221587</v>
      </c>
      <c r="DN84" s="346">
        <f>if($A84-DN$65&gt;=0, if($B84&lt;=$B83,DN83,DN83*vlookup($B84,'2a. TBill Main'!$B$224:$HF$233,1+DN$62)),DN83)</f>
        <v>39499.2032</v>
      </c>
      <c r="DO84" s="346">
        <f>if($A84-DO$65&gt;=0, if($B84&lt;=$B83,DO83,DO83*vlookup($B84,'2a. TBill Main'!$B$224:$HF$233,1+DO$62)),DO83)</f>
        <v>14830.3684</v>
      </c>
      <c r="DP84" s="346">
        <f>if($A84-DP$65&gt;=0, if($B84&lt;=$B83,DP83,DP83*vlookup($B84,'2a. TBill Main'!$B$224:$HF$233,1+DP$62)),DP83)</f>
        <v>17796.44208</v>
      </c>
      <c r="DQ84" s="346">
        <f>if($A84-DQ$65&gt;=0, if($B84&lt;=$B83,DQ83,DQ83*vlookup($B84,'2a. TBill Main'!$B$224:$HF$233,1+DQ$62)),DQ83)</f>
        <v>10381.25788</v>
      </c>
      <c r="DR84" s="346">
        <f>if($A84-DR$65&gt;=0, if($B84&lt;=$B83,DR83,DR83*vlookup($B84,'2a. TBill Main'!$B$224:$HF$233,1+DR$62)),DR83)</f>
        <v>70156.92634</v>
      </c>
      <c r="DS84" s="346">
        <f>if($A84-DS$65&gt;=0, if($B84&lt;=$B83,DS83,DS83*vlookup($B84,'2a. TBill Main'!$B$224:$HF$233,1+DS$62)),DS83)</f>
        <v>2980.651932</v>
      </c>
      <c r="DT84" s="346">
        <f>if($A84-DT$65&gt;=0, if($B84&lt;=$B83,DT83,DT83*vlookup($B84,'2a. TBill Main'!$B$224:$HF$233,1+DT$62)),DT83)</f>
        <v>78.60095252</v>
      </c>
      <c r="DU84" s="346">
        <f>if($A84-DU$65&gt;=0, if($B84&lt;=$B83,DU83,DU83*vlookup($B84,'2a. TBill Main'!$B$224:$HF$233,1+DU$62)),DU83)</f>
        <v>25806.79862</v>
      </c>
      <c r="DV84" s="346">
        <f>if($A84-DV$65&gt;=0, if($B84&lt;=$B83,DV83,DV83*vlookup($B84,'2a. TBill Main'!$B$224:$HF$233,1+DV$62)),DV83)</f>
        <v>51726.58983</v>
      </c>
      <c r="DW84" s="346">
        <f>if($A84-DW$65&gt;=0, if($B84&lt;=$B83,DW83,DW83*vlookup($B84,'2a. TBill Main'!$B$224:$HF$233,1+DW$62)),DW83)</f>
        <v>14830.3684</v>
      </c>
      <c r="DX84" s="346">
        <f>if($A84-DX$65&gt;=0, if($B84&lt;=$B83,DX83,DX83*vlookup($B84,'2a. TBill Main'!$B$224:$HF$233,1+DX$62)),DX83)</f>
        <v>29660.7368</v>
      </c>
      <c r="DY84" s="346">
        <f>if($A84-DY$65&gt;=0, if($B84&lt;=$B83,DY83,DY83*vlookup($B84,'2a. TBill Main'!$B$224:$HF$233,1+DY$62)),DY83)</f>
        <v>14830.3684</v>
      </c>
      <c r="DZ84" s="346">
        <f>if($A84-DZ$65&gt;=0, if($B84&lt;=$B83,DZ83,DZ83*vlookup($B84,'2a. TBill Main'!$B$224:$HF$233,1+DZ$62)),DZ83)</f>
        <v>89625.84839</v>
      </c>
      <c r="EA84" s="346">
        <f>if($A84-EA$65&gt;=0, if($B84&lt;=$B83,EA83,EA83*vlookup($B84,'2a. TBill Main'!$B$224:$HF$233,1+EA$62)),EA83)</f>
        <v>424.1485362</v>
      </c>
      <c r="EB84" s="346">
        <f>if($A84-EB$65&gt;=0, if($B84&lt;=$B83,EB83,EB83*vlookup($B84,'2a. TBill Main'!$B$224:$HF$233,1+EB$62)),EB83)</f>
        <v>29660.7368</v>
      </c>
      <c r="EC84" s="346">
        <f>if($A84-EC$65&gt;=0, if($B84&lt;=$B83,EC83,EC83*vlookup($B84,'2a. TBill Main'!$B$224:$HF$233,1+EC$62)),EC83)</f>
        <v>42824.42391</v>
      </c>
      <c r="ED84" s="346">
        <f>if($A84-ED$65&gt;=0, if($B84&lt;=$B83,ED83,ED83*vlookup($B84,'2a. TBill Main'!$B$224:$HF$233,1+ED$62)),ED83)</f>
        <v>29009.50566</v>
      </c>
      <c r="EE84" s="346">
        <f>if($A84-EE$65&gt;=0, if($B84&lt;=$B83,EE83,EE83*vlookup($B84,'2a. TBill Main'!$B$224:$HF$233,1+EE$62)),EE83)</f>
        <v>29660.7368</v>
      </c>
      <c r="EF84" s="346">
        <f>if($A84-EF$65&gt;=0, if($B84&lt;=$B83,EF83,EF83*vlookup($B84,'2a. TBill Main'!$B$224:$HF$233,1+EF$62)),EF83)</f>
        <v>7814.684664</v>
      </c>
      <c r="EG84" s="346">
        <f>if($A84-EG$65&gt;=0, if($B84&lt;=$B83,EG83,EG83*vlookup($B84,'2a. TBill Main'!$B$224:$HF$233,1+EG$62)),EG83)</f>
        <v>6233.708071</v>
      </c>
      <c r="EH84" s="346">
        <f>if($A84-EH$65&gt;=0, if($B84&lt;=$B83,EH83,EH83*vlookup($B84,'2a. TBill Main'!$B$224:$HF$233,1+EH$62)),EH83)</f>
        <v>584.316515</v>
      </c>
      <c r="EI84" s="346">
        <f>if($A84-EI$65&gt;=0, if($B84&lt;=$B83,EI83,EI83*vlookup($B84,'2a. TBill Main'!$B$224:$HF$233,1+EI$62)),EI83)</f>
        <v>29660.7368</v>
      </c>
      <c r="EJ84" s="346">
        <f>if($A84-EJ$65&gt;=0, if($B84&lt;=$B83,EJ83,EJ83*vlookup($B84,'2a. TBill Main'!$B$224:$HF$233,1+EJ$62)),EJ83)</f>
        <v>26414.17636</v>
      </c>
      <c r="EK84" s="346">
        <f>if($A84-EK$65&gt;=0, if($B84&lt;=$B83,EK83,EK83*vlookup($B84,'2a. TBill Main'!$B$224:$HF$233,1+EK$62)),EK83)</f>
        <v>16313.40524</v>
      </c>
      <c r="EL84" s="346">
        <f>if($A84-EL$65&gt;=0, if($B84&lt;=$B83,EL83,EL83*vlookup($B84,'2a. TBill Main'!$B$224:$HF$233,1+EL$62)),EL83)</f>
        <v>6265.830649</v>
      </c>
      <c r="EM84" s="346">
        <f>if($A84-EM$65&gt;=0, if($B84&lt;=$B83,EM83,EM83*vlookup($B84,'2a. TBill Main'!$B$224:$HF$233,1+EM$62)),EM83)</f>
        <v>60820.82385</v>
      </c>
      <c r="EN84" s="346">
        <f>if($A84-EN$65&gt;=0, if($B84&lt;=$B83,EN83,EN83*vlookup($B84,'2a. TBill Main'!$B$224:$HF$233,1+EN$62)),EN83)</f>
        <v>444.911052</v>
      </c>
      <c r="EO84" s="346">
        <f>if($A84-EO$65&gt;=0, if($B84&lt;=$B83,EO83,EO83*vlookup($B84,'2a. TBill Main'!$B$224:$HF$233,1+EO$62)),EO83)</f>
        <v>25236.77858</v>
      </c>
      <c r="EP84" s="346">
        <f>if($A84-EP$65&gt;=0, if($B84&lt;=$B83,EP83,EP83*vlookup($B84,'2a. TBill Main'!$B$224:$HF$233,1+EP$62)),EP83)</f>
        <v>26750.79606</v>
      </c>
      <c r="EQ84" s="346">
        <f>if($A84-EQ$65&gt;=0, if($B84&lt;=$B83,EQ83,EQ83*vlookup($B84,'2a. TBill Main'!$B$224:$HF$233,1+EQ$62)),EQ83)</f>
        <v>29660.7368</v>
      </c>
      <c r="ER84" s="346">
        <f>if($A84-ER$65&gt;=0, if($B84&lt;=$B83,ER83,ER83*vlookup($B84,'2a. TBill Main'!$B$224:$HF$233,1+ER$62)),ER83)</f>
        <v>53485.72363</v>
      </c>
      <c r="ES84" s="346">
        <f>if($A84-ES$65&gt;=0, if($B84&lt;=$B83,ES83,ES83*vlookup($B84,'2a. TBill Main'!$B$224:$HF$233,1+ES$62)),ES83)</f>
        <v>7113.475185</v>
      </c>
      <c r="ET84" s="346">
        <f>if($A84-ET$65&gt;=0, if($B84&lt;=$B83,ET83,ET83*vlookup($B84,'2a. TBill Main'!$B$224:$HF$233,1+ET$62)),ET83)</f>
        <v>2102.946239</v>
      </c>
      <c r="EU84" s="346">
        <f>if($A84-EU$65&gt;=0, if($B84&lt;=$B83,EU83,EU83*vlookup($B84,'2a. TBill Main'!$B$224:$HF$233,1+EU$62)),EU83)</f>
        <v>12011.6196</v>
      </c>
      <c r="EV84" s="346">
        <f>if($A84-EV$65&gt;=0, if($B84&lt;=$B83,EV83,EV83*vlookup($B84,'2a. TBill Main'!$B$224:$HF$233,1+EV$62)),EV83)</f>
        <v>7201.241305</v>
      </c>
      <c r="EW84" s="346">
        <f>if($A84-EW$65&gt;=0, if($B84&lt;=$B83,EW83,EW83*vlookup($B84,'2a. TBill Main'!$B$224:$HF$233,1+EW$62)),EW83)</f>
        <v>6335.53338</v>
      </c>
      <c r="EX84" s="346">
        <f>if($A84-EX$65&gt;=0, if($B84&lt;=$B83,EX83,EX83*vlookup($B84,'2a. TBill Main'!$B$224:$HF$233,1+EX$62)),EX83)</f>
        <v>8738.201365</v>
      </c>
      <c r="EY84" s="346">
        <f>if($A84-EY$65&gt;=0, if($B84&lt;=$B83,EY83,EY83*vlookup($B84,'2a. TBill Main'!$B$224:$HF$233,1+EY$62)),EY83)</f>
        <v>68174.80311</v>
      </c>
      <c r="EZ84" s="346">
        <f>if($A84-EZ$65&gt;=0, if($B84&lt;=$B83,EZ83,EZ83*vlookup($B84,'2a. TBill Main'!$B$224:$HF$233,1+EZ$62)),EZ83)</f>
        <v>29210.66478</v>
      </c>
      <c r="FA84" s="346">
        <f>if($A84-FA$65&gt;=0, if($B84&lt;=$B83,FA83,FA83*vlookup($B84,'2a. TBill Main'!$B$224:$HF$233,1+FA$62)),FA83)</f>
        <v>5309.568495</v>
      </c>
      <c r="FB84" s="346">
        <f>if($A84-FB$65&gt;=0, if($B84&lt;=$B83,FB83,FB83*vlookup($B84,'2a. TBill Main'!$B$224:$HF$233,1+FB$62)),FB83)</f>
        <v>9332.305923</v>
      </c>
      <c r="FC84" s="346">
        <f>if($A84-FC$65&gt;=0, if($B84&lt;=$B83,FC83,FC83*vlookup($B84,'2a. TBill Main'!$B$224:$HF$233,1+FC$62)),FC83)</f>
        <v>37412.57036</v>
      </c>
      <c r="FD84" s="346">
        <f>if($A84-FD$65&gt;=0, if($B84&lt;=$B83,FD83,FD83*vlookup($B84,'2a. TBill Main'!$B$224:$HF$233,1+FD$62)),FD83)</f>
        <v>30412.2064</v>
      </c>
      <c r="FE84" s="346">
        <f>if($A84-FE$65&gt;=0, if($B84&lt;=$B83,FE83,FE83*vlookup($B84,'2a. TBill Main'!$B$224:$HF$233,1+FE$62)),FE83)</f>
        <v>51087.74205</v>
      </c>
      <c r="FF84" s="346">
        <f>if($A84-FF$65&gt;=0, if($B84&lt;=$B83,FF83,FF83*vlookup($B84,'2a. TBill Main'!$B$224:$HF$233,1+FF$62)),FF83)</f>
        <v>12134.04429</v>
      </c>
      <c r="FG84" s="346">
        <f>if($A84-FG$65&gt;=0, if($B84&lt;=$B83,FG83,FG83*vlookup($B84,'2a. TBill Main'!$B$224:$HF$233,1+FG$62)),FG83)</f>
        <v>15446.80749</v>
      </c>
      <c r="FH84" s="346">
        <f>if($A84-FH$65&gt;=0, if($B84&lt;=$B83,FH83,FH83*vlookup($B84,'2a. TBill Main'!$B$224:$HF$233,1+FH$62)),FH83)</f>
        <v>19117.8279</v>
      </c>
      <c r="FI84" s="346">
        <f>if($A84-FI$65&gt;=0, if($B84&lt;=$B83,FI83,FI83*vlookup($B84,'2a. TBill Main'!$B$224:$HF$233,1+FI$62)),FI83)</f>
        <v>52088.94022</v>
      </c>
      <c r="FJ84" s="346">
        <f>if($A84-FJ$65&gt;=0, if($B84&lt;=$B83,FJ83,FJ83*vlookup($B84,'2a. TBill Main'!$B$224:$HF$233,1+FJ$62)),FJ83)</f>
        <v>54234.92419</v>
      </c>
      <c r="FK84" s="346">
        <f>if($A84-FK$65&gt;=0, if($B84&lt;=$B83,FK83,FK83*vlookup($B84,'2a. TBill Main'!$B$224:$HF$233,1+FK$62)),FK83)</f>
        <v>23159.10329</v>
      </c>
      <c r="FL84" s="346">
        <f>if($A84-FL$65&gt;=0, if($B84&lt;=$B83,FL83,FL83*vlookup($B84,'2a. TBill Main'!$B$224:$HF$233,1+FL$62)),FL83)</f>
        <v>23056.77375</v>
      </c>
      <c r="FM84" s="346">
        <f>if($A84-FM$65&gt;=0, if($B84&lt;=$B83,FM83,FM83*vlookup($B84,'2a. TBill Main'!$B$224:$HF$233,1+FM$62)),FM83)</f>
        <v>61283.99108</v>
      </c>
      <c r="FN84" s="346">
        <f>if($A84-FN$65&gt;=0, if($B84&lt;=$B83,FN83,FN83*vlookup($B84,'2a. TBill Main'!$B$224:$HF$233,1+FN$62)),FN83)</f>
        <v>52340.55225</v>
      </c>
      <c r="FO84" s="346">
        <f>if($A84-FO$65&gt;=0, if($B84&lt;=$B83,FO83,FO83*vlookup($B84,'2a. TBill Main'!$B$224:$HF$233,1+FO$62)),FO83)</f>
        <v>25211.62628</v>
      </c>
      <c r="FP84" s="346">
        <f>if($A84-FP$65&gt;=0, if($B84&lt;=$B83,FP83,FP83*vlookup($B84,'2a. TBill Main'!$B$224:$HF$233,1+FP$62)),FP83)</f>
        <v>8941.229108</v>
      </c>
      <c r="FQ84" s="346">
        <f>if($A84-FQ$65&gt;=0, if($B84&lt;=$B83,FQ83,FQ83*vlookup($B84,'2a. TBill Main'!$B$224:$HF$233,1+FQ$62)),FQ83)</f>
        <v>49393.47627</v>
      </c>
      <c r="FR84" s="346">
        <f>if($A84-FR$65&gt;=0, if($B84&lt;=$B83,FR83,FR83*vlookup($B84,'2a. TBill Main'!$B$224:$HF$233,1+FR$62)),FR83)</f>
        <v>49387.32167</v>
      </c>
      <c r="FS84" s="346">
        <f>if($A84-FS$65&gt;=0, if($B84&lt;=$B83,FS83,FS83*vlookup($B84,'2a. TBill Main'!$B$224:$HF$233,1+FS$62)),FS83)</f>
        <v>22245.5526</v>
      </c>
      <c r="FT84" s="346">
        <f>if($A84-FT$65&gt;=0, if($B84&lt;=$B83,FT83,FT83*vlookup($B84,'2a. TBill Main'!$B$224:$HF$233,1+FT$62)),FT83)</f>
        <v>27670.50136</v>
      </c>
      <c r="FU84" s="346">
        <f>if($A84-FU$65&gt;=0, if($B84&lt;=$B83,FU83,FU83*vlookup($B84,'2a. TBill Main'!$B$224:$HF$233,1+FU$62)),FU83)</f>
        <v>29660.7368</v>
      </c>
      <c r="FV84" s="346">
        <f>if($A84-FV$65&gt;=0, if($B84&lt;=$B83,FV83,FV83*vlookup($B84,'2a. TBill Main'!$B$224:$HF$233,1+FV$62)),FV83)</f>
        <v>62287.54728</v>
      </c>
      <c r="FW84" s="346">
        <f>if($A84-FW$65&gt;=0, if($B84&lt;=$B83,FW83,FW83*vlookup($B84,'2a. TBill Main'!$B$224:$HF$233,1+FW$62)),FW83)</f>
        <v>1480.070766</v>
      </c>
      <c r="FX84" s="346">
        <f>if($A84-FX$65&gt;=0, if($B84&lt;=$B83,FX83,FX83*vlookup($B84,'2a. TBill Main'!$B$224:$HF$233,1+FX$62)),FX83)</f>
        <v>33038.0566</v>
      </c>
      <c r="FY84" s="346">
        <f>if($A84-FY$65&gt;=0, if($B84&lt;=$B83,FY83,FY83*vlookup($B84,'2a. TBill Main'!$B$224:$HF$233,1+FY$62)),FY83)</f>
        <v>30645.47326</v>
      </c>
      <c r="FZ84" s="346">
        <f>if($A84-FZ$65&gt;=0, if($B84&lt;=$B83,FZ83,FZ83*vlookup($B84,'2a. TBill Main'!$B$224:$HF$233,1+FZ$62)),FZ83)</f>
        <v>34392.61795</v>
      </c>
      <c r="GA84" s="346">
        <f>if($A84-GA$65&gt;=0, if($B84&lt;=$B83,GA83,GA83*vlookup($B84,'2a. TBill Main'!$B$224:$HF$233,1+GA$62)),GA83)</f>
        <v>556.138815</v>
      </c>
      <c r="GB84" s="346">
        <f>if($A84-GB$65&gt;=0, if($B84&lt;=$B83,GB83,GB83*vlookup($B84,'2a. TBill Main'!$B$224:$HF$233,1+GB$62)),GB83)</f>
        <v>3141.072027</v>
      </c>
      <c r="GC84" s="346">
        <f>if($A84-GC$65&gt;=0, if($B84&lt;=$B83,GC83,GC83*vlookup($B84,'2a. TBill Main'!$B$224:$HF$233,1+GC$62)),GC83)</f>
        <v>163.1340524</v>
      </c>
      <c r="GD84" s="346">
        <f>if($A84-GD$65&gt;=0, if($B84&lt;=$B83,GD83,GD83*vlookup($B84,'2a. TBill Main'!$B$224:$HF$233,1+GD$62)),GD83)</f>
        <v>12503.4836</v>
      </c>
      <c r="GE84" s="346">
        <f>if($A84-GE$65&gt;=0, if($B84&lt;=$B83,GE83,GE83*vlookup($B84,'2a. TBill Main'!$B$224:$HF$233,1+GE$62)),GE83)</f>
        <v>3202.232466</v>
      </c>
      <c r="GF84" s="346">
        <f>if($A84-GF$65&gt;=0, if($B84&lt;=$B83,GF83,GF83*vlookup($B84,'2a. TBill Main'!$B$224:$HF$233,1+GF$62)),GF83)</f>
        <v>2487.052781</v>
      </c>
      <c r="GG84" s="346">
        <f>if($A84-GG$65&gt;=0, if($B84&lt;=$B83,GG83,GG83*vlookup($B84,'2a. TBill Main'!$B$224:$HF$233,1+GG$62)),GG83)</f>
        <v>36582.75193</v>
      </c>
      <c r="GH84" s="346">
        <f>if($A84-GH$65&gt;=0, if($B84&lt;=$B83,GH83,GH83*vlookup($B84,'2a. TBill Main'!$B$224:$HF$233,1+GH$62)),GH83)</f>
        <v>163.1340524</v>
      </c>
      <c r="GI84" s="346">
        <f>if($A84-GI$65&gt;=0, if($B84&lt;=$B83,GI83,GI83*vlookup($B84,'2a. TBill Main'!$B$224:$HF$233,1+GI$62)),GI83)</f>
        <v>370.75921</v>
      </c>
      <c r="GJ84" s="346">
        <f>if($A84-GJ$65&gt;=0, if($B84&lt;=$B83,GJ83,GJ83*vlookup($B84,'2a. TBill Main'!$B$224:$HF$233,1+GJ$62)),GJ83)</f>
        <v>48.94021572</v>
      </c>
      <c r="GK84" s="346">
        <f>if($A84-GK$65&gt;=0, if($B84&lt;=$B83,GK83,GK83*vlookup($B84,'2a. TBill Main'!$B$224:$HF$233,1+GK$62)),GK83)</f>
        <v>24127.46703</v>
      </c>
      <c r="GL84" s="346">
        <f>if($A84-GL$65&gt;=0, if($B84&lt;=$B83,GL83,GL83*vlookup($B84,'2a. TBill Main'!$B$224:$HF$233,1+GL$62)),GL83)</f>
        <v>17685.67406</v>
      </c>
      <c r="GM84" s="346">
        <f>if($A84-GM$65&gt;=0, if($B84&lt;=$B83,GM83,GM83*vlookup($B84,'2a. TBill Main'!$B$224:$HF$233,1+GM$62)),GM83)</f>
        <v>481.986973</v>
      </c>
      <c r="GN84" s="346">
        <f>if($A84-GN$65&gt;=0, if($B84&lt;=$B83,GN83,GN83*vlookup($B84,'2a. TBill Main'!$B$224:$HF$233,1+GN$62)),GN83)</f>
        <v>14.8303684</v>
      </c>
      <c r="GO84" s="346">
        <f>if($A84-GO$65&gt;=0, if($B84&lt;=$B83,GO83,GO83*vlookup($B84,'2a. TBill Main'!$B$224:$HF$233,1+GO$62)),GO83)</f>
        <v>1727.737919</v>
      </c>
      <c r="GP84" s="346">
        <f>if($A84-GP$65&gt;=0, if($B84&lt;=$B83,GP83,GP83*vlookup($B84,'2a. TBill Main'!$B$224:$HF$233,1+GP$62)),GP83)</f>
        <v>16172.51674</v>
      </c>
      <c r="GQ84" s="346">
        <f>if($A84-GQ$65&gt;=0, if($B84&lt;=$B83,GQ83,GQ83*vlookup($B84,'2a. TBill Main'!$B$224:$HF$233,1+GQ$62)),GQ83)</f>
        <v>16983.73789</v>
      </c>
      <c r="GR84" s="346">
        <f>if($A84-GR$65&gt;=0, if($B84&lt;=$B83,GR83,GR83*vlookup($B84,'2a. TBill Main'!$B$224:$HF$233,1+GR$62)),GR83)</f>
        <v>20241.96983</v>
      </c>
      <c r="GS84" s="346">
        <f>if($A84-GS$65&gt;=0, if($B84&lt;=$B83,GS83,GS83*vlookup($B84,'2a. TBill Main'!$B$224:$HF$233,1+GS$62)),GS83)</f>
        <v>41059.35795</v>
      </c>
      <c r="GT84" s="346">
        <f>if($A84-GT$65&gt;=0, if($B84&lt;=$B83,GT83,GT83*vlookup($B84,'2a. TBill Main'!$B$224:$HF$233,1+GT$62)),GT83)</f>
        <v>2964.590643</v>
      </c>
      <c r="GU84" s="346">
        <f>if($A84-GU$65&gt;=0, if($B84&lt;=$B83,GU83,GU83*vlookup($B84,'2a. TBill Main'!$B$224:$HF$233,1+GU$62)),GU83)</f>
        <v>12310.68881</v>
      </c>
      <c r="GV84" s="346">
        <f>if($A84-GV$65&gt;=0, if($B84&lt;=$B83,GV83,GV83*vlookup($B84,'2a. TBill Main'!$B$224:$HF$233,1+GV$62)),GV83)</f>
        <v>20559.33971</v>
      </c>
      <c r="GW84" s="346">
        <f>if($A84-GW$65&gt;=0, if($B84&lt;=$B83,GW83,GW83*vlookup($B84,'2a. TBill Main'!$B$224:$HF$233,1+GW$62)),GW83)</f>
        <v>22463.55902</v>
      </c>
      <c r="GX84" s="346">
        <f>if($A84-GX$65&gt;=0, if($B84&lt;=$B83,GX83,GX83*vlookup($B84,'2a. TBill Main'!$B$224:$HF$233,1+GX$62)),GX83)</f>
        <v>9826.602102</v>
      </c>
      <c r="GY84" s="346">
        <f>if($A84-GY$65&gt;=0, if($B84&lt;=$B83,GY83,GY83*vlookup($B84,'2a. TBill Main'!$B$224:$HF$233,1+GY$62)),GY83)</f>
        <v>37983.53955</v>
      </c>
      <c r="GZ84" s="346">
        <f>if($A84-GZ$65&gt;=0, if($B84&lt;=$B83,GZ83,GZ83*vlookup($B84,'2a. TBill Main'!$B$224:$HF$233,1+GZ$62)),GZ83)</f>
        <v>30511.99995</v>
      </c>
      <c r="HA84" s="346">
        <f>if($A84-HA$65&gt;=0, if($B84&lt;=$B83,HA83,HA83*vlookup($B84,'2a. TBill Main'!$B$224:$HF$233,1+HA$62)),HA83)</f>
        <v>43967.5932</v>
      </c>
      <c r="HB84" s="346">
        <f>if($A84-HB$65&gt;=0, if($B84&lt;=$B83,HB83,HB83*vlookup($B84,'2a. TBill Main'!$B$224:$HF$233,1+HB$62)),HB83)</f>
        <v>27204.82779</v>
      </c>
      <c r="HC84" s="346">
        <f>if($A84-HC$65&gt;=0, if($B84&lt;=$B83,HC83,HC83*vlookup($B84,'2a. TBill Main'!$B$224:$HF$233,1+HC$62)),HC83)</f>
        <v>8061.788262</v>
      </c>
      <c r="HD84" s="346">
        <f>if($A84-HD$65&gt;=0, if($B84&lt;=$B83,HD83,HD83*vlookup($B84,'2a. TBill Main'!$B$224:$HF$233,1+HD$62)),HD83)</f>
        <v>19541.97644</v>
      </c>
      <c r="HE84" s="346">
        <f>if($A84-HE$65&gt;=0, if($B84&lt;=$B83,HE83,HE83*vlookup($B84,'2a. TBill Main'!$B$224:$HF$233,1+HE$62)),HE83)</f>
        <v>18107.67219</v>
      </c>
      <c r="HF84" s="346">
        <f>if($A84-HF$65&gt;=0, if($B84&lt;=$B83,HF83,HF83*vlookup($B84,'2a. TBill Main'!$B$224:$HF$233,1+HF$62)),HF83)</f>
        <v>18254.70046</v>
      </c>
      <c r="HG84" s="346">
        <f>if($A84-HG$65&gt;=0, if($B84&lt;=$B83,HG83,HG83*vlookup($B84,'2a. TBill Main'!$B$224:$HF$233,1+HG$62)),HG83)</f>
        <v>3753.566242</v>
      </c>
      <c r="HH84" s="346">
        <f>if($A84-HH$65&gt;=0, if($B84&lt;=$B83,HH83,HH83*vlookup($B84,'2a. TBill Main'!$B$224:$HF$233,1+HH$62)),HH83)</f>
        <v>22309.32318</v>
      </c>
      <c r="HI84" s="346">
        <f>if($A84-HI$65&gt;=0, if($B84&lt;=$B83,HI83,HI83*vlookup($B84,'2a. TBill Main'!$B$224:$HF$233,1+HI$62)),HI83)</f>
        <v>34565.13963</v>
      </c>
      <c r="HJ84" s="346"/>
      <c r="HK84" s="346"/>
      <c r="HL84" s="346"/>
      <c r="HM84" s="346"/>
      <c r="HN84" s="346"/>
      <c r="HO84" s="346"/>
      <c r="HP84" s="346"/>
      <c r="HQ84" s="346"/>
      <c r="HR84" s="346"/>
      <c r="HS84" s="346"/>
      <c r="HT84" s="346"/>
      <c r="HU84" s="346"/>
      <c r="HV84" s="346"/>
      <c r="HW84" s="346"/>
      <c r="HX84" s="346"/>
    </row>
    <row r="85">
      <c r="A85" s="331" t="str">
        <f>'3b. TBond Projections'!A88</f>
        <v>09-2025</v>
      </c>
      <c r="B85" s="346">
        <f t="shared" si="29"/>
        <v>4</v>
      </c>
      <c r="C85" s="346">
        <f t="shared" si="27"/>
        <v>6624796.277</v>
      </c>
      <c r="D85" s="338">
        <f t="shared" si="28"/>
        <v>4</v>
      </c>
      <c r="E85" s="347"/>
      <c r="F85" s="346">
        <f>if($A85-F$65&gt;=0, if($B85&lt;=$B84,F84,F84*vlookup($B85,'2a. TBill Main'!$B$224:$HF$233,1+F$62)),F84)</f>
        <v>622.4297101</v>
      </c>
      <c r="G85" s="346">
        <f>if($A85-G$65&gt;=0, if($B85&lt;=$B84,G84,G84*vlookup($B85,'2a. TBill Main'!$B$224:$HF$233,1+G$62)),G84)</f>
        <v>16030.27029</v>
      </c>
      <c r="H85" s="346">
        <f>if($A85-H$65&gt;=0, if($B85&lt;=$B84,H84,H84*vlookup($B85,'2a. TBill Main'!$B$224:$HF$233,1+H$62)),H84)</f>
        <v>43987.96538</v>
      </c>
      <c r="I85" s="346">
        <f>if($A85-I$65&gt;=0, if($B85&lt;=$B84,I84,I84*vlookup($B85,'2a. TBill Main'!$B$224:$HF$233,1+I$62)),I84)</f>
        <v>16495.48702</v>
      </c>
      <c r="J85" s="346">
        <f>if($A85-J$65&gt;=0, if($B85&lt;=$B84,J84,J84*vlookup($B85,'2a. TBill Main'!$B$224:$HF$233,1+J$62)),J84)</f>
        <v>21993.98269</v>
      </c>
      <c r="K85" s="346">
        <f>if($A85-K$65&gt;=0, if($B85&lt;=$B84,K84,K84*vlookup($B85,'2a. TBill Main'!$B$224:$HF$233,1+K$62)),K84)</f>
        <v>21993.98269</v>
      </c>
      <c r="L85" s="346">
        <f>if($A85-L$65&gt;=0, if($B85&lt;=$B84,L84,L84*vlookup($B85,'2a. TBill Main'!$B$224:$HF$233,1+L$62)),L84)</f>
        <v>5766.052471</v>
      </c>
      <c r="M85" s="346">
        <f>if($A85-M$65&gt;=0, if($B85&lt;=$B84,M84,M84*vlookup($B85,'2a. TBill Main'!$B$224:$HF$233,1+M$62)),M84)</f>
        <v>162907.2304</v>
      </c>
      <c r="N85" s="346">
        <f>if($A85-N$65&gt;=0, if($B85&lt;=$B84,N84,N84*vlookup($B85,'2a. TBill Main'!$B$224:$HF$233,1+N$62)),N84)</f>
        <v>54871.7097</v>
      </c>
      <c r="O85" s="346">
        <f>if($A85-O$65&gt;=0, if($B85&lt;=$B84,O84,O84*vlookup($B85,'2a. TBill Main'!$B$224:$HF$233,1+O$62)),O84)</f>
        <v>2927.399096</v>
      </c>
      <c r="P85" s="346">
        <f>if($A85-P$65&gt;=0, if($B85&lt;=$B84,P84,P84*vlookup($B85,'2a. TBill Main'!$B$224:$HF$233,1+P$62)),P84)</f>
        <v>21.99398269</v>
      </c>
      <c r="Q85" s="346">
        <f>if($A85-Q$65&gt;=0, if($B85&lt;=$B84,Q84,Q84*vlookup($B85,'2a. TBill Main'!$B$224:$HF$233,1+Q$62)),Q84)</f>
        <v>417.8856711</v>
      </c>
      <c r="R85" s="346">
        <f>if($A85-R$65&gt;=0, if($B85&lt;=$B84,R84,R84*vlookup($B85,'2a. TBill Main'!$B$224:$HF$233,1+R$62)),R84)</f>
        <v>16227.93022</v>
      </c>
      <c r="S85" s="346">
        <f>if($A85-S$65&gt;=0, if($B85&lt;=$B84,S84,S84*vlookup($B85,'2a. TBill Main'!$B$224:$HF$233,1+S$62)),S84)</f>
        <v>13055.16625</v>
      </c>
      <c r="T85" s="346">
        <f>if($A85-T$65&gt;=0, if($B85&lt;=$B84,T84,T84*vlookup($B85,'2a. TBill Main'!$B$224:$HF$233,1+T$62)),T84)</f>
        <v>145219.6695</v>
      </c>
      <c r="U85" s="346">
        <f>if($A85-U$65&gt;=0, if($B85&lt;=$B84,U84,U84*vlookup($B85,'2a. TBill Main'!$B$224:$HF$233,1+U$62)),U84)</f>
        <v>22404.32442</v>
      </c>
      <c r="V85" s="346">
        <f>if($A85-V$65&gt;=0, if($B85&lt;=$B84,V84,V84*vlookup($B85,'2a. TBill Main'!$B$224:$HF$233,1+V$62)),V84)</f>
        <v>71919.75155</v>
      </c>
      <c r="W85" s="346">
        <f>if($A85-W$65&gt;=0, if($B85&lt;=$B84,W84,W84*vlookup($B85,'2a. TBill Main'!$B$224:$HF$233,1+W$62)),W84)</f>
        <v>21993.98269</v>
      </c>
      <c r="X85" s="346">
        <f>if($A85-X$65&gt;=0, if($B85&lt;=$B84,X84,X84*vlookup($B85,'2a. TBill Main'!$B$224:$HF$233,1+X$62)),X84)</f>
        <v>38836.95264</v>
      </c>
      <c r="Y85" s="346">
        <f>if($A85-Y$65&gt;=0, if($B85&lt;=$B84,Y84,Y84*vlookup($B85,'2a. TBill Main'!$B$224:$HF$233,1+Y$62)),Y84)</f>
        <v>21993.98269</v>
      </c>
      <c r="Z85" s="346">
        <f>if($A85-Z$65&gt;=0, if($B85&lt;=$B84,Z84,Z84*vlookup($B85,'2a. TBill Main'!$B$224:$HF$233,1+Z$62)),Z84)</f>
        <v>2782.23881</v>
      </c>
      <c r="AA85" s="346">
        <f>if($A85-AA$65&gt;=0, if($B85&lt;=$B84,AA84,AA84*vlookup($B85,'2a. TBill Main'!$B$224:$HF$233,1+AA$62)),AA84)</f>
        <v>49065.34226</v>
      </c>
      <c r="AB85" s="346">
        <f>if($A85-AB$65&gt;=0, if($B85&lt;=$B84,AB84,AB84*vlookup($B85,'2a. TBill Main'!$B$224:$HF$233,1+AB$62)),AB84)</f>
        <v>29022.57774</v>
      </c>
      <c r="AC85" s="346">
        <f>if($A85-AC$65&gt;=0, if($B85&lt;=$B84,AC84,AC84*vlookup($B85,'2a. TBill Main'!$B$224:$HF$233,1+AC$62)),AC84)</f>
        <v>17595.18615</v>
      </c>
      <c r="AD85" s="346">
        <f>if($A85-AD$65&gt;=0, if($B85&lt;=$B84,AD84,AD84*vlookup($B85,'2a. TBill Main'!$B$224:$HF$233,1+AD$62)),AD84)</f>
        <v>10996.99134</v>
      </c>
      <c r="AE85" s="346">
        <f>if($A85-AE$65&gt;=0, if($B85&lt;=$B84,AE84,AE84*vlookup($B85,'2a. TBill Main'!$B$224:$HF$233,1+AE$62)),AE84)</f>
        <v>96149.46656</v>
      </c>
      <c r="AF85" s="346">
        <f>if($A85-AF$65&gt;=0, if($B85&lt;=$B84,AF84,AF84*vlookup($B85,'2a. TBill Main'!$B$224:$HF$233,1+AF$62)),AF84)</f>
        <v>17320.8552</v>
      </c>
      <c r="AG85" s="346">
        <f>if($A85-AG$65&gt;=0, if($B85&lt;=$B84,AG84,AG84*vlookup($B85,'2a. TBill Main'!$B$224:$HF$233,1+AG$62)),AG84)</f>
        <v>24161.73162</v>
      </c>
      <c r="AH85" s="346">
        <f>if($A85-AH$65&gt;=0, if($B85&lt;=$B84,AH84,AH84*vlookup($B85,'2a. TBill Main'!$B$224:$HF$233,1+AH$62)),AH84)</f>
        <v>18349.73371</v>
      </c>
      <c r="AI85" s="346">
        <f>if($A85-AI$65&gt;=0, if($B85&lt;=$B84,AI84,AI84*vlookup($B85,'2a. TBill Main'!$B$224:$HF$233,1+AI$62)),AI84)</f>
        <v>34108.64225</v>
      </c>
      <c r="AJ85" s="346">
        <f>if($A85-AJ$65&gt;=0, if($B85&lt;=$B84,AJ84,AJ84*vlookup($B85,'2a. TBill Main'!$B$224:$HF$233,1+AJ$62)),AJ84)</f>
        <v>32990.97403</v>
      </c>
      <c r="AK85" s="346">
        <f>if($A85-AK$65&gt;=0, if($B85&lt;=$B84,AK84,AK84*vlookup($B85,'2a. TBill Main'!$B$224:$HF$233,1+AK$62)),AK84)</f>
        <v>26392.77923</v>
      </c>
      <c r="AL85" s="346">
        <f>if($A85-AL$65&gt;=0, if($B85&lt;=$B84,AL84,AL84*vlookup($B85,'2a. TBill Main'!$B$224:$HF$233,1+AL$62)),AL84)</f>
        <v>17595.18615</v>
      </c>
      <c r="AM85" s="346">
        <f>if($A85-AM$65&gt;=0, if($B85&lt;=$B84,AM84,AM84*vlookup($B85,'2a. TBill Main'!$B$224:$HF$233,1+AM$62)),AM84)</f>
        <v>24857.02739</v>
      </c>
      <c r="AN85" s="346">
        <f>if($A85-AN$65&gt;=0, if($B85&lt;=$B84,AN84,AN84*vlookup($B85,'2a. TBill Main'!$B$224:$HF$233,1+AN$62)),AN84)</f>
        <v>132219.0263</v>
      </c>
      <c r="AO85" s="346">
        <f>if($A85-AO$65&gt;=0, if($B85&lt;=$B84,AO84,AO84*vlookup($B85,'2a. TBill Main'!$B$224:$HF$233,1+AO$62)),AO84)</f>
        <v>14491.30734</v>
      </c>
      <c r="AP85" s="346">
        <f>if($A85-AP$65&gt;=0, if($B85&lt;=$B84,AP84,AP84*vlookup($B85,'2a. TBill Main'!$B$224:$HF$233,1+AP$62)),AP84)</f>
        <v>26352.37628</v>
      </c>
      <c r="AQ85" s="346">
        <f>if($A85-AQ$65&gt;=0, if($B85&lt;=$B84,AQ84,AQ84*vlookup($B85,'2a. TBill Main'!$B$224:$HF$233,1+AQ$62)),AQ84)</f>
        <v>61321.46712</v>
      </c>
      <c r="AR85" s="346">
        <f>if($A85-AR$65&gt;=0, if($B85&lt;=$B84,AR84,AR84*vlookup($B85,'2a. TBill Main'!$B$224:$HF$233,1+AR$62)),AR84)</f>
        <v>43987.96538</v>
      </c>
      <c r="AS85" s="346">
        <f>if($A85-AS$65&gt;=0, if($B85&lt;=$B84,AS84,AS84*vlookup($B85,'2a. TBill Main'!$B$224:$HF$233,1+AS$62)),AS84)</f>
        <v>13196.38961</v>
      </c>
      <c r="AT85" s="346">
        <f>if($A85-AT$65&gt;=0, if($B85&lt;=$B84,AT84,AT84*vlookup($B85,'2a. TBill Main'!$B$224:$HF$233,1+AT$62)),AT84)</f>
        <v>17595.18615</v>
      </c>
      <c r="AU85" s="346">
        <f>if($A85-AU$65&gt;=0, if($B85&lt;=$B84,AU84,AU84*vlookup($B85,'2a. TBill Main'!$B$224:$HF$233,1+AU$62)),AU84)</f>
        <v>17595.18615</v>
      </c>
      <c r="AV85" s="346">
        <f>if($A85-AV$65&gt;=0, if($B85&lt;=$B84,AV84,AV84*vlookup($B85,'2a. TBill Main'!$B$224:$HF$233,1+AV$62)),AV84)</f>
        <v>10996.99134</v>
      </c>
      <c r="AW85" s="346">
        <f>if($A85-AW$65&gt;=0, if($B85&lt;=$B84,AW84,AW84*vlookup($B85,'2a. TBill Main'!$B$224:$HF$233,1+AW$62)),AW84)</f>
        <v>10996.99134</v>
      </c>
      <c r="AX85" s="346">
        <f>if($A85-AX$65&gt;=0, if($B85&lt;=$B84,AX84,AX84*vlookup($B85,'2a. TBill Main'!$B$224:$HF$233,1+AX$62)),AX84)</f>
        <v>81815.4162</v>
      </c>
      <c r="AY85" s="346">
        <f>if($A85-AY$65&gt;=0, if($B85&lt;=$B84,AY84,AY84*vlookup($B85,'2a. TBill Main'!$B$224:$HF$233,1+AY$62)),AY84)</f>
        <v>62251.65863</v>
      </c>
      <c r="AZ85" s="346">
        <f>if($A85-AZ$65&gt;=0, if($B85&lt;=$B84,AZ84,AZ84*vlookup($B85,'2a. TBill Main'!$B$224:$HF$233,1+AZ$62)),AZ84)</f>
        <v>24881.72663</v>
      </c>
      <c r="BA85" s="346">
        <f>if($A85-BA$65&gt;=0, if($B85&lt;=$B84,BA84,BA84*vlookup($B85,'2a. TBill Main'!$B$224:$HF$233,1+BA$62)),BA84)</f>
        <v>37853.73363</v>
      </c>
      <c r="BB85" s="346">
        <f>if($A85-BB$65&gt;=0, if($B85&lt;=$B84,BB84,BB84*vlookup($B85,'2a. TBill Main'!$B$224:$HF$233,1+BB$62)),BB84)</f>
        <v>69802.32485</v>
      </c>
      <c r="BC85" s="346">
        <f>if($A85-BC$65&gt;=0, if($B85&lt;=$B84,BC84,BC84*vlookup($B85,'2a. TBill Main'!$B$224:$HF$233,1+BC$62)),BC84)</f>
        <v>659.8194806</v>
      </c>
      <c r="BD85" s="346">
        <f>if($A85-BD$65&gt;=0, if($B85&lt;=$B84,BD84,BD84*vlookup($B85,'2a. TBill Main'!$B$224:$HF$233,1+BD$62)),BD84)</f>
        <v>32990.97403</v>
      </c>
      <c r="BE85" s="346">
        <f>if($A85-BE$65&gt;=0, if($B85&lt;=$B84,BE84,BE84*vlookup($B85,'2a. TBill Main'!$B$224:$HF$233,1+BE$62)),BE84)</f>
        <v>21993.98269</v>
      </c>
      <c r="BF85" s="346">
        <f>if($A85-BF$65&gt;=0, if($B85&lt;=$B84,BF84,BF84*vlookup($B85,'2a. TBill Main'!$B$224:$HF$233,1+BF$62)),BF84)</f>
        <v>10996.99134</v>
      </c>
      <c r="BG85" s="346">
        <f>if($A85-BG$65&gt;=0, if($B85&lt;=$B84,BG84,BG84*vlookup($B85,'2a. TBill Main'!$B$224:$HF$233,1+BG$62)),BG84)</f>
        <v>10996.99134</v>
      </c>
      <c r="BH85" s="346">
        <f>if($A85-BH$65&gt;=0, if($B85&lt;=$B84,BH84,BH84*vlookup($B85,'2a. TBill Main'!$B$224:$HF$233,1+BH$62)),BH84)</f>
        <v>21993.98269</v>
      </c>
      <c r="BI85" s="346">
        <f>if($A85-BI$65&gt;=0, if($B85&lt;=$B84,BI84,BI84*vlookup($B85,'2a. TBill Main'!$B$224:$HF$233,1+BI$62)),BI84)</f>
        <v>121983.0268</v>
      </c>
      <c r="BJ85" s="346">
        <f>if($A85-BJ$65&gt;=0, if($B85&lt;=$B84,BJ84,BJ84*vlookup($B85,'2a. TBill Main'!$B$224:$HF$233,1+BJ$62)),BJ84)</f>
        <v>21993.98269</v>
      </c>
      <c r="BK85" s="346">
        <f>if($A85-BK$65&gt;=0, if($B85&lt;=$B84,BK84,BK84*vlookup($B85,'2a. TBill Main'!$B$224:$HF$233,1+BK$62)),BK84)</f>
        <v>40805.26013</v>
      </c>
      <c r="BL85" s="346">
        <f>if($A85-BL$65&gt;=0, if($B85&lt;=$B84,BL84,BL84*vlookup($B85,'2a. TBill Main'!$B$224:$HF$233,1+BL$62)),BL84)</f>
        <v>54984.95672</v>
      </c>
      <c r="BM85" s="346">
        <f>if($A85-BM$65&gt;=0, if($B85&lt;=$B84,BM84,BM84*vlookup($B85,'2a. TBill Main'!$B$224:$HF$233,1+BM$62)),BM84)</f>
        <v>43.98796538</v>
      </c>
      <c r="BN85" s="346">
        <f>if($A85-BN$65&gt;=0, if($B85&lt;=$B84,BN84,BN84*vlookup($B85,'2a. TBill Main'!$B$224:$HF$233,1+BN$62)),BN84)</f>
        <v>6245.961174</v>
      </c>
      <c r="BO85" s="346">
        <f>if($A85-BO$65&gt;=0, if($B85&lt;=$B84,BO84,BO84*vlookup($B85,'2a. TBill Main'!$B$224:$HF$233,1+BO$62)),BO84)</f>
        <v>43132.75135</v>
      </c>
      <c r="BP85" s="346">
        <f>if($A85-BP$65&gt;=0, if($B85&lt;=$B84,BP84,BP84*vlookup($B85,'2a. TBill Main'!$B$224:$HF$233,1+BP$62)),BP84)</f>
        <v>21993.98269</v>
      </c>
      <c r="BQ85" s="346">
        <f>if($A85-BQ$65&gt;=0, if($B85&lt;=$B84,BQ84,BQ84*vlookup($B85,'2a. TBill Main'!$B$224:$HF$233,1+BQ$62)),BQ84)</f>
        <v>5051.094076</v>
      </c>
      <c r="BR85" s="346">
        <f>if($A85-BR$65&gt;=0, if($B85&lt;=$B84,BR84,BR84*vlookup($B85,'2a. TBill Main'!$B$224:$HF$233,1+BR$62)),BR84)</f>
        <v>21993.98269</v>
      </c>
      <c r="BS85" s="346">
        <f>if($A85-BS$65&gt;=0, if($B85&lt;=$B84,BS84,BS84*vlookup($B85,'2a. TBill Main'!$B$224:$HF$233,1+BS$62)),BS84)</f>
        <v>13196.38961</v>
      </c>
      <c r="BT85" s="346">
        <f>if($A85-BT$65&gt;=0, if($B85&lt;=$B84,BT84,BT84*vlookup($B85,'2a. TBill Main'!$B$224:$HF$233,1+BT$62)),BT84)</f>
        <v>153522.398</v>
      </c>
      <c r="BU85" s="346">
        <f>if($A85-BU$65&gt;=0, if($B85&lt;=$B84,BU84,BU84*vlookup($B85,'2a. TBill Main'!$B$224:$HF$233,1+BU$62)),BU84)</f>
        <v>55189.83067</v>
      </c>
      <c r="BV85" s="346">
        <f>if($A85-BV$65&gt;=0, if($B85&lt;=$B84,BV84,BV84*vlookup($B85,'2a. TBill Main'!$B$224:$HF$233,1+BV$62)),BV84)</f>
        <v>54984.95672</v>
      </c>
      <c r="BW85" s="346">
        <f>if($A85-BW$65&gt;=0, if($B85&lt;=$B84,BW84,BW84*vlookup($B85,'2a. TBill Main'!$B$224:$HF$233,1+BW$62)),BW84)</f>
        <v>1106.297329</v>
      </c>
      <c r="BX85" s="346">
        <f>if($A85-BX$65&gt;=0, if($B85&lt;=$B84,BX84,BX84*vlookup($B85,'2a. TBill Main'!$B$224:$HF$233,1+BX$62)),BX84)</f>
        <v>32990.97403</v>
      </c>
      <c r="BY85" s="346">
        <f>if($A85-BY$65&gt;=0, if($B85&lt;=$B84,BY84,BY84*vlookup($B85,'2a. TBill Main'!$B$224:$HF$233,1+BY$62)),BY84)</f>
        <v>21993.98269</v>
      </c>
      <c r="BZ85" s="346">
        <f>if($A85-BZ$65&gt;=0, if($B85&lt;=$B84,BZ84,BZ84*vlookup($B85,'2a. TBill Main'!$B$224:$HF$233,1+BZ$62)),BZ84)</f>
        <v>13393.05981</v>
      </c>
      <c r="CA85" s="346">
        <f>if($A85-CA$65&gt;=0, if($B85&lt;=$B84,CA84,CA84*vlookup($B85,'2a. TBill Main'!$B$224:$HF$233,1+CA$62)),CA84)</f>
        <v>21993.98269</v>
      </c>
      <c r="CB85" s="346">
        <f>if($A85-CB$65&gt;=0, if($B85&lt;=$B84,CB84,CB84*vlookup($B85,'2a. TBill Main'!$B$224:$HF$233,1+CB$62)),CB84)</f>
        <v>45140.45007</v>
      </c>
      <c r="CC85" s="346">
        <f>if($A85-CC$65&gt;=0, if($B85&lt;=$B84,CC84,CC84*vlookup($B85,'2a. TBill Main'!$B$224:$HF$233,1+CC$62)),CC84)</f>
        <v>83108.53042</v>
      </c>
      <c r="CD85" s="346">
        <f>if($A85-CD$65&gt;=0, if($B85&lt;=$B84,CD84,CD84*vlookup($B85,'2a. TBill Main'!$B$224:$HF$233,1+CD$62)),CD84)</f>
        <v>23089.28303</v>
      </c>
      <c r="CE85" s="346">
        <f>if($A85-CE$65&gt;=0, if($B85&lt;=$B84,CE84,CE84*vlookup($B85,'2a. TBill Main'!$B$224:$HF$233,1+CE$62)),CE84)</f>
        <v>49061.14141</v>
      </c>
      <c r="CF85" s="346">
        <f>if($A85-CF$65&gt;=0, if($B85&lt;=$B84,CF84,CF84*vlookup($B85,'2a. TBill Main'!$B$224:$HF$233,1+CF$62)),CF84)</f>
        <v>54984.95672</v>
      </c>
      <c r="CG85" s="346">
        <f>if($A85-CG$65&gt;=0, if($B85&lt;=$B84,CG84,CG84*vlookup($B85,'2a. TBill Main'!$B$224:$HF$233,1+CG$62)),CG84)</f>
        <v>10.99699134</v>
      </c>
      <c r="CH85" s="346">
        <f>if($A85-CH$65&gt;=0, if($B85&lt;=$B84,CH84,CH84*vlookup($B85,'2a. TBill Main'!$B$224:$HF$233,1+CH$62)),CH84)</f>
        <v>30951.09812</v>
      </c>
      <c r="CI85" s="346">
        <f>if($A85-CI$65&gt;=0, if($B85&lt;=$B84,CI84,CI84*vlookup($B85,'2a. TBill Main'!$B$224:$HF$233,1+CI$62)),CI84)</f>
        <v>21993.98269</v>
      </c>
      <c r="CJ85" s="346">
        <f>if($A85-CJ$65&gt;=0, if($B85&lt;=$B84,CJ84,CJ84*vlookup($B85,'2a. TBill Main'!$B$224:$HF$233,1+CJ$62)),CJ84)</f>
        <v>10996.99134</v>
      </c>
      <c r="CK85" s="346">
        <f>if($A85-CK$65&gt;=0, if($B85&lt;=$B84,CK84,CK84*vlookup($B85,'2a. TBill Main'!$B$224:$HF$233,1+CK$62)),CK84)</f>
        <v>19146.46574</v>
      </c>
      <c r="CL85" s="346">
        <f>if($A85-CL$65&gt;=0, if($B85&lt;=$B84,CL84,CL84*vlookup($B85,'2a. TBill Main'!$B$224:$HF$233,1+CL$62)),CL84)</f>
        <v>16519.74638</v>
      </c>
      <c r="CM85" s="346">
        <f>if($A85-CM$65&gt;=0, if($B85&lt;=$B84,CM84,CM84*vlookup($B85,'2a. TBill Main'!$B$224:$HF$233,1+CM$62)),CM84)</f>
        <v>97508.12285</v>
      </c>
      <c r="CN85" s="346">
        <f>if($A85-CN$65&gt;=0, if($B85&lt;=$B84,CN84,CN84*vlookup($B85,'2a. TBill Main'!$B$224:$HF$233,1+CN$62)),CN84)</f>
        <v>34438.63997</v>
      </c>
      <c r="CO85" s="346">
        <f>if($A85-CO$65&gt;=0, if($B85&lt;=$B84,CO84,CO84*vlookup($B85,'2a. TBill Main'!$B$224:$HF$233,1+CO$62)),CO84)</f>
        <v>288.9667622</v>
      </c>
      <c r="CP85" s="346">
        <f>if($A85-CP$65&gt;=0, if($B85&lt;=$B84,CP84,CP84*vlookup($B85,'2a. TBill Main'!$B$224:$HF$233,1+CP$62)),CP84)</f>
        <v>40932.9004</v>
      </c>
      <c r="CQ85" s="346">
        <f>if($A85-CQ$65&gt;=0, if($B85&lt;=$B84,CQ84,CQ84*vlookup($B85,'2a. TBill Main'!$B$224:$HF$233,1+CQ$62)),CQ84)</f>
        <v>9030.211319</v>
      </c>
      <c r="CR85" s="346">
        <f>if($A85-CR$65&gt;=0, if($B85&lt;=$B84,CR84,CR84*vlookup($B85,'2a. TBill Main'!$B$224:$HF$233,1+CR$62)),CR84)</f>
        <v>25868.81024</v>
      </c>
      <c r="CS85" s="346">
        <f>if($A85-CS$65&gt;=0, if($B85&lt;=$B84,CS84,CS84*vlookup($B85,'2a. TBill Main'!$B$224:$HF$233,1+CS$62)),CS84)</f>
        <v>7652.201072</v>
      </c>
      <c r="CT85" s="346">
        <f>if($A85-CT$65&gt;=0, if($B85&lt;=$B84,CT84,CT84*vlookup($B85,'2a. TBill Main'!$B$224:$HF$233,1+CT$62)),CT84)</f>
        <v>25292.4841</v>
      </c>
      <c r="CU85" s="346">
        <f>if($A85-CU$65&gt;=0, if($B85&lt;=$B84,CU84,CU84*vlookup($B85,'2a. TBill Main'!$B$224:$HF$233,1+CU$62)),CU84)</f>
        <v>38446.05245</v>
      </c>
      <c r="CV85" s="346">
        <f>if($A85-CV$65&gt;=0, if($B85&lt;=$B84,CV84,CV84*vlookup($B85,'2a. TBill Main'!$B$224:$HF$233,1+CV$62)),CV84)</f>
        <v>9030.211319</v>
      </c>
      <c r="CW85" s="346">
        <f>if($A85-CW$65&gt;=0, if($B85&lt;=$B84,CW84,CW84*vlookup($B85,'2a. TBill Main'!$B$224:$HF$233,1+CW$62)),CW84)</f>
        <v>13093.80641</v>
      </c>
      <c r="CX85" s="346">
        <f>if($A85-CX$65&gt;=0, if($B85&lt;=$B84,CX84,CX84*vlookup($B85,'2a. TBill Main'!$B$224:$HF$233,1+CX$62)),CX84)</f>
        <v>98478.06652</v>
      </c>
      <c r="CY85" s="346">
        <f>if($A85-CY$65&gt;=0, if($B85&lt;=$B84,CY84,CY84*vlookup($B85,'2a. TBill Main'!$B$224:$HF$233,1+CY$62)),CY84)</f>
        <v>193282.5889</v>
      </c>
      <c r="CZ85" s="346">
        <f>if($A85-CZ$65&gt;=0, if($B85&lt;=$B84,CZ84,CZ84*vlookup($B85,'2a. TBill Main'!$B$224:$HF$233,1+CZ$62)),CZ84)</f>
        <v>16354.16421</v>
      </c>
      <c r="DA85" s="346">
        <f>if($A85-DA$65&gt;=0, if($B85&lt;=$B84,DA84,DA84*vlookup($B85,'2a. TBill Main'!$B$224:$HF$233,1+DA$62)),DA84)</f>
        <v>45151.05659</v>
      </c>
      <c r="DB85" s="346">
        <f>if($A85-DB$65&gt;=0, if($B85&lt;=$B84,DB84,DB84*vlookup($B85,'2a. TBill Main'!$B$224:$HF$233,1+DB$62)),DB84)</f>
        <v>18060.42264</v>
      </c>
      <c r="DC85" s="346">
        <f>if($A85-DC$65&gt;=0, if($B85&lt;=$B84,DC84,DC84*vlookup($B85,'2a. TBill Main'!$B$224:$HF$233,1+DC$62)),DC84)</f>
        <v>18060.42264</v>
      </c>
      <c r="DD85" s="346">
        <f>if($A85-DD$65&gt;=0, if($B85&lt;=$B84,DD84,DD84*vlookup($B85,'2a. TBill Main'!$B$224:$HF$233,1+DD$62)),DD84)</f>
        <v>35972.74981</v>
      </c>
      <c r="DE85" s="346">
        <f>if($A85-DE$65&gt;=0, if($B85&lt;=$B84,DE84,DE84*vlookup($B85,'2a. TBill Main'!$B$224:$HF$233,1+DE$62)),DE84)</f>
        <v>13693.41244</v>
      </c>
      <c r="DF85" s="346">
        <f>if($A85-DF$65&gt;=0, if($B85&lt;=$B84,DF84,DF84*vlookup($B85,'2a. TBill Main'!$B$224:$HF$233,1+DF$62)),DF84)</f>
        <v>7224.169055</v>
      </c>
      <c r="DG85" s="346">
        <f>if($A85-DG$65&gt;=0, if($B85&lt;=$B84,DG84,DG84*vlookup($B85,'2a. TBill Main'!$B$224:$HF$233,1+DG$62)),DG84)</f>
        <v>18060.42264</v>
      </c>
      <c r="DH85" s="346">
        <f>if($A85-DH$65&gt;=0, if($B85&lt;=$B84,DH84,DH84*vlookup($B85,'2a. TBill Main'!$B$224:$HF$233,1+DH$62)),DH84)</f>
        <v>90036.62497</v>
      </c>
      <c r="DI85" s="346">
        <f>if($A85-DI$65&gt;=0, if($B85&lt;=$B84,DI84,DI84*vlookup($B85,'2a. TBill Main'!$B$224:$HF$233,1+DI$62)),DI84)</f>
        <v>14065.8003</v>
      </c>
      <c r="DJ85" s="346">
        <f>if($A85-DJ$65&gt;=0, if($B85&lt;=$B84,DJ84,DJ84*vlookup($B85,'2a. TBill Main'!$B$224:$HF$233,1+DJ$62)),DJ84)</f>
        <v>90.30211319</v>
      </c>
      <c r="DK85" s="346">
        <f>if($A85-DK$65&gt;=0, if($B85&lt;=$B84,DK84,DK84*vlookup($B85,'2a. TBill Main'!$B$224:$HF$233,1+DK$62)),DK84)</f>
        <v>42233.52174</v>
      </c>
      <c r="DL85" s="346">
        <f>if($A85-DL$65&gt;=0, if($B85&lt;=$B84,DL84,DL84*vlookup($B85,'2a. TBill Main'!$B$224:$HF$233,1+DL$62)),DL84)</f>
        <v>18060.42264</v>
      </c>
      <c r="DM85" s="346">
        <f>if($A85-DM$65&gt;=0, if($B85&lt;=$B84,DM84,DM84*vlookup($B85,'2a. TBill Main'!$B$224:$HF$233,1+DM$62)),DM84)</f>
        <v>11585.20125</v>
      </c>
      <c r="DN85" s="346">
        <f>if($A85-DN$65&gt;=0, if($B85&lt;=$B84,DN84,DN84*vlookup($B85,'2a. TBill Main'!$B$224:$HF$233,1+DN$62)),DN84)</f>
        <v>48102.12965</v>
      </c>
      <c r="DO85" s="346">
        <f>if($A85-DO$65&gt;=0, if($B85&lt;=$B84,DO84,DO84*vlookup($B85,'2a. TBill Main'!$B$224:$HF$233,1+DO$62)),DO84)</f>
        <v>18060.42264</v>
      </c>
      <c r="DP85" s="346">
        <f>if($A85-DP$65&gt;=0, if($B85&lt;=$B84,DP84,DP84*vlookup($B85,'2a. TBill Main'!$B$224:$HF$233,1+DP$62)),DP84)</f>
        <v>21672.50717</v>
      </c>
      <c r="DQ85" s="346">
        <f>if($A85-DQ$65&gt;=0, if($B85&lt;=$B84,DQ84,DQ84*vlookup($B85,'2a. TBill Main'!$B$224:$HF$233,1+DQ$62)),DQ84)</f>
        <v>12642.29585</v>
      </c>
      <c r="DR85" s="346">
        <f>if($A85-DR$65&gt;=0, if($B85&lt;=$B84,DR84,DR84*vlookup($B85,'2a. TBill Main'!$B$224:$HF$233,1+DR$62)),DR84)</f>
        <v>85437.1049</v>
      </c>
      <c r="DS85" s="346">
        <f>if($A85-DS$65&gt;=0, if($B85&lt;=$B84,DS84,DS84*vlookup($B85,'2a. TBill Main'!$B$224:$HF$233,1+DS$62)),DS84)</f>
        <v>3629.837923</v>
      </c>
      <c r="DT85" s="346">
        <f>if($A85-DT$65&gt;=0, if($B85&lt;=$B84,DT84,DT84*vlookup($B85,'2a. TBill Main'!$B$224:$HF$233,1+DT$62)),DT84)</f>
        <v>95.72023998</v>
      </c>
      <c r="DU85" s="346">
        <f>if($A85-DU$65&gt;=0, if($B85&lt;=$B84,DU84,DU84*vlookup($B85,'2a. TBill Main'!$B$224:$HF$233,1+DU$62)),DU84)</f>
        <v>31427.51937</v>
      </c>
      <c r="DV85" s="346">
        <f>if($A85-DV$65&gt;=0, if($B85&lt;=$B84,DV84,DV84*vlookup($B85,'2a. TBill Main'!$B$224:$HF$233,1+DV$62)),DV84)</f>
        <v>62992.64109</v>
      </c>
      <c r="DW85" s="346">
        <f>if($A85-DW$65&gt;=0, if($B85&lt;=$B84,DW84,DW84*vlookup($B85,'2a. TBill Main'!$B$224:$HF$233,1+DW$62)),DW84)</f>
        <v>18060.42264</v>
      </c>
      <c r="DX85" s="346">
        <f>if($A85-DX$65&gt;=0, if($B85&lt;=$B84,DX84,DX84*vlookup($B85,'2a. TBill Main'!$B$224:$HF$233,1+DX$62)),DX84)</f>
        <v>36120.84528</v>
      </c>
      <c r="DY85" s="346">
        <f>if($A85-DY$65&gt;=0, if($B85&lt;=$B84,DY84,DY84*vlookup($B85,'2a. TBill Main'!$B$224:$HF$233,1+DY$62)),DY84)</f>
        <v>18060.42264</v>
      </c>
      <c r="DZ85" s="346">
        <f>if($A85-DZ$65&gt;=0, if($B85&lt;=$B84,DZ84,DZ84*vlookup($B85,'2a. TBill Main'!$B$224:$HF$233,1+DZ$62)),DZ84)</f>
        <v>109146.3582</v>
      </c>
      <c r="EA85" s="346">
        <f>if($A85-EA$65&gt;=0, if($B85&lt;=$B84,EA84,EA84*vlookup($B85,'2a. TBill Main'!$B$224:$HF$233,1+EA$62)),EA84)</f>
        <v>516.5280874</v>
      </c>
      <c r="EB85" s="346">
        <f>if($A85-EB$65&gt;=0, if($B85&lt;=$B84,EB84,EB84*vlookup($B85,'2a. TBill Main'!$B$224:$HF$233,1+EB$62)),EB84)</f>
        <v>36120.84528</v>
      </c>
      <c r="EC85" s="346">
        <f>if($A85-EC$65&gt;=0, if($B85&lt;=$B84,EC84,EC84*vlookup($B85,'2a. TBill Main'!$B$224:$HF$233,1+EC$62)),EC84)</f>
        <v>52151.58344</v>
      </c>
      <c r="ED85" s="346">
        <f>if($A85-ED$65&gt;=0, if($B85&lt;=$B84,ED84,ED84*vlookup($B85,'2a. TBill Main'!$B$224:$HF$233,1+ED$62)),ED84)</f>
        <v>35327.776</v>
      </c>
      <c r="EE85" s="346">
        <f>if($A85-EE$65&gt;=0, if($B85&lt;=$B84,EE84,EE84*vlookup($B85,'2a. TBill Main'!$B$224:$HF$233,1+EE$62)),EE84)</f>
        <v>36120.84528</v>
      </c>
      <c r="EF85" s="346">
        <f>if($A85-EF$65&gt;=0, if($B85&lt;=$B84,EF84,EF84*vlookup($B85,'2a. TBill Main'!$B$224:$HF$233,1+EF$62)),EF84)</f>
        <v>9516.722984</v>
      </c>
      <c r="EG85" s="346">
        <f>if($A85-EG$65&gt;=0, if($B85&lt;=$B84,EG84,EG84*vlookup($B85,'2a. TBill Main'!$B$224:$HF$233,1+EG$62)),EG84)</f>
        <v>7591.409689</v>
      </c>
      <c r="EH85" s="346">
        <f>if($A85-EH$65&gt;=0, if($B85&lt;=$B84,EH84,EH84*vlookup($B85,'2a. TBill Main'!$B$224:$HF$233,1+EH$62)),EH84)</f>
        <v>711.5806519</v>
      </c>
      <c r="EI85" s="346">
        <f>if($A85-EI$65&gt;=0, if($B85&lt;=$B84,EI84,EI84*vlookup($B85,'2a. TBill Main'!$B$224:$HF$233,1+EI$62)),EI84)</f>
        <v>36120.84528</v>
      </c>
      <c r="EJ85" s="346">
        <f>if($A85-EJ$65&gt;=0, if($B85&lt;=$B84,EJ84,EJ84*vlookup($B85,'2a. TBill Main'!$B$224:$HF$233,1+EJ$62)),EJ84)</f>
        <v>32167.18397</v>
      </c>
      <c r="EK85" s="346">
        <f>if($A85-EK$65&gt;=0, if($B85&lt;=$B84,EK84,EK84*vlookup($B85,'2a. TBill Main'!$B$224:$HF$233,1+EK$62)),EK84)</f>
        <v>19866.4649</v>
      </c>
      <c r="EL85" s="346">
        <f>if($A85-EL$65&gt;=0, if($B85&lt;=$B84,EL84,EL84*vlookup($B85,'2a. TBill Main'!$B$224:$HF$233,1+EL$62)),EL84)</f>
        <v>7630.528564</v>
      </c>
      <c r="EM85" s="346">
        <f>if($A85-EM$65&gt;=0, if($B85&lt;=$B84,EM84,EM84*vlookup($B85,'2a. TBill Main'!$B$224:$HF$233,1+EM$62)),EM84)</f>
        <v>74067.59928</v>
      </c>
      <c r="EN85" s="346">
        <f>if($A85-EN$65&gt;=0, if($B85&lt;=$B84,EN84,EN84*vlookup($B85,'2a. TBill Main'!$B$224:$HF$233,1+EN$62)),EN84)</f>
        <v>541.8126791</v>
      </c>
      <c r="EO85" s="346">
        <f>if($A85-EO$65&gt;=0, if($B85&lt;=$B84,EO84,EO84*vlookup($B85,'2a. TBill Main'!$B$224:$HF$233,1+EO$62)),EO84)</f>
        <v>30733.34896</v>
      </c>
      <c r="EP85" s="346">
        <f>if($A85-EP$65&gt;=0, if($B85&lt;=$B84,EP84,EP84*vlookup($B85,'2a. TBill Main'!$B$224:$HF$233,1+EP$62)),EP84)</f>
        <v>32577.11945</v>
      </c>
      <c r="EQ85" s="346">
        <f>if($A85-EQ$65&gt;=0, if($B85&lt;=$B84,EQ84,EQ84*vlookup($B85,'2a. TBill Main'!$B$224:$HF$233,1+EQ$62)),EQ84)</f>
        <v>36120.84528</v>
      </c>
      <c r="ER85" s="346">
        <f>if($A85-ER$65&gt;=0, if($B85&lt;=$B84,ER84,ER84*vlookup($B85,'2a. TBill Main'!$B$224:$HF$233,1+ER$62)),ER84)</f>
        <v>65134.91424</v>
      </c>
      <c r="ES85" s="346">
        <f>if($A85-ES$65&gt;=0, if($B85&lt;=$B84,ES84,ES84*vlookup($B85,'2a. TBill Main'!$B$224:$HF$233,1+ES$62)),ES84)</f>
        <v>8662.790081</v>
      </c>
      <c r="ET85" s="346">
        <f>if($A85-ET$65&gt;=0, if($B85&lt;=$B84,ET84,ET84*vlookup($B85,'2a. TBill Main'!$B$224:$HF$233,1+ET$62)),ET84)</f>
        <v>2560.96793</v>
      </c>
      <c r="EU85" s="346">
        <f>if($A85-EU$65&gt;=0, if($B85&lt;=$B84,EU84,EU84*vlookup($B85,'2a. TBill Main'!$B$224:$HF$233,1+EU$62)),EU84)</f>
        <v>14627.75035</v>
      </c>
      <c r="EV85" s="346">
        <f>if($A85-EV$65&gt;=0, if($B85&lt;=$B84,EV84,EV84*vlookup($B85,'2a. TBill Main'!$B$224:$HF$233,1+EV$62)),EV84)</f>
        <v>8769.671662</v>
      </c>
      <c r="EW85" s="346">
        <f>if($A85-EW$65&gt;=0, if($B85&lt;=$B84,EW84,EW84*vlookup($B85,'2a. TBill Main'!$B$224:$HF$233,1+EW$62)),EW84)</f>
        <v>7715.412551</v>
      </c>
      <c r="EX85" s="346">
        <f>if($A85-EX$65&gt;=0, if($B85&lt;=$B84,EX84,EX84*vlookup($B85,'2a. TBill Main'!$B$224:$HF$233,1+EX$62)),EX84)</f>
        <v>10641.38162</v>
      </c>
      <c r="EY85" s="346">
        <f>if($A85-EY$65&gt;=0, if($B85&lt;=$B84,EY84,EY84*vlookup($B85,'2a. TBill Main'!$B$224:$HF$233,1+EY$62)),EY84)</f>
        <v>83023.27523</v>
      </c>
      <c r="EZ85" s="346">
        <f>if($A85-EZ$65&gt;=0, if($B85&lt;=$B84,EZ84,EZ84*vlookup($B85,'2a. TBill Main'!$B$224:$HF$233,1+EZ$62)),EZ84)</f>
        <v>35572.74757</v>
      </c>
      <c r="FA85" s="346">
        <f>if($A85-FA$65&gt;=0, if($B85&lt;=$B84,FA84,FA84*vlookup($B85,'2a. TBill Main'!$B$224:$HF$233,1+FA$62)),FA84)</f>
        <v>6465.992513</v>
      </c>
      <c r="FB85" s="346">
        <f>if($A85-FB$65&gt;=0, if($B85&lt;=$B84,FB84,FB84*vlookup($B85,'2a. TBill Main'!$B$224:$HF$233,1+FB$62)),FB84)</f>
        <v>11364.88215</v>
      </c>
      <c r="FC85" s="346">
        <f>if($A85-FC$65&gt;=0, if($B85&lt;=$B84,FC84,FC84*vlookup($B85,'2a. TBill Main'!$B$224:$HF$233,1+FC$62)),FC84)</f>
        <v>45561.02819</v>
      </c>
      <c r="FD85" s="346">
        <f>if($A85-FD$65&gt;=0, if($B85&lt;=$B84,FD84,FD84*vlookup($B85,'2a. TBill Main'!$B$224:$HF$233,1+FD$62)),FD84)</f>
        <v>37035.98495</v>
      </c>
      <c r="FE85" s="346">
        <f>if($A85-FE$65&gt;=0, if($B85&lt;=$B84,FE84,FE84*vlookup($B85,'2a. TBill Main'!$B$224:$HF$233,1+FE$62)),FE84)</f>
        <v>62214.65226</v>
      </c>
      <c r="FF85" s="346">
        <f>if($A85-FF$65&gt;=0, if($B85&lt;=$B84,FF84,FF84*vlookup($B85,'2a. TBill Main'!$B$224:$HF$233,1+FF$62)),FF84)</f>
        <v>14776.83914</v>
      </c>
      <c r="FG85" s="346">
        <f>if($A85-FG$65&gt;=0, if($B85&lt;=$B84,FG84,FG84*vlookup($B85,'2a. TBill Main'!$B$224:$HF$233,1+FG$62)),FG84)</f>
        <v>18811.12216</v>
      </c>
      <c r="FH85" s="346">
        <f>if($A85-FH$65&gt;=0, if($B85&lt;=$B84,FH84,FH84*vlookup($B85,'2a. TBill Main'!$B$224:$HF$233,1+FH$62)),FH84)</f>
        <v>23281.69082</v>
      </c>
      <c r="FI85" s="346">
        <f>if($A85-FI$65&gt;=0, if($B85&lt;=$B84,FI84,FI84*vlookup($B85,'2a. TBill Main'!$B$224:$HF$233,1+FI$62)),FI84)</f>
        <v>63433.9114</v>
      </c>
      <c r="FJ85" s="346">
        <f>if($A85-FJ$65&gt;=0, if($B85&lt;=$B84,FJ84,FJ84*vlookup($B85,'2a. TBill Main'!$B$224:$HF$233,1+FJ$62)),FJ84)</f>
        <v>66047.29067</v>
      </c>
      <c r="FK85" s="346">
        <f>if($A85-FK$65&gt;=0, if($B85&lt;=$B84,FK84,FK84*vlookup($B85,'2a. TBill Main'!$B$224:$HF$233,1+FK$62)),FK84)</f>
        <v>28203.15599</v>
      </c>
      <c r="FL85" s="346">
        <f>if($A85-FL$65&gt;=0, if($B85&lt;=$B84,FL84,FL84*vlookup($B85,'2a. TBill Main'!$B$224:$HF$233,1+FL$62)),FL84)</f>
        <v>28078.53907</v>
      </c>
      <c r="FM85" s="346">
        <f>if($A85-FM$65&gt;=0, if($B85&lt;=$B84,FM84,FM84*vlookup($B85,'2a. TBill Main'!$B$224:$HF$233,1+FM$62)),FM84)</f>
        <v>74631.64434</v>
      </c>
      <c r="FN85" s="346">
        <f>if($A85-FN$65&gt;=0, if($B85&lt;=$B84,FN84,FN84*vlookup($B85,'2a. TBill Main'!$B$224:$HF$233,1+FN$62)),FN84)</f>
        <v>63740.32453</v>
      </c>
      <c r="FO85" s="346">
        <f>if($A85-FO$65&gt;=0, if($B85&lt;=$B84,FO84,FO84*vlookup($B85,'2a. TBill Main'!$B$224:$HF$233,1+FO$62)),FO84)</f>
        <v>30702.71848</v>
      </c>
      <c r="FP85" s="346">
        <f>if($A85-FP$65&gt;=0, if($B85&lt;=$B84,FP84,FP84*vlookup($B85,'2a. TBill Main'!$B$224:$HF$233,1+FP$62)),FP84)</f>
        <v>10888.62881</v>
      </c>
      <c r="FQ85" s="346">
        <f>if($A85-FQ$65&gt;=0, if($B85&lt;=$B84,FQ84,FQ84*vlookup($B85,'2a. TBill Main'!$B$224:$HF$233,1+FQ$62)),FQ84)</f>
        <v>60151.3754</v>
      </c>
      <c r="FR85" s="346">
        <f>if($A85-FR$65&gt;=0, if($B85&lt;=$B84,FR84,FR84*vlookup($B85,'2a. TBill Main'!$B$224:$HF$233,1+FR$62)),FR84)</f>
        <v>60143.88033</v>
      </c>
      <c r="FS85" s="346">
        <f>if($A85-FS$65&gt;=0, if($B85&lt;=$B84,FS84,FS84*vlookup($B85,'2a. TBill Main'!$B$224:$HF$233,1+FS$62)),FS84)</f>
        <v>27090.63396</v>
      </c>
      <c r="FT85" s="346">
        <f>if($A85-FT$65&gt;=0, if($B85&lt;=$B84,FT84,FT84*vlookup($B85,'2a. TBill Main'!$B$224:$HF$233,1+FT$62)),FT84)</f>
        <v>33697.13656</v>
      </c>
      <c r="FU85" s="346">
        <f>if($A85-FU$65&gt;=0, if($B85&lt;=$B84,FU84,FU84*vlookup($B85,'2a. TBill Main'!$B$224:$HF$233,1+FU$62)),FU84)</f>
        <v>36120.84528</v>
      </c>
      <c r="FV85" s="346">
        <f>if($A85-FV$65&gt;=0, if($B85&lt;=$B84,FV84,FV84*vlookup($B85,'2a. TBill Main'!$B$224:$HF$233,1+FV$62)),FV84)</f>
        <v>75853.77508</v>
      </c>
      <c r="FW85" s="346">
        <f>if($A85-FW$65&gt;=0, if($B85&lt;=$B84,FW84,FW84*vlookup($B85,'2a. TBill Main'!$B$224:$HF$233,1+FW$62)),FW84)</f>
        <v>1802.430179</v>
      </c>
      <c r="FX85" s="346">
        <f>if($A85-FX$65&gt;=0, if($B85&lt;=$B84,FX84,FX84*vlookup($B85,'2a. TBill Main'!$B$224:$HF$233,1+FX$62)),FX84)</f>
        <v>40233.74532</v>
      </c>
      <c r="FY85" s="346">
        <f>if($A85-FY$65&gt;=0, if($B85&lt;=$B84,FY84,FY84*vlookup($B85,'2a. TBill Main'!$B$224:$HF$233,1+FY$62)),FY84)</f>
        <v>37320.05734</v>
      </c>
      <c r="FZ85" s="346">
        <f>if($A85-FZ$65&gt;=0, if($B85&lt;=$B84,FZ84,FZ84*vlookup($B85,'2a. TBill Main'!$B$224:$HF$233,1+FZ$62)),FZ84)</f>
        <v>41883.33014</v>
      </c>
      <c r="GA85" s="346">
        <f>if($A85-GA$65&gt;=0, if($B85&lt;=$B84,GA84,GA84*vlookup($B85,'2a. TBill Main'!$B$224:$HF$233,1+GA$62)),GA84)</f>
        <v>677.2658489</v>
      </c>
      <c r="GB85" s="346">
        <f>if($A85-GB$65&gt;=0, if($B85&lt;=$B84,GB84,GB84*vlookup($B85,'2a. TBill Main'!$B$224:$HF$233,1+GB$62)),GB84)</f>
        <v>3825.197515</v>
      </c>
      <c r="GC85" s="346">
        <f>if($A85-GC$65&gt;=0, if($B85&lt;=$B84,GC84,GC84*vlookup($B85,'2a. TBill Main'!$B$224:$HF$233,1+GC$62)),GC84)</f>
        <v>198.664649</v>
      </c>
      <c r="GD85" s="346">
        <f>if($A85-GD$65&gt;=0, if($B85&lt;=$B84,GD84,GD84*vlookup($B85,'2a. TBill Main'!$B$224:$HF$233,1+GD$62)),GD84)</f>
        <v>15226.74233</v>
      </c>
      <c r="GE85" s="346">
        <f>if($A85-GE$65&gt;=0, if($B85&lt;=$B84,GE84,GE84*vlookup($B85,'2a. TBill Main'!$B$224:$HF$233,1+GE$62)),GE84)</f>
        <v>3899.678698</v>
      </c>
      <c r="GF85" s="346">
        <f>if($A85-GF$65&gt;=0, if($B85&lt;=$B84,GF84,GF84*vlookup($B85,'2a. TBill Main'!$B$224:$HF$233,1+GF$62)),GF84)</f>
        <v>3028.732876</v>
      </c>
      <c r="GG85" s="346">
        <f>if($A85-GG$65&gt;=0, if($B85&lt;=$B84,GG84,GG84*vlookup($B85,'2a. TBill Main'!$B$224:$HF$233,1+GG$62)),GG84)</f>
        <v>44550.4753</v>
      </c>
      <c r="GH85" s="346">
        <f>if($A85-GH$65&gt;=0, if($B85&lt;=$B84,GH84,GH84*vlookup($B85,'2a. TBill Main'!$B$224:$HF$233,1+GH$62)),GH84)</f>
        <v>198.664649</v>
      </c>
      <c r="GI85" s="346">
        <f>if($A85-GI$65&gt;=0, if($B85&lt;=$B84,GI84,GI84*vlookup($B85,'2a. TBill Main'!$B$224:$HF$233,1+GI$62)),GI84)</f>
        <v>451.5105659</v>
      </c>
      <c r="GJ85" s="346">
        <f>if($A85-GJ$65&gt;=0, if($B85&lt;=$B84,GJ84,GJ84*vlookup($B85,'2a. TBill Main'!$B$224:$HF$233,1+GJ$62)),GJ84)</f>
        <v>59.5993947</v>
      </c>
      <c r="GK85" s="346">
        <f>if($A85-GK$65&gt;=0, if($B85&lt;=$B84,GK84,GK84*vlookup($B85,'2a. TBill Main'!$B$224:$HF$233,1+GK$62)),GK84)</f>
        <v>29382.42935</v>
      </c>
      <c r="GL85" s="346">
        <f>if($A85-GL$65&gt;=0, if($B85&lt;=$B84,GL84,GL84*vlookup($B85,'2a. TBill Main'!$B$224:$HF$233,1+GL$62)),GL84)</f>
        <v>21537.61387</v>
      </c>
      <c r="GM85" s="346">
        <f>if($A85-GM$65&gt;=0, if($B85&lt;=$B84,GM84,GM84*vlookup($B85,'2a. TBill Main'!$B$224:$HF$233,1+GM$62)),GM84)</f>
        <v>586.9637357</v>
      </c>
      <c r="GN85" s="346">
        <f>if($A85-GN$65&gt;=0, if($B85&lt;=$B84,GN84,GN84*vlookup($B85,'2a. TBill Main'!$B$224:$HF$233,1+GN$62)),GN84)</f>
        <v>18.06042264</v>
      </c>
      <c r="GO85" s="346">
        <f>if($A85-GO$65&gt;=0, if($B85&lt;=$B84,GO84,GO84*vlookup($B85,'2a. TBill Main'!$B$224:$HF$233,1+GO$62)),GO84)</f>
        <v>2104.039237</v>
      </c>
      <c r="GP85" s="346">
        <f>if($A85-GP$65&gt;=0, if($B85&lt;=$B84,GP84,GP84*vlookup($B85,'2a. TBill Main'!$B$224:$HF$233,1+GP$62)),GP84)</f>
        <v>19694.89089</v>
      </c>
      <c r="GQ85" s="346">
        <f>if($A85-GQ$65&gt;=0, if($B85&lt;=$B84,GQ84,GQ84*vlookup($B85,'2a. TBill Main'!$B$224:$HF$233,1+GQ$62)),GQ84)</f>
        <v>20682.796</v>
      </c>
      <c r="GR85" s="346">
        <f>if($A85-GR$65&gt;=0, if($B85&lt;=$B84,GR84,GR84*vlookup($B85,'2a. TBill Main'!$B$224:$HF$233,1+GR$62)),GR84)</f>
        <v>24650.67086</v>
      </c>
      <c r="GS85" s="346">
        <f>if($A85-GS$65&gt;=0, if($B85&lt;=$B84,GS84,GS84*vlookup($B85,'2a. TBill Main'!$B$224:$HF$233,1+GS$62)),GS84)</f>
        <v>50002.08611</v>
      </c>
      <c r="GT85" s="346">
        <f>if($A85-GT$65&gt;=0, if($B85&lt;=$B84,GT84,GT84*vlookup($B85,'2a. TBill Main'!$B$224:$HF$233,1+GT$62)),GT84)</f>
        <v>3610.278485</v>
      </c>
      <c r="GU85" s="346">
        <f>if($A85-GU$65&gt;=0, if($B85&lt;=$B84,GU84,GU84*vlookup($B85,'2a. TBill Main'!$B$224:$HF$233,1+GU$62)),GU84)</f>
        <v>14991.95683</v>
      </c>
      <c r="GV85" s="346">
        <f>if($A85-GV$65&gt;=0, if($B85&lt;=$B84,GV84,GV84*vlookup($B85,'2a. TBill Main'!$B$224:$HF$233,1+GV$62)),GV84)</f>
        <v>25037.1639</v>
      </c>
      <c r="GW85" s="346">
        <f>if($A85-GW$65&gt;=0, if($B85&lt;=$B84,GW84,GW84*vlookup($B85,'2a. TBill Main'!$B$224:$HF$233,1+GW$62)),GW84)</f>
        <v>27356.12217</v>
      </c>
      <c r="GX85" s="346">
        <f>if($A85-GX$65&gt;=0, if($B85&lt;=$B84,GX84,GX84*vlookup($B85,'2a. TBill Main'!$B$224:$HF$233,1+GX$62)),GX84)</f>
        <v>11966.83604</v>
      </c>
      <c r="GY85" s="346">
        <f>if($A85-GY$65&gt;=0, if($B85&lt;=$B84,GY84,GY84*vlookup($B85,'2a. TBill Main'!$B$224:$HF$233,1+GY$62)),GY84)</f>
        <v>46256.35446</v>
      </c>
      <c r="GZ85" s="346">
        <f>if($A85-GZ$65&gt;=0, if($B85&lt;=$B84,GZ84,GZ84*vlookup($B85,'2a. TBill Main'!$B$224:$HF$233,1+GZ$62)),GZ84)</f>
        <v>37157.51353</v>
      </c>
      <c r="HA85" s="346">
        <f>if($A85-HA$65&gt;=0, if($B85&lt;=$B84,HA84,HA84*vlookup($B85,'2a. TBill Main'!$B$224:$HF$233,1+HA$62)),HA84)</f>
        <v>53543.73499</v>
      </c>
      <c r="HB85" s="346">
        <f>if($A85-HB$65&gt;=0, if($B85&lt;=$B84,HB84,HB84*vlookup($B85,'2a. TBill Main'!$B$224:$HF$233,1+HB$62)),HB84)</f>
        <v>33130.03929</v>
      </c>
      <c r="HC85" s="346">
        <f>if($A85-HC$65&gt;=0, if($B85&lt;=$B84,HC84,HC84*vlookup($B85,'2a. TBill Main'!$B$224:$HF$233,1+HC$62)),HC84)</f>
        <v>9817.645746</v>
      </c>
      <c r="HD85" s="346">
        <f>if($A85-HD$65&gt;=0, if($B85&lt;=$B84,HD84,HD84*vlookup($B85,'2a. TBill Main'!$B$224:$HF$233,1+HD$62)),HD84)</f>
        <v>23798.21891</v>
      </c>
      <c r="HE85" s="346">
        <f>if($A85-HE$65&gt;=0, if($B85&lt;=$B84,HE84,HE84*vlookup($B85,'2a. TBill Main'!$B$224:$HF$233,1+HE$62)),HE84)</f>
        <v>22051.52319</v>
      </c>
      <c r="HF85" s="346">
        <f>if($A85-HF$65&gt;=0, if($B85&lt;=$B84,HF84,HF84*vlookup($B85,'2a. TBill Main'!$B$224:$HF$233,1+HF$62)),HF84)</f>
        <v>22230.57422</v>
      </c>
      <c r="HG85" s="346">
        <f>if($A85-HG$65&gt;=0, if($B85&lt;=$B84,HG84,HG84*vlookup($B85,'2a. TBill Main'!$B$224:$HF$233,1+HG$62)),HG84)</f>
        <v>4571.09297</v>
      </c>
      <c r="HH85" s="346">
        <f>if($A85-HH$65&gt;=0, if($B85&lt;=$B84,HH84,HH84*vlookup($B85,'2a. TBill Main'!$B$224:$HF$233,1+HH$62)),HH84)</f>
        <v>27168.29377</v>
      </c>
      <c r="HI85" s="346">
        <f>if($A85-HI$65&gt;=0, if($B85&lt;=$B84,HI84,HI84*vlookup($B85,'2a. TBill Main'!$B$224:$HF$233,1+HI$62)),HI84)</f>
        <v>42093.42704</v>
      </c>
      <c r="HJ85" s="346"/>
      <c r="HK85" s="346"/>
      <c r="HL85" s="346"/>
      <c r="HM85" s="346"/>
      <c r="HN85" s="346"/>
      <c r="HO85" s="346"/>
      <c r="HP85" s="346"/>
      <c r="HQ85" s="346"/>
      <c r="HR85" s="346"/>
      <c r="HS85" s="346"/>
      <c r="HT85" s="346"/>
      <c r="HU85" s="346"/>
      <c r="HV85" s="346"/>
      <c r="HW85" s="346"/>
      <c r="HX85" s="346"/>
    </row>
    <row r="86">
      <c r="A86" s="331" t="str">
        <f>'3b. TBond Projections'!A89</f>
        <v>12-2025</v>
      </c>
      <c r="B86" s="346">
        <f t="shared" si="29"/>
        <v>4</v>
      </c>
      <c r="C86" s="346">
        <f t="shared" si="27"/>
        <v>6624796.277</v>
      </c>
      <c r="D86" s="338">
        <f t="shared" si="28"/>
        <v>4</v>
      </c>
      <c r="E86" s="346"/>
      <c r="F86" s="346">
        <f>if($A86-F$65&gt;=0, if($B86&lt;=$B85,F85,F85*vlookup($B86,'2a. TBill Main'!$B$224:$HF$233,1+F$62)),F85)</f>
        <v>622.4297101</v>
      </c>
      <c r="G86" s="346">
        <f>if($A86-G$65&gt;=0, if($B86&lt;=$B85,G85,G85*vlookup($B86,'2a. TBill Main'!$B$224:$HF$233,1+G$62)),G85)</f>
        <v>16030.27029</v>
      </c>
      <c r="H86" s="346">
        <f>if($A86-H$65&gt;=0, if($B86&lt;=$B85,H85,H85*vlookup($B86,'2a. TBill Main'!$B$224:$HF$233,1+H$62)),H85)</f>
        <v>43987.96538</v>
      </c>
      <c r="I86" s="346">
        <f>if($A86-I$65&gt;=0, if($B86&lt;=$B85,I85,I85*vlookup($B86,'2a. TBill Main'!$B$224:$HF$233,1+I$62)),I85)</f>
        <v>16495.48702</v>
      </c>
      <c r="J86" s="346">
        <f>if($A86-J$65&gt;=0, if($B86&lt;=$B85,J85,J85*vlookup($B86,'2a. TBill Main'!$B$224:$HF$233,1+J$62)),J85)</f>
        <v>21993.98269</v>
      </c>
      <c r="K86" s="346">
        <f>if($A86-K$65&gt;=0, if($B86&lt;=$B85,K85,K85*vlookup($B86,'2a. TBill Main'!$B$224:$HF$233,1+K$62)),K85)</f>
        <v>21993.98269</v>
      </c>
      <c r="L86" s="346">
        <f>if($A86-L$65&gt;=0, if($B86&lt;=$B85,L85,L85*vlookup($B86,'2a. TBill Main'!$B$224:$HF$233,1+L$62)),L85)</f>
        <v>5766.052471</v>
      </c>
      <c r="M86" s="346">
        <f>if($A86-M$65&gt;=0, if($B86&lt;=$B85,M85,M85*vlookup($B86,'2a. TBill Main'!$B$224:$HF$233,1+M$62)),M85)</f>
        <v>162907.2304</v>
      </c>
      <c r="N86" s="346">
        <f>if($A86-N$65&gt;=0, if($B86&lt;=$B85,N85,N85*vlookup($B86,'2a. TBill Main'!$B$224:$HF$233,1+N$62)),N85)</f>
        <v>54871.7097</v>
      </c>
      <c r="O86" s="346">
        <f>if($A86-O$65&gt;=0, if($B86&lt;=$B85,O85,O85*vlookup($B86,'2a. TBill Main'!$B$224:$HF$233,1+O$62)),O85)</f>
        <v>2927.399096</v>
      </c>
      <c r="P86" s="346">
        <f>if($A86-P$65&gt;=0, if($B86&lt;=$B85,P85,P85*vlookup($B86,'2a. TBill Main'!$B$224:$HF$233,1+P$62)),P85)</f>
        <v>21.99398269</v>
      </c>
      <c r="Q86" s="346">
        <f>if($A86-Q$65&gt;=0, if($B86&lt;=$B85,Q85,Q85*vlookup($B86,'2a. TBill Main'!$B$224:$HF$233,1+Q$62)),Q85)</f>
        <v>417.8856711</v>
      </c>
      <c r="R86" s="346">
        <f>if($A86-R$65&gt;=0, if($B86&lt;=$B85,R85,R85*vlookup($B86,'2a. TBill Main'!$B$224:$HF$233,1+R$62)),R85)</f>
        <v>16227.93022</v>
      </c>
      <c r="S86" s="346">
        <f>if($A86-S$65&gt;=0, if($B86&lt;=$B85,S85,S85*vlookup($B86,'2a. TBill Main'!$B$224:$HF$233,1+S$62)),S85)</f>
        <v>13055.16625</v>
      </c>
      <c r="T86" s="346">
        <f>if($A86-T$65&gt;=0, if($B86&lt;=$B85,T85,T85*vlookup($B86,'2a. TBill Main'!$B$224:$HF$233,1+T$62)),T85)</f>
        <v>145219.6695</v>
      </c>
      <c r="U86" s="346">
        <f>if($A86-U$65&gt;=0, if($B86&lt;=$B85,U85,U85*vlookup($B86,'2a. TBill Main'!$B$224:$HF$233,1+U$62)),U85)</f>
        <v>22404.32442</v>
      </c>
      <c r="V86" s="346">
        <f>if($A86-V$65&gt;=0, if($B86&lt;=$B85,V85,V85*vlookup($B86,'2a. TBill Main'!$B$224:$HF$233,1+V$62)),V85)</f>
        <v>71919.75155</v>
      </c>
      <c r="W86" s="346">
        <f>if($A86-W$65&gt;=0, if($B86&lt;=$B85,W85,W85*vlookup($B86,'2a. TBill Main'!$B$224:$HF$233,1+W$62)),W85)</f>
        <v>21993.98269</v>
      </c>
      <c r="X86" s="346">
        <f>if($A86-X$65&gt;=0, if($B86&lt;=$B85,X85,X85*vlookup($B86,'2a. TBill Main'!$B$224:$HF$233,1+X$62)),X85)</f>
        <v>38836.95264</v>
      </c>
      <c r="Y86" s="346">
        <f>if($A86-Y$65&gt;=0, if($B86&lt;=$B85,Y85,Y85*vlookup($B86,'2a. TBill Main'!$B$224:$HF$233,1+Y$62)),Y85)</f>
        <v>21993.98269</v>
      </c>
      <c r="Z86" s="346">
        <f>if($A86-Z$65&gt;=0, if($B86&lt;=$B85,Z85,Z85*vlookup($B86,'2a. TBill Main'!$B$224:$HF$233,1+Z$62)),Z85)</f>
        <v>2782.23881</v>
      </c>
      <c r="AA86" s="346">
        <f>if($A86-AA$65&gt;=0, if($B86&lt;=$B85,AA85,AA85*vlookup($B86,'2a. TBill Main'!$B$224:$HF$233,1+AA$62)),AA85)</f>
        <v>49065.34226</v>
      </c>
      <c r="AB86" s="346">
        <f>if($A86-AB$65&gt;=0, if($B86&lt;=$B85,AB85,AB85*vlookup($B86,'2a. TBill Main'!$B$224:$HF$233,1+AB$62)),AB85)</f>
        <v>29022.57774</v>
      </c>
      <c r="AC86" s="346">
        <f>if($A86-AC$65&gt;=0, if($B86&lt;=$B85,AC85,AC85*vlookup($B86,'2a. TBill Main'!$B$224:$HF$233,1+AC$62)),AC85)</f>
        <v>17595.18615</v>
      </c>
      <c r="AD86" s="346">
        <f>if($A86-AD$65&gt;=0, if($B86&lt;=$B85,AD85,AD85*vlookup($B86,'2a. TBill Main'!$B$224:$HF$233,1+AD$62)),AD85)</f>
        <v>10996.99134</v>
      </c>
      <c r="AE86" s="346">
        <f>if($A86-AE$65&gt;=0, if($B86&lt;=$B85,AE85,AE85*vlookup($B86,'2a. TBill Main'!$B$224:$HF$233,1+AE$62)),AE85)</f>
        <v>96149.46656</v>
      </c>
      <c r="AF86" s="346">
        <f>if($A86-AF$65&gt;=0, if($B86&lt;=$B85,AF85,AF85*vlookup($B86,'2a. TBill Main'!$B$224:$HF$233,1+AF$62)),AF85)</f>
        <v>17320.8552</v>
      </c>
      <c r="AG86" s="346">
        <f>if($A86-AG$65&gt;=0, if($B86&lt;=$B85,AG85,AG85*vlookup($B86,'2a. TBill Main'!$B$224:$HF$233,1+AG$62)),AG85)</f>
        <v>24161.73162</v>
      </c>
      <c r="AH86" s="346">
        <f>if($A86-AH$65&gt;=0, if($B86&lt;=$B85,AH85,AH85*vlookup($B86,'2a. TBill Main'!$B$224:$HF$233,1+AH$62)),AH85)</f>
        <v>18349.73371</v>
      </c>
      <c r="AI86" s="346">
        <f>if($A86-AI$65&gt;=0, if($B86&lt;=$B85,AI85,AI85*vlookup($B86,'2a. TBill Main'!$B$224:$HF$233,1+AI$62)),AI85)</f>
        <v>34108.64225</v>
      </c>
      <c r="AJ86" s="346">
        <f>if($A86-AJ$65&gt;=0, if($B86&lt;=$B85,AJ85,AJ85*vlookup($B86,'2a. TBill Main'!$B$224:$HF$233,1+AJ$62)),AJ85)</f>
        <v>32990.97403</v>
      </c>
      <c r="AK86" s="346">
        <f>if($A86-AK$65&gt;=0, if($B86&lt;=$B85,AK85,AK85*vlookup($B86,'2a. TBill Main'!$B$224:$HF$233,1+AK$62)),AK85)</f>
        <v>26392.77923</v>
      </c>
      <c r="AL86" s="346">
        <f>if($A86-AL$65&gt;=0, if($B86&lt;=$B85,AL85,AL85*vlookup($B86,'2a. TBill Main'!$B$224:$HF$233,1+AL$62)),AL85)</f>
        <v>17595.18615</v>
      </c>
      <c r="AM86" s="346">
        <f>if($A86-AM$65&gt;=0, if($B86&lt;=$B85,AM85,AM85*vlookup($B86,'2a. TBill Main'!$B$224:$HF$233,1+AM$62)),AM85)</f>
        <v>24857.02739</v>
      </c>
      <c r="AN86" s="346">
        <f>if($A86-AN$65&gt;=0, if($B86&lt;=$B85,AN85,AN85*vlookup($B86,'2a. TBill Main'!$B$224:$HF$233,1+AN$62)),AN85)</f>
        <v>132219.0263</v>
      </c>
      <c r="AO86" s="346">
        <f>if($A86-AO$65&gt;=0, if($B86&lt;=$B85,AO85,AO85*vlookup($B86,'2a. TBill Main'!$B$224:$HF$233,1+AO$62)),AO85)</f>
        <v>14491.30734</v>
      </c>
      <c r="AP86" s="346">
        <f>if($A86-AP$65&gt;=0, if($B86&lt;=$B85,AP85,AP85*vlookup($B86,'2a. TBill Main'!$B$224:$HF$233,1+AP$62)),AP85)</f>
        <v>26352.37628</v>
      </c>
      <c r="AQ86" s="346">
        <f>if($A86-AQ$65&gt;=0, if($B86&lt;=$B85,AQ85,AQ85*vlookup($B86,'2a. TBill Main'!$B$224:$HF$233,1+AQ$62)),AQ85)</f>
        <v>61321.46712</v>
      </c>
      <c r="AR86" s="346">
        <f>if($A86-AR$65&gt;=0, if($B86&lt;=$B85,AR85,AR85*vlookup($B86,'2a. TBill Main'!$B$224:$HF$233,1+AR$62)),AR85)</f>
        <v>43987.96538</v>
      </c>
      <c r="AS86" s="346">
        <f>if($A86-AS$65&gt;=0, if($B86&lt;=$B85,AS85,AS85*vlookup($B86,'2a. TBill Main'!$B$224:$HF$233,1+AS$62)),AS85)</f>
        <v>13196.38961</v>
      </c>
      <c r="AT86" s="346">
        <f>if($A86-AT$65&gt;=0, if($B86&lt;=$B85,AT85,AT85*vlookup($B86,'2a. TBill Main'!$B$224:$HF$233,1+AT$62)),AT85)</f>
        <v>17595.18615</v>
      </c>
      <c r="AU86" s="346">
        <f>if($A86-AU$65&gt;=0, if($B86&lt;=$B85,AU85,AU85*vlookup($B86,'2a. TBill Main'!$B$224:$HF$233,1+AU$62)),AU85)</f>
        <v>17595.18615</v>
      </c>
      <c r="AV86" s="346">
        <f>if($A86-AV$65&gt;=0, if($B86&lt;=$B85,AV85,AV85*vlookup($B86,'2a. TBill Main'!$B$224:$HF$233,1+AV$62)),AV85)</f>
        <v>10996.99134</v>
      </c>
      <c r="AW86" s="346">
        <f>if($A86-AW$65&gt;=0, if($B86&lt;=$B85,AW85,AW85*vlookup($B86,'2a. TBill Main'!$B$224:$HF$233,1+AW$62)),AW85)</f>
        <v>10996.99134</v>
      </c>
      <c r="AX86" s="346">
        <f>if($A86-AX$65&gt;=0, if($B86&lt;=$B85,AX85,AX85*vlookup($B86,'2a. TBill Main'!$B$224:$HF$233,1+AX$62)),AX85)</f>
        <v>81815.4162</v>
      </c>
      <c r="AY86" s="346">
        <f>if($A86-AY$65&gt;=0, if($B86&lt;=$B85,AY85,AY85*vlookup($B86,'2a. TBill Main'!$B$224:$HF$233,1+AY$62)),AY85)</f>
        <v>62251.65863</v>
      </c>
      <c r="AZ86" s="346">
        <f>if($A86-AZ$65&gt;=0, if($B86&lt;=$B85,AZ85,AZ85*vlookup($B86,'2a. TBill Main'!$B$224:$HF$233,1+AZ$62)),AZ85)</f>
        <v>24881.72663</v>
      </c>
      <c r="BA86" s="346">
        <f>if($A86-BA$65&gt;=0, if($B86&lt;=$B85,BA85,BA85*vlookup($B86,'2a. TBill Main'!$B$224:$HF$233,1+BA$62)),BA85)</f>
        <v>37853.73363</v>
      </c>
      <c r="BB86" s="346">
        <f>if($A86-BB$65&gt;=0, if($B86&lt;=$B85,BB85,BB85*vlookup($B86,'2a. TBill Main'!$B$224:$HF$233,1+BB$62)),BB85)</f>
        <v>69802.32485</v>
      </c>
      <c r="BC86" s="346">
        <f>if($A86-BC$65&gt;=0, if($B86&lt;=$B85,BC85,BC85*vlookup($B86,'2a. TBill Main'!$B$224:$HF$233,1+BC$62)),BC85)</f>
        <v>659.8194806</v>
      </c>
      <c r="BD86" s="346">
        <f>if($A86-BD$65&gt;=0, if($B86&lt;=$B85,BD85,BD85*vlookup($B86,'2a. TBill Main'!$B$224:$HF$233,1+BD$62)),BD85)</f>
        <v>32990.97403</v>
      </c>
      <c r="BE86" s="346">
        <f>if($A86-BE$65&gt;=0, if($B86&lt;=$B85,BE85,BE85*vlookup($B86,'2a. TBill Main'!$B$224:$HF$233,1+BE$62)),BE85)</f>
        <v>21993.98269</v>
      </c>
      <c r="BF86" s="346">
        <f>if($A86-BF$65&gt;=0, if($B86&lt;=$B85,BF85,BF85*vlookup($B86,'2a. TBill Main'!$B$224:$HF$233,1+BF$62)),BF85)</f>
        <v>10996.99134</v>
      </c>
      <c r="BG86" s="346">
        <f>if($A86-BG$65&gt;=0, if($B86&lt;=$B85,BG85,BG85*vlookup($B86,'2a. TBill Main'!$B$224:$HF$233,1+BG$62)),BG85)</f>
        <v>10996.99134</v>
      </c>
      <c r="BH86" s="346">
        <f>if($A86-BH$65&gt;=0, if($B86&lt;=$B85,BH85,BH85*vlookup($B86,'2a. TBill Main'!$B$224:$HF$233,1+BH$62)),BH85)</f>
        <v>21993.98269</v>
      </c>
      <c r="BI86" s="346">
        <f>if($A86-BI$65&gt;=0, if($B86&lt;=$B85,BI85,BI85*vlookup($B86,'2a. TBill Main'!$B$224:$HF$233,1+BI$62)),BI85)</f>
        <v>121983.0268</v>
      </c>
      <c r="BJ86" s="346">
        <f>if($A86-BJ$65&gt;=0, if($B86&lt;=$B85,BJ85,BJ85*vlookup($B86,'2a. TBill Main'!$B$224:$HF$233,1+BJ$62)),BJ85)</f>
        <v>21993.98269</v>
      </c>
      <c r="BK86" s="346">
        <f>if($A86-BK$65&gt;=0, if($B86&lt;=$B85,BK85,BK85*vlookup($B86,'2a. TBill Main'!$B$224:$HF$233,1+BK$62)),BK85)</f>
        <v>40805.26013</v>
      </c>
      <c r="BL86" s="346">
        <f>if($A86-BL$65&gt;=0, if($B86&lt;=$B85,BL85,BL85*vlookup($B86,'2a. TBill Main'!$B$224:$HF$233,1+BL$62)),BL85)</f>
        <v>54984.95672</v>
      </c>
      <c r="BM86" s="346">
        <f>if($A86-BM$65&gt;=0, if($B86&lt;=$B85,BM85,BM85*vlookup($B86,'2a. TBill Main'!$B$224:$HF$233,1+BM$62)),BM85)</f>
        <v>43.98796538</v>
      </c>
      <c r="BN86" s="346">
        <f>if($A86-BN$65&gt;=0, if($B86&lt;=$B85,BN85,BN85*vlookup($B86,'2a. TBill Main'!$B$224:$HF$233,1+BN$62)),BN85)</f>
        <v>6245.961174</v>
      </c>
      <c r="BO86" s="346">
        <f>if($A86-BO$65&gt;=0, if($B86&lt;=$B85,BO85,BO85*vlookup($B86,'2a. TBill Main'!$B$224:$HF$233,1+BO$62)),BO85)</f>
        <v>43132.75135</v>
      </c>
      <c r="BP86" s="346">
        <f>if($A86-BP$65&gt;=0, if($B86&lt;=$B85,BP85,BP85*vlookup($B86,'2a. TBill Main'!$B$224:$HF$233,1+BP$62)),BP85)</f>
        <v>21993.98269</v>
      </c>
      <c r="BQ86" s="346">
        <f>if($A86-BQ$65&gt;=0, if($B86&lt;=$B85,BQ85,BQ85*vlookup($B86,'2a. TBill Main'!$B$224:$HF$233,1+BQ$62)),BQ85)</f>
        <v>5051.094076</v>
      </c>
      <c r="BR86" s="346">
        <f>if($A86-BR$65&gt;=0, if($B86&lt;=$B85,BR85,BR85*vlookup($B86,'2a. TBill Main'!$B$224:$HF$233,1+BR$62)),BR85)</f>
        <v>21993.98269</v>
      </c>
      <c r="BS86" s="346">
        <f>if($A86-BS$65&gt;=0, if($B86&lt;=$B85,BS85,BS85*vlookup($B86,'2a. TBill Main'!$B$224:$HF$233,1+BS$62)),BS85)</f>
        <v>13196.38961</v>
      </c>
      <c r="BT86" s="346">
        <f>if($A86-BT$65&gt;=0, if($B86&lt;=$B85,BT85,BT85*vlookup($B86,'2a. TBill Main'!$B$224:$HF$233,1+BT$62)),BT85)</f>
        <v>153522.398</v>
      </c>
      <c r="BU86" s="346">
        <f>if($A86-BU$65&gt;=0, if($B86&lt;=$B85,BU85,BU85*vlookup($B86,'2a. TBill Main'!$B$224:$HF$233,1+BU$62)),BU85)</f>
        <v>55189.83067</v>
      </c>
      <c r="BV86" s="346">
        <f>if($A86-BV$65&gt;=0, if($B86&lt;=$B85,BV85,BV85*vlookup($B86,'2a. TBill Main'!$B$224:$HF$233,1+BV$62)),BV85)</f>
        <v>54984.95672</v>
      </c>
      <c r="BW86" s="346">
        <f>if($A86-BW$65&gt;=0, if($B86&lt;=$B85,BW85,BW85*vlookup($B86,'2a. TBill Main'!$B$224:$HF$233,1+BW$62)),BW85)</f>
        <v>1106.297329</v>
      </c>
      <c r="BX86" s="346">
        <f>if($A86-BX$65&gt;=0, if($B86&lt;=$B85,BX85,BX85*vlookup($B86,'2a. TBill Main'!$B$224:$HF$233,1+BX$62)),BX85)</f>
        <v>32990.97403</v>
      </c>
      <c r="BY86" s="346">
        <f>if($A86-BY$65&gt;=0, if($B86&lt;=$B85,BY85,BY85*vlookup($B86,'2a. TBill Main'!$B$224:$HF$233,1+BY$62)),BY85)</f>
        <v>21993.98269</v>
      </c>
      <c r="BZ86" s="346">
        <f>if($A86-BZ$65&gt;=0, if($B86&lt;=$B85,BZ85,BZ85*vlookup($B86,'2a. TBill Main'!$B$224:$HF$233,1+BZ$62)),BZ85)</f>
        <v>13393.05981</v>
      </c>
      <c r="CA86" s="346">
        <f>if($A86-CA$65&gt;=0, if($B86&lt;=$B85,CA85,CA85*vlookup($B86,'2a. TBill Main'!$B$224:$HF$233,1+CA$62)),CA85)</f>
        <v>21993.98269</v>
      </c>
      <c r="CB86" s="346">
        <f>if($A86-CB$65&gt;=0, if($B86&lt;=$B85,CB85,CB85*vlookup($B86,'2a. TBill Main'!$B$224:$HF$233,1+CB$62)),CB85)</f>
        <v>45140.45007</v>
      </c>
      <c r="CC86" s="346">
        <f>if($A86-CC$65&gt;=0, if($B86&lt;=$B85,CC85,CC85*vlookup($B86,'2a. TBill Main'!$B$224:$HF$233,1+CC$62)),CC85)</f>
        <v>83108.53042</v>
      </c>
      <c r="CD86" s="346">
        <f>if($A86-CD$65&gt;=0, if($B86&lt;=$B85,CD85,CD85*vlookup($B86,'2a. TBill Main'!$B$224:$HF$233,1+CD$62)),CD85)</f>
        <v>23089.28303</v>
      </c>
      <c r="CE86" s="346">
        <f>if($A86-CE$65&gt;=0, if($B86&lt;=$B85,CE85,CE85*vlookup($B86,'2a. TBill Main'!$B$224:$HF$233,1+CE$62)),CE85)</f>
        <v>49061.14141</v>
      </c>
      <c r="CF86" s="346">
        <f>if($A86-CF$65&gt;=0, if($B86&lt;=$B85,CF85,CF85*vlookup($B86,'2a. TBill Main'!$B$224:$HF$233,1+CF$62)),CF85)</f>
        <v>54984.95672</v>
      </c>
      <c r="CG86" s="346">
        <f>if($A86-CG$65&gt;=0, if($B86&lt;=$B85,CG85,CG85*vlookup($B86,'2a. TBill Main'!$B$224:$HF$233,1+CG$62)),CG85)</f>
        <v>10.99699134</v>
      </c>
      <c r="CH86" s="346">
        <f>if($A86-CH$65&gt;=0, if($B86&lt;=$B85,CH85,CH85*vlookup($B86,'2a. TBill Main'!$B$224:$HF$233,1+CH$62)),CH85)</f>
        <v>30951.09812</v>
      </c>
      <c r="CI86" s="346">
        <f>if($A86-CI$65&gt;=0, if($B86&lt;=$B85,CI85,CI85*vlookup($B86,'2a. TBill Main'!$B$224:$HF$233,1+CI$62)),CI85)</f>
        <v>21993.98269</v>
      </c>
      <c r="CJ86" s="346">
        <f>if($A86-CJ$65&gt;=0, if($B86&lt;=$B85,CJ85,CJ85*vlookup($B86,'2a. TBill Main'!$B$224:$HF$233,1+CJ$62)),CJ85)</f>
        <v>10996.99134</v>
      </c>
      <c r="CK86" s="346">
        <f>if($A86-CK$65&gt;=0, if($B86&lt;=$B85,CK85,CK85*vlookup($B86,'2a. TBill Main'!$B$224:$HF$233,1+CK$62)),CK85)</f>
        <v>19146.46574</v>
      </c>
      <c r="CL86" s="346">
        <f>if($A86-CL$65&gt;=0, if($B86&lt;=$B85,CL85,CL85*vlookup($B86,'2a. TBill Main'!$B$224:$HF$233,1+CL$62)),CL85)</f>
        <v>16519.74638</v>
      </c>
      <c r="CM86" s="346">
        <f>if($A86-CM$65&gt;=0, if($B86&lt;=$B85,CM85,CM85*vlookup($B86,'2a. TBill Main'!$B$224:$HF$233,1+CM$62)),CM85)</f>
        <v>97508.12285</v>
      </c>
      <c r="CN86" s="346">
        <f>if($A86-CN$65&gt;=0, if($B86&lt;=$B85,CN85,CN85*vlookup($B86,'2a. TBill Main'!$B$224:$HF$233,1+CN$62)),CN85)</f>
        <v>34438.63997</v>
      </c>
      <c r="CO86" s="346">
        <f>if($A86-CO$65&gt;=0, if($B86&lt;=$B85,CO85,CO85*vlookup($B86,'2a. TBill Main'!$B$224:$HF$233,1+CO$62)),CO85)</f>
        <v>288.9667622</v>
      </c>
      <c r="CP86" s="346">
        <f>if($A86-CP$65&gt;=0, if($B86&lt;=$B85,CP85,CP85*vlookup($B86,'2a. TBill Main'!$B$224:$HF$233,1+CP$62)),CP85)</f>
        <v>40932.9004</v>
      </c>
      <c r="CQ86" s="346">
        <f>if($A86-CQ$65&gt;=0, if($B86&lt;=$B85,CQ85,CQ85*vlookup($B86,'2a. TBill Main'!$B$224:$HF$233,1+CQ$62)),CQ85)</f>
        <v>9030.211319</v>
      </c>
      <c r="CR86" s="346">
        <f>if($A86-CR$65&gt;=0, if($B86&lt;=$B85,CR85,CR85*vlookup($B86,'2a. TBill Main'!$B$224:$HF$233,1+CR$62)),CR85)</f>
        <v>25868.81024</v>
      </c>
      <c r="CS86" s="346">
        <f>if($A86-CS$65&gt;=0, if($B86&lt;=$B85,CS85,CS85*vlookup($B86,'2a. TBill Main'!$B$224:$HF$233,1+CS$62)),CS85)</f>
        <v>7652.201072</v>
      </c>
      <c r="CT86" s="346">
        <f>if($A86-CT$65&gt;=0, if($B86&lt;=$B85,CT85,CT85*vlookup($B86,'2a. TBill Main'!$B$224:$HF$233,1+CT$62)),CT85)</f>
        <v>25292.4841</v>
      </c>
      <c r="CU86" s="346">
        <f>if($A86-CU$65&gt;=0, if($B86&lt;=$B85,CU85,CU85*vlookup($B86,'2a. TBill Main'!$B$224:$HF$233,1+CU$62)),CU85)</f>
        <v>38446.05245</v>
      </c>
      <c r="CV86" s="346">
        <f>if($A86-CV$65&gt;=0, if($B86&lt;=$B85,CV85,CV85*vlookup($B86,'2a. TBill Main'!$B$224:$HF$233,1+CV$62)),CV85)</f>
        <v>9030.211319</v>
      </c>
      <c r="CW86" s="346">
        <f>if($A86-CW$65&gt;=0, if($B86&lt;=$B85,CW85,CW85*vlookup($B86,'2a. TBill Main'!$B$224:$HF$233,1+CW$62)),CW85)</f>
        <v>13093.80641</v>
      </c>
      <c r="CX86" s="346">
        <f>if($A86-CX$65&gt;=0, if($B86&lt;=$B85,CX85,CX85*vlookup($B86,'2a. TBill Main'!$B$224:$HF$233,1+CX$62)),CX85)</f>
        <v>98478.06652</v>
      </c>
      <c r="CY86" s="346">
        <f>if($A86-CY$65&gt;=0, if($B86&lt;=$B85,CY85,CY85*vlookup($B86,'2a. TBill Main'!$B$224:$HF$233,1+CY$62)),CY85)</f>
        <v>193282.5889</v>
      </c>
      <c r="CZ86" s="346">
        <f>if($A86-CZ$65&gt;=0, if($B86&lt;=$B85,CZ85,CZ85*vlookup($B86,'2a. TBill Main'!$B$224:$HF$233,1+CZ$62)),CZ85)</f>
        <v>16354.16421</v>
      </c>
      <c r="DA86" s="346">
        <f>if($A86-DA$65&gt;=0, if($B86&lt;=$B85,DA85,DA85*vlookup($B86,'2a. TBill Main'!$B$224:$HF$233,1+DA$62)),DA85)</f>
        <v>45151.05659</v>
      </c>
      <c r="DB86" s="346">
        <f>if($A86-DB$65&gt;=0, if($B86&lt;=$B85,DB85,DB85*vlookup($B86,'2a. TBill Main'!$B$224:$HF$233,1+DB$62)),DB85)</f>
        <v>18060.42264</v>
      </c>
      <c r="DC86" s="346">
        <f>if($A86-DC$65&gt;=0, if($B86&lt;=$B85,DC85,DC85*vlookup($B86,'2a. TBill Main'!$B$224:$HF$233,1+DC$62)),DC85)</f>
        <v>18060.42264</v>
      </c>
      <c r="DD86" s="346">
        <f>if($A86-DD$65&gt;=0, if($B86&lt;=$B85,DD85,DD85*vlookup($B86,'2a. TBill Main'!$B$224:$HF$233,1+DD$62)),DD85)</f>
        <v>35972.74981</v>
      </c>
      <c r="DE86" s="346">
        <f>if($A86-DE$65&gt;=0, if($B86&lt;=$B85,DE85,DE85*vlookup($B86,'2a. TBill Main'!$B$224:$HF$233,1+DE$62)),DE85)</f>
        <v>13693.41244</v>
      </c>
      <c r="DF86" s="346">
        <f>if($A86-DF$65&gt;=0, if($B86&lt;=$B85,DF85,DF85*vlookup($B86,'2a. TBill Main'!$B$224:$HF$233,1+DF$62)),DF85)</f>
        <v>7224.169055</v>
      </c>
      <c r="DG86" s="346">
        <f>if($A86-DG$65&gt;=0, if($B86&lt;=$B85,DG85,DG85*vlookup($B86,'2a. TBill Main'!$B$224:$HF$233,1+DG$62)),DG85)</f>
        <v>18060.42264</v>
      </c>
      <c r="DH86" s="346">
        <f>if($A86-DH$65&gt;=0, if($B86&lt;=$B85,DH85,DH85*vlookup($B86,'2a. TBill Main'!$B$224:$HF$233,1+DH$62)),DH85)</f>
        <v>90036.62497</v>
      </c>
      <c r="DI86" s="346">
        <f>if($A86-DI$65&gt;=0, if($B86&lt;=$B85,DI85,DI85*vlookup($B86,'2a. TBill Main'!$B$224:$HF$233,1+DI$62)),DI85)</f>
        <v>14065.8003</v>
      </c>
      <c r="DJ86" s="346">
        <f>if($A86-DJ$65&gt;=0, if($B86&lt;=$B85,DJ85,DJ85*vlookup($B86,'2a. TBill Main'!$B$224:$HF$233,1+DJ$62)),DJ85)</f>
        <v>90.30211319</v>
      </c>
      <c r="DK86" s="346">
        <f>if($A86-DK$65&gt;=0, if($B86&lt;=$B85,DK85,DK85*vlookup($B86,'2a. TBill Main'!$B$224:$HF$233,1+DK$62)),DK85)</f>
        <v>42233.52174</v>
      </c>
      <c r="DL86" s="346">
        <f>if($A86-DL$65&gt;=0, if($B86&lt;=$B85,DL85,DL85*vlookup($B86,'2a. TBill Main'!$B$224:$HF$233,1+DL$62)),DL85)</f>
        <v>18060.42264</v>
      </c>
      <c r="DM86" s="346">
        <f>if($A86-DM$65&gt;=0, if($B86&lt;=$B85,DM85,DM85*vlookup($B86,'2a. TBill Main'!$B$224:$HF$233,1+DM$62)),DM85)</f>
        <v>11585.20125</v>
      </c>
      <c r="DN86" s="346">
        <f>if($A86-DN$65&gt;=0, if($B86&lt;=$B85,DN85,DN85*vlookup($B86,'2a. TBill Main'!$B$224:$HF$233,1+DN$62)),DN85)</f>
        <v>48102.12965</v>
      </c>
      <c r="DO86" s="346">
        <f>if($A86-DO$65&gt;=0, if($B86&lt;=$B85,DO85,DO85*vlookup($B86,'2a. TBill Main'!$B$224:$HF$233,1+DO$62)),DO85)</f>
        <v>18060.42264</v>
      </c>
      <c r="DP86" s="346">
        <f>if($A86-DP$65&gt;=0, if($B86&lt;=$B85,DP85,DP85*vlookup($B86,'2a. TBill Main'!$B$224:$HF$233,1+DP$62)),DP85)</f>
        <v>21672.50717</v>
      </c>
      <c r="DQ86" s="346">
        <f>if($A86-DQ$65&gt;=0, if($B86&lt;=$B85,DQ85,DQ85*vlookup($B86,'2a. TBill Main'!$B$224:$HF$233,1+DQ$62)),DQ85)</f>
        <v>12642.29585</v>
      </c>
      <c r="DR86" s="346">
        <f>if($A86-DR$65&gt;=0, if($B86&lt;=$B85,DR85,DR85*vlookup($B86,'2a. TBill Main'!$B$224:$HF$233,1+DR$62)),DR85)</f>
        <v>85437.1049</v>
      </c>
      <c r="DS86" s="346">
        <f>if($A86-DS$65&gt;=0, if($B86&lt;=$B85,DS85,DS85*vlookup($B86,'2a. TBill Main'!$B$224:$HF$233,1+DS$62)),DS85)</f>
        <v>3629.837923</v>
      </c>
      <c r="DT86" s="346">
        <f>if($A86-DT$65&gt;=0, if($B86&lt;=$B85,DT85,DT85*vlookup($B86,'2a. TBill Main'!$B$224:$HF$233,1+DT$62)),DT85)</f>
        <v>95.72023998</v>
      </c>
      <c r="DU86" s="346">
        <f>if($A86-DU$65&gt;=0, if($B86&lt;=$B85,DU85,DU85*vlookup($B86,'2a. TBill Main'!$B$224:$HF$233,1+DU$62)),DU85)</f>
        <v>31427.51937</v>
      </c>
      <c r="DV86" s="346">
        <f>if($A86-DV$65&gt;=0, if($B86&lt;=$B85,DV85,DV85*vlookup($B86,'2a. TBill Main'!$B$224:$HF$233,1+DV$62)),DV85)</f>
        <v>62992.64109</v>
      </c>
      <c r="DW86" s="346">
        <f>if($A86-DW$65&gt;=0, if($B86&lt;=$B85,DW85,DW85*vlookup($B86,'2a. TBill Main'!$B$224:$HF$233,1+DW$62)),DW85)</f>
        <v>18060.42264</v>
      </c>
      <c r="DX86" s="346">
        <f>if($A86-DX$65&gt;=0, if($B86&lt;=$B85,DX85,DX85*vlookup($B86,'2a. TBill Main'!$B$224:$HF$233,1+DX$62)),DX85)</f>
        <v>36120.84528</v>
      </c>
      <c r="DY86" s="346">
        <f>if($A86-DY$65&gt;=0, if($B86&lt;=$B85,DY85,DY85*vlookup($B86,'2a. TBill Main'!$B$224:$HF$233,1+DY$62)),DY85)</f>
        <v>18060.42264</v>
      </c>
      <c r="DZ86" s="346">
        <f>if($A86-DZ$65&gt;=0, if($B86&lt;=$B85,DZ85,DZ85*vlookup($B86,'2a. TBill Main'!$B$224:$HF$233,1+DZ$62)),DZ85)</f>
        <v>109146.3582</v>
      </c>
      <c r="EA86" s="346">
        <f>if($A86-EA$65&gt;=0, if($B86&lt;=$B85,EA85,EA85*vlookup($B86,'2a. TBill Main'!$B$224:$HF$233,1+EA$62)),EA85)</f>
        <v>516.5280874</v>
      </c>
      <c r="EB86" s="346">
        <f>if($A86-EB$65&gt;=0, if($B86&lt;=$B85,EB85,EB85*vlookup($B86,'2a. TBill Main'!$B$224:$HF$233,1+EB$62)),EB85)</f>
        <v>36120.84528</v>
      </c>
      <c r="EC86" s="346">
        <f>if($A86-EC$65&gt;=0, if($B86&lt;=$B85,EC85,EC85*vlookup($B86,'2a. TBill Main'!$B$224:$HF$233,1+EC$62)),EC85)</f>
        <v>52151.58344</v>
      </c>
      <c r="ED86" s="346">
        <f>if($A86-ED$65&gt;=0, if($B86&lt;=$B85,ED85,ED85*vlookup($B86,'2a. TBill Main'!$B$224:$HF$233,1+ED$62)),ED85)</f>
        <v>35327.776</v>
      </c>
      <c r="EE86" s="346">
        <f>if($A86-EE$65&gt;=0, if($B86&lt;=$B85,EE85,EE85*vlookup($B86,'2a. TBill Main'!$B$224:$HF$233,1+EE$62)),EE85)</f>
        <v>36120.84528</v>
      </c>
      <c r="EF86" s="346">
        <f>if($A86-EF$65&gt;=0, if($B86&lt;=$B85,EF85,EF85*vlookup($B86,'2a. TBill Main'!$B$224:$HF$233,1+EF$62)),EF85)</f>
        <v>9516.722984</v>
      </c>
      <c r="EG86" s="346">
        <f>if($A86-EG$65&gt;=0, if($B86&lt;=$B85,EG85,EG85*vlookup($B86,'2a. TBill Main'!$B$224:$HF$233,1+EG$62)),EG85)</f>
        <v>7591.409689</v>
      </c>
      <c r="EH86" s="346">
        <f>if($A86-EH$65&gt;=0, if($B86&lt;=$B85,EH85,EH85*vlookup($B86,'2a. TBill Main'!$B$224:$HF$233,1+EH$62)),EH85)</f>
        <v>711.5806519</v>
      </c>
      <c r="EI86" s="346">
        <f>if($A86-EI$65&gt;=0, if($B86&lt;=$B85,EI85,EI85*vlookup($B86,'2a. TBill Main'!$B$224:$HF$233,1+EI$62)),EI85)</f>
        <v>36120.84528</v>
      </c>
      <c r="EJ86" s="346">
        <f>if($A86-EJ$65&gt;=0, if($B86&lt;=$B85,EJ85,EJ85*vlookup($B86,'2a. TBill Main'!$B$224:$HF$233,1+EJ$62)),EJ85)</f>
        <v>32167.18397</v>
      </c>
      <c r="EK86" s="346">
        <f>if($A86-EK$65&gt;=0, if($B86&lt;=$B85,EK85,EK85*vlookup($B86,'2a. TBill Main'!$B$224:$HF$233,1+EK$62)),EK85)</f>
        <v>19866.4649</v>
      </c>
      <c r="EL86" s="346">
        <f>if($A86-EL$65&gt;=0, if($B86&lt;=$B85,EL85,EL85*vlookup($B86,'2a. TBill Main'!$B$224:$HF$233,1+EL$62)),EL85)</f>
        <v>7630.528564</v>
      </c>
      <c r="EM86" s="346">
        <f>if($A86-EM$65&gt;=0, if($B86&lt;=$B85,EM85,EM85*vlookup($B86,'2a. TBill Main'!$B$224:$HF$233,1+EM$62)),EM85)</f>
        <v>74067.59928</v>
      </c>
      <c r="EN86" s="346">
        <f>if($A86-EN$65&gt;=0, if($B86&lt;=$B85,EN85,EN85*vlookup($B86,'2a. TBill Main'!$B$224:$HF$233,1+EN$62)),EN85)</f>
        <v>541.8126791</v>
      </c>
      <c r="EO86" s="346">
        <f>if($A86-EO$65&gt;=0, if($B86&lt;=$B85,EO85,EO85*vlookup($B86,'2a. TBill Main'!$B$224:$HF$233,1+EO$62)),EO85)</f>
        <v>30733.34896</v>
      </c>
      <c r="EP86" s="346">
        <f>if($A86-EP$65&gt;=0, if($B86&lt;=$B85,EP85,EP85*vlookup($B86,'2a. TBill Main'!$B$224:$HF$233,1+EP$62)),EP85)</f>
        <v>32577.11945</v>
      </c>
      <c r="EQ86" s="346">
        <f>if($A86-EQ$65&gt;=0, if($B86&lt;=$B85,EQ85,EQ85*vlookup($B86,'2a. TBill Main'!$B$224:$HF$233,1+EQ$62)),EQ85)</f>
        <v>36120.84528</v>
      </c>
      <c r="ER86" s="346">
        <f>if($A86-ER$65&gt;=0, if($B86&lt;=$B85,ER85,ER85*vlookup($B86,'2a. TBill Main'!$B$224:$HF$233,1+ER$62)),ER85)</f>
        <v>65134.91424</v>
      </c>
      <c r="ES86" s="346">
        <f>if($A86-ES$65&gt;=0, if($B86&lt;=$B85,ES85,ES85*vlookup($B86,'2a. TBill Main'!$B$224:$HF$233,1+ES$62)),ES85)</f>
        <v>8662.790081</v>
      </c>
      <c r="ET86" s="346">
        <f>if($A86-ET$65&gt;=0, if($B86&lt;=$B85,ET85,ET85*vlookup($B86,'2a. TBill Main'!$B$224:$HF$233,1+ET$62)),ET85)</f>
        <v>2560.96793</v>
      </c>
      <c r="EU86" s="346">
        <f>if($A86-EU$65&gt;=0, if($B86&lt;=$B85,EU85,EU85*vlookup($B86,'2a. TBill Main'!$B$224:$HF$233,1+EU$62)),EU85)</f>
        <v>14627.75035</v>
      </c>
      <c r="EV86" s="346">
        <f>if($A86-EV$65&gt;=0, if($B86&lt;=$B85,EV85,EV85*vlookup($B86,'2a. TBill Main'!$B$224:$HF$233,1+EV$62)),EV85)</f>
        <v>8769.671662</v>
      </c>
      <c r="EW86" s="346">
        <f>if($A86-EW$65&gt;=0, if($B86&lt;=$B85,EW85,EW85*vlookup($B86,'2a. TBill Main'!$B$224:$HF$233,1+EW$62)),EW85)</f>
        <v>7715.412551</v>
      </c>
      <c r="EX86" s="346">
        <f>if($A86-EX$65&gt;=0, if($B86&lt;=$B85,EX85,EX85*vlookup($B86,'2a. TBill Main'!$B$224:$HF$233,1+EX$62)),EX85)</f>
        <v>10641.38162</v>
      </c>
      <c r="EY86" s="346">
        <f>if($A86-EY$65&gt;=0, if($B86&lt;=$B85,EY85,EY85*vlookup($B86,'2a. TBill Main'!$B$224:$HF$233,1+EY$62)),EY85)</f>
        <v>83023.27523</v>
      </c>
      <c r="EZ86" s="346">
        <f>if($A86-EZ$65&gt;=0, if($B86&lt;=$B85,EZ85,EZ85*vlookup($B86,'2a. TBill Main'!$B$224:$HF$233,1+EZ$62)),EZ85)</f>
        <v>35572.74757</v>
      </c>
      <c r="FA86" s="346">
        <f>if($A86-FA$65&gt;=0, if($B86&lt;=$B85,FA85,FA85*vlookup($B86,'2a. TBill Main'!$B$224:$HF$233,1+FA$62)),FA85)</f>
        <v>6465.992513</v>
      </c>
      <c r="FB86" s="346">
        <f>if($A86-FB$65&gt;=0, if($B86&lt;=$B85,FB85,FB85*vlookup($B86,'2a. TBill Main'!$B$224:$HF$233,1+FB$62)),FB85)</f>
        <v>11364.88215</v>
      </c>
      <c r="FC86" s="346">
        <f>if($A86-FC$65&gt;=0, if($B86&lt;=$B85,FC85,FC85*vlookup($B86,'2a. TBill Main'!$B$224:$HF$233,1+FC$62)),FC85)</f>
        <v>45561.02819</v>
      </c>
      <c r="FD86" s="346">
        <f>if($A86-FD$65&gt;=0, if($B86&lt;=$B85,FD85,FD85*vlookup($B86,'2a. TBill Main'!$B$224:$HF$233,1+FD$62)),FD85)</f>
        <v>37035.98495</v>
      </c>
      <c r="FE86" s="346">
        <f>if($A86-FE$65&gt;=0, if($B86&lt;=$B85,FE85,FE85*vlookup($B86,'2a. TBill Main'!$B$224:$HF$233,1+FE$62)),FE85)</f>
        <v>62214.65226</v>
      </c>
      <c r="FF86" s="346">
        <f>if($A86-FF$65&gt;=0, if($B86&lt;=$B85,FF85,FF85*vlookup($B86,'2a. TBill Main'!$B$224:$HF$233,1+FF$62)),FF85)</f>
        <v>14776.83914</v>
      </c>
      <c r="FG86" s="346">
        <f>if($A86-FG$65&gt;=0, if($B86&lt;=$B85,FG85,FG85*vlookup($B86,'2a. TBill Main'!$B$224:$HF$233,1+FG$62)),FG85)</f>
        <v>18811.12216</v>
      </c>
      <c r="FH86" s="346">
        <f>if($A86-FH$65&gt;=0, if($B86&lt;=$B85,FH85,FH85*vlookup($B86,'2a. TBill Main'!$B$224:$HF$233,1+FH$62)),FH85)</f>
        <v>23281.69082</v>
      </c>
      <c r="FI86" s="346">
        <f>if($A86-FI$65&gt;=0, if($B86&lt;=$B85,FI85,FI85*vlookup($B86,'2a. TBill Main'!$B$224:$HF$233,1+FI$62)),FI85)</f>
        <v>63433.9114</v>
      </c>
      <c r="FJ86" s="346">
        <f>if($A86-FJ$65&gt;=0, if($B86&lt;=$B85,FJ85,FJ85*vlookup($B86,'2a. TBill Main'!$B$224:$HF$233,1+FJ$62)),FJ85)</f>
        <v>66047.29067</v>
      </c>
      <c r="FK86" s="346">
        <f>if($A86-FK$65&gt;=0, if($B86&lt;=$B85,FK85,FK85*vlookup($B86,'2a. TBill Main'!$B$224:$HF$233,1+FK$62)),FK85)</f>
        <v>28203.15599</v>
      </c>
      <c r="FL86" s="346">
        <f>if($A86-FL$65&gt;=0, if($B86&lt;=$B85,FL85,FL85*vlookup($B86,'2a. TBill Main'!$B$224:$HF$233,1+FL$62)),FL85)</f>
        <v>28078.53907</v>
      </c>
      <c r="FM86" s="346">
        <f>if($A86-FM$65&gt;=0, if($B86&lt;=$B85,FM85,FM85*vlookup($B86,'2a. TBill Main'!$B$224:$HF$233,1+FM$62)),FM85)</f>
        <v>74631.64434</v>
      </c>
      <c r="FN86" s="346">
        <f>if($A86-FN$65&gt;=0, if($B86&lt;=$B85,FN85,FN85*vlookup($B86,'2a. TBill Main'!$B$224:$HF$233,1+FN$62)),FN85)</f>
        <v>63740.32453</v>
      </c>
      <c r="FO86" s="346">
        <f>if($A86-FO$65&gt;=0, if($B86&lt;=$B85,FO85,FO85*vlookup($B86,'2a. TBill Main'!$B$224:$HF$233,1+FO$62)),FO85)</f>
        <v>30702.71848</v>
      </c>
      <c r="FP86" s="346">
        <f>if($A86-FP$65&gt;=0, if($B86&lt;=$B85,FP85,FP85*vlookup($B86,'2a. TBill Main'!$B$224:$HF$233,1+FP$62)),FP85)</f>
        <v>10888.62881</v>
      </c>
      <c r="FQ86" s="346">
        <f>if($A86-FQ$65&gt;=0, if($B86&lt;=$B85,FQ85,FQ85*vlookup($B86,'2a. TBill Main'!$B$224:$HF$233,1+FQ$62)),FQ85)</f>
        <v>60151.3754</v>
      </c>
      <c r="FR86" s="346">
        <f>if($A86-FR$65&gt;=0, if($B86&lt;=$B85,FR85,FR85*vlookup($B86,'2a. TBill Main'!$B$224:$HF$233,1+FR$62)),FR85)</f>
        <v>60143.88033</v>
      </c>
      <c r="FS86" s="346">
        <f>if($A86-FS$65&gt;=0, if($B86&lt;=$B85,FS85,FS85*vlookup($B86,'2a. TBill Main'!$B$224:$HF$233,1+FS$62)),FS85)</f>
        <v>27090.63396</v>
      </c>
      <c r="FT86" s="346">
        <f>if($A86-FT$65&gt;=0, if($B86&lt;=$B85,FT85,FT85*vlookup($B86,'2a. TBill Main'!$B$224:$HF$233,1+FT$62)),FT85)</f>
        <v>33697.13656</v>
      </c>
      <c r="FU86" s="346">
        <f>if($A86-FU$65&gt;=0, if($B86&lt;=$B85,FU85,FU85*vlookup($B86,'2a. TBill Main'!$B$224:$HF$233,1+FU$62)),FU85)</f>
        <v>36120.84528</v>
      </c>
      <c r="FV86" s="346">
        <f>if($A86-FV$65&gt;=0, if($B86&lt;=$B85,FV85,FV85*vlookup($B86,'2a. TBill Main'!$B$224:$HF$233,1+FV$62)),FV85)</f>
        <v>75853.77508</v>
      </c>
      <c r="FW86" s="346">
        <f>if($A86-FW$65&gt;=0, if($B86&lt;=$B85,FW85,FW85*vlookup($B86,'2a. TBill Main'!$B$224:$HF$233,1+FW$62)),FW85)</f>
        <v>1802.430179</v>
      </c>
      <c r="FX86" s="346">
        <f>if($A86-FX$65&gt;=0, if($B86&lt;=$B85,FX85,FX85*vlookup($B86,'2a. TBill Main'!$B$224:$HF$233,1+FX$62)),FX85)</f>
        <v>40233.74532</v>
      </c>
      <c r="FY86" s="346">
        <f>if($A86-FY$65&gt;=0, if($B86&lt;=$B85,FY85,FY85*vlookup($B86,'2a. TBill Main'!$B$224:$HF$233,1+FY$62)),FY85)</f>
        <v>37320.05734</v>
      </c>
      <c r="FZ86" s="346">
        <f>if($A86-FZ$65&gt;=0, if($B86&lt;=$B85,FZ85,FZ85*vlookup($B86,'2a. TBill Main'!$B$224:$HF$233,1+FZ$62)),FZ85)</f>
        <v>41883.33014</v>
      </c>
      <c r="GA86" s="346">
        <f>if($A86-GA$65&gt;=0, if($B86&lt;=$B85,GA85,GA85*vlookup($B86,'2a. TBill Main'!$B$224:$HF$233,1+GA$62)),GA85)</f>
        <v>677.2658489</v>
      </c>
      <c r="GB86" s="346">
        <f>if($A86-GB$65&gt;=0, if($B86&lt;=$B85,GB85,GB85*vlookup($B86,'2a. TBill Main'!$B$224:$HF$233,1+GB$62)),GB85)</f>
        <v>3825.197515</v>
      </c>
      <c r="GC86" s="346">
        <f>if($A86-GC$65&gt;=0, if($B86&lt;=$B85,GC85,GC85*vlookup($B86,'2a. TBill Main'!$B$224:$HF$233,1+GC$62)),GC85)</f>
        <v>198.664649</v>
      </c>
      <c r="GD86" s="346">
        <f>if($A86-GD$65&gt;=0, if($B86&lt;=$B85,GD85,GD85*vlookup($B86,'2a. TBill Main'!$B$224:$HF$233,1+GD$62)),GD85)</f>
        <v>15226.74233</v>
      </c>
      <c r="GE86" s="346">
        <f>if($A86-GE$65&gt;=0, if($B86&lt;=$B85,GE85,GE85*vlookup($B86,'2a. TBill Main'!$B$224:$HF$233,1+GE$62)),GE85)</f>
        <v>3899.678698</v>
      </c>
      <c r="GF86" s="346">
        <f>if($A86-GF$65&gt;=0, if($B86&lt;=$B85,GF85,GF85*vlookup($B86,'2a. TBill Main'!$B$224:$HF$233,1+GF$62)),GF85)</f>
        <v>3028.732876</v>
      </c>
      <c r="GG86" s="346">
        <f>if($A86-GG$65&gt;=0, if($B86&lt;=$B85,GG85,GG85*vlookup($B86,'2a. TBill Main'!$B$224:$HF$233,1+GG$62)),GG85)</f>
        <v>44550.4753</v>
      </c>
      <c r="GH86" s="346">
        <f>if($A86-GH$65&gt;=0, if($B86&lt;=$B85,GH85,GH85*vlookup($B86,'2a. TBill Main'!$B$224:$HF$233,1+GH$62)),GH85)</f>
        <v>198.664649</v>
      </c>
      <c r="GI86" s="346">
        <f>if($A86-GI$65&gt;=0, if($B86&lt;=$B85,GI85,GI85*vlookup($B86,'2a. TBill Main'!$B$224:$HF$233,1+GI$62)),GI85)</f>
        <v>451.5105659</v>
      </c>
      <c r="GJ86" s="346">
        <f>if($A86-GJ$65&gt;=0, if($B86&lt;=$B85,GJ85,GJ85*vlookup($B86,'2a. TBill Main'!$B$224:$HF$233,1+GJ$62)),GJ85)</f>
        <v>59.5993947</v>
      </c>
      <c r="GK86" s="346">
        <f>if($A86-GK$65&gt;=0, if($B86&lt;=$B85,GK85,GK85*vlookup($B86,'2a. TBill Main'!$B$224:$HF$233,1+GK$62)),GK85)</f>
        <v>29382.42935</v>
      </c>
      <c r="GL86" s="346">
        <f>if($A86-GL$65&gt;=0, if($B86&lt;=$B85,GL85,GL85*vlookup($B86,'2a. TBill Main'!$B$224:$HF$233,1+GL$62)),GL85)</f>
        <v>21537.61387</v>
      </c>
      <c r="GM86" s="346">
        <f>if($A86-GM$65&gt;=0, if($B86&lt;=$B85,GM85,GM85*vlookup($B86,'2a. TBill Main'!$B$224:$HF$233,1+GM$62)),GM85)</f>
        <v>586.9637357</v>
      </c>
      <c r="GN86" s="346">
        <f>if($A86-GN$65&gt;=0, if($B86&lt;=$B85,GN85,GN85*vlookup($B86,'2a. TBill Main'!$B$224:$HF$233,1+GN$62)),GN85)</f>
        <v>18.06042264</v>
      </c>
      <c r="GO86" s="346">
        <f>if($A86-GO$65&gt;=0, if($B86&lt;=$B85,GO85,GO85*vlookup($B86,'2a. TBill Main'!$B$224:$HF$233,1+GO$62)),GO85)</f>
        <v>2104.039237</v>
      </c>
      <c r="GP86" s="346">
        <f>if($A86-GP$65&gt;=0, if($B86&lt;=$B85,GP85,GP85*vlookup($B86,'2a. TBill Main'!$B$224:$HF$233,1+GP$62)),GP85)</f>
        <v>19694.89089</v>
      </c>
      <c r="GQ86" s="346">
        <f>if($A86-GQ$65&gt;=0, if($B86&lt;=$B85,GQ85,GQ85*vlookup($B86,'2a. TBill Main'!$B$224:$HF$233,1+GQ$62)),GQ85)</f>
        <v>20682.796</v>
      </c>
      <c r="GR86" s="346">
        <f>if($A86-GR$65&gt;=0, if($B86&lt;=$B85,GR85,GR85*vlookup($B86,'2a. TBill Main'!$B$224:$HF$233,1+GR$62)),GR85)</f>
        <v>24650.67086</v>
      </c>
      <c r="GS86" s="346">
        <f>if($A86-GS$65&gt;=0, if($B86&lt;=$B85,GS85,GS85*vlookup($B86,'2a. TBill Main'!$B$224:$HF$233,1+GS$62)),GS85)</f>
        <v>50002.08611</v>
      </c>
      <c r="GT86" s="346">
        <f>if($A86-GT$65&gt;=0, if($B86&lt;=$B85,GT85,GT85*vlookup($B86,'2a. TBill Main'!$B$224:$HF$233,1+GT$62)),GT85)</f>
        <v>3610.278485</v>
      </c>
      <c r="GU86" s="346">
        <f>if($A86-GU$65&gt;=0, if($B86&lt;=$B85,GU85,GU85*vlookup($B86,'2a. TBill Main'!$B$224:$HF$233,1+GU$62)),GU85)</f>
        <v>14991.95683</v>
      </c>
      <c r="GV86" s="346">
        <f>if($A86-GV$65&gt;=0, if($B86&lt;=$B85,GV85,GV85*vlookup($B86,'2a. TBill Main'!$B$224:$HF$233,1+GV$62)),GV85)</f>
        <v>25037.1639</v>
      </c>
      <c r="GW86" s="346">
        <f>if($A86-GW$65&gt;=0, if($B86&lt;=$B85,GW85,GW85*vlookup($B86,'2a. TBill Main'!$B$224:$HF$233,1+GW$62)),GW85)</f>
        <v>27356.12217</v>
      </c>
      <c r="GX86" s="346">
        <f>if($A86-GX$65&gt;=0, if($B86&lt;=$B85,GX85,GX85*vlookup($B86,'2a. TBill Main'!$B$224:$HF$233,1+GX$62)),GX85)</f>
        <v>11966.83604</v>
      </c>
      <c r="GY86" s="346">
        <f>if($A86-GY$65&gt;=0, if($B86&lt;=$B85,GY85,GY85*vlookup($B86,'2a. TBill Main'!$B$224:$HF$233,1+GY$62)),GY85)</f>
        <v>46256.35446</v>
      </c>
      <c r="GZ86" s="346">
        <f>if($A86-GZ$65&gt;=0, if($B86&lt;=$B85,GZ85,GZ85*vlookup($B86,'2a. TBill Main'!$B$224:$HF$233,1+GZ$62)),GZ85)</f>
        <v>37157.51353</v>
      </c>
      <c r="HA86" s="346">
        <f>if($A86-HA$65&gt;=0, if($B86&lt;=$B85,HA85,HA85*vlookup($B86,'2a. TBill Main'!$B$224:$HF$233,1+HA$62)),HA85)</f>
        <v>53543.73499</v>
      </c>
      <c r="HB86" s="346">
        <f>if($A86-HB$65&gt;=0, if($B86&lt;=$B85,HB85,HB85*vlookup($B86,'2a. TBill Main'!$B$224:$HF$233,1+HB$62)),HB85)</f>
        <v>33130.03929</v>
      </c>
      <c r="HC86" s="346">
        <f>if($A86-HC$65&gt;=0, if($B86&lt;=$B85,HC85,HC85*vlookup($B86,'2a. TBill Main'!$B$224:$HF$233,1+HC$62)),HC85)</f>
        <v>9817.645746</v>
      </c>
      <c r="HD86" s="346">
        <f>if($A86-HD$65&gt;=0, if($B86&lt;=$B85,HD85,HD85*vlookup($B86,'2a. TBill Main'!$B$224:$HF$233,1+HD$62)),HD85)</f>
        <v>23798.21891</v>
      </c>
      <c r="HE86" s="346">
        <f>if($A86-HE$65&gt;=0, if($B86&lt;=$B85,HE85,HE85*vlookup($B86,'2a. TBill Main'!$B$224:$HF$233,1+HE$62)),HE85)</f>
        <v>22051.52319</v>
      </c>
      <c r="HF86" s="346">
        <f>if($A86-HF$65&gt;=0, if($B86&lt;=$B85,HF85,HF85*vlookup($B86,'2a. TBill Main'!$B$224:$HF$233,1+HF$62)),HF85)</f>
        <v>22230.57422</v>
      </c>
      <c r="HG86" s="346">
        <f>if($A86-HG$65&gt;=0, if($B86&lt;=$B85,HG85,HG85*vlookup($B86,'2a. TBill Main'!$B$224:$HF$233,1+HG$62)),HG85)</f>
        <v>4571.09297</v>
      </c>
      <c r="HH86" s="346">
        <f>if($A86-HH$65&gt;=0, if($B86&lt;=$B85,HH85,HH85*vlookup($B86,'2a. TBill Main'!$B$224:$HF$233,1+HH$62)),HH85)</f>
        <v>27168.29377</v>
      </c>
      <c r="HI86" s="346">
        <f>if($A86-HI$65&gt;=0, if($B86&lt;=$B85,HI85,HI85*vlookup($B86,'2a. TBill Main'!$B$224:$HF$233,1+HI$62)),HI85)</f>
        <v>42093.42704</v>
      </c>
      <c r="HJ86" s="346"/>
      <c r="HK86" s="346"/>
      <c r="HL86" s="346"/>
      <c r="HM86" s="346"/>
      <c r="HN86" s="346"/>
      <c r="HO86" s="346"/>
      <c r="HP86" s="346"/>
      <c r="HQ86" s="346"/>
      <c r="HR86" s="346"/>
      <c r="HS86" s="346"/>
      <c r="HT86" s="346"/>
      <c r="HU86" s="346"/>
      <c r="HV86" s="346"/>
      <c r="HW86" s="346"/>
      <c r="HX86" s="346"/>
    </row>
    <row r="87">
      <c r="A87" s="331" t="str">
        <f>'3b. TBond Projections'!A90</f>
        <v>03-2026</v>
      </c>
      <c r="B87" s="346">
        <f t="shared" si="29"/>
        <v>4</v>
      </c>
      <c r="C87" s="346">
        <f t="shared" si="27"/>
        <v>6624796.277</v>
      </c>
      <c r="D87" s="338">
        <f t="shared" si="28"/>
        <v>4</v>
      </c>
      <c r="E87" s="346"/>
      <c r="F87" s="346">
        <f>if($A87-F$65&gt;=0, if($B87&lt;=$B86,F86,F86*vlookup($B87,'2a. TBill Main'!$B$224:$HF$233,1+F$62)),F86)</f>
        <v>622.4297101</v>
      </c>
      <c r="G87" s="346">
        <f>if($A87-G$65&gt;=0, if($B87&lt;=$B86,G86,G86*vlookup($B87,'2a. TBill Main'!$B$224:$HF$233,1+G$62)),G86)</f>
        <v>16030.27029</v>
      </c>
      <c r="H87" s="346">
        <f>if($A87-H$65&gt;=0, if($B87&lt;=$B86,H86,H86*vlookup($B87,'2a. TBill Main'!$B$224:$HF$233,1+H$62)),H86)</f>
        <v>43987.96538</v>
      </c>
      <c r="I87" s="346">
        <f>if($A87-I$65&gt;=0, if($B87&lt;=$B86,I86,I86*vlookup($B87,'2a. TBill Main'!$B$224:$HF$233,1+I$62)),I86)</f>
        <v>16495.48702</v>
      </c>
      <c r="J87" s="346">
        <f>if($A87-J$65&gt;=0, if($B87&lt;=$B86,J86,J86*vlookup($B87,'2a. TBill Main'!$B$224:$HF$233,1+J$62)),J86)</f>
        <v>21993.98269</v>
      </c>
      <c r="K87" s="346">
        <f>if($A87-K$65&gt;=0, if($B87&lt;=$B86,K86,K86*vlookup($B87,'2a. TBill Main'!$B$224:$HF$233,1+K$62)),K86)</f>
        <v>21993.98269</v>
      </c>
      <c r="L87" s="346">
        <f>if($A87-L$65&gt;=0, if($B87&lt;=$B86,L86,L86*vlookup($B87,'2a. TBill Main'!$B$224:$HF$233,1+L$62)),L86)</f>
        <v>5766.052471</v>
      </c>
      <c r="M87" s="346">
        <f>if($A87-M$65&gt;=0, if($B87&lt;=$B86,M86,M86*vlookup($B87,'2a. TBill Main'!$B$224:$HF$233,1+M$62)),M86)</f>
        <v>162907.2304</v>
      </c>
      <c r="N87" s="346">
        <f>if($A87-N$65&gt;=0, if($B87&lt;=$B86,N86,N86*vlookup($B87,'2a. TBill Main'!$B$224:$HF$233,1+N$62)),N86)</f>
        <v>54871.7097</v>
      </c>
      <c r="O87" s="346">
        <f>if($A87-O$65&gt;=0, if($B87&lt;=$B86,O86,O86*vlookup($B87,'2a. TBill Main'!$B$224:$HF$233,1+O$62)),O86)</f>
        <v>2927.399096</v>
      </c>
      <c r="P87" s="346">
        <f>if($A87-P$65&gt;=0, if($B87&lt;=$B86,P86,P86*vlookup($B87,'2a. TBill Main'!$B$224:$HF$233,1+P$62)),P86)</f>
        <v>21.99398269</v>
      </c>
      <c r="Q87" s="346">
        <f>if($A87-Q$65&gt;=0, if($B87&lt;=$B86,Q86,Q86*vlookup($B87,'2a. TBill Main'!$B$224:$HF$233,1+Q$62)),Q86)</f>
        <v>417.8856711</v>
      </c>
      <c r="R87" s="346">
        <f>if($A87-R$65&gt;=0, if($B87&lt;=$B86,R86,R86*vlookup($B87,'2a. TBill Main'!$B$224:$HF$233,1+R$62)),R86)</f>
        <v>16227.93022</v>
      </c>
      <c r="S87" s="346">
        <f>if($A87-S$65&gt;=0, if($B87&lt;=$B86,S86,S86*vlookup($B87,'2a. TBill Main'!$B$224:$HF$233,1+S$62)),S86)</f>
        <v>13055.16625</v>
      </c>
      <c r="T87" s="346">
        <f>if($A87-T$65&gt;=0, if($B87&lt;=$B86,T86,T86*vlookup($B87,'2a. TBill Main'!$B$224:$HF$233,1+T$62)),T86)</f>
        <v>145219.6695</v>
      </c>
      <c r="U87" s="346">
        <f>if($A87-U$65&gt;=0, if($B87&lt;=$B86,U86,U86*vlookup($B87,'2a. TBill Main'!$B$224:$HF$233,1+U$62)),U86)</f>
        <v>22404.32442</v>
      </c>
      <c r="V87" s="346">
        <f>if($A87-V$65&gt;=0, if($B87&lt;=$B86,V86,V86*vlookup($B87,'2a. TBill Main'!$B$224:$HF$233,1+V$62)),V86)</f>
        <v>71919.75155</v>
      </c>
      <c r="W87" s="346">
        <f>if($A87-W$65&gt;=0, if($B87&lt;=$B86,W86,W86*vlookup($B87,'2a. TBill Main'!$B$224:$HF$233,1+W$62)),W86)</f>
        <v>21993.98269</v>
      </c>
      <c r="X87" s="346">
        <f>if($A87-X$65&gt;=0, if($B87&lt;=$B86,X86,X86*vlookup($B87,'2a. TBill Main'!$B$224:$HF$233,1+X$62)),X86)</f>
        <v>38836.95264</v>
      </c>
      <c r="Y87" s="346">
        <f>if($A87-Y$65&gt;=0, if($B87&lt;=$B86,Y86,Y86*vlookup($B87,'2a. TBill Main'!$B$224:$HF$233,1+Y$62)),Y86)</f>
        <v>21993.98269</v>
      </c>
      <c r="Z87" s="346">
        <f>if($A87-Z$65&gt;=0, if($B87&lt;=$B86,Z86,Z86*vlookup($B87,'2a. TBill Main'!$B$224:$HF$233,1+Z$62)),Z86)</f>
        <v>2782.23881</v>
      </c>
      <c r="AA87" s="346">
        <f>if($A87-AA$65&gt;=0, if($B87&lt;=$B86,AA86,AA86*vlookup($B87,'2a. TBill Main'!$B$224:$HF$233,1+AA$62)),AA86)</f>
        <v>49065.34226</v>
      </c>
      <c r="AB87" s="346">
        <f>if($A87-AB$65&gt;=0, if($B87&lt;=$B86,AB86,AB86*vlookup($B87,'2a. TBill Main'!$B$224:$HF$233,1+AB$62)),AB86)</f>
        <v>29022.57774</v>
      </c>
      <c r="AC87" s="346">
        <f>if($A87-AC$65&gt;=0, if($B87&lt;=$B86,AC86,AC86*vlookup($B87,'2a. TBill Main'!$B$224:$HF$233,1+AC$62)),AC86)</f>
        <v>17595.18615</v>
      </c>
      <c r="AD87" s="346">
        <f>if($A87-AD$65&gt;=0, if($B87&lt;=$B86,AD86,AD86*vlookup($B87,'2a. TBill Main'!$B$224:$HF$233,1+AD$62)),AD86)</f>
        <v>10996.99134</v>
      </c>
      <c r="AE87" s="346">
        <f>if($A87-AE$65&gt;=0, if($B87&lt;=$B86,AE86,AE86*vlookup($B87,'2a. TBill Main'!$B$224:$HF$233,1+AE$62)),AE86)</f>
        <v>96149.46656</v>
      </c>
      <c r="AF87" s="346">
        <f>if($A87-AF$65&gt;=0, if($B87&lt;=$B86,AF86,AF86*vlookup($B87,'2a. TBill Main'!$B$224:$HF$233,1+AF$62)),AF86)</f>
        <v>17320.8552</v>
      </c>
      <c r="AG87" s="346">
        <f>if($A87-AG$65&gt;=0, if($B87&lt;=$B86,AG86,AG86*vlookup($B87,'2a. TBill Main'!$B$224:$HF$233,1+AG$62)),AG86)</f>
        <v>24161.73162</v>
      </c>
      <c r="AH87" s="346">
        <f>if($A87-AH$65&gt;=0, if($B87&lt;=$B86,AH86,AH86*vlookup($B87,'2a. TBill Main'!$B$224:$HF$233,1+AH$62)),AH86)</f>
        <v>18349.73371</v>
      </c>
      <c r="AI87" s="346">
        <f>if($A87-AI$65&gt;=0, if($B87&lt;=$B86,AI86,AI86*vlookup($B87,'2a. TBill Main'!$B$224:$HF$233,1+AI$62)),AI86)</f>
        <v>34108.64225</v>
      </c>
      <c r="AJ87" s="346">
        <f>if($A87-AJ$65&gt;=0, if($B87&lt;=$B86,AJ86,AJ86*vlookup($B87,'2a. TBill Main'!$B$224:$HF$233,1+AJ$62)),AJ86)</f>
        <v>32990.97403</v>
      </c>
      <c r="AK87" s="346">
        <f>if($A87-AK$65&gt;=0, if($B87&lt;=$B86,AK86,AK86*vlookup($B87,'2a. TBill Main'!$B$224:$HF$233,1+AK$62)),AK86)</f>
        <v>26392.77923</v>
      </c>
      <c r="AL87" s="346">
        <f>if($A87-AL$65&gt;=0, if($B87&lt;=$B86,AL86,AL86*vlookup($B87,'2a. TBill Main'!$B$224:$HF$233,1+AL$62)),AL86)</f>
        <v>17595.18615</v>
      </c>
      <c r="AM87" s="346">
        <f>if($A87-AM$65&gt;=0, if($B87&lt;=$B86,AM86,AM86*vlookup($B87,'2a. TBill Main'!$B$224:$HF$233,1+AM$62)),AM86)</f>
        <v>24857.02739</v>
      </c>
      <c r="AN87" s="346">
        <f>if($A87-AN$65&gt;=0, if($B87&lt;=$B86,AN86,AN86*vlookup($B87,'2a. TBill Main'!$B$224:$HF$233,1+AN$62)),AN86)</f>
        <v>132219.0263</v>
      </c>
      <c r="AO87" s="346">
        <f>if($A87-AO$65&gt;=0, if($B87&lt;=$B86,AO86,AO86*vlookup($B87,'2a. TBill Main'!$B$224:$HF$233,1+AO$62)),AO86)</f>
        <v>14491.30734</v>
      </c>
      <c r="AP87" s="346">
        <f>if($A87-AP$65&gt;=0, if($B87&lt;=$B86,AP86,AP86*vlookup($B87,'2a. TBill Main'!$B$224:$HF$233,1+AP$62)),AP86)</f>
        <v>26352.37628</v>
      </c>
      <c r="AQ87" s="346">
        <f>if($A87-AQ$65&gt;=0, if($B87&lt;=$B86,AQ86,AQ86*vlookup($B87,'2a. TBill Main'!$B$224:$HF$233,1+AQ$62)),AQ86)</f>
        <v>61321.46712</v>
      </c>
      <c r="AR87" s="346">
        <f>if($A87-AR$65&gt;=0, if($B87&lt;=$B86,AR86,AR86*vlookup($B87,'2a. TBill Main'!$B$224:$HF$233,1+AR$62)),AR86)</f>
        <v>43987.96538</v>
      </c>
      <c r="AS87" s="346">
        <f>if($A87-AS$65&gt;=0, if($B87&lt;=$B86,AS86,AS86*vlookup($B87,'2a. TBill Main'!$B$224:$HF$233,1+AS$62)),AS86)</f>
        <v>13196.38961</v>
      </c>
      <c r="AT87" s="346">
        <f>if($A87-AT$65&gt;=0, if($B87&lt;=$B86,AT86,AT86*vlookup($B87,'2a. TBill Main'!$B$224:$HF$233,1+AT$62)),AT86)</f>
        <v>17595.18615</v>
      </c>
      <c r="AU87" s="346">
        <f>if($A87-AU$65&gt;=0, if($B87&lt;=$B86,AU86,AU86*vlookup($B87,'2a. TBill Main'!$B$224:$HF$233,1+AU$62)),AU86)</f>
        <v>17595.18615</v>
      </c>
      <c r="AV87" s="346">
        <f>if($A87-AV$65&gt;=0, if($B87&lt;=$B86,AV86,AV86*vlookup($B87,'2a. TBill Main'!$B$224:$HF$233,1+AV$62)),AV86)</f>
        <v>10996.99134</v>
      </c>
      <c r="AW87" s="346">
        <f>if($A87-AW$65&gt;=0, if($B87&lt;=$B86,AW86,AW86*vlookup($B87,'2a. TBill Main'!$B$224:$HF$233,1+AW$62)),AW86)</f>
        <v>10996.99134</v>
      </c>
      <c r="AX87" s="346">
        <f>if($A87-AX$65&gt;=0, if($B87&lt;=$B86,AX86,AX86*vlookup($B87,'2a. TBill Main'!$B$224:$HF$233,1+AX$62)),AX86)</f>
        <v>81815.4162</v>
      </c>
      <c r="AY87" s="346">
        <f>if($A87-AY$65&gt;=0, if($B87&lt;=$B86,AY86,AY86*vlookup($B87,'2a. TBill Main'!$B$224:$HF$233,1+AY$62)),AY86)</f>
        <v>62251.65863</v>
      </c>
      <c r="AZ87" s="346">
        <f>if($A87-AZ$65&gt;=0, if($B87&lt;=$B86,AZ86,AZ86*vlookup($B87,'2a. TBill Main'!$B$224:$HF$233,1+AZ$62)),AZ86)</f>
        <v>24881.72663</v>
      </c>
      <c r="BA87" s="346">
        <f>if($A87-BA$65&gt;=0, if($B87&lt;=$B86,BA86,BA86*vlookup($B87,'2a. TBill Main'!$B$224:$HF$233,1+BA$62)),BA86)</f>
        <v>37853.73363</v>
      </c>
      <c r="BB87" s="346">
        <f>if($A87-BB$65&gt;=0, if($B87&lt;=$B86,BB86,BB86*vlookup($B87,'2a. TBill Main'!$B$224:$HF$233,1+BB$62)),BB86)</f>
        <v>69802.32485</v>
      </c>
      <c r="BC87" s="346">
        <f>if($A87-BC$65&gt;=0, if($B87&lt;=$B86,BC86,BC86*vlookup($B87,'2a. TBill Main'!$B$224:$HF$233,1+BC$62)),BC86)</f>
        <v>659.8194806</v>
      </c>
      <c r="BD87" s="346">
        <f>if($A87-BD$65&gt;=0, if($B87&lt;=$B86,BD86,BD86*vlookup($B87,'2a. TBill Main'!$B$224:$HF$233,1+BD$62)),BD86)</f>
        <v>32990.97403</v>
      </c>
      <c r="BE87" s="346">
        <f>if($A87-BE$65&gt;=0, if($B87&lt;=$B86,BE86,BE86*vlookup($B87,'2a. TBill Main'!$B$224:$HF$233,1+BE$62)),BE86)</f>
        <v>21993.98269</v>
      </c>
      <c r="BF87" s="346">
        <f>if($A87-BF$65&gt;=0, if($B87&lt;=$B86,BF86,BF86*vlookup($B87,'2a. TBill Main'!$B$224:$HF$233,1+BF$62)),BF86)</f>
        <v>10996.99134</v>
      </c>
      <c r="BG87" s="346">
        <f>if($A87-BG$65&gt;=0, if($B87&lt;=$B86,BG86,BG86*vlookup($B87,'2a. TBill Main'!$B$224:$HF$233,1+BG$62)),BG86)</f>
        <v>10996.99134</v>
      </c>
      <c r="BH87" s="346">
        <f>if($A87-BH$65&gt;=0, if($B87&lt;=$B86,BH86,BH86*vlookup($B87,'2a. TBill Main'!$B$224:$HF$233,1+BH$62)),BH86)</f>
        <v>21993.98269</v>
      </c>
      <c r="BI87" s="346">
        <f>if($A87-BI$65&gt;=0, if($B87&lt;=$B86,BI86,BI86*vlookup($B87,'2a. TBill Main'!$B$224:$HF$233,1+BI$62)),BI86)</f>
        <v>121983.0268</v>
      </c>
      <c r="BJ87" s="346">
        <f>if($A87-BJ$65&gt;=0, if($B87&lt;=$B86,BJ86,BJ86*vlookup($B87,'2a. TBill Main'!$B$224:$HF$233,1+BJ$62)),BJ86)</f>
        <v>21993.98269</v>
      </c>
      <c r="BK87" s="346">
        <f>if($A87-BK$65&gt;=0, if($B87&lt;=$B86,BK86,BK86*vlookup($B87,'2a. TBill Main'!$B$224:$HF$233,1+BK$62)),BK86)</f>
        <v>40805.26013</v>
      </c>
      <c r="BL87" s="346">
        <f>if($A87-BL$65&gt;=0, if($B87&lt;=$B86,BL86,BL86*vlookup($B87,'2a. TBill Main'!$B$224:$HF$233,1+BL$62)),BL86)</f>
        <v>54984.95672</v>
      </c>
      <c r="BM87" s="346">
        <f>if($A87-BM$65&gt;=0, if($B87&lt;=$B86,BM86,BM86*vlookup($B87,'2a. TBill Main'!$B$224:$HF$233,1+BM$62)),BM86)</f>
        <v>43.98796538</v>
      </c>
      <c r="BN87" s="346">
        <f>if($A87-BN$65&gt;=0, if($B87&lt;=$B86,BN86,BN86*vlookup($B87,'2a. TBill Main'!$B$224:$HF$233,1+BN$62)),BN86)</f>
        <v>6245.961174</v>
      </c>
      <c r="BO87" s="346">
        <f>if($A87-BO$65&gt;=0, if($B87&lt;=$B86,BO86,BO86*vlookup($B87,'2a. TBill Main'!$B$224:$HF$233,1+BO$62)),BO86)</f>
        <v>43132.75135</v>
      </c>
      <c r="BP87" s="346">
        <f>if($A87-BP$65&gt;=0, if($B87&lt;=$B86,BP86,BP86*vlookup($B87,'2a. TBill Main'!$B$224:$HF$233,1+BP$62)),BP86)</f>
        <v>21993.98269</v>
      </c>
      <c r="BQ87" s="346">
        <f>if($A87-BQ$65&gt;=0, if($B87&lt;=$B86,BQ86,BQ86*vlookup($B87,'2a. TBill Main'!$B$224:$HF$233,1+BQ$62)),BQ86)</f>
        <v>5051.094076</v>
      </c>
      <c r="BR87" s="346">
        <f>if($A87-BR$65&gt;=0, if($B87&lt;=$B86,BR86,BR86*vlookup($B87,'2a. TBill Main'!$B$224:$HF$233,1+BR$62)),BR86)</f>
        <v>21993.98269</v>
      </c>
      <c r="BS87" s="346">
        <f>if($A87-BS$65&gt;=0, if($B87&lt;=$B86,BS86,BS86*vlookup($B87,'2a. TBill Main'!$B$224:$HF$233,1+BS$62)),BS86)</f>
        <v>13196.38961</v>
      </c>
      <c r="BT87" s="346">
        <f>if($A87-BT$65&gt;=0, if($B87&lt;=$B86,BT86,BT86*vlookup($B87,'2a. TBill Main'!$B$224:$HF$233,1+BT$62)),BT86)</f>
        <v>153522.398</v>
      </c>
      <c r="BU87" s="346">
        <f>if($A87-BU$65&gt;=0, if($B87&lt;=$B86,BU86,BU86*vlookup($B87,'2a. TBill Main'!$B$224:$HF$233,1+BU$62)),BU86)</f>
        <v>55189.83067</v>
      </c>
      <c r="BV87" s="346">
        <f>if($A87-BV$65&gt;=0, if($B87&lt;=$B86,BV86,BV86*vlookup($B87,'2a. TBill Main'!$B$224:$HF$233,1+BV$62)),BV86)</f>
        <v>54984.95672</v>
      </c>
      <c r="BW87" s="346">
        <f>if($A87-BW$65&gt;=0, if($B87&lt;=$B86,BW86,BW86*vlookup($B87,'2a. TBill Main'!$B$224:$HF$233,1+BW$62)),BW86)</f>
        <v>1106.297329</v>
      </c>
      <c r="BX87" s="346">
        <f>if($A87-BX$65&gt;=0, if($B87&lt;=$B86,BX86,BX86*vlookup($B87,'2a. TBill Main'!$B$224:$HF$233,1+BX$62)),BX86)</f>
        <v>32990.97403</v>
      </c>
      <c r="BY87" s="346">
        <f>if($A87-BY$65&gt;=0, if($B87&lt;=$B86,BY86,BY86*vlookup($B87,'2a. TBill Main'!$B$224:$HF$233,1+BY$62)),BY86)</f>
        <v>21993.98269</v>
      </c>
      <c r="BZ87" s="346">
        <f>if($A87-BZ$65&gt;=0, if($B87&lt;=$B86,BZ86,BZ86*vlookup($B87,'2a. TBill Main'!$B$224:$HF$233,1+BZ$62)),BZ86)</f>
        <v>13393.05981</v>
      </c>
      <c r="CA87" s="346">
        <f>if($A87-CA$65&gt;=0, if($B87&lt;=$B86,CA86,CA86*vlookup($B87,'2a. TBill Main'!$B$224:$HF$233,1+CA$62)),CA86)</f>
        <v>21993.98269</v>
      </c>
      <c r="CB87" s="346">
        <f>if($A87-CB$65&gt;=0, if($B87&lt;=$B86,CB86,CB86*vlookup($B87,'2a. TBill Main'!$B$224:$HF$233,1+CB$62)),CB86)</f>
        <v>45140.45007</v>
      </c>
      <c r="CC87" s="346">
        <f>if($A87-CC$65&gt;=0, if($B87&lt;=$B86,CC86,CC86*vlookup($B87,'2a. TBill Main'!$B$224:$HF$233,1+CC$62)),CC86)</f>
        <v>83108.53042</v>
      </c>
      <c r="CD87" s="346">
        <f>if($A87-CD$65&gt;=0, if($B87&lt;=$B86,CD86,CD86*vlookup($B87,'2a. TBill Main'!$B$224:$HF$233,1+CD$62)),CD86)</f>
        <v>23089.28303</v>
      </c>
      <c r="CE87" s="346">
        <f>if($A87-CE$65&gt;=0, if($B87&lt;=$B86,CE86,CE86*vlookup($B87,'2a. TBill Main'!$B$224:$HF$233,1+CE$62)),CE86)</f>
        <v>49061.14141</v>
      </c>
      <c r="CF87" s="346">
        <f>if($A87-CF$65&gt;=0, if($B87&lt;=$B86,CF86,CF86*vlookup($B87,'2a. TBill Main'!$B$224:$HF$233,1+CF$62)),CF86)</f>
        <v>54984.95672</v>
      </c>
      <c r="CG87" s="346">
        <f>if($A87-CG$65&gt;=0, if($B87&lt;=$B86,CG86,CG86*vlookup($B87,'2a. TBill Main'!$B$224:$HF$233,1+CG$62)),CG86)</f>
        <v>10.99699134</v>
      </c>
      <c r="CH87" s="346">
        <f>if($A87-CH$65&gt;=0, if($B87&lt;=$B86,CH86,CH86*vlookup($B87,'2a. TBill Main'!$B$224:$HF$233,1+CH$62)),CH86)</f>
        <v>30951.09812</v>
      </c>
      <c r="CI87" s="346">
        <f>if($A87-CI$65&gt;=0, if($B87&lt;=$B86,CI86,CI86*vlookup($B87,'2a. TBill Main'!$B$224:$HF$233,1+CI$62)),CI86)</f>
        <v>21993.98269</v>
      </c>
      <c r="CJ87" s="346">
        <f>if($A87-CJ$65&gt;=0, if($B87&lt;=$B86,CJ86,CJ86*vlookup($B87,'2a. TBill Main'!$B$224:$HF$233,1+CJ$62)),CJ86)</f>
        <v>10996.99134</v>
      </c>
      <c r="CK87" s="346">
        <f>if($A87-CK$65&gt;=0, if($B87&lt;=$B86,CK86,CK86*vlookup($B87,'2a. TBill Main'!$B$224:$HF$233,1+CK$62)),CK86)</f>
        <v>19146.46574</v>
      </c>
      <c r="CL87" s="346">
        <f>if($A87-CL$65&gt;=0, if($B87&lt;=$B86,CL86,CL86*vlookup($B87,'2a. TBill Main'!$B$224:$HF$233,1+CL$62)),CL86)</f>
        <v>16519.74638</v>
      </c>
      <c r="CM87" s="346">
        <f>if($A87-CM$65&gt;=0, if($B87&lt;=$B86,CM86,CM86*vlookup($B87,'2a. TBill Main'!$B$224:$HF$233,1+CM$62)),CM86)</f>
        <v>97508.12285</v>
      </c>
      <c r="CN87" s="346">
        <f>if($A87-CN$65&gt;=0, if($B87&lt;=$B86,CN86,CN86*vlookup($B87,'2a. TBill Main'!$B$224:$HF$233,1+CN$62)),CN86)</f>
        <v>34438.63997</v>
      </c>
      <c r="CO87" s="346">
        <f>if($A87-CO$65&gt;=0, if($B87&lt;=$B86,CO86,CO86*vlookup($B87,'2a. TBill Main'!$B$224:$HF$233,1+CO$62)),CO86)</f>
        <v>288.9667622</v>
      </c>
      <c r="CP87" s="346">
        <f>if($A87-CP$65&gt;=0, if($B87&lt;=$B86,CP86,CP86*vlookup($B87,'2a. TBill Main'!$B$224:$HF$233,1+CP$62)),CP86)</f>
        <v>40932.9004</v>
      </c>
      <c r="CQ87" s="346">
        <f>if($A87-CQ$65&gt;=0, if($B87&lt;=$B86,CQ86,CQ86*vlookup($B87,'2a. TBill Main'!$B$224:$HF$233,1+CQ$62)),CQ86)</f>
        <v>9030.211319</v>
      </c>
      <c r="CR87" s="346">
        <f>if($A87-CR$65&gt;=0, if($B87&lt;=$B86,CR86,CR86*vlookup($B87,'2a. TBill Main'!$B$224:$HF$233,1+CR$62)),CR86)</f>
        <v>25868.81024</v>
      </c>
      <c r="CS87" s="346">
        <f>if($A87-CS$65&gt;=0, if($B87&lt;=$B86,CS86,CS86*vlookup($B87,'2a. TBill Main'!$B$224:$HF$233,1+CS$62)),CS86)</f>
        <v>7652.201072</v>
      </c>
      <c r="CT87" s="346">
        <f>if($A87-CT$65&gt;=0, if($B87&lt;=$B86,CT86,CT86*vlookup($B87,'2a. TBill Main'!$B$224:$HF$233,1+CT$62)),CT86)</f>
        <v>25292.4841</v>
      </c>
      <c r="CU87" s="346">
        <f>if($A87-CU$65&gt;=0, if($B87&lt;=$B86,CU86,CU86*vlookup($B87,'2a. TBill Main'!$B$224:$HF$233,1+CU$62)),CU86)</f>
        <v>38446.05245</v>
      </c>
      <c r="CV87" s="346">
        <f>if($A87-CV$65&gt;=0, if($B87&lt;=$B86,CV86,CV86*vlookup($B87,'2a. TBill Main'!$B$224:$HF$233,1+CV$62)),CV86)</f>
        <v>9030.211319</v>
      </c>
      <c r="CW87" s="346">
        <f>if($A87-CW$65&gt;=0, if($B87&lt;=$B86,CW86,CW86*vlookup($B87,'2a. TBill Main'!$B$224:$HF$233,1+CW$62)),CW86)</f>
        <v>13093.80641</v>
      </c>
      <c r="CX87" s="346">
        <f>if($A87-CX$65&gt;=0, if($B87&lt;=$B86,CX86,CX86*vlookup($B87,'2a. TBill Main'!$B$224:$HF$233,1+CX$62)),CX86)</f>
        <v>98478.06652</v>
      </c>
      <c r="CY87" s="346">
        <f>if($A87-CY$65&gt;=0, if($B87&lt;=$B86,CY86,CY86*vlookup($B87,'2a. TBill Main'!$B$224:$HF$233,1+CY$62)),CY86)</f>
        <v>193282.5889</v>
      </c>
      <c r="CZ87" s="346">
        <f>if($A87-CZ$65&gt;=0, if($B87&lt;=$B86,CZ86,CZ86*vlookup($B87,'2a. TBill Main'!$B$224:$HF$233,1+CZ$62)),CZ86)</f>
        <v>16354.16421</v>
      </c>
      <c r="DA87" s="346">
        <f>if($A87-DA$65&gt;=0, if($B87&lt;=$B86,DA86,DA86*vlookup($B87,'2a. TBill Main'!$B$224:$HF$233,1+DA$62)),DA86)</f>
        <v>45151.05659</v>
      </c>
      <c r="DB87" s="346">
        <f>if($A87-DB$65&gt;=0, if($B87&lt;=$B86,DB86,DB86*vlookup($B87,'2a. TBill Main'!$B$224:$HF$233,1+DB$62)),DB86)</f>
        <v>18060.42264</v>
      </c>
      <c r="DC87" s="346">
        <f>if($A87-DC$65&gt;=0, if($B87&lt;=$B86,DC86,DC86*vlookup($B87,'2a. TBill Main'!$B$224:$HF$233,1+DC$62)),DC86)</f>
        <v>18060.42264</v>
      </c>
      <c r="DD87" s="346">
        <f>if($A87-DD$65&gt;=0, if($B87&lt;=$B86,DD86,DD86*vlookup($B87,'2a. TBill Main'!$B$224:$HF$233,1+DD$62)),DD86)</f>
        <v>35972.74981</v>
      </c>
      <c r="DE87" s="346">
        <f>if($A87-DE$65&gt;=0, if($B87&lt;=$B86,DE86,DE86*vlookup($B87,'2a. TBill Main'!$B$224:$HF$233,1+DE$62)),DE86)</f>
        <v>13693.41244</v>
      </c>
      <c r="DF87" s="346">
        <f>if($A87-DF$65&gt;=0, if($B87&lt;=$B86,DF86,DF86*vlookup($B87,'2a. TBill Main'!$B$224:$HF$233,1+DF$62)),DF86)</f>
        <v>7224.169055</v>
      </c>
      <c r="DG87" s="346">
        <f>if($A87-DG$65&gt;=0, if($B87&lt;=$B86,DG86,DG86*vlookup($B87,'2a. TBill Main'!$B$224:$HF$233,1+DG$62)),DG86)</f>
        <v>18060.42264</v>
      </c>
      <c r="DH87" s="346">
        <f>if($A87-DH$65&gt;=0, if($B87&lt;=$B86,DH86,DH86*vlookup($B87,'2a. TBill Main'!$B$224:$HF$233,1+DH$62)),DH86)</f>
        <v>90036.62497</v>
      </c>
      <c r="DI87" s="346">
        <f>if($A87-DI$65&gt;=0, if($B87&lt;=$B86,DI86,DI86*vlookup($B87,'2a. TBill Main'!$B$224:$HF$233,1+DI$62)),DI86)</f>
        <v>14065.8003</v>
      </c>
      <c r="DJ87" s="346">
        <f>if($A87-DJ$65&gt;=0, if($B87&lt;=$B86,DJ86,DJ86*vlookup($B87,'2a. TBill Main'!$B$224:$HF$233,1+DJ$62)),DJ86)</f>
        <v>90.30211319</v>
      </c>
      <c r="DK87" s="346">
        <f>if($A87-DK$65&gt;=0, if($B87&lt;=$B86,DK86,DK86*vlookup($B87,'2a. TBill Main'!$B$224:$HF$233,1+DK$62)),DK86)</f>
        <v>42233.52174</v>
      </c>
      <c r="DL87" s="346">
        <f>if($A87-DL$65&gt;=0, if($B87&lt;=$B86,DL86,DL86*vlookup($B87,'2a. TBill Main'!$B$224:$HF$233,1+DL$62)),DL86)</f>
        <v>18060.42264</v>
      </c>
      <c r="DM87" s="346">
        <f>if($A87-DM$65&gt;=0, if($B87&lt;=$B86,DM86,DM86*vlookup($B87,'2a. TBill Main'!$B$224:$HF$233,1+DM$62)),DM86)</f>
        <v>11585.20125</v>
      </c>
      <c r="DN87" s="346">
        <f>if($A87-DN$65&gt;=0, if($B87&lt;=$B86,DN86,DN86*vlookup($B87,'2a. TBill Main'!$B$224:$HF$233,1+DN$62)),DN86)</f>
        <v>48102.12965</v>
      </c>
      <c r="DO87" s="346">
        <f>if($A87-DO$65&gt;=0, if($B87&lt;=$B86,DO86,DO86*vlookup($B87,'2a. TBill Main'!$B$224:$HF$233,1+DO$62)),DO86)</f>
        <v>18060.42264</v>
      </c>
      <c r="DP87" s="346">
        <f>if($A87-DP$65&gt;=0, if($B87&lt;=$B86,DP86,DP86*vlookup($B87,'2a. TBill Main'!$B$224:$HF$233,1+DP$62)),DP86)</f>
        <v>21672.50717</v>
      </c>
      <c r="DQ87" s="346">
        <f>if($A87-DQ$65&gt;=0, if($B87&lt;=$B86,DQ86,DQ86*vlookup($B87,'2a. TBill Main'!$B$224:$HF$233,1+DQ$62)),DQ86)</f>
        <v>12642.29585</v>
      </c>
      <c r="DR87" s="346">
        <f>if($A87-DR$65&gt;=0, if($B87&lt;=$B86,DR86,DR86*vlookup($B87,'2a. TBill Main'!$B$224:$HF$233,1+DR$62)),DR86)</f>
        <v>85437.1049</v>
      </c>
      <c r="DS87" s="346">
        <f>if($A87-DS$65&gt;=0, if($B87&lt;=$B86,DS86,DS86*vlookup($B87,'2a. TBill Main'!$B$224:$HF$233,1+DS$62)),DS86)</f>
        <v>3629.837923</v>
      </c>
      <c r="DT87" s="346">
        <f>if($A87-DT$65&gt;=0, if($B87&lt;=$B86,DT86,DT86*vlookup($B87,'2a. TBill Main'!$B$224:$HF$233,1+DT$62)),DT86)</f>
        <v>95.72023998</v>
      </c>
      <c r="DU87" s="346">
        <f>if($A87-DU$65&gt;=0, if($B87&lt;=$B86,DU86,DU86*vlookup($B87,'2a. TBill Main'!$B$224:$HF$233,1+DU$62)),DU86)</f>
        <v>31427.51937</v>
      </c>
      <c r="DV87" s="346">
        <f>if($A87-DV$65&gt;=0, if($B87&lt;=$B86,DV86,DV86*vlookup($B87,'2a. TBill Main'!$B$224:$HF$233,1+DV$62)),DV86)</f>
        <v>62992.64109</v>
      </c>
      <c r="DW87" s="346">
        <f>if($A87-DW$65&gt;=0, if($B87&lt;=$B86,DW86,DW86*vlookup($B87,'2a. TBill Main'!$B$224:$HF$233,1+DW$62)),DW86)</f>
        <v>18060.42264</v>
      </c>
      <c r="DX87" s="346">
        <f>if($A87-DX$65&gt;=0, if($B87&lt;=$B86,DX86,DX86*vlookup($B87,'2a. TBill Main'!$B$224:$HF$233,1+DX$62)),DX86)</f>
        <v>36120.84528</v>
      </c>
      <c r="DY87" s="346">
        <f>if($A87-DY$65&gt;=0, if($B87&lt;=$B86,DY86,DY86*vlookup($B87,'2a. TBill Main'!$B$224:$HF$233,1+DY$62)),DY86)</f>
        <v>18060.42264</v>
      </c>
      <c r="DZ87" s="346">
        <f>if($A87-DZ$65&gt;=0, if($B87&lt;=$B86,DZ86,DZ86*vlookup($B87,'2a. TBill Main'!$B$224:$HF$233,1+DZ$62)),DZ86)</f>
        <v>109146.3582</v>
      </c>
      <c r="EA87" s="346">
        <f>if($A87-EA$65&gt;=0, if($B87&lt;=$B86,EA86,EA86*vlookup($B87,'2a. TBill Main'!$B$224:$HF$233,1+EA$62)),EA86)</f>
        <v>516.5280874</v>
      </c>
      <c r="EB87" s="346">
        <f>if($A87-EB$65&gt;=0, if($B87&lt;=$B86,EB86,EB86*vlookup($B87,'2a. TBill Main'!$B$224:$HF$233,1+EB$62)),EB86)</f>
        <v>36120.84528</v>
      </c>
      <c r="EC87" s="346">
        <f>if($A87-EC$65&gt;=0, if($B87&lt;=$B86,EC86,EC86*vlookup($B87,'2a. TBill Main'!$B$224:$HF$233,1+EC$62)),EC86)</f>
        <v>52151.58344</v>
      </c>
      <c r="ED87" s="346">
        <f>if($A87-ED$65&gt;=0, if($B87&lt;=$B86,ED86,ED86*vlookup($B87,'2a. TBill Main'!$B$224:$HF$233,1+ED$62)),ED86)</f>
        <v>35327.776</v>
      </c>
      <c r="EE87" s="346">
        <f>if($A87-EE$65&gt;=0, if($B87&lt;=$B86,EE86,EE86*vlookup($B87,'2a. TBill Main'!$B$224:$HF$233,1+EE$62)),EE86)</f>
        <v>36120.84528</v>
      </c>
      <c r="EF87" s="346">
        <f>if($A87-EF$65&gt;=0, if($B87&lt;=$B86,EF86,EF86*vlookup($B87,'2a. TBill Main'!$B$224:$HF$233,1+EF$62)),EF86)</f>
        <v>9516.722984</v>
      </c>
      <c r="EG87" s="346">
        <f>if($A87-EG$65&gt;=0, if($B87&lt;=$B86,EG86,EG86*vlookup($B87,'2a. TBill Main'!$B$224:$HF$233,1+EG$62)),EG86)</f>
        <v>7591.409689</v>
      </c>
      <c r="EH87" s="346">
        <f>if($A87-EH$65&gt;=0, if($B87&lt;=$B86,EH86,EH86*vlookup($B87,'2a. TBill Main'!$B$224:$HF$233,1+EH$62)),EH86)</f>
        <v>711.5806519</v>
      </c>
      <c r="EI87" s="346">
        <f>if($A87-EI$65&gt;=0, if($B87&lt;=$B86,EI86,EI86*vlookup($B87,'2a. TBill Main'!$B$224:$HF$233,1+EI$62)),EI86)</f>
        <v>36120.84528</v>
      </c>
      <c r="EJ87" s="346">
        <f>if($A87-EJ$65&gt;=0, if($B87&lt;=$B86,EJ86,EJ86*vlookup($B87,'2a. TBill Main'!$B$224:$HF$233,1+EJ$62)),EJ86)</f>
        <v>32167.18397</v>
      </c>
      <c r="EK87" s="346">
        <f>if($A87-EK$65&gt;=0, if($B87&lt;=$B86,EK86,EK86*vlookup($B87,'2a. TBill Main'!$B$224:$HF$233,1+EK$62)),EK86)</f>
        <v>19866.4649</v>
      </c>
      <c r="EL87" s="346">
        <f>if($A87-EL$65&gt;=0, if($B87&lt;=$B86,EL86,EL86*vlookup($B87,'2a. TBill Main'!$B$224:$HF$233,1+EL$62)),EL86)</f>
        <v>7630.528564</v>
      </c>
      <c r="EM87" s="346">
        <f>if($A87-EM$65&gt;=0, if($B87&lt;=$B86,EM86,EM86*vlookup($B87,'2a. TBill Main'!$B$224:$HF$233,1+EM$62)),EM86)</f>
        <v>74067.59928</v>
      </c>
      <c r="EN87" s="346">
        <f>if($A87-EN$65&gt;=0, if($B87&lt;=$B86,EN86,EN86*vlookup($B87,'2a. TBill Main'!$B$224:$HF$233,1+EN$62)),EN86)</f>
        <v>541.8126791</v>
      </c>
      <c r="EO87" s="346">
        <f>if($A87-EO$65&gt;=0, if($B87&lt;=$B86,EO86,EO86*vlookup($B87,'2a. TBill Main'!$B$224:$HF$233,1+EO$62)),EO86)</f>
        <v>30733.34896</v>
      </c>
      <c r="EP87" s="346">
        <f>if($A87-EP$65&gt;=0, if($B87&lt;=$B86,EP86,EP86*vlookup($B87,'2a. TBill Main'!$B$224:$HF$233,1+EP$62)),EP86)</f>
        <v>32577.11945</v>
      </c>
      <c r="EQ87" s="346">
        <f>if($A87-EQ$65&gt;=0, if($B87&lt;=$B86,EQ86,EQ86*vlookup($B87,'2a. TBill Main'!$B$224:$HF$233,1+EQ$62)),EQ86)</f>
        <v>36120.84528</v>
      </c>
      <c r="ER87" s="346">
        <f>if($A87-ER$65&gt;=0, if($B87&lt;=$B86,ER86,ER86*vlookup($B87,'2a. TBill Main'!$B$224:$HF$233,1+ER$62)),ER86)</f>
        <v>65134.91424</v>
      </c>
      <c r="ES87" s="346">
        <f>if($A87-ES$65&gt;=0, if($B87&lt;=$B86,ES86,ES86*vlookup($B87,'2a. TBill Main'!$B$224:$HF$233,1+ES$62)),ES86)</f>
        <v>8662.790081</v>
      </c>
      <c r="ET87" s="346">
        <f>if($A87-ET$65&gt;=0, if($B87&lt;=$B86,ET86,ET86*vlookup($B87,'2a. TBill Main'!$B$224:$HF$233,1+ET$62)),ET86)</f>
        <v>2560.96793</v>
      </c>
      <c r="EU87" s="346">
        <f>if($A87-EU$65&gt;=0, if($B87&lt;=$B86,EU86,EU86*vlookup($B87,'2a. TBill Main'!$B$224:$HF$233,1+EU$62)),EU86)</f>
        <v>14627.75035</v>
      </c>
      <c r="EV87" s="346">
        <f>if($A87-EV$65&gt;=0, if($B87&lt;=$B86,EV86,EV86*vlookup($B87,'2a. TBill Main'!$B$224:$HF$233,1+EV$62)),EV86)</f>
        <v>8769.671662</v>
      </c>
      <c r="EW87" s="346">
        <f>if($A87-EW$65&gt;=0, if($B87&lt;=$B86,EW86,EW86*vlookup($B87,'2a. TBill Main'!$B$224:$HF$233,1+EW$62)),EW86)</f>
        <v>7715.412551</v>
      </c>
      <c r="EX87" s="346">
        <f>if($A87-EX$65&gt;=0, if($B87&lt;=$B86,EX86,EX86*vlookup($B87,'2a. TBill Main'!$B$224:$HF$233,1+EX$62)),EX86)</f>
        <v>10641.38162</v>
      </c>
      <c r="EY87" s="346">
        <f>if($A87-EY$65&gt;=0, if($B87&lt;=$B86,EY86,EY86*vlookup($B87,'2a. TBill Main'!$B$224:$HF$233,1+EY$62)),EY86)</f>
        <v>83023.27523</v>
      </c>
      <c r="EZ87" s="346">
        <f>if($A87-EZ$65&gt;=0, if($B87&lt;=$B86,EZ86,EZ86*vlookup($B87,'2a. TBill Main'!$B$224:$HF$233,1+EZ$62)),EZ86)</f>
        <v>35572.74757</v>
      </c>
      <c r="FA87" s="346">
        <f>if($A87-FA$65&gt;=0, if($B87&lt;=$B86,FA86,FA86*vlookup($B87,'2a. TBill Main'!$B$224:$HF$233,1+FA$62)),FA86)</f>
        <v>6465.992513</v>
      </c>
      <c r="FB87" s="346">
        <f>if($A87-FB$65&gt;=0, if($B87&lt;=$B86,FB86,FB86*vlookup($B87,'2a. TBill Main'!$B$224:$HF$233,1+FB$62)),FB86)</f>
        <v>11364.88215</v>
      </c>
      <c r="FC87" s="346">
        <f>if($A87-FC$65&gt;=0, if($B87&lt;=$B86,FC86,FC86*vlookup($B87,'2a. TBill Main'!$B$224:$HF$233,1+FC$62)),FC86)</f>
        <v>45561.02819</v>
      </c>
      <c r="FD87" s="346">
        <f>if($A87-FD$65&gt;=0, if($B87&lt;=$B86,FD86,FD86*vlookup($B87,'2a. TBill Main'!$B$224:$HF$233,1+FD$62)),FD86)</f>
        <v>37035.98495</v>
      </c>
      <c r="FE87" s="346">
        <f>if($A87-FE$65&gt;=0, if($B87&lt;=$B86,FE86,FE86*vlookup($B87,'2a. TBill Main'!$B$224:$HF$233,1+FE$62)),FE86)</f>
        <v>62214.65226</v>
      </c>
      <c r="FF87" s="346">
        <f>if($A87-FF$65&gt;=0, if($B87&lt;=$B86,FF86,FF86*vlookup($B87,'2a. TBill Main'!$B$224:$HF$233,1+FF$62)),FF86)</f>
        <v>14776.83914</v>
      </c>
      <c r="FG87" s="346">
        <f>if($A87-FG$65&gt;=0, if($B87&lt;=$B86,FG86,FG86*vlookup($B87,'2a. TBill Main'!$B$224:$HF$233,1+FG$62)),FG86)</f>
        <v>18811.12216</v>
      </c>
      <c r="FH87" s="346">
        <f>if($A87-FH$65&gt;=0, if($B87&lt;=$B86,FH86,FH86*vlookup($B87,'2a. TBill Main'!$B$224:$HF$233,1+FH$62)),FH86)</f>
        <v>23281.69082</v>
      </c>
      <c r="FI87" s="346">
        <f>if($A87-FI$65&gt;=0, if($B87&lt;=$B86,FI86,FI86*vlookup($B87,'2a. TBill Main'!$B$224:$HF$233,1+FI$62)),FI86)</f>
        <v>63433.9114</v>
      </c>
      <c r="FJ87" s="346">
        <f>if($A87-FJ$65&gt;=0, if($B87&lt;=$B86,FJ86,FJ86*vlookup($B87,'2a. TBill Main'!$B$224:$HF$233,1+FJ$62)),FJ86)</f>
        <v>66047.29067</v>
      </c>
      <c r="FK87" s="346">
        <f>if($A87-FK$65&gt;=0, if($B87&lt;=$B86,FK86,FK86*vlookup($B87,'2a. TBill Main'!$B$224:$HF$233,1+FK$62)),FK86)</f>
        <v>28203.15599</v>
      </c>
      <c r="FL87" s="346">
        <f>if($A87-FL$65&gt;=0, if($B87&lt;=$B86,FL86,FL86*vlookup($B87,'2a. TBill Main'!$B$224:$HF$233,1+FL$62)),FL86)</f>
        <v>28078.53907</v>
      </c>
      <c r="FM87" s="346">
        <f>if($A87-FM$65&gt;=0, if($B87&lt;=$B86,FM86,FM86*vlookup($B87,'2a. TBill Main'!$B$224:$HF$233,1+FM$62)),FM86)</f>
        <v>74631.64434</v>
      </c>
      <c r="FN87" s="346">
        <f>if($A87-FN$65&gt;=0, if($B87&lt;=$B86,FN86,FN86*vlookup($B87,'2a. TBill Main'!$B$224:$HF$233,1+FN$62)),FN86)</f>
        <v>63740.32453</v>
      </c>
      <c r="FO87" s="346">
        <f>if($A87-FO$65&gt;=0, if($B87&lt;=$B86,FO86,FO86*vlookup($B87,'2a. TBill Main'!$B$224:$HF$233,1+FO$62)),FO86)</f>
        <v>30702.71848</v>
      </c>
      <c r="FP87" s="346">
        <f>if($A87-FP$65&gt;=0, if($B87&lt;=$B86,FP86,FP86*vlookup($B87,'2a. TBill Main'!$B$224:$HF$233,1+FP$62)),FP86)</f>
        <v>10888.62881</v>
      </c>
      <c r="FQ87" s="346">
        <f>if($A87-FQ$65&gt;=0, if($B87&lt;=$B86,FQ86,FQ86*vlookup($B87,'2a. TBill Main'!$B$224:$HF$233,1+FQ$62)),FQ86)</f>
        <v>60151.3754</v>
      </c>
      <c r="FR87" s="346">
        <f>if($A87-FR$65&gt;=0, if($B87&lt;=$B86,FR86,FR86*vlookup($B87,'2a. TBill Main'!$B$224:$HF$233,1+FR$62)),FR86)</f>
        <v>60143.88033</v>
      </c>
      <c r="FS87" s="346">
        <f>if($A87-FS$65&gt;=0, if($B87&lt;=$B86,FS86,FS86*vlookup($B87,'2a. TBill Main'!$B$224:$HF$233,1+FS$62)),FS86)</f>
        <v>27090.63396</v>
      </c>
      <c r="FT87" s="346">
        <f>if($A87-FT$65&gt;=0, if($B87&lt;=$B86,FT86,FT86*vlookup($B87,'2a. TBill Main'!$B$224:$HF$233,1+FT$62)),FT86)</f>
        <v>33697.13656</v>
      </c>
      <c r="FU87" s="346">
        <f>if($A87-FU$65&gt;=0, if($B87&lt;=$B86,FU86,FU86*vlookup($B87,'2a. TBill Main'!$B$224:$HF$233,1+FU$62)),FU86)</f>
        <v>36120.84528</v>
      </c>
      <c r="FV87" s="346">
        <f>if($A87-FV$65&gt;=0, if($B87&lt;=$B86,FV86,FV86*vlookup($B87,'2a. TBill Main'!$B$224:$HF$233,1+FV$62)),FV86)</f>
        <v>75853.77508</v>
      </c>
      <c r="FW87" s="346">
        <f>if($A87-FW$65&gt;=0, if($B87&lt;=$B86,FW86,FW86*vlookup($B87,'2a. TBill Main'!$B$224:$HF$233,1+FW$62)),FW86)</f>
        <v>1802.430179</v>
      </c>
      <c r="FX87" s="346">
        <f>if($A87-FX$65&gt;=0, if($B87&lt;=$B86,FX86,FX86*vlookup($B87,'2a. TBill Main'!$B$224:$HF$233,1+FX$62)),FX86)</f>
        <v>40233.74532</v>
      </c>
      <c r="FY87" s="346">
        <f>if($A87-FY$65&gt;=0, if($B87&lt;=$B86,FY86,FY86*vlookup($B87,'2a. TBill Main'!$B$224:$HF$233,1+FY$62)),FY86)</f>
        <v>37320.05734</v>
      </c>
      <c r="FZ87" s="346">
        <f>if($A87-FZ$65&gt;=0, if($B87&lt;=$B86,FZ86,FZ86*vlookup($B87,'2a. TBill Main'!$B$224:$HF$233,1+FZ$62)),FZ86)</f>
        <v>41883.33014</v>
      </c>
      <c r="GA87" s="346">
        <f>if($A87-GA$65&gt;=0, if($B87&lt;=$B86,GA86,GA86*vlookup($B87,'2a. TBill Main'!$B$224:$HF$233,1+GA$62)),GA86)</f>
        <v>677.2658489</v>
      </c>
      <c r="GB87" s="346">
        <f>if($A87-GB$65&gt;=0, if($B87&lt;=$B86,GB86,GB86*vlookup($B87,'2a. TBill Main'!$B$224:$HF$233,1+GB$62)),GB86)</f>
        <v>3825.197515</v>
      </c>
      <c r="GC87" s="346">
        <f>if($A87-GC$65&gt;=0, if($B87&lt;=$B86,GC86,GC86*vlookup($B87,'2a. TBill Main'!$B$224:$HF$233,1+GC$62)),GC86)</f>
        <v>198.664649</v>
      </c>
      <c r="GD87" s="346">
        <f>if($A87-GD$65&gt;=0, if($B87&lt;=$B86,GD86,GD86*vlookup($B87,'2a. TBill Main'!$B$224:$HF$233,1+GD$62)),GD86)</f>
        <v>15226.74233</v>
      </c>
      <c r="GE87" s="346">
        <f>if($A87-GE$65&gt;=0, if($B87&lt;=$B86,GE86,GE86*vlookup($B87,'2a. TBill Main'!$B$224:$HF$233,1+GE$62)),GE86)</f>
        <v>3899.678698</v>
      </c>
      <c r="GF87" s="346">
        <f>if($A87-GF$65&gt;=0, if($B87&lt;=$B86,GF86,GF86*vlookup($B87,'2a. TBill Main'!$B$224:$HF$233,1+GF$62)),GF86)</f>
        <v>3028.732876</v>
      </c>
      <c r="GG87" s="346">
        <f>if($A87-GG$65&gt;=0, if($B87&lt;=$B86,GG86,GG86*vlookup($B87,'2a. TBill Main'!$B$224:$HF$233,1+GG$62)),GG86)</f>
        <v>44550.4753</v>
      </c>
      <c r="GH87" s="346">
        <f>if($A87-GH$65&gt;=0, if($B87&lt;=$B86,GH86,GH86*vlookup($B87,'2a. TBill Main'!$B$224:$HF$233,1+GH$62)),GH86)</f>
        <v>198.664649</v>
      </c>
      <c r="GI87" s="346">
        <f>if($A87-GI$65&gt;=0, if($B87&lt;=$B86,GI86,GI86*vlookup($B87,'2a. TBill Main'!$B$224:$HF$233,1+GI$62)),GI86)</f>
        <v>451.5105659</v>
      </c>
      <c r="GJ87" s="346">
        <f>if($A87-GJ$65&gt;=0, if($B87&lt;=$B86,GJ86,GJ86*vlookup($B87,'2a. TBill Main'!$B$224:$HF$233,1+GJ$62)),GJ86)</f>
        <v>59.5993947</v>
      </c>
      <c r="GK87" s="346">
        <f>if($A87-GK$65&gt;=0, if($B87&lt;=$B86,GK86,GK86*vlookup($B87,'2a. TBill Main'!$B$224:$HF$233,1+GK$62)),GK86)</f>
        <v>29382.42935</v>
      </c>
      <c r="GL87" s="346">
        <f>if($A87-GL$65&gt;=0, if($B87&lt;=$B86,GL86,GL86*vlookup($B87,'2a. TBill Main'!$B$224:$HF$233,1+GL$62)),GL86)</f>
        <v>21537.61387</v>
      </c>
      <c r="GM87" s="346">
        <f>if($A87-GM$65&gt;=0, if($B87&lt;=$B86,GM86,GM86*vlookup($B87,'2a. TBill Main'!$B$224:$HF$233,1+GM$62)),GM86)</f>
        <v>586.9637357</v>
      </c>
      <c r="GN87" s="346">
        <f>if($A87-GN$65&gt;=0, if($B87&lt;=$B86,GN86,GN86*vlookup($B87,'2a. TBill Main'!$B$224:$HF$233,1+GN$62)),GN86)</f>
        <v>18.06042264</v>
      </c>
      <c r="GO87" s="346">
        <f>if($A87-GO$65&gt;=0, if($B87&lt;=$B86,GO86,GO86*vlookup($B87,'2a. TBill Main'!$B$224:$HF$233,1+GO$62)),GO86)</f>
        <v>2104.039237</v>
      </c>
      <c r="GP87" s="346">
        <f>if($A87-GP$65&gt;=0, if($B87&lt;=$B86,GP86,GP86*vlookup($B87,'2a. TBill Main'!$B$224:$HF$233,1+GP$62)),GP86)</f>
        <v>19694.89089</v>
      </c>
      <c r="GQ87" s="346">
        <f>if($A87-GQ$65&gt;=0, if($B87&lt;=$B86,GQ86,GQ86*vlookup($B87,'2a. TBill Main'!$B$224:$HF$233,1+GQ$62)),GQ86)</f>
        <v>20682.796</v>
      </c>
      <c r="GR87" s="346">
        <f>if($A87-GR$65&gt;=0, if($B87&lt;=$B86,GR86,GR86*vlookup($B87,'2a. TBill Main'!$B$224:$HF$233,1+GR$62)),GR86)</f>
        <v>24650.67086</v>
      </c>
      <c r="GS87" s="346">
        <f>if($A87-GS$65&gt;=0, if($B87&lt;=$B86,GS86,GS86*vlookup($B87,'2a. TBill Main'!$B$224:$HF$233,1+GS$62)),GS86)</f>
        <v>50002.08611</v>
      </c>
      <c r="GT87" s="346">
        <f>if($A87-GT$65&gt;=0, if($B87&lt;=$B86,GT86,GT86*vlookup($B87,'2a. TBill Main'!$B$224:$HF$233,1+GT$62)),GT86)</f>
        <v>3610.278485</v>
      </c>
      <c r="GU87" s="346">
        <f>if($A87-GU$65&gt;=0, if($B87&lt;=$B86,GU86,GU86*vlookup($B87,'2a. TBill Main'!$B$224:$HF$233,1+GU$62)),GU86)</f>
        <v>14991.95683</v>
      </c>
      <c r="GV87" s="346">
        <f>if($A87-GV$65&gt;=0, if($B87&lt;=$B86,GV86,GV86*vlookup($B87,'2a. TBill Main'!$B$224:$HF$233,1+GV$62)),GV86)</f>
        <v>25037.1639</v>
      </c>
      <c r="GW87" s="346">
        <f>if($A87-GW$65&gt;=0, if($B87&lt;=$B86,GW86,GW86*vlookup($B87,'2a. TBill Main'!$B$224:$HF$233,1+GW$62)),GW86)</f>
        <v>27356.12217</v>
      </c>
      <c r="GX87" s="346">
        <f>if($A87-GX$65&gt;=0, if($B87&lt;=$B86,GX86,GX86*vlookup($B87,'2a. TBill Main'!$B$224:$HF$233,1+GX$62)),GX86)</f>
        <v>11966.83604</v>
      </c>
      <c r="GY87" s="346">
        <f>if($A87-GY$65&gt;=0, if($B87&lt;=$B86,GY86,GY86*vlookup($B87,'2a. TBill Main'!$B$224:$HF$233,1+GY$62)),GY86)</f>
        <v>46256.35446</v>
      </c>
      <c r="GZ87" s="346">
        <f>if($A87-GZ$65&gt;=0, if($B87&lt;=$B86,GZ86,GZ86*vlookup($B87,'2a. TBill Main'!$B$224:$HF$233,1+GZ$62)),GZ86)</f>
        <v>37157.51353</v>
      </c>
      <c r="HA87" s="346">
        <f>if($A87-HA$65&gt;=0, if($B87&lt;=$B86,HA86,HA86*vlookup($B87,'2a. TBill Main'!$B$224:$HF$233,1+HA$62)),HA86)</f>
        <v>53543.73499</v>
      </c>
      <c r="HB87" s="346">
        <f>if($A87-HB$65&gt;=0, if($B87&lt;=$B86,HB86,HB86*vlookup($B87,'2a. TBill Main'!$B$224:$HF$233,1+HB$62)),HB86)</f>
        <v>33130.03929</v>
      </c>
      <c r="HC87" s="346">
        <f>if($A87-HC$65&gt;=0, if($B87&lt;=$B86,HC86,HC86*vlookup($B87,'2a. TBill Main'!$B$224:$HF$233,1+HC$62)),HC86)</f>
        <v>9817.645746</v>
      </c>
      <c r="HD87" s="346">
        <f>if($A87-HD$65&gt;=0, if($B87&lt;=$B86,HD86,HD86*vlookup($B87,'2a. TBill Main'!$B$224:$HF$233,1+HD$62)),HD86)</f>
        <v>23798.21891</v>
      </c>
      <c r="HE87" s="346">
        <f>if($A87-HE$65&gt;=0, if($B87&lt;=$B86,HE86,HE86*vlookup($B87,'2a. TBill Main'!$B$224:$HF$233,1+HE$62)),HE86)</f>
        <v>22051.52319</v>
      </c>
      <c r="HF87" s="346">
        <f>if($A87-HF$65&gt;=0, if($B87&lt;=$B86,HF86,HF86*vlookup($B87,'2a. TBill Main'!$B$224:$HF$233,1+HF$62)),HF86)</f>
        <v>22230.57422</v>
      </c>
      <c r="HG87" s="346">
        <f>if($A87-HG$65&gt;=0, if($B87&lt;=$B86,HG86,HG86*vlookup($B87,'2a. TBill Main'!$B$224:$HF$233,1+HG$62)),HG86)</f>
        <v>4571.09297</v>
      </c>
      <c r="HH87" s="346">
        <f>if($A87-HH$65&gt;=0, if($B87&lt;=$B86,HH86,HH86*vlookup($B87,'2a. TBill Main'!$B$224:$HF$233,1+HH$62)),HH86)</f>
        <v>27168.29377</v>
      </c>
      <c r="HI87" s="346">
        <f>if($A87-HI$65&gt;=0, if($B87&lt;=$B86,HI86,HI86*vlookup($B87,'2a. TBill Main'!$B$224:$HF$233,1+HI$62)),HI86)</f>
        <v>42093.42704</v>
      </c>
      <c r="HJ87" s="346"/>
      <c r="HK87" s="346"/>
      <c r="HL87" s="346"/>
      <c r="HM87" s="346"/>
      <c r="HN87" s="346"/>
      <c r="HO87" s="346"/>
      <c r="HP87" s="346"/>
      <c r="HQ87" s="346"/>
      <c r="HR87" s="346"/>
      <c r="HS87" s="346"/>
      <c r="HT87" s="346"/>
      <c r="HU87" s="346"/>
      <c r="HV87" s="346"/>
      <c r="HW87" s="346"/>
      <c r="HX87" s="346"/>
    </row>
    <row r="88">
      <c r="A88" s="331" t="str">
        <f>'3b. TBond Projections'!A91</f>
        <v>06-2026</v>
      </c>
      <c r="B88" s="346">
        <f t="shared" si="29"/>
        <v>4</v>
      </c>
      <c r="C88" s="346">
        <f t="shared" si="27"/>
        <v>6624796.277</v>
      </c>
      <c r="D88" s="338">
        <f t="shared" si="28"/>
        <v>4</v>
      </c>
      <c r="E88" s="346"/>
      <c r="F88" s="346">
        <f>if($A88-F$65&gt;=0, if($B88&lt;=$B87,F87,F87*vlookup($B88,'2a. TBill Main'!$B$224:$HF$233,1+F$62)),F87)</f>
        <v>622.4297101</v>
      </c>
      <c r="G88" s="346">
        <f>if($A88-G$65&gt;=0, if($B88&lt;=$B87,G87,G87*vlookup($B88,'2a. TBill Main'!$B$224:$HF$233,1+G$62)),G87)</f>
        <v>16030.27029</v>
      </c>
      <c r="H88" s="346">
        <f>if($A88-H$65&gt;=0, if($B88&lt;=$B87,H87,H87*vlookup($B88,'2a. TBill Main'!$B$224:$HF$233,1+H$62)),H87)</f>
        <v>43987.96538</v>
      </c>
      <c r="I88" s="346">
        <f>if($A88-I$65&gt;=0, if($B88&lt;=$B87,I87,I87*vlookup($B88,'2a. TBill Main'!$B$224:$HF$233,1+I$62)),I87)</f>
        <v>16495.48702</v>
      </c>
      <c r="J88" s="346">
        <f>if($A88-J$65&gt;=0, if($B88&lt;=$B87,J87,J87*vlookup($B88,'2a. TBill Main'!$B$224:$HF$233,1+J$62)),J87)</f>
        <v>21993.98269</v>
      </c>
      <c r="K88" s="346">
        <f>if($A88-K$65&gt;=0, if($B88&lt;=$B87,K87,K87*vlookup($B88,'2a. TBill Main'!$B$224:$HF$233,1+K$62)),K87)</f>
        <v>21993.98269</v>
      </c>
      <c r="L88" s="346">
        <f>if($A88-L$65&gt;=0, if($B88&lt;=$B87,L87,L87*vlookup($B88,'2a. TBill Main'!$B$224:$HF$233,1+L$62)),L87)</f>
        <v>5766.052471</v>
      </c>
      <c r="M88" s="346">
        <f>if($A88-M$65&gt;=0, if($B88&lt;=$B87,M87,M87*vlookup($B88,'2a. TBill Main'!$B$224:$HF$233,1+M$62)),M87)</f>
        <v>162907.2304</v>
      </c>
      <c r="N88" s="346">
        <f>if($A88-N$65&gt;=0, if($B88&lt;=$B87,N87,N87*vlookup($B88,'2a. TBill Main'!$B$224:$HF$233,1+N$62)),N87)</f>
        <v>54871.7097</v>
      </c>
      <c r="O88" s="346">
        <f>if($A88-O$65&gt;=0, if($B88&lt;=$B87,O87,O87*vlookup($B88,'2a. TBill Main'!$B$224:$HF$233,1+O$62)),O87)</f>
        <v>2927.399096</v>
      </c>
      <c r="P88" s="346">
        <f>if($A88-P$65&gt;=0, if($B88&lt;=$B87,P87,P87*vlookup($B88,'2a. TBill Main'!$B$224:$HF$233,1+P$62)),P87)</f>
        <v>21.99398269</v>
      </c>
      <c r="Q88" s="346">
        <f>if($A88-Q$65&gt;=0, if($B88&lt;=$B87,Q87,Q87*vlookup($B88,'2a. TBill Main'!$B$224:$HF$233,1+Q$62)),Q87)</f>
        <v>417.8856711</v>
      </c>
      <c r="R88" s="346">
        <f>if($A88-R$65&gt;=0, if($B88&lt;=$B87,R87,R87*vlookup($B88,'2a. TBill Main'!$B$224:$HF$233,1+R$62)),R87)</f>
        <v>16227.93022</v>
      </c>
      <c r="S88" s="346">
        <f>if($A88-S$65&gt;=0, if($B88&lt;=$B87,S87,S87*vlookup($B88,'2a. TBill Main'!$B$224:$HF$233,1+S$62)),S87)</f>
        <v>13055.16625</v>
      </c>
      <c r="T88" s="346">
        <f>if($A88-T$65&gt;=0, if($B88&lt;=$B87,T87,T87*vlookup($B88,'2a. TBill Main'!$B$224:$HF$233,1+T$62)),T87)</f>
        <v>145219.6695</v>
      </c>
      <c r="U88" s="346">
        <f>if($A88-U$65&gt;=0, if($B88&lt;=$B87,U87,U87*vlookup($B88,'2a. TBill Main'!$B$224:$HF$233,1+U$62)),U87)</f>
        <v>22404.32442</v>
      </c>
      <c r="V88" s="346">
        <f>if($A88-V$65&gt;=0, if($B88&lt;=$B87,V87,V87*vlookup($B88,'2a. TBill Main'!$B$224:$HF$233,1+V$62)),V87)</f>
        <v>71919.75155</v>
      </c>
      <c r="W88" s="346">
        <f>if($A88-W$65&gt;=0, if($B88&lt;=$B87,W87,W87*vlookup($B88,'2a. TBill Main'!$B$224:$HF$233,1+W$62)),W87)</f>
        <v>21993.98269</v>
      </c>
      <c r="X88" s="346">
        <f>if($A88-X$65&gt;=0, if($B88&lt;=$B87,X87,X87*vlookup($B88,'2a. TBill Main'!$B$224:$HF$233,1+X$62)),X87)</f>
        <v>38836.95264</v>
      </c>
      <c r="Y88" s="346">
        <f>if($A88-Y$65&gt;=0, if($B88&lt;=$B87,Y87,Y87*vlookup($B88,'2a. TBill Main'!$B$224:$HF$233,1+Y$62)),Y87)</f>
        <v>21993.98269</v>
      </c>
      <c r="Z88" s="346">
        <f>if($A88-Z$65&gt;=0, if($B88&lt;=$B87,Z87,Z87*vlookup($B88,'2a. TBill Main'!$B$224:$HF$233,1+Z$62)),Z87)</f>
        <v>2782.23881</v>
      </c>
      <c r="AA88" s="346">
        <f>if($A88-AA$65&gt;=0, if($B88&lt;=$B87,AA87,AA87*vlookup($B88,'2a. TBill Main'!$B$224:$HF$233,1+AA$62)),AA87)</f>
        <v>49065.34226</v>
      </c>
      <c r="AB88" s="346">
        <f>if($A88-AB$65&gt;=0, if($B88&lt;=$B87,AB87,AB87*vlookup($B88,'2a. TBill Main'!$B$224:$HF$233,1+AB$62)),AB87)</f>
        <v>29022.57774</v>
      </c>
      <c r="AC88" s="346">
        <f>if($A88-AC$65&gt;=0, if($B88&lt;=$B87,AC87,AC87*vlookup($B88,'2a. TBill Main'!$B$224:$HF$233,1+AC$62)),AC87)</f>
        <v>17595.18615</v>
      </c>
      <c r="AD88" s="346">
        <f>if($A88-AD$65&gt;=0, if($B88&lt;=$B87,AD87,AD87*vlookup($B88,'2a. TBill Main'!$B$224:$HF$233,1+AD$62)),AD87)</f>
        <v>10996.99134</v>
      </c>
      <c r="AE88" s="346">
        <f>if($A88-AE$65&gt;=0, if($B88&lt;=$B87,AE87,AE87*vlookup($B88,'2a. TBill Main'!$B$224:$HF$233,1+AE$62)),AE87)</f>
        <v>96149.46656</v>
      </c>
      <c r="AF88" s="346">
        <f>if($A88-AF$65&gt;=0, if($B88&lt;=$B87,AF87,AF87*vlookup($B88,'2a. TBill Main'!$B$224:$HF$233,1+AF$62)),AF87)</f>
        <v>17320.8552</v>
      </c>
      <c r="AG88" s="346">
        <f>if($A88-AG$65&gt;=0, if($B88&lt;=$B87,AG87,AG87*vlookup($B88,'2a. TBill Main'!$B$224:$HF$233,1+AG$62)),AG87)</f>
        <v>24161.73162</v>
      </c>
      <c r="AH88" s="346">
        <f>if($A88-AH$65&gt;=0, if($B88&lt;=$B87,AH87,AH87*vlookup($B88,'2a. TBill Main'!$B$224:$HF$233,1+AH$62)),AH87)</f>
        <v>18349.73371</v>
      </c>
      <c r="AI88" s="346">
        <f>if($A88-AI$65&gt;=0, if($B88&lt;=$B87,AI87,AI87*vlookup($B88,'2a. TBill Main'!$B$224:$HF$233,1+AI$62)),AI87)</f>
        <v>34108.64225</v>
      </c>
      <c r="AJ88" s="346">
        <f>if($A88-AJ$65&gt;=0, if($B88&lt;=$B87,AJ87,AJ87*vlookup($B88,'2a. TBill Main'!$B$224:$HF$233,1+AJ$62)),AJ87)</f>
        <v>32990.97403</v>
      </c>
      <c r="AK88" s="346">
        <f>if($A88-AK$65&gt;=0, if($B88&lt;=$B87,AK87,AK87*vlookup($B88,'2a. TBill Main'!$B$224:$HF$233,1+AK$62)),AK87)</f>
        <v>26392.77923</v>
      </c>
      <c r="AL88" s="346">
        <f>if($A88-AL$65&gt;=0, if($B88&lt;=$B87,AL87,AL87*vlookup($B88,'2a. TBill Main'!$B$224:$HF$233,1+AL$62)),AL87)</f>
        <v>17595.18615</v>
      </c>
      <c r="AM88" s="346">
        <f>if($A88-AM$65&gt;=0, if($B88&lt;=$B87,AM87,AM87*vlookup($B88,'2a. TBill Main'!$B$224:$HF$233,1+AM$62)),AM87)</f>
        <v>24857.02739</v>
      </c>
      <c r="AN88" s="346">
        <f>if($A88-AN$65&gt;=0, if($B88&lt;=$B87,AN87,AN87*vlookup($B88,'2a. TBill Main'!$B$224:$HF$233,1+AN$62)),AN87)</f>
        <v>132219.0263</v>
      </c>
      <c r="AO88" s="346">
        <f>if($A88-AO$65&gt;=0, if($B88&lt;=$B87,AO87,AO87*vlookup($B88,'2a. TBill Main'!$B$224:$HF$233,1+AO$62)),AO87)</f>
        <v>14491.30734</v>
      </c>
      <c r="AP88" s="346">
        <f>if($A88-AP$65&gt;=0, if($B88&lt;=$B87,AP87,AP87*vlookup($B88,'2a. TBill Main'!$B$224:$HF$233,1+AP$62)),AP87)</f>
        <v>26352.37628</v>
      </c>
      <c r="AQ88" s="346">
        <f>if($A88-AQ$65&gt;=0, if($B88&lt;=$B87,AQ87,AQ87*vlookup($B88,'2a. TBill Main'!$B$224:$HF$233,1+AQ$62)),AQ87)</f>
        <v>61321.46712</v>
      </c>
      <c r="AR88" s="346">
        <f>if($A88-AR$65&gt;=0, if($B88&lt;=$B87,AR87,AR87*vlookup($B88,'2a. TBill Main'!$B$224:$HF$233,1+AR$62)),AR87)</f>
        <v>43987.96538</v>
      </c>
      <c r="AS88" s="346">
        <f>if($A88-AS$65&gt;=0, if($B88&lt;=$B87,AS87,AS87*vlookup($B88,'2a. TBill Main'!$B$224:$HF$233,1+AS$62)),AS87)</f>
        <v>13196.38961</v>
      </c>
      <c r="AT88" s="346">
        <f>if($A88-AT$65&gt;=0, if($B88&lt;=$B87,AT87,AT87*vlookup($B88,'2a. TBill Main'!$B$224:$HF$233,1+AT$62)),AT87)</f>
        <v>17595.18615</v>
      </c>
      <c r="AU88" s="346">
        <f>if($A88-AU$65&gt;=0, if($B88&lt;=$B87,AU87,AU87*vlookup($B88,'2a. TBill Main'!$B$224:$HF$233,1+AU$62)),AU87)</f>
        <v>17595.18615</v>
      </c>
      <c r="AV88" s="346">
        <f>if($A88-AV$65&gt;=0, if($B88&lt;=$B87,AV87,AV87*vlookup($B88,'2a. TBill Main'!$B$224:$HF$233,1+AV$62)),AV87)</f>
        <v>10996.99134</v>
      </c>
      <c r="AW88" s="346">
        <f>if($A88-AW$65&gt;=0, if($B88&lt;=$B87,AW87,AW87*vlookup($B88,'2a. TBill Main'!$B$224:$HF$233,1+AW$62)),AW87)</f>
        <v>10996.99134</v>
      </c>
      <c r="AX88" s="346">
        <f>if($A88-AX$65&gt;=0, if($B88&lt;=$B87,AX87,AX87*vlookup($B88,'2a. TBill Main'!$B$224:$HF$233,1+AX$62)),AX87)</f>
        <v>81815.4162</v>
      </c>
      <c r="AY88" s="346">
        <f>if($A88-AY$65&gt;=0, if($B88&lt;=$B87,AY87,AY87*vlookup($B88,'2a. TBill Main'!$B$224:$HF$233,1+AY$62)),AY87)</f>
        <v>62251.65863</v>
      </c>
      <c r="AZ88" s="346">
        <f>if($A88-AZ$65&gt;=0, if($B88&lt;=$B87,AZ87,AZ87*vlookup($B88,'2a. TBill Main'!$B$224:$HF$233,1+AZ$62)),AZ87)</f>
        <v>24881.72663</v>
      </c>
      <c r="BA88" s="346">
        <f>if($A88-BA$65&gt;=0, if($B88&lt;=$B87,BA87,BA87*vlookup($B88,'2a. TBill Main'!$B$224:$HF$233,1+BA$62)),BA87)</f>
        <v>37853.73363</v>
      </c>
      <c r="BB88" s="346">
        <f>if($A88-BB$65&gt;=0, if($B88&lt;=$B87,BB87,BB87*vlookup($B88,'2a. TBill Main'!$B$224:$HF$233,1+BB$62)),BB87)</f>
        <v>69802.32485</v>
      </c>
      <c r="BC88" s="346">
        <f>if($A88-BC$65&gt;=0, if($B88&lt;=$B87,BC87,BC87*vlookup($B88,'2a. TBill Main'!$B$224:$HF$233,1+BC$62)),BC87)</f>
        <v>659.8194806</v>
      </c>
      <c r="BD88" s="346">
        <f>if($A88-BD$65&gt;=0, if($B88&lt;=$B87,BD87,BD87*vlookup($B88,'2a. TBill Main'!$B$224:$HF$233,1+BD$62)),BD87)</f>
        <v>32990.97403</v>
      </c>
      <c r="BE88" s="346">
        <f>if($A88-BE$65&gt;=0, if($B88&lt;=$B87,BE87,BE87*vlookup($B88,'2a. TBill Main'!$B$224:$HF$233,1+BE$62)),BE87)</f>
        <v>21993.98269</v>
      </c>
      <c r="BF88" s="346">
        <f>if($A88-BF$65&gt;=0, if($B88&lt;=$B87,BF87,BF87*vlookup($B88,'2a. TBill Main'!$B$224:$HF$233,1+BF$62)),BF87)</f>
        <v>10996.99134</v>
      </c>
      <c r="BG88" s="346">
        <f>if($A88-BG$65&gt;=0, if($B88&lt;=$B87,BG87,BG87*vlookup($B88,'2a. TBill Main'!$B$224:$HF$233,1+BG$62)),BG87)</f>
        <v>10996.99134</v>
      </c>
      <c r="BH88" s="346">
        <f>if($A88-BH$65&gt;=0, if($B88&lt;=$B87,BH87,BH87*vlookup($B88,'2a. TBill Main'!$B$224:$HF$233,1+BH$62)),BH87)</f>
        <v>21993.98269</v>
      </c>
      <c r="BI88" s="346">
        <f>if($A88-BI$65&gt;=0, if($B88&lt;=$B87,BI87,BI87*vlookup($B88,'2a. TBill Main'!$B$224:$HF$233,1+BI$62)),BI87)</f>
        <v>121983.0268</v>
      </c>
      <c r="BJ88" s="346">
        <f>if($A88-BJ$65&gt;=0, if($B88&lt;=$B87,BJ87,BJ87*vlookup($B88,'2a. TBill Main'!$B$224:$HF$233,1+BJ$62)),BJ87)</f>
        <v>21993.98269</v>
      </c>
      <c r="BK88" s="346">
        <f>if($A88-BK$65&gt;=0, if($B88&lt;=$B87,BK87,BK87*vlookup($B88,'2a. TBill Main'!$B$224:$HF$233,1+BK$62)),BK87)</f>
        <v>40805.26013</v>
      </c>
      <c r="BL88" s="346">
        <f>if($A88-BL$65&gt;=0, if($B88&lt;=$B87,BL87,BL87*vlookup($B88,'2a. TBill Main'!$B$224:$HF$233,1+BL$62)),BL87)</f>
        <v>54984.95672</v>
      </c>
      <c r="BM88" s="346">
        <f>if($A88-BM$65&gt;=0, if($B88&lt;=$B87,BM87,BM87*vlookup($B88,'2a. TBill Main'!$B$224:$HF$233,1+BM$62)),BM87)</f>
        <v>43.98796538</v>
      </c>
      <c r="BN88" s="346">
        <f>if($A88-BN$65&gt;=0, if($B88&lt;=$B87,BN87,BN87*vlookup($B88,'2a. TBill Main'!$B$224:$HF$233,1+BN$62)),BN87)</f>
        <v>6245.961174</v>
      </c>
      <c r="BO88" s="346">
        <f>if($A88-BO$65&gt;=0, if($B88&lt;=$B87,BO87,BO87*vlookup($B88,'2a. TBill Main'!$B$224:$HF$233,1+BO$62)),BO87)</f>
        <v>43132.75135</v>
      </c>
      <c r="BP88" s="346">
        <f>if($A88-BP$65&gt;=0, if($B88&lt;=$B87,BP87,BP87*vlookup($B88,'2a. TBill Main'!$B$224:$HF$233,1+BP$62)),BP87)</f>
        <v>21993.98269</v>
      </c>
      <c r="BQ88" s="346">
        <f>if($A88-BQ$65&gt;=0, if($B88&lt;=$B87,BQ87,BQ87*vlookup($B88,'2a. TBill Main'!$B$224:$HF$233,1+BQ$62)),BQ87)</f>
        <v>5051.094076</v>
      </c>
      <c r="BR88" s="346">
        <f>if($A88-BR$65&gt;=0, if($B88&lt;=$B87,BR87,BR87*vlookup($B88,'2a. TBill Main'!$B$224:$HF$233,1+BR$62)),BR87)</f>
        <v>21993.98269</v>
      </c>
      <c r="BS88" s="346">
        <f>if($A88-BS$65&gt;=0, if($B88&lt;=$B87,BS87,BS87*vlookup($B88,'2a. TBill Main'!$B$224:$HF$233,1+BS$62)),BS87)</f>
        <v>13196.38961</v>
      </c>
      <c r="BT88" s="346">
        <f>if($A88-BT$65&gt;=0, if($B88&lt;=$B87,BT87,BT87*vlookup($B88,'2a. TBill Main'!$B$224:$HF$233,1+BT$62)),BT87)</f>
        <v>153522.398</v>
      </c>
      <c r="BU88" s="346">
        <f>if($A88-BU$65&gt;=0, if($B88&lt;=$B87,BU87,BU87*vlookup($B88,'2a. TBill Main'!$B$224:$HF$233,1+BU$62)),BU87)</f>
        <v>55189.83067</v>
      </c>
      <c r="BV88" s="346">
        <f>if($A88-BV$65&gt;=0, if($B88&lt;=$B87,BV87,BV87*vlookup($B88,'2a. TBill Main'!$B$224:$HF$233,1+BV$62)),BV87)</f>
        <v>54984.95672</v>
      </c>
      <c r="BW88" s="346">
        <f>if($A88-BW$65&gt;=0, if($B88&lt;=$B87,BW87,BW87*vlookup($B88,'2a. TBill Main'!$B$224:$HF$233,1+BW$62)),BW87)</f>
        <v>1106.297329</v>
      </c>
      <c r="BX88" s="346">
        <f>if($A88-BX$65&gt;=0, if($B88&lt;=$B87,BX87,BX87*vlookup($B88,'2a. TBill Main'!$B$224:$HF$233,1+BX$62)),BX87)</f>
        <v>32990.97403</v>
      </c>
      <c r="BY88" s="346">
        <f>if($A88-BY$65&gt;=0, if($B88&lt;=$B87,BY87,BY87*vlookup($B88,'2a. TBill Main'!$B$224:$HF$233,1+BY$62)),BY87)</f>
        <v>21993.98269</v>
      </c>
      <c r="BZ88" s="346">
        <f>if($A88-BZ$65&gt;=0, if($B88&lt;=$B87,BZ87,BZ87*vlookup($B88,'2a. TBill Main'!$B$224:$HF$233,1+BZ$62)),BZ87)</f>
        <v>13393.05981</v>
      </c>
      <c r="CA88" s="346">
        <f>if($A88-CA$65&gt;=0, if($B88&lt;=$B87,CA87,CA87*vlookup($B88,'2a. TBill Main'!$B$224:$HF$233,1+CA$62)),CA87)</f>
        <v>21993.98269</v>
      </c>
      <c r="CB88" s="346">
        <f>if($A88-CB$65&gt;=0, if($B88&lt;=$B87,CB87,CB87*vlookup($B88,'2a. TBill Main'!$B$224:$HF$233,1+CB$62)),CB87)</f>
        <v>45140.45007</v>
      </c>
      <c r="CC88" s="346">
        <f>if($A88-CC$65&gt;=0, if($B88&lt;=$B87,CC87,CC87*vlookup($B88,'2a. TBill Main'!$B$224:$HF$233,1+CC$62)),CC87)</f>
        <v>83108.53042</v>
      </c>
      <c r="CD88" s="346">
        <f>if($A88-CD$65&gt;=0, if($B88&lt;=$B87,CD87,CD87*vlookup($B88,'2a. TBill Main'!$B$224:$HF$233,1+CD$62)),CD87)</f>
        <v>23089.28303</v>
      </c>
      <c r="CE88" s="346">
        <f>if($A88-CE$65&gt;=0, if($B88&lt;=$B87,CE87,CE87*vlookup($B88,'2a. TBill Main'!$B$224:$HF$233,1+CE$62)),CE87)</f>
        <v>49061.14141</v>
      </c>
      <c r="CF88" s="346">
        <f>if($A88-CF$65&gt;=0, if($B88&lt;=$B87,CF87,CF87*vlookup($B88,'2a. TBill Main'!$B$224:$HF$233,1+CF$62)),CF87)</f>
        <v>54984.95672</v>
      </c>
      <c r="CG88" s="346">
        <f>if($A88-CG$65&gt;=0, if($B88&lt;=$B87,CG87,CG87*vlookup($B88,'2a. TBill Main'!$B$224:$HF$233,1+CG$62)),CG87)</f>
        <v>10.99699134</v>
      </c>
      <c r="CH88" s="346">
        <f>if($A88-CH$65&gt;=0, if($B88&lt;=$B87,CH87,CH87*vlookup($B88,'2a. TBill Main'!$B$224:$HF$233,1+CH$62)),CH87)</f>
        <v>30951.09812</v>
      </c>
      <c r="CI88" s="346">
        <f>if($A88-CI$65&gt;=0, if($B88&lt;=$B87,CI87,CI87*vlookup($B88,'2a. TBill Main'!$B$224:$HF$233,1+CI$62)),CI87)</f>
        <v>21993.98269</v>
      </c>
      <c r="CJ88" s="346">
        <f>if($A88-CJ$65&gt;=0, if($B88&lt;=$B87,CJ87,CJ87*vlookup($B88,'2a. TBill Main'!$B$224:$HF$233,1+CJ$62)),CJ87)</f>
        <v>10996.99134</v>
      </c>
      <c r="CK88" s="346">
        <f>if($A88-CK$65&gt;=0, if($B88&lt;=$B87,CK87,CK87*vlookup($B88,'2a. TBill Main'!$B$224:$HF$233,1+CK$62)),CK87)</f>
        <v>19146.46574</v>
      </c>
      <c r="CL88" s="346">
        <f>if($A88-CL$65&gt;=0, if($B88&lt;=$B87,CL87,CL87*vlookup($B88,'2a. TBill Main'!$B$224:$HF$233,1+CL$62)),CL87)</f>
        <v>16519.74638</v>
      </c>
      <c r="CM88" s="346">
        <f>if($A88-CM$65&gt;=0, if($B88&lt;=$B87,CM87,CM87*vlookup($B88,'2a. TBill Main'!$B$224:$HF$233,1+CM$62)),CM87)</f>
        <v>97508.12285</v>
      </c>
      <c r="CN88" s="346">
        <f>if($A88-CN$65&gt;=0, if($B88&lt;=$B87,CN87,CN87*vlookup($B88,'2a. TBill Main'!$B$224:$HF$233,1+CN$62)),CN87)</f>
        <v>34438.63997</v>
      </c>
      <c r="CO88" s="346">
        <f>if($A88-CO$65&gt;=0, if($B88&lt;=$B87,CO87,CO87*vlookup($B88,'2a. TBill Main'!$B$224:$HF$233,1+CO$62)),CO87)</f>
        <v>288.9667622</v>
      </c>
      <c r="CP88" s="346">
        <f>if($A88-CP$65&gt;=0, if($B88&lt;=$B87,CP87,CP87*vlookup($B88,'2a. TBill Main'!$B$224:$HF$233,1+CP$62)),CP87)</f>
        <v>40932.9004</v>
      </c>
      <c r="CQ88" s="346">
        <f>if($A88-CQ$65&gt;=0, if($B88&lt;=$B87,CQ87,CQ87*vlookup($B88,'2a. TBill Main'!$B$224:$HF$233,1+CQ$62)),CQ87)</f>
        <v>9030.211319</v>
      </c>
      <c r="CR88" s="346">
        <f>if($A88-CR$65&gt;=0, if($B88&lt;=$B87,CR87,CR87*vlookup($B88,'2a. TBill Main'!$B$224:$HF$233,1+CR$62)),CR87)</f>
        <v>25868.81024</v>
      </c>
      <c r="CS88" s="346">
        <f>if($A88-CS$65&gt;=0, if($B88&lt;=$B87,CS87,CS87*vlookup($B88,'2a. TBill Main'!$B$224:$HF$233,1+CS$62)),CS87)</f>
        <v>7652.201072</v>
      </c>
      <c r="CT88" s="346">
        <f>if($A88-CT$65&gt;=0, if($B88&lt;=$B87,CT87,CT87*vlookup($B88,'2a. TBill Main'!$B$224:$HF$233,1+CT$62)),CT87)</f>
        <v>25292.4841</v>
      </c>
      <c r="CU88" s="346">
        <f>if($A88-CU$65&gt;=0, if($B88&lt;=$B87,CU87,CU87*vlookup($B88,'2a. TBill Main'!$B$224:$HF$233,1+CU$62)),CU87)</f>
        <v>38446.05245</v>
      </c>
      <c r="CV88" s="346">
        <f>if($A88-CV$65&gt;=0, if($B88&lt;=$B87,CV87,CV87*vlookup($B88,'2a. TBill Main'!$B$224:$HF$233,1+CV$62)),CV87)</f>
        <v>9030.211319</v>
      </c>
      <c r="CW88" s="346">
        <f>if($A88-CW$65&gt;=0, if($B88&lt;=$B87,CW87,CW87*vlookup($B88,'2a. TBill Main'!$B$224:$HF$233,1+CW$62)),CW87)</f>
        <v>13093.80641</v>
      </c>
      <c r="CX88" s="346">
        <f>if($A88-CX$65&gt;=0, if($B88&lt;=$B87,CX87,CX87*vlookup($B88,'2a. TBill Main'!$B$224:$HF$233,1+CX$62)),CX87)</f>
        <v>98478.06652</v>
      </c>
      <c r="CY88" s="346">
        <f>if($A88-CY$65&gt;=0, if($B88&lt;=$B87,CY87,CY87*vlookup($B88,'2a. TBill Main'!$B$224:$HF$233,1+CY$62)),CY87)</f>
        <v>193282.5889</v>
      </c>
      <c r="CZ88" s="346">
        <f>if($A88-CZ$65&gt;=0, if($B88&lt;=$B87,CZ87,CZ87*vlookup($B88,'2a. TBill Main'!$B$224:$HF$233,1+CZ$62)),CZ87)</f>
        <v>16354.16421</v>
      </c>
      <c r="DA88" s="346">
        <f>if($A88-DA$65&gt;=0, if($B88&lt;=$B87,DA87,DA87*vlookup($B88,'2a. TBill Main'!$B$224:$HF$233,1+DA$62)),DA87)</f>
        <v>45151.05659</v>
      </c>
      <c r="DB88" s="346">
        <f>if($A88-DB$65&gt;=0, if($B88&lt;=$B87,DB87,DB87*vlookup($B88,'2a. TBill Main'!$B$224:$HF$233,1+DB$62)),DB87)</f>
        <v>18060.42264</v>
      </c>
      <c r="DC88" s="346">
        <f>if($A88-DC$65&gt;=0, if($B88&lt;=$B87,DC87,DC87*vlookup($B88,'2a. TBill Main'!$B$224:$HF$233,1+DC$62)),DC87)</f>
        <v>18060.42264</v>
      </c>
      <c r="DD88" s="346">
        <f>if($A88-DD$65&gt;=0, if($B88&lt;=$B87,DD87,DD87*vlookup($B88,'2a. TBill Main'!$B$224:$HF$233,1+DD$62)),DD87)</f>
        <v>35972.74981</v>
      </c>
      <c r="DE88" s="346">
        <f>if($A88-DE$65&gt;=0, if($B88&lt;=$B87,DE87,DE87*vlookup($B88,'2a. TBill Main'!$B$224:$HF$233,1+DE$62)),DE87)</f>
        <v>13693.41244</v>
      </c>
      <c r="DF88" s="346">
        <f>if($A88-DF$65&gt;=0, if($B88&lt;=$B87,DF87,DF87*vlookup($B88,'2a. TBill Main'!$B$224:$HF$233,1+DF$62)),DF87)</f>
        <v>7224.169055</v>
      </c>
      <c r="DG88" s="346">
        <f>if($A88-DG$65&gt;=0, if($B88&lt;=$B87,DG87,DG87*vlookup($B88,'2a. TBill Main'!$B$224:$HF$233,1+DG$62)),DG87)</f>
        <v>18060.42264</v>
      </c>
      <c r="DH88" s="346">
        <f>if($A88-DH$65&gt;=0, if($B88&lt;=$B87,DH87,DH87*vlookup($B88,'2a. TBill Main'!$B$224:$HF$233,1+DH$62)),DH87)</f>
        <v>90036.62497</v>
      </c>
      <c r="DI88" s="346">
        <f>if($A88-DI$65&gt;=0, if($B88&lt;=$B87,DI87,DI87*vlookup($B88,'2a. TBill Main'!$B$224:$HF$233,1+DI$62)),DI87)</f>
        <v>14065.8003</v>
      </c>
      <c r="DJ88" s="346">
        <f>if($A88-DJ$65&gt;=0, if($B88&lt;=$B87,DJ87,DJ87*vlookup($B88,'2a. TBill Main'!$B$224:$HF$233,1+DJ$62)),DJ87)</f>
        <v>90.30211319</v>
      </c>
      <c r="DK88" s="346">
        <f>if($A88-DK$65&gt;=0, if($B88&lt;=$B87,DK87,DK87*vlookup($B88,'2a. TBill Main'!$B$224:$HF$233,1+DK$62)),DK87)</f>
        <v>42233.52174</v>
      </c>
      <c r="DL88" s="346">
        <f>if($A88-DL$65&gt;=0, if($B88&lt;=$B87,DL87,DL87*vlookup($B88,'2a. TBill Main'!$B$224:$HF$233,1+DL$62)),DL87)</f>
        <v>18060.42264</v>
      </c>
      <c r="DM88" s="346">
        <f>if($A88-DM$65&gt;=0, if($B88&lt;=$B87,DM87,DM87*vlookup($B88,'2a. TBill Main'!$B$224:$HF$233,1+DM$62)),DM87)</f>
        <v>11585.20125</v>
      </c>
      <c r="DN88" s="346">
        <f>if($A88-DN$65&gt;=0, if($B88&lt;=$B87,DN87,DN87*vlookup($B88,'2a. TBill Main'!$B$224:$HF$233,1+DN$62)),DN87)</f>
        <v>48102.12965</v>
      </c>
      <c r="DO88" s="346">
        <f>if($A88-DO$65&gt;=0, if($B88&lt;=$B87,DO87,DO87*vlookup($B88,'2a. TBill Main'!$B$224:$HF$233,1+DO$62)),DO87)</f>
        <v>18060.42264</v>
      </c>
      <c r="DP88" s="346">
        <f>if($A88-DP$65&gt;=0, if($B88&lt;=$B87,DP87,DP87*vlookup($B88,'2a. TBill Main'!$B$224:$HF$233,1+DP$62)),DP87)</f>
        <v>21672.50717</v>
      </c>
      <c r="DQ88" s="346">
        <f>if($A88-DQ$65&gt;=0, if($B88&lt;=$B87,DQ87,DQ87*vlookup($B88,'2a. TBill Main'!$B$224:$HF$233,1+DQ$62)),DQ87)</f>
        <v>12642.29585</v>
      </c>
      <c r="DR88" s="346">
        <f>if($A88-DR$65&gt;=0, if($B88&lt;=$B87,DR87,DR87*vlookup($B88,'2a. TBill Main'!$B$224:$HF$233,1+DR$62)),DR87)</f>
        <v>85437.1049</v>
      </c>
      <c r="DS88" s="346">
        <f>if($A88-DS$65&gt;=0, if($B88&lt;=$B87,DS87,DS87*vlookup($B88,'2a. TBill Main'!$B$224:$HF$233,1+DS$62)),DS87)</f>
        <v>3629.837923</v>
      </c>
      <c r="DT88" s="346">
        <f>if($A88-DT$65&gt;=0, if($B88&lt;=$B87,DT87,DT87*vlookup($B88,'2a. TBill Main'!$B$224:$HF$233,1+DT$62)),DT87)</f>
        <v>95.72023998</v>
      </c>
      <c r="DU88" s="346">
        <f>if($A88-DU$65&gt;=0, if($B88&lt;=$B87,DU87,DU87*vlookup($B88,'2a. TBill Main'!$B$224:$HF$233,1+DU$62)),DU87)</f>
        <v>31427.51937</v>
      </c>
      <c r="DV88" s="346">
        <f>if($A88-DV$65&gt;=0, if($B88&lt;=$B87,DV87,DV87*vlookup($B88,'2a. TBill Main'!$B$224:$HF$233,1+DV$62)),DV87)</f>
        <v>62992.64109</v>
      </c>
      <c r="DW88" s="346">
        <f>if($A88-DW$65&gt;=0, if($B88&lt;=$B87,DW87,DW87*vlookup($B88,'2a. TBill Main'!$B$224:$HF$233,1+DW$62)),DW87)</f>
        <v>18060.42264</v>
      </c>
      <c r="DX88" s="346">
        <f>if($A88-DX$65&gt;=0, if($B88&lt;=$B87,DX87,DX87*vlookup($B88,'2a. TBill Main'!$B$224:$HF$233,1+DX$62)),DX87)</f>
        <v>36120.84528</v>
      </c>
      <c r="DY88" s="346">
        <f>if($A88-DY$65&gt;=0, if($B88&lt;=$B87,DY87,DY87*vlookup($B88,'2a. TBill Main'!$B$224:$HF$233,1+DY$62)),DY87)</f>
        <v>18060.42264</v>
      </c>
      <c r="DZ88" s="346">
        <f>if($A88-DZ$65&gt;=0, if($B88&lt;=$B87,DZ87,DZ87*vlookup($B88,'2a. TBill Main'!$B$224:$HF$233,1+DZ$62)),DZ87)</f>
        <v>109146.3582</v>
      </c>
      <c r="EA88" s="346">
        <f>if($A88-EA$65&gt;=0, if($B88&lt;=$B87,EA87,EA87*vlookup($B88,'2a. TBill Main'!$B$224:$HF$233,1+EA$62)),EA87)</f>
        <v>516.5280874</v>
      </c>
      <c r="EB88" s="346">
        <f>if($A88-EB$65&gt;=0, if($B88&lt;=$B87,EB87,EB87*vlookup($B88,'2a. TBill Main'!$B$224:$HF$233,1+EB$62)),EB87)</f>
        <v>36120.84528</v>
      </c>
      <c r="EC88" s="346">
        <f>if($A88-EC$65&gt;=0, if($B88&lt;=$B87,EC87,EC87*vlookup($B88,'2a. TBill Main'!$B$224:$HF$233,1+EC$62)),EC87)</f>
        <v>52151.58344</v>
      </c>
      <c r="ED88" s="346">
        <f>if($A88-ED$65&gt;=0, if($B88&lt;=$B87,ED87,ED87*vlookup($B88,'2a. TBill Main'!$B$224:$HF$233,1+ED$62)),ED87)</f>
        <v>35327.776</v>
      </c>
      <c r="EE88" s="346">
        <f>if($A88-EE$65&gt;=0, if($B88&lt;=$B87,EE87,EE87*vlookup($B88,'2a. TBill Main'!$B$224:$HF$233,1+EE$62)),EE87)</f>
        <v>36120.84528</v>
      </c>
      <c r="EF88" s="346">
        <f>if($A88-EF$65&gt;=0, if($B88&lt;=$B87,EF87,EF87*vlookup($B88,'2a. TBill Main'!$B$224:$HF$233,1+EF$62)),EF87)</f>
        <v>9516.722984</v>
      </c>
      <c r="EG88" s="346">
        <f>if($A88-EG$65&gt;=0, if($B88&lt;=$B87,EG87,EG87*vlookup($B88,'2a. TBill Main'!$B$224:$HF$233,1+EG$62)),EG87)</f>
        <v>7591.409689</v>
      </c>
      <c r="EH88" s="346">
        <f>if($A88-EH$65&gt;=0, if($B88&lt;=$B87,EH87,EH87*vlookup($B88,'2a. TBill Main'!$B$224:$HF$233,1+EH$62)),EH87)</f>
        <v>711.5806519</v>
      </c>
      <c r="EI88" s="346">
        <f>if($A88-EI$65&gt;=0, if($B88&lt;=$B87,EI87,EI87*vlookup($B88,'2a. TBill Main'!$B$224:$HF$233,1+EI$62)),EI87)</f>
        <v>36120.84528</v>
      </c>
      <c r="EJ88" s="346">
        <f>if($A88-EJ$65&gt;=0, if($B88&lt;=$B87,EJ87,EJ87*vlookup($B88,'2a. TBill Main'!$B$224:$HF$233,1+EJ$62)),EJ87)</f>
        <v>32167.18397</v>
      </c>
      <c r="EK88" s="346">
        <f>if($A88-EK$65&gt;=0, if($B88&lt;=$B87,EK87,EK87*vlookup($B88,'2a. TBill Main'!$B$224:$HF$233,1+EK$62)),EK87)</f>
        <v>19866.4649</v>
      </c>
      <c r="EL88" s="346">
        <f>if($A88-EL$65&gt;=0, if($B88&lt;=$B87,EL87,EL87*vlookup($B88,'2a. TBill Main'!$B$224:$HF$233,1+EL$62)),EL87)</f>
        <v>7630.528564</v>
      </c>
      <c r="EM88" s="346">
        <f>if($A88-EM$65&gt;=0, if($B88&lt;=$B87,EM87,EM87*vlookup($B88,'2a. TBill Main'!$B$224:$HF$233,1+EM$62)),EM87)</f>
        <v>74067.59928</v>
      </c>
      <c r="EN88" s="346">
        <f>if($A88-EN$65&gt;=0, if($B88&lt;=$B87,EN87,EN87*vlookup($B88,'2a. TBill Main'!$B$224:$HF$233,1+EN$62)),EN87)</f>
        <v>541.8126791</v>
      </c>
      <c r="EO88" s="346">
        <f>if($A88-EO$65&gt;=0, if($B88&lt;=$B87,EO87,EO87*vlookup($B88,'2a. TBill Main'!$B$224:$HF$233,1+EO$62)),EO87)</f>
        <v>30733.34896</v>
      </c>
      <c r="EP88" s="346">
        <f>if($A88-EP$65&gt;=0, if($B88&lt;=$B87,EP87,EP87*vlookup($B88,'2a. TBill Main'!$B$224:$HF$233,1+EP$62)),EP87)</f>
        <v>32577.11945</v>
      </c>
      <c r="EQ88" s="346">
        <f>if($A88-EQ$65&gt;=0, if($B88&lt;=$B87,EQ87,EQ87*vlookup($B88,'2a. TBill Main'!$B$224:$HF$233,1+EQ$62)),EQ87)</f>
        <v>36120.84528</v>
      </c>
      <c r="ER88" s="346">
        <f>if($A88-ER$65&gt;=0, if($B88&lt;=$B87,ER87,ER87*vlookup($B88,'2a. TBill Main'!$B$224:$HF$233,1+ER$62)),ER87)</f>
        <v>65134.91424</v>
      </c>
      <c r="ES88" s="346">
        <f>if($A88-ES$65&gt;=0, if($B88&lt;=$B87,ES87,ES87*vlookup($B88,'2a. TBill Main'!$B$224:$HF$233,1+ES$62)),ES87)</f>
        <v>8662.790081</v>
      </c>
      <c r="ET88" s="346">
        <f>if($A88-ET$65&gt;=0, if($B88&lt;=$B87,ET87,ET87*vlookup($B88,'2a. TBill Main'!$B$224:$HF$233,1+ET$62)),ET87)</f>
        <v>2560.96793</v>
      </c>
      <c r="EU88" s="346">
        <f>if($A88-EU$65&gt;=0, if($B88&lt;=$B87,EU87,EU87*vlookup($B88,'2a. TBill Main'!$B$224:$HF$233,1+EU$62)),EU87)</f>
        <v>14627.75035</v>
      </c>
      <c r="EV88" s="346">
        <f>if($A88-EV$65&gt;=0, if($B88&lt;=$B87,EV87,EV87*vlookup($B88,'2a. TBill Main'!$B$224:$HF$233,1+EV$62)),EV87)</f>
        <v>8769.671662</v>
      </c>
      <c r="EW88" s="346">
        <f>if($A88-EW$65&gt;=0, if($B88&lt;=$B87,EW87,EW87*vlookup($B88,'2a. TBill Main'!$B$224:$HF$233,1+EW$62)),EW87)</f>
        <v>7715.412551</v>
      </c>
      <c r="EX88" s="346">
        <f>if($A88-EX$65&gt;=0, if($B88&lt;=$B87,EX87,EX87*vlookup($B88,'2a. TBill Main'!$B$224:$HF$233,1+EX$62)),EX87)</f>
        <v>10641.38162</v>
      </c>
      <c r="EY88" s="346">
        <f>if($A88-EY$65&gt;=0, if($B88&lt;=$B87,EY87,EY87*vlookup($B88,'2a. TBill Main'!$B$224:$HF$233,1+EY$62)),EY87)</f>
        <v>83023.27523</v>
      </c>
      <c r="EZ88" s="346">
        <f>if($A88-EZ$65&gt;=0, if($B88&lt;=$B87,EZ87,EZ87*vlookup($B88,'2a. TBill Main'!$B$224:$HF$233,1+EZ$62)),EZ87)</f>
        <v>35572.74757</v>
      </c>
      <c r="FA88" s="346">
        <f>if($A88-FA$65&gt;=0, if($B88&lt;=$B87,FA87,FA87*vlookup($B88,'2a. TBill Main'!$B$224:$HF$233,1+FA$62)),FA87)</f>
        <v>6465.992513</v>
      </c>
      <c r="FB88" s="346">
        <f>if($A88-FB$65&gt;=0, if($B88&lt;=$B87,FB87,FB87*vlookup($B88,'2a. TBill Main'!$B$224:$HF$233,1+FB$62)),FB87)</f>
        <v>11364.88215</v>
      </c>
      <c r="FC88" s="346">
        <f>if($A88-FC$65&gt;=0, if($B88&lt;=$B87,FC87,FC87*vlookup($B88,'2a. TBill Main'!$B$224:$HF$233,1+FC$62)),FC87)</f>
        <v>45561.02819</v>
      </c>
      <c r="FD88" s="346">
        <f>if($A88-FD$65&gt;=0, if($B88&lt;=$B87,FD87,FD87*vlookup($B88,'2a. TBill Main'!$B$224:$HF$233,1+FD$62)),FD87)</f>
        <v>37035.98495</v>
      </c>
      <c r="FE88" s="346">
        <f>if($A88-FE$65&gt;=0, if($B88&lt;=$B87,FE87,FE87*vlookup($B88,'2a. TBill Main'!$B$224:$HF$233,1+FE$62)),FE87)</f>
        <v>62214.65226</v>
      </c>
      <c r="FF88" s="346">
        <f>if($A88-FF$65&gt;=0, if($B88&lt;=$B87,FF87,FF87*vlookup($B88,'2a. TBill Main'!$B$224:$HF$233,1+FF$62)),FF87)</f>
        <v>14776.83914</v>
      </c>
      <c r="FG88" s="346">
        <f>if($A88-FG$65&gt;=0, if($B88&lt;=$B87,FG87,FG87*vlookup($B88,'2a. TBill Main'!$B$224:$HF$233,1+FG$62)),FG87)</f>
        <v>18811.12216</v>
      </c>
      <c r="FH88" s="346">
        <f>if($A88-FH$65&gt;=0, if($B88&lt;=$B87,FH87,FH87*vlookup($B88,'2a. TBill Main'!$B$224:$HF$233,1+FH$62)),FH87)</f>
        <v>23281.69082</v>
      </c>
      <c r="FI88" s="346">
        <f>if($A88-FI$65&gt;=0, if($B88&lt;=$B87,FI87,FI87*vlookup($B88,'2a. TBill Main'!$B$224:$HF$233,1+FI$62)),FI87)</f>
        <v>63433.9114</v>
      </c>
      <c r="FJ88" s="346">
        <f>if($A88-FJ$65&gt;=0, if($B88&lt;=$B87,FJ87,FJ87*vlookup($B88,'2a. TBill Main'!$B$224:$HF$233,1+FJ$62)),FJ87)</f>
        <v>66047.29067</v>
      </c>
      <c r="FK88" s="346">
        <f>if($A88-FK$65&gt;=0, if($B88&lt;=$B87,FK87,FK87*vlookup($B88,'2a. TBill Main'!$B$224:$HF$233,1+FK$62)),FK87)</f>
        <v>28203.15599</v>
      </c>
      <c r="FL88" s="346">
        <f>if($A88-FL$65&gt;=0, if($B88&lt;=$B87,FL87,FL87*vlookup($B88,'2a. TBill Main'!$B$224:$HF$233,1+FL$62)),FL87)</f>
        <v>28078.53907</v>
      </c>
      <c r="FM88" s="346">
        <f>if($A88-FM$65&gt;=0, if($B88&lt;=$B87,FM87,FM87*vlookup($B88,'2a. TBill Main'!$B$224:$HF$233,1+FM$62)),FM87)</f>
        <v>74631.64434</v>
      </c>
      <c r="FN88" s="346">
        <f>if($A88-FN$65&gt;=0, if($B88&lt;=$B87,FN87,FN87*vlookup($B88,'2a. TBill Main'!$B$224:$HF$233,1+FN$62)),FN87)</f>
        <v>63740.32453</v>
      </c>
      <c r="FO88" s="346">
        <f>if($A88-FO$65&gt;=0, if($B88&lt;=$B87,FO87,FO87*vlookup($B88,'2a. TBill Main'!$B$224:$HF$233,1+FO$62)),FO87)</f>
        <v>30702.71848</v>
      </c>
      <c r="FP88" s="346">
        <f>if($A88-FP$65&gt;=0, if($B88&lt;=$B87,FP87,FP87*vlookup($B88,'2a. TBill Main'!$B$224:$HF$233,1+FP$62)),FP87)</f>
        <v>10888.62881</v>
      </c>
      <c r="FQ88" s="346">
        <f>if($A88-FQ$65&gt;=0, if($B88&lt;=$B87,FQ87,FQ87*vlookup($B88,'2a. TBill Main'!$B$224:$HF$233,1+FQ$62)),FQ87)</f>
        <v>60151.3754</v>
      </c>
      <c r="FR88" s="346">
        <f>if($A88-FR$65&gt;=0, if($B88&lt;=$B87,FR87,FR87*vlookup($B88,'2a. TBill Main'!$B$224:$HF$233,1+FR$62)),FR87)</f>
        <v>60143.88033</v>
      </c>
      <c r="FS88" s="346">
        <f>if($A88-FS$65&gt;=0, if($B88&lt;=$B87,FS87,FS87*vlookup($B88,'2a. TBill Main'!$B$224:$HF$233,1+FS$62)),FS87)</f>
        <v>27090.63396</v>
      </c>
      <c r="FT88" s="346">
        <f>if($A88-FT$65&gt;=0, if($B88&lt;=$B87,FT87,FT87*vlookup($B88,'2a. TBill Main'!$B$224:$HF$233,1+FT$62)),FT87)</f>
        <v>33697.13656</v>
      </c>
      <c r="FU88" s="346">
        <f>if($A88-FU$65&gt;=0, if($B88&lt;=$B87,FU87,FU87*vlookup($B88,'2a. TBill Main'!$B$224:$HF$233,1+FU$62)),FU87)</f>
        <v>36120.84528</v>
      </c>
      <c r="FV88" s="346">
        <f>if($A88-FV$65&gt;=0, if($B88&lt;=$B87,FV87,FV87*vlookup($B88,'2a. TBill Main'!$B$224:$HF$233,1+FV$62)),FV87)</f>
        <v>75853.77508</v>
      </c>
      <c r="FW88" s="346">
        <f>if($A88-FW$65&gt;=0, if($B88&lt;=$B87,FW87,FW87*vlookup($B88,'2a. TBill Main'!$B$224:$HF$233,1+FW$62)),FW87)</f>
        <v>1802.430179</v>
      </c>
      <c r="FX88" s="346">
        <f>if($A88-FX$65&gt;=0, if($B88&lt;=$B87,FX87,FX87*vlookup($B88,'2a. TBill Main'!$B$224:$HF$233,1+FX$62)),FX87)</f>
        <v>40233.74532</v>
      </c>
      <c r="FY88" s="346">
        <f>if($A88-FY$65&gt;=0, if($B88&lt;=$B87,FY87,FY87*vlookup($B88,'2a. TBill Main'!$B$224:$HF$233,1+FY$62)),FY87)</f>
        <v>37320.05734</v>
      </c>
      <c r="FZ88" s="346">
        <f>if($A88-FZ$65&gt;=0, if($B88&lt;=$B87,FZ87,FZ87*vlookup($B88,'2a. TBill Main'!$B$224:$HF$233,1+FZ$62)),FZ87)</f>
        <v>41883.33014</v>
      </c>
      <c r="GA88" s="346">
        <f>if($A88-GA$65&gt;=0, if($B88&lt;=$B87,GA87,GA87*vlookup($B88,'2a. TBill Main'!$B$224:$HF$233,1+GA$62)),GA87)</f>
        <v>677.2658489</v>
      </c>
      <c r="GB88" s="346">
        <f>if($A88-GB$65&gt;=0, if($B88&lt;=$B87,GB87,GB87*vlookup($B88,'2a. TBill Main'!$B$224:$HF$233,1+GB$62)),GB87)</f>
        <v>3825.197515</v>
      </c>
      <c r="GC88" s="346">
        <f>if($A88-GC$65&gt;=0, if($B88&lt;=$B87,GC87,GC87*vlookup($B88,'2a. TBill Main'!$B$224:$HF$233,1+GC$62)),GC87)</f>
        <v>198.664649</v>
      </c>
      <c r="GD88" s="346">
        <f>if($A88-GD$65&gt;=0, if($B88&lt;=$B87,GD87,GD87*vlookup($B88,'2a. TBill Main'!$B$224:$HF$233,1+GD$62)),GD87)</f>
        <v>15226.74233</v>
      </c>
      <c r="GE88" s="346">
        <f>if($A88-GE$65&gt;=0, if($B88&lt;=$B87,GE87,GE87*vlookup($B88,'2a. TBill Main'!$B$224:$HF$233,1+GE$62)),GE87)</f>
        <v>3899.678698</v>
      </c>
      <c r="GF88" s="346">
        <f>if($A88-GF$65&gt;=0, if($B88&lt;=$B87,GF87,GF87*vlookup($B88,'2a. TBill Main'!$B$224:$HF$233,1+GF$62)),GF87)</f>
        <v>3028.732876</v>
      </c>
      <c r="GG88" s="346">
        <f>if($A88-GG$65&gt;=0, if($B88&lt;=$B87,GG87,GG87*vlookup($B88,'2a. TBill Main'!$B$224:$HF$233,1+GG$62)),GG87)</f>
        <v>44550.4753</v>
      </c>
      <c r="GH88" s="346">
        <f>if($A88-GH$65&gt;=0, if($B88&lt;=$B87,GH87,GH87*vlookup($B88,'2a. TBill Main'!$B$224:$HF$233,1+GH$62)),GH87)</f>
        <v>198.664649</v>
      </c>
      <c r="GI88" s="346">
        <f>if($A88-GI$65&gt;=0, if($B88&lt;=$B87,GI87,GI87*vlookup($B88,'2a. TBill Main'!$B$224:$HF$233,1+GI$62)),GI87)</f>
        <v>451.5105659</v>
      </c>
      <c r="GJ88" s="346">
        <f>if($A88-GJ$65&gt;=0, if($B88&lt;=$B87,GJ87,GJ87*vlookup($B88,'2a. TBill Main'!$B$224:$HF$233,1+GJ$62)),GJ87)</f>
        <v>59.5993947</v>
      </c>
      <c r="GK88" s="346">
        <f>if($A88-GK$65&gt;=0, if($B88&lt;=$B87,GK87,GK87*vlookup($B88,'2a. TBill Main'!$B$224:$HF$233,1+GK$62)),GK87)</f>
        <v>29382.42935</v>
      </c>
      <c r="GL88" s="346">
        <f>if($A88-GL$65&gt;=0, if($B88&lt;=$B87,GL87,GL87*vlookup($B88,'2a. TBill Main'!$B$224:$HF$233,1+GL$62)),GL87)</f>
        <v>21537.61387</v>
      </c>
      <c r="GM88" s="346">
        <f>if($A88-GM$65&gt;=0, if($B88&lt;=$B87,GM87,GM87*vlookup($B88,'2a. TBill Main'!$B$224:$HF$233,1+GM$62)),GM87)</f>
        <v>586.9637357</v>
      </c>
      <c r="GN88" s="346">
        <f>if($A88-GN$65&gt;=0, if($B88&lt;=$B87,GN87,GN87*vlookup($B88,'2a. TBill Main'!$B$224:$HF$233,1+GN$62)),GN87)</f>
        <v>18.06042264</v>
      </c>
      <c r="GO88" s="346">
        <f>if($A88-GO$65&gt;=0, if($B88&lt;=$B87,GO87,GO87*vlookup($B88,'2a. TBill Main'!$B$224:$HF$233,1+GO$62)),GO87)</f>
        <v>2104.039237</v>
      </c>
      <c r="GP88" s="346">
        <f>if($A88-GP$65&gt;=0, if($B88&lt;=$B87,GP87,GP87*vlookup($B88,'2a. TBill Main'!$B$224:$HF$233,1+GP$62)),GP87)</f>
        <v>19694.89089</v>
      </c>
      <c r="GQ88" s="346">
        <f>if($A88-GQ$65&gt;=0, if($B88&lt;=$B87,GQ87,GQ87*vlookup($B88,'2a. TBill Main'!$B$224:$HF$233,1+GQ$62)),GQ87)</f>
        <v>20682.796</v>
      </c>
      <c r="GR88" s="346">
        <f>if($A88-GR$65&gt;=0, if($B88&lt;=$B87,GR87,GR87*vlookup($B88,'2a. TBill Main'!$B$224:$HF$233,1+GR$62)),GR87)</f>
        <v>24650.67086</v>
      </c>
      <c r="GS88" s="346">
        <f>if($A88-GS$65&gt;=0, if($B88&lt;=$B87,GS87,GS87*vlookup($B88,'2a. TBill Main'!$B$224:$HF$233,1+GS$62)),GS87)</f>
        <v>50002.08611</v>
      </c>
      <c r="GT88" s="346">
        <f>if($A88-GT$65&gt;=0, if($B88&lt;=$B87,GT87,GT87*vlookup($B88,'2a. TBill Main'!$B$224:$HF$233,1+GT$62)),GT87)</f>
        <v>3610.278485</v>
      </c>
      <c r="GU88" s="346">
        <f>if($A88-GU$65&gt;=0, if($B88&lt;=$B87,GU87,GU87*vlookup($B88,'2a. TBill Main'!$B$224:$HF$233,1+GU$62)),GU87)</f>
        <v>14991.95683</v>
      </c>
      <c r="GV88" s="346">
        <f>if($A88-GV$65&gt;=0, if($B88&lt;=$B87,GV87,GV87*vlookup($B88,'2a. TBill Main'!$B$224:$HF$233,1+GV$62)),GV87)</f>
        <v>25037.1639</v>
      </c>
      <c r="GW88" s="346">
        <f>if($A88-GW$65&gt;=0, if($B88&lt;=$B87,GW87,GW87*vlookup($B88,'2a. TBill Main'!$B$224:$HF$233,1+GW$62)),GW87)</f>
        <v>27356.12217</v>
      </c>
      <c r="GX88" s="346">
        <f>if($A88-GX$65&gt;=0, if($B88&lt;=$B87,GX87,GX87*vlookup($B88,'2a. TBill Main'!$B$224:$HF$233,1+GX$62)),GX87)</f>
        <v>11966.83604</v>
      </c>
      <c r="GY88" s="346">
        <f>if($A88-GY$65&gt;=0, if($B88&lt;=$B87,GY87,GY87*vlookup($B88,'2a. TBill Main'!$B$224:$HF$233,1+GY$62)),GY87)</f>
        <v>46256.35446</v>
      </c>
      <c r="GZ88" s="346">
        <f>if($A88-GZ$65&gt;=0, if($B88&lt;=$B87,GZ87,GZ87*vlookup($B88,'2a. TBill Main'!$B$224:$HF$233,1+GZ$62)),GZ87)</f>
        <v>37157.51353</v>
      </c>
      <c r="HA88" s="346">
        <f>if($A88-HA$65&gt;=0, if($B88&lt;=$B87,HA87,HA87*vlookup($B88,'2a. TBill Main'!$B$224:$HF$233,1+HA$62)),HA87)</f>
        <v>53543.73499</v>
      </c>
      <c r="HB88" s="346">
        <f>if($A88-HB$65&gt;=0, if($B88&lt;=$B87,HB87,HB87*vlookup($B88,'2a. TBill Main'!$B$224:$HF$233,1+HB$62)),HB87)</f>
        <v>33130.03929</v>
      </c>
      <c r="HC88" s="346">
        <f>if($A88-HC$65&gt;=0, if($B88&lt;=$B87,HC87,HC87*vlookup($B88,'2a. TBill Main'!$B$224:$HF$233,1+HC$62)),HC87)</f>
        <v>9817.645746</v>
      </c>
      <c r="HD88" s="346">
        <f>if($A88-HD$65&gt;=0, if($B88&lt;=$B87,HD87,HD87*vlookup($B88,'2a. TBill Main'!$B$224:$HF$233,1+HD$62)),HD87)</f>
        <v>23798.21891</v>
      </c>
      <c r="HE88" s="346">
        <f>if($A88-HE$65&gt;=0, if($B88&lt;=$B87,HE87,HE87*vlookup($B88,'2a. TBill Main'!$B$224:$HF$233,1+HE$62)),HE87)</f>
        <v>22051.52319</v>
      </c>
      <c r="HF88" s="346">
        <f>if($A88-HF$65&gt;=0, if($B88&lt;=$B87,HF87,HF87*vlookup($B88,'2a. TBill Main'!$B$224:$HF$233,1+HF$62)),HF87)</f>
        <v>22230.57422</v>
      </c>
      <c r="HG88" s="346">
        <f>if($A88-HG$65&gt;=0, if($B88&lt;=$B87,HG87,HG87*vlookup($B88,'2a. TBill Main'!$B$224:$HF$233,1+HG$62)),HG87)</f>
        <v>4571.09297</v>
      </c>
      <c r="HH88" s="346">
        <f>if($A88-HH$65&gt;=0, if($B88&lt;=$B87,HH87,HH87*vlookup($B88,'2a. TBill Main'!$B$224:$HF$233,1+HH$62)),HH87)</f>
        <v>27168.29377</v>
      </c>
      <c r="HI88" s="346">
        <f>if($A88-HI$65&gt;=0, if($B88&lt;=$B87,HI87,HI87*vlookup($B88,'2a. TBill Main'!$B$224:$HF$233,1+HI$62)),HI87)</f>
        <v>42093.42704</v>
      </c>
      <c r="HJ88" s="346"/>
      <c r="HK88" s="346"/>
      <c r="HL88" s="346"/>
      <c r="HM88" s="346"/>
      <c r="HN88" s="346"/>
      <c r="HO88" s="346"/>
      <c r="HP88" s="346"/>
      <c r="HQ88" s="346"/>
      <c r="HR88" s="346"/>
      <c r="HS88" s="346"/>
      <c r="HT88" s="346"/>
      <c r="HU88" s="346"/>
      <c r="HV88" s="346"/>
      <c r="HW88" s="346"/>
      <c r="HX88" s="346"/>
    </row>
    <row r="89">
      <c r="A89" s="331" t="str">
        <f>'3b. TBond Projections'!A92</f>
        <v>09-2026</v>
      </c>
      <c r="B89" s="346">
        <f t="shared" si="29"/>
        <v>5</v>
      </c>
      <c r="C89" s="346">
        <f t="shared" si="27"/>
        <v>8067676.907</v>
      </c>
      <c r="D89" s="338">
        <f t="shared" si="28"/>
        <v>5</v>
      </c>
      <c r="E89" s="346"/>
      <c r="F89" s="346">
        <f>if($A89-F$65&gt;=0, if($B89&lt;=$B88,F88,F88*vlookup($B89,'2a. TBill Main'!$B$224:$HF$233,1+F$62)),F88)</f>
        <v>757.9949009</v>
      </c>
      <c r="G89" s="346">
        <f>if($A89-G$65&gt;=0, if($B89&lt;=$B88,G88,G88*vlookup($B89,'2a. TBill Main'!$B$224:$HF$233,1+G$62)),G88)</f>
        <v>19521.66316</v>
      </c>
      <c r="H89" s="346">
        <f>if($A89-H$65&gt;=0, if($B89&lt;=$B88,H88,H88*vlookup($B89,'2a. TBill Main'!$B$224:$HF$233,1+H$62)),H88)</f>
        <v>53568.54423</v>
      </c>
      <c r="I89" s="346">
        <f>if($A89-I$65&gt;=0, if($B89&lt;=$B88,I88,I88*vlookup($B89,'2a. TBill Main'!$B$224:$HF$233,1+I$62)),I88)</f>
        <v>20088.20409</v>
      </c>
      <c r="J89" s="346">
        <f>if($A89-J$65&gt;=0, if($B89&lt;=$B88,J88,J88*vlookup($B89,'2a. TBill Main'!$B$224:$HF$233,1+J$62)),J88)</f>
        <v>26784.27212</v>
      </c>
      <c r="K89" s="346">
        <f>if($A89-K$65&gt;=0, if($B89&lt;=$B88,K88,K88*vlookup($B89,'2a. TBill Main'!$B$224:$HF$233,1+K$62)),K88)</f>
        <v>26784.27212</v>
      </c>
      <c r="L89" s="346">
        <f>if($A89-L$65&gt;=0, if($B89&lt;=$B88,L88,L88*vlookup($B89,'2a. TBill Main'!$B$224:$HF$233,1+L$62)),L88)</f>
        <v>7021.8987</v>
      </c>
      <c r="M89" s="346">
        <f>if($A89-M$65&gt;=0, if($B89&lt;=$B88,M88,M88*vlookup($B89,'2a. TBill Main'!$B$224:$HF$233,1+M$62)),M88)</f>
        <v>198388.4251</v>
      </c>
      <c r="N89" s="346">
        <f>if($A89-N$65&gt;=0, if($B89&lt;=$B88,N88,N88*vlookup($B89,'2a. TBill Main'!$B$224:$HF$233,1+N$62)),N88)</f>
        <v>66822.76808</v>
      </c>
      <c r="O89" s="346">
        <f>if($A89-O$65&gt;=0, if($B89&lt;=$B88,O88,O88*vlookup($B89,'2a. TBill Main'!$B$224:$HF$233,1+O$62)),O88)</f>
        <v>3564.986619</v>
      </c>
      <c r="P89" s="346">
        <f>if($A89-P$65&gt;=0, if($B89&lt;=$B88,P88,P88*vlookup($B89,'2a. TBill Main'!$B$224:$HF$233,1+P$62)),P88)</f>
        <v>26.78427212</v>
      </c>
      <c r="Q89" s="346">
        <f>if($A89-Q$65&gt;=0, if($B89&lt;=$B88,Q88,Q88*vlookup($B89,'2a. TBill Main'!$B$224:$HF$233,1+Q$62)),Q88)</f>
        <v>508.9011702</v>
      </c>
      <c r="R89" s="346">
        <f>if($A89-R$65&gt;=0, if($B89&lt;=$B88,R88,R88*vlookup($B89,'2a. TBill Main'!$B$224:$HF$233,1+R$62)),R88)</f>
        <v>19762.37342</v>
      </c>
      <c r="S89" s="346">
        <f>if($A89-S$65&gt;=0, if($B89&lt;=$B88,S88,S88*vlookup($B89,'2a. TBill Main'!$B$224:$HF$233,1+S$62)),S88)</f>
        <v>15898.58146</v>
      </c>
      <c r="T89" s="346">
        <f>if($A89-T$65&gt;=0, if($B89&lt;=$B88,T88,T88*vlookup($B89,'2a. TBill Main'!$B$224:$HF$233,1+T$62)),T88)</f>
        <v>176848.5135</v>
      </c>
      <c r="U89" s="346">
        <f>if($A89-U$65&gt;=0, if($B89&lt;=$B88,U88,U88*vlookup($B89,'2a. TBill Main'!$B$224:$HF$233,1+U$62)),U88)</f>
        <v>27283.98628</v>
      </c>
      <c r="V89" s="346">
        <f>if($A89-V$65&gt;=0, if($B89&lt;=$B88,V88,V88*vlookup($B89,'2a. TBill Main'!$B$224:$HF$233,1+V$62)),V88)</f>
        <v>87583.87343</v>
      </c>
      <c r="W89" s="346">
        <f>if($A89-W$65&gt;=0, if($B89&lt;=$B88,W88,W88*vlookup($B89,'2a. TBill Main'!$B$224:$HF$233,1+W$62)),W88)</f>
        <v>26784.27212</v>
      </c>
      <c r="X89" s="346">
        <f>if($A89-X$65&gt;=0, if($B89&lt;=$B88,X88,X88*vlookup($B89,'2a. TBill Main'!$B$224:$HF$233,1+X$62)),X88)</f>
        <v>47295.64092</v>
      </c>
      <c r="Y89" s="346">
        <f>if($A89-Y$65&gt;=0, if($B89&lt;=$B88,Y88,Y88*vlookup($B89,'2a. TBill Main'!$B$224:$HF$233,1+Y$62)),Y88)</f>
        <v>26784.27212</v>
      </c>
      <c r="Z89" s="346">
        <f>if($A89-Z$65&gt;=0, if($B89&lt;=$B88,Z88,Z88*vlookup($B89,'2a. TBill Main'!$B$224:$HF$233,1+Z$62)),Z88)</f>
        <v>3388.210423</v>
      </c>
      <c r="AA89" s="346">
        <f>if($A89-AA$65&gt;=0, if($B89&lt;=$B88,AA88,AA88*vlookup($B89,'2a. TBill Main'!$B$224:$HF$233,1+AA$62)),AA88)</f>
        <v>59751.77381</v>
      </c>
      <c r="AB89" s="346">
        <f>if($A89-AB$65&gt;=0, if($B89&lt;=$B88,AB88,AB88*vlookup($B89,'2a. TBill Main'!$B$224:$HF$233,1+AB$62)),AB88)</f>
        <v>35343.69517</v>
      </c>
      <c r="AC89" s="346">
        <f>if($A89-AC$65&gt;=0, if($B89&lt;=$B88,AC88,AC88*vlookup($B89,'2a. TBill Main'!$B$224:$HF$233,1+AC$62)),AC88)</f>
        <v>21427.41769</v>
      </c>
      <c r="AD89" s="346">
        <f>if($A89-AD$65&gt;=0, if($B89&lt;=$B88,AD88,AD88*vlookup($B89,'2a. TBill Main'!$B$224:$HF$233,1+AD$62)),AD88)</f>
        <v>13392.13606</v>
      </c>
      <c r="AE89" s="346">
        <f>if($A89-AE$65&gt;=0, if($B89&lt;=$B88,AE88,AE88*vlookup($B89,'2a. TBill Main'!$B$224:$HF$233,1+AE$62)),AE88)</f>
        <v>117090.8204</v>
      </c>
      <c r="AF89" s="346">
        <f>if($A89-AF$65&gt;=0, if($B89&lt;=$B88,AF88,AF88*vlookup($B89,'2a. TBill Main'!$B$224:$HF$233,1+AF$62)),AF88)</f>
        <v>21093.33747</v>
      </c>
      <c r="AG89" s="346">
        <f>if($A89-AG$65&gt;=0, if($B89&lt;=$B88,AG88,AG88*vlookup($B89,'2a. TBill Main'!$B$224:$HF$233,1+AG$62)),AG88)</f>
        <v>29424.15676</v>
      </c>
      <c r="AH89" s="346">
        <f>if($A89-AH$65&gt;=0, if($B89&lt;=$B88,AH88,AH88*vlookup($B89,'2a. TBill Main'!$B$224:$HF$233,1+AH$62)),AH88)</f>
        <v>22346.30572</v>
      </c>
      <c r="AI89" s="346">
        <f>if($A89-AI$65&gt;=0, if($B89&lt;=$B88,AI88,AI88*vlookup($B89,'2a. TBill Main'!$B$224:$HF$233,1+AI$62)),AI88)</f>
        <v>41537.50453</v>
      </c>
      <c r="AJ89" s="346">
        <f>if($A89-AJ$65&gt;=0, if($B89&lt;=$B88,AJ88,AJ88*vlookup($B89,'2a. TBill Main'!$B$224:$HF$233,1+AJ$62)),AJ88)</f>
        <v>40176.40818</v>
      </c>
      <c r="AK89" s="346">
        <f>if($A89-AK$65&gt;=0, if($B89&lt;=$B88,AK88,AK88*vlookup($B89,'2a. TBill Main'!$B$224:$HF$233,1+AK$62)),AK88)</f>
        <v>32141.12654</v>
      </c>
      <c r="AL89" s="346">
        <f>if($A89-AL$65&gt;=0, if($B89&lt;=$B88,AL88,AL88*vlookup($B89,'2a. TBill Main'!$B$224:$HF$233,1+AL$62)),AL88)</f>
        <v>21427.41769</v>
      </c>
      <c r="AM89" s="346">
        <f>if($A89-AM$65&gt;=0, if($B89&lt;=$B88,AM88,AM88*vlookup($B89,'2a. TBill Main'!$B$224:$HF$233,1+AM$62)),AM88)</f>
        <v>30270.88796</v>
      </c>
      <c r="AN89" s="346">
        <f>if($A89-AN$65&gt;=0, if($B89&lt;=$B88,AN88,AN88*vlookup($B89,'2a. TBill Main'!$B$224:$HF$233,1+AN$62)),AN88)</f>
        <v>161016.3303</v>
      </c>
      <c r="AO89" s="346">
        <f>if($A89-AO$65&gt;=0, if($B89&lt;=$B88,AO88,AO88*vlookup($B89,'2a. TBill Main'!$B$224:$HF$233,1+AO$62)),AO88)</f>
        <v>17647.51408</v>
      </c>
      <c r="AP89" s="346">
        <f>if($A89-AP$65&gt;=0, if($B89&lt;=$B88,AP88,AP88*vlookup($B89,'2a. TBill Main'!$B$224:$HF$233,1+AP$62)),AP88)</f>
        <v>32091.92383</v>
      </c>
      <c r="AQ89" s="346">
        <f>if($A89-AQ$65&gt;=0, if($B89&lt;=$B88,AQ88,AQ88*vlookup($B89,'2a. TBill Main'!$B$224:$HF$233,1+AQ$62)),AQ88)</f>
        <v>74677.28266</v>
      </c>
      <c r="AR89" s="346">
        <f>if($A89-AR$65&gt;=0, if($B89&lt;=$B88,AR88,AR88*vlookup($B89,'2a. TBill Main'!$B$224:$HF$233,1+AR$62)),AR88)</f>
        <v>53568.54423</v>
      </c>
      <c r="AS89" s="346">
        <f>if($A89-AS$65&gt;=0, if($B89&lt;=$B88,AS88,AS88*vlookup($B89,'2a. TBill Main'!$B$224:$HF$233,1+AS$62)),AS88)</f>
        <v>16070.56327</v>
      </c>
      <c r="AT89" s="346">
        <f>if($A89-AT$65&gt;=0, if($B89&lt;=$B88,AT88,AT88*vlookup($B89,'2a. TBill Main'!$B$224:$HF$233,1+AT$62)),AT88)</f>
        <v>21427.41769</v>
      </c>
      <c r="AU89" s="346">
        <f>if($A89-AU$65&gt;=0, if($B89&lt;=$B88,AU88,AU88*vlookup($B89,'2a. TBill Main'!$B$224:$HF$233,1+AU$62)),AU88)</f>
        <v>21427.41769</v>
      </c>
      <c r="AV89" s="346">
        <f>if($A89-AV$65&gt;=0, if($B89&lt;=$B88,AV88,AV88*vlookup($B89,'2a. TBill Main'!$B$224:$HF$233,1+AV$62)),AV88)</f>
        <v>13392.13606</v>
      </c>
      <c r="AW89" s="346">
        <f>if($A89-AW$65&gt;=0, if($B89&lt;=$B88,AW88,AW88*vlookup($B89,'2a. TBill Main'!$B$224:$HF$233,1+AW$62)),AW88)</f>
        <v>13392.13606</v>
      </c>
      <c r="AX89" s="346">
        <f>if($A89-AX$65&gt;=0, if($B89&lt;=$B88,AX88,AX88*vlookup($B89,'2a. TBill Main'!$B$224:$HF$233,1+AX$62)),AX88)</f>
        <v>99634.81385</v>
      </c>
      <c r="AY89" s="346">
        <f>if($A89-AY$65&gt;=0, if($B89&lt;=$B88,AY88,AY88*vlookup($B89,'2a. TBill Main'!$B$224:$HF$233,1+AY$62)),AY88)</f>
        <v>75810.06988</v>
      </c>
      <c r="AZ89" s="346">
        <f>if($A89-AZ$65&gt;=0, if($B89&lt;=$B88,AZ88,AZ88*vlookup($B89,'2a. TBill Main'!$B$224:$HF$233,1+AZ$62)),AZ88)</f>
        <v>30300.96669</v>
      </c>
      <c r="BA89" s="346">
        <f>if($A89-BA$65&gt;=0, if($B89&lt;=$B88,BA88,BA88*vlookup($B89,'2a. TBill Main'!$B$224:$HF$233,1+BA$62)),BA88)</f>
        <v>46098.27682</v>
      </c>
      <c r="BB89" s="346">
        <f>if($A89-BB$65&gt;=0, if($B89&lt;=$B88,BB88,BB88*vlookup($B89,'2a. TBill Main'!$B$224:$HF$233,1+BB$62)),BB88)</f>
        <v>85005.2712</v>
      </c>
      <c r="BC89" s="346">
        <f>if($A89-BC$65&gt;=0, if($B89&lt;=$B88,BC88,BC88*vlookup($B89,'2a. TBill Main'!$B$224:$HF$233,1+BC$62)),BC88)</f>
        <v>803.5281635</v>
      </c>
      <c r="BD89" s="346">
        <f>if($A89-BD$65&gt;=0, if($B89&lt;=$B88,BD88,BD88*vlookup($B89,'2a. TBill Main'!$B$224:$HF$233,1+BD$62)),BD88)</f>
        <v>40176.40818</v>
      </c>
      <c r="BE89" s="346">
        <f>if($A89-BE$65&gt;=0, if($B89&lt;=$B88,BE88,BE88*vlookup($B89,'2a. TBill Main'!$B$224:$HF$233,1+BE$62)),BE88)</f>
        <v>26784.27212</v>
      </c>
      <c r="BF89" s="346">
        <f>if($A89-BF$65&gt;=0, if($B89&lt;=$B88,BF88,BF88*vlookup($B89,'2a. TBill Main'!$B$224:$HF$233,1+BF$62)),BF88)</f>
        <v>13392.13606</v>
      </c>
      <c r="BG89" s="346">
        <f>if($A89-BG$65&gt;=0, if($B89&lt;=$B88,BG88,BG88*vlookup($B89,'2a. TBill Main'!$B$224:$HF$233,1+BG$62)),BG88)</f>
        <v>13392.13606</v>
      </c>
      <c r="BH89" s="346">
        <f>if($A89-BH$65&gt;=0, if($B89&lt;=$B88,BH88,BH88*vlookup($B89,'2a. TBill Main'!$B$224:$HF$233,1+BH$62)),BH88)</f>
        <v>26784.27212</v>
      </c>
      <c r="BI89" s="346">
        <f>if($A89-BI$65&gt;=0, if($B89&lt;=$B88,BI88,BI88*vlookup($B89,'2a. TBill Main'!$B$224:$HF$233,1+BI$62)),BI88)</f>
        <v>148550.93</v>
      </c>
      <c r="BJ89" s="346">
        <f>if($A89-BJ$65&gt;=0, if($B89&lt;=$B88,BJ88,BJ88*vlookup($B89,'2a. TBill Main'!$B$224:$HF$233,1+BJ$62)),BJ88)</f>
        <v>26784.27212</v>
      </c>
      <c r="BK89" s="346">
        <f>if($A89-BK$65&gt;=0, if($B89&lt;=$B88,BK88,BK88*vlookup($B89,'2a. TBill Main'!$B$224:$HF$233,1+BK$62)),BK88)</f>
        <v>49692.64579</v>
      </c>
      <c r="BL89" s="346">
        <f>if($A89-BL$65&gt;=0, if($B89&lt;=$B88,BL88,BL88*vlookup($B89,'2a. TBill Main'!$B$224:$HF$233,1+BL$62)),BL88)</f>
        <v>66960.68029</v>
      </c>
      <c r="BM89" s="346">
        <f>if($A89-BM$65&gt;=0, if($B89&lt;=$B88,BM88,BM88*vlookup($B89,'2a. TBill Main'!$B$224:$HF$233,1+BM$62)),BM88)</f>
        <v>53.56854423</v>
      </c>
      <c r="BN89" s="346">
        <f>if($A89-BN$65&gt;=0, if($B89&lt;=$B88,BN88,BN88*vlookup($B89,'2a. TBill Main'!$B$224:$HF$233,1+BN$62)),BN88)</f>
        <v>7606.331517</v>
      </c>
      <c r="BO89" s="346">
        <f>if($A89-BO$65&gt;=0, if($B89&lt;=$B88,BO88,BO88*vlookup($B89,'2a. TBill Main'!$B$224:$HF$233,1+BO$62)),BO88)</f>
        <v>52527.0646</v>
      </c>
      <c r="BP89" s="346">
        <f>if($A89-BP$65&gt;=0, if($B89&lt;=$B88,BP88,BP88*vlookup($B89,'2a. TBill Main'!$B$224:$HF$233,1+BP$62)),BP88)</f>
        <v>26784.27212</v>
      </c>
      <c r="BQ89" s="346">
        <f>if($A89-BQ$65&gt;=0, if($B89&lt;=$B88,BQ88,BQ88*vlookup($B89,'2a. TBill Main'!$B$224:$HF$233,1+BQ$62)),BQ88)</f>
        <v>6151.222366</v>
      </c>
      <c r="BR89" s="346">
        <f>if($A89-BR$65&gt;=0, if($B89&lt;=$B88,BR88,BR88*vlookup($B89,'2a. TBill Main'!$B$224:$HF$233,1+BR$62)),BR88)</f>
        <v>26784.27212</v>
      </c>
      <c r="BS89" s="346">
        <f>if($A89-BS$65&gt;=0, if($B89&lt;=$B88,BS88,BS88*vlookup($B89,'2a. TBill Main'!$B$224:$HF$233,1+BS$62)),BS88)</f>
        <v>16070.56327</v>
      </c>
      <c r="BT89" s="346">
        <f>if($A89-BT$65&gt;=0, if($B89&lt;=$B88,BT88,BT88*vlookup($B89,'2a. TBill Main'!$B$224:$HF$233,1+BT$62)),BT88)</f>
        <v>186959.5762</v>
      </c>
      <c r="BU89" s="346">
        <f>if($A89-BU$65&gt;=0, if($B89&lt;=$B88,BU88,BU88*vlookup($B89,'2a. TBill Main'!$B$224:$HF$233,1+BU$62)),BU88)</f>
        <v>67210.17579</v>
      </c>
      <c r="BV89" s="346">
        <f>if($A89-BV$65&gt;=0, if($B89&lt;=$B88,BV88,BV88*vlookup($B89,'2a. TBill Main'!$B$224:$HF$233,1+BV$62)),BV88)</f>
        <v>66960.68029</v>
      </c>
      <c r="BW89" s="346">
        <f>if($A89-BW$65&gt;=0, if($B89&lt;=$B88,BW88,BW88*vlookup($B89,'2a. TBill Main'!$B$224:$HF$233,1+BW$62)),BW88)</f>
        <v>1347.248888</v>
      </c>
      <c r="BX89" s="346">
        <f>if($A89-BX$65&gt;=0, if($B89&lt;=$B88,BX88,BX88*vlookup($B89,'2a. TBill Main'!$B$224:$HF$233,1+BX$62)),BX88)</f>
        <v>40176.40818</v>
      </c>
      <c r="BY89" s="346">
        <f>if($A89-BY$65&gt;=0, if($B89&lt;=$B88,BY88,BY88*vlookup($B89,'2a. TBill Main'!$B$224:$HF$233,1+BY$62)),BY88)</f>
        <v>26784.27212</v>
      </c>
      <c r="BZ89" s="346">
        <f>if($A89-BZ$65&gt;=0, if($B89&lt;=$B88,BZ88,BZ88*vlookup($B89,'2a. TBill Main'!$B$224:$HF$233,1+BZ$62)),BZ88)</f>
        <v>16310.06823</v>
      </c>
      <c r="CA89" s="346">
        <f>if($A89-CA$65&gt;=0, if($B89&lt;=$B88,CA88,CA88*vlookup($B89,'2a. TBill Main'!$B$224:$HF$233,1+CA$62)),CA88)</f>
        <v>26784.27212</v>
      </c>
      <c r="CB89" s="346">
        <f>if($A89-CB$65&gt;=0, if($B89&lt;=$B88,CB88,CB88*vlookup($B89,'2a. TBill Main'!$B$224:$HF$233,1+CB$62)),CB88)</f>
        <v>54972.04009</v>
      </c>
      <c r="CC89" s="346">
        <f>if($A89-CC$65&gt;=0, if($B89&lt;=$B88,CC88,CC88*vlookup($B89,'2a. TBill Main'!$B$224:$HF$233,1+CC$62)),CC88)</f>
        <v>101209.5683</v>
      </c>
      <c r="CD89" s="346">
        <f>if($A89-CD$65&gt;=0, if($B89&lt;=$B88,CD88,CD88*vlookup($B89,'2a. TBill Main'!$B$224:$HF$233,1+CD$62)),CD88)</f>
        <v>28118.12887</v>
      </c>
      <c r="CE89" s="346">
        <f>if($A89-CE$65&gt;=0, if($B89&lt;=$B88,CE88,CE88*vlookup($B89,'2a. TBill Main'!$B$224:$HF$233,1+CE$62)),CE88)</f>
        <v>59746.65801</v>
      </c>
      <c r="CF89" s="346">
        <f>if($A89-CF$65&gt;=0, if($B89&lt;=$B88,CF88,CF88*vlookup($B89,'2a. TBill Main'!$B$224:$HF$233,1+CF$62)),CF88)</f>
        <v>66960.68029</v>
      </c>
      <c r="CG89" s="346">
        <f>if($A89-CG$65&gt;=0, if($B89&lt;=$B88,CG88,CG88*vlookup($B89,'2a. TBill Main'!$B$224:$HF$233,1+CG$62)),CG88)</f>
        <v>13.39213606</v>
      </c>
      <c r="CH89" s="346">
        <f>if($A89-CH$65&gt;=0, if($B89&lt;=$B88,CH88,CH88*vlookup($B89,'2a. TBill Main'!$B$224:$HF$233,1+CH$62)),CH88)</f>
        <v>37692.24729</v>
      </c>
      <c r="CI89" s="346">
        <f>if($A89-CI$65&gt;=0, if($B89&lt;=$B88,CI88,CI88*vlookup($B89,'2a. TBill Main'!$B$224:$HF$233,1+CI$62)),CI88)</f>
        <v>26784.27212</v>
      </c>
      <c r="CJ89" s="346">
        <f>if($A89-CJ$65&gt;=0, if($B89&lt;=$B88,CJ88,CJ88*vlookup($B89,'2a. TBill Main'!$B$224:$HF$233,1+CJ$62)),CJ88)</f>
        <v>13392.13606</v>
      </c>
      <c r="CK89" s="346">
        <f>if($A89-CK$65&gt;=0, if($B89&lt;=$B88,CK88,CK88*vlookup($B89,'2a. TBill Main'!$B$224:$HF$233,1+CK$62)),CK88)</f>
        <v>23316.56597</v>
      </c>
      <c r="CL89" s="346">
        <f>if($A89-CL$65&gt;=0, if($B89&lt;=$B88,CL88,CL88*vlookup($B89,'2a. TBill Main'!$B$224:$HF$233,1+CL$62)),CL88)</f>
        <v>20117.74714</v>
      </c>
      <c r="CM89" s="346">
        <f>if($A89-CM$65&gt;=0, if($B89&lt;=$B88,CM88,CM88*vlookup($B89,'2a. TBill Main'!$B$224:$HF$233,1+CM$62)),CM88)</f>
        <v>118745.392</v>
      </c>
      <c r="CN89" s="346">
        <f>if($A89-CN$65&gt;=0, if($B89&lt;=$B88,CN88,CN88*vlookup($B89,'2a. TBill Main'!$B$224:$HF$233,1+CN$62)),CN88)</f>
        <v>41939.37575</v>
      </c>
      <c r="CO89" s="346">
        <f>if($A89-CO$65&gt;=0, if($B89&lt;=$B88,CO88,CO88*vlookup($B89,'2a. TBill Main'!$B$224:$HF$233,1+CO$62)),CO88)</f>
        <v>351.903723</v>
      </c>
      <c r="CP89" s="346">
        <f>if($A89-CP$65&gt;=0, if($B89&lt;=$B88,CP88,CP88*vlookup($B89,'2a. TBill Main'!$B$224:$HF$233,1+CP$62)),CP88)</f>
        <v>49848.08611</v>
      </c>
      <c r="CQ89" s="346">
        <f>if($A89-CQ$65&gt;=0, if($B89&lt;=$B88,CQ88,CQ88*vlookup($B89,'2a. TBill Main'!$B$224:$HF$233,1+CQ$62)),CQ88)</f>
        <v>10996.99134</v>
      </c>
      <c r="CR89" s="346">
        <f>if($A89-CR$65&gt;=0, if($B89&lt;=$B88,CR88,CR88*vlookup($B89,'2a. TBill Main'!$B$224:$HF$233,1+CR$62)),CR88)</f>
        <v>31503.03712</v>
      </c>
      <c r="CS89" s="346">
        <f>if($A89-CS$65&gt;=0, if($B89&lt;=$B88,CS88,CS88*vlookup($B89,'2a. TBill Main'!$B$224:$HF$233,1+CS$62)),CS88)</f>
        <v>9318.850465</v>
      </c>
      <c r="CT89" s="346">
        <f>if($A89-CT$65&gt;=0, if($B89&lt;=$B88,CT88,CT88*vlookup($B89,'2a. TBill Main'!$B$224:$HF$233,1+CT$62)),CT88)</f>
        <v>30801.18713</v>
      </c>
      <c r="CU89" s="346">
        <f>if($A89-CU$65&gt;=0, if($B89&lt;=$B88,CU88,CU88*vlookup($B89,'2a. TBill Main'!$B$224:$HF$233,1+CU$62)),CU88)</f>
        <v>46819.60267</v>
      </c>
      <c r="CV89" s="346">
        <f>if($A89-CV$65&gt;=0, if($B89&lt;=$B88,CV88,CV88*vlookup($B89,'2a. TBill Main'!$B$224:$HF$233,1+CV$62)),CV88)</f>
        <v>10996.99134</v>
      </c>
      <c r="CW89" s="346">
        <f>if($A89-CW$65&gt;=0, if($B89&lt;=$B88,CW88,CW88*vlookup($B89,'2a. TBill Main'!$B$224:$HF$233,1+CW$62)),CW88)</f>
        <v>15945.63745</v>
      </c>
      <c r="CX89" s="346">
        <f>if($A89-CX$65&gt;=0, if($B89&lt;=$B88,CX88,CX88*vlookup($B89,'2a. TBill Main'!$B$224:$HF$233,1+CX$62)),CX88)</f>
        <v>119926.5894</v>
      </c>
      <c r="CY89" s="346">
        <f>if($A89-CY$65&gt;=0, if($B89&lt;=$B88,CY88,CY88*vlookup($B89,'2a. TBill Main'!$B$224:$HF$233,1+CY$62)),CY88)</f>
        <v>235379.5367</v>
      </c>
      <c r="CZ89" s="346">
        <f>if($A89-CZ$65&gt;=0, if($B89&lt;=$B88,CZ88,CZ88*vlookup($B89,'2a. TBill Main'!$B$224:$HF$233,1+CZ$62)),CZ88)</f>
        <v>19916.10117</v>
      </c>
      <c r="DA89" s="346">
        <f>if($A89-DA$65&gt;=0, if($B89&lt;=$B88,DA88,DA88*vlookup($B89,'2a. TBill Main'!$B$224:$HF$233,1+DA$62)),DA88)</f>
        <v>54984.95672</v>
      </c>
      <c r="DB89" s="346">
        <f>if($A89-DB$65&gt;=0, if($B89&lt;=$B88,DB88,DB88*vlookup($B89,'2a. TBill Main'!$B$224:$HF$233,1+DB$62)),DB88)</f>
        <v>21993.98269</v>
      </c>
      <c r="DC89" s="346">
        <f>if($A89-DC$65&gt;=0, if($B89&lt;=$B88,DC88,DC88*vlookup($B89,'2a. TBill Main'!$B$224:$HF$233,1+DC$62)),DC88)</f>
        <v>21993.98269</v>
      </c>
      <c r="DD89" s="346">
        <f>if($A89-DD$65&gt;=0, if($B89&lt;=$B88,DD88,DD88*vlookup($B89,'2a. TBill Main'!$B$224:$HF$233,1+DD$62)),DD88)</f>
        <v>43807.61472</v>
      </c>
      <c r="DE89" s="346">
        <f>if($A89-DE$65&gt;=0, if($B89&lt;=$B88,DE88,DE88*vlookup($B89,'2a. TBill Main'!$B$224:$HF$233,1+DE$62)),DE88)</f>
        <v>16675.83767</v>
      </c>
      <c r="DF89" s="346">
        <f>if($A89-DF$65&gt;=0, if($B89&lt;=$B88,DF88,DF88*vlookup($B89,'2a. TBill Main'!$B$224:$HF$233,1+DF$62)),DF88)</f>
        <v>8797.593075</v>
      </c>
      <c r="DG89" s="346">
        <f>if($A89-DG$65&gt;=0, if($B89&lt;=$B88,DG88,DG88*vlookup($B89,'2a. TBill Main'!$B$224:$HF$233,1+DG$62)),DG88)</f>
        <v>21993.98269</v>
      </c>
      <c r="DH89" s="346">
        <f>if($A89-DH$65&gt;=0, if($B89&lt;=$B88,DH88,DH88*vlookup($B89,'2a. TBill Main'!$B$224:$HF$233,1+DH$62)),DH88)</f>
        <v>109646.6019</v>
      </c>
      <c r="DI89" s="346">
        <f>if($A89-DI$65&gt;=0, if($B89&lt;=$B88,DI88,DI88*vlookup($B89,'2a. TBill Main'!$B$224:$HF$233,1+DI$62)),DI88)</f>
        <v>17129.3316</v>
      </c>
      <c r="DJ89" s="346">
        <f>if($A89-DJ$65&gt;=0, if($B89&lt;=$B88,DJ88,DJ88*vlookup($B89,'2a. TBill Main'!$B$224:$HF$233,1+DJ$62)),DJ88)</f>
        <v>109.9699134</v>
      </c>
      <c r="DK89" s="346">
        <f>if($A89-DK$65&gt;=0, if($B89&lt;=$B88,DK88,DK88*vlookup($B89,'2a. TBill Main'!$B$224:$HF$233,1+DK$62)),DK88)</f>
        <v>51431.98277</v>
      </c>
      <c r="DL89" s="346">
        <f>if($A89-DL$65&gt;=0, if($B89&lt;=$B88,DL88,DL88*vlookup($B89,'2a. TBill Main'!$B$224:$HF$233,1+DL$62)),DL88)</f>
        <v>21993.98269</v>
      </c>
      <c r="DM89" s="346">
        <f>if($A89-DM$65&gt;=0, if($B89&lt;=$B88,DM88,DM88*vlookup($B89,'2a. TBill Main'!$B$224:$HF$233,1+DM$62)),DM88)</f>
        <v>14108.45808</v>
      </c>
      <c r="DN89" s="346">
        <f>if($A89-DN$65&gt;=0, if($B89&lt;=$B88,DN88,DN88*vlookup($B89,'2a. TBill Main'!$B$224:$HF$233,1+DN$62)),DN88)</f>
        <v>58578.77349</v>
      </c>
      <c r="DO89" s="346">
        <f>if($A89-DO$65&gt;=0, if($B89&lt;=$B88,DO88,DO88*vlookup($B89,'2a. TBill Main'!$B$224:$HF$233,1+DO$62)),DO88)</f>
        <v>21993.98269</v>
      </c>
      <c r="DP89" s="346">
        <f>if($A89-DP$65&gt;=0, if($B89&lt;=$B88,DP88,DP88*vlookup($B89,'2a. TBill Main'!$B$224:$HF$233,1+DP$62)),DP88)</f>
        <v>26392.77923</v>
      </c>
      <c r="DQ89" s="346">
        <f>if($A89-DQ$65&gt;=0, if($B89&lt;=$B88,DQ88,DQ88*vlookup($B89,'2a. TBill Main'!$B$224:$HF$233,1+DQ$62)),DQ88)</f>
        <v>15395.78788</v>
      </c>
      <c r="DR89" s="346">
        <f>if($A89-DR$65&gt;=0, if($B89&lt;=$B88,DR88,DR88*vlookup($B89,'2a. TBill Main'!$B$224:$HF$233,1+DR$62)),DR88)</f>
        <v>104045.3063</v>
      </c>
      <c r="DS89" s="346">
        <f>if($A89-DS$65&gt;=0, if($B89&lt;=$B88,DS88,DS88*vlookup($B89,'2a. TBill Main'!$B$224:$HF$233,1+DS$62)),DS88)</f>
        <v>4420.416623</v>
      </c>
      <c r="DT89" s="346">
        <f>if($A89-DT$65&gt;=0, if($B89&lt;=$B88,DT88,DT88*vlookup($B89,'2a. TBill Main'!$B$224:$HF$233,1+DT$62)),DT88)</f>
        <v>116.5681082</v>
      </c>
      <c r="DU89" s="346">
        <f>if($A89-DU$65&gt;=0, if($B89&lt;=$B88,DU88,DU88*vlookup($B89,'2a. TBill Main'!$B$224:$HF$233,1+DU$62)),DU88)</f>
        <v>38272.43308</v>
      </c>
      <c r="DV89" s="346">
        <f>if($A89-DV$65&gt;=0, if($B89&lt;=$B88,DV88,DV88*vlookup($B89,'2a. TBill Main'!$B$224:$HF$233,1+DV$62)),DV88)</f>
        <v>76712.43832</v>
      </c>
      <c r="DW89" s="346">
        <f>if($A89-DW$65&gt;=0, if($B89&lt;=$B88,DW88,DW88*vlookup($B89,'2a. TBill Main'!$B$224:$HF$233,1+DW$62)),DW88)</f>
        <v>21993.98269</v>
      </c>
      <c r="DX89" s="346">
        <f>if($A89-DX$65&gt;=0, if($B89&lt;=$B88,DX88,DX88*vlookup($B89,'2a. TBill Main'!$B$224:$HF$233,1+DX$62)),DX88)</f>
        <v>43987.96538</v>
      </c>
      <c r="DY89" s="346">
        <f>if($A89-DY$65&gt;=0, if($B89&lt;=$B88,DY88,DY88*vlookup($B89,'2a. TBill Main'!$B$224:$HF$233,1+DY$62)),DY88)</f>
        <v>21993.98269</v>
      </c>
      <c r="DZ89" s="346">
        <f>if($A89-DZ$65&gt;=0, if($B89&lt;=$B88,DZ88,DZ88*vlookup($B89,'2a. TBill Main'!$B$224:$HF$233,1+DZ$62)),DZ88)</f>
        <v>132918.435</v>
      </c>
      <c r="EA89" s="346">
        <f>if($A89-EA$65&gt;=0, if($B89&lt;=$B88,EA88,EA88*vlookup($B89,'2a. TBill Main'!$B$224:$HF$233,1+EA$62)),EA88)</f>
        <v>629.0279049</v>
      </c>
      <c r="EB89" s="346">
        <f>if($A89-EB$65&gt;=0, if($B89&lt;=$B88,EB88,EB88*vlookup($B89,'2a. TBill Main'!$B$224:$HF$233,1+EB$62)),EB88)</f>
        <v>43987.96538</v>
      </c>
      <c r="EC89" s="346">
        <f>if($A89-EC$65&gt;=0, if($B89&lt;=$B88,EC88,EC88*vlookup($B89,'2a. TBill Main'!$B$224:$HF$233,1+EC$62)),EC88)</f>
        <v>63510.19831</v>
      </c>
      <c r="ED89" s="346">
        <f>if($A89-ED$65&gt;=0, if($B89&lt;=$B88,ED88,ED88*vlookup($B89,'2a. TBill Main'!$B$224:$HF$233,1+ED$62)),ED88)</f>
        <v>43022.16561</v>
      </c>
      <c r="EE89" s="346">
        <f>if($A89-EE$65&gt;=0, if($B89&lt;=$B88,EE88,EE88*vlookup($B89,'2a. TBill Main'!$B$224:$HF$233,1+EE$62)),EE88)</f>
        <v>43987.96538</v>
      </c>
      <c r="EF89" s="346">
        <f>if($A89-EF$65&gt;=0, if($B89&lt;=$B88,EF88,EF88*vlookup($B89,'2a. TBill Main'!$B$224:$HF$233,1+EF$62)),EF88)</f>
        <v>11589.46525</v>
      </c>
      <c r="EG89" s="346">
        <f>if($A89-EG$65&gt;=0, if($B89&lt;=$B88,EG88,EG88*vlookup($B89,'2a. TBill Main'!$B$224:$HF$233,1+EG$62)),EG88)</f>
        <v>9244.818719</v>
      </c>
      <c r="EH89" s="346">
        <f>if($A89-EH$65&gt;=0, if($B89&lt;=$B88,EH88,EH88*vlookup($B89,'2a. TBill Main'!$B$224:$HF$233,1+EH$62)),EH88)</f>
        <v>866.5629179</v>
      </c>
      <c r="EI89" s="346">
        <f>if($A89-EI$65&gt;=0, if($B89&lt;=$B88,EI88,EI88*vlookup($B89,'2a. TBill Main'!$B$224:$HF$233,1+EI$62)),EI88)</f>
        <v>43987.96538</v>
      </c>
      <c r="EJ89" s="346">
        <f>if($A89-EJ$65&gt;=0, if($B89&lt;=$B88,EJ88,EJ88*vlookup($B89,'2a. TBill Main'!$B$224:$HF$233,1+EJ$62)),EJ88)</f>
        <v>39173.19664</v>
      </c>
      <c r="EK89" s="346">
        <f>if($A89-EK$65&gt;=0, if($B89&lt;=$B88,EK88,EK88*vlookup($B89,'2a. TBill Main'!$B$224:$HF$233,1+EK$62)),EK88)</f>
        <v>24193.38096</v>
      </c>
      <c r="EL89" s="346">
        <f>if($A89-EL$65&gt;=0, if($B89&lt;=$B88,EL88,EL88*vlookup($B89,'2a. TBill Main'!$B$224:$HF$233,1+EL$62)),EL88)</f>
        <v>9292.457686</v>
      </c>
      <c r="EM89" s="346">
        <f>if($A89-EM$65&gt;=0, if($B89&lt;=$B88,EM88,EM88*vlookup($B89,'2a. TBill Main'!$B$224:$HF$233,1+EM$62)),EM88)</f>
        <v>90199.5224</v>
      </c>
      <c r="EN89" s="346">
        <f>if($A89-EN$65&gt;=0, if($B89&lt;=$B88,EN88,EN88*vlookup($B89,'2a. TBill Main'!$B$224:$HF$233,1+EN$62)),EN88)</f>
        <v>659.8194806</v>
      </c>
      <c r="EO89" s="346">
        <f>if($A89-EO$65&gt;=0, if($B89&lt;=$B88,EO88,EO88*vlookup($B89,'2a. TBill Main'!$B$224:$HF$233,1+EO$62)),EO88)</f>
        <v>37427.07236</v>
      </c>
      <c r="EP89" s="346">
        <f>if($A89-EP$65&gt;=0, if($B89&lt;=$B88,EP88,EP88*vlookup($B89,'2a. TBill Main'!$B$224:$HF$233,1+EP$62)),EP88)</f>
        <v>39672.41606</v>
      </c>
      <c r="EQ89" s="346">
        <f>if($A89-EQ$65&gt;=0, if($B89&lt;=$B88,EQ88,EQ88*vlookup($B89,'2a. TBill Main'!$B$224:$HF$233,1+EQ$62)),EQ88)</f>
        <v>43987.96538</v>
      </c>
      <c r="ER89" s="346">
        <f>if($A89-ER$65&gt;=0, if($B89&lt;=$B88,ER88,ER88*vlookup($B89,'2a. TBill Main'!$B$224:$HF$233,1+ER$62)),ER88)</f>
        <v>79321.29856</v>
      </c>
      <c r="ES89" s="346">
        <f>if($A89-ES$65&gt;=0, if($B89&lt;=$B88,ES88,ES88*vlookup($B89,'2a. TBill Main'!$B$224:$HF$233,1+ES$62)),ES88)</f>
        <v>10549.54576</v>
      </c>
      <c r="ET89" s="346">
        <f>if($A89-ET$65&gt;=0, if($B89&lt;=$B88,ET88,ET88*vlookup($B89,'2a. TBill Main'!$B$224:$HF$233,1+ET$62)),ET88)</f>
        <v>3118.746745</v>
      </c>
      <c r="EU89" s="346">
        <f>if($A89-EU$65&gt;=0, if($B89&lt;=$B88,EU88,EU88*vlookup($B89,'2a. TBill Main'!$B$224:$HF$233,1+EU$62)),EU88)</f>
        <v>17813.67437</v>
      </c>
      <c r="EV89" s="346">
        <f>if($A89-EV$65&gt;=0, if($B89&lt;=$B88,EV88,EV88*vlookup($B89,'2a. TBill Main'!$B$224:$HF$233,1+EV$62)),EV88)</f>
        <v>10679.70615</v>
      </c>
      <c r="EW89" s="346">
        <f>if($A89-EW$65&gt;=0, if($B89&lt;=$B88,EW88,EW88*vlookup($B89,'2a. TBill Main'!$B$224:$HF$233,1+EW$62)),EW88)</f>
        <v>9395.829404</v>
      </c>
      <c r="EX89" s="346">
        <f>if($A89-EX$65&gt;=0, if($B89&lt;=$B88,EX88,EX88*vlookup($B89,'2a. TBill Main'!$B$224:$HF$233,1+EX$62)),EX88)</f>
        <v>12959.07454</v>
      </c>
      <c r="EY89" s="346">
        <f>if($A89-EY$65&gt;=0, if($B89&lt;=$B88,EY88,EY88*vlookup($B89,'2a. TBill Main'!$B$224:$HF$233,1+EY$62)),EY88)</f>
        <v>101105.7446</v>
      </c>
      <c r="EZ89" s="346">
        <f>if($A89-EZ$65&gt;=0, if($B89&lt;=$B88,EZ88,EZ88*vlookup($B89,'2a. TBill Main'!$B$224:$HF$233,1+EZ$62)),EZ88)</f>
        <v>43320.49199</v>
      </c>
      <c r="FA89" s="346">
        <f>if($A89-FA$65&gt;=0, if($B89&lt;=$B88,FA88,FA88*vlookup($B89,'2a. TBill Main'!$B$224:$HF$233,1+FA$62)),FA88)</f>
        <v>7874.285682</v>
      </c>
      <c r="FB89" s="346">
        <f>if($A89-FB$65&gt;=0, if($B89&lt;=$B88,FB88,FB88*vlookup($B89,'2a. TBill Main'!$B$224:$HF$233,1+FB$62)),FB88)</f>
        <v>13840.15349</v>
      </c>
      <c r="FC89" s="346">
        <f>if($A89-FC$65&gt;=0, if($B89&lt;=$B88,FC88,FC88*vlookup($B89,'2a. TBill Main'!$B$224:$HF$233,1+FC$62)),FC88)</f>
        <v>55484.22013</v>
      </c>
      <c r="FD89" s="346">
        <f>if($A89-FD$65&gt;=0, if($B89&lt;=$B88,FD88,FD88*vlookup($B89,'2a. TBill Main'!$B$224:$HF$233,1+FD$62)),FD88)</f>
        <v>45102.42247</v>
      </c>
      <c r="FE89" s="346">
        <f>if($A89-FE$65&gt;=0, if($B89&lt;=$B88,FE88,FE88*vlookup($B89,'2a. TBill Main'!$B$224:$HF$233,1+FE$62)),FE88)</f>
        <v>75765.00353</v>
      </c>
      <c r="FF89" s="346">
        <f>if($A89-FF$65&gt;=0, if($B89&lt;=$B88,FF88,FF88*vlookup($B89,'2a. TBill Main'!$B$224:$HF$233,1+FF$62)),FF88)</f>
        <v>17995.2347</v>
      </c>
      <c r="FG89" s="346">
        <f>if($A89-FG$65&gt;=0, if($B89&lt;=$B88,FG88,FG88*vlookup($B89,'2a. TBill Main'!$B$224:$HF$233,1+FG$62)),FG88)</f>
        <v>22908.18457</v>
      </c>
      <c r="FH89" s="346">
        <f>if($A89-FH$65&gt;=0, if($B89&lt;=$B88,FH88,FH88*vlookup($B89,'2a. TBill Main'!$B$224:$HF$233,1+FH$62)),FH88)</f>
        <v>28352.44308</v>
      </c>
      <c r="FI89" s="346">
        <f>if($A89-FI$65&gt;=0, if($B89&lt;=$B88,FI88,FI88*vlookup($B89,'2a. TBill Main'!$B$224:$HF$233,1+FI$62)),FI88)</f>
        <v>77249.8173</v>
      </c>
      <c r="FJ89" s="346">
        <f>if($A89-FJ$65&gt;=0, if($B89&lt;=$B88,FJ88,FJ88*vlookup($B89,'2a. TBill Main'!$B$224:$HF$233,1+FJ$62)),FJ88)</f>
        <v>80432.39058</v>
      </c>
      <c r="FK89" s="346">
        <f>if($A89-FK$65&gt;=0, if($B89&lt;=$B88,FK88,FK88*vlookup($B89,'2a. TBill Main'!$B$224:$HF$233,1+FK$62)),FK88)</f>
        <v>34345.80337</v>
      </c>
      <c r="FL89" s="346">
        <f>if($A89-FL$65&gt;=0, if($B89&lt;=$B88,FL88,FL88*vlookup($B89,'2a. TBill Main'!$B$224:$HF$233,1+FL$62)),FL88)</f>
        <v>34194.04488</v>
      </c>
      <c r="FM89" s="346">
        <f>if($A89-FM$65&gt;=0, if($B89&lt;=$B88,FM88,FM88*vlookup($B89,'2a. TBill Main'!$B$224:$HF$233,1+FM$62)),FM88)</f>
        <v>90886.41647</v>
      </c>
      <c r="FN89" s="346">
        <f>if($A89-FN$65&gt;=0, if($B89&lt;=$B88,FN88,FN88*vlookup($B89,'2a. TBill Main'!$B$224:$HF$233,1+FN$62)),FN88)</f>
        <v>77622.96721</v>
      </c>
      <c r="FO89" s="346">
        <f>if($A89-FO$65&gt;=0, if($B89&lt;=$B88,FO88,FO88*vlookup($B89,'2a. TBill Main'!$B$224:$HF$233,1+FO$62)),FO88)</f>
        <v>37389.77057</v>
      </c>
      <c r="FP89" s="346">
        <f>if($A89-FP$65&gt;=0, if($B89&lt;=$B88,FP88,FP88*vlookup($B89,'2a. TBill Main'!$B$224:$HF$233,1+FP$62)),FP88)</f>
        <v>13260.17216</v>
      </c>
      <c r="FQ89" s="346">
        <f>if($A89-FQ$65&gt;=0, if($B89&lt;=$B88,FQ88,FQ88*vlookup($B89,'2a. TBill Main'!$B$224:$HF$233,1+FQ$62)),FQ88)</f>
        <v>73252.34496</v>
      </c>
      <c r="FR89" s="346">
        <f>if($A89-FR$65&gt;=0, if($B89&lt;=$B88,FR88,FR88*vlookup($B89,'2a. TBill Main'!$B$224:$HF$233,1+FR$62)),FR88)</f>
        <v>73243.21746</v>
      </c>
      <c r="FS89" s="346">
        <f>if($A89-FS$65&gt;=0, if($B89&lt;=$B88,FS88,FS88*vlookup($B89,'2a. TBill Main'!$B$224:$HF$233,1+FS$62)),FS88)</f>
        <v>32990.97403</v>
      </c>
      <c r="FT89" s="346">
        <f>if($A89-FT$65&gt;=0, if($B89&lt;=$B88,FT88,FT88*vlookup($B89,'2a. TBill Main'!$B$224:$HF$233,1+FT$62)),FT88)</f>
        <v>41036.3729</v>
      </c>
      <c r="FU89" s="346">
        <f>if($A89-FU$65&gt;=0, if($B89&lt;=$B88,FU88,FU88*vlookup($B89,'2a. TBill Main'!$B$224:$HF$233,1+FU$62)),FU88)</f>
        <v>43987.96538</v>
      </c>
      <c r="FV89" s="346">
        <f>if($A89-FV$65&gt;=0, if($B89&lt;=$B88,FV88,FV88*vlookup($B89,'2a. TBill Main'!$B$224:$HF$233,1+FV$62)),FV88)</f>
        <v>92374.72729</v>
      </c>
      <c r="FW89" s="346">
        <f>if($A89-FW$65&gt;=0, if($B89&lt;=$B88,FW88,FW88*vlookup($B89,'2a. TBill Main'!$B$224:$HF$233,1+FW$62)),FW88)</f>
        <v>2194.999472</v>
      </c>
      <c r="FX89" s="346">
        <f>if($A89-FX$65&gt;=0, if($B89&lt;=$B88,FX88,FX88*vlookup($B89,'2a. TBill Main'!$B$224:$HF$233,1+FX$62)),FX88)</f>
        <v>48996.65505</v>
      </c>
      <c r="FY89" s="346">
        <f>if($A89-FY$65&gt;=0, if($B89&lt;=$B88,FY88,FY88*vlookup($B89,'2a. TBill Main'!$B$224:$HF$233,1+FY$62)),FY88)</f>
        <v>45448.36583</v>
      </c>
      <c r="FZ89" s="346">
        <f>if($A89-FZ$65&gt;=0, if($B89&lt;=$B88,FZ88,FZ88*vlookup($B89,'2a. TBill Main'!$B$224:$HF$233,1+FZ$62)),FZ88)</f>
        <v>51005.51945</v>
      </c>
      <c r="GA89" s="346">
        <f>if($A89-GA$65&gt;=0, if($B89&lt;=$B88,GA88,GA88*vlookup($B89,'2a. TBill Main'!$B$224:$HF$233,1+GA$62)),GA88)</f>
        <v>824.7743508</v>
      </c>
      <c r="GB89" s="346">
        <f>if($A89-GB$65&gt;=0, if($B89&lt;=$B88,GB88,GB88*vlookup($B89,'2a. TBill Main'!$B$224:$HF$233,1+GB$62)),GB88)</f>
        <v>4658.325533</v>
      </c>
      <c r="GC89" s="346">
        <f>if($A89-GC$65&gt;=0, if($B89&lt;=$B88,GC88,GC88*vlookup($B89,'2a. TBill Main'!$B$224:$HF$233,1+GC$62)),GC88)</f>
        <v>241.9338096</v>
      </c>
      <c r="GD89" s="346">
        <f>if($A89-GD$65&gt;=0, if($B89&lt;=$B88,GD88,GD88*vlookup($B89,'2a. TBill Main'!$B$224:$HF$233,1+GD$62)),GD88)</f>
        <v>18543.1268</v>
      </c>
      <c r="GE89" s="346">
        <f>if($A89-GE$65&gt;=0, if($B89&lt;=$B88,GE88,GE88*vlookup($B89,'2a. TBill Main'!$B$224:$HF$233,1+GE$62)),GE88)</f>
        <v>4749.028718</v>
      </c>
      <c r="GF89" s="346">
        <f>if($A89-GF$65&gt;=0, if($B89&lt;=$B88,GF88,GF88*vlookup($B89,'2a. TBill Main'!$B$224:$HF$233,1+GF$62)),GF88)</f>
        <v>3688.390897</v>
      </c>
      <c r="GG89" s="346">
        <f>if($A89-GG$65&gt;=0, if($B89&lt;=$B88,GG88,GG88*vlookup($B89,'2a. TBill Main'!$B$224:$HF$233,1+GG$62)),GG88)</f>
        <v>54253.56882</v>
      </c>
      <c r="GH89" s="346">
        <f>if($A89-GH$65&gt;=0, if($B89&lt;=$B88,GH88,GH88*vlookup($B89,'2a. TBill Main'!$B$224:$HF$233,1+GH$62)),GH88)</f>
        <v>241.9338096</v>
      </c>
      <c r="GI89" s="346">
        <f>if($A89-GI$65&gt;=0, if($B89&lt;=$B88,GI88,GI88*vlookup($B89,'2a. TBill Main'!$B$224:$HF$233,1+GI$62)),GI88)</f>
        <v>549.8495672</v>
      </c>
      <c r="GJ89" s="346">
        <f>if($A89-GJ$65&gt;=0, if($B89&lt;=$B88,GJ88,GJ88*vlookup($B89,'2a. TBill Main'!$B$224:$HF$233,1+GJ$62)),GJ88)</f>
        <v>72.58014287</v>
      </c>
      <c r="GK89" s="346">
        <f>if($A89-GK$65&gt;=0, if($B89&lt;=$B88,GK88,GK88*vlookup($B89,'2a. TBill Main'!$B$224:$HF$233,1+GK$62)),GK88)</f>
        <v>35781.92246</v>
      </c>
      <c r="GL89" s="346">
        <f>if($A89-GL$65&gt;=0, if($B89&lt;=$B88,GL88,GL88*vlookup($B89,'2a. TBill Main'!$B$224:$HF$233,1+GL$62)),GL88)</f>
        <v>26228.50617</v>
      </c>
      <c r="GM89" s="346">
        <f>if($A89-GM$65&gt;=0, if($B89&lt;=$B88,GM88,GM88*vlookup($B89,'2a. TBill Main'!$B$224:$HF$233,1+GM$62)),GM88)</f>
        <v>714.8044374</v>
      </c>
      <c r="GN89" s="346">
        <f>if($A89-GN$65&gt;=0, if($B89&lt;=$B88,GN88,GN88*vlookup($B89,'2a. TBill Main'!$B$224:$HF$233,1+GN$62)),GN88)</f>
        <v>21.99398269</v>
      </c>
      <c r="GO89" s="346">
        <f>if($A89-GO$65&gt;=0, if($B89&lt;=$B88,GO88,GO88*vlookup($B89,'2a. TBill Main'!$B$224:$HF$233,1+GO$62)),GO88)</f>
        <v>2562.298983</v>
      </c>
      <c r="GP89" s="346">
        <f>if($A89-GP$65&gt;=0, if($B89&lt;=$B88,GP88,GP88*vlookup($B89,'2a. TBill Main'!$B$224:$HF$233,1+GP$62)),GP88)</f>
        <v>23984.43812</v>
      </c>
      <c r="GQ89" s="346">
        <f>if($A89-GQ$65&gt;=0, if($B89&lt;=$B88,GQ88,GQ88*vlookup($B89,'2a. TBill Main'!$B$224:$HF$233,1+GQ$62)),GQ88)</f>
        <v>25187.50897</v>
      </c>
      <c r="GR89" s="346">
        <f>if($A89-GR$65&gt;=0, if($B89&lt;=$B88,GR88,GR88*vlookup($B89,'2a. TBill Main'!$B$224:$HF$233,1+GR$62)),GR88)</f>
        <v>30019.58697</v>
      </c>
      <c r="GS89" s="346">
        <f>if($A89-GS$65&gt;=0, if($B89&lt;=$B88,GS88,GS88*vlookup($B89,'2a. TBill Main'!$B$224:$HF$233,1+GS$62)),GS88)</f>
        <v>60892.54047</v>
      </c>
      <c r="GT89" s="346">
        <f>if($A89-GT$65&gt;=0, if($B89&lt;=$B88,GT88,GT88*vlookup($B89,'2a. TBill Main'!$B$224:$HF$233,1+GT$62)),GT88)</f>
        <v>4396.597139</v>
      </c>
      <c r="GU89" s="346">
        <f>if($A89-GU$65&gt;=0, if($B89&lt;=$B88,GU88,GU88*vlookup($B89,'2a. TBill Main'!$B$224:$HF$233,1+GU$62)),GU88)</f>
        <v>18257.20503</v>
      </c>
      <c r="GV89" s="346">
        <f>if($A89-GV$65&gt;=0, if($B89&lt;=$B88,GV88,GV88*vlookup($B89,'2a. TBill Main'!$B$224:$HF$233,1+GV$62)),GV88)</f>
        <v>30490.2582</v>
      </c>
      <c r="GW89" s="346">
        <f>if($A89-GW$65&gt;=0, if($B89&lt;=$B88,GW88,GW88*vlookup($B89,'2a. TBill Main'!$B$224:$HF$233,1+GW$62)),GW88)</f>
        <v>33314.28558</v>
      </c>
      <c r="GX89" s="346">
        <f>if($A89-GX$65&gt;=0, if($B89&lt;=$B88,GX88,GX88*vlookup($B89,'2a. TBill Main'!$B$224:$HF$233,1+GX$62)),GX88)</f>
        <v>14573.21293</v>
      </c>
      <c r="GY89" s="346">
        <f>if($A89-GY$65&gt;=0, if($B89&lt;=$B88,GY88,GY88*vlookup($B89,'2a. TBill Main'!$B$224:$HF$233,1+GY$62)),GY88)</f>
        <v>56330.98846</v>
      </c>
      <c r="GZ89" s="346">
        <f>if($A89-GZ$65&gt;=0, if($B89&lt;=$B88,GZ88,GZ88*vlookup($B89,'2a. TBill Main'!$B$224:$HF$233,1+GZ$62)),GZ88)</f>
        <v>45250.41998</v>
      </c>
      <c r="HA89" s="346">
        <f>if($A89-HA$65&gt;=0, if($B89&lt;=$B88,HA88,HA88*vlookup($B89,'2a. TBill Main'!$B$224:$HF$233,1+HA$62)),HA88)</f>
        <v>65205.56048</v>
      </c>
      <c r="HB89" s="346">
        <f>if($A89-HB$65&gt;=0, if($B89&lt;=$B88,HB88,HB88*vlookup($B89,'2a. TBill Main'!$B$224:$HF$233,1+HB$62)),HB88)</f>
        <v>40345.76184</v>
      </c>
      <c r="HC89" s="346">
        <f>if($A89-HC$65&gt;=0, if($B89&lt;=$B88,HC88,HC88*vlookup($B89,'2a. TBill Main'!$B$224:$HF$233,1+HC$62)),HC88)</f>
        <v>11955.92899</v>
      </c>
      <c r="HD89" s="346">
        <f>if($A89-HD$65&gt;=0, if($B89&lt;=$B88,HD88,HD88*vlookup($B89,'2a. TBill Main'!$B$224:$HF$233,1+HD$62)),HD88)</f>
        <v>28981.47099</v>
      </c>
      <c r="HE89" s="346">
        <f>if($A89-HE$65&gt;=0, if($B89&lt;=$B88,HE88,HE88*vlookup($B89,'2a. TBill Main'!$B$224:$HF$233,1+HE$62)),HE88)</f>
        <v>26854.34495</v>
      </c>
      <c r="HF89" s="346">
        <f>if($A89-HF$65&gt;=0, if($B89&lt;=$B88,HF88,HF88*vlookup($B89,'2a. TBill Main'!$B$224:$HF$233,1+HF$62)),HF88)</f>
        <v>27072.39329</v>
      </c>
      <c r="HG89" s="346">
        <f>if($A89-HG$65&gt;=0, if($B89&lt;=$B88,HG88,HG88*vlookup($B89,'2a. TBill Main'!$B$224:$HF$233,1+HG$62)),HG88)</f>
        <v>5566.677018</v>
      </c>
      <c r="HH89" s="346">
        <f>if($A89-HH$65&gt;=0, if($B89&lt;=$B88,HH88,HH88*vlookup($B89,'2a. TBill Main'!$B$224:$HF$233,1+HH$62)),HH88)</f>
        <v>33085.54816</v>
      </c>
      <c r="HI89" s="346">
        <f>if($A89-HI$65&gt;=0, if($B89&lt;=$B88,HI88,HI88*vlookup($B89,'2a. TBill Main'!$B$224:$HF$233,1+HI$62)),HI88)</f>
        <v>51261.37545</v>
      </c>
      <c r="HJ89" s="346"/>
      <c r="HK89" s="346"/>
      <c r="HL89" s="346"/>
      <c r="HM89" s="346"/>
      <c r="HN89" s="346"/>
      <c r="HO89" s="346"/>
      <c r="HP89" s="346"/>
      <c r="HQ89" s="346"/>
      <c r="HR89" s="346"/>
      <c r="HS89" s="346"/>
      <c r="HT89" s="346"/>
      <c r="HU89" s="346"/>
      <c r="HV89" s="346"/>
      <c r="HW89" s="346"/>
      <c r="HX89" s="346"/>
    </row>
    <row r="90">
      <c r="A90" s="331" t="str">
        <f>'3b. TBond Projections'!A93</f>
        <v>12-2026</v>
      </c>
      <c r="B90" s="346">
        <f t="shared" si="29"/>
        <v>5</v>
      </c>
      <c r="C90" s="346">
        <f t="shared" si="27"/>
        <v>8067676.907</v>
      </c>
      <c r="D90" s="338">
        <f t="shared" si="28"/>
        <v>5</v>
      </c>
      <c r="E90" s="346"/>
      <c r="F90" s="346">
        <f>if($A90-F$65&gt;=0, if($B90&lt;=$B89,F89,F89*vlookup($B90,'2a. TBill Main'!$B$224:$HF$233,1+F$62)),F89)</f>
        <v>757.9949009</v>
      </c>
      <c r="G90" s="346">
        <f>if($A90-G$65&gt;=0, if($B90&lt;=$B89,G89,G89*vlookup($B90,'2a. TBill Main'!$B$224:$HF$233,1+G$62)),G89)</f>
        <v>19521.66316</v>
      </c>
      <c r="H90" s="346">
        <f>if($A90-H$65&gt;=0, if($B90&lt;=$B89,H89,H89*vlookup($B90,'2a. TBill Main'!$B$224:$HF$233,1+H$62)),H89)</f>
        <v>53568.54423</v>
      </c>
      <c r="I90" s="346">
        <f>if($A90-I$65&gt;=0, if($B90&lt;=$B89,I89,I89*vlookup($B90,'2a. TBill Main'!$B$224:$HF$233,1+I$62)),I89)</f>
        <v>20088.20409</v>
      </c>
      <c r="J90" s="346">
        <f>if($A90-J$65&gt;=0, if($B90&lt;=$B89,J89,J89*vlookup($B90,'2a. TBill Main'!$B$224:$HF$233,1+J$62)),J89)</f>
        <v>26784.27212</v>
      </c>
      <c r="K90" s="346">
        <f>if($A90-K$65&gt;=0, if($B90&lt;=$B89,K89,K89*vlookup($B90,'2a. TBill Main'!$B$224:$HF$233,1+K$62)),K89)</f>
        <v>26784.27212</v>
      </c>
      <c r="L90" s="346">
        <f>if($A90-L$65&gt;=0, if($B90&lt;=$B89,L89,L89*vlookup($B90,'2a. TBill Main'!$B$224:$HF$233,1+L$62)),L89)</f>
        <v>7021.8987</v>
      </c>
      <c r="M90" s="346">
        <f>if($A90-M$65&gt;=0, if($B90&lt;=$B89,M89,M89*vlookup($B90,'2a. TBill Main'!$B$224:$HF$233,1+M$62)),M89)</f>
        <v>198388.4251</v>
      </c>
      <c r="N90" s="346">
        <f>if($A90-N$65&gt;=0, if($B90&lt;=$B89,N89,N89*vlookup($B90,'2a. TBill Main'!$B$224:$HF$233,1+N$62)),N89)</f>
        <v>66822.76808</v>
      </c>
      <c r="O90" s="346">
        <f>if($A90-O$65&gt;=0, if($B90&lt;=$B89,O89,O89*vlookup($B90,'2a. TBill Main'!$B$224:$HF$233,1+O$62)),O89)</f>
        <v>3564.986619</v>
      </c>
      <c r="P90" s="346">
        <f>if($A90-P$65&gt;=0, if($B90&lt;=$B89,P89,P89*vlookup($B90,'2a. TBill Main'!$B$224:$HF$233,1+P$62)),P89)</f>
        <v>26.78427212</v>
      </c>
      <c r="Q90" s="346">
        <f>if($A90-Q$65&gt;=0, if($B90&lt;=$B89,Q89,Q89*vlookup($B90,'2a. TBill Main'!$B$224:$HF$233,1+Q$62)),Q89)</f>
        <v>508.9011702</v>
      </c>
      <c r="R90" s="346">
        <f>if($A90-R$65&gt;=0, if($B90&lt;=$B89,R89,R89*vlookup($B90,'2a. TBill Main'!$B$224:$HF$233,1+R$62)),R89)</f>
        <v>19762.37342</v>
      </c>
      <c r="S90" s="346">
        <f>if($A90-S$65&gt;=0, if($B90&lt;=$B89,S89,S89*vlookup($B90,'2a. TBill Main'!$B$224:$HF$233,1+S$62)),S89)</f>
        <v>15898.58146</v>
      </c>
      <c r="T90" s="346">
        <f>if($A90-T$65&gt;=0, if($B90&lt;=$B89,T89,T89*vlookup($B90,'2a. TBill Main'!$B$224:$HF$233,1+T$62)),T89)</f>
        <v>176848.5135</v>
      </c>
      <c r="U90" s="346">
        <f>if($A90-U$65&gt;=0, if($B90&lt;=$B89,U89,U89*vlookup($B90,'2a. TBill Main'!$B$224:$HF$233,1+U$62)),U89)</f>
        <v>27283.98628</v>
      </c>
      <c r="V90" s="346">
        <f>if($A90-V$65&gt;=0, if($B90&lt;=$B89,V89,V89*vlookup($B90,'2a. TBill Main'!$B$224:$HF$233,1+V$62)),V89)</f>
        <v>87583.87343</v>
      </c>
      <c r="W90" s="346">
        <f>if($A90-W$65&gt;=0, if($B90&lt;=$B89,W89,W89*vlookup($B90,'2a. TBill Main'!$B$224:$HF$233,1+W$62)),W89)</f>
        <v>26784.27212</v>
      </c>
      <c r="X90" s="346">
        <f>if($A90-X$65&gt;=0, if($B90&lt;=$B89,X89,X89*vlookup($B90,'2a. TBill Main'!$B$224:$HF$233,1+X$62)),X89)</f>
        <v>47295.64092</v>
      </c>
      <c r="Y90" s="346">
        <f>if($A90-Y$65&gt;=0, if($B90&lt;=$B89,Y89,Y89*vlookup($B90,'2a. TBill Main'!$B$224:$HF$233,1+Y$62)),Y89)</f>
        <v>26784.27212</v>
      </c>
      <c r="Z90" s="346">
        <f>if($A90-Z$65&gt;=0, if($B90&lt;=$B89,Z89,Z89*vlookup($B90,'2a. TBill Main'!$B$224:$HF$233,1+Z$62)),Z89)</f>
        <v>3388.210423</v>
      </c>
      <c r="AA90" s="346">
        <f>if($A90-AA$65&gt;=0, if($B90&lt;=$B89,AA89,AA89*vlookup($B90,'2a. TBill Main'!$B$224:$HF$233,1+AA$62)),AA89)</f>
        <v>59751.77381</v>
      </c>
      <c r="AB90" s="346">
        <f>if($A90-AB$65&gt;=0, if($B90&lt;=$B89,AB89,AB89*vlookup($B90,'2a. TBill Main'!$B$224:$HF$233,1+AB$62)),AB89)</f>
        <v>35343.69517</v>
      </c>
      <c r="AC90" s="346">
        <f>if($A90-AC$65&gt;=0, if($B90&lt;=$B89,AC89,AC89*vlookup($B90,'2a. TBill Main'!$B$224:$HF$233,1+AC$62)),AC89)</f>
        <v>21427.41769</v>
      </c>
      <c r="AD90" s="346">
        <f>if($A90-AD$65&gt;=0, if($B90&lt;=$B89,AD89,AD89*vlookup($B90,'2a. TBill Main'!$B$224:$HF$233,1+AD$62)),AD89)</f>
        <v>13392.13606</v>
      </c>
      <c r="AE90" s="346">
        <f>if($A90-AE$65&gt;=0, if($B90&lt;=$B89,AE89,AE89*vlookup($B90,'2a. TBill Main'!$B$224:$HF$233,1+AE$62)),AE89)</f>
        <v>117090.8204</v>
      </c>
      <c r="AF90" s="346">
        <f>if($A90-AF$65&gt;=0, if($B90&lt;=$B89,AF89,AF89*vlookup($B90,'2a. TBill Main'!$B$224:$HF$233,1+AF$62)),AF89)</f>
        <v>21093.33747</v>
      </c>
      <c r="AG90" s="346">
        <f>if($A90-AG$65&gt;=0, if($B90&lt;=$B89,AG89,AG89*vlookup($B90,'2a. TBill Main'!$B$224:$HF$233,1+AG$62)),AG89)</f>
        <v>29424.15676</v>
      </c>
      <c r="AH90" s="346">
        <f>if($A90-AH$65&gt;=0, if($B90&lt;=$B89,AH89,AH89*vlookup($B90,'2a. TBill Main'!$B$224:$HF$233,1+AH$62)),AH89)</f>
        <v>22346.30572</v>
      </c>
      <c r="AI90" s="346">
        <f>if($A90-AI$65&gt;=0, if($B90&lt;=$B89,AI89,AI89*vlookup($B90,'2a. TBill Main'!$B$224:$HF$233,1+AI$62)),AI89)</f>
        <v>41537.50453</v>
      </c>
      <c r="AJ90" s="346">
        <f>if($A90-AJ$65&gt;=0, if($B90&lt;=$B89,AJ89,AJ89*vlookup($B90,'2a. TBill Main'!$B$224:$HF$233,1+AJ$62)),AJ89)</f>
        <v>40176.40818</v>
      </c>
      <c r="AK90" s="346">
        <f>if($A90-AK$65&gt;=0, if($B90&lt;=$B89,AK89,AK89*vlookup($B90,'2a. TBill Main'!$B$224:$HF$233,1+AK$62)),AK89)</f>
        <v>32141.12654</v>
      </c>
      <c r="AL90" s="346">
        <f>if($A90-AL$65&gt;=0, if($B90&lt;=$B89,AL89,AL89*vlookup($B90,'2a. TBill Main'!$B$224:$HF$233,1+AL$62)),AL89)</f>
        <v>21427.41769</v>
      </c>
      <c r="AM90" s="346">
        <f>if($A90-AM$65&gt;=0, if($B90&lt;=$B89,AM89,AM89*vlookup($B90,'2a. TBill Main'!$B$224:$HF$233,1+AM$62)),AM89)</f>
        <v>30270.88796</v>
      </c>
      <c r="AN90" s="346">
        <f>if($A90-AN$65&gt;=0, if($B90&lt;=$B89,AN89,AN89*vlookup($B90,'2a. TBill Main'!$B$224:$HF$233,1+AN$62)),AN89)</f>
        <v>161016.3303</v>
      </c>
      <c r="AO90" s="346">
        <f>if($A90-AO$65&gt;=0, if($B90&lt;=$B89,AO89,AO89*vlookup($B90,'2a. TBill Main'!$B$224:$HF$233,1+AO$62)),AO89)</f>
        <v>17647.51408</v>
      </c>
      <c r="AP90" s="346">
        <f>if($A90-AP$65&gt;=0, if($B90&lt;=$B89,AP89,AP89*vlookup($B90,'2a. TBill Main'!$B$224:$HF$233,1+AP$62)),AP89)</f>
        <v>32091.92383</v>
      </c>
      <c r="AQ90" s="346">
        <f>if($A90-AQ$65&gt;=0, if($B90&lt;=$B89,AQ89,AQ89*vlookup($B90,'2a. TBill Main'!$B$224:$HF$233,1+AQ$62)),AQ89)</f>
        <v>74677.28266</v>
      </c>
      <c r="AR90" s="346">
        <f>if($A90-AR$65&gt;=0, if($B90&lt;=$B89,AR89,AR89*vlookup($B90,'2a. TBill Main'!$B$224:$HF$233,1+AR$62)),AR89)</f>
        <v>53568.54423</v>
      </c>
      <c r="AS90" s="346">
        <f>if($A90-AS$65&gt;=0, if($B90&lt;=$B89,AS89,AS89*vlookup($B90,'2a. TBill Main'!$B$224:$HF$233,1+AS$62)),AS89)</f>
        <v>16070.56327</v>
      </c>
      <c r="AT90" s="346">
        <f>if($A90-AT$65&gt;=0, if($B90&lt;=$B89,AT89,AT89*vlookup($B90,'2a. TBill Main'!$B$224:$HF$233,1+AT$62)),AT89)</f>
        <v>21427.41769</v>
      </c>
      <c r="AU90" s="346">
        <f>if($A90-AU$65&gt;=0, if($B90&lt;=$B89,AU89,AU89*vlookup($B90,'2a. TBill Main'!$B$224:$HF$233,1+AU$62)),AU89)</f>
        <v>21427.41769</v>
      </c>
      <c r="AV90" s="346">
        <f>if($A90-AV$65&gt;=0, if($B90&lt;=$B89,AV89,AV89*vlookup($B90,'2a. TBill Main'!$B$224:$HF$233,1+AV$62)),AV89)</f>
        <v>13392.13606</v>
      </c>
      <c r="AW90" s="346">
        <f>if($A90-AW$65&gt;=0, if($B90&lt;=$B89,AW89,AW89*vlookup($B90,'2a. TBill Main'!$B$224:$HF$233,1+AW$62)),AW89)</f>
        <v>13392.13606</v>
      </c>
      <c r="AX90" s="346">
        <f>if($A90-AX$65&gt;=0, if($B90&lt;=$B89,AX89,AX89*vlookup($B90,'2a. TBill Main'!$B$224:$HF$233,1+AX$62)),AX89)</f>
        <v>99634.81385</v>
      </c>
      <c r="AY90" s="346">
        <f>if($A90-AY$65&gt;=0, if($B90&lt;=$B89,AY89,AY89*vlookup($B90,'2a. TBill Main'!$B$224:$HF$233,1+AY$62)),AY89)</f>
        <v>75810.06988</v>
      </c>
      <c r="AZ90" s="346">
        <f>if($A90-AZ$65&gt;=0, if($B90&lt;=$B89,AZ89,AZ89*vlookup($B90,'2a. TBill Main'!$B$224:$HF$233,1+AZ$62)),AZ89)</f>
        <v>30300.96669</v>
      </c>
      <c r="BA90" s="346">
        <f>if($A90-BA$65&gt;=0, if($B90&lt;=$B89,BA89,BA89*vlookup($B90,'2a. TBill Main'!$B$224:$HF$233,1+BA$62)),BA89)</f>
        <v>46098.27682</v>
      </c>
      <c r="BB90" s="346">
        <f>if($A90-BB$65&gt;=0, if($B90&lt;=$B89,BB89,BB89*vlookup($B90,'2a. TBill Main'!$B$224:$HF$233,1+BB$62)),BB89)</f>
        <v>85005.2712</v>
      </c>
      <c r="BC90" s="346">
        <f>if($A90-BC$65&gt;=0, if($B90&lt;=$B89,BC89,BC89*vlookup($B90,'2a. TBill Main'!$B$224:$HF$233,1+BC$62)),BC89)</f>
        <v>803.5281635</v>
      </c>
      <c r="BD90" s="346">
        <f>if($A90-BD$65&gt;=0, if($B90&lt;=$B89,BD89,BD89*vlookup($B90,'2a. TBill Main'!$B$224:$HF$233,1+BD$62)),BD89)</f>
        <v>40176.40818</v>
      </c>
      <c r="BE90" s="346">
        <f>if($A90-BE$65&gt;=0, if($B90&lt;=$B89,BE89,BE89*vlookup($B90,'2a. TBill Main'!$B$224:$HF$233,1+BE$62)),BE89)</f>
        <v>26784.27212</v>
      </c>
      <c r="BF90" s="346">
        <f>if($A90-BF$65&gt;=0, if($B90&lt;=$B89,BF89,BF89*vlookup($B90,'2a. TBill Main'!$B$224:$HF$233,1+BF$62)),BF89)</f>
        <v>13392.13606</v>
      </c>
      <c r="BG90" s="346">
        <f>if($A90-BG$65&gt;=0, if($B90&lt;=$B89,BG89,BG89*vlookup($B90,'2a. TBill Main'!$B$224:$HF$233,1+BG$62)),BG89)</f>
        <v>13392.13606</v>
      </c>
      <c r="BH90" s="346">
        <f>if($A90-BH$65&gt;=0, if($B90&lt;=$B89,BH89,BH89*vlookup($B90,'2a. TBill Main'!$B$224:$HF$233,1+BH$62)),BH89)</f>
        <v>26784.27212</v>
      </c>
      <c r="BI90" s="346">
        <f>if($A90-BI$65&gt;=0, if($B90&lt;=$B89,BI89,BI89*vlookup($B90,'2a. TBill Main'!$B$224:$HF$233,1+BI$62)),BI89)</f>
        <v>148550.93</v>
      </c>
      <c r="BJ90" s="346">
        <f>if($A90-BJ$65&gt;=0, if($B90&lt;=$B89,BJ89,BJ89*vlookup($B90,'2a. TBill Main'!$B$224:$HF$233,1+BJ$62)),BJ89)</f>
        <v>26784.27212</v>
      </c>
      <c r="BK90" s="346">
        <f>if($A90-BK$65&gt;=0, if($B90&lt;=$B89,BK89,BK89*vlookup($B90,'2a. TBill Main'!$B$224:$HF$233,1+BK$62)),BK89)</f>
        <v>49692.64579</v>
      </c>
      <c r="BL90" s="346">
        <f>if($A90-BL$65&gt;=0, if($B90&lt;=$B89,BL89,BL89*vlookup($B90,'2a. TBill Main'!$B$224:$HF$233,1+BL$62)),BL89)</f>
        <v>66960.68029</v>
      </c>
      <c r="BM90" s="346">
        <f>if($A90-BM$65&gt;=0, if($B90&lt;=$B89,BM89,BM89*vlookup($B90,'2a. TBill Main'!$B$224:$HF$233,1+BM$62)),BM89)</f>
        <v>53.56854423</v>
      </c>
      <c r="BN90" s="346">
        <f>if($A90-BN$65&gt;=0, if($B90&lt;=$B89,BN89,BN89*vlookup($B90,'2a. TBill Main'!$B$224:$HF$233,1+BN$62)),BN89)</f>
        <v>7606.331517</v>
      </c>
      <c r="BO90" s="346">
        <f>if($A90-BO$65&gt;=0, if($B90&lt;=$B89,BO89,BO89*vlookup($B90,'2a. TBill Main'!$B$224:$HF$233,1+BO$62)),BO89)</f>
        <v>52527.0646</v>
      </c>
      <c r="BP90" s="346">
        <f>if($A90-BP$65&gt;=0, if($B90&lt;=$B89,BP89,BP89*vlookup($B90,'2a. TBill Main'!$B$224:$HF$233,1+BP$62)),BP89)</f>
        <v>26784.27212</v>
      </c>
      <c r="BQ90" s="346">
        <f>if($A90-BQ$65&gt;=0, if($B90&lt;=$B89,BQ89,BQ89*vlookup($B90,'2a. TBill Main'!$B$224:$HF$233,1+BQ$62)),BQ89)</f>
        <v>6151.222366</v>
      </c>
      <c r="BR90" s="346">
        <f>if($A90-BR$65&gt;=0, if($B90&lt;=$B89,BR89,BR89*vlookup($B90,'2a. TBill Main'!$B$224:$HF$233,1+BR$62)),BR89)</f>
        <v>26784.27212</v>
      </c>
      <c r="BS90" s="346">
        <f>if($A90-BS$65&gt;=0, if($B90&lt;=$B89,BS89,BS89*vlookup($B90,'2a. TBill Main'!$B$224:$HF$233,1+BS$62)),BS89)</f>
        <v>16070.56327</v>
      </c>
      <c r="BT90" s="346">
        <f>if($A90-BT$65&gt;=0, if($B90&lt;=$B89,BT89,BT89*vlookup($B90,'2a. TBill Main'!$B$224:$HF$233,1+BT$62)),BT89)</f>
        <v>186959.5762</v>
      </c>
      <c r="BU90" s="346">
        <f>if($A90-BU$65&gt;=0, if($B90&lt;=$B89,BU89,BU89*vlookup($B90,'2a. TBill Main'!$B$224:$HF$233,1+BU$62)),BU89)</f>
        <v>67210.17579</v>
      </c>
      <c r="BV90" s="346">
        <f>if($A90-BV$65&gt;=0, if($B90&lt;=$B89,BV89,BV89*vlookup($B90,'2a. TBill Main'!$B$224:$HF$233,1+BV$62)),BV89)</f>
        <v>66960.68029</v>
      </c>
      <c r="BW90" s="346">
        <f>if($A90-BW$65&gt;=0, if($B90&lt;=$B89,BW89,BW89*vlookup($B90,'2a. TBill Main'!$B$224:$HF$233,1+BW$62)),BW89)</f>
        <v>1347.248888</v>
      </c>
      <c r="BX90" s="346">
        <f>if($A90-BX$65&gt;=0, if($B90&lt;=$B89,BX89,BX89*vlookup($B90,'2a. TBill Main'!$B$224:$HF$233,1+BX$62)),BX89)</f>
        <v>40176.40818</v>
      </c>
      <c r="BY90" s="346">
        <f>if($A90-BY$65&gt;=0, if($B90&lt;=$B89,BY89,BY89*vlookup($B90,'2a. TBill Main'!$B$224:$HF$233,1+BY$62)),BY89)</f>
        <v>26784.27212</v>
      </c>
      <c r="BZ90" s="346">
        <f>if($A90-BZ$65&gt;=0, if($B90&lt;=$B89,BZ89,BZ89*vlookup($B90,'2a. TBill Main'!$B$224:$HF$233,1+BZ$62)),BZ89)</f>
        <v>16310.06823</v>
      </c>
      <c r="CA90" s="346">
        <f>if($A90-CA$65&gt;=0, if($B90&lt;=$B89,CA89,CA89*vlookup($B90,'2a. TBill Main'!$B$224:$HF$233,1+CA$62)),CA89)</f>
        <v>26784.27212</v>
      </c>
      <c r="CB90" s="346">
        <f>if($A90-CB$65&gt;=0, if($B90&lt;=$B89,CB89,CB89*vlookup($B90,'2a. TBill Main'!$B$224:$HF$233,1+CB$62)),CB89)</f>
        <v>54972.04009</v>
      </c>
      <c r="CC90" s="346">
        <f>if($A90-CC$65&gt;=0, if($B90&lt;=$B89,CC89,CC89*vlookup($B90,'2a. TBill Main'!$B$224:$HF$233,1+CC$62)),CC89)</f>
        <v>101209.5683</v>
      </c>
      <c r="CD90" s="346">
        <f>if($A90-CD$65&gt;=0, if($B90&lt;=$B89,CD89,CD89*vlookup($B90,'2a. TBill Main'!$B$224:$HF$233,1+CD$62)),CD89)</f>
        <v>28118.12887</v>
      </c>
      <c r="CE90" s="346">
        <f>if($A90-CE$65&gt;=0, if($B90&lt;=$B89,CE89,CE89*vlookup($B90,'2a. TBill Main'!$B$224:$HF$233,1+CE$62)),CE89)</f>
        <v>59746.65801</v>
      </c>
      <c r="CF90" s="346">
        <f>if($A90-CF$65&gt;=0, if($B90&lt;=$B89,CF89,CF89*vlookup($B90,'2a. TBill Main'!$B$224:$HF$233,1+CF$62)),CF89)</f>
        <v>66960.68029</v>
      </c>
      <c r="CG90" s="346">
        <f>if($A90-CG$65&gt;=0, if($B90&lt;=$B89,CG89,CG89*vlookup($B90,'2a. TBill Main'!$B$224:$HF$233,1+CG$62)),CG89)</f>
        <v>13.39213606</v>
      </c>
      <c r="CH90" s="346">
        <f>if($A90-CH$65&gt;=0, if($B90&lt;=$B89,CH89,CH89*vlookup($B90,'2a. TBill Main'!$B$224:$HF$233,1+CH$62)),CH89)</f>
        <v>37692.24729</v>
      </c>
      <c r="CI90" s="346">
        <f>if($A90-CI$65&gt;=0, if($B90&lt;=$B89,CI89,CI89*vlookup($B90,'2a. TBill Main'!$B$224:$HF$233,1+CI$62)),CI89)</f>
        <v>26784.27212</v>
      </c>
      <c r="CJ90" s="346">
        <f>if($A90-CJ$65&gt;=0, if($B90&lt;=$B89,CJ89,CJ89*vlookup($B90,'2a. TBill Main'!$B$224:$HF$233,1+CJ$62)),CJ89)</f>
        <v>13392.13606</v>
      </c>
      <c r="CK90" s="346">
        <f>if($A90-CK$65&gt;=0, if($B90&lt;=$B89,CK89,CK89*vlookup($B90,'2a. TBill Main'!$B$224:$HF$233,1+CK$62)),CK89)</f>
        <v>23316.56597</v>
      </c>
      <c r="CL90" s="346">
        <f>if($A90-CL$65&gt;=0, if($B90&lt;=$B89,CL89,CL89*vlookup($B90,'2a. TBill Main'!$B$224:$HF$233,1+CL$62)),CL89)</f>
        <v>20117.74714</v>
      </c>
      <c r="CM90" s="346">
        <f>if($A90-CM$65&gt;=0, if($B90&lt;=$B89,CM89,CM89*vlookup($B90,'2a. TBill Main'!$B$224:$HF$233,1+CM$62)),CM89)</f>
        <v>118745.392</v>
      </c>
      <c r="CN90" s="346">
        <f>if($A90-CN$65&gt;=0, if($B90&lt;=$B89,CN89,CN89*vlookup($B90,'2a. TBill Main'!$B$224:$HF$233,1+CN$62)),CN89)</f>
        <v>41939.37575</v>
      </c>
      <c r="CO90" s="346">
        <f>if($A90-CO$65&gt;=0, if($B90&lt;=$B89,CO89,CO89*vlookup($B90,'2a. TBill Main'!$B$224:$HF$233,1+CO$62)),CO89)</f>
        <v>351.903723</v>
      </c>
      <c r="CP90" s="346">
        <f>if($A90-CP$65&gt;=0, if($B90&lt;=$B89,CP89,CP89*vlookup($B90,'2a. TBill Main'!$B$224:$HF$233,1+CP$62)),CP89)</f>
        <v>49848.08611</v>
      </c>
      <c r="CQ90" s="346">
        <f>if($A90-CQ$65&gt;=0, if($B90&lt;=$B89,CQ89,CQ89*vlookup($B90,'2a. TBill Main'!$B$224:$HF$233,1+CQ$62)),CQ89)</f>
        <v>10996.99134</v>
      </c>
      <c r="CR90" s="346">
        <f>if($A90-CR$65&gt;=0, if($B90&lt;=$B89,CR89,CR89*vlookup($B90,'2a. TBill Main'!$B$224:$HF$233,1+CR$62)),CR89)</f>
        <v>31503.03712</v>
      </c>
      <c r="CS90" s="346">
        <f>if($A90-CS$65&gt;=0, if($B90&lt;=$B89,CS89,CS89*vlookup($B90,'2a. TBill Main'!$B$224:$HF$233,1+CS$62)),CS89)</f>
        <v>9318.850465</v>
      </c>
      <c r="CT90" s="346">
        <f>if($A90-CT$65&gt;=0, if($B90&lt;=$B89,CT89,CT89*vlookup($B90,'2a. TBill Main'!$B$224:$HF$233,1+CT$62)),CT89)</f>
        <v>30801.18713</v>
      </c>
      <c r="CU90" s="346">
        <f>if($A90-CU$65&gt;=0, if($B90&lt;=$B89,CU89,CU89*vlookup($B90,'2a. TBill Main'!$B$224:$HF$233,1+CU$62)),CU89)</f>
        <v>46819.60267</v>
      </c>
      <c r="CV90" s="346">
        <f>if($A90-CV$65&gt;=0, if($B90&lt;=$B89,CV89,CV89*vlookup($B90,'2a. TBill Main'!$B$224:$HF$233,1+CV$62)),CV89)</f>
        <v>10996.99134</v>
      </c>
      <c r="CW90" s="346">
        <f>if($A90-CW$65&gt;=0, if($B90&lt;=$B89,CW89,CW89*vlookup($B90,'2a. TBill Main'!$B$224:$HF$233,1+CW$62)),CW89)</f>
        <v>15945.63745</v>
      </c>
      <c r="CX90" s="346">
        <f>if($A90-CX$65&gt;=0, if($B90&lt;=$B89,CX89,CX89*vlookup($B90,'2a. TBill Main'!$B$224:$HF$233,1+CX$62)),CX89)</f>
        <v>119926.5894</v>
      </c>
      <c r="CY90" s="346">
        <f>if($A90-CY$65&gt;=0, if($B90&lt;=$B89,CY89,CY89*vlookup($B90,'2a. TBill Main'!$B$224:$HF$233,1+CY$62)),CY89)</f>
        <v>235379.5367</v>
      </c>
      <c r="CZ90" s="346">
        <f>if($A90-CZ$65&gt;=0, if($B90&lt;=$B89,CZ89,CZ89*vlookup($B90,'2a. TBill Main'!$B$224:$HF$233,1+CZ$62)),CZ89)</f>
        <v>19916.10117</v>
      </c>
      <c r="DA90" s="346">
        <f>if($A90-DA$65&gt;=0, if($B90&lt;=$B89,DA89,DA89*vlookup($B90,'2a. TBill Main'!$B$224:$HF$233,1+DA$62)),DA89)</f>
        <v>54984.95672</v>
      </c>
      <c r="DB90" s="346">
        <f>if($A90-DB$65&gt;=0, if($B90&lt;=$B89,DB89,DB89*vlookup($B90,'2a. TBill Main'!$B$224:$HF$233,1+DB$62)),DB89)</f>
        <v>21993.98269</v>
      </c>
      <c r="DC90" s="346">
        <f>if($A90-DC$65&gt;=0, if($B90&lt;=$B89,DC89,DC89*vlookup($B90,'2a. TBill Main'!$B$224:$HF$233,1+DC$62)),DC89)</f>
        <v>21993.98269</v>
      </c>
      <c r="DD90" s="346">
        <f>if($A90-DD$65&gt;=0, if($B90&lt;=$B89,DD89,DD89*vlookup($B90,'2a. TBill Main'!$B$224:$HF$233,1+DD$62)),DD89)</f>
        <v>43807.61472</v>
      </c>
      <c r="DE90" s="346">
        <f>if($A90-DE$65&gt;=0, if($B90&lt;=$B89,DE89,DE89*vlookup($B90,'2a. TBill Main'!$B$224:$HF$233,1+DE$62)),DE89)</f>
        <v>16675.83767</v>
      </c>
      <c r="DF90" s="346">
        <f>if($A90-DF$65&gt;=0, if($B90&lt;=$B89,DF89,DF89*vlookup($B90,'2a. TBill Main'!$B$224:$HF$233,1+DF$62)),DF89)</f>
        <v>8797.593075</v>
      </c>
      <c r="DG90" s="346">
        <f>if($A90-DG$65&gt;=0, if($B90&lt;=$B89,DG89,DG89*vlookup($B90,'2a. TBill Main'!$B$224:$HF$233,1+DG$62)),DG89)</f>
        <v>21993.98269</v>
      </c>
      <c r="DH90" s="346">
        <f>if($A90-DH$65&gt;=0, if($B90&lt;=$B89,DH89,DH89*vlookup($B90,'2a. TBill Main'!$B$224:$HF$233,1+DH$62)),DH89)</f>
        <v>109646.6019</v>
      </c>
      <c r="DI90" s="346">
        <f>if($A90-DI$65&gt;=0, if($B90&lt;=$B89,DI89,DI89*vlookup($B90,'2a. TBill Main'!$B$224:$HF$233,1+DI$62)),DI89)</f>
        <v>17129.3316</v>
      </c>
      <c r="DJ90" s="346">
        <f>if($A90-DJ$65&gt;=0, if($B90&lt;=$B89,DJ89,DJ89*vlookup($B90,'2a. TBill Main'!$B$224:$HF$233,1+DJ$62)),DJ89)</f>
        <v>109.9699134</v>
      </c>
      <c r="DK90" s="346">
        <f>if($A90-DK$65&gt;=0, if($B90&lt;=$B89,DK89,DK89*vlookup($B90,'2a. TBill Main'!$B$224:$HF$233,1+DK$62)),DK89)</f>
        <v>51431.98277</v>
      </c>
      <c r="DL90" s="346">
        <f>if($A90-DL$65&gt;=0, if($B90&lt;=$B89,DL89,DL89*vlookup($B90,'2a. TBill Main'!$B$224:$HF$233,1+DL$62)),DL89)</f>
        <v>21993.98269</v>
      </c>
      <c r="DM90" s="346">
        <f>if($A90-DM$65&gt;=0, if($B90&lt;=$B89,DM89,DM89*vlookup($B90,'2a. TBill Main'!$B$224:$HF$233,1+DM$62)),DM89)</f>
        <v>14108.45808</v>
      </c>
      <c r="DN90" s="346">
        <f>if($A90-DN$65&gt;=0, if($B90&lt;=$B89,DN89,DN89*vlookup($B90,'2a. TBill Main'!$B$224:$HF$233,1+DN$62)),DN89)</f>
        <v>58578.77349</v>
      </c>
      <c r="DO90" s="346">
        <f>if($A90-DO$65&gt;=0, if($B90&lt;=$B89,DO89,DO89*vlookup($B90,'2a. TBill Main'!$B$224:$HF$233,1+DO$62)),DO89)</f>
        <v>21993.98269</v>
      </c>
      <c r="DP90" s="346">
        <f>if($A90-DP$65&gt;=0, if($B90&lt;=$B89,DP89,DP89*vlookup($B90,'2a. TBill Main'!$B$224:$HF$233,1+DP$62)),DP89)</f>
        <v>26392.77923</v>
      </c>
      <c r="DQ90" s="346">
        <f>if($A90-DQ$65&gt;=0, if($B90&lt;=$B89,DQ89,DQ89*vlookup($B90,'2a. TBill Main'!$B$224:$HF$233,1+DQ$62)),DQ89)</f>
        <v>15395.78788</v>
      </c>
      <c r="DR90" s="346">
        <f>if($A90-DR$65&gt;=0, if($B90&lt;=$B89,DR89,DR89*vlookup($B90,'2a. TBill Main'!$B$224:$HF$233,1+DR$62)),DR89)</f>
        <v>104045.3063</v>
      </c>
      <c r="DS90" s="346">
        <f>if($A90-DS$65&gt;=0, if($B90&lt;=$B89,DS89,DS89*vlookup($B90,'2a. TBill Main'!$B$224:$HF$233,1+DS$62)),DS89)</f>
        <v>4420.416623</v>
      </c>
      <c r="DT90" s="346">
        <f>if($A90-DT$65&gt;=0, if($B90&lt;=$B89,DT89,DT89*vlookup($B90,'2a. TBill Main'!$B$224:$HF$233,1+DT$62)),DT89)</f>
        <v>116.5681082</v>
      </c>
      <c r="DU90" s="346">
        <f>if($A90-DU$65&gt;=0, if($B90&lt;=$B89,DU89,DU89*vlookup($B90,'2a. TBill Main'!$B$224:$HF$233,1+DU$62)),DU89)</f>
        <v>38272.43308</v>
      </c>
      <c r="DV90" s="346">
        <f>if($A90-DV$65&gt;=0, if($B90&lt;=$B89,DV89,DV89*vlookup($B90,'2a. TBill Main'!$B$224:$HF$233,1+DV$62)),DV89)</f>
        <v>76712.43832</v>
      </c>
      <c r="DW90" s="346">
        <f>if($A90-DW$65&gt;=0, if($B90&lt;=$B89,DW89,DW89*vlookup($B90,'2a. TBill Main'!$B$224:$HF$233,1+DW$62)),DW89)</f>
        <v>21993.98269</v>
      </c>
      <c r="DX90" s="346">
        <f>if($A90-DX$65&gt;=0, if($B90&lt;=$B89,DX89,DX89*vlookup($B90,'2a. TBill Main'!$B$224:$HF$233,1+DX$62)),DX89)</f>
        <v>43987.96538</v>
      </c>
      <c r="DY90" s="346">
        <f>if($A90-DY$65&gt;=0, if($B90&lt;=$B89,DY89,DY89*vlookup($B90,'2a. TBill Main'!$B$224:$HF$233,1+DY$62)),DY89)</f>
        <v>21993.98269</v>
      </c>
      <c r="DZ90" s="346">
        <f>if($A90-DZ$65&gt;=0, if($B90&lt;=$B89,DZ89,DZ89*vlookup($B90,'2a. TBill Main'!$B$224:$HF$233,1+DZ$62)),DZ89)</f>
        <v>132918.435</v>
      </c>
      <c r="EA90" s="346">
        <f>if($A90-EA$65&gt;=0, if($B90&lt;=$B89,EA89,EA89*vlookup($B90,'2a. TBill Main'!$B$224:$HF$233,1+EA$62)),EA89)</f>
        <v>629.0279049</v>
      </c>
      <c r="EB90" s="346">
        <f>if($A90-EB$65&gt;=0, if($B90&lt;=$B89,EB89,EB89*vlookup($B90,'2a. TBill Main'!$B$224:$HF$233,1+EB$62)),EB89)</f>
        <v>43987.96538</v>
      </c>
      <c r="EC90" s="346">
        <f>if($A90-EC$65&gt;=0, if($B90&lt;=$B89,EC89,EC89*vlookup($B90,'2a. TBill Main'!$B$224:$HF$233,1+EC$62)),EC89)</f>
        <v>63510.19831</v>
      </c>
      <c r="ED90" s="346">
        <f>if($A90-ED$65&gt;=0, if($B90&lt;=$B89,ED89,ED89*vlookup($B90,'2a. TBill Main'!$B$224:$HF$233,1+ED$62)),ED89)</f>
        <v>43022.16561</v>
      </c>
      <c r="EE90" s="346">
        <f>if($A90-EE$65&gt;=0, if($B90&lt;=$B89,EE89,EE89*vlookup($B90,'2a. TBill Main'!$B$224:$HF$233,1+EE$62)),EE89)</f>
        <v>43987.96538</v>
      </c>
      <c r="EF90" s="346">
        <f>if($A90-EF$65&gt;=0, if($B90&lt;=$B89,EF89,EF89*vlookup($B90,'2a. TBill Main'!$B$224:$HF$233,1+EF$62)),EF89)</f>
        <v>11589.46525</v>
      </c>
      <c r="EG90" s="346">
        <f>if($A90-EG$65&gt;=0, if($B90&lt;=$B89,EG89,EG89*vlookup($B90,'2a. TBill Main'!$B$224:$HF$233,1+EG$62)),EG89)</f>
        <v>9244.818719</v>
      </c>
      <c r="EH90" s="346">
        <f>if($A90-EH$65&gt;=0, if($B90&lt;=$B89,EH89,EH89*vlookup($B90,'2a. TBill Main'!$B$224:$HF$233,1+EH$62)),EH89)</f>
        <v>866.5629179</v>
      </c>
      <c r="EI90" s="346">
        <f>if($A90-EI$65&gt;=0, if($B90&lt;=$B89,EI89,EI89*vlookup($B90,'2a. TBill Main'!$B$224:$HF$233,1+EI$62)),EI89)</f>
        <v>43987.96538</v>
      </c>
      <c r="EJ90" s="346">
        <f>if($A90-EJ$65&gt;=0, if($B90&lt;=$B89,EJ89,EJ89*vlookup($B90,'2a. TBill Main'!$B$224:$HF$233,1+EJ$62)),EJ89)</f>
        <v>39173.19664</v>
      </c>
      <c r="EK90" s="346">
        <f>if($A90-EK$65&gt;=0, if($B90&lt;=$B89,EK89,EK89*vlookup($B90,'2a. TBill Main'!$B$224:$HF$233,1+EK$62)),EK89)</f>
        <v>24193.38096</v>
      </c>
      <c r="EL90" s="346">
        <f>if($A90-EL$65&gt;=0, if($B90&lt;=$B89,EL89,EL89*vlookup($B90,'2a. TBill Main'!$B$224:$HF$233,1+EL$62)),EL89)</f>
        <v>9292.457686</v>
      </c>
      <c r="EM90" s="346">
        <f>if($A90-EM$65&gt;=0, if($B90&lt;=$B89,EM89,EM89*vlookup($B90,'2a. TBill Main'!$B$224:$HF$233,1+EM$62)),EM89)</f>
        <v>90199.5224</v>
      </c>
      <c r="EN90" s="346">
        <f>if($A90-EN$65&gt;=0, if($B90&lt;=$B89,EN89,EN89*vlookup($B90,'2a. TBill Main'!$B$224:$HF$233,1+EN$62)),EN89)</f>
        <v>659.8194806</v>
      </c>
      <c r="EO90" s="346">
        <f>if($A90-EO$65&gt;=0, if($B90&lt;=$B89,EO89,EO89*vlookup($B90,'2a. TBill Main'!$B$224:$HF$233,1+EO$62)),EO89)</f>
        <v>37427.07236</v>
      </c>
      <c r="EP90" s="346">
        <f>if($A90-EP$65&gt;=0, if($B90&lt;=$B89,EP89,EP89*vlookup($B90,'2a. TBill Main'!$B$224:$HF$233,1+EP$62)),EP89)</f>
        <v>39672.41606</v>
      </c>
      <c r="EQ90" s="346">
        <f>if($A90-EQ$65&gt;=0, if($B90&lt;=$B89,EQ89,EQ89*vlookup($B90,'2a. TBill Main'!$B$224:$HF$233,1+EQ$62)),EQ89)</f>
        <v>43987.96538</v>
      </c>
      <c r="ER90" s="346">
        <f>if($A90-ER$65&gt;=0, if($B90&lt;=$B89,ER89,ER89*vlookup($B90,'2a. TBill Main'!$B$224:$HF$233,1+ER$62)),ER89)</f>
        <v>79321.29856</v>
      </c>
      <c r="ES90" s="346">
        <f>if($A90-ES$65&gt;=0, if($B90&lt;=$B89,ES89,ES89*vlookup($B90,'2a. TBill Main'!$B$224:$HF$233,1+ES$62)),ES89)</f>
        <v>10549.54576</v>
      </c>
      <c r="ET90" s="346">
        <f>if($A90-ET$65&gt;=0, if($B90&lt;=$B89,ET89,ET89*vlookup($B90,'2a. TBill Main'!$B$224:$HF$233,1+ET$62)),ET89)</f>
        <v>3118.746745</v>
      </c>
      <c r="EU90" s="346">
        <f>if($A90-EU$65&gt;=0, if($B90&lt;=$B89,EU89,EU89*vlookup($B90,'2a. TBill Main'!$B$224:$HF$233,1+EU$62)),EU89)</f>
        <v>17813.67437</v>
      </c>
      <c r="EV90" s="346">
        <f>if($A90-EV$65&gt;=0, if($B90&lt;=$B89,EV89,EV89*vlookup($B90,'2a. TBill Main'!$B$224:$HF$233,1+EV$62)),EV89)</f>
        <v>10679.70615</v>
      </c>
      <c r="EW90" s="346">
        <f>if($A90-EW$65&gt;=0, if($B90&lt;=$B89,EW89,EW89*vlookup($B90,'2a. TBill Main'!$B$224:$HF$233,1+EW$62)),EW89)</f>
        <v>9395.829404</v>
      </c>
      <c r="EX90" s="346">
        <f>if($A90-EX$65&gt;=0, if($B90&lt;=$B89,EX89,EX89*vlookup($B90,'2a. TBill Main'!$B$224:$HF$233,1+EX$62)),EX89)</f>
        <v>12959.07454</v>
      </c>
      <c r="EY90" s="346">
        <f>if($A90-EY$65&gt;=0, if($B90&lt;=$B89,EY89,EY89*vlookup($B90,'2a. TBill Main'!$B$224:$HF$233,1+EY$62)),EY89)</f>
        <v>101105.7446</v>
      </c>
      <c r="EZ90" s="346">
        <f>if($A90-EZ$65&gt;=0, if($B90&lt;=$B89,EZ89,EZ89*vlookup($B90,'2a. TBill Main'!$B$224:$HF$233,1+EZ$62)),EZ89)</f>
        <v>43320.49199</v>
      </c>
      <c r="FA90" s="346">
        <f>if($A90-FA$65&gt;=0, if($B90&lt;=$B89,FA89,FA89*vlookup($B90,'2a. TBill Main'!$B$224:$HF$233,1+FA$62)),FA89)</f>
        <v>7874.285682</v>
      </c>
      <c r="FB90" s="346">
        <f>if($A90-FB$65&gt;=0, if($B90&lt;=$B89,FB89,FB89*vlookup($B90,'2a. TBill Main'!$B$224:$HF$233,1+FB$62)),FB89)</f>
        <v>13840.15349</v>
      </c>
      <c r="FC90" s="346">
        <f>if($A90-FC$65&gt;=0, if($B90&lt;=$B89,FC89,FC89*vlookup($B90,'2a. TBill Main'!$B$224:$HF$233,1+FC$62)),FC89)</f>
        <v>55484.22013</v>
      </c>
      <c r="FD90" s="346">
        <f>if($A90-FD$65&gt;=0, if($B90&lt;=$B89,FD89,FD89*vlookup($B90,'2a. TBill Main'!$B$224:$HF$233,1+FD$62)),FD89)</f>
        <v>45102.42247</v>
      </c>
      <c r="FE90" s="346">
        <f>if($A90-FE$65&gt;=0, if($B90&lt;=$B89,FE89,FE89*vlookup($B90,'2a. TBill Main'!$B$224:$HF$233,1+FE$62)),FE89)</f>
        <v>75765.00353</v>
      </c>
      <c r="FF90" s="346">
        <f>if($A90-FF$65&gt;=0, if($B90&lt;=$B89,FF89,FF89*vlookup($B90,'2a. TBill Main'!$B$224:$HF$233,1+FF$62)),FF89)</f>
        <v>17995.2347</v>
      </c>
      <c r="FG90" s="346">
        <f>if($A90-FG$65&gt;=0, if($B90&lt;=$B89,FG89,FG89*vlookup($B90,'2a. TBill Main'!$B$224:$HF$233,1+FG$62)),FG89)</f>
        <v>22908.18457</v>
      </c>
      <c r="FH90" s="346">
        <f>if($A90-FH$65&gt;=0, if($B90&lt;=$B89,FH89,FH89*vlookup($B90,'2a. TBill Main'!$B$224:$HF$233,1+FH$62)),FH89)</f>
        <v>28352.44308</v>
      </c>
      <c r="FI90" s="346">
        <f>if($A90-FI$65&gt;=0, if($B90&lt;=$B89,FI89,FI89*vlookup($B90,'2a. TBill Main'!$B$224:$HF$233,1+FI$62)),FI89)</f>
        <v>77249.8173</v>
      </c>
      <c r="FJ90" s="346">
        <f>if($A90-FJ$65&gt;=0, if($B90&lt;=$B89,FJ89,FJ89*vlookup($B90,'2a. TBill Main'!$B$224:$HF$233,1+FJ$62)),FJ89)</f>
        <v>80432.39058</v>
      </c>
      <c r="FK90" s="346">
        <f>if($A90-FK$65&gt;=0, if($B90&lt;=$B89,FK89,FK89*vlookup($B90,'2a. TBill Main'!$B$224:$HF$233,1+FK$62)),FK89)</f>
        <v>34345.80337</v>
      </c>
      <c r="FL90" s="346">
        <f>if($A90-FL$65&gt;=0, if($B90&lt;=$B89,FL89,FL89*vlookup($B90,'2a. TBill Main'!$B$224:$HF$233,1+FL$62)),FL89)</f>
        <v>34194.04488</v>
      </c>
      <c r="FM90" s="346">
        <f>if($A90-FM$65&gt;=0, if($B90&lt;=$B89,FM89,FM89*vlookup($B90,'2a. TBill Main'!$B$224:$HF$233,1+FM$62)),FM89)</f>
        <v>90886.41647</v>
      </c>
      <c r="FN90" s="346">
        <f>if($A90-FN$65&gt;=0, if($B90&lt;=$B89,FN89,FN89*vlookup($B90,'2a. TBill Main'!$B$224:$HF$233,1+FN$62)),FN89)</f>
        <v>77622.96721</v>
      </c>
      <c r="FO90" s="346">
        <f>if($A90-FO$65&gt;=0, if($B90&lt;=$B89,FO89,FO89*vlookup($B90,'2a. TBill Main'!$B$224:$HF$233,1+FO$62)),FO89)</f>
        <v>37389.77057</v>
      </c>
      <c r="FP90" s="346">
        <f>if($A90-FP$65&gt;=0, if($B90&lt;=$B89,FP89,FP89*vlookup($B90,'2a. TBill Main'!$B$224:$HF$233,1+FP$62)),FP89)</f>
        <v>13260.17216</v>
      </c>
      <c r="FQ90" s="346">
        <f>if($A90-FQ$65&gt;=0, if($B90&lt;=$B89,FQ89,FQ89*vlookup($B90,'2a. TBill Main'!$B$224:$HF$233,1+FQ$62)),FQ89)</f>
        <v>73252.34496</v>
      </c>
      <c r="FR90" s="346">
        <f>if($A90-FR$65&gt;=0, if($B90&lt;=$B89,FR89,FR89*vlookup($B90,'2a. TBill Main'!$B$224:$HF$233,1+FR$62)),FR89)</f>
        <v>73243.21746</v>
      </c>
      <c r="FS90" s="346">
        <f>if($A90-FS$65&gt;=0, if($B90&lt;=$B89,FS89,FS89*vlookup($B90,'2a. TBill Main'!$B$224:$HF$233,1+FS$62)),FS89)</f>
        <v>32990.97403</v>
      </c>
      <c r="FT90" s="346">
        <f>if($A90-FT$65&gt;=0, if($B90&lt;=$B89,FT89,FT89*vlookup($B90,'2a. TBill Main'!$B$224:$HF$233,1+FT$62)),FT89)</f>
        <v>41036.3729</v>
      </c>
      <c r="FU90" s="346">
        <f>if($A90-FU$65&gt;=0, if($B90&lt;=$B89,FU89,FU89*vlookup($B90,'2a. TBill Main'!$B$224:$HF$233,1+FU$62)),FU89)</f>
        <v>43987.96538</v>
      </c>
      <c r="FV90" s="346">
        <f>if($A90-FV$65&gt;=0, if($B90&lt;=$B89,FV89,FV89*vlookup($B90,'2a. TBill Main'!$B$224:$HF$233,1+FV$62)),FV89)</f>
        <v>92374.72729</v>
      </c>
      <c r="FW90" s="346">
        <f>if($A90-FW$65&gt;=0, if($B90&lt;=$B89,FW89,FW89*vlookup($B90,'2a. TBill Main'!$B$224:$HF$233,1+FW$62)),FW89)</f>
        <v>2194.999472</v>
      </c>
      <c r="FX90" s="346">
        <f>if($A90-FX$65&gt;=0, if($B90&lt;=$B89,FX89,FX89*vlookup($B90,'2a. TBill Main'!$B$224:$HF$233,1+FX$62)),FX89)</f>
        <v>48996.65505</v>
      </c>
      <c r="FY90" s="346">
        <f>if($A90-FY$65&gt;=0, if($B90&lt;=$B89,FY89,FY89*vlookup($B90,'2a. TBill Main'!$B$224:$HF$233,1+FY$62)),FY89)</f>
        <v>45448.36583</v>
      </c>
      <c r="FZ90" s="346">
        <f>if($A90-FZ$65&gt;=0, if($B90&lt;=$B89,FZ89,FZ89*vlookup($B90,'2a. TBill Main'!$B$224:$HF$233,1+FZ$62)),FZ89)</f>
        <v>51005.51945</v>
      </c>
      <c r="GA90" s="346">
        <f>if($A90-GA$65&gt;=0, if($B90&lt;=$B89,GA89,GA89*vlookup($B90,'2a. TBill Main'!$B$224:$HF$233,1+GA$62)),GA89)</f>
        <v>824.7743508</v>
      </c>
      <c r="GB90" s="346">
        <f>if($A90-GB$65&gt;=0, if($B90&lt;=$B89,GB89,GB89*vlookup($B90,'2a. TBill Main'!$B$224:$HF$233,1+GB$62)),GB89)</f>
        <v>4658.325533</v>
      </c>
      <c r="GC90" s="346">
        <f>if($A90-GC$65&gt;=0, if($B90&lt;=$B89,GC89,GC89*vlookup($B90,'2a. TBill Main'!$B$224:$HF$233,1+GC$62)),GC89)</f>
        <v>241.9338096</v>
      </c>
      <c r="GD90" s="346">
        <f>if($A90-GD$65&gt;=0, if($B90&lt;=$B89,GD89,GD89*vlookup($B90,'2a. TBill Main'!$B$224:$HF$233,1+GD$62)),GD89)</f>
        <v>18543.1268</v>
      </c>
      <c r="GE90" s="346">
        <f>if($A90-GE$65&gt;=0, if($B90&lt;=$B89,GE89,GE89*vlookup($B90,'2a. TBill Main'!$B$224:$HF$233,1+GE$62)),GE89)</f>
        <v>4749.028718</v>
      </c>
      <c r="GF90" s="346">
        <f>if($A90-GF$65&gt;=0, if($B90&lt;=$B89,GF89,GF89*vlookup($B90,'2a. TBill Main'!$B$224:$HF$233,1+GF$62)),GF89)</f>
        <v>3688.390897</v>
      </c>
      <c r="GG90" s="346">
        <f>if($A90-GG$65&gt;=0, if($B90&lt;=$B89,GG89,GG89*vlookup($B90,'2a. TBill Main'!$B$224:$HF$233,1+GG$62)),GG89)</f>
        <v>54253.56882</v>
      </c>
      <c r="GH90" s="346">
        <f>if($A90-GH$65&gt;=0, if($B90&lt;=$B89,GH89,GH89*vlookup($B90,'2a. TBill Main'!$B$224:$HF$233,1+GH$62)),GH89)</f>
        <v>241.9338096</v>
      </c>
      <c r="GI90" s="346">
        <f>if($A90-GI$65&gt;=0, if($B90&lt;=$B89,GI89,GI89*vlookup($B90,'2a. TBill Main'!$B$224:$HF$233,1+GI$62)),GI89)</f>
        <v>549.8495672</v>
      </c>
      <c r="GJ90" s="346">
        <f>if($A90-GJ$65&gt;=0, if($B90&lt;=$B89,GJ89,GJ89*vlookup($B90,'2a. TBill Main'!$B$224:$HF$233,1+GJ$62)),GJ89)</f>
        <v>72.58014287</v>
      </c>
      <c r="GK90" s="346">
        <f>if($A90-GK$65&gt;=0, if($B90&lt;=$B89,GK89,GK89*vlookup($B90,'2a. TBill Main'!$B$224:$HF$233,1+GK$62)),GK89)</f>
        <v>35781.92246</v>
      </c>
      <c r="GL90" s="346">
        <f>if($A90-GL$65&gt;=0, if($B90&lt;=$B89,GL89,GL89*vlookup($B90,'2a. TBill Main'!$B$224:$HF$233,1+GL$62)),GL89)</f>
        <v>26228.50617</v>
      </c>
      <c r="GM90" s="346">
        <f>if($A90-GM$65&gt;=0, if($B90&lt;=$B89,GM89,GM89*vlookup($B90,'2a. TBill Main'!$B$224:$HF$233,1+GM$62)),GM89)</f>
        <v>714.8044374</v>
      </c>
      <c r="GN90" s="346">
        <f>if($A90-GN$65&gt;=0, if($B90&lt;=$B89,GN89,GN89*vlookup($B90,'2a. TBill Main'!$B$224:$HF$233,1+GN$62)),GN89)</f>
        <v>21.99398269</v>
      </c>
      <c r="GO90" s="346">
        <f>if($A90-GO$65&gt;=0, if($B90&lt;=$B89,GO89,GO89*vlookup($B90,'2a. TBill Main'!$B$224:$HF$233,1+GO$62)),GO89)</f>
        <v>2562.298983</v>
      </c>
      <c r="GP90" s="346">
        <f>if($A90-GP$65&gt;=0, if($B90&lt;=$B89,GP89,GP89*vlookup($B90,'2a. TBill Main'!$B$224:$HF$233,1+GP$62)),GP89)</f>
        <v>23984.43812</v>
      </c>
      <c r="GQ90" s="346">
        <f>if($A90-GQ$65&gt;=0, if($B90&lt;=$B89,GQ89,GQ89*vlookup($B90,'2a. TBill Main'!$B$224:$HF$233,1+GQ$62)),GQ89)</f>
        <v>25187.50897</v>
      </c>
      <c r="GR90" s="346">
        <f>if($A90-GR$65&gt;=0, if($B90&lt;=$B89,GR89,GR89*vlookup($B90,'2a. TBill Main'!$B$224:$HF$233,1+GR$62)),GR89)</f>
        <v>30019.58697</v>
      </c>
      <c r="GS90" s="346">
        <f>if($A90-GS$65&gt;=0, if($B90&lt;=$B89,GS89,GS89*vlookup($B90,'2a. TBill Main'!$B$224:$HF$233,1+GS$62)),GS89)</f>
        <v>60892.54047</v>
      </c>
      <c r="GT90" s="346">
        <f>if($A90-GT$65&gt;=0, if($B90&lt;=$B89,GT89,GT89*vlookup($B90,'2a. TBill Main'!$B$224:$HF$233,1+GT$62)),GT89)</f>
        <v>4396.597139</v>
      </c>
      <c r="GU90" s="346">
        <f>if($A90-GU$65&gt;=0, if($B90&lt;=$B89,GU89,GU89*vlookup($B90,'2a. TBill Main'!$B$224:$HF$233,1+GU$62)),GU89)</f>
        <v>18257.20503</v>
      </c>
      <c r="GV90" s="346">
        <f>if($A90-GV$65&gt;=0, if($B90&lt;=$B89,GV89,GV89*vlookup($B90,'2a. TBill Main'!$B$224:$HF$233,1+GV$62)),GV89)</f>
        <v>30490.2582</v>
      </c>
      <c r="GW90" s="346">
        <f>if($A90-GW$65&gt;=0, if($B90&lt;=$B89,GW89,GW89*vlookup($B90,'2a. TBill Main'!$B$224:$HF$233,1+GW$62)),GW89)</f>
        <v>33314.28558</v>
      </c>
      <c r="GX90" s="346">
        <f>if($A90-GX$65&gt;=0, if($B90&lt;=$B89,GX89,GX89*vlookup($B90,'2a. TBill Main'!$B$224:$HF$233,1+GX$62)),GX89)</f>
        <v>14573.21293</v>
      </c>
      <c r="GY90" s="346">
        <f>if($A90-GY$65&gt;=0, if($B90&lt;=$B89,GY89,GY89*vlookup($B90,'2a. TBill Main'!$B$224:$HF$233,1+GY$62)),GY89)</f>
        <v>56330.98846</v>
      </c>
      <c r="GZ90" s="346">
        <f>if($A90-GZ$65&gt;=0, if($B90&lt;=$B89,GZ89,GZ89*vlookup($B90,'2a. TBill Main'!$B$224:$HF$233,1+GZ$62)),GZ89)</f>
        <v>45250.41998</v>
      </c>
      <c r="HA90" s="346">
        <f>if($A90-HA$65&gt;=0, if($B90&lt;=$B89,HA89,HA89*vlookup($B90,'2a. TBill Main'!$B$224:$HF$233,1+HA$62)),HA89)</f>
        <v>65205.56048</v>
      </c>
      <c r="HB90" s="346">
        <f>if($A90-HB$65&gt;=0, if($B90&lt;=$B89,HB89,HB89*vlookup($B90,'2a. TBill Main'!$B$224:$HF$233,1+HB$62)),HB89)</f>
        <v>40345.76184</v>
      </c>
      <c r="HC90" s="346">
        <f>if($A90-HC$65&gt;=0, if($B90&lt;=$B89,HC89,HC89*vlookup($B90,'2a. TBill Main'!$B$224:$HF$233,1+HC$62)),HC89)</f>
        <v>11955.92899</v>
      </c>
      <c r="HD90" s="346">
        <f>if($A90-HD$65&gt;=0, if($B90&lt;=$B89,HD89,HD89*vlookup($B90,'2a. TBill Main'!$B$224:$HF$233,1+HD$62)),HD89)</f>
        <v>28981.47099</v>
      </c>
      <c r="HE90" s="346">
        <f>if($A90-HE$65&gt;=0, if($B90&lt;=$B89,HE89,HE89*vlookup($B90,'2a. TBill Main'!$B$224:$HF$233,1+HE$62)),HE89)</f>
        <v>26854.34495</v>
      </c>
      <c r="HF90" s="346">
        <f>if($A90-HF$65&gt;=0, if($B90&lt;=$B89,HF89,HF89*vlookup($B90,'2a. TBill Main'!$B$224:$HF$233,1+HF$62)),HF89)</f>
        <v>27072.39329</v>
      </c>
      <c r="HG90" s="346">
        <f>if($A90-HG$65&gt;=0, if($B90&lt;=$B89,HG89,HG89*vlookup($B90,'2a. TBill Main'!$B$224:$HF$233,1+HG$62)),HG89)</f>
        <v>5566.677018</v>
      </c>
      <c r="HH90" s="346">
        <f>if($A90-HH$65&gt;=0, if($B90&lt;=$B89,HH89,HH89*vlookup($B90,'2a. TBill Main'!$B$224:$HF$233,1+HH$62)),HH89)</f>
        <v>33085.54816</v>
      </c>
      <c r="HI90" s="346">
        <f>if($A90-HI$65&gt;=0, if($B90&lt;=$B89,HI89,HI89*vlookup($B90,'2a. TBill Main'!$B$224:$HF$233,1+HI$62)),HI89)</f>
        <v>51261.37545</v>
      </c>
      <c r="HJ90" s="346"/>
      <c r="HK90" s="346"/>
      <c r="HL90" s="346"/>
      <c r="HM90" s="346"/>
      <c r="HN90" s="346"/>
      <c r="HO90" s="346"/>
      <c r="HP90" s="346"/>
      <c r="HQ90" s="346"/>
      <c r="HR90" s="346"/>
      <c r="HS90" s="346"/>
      <c r="HT90" s="346"/>
      <c r="HU90" s="346"/>
      <c r="HV90" s="346"/>
      <c r="HW90" s="346"/>
      <c r="HX90" s="346"/>
    </row>
    <row r="91">
      <c r="A91" s="331" t="str">
        <f>'3b. TBond Projections'!A94</f>
        <v>03-2027</v>
      </c>
      <c r="B91" s="346">
        <f t="shared" si="29"/>
        <v>5</v>
      </c>
      <c r="C91" s="346">
        <f t="shared" si="27"/>
        <v>8067676.907</v>
      </c>
      <c r="D91" s="338">
        <f t="shared" si="28"/>
        <v>5</v>
      </c>
      <c r="E91" s="346"/>
      <c r="F91" s="346">
        <f>if($A91-F$65&gt;=0, if($B91&lt;=$B90,F90,F90*vlookup($B91,'2a. TBill Main'!$B$224:$HF$233,1+F$62)),F90)</f>
        <v>757.9949009</v>
      </c>
      <c r="G91" s="346">
        <f>if($A91-G$65&gt;=0, if($B91&lt;=$B90,G90,G90*vlookup($B91,'2a. TBill Main'!$B$224:$HF$233,1+G$62)),G90)</f>
        <v>19521.66316</v>
      </c>
      <c r="H91" s="346">
        <f>if($A91-H$65&gt;=0, if($B91&lt;=$B90,H90,H90*vlookup($B91,'2a. TBill Main'!$B$224:$HF$233,1+H$62)),H90)</f>
        <v>53568.54423</v>
      </c>
      <c r="I91" s="346">
        <f>if($A91-I$65&gt;=0, if($B91&lt;=$B90,I90,I90*vlookup($B91,'2a. TBill Main'!$B$224:$HF$233,1+I$62)),I90)</f>
        <v>20088.20409</v>
      </c>
      <c r="J91" s="346">
        <f>if($A91-J$65&gt;=0, if($B91&lt;=$B90,J90,J90*vlookup($B91,'2a. TBill Main'!$B$224:$HF$233,1+J$62)),J90)</f>
        <v>26784.27212</v>
      </c>
      <c r="K91" s="346">
        <f>if($A91-K$65&gt;=0, if($B91&lt;=$B90,K90,K90*vlookup($B91,'2a. TBill Main'!$B$224:$HF$233,1+K$62)),K90)</f>
        <v>26784.27212</v>
      </c>
      <c r="L91" s="346">
        <f>if($A91-L$65&gt;=0, if($B91&lt;=$B90,L90,L90*vlookup($B91,'2a. TBill Main'!$B$224:$HF$233,1+L$62)),L90)</f>
        <v>7021.8987</v>
      </c>
      <c r="M91" s="346">
        <f>if($A91-M$65&gt;=0, if($B91&lt;=$B90,M90,M90*vlookup($B91,'2a. TBill Main'!$B$224:$HF$233,1+M$62)),M90)</f>
        <v>198388.4251</v>
      </c>
      <c r="N91" s="346">
        <f>if($A91-N$65&gt;=0, if($B91&lt;=$B90,N90,N90*vlookup($B91,'2a. TBill Main'!$B$224:$HF$233,1+N$62)),N90)</f>
        <v>66822.76808</v>
      </c>
      <c r="O91" s="346">
        <f>if($A91-O$65&gt;=0, if($B91&lt;=$B90,O90,O90*vlookup($B91,'2a. TBill Main'!$B$224:$HF$233,1+O$62)),O90)</f>
        <v>3564.986619</v>
      </c>
      <c r="P91" s="346">
        <f>if($A91-P$65&gt;=0, if($B91&lt;=$B90,P90,P90*vlookup($B91,'2a. TBill Main'!$B$224:$HF$233,1+P$62)),P90)</f>
        <v>26.78427212</v>
      </c>
      <c r="Q91" s="346">
        <f>if($A91-Q$65&gt;=0, if($B91&lt;=$B90,Q90,Q90*vlookup($B91,'2a. TBill Main'!$B$224:$HF$233,1+Q$62)),Q90)</f>
        <v>508.9011702</v>
      </c>
      <c r="R91" s="346">
        <f>if($A91-R$65&gt;=0, if($B91&lt;=$B90,R90,R90*vlookup($B91,'2a. TBill Main'!$B$224:$HF$233,1+R$62)),R90)</f>
        <v>19762.37342</v>
      </c>
      <c r="S91" s="346">
        <f>if($A91-S$65&gt;=0, if($B91&lt;=$B90,S90,S90*vlookup($B91,'2a. TBill Main'!$B$224:$HF$233,1+S$62)),S90)</f>
        <v>15898.58146</v>
      </c>
      <c r="T91" s="346">
        <f>if($A91-T$65&gt;=0, if($B91&lt;=$B90,T90,T90*vlookup($B91,'2a. TBill Main'!$B$224:$HF$233,1+T$62)),T90)</f>
        <v>176848.5135</v>
      </c>
      <c r="U91" s="346">
        <f>if($A91-U$65&gt;=0, if($B91&lt;=$B90,U90,U90*vlookup($B91,'2a. TBill Main'!$B$224:$HF$233,1+U$62)),U90)</f>
        <v>27283.98628</v>
      </c>
      <c r="V91" s="346">
        <f>if($A91-V$65&gt;=0, if($B91&lt;=$B90,V90,V90*vlookup($B91,'2a. TBill Main'!$B$224:$HF$233,1+V$62)),V90)</f>
        <v>87583.87343</v>
      </c>
      <c r="W91" s="346">
        <f>if($A91-W$65&gt;=0, if($B91&lt;=$B90,W90,W90*vlookup($B91,'2a. TBill Main'!$B$224:$HF$233,1+W$62)),W90)</f>
        <v>26784.27212</v>
      </c>
      <c r="X91" s="346">
        <f>if($A91-X$65&gt;=0, if($B91&lt;=$B90,X90,X90*vlookup($B91,'2a. TBill Main'!$B$224:$HF$233,1+X$62)),X90)</f>
        <v>47295.64092</v>
      </c>
      <c r="Y91" s="346">
        <f>if($A91-Y$65&gt;=0, if($B91&lt;=$B90,Y90,Y90*vlookup($B91,'2a. TBill Main'!$B$224:$HF$233,1+Y$62)),Y90)</f>
        <v>26784.27212</v>
      </c>
      <c r="Z91" s="346">
        <f>if($A91-Z$65&gt;=0, if($B91&lt;=$B90,Z90,Z90*vlookup($B91,'2a. TBill Main'!$B$224:$HF$233,1+Z$62)),Z90)</f>
        <v>3388.210423</v>
      </c>
      <c r="AA91" s="346">
        <f>if($A91-AA$65&gt;=0, if($B91&lt;=$B90,AA90,AA90*vlookup($B91,'2a. TBill Main'!$B$224:$HF$233,1+AA$62)),AA90)</f>
        <v>59751.77381</v>
      </c>
      <c r="AB91" s="346">
        <f>if($A91-AB$65&gt;=0, if($B91&lt;=$B90,AB90,AB90*vlookup($B91,'2a. TBill Main'!$B$224:$HF$233,1+AB$62)),AB90)</f>
        <v>35343.69517</v>
      </c>
      <c r="AC91" s="346">
        <f>if($A91-AC$65&gt;=0, if($B91&lt;=$B90,AC90,AC90*vlookup($B91,'2a. TBill Main'!$B$224:$HF$233,1+AC$62)),AC90)</f>
        <v>21427.41769</v>
      </c>
      <c r="AD91" s="346">
        <f>if($A91-AD$65&gt;=0, if($B91&lt;=$B90,AD90,AD90*vlookup($B91,'2a. TBill Main'!$B$224:$HF$233,1+AD$62)),AD90)</f>
        <v>13392.13606</v>
      </c>
      <c r="AE91" s="346">
        <f>if($A91-AE$65&gt;=0, if($B91&lt;=$B90,AE90,AE90*vlookup($B91,'2a. TBill Main'!$B$224:$HF$233,1+AE$62)),AE90)</f>
        <v>117090.8204</v>
      </c>
      <c r="AF91" s="346">
        <f>if($A91-AF$65&gt;=0, if($B91&lt;=$B90,AF90,AF90*vlookup($B91,'2a. TBill Main'!$B$224:$HF$233,1+AF$62)),AF90)</f>
        <v>21093.33747</v>
      </c>
      <c r="AG91" s="346">
        <f>if($A91-AG$65&gt;=0, if($B91&lt;=$B90,AG90,AG90*vlookup($B91,'2a. TBill Main'!$B$224:$HF$233,1+AG$62)),AG90)</f>
        <v>29424.15676</v>
      </c>
      <c r="AH91" s="346">
        <f>if($A91-AH$65&gt;=0, if($B91&lt;=$B90,AH90,AH90*vlookup($B91,'2a. TBill Main'!$B$224:$HF$233,1+AH$62)),AH90)</f>
        <v>22346.30572</v>
      </c>
      <c r="AI91" s="346">
        <f>if($A91-AI$65&gt;=0, if($B91&lt;=$B90,AI90,AI90*vlookup($B91,'2a. TBill Main'!$B$224:$HF$233,1+AI$62)),AI90)</f>
        <v>41537.50453</v>
      </c>
      <c r="AJ91" s="346">
        <f>if($A91-AJ$65&gt;=0, if($B91&lt;=$B90,AJ90,AJ90*vlookup($B91,'2a. TBill Main'!$B$224:$HF$233,1+AJ$62)),AJ90)</f>
        <v>40176.40818</v>
      </c>
      <c r="AK91" s="346">
        <f>if($A91-AK$65&gt;=0, if($B91&lt;=$B90,AK90,AK90*vlookup($B91,'2a. TBill Main'!$B$224:$HF$233,1+AK$62)),AK90)</f>
        <v>32141.12654</v>
      </c>
      <c r="AL91" s="346">
        <f>if($A91-AL$65&gt;=0, if($B91&lt;=$B90,AL90,AL90*vlookup($B91,'2a. TBill Main'!$B$224:$HF$233,1+AL$62)),AL90)</f>
        <v>21427.41769</v>
      </c>
      <c r="AM91" s="346">
        <f>if($A91-AM$65&gt;=0, if($B91&lt;=$B90,AM90,AM90*vlookup($B91,'2a. TBill Main'!$B$224:$HF$233,1+AM$62)),AM90)</f>
        <v>30270.88796</v>
      </c>
      <c r="AN91" s="346">
        <f>if($A91-AN$65&gt;=0, if($B91&lt;=$B90,AN90,AN90*vlookup($B91,'2a. TBill Main'!$B$224:$HF$233,1+AN$62)),AN90)</f>
        <v>161016.3303</v>
      </c>
      <c r="AO91" s="346">
        <f>if($A91-AO$65&gt;=0, if($B91&lt;=$B90,AO90,AO90*vlookup($B91,'2a. TBill Main'!$B$224:$HF$233,1+AO$62)),AO90)</f>
        <v>17647.51408</v>
      </c>
      <c r="AP91" s="346">
        <f>if($A91-AP$65&gt;=0, if($B91&lt;=$B90,AP90,AP90*vlookup($B91,'2a. TBill Main'!$B$224:$HF$233,1+AP$62)),AP90)</f>
        <v>32091.92383</v>
      </c>
      <c r="AQ91" s="346">
        <f>if($A91-AQ$65&gt;=0, if($B91&lt;=$B90,AQ90,AQ90*vlookup($B91,'2a. TBill Main'!$B$224:$HF$233,1+AQ$62)),AQ90)</f>
        <v>74677.28266</v>
      </c>
      <c r="AR91" s="346">
        <f>if($A91-AR$65&gt;=0, if($B91&lt;=$B90,AR90,AR90*vlookup($B91,'2a. TBill Main'!$B$224:$HF$233,1+AR$62)),AR90)</f>
        <v>53568.54423</v>
      </c>
      <c r="AS91" s="346">
        <f>if($A91-AS$65&gt;=0, if($B91&lt;=$B90,AS90,AS90*vlookup($B91,'2a. TBill Main'!$B$224:$HF$233,1+AS$62)),AS90)</f>
        <v>16070.56327</v>
      </c>
      <c r="AT91" s="346">
        <f>if($A91-AT$65&gt;=0, if($B91&lt;=$B90,AT90,AT90*vlookup($B91,'2a. TBill Main'!$B$224:$HF$233,1+AT$62)),AT90)</f>
        <v>21427.41769</v>
      </c>
      <c r="AU91" s="346">
        <f>if($A91-AU$65&gt;=0, if($B91&lt;=$B90,AU90,AU90*vlookup($B91,'2a. TBill Main'!$B$224:$HF$233,1+AU$62)),AU90)</f>
        <v>21427.41769</v>
      </c>
      <c r="AV91" s="346">
        <f>if($A91-AV$65&gt;=0, if($B91&lt;=$B90,AV90,AV90*vlookup($B91,'2a. TBill Main'!$B$224:$HF$233,1+AV$62)),AV90)</f>
        <v>13392.13606</v>
      </c>
      <c r="AW91" s="346">
        <f>if($A91-AW$65&gt;=0, if($B91&lt;=$B90,AW90,AW90*vlookup($B91,'2a. TBill Main'!$B$224:$HF$233,1+AW$62)),AW90)</f>
        <v>13392.13606</v>
      </c>
      <c r="AX91" s="346">
        <f>if($A91-AX$65&gt;=0, if($B91&lt;=$B90,AX90,AX90*vlookup($B91,'2a. TBill Main'!$B$224:$HF$233,1+AX$62)),AX90)</f>
        <v>99634.81385</v>
      </c>
      <c r="AY91" s="346">
        <f>if($A91-AY$65&gt;=0, if($B91&lt;=$B90,AY90,AY90*vlookup($B91,'2a. TBill Main'!$B$224:$HF$233,1+AY$62)),AY90)</f>
        <v>75810.06988</v>
      </c>
      <c r="AZ91" s="346">
        <f>if($A91-AZ$65&gt;=0, if($B91&lt;=$B90,AZ90,AZ90*vlookup($B91,'2a. TBill Main'!$B$224:$HF$233,1+AZ$62)),AZ90)</f>
        <v>30300.96669</v>
      </c>
      <c r="BA91" s="346">
        <f>if($A91-BA$65&gt;=0, if($B91&lt;=$B90,BA90,BA90*vlookup($B91,'2a. TBill Main'!$B$224:$HF$233,1+BA$62)),BA90)</f>
        <v>46098.27682</v>
      </c>
      <c r="BB91" s="346">
        <f>if($A91-BB$65&gt;=0, if($B91&lt;=$B90,BB90,BB90*vlookup($B91,'2a. TBill Main'!$B$224:$HF$233,1+BB$62)),BB90)</f>
        <v>85005.2712</v>
      </c>
      <c r="BC91" s="346">
        <f>if($A91-BC$65&gt;=0, if($B91&lt;=$B90,BC90,BC90*vlookup($B91,'2a. TBill Main'!$B$224:$HF$233,1+BC$62)),BC90)</f>
        <v>803.5281635</v>
      </c>
      <c r="BD91" s="346">
        <f>if($A91-BD$65&gt;=0, if($B91&lt;=$B90,BD90,BD90*vlookup($B91,'2a. TBill Main'!$B$224:$HF$233,1+BD$62)),BD90)</f>
        <v>40176.40818</v>
      </c>
      <c r="BE91" s="346">
        <f>if($A91-BE$65&gt;=0, if($B91&lt;=$B90,BE90,BE90*vlookup($B91,'2a. TBill Main'!$B$224:$HF$233,1+BE$62)),BE90)</f>
        <v>26784.27212</v>
      </c>
      <c r="BF91" s="346">
        <f>if($A91-BF$65&gt;=0, if($B91&lt;=$B90,BF90,BF90*vlookup($B91,'2a. TBill Main'!$B$224:$HF$233,1+BF$62)),BF90)</f>
        <v>13392.13606</v>
      </c>
      <c r="BG91" s="346">
        <f>if($A91-BG$65&gt;=0, if($B91&lt;=$B90,BG90,BG90*vlookup($B91,'2a. TBill Main'!$B$224:$HF$233,1+BG$62)),BG90)</f>
        <v>13392.13606</v>
      </c>
      <c r="BH91" s="346">
        <f>if($A91-BH$65&gt;=0, if($B91&lt;=$B90,BH90,BH90*vlookup($B91,'2a. TBill Main'!$B$224:$HF$233,1+BH$62)),BH90)</f>
        <v>26784.27212</v>
      </c>
      <c r="BI91" s="346">
        <f>if($A91-BI$65&gt;=0, if($B91&lt;=$B90,BI90,BI90*vlookup($B91,'2a. TBill Main'!$B$224:$HF$233,1+BI$62)),BI90)</f>
        <v>148550.93</v>
      </c>
      <c r="BJ91" s="346">
        <f>if($A91-BJ$65&gt;=0, if($B91&lt;=$B90,BJ90,BJ90*vlookup($B91,'2a. TBill Main'!$B$224:$HF$233,1+BJ$62)),BJ90)</f>
        <v>26784.27212</v>
      </c>
      <c r="BK91" s="346">
        <f>if($A91-BK$65&gt;=0, if($B91&lt;=$B90,BK90,BK90*vlookup($B91,'2a. TBill Main'!$B$224:$HF$233,1+BK$62)),BK90)</f>
        <v>49692.64579</v>
      </c>
      <c r="BL91" s="346">
        <f>if($A91-BL$65&gt;=0, if($B91&lt;=$B90,BL90,BL90*vlookup($B91,'2a. TBill Main'!$B$224:$HF$233,1+BL$62)),BL90)</f>
        <v>66960.68029</v>
      </c>
      <c r="BM91" s="346">
        <f>if($A91-BM$65&gt;=0, if($B91&lt;=$B90,BM90,BM90*vlookup($B91,'2a. TBill Main'!$B$224:$HF$233,1+BM$62)),BM90)</f>
        <v>53.56854423</v>
      </c>
      <c r="BN91" s="346">
        <f>if($A91-BN$65&gt;=0, if($B91&lt;=$B90,BN90,BN90*vlookup($B91,'2a. TBill Main'!$B$224:$HF$233,1+BN$62)),BN90)</f>
        <v>7606.331517</v>
      </c>
      <c r="BO91" s="346">
        <f>if($A91-BO$65&gt;=0, if($B91&lt;=$B90,BO90,BO90*vlookup($B91,'2a. TBill Main'!$B$224:$HF$233,1+BO$62)),BO90)</f>
        <v>52527.0646</v>
      </c>
      <c r="BP91" s="346">
        <f>if($A91-BP$65&gt;=0, if($B91&lt;=$B90,BP90,BP90*vlookup($B91,'2a. TBill Main'!$B$224:$HF$233,1+BP$62)),BP90)</f>
        <v>26784.27212</v>
      </c>
      <c r="BQ91" s="346">
        <f>if($A91-BQ$65&gt;=0, if($B91&lt;=$B90,BQ90,BQ90*vlookup($B91,'2a. TBill Main'!$B$224:$HF$233,1+BQ$62)),BQ90)</f>
        <v>6151.222366</v>
      </c>
      <c r="BR91" s="346">
        <f>if($A91-BR$65&gt;=0, if($B91&lt;=$B90,BR90,BR90*vlookup($B91,'2a. TBill Main'!$B$224:$HF$233,1+BR$62)),BR90)</f>
        <v>26784.27212</v>
      </c>
      <c r="BS91" s="346">
        <f>if($A91-BS$65&gt;=0, if($B91&lt;=$B90,BS90,BS90*vlookup($B91,'2a. TBill Main'!$B$224:$HF$233,1+BS$62)),BS90)</f>
        <v>16070.56327</v>
      </c>
      <c r="BT91" s="346">
        <f>if($A91-BT$65&gt;=0, if($B91&lt;=$B90,BT90,BT90*vlookup($B91,'2a. TBill Main'!$B$224:$HF$233,1+BT$62)),BT90)</f>
        <v>186959.5762</v>
      </c>
      <c r="BU91" s="346">
        <f>if($A91-BU$65&gt;=0, if($B91&lt;=$B90,BU90,BU90*vlookup($B91,'2a. TBill Main'!$B$224:$HF$233,1+BU$62)),BU90)</f>
        <v>67210.17579</v>
      </c>
      <c r="BV91" s="346">
        <f>if($A91-BV$65&gt;=0, if($B91&lt;=$B90,BV90,BV90*vlookup($B91,'2a. TBill Main'!$B$224:$HF$233,1+BV$62)),BV90)</f>
        <v>66960.68029</v>
      </c>
      <c r="BW91" s="346">
        <f>if($A91-BW$65&gt;=0, if($B91&lt;=$B90,BW90,BW90*vlookup($B91,'2a. TBill Main'!$B$224:$HF$233,1+BW$62)),BW90)</f>
        <v>1347.248888</v>
      </c>
      <c r="BX91" s="346">
        <f>if($A91-BX$65&gt;=0, if($B91&lt;=$B90,BX90,BX90*vlookup($B91,'2a. TBill Main'!$B$224:$HF$233,1+BX$62)),BX90)</f>
        <v>40176.40818</v>
      </c>
      <c r="BY91" s="346">
        <f>if($A91-BY$65&gt;=0, if($B91&lt;=$B90,BY90,BY90*vlookup($B91,'2a. TBill Main'!$B$224:$HF$233,1+BY$62)),BY90)</f>
        <v>26784.27212</v>
      </c>
      <c r="BZ91" s="346">
        <f>if($A91-BZ$65&gt;=0, if($B91&lt;=$B90,BZ90,BZ90*vlookup($B91,'2a. TBill Main'!$B$224:$HF$233,1+BZ$62)),BZ90)</f>
        <v>16310.06823</v>
      </c>
      <c r="CA91" s="346">
        <f>if($A91-CA$65&gt;=0, if($B91&lt;=$B90,CA90,CA90*vlookup($B91,'2a. TBill Main'!$B$224:$HF$233,1+CA$62)),CA90)</f>
        <v>26784.27212</v>
      </c>
      <c r="CB91" s="346">
        <f>if($A91-CB$65&gt;=0, if($B91&lt;=$B90,CB90,CB90*vlookup($B91,'2a. TBill Main'!$B$224:$HF$233,1+CB$62)),CB90)</f>
        <v>54972.04009</v>
      </c>
      <c r="CC91" s="346">
        <f>if($A91-CC$65&gt;=0, if($B91&lt;=$B90,CC90,CC90*vlookup($B91,'2a. TBill Main'!$B$224:$HF$233,1+CC$62)),CC90)</f>
        <v>101209.5683</v>
      </c>
      <c r="CD91" s="346">
        <f>if($A91-CD$65&gt;=0, if($B91&lt;=$B90,CD90,CD90*vlookup($B91,'2a. TBill Main'!$B$224:$HF$233,1+CD$62)),CD90)</f>
        <v>28118.12887</v>
      </c>
      <c r="CE91" s="346">
        <f>if($A91-CE$65&gt;=0, if($B91&lt;=$B90,CE90,CE90*vlookup($B91,'2a. TBill Main'!$B$224:$HF$233,1+CE$62)),CE90)</f>
        <v>59746.65801</v>
      </c>
      <c r="CF91" s="346">
        <f>if($A91-CF$65&gt;=0, if($B91&lt;=$B90,CF90,CF90*vlookup($B91,'2a. TBill Main'!$B$224:$HF$233,1+CF$62)),CF90)</f>
        <v>66960.68029</v>
      </c>
      <c r="CG91" s="346">
        <f>if($A91-CG$65&gt;=0, if($B91&lt;=$B90,CG90,CG90*vlookup($B91,'2a. TBill Main'!$B$224:$HF$233,1+CG$62)),CG90)</f>
        <v>13.39213606</v>
      </c>
      <c r="CH91" s="346">
        <f>if($A91-CH$65&gt;=0, if($B91&lt;=$B90,CH90,CH90*vlookup($B91,'2a. TBill Main'!$B$224:$HF$233,1+CH$62)),CH90)</f>
        <v>37692.24729</v>
      </c>
      <c r="CI91" s="346">
        <f>if($A91-CI$65&gt;=0, if($B91&lt;=$B90,CI90,CI90*vlookup($B91,'2a. TBill Main'!$B$224:$HF$233,1+CI$62)),CI90)</f>
        <v>26784.27212</v>
      </c>
      <c r="CJ91" s="346">
        <f>if($A91-CJ$65&gt;=0, if($B91&lt;=$B90,CJ90,CJ90*vlookup($B91,'2a. TBill Main'!$B$224:$HF$233,1+CJ$62)),CJ90)</f>
        <v>13392.13606</v>
      </c>
      <c r="CK91" s="346">
        <f>if($A91-CK$65&gt;=0, if($B91&lt;=$B90,CK90,CK90*vlookup($B91,'2a. TBill Main'!$B$224:$HF$233,1+CK$62)),CK90)</f>
        <v>23316.56597</v>
      </c>
      <c r="CL91" s="346">
        <f>if($A91-CL$65&gt;=0, if($B91&lt;=$B90,CL90,CL90*vlookup($B91,'2a. TBill Main'!$B$224:$HF$233,1+CL$62)),CL90)</f>
        <v>20117.74714</v>
      </c>
      <c r="CM91" s="346">
        <f>if($A91-CM$65&gt;=0, if($B91&lt;=$B90,CM90,CM90*vlookup($B91,'2a. TBill Main'!$B$224:$HF$233,1+CM$62)),CM90)</f>
        <v>118745.392</v>
      </c>
      <c r="CN91" s="346">
        <f>if($A91-CN$65&gt;=0, if($B91&lt;=$B90,CN90,CN90*vlookup($B91,'2a. TBill Main'!$B$224:$HF$233,1+CN$62)),CN90)</f>
        <v>41939.37575</v>
      </c>
      <c r="CO91" s="346">
        <f>if($A91-CO$65&gt;=0, if($B91&lt;=$B90,CO90,CO90*vlookup($B91,'2a. TBill Main'!$B$224:$HF$233,1+CO$62)),CO90)</f>
        <v>351.903723</v>
      </c>
      <c r="CP91" s="346">
        <f>if($A91-CP$65&gt;=0, if($B91&lt;=$B90,CP90,CP90*vlookup($B91,'2a. TBill Main'!$B$224:$HF$233,1+CP$62)),CP90)</f>
        <v>49848.08611</v>
      </c>
      <c r="CQ91" s="346">
        <f>if($A91-CQ$65&gt;=0, if($B91&lt;=$B90,CQ90,CQ90*vlookup($B91,'2a. TBill Main'!$B$224:$HF$233,1+CQ$62)),CQ90)</f>
        <v>10996.99134</v>
      </c>
      <c r="CR91" s="346">
        <f>if($A91-CR$65&gt;=0, if($B91&lt;=$B90,CR90,CR90*vlookup($B91,'2a. TBill Main'!$B$224:$HF$233,1+CR$62)),CR90)</f>
        <v>31503.03712</v>
      </c>
      <c r="CS91" s="346">
        <f>if($A91-CS$65&gt;=0, if($B91&lt;=$B90,CS90,CS90*vlookup($B91,'2a. TBill Main'!$B$224:$HF$233,1+CS$62)),CS90)</f>
        <v>9318.850465</v>
      </c>
      <c r="CT91" s="346">
        <f>if($A91-CT$65&gt;=0, if($B91&lt;=$B90,CT90,CT90*vlookup($B91,'2a. TBill Main'!$B$224:$HF$233,1+CT$62)),CT90)</f>
        <v>30801.18713</v>
      </c>
      <c r="CU91" s="346">
        <f>if($A91-CU$65&gt;=0, if($B91&lt;=$B90,CU90,CU90*vlookup($B91,'2a. TBill Main'!$B$224:$HF$233,1+CU$62)),CU90)</f>
        <v>46819.60267</v>
      </c>
      <c r="CV91" s="346">
        <f>if($A91-CV$65&gt;=0, if($B91&lt;=$B90,CV90,CV90*vlookup($B91,'2a. TBill Main'!$B$224:$HF$233,1+CV$62)),CV90)</f>
        <v>10996.99134</v>
      </c>
      <c r="CW91" s="346">
        <f>if($A91-CW$65&gt;=0, if($B91&lt;=$B90,CW90,CW90*vlookup($B91,'2a. TBill Main'!$B$224:$HF$233,1+CW$62)),CW90)</f>
        <v>15945.63745</v>
      </c>
      <c r="CX91" s="346">
        <f>if($A91-CX$65&gt;=0, if($B91&lt;=$B90,CX90,CX90*vlookup($B91,'2a. TBill Main'!$B$224:$HF$233,1+CX$62)),CX90)</f>
        <v>119926.5894</v>
      </c>
      <c r="CY91" s="346">
        <f>if($A91-CY$65&gt;=0, if($B91&lt;=$B90,CY90,CY90*vlookup($B91,'2a. TBill Main'!$B$224:$HF$233,1+CY$62)),CY90)</f>
        <v>235379.5367</v>
      </c>
      <c r="CZ91" s="346">
        <f>if($A91-CZ$65&gt;=0, if($B91&lt;=$B90,CZ90,CZ90*vlookup($B91,'2a. TBill Main'!$B$224:$HF$233,1+CZ$62)),CZ90)</f>
        <v>19916.10117</v>
      </c>
      <c r="DA91" s="346">
        <f>if($A91-DA$65&gt;=0, if($B91&lt;=$B90,DA90,DA90*vlookup($B91,'2a. TBill Main'!$B$224:$HF$233,1+DA$62)),DA90)</f>
        <v>54984.95672</v>
      </c>
      <c r="DB91" s="346">
        <f>if($A91-DB$65&gt;=0, if($B91&lt;=$B90,DB90,DB90*vlookup($B91,'2a. TBill Main'!$B$224:$HF$233,1+DB$62)),DB90)</f>
        <v>21993.98269</v>
      </c>
      <c r="DC91" s="346">
        <f>if($A91-DC$65&gt;=0, if($B91&lt;=$B90,DC90,DC90*vlookup($B91,'2a. TBill Main'!$B$224:$HF$233,1+DC$62)),DC90)</f>
        <v>21993.98269</v>
      </c>
      <c r="DD91" s="346">
        <f>if($A91-DD$65&gt;=0, if($B91&lt;=$B90,DD90,DD90*vlookup($B91,'2a. TBill Main'!$B$224:$HF$233,1+DD$62)),DD90)</f>
        <v>43807.61472</v>
      </c>
      <c r="DE91" s="346">
        <f>if($A91-DE$65&gt;=0, if($B91&lt;=$B90,DE90,DE90*vlookup($B91,'2a. TBill Main'!$B$224:$HF$233,1+DE$62)),DE90)</f>
        <v>16675.83767</v>
      </c>
      <c r="DF91" s="346">
        <f>if($A91-DF$65&gt;=0, if($B91&lt;=$B90,DF90,DF90*vlookup($B91,'2a. TBill Main'!$B$224:$HF$233,1+DF$62)),DF90)</f>
        <v>8797.593075</v>
      </c>
      <c r="DG91" s="346">
        <f>if($A91-DG$65&gt;=0, if($B91&lt;=$B90,DG90,DG90*vlookup($B91,'2a. TBill Main'!$B$224:$HF$233,1+DG$62)),DG90)</f>
        <v>21993.98269</v>
      </c>
      <c r="DH91" s="346">
        <f>if($A91-DH$65&gt;=0, if($B91&lt;=$B90,DH90,DH90*vlookup($B91,'2a. TBill Main'!$B$224:$HF$233,1+DH$62)),DH90)</f>
        <v>109646.6019</v>
      </c>
      <c r="DI91" s="346">
        <f>if($A91-DI$65&gt;=0, if($B91&lt;=$B90,DI90,DI90*vlookup($B91,'2a. TBill Main'!$B$224:$HF$233,1+DI$62)),DI90)</f>
        <v>17129.3316</v>
      </c>
      <c r="DJ91" s="346">
        <f>if($A91-DJ$65&gt;=0, if($B91&lt;=$B90,DJ90,DJ90*vlookup($B91,'2a. TBill Main'!$B$224:$HF$233,1+DJ$62)),DJ90)</f>
        <v>109.9699134</v>
      </c>
      <c r="DK91" s="346">
        <f>if($A91-DK$65&gt;=0, if($B91&lt;=$B90,DK90,DK90*vlookup($B91,'2a. TBill Main'!$B$224:$HF$233,1+DK$62)),DK90)</f>
        <v>51431.98277</v>
      </c>
      <c r="DL91" s="346">
        <f>if($A91-DL$65&gt;=0, if($B91&lt;=$B90,DL90,DL90*vlookup($B91,'2a. TBill Main'!$B$224:$HF$233,1+DL$62)),DL90)</f>
        <v>21993.98269</v>
      </c>
      <c r="DM91" s="346">
        <f>if($A91-DM$65&gt;=0, if($B91&lt;=$B90,DM90,DM90*vlookup($B91,'2a. TBill Main'!$B$224:$HF$233,1+DM$62)),DM90)</f>
        <v>14108.45808</v>
      </c>
      <c r="DN91" s="346">
        <f>if($A91-DN$65&gt;=0, if($B91&lt;=$B90,DN90,DN90*vlookup($B91,'2a. TBill Main'!$B$224:$HF$233,1+DN$62)),DN90)</f>
        <v>58578.77349</v>
      </c>
      <c r="DO91" s="346">
        <f>if($A91-DO$65&gt;=0, if($B91&lt;=$B90,DO90,DO90*vlookup($B91,'2a. TBill Main'!$B$224:$HF$233,1+DO$62)),DO90)</f>
        <v>21993.98269</v>
      </c>
      <c r="DP91" s="346">
        <f>if($A91-DP$65&gt;=0, if($B91&lt;=$B90,DP90,DP90*vlookup($B91,'2a. TBill Main'!$B$224:$HF$233,1+DP$62)),DP90)</f>
        <v>26392.77923</v>
      </c>
      <c r="DQ91" s="346">
        <f>if($A91-DQ$65&gt;=0, if($B91&lt;=$B90,DQ90,DQ90*vlookup($B91,'2a. TBill Main'!$B$224:$HF$233,1+DQ$62)),DQ90)</f>
        <v>15395.78788</v>
      </c>
      <c r="DR91" s="346">
        <f>if($A91-DR$65&gt;=0, if($B91&lt;=$B90,DR90,DR90*vlookup($B91,'2a. TBill Main'!$B$224:$HF$233,1+DR$62)),DR90)</f>
        <v>104045.3063</v>
      </c>
      <c r="DS91" s="346">
        <f>if($A91-DS$65&gt;=0, if($B91&lt;=$B90,DS90,DS90*vlookup($B91,'2a. TBill Main'!$B$224:$HF$233,1+DS$62)),DS90)</f>
        <v>4420.416623</v>
      </c>
      <c r="DT91" s="346">
        <f>if($A91-DT$65&gt;=0, if($B91&lt;=$B90,DT90,DT90*vlookup($B91,'2a. TBill Main'!$B$224:$HF$233,1+DT$62)),DT90)</f>
        <v>116.5681082</v>
      </c>
      <c r="DU91" s="346">
        <f>if($A91-DU$65&gt;=0, if($B91&lt;=$B90,DU90,DU90*vlookup($B91,'2a. TBill Main'!$B$224:$HF$233,1+DU$62)),DU90)</f>
        <v>38272.43308</v>
      </c>
      <c r="DV91" s="346">
        <f>if($A91-DV$65&gt;=0, if($B91&lt;=$B90,DV90,DV90*vlookup($B91,'2a. TBill Main'!$B$224:$HF$233,1+DV$62)),DV90)</f>
        <v>76712.43832</v>
      </c>
      <c r="DW91" s="346">
        <f>if($A91-DW$65&gt;=0, if($B91&lt;=$B90,DW90,DW90*vlookup($B91,'2a. TBill Main'!$B$224:$HF$233,1+DW$62)),DW90)</f>
        <v>21993.98269</v>
      </c>
      <c r="DX91" s="346">
        <f>if($A91-DX$65&gt;=0, if($B91&lt;=$B90,DX90,DX90*vlookup($B91,'2a. TBill Main'!$B$224:$HF$233,1+DX$62)),DX90)</f>
        <v>43987.96538</v>
      </c>
      <c r="DY91" s="346">
        <f>if($A91-DY$65&gt;=0, if($B91&lt;=$B90,DY90,DY90*vlookup($B91,'2a. TBill Main'!$B$224:$HF$233,1+DY$62)),DY90)</f>
        <v>21993.98269</v>
      </c>
      <c r="DZ91" s="346">
        <f>if($A91-DZ$65&gt;=0, if($B91&lt;=$B90,DZ90,DZ90*vlookup($B91,'2a. TBill Main'!$B$224:$HF$233,1+DZ$62)),DZ90)</f>
        <v>132918.435</v>
      </c>
      <c r="EA91" s="346">
        <f>if($A91-EA$65&gt;=0, if($B91&lt;=$B90,EA90,EA90*vlookup($B91,'2a. TBill Main'!$B$224:$HF$233,1+EA$62)),EA90)</f>
        <v>629.0279049</v>
      </c>
      <c r="EB91" s="346">
        <f>if($A91-EB$65&gt;=0, if($B91&lt;=$B90,EB90,EB90*vlookup($B91,'2a. TBill Main'!$B$224:$HF$233,1+EB$62)),EB90)</f>
        <v>43987.96538</v>
      </c>
      <c r="EC91" s="346">
        <f>if($A91-EC$65&gt;=0, if($B91&lt;=$B90,EC90,EC90*vlookup($B91,'2a. TBill Main'!$B$224:$HF$233,1+EC$62)),EC90)</f>
        <v>63510.19831</v>
      </c>
      <c r="ED91" s="346">
        <f>if($A91-ED$65&gt;=0, if($B91&lt;=$B90,ED90,ED90*vlookup($B91,'2a. TBill Main'!$B$224:$HF$233,1+ED$62)),ED90)</f>
        <v>43022.16561</v>
      </c>
      <c r="EE91" s="346">
        <f>if($A91-EE$65&gt;=0, if($B91&lt;=$B90,EE90,EE90*vlookup($B91,'2a. TBill Main'!$B$224:$HF$233,1+EE$62)),EE90)</f>
        <v>43987.96538</v>
      </c>
      <c r="EF91" s="346">
        <f>if($A91-EF$65&gt;=0, if($B91&lt;=$B90,EF90,EF90*vlookup($B91,'2a. TBill Main'!$B$224:$HF$233,1+EF$62)),EF90)</f>
        <v>11589.46525</v>
      </c>
      <c r="EG91" s="346">
        <f>if($A91-EG$65&gt;=0, if($B91&lt;=$B90,EG90,EG90*vlookup($B91,'2a. TBill Main'!$B$224:$HF$233,1+EG$62)),EG90)</f>
        <v>9244.818719</v>
      </c>
      <c r="EH91" s="346">
        <f>if($A91-EH$65&gt;=0, if($B91&lt;=$B90,EH90,EH90*vlookup($B91,'2a. TBill Main'!$B$224:$HF$233,1+EH$62)),EH90)</f>
        <v>866.5629179</v>
      </c>
      <c r="EI91" s="346">
        <f>if($A91-EI$65&gt;=0, if($B91&lt;=$B90,EI90,EI90*vlookup($B91,'2a. TBill Main'!$B$224:$HF$233,1+EI$62)),EI90)</f>
        <v>43987.96538</v>
      </c>
      <c r="EJ91" s="346">
        <f>if($A91-EJ$65&gt;=0, if($B91&lt;=$B90,EJ90,EJ90*vlookup($B91,'2a. TBill Main'!$B$224:$HF$233,1+EJ$62)),EJ90)</f>
        <v>39173.19664</v>
      </c>
      <c r="EK91" s="346">
        <f>if($A91-EK$65&gt;=0, if($B91&lt;=$B90,EK90,EK90*vlookup($B91,'2a. TBill Main'!$B$224:$HF$233,1+EK$62)),EK90)</f>
        <v>24193.38096</v>
      </c>
      <c r="EL91" s="346">
        <f>if($A91-EL$65&gt;=0, if($B91&lt;=$B90,EL90,EL90*vlookup($B91,'2a. TBill Main'!$B$224:$HF$233,1+EL$62)),EL90)</f>
        <v>9292.457686</v>
      </c>
      <c r="EM91" s="346">
        <f>if($A91-EM$65&gt;=0, if($B91&lt;=$B90,EM90,EM90*vlookup($B91,'2a. TBill Main'!$B$224:$HF$233,1+EM$62)),EM90)</f>
        <v>90199.5224</v>
      </c>
      <c r="EN91" s="346">
        <f>if($A91-EN$65&gt;=0, if($B91&lt;=$B90,EN90,EN90*vlookup($B91,'2a. TBill Main'!$B$224:$HF$233,1+EN$62)),EN90)</f>
        <v>659.8194806</v>
      </c>
      <c r="EO91" s="346">
        <f>if($A91-EO$65&gt;=0, if($B91&lt;=$B90,EO90,EO90*vlookup($B91,'2a. TBill Main'!$B$224:$HF$233,1+EO$62)),EO90)</f>
        <v>37427.07236</v>
      </c>
      <c r="EP91" s="346">
        <f>if($A91-EP$65&gt;=0, if($B91&lt;=$B90,EP90,EP90*vlookup($B91,'2a. TBill Main'!$B$224:$HF$233,1+EP$62)),EP90)</f>
        <v>39672.41606</v>
      </c>
      <c r="EQ91" s="346">
        <f>if($A91-EQ$65&gt;=0, if($B91&lt;=$B90,EQ90,EQ90*vlookup($B91,'2a. TBill Main'!$B$224:$HF$233,1+EQ$62)),EQ90)</f>
        <v>43987.96538</v>
      </c>
      <c r="ER91" s="346">
        <f>if($A91-ER$65&gt;=0, if($B91&lt;=$B90,ER90,ER90*vlookup($B91,'2a. TBill Main'!$B$224:$HF$233,1+ER$62)),ER90)</f>
        <v>79321.29856</v>
      </c>
      <c r="ES91" s="346">
        <f>if($A91-ES$65&gt;=0, if($B91&lt;=$B90,ES90,ES90*vlookup($B91,'2a. TBill Main'!$B$224:$HF$233,1+ES$62)),ES90)</f>
        <v>10549.54576</v>
      </c>
      <c r="ET91" s="346">
        <f>if($A91-ET$65&gt;=0, if($B91&lt;=$B90,ET90,ET90*vlookup($B91,'2a. TBill Main'!$B$224:$HF$233,1+ET$62)),ET90)</f>
        <v>3118.746745</v>
      </c>
      <c r="EU91" s="346">
        <f>if($A91-EU$65&gt;=0, if($B91&lt;=$B90,EU90,EU90*vlookup($B91,'2a. TBill Main'!$B$224:$HF$233,1+EU$62)),EU90)</f>
        <v>17813.67437</v>
      </c>
      <c r="EV91" s="346">
        <f>if($A91-EV$65&gt;=0, if($B91&lt;=$B90,EV90,EV90*vlookup($B91,'2a. TBill Main'!$B$224:$HF$233,1+EV$62)),EV90)</f>
        <v>10679.70615</v>
      </c>
      <c r="EW91" s="346">
        <f>if($A91-EW$65&gt;=0, if($B91&lt;=$B90,EW90,EW90*vlookup($B91,'2a. TBill Main'!$B$224:$HF$233,1+EW$62)),EW90)</f>
        <v>9395.829404</v>
      </c>
      <c r="EX91" s="346">
        <f>if($A91-EX$65&gt;=0, if($B91&lt;=$B90,EX90,EX90*vlookup($B91,'2a. TBill Main'!$B$224:$HF$233,1+EX$62)),EX90)</f>
        <v>12959.07454</v>
      </c>
      <c r="EY91" s="346">
        <f>if($A91-EY$65&gt;=0, if($B91&lt;=$B90,EY90,EY90*vlookup($B91,'2a. TBill Main'!$B$224:$HF$233,1+EY$62)),EY90)</f>
        <v>101105.7446</v>
      </c>
      <c r="EZ91" s="346">
        <f>if($A91-EZ$65&gt;=0, if($B91&lt;=$B90,EZ90,EZ90*vlookup($B91,'2a. TBill Main'!$B$224:$HF$233,1+EZ$62)),EZ90)</f>
        <v>43320.49199</v>
      </c>
      <c r="FA91" s="346">
        <f>if($A91-FA$65&gt;=0, if($B91&lt;=$B90,FA90,FA90*vlookup($B91,'2a. TBill Main'!$B$224:$HF$233,1+FA$62)),FA90)</f>
        <v>7874.285682</v>
      </c>
      <c r="FB91" s="346">
        <f>if($A91-FB$65&gt;=0, if($B91&lt;=$B90,FB90,FB90*vlookup($B91,'2a. TBill Main'!$B$224:$HF$233,1+FB$62)),FB90)</f>
        <v>13840.15349</v>
      </c>
      <c r="FC91" s="346">
        <f>if($A91-FC$65&gt;=0, if($B91&lt;=$B90,FC90,FC90*vlookup($B91,'2a. TBill Main'!$B$224:$HF$233,1+FC$62)),FC90)</f>
        <v>55484.22013</v>
      </c>
      <c r="FD91" s="346">
        <f>if($A91-FD$65&gt;=0, if($B91&lt;=$B90,FD90,FD90*vlookup($B91,'2a. TBill Main'!$B$224:$HF$233,1+FD$62)),FD90)</f>
        <v>45102.42247</v>
      </c>
      <c r="FE91" s="346">
        <f>if($A91-FE$65&gt;=0, if($B91&lt;=$B90,FE90,FE90*vlookup($B91,'2a. TBill Main'!$B$224:$HF$233,1+FE$62)),FE90)</f>
        <v>75765.00353</v>
      </c>
      <c r="FF91" s="346">
        <f>if($A91-FF$65&gt;=0, if($B91&lt;=$B90,FF90,FF90*vlookup($B91,'2a. TBill Main'!$B$224:$HF$233,1+FF$62)),FF90)</f>
        <v>17995.2347</v>
      </c>
      <c r="FG91" s="346">
        <f>if($A91-FG$65&gt;=0, if($B91&lt;=$B90,FG90,FG90*vlookup($B91,'2a. TBill Main'!$B$224:$HF$233,1+FG$62)),FG90)</f>
        <v>22908.18457</v>
      </c>
      <c r="FH91" s="346">
        <f>if($A91-FH$65&gt;=0, if($B91&lt;=$B90,FH90,FH90*vlookup($B91,'2a. TBill Main'!$B$224:$HF$233,1+FH$62)),FH90)</f>
        <v>28352.44308</v>
      </c>
      <c r="FI91" s="346">
        <f>if($A91-FI$65&gt;=0, if($B91&lt;=$B90,FI90,FI90*vlookup($B91,'2a. TBill Main'!$B$224:$HF$233,1+FI$62)),FI90)</f>
        <v>77249.8173</v>
      </c>
      <c r="FJ91" s="346">
        <f>if($A91-FJ$65&gt;=0, if($B91&lt;=$B90,FJ90,FJ90*vlookup($B91,'2a. TBill Main'!$B$224:$HF$233,1+FJ$62)),FJ90)</f>
        <v>80432.39058</v>
      </c>
      <c r="FK91" s="346">
        <f>if($A91-FK$65&gt;=0, if($B91&lt;=$B90,FK90,FK90*vlookup($B91,'2a. TBill Main'!$B$224:$HF$233,1+FK$62)),FK90)</f>
        <v>34345.80337</v>
      </c>
      <c r="FL91" s="346">
        <f>if($A91-FL$65&gt;=0, if($B91&lt;=$B90,FL90,FL90*vlookup($B91,'2a. TBill Main'!$B$224:$HF$233,1+FL$62)),FL90)</f>
        <v>34194.04488</v>
      </c>
      <c r="FM91" s="346">
        <f>if($A91-FM$65&gt;=0, if($B91&lt;=$B90,FM90,FM90*vlookup($B91,'2a. TBill Main'!$B$224:$HF$233,1+FM$62)),FM90)</f>
        <v>90886.41647</v>
      </c>
      <c r="FN91" s="346">
        <f>if($A91-FN$65&gt;=0, if($B91&lt;=$B90,FN90,FN90*vlookup($B91,'2a. TBill Main'!$B$224:$HF$233,1+FN$62)),FN90)</f>
        <v>77622.96721</v>
      </c>
      <c r="FO91" s="346">
        <f>if($A91-FO$65&gt;=0, if($B91&lt;=$B90,FO90,FO90*vlookup($B91,'2a. TBill Main'!$B$224:$HF$233,1+FO$62)),FO90)</f>
        <v>37389.77057</v>
      </c>
      <c r="FP91" s="346">
        <f>if($A91-FP$65&gt;=0, if($B91&lt;=$B90,FP90,FP90*vlookup($B91,'2a. TBill Main'!$B$224:$HF$233,1+FP$62)),FP90)</f>
        <v>13260.17216</v>
      </c>
      <c r="FQ91" s="346">
        <f>if($A91-FQ$65&gt;=0, if($B91&lt;=$B90,FQ90,FQ90*vlookup($B91,'2a. TBill Main'!$B$224:$HF$233,1+FQ$62)),FQ90)</f>
        <v>73252.34496</v>
      </c>
      <c r="FR91" s="346">
        <f>if($A91-FR$65&gt;=0, if($B91&lt;=$B90,FR90,FR90*vlookup($B91,'2a. TBill Main'!$B$224:$HF$233,1+FR$62)),FR90)</f>
        <v>73243.21746</v>
      </c>
      <c r="FS91" s="346">
        <f>if($A91-FS$65&gt;=0, if($B91&lt;=$B90,FS90,FS90*vlookup($B91,'2a. TBill Main'!$B$224:$HF$233,1+FS$62)),FS90)</f>
        <v>32990.97403</v>
      </c>
      <c r="FT91" s="346">
        <f>if($A91-FT$65&gt;=0, if($B91&lt;=$B90,FT90,FT90*vlookup($B91,'2a. TBill Main'!$B$224:$HF$233,1+FT$62)),FT90)</f>
        <v>41036.3729</v>
      </c>
      <c r="FU91" s="346">
        <f>if($A91-FU$65&gt;=0, if($B91&lt;=$B90,FU90,FU90*vlookup($B91,'2a. TBill Main'!$B$224:$HF$233,1+FU$62)),FU90)</f>
        <v>43987.96538</v>
      </c>
      <c r="FV91" s="346">
        <f>if($A91-FV$65&gt;=0, if($B91&lt;=$B90,FV90,FV90*vlookup($B91,'2a. TBill Main'!$B$224:$HF$233,1+FV$62)),FV90)</f>
        <v>92374.72729</v>
      </c>
      <c r="FW91" s="346">
        <f>if($A91-FW$65&gt;=0, if($B91&lt;=$B90,FW90,FW90*vlookup($B91,'2a. TBill Main'!$B$224:$HF$233,1+FW$62)),FW90)</f>
        <v>2194.999472</v>
      </c>
      <c r="FX91" s="346">
        <f>if($A91-FX$65&gt;=0, if($B91&lt;=$B90,FX90,FX90*vlookup($B91,'2a. TBill Main'!$B$224:$HF$233,1+FX$62)),FX90)</f>
        <v>48996.65505</v>
      </c>
      <c r="FY91" s="346">
        <f>if($A91-FY$65&gt;=0, if($B91&lt;=$B90,FY90,FY90*vlookup($B91,'2a. TBill Main'!$B$224:$HF$233,1+FY$62)),FY90)</f>
        <v>45448.36583</v>
      </c>
      <c r="FZ91" s="346">
        <f>if($A91-FZ$65&gt;=0, if($B91&lt;=$B90,FZ90,FZ90*vlookup($B91,'2a. TBill Main'!$B$224:$HF$233,1+FZ$62)),FZ90)</f>
        <v>51005.51945</v>
      </c>
      <c r="GA91" s="346">
        <f>if($A91-GA$65&gt;=0, if($B91&lt;=$B90,GA90,GA90*vlookup($B91,'2a. TBill Main'!$B$224:$HF$233,1+GA$62)),GA90)</f>
        <v>824.7743508</v>
      </c>
      <c r="GB91" s="346">
        <f>if($A91-GB$65&gt;=0, if($B91&lt;=$B90,GB90,GB90*vlookup($B91,'2a. TBill Main'!$B$224:$HF$233,1+GB$62)),GB90)</f>
        <v>4658.325533</v>
      </c>
      <c r="GC91" s="346">
        <f>if($A91-GC$65&gt;=0, if($B91&lt;=$B90,GC90,GC90*vlookup($B91,'2a. TBill Main'!$B$224:$HF$233,1+GC$62)),GC90)</f>
        <v>241.9338096</v>
      </c>
      <c r="GD91" s="346">
        <f>if($A91-GD$65&gt;=0, if($B91&lt;=$B90,GD90,GD90*vlookup($B91,'2a. TBill Main'!$B$224:$HF$233,1+GD$62)),GD90)</f>
        <v>18543.1268</v>
      </c>
      <c r="GE91" s="346">
        <f>if($A91-GE$65&gt;=0, if($B91&lt;=$B90,GE90,GE90*vlookup($B91,'2a. TBill Main'!$B$224:$HF$233,1+GE$62)),GE90)</f>
        <v>4749.028718</v>
      </c>
      <c r="GF91" s="346">
        <f>if($A91-GF$65&gt;=0, if($B91&lt;=$B90,GF90,GF90*vlookup($B91,'2a. TBill Main'!$B$224:$HF$233,1+GF$62)),GF90)</f>
        <v>3688.390897</v>
      </c>
      <c r="GG91" s="346">
        <f>if($A91-GG$65&gt;=0, if($B91&lt;=$B90,GG90,GG90*vlookup($B91,'2a. TBill Main'!$B$224:$HF$233,1+GG$62)),GG90)</f>
        <v>54253.56882</v>
      </c>
      <c r="GH91" s="346">
        <f>if($A91-GH$65&gt;=0, if($B91&lt;=$B90,GH90,GH90*vlookup($B91,'2a. TBill Main'!$B$224:$HF$233,1+GH$62)),GH90)</f>
        <v>241.9338096</v>
      </c>
      <c r="GI91" s="346">
        <f>if($A91-GI$65&gt;=0, if($B91&lt;=$B90,GI90,GI90*vlookup($B91,'2a. TBill Main'!$B$224:$HF$233,1+GI$62)),GI90)</f>
        <v>549.8495672</v>
      </c>
      <c r="GJ91" s="346">
        <f>if($A91-GJ$65&gt;=0, if($B91&lt;=$B90,GJ90,GJ90*vlookup($B91,'2a. TBill Main'!$B$224:$HF$233,1+GJ$62)),GJ90)</f>
        <v>72.58014287</v>
      </c>
      <c r="GK91" s="346">
        <f>if($A91-GK$65&gt;=0, if($B91&lt;=$B90,GK90,GK90*vlookup($B91,'2a. TBill Main'!$B$224:$HF$233,1+GK$62)),GK90)</f>
        <v>35781.92246</v>
      </c>
      <c r="GL91" s="346">
        <f>if($A91-GL$65&gt;=0, if($B91&lt;=$B90,GL90,GL90*vlookup($B91,'2a. TBill Main'!$B$224:$HF$233,1+GL$62)),GL90)</f>
        <v>26228.50617</v>
      </c>
      <c r="GM91" s="346">
        <f>if($A91-GM$65&gt;=0, if($B91&lt;=$B90,GM90,GM90*vlookup($B91,'2a. TBill Main'!$B$224:$HF$233,1+GM$62)),GM90)</f>
        <v>714.8044374</v>
      </c>
      <c r="GN91" s="346">
        <f>if($A91-GN$65&gt;=0, if($B91&lt;=$B90,GN90,GN90*vlookup($B91,'2a. TBill Main'!$B$224:$HF$233,1+GN$62)),GN90)</f>
        <v>21.99398269</v>
      </c>
      <c r="GO91" s="346">
        <f>if($A91-GO$65&gt;=0, if($B91&lt;=$B90,GO90,GO90*vlookup($B91,'2a. TBill Main'!$B$224:$HF$233,1+GO$62)),GO90)</f>
        <v>2562.298983</v>
      </c>
      <c r="GP91" s="346">
        <f>if($A91-GP$65&gt;=0, if($B91&lt;=$B90,GP90,GP90*vlookup($B91,'2a. TBill Main'!$B$224:$HF$233,1+GP$62)),GP90)</f>
        <v>23984.43812</v>
      </c>
      <c r="GQ91" s="346">
        <f>if($A91-GQ$65&gt;=0, if($B91&lt;=$B90,GQ90,GQ90*vlookup($B91,'2a. TBill Main'!$B$224:$HF$233,1+GQ$62)),GQ90)</f>
        <v>25187.50897</v>
      </c>
      <c r="GR91" s="346">
        <f>if($A91-GR$65&gt;=0, if($B91&lt;=$B90,GR90,GR90*vlookup($B91,'2a. TBill Main'!$B$224:$HF$233,1+GR$62)),GR90)</f>
        <v>30019.58697</v>
      </c>
      <c r="GS91" s="346">
        <f>if($A91-GS$65&gt;=0, if($B91&lt;=$B90,GS90,GS90*vlookup($B91,'2a. TBill Main'!$B$224:$HF$233,1+GS$62)),GS90)</f>
        <v>60892.54047</v>
      </c>
      <c r="GT91" s="346">
        <f>if($A91-GT$65&gt;=0, if($B91&lt;=$B90,GT90,GT90*vlookup($B91,'2a. TBill Main'!$B$224:$HF$233,1+GT$62)),GT90)</f>
        <v>4396.597139</v>
      </c>
      <c r="GU91" s="346">
        <f>if($A91-GU$65&gt;=0, if($B91&lt;=$B90,GU90,GU90*vlookup($B91,'2a. TBill Main'!$B$224:$HF$233,1+GU$62)),GU90)</f>
        <v>18257.20503</v>
      </c>
      <c r="GV91" s="346">
        <f>if($A91-GV$65&gt;=0, if($B91&lt;=$B90,GV90,GV90*vlookup($B91,'2a. TBill Main'!$B$224:$HF$233,1+GV$62)),GV90)</f>
        <v>30490.2582</v>
      </c>
      <c r="GW91" s="346">
        <f>if($A91-GW$65&gt;=0, if($B91&lt;=$B90,GW90,GW90*vlookup($B91,'2a. TBill Main'!$B$224:$HF$233,1+GW$62)),GW90)</f>
        <v>33314.28558</v>
      </c>
      <c r="GX91" s="346">
        <f>if($A91-GX$65&gt;=0, if($B91&lt;=$B90,GX90,GX90*vlookup($B91,'2a. TBill Main'!$B$224:$HF$233,1+GX$62)),GX90)</f>
        <v>14573.21293</v>
      </c>
      <c r="GY91" s="346">
        <f>if($A91-GY$65&gt;=0, if($B91&lt;=$B90,GY90,GY90*vlookup($B91,'2a. TBill Main'!$B$224:$HF$233,1+GY$62)),GY90)</f>
        <v>56330.98846</v>
      </c>
      <c r="GZ91" s="346">
        <f>if($A91-GZ$65&gt;=0, if($B91&lt;=$B90,GZ90,GZ90*vlookup($B91,'2a. TBill Main'!$B$224:$HF$233,1+GZ$62)),GZ90)</f>
        <v>45250.41998</v>
      </c>
      <c r="HA91" s="346">
        <f>if($A91-HA$65&gt;=0, if($B91&lt;=$B90,HA90,HA90*vlookup($B91,'2a. TBill Main'!$B$224:$HF$233,1+HA$62)),HA90)</f>
        <v>65205.56048</v>
      </c>
      <c r="HB91" s="346">
        <f>if($A91-HB$65&gt;=0, if($B91&lt;=$B90,HB90,HB90*vlookup($B91,'2a. TBill Main'!$B$224:$HF$233,1+HB$62)),HB90)</f>
        <v>40345.76184</v>
      </c>
      <c r="HC91" s="346">
        <f>if($A91-HC$65&gt;=0, if($B91&lt;=$B90,HC90,HC90*vlookup($B91,'2a. TBill Main'!$B$224:$HF$233,1+HC$62)),HC90)</f>
        <v>11955.92899</v>
      </c>
      <c r="HD91" s="346">
        <f>if($A91-HD$65&gt;=0, if($B91&lt;=$B90,HD90,HD90*vlookup($B91,'2a. TBill Main'!$B$224:$HF$233,1+HD$62)),HD90)</f>
        <v>28981.47099</v>
      </c>
      <c r="HE91" s="346">
        <f>if($A91-HE$65&gt;=0, if($B91&lt;=$B90,HE90,HE90*vlookup($B91,'2a. TBill Main'!$B$224:$HF$233,1+HE$62)),HE90)</f>
        <v>26854.34495</v>
      </c>
      <c r="HF91" s="346">
        <f>if($A91-HF$65&gt;=0, if($B91&lt;=$B90,HF90,HF90*vlookup($B91,'2a. TBill Main'!$B$224:$HF$233,1+HF$62)),HF90)</f>
        <v>27072.39329</v>
      </c>
      <c r="HG91" s="346">
        <f>if($A91-HG$65&gt;=0, if($B91&lt;=$B90,HG90,HG90*vlookup($B91,'2a. TBill Main'!$B$224:$HF$233,1+HG$62)),HG90)</f>
        <v>5566.677018</v>
      </c>
      <c r="HH91" s="346">
        <f>if($A91-HH$65&gt;=0, if($B91&lt;=$B90,HH90,HH90*vlookup($B91,'2a. TBill Main'!$B$224:$HF$233,1+HH$62)),HH90)</f>
        <v>33085.54816</v>
      </c>
      <c r="HI91" s="346">
        <f>if($A91-HI$65&gt;=0, if($B91&lt;=$B90,HI90,HI90*vlookup($B91,'2a. TBill Main'!$B$224:$HF$233,1+HI$62)),HI90)</f>
        <v>51261.37545</v>
      </c>
      <c r="HJ91" s="346"/>
      <c r="HK91" s="346"/>
      <c r="HL91" s="346"/>
      <c r="HM91" s="346"/>
      <c r="HN91" s="346"/>
      <c r="HO91" s="346"/>
      <c r="HP91" s="346"/>
      <c r="HQ91" s="346"/>
      <c r="HR91" s="346"/>
      <c r="HS91" s="346"/>
      <c r="HT91" s="346"/>
      <c r="HU91" s="346"/>
      <c r="HV91" s="346"/>
      <c r="HW91" s="346"/>
      <c r="HX91" s="346"/>
    </row>
    <row r="92">
      <c r="A92" s="331" t="str">
        <f>'3b. TBond Projections'!A95</f>
        <v>06-2027</v>
      </c>
      <c r="B92" s="346">
        <f t="shared" si="29"/>
        <v>5</v>
      </c>
      <c r="C92" s="346">
        <f t="shared" si="27"/>
        <v>8067676.907</v>
      </c>
      <c r="D92" s="338">
        <f t="shared" si="28"/>
        <v>5</v>
      </c>
      <c r="E92" s="346"/>
      <c r="F92" s="346">
        <f>if($A92-F$65&gt;=0, if($B92&lt;=$B91,F91,F91*vlookup($B92,'2a. TBill Main'!$B$224:$HF$233,1+F$62)),F91)</f>
        <v>757.9949009</v>
      </c>
      <c r="G92" s="346">
        <f>if($A92-G$65&gt;=0, if($B92&lt;=$B91,G91,G91*vlookup($B92,'2a. TBill Main'!$B$224:$HF$233,1+G$62)),G91)</f>
        <v>19521.66316</v>
      </c>
      <c r="H92" s="346">
        <f>if($A92-H$65&gt;=0, if($B92&lt;=$B91,H91,H91*vlookup($B92,'2a. TBill Main'!$B$224:$HF$233,1+H$62)),H91)</f>
        <v>53568.54423</v>
      </c>
      <c r="I92" s="346">
        <f>if($A92-I$65&gt;=0, if($B92&lt;=$B91,I91,I91*vlookup($B92,'2a. TBill Main'!$B$224:$HF$233,1+I$62)),I91)</f>
        <v>20088.20409</v>
      </c>
      <c r="J92" s="346">
        <f>if($A92-J$65&gt;=0, if($B92&lt;=$B91,J91,J91*vlookup($B92,'2a. TBill Main'!$B$224:$HF$233,1+J$62)),J91)</f>
        <v>26784.27212</v>
      </c>
      <c r="K92" s="346">
        <f>if($A92-K$65&gt;=0, if($B92&lt;=$B91,K91,K91*vlookup($B92,'2a. TBill Main'!$B$224:$HF$233,1+K$62)),K91)</f>
        <v>26784.27212</v>
      </c>
      <c r="L92" s="346">
        <f>if($A92-L$65&gt;=0, if($B92&lt;=$B91,L91,L91*vlookup($B92,'2a. TBill Main'!$B$224:$HF$233,1+L$62)),L91)</f>
        <v>7021.8987</v>
      </c>
      <c r="M92" s="346">
        <f>if($A92-M$65&gt;=0, if($B92&lt;=$B91,M91,M91*vlookup($B92,'2a. TBill Main'!$B$224:$HF$233,1+M$62)),M91)</f>
        <v>198388.4251</v>
      </c>
      <c r="N92" s="346">
        <f>if($A92-N$65&gt;=0, if($B92&lt;=$B91,N91,N91*vlookup($B92,'2a. TBill Main'!$B$224:$HF$233,1+N$62)),N91)</f>
        <v>66822.76808</v>
      </c>
      <c r="O92" s="346">
        <f>if($A92-O$65&gt;=0, if($B92&lt;=$B91,O91,O91*vlookup($B92,'2a. TBill Main'!$B$224:$HF$233,1+O$62)),O91)</f>
        <v>3564.986619</v>
      </c>
      <c r="P92" s="346">
        <f>if($A92-P$65&gt;=0, if($B92&lt;=$B91,P91,P91*vlookup($B92,'2a. TBill Main'!$B$224:$HF$233,1+P$62)),P91)</f>
        <v>26.78427212</v>
      </c>
      <c r="Q92" s="346">
        <f>if($A92-Q$65&gt;=0, if($B92&lt;=$B91,Q91,Q91*vlookup($B92,'2a. TBill Main'!$B$224:$HF$233,1+Q$62)),Q91)</f>
        <v>508.9011702</v>
      </c>
      <c r="R92" s="346">
        <f>if($A92-R$65&gt;=0, if($B92&lt;=$B91,R91,R91*vlookup($B92,'2a. TBill Main'!$B$224:$HF$233,1+R$62)),R91)</f>
        <v>19762.37342</v>
      </c>
      <c r="S92" s="346">
        <f>if($A92-S$65&gt;=0, if($B92&lt;=$B91,S91,S91*vlookup($B92,'2a. TBill Main'!$B$224:$HF$233,1+S$62)),S91)</f>
        <v>15898.58146</v>
      </c>
      <c r="T92" s="346">
        <f>if($A92-T$65&gt;=0, if($B92&lt;=$B91,T91,T91*vlookup($B92,'2a. TBill Main'!$B$224:$HF$233,1+T$62)),T91)</f>
        <v>176848.5135</v>
      </c>
      <c r="U92" s="346">
        <f>if($A92-U$65&gt;=0, if($B92&lt;=$B91,U91,U91*vlookup($B92,'2a. TBill Main'!$B$224:$HF$233,1+U$62)),U91)</f>
        <v>27283.98628</v>
      </c>
      <c r="V92" s="346">
        <f>if($A92-V$65&gt;=0, if($B92&lt;=$B91,V91,V91*vlookup($B92,'2a. TBill Main'!$B$224:$HF$233,1+V$62)),V91)</f>
        <v>87583.87343</v>
      </c>
      <c r="W92" s="346">
        <f>if($A92-W$65&gt;=0, if($B92&lt;=$B91,W91,W91*vlookup($B92,'2a. TBill Main'!$B$224:$HF$233,1+W$62)),W91)</f>
        <v>26784.27212</v>
      </c>
      <c r="X92" s="346">
        <f>if($A92-X$65&gt;=0, if($B92&lt;=$B91,X91,X91*vlookup($B92,'2a. TBill Main'!$B$224:$HF$233,1+X$62)),X91)</f>
        <v>47295.64092</v>
      </c>
      <c r="Y92" s="346">
        <f>if($A92-Y$65&gt;=0, if($B92&lt;=$B91,Y91,Y91*vlookup($B92,'2a. TBill Main'!$B$224:$HF$233,1+Y$62)),Y91)</f>
        <v>26784.27212</v>
      </c>
      <c r="Z92" s="346">
        <f>if($A92-Z$65&gt;=0, if($B92&lt;=$B91,Z91,Z91*vlookup($B92,'2a. TBill Main'!$B$224:$HF$233,1+Z$62)),Z91)</f>
        <v>3388.210423</v>
      </c>
      <c r="AA92" s="346">
        <f>if($A92-AA$65&gt;=0, if($B92&lt;=$B91,AA91,AA91*vlookup($B92,'2a. TBill Main'!$B$224:$HF$233,1+AA$62)),AA91)</f>
        <v>59751.77381</v>
      </c>
      <c r="AB92" s="346">
        <f>if($A92-AB$65&gt;=0, if($B92&lt;=$B91,AB91,AB91*vlookup($B92,'2a. TBill Main'!$B$224:$HF$233,1+AB$62)),AB91)</f>
        <v>35343.69517</v>
      </c>
      <c r="AC92" s="346">
        <f>if($A92-AC$65&gt;=0, if($B92&lt;=$B91,AC91,AC91*vlookup($B92,'2a. TBill Main'!$B$224:$HF$233,1+AC$62)),AC91)</f>
        <v>21427.41769</v>
      </c>
      <c r="AD92" s="346">
        <f>if($A92-AD$65&gt;=0, if($B92&lt;=$B91,AD91,AD91*vlookup($B92,'2a. TBill Main'!$B$224:$HF$233,1+AD$62)),AD91)</f>
        <v>13392.13606</v>
      </c>
      <c r="AE92" s="346">
        <f>if($A92-AE$65&gt;=0, if($B92&lt;=$B91,AE91,AE91*vlookup($B92,'2a. TBill Main'!$B$224:$HF$233,1+AE$62)),AE91)</f>
        <v>117090.8204</v>
      </c>
      <c r="AF92" s="346">
        <f>if($A92-AF$65&gt;=0, if($B92&lt;=$B91,AF91,AF91*vlookup($B92,'2a. TBill Main'!$B$224:$HF$233,1+AF$62)),AF91)</f>
        <v>21093.33747</v>
      </c>
      <c r="AG92" s="346">
        <f>if($A92-AG$65&gt;=0, if($B92&lt;=$B91,AG91,AG91*vlookup($B92,'2a. TBill Main'!$B$224:$HF$233,1+AG$62)),AG91)</f>
        <v>29424.15676</v>
      </c>
      <c r="AH92" s="346">
        <f>if($A92-AH$65&gt;=0, if($B92&lt;=$B91,AH91,AH91*vlookup($B92,'2a. TBill Main'!$B$224:$HF$233,1+AH$62)),AH91)</f>
        <v>22346.30572</v>
      </c>
      <c r="AI92" s="346">
        <f>if($A92-AI$65&gt;=0, if($B92&lt;=$B91,AI91,AI91*vlookup($B92,'2a. TBill Main'!$B$224:$HF$233,1+AI$62)),AI91)</f>
        <v>41537.50453</v>
      </c>
      <c r="AJ92" s="346">
        <f>if($A92-AJ$65&gt;=0, if($B92&lt;=$B91,AJ91,AJ91*vlookup($B92,'2a. TBill Main'!$B$224:$HF$233,1+AJ$62)),AJ91)</f>
        <v>40176.40818</v>
      </c>
      <c r="AK92" s="346">
        <f>if($A92-AK$65&gt;=0, if($B92&lt;=$B91,AK91,AK91*vlookup($B92,'2a. TBill Main'!$B$224:$HF$233,1+AK$62)),AK91)</f>
        <v>32141.12654</v>
      </c>
      <c r="AL92" s="346">
        <f>if($A92-AL$65&gt;=0, if($B92&lt;=$B91,AL91,AL91*vlookup($B92,'2a. TBill Main'!$B$224:$HF$233,1+AL$62)),AL91)</f>
        <v>21427.41769</v>
      </c>
      <c r="AM92" s="346">
        <f>if($A92-AM$65&gt;=0, if($B92&lt;=$B91,AM91,AM91*vlookup($B92,'2a. TBill Main'!$B$224:$HF$233,1+AM$62)),AM91)</f>
        <v>30270.88796</v>
      </c>
      <c r="AN92" s="346">
        <f>if($A92-AN$65&gt;=0, if($B92&lt;=$B91,AN91,AN91*vlookup($B92,'2a. TBill Main'!$B$224:$HF$233,1+AN$62)),AN91)</f>
        <v>161016.3303</v>
      </c>
      <c r="AO92" s="346">
        <f>if($A92-AO$65&gt;=0, if($B92&lt;=$B91,AO91,AO91*vlookup($B92,'2a. TBill Main'!$B$224:$HF$233,1+AO$62)),AO91)</f>
        <v>17647.51408</v>
      </c>
      <c r="AP92" s="346">
        <f>if($A92-AP$65&gt;=0, if($B92&lt;=$B91,AP91,AP91*vlookup($B92,'2a. TBill Main'!$B$224:$HF$233,1+AP$62)),AP91)</f>
        <v>32091.92383</v>
      </c>
      <c r="AQ92" s="346">
        <f>if($A92-AQ$65&gt;=0, if($B92&lt;=$B91,AQ91,AQ91*vlookup($B92,'2a. TBill Main'!$B$224:$HF$233,1+AQ$62)),AQ91)</f>
        <v>74677.28266</v>
      </c>
      <c r="AR92" s="346">
        <f>if($A92-AR$65&gt;=0, if($B92&lt;=$B91,AR91,AR91*vlookup($B92,'2a. TBill Main'!$B$224:$HF$233,1+AR$62)),AR91)</f>
        <v>53568.54423</v>
      </c>
      <c r="AS92" s="346">
        <f>if($A92-AS$65&gt;=0, if($B92&lt;=$B91,AS91,AS91*vlookup($B92,'2a. TBill Main'!$B$224:$HF$233,1+AS$62)),AS91)</f>
        <v>16070.56327</v>
      </c>
      <c r="AT92" s="346">
        <f>if($A92-AT$65&gt;=0, if($B92&lt;=$B91,AT91,AT91*vlookup($B92,'2a. TBill Main'!$B$224:$HF$233,1+AT$62)),AT91)</f>
        <v>21427.41769</v>
      </c>
      <c r="AU92" s="346">
        <f>if($A92-AU$65&gt;=0, if($B92&lt;=$B91,AU91,AU91*vlookup($B92,'2a. TBill Main'!$B$224:$HF$233,1+AU$62)),AU91)</f>
        <v>21427.41769</v>
      </c>
      <c r="AV92" s="346">
        <f>if($A92-AV$65&gt;=0, if($B92&lt;=$B91,AV91,AV91*vlookup($B92,'2a. TBill Main'!$B$224:$HF$233,1+AV$62)),AV91)</f>
        <v>13392.13606</v>
      </c>
      <c r="AW92" s="346">
        <f>if($A92-AW$65&gt;=0, if($B92&lt;=$B91,AW91,AW91*vlookup($B92,'2a. TBill Main'!$B$224:$HF$233,1+AW$62)),AW91)</f>
        <v>13392.13606</v>
      </c>
      <c r="AX92" s="346">
        <f>if($A92-AX$65&gt;=0, if($B92&lt;=$B91,AX91,AX91*vlookup($B92,'2a. TBill Main'!$B$224:$HF$233,1+AX$62)),AX91)</f>
        <v>99634.81385</v>
      </c>
      <c r="AY92" s="346">
        <f>if($A92-AY$65&gt;=0, if($B92&lt;=$B91,AY91,AY91*vlookup($B92,'2a. TBill Main'!$B$224:$HF$233,1+AY$62)),AY91)</f>
        <v>75810.06988</v>
      </c>
      <c r="AZ92" s="346">
        <f>if($A92-AZ$65&gt;=0, if($B92&lt;=$B91,AZ91,AZ91*vlookup($B92,'2a. TBill Main'!$B$224:$HF$233,1+AZ$62)),AZ91)</f>
        <v>30300.96669</v>
      </c>
      <c r="BA92" s="346">
        <f>if($A92-BA$65&gt;=0, if($B92&lt;=$B91,BA91,BA91*vlookup($B92,'2a. TBill Main'!$B$224:$HF$233,1+BA$62)),BA91)</f>
        <v>46098.27682</v>
      </c>
      <c r="BB92" s="346">
        <f>if($A92-BB$65&gt;=0, if($B92&lt;=$B91,BB91,BB91*vlookup($B92,'2a. TBill Main'!$B$224:$HF$233,1+BB$62)),BB91)</f>
        <v>85005.2712</v>
      </c>
      <c r="BC92" s="346">
        <f>if($A92-BC$65&gt;=0, if($B92&lt;=$B91,BC91,BC91*vlookup($B92,'2a. TBill Main'!$B$224:$HF$233,1+BC$62)),BC91)</f>
        <v>803.5281635</v>
      </c>
      <c r="BD92" s="346">
        <f>if($A92-BD$65&gt;=0, if($B92&lt;=$B91,BD91,BD91*vlookup($B92,'2a. TBill Main'!$B$224:$HF$233,1+BD$62)),BD91)</f>
        <v>40176.40818</v>
      </c>
      <c r="BE92" s="346">
        <f>if($A92-BE$65&gt;=0, if($B92&lt;=$B91,BE91,BE91*vlookup($B92,'2a. TBill Main'!$B$224:$HF$233,1+BE$62)),BE91)</f>
        <v>26784.27212</v>
      </c>
      <c r="BF92" s="346">
        <f>if($A92-BF$65&gt;=0, if($B92&lt;=$B91,BF91,BF91*vlookup($B92,'2a. TBill Main'!$B$224:$HF$233,1+BF$62)),BF91)</f>
        <v>13392.13606</v>
      </c>
      <c r="BG92" s="346">
        <f>if($A92-BG$65&gt;=0, if($B92&lt;=$B91,BG91,BG91*vlookup($B92,'2a. TBill Main'!$B$224:$HF$233,1+BG$62)),BG91)</f>
        <v>13392.13606</v>
      </c>
      <c r="BH92" s="346">
        <f>if($A92-BH$65&gt;=0, if($B92&lt;=$B91,BH91,BH91*vlookup($B92,'2a. TBill Main'!$B$224:$HF$233,1+BH$62)),BH91)</f>
        <v>26784.27212</v>
      </c>
      <c r="BI92" s="346">
        <f>if($A92-BI$65&gt;=0, if($B92&lt;=$B91,BI91,BI91*vlookup($B92,'2a. TBill Main'!$B$224:$HF$233,1+BI$62)),BI91)</f>
        <v>148550.93</v>
      </c>
      <c r="BJ92" s="346">
        <f>if($A92-BJ$65&gt;=0, if($B92&lt;=$B91,BJ91,BJ91*vlookup($B92,'2a. TBill Main'!$B$224:$HF$233,1+BJ$62)),BJ91)</f>
        <v>26784.27212</v>
      </c>
      <c r="BK92" s="346">
        <f>if($A92-BK$65&gt;=0, if($B92&lt;=$B91,BK91,BK91*vlookup($B92,'2a. TBill Main'!$B$224:$HF$233,1+BK$62)),BK91)</f>
        <v>49692.64579</v>
      </c>
      <c r="BL92" s="346">
        <f>if($A92-BL$65&gt;=0, if($B92&lt;=$B91,BL91,BL91*vlookup($B92,'2a. TBill Main'!$B$224:$HF$233,1+BL$62)),BL91)</f>
        <v>66960.68029</v>
      </c>
      <c r="BM92" s="346">
        <f>if($A92-BM$65&gt;=0, if($B92&lt;=$B91,BM91,BM91*vlookup($B92,'2a. TBill Main'!$B$224:$HF$233,1+BM$62)),BM91)</f>
        <v>53.56854423</v>
      </c>
      <c r="BN92" s="346">
        <f>if($A92-BN$65&gt;=0, if($B92&lt;=$B91,BN91,BN91*vlookup($B92,'2a. TBill Main'!$B$224:$HF$233,1+BN$62)),BN91)</f>
        <v>7606.331517</v>
      </c>
      <c r="BO92" s="346">
        <f>if($A92-BO$65&gt;=0, if($B92&lt;=$B91,BO91,BO91*vlookup($B92,'2a. TBill Main'!$B$224:$HF$233,1+BO$62)),BO91)</f>
        <v>52527.0646</v>
      </c>
      <c r="BP92" s="346">
        <f>if($A92-BP$65&gt;=0, if($B92&lt;=$B91,BP91,BP91*vlookup($B92,'2a. TBill Main'!$B$224:$HF$233,1+BP$62)),BP91)</f>
        <v>26784.27212</v>
      </c>
      <c r="BQ92" s="346">
        <f>if($A92-BQ$65&gt;=0, if($B92&lt;=$B91,BQ91,BQ91*vlookup($B92,'2a. TBill Main'!$B$224:$HF$233,1+BQ$62)),BQ91)</f>
        <v>6151.222366</v>
      </c>
      <c r="BR92" s="346">
        <f>if($A92-BR$65&gt;=0, if($B92&lt;=$B91,BR91,BR91*vlookup($B92,'2a. TBill Main'!$B$224:$HF$233,1+BR$62)),BR91)</f>
        <v>26784.27212</v>
      </c>
      <c r="BS92" s="346">
        <f>if($A92-BS$65&gt;=0, if($B92&lt;=$B91,BS91,BS91*vlookup($B92,'2a. TBill Main'!$B$224:$HF$233,1+BS$62)),BS91)</f>
        <v>16070.56327</v>
      </c>
      <c r="BT92" s="346">
        <f>if($A92-BT$65&gt;=0, if($B92&lt;=$B91,BT91,BT91*vlookup($B92,'2a. TBill Main'!$B$224:$HF$233,1+BT$62)),BT91)</f>
        <v>186959.5762</v>
      </c>
      <c r="BU92" s="346">
        <f>if($A92-BU$65&gt;=0, if($B92&lt;=$B91,BU91,BU91*vlookup($B92,'2a. TBill Main'!$B$224:$HF$233,1+BU$62)),BU91)</f>
        <v>67210.17579</v>
      </c>
      <c r="BV92" s="346">
        <f>if($A92-BV$65&gt;=0, if($B92&lt;=$B91,BV91,BV91*vlookup($B92,'2a. TBill Main'!$B$224:$HF$233,1+BV$62)),BV91)</f>
        <v>66960.68029</v>
      </c>
      <c r="BW92" s="346">
        <f>if($A92-BW$65&gt;=0, if($B92&lt;=$B91,BW91,BW91*vlookup($B92,'2a. TBill Main'!$B$224:$HF$233,1+BW$62)),BW91)</f>
        <v>1347.248888</v>
      </c>
      <c r="BX92" s="346">
        <f>if($A92-BX$65&gt;=0, if($B92&lt;=$B91,BX91,BX91*vlookup($B92,'2a. TBill Main'!$B$224:$HF$233,1+BX$62)),BX91)</f>
        <v>40176.40818</v>
      </c>
      <c r="BY92" s="346">
        <f>if($A92-BY$65&gt;=0, if($B92&lt;=$B91,BY91,BY91*vlookup($B92,'2a. TBill Main'!$B$224:$HF$233,1+BY$62)),BY91)</f>
        <v>26784.27212</v>
      </c>
      <c r="BZ92" s="346">
        <f>if($A92-BZ$65&gt;=0, if($B92&lt;=$B91,BZ91,BZ91*vlookup($B92,'2a. TBill Main'!$B$224:$HF$233,1+BZ$62)),BZ91)</f>
        <v>16310.06823</v>
      </c>
      <c r="CA92" s="346">
        <f>if($A92-CA$65&gt;=0, if($B92&lt;=$B91,CA91,CA91*vlookup($B92,'2a. TBill Main'!$B$224:$HF$233,1+CA$62)),CA91)</f>
        <v>26784.27212</v>
      </c>
      <c r="CB92" s="346">
        <f>if($A92-CB$65&gt;=0, if($B92&lt;=$B91,CB91,CB91*vlookup($B92,'2a. TBill Main'!$B$224:$HF$233,1+CB$62)),CB91)</f>
        <v>54972.04009</v>
      </c>
      <c r="CC92" s="346">
        <f>if($A92-CC$65&gt;=0, if($B92&lt;=$B91,CC91,CC91*vlookup($B92,'2a. TBill Main'!$B$224:$HF$233,1+CC$62)),CC91)</f>
        <v>101209.5683</v>
      </c>
      <c r="CD92" s="346">
        <f>if($A92-CD$65&gt;=0, if($B92&lt;=$B91,CD91,CD91*vlookup($B92,'2a. TBill Main'!$B$224:$HF$233,1+CD$62)),CD91)</f>
        <v>28118.12887</v>
      </c>
      <c r="CE92" s="346">
        <f>if($A92-CE$65&gt;=0, if($B92&lt;=$B91,CE91,CE91*vlookup($B92,'2a. TBill Main'!$B$224:$HF$233,1+CE$62)),CE91)</f>
        <v>59746.65801</v>
      </c>
      <c r="CF92" s="346">
        <f>if($A92-CF$65&gt;=0, if($B92&lt;=$B91,CF91,CF91*vlookup($B92,'2a. TBill Main'!$B$224:$HF$233,1+CF$62)),CF91)</f>
        <v>66960.68029</v>
      </c>
      <c r="CG92" s="346">
        <f>if($A92-CG$65&gt;=0, if($B92&lt;=$B91,CG91,CG91*vlookup($B92,'2a. TBill Main'!$B$224:$HF$233,1+CG$62)),CG91)</f>
        <v>13.39213606</v>
      </c>
      <c r="CH92" s="346">
        <f>if($A92-CH$65&gt;=0, if($B92&lt;=$B91,CH91,CH91*vlookup($B92,'2a. TBill Main'!$B$224:$HF$233,1+CH$62)),CH91)</f>
        <v>37692.24729</v>
      </c>
      <c r="CI92" s="346">
        <f>if($A92-CI$65&gt;=0, if($B92&lt;=$B91,CI91,CI91*vlookup($B92,'2a. TBill Main'!$B$224:$HF$233,1+CI$62)),CI91)</f>
        <v>26784.27212</v>
      </c>
      <c r="CJ92" s="346">
        <f>if($A92-CJ$65&gt;=0, if($B92&lt;=$B91,CJ91,CJ91*vlookup($B92,'2a. TBill Main'!$B$224:$HF$233,1+CJ$62)),CJ91)</f>
        <v>13392.13606</v>
      </c>
      <c r="CK92" s="346">
        <f>if($A92-CK$65&gt;=0, if($B92&lt;=$B91,CK91,CK91*vlookup($B92,'2a. TBill Main'!$B$224:$HF$233,1+CK$62)),CK91)</f>
        <v>23316.56597</v>
      </c>
      <c r="CL92" s="346">
        <f>if($A92-CL$65&gt;=0, if($B92&lt;=$B91,CL91,CL91*vlookup($B92,'2a. TBill Main'!$B$224:$HF$233,1+CL$62)),CL91)</f>
        <v>20117.74714</v>
      </c>
      <c r="CM92" s="346">
        <f>if($A92-CM$65&gt;=0, if($B92&lt;=$B91,CM91,CM91*vlookup($B92,'2a. TBill Main'!$B$224:$HF$233,1+CM$62)),CM91)</f>
        <v>118745.392</v>
      </c>
      <c r="CN92" s="346">
        <f>if($A92-CN$65&gt;=0, if($B92&lt;=$B91,CN91,CN91*vlookup($B92,'2a. TBill Main'!$B$224:$HF$233,1+CN$62)),CN91)</f>
        <v>41939.37575</v>
      </c>
      <c r="CO92" s="346">
        <f>if($A92-CO$65&gt;=0, if($B92&lt;=$B91,CO91,CO91*vlookup($B92,'2a. TBill Main'!$B$224:$HF$233,1+CO$62)),CO91)</f>
        <v>351.903723</v>
      </c>
      <c r="CP92" s="346">
        <f>if($A92-CP$65&gt;=0, if($B92&lt;=$B91,CP91,CP91*vlookup($B92,'2a. TBill Main'!$B$224:$HF$233,1+CP$62)),CP91)</f>
        <v>49848.08611</v>
      </c>
      <c r="CQ92" s="346">
        <f>if($A92-CQ$65&gt;=0, if($B92&lt;=$B91,CQ91,CQ91*vlookup($B92,'2a. TBill Main'!$B$224:$HF$233,1+CQ$62)),CQ91)</f>
        <v>10996.99134</v>
      </c>
      <c r="CR92" s="346">
        <f>if($A92-CR$65&gt;=0, if($B92&lt;=$B91,CR91,CR91*vlookup($B92,'2a. TBill Main'!$B$224:$HF$233,1+CR$62)),CR91)</f>
        <v>31503.03712</v>
      </c>
      <c r="CS92" s="346">
        <f>if($A92-CS$65&gt;=0, if($B92&lt;=$B91,CS91,CS91*vlookup($B92,'2a. TBill Main'!$B$224:$HF$233,1+CS$62)),CS91)</f>
        <v>9318.850465</v>
      </c>
      <c r="CT92" s="346">
        <f>if($A92-CT$65&gt;=0, if($B92&lt;=$B91,CT91,CT91*vlookup($B92,'2a. TBill Main'!$B$224:$HF$233,1+CT$62)),CT91)</f>
        <v>30801.18713</v>
      </c>
      <c r="CU92" s="346">
        <f>if($A92-CU$65&gt;=0, if($B92&lt;=$B91,CU91,CU91*vlookup($B92,'2a. TBill Main'!$B$224:$HF$233,1+CU$62)),CU91)</f>
        <v>46819.60267</v>
      </c>
      <c r="CV92" s="346">
        <f>if($A92-CV$65&gt;=0, if($B92&lt;=$B91,CV91,CV91*vlookup($B92,'2a. TBill Main'!$B$224:$HF$233,1+CV$62)),CV91)</f>
        <v>10996.99134</v>
      </c>
      <c r="CW92" s="346">
        <f>if($A92-CW$65&gt;=0, if($B92&lt;=$B91,CW91,CW91*vlookup($B92,'2a. TBill Main'!$B$224:$HF$233,1+CW$62)),CW91)</f>
        <v>15945.63745</v>
      </c>
      <c r="CX92" s="346">
        <f>if($A92-CX$65&gt;=0, if($B92&lt;=$B91,CX91,CX91*vlookup($B92,'2a. TBill Main'!$B$224:$HF$233,1+CX$62)),CX91)</f>
        <v>119926.5894</v>
      </c>
      <c r="CY92" s="346">
        <f>if($A92-CY$65&gt;=0, if($B92&lt;=$B91,CY91,CY91*vlookup($B92,'2a. TBill Main'!$B$224:$HF$233,1+CY$62)),CY91)</f>
        <v>235379.5367</v>
      </c>
      <c r="CZ92" s="346">
        <f>if($A92-CZ$65&gt;=0, if($B92&lt;=$B91,CZ91,CZ91*vlookup($B92,'2a. TBill Main'!$B$224:$HF$233,1+CZ$62)),CZ91)</f>
        <v>19916.10117</v>
      </c>
      <c r="DA92" s="346">
        <f>if($A92-DA$65&gt;=0, if($B92&lt;=$B91,DA91,DA91*vlookup($B92,'2a. TBill Main'!$B$224:$HF$233,1+DA$62)),DA91)</f>
        <v>54984.95672</v>
      </c>
      <c r="DB92" s="346">
        <f>if($A92-DB$65&gt;=0, if($B92&lt;=$B91,DB91,DB91*vlookup($B92,'2a. TBill Main'!$B$224:$HF$233,1+DB$62)),DB91)</f>
        <v>21993.98269</v>
      </c>
      <c r="DC92" s="346">
        <f>if($A92-DC$65&gt;=0, if($B92&lt;=$B91,DC91,DC91*vlookup($B92,'2a. TBill Main'!$B$224:$HF$233,1+DC$62)),DC91)</f>
        <v>21993.98269</v>
      </c>
      <c r="DD92" s="346">
        <f>if($A92-DD$65&gt;=0, if($B92&lt;=$B91,DD91,DD91*vlookup($B92,'2a. TBill Main'!$B$224:$HF$233,1+DD$62)),DD91)</f>
        <v>43807.61472</v>
      </c>
      <c r="DE92" s="346">
        <f>if($A92-DE$65&gt;=0, if($B92&lt;=$B91,DE91,DE91*vlookup($B92,'2a. TBill Main'!$B$224:$HF$233,1+DE$62)),DE91)</f>
        <v>16675.83767</v>
      </c>
      <c r="DF92" s="346">
        <f>if($A92-DF$65&gt;=0, if($B92&lt;=$B91,DF91,DF91*vlookup($B92,'2a. TBill Main'!$B$224:$HF$233,1+DF$62)),DF91)</f>
        <v>8797.593075</v>
      </c>
      <c r="DG92" s="346">
        <f>if($A92-DG$65&gt;=0, if($B92&lt;=$B91,DG91,DG91*vlookup($B92,'2a. TBill Main'!$B$224:$HF$233,1+DG$62)),DG91)</f>
        <v>21993.98269</v>
      </c>
      <c r="DH92" s="346">
        <f>if($A92-DH$65&gt;=0, if($B92&lt;=$B91,DH91,DH91*vlookup($B92,'2a. TBill Main'!$B$224:$HF$233,1+DH$62)),DH91)</f>
        <v>109646.6019</v>
      </c>
      <c r="DI92" s="346">
        <f>if($A92-DI$65&gt;=0, if($B92&lt;=$B91,DI91,DI91*vlookup($B92,'2a. TBill Main'!$B$224:$HF$233,1+DI$62)),DI91)</f>
        <v>17129.3316</v>
      </c>
      <c r="DJ92" s="346">
        <f>if($A92-DJ$65&gt;=0, if($B92&lt;=$B91,DJ91,DJ91*vlookup($B92,'2a. TBill Main'!$B$224:$HF$233,1+DJ$62)),DJ91)</f>
        <v>109.9699134</v>
      </c>
      <c r="DK92" s="346">
        <f>if($A92-DK$65&gt;=0, if($B92&lt;=$B91,DK91,DK91*vlookup($B92,'2a. TBill Main'!$B$224:$HF$233,1+DK$62)),DK91)</f>
        <v>51431.98277</v>
      </c>
      <c r="DL92" s="346">
        <f>if($A92-DL$65&gt;=0, if($B92&lt;=$B91,DL91,DL91*vlookup($B92,'2a. TBill Main'!$B$224:$HF$233,1+DL$62)),DL91)</f>
        <v>21993.98269</v>
      </c>
      <c r="DM92" s="346">
        <f>if($A92-DM$65&gt;=0, if($B92&lt;=$B91,DM91,DM91*vlookup($B92,'2a. TBill Main'!$B$224:$HF$233,1+DM$62)),DM91)</f>
        <v>14108.45808</v>
      </c>
      <c r="DN92" s="346">
        <f>if($A92-DN$65&gt;=0, if($B92&lt;=$B91,DN91,DN91*vlookup($B92,'2a. TBill Main'!$B$224:$HF$233,1+DN$62)),DN91)</f>
        <v>58578.77349</v>
      </c>
      <c r="DO92" s="346">
        <f>if($A92-DO$65&gt;=0, if($B92&lt;=$B91,DO91,DO91*vlookup($B92,'2a. TBill Main'!$B$224:$HF$233,1+DO$62)),DO91)</f>
        <v>21993.98269</v>
      </c>
      <c r="DP92" s="346">
        <f>if($A92-DP$65&gt;=0, if($B92&lt;=$B91,DP91,DP91*vlookup($B92,'2a. TBill Main'!$B$224:$HF$233,1+DP$62)),DP91)</f>
        <v>26392.77923</v>
      </c>
      <c r="DQ92" s="346">
        <f>if($A92-DQ$65&gt;=0, if($B92&lt;=$B91,DQ91,DQ91*vlookup($B92,'2a. TBill Main'!$B$224:$HF$233,1+DQ$62)),DQ91)</f>
        <v>15395.78788</v>
      </c>
      <c r="DR92" s="346">
        <f>if($A92-DR$65&gt;=0, if($B92&lt;=$B91,DR91,DR91*vlookup($B92,'2a. TBill Main'!$B$224:$HF$233,1+DR$62)),DR91)</f>
        <v>104045.3063</v>
      </c>
      <c r="DS92" s="346">
        <f>if($A92-DS$65&gt;=0, if($B92&lt;=$B91,DS91,DS91*vlookup($B92,'2a. TBill Main'!$B$224:$HF$233,1+DS$62)),DS91)</f>
        <v>4420.416623</v>
      </c>
      <c r="DT92" s="346">
        <f>if($A92-DT$65&gt;=0, if($B92&lt;=$B91,DT91,DT91*vlookup($B92,'2a. TBill Main'!$B$224:$HF$233,1+DT$62)),DT91)</f>
        <v>116.5681082</v>
      </c>
      <c r="DU92" s="346">
        <f>if($A92-DU$65&gt;=0, if($B92&lt;=$B91,DU91,DU91*vlookup($B92,'2a. TBill Main'!$B$224:$HF$233,1+DU$62)),DU91)</f>
        <v>38272.43308</v>
      </c>
      <c r="DV92" s="346">
        <f>if($A92-DV$65&gt;=0, if($B92&lt;=$B91,DV91,DV91*vlookup($B92,'2a. TBill Main'!$B$224:$HF$233,1+DV$62)),DV91)</f>
        <v>76712.43832</v>
      </c>
      <c r="DW92" s="346">
        <f>if($A92-DW$65&gt;=0, if($B92&lt;=$B91,DW91,DW91*vlookup($B92,'2a. TBill Main'!$B$224:$HF$233,1+DW$62)),DW91)</f>
        <v>21993.98269</v>
      </c>
      <c r="DX92" s="346">
        <f>if($A92-DX$65&gt;=0, if($B92&lt;=$B91,DX91,DX91*vlookup($B92,'2a. TBill Main'!$B$224:$HF$233,1+DX$62)),DX91)</f>
        <v>43987.96538</v>
      </c>
      <c r="DY92" s="346">
        <f>if($A92-DY$65&gt;=0, if($B92&lt;=$B91,DY91,DY91*vlookup($B92,'2a. TBill Main'!$B$224:$HF$233,1+DY$62)),DY91)</f>
        <v>21993.98269</v>
      </c>
      <c r="DZ92" s="346">
        <f>if($A92-DZ$65&gt;=0, if($B92&lt;=$B91,DZ91,DZ91*vlookup($B92,'2a. TBill Main'!$B$224:$HF$233,1+DZ$62)),DZ91)</f>
        <v>132918.435</v>
      </c>
      <c r="EA92" s="346">
        <f>if($A92-EA$65&gt;=0, if($B92&lt;=$B91,EA91,EA91*vlookup($B92,'2a. TBill Main'!$B$224:$HF$233,1+EA$62)),EA91)</f>
        <v>629.0279049</v>
      </c>
      <c r="EB92" s="346">
        <f>if($A92-EB$65&gt;=0, if($B92&lt;=$B91,EB91,EB91*vlookup($B92,'2a. TBill Main'!$B$224:$HF$233,1+EB$62)),EB91)</f>
        <v>43987.96538</v>
      </c>
      <c r="EC92" s="346">
        <f>if($A92-EC$65&gt;=0, if($B92&lt;=$B91,EC91,EC91*vlookup($B92,'2a. TBill Main'!$B$224:$HF$233,1+EC$62)),EC91)</f>
        <v>63510.19831</v>
      </c>
      <c r="ED92" s="346">
        <f>if($A92-ED$65&gt;=0, if($B92&lt;=$B91,ED91,ED91*vlookup($B92,'2a. TBill Main'!$B$224:$HF$233,1+ED$62)),ED91)</f>
        <v>43022.16561</v>
      </c>
      <c r="EE92" s="346">
        <f>if($A92-EE$65&gt;=0, if($B92&lt;=$B91,EE91,EE91*vlookup($B92,'2a. TBill Main'!$B$224:$HF$233,1+EE$62)),EE91)</f>
        <v>43987.96538</v>
      </c>
      <c r="EF92" s="346">
        <f>if($A92-EF$65&gt;=0, if($B92&lt;=$B91,EF91,EF91*vlookup($B92,'2a. TBill Main'!$B$224:$HF$233,1+EF$62)),EF91)</f>
        <v>11589.46525</v>
      </c>
      <c r="EG92" s="346">
        <f>if($A92-EG$65&gt;=0, if($B92&lt;=$B91,EG91,EG91*vlookup($B92,'2a. TBill Main'!$B$224:$HF$233,1+EG$62)),EG91)</f>
        <v>9244.818719</v>
      </c>
      <c r="EH92" s="346">
        <f>if($A92-EH$65&gt;=0, if($B92&lt;=$B91,EH91,EH91*vlookup($B92,'2a. TBill Main'!$B$224:$HF$233,1+EH$62)),EH91)</f>
        <v>866.5629179</v>
      </c>
      <c r="EI92" s="346">
        <f>if($A92-EI$65&gt;=0, if($B92&lt;=$B91,EI91,EI91*vlookup($B92,'2a. TBill Main'!$B$224:$HF$233,1+EI$62)),EI91)</f>
        <v>43987.96538</v>
      </c>
      <c r="EJ92" s="346">
        <f>if($A92-EJ$65&gt;=0, if($B92&lt;=$B91,EJ91,EJ91*vlookup($B92,'2a. TBill Main'!$B$224:$HF$233,1+EJ$62)),EJ91)</f>
        <v>39173.19664</v>
      </c>
      <c r="EK92" s="346">
        <f>if($A92-EK$65&gt;=0, if($B92&lt;=$B91,EK91,EK91*vlookup($B92,'2a. TBill Main'!$B$224:$HF$233,1+EK$62)),EK91)</f>
        <v>24193.38096</v>
      </c>
      <c r="EL92" s="346">
        <f>if($A92-EL$65&gt;=0, if($B92&lt;=$B91,EL91,EL91*vlookup($B92,'2a. TBill Main'!$B$224:$HF$233,1+EL$62)),EL91)</f>
        <v>9292.457686</v>
      </c>
      <c r="EM92" s="346">
        <f>if($A92-EM$65&gt;=0, if($B92&lt;=$B91,EM91,EM91*vlookup($B92,'2a. TBill Main'!$B$224:$HF$233,1+EM$62)),EM91)</f>
        <v>90199.5224</v>
      </c>
      <c r="EN92" s="346">
        <f>if($A92-EN$65&gt;=0, if($B92&lt;=$B91,EN91,EN91*vlookup($B92,'2a. TBill Main'!$B$224:$HF$233,1+EN$62)),EN91)</f>
        <v>659.8194806</v>
      </c>
      <c r="EO92" s="346">
        <f>if($A92-EO$65&gt;=0, if($B92&lt;=$B91,EO91,EO91*vlookup($B92,'2a. TBill Main'!$B$224:$HF$233,1+EO$62)),EO91)</f>
        <v>37427.07236</v>
      </c>
      <c r="EP92" s="346">
        <f>if($A92-EP$65&gt;=0, if($B92&lt;=$B91,EP91,EP91*vlookup($B92,'2a. TBill Main'!$B$224:$HF$233,1+EP$62)),EP91)</f>
        <v>39672.41606</v>
      </c>
      <c r="EQ92" s="346">
        <f>if($A92-EQ$65&gt;=0, if($B92&lt;=$B91,EQ91,EQ91*vlookup($B92,'2a. TBill Main'!$B$224:$HF$233,1+EQ$62)),EQ91)</f>
        <v>43987.96538</v>
      </c>
      <c r="ER92" s="346">
        <f>if($A92-ER$65&gt;=0, if($B92&lt;=$B91,ER91,ER91*vlookup($B92,'2a. TBill Main'!$B$224:$HF$233,1+ER$62)),ER91)</f>
        <v>79321.29856</v>
      </c>
      <c r="ES92" s="346">
        <f>if($A92-ES$65&gt;=0, if($B92&lt;=$B91,ES91,ES91*vlookup($B92,'2a. TBill Main'!$B$224:$HF$233,1+ES$62)),ES91)</f>
        <v>10549.54576</v>
      </c>
      <c r="ET92" s="346">
        <f>if($A92-ET$65&gt;=0, if($B92&lt;=$B91,ET91,ET91*vlookup($B92,'2a. TBill Main'!$B$224:$HF$233,1+ET$62)),ET91)</f>
        <v>3118.746745</v>
      </c>
      <c r="EU92" s="346">
        <f>if($A92-EU$65&gt;=0, if($B92&lt;=$B91,EU91,EU91*vlookup($B92,'2a. TBill Main'!$B$224:$HF$233,1+EU$62)),EU91)</f>
        <v>17813.67437</v>
      </c>
      <c r="EV92" s="346">
        <f>if($A92-EV$65&gt;=0, if($B92&lt;=$B91,EV91,EV91*vlookup($B92,'2a. TBill Main'!$B$224:$HF$233,1+EV$62)),EV91)</f>
        <v>10679.70615</v>
      </c>
      <c r="EW92" s="346">
        <f>if($A92-EW$65&gt;=0, if($B92&lt;=$B91,EW91,EW91*vlookup($B92,'2a. TBill Main'!$B$224:$HF$233,1+EW$62)),EW91)</f>
        <v>9395.829404</v>
      </c>
      <c r="EX92" s="346">
        <f>if($A92-EX$65&gt;=0, if($B92&lt;=$B91,EX91,EX91*vlookup($B92,'2a. TBill Main'!$B$224:$HF$233,1+EX$62)),EX91)</f>
        <v>12959.07454</v>
      </c>
      <c r="EY92" s="346">
        <f>if($A92-EY$65&gt;=0, if($B92&lt;=$B91,EY91,EY91*vlookup($B92,'2a. TBill Main'!$B$224:$HF$233,1+EY$62)),EY91)</f>
        <v>101105.7446</v>
      </c>
      <c r="EZ92" s="346">
        <f>if($A92-EZ$65&gt;=0, if($B92&lt;=$B91,EZ91,EZ91*vlookup($B92,'2a. TBill Main'!$B$224:$HF$233,1+EZ$62)),EZ91)</f>
        <v>43320.49199</v>
      </c>
      <c r="FA92" s="346">
        <f>if($A92-FA$65&gt;=0, if($B92&lt;=$B91,FA91,FA91*vlookup($B92,'2a. TBill Main'!$B$224:$HF$233,1+FA$62)),FA91)</f>
        <v>7874.285682</v>
      </c>
      <c r="FB92" s="346">
        <f>if($A92-FB$65&gt;=0, if($B92&lt;=$B91,FB91,FB91*vlookup($B92,'2a. TBill Main'!$B$224:$HF$233,1+FB$62)),FB91)</f>
        <v>13840.15349</v>
      </c>
      <c r="FC92" s="346">
        <f>if($A92-FC$65&gt;=0, if($B92&lt;=$B91,FC91,FC91*vlookup($B92,'2a. TBill Main'!$B$224:$HF$233,1+FC$62)),FC91)</f>
        <v>55484.22013</v>
      </c>
      <c r="FD92" s="346">
        <f>if($A92-FD$65&gt;=0, if($B92&lt;=$B91,FD91,FD91*vlookup($B92,'2a. TBill Main'!$B$224:$HF$233,1+FD$62)),FD91)</f>
        <v>45102.42247</v>
      </c>
      <c r="FE92" s="346">
        <f>if($A92-FE$65&gt;=0, if($B92&lt;=$B91,FE91,FE91*vlookup($B92,'2a. TBill Main'!$B$224:$HF$233,1+FE$62)),FE91)</f>
        <v>75765.00353</v>
      </c>
      <c r="FF92" s="346">
        <f>if($A92-FF$65&gt;=0, if($B92&lt;=$B91,FF91,FF91*vlookup($B92,'2a. TBill Main'!$B$224:$HF$233,1+FF$62)),FF91)</f>
        <v>17995.2347</v>
      </c>
      <c r="FG92" s="346">
        <f>if($A92-FG$65&gt;=0, if($B92&lt;=$B91,FG91,FG91*vlookup($B92,'2a. TBill Main'!$B$224:$HF$233,1+FG$62)),FG91)</f>
        <v>22908.18457</v>
      </c>
      <c r="FH92" s="346">
        <f>if($A92-FH$65&gt;=0, if($B92&lt;=$B91,FH91,FH91*vlookup($B92,'2a. TBill Main'!$B$224:$HF$233,1+FH$62)),FH91)</f>
        <v>28352.44308</v>
      </c>
      <c r="FI92" s="346">
        <f>if($A92-FI$65&gt;=0, if($B92&lt;=$B91,FI91,FI91*vlookup($B92,'2a. TBill Main'!$B$224:$HF$233,1+FI$62)),FI91)</f>
        <v>77249.8173</v>
      </c>
      <c r="FJ92" s="346">
        <f>if($A92-FJ$65&gt;=0, if($B92&lt;=$B91,FJ91,FJ91*vlookup($B92,'2a. TBill Main'!$B$224:$HF$233,1+FJ$62)),FJ91)</f>
        <v>80432.39058</v>
      </c>
      <c r="FK92" s="346">
        <f>if($A92-FK$65&gt;=0, if($B92&lt;=$B91,FK91,FK91*vlookup($B92,'2a. TBill Main'!$B$224:$HF$233,1+FK$62)),FK91)</f>
        <v>34345.80337</v>
      </c>
      <c r="FL92" s="346">
        <f>if($A92-FL$65&gt;=0, if($B92&lt;=$B91,FL91,FL91*vlookup($B92,'2a. TBill Main'!$B$224:$HF$233,1+FL$62)),FL91)</f>
        <v>34194.04488</v>
      </c>
      <c r="FM92" s="346">
        <f>if($A92-FM$65&gt;=0, if($B92&lt;=$B91,FM91,FM91*vlookup($B92,'2a. TBill Main'!$B$224:$HF$233,1+FM$62)),FM91)</f>
        <v>90886.41647</v>
      </c>
      <c r="FN92" s="346">
        <f>if($A92-FN$65&gt;=0, if($B92&lt;=$B91,FN91,FN91*vlookup($B92,'2a. TBill Main'!$B$224:$HF$233,1+FN$62)),FN91)</f>
        <v>77622.96721</v>
      </c>
      <c r="FO92" s="346">
        <f>if($A92-FO$65&gt;=0, if($B92&lt;=$B91,FO91,FO91*vlookup($B92,'2a. TBill Main'!$B$224:$HF$233,1+FO$62)),FO91)</f>
        <v>37389.77057</v>
      </c>
      <c r="FP92" s="346">
        <f>if($A92-FP$65&gt;=0, if($B92&lt;=$B91,FP91,FP91*vlookup($B92,'2a. TBill Main'!$B$224:$HF$233,1+FP$62)),FP91)</f>
        <v>13260.17216</v>
      </c>
      <c r="FQ92" s="346">
        <f>if($A92-FQ$65&gt;=0, if($B92&lt;=$B91,FQ91,FQ91*vlookup($B92,'2a. TBill Main'!$B$224:$HF$233,1+FQ$62)),FQ91)</f>
        <v>73252.34496</v>
      </c>
      <c r="FR92" s="346">
        <f>if($A92-FR$65&gt;=0, if($B92&lt;=$B91,FR91,FR91*vlookup($B92,'2a. TBill Main'!$B$224:$HF$233,1+FR$62)),FR91)</f>
        <v>73243.21746</v>
      </c>
      <c r="FS92" s="346">
        <f>if($A92-FS$65&gt;=0, if($B92&lt;=$B91,FS91,FS91*vlookup($B92,'2a. TBill Main'!$B$224:$HF$233,1+FS$62)),FS91)</f>
        <v>32990.97403</v>
      </c>
      <c r="FT92" s="346">
        <f>if($A92-FT$65&gt;=0, if($B92&lt;=$B91,FT91,FT91*vlookup($B92,'2a. TBill Main'!$B$224:$HF$233,1+FT$62)),FT91)</f>
        <v>41036.3729</v>
      </c>
      <c r="FU92" s="346">
        <f>if($A92-FU$65&gt;=0, if($B92&lt;=$B91,FU91,FU91*vlookup($B92,'2a. TBill Main'!$B$224:$HF$233,1+FU$62)),FU91)</f>
        <v>43987.96538</v>
      </c>
      <c r="FV92" s="346">
        <f>if($A92-FV$65&gt;=0, if($B92&lt;=$B91,FV91,FV91*vlookup($B92,'2a. TBill Main'!$B$224:$HF$233,1+FV$62)),FV91)</f>
        <v>92374.72729</v>
      </c>
      <c r="FW92" s="346">
        <f>if($A92-FW$65&gt;=0, if($B92&lt;=$B91,FW91,FW91*vlookup($B92,'2a. TBill Main'!$B$224:$HF$233,1+FW$62)),FW91)</f>
        <v>2194.999472</v>
      </c>
      <c r="FX92" s="346">
        <f>if($A92-FX$65&gt;=0, if($B92&lt;=$B91,FX91,FX91*vlookup($B92,'2a. TBill Main'!$B$224:$HF$233,1+FX$62)),FX91)</f>
        <v>48996.65505</v>
      </c>
      <c r="FY92" s="346">
        <f>if($A92-FY$65&gt;=0, if($B92&lt;=$B91,FY91,FY91*vlookup($B92,'2a. TBill Main'!$B$224:$HF$233,1+FY$62)),FY91)</f>
        <v>45448.36583</v>
      </c>
      <c r="FZ92" s="346">
        <f>if($A92-FZ$65&gt;=0, if($B92&lt;=$B91,FZ91,FZ91*vlookup($B92,'2a. TBill Main'!$B$224:$HF$233,1+FZ$62)),FZ91)</f>
        <v>51005.51945</v>
      </c>
      <c r="GA92" s="346">
        <f>if($A92-GA$65&gt;=0, if($B92&lt;=$B91,GA91,GA91*vlookup($B92,'2a. TBill Main'!$B$224:$HF$233,1+GA$62)),GA91)</f>
        <v>824.7743508</v>
      </c>
      <c r="GB92" s="346">
        <f>if($A92-GB$65&gt;=0, if($B92&lt;=$B91,GB91,GB91*vlookup($B92,'2a. TBill Main'!$B$224:$HF$233,1+GB$62)),GB91)</f>
        <v>4658.325533</v>
      </c>
      <c r="GC92" s="346">
        <f>if($A92-GC$65&gt;=0, if($B92&lt;=$B91,GC91,GC91*vlookup($B92,'2a. TBill Main'!$B$224:$HF$233,1+GC$62)),GC91)</f>
        <v>241.9338096</v>
      </c>
      <c r="GD92" s="346">
        <f>if($A92-GD$65&gt;=0, if($B92&lt;=$B91,GD91,GD91*vlookup($B92,'2a. TBill Main'!$B$224:$HF$233,1+GD$62)),GD91)</f>
        <v>18543.1268</v>
      </c>
      <c r="GE92" s="346">
        <f>if($A92-GE$65&gt;=0, if($B92&lt;=$B91,GE91,GE91*vlookup($B92,'2a. TBill Main'!$B$224:$HF$233,1+GE$62)),GE91)</f>
        <v>4749.028718</v>
      </c>
      <c r="GF92" s="346">
        <f>if($A92-GF$65&gt;=0, if($B92&lt;=$B91,GF91,GF91*vlookup($B92,'2a. TBill Main'!$B$224:$HF$233,1+GF$62)),GF91)</f>
        <v>3688.390897</v>
      </c>
      <c r="GG92" s="346">
        <f>if($A92-GG$65&gt;=0, if($B92&lt;=$B91,GG91,GG91*vlookup($B92,'2a. TBill Main'!$B$224:$HF$233,1+GG$62)),GG91)</f>
        <v>54253.56882</v>
      </c>
      <c r="GH92" s="346">
        <f>if($A92-GH$65&gt;=0, if($B92&lt;=$B91,GH91,GH91*vlookup($B92,'2a. TBill Main'!$B$224:$HF$233,1+GH$62)),GH91)</f>
        <v>241.9338096</v>
      </c>
      <c r="GI92" s="346">
        <f>if($A92-GI$65&gt;=0, if($B92&lt;=$B91,GI91,GI91*vlookup($B92,'2a. TBill Main'!$B$224:$HF$233,1+GI$62)),GI91)</f>
        <v>549.8495672</v>
      </c>
      <c r="GJ92" s="346">
        <f>if($A92-GJ$65&gt;=0, if($B92&lt;=$B91,GJ91,GJ91*vlookup($B92,'2a. TBill Main'!$B$224:$HF$233,1+GJ$62)),GJ91)</f>
        <v>72.58014287</v>
      </c>
      <c r="GK92" s="346">
        <f>if($A92-GK$65&gt;=0, if($B92&lt;=$B91,GK91,GK91*vlookup($B92,'2a. TBill Main'!$B$224:$HF$233,1+GK$62)),GK91)</f>
        <v>35781.92246</v>
      </c>
      <c r="GL92" s="346">
        <f>if($A92-GL$65&gt;=0, if($B92&lt;=$B91,GL91,GL91*vlookup($B92,'2a. TBill Main'!$B$224:$HF$233,1+GL$62)),GL91)</f>
        <v>26228.50617</v>
      </c>
      <c r="GM92" s="346">
        <f>if($A92-GM$65&gt;=0, if($B92&lt;=$B91,GM91,GM91*vlookup($B92,'2a. TBill Main'!$B$224:$HF$233,1+GM$62)),GM91)</f>
        <v>714.8044374</v>
      </c>
      <c r="GN92" s="346">
        <f>if($A92-GN$65&gt;=0, if($B92&lt;=$B91,GN91,GN91*vlookup($B92,'2a. TBill Main'!$B$224:$HF$233,1+GN$62)),GN91)</f>
        <v>21.99398269</v>
      </c>
      <c r="GO92" s="346">
        <f>if($A92-GO$65&gt;=0, if($B92&lt;=$B91,GO91,GO91*vlookup($B92,'2a. TBill Main'!$B$224:$HF$233,1+GO$62)),GO91)</f>
        <v>2562.298983</v>
      </c>
      <c r="GP92" s="346">
        <f>if($A92-GP$65&gt;=0, if($B92&lt;=$B91,GP91,GP91*vlookup($B92,'2a. TBill Main'!$B$224:$HF$233,1+GP$62)),GP91)</f>
        <v>23984.43812</v>
      </c>
      <c r="GQ92" s="346">
        <f>if($A92-GQ$65&gt;=0, if($B92&lt;=$B91,GQ91,GQ91*vlookup($B92,'2a. TBill Main'!$B$224:$HF$233,1+GQ$62)),GQ91)</f>
        <v>25187.50897</v>
      </c>
      <c r="GR92" s="346">
        <f>if($A92-GR$65&gt;=0, if($B92&lt;=$B91,GR91,GR91*vlookup($B92,'2a. TBill Main'!$B$224:$HF$233,1+GR$62)),GR91)</f>
        <v>30019.58697</v>
      </c>
      <c r="GS92" s="346">
        <f>if($A92-GS$65&gt;=0, if($B92&lt;=$B91,GS91,GS91*vlookup($B92,'2a. TBill Main'!$B$224:$HF$233,1+GS$62)),GS91)</f>
        <v>60892.54047</v>
      </c>
      <c r="GT92" s="346">
        <f>if($A92-GT$65&gt;=0, if($B92&lt;=$B91,GT91,GT91*vlookup($B92,'2a. TBill Main'!$B$224:$HF$233,1+GT$62)),GT91)</f>
        <v>4396.597139</v>
      </c>
      <c r="GU92" s="346">
        <f>if($A92-GU$65&gt;=0, if($B92&lt;=$B91,GU91,GU91*vlookup($B92,'2a. TBill Main'!$B$224:$HF$233,1+GU$62)),GU91)</f>
        <v>18257.20503</v>
      </c>
      <c r="GV92" s="346">
        <f>if($A92-GV$65&gt;=0, if($B92&lt;=$B91,GV91,GV91*vlookup($B92,'2a. TBill Main'!$B$224:$HF$233,1+GV$62)),GV91)</f>
        <v>30490.2582</v>
      </c>
      <c r="GW92" s="346">
        <f>if($A92-GW$65&gt;=0, if($B92&lt;=$B91,GW91,GW91*vlookup($B92,'2a. TBill Main'!$B$224:$HF$233,1+GW$62)),GW91)</f>
        <v>33314.28558</v>
      </c>
      <c r="GX92" s="346">
        <f>if($A92-GX$65&gt;=0, if($B92&lt;=$B91,GX91,GX91*vlookup($B92,'2a. TBill Main'!$B$224:$HF$233,1+GX$62)),GX91)</f>
        <v>14573.21293</v>
      </c>
      <c r="GY92" s="346">
        <f>if($A92-GY$65&gt;=0, if($B92&lt;=$B91,GY91,GY91*vlookup($B92,'2a. TBill Main'!$B$224:$HF$233,1+GY$62)),GY91)</f>
        <v>56330.98846</v>
      </c>
      <c r="GZ92" s="346">
        <f>if($A92-GZ$65&gt;=0, if($B92&lt;=$B91,GZ91,GZ91*vlookup($B92,'2a. TBill Main'!$B$224:$HF$233,1+GZ$62)),GZ91)</f>
        <v>45250.41998</v>
      </c>
      <c r="HA92" s="346">
        <f>if($A92-HA$65&gt;=0, if($B92&lt;=$B91,HA91,HA91*vlookup($B92,'2a. TBill Main'!$B$224:$HF$233,1+HA$62)),HA91)</f>
        <v>65205.56048</v>
      </c>
      <c r="HB92" s="346">
        <f>if($A92-HB$65&gt;=0, if($B92&lt;=$B91,HB91,HB91*vlookup($B92,'2a. TBill Main'!$B$224:$HF$233,1+HB$62)),HB91)</f>
        <v>40345.76184</v>
      </c>
      <c r="HC92" s="346">
        <f>if($A92-HC$65&gt;=0, if($B92&lt;=$B91,HC91,HC91*vlookup($B92,'2a. TBill Main'!$B$224:$HF$233,1+HC$62)),HC91)</f>
        <v>11955.92899</v>
      </c>
      <c r="HD92" s="346">
        <f>if($A92-HD$65&gt;=0, if($B92&lt;=$B91,HD91,HD91*vlookup($B92,'2a. TBill Main'!$B$224:$HF$233,1+HD$62)),HD91)</f>
        <v>28981.47099</v>
      </c>
      <c r="HE92" s="346">
        <f>if($A92-HE$65&gt;=0, if($B92&lt;=$B91,HE91,HE91*vlookup($B92,'2a. TBill Main'!$B$224:$HF$233,1+HE$62)),HE91)</f>
        <v>26854.34495</v>
      </c>
      <c r="HF92" s="346">
        <f>if($A92-HF$65&gt;=0, if($B92&lt;=$B91,HF91,HF91*vlookup($B92,'2a. TBill Main'!$B$224:$HF$233,1+HF$62)),HF91)</f>
        <v>27072.39329</v>
      </c>
      <c r="HG92" s="346">
        <f>if($A92-HG$65&gt;=0, if($B92&lt;=$B91,HG91,HG91*vlookup($B92,'2a. TBill Main'!$B$224:$HF$233,1+HG$62)),HG91)</f>
        <v>5566.677018</v>
      </c>
      <c r="HH92" s="346">
        <f>if($A92-HH$65&gt;=0, if($B92&lt;=$B91,HH91,HH91*vlookup($B92,'2a. TBill Main'!$B$224:$HF$233,1+HH$62)),HH91)</f>
        <v>33085.54816</v>
      </c>
      <c r="HI92" s="346">
        <f>if($A92-HI$65&gt;=0, if($B92&lt;=$B91,HI91,HI91*vlookup($B92,'2a. TBill Main'!$B$224:$HF$233,1+HI$62)),HI91)</f>
        <v>51261.37545</v>
      </c>
      <c r="HJ92" s="346"/>
      <c r="HK92" s="346"/>
      <c r="HL92" s="346"/>
      <c r="HM92" s="346"/>
      <c r="HN92" s="346"/>
      <c r="HO92" s="346"/>
      <c r="HP92" s="346"/>
      <c r="HQ92" s="346"/>
      <c r="HR92" s="346"/>
      <c r="HS92" s="346"/>
      <c r="HT92" s="346"/>
      <c r="HU92" s="346"/>
      <c r="HV92" s="346"/>
      <c r="HW92" s="346"/>
      <c r="HX92" s="346"/>
    </row>
    <row r="93">
      <c r="A93" s="331" t="str">
        <f>'3b. TBond Projections'!A96</f>
        <v>09-2027</v>
      </c>
      <c r="B93" s="346">
        <f t="shared" si="29"/>
        <v>6</v>
      </c>
      <c r="C93" s="346">
        <f t="shared" si="27"/>
        <v>9824816.937</v>
      </c>
      <c r="D93" s="338">
        <f t="shared" si="28"/>
        <v>6</v>
      </c>
      <c r="E93" s="346"/>
      <c r="F93" s="346">
        <f>if($A93-F$65&gt;=0, if($B93&lt;=$B92,F92,F92*vlookup($B93,'2a. TBill Main'!$B$224:$HF$233,1+F$62)),F92)</f>
        <v>923.0861903</v>
      </c>
      <c r="G93" s="346">
        <f>if($A93-G$65&gt;=0, if($B93&lt;=$B92,G92,G92*vlookup($B93,'2a. TBill Main'!$B$224:$HF$233,1+G$62)),G92)</f>
        <v>23773.4814</v>
      </c>
      <c r="H93" s="346">
        <f>if($A93-H$65&gt;=0, if($B93&lt;=$B92,H92,H92*vlookup($B93,'2a. TBill Main'!$B$224:$HF$233,1+H$62)),H92)</f>
        <v>65235.77317</v>
      </c>
      <c r="I93" s="346">
        <f>if($A93-I$65&gt;=0, if($B93&lt;=$B92,I92,I92*vlookup($B93,'2a. TBill Main'!$B$224:$HF$233,1+I$62)),I92)</f>
        <v>24463.41494</v>
      </c>
      <c r="J93" s="346">
        <f>if($A93-J$65&gt;=0, if($B93&lt;=$B92,J92,J92*vlookup($B93,'2a. TBill Main'!$B$224:$HF$233,1+J$62)),J92)</f>
        <v>32617.88658</v>
      </c>
      <c r="K93" s="346">
        <f>if($A93-K$65&gt;=0, if($B93&lt;=$B92,K92,K92*vlookup($B93,'2a. TBill Main'!$B$224:$HF$233,1+K$62)),K92)</f>
        <v>32617.88658</v>
      </c>
      <c r="L93" s="346">
        <f>if($A93-L$65&gt;=0, if($B93&lt;=$B92,L92,L92*vlookup($B93,'2a. TBill Main'!$B$224:$HF$233,1+L$62)),L92)</f>
        <v>8551.268236</v>
      </c>
      <c r="M93" s="346">
        <f>if($A93-M$65&gt;=0, if($B93&lt;=$B92,M92,M92*vlookup($B93,'2a. TBill Main'!$B$224:$HF$233,1+M$62)),M92)</f>
        <v>241597.4241</v>
      </c>
      <c r="N93" s="346">
        <f>if($A93-N$65&gt;=0, if($B93&lt;=$B92,N92,N92*vlookup($B93,'2a. TBill Main'!$B$224:$HF$233,1+N$62)),N92)</f>
        <v>81376.76696</v>
      </c>
      <c r="O93" s="346">
        <f>if($A93-O$65&gt;=0, if($B93&lt;=$B92,O92,O92*vlookup($B93,'2a. TBill Main'!$B$224:$HF$233,1+O$62)),O92)</f>
        <v>4341.440704</v>
      </c>
      <c r="P93" s="346">
        <f>if($A93-P$65&gt;=0, if($B93&lt;=$B92,P92,P92*vlookup($B93,'2a. TBill Main'!$B$224:$HF$233,1+P$62)),P92)</f>
        <v>32.61788658</v>
      </c>
      <c r="Q93" s="346">
        <f>if($A93-Q$65&gt;=0, if($B93&lt;=$B92,Q92,Q92*vlookup($B93,'2a. TBill Main'!$B$224:$HF$233,1+Q$62)),Q92)</f>
        <v>619.7398451</v>
      </c>
      <c r="R93" s="346">
        <f>if($A93-R$65&gt;=0, if($B93&lt;=$B92,R92,R92*vlookup($B93,'2a. TBill Main'!$B$224:$HF$233,1+R$62)),R92)</f>
        <v>24066.61835</v>
      </c>
      <c r="S93" s="346">
        <f>if($A93-S$65&gt;=0, if($B93&lt;=$B92,S92,S92*vlookup($B93,'2a. TBill Main'!$B$224:$HF$233,1+S$62)),S92)</f>
        <v>19361.2925</v>
      </c>
      <c r="T93" s="346">
        <f>if($A93-T$65&gt;=0, if($B93&lt;=$B92,T92,T92*vlookup($B93,'2a. TBill Main'!$B$224:$HF$233,1+T$62)),T92)</f>
        <v>215366.1198</v>
      </c>
      <c r="U93" s="346">
        <f>if($A93-U$65&gt;=0, if($B93&lt;=$B92,U92,U92*vlookup($B93,'2a. TBill Main'!$B$224:$HF$233,1+U$62)),U92)</f>
        <v>33226.43849</v>
      </c>
      <c r="V93" s="346">
        <f>if($A93-V$65&gt;=0, if($B93&lt;=$B92,V92,V92*vlookup($B93,'2a. TBill Main'!$B$224:$HF$233,1+V$62)),V92)</f>
        <v>106659.6411</v>
      </c>
      <c r="W93" s="346">
        <f>if($A93-W$65&gt;=0, if($B93&lt;=$B92,W92,W92*vlookup($B93,'2a. TBill Main'!$B$224:$HF$233,1+W$62)),W92)</f>
        <v>32617.88658</v>
      </c>
      <c r="X93" s="346">
        <f>if($A93-X$65&gt;=0, if($B93&lt;=$B92,X92,X92*vlookup($B93,'2a. TBill Main'!$B$224:$HF$233,1+X$62)),X92)</f>
        <v>57596.63151</v>
      </c>
      <c r="Y93" s="346">
        <f>if($A93-Y$65&gt;=0, if($B93&lt;=$B92,Y92,Y92*vlookup($B93,'2a. TBill Main'!$B$224:$HF$233,1+Y$62)),Y92)</f>
        <v>32617.88658</v>
      </c>
      <c r="Z93" s="346">
        <f>if($A93-Z$65&gt;=0, if($B93&lt;=$B92,Z92,Z92*vlookup($B93,'2a. TBill Main'!$B$224:$HF$233,1+Z$62)),Z92)</f>
        <v>4126.162653</v>
      </c>
      <c r="AA93" s="346">
        <f>if($A93-AA$65&gt;=0, if($B93&lt;=$B92,AA92,AA92*vlookup($B93,'2a. TBill Main'!$B$224:$HF$233,1+AA$62)),AA92)</f>
        <v>72765.71014</v>
      </c>
      <c r="AB93" s="346">
        <f>if($A93-AB$65&gt;=0, if($B93&lt;=$B92,AB92,AB92*vlookup($B93,'2a. TBill Main'!$B$224:$HF$233,1+AB$62)),AB92)</f>
        <v>43041.55198</v>
      </c>
      <c r="AC93" s="346">
        <f>if($A93-AC$65&gt;=0, if($B93&lt;=$B92,AC92,AC92*vlookup($B93,'2a. TBill Main'!$B$224:$HF$233,1+AC$62)),AC92)</f>
        <v>26094.30927</v>
      </c>
      <c r="AD93" s="346">
        <f>if($A93-AD$65&gt;=0, if($B93&lt;=$B92,AD92,AD92*vlookup($B93,'2a. TBill Main'!$B$224:$HF$233,1+AD$62)),AD92)</f>
        <v>16308.94329</v>
      </c>
      <c r="AE93" s="346">
        <f>if($A93-AE$65&gt;=0, if($B93&lt;=$B92,AE92,AE92*vlookup($B93,'2a. TBill Main'!$B$224:$HF$233,1+AE$62)),AE92)</f>
        <v>142593.2011</v>
      </c>
      <c r="AF93" s="346">
        <f>if($A93-AF$65&gt;=0, if($B93&lt;=$B92,AF92,AF92*vlookup($B93,'2a. TBill Main'!$B$224:$HF$233,1+AF$62)),AF92)</f>
        <v>25687.46637</v>
      </c>
      <c r="AG93" s="346">
        <f>if($A93-AG$65&gt;=0, if($B93&lt;=$B92,AG92,AG92*vlookup($B93,'2a. TBill Main'!$B$224:$HF$233,1+AG$62)),AG92)</f>
        <v>35832.7381</v>
      </c>
      <c r="AH93" s="346">
        <f>if($A93-AH$65&gt;=0, if($B93&lt;=$B92,AH92,AH92*vlookup($B93,'2a. TBill Main'!$B$224:$HF$233,1+AH$62)),AH92)</f>
        <v>27213.3311</v>
      </c>
      <c r="AI93" s="346">
        <f>if($A93-AI$65&gt;=0, if($B93&lt;=$B92,AI92,AI92*vlookup($B93,'2a. TBill Main'!$B$224:$HF$233,1+AI$62)),AI92)</f>
        <v>50584.37302</v>
      </c>
      <c r="AJ93" s="346">
        <f>if($A93-AJ$65&gt;=0, if($B93&lt;=$B92,AJ92,AJ92*vlookup($B93,'2a. TBill Main'!$B$224:$HF$233,1+AJ$62)),AJ92)</f>
        <v>48926.82988</v>
      </c>
      <c r="AK93" s="346">
        <f>if($A93-AK$65&gt;=0, if($B93&lt;=$B92,AK92,AK92*vlookup($B93,'2a. TBill Main'!$B$224:$HF$233,1+AK$62)),AK92)</f>
        <v>39141.4639</v>
      </c>
      <c r="AL93" s="346">
        <f>if($A93-AL$65&gt;=0, if($B93&lt;=$B92,AL92,AL92*vlookup($B93,'2a. TBill Main'!$B$224:$HF$233,1+AL$62)),AL92)</f>
        <v>26094.30927</v>
      </c>
      <c r="AM93" s="346">
        <f>if($A93-AM$65&gt;=0, if($B93&lt;=$B92,AM92,AM92*vlookup($B93,'2a. TBill Main'!$B$224:$HF$233,1+AM$62)),AM92)</f>
        <v>36863.88735</v>
      </c>
      <c r="AN93" s="346">
        <f>if($A93-AN$65&gt;=0, if($B93&lt;=$B92,AN92,AN92*vlookup($B93,'2a. TBill Main'!$B$224:$HF$233,1+AN$62)),AN92)</f>
        <v>196085.687</v>
      </c>
      <c r="AO93" s="346">
        <f>if($A93-AO$65&gt;=0, if($B93&lt;=$B92,AO92,AO92*vlookup($B93,'2a. TBill Main'!$B$224:$HF$233,1+AO$62)),AO92)</f>
        <v>21491.14264</v>
      </c>
      <c r="AP93" s="346">
        <f>if($A93-AP$65&gt;=0, if($B93&lt;=$B92,AP92,AP92*vlookup($B93,'2a. TBill Main'!$B$224:$HF$233,1+AP$62)),AP92)</f>
        <v>39081.54484</v>
      </c>
      <c r="AQ93" s="346">
        <f>if($A93-AQ$65&gt;=0, if($B93&lt;=$B92,AQ92,AQ92*vlookup($B93,'2a. TBill Main'!$B$224:$HF$233,1+AQ$62)),AQ92)</f>
        <v>90941.99482</v>
      </c>
      <c r="AR93" s="346">
        <f>if($A93-AR$65&gt;=0, if($B93&lt;=$B92,AR92,AR92*vlookup($B93,'2a. TBill Main'!$B$224:$HF$233,1+AR$62)),AR92)</f>
        <v>65235.77317</v>
      </c>
      <c r="AS93" s="346">
        <f>if($A93-AS$65&gt;=0, if($B93&lt;=$B92,AS92,AS92*vlookup($B93,'2a. TBill Main'!$B$224:$HF$233,1+AS$62)),AS92)</f>
        <v>19570.73195</v>
      </c>
      <c r="AT93" s="346">
        <f>if($A93-AT$65&gt;=0, if($B93&lt;=$B92,AT92,AT92*vlookup($B93,'2a. TBill Main'!$B$224:$HF$233,1+AT$62)),AT92)</f>
        <v>26094.30927</v>
      </c>
      <c r="AU93" s="346">
        <f>if($A93-AU$65&gt;=0, if($B93&lt;=$B92,AU92,AU92*vlookup($B93,'2a. TBill Main'!$B$224:$HF$233,1+AU$62)),AU92)</f>
        <v>26094.30927</v>
      </c>
      <c r="AV93" s="346">
        <f>if($A93-AV$65&gt;=0, if($B93&lt;=$B92,AV92,AV92*vlookup($B93,'2a. TBill Main'!$B$224:$HF$233,1+AV$62)),AV92)</f>
        <v>16308.94329</v>
      </c>
      <c r="AW93" s="346">
        <f>if($A93-AW$65&gt;=0, if($B93&lt;=$B92,AW92,AW92*vlookup($B93,'2a. TBill Main'!$B$224:$HF$233,1+AW$62)),AW92)</f>
        <v>16308.94329</v>
      </c>
      <c r="AX93" s="346">
        <f>if($A93-AX$65&gt;=0, if($B93&lt;=$B92,AX92,AX92*vlookup($B93,'2a. TBill Main'!$B$224:$HF$233,1+AX$62)),AX92)</f>
        <v>121335.2763</v>
      </c>
      <c r="AY93" s="346">
        <f>if($A93-AY$65&gt;=0, if($B93&lt;=$B92,AY92,AY92*vlookup($B93,'2a. TBill Main'!$B$224:$HF$233,1+AY$62)),AY92)</f>
        <v>92321.5031</v>
      </c>
      <c r="AZ93" s="346">
        <f>if($A93-AZ$65&gt;=0, if($B93&lt;=$B92,AZ92,AZ92*vlookup($B93,'2a. TBill Main'!$B$224:$HF$233,1+AZ$62)),AZ92)</f>
        <v>36900.51724</v>
      </c>
      <c r="BA93" s="346">
        <f>if($A93-BA$65&gt;=0, if($B93&lt;=$B92,BA92,BA92*vlookup($B93,'2a. TBill Main'!$B$224:$HF$233,1+BA$62)),BA92)</f>
        <v>56138.48151</v>
      </c>
      <c r="BB93" s="346">
        <f>if($A93-BB$65&gt;=0, if($B93&lt;=$B92,BB92,BB92*vlookup($B93,'2a. TBill Main'!$B$224:$HF$233,1+BB$62)),BB92)</f>
        <v>103519.4193</v>
      </c>
      <c r="BC93" s="346">
        <f>if($A93-BC$65&gt;=0, if($B93&lt;=$B92,BC92,BC92*vlookup($B93,'2a. TBill Main'!$B$224:$HF$233,1+BC$62)),BC92)</f>
        <v>978.5365975</v>
      </c>
      <c r="BD93" s="346">
        <f>if($A93-BD$65&gt;=0, if($B93&lt;=$B92,BD92,BD92*vlookup($B93,'2a. TBill Main'!$B$224:$HF$233,1+BD$62)),BD92)</f>
        <v>48926.82988</v>
      </c>
      <c r="BE93" s="346">
        <f>if($A93-BE$65&gt;=0, if($B93&lt;=$B92,BE92,BE92*vlookup($B93,'2a. TBill Main'!$B$224:$HF$233,1+BE$62)),BE92)</f>
        <v>32617.88658</v>
      </c>
      <c r="BF93" s="346">
        <f>if($A93-BF$65&gt;=0, if($B93&lt;=$B92,BF92,BF92*vlookup($B93,'2a. TBill Main'!$B$224:$HF$233,1+BF$62)),BF92)</f>
        <v>16308.94329</v>
      </c>
      <c r="BG93" s="346">
        <f>if($A93-BG$65&gt;=0, if($B93&lt;=$B92,BG92,BG92*vlookup($B93,'2a. TBill Main'!$B$224:$HF$233,1+BG$62)),BG92)</f>
        <v>16308.94329</v>
      </c>
      <c r="BH93" s="346">
        <f>if($A93-BH$65&gt;=0, if($B93&lt;=$B92,BH92,BH92*vlookup($B93,'2a. TBill Main'!$B$224:$HF$233,1+BH$62)),BH92)</f>
        <v>32617.88658</v>
      </c>
      <c r="BI93" s="346">
        <f>if($A93-BI$65&gt;=0, if($B93&lt;=$B92,BI92,BI92*vlookup($B93,'2a. TBill Main'!$B$224:$HF$233,1+BI$62)),BI92)</f>
        <v>180905.3226</v>
      </c>
      <c r="BJ93" s="346">
        <f>if($A93-BJ$65&gt;=0, if($B93&lt;=$B92,BJ92,BJ92*vlookup($B93,'2a. TBill Main'!$B$224:$HF$233,1+BJ$62)),BJ92)</f>
        <v>32617.88658</v>
      </c>
      <c r="BK93" s="346">
        <f>if($A93-BK$65&gt;=0, if($B93&lt;=$B92,BK92,BK92*vlookup($B93,'2a. TBill Main'!$B$224:$HF$233,1+BK$62)),BK92)</f>
        <v>60515.70404</v>
      </c>
      <c r="BL93" s="346">
        <f>if($A93-BL$65&gt;=0, if($B93&lt;=$B92,BL92,BL92*vlookup($B93,'2a. TBill Main'!$B$224:$HF$233,1+BL$62)),BL92)</f>
        <v>81544.71646</v>
      </c>
      <c r="BM93" s="346">
        <f>if($A93-BM$65&gt;=0, if($B93&lt;=$B92,BM92,BM92*vlookup($B93,'2a. TBill Main'!$B$224:$HF$233,1+BM$62)),BM92)</f>
        <v>65.23577317</v>
      </c>
      <c r="BN93" s="346">
        <f>if($A93-BN$65&gt;=0, if($B93&lt;=$B92,BN92,BN92*vlookup($B93,'2a. TBill Main'!$B$224:$HF$233,1+BN$62)),BN92)</f>
        <v>9262.990522</v>
      </c>
      <c r="BO93" s="346">
        <f>if($A93-BO$65&gt;=0, if($B93&lt;=$B92,BO92,BO92*vlookup($B93,'2a. TBill Main'!$B$224:$HF$233,1+BO$62)),BO92)</f>
        <v>63967.45927</v>
      </c>
      <c r="BP93" s="346">
        <f>if($A93-BP$65&gt;=0, if($B93&lt;=$B92,BP92,BP92*vlookup($B93,'2a. TBill Main'!$B$224:$HF$233,1+BP$62)),BP92)</f>
        <v>32617.88658</v>
      </c>
      <c r="BQ93" s="346">
        <f>if($A93-BQ$65&gt;=0, if($B93&lt;=$B92,BQ92,BQ92*vlookup($B93,'2a. TBill Main'!$B$224:$HF$233,1+BQ$62)),BQ92)</f>
        <v>7490.958597</v>
      </c>
      <c r="BR93" s="346">
        <f>if($A93-BR$65&gt;=0, if($B93&lt;=$B92,BR92,BR92*vlookup($B93,'2a. TBill Main'!$B$224:$HF$233,1+BR$62)),BR92)</f>
        <v>32617.88658</v>
      </c>
      <c r="BS93" s="346">
        <f>if($A93-BS$65&gt;=0, if($B93&lt;=$B92,BS92,BS92*vlookup($B93,'2a. TBill Main'!$B$224:$HF$233,1+BS$62)),BS92)</f>
        <v>19570.73195</v>
      </c>
      <c r="BT93" s="346">
        <f>if($A93-BT$65&gt;=0, if($B93&lt;=$B92,BT92,BT92*vlookup($B93,'2a. TBill Main'!$B$224:$HF$233,1+BT$62)),BT92)</f>
        <v>227679.3719</v>
      </c>
      <c r="BU93" s="346">
        <f>if($A93-BU$65&gt;=0, if($B93&lt;=$B92,BU92,BU92*vlookup($B93,'2a. TBill Main'!$B$224:$HF$233,1+BU$62)),BU92)</f>
        <v>81848.55207</v>
      </c>
      <c r="BV93" s="346">
        <f>if($A93-BV$65&gt;=0, if($B93&lt;=$B92,BV92,BV92*vlookup($B93,'2a. TBill Main'!$B$224:$HF$233,1+BV$62)),BV92)</f>
        <v>81544.71646</v>
      </c>
      <c r="BW93" s="346">
        <f>if($A93-BW$65&gt;=0, if($B93&lt;=$B92,BW92,BW92*vlookup($B93,'2a. TBill Main'!$B$224:$HF$233,1+BW$62)),BW92)</f>
        <v>1640.679695</v>
      </c>
      <c r="BX93" s="346">
        <f>if($A93-BX$65&gt;=0, if($B93&lt;=$B92,BX92,BX92*vlookup($B93,'2a. TBill Main'!$B$224:$HF$233,1+BX$62)),BX92)</f>
        <v>48926.82988</v>
      </c>
      <c r="BY93" s="346">
        <f>if($A93-BY$65&gt;=0, if($B93&lt;=$B92,BY92,BY92*vlookup($B93,'2a. TBill Main'!$B$224:$HF$233,1+BY$62)),BY92)</f>
        <v>32617.88658</v>
      </c>
      <c r="BZ93" s="346">
        <f>if($A93-BZ$65&gt;=0, if($B93&lt;=$B92,BZ92,BZ92*vlookup($B93,'2a. TBill Main'!$B$224:$HF$233,1+BZ$62)),BZ92)</f>
        <v>19862.40109</v>
      </c>
      <c r="CA93" s="346">
        <f>if($A93-CA$65&gt;=0, if($B93&lt;=$B92,CA92,CA92*vlookup($B93,'2a. TBill Main'!$B$224:$HF$233,1+CA$62)),CA92)</f>
        <v>32617.88658</v>
      </c>
      <c r="CB93" s="346">
        <f>if($A93-CB$65&gt;=0, if($B93&lt;=$B92,CB92,CB92*vlookup($B93,'2a. TBill Main'!$B$224:$HF$233,1+CB$62)),CB92)</f>
        <v>66944.95043</v>
      </c>
      <c r="CC93" s="346">
        <f>if($A93-CC$65&gt;=0, if($B93&lt;=$B92,CC92,CC92*vlookup($B93,'2a. TBill Main'!$B$224:$HF$233,1+CC$62)),CC92)</f>
        <v>123253.0123</v>
      </c>
      <c r="CD93" s="346">
        <f>if($A93-CD$65&gt;=0, if($B93&lt;=$B92,CD92,CD92*vlookup($B93,'2a. TBill Main'!$B$224:$HF$233,1+CD$62)),CD92)</f>
        <v>34242.25734</v>
      </c>
      <c r="CE93" s="346">
        <f>if($A93-CE$65&gt;=0, if($B93&lt;=$B92,CE92,CE92*vlookup($B93,'2a. TBill Main'!$B$224:$HF$233,1+CE$62)),CE92)</f>
        <v>72759.48012</v>
      </c>
      <c r="CF93" s="346">
        <f>if($A93-CF$65&gt;=0, if($B93&lt;=$B92,CF92,CF92*vlookup($B93,'2a. TBill Main'!$B$224:$HF$233,1+CF$62)),CF92)</f>
        <v>81544.71646</v>
      </c>
      <c r="CG93" s="346">
        <f>if($A93-CG$65&gt;=0, if($B93&lt;=$B92,CG92,CG92*vlookup($B93,'2a. TBill Main'!$B$224:$HF$233,1+CG$62)),CG92)</f>
        <v>16.30894329</v>
      </c>
      <c r="CH93" s="346">
        <f>if($A93-CH$65&gt;=0, if($B93&lt;=$B92,CH92,CH92*vlookup($B93,'2a. TBill Main'!$B$224:$HF$233,1+CH$62)),CH92)</f>
        <v>45901.61875</v>
      </c>
      <c r="CI93" s="346">
        <f>if($A93-CI$65&gt;=0, if($B93&lt;=$B92,CI92,CI92*vlookup($B93,'2a. TBill Main'!$B$224:$HF$233,1+CI$62)),CI92)</f>
        <v>32617.88658</v>
      </c>
      <c r="CJ93" s="346">
        <f>if($A93-CJ$65&gt;=0, if($B93&lt;=$B92,CJ92,CJ92*vlookup($B93,'2a. TBill Main'!$B$224:$HF$233,1+CJ$62)),CJ92)</f>
        <v>16308.94329</v>
      </c>
      <c r="CK93" s="346">
        <f>if($A93-CK$65&gt;=0, if($B93&lt;=$B92,CK92,CK92*vlookup($B93,'2a. TBill Main'!$B$224:$HF$233,1+CK$62)),CK92)</f>
        <v>28394.91404</v>
      </c>
      <c r="CL93" s="346">
        <f>if($A93-CL$65&gt;=0, if($B93&lt;=$B92,CL92,CL92*vlookup($B93,'2a. TBill Main'!$B$224:$HF$233,1+CL$62)),CL92)</f>
        <v>24499.39247</v>
      </c>
      <c r="CM93" s="346">
        <f>if($A93-CM$65&gt;=0, if($B93&lt;=$B92,CM92,CM92*vlookup($B93,'2a. TBill Main'!$B$224:$HF$233,1+CM$62)),CM92)</f>
        <v>144608.1384</v>
      </c>
      <c r="CN93" s="346">
        <f>if($A93-CN$65&gt;=0, if($B93&lt;=$B92,CN92,CN92*vlookup($B93,'2a. TBill Main'!$B$224:$HF$233,1+CN$62)),CN92)</f>
        <v>51073.77179</v>
      </c>
      <c r="CO93" s="346">
        <f>if($A93-CO$65&gt;=0, if($B93&lt;=$B92,CO92,CO92*vlookup($B93,'2a. TBill Main'!$B$224:$HF$233,1+CO$62)),CO92)</f>
        <v>428.5483539</v>
      </c>
      <c r="CP93" s="346">
        <f>if($A93-CP$65&gt;=0, if($B93&lt;=$B92,CP92,CP92*vlookup($B93,'2a. TBill Main'!$B$224:$HF$233,1+CP$62)),CP92)</f>
        <v>60704.99927</v>
      </c>
      <c r="CQ93" s="346">
        <f>if($A93-CQ$65&gt;=0, if($B93&lt;=$B92,CQ92,CQ92*vlookup($B93,'2a. TBill Main'!$B$224:$HF$233,1+CQ$62)),CQ92)</f>
        <v>13392.13606</v>
      </c>
      <c r="CR93" s="346">
        <f>if($A93-CR$65&gt;=0, if($B93&lt;=$B92,CR92,CR92*vlookup($B93,'2a. TBill Main'!$B$224:$HF$233,1+CR$62)),CR92)</f>
        <v>38364.3986</v>
      </c>
      <c r="CS93" s="346">
        <f>if($A93-CS$65&gt;=0, if($B93&lt;=$B92,CS92,CS92*vlookup($B93,'2a. TBill Main'!$B$224:$HF$233,1+CS$62)),CS92)</f>
        <v>11348.4961</v>
      </c>
      <c r="CT93" s="346">
        <f>if($A93-CT$65&gt;=0, if($B93&lt;=$B92,CT92,CT92*vlookup($B93,'2a. TBill Main'!$B$224:$HF$233,1+CT$62)),CT92)</f>
        <v>37509.68569</v>
      </c>
      <c r="CU93" s="346">
        <f>if($A93-CU$65&gt;=0, if($B93&lt;=$B92,CU92,CU92*vlookup($B93,'2a. TBill Main'!$B$224:$HF$233,1+CU$62)),CU92)</f>
        <v>57016.91213</v>
      </c>
      <c r="CV93" s="346">
        <f>if($A93-CV$65&gt;=0, if($B93&lt;=$B92,CV92,CV92*vlookup($B93,'2a. TBill Main'!$B$224:$HF$233,1+CV$62)),CV92)</f>
        <v>13392.13606</v>
      </c>
      <c r="CW93" s="346">
        <f>if($A93-CW$65&gt;=0, if($B93&lt;=$B92,CW92,CW92*vlookup($B93,'2a. TBill Main'!$B$224:$HF$233,1+CW$62)),CW92)</f>
        <v>19418.59729</v>
      </c>
      <c r="CX93" s="346">
        <f>if($A93-CX$65&gt;=0, if($B93&lt;=$B92,CX92,CX92*vlookup($B93,'2a. TBill Main'!$B$224:$HF$233,1+CX$62)),CX92)</f>
        <v>146046.6006</v>
      </c>
      <c r="CY93" s="346">
        <f>if($A93-CY$65&gt;=0, if($B93&lt;=$B92,CY92,CY92*vlookup($B93,'2a. TBill Main'!$B$224:$HF$233,1+CY$62)),CY92)</f>
        <v>286645.1998</v>
      </c>
      <c r="CZ93" s="346">
        <f>if($A93-CZ$65&gt;=0, if($B93&lt;=$B92,CZ92,CZ92*vlookup($B93,'2a. TBill Main'!$B$224:$HF$233,1+CZ$62)),CZ92)</f>
        <v>24253.82801</v>
      </c>
      <c r="DA93" s="346">
        <f>if($A93-DA$65&gt;=0, if($B93&lt;=$B92,DA92,DA92*vlookup($B93,'2a. TBill Main'!$B$224:$HF$233,1+DA$62)),DA92)</f>
        <v>66960.68029</v>
      </c>
      <c r="DB93" s="346">
        <f>if($A93-DB$65&gt;=0, if($B93&lt;=$B92,DB92,DB92*vlookup($B93,'2a. TBill Main'!$B$224:$HF$233,1+DB$62)),DB92)</f>
        <v>26784.27212</v>
      </c>
      <c r="DC93" s="346">
        <f>if($A93-DC$65&gt;=0, if($B93&lt;=$B92,DC92,DC92*vlookup($B93,'2a. TBill Main'!$B$224:$HF$233,1+DC$62)),DC92)</f>
        <v>26784.27212</v>
      </c>
      <c r="DD93" s="346">
        <f>if($A93-DD$65&gt;=0, if($B93&lt;=$B92,DD92,DD92*vlookup($B93,'2a. TBill Main'!$B$224:$HF$233,1+DD$62)),DD92)</f>
        <v>53348.9132</v>
      </c>
      <c r="DE93" s="346">
        <f>if($A93-DE$65&gt;=0, if($B93&lt;=$B92,DE92,DE92*vlookup($B93,'2a. TBill Main'!$B$224:$HF$233,1+DE$62)),DE92)</f>
        <v>20307.83512</v>
      </c>
      <c r="DF93" s="346">
        <f>if($A93-DF$65&gt;=0, if($B93&lt;=$B92,DF92,DF92*vlookup($B93,'2a. TBill Main'!$B$224:$HF$233,1+DF$62)),DF92)</f>
        <v>10713.70885</v>
      </c>
      <c r="DG93" s="346">
        <f>if($A93-DG$65&gt;=0, if($B93&lt;=$B92,DG92,DG92*vlookup($B93,'2a. TBill Main'!$B$224:$HF$233,1+DG$62)),DG92)</f>
        <v>26784.27212</v>
      </c>
      <c r="DH93" s="346">
        <f>if($A93-DH$65&gt;=0, if($B93&lt;=$B92,DH92,DH92*vlookup($B93,'2a. TBill Main'!$B$224:$HF$233,1+DH$62)),DH92)</f>
        <v>133527.6318</v>
      </c>
      <c r="DI93" s="346">
        <f>if($A93-DI$65&gt;=0, if($B93&lt;=$B92,DI92,DI92*vlookup($B93,'2a. TBill Main'!$B$224:$HF$233,1+DI$62)),DI92)</f>
        <v>20860.10003</v>
      </c>
      <c r="DJ93" s="346">
        <f>if($A93-DJ$65&gt;=0, if($B93&lt;=$B92,DJ92,DJ92*vlookup($B93,'2a. TBill Main'!$B$224:$HF$233,1+DJ$62)),DJ92)</f>
        <v>133.9213606</v>
      </c>
      <c r="DK93" s="346">
        <f>if($A93-DK$65&gt;=0, if($B93&lt;=$B92,DK92,DK92*vlookup($B93,'2a. TBill Main'!$B$224:$HF$233,1+DK$62)),DK92)</f>
        <v>62633.86862</v>
      </c>
      <c r="DL93" s="346">
        <f>if($A93-DL$65&gt;=0, if($B93&lt;=$B92,DL92,DL92*vlookup($B93,'2a. TBill Main'!$B$224:$HF$233,1+DL$62)),DL92)</f>
        <v>26784.27212</v>
      </c>
      <c r="DM93" s="346">
        <f>if($A93-DM$65&gt;=0, if($B93&lt;=$B92,DM92,DM92*vlookup($B93,'2a. TBill Main'!$B$224:$HF$233,1+DM$62)),DM92)</f>
        <v>17181.28025</v>
      </c>
      <c r="DN93" s="346">
        <f>if($A93-DN$65&gt;=0, if($B93&lt;=$B92,DN92,DN92*vlookup($B93,'2a. TBill Main'!$B$224:$HF$233,1+DN$62)),DN92)</f>
        <v>71337.23036</v>
      </c>
      <c r="DO93" s="346">
        <f>if($A93-DO$65&gt;=0, if($B93&lt;=$B92,DO92,DO92*vlookup($B93,'2a. TBill Main'!$B$224:$HF$233,1+DO$62)),DO92)</f>
        <v>26784.27212</v>
      </c>
      <c r="DP93" s="346">
        <f>if($A93-DP$65&gt;=0, if($B93&lt;=$B92,DP92,DP92*vlookup($B93,'2a. TBill Main'!$B$224:$HF$233,1+DP$62)),DP92)</f>
        <v>32141.12654</v>
      </c>
      <c r="DQ93" s="346">
        <f>if($A93-DQ$65&gt;=0, if($B93&lt;=$B92,DQ92,DQ92*vlookup($B93,'2a. TBill Main'!$B$224:$HF$233,1+DQ$62)),DQ92)</f>
        <v>18748.99048</v>
      </c>
      <c r="DR93" s="346">
        <f>if($A93-DR$65&gt;=0, if($B93&lt;=$B92,DR92,DR92*vlookup($B93,'2a. TBill Main'!$B$224:$HF$233,1+DR$62)),DR92)</f>
        <v>126706.3741</v>
      </c>
      <c r="DS93" s="346">
        <f>if($A93-DS$65&gt;=0, if($B93&lt;=$B92,DS92,DS92*vlookup($B93,'2a. TBill Main'!$B$224:$HF$233,1+DS$62)),DS92)</f>
        <v>5383.183363</v>
      </c>
      <c r="DT93" s="346">
        <f>if($A93-DT$65&gt;=0, if($B93&lt;=$B92,DT92,DT92*vlookup($B93,'2a. TBill Main'!$B$224:$HF$233,1+DT$62)),DT92)</f>
        <v>141.9566422</v>
      </c>
      <c r="DU93" s="346">
        <f>if($A93-DU$65&gt;=0, if($B93&lt;=$B92,DU92,DU92*vlookup($B93,'2a. TBill Main'!$B$224:$HF$233,1+DU$62)),DU92)</f>
        <v>46608.16901</v>
      </c>
      <c r="DV93" s="346">
        <f>if($A93-DV$65&gt;=0, if($B93&lt;=$B92,DV92,DV92*vlookup($B93,'2a. TBill Main'!$B$224:$HF$233,1+DV$62)),DV92)</f>
        <v>93420.40739</v>
      </c>
      <c r="DW93" s="346">
        <f>if($A93-DW$65&gt;=0, if($B93&lt;=$B92,DW92,DW92*vlookup($B93,'2a. TBill Main'!$B$224:$HF$233,1+DW$62)),DW92)</f>
        <v>26784.27212</v>
      </c>
      <c r="DX93" s="346">
        <f>if($A93-DX$65&gt;=0, if($B93&lt;=$B92,DX92,DX92*vlookup($B93,'2a. TBill Main'!$B$224:$HF$233,1+DX$62)),DX92)</f>
        <v>53568.54423</v>
      </c>
      <c r="DY93" s="346">
        <f>if($A93-DY$65&gt;=0, if($B93&lt;=$B92,DY92,DY92*vlookup($B93,'2a. TBill Main'!$B$224:$HF$233,1+DY$62)),DY92)</f>
        <v>26784.27212</v>
      </c>
      <c r="DZ93" s="346">
        <f>if($A93-DZ$65&gt;=0, if($B93&lt;=$B92,DZ92,DZ92*vlookup($B93,'2a. TBill Main'!$B$224:$HF$233,1+DZ$62)),DZ92)</f>
        <v>161868.0701</v>
      </c>
      <c r="EA93" s="346">
        <f>if($A93-EA$65&gt;=0, if($B93&lt;=$B92,EA92,EA92*vlookup($B93,'2a. TBill Main'!$B$224:$HF$233,1+EA$62)),EA92)</f>
        <v>766.0301826</v>
      </c>
      <c r="EB93" s="346">
        <f>if($A93-EB$65&gt;=0, if($B93&lt;=$B92,EB92,EB92*vlookup($B93,'2a. TBill Main'!$B$224:$HF$233,1+EB$62)),EB92)</f>
        <v>53568.54423</v>
      </c>
      <c r="EC93" s="346">
        <f>if($A93-EC$65&gt;=0, if($B93&lt;=$B92,EC92,EC92*vlookup($B93,'2a. TBill Main'!$B$224:$HF$233,1+EC$62)),EC92)</f>
        <v>77342.7195</v>
      </c>
      <c r="ED93" s="346">
        <f>if($A93-ED$65&gt;=0, if($B93&lt;=$B92,ED92,ED92*vlookup($B93,'2a. TBill Main'!$B$224:$HF$233,1+ED$62)),ED92)</f>
        <v>52392.39328</v>
      </c>
      <c r="EE93" s="346">
        <f>if($A93-EE$65&gt;=0, if($B93&lt;=$B92,EE92,EE92*vlookup($B93,'2a. TBill Main'!$B$224:$HF$233,1+EE$62)),EE92)</f>
        <v>53568.54423</v>
      </c>
      <c r="EF93" s="346">
        <f>if($A93-EF$65&gt;=0, if($B93&lt;=$B92,EF92,EF92*vlookup($B93,'2a. TBill Main'!$B$224:$HF$233,1+EF$62)),EF92)</f>
        <v>14113.65078</v>
      </c>
      <c r="EG93" s="346">
        <f>if($A93-EG$65&gt;=0, if($B93&lt;=$B92,EG92,EG92*vlookup($B93,'2a. TBill Main'!$B$224:$HF$233,1+EG$62)),EG92)</f>
        <v>11258.34024</v>
      </c>
      <c r="EH93" s="346">
        <f>if($A93-EH$65&gt;=0, if($B93&lt;=$B92,EH92,EH92*vlookup($B93,'2a. TBill Main'!$B$224:$HF$233,1+EH$62)),EH92)</f>
        <v>1055.300321</v>
      </c>
      <c r="EI93" s="346">
        <f>if($A93-EI$65&gt;=0, if($B93&lt;=$B92,EI92,EI92*vlookup($B93,'2a. TBill Main'!$B$224:$HF$233,1+EI$62)),EI92)</f>
        <v>53568.54423</v>
      </c>
      <c r="EJ93" s="346">
        <f>if($A93-EJ$65&gt;=0, if($B93&lt;=$B92,EJ92,EJ92*vlookup($B93,'2a. TBill Main'!$B$224:$HF$233,1+EJ$62)),EJ92)</f>
        <v>47705.11887</v>
      </c>
      <c r="EK93" s="346">
        <f>if($A93-EK$65&gt;=0, if($B93&lt;=$B92,EK92,EK92*vlookup($B93,'2a. TBill Main'!$B$224:$HF$233,1+EK$62)),EK92)</f>
        <v>29462.69933</v>
      </c>
      <c r="EL93" s="346">
        <f>if($A93-EL$65&gt;=0, if($B93&lt;=$B92,EL92,EL92*vlookup($B93,'2a. TBill Main'!$B$224:$HF$233,1+EL$62)),EL92)</f>
        <v>11316.35497</v>
      </c>
      <c r="EM93" s="346">
        <f>if($A93-EM$65&gt;=0, if($B93&lt;=$B92,EM92,EM92*vlookup($B93,'2a. TBill Main'!$B$224:$HF$233,1+EM$62)),EM92)</f>
        <v>109844.9784</v>
      </c>
      <c r="EN93" s="346">
        <f>if($A93-EN$65&gt;=0, if($B93&lt;=$B92,EN92,EN92*vlookup($B93,'2a. TBill Main'!$B$224:$HF$233,1+EN$62)),EN92)</f>
        <v>803.5281635</v>
      </c>
      <c r="EO93" s="346">
        <f>if($A93-EO$65&gt;=0, if($B93&lt;=$B92,EO92,EO92*vlookup($B93,'2a. TBill Main'!$B$224:$HF$233,1+EO$62)),EO92)</f>
        <v>45578.68873</v>
      </c>
      <c r="EP93" s="346">
        <f>if($A93-EP$65&gt;=0, if($B93&lt;=$B92,EP92,EP92*vlookup($B93,'2a. TBill Main'!$B$224:$HF$233,1+EP$62)),EP92)</f>
        <v>48313.06828</v>
      </c>
      <c r="EQ93" s="346">
        <f>if($A93-EQ$65&gt;=0, if($B93&lt;=$B92,EQ92,EQ92*vlookup($B93,'2a. TBill Main'!$B$224:$HF$233,1+EQ$62)),EQ92)</f>
        <v>53568.54423</v>
      </c>
      <c r="ER93" s="346">
        <f>if($A93-ER$65&gt;=0, if($B93&lt;=$B92,ER92,ER92*vlookup($B93,'2a. TBill Main'!$B$224:$HF$233,1+ER$62)),ER92)</f>
        <v>96597.47739</v>
      </c>
      <c r="ES93" s="346">
        <f>if($A93-ES$65&gt;=0, if($B93&lt;=$B92,ES92,ES92*vlookup($B93,'2a. TBill Main'!$B$224:$HF$233,1+ES$62)),ES92)</f>
        <v>12847.23683</v>
      </c>
      <c r="ET93" s="346">
        <f>if($A93-ET$65&gt;=0, if($B93&lt;=$B92,ET92,ET92*vlookup($B93,'2a. TBill Main'!$B$224:$HF$233,1+ET$62)),ET92)</f>
        <v>3798.009786</v>
      </c>
      <c r="EU93" s="346">
        <f>if($A93-EU$65&gt;=0, if($B93&lt;=$B92,EU92,EU92*vlookup($B93,'2a. TBill Main'!$B$224:$HF$233,1+EU$62)),EU92)</f>
        <v>21693.49265</v>
      </c>
      <c r="EV93" s="346">
        <f>if($A93-EV$65&gt;=0, if($B93&lt;=$B92,EV92,EV92*vlookup($B93,'2a. TBill Main'!$B$224:$HF$233,1+EV$62)),EV92)</f>
        <v>13005.74615</v>
      </c>
      <c r="EW93" s="346">
        <f>if($A93-EW$65&gt;=0, if($B93&lt;=$B92,EW92,EW92*vlookup($B93,'2a. TBill Main'!$B$224:$HF$233,1+EW$62)),EW92)</f>
        <v>11442.24105</v>
      </c>
      <c r="EX93" s="346">
        <f>if($A93-EX$65&gt;=0, if($B93&lt;=$B92,EX92,EX92*vlookup($B93,'2a. TBill Main'!$B$224:$HF$233,1+EX$62)),EX92)</f>
        <v>15781.56097</v>
      </c>
      <c r="EY93" s="346">
        <f>if($A93-EY$65&gt;=0, if($B93&lt;=$B92,EY92,EY92*vlookup($B93,'2a. TBill Main'!$B$224:$HF$233,1+EY$62)),EY92)</f>
        <v>123126.5757</v>
      </c>
      <c r="EZ93" s="346">
        <f>if($A93-EZ$65&gt;=0, if($B93&lt;=$B92,EZ92,EZ92*vlookup($B93,'2a. TBill Main'!$B$224:$HF$233,1+EZ$62)),EZ92)</f>
        <v>52755.69514</v>
      </c>
      <c r="FA93" s="346">
        <f>if($A93-FA$65&gt;=0, if($B93&lt;=$B92,FA92,FA92*vlookup($B93,'2a. TBill Main'!$B$224:$HF$233,1+FA$62)),FA92)</f>
        <v>9589.305103</v>
      </c>
      <c r="FB93" s="346">
        <f>if($A93-FB$65&gt;=0, if($B93&lt;=$B92,FB92,FB92*vlookup($B93,'2a. TBill Main'!$B$224:$HF$233,1+FB$62)),FB92)</f>
        <v>16854.53892</v>
      </c>
      <c r="FC93" s="346">
        <f>if($A93-FC$65&gt;=0, if($B93&lt;=$B92,FC92,FC92*vlookup($B93,'2a. TBill Main'!$B$224:$HF$233,1+FC$62)),FC92)</f>
        <v>67568.68327</v>
      </c>
      <c r="FD93" s="346">
        <f>if($A93-FD$65&gt;=0, if($B93&lt;=$B92,FD92,FD92*vlookup($B93,'2a. TBill Main'!$B$224:$HF$233,1+FD$62)),FD92)</f>
        <v>54925.73009</v>
      </c>
      <c r="FE93" s="346">
        <f>if($A93-FE$65&gt;=0, if($B93&lt;=$B92,FE92,FE92*vlookup($B93,'2a. TBill Main'!$B$224:$HF$233,1+FE$62)),FE92)</f>
        <v>92266.6213</v>
      </c>
      <c r="FF93" s="346">
        <f>if($A93-FF$65&gt;=0, if($B93&lt;=$B92,FF92,FF92*vlookup($B93,'2a. TBill Main'!$B$224:$HF$233,1+FF$62)),FF92)</f>
        <v>21914.59682</v>
      </c>
      <c r="FG93" s="346">
        <f>if($A93-FG$65&gt;=0, if($B93&lt;=$B92,FG92,FG92*vlookup($B93,'2a. TBill Main'!$B$224:$HF$233,1+FG$62)),FG92)</f>
        <v>27897.58717</v>
      </c>
      <c r="FH93" s="346">
        <f>if($A93-FH$65&gt;=0, if($B93&lt;=$B92,FH92,FH92*vlookup($B93,'2a. TBill Main'!$B$224:$HF$233,1+FH$62)),FH92)</f>
        <v>34527.60519</v>
      </c>
      <c r="FI93" s="346">
        <f>if($A93-FI$65&gt;=0, if($B93&lt;=$B92,FI92,FI92*vlookup($B93,'2a. TBill Main'!$B$224:$HF$233,1+FI$62)),FI92)</f>
        <v>94074.82751</v>
      </c>
      <c r="FJ93" s="346">
        <f>if($A93-FJ$65&gt;=0, if($B93&lt;=$B92,FJ92,FJ92*vlookup($B93,'2a. TBill Main'!$B$224:$HF$233,1+FJ$62)),FJ92)</f>
        <v>97950.56525</v>
      </c>
      <c r="FK93" s="346">
        <f>if($A93-FK$65&gt;=0, if($B93&lt;=$B92,FK92,FK92*vlookup($B93,'2a. TBill Main'!$B$224:$HF$233,1+FK$62)),FK92)</f>
        <v>41826.31934</v>
      </c>
      <c r="FL93" s="346">
        <f>if($A93-FL$65&gt;=0, if($B93&lt;=$B92,FL92,FL92*vlookup($B93,'2a. TBill Main'!$B$224:$HF$233,1+FL$62)),FL92)</f>
        <v>41641.50786</v>
      </c>
      <c r="FM93" s="346">
        <f>if($A93-FM$65&gt;=0, if($B93&lt;=$B92,FM92,FM92*vlookup($B93,'2a. TBill Main'!$B$224:$HF$233,1+FM$62)),FM92)</f>
        <v>110681.478</v>
      </c>
      <c r="FN93" s="346">
        <f>if($A93-FN$65&gt;=0, if($B93&lt;=$B92,FN92,FN92*vlookup($B93,'2a. TBill Main'!$B$224:$HF$233,1+FN$62)),FN92)</f>
        <v>94529.24947</v>
      </c>
      <c r="FO93" s="346">
        <f>if($A93-FO$65&gt;=0, if($B93&lt;=$B92,FO92,FO92*vlookup($B93,'2a. TBill Main'!$B$224:$HF$233,1+FO$62)),FO92)</f>
        <v>45533.2626</v>
      </c>
      <c r="FP93" s="346">
        <f>if($A93-FP$65&gt;=0, if($B93&lt;=$B92,FP92,FP92*vlookup($B93,'2a. TBill Main'!$B$224:$HF$233,1+FP$62)),FP92)</f>
        <v>16148.23766</v>
      </c>
      <c r="FQ93" s="346">
        <f>if($A93-FQ$65&gt;=0, if($B93&lt;=$B92,FQ92,FQ92*vlookup($B93,'2a. TBill Main'!$B$224:$HF$233,1+FQ$62)),FQ92)</f>
        <v>89206.7057</v>
      </c>
      <c r="FR93" s="346">
        <f>if($A93-FR$65&gt;=0, if($B93&lt;=$B92,FR92,FR92*vlookup($B93,'2a. TBill Main'!$B$224:$HF$233,1+FR$62)),FR92)</f>
        <v>89195.59022</v>
      </c>
      <c r="FS93" s="346">
        <f>if($A93-FS$65&gt;=0, if($B93&lt;=$B92,FS92,FS92*vlookup($B93,'2a. TBill Main'!$B$224:$HF$233,1+FS$62)),FS92)</f>
        <v>40176.40818</v>
      </c>
      <c r="FT93" s="346">
        <f>if($A93-FT$65&gt;=0, if($B93&lt;=$B92,FT92,FT92*vlookup($B93,'2a. TBill Main'!$B$224:$HF$233,1+FT$62)),FT92)</f>
        <v>49974.09492</v>
      </c>
      <c r="FU93" s="346">
        <f>if($A93-FU$65&gt;=0, if($B93&lt;=$B92,FU92,FU92*vlookup($B93,'2a. TBill Main'!$B$224:$HF$233,1+FU$62)),FU92)</f>
        <v>53568.54423</v>
      </c>
      <c r="FV93" s="346">
        <f>if($A93-FV$65&gt;=0, if($B93&lt;=$B92,FV92,FV92*vlookup($B93,'2a. TBill Main'!$B$224:$HF$233,1+FV$62)),FV92)</f>
        <v>112493.9429</v>
      </c>
      <c r="FW93" s="346">
        <f>if($A93-FW$65&gt;=0, if($B93&lt;=$B92,FW92,FW92*vlookup($B93,'2a. TBill Main'!$B$224:$HF$233,1+FW$62)),FW92)</f>
        <v>2673.070357</v>
      </c>
      <c r="FX93" s="346">
        <f>if($A93-FX$65&gt;=0, if($B93&lt;=$B92,FX92,FX92*vlookup($B93,'2a. TBill Main'!$B$224:$HF$233,1+FX$62)),FX92)</f>
        <v>59668.12652</v>
      </c>
      <c r="FY93" s="346">
        <f>if($A93-FY$65&gt;=0, if($B93&lt;=$B92,FY92,FY92*vlookup($B93,'2a. TBill Main'!$B$224:$HF$233,1+FY$62)),FY92)</f>
        <v>55347.0199</v>
      </c>
      <c r="FZ93" s="346">
        <f>if($A93-FZ$65&gt;=0, if($B93&lt;=$B92,FZ92,FZ92*vlookup($B93,'2a. TBill Main'!$B$224:$HF$233,1+FZ$62)),FZ92)</f>
        <v>62114.52159</v>
      </c>
      <c r="GA93" s="346">
        <f>if($A93-GA$65&gt;=0, if($B93&lt;=$B92,GA92,GA92*vlookup($B93,'2a. TBill Main'!$B$224:$HF$233,1+GA$62)),GA92)</f>
        <v>1004.410204</v>
      </c>
      <c r="GB93" s="346">
        <f>if($A93-GB$65&gt;=0, if($B93&lt;=$B92,GB92,GB92*vlookup($B93,'2a. TBill Main'!$B$224:$HF$233,1+GB$62)),GB92)</f>
        <v>5672.908834</v>
      </c>
      <c r="GC93" s="346">
        <f>if($A93-GC$65&gt;=0, if($B93&lt;=$B92,GC92,GC92*vlookup($B93,'2a. TBill Main'!$B$224:$HF$233,1+GC$62)),GC92)</f>
        <v>294.6269933</v>
      </c>
      <c r="GD93" s="346">
        <f>if($A93-GD$65&gt;=0, if($B93&lt;=$B92,GD92,GD92*vlookup($B93,'2a. TBill Main'!$B$224:$HF$233,1+GD$62)),GD92)</f>
        <v>22581.81982</v>
      </c>
      <c r="GE93" s="346">
        <f>if($A93-GE$65&gt;=0, if($B93&lt;=$B92,GE92,GE92*vlookup($B93,'2a. TBill Main'!$B$224:$HF$233,1+GE$62)),GE92)</f>
        <v>5783.367173</v>
      </c>
      <c r="GF93" s="346">
        <f>if($A93-GF$65&gt;=0, if($B93&lt;=$B92,GF92,GF92*vlookup($B93,'2a. TBill Main'!$B$224:$HF$233,1+GF$62)),GF92)</f>
        <v>4491.722434</v>
      </c>
      <c r="GG93" s="346">
        <f>if($A93-GG$65&gt;=0, if($B93&lt;=$B92,GG92,GG92*vlookup($B93,'2a. TBill Main'!$B$224:$HF$233,1+GG$62)),GG92)</f>
        <v>66069.99611</v>
      </c>
      <c r="GH93" s="346">
        <f>if($A93-GH$65&gt;=0, if($B93&lt;=$B92,GH92,GH92*vlookup($B93,'2a. TBill Main'!$B$224:$HF$233,1+GH$62)),GH92)</f>
        <v>294.6269933</v>
      </c>
      <c r="GI93" s="346">
        <f>if($A93-GI$65&gt;=0, if($B93&lt;=$B92,GI92,GI92*vlookup($B93,'2a. TBill Main'!$B$224:$HF$233,1+GI$62)),GI92)</f>
        <v>669.6068029</v>
      </c>
      <c r="GJ93" s="346">
        <f>if($A93-GJ$65&gt;=0, if($B93&lt;=$B92,GJ92,GJ92*vlookup($B93,'2a. TBill Main'!$B$224:$HF$233,1+GJ$62)),GJ92)</f>
        <v>88.38809799</v>
      </c>
      <c r="GK93" s="346">
        <f>if($A93-GK$65&gt;=0, if($B93&lt;=$B92,GK92,GK92*vlookup($B93,'2a. TBill Main'!$B$224:$HF$233,1+GK$62)),GK92)</f>
        <v>43575.22517</v>
      </c>
      <c r="GL93" s="346">
        <f>if($A93-GL$65&gt;=0, if($B93&lt;=$B92,GL92,GL92*vlookup($B93,'2a. TBill Main'!$B$224:$HF$233,1+GL$62)),GL92)</f>
        <v>31941.07481</v>
      </c>
      <c r="GM93" s="346">
        <f>if($A93-GM$65&gt;=0, if($B93&lt;=$B92,GM92,GM92*vlookup($B93,'2a. TBill Main'!$B$224:$HF$233,1+GM$62)),GM92)</f>
        <v>870.4888438</v>
      </c>
      <c r="GN93" s="346">
        <f>if($A93-GN$65&gt;=0, if($B93&lt;=$B92,GN92,GN92*vlookup($B93,'2a. TBill Main'!$B$224:$HF$233,1+GN$62)),GN92)</f>
        <v>26.78427212</v>
      </c>
      <c r="GO93" s="346">
        <f>if($A93-GO$65&gt;=0, if($B93&lt;=$B92,GO92,GO92*vlookup($B93,'2a. TBill Main'!$B$224:$HF$233,1+GO$62)),GO92)</f>
        <v>3120.367702</v>
      </c>
      <c r="GP93" s="346">
        <f>if($A93-GP$65&gt;=0, if($B93&lt;=$B92,GP92,GP92*vlookup($B93,'2a. TBill Main'!$B$224:$HF$233,1+GP$62)),GP92)</f>
        <v>29208.24874</v>
      </c>
      <c r="GQ93" s="346">
        <f>if($A93-GQ$65&gt;=0, if($B93&lt;=$B92,GQ92,GQ92*vlookup($B93,'2a. TBill Main'!$B$224:$HF$233,1+GQ$62)),GQ92)</f>
        <v>30673.34843</v>
      </c>
      <c r="GR93" s="346">
        <f>if($A93-GR$65&gt;=0, if($B93&lt;=$B92,GR92,GR92*vlookup($B93,'2a. TBill Main'!$B$224:$HF$233,1+GR$62)),GR92)</f>
        <v>36557.85301</v>
      </c>
      <c r="GS93" s="346">
        <f>if($A93-GS$65&gt;=0, if($B93&lt;=$B92,GS92,GS92*vlookup($B93,'2a. TBill Main'!$B$224:$HF$233,1+GS$62)),GS92)</f>
        <v>74154.93578</v>
      </c>
      <c r="GT93" s="346">
        <f>if($A93-GT$65&gt;=0, if($B93&lt;=$B92,GT92,GT92*vlookup($B93,'2a. TBill Main'!$B$224:$HF$233,1+GT$62)),GT92)</f>
        <v>5354.175996</v>
      </c>
      <c r="GU93" s="346">
        <f>if($A93-GU$65&gt;=0, if($B93&lt;=$B92,GU92,GU92*vlookup($B93,'2a. TBill Main'!$B$224:$HF$233,1+GU$62)),GU92)</f>
        <v>22233.62428</v>
      </c>
      <c r="GV93" s="346">
        <f>if($A93-GV$65&gt;=0, if($B93&lt;=$B92,GV92,GV92*vlookup($B93,'2a. TBill Main'!$B$224:$HF$233,1+GV$62)),GV92)</f>
        <v>37131.03644</v>
      </c>
      <c r="GW93" s="346">
        <f>if($A93-GW$65&gt;=0, if($B93&lt;=$B92,GW92,GW92*vlookup($B93,'2a. TBill Main'!$B$224:$HF$233,1+GW$62)),GW92)</f>
        <v>40570.13698</v>
      </c>
      <c r="GX93" s="346">
        <f>if($A93-GX$65&gt;=0, if($B93&lt;=$B92,GX92,GX92*vlookup($B93,'2a. TBill Main'!$B$224:$HF$233,1+GX$62)),GX92)</f>
        <v>17747.2587</v>
      </c>
      <c r="GY93" s="346">
        <f>if($A93-GY$65&gt;=0, if($B93&lt;=$B92,GY92,GY92*vlookup($B93,'2a. TBill Main'!$B$224:$HF$233,1+GY$62)),GY92)</f>
        <v>68599.87775</v>
      </c>
      <c r="GZ93" s="346">
        <f>if($A93-GZ$65&gt;=0, if($B93&lt;=$B92,GZ92,GZ92*vlookup($B93,'2a. TBill Main'!$B$224:$HF$233,1+GZ$62)),GZ92)</f>
        <v>55105.96145</v>
      </c>
      <c r="HA93" s="346">
        <f>if($A93-HA$65&gt;=0, if($B93&lt;=$B92,HA92,HA92*vlookup($B93,'2a. TBill Main'!$B$224:$HF$233,1+HA$62)),HA92)</f>
        <v>79407.33155</v>
      </c>
      <c r="HB93" s="346">
        <f>if($A93-HB$65&gt;=0, if($B93&lt;=$B92,HB92,HB92*vlookup($B93,'2a. TBill Main'!$B$224:$HF$233,1+HB$62)),HB92)</f>
        <v>49133.06877</v>
      </c>
      <c r="HC93" s="346">
        <f>if($A93-HC$65&gt;=0, if($B93&lt;=$B92,HC92,HC92*vlookup($B93,'2a. TBill Main'!$B$224:$HF$233,1+HC$62)),HC92)</f>
        <v>14559.93032</v>
      </c>
      <c r="HD93" s="346">
        <f>if($A93-HD$65&gt;=0, if($B93&lt;=$B92,HD92,HD92*vlookup($B93,'2a. TBill Main'!$B$224:$HF$233,1+HD$62)),HD92)</f>
        <v>35293.63537</v>
      </c>
      <c r="HE93" s="346">
        <f>if($A93-HE$65&gt;=0, if($B93&lt;=$B92,HE92,HE92*vlookup($B93,'2a. TBill Main'!$B$224:$HF$233,1+HE$62)),HE92)</f>
        <v>32703.22128</v>
      </c>
      <c r="HF93" s="346">
        <f>if($A93-HF$65&gt;=0, if($B93&lt;=$B92,HF92,HF92*vlookup($B93,'2a. TBill Main'!$B$224:$HF$233,1+HF$62)),HF92)</f>
        <v>32968.76055</v>
      </c>
      <c r="HG93" s="346">
        <f>if($A93-HG$65&gt;=0, if($B93&lt;=$B92,HG92,HG92*vlookup($B93,'2a. TBill Main'!$B$224:$HF$233,1+HG$62)),HG92)</f>
        <v>6779.099273</v>
      </c>
      <c r="HH93" s="346">
        <f>if($A93-HH$65&gt;=0, if($B93&lt;=$B92,HH92,HH92*vlookup($B93,'2a. TBill Main'!$B$224:$HF$233,1+HH$62)),HH92)</f>
        <v>40291.58055</v>
      </c>
      <c r="HI93" s="346">
        <f>if($A93-HI$65&gt;=0, if($B93&lt;=$B92,HI92,HI92*vlookup($B93,'2a. TBill Main'!$B$224:$HF$233,1+HI$62)),HI92)</f>
        <v>62426.10302</v>
      </c>
      <c r="HJ93" s="346"/>
      <c r="HK93" s="346"/>
      <c r="HL93" s="346"/>
      <c r="HM93" s="346"/>
      <c r="HN93" s="346"/>
      <c r="HO93" s="346"/>
      <c r="HP93" s="346"/>
      <c r="HQ93" s="346"/>
      <c r="HR93" s="346"/>
      <c r="HS93" s="346"/>
      <c r="HT93" s="346"/>
      <c r="HU93" s="346"/>
      <c r="HV93" s="346"/>
      <c r="HW93" s="346"/>
      <c r="HX93" s="346"/>
    </row>
    <row r="94">
      <c r="A94" s="331" t="str">
        <f>'3b. TBond Projections'!A97</f>
        <v>12-2027</v>
      </c>
      <c r="B94" s="346">
        <f t="shared" si="29"/>
        <v>6</v>
      </c>
      <c r="C94" s="346">
        <f t="shared" si="27"/>
        <v>9824816.937</v>
      </c>
      <c r="D94" s="338">
        <f t="shared" si="28"/>
        <v>6</v>
      </c>
      <c r="E94" s="346"/>
      <c r="F94" s="346">
        <f>if($A94-F$65&gt;=0, if($B94&lt;=$B93,F93,F93*vlookup($B94,'2a. TBill Main'!$B$224:$HF$233,1+F$62)),F93)</f>
        <v>923.0861903</v>
      </c>
      <c r="G94" s="346">
        <f>if($A94-G$65&gt;=0, if($B94&lt;=$B93,G93,G93*vlookup($B94,'2a. TBill Main'!$B$224:$HF$233,1+G$62)),G93)</f>
        <v>23773.4814</v>
      </c>
      <c r="H94" s="346">
        <f>if($A94-H$65&gt;=0, if($B94&lt;=$B93,H93,H93*vlookup($B94,'2a. TBill Main'!$B$224:$HF$233,1+H$62)),H93)</f>
        <v>65235.77317</v>
      </c>
      <c r="I94" s="346">
        <f>if($A94-I$65&gt;=0, if($B94&lt;=$B93,I93,I93*vlookup($B94,'2a. TBill Main'!$B$224:$HF$233,1+I$62)),I93)</f>
        <v>24463.41494</v>
      </c>
      <c r="J94" s="346">
        <f>if($A94-J$65&gt;=0, if($B94&lt;=$B93,J93,J93*vlookup($B94,'2a. TBill Main'!$B$224:$HF$233,1+J$62)),J93)</f>
        <v>32617.88658</v>
      </c>
      <c r="K94" s="346">
        <f>if($A94-K$65&gt;=0, if($B94&lt;=$B93,K93,K93*vlookup($B94,'2a. TBill Main'!$B$224:$HF$233,1+K$62)),K93)</f>
        <v>32617.88658</v>
      </c>
      <c r="L94" s="346">
        <f>if($A94-L$65&gt;=0, if($B94&lt;=$B93,L93,L93*vlookup($B94,'2a. TBill Main'!$B$224:$HF$233,1+L$62)),L93)</f>
        <v>8551.268236</v>
      </c>
      <c r="M94" s="346">
        <f>if($A94-M$65&gt;=0, if($B94&lt;=$B93,M93,M93*vlookup($B94,'2a. TBill Main'!$B$224:$HF$233,1+M$62)),M93)</f>
        <v>241597.4241</v>
      </c>
      <c r="N94" s="346">
        <f>if($A94-N$65&gt;=0, if($B94&lt;=$B93,N93,N93*vlookup($B94,'2a. TBill Main'!$B$224:$HF$233,1+N$62)),N93)</f>
        <v>81376.76696</v>
      </c>
      <c r="O94" s="346">
        <f>if($A94-O$65&gt;=0, if($B94&lt;=$B93,O93,O93*vlookup($B94,'2a. TBill Main'!$B$224:$HF$233,1+O$62)),O93)</f>
        <v>4341.440704</v>
      </c>
      <c r="P94" s="346">
        <f>if($A94-P$65&gt;=0, if($B94&lt;=$B93,P93,P93*vlookup($B94,'2a. TBill Main'!$B$224:$HF$233,1+P$62)),P93)</f>
        <v>32.61788658</v>
      </c>
      <c r="Q94" s="346">
        <f>if($A94-Q$65&gt;=0, if($B94&lt;=$B93,Q93,Q93*vlookup($B94,'2a. TBill Main'!$B$224:$HF$233,1+Q$62)),Q93)</f>
        <v>619.7398451</v>
      </c>
      <c r="R94" s="346">
        <f>if($A94-R$65&gt;=0, if($B94&lt;=$B93,R93,R93*vlookup($B94,'2a. TBill Main'!$B$224:$HF$233,1+R$62)),R93)</f>
        <v>24066.61835</v>
      </c>
      <c r="S94" s="346">
        <f>if($A94-S$65&gt;=0, if($B94&lt;=$B93,S93,S93*vlookup($B94,'2a. TBill Main'!$B$224:$HF$233,1+S$62)),S93)</f>
        <v>19361.2925</v>
      </c>
      <c r="T94" s="346">
        <f>if($A94-T$65&gt;=0, if($B94&lt;=$B93,T93,T93*vlookup($B94,'2a. TBill Main'!$B$224:$HF$233,1+T$62)),T93)</f>
        <v>215366.1198</v>
      </c>
      <c r="U94" s="346">
        <f>if($A94-U$65&gt;=0, if($B94&lt;=$B93,U93,U93*vlookup($B94,'2a. TBill Main'!$B$224:$HF$233,1+U$62)),U93)</f>
        <v>33226.43849</v>
      </c>
      <c r="V94" s="346">
        <f>if($A94-V$65&gt;=0, if($B94&lt;=$B93,V93,V93*vlookup($B94,'2a. TBill Main'!$B$224:$HF$233,1+V$62)),V93)</f>
        <v>106659.6411</v>
      </c>
      <c r="W94" s="346">
        <f>if($A94-W$65&gt;=0, if($B94&lt;=$B93,W93,W93*vlookup($B94,'2a. TBill Main'!$B$224:$HF$233,1+W$62)),W93)</f>
        <v>32617.88658</v>
      </c>
      <c r="X94" s="346">
        <f>if($A94-X$65&gt;=0, if($B94&lt;=$B93,X93,X93*vlookup($B94,'2a. TBill Main'!$B$224:$HF$233,1+X$62)),X93)</f>
        <v>57596.63151</v>
      </c>
      <c r="Y94" s="346">
        <f>if($A94-Y$65&gt;=0, if($B94&lt;=$B93,Y93,Y93*vlookup($B94,'2a. TBill Main'!$B$224:$HF$233,1+Y$62)),Y93)</f>
        <v>32617.88658</v>
      </c>
      <c r="Z94" s="346">
        <f>if($A94-Z$65&gt;=0, if($B94&lt;=$B93,Z93,Z93*vlookup($B94,'2a. TBill Main'!$B$224:$HF$233,1+Z$62)),Z93)</f>
        <v>4126.162653</v>
      </c>
      <c r="AA94" s="346">
        <f>if($A94-AA$65&gt;=0, if($B94&lt;=$B93,AA93,AA93*vlookup($B94,'2a. TBill Main'!$B$224:$HF$233,1+AA$62)),AA93)</f>
        <v>72765.71014</v>
      </c>
      <c r="AB94" s="346">
        <f>if($A94-AB$65&gt;=0, if($B94&lt;=$B93,AB93,AB93*vlookup($B94,'2a. TBill Main'!$B$224:$HF$233,1+AB$62)),AB93)</f>
        <v>43041.55198</v>
      </c>
      <c r="AC94" s="346">
        <f>if($A94-AC$65&gt;=0, if($B94&lt;=$B93,AC93,AC93*vlookup($B94,'2a. TBill Main'!$B$224:$HF$233,1+AC$62)),AC93)</f>
        <v>26094.30927</v>
      </c>
      <c r="AD94" s="346">
        <f>if($A94-AD$65&gt;=0, if($B94&lt;=$B93,AD93,AD93*vlookup($B94,'2a. TBill Main'!$B$224:$HF$233,1+AD$62)),AD93)</f>
        <v>16308.94329</v>
      </c>
      <c r="AE94" s="346">
        <f>if($A94-AE$65&gt;=0, if($B94&lt;=$B93,AE93,AE93*vlookup($B94,'2a. TBill Main'!$B$224:$HF$233,1+AE$62)),AE93)</f>
        <v>142593.2011</v>
      </c>
      <c r="AF94" s="346">
        <f>if($A94-AF$65&gt;=0, if($B94&lt;=$B93,AF93,AF93*vlookup($B94,'2a. TBill Main'!$B$224:$HF$233,1+AF$62)),AF93)</f>
        <v>25687.46637</v>
      </c>
      <c r="AG94" s="346">
        <f>if($A94-AG$65&gt;=0, if($B94&lt;=$B93,AG93,AG93*vlookup($B94,'2a. TBill Main'!$B$224:$HF$233,1+AG$62)),AG93)</f>
        <v>35832.7381</v>
      </c>
      <c r="AH94" s="346">
        <f>if($A94-AH$65&gt;=0, if($B94&lt;=$B93,AH93,AH93*vlookup($B94,'2a. TBill Main'!$B$224:$HF$233,1+AH$62)),AH93)</f>
        <v>27213.3311</v>
      </c>
      <c r="AI94" s="346">
        <f>if($A94-AI$65&gt;=0, if($B94&lt;=$B93,AI93,AI93*vlookup($B94,'2a. TBill Main'!$B$224:$HF$233,1+AI$62)),AI93)</f>
        <v>50584.37302</v>
      </c>
      <c r="AJ94" s="346">
        <f>if($A94-AJ$65&gt;=0, if($B94&lt;=$B93,AJ93,AJ93*vlookup($B94,'2a. TBill Main'!$B$224:$HF$233,1+AJ$62)),AJ93)</f>
        <v>48926.82988</v>
      </c>
      <c r="AK94" s="346">
        <f>if($A94-AK$65&gt;=0, if($B94&lt;=$B93,AK93,AK93*vlookup($B94,'2a. TBill Main'!$B$224:$HF$233,1+AK$62)),AK93)</f>
        <v>39141.4639</v>
      </c>
      <c r="AL94" s="346">
        <f>if($A94-AL$65&gt;=0, if($B94&lt;=$B93,AL93,AL93*vlookup($B94,'2a. TBill Main'!$B$224:$HF$233,1+AL$62)),AL93)</f>
        <v>26094.30927</v>
      </c>
      <c r="AM94" s="346">
        <f>if($A94-AM$65&gt;=0, if($B94&lt;=$B93,AM93,AM93*vlookup($B94,'2a. TBill Main'!$B$224:$HF$233,1+AM$62)),AM93)</f>
        <v>36863.88735</v>
      </c>
      <c r="AN94" s="346">
        <f>if($A94-AN$65&gt;=0, if($B94&lt;=$B93,AN93,AN93*vlookup($B94,'2a. TBill Main'!$B$224:$HF$233,1+AN$62)),AN93)</f>
        <v>196085.687</v>
      </c>
      <c r="AO94" s="346">
        <f>if($A94-AO$65&gt;=0, if($B94&lt;=$B93,AO93,AO93*vlookup($B94,'2a. TBill Main'!$B$224:$HF$233,1+AO$62)),AO93)</f>
        <v>21491.14264</v>
      </c>
      <c r="AP94" s="346">
        <f>if($A94-AP$65&gt;=0, if($B94&lt;=$B93,AP93,AP93*vlookup($B94,'2a. TBill Main'!$B$224:$HF$233,1+AP$62)),AP93)</f>
        <v>39081.54484</v>
      </c>
      <c r="AQ94" s="346">
        <f>if($A94-AQ$65&gt;=0, if($B94&lt;=$B93,AQ93,AQ93*vlookup($B94,'2a. TBill Main'!$B$224:$HF$233,1+AQ$62)),AQ93)</f>
        <v>90941.99482</v>
      </c>
      <c r="AR94" s="346">
        <f>if($A94-AR$65&gt;=0, if($B94&lt;=$B93,AR93,AR93*vlookup($B94,'2a. TBill Main'!$B$224:$HF$233,1+AR$62)),AR93)</f>
        <v>65235.77317</v>
      </c>
      <c r="AS94" s="346">
        <f>if($A94-AS$65&gt;=0, if($B94&lt;=$B93,AS93,AS93*vlookup($B94,'2a. TBill Main'!$B$224:$HF$233,1+AS$62)),AS93)</f>
        <v>19570.73195</v>
      </c>
      <c r="AT94" s="346">
        <f>if($A94-AT$65&gt;=0, if($B94&lt;=$B93,AT93,AT93*vlookup($B94,'2a. TBill Main'!$B$224:$HF$233,1+AT$62)),AT93)</f>
        <v>26094.30927</v>
      </c>
      <c r="AU94" s="346">
        <f>if($A94-AU$65&gt;=0, if($B94&lt;=$B93,AU93,AU93*vlookup($B94,'2a. TBill Main'!$B$224:$HF$233,1+AU$62)),AU93)</f>
        <v>26094.30927</v>
      </c>
      <c r="AV94" s="346">
        <f>if($A94-AV$65&gt;=0, if($B94&lt;=$B93,AV93,AV93*vlookup($B94,'2a. TBill Main'!$B$224:$HF$233,1+AV$62)),AV93)</f>
        <v>16308.94329</v>
      </c>
      <c r="AW94" s="346">
        <f>if($A94-AW$65&gt;=0, if($B94&lt;=$B93,AW93,AW93*vlookup($B94,'2a. TBill Main'!$B$224:$HF$233,1+AW$62)),AW93)</f>
        <v>16308.94329</v>
      </c>
      <c r="AX94" s="346">
        <f>if($A94-AX$65&gt;=0, if($B94&lt;=$B93,AX93,AX93*vlookup($B94,'2a. TBill Main'!$B$224:$HF$233,1+AX$62)),AX93)</f>
        <v>121335.2763</v>
      </c>
      <c r="AY94" s="346">
        <f>if($A94-AY$65&gt;=0, if($B94&lt;=$B93,AY93,AY93*vlookup($B94,'2a. TBill Main'!$B$224:$HF$233,1+AY$62)),AY93)</f>
        <v>92321.5031</v>
      </c>
      <c r="AZ94" s="346">
        <f>if($A94-AZ$65&gt;=0, if($B94&lt;=$B93,AZ93,AZ93*vlookup($B94,'2a. TBill Main'!$B$224:$HF$233,1+AZ$62)),AZ93)</f>
        <v>36900.51724</v>
      </c>
      <c r="BA94" s="346">
        <f>if($A94-BA$65&gt;=0, if($B94&lt;=$B93,BA93,BA93*vlookup($B94,'2a. TBill Main'!$B$224:$HF$233,1+BA$62)),BA93)</f>
        <v>56138.48151</v>
      </c>
      <c r="BB94" s="346">
        <f>if($A94-BB$65&gt;=0, if($B94&lt;=$B93,BB93,BB93*vlookup($B94,'2a. TBill Main'!$B$224:$HF$233,1+BB$62)),BB93)</f>
        <v>103519.4193</v>
      </c>
      <c r="BC94" s="346">
        <f>if($A94-BC$65&gt;=0, if($B94&lt;=$B93,BC93,BC93*vlookup($B94,'2a. TBill Main'!$B$224:$HF$233,1+BC$62)),BC93)</f>
        <v>978.5365975</v>
      </c>
      <c r="BD94" s="346">
        <f>if($A94-BD$65&gt;=0, if($B94&lt;=$B93,BD93,BD93*vlookup($B94,'2a. TBill Main'!$B$224:$HF$233,1+BD$62)),BD93)</f>
        <v>48926.82988</v>
      </c>
      <c r="BE94" s="346">
        <f>if($A94-BE$65&gt;=0, if($B94&lt;=$B93,BE93,BE93*vlookup($B94,'2a. TBill Main'!$B$224:$HF$233,1+BE$62)),BE93)</f>
        <v>32617.88658</v>
      </c>
      <c r="BF94" s="346">
        <f>if($A94-BF$65&gt;=0, if($B94&lt;=$B93,BF93,BF93*vlookup($B94,'2a. TBill Main'!$B$224:$HF$233,1+BF$62)),BF93)</f>
        <v>16308.94329</v>
      </c>
      <c r="BG94" s="346">
        <f>if($A94-BG$65&gt;=0, if($B94&lt;=$B93,BG93,BG93*vlookup($B94,'2a. TBill Main'!$B$224:$HF$233,1+BG$62)),BG93)</f>
        <v>16308.94329</v>
      </c>
      <c r="BH94" s="346">
        <f>if($A94-BH$65&gt;=0, if($B94&lt;=$B93,BH93,BH93*vlookup($B94,'2a. TBill Main'!$B$224:$HF$233,1+BH$62)),BH93)</f>
        <v>32617.88658</v>
      </c>
      <c r="BI94" s="346">
        <f>if($A94-BI$65&gt;=0, if($B94&lt;=$B93,BI93,BI93*vlookup($B94,'2a. TBill Main'!$B$224:$HF$233,1+BI$62)),BI93)</f>
        <v>180905.3226</v>
      </c>
      <c r="BJ94" s="346">
        <f>if($A94-BJ$65&gt;=0, if($B94&lt;=$B93,BJ93,BJ93*vlookup($B94,'2a. TBill Main'!$B$224:$HF$233,1+BJ$62)),BJ93)</f>
        <v>32617.88658</v>
      </c>
      <c r="BK94" s="346">
        <f>if($A94-BK$65&gt;=0, if($B94&lt;=$B93,BK93,BK93*vlookup($B94,'2a. TBill Main'!$B$224:$HF$233,1+BK$62)),BK93)</f>
        <v>60515.70404</v>
      </c>
      <c r="BL94" s="346">
        <f>if($A94-BL$65&gt;=0, if($B94&lt;=$B93,BL93,BL93*vlookup($B94,'2a. TBill Main'!$B$224:$HF$233,1+BL$62)),BL93)</f>
        <v>81544.71646</v>
      </c>
      <c r="BM94" s="346">
        <f>if($A94-BM$65&gt;=0, if($B94&lt;=$B93,BM93,BM93*vlookup($B94,'2a. TBill Main'!$B$224:$HF$233,1+BM$62)),BM93)</f>
        <v>65.23577317</v>
      </c>
      <c r="BN94" s="346">
        <f>if($A94-BN$65&gt;=0, if($B94&lt;=$B93,BN93,BN93*vlookup($B94,'2a. TBill Main'!$B$224:$HF$233,1+BN$62)),BN93)</f>
        <v>9262.990522</v>
      </c>
      <c r="BO94" s="346">
        <f>if($A94-BO$65&gt;=0, if($B94&lt;=$B93,BO93,BO93*vlookup($B94,'2a. TBill Main'!$B$224:$HF$233,1+BO$62)),BO93)</f>
        <v>63967.45927</v>
      </c>
      <c r="BP94" s="346">
        <f>if($A94-BP$65&gt;=0, if($B94&lt;=$B93,BP93,BP93*vlookup($B94,'2a. TBill Main'!$B$224:$HF$233,1+BP$62)),BP93)</f>
        <v>32617.88658</v>
      </c>
      <c r="BQ94" s="346">
        <f>if($A94-BQ$65&gt;=0, if($B94&lt;=$B93,BQ93,BQ93*vlookup($B94,'2a. TBill Main'!$B$224:$HF$233,1+BQ$62)),BQ93)</f>
        <v>7490.958597</v>
      </c>
      <c r="BR94" s="346">
        <f>if($A94-BR$65&gt;=0, if($B94&lt;=$B93,BR93,BR93*vlookup($B94,'2a. TBill Main'!$B$224:$HF$233,1+BR$62)),BR93)</f>
        <v>32617.88658</v>
      </c>
      <c r="BS94" s="346">
        <f>if($A94-BS$65&gt;=0, if($B94&lt;=$B93,BS93,BS93*vlookup($B94,'2a. TBill Main'!$B$224:$HF$233,1+BS$62)),BS93)</f>
        <v>19570.73195</v>
      </c>
      <c r="BT94" s="346">
        <f>if($A94-BT$65&gt;=0, if($B94&lt;=$B93,BT93,BT93*vlookup($B94,'2a. TBill Main'!$B$224:$HF$233,1+BT$62)),BT93)</f>
        <v>227679.3719</v>
      </c>
      <c r="BU94" s="346">
        <f>if($A94-BU$65&gt;=0, if($B94&lt;=$B93,BU93,BU93*vlookup($B94,'2a. TBill Main'!$B$224:$HF$233,1+BU$62)),BU93)</f>
        <v>81848.55207</v>
      </c>
      <c r="BV94" s="346">
        <f>if($A94-BV$65&gt;=0, if($B94&lt;=$B93,BV93,BV93*vlookup($B94,'2a. TBill Main'!$B$224:$HF$233,1+BV$62)),BV93)</f>
        <v>81544.71646</v>
      </c>
      <c r="BW94" s="346">
        <f>if($A94-BW$65&gt;=0, if($B94&lt;=$B93,BW93,BW93*vlookup($B94,'2a. TBill Main'!$B$224:$HF$233,1+BW$62)),BW93)</f>
        <v>1640.679695</v>
      </c>
      <c r="BX94" s="346">
        <f>if($A94-BX$65&gt;=0, if($B94&lt;=$B93,BX93,BX93*vlookup($B94,'2a. TBill Main'!$B$224:$HF$233,1+BX$62)),BX93)</f>
        <v>48926.82988</v>
      </c>
      <c r="BY94" s="346">
        <f>if($A94-BY$65&gt;=0, if($B94&lt;=$B93,BY93,BY93*vlookup($B94,'2a. TBill Main'!$B$224:$HF$233,1+BY$62)),BY93)</f>
        <v>32617.88658</v>
      </c>
      <c r="BZ94" s="346">
        <f>if($A94-BZ$65&gt;=0, if($B94&lt;=$B93,BZ93,BZ93*vlookup($B94,'2a. TBill Main'!$B$224:$HF$233,1+BZ$62)),BZ93)</f>
        <v>19862.40109</v>
      </c>
      <c r="CA94" s="346">
        <f>if($A94-CA$65&gt;=0, if($B94&lt;=$B93,CA93,CA93*vlookup($B94,'2a. TBill Main'!$B$224:$HF$233,1+CA$62)),CA93)</f>
        <v>32617.88658</v>
      </c>
      <c r="CB94" s="346">
        <f>if($A94-CB$65&gt;=0, if($B94&lt;=$B93,CB93,CB93*vlookup($B94,'2a. TBill Main'!$B$224:$HF$233,1+CB$62)),CB93)</f>
        <v>66944.95043</v>
      </c>
      <c r="CC94" s="346">
        <f>if($A94-CC$65&gt;=0, if($B94&lt;=$B93,CC93,CC93*vlookup($B94,'2a. TBill Main'!$B$224:$HF$233,1+CC$62)),CC93)</f>
        <v>123253.0123</v>
      </c>
      <c r="CD94" s="346">
        <f>if($A94-CD$65&gt;=0, if($B94&lt;=$B93,CD93,CD93*vlookup($B94,'2a. TBill Main'!$B$224:$HF$233,1+CD$62)),CD93)</f>
        <v>34242.25734</v>
      </c>
      <c r="CE94" s="346">
        <f>if($A94-CE$65&gt;=0, if($B94&lt;=$B93,CE93,CE93*vlookup($B94,'2a. TBill Main'!$B$224:$HF$233,1+CE$62)),CE93)</f>
        <v>72759.48012</v>
      </c>
      <c r="CF94" s="346">
        <f>if($A94-CF$65&gt;=0, if($B94&lt;=$B93,CF93,CF93*vlookup($B94,'2a. TBill Main'!$B$224:$HF$233,1+CF$62)),CF93)</f>
        <v>81544.71646</v>
      </c>
      <c r="CG94" s="346">
        <f>if($A94-CG$65&gt;=0, if($B94&lt;=$B93,CG93,CG93*vlookup($B94,'2a. TBill Main'!$B$224:$HF$233,1+CG$62)),CG93)</f>
        <v>16.30894329</v>
      </c>
      <c r="CH94" s="346">
        <f>if($A94-CH$65&gt;=0, if($B94&lt;=$B93,CH93,CH93*vlookup($B94,'2a. TBill Main'!$B$224:$HF$233,1+CH$62)),CH93)</f>
        <v>45901.61875</v>
      </c>
      <c r="CI94" s="346">
        <f>if($A94-CI$65&gt;=0, if($B94&lt;=$B93,CI93,CI93*vlookup($B94,'2a. TBill Main'!$B$224:$HF$233,1+CI$62)),CI93)</f>
        <v>32617.88658</v>
      </c>
      <c r="CJ94" s="346">
        <f>if($A94-CJ$65&gt;=0, if($B94&lt;=$B93,CJ93,CJ93*vlookup($B94,'2a. TBill Main'!$B$224:$HF$233,1+CJ$62)),CJ93)</f>
        <v>16308.94329</v>
      </c>
      <c r="CK94" s="346">
        <f>if($A94-CK$65&gt;=0, if($B94&lt;=$B93,CK93,CK93*vlookup($B94,'2a. TBill Main'!$B$224:$HF$233,1+CK$62)),CK93)</f>
        <v>28394.91404</v>
      </c>
      <c r="CL94" s="346">
        <f>if($A94-CL$65&gt;=0, if($B94&lt;=$B93,CL93,CL93*vlookup($B94,'2a. TBill Main'!$B$224:$HF$233,1+CL$62)),CL93)</f>
        <v>24499.39247</v>
      </c>
      <c r="CM94" s="346">
        <f>if($A94-CM$65&gt;=0, if($B94&lt;=$B93,CM93,CM93*vlookup($B94,'2a. TBill Main'!$B$224:$HF$233,1+CM$62)),CM93)</f>
        <v>144608.1384</v>
      </c>
      <c r="CN94" s="346">
        <f>if($A94-CN$65&gt;=0, if($B94&lt;=$B93,CN93,CN93*vlookup($B94,'2a. TBill Main'!$B$224:$HF$233,1+CN$62)),CN93)</f>
        <v>51073.77179</v>
      </c>
      <c r="CO94" s="346">
        <f>if($A94-CO$65&gt;=0, if($B94&lt;=$B93,CO93,CO93*vlookup($B94,'2a. TBill Main'!$B$224:$HF$233,1+CO$62)),CO93)</f>
        <v>428.5483539</v>
      </c>
      <c r="CP94" s="346">
        <f>if($A94-CP$65&gt;=0, if($B94&lt;=$B93,CP93,CP93*vlookup($B94,'2a. TBill Main'!$B$224:$HF$233,1+CP$62)),CP93)</f>
        <v>60704.99927</v>
      </c>
      <c r="CQ94" s="346">
        <f>if($A94-CQ$65&gt;=0, if($B94&lt;=$B93,CQ93,CQ93*vlookup($B94,'2a. TBill Main'!$B$224:$HF$233,1+CQ$62)),CQ93)</f>
        <v>13392.13606</v>
      </c>
      <c r="CR94" s="346">
        <f>if($A94-CR$65&gt;=0, if($B94&lt;=$B93,CR93,CR93*vlookup($B94,'2a. TBill Main'!$B$224:$HF$233,1+CR$62)),CR93)</f>
        <v>38364.3986</v>
      </c>
      <c r="CS94" s="346">
        <f>if($A94-CS$65&gt;=0, if($B94&lt;=$B93,CS93,CS93*vlookup($B94,'2a. TBill Main'!$B$224:$HF$233,1+CS$62)),CS93)</f>
        <v>11348.4961</v>
      </c>
      <c r="CT94" s="346">
        <f>if($A94-CT$65&gt;=0, if($B94&lt;=$B93,CT93,CT93*vlookup($B94,'2a. TBill Main'!$B$224:$HF$233,1+CT$62)),CT93)</f>
        <v>37509.68569</v>
      </c>
      <c r="CU94" s="346">
        <f>if($A94-CU$65&gt;=0, if($B94&lt;=$B93,CU93,CU93*vlookup($B94,'2a. TBill Main'!$B$224:$HF$233,1+CU$62)),CU93)</f>
        <v>57016.91213</v>
      </c>
      <c r="CV94" s="346">
        <f>if($A94-CV$65&gt;=0, if($B94&lt;=$B93,CV93,CV93*vlookup($B94,'2a. TBill Main'!$B$224:$HF$233,1+CV$62)),CV93)</f>
        <v>13392.13606</v>
      </c>
      <c r="CW94" s="346">
        <f>if($A94-CW$65&gt;=0, if($B94&lt;=$B93,CW93,CW93*vlookup($B94,'2a. TBill Main'!$B$224:$HF$233,1+CW$62)),CW93)</f>
        <v>19418.59729</v>
      </c>
      <c r="CX94" s="346">
        <f>if($A94-CX$65&gt;=0, if($B94&lt;=$B93,CX93,CX93*vlookup($B94,'2a. TBill Main'!$B$224:$HF$233,1+CX$62)),CX93)</f>
        <v>146046.6006</v>
      </c>
      <c r="CY94" s="346">
        <f>if($A94-CY$65&gt;=0, if($B94&lt;=$B93,CY93,CY93*vlookup($B94,'2a. TBill Main'!$B$224:$HF$233,1+CY$62)),CY93)</f>
        <v>286645.1998</v>
      </c>
      <c r="CZ94" s="346">
        <f>if($A94-CZ$65&gt;=0, if($B94&lt;=$B93,CZ93,CZ93*vlookup($B94,'2a. TBill Main'!$B$224:$HF$233,1+CZ$62)),CZ93)</f>
        <v>24253.82801</v>
      </c>
      <c r="DA94" s="346">
        <f>if($A94-DA$65&gt;=0, if($B94&lt;=$B93,DA93,DA93*vlookup($B94,'2a. TBill Main'!$B$224:$HF$233,1+DA$62)),DA93)</f>
        <v>66960.68029</v>
      </c>
      <c r="DB94" s="346">
        <f>if($A94-DB$65&gt;=0, if($B94&lt;=$B93,DB93,DB93*vlookup($B94,'2a. TBill Main'!$B$224:$HF$233,1+DB$62)),DB93)</f>
        <v>26784.27212</v>
      </c>
      <c r="DC94" s="346">
        <f>if($A94-DC$65&gt;=0, if($B94&lt;=$B93,DC93,DC93*vlookup($B94,'2a. TBill Main'!$B$224:$HF$233,1+DC$62)),DC93)</f>
        <v>26784.27212</v>
      </c>
      <c r="DD94" s="346">
        <f>if($A94-DD$65&gt;=0, if($B94&lt;=$B93,DD93,DD93*vlookup($B94,'2a. TBill Main'!$B$224:$HF$233,1+DD$62)),DD93)</f>
        <v>53348.9132</v>
      </c>
      <c r="DE94" s="346">
        <f>if($A94-DE$65&gt;=0, if($B94&lt;=$B93,DE93,DE93*vlookup($B94,'2a. TBill Main'!$B$224:$HF$233,1+DE$62)),DE93)</f>
        <v>20307.83512</v>
      </c>
      <c r="DF94" s="346">
        <f>if($A94-DF$65&gt;=0, if($B94&lt;=$B93,DF93,DF93*vlookup($B94,'2a. TBill Main'!$B$224:$HF$233,1+DF$62)),DF93)</f>
        <v>10713.70885</v>
      </c>
      <c r="DG94" s="346">
        <f>if($A94-DG$65&gt;=0, if($B94&lt;=$B93,DG93,DG93*vlookup($B94,'2a. TBill Main'!$B$224:$HF$233,1+DG$62)),DG93)</f>
        <v>26784.27212</v>
      </c>
      <c r="DH94" s="346">
        <f>if($A94-DH$65&gt;=0, if($B94&lt;=$B93,DH93,DH93*vlookup($B94,'2a. TBill Main'!$B$224:$HF$233,1+DH$62)),DH93)</f>
        <v>133527.6318</v>
      </c>
      <c r="DI94" s="346">
        <f>if($A94-DI$65&gt;=0, if($B94&lt;=$B93,DI93,DI93*vlookup($B94,'2a. TBill Main'!$B$224:$HF$233,1+DI$62)),DI93)</f>
        <v>20860.10003</v>
      </c>
      <c r="DJ94" s="346">
        <f>if($A94-DJ$65&gt;=0, if($B94&lt;=$B93,DJ93,DJ93*vlookup($B94,'2a. TBill Main'!$B$224:$HF$233,1+DJ$62)),DJ93)</f>
        <v>133.9213606</v>
      </c>
      <c r="DK94" s="346">
        <f>if($A94-DK$65&gt;=0, if($B94&lt;=$B93,DK93,DK93*vlookup($B94,'2a. TBill Main'!$B$224:$HF$233,1+DK$62)),DK93)</f>
        <v>62633.86862</v>
      </c>
      <c r="DL94" s="346">
        <f>if($A94-DL$65&gt;=0, if($B94&lt;=$B93,DL93,DL93*vlookup($B94,'2a. TBill Main'!$B$224:$HF$233,1+DL$62)),DL93)</f>
        <v>26784.27212</v>
      </c>
      <c r="DM94" s="346">
        <f>if($A94-DM$65&gt;=0, if($B94&lt;=$B93,DM93,DM93*vlookup($B94,'2a. TBill Main'!$B$224:$HF$233,1+DM$62)),DM93)</f>
        <v>17181.28025</v>
      </c>
      <c r="DN94" s="346">
        <f>if($A94-DN$65&gt;=0, if($B94&lt;=$B93,DN93,DN93*vlookup($B94,'2a. TBill Main'!$B$224:$HF$233,1+DN$62)),DN93)</f>
        <v>71337.23036</v>
      </c>
      <c r="DO94" s="346">
        <f>if($A94-DO$65&gt;=0, if($B94&lt;=$B93,DO93,DO93*vlookup($B94,'2a. TBill Main'!$B$224:$HF$233,1+DO$62)),DO93)</f>
        <v>26784.27212</v>
      </c>
      <c r="DP94" s="346">
        <f>if($A94-DP$65&gt;=0, if($B94&lt;=$B93,DP93,DP93*vlookup($B94,'2a. TBill Main'!$B$224:$HF$233,1+DP$62)),DP93)</f>
        <v>32141.12654</v>
      </c>
      <c r="DQ94" s="346">
        <f>if($A94-DQ$65&gt;=0, if($B94&lt;=$B93,DQ93,DQ93*vlookup($B94,'2a. TBill Main'!$B$224:$HF$233,1+DQ$62)),DQ93)</f>
        <v>18748.99048</v>
      </c>
      <c r="DR94" s="346">
        <f>if($A94-DR$65&gt;=0, if($B94&lt;=$B93,DR93,DR93*vlookup($B94,'2a. TBill Main'!$B$224:$HF$233,1+DR$62)),DR93)</f>
        <v>126706.3741</v>
      </c>
      <c r="DS94" s="346">
        <f>if($A94-DS$65&gt;=0, if($B94&lt;=$B93,DS93,DS93*vlookup($B94,'2a. TBill Main'!$B$224:$HF$233,1+DS$62)),DS93)</f>
        <v>5383.183363</v>
      </c>
      <c r="DT94" s="346">
        <f>if($A94-DT$65&gt;=0, if($B94&lt;=$B93,DT93,DT93*vlookup($B94,'2a. TBill Main'!$B$224:$HF$233,1+DT$62)),DT93)</f>
        <v>141.9566422</v>
      </c>
      <c r="DU94" s="346">
        <f>if($A94-DU$65&gt;=0, if($B94&lt;=$B93,DU93,DU93*vlookup($B94,'2a. TBill Main'!$B$224:$HF$233,1+DU$62)),DU93)</f>
        <v>46608.16901</v>
      </c>
      <c r="DV94" s="346">
        <f>if($A94-DV$65&gt;=0, if($B94&lt;=$B93,DV93,DV93*vlookup($B94,'2a. TBill Main'!$B$224:$HF$233,1+DV$62)),DV93)</f>
        <v>93420.40739</v>
      </c>
      <c r="DW94" s="346">
        <f>if($A94-DW$65&gt;=0, if($B94&lt;=$B93,DW93,DW93*vlookup($B94,'2a. TBill Main'!$B$224:$HF$233,1+DW$62)),DW93)</f>
        <v>26784.27212</v>
      </c>
      <c r="DX94" s="346">
        <f>if($A94-DX$65&gt;=0, if($B94&lt;=$B93,DX93,DX93*vlookup($B94,'2a. TBill Main'!$B$224:$HF$233,1+DX$62)),DX93)</f>
        <v>53568.54423</v>
      </c>
      <c r="DY94" s="346">
        <f>if($A94-DY$65&gt;=0, if($B94&lt;=$B93,DY93,DY93*vlookup($B94,'2a. TBill Main'!$B$224:$HF$233,1+DY$62)),DY93)</f>
        <v>26784.27212</v>
      </c>
      <c r="DZ94" s="346">
        <f>if($A94-DZ$65&gt;=0, if($B94&lt;=$B93,DZ93,DZ93*vlookup($B94,'2a. TBill Main'!$B$224:$HF$233,1+DZ$62)),DZ93)</f>
        <v>161868.0701</v>
      </c>
      <c r="EA94" s="346">
        <f>if($A94-EA$65&gt;=0, if($B94&lt;=$B93,EA93,EA93*vlookup($B94,'2a. TBill Main'!$B$224:$HF$233,1+EA$62)),EA93)</f>
        <v>766.0301826</v>
      </c>
      <c r="EB94" s="346">
        <f>if($A94-EB$65&gt;=0, if($B94&lt;=$B93,EB93,EB93*vlookup($B94,'2a. TBill Main'!$B$224:$HF$233,1+EB$62)),EB93)</f>
        <v>53568.54423</v>
      </c>
      <c r="EC94" s="346">
        <f>if($A94-EC$65&gt;=0, if($B94&lt;=$B93,EC93,EC93*vlookup($B94,'2a. TBill Main'!$B$224:$HF$233,1+EC$62)),EC93)</f>
        <v>77342.7195</v>
      </c>
      <c r="ED94" s="346">
        <f>if($A94-ED$65&gt;=0, if($B94&lt;=$B93,ED93,ED93*vlookup($B94,'2a. TBill Main'!$B$224:$HF$233,1+ED$62)),ED93)</f>
        <v>52392.39328</v>
      </c>
      <c r="EE94" s="346">
        <f>if($A94-EE$65&gt;=0, if($B94&lt;=$B93,EE93,EE93*vlookup($B94,'2a. TBill Main'!$B$224:$HF$233,1+EE$62)),EE93)</f>
        <v>53568.54423</v>
      </c>
      <c r="EF94" s="346">
        <f>if($A94-EF$65&gt;=0, if($B94&lt;=$B93,EF93,EF93*vlookup($B94,'2a. TBill Main'!$B$224:$HF$233,1+EF$62)),EF93)</f>
        <v>14113.65078</v>
      </c>
      <c r="EG94" s="346">
        <f>if($A94-EG$65&gt;=0, if($B94&lt;=$B93,EG93,EG93*vlookup($B94,'2a. TBill Main'!$B$224:$HF$233,1+EG$62)),EG93)</f>
        <v>11258.34024</v>
      </c>
      <c r="EH94" s="346">
        <f>if($A94-EH$65&gt;=0, if($B94&lt;=$B93,EH93,EH93*vlookup($B94,'2a. TBill Main'!$B$224:$HF$233,1+EH$62)),EH93)</f>
        <v>1055.300321</v>
      </c>
      <c r="EI94" s="346">
        <f>if($A94-EI$65&gt;=0, if($B94&lt;=$B93,EI93,EI93*vlookup($B94,'2a. TBill Main'!$B$224:$HF$233,1+EI$62)),EI93)</f>
        <v>53568.54423</v>
      </c>
      <c r="EJ94" s="346">
        <f>if($A94-EJ$65&gt;=0, if($B94&lt;=$B93,EJ93,EJ93*vlookup($B94,'2a. TBill Main'!$B$224:$HF$233,1+EJ$62)),EJ93)</f>
        <v>47705.11887</v>
      </c>
      <c r="EK94" s="346">
        <f>if($A94-EK$65&gt;=0, if($B94&lt;=$B93,EK93,EK93*vlookup($B94,'2a. TBill Main'!$B$224:$HF$233,1+EK$62)),EK93)</f>
        <v>29462.69933</v>
      </c>
      <c r="EL94" s="346">
        <f>if($A94-EL$65&gt;=0, if($B94&lt;=$B93,EL93,EL93*vlookup($B94,'2a. TBill Main'!$B$224:$HF$233,1+EL$62)),EL93)</f>
        <v>11316.35497</v>
      </c>
      <c r="EM94" s="346">
        <f>if($A94-EM$65&gt;=0, if($B94&lt;=$B93,EM93,EM93*vlookup($B94,'2a. TBill Main'!$B$224:$HF$233,1+EM$62)),EM93)</f>
        <v>109844.9784</v>
      </c>
      <c r="EN94" s="346">
        <f>if($A94-EN$65&gt;=0, if($B94&lt;=$B93,EN93,EN93*vlookup($B94,'2a. TBill Main'!$B$224:$HF$233,1+EN$62)),EN93)</f>
        <v>803.5281635</v>
      </c>
      <c r="EO94" s="346">
        <f>if($A94-EO$65&gt;=0, if($B94&lt;=$B93,EO93,EO93*vlookup($B94,'2a. TBill Main'!$B$224:$HF$233,1+EO$62)),EO93)</f>
        <v>45578.68873</v>
      </c>
      <c r="EP94" s="346">
        <f>if($A94-EP$65&gt;=0, if($B94&lt;=$B93,EP93,EP93*vlookup($B94,'2a. TBill Main'!$B$224:$HF$233,1+EP$62)),EP93)</f>
        <v>48313.06828</v>
      </c>
      <c r="EQ94" s="346">
        <f>if($A94-EQ$65&gt;=0, if($B94&lt;=$B93,EQ93,EQ93*vlookup($B94,'2a. TBill Main'!$B$224:$HF$233,1+EQ$62)),EQ93)</f>
        <v>53568.54423</v>
      </c>
      <c r="ER94" s="346">
        <f>if($A94-ER$65&gt;=0, if($B94&lt;=$B93,ER93,ER93*vlookup($B94,'2a. TBill Main'!$B$224:$HF$233,1+ER$62)),ER93)</f>
        <v>96597.47739</v>
      </c>
      <c r="ES94" s="346">
        <f>if($A94-ES$65&gt;=0, if($B94&lt;=$B93,ES93,ES93*vlookup($B94,'2a. TBill Main'!$B$224:$HF$233,1+ES$62)),ES93)</f>
        <v>12847.23683</v>
      </c>
      <c r="ET94" s="346">
        <f>if($A94-ET$65&gt;=0, if($B94&lt;=$B93,ET93,ET93*vlookup($B94,'2a. TBill Main'!$B$224:$HF$233,1+ET$62)),ET93)</f>
        <v>3798.009786</v>
      </c>
      <c r="EU94" s="346">
        <f>if($A94-EU$65&gt;=0, if($B94&lt;=$B93,EU93,EU93*vlookup($B94,'2a. TBill Main'!$B$224:$HF$233,1+EU$62)),EU93)</f>
        <v>21693.49265</v>
      </c>
      <c r="EV94" s="346">
        <f>if($A94-EV$65&gt;=0, if($B94&lt;=$B93,EV93,EV93*vlookup($B94,'2a. TBill Main'!$B$224:$HF$233,1+EV$62)),EV93)</f>
        <v>13005.74615</v>
      </c>
      <c r="EW94" s="346">
        <f>if($A94-EW$65&gt;=0, if($B94&lt;=$B93,EW93,EW93*vlookup($B94,'2a. TBill Main'!$B$224:$HF$233,1+EW$62)),EW93)</f>
        <v>11442.24105</v>
      </c>
      <c r="EX94" s="346">
        <f>if($A94-EX$65&gt;=0, if($B94&lt;=$B93,EX93,EX93*vlookup($B94,'2a. TBill Main'!$B$224:$HF$233,1+EX$62)),EX93)</f>
        <v>15781.56097</v>
      </c>
      <c r="EY94" s="346">
        <f>if($A94-EY$65&gt;=0, if($B94&lt;=$B93,EY93,EY93*vlookup($B94,'2a. TBill Main'!$B$224:$HF$233,1+EY$62)),EY93)</f>
        <v>123126.5757</v>
      </c>
      <c r="EZ94" s="346">
        <f>if($A94-EZ$65&gt;=0, if($B94&lt;=$B93,EZ93,EZ93*vlookup($B94,'2a. TBill Main'!$B$224:$HF$233,1+EZ$62)),EZ93)</f>
        <v>52755.69514</v>
      </c>
      <c r="FA94" s="346">
        <f>if($A94-FA$65&gt;=0, if($B94&lt;=$B93,FA93,FA93*vlookup($B94,'2a. TBill Main'!$B$224:$HF$233,1+FA$62)),FA93)</f>
        <v>9589.305103</v>
      </c>
      <c r="FB94" s="346">
        <f>if($A94-FB$65&gt;=0, if($B94&lt;=$B93,FB93,FB93*vlookup($B94,'2a. TBill Main'!$B$224:$HF$233,1+FB$62)),FB93)</f>
        <v>16854.53892</v>
      </c>
      <c r="FC94" s="346">
        <f>if($A94-FC$65&gt;=0, if($B94&lt;=$B93,FC93,FC93*vlookup($B94,'2a. TBill Main'!$B$224:$HF$233,1+FC$62)),FC93)</f>
        <v>67568.68327</v>
      </c>
      <c r="FD94" s="346">
        <f>if($A94-FD$65&gt;=0, if($B94&lt;=$B93,FD93,FD93*vlookup($B94,'2a. TBill Main'!$B$224:$HF$233,1+FD$62)),FD93)</f>
        <v>54925.73009</v>
      </c>
      <c r="FE94" s="346">
        <f>if($A94-FE$65&gt;=0, if($B94&lt;=$B93,FE93,FE93*vlookup($B94,'2a. TBill Main'!$B$224:$HF$233,1+FE$62)),FE93)</f>
        <v>92266.6213</v>
      </c>
      <c r="FF94" s="346">
        <f>if($A94-FF$65&gt;=0, if($B94&lt;=$B93,FF93,FF93*vlookup($B94,'2a. TBill Main'!$B$224:$HF$233,1+FF$62)),FF93)</f>
        <v>21914.59682</v>
      </c>
      <c r="FG94" s="346">
        <f>if($A94-FG$65&gt;=0, if($B94&lt;=$B93,FG93,FG93*vlookup($B94,'2a. TBill Main'!$B$224:$HF$233,1+FG$62)),FG93)</f>
        <v>27897.58717</v>
      </c>
      <c r="FH94" s="346">
        <f>if($A94-FH$65&gt;=0, if($B94&lt;=$B93,FH93,FH93*vlookup($B94,'2a. TBill Main'!$B$224:$HF$233,1+FH$62)),FH93)</f>
        <v>34527.60519</v>
      </c>
      <c r="FI94" s="346">
        <f>if($A94-FI$65&gt;=0, if($B94&lt;=$B93,FI93,FI93*vlookup($B94,'2a. TBill Main'!$B$224:$HF$233,1+FI$62)),FI93)</f>
        <v>94074.82751</v>
      </c>
      <c r="FJ94" s="346">
        <f>if($A94-FJ$65&gt;=0, if($B94&lt;=$B93,FJ93,FJ93*vlookup($B94,'2a. TBill Main'!$B$224:$HF$233,1+FJ$62)),FJ93)</f>
        <v>97950.56525</v>
      </c>
      <c r="FK94" s="346">
        <f>if($A94-FK$65&gt;=0, if($B94&lt;=$B93,FK93,FK93*vlookup($B94,'2a. TBill Main'!$B$224:$HF$233,1+FK$62)),FK93)</f>
        <v>41826.31934</v>
      </c>
      <c r="FL94" s="346">
        <f>if($A94-FL$65&gt;=0, if($B94&lt;=$B93,FL93,FL93*vlookup($B94,'2a. TBill Main'!$B$224:$HF$233,1+FL$62)),FL93)</f>
        <v>41641.50786</v>
      </c>
      <c r="FM94" s="346">
        <f>if($A94-FM$65&gt;=0, if($B94&lt;=$B93,FM93,FM93*vlookup($B94,'2a. TBill Main'!$B$224:$HF$233,1+FM$62)),FM93)</f>
        <v>110681.478</v>
      </c>
      <c r="FN94" s="346">
        <f>if($A94-FN$65&gt;=0, if($B94&lt;=$B93,FN93,FN93*vlookup($B94,'2a. TBill Main'!$B$224:$HF$233,1+FN$62)),FN93)</f>
        <v>94529.24947</v>
      </c>
      <c r="FO94" s="346">
        <f>if($A94-FO$65&gt;=0, if($B94&lt;=$B93,FO93,FO93*vlookup($B94,'2a. TBill Main'!$B$224:$HF$233,1+FO$62)),FO93)</f>
        <v>45533.2626</v>
      </c>
      <c r="FP94" s="346">
        <f>if($A94-FP$65&gt;=0, if($B94&lt;=$B93,FP93,FP93*vlookup($B94,'2a. TBill Main'!$B$224:$HF$233,1+FP$62)),FP93)</f>
        <v>16148.23766</v>
      </c>
      <c r="FQ94" s="346">
        <f>if($A94-FQ$65&gt;=0, if($B94&lt;=$B93,FQ93,FQ93*vlookup($B94,'2a. TBill Main'!$B$224:$HF$233,1+FQ$62)),FQ93)</f>
        <v>89206.7057</v>
      </c>
      <c r="FR94" s="346">
        <f>if($A94-FR$65&gt;=0, if($B94&lt;=$B93,FR93,FR93*vlookup($B94,'2a. TBill Main'!$B$224:$HF$233,1+FR$62)),FR93)</f>
        <v>89195.59022</v>
      </c>
      <c r="FS94" s="346">
        <f>if($A94-FS$65&gt;=0, if($B94&lt;=$B93,FS93,FS93*vlookup($B94,'2a. TBill Main'!$B$224:$HF$233,1+FS$62)),FS93)</f>
        <v>40176.40818</v>
      </c>
      <c r="FT94" s="346">
        <f>if($A94-FT$65&gt;=0, if($B94&lt;=$B93,FT93,FT93*vlookup($B94,'2a. TBill Main'!$B$224:$HF$233,1+FT$62)),FT93)</f>
        <v>49974.09492</v>
      </c>
      <c r="FU94" s="346">
        <f>if($A94-FU$65&gt;=0, if($B94&lt;=$B93,FU93,FU93*vlookup($B94,'2a. TBill Main'!$B$224:$HF$233,1+FU$62)),FU93)</f>
        <v>53568.54423</v>
      </c>
      <c r="FV94" s="346">
        <f>if($A94-FV$65&gt;=0, if($B94&lt;=$B93,FV93,FV93*vlookup($B94,'2a. TBill Main'!$B$224:$HF$233,1+FV$62)),FV93)</f>
        <v>112493.9429</v>
      </c>
      <c r="FW94" s="346">
        <f>if($A94-FW$65&gt;=0, if($B94&lt;=$B93,FW93,FW93*vlookup($B94,'2a. TBill Main'!$B$224:$HF$233,1+FW$62)),FW93)</f>
        <v>2673.070357</v>
      </c>
      <c r="FX94" s="346">
        <f>if($A94-FX$65&gt;=0, if($B94&lt;=$B93,FX93,FX93*vlookup($B94,'2a. TBill Main'!$B$224:$HF$233,1+FX$62)),FX93)</f>
        <v>59668.12652</v>
      </c>
      <c r="FY94" s="346">
        <f>if($A94-FY$65&gt;=0, if($B94&lt;=$B93,FY93,FY93*vlookup($B94,'2a. TBill Main'!$B$224:$HF$233,1+FY$62)),FY93)</f>
        <v>55347.0199</v>
      </c>
      <c r="FZ94" s="346">
        <f>if($A94-FZ$65&gt;=0, if($B94&lt;=$B93,FZ93,FZ93*vlookup($B94,'2a. TBill Main'!$B$224:$HF$233,1+FZ$62)),FZ93)</f>
        <v>62114.52159</v>
      </c>
      <c r="GA94" s="346">
        <f>if($A94-GA$65&gt;=0, if($B94&lt;=$B93,GA93,GA93*vlookup($B94,'2a. TBill Main'!$B$224:$HF$233,1+GA$62)),GA93)</f>
        <v>1004.410204</v>
      </c>
      <c r="GB94" s="346">
        <f>if($A94-GB$65&gt;=0, if($B94&lt;=$B93,GB93,GB93*vlookup($B94,'2a. TBill Main'!$B$224:$HF$233,1+GB$62)),GB93)</f>
        <v>5672.908834</v>
      </c>
      <c r="GC94" s="346">
        <f>if($A94-GC$65&gt;=0, if($B94&lt;=$B93,GC93,GC93*vlookup($B94,'2a. TBill Main'!$B$224:$HF$233,1+GC$62)),GC93)</f>
        <v>294.6269933</v>
      </c>
      <c r="GD94" s="346">
        <f>if($A94-GD$65&gt;=0, if($B94&lt;=$B93,GD93,GD93*vlookup($B94,'2a. TBill Main'!$B$224:$HF$233,1+GD$62)),GD93)</f>
        <v>22581.81982</v>
      </c>
      <c r="GE94" s="346">
        <f>if($A94-GE$65&gt;=0, if($B94&lt;=$B93,GE93,GE93*vlookup($B94,'2a. TBill Main'!$B$224:$HF$233,1+GE$62)),GE93)</f>
        <v>5783.367173</v>
      </c>
      <c r="GF94" s="346">
        <f>if($A94-GF$65&gt;=0, if($B94&lt;=$B93,GF93,GF93*vlookup($B94,'2a. TBill Main'!$B$224:$HF$233,1+GF$62)),GF93)</f>
        <v>4491.722434</v>
      </c>
      <c r="GG94" s="346">
        <f>if($A94-GG$65&gt;=0, if($B94&lt;=$B93,GG93,GG93*vlookup($B94,'2a. TBill Main'!$B$224:$HF$233,1+GG$62)),GG93)</f>
        <v>66069.99611</v>
      </c>
      <c r="GH94" s="346">
        <f>if($A94-GH$65&gt;=0, if($B94&lt;=$B93,GH93,GH93*vlookup($B94,'2a. TBill Main'!$B$224:$HF$233,1+GH$62)),GH93)</f>
        <v>294.6269933</v>
      </c>
      <c r="GI94" s="346">
        <f>if($A94-GI$65&gt;=0, if($B94&lt;=$B93,GI93,GI93*vlookup($B94,'2a. TBill Main'!$B$224:$HF$233,1+GI$62)),GI93)</f>
        <v>669.6068029</v>
      </c>
      <c r="GJ94" s="346">
        <f>if($A94-GJ$65&gt;=0, if($B94&lt;=$B93,GJ93,GJ93*vlookup($B94,'2a. TBill Main'!$B$224:$HF$233,1+GJ$62)),GJ93)</f>
        <v>88.38809799</v>
      </c>
      <c r="GK94" s="346">
        <f>if($A94-GK$65&gt;=0, if($B94&lt;=$B93,GK93,GK93*vlookup($B94,'2a. TBill Main'!$B$224:$HF$233,1+GK$62)),GK93)</f>
        <v>43575.22517</v>
      </c>
      <c r="GL94" s="346">
        <f>if($A94-GL$65&gt;=0, if($B94&lt;=$B93,GL93,GL93*vlookup($B94,'2a. TBill Main'!$B$224:$HF$233,1+GL$62)),GL93)</f>
        <v>31941.07481</v>
      </c>
      <c r="GM94" s="346">
        <f>if($A94-GM$65&gt;=0, if($B94&lt;=$B93,GM93,GM93*vlookup($B94,'2a. TBill Main'!$B$224:$HF$233,1+GM$62)),GM93)</f>
        <v>870.4888438</v>
      </c>
      <c r="GN94" s="346">
        <f>if($A94-GN$65&gt;=0, if($B94&lt;=$B93,GN93,GN93*vlookup($B94,'2a. TBill Main'!$B$224:$HF$233,1+GN$62)),GN93)</f>
        <v>26.78427212</v>
      </c>
      <c r="GO94" s="346">
        <f>if($A94-GO$65&gt;=0, if($B94&lt;=$B93,GO93,GO93*vlookup($B94,'2a. TBill Main'!$B$224:$HF$233,1+GO$62)),GO93)</f>
        <v>3120.367702</v>
      </c>
      <c r="GP94" s="346">
        <f>if($A94-GP$65&gt;=0, if($B94&lt;=$B93,GP93,GP93*vlookup($B94,'2a. TBill Main'!$B$224:$HF$233,1+GP$62)),GP93)</f>
        <v>29208.24874</v>
      </c>
      <c r="GQ94" s="346">
        <f>if($A94-GQ$65&gt;=0, if($B94&lt;=$B93,GQ93,GQ93*vlookup($B94,'2a. TBill Main'!$B$224:$HF$233,1+GQ$62)),GQ93)</f>
        <v>30673.34843</v>
      </c>
      <c r="GR94" s="346">
        <f>if($A94-GR$65&gt;=0, if($B94&lt;=$B93,GR93,GR93*vlookup($B94,'2a. TBill Main'!$B$224:$HF$233,1+GR$62)),GR93)</f>
        <v>36557.85301</v>
      </c>
      <c r="GS94" s="346">
        <f>if($A94-GS$65&gt;=0, if($B94&lt;=$B93,GS93,GS93*vlookup($B94,'2a. TBill Main'!$B$224:$HF$233,1+GS$62)),GS93)</f>
        <v>74154.93578</v>
      </c>
      <c r="GT94" s="346">
        <f>if($A94-GT$65&gt;=0, if($B94&lt;=$B93,GT93,GT93*vlookup($B94,'2a. TBill Main'!$B$224:$HF$233,1+GT$62)),GT93)</f>
        <v>5354.175996</v>
      </c>
      <c r="GU94" s="346">
        <f>if($A94-GU$65&gt;=0, if($B94&lt;=$B93,GU93,GU93*vlookup($B94,'2a. TBill Main'!$B$224:$HF$233,1+GU$62)),GU93)</f>
        <v>22233.62428</v>
      </c>
      <c r="GV94" s="346">
        <f>if($A94-GV$65&gt;=0, if($B94&lt;=$B93,GV93,GV93*vlookup($B94,'2a. TBill Main'!$B$224:$HF$233,1+GV$62)),GV93)</f>
        <v>37131.03644</v>
      </c>
      <c r="GW94" s="346">
        <f>if($A94-GW$65&gt;=0, if($B94&lt;=$B93,GW93,GW93*vlookup($B94,'2a. TBill Main'!$B$224:$HF$233,1+GW$62)),GW93)</f>
        <v>40570.13698</v>
      </c>
      <c r="GX94" s="346">
        <f>if($A94-GX$65&gt;=0, if($B94&lt;=$B93,GX93,GX93*vlookup($B94,'2a. TBill Main'!$B$224:$HF$233,1+GX$62)),GX93)</f>
        <v>17747.2587</v>
      </c>
      <c r="GY94" s="346">
        <f>if($A94-GY$65&gt;=0, if($B94&lt;=$B93,GY93,GY93*vlookup($B94,'2a. TBill Main'!$B$224:$HF$233,1+GY$62)),GY93)</f>
        <v>68599.87775</v>
      </c>
      <c r="GZ94" s="346">
        <f>if($A94-GZ$65&gt;=0, if($B94&lt;=$B93,GZ93,GZ93*vlookup($B94,'2a. TBill Main'!$B$224:$HF$233,1+GZ$62)),GZ93)</f>
        <v>55105.96145</v>
      </c>
      <c r="HA94" s="346">
        <f>if($A94-HA$65&gt;=0, if($B94&lt;=$B93,HA93,HA93*vlookup($B94,'2a. TBill Main'!$B$224:$HF$233,1+HA$62)),HA93)</f>
        <v>79407.33155</v>
      </c>
      <c r="HB94" s="346">
        <f>if($A94-HB$65&gt;=0, if($B94&lt;=$B93,HB93,HB93*vlookup($B94,'2a. TBill Main'!$B$224:$HF$233,1+HB$62)),HB93)</f>
        <v>49133.06877</v>
      </c>
      <c r="HC94" s="346">
        <f>if($A94-HC$65&gt;=0, if($B94&lt;=$B93,HC93,HC93*vlookup($B94,'2a. TBill Main'!$B$224:$HF$233,1+HC$62)),HC93)</f>
        <v>14559.93032</v>
      </c>
      <c r="HD94" s="346">
        <f>if($A94-HD$65&gt;=0, if($B94&lt;=$B93,HD93,HD93*vlookup($B94,'2a. TBill Main'!$B$224:$HF$233,1+HD$62)),HD93)</f>
        <v>35293.63537</v>
      </c>
      <c r="HE94" s="346">
        <f>if($A94-HE$65&gt;=0, if($B94&lt;=$B93,HE93,HE93*vlookup($B94,'2a. TBill Main'!$B$224:$HF$233,1+HE$62)),HE93)</f>
        <v>32703.22128</v>
      </c>
      <c r="HF94" s="346">
        <f>if($A94-HF$65&gt;=0, if($B94&lt;=$B93,HF93,HF93*vlookup($B94,'2a. TBill Main'!$B$224:$HF$233,1+HF$62)),HF93)</f>
        <v>32968.76055</v>
      </c>
      <c r="HG94" s="346">
        <f>if($A94-HG$65&gt;=0, if($B94&lt;=$B93,HG93,HG93*vlookup($B94,'2a. TBill Main'!$B$224:$HF$233,1+HG$62)),HG93)</f>
        <v>6779.099273</v>
      </c>
      <c r="HH94" s="346">
        <f>if($A94-HH$65&gt;=0, if($B94&lt;=$B93,HH93,HH93*vlookup($B94,'2a. TBill Main'!$B$224:$HF$233,1+HH$62)),HH93)</f>
        <v>40291.58055</v>
      </c>
      <c r="HI94" s="346">
        <f>if($A94-HI$65&gt;=0, if($B94&lt;=$B93,HI93,HI93*vlookup($B94,'2a. TBill Main'!$B$224:$HF$233,1+HI$62)),HI93)</f>
        <v>62426.10302</v>
      </c>
      <c r="HJ94" s="346"/>
      <c r="HK94" s="346"/>
      <c r="HL94" s="346"/>
      <c r="HM94" s="346"/>
      <c r="HN94" s="346"/>
      <c r="HO94" s="346"/>
      <c r="HP94" s="346"/>
      <c r="HQ94" s="346"/>
      <c r="HR94" s="346"/>
      <c r="HS94" s="346"/>
      <c r="HT94" s="346"/>
      <c r="HU94" s="346"/>
      <c r="HV94" s="346"/>
      <c r="HW94" s="346"/>
      <c r="HX94" s="346"/>
    </row>
    <row r="95">
      <c r="A95" s="331" t="str">
        <f>'3b. TBond Projections'!A98</f>
        <v>03-2028</v>
      </c>
      <c r="B95" s="346">
        <f t="shared" si="29"/>
        <v>6</v>
      </c>
      <c r="C95" s="346">
        <f t="shared" si="27"/>
        <v>9824816.937</v>
      </c>
      <c r="D95" s="338">
        <f t="shared" si="28"/>
        <v>6</v>
      </c>
      <c r="E95" s="346"/>
      <c r="F95" s="346">
        <f>if($A95-F$65&gt;=0, if($B95&lt;=$B94,F94,F94*vlookup($B95,'2a. TBill Main'!$B$224:$HF$233,1+F$62)),F94)</f>
        <v>923.0861903</v>
      </c>
      <c r="G95" s="346">
        <f>if($A95-G$65&gt;=0, if($B95&lt;=$B94,G94,G94*vlookup($B95,'2a. TBill Main'!$B$224:$HF$233,1+G$62)),G94)</f>
        <v>23773.4814</v>
      </c>
      <c r="H95" s="346">
        <f>if($A95-H$65&gt;=0, if($B95&lt;=$B94,H94,H94*vlookup($B95,'2a. TBill Main'!$B$224:$HF$233,1+H$62)),H94)</f>
        <v>65235.77317</v>
      </c>
      <c r="I95" s="346">
        <f>if($A95-I$65&gt;=0, if($B95&lt;=$B94,I94,I94*vlookup($B95,'2a. TBill Main'!$B$224:$HF$233,1+I$62)),I94)</f>
        <v>24463.41494</v>
      </c>
      <c r="J95" s="346">
        <f>if($A95-J$65&gt;=0, if($B95&lt;=$B94,J94,J94*vlookup($B95,'2a. TBill Main'!$B$224:$HF$233,1+J$62)),J94)</f>
        <v>32617.88658</v>
      </c>
      <c r="K95" s="346">
        <f>if($A95-K$65&gt;=0, if($B95&lt;=$B94,K94,K94*vlookup($B95,'2a. TBill Main'!$B$224:$HF$233,1+K$62)),K94)</f>
        <v>32617.88658</v>
      </c>
      <c r="L95" s="346">
        <f>if($A95-L$65&gt;=0, if($B95&lt;=$B94,L94,L94*vlookup($B95,'2a. TBill Main'!$B$224:$HF$233,1+L$62)),L94)</f>
        <v>8551.268236</v>
      </c>
      <c r="M95" s="346">
        <f>if($A95-M$65&gt;=0, if($B95&lt;=$B94,M94,M94*vlookup($B95,'2a. TBill Main'!$B$224:$HF$233,1+M$62)),M94)</f>
        <v>241597.4241</v>
      </c>
      <c r="N95" s="346">
        <f>if($A95-N$65&gt;=0, if($B95&lt;=$B94,N94,N94*vlookup($B95,'2a. TBill Main'!$B$224:$HF$233,1+N$62)),N94)</f>
        <v>81376.76696</v>
      </c>
      <c r="O95" s="346">
        <f>if($A95-O$65&gt;=0, if($B95&lt;=$B94,O94,O94*vlookup($B95,'2a. TBill Main'!$B$224:$HF$233,1+O$62)),O94)</f>
        <v>4341.440704</v>
      </c>
      <c r="P95" s="346">
        <f>if($A95-P$65&gt;=0, if($B95&lt;=$B94,P94,P94*vlookup($B95,'2a. TBill Main'!$B$224:$HF$233,1+P$62)),P94)</f>
        <v>32.61788658</v>
      </c>
      <c r="Q95" s="346">
        <f>if($A95-Q$65&gt;=0, if($B95&lt;=$B94,Q94,Q94*vlookup($B95,'2a. TBill Main'!$B$224:$HF$233,1+Q$62)),Q94)</f>
        <v>619.7398451</v>
      </c>
      <c r="R95" s="346">
        <f>if($A95-R$65&gt;=0, if($B95&lt;=$B94,R94,R94*vlookup($B95,'2a. TBill Main'!$B$224:$HF$233,1+R$62)),R94)</f>
        <v>24066.61835</v>
      </c>
      <c r="S95" s="346">
        <f>if($A95-S$65&gt;=0, if($B95&lt;=$B94,S94,S94*vlookup($B95,'2a. TBill Main'!$B$224:$HF$233,1+S$62)),S94)</f>
        <v>19361.2925</v>
      </c>
      <c r="T95" s="346">
        <f>if($A95-T$65&gt;=0, if($B95&lt;=$B94,T94,T94*vlookup($B95,'2a. TBill Main'!$B$224:$HF$233,1+T$62)),T94)</f>
        <v>215366.1198</v>
      </c>
      <c r="U95" s="346">
        <f>if($A95-U$65&gt;=0, if($B95&lt;=$B94,U94,U94*vlookup($B95,'2a. TBill Main'!$B$224:$HF$233,1+U$62)),U94)</f>
        <v>33226.43849</v>
      </c>
      <c r="V95" s="346">
        <f>if($A95-V$65&gt;=0, if($B95&lt;=$B94,V94,V94*vlookup($B95,'2a. TBill Main'!$B$224:$HF$233,1+V$62)),V94)</f>
        <v>106659.6411</v>
      </c>
      <c r="W95" s="346">
        <f>if($A95-W$65&gt;=0, if($B95&lt;=$B94,W94,W94*vlookup($B95,'2a. TBill Main'!$B$224:$HF$233,1+W$62)),W94)</f>
        <v>32617.88658</v>
      </c>
      <c r="X95" s="346">
        <f>if($A95-X$65&gt;=0, if($B95&lt;=$B94,X94,X94*vlookup($B95,'2a. TBill Main'!$B$224:$HF$233,1+X$62)),X94)</f>
        <v>57596.63151</v>
      </c>
      <c r="Y95" s="346">
        <f>if($A95-Y$65&gt;=0, if($B95&lt;=$B94,Y94,Y94*vlookup($B95,'2a. TBill Main'!$B$224:$HF$233,1+Y$62)),Y94)</f>
        <v>32617.88658</v>
      </c>
      <c r="Z95" s="346">
        <f>if($A95-Z$65&gt;=0, if($B95&lt;=$B94,Z94,Z94*vlookup($B95,'2a. TBill Main'!$B$224:$HF$233,1+Z$62)),Z94)</f>
        <v>4126.162653</v>
      </c>
      <c r="AA95" s="346">
        <f>if($A95-AA$65&gt;=0, if($B95&lt;=$B94,AA94,AA94*vlookup($B95,'2a. TBill Main'!$B$224:$HF$233,1+AA$62)),AA94)</f>
        <v>72765.71014</v>
      </c>
      <c r="AB95" s="346">
        <f>if($A95-AB$65&gt;=0, if($B95&lt;=$B94,AB94,AB94*vlookup($B95,'2a. TBill Main'!$B$224:$HF$233,1+AB$62)),AB94)</f>
        <v>43041.55198</v>
      </c>
      <c r="AC95" s="346">
        <f>if($A95-AC$65&gt;=0, if($B95&lt;=$B94,AC94,AC94*vlookup($B95,'2a. TBill Main'!$B$224:$HF$233,1+AC$62)),AC94)</f>
        <v>26094.30927</v>
      </c>
      <c r="AD95" s="346">
        <f>if($A95-AD$65&gt;=0, if($B95&lt;=$B94,AD94,AD94*vlookup($B95,'2a. TBill Main'!$B$224:$HF$233,1+AD$62)),AD94)</f>
        <v>16308.94329</v>
      </c>
      <c r="AE95" s="346">
        <f>if($A95-AE$65&gt;=0, if($B95&lt;=$B94,AE94,AE94*vlookup($B95,'2a. TBill Main'!$B$224:$HF$233,1+AE$62)),AE94)</f>
        <v>142593.2011</v>
      </c>
      <c r="AF95" s="346">
        <f>if($A95-AF$65&gt;=0, if($B95&lt;=$B94,AF94,AF94*vlookup($B95,'2a. TBill Main'!$B$224:$HF$233,1+AF$62)),AF94)</f>
        <v>25687.46637</v>
      </c>
      <c r="AG95" s="346">
        <f>if($A95-AG$65&gt;=0, if($B95&lt;=$B94,AG94,AG94*vlookup($B95,'2a. TBill Main'!$B$224:$HF$233,1+AG$62)),AG94)</f>
        <v>35832.7381</v>
      </c>
      <c r="AH95" s="346">
        <f>if($A95-AH$65&gt;=0, if($B95&lt;=$B94,AH94,AH94*vlookup($B95,'2a. TBill Main'!$B$224:$HF$233,1+AH$62)),AH94)</f>
        <v>27213.3311</v>
      </c>
      <c r="AI95" s="346">
        <f>if($A95-AI$65&gt;=0, if($B95&lt;=$B94,AI94,AI94*vlookup($B95,'2a. TBill Main'!$B$224:$HF$233,1+AI$62)),AI94)</f>
        <v>50584.37302</v>
      </c>
      <c r="AJ95" s="346">
        <f>if($A95-AJ$65&gt;=0, if($B95&lt;=$B94,AJ94,AJ94*vlookup($B95,'2a. TBill Main'!$B$224:$HF$233,1+AJ$62)),AJ94)</f>
        <v>48926.82988</v>
      </c>
      <c r="AK95" s="346">
        <f>if($A95-AK$65&gt;=0, if($B95&lt;=$B94,AK94,AK94*vlookup($B95,'2a. TBill Main'!$B$224:$HF$233,1+AK$62)),AK94)</f>
        <v>39141.4639</v>
      </c>
      <c r="AL95" s="346">
        <f>if($A95-AL$65&gt;=0, if($B95&lt;=$B94,AL94,AL94*vlookup($B95,'2a. TBill Main'!$B$224:$HF$233,1+AL$62)),AL94)</f>
        <v>26094.30927</v>
      </c>
      <c r="AM95" s="346">
        <f>if($A95-AM$65&gt;=0, if($B95&lt;=$B94,AM94,AM94*vlookup($B95,'2a. TBill Main'!$B$224:$HF$233,1+AM$62)),AM94)</f>
        <v>36863.88735</v>
      </c>
      <c r="AN95" s="346">
        <f>if($A95-AN$65&gt;=0, if($B95&lt;=$B94,AN94,AN94*vlookup($B95,'2a. TBill Main'!$B$224:$HF$233,1+AN$62)),AN94)</f>
        <v>196085.687</v>
      </c>
      <c r="AO95" s="346">
        <f>if($A95-AO$65&gt;=0, if($B95&lt;=$B94,AO94,AO94*vlookup($B95,'2a. TBill Main'!$B$224:$HF$233,1+AO$62)),AO94)</f>
        <v>21491.14264</v>
      </c>
      <c r="AP95" s="346">
        <f>if($A95-AP$65&gt;=0, if($B95&lt;=$B94,AP94,AP94*vlookup($B95,'2a. TBill Main'!$B$224:$HF$233,1+AP$62)),AP94)</f>
        <v>39081.54484</v>
      </c>
      <c r="AQ95" s="346">
        <f>if($A95-AQ$65&gt;=0, if($B95&lt;=$B94,AQ94,AQ94*vlookup($B95,'2a. TBill Main'!$B$224:$HF$233,1+AQ$62)),AQ94)</f>
        <v>90941.99482</v>
      </c>
      <c r="AR95" s="346">
        <f>if($A95-AR$65&gt;=0, if($B95&lt;=$B94,AR94,AR94*vlookup($B95,'2a. TBill Main'!$B$224:$HF$233,1+AR$62)),AR94)</f>
        <v>65235.77317</v>
      </c>
      <c r="AS95" s="346">
        <f>if($A95-AS$65&gt;=0, if($B95&lt;=$B94,AS94,AS94*vlookup($B95,'2a. TBill Main'!$B$224:$HF$233,1+AS$62)),AS94)</f>
        <v>19570.73195</v>
      </c>
      <c r="AT95" s="346">
        <f>if($A95-AT$65&gt;=0, if($B95&lt;=$B94,AT94,AT94*vlookup($B95,'2a. TBill Main'!$B$224:$HF$233,1+AT$62)),AT94)</f>
        <v>26094.30927</v>
      </c>
      <c r="AU95" s="346">
        <f>if($A95-AU$65&gt;=0, if($B95&lt;=$B94,AU94,AU94*vlookup($B95,'2a. TBill Main'!$B$224:$HF$233,1+AU$62)),AU94)</f>
        <v>26094.30927</v>
      </c>
      <c r="AV95" s="346">
        <f>if($A95-AV$65&gt;=0, if($B95&lt;=$B94,AV94,AV94*vlookup($B95,'2a. TBill Main'!$B$224:$HF$233,1+AV$62)),AV94)</f>
        <v>16308.94329</v>
      </c>
      <c r="AW95" s="346">
        <f>if($A95-AW$65&gt;=0, if($B95&lt;=$B94,AW94,AW94*vlookup($B95,'2a. TBill Main'!$B$224:$HF$233,1+AW$62)),AW94)</f>
        <v>16308.94329</v>
      </c>
      <c r="AX95" s="346">
        <f>if($A95-AX$65&gt;=0, if($B95&lt;=$B94,AX94,AX94*vlookup($B95,'2a. TBill Main'!$B$224:$HF$233,1+AX$62)),AX94)</f>
        <v>121335.2763</v>
      </c>
      <c r="AY95" s="346">
        <f>if($A95-AY$65&gt;=0, if($B95&lt;=$B94,AY94,AY94*vlookup($B95,'2a. TBill Main'!$B$224:$HF$233,1+AY$62)),AY94)</f>
        <v>92321.5031</v>
      </c>
      <c r="AZ95" s="346">
        <f>if($A95-AZ$65&gt;=0, if($B95&lt;=$B94,AZ94,AZ94*vlookup($B95,'2a. TBill Main'!$B$224:$HF$233,1+AZ$62)),AZ94)</f>
        <v>36900.51724</v>
      </c>
      <c r="BA95" s="346">
        <f>if($A95-BA$65&gt;=0, if($B95&lt;=$B94,BA94,BA94*vlookup($B95,'2a. TBill Main'!$B$224:$HF$233,1+BA$62)),BA94)</f>
        <v>56138.48151</v>
      </c>
      <c r="BB95" s="346">
        <f>if($A95-BB$65&gt;=0, if($B95&lt;=$B94,BB94,BB94*vlookup($B95,'2a. TBill Main'!$B$224:$HF$233,1+BB$62)),BB94)</f>
        <v>103519.4193</v>
      </c>
      <c r="BC95" s="346">
        <f>if($A95-BC$65&gt;=0, if($B95&lt;=$B94,BC94,BC94*vlookup($B95,'2a. TBill Main'!$B$224:$HF$233,1+BC$62)),BC94)</f>
        <v>978.5365975</v>
      </c>
      <c r="BD95" s="346">
        <f>if($A95-BD$65&gt;=0, if($B95&lt;=$B94,BD94,BD94*vlookup($B95,'2a. TBill Main'!$B$224:$HF$233,1+BD$62)),BD94)</f>
        <v>48926.82988</v>
      </c>
      <c r="BE95" s="346">
        <f>if($A95-BE$65&gt;=0, if($B95&lt;=$B94,BE94,BE94*vlookup($B95,'2a. TBill Main'!$B$224:$HF$233,1+BE$62)),BE94)</f>
        <v>32617.88658</v>
      </c>
      <c r="BF95" s="346">
        <f>if($A95-BF$65&gt;=0, if($B95&lt;=$B94,BF94,BF94*vlookup($B95,'2a. TBill Main'!$B$224:$HF$233,1+BF$62)),BF94)</f>
        <v>16308.94329</v>
      </c>
      <c r="BG95" s="346">
        <f>if($A95-BG$65&gt;=0, if($B95&lt;=$B94,BG94,BG94*vlookup($B95,'2a. TBill Main'!$B$224:$HF$233,1+BG$62)),BG94)</f>
        <v>16308.94329</v>
      </c>
      <c r="BH95" s="346">
        <f>if($A95-BH$65&gt;=0, if($B95&lt;=$B94,BH94,BH94*vlookup($B95,'2a. TBill Main'!$B$224:$HF$233,1+BH$62)),BH94)</f>
        <v>32617.88658</v>
      </c>
      <c r="BI95" s="346">
        <f>if($A95-BI$65&gt;=0, if($B95&lt;=$B94,BI94,BI94*vlookup($B95,'2a. TBill Main'!$B$224:$HF$233,1+BI$62)),BI94)</f>
        <v>180905.3226</v>
      </c>
      <c r="BJ95" s="346">
        <f>if($A95-BJ$65&gt;=0, if($B95&lt;=$B94,BJ94,BJ94*vlookup($B95,'2a. TBill Main'!$B$224:$HF$233,1+BJ$62)),BJ94)</f>
        <v>32617.88658</v>
      </c>
      <c r="BK95" s="346">
        <f>if($A95-BK$65&gt;=0, if($B95&lt;=$B94,BK94,BK94*vlookup($B95,'2a. TBill Main'!$B$224:$HF$233,1+BK$62)),BK94)</f>
        <v>60515.70404</v>
      </c>
      <c r="BL95" s="346">
        <f>if($A95-BL$65&gt;=0, if($B95&lt;=$B94,BL94,BL94*vlookup($B95,'2a. TBill Main'!$B$224:$HF$233,1+BL$62)),BL94)</f>
        <v>81544.71646</v>
      </c>
      <c r="BM95" s="346">
        <f>if($A95-BM$65&gt;=0, if($B95&lt;=$B94,BM94,BM94*vlookup($B95,'2a. TBill Main'!$B$224:$HF$233,1+BM$62)),BM94)</f>
        <v>65.23577317</v>
      </c>
      <c r="BN95" s="346">
        <f>if($A95-BN$65&gt;=0, if($B95&lt;=$B94,BN94,BN94*vlookup($B95,'2a. TBill Main'!$B$224:$HF$233,1+BN$62)),BN94)</f>
        <v>9262.990522</v>
      </c>
      <c r="BO95" s="346">
        <f>if($A95-BO$65&gt;=0, if($B95&lt;=$B94,BO94,BO94*vlookup($B95,'2a. TBill Main'!$B$224:$HF$233,1+BO$62)),BO94)</f>
        <v>63967.45927</v>
      </c>
      <c r="BP95" s="346">
        <f>if($A95-BP$65&gt;=0, if($B95&lt;=$B94,BP94,BP94*vlookup($B95,'2a. TBill Main'!$B$224:$HF$233,1+BP$62)),BP94)</f>
        <v>32617.88658</v>
      </c>
      <c r="BQ95" s="346">
        <f>if($A95-BQ$65&gt;=0, if($B95&lt;=$B94,BQ94,BQ94*vlookup($B95,'2a. TBill Main'!$B$224:$HF$233,1+BQ$62)),BQ94)</f>
        <v>7490.958597</v>
      </c>
      <c r="BR95" s="346">
        <f>if($A95-BR$65&gt;=0, if($B95&lt;=$B94,BR94,BR94*vlookup($B95,'2a. TBill Main'!$B$224:$HF$233,1+BR$62)),BR94)</f>
        <v>32617.88658</v>
      </c>
      <c r="BS95" s="346">
        <f>if($A95-BS$65&gt;=0, if($B95&lt;=$B94,BS94,BS94*vlookup($B95,'2a. TBill Main'!$B$224:$HF$233,1+BS$62)),BS94)</f>
        <v>19570.73195</v>
      </c>
      <c r="BT95" s="346">
        <f>if($A95-BT$65&gt;=0, if($B95&lt;=$B94,BT94,BT94*vlookup($B95,'2a. TBill Main'!$B$224:$HF$233,1+BT$62)),BT94)</f>
        <v>227679.3719</v>
      </c>
      <c r="BU95" s="346">
        <f>if($A95-BU$65&gt;=0, if($B95&lt;=$B94,BU94,BU94*vlookup($B95,'2a. TBill Main'!$B$224:$HF$233,1+BU$62)),BU94)</f>
        <v>81848.55207</v>
      </c>
      <c r="BV95" s="346">
        <f>if($A95-BV$65&gt;=0, if($B95&lt;=$B94,BV94,BV94*vlookup($B95,'2a. TBill Main'!$B$224:$HF$233,1+BV$62)),BV94)</f>
        <v>81544.71646</v>
      </c>
      <c r="BW95" s="346">
        <f>if($A95-BW$65&gt;=0, if($B95&lt;=$B94,BW94,BW94*vlookup($B95,'2a. TBill Main'!$B$224:$HF$233,1+BW$62)),BW94)</f>
        <v>1640.679695</v>
      </c>
      <c r="BX95" s="346">
        <f>if($A95-BX$65&gt;=0, if($B95&lt;=$B94,BX94,BX94*vlookup($B95,'2a. TBill Main'!$B$224:$HF$233,1+BX$62)),BX94)</f>
        <v>48926.82988</v>
      </c>
      <c r="BY95" s="346">
        <f>if($A95-BY$65&gt;=0, if($B95&lt;=$B94,BY94,BY94*vlookup($B95,'2a. TBill Main'!$B$224:$HF$233,1+BY$62)),BY94)</f>
        <v>32617.88658</v>
      </c>
      <c r="BZ95" s="346">
        <f>if($A95-BZ$65&gt;=0, if($B95&lt;=$B94,BZ94,BZ94*vlookup($B95,'2a. TBill Main'!$B$224:$HF$233,1+BZ$62)),BZ94)</f>
        <v>19862.40109</v>
      </c>
      <c r="CA95" s="346">
        <f>if($A95-CA$65&gt;=0, if($B95&lt;=$B94,CA94,CA94*vlookup($B95,'2a. TBill Main'!$B$224:$HF$233,1+CA$62)),CA94)</f>
        <v>32617.88658</v>
      </c>
      <c r="CB95" s="346">
        <f>if($A95-CB$65&gt;=0, if($B95&lt;=$B94,CB94,CB94*vlookup($B95,'2a. TBill Main'!$B$224:$HF$233,1+CB$62)),CB94)</f>
        <v>66944.95043</v>
      </c>
      <c r="CC95" s="346">
        <f>if($A95-CC$65&gt;=0, if($B95&lt;=$B94,CC94,CC94*vlookup($B95,'2a. TBill Main'!$B$224:$HF$233,1+CC$62)),CC94)</f>
        <v>123253.0123</v>
      </c>
      <c r="CD95" s="346">
        <f>if($A95-CD$65&gt;=0, if($B95&lt;=$B94,CD94,CD94*vlookup($B95,'2a. TBill Main'!$B$224:$HF$233,1+CD$62)),CD94)</f>
        <v>34242.25734</v>
      </c>
      <c r="CE95" s="346">
        <f>if($A95-CE$65&gt;=0, if($B95&lt;=$B94,CE94,CE94*vlookup($B95,'2a. TBill Main'!$B$224:$HF$233,1+CE$62)),CE94)</f>
        <v>72759.48012</v>
      </c>
      <c r="CF95" s="346">
        <f>if($A95-CF$65&gt;=0, if($B95&lt;=$B94,CF94,CF94*vlookup($B95,'2a. TBill Main'!$B$224:$HF$233,1+CF$62)),CF94)</f>
        <v>81544.71646</v>
      </c>
      <c r="CG95" s="346">
        <f>if($A95-CG$65&gt;=0, if($B95&lt;=$B94,CG94,CG94*vlookup($B95,'2a. TBill Main'!$B$224:$HF$233,1+CG$62)),CG94)</f>
        <v>16.30894329</v>
      </c>
      <c r="CH95" s="346">
        <f>if($A95-CH$65&gt;=0, if($B95&lt;=$B94,CH94,CH94*vlookup($B95,'2a. TBill Main'!$B$224:$HF$233,1+CH$62)),CH94)</f>
        <v>45901.61875</v>
      </c>
      <c r="CI95" s="346">
        <f>if($A95-CI$65&gt;=0, if($B95&lt;=$B94,CI94,CI94*vlookup($B95,'2a. TBill Main'!$B$224:$HF$233,1+CI$62)),CI94)</f>
        <v>32617.88658</v>
      </c>
      <c r="CJ95" s="346">
        <f>if($A95-CJ$65&gt;=0, if($B95&lt;=$B94,CJ94,CJ94*vlookup($B95,'2a. TBill Main'!$B$224:$HF$233,1+CJ$62)),CJ94)</f>
        <v>16308.94329</v>
      </c>
      <c r="CK95" s="346">
        <f>if($A95-CK$65&gt;=0, if($B95&lt;=$B94,CK94,CK94*vlookup($B95,'2a. TBill Main'!$B$224:$HF$233,1+CK$62)),CK94)</f>
        <v>28394.91404</v>
      </c>
      <c r="CL95" s="346">
        <f>if($A95-CL$65&gt;=0, if($B95&lt;=$B94,CL94,CL94*vlookup($B95,'2a. TBill Main'!$B$224:$HF$233,1+CL$62)),CL94)</f>
        <v>24499.39247</v>
      </c>
      <c r="CM95" s="346">
        <f>if($A95-CM$65&gt;=0, if($B95&lt;=$B94,CM94,CM94*vlookup($B95,'2a. TBill Main'!$B$224:$HF$233,1+CM$62)),CM94)</f>
        <v>144608.1384</v>
      </c>
      <c r="CN95" s="346">
        <f>if($A95-CN$65&gt;=0, if($B95&lt;=$B94,CN94,CN94*vlookup($B95,'2a. TBill Main'!$B$224:$HF$233,1+CN$62)),CN94)</f>
        <v>51073.77179</v>
      </c>
      <c r="CO95" s="346">
        <f>if($A95-CO$65&gt;=0, if($B95&lt;=$B94,CO94,CO94*vlookup($B95,'2a. TBill Main'!$B$224:$HF$233,1+CO$62)),CO94)</f>
        <v>428.5483539</v>
      </c>
      <c r="CP95" s="346">
        <f>if($A95-CP$65&gt;=0, if($B95&lt;=$B94,CP94,CP94*vlookup($B95,'2a. TBill Main'!$B$224:$HF$233,1+CP$62)),CP94)</f>
        <v>60704.99927</v>
      </c>
      <c r="CQ95" s="346">
        <f>if($A95-CQ$65&gt;=0, if($B95&lt;=$B94,CQ94,CQ94*vlookup($B95,'2a. TBill Main'!$B$224:$HF$233,1+CQ$62)),CQ94)</f>
        <v>13392.13606</v>
      </c>
      <c r="CR95" s="346">
        <f>if($A95-CR$65&gt;=0, if($B95&lt;=$B94,CR94,CR94*vlookup($B95,'2a. TBill Main'!$B$224:$HF$233,1+CR$62)),CR94)</f>
        <v>38364.3986</v>
      </c>
      <c r="CS95" s="346">
        <f>if($A95-CS$65&gt;=0, if($B95&lt;=$B94,CS94,CS94*vlookup($B95,'2a. TBill Main'!$B$224:$HF$233,1+CS$62)),CS94)</f>
        <v>11348.4961</v>
      </c>
      <c r="CT95" s="346">
        <f>if($A95-CT$65&gt;=0, if($B95&lt;=$B94,CT94,CT94*vlookup($B95,'2a. TBill Main'!$B$224:$HF$233,1+CT$62)),CT94)</f>
        <v>37509.68569</v>
      </c>
      <c r="CU95" s="346">
        <f>if($A95-CU$65&gt;=0, if($B95&lt;=$B94,CU94,CU94*vlookup($B95,'2a. TBill Main'!$B$224:$HF$233,1+CU$62)),CU94)</f>
        <v>57016.91213</v>
      </c>
      <c r="CV95" s="346">
        <f>if($A95-CV$65&gt;=0, if($B95&lt;=$B94,CV94,CV94*vlookup($B95,'2a. TBill Main'!$B$224:$HF$233,1+CV$62)),CV94)</f>
        <v>13392.13606</v>
      </c>
      <c r="CW95" s="346">
        <f>if($A95-CW$65&gt;=0, if($B95&lt;=$B94,CW94,CW94*vlookup($B95,'2a. TBill Main'!$B$224:$HF$233,1+CW$62)),CW94)</f>
        <v>19418.59729</v>
      </c>
      <c r="CX95" s="346">
        <f>if($A95-CX$65&gt;=0, if($B95&lt;=$B94,CX94,CX94*vlookup($B95,'2a. TBill Main'!$B$224:$HF$233,1+CX$62)),CX94)</f>
        <v>146046.6006</v>
      </c>
      <c r="CY95" s="346">
        <f>if($A95-CY$65&gt;=0, if($B95&lt;=$B94,CY94,CY94*vlookup($B95,'2a. TBill Main'!$B$224:$HF$233,1+CY$62)),CY94)</f>
        <v>286645.1998</v>
      </c>
      <c r="CZ95" s="346">
        <f>if($A95-CZ$65&gt;=0, if($B95&lt;=$B94,CZ94,CZ94*vlookup($B95,'2a. TBill Main'!$B$224:$HF$233,1+CZ$62)),CZ94)</f>
        <v>24253.82801</v>
      </c>
      <c r="DA95" s="346">
        <f>if($A95-DA$65&gt;=0, if($B95&lt;=$B94,DA94,DA94*vlookup($B95,'2a. TBill Main'!$B$224:$HF$233,1+DA$62)),DA94)</f>
        <v>66960.68029</v>
      </c>
      <c r="DB95" s="346">
        <f>if($A95-DB$65&gt;=0, if($B95&lt;=$B94,DB94,DB94*vlookup($B95,'2a. TBill Main'!$B$224:$HF$233,1+DB$62)),DB94)</f>
        <v>26784.27212</v>
      </c>
      <c r="DC95" s="346">
        <f>if($A95-DC$65&gt;=0, if($B95&lt;=$B94,DC94,DC94*vlookup($B95,'2a. TBill Main'!$B$224:$HF$233,1+DC$62)),DC94)</f>
        <v>26784.27212</v>
      </c>
      <c r="DD95" s="346">
        <f>if($A95-DD$65&gt;=0, if($B95&lt;=$B94,DD94,DD94*vlookup($B95,'2a. TBill Main'!$B$224:$HF$233,1+DD$62)),DD94)</f>
        <v>53348.9132</v>
      </c>
      <c r="DE95" s="346">
        <f>if($A95-DE$65&gt;=0, if($B95&lt;=$B94,DE94,DE94*vlookup($B95,'2a. TBill Main'!$B$224:$HF$233,1+DE$62)),DE94)</f>
        <v>20307.83512</v>
      </c>
      <c r="DF95" s="346">
        <f>if($A95-DF$65&gt;=0, if($B95&lt;=$B94,DF94,DF94*vlookup($B95,'2a. TBill Main'!$B$224:$HF$233,1+DF$62)),DF94)</f>
        <v>10713.70885</v>
      </c>
      <c r="DG95" s="346">
        <f>if($A95-DG$65&gt;=0, if($B95&lt;=$B94,DG94,DG94*vlookup($B95,'2a. TBill Main'!$B$224:$HF$233,1+DG$62)),DG94)</f>
        <v>26784.27212</v>
      </c>
      <c r="DH95" s="346">
        <f>if($A95-DH$65&gt;=0, if($B95&lt;=$B94,DH94,DH94*vlookup($B95,'2a. TBill Main'!$B$224:$HF$233,1+DH$62)),DH94)</f>
        <v>133527.6318</v>
      </c>
      <c r="DI95" s="346">
        <f>if($A95-DI$65&gt;=0, if($B95&lt;=$B94,DI94,DI94*vlookup($B95,'2a. TBill Main'!$B$224:$HF$233,1+DI$62)),DI94)</f>
        <v>20860.10003</v>
      </c>
      <c r="DJ95" s="346">
        <f>if($A95-DJ$65&gt;=0, if($B95&lt;=$B94,DJ94,DJ94*vlookup($B95,'2a. TBill Main'!$B$224:$HF$233,1+DJ$62)),DJ94)</f>
        <v>133.9213606</v>
      </c>
      <c r="DK95" s="346">
        <f>if($A95-DK$65&gt;=0, if($B95&lt;=$B94,DK94,DK94*vlookup($B95,'2a. TBill Main'!$B$224:$HF$233,1+DK$62)),DK94)</f>
        <v>62633.86862</v>
      </c>
      <c r="DL95" s="346">
        <f>if($A95-DL$65&gt;=0, if($B95&lt;=$B94,DL94,DL94*vlookup($B95,'2a. TBill Main'!$B$224:$HF$233,1+DL$62)),DL94)</f>
        <v>26784.27212</v>
      </c>
      <c r="DM95" s="346">
        <f>if($A95-DM$65&gt;=0, if($B95&lt;=$B94,DM94,DM94*vlookup($B95,'2a. TBill Main'!$B$224:$HF$233,1+DM$62)),DM94)</f>
        <v>17181.28025</v>
      </c>
      <c r="DN95" s="346">
        <f>if($A95-DN$65&gt;=0, if($B95&lt;=$B94,DN94,DN94*vlookup($B95,'2a. TBill Main'!$B$224:$HF$233,1+DN$62)),DN94)</f>
        <v>71337.23036</v>
      </c>
      <c r="DO95" s="346">
        <f>if($A95-DO$65&gt;=0, if($B95&lt;=$B94,DO94,DO94*vlookup($B95,'2a. TBill Main'!$B$224:$HF$233,1+DO$62)),DO94)</f>
        <v>26784.27212</v>
      </c>
      <c r="DP95" s="346">
        <f>if($A95-DP$65&gt;=0, if($B95&lt;=$B94,DP94,DP94*vlookup($B95,'2a. TBill Main'!$B$224:$HF$233,1+DP$62)),DP94)</f>
        <v>32141.12654</v>
      </c>
      <c r="DQ95" s="346">
        <f>if($A95-DQ$65&gt;=0, if($B95&lt;=$B94,DQ94,DQ94*vlookup($B95,'2a. TBill Main'!$B$224:$HF$233,1+DQ$62)),DQ94)</f>
        <v>18748.99048</v>
      </c>
      <c r="DR95" s="346">
        <f>if($A95-DR$65&gt;=0, if($B95&lt;=$B94,DR94,DR94*vlookup($B95,'2a. TBill Main'!$B$224:$HF$233,1+DR$62)),DR94)</f>
        <v>126706.3741</v>
      </c>
      <c r="DS95" s="346">
        <f>if($A95-DS$65&gt;=0, if($B95&lt;=$B94,DS94,DS94*vlookup($B95,'2a. TBill Main'!$B$224:$HF$233,1+DS$62)),DS94)</f>
        <v>5383.183363</v>
      </c>
      <c r="DT95" s="346">
        <f>if($A95-DT$65&gt;=0, if($B95&lt;=$B94,DT94,DT94*vlookup($B95,'2a. TBill Main'!$B$224:$HF$233,1+DT$62)),DT94)</f>
        <v>141.9566422</v>
      </c>
      <c r="DU95" s="346">
        <f>if($A95-DU$65&gt;=0, if($B95&lt;=$B94,DU94,DU94*vlookup($B95,'2a. TBill Main'!$B$224:$HF$233,1+DU$62)),DU94)</f>
        <v>46608.16901</v>
      </c>
      <c r="DV95" s="346">
        <f>if($A95-DV$65&gt;=0, if($B95&lt;=$B94,DV94,DV94*vlookup($B95,'2a. TBill Main'!$B$224:$HF$233,1+DV$62)),DV94)</f>
        <v>93420.40739</v>
      </c>
      <c r="DW95" s="346">
        <f>if($A95-DW$65&gt;=0, if($B95&lt;=$B94,DW94,DW94*vlookup($B95,'2a. TBill Main'!$B$224:$HF$233,1+DW$62)),DW94)</f>
        <v>26784.27212</v>
      </c>
      <c r="DX95" s="346">
        <f>if($A95-DX$65&gt;=0, if($B95&lt;=$B94,DX94,DX94*vlookup($B95,'2a. TBill Main'!$B$224:$HF$233,1+DX$62)),DX94)</f>
        <v>53568.54423</v>
      </c>
      <c r="DY95" s="346">
        <f>if($A95-DY$65&gt;=0, if($B95&lt;=$B94,DY94,DY94*vlookup($B95,'2a. TBill Main'!$B$224:$HF$233,1+DY$62)),DY94)</f>
        <v>26784.27212</v>
      </c>
      <c r="DZ95" s="346">
        <f>if($A95-DZ$65&gt;=0, if($B95&lt;=$B94,DZ94,DZ94*vlookup($B95,'2a. TBill Main'!$B$224:$HF$233,1+DZ$62)),DZ94)</f>
        <v>161868.0701</v>
      </c>
      <c r="EA95" s="346">
        <f>if($A95-EA$65&gt;=0, if($B95&lt;=$B94,EA94,EA94*vlookup($B95,'2a. TBill Main'!$B$224:$HF$233,1+EA$62)),EA94)</f>
        <v>766.0301826</v>
      </c>
      <c r="EB95" s="346">
        <f>if($A95-EB$65&gt;=0, if($B95&lt;=$B94,EB94,EB94*vlookup($B95,'2a. TBill Main'!$B$224:$HF$233,1+EB$62)),EB94)</f>
        <v>53568.54423</v>
      </c>
      <c r="EC95" s="346">
        <f>if($A95-EC$65&gt;=0, if($B95&lt;=$B94,EC94,EC94*vlookup($B95,'2a. TBill Main'!$B$224:$HF$233,1+EC$62)),EC94)</f>
        <v>77342.7195</v>
      </c>
      <c r="ED95" s="346">
        <f>if($A95-ED$65&gt;=0, if($B95&lt;=$B94,ED94,ED94*vlookup($B95,'2a. TBill Main'!$B$224:$HF$233,1+ED$62)),ED94)</f>
        <v>52392.39328</v>
      </c>
      <c r="EE95" s="346">
        <f>if($A95-EE$65&gt;=0, if($B95&lt;=$B94,EE94,EE94*vlookup($B95,'2a. TBill Main'!$B$224:$HF$233,1+EE$62)),EE94)</f>
        <v>53568.54423</v>
      </c>
      <c r="EF95" s="346">
        <f>if($A95-EF$65&gt;=0, if($B95&lt;=$B94,EF94,EF94*vlookup($B95,'2a. TBill Main'!$B$224:$HF$233,1+EF$62)),EF94)</f>
        <v>14113.65078</v>
      </c>
      <c r="EG95" s="346">
        <f>if($A95-EG$65&gt;=0, if($B95&lt;=$B94,EG94,EG94*vlookup($B95,'2a. TBill Main'!$B$224:$HF$233,1+EG$62)),EG94)</f>
        <v>11258.34024</v>
      </c>
      <c r="EH95" s="346">
        <f>if($A95-EH$65&gt;=0, if($B95&lt;=$B94,EH94,EH94*vlookup($B95,'2a. TBill Main'!$B$224:$HF$233,1+EH$62)),EH94)</f>
        <v>1055.300321</v>
      </c>
      <c r="EI95" s="346">
        <f>if($A95-EI$65&gt;=0, if($B95&lt;=$B94,EI94,EI94*vlookup($B95,'2a. TBill Main'!$B$224:$HF$233,1+EI$62)),EI94)</f>
        <v>53568.54423</v>
      </c>
      <c r="EJ95" s="346">
        <f>if($A95-EJ$65&gt;=0, if($B95&lt;=$B94,EJ94,EJ94*vlookup($B95,'2a. TBill Main'!$B$224:$HF$233,1+EJ$62)),EJ94)</f>
        <v>47705.11887</v>
      </c>
      <c r="EK95" s="346">
        <f>if($A95-EK$65&gt;=0, if($B95&lt;=$B94,EK94,EK94*vlookup($B95,'2a. TBill Main'!$B$224:$HF$233,1+EK$62)),EK94)</f>
        <v>29462.69933</v>
      </c>
      <c r="EL95" s="346">
        <f>if($A95-EL$65&gt;=0, if($B95&lt;=$B94,EL94,EL94*vlookup($B95,'2a. TBill Main'!$B$224:$HF$233,1+EL$62)),EL94)</f>
        <v>11316.35497</v>
      </c>
      <c r="EM95" s="346">
        <f>if($A95-EM$65&gt;=0, if($B95&lt;=$B94,EM94,EM94*vlookup($B95,'2a. TBill Main'!$B$224:$HF$233,1+EM$62)),EM94)</f>
        <v>109844.9784</v>
      </c>
      <c r="EN95" s="346">
        <f>if($A95-EN$65&gt;=0, if($B95&lt;=$B94,EN94,EN94*vlookup($B95,'2a. TBill Main'!$B$224:$HF$233,1+EN$62)),EN94)</f>
        <v>803.5281635</v>
      </c>
      <c r="EO95" s="346">
        <f>if($A95-EO$65&gt;=0, if($B95&lt;=$B94,EO94,EO94*vlookup($B95,'2a. TBill Main'!$B$224:$HF$233,1+EO$62)),EO94)</f>
        <v>45578.68873</v>
      </c>
      <c r="EP95" s="346">
        <f>if($A95-EP$65&gt;=0, if($B95&lt;=$B94,EP94,EP94*vlookup($B95,'2a. TBill Main'!$B$224:$HF$233,1+EP$62)),EP94)</f>
        <v>48313.06828</v>
      </c>
      <c r="EQ95" s="346">
        <f>if($A95-EQ$65&gt;=0, if($B95&lt;=$B94,EQ94,EQ94*vlookup($B95,'2a. TBill Main'!$B$224:$HF$233,1+EQ$62)),EQ94)</f>
        <v>53568.54423</v>
      </c>
      <c r="ER95" s="346">
        <f>if($A95-ER$65&gt;=0, if($B95&lt;=$B94,ER94,ER94*vlookup($B95,'2a. TBill Main'!$B$224:$HF$233,1+ER$62)),ER94)</f>
        <v>96597.47739</v>
      </c>
      <c r="ES95" s="346">
        <f>if($A95-ES$65&gt;=0, if($B95&lt;=$B94,ES94,ES94*vlookup($B95,'2a. TBill Main'!$B$224:$HF$233,1+ES$62)),ES94)</f>
        <v>12847.23683</v>
      </c>
      <c r="ET95" s="346">
        <f>if($A95-ET$65&gt;=0, if($B95&lt;=$B94,ET94,ET94*vlookup($B95,'2a. TBill Main'!$B$224:$HF$233,1+ET$62)),ET94)</f>
        <v>3798.009786</v>
      </c>
      <c r="EU95" s="346">
        <f>if($A95-EU$65&gt;=0, if($B95&lt;=$B94,EU94,EU94*vlookup($B95,'2a. TBill Main'!$B$224:$HF$233,1+EU$62)),EU94)</f>
        <v>21693.49265</v>
      </c>
      <c r="EV95" s="346">
        <f>if($A95-EV$65&gt;=0, if($B95&lt;=$B94,EV94,EV94*vlookup($B95,'2a. TBill Main'!$B$224:$HF$233,1+EV$62)),EV94)</f>
        <v>13005.74615</v>
      </c>
      <c r="EW95" s="346">
        <f>if($A95-EW$65&gt;=0, if($B95&lt;=$B94,EW94,EW94*vlookup($B95,'2a. TBill Main'!$B$224:$HF$233,1+EW$62)),EW94)</f>
        <v>11442.24105</v>
      </c>
      <c r="EX95" s="346">
        <f>if($A95-EX$65&gt;=0, if($B95&lt;=$B94,EX94,EX94*vlookup($B95,'2a. TBill Main'!$B$224:$HF$233,1+EX$62)),EX94)</f>
        <v>15781.56097</v>
      </c>
      <c r="EY95" s="346">
        <f>if($A95-EY$65&gt;=0, if($B95&lt;=$B94,EY94,EY94*vlookup($B95,'2a. TBill Main'!$B$224:$HF$233,1+EY$62)),EY94)</f>
        <v>123126.5757</v>
      </c>
      <c r="EZ95" s="346">
        <f>if($A95-EZ$65&gt;=0, if($B95&lt;=$B94,EZ94,EZ94*vlookup($B95,'2a. TBill Main'!$B$224:$HF$233,1+EZ$62)),EZ94)</f>
        <v>52755.69514</v>
      </c>
      <c r="FA95" s="346">
        <f>if($A95-FA$65&gt;=0, if($B95&lt;=$B94,FA94,FA94*vlookup($B95,'2a. TBill Main'!$B$224:$HF$233,1+FA$62)),FA94)</f>
        <v>9589.305103</v>
      </c>
      <c r="FB95" s="346">
        <f>if($A95-FB$65&gt;=0, if($B95&lt;=$B94,FB94,FB94*vlookup($B95,'2a. TBill Main'!$B$224:$HF$233,1+FB$62)),FB94)</f>
        <v>16854.53892</v>
      </c>
      <c r="FC95" s="346">
        <f>if($A95-FC$65&gt;=0, if($B95&lt;=$B94,FC94,FC94*vlookup($B95,'2a. TBill Main'!$B$224:$HF$233,1+FC$62)),FC94)</f>
        <v>67568.68327</v>
      </c>
      <c r="FD95" s="346">
        <f>if($A95-FD$65&gt;=0, if($B95&lt;=$B94,FD94,FD94*vlookup($B95,'2a. TBill Main'!$B$224:$HF$233,1+FD$62)),FD94)</f>
        <v>54925.73009</v>
      </c>
      <c r="FE95" s="346">
        <f>if($A95-FE$65&gt;=0, if($B95&lt;=$B94,FE94,FE94*vlookup($B95,'2a. TBill Main'!$B$224:$HF$233,1+FE$62)),FE94)</f>
        <v>92266.6213</v>
      </c>
      <c r="FF95" s="346">
        <f>if($A95-FF$65&gt;=0, if($B95&lt;=$B94,FF94,FF94*vlookup($B95,'2a. TBill Main'!$B$224:$HF$233,1+FF$62)),FF94)</f>
        <v>21914.59682</v>
      </c>
      <c r="FG95" s="346">
        <f>if($A95-FG$65&gt;=0, if($B95&lt;=$B94,FG94,FG94*vlookup($B95,'2a. TBill Main'!$B$224:$HF$233,1+FG$62)),FG94)</f>
        <v>27897.58717</v>
      </c>
      <c r="FH95" s="346">
        <f>if($A95-FH$65&gt;=0, if($B95&lt;=$B94,FH94,FH94*vlookup($B95,'2a. TBill Main'!$B$224:$HF$233,1+FH$62)),FH94)</f>
        <v>34527.60519</v>
      </c>
      <c r="FI95" s="346">
        <f>if($A95-FI$65&gt;=0, if($B95&lt;=$B94,FI94,FI94*vlookup($B95,'2a. TBill Main'!$B$224:$HF$233,1+FI$62)),FI94)</f>
        <v>94074.82751</v>
      </c>
      <c r="FJ95" s="346">
        <f>if($A95-FJ$65&gt;=0, if($B95&lt;=$B94,FJ94,FJ94*vlookup($B95,'2a. TBill Main'!$B$224:$HF$233,1+FJ$62)),FJ94)</f>
        <v>97950.56525</v>
      </c>
      <c r="FK95" s="346">
        <f>if($A95-FK$65&gt;=0, if($B95&lt;=$B94,FK94,FK94*vlookup($B95,'2a. TBill Main'!$B$224:$HF$233,1+FK$62)),FK94)</f>
        <v>41826.31934</v>
      </c>
      <c r="FL95" s="346">
        <f>if($A95-FL$65&gt;=0, if($B95&lt;=$B94,FL94,FL94*vlookup($B95,'2a. TBill Main'!$B$224:$HF$233,1+FL$62)),FL94)</f>
        <v>41641.50786</v>
      </c>
      <c r="FM95" s="346">
        <f>if($A95-FM$65&gt;=0, if($B95&lt;=$B94,FM94,FM94*vlookup($B95,'2a. TBill Main'!$B$224:$HF$233,1+FM$62)),FM94)</f>
        <v>110681.478</v>
      </c>
      <c r="FN95" s="346">
        <f>if($A95-FN$65&gt;=0, if($B95&lt;=$B94,FN94,FN94*vlookup($B95,'2a. TBill Main'!$B$224:$HF$233,1+FN$62)),FN94)</f>
        <v>94529.24947</v>
      </c>
      <c r="FO95" s="346">
        <f>if($A95-FO$65&gt;=0, if($B95&lt;=$B94,FO94,FO94*vlookup($B95,'2a. TBill Main'!$B$224:$HF$233,1+FO$62)),FO94)</f>
        <v>45533.2626</v>
      </c>
      <c r="FP95" s="346">
        <f>if($A95-FP$65&gt;=0, if($B95&lt;=$B94,FP94,FP94*vlookup($B95,'2a. TBill Main'!$B$224:$HF$233,1+FP$62)),FP94)</f>
        <v>16148.23766</v>
      </c>
      <c r="FQ95" s="346">
        <f>if($A95-FQ$65&gt;=0, if($B95&lt;=$B94,FQ94,FQ94*vlookup($B95,'2a. TBill Main'!$B$224:$HF$233,1+FQ$62)),FQ94)</f>
        <v>89206.7057</v>
      </c>
      <c r="FR95" s="346">
        <f>if($A95-FR$65&gt;=0, if($B95&lt;=$B94,FR94,FR94*vlookup($B95,'2a. TBill Main'!$B$224:$HF$233,1+FR$62)),FR94)</f>
        <v>89195.59022</v>
      </c>
      <c r="FS95" s="346">
        <f>if($A95-FS$65&gt;=0, if($B95&lt;=$B94,FS94,FS94*vlookup($B95,'2a. TBill Main'!$B$224:$HF$233,1+FS$62)),FS94)</f>
        <v>40176.40818</v>
      </c>
      <c r="FT95" s="346">
        <f>if($A95-FT$65&gt;=0, if($B95&lt;=$B94,FT94,FT94*vlookup($B95,'2a. TBill Main'!$B$224:$HF$233,1+FT$62)),FT94)</f>
        <v>49974.09492</v>
      </c>
      <c r="FU95" s="346">
        <f>if($A95-FU$65&gt;=0, if($B95&lt;=$B94,FU94,FU94*vlookup($B95,'2a. TBill Main'!$B$224:$HF$233,1+FU$62)),FU94)</f>
        <v>53568.54423</v>
      </c>
      <c r="FV95" s="346">
        <f>if($A95-FV$65&gt;=0, if($B95&lt;=$B94,FV94,FV94*vlookup($B95,'2a. TBill Main'!$B$224:$HF$233,1+FV$62)),FV94)</f>
        <v>112493.9429</v>
      </c>
      <c r="FW95" s="346">
        <f>if($A95-FW$65&gt;=0, if($B95&lt;=$B94,FW94,FW94*vlookup($B95,'2a. TBill Main'!$B$224:$HF$233,1+FW$62)),FW94)</f>
        <v>2673.070357</v>
      </c>
      <c r="FX95" s="346">
        <f>if($A95-FX$65&gt;=0, if($B95&lt;=$B94,FX94,FX94*vlookup($B95,'2a. TBill Main'!$B$224:$HF$233,1+FX$62)),FX94)</f>
        <v>59668.12652</v>
      </c>
      <c r="FY95" s="346">
        <f>if($A95-FY$65&gt;=0, if($B95&lt;=$B94,FY94,FY94*vlookup($B95,'2a. TBill Main'!$B$224:$HF$233,1+FY$62)),FY94)</f>
        <v>55347.0199</v>
      </c>
      <c r="FZ95" s="346">
        <f>if($A95-FZ$65&gt;=0, if($B95&lt;=$B94,FZ94,FZ94*vlookup($B95,'2a. TBill Main'!$B$224:$HF$233,1+FZ$62)),FZ94)</f>
        <v>62114.52159</v>
      </c>
      <c r="GA95" s="346">
        <f>if($A95-GA$65&gt;=0, if($B95&lt;=$B94,GA94,GA94*vlookup($B95,'2a. TBill Main'!$B$224:$HF$233,1+GA$62)),GA94)</f>
        <v>1004.410204</v>
      </c>
      <c r="GB95" s="346">
        <f>if($A95-GB$65&gt;=0, if($B95&lt;=$B94,GB94,GB94*vlookup($B95,'2a. TBill Main'!$B$224:$HF$233,1+GB$62)),GB94)</f>
        <v>5672.908834</v>
      </c>
      <c r="GC95" s="346">
        <f>if($A95-GC$65&gt;=0, if($B95&lt;=$B94,GC94,GC94*vlookup($B95,'2a. TBill Main'!$B$224:$HF$233,1+GC$62)),GC94)</f>
        <v>294.6269933</v>
      </c>
      <c r="GD95" s="346">
        <f>if($A95-GD$65&gt;=0, if($B95&lt;=$B94,GD94,GD94*vlookup($B95,'2a. TBill Main'!$B$224:$HF$233,1+GD$62)),GD94)</f>
        <v>22581.81982</v>
      </c>
      <c r="GE95" s="346">
        <f>if($A95-GE$65&gt;=0, if($B95&lt;=$B94,GE94,GE94*vlookup($B95,'2a. TBill Main'!$B$224:$HF$233,1+GE$62)),GE94)</f>
        <v>5783.367173</v>
      </c>
      <c r="GF95" s="346">
        <f>if($A95-GF$65&gt;=0, if($B95&lt;=$B94,GF94,GF94*vlookup($B95,'2a. TBill Main'!$B$224:$HF$233,1+GF$62)),GF94)</f>
        <v>4491.722434</v>
      </c>
      <c r="GG95" s="346">
        <f>if($A95-GG$65&gt;=0, if($B95&lt;=$B94,GG94,GG94*vlookup($B95,'2a. TBill Main'!$B$224:$HF$233,1+GG$62)),GG94)</f>
        <v>66069.99611</v>
      </c>
      <c r="GH95" s="346">
        <f>if($A95-GH$65&gt;=0, if($B95&lt;=$B94,GH94,GH94*vlookup($B95,'2a. TBill Main'!$B$224:$HF$233,1+GH$62)),GH94)</f>
        <v>294.6269933</v>
      </c>
      <c r="GI95" s="346">
        <f>if($A95-GI$65&gt;=0, if($B95&lt;=$B94,GI94,GI94*vlookup($B95,'2a. TBill Main'!$B$224:$HF$233,1+GI$62)),GI94)</f>
        <v>669.6068029</v>
      </c>
      <c r="GJ95" s="346">
        <f>if($A95-GJ$65&gt;=0, if($B95&lt;=$B94,GJ94,GJ94*vlookup($B95,'2a. TBill Main'!$B$224:$HF$233,1+GJ$62)),GJ94)</f>
        <v>88.38809799</v>
      </c>
      <c r="GK95" s="346">
        <f>if($A95-GK$65&gt;=0, if($B95&lt;=$B94,GK94,GK94*vlookup($B95,'2a. TBill Main'!$B$224:$HF$233,1+GK$62)),GK94)</f>
        <v>43575.22517</v>
      </c>
      <c r="GL95" s="346">
        <f>if($A95-GL$65&gt;=0, if($B95&lt;=$B94,GL94,GL94*vlookup($B95,'2a. TBill Main'!$B$224:$HF$233,1+GL$62)),GL94)</f>
        <v>31941.07481</v>
      </c>
      <c r="GM95" s="346">
        <f>if($A95-GM$65&gt;=0, if($B95&lt;=$B94,GM94,GM94*vlookup($B95,'2a. TBill Main'!$B$224:$HF$233,1+GM$62)),GM94)</f>
        <v>870.4888438</v>
      </c>
      <c r="GN95" s="346">
        <f>if($A95-GN$65&gt;=0, if($B95&lt;=$B94,GN94,GN94*vlookup($B95,'2a. TBill Main'!$B$224:$HF$233,1+GN$62)),GN94)</f>
        <v>26.78427212</v>
      </c>
      <c r="GO95" s="346">
        <f>if($A95-GO$65&gt;=0, if($B95&lt;=$B94,GO94,GO94*vlookup($B95,'2a. TBill Main'!$B$224:$HF$233,1+GO$62)),GO94)</f>
        <v>3120.367702</v>
      </c>
      <c r="GP95" s="346">
        <f>if($A95-GP$65&gt;=0, if($B95&lt;=$B94,GP94,GP94*vlookup($B95,'2a. TBill Main'!$B$224:$HF$233,1+GP$62)),GP94)</f>
        <v>29208.24874</v>
      </c>
      <c r="GQ95" s="346">
        <f>if($A95-GQ$65&gt;=0, if($B95&lt;=$B94,GQ94,GQ94*vlookup($B95,'2a. TBill Main'!$B$224:$HF$233,1+GQ$62)),GQ94)</f>
        <v>30673.34843</v>
      </c>
      <c r="GR95" s="346">
        <f>if($A95-GR$65&gt;=0, if($B95&lt;=$B94,GR94,GR94*vlookup($B95,'2a. TBill Main'!$B$224:$HF$233,1+GR$62)),GR94)</f>
        <v>36557.85301</v>
      </c>
      <c r="GS95" s="346">
        <f>if($A95-GS$65&gt;=0, if($B95&lt;=$B94,GS94,GS94*vlookup($B95,'2a. TBill Main'!$B$224:$HF$233,1+GS$62)),GS94)</f>
        <v>74154.93578</v>
      </c>
      <c r="GT95" s="346">
        <f>if($A95-GT$65&gt;=0, if($B95&lt;=$B94,GT94,GT94*vlookup($B95,'2a. TBill Main'!$B$224:$HF$233,1+GT$62)),GT94)</f>
        <v>5354.175996</v>
      </c>
      <c r="GU95" s="346">
        <f>if($A95-GU$65&gt;=0, if($B95&lt;=$B94,GU94,GU94*vlookup($B95,'2a. TBill Main'!$B$224:$HF$233,1+GU$62)),GU94)</f>
        <v>22233.62428</v>
      </c>
      <c r="GV95" s="346">
        <f>if($A95-GV$65&gt;=0, if($B95&lt;=$B94,GV94,GV94*vlookup($B95,'2a. TBill Main'!$B$224:$HF$233,1+GV$62)),GV94)</f>
        <v>37131.03644</v>
      </c>
      <c r="GW95" s="346">
        <f>if($A95-GW$65&gt;=0, if($B95&lt;=$B94,GW94,GW94*vlookup($B95,'2a. TBill Main'!$B$224:$HF$233,1+GW$62)),GW94)</f>
        <v>40570.13698</v>
      </c>
      <c r="GX95" s="346">
        <f>if($A95-GX$65&gt;=0, if($B95&lt;=$B94,GX94,GX94*vlookup($B95,'2a. TBill Main'!$B$224:$HF$233,1+GX$62)),GX94)</f>
        <v>17747.2587</v>
      </c>
      <c r="GY95" s="346">
        <f>if($A95-GY$65&gt;=0, if($B95&lt;=$B94,GY94,GY94*vlookup($B95,'2a. TBill Main'!$B$224:$HF$233,1+GY$62)),GY94)</f>
        <v>68599.87775</v>
      </c>
      <c r="GZ95" s="346">
        <f>if($A95-GZ$65&gt;=0, if($B95&lt;=$B94,GZ94,GZ94*vlookup($B95,'2a. TBill Main'!$B$224:$HF$233,1+GZ$62)),GZ94)</f>
        <v>55105.96145</v>
      </c>
      <c r="HA95" s="346">
        <f>if($A95-HA$65&gt;=0, if($B95&lt;=$B94,HA94,HA94*vlookup($B95,'2a. TBill Main'!$B$224:$HF$233,1+HA$62)),HA94)</f>
        <v>79407.33155</v>
      </c>
      <c r="HB95" s="346">
        <f>if($A95-HB$65&gt;=0, if($B95&lt;=$B94,HB94,HB94*vlookup($B95,'2a. TBill Main'!$B$224:$HF$233,1+HB$62)),HB94)</f>
        <v>49133.06877</v>
      </c>
      <c r="HC95" s="346">
        <f>if($A95-HC$65&gt;=0, if($B95&lt;=$B94,HC94,HC94*vlookup($B95,'2a. TBill Main'!$B$224:$HF$233,1+HC$62)),HC94)</f>
        <v>14559.93032</v>
      </c>
      <c r="HD95" s="346">
        <f>if($A95-HD$65&gt;=0, if($B95&lt;=$B94,HD94,HD94*vlookup($B95,'2a. TBill Main'!$B$224:$HF$233,1+HD$62)),HD94)</f>
        <v>35293.63537</v>
      </c>
      <c r="HE95" s="346">
        <f>if($A95-HE$65&gt;=0, if($B95&lt;=$B94,HE94,HE94*vlookup($B95,'2a. TBill Main'!$B$224:$HF$233,1+HE$62)),HE94)</f>
        <v>32703.22128</v>
      </c>
      <c r="HF95" s="346">
        <f>if($A95-HF$65&gt;=0, if($B95&lt;=$B94,HF94,HF94*vlookup($B95,'2a. TBill Main'!$B$224:$HF$233,1+HF$62)),HF94)</f>
        <v>32968.76055</v>
      </c>
      <c r="HG95" s="346">
        <f>if($A95-HG$65&gt;=0, if($B95&lt;=$B94,HG94,HG94*vlookup($B95,'2a. TBill Main'!$B$224:$HF$233,1+HG$62)),HG94)</f>
        <v>6779.099273</v>
      </c>
      <c r="HH95" s="346">
        <f>if($A95-HH$65&gt;=0, if($B95&lt;=$B94,HH94,HH94*vlookup($B95,'2a. TBill Main'!$B$224:$HF$233,1+HH$62)),HH94)</f>
        <v>40291.58055</v>
      </c>
      <c r="HI95" s="346">
        <f>if($A95-HI$65&gt;=0, if($B95&lt;=$B94,HI94,HI94*vlookup($B95,'2a. TBill Main'!$B$224:$HF$233,1+HI$62)),HI94)</f>
        <v>62426.10302</v>
      </c>
      <c r="HJ95" s="346"/>
      <c r="HK95" s="346"/>
      <c r="HL95" s="346"/>
      <c r="HM95" s="346"/>
      <c r="HN95" s="346"/>
      <c r="HO95" s="346"/>
      <c r="HP95" s="346"/>
      <c r="HQ95" s="346"/>
      <c r="HR95" s="346"/>
      <c r="HS95" s="346"/>
      <c r="HT95" s="346"/>
      <c r="HU95" s="346"/>
      <c r="HV95" s="346"/>
      <c r="HW95" s="346"/>
      <c r="HX95" s="346"/>
    </row>
    <row r="96">
      <c r="A96" s="331" t="str">
        <f>'3b. TBond Projections'!A99</f>
        <v>06-2028</v>
      </c>
      <c r="B96" s="346">
        <f t="shared" si="29"/>
        <v>6</v>
      </c>
      <c r="C96" s="346">
        <f t="shared" si="27"/>
        <v>9824816.937</v>
      </c>
      <c r="D96" s="338">
        <f t="shared" si="28"/>
        <v>6</v>
      </c>
      <c r="E96" s="346"/>
      <c r="F96" s="346">
        <f>if($A96-F$65&gt;=0, if($B96&lt;=$B95,F95,F95*vlookup($B96,'2a. TBill Main'!$B$224:$HF$233,1+F$62)),F95)</f>
        <v>923.0861903</v>
      </c>
      <c r="G96" s="346">
        <f>if($A96-G$65&gt;=0, if($B96&lt;=$B95,G95,G95*vlookup($B96,'2a. TBill Main'!$B$224:$HF$233,1+G$62)),G95)</f>
        <v>23773.4814</v>
      </c>
      <c r="H96" s="346">
        <f>if($A96-H$65&gt;=0, if($B96&lt;=$B95,H95,H95*vlookup($B96,'2a. TBill Main'!$B$224:$HF$233,1+H$62)),H95)</f>
        <v>65235.77317</v>
      </c>
      <c r="I96" s="346">
        <f>if($A96-I$65&gt;=0, if($B96&lt;=$B95,I95,I95*vlookup($B96,'2a. TBill Main'!$B$224:$HF$233,1+I$62)),I95)</f>
        <v>24463.41494</v>
      </c>
      <c r="J96" s="346">
        <f>if($A96-J$65&gt;=0, if($B96&lt;=$B95,J95,J95*vlookup($B96,'2a. TBill Main'!$B$224:$HF$233,1+J$62)),J95)</f>
        <v>32617.88658</v>
      </c>
      <c r="K96" s="346">
        <f>if($A96-K$65&gt;=0, if($B96&lt;=$B95,K95,K95*vlookup($B96,'2a. TBill Main'!$B$224:$HF$233,1+K$62)),K95)</f>
        <v>32617.88658</v>
      </c>
      <c r="L96" s="346">
        <f>if($A96-L$65&gt;=0, if($B96&lt;=$B95,L95,L95*vlookup($B96,'2a. TBill Main'!$B$224:$HF$233,1+L$62)),L95)</f>
        <v>8551.268236</v>
      </c>
      <c r="M96" s="346">
        <f>if($A96-M$65&gt;=0, if($B96&lt;=$B95,M95,M95*vlookup($B96,'2a. TBill Main'!$B$224:$HF$233,1+M$62)),M95)</f>
        <v>241597.4241</v>
      </c>
      <c r="N96" s="346">
        <f>if($A96-N$65&gt;=0, if($B96&lt;=$B95,N95,N95*vlookup($B96,'2a. TBill Main'!$B$224:$HF$233,1+N$62)),N95)</f>
        <v>81376.76696</v>
      </c>
      <c r="O96" s="346">
        <f>if($A96-O$65&gt;=0, if($B96&lt;=$B95,O95,O95*vlookup($B96,'2a. TBill Main'!$B$224:$HF$233,1+O$62)),O95)</f>
        <v>4341.440704</v>
      </c>
      <c r="P96" s="346">
        <f>if($A96-P$65&gt;=0, if($B96&lt;=$B95,P95,P95*vlookup($B96,'2a. TBill Main'!$B$224:$HF$233,1+P$62)),P95)</f>
        <v>32.61788658</v>
      </c>
      <c r="Q96" s="346">
        <f>if($A96-Q$65&gt;=0, if($B96&lt;=$B95,Q95,Q95*vlookup($B96,'2a. TBill Main'!$B$224:$HF$233,1+Q$62)),Q95)</f>
        <v>619.7398451</v>
      </c>
      <c r="R96" s="346">
        <f>if($A96-R$65&gt;=0, if($B96&lt;=$B95,R95,R95*vlookup($B96,'2a. TBill Main'!$B$224:$HF$233,1+R$62)),R95)</f>
        <v>24066.61835</v>
      </c>
      <c r="S96" s="346">
        <f>if($A96-S$65&gt;=0, if($B96&lt;=$B95,S95,S95*vlookup($B96,'2a. TBill Main'!$B$224:$HF$233,1+S$62)),S95)</f>
        <v>19361.2925</v>
      </c>
      <c r="T96" s="346">
        <f>if($A96-T$65&gt;=0, if($B96&lt;=$B95,T95,T95*vlookup($B96,'2a. TBill Main'!$B$224:$HF$233,1+T$62)),T95)</f>
        <v>215366.1198</v>
      </c>
      <c r="U96" s="346">
        <f>if($A96-U$65&gt;=0, if($B96&lt;=$B95,U95,U95*vlookup($B96,'2a. TBill Main'!$B$224:$HF$233,1+U$62)),U95)</f>
        <v>33226.43849</v>
      </c>
      <c r="V96" s="346">
        <f>if($A96-V$65&gt;=0, if($B96&lt;=$B95,V95,V95*vlookup($B96,'2a. TBill Main'!$B$224:$HF$233,1+V$62)),V95)</f>
        <v>106659.6411</v>
      </c>
      <c r="W96" s="346">
        <f>if($A96-W$65&gt;=0, if($B96&lt;=$B95,W95,W95*vlookup($B96,'2a. TBill Main'!$B$224:$HF$233,1+W$62)),W95)</f>
        <v>32617.88658</v>
      </c>
      <c r="X96" s="346">
        <f>if($A96-X$65&gt;=0, if($B96&lt;=$B95,X95,X95*vlookup($B96,'2a. TBill Main'!$B$224:$HF$233,1+X$62)),X95)</f>
        <v>57596.63151</v>
      </c>
      <c r="Y96" s="346">
        <f>if($A96-Y$65&gt;=0, if($B96&lt;=$B95,Y95,Y95*vlookup($B96,'2a. TBill Main'!$B$224:$HF$233,1+Y$62)),Y95)</f>
        <v>32617.88658</v>
      </c>
      <c r="Z96" s="346">
        <f>if($A96-Z$65&gt;=0, if($B96&lt;=$B95,Z95,Z95*vlookup($B96,'2a. TBill Main'!$B$224:$HF$233,1+Z$62)),Z95)</f>
        <v>4126.162653</v>
      </c>
      <c r="AA96" s="346">
        <f>if($A96-AA$65&gt;=0, if($B96&lt;=$B95,AA95,AA95*vlookup($B96,'2a. TBill Main'!$B$224:$HF$233,1+AA$62)),AA95)</f>
        <v>72765.71014</v>
      </c>
      <c r="AB96" s="346">
        <f>if($A96-AB$65&gt;=0, if($B96&lt;=$B95,AB95,AB95*vlookup($B96,'2a. TBill Main'!$B$224:$HF$233,1+AB$62)),AB95)</f>
        <v>43041.55198</v>
      </c>
      <c r="AC96" s="346">
        <f>if($A96-AC$65&gt;=0, if($B96&lt;=$B95,AC95,AC95*vlookup($B96,'2a. TBill Main'!$B$224:$HF$233,1+AC$62)),AC95)</f>
        <v>26094.30927</v>
      </c>
      <c r="AD96" s="346">
        <f>if($A96-AD$65&gt;=0, if($B96&lt;=$B95,AD95,AD95*vlookup($B96,'2a. TBill Main'!$B$224:$HF$233,1+AD$62)),AD95)</f>
        <v>16308.94329</v>
      </c>
      <c r="AE96" s="346">
        <f>if($A96-AE$65&gt;=0, if($B96&lt;=$B95,AE95,AE95*vlookup($B96,'2a. TBill Main'!$B$224:$HF$233,1+AE$62)),AE95)</f>
        <v>142593.2011</v>
      </c>
      <c r="AF96" s="346">
        <f>if($A96-AF$65&gt;=0, if($B96&lt;=$B95,AF95,AF95*vlookup($B96,'2a. TBill Main'!$B$224:$HF$233,1+AF$62)),AF95)</f>
        <v>25687.46637</v>
      </c>
      <c r="AG96" s="346">
        <f>if($A96-AG$65&gt;=0, if($B96&lt;=$B95,AG95,AG95*vlookup($B96,'2a. TBill Main'!$B$224:$HF$233,1+AG$62)),AG95)</f>
        <v>35832.7381</v>
      </c>
      <c r="AH96" s="346">
        <f>if($A96-AH$65&gt;=0, if($B96&lt;=$B95,AH95,AH95*vlookup($B96,'2a. TBill Main'!$B$224:$HF$233,1+AH$62)),AH95)</f>
        <v>27213.3311</v>
      </c>
      <c r="AI96" s="346">
        <f>if($A96-AI$65&gt;=0, if($B96&lt;=$B95,AI95,AI95*vlookup($B96,'2a. TBill Main'!$B$224:$HF$233,1+AI$62)),AI95)</f>
        <v>50584.37302</v>
      </c>
      <c r="AJ96" s="346">
        <f>if($A96-AJ$65&gt;=0, if($B96&lt;=$B95,AJ95,AJ95*vlookup($B96,'2a. TBill Main'!$B$224:$HF$233,1+AJ$62)),AJ95)</f>
        <v>48926.82988</v>
      </c>
      <c r="AK96" s="346">
        <f>if($A96-AK$65&gt;=0, if($B96&lt;=$B95,AK95,AK95*vlookup($B96,'2a. TBill Main'!$B$224:$HF$233,1+AK$62)),AK95)</f>
        <v>39141.4639</v>
      </c>
      <c r="AL96" s="346">
        <f>if($A96-AL$65&gt;=0, if($B96&lt;=$B95,AL95,AL95*vlookup($B96,'2a. TBill Main'!$B$224:$HF$233,1+AL$62)),AL95)</f>
        <v>26094.30927</v>
      </c>
      <c r="AM96" s="346">
        <f>if($A96-AM$65&gt;=0, if($B96&lt;=$B95,AM95,AM95*vlookup($B96,'2a. TBill Main'!$B$224:$HF$233,1+AM$62)),AM95)</f>
        <v>36863.88735</v>
      </c>
      <c r="AN96" s="346">
        <f>if($A96-AN$65&gt;=0, if($B96&lt;=$B95,AN95,AN95*vlookup($B96,'2a. TBill Main'!$B$224:$HF$233,1+AN$62)),AN95)</f>
        <v>196085.687</v>
      </c>
      <c r="AO96" s="346">
        <f>if($A96-AO$65&gt;=0, if($B96&lt;=$B95,AO95,AO95*vlookup($B96,'2a. TBill Main'!$B$224:$HF$233,1+AO$62)),AO95)</f>
        <v>21491.14264</v>
      </c>
      <c r="AP96" s="346">
        <f>if($A96-AP$65&gt;=0, if($B96&lt;=$B95,AP95,AP95*vlookup($B96,'2a. TBill Main'!$B$224:$HF$233,1+AP$62)),AP95)</f>
        <v>39081.54484</v>
      </c>
      <c r="AQ96" s="346">
        <f>if($A96-AQ$65&gt;=0, if($B96&lt;=$B95,AQ95,AQ95*vlookup($B96,'2a. TBill Main'!$B$224:$HF$233,1+AQ$62)),AQ95)</f>
        <v>90941.99482</v>
      </c>
      <c r="AR96" s="346">
        <f>if($A96-AR$65&gt;=0, if($B96&lt;=$B95,AR95,AR95*vlookup($B96,'2a. TBill Main'!$B$224:$HF$233,1+AR$62)),AR95)</f>
        <v>65235.77317</v>
      </c>
      <c r="AS96" s="346">
        <f>if($A96-AS$65&gt;=0, if($B96&lt;=$B95,AS95,AS95*vlookup($B96,'2a. TBill Main'!$B$224:$HF$233,1+AS$62)),AS95)</f>
        <v>19570.73195</v>
      </c>
      <c r="AT96" s="346">
        <f>if($A96-AT$65&gt;=0, if($B96&lt;=$B95,AT95,AT95*vlookup($B96,'2a. TBill Main'!$B$224:$HF$233,1+AT$62)),AT95)</f>
        <v>26094.30927</v>
      </c>
      <c r="AU96" s="346">
        <f>if($A96-AU$65&gt;=0, if($B96&lt;=$B95,AU95,AU95*vlookup($B96,'2a. TBill Main'!$B$224:$HF$233,1+AU$62)),AU95)</f>
        <v>26094.30927</v>
      </c>
      <c r="AV96" s="346">
        <f>if($A96-AV$65&gt;=0, if($B96&lt;=$B95,AV95,AV95*vlookup($B96,'2a. TBill Main'!$B$224:$HF$233,1+AV$62)),AV95)</f>
        <v>16308.94329</v>
      </c>
      <c r="AW96" s="346">
        <f>if($A96-AW$65&gt;=0, if($B96&lt;=$B95,AW95,AW95*vlookup($B96,'2a. TBill Main'!$B$224:$HF$233,1+AW$62)),AW95)</f>
        <v>16308.94329</v>
      </c>
      <c r="AX96" s="346">
        <f>if($A96-AX$65&gt;=0, if($B96&lt;=$B95,AX95,AX95*vlookup($B96,'2a. TBill Main'!$B$224:$HF$233,1+AX$62)),AX95)</f>
        <v>121335.2763</v>
      </c>
      <c r="AY96" s="346">
        <f>if($A96-AY$65&gt;=0, if($B96&lt;=$B95,AY95,AY95*vlookup($B96,'2a. TBill Main'!$B$224:$HF$233,1+AY$62)),AY95)</f>
        <v>92321.5031</v>
      </c>
      <c r="AZ96" s="346">
        <f>if($A96-AZ$65&gt;=0, if($B96&lt;=$B95,AZ95,AZ95*vlookup($B96,'2a. TBill Main'!$B$224:$HF$233,1+AZ$62)),AZ95)</f>
        <v>36900.51724</v>
      </c>
      <c r="BA96" s="346">
        <f>if($A96-BA$65&gt;=0, if($B96&lt;=$B95,BA95,BA95*vlookup($B96,'2a. TBill Main'!$B$224:$HF$233,1+BA$62)),BA95)</f>
        <v>56138.48151</v>
      </c>
      <c r="BB96" s="346">
        <f>if($A96-BB$65&gt;=0, if($B96&lt;=$B95,BB95,BB95*vlookup($B96,'2a. TBill Main'!$B$224:$HF$233,1+BB$62)),BB95)</f>
        <v>103519.4193</v>
      </c>
      <c r="BC96" s="346">
        <f>if($A96-BC$65&gt;=0, if($B96&lt;=$B95,BC95,BC95*vlookup($B96,'2a. TBill Main'!$B$224:$HF$233,1+BC$62)),BC95)</f>
        <v>978.5365975</v>
      </c>
      <c r="BD96" s="346">
        <f>if($A96-BD$65&gt;=0, if($B96&lt;=$B95,BD95,BD95*vlookup($B96,'2a. TBill Main'!$B$224:$HF$233,1+BD$62)),BD95)</f>
        <v>48926.82988</v>
      </c>
      <c r="BE96" s="346">
        <f>if($A96-BE$65&gt;=0, if($B96&lt;=$B95,BE95,BE95*vlookup($B96,'2a. TBill Main'!$B$224:$HF$233,1+BE$62)),BE95)</f>
        <v>32617.88658</v>
      </c>
      <c r="BF96" s="346">
        <f>if($A96-BF$65&gt;=0, if($B96&lt;=$B95,BF95,BF95*vlookup($B96,'2a. TBill Main'!$B$224:$HF$233,1+BF$62)),BF95)</f>
        <v>16308.94329</v>
      </c>
      <c r="BG96" s="346">
        <f>if($A96-BG$65&gt;=0, if($B96&lt;=$B95,BG95,BG95*vlookup($B96,'2a. TBill Main'!$B$224:$HF$233,1+BG$62)),BG95)</f>
        <v>16308.94329</v>
      </c>
      <c r="BH96" s="346">
        <f>if($A96-BH$65&gt;=0, if($B96&lt;=$B95,BH95,BH95*vlookup($B96,'2a. TBill Main'!$B$224:$HF$233,1+BH$62)),BH95)</f>
        <v>32617.88658</v>
      </c>
      <c r="BI96" s="346">
        <f>if($A96-BI$65&gt;=0, if($B96&lt;=$B95,BI95,BI95*vlookup($B96,'2a. TBill Main'!$B$224:$HF$233,1+BI$62)),BI95)</f>
        <v>180905.3226</v>
      </c>
      <c r="BJ96" s="346">
        <f>if($A96-BJ$65&gt;=0, if($B96&lt;=$B95,BJ95,BJ95*vlookup($B96,'2a. TBill Main'!$B$224:$HF$233,1+BJ$62)),BJ95)</f>
        <v>32617.88658</v>
      </c>
      <c r="BK96" s="346">
        <f>if($A96-BK$65&gt;=0, if($B96&lt;=$B95,BK95,BK95*vlookup($B96,'2a. TBill Main'!$B$224:$HF$233,1+BK$62)),BK95)</f>
        <v>60515.70404</v>
      </c>
      <c r="BL96" s="346">
        <f>if($A96-BL$65&gt;=0, if($B96&lt;=$B95,BL95,BL95*vlookup($B96,'2a. TBill Main'!$B$224:$HF$233,1+BL$62)),BL95)</f>
        <v>81544.71646</v>
      </c>
      <c r="BM96" s="346">
        <f>if($A96-BM$65&gt;=0, if($B96&lt;=$B95,BM95,BM95*vlookup($B96,'2a. TBill Main'!$B$224:$HF$233,1+BM$62)),BM95)</f>
        <v>65.23577317</v>
      </c>
      <c r="BN96" s="346">
        <f>if($A96-BN$65&gt;=0, if($B96&lt;=$B95,BN95,BN95*vlookup($B96,'2a. TBill Main'!$B$224:$HF$233,1+BN$62)),BN95)</f>
        <v>9262.990522</v>
      </c>
      <c r="BO96" s="346">
        <f>if($A96-BO$65&gt;=0, if($B96&lt;=$B95,BO95,BO95*vlookup($B96,'2a. TBill Main'!$B$224:$HF$233,1+BO$62)),BO95)</f>
        <v>63967.45927</v>
      </c>
      <c r="BP96" s="346">
        <f>if($A96-BP$65&gt;=0, if($B96&lt;=$B95,BP95,BP95*vlookup($B96,'2a. TBill Main'!$B$224:$HF$233,1+BP$62)),BP95)</f>
        <v>32617.88658</v>
      </c>
      <c r="BQ96" s="346">
        <f>if($A96-BQ$65&gt;=0, if($B96&lt;=$B95,BQ95,BQ95*vlookup($B96,'2a. TBill Main'!$B$224:$HF$233,1+BQ$62)),BQ95)</f>
        <v>7490.958597</v>
      </c>
      <c r="BR96" s="346">
        <f>if($A96-BR$65&gt;=0, if($B96&lt;=$B95,BR95,BR95*vlookup($B96,'2a. TBill Main'!$B$224:$HF$233,1+BR$62)),BR95)</f>
        <v>32617.88658</v>
      </c>
      <c r="BS96" s="346">
        <f>if($A96-BS$65&gt;=0, if($B96&lt;=$B95,BS95,BS95*vlookup($B96,'2a. TBill Main'!$B$224:$HF$233,1+BS$62)),BS95)</f>
        <v>19570.73195</v>
      </c>
      <c r="BT96" s="346">
        <f>if($A96-BT$65&gt;=0, if($B96&lt;=$B95,BT95,BT95*vlookup($B96,'2a. TBill Main'!$B$224:$HF$233,1+BT$62)),BT95)</f>
        <v>227679.3719</v>
      </c>
      <c r="BU96" s="346">
        <f>if($A96-BU$65&gt;=0, if($B96&lt;=$B95,BU95,BU95*vlookup($B96,'2a. TBill Main'!$B$224:$HF$233,1+BU$62)),BU95)</f>
        <v>81848.55207</v>
      </c>
      <c r="BV96" s="346">
        <f>if($A96-BV$65&gt;=0, if($B96&lt;=$B95,BV95,BV95*vlookup($B96,'2a. TBill Main'!$B$224:$HF$233,1+BV$62)),BV95)</f>
        <v>81544.71646</v>
      </c>
      <c r="BW96" s="346">
        <f>if($A96-BW$65&gt;=0, if($B96&lt;=$B95,BW95,BW95*vlookup($B96,'2a. TBill Main'!$B$224:$HF$233,1+BW$62)),BW95)</f>
        <v>1640.679695</v>
      </c>
      <c r="BX96" s="346">
        <f>if($A96-BX$65&gt;=0, if($B96&lt;=$B95,BX95,BX95*vlookup($B96,'2a. TBill Main'!$B$224:$HF$233,1+BX$62)),BX95)</f>
        <v>48926.82988</v>
      </c>
      <c r="BY96" s="346">
        <f>if($A96-BY$65&gt;=0, if($B96&lt;=$B95,BY95,BY95*vlookup($B96,'2a. TBill Main'!$B$224:$HF$233,1+BY$62)),BY95)</f>
        <v>32617.88658</v>
      </c>
      <c r="BZ96" s="346">
        <f>if($A96-BZ$65&gt;=0, if($B96&lt;=$B95,BZ95,BZ95*vlookup($B96,'2a. TBill Main'!$B$224:$HF$233,1+BZ$62)),BZ95)</f>
        <v>19862.40109</v>
      </c>
      <c r="CA96" s="346">
        <f>if($A96-CA$65&gt;=0, if($B96&lt;=$B95,CA95,CA95*vlookup($B96,'2a. TBill Main'!$B$224:$HF$233,1+CA$62)),CA95)</f>
        <v>32617.88658</v>
      </c>
      <c r="CB96" s="346">
        <f>if($A96-CB$65&gt;=0, if($B96&lt;=$B95,CB95,CB95*vlookup($B96,'2a. TBill Main'!$B$224:$HF$233,1+CB$62)),CB95)</f>
        <v>66944.95043</v>
      </c>
      <c r="CC96" s="346">
        <f>if($A96-CC$65&gt;=0, if($B96&lt;=$B95,CC95,CC95*vlookup($B96,'2a. TBill Main'!$B$224:$HF$233,1+CC$62)),CC95)</f>
        <v>123253.0123</v>
      </c>
      <c r="CD96" s="346">
        <f>if($A96-CD$65&gt;=0, if($B96&lt;=$B95,CD95,CD95*vlookup($B96,'2a. TBill Main'!$B$224:$HF$233,1+CD$62)),CD95)</f>
        <v>34242.25734</v>
      </c>
      <c r="CE96" s="346">
        <f>if($A96-CE$65&gt;=0, if($B96&lt;=$B95,CE95,CE95*vlookup($B96,'2a. TBill Main'!$B$224:$HF$233,1+CE$62)),CE95)</f>
        <v>72759.48012</v>
      </c>
      <c r="CF96" s="346">
        <f>if($A96-CF$65&gt;=0, if($B96&lt;=$B95,CF95,CF95*vlookup($B96,'2a. TBill Main'!$B$224:$HF$233,1+CF$62)),CF95)</f>
        <v>81544.71646</v>
      </c>
      <c r="CG96" s="346">
        <f>if($A96-CG$65&gt;=0, if($B96&lt;=$B95,CG95,CG95*vlookup($B96,'2a. TBill Main'!$B$224:$HF$233,1+CG$62)),CG95)</f>
        <v>16.30894329</v>
      </c>
      <c r="CH96" s="346">
        <f>if($A96-CH$65&gt;=0, if($B96&lt;=$B95,CH95,CH95*vlookup($B96,'2a. TBill Main'!$B$224:$HF$233,1+CH$62)),CH95)</f>
        <v>45901.61875</v>
      </c>
      <c r="CI96" s="346">
        <f>if($A96-CI$65&gt;=0, if($B96&lt;=$B95,CI95,CI95*vlookup($B96,'2a. TBill Main'!$B$224:$HF$233,1+CI$62)),CI95)</f>
        <v>32617.88658</v>
      </c>
      <c r="CJ96" s="346">
        <f>if($A96-CJ$65&gt;=0, if($B96&lt;=$B95,CJ95,CJ95*vlookup($B96,'2a. TBill Main'!$B$224:$HF$233,1+CJ$62)),CJ95)</f>
        <v>16308.94329</v>
      </c>
      <c r="CK96" s="346">
        <f>if($A96-CK$65&gt;=0, if($B96&lt;=$B95,CK95,CK95*vlookup($B96,'2a. TBill Main'!$B$224:$HF$233,1+CK$62)),CK95)</f>
        <v>28394.91404</v>
      </c>
      <c r="CL96" s="346">
        <f>if($A96-CL$65&gt;=0, if($B96&lt;=$B95,CL95,CL95*vlookup($B96,'2a. TBill Main'!$B$224:$HF$233,1+CL$62)),CL95)</f>
        <v>24499.39247</v>
      </c>
      <c r="CM96" s="346">
        <f>if($A96-CM$65&gt;=0, if($B96&lt;=$B95,CM95,CM95*vlookup($B96,'2a. TBill Main'!$B$224:$HF$233,1+CM$62)),CM95)</f>
        <v>144608.1384</v>
      </c>
      <c r="CN96" s="346">
        <f>if($A96-CN$65&gt;=0, if($B96&lt;=$B95,CN95,CN95*vlookup($B96,'2a. TBill Main'!$B$224:$HF$233,1+CN$62)),CN95)</f>
        <v>51073.77179</v>
      </c>
      <c r="CO96" s="346">
        <f>if($A96-CO$65&gt;=0, if($B96&lt;=$B95,CO95,CO95*vlookup($B96,'2a. TBill Main'!$B$224:$HF$233,1+CO$62)),CO95)</f>
        <v>428.5483539</v>
      </c>
      <c r="CP96" s="346">
        <f>if($A96-CP$65&gt;=0, if($B96&lt;=$B95,CP95,CP95*vlookup($B96,'2a. TBill Main'!$B$224:$HF$233,1+CP$62)),CP95)</f>
        <v>60704.99927</v>
      </c>
      <c r="CQ96" s="346">
        <f>if($A96-CQ$65&gt;=0, if($B96&lt;=$B95,CQ95,CQ95*vlookup($B96,'2a. TBill Main'!$B$224:$HF$233,1+CQ$62)),CQ95)</f>
        <v>13392.13606</v>
      </c>
      <c r="CR96" s="346">
        <f>if($A96-CR$65&gt;=0, if($B96&lt;=$B95,CR95,CR95*vlookup($B96,'2a. TBill Main'!$B$224:$HF$233,1+CR$62)),CR95)</f>
        <v>38364.3986</v>
      </c>
      <c r="CS96" s="346">
        <f>if($A96-CS$65&gt;=0, if($B96&lt;=$B95,CS95,CS95*vlookup($B96,'2a. TBill Main'!$B$224:$HF$233,1+CS$62)),CS95)</f>
        <v>11348.4961</v>
      </c>
      <c r="CT96" s="346">
        <f>if($A96-CT$65&gt;=0, if($B96&lt;=$B95,CT95,CT95*vlookup($B96,'2a. TBill Main'!$B$224:$HF$233,1+CT$62)),CT95)</f>
        <v>37509.68569</v>
      </c>
      <c r="CU96" s="346">
        <f>if($A96-CU$65&gt;=0, if($B96&lt;=$B95,CU95,CU95*vlookup($B96,'2a. TBill Main'!$B$224:$HF$233,1+CU$62)),CU95)</f>
        <v>57016.91213</v>
      </c>
      <c r="CV96" s="346">
        <f>if($A96-CV$65&gt;=0, if($B96&lt;=$B95,CV95,CV95*vlookup($B96,'2a. TBill Main'!$B$224:$HF$233,1+CV$62)),CV95)</f>
        <v>13392.13606</v>
      </c>
      <c r="CW96" s="346">
        <f>if($A96-CW$65&gt;=0, if($B96&lt;=$B95,CW95,CW95*vlookup($B96,'2a. TBill Main'!$B$224:$HF$233,1+CW$62)),CW95)</f>
        <v>19418.59729</v>
      </c>
      <c r="CX96" s="346">
        <f>if($A96-CX$65&gt;=0, if($B96&lt;=$B95,CX95,CX95*vlookup($B96,'2a. TBill Main'!$B$224:$HF$233,1+CX$62)),CX95)</f>
        <v>146046.6006</v>
      </c>
      <c r="CY96" s="346">
        <f>if($A96-CY$65&gt;=0, if($B96&lt;=$B95,CY95,CY95*vlookup($B96,'2a. TBill Main'!$B$224:$HF$233,1+CY$62)),CY95)</f>
        <v>286645.1998</v>
      </c>
      <c r="CZ96" s="346">
        <f>if($A96-CZ$65&gt;=0, if($B96&lt;=$B95,CZ95,CZ95*vlookup($B96,'2a. TBill Main'!$B$224:$HF$233,1+CZ$62)),CZ95)</f>
        <v>24253.82801</v>
      </c>
      <c r="DA96" s="346">
        <f>if($A96-DA$65&gt;=0, if($B96&lt;=$B95,DA95,DA95*vlookup($B96,'2a. TBill Main'!$B$224:$HF$233,1+DA$62)),DA95)</f>
        <v>66960.68029</v>
      </c>
      <c r="DB96" s="346">
        <f>if($A96-DB$65&gt;=0, if($B96&lt;=$B95,DB95,DB95*vlookup($B96,'2a. TBill Main'!$B$224:$HF$233,1+DB$62)),DB95)</f>
        <v>26784.27212</v>
      </c>
      <c r="DC96" s="346">
        <f>if($A96-DC$65&gt;=0, if($B96&lt;=$B95,DC95,DC95*vlookup($B96,'2a. TBill Main'!$B$224:$HF$233,1+DC$62)),DC95)</f>
        <v>26784.27212</v>
      </c>
      <c r="DD96" s="346">
        <f>if($A96-DD$65&gt;=0, if($B96&lt;=$B95,DD95,DD95*vlookup($B96,'2a. TBill Main'!$B$224:$HF$233,1+DD$62)),DD95)</f>
        <v>53348.9132</v>
      </c>
      <c r="DE96" s="346">
        <f>if($A96-DE$65&gt;=0, if($B96&lt;=$B95,DE95,DE95*vlookup($B96,'2a. TBill Main'!$B$224:$HF$233,1+DE$62)),DE95)</f>
        <v>20307.83512</v>
      </c>
      <c r="DF96" s="346">
        <f>if($A96-DF$65&gt;=0, if($B96&lt;=$B95,DF95,DF95*vlookup($B96,'2a. TBill Main'!$B$224:$HF$233,1+DF$62)),DF95)</f>
        <v>10713.70885</v>
      </c>
      <c r="DG96" s="346">
        <f>if($A96-DG$65&gt;=0, if($B96&lt;=$B95,DG95,DG95*vlookup($B96,'2a. TBill Main'!$B$224:$HF$233,1+DG$62)),DG95)</f>
        <v>26784.27212</v>
      </c>
      <c r="DH96" s="346">
        <f>if($A96-DH$65&gt;=0, if($B96&lt;=$B95,DH95,DH95*vlookup($B96,'2a. TBill Main'!$B$224:$HF$233,1+DH$62)),DH95)</f>
        <v>133527.6318</v>
      </c>
      <c r="DI96" s="346">
        <f>if($A96-DI$65&gt;=0, if($B96&lt;=$B95,DI95,DI95*vlookup($B96,'2a. TBill Main'!$B$224:$HF$233,1+DI$62)),DI95)</f>
        <v>20860.10003</v>
      </c>
      <c r="DJ96" s="346">
        <f>if($A96-DJ$65&gt;=0, if($B96&lt;=$B95,DJ95,DJ95*vlookup($B96,'2a. TBill Main'!$B$224:$HF$233,1+DJ$62)),DJ95)</f>
        <v>133.9213606</v>
      </c>
      <c r="DK96" s="346">
        <f>if($A96-DK$65&gt;=0, if($B96&lt;=$B95,DK95,DK95*vlookup($B96,'2a. TBill Main'!$B$224:$HF$233,1+DK$62)),DK95)</f>
        <v>62633.86862</v>
      </c>
      <c r="DL96" s="346">
        <f>if($A96-DL$65&gt;=0, if($B96&lt;=$B95,DL95,DL95*vlookup($B96,'2a. TBill Main'!$B$224:$HF$233,1+DL$62)),DL95)</f>
        <v>26784.27212</v>
      </c>
      <c r="DM96" s="346">
        <f>if($A96-DM$65&gt;=0, if($B96&lt;=$B95,DM95,DM95*vlookup($B96,'2a. TBill Main'!$B$224:$HF$233,1+DM$62)),DM95)</f>
        <v>17181.28025</v>
      </c>
      <c r="DN96" s="346">
        <f>if($A96-DN$65&gt;=0, if($B96&lt;=$B95,DN95,DN95*vlookup($B96,'2a. TBill Main'!$B$224:$HF$233,1+DN$62)),DN95)</f>
        <v>71337.23036</v>
      </c>
      <c r="DO96" s="346">
        <f>if($A96-DO$65&gt;=0, if($B96&lt;=$B95,DO95,DO95*vlookup($B96,'2a. TBill Main'!$B$224:$HF$233,1+DO$62)),DO95)</f>
        <v>26784.27212</v>
      </c>
      <c r="DP96" s="346">
        <f>if($A96-DP$65&gt;=0, if($B96&lt;=$B95,DP95,DP95*vlookup($B96,'2a. TBill Main'!$B$224:$HF$233,1+DP$62)),DP95)</f>
        <v>32141.12654</v>
      </c>
      <c r="DQ96" s="346">
        <f>if($A96-DQ$65&gt;=0, if($B96&lt;=$B95,DQ95,DQ95*vlookup($B96,'2a. TBill Main'!$B$224:$HF$233,1+DQ$62)),DQ95)</f>
        <v>18748.99048</v>
      </c>
      <c r="DR96" s="346">
        <f>if($A96-DR$65&gt;=0, if($B96&lt;=$B95,DR95,DR95*vlookup($B96,'2a. TBill Main'!$B$224:$HF$233,1+DR$62)),DR95)</f>
        <v>126706.3741</v>
      </c>
      <c r="DS96" s="346">
        <f>if($A96-DS$65&gt;=0, if($B96&lt;=$B95,DS95,DS95*vlookup($B96,'2a. TBill Main'!$B$224:$HF$233,1+DS$62)),DS95)</f>
        <v>5383.183363</v>
      </c>
      <c r="DT96" s="346">
        <f>if($A96-DT$65&gt;=0, if($B96&lt;=$B95,DT95,DT95*vlookup($B96,'2a. TBill Main'!$B$224:$HF$233,1+DT$62)),DT95)</f>
        <v>141.9566422</v>
      </c>
      <c r="DU96" s="346">
        <f>if($A96-DU$65&gt;=0, if($B96&lt;=$B95,DU95,DU95*vlookup($B96,'2a. TBill Main'!$B$224:$HF$233,1+DU$62)),DU95)</f>
        <v>46608.16901</v>
      </c>
      <c r="DV96" s="346">
        <f>if($A96-DV$65&gt;=0, if($B96&lt;=$B95,DV95,DV95*vlookup($B96,'2a. TBill Main'!$B$224:$HF$233,1+DV$62)),DV95)</f>
        <v>93420.40739</v>
      </c>
      <c r="DW96" s="346">
        <f>if($A96-DW$65&gt;=0, if($B96&lt;=$B95,DW95,DW95*vlookup($B96,'2a. TBill Main'!$B$224:$HF$233,1+DW$62)),DW95)</f>
        <v>26784.27212</v>
      </c>
      <c r="DX96" s="346">
        <f>if($A96-DX$65&gt;=0, if($B96&lt;=$B95,DX95,DX95*vlookup($B96,'2a. TBill Main'!$B$224:$HF$233,1+DX$62)),DX95)</f>
        <v>53568.54423</v>
      </c>
      <c r="DY96" s="346">
        <f>if($A96-DY$65&gt;=0, if($B96&lt;=$B95,DY95,DY95*vlookup($B96,'2a. TBill Main'!$B$224:$HF$233,1+DY$62)),DY95)</f>
        <v>26784.27212</v>
      </c>
      <c r="DZ96" s="346">
        <f>if($A96-DZ$65&gt;=0, if($B96&lt;=$B95,DZ95,DZ95*vlookup($B96,'2a. TBill Main'!$B$224:$HF$233,1+DZ$62)),DZ95)</f>
        <v>161868.0701</v>
      </c>
      <c r="EA96" s="346">
        <f>if($A96-EA$65&gt;=0, if($B96&lt;=$B95,EA95,EA95*vlookup($B96,'2a. TBill Main'!$B$224:$HF$233,1+EA$62)),EA95)</f>
        <v>766.0301826</v>
      </c>
      <c r="EB96" s="346">
        <f>if($A96-EB$65&gt;=0, if($B96&lt;=$B95,EB95,EB95*vlookup($B96,'2a. TBill Main'!$B$224:$HF$233,1+EB$62)),EB95)</f>
        <v>53568.54423</v>
      </c>
      <c r="EC96" s="346">
        <f>if($A96-EC$65&gt;=0, if($B96&lt;=$B95,EC95,EC95*vlookup($B96,'2a. TBill Main'!$B$224:$HF$233,1+EC$62)),EC95)</f>
        <v>77342.7195</v>
      </c>
      <c r="ED96" s="346">
        <f>if($A96-ED$65&gt;=0, if($B96&lt;=$B95,ED95,ED95*vlookup($B96,'2a. TBill Main'!$B$224:$HF$233,1+ED$62)),ED95)</f>
        <v>52392.39328</v>
      </c>
      <c r="EE96" s="346">
        <f>if($A96-EE$65&gt;=0, if($B96&lt;=$B95,EE95,EE95*vlookup($B96,'2a. TBill Main'!$B$224:$HF$233,1+EE$62)),EE95)</f>
        <v>53568.54423</v>
      </c>
      <c r="EF96" s="346">
        <f>if($A96-EF$65&gt;=0, if($B96&lt;=$B95,EF95,EF95*vlookup($B96,'2a. TBill Main'!$B$224:$HF$233,1+EF$62)),EF95)</f>
        <v>14113.65078</v>
      </c>
      <c r="EG96" s="346">
        <f>if($A96-EG$65&gt;=0, if($B96&lt;=$B95,EG95,EG95*vlookup($B96,'2a. TBill Main'!$B$224:$HF$233,1+EG$62)),EG95)</f>
        <v>11258.34024</v>
      </c>
      <c r="EH96" s="346">
        <f>if($A96-EH$65&gt;=0, if($B96&lt;=$B95,EH95,EH95*vlookup($B96,'2a. TBill Main'!$B$224:$HF$233,1+EH$62)),EH95)</f>
        <v>1055.300321</v>
      </c>
      <c r="EI96" s="346">
        <f>if($A96-EI$65&gt;=0, if($B96&lt;=$B95,EI95,EI95*vlookup($B96,'2a. TBill Main'!$B$224:$HF$233,1+EI$62)),EI95)</f>
        <v>53568.54423</v>
      </c>
      <c r="EJ96" s="346">
        <f>if($A96-EJ$65&gt;=0, if($B96&lt;=$B95,EJ95,EJ95*vlookup($B96,'2a. TBill Main'!$B$224:$HF$233,1+EJ$62)),EJ95)</f>
        <v>47705.11887</v>
      </c>
      <c r="EK96" s="346">
        <f>if($A96-EK$65&gt;=0, if($B96&lt;=$B95,EK95,EK95*vlookup($B96,'2a. TBill Main'!$B$224:$HF$233,1+EK$62)),EK95)</f>
        <v>29462.69933</v>
      </c>
      <c r="EL96" s="346">
        <f>if($A96-EL$65&gt;=0, if($B96&lt;=$B95,EL95,EL95*vlookup($B96,'2a. TBill Main'!$B$224:$HF$233,1+EL$62)),EL95)</f>
        <v>11316.35497</v>
      </c>
      <c r="EM96" s="346">
        <f>if($A96-EM$65&gt;=0, if($B96&lt;=$B95,EM95,EM95*vlookup($B96,'2a. TBill Main'!$B$224:$HF$233,1+EM$62)),EM95)</f>
        <v>109844.9784</v>
      </c>
      <c r="EN96" s="346">
        <f>if($A96-EN$65&gt;=0, if($B96&lt;=$B95,EN95,EN95*vlookup($B96,'2a. TBill Main'!$B$224:$HF$233,1+EN$62)),EN95)</f>
        <v>803.5281635</v>
      </c>
      <c r="EO96" s="346">
        <f>if($A96-EO$65&gt;=0, if($B96&lt;=$B95,EO95,EO95*vlookup($B96,'2a. TBill Main'!$B$224:$HF$233,1+EO$62)),EO95)</f>
        <v>45578.68873</v>
      </c>
      <c r="EP96" s="346">
        <f>if($A96-EP$65&gt;=0, if($B96&lt;=$B95,EP95,EP95*vlookup($B96,'2a. TBill Main'!$B$224:$HF$233,1+EP$62)),EP95)</f>
        <v>48313.06828</v>
      </c>
      <c r="EQ96" s="346">
        <f>if($A96-EQ$65&gt;=0, if($B96&lt;=$B95,EQ95,EQ95*vlookup($B96,'2a. TBill Main'!$B$224:$HF$233,1+EQ$62)),EQ95)</f>
        <v>53568.54423</v>
      </c>
      <c r="ER96" s="346">
        <f>if($A96-ER$65&gt;=0, if($B96&lt;=$B95,ER95,ER95*vlookup($B96,'2a. TBill Main'!$B$224:$HF$233,1+ER$62)),ER95)</f>
        <v>96597.47739</v>
      </c>
      <c r="ES96" s="346">
        <f>if($A96-ES$65&gt;=0, if($B96&lt;=$B95,ES95,ES95*vlookup($B96,'2a. TBill Main'!$B$224:$HF$233,1+ES$62)),ES95)</f>
        <v>12847.23683</v>
      </c>
      <c r="ET96" s="346">
        <f>if($A96-ET$65&gt;=0, if($B96&lt;=$B95,ET95,ET95*vlookup($B96,'2a. TBill Main'!$B$224:$HF$233,1+ET$62)),ET95)</f>
        <v>3798.009786</v>
      </c>
      <c r="EU96" s="346">
        <f>if($A96-EU$65&gt;=0, if($B96&lt;=$B95,EU95,EU95*vlookup($B96,'2a. TBill Main'!$B$224:$HF$233,1+EU$62)),EU95)</f>
        <v>21693.49265</v>
      </c>
      <c r="EV96" s="346">
        <f>if($A96-EV$65&gt;=0, if($B96&lt;=$B95,EV95,EV95*vlookup($B96,'2a. TBill Main'!$B$224:$HF$233,1+EV$62)),EV95)</f>
        <v>13005.74615</v>
      </c>
      <c r="EW96" s="346">
        <f>if($A96-EW$65&gt;=0, if($B96&lt;=$B95,EW95,EW95*vlookup($B96,'2a. TBill Main'!$B$224:$HF$233,1+EW$62)),EW95)</f>
        <v>11442.24105</v>
      </c>
      <c r="EX96" s="346">
        <f>if($A96-EX$65&gt;=0, if($B96&lt;=$B95,EX95,EX95*vlookup($B96,'2a. TBill Main'!$B$224:$HF$233,1+EX$62)),EX95)</f>
        <v>15781.56097</v>
      </c>
      <c r="EY96" s="346">
        <f>if($A96-EY$65&gt;=0, if($B96&lt;=$B95,EY95,EY95*vlookup($B96,'2a. TBill Main'!$B$224:$HF$233,1+EY$62)),EY95)</f>
        <v>123126.5757</v>
      </c>
      <c r="EZ96" s="346">
        <f>if($A96-EZ$65&gt;=0, if($B96&lt;=$B95,EZ95,EZ95*vlookup($B96,'2a. TBill Main'!$B$224:$HF$233,1+EZ$62)),EZ95)</f>
        <v>52755.69514</v>
      </c>
      <c r="FA96" s="346">
        <f>if($A96-FA$65&gt;=0, if($B96&lt;=$B95,FA95,FA95*vlookup($B96,'2a. TBill Main'!$B$224:$HF$233,1+FA$62)),FA95)</f>
        <v>9589.305103</v>
      </c>
      <c r="FB96" s="346">
        <f>if($A96-FB$65&gt;=0, if($B96&lt;=$B95,FB95,FB95*vlookup($B96,'2a. TBill Main'!$B$224:$HF$233,1+FB$62)),FB95)</f>
        <v>16854.53892</v>
      </c>
      <c r="FC96" s="346">
        <f>if($A96-FC$65&gt;=0, if($B96&lt;=$B95,FC95,FC95*vlookup($B96,'2a. TBill Main'!$B$224:$HF$233,1+FC$62)),FC95)</f>
        <v>67568.68327</v>
      </c>
      <c r="FD96" s="346">
        <f>if($A96-FD$65&gt;=0, if($B96&lt;=$B95,FD95,FD95*vlookup($B96,'2a. TBill Main'!$B$224:$HF$233,1+FD$62)),FD95)</f>
        <v>54925.73009</v>
      </c>
      <c r="FE96" s="346">
        <f>if($A96-FE$65&gt;=0, if($B96&lt;=$B95,FE95,FE95*vlookup($B96,'2a. TBill Main'!$B$224:$HF$233,1+FE$62)),FE95)</f>
        <v>92266.6213</v>
      </c>
      <c r="FF96" s="346">
        <f>if($A96-FF$65&gt;=0, if($B96&lt;=$B95,FF95,FF95*vlookup($B96,'2a. TBill Main'!$B$224:$HF$233,1+FF$62)),FF95)</f>
        <v>21914.59682</v>
      </c>
      <c r="FG96" s="346">
        <f>if($A96-FG$65&gt;=0, if($B96&lt;=$B95,FG95,FG95*vlookup($B96,'2a. TBill Main'!$B$224:$HF$233,1+FG$62)),FG95)</f>
        <v>27897.58717</v>
      </c>
      <c r="FH96" s="346">
        <f>if($A96-FH$65&gt;=0, if($B96&lt;=$B95,FH95,FH95*vlookup($B96,'2a. TBill Main'!$B$224:$HF$233,1+FH$62)),FH95)</f>
        <v>34527.60519</v>
      </c>
      <c r="FI96" s="346">
        <f>if($A96-FI$65&gt;=0, if($B96&lt;=$B95,FI95,FI95*vlookup($B96,'2a. TBill Main'!$B$224:$HF$233,1+FI$62)),FI95)</f>
        <v>94074.82751</v>
      </c>
      <c r="FJ96" s="346">
        <f>if($A96-FJ$65&gt;=0, if($B96&lt;=$B95,FJ95,FJ95*vlookup($B96,'2a. TBill Main'!$B$224:$HF$233,1+FJ$62)),FJ95)</f>
        <v>97950.56525</v>
      </c>
      <c r="FK96" s="346">
        <f>if($A96-FK$65&gt;=0, if($B96&lt;=$B95,FK95,FK95*vlookup($B96,'2a. TBill Main'!$B$224:$HF$233,1+FK$62)),FK95)</f>
        <v>41826.31934</v>
      </c>
      <c r="FL96" s="346">
        <f>if($A96-FL$65&gt;=0, if($B96&lt;=$B95,FL95,FL95*vlookup($B96,'2a. TBill Main'!$B$224:$HF$233,1+FL$62)),FL95)</f>
        <v>41641.50786</v>
      </c>
      <c r="FM96" s="346">
        <f>if($A96-FM$65&gt;=0, if($B96&lt;=$B95,FM95,FM95*vlookup($B96,'2a. TBill Main'!$B$224:$HF$233,1+FM$62)),FM95)</f>
        <v>110681.478</v>
      </c>
      <c r="FN96" s="346">
        <f>if($A96-FN$65&gt;=0, if($B96&lt;=$B95,FN95,FN95*vlookup($B96,'2a. TBill Main'!$B$224:$HF$233,1+FN$62)),FN95)</f>
        <v>94529.24947</v>
      </c>
      <c r="FO96" s="346">
        <f>if($A96-FO$65&gt;=0, if($B96&lt;=$B95,FO95,FO95*vlookup($B96,'2a. TBill Main'!$B$224:$HF$233,1+FO$62)),FO95)</f>
        <v>45533.2626</v>
      </c>
      <c r="FP96" s="346">
        <f>if($A96-FP$65&gt;=0, if($B96&lt;=$B95,FP95,FP95*vlookup($B96,'2a. TBill Main'!$B$224:$HF$233,1+FP$62)),FP95)</f>
        <v>16148.23766</v>
      </c>
      <c r="FQ96" s="346">
        <f>if($A96-FQ$65&gt;=0, if($B96&lt;=$B95,FQ95,FQ95*vlookup($B96,'2a. TBill Main'!$B$224:$HF$233,1+FQ$62)),FQ95)</f>
        <v>89206.7057</v>
      </c>
      <c r="FR96" s="346">
        <f>if($A96-FR$65&gt;=0, if($B96&lt;=$B95,FR95,FR95*vlookup($B96,'2a. TBill Main'!$B$224:$HF$233,1+FR$62)),FR95)</f>
        <v>89195.59022</v>
      </c>
      <c r="FS96" s="346">
        <f>if($A96-FS$65&gt;=0, if($B96&lt;=$B95,FS95,FS95*vlookup($B96,'2a. TBill Main'!$B$224:$HF$233,1+FS$62)),FS95)</f>
        <v>40176.40818</v>
      </c>
      <c r="FT96" s="346">
        <f>if($A96-FT$65&gt;=0, if($B96&lt;=$B95,FT95,FT95*vlookup($B96,'2a. TBill Main'!$B$224:$HF$233,1+FT$62)),FT95)</f>
        <v>49974.09492</v>
      </c>
      <c r="FU96" s="346">
        <f>if($A96-FU$65&gt;=0, if($B96&lt;=$B95,FU95,FU95*vlookup($B96,'2a. TBill Main'!$B$224:$HF$233,1+FU$62)),FU95)</f>
        <v>53568.54423</v>
      </c>
      <c r="FV96" s="346">
        <f>if($A96-FV$65&gt;=0, if($B96&lt;=$B95,FV95,FV95*vlookup($B96,'2a. TBill Main'!$B$224:$HF$233,1+FV$62)),FV95)</f>
        <v>112493.9429</v>
      </c>
      <c r="FW96" s="346">
        <f>if($A96-FW$65&gt;=0, if($B96&lt;=$B95,FW95,FW95*vlookup($B96,'2a. TBill Main'!$B$224:$HF$233,1+FW$62)),FW95)</f>
        <v>2673.070357</v>
      </c>
      <c r="FX96" s="346">
        <f>if($A96-FX$65&gt;=0, if($B96&lt;=$B95,FX95,FX95*vlookup($B96,'2a. TBill Main'!$B$224:$HF$233,1+FX$62)),FX95)</f>
        <v>59668.12652</v>
      </c>
      <c r="FY96" s="346">
        <f>if($A96-FY$65&gt;=0, if($B96&lt;=$B95,FY95,FY95*vlookup($B96,'2a. TBill Main'!$B$224:$HF$233,1+FY$62)),FY95)</f>
        <v>55347.0199</v>
      </c>
      <c r="FZ96" s="346">
        <f>if($A96-FZ$65&gt;=0, if($B96&lt;=$B95,FZ95,FZ95*vlookup($B96,'2a. TBill Main'!$B$224:$HF$233,1+FZ$62)),FZ95)</f>
        <v>62114.52159</v>
      </c>
      <c r="GA96" s="346">
        <f>if($A96-GA$65&gt;=0, if($B96&lt;=$B95,GA95,GA95*vlookup($B96,'2a. TBill Main'!$B$224:$HF$233,1+GA$62)),GA95)</f>
        <v>1004.410204</v>
      </c>
      <c r="GB96" s="346">
        <f>if($A96-GB$65&gt;=0, if($B96&lt;=$B95,GB95,GB95*vlookup($B96,'2a. TBill Main'!$B$224:$HF$233,1+GB$62)),GB95)</f>
        <v>5672.908834</v>
      </c>
      <c r="GC96" s="346">
        <f>if($A96-GC$65&gt;=0, if($B96&lt;=$B95,GC95,GC95*vlookup($B96,'2a. TBill Main'!$B$224:$HF$233,1+GC$62)),GC95)</f>
        <v>294.6269933</v>
      </c>
      <c r="GD96" s="346">
        <f>if($A96-GD$65&gt;=0, if($B96&lt;=$B95,GD95,GD95*vlookup($B96,'2a. TBill Main'!$B$224:$HF$233,1+GD$62)),GD95)</f>
        <v>22581.81982</v>
      </c>
      <c r="GE96" s="346">
        <f>if($A96-GE$65&gt;=0, if($B96&lt;=$B95,GE95,GE95*vlookup($B96,'2a. TBill Main'!$B$224:$HF$233,1+GE$62)),GE95)</f>
        <v>5783.367173</v>
      </c>
      <c r="GF96" s="346">
        <f>if($A96-GF$65&gt;=0, if($B96&lt;=$B95,GF95,GF95*vlookup($B96,'2a. TBill Main'!$B$224:$HF$233,1+GF$62)),GF95)</f>
        <v>4491.722434</v>
      </c>
      <c r="GG96" s="346">
        <f>if($A96-GG$65&gt;=0, if($B96&lt;=$B95,GG95,GG95*vlookup($B96,'2a. TBill Main'!$B$224:$HF$233,1+GG$62)),GG95)</f>
        <v>66069.99611</v>
      </c>
      <c r="GH96" s="346">
        <f>if($A96-GH$65&gt;=0, if($B96&lt;=$B95,GH95,GH95*vlookup($B96,'2a. TBill Main'!$B$224:$HF$233,1+GH$62)),GH95)</f>
        <v>294.6269933</v>
      </c>
      <c r="GI96" s="346">
        <f>if($A96-GI$65&gt;=0, if($B96&lt;=$B95,GI95,GI95*vlookup($B96,'2a. TBill Main'!$B$224:$HF$233,1+GI$62)),GI95)</f>
        <v>669.6068029</v>
      </c>
      <c r="GJ96" s="346">
        <f>if($A96-GJ$65&gt;=0, if($B96&lt;=$B95,GJ95,GJ95*vlookup($B96,'2a. TBill Main'!$B$224:$HF$233,1+GJ$62)),GJ95)</f>
        <v>88.38809799</v>
      </c>
      <c r="GK96" s="346">
        <f>if($A96-GK$65&gt;=0, if($B96&lt;=$B95,GK95,GK95*vlookup($B96,'2a. TBill Main'!$B$224:$HF$233,1+GK$62)),GK95)</f>
        <v>43575.22517</v>
      </c>
      <c r="GL96" s="346">
        <f>if($A96-GL$65&gt;=0, if($B96&lt;=$B95,GL95,GL95*vlookup($B96,'2a. TBill Main'!$B$224:$HF$233,1+GL$62)),GL95)</f>
        <v>31941.07481</v>
      </c>
      <c r="GM96" s="346">
        <f>if($A96-GM$65&gt;=0, if($B96&lt;=$B95,GM95,GM95*vlookup($B96,'2a. TBill Main'!$B$224:$HF$233,1+GM$62)),GM95)</f>
        <v>870.4888438</v>
      </c>
      <c r="GN96" s="346">
        <f>if($A96-GN$65&gt;=0, if($B96&lt;=$B95,GN95,GN95*vlookup($B96,'2a. TBill Main'!$B$224:$HF$233,1+GN$62)),GN95)</f>
        <v>26.78427212</v>
      </c>
      <c r="GO96" s="346">
        <f>if($A96-GO$65&gt;=0, if($B96&lt;=$B95,GO95,GO95*vlookup($B96,'2a. TBill Main'!$B$224:$HF$233,1+GO$62)),GO95)</f>
        <v>3120.367702</v>
      </c>
      <c r="GP96" s="346">
        <f>if($A96-GP$65&gt;=0, if($B96&lt;=$B95,GP95,GP95*vlookup($B96,'2a. TBill Main'!$B$224:$HF$233,1+GP$62)),GP95)</f>
        <v>29208.24874</v>
      </c>
      <c r="GQ96" s="346">
        <f>if($A96-GQ$65&gt;=0, if($B96&lt;=$B95,GQ95,GQ95*vlookup($B96,'2a. TBill Main'!$B$224:$HF$233,1+GQ$62)),GQ95)</f>
        <v>30673.34843</v>
      </c>
      <c r="GR96" s="346">
        <f>if($A96-GR$65&gt;=0, if($B96&lt;=$B95,GR95,GR95*vlookup($B96,'2a. TBill Main'!$B$224:$HF$233,1+GR$62)),GR95)</f>
        <v>36557.85301</v>
      </c>
      <c r="GS96" s="346">
        <f>if($A96-GS$65&gt;=0, if($B96&lt;=$B95,GS95,GS95*vlookup($B96,'2a. TBill Main'!$B$224:$HF$233,1+GS$62)),GS95)</f>
        <v>74154.93578</v>
      </c>
      <c r="GT96" s="346">
        <f>if($A96-GT$65&gt;=0, if($B96&lt;=$B95,GT95,GT95*vlookup($B96,'2a. TBill Main'!$B$224:$HF$233,1+GT$62)),GT95)</f>
        <v>5354.175996</v>
      </c>
      <c r="GU96" s="346">
        <f>if($A96-GU$65&gt;=0, if($B96&lt;=$B95,GU95,GU95*vlookup($B96,'2a. TBill Main'!$B$224:$HF$233,1+GU$62)),GU95)</f>
        <v>22233.62428</v>
      </c>
      <c r="GV96" s="346">
        <f>if($A96-GV$65&gt;=0, if($B96&lt;=$B95,GV95,GV95*vlookup($B96,'2a. TBill Main'!$B$224:$HF$233,1+GV$62)),GV95)</f>
        <v>37131.03644</v>
      </c>
      <c r="GW96" s="346">
        <f>if($A96-GW$65&gt;=0, if($B96&lt;=$B95,GW95,GW95*vlookup($B96,'2a. TBill Main'!$B$224:$HF$233,1+GW$62)),GW95)</f>
        <v>40570.13698</v>
      </c>
      <c r="GX96" s="346">
        <f>if($A96-GX$65&gt;=0, if($B96&lt;=$B95,GX95,GX95*vlookup($B96,'2a. TBill Main'!$B$224:$HF$233,1+GX$62)),GX95)</f>
        <v>17747.2587</v>
      </c>
      <c r="GY96" s="346">
        <f>if($A96-GY$65&gt;=0, if($B96&lt;=$B95,GY95,GY95*vlookup($B96,'2a. TBill Main'!$B$224:$HF$233,1+GY$62)),GY95)</f>
        <v>68599.87775</v>
      </c>
      <c r="GZ96" s="346">
        <f>if($A96-GZ$65&gt;=0, if($B96&lt;=$B95,GZ95,GZ95*vlookup($B96,'2a. TBill Main'!$B$224:$HF$233,1+GZ$62)),GZ95)</f>
        <v>55105.96145</v>
      </c>
      <c r="HA96" s="346">
        <f>if($A96-HA$65&gt;=0, if($B96&lt;=$B95,HA95,HA95*vlookup($B96,'2a. TBill Main'!$B$224:$HF$233,1+HA$62)),HA95)</f>
        <v>79407.33155</v>
      </c>
      <c r="HB96" s="346">
        <f>if($A96-HB$65&gt;=0, if($B96&lt;=$B95,HB95,HB95*vlookup($B96,'2a. TBill Main'!$B$224:$HF$233,1+HB$62)),HB95)</f>
        <v>49133.06877</v>
      </c>
      <c r="HC96" s="346">
        <f>if($A96-HC$65&gt;=0, if($B96&lt;=$B95,HC95,HC95*vlookup($B96,'2a. TBill Main'!$B$224:$HF$233,1+HC$62)),HC95)</f>
        <v>14559.93032</v>
      </c>
      <c r="HD96" s="346">
        <f>if($A96-HD$65&gt;=0, if($B96&lt;=$B95,HD95,HD95*vlookup($B96,'2a. TBill Main'!$B$224:$HF$233,1+HD$62)),HD95)</f>
        <v>35293.63537</v>
      </c>
      <c r="HE96" s="346">
        <f>if($A96-HE$65&gt;=0, if($B96&lt;=$B95,HE95,HE95*vlookup($B96,'2a. TBill Main'!$B$224:$HF$233,1+HE$62)),HE95)</f>
        <v>32703.22128</v>
      </c>
      <c r="HF96" s="346">
        <f>if($A96-HF$65&gt;=0, if($B96&lt;=$B95,HF95,HF95*vlookup($B96,'2a. TBill Main'!$B$224:$HF$233,1+HF$62)),HF95)</f>
        <v>32968.76055</v>
      </c>
      <c r="HG96" s="346">
        <f>if($A96-HG$65&gt;=0, if($B96&lt;=$B95,HG95,HG95*vlookup($B96,'2a. TBill Main'!$B$224:$HF$233,1+HG$62)),HG95)</f>
        <v>6779.099273</v>
      </c>
      <c r="HH96" s="346">
        <f>if($A96-HH$65&gt;=0, if($B96&lt;=$B95,HH95,HH95*vlookup($B96,'2a. TBill Main'!$B$224:$HF$233,1+HH$62)),HH95)</f>
        <v>40291.58055</v>
      </c>
      <c r="HI96" s="346">
        <f>if($A96-HI$65&gt;=0, if($B96&lt;=$B95,HI95,HI95*vlookup($B96,'2a. TBill Main'!$B$224:$HF$233,1+HI$62)),HI95)</f>
        <v>62426.10302</v>
      </c>
      <c r="HJ96" s="346"/>
      <c r="HK96" s="346"/>
      <c r="HL96" s="346"/>
      <c r="HM96" s="346"/>
      <c r="HN96" s="346"/>
      <c r="HO96" s="346"/>
      <c r="HP96" s="346"/>
      <c r="HQ96" s="346"/>
      <c r="HR96" s="346"/>
      <c r="HS96" s="346"/>
      <c r="HT96" s="346"/>
      <c r="HU96" s="346"/>
      <c r="HV96" s="346"/>
      <c r="HW96" s="346"/>
      <c r="HX96" s="346"/>
    </row>
    <row r="97">
      <c r="A97" s="331" t="str">
        <f>'3b. TBond Projections'!A100</f>
        <v>09-2028</v>
      </c>
      <c r="B97" s="346">
        <f t="shared" si="29"/>
        <v>7</v>
      </c>
      <c r="C97" s="346">
        <f t="shared" si="27"/>
        <v>11964662.07</v>
      </c>
      <c r="D97" s="338">
        <f t="shared" si="28"/>
        <v>7</v>
      </c>
      <c r="E97" s="346"/>
      <c r="F97" s="346">
        <f>if($A97-F$65&gt;=0, if($B97&lt;=$B96,F96,F96*vlookup($B97,'2a. TBill Main'!$B$224:$HF$233,1+F$62)),F96)</f>
        <v>1124.134363</v>
      </c>
      <c r="G97" s="346">
        <f>if($A97-G$65&gt;=0, if($B97&lt;=$B96,G96,G96*vlookup($B97,'2a. TBill Main'!$B$224:$HF$233,1+G$62)),G96)</f>
        <v>28951.34565</v>
      </c>
      <c r="H97" s="346">
        <f>if($A97-H$65&gt;=0, if($B97&lt;=$B96,H96,H96*vlookup($B97,'2a. TBill Main'!$B$224:$HF$233,1+H$62)),H96)</f>
        <v>79444.12457</v>
      </c>
      <c r="I97" s="346">
        <f>if($A97-I$65&gt;=0, if($B97&lt;=$B96,I96,I96*vlookup($B97,'2a. TBill Main'!$B$224:$HF$233,1+I$62)),I96)</f>
        <v>29791.54671</v>
      </c>
      <c r="J97" s="346">
        <f>if($A97-J$65&gt;=0, if($B97&lt;=$B96,J96,J96*vlookup($B97,'2a. TBill Main'!$B$224:$HF$233,1+J$62)),J96)</f>
        <v>39722.06228</v>
      </c>
      <c r="K97" s="346">
        <f>if($A97-K$65&gt;=0, if($B97&lt;=$B96,K96,K96*vlookup($B97,'2a. TBill Main'!$B$224:$HF$233,1+K$62)),K96)</f>
        <v>39722.06228</v>
      </c>
      <c r="L97" s="346">
        <f>if($A97-L$65&gt;=0, if($B97&lt;=$B96,L96,L96*vlookup($B97,'2a. TBill Main'!$B$224:$HF$233,1+L$62)),L96)</f>
        <v>10413.73446</v>
      </c>
      <c r="M97" s="346">
        <f>if($A97-M$65&gt;=0, if($B97&lt;=$B96,M96,M96*vlookup($B97,'2a. TBill Main'!$B$224:$HF$233,1+M$62)),M96)</f>
        <v>294217.3431</v>
      </c>
      <c r="N97" s="346">
        <f>if($A97-N$65&gt;=0, if($B97&lt;=$B96,N96,N96*vlookup($B97,'2a. TBill Main'!$B$224:$HF$233,1+N$62)),N96)</f>
        <v>99100.62681</v>
      </c>
      <c r="O97" s="346">
        <f>if($A97-O$65&gt;=0, if($B97&lt;=$B96,O96,O96*vlookup($B97,'2a. TBill Main'!$B$224:$HF$233,1+O$62)),O96)</f>
        <v>5287.00649</v>
      </c>
      <c r="P97" s="346">
        <f>if($A97-P$65&gt;=0, if($B97&lt;=$B96,P96,P96*vlookup($B97,'2a. TBill Main'!$B$224:$HF$233,1+P$62)),P96)</f>
        <v>39.72206228</v>
      </c>
      <c r="Q97" s="346">
        <f>if($A97-Q$65&gt;=0, if($B97&lt;=$B96,Q96,Q96*vlookup($B97,'2a. TBill Main'!$B$224:$HF$233,1+Q$62)),Q96)</f>
        <v>754.7191834</v>
      </c>
      <c r="R97" s="346">
        <f>if($A97-R$65&gt;=0, if($B97&lt;=$B96,R96,R96*vlookup($B97,'2a. TBill Main'!$B$224:$HF$233,1+R$62)),R96)</f>
        <v>29308.32782</v>
      </c>
      <c r="S97" s="346">
        <f>if($A97-S$65&gt;=0, if($B97&lt;=$B96,S96,S96*vlookup($B97,'2a. TBill Main'!$B$224:$HF$233,1+S$62)),S96)</f>
        <v>23578.18201</v>
      </c>
      <c r="T97" s="346">
        <f>if($A97-T$65&gt;=0, if($B97&lt;=$B96,T96,T96*vlookup($B97,'2a. TBill Main'!$B$224:$HF$233,1+T$62)),T96)</f>
        <v>262272.8606</v>
      </c>
      <c r="U97" s="346">
        <f>if($A97-U$65&gt;=0, if($B97&lt;=$B96,U96,U96*vlookup($B97,'2a. TBill Main'!$B$224:$HF$233,1+U$62)),U96)</f>
        <v>40463.1568</v>
      </c>
      <c r="V97" s="346">
        <f>if($A97-V$65&gt;=0, if($B97&lt;=$B96,V96,V96*vlookup($B97,'2a. TBill Main'!$B$224:$HF$233,1+V$62)),V96)</f>
        <v>129890.1109</v>
      </c>
      <c r="W97" s="346">
        <f>if($A97-W$65&gt;=0, if($B97&lt;=$B96,W96,W96*vlookup($B97,'2a. TBill Main'!$B$224:$HF$233,1+W$62)),W96)</f>
        <v>39722.06228</v>
      </c>
      <c r="X97" s="346">
        <f>if($A97-X$65&gt;=0, if($B97&lt;=$B96,X96,X96*vlookup($B97,'2a. TBill Main'!$B$224:$HF$233,1+X$62)),X96)</f>
        <v>70141.17786</v>
      </c>
      <c r="Y97" s="346">
        <f>if($A97-Y$65&gt;=0, if($B97&lt;=$B96,Y96,Y96*vlookup($B97,'2a. TBill Main'!$B$224:$HF$233,1+Y$62)),Y96)</f>
        <v>39722.06228</v>
      </c>
      <c r="Z97" s="346">
        <f>if($A97-Z$65&gt;=0, if($B97&lt;=$B96,Z96,Z96*vlookup($B97,'2a. TBill Main'!$B$224:$HF$233,1+Z$62)),Z96)</f>
        <v>5024.840879</v>
      </c>
      <c r="AA97" s="346">
        <f>if($A97-AA$65&gt;=0, if($B97&lt;=$B96,AA96,AA96*vlookup($B97,'2a. TBill Main'!$B$224:$HF$233,1+AA$62)),AA96)</f>
        <v>88614.08181</v>
      </c>
      <c r="AB97" s="346">
        <f>if($A97-AB$65&gt;=0, if($B97&lt;=$B96,AB96,AB96*vlookup($B97,'2a. TBill Main'!$B$224:$HF$233,1+AB$62)),AB96)</f>
        <v>52416.002</v>
      </c>
      <c r="AC97" s="346">
        <f>if($A97-AC$65&gt;=0, if($B97&lt;=$B96,AC96,AC96*vlookup($B97,'2a. TBill Main'!$B$224:$HF$233,1+AC$62)),AC96)</f>
        <v>31777.64983</v>
      </c>
      <c r="AD97" s="346">
        <f>if($A97-AD$65&gt;=0, if($B97&lt;=$B96,AD96,AD96*vlookup($B97,'2a. TBill Main'!$B$224:$HF$233,1+AD$62)),AD96)</f>
        <v>19861.03114</v>
      </c>
      <c r="AE97" s="346">
        <f>if($A97-AE$65&gt;=0, if($B97&lt;=$B96,AE96,AE96*vlookup($B97,'2a. TBill Main'!$B$224:$HF$233,1+AE$62)),AE96)</f>
        <v>173650.0002</v>
      </c>
      <c r="AF97" s="346">
        <f>if($A97-AF$65&gt;=0, if($B97&lt;=$B96,AF96,AF96*vlookup($B97,'2a. TBill Main'!$B$224:$HF$233,1+AF$62)),AF96)</f>
        <v>31282.19654</v>
      </c>
      <c r="AG97" s="346">
        <f>if($A97-AG$65&gt;=0, if($B97&lt;=$B96,AG96,AG96*vlookup($B97,'2a. TBill Main'!$B$224:$HF$233,1+AG$62)),AG96)</f>
        <v>43637.10846</v>
      </c>
      <c r="AH97" s="346">
        <f>if($A97-AH$65&gt;=0, if($B97&lt;=$B96,AH96,AH96*vlookup($B97,'2a. TBill Main'!$B$224:$HF$233,1+AH$62)),AH96)</f>
        <v>33140.39462</v>
      </c>
      <c r="AI97" s="346">
        <f>if($A97-AI$65&gt;=0, if($B97&lt;=$B96,AI96,AI96*vlookup($B97,'2a. TBill Main'!$B$224:$HF$233,1+AI$62)),AI96)</f>
        <v>61601.64946</v>
      </c>
      <c r="AJ97" s="346">
        <f>if($A97-AJ$65&gt;=0, if($B97&lt;=$B96,AJ96,AJ96*vlookup($B97,'2a. TBill Main'!$B$224:$HF$233,1+AJ$62)),AJ96)</f>
        <v>59583.09342</v>
      </c>
      <c r="AK97" s="346">
        <f>if($A97-AK$65&gt;=0, if($B97&lt;=$B96,AK96,AK96*vlookup($B97,'2a. TBill Main'!$B$224:$HF$233,1+AK$62)),AK96)</f>
        <v>47666.47474</v>
      </c>
      <c r="AL97" s="346">
        <f>if($A97-AL$65&gt;=0, if($B97&lt;=$B96,AL96,AL96*vlookup($B97,'2a. TBill Main'!$B$224:$HF$233,1+AL$62)),AL96)</f>
        <v>31777.64983</v>
      </c>
      <c r="AM97" s="346">
        <f>if($A97-AM$65&gt;=0, if($B97&lt;=$B96,AM96,AM96*vlookup($B97,'2a. TBill Main'!$B$224:$HF$233,1+AM$62)),AM96)</f>
        <v>44892.84202</v>
      </c>
      <c r="AN97" s="346">
        <f>if($A97-AN$65&gt;=0, if($B97&lt;=$B96,AN96,AN96*vlookup($B97,'2a. TBill Main'!$B$224:$HF$233,1+AN$62)),AN96)</f>
        <v>238793.1496</v>
      </c>
      <c r="AO97" s="346">
        <f>if($A97-AO$65&gt;=0, if($B97&lt;=$B96,AO96,AO96*vlookup($B97,'2a. TBill Main'!$B$224:$HF$233,1+AO$62)),AO96)</f>
        <v>26171.91351</v>
      </c>
      <c r="AP97" s="346">
        <f>if($A97-AP$65&gt;=0, if($B97&lt;=$B96,AP96,AP96*vlookup($B97,'2a. TBill Main'!$B$224:$HF$233,1+AP$62)),AP96)</f>
        <v>47593.50531</v>
      </c>
      <c r="AQ97" s="346">
        <f>if($A97-AQ$65&gt;=0, if($B97&lt;=$B96,AQ96,AQ96*vlookup($B97,'2a. TBill Main'!$B$224:$HF$233,1+AQ$62)),AQ96)</f>
        <v>110749.1613</v>
      </c>
      <c r="AR97" s="346">
        <f>if($A97-AR$65&gt;=0, if($B97&lt;=$B96,AR96,AR96*vlookup($B97,'2a. TBill Main'!$B$224:$HF$233,1+AR$62)),AR96)</f>
        <v>79444.12457</v>
      </c>
      <c r="AS97" s="346">
        <f>if($A97-AS$65&gt;=0, if($B97&lt;=$B96,AS96,AS96*vlookup($B97,'2a. TBill Main'!$B$224:$HF$233,1+AS$62)),AS96)</f>
        <v>23833.23737</v>
      </c>
      <c r="AT97" s="346">
        <f>if($A97-AT$65&gt;=0, if($B97&lt;=$B96,AT96,AT96*vlookup($B97,'2a. TBill Main'!$B$224:$HF$233,1+AT$62)),AT96)</f>
        <v>31777.64983</v>
      </c>
      <c r="AU97" s="346">
        <f>if($A97-AU$65&gt;=0, if($B97&lt;=$B96,AU96,AU96*vlookup($B97,'2a. TBill Main'!$B$224:$HF$233,1+AU$62)),AU96)</f>
        <v>31777.64983</v>
      </c>
      <c r="AV97" s="346">
        <f>if($A97-AV$65&gt;=0, if($B97&lt;=$B96,AV96,AV96*vlookup($B97,'2a. TBill Main'!$B$224:$HF$233,1+AV$62)),AV96)</f>
        <v>19861.03114</v>
      </c>
      <c r="AW97" s="346">
        <f>if($A97-AW$65&gt;=0, if($B97&lt;=$B96,AW96,AW96*vlookup($B97,'2a. TBill Main'!$B$224:$HF$233,1+AW$62)),AW96)</f>
        <v>19861.03114</v>
      </c>
      <c r="AX97" s="346">
        <f>if($A97-AX$65&gt;=0, if($B97&lt;=$B96,AX96,AX96*vlookup($B97,'2a. TBill Main'!$B$224:$HF$233,1+AX$62)),AX96)</f>
        <v>147762.0995</v>
      </c>
      <c r="AY97" s="346">
        <f>if($A97-AY$65&gt;=0, if($B97&lt;=$B96,AY96,AY96*vlookup($B97,'2a. TBill Main'!$B$224:$HF$233,1+AY$62)),AY96)</f>
        <v>112429.1265</v>
      </c>
      <c r="AZ97" s="346">
        <f>if($A97-AZ$65&gt;=0, if($B97&lt;=$B96,AZ96,AZ96*vlookup($B97,'2a. TBill Main'!$B$224:$HF$233,1+AZ$62)),AZ96)</f>
        <v>44937.44989</v>
      </c>
      <c r="BA97" s="346">
        <f>if($A97-BA$65&gt;=0, if($B97&lt;=$B96,BA96,BA96*vlookup($B97,'2a. TBill Main'!$B$224:$HF$233,1+BA$62)),BA96)</f>
        <v>68365.44278</v>
      </c>
      <c r="BB97" s="346">
        <f>if($A97-BB$65&gt;=0, if($B97&lt;=$B96,BB96,BB96*vlookup($B97,'2a. TBill Main'!$B$224:$HF$233,1+BB$62)),BB96)</f>
        <v>126065.9488</v>
      </c>
      <c r="BC97" s="346">
        <f>if($A97-BC$65&gt;=0, if($B97&lt;=$B96,BC96,BC96*vlookup($B97,'2a. TBill Main'!$B$224:$HF$233,1+BC$62)),BC96)</f>
        <v>1191.661868</v>
      </c>
      <c r="BD97" s="346">
        <f>if($A97-BD$65&gt;=0, if($B97&lt;=$B96,BD96,BD96*vlookup($B97,'2a. TBill Main'!$B$224:$HF$233,1+BD$62)),BD96)</f>
        <v>59583.09342</v>
      </c>
      <c r="BE97" s="346">
        <f>if($A97-BE$65&gt;=0, if($B97&lt;=$B96,BE96,BE96*vlookup($B97,'2a. TBill Main'!$B$224:$HF$233,1+BE$62)),BE96)</f>
        <v>39722.06228</v>
      </c>
      <c r="BF97" s="346">
        <f>if($A97-BF$65&gt;=0, if($B97&lt;=$B96,BF96,BF96*vlookup($B97,'2a. TBill Main'!$B$224:$HF$233,1+BF$62)),BF96)</f>
        <v>19861.03114</v>
      </c>
      <c r="BG97" s="346">
        <f>if($A97-BG$65&gt;=0, if($B97&lt;=$B96,BG96,BG96*vlookup($B97,'2a. TBill Main'!$B$224:$HF$233,1+BG$62)),BG96)</f>
        <v>19861.03114</v>
      </c>
      <c r="BH97" s="346">
        <f>if($A97-BH$65&gt;=0, if($B97&lt;=$B96,BH96,BH96*vlookup($B97,'2a. TBill Main'!$B$224:$HF$233,1+BH$62)),BH96)</f>
        <v>39722.06228</v>
      </c>
      <c r="BI97" s="346">
        <f>if($A97-BI$65&gt;=0, if($B97&lt;=$B96,BI96,BI96*vlookup($B97,'2a. TBill Main'!$B$224:$HF$233,1+BI$62)),BI96)</f>
        <v>220306.5018</v>
      </c>
      <c r="BJ97" s="346">
        <f>if($A97-BJ$65&gt;=0, if($B97&lt;=$B96,BJ96,BJ96*vlookup($B97,'2a. TBill Main'!$B$224:$HF$233,1+BJ$62)),BJ96)</f>
        <v>39722.06228</v>
      </c>
      <c r="BK97" s="346">
        <f>if($A97-BK$65&gt;=0, if($B97&lt;=$B96,BK96,BK96*vlookup($B97,'2a. TBill Main'!$B$224:$HF$233,1+BK$62)),BK96)</f>
        <v>73696.02438</v>
      </c>
      <c r="BL97" s="346">
        <f>if($A97-BL$65&gt;=0, if($B97&lt;=$B96,BL96,BL96*vlookup($B97,'2a. TBill Main'!$B$224:$HF$233,1+BL$62)),BL96)</f>
        <v>99305.15571</v>
      </c>
      <c r="BM97" s="346">
        <f>if($A97-BM$65&gt;=0, if($B97&lt;=$B96,BM96,BM96*vlookup($B97,'2a. TBill Main'!$B$224:$HF$233,1+BM$62)),BM96)</f>
        <v>79.44412457</v>
      </c>
      <c r="BN97" s="346">
        <f>if($A97-BN$65&gt;=0, if($B97&lt;=$B96,BN96,BN96*vlookup($B97,'2a. TBill Main'!$B$224:$HF$233,1+BN$62)),BN96)</f>
        <v>11280.46986</v>
      </c>
      <c r="BO97" s="346">
        <f>if($A97-BO$65&gt;=0, if($B97&lt;=$B96,BO96,BO96*vlookup($B97,'2a. TBill Main'!$B$224:$HF$233,1+BO$62)),BO96)</f>
        <v>77899.5719</v>
      </c>
      <c r="BP97" s="346">
        <f>if($A97-BP$65&gt;=0, if($B97&lt;=$B96,BP96,BP96*vlookup($B97,'2a. TBill Main'!$B$224:$HF$233,1+BP$62)),BP96)</f>
        <v>39722.06228</v>
      </c>
      <c r="BQ97" s="346">
        <f>if($A97-BQ$65&gt;=0, if($B97&lt;=$B96,BQ96,BQ96*vlookup($B97,'2a. TBill Main'!$B$224:$HF$233,1+BQ$62)),BQ96)</f>
        <v>9122.48938</v>
      </c>
      <c r="BR97" s="346">
        <f>if($A97-BR$65&gt;=0, if($B97&lt;=$B96,BR96,BR96*vlookup($B97,'2a. TBill Main'!$B$224:$HF$233,1+BR$62)),BR96)</f>
        <v>39722.06228</v>
      </c>
      <c r="BS97" s="346">
        <f>if($A97-BS$65&gt;=0, if($B97&lt;=$B96,BS96,BS96*vlookup($B97,'2a. TBill Main'!$B$224:$HF$233,1+BS$62)),BS96)</f>
        <v>23833.23737</v>
      </c>
      <c r="BT97" s="346">
        <f>if($A97-BT$65&gt;=0, if($B97&lt;=$B96,BT96,BT96*vlookup($B97,'2a. TBill Main'!$B$224:$HF$233,1+BT$62)),BT96)</f>
        <v>277267.9391</v>
      </c>
      <c r="BU97" s="346">
        <f>if($A97-BU$65&gt;=0, if($B97&lt;=$B96,BU96,BU96*vlookup($B97,'2a. TBill Main'!$B$224:$HF$233,1+BU$62)),BU96)</f>
        <v>99675.16672</v>
      </c>
      <c r="BV97" s="346">
        <f>if($A97-BV$65&gt;=0, if($B97&lt;=$B96,BV96,BV96*vlookup($B97,'2a. TBill Main'!$B$224:$HF$233,1+BV$62)),BV96)</f>
        <v>99305.15571</v>
      </c>
      <c r="BW97" s="346">
        <f>if($A97-BW$65&gt;=0, if($B97&lt;=$B96,BW96,BW96*vlookup($B97,'2a. TBill Main'!$B$224:$HF$233,1+BW$62)),BW96)</f>
        <v>1998.019733</v>
      </c>
      <c r="BX97" s="346">
        <f>if($A97-BX$65&gt;=0, if($B97&lt;=$B96,BX96,BX96*vlookup($B97,'2a. TBill Main'!$B$224:$HF$233,1+BX$62)),BX96)</f>
        <v>59583.09342</v>
      </c>
      <c r="BY97" s="346">
        <f>if($A97-BY$65&gt;=0, if($B97&lt;=$B96,BY96,BY96*vlookup($B97,'2a. TBill Main'!$B$224:$HF$233,1+BY$62)),BY96)</f>
        <v>39722.06228</v>
      </c>
      <c r="BZ97" s="346">
        <f>if($A97-BZ$65&gt;=0, if($B97&lt;=$B96,BZ96,BZ96*vlookup($B97,'2a. TBill Main'!$B$224:$HF$233,1+BZ$62)),BZ96)</f>
        <v>24188.43205</v>
      </c>
      <c r="CA97" s="346">
        <f>if($A97-CA$65&gt;=0, if($B97&lt;=$B96,CA96,CA96*vlookup($B97,'2a. TBill Main'!$B$224:$HF$233,1+CA$62)),CA96)</f>
        <v>39722.06228</v>
      </c>
      <c r="CB97" s="346">
        <f>if($A97-CB$65&gt;=0, if($B97&lt;=$B96,CB96,CB96*vlookup($B97,'2a. TBill Main'!$B$224:$HF$233,1+CB$62)),CB96)</f>
        <v>81525.56063</v>
      </c>
      <c r="CC97" s="346">
        <f>if($A97-CC$65&gt;=0, if($B97&lt;=$B96,CC96,CC96*vlookup($B97,'2a. TBill Main'!$B$224:$HF$233,1+CC$62)),CC96)</f>
        <v>150097.5184</v>
      </c>
      <c r="CD97" s="346">
        <f>if($A97-CD$65&gt;=0, if($B97&lt;=$B96,CD96,CD96*vlookup($B97,'2a. TBill Main'!$B$224:$HF$233,1+CD$62)),CD96)</f>
        <v>41700.22098</v>
      </c>
      <c r="CE97" s="346">
        <f>if($A97-CE$65&gt;=0, if($B97&lt;=$B96,CE96,CE96*vlookup($B97,'2a. TBill Main'!$B$224:$HF$233,1+CE$62)),CE96)</f>
        <v>88606.4949</v>
      </c>
      <c r="CF97" s="346">
        <f>if($A97-CF$65&gt;=0, if($B97&lt;=$B96,CF96,CF96*vlookup($B97,'2a. TBill Main'!$B$224:$HF$233,1+CF$62)),CF96)</f>
        <v>99305.15571</v>
      </c>
      <c r="CG97" s="346">
        <f>if($A97-CG$65&gt;=0, if($B97&lt;=$B96,CG96,CG96*vlookup($B97,'2a. TBill Main'!$B$224:$HF$233,1+CG$62)),CG96)</f>
        <v>19.86103114</v>
      </c>
      <c r="CH97" s="346">
        <f>if($A97-CH$65&gt;=0, if($B97&lt;=$B96,CH96,CH96*vlookup($B97,'2a. TBill Main'!$B$224:$HF$233,1+CH$62)),CH96)</f>
        <v>55898.99131</v>
      </c>
      <c r="CI97" s="346">
        <f>if($A97-CI$65&gt;=0, if($B97&lt;=$B96,CI96,CI96*vlookup($B97,'2a. TBill Main'!$B$224:$HF$233,1+CI$62)),CI96)</f>
        <v>39722.06228</v>
      </c>
      <c r="CJ97" s="346">
        <f>if($A97-CJ$65&gt;=0, if($B97&lt;=$B96,CJ96,CJ96*vlookup($B97,'2a. TBill Main'!$B$224:$HF$233,1+CJ$62)),CJ96)</f>
        <v>19861.03114</v>
      </c>
      <c r="CK97" s="346">
        <f>if($A97-CK$65&gt;=0, if($B97&lt;=$B96,CK96,CK96*vlookup($B97,'2a. TBill Main'!$B$224:$HF$233,1+CK$62)),CK96)</f>
        <v>34579.32632</v>
      </c>
      <c r="CL97" s="346">
        <f>if($A97-CL$65&gt;=0, if($B97&lt;=$B96,CL96,CL96*vlookup($B97,'2a. TBill Main'!$B$224:$HF$233,1+CL$62)),CL96)</f>
        <v>29835.36015</v>
      </c>
      <c r="CM97" s="346">
        <f>if($A97-CM$65&gt;=0, if($B97&lt;=$B96,CM96,CM96*vlookup($B97,'2a. TBill Main'!$B$224:$HF$233,1+CM$62)),CM96)</f>
        <v>176103.7909</v>
      </c>
      <c r="CN97" s="346">
        <f>if($A97-CN$65&gt;=0, if($B97&lt;=$B96,CN96,CN96*vlookup($B97,'2a. TBill Main'!$B$224:$HF$233,1+CN$62)),CN96)</f>
        <v>62197.63929</v>
      </c>
      <c r="CO97" s="346">
        <f>if($A97-CO$65&gt;=0, if($B97&lt;=$B96,CO96,CO96*vlookup($B97,'2a. TBill Main'!$B$224:$HF$233,1+CO$62)),CO96)</f>
        <v>521.8861854</v>
      </c>
      <c r="CP97" s="346">
        <f>if($A97-CP$65&gt;=0, if($B97&lt;=$B96,CP96,CP96*vlookup($B97,'2a. TBill Main'!$B$224:$HF$233,1+CP$62)),CP96)</f>
        <v>73926.54811</v>
      </c>
      <c r="CQ97" s="346">
        <f>if($A97-CQ$65&gt;=0, if($B97&lt;=$B96,CQ96,CQ96*vlookup($B97,'2a. TBill Main'!$B$224:$HF$233,1+CQ$62)),CQ96)</f>
        <v>16308.94329</v>
      </c>
      <c r="CR97" s="346">
        <f>if($A97-CR$65&gt;=0, if($B97&lt;=$B96,CR96,CR96*vlookup($B97,'2a. TBill Main'!$B$224:$HF$233,1+CR$62)),CR96)</f>
        <v>46720.16461</v>
      </c>
      <c r="CS97" s="346">
        <f>if($A97-CS$65&gt;=0, if($B97&lt;=$B96,CS96,CS96*vlookup($B97,'2a. TBill Main'!$B$224:$HF$233,1+CS$62)),CS96)</f>
        <v>13820.19855</v>
      </c>
      <c r="CT97" s="346">
        <f>if($A97-CT$65&gt;=0, if($B97&lt;=$B96,CT96,CT96*vlookup($B97,'2a. TBill Main'!$B$224:$HF$233,1+CT$62)),CT96)</f>
        <v>45679.29523</v>
      </c>
      <c r="CU97" s="346">
        <f>if($A97-CU$65&gt;=0, if($B97&lt;=$B96,CU96,CU96*vlookup($B97,'2a. TBill Main'!$B$224:$HF$233,1+CU$62)),CU96)</f>
        <v>69435.1956</v>
      </c>
      <c r="CV97" s="346">
        <f>if($A97-CV$65&gt;=0, if($B97&lt;=$B96,CV96,CV96*vlookup($B97,'2a. TBill Main'!$B$224:$HF$233,1+CV$62)),CV96)</f>
        <v>16308.94329</v>
      </c>
      <c r="CW97" s="346">
        <f>if($A97-CW$65&gt;=0, if($B97&lt;=$B96,CW96,CW96*vlookup($B97,'2a. TBill Main'!$B$224:$HF$233,1+CW$62)),CW96)</f>
        <v>23647.96777</v>
      </c>
      <c r="CX97" s="346">
        <f>if($A97-CX$65&gt;=0, if($B97&lt;=$B96,CX96,CX96*vlookup($B97,'2a. TBill Main'!$B$224:$HF$233,1+CX$62)),CX96)</f>
        <v>177855.5502</v>
      </c>
      <c r="CY97" s="346">
        <f>if($A97-CY$65&gt;=0, if($B97&lt;=$B96,CY96,CY96*vlookup($B97,'2a. TBill Main'!$B$224:$HF$233,1+CY$62)),CY96)</f>
        <v>349076.5244</v>
      </c>
      <c r="CZ97" s="346">
        <f>if($A97-CZ$65&gt;=0, if($B97&lt;=$B96,CZ96,CZ96*vlookup($B97,'2a. TBill Main'!$B$224:$HF$233,1+CZ$62)),CZ96)</f>
        <v>29536.31175</v>
      </c>
      <c r="DA97" s="346">
        <f>if($A97-DA$65&gt;=0, if($B97&lt;=$B96,DA96,DA96*vlookup($B97,'2a. TBill Main'!$B$224:$HF$233,1+DA$62)),DA96)</f>
        <v>81544.71646</v>
      </c>
      <c r="DB97" s="346">
        <f>if($A97-DB$65&gt;=0, if($B97&lt;=$B96,DB96,DB96*vlookup($B97,'2a. TBill Main'!$B$224:$HF$233,1+DB$62)),DB96)</f>
        <v>32617.88658</v>
      </c>
      <c r="DC97" s="346">
        <f>if($A97-DC$65&gt;=0, if($B97&lt;=$B96,DC96,DC96*vlookup($B97,'2a. TBill Main'!$B$224:$HF$233,1+DC$62)),DC96)</f>
        <v>32617.88658</v>
      </c>
      <c r="DD97" s="346">
        <f>if($A97-DD$65&gt;=0, if($B97&lt;=$B96,DD96,DD96*vlookup($B97,'2a. TBill Main'!$B$224:$HF$233,1+DD$62)),DD96)</f>
        <v>64968.3065</v>
      </c>
      <c r="DE97" s="346">
        <f>if($A97-DE$65&gt;=0, if($B97&lt;=$B96,DE96,DE96*vlookup($B97,'2a. TBill Main'!$B$224:$HF$233,1+DE$62)),DE96)</f>
        <v>24730.88161</v>
      </c>
      <c r="DF97" s="346">
        <f>if($A97-DF$65&gt;=0, if($B97&lt;=$B96,DF96,DF96*vlookup($B97,'2a. TBill Main'!$B$224:$HF$233,1+DF$62)),DF96)</f>
        <v>13047.15463</v>
      </c>
      <c r="DG97" s="346">
        <f>if($A97-DG$65&gt;=0, if($B97&lt;=$B96,DG96,DG96*vlookup($B97,'2a. TBill Main'!$B$224:$HF$233,1+DG$62)),DG96)</f>
        <v>32617.88658</v>
      </c>
      <c r="DH97" s="346">
        <f>if($A97-DH$65&gt;=0, if($B97&lt;=$B96,DH96,DH96*vlookup($B97,'2a. TBill Main'!$B$224:$HF$233,1+DH$62)),DH96)</f>
        <v>162609.95</v>
      </c>
      <c r="DI97" s="346">
        <f>if($A97-DI$65&gt;=0, if($B97&lt;=$B96,DI96,DI96*vlookup($B97,'2a. TBill Main'!$B$224:$HF$233,1+DI$62)),DI96)</f>
        <v>25403.42981</v>
      </c>
      <c r="DJ97" s="346">
        <f>if($A97-DJ$65&gt;=0, if($B97&lt;=$B96,DJ96,DJ96*vlookup($B97,'2a. TBill Main'!$B$224:$HF$233,1+DJ$62)),DJ96)</f>
        <v>163.0894329</v>
      </c>
      <c r="DK97" s="346">
        <f>if($A97-DK$65&gt;=0, if($B97&lt;=$B96,DK96,DK96*vlookup($B97,'2a. TBill Main'!$B$224:$HF$233,1+DK$62)),DK96)</f>
        <v>76275.52521</v>
      </c>
      <c r="DL97" s="346">
        <f>if($A97-DL$65&gt;=0, if($B97&lt;=$B96,DL96,DL96*vlookup($B97,'2a. TBill Main'!$B$224:$HF$233,1+DL$62)),DL96)</f>
        <v>32617.88658</v>
      </c>
      <c r="DM97" s="346">
        <f>if($A97-DM$65&gt;=0, if($B97&lt;=$B96,DM96,DM96*vlookup($B97,'2a. TBill Main'!$B$224:$HF$233,1+DM$62)),DM96)</f>
        <v>20923.36309</v>
      </c>
      <c r="DN97" s="346">
        <f>if($A97-DN$65&gt;=0, if($B97&lt;=$B96,DN96,DN96*vlookup($B97,'2a. TBill Main'!$B$224:$HF$233,1+DN$62)),DN96)</f>
        <v>86874.47913</v>
      </c>
      <c r="DO97" s="346">
        <f>if($A97-DO$65&gt;=0, if($B97&lt;=$B96,DO96,DO96*vlookup($B97,'2a. TBill Main'!$B$224:$HF$233,1+DO$62)),DO96)</f>
        <v>32617.88658</v>
      </c>
      <c r="DP97" s="346">
        <f>if($A97-DP$65&gt;=0, if($B97&lt;=$B96,DP96,DP96*vlookup($B97,'2a. TBill Main'!$B$224:$HF$233,1+DP$62)),DP96)</f>
        <v>39141.4639</v>
      </c>
      <c r="DQ97" s="346">
        <f>if($A97-DQ$65&gt;=0, if($B97&lt;=$B96,DQ96,DQ96*vlookup($B97,'2a. TBill Main'!$B$224:$HF$233,1+DQ$62)),DQ96)</f>
        <v>22832.52061</v>
      </c>
      <c r="DR97" s="346">
        <f>if($A97-DR$65&gt;=0, if($B97&lt;=$B96,DR96,DR96*vlookup($B97,'2a. TBill Main'!$B$224:$HF$233,1+DR$62)),DR96)</f>
        <v>154303.0223</v>
      </c>
      <c r="DS97" s="346">
        <f>if($A97-DS$65&gt;=0, if($B97&lt;=$B96,DS96,DS96*vlookup($B97,'2a. TBill Main'!$B$224:$HF$233,1+DS$62)),DS96)</f>
        <v>6555.640699</v>
      </c>
      <c r="DT97" s="346">
        <f>if($A97-DT$65&gt;=0, if($B97&lt;=$B96,DT96,DT96*vlookup($B97,'2a. TBill Main'!$B$224:$HF$233,1+DT$62)),DT96)</f>
        <v>172.8747989</v>
      </c>
      <c r="DU97" s="346">
        <f>if($A97-DU$65&gt;=0, if($B97&lt;=$B96,DU96,DU96*vlookup($B97,'2a. TBill Main'!$B$224:$HF$233,1+DU$62)),DU96)</f>
        <v>56759.42822</v>
      </c>
      <c r="DV97" s="346">
        <f>if($A97-DV$65&gt;=0, if($B97&lt;=$B96,DV96,DV96*vlookup($B97,'2a. TBill Main'!$B$224:$HF$233,1+DV$62)),DV96)</f>
        <v>113767.3721</v>
      </c>
      <c r="DW97" s="346">
        <f>if($A97-DW$65&gt;=0, if($B97&lt;=$B96,DW96,DW96*vlookup($B97,'2a. TBill Main'!$B$224:$HF$233,1+DW$62)),DW96)</f>
        <v>32617.88658</v>
      </c>
      <c r="DX97" s="346">
        <f>if($A97-DX$65&gt;=0, if($B97&lt;=$B96,DX96,DX96*vlookup($B97,'2a. TBill Main'!$B$224:$HF$233,1+DX$62)),DX96)</f>
        <v>65235.77317</v>
      </c>
      <c r="DY97" s="346">
        <f>if($A97-DY$65&gt;=0, if($B97&lt;=$B96,DY96,DY96*vlookup($B97,'2a. TBill Main'!$B$224:$HF$233,1+DY$62)),DY96)</f>
        <v>32617.88658</v>
      </c>
      <c r="DZ97" s="346">
        <f>if($A97-DZ$65&gt;=0, if($B97&lt;=$B96,DZ96,DZ96*vlookup($B97,'2a. TBill Main'!$B$224:$HF$233,1+DZ$62)),DZ96)</f>
        <v>197122.9358</v>
      </c>
      <c r="EA97" s="346">
        <f>if($A97-EA$65&gt;=0, if($B97&lt;=$B96,EA96,EA96*vlookup($B97,'2a. TBill Main'!$B$224:$HF$233,1+EA$62)),EA96)</f>
        <v>932.8715563</v>
      </c>
      <c r="EB97" s="346">
        <f>if($A97-EB$65&gt;=0, if($B97&lt;=$B96,EB96,EB96*vlookup($B97,'2a. TBill Main'!$B$224:$HF$233,1+EB$62)),EB96)</f>
        <v>65235.77317</v>
      </c>
      <c r="EC97" s="346">
        <f>if($A97-EC$65&gt;=0, if($B97&lt;=$B96,EC96,EC96*vlookup($B97,'2a. TBill Main'!$B$224:$HF$233,1+EC$62)),EC96)</f>
        <v>94187.96381</v>
      </c>
      <c r="ED97" s="346">
        <f>if($A97-ED$65&gt;=0, if($B97&lt;=$B96,ED96,ED96*vlookup($B97,'2a. TBill Main'!$B$224:$HF$233,1+ED$62)),ED96)</f>
        <v>63803.45653</v>
      </c>
      <c r="EE97" s="346">
        <f>if($A97-EE$65&gt;=0, if($B97&lt;=$B96,EE96,EE96*vlookup($B97,'2a. TBill Main'!$B$224:$HF$233,1+EE$62)),EE96)</f>
        <v>65235.77317</v>
      </c>
      <c r="EF97" s="346">
        <f>if($A97-EF$65&gt;=0, if($B97&lt;=$B96,EF96,EF96*vlookup($B97,'2a. TBill Main'!$B$224:$HF$233,1+EF$62)),EF96)</f>
        <v>17187.60392</v>
      </c>
      <c r="EG97" s="346">
        <f>if($A97-EG$65&gt;=0, if($B97&lt;=$B96,EG96,EG96*vlookup($B97,'2a. TBill Main'!$B$224:$HF$233,1+EG$62)),EG96)</f>
        <v>13710.40674</v>
      </c>
      <c r="EH97" s="346">
        <f>if($A97-EH$65&gt;=0, if($B97&lt;=$B96,EH96,EH96*vlookup($B97,'2a. TBill Main'!$B$224:$HF$233,1+EH$62)),EH96)</f>
        <v>1285.144731</v>
      </c>
      <c r="EI97" s="346">
        <f>if($A97-EI$65&gt;=0, if($B97&lt;=$B96,EI96,EI96*vlookup($B97,'2a. TBill Main'!$B$224:$HF$233,1+EI$62)),EI96)</f>
        <v>65235.77317</v>
      </c>
      <c r="EJ97" s="346">
        <f>if($A97-EJ$65&gt;=0, if($B97&lt;=$B96,EJ96,EJ96*vlookup($B97,'2a. TBill Main'!$B$224:$HF$233,1+EJ$62)),EJ96)</f>
        <v>58095.29376</v>
      </c>
      <c r="EK97" s="346">
        <f>if($A97-EK$65&gt;=0, if($B97&lt;=$B96,EK96,EK96*vlookup($B97,'2a. TBill Main'!$B$224:$HF$233,1+EK$62)),EK96)</f>
        <v>35879.67524</v>
      </c>
      <c r="EL97" s="346">
        <f>if($A97-EL$65&gt;=0, if($B97&lt;=$B96,EL96,EL96*vlookup($B97,'2a. TBill Main'!$B$224:$HF$233,1+EL$62)),EL96)</f>
        <v>13781.05708</v>
      </c>
      <c r="EM97" s="346">
        <f>if($A97-EM$65&gt;=0, if($B97&lt;=$B96,EM96,EM96*vlookup($B97,'2a. TBill Main'!$B$224:$HF$233,1+EM$62)),EM96)</f>
        <v>133769.2147</v>
      </c>
      <c r="EN97" s="346">
        <f>if($A97-EN$65&gt;=0, if($B97&lt;=$B96,EN96,EN96*vlookup($B97,'2a. TBill Main'!$B$224:$HF$233,1+EN$62)),EN96)</f>
        <v>978.5365975</v>
      </c>
      <c r="EO97" s="346">
        <f>if($A97-EO$65&gt;=0, if($B97&lt;=$B96,EO96,EO96*vlookup($B97,'2a. TBill Main'!$B$224:$HF$233,1+EO$62)),EO96)</f>
        <v>55505.72713</v>
      </c>
      <c r="EP97" s="346">
        <f>if($A97-EP$65&gt;=0, if($B97&lt;=$B96,EP96,EP96*vlookup($B97,'2a. TBill Main'!$B$224:$HF$233,1+EP$62)),EP96)</f>
        <v>58835.65455</v>
      </c>
      <c r="EQ97" s="346">
        <f>if($A97-EQ$65&gt;=0, if($B97&lt;=$B96,EQ96,EQ96*vlookup($B97,'2a. TBill Main'!$B$224:$HF$233,1+EQ$62)),EQ96)</f>
        <v>65235.77317</v>
      </c>
      <c r="ER97" s="346">
        <f>if($A97-ER$65&gt;=0, if($B97&lt;=$B96,ER96,ER96*vlookup($B97,'2a. TBill Main'!$B$224:$HF$233,1+ER$62)),ER96)</f>
        <v>117636.408</v>
      </c>
      <c r="ES97" s="346">
        <f>if($A97-ES$65&gt;=0, if($B97&lt;=$B96,ES96,ES96*vlookup($B97,'2a. TBill Main'!$B$224:$HF$233,1+ES$62)),ES96)</f>
        <v>15645.36501</v>
      </c>
      <c r="ET97" s="346">
        <f>if($A97-ET$65&gt;=0, if($B97&lt;=$B96,ET96,ET96*vlookup($B97,'2a. TBill Main'!$B$224:$HF$233,1+ET$62)),ET96)</f>
        <v>4625.216318</v>
      </c>
      <c r="EU97" s="346">
        <f>if($A97-EU$65&gt;=0, if($B97&lt;=$B96,EU96,EU96*vlookup($B97,'2a. TBill Main'!$B$224:$HF$233,1+EU$62)),EU96)</f>
        <v>26418.33535</v>
      </c>
      <c r="EV97" s="346">
        <f>if($A97-EV$65&gt;=0, if($B97&lt;=$B96,EV96,EV96*vlookup($B97,'2a. TBill Main'!$B$224:$HF$233,1+EV$62)),EV96)</f>
        <v>15838.39766</v>
      </c>
      <c r="EW97" s="346">
        <f>if($A97-EW$65&gt;=0, if($B97&lt;=$B96,EW96,EW96*vlookup($B97,'2a. TBill Main'!$B$224:$HF$233,1+EW$62)),EW96)</f>
        <v>13934.36115</v>
      </c>
      <c r="EX97" s="346">
        <f>if($A97-EX$65&gt;=0, if($B97&lt;=$B96,EX96,EX96*vlookup($B97,'2a. TBill Main'!$B$224:$HF$233,1+EX$62)),EX96)</f>
        <v>19218.78495</v>
      </c>
      <c r="EY97" s="346">
        <f>if($A97-EY$65&gt;=0, if($B97&lt;=$B96,EY96,EY96*vlookup($B97,'2a. TBill Main'!$B$224:$HF$233,1+EY$62)),EY96)</f>
        <v>149943.5439</v>
      </c>
      <c r="EZ97" s="346">
        <f>if($A97-EZ$65&gt;=0, if($B97&lt;=$B96,EZ96,EZ96*vlookup($B97,'2a. TBill Main'!$B$224:$HF$233,1+EZ$62)),EZ96)</f>
        <v>64245.88555</v>
      </c>
      <c r="FA97" s="346">
        <f>if($A97-FA$65&gt;=0, if($B97&lt;=$B96,FA96,FA96*vlookup($B97,'2a. TBill Main'!$B$224:$HF$233,1+FA$62)),FA96)</f>
        <v>11677.85576</v>
      </c>
      <c r="FB97" s="346">
        <f>if($A97-FB$65&gt;=0, if($B97&lt;=$B96,FB96,FB96*vlookup($B97,'2a. TBill Main'!$B$224:$HF$233,1+FB$62)),FB96)</f>
        <v>20525.45749</v>
      </c>
      <c r="FC97" s="346">
        <f>if($A97-FC$65&gt;=0, if($B97&lt;=$B96,FC96,FC96*vlookup($B97,'2a. TBill Main'!$B$224:$HF$233,1+FC$62)),FC96)</f>
        <v>82285.14249</v>
      </c>
      <c r="FD97" s="346">
        <f>if($A97-FD$65&gt;=0, if($B97&lt;=$B96,FD96,FD96*vlookup($B97,'2a. TBill Main'!$B$224:$HF$233,1+FD$62)),FD96)</f>
        <v>66888.5541</v>
      </c>
      <c r="FE97" s="346">
        <f>if($A97-FE$65&gt;=0, if($B97&lt;=$B96,FE96,FE96*vlookup($B97,'2a. TBill Main'!$B$224:$HF$233,1+FE$62)),FE96)</f>
        <v>112362.2914</v>
      </c>
      <c r="FF97" s="346">
        <f>if($A97-FF$65&gt;=0, if($B97&lt;=$B96,FF96,FF96*vlookup($B97,'2a. TBill Main'!$B$224:$HF$233,1+FF$62)),FF96)</f>
        <v>26687.59601</v>
      </c>
      <c r="FG97" s="346">
        <f>if($A97-FG$65&gt;=0, if($B97&lt;=$B96,FG96,FG96*vlookup($B97,'2a. TBill Main'!$B$224:$HF$233,1+FG$62)),FG96)</f>
        <v>33973.68166</v>
      </c>
      <c r="FH97" s="346">
        <f>if($A97-FH$65&gt;=0, if($B97&lt;=$B96,FH96,FH96*vlookup($B97,'2a. TBill Main'!$B$224:$HF$233,1+FH$62)),FH96)</f>
        <v>42047.7176</v>
      </c>
      <c r="FI97" s="346">
        <f>if($A97-FI$65&gt;=0, if($B97&lt;=$B96,FI96,FI96*vlookup($B97,'2a. TBill Main'!$B$224:$HF$233,1+FI$62)),FI96)</f>
        <v>114564.3249</v>
      </c>
      <c r="FJ97" s="346">
        <f>if($A97-FJ$65&gt;=0, if($B97&lt;=$B96,FJ96,FJ96*vlookup($B97,'2a. TBill Main'!$B$224:$HF$233,1+FJ$62)),FJ96)</f>
        <v>119284.1984</v>
      </c>
      <c r="FK97" s="346">
        <f>if($A97-FK$65&gt;=0, if($B97&lt;=$B96,FK96,FK96*vlookup($B97,'2a. TBill Main'!$B$224:$HF$233,1+FK$62)),FK96)</f>
        <v>50936.09169</v>
      </c>
      <c r="FL97" s="346">
        <f>if($A97-FL$65&gt;=0, if($B97&lt;=$B96,FL96,FL96*vlookup($B97,'2a. TBill Main'!$B$224:$HF$233,1+FL$62)),FL96)</f>
        <v>50711.02827</v>
      </c>
      <c r="FM97" s="346">
        <f>if($A97-FM$65&gt;=0, if($B97&lt;=$B96,FM96,FM96*vlookup($B97,'2a. TBill Main'!$B$224:$HF$233,1+FM$62)),FM96)</f>
        <v>134787.9039</v>
      </c>
      <c r="FN97" s="346">
        <f>if($A97-FN$65&gt;=0, if($B97&lt;=$B96,FN96,FN96*vlookup($B97,'2a. TBill Main'!$B$224:$HF$233,1+FN$62)),FN96)</f>
        <v>115117.72</v>
      </c>
      <c r="FO97" s="346">
        <f>if($A97-FO$65&gt;=0, if($B97&lt;=$B96,FO96,FO96*vlookup($B97,'2a. TBill Main'!$B$224:$HF$233,1+FO$62)),FO96)</f>
        <v>55450.40719</v>
      </c>
      <c r="FP97" s="346">
        <f>if($A97-FP$65&gt;=0, if($B97&lt;=$B96,FP96,FP96*vlookup($B97,'2a. TBill Main'!$B$224:$HF$233,1+FP$62)),FP96)</f>
        <v>19665.32382</v>
      </c>
      <c r="FQ97" s="346">
        <f>if($A97-FQ$65&gt;=0, if($B97&lt;=$B96,FQ96,FQ96*vlookup($B97,'2a. TBill Main'!$B$224:$HF$233,1+FQ$62)),FQ96)</f>
        <v>108635.9262</v>
      </c>
      <c r="FR97" s="346">
        <f>if($A97-FR$65&gt;=0, if($B97&lt;=$B96,FR96,FR96*vlookup($B97,'2a. TBill Main'!$B$224:$HF$233,1+FR$62)),FR96)</f>
        <v>108622.3898</v>
      </c>
      <c r="FS97" s="346">
        <f>if($A97-FS$65&gt;=0, if($B97&lt;=$B96,FS96,FS96*vlookup($B97,'2a. TBill Main'!$B$224:$HF$233,1+FS$62)),FS96)</f>
        <v>48926.82988</v>
      </c>
      <c r="FT97" s="346">
        <f>if($A97-FT$65&gt;=0, if($B97&lt;=$B96,FT96,FT96*vlookup($B97,'2a. TBill Main'!$B$224:$HF$233,1+FT$62)),FT96)</f>
        <v>60858.45279</v>
      </c>
      <c r="FU97" s="346">
        <f>if($A97-FU$65&gt;=0, if($B97&lt;=$B96,FU96,FU96*vlookup($B97,'2a. TBill Main'!$B$224:$HF$233,1+FU$62)),FU96)</f>
        <v>65235.77317</v>
      </c>
      <c r="FV97" s="346">
        <f>if($A97-FV$65&gt;=0, if($B97&lt;=$B96,FV96,FV96*vlookup($B97,'2a. TBill Main'!$B$224:$HF$233,1+FV$62)),FV96)</f>
        <v>136995.1237</v>
      </c>
      <c r="FW97" s="346">
        <f>if($A97-FW$65&gt;=0, if($B97&lt;=$B96,FW96,FW96*vlookup($B97,'2a. TBill Main'!$B$224:$HF$233,1+FW$62)),FW96)</f>
        <v>3255.265081</v>
      </c>
      <c r="FX97" s="346">
        <f>if($A97-FX$65&gt;=0, if($B97&lt;=$B96,FX96,FX96*vlookup($B97,'2a. TBill Main'!$B$224:$HF$233,1+FX$62)),FX96)</f>
        <v>72663.84448</v>
      </c>
      <c r="FY97" s="346">
        <f>if($A97-FY$65&gt;=0, if($B97&lt;=$B96,FY96,FY96*vlookup($B97,'2a. TBill Main'!$B$224:$HF$233,1+FY$62)),FY96)</f>
        <v>67401.60084</v>
      </c>
      <c r="FZ97" s="346">
        <f>if($A97-FZ$65&gt;=0, if($B97&lt;=$B96,FZ96,FZ96*vlookup($B97,'2a. TBill Main'!$B$224:$HF$233,1+FZ$62)),FZ96)</f>
        <v>75643.06439</v>
      </c>
      <c r="GA97" s="346">
        <f>if($A97-GA$65&gt;=0, if($B97&lt;=$B96,GA96,GA96*vlookup($B97,'2a. TBill Main'!$B$224:$HF$233,1+GA$62)),GA96)</f>
        <v>1223.170747</v>
      </c>
      <c r="GB97" s="346">
        <f>if($A97-GB$65&gt;=0, if($B97&lt;=$B96,GB96,GB96*vlookup($B97,'2a. TBill Main'!$B$224:$HF$233,1+GB$62)),GB96)</f>
        <v>6908.468379</v>
      </c>
      <c r="GC97" s="346">
        <f>if($A97-GC$65&gt;=0, if($B97&lt;=$B96,GC96,GC96*vlookup($B97,'2a. TBill Main'!$B$224:$HF$233,1+GC$62)),GC96)</f>
        <v>358.7967524</v>
      </c>
      <c r="GD97" s="346">
        <f>if($A97-GD$65&gt;=0, if($B97&lt;=$B96,GD96,GD96*vlookup($B97,'2a. TBill Main'!$B$224:$HF$233,1+GD$62)),GD96)</f>
        <v>27500.14018</v>
      </c>
      <c r="GE97" s="346">
        <f>if($A97-GE$65&gt;=0, if($B97&lt;=$B96,GE96,GE96*vlookup($B97,'2a. TBill Main'!$B$224:$HF$233,1+GE$62)),GE96)</f>
        <v>7042.984543</v>
      </c>
      <c r="GF97" s="346">
        <f>if($A97-GF$65&gt;=0, if($B97&lt;=$B96,GF96,GF96*vlookup($B97,'2a. TBill Main'!$B$224:$HF$233,1+GF$62)),GF96)</f>
        <v>5470.01958</v>
      </c>
      <c r="GG97" s="346">
        <f>if($A97-GG$65&gt;=0, if($B97&lt;=$B96,GG96,GG96*vlookup($B97,'2a. TBill Main'!$B$224:$HF$233,1+GG$62)),GG96)</f>
        <v>80460.04126</v>
      </c>
      <c r="GH97" s="346">
        <f>if($A97-GH$65&gt;=0, if($B97&lt;=$B96,GH96,GH96*vlookup($B97,'2a. TBill Main'!$B$224:$HF$233,1+GH$62)),GH96)</f>
        <v>358.7967524</v>
      </c>
      <c r="GI97" s="346">
        <f>if($A97-GI$65&gt;=0, if($B97&lt;=$B96,GI96,GI96*vlookup($B97,'2a. TBill Main'!$B$224:$HF$233,1+GI$62)),GI96)</f>
        <v>815.4471646</v>
      </c>
      <c r="GJ97" s="346">
        <f>if($A97-GJ$65&gt;=0, if($B97&lt;=$B96,GJ96,GJ96*vlookup($B97,'2a. TBill Main'!$B$224:$HF$233,1+GJ$62)),GJ96)</f>
        <v>107.6390257</v>
      </c>
      <c r="GK97" s="346">
        <f>if($A97-GK$65&gt;=0, if($B97&lt;=$B96,GK96,GK96*vlookup($B97,'2a. TBill Main'!$B$224:$HF$233,1+GK$62)),GK96)</f>
        <v>53065.90921</v>
      </c>
      <c r="GL97" s="346">
        <f>if($A97-GL$65&gt;=0, if($B97&lt;=$B96,GL96,GL96*vlookup($B97,'2a. TBill Main'!$B$224:$HF$233,1+GL$62)),GL96)</f>
        <v>38897.84091</v>
      </c>
      <c r="GM97" s="346">
        <f>if($A97-GM$65&gt;=0, if($B97&lt;=$B96,GM96,GM96*vlookup($B97,'2a. TBill Main'!$B$224:$HF$233,1+GM$62)),GM96)</f>
        <v>1060.081314</v>
      </c>
      <c r="GN97" s="346">
        <f>if($A97-GN$65&gt;=0, if($B97&lt;=$B96,GN96,GN96*vlookup($B97,'2a. TBill Main'!$B$224:$HF$233,1+GN$62)),GN96)</f>
        <v>32.61788658</v>
      </c>
      <c r="GO97" s="346">
        <f>if($A97-GO$65&gt;=0, if($B97&lt;=$B96,GO96,GO96*vlookup($B97,'2a. TBill Main'!$B$224:$HF$233,1+GO$62)),GO96)</f>
        <v>3799.983787</v>
      </c>
      <c r="GP97" s="346">
        <f>if($A97-GP$65&gt;=0, if($B97&lt;=$B96,GP96,GP96*vlookup($B97,'2a. TBill Main'!$B$224:$HF$233,1+GP$62)),GP96)</f>
        <v>35569.80532</v>
      </c>
      <c r="GQ97" s="346">
        <f>if($A97-GQ$65&gt;=0, if($B97&lt;=$B96,GQ96,GQ96*vlookup($B97,'2a. TBill Main'!$B$224:$HF$233,1+GQ$62)),GQ96)</f>
        <v>37354.00372</v>
      </c>
      <c r="GR97" s="346">
        <f>if($A97-GR$65&gt;=0, if($B97&lt;=$B96,GR96,GR96*vlookup($B97,'2a. TBill Main'!$B$224:$HF$233,1+GR$62)),GR96)</f>
        <v>44520.1534</v>
      </c>
      <c r="GS97" s="346">
        <f>if($A97-GS$65&gt;=0, if($B97&lt;=$B96,GS96,GS96*vlookup($B97,'2a. TBill Main'!$B$224:$HF$233,1+GS$62)),GS96)</f>
        <v>90305.8808</v>
      </c>
      <c r="GT97" s="346">
        <f>if($A97-GT$65&gt;=0, if($B97&lt;=$B96,GT96,GT96*vlookup($B97,'2a. TBill Main'!$B$224:$HF$233,1+GT$62)),GT96)</f>
        <v>6520.315528</v>
      </c>
      <c r="GU97" s="346">
        <f>if($A97-GU$65&gt;=0, if($B97&lt;=$B96,GU96,GU96*vlookup($B97,'2a. TBill Main'!$B$224:$HF$233,1+GU$62)),GU96)</f>
        <v>27076.10765</v>
      </c>
      <c r="GV97" s="346">
        <f>if($A97-GV$65&gt;=0, if($B97&lt;=$B96,GV96,GV96*vlookup($B97,'2a. TBill Main'!$B$224:$HF$233,1+GV$62)),GV96)</f>
        <v>45218.17617</v>
      </c>
      <c r="GW97" s="346">
        <f>if($A97-GW$65&gt;=0, if($B97&lt;=$B96,GW96,GW96*vlookup($B97,'2a. TBill Main'!$B$224:$HF$233,1+GW$62)),GW96)</f>
        <v>49406.31281</v>
      </c>
      <c r="GX97" s="346">
        <f>if($A97-GX$65&gt;=0, if($B97&lt;=$B96,GX96,GX96*vlookup($B97,'2a. TBill Main'!$B$224:$HF$233,1+GX$62)),GX96)</f>
        <v>21612.61165</v>
      </c>
      <c r="GY97" s="346">
        <f>if($A97-GY$65&gt;=0, if($B97&lt;=$B96,GY96,GY96*vlookup($B97,'2a. TBill Main'!$B$224:$HF$233,1+GY$62)),GY96)</f>
        <v>83540.93112</v>
      </c>
      <c r="GZ97" s="346">
        <f>if($A97-GZ$65&gt;=0, if($B97&lt;=$B96,GZ96,GZ96*vlookup($B97,'2a. TBill Main'!$B$224:$HF$233,1+GZ$62)),GZ96)</f>
        <v>67108.03986</v>
      </c>
      <c r="HA97" s="346">
        <f>if($A97-HA$65&gt;=0, if($B97&lt;=$B96,HA96,HA96*vlookup($B97,'2a. TBill Main'!$B$224:$HF$233,1+HA$62)),HA96)</f>
        <v>96702.24836</v>
      </c>
      <c r="HB97" s="346">
        <f>if($A97-HB$65&gt;=0, if($B97&lt;=$B96,HB96,HB96*vlookup($B97,'2a. TBill Main'!$B$224:$HF$233,1+HB$62)),HB96)</f>
        <v>59834.25115</v>
      </c>
      <c r="HC97" s="346">
        <f>if($A97-HC$65&gt;=0, if($B97&lt;=$B96,HC96,HC96*vlookup($B97,'2a. TBill Main'!$B$224:$HF$233,1+HC$62)),HC96)</f>
        <v>17731.08315</v>
      </c>
      <c r="HD97" s="346">
        <f>if($A97-HD$65&gt;=0, if($B97&lt;=$B96,HD96,HD96*vlookup($B97,'2a. TBill Main'!$B$224:$HF$233,1+HD$62)),HD96)</f>
        <v>42980.58915</v>
      </c>
      <c r="HE97" s="346">
        <f>if($A97-HE$65&gt;=0, if($B97&lt;=$B96,HE96,HE96*vlookup($B97,'2a. TBill Main'!$B$224:$HF$233,1+HE$62)),HE96)</f>
        <v>39825.98287</v>
      </c>
      <c r="HF97" s="346">
        <f>if($A97-HF$65&gt;=0, if($B97&lt;=$B96,HF96,HF96*vlookup($B97,'2a. TBill Main'!$B$224:$HF$233,1+HF$62)),HF96)</f>
        <v>40149.3566</v>
      </c>
      <c r="HG97" s="346">
        <f>if($A97-HG$65&gt;=0, if($B97&lt;=$B96,HG96,HG96*vlookup($B97,'2a. TBill Main'!$B$224:$HF$233,1+HG$62)),HG96)</f>
        <v>8255.587095</v>
      </c>
      <c r="HH97" s="346">
        <f>if($A97-HH$65&gt;=0, if($B97&lt;=$B96,HH96,HH96*vlookup($B97,'2a. TBill Main'!$B$224:$HF$233,1+HH$62)),HH96)</f>
        <v>49067.08679</v>
      </c>
      <c r="HI97" s="346">
        <f>if($A97-HI$65&gt;=0, if($B97&lt;=$B96,HI96,HI96*vlookup($B97,'2a. TBill Main'!$B$224:$HF$233,1+HI$62)),HI96)</f>
        <v>76022.50826</v>
      </c>
      <c r="HJ97" s="346"/>
      <c r="HK97" s="346"/>
      <c r="HL97" s="346"/>
      <c r="HM97" s="346"/>
      <c r="HN97" s="346"/>
      <c r="HO97" s="346"/>
      <c r="HP97" s="346"/>
      <c r="HQ97" s="346"/>
      <c r="HR97" s="346"/>
      <c r="HS97" s="346"/>
      <c r="HT97" s="346"/>
      <c r="HU97" s="346"/>
      <c r="HV97" s="346"/>
      <c r="HW97" s="346"/>
      <c r="HX97" s="346"/>
    </row>
    <row r="98">
      <c r="A98" s="331" t="str">
        <f>'3b. TBond Projections'!A101</f>
        <v>12-2028</v>
      </c>
      <c r="B98" s="346">
        <f t="shared" si="29"/>
        <v>7</v>
      </c>
      <c r="C98" s="346">
        <f t="shared" si="27"/>
        <v>11964662.07</v>
      </c>
      <c r="D98" s="338">
        <f t="shared" si="28"/>
        <v>7</v>
      </c>
      <c r="E98" s="346"/>
      <c r="F98" s="346">
        <f>if($A98-F$65&gt;=0, if($B98&lt;=$B97,F97,F97*vlookup($B98,'2a. TBill Main'!$B$224:$HF$233,1+F$62)),F97)</f>
        <v>1124.134363</v>
      </c>
      <c r="G98" s="346">
        <f>if($A98-G$65&gt;=0, if($B98&lt;=$B97,G97,G97*vlookup($B98,'2a. TBill Main'!$B$224:$HF$233,1+G$62)),G97)</f>
        <v>28951.34565</v>
      </c>
      <c r="H98" s="346">
        <f>if($A98-H$65&gt;=0, if($B98&lt;=$B97,H97,H97*vlookup($B98,'2a. TBill Main'!$B$224:$HF$233,1+H$62)),H97)</f>
        <v>79444.12457</v>
      </c>
      <c r="I98" s="346">
        <f>if($A98-I$65&gt;=0, if($B98&lt;=$B97,I97,I97*vlookup($B98,'2a. TBill Main'!$B$224:$HF$233,1+I$62)),I97)</f>
        <v>29791.54671</v>
      </c>
      <c r="J98" s="346">
        <f>if($A98-J$65&gt;=0, if($B98&lt;=$B97,J97,J97*vlookup($B98,'2a. TBill Main'!$B$224:$HF$233,1+J$62)),J97)</f>
        <v>39722.06228</v>
      </c>
      <c r="K98" s="346">
        <f>if($A98-K$65&gt;=0, if($B98&lt;=$B97,K97,K97*vlookup($B98,'2a. TBill Main'!$B$224:$HF$233,1+K$62)),K97)</f>
        <v>39722.06228</v>
      </c>
      <c r="L98" s="346">
        <f>if($A98-L$65&gt;=0, if($B98&lt;=$B97,L97,L97*vlookup($B98,'2a. TBill Main'!$B$224:$HF$233,1+L$62)),L97)</f>
        <v>10413.73446</v>
      </c>
      <c r="M98" s="346">
        <f>if($A98-M$65&gt;=0, if($B98&lt;=$B97,M97,M97*vlookup($B98,'2a. TBill Main'!$B$224:$HF$233,1+M$62)),M97)</f>
        <v>294217.3431</v>
      </c>
      <c r="N98" s="346">
        <f>if($A98-N$65&gt;=0, if($B98&lt;=$B97,N97,N97*vlookup($B98,'2a. TBill Main'!$B$224:$HF$233,1+N$62)),N97)</f>
        <v>99100.62681</v>
      </c>
      <c r="O98" s="346">
        <f>if($A98-O$65&gt;=0, if($B98&lt;=$B97,O97,O97*vlookup($B98,'2a. TBill Main'!$B$224:$HF$233,1+O$62)),O97)</f>
        <v>5287.00649</v>
      </c>
      <c r="P98" s="346">
        <f>if($A98-P$65&gt;=0, if($B98&lt;=$B97,P97,P97*vlookup($B98,'2a. TBill Main'!$B$224:$HF$233,1+P$62)),P97)</f>
        <v>39.72206228</v>
      </c>
      <c r="Q98" s="346">
        <f>if($A98-Q$65&gt;=0, if($B98&lt;=$B97,Q97,Q97*vlookup($B98,'2a. TBill Main'!$B$224:$HF$233,1+Q$62)),Q97)</f>
        <v>754.7191834</v>
      </c>
      <c r="R98" s="346">
        <f>if($A98-R$65&gt;=0, if($B98&lt;=$B97,R97,R97*vlookup($B98,'2a. TBill Main'!$B$224:$HF$233,1+R$62)),R97)</f>
        <v>29308.32782</v>
      </c>
      <c r="S98" s="346">
        <f>if($A98-S$65&gt;=0, if($B98&lt;=$B97,S97,S97*vlookup($B98,'2a. TBill Main'!$B$224:$HF$233,1+S$62)),S97)</f>
        <v>23578.18201</v>
      </c>
      <c r="T98" s="346">
        <f>if($A98-T$65&gt;=0, if($B98&lt;=$B97,T97,T97*vlookup($B98,'2a. TBill Main'!$B$224:$HF$233,1+T$62)),T97)</f>
        <v>262272.8606</v>
      </c>
      <c r="U98" s="346">
        <f>if($A98-U$65&gt;=0, if($B98&lt;=$B97,U97,U97*vlookup($B98,'2a. TBill Main'!$B$224:$HF$233,1+U$62)),U97)</f>
        <v>40463.1568</v>
      </c>
      <c r="V98" s="346">
        <f>if($A98-V$65&gt;=0, if($B98&lt;=$B97,V97,V97*vlookup($B98,'2a. TBill Main'!$B$224:$HF$233,1+V$62)),V97)</f>
        <v>129890.1109</v>
      </c>
      <c r="W98" s="346">
        <f>if($A98-W$65&gt;=0, if($B98&lt;=$B97,W97,W97*vlookup($B98,'2a. TBill Main'!$B$224:$HF$233,1+W$62)),W97)</f>
        <v>39722.06228</v>
      </c>
      <c r="X98" s="346">
        <f>if($A98-X$65&gt;=0, if($B98&lt;=$B97,X97,X97*vlookup($B98,'2a. TBill Main'!$B$224:$HF$233,1+X$62)),X97)</f>
        <v>70141.17786</v>
      </c>
      <c r="Y98" s="346">
        <f>if($A98-Y$65&gt;=0, if($B98&lt;=$B97,Y97,Y97*vlookup($B98,'2a. TBill Main'!$B$224:$HF$233,1+Y$62)),Y97)</f>
        <v>39722.06228</v>
      </c>
      <c r="Z98" s="346">
        <f>if($A98-Z$65&gt;=0, if($B98&lt;=$B97,Z97,Z97*vlookup($B98,'2a. TBill Main'!$B$224:$HF$233,1+Z$62)),Z97)</f>
        <v>5024.840879</v>
      </c>
      <c r="AA98" s="346">
        <f>if($A98-AA$65&gt;=0, if($B98&lt;=$B97,AA97,AA97*vlookup($B98,'2a. TBill Main'!$B$224:$HF$233,1+AA$62)),AA97)</f>
        <v>88614.08181</v>
      </c>
      <c r="AB98" s="346">
        <f>if($A98-AB$65&gt;=0, if($B98&lt;=$B97,AB97,AB97*vlookup($B98,'2a. TBill Main'!$B$224:$HF$233,1+AB$62)),AB97)</f>
        <v>52416.002</v>
      </c>
      <c r="AC98" s="346">
        <f>if($A98-AC$65&gt;=0, if($B98&lt;=$B97,AC97,AC97*vlookup($B98,'2a. TBill Main'!$B$224:$HF$233,1+AC$62)),AC97)</f>
        <v>31777.64983</v>
      </c>
      <c r="AD98" s="346">
        <f>if($A98-AD$65&gt;=0, if($B98&lt;=$B97,AD97,AD97*vlookup($B98,'2a. TBill Main'!$B$224:$HF$233,1+AD$62)),AD97)</f>
        <v>19861.03114</v>
      </c>
      <c r="AE98" s="346">
        <f>if($A98-AE$65&gt;=0, if($B98&lt;=$B97,AE97,AE97*vlookup($B98,'2a. TBill Main'!$B$224:$HF$233,1+AE$62)),AE97)</f>
        <v>173650.0002</v>
      </c>
      <c r="AF98" s="346">
        <f>if($A98-AF$65&gt;=0, if($B98&lt;=$B97,AF97,AF97*vlookup($B98,'2a. TBill Main'!$B$224:$HF$233,1+AF$62)),AF97)</f>
        <v>31282.19654</v>
      </c>
      <c r="AG98" s="346">
        <f>if($A98-AG$65&gt;=0, if($B98&lt;=$B97,AG97,AG97*vlookup($B98,'2a. TBill Main'!$B$224:$HF$233,1+AG$62)),AG97)</f>
        <v>43637.10846</v>
      </c>
      <c r="AH98" s="346">
        <f>if($A98-AH$65&gt;=0, if($B98&lt;=$B97,AH97,AH97*vlookup($B98,'2a. TBill Main'!$B$224:$HF$233,1+AH$62)),AH97)</f>
        <v>33140.39462</v>
      </c>
      <c r="AI98" s="346">
        <f>if($A98-AI$65&gt;=0, if($B98&lt;=$B97,AI97,AI97*vlookup($B98,'2a. TBill Main'!$B$224:$HF$233,1+AI$62)),AI97)</f>
        <v>61601.64946</v>
      </c>
      <c r="AJ98" s="346">
        <f>if($A98-AJ$65&gt;=0, if($B98&lt;=$B97,AJ97,AJ97*vlookup($B98,'2a. TBill Main'!$B$224:$HF$233,1+AJ$62)),AJ97)</f>
        <v>59583.09342</v>
      </c>
      <c r="AK98" s="346">
        <f>if($A98-AK$65&gt;=0, if($B98&lt;=$B97,AK97,AK97*vlookup($B98,'2a. TBill Main'!$B$224:$HF$233,1+AK$62)),AK97)</f>
        <v>47666.47474</v>
      </c>
      <c r="AL98" s="346">
        <f>if($A98-AL$65&gt;=0, if($B98&lt;=$B97,AL97,AL97*vlookup($B98,'2a. TBill Main'!$B$224:$HF$233,1+AL$62)),AL97)</f>
        <v>31777.64983</v>
      </c>
      <c r="AM98" s="346">
        <f>if($A98-AM$65&gt;=0, if($B98&lt;=$B97,AM97,AM97*vlookup($B98,'2a. TBill Main'!$B$224:$HF$233,1+AM$62)),AM97)</f>
        <v>44892.84202</v>
      </c>
      <c r="AN98" s="346">
        <f>if($A98-AN$65&gt;=0, if($B98&lt;=$B97,AN97,AN97*vlookup($B98,'2a. TBill Main'!$B$224:$HF$233,1+AN$62)),AN97)</f>
        <v>238793.1496</v>
      </c>
      <c r="AO98" s="346">
        <f>if($A98-AO$65&gt;=0, if($B98&lt;=$B97,AO97,AO97*vlookup($B98,'2a. TBill Main'!$B$224:$HF$233,1+AO$62)),AO97)</f>
        <v>26171.91351</v>
      </c>
      <c r="AP98" s="346">
        <f>if($A98-AP$65&gt;=0, if($B98&lt;=$B97,AP97,AP97*vlookup($B98,'2a. TBill Main'!$B$224:$HF$233,1+AP$62)),AP97)</f>
        <v>47593.50531</v>
      </c>
      <c r="AQ98" s="346">
        <f>if($A98-AQ$65&gt;=0, if($B98&lt;=$B97,AQ97,AQ97*vlookup($B98,'2a. TBill Main'!$B$224:$HF$233,1+AQ$62)),AQ97)</f>
        <v>110749.1613</v>
      </c>
      <c r="AR98" s="346">
        <f>if($A98-AR$65&gt;=0, if($B98&lt;=$B97,AR97,AR97*vlookup($B98,'2a. TBill Main'!$B$224:$HF$233,1+AR$62)),AR97)</f>
        <v>79444.12457</v>
      </c>
      <c r="AS98" s="346">
        <f>if($A98-AS$65&gt;=0, if($B98&lt;=$B97,AS97,AS97*vlookup($B98,'2a. TBill Main'!$B$224:$HF$233,1+AS$62)),AS97)</f>
        <v>23833.23737</v>
      </c>
      <c r="AT98" s="346">
        <f>if($A98-AT$65&gt;=0, if($B98&lt;=$B97,AT97,AT97*vlookup($B98,'2a. TBill Main'!$B$224:$HF$233,1+AT$62)),AT97)</f>
        <v>31777.64983</v>
      </c>
      <c r="AU98" s="346">
        <f>if($A98-AU$65&gt;=0, if($B98&lt;=$B97,AU97,AU97*vlookup($B98,'2a. TBill Main'!$B$224:$HF$233,1+AU$62)),AU97)</f>
        <v>31777.64983</v>
      </c>
      <c r="AV98" s="346">
        <f>if($A98-AV$65&gt;=0, if($B98&lt;=$B97,AV97,AV97*vlookup($B98,'2a. TBill Main'!$B$224:$HF$233,1+AV$62)),AV97)</f>
        <v>19861.03114</v>
      </c>
      <c r="AW98" s="346">
        <f>if($A98-AW$65&gt;=0, if($B98&lt;=$B97,AW97,AW97*vlookup($B98,'2a. TBill Main'!$B$224:$HF$233,1+AW$62)),AW97)</f>
        <v>19861.03114</v>
      </c>
      <c r="AX98" s="346">
        <f>if($A98-AX$65&gt;=0, if($B98&lt;=$B97,AX97,AX97*vlookup($B98,'2a. TBill Main'!$B$224:$HF$233,1+AX$62)),AX97)</f>
        <v>147762.0995</v>
      </c>
      <c r="AY98" s="346">
        <f>if($A98-AY$65&gt;=0, if($B98&lt;=$B97,AY97,AY97*vlookup($B98,'2a. TBill Main'!$B$224:$HF$233,1+AY$62)),AY97)</f>
        <v>112429.1265</v>
      </c>
      <c r="AZ98" s="346">
        <f>if($A98-AZ$65&gt;=0, if($B98&lt;=$B97,AZ97,AZ97*vlookup($B98,'2a. TBill Main'!$B$224:$HF$233,1+AZ$62)),AZ97)</f>
        <v>44937.44989</v>
      </c>
      <c r="BA98" s="346">
        <f>if($A98-BA$65&gt;=0, if($B98&lt;=$B97,BA97,BA97*vlookup($B98,'2a. TBill Main'!$B$224:$HF$233,1+BA$62)),BA97)</f>
        <v>68365.44278</v>
      </c>
      <c r="BB98" s="346">
        <f>if($A98-BB$65&gt;=0, if($B98&lt;=$B97,BB97,BB97*vlookup($B98,'2a. TBill Main'!$B$224:$HF$233,1+BB$62)),BB97)</f>
        <v>126065.9488</v>
      </c>
      <c r="BC98" s="346">
        <f>if($A98-BC$65&gt;=0, if($B98&lt;=$B97,BC97,BC97*vlookup($B98,'2a. TBill Main'!$B$224:$HF$233,1+BC$62)),BC97)</f>
        <v>1191.661868</v>
      </c>
      <c r="BD98" s="346">
        <f>if($A98-BD$65&gt;=0, if($B98&lt;=$B97,BD97,BD97*vlookup($B98,'2a. TBill Main'!$B$224:$HF$233,1+BD$62)),BD97)</f>
        <v>59583.09342</v>
      </c>
      <c r="BE98" s="346">
        <f>if($A98-BE$65&gt;=0, if($B98&lt;=$B97,BE97,BE97*vlookup($B98,'2a. TBill Main'!$B$224:$HF$233,1+BE$62)),BE97)</f>
        <v>39722.06228</v>
      </c>
      <c r="BF98" s="346">
        <f>if($A98-BF$65&gt;=0, if($B98&lt;=$B97,BF97,BF97*vlookup($B98,'2a. TBill Main'!$B$224:$HF$233,1+BF$62)),BF97)</f>
        <v>19861.03114</v>
      </c>
      <c r="BG98" s="346">
        <f>if($A98-BG$65&gt;=0, if($B98&lt;=$B97,BG97,BG97*vlookup($B98,'2a. TBill Main'!$B$224:$HF$233,1+BG$62)),BG97)</f>
        <v>19861.03114</v>
      </c>
      <c r="BH98" s="346">
        <f>if($A98-BH$65&gt;=0, if($B98&lt;=$B97,BH97,BH97*vlookup($B98,'2a. TBill Main'!$B$224:$HF$233,1+BH$62)),BH97)</f>
        <v>39722.06228</v>
      </c>
      <c r="BI98" s="346">
        <f>if($A98-BI$65&gt;=0, if($B98&lt;=$B97,BI97,BI97*vlookup($B98,'2a. TBill Main'!$B$224:$HF$233,1+BI$62)),BI97)</f>
        <v>220306.5018</v>
      </c>
      <c r="BJ98" s="346">
        <f>if($A98-BJ$65&gt;=0, if($B98&lt;=$B97,BJ97,BJ97*vlookup($B98,'2a. TBill Main'!$B$224:$HF$233,1+BJ$62)),BJ97)</f>
        <v>39722.06228</v>
      </c>
      <c r="BK98" s="346">
        <f>if($A98-BK$65&gt;=0, if($B98&lt;=$B97,BK97,BK97*vlookup($B98,'2a. TBill Main'!$B$224:$HF$233,1+BK$62)),BK97)</f>
        <v>73696.02438</v>
      </c>
      <c r="BL98" s="346">
        <f>if($A98-BL$65&gt;=0, if($B98&lt;=$B97,BL97,BL97*vlookup($B98,'2a. TBill Main'!$B$224:$HF$233,1+BL$62)),BL97)</f>
        <v>99305.15571</v>
      </c>
      <c r="BM98" s="346">
        <f>if($A98-BM$65&gt;=0, if($B98&lt;=$B97,BM97,BM97*vlookup($B98,'2a. TBill Main'!$B$224:$HF$233,1+BM$62)),BM97)</f>
        <v>79.44412457</v>
      </c>
      <c r="BN98" s="346">
        <f>if($A98-BN$65&gt;=0, if($B98&lt;=$B97,BN97,BN97*vlookup($B98,'2a. TBill Main'!$B$224:$HF$233,1+BN$62)),BN97)</f>
        <v>11280.46986</v>
      </c>
      <c r="BO98" s="346">
        <f>if($A98-BO$65&gt;=0, if($B98&lt;=$B97,BO97,BO97*vlookup($B98,'2a. TBill Main'!$B$224:$HF$233,1+BO$62)),BO97)</f>
        <v>77899.5719</v>
      </c>
      <c r="BP98" s="346">
        <f>if($A98-BP$65&gt;=0, if($B98&lt;=$B97,BP97,BP97*vlookup($B98,'2a. TBill Main'!$B$224:$HF$233,1+BP$62)),BP97)</f>
        <v>39722.06228</v>
      </c>
      <c r="BQ98" s="346">
        <f>if($A98-BQ$65&gt;=0, if($B98&lt;=$B97,BQ97,BQ97*vlookup($B98,'2a. TBill Main'!$B$224:$HF$233,1+BQ$62)),BQ97)</f>
        <v>9122.48938</v>
      </c>
      <c r="BR98" s="346">
        <f>if($A98-BR$65&gt;=0, if($B98&lt;=$B97,BR97,BR97*vlookup($B98,'2a. TBill Main'!$B$224:$HF$233,1+BR$62)),BR97)</f>
        <v>39722.06228</v>
      </c>
      <c r="BS98" s="346">
        <f>if($A98-BS$65&gt;=0, if($B98&lt;=$B97,BS97,BS97*vlookup($B98,'2a. TBill Main'!$B$224:$HF$233,1+BS$62)),BS97)</f>
        <v>23833.23737</v>
      </c>
      <c r="BT98" s="346">
        <f>if($A98-BT$65&gt;=0, if($B98&lt;=$B97,BT97,BT97*vlookup($B98,'2a. TBill Main'!$B$224:$HF$233,1+BT$62)),BT97)</f>
        <v>277267.9391</v>
      </c>
      <c r="BU98" s="346">
        <f>if($A98-BU$65&gt;=0, if($B98&lt;=$B97,BU97,BU97*vlookup($B98,'2a. TBill Main'!$B$224:$HF$233,1+BU$62)),BU97)</f>
        <v>99675.16672</v>
      </c>
      <c r="BV98" s="346">
        <f>if($A98-BV$65&gt;=0, if($B98&lt;=$B97,BV97,BV97*vlookup($B98,'2a. TBill Main'!$B$224:$HF$233,1+BV$62)),BV97)</f>
        <v>99305.15571</v>
      </c>
      <c r="BW98" s="346">
        <f>if($A98-BW$65&gt;=0, if($B98&lt;=$B97,BW97,BW97*vlookup($B98,'2a. TBill Main'!$B$224:$HF$233,1+BW$62)),BW97)</f>
        <v>1998.019733</v>
      </c>
      <c r="BX98" s="346">
        <f>if($A98-BX$65&gt;=0, if($B98&lt;=$B97,BX97,BX97*vlookup($B98,'2a. TBill Main'!$B$224:$HF$233,1+BX$62)),BX97)</f>
        <v>59583.09342</v>
      </c>
      <c r="BY98" s="346">
        <f>if($A98-BY$65&gt;=0, if($B98&lt;=$B97,BY97,BY97*vlookup($B98,'2a. TBill Main'!$B$224:$HF$233,1+BY$62)),BY97)</f>
        <v>39722.06228</v>
      </c>
      <c r="BZ98" s="346">
        <f>if($A98-BZ$65&gt;=0, if($B98&lt;=$B97,BZ97,BZ97*vlookup($B98,'2a. TBill Main'!$B$224:$HF$233,1+BZ$62)),BZ97)</f>
        <v>24188.43205</v>
      </c>
      <c r="CA98" s="346">
        <f>if($A98-CA$65&gt;=0, if($B98&lt;=$B97,CA97,CA97*vlookup($B98,'2a. TBill Main'!$B$224:$HF$233,1+CA$62)),CA97)</f>
        <v>39722.06228</v>
      </c>
      <c r="CB98" s="346">
        <f>if($A98-CB$65&gt;=0, if($B98&lt;=$B97,CB97,CB97*vlookup($B98,'2a. TBill Main'!$B$224:$HF$233,1+CB$62)),CB97)</f>
        <v>81525.56063</v>
      </c>
      <c r="CC98" s="346">
        <f>if($A98-CC$65&gt;=0, if($B98&lt;=$B97,CC97,CC97*vlookup($B98,'2a. TBill Main'!$B$224:$HF$233,1+CC$62)),CC97)</f>
        <v>150097.5184</v>
      </c>
      <c r="CD98" s="346">
        <f>if($A98-CD$65&gt;=0, if($B98&lt;=$B97,CD97,CD97*vlookup($B98,'2a. TBill Main'!$B$224:$HF$233,1+CD$62)),CD97)</f>
        <v>41700.22098</v>
      </c>
      <c r="CE98" s="346">
        <f>if($A98-CE$65&gt;=0, if($B98&lt;=$B97,CE97,CE97*vlookup($B98,'2a. TBill Main'!$B$224:$HF$233,1+CE$62)),CE97)</f>
        <v>88606.4949</v>
      </c>
      <c r="CF98" s="346">
        <f>if($A98-CF$65&gt;=0, if($B98&lt;=$B97,CF97,CF97*vlookup($B98,'2a. TBill Main'!$B$224:$HF$233,1+CF$62)),CF97)</f>
        <v>99305.15571</v>
      </c>
      <c r="CG98" s="346">
        <f>if($A98-CG$65&gt;=0, if($B98&lt;=$B97,CG97,CG97*vlookup($B98,'2a. TBill Main'!$B$224:$HF$233,1+CG$62)),CG97)</f>
        <v>19.86103114</v>
      </c>
      <c r="CH98" s="346">
        <f>if($A98-CH$65&gt;=0, if($B98&lt;=$B97,CH97,CH97*vlookup($B98,'2a. TBill Main'!$B$224:$HF$233,1+CH$62)),CH97)</f>
        <v>55898.99131</v>
      </c>
      <c r="CI98" s="346">
        <f>if($A98-CI$65&gt;=0, if($B98&lt;=$B97,CI97,CI97*vlookup($B98,'2a. TBill Main'!$B$224:$HF$233,1+CI$62)),CI97)</f>
        <v>39722.06228</v>
      </c>
      <c r="CJ98" s="346">
        <f>if($A98-CJ$65&gt;=0, if($B98&lt;=$B97,CJ97,CJ97*vlookup($B98,'2a. TBill Main'!$B$224:$HF$233,1+CJ$62)),CJ97)</f>
        <v>19861.03114</v>
      </c>
      <c r="CK98" s="346">
        <f>if($A98-CK$65&gt;=0, if($B98&lt;=$B97,CK97,CK97*vlookup($B98,'2a. TBill Main'!$B$224:$HF$233,1+CK$62)),CK97)</f>
        <v>34579.32632</v>
      </c>
      <c r="CL98" s="346">
        <f>if($A98-CL$65&gt;=0, if($B98&lt;=$B97,CL97,CL97*vlookup($B98,'2a. TBill Main'!$B$224:$HF$233,1+CL$62)),CL97)</f>
        <v>29835.36015</v>
      </c>
      <c r="CM98" s="346">
        <f>if($A98-CM$65&gt;=0, if($B98&lt;=$B97,CM97,CM97*vlookup($B98,'2a. TBill Main'!$B$224:$HF$233,1+CM$62)),CM97)</f>
        <v>176103.7909</v>
      </c>
      <c r="CN98" s="346">
        <f>if($A98-CN$65&gt;=0, if($B98&lt;=$B97,CN97,CN97*vlookup($B98,'2a. TBill Main'!$B$224:$HF$233,1+CN$62)),CN97)</f>
        <v>62197.63929</v>
      </c>
      <c r="CO98" s="346">
        <f>if($A98-CO$65&gt;=0, if($B98&lt;=$B97,CO97,CO97*vlookup($B98,'2a. TBill Main'!$B$224:$HF$233,1+CO$62)),CO97)</f>
        <v>521.8861854</v>
      </c>
      <c r="CP98" s="346">
        <f>if($A98-CP$65&gt;=0, if($B98&lt;=$B97,CP97,CP97*vlookup($B98,'2a. TBill Main'!$B$224:$HF$233,1+CP$62)),CP97)</f>
        <v>73926.54811</v>
      </c>
      <c r="CQ98" s="346">
        <f>if($A98-CQ$65&gt;=0, if($B98&lt;=$B97,CQ97,CQ97*vlookup($B98,'2a. TBill Main'!$B$224:$HF$233,1+CQ$62)),CQ97)</f>
        <v>16308.94329</v>
      </c>
      <c r="CR98" s="346">
        <f>if($A98-CR$65&gt;=0, if($B98&lt;=$B97,CR97,CR97*vlookup($B98,'2a. TBill Main'!$B$224:$HF$233,1+CR$62)),CR97)</f>
        <v>46720.16461</v>
      </c>
      <c r="CS98" s="346">
        <f>if($A98-CS$65&gt;=0, if($B98&lt;=$B97,CS97,CS97*vlookup($B98,'2a. TBill Main'!$B$224:$HF$233,1+CS$62)),CS97)</f>
        <v>13820.19855</v>
      </c>
      <c r="CT98" s="346">
        <f>if($A98-CT$65&gt;=0, if($B98&lt;=$B97,CT97,CT97*vlookup($B98,'2a. TBill Main'!$B$224:$HF$233,1+CT$62)),CT97)</f>
        <v>45679.29523</v>
      </c>
      <c r="CU98" s="346">
        <f>if($A98-CU$65&gt;=0, if($B98&lt;=$B97,CU97,CU97*vlookup($B98,'2a. TBill Main'!$B$224:$HF$233,1+CU$62)),CU97)</f>
        <v>69435.1956</v>
      </c>
      <c r="CV98" s="346">
        <f>if($A98-CV$65&gt;=0, if($B98&lt;=$B97,CV97,CV97*vlookup($B98,'2a. TBill Main'!$B$224:$HF$233,1+CV$62)),CV97)</f>
        <v>16308.94329</v>
      </c>
      <c r="CW98" s="346">
        <f>if($A98-CW$65&gt;=0, if($B98&lt;=$B97,CW97,CW97*vlookup($B98,'2a. TBill Main'!$B$224:$HF$233,1+CW$62)),CW97)</f>
        <v>23647.96777</v>
      </c>
      <c r="CX98" s="346">
        <f>if($A98-CX$65&gt;=0, if($B98&lt;=$B97,CX97,CX97*vlookup($B98,'2a. TBill Main'!$B$224:$HF$233,1+CX$62)),CX97)</f>
        <v>177855.5502</v>
      </c>
      <c r="CY98" s="346">
        <f>if($A98-CY$65&gt;=0, if($B98&lt;=$B97,CY97,CY97*vlookup($B98,'2a. TBill Main'!$B$224:$HF$233,1+CY$62)),CY97)</f>
        <v>349076.5244</v>
      </c>
      <c r="CZ98" s="346">
        <f>if($A98-CZ$65&gt;=0, if($B98&lt;=$B97,CZ97,CZ97*vlookup($B98,'2a. TBill Main'!$B$224:$HF$233,1+CZ$62)),CZ97)</f>
        <v>29536.31175</v>
      </c>
      <c r="DA98" s="346">
        <f>if($A98-DA$65&gt;=0, if($B98&lt;=$B97,DA97,DA97*vlookup($B98,'2a. TBill Main'!$B$224:$HF$233,1+DA$62)),DA97)</f>
        <v>81544.71646</v>
      </c>
      <c r="DB98" s="346">
        <f>if($A98-DB$65&gt;=0, if($B98&lt;=$B97,DB97,DB97*vlookup($B98,'2a. TBill Main'!$B$224:$HF$233,1+DB$62)),DB97)</f>
        <v>32617.88658</v>
      </c>
      <c r="DC98" s="346">
        <f>if($A98-DC$65&gt;=0, if($B98&lt;=$B97,DC97,DC97*vlookup($B98,'2a. TBill Main'!$B$224:$HF$233,1+DC$62)),DC97)</f>
        <v>32617.88658</v>
      </c>
      <c r="DD98" s="346">
        <f>if($A98-DD$65&gt;=0, if($B98&lt;=$B97,DD97,DD97*vlookup($B98,'2a. TBill Main'!$B$224:$HF$233,1+DD$62)),DD97)</f>
        <v>64968.3065</v>
      </c>
      <c r="DE98" s="346">
        <f>if($A98-DE$65&gt;=0, if($B98&lt;=$B97,DE97,DE97*vlookup($B98,'2a. TBill Main'!$B$224:$HF$233,1+DE$62)),DE97)</f>
        <v>24730.88161</v>
      </c>
      <c r="DF98" s="346">
        <f>if($A98-DF$65&gt;=0, if($B98&lt;=$B97,DF97,DF97*vlookup($B98,'2a. TBill Main'!$B$224:$HF$233,1+DF$62)),DF97)</f>
        <v>13047.15463</v>
      </c>
      <c r="DG98" s="346">
        <f>if($A98-DG$65&gt;=0, if($B98&lt;=$B97,DG97,DG97*vlookup($B98,'2a. TBill Main'!$B$224:$HF$233,1+DG$62)),DG97)</f>
        <v>32617.88658</v>
      </c>
      <c r="DH98" s="346">
        <f>if($A98-DH$65&gt;=0, if($B98&lt;=$B97,DH97,DH97*vlookup($B98,'2a. TBill Main'!$B$224:$HF$233,1+DH$62)),DH97)</f>
        <v>162609.95</v>
      </c>
      <c r="DI98" s="346">
        <f>if($A98-DI$65&gt;=0, if($B98&lt;=$B97,DI97,DI97*vlookup($B98,'2a. TBill Main'!$B$224:$HF$233,1+DI$62)),DI97)</f>
        <v>25403.42981</v>
      </c>
      <c r="DJ98" s="346">
        <f>if($A98-DJ$65&gt;=0, if($B98&lt;=$B97,DJ97,DJ97*vlookup($B98,'2a. TBill Main'!$B$224:$HF$233,1+DJ$62)),DJ97)</f>
        <v>163.0894329</v>
      </c>
      <c r="DK98" s="346">
        <f>if($A98-DK$65&gt;=0, if($B98&lt;=$B97,DK97,DK97*vlookup($B98,'2a. TBill Main'!$B$224:$HF$233,1+DK$62)),DK97)</f>
        <v>76275.52521</v>
      </c>
      <c r="DL98" s="346">
        <f>if($A98-DL$65&gt;=0, if($B98&lt;=$B97,DL97,DL97*vlookup($B98,'2a. TBill Main'!$B$224:$HF$233,1+DL$62)),DL97)</f>
        <v>32617.88658</v>
      </c>
      <c r="DM98" s="346">
        <f>if($A98-DM$65&gt;=0, if($B98&lt;=$B97,DM97,DM97*vlookup($B98,'2a. TBill Main'!$B$224:$HF$233,1+DM$62)),DM97)</f>
        <v>20923.36309</v>
      </c>
      <c r="DN98" s="346">
        <f>if($A98-DN$65&gt;=0, if($B98&lt;=$B97,DN97,DN97*vlookup($B98,'2a. TBill Main'!$B$224:$HF$233,1+DN$62)),DN97)</f>
        <v>86874.47913</v>
      </c>
      <c r="DO98" s="346">
        <f>if($A98-DO$65&gt;=0, if($B98&lt;=$B97,DO97,DO97*vlookup($B98,'2a. TBill Main'!$B$224:$HF$233,1+DO$62)),DO97)</f>
        <v>32617.88658</v>
      </c>
      <c r="DP98" s="346">
        <f>if($A98-DP$65&gt;=0, if($B98&lt;=$B97,DP97,DP97*vlookup($B98,'2a. TBill Main'!$B$224:$HF$233,1+DP$62)),DP97)</f>
        <v>39141.4639</v>
      </c>
      <c r="DQ98" s="346">
        <f>if($A98-DQ$65&gt;=0, if($B98&lt;=$B97,DQ97,DQ97*vlookup($B98,'2a. TBill Main'!$B$224:$HF$233,1+DQ$62)),DQ97)</f>
        <v>22832.52061</v>
      </c>
      <c r="DR98" s="346">
        <f>if($A98-DR$65&gt;=0, if($B98&lt;=$B97,DR97,DR97*vlookup($B98,'2a. TBill Main'!$B$224:$HF$233,1+DR$62)),DR97)</f>
        <v>154303.0223</v>
      </c>
      <c r="DS98" s="346">
        <f>if($A98-DS$65&gt;=0, if($B98&lt;=$B97,DS97,DS97*vlookup($B98,'2a. TBill Main'!$B$224:$HF$233,1+DS$62)),DS97)</f>
        <v>6555.640699</v>
      </c>
      <c r="DT98" s="346">
        <f>if($A98-DT$65&gt;=0, if($B98&lt;=$B97,DT97,DT97*vlookup($B98,'2a. TBill Main'!$B$224:$HF$233,1+DT$62)),DT97)</f>
        <v>172.8747989</v>
      </c>
      <c r="DU98" s="346">
        <f>if($A98-DU$65&gt;=0, if($B98&lt;=$B97,DU97,DU97*vlookup($B98,'2a. TBill Main'!$B$224:$HF$233,1+DU$62)),DU97)</f>
        <v>56759.42822</v>
      </c>
      <c r="DV98" s="346">
        <f>if($A98-DV$65&gt;=0, if($B98&lt;=$B97,DV97,DV97*vlookup($B98,'2a. TBill Main'!$B$224:$HF$233,1+DV$62)),DV97)</f>
        <v>113767.3721</v>
      </c>
      <c r="DW98" s="346">
        <f>if($A98-DW$65&gt;=0, if($B98&lt;=$B97,DW97,DW97*vlookup($B98,'2a. TBill Main'!$B$224:$HF$233,1+DW$62)),DW97)</f>
        <v>32617.88658</v>
      </c>
      <c r="DX98" s="346">
        <f>if($A98-DX$65&gt;=0, if($B98&lt;=$B97,DX97,DX97*vlookup($B98,'2a. TBill Main'!$B$224:$HF$233,1+DX$62)),DX97)</f>
        <v>65235.77317</v>
      </c>
      <c r="DY98" s="346">
        <f>if($A98-DY$65&gt;=0, if($B98&lt;=$B97,DY97,DY97*vlookup($B98,'2a. TBill Main'!$B$224:$HF$233,1+DY$62)),DY97)</f>
        <v>32617.88658</v>
      </c>
      <c r="DZ98" s="346">
        <f>if($A98-DZ$65&gt;=0, if($B98&lt;=$B97,DZ97,DZ97*vlookup($B98,'2a. TBill Main'!$B$224:$HF$233,1+DZ$62)),DZ97)</f>
        <v>197122.9358</v>
      </c>
      <c r="EA98" s="346">
        <f>if($A98-EA$65&gt;=0, if($B98&lt;=$B97,EA97,EA97*vlookup($B98,'2a. TBill Main'!$B$224:$HF$233,1+EA$62)),EA97)</f>
        <v>932.8715563</v>
      </c>
      <c r="EB98" s="346">
        <f>if($A98-EB$65&gt;=0, if($B98&lt;=$B97,EB97,EB97*vlookup($B98,'2a. TBill Main'!$B$224:$HF$233,1+EB$62)),EB97)</f>
        <v>65235.77317</v>
      </c>
      <c r="EC98" s="346">
        <f>if($A98-EC$65&gt;=0, if($B98&lt;=$B97,EC97,EC97*vlookup($B98,'2a. TBill Main'!$B$224:$HF$233,1+EC$62)),EC97)</f>
        <v>94187.96381</v>
      </c>
      <c r="ED98" s="346">
        <f>if($A98-ED$65&gt;=0, if($B98&lt;=$B97,ED97,ED97*vlookup($B98,'2a. TBill Main'!$B$224:$HF$233,1+ED$62)),ED97)</f>
        <v>63803.45653</v>
      </c>
      <c r="EE98" s="346">
        <f>if($A98-EE$65&gt;=0, if($B98&lt;=$B97,EE97,EE97*vlookup($B98,'2a. TBill Main'!$B$224:$HF$233,1+EE$62)),EE97)</f>
        <v>65235.77317</v>
      </c>
      <c r="EF98" s="346">
        <f>if($A98-EF$65&gt;=0, if($B98&lt;=$B97,EF97,EF97*vlookup($B98,'2a. TBill Main'!$B$224:$HF$233,1+EF$62)),EF97)</f>
        <v>17187.60392</v>
      </c>
      <c r="EG98" s="346">
        <f>if($A98-EG$65&gt;=0, if($B98&lt;=$B97,EG97,EG97*vlookup($B98,'2a. TBill Main'!$B$224:$HF$233,1+EG$62)),EG97)</f>
        <v>13710.40674</v>
      </c>
      <c r="EH98" s="346">
        <f>if($A98-EH$65&gt;=0, if($B98&lt;=$B97,EH97,EH97*vlookup($B98,'2a. TBill Main'!$B$224:$HF$233,1+EH$62)),EH97)</f>
        <v>1285.144731</v>
      </c>
      <c r="EI98" s="346">
        <f>if($A98-EI$65&gt;=0, if($B98&lt;=$B97,EI97,EI97*vlookup($B98,'2a. TBill Main'!$B$224:$HF$233,1+EI$62)),EI97)</f>
        <v>65235.77317</v>
      </c>
      <c r="EJ98" s="346">
        <f>if($A98-EJ$65&gt;=0, if($B98&lt;=$B97,EJ97,EJ97*vlookup($B98,'2a. TBill Main'!$B$224:$HF$233,1+EJ$62)),EJ97)</f>
        <v>58095.29376</v>
      </c>
      <c r="EK98" s="346">
        <f>if($A98-EK$65&gt;=0, if($B98&lt;=$B97,EK97,EK97*vlookup($B98,'2a. TBill Main'!$B$224:$HF$233,1+EK$62)),EK97)</f>
        <v>35879.67524</v>
      </c>
      <c r="EL98" s="346">
        <f>if($A98-EL$65&gt;=0, if($B98&lt;=$B97,EL97,EL97*vlookup($B98,'2a. TBill Main'!$B$224:$HF$233,1+EL$62)),EL97)</f>
        <v>13781.05708</v>
      </c>
      <c r="EM98" s="346">
        <f>if($A98-EM$65&gt;=0, if($B98&lt;=$B97,EM97,EM97*vlookup($B98,'2a. TBill Main'!$B$224:$HF$233,1+EM$62)),EM97)</f>
        <v>133769.2147</v>
      </c>
      <c r="EN98" s="346">
        <f>if($A98-EN$65&gt;=0, if($B98&lt;=$B97,EN97,EN97*vlookup($B98,'2a. TBill Main'!$B$224:$HF$233,1+EN$62)),EN97)</f>
        <v>978.5365975</v>
      </c>
      <c r="EO98" s="346">
        <f>if($A98-EO$65&gt;=0, if($B98&lt;=$B97,EO97,EO97*vlookup($B98,'2a. TBill Main'!$B$224:$HF$233,1+EO$62)),EO97)</f>
        <v>55505.72713</v>
      </c>
      <c r="EP98" s="346">
        <f>if($A98-EP$65&gt;=0, if($B98&lt;=$B97,EP97,EP97*vlookup($B98,'2a. TBill Main'!$B$224:$HF$233,1+EP$62)),EP97)</f>
        <v>58835.65455</v>
      </c>
      <c r="EQ98" s="346">
        <f>if($A98-EQ$65&gt;=0, if($B98&lt;=$B97,EQ97,EQ97*vlookup($B98,'2a. TBill Main'!$B$224:$HF$233,1+EQ$62)),EQ97)</f>
        <v>65235.77317</v>
      </c>
      <c r="ER98" s="346">
        <f>if($A98-ER$65&gt;=0, if($B98&lt;=$B97,ER97,ER97*vlookup($B98,'2a. TBill Main'!$B$224:$HF$233,1+ER$62)),ER97)</f>
        <v>117636.408</v>
      </c>
      <c r="ES98" s="346">
        <f>if($A98-ES$65&gt;=0, if($B98&lt;=$B97,ES97,ES97*vlookup($B98,'2a. TBill Main'!$B$224:$HF$233,1+ES$62)),ES97)</f>
        <v>15645.36501</v>
      </c>
      <c r="ET98" s="346">
        <f>if($A98-ET$65&gt;=0, if($B98&lt;=$B97,ET97,ET97*vlookup($B98,'2a. TBill Main'!$B$224:$HF$233,1+ET$62)),ET97)</f>
        <v>4625.216318</v>
      </c>
      <c r="EU98" s="346">
        <f>if($A98-EU$65&gt;=0, if($B98&lt;=$B97,EU97,EU97*vlookup($B98,'2a. TBill Main'!$B$224:$HF$233,1+EU$62)),EU97)</f>
        <v>26418.33535</v>
      </c>
      <c r="EV98" s="346">
        <f>if($A98-EV$65&gt;=0, if($B98&lt;=$B97,EV97,EV97*vlookup($B98,'2a. TBill Main'!$B$224:$HF$233,1+EV$62)),EV97)</f>
        <v>15838.39766</v>
      </c>
      <c r="EW98" s="346">
        <f>if($A98-EW$65&gt;=0, if($B98&lt;=$B97,EW97,EW97*vlookup($B98,'2a. TBill Main'!$B$224:$HF$233,1+EW$62)),EW97)</f>
        <v>13934.36115</v>
      </c>
      <c r="EX98" s="346">
        <f>if($A98-EX$65&gt;=0, if($B98&lt;=$B97,EX97,EX97*vlookup($B98,'2a. TBill Main'!$B$224:$HF$233,1+EX$62)),EX97)</f>
        <v>19218.78495</v>
      </c>
      <c r="EY98" s="346">
        <f>if($A98-EY$65&gt;=0, if($B98&lt;=$B97,EY97,EY97*vlookup($B98,'2a. TBill Main'!$B$224:$HF$233,1+EY$62)),EY97)</f>
        <v>149943.5439</v>
      </c>
      <c r="EZ98" s="346">
        <f>if($A98-EZ$65&gt;=0, if($B98&lt;=$B97,EZ97,EZ97*vlookup($B98,'2a. TBill Main'!$B$224:$HF$233,1+EZ$62)),EZ97)</f>
        <v>64245.88555</v>
      </c>
      <c r="FA98" s="346">
        <f>if($A98-FA$65&gt;=0, if($B98&lt;=$B97,FA97,FA97*vlookup($B98,'2a. TBill Main'!$B$224:$HF$233,1+FA$62)),FA97)</f>
        <v>11677.85576</v>
      </c>
      <c r="FB98" s="346">
        <f>if($A98-FB$65&gt;=0, if($B98&lt;=$B97,FB97,FB97*vlookup($B98,'2a. TBill Main'!$B$224:$HF$233,1+FB$62)),FB97)</f>
        <v>20525.45749</v>
      </c>
      <c r="FC98" s="346">
        <f>if($A98-FC$65&gt;=0, if($B98&lt;=$B97,FC97,FC97*vlookup($B98,'2a. TBill Main'!$B$224:$HF$233,1+FC$62)),FC97)</f>
        <v>82285.14249</v>
      </c>
      <c r="FD98" s="346">
        <f>if($A98-FD$65&gt;=0, if($B98&lt;=$B97,FD97,FD97*vlookup($B98,'2a. TBill Main'!$B$224:$HF$233,1+FD$62)),FD97)</f>
        <v>66888.5541</v>
      </c>
      <c r="FE98" s="346">
        <f>if($A98-FE$65&gt;=0, if($B98&lt;=$B97,FE97,FE97*vlookup($B98,'2a. TBill Main'!$B$224:$HF$233,1+FE$62)),FE97)</f>
        <v>112362.2914</v>
      </c>
      <c r="FF98" s="346">
        <f>if($A98-FF$65&gt;=0, if($B98&lt;=$B97,FF97,FF97*vlookup($B98,'2a. TBill Main'!$B$224:$HF$233,1+FF$62)),FF97)</f>
        <v>26687.59601</v>
      </c>
      <c r="FG98" s="346">
        <f>if($A98-FG$65&gt;=0, if($B98&lt;=$B97,FG97,FG97*vlookup($B98,'2a. TBill Main'!$B$224:$HF$233,1+FG$62)),FG97)</f>
        <v>33973.68166</v>
      </c>
      <c r="FH98" s="346">
        <f>if($A98-FH$65&gt;=0, if($B98&lt;=$B97,FH97,FH97*vlookup($B98,'2a. TBill Main'!$B$224:$HF$233,1+FH$62)),FH97)</f>
        <v>42047.7176</v>
      </c>
      <c r="FI98" s="346">
        <f>if($A98-FI$65&gt;=0, if($B98&lt;=$B97,FI97,FI97*vlookup($B98,'2a. TBill Main'!$B$224:$HF$233,1+FI$62)),FI97)</f>
        <v>114564.3249</v>
      </c>
      <c r="FJ98" s="346">
        <f>if($A98-FJ$65&gt;=0, if($B98&lt;=$B97,FJ97,FJ97*vlookup($B98,'2a. TBill Main'!$B$224:$HF$233,1+FJ$62)),FJ97)</f>
        <v>119284.1984</v>
      </c>
      <c r="FK98" s="346">
        <f>if($A98-FK$65&gt;=0, if($B98&lt;=$B97,FK97,FK97*vlookup($B98,'2a. TBill Main'!$B$224:$HF$233,1+FK$62)),FK97)</f>
        <v>50936.09169</v>
      </c>
      <c r="FL98" s="346">
        <f>if($A98-FL$65&gt;=0, if($B98&lt;=$B97,FL97,FL97*vlookup($B98,'2a. TBill Main'!$B$224:$HF$233,1+FL$62)),FL97)</f>
        <v>50711.02827</v>
      </c>
      <c r="FM98" s="346">
        <f>if($A98-FM$65&gt;=0, if($B98&lt;=$B97,FM97,FM97*vlookup($B98,'2a. TBill Main'!$B$224:$HF$233,1+FM$62)),FM97)</f>
        <v>134787.9039</v>
      </c>
      <c r="FN98" s="346">
        <f>if($A98-FN$65&gt;=0, if($B98&lt;=$B97,FN97,FN97*vlookup($B98,'2a. TBill Main'!$B$224:$HF$233,1+FN$62)),FN97)</f>
        <v>115117.72</v>
      </c>
      <c r="FO98" s="346">
        <f>if($A98-FO$65&gt;=0, if($B98&lt;=$B97,FO97,FO97*vlookup($B98,'2a. TBill Main'!$B$224:$HF$233,1+FO$62)),FO97)</f>
        <v>55450.40719</v>
      </c>
      <c r="FP98" s="346">
        <f>if($A98-FP$65&gt;=0, if($B98&lt;=$B97,FP97,FP97*vlookup($B98,'2a. TBill Main'!$B$224:$HF$233,1+FP$62)),FP97)</f>
        <v>19665.32382</v>
      </c>
      <c r="FQ98" s="346">
        <f>if($A98-FQ$65&gt;=0, if($B98&lt;=$B97,FQ97,FQ97*vlookup($B98,'2a. TBill Main'!$B$224:$HF$233,1+FQ$62)),FQ97)</f>
        <v>108635.9262</v>
      </c>
      <c r="FR98" s="346">
        <f>if($A98-FR$65&gt;=0, if($B98&lt;=$B97,FR97,FR97*vlookup($B98,'2a. TBill Main'!$B$224:$HF$233,1+FR$62)),FR97)</f>
        <v>108622.3898</v>
      </c>
      <c r="FS98" s="346">
        <f>if($A98-FS$65&gt;=0, if($B98&lt;=$B97,FS97,FS97*vlookup($B98,'2a. TBill Main'!$B$224:$HF$233,1+FS$62)),FS97)</f>
        <v>48926.82988</v>
      </c>
      <c r="FT98" s="346">
        <f>if($A98-FT$65&gt;=0, if($B98&lt;=$B97,FT97,FT97*vlookup($B98,'2a. TBill Main'!$B$224:$HF$233,1+FT$62)),FT97)</f>
        <v>60858.45279</v>
      </c>
      <c r="FU98" s="346">
        <f>if($A98-FU$65&gt;=0, if($B98&lt;=$B97,FU97,FU97*vlookup($B98,'2a. TBill Main'!$B$224:$HF$233,1+FU$62)),FU97)</f>
        <v>65235.77317</v>
      </c>
      <c r="FV98" s="346">
        <f>if($A98-FV$65&gt;=0, if($B98&lt;=$B97,FV97,FV97*vlookup($B98,'2a. TBill Main'!$B$224:$HF$233,1+FV$62)),FV97)</f>
        <v>136995.1237</v>
      </c>
      <c r="FW98" s="346">
        <f>if($A98-FW$65&gt;=0, if($B98&lt;=$B97,FW97,FW97*vlookup($B98,'2a. TBill Main'!$B$224:$HF$233,1+FW$62)),FW97)</f>
        <v>3255.265081</v>
      </c>
      <c r="FX98" s="346">
        <f>if($A98-FX$65&gt;=0, if($B98&lt;=$B97,FX97,FX97*vlookup($B98,'2a. TBill Main'!$B$224:$HF$233,1+FX$62)),FX97)</f>
        <v>72663.84448</v>
      </c>
      <c r="FY98" s="346">
        <f>if($A98-FY$65&gt;=0, if($B98&lt;=$B97,FY97,FY97*vlookup($B98,'2a. TBill Main'!$B$224:$HF$233,1+FY$62)),FY97)</f>
        <v>67401.60084</v>
      </c>
      <c r="FZ98" s="346">
        <f>if($A98-FZ$65&gt;=0, if($B98&lt;=$B97,FZ97,FZ97*vlookup($B98,'2a. TBill Main'!$B$224:$HF$233,1+FZ$62)),FZ97)</f>
        <v>75643.06439</v>
      </c>
      <c r="GA98" s="346">
        <f>if($A98-GA$65&gt;=0, if($B98&lt;=$B97,GA97,GA97*vlookup($B98,'2a. TBill Main'!$B$224:$HF$233,1+GA$62)),GA97)</f>
        <v>1223.170747</v>
      </c>
      <c r="GB98" s="346">
        <f>if($A98-GB$65&gt;=0, if($B98&lt;=$B97,GB97,GB97*vlookup($B98,'2a. TBill Main'!$B$224:$HF$233,1+GB$62)),GB97)</f>
        <v>6908.468379</v>
      </c>
      <c r="GC98" s="346">
        <f>if($A98-GC$65&gt;=0, if($B98&lt;=$B97,GC97,GC97*vlookup($B98,'2a. TBill Main'!$B$224:$HF$233,1+GC$62)),GC97)</f>
        <v>358.7967524</v>
      </c>
      <c r="GD98" s="346">
        <f>if($A98-GD$65&gt;=0, if($B98&lt;=$B97,GD97,GD97*vlookup($B98,'2a. TBill Main'!$B$224:$HF$233,1+GD$62)),GD97)</f>
        <v>27500.14018</v>
      </c>
      <c r="GE98" s="346">
        <f>if($A98-GE$65&gt;=0, if($B98&lt;=$B97,GE97,GE97*vlookup($B98,'2a. TBill Main'!$B$224:$HF$233,1+GE$62)),GE97)</f>
        <v>7042.984543</v>
      </c>
      <c r="GF98" s="346">
        <f>if($A98-GF$65&gt;=0, if($B98&lt;=$B97,GF97,GF97*vlookup($B98,'2a. TBill Main'!$B$224:$HF$233,1+GF$62)),GF97)</f>
        <v>5470.01958</v>
      </c>
      <c r="GG98" s="346">
        <f>if($A98-GG$65&gt;=0, if($B98&lt;=$B97,GG97,GG97*vlookup($B98,'2a. TBill Main'!$B$224:$HF$233,1+GG$62)),GG97)</f>
        <v>80460.04126</v>
      </c>
      <c r="GH98" s="346">
        <f>if($A98-GH$65&gt;=0, if($B98&lt;=$B97,GH97,GH97*vlookup($B98,'2a. TBill Main'!$B$224:$HF$233,1+GH$62)),GH97)</f>
        <v>358.7967524</v>
      </c>
      <c r="GI98" s="346">
        <f>if($A98-GI$65&gt;=0, if($B98&lt;=$B97,GI97,GI97*vlookup($B98,'2a. TBill Main'!$B$224:$HF$233,1+GI$62)),GI97)</f>
        <v>815.4471646</v>
      </c>
      <c r="GJ98" s="346">
        <f>if($A98-GJ$65&gt;=0, if($B98&lt;=$B97,GJ97,GJ97*vlookup($B98,'2a. TBill Main'!$B$224:$HF$233,1+GJ$62)),GJ97)</f>
        <v>107.6390257</v>
      </c>
      <c r="GK98" s="346">
        <f>if($A98-GK$65&gt;=0, if($B98&lt;=$B97,GK97,GK97*vlookup($B98,'2a. TBill Main'!$B$224:$HF$233,1+GK$62)),GK97)</f>
        <v>53065.90921</v>
      </c>
      <c r="GL98" s="346">
        <f>if($A98-GL$65&gt;=0, if($B98&lt;=$B97,GL97,GL97*vlookup($B98,'2a. TBill Main'!$B$224:$HF$233,1+GL$62)),GL97)</f>
        <v>38897.84091</v>
      </c>
      <c r="GM98" s="346">
        <f>if($A98-GM$65&gt;=0, if($B98&lt;=$B97,GM97,GM97*vlookup($B98,'2a. TBill Main'!$B$224:$HF$233,1+GM$62)),GM97)</f>
        <v>1060.081314</v>
      </c>
      <c r="GN98" s="346">
        <f>if($A98-GN$65&gt;=0, if($B98&lt;=$B97,GN97,GN97*vlookup($B98,'2a. TBill Main'!$B$224:$HF$233,1+GN$62)),GN97)</f>
        <v>32.61788658</v>
      </c>
      <c r="GO98" s="346">
        <f>if($A98-GO$65&gt;=0, if($B98&lt;=$B97,GO97,GO97*vlookup($B98,'2a. TBill Main'!$B$224:$HF$233,1+GO$62)),GO97)</f>
        <v>3799.983787</v>
      </c>
      <c r="GP98" s="346">
        <f>if($A98-GP$65&gt;=0, if($B98&lt;=$B97,GP97,GP97*vlookup($B98,'2a. TBill Main'!$B$224:$HF$233,1+GP$62)),GP97)</f>
        <v>35569.80532</v>
      </c>
      <c r="GQ98" s="346">
        <f>if($A98-GQ$65&gt;=0, if($B98&lt;=$B97,GQ97,GQ97*vlookup($B98,'2a. TBill Main'!$B$224:$HF$233,1+GQ$62)),GQ97)</f>
        <v>37354.00372</v>
      </c>
      <c r="GR98" s="346">
        <f>if($A98-GR$65&gt;=0, if($B98&lt;=$B97,GR97,GR97*vlookup($B98,'2a. TBill Main'!$B$224:$HF$233,1+GR$62)),GR97)</f>
        <v>44520.1534</v>
      </c>
      <c r="GS98" s="346">
        <f>if($A98-GS$65&gt;=0, if($B98&lt;=$B97,GS97,GS97*vlookup($B98,'2a. TBill Main'!$B$224:$HF$233,1+GS$62)),GS97)</f>
        <v>90305.8808</v>
      </c>
      <c r="GT98" s="346">
        <f>if($A98-GT$65&gt;=0, if($B98&lt;=$B97,GT97,GT97*vlookup($B98,'2a. TBill Main'!$B$224:$HF$233,1+GT$62)),GT97)</f>
        <v>6520.315528</v>
      </c>
      <c r="GU98" s="346">
        <f>if($A98-GU$65&gt;=0, if($B98&lt;=$B97,GU97,GU97*vlookup($B98,'2a. TBill Main'!$B$224:$HF$233,1+GU$62)),GU97)</f>
        <v>27076.10765</v>
      </c>
      <c r="GV98" s="346">
        <f>if($A98-GV$65&gt;=0, if($B98&lt;=$B97,GV97,GV97*vlookup($B98,'2a. TBill Main'!$B$224:$HF$233,1+GV$62)),GV97)</f>
        <v>45218.17617</v>
      </c>
      <c r="GW98" s="346">
        <f>if($A98-GW$65&gt;=0, if($B98&lt;=$B97,GW97,GW97*vlookup($B98,'2a. TBill Main'!$B$224:$HF$233,1+GW$62)),GW97)</f>
        <v>49406.31281</v>
      </c>
      <c r="GX98" s="346">
        <f>if($A98-GX$65&gt;=0, if($B98&lt;=$B97,GX97,GX97*vlookup($B98,'2a. TBill Main'!$B$224:$HF$233,1+GX$62)),GX97)</f>
        <v>21612.61165</v>
      </c>
      <c r="GY98" s="346">
        <f>if($A98-GY$65&gt;=0, if($B98&lt;=$B97,GY97,GY97*vlookup($B98,'2a. TBill Main'!$B$224:$HF$233,1+GY$62)),GY97)</f>
        <v>83540.93112</v>
      </c>
      <c r="GZ98" s="346">
        <f>if($A98-GZ$65&gt;=0, if($B98&lt;=$B97,GZ97,GZ97*vlookup($B98,'2a. TBill Main'!$B$224:$HF$233,1+GZ$62)),GZ97)</f>
        <v>67108.03986</v>
      </c>
      <c r="HA98" s="346">
        <f>if($A98-HA$65&gt;=0, if($B98&lt;=$B97,HA97,HA97*vlookup($B98,'2a. TBill Main'!$B$224:$HF$233,1+HA$62)),HA97)</f>
        <v>96702.24836</v>
      </c>
      <c r="HB98" s="346">
        <f>if($A98-HB$65&gt;=0, if($B98&lt;=$B97,HB97,HB97*vlookup($B98,'2a. TBill Main'!$B$224:$HF$233,1+HB$62)),HB97)</f>
        <v>59834.25115</v>
      </c>
      <c r="HC98" s="346">
        <f>if($A98-HC$65&gt;=0, if($B98&lt;=$B97,HC97,HC97*vlookup($B98,'2a. TBill Main'!$B$224:$HF$233,1+HC$62)),HC97)</f>
        <v>17731.08315</v>
      </c>
      <c r="HD98" s="346">
        <f>if($A98-HD$65&gt;=0, if($B98&lt;=$B97,HD97,HD97*vlookup($B98,'2a. TBill Main'!$B$224:$HF$233,1+HD$62)),HD97)</f>
        <v>42980.58915</v>
      </c>
      <c r="HE98" s="346">
        <f>if($A98-HE$65&gt;=0, if($B98&lt;=$B97,HE97,HE97*vlookup($B98,'2a. TBill Main'!$B$224:$HF$233,1+HE$62)),HE97)</f>
        <v>39825.98287</v>
      </c>
      <c r="HF98" s="346">
        <f>if($A98-HF$65&gt;=0, if($B98&lt;=$B97,HF97,HF97*vlookup($B98,'2a. TBill Main'!$B$224:$HF$233,1+HF$62)),HF97)</f>
        <v>40149.3566</v>
      </c>
      <c r="HG98" s="346">
        <f>if($A98-HG$65&gt;=0, if($B98&lt;=$B97,HG97,HG97*vlookup($B98,'2a. TBill Main'!$B$224:$HF$233,1+HG$62)),HG97)</f>
        <v>8255.587095</v>
      </c>
      <c r="HH98" s="346">
        <f>if($A98-HH$65&gt;=0, if($B98&lt;=$B97,HH97,HH97*vlookup($B98,'2a. TBill Main'!$B$224:$HF$233,1+HH$62)),HH97)</f>
        <v>49067.08679</v>
      </c>
      <c r="HI98" s="346">
        <f>if($A98-HI$65&gt;=0, if($B98&lt;=$B97,HI97,HI97*vlookup($B98,'2a. TBill Main'!$B$224:$HF$233,1+HI$62)),HI97)</f>
        <v>76022.50826</v>
      </c>
      <c r="HJ98" s="346"/>
      <c r="HK98" s="346"/>
      <c r="HL98" s="346"/>
      <c r="HM98" s="346"/>
      <c r="HN98" s="346"/>
      <c r="HO98" s="346"/>
      <c r="HP98" s="346"/>
      <c r="HQ98" s="346"/>
      <c r="HR98" s="346"/>
      <c r="HS98" s="346"/>
      <c r="HT98" s="346"/>
      <c r="HU98" s="346"/>
      <c r="HV98" s="346"/>
      <c r="HW98" s="346"/>
      <c r="HX98" s="346"/>
    </row>
    <row r="99">
      <c r="A99" s="331" t="str">
        <f>'3b. TBond Projections'!A102</f>
        <v>03-2029</v>
      </c>
      <c r="B99" s="346">
        <f t="shared" si="29"/>
        <v>7</v>
      </c>
      <c r="C99" s="346">
        <f t="shared" si="27"/>
        <v>11964662.07</v>
      </c>
      <c r="D99" s="338">
        <f t="shared" si="28"/>
        <v>7</v>
      </c>
      <c r="E99" s="346"/>
      <c r="F99" s="346">
        <f>if($A99-F$65&gt;=0, if($B99&lt;=$B98,F98,F98*vlookup($B99,'2a. TBill Main'!$B$224:$HF$233,1+F$62)),F98)</f>
        <v>1124.134363</v>
      </c>
      <c r="G99" s="346">
        <f>if($A99-G$65&gt;=0, if($B99&lt;=$B98,G98,G98*vlookup($B99,'2a. TBill Main'!$B$224:$HF$233,1+G$62)),G98)</f>
        <v>28951.34565</v>
      </c>
      <c r="H99" s="346">
        <f>if($A99-H$65&gt;=0, if($B99&lt;=$B98,H98,H98*vlookup($B99,'2a. TBill Main'!$B$224:$HF$233,1+H$62)),H98)</f>
        <v>79444.12457</v>
      </c>
      <c r="I99" s="346">
        <f>if($A99-I$65&gt;=0, if($B99&lt;=$B98,I98,I98*vlookup($B99,'2a. TBill Main'!$B$224:$HF$233,1+I$62)),I98)</f>
        <v>29791.54671</v>
      </c>
      <c r="J99" s="346">
        <f>if($A99-J$65&gt;=0, if($B99&lt;=$B98,J98,J98*vlookup($B99,'2a. TBill Main'!$B$224:$HF$233,1+J$62)),J98)</f>
        <v>39722.06228</v>
      </c>
      <c r="K99" s="346">
        <f>if($A99-K$65&gt;=0, if($B99&lt;=$B98,K98,K98*vlookup($B99,'2a. TBill Main'!$B$224:$HF$233,1+K$62)),K98)</f>
        <v>39722.06228</v>
      </c>
      <c r="L99" s="346">
        <f>if($A99-L$65&gt;=0, if($B99&lt;=$B98,L98,L98*vlookup($B99,'2a. TBill Main'!$B$224:$HF$233,1+L$62)),L98)</f>
        <v>10413.73446</v>
      </c>
      <c r="M99" s="346">
        <f>if($A99-M$65&gt;=0, if($B99&lt;=$B98,M98,M98*vlookup($B99,'2a. TBill Main'!$B$224:$HF$233,1+M$62)),M98)</f>
        <v>294217.3431</v>
      </c>
      <c r="N99" s="346">
        <f>if($A99-N$65&gt;=0, if($B99&lt;=$B98,N98,N98*vlookup($B99,'2a. TBill Main'!$B$224:$HF$233,1+N$62)),N98)</f>
        <v>99100.62681</v>
      </c>
      <c r="O99" s="346">
        <f>if($A99-O$65&gt;=0, if($B99&lt;=$B98,O98,O98*vlookup($B99,'2a. TBill Main'!$B$224:$HF$233,1+O$62)),O98)</f>
        <v>5287.00649</v>
      </c>
      <c r="P99" s="346">
        <f>if($A99-P$65&gt;=0, if($B99&lt;=$B98,P98,P98*vlookup($B99,'2a. TBill Main'!$B$224:$HF$233,1+P$62)),P98)</f>
        <v>39.72206228</v>
      </c>
      <c r="Q99" s="346">
        <f>if($A99-Q$65&gt;=0, if($B99&lt;=$B98,Q98,Q98*vlookup($B99,'2a. TBill Main'!$B$224:$HF$233,1+Q$62)),Q98)</f>
        <v>754.7191834</v>
      </c>
      <c r="R99" s="346">
        <f>if($A99-R$65&gt;=0, if($B99&lt;=$B98,R98,R98*vlookup($B99,'2a. TBill Main'!$B$224:$HF$233,1+R$62)),R98)</f>
        <v>29308.32782</v>
      </c>
      <c r="S99" s="346">
        <f>if($A99-S$65&gt;=0, if($B99&lt;=$B98,S98,S98*vlookup($B99,'2a. TBill Main'!$B$224:$HF$233,1+S$62)),S98)</f>
        <v>23578.18201</v>
      </c>
      <c r="T99" s="346">
        <f>if($A99-T$65&gt;=0, if($B99&lt;=$B98,T98,T98*vlookup($B99,'2a. TBill Main'!$B$224:$HF$233,1+T$62)),T98)</f>
        <v>262272.8606</v>
      </c>
      <c r="U99" s="346">
        <f>if($A99-U$65&gt;=0, if($B99&lt;=$B98,U98,U98*vlookup($B99,'2a. TBill Main'!$B$224:$HF$233,1+U$62)),U98)</f>
        <v>40463.1568</v>
      </c>
      <c r="V99" s="346">
        <f>if($A99-V$65&gt;=0, if($B99&lt;=$B98,V98,V98*vlookup($B99,'2a. TBill Main'!$B$224:$HF$233,1+V$62)),V98)</f>
        <v>129890.1109</v>
      </c>
      <c r="W99" s="346">
        <f>if($A99-W$65&gt;=0, if($B99&lt;=$B98,W98,W98*vlookup($B99,'2a. TBill Main'!$B$224:$HF$233,1+W$62)),W98)</f>
        <v>39722.06228</v>
      </c>
      <c r="X99" s="346">
        <f>if($A99-X$65&gt;=0, if($B99&lt;=$B98,X98,X98*vlookup($B99,'2a. TBill Main'!$B$224:$HF$233,1+X$62)),X98)</f>
        <v>70141.17786</v>
      </c>
      <c r="Y99" s="346">
        <f>if($A99-Y$65&gt;=0, if($B99&lt;=$B98,Y98,Y98*vlookup($B99,'2a. TBill Main'!$B$224:$HF$233,1+Y$62)),Y98)</f>
        <v>39722.06228</v>
      </c>
      <c r="Z99" s="346">
        <f>if($A99-Z$65&gt;=0, if($B99&lt;=$B98,Z98,Z98*vlookup($B99,'2a. TBill Main'!$B$224:$HF$233,1+Z$62)),Z98)</f>
        <v>5024.840879</v>
      </c>
      <c r="AA99" s="346">
        <f>if($A99-AA$65&gt;=0, if($B99&lt;=$B98,AA98,AA98*vlookup($B99,'2a. TBill Main'!$B$224:$HF$233,1+AA$62)),AA98)</f>
        <v>88614.08181</v>
      </c>
      <c r="AB99" s="346">
        <f>if($A99-AB$65&gt;=0, if($B99&lt;=$B98,AB98,AB98*vlookup($B99,'2a. TBill Main'!$B$224:$HF$233,1+AB$62)),AB98)</f>
        <v>52416.002</v>
      </c>
      <c r="AC99" s="346">
        <f>if($A99-AC$65&gt;=0, if($B99&lt;=$B98,AC98,AC98*vlookup($B99,'2a. TBill Main'!$B$224:$HF$233,1+AC$62)),AC98)</f>
        <v>31777.64983</v>
      </c>
      <c r="AD99" s="346">
        <f>if($A99-AD$65&gt;=0, if($B99&lt;=$B98,AD98,AD98*vlookup($B99,'2a. TBill Main'!$B$224:$HF$233,1+AD$62)),AD98)</f>
        <v>19861.03114</v>
      </c>
      <c r="AE99" s="346">
        <f>if($A99-AE$65&gt;=0, if($B99&lt;=$B98,AE98,AE98*vlookup($B99,'2a. TBill Main'!$B$224:$HF$233,1+AE$62)),AE98)</f>
        <v>173650.0002</v>
      </c>
      <c r="AF99" s="346">
        <f>if($A99-AF$65&gt;=0, if($B99&lt;=$B98,AF98,AF98*vlookup($B99,'2a. TBill Main'!$B$224:$HF$233,1+AF$62)),AF98)</f>
        <v>31282.19654</v>
      </c>
      <c r="AG99" s="346">
        <f>if($A99-AG$65&gt;=0, if($B99&lt;=$B98,AG98,AG98*vlookup($B99,'2a. TBill Main'!$B$224:$HF$233,1+AG$62)),AG98)</f>
        <v>43637.10846</v>
      </c>
      <c r="AH99" s="346">
        <f>if($A99-AH$65&gt;=0, if($B99&lt;=$B98,AH98,AH98*vlookup($B99,'2a. TBill Main'!$B$224:$HF$233,1+AH$62)),AH98)</f>
        <v>33140.39462</v>
      </c>
      <c r="AI99" s="346">
        <f>if($A99-AI$65&gt;=0, if($B99&lt;=$B98,AI98,AI98*vlookup($B99,'2a. TBill Main'!$B$224:$HF$233,1+AI$62)),AI98)</f>
        <v>61601.64946</v>
      </c>
      <c r="AJ99" s="346">
        <f>if($A99-AJ$65&gt;=0, if($B99&lt;=$B98,AJ98,AJ98*vlookup($B99,'2a. TBill Main'!$B$224:$HF$233,1+AJ$62)),AJ98)</f>
        <v>59583.09342</v>
      </c>
      <c r="AK99" s="346">
        <f>if($A99-AK$65&gt;=0, if($B99&lt;=$B98,AK98,AK98*vlookup($B99,'2a. TBill Main'!$B$224:$HF$233,1+AK$62)),AK98)</f>
        <v>47666.47474</v>
      </c>
      <c r="AL99" s="346">
        <f>if($A99-AL$65&gt;=0, if($B99&lt;=$B98,AL98,AL98*vlookup($B99,'2a. TBill Main'!$B$224:$HF$233,1+AL$62)),AL98)</f>
        <v>31777.64983</v>
      </c>
      <c r="AM99" s="346">
        <f>if($A99-AM$65&gt;=0, if($B99&lt;=$B98,AM98,AM98*vlookup($B99,'2a. TBill Main'!$B$224:$HF$233,1+AM$62)),AM98)</f>
        <v>44892.84202</v>
      </c>
      <c r="AN99" s="346">
        <f>if($A99-AN$65&gt;=0, if($B99&lt;=$B98,AN98,AN98*vlookup($B99,'2a. TBill Main'!$B$224:$HF$233,1+AN$62)),AN98)</f>
        <v>238793.1496</v>
      </c>
      <c r="AO99" s="346">
        <f>if($A99-AO$65&gt;=0, if($B99&lt;=$B98,AO98,AO98*vlookup($B99,'2a. TBill Main'!$B$224:$HF$233,1+AO$62)),AO98)</f>
        <v>26171.91351</v>
      </c>
      <c r="AP99" s="346">
        <f>if($A99-AP$65&gt;=0, if($B99&lt;=$B98,AP98,AP98*vlookup($B99,'2a. TBill Main'!$B$224:$HF$233,1+AP$62)),AP98)</f>
        <v>47593.50531</v>
      </c>
      <c r="AQ99" s="346">
        <f>if($A99-AQ$65&gt;=0, if($B99&lt;=$B98,AQ98,AQ98*vlookup($B99,'2a. TBill Main'!$B$224:$HF$233,1+AQ$62)),AQ98)</f>
        <v>110749.1613</v>
      </c>
      <c r="AR99" s="346">
        <f>if($A99-AR$65&gt;=0, if($B99&lt;=$B98,AR98,AR98*vlookup($B99,'2a. TBill Main'!$B$224:$HF$233,1+AR$62)),AR98)</f>
        <v>79444.12457</v>
      </c>
      <c r="AS99" s="346">
        <f>if($A99-AS$65&gt;=0, if($B99&lt;=$B98,AS98,AS98*vlookup($B99,'2a. TBill Main'!$B$224:$HF$233,1+AS$62)),AS98)</f>
        <v>23833.23737</v>
      </c>
      <c r="AT99" s="346">
        <f>if($A99-AT$65&gt;=0, if($B99&lt;=$B98,AT98,AT98*vlookup($B99,'2a. TBill Main'!$B$224:$HF$233,1+AT$62)),AT98)</f>
        <v>31777.64983</v>
      </c>
      <c r="AU99" s="346">
        <f>if($A99-AU$65&gt;=0, if($B99&lt;=$B98,AU98,AU98*vlookup($B99,'2a. TBill Main'!$B$224:$HF$233,1+AU$62)),AU98)</f>
        <v>31777.64983</v>
      </c>
      <c r="AV99" s="346">
        <f>if($A99-AV$65&gt;=0, if($B99&lt;=$B98,AV98,AV98*vlookup($B99,'2a. TBill Main'!$B$224:$HF$233,1+AV$62)),AV98)</f>
        <v>19861.03114</v>
      </c>
      <c r="AW99" s="346">
        <f>if($A99-AW$65&gt;=0, if($B99&lt;=$B98,AW98,AW98*vlookup($B99,'2a. TBill Main'!$B$224:$HF$233,1+AW$62)),AW98)</f>
        <v>19861.03114</v>
      </c>
      <c r="AX99" s="346">
        <f>if($A99-AX$65&gt;=0, if($B99&lt;=$B98,AX98,AX98*vlookup($B99,'2a. TBill Main'!$B$224:$HF$233,1+AX$62)),AX98)</f>
        <v>147762.0995</v>
      </c>
      <c r="AY99" s="346">
        <f>if($A99-AY$65&gt;=0, if($B99&lt;=$B98,AY98,AY98*vlookup($B99,'2a. TBill Main'!$B$224:$HF$233,1+AY$62)),AY98)</f>
        <v>112429.1265</v>
      </c>
      <c r="AZ99" s="346">
        <f>if($A99-AZ$65&gt;=0, if($B99&lt;=$B98,AZ98,AZ98*vlookup($B99,'2a. TBill Main'!$B$224:$HF$233,1+AZ$62)),AZ98)</f>
        <v>44937.44989</v>
      </c>
      <c r="BA99" s="346">
        <f>if($A99-BA$65&gt;=0, if($B99&lt;=$B98,BA98,BA98*vlookup($B99,'2a. TBill Main'!$B$224:$HF$233,1+BA$62)),BA98)</f>
        <v>68365.44278</v>
      </c>
      <c r="BB99" s="346">
        <f>if($A99-BB$65&gt;=0, if($B99&lt;=$B98,BB98,BB98*vlookup($B99,'2a. TBill Main'!$B$224:$HF$233,1+BB$62)),BB98)</f>
        <v>126065.9488</v>
      </c>
      <c r="BC99" s="346">
        <f>if($A99-BC$65&gt;=0, if($B99&lt;=$B98,BC98,BC98*vlookup($B99,'2a. TBill Main'!$B$224:$HF$233,1+BC$62)),BC98)</f>
        <v>1191.661868</v>
      </c>
      <c r="BD99" s="346">
        <f>if($A99-BD$65&gt;=0, if($B99&lt;=$B98,BD98,BD98*vlookup($B99,'2a. TBill Main'!$B$224:$HF$233,1+BD$62)),BD98)</f>
        <v>59583.09342</v>
      </c>
      <c r="BE99" s="346">
        <f>if($A99-BE$65&gt;=0, if($B99&lt;=$B98,BE98,BE98*vlookup($B99,'2a. TBill Main'!$B$224:$HF$233,1+BE$62)),BE98)</f>
        <v>39722.06228</v>
      </c>
      <c r="BF99" s="346">
        <f>if($A99-BF$65&gt;=0, if($B99&lt;=$B98,BF98,BF98*vlookup($B99,'2a. TBill Main'!$B$224:$HF$233,1+BF$62)),BF98)</f>
        <v>19861.03114</v>
      </c>
      <c r="BG99" s="346">
        <f>if($A99-BG$65&gt;=0, if($B99&lt;=$B98,BG98,BG98*vlookup($B99,'2a. TBill Main'!$B$224:$HF$233,1+BG$62)),BG98)</f>
        <v>19861.03114</v>
      </c>
      <c r="BH99" s="346">
        <f>if($A99-BH$65&gt;=0, if($B99&lt;=$B98,BH98,BH98*vlookup($B99,'2a. TBill Main'!$B$224:$HF$233,1+BH$62)),BH98)</f>
        <v>39722.06228</v>
      </c>
      <c r="BI99" s="346">
        <f>if($A99-BI$65&gt;=0, if($B99&lt;=$B98,BI98,BI98*vlookup($B99,'2a. TBill Main'!$B$224:$HF$233,1+BI$62)),BI98)</f>
        <v>220306.5018</v>
      </c>
      <c r="BJ99" s="346">
        <f>if($A99-BJ$65&gt;=0, if($B99&lt;=$B98,BJ98,BJ98*vlookup($B99,'2a. TBill Main'!$B$224:$HF$233,1+BJ$62)),BJ98)</f>
        <v>39722.06228</v>
      </c>
      <c r="BK99" s="346">
        <f>if($A99-BK$65&gt;=0, if($B99&lt;=$B98,BK98,BK98*vlookup($B99,'2a. TBill Main'!$B$224:$HF$233,1+BK$62)),BK98)</f>
        <v>73696.02438</v>
      </c>
      <c r="BL99" s="346">
        <f>if($A99-BL$65&gt;=0, if($B99&lt;=$B98,BL98,BL98*vlookup($B99,'2a. TBill Main'!$B$224:$HF$233,1+BL$62)),BL98)</f>
        <v>99305.15571</v>
      </c>
      <c r="BM99" s="346">
        <f>if($A99-BM$65&gt;=0, if($B99&lt;=$B98,BM98,BM98*vlookup($B99,'2a. TBill Main'!$B$224:$HF$233,1+BM$62)),BM98)</f>
        <v>79.44412457</v>
      </c>
      <c r="BN99" s="346">
        <f>if($A99-BN$65&gt;=0, if($B99&lt;=$B98,BN98,BN98*vlookup($B99,'2a. TBill Main'!$B$224:$HF$233,1+BN$62)),BN98)</f>
        <v>11280.46986</v>
      </c>
      <c r="BO99" s="346">
        <f>if($A99-BO$65&gt;=0, if($B99&lt;=$B98,BO98,BO98*vlookup($B99,'2a. TBill Main'!$B$224:$HF$233,1+BO$62)),BO98)</f>
        <v>77899.5719</v>
      </c>
      <c r="BP99" s="346">
        <f>if($A99-BP$65&gt;=0, if($B99&lt;=$B98,BP98,BP98*vlookup($B99,'2a. TBill Main'!$B$224:$HF$233,1+BP$62)),BP98)</f>
        <v>39722.06228</v>
      </c>
      <c r="BQ99" s="346">
        <f>if($A99-BQ$65&gt;=0, if($B99&lt;=$B98,BQ98,BQ98*vlookup($B99,'2a. TBill Main'!$B$224:$HF$233,1+BQ$62)),BQ98)</f>
        <v>9122.48938</v>
      </c>
      <c r="BR99" s="346">
        <f>if($A99-BR$65&gt;=0, if($B99&lt;=$B98,BR98,BR98*vlookup($B99,'2a. TBill Main'!$B$224:$HF$233,1+BR$62)),BR98)</f>
        <v>39722.06228</v>
      </c>
      <c r="BS99" s="346">
        <f>if($A99-BS$65&gt;=0, if($B99&lt;=$B98,BS98,BS98*vlookup($B99,'2a. TBill Main'!$B$224:$HF$233,1+BS$62)),BS98)</f>
        <v>23833.23737</v>
      </c>
      <c r="BT99" s="346">
        <f>if($A99-BT$65&gt;=0, if($B99&lt;=$B98,BT98,BT98*vlookup($B99,'2a. TBill Main'!$B$224:$HF$233,1+BT$62)),BT98)</f>
        <v>277267.9391</v>
      </c>
      <c r="BU99" s="346">
        <f>if($A99-BU$65&gt;=0, if($B99&lt;=$B98,BU98,BU98*vlookup($B99,'2a. TBill Main'!$B$224:$HF$233,1+BU$62)),BU98)</f>
        <v>99675.16672</v>
      </c>
      <c r="BV99" s="346">
        <f>if($A99-BV$65&gt;=0, if($B99&lt;=$B98,BV98,BV98*vlookup($B99,'2a. TBill Main'!$B$224:$HF$233,1+BV$62)),BV98)</f>
        <v>99305.15571</v>
      </c>
      <c r="BW99" s="346">
        <f>if($A99-BW$65&gt;=0, if($B99&lt;=$B98,BW98,BW98*vlookup($B99,'2a. TBill Main'!$B$224:$HF$233,1+BW$62)),BW98)</f>
        <v>1998.019733</v>
      </c>
      <c r="BX99" s="346">
        <f>if($A99-BX$65&gt;=0, if($B99&lt;=$B98,BX98,BX98*vlookup($B99,'2a. TBill Main'!$B$224:$HF$233,1+BX$62)),BX98)</f>
        <v>59583.09342</v>
      </c>
      <c r="BY99" s="346">
        <f>if($A99-BY$65&gt;=0, if($B99&lt;=$B98,BY98,BY98*vlookup($B99,'2a. TBill Main'!$B$224:$HF$233,1+BY$62)),BY98)</f>
        <v>39722.06228</v>
      </c>
      <c r="BZ99" s="346">
        <f>if($A99-BZ$65&gt;=0, if($B99&lt;=$B98,BZ98,BZ98*vlookup($B99,'2a. TBill Main'!$B$224:$HF$233,1+BZ$62)),BZ98)</f>
        <v>24188.43205</v>
      </c>
      <c r="CA99" s="346">
        <f>if($A99-CA$65&gt;=0, if($B99&lt;=$B98,CA98,CA98*vlookup($B99,'2a. TBill Main'!$B$224:$HF$233,1+CA$62)),CA98)</f>
        <v>39722.06228</v>
      </c>
      <c r="CB99" s="346">
        <f>if($A99-CB$65&gt;=0, if($B99&lt;=$B98,CB98,CB98*vlookup($B99,'2a. TBill Main'!$B$224:$HF$233,1+CB$62)),CB98)</f>
        <v>81525.56063</v>
      </c>
      <c r="CC99" s="346">
        <f>if($A99-CC$65&gt;=0, if($B99&lt;=$B98,CC98,CC98*vlookup($B99,'2a. TBill Main'!$B$224:$HF$233,1+CC$62)),CC98)</f>
        <v>150097.5184</v>
      </c>
      <c r="CD99" s="346">
        <f>if($A99-CD$65&gt;=0, if($B99&lt;=$B98,CD98,CD98*vlookup($B99,'2a. TBill Main'!$B$224:$HF$233,1+CD$62)),CD98)</f>
        <v>41700.22098</v>
      </c>
      <c r="CE99" s="346">
        <f>if($A99-CE$65&gt;=0, if($B99&lt;=$B98,CE98,CE98*vlookup($B99,'2a. TBill Main'!$B$224:$HF$233,1+CE$62)),CE98)</f>
        <v>88606.4949</v>
      </c>
      <c r="CF99" s="346">
        <f>if($A99-CF$65&gt;=0, if($B99&lt;=$B98,CF98,CF98*vlookup($B99,'2a. TBill Main'!$B$224:$HF$233,1+CF$62)),CF98)</f>
        <v>99305.15571</v>
      </c>
      <c r="CG99" s="346">
        <f>if($A99-CG$65&gt;=0, if($B99&lt;=$B98,CG98,CG98*vlookup($B99,'2a. TBill Main'!$B$224:$HF$233,1+CG$62)),CG98)</f>
        <v>19.86103114</v>
      </c>
      <c r="CH99" s="346">
        <f>if($A99-CH$65&gt;=0, if($B99&lt;=$B98,CH98,CH98*vlookup($B99,'2a. TBill Main'!$B$224:$HF$233,1+CH$62)),CH98)</f>
        <v>55898.99131</v>
      </c>
      <c r="CI99" s="346">
        <f>if($A99-CI$65&gt;=0, if($B99&lt;=$B98,CI98,CI98*vlookup($B99,'2a. TBill Main'!$B$224:$HF$233,1+CI$62)),CI98)</f>
        <v>39722.06228</v>
      </c>
      <c r="CJ99" s="346">
        <f>if($A99-CJ$65&gt;=0, if($B99&lt;=$B98,CJ98,CJ98*vlookup($B99,'2a. TBill Main'!$B$224:$HF$233,1+CJ$62)),CJ98)</f>
        <v>19861.03114</v>
      </c>
      <c r="CK99" s="346">
        <f>if($A99-CK$65&gt;=0, if($B99&lt;=$B98,CK98,CK98*vlookup($B99,'2a. TBill Main'!$B$224:$HF$233,1+CK$62)),CK98)</f>
        <v>34579.32632</v>
      </c>
      <c r="CL99" s="346">
        <f>if($A99-CL$65&gt;=0, if($B99&lt;=$B98,CL98,CL98*vlookup($B99,'2a. TBill Main'!$B$224:$HF$233,1+CL$62)),CL98)</f>
        <v>29835.36015</v>
      </c>
      <c r="CM99" s="346">
        <f>if($A99-CM$65&gt;=0, if($B99&lt;=$B98,CM98,CM98*vlookup($B99,'2a. TBill Main'!$B$224:$HF$233,1+CM$62)),CM98)</f>
        <v>176103.7909</v>
      </c>
      <c r="CN99" s="346">
        <f>if($A99-CN$65&gt;=0, if($B99&lt;=$B98,CN98,CN98*vlookup($B99,'2a. TBill Main'!$B$224:$HF$233,1+CN$62)),CN98)</f>
        <v>62197.63929</v>
      </c>
      <c r="CO99" s="346">
        <f>if($A99-CO$65&gt;=0, if($B99&lt;=$B98,CO98,CO98*vlookup($B99,'2a. TBill Main'!$B$224:$HF$233,1+CO$62)),CO98)</f>
        <v>521.8861854</v>
      </c>
      <c r="CP99" s="346">
        <f>if($A99-CP$65&gt;=0, if($B99&lt;=$B98,CP98,CP98*vlookup($B99,'2a. TBill Main'!$B$224:$HF$233,1+CP$62)),CP98)</f>
        <v>73926.54811</v>
      </c>
      <c r="CQ99" s="346">
        <f>if($A99-CQ$65&gt;=0, if($B99&lt;=$B98,CQ98,CQ98*vlookup($B99,'2a. TBill Main'!$B$224:$HF$233,1+CQ$62)),CQ98)</f>
        <v>16308.94329</v>
      </c>
      <c r="CR99" s="346">
        <f>if($A99-CR$65&gt;=0, if($B99&lt;=$B98,CR98,CR98*vlookup($B99,'2a. TBill Main'!$B$224:$HF$233,1+CR$62)),CR98)</f>
        <v>46720.16461</v>
      </c>
      <c r="CS99" s="346">
        <f>if($A99-CS$65&gt;=0, if($B99&lt;=$B98,CS98,CS98*vlookup($B99,'2a. TBill Main'!$B$224:$HF$233,1+CS$62)),CS98)</f>
        <v>13820.19855</v>
      </c>
      <c r="CT99" s="346">
        <f>if($A99-CT$65&gt;=0, if($B99&lt;=$B98,CT98,CT98*vlookup($B99,'2a. TBill Main'!$B$224:$HF$233,1+CT$62)),CT98)</f>
        <v>45679.29523</v>
      </c>
      <c r="CU99" s="346">
        <f>if($A99-CU$65&gt;=0, if($B99&lt;=$B98,CU98,CU98*vlookup($B99,'2a. TBill Main'!$B$224:$HF$233,1+CU$62)),CU98)</f>
        <v>69435.1956</v>
      </c>
      <c r="CV99" s="346">
        <f>if($A99-CV$65&gt;=0, if($B99&lt;=$B98,CV98,CV98*vlookup($B99,'2a. TBill Main'!$B$224:$HF$233,1+CV$62)),CV98)</f>
        <v>16308.94329</v>
      </c>
      <c r="CW99" s="346">
        <f>if($A99-CW$65&gt;=0, if($B99&lt;=$B98,CW98,CW98*vlookup($B99,'2a. TBill Main'!$B$224:$HF$233,1+CW$62)),CW98)</f>
        <v>23647.96777</v>
      </c>
      <c r="CX99" s="346">
        <f>if($A99-CX$65&gt;=0, if($B99&lt;=$B98,CX98,CX98*vlookup($B99,'2a. TBill Main'!$B$224:$HF$233,1+CX$62)),CX98)</f>
        <v>177855.5502</v>
      </c>
      <c r="CY99" s="346">
        <f>if($A99-CY$65&gt;=0, if($B99&lt;=$B98,CY98,CY98*vlookup($B99,'2a. TBill Main'!$B$224:$HF$233,1+CY$62)),CY98)</f>
        <v>349076.5244</v>
      </c>
      <c r="CZ99" s="346">
        <f>if($A99-CZ$65&gt;=0, if($B99&lt;=$B98,CZ98,CZ98*vlookup($B99,'2a. TBill Main'!$B$224:$HF$233,1+CZ$62)),CZ98)</f>
        <v>29536.31175</v>
      </c>
      <c r="DA99" s="346">
        <f>if($A99-DA$65&gt;=0, if($B99&lt;=$B98,DA98,DA98*vlookup($B99,'2a. TBill Main'!$B$224:$HF$233,1+DA$62)),DA98)</f>
        <v>81544.71646</v>
      </c>
      <c r="DB99" s="346">
        <f>if($A99-DB$65&gt;=0, if($B99&lt;=$B98,DB98,DB98*vlookup($B99,'2a. TBill Main'!$B$224:$HF$233,1+DB$62)),DB98)</f>
        <v>32617.88658</v>
      </c>
      <c r="DC99" s="346">
        <f>if($A99-DC$65&gt;=0, if($B99&lt;=$B98,DC98,DC98*vlookup($B99,'2a. TBill Main'!$B$224:$HF$233,1+DC$62)),DC98)</f>
        <v>32617.88658</v>
      </c>
      <c r="DD99" s="346">
        <f>if($A99-DD$65&gt;=0, if($B99&lt;=$B98,DD98,DD98*vlookup($B99,'2a. TBill Main'!$B$224:$HF$233,1+DD$62)),DD98)</f>
        <v>64968.3065</v>
      </c>
      <c r="DE99" s="346">
        <f>if($A99-DE$65&gt;=0, if($B99&lt;=$B98,DE98,DE98*vlookup($B99,'2a. TBill Main'!$B$224:$HF$233,1+DE$62)),DE98)</f>
        <v>24730.88161</v>
      </c>
      <c r="DF99" s="346">
        <f>if($A99-DF$65&gt;=0, if($B99&lt;=$B98,DF98,DF98*vlookup($B99,'2a. TBill Main'!$B$224:$HF$233,1+DF$62)),DF98)</f>
        <v>13047.15463</v>
      </c>
      <c r="DG99" s="346">
        <f>if($A99-DG$65&gt;=0, if($B99&lt;=$B98,DG98,DG98*vlookup($B99,'2a. TBill Main'!$B$224:$HF$233,1+DG$62)),DG98)</f>
        <v>32617.88658</v>
      </c>
      <c r="DH99" s="346">
        <f>if($A99-DH$65&gt;=0, if($B99&lt;=$B98,DH98,DH98*vlookup($B99,'2a. TBill Main'!$B$224:$HF$233,1+DH$62)),DH98)</f>
        <v>162609.95</v>
      </c>
      <c r="DI99" s="346">
        <f>if($A99-DI$65&gt;=0, if($B99&lt;=$B98,DI98,DI98*vlookup($B99,'2a. TBill Main'!$B$224:$HF$233,1+DI$62)),DI98)</f>
        <v>25403.42981</v>
      </c>
      <c r="DJ99" s="346">
        <f>if($A99-DJ$65&gt;=0, if($B99&lt;=$B98,DJ98,DJ98*vlookup($B99,'2a. TBill Main'!$B$224:$HF$233,1+DJ$62)),DJ98)</f>
        <v>163.0894329</v>
      </c>
      <c r="DK99" s="346">
        <f>if($A99-DK$65&gt;=0, if($B99&lt;=$B98,DK98,DK98*vlookup($B99,'2a. TBill Main'!$B$224:$HF$233,1+DK$62)),DK98)</f>
        <v>76275.52521</v>
      </c>
      <c r="DL99" s="346">
        <f>if($A99-DL$65&gt;=0, if($B99&lt;=$B98,DL98,DL98*vlookup($B99,'2a. TBill Main'!$B$224:$HF$233,1+DL$62)),DL98)</f>
        <v>32617.88658</v>
      </c>
      <c r="DM99" s="346">
        <f>if($A99-DM$65&gt;=0, if($B99&lt;=$B98,DM98,DM98*vlookup($B99,'2a. TBill Main'!$B$224:$HF$233,1+DM$62)),DM98)</f>
        <v>20923.36309</v>
      </c>
      <c r="DN99" s="346">
        <f>if($A99-DN$65&gt;=0, if($B99&lt;=$B98,DN98,DN98*vlookup($B99,'2a. TBill Main'!$B$224:$HF$233,1+DN$62)),DN98)</f>
        <v>86874.47913</v>
      </c>
      <c r="DO99" s="346">
        <f>if($A99-DO$65&gt;=0, if($B99&lt;=$B98,DO98,DO98*vlookup($B99,'2a. TBill Main'!$B$224:$HF$233,1+DO$62)),DO98)</f>
        <v>32617.88658</v>
      </c>
      <c r="DP99" s="346">
        <f>if($A99-DP$65&gt;=0, if($B99&lt;=$B98,DP98,DP98*vlookup($B99,'2a. TBill Main'!$B$224:$HF$233,1+DP$62)),DP98)</f>
        <v>39141.4639</v>
      </c>
      <c r="DQ99" s="346">
        <f>if($A99-DQ$65&gt;=0, if($B99&lt;=$B98,DQ98,DQ98*vlookup($B99,'2a. TBill Main'!$B$224:$HF$233,1+DQ$62)),DQ98)</f>
        <v>22832.52061</v>
      </c>
      <c r="DR99" s="346">
        <f>if($A99-DR$65&gt;=0, if($B99&lt;=$B98,DR98,DR98*vlookup($B99,'2a. TBill Main'!$B$224:$HF$233,1+DR$62)),DR98)</f>
        <v>154303.0223</v>
      </c>
      <c r="DS99" s="346">
        <f>if($A99-DS$65&gt;=0, if($B99&lt;=$B98,DS98,DS98*vlookup($B99,'2a. TBill Main'!$B$224:$HF$233,1+DS$62)),DS98)</f>
        <v>6555.640699</v>
      </c>
      <c r="DT99" s="346">
        <f>if($A99-DT$65&gt;=0, if($B99&lt;=$B98,DT98,DT98*vlookup($B99,'2a. TBill Main'!$B$224:$HF$233,1+DT$62)),DT98)</f>
        <v>172.8747989</v>
      </c>
      <c r="DU99" s="346">
        <f>if($A99-DU$65&gt;=0, if($B99&lt;=$B98,DU98,DU98*vlookup($B99,'2a. TBill Main'!$B$224:$HF$233,1+DU$62)),DU98)</f>
        <v>56759.42822</v>
      </c>
      <c r="DV99" s="346">
        <f>if($A99-DV$65&gt;=0, if($B99&lt;=$B98,DV98,DV98*vlookup($B99,'2a. TBill Main'!$B$224:$HF$233,1+DV$62)),DV98)</f>
        <v>113767.3721</v>
      </c>
      <c r="DW99" s="346">
        <f>if($A99-DW$65&gt;=0, if($B99&lt;=$B98,DW98,DW98*vlookup($B99,'2a. TBill Main'!$B$224:$HF$233,1+DW$62)),DW98)</f>
        <v>32617.88658</v>
      </c>
      <c r="DX99" s="346">
        <f>if($A99-DX$65&gt;=0, if($B99&lt;=$B98,DX98,DX98*vlookup($B99,'2a. TBill Main'!$B$224:$HF$233,1+DX$62)),DX98)</f>
        <v>65235.77317</v>
      </c>
      <c r="DY99" s="346">
        <f>if($A99-DY$65&gt;=0, if($B99&lt;=$B98,DY98,DY98*vlookup($B99,'2a. TBill Main'!$B$224:$HF$233,1+DY$62)),DY98)</f>
        <v>32617.88658</v>
      </c>
      <c r="DZ99" s="346">
        <f>if($A99-DZ$65&gt;=0, if($B99&lt;=$B98,DZ98,DZ98*vlookup($B99,'2a. TBill Main'!$B$224:$HF$233,1+DZ$62)),DZ98)</f>
        <v>197122.9358</v>
      </c>
      <c r="EA99" s="346">
        <f>if($A99-EA$65&gt;=0, if($B99&lt;=$B98,EA98,EA98*vlookup($B99,'2a. TBill Main'!$B$224:$HF$233,1+EA$62)),EA98)</f>
        <v>932.8715563</v>
      </c>
      <c r="EB99" s="346">
        <f>if($A99-EB$65&gt;=0, if($B99&lt;=$B98,EB98,EB98*vlookup($B99,'2a. TBill Main'!$B$224:$HF$233,1+EB$62)),EB98)</f>
        <v>65235.77317</v>
      </c>
      <c r="EC99" s="346">
        <f>if($A99-EC$65&gt;=0, if($B99&lt;=$B98,EC98,EC98*vlookup($B99,'2a. TBill Main'!$B$224:$HF$233,1+EC$62)),EC98)</f>
        <v>94187.96381</v>
      </c>
      <c r="ED99" s="346">
        <f>if($A99-ED$65&gt;=0, if($B99&lt;=$B98,ED98,ED98*vlookup($B99,'2a. TBill Main'!$B$224:$HF$233,1+ED$62)),ED98)</f>
        <v>63803.45653</v>
      </c>
      <c r="EE99" s="346">
        <f>if($A99-EE$65&gt;=0, if($B99&lt;=$B98,EE98,EE98*vlookup($B99,'2a. TBill Main'!$B$224:$HF$233,1+EE$62)),EE98)</f>
        <v>65235.77317</v>
      </c>
      <c r="EF99" s="346">
        <f>if($A99-EF$65&gt;=0, if($B99&lt;=$B98,EF98,EF98*vlookup($B99,'2a. TBill Main'!$B$224:$HF$233,1+EF$62)),EF98)</f>
        <v>17187.60392</v>
      </c>
      <c r="EG99" s="346">
        <f>if($A99-EG$65&gt;=0, if($B99&lt;=$B98,EG98,EG98*vlookup($B99,'2a. TBill Main'!$B$224:$HF$233,1+EG$62)),EG98)</f>
        <v>13710.40674</v>
      </c>
      <c r="EH99" s="346">
        <f>if($A99-EH$65&gt;=0, if($B99&lt;=$B98,EH98,EH98*vlookup($B99,'2a. TBill Main'!$B$224:$HF$233,1+EH$62)),EH98)</f>
        <v>1285.144731</v>
      </c>
      <c r="EI99" s="346">
        <f>if($A99-EI$65&gt;=0, if($B99&lt;=$B98,EI98,EI98*vlookup($B99,'2a. TBill Main'!$B$224:$HF$233,1+EI$62)),EI98)</f>
        <v>65235.77317</v>
      </c>
      <c r="EJ99" s="346">
        <f>if($A99-EJ$65&gt;=0, if($B99&lt;=$B98,EJ98,EJ98*vlookup($B99,'2a. TBill Main'!$B$224:$HF$233,1+EJ$62)),EJ98)</f>
        <v>58095.29376</v>
      </c>
      <c r="EK99" s="346">
        <f>if($A99-EK$65&gt;=0, if($B99&lt;=$B98,EK98,EK98*vlookup($B99,'2a. TBill Main'!$B$224:$HF$233,1+EK$62)),EK98)</f>
        <v>35879.67524</v>
      </c>
      <c r="EL99" s="346">
        <f>if($A99-EL$65&gt;=0, if($B99&lt;=$B98,EL98,EL98*vlookup($B99,'2a. TBill Main'!$B$224:$HF$233,1+EL$62)),EL98)</f>
        <v>13781.05708</v>
      </c>
      <c r="EM99" s="346">
        <f>if($A99-EM$65&gt;=0, if($B99&lt;=$B98,EM98,EM98*vlookup($B99,'2a. TBill Main'!$B$224:$HF$233,1+EM$62)),EM98)</f>
        <v>133769.2147</v>
      </c>
      <c r="EN99" s="346">
        <f>if($A99-EN$65&gt;=0, if($B99&lt;=$B98,EN98,EN98*vlookup($B99,'2a. TBill Main'!$B$224:$HF$233,1+EN$62)),EN98)</f>
        <v>978.5365975</v>
      </c>
      <c r="EO99" s="346">
        <f>if($A99-EO$65&gt;=0, if($B99&lt;=$B98,EO98,EO98*vlookup($B99,'2a. TBill Main'!$B$224:$HF$233,1+EO$62)),EO98)</f>
        <v>55505.72713</v>
      </c>
      <c r="EP99" s="346">
        <f>if($A99-EP$65&gt;=0, if($B99&lt;=$B98,EP98,EP98*vlookup($B99,'2a. TBill Main'!$B$224:$HF$233,1+EP$62)),EP98)</f>
        <v>58835.65455</v>
      </c>
      <c r="EQ99" s="346">
        <f>if($A99-EQ$65&gt;=0, if($B99&lt;=$B98,EQ98,EQ98*vlookup($B99,'2a. TBill Main'!$B$224:$HF$233,1+EQ$62)),EQ98)</f>
        <v>65235.77317</v>
      </c>
      <c r="ER99" s="346">
        <f>if($A99-ER$65&gt;=0, if($B99&lt;=$B98,ER98,ER98*vlookup($B99,'2a. TBill Main'!$B$224:$HF$233,1+ER$62)),ER98)</f>
        <v>117636.408</v>
      </c>
      <c r="ES99" s="346">
        <f>if($A99-ES$65&gt;=0, if($B99&lt;=$B98,ES98,ES98*vlookup($B99,'2a. TBill Main'!$B$224:$HF$233,1+ES$62)),ES98)</f>
        <v>15645.36501</v>
      </c>
      <c r="ET99" s="346">
        <f>if($A99-ET$65&gt;=0, if($B99&lt;=$B98,ET98,ET98*vlookup($B99,'2a. TBill Main'!$B$224:$HF$233,1+ET$62)),ET98)</f>
        <v>4625.216318</v>
      </c>
      <c r="EU99" s="346">
        <f>if($A99-EU$65&gt;=0, if($B99&lt;=$B98,EU98,EU98*vlookup($B99,'2a. TBill Main'!$B$224:$HF$233,1+EU$62)),EU98)</f>
        <v>26418.33535</v>
      </c>
      <c r="EV99" s="346">
        <f>if($A99-EV$65&gt;=0, if($B99&lt;=$B98,EV98,EV98*vlookup($B99,'2a. TBill Main'!$B$224:$HF$233,1+EV$62)),EV98)</f>
        <v>15838.39766</v>
      </c>
      <c r="EW99" s="346">
        <f>if($A99-EW$65&gt;=0, if($B99&lt;=$B98,EW98,EW98*vlookup($B99,'2a. TBill Main'!$B$224:$HF$233,1+EW$62)),EW98)</f>
        <v>13934.36115</v>
      </c>
      <c r="EX99" s="346">
        <f>if($A99-EX$65&gt;=0, if($B99&lt;=$B98,EX98,EX98*vlookup($B99,'2a. TBill Main'!$B$224:$HF$233,1+EX$62)),EX98)</f>
        <v>19218.78495</v>
      </c>
      <c r="EY99" s="346">
        <f>if($A99-EY$65&gt;=0, if($B99&lt;=$B98,EY98,EY98*vlookup($B99,'2a. TBill Main'!$B$224:$HF$233,1+EY$62)),EY98)</f>
        <v>149943.5439</v>
      </c>
      <c r="EZ99" s="346">
        <f>if($A99-EZ$65&gt;=0, if($B99&lt;=$B98,EZ98,EZ98*vlookup($B99,'2a. TBill Main'!$B$224:$HF$233,1+EZ$62)),EZ98)</f>
        <v>64245.88555</v>
      </c>
      <c r="FA99" s="346">
        <f>if($A99-FA$65&gt;=0, if($B99&lt;=$B98,FA98,FA98*vlookup($B99,'2a. TBill Main'!$B$224:$HF$233,1+FA$62)),FA98)</f>
        <v>11677.85576</v>
      </c>
      <c r="FB99" s="346">
        <f>if($A99-FB$65&gt;=0, if($B99&lt;=$B98,FB98,FB98*vlookup($B99,'2a. TBill Main'!$B$224:$HF$233,1+FB$62)),FB98)</f>
        <v>20525.45749</v>
      </c>
      <c r="FC99" s="346">
        <f>if($A99-FC$65&gt;=0, if($B99&lt;=$B98,FC98,FC98*vlookup($B99,'2a. TBill Main'!$B$224:$HF$233,1+FC$62)),FC98)</f>
        <v>82285.14249</v>
      </c>
      <c r="FD99" s="346">
        <f>if($A99-FD$65&gt;=0, if($B99&lt;=$B98,FD98,FD98*vlookup($B99,'2a. TBill Main'!$B$224:$HF$233,1+FD$62)),FD98)</f>
        <v>66888.5541</v>
      </c>
      <c r="FE99" s="346">
        <f>if($A99-FE$65&gt;=0, if($B99&lt;=$B98,FE98,FE98*vlookup($B99,'2a. TBill Main'!$B$224:$HF$233,1+FE$62)),FE98)</f>
        <v>112362.2914</v>
      </c>
      <c r="FF99" s="346">
        <f>if($A99-FF$65&gt;=0, if($B99&lt;=$B98,FF98,FF98*vlookup($B99,'2a. TBill Main'!$B$224:$HF$233,1+FF$62)),FF98)</f>
        <v>26687.59601</v>
      </c>
      <c r="FG99" s="346">
        <f>if($A99-FG$65&gt;=0, if($B99&lt;=$B98,FG98,FG98*vlookup($B99,'2a. TBill Main'!$B$224:$HF$233,1+FG$62)),FG98)</f>
        <v>33973.68166</v>
      </c>
      <c r="FH99" s="346">
        <f>if($A99-FH$65&gt;=0, if($B99&lt;=$B98,FH98,FH98*vlookup($B99,'2a. TBill Main'!$B$224:$HF$233,1+FH$62)),FH98)</f>
        <v>42047.7176</v>
      </c>
      <c r="FI99" s="346">
        <f>if($A99-FI$65&gt;=0, if($B99&lt;=$B98,FI98,FI98*vlookup($B99,'2a. TBill Main'!$B$224:$HF$233,1+FI$62)),FI98)</f>
        <v>114564.3249</v>
      </c>
      <c r="FJ99" s="346">
        <f>if($A99-FJ$65&gt;=0, if($B99&lt;=$B98,FJ98,FJ98*vlookup($B99,'2a. TBill Main'!$B$224:$HF$233,1+FJ$62)),FJ98)</f>
        <v>119284.1984</v>
      </c>
      <c r="FK99" s="346">
        <f>if($A99-FK$65&gt;=0, if($B99&lt;=$B98,FK98,FK98*vlookup($B99,'2a. TBill Main'!$B$224:$HF$233,1+FK$62)),FK98)</f>
        <v>50936.09169</v>
      </c>
      <c r="FL99" s="346">
        <f>if($A99-FL$65&gt;=0, if($B99&lt;=$B98,FL98,FL98*vlookup($B99,'2a. TBill Main'!$B$224:$HF$233,1+FL$62)),FL98)</f>
        <v>50711.02827</v>
      </c>
      <c r="FM99" s="346">
        <f>if($A99-FM$65&gt;=0, if($B99&lt;=$B98,FM98,FM98*vlookup($B99,'2a. TBill Main'!$B$224:$HF$233,1+FM$62)),FM98)</f>
        <v>134787.9039</v>
      </c>
      <c r="FN99" s="346">
        <f>if($A99-FN$65&gt;=0, if($B99&lt;=$B98,FN98,FN98*vlookup($B99,'2a. TBill Main'!$B$224:$HF$233,1+FN$62)),FN98)</f>
        <v>115117.72</v>
      </c>
      <c r="FO99" s="346">
        <f>if($A99-FO$65&gt;=0, if($B99&lt;=$B98,FO98,FO98*vlookup($B99,'2a. TBill Main'!$B$224:$HF$233,1+FO$62)),FO98)</f>
        <v>55450.40719</v>
      </c>
      <c r="FP99" s="346">
        <f>if($A99-FP$65&gt;=0, if($B99&lt;=$B98,FP98,FP98*vlookup($B99,'2a. TBill Main'!$B$224:$HF$233,1+FP$62)),FP98)</f>
        <v>19665.32382</v>
      </c>
      <c r="FQ99" s="346">
        <f>if($A99-FQ$65&gt;=0, if($B99&lt;=$B98,FQ98,FQ98*vlookup($B99,'2a. TBill Main'!$B$224:$HF$233,1+FQ$62)),FQ98)</f>
        <v>108635.9262</v>
      </c>
      <c r="FR99" s="346">
        <f>if($A99-FR$65&gt;=0, if($B99&lt;=$B98,FR98,FR98*vlookup($B99,'2a. TBill Main'!$B$224:$HF$233,1+FR$62)),FR98)</f>
        <v>108622.3898</v>
      </c>
      <c r="FS99" s="346">
        <f>if($A99-FS$65&gt;=0, if($B99&lt;=$B98,FS98,FS98*vlookup($B99,'2a. TBill Main'!$B$224:$HF$233,1+FS$62)),FS98)</f>
        <v>48926.82988</v>
      </c>
      <c r="FT99" s="346">
        <f>if($A99-FT$65&gt;=0, if($B99&lt;=$B98,FT98,FT98*vlookup($B99,'2a. TBill Main'!$B$224:$HF$233,1+FT$62)),FT98)</f>
        <v>60858.45279</v>
      </c>
      <c r="FU99" s="346">
        <f>if($A99-FU$65&gt;=0, if($B99&lt;=$B98,FU98,FU98*vlookup($B99,'2a. TBill Main'!$B$224:$HF$233,1+FU$62)),FU98)</f>
        <v>65235.77317</v>
      </c>
      <c r="FV99" s="346">
        <f>if($A99-FV$65&gt;=0, if($B99&lt;=$B98,FV98,FV98*vlookup($B99,'2a. TBill Main'!$B$224:$HF$233,1+FV$62)),FV98)</f>
        <v>136995.1237</v>
      </c>
      <c r="FW99" s="346">
        <f>if($A99-FW$65&gt;=0, if($B99&lt;=$B98,FW98,FW98*vlookup($B99,'2a. TBill Main'!$B$224:$HF$233,1+FW$62)),FW98)</f>
        <v>3255.265081</v>
      </c>
      <c r="FX99" s="346">
        <f>if($A99-FX$65&gt;=0, if($B99&lt;=$B98,FX98,FX98*vlookup($B99,'2a. TBill Main'!$B$224:$HF$233,1+FX$62)),FX98)</f>
        <v>72663.84448</v>
      </c>
      <c r="FY99" s="346">
        <f>if($A99-FY$65&gt;=0, if($B99&lt;=$B98,FY98,FY98*vlookup($B99,'2a. TBill Main'!$B$224:$HF$233,1+FY$62)),FY98)</f>
        <v>67401.60084</v>
      </c>
      <c r="FZ99" s="346">
        <f>if($A99-FZ$65&gt;=0, if($B99&lt;=$B98,FZ98,FZ98*vlookup($B99,'2a. TBill Main'!$B$224:$HF$233,1+FZ$62)),FZ98)</f>
        <v>75643.06439</v>
      </c>
      <c r="GA99" s="346">
        <f>if($A99-GA$65&gt;=0, if($B99&lt;=$B98,GA98,GA98*vlookup($B99,'2a. TBill Main'!$B$224:$HF$233,1+GA$62)),GA98)</f>
        <v>1223.170747</v>
      </c>
      <c r="GB99" s="346">
        <f>if($A99-GB$65&gt;=0, if($B99&lt;=$B98,GB98,GB98*vlookup($B99,'2a. TBill Main'!$B$224:$HF$233,1+GB$62)),GB98)</f>
        <v>6908.468379</v>
      </c>
      <c r="GC99" s="346">
        <f>if($A99-GC$65&gt;=0, if($B99&lt;=$B98,GC98,GC98*vlookup($B99,'2a. TBill Main'!$B$224:$HF$233,1+GC$62)),GC98)</f>
        <v>358.7967524</v>
      </c>
      <c r="GD99" s="346">
        <f>if($A99-GD$65&gt;=0, if($B99&lt;=$B98,GD98,GD98*vlookup($B99,'2a. TBill Main'!$B$224:$HF$233,1+GD$62)),GD98)</f>
        <v>27500.14018</v>
      </c>
      <c r="GE99" s="346">
        <f>if($A99-GE$65&gt;=0, if($B99&lt;=$B98,GE98,GE98*vlookup($B99,'2a. TBill Main'!$B$224:$HF$233,1+GE$62)),GE98)</f>
        <v>7042.984543</v>
      </c>
      <c r="GF99" s="346">
        <f>if($A99-GF$65&gt;=0, if($B99&lt;=$B98,GF98,GF98*vlookup($B99,'2a. TBill Main'!$B$224:$HF$233,1+GF$62)),GF98)</f>
        <v>5470.01958</v>
      </c>
      <c r="GG99" s="346">
        <f>if($A99-GG$65&gt;=0, if($B99&lt;=$B98,GG98,GG98*vlookup($B99,'2a. TBill Main'!$B$224:$HF$233,1+GG$62)),GG98)</f>
        <v>80460.04126</v>
      </c>
      <c r="GH99" s="346">
        <f>if($A99-GH$65&gt;=0, if($B99&lt;=$B98,GH98,GH98*vlookup($B99,'2a. TBill Main'!$B$224:$HF$233,1+GH$62)),GH98)</f>
        <v>358.7967524</v>
      </c>
      <c r="GI99" s="346">
        <f>if($A99-GI$65&gt;=0, if($B99&lt;=$B98,GI98,GI98*vlookup($B99,'2a. TBill Main'!$B$224:$HF$233,1+GI$62)),GI98)</f>
        <v>815.4471646</v>
      </c>
      <c r="GJ99" s="346">
        <f>if($A99-GJ$65&gt;=0, if($B99&lt;=$B98,GJ98,GJ98*vlookup($B99,'2a. TBill Main'!$B$224:$HF$233,1+GJ$62)),GJ98)</f>
        <v>107.6390257</v>
      </c>
      <c r="GK99" s="346">
        <f>if($A99-GK$65&gt;=0, if($B99&lt;=$B98,GK98,GK98*vlookup($B99,'2a. TBill Main'!$B$224:$HF$233,1+GK$62)),GK98)</f>
        <v>53065.90921</v>
      </c>
      <c r="GL99" s="346">
        <f>if($A99-GL$65&gt;=0, if($B99&lt;=$B98,GL98,GL98*vlookup($B99,'2a. TBill Main'!$B$224:$HF$233,1+GL$62)),GL98)</f>
        <v>38897.84091</v>
      </c>
      <c r="GM99" s="346">
        <f>if($A99-GM$65&gt;=0, if($B99&lt;=$B98,GM98,GM98*vlookup($B99,'2a. TBill Main'!$B$224:$HF$233,1+GM$62)),GM98)</f>
        <v>1060.081314</v>
      </c>
      <c r="GN99" s="346">
        <f>if($A99-GN$65&gt;=0, if($B99&lt;=$B98,GN98,GN98*vlookup($B99,'2a. TBill Main'!$B$224:$HF$233,1+GN$62)),GN98)</f>
        <v>32.61788658</v>
      </c>
      <c r="GO99" s="346">
        <f>if($A99-GO$65&gt;=0, if($B99&lt;=$B98,GO98,GO98*vlookup($B99,'2a. TBill Main'!$B$224:$HF$233,1+GO$62)),GO98)</f>
        <v>3799.983787</v>
      </c>
      <c r="GP99" s="346">
        <f>if($A99-GP$65&gt;=0, if($B99&lt;=$B98,GP98,GP98*vlookup($B99,'2a. TBill Main'!$B$224:$HF$233,1+GP$62)),GP98)</f>
        <v>35569.80532</v>
      </c>
      <c r="GQ99" s="346">
        <f>if($A99-GQ$65&gt;=0, if($B99&lt;=$B98,GQ98,GQ98*vlookup($B99,'2a. TBill Main'!$B$224:$HF$233,1+GQ$62)),GQ98)</f>
        <v>37354.00372</v>
      </c>
      <c r="GR99" s="346">
        <f>if($A99-GR$65&gt;=0, if($B99&lt;=$B98,GR98,GR98*vlookup($B99,'2a. TBill Main'!$B$224:$HF$233,1+GR$62)),GR98)</f>
        <v>44520.1534</v>
      </c>
      <c r="GS99" s="346">
        <f>if($A99-GS$65&gt;=0, if($B99&lt;=$B98,GS98,GS98*vlookup($B99,'2a. TBill Main'!$B$224:$HF$233,1+GS$62)),GS98)</f>
        <v>90305.8808</v>
      </c>
      <c r="GT99" s="346">
        <f>if($A99-GT$65&gt;=0, if($B99&lt;=$B98,GT98,GT98*vlookup($B99,'2a. TBill Main'!$B$224:$HF$233,1+GT$62)),GT98)</f>
        <v>6520.315528</v>
      </c>
      <c r="GU99" s="346">
        <f>if($A99-GU$65&gt;=0, if($B99&lt;=$B98,GU98,GU98*vlookup($B99,'2a. TBill Main'!$B$224:$HF$233,1+GU$62)),GU98)</f>
        <v>27076.10765</v>
      </c>
      <c r="GV99" s="346">
        <f>if($A99-GV$65&gt;=0, if($B99&lt;=$B98,GV98,GV98*vlookup($B99,'2a. TBill Main'!$B$224:$HF$233,1+GV$62)),GV98)</f>
        <v>45218.17617</v>
      </c>
      <c r="GW99" s="346">
        <f>if($A99-GW$65&gt;=0, if($B99&lt;=$B98,GW98,GW98*vlookup($B99,'2a. TBill Main'!$B$224:$HF$233,1+GW$62)),GW98)</f>
        <v>49406.31281</v>
      </c>
      <c r="GX99" s="346">
        <f>if($A99-GX$65&gt;=0, if($B99&lt;=$B98,GX98,GX98*vlookup($B99,'2a. TBill Main'!$B$224:$HF$233,1+GX$62)),GX98)</f>
        <v>21612.61165</v>
      </c>
      <c r="GY99" s="346">
        <f>if($A99-GY$65&gt;=0, if($B99&lt;=$B98,GY98,GY98*vlookup($B99,'2a. TBill Main'!$B$224:$HF$233,1+GY$62)),GY98)</f>
        <v>83540.93112</v>
      </c>
      <c r="GZ99" s="346">
        <f>if($A99-GZ$65&gt;=0, if($B99&lt;=$B98,GZ98,GZ98*vlookup($B99,'2a. TBill Main'!$B$224:$HF$233,1+GZ$62)),GZ98)</f>
        <v>67108.03986</v>
      </c>
      <c r="HA99" s="346">
        <f>if($A99-HA$65&gt;=0, if($B99&lt;=$B98,HA98,HA98*vlookup($B99,'2a. TBill Main'!$B$224:$HF$233,1+HA$62)),HA98)</f>
        <v>96702.24836</v>
      </c>
      <c r="HB99" s="346">
        <f>if($A99-HB$65&gt;=0, if($B99&lt;=$B98,HB98,HB98*vlookup($B99,'2a. TBill Main'!$B$224:$HF$233,1+HB$62)),HB98)</f>
        <v>59834.25115</v>
      </c>
      <c r="HC99" s="346">
        <f>if($A99-HC$65&gt;=0, if($B99&lt;=$B98,HC98,HC98*vlookup($B99,'2a. TBill Main'!$B$224:$HF$233,1+HC$62)),HC98)</f>
        <v>17731.08315</v>
      </c>
      <c r="HD99" s="346">
        <f>if($A99-HD$65&gt;=0, if($B99&lt;=$B98,HD98,HD98*vlookup($B99,'2a. TBill Main'!$B$224:$HF$233,1+HD$62)),HD98)</f>
        <v>42980.58915</v>
      </c>
      <c r="HE99" s="346">
        <f>if($A99-HE$65&gt;=0, if($B99&lt;=$B98,HE98,HE98*vlookup($B99,'2a. TBill Main'!$B$224:$HF$233,1+HE$62)),HE98)</f>
        <v>39825.98287</v>
      </c>
      <c r="HF99" s="346">
        <f>if($A99-HF$65&gt;=0, if($B99&lt;=$B98,HF98,HF98*vlookup($B99,'2a. TBill Main'!$B$224:$HF$233,1+HF$62)),HF98)</f>
        <v>40149.3566</v>
      </c>
      <c r="HG99" s="346">
        <f>if($A99-HG$65&gt;=0, if($B99&lt;=$B98,HG98,HG98*vlookup($B99,'2a. TBill Main'!$B$224:$HF$233,1+HG$62)),HG98)</f>
        <v>8255.587095</v>
      </c>
      <c r="HH99" s="346">
        <f>if($A99-HH$65&gt;=0, if($B99&lt;=$B98,HH98,HH98*vlookup($B99,'2a. TBill Main'!$B$224:$HF$233,1+HH$62)),HH98)</f>
        <v>49067.08679</v>
      </c>
      <c r="HI99" s="346">
        <f>if($A99-HI$65&gt;=0, if($B99&lt;=$B98,HI98,HI98*vlookup($B99,'2a. TBill Main'!$B$224:$HF$233,1+HI$62)),HI98)</f>
        <v>76022.50826</v>
      </c>
      <c r="HJ99" s="346"/>
      <c r="HK99" s="346"/>
      <c r="HL99" s="346"/>
      <c r="HM99" s="346"/>
      <c r="HN99" s="346"/>
      <c r="HO99" s="346"/>
      <c r="HP99" s="346"/>
      <c r="HQ99" s="346"/>
      <c r="HR99" s="346"/>
      <c r="HS99" s="346"/>
      <c r="HT99" s="346"/>
      <c r="HU99" s="346"/>
      <c r="HV99" s="346"/>
      <c r="HW99" s="346"/>
      <c r="HX99" s="346"/>
    </row>
    <row r="100">
      <c r="A100" s="331" t="str">
        <f>'3b. TBond Projections'!A103</f>
        <v>06-2029</v>
      </c>
      <c r="B100" s="346">
        <f t="shared" si="29"/>
        <v>7</v>
      </c>
      <c r="C100" s="346">
        <f t="shared" si="27"/>
        <v>11964662.07</v>
      </c>
      <c r="D100" s="338">
        <f t="shared" si="28"/>
        <v>7</v>
      </c>
      <c r="E100" s="346"/>
      <c r="F100" s="346">
        <f>if($A100-F$65&gt;=0, if($B100&lt;=$B99,F99,F99*vlookup($B100,'2a. TBill Main'!$B$224:$HF$233,1+F$62)),F99)</f>
        <v>1124.134363</v>
      </c>
      <c r="G100" s="346">
        <f>if($A100-G$65&gt;=0, if($B100&lt;=$B99,G99,G99*vlookup($B100,'2a. TBill Main'!$B$224:$HF$233,1+G$62)),G99)</f>
        <v>28951.34565</v>
      </c>
      <c r="H100" s="346">
        <f>if($A100-H$65&gt;=0, if($B100&lt;=$B99,H99,H99*vlookup($B100,'2a. TBill Main'!$B$224:$HF$233,1+H$62)),H99)</f>
        <v>79444.12457</v>
      </c>
      <c r="I100" s="346">
        <f>if($A100-I$65&gt;=0, if($B100&lt;=$B99,I99,I99*vlookup($B100,'2a. TBill Main'!$B$224:$HF$233,1+I$62)),I99)</f>
        <v>29791.54671</v>
      </c>
      <c r="J100" s="346">
        <f>if($A100-J$65&gt;=0, if($B100&lt;=$B99,J99,J99*vlookup($B100,'2a. TBill Main'!$B$224:$HF$233,1+J$62)),J99)</f>
        <v>39722.06228</v>
      </c>
      <c r="K100" s="346">
        <f>if($A100-K$65&gt;=0, if($B100&lt;=$B99,K99,K99*vlookup($B100,'2a. TBill Main'!$B$224:$HF$233,1+K$62)),K99)</f>
        <v>39722.06228</v>
      </c>
      <c r="L100" s="346">
        <f>if($A100-L$65&gt;=0, if($B100&lt;=$B99,L99,L99*vlookup($B100,'2a. TBill Main'!$B$224:$HF$233,1+L$62)),L99)</f>
        <v>10413.73446</v>
      </c>
      <c r="M100" s="346">
        <f>if($A100-M$65&gt;=0, if($B100&lt;=$B99,M99,M99*vlookup($B100,'2a. TBill Main'!$B$224:$HF$233,1+M$62)),M99)</f>
        <v>294217.3431</v>
      </c>
      <c r="N100" s="346">
        <f>if($A100-N$65&gt;=0, if($B100&lt;=$B99,N99,N99*vlookup($B100,'2a. TBill Main'!$B$224:$HF$233,1+N$62)),N99)</f>
        <v>99100.62681</v>
      </c>
      <c r="O100" s="346">
        <f>if($A100-O$65&gt;=0, if($B100&lt;=$B99,O99,O99*vlookup($B100,'2a. TBill Main'!$B$224:$HF$233,1+O$62)),O99)</f>
        <v>5287.00649</v>
      </c>
      <c r="P100" s="346">
        <f>if($A100-P$65&gt;=0, if($B100&lt;=$B99,P99,P99*vlookup($B100,'2a. TBill Main'!$B$224:$HF$233,1+P$62)),P99)</f>
        <v>39.72206228</v>
      </c>
      <c r="Q100" s="346">
        <f>if($A100-Q$65&gt;=0, if($B100&lt;=$B99,Q99,Q99*vlookup($B100,'2a. TBill Main'!$B$224:$HF$233,1+Q$62)),Q99)</f>
        <v>754.7191834</v>
      </c>
      <c r="R100" s="346">
        <f>if($A100-R$65&gt;=0, if($B100&lt;=$B99,R99,R99*vlookup($B100,'2a. TBill Main'!$B$224:$HF$233,1+R$62)),R99)</f>
        <v>29308.32782</v>
      </c>
      <c r="S100" s="346">
        <f>if($A100-S$65&gt;=0, if($B100&lt;=$B99,S99,S99*vlookup($B100,'2a. TBill Main'!$B$224:$HF$233,1+S$62)),S99)</f>
        <v>23578.18201</v>
      </c>
      <c r="T100" s="346">
        <f>if($A100-T$65&gt;=0, if($B100&lt;=$B99,T99,T99*vlookup($B100,'2a. TBill Main'!$B$224:$HF$233,1+T$62)),T99)</f>
        <v>262272.8606</v>
      </c>
      <c r="U100" s="346">
        <f>if($A100-U$65&gt;=0, if($B100&lt;=$B99,U99,U99*vlookup($B100,'2a. TBill Main'!$B$224:$HF$233,1+U$62)),U99)</f>
        <v>40463.1568</v>
      </c>
      <c r="V100" s="346">
        <f>if($A100-V$65&gt;=0, if($B100&lt;=$B99,V99,V99*vlookup($B100,'2a. TBill Main'!$B$224:$HF$233,1+V$62)),V99)</f>
        <v>129890.1109</v>
      </c>
      <c r="W100" s="346">
        <f>if($A100-W$65&gt;=0, if($B100&lt;=$B99,W99,W99*vlookup($B100,'2a. TBill Main'!$B$224:$HF$233,1+W$62)),W99)</f>
        <v>39722.06228</v>
      </c>
      <c r="X100" s="346">
        <f>if($A100-X$65&gt;=0, if($B100&lt;=$B99,X99,X99*vlookup($B100,'2a. TBill Main'!$B$224:$HF$233,1+X$62)),X99)</f>
        <v>70141.17786</v>
      </c>
      <c r="Y100" s="346">
        <f>if($A100-Y$65&gt;=0, if($B100&lt;=$B99,Y99,Y99*vlookup($B100,'2a. TBill Main'!$B$224:$HF$233,1+Y$62)),Y99)</f>
        <v>39722.06228</v>
      </c>
      <c r="Z100" s="346">
        <f>if($A100-Z$65&gt;=0, if($B100&lt;=$B99,Z99,Z99*vlookup($B100,'2a. TBill Main'!$B$224:$HF$233,1+Z$62)),Z99)</f>
        <v>5024.840879</v>
      </c>
      <c r="AA100" s="346">
        <f>if($A100-AA$65&gt;=0, if($B100&lt;=$B99,AA99,AA99*vlookup($B100,'2a. TBill Main'!$B$224:$HF$233,1+AA$62)),AA99)</f>
        <v>88614.08181</v>
      </c>
      <c r="AB100" s="346">
        <f>if($A100-AB$65&gt;=0, if($B100&lt;=$B99,AB99,AB99*vlookup($B100,'2a. TBill Main'!$B$224:$HF$233,1+AB$62)),AB99)</f>
        <v>52416.002</v>
      </c>
      <c r="AC100" s="346">
        <f>if($A100-AC$65&gt;=0, if($B100&lt;=$B99,AC99,AC99*vlookup($B100,'2a. TBill Main'!$B$224:$HF$233,1+AC$62)),AC99)</f>
        <v>31777.64983</v>
      </c>
      <c r="AD100" s="346">
        <f>if($A100-AD$65&gt;=0, if($B100&lt;=$B99,AD99,AD99*vlookup($B100,'2a. TBill Main'!$B$224:$HF$233,1+AD$62)),AD99)</f>
        <v>19861.03114</v>
      </c>
      <c r="AE100" s="346">
        <f>if($A100-AE$65&gt;=0, if($B100&lt;=$B99,AE99,AE99*vlookup($B100,'2a. TBill Main'!$B$224:$HF$233,1+AE$62)),AE99)</f>
        <v>173650.0002</v>
      </c>
      <c r="AF100" s="346">
        <f>if($A100-AF$65&gt;=0, if($B100&lt;=$B99,AF99,AF99*vlookup($B100,'2a. TBill Main'!$B$224:$HF$233,1+AF$62)),AF99)</f>
        <v>31282.19654</v>
      </c>
      <c r="AG100" s="346">
        <f>if($A100-AG$65&gt;=0, if($B100&lt;=$B99,AG99,AG99*vlookup($B100,'2a. TBill Main'!$B$224:$HF$233,1+AG$62)),AG99)</f>
        <v>43637.10846</v>
      </c>
      <c r="AH100" s="346">
        <f>if($A100-AH$65&gt;=0, if($B100&lt;=$B99,AH99,AH99*vlookup($B100,'2a. TBill Main'!$B$224:$HF$233,1+AH$62)),AH99)</f>
        <v>33140.39462</v>
      </c>
      <c r="AI100" s="346">
        <f>if($A100-AI$65&gt;=0, if($B100&lt;=$B99,AI99,AI99*vlookup($B100,'2a. TBill Main'!$B$224:$HF$233,1+AI$62)),AI99)</f>
        <v>61601.64946</v>
      </c>
      <c r="AJ100" s="346">
        <f>if($A100-AJ$65&gt;=0, if($B100&lt;=$B99,AJ99,AJ99*vlookup($B100,'2a. TBill Main'!$B$224:$HF$233,1+AJ$62)),AJ99)</f>
        <v>59583.09342</v>
      </c>
      <c r="AK100" s="346">
        <f>if($A100-AK$65&gt;=0, if($B100&lt;=$B99,AK99,AK99*vlookup($B100,'2a. TBill Main'!$B$224:$HF$233,1+AK$62)),AK99)</f>
        <v>47666.47474</v>
      </c>
      <c r="AL100" s="346">
        <f>if($A100-AL$65&gt;=0, if($B100&lt;=$B99,AL99,AL99*vlookup($B100,'2a. TBill Main'!$B$224:$HF$233,1+AL$62)),AL99)</f>
        <v>31777.64983</v>
      </c>
      <c r="AM100" s="346">
        <f>if($A100-AM$65&gt;=0, if($B100&lt;=$B99,AM99,AM99*vlookup($B100,'2a. TBill Main'!$B$224:$HF$233,1+AM$62)),AM99)</f>
        <v>44892.84202</v>
      </c>
      <c r="AN100" s="346">
        <f>if($A100-AN$65&gt;=0, if($B100&lt;=$B99,AN99,AN99*vlookup($B100,'2a. TBill Main'!$B$224:$HF$233,1+AN$62)),AN99)</f>
        <v>238793.1496</v>
      </c>
      <c r="AO100" s="346">
        <f>if($A100-AO$65&gt;=0, if($B100&lt;=$B99,AO99,AO99*vlookup($B100,'2a. TBill Main'!$B$224:$HF$233,1+AO$62)),AO99)</f>
        <v>26171.91351</v>
      </c>
      <c r="AP100" s="346">
        <f>if($A100-AP$65&gt;=0, if($B100&lt;=$B99,AP99,AP99*vlookup($B100,'2a. TBill Main'!$B$224:$HF$233,1+AP$62)),AP99)</f>
        <v>47593.50531</v>
      </c>
      <c r="AQ100" s="346">
        <f>if($A100-AQ$65&gt;=0, if($B100&lt;=$B99,AQ99,AQ99*vlookup($B100,'2a. TBill Main'!$B$224:$HF$233,1+AQ$62)),AQ99)</f>
        <v>110749.1613</v>
      </c>
      <c r="AR100" s="346">
        <f>if($A100-AR$65&gt;=0, if($B100&lt;=$B99,AR99,AR99*vlookup($B100,'2a. TBill Main'!$B$224:$HF$233,1+AR$62)),AR99)</f>
        <v>79444.12457</v>
      </c>
      <c r="AS100" s="346">
        <f>if($A100-AS$65&gt;=0, if($B100&lt;=$B99,AS99,AS99*vlookup($B100,'2a. TBill Main'!$B$224:$HF$233,1+AS$62)),AS99)</f>
        <v>23833.23737</v>
      </c>
      <c r="AT100" s="346">
        <f>if($A100-AT$65&gt;=0, if($B100&lt;=$B99,AT99,AT99*vlookup($B100,'2a. TBill Main'!$B$224:$HF$233,1+AT$62)),AT99)</f>
        <v>31777.64983</v>
      </c>
      <c r="AU100" s="346">
        <f>if($A100-AU$65&gt;=0, if($B100&lt;=$B99,AU99,AU99*vlookup($B100,'2a. TBill Main'!$B$224:$HF$233,1+AU$62)),AU99)</f>
        <v>31777.64983</v>
      </c>
      <c r="AV100" s="346">
        <f>if($A100-AV$65&gt;=0, if($B100&lt;=$B99,AV99,AV99*vlookup($B100,'2a. TBill Main'!$B$224:$HF$233,1+AV$62)),AV99)</f>
        <v>19861.03114</v>
      </c>
      <c r="AW100" s="346">
        <f>if($A100-AW$65&gt;=0, if($B100&lt;=$B99,AW99,AW99*vlookup($B100,'2a. TBill Main'!$B$224:$HF$233,1+AW$62)),AW99)</f>
        <v>19861.03114</v>
      </c>
      <c r="AX100" s="346">
        <f>if($A100-AX$65&gt;=0, if($B100&lt;=$B99,AX99,AX99*vlookup($B100,'2a. TBill Main'!$B$224:$HF$233,1+AX$62)),AX99)</f>
        <v>147762.0995</v>
      </c>
      <c r="AY100" s="346">
        <f>if($A100-AY$65&gt;=0, if($B100&lt;=$B99,AY99,AY99*vlookup($B100,'2a. TBill Main'!$B$224:$HF$233,1+AY$62)),AY99)</f>
        <v>112429.1265</v>
      </c>
      <c r="AZ100" s="346">
        <f>if($A100-AZ$65&gt;=0, if($B100&lt;=$B99,AZ99,AZ99*vlookup($B100,'2a. TBill Main'!$B$224:$HF$233,1+AZ$62)),AZ99)</f>
        <v>44937.44989</v>
      </c>
      <c r="BA100" s="346">
        <f>if($A100-BA$65&gt;=0, if($B100&lt;=$B99,BA99,BA99*vlookup($B100,'2a. TBill Main'!$B$224:$HF$233,1+BA$62)),BA99)</f>
        <v>68365.44278</v>
      </c>
      <c r="BB100" s="346">
        <f>if($A100-BB$65&gt;=0, if($B100&lt;=$B99,BB99,BB99*vlookup($B100,'2a. TBill Main'!$B$224:$HF$233,1+BB$62)),BB99)</f>
        <v>126065.9488</v>
      </c>
      <c r="BC100" s="346">
        <f>if($A100-BC$65&gt;=0, if($B100&lt;=$B99,BC99,BC99*vlookup($B100,'2a. TBill Main'!$B$224:$HF$233,1+BC$62)),BC99)</f>
        <v>1191.661868</v>
      </c>
      <c r="BD100" s="346">
        <f>if($A100-BD$65&gt;=0, if($B100&lt;=$B99,BD99,BD99*vlookup($B100,'2a. TBill Main'!$B$224:$HF$233,1+BD$62)),BD99)</f>
        <v>59583.09342</v>
      </c>
      <c r="BE100" s="346">
        <f>if($A100-BE$65&gt;=0, if($B100&lt;=$B99,BE99,BE99*vlookup($B100,'2a. TBill Main'!$B$224:$HF$233,1+BE$62)),BE99)</f>
        <v>39722.06228</v>
      </c>
      <c r="BF100" s="346">
        <f>if($A100-BF$65&gt;=0, if($B100&lt;=$B99,BF99,BF99*vlookup($B100,'2a. TBill Main'!$B$224:$HF$233,1+BF$62)),BF99)</f>
        <v>19861.03114</v>
      </c>
      <c r="BG100" s="346">
        <f>if($A100-BG$65&gt;=0, if($B100&lt;=$B99,BG99,BG99*vlookup($B100,'2a. TBill Main'!$B$224:$HF$233,1+BG$62)),BG99)</f>
        <v>19861.03114</v>
      </c>
      <c r="BH100" s="346">
        <f>if($A100-BH$65&gt;=0, if($B100&lt;=$B99,BH99,BH99*vlookup($B100,'2a. TBill Main'!$B$224:$HF$233,1+BH$62)),BH99)</f>
        <v>39722.06228</v>
      </c>
      <c r="BI100" s="346">
        <f>if($A100-BI$65&gt;=0, if($B100&lt;=$B99,BI99,BI99*vlookup($B100,'2a. TBill Main'!$B$224:$HF$233,1+BI$62)),BI99)</f>
        <v>220306.5018</v>
      </c>
      <c r="BJ100" s="346">
        <f>if($A100-BJ$65&gt;=0, if($B100&lt;=$B99,BJ99,BJ99*vlookup($B100,'2a. TBill Main'!$B$224:$HF$233,1+BJ$62)),BJ99)</f>
        <v>39722.06228</v>
      </c>
      <c r="BK100" s="346">
        <f>if($A100-BK$65&gt;=0, if($B100&lt;=$B99,BK99,BK99*vlookup($B100,'2a. TBill Main'!$B$224:$HF$233,1+BK$62)),BK99)</f>
        <v>73696.02438</v>
      </c>
      <c r="BL100" s="346">
        <f>if($A100-BL$65&gt;=0, if($B100&lt;=$B99,BL99,BL99*vlookup($B100,'2a. TBill Main'!$B$224:$HF$233,1+BL$62)),BL99)</f>
        <v>99305.15571</v>
      </c>
      <c r="BM100" s="346">
        <f>if($A100-BM$65&gt;=0, if($B100&lt;=$B99,BM99,BM99*vlookup($B100,'2a. TBill Main'!$B$224:$HF$233,1+BM$62)),BM99)</f>
        <v>79.44412457</v>
      </c>
      <c r="BN100" s="346">
        <f>if($A100-BN$65&gt;=0, if($B100&lt;=$B99,BN99,BN99*vlookup($B100,'2a. TBill Main'!$B$224:$HF$233,1+BN$62)),BN99)</f>
        <v>11280.46986</v>
      </c>
      <c r="BO100" s="346">
        <f>if($A100-BO$65&gt;=0, if($B100&lt;=$B99,BO99,BO99*vlookup($B100,'2a. TBill Main'!$B$224:$HF$233,1+BO$62)),BO99)</f>
        <v>77899.5719</v>
      </c>
      <c r="BP100" s="346">
        <f>if($A100-BP$65&gt;=0, if($B100&lt;=$B99,BP99,BP99*vlookup($B100,'2a. TBill Main'!$B$224:$HF$233,1+BP$62)),BP99)</f>
        <v>39722.06228</v>
      </c>
      <c r="BQ100" s="346">
        <f>if($A100-BQ$65&gt;=0, if($B100&lt;=$B99,BQ99,BQ99*vlookup($B100,'2a. TBill Main'!$B$224:$HF$233,1+BQ$62)),BQ99)</f>
        <v>9122.48938</v>
      </c>
      <c r="BR100" s="346">
        <f>if($A100-BR$65&gt;=0, if($B100&lt;=$B99,BR99,BR99*vlookup($B100,'2a. TBill Main'!$B$224:$HF$233,1+BR$62)),BR99)</f>
        <v>39722.06228</v>
      </c>
      <c r="BS100" s="346">
        <f>if($A100-BS$65&gt;=0, if($B100&lt;=$B99,BS99,BS99*vlookup($B100,'2a. TBill Main'!$B$224:$HF$233,1+BS$62)),BS99)</f>
        <v>23833.23737</v>
      </c>
      <c r="BT100" s="346">
        <f>if($A100-BT$65&gt;=0, if($B100&lt;=$B99,BT99,BT99*vlookup($B100,'2a. TBill Main'!$B$224:$HF$233,1+BT$62)),BT99)</f>
        <v>277267.9391</v>
      </c>
      <c r="BU100" s="346">
        <f>if($A100-BU$65&gt;=0, if($B100&lt;=$B99,BU99,BU99*vlookup($B100,'2a. TBill Main'!$B$224:$HF$233,1+BU$62)),BU99)</f>
        <v>99675.16672</v>
      </c>
      <c r="BV100" s="346">
        <f>if($A100-BV$65&gt;=0, if($B100&lt;=$B99,BV99,BV99*vlookup($B100,'2a. TBill Main'!$B$224:$HF$233,1+BV$62)),BV99)</f>
        <v>99305.15571</v>
      </c>
      <c r="BW100" s="346">
        <f>if($A100-BW$65&gt;=0, if($B100&lt;=$B99,BW99,BW99*vlookup($B100,'2a. TBill Main'!$B$224:$HF$233,1+BW$62)),BW99)</f>
        <v>1998.019733</v>
      </c>
      <c r="BX100" s="346">
        <f>if($A100-BX$65&gt;=0, if($B100&lt;=$B99,BX99,BX99*vlookup($B100,'2a. TBill Main'!$B$224:$HF$233,1+BX$62)),BX99)</f>
        <v>59583.09342</v>
      </c>
      <c r="BY100" s="346">
        <f>if($A100-BY$65&gt;=0, if($B100&lt;=$B99,BY99,BY99*vlookup($B100,'2a. TBill Main'!$B$224:$HF$233,1+BY$62)),BY99)</f>
        <v>39722.06228</v>
      </c>
      <c r="BZ100" s="346">
        <f>if($A100-BZ$65&gt;=0, if($B100&lt;=$B99,BZ99,BZ99*vlookup($B100,'2a. TBill Main'!$B$224:$HF$233,1+BZ$62)),BZ99)</f>
        <v>24188.43205</v>
      </c>
      <c r="CA100" s="346">
        <f>if($A100-CA$65&gt;=0, if($B100&lt;=$B99,CA99,CA99*vlookup($B100,'2a. TBill Main'!$B$224:$HF$233,1+CA$62)),CA99)</f>
        <v>39722.06228</v>
      </c>
      <c r="CB100" s="346">
        <f>if($A100-CB$65&gt;=0, if($B100&lt;=$B99,CB99,CB99*vlookup($B100,'2a. TBill Main'!$B$224:$HF$233,1+CB$62)),CB99)</f>
        <v>81525.56063</v>
      </c>
      <c r="CC100" s="346">
        <f>if($A100-CC$65&gt;=0, if($B100&lt;=$B99,CC99,CC99*vlookup($B100,'2a. TBill Main'!$B$224:$HF$233,1+CC$62)),CC99)</f>
        <v>150097.5184</v>
      </c>
      <c r="CD100" s="346">
        <f>if($A100-CD$65&gt;=0, if($B100&lt;=$B99,CD99,CD99*vlookup($B100,'2a. TBill Main'!$B$224:$HF$233,1+CD$62)),CD99)</f>
        <v>41700.22098</v>
      </c>
      <c r="CE100" s="346">
        <f>if($A100-CE$65&gt;=0, if($B100&lt;=$B99,CE99,CE99*vlookup($B100,'2a. TBill Main'!$B$224:$HF$233,1+CE$62)),CE99)</f>
        <v>88606.4949</v>
      </c>
      <c r="CF100" s="346">
        <f>if($A100-CF$65&gt;=0, if($B100&lt;=$B99,CF99,CF99*vlookup($B100,'2a. TBill Main'!$B$224:$HF$233,1+CF$62)),CF99)</f>
        <v>99305.15571</v>
      </c>
      <c r="CG100" s="346">
        <f>if($A100-CG$65&gt;=0, if($B100&lt;=$B99,CG99,CG99*vlookup($B100,'2a. TBill Main'!$B$224:$HF$233,1+CG$62)),CG99)</f>
        <v>19.86103114</v>
      </c>
      <c r="CH100" s="346">
        <f>if($A100-CH$65&gt;=0, if($B100&lt;=$B99,CH99,CH99*vlookup($B100,'2a. TBill Main'!$B$224:$HF$233,1+CH$62)),CH99)</f>
        <v>55898.99131</v>
      </c>
      <c r="CI100" s="346">
        <f>if($A100-CI$65&gt;=0, if($B100&lt;=$B99,CI99,CI99*vlookup($B100,'2a. TBill Main'!$B$224:$HF$233,1+CI$62)),CI99)</f>
        <v>39722.06228</v>
      </c>
      <c r="CJ100" s="346">
        <f>if($A100-CJ$65&gt;=0, if($B100&lt;=$B99,CJ99,CJ99*vlookup($B100,'2a. TBill Main'!$B$224:$HF$233,1+CJ$62)),CJ99)</f>
        <v>19861.03114</v>
      </c>
      <c r="CK100" s="346">
        <f>if($A100-CK$65&gt;=0, if($B100&lt;=$B99,CK99,CK99*vlookup($B100,'2a. TBill Main'!$B$224:$HF$233,1+CK$62)),CK99)</f>
        <v>34579.32632</v>
      </c>
      <c r="CL100" s="346">
        <f>if($A100-CL$65&gt;=0, if($B100&lt;=$B99,CL99,CL99*vlookup($B100,'2a. TBill Main'!$B$224:$HF$233,1+CL$62)),CL99)</f>
        <v>29835.36015</v>
      </c>
      <c r="CM100" s="346">
        <f>if($A100-CM$65&gt;=0, if($B100&lt;=$B99,CM99,CM99*vlookup($B100,'2a. TBill Main'!$B$224:$HF$233,1+CM$62)),CM99)</f>
        <v>176103.7909</v>
      </c>
      <c r="CN100" s="346">
        <f>if($A100-CN$65&gt;=0, if($B100&lt;=$B99,CN99,CN99*vlookup($B100,'2a. TBill Main'!$B$224:$HF$233,1+CN$62)),CN99)</f>
        <v>62197.63929</v>
      </c>
      <c r="CO100" s="346">
        <f>if($A100-CO$65&gt;=0, if($B100&lt;=$B99,CO99,CO99*vlookup($B100,'2a. TBill Main'!$B$224:$HF$233,1+CO$62)),CO99)</f>
        <v>521.8861854</v>
      </c>
      <c r="CP100" s="346">
        <f>if($A100-CP$65&gt;=0, if($B100&lt;=$B99,CP99,CP99*vlookup($B100,'2a. TBill Main'!$B$224:$HF$233,1+CP$62)),CP99)</f>
        <v>73926.54811</v>
      </c>
      <c r="CQ100" s="346">
        <f>if($A100-CQ$65&gt;=0, if($B100&lt;=$B99,CQ99,CQ99*vlookup($B100,'2a. TBill Main'!$B$224:$HF$233,1+CQ$62)),CQ99)</f>
        <v>16308.94329</v>
      </c>
      <c r="CR100" s="346">
        <f>if($A100-CR$65&gt;=0, if($B100&lt;=$B99,CR99,CR99*vlookup($B100,'2a. TBill Main'!$B$224:$HF$233,1+CR$62)),CR99)</f>
        <v>46720.16461</v>
      </c>
      <c r="CS100" s="346">
        <f>if($A100-CS$65&gt;=0, if($B100&lt;=$B99,CS99,CS99*vlookup($B100,'2a. TBill Main'!$B$224:$HF$233,1+CS$62)),CS99)</f>
        <v>13820.19855</v>
      </c>
      <c r="CT100" s="346">
        <f>if($A100-CT$65&gt;=0, if($B100&lt;=$B99,CT99,CT99*vlookup($B100,'2a. TBill Main'!$B$224:$HF$233,1+CT$62)),CT99)</f>
        <v>45679.29523</v>
      </c>
      <c r="CU100" s="346">
        <f>if($A100-CU$65&gt;=0, if($B100&lt;=$B99,CU99,CU99*vlookup($B100,'2a. TBill Main'!$B$224:$HF$233,1+CU$62)),CU99)</f>
        <v>69435.1956</v>
      </c>
      <c r="CV100" s="346">
        <f>if($A100-CV$65&gt;=0, if($B100&lt;=$B99,CV99,CV99*vlookup($B100,'2a. TBill Main'!$B$224:$HF$233,1+CV$62)),CV99)</f>
        <v>16308.94329</v>
      </c>
      <c r="CW100" s="346">
        <f>if($A100-CW$65&gt;=0, if($B100&lt;=$B99,CW99,CW99*vlookup($B100,'2a. TBill Main'!$B$224:$HF$233,1+CW$62)),CW99)</f>
        <v>23647.96777</v>
      </c>
      <c r="CX100" s="346">
        <f>if($A100-CX$65&gt;=0, if($B100&lt;=$B99,CX99,CX99*vlookup($B100,'2a. TBill Main'!$B$224:$HF$233,1+CX$62)),CX99)</f>
        <v>177855.5502</v>
      </c>
      <c r="CY100" s="346">
        <f>if($A100-CY$65&gt;=0, if($B100&lt;=$B99,CY99,CY99*vlookup($B100,'2a. TBill Main'!$B$224:$HF$233,1+CY$62)),CY99)</f>
        <v>349076.5244</v>
      </c>
      <c r="CZ100" s="346">
        <f>if($A100-CZ$65&gt;=0, if($B100&lt;=$B99,CZ99,CZ99*vlookup($B100,'2a. TBill Main'!$B$224:$HF$233,1+CZ$62)),CZ99)</f>
        <v>29536.31175</v>
      </c>
      <c r="DA100" s="346">
        <f>if($A100-DA$65&gt;=0, if($B100&lt;=$B99,DA99,DA99*vlookup($B100,'2a. TBill Main'!$B$224:$HF$233,1+DA$62)),DA99)</f>
        <v>81544.71646</v>
      </c>
      <c r="DB100" s="346">
        <f>if($A100-DB$65&gt;=0, if($B100&lt;=$B99,DB99,DB99*vlookup($B100,'2a. TBill Main'!$B$224:$HF$233,1+DB$62)),DB99)</f>
        <v>32617.88658</v>
      </c>
      <c r="DC100" s="346">
        <f>if($A100-DC$65&gt;=0, if($B100&lt;=$B99,DC99,DC99*vlookup($B100,'2a. TBill Main'!$B$224:$HF$233,1+DC$62)),DC99)</f>
        <v>32617.88658</v>
      </c>
      <c r="DD100" s="346">
        <f>if($A100-DD$65&gt;=0, if($B100&lt;=$B99,DD99,DD99*vlookup($B100,'2a. TBill Main'!$B$224:$HF$233,1+DD$62)),DD99)</f>
        <v>64968.3065</v>
      </c>
      <c r="DE100" s="346">
        <f>if($A100-DE$65&gt;=0, if($B100&lt;=$B99,DE99,DE99*vlookup($B100,'2a. TBill Main'!$B$224:$HF$233,1+DE$62)),DE99)</f>
        <v>24730.88161</v>
      </c>
      <c r="DF100" s="346">
        <f>if($A100-DF$65&gt;=0, if($B100&lt;=$B99,DF99,DF99*vlookup($B100,'2a. TBill Main'!$B$224:$HF$233,1+DF$62)),DF99)</f>
        <v>13047.15463</v>
      </c>
      <c r="DG100" s="346">
        <f>if($A100-DG$65&gt;=0, if($B100&lt;=$B99,DG99,DG99*vlookup($B100,'2a. TBill Main'!$B$224:$HF$233,1+DG$62)),DG99)</f>
        <v>32617.88658</v>
      </c>
      <c r="DH100" s="346">
        <f>if($A100-DH$65&gt;=0, if($B100&lt;=$B99,DH99,DH99*vlookup($B100,'2a. TBill Main'!$B$224:$HF$233,1+DH$62)),DH99)</f>
        <v>162609.95</v>
      </c>
      <c r="DI100" s="346">
        <f>if($A100-DI$65&gt;=0, if($B100&lt;=$B99,DI99,DI99*vlookup($B100,'2a. TBill Main'!$B$224:$HF$233,1+DI$62)),DI99)</f>
        <v>25403.42981</v>
      </c>
      <c r="DJ100" s="346">
        <f>if($A100-DJ$65&gt;=0, if($B100&lt;=$B99,DJ99,DJ99*vlookup($B100,'2a. TBill Main'!$B$224:$HF$233,1+DJ$62)),DJ99)</f>
        <v>163.0894329</v>
      </c>
      <c r="DK100" s="346">
        <f>if($A100-DK$65&gt;=0, if($B100&lt;=$B99,DK99,DK99*vlookup($B100,'2a. TBill Main'!$B$224:$HF$233,1+DK$62)),DK99)</f>
        <v>76275.52521</v>
      </c>
      <c r="DL100" s="346">
        <f>if($A100-DL$65&gt;=0, if($B100&lt;=$B99,DL99,DL99*vlookup($B100,'2a. TBill Main'!$B$224:$HF$233,1+DL$62)),DL99)</f>
        <v>32617.88658</v>
      </c>
      <c r="DM100" s="346">
        <f>if($A100-DM$65&gt;=0, if($B100&lt;=$B99,DM99,DM99*vlookup($B100,'2a. TBill Main'!$B$224:$HF$233,1+DM$62)),DM99)</f>
        <v>20923.36309</v>
      </c>
      <c r="DN100" s="346">
        <f>if($A100-DN$65&gt;=0, if($B100&lt;=$B99,DN99,DN99*vlookup($B100,'2a. TBill Main'!$B$224:$HF$233,1+DN$62)),DN99)</f>
        <v>86874.47913</v>
      </c>
      <c r="DO100" s="346">
        <f>if($A100-DO$65&gt;=0, if($B100&lt;=$B99,DO99,DO99*vlookup($B100,'2a. TBill Main'!$B$224:$HF$233,1+DO$62)),DO99)</f>
        <v>32617.88658</v>
      </c>
      <c r="DP100" s="346">
        <f>if($A100-DP$65&gt;=0, if($B100&lt;=$B99,DP99,DP99*vlookup($B100,'2a. TBill Main'!$B$224:$HF$233,1+DP$62)),DP99)</f>
        <v>39141.4639</v>
      </c>
      <c r="DQ100" s="346">
        <f>if($A100-DQ$65&gt;=0, if($B100&lt;=$B99,DQ99,DQ99*vlookup($B100,'2a. TBill Main'!$B$224:$HF$233,1+DQ$62)),DQ99)</f>
        <v>22832.52061</v>
      </c>
      <c r="DR100" s="346">
        <f>if($A100-DR$65&gt;=0, if($B100&lt;=$B99,DR99,DR99*vlookup($B100,'2a. TBill Main'!$B$224:$HF$233,1+DR$62)),DR99)</f>
        <v>154303.0223</v>
      </c>
      <c r="DS100" s="346">
        <f>if($A100-DS$65&gt;=0, if($B100&lt;=$B99,DS99,DS99*vlookup($B100,'2a. TBill Main'!$B$224:$HF$233,1+DS$62)),DS99)</f>
        <v>6555.640699</v>
      </c>
      <c r="DT100" s="346">
        <f>if($A100-DT$65&gt;=0, if($B100&lt;=$B99,DT99,DT99*vlookup($B100,'2a. TBill Main'!$B$224:$HF$233,1+DT$62)),DT99)</f>
        <v>172.8747989</v>
      </c>
      <c r="DU100" s="346">
        <f>if($A100-DU$65&gt;=0, if($B100&lt;=$B99,DU99,DU99*vlookup($B100,'2a. TBill Main'!$B$224:$HF$233,1+DU$62)),DU99)</f>
        <v>56759.42822</v>
      </c>
      <c r="DV100" s="346">
        <f>if($A100-DV$65&gt;=0, if($B100&lt;=$B99,DV99,DV99*vlookup($B100,'2a. TBill Main'!$B$224:$HF$233,1+DV$62)),DV99)</f>
        <v>113767.3721</v>
      </c>
      <c r="DW100" s="346">
        <f>if($A100-DW$65&gt;=0, if($B100&lt;=$B99,DW99,DW99*vlookup($B100,'2a. TBill Main'!$B$224:$HF$233,1+DW$62)),DW99)</f>
        <v>32617.88658</v>
      </c>
      <c r="DX100" s="346">
        <f>if($A100-DX$65&gt;=0, if($B100&lt;=$B99,DX99,DX99*vlookup($B100,'2a. TBill Main'!$B$224:$HF$233,1+DX$62)),DX99)</f>
        <v>65235.77317</v>
      </c>
      <c r="DY100" s="346">
        <f>if($A100-DY$65&gt;=0, if($B100&lt;=$B99,DY99,DY99*vlookup($B100,'2a. TBill Main'!$B$224:$HF$233,1+DY$62)),DY99)</f>
        <v>32617.88658</v>
      </c>
      <c r="DZ100" s="346">
        <f>if($A100-DZ$65&gt;=0, if($B100&lt;=$B99,DZ99,DZ99*vlookup($B100,'2a. TBill Main'!$B$224:$HF$233,1+DZ$62)),DZ99)</f>
        <v>197122.9358</v>
      </c>
      <c r="EA100" s="346">
        <f>if($A100-EA$65&gt;=0, if($B100&lt;=$B99,EA99,EA99*vlookup($B100,'2a. TBill Main'!$B$224:$HF$233,1+EA$62)),EA99)</f>
        <v>932.8715563</v>
      </c>
      <c r="EB100" s="346">
        <f>if($A100-EB$65&gt;=0, if($B100&lt;=$B99,EB99,EB99*vlookup($B100,'2a. TBill Main'!$B$224:$HF$233,1+EB$62)),EB99)</f>
        <v>65235.77317</v>
      </c>
      <c r="EC100" s="346">
        <f>if($A100-EC$65&gt;=0, if($B100&lt;=$B99,EC99,EC99*vlookup($B100,'2a. TBill Main'!$B$224:$HF$233,1+EC$62)),EC99)</f>
        <v>94187.96381</v>
      </c>
      <c r="ED100" s="346">
        <f>if($A100-ED$65&gt;=0, if($B100&lt;=$B99,ED99,ED99*vlookup($B100,'2a. TBill Main'!$B$224:$HF$233,1+ED$62)),ED99)</f>
        <v>63803.45653</v>
      </c>
      <c r="EE100" s="346">
        <f>if($A100-EE$65&gt;=0, if($B100&lt;=$B99,EE99,EE99*vlookup($B100,'2a. TBill Main'!$B$224:$HF$233,1+EE$62)),EE99)</f>
        <v>65235.77317</v>
      </c>
      <c r="EF100" s="346">
        <f>if($A100-EF$65&gt;=0, if($B100&lt;=$B99,EF99,EF99*vlookup($B100,'2a. TBill Main'!$B$224:$HF$233,1+EF$62)),EF99)</f>
        <v>17187.60392</v>
      </c>
      <c r="EG100" s="346">
        <f>if($A100-EG$65&gt;=0, if($B100&lt;=$B99,EG99,EG99*vlookup($B100,'2a. TBill Main'!$B$224:$HF$233,1+EG$62)),EG99)</f>
        <v>13710.40674</v>
      </c>
      <c r="EH100" s="346">
        <f>if($A100-EH$65&gt;=0, if($B100&lt;=$B99,EH99,EH99*vlookup($B100,'2a. TBill Main'!$B$224:$HF$233,1+EH$62)),EH99)</f>
        <v>1285.144731</v>
      </c>
      <c r="EI100" s="346">
        <f>if($A100-EI$65&gt;=0, if($B100&lt;=$B99,EI99,EI99*vlookup($B100,'2a. TBill Main'!$B$224:$HF$233,1+EI$62)),EI99)</f>
        <v>65235.77317</v>
      </c>
      <c r="EJ100" s="346">
        <f>if($A100-EJ$65&gt;=0, if($B100&lt;=$B99,EJ99,EJ99*vlookup($B100,'2a. TBill Main'!$B$224:$HF$233,1+EJ$62)),EJ99)</f>
        <v>58095.29376</v>
      </c>
      <c r="EK100" s="346">
        <f>if($A100-EK$65&gt;=0, if($B100&lt;=$B99,EK99,EK99*vlookup($B100,'2a. TBill Main'!$B$224:$HF$233,1+EK$62)),EK99)</f>
        <v>35879.67524</v>
      </c>
      <c r="EL100" s="346">
        <f>if($A100-EL$65&gt;=0, if($B100&lt;=$B99,EL99,EL99*vlookup($B100,'2a. TBill Main'!$B$224:$HF$233,1+EL$62)),EL99)</f>
        <v>13781.05708</v>
      </c>
      <c r="EM100" s="346">
        <f>if($A100-EM$65&gt;=0, if($B100&lt;=$B99,EM99,EM99*vlookup($B100,'2a. TBill Main'!$B$224:$HF$233,1+EM$62)),EM99)</f>
        <v>133769.2147</v>
      </c>
      <c r="EN100" s="346">
        <f>if($A100-EN$65&gt;=0, if($B100&lt;=$B99,EN99,EN99*vlookup($B100,'2a. TBill Main'!$B$224:$HF$233,1+EN$62)),EN99)</f>
        <v>978.5365975</v>
      </c>
      <c r="EO100" s="346">
        <f>if($A100-EO$65&gt;=0, if($B100&lt;=$B99,EO99,EO99*vlookup($B100,'2a. TBill Main'!$B$224:$HF$233,1+EO$62)),EO99)</f>
        <v>55505.72713</v>
      </c>
      <c r="EP100" s="346">
        <f>if($A100-EP$65&gt;=0, if($B100&lt;=$B99,EP99,EP99*vlookup($B100,'2a. TBill Main'!$B$224:$HF$233,1+EP$62)),EP99)</f>
        <v>58835.65455</v>
      </c>
      <c r="EQ100" s="346">
        <f>if($A100-EQ$65&gt;=0, if($B100&lt;=$B99,EQ99,EQ99*vlookup($B100,'2a. TBill Main'!$B$224:$HF$233,1+EQ$62)),EQ99)</f>
        <v>65235.77317</v>
      </c>
      <c r="ER100" s="346">
        <f>if($A100-ER$65&gt;=0, if($B100&lt;=$B99,ER99,ER99*vlookup($B100,'2a. TBill Main'!$B$224:$HF$233,1+ER$62)),ER99)</f>
        <v>117636.408</v>
      </c>
      <c r="ES100" s="346">
        <f>if($A100-ES$65&gt;=0, if($B100&lt;=$B99,ES99,ES99*vlookup($B100,'2a. TBill Main'!$B$224:$HF$233,1+ES$62)),ES99)</f>
        <v>15645.36501</v>
      </c>
      <c r="ET100" s="346">
        <f>if($A100-ET$65&gt;=0, if($B100&lt;=$B99,ET99,ET99*vlookup($B100,'2a. TBill Main'!$B$224:$HF$233,1+ET$62)),ET99)</f>
        <v>4625.216318</v>
      </c>
      <c r="EU100" s="346">
        <f>if($A100-EU$65&gt;=0, if($B100&lt;=$B99,EU99,EU99*vlookup($B100,'2a. TBill Main'!$B$224:$HF$233,1+EU$62)),EU99)</f>
        <v>26418.33535</v>
      </c>
      <c r="EV100" s="346">
        <f>if($A100-EV$65&gt;=0, if($B100&lt;=$B99,EV99,EV99*vlookup($B100,'2a. TBill Main'!$B$224:$HF$233,1+EV$62)),EV99)</f>
        <v>15838.39766</v>
      </c>
      <c r="EW100" s="346">
        <f>if($A100-EW$65&gt;=0, if($B100&lt;=$B99,EW99,EW99*vlookup($B100,'2a. TBill Main'!$B$224:$HF$233,1+EW$62)),EW99)</f>
        <v>13934.36115</v>
      </c>
      <c r="EX100" s="346">
        <f>if($A100-EX$65&gt;=0, if($B100&lt;=$B99,EX99,EX99*vlookup($B100,'2a. TBill Main'!$B$224:$HF$233,1+EX$62)),EX99)</f>
        <v>19218.78495</v>
      </c>
      <c r="EY100" s="346">
        <f>if($A100-EY$65&gt;=0, if($B100&lt;=$B99,EY99,EY99*vlookup($B100,'2a. TBill Main'!$B$224:$HF$233,1+EY$62)),EY99)</f>
        <v>149943.5439</v>
      </c>
      <c r="EZ100" s="346">
        <f>if($A100-EZ$65&gt;=0, if($B100&lt;=$B99,EZ99,EZ99*vlookup($B100,'2a. TBill Main'!$B$224:$HF$233,1+EZ$62)),EZ99)</f>
        <v>64245.88555</v>
      </c>
      <c r="FA100" s="346">
        <f>if($A100-FA$65&gt;=0, if($B100&lt;=$B99,FA99,FA99*vlookup($B100,'2a. TBill Main'!$B$224:$HF$233,1+FA$62)),FA99)</f>
        <v>11677.85576</v>
      </c>
      <c r="FB100" s="346">
        <f>if($A100-FB$65&gt;=0, if($B100&lt;=$B99,FB99,FB99*vlookup($B100,'2a. TBill Main'!$B$224:$HF$233,1+FB$62)),FB99)</f>
        <v>20525.45749</v>
      </c>
      <c r="FC100" s="346">
        <f>if($A100-FC$65&gt;=0, if($B100&lt;=$B99,FC99,FC99*vlookup($B100,'2a. TBill Main'!$B$224:$HF$233,1+FC$62)),FC99)</f>
        <v>82285.14249</v>
      </c>
      <c r="FD100" s="346">
        <f>if($A100-FD$65&gt;=0, if($B100&lt;=$B99,FD99,FD99*vlookup($B100,'2a. TBill Main'!$B$224:$HF$233,1+FD$62)),FD99)</f>
        <v>66888.5541</v>
      </c>
      <c r="FE100" s="346">
        <f>if($A100-FE$65&gt;=0, if($B100&lt;=$B99,FE99,FE99*vlookup($B100,'2a. TBill Main'!$B$224:$HF$233,1+FE$62)),FE99)</f>
        <v>112362.2914</v>
      </c>
      <c r="FF100" s="346">
        <f>if($A100-FF$65&gt;=0, if($B100&lt;=$B99,FF99,FF99*vlookup($B100,'2a. TBill Main'!$B$224:$HF$233,1+FF$62)),FF99)</f>
        <v>26687.59601</v>
      </c>
      <c r="FG100" s="346">
        <f>if($A100-FG$65&gt;=0, if($B100&lt;=$B99,FG99,FG99*vlookup($B100,'2a. TBill Main'!$B$224:$HF$233,1+FG$62)),FG99)</f>
        <v>33973.68166</v>
      </c>
      <c r="FH100" s="346">
        <f>if($A100-FH$65&gt;=0, if($B100&lt;=$B99,FH99,FH99*vlookup($B100,'2a. TBill Main'!$B$224:$HF$233,1+FH$62)),FH99)</f>
        <v>42047.7176</v>
      </c>
      <c r="FI100" s="346">
        <f>if($A100-FI$65&gt;=0, if($B100&lt;=$B99,FI99,FI99*vlookup($B100,'2a. TBill Main'!$B$224:$HF$233,1+FI$62)),FI99)</f>
        <v>114564.3249</v>
      </c>
      <c r="FJ100" s="346">
        <f>if($A100-FJ$65&gt;=0, if($B100&lt;=$B99,FJ99,FJ99*vlookup($B100,'2a. TBill Main'!$B$224:$HF$233,1+FJ$62)),FJ99)</f>
        <v>119284.1984</v>
      </c>
      <c r="FK100" s="346">
        <f>if($A100-FK$65&gt;=0, if($B100&lt;=$B99,FK99,FK99*vlookup($B100,'2a. TBill Main'!$B$224:$HF$233,1+FK$62)),FK99)</f>
        <v>50936.09169</v>
      </c>
      <c r="FL100" s="346">
        <f>if($A100-FL$65&gt;=0, if($B100&lt;=$B99,FL99,FL99*vlookup($B100,'2a. TBill Main'!$B$224:$HF$233,1+FL$62)),FL99)</f>
        <v>50711.02827</v>
      </c>
      <c r="FM100" s="346">
        <f>if($A100-FM$65&gt;=0, if($B100&lt;=$B99,FM99,FM99*vlookup($B100,'2a. TBill Main'!$B$224:$HF$233,1+FM$62)),FM99)</f>
        <v>134787.9039</v>
      </c>
      <c r="FN100" s="346">
        <f>if($A100-FN$65&gt;=0, if($B100&lt;=$B99,FN99,FN99*vlookup($B100,'2a. TBill Main'!$B$224:$HF$233,1+FN$62)),FN99)</f>
        <v>115117.72</v>
      </c>
      <c r="FO100" s="346">
        <f>if($A100-FO$65&gt;=0, if($B100&lt;=$B99,FO99,FO99*vlookup($B100,'2a. TBill Main'!$B$224:$HF$233,1+FO$62)),FO99)</f>
        <v>55450.40719</v>
      </c>
      <c r="FP100" s="346">
        <f>if($A100-FP$65&gt;=0, if($B100&lt;=$B99,FP99,FP99*vlookup($B100,'2a. TBill Main'!$B$224:$HF$233,1+FP$62)),FP99)</f>
        <v>19665.32382</v>
      </c>
      <c r="FQ100" s="346">
        <f>if($A100-FQ$65&gt;=0, if($B100&lt;=$B99,FQ99,FQ99*vlookup($B100,'2a. TBill Main'!$B$224:$HF$233,1+FQ$62)),FQ99)</f>
        <v>108635.9262</v>
      </c>
      <c r="FR100" s="346">
        <f>if($A100-FR$65&gt;=0, if($B100&lt;=$B99,FR99,FR99*vlookup($B100,'2a. TBill Main'!$B$224:$HF$233,1+FR$62)),FR99)</f>
        <v>108622.3898</v>
      </c>
      <c r="FS100" s="346">
        <f>if($A100-FS$65&gt;=0, if($B100&lt;=$B99,FS99,FS99*vlookup($B100,'2a. TBill Main'!$B$224:$HF$233,1+FS$62)),FS99)</f>
        <v>48926.82988</v>
      </c>
      <c r="FT100" s="346">
        <f>if($A100-FT$65&gt;=0, if($B100&lt;=$B99,FT99,FT99*vlookup($B100,'2a. TBill Main'!$B$224:$HF$233,1+FT$62)),FT99)</f>
        <v>60858.45279</v>
      </c>
      <c r="FU100" s="346">
        <f>if($A100-FU$65&gt;=0, if($B100&lt;=$B99,FU99,FU99*vlookup($B100,'2a. TBill Main'!$B$224:$HF$233,1+FU$62)),FU99)</f>
        <v>65235.77317</v>
      </c>
      <c r="FV100" s="346">
        <f>if($A100-FV$65&gt;=0, if($B100&lt;=$B99,FV99,FV99*vlookup($B100,'2a. TBill Main'!$B$224:$HF$233,1+FV$62)),FV99)</f>
        <v>136995.1237</v>
      </c>
      <c r="FW100" s="346">
        <f>if($A100-FW$65&gt;=0, if($B100&lt;=$B99,FW99,FW99*vlookup($B100,'2a. TBill Main'!$B$224:$HF$233,1+FW$62)),FW99)</f>
        <v>3255.265081</v>
      </c>
      <c r="FX100" s="346">
        <f>if($A100-FX$65&gt;=0, if($B100&lt;=$B99,FX99,FX99*vlookup($B100,'2a. TBill Main'!$B$224:$HF$233,1+FX$62)),FX99)</f>
        <v>72663.84448</v>
      </c>
      <c r="FY100" s="346">
        <f>if($A100-FY$65&gt;=0, if($B100&lt;=$B99,FY99,FY99*vlookup($B100,'2a. TBill Main'!$B$224:$HF$233,1+FY$62)),FY99)</f>
        <v>67401.60084</v>
      </c>
      <c r="FZ100" s="346">
        <f>if($A100-FZ$65&gt;=0, if($B100&lt;=$B99,FZ99,FZ99*vlookup($B100,'2a. TBill Main'!$B$224:$HF$233,1+FZ$62)),FZ99)</f>
        <v>75643.06439</v>
      </c>
      <c r="GA100" s="346">
        <f>if($A100-GA$65&gt;=0, if($B100&lt;=$B99,GA99,GA99*vlookup($B100,'2a. TBill Main'!$B$224:$HF$233,1+GA$62)),GA99)</f>
        <v>1223.170747</v>
      </c>
      <c r="GB100" s="346">
        <f>if($A100-GB$65&gt;=0, if($B100&lt;=$B99,GB99,GB99*vlookup($B100,'2a. TBill Main'!$B$224:$HF$233,1+GB$62)),GB99)</f>
        <v>6908.468379</v>
      </c>
      <c r="GC100" s="346">
        <f>if($A100-GC$65&gt;=0, if($B100&lt;=$B99,GC99,GC99*vlookup($B100,'2a. TBill Main'!$B$224:$HF$233,1+GC$62)),GC99)</f>
        <v>358.7967524</v>
      </c>
      <c r="GD100" s="346">
        <f>if($A100-GD$65&gt;=0, if($B100&lt;=$B99,GD99,GD99*vlookup($B100,'2a. TBill Main'!$B$224:$HF$233,1+GD$62)),GD99)</f>
        <v>27500.14018</v>
      </c>
      <c r="GE100" s="346">
        <f>if($A100-GE$65&gt;=0, if($B100&lt;=$B99,GE99,GE99*vlookup($B100,'2a. TBill Main'!$B$224:$HF$233,1+GE$62)),GE99)</f>
        <v>7042.984543</v>
      </c>
      <c r="GF100" s="346">
        <f>if($A100-GF$65&gt;=0, if($B100&lt;=$B99,GF99,GF99*vlookup($B100,'2a. TBill Main'!$B$224:$HF$233,1+GF$62)),GF99)</f>
        <v>5470.01958</v>
      </c>
      <c r="GG100" s="346">
        <f>if($A100-GG$65&gt;=0, if($B100&lt;=$B99,GG99,GG99*vlookup($B100,'2a. TBill Main'!$B$224:$HF$233,1+GG$62)),GG99)</f>
        <v>80460.04126</v>
      </c>
      <c r="GH100" s="346">
        <f>if($A100-GH$65&gt;=0, if($B100&lt;=$B99,GH99,GH99*vlookup($B100,'2a. TBill Main'!$B$224:$HF$233,1+GH$62)),GH99)</f>
        <v>358.7967524</v>
      </c>
      <c r="GI100" s="346">
        <f>if($A100-GI$65&gt;=0, if($B100&lt;=$B99,GI99,GI99*vlookup($B100,'2a. TBill Main'!$B$224:$HF$233,1+GI$62)),GI99)</f>
        <v>815.4471646</v>
      </c>
      <c r="GJ100" s="346">
        <f>if($A100-GJ$65&gt;=0, if($B100&lt;=$B99,GJ99,GJ99*vlookup($B100,'2a. TBill Main'!$B$224:$HF$233,1+GJ$62)),GJ99)</f>
        <v>107.6390257</v>
      </c>
      <c r="GK100" s="346">
        <f>if($A100-GK$65&gt;=0, if($B100&lt;=$B99,GK99,GK99*vlookup($B100,'2a. TBill Main'!$B$224:$HF$233,1+GK$62)),GK99)</f>
        <v>53065.90921</v>
      </c>
      <c r="GL100" s="346">
        <f>if($A100-GL$65&gt;=0, if($B100&lt;=$B99,GL99,GL99*vlookup($B100,'2a. TBill Main'!$B$224:$HF$233,1+GL$62)),GL99)</f>
        <v>38897.84091</v>
      </c>
      <c r="GM100" s="346">
        <f>if($A100-GM$65&gt;=0, if($B100&lt;=$B99,GM99,GM99*vlookup($B100,'2a. TBill Main'!$B$224:$HF$233,1+GM$62)),GM99)</f>
        <v>1060.081314</v>
      </c>
      <c r="GN100" s="346">
        <f>if($A100-GN$65&gt;=0, if($B100&lt;=$B99,GN99,GN99*vlookup($B100,'2a. TBill Main'!$B$224:$HF$233,1+GN$62)),GN99)</f>
        <v>32.61788658</v>
      </c>
      <c r="GO100" s="346">
        <f>if($A100-GO$65&gt;=0, if($B100&lt;=$B99,GO99,GO99*vlookup($B100,'2a. TBill Main'!$B$224:$HF$233,1+GO$62)),GO99)</f>
        <v>3799.983787</v>
      </c>
      <c r="GP100" s="346">
        <f>if($A100-GP$65&gt;=0, if($B100&lt;=$B99,GP99,GP99*vlookup($B100,'2a. TBill Main'!$B$224:$HF$233,1+GP$62)),GP99)</f>
        <v>35569.80532</v>
      </c>
      <c r="GQ100" s="346">
        <f>if($A100-GQ$65&gt;=0, if($B100&lt;=$B99,GQ99,GQ99*vlookup($B100,'2a. TBill Main'!$B$224:$HF$233,1+GQ$62)),GQ99)</f>
        <v>37354.00372</v>
      </c>
      <c r="GR100" s="346">
        <f>if($A100-GR$65&gt;=0, if($B100&lt;=$B99,GR99,GR99*vlookup($B100,'2a. TBill Main'!$B$224:$HF$233,1+GR$62)),GR99)</f>
        <v>44520.1534</v>
      </c>
      <c r="GS100" s="346">
        <f>if($A100-GS$65&gt;=0, if($B100&lt;=$B99,GS99,GS99*vlookup($B100,'2a. TBill Main'!$B$224:$HF$233,1+GS$62)),GS99)</f>
        <v>90305.8808</v>
      </c>
      <c r="GT100" s="346">
        <f>if($A100-GT$65&gt;=0, if($B100&lt;=$B99,GT99,GT99*vlookup($B100,'2a. TBill Main'!$B$224:$HF$233,1+GT$62)),GT99)</f>
        <v>6520.315528</v>
      </c>
      <c r="GU100" s="346">
        <f>if($A100-GU$65&gt;=0, if($B100&lt;=$B99,GU99,GU99*vlookup($B100,'2a. TBill Main'!$B$224:$HF$233,1+GU$62)),GU99)</f>
        <v>27076.10765</v>
      </c>
      <c r="GV100" s="346">
        <f>if($A100-GV$65&gt;=0, if($B100&lt;=$B99,GV99,GV99*vlookup($B100,'2a. TBill Main'!$B$224:$HF$233,1+GV$62)),GV99)</f>
        <v>45218.17617</v>
      </c>
      <c r="GW100" s="346">
        <f>if($A100-GW$65&gt;=0, if($B100&lt;=$B99,GW99,GW99*vlookup($B100,'2a. TBill Main'!$B$224:$HF$233,1+GW$62)),GW99)</f>
        <v>49406.31281</v>
      </c>
      <c r="GX100" s="346">
        <f>if($A100-GX$65&gt;=0, if($B100&lt;=$B99,GX99,GX99*vlookup($B100,'2a. TBill Main'!$B$224:$HF$233,1+GX$62)),GX99)</f>
        <v>21612.61165</v>
      </c>
      <c r="GY100" s="346">
        <f>if($A100-GY$65&gt;=0, if($B100&lt;=$B99,GY99,GY99*vlookup($B100,'2a. TBill Main'!$B$224:$HF$233,1+GY$62)),GY99)</f>
        <v>83540.93112</v>
      </c>
      <c r="GZ100" s="346">
        <f>if($A100-GZ$65&gt;=0, if($B100&lt;=$B99,GZ99,GZ99*vlookup($B100,'2a. TBill Main'!$B$224:$HF$233,1+GZ$62)),GZ99)</f>
        <v>67108.03986</v>
      </c>
      <c r="HA100" s="346">
        <f>if($A100-HA$65&gt;=0, if($B100&lt;=$B99,HA99,HA99*vlookup($B100,'2a. TBill Main'!$B$224:$HF$233,1+HA$62)),HA99)</f>
        <v>96702.24836</v>
      </c>
      <c r="HB100" s="346">
        <f>if($A100-HB$65&gt;=0, if($B100&lt;=$B99,HB99,HB99*vlookup($B100,'2a. TBill Main'!$B$224:$HF$233,1+HB$62)),HB99)</f>
        <v>59834.25115</v>
      </c>
      <c r="HC100" s="346">
        <f>if($A100-HC$65&gt;=0, if($B100&lt;=$B99,HC99,HC99*vlookup($B100,'2a. TBill Main'!$B$224:$HF$233,1+HC$62)),HC99)</f>
        <v>17731.08315</v>
      </c>
      <c r="HD100" s="346">
        <f>if($A100-HD$65&gt;=0, if($B100&lt;=$B99,HD99,HD99*vlookup($B100,'2a. TBill Main'!$B$224:$HF$233,1+HD$62)),HD99)</f>
        <v>42980.58915</v>
      </c>
      <c r="HE100" s="346">
        <f>if($A100-HE$65&gt;=0, if($B100&lt;=$B99,HE99,HE99*vlookup($B100,'2a. TBill Main'!$B$224:$HF$233,1+HE$62)),HE99)</f>
        <v>39825.98287</v>
      </c>
      <c r="HF100" s="346">
        <f>if($A100-HF$65&gt;=0, if($B100&lt;=$B99,HF99,HF99*vlookup($B100,'2a. TBill Main'!$B$224:$HF$233,1+HF$62)),HF99)</f>
        <v>40149.3566</v>
      </c>
      <c r="HG100" s="346">
        <f>if($A100-HG$65&gt;=0, if($B100&lt;=$B99,HG99,HG99*vlookup($B100,'2a. TBill Main'!$B$224:$HF$233,1+HG$62)),HG99)</f>
        <v>8255.587095</v>
      </c>
      <c r="HH100" s="346">
        <f>if($A100-HH$65&gt;=0, if($B100&lt;=$B99,HH99,HH99*vlookup($B100,'2a. TBill Main'!$B$224:$HF$233,1+HH$62)),HH99)</f>
        <v>49067.08679</v>
      </c>
      <c r="HI100" s="346">
        <f>if($A100-HI$65&gt;=0, if($B100&lt;=$B99,HI99,HI99*vlookup($B100,'2a. TBill Main'!$B$224:$HF$233,1+HI$62)),HI99)</f>
        <v>76022.50826</v>
      </c>
      <c r="HJ100" s="346"/>
      <c r="HK100" s="346"/>
      <c r="HL100" s="346"/>
      <c r="HM100" s="346"/>
      <c r="HN100" s="346"/>
      <c r="HO100" s="346"/>
      <c r="HP100" s="346"/>
      <c r="HQ100" s="346"/>
      <c r="HR100" s="346"/>
      <c r="HS100" s="346"/>
      <c r="HT100" s="346"/>
      <c r="HU100" s="346"/>
      <c r="HV100" s="346"/>
      <c r="HW100" s="346"/>
      <c r="HX100" s="346"/>
    </row>
    <row r="101">
      <c r="A101" s="331" t="str">
        <f>'3b. TBond Projections'!A104</f>
        <v>09-2029</v>
      </c>
      <c r="B101" s="346">
        <f t="shared" si="29"/>
        <v>8</v>
      </c>
      <c r="C101" s="346">
        <f t="shared" si="27"/>
        <v>14570565.46</v>
      </c>
      <c r="D101" s="338">
        <f t="shared" si="28"/>
        <v>8</v>
      </c>
      <c r="E101" s="346"/>
      <c r="F101" s="346">
        <f>if($A101-F$65&gt;=0, if($B101&lt;=$B100,F100,F100*vlookup($B101,'2a. TBill Main'!$B$224:$HF$233,1+F$62)),F100)</f>
        <v>1368.970827</v>
      </c>
      <c r="G101" s="346">
        <f>if($A101-G$65&gt;=0, if($B101&lt;=$B100,G100,G100*vlookup($B101,'2a. TBill Main'!$B$224:$HF$233,1+G$62)),G100)</f>
        <v>35256.94873</v>
      </c>
      <c r="H101" s="346">
        <f>if($A101-H$65&gt;=0, if($B101&lt;=$B100,H100,H100*vlookup($B101,'2a. TBill Main'!$B$224:$HF$233,1+H$62)),H100)</f>
        <v>96747.0549</v>
      </c>
      <c r="I101" s="346">
        <f>if($A101-I$65&gt;=0, if($B101&lt;=$B100,I100,I100*vlookup($B101,'2a. TBill Main'!$B$224:$HF$233,1+I$62)),I100)</f>
        <v>36280.14559</v>
      </c>
      <c r="J101" s="346">
        <f>if($A101-J$65&gt;=0, if($B101&lt;=$B100,J100,J100*vlookup($B101,'2a. TBill Main'!$B$224:$HF$233,1+J$62)),J100)</f>
        <v>48373.52745</v>
      </c>
      <c r="K101" s="346">
        <f>if($A101-K$65&gt;=0, if($B101&lt;=$B100,K100,K100*vlookup($B101,'2a. TBill Main'!$B$224:$HF$233,1+K$62)),K100)</f>
        <v>48373.52745</v>
      </c>
      <c r="L101" s="346">
        <f>if($A101-L$65&gt;=0, if($B101&lt;=$B100,L100,L100*vlookup($B101,'2a. TBill Main'!$B$224:$HF$233,1+L$62)),L100)</f>
        <v>12681.84582</v>
      </c>
      <c r="M101" s="346">
        <f>if($A101-M$65&gt;=0, if($B101&lt;=$B100,M100,M100*vlookup($B101,'2a. TBill Main'!$B$224:$HF$233,1+M$62)),M100)</f>
        <v>358297.8805</v>
      </c>
      <c r="N101" s="346">
        <f>if($A101-N$65&gt;=0, if($B101&lt;=$B100,N100,N100*vlookup($B101,'2a. TBill Main'!$B$224:$HF$233,1+N$62)),N100)</f>
        <v>120684.7433</v>
      </c>
      <c r="O101" s="346">
        <f>if($A101-O$65&gt;=0, if($B101&lt;=$B100,O100,O100*vlookup($B101,'2a. TBill Main'!$B$224:$HF$233,1+O$62)),O100)</f>
        <v>6438.516503</v>
      </c>
      <c r="P101" s="346">
        <f>if($A101-P$65&gt;=0, if($B101&lt;=$B100,P100,P100*vlookup($B101,'2a. TBill Main'!$B$224:$HF$233,1+P$62)),P100)</f>
        <v>48.37352745</v>
      </c>
      <c r="Q101" s="346">
        <f>if($A101-Q$65&gt;=0, if($B101&lt;=$B100,Q100,Q100*vlookup($B101,'2a. TBill Main'!$B$224:$HF$233,1+Q$62)),Q100)</f>
        <v>919.0970215</v>
      </c>
      <c r="R101" s="346">
        <f>if($A101-R$65&gt;=0, if($B101&lt;=$B100,R100,R100*vlookup($B101,'2a. TBill Main'!$B$224:$HF$233,1+R$62)),R100)</f>
        <v>35691.68162</v>
      </c>
      <c r="S101" s="346">
        <f>if($A101-S$65&gt;=0, if($B101&lt;=$B100,S100,S100*vlookup($B101,'2a. TBill Main'!$B$224:$HF$233,1+S$62)),S100)</f>
        <v>28713.51005</v>
      </c>
      <c r="T101" s="346">
        <f>if($A101-T$65&gt;=0, if($B101&lt;=$B100,T100,T100*vlookup($B101,'2a. TBill Main'!$B$224:$HF$233,1+T$62)),T100)</f>
        <v>319395.8897</v>
      </c>
      <c r="U101" s="346">
        <f>if($A101-U$65&gt;=0, if($B101&lt;=$B100,U100,U100*vlookup($B101,'2a. TBill Main'!$B$224:$HF$233,1+U$62)),U100)</f>
        <v>49276.03235</v>
      </c>
      <c r="V101" s="346">
        <f>if($A101-V$65&gt;=0, if($B101&lt;=$B100,V100,V100*vlookup($B101,'2a. TBill Main'!$B$224:$HF$233,1+V$62)),V100)</f>
        <v>158180.177</v>
      </c>
      <c r="W101" s="346">
        <f>if($A101-W$65&gt;=0, if($B101&lt;=$B100,W100,W100*vlookup($B101,'2a. TBill Main'!$B$224:$HF$233,1+W$62)),W100)</f>
        <v>48373.52745</v>
      </c>
      <c r="X101" s="346">
        <f>if($A101-X$65&gt;=0, if($B101&lt;=$B100,X100,X100*vlookup($B101,'2a. TBill Main'!$B$224:$HF$233,1+X$62)),X100)</f>
        <v>85417.92639</v>
      </c>
      <c r="Y101" s="346">
        <f>if($A101-Y$65&gt;=0, if($B101&lt;=$B100,Y100,Y100*vlookup($B101,'2a. TBill Main'!$B$224:$HF$233,1+Y$62)),Y100)</f>
        <v>48373.52745</v>
      </c>
      <c r="Z101" s="346">
        <f>if($A101-Z$65&gt;=0, if($B101&lt;=$B100,Z100,Z100*vlookup($B101,'2a. TBill Main'!$B$224:$HF$233,1+Z$62)),Z100)</f>
        <v>6119.251222</v>
      </c>
      <c r="AA101" s="346">
        <f>if($A101-AA$65&gt;=0, if($B101&lt;=$B100,AA100,AA100*vlookup($B101,'2a. TBill Main'!$B$224:$HF$233,1+AA$62)),AA100)</f>
        <v>107914.2288</v>
      </c>
      <c r="AB101" s="346">
        <f>if($A101-AB$65&gt;=0, if($B101&lt;=$B100,AB100,AB100*vlookup($B101,'2a. TBill Main'!$B$224:$HF$233,1+AB$62)),AB100)</f>
        <v>63832.20724</v>
      </c>
      <c r="AC101" s="346">
        <f>if($A101-AC$65&gt;=0, if($B101&lt;=$B100,AC100,AC100*vlookup($B101,'2a. TBill Main'!$B$224:$HF$233,1+AC$62)),AC100)</f>
        <v>38698.82196</v>
      </c>
      <c r="AD101" s="346">
        <f>if($A101-AD$65&gt;=0, if($B101&lt;=$B100,AD100,AD100*vlookup($B101,'2a. TBill Main'!$B$224:$HF$233,1+AD$62)),AD100)</f>
        <v>24186.76372</v>
      </c>
      <c r="AE101" s="346">
        <f>if($A101-AE$65&gt;=0, if($B101&lt;=$B100,AE100,AE100*vlookup($B101,'2a. TBill Main'!$B$224:$HF$233,1+AE$62)),AE100)</f>
        <v>211470.9703</v>
      </c>
      <c r="AF101" s="346">
        <f>if($A101-AF$65&gt;=0, if($B101&lt;=$B100,AF100,AF100*vlookup($B101,'2a. TBill Main'!$B$224:$HF$233,1+AF$62)),AF100)</f>
        <v>38095.45895</v>
      </c>
      <c r="AG101" s="346">
        <f>if($A101-AG$65&gt;=0, if($B101&lt;=$B100,AG100,AG100*vlookup($B101,'2a. TBill Main'!$B$224:$HF$233,1+AG$62)),AG100)</f>
        <v>53141.27069</v>
      </c>
      <c r="AH101" s="346">
        <f>if($A101-AH$65&gt;=0, if($B101&lt;=$B100,AH100,AH100*vlookup($B101,'2a. TBill Main'!$B$224:$HF$233,1+AH$62)),AH100)</f>
        <v>40358.37256</v>
      </c>
      <c r="AI101" s="346">
        <f>if($A101-AI$65&gt;=0, if($B101&lt;=$B100,AI100,AI100*vlookup($B101,'2a. TBill Main'!$B$224:$HF$233,1+AI$62)),AI100)</f>
        <v>75018.48872</v>
      </c>
      <c r="AJ101" s="346">
        <f>if($A101-AJ$65&gt;=0, if($B101&lt;=$B100,AJ100,AJ100*vlookup($B101,'2a. TBill Main'!$B$224:$HF$233,1+AJ$62)),AJ100)</f>
        <v>72560.29117</v>
      </c>
      <c r="AK101" s="346">
        <f>if($A101-AK$65&gt;=0, if($B101&lt;=$B100,AK100,AK100*vlookup($B101,'2a. TBill Main'!$B$224:$HF$233,1+AK$62)),AK100)</f>
        <v>58048.23294</v>
      </c>
      <c r="AL101" s="346">
        <f>if($A101-AL$65&gt;=0, if($B101&lt;=$B100,AL100,AL100*vlookup($B101,'2a. TBill Main'!$B$224:$HF$233,1+AL$62)),AL100)</f>
        <v>38698.82196</v>
      </c>
      <c r="AM101" s="346">
        <f>if($A101-AM$65&gt;=0, if($B101&lt;=$B100,AM100,AM100*vlookup($B101,'2a. TBill Main'!$B$224:$HF$233,1+AM$62)),AM100)</f>
        <v>54670.50301</v>
      </c>
      <c r="AN101" s="346">
        <f>if($A101-AN$65&gt;=0, if($B101&lt;=$B100,AN100,AN100*vlookup($B101,'2a. TBill Main'!$B$224:$HF$233,1+AN$62)),AN100)</f>
        <v>290802.2976</v>
      </c>
      <c r="AO101" s="346">
        <f>if($A101-AO$65&gt;=0, if($B101&lt;=$B100,AO100,AO100*vlookup($B101,'2a. TBill Main'!$B$224:$HF$233,1+AO$62)),AO100)</f>
        <v>31872.15627</v>
      </c>
      <c r="AP101" s="346">
        <f>if($A101-AP$65&gt;=0, if($B101&lt;=$B100,AP100,AP100*vlookup($B101,'2a. TBill Main'!$B$224:$HF$233,1+AP$62)),AP100)</f>
        <v>57959.37077</v>
      </c>
      <c r="AQ101" s="346">
        <f>if($A101-AQ$65&gt;=0, if($B101&lt;=$B100,AQ100,AQ100*vlookup($B101,'2a. TBill Main'!$B$224:$HF$233,1+AQ$62)),AQ100)</f>
        <v>134870.3286</v>
      </c>
      <c r="AR101" s="346">
        <f>if($A101-AR$65&gt;=0, if($B101&lt;=$B100,AR100,AR100*vlookup($B101,'2a. TBill Main'!$B$224:$HF$233,1+AR$62)),AR100)</f>
        <v>96747.0549</v>
      </c>
      <c r="AS101" s="346">
        <f>if($A101-AS$65&gt;=0, if($B101&lt;=$B100,AS100,AS100*vlookup($B101,'2a. TBill Main'!$B$224:$HF$233,1+AS$62)),AS100)</f>
        <v>29024.11647</v>
      </c>
      <c r="AT101" s="346">
        <f>if($A101-AT$65&gt;=0, if($B101&lt;=$B100,AT100,AT100*vlookup($B101,'2a. TBill Main'!$B$224:$HF$233,1+AT$62)),AT100)</f>
        <v>38698.82196</v>
      </c>
      <c r="AU101" s="346">
        <f>if($A101-AU$65&gt;=0, if($B101&lt;=$B100,AU100,AU100*vlookup($B101,'2a. TBill Main'!$B$224:$HF$233,1+AU$62)),AU100)</f>
        <v>38698.82196</v>
      </c>
      <c r="AV101" s="346">
        <f>if($A101-AV$65&gt;=0, if($B101&lt;=$B100,AV100,AV100*vlookup($B101,'2a. TBill Main'!$B$224:$HF$233,1+AV$62)),AV100)</f>
        <v>24186.76372</v>
      </c>
      <c r="AW101" s="346">
        <f>if($A101-AW$65&gt;=0, if($B101&lt;=$B100,AW100,AW100*vlookup($B101,'2a. TBill Main'!$B$224:$HF$233,1+AW$62)),AW100)</f>
        <v>24186.76372</v>
      </c>
      <c r="AX101" s="346">
        <f>if($A101-AX$65&gt;=0, if($B101&lt;=$B100,AX100,AX100*vlookup($B101,'2a. TBill Main'!$B$224:$HF$233,1+AX$62)),AX100)</f>
        <v>179944.6848</v>
      </c>
      <c r="AY101" s="346">
        <f>if($A101-AY$65&gt;=0, if($B101&lt;=$B100,AY100,AY100*vlookup($B101,'2a. TBill Main'!$B$224:$HF$233,1+AY$62)),AY100)</f>
        <v>136916.1902</v>
      </c>
      <c r="AZ101" s="346">
        <f>if($A101-AZ$65&gt;=0, if($B101&lt;=$B100,AZ100,AZ100*vlookup($B101,'2a. TBill Main'!$B$224:$HF$233,1+AZ$62)),AZ100)</f>
        <v>54724.82648</v>
      </c>
      <c r="BA101" s="346">
        <f>if($A101-BA$65&gt;=0, if($B101&lt;=$B100,BA100,BA100*vlookup($B101,'2a. TBill Main'!$B$224:$HF$233,1+BA$62)),BA100)</f>
        <v>83255.43622</v>
      </c>
      <c r="BB101" s="346">
        <f>if($A101-BB$65&gt;=0, if($B101&lt;=$B100,BB100,BB100*vlookup($B101,'2a. TBill Main'!$B$224:$HF$233,1+BB$62)),BB100)</f>
        <v>153523.1124</v>
      </c>
      <c r="BC101" s="346">
        <f>if($A101-BC$65&gt;=0, if($B101&lt;=$B100,BC100,BC100*vlookup($B101,'2a. TBill Main'!$B$224:$HF$233,1+BC$62)),BC100)</f>
        <v>1451.205823</v>
      </c>
      <c r="BD101" s="346">
        <f>if($A101-BD$65&gt;=0, if($B101&lt;=$B100,BD100,BD100*vlookup($B101,'2a. TBill Main'!$B$224:$HF$233,1+BD$62)),BD100)</f>
        <v>72560.29117</v>
      </c>
      <c r="BE101" s="346">
        <f>if($A101-BE$65&gt;=0, if($B101&lt;=$B100,BE100,BE100*vlookup($B101,'2a. TBill Main'!$B$224:$HF$233,1+BE$62)),BE100)</f>
        <v>48373.52745</v>
      </c>
      <c r="BF101" s="346">
        <f>if($A101-BF$65&gt;=0, if($B101&lt;=$B100,BF100,BF100*vlookup($B101,'2a. TBill Main'!$B$224:$HF$233,1+BF$62)),BF100)</f>
        <v>24186.76372</v>
      </c>
      <c r="BG101" s="346">
        <f>if($A101-BG$65&gt;=0, if($B101&lt;=$B100,BG100,BG100*vlookup($B101,'2a. TBill Main'!$B$224:$HF$233,1+BG$62)),BG100)</f>
        <v>24186.76372</v>
      </c>
      <c r="BH101" s="346">
        <f>if($A101-BH$65&gt;=0, if($B101&lt;=$B100,BH100,BH100*vlookup($B101,'2a. TBill Main'!$B$224:$HF$233,1+BH$62)),BH100)</f>
        <v>48373.52745</v>
      </c>
      <c r="BI101" s="346">
        <f>if($A101-BI$65&gt;=0, if($B101&lt;=$B100,BI100,BI100*vlookup($B101,'2a. TBill Main'!$B$224:$HF$233,1+BI$62)),BI100)</f>
        <v>268289.2579</v>
      </c>
      <c r="BJ101" s="346">
        <f>if($A101-BJ$65&gt;=0, if($B101&lt;=$B100,BJ100,BJ100*vlookup($B101,'2a. TBill Main'!$B$224:$HF$233,1+BJ$62)),BJ100)</f>
        <v>48373.52745</v>
      </c>
      <c r="BK101" s="346">
        <f>if($A101-BK$65&gt;=0, if($B101&lt;=$B100,BK100,BK100*vlookup($B101,'2a. TBill Main'!$B$224:$HF$233,1+BK$62)),BK100)</f>
        <v>89747.01849</v>
      </c>
      <c r="BL101" s="346">
        <f>if($A101-BL$65&gt;=0, if($B101&lt;=$B100,BL100,BL100*vlookup($B101,'2a. TBill Main'!$B$224:$HF$233,1+BL$62)),BL100)</f>
        <v>120933.8186</v>
      </c>
      <c r="BM101" s="346">
        <f>if($A101-BM$65&gt;=0, if($B101&lt;=$B100,BM100,BM100*vlookup($B101,'2a. TBill Main'!$B$224:$HF$233,1+BM$62)),BM100)</f>
        <v>96.7470549</v>
      </c>
      <c r="BN101" s="346">
        <f>if($A101-BN$65&gt;=0, if($B101&lt;=$B100,BN100,BN100*vlookup($B101,'2a. TBill Main'!$B$224:$HF$233,1+BN$62)),BN100)</f>
        <v>13737.35619</v>
      </c>
      <c r="BO101" s="346">
        <f>if($A101-BO$65&gt;=0, if($B101&lt;=$B100,BO100,BO100*vlookup($B101,'2a. TBill Main'!$B$224:$HF$233,1+BO$62)),BO100)</f>
        <v>94866.09865</v>
      </c>
      <c r="BP101" s="346">
        <f>if($A101-BP$65&gt;=0, if($B101&lt;=$B100,BP100,BP100*vlookup($B101,'2a. TBill Main'!$B$224:$HF$233,1+BP$62)),BP100)</f>
        <v>48373.52745</v>
      </c>
      <c r="BQ101" s="346">
        <f>if($A101-BQ$65&gt;=0, if($B101&lt;=$B100,BQ100,BQ100*vlookup($B101,'2a. TBill Main'!$B$224:$HF$233,1+BQ$62)),BQ100)</f>
        <v>11109.36757</v>
      </c>
      <c r="BR101" s="346">
        <f>if($A101-BR$65&gt;=0, if($B101&lt;=$B100,BR100,BR100*vlookup($B101,'2a. TBill Main'!$B$224:$HF$233,1+BR$62)),BR100)</f>
        <v>48373.52745</v>
      </c>
      <c r="BS101" s="346">
        <f>if($A101-BS$65&gt;=0, if($B101&lt;=$B100,BS100,BS100*vlookup($B101,'2a. TBill Main'!$B$224:$HF$233,1+BS$62)),BS100)</f>
        <v>29024.11647</v>
      </c>
      <c r="BT101" s="346">
        <f>if($A101-BT$65&gt;=0, if($B101&lt;=$B100,BT100,BT100*vlookup($B101,'2a. TBill Main'!$B$224:$HF$233,1+BT$62)),BT100)</f>
        <v>337656.8963</v>
      </c>
      <c r="BU101" s="346">
        <f>if($A101-BU$65&gt;=0, if($B101&lt;=$B100,BU100,BU100*vlookup($B101,'2a. TBill Main'!$B$224:$HF$233,1+BU$62)),BU100)</f>
        <v>121384.418</v>
      </c>
      <c r="BV101" s="346">
        <f>if($A101-BV$65&gt;=0, if($B101&lt;=$B100,BV100,BV100*vlookup($B101,'2a. TBill Main'!$B$224:$HF$233,1+BV$62)),BV100)</f>
        <v>120933.8186</v>
      </c>
      <c r="BW101" s="346">
        <f>if($A101-BW$65&gt;=0, if($B101&lt;=$B100,BW100,BW100*vlookup($B101,'2a. TBill Main'!$B$224:$HF$233,1+BW$62)),BW100)</f>
        <v>2433.188431</v>
      </c>
      <c r="BX101" s="346">
        <f>if($A101-BX$65&gt;=0, if($B101&lt;=$B100,BX100,BX100*vlookup($B101,'2a. TBill Main'!$B$224:$HF$233,1+BX$62)),BX100)</f>
        <v>72560.29117</v>
      </c>
      <c r="BY101" s="346">
        <f>if($A101-BY$65&gt;=0, if($B101&lt;=$B100,BY100,BY100*vlookup($B101,'2a. TBill Main'!$B$224:$HF$233,1+BY$62)),BY100)</f>
        <v>48373.52745</v>
      </c>
      <c r="BZ101" s="346">
        <f>if($A101-BZ$65&gt;=0, if($B101&lt;=$B100,BZ100,BZ100*vlookup($B101,'2a. TBill Main'!$B$224:$HF$233,1+BZ$62)),BZ100)</f>
        <v>29456.67255</v>
      </c>
      <c r="CA101" s="346">
        <f>if($A101-CA$65&gt;=0, if($B101&lt;=$B100,CA100,CA100*vlookup($B101,'2a. TBill Main'!$B$224:$HF$233,1+CA$62)),CA100)</f>
        <v>48373.52745</v>
      </c>
      <c r="CB101" s="346">
        <f>if($A101-CB$65&gt;=0, if($B101&lt;=$B100,CB100,CB100*vlookup($B101,'2a. TBill Main'!$B$224:$HF$233,1+CB$62)),CB100)</f>
        <v>99281.82773</v>
      </c>
      <c r="CC101" s="346">
        <f>if($A101-CC$65&gt;=0, if($B101&lt;=$B100,CC100,CC100*vlookup($B101,'2a. TBill Main'!$B$224:$HF$233,1+CC$62)),CC100)</f>
        <v>182788.7579</v>
      </c>
      <c r="CD101" s="346">
        <f>if($A101-CD$65&gt;=0, if($B101&lt;=$B100,CD100,CD100*vlookup($B101,'2a. TBill Main'!$B$224:$HF$233,1+CD$62)),CD100)</f>
        <v>50782.52911</v>
      </c>
      <c r="CE101" s="346">
        <f>if($A101-CE$65&gt;=0, if($B101&lt;=$B100,CE100,CE100*vlookup($B101,'2a. TBill Main'!$B$224:$HF$233,1+CE$62)),CE100)</f>
        <v>107904.9895</v>
      </c>
      <c r="CF101" s="346">
        <f>if($A101-CF$65&gt;=0, if($B101&lt;=$B100,CF100,CF100*vlookup($B101,'2a. TBill Main'!$B$224:$HF$233,1+CF$62)),CF100)</f>
        <v>120933.8186</v>
      </c>
      <c r="CG101" s="346">
        <f>if($A101-CG$65&gt;=0, if($B101&lt;=$B100,CG100,CG100*vlookup($B101,'2a. TBill Main'!$B$224:$HF$233,1+CG$62)),CG100)</f>
        <v>24.18676372</v>
      </c>
      <c r="CH101" s="346">
        <f>if($A101-CH$65&gt;=0, if($B101&lt;=$B100,CH100,CH100*vlookup($B101,'2a. TBill Main'!$B$224:$HF$233,1+CH$62)),CH100)</f>
        <v>68073.79162</v>
      </c>
      <c r="CI101" s="346">
        <f>if($A101-CI$65&gt;=0, if($B101&lt;=$B100,CI100,CI100*vlookup($B101,'2a. TBill Main'!$B$224:$HF$233,1+CI$62)),CI100)</f>
        <v>48373.52745</v>
      </c>
      <c r="CJ101" s="346">
        <f>if($A101-CJ$65&gt;=0, if($B101&lt;=$B100,CJ100,CJ100*vlookup($B101,'2a. TBill Main'!$B$224:$HF$233,1+CJ$62)),CJ100)</f>
        <v>24186.76372</v>
      </c>
      <c r="CK101" s="346">
        <f>if($A101-CK$65&gt;=0, if($B101&lt;=$B100,CK100,CK100*vlookup($B101,'2a. TBill Main'!$B$224:$HF$233,1+CK$62)),CK100)</f>
        <v>42110.7036</v>
      </c>
      <c r="CL101" s="346">
        <f>if($A101-CL$65&gt;=0, if($B101&lt;=$B100,CL100,CL100*vlookup($B101,'2a. TBill Main'!$B$224:$HF$233,1+CL$62)),CL100)</f>
        <v>36333.50159</v>
      </c>
      <c r="CM101" s="346">
        <f>if($A101-CM$65&gt;=0, if($B101&lt;=$B100,CM100,CM100*vlookup($B101,'2a. TBill Main'!$B$224:$HF$233,1+CM$62)),CM100)</f>
        <v>214459.1966</v>
      </c>
      <c r="CN101" s="346">
        <f>if($A101-CN$65&gt;=0, if($B101&lt;=$B100,CN100,CN100*vlookup($B101,'2a. TBill Main'!$B$224:$HF$233,1+CN$62)),CN100)</f>
        <v>75744.28512</v>
      </c>
      <c r="CO101" s="346">
        <f>if($A101-CO$65&gt;=0, if($B101&lt;=$B100,CO100,CO100*vlookup($B101,'2a. TBill Main'!$B$224:$HF$233,1+CO$62)),CO100)</f>
        <v>635.5529965</v>
      </c>
      <c r="CP101" s="346">
        <f>if($A101-CP$65&gt;=0, if($B101&lt;=$B100,CP100,CP100*vlookup($B101,'2a. TBill Main'!$B$224:$HF$233,1+CP$62)),CP100)</f>
        <v>90027.75028</v>
      </c>
      <c r="CQ101" s="346">
        <f>if($A101-CQ$65&gt;=0, if($B101&lt;=$B100,CQ100,CQ100*vlookup($B101,'2a. TBill Main'!$B$224:$HF$233,1+CQ$62)),CQ100)</f>
        <v>19861.03114</v>
      </c>
      <c r="CR101" s="346">
        <f>if($A101-CR$65&gt;=0, if($B101&lt;=$B100,CR100,CR100*vlookup($B101,'2a. TBill Main'!$B$224:$HF$233,1+CR$62)),CR100)</f>
        <v>56895.81647</v>
      </c>
      <c r="CS101" s="346">
        <f>if($A101-CS$65&gt;=0, if($B101&lt;=$B100,CS100,CS100*vlookup($B101,'2a. TBill Main'!$B$224:$HF$233,1+CS$62)),CS100)</f>
        <v>16830.23779</v>
      </c>
      <c r="CT101" s="346">
        <f>if($A101-CT$65&gt;=0, if($B101&lt;=$B100,CT100,CT100*vlookup($B101,'2a. TBill Main'!$B$224:$HF$233,1+CT$62)),CT100)</f>
        <v>55628.24574</v>
      </c>
      <c r="CU101" s="346">
        <f>if($A101-CU$65&gt;=0, if($B101&lt;=$B100,CU100,CU100*vlookup($B101,'2a. TBill Main'!$B$224:$HF$233,1+CU$62)),CU100)</f>
        <v>84558.1812</v>
      </c>
      <c r="CV101" s="346">
        <f>if($A101-CV$65&gt;=0, if($B101&lt;=$B100,CV100,CV100*vlookup($B101,'2a. TBill Main'!$B$224:$HF$233,1+CV$62)),CV100)</f>
        <v>19861.03114</v>
      </c>
      <c r="CW101" s="346">
        <f>if($A101-CW$65&gt;=0, if($B101&lt;=$B100,CW100,CW100*vlookup($B101,'2a. TBill Main'!$B$224:$HF$233,1+CW$62)),CW100)</f>
        <v>28798.49515</v>
      </c>
      <c r="CX101" s="346">
        <f>if($A101-CX$65&gt;=0, if($B101&lt;=$B100,CX100,CX100*vlookup($B101,'2a. TBill Main'!$B$224:$HF$233,1+CX$62)),CX100)</f>
        <v>216592.489</v>
      </c>
      <c r="CY101" s="346">
        <f>if($A101-CY$65&gt;=0, if($B101&lt;=$B100,CY100,CY100*vlookup($B101,'2a. TBill Main'!$B$224:$HF$233,1+CY$62)),CY100)</f>
        <v>425105.3914</v>
      </c>
      <c r="CZ101" s="346">
        <f>if($A101-CZ$65&gt;=0, if($B101&lt;=$B100,CZ100,CZ100*vlookup($B101,'2a. TBill Main'!$B$224:$HF$233,1+CZ$62)),CZ100)</f>
        <v>35969.32045</v>
      </c>
      <c r="DA101" s="346">
        <f>if($A101-DA$65&gt;=0, if($B101&lt;=$B100,DA100,DA100*vlookup($B101,'2a. TBill Main'!$B$224:$HF$233,1+DA$62)),DA100)</f>
        <v>99305.15571</v>
      </c>
      <c r="DB101" s="346">
        <f>if($A101-DB$65&gt;=0, if($B101&lt;=$B100,DB100,DB100*vlookup($B101,'2a. TBill Main'!$B$224:$HF$233,1+DB$62)),DB100)</f>
        <v>39722.06228</v>
      </c>
      <c r="DC101" s="346">
        <f>if($A101-DC$65&gt;=0, if($B101&lt;=$B100,DC100,DC100*vlookup($B101,'2a. TBill Main'!$B$224:$HF$233,1+DC$62)),DC100)</f>
        <v>39722.06228</v>
      </c>
      <c r="DD101" s="346">
        <f>if($A101-DD$65&gt;=0, if($B101&lt;=$B100,DD100,DD100*vlookup($B101,'2a. TBill Main'!$B$224:$HF$233,1+DD$62)),DD100)</f>
        <v>79118.40365</v>
      </c>
      <c r="DE101" s="346">
        <f>if($A101-DE$65&gt;=0, if($B101&lt;=$B100,DE100,DE100*vlookup($B101,'2a. TBill Main'!$B$224:$HF$233,1+DE$62)),DE100)</f>
        <v>30117.26762</v>
      </c>
      <c r="DF101" s="346">
        <f>if($A101-DF$65&gt;=0, if($B101&lt;=$B100,DF100,DF100*vlookup($B101,'2a. TBill Main'!$B$224:$HF$233,1+DF$62)),DF100)</f>
        <v>15888.82491</v>
      </c>
      <c r="DG101" s="346">
        <f>if($A101-DG$65&gt;=0, if($B101&lt;=$B100,DG100,DG100*vlookup($B101,'2a. TBill Main'!$B$224:$HF$233,1+DG$62)),DG100)</f>
        <v>39722.06228</v>
      </c>
      <c r="DH101" s="346">
        <f>if($A101-DH$65&gt;=0, if($B101&lt;=$B100,DH100,DH100*vlookup($B101,'2a. TBill Main'!$B$224:$HF$233,1+DH$62)),DH100)</f>
        <v>198026.3971</v>
      </c>
      <c r="DI101" s="346">
        <f>if($A101-DI$65&gt;=0, if($B101&lt;=$B100,DI100,DI100*vlookup($B101,'2a. TBill Main'!$B$224:$HF$233,1+DI$62)),DI100)</f>
        <v>30936.29682</v>
      </c>
      <c r="DJ101" s="346">
        <f>if($A101-DJ$65&gt;=0, if($B101&lt;=$B100,DJ100,DJ100*vlookup($B101,'2a. TBill Main'!$B$224:$HF$233,1+DJ$62)),DJ100)</f>
        <v>198.6103114</v>
      </c>
      <c r="DK101" s="346">
        <f>if($A101-DK$65&gt;=0, if($B101&lt;=$B100,DK100,DK100*vlookup($B101,'2a. TBill Main'!$B$224:$HF$233,1+DK$62)),DK100)</f>
        <v>92888.3346</v>
      </c>
      <c r="DL101" s="346">
        <f>if($A101-DL$65&gt;=0, if($B101&lt;=$B100,DL100,DL100*vlookup($B101,'2a. TBill Main'!$B$224:$HF$233,1+DL$62)),DL100)</f>
        <v>39722.06228</v>
      </c>
      <c r="DM101" s="346">
        <f>if($A101-DM$65&gt;=0, if($B101&lt;=$B100,DM100,DM100*vlookup($B101,'2a. TBill Main'!$B$224:$HF$233,1+DM$62)),DM100)</f>
        <v>25480.47157</v>
      </c>
      <c r="DN101" s="346">
        <f>if($A101-DN$65&gt;=0, if($B101&lt;=$B100,DN100,DN100*vlookup($B101,'2a. TBill Main'!$B$224:$HF$233,1+DN$62)),DN100)</f>
        <v>105795.7407</v>
      </c>
      <c r="DO101" s="346">
        <f>if($A101-DO$65&gt;=0, if($B101&lt;=$B100,DO100,DO100*vlookup($B101,'2a. TBill Main'!$B$224:$HF$233,1+DO$62)),DO100)</f>
        <v>39722.06228</v>
      </c>
      <c r="DP101" s="346">
        <f>if($A101-DP$65&gt;=0, if($B101&lt;=$B100,DP100,DP100*vlookup($B101,'2a. TBill Main'!$B$224:$HF$233,1+DP$62)),DP100)</f>
        <v>47666.47474</v>
      </c>
      <c r="DQ101" s="346">
        <f>if($A101-DQ$65&gt;=0, if($B101&lt;=$B100,DQ100,DQ100*vlookup($B101,'2a. TBill Main'!$B$224:$HF$233,1+DQ$62)),DQ100)</f>
        <v>27805.4436</v>
      </c>
      <c r="DR101" s="346">
        <f>if($A101-DR$65&gt;=0, if($B101&lt;=$B100,DR100,DR100*vlookup($B101,'2a. TBill Main'!$B$224:$HF$233,1+DR$62)),DR100)</f>
        <v>187910.2206</v>
      </c>
      <c r="DS101" s="346">
        <f>if($A101-DS$65&gt;=0, if($B101&lt;=$B100,DS100,DS100*vlookup($B101,'2a. TBill Main'!$B$224:$HF$233,1+DS$62)),DS100)</f>
        <v>7983.459244</v>
      </c>
      <c r="DT101" s="346">
        <f>if($A101-DT$65&gt;=0, if($B101&lt;=$B100,DT100,DT100*vlookup($B101,'2a. TBill Main'!$B$224:$HF$233,1+DT$62)),DT100)</f>
        <v>210.5269301</v>
      </c>
      <c r="DU101" s="346">
        <f>if($A101-DU$65&gt;=0, if($B101&lt;=$B100,DU100,DU100*vlookup($B101,'2a. TBill Main'!$B$224:$HF$233,1+DU$62)),DU100)</f>
        <v>69121.63168</v>
      </c>
      <c r="DV101" s="346">
        <f>if($A101-DV$65&gt;=0, if($B101&lt;=$B100,DV100,DV100*vlookup($B101,'2a. TBill Main'!$B$224:$HF$233,1+DV$62)),DV100)</f>
        <v>138545.9058</v>
      </c>
      <c r="DW101" s="346">
        <f>if($A101-DW$65&gt;=0, if($B101&lt;=$B100,DW100,DW100*vlookup($B101,'2a. TBill Main'!$B$224:$HF$233,1+DW$62)),DW100)</f>
        <v>39722.06228</v>
      </c>
      <c r="DX101" s="346">
        <f>if($A101-DX$65&gt;=0, if($B101&lt;=$B100,DX100,DX100*vlookup($B101,'2a. TBill Main'!$B$224:$HF$233,1+DX$62)),DX100)</f>
        <v>79444.12457</v>
      </c>
      <c r="DY101" s="346">
        <f>if($A101-DY$65&gt;=0, if($B101&lt;=$B100,DY100,DY100*vlookup($B101,'2a. TBill Main'!$B$224:$HF$233,1+DY$62)),DY100)</f>
        <v>39722.06228</v>
      </c>
      <c r="DZ101" s="346">
        <f>if($A101-DZ$65&gt;=0, if($B101&lt;=$B100,DZ100,DZ100*vlookup($B101,'2a. TBill Main'!$B$224:$HF$233,1+DZ$62)),DZ100)</f>
        <v>240056.3112</v>
      </c>
      <c r="EA101" s="346">
        <f>if($A101-EA$65&gt;=0, if($B101&lt;=$B100,EA100,EA100*vlookup($B101,'2a. TBill Main'!$B$224:$HF$233,1+EA$62)),EA100)</f>
        <v>1136.050981</v>
      </c>
      <c r="EB101" s="346">
        <f>if($A101-EB$65&gt;=0, if($B101&lt;=$B100,EB100,EB100*vlookup($B101,'2a. TBill Main'!$B$224:$HF$233,1+EB$62)),EB100)</f>
        <v>79444.12457</v>
      </c>
      <c r="EC101" s="346">
        <f>if($A101-EC$65&gt;=0, if($B101&lt;=$B100,EC100,EC100*vlookup($B101,'2a. TBill Main'!$B$224:$HF$233,1+EC$62)),EC100)</f>
        <v>114702.1023</v>
      </c>
      <c r="ED101" s="346">
        <f>if($A101-ED$65&gt;=0, if($B101&lt;=$B100,ED100,ED100*vlookup($B101,'2a. TBill Main'!$B$224:$HF$233,1+ED$62)),ED100)</f>
        <v>77699.84937</v>
      </c>
      <c r="EE101" s="346">
        <f>if($A101-EE$65&gt;=0, if($B101&lt;=$B100,EE100,EE100*vlookup($B101,'2a. TBill Main'!$B$224:$HF$233,1+EE$62)),EE100)</f>
        <v>79444.12457</v>
      </c>
      <c r="EF101" s="346">
        <f>if($A101-EF$65&gt;=0, if($B101&lt;=$B100,EF100,EF100*vlookup($B101,'2a. TBill Main'!$B$224:$HF$233,1+EF$62)),EF100)</f>
        <v>20931.06406</v>
      </c>
      <c r="EG101" s="346">
        <f>if($A101-EG$65&gt;=0, if($B101&lt;=$B100,EG100,EG100*vlookup($B101,'2a. TBill Main'!$B$224:$HF$233,1+EG$62)),EG100)</f>
        <v>16696.53333</v>
      </c>
      <c r="EH101" s="346">
        <f>if($A101-EH$65&gt;=0, if($B101&lt;=$B100,EH100,EH100*vlookup($B101,'2a. TBill Main'!$B$224:$HF$233,1+EH$62)),EH100)</f>
        <v>1565.049254</v>
      </c>
      <c r="EI101" s="346">
        <f>if($A101-EI$65&gt;=0, if($B101&lt;=$B100,EI100,EI100*vlookup($B101,'2a. TBill Main'!$B$224:$HF$233,1+EI$62)),EI100)</f>
        <v>79444.12457</v>
      </c>
      <c r="EJ101" s="346">
        <f>if($A101-EJ$65&gt;=0, if($B101&lt;=$B100,EJ100,EJ100*vlookup($B101,'2a. TBill Main'!$B$224:$HF$233,1+EJ$62)),EJ100)</f>
        <v>70748.44874</v>
      </c>
      <c r="EK101" s="346">
        <f>if($A101-EK$65&gt;=0, if($B101&lt;=$B100,EK100,EK100*vlookup($B101,'2a. TBill Main'!$B$224:$HF$233,1+EK$62)),EK100)</f>
        <v>43694.26851</v>
      </c>
      <c r="EL101" s="346">
        <f>if($A101-EL$65&gt;=0, if($B101&lt;=$B100,EL100,EL100*vlookup($B101,'2a. TBill Main'!$B$224:$HF$233,1+EL$62)),EL100)</f>
        <v>16782.57131</v>
      </c>
      <c r="EM101" s="346">
        <f>if($A101-EM$65&gt;=0, if($B101&lt;=$B100,EM100,EM100*vlookup($B101,'2a. TBill Main'!$B$224:$HF$233,1+EM$62)),EM100)</f>
        <v>162904.1496</v>
      </c>
      <c r="EN101" s="346">
        <f>if($A101-EN$65&gt;=0, if($B101&lt;=$B100,EN100,EN100*vlookup($B101,'2a. TBill Main'!$B$224:$HF$233,1+EN$62)),EN100)</f>
        <v>1191.661868</v>
      </c>
      <c r="EO101" s="346">
        <f>if($A101-EO$65&gt;=0, if($B101&lt;=$B100,EO100,EO100*vlookup($B101,'2a. TBill Main'!$B$224:$HF$233,1+EO$62)),EO100)</f>
        <v>67594.8745</v>
      </c>
      <c r="EP101" s="346">
        <f>if($A101-EP$65&gt;=0, if($B101&lt;=$B100,EP100,EP100*vlookup($B101,'2a. TBill Main'!$B$224:$HF$233,1+EP$62)),EP100)</f>
        <v>71650.06011</v>
      </c>
      <c r="EQ101" s="346">
        <f>if($A101-EQ$65&gt;=0, if($B101&lt;=$B100,EQ100,EQ100*vlookup($B101,'2a. TBill Main'!$B$224:$HF$233,1+EQ$62)),EQ100)</f>
        <v>79444.12457</v>
      </c>
      <c r="ER101" s="346">
        <f>if($A101-ER$65&gt;=0, if($B101&lt;=$B100,ER100,ER100*vlookup($B101,'2a. TBill Main'!$B$224:$HF$233,1+ER$62)),ER100)</f>
        <v>143257.6176</v>
      </c>
      <c r="ES101" s="346">
        <f>if($A101-ES$65&gt;=0, if($B101&lt;=$B100,ES100,ES100*vlookup($B101,'2a. TBill Main'!$B$224:$HF$233,1+ES$62)),ES100)</f>
        <v>19052.92551</v>
      </c>
      <c r="ET101" s="346">
        <f>if($A101-ET$65&gt;=0, if($B101&lt;=$B100,ET100,ET100*vlookup($B101,'2a. TBill Main'!$B$224:$HF$233,1+ET$62)),ET100)</f>
        <v>5632.588432</v>
      </c>
      <c r="EU101" s="346">
        <f>if($A101-EU$65&gt;=0, if($B101&lt;=$B100,EU100,EU100*vlookup($B101,'2a. TBill Main'!$B$224:$HF$233,1+EU$62)),EU100)</f>
        <v>32172.24879</v>
      </c>
      <c r="EV101" s="346">
        <f>if($A101-EV$65&gt;=0, if($B101&lt;=$B100,EV100,EV100*vlookup($B101,'2a. TBill Main'!$B$224:$HF$233,1+EV$62)),EV100)</f>
        <v>19288.00067</v>
      </c>
      <c r="EW101" s="346">
        <f>if($A101-EW$65&gt;=0, if($B101&lt;=$B100,EW100,EW100*vlookup($B101,'2a. TBill Main'!$B$224:$HF$233,1+EW$62)),EW100)</f>
        <v>16969.26501</v>
      </c>
      <c r="EX101" s="346">
        <f>if($A101-EX$65&gt;=0, if($B101&lt;=$B100,EX100,EX100*vlookup($B101,'2a. TBill Main'!$B$224:$HF$233,1+EX$62)),EX100)</f>
        <v>23404.63632</v>
      </c>
      <c r="EY101" s="346">
        <f>if($A101-EY$65&gt;=0, if($B101&lt;=$B100,EY100,EY100*vlookup($B101,'2a. TBill Main'!$B$224:$HF$233,1+EY$62)),EY100)</f>
        <v>182601.2478</v>
      </c>
      <c r="EZ101" s="346">
        <f>if($A101-EZ$65&gt;=0, if($B101&lt;=$B100,EZ100,EZ100*vlookup($B101,'2a. TBill Main'!$B$224:$HF$233,1+EZ$62)),EZ100)</f>
        <v>78238.63942</v>
      </c>
      <c r="FA101" s="346">
        <f>if($A101-FA$65&gt;=0, if($B101&lt;=$B100,FA100,FA100*vlookup($B101,'2a. TBill Main'!$B$224:$HF$233,1+FA$62)),FA100)</f>
        <v>14221.29274</v>
      </c>
      <c r="FB101" s="346">
        <f>if($A101-FB$65&gt;=0, if($B101&lt;=$B100,FB100,FB100*vlookup($B101,'2a. TBill Main'!$B$224:$HF$233,1+FB$62)),FB100)</f>
        <v>24995.90213</v>
      </c>
      <c r="FC101" s="346">
        <f>if($A101-FC$65&gt;=0, if($B101&lt;=$B100,FC100,FC100*vlookup($B101,'2a. TBill Main'!$B$224:$HF$233,1+FC$62)),FC100)</f>
        <v>100206.8465</v>
      </c>
      <c r="FD101" s="346">
        <f>if($A101-FD$65&gt;=0, if($B101&lt;=$B100,FD100,FD100*vlookup($B101,'2a. TBill Main'!$B$224:$HF$233,1+FD$62)),FD100)</f>
        <v>81456.88118</v>
      </c>
      <c r="FE101" s="346">
        <f>if($A101-FE$65&gt;=0, if($B101&lt;=$B100,FE100,FE100*vlookup($B101,'2a. TBill Main'!$B$224:$HF$233,1+FE$62)),FE100)</f>
        <v>136834.7985</v>
      </c>
      <c r="FF101" s="346">
        <f>if($A101-FF$65&gt;=0, if($B101&lt;=$B100,FF100,FF100*vlookup($B101,'2a. TBill Main'!$B$224:$HF$233,1+FF$62)),FF100)</f>
        <v>32500.15442</v>
      </c>
      <c r="FG101" s="346">
        <f>if($A101-FG$65&gt;=0, if($B101&lt;=$B100,FG100,FG100*vlookup($B101,'2a. TBill Main'!$B$224:$HF$233,1+FG$62)),FG100)</f>
        <v>41373.14952</v>
      </c>
      <c r="FH101" s="346">
        <f>if($A101-FH$65&gt;=0, if($B101&lt;=$B100,FH100,FH100*vlookup($B101,'2a. TBill Main'!$B$224:$HF$233,1+FH$62)),FH100)</f>
        <v>51205.71049</v>
      </c>
      <c r="FI101" s="346">
        <f>if($A101-FI$65&gt;=0, if($B101&lt;=$B100,FI100,FI100*vlookup($B101,'2a. TBill Main'!$B$224:$HF$233,1+FI$62)),FI100)</f>
        <v>139516.4349</v>
      </c>
      <c r="FJ101" s="346">
        <f>if($A101-FJ$65&gt;=0, if($B101&lt;=$B100,FJ100,FJ100*vlookup($B101,'2a. TBill Main'!$B$224:$HF$233,1+FJ$62)),FJ100)</f>
        <v>145264.2968</v>
      </c>
      <c r="FK101" s="346">
        <f>if($A101-FK$65&gt;=0, if($B101&lt;=$B100,FK100,FK100*vlookup($B101,'2a. TBill Main'!$B$224:$HF$233,1+FK$62)),FK100)</f>
        <v>62029.97246</v>
      </c>
      <c r="FL101" s="346">
        <f>if($A101-FL$65&gt;=0, if($B101&lt;=$B100,FL100,FL100*vlookup($B101,'2a. TBill Main'!$B$224:$HF$233,1+FL$62)),FL100)</f>
        <v>61755.89023</v>
      </c>
      <c r="FM101" s="346">
        <f>if($A101-FM$65&gt;=0, if($B101&lt;=$B100,FM100,FM100*vlookup($B101,'2a. TBill Main'!$B$224:$HF$233,1+FM$62)),FM100)</f>
        <v>164144.7094</v>
      </c>
      <c r="FN101" s="346">
        <f>if($A101-FN$65&gt;=0, if($B101&lt;=$B100,FN100,FN100*vlookup($B101,'2a. TBill Main'!$B$224:$HF$233,1+FN$62)),FN100)</f>
        <v>140190.3594</v>
      </c>
      <c r="FO101" s="346">
        <f>if($A101-FO$65&gt;=0, if($B101&lt;=$B100,FO100,FO100*vlookup($B101,'2a. TBill Main'!$B$224:$HF$233,1+FO$62)),FO100)</f>
        <v>67527.50588</v>
      </c>
      <c r="FP101" s="346">
        <f>if($A101-FP$65&gt;=0, if($B101&lt;=$B100,FP100,FP100*vlookup($B101,'2a. TBill Main'!$B$224:$HF$233,1+FP$62)),FP100)</f>
        <v>23948.43135</v>
      </c>
      <c r="FQ101" s="346">
        <f>if($A101-FQ$65&gt;=0, if($B101&lt;=$B100,FQ100,FQ100*vlookup($B101,'2a. TBill Main'!$B$224:$HF$233,1+FQ$62)),FQ100)</f>
        <v>132296.8309</v>
      </c>
      <c r="FR101" s="346">
        <f>if($A101-FR$65&gt;=0, if($B101&lt;=$B100,FR100,FR100*vlookup($B101,'2a. TBill Main'!$B$224:$HF$233,1+FR$62)),FR100)</f>
        <v>132280.3463</v>
      </c>
      <c r="FS101" s="346">
        <f>if($A101-FS$65&gt;=0, if($B101&lt;=$B100,FS100,FS100*vlookup($B101,'2a. TBill Main'!$B$224:$HF$233,1+FS$62)),FS100)</f>
        <v>59583.09342</v>
      </c>
      <c r="FT101" s="346">
        <f>if($A101-FT$65&gt;=0, if($B101&lt;=$B100,FT100,FT100*vlookup($B101,'2a. TBill Main'!$B$224:$HF$233,1+FT$62)),FT100)</f>
        <v>74113.42381</v>
      </c>
      <c r="FU101" s="346">
        <f>if($A101-FU$65&gt;=0, if($B101&lt;=$B100,FU100,FU100*vlookup($B101,'2a. TBill Main'!$B$224:$HF$233,1+FU$62)),FU100)</f>
        <v>79444.12457</v>
      </c>
      <c r="FV101" s="346">
        <f>if($A101-FV$65&gt;=0, if($B101&lt;=$B100,FV100,FV100*vlookup($B101,'2a. TBill Main'!$B$224:$HF$233,1+FV$62)),FV100)</f>
        <v>166832.6616</v>
      </c>
      <c r="FW101" s="346">
        <f>if($A101-FW$65&gt;=0, if($B101&lt;=$B100,FW100,FW100*vlookup($B101,'2a. TBill Main'!$B$224:$HF$233,1+FW$62)),FW100)</f>
        <v>3964.261816</v>
      </c>
      <c r="FX101" s="346">
        <f>if($A101-FX$65&gt;=0, if($B101&lt;=$B100,FX100,FX100*vlookup($B101,'2a. TBill Main'!$B$224:$HF$233,1+FX$62)),FX100)</f>
        <v>88490.02981</v>
      </c>
      <c r="FY101" s="346">
        <f>if($A101-FY$65&gt;=0, if($B101&lt;=$B100,FY100,FY100*vlookup($B101,'2a. TBill Main'!$B$224:$HF$233,1+FY$62)),FY100)</f>
        <v>82081.6695</v>
      </c>
      <c r="FZ101" s="346">
        <f>if($A101-FZ$65&gt;=0, if($B101&lt;=$B100,FZ100,FZ100*vlookup($B101,'2a. TBill Main'!$B$224:$HF$233,1+FZ$62)),FZ100)</f>
        <v>92118.12381</v>
      </c>
      <c r="GA101" s="346">
        <f>if($A101-GA$65&gt;=0, if($B101&lt;=$B100,GA100,GA100*vlookup($B101,'2a. TBill Main'!$B$224:$HF$233,1+GA$62)),GA100)</f>
        <v>1489.577336</v>
      </c>
      <c r="GB101" s="346">
        <f>if($A101-GB$65&gt;=0, if($B101&lt;=$B100,GB100,GB100*vlookup($B101,'2a. TBill Main'!$B$224:$HF$233,1+GB$62)),GB100)</f>
        <v>8413.132791</v>
      </c>
      <c r="GC101" s="346">
        <f>if($A101-GC$65&gt;=0, if($B101&lt;=$B100,GC100,GC100*vlookup($B101,'2a. TBill Main'!$B$224:$HF$233,1+GC$62)),GC100)</f>
        <v>436.9426851</v>
      </c>
      <c r="GD101" s="346">
        <f>if($A101-GD$65&gt;=0, if($B101&lt;=$B100,GD100,GD100*vlookup($B101,'2a. TBill Main'!$B$224:$HF$233,1+GD$62)),GD100)</f>
        <v>33489.67071</v>
      </c>
      <c r="GE101" s="346">
        <f>if($A101-GE$65&gt;=0, if($B101&lt;=$B100,GE100,GE100*vlookup($B101,'2a. TBill Main'!$B$224:$HF$233,1+GE$62)),GE100)</f>
        <v>8576.946576</v>
      </c>
      <c r="GF101" s="346">
        <f>if($A101-GF$65&gt;=0, if($B101&lt;=$B100,GF100,GF100*vlookup($B101,'2a. TBill Main'!$B$224:$HF$233,1+GF$62)),GF100)</f>
        <v>6661.389845</v>
      </c>
      <c r="GG101" s="346">
        <f>if($A101-GG$65&gt;=0, if($B101&lt;=$B100,GG100,GG100*vlookup($B101,'2a. TBill Main'!$B$224:$HF$233,1+GG$62)),GG100)</f>
        <v>97984.23825</v>
      </c>
      <c r="GH101" s="346">
        <f>if($A101-GH$65&gt;=0, if($B101&lt;=$B100,GH100,GH100*vlookup($B101,'2a. TBill Main'!$B$224:$HF$233,1+GH$62)),GH100)</f>
        <v>436.9426851</v>
      </c>
      <c r="GI101" s="346">
        <f>if($A101-GI$65&gt;=0, if($B101&lt;=$B100,GI100,GI100*vlookup($B101,'2a. TBill Main'!$B$224:$HF$233,1+GI$62)),GI100)</f>
        <v>993.0515571</v>
      </c>
      <c r="GJ101" s="346">
        <f>if($A101-GJ$65&gt;=0, if($B101&lt;=$B100,GJ100,GJ100*vlookup($B101,'2a. TBill Main'!$B$224:$HF$233,1+GJ$62)),GJ100)</f>
        <v>131.0828055</v>
      </c>
      <c r="GK101" s="346">
        <f>if($A101-GK$65&gt;=0, if($B101&lt;=$B100,GK100,GK100*vlookup($B101,'2a. TBill Main'!$B$224:$HF$233,1+GK$62)),GK100)</f>
        <v>64623.66424</v>
      </c>
      <c r="GL101" s="346">
        <f>if($A101-GL$65&gt;=0, if($B101&lt;=$B100,GL100,GL100*vlookup($B101,'2a. TBill Main'!$B$224:$HF$233,1+GL$62)),GL100)</f>
        <v>47369.79066</v>
      </c>
      <c r="GM101" s="346">
        <f>if($A101-GM$65&gt;=0, if($B101&lt;=$B100,GM100,GM100*vlookup($B101,'2a. TBill Main'!$B$224:$HF$233,1+GM$62)),GM100)</f>
        <v>1290.967024</v>
      </c>
      <c r="GN101" s="346">
        <f>if($A101-GN$65&gt;=0, if($B101&lt;=$B100,GN100,GN100*vlookup($B101,'2a. TBill Main'!$B$224:$HF$233,1+GN$62)),GN100)</f>
        <v>39.72206228</v>
      </c>
      <c r="GO101" s="346">
        <f>if($A101-GO$65&gt;=0, if($B101&lt;=$B100,GO100,GO100*vlookup($B101,'2a. TBill Main'!$B$224:$HF$233,1+GO$62)),GO100)</f>
        <v>4627.620256</v>
      </c>
      <c r="GP101" s="346">
        <f>if($A101-GP$65&gt;=0, if($B101&lt;=$B100,GP100,GP100*vlookup($B101,'2a. TBill Main'!$B$224:$HF$233,1+GP$62)),GP100)</f>
        <v>43316.90892</v>
      </c>
      <c r="GQ101" s="346">
        <f>if($A101-GQ$65&gt;=0, if($B101&lt;=$B100,GQ100,GQ100*vlookup($B101,'2a. TBill Main'!$B$224:$HF$233,1+GQ$62)),GQ100)</f>
        <v>45489.70573</v>
      </c>
      <c r="GR101" s="346">
        <f>if($A101-GR$65&gt;=0, if($B101&lt;=$B100,GR100,GR100*vlookup($B101,'2a. TBill Main'!$B$224:$HF$233,1+GR$62)),GR100)</f>
        <v>54216.64281</v>
      </c>
      <c r="GS101" s="346">
        <f>if($A101-GS$65&gt;=0, if($B101&lt;=$B100,GS100,GS100*vlookup($B101,'2a. TBill Main'!$B$224:$HF$233,1+GS$62)),GS100)</f>
        <v>109974.5016</v>
      </c>
      <c r="GT101" s="346">
        <f>if($A101-GT$65&gt;=0, if($B101&lt;=$B100,GT100,GT100*vlookup($B101,'2a. TBill Main'!$B$224:$HF$233,1+GT$62)),GT100)</f>
        <v>7940.44025</v>
      </c>
      <c r="GU101" s="346">
        <f>if($A101-GU$65&gt;=0, if($B101&lt;=$B100,GU100,GU100*vlookup($B101,'2a. TBill Main'!$B$224:$HF$233,1+GU$62)),GU100)</f>
        <v>32973.2839</v>
      </c>
      <c r="GV101" s="346">
        <f>if($A101-GV$65&gt;=0, if($B101&lt;=$B100,GV100,GV100*vlookup($B101,'2a. TBill Main'!$B$224:$HF$233,1+GV$62)),GV100)</f>
        <v>55066.69494</v>
      </c>
      <c r="GW101" s="346">
        <f>if($A101-GW$65&gt;=0, if($B101&lt;=$B100,GW100,GW100*vlookup($B101,'2a. TBill Main'!$B$224:$HF$233,1+GW$62)),GW100)</f>
        <v>60167.00774</v>
      </c>
      <c r="GX101" s="346">
        <f>if($A101-GX$65&gt;=0, if($B101&lt;=$B100,GX100,GX100*vlookup($B101,'2a. TBill Main'!$B$224:$HF$233,1+GX$62)),GX100)</f>
        <v>26319.83847</v>
      </c>
      <c r="GY101" s="346">
        <f>if($A101-GY$65&gt;=0, if($B101&lt;=$B100,GY100,GY100*vlookup($B101,'2a. TBill Main'!$B$224:$HF$233,1+GY$62)),GY100)</f>
        <v>101736.1459</v>
      </c>
      <c r="GZ101" s="346">
        <f>if($A101-GZ$65&gt;=0, if($B101&lt;=$B100,GZ100,GZ100*vlookup($B101,'2a. TBill Main'!$B$224:$HF$233,1+GZ$62)),GZ100)</f>
        <v>81724.17094</v>
      </c>
      <c r="HA101" s="346">
        <f>if($A101-HA$65&gt;=0, if($B101&lt;=$B100,HA100,HA100*vlookup($B101,'2a. TBill Main'!$B$224:$HF$233,1+HA$62)),HA100)</f>
        <v>117763.998</v>
      </c>
      <c r="HB101" s="346">
        <f>if($A101-HB$65&gt;=0, if($B101&lt;=$B100,HB100,HB100*vlookup($B101,'2a. TBill Main'!$B$224:$HF$233,1+HB$62)),HB100)</f>
        <v>72866.15105</v>
      </c>
      <c r="HC101" s="346">
        <f>if($A101-HC$65&gt;=0, if($B101&lt;=$B100,HC100,HC100*vlookup($B101,'2a. TBill Main'!$B$224:$HF$233,1+HC$62)),HC100)</f>
        <v>21592.91306</v>
      </c>
      <c r="HD101" s="346">
        <f>if($A101-HD$65&gt;=0, if($B101&lt;=$B100,HD100,HD100*vlookup($B101,'2a. TBill Main'!$B$224:$HF$233,1+HD$62)),HD100)</f>
        <v>52341.76147</v>
      </c>
      <c r="HE101" s="346">
        <f>if($A101-HE$65&gt;=0, if($B101&lt;=$B100,HE100,HE100*vlookup($B101,'2a. TBill Main'!$B$224:$HF$233,1+HE$62)),HE100)</f>
        <v>48500.08194</v>
      </c>
      <c r="HF101" s="346">
        <f>if($A101-HF$65&gt;=0, if($B101&lt;=$B100,HF100,HF100*vlookup($B101,'2a. TBill Main'!$B$224:$HF$233,1+HF$62)),HF100)</f>
        <v>48893.88646</v>
      </c>
      <c r="HG101" s="346">
        <f>if($A101-HG$65&gt;=0, if($B101&lt;=$B100,HG100,HG100*vlookup($B101,'2a. TBill Main'!$B$224:$HF$233,1+HG$62)),HG100)</f>
        <v>10053.65396</v>
      </c>
      <c r="HH101" s="346">
        <f>if($A101-HH$65&gt;=0, if($B101&lt;=$B100,HH100,HH100*vlookup($B101,'2a. TBill Main'!$B$224:$HF$233,1+HH$62)),HH100)</f>
        <v>59753.89829</v>
      </c>
      <c r="HI101" s="346">
        <f>if($A101-HI$65&gt;=0, if($B101&lt;=$B100,HI100,HI100*vlookup($B101,'2a. TBill Main'!$B$224:$HF$233,1+HI$62)),HI100)</f>
        <v>92580.21056</v>
      </c>
      <c r="HJ101" s="346"/>
      <c r="HK101" s="346"/>
      <c r="HL101" s="346"/>
      <c r="HM101" s="346"/>
      <c r="HN101" s="346"/>
      <c r="HO101" s="346"/>
      <c r="HP101" s="346"/>
      <c r="HQ101" s="346"/>
      <c r="HR101" s="346"/>
      <c r="HS101" s="346"/>
      <c r="HT101" s="346"/>
      <c r="HU101" s="346"/>
      <c r="HV101" s="346"/>
      <c r="HW101" s="346"/>
      <c r="HX101" s="346"/>
    </row>
    <row r="102">
      <c r="A102" s="331" t="str">
        <f>'3b. TBond Projections'!A105</f>
        <v>12-2029</v>
      </c>
      <c r="B102" s="346">
        <f t="shared" si="29"/>
        <v>8</v>
      </c>
      <c r="C102" s="346">
        <f t="shared" si="27"/>
        <v>14570565.46</v>
      </c>
      <c r="D102" s="338">
        <f t="shared" si="28"/>
        <v>8</v>
      </c>
      <c r="E102" s="346"/>
      <c r="F102" s="346">
        <f>if($A102-F$65&gt;=0, if($B102&lt;=$B101,F101,F101*vlookup($B102,'2a. TBill Main'!$B$224:$HF$233,1+F$62)),F101)</f>
        <v>1368.970827</v>
      </c>
      <c r="G102" s="346">
        <f>if($A102-G$65&gt;=0, if($B102&lt;=$B101,G101,G101*vlookup($B102,'2a. TBill Main'!$B$224:$HF$233,1+G$62)),G101)</f>
        <v>35256.94873</v>
      </c>
      <c r="H102" s="346">
        <f>if($A102-H$65&gt;=0, if($B102&lt;=$B101,H101,H101*vlookup($B102,'2a. TBill Main'!$B$224:$HF$233,1+H$62)),H101)</f>
        <v>96747.0549</v>
      </c>
      <c r="I102" s="346">
        <f>if($A102-I$65&gt;=0, if($B102&lt;=$B101,I101,I101*vlookup($B102,'2a. TBill Main'!$B$224:$HF$233,1+I$62)),I101)</f>
        <v>36280.14559</v>
      </c>
      <c r="J102" s="346">
        <f>if($A102-J$65&gt;=0, if($B102&lt;=$B101,J101,J101*vlookup($B102,'2a. TBill Main'!$B$224:$HF$233,1+J$62)),J101)</f>
        <v>48373.52745</v>
      </c>
      <c r="K102" s="346">
        <f>if($A102-K$65&gt;=0, if($B102&lt;=$B101,K101,K101*vlookup($B102,'2a. TBill Main'!$B$224:$HF$233,1+K$62)),K101)</f>
        <v>48373.52745</v>
      </c>
      <c r="L102" s="346">
        <f>if($A102-L$65&gt;=0, if($B102&lt;=$B101,L101,L101*vlookup($B102,'2a. TBill Main'!$B$224:$HF$233,1+L$62)),L101)</f>
        <v>12681.84582</v>
      </c>
      <c r="M102" s="346">
        <f>if($A102-M$65&gt;=0, if($B102&lt;=$B101,M101,M101*vlookup($B102,'2a. TBill Main'!$B$224:$HF$233,1+M$62)),M101)</f>
        <v>358297.8805</v>
      </c>
      <c r="N102" s="346">
        <f>if($A102-N$65&gt;=0, if($B102&lt;=$B101,N101,N101*vlookup($B102,'2a. TBill Main'!$B$224:$HF$233,1+N$62)),N101)</f>
        <v>120684.7433</v>
      </c>
      <c r="O102" s="346">
        <f>if($A102-O$65&gt;=0, if($B102&lt;=$B101,O101,O101*vlookup($B102,'2a. TBill Main'!$B$224:$HF$233,1+O$62)),O101)</f>
        <v>6438.516503</v>
      </c>
      <c r="P102" s="346">
        <f>if($A102-P$65&gt;=0, if($B102&lt;=$B101,P101,P101*vlookup($B102,'2a. TBill Main'!$B$224:$HF$233,1+P$62)),P101)</f>
        <v>48.37352745</v>
      </c>
      <c r="Q102" s="346">
        <f>if($A102-Q$65&gt;=0, if($B102&lt;=$B101,Q101,Q101*vlookup($B102,'2a. TBill Main'!$B$224:$HF$233,1+Q$62)),Q101)</f>
        <v>919.0970215</v>
      </c>
      <c r="R102" s="346">
        <f>if($A102-R$65&gt;=0, if($B102&lt;=$B101,R101,R101*vlookup($B102,'2a. TBill Main'!$B$224:$HF$233,1+R$62)),R101)</f>
        <v>35691.68162</v>
      </c>
      <c r="S102" s="346">
        <f>if($A102-S$65&gt;=0, if($B102&lt;=$B101,S101,S101*vlookup($B102,'2a. TBill Main'!$B$224:$HF$233,1+S$62)),S101)</f>
        <v>28713.51005</v>
      </c>
      <c r="T102" s="346">
        <f>if($A102-T$65&gt;=0, if($B102&lt;=$B101,T101,T101*vlookup($B102,'2a. TBill Main'!$B$224:$HF$233,1+T$62)),T101)</f>
        <v>319395.8897</v>
      </c>
      <c r="U102" s="346">
        <f>if($A102-U$65&gt;=0, if($B102&lt;=$B101,U101,U101*vlookup($B102,'2a. TBill Main'!$B$224:$HF$233,1+U$62)),U101)</f>
        <v>49276.03235</v>
      </c>
      <c r="V102" s="346">
        <f>if($A102-V$65&gt;=0, if($B102&lt;=$B101,V101,V101*vlookup($B102,'2a. TBill Main'!$B$224:$HF$233,1+V$62)),V101)</f>
        <v>158180.177</v>
      </c>
      <c r="W102" s="346">
        <f>if($A102-W$65&gt;=0, if($B102&lt;=$B101,W101,W101*vlookup($B102,'2a. TBill Main'!$B$224:$HF$233,1+W$62)),W101)</f>
        <v>48373.52745</v>
      </c>
      <c r="X102" s="346">
        <f>if($A102-X$65&gt;=0, if($B102&lt;=$B101,X101,X101*vlookup($B102,'2a. TBill Main'!$B$224:$HF$233,1+X$62)),X101)</f>
        <v>85417.92639</v>
      </c>
      <c r="Y102" s="346">
        <f>if($A102-Y$65&gt;=0, if($B102&lt;=$B101,Y101,Y101*vlookup($B102,'2a. TBill Main'!$B$224:$HF$233,1+Y$62)),Y101)</f>
        <v>48373.52745</v>
      </c>
      <c r="Z102" s="346">
        <f>if($A102-Z$65&gt;=0, if($B102&lt;=$B101,Z101,Z101*vlookup($B102,'2a. TBill Main'!$B$224:$HF$233,1+Z$62)),Z101)</f>
        <v>6119.251222</v>
      </c>
      <c r="AA102" s="346">
        <f>if($A102-AA$65&gt;=0, if($B102&lt;=$B101,AA101,AA101*vlookup($B102,'2a. TBill Main'!$B$224:$HF$233,1+AA$62)),AA101)</f>
        <v>107914.2288</v>
      </c>
      <c r="AB102" s="346">
        <f>if($A102-AB$65&gt;=0, if($B102&lt;=$B101,AB101,AB101*vlookup($B102,'2a. TBill Main'!$B$224:$HF$233,1+AB$62)),AB101)</f>
        <v>63832.20724</v>
      </c>
      <c r="AC102" s="346">
        <f>if($A102-AC$65&gt;=0, if($B102&lt;=$B101,AC101,AC101*vlookup($B102,'2a. TBill Main'!$B$224:$HF$233,1+AC$62)),AC101)</f>
        <v>38698.82196</v>
      </c>
      <c r="AD102" s="346">
        <f>if($A102-AD$65&gt;=0, if($B102&lt;=$B101,AD101,AD101*vlookup($B102,'2a. TBill Main'!$B$224:$HF$233,1+AD$62)),AD101)</f>
        <v>24186.76372</v>
      </c>
      <c r="AE102" s="346">
        <f>if($A102-AE$65&gt;=0, if($B102&lt;=$B101,AE101,AE101*vlookup($B102,'2a. TBill Main'!$B$224:$HF$233,1+AE$62)),AE101)</f>
        <v>211470.9703</v>
      </c>
      <c r="AF102" s="346">
        <f>if($A102-AF$65&gt;=0, if($B102&lt;=$B101,AF101,AF101*vlookup($B102,'2a. TBill Main'!$B$224:$HF$233,1+AF$62)),AF101)</f>
        <v>38095.45895</v>
      </c>
      <c r="AG102" s="346">
        <f>if($A102-AG$65&gt;=0, if($B102&lt;=$B101,AG101,AG101*vlookup($B102,'2a. TBill Main'!$B$224:$HF$233,1+AG$62)),AG101)</f>
        <v>53141.27069</v>
      </c>
      <c r="AH102" s="346">
        <f>if($A102-AH$65&gt;=0, if($B102&lt;=$B101,AH101,AH101*vlookup($B102,'2a. TBill Main'!$B$224:$HF$233,1+AH$62)),AH101)</f>
        <v>40358.37256</v>
      </c>
      <c r="AI102" s="346">
        <f>if($A102-AI$65&gt;=0, if($B102&lt;=$B101,AI101,AI101*vlookup($B102,'2a. TBill Main'!$B$224:$HF$233,1+AI$62)),AI101)</f>
        <v>75018.48872</v>
      </c>
      <c r="AJ102" s="346">
        <f>if($A102-AJ$65&gt;=0, if($B102&lt;=$B101,AJ101,AJ101*vlookup($B102,'2a. TBill Main'!$B$224:$HF$233,1+AJ$62)),AJ101)</f>
        <v>72560.29117</v>
      </c>
      <c r="AK102" s="346">
        <f>if($A102-AK$65&gt;=0, if($B102&lt;=$B101,AK101,AK101*vlookup($B102,'2a. TBill Main'!$B$224:$HF$233,1+AK$62)),AK101)</f>
        <v>58048.23294</v>
      </c>
      <c r="AL102" s="346">
        <f>if($A102-AL$65&gt;=0, if($B102&lt;=$B101,AL101,AL101*vlookup($B102,'2a. TBill Main'!$B$224:$HF$233,1+AL$62)),AL101)</f>
        <v>38698.82196</v>
      </c>
      <c r="AM102" s="346">
        <f>if($A102-AM$65&gt;=0, if($B102&lt;=$B101,AM101,AM101*vlookup($B102,'2a. TBill Main'!$B$224:$HF$233,1+AM$62)),AM101)</f>
        <v>54670.50301</v>
      </c>
      <c r="AN102" s="346">
        <f>if($A102-AN$65&gt;=0, if($B102&lt;=$B101,AN101,AN101*vlookup($B102,'2a. TBill Main'!$B$224:$HF$233,1+AN$62)),AN101)</f>
        <v>290802.2976</v>
      </c>
      <c r="AO102" s="346">
        <f>if($A102-AO$65&gt;=0, if($B102&lt;=$B101,AO101,AO101*vlookup($B102,'2a. TBill Main'!$B$224:$HF$233,1+AO$62)),AO101)</f>
        <v>31872.15627</v>
      </c>
      <c r="AP102" s="346">
        <f>if($A102-AP$65&gt;=0, if($B102&lt;=$B101,AP101,AP101*vlookup($B102,'2a. TBill Main'!$B$224:$HF$233,1+AP$62)),AP101)</f>
        <v>57959.37077</v>
      </c>
      <c r="AQ102" s="346">
        <f>if($A102-AQ$65&gt;=0, if($B102&lt;=$B101,AQ101,AQ101*vlookup($B102,'2a. TBill Main'!$B$224:$HF$233,1+AQ$62)),AQ101)</f>
        <v>134870.3286</v>
      </c>
      <c r="AR102" s="346">
        <f>if($A102-AR$65&gt;=0, if($B102&lt;=$B101,AR101,AR101*vlookup($B102,'2a. TBill Main'!$B$224:$HF$233,1+AR$62)),AR101)</f>
        <v>96747.0549</v>
      </c>
      <c r="AS102" s="346">
        <f>if($A102-AS$65&gt;=0, if($B102&lt;=$B101,AS101,AS101*vlookup($B102,'2a. TBill Main'!$B$224:$HF$233,1+AS$62)),AS101)</f>
        <v>29024.11647</v>
      </c>
      <c r="AT102" s="346">
        <f>if($A102-AT$65&gt;=0, if($B102&lt;=$B101,AT101,AT101*vlookup($B102,'2a. TBill Main'!$B$224:$HF$233,1+AT$62)),AT101)</f>
        <v>38698.82196</v>
      </c>
      <c r="AU102" s="346">
        <f>if($A102-AU$65&gt;=0, if($B102&lt;=$B101,AU101,AU101*vlookup($B102,'2a. TBill Main'!$B$224:$HF$233,1+AU$62)),AU101)</f>
        <v>38698.82196</v>
      </c>
      <c r="AV102" s="346">
        <f>if($A102-AV$65&gt;=0, if($B102&lt;=$B101,AV101,AV101*vlookup($B102,'2a. TBill Main'!$B$224:$HF$233,1+AV$62)),AV101)</f>
        <v>24186.76372</v>
      </c>
      <c r="AW102" s="346">
        <f>if($A102-AW$65&gt;=0, if($B102&lt;=$B101,AW101,AW101*vlookup($B102,'2a. TBill Main'!$B$224:$HF$233,1+AW$62)),AW101)</f>
        <v>24186.76372</v>
      </c>
      <c r="AX102" s="346">
        <f>if($A102-AX$65&gt;=0, if($B102&lt;=$B101,AX101,AX101*vlookup($B102,'2a. TBill Main'!$B$224:$HF$233,1+AX$62)),AX101)</f>
        <v>179944.6848</v>
      </c>
      <c r="AY102" s="346">
        <f>if($A102-AY$65&gt;=0, if($B102&lt;=$B101,AY101,AY101*vlookup($B102,'2a. TBill Main'!$B$224:$HF$233,1+AY$62)),AY101)</f>
        <v>136916.1902</v>
      </c>
      <c r="AZ102" s="346">
        <f>if($A102-AZ$65&gt;=0, if($B102&lt;=$B101,AZ101,AZ101*vlookup($B102,'2a. TBill Main'!$B$224:$HF$233,1+AZ$62)),AZ101)</f>
        <v>54724.82648</v>
      </c>
      <c r="BA102" s="346">
        <f>if($A102-BA$65&gt;=0, if($B102&lt;=$B101,BA101,BA101*vlookup($B102,'2a. TBill Main'!$B$224:$HF$233,1+BA$62)),BA101)</f>
        <v>83255.43622</v>
      </c>
      <c r="BB102" s="346">
        <f>if($A102-BB$65&gt;=0, if($B102&lt;=$B101,BB101,BB101*vlookup($B102,'2a. TBill Main'!$B$224:$HF$233,1+BB$62)),BB101)</f>
        <v>153523.1124</v>
      </c>
      <c r="BC102" s="346">
        <f>if($A102-BC$65&gt;=0, if($B102&lt;=$B101,BC101,BC101*vlookup($B102,'2a. TBill Main'!$B$224:$HF$233,1+BC$62)),BC101)</f>
        <v>1451.205823</v>
      </c>
      <c r="BD102" s="346">
        <f>if($A102-BD$65&gt;=0, if($B102&lt;=$B101,BD101,BD101*vlookup($B102,'2a. TBill Main'!$B$224:$HF$233,1+BD$62)),BD101)</f>
        <v>72560.29117</v>
      </c>
      <c r="BE102" s="346">
        <f>if($A102-BE$65&gt;=0, if($B102&lt;=$B101,BE101,BE101*vlookup($B102,'2a. TBill Main'!$B$224:$HF$233,1+BE$62)),BE101)</f>
        <v>48373.52745</v>
      </c>
      <c r="BF102" s="346">
        <f>if($A102-BF$65&gt;=0, if($B102&lt;=$B101,BF101,BF101*vlookup($B102,'2a. TBill Main'!$B$224:$HF$233,1+BF$62)),BF101)</f>
        <v>24186.76372</v>
      </c>
      <c r="BG102" s="346">
        <f>if($A102-BG$65&gt;=0, if($B102&lt;=$B101,BG101,BG101*vlookup($B102,'2a. TBill Main'!$B$224:$HF$233,1+BG$62)),BG101)</f>
        <v>24186.76372</v>
      </c>
      <c r="BH102" s="346">
        <f>if($A102-BH$65&gt;=0, if($B102&lt;=$B101,BH101,BH101*vlookup($B102,'2a. TBill Main'!$B$224:$HF$233,1+BH$62)),BH101)</f>
        <v>48373.52745</v>
      </c>
      <c r="BI102" s="346">
        <f>if($A102-BI$65&gt;=0, if($B102&lt;=$B101,BI101,BI101*vlookup($B102,'2a. TBill Main'!$B$224:$HF$233,1+BI$62)),BI101)</f>
        <v>268289.2579</v>
      </c>
      <c r="BJ102" s="346">
        <f>if($A102-BJ$65&gt;=0, if($B102&lt;=$B101,BJ101,BJ101*vlookup($B102,'2a. TBill Main'!$B$224:$HF$233,1+BJ$62)),BJ101)</f>
        <v>48373.52745</v>
      </c>
      <c r="BK102" s="346">
        <f>if($A102-BK$65&gt;=0, if($B102&lt;=$B101,BK101,BK101*vlookup($B102,'2a. TBill Main'!$B$224:$HF$233,1+BK$62)),BK101)</f>
        <v>89747.01849</v>
      </c>
      <c r="BL102" s="346">
        <f>if($A102-BL$65&gt;=0, if($B102&lt;=$B101,BL101,BL101*vlookup($B102,'2a. TBill Main'!$B$224:$HF$233,1+BL$62)),BL101)</f>
        <v>120933.8186</v>
      </c>
      <c r="BM102" s="346">
        <f>if($A102-BM$65&gt;=0, if($B102&lt;=$B101,BM101,BM101*vlookup($B102,'2a. TBill Main'!$B$224:$HF$233,1+BM$62)),BM101)</f>
        <v>96.7470549</v>
      </c>
      <c r="BN102" s="346">
        <f>if($A102-BN$65&gt;=0, if($B102&lt;=$B101,BN101,BN101*vlookup($B102,'2a. TBill Main'!$B$224:$HF$233,1+BN$62)),BN101)</f>
        <v>13737.35619</v>
      </c>
      <c r="BO102" s="346">
        <f>if($A102-BO$65&gt;=0, if($B102&lt;=$B101,BO101,BO101*vlookup($B102,'2a. TBill Main'!$B$224:$HF$233,1+BO$62)),BO101)</f>
        <v>94866.09865</v>
      </c>
      <c r="BP102" s="346">
        <f>if($A102-BP$65&gt;=0, if($B102&lt;=$B101,BP101,BP101*vlookup($B102,'2a. TBill Main'!$B$224:$HF$233,1+BP$62)),BP101)</f>
        <v>48373.52745</v>
      </c>
      <c r="BQ102" s="346">
        <f>if($A102-BQ$65&gt;=0, if($B102&lt;=$B101,BQ101,BQ101*vlookup($B102,'2a. TBill Main'!$B$224:$HF$233,1+BQ$62)),BQ101)</f>
        <v>11109.36757</v>
      </c>
      <c r="BR102" s="346">
        <f>if($A102-BR$65&gt;=0, if($B102&lt;=$B101,BR101,BR101*vlookup($B102,'2a. TBill Main'!$B$224:$HF$233,1+BR$62)),BR101)</f>
        <v>48373.52745</v>
      </c>
      <c r="BS102" s="346">
        <f>if($A102-BS$65&gt;=0, if($B102&lt;=$B101,BS101,BS101*vlookup($B102,'2a. TBill Main'!$B$224:$HF$233,1+BS$62)),BS101)</f>
        <v>29024.11647</v>
      </c>
      <c r="BT102" s="346">
        <f>if($A102-BT$65&gt;=0, if($B102&lt;=$B101,BT101,BT101*vlookup($B102,'2a. TBill Main'!$B$224:$HF$233,1+BT$62)),BT101)</f>
        <v>337656.8963</v>
      </c>
      <c r="BU102" s="346">
        <f>if($A102-BU$65&gt;=0, if($B102&lt;=$B101,BU101,BU101*vlookup($B102,'2a. TBill Main'!$B$224:$HF$233,1+BU$62)),BU101)</f>
        <v>121384.418</v>
      </c>
      <c r="BV102" s="346">
        <f>if($A102-BV$65&gt;=0, if($B102&lt;=$B101,BV101,BV101*vlookup($B102,'2a. TBill Main'!$B$224:$HF$233,1+BV$62)),BV101)</f>
        <v>120933.8186</v>
      </c>
      <c r="BW102" s="346">
        <f>if($A102-BW$65&gt;=0, if($B102&lt;=$B101,BW101,BW101*vlookup($B102,'2a. TBill Main'!$B$224:$HF$233,1+BW$62)),BW101)</f>
        <v>2433.188431</v>
      </c>
      <c r="BX102" s="346">
        <f>if($A102-BX$65&gt;=0, if($B102&lt;=$B101,BX101,BX101*vlookup($B102,'2a. TBill Main'!$B$224:$HF$233,1+BX$62)),BX101)</f>
        <v>72560.29117</v>
      </c>
      <c r="BY102" s="346">
        <f>if($A102-BY$65&gt;=0, if($B102&lt;=$B101,BY101,BY101*vlookup($B102,'2a. TBill Main'!$B$224:$HF$233,1+BY$62)),BY101)</f>
        <v>48373.52745</v>
      </c>
      <c r="BZ102" s="346">
        <f>if($A102-BZ$65&gt;=0, if($B102&lt;=$B101,BZ101,BZ101*vlookup($B102,'2a. TBill Main'!$B$224:$HF$233,1+BZ$62)),BZ101)</f>
        <v>29456.67255</v>
      </c>
      <c r="CA102" s="346">
        <f>if($A102-CA$65&gt;=0, if($B102&lt;=$B101,CA101,CA101*vlookup($B102,'2a. TBill Main'!$B$224:$HF$233,1+CA$62)),CA101)</f>
        <v>48373.52745</v>
      </c>
      <c r="CB102" s="346">
        <f>if($A102-CB$65&gt;=0, if($B102&lt;=$B101,CB101,CB101*vlookup($B102,'2a. TBill Main'!$B$224:$HF$233,1+CB$62)),CB101)</f>
        <v>99281.82773</v>
      </c>
      <c r="CC102" s="346">
        <f>if($A102-CC$65&gt;=0, if($B102&lt;=$B101,CC101,CC101*vlookup($B102,'2a. TBill Main'!$B$224:$HF$233,1+CC$62)),CC101)</f>
        <v>182788.7579</v>
      </c>
      <c r="CD102" s="346">
        <f>if($A102-CD$65&gt;=0, if($B102&lt;=$B101,CD101,CD101*vlookup($B102,'2a. TBill Main'!$B$224:$HF$233,1+CD$62)),CD101)</f>
        <v>50782.52911</v>
      </c>
      <c r="CE102" s="346">
        <f>if($A102-CE$65&gt;=0, if($B102&lt;=$B101,CE101,CE101*vlookup($B102,'2a. TBill Main'!$B$224:$HF$233,1+CE$62)),CE101)</f>
        <v>107904.9895</v>
      </c>
      <c r="CF102" s="346">
        <f>if($A102-CF$65&gt;=0, if($B102&lt;=$B101,CF101,CF101*vlookup($B102,'2a. TBill Main'!$B$224:$HF$233,1+CF$62)),CF101)</f>
        <v>120933.8186</v>
      </c>
      <c r="CG102" s="346">
        <f>if($A102-CG$65&gt;=0, if($B102&lt;=$B101,CG101,CG101*vlookup($B102,'2a. TBill Main'!$B$224:$HF$233,1+CG$62)),CG101)</f>
        <v>24.18676372</v>
      </c>
      <c r="CH102" s="346">
        <f>if($A102-CH$65&gt;=0, if($B102&lt;=$B101,CH101,CH101*vlookup($B102,'2a. TBill Main'!$B$224:$HF$233,1+CH$62)),CH101)</f>
        <v>68073.79162</v>
      </c>
      <c r="CI102" s="346">
        <f>if($A102-CI$65&gt;=0, if($B102&lt;=$B101,CI101,CI101*vlookup($B102,'2a. TBill Main'!$B$224:$HF$233,1+CI$62)),CI101)</f>
        <v>48373.52745</v>
      </c>
      <c r="CJ102" s="346">
        <f>if($A102-CJ$65&gt;=0, if($B102&lt;=$B101,CJ101,CJ101*vlookup($B102,'2a. TBill Main'!$B$224:$HF$233,1+CJ$62)),CJ101)</f>
        <v>24186.76372</v>
      </c>
      <c r="CK102" s="346">
        <f>if($A102-CK$65&gt;=0, if($B102&lt;=$B101,CK101,CK101*vlookup($B102,'2a. TBill Main'!$B$224:$HF$233,1+CK$62)),CK101)</f>
        <v>42110.7036</v>
      </c>
      <c r="CL102" s="346">
        <f>if($A102-CL$65&gt;=0, if($B102&lt;=$B101,CL101,CL101*vlookup($B102,'2a. TBill Main'!$B$224:$HF$233,1+CL$62)),CL101)</f>
        <v>36333.50159</v>
      </c>
      <c r="CM102" s="346">
        <f>if($A102-CM$65&gt;=0, if($B102&lt;=$B101,CM101,CM101*vlookup($B102,'2a. TBill Main'!$B$224:$HF$233,1+CM$62)),CM101)</f>
        <v>214459.1966</v>
      </c>
      <c r="CN102" s="346">
        <f>if($A102-CN$65&gt;=0, if($B102&lt;=$B101,CN101,CN101*vlookup($B102,'2a. TBill Main'!$B$224:$HF$233,1+CN$62)),CN101)</f>
        <v>75744.28512</v>
      </c>
      <c r="CO102" s="346">
        <f>if($A102-CO$65&gt;=0, if($B102&lt;=$B101,CO101,CO101*vlookup($B102,'2a. TBill Main'!$B$224:$HF$233,1+CO$62)),CO101)</f>
        <v>635.5529965</v>
      </c>
      <c r="CP102" s="346">
        <f>if($A102-CP$65&gt;=0, if($B102&lt;=$B101,CP101,CP101*vlookup($B102,'2a. TBill Main'!$B$224:$HF$233,1+CP$62)),CP101)</f>
        <v>90027.75028</v>
      </c>
      <c r="CQ102" s="346">
        <f>if($A102-CQ$65&gt;=0, if($B102&lt;=$B101,CQ101,CQ101*vlookup($B102,'2a. TBill Main'!$B$224:$HF$233,1+CQ$62)),CQ101)</f>
        <v>19861.03114</v>
      </c>
      <c r="CR102" s="346">
        <f>if($A102-CR$65&gt;=0, if($B102&lt;=$B101,CR101,CR101*vlookup($B102,'2a. TBill Main'!$B$224:$HF$233,1+CR$62)),CR101)</f>
        <v>56895.81647</v>
      </c>
      <c r="CS102" s="346">
        <f>if($A102-CS$65&gt;=0, if($B102&lt;=$B101,CS101,CS101*vlookup($B102,'2a. TBill Main'!$B$224:$HF$233,1+CS$62)),CS101)</f>
        <v>16830.23779</v>
      </c>
      <c r="CT102" s="346">
        <f>if($A102-CT$65&gt;=0, if($B102&lt;=$B101,CT101,CT101*vlookup($B102,'2a. TBill Main'!$B$224:$HF$233,1+CT$62)),CT101)</f>
        <v>55628.24574</v>
      </c>
      <c r="CU102" s="346">
        <f>if($A102-CU$65&gt;=0, if($B102&lt;=$B101,CU101,CU101*vlookup($B102,'2a. TBill Main'!$B$224:$HF$233,1+CU$62)),CU101)</f>
        <v>84558.1812</v>
      </c>
      <c r="CV102" s="346">
        <f>if($A102-CV$65&gt;=0, if($B102&lt;=$B101,CV101,CV101*vlookup($B102,'2a. TBill Main'!$B$224:$HF$233,1+CV$62)),CV101)</f>
        <v>19861.03114</v>
      </c>
      <c r="CW102" s="346">
        <f>if($A102-CW$65&gt;=0, if($B102&lt;=$B101,CW101,CW101*vlookup($B102,'2a. TBill Main'!$B$224:$HF$233,1+CW$62)),CW101)</f>
        <v>28798.49515</v>
      </c>
      <c r="CX102" s="346">
        <f>if($A102-CX$65&gt;=0, if($B102&lt;=$B101,CX101,CX101*vlookup($B102,'2a. TBill Main'!$B$224:$HF$233,1+CX$62)),CX101)</f>
        <v>216592.489</v>
      </c>
      <c r="CY102" s="346">
        <f>if($A102-CY$65&gt;=0, if($B102&lt;=$B101,CY101,CY101*vlookup($B102,'2a. TBill Main'!$B$224:$HF$233,1+CY$62)),CY101)</f>
        <v>425105.3914</v>
      </c>
      <c r="CZ102" s="346">
        <f>if($A102-CZ$65&gt;=0, if($B102&lt;=$B101,CZ101,CZ101*vlookup($B102,'2a. TBill Main'!$B$224:$HF$233,1+CZ$62)),CZ101)</f>
        <v>35969.32045</v>
      </c>
      <c r="DA102" s="346">
        <f>if($A102-DA$65&gt;=0, if($B102&lt;=$B101,DA101,DA101*vlookup($B102,'2a. TBill Main'!$B$224:$HF$233,1+DA$62)),DA101)</f>
        <v>99305.15571</v>
      </c>
      <c r="DB102" s="346">
        <f>if($A102-DB$65&gt;=0, if($B102&lt;=$B101,DB101,DB101*vlookup($B102,'2a. TBill Main'!$B$224:$HF$233,1+DB$62)),DB101)</f>
        <v>39722.06228</v>
      </c>
      <c r="DC102" s="346">
        <f>if($A102-DC$65&gt;=0, if($B102&lt;=$B101,DC101,DC101*vlookup($B102,'2a. TBill Main'!$B$224:$HF$233,1+DC$62)),DC101)</f>
        <v>39722.06228</v>
      </c>
      <c r="DD102" s="346">
        <f>if($A102-DD$65&gt;=0, if($B102&lt;=$B101,DD101,DD101*vlookup($B102,'2a. TBill Main'!$B$224:$HF$233,1+DD$62)),DD101)</f>
        <v>79118.40365</v>
      </c>
      <c r="DE102" s="346">
        <f>if($A102-DE$65&gt;=0, if($B102&lt;=$B101,DE101,DE101*vlookup($B102,'2a. TBill Main'!$B$224:$HF$233,1+DE$62)),DE101)</f>
        <v>30117.26762</v>
      </c>
      <c r="DF102" s="346">
        <f>if($A102-DF$65&gt;=0, if($B102&lt;=$B101,DF101,DF101*vlookup($B102,'2a. TBill Main'!$B$224:$HF$233,1+DF$62)),DF101)</f>
        <v>15888.82491</v>
      </c>
      <c r="DG102" s="346">
        <f>if($A102-DG$65&gt;=0, if($B102&lt;=$B101,DG101,DG101*vlookup($B102,'2a. TBill Main'!$B$224:$HF$233,1+DG$62)),DG101)</f>
        <v>39722.06228</v>
      </c>
      <c r="DH102" s="346">
        <f>if($A102-DH$65&gt;=0, if($B102&lt;=$B101,DH101,DH101*vlookup($B102,'2a. TBill Main'!$B$224:$HF$233,1+DH$62)),DH101)</f>
        <v>198026.3971</v>
      </c>
      <c r="DI102" s="346">
        <f>if($A102-DI$65&gt;=0, if($B102&lt;=$B101,DI101,DI101*vlookup($B102,'2a. TBill Main'!$B$224:$HF$233,1+DI$62)),DI101)</f>
        <v>30936.29682</v>
      </c>
      <c r="DJ102" s="346">
        <f>if($A102-DJ$65&gt;=0, if($B102&lt;=$B101,DJ101,DJ101*vlookup($B102,'2a. TBill Main'!$B$224:$HF$233,1+DJ$62)),DJ101)</f>
        <v>198.6103114</v>
      </c>
      <c r="DK102" s="346">
        <f>if($A102-DK$65&gt;=0, if($B102&lt;=$B101,DK101,DK101*vlookup($B102,'2a. TBill Main'!$B$224:$HF$233,1+DK$62)),DK101)</f>
        <v>92888.3346</v>
      </c>
      <c r="DL102" s="346">
        <f>if($A102-DL$65&gt;=0, if($B102&lt;=$B101,DL101,DL101*vlookup($B102,'2a. TBill Main'!$B$224:$HF$233,1+DL$62)),DL101)</f>
        <v>39722.06228</v>
      </c>
      <c r="DM102" s="346">
        <f>if($A102-DM$65&gt;=0, if($B102&lt;=$B101,DM101,DM101*vlookup($B102,'2a. TBill Main'!$B$224:$HF$233,1+DM$62)),DM101)</f>
        <v>25480.47157</v>
      </c>
      <c r="DN102" s="346">
        <f>if($A102-DN$65&gt;=0, if($B102&lt;=$B101,DN101,DN101*vlookup($B102,'2a. TBill Main'!$B$224:$HF$233,1+DN$62)),DN101)</f>
        <v>105795.7407</v>
      </c>
      <c r="DO102" s="346">
        <f>if($A102-DO$65&gt;=0, if($B102&lt;=$B101,DO101,DO101*vlookup($B102,'2a. TBill Main'!$B$224:$HF$233,1+DO$62)),DO101)</f>
        <v>39722.06228</v>
      </c>
      <c r="DP102" s="346">
        <f>if($A102-DP$65&gt;=0, if($B102&lt;=$B101,DP101,DP101*vlookup($B102,'2a. TBill Main'!$B$224:$HF$233,1+DP$62)),DP101)</f>
        <v>47666.47474</v>
      </c>
      <c r="DQ102" s="346">
        <f>if($A102-DQ$65&gt;=0, if($B102&lt;=$B101,DQ101,DQ101*vlookup($B102,'2a. TBill Main'!$B$224:$HF$233,1+DQ$62)),DQ101)</f>
        <v>27805.4436</v>
      </c>
      <c r="DR102" s="346">
        <f>if($A102-DR$65&gt;=0, if($B102&lt;=$B101,DR101,DR101*vlookup($B102,'2a. TBill Main'!$B$224:$HF$233,1+DR$62)),DR101)</f>
        <v>187910.2206</v>
      </c>
      <c r="DS102" s="346">
        <f>if($A102-DS$65&gt;=0, if($B102&lt;=$B101,DS101,DS101*vlookup($B102,'2a. TBill Main'!$B$224:$HF$233,1+DS$62)),DS101)</f>
        <v>7983.459244</v>
      </c>
      <c r="DT102" s="346">
        <f>if($A102-DT$65&gt;=0, if($B102&lt;=$B101,DT101,DT101*vlookup($B102,'2a. TBill Main'!$B$224:$HF$233,1+DT$62)),DT101)</f>
        <v>210.5269301</v>
      </c>
      <c r="DU102" s="346">
        <f>if($A102-DU$65&gt;=0, if($B102&lt;=$B101,DU101,DU101*vlookup($B102,'2a. TBill Main'!$B$224:$HF$233,1+DU$62)),DU101)</f>
        <v>69121.63168</v>
      </c>
      <c r="DV102" s="346">
        <f>if($A102-DV$65&gt;=0, if($B102&lt;=$B101,DV101,DV101*vlookup($B102,'2a. TBill Main'!$B$224:$HF$233,1+DV$62)),DV101)</f>
        <v>138545.9058</v>
      </c>
      <c r="DW102" s="346">
        <f>if($A102-DW$65&gt;=0, if($B102&lt;=$B101,DW101,DW101*vlookup($B102,'2a. TBill Main'!$B$224:$HF$233,1+DW$62)),DW101)</f>
        <v>39722.06228</v>
      </c>
      <c r="DX102" s="346">
        <f>if($A102-DX$65&gt;=0, if($B102&lt;=$B101,DX101,DX101*vlookup($B102,'2a. TBill Main'!$B$224:$HF$233,1+DX$62)),DX101)</f>
        <v>79444.12457</v>
      </c>
      <c r="DY102" s="346">
        <f>if($A102-DY$65&gt;=0, if($B102&lt;=$B101,DY101,DY101*vlookup($B102,'2a. TBill Main'!$B$224:$HF$233,1+DY$62)),DY101)</f>
        <v>39722.06228</v>
      </c>
      <c r="DZ102" s="346">
        <f>if($A102-DZ$65&gt;=0, if($B102&lt;=$B101,DZ101,DZ101*vlookup($B102,'2a. TBill Main'!$B$224:$HF$233,1+DZ$62)),DZ101)</f>
        <v>240056.3112</v>
      </c>
      <c r="EA102" s="346">
        <f>if($A102-EA$65&gt;=0, if($B102&lt;=$B101,EA101,EA101*vlookup($B102,'2a. TBill Main'!$B$224:$HF$233,1+EA$62)),EA101)</f>
        <v>1136.050981</v>
      </c>
      <c r="EB102" s="346">
        <f>if($A102-EB$65&gt;=0, if($B102&lt;=$B101,EB101,EB101*vlookup($B102,'2a. TBill Main'!$B$224:$HF$233,1+EB$62)),EB101)</f>
        <v>79444.12457</v>
      </c>
      <c r="EC102" s="346">
        <f>if($A102-EC$65&gt;=0, if($B102&lt;=$B101,EC101,EC101*vlookup($B102,'2a. TBill Main'!$B$224:$HF$233,1+EC$62)),EC101)</f>
        <v>114702.1023</v>
      </c>
      <c r="ED102" s="346">
        <f>if($A102-ED$65&gt;=0, if($B102&lt;=$B101,ED101,ED101*vlookup($B102,'2a. TBill Main'!$B$224:$HF$233,1+ED$62)),ED101)</f>
        <v>77699.84937</v>
      </c>
      <c r="EE102" s="346">
        <f>if($A102-EE$65&gt;=0, if($B102&lt;=$B101,EE101,EE101*vlookup($B102,'2a. TBill Main'!$B$224:$HF$233,1+EE$62)),EE101)</f>
        <v>79444.12457</v>
      </c>
      <c r="EF102" s="346">
        <f>if($A102-EF$65&gt;=0, if($B102&lt;=$B101,EF101,EF101*vlookup($B102,'2a. TBill Main'!$B$224:$HF$233,1+EF$62)),EF101)</f>
        <v>20931.06406</v>
      </c>
      <c r="EG102" s="346">
        <f>if($A102-EG$65&gt;=0, if($B102&lt;=$B101,EG101,EG101*vlookup($B102,'2a. TBill Main'!$B$224:$HF$233,1+EG$62)),EG101)</f>
        <v>16696.53333</v>
      </c>
      <c r="EH102" s="346">
        <f>if($A102-EH$65&gt;=0, if($B102&lt;=$B101,EH101,EH101*vlookup($B102,'2a. TBill Main'!$B$224:$HF$233,1+EH$62)),EH101)</f>
        <v>1565.049254</v>
      </c>
      <c r="EI102" s="346">
        <f>if($A102-EI$65&gt;=0, if($B102&lt;=$B101,EI101,EI101*vlookup($B102,'2a. TBill Main'!$B$224:$HF$233,1+EI$62)),EI101)</f>
        <v>79444.12457</v>
      </c>
      <c r="EJ102" s="346">
        <f>if($A102-EJ$65&gt;=0, if($B102&lt;=$B101,EJ101,EJ101*vlookup($B102,'2a. TBill Main'!$B$224:$HF$233,1+EJ$62)),EJ101)</f>
        <v>70748.44874</v>
      </c>
      <c r="EK102" s="346">
        <f>if($A102-EK$65&gt;=0, if($B102&lt;=$B101,EK101,EK101*vlookup($B102,'2a. TBill Main'!$B$224:$HF$233,1+EK$62)),EK101)</f>
        <v>43694.26851</v>
      </c>
      <c r="EL102" s="346">
        <f>if($A102-EL$65&gt;=0, if($B102&lt;=$B101,EL101,EL101*vlookup($B102,'2a. TBill Main'!$B$224:$HF$233,1+EL$62)),EL101)</f>
        <v>16782.57131</v>
      </c>
      <c r="EM102" s="346">
        <f>if($A102-EM$65&gt;=0, if($B102&lt;=$B101,EM101,EM101*vlookup($B102,'2a. TBill Main'!$B$224:$HF$233,1+EM$62)),EM101)</f>
        <v>162904.1496</v>
      </c>
      <c r="EN102" s="346">
        <f>if($A102-EN$65&gt;=0, if($B102&lt;=$B101,EN101,EN101*vlookup($B102,'2a. TBill Main'!$B$224:$HF$233,1+EN$62)),EN101)</f>
        <v>1191.661868</v>
      </c>
      <c r="EO102" s="346">
        <f>if($A102-EO$65&gt;=0, if($B102&lt;=$B101,EO101,EO101*vlookup($B102,'2a. TBill Main'!$B$224:$HF$233,1+EO$62)),EO101)</f>
        <v>67594.8745</v>
      </c>
      <c r="EP102" s="346">
        <f>if($A102-EP$65&gt;=0, if($B102&lt;=$B101,EP101,EP101*vlookup($B102,'2a. TBill Main'!$B$224:$HF$233,1+EP$62)),EP101)</f>
        <v>71650.06011</v>
      </c>
      <c r="EQ102" s="346">
        <f>if($A102-EQ$65&gt;=0, if($B102&lt;=$B101,EQ101,EQ101*vlookup($B102,'2a. TBill Main'!$B$224:$HF$233,1+EQ$62)),EQ101)</f>
        <v>79444.12457</v>
      </c>
      <c r="ER102" s="346">
        <f>if($A102-ER$65&gt;=0, if($B102&lt;=$B101,ER101,ER101*vlookup($B102,'2a. TBill Main'!$B$224:$HF$233,1+ER$62)),ER101)</f>
        <v>143257.6176</v>
      </c>
      <c r="ES102" s="346">
        <f>if($A102-ES$65&gt;=0, if($B102&lt;=$B101,ES101,ES101*vlookup($B102,'2a. TBill Main'!$B$224:$HF$233,1+ES$62)),ES101)</f>
        <v>19052.92551</v>
      </c>
      <c r="ET102" s="346">
        <f>if($A102-ET$65&gt;=0, if($B102&lt;=$B101,ET101,ET101*vlookup($B102,'2a. TBill Main'!$B$224:$HF$233,1+ET$62)),ET101)</f>
        <v>5632.588432</v>
      </c>
      <c r="EU102" s="346">
        <f>if($A102-EU$65&gt;=0, if($B102&lt;=$B101,EU101,EU101*vlookup($B102,'2a. TBill Main'!$B$224:$HF$233,1+EU$62)),EU101)</f>
        <v>32172.24879</v>
      </c>
      <c r="EV102" s="346">
        <f>if($A102-EV$65&gt;=0, if($B102&lt;=$B101,EV101,EV101*vlookup($B102,'2a. TBill Main'!$B$224:$HF$233,1+EV$62)),EV101)</f>
        <v>19288.00067</v>
      </c>
      <c r="EW102" s="346">
        <f>if($A102-EW$65&gt;=0, if($B102&lt;=$B101,EW101,EW101*vlookup($B102,'2a. TBill Main'!$B$224:$HF$233,1+EW$62)),EW101)</f>
        <v>16969.26501</v>
      </c>
      <c r="EX102" s="346">
        <f>if($A102-EX$65&gt;=0, if($B102&lt;=$B101,EX101,EX101*vlookup($B102,'2a. TBill Main'!$B$224:$HF$233,1+EX$62)),EX101)</f>
        <v>23404.63632</v>
      </c>
      <c r="EY102" s="346">
        <f>if($A102-EY$65&gt;=0, if($B102&lt;=$B101,EY101,EY101*vlookup($B102,'2a. TBill Main'!$B$224:$HF$233,1+EY$62)),EY101)</f>
        <v>182601.2478</v>
      </c>
      <c r="EZ102" s="346">
        <f>if($A102-EZ$65&gt;=0, if($B102&lt;=$B101,EZ101,EZ101*vlookup($B102,'2a. TBill Main'!$B$224:$HF$233,1+EZ$62)),EZ101)</f>
        <v>78238.63942</v>
      </c>
      <c r="FA102" s="346">
        <f>if($A102-FA$65&gt;=0, if($B102&lt;=$B101,FA101,FA101*vlookup($B102,'2a. TBill Main'!$B$224:$HF$233,1+FA$62)),FA101)</f>
        <v>14221.29274</v>
      </c>
      <c r="FB102" s="346">
        <f>if($A102-FB$65&gt;=0, if($B102&lt;=$B101,FB101,FB101*vlookup($B102,'2a. TBill Main'!$B$224:$HF$233,1+FB$62)),FB101)</f>
        <v>24995.90213</v>
      </c>
      <c r="FC102" s="346">
        <f>if($A102-FC$65&gt;=0, if($B102&lt;=$B101,FC101,FC101*vlookup($B102,'2a. TBill Main'!$B$224:$HF$233,1+FC$62)),FC101)</f>
        <v>100206.8465</v>
      </c>
      <c r="FD102" s="346">
        <f>if($A102-FD$65&gt;=0, if($B102&lt;=$B101,FD101,FD101*vlookup($B102,'2a. TBill Main'!$B$224:$HF$233,1+FD$62)),FD101)</f>
        <v>81456.88118</v>
      </c>
      <c r="FE102" s="346">
        <f>if($A102-FE$65&gt;=0, if($B102&lt;=$B101,FE101,FE101*vlookup($B102,'2a. TBill Main'!$B$224:$HF$233,1+FE$62)),FE101)</f>
        <v>136834.7985</v>
      </c>
      <c r="FF102" s="346">
        <f>if($A102-FF$65&gt;=0, if($B102&lt;=$B101,FF101,FF101*vlookup($B102,'2a. TBill Main'!$B$224:$HF$233,1+FF$62)),FF101)</f>
        <v>32500.15442</v>
      </c>
      <c r="FG102" s="346">
        <f>if($A102-FG$65&gt;=0, if($B102&lt;=$B101,FG101,FG101*vlookup($B102,'2a. TBill Main'!$B$224:$HF$233,1+FG$62)),FG101)</f>
        <v>41373.14952</v>
      </c>
      <c r="FH102" s="346">
        <f>if($A102-FH$65&gt;=0, if($B102&lt;=$B101,FH101,FH101*vlookup($B102,'2a. TBill Main'!$B$224:$HF$233,1+FH$62)),FH101)</f>
        <v>51205.71049</v>
      </c>
      <c r="FI102" s="346">
        <f>if($A102-FI$65&gt;=0, if($B102&lt;=$B101,FI101,FI101*vlookup($B102,'2a. TBill Main'!$B$224:$HF$233,1+FI$62)),FI101)</f>
        <v>139516.4349</v>
      </c>
      <c r="FJ102" s="346">
        <f>if($A102-FJ$65&gt;=0, if($B102&lt;=$B101,FJ101,FJ101*vlookup($B102,'2a. TBill Main'!$B$224:$HF$233,1+FJ$62)),FJ101)</f>
        <v>145264.2968</v>
      </c>
      <c r="FK102" s="346">
        <f>if($A102-FK$65&gt;=0, if($B102&lt;=$B101,FK101,FK101*vlookup($B102,'2a. TBill Main'!$B$224:$HF$233,1+FK$62)),FK101)</f>
        <v>62029.97246</v>
      </c>
      <c r="FL102" s="346">
        <f>if($A102-FL$65&gt;=0, if($B102&lt;=$B101,FL101,FL101*vlookup($B102,'2a. TBill Main'!$B$224:$HF$233,1+FL$62)),FL101)</f>
        <v>61755.89023</v>
      </c>
      <c r="FM102" s="346">
        <f>if($A102-FM$65&gt;=0, if($B102&lt;=$B101,FM101,FM101*vlookup($B102,'2a. TBill Main'!$B$224:$HF$233,1+FM$62)),FM101)</f>
        <v>164144.7094</v>
      </c>
      <c r="FN102" s="346">
        <f>if($A102-FN$65&gt;=0, if($B102&lt;=$B101,FN101,FN101*vlookup($B102,'2a. TBill Main'!$B$224:$HF$233,1+FN$62)),FN101)</f>
        <v>140190.3594</v>
      </c>
      <c r="FO102" s="346">
        <f>if($A102-FO$65&gt;=0, if($B102&lt;=$B101,FO101,FO101*vlookup($B102,'2a. TBill Main'!$B$224:$HF$233,1+FO$62)),FO101)</f>
        <v>67527.50588</v>
      </c>
      <c r="FP102" s="346">
        <f>if($A102-FP$65&gt;=0, if($B102&lt;=$B101,FP101,FP101*vlookup($B102,'2a. TBill Main'!$B$224:$HF$233,1+FP$62)),FP101)</f>
        <v>23948.43135</v>
      </c>
      <c r="FQ102" s="346">
        <f>if($A102-FQ$65&gt;=0, if($B102&lt;=$B101,FQ101,FQ101*vlookup($B102,'2a. TBill Main'!$B$224:$HF$233,1+FQ$62)),FQ101)</f>
        <v>132296.8309</v>
      </c>
      <c r="FR102" s="346">
        <f>if($A102-FR$65&gt;=0, if($B102&lt;=$B101,FR101,FR101*vlookup($B102,'2a. TBill Main'!$B$224:$HF$233,1+FR$62)),FR101)</f>
        <v>132280.3463</v>
      </c>
      <c r="FS102" s="346">
        <f>if($A102-FS$65&gt;=0, if($B102&lt;=$B101,FS101,FS101*vlookup($B102,'2a. TBill Main'!$B$224:$HF$233,1+FS$62)),FS101)</f>
        <v>59583.09342</v>
      </c>
      <c r="FT102" s="346">
        <f>if($A102-FT$65&gt;=0, if($B102&lt;=$B101,FT101,FT101*vlookup($B102,'2a. TBill Main'!$B$224:$HF$233,1+FT$62)),FT101)</f>
        <v>74113.42381</v>
      </c>
      <c r="FU102" s="346">
        <f>if($A102-FU$65&gt;=0, if($B102&lt;=$B101,FU101,FU101*vlookup($B102,'2a. TBill Main'!$B$224:$HF$233,1+FU$62)),FU101)</f>
        <v>79444.12457</v>
      </c>
      <c r="FV102" s="346">
        <f>if($A102-FV$65&gt;=0, if($B102&lt;=$B101,FV101,FV101*vlookup($B102,'2a. TBill Main'!$B$224:$HF$233,1+FV$62)),FV101)</f>
        <v>166832.6616</v>
      </c>
      <c r="FW102" s="346">
        <f>if($A102-FW$65&gt;=0, if($B102&lt;=$B101,FW101,FW101*vlookup($B102,'2a. TBill Main'!$B$224:$HF$233,1+FW$62)),FW101)</f>
        <v>3964.261816</v>
      </c>
      <c r="FX102" s="346">
        <f>if($A102-FX$65&gt;=0, if($B102&lt;=$B101,FX101,FX101*vlookup($B102,'2a. TBill Main'!$B$224:$HF$233,1+FX$62)),FX101)</f>
        <v>88490.02981</v>
      </c>
      <c r="FY102" s="346">
        <f>if($A102-FY$65&gt;=0, if($B102&lt;=$B101,FY101,FY101*vlookup($B102,'2a. TBill Main'!$B$224:$HF$233,1+FY$62)),FY101)</f>
        <v>82081.6695</v>
      </c>
      <c r="FZ102" s="346">
        <f>if($A102-FZ$65&gt;=0, if($B102&lt;=$B101,FZ101,FZ101*vlookup($B102,'2a. TBill Main'!$B$224:$HF$233,1+FZ$62)),FZ101)</f>
        <v>92118.12381</v>
      </c>
      <c r="GA102" s="346">
        <f>if($A102-GA$65&gt;=0, if($B102&lt;=$B101,GA101,GA101*vlookup($B102,'2a. TBill Main'!$B$224:$HF$233,1+GA$62)),GA101)</f>
        <v>1489.577336</v>
      </c>
      <c r="GB102" s="346">
        <f>if($A102-GB$65&gt;=0, if($B102&lt;=$B101,GB101,GB101*vlookup($B102,'2a. TBill Main'!$B$224:$HF$233,1+GB$62)),GB101)</f>
        <v>8413.132791</v>
      </c>
      <c r="GC102" s="346">
        <f>if($A102-GC$65&gt;=0, if($B102&lt;=$B101,GC101,GC101*vlookup($B102,'2a. TBill Main'!$B$224:$HF$233,1+GC$62)),GC101)</f>
        <v>436.9426851</v>
      </c>
      <c r="GD102" s="346">
        <f>if($A102-GD$65&gt;=0, if($B102&lt;=$B101,GD101,GD101*vlookup($B102,'2a. TBill Main'!$B$224:$HF$233,1+GD$62)),GD101)</f>
        <v>33489.67071</v>
      </c>
      <c r="GE102" s="346">
        <f>if($A102-GE$65&gt;=0, if($B102&lt;=$B101,GE101,GE101*vlookup($B102,'2a. TBill Main'!$B$224:$HF$233,1+GE$62)),GE101)</f>
        <v>8576.946576</v>
      </c>
      <c r="GF102" s="346">
        <f>if($A102-GF$65&gt;=0, if($B102&lt;=$B101,GF101,GF101*vlookup($B102,'2a. TBill Main'!$B$224:$HF$233,1+GF$62)),GF101)</f>
        <v>6661.389845</v>
      </c>
      <c r="GG102" s="346">
        <f>if($A102-GG$65&gt;=0, if($B102&lt;=$B101,GG101,GG101*vlookup($B102,'2a. TBill Main'!$B$224:$HF$233,1+GG$62)),GG101)</f>
        <v>97984.23825</v>
      </c>
      <c r="GH102" s="346">
        <f>if($A102-GH$65&gt;=0, if($B102&lt;=$B101,GH101,GH101*vlookup($B102,'2a. TBill Main'!$B$224:$HF$233,1+GH$62)),GH101)</f>
        <v>436.9426851</v>
      </c>
      <c r="GI102" s="346">
        <f>if($A102-GI$65&gt;=0, if($B102&lt;=$B101,GI101,GI101*vlookup($B102,'2a. TBill Main'!$B$224:$HF$233,1+GI$62)),GI101)</f>
        <v>993.0515571</v>
      </c>
      <c r="GJ102" s="346">
        <f>if($A102-GJ$65&gt;=0, if($B102&lt;=$B101,GJ101,GJ101*vlookup($B102,'2a. TBill Main'!$B$224:$HF$233,1+GJ$62)),GJ101)</f>
        <v>131.0828055</v>
      </c>
      <c r="GK102" s="346">
        <f>if($A102-GK$65&gt;=0, if($B102&lt;=$B101,GK101,GK101*vlookup($B102,'2a. TBill Main'!$B$224:$HF$233,1+GK$62)),GK101)</f>
        <v>64623.66424</v>
      </c>
      <c r="GL102" s="346">
        <f>if($A102-GL$65&gt;=0, if($B102&lt;=$B101,GL101,GL101*vlookup($B102,'2a. TBill Main'!$B$224:$HF$233,1+GL$62)),GL101)</f>
        <v>47369.79066</v>
      </c>
      <c r="GM102" s="346">
        <f>if($A102-GM$65&gt;=0, if($B102&lt;=$B101,GM101,GM101*vlookup($B102,'2a. TBill Main'!$B$224:$HF$233,1+GM$62)),GM101)</f>
        <v>1290.967024</v>
      </c>
      <c r="GN102" s="346">
        <f>if($A102-GN$65&gt;=0, if($B102&lt;=$B101,GN101,GN101*vlookup($B102,'2a. TBill Main'!$B$224:$HF$233,1+GN$62)),GN101)</f>
        <v>39.72206228</v>
      </c>
      <c r="GO102" s="346">
        <f>if($A102-GO$65&gt;=0, if($B102&lt;=$B101,GO101,GO101*vlookup($B102,'2a. TBill Main'!$B$224:$HF$233,1+GO$62)),GO101)</f>
        <v>4627.620256</v>
      </c>
      <c r="GP102" s="346">
        <f>if($A102-GP$65&gt;=0, if($B102&lt;=$B101,GP101,GP101*vlookup($B102,'2a. TBill Main'!$B$224:$HF$233,1+GP$62)),GP101)</f>
        <v>43316.90892</v>
      </c>
      <c r="GQ102" s="346">
        <f>if($A102-GQ$65&gt;=0, if($B102&lt;=$B101,GQ101,GQ101*vlookup($B102,'2a. TBill Main'!$B$224:$HF$233,1+GQ$62)),GQ101)</f>
        <v>45489.70573</v>
      </c>
      <c r="GR102" s="346">
        <f>if($A102-GR$65&gt;=0, if($B102&lt;=$B101,GR101,GR101*vlookup($B102,'2a. TBill Main'!$B$224:$HF$233,1+GR$62)),GR101)</f>
        <v>54216.64281</v>
      </c>
      <c r="GS102" s="346">
        <f>if($A102-GS$65&gt;=0, if($B102&lt;=$B101,GS101,GS101*vlookup($B102,'2a. TBill Main'!$B$224:$HF$233,1+GS$62)),GS101)</f>
        <v>109974.5016</v>
      </c>
      <c r="GT102" s="346">
        <f>if($A102-GT$65&gt;=0, if($B102&lt;=$B101,GT101,GT101*vlookup($B102,'2a. TBill Main'!$B$224:$HF$233,1+GT$62)),GT101)</f>
        <v>7940.44025</v>
      </c>
      <c r="GU102" s="346">
        <f>if($A102-GU$65&gt;=0, if($B102&lt;=$B101,GU101,GU101*vlookup($B102,'2a. TBill Main'!$B$224:$HF$233,1+GU$62)),GU101)</f>
        <v>32973.2839</v>
      </c>
      <c r="GV102" s="346">
        <f>if($A102-GV$65&gt;=0, if($B102&lt;=$B101,GV101,GV101*vlookup($B102,'2a. TBill Main'!$B$224:$HF$233,1+GV$62)),GV101)</f>
        <v>55066.69494</v>
      </c>
      <c r="GW102" s="346">
        <f>if($A102-GW$65&gt;=0, if($B102&lt;=$B101,GW101,GW101*vlookup($B102,'2a. TBill Main'!$B$224:$HF$233,1+GW$62)),GW101)</f>
        <v>60167.00774</v>
      </c>
      <c r="GX102" s="346">
        <f>if($A102-GX$65&gt;=0, if($B102&lt;=$B101,GX101,GX101*vlookup($B102,'2a. TBill Main'!$B$224:$HF$233,1+GX$62)),GX101)</f>
        <v>26319.83847</v>
      </c>
      <c r="GY102" s="346">
        <f>if($A102-GY$65&gt;=0, if($B102&lt;=$B101,GY101,GY101*vlookup($B102,'2a. TBill Main'!$B$224:$HF$233,1+GY$62)),GY101)</f>
        <v>101736.1459</v>
      </c>
      <c r="GZ102" s="346">
        <f>if($A102-GZ$65&gt;=0, if($B102&lt;=$B101,GZ101,GZ101*vlookup($B102,'2a. TBill Main'!$B$224:$HF$233,1+GZ$62)),GZ101)</f>
        <v>81724.17094</v>
      </c>
      <c r="HA102" s="346">
        <f>if($A102-HA$65&gt;=0, if($B102&lt;=$B101,HA101,HA101*vlookup($B102,'2a. TBill Main'!$B$224:$HF$233,1+HA$62)),HA101)</f>
        <v>117763.998</v>
      </c>
      <c r="HB102" s="346">
        <f>if($A102-HB$65&gt;=0, if($B102&lt;=$B101,HB101,HB101*vlookup($B102,'2a. TBill Main'!$B$224:$HF$233,1+HB$62)),HB101)</f>
        <v>72866.15105</v>
      </c>
      <c r="HC102" s="346">
        <f>if($A102-HC$65&gt;=0, if($B102&lt;=$B101,HC101,HC101*vlookup($B102,'2a. TBill Main'!$B$224:$HF$233,1+HC$62)),HC101)</f>
        <v>21592.91306</v>
      </c>
      <c r="HD102" s="346">
        <f>if($A102-HD$65&gt;=0, if($B102&lt;=$B101,HD101,HD101*vlookup($B102,'2a. TBill Main'!$B$224:$HF$233,1+HD$62)),HD101)</f>
        <v>52341.76147</v>
      </c>
      <c r="HE102" s="346">
        <f>if($A102-HE$65&gt;=0, if($B102&lt;=$B101,HE101,HE101*vlookup($B102,'2a. TBill Main'!$B$224:$HF$233,1+HE$62)),HE101)</f>
        <v>48500.08194</v>
      </c>
      <c r="HF102" s="346">
        <f>if($A102-HF$65&gt;=0, if($B102&lt;=$B101,HF101,HF101*vlookup($B102,'2a. TBill Main'!$B$224:$HF$233,1+HF$62)),HF101)</f>
        <v>48893.88646</v>
      </c>
      <c r="HG102" s="346">
        <f>if($A102-HG$65&gt;=0, if($B102&lt;=$B101,HG101,HG101*vlookup($B102,'2a. TBill Main'!$B$224:$HF$233,1+HG$62)),HG101)</f>
        <v>10053.65396</v>
      </c>
      <c r="HH102" s="346">
        <f>if($A102-HH$65&gt;=0, if($B102&lt;=$B101,HH101,HH101*vlookup($B102,'2a. TBill Main'!$B$224:$HF$233,1+HH$62)),HH101)</f>
        <v>59753.89829</v>
      </c>
      <c r="HI102" s="346">
        <f>if($A102-HI$65&gt;=0, if($B102&lt;=$B101,HI101,HI101*vlookup($B102,'2a. TBill Main'!$B$224:$HF$233,1+HI$62)),HI101)</f>
        <v>92580.21056</v>
      </c>
      <c r="HJ102" s="346"/>
      <c r="HK102" s="346"/>
      <c r="HL102" s="346"/>
      <c r="HM102" s="346"/>
      <c r="HN102" s="346"/>
      <c r="HO102" s="346"/>
      <c r="HP102" s="346"/>
      <c r="HQ102" s="346"/>
      <c r="HR102" s="346"/>
      <c r="HS102" s="346"/>
      <c r="HT102" s="346"/>
      <c r="HU102" s="346"/>
      <c r="HV102" s="346"/>
      <c r="HW102" s="346"/>
      <c r="HX102" s="346"/>
    </row>
    <row r="103">
      <c r="A103" s="331" t="str">
        <f>'3b. TBond Projections'!A106</f>
        <v>03-2030</v>
      </c>
      <c r="B103" s="346">
        <f t="shared" si="29"/>
        <v>8</v>
      </c>
      <c r="C103" s="346">
        <f t="shared" si="27"/>
        <v>14570565.46</v>
      </c>
      <c r="D103" s="338">
        <f t="shared" si="28"/>
        <v>8</v>
      </c>
      <c r="E103" s="346"/>
      <c r="F103" s="346">
        <f>if($A103-F$65&gt;=0, if($B103&lt;=$B102,F102,F102*vlookup($B103,'2a. TBill Main'!$B$224:$HF$233,1+F$62)),F102)</f>
        <v>1368.970827</v>
      </c>
      <c r="G103" s="346">
        <f>if($A103-G$65&gt;=0, if($B103&lt;=$B102,G102,G102*vlookup($B103,'2a. TBill Main'!$B$224:$HF$233,1+G$62)),G102)</f>
        <v>35256.94873</v>
      </c>
      <c r="H103" s="346">
        <f>if($A103-H$65&gt;=0, if($B103&lt;=$B102,H102,H102*vlookup($B103,'2a. TBill Main'!$B$224:$HF$233,1+H$62)),H102)</f>
        <v>96747.0549</v>
      </c>
      <c r="I103" s="346">
        <f>if($A103-I$65&gt;=0, if($B103&lt;=$B102,I102,I102*vlookup($B103,'2a. TBill Main'!$B$224:$HF$233,1+I$62)),I102)</f>
        <v>36280.14559</v>
      </c>
      <c r="J103" s="346">
        <f>if($A103-J$65&gt;=0, if($B103&lt;=$B102,J102,J102*vlookup($B103,'2a. TBill Main'!$B$224:$HF$233,1+J$62)),J102)</f>
        <v>48373.52745</v>
      </c>
      <c r="K103" s="346">
        <f>if($A103-K$65&gt;=0, if($B103&lt;=$B102,K102,K102*vlookup($B103,'2a. TBill Main'!$B$224:$HF$233,1+K$62)),K102)</f>
        <v>48373.52745</v>
      </c>
      <c r="L103" s="346">
        <f>if($A103-L$65&gt;=0, if($B103&lt;=$B102,L102,L102*vlookup($B103,'2a. TBill Main'!$B$224:$HF$233,1+L$62)),L102)</f>
        <v>12681.84582</v>
      </c>
      <c r="M103" s="346">
        <f>if($A103-M$65&gt;=0, if($B103&lt;=$B102,M102,M102*vlookup($B103,'2a. TBill Main'!$B$224:$HF$233,1+M$62)),M102)</f>
        <v>358297.8805</v>
      </c>
      <c r="N103" s="346">
        <f>if($A103-N$65&gt;=0, if($B103&lt;=$B102,N102,N102*vlookup($B103,'2a. TBill Main'!$B$224:$HF$233,1+N$62)),N102)</f>
        <v>120684.7433</v>
      </c>
      <c r="O103" s="346">
        <f>if($A103-O$65&gt;=0, if($B103&lt;=$B102,O102,O102*vlookup($B103,'2a. TBill Main'!$B$224:$HF$233,1+O$62)),O102)</f>
        <v>6438.516503</v>
      </c>
      <c r="P103" s="346">
        <f>if($A103-P$65&gt;=0, if($B103&lt;=$B102,P102,P102*vlookup($B103,'2a. TBill Main'!$B$224:$HF$233,1+P$62)),P102)</f>
        <v>48.37352745</v>
      </c>
      <c r="Q103" s="346">
        <f>if($A103-Q$65&gt;=0, if($B103&lt;=$B102,Q102,Q102*vlookup($B103,'2a. TBill Main'!$B$224:$HF$233,1+Q$62)),Q102)</f>
        <v>919.0970215</v>
      </c>
      <c r="R103" s="346">
        <f>if($A103-R$65&gt;=0, if($B103&lt;=$B102,R102,R102*vlookup($B103,'2a. TBill Main'!$B$224:$HF$233,1+R$62)),R102)</f>
        <v>35691.68162</v>
      </c>
      <c r="S103" s="346">
        <f>if($A103-S$65&gt;=0, if($B103&lt;=$B102,S102,S102*vlookup($B103,'2a. TBill Main'!$B$224:$HF$233,1+S$62)),S102)</f>
        <v>28713.51005</v>
      </c>
      <c r="T103" s="346">
        <f>if($A103-T$65&gt;=0, if($B103&lt;=$B102,T102,T102*vlookup($B103,'2a. TBill Main'!$B$224:$HF$233,1+T$62)),T102)</f>
        <v>319395.8897</v>
      </c>
      <c r="U103" s="346">
        <f>if($A103-U$65&gt;=0, if($B103&lt;=$B102,U102,U102*vlookup($B103,'2a. TBill Main'!$B$224:$HF$233,1+U$62)),U102)</f>
        <v>49276.03235</v>
      </c>
      <c r="V103" s="346">
        <f>if($A103-V$65&gt;=0, if($B103&lt;=$B102,V102,V102*vlookup($B103,'2a. TBill Main'!$B$224:$HF$233,1+V$62)),V102)</f>
        <v>158180.177</v>
      </c>
      <c r="W103" s="346">
        <f>if($A103-W$65&gt;=0, if($B103&lt;=$B102,W102,W102*vlookup($B103,'2a. TBill Main'!$B$224:$HF$233,1+W$62)),W102)</f>
        <v>48373.52745</v>
      </c>
      <c r="X103" s="346">
        <f>if($A103-X$65&gt;=0, if($B103&lt;=$B102,X102,X102*vlookup($B103,'2a. TBill Main'!$B$224:$HF$233,1+X$62)),X102)</f>
        <v>85417.92639</v>
      </c>
      <c r="Y103" s="346">
        <f>if($A103-Y$65&gt;=0, if($B103&lt;=$B102,Y102,Y102*vlookup($B103,'2a. TBill Main'!$B$224:$HF$233,1+Y$62)),Y102)</f>
        <v>48373.52745</v>
      </c>
      <c r="Z103" s="346">
        <f>if($A103-Z$65&gt;=0, if($B103&lt;=$B102,Z102,Z102*vlookup($B103,'2a. TBill Main'!$B$224:$HF$233,1+Z$62)),Z102)</f>
        <v>6119.251222</v>
      </c>
      <c r="AA103" s="346">
        <f>if($A103-AA$65&gt;=0, if($B103&lt;=$B102,AA102,AA102*vlookup($B103,'2a. TBill Main'!$B$224:$HF$233,1+AA$62)),AA102)</f>
        <v>107914.2288</v>
      </c>
      <c r="AB103" s="346">
        <f>if($A103-AB$65&gt;=0, if($B103&lt;=$B102,AB102,AB102*vlookup($B103,'2a. TBill Main'!$B$224:$HF$233,1+AB$62)),AB102)</f>
        <v>63832.20724</v>
      </c>
      <c r="AC103" s="346">
        <f>if($A103-AC$65&gt;=0, if($B103&lt;=$B102,AC102,AC102*vlookup($B103,'2a. TBill Main'!$B$224:$HF$233,1+AC$62)),AC102)</f>
        <v>38698.82196</v>
      </c>
      <c r="AD103" s="346">
        <f>if($A103-AD$65&gt;=0, if($B103&lt;=$B102,AD102,AD102*vlookup($B103,'2a. TBill Main'!$B$224:$HF$233,1+AD$62)),AD102)</f>
        <v>24186.76372</v>
      </c>
      <c r="AE103" s="346">
        <f>if($A103-AE$65&gt;=0, if($B103&lt;=$B102,AE102,AE102*vlookup($B103,'2a. TBill Main'!$B$224:$HF$233,1+AE$62)),AE102)</f>
        <v>211470.9703</v>
      </c>
      <c r="AF103" s="346">
        <f>if($A103-AF$65&gt;=0, if($B103&lt;=$B102,AF102,AF102*vlookup($B103,'2a. TBill Main'!$B$224:$HF$233,1+AF$62)),AF102)</f>
        <v>38095.45895</v>
      </c>
      <c r="AG103" s="346">
        <f>if($A103-AG$65&gt;=0, if($B103&lt;=$B102,AG102,AG102*vlookup($B103,'2a. TBill Main'!$B$224:$HF$233,1+AG$62)),AG102)</f>
        <v>53141.27069</v>
      </c>
      <c r="AH103" s="346">
        <f>if($A103-AH$65&gt;=0, if($B103&lt;=$B102,AH102,AH102*vlookup($B103,'2a. TBill Main'!$B$224:$HF$233,1+AH$62)),AH102)</f>
        <v>40358.37256</v>
      </c>
      <c r="AI103" s="346">
        <f>if($A103-AI$65&gt;=0, if($B103&lt;=$B102,AI102,AI102*vlookup($B103,'2a. TBill Main'!$B$224:$HF$233,1+AI$62)),AI102)</f>
        <v>75018.48872</v>
      </c>
      <c r="AJ103" s="346">
        <f>if($A103-AJ$65&gt;=0, if($B103&lt;=$B102,AJ102,AJ102*vlookup($B103,'2a. TBill Main'!$B$224:$HF$233,1+AJ$62)),AJ102)</f>
        <v>72560.29117</v>
      </c>
      <c r="AK103" s="346">
        <f>if($A103-AK$65&gt;=0, if($B103&lt;=$B102,AK102,AK102*vlookup($B103,'2a. TBill Main'!$B$224:$HF$233,1+AK$62)),AK102)</f>
        <v>58048.23294</v>
      </c>
      <c r="AL103" s="346">
        <f>if($A103-AL$65&gt;=0, if($B103&lt;=$B102,AL102,AL102*vlookup($B103,'2a. TBill Main'!$B$224:$HF$233,1+AL$62)),AL102)</f>
        <v>38698.82196</v>
      </c>
      <c r="AM103" s="346">
        <f>if($A103-AM$65&gt;=0, if($B103&lt;=$B102,AM102,AM102*vlookup($B103,'2a. TBill Main'!$B$224:$HF$233,1+AM$62)),AM102)</f>
        <v>54670.50301</v>
      </c>
      <c r="AN103" s="346">
        <f>if($A103-AN$65&gt;=0, if($B103&lt;=$B102,AN102,AN102*vlookup($B103,'2a. TBill Main'!$B$224:$HF$233,1+AN$62)),AN102)</f>
        <v>290802.2976</v>
      </c>
      <c r="AO103" s="346">
        <f>if($A103-AO$65&gt;=0, if($B103&lt;=$B102,AO102,AO102*vlookup($B103,'2a. TBill Main'!$B$224:$HF$233,1+AO$62)),AO102)</f>
        <v>31872.15627</v>
      </c>
      <c r="AP103" s="346">
        <f>if($A103-AP$65&gt;=0, if($B103&lt;=$B102,AP102,AP102*vlookup($B103,'2a. TBill Main'!$B$224:$HF$233,1+AP$62)),AP102)</f>
        <v>57959.37077</v>
      </c>
      <c r="AQ103" s="346">
        <f>if($A103-AQ$65&gt;=0, if($B103&lt;=$B102,AQ102,AQ102*vlookup($B103,'2a. TBill Main'!$B$224:$HF$233,1+AQ$62)),AQ102)</f>
        <v>134870.3286</v>
      </c>
      <c r="AR103" s="346">
        <f>if($A103-AR$65&gt;=0, if($B103&lt;=$B102,AR102,AR102*vlookup($B103,'2a. TBill Main'!$B$224:$HF$233,1+AR$62)),AR102)</f>
        <v>96747.0549</v>
      </c>
      <c r="AS103" s="346">
        <f>if($A103-AS$65&gt;=0, if($B103&lt;=$B102,AS102,AS102*vlookup($B103,'2a. TBill Main'!$B$224:$HF$233,1+AS$62)),AS102)</f>
        <v>29024.11647</v>
      </c>
      <c r="AT103" s="346">
        <f>if($A103-AT$65&gt;=0, if($B103&lt;=$B102,AT102,AT102*vlookup($B103,'2a. TBill Main'!$B$224:$HF$233,1+AT$62)),AT102)</f>
        <v>38698.82196</v>
      </c>
      <c r="AU103" s="346">
        <f>if($A103-AU$65&gt;=0, if($B103&lt;=$B102,AU102,AU102*vlookup($B103,'2a. TBill Main'!$B$224:$HF$233,1+AU$62)),AU102)</f>
        <v>38698.82196</v>
      </c>
      <c r="AV103" s="346">
        <f>if($A103-AV$65&gt;=0, if($B103&lt;=$B102,AV102,AV102*vlookup($B103,'2a. TBill Main'!$B$224:$HF$233,1+AV$62)),AV102)</f>
        <v>24186.76372</v>
      </c>
      <c r="AW103" s="346">
        <f>if($A103-AW$65&gt;=0, if($B103&lt;=$B102,AW102,AW102*vlookup($B103,'2a. TBill Main'!$B$224:$HF$233,1+AW$62)),AW102)</f>
        <v>24186.76372</v>
      </c>
      <c r="AX103" s="346">
        <f>if($A103-AX$65&gt;=0, if($B103&lt;=$B102,AX102,AX102*vlookup($B103,'2a. TBill Main'!$B$224:$HF$233,1+AX$62)),AX102)</f>
        <v>179944.6848</v>
      </c>
      <c r="AY103" s="346">
        <f>if($A103-AY$65&gt;=0, if($B103&lt;=$B102,AY102,AY102*vlookup($B103,'2a. TBill Main'!$B$224:$HF$233,1+AY$62)),AY102)</f>
        <v>136916.1902</v>
      </c>
      <c r="AZ103" s="346">
        <f>if($A103-AZ$65&gt;=0, if($B103&lt;=$B102,AZ102,AZ102*vlookup($B103,'2a. TBill Main'!$B$224:$HF$233,1+AZ$62)),AZ102)</f>
        <v>54724.82648</v>
      </c>
      <c r="BA103" s="346">
        <f>if($A103-BA$65&gt;=0, if($B103&lt;=$B102,BA102,BA102*vlookup($B103,'2a. TBill Main'!$B$224:$HF$233,1+BA$62)),BA102)</f>
        <v>83255.43622</v>
      </c>
      <c r="BB103" s="346">
        <f>if($A103-BB$65&gt;=0, if($B103&lt;=$B102,BB102,BB102*vlookup($B103,'2a. TBill Main'!$B$224:$HF$233,1+BB$62)),BB102)</f>
        <v>153523.1124</v>
      </c>
      <c r="BC103" s="346">
        <f>if($A103-BC$65&gt;=0, if($B103&lt;=$B102,BC102,BC102*vlookup($B103,'2a. TBill Main'!$B$224:$HF$233,1+BC$62)),BC102)</f>
        <v>1451.205823</v>
      </c>
      <c r="BD103" s="346">
        <f>if($A103-BD$65&gt;=0, if($B103&lt;=$B102,BD102,BD102*vlookup($B103,'2a. TBill Main'!$B$224:$HF$233,1+BD$62)),BD102)</f>
        <v>72560.29117</v>
      </c>
      <c r="BE103" s="346">
        <f>if($A103-BE$65&gt;=0, if($B103&lt;=$B102,BE102,BE102*vlookup($B103,'2a. TBill Main'!$B$224:$HF$233,1+BE$62)),BE102)</f>
        <v>48373.52745</v>
      </c>
      <c r="BF103" s="346">
        <f>if($A103-BF$65&gt;=0, if($B103&lt;=$B102,BF102,BF102*vlookup($B103,'2a. TBill Main'!$B$224:$HF$233,1+BF$62)),BF102)</f>
        <v>24186.76372</v>
      </c>
      <c r="BG103" s="346">
        <f>if($A103-BG$65&gt;=0, if($B103&lt;=$B102,BG102,BG102*vlookup($B103,'2a. TBill Main'!$B$224:$HF$233,1+BG$62)),BG102)</f>
        <v>24186.76372</v>
      </c>
      <c r="BH103" s="346">
        <f>if($A103-BH$65&gt;=0, if($B103&lt;=$B102,BH102,BH102*vlookup($B103,'2a. TBill Main'!$B$224:$HF$233,1+BH$62)),BH102)</f>
        <v>48373.52745</v>
      </c>
      <c r="BI103" s="346">
        <f>if($A103-BI$65&gt;=0, if($B103&lt;=$B102,BI102,BI102*vlookup($B103,'2a. TBill Main'!$B$224:$HF$233,1+BI$62)),BI102)</f>
        <v>268289.2579</v>
      </c>
      <c r="BJ103" s="346">
        <f>if($A103-BJ$65&gt;=0, if($B103&lt;=$B102,BJ102,BJ102*vlookup($B103,'2a. TBill Main'!$B$224:$HF$233,1+BJ$62)),BJ102)</f>
        <v>48373.52745</v>
      </c>
      <c r="BK103" s="346">
        <f>if($A103-BK$65&gt;=0, if($B103&lt;=$B102,BK102,BK102*vlookup($B103,'2a. TBill Main'!$B$224:$HF$233,1+BK$62)),BK102)</f>
        <v>89747.01849</v>
      </c>
      <c r="BL103" s="346">
        <f>if($A103-BL$65&gt;=0, if($B103&lt;=$B102,BL102,BL102*vlookup($B103,'2a. TBill Main'!$B$224:$HF$233,1+BL$62)),BL102)</f>
        <v>120933.8186</v>
      </c>
      <c r="BM103" s="346">
        <f>if($A103-BM$65&gt;=0, if($B103&lt;=$B102,BM102,BM102*vlookup($B103,'2a. TBill Main'!$B$224:$HF$233,1+BM$62)),BM102)</f>
        <v>96.7470549</v>
      </c>
      <c r="BN103" s="346">
        <f>if($A103-BN$65&gt;=0, if($B103&lt;=$B102,BN102,BN102*vlookup($B103,'2a. TBill Main'!$B$224:$HF$233,1+BN$62)),BN102)</f>
        <v>13737.35619</v>
      </c>
      <c r="BO103" s="346">
        <f>if($A103-BO$65&gt;=0, if($B103&lt;=$B102,BO102,BO102*vlookup($B103,'2a. TBill Main'!$B$224:$HF$233,1+BO$62)),BO102)</f>
        <v>94866.09865</v>
      </c>
      <c r="BP103" s="346">
        <f>if($A103-BP$65&gt;=0, if($B103&lt;=$B102,BP102,BP102*vlookup($B103,'2a. TBill Main'!$B$224:$HF$233,1+BP$62)),BP102)</f>
        <v>48373.52745</v>
      </c>
      <c r="BQ103" s="346">
        <f>if($A103-BQ$65&gt;=0, if($B103&lt;=$B102,BQ102,BQ102*vlookup($B103,'2a. TBill Main'!$B$224:$HF$233,1+BQ$62)),BQ102)</f>
        <v>11109.36757</v>
      </c>
      <c r="BR103" s="346">
        <f>if($A103-BR$65&gt;=0, if($B103&lt;=$B102,BR102,BR102*vlookup($B103,'2a. TBill Main'!$B$224:$HF$233,1+BR$62)),BR102)</f>
        <v>48373.52745</v>
      </c>
      <c r="BS103" s="346">
        <f>if($A103-BS$65&gt;=0, if($B103&lt;=$B102,BS102,BS102*vlookup($B103,'2a. TBill Main'!$B$224:$HF$233,1+BS$62)),BS102)</f>
        <v>29024.11647</v>
      </c>
      <c r="BT103" s="346">
        <f>if($A103-BT$65&gt;=0, if($B103&lt;=$B102,BT102,BT102*vlookup($B103,'2a. TBill Main'!$B$224:$HF$233,1+BT$62)),BT102)</f>
        <v>337656.8963</v>
      </c>
      <c r="BU103" s="346">
        <f>if($A103-BU$65&gt;=0, if($B103&lt;=$B102,BU102,BU102*vlookup($B103,'2a. TBill Main'!$B$224:$HF$233,1+BU$62)),BU102)</f>
        <v>121384.418</v>
      </c>
      <c r="BV103" s="346">
        <f>if($A103-BV$65&gt;=0, if($B103&lt;=$B102,BV102,BV102*vlookup($B103,'2a. TBill Main'!$B$224:$HF$233,1+BV$62)),BV102)</f>
        <v>120933.8186</v>
      </c>
      <c r="BW103" s="346">
        <f>if($A103-BW$65&gt;=0, if($B103&lt;=$B102,BW102,BW102*vlookup($B103,'2a. TBill Main'!$B$224:$HF$233,1+BW$62)),BW102)</f>
        <v>2433.188431</v>
      </c>
      <c r="BX103" s="346">
        <f>if($A103-BX$65&gt;=0, if($B103&lt;=$B102,BX102,BX102*vlookup($B103,'2a. TBill Main'!$B$224:$HF$233,1+BX$62)),BX102)</f>
        <v>72560.29117</v>
      </c>
      <c r="BY103" s="346">
        <f>if($A103-BY$65&gt;=0, if($B103&lt;=$B102,BY102,BY102*vlookup($B103,'2a. TBill Main'!$B$224:$HF$233,1+BY$62)),BY102)</f>
        <v>48373.52745</v>
      </c>
      <c r="BZ103" s="346">
        <f>if($A103-BZ$65&gt;=0, if($B103&lt;=$B102,BZ102,BZ102*vlookup($B103,'2a. TBill Main'!$B$224:$HF$233,1+BZ$62)),BZ102)</f>
        <v>29456.67255</v>
      </c>
      <c r="CA103" s="346">
        <f>if($A103-CA$65&gt;=0, if($B103&lt;=$B102,CA102,CA102*vlookup($B103,'2a. TBill Main'!$B$224:$HF$233,1+CA$62)),CA102)</f>
        <v>48373.52745</v>
      </c>
      <c r="CB103" s="346">
        <f>if($A103-CB$65&gt;=0, if($B103&lt;=$B102,CB102,CB102*vlookup($B103,'2a. TBill Main'!$B$224:$HF$233,1+CB$62)),CB102)</f>
        <v>99281.82773</v>
      </c>
      <c r="CC103" s="346">
        <f>if($A103-CC$65&gt;=0, if($B103&lt;=$B102,CC102,CC102*vlookup($B103,'2a. TBill Main'!$B$224:$HF$233,1+CC$62)),CC102)</f>
        <v>182788.7579</v>
      </c>
      <c r="CD103" s="346">
        <f>if($A103-CD$65&gt;=0, if($B103&lt;=$B102,CD102,CD102*vlookup($B103,'2a. TBill Main'!$B$224:$HF$233,1+CD$62)),CD102)</f>
        <v>50782.52911</v>
      </c>
      <c r="CE103" s="346">
        <f>if($A103-CE$65&gt;=0, if($B103&lt;=$B102,CE102,CE102*vlookup($B103,'2a. TBill Main'!$B$224:$HF$233,1+CE$62)),CE102)</f>
        <v>107904.9895</v>
      </c>
      <c r="CF103" s="346">
        <f>if($A103-CF$65&gt;=0, if($B103&lt;=$B102,CF102,CF102*vlookup($B103,'2a. TBill Main'!$B$224:$HF$233,1+CF$62)),CF102)</f>
        <v>120933.8186</v>
      </c>
      <c r="CG103" s="346">
        <f>if($A103-CG$65&gt;=0, if($B103&lt;=$B102,CG102,CG102*vlookup($B103,'2a. TBill Main'!$B$224:$HF$233,1+CG$62)),CG102)</f>
        <v>24.18676372</v>
      </c>
      <c r="CH103" s="346">
        <f>if($A103-CH$65&gt;=0, if($B103&lt;=$B102,CH102,CH102*vlookup($B103,'2a. TBill Main'!$B$224:$HF$233,1+CH$62)),CH102)</f>
        <v>68073.79162</v>
      </c>
      <c r="CI103" s="346">
        <f>if($A103-CI$65&gt;=0, if($B103&lt;=$B102,CI102,CI102*vlookup($B103,'2a. TBill Main'!$B$224:$HF$233,1+CI$62)),CI102)</f>
        <v>48373.52745</v>
      </c>
      <c r="CJ103" s="346">
        <f>if($A103-CJ$65&gt;=0, if($B103&lt;=$B102,CJ102,CJ102*vlookup($B103,'2a. TBill Main'!$B$224:$HF$233,1+CJ$62)),CJ102)</f>
        <v>24186.76372</v>
      </c>
      <c r="CK103" s="346">
        <f>if($A103-CK$65&gt;=0, if($B103&lt;=$B102,CK102,CK102*vlookup($B103,'2a. TBill Main'!$B$224:$HF$233,1+CK$62)),CK102)</f>
        <v>42110.7036</v>
      </c>
      <c r="CL103" s="346">
        <f>if($A103-CL$65&gt;=0, if($B103&lt;=$B102,CL102,CL102*vlookup($B103,'2a. TBill Main'!$B$224:$HF$233,1+CL$62)),CL102)</f>
        <v>36333.50159</v>
      </c>
      <c r="CM103" s="346">
        <f>if($A103-CM$65&gt;=0, if($B103&lt;=$B102,CM102,CM102*vlookup($B103,'2a. TBill Main'!$B$224:$HF$233,1+CM$62)),CM102)</f>
        <v>214459.1966</v>
      </c>
      <c r="CN103" s="346">
        <f>if($A103-CN$65&gt;=0, if($B103&lt;=$B102,CN102,CN102*vlookup($B103,'2a. TBill Main'!$B$224:$HF$233,1+CN$62)),CN102)</f>
        <v>75744.28512</v>
      </c>
      <c r="CO103" s="346">
        <f>if($A103-CO$65&gt;=0, if($B103&lt;=$B102,CO102,CO102*vlookup($B103,'2a. TBill Main'!$B$224:$HF$233,1+CO$62)),CO102)</f>
        <v>635.5529965</v>
      </c>
      <c r="CP103" s="346">
        <f>if($A103-CP$65&gt;=0, if($B103&lt;=$B102,CP102,CP102*vlookup($B103,'2a. TBill Main'!$B$224:$HF$233,1+CP$62)),CP102)</f>
        <v>90027.75028</v>
      </c>
      <c r="CQ103" s="346">
        <f>if($A103-CQ$65&gt;=0, if($B103&lt;=$B102,CQ102,CQ102*vlookup($B103,'2a. TBill Main'!$B$224:$HF$233,1+CQ$62)),CQ102)</f>
        <v>19861.03114</v>
      </c>
      <c r="CR103" s="346">
        <f>if($A103-CR$65&gt;=0, if($B103&lt;=$B102,CR102,CR102*vlookup($B103,'2a. TBill Main'!$B$224:$HF$233,1+CR$62)),CR102)</f>
        <v>56895.81647</v>
      </c>
      <c r="CS103" s="346">
        <f>if($A103-CS$65&gt;=0, if($B103&lt;=$B102,CS102,CS102*vlookup($B103,'2a. TBill Main'!$B$224:$HF$233,1+CS$62)),CS102)</f>
        <v>16830.23779</v>
      </c>
      <c r="CT103" s="346">
        <f>if($A103-CT$65&gt;=0, if($B103&lt;=$B102,CT102,CT102*vlookup($B103,'2a. TBill Main'!$B$224:$HF$233,1+CT$62)),CT102)</f>
        <v>55628.24574</v>
      </c>
      <c r="CU103" s="346">
        <f>if($A103-CU$65&gt;=0, if($B103&lt;=$B102,CU102,CU102*vlookup($B103,'2a. TBill Main'!$B$224:$HF$233,1+CU$62)),CU102)</f>
        <v>84558.1812</v>
      </c>
      <c r="CV103" s="346">
        <f>if($A103-CV$65&gt;=0, if($B103&lt;=$B102,CV102,CV102*vlookup($B103,'2a. TBill Main'!$B$224:$HF$233,1+CV$62)),CV102)</f>
        <v>19861.03114</v>
      </c>
      <c r="CW103" s="346">
        <f>if($A103-CW$65&gt;=0, if($B103&lt;=$B102,CW102,CW102*vlookup($B103,'2a. TBill Main'!$B$224:$HF$233,1+CW$62)),CW102)</f>
        <v>28798.49515</v>
      </c>
      <c r="CX103" s="346">
        <f>if($A103-CX$65&gt;=0, if($B103&lt;=$B102,CX102,CX102*vlookup($B103,'2a. TBill Main'!$B$224:$HF$233,1+CX$62)),CX102)</f>
        <v>216592.489</v>
      </c>
      <c r="CY103" s="346">
        <f>if($A103-CY$65&gt;=0, if($B103&lt;=$B102,CY102,CY102*vlookup($B103,'2a. TBill Main'!$B$224:$HF$233,1+CY$62)),CY102)</f>
        <v>425105.3914</v>
      </c>
      <c r="CZ103" s="346">
        <f>if($A103-CZ$65&gt;=0, if($B103&lt;=$B102,CZ102,CZ102*vlookup($B103,'2a. TBill Main'!$B$224:$HF$233,1+CZ$62)),CZ102)</f>
        <v>35969.32045</v>
      </c>
      <c r="DA103" s="346">
        <f>if($A103-DA$65&gt;=0, if($B103&lt;=$B102,DA102,DA102*vlookup($B103,'2a. TBill Main'!$B$224:$HF$233,1+DA$62)),DA102)</f>
        <v>99305.15571</v>
      </c>
      <c r="DB103" s="346">
        <f>if($A103-DB$65&gt;=0, if($B103&lt;=$B102,DB102,DB102*vlookup($B103,'2a. TBill Main'!$B$224:$HF$233,1+DB$62)),DB102)</f>
        <v>39722.06228</v>
      </c>
      <c r="DC103" s="346">
        <f>if($A103-DC$65&gt;=0, if($B103&lt;=$B102,DC102,DC102*vlookup($B103,'2a. TBill Main'!$B$224:$HF$233,1+DC$62)),DC102)</f>
        <v>39722.06228</v>
      </c>
      <c r="DD103" s="346">
        <f>if($A103-DD$65&gt;=0, if($B103&lt;=$B102,DD102,DD102*vlookup($B103,'2a. TBill Main'!$B$224:$HF$233,1+DD$62)),DD102)</f>
        <v>79118.40365</v>
      </c>
      <c r="DE103" s="346">
        <f>if($A103-DE$65&gt;=0, if($B103&lt;=$B102,DE102,DE102*vlookup($B103,'2a. TBill Main'!$B$224:$HF$233,1+DE$62)),DE102)</f>
        <v>30117.26762</v>
      </c>
      <c r="DF103" s="346">
        <f>if($A103-DF$65&gt;=0, if($B103&lt;=$B102,DF102,DF102*vlookup($B103,'2a. TBill Main'!$B$224:$HF$233,1+DF$62)),DF102)</f>
        <v>15888.82491</v>
      </c>
      <c r="DG103" s="346">
        <f>if($A103-DG$65&gt;=0, if($B103&lt;=$B102,DG102,DG102*vlookup($B103,'2a. TBill Main'!$B$224:$HF$233,1+DG$62)),DG102)</f>
        <v>39722.06228</v>
      </c>
      <c r="DH103" s="346">
        <f>if($A103-DH$65&gt;=0, if($B103&lt;=$B102,DH102,DH102*vlookup($B103,'2a. TBill Main'!$B$224:$HF$233,1+DH$62)),DH102)</f>
        <v>198026.3971</v>
      </c>
      <c r="DI103" s="346">
        <f>if($A103-DI$65&gt;=0, if($B103&lt;=$B102,DI102,DI102*vlookup($B103,'2a. TBill Main'!$B$224:$HF$233,1+DI$62)),DI102)</f>
        <v>30936.29682</v>
      </c>
      <c r="DJ103" s="346">
        <f>if($A103-DJ$65&gt;=0, if($B103&lt;=$B102,DJ102,DJ102*vlookup($B103,'2a. TBill Main'!$B$224:$HF$233,1+DJ$62)),DJ102)</f>
        <v>198.6103114</v>
      </c>
      <c r="DK103" s="346">
        <f>if($A103-DK$65&gt;=0, if($B103&lt;=$B102,DK102,DK102*vlookup($B103,'2a. TBill Main'!$B$224:$HF$233,1+DK$62)),DK102)</f>
        <v>92888.3346</v>
      </c>
      <c r="DL103" s="346">
        <f>if($A103-DL$65&gt;=0, if($B103&lt;=$B102,DL102,DL102*vlookup($B103,'2a. TBill Main'!$B$224:$HF$233,1+DL$62)),DL102)</f>
        <v>39722.06228</v>
      </c>
      <c r="DM103" s="346">
        <f>if($A103-DM$65&gt;=0, if($B103&lt;=$B102,DM102,DM102*vlookup($B103,'2a. TBill Main'!$B$224:$HF$233,1+DM$62)),DM102)</f>
        <v>25480.47157</v>
      </c>
      <c r="DN103" s="346">
        <f>if($A103-DN$65&gt;=0, if($B103&lt;=$B102,DN102,DN102*vlookup($B103,'2a. TBill Main'!$B$224:$HF$233,1+DN$62)),DN102)</f>
        <v>105795.7407</v>
      </c>
      <c r="DO103" s="346">
        <f>if($A103-DO$65&gt;=0, if($B103&lt;=$B102,DO102,DO102*vlookup($B103,'2a. TBill Main'!$B$224:$HF$233,1+DO$62)),DO102)</f>
        <v>39722.06228</v>
      </c>
      <c r="DP103" s="346">
        <f>if($A103-DP$65&gt;=0, if($B103&lt;=$B102,DP102,DP102*vlookup($B103,'2a. TBill Main'!$B$224:$HF$233,1+DP$62)),DP102)</f>
        <v>47666.47474</v>
      </c>
      <c r="DQ103" s="346">
        <f>if($A103-DQ$65&gt;=0, if($B103&lt;=$B102,DQ102,DQ102*vlookup($B103,'2a. TBill Main'!$B$224:$HF$233,1+DQ$62)),DQ102)</f>
        <v>27805.4436</v>
      </c>
      <c r="DR103" s="346">
        <f>if($A103-DR$65&gt;=0, if($B103&lt;=$B102,DR102,DR102*vlookup($B103,'2a. TBill Main'!$B$224:$HF$233,1+DR$62)),DR102)</f>
        <v>187910.2206</v>
      </c>
      <c r="DS103" s="346">
        <f>if($A103-DS$65&gt;=0, if($B103&lt;=$B102,DS102,DS102*vlookup($B103,'2a. TBill Main'!$B$224:$HF$233,1+DS$62)),DS102)</f>
        <v>7983.459244</v>
      </c>
      <c r="DT103" s="346">
        <f>if($A103-DT$65&gt;=0, if($B103&lt;=$B102,DT102,DT102*vlookup($B103,'2a. TBill Main'!$B$224:$HF$233,1+DT$62)),DT102)</f>
        <v>210.5269301</v>
      </c>
      <c r="DU103" s="346">
        <f>if($A103-DU$65&gt;=0, if($B103&lt;=$B102,DU102,DU102*vlookup($B103,'2a. TBill Main'!$B$224:$HF$233,1+DU$62)),DU102)</f>
        <v>69121.63168</v>
      </c>
      <c r="DV103" s="346">
        <f>if($A103-DV$65&gt;=0, if($B103&lt;=$B102,DV102,DV102*vlookup($B103,'2a. TBill Main'!$B$224:$HF$233,1+DV$62)),DV102)</f>
        <v>138545.9058</v>
      </c>
      <c r="DW103" s="346">
        <f>if($A103-DW$65&gt;=0, if($B103&lt;=$B102,DW102,DW102*vlookup($B103,'2a. TBill Main'!$B$224:$HF$233,1+DW$62)),DW102)</f>
        <v>39722.06228</v>
      </c>
      <c r="DX103" s="346">
        <f>if($A103-DX$65&gt;=0, if($B103&lt;=$B102,DX102,DX102*vlookup($B103,'2a. TBill Main'!$B$224:$HF$233,1+DX$62)),DX102)</f>
        <v>79444.12457</v>
      </c>
      <c r="DY103" s="346">
        <f>if($A103-DY$65&gt;=0, if($B103&lt;=$B102,DY102,DY102*vlookup($B103,'2a. TBill Main'!$B$224:$HF$233,1+DY$62)),DY102)</f>
        <v>39722.06228</v>
      </c>
      <c r="DZ103" s="346">
        <f>if($A103-DZ$65&gt;=0, if($B103&lt;=$B102,DZ102,DZ102*vlookup($B103,'2a. TBill Main'!$B$224:$HF$233,1+DZ$62)),DZ102)</f>
        <v>240056.3112</v>
      </c>
      <c r="EA103" s="346">
        <f>if($A103-EA$65&gt;=0, if($B103&lt;=$B102,EA102,EA102*vlookup($B103,'2a. TBill Main'!$B$224:$HF$233,1+EA$62)),EA102)</f>
        <v>1136.050981</v>
      </c>
      <c r="EB103" s="346">
        <f>if($A103-EB$65&gt;=0, if($B103&lt;=$B102,EB102,EB102*vlookup($B103,'2a. TBill Main'!$B$224:$HF$233,1+EB$62)),EB102)</f>
        <v>79444.12457</v>
      </c>
      <c r="EC103" s="346">
        <f>if($A103-EC$65&gt;=0, if($B103&lt;=$B102,EC102,EC102*vlookup($B103,'2a. TBill Main'!$B$224:$HF$233,1+EC$62)),EC102)</f>
        <v>114702.1023</v>
      </c>
      <c r="ED103" s="346">
        <f>if($A103-ED$65&gt;=0, if($B103&lt;=$B102,ED102,ED102*vlookup($B103,'2a. TBill Main'!$B$224:$HF$233,1+ED$62)),ED102)</f>
        <v>77699.84937</v>
      </c>
      <c r="EE103" s="346">
        <f>if($A103-EE$65&gt;=0, if($B103&lt;=$B102,EE102,EE102*vlookup($B103,'2a. TBill Main'!$B$224:$HF$233,1+EE$62)),EE102)</f>
        <v>79444.12457</v>
      </c>
      <c r="EF103" s="346">
        <f>if($A103-EF$65&gt;=0, if($B103&lt;=$B102,EF102,EF102*vlookup($B103,'2a. TBill Main'!$B$224:$HF$233,1+EF$62)),EF102)</f>
        <v>20931.06406</v>
      </c>
      <c r="EG103" s="346">
        <f>if($A103-EG$65&gt;=0, if($B103&lt;=$B102,EG102,EG102*vlookup($B103,'2a. TBill Main'!$B$224:$HF$233,1+EG$62)),EG102)</f>
        <v>16696.53333</v>
      </c>
      <c r="EH103" s="346">
        <f>if($A103-EH$65&gt;=0, if($B103&lt;=$B102,EH102,EH102*vlookup($B103,'2a. TBill Main'!$B$224:$HF$233,1+EH$62)),EH102)</f>
        <v>1565.049254</v>
      </c>
      <c r="EI103" s="346">
        <f>if($A103-EI$65&gt;=0, if($B103&lt;=$B102,EI102,EI102*vlookup($B103,'2a. TBill Main'!$B$224:$HF$233,1+EI$62)),EI102)</f>
        <v>79444.12457</v>
      </c>
      <c r="EJ103" s="346">
        <f>if($A103-EJ$65&gt;=0, if($B103&lt;=$B102,EJ102,EJ102*vlookup($B103,'2a. TBill Main'!$B$224:$HF$233,1+EJ$62)),EJ102)</f>
        <v>70748.44874</v>
      </c>
      <c r="EK103" s="346">
        <f>if($A103-EK$65&gt;=0, if($B103&lt;=$B102,EK102,EK102*vlookup($B103,'2a. TBill Main'!$B$224:$HF$233,1+EK$62)),EK102)</f>
        <v>43694.26851</v>
      </c>
      <c r="EL103" s="346">
        <f>if($A103-EL$65&gt;=0, if($B103&lt;=$B102,EL102,EL102*vlookup($B103,'2a. TBill Main'!$B$224:$HF$233,1+EL$62)),EL102)</f>
        <v>16782.57131</v>
      </c>
      <c r="EM103" s="346">
        <f>if($A103-EM$65&gt;=0, if($B103&lt;=$B102,EM102,EM102*vlookup($B103,'2a. TBill Main'!$B$224:$HF$233,1+EM$62)),EM102)</f>
        <v>162904.1496</v>
      </c>
      <c r="EN103" s="346">
        <f>if($A103-EN$65&gt;=0, if($B103&lt;=$B102,EN102,EN102*vlookup($B103,'2a. TBill Main'!$B$224:$HF$233,1+EN$62)),EN102)</f>
        <v>1191.661868</v>
      </c>
      <c r="EO103" s="346">
        <f>if($A103-EO$65&gt;=0, if($B103&lt;=$B102,EO102,EO102*vlookup($B103,'2a. TBill Main'!$B$224:$HF$233,1+EO$62)),EO102)</f>
        <v>67594.8745</v>
      </c>
      <c r="EP103" s="346">
        <f>if($A103-EP$65&gt;=0, if($B103&lt;=$B102,EP102,EP102*vlookup($B103,'2a. TBill Main'!$B$224:$HF$233,1+EP$62)),EP102)</f>
        <v>71650.06011</v>
      </c>
      <c r="EQ103" s="346">
        <f>if($A103-EQ$65&gt;=0, if($B103&lt;=$B102,EQ102,EQ102*vlookup($B103,'2a. TBill Main'!$B$224:$HF$233,1+EQ$62)),EQ102)</f>
        <v>79444.12457</v>
      </c>
      <c r="ER103" s="346">
        <f>if($A103-ER$65&gt;=0, if($B103&lt;=$B102,ER102,ER102*vlookup($B103,'2a. TBill Main'!$B$224:$HF$233,1+ER$62)),ER102)</f>
        <v>143257.6176</v>
      </c>
      <c r="ES103" s="346">
        <f>if($A103-ES$65&gt;=0, if($B103&lt;=$B102,ES102,ES102*vlookup($B103,'2a. TBill Main'!$B$224:$HF$233,1+ES$62)),ES102)</f>
        <v>19052.92551</v>
      </c>
      <c r="ET103" s="346">
        <f>if($A103-ET$65&gt;=0, if($B103&lt;=$B102,ET102,ET102*vlookup($B103,'2a. TBill Main'!$B$224:$HF$233,1+ET$62)),ET102)</f>
        <v>5632.588432</v>
      </c>
      <c r="EU103" s="346">
        <f>if($A103-EU$65&gt;=0, if($B103&lt;=$B102,EU102,EU102*vlookup($B103,'2a. TBill Main'!$B$224:$HF$233,1+EU$62)),EU102)</f>
        <v>32172.24879</v>
      </c>
      <c r="EV103" s="346">
        <f>if($A103-EV$65&gt;=0, if($B103&lt;=$B102,EV102,EV102*vlookup($B103,'2a. TBill Main'!$B$224:$HF$233,1+EV$62)),EV102)</f>
        <v>19288.00067</v>
      </c>
      <c r="EW103" s="346">
        <f>if($A103-EW$65&gt;=0, if($B103&lt;=$B102,EW102,EW102*vlookup($B103,'2a. TBill Main'!$B$224:$HF$233,1+EW$62)),EW102)</f>
        <v>16969.26501</v>
      </c>
      <c r="EX103" s="346">
        <f>if($A103-EX$65&gt;=0, if($B103&lt;=$B102,EX102,EX102*vlookup($B103,'2a. TBill Main'!$B$224:$HF$233,1+EX$62)),EX102)</f>
        <v>23404.63632</v>
      </c>
      <c r="EY103" s="346">
        <f>if($A103-EY$65&gt;=0, if($B103&lt;=$B102,EY102,EY102*vlookup($B103,'2a. TBill Main'!$B$224:$HF$233,1+EY$62)),EY102)</f>
        <v>182601.2478</v>
      </c>
      <c r="EZ103" s="346">
        <f>if($A103-EZ$65&gt;=0, if($B103&lt;=$B102,EZ102,EZ102*vlookup($B103,'2a. TBill Main'!$B$224:$HF$233,1+EZ$62)),EZ102)</f>
        <v>78238.63942</v>
      </c>
      <c r="FA103" s="346">
        <f>if($A103-FA$65&gt;=0, if($B103&lt;=$B102,FA102,FA102*vlookup($B103,'2a. TBill Main'!$B$224:$HF$233,1+FA$62)),FA102)</f>
        <v>14221.29274</v>
      </c>
      <c r="FB103" s="346">
        <f>if($A103-FB$65&gt;=0, if($B103&lt;=$B102,FB102,FB102*vlookup($B103,'2a. TBill Main'!$B$224:$HF$233,1+FB$62)),FB102)</f>
        <v>24995.90213</v>
      </c>
      <c r="FC103" s="346">
        <f>if($A103-FC$65&gt;=0, if($B103&lt;=$B102,FC102,FC102*vlookup($B103,'2a. TBill Main'!$B$224:$HF$233,1+FC$62)),FC102)</f>
        <v>100206.8465</v>
      </c>
      <c r="FD103" s="346">
        <f>if($A103-FD$65&gt;=0, if($B103&lt;=$B102,FD102,FD102*vlookup($B103,'2a. TBill Main'!$B$224:$HF$233,1+FD$62)),FD102)</f>
        <v>81456.88118</v>
      </c>
      <c r="FE103" s="346">
        <f>if($A103-FE$65&gt;=0, if($B103&lt;=$B102,FE102,FE102*vlookup($B103,'2a. TBill Main'!$B$224:$HF$233,1+FE$62)),FE102)</f>
        <v>136834.7985</v>
      </c>
      <c r="FF103" s="346">
        <f>if($A103-FF$65&gt;=0, if($B103&lt;=$B102,FF102,FF102*vlookup($B103,'2a. TBill Main'!$B$224:$HF$233,1+FF$62)),FF102)</f>
        <v>32500.15442</v>
      </c>
      <c r="FG103" s="346">
        <f>if($A103-FG$65&gt;=0, if($B103&lt;=$B102,FG102,FG102*vlookup($B103,'2a. TBill Main'!$B$224:$HF$233,1+FG$62)),FG102)</f>
        <v>41373.14952</v>
      </c>
      <c r="FH103" s="346">
        <f>if($A103-FH$65&gt;=0, if($B103&lt;=$B102,FH102,FH102*vlookup($B103,'2a. TBill Main'!$B$224:$HF$233,1+FH$62)),FH102)</f>
        <v>51205.71049</v>
      </c>
      <c r="FI103" s="346">
        <f>if($A103-FI$65&gt;=0, if($B103&lt;=$B102,FI102,FI102*vlookup($B103,'2a. TBill Main'!$B$224:$HF$233,1+FI$62)),FI102)</f>
        <v>139516.4349</v>
      </c>
      <c r="FJ103" s="346">
        <f>if($A103-FJ$65&gt;=0, if($B103&lt;=$B102,FJ102,FJ102*vlookup($B103,'2a. TBill Main'!$B$224:$HF$233,1+FJ$62)),FJ102)</f>
        <v>145264.2968</v>
      </c>
      <c r="FK103" s="346">
        <f>if($A103-FK$65&gt;=0, if($B103&lt;=$B102,FK102,FK102*vlookup($B103,'2a. TBill Main'!$B$224:$HF$233,1+FK$62)),FK102)</f>
        <v>62029.97246</v>
      </c>
      <c r="FL103" s="346">
        <f>if($A103-FL$65&gt;=0, if($B103&lt;=$B102,FL102,FL102*vlookup($B103,'2a. TBill Main'!$B$224:$HF$233,1+FL$62)),FL102)</f>
        <v>61755.89023</v>
      </c>
      <c r="FM103" s="346">
        <f>if($A103-FM$65&gt;=0, if($B103&lt;=$B102,FM102,FM102*vlookup($B103,'2a. TBill Main'!$B$224:$HF$233,1+FM$62)),FM102)</f>
        <v>164144.7094</v>
      </c>
      <c r="FN103" s="346">
        <f>if($A103-FN$65&gt;=0, if($B103&lt;=$B102,FN102,FN102*vlookup($B103,'2a. TBill Main'!$B$224:$HF$233,1+FN$62)),FN102)</f>
        <v>140190.3594</v>
      </c>
      <c r="FO103" s="346">
        <f>if($A103-FO$65&gt;=0, if($B103&lt;=$B102,FO102,FO102*vlookup($B103,'2a. TBill Main'!$B$224:$HF$233,1+FO$62)),FO102)</f>
        <v>67527.50588</v>
      </c>
      <c r="FP103" s="346">
        <f>if($A103-FP$65&gt;=0, if($B103&lt;=$B102,FP102,FP102*vlookup($B103,'2a. TBill Main'!$B$224:$HF$233,1+FP$62)),FP102)</f>
        <v>23948.43135</v>
      </c>
      <c r="FQ103" s="346">
        <f>if($A103-FQ$65&gt;=0, if($B103&lt;=$B102,FQ102,FQ102*vlookup($B103,'2a. TBill Main'!$B$224:$HF$233,1+FQ$62)),FQ102)</f>
        <v>132296.8309</v>
      </c>
      <c r="FR103" s="346">
        <f>if($A103-FR$65&gt;=0, if($B103&lt;=$B102,FR102,FR102*vlookup($B103,'2a. TBill Main'!$B$224:$HF$233,1+FR$62)),FR102)</f>
        <v>132280.3463</v>
      </c>
      <c r="FS103" s="346">
        <f>if($A103-FS$65&gt;=0, if($B103&lt;=$B102,FS102,FS102*vlookup($B103,'2a. TBill Main'!$B$224:$HF$233,1+FS$62)),FS102)</f>
        <v>59583.09342</v>
      </c>
      <c r="FT103" s="346">
        <f>if($A103-FT$65&gt;=0, if($B103&lt;=$B102,FT102,FT102*vlookup($B103,'2a. TBill Main'!$B$224:$HF$233,1+FT$62)),FT102)</f>
        <v>74113.42381</v>
      </c>
      <c r="FU103" s="346">
        <f>if($A103-FU$65&gt;=0, if($B103&lt;=$B102,FU102,FU102*vlookup($B103,'2a. TBill Main'!$B$224:$HF$233,1+FU$62)),FU102)</f>
        <v>79444.12457</v>
      </c>
      <c r="FV103" s="346">
        <f>if($A103-FV$65&gt;=0, if($B103&lt;=$B102,FV102,FV102*vlookup($B103,'2a. TBill Main'!$B$224:$HF$233,1+FV$62)),FV102)</f>
        <v>166832.6616</v>
      </c>
      <c r="FW103" s="346">
        <f>if($A103-FW$65&gt;=0, if($B103&lt;=$B102,FW102,FW102*vlookup($B103,'2a. TBill Main'!$B$224:$HF$233,1+FW$62)),FW102)</f>
        <v>3964.261816</v>
      </c>
      <c r="FX103" s="346">
        <f>if($A103-FX$65&gt;=0, if($B103&lt;=$B102,FX102,FX102*vlookup($B103,'2a. TBill Main'!$B$224:$HF$233,1+FX$62)),FX102)</f>
        <v>88490.02981</v>
      </c>
      <c r="FY103" s="346">
        <f>if($A103-FY$65&gt;=0, if($B103&lt;=$B102,FY102,FY102*vlookup($B103,'2a. TBill Main'!$B$224:$HF$233,1+FY$62)),FY102)</f>
        <v>82081.6695</v>
      </c>
      <c r="FZ103" s="346">
        <f>if($A103-FZ$65&gt;=0, if($B103&lt;=$B102,FZ102,FZ102*vlookup($B103,'2a. TBill Main'!$B$224:$HF$233,1+FZ$62)),FZ102)</f>
        <v>92118.12381</v>
      </c>
      <c r="GA103" s="346">
        <f>if($A103-GA$65&gt;=0, if($B103&lt;=$B102,GA102,GA102*vlookup($B103,'2a. TBill Main'!$B$224:$HF$233,1+GA$62)),GA102)</f>
        <v>1489.577336</v>
      </c>
      <c r="GB103" s="346">
        <f>if($A103-GB$65&gt;=0, if($B103&lt;=$B102,GB102,GB102*vlookup($B103,'2a. TBill Main'!$B$224:$HF$233,1+GB$62)),GB102)</f>
        <v>8413.132791</v>
      </c>
      <c r="GC103" s="346">
        <f>if($A103-GC$65&gt;=0, if($B103&lt;=$B102,GC102,GC102*vlookup($B103,'2a. TBill Main'!$B$224:$HF$233,1+GC$62)),GC102)</f>
        <v>436.9426851</v>
      </c>
      <c r="GD103" s="346">
        <f>if($A103-GD$65&gt;=0, if($B103&lt;=$B102,GD102,GD102*vlookup($B103,'2a. TBill Main'!$B$224:$HF$233,1+GD$62)),GD102)</f>
        <v>33489.67071</v>
      </c>
      <c r="GE103" s="346">
        <f>if($A103-GE$65&gt;=0, if($B103&lt;=$B102,GE102,GE102*vlookup($B103,'2a. TBill Main'!$B$224:$HF$233,1+GE$62)),GE102)</f>
        <v>8576.946576</v>
      </c>
      <c r="GF103" s="346">
        <f>if($A103-GF$65&gt;=0, if($B103&lt;=$B102,GF102,GF102*vlookup($B103,'2a. TBill Main'!$B$224:$HF$233,1+GF$62)),GF102)</f>
        <v>6661.389845</v>
      </c>
      <c r="GG103" s="346">
        <f>if($A103-GG$65&gt;=0, if($B103&lt;=$B102,GG102,GG102*vlookup($B103,'2a. TBill Main'!$B$224:$HF$233,1+GG$62)),GG102)</f>
        <v>97984.23825</v>
      </c>
      <c r="GH103" s="346">
        <f>if($A103-GH$65&gt;=0, if($B103&lt;=$B102,GH102,GH102*vlookup($B103,'2a. TBill Main'!$B$224:$HF$233,1+GH$62)),GH102)</f>
        <v>436.9426851</v>
      </c>
      <c r="GI103" s="346">
        <f>if($A103-GI$65&gt;=0, if($B103&lt;=$B102,GI102,GI102*vlookup($B103,'2a. TBill Main'!$B$224:$HF$233,1+GI$62)),GI102)</f>
        <v>993.0515571</v>
      </c>
      <c r="GJ103" s="346">
        <f>if($A103-GJ$65&gt;=0, if($B103&lt;=$B102,GJ102,GJ102*vlookup($B103,'2a. TBill Main'!$B$224:$HF$233,1+GJ$62)),GJ102)</f>
        <v>131.0828055</v>
      </c>
      <c r="GK103" s="346">
        <f>if($A103-GK$65&gt;=0, if($B103&lt;=$B102,GK102,GK102*vlookup($B103,'2a. TBill Main'!$B$224:$HF$233,1+GK$62)),GK102)</f>
        <v>64623.66424</v>
      </c>
      <c r="GL103" s="346">
        <f>if($A103-GL$65&gt;=0, if($B103&lt;=$B102,GL102,GL102*vlookup($B103,'2a. TBill Main'!$B$224:$HF$233,1+GL$62)),GL102)</f>
        <v>47369.79066</v>
      </c>
      <c r="GM103" s="346">
        <f>if($A103-GM$65&gt;=0, if($B103&lt;=$B102,GM102,GM102*vlookup($B103,'2a. TBill Main'!$B$224:$HF$233,1+GM$62)),GM102)</f>
        <v>1290.967024</v>
      </c>
      <c r="GN103" s="346">
        <f>if($A103-GN$65&gt;=0, if($B103&lt;=$B102,GN102,GN102*vlookup($B103,'2a. TBill Main'!$B$224:$HF$233,1+GN$62)),GN102)</f>
        <v>39.72206228</v>
      </c>
      <c r="GO103" s="346">
        <f>if($A103-GO$65&gt;=0, if($B103&lt;=$B102,GO102,GO102*vlookup($B103,'2a. TBill Main'!$B$224:$HF$233,1+GO$62)),GO102)</f>
        <v>4627.620256</v>
      </c>
      <c r="GP103" s="346">
        <f>if($A103-GP$65&gt;=0, if($B103&lt;=$B102,GP102,GP102*vlookup($B103,'2a. TBill Main'!$B$224:$HF$233,1+GP$62)),GP102)</f>
        <v>43316.90892</v>
      </c>
      <c r="GQ103" s="346">
        <f>if($A103-GQ$65&gt;=0, if($B103&lt;=$B102,GQ102,GQ102*vlookup($B103,'2a. TBill Main'!$B$224:$HF$233,1+GQ$62)),GQ102)</f>
        <v>45489.70573</v>
      </c>
      <c r="GR103" s="346">
        <f>if($A103-GR$65&gt;=0, if($B103&lt;=$B102,GR102,GR102*vlookup($B103,'2a. TBill Main'!$B$224:$HF$233,1+GR$62)),GR102)</f>
        <v>54216.64281</v>
      </c>
      <c r="GS103" s="346">
        <f>if($A103-GS$65&gt;=0, if($B103&lt;=$B102,GS102,GS102*vlookup($B103,'2a. TBill Main'!$B$224:$HF$233,1+GS$62)),GS102)</f>
        <v>109974.5016</v>
      </c>
      <c r="GT103" s="346">
        <f>if($A103-GT$65&gt;=0, if($B103&lt;=$B102,GT102,GT102*vlookup($B103,'2a. TBill Main'!$B$224:$HF$233,1+GT$62)),GT102)</f>
        <v>7940.44025</v>
      </c>
      <c r="GU103" s="346">
        <f>if($A103-GU$65&gt;=0, if($B103&lt;=$B102,GU102,GU102*vlookup($B103,'2a. TBill Main'!$B$224:$HF$233,1+GU$62)),GU102)</f>
        <v>32973.2839</v>
      </c>
      <c r="GV103" s="346">
        <f>if($A103-GV$65&gt;=0, if($B103&lt;=$B102,GV102,GV102*vlookup($B103,'2a. TBill Main'!$B$224:$HF$233,1+GV$62)),GV102)</f>
        <v>55066.69494</v>
      </c>
      <c r="GW103" s="346">
        <f>if($A103-GW$65&gt;=0, if($B103&lt;=$B102,GW102,GW102*vlookup($B103,'2a. TBill Main'!$B$224:$HF$233,1+GW$62)),GW102)</f>
        <v>60167.00774</v>
      </c>
      <c r="GX103" s="346">
        <f>if($A103-GX$65&gt;=0, if($B103&lt;=$B102,GX102,GX102*vlookup($B103,'2a. TBill Main'!$B$224:$HF$233,1+GX$62)),GX102)</f>
        <v>26319.83847</v>
      </c>
      <c r="GY103" s="346">
        <f>if($A103-GY$65&gt;=0, if($B103&lt;=$B102,GY102,GY102*vlookup($B103,'2a. TBill Main'!$B$224:$HF$233,1+GY$62)),GY102)</f>
        <v>101736.1459</v>
      </c>
      <c r="GZ103" s="346">
        <f>if($A103-GZ$65&gt;=0, if($B103&lt;=$B102,GZ102,GZ102*vlookup($B103,'2a. TBill Main'!$B$224:$HF$233,1+GZ$62)),GZ102)</f>
        <v>81724.17094</v>
      </c>
      <c r="HA103" s="346">
        <f>if($A103-HA$65&gt;=0, if($B103&lt;=$B102,HA102,HA102*vlookup($B103,'2a. TBill Main'!$B$224:$HF$233,1+HA$62)),HA102)</f>
        <v>117763.998</v>
      </c>
      <c r="HB103" s="346">
        <f>if($A103-HB$65&gt;=0, if($B103&lt;=$B102,HB102,HB102*vlookup($B103,'2a. TBill Main'!$B$224:$HF$233,1+HB$62)),HB102)</f>
        <v>72866.15105</v>
      </c>
      <c r="HC103" s="346">
        <f>if($A103-HC$65&gt;=0, if($B103&lt;=$B102,HC102,HC102*vlookup($B103,'2a. TBill Main'!$B$224:$HF$233,1+HC$62)),HC102)</f>
        <v>21592.91306</v>
      </c>
      <c r="HD103" s="346">
        <f>if($A103-HD$65&gt;=0, if($B103&lt;=$B102,HD102,HD102*vlookup($B103,'2a. TBill Main'!$B$224:$HF$233,1+HD$62)),HD102)</f>
        <v>52341.76147</v>
      </c>
      <c r="HE103" s="346">
        <f>if($A103-HE$65&gt;=0, if($B103&lt;=$B102,HE102,HE102*vlookup($B103,'2a. TBill Main'!$B$224:$HF$233,1+HE$62)),HE102)</f>
        <v>48500.08194</v>
      </c>
      <c r="HF103" s="346">
        <f>if($A103-HF$65&gt;=0, if($B103&lt;=$B102,HF102,HF102*vlookup($B103,'2a. TBill Main'!$B$224:$HF$233,1+HF$62)),HF102)</f>
        <v>48893.88646</v>
      </c>
      <c r="HG103" s="346">
        <f>if($A103-HG$65&gt;=0, if($B103&lt;=$B102,HG102,HG102*vlookup($B103,'2a. TBill Main'!$B$224:$HF$233,1+HG$62)),HG102)</f>
        <v>10053.65396</v>
      </c>
      <c r="HH103" s="346">
        <f>if($A103-HH$65&gt;=0, if($B103&lt;=$B102,HH102,HH102*vlookup($B103,'2a. TBill Main'!$B$224:$HF$233,1+HH$62)),HH102)</f>
        <v>59753.89829</v>
      </c>
      <c r="HI103" s="346">
        <f>if($A103-HI$65&gt;=0, if($B103&lt;=$B102,HI102,HI102*vlookup($B103,'2a. TBill Main'!$B$224:$HF$233,1+HI$62)),HI102)</f>
        <v>92580.21056</v>
      </c>
      <c r="HJ103" s="346"/>
      <c r="HK103" s="346"/>
      <c r="HL103" s="346"/>
      <c r="HM103" s="346"/>
      <c r="HN103" s="346"/>
      <c r="HO103" s="346"/>
      <c r="HP103" s="346"/>
      <c r="HQ103" s="346"/>
      <c r="HR103" s="346"/>
      <c r="HS103" s="346"/>
      <c r="HT103" s="346"/>
      <c r="HU103" s="346"/>
      <c r="HV103" s="346"/>
      <c r="HW103" s="346"/>
      <c r="HX103" s="346"/>
    </row>
    <row r="104">
      <c r="A104" s="331" t="str">
        <f>'3b. TBond Projections'!A107</f>
        <v>06-2030</v>
      </c>
      <c r="B104" s="346">
        <f t="shared" si="29"/>
        <v>8</v>
      </c>
      <c r="C104" s="346">
        <f t="shared" si="27"/>
        <v>14570565.46</v>
      </c>
      <c r="D104" s="338">
        <f t="shared" si="28"/>
        <v>8</v>
      </c>
      <c r="E104" s="346"/>
      <c r="F104" s="346">
        <f>if($A104-F$65&gt;=0, if($B104&lt;=$B103,F103,F103*vlookup($B104,'2a. TBill Main'!$B$224:$HF$233,1+F$62)),F103)</f>
        <v>1368.970827</v>
      </c>
      <c r="G104" s="346">
        <f>if($A104-G$65&gt;=0, if($B104&lt;=$B103,G103,G103*vlookup($B104,'2a. TBill Main'!$B$224:$HF$233,1+G$62)),G103)</f>
        <v>35256.94873</v>
      </c>
      <c r="H104" s="346">
        <f>if($A104-H$65&gt;=0, if($B104&lt;=$B103,H103,H103*vlookup($B104,'2a. TBill Main'!$B$224:$HF$233,1+H$62)),H103)</f>
        <v>96747.0549</v>
      </c>
      <c r="I104" s="346">
        <f>if($A104-I$65&gt;=0, if($B104&lt;=$B103,I103,I103*vlookup($B104,'2a. TBill Main'!$B$224:$HF$233,1+I$62)),I103)</f>
        <v>36280.14559</v>
      </c>
      <c r="J104" s="346">
        <f>if($A104-J$65&gt;=0, if($B104&lt;=$B103,J103,J103*vlookup($B104,'2a. TBill Main'!$B$224:$HF$233,1+J$62)),J103)</f>
        <v>48373.52745</v>
      </c>
      <c r="K104" s="346">
        <f>if($A104-K$65&gt;=0, if($B104&lt;=$B103,K103,K103*vlookup($B104,'2a. TBill Main'!$B$224:$HF$233,1+K$62)),K103)</f>
        <v>48373.52745</v>
      </c>
      <c r="L104" s="346">
        <f>if($A104-L$65&gt;=0, if($B104&lt;=$B103,L103,L103*vlookup($B104,'2a. TBill Main'!$B$224:$HF$233,1+L$62)),L103)</f>
        <v>12681.84582</v>
      </c>
      <c r="M104" s="346">
        <f>if($A104-M$65&gt;=0, if($B104&lt;=$B103,M103,M103*vlookup($B104,'2a. TBill Main'!$B$224:$HF$233,1+M$62)),M103)</f>
        <v>358297.8805</v>
      </c>
      <c r="N104" s="346">
        <f>if($A104-N$65&gt;=0, if($B104&lt;=$B103,N103,N103*vlookup($B104,'2a. TBill Main'!$B$224:$HF$233,1+N$62)),N103)</f>
        <v>120684.7433</v>
      </c>
      <c r="O104" s="346">
        <f>if($A104-O$65&gt;=0, if($B104&lt;=$B103,O103,O103*vlookup($B104,'2a. TBill Main'!$B$224:$HF$233,1+O$62)),O103)</f>
        <v>6438.516503</v>
      </c>
      <c r="P104" s="346">
        <f>if($A104-P$65&gt;=0, if($B104&lt;=$B103,P103,P103*vlookup($B104,'2a. TBill Main'!$B$224:$HF$233,1+P$62)),P103)</f>
        <v>48.37352745</v>
      </c>
      <c r="Q104" s="346">
        <f>if($A104-Q$65&gt;=0, if($B104&lt;=$B103,Q103,Q103*vlookup($B104,'2a. TBill Main'!$B$224:$HF$233,1+Q$62)),Q103)</f>
        <v>919.0970215</v>
      </c>
      <c r="R104" s="346">
        <f>if($A104-R$65&gt;=0, if($B104&lt;=$B103,R103,R103*vlookup($B104,'2a. TBill Main'!$B$224:$HF$233,1+R$62)),R103)</f>
        <v>35691.68162</v>
      </c>
      <c r="S104" s="346">
        <f>if($A104-S$65&gt;=0, if($B104&lt;=$B103,S103,S103*vlookup($B104,'2a. TBill Main'!$B$224:$HF$233,1+S$62)),S103)</f>
        <v>28713.51005</v>
      </c>
      <c r="T104" s="346">
        <f>if($A104-T$65&gt;=0, if($B104&lt;=$B103,T103,T103*vlookup($B104,'2a. TBill Main'!$B$224:$HF$233,1+T$62)),T103)</f>
        <v>319395.8897</v>
      </c>
      <c r="U104" s="346">
        <f>if($A104-U$65&gt;=0, if($B104&lt;=$B103,U103,U103*vlookup($B104,'2a. TBill Main'!$B$224:$HF$233,1+U$62)),U103)</f>
        <v>49276.03235</v>
      </c>
      <c r="V104" s="346">
        <f>if($A104-V$65&gt;=0, if($B104&lt;=$B103,V103,V103*vlookup($B104,'2a. TBill Main'!$B$224:$HF$233,1+V$62)),V103)</f>
        <v>158180.177</v>
      </c>
      <c r="W104" s="346">
        <f>if($A104-W$65&gt;=0, if($B104&lt;=$B103,W103,W103*vlookup($B104,'2a. TBill Main'!$B$224:$HF$233,1+W$62)),W103)</f>
        <v>48373.52745</v>
      </c>
      <c r="X104" s="346">
        <f>if($A104-X$65&gt;=0, if($B104&lt;=$B103,X103,X103*vlookup($B104,'2a. TBill Main'!$B$224:$HF$233,1+X$62)),X103)</f>
        <v>85417.92639</v>
      </c>
      <c r="Y104" s="346">
        <f>if($A104-Y$65&gt;=0, if($B104&lt;=$B103,Y103,Y103*vlookup($B104,'2a. TBill Main'!$B$224:$HF$233,1+Y$62)),Y103)</f>
        <v>48373.52745</v>
      </c>
      <c r="Z104" s="346">
        <f>if($A104-Z$65&gt;=0, if($B104&lt;=$B103,Z103,Z103*vlookup($B104,'2a. TBill Main'!$B$224:$HF$233,1+Z$62)),Z103)</f>
        <v>6119.251222</v>
      </c>
      <c r="AA104" s="346">
        <f>if($A104-AA$65&gt;=0, if($B104&lt;=$B103,AA103,AA103*vlookup($B104,'2a. TBill Main'!$B$224:$HF$233,1+AA$62)),AA103)</f>
        <v>107914.2288</v>
      </c>
      <c r="AB104" s="346">
        <f>if($A104-AB$65&gt;=0, if($B104&lt;=$B103,AB103,AB103*vlookup($B104,'2a. TBill Main'!$B$224:$HF$233,1+AB$62)),AB103)</f>
        <v>63832.20724</v>
      </c>
      <c r="AC104" s="346">
        <f>if($A104-AC$65&gt;=0, if($B104&lt;=$B103,AC103,AC103*vlookup($B104,'2a. TBill Main'!$B$224:$HF$233,1+AC$62)),AC103)</f>
        <v>38698.82196</v>
      </c>
      <c r="AD104" s="346">
        <f>if($A104-AD$65&gt;=0, if($B104&lt;=$B103,AD103,AD103*vlookup($B104,'2a. TBill Main'!$B$224:$HF$233,1+AD$62)),AD103)</f>
        <v>24186.76372</v>
      </c>
      <c r="AE104" s="346">
        <f>if($A104-AE$65&gt;=0, if($B104&lt;=$B103,AE103,AE103*vlookup($B104,'2a. TBill Main'!$B$224:$HF$233,1+AE$62)),AE103)</f>
        <v>211470.9703</v>
      </c>
      <c r="AF104" s="346">
        <f>if($A104-AF$65&gt;=0, if($B104&lt;=$B103,AF103,AF103*vlookup($B104,'2a. TBill Main'!$B$224:$HF$233,1+AF$62)),AF103)</f>
        <v>38095.45895</v>
      </c>
      <c r="AG104" s="346">
        <f>if($A104-AG$65&gt;=0, if($B104&lt;=$B103,AG103,AG103*vlookup($B104,'2a. TBill Main'!$B$224:$HF$233,1+AG$62)),AG103)</f>
        <v>53141.27069</v>
      </c>
      <c r="AH104" s="346">
        <f>if($A104-AH$65&gt;=0, if($B104&lt;=$B103,AH103,AH103*vlookup($B104,'2a. TBill Main'!$B$224:$HF$233,1+AH$62)),AH103)</f>
        <v>40358.37256</v>
      </c>
      <c r="AI104" s="346">
        <f>if($A104-AI$65&gt;=0, if($B104&lt;=$B103,AI103,AI103*vlookup($B104,'2a. TBill Main'!$B$224:$HF$233,1+AI$62)),AI103)</f>
        <v>75018.48872</v>
      </c>
      <c r="AJ104" s="346">
        <f>if($A104-AJ$65&gt;=0, if($B104&lt;=$B103,AJ103,AJ103*vlookup($B104,'2a. TBill Main'!$B$224:$HF$233,1+AJ$62)),AJ103)</f>
        <v>72560.29117</v>
      </c>
      <c r="AK104" s="346">
        <f>if($A104-AK$65&gt;=0, if($B104&lt;=$B103,AK103,AK103*vlookup($B104,'2a. TBill Main'!$B$224:$HF$233,1+AK$62)),AK103)</f>
        <v>58048.23294</v>
      </c>
      <c r="AL104" s="346">
        <f>if($A104-AL$65&gt;=0, if($B104&lt;=$B103,AL103,AL103*vlookup($B104,'2a. TBill Main'!$B$224:$HF$233,1+AL$62)),AL103)</f>
        <v>38698.82196</v>
      </c>
      <c r="AM104" s="346">
        <f>if($A104-AM$65&gt;=0, if($B104&lt;=$B103,AM103,AM103*vlookup($B104,'2a. TBill Main'!$B$224:$HF$233,1+AM$62)),AM103)</f>
        <v>54670.50301</v>
      </c>
      <c r="AN104" s="346">
        <f>if($A104-AN$65&gt;=0, if($B104&lt;=$B103,AN103,AN103*vlookup($B104,'2a. TBill Main'!$B$224:$HF$233,1+AN$62)),AN103)</f>
        <v>290802.2976</v>
      </c>
      <c r="AO104" s="346">
        <f>if($A104-AO$65&gt;=0, if($B104&lt;=$B103,AO103,AO103*vlookup($B104,'2a. TBill Main'!$B$224:$HF$233,1+AO$62)),AO103)</f>
        <v>31872.15627</v>
      </c>
      <c r="AP104" s="346">
        <f>if($A104-AP$65&gt;=0, if($B104&lt;=$B103,AP103,AP103*vlookup($B104,'2a. TBill Main'!$B$224:$HF$233,1+AP$62)),AP103)</f>
        <v>57959.37077</v>
      </c>
      <c r="AQ104" s="346">
        <f>if($A104-AQ$65&gt;=0, if($B104&lt;=$B103,AQ103,AQ103*vlookup($B104,'2a. TBill Main'!$B$224:$HF$233,1+AQ$62)),AQ103)</f>
        <v>134870.3286</v>
      </c>
      <c r="AR104" s="346">
        <f>if($A104-AR$65&gt;=0, if($B104&lt;=$B103,AR103,AR103*vlookup($B104,'2a. TBill Main'!$B$224:$HF$233,1+AR$62)),AR103)</f>
        <v>96747.0549</v>
      </c>
      <c r="AS104" s="346">
        <f>if($A104-AS$65&gt;=0, if($B104&lt;=$B103,AS103,AS103*vlookup($B104,'2a. TBill Main'!$B$224:$HF$233,1+AS$62)),AS103)</f>
        <v>29024.11647</v>
      </c>
      <c r="AT104" s="346">
        <f>if($A104-AT$65&gt;=0, if($B104&lt;=$B103,AT103,AT103*vlookup($B104,'2a. TBill Main'!$B$224:$HF$233,1+AT$62)),AT103)</f>
        <v>38698.82196</v>
      </c>
      <c r="AU104" s="346">
        <f>if($A104-AU$65&gt;=0, if($B104&lt;=$B103,AU103,AU103*vlookup($B104,'2a. TBill Main'!$B$224:$HF$233,1+AU$62)),AU103)</f>
        <v>38698.82196</v>
      </c>
      <c r="AV104" s="346">
        <f>if($A104-AV$65&gt;=0, if($B104&lt;=$B103,AV103,AV103*vlookup($B104,'2a. TBill Main'!$B$224:$HF$233,1+AV$62)),AV103)</f>
        <v>24186.76372</v>
      </c>
      <c r="AW104" s="346">
        <f>if($A104-AW$65&gt;=0, if($B104&lt;=$B103,AW103,AW103*vlookup($B104,'2a. TBill Main'!$B$224:$HF$233,1+AW$62)),AW103)</f>
        <v>24186.76372</v>
      </c>
      <c r="AX104" s="346">
        <f>if($A104-AX$65&gt;=0, if($B104&lt;=$B103,AX103,AX103*vlookup($B104,'2a. TBill Main'!$B$224:$HF$233,1+AX$62)),AX103)</f>
        <v>179944.6848</v>
      </c>
      <c r="AY104" s="346">
        <f>if($A104-AY$65&gt;=0, if($B104&lt;=$B103,AY103,AY103*vlookup($B104,'2a. TBill Main'!$B$224:$HF$233,1+AY$62)),AY103)</f>
        <v>136916.1902</v>
      </c>
      <c r="AZ104" s="346">
        <f>if($A104-AZ$65&gt;=0, if($B104&lt;=$B103,AZ103,AZ103*vlookup($B104,'2a. TBill Main'!$B$224:$HF$233,1+AZ$62)),AZ103)</f>
        <v>54724.82648</v>
      </c>
      <c r="BA104" s="346">
        <f>if($A104-BA$65&gt;=0, if($B104&lt;=$B103,BA103,BA103*vlookup($B104,'2a. TBill Main'!$B$224:$HF$233,1+BA$62)),BA103)</f>
        <v>83255.43622</v>
      </c>
      <c r="BB104" s="346">
        <f>if($A104-BB$65&gt;=0, if($B104&lt;=$B103,BB103,BB103*vlookup($B104,'2a. TBill Main'!$B$224:$HF$233,1+BB$62)),BB103)</f>
        <v>153523.1124</v>
      </c>
      <c r="BC104" s="346">
        <f>if($A104-BC$65&gt;=0, if($B104&lt;=$B103,BC103,BC103*vlookup($B104,'2a. TBill Main'!$B$224:$HF$233,1+BC$62)),BC103)</f>
        <v>1451.205823</v>
      </c>
      <c r="BD104" s="346">
        <f>if($A104-BD$65&gt;=0, if($B104&lt;=$B103,BD103,BD103*vlookup($B104,'2a. TBill Main'!$B$224:$HF$233,1+BD$62)),BD103)</f>
        <v>72560.29117</v>
      </c>
      <c r="BE104" s="346">
        <f>if($A104-BE$65&gt;=0, if($B104&lt;=$B103,BE103,BE103*vlookup($B104,'2a. TBill Main'!$B$224:$HF$233,1+BE$62)),BE103)</f>
        <v>48373.52745</v>
      </c>
      <c r="BF104" s="346">
        <f>if($A104-BF$65&gt;=0, if($B104&lt;=$B103,BF103,BF103*vlookup($B104,'2a. TBill Main'!$B$224:$HF$233,1+BF$62)),BF103)</f>
        <v>24186.76372</v>
      </c>
      <c r="BG104" s="346">
        <f>if($A104-BG$65&gt;=0, if($B104&lt;=$B103,BG103,BG103*vlookup($B104,'2a. TBill Main'!$B$224:$HF$233,1+BG$62)),BG103)</f>
        <v>24186.76372</v>
      </c>
      <c r="BH104" s="346">
        <f>if($A104-BH$65&gt;=0, if($B104&lt;=$B103,BH103,BH103*vlookup($B104,'2a. TBill Main'!$B$224:$HF$233,1+BH$62)),BH103)</f>
        <v>48373.52745</v>
      </c>
      <c r="BI104" s="346">
        <f>if($A104-BI$65&gt;=0, if($B104&lt;=$B103,BI103,BI103*vlookup($B104,'2a. TBill Main'!$B$224:$HF$233,1+BI$62)),BI103)</f>
        <v>268289.2579</v>
      </c>
      <c r="BJ104" s="346">
        <f>if($A104-BJ$65&gt;=0, if($B104&lt;=$B103,BJ103,BJ103*vlookup($B104,'2a. TBill Main'!$B$224:$HF$233,1+BJ$62)),BJ103)</f>
        <v>48373.52745</v>
      </c>
      <c r="BK104" s="346">
        <f>if($A104-BK$65&gt;=0, if($B104&lt;=$B103,BK103,BK103*vlookup($B104,'2a. TBill Main'!$B$224:$HF$233,1+BK$62)),BK103)</f>
        <v>89747.01849</v>
      </c>
      <c r="BL104" s="346">
        <f>if($A104-BL$65&gt;=0, if($B104&lt;=$B103,BL103,BL103*vlookup($B104,'2a. TBill Main'!$B$224:$HF$233,1+BL$62)),BL103)</f>
        <v>120933.8186</v>
      </c>
      <c r="BM104" s="346">
        <f>if($A104-BM$65&gt;=0, if($B104&lt;=$B103,BM103,BM103*vlookup($B104,'2a. TBill Main'!$B$224:$HF$233,1+BM$62)),BM103)</f>
        <v>96.7470549</v>
      </c>
      <c r="BN104" s="346">
        <f>if($A104-BN$65&gt;=0, if($B104&lt;=$B103,BN103,BN103*vlookup($B104,'2a. TBill Main'!$B$224:$HF$233,1+BN$62)),BN103)</f>
        <v>13737.35619</v>
      </c>
      <c r="BO104" s="346">
        <f>if($A104-BO$65&gt;=0, if($B104&lt;=$B103,BO103,BO103*vlookup($B104,'2a. TBill Main'!$B$224:$HF$233,1+BO$62)),BO103)</f>
        <v>94866.09865</v>
      </c>
      <c r="BP104" s="346">
        <f>if($A104-BP$65&gt;=0, if($B104&lt;=$B103,BP103,BP103*vlookup($B104,'2a. TBill Main'!$B$224:$HF$233,1+BP$62)),BP103)</f>
        <v>48373.52745</v>
      </c>
      <c r="BQ104" s="346">
        <f>if($A104-BQ$65&gt;=0, if($B104&lt;=$B103,BQ103,BQ103*vlookup($B104,'2a. TBill Main'!$B$224:$HF$233,1+BQ$62)),BQ103)</f>
        <v>11109.36757</v>
      </c>
      <c r="BR104" s="346">
        <f>if($A104-BR$65&gt;=0, if($B104&lt;=$B103,BR103,BR103*vlookup($B104,'2a. TBill Main'!$B$224:$HF$233,1+BR$62)),BR103)</f>
        <v>48373.52745</v>
      </c>
      <c r="BS104" s="346">
        <f>if($A104-BS$65&gt;=0, if($B104&lt;=$B103,BS103,BS103*vlookup($B104,'2a. TBill Main'!$B$224:$HF$233,1+BS$62)),BS103)</f>
        <v>29024.11647</v>
      </c>
      <c r="BT104" s="346">
        <f>if($A104-BT$65&gt;=0, if($B104&lt;=$B103,BT103,BT103*vlookup($B104,'2a. TBill Main'!$B$224:$HF$233,1+BT$62)),BT103)</f>
        <v>337656.8963</v>
      </c>
      <c r="BU104" s="346">
        <f>if($A104-BU$65&gt;=0, if($B104&lt;=$B103,BU103,BU103*vlookup($B104,'2a. TBill Main'!$B$224:$HF$233,1+BU$62)),BU103)</f>
        <v>121384.418</v>
      </c>
      <c r="BV104" s="346">
        <f>if($A104-BV$65&gt;=0, if($B104&lt;=$B103,BV103,BV103*vlookup($B104,'2a. TBill Main'!$B$224:$HF$233,1+BV$62)),BV103)</f>
        <v>120933.8186</v>
      </c>
      <c r="BW104" s="346">
        <f>if($A104-BW$65&gt;=0, if($B104&lt;=$B103,BW103,BW103*vlookup($B104,'2a. TBill Main'!$B$224:$HF$233,1+BW$62)),BW103)</f>
        <v>2433.188431</v>
      </c>
      <c r="BX104" s="346">
        <f>if($A104-BX$65&gt;=0, if($B104&lt;=$B103,BX103,BX103*vlookup($B104,'2a. TBill Main'!$B$224:$HF$233,1+BX$62)),BX103)</f>
        <v>72560.29117</v>
      </c>
      <c r="BY104" s="346">
        <f>if($A104-BY$65&gt;=0, if($B104&lt;=$B103,BY103,BY103*vlookup($B104,'2a. TBill Main'!$B$224:$HF$233,1+BY$62)),BY103)</f>
        <v>48373.52745</v>
      </c>
      <c r="BZ104" s="346">
        <f>if($A104-BZ$65&gt;=0, if($B104&lt;=$B103,BZ103,BZ103*vlookup($B104,'2a. TBill Main'!$B$224:$HF$233,1+BZ$62)),BZ103)</f>
        <v>29456.67255</v>
      </c>
      <c r="CA104" s="346">
        <f>if($A104-CA$65&gt;=0, if($B104&lt;=$B103,CA103,CA103*vlookup($B104,'2a. TBill Main'!$B$224:$HF$233,1+CA$62)),CA103)</f>
        <v>48373.52745</v>
      </c>
      <c r="CB104" s="346">
        <f>if($A104-CB$65&gt;=0, if($B104&lt;=$B103,CB103,CB103*vlookup($B104,'2a. TBill Main'!$B$224:$HF$233,1+CB$62)),CB103)</f>
        <v>99281.82773</v>
      </c>
      <c r="CC104" s="346">
        <f>if($A104-CC$65&gt;=0, if($B104&lt;=$B103,CC103,CC103*vlookup($B104,'2a. TBill Main'!$B$224:$HF$233,1+CC$62)),CC103)</f>
        <v>182788.7579</v>
      </c>
      <c r="CD104" s="346">
        <f>if($A104-CD$65&gt;=0, if($B104&lt;=$B103,CD103,CD103*vlookup($B104,'2a. TBill Main'!$B$224:$HF$233,1+CD$62)),CD103)</f>
        <v>50782.52911</v>
      </c>
      <c r="CE104" s="346">
        <f>if($A104-CE$65&gt;=0, if($B104&lt;=$B103,CE103,CE103*vlookup($B104,'2a. TBill Main'!$B$224:$HF$233,1+CE$62)),CE103)</f>
        <v>107904.9895</v>
      </c>
      <c r="CF104" s="346">
        <f>if($A104-CF$65&gt;=0, if($B104&lt;=$B103,CF103,CF103*vlookup($B104,'2a. TBill Main'!$B$224:$HF$233,1+CF$62)),CF103)</f>
        <v>120933.8186</v>
      </c>
      <c r="CG104" s="346">
        <f>if($A104-CG$65&gt;=0, if($B104&lt;=$B103,CG103,CG103*vlookup($B104,'2a. TBill Main'!$B$224:$HF$233,1+CG$62)),CG103)</f>
        <v>24.18676372</v>
      </c>
      <c r="CH104" s="346">
        <f>if($A104-CH$65&gt;=0, if($B104&lt;=$B103,CH103,CH103*vlookup($B104,'2a. TBill Main'!$B$224:$HF$233,1+CH$62)),CH103)</f>
        <v>68073.79162</v>
      </c>
      <c r="CI104" s="346">
        <f>if($A104-CI$65&gt;=0, if($B104&lt;=$B103,CI103,CI103*vlookup($B104,'2a. TBill Main'!$B$224:$HF$233,1+CI$62)),CI103)</f>
        <v>48373.52745</v>
      </c>
      <c r="CJ104" s="346">
        <f>if($A104-CJ$65&gt;=0, if($B104&lt;=$B103,CJ103,CJ103*vlookup($B104,'2a. TBill Main'!$B$224:$HF$233,1+CJ$62)),CJ103)</f>
        <v>24186.76372</v>
      </c>
      <c r="CK104" s="346">
        <f>if($A104-CK$65&gt;=0, if($B104&lt;=$B103,CK103,CK103*vlookup($B104,'2a. TBill Main'!$B$224:$HF$233,1+CK$62)),CK103)</f>
        <v>42110.7036</v>
      </c>
      <c r="CL104" s="346">
        <f>if($A104-CL$65&gt;=0, if($B104&lt;=$B103,CL103,CL103*vlookup($B104,'2a. TBill Main'!$B$224:$HF$233,1+CL$62)),CL103)</f>
        <v>36333.50159</v>
      </c>
      <c r="CM104" s="346">
        <f>if($A104-CM$65&gt;=0, if($B104&lt;=$B103,CM103,CM103*vlookup($B104,'2a. TBill Main'!$B$224:$HF$233,1+CM$62)),CM103)</f>
        <v>214459.1966</v>
      </c>
      <c r="CN104" s="346">
        <f>if($A104-CN$65&gt;=0, if($B104&lt;=$B103,CN103,CN103*vlookup($B104,'2a. TBill Main'!$B$224:$HF$233,1+CN$62)),CN103)</f>
        <v>75744.28512</v>
      </c>
      <c r="CO104" s="346">
        <f>if($A104-CO$65&gt;=0, if($B104&lt;=$B103,CO103,CO103*vlookup($B104,'2a. TBill Main'!$B$224:$HF$233,1+CO$62)),CO103)</f>
        <v>635.5529965</v>
      </c>
      <c r="CP104" s="346">
        <f>if($A104-CP$65&gt;=0, if($B104&lt;=$B103,CP103,CP103*vlookup($B104,'2a. TBill Main'!$B$224:$HF$233,1+CP$62)),CP103)</f>
        <v>90027.75028</v>
      </c>
      <c r="CQ104" s="346">
        <f>if($A104-CQ$65&gt;=0, if($B104&lt;=$B103,CQ103,CQ103*vlookup($B104,'2a. TBill Main'!$B$224:$HF$233,1+CQ$62)),CQ103)</f>
        <v>19861.03114</v>
      </c>
      <c r="CR104" s="346">
        <f>if($A104-CR$65&gt;=0, if($B104&lt;=$B103,CR103,CR103*vlookup($B104,'2a. TBill Main'!$B$224:$HF$233,1+CR$62)),CR103)</f>
        <v>56895.81647</v>
      </c>
      <c r="CS104" s="346">
        <f>if($A104-CS$65&gt;=0, if($B104&lt;=$B103,CS103,CS103*vlookup($B104,'2a. TBill Main'!$B$224:$HF$233,1+CS$62)),CS103)</f>
        <v>16830.23779</v>
      </c>
      <c r="CT104" s="346">
        <f>if($A104-CT$65&gt;=0, if($B104&lt;=$B103,CT103,CT103*vlookup($B104,'2a. TBill Main'!$B$224:$HF$233,1+CT$62)),CT103)</f>
        <v>55628.24574</v>
      </c>
      <c r="CU104" s="346">
        <f>if($A104-CU$65&gt;=0, if($B104&lt;=$B103,CU103,CU103*vlookup($B104,'2a. TBill Main'!$B$224:$HF$233,1+CU$62)),CU103)</f>
        <v>84558.1812</v>
      </c>
      <c r="CV104" s="346">
        <f>if($A104-CV$65&gt;=0, if($B104&lt;=$B103,CV103,CV103*vlookup($B104,'2a. TBill Main'!$B$224:$HF$233,1+CV$62)),CV103)</f>
        <v>19861.03114</v>
      </c>
      <c r="CW104" s="346">
        <f>if($A104-CW$65&gt;=0, if($B104&lt;=$B103,CW103,CW103*vlookup($B104,'2a. TBill Main'!$B$224:$HF$233,1+CW$62)),CW103)</f>
        <v>28798.49515</v>
      </c>
      <c r="CX104" s="346">
        <f>if($A104-CX$65&gt;=0, if($B104&lt;=$B103,CX103,CX103*vlookup($B104,'2a. TBill Main'!$B$224:$HF$233,1+CX$62)),CX103)</f>
        <v>216592.489</v>
      </c>
      <c r="CY104" s="346">
        <f>if($A104-CY$65&gt;=0, if($B104&lt;=$B103,CY103,CY103*vlookup($B104,'2a. TBill Main'!$B$224:$HF$233,1+CY$62)),CY103)</f>
        <v>425105.3914</v>
      </c>
      <c r="CZ104" s="346">
        <f>if($A104-CZ$65&gt;=0, if($B104&lt;=$B103,CZ103,CZ103*vlookup($B104,'2a. TBill Main'!$B$224:$HF$233,1+CZ$62)),CZ103)</f>
        <v>35969.32045</v>
      </c>
      <c r="DA104" s="346">
        <f>if($A104-DA$65&gt;=0, if($B104&lt;=$B103,DA103,DA103*vlookup($B104,'2a. TBill Main'!$B$224:$HF$233,1+DA$62)),DA103)</f>
        <v>99305.15571</v>
      </c>
      <c r="DB104" s="346">
        <f>if($A104-DB$65&gt;=0, if($B104&lt;=$B103,DB103,DB103*vlookup($B104,'2a. TBill Main'!$B$224:$HF$233,1+DB$62)),DB103)</f>
        <v>39722.06228</v>
      </c>
      <c r="DC104" s="346">
        <f>if($A104-DC$65&gt;=0, if($B104&lt;=$B103,DC103,DC103*vlookup($B104,'2a. TBill Main'!$B$224:$HF$233,1+DC$62)),DC103)</f>
        <v>39722.06228</v>
      </c>
      <c r="DD104" s="346">
        <f>if($A104-DD$65&gt;=0, if($B104&lt;=$B103,DD103,DD103*vlookup($B104,'2a. TBill Main'!$B$224:$HF$233,1+DD$62)),DD103)</f>
        <v>79118.40365</v>
      </c>
      <c r="DE104" s="346">
        <f>if($A104-DE$65&gt;=0, if($B104&lt;=$B103,DE103,DE103*vlookup($B104,'2a. TBill Main'!$B$224:$HF$233,1+DE$62)),DE103)</f>
        <v>30117.26762</v>
      </c>
      <c r="DF104" s="346">
        <f>if($A104-DF$65&gt;=0, if($B104&lt;=$B103,DF103,DF103*vlookup($B104,'2a. TBill Main'!$B$224:$HF$233,1+DF$62)),DF103)</f>
        <v>15888.82491</v>
      </c>
      <c r="DG104" s="346">
        <f>if($A104-DG$65&gt;=0, if($B104&lt;=$B103,DG103,DG103*vlookup($B104,'2a. TBill Main'!$B$224:$HF$233,1+DG$62)),DG103)</f>
        <v>39722.06228</v>
      </c>
      <c r="DH104" s="346">
        <f>if($A104-DH$65&gt;=0, if($B104&lt;=$B103,DH103,DH103*vlookup($B104,'2a. TBill Main'!$B$224:$HF$233,1+DH$62)),DH103)</f>
        <v>198026.3971</v>
      </c>
      <c r="DI104" s="346">
        <f>if($A104-DI$65&gt;=0, if($B104&lt;=$B103,DI103,DI103*vlookup($B104,'2a. TBill Main'!$B$224:$HF$233,1+DI$62)),DI103)</f>
        <v>30936.29682</v>
      </c>
      <c r="DJ104" s="346">
        <f>if($A104-DJ$65&gt;=0, if($B104&lt;=$B103,DJ103,DJ103*vlookup($B104,'2a. TBill Main'!$B$224:$HF$233,1+DJ$62)),DJ103)</f>
        <v>198.6103114</v>
      </c>
      <c r="DK104" s="346">
        <f>if($A104-DK$65&gt;=0, if($B104&lt;=$B103,DK103,DK103*vlookup($B104,'2a. TBill Main'!$B$224:$HF$233,1+DK$62)),DK103)</f>
        <v>92888.3346</v>
      </c>
      <c r="DL104" s="346">
        <f>if($A104-DL$65&gt;=0, if($B104&lt;=$B103,DL103,DL103*vlookup($B104,'2a. TBill Main'!$B$224:$HF$233,1+DL$62)),DL103)</f>
        <v>39722.06228</v>
      </c>
      <c r="DM104" s="346">
        <f>if($A104-DM$65&gt;=0, if($B104&lt;=$B103,DM103,DM103*vlookup($B104,'2a. TBill Main'!$B$224:$HF$233,1+DM$62)),DM103)</f>
        <v>25480.47157</v>
      </c>
      <c r="DN104" s="346">
        <f>if($A104-DN$65&gt;=0, if($B104&lt;=$B103,DN103,DN103*vlookup($B104,'2a. TBill Main'!$B$224:$HF$233,1+DN$62)),DN103)</f>
        <v>105795.7407</v>
      </c>
      <c r="DO104" s="346">
        <f>if($A104-DO$65&gt;=0, if($B104&lt;=$B103,DO103,DO103*vlookup($B104,'2a. TBill Main'!$B$224:$HF$233,1+DO$62)),DO103)</f>
        <v>39722.06228</v>
      </c>
      <c r="DP104" s="346">
        <f>if($A104-DP$65&gt;=0, if($B104&lt;=$B103,DP103,DP103*vlookup($B104,'2a. TBill Main'!$B$224:$HF$233,1+DP$62)),DP103)</f>
        <v>47666.47474</v>
      </c>
      <c r="DQ104" s="346">
        <f>if($A104-DQ$65&gt;=0, if($B104&lt;=$B103,DQ103,DQ103*vlookup($B104,'2a. TBill Main'!$B$224:$HF$233,1+DQ$62)),DQ103)</f>
        <v>27805.4436</v>
      </c>
      <c r="DR104" s="346">
        <f>if($A104-DR$65&gt;=0, if($B104&lt;=$B103,DR103,DR103*vlookup($B104,'2a. TBill Main'!$B$224:$HF$233,1+DR$62)),DR103)</f>
        <v>187910.2206</v>
      </c>
      <c r="DS104" s="346">
        <f>if($A104-DS$65&gt;=0, if($B104&lt;=$B103,DS103,DS103*vlookup($B104,'2a. TBill Main'!$B$224:$HF$233,1+DS$62)),DS103)</f>
        <v>7983.459244</v>
      </c>
      <c r="DT104" s="346">
        <f>if($A104-DT$65&gt;=0, if($B104&lt;=$B103,DT103,DT103*vlookup($B104,'2a. TBill Main'!$B$224:$HF$233,1+DT$62)),DT103)</f>
        <v>210.5269301</v>
      </c>
      <c r="DU104" s="346">
        <f>if($A104-DU$65&gt;=0, if($B104&lt;=$B103,DU103,DU103*vlookup($B104,'2a. TBill Main'!$B$224:$HF$233,1+DU$62)),DU103)</f>
        <v>69121.63168</v>
      </c>
      <c r="DV104" s="346">
        <f>if($A104-DV$65&gt;=0, if($B104&lt;=$B103,DV103,DV103*vlookup($B104,'2a. TBill Main'!$B$224:$HF$233,1+DV$62)),DV103)</f>
        <v>138545.9058</v>
      </c>
      <c r="DW104" s="346">
        <f>if($A104-DW$65&gt;=0, if($B104&lt;=$B103,DW103,DW103*vlookup($B104,'2a. TBill Main'!$B$224:$HF$233,1+DW$62)),DW103)</f>
        <v>39722.06228</v>
      </c>
      <c r="DX104" s="346">
        <f>if($A104-DX$65&gt;=0, if($B104&lt;=$B103,DX103,DX103*vlookup($B104,'2a. TBill Main'!$B$224:$HF$233,1+DX$62)),DX103)</f>
        <v>79444.12457</v>
      </c>
      <c r="DY104" s="346">
        <f>if($A104-DY$65&gt;=0, if($B104&lt;=$B103,DY103,DY103*vlookup($B104,'2a. TBill Main'!$B$224:$HF$233,1+DY$62)),DY103)</f>
        <v>39722.06228</v>
      </c>
      <c r="DZ104" s="346">
        <f>if($A104-DZ$65&gt;=0, if($B104&lt;=$B103,DZ103,DZ103*vlookup($B104,'2a. TBill Main'!$B$224:$HF$233,1+DZ$62)),DZ103)</f>
        <v>240056.3112</v>
      </c>
      <c r="EA104" s="346">
        <f>if($A104-EA$65&gt;=0, if($B104&lt;=$B103,EA103,EA103*vlookup($B104,'2a. TBill Main'!$B$224:$HF$233,1+EA$62)),EA103)</f>
        <v>1136.050981</v>
      </c>
      <c r="EB104" s="346">
        <f>if($A104-EB$65&gt;=0, if($B104&lt;=$B103,EB103,EB103*vlookup($B104,'2a. TBill Main'!$B$224:$HF$233,1+EB$62)),EB103)</f>
        <v>79444.12457</v>
      </c>
      <c r="EC104" s="346">
        <f>if($A104-EC$65&gt;=0, if($B104&lt;=$B103,EC103,EC103*vlookup($B104,'2a. TBill Main'!$B$224:$HF$233,1+EC$62)),EC103)</f>
        <v>114702.1023</v>
      </c>
      <c r="ED104" s="346">
        <f>if($A104-ED$65&gt;=0, if($B104&lt;=$B103,ED103,ED103*vlookup($B104,'2a. TBill Main'!$B$224:$HF$233,1+ED$62)),ED103)</f>
        <v>77699.84937</v>
      </c>
      <c r="EE104" s="346">
        <f>if($A104-EE$65&gt;=0, if($B104&lt;=$B103,EE103,EE103*vlookup($B104,'2a. TBill Main'!$B$224:$HF$233,1+EE$62)),EE103)</f>
        <v>79444.12457</v>
      </c>
      <c r="EF104" s="346">
        <f>if($A104-EF$65&gt;=0, if($B104&lt;=$B103,EF103,EF103*vlookup($B104,'2a. TBill Main'!$B$224:$HF$233,1+EF$62)),EF103)</f>
        <v>20931.06406</v>
      </c>
      <c r="EG104" s="346">
        <f>if($A104-EG$65&gt;=0, if($B104&lt;=$B103,EG103,EG103*vlookup($B104,'2a. TBill Main'!$B$224:$HF$233,1+EG$62)),EG103)</f>
        <v>16696.53333</v>
      </c>
      <c r="EH104" s="346">
        <f>if($A104-EH$65&gt;=0, if($B104&lt;=$B103,EH103,EH103*vlookup($B104,'2a. TBill Main'!$B$224:$HF$233,1+EH$62)),EH103)</f>
        <v>1565.049254</v>
      </c>
      <c r="EI104" s="346">
        <f>if($A104-EI$65&gt;=0, if($B104&lt;=$B103,EI103,EI103*vlookup($B104,'2a. TBill Main'!$B$224:$HF$233,1+EI$62)),EI103)</f>
        <v>79444.12457</v>
      </c>
      <c r="EJ104" s="346">
        <f>if($A104-EJ$65&gt;=0, if($B104&lt;=$B103,EJ103,EJ103*vlookup($B104,'2a. TBill Main'!$B$224:$HF$233,1+EJ$62)),EJ103)</f>
        <v>70748.44874</v>
      </c>
      <c r="EK104" s="346">
        <f>if($A104-EK$65&gt;=0, if($B104&lt;=$B103,EK103,EK103*vlookup($B104,'2a. TBill Main'!$B$224:$HF$233,1+EK$62)),EK103)</f>
        <v>43694.26851</v>
      </c>
      <c r="EL104" s="346">
        <f>if($A104-EL$65&gt;=0, if($B104&lt;=$B103,EL103,EL103*vlookup($B104,'2a. TBill Main'!$B$224:$HF$233,1+EL$62)),EL103)</f>
        <v>16782.57131</v>
      </c>
      <c r="EM104" s="346">
        <f>if($A104-EM$65&gt;=0, if($B104&lt;=$B103,EM103,EM103*vlookup($B104,'2a. TBill Main'!$B$224:$HF$233,1+EM$62)),EM103)</f>
        <v>162904.1496</v>
      </c>
      <c r="EN104" s="346">
        <f>if($A104-EN$65&gt;=0, if($B104&lt;=$B103,EN103,EN103*vlookup($B104,'2a. TBill Main'!$B$224:$HF$233,1+EN$62)),EN103)</f>
        <v>1191.661868</v>
      </c>
      <c r="EO104" s="346">
        <f>if($A104-EO$65&gt;=0, if($B104&lt;=$B103,EO103,EO103*vlookup($B104,'2a. TBill Main'!$B$224:$HF$233,1+EO$62)),EO103)</f>
        <v>67594.8745</v>
      </c>
      <c r="EP104" s="346">
        <f>if($A104-EP$65&gt;=0, if($B104&lt;=$B103,EP103,EP103*vlookup($B104,'2a. TBill Main'!$B$224:$HF$233,1+EP$62)),EP103)</f>
        <v>71650.06011</v>
      </c>
      <c r="EQ104" s="346">
        <f>if($A104-EQ$65&gt;=0, if($B104&lt;=$B103,EQ103,EQ103*vlookup($B104,'2a. TBill Main'!$B$224:$HF$233,1+EQ$62)),EQ103)</f>
        <v>79444.12457</v>
      </c>
      <c r="ER104" s="346">
        <f>if($A104-ER$65&gt;=0, if($B104&lt;=$B103,ER103,ER103*vlookup($B104,'2a. TBill Main'!$B$224:$HF$233,1+ER$62)),ER103)</f>
        <v>143257.6176</v>
      </c>
      <c r="ES104" s="346">
        <f>if($A104-ES$65&gt;=0, if($B104&lt;=$B103,ES103,ES103*vlookup($B104,'2a. TBill Main'!$B$224:$HF$233,1+ES$62)),ES103)</f>
        <v>19052.92551</v>
      </c>
      <c r="ET104" s="346">
        <f>if($A104-ET$65&gt;=0, if($B104&lt;=$B103,ET103,ET103*vlookup($B104,'2a. TBill Main'!$B$224:$HF$233,1+ET$62)),ET103)</f>
        <v>5632.588432</v>
      </c>
      <c r="EU104" s="346">
        <f>if($A104-EU$65&gt;=0, if($B104&lt;=$B103,EU103,EU103*vlookup($B104,'2a. TBill Main'!$B$224:$HF$233,1+EU$62)),EU103)</f>
        <v>32172.24879</v>
      </c>
      <c r="EV104" s="346">
        <f>if($A104-EV$65&gt;=0, if($B104&lt;=$B103,EV103,EV103*vlookup($B104,'2a. TBill Main'!$B$224:$HF$233,1+EV$62)),EV103)</f>
        <v>19288.00067</v>
      </c>
      <c r="EW104" s="346">
        <f>if($A104-EW$65&gt;=0, if($B104&lt;=$B103,EW103,EW103*vlookup($B104,'2a. TBill Main'!$B$224:$HF$233,1+EW$62)),EW103)</f>
        <v>16969.26501</v>
      </c>
      <c r="EX104" s="346">
        <f>if($A104-EX$65&gt;=0, if($B104&lt;=$B103,EX103,EX103*vlookup($B104,'2a. TBill Main'!$B$224:$HF$233,1+EX$62)),EX103)</f>
        <v>23404.63632</v>
      </c>
      <c r="EY104" s="346">
        <f>if($A104-EY$65&gt;=0, if($B104&lt;=$B103,EY103,EY103*vlookup($B104,'2a. TBill Main'!$B$224:$HF$233,1+EY$62)),EY103)</f>
        <v>182601.2478</v>
      </c>
      <c r="EZ104" s="346">
        <f>if($A104-EZ$65&gt;=0, if($B104&lt;=$B103,EZ103,EZ103*vlookup($B104,'2a. TBill Main'!$B$224:$HF$233,1+EZ$62)),EZ103)</f>
        <v>78238.63942</v>
      </c>
      <c r="FA104" s="346">
        <f>if($A104-FA$65&gt;=0, if($B104&lt;=$B103,FA103,FA103*vlookup($B104,'2a. TBill Main'!$B$224:$HF$233,1+FA$62)),FA103)</f>
        <v>14221.29274</v>
      </c>
      <c r="FB104" s="346">
        <f>if($A104-FB$65&gt;=0, if($B104&lt;=$B103,FB103,FB103*vlookup($B104,'2a. TBill Main'!$B$224:$HF$233,1+FB$62)),FB103)</f>
        <v>24995.90213</v>
      </c>
      <c r="FC104" s="346">
        <f>if($A104-FC$65&gt;=0, if($B104&lt;=$B103,FC103,FC103*vlookup($B104,'2a. TBill Main'!$B$224:$HF$233,1+FC$62)),FC103)</f>
        <v>100206.8465</v>
      </c>
      <c r="FD104" s="346">
        <f>if($A104-FD$65&gt;=0, if($B104&lt;=$B103,FD103,FD103*vlookup($B104,'2a. TBill Main'!$B$224:$HF$233,1+FD$62)),FD103)</f>
        <v>81456.88118</v>
      </c>
      <c r="FE104" s="346">
        <f>if($A104-FE$65&gt;=0, if($B104&lt;=$B103,FE103,FE103*vlookup($B104,'2a. TBill Main'!$B$224:$HF$233,1+FE$62)),FE103)</f>
        <v>136834.7985</v>
      </c>
      <c r="FF104" s="346">
        <f>if($A104-FF$65&gt;=0, if($B104&lt;=$B103,FF103,FF103*vlookup($B104,'2a. TBill Main'!$B$224:$HF$233,1+FF$62)),FF103)</f>
        <v>32500.15442</v>
      </c>
      <c r="FG104" s="346">
        <f>if($A104-FG$65&gt;=0, if($B104&lt;=$B103,FG103,FG103*vlookup($B104,'2a. TBill Main'!$B$224:$HF$233,1+FG$62)),FG103)</f>
        <v>41373.14952</v>
      </c>
      <c r="FH104" s="346">
        <f>if($A104-FH$65&gt;=0, if($B104&lt;=$B103,FH103,FH103*vlookup($B104,'2a. TBill Main'!$B$224:$HF$233,1+FH$62)),FH103)</f>
        <v>51205.71049</v>
      </c>
      <c r="FI104" s="346">
        <f>if($A104-FI$65&gt;=0, if($B104&lt;=$B103,FI103,FI103*vlookup($B104,'2a. TBill Main'!$B$224:$HF$233,1+FI$62)),FI103)</f>
        <v>139516.4349</v>
      </c>
      <c r="FJ104" s="346">
        <f>if($A104-FJ$65&gt;=0, if($B104&lt;=$B103,FJ103,FJ103*vlookup($B104,'2a. TBill Main'!$B$224:$HF$233,1+FJ$62)),FJ103)</f>
        <v>145264.2968</v>
      </c>
      <c r="FK104" s="346">
        <f>if($A104-FK$65&gt;=0, if($B104&lt;=$B103,FK103,FK103*vlookup($B104,'2a. TBill Main'!$B$224:$HF$233,1+FK$62)),FK103)</f>
        <v>62029.97246</v>
      </c>
      <c r="FL104" s="346">
        <f>if($A104-FL$65&gt;=0, if($B104&lt;=$B103,FL103,FL103*vlookup($B104,'2a. TBill Main'!$B$224:$HF$233,1+FL$62)),FL103)</f>
        <v>61755.89023</v>
      </c>
      <c r="FM104" s="346">
        <f>if($A104-FM$65&gt;=0, if($B104&lt;=$B103,FM103,FM103*vlookup($B104,'2a. TBill Main'!$B$224:$HF$233,1+FM$62)),FM103)</f>
        <v>164144.7094</v>
      </c>
      <c r="FN104" s="346">
        <f>if($A104-FN$65&gt;=0, if($B104&lt;=$B103,FN103,FN103*vlookup($B104,'2a. TBill Main'!$B$224:$HF$233,1+FN$62)),FN103)</f>
        <v>140190.3594</v>
      </c>
      <c r="FO104" s="346">
        <f>if($A104-FO$65&gt;=0, if($B104&lt;=$B103,FO103,FO103*vlookup($B104,'2a. TBill Main'!$B$224:$HF$233,1+FO$62)),FO103)</f>
        <v>67527.50588</v>
      </c>
      <c r="FP104" s="346">
        <f>if($A104-FP$65&gt;=0, if($B104&lt;=$B103,FP103,FP103*vlookup($B104,'2a. TBill Main'!$B$224:$HF$233,1+FP$62)),FP103)</f>
        <v>23948.43135</v>
      </c>
      <c r="FQ104" s="346">
        <f>if($A104-FQ$65&gt;=0, if($B104&lt;=$B103,FQ103,FQ103*vlookup($B104,'2a. TBill Main'!$B$224:$HF$233,1+FQ$62)),FQ103)</f>
        <v>132296.8309</v>
      </c>
      <c r="FR104" s="346">
        <f>if($A104-FR$65&gt;=0, if($B104&lt;=$B103,FR103,FR103*vlookup($B104,'2a. TBill Main'!$B$224:$HF$233,1+FR$62)),FR103)</f>
        <v>132280.3463</v>
      </c>
      <c r="FS104" s="346">
        <f>if($A104-FS$65&gt;=0, if($B104&lt;=$B103,FS103,FS103*vlookup($B104,'2a. TBill Main'!$B$224:$HF$233,1+FS$62)),FS103)</f>
        <v>59583.09342</v>
      </c>
      <c r="FT104" s="346">
        <f>if($A104-FT$65&gt;=0, if($B104&lt;=$B103,FT103,FT103*vlookup($B104,'2a. TBill Main'!$B$224:$HF$233,1+FT$62)),FT103)</f>
        <v>74113.42381</v>
      </c>
      <c r="FU104" s="346">
        <f>if($A104-FU$65&gt;=0, if($B104&lt;=$B103,FU103,FU103*vlookup($B104,'2a. TBill Main'!$B$224:$HF$233,1+FU$62)),FU103)</f>
        <v>79444.12457</v>
      </c>
      <c r="FV104" s="346">
        <f>if($A104-FV$65&gt;=0, if($B104&lt;=$B103,FV103,FV103*vlookup($B104,'2a. TBill Main'!$B$224:$HF$233,1+FV$62)),FV103)</f>
        <v>166832.6616</v>
      </c>
      <c r="FW104" s="346">
        <f>if($A104-FW$65&gt;=0, if($B104&lt;=$B103,FW103,FW103*vlookup($B104,'2a. TBill Main'!$B$224:$HF$233,1+FW$62)),FW103)</f>
        <v>3964.261816</v>
      </c>
      <c r="FX104" s="346">
        <f>if($A104-FX$65&gt;=0, if($B104&lt;=$B103,FX103,FX103*vlookup($B104,'2a. TBill Main'!$B$224:$HF$233,1+FX$62)),FX103)</f>
        <v>88490.02981</v>
      </c>
      <c r="FY104" s="346">
        <f>if($A104-FY$65&gt;=0, if($B104&lt;=$B103,FY103,FY103*vlookup($B104,'2a. TBill Main'!$B$224:$HF$233,1+FY$62)),FY103)</f>
        <v>82081.6695</v>
      </c>
      <c r="FZ104" s="346">
        <f>if($A104-FZ$65&gt;=0, if($B104&lt;=$B103,FZ103,FZ103*vlookup($B104,'2a. TBill Main'!$B$224:$HF$233,1+FZ$62)),FZ103)</f>
        <v>92118.12381</v>
      </c>
      <c r="GA104" s="346">
        <f>if($A104-GA$65&gt;=0, if($B104&lt;=$B103,GA103,GA103*vlookup($B104,'2a. TBill Main'!$B$224:$HF$233,1+GA$62)),GA103)</f>
        <v>1489.577336</v>
      </c>
      <c r="GB104" s="346">
        <f>if($A104-GB$65&gt;=0, if($B104&lt;=$B103,GB103,GB103*vlookup($B104,'2a. TBill Main'!$B$224:$HF$233,1+GB$62)),GB103)</f>
        <v>8413.132791</v>
      </c>
      <c r="GC104" s="346">
        <f>if($A104-GC$65&gt;=0, if($B104&lt;=$B103,GC103,GC103*vlookup($B104,'2a. TBill Main'!$B$224:$HF$233,1+GC$62)),GC103)</f>
        <v>436.9426851</v>
      </c>
      <c r="GD104" s="346">
        <f>if($A104-GD$65&gt;=0, if($B104&lt;=$B103,GD103,GD103*vlookup($B104,'2a. TBill Main'!$B$224:$HF$233,1+GD$62)),GD103)</f>
        <v>33489.67071</v>
      </c>
      <c r="GE104" s="346">
        <f>if($A104-GE$65&gt;=0, if($B104&lt;=$B103,GE103,GE103*vlookup($B104,'2a. TBill Main'!$B$224:$HF$233,1+GE$62)),GE103)</f>
        <v>8576.946576</v>
      </c>
      <c r="GF104" s="346">
        <f>if($A104-GF$65&gt;=0, if($B104&lt;=$B103,GF103,GF103*vlookup($B104,'2a. TBill Main'!$B$224:$HF$233,1+GF$62)),GF103)</f>
        <v>6661.389845</v>
      </c>
      <c r="GG104" s="346">
        <f>if($A104-GG$65&gt;=0, if($B104&lt;=$B103,GG103,GG103*vlookup($B104,'2a. TBill Main'!$B$224:$HF$233,1+GG$62)),GG103)</f>
        <v>97984.23825</v>
      </c>
      <c r="GH104" s="346">
        <f>if($A104-GH$65&gt;=0, if($B104&lt;=$B103,GH103,GH103*vlookup($B104,'2a. TBill Main'!$B$224:$HF$233,1+GH$62)),GH103)</f>
        <v>436.9426851</v>
      </c>
      <c r="GI104" s="346">
        <f>if($A104-GI$65&gt;=0, if($B104&lt;=$B103,GI103,GI103*vlookup($B104,'2a. TBill Main'!$B$224:$HF$233,1+GI$62)),GI103)</f>
        <v>993.0515571</v>
      </c>
      <c r="GJ104" s="346">
        <f>if($A104-GJ$65&gt;=0, if($B104&lt;=$B103,GJ103,GJ103*vlookup($B104,'2a. TBill Main'!$B$224:$HF$233,1+GJ$62)),GJ103)</f>
        <v>131.0828055</v>
      </c>
      <c r="GK104" s="346">
        <f>if($A104-GK$65&gt;=0, if($B104&lt;=$B103,GK103,GK103*vlookup($B104,'2a. TBill Main'!$B$224:$HF$233,1+GK$62)),GK103)</f>
        <v>64623.66424</v>
      </c>
      <c r="GL104" s="346">
        <f>if($A104-GL$65&gt;=0, if($B104&lt;=$B103,GL103,GL103*vlookup($B104,'2a. TBill Main'!$B$224:$HF$233,1+GL$62)),GL103)</f>
        <v>47369.79066</v>
      </c>
      <c r="GM104" s="346">
        <f>if($A104-GM$65&gt;=0, if($B104&lt;=$B103,GM103,GM103*vlookup($B104,'2a. TBill Main'!$B$224:$HF$233,1+GM$62)),GM103)</f>
        <v>1290.967024</v>
      </c>
      <c r="GN104" s="346">
        <f>if($A104-GN$65&gt;=0, if($B104&lt;=$B103,GN103,GN103*vlookup($B104,'2a. TBill Main'!$B$224:$HF$233,1+GN$62)),GN103)</f>
        <v>39.72206228</v>
      </c>
      <c r="GO104" s="346">
        <f>if($A104-GO$65&gt;=0, if($B104&lt;=$B103,GO103,GO103*vlookup($B104,'2a. TBill Main'!$B$224:$HF$233,1+GO$62)),GO103)</f>
        <v>4627.620256</v>
      </c>
      <c r="GP104" s="346">
        <f>if($A104-GP$65&gt;=0, if($B104&lt;=$B103,GP103,GP103*vlookup($B104,'2a. TBill Main'!$B$224:$HF$233,1+GP$62)),GP103)</f>
        <v>43316.90892</v>
      </c>
      <c r="GQ104" s="346">
        <f>if($A104-GQ$65&gt;=0, if($B104&lt;=$B103,GQ103,GQ103*vlookup($B104,'2a. TBill Main'!$B$224:$HF$233,1+GQ$62)),GQ103)</f>
        <v>45489.70573</v>
      </c>
      <c r="GR104" s="346">
        <f>if($A104-GR$65&gt;=0, if($B104&lt;=$B103,GR103,GR103*vlookup($B104,'2a. TBill Main'!$B$224:$HF$233,1+GR$62)),GR103)</f>
        <v>54216.64281</v>
      </c>
      <c r="GS104" s="346">
        <f>if($A104-GS$65&gt;=0, if($B104&lt;=$B103,GS103,GS103*vlookup($B104,'2a. TBill Main'!$B$224:$HF$233,1+GS$62)),GS103)</f>
        <v>109974.5016</v>
      </c>
      <c r="GT104" s="346">
        <f>if($A104-GT$65&gt;=0, if($B104&lt;=$B103,GT103,GT103*vlookup($B104,'2a. TBill Main'!$B$224:$HF$233,1+GT$62)),GT103)</f>
        <v>7940.44025</v>
      </c>
      <c r="GU104" s="346">
        <f>if($A104-GU$65&gt;=0, if($B104&lt;=$B103,GU103,GU103*vlookup($B104,'2a. TBill Main'!$B$224:$HF$233,1+GU$62)),GU103)</f>
        <v>32973.2839</v>
      </c>
      <c r="GV104" s="346">
        <f>if($A104-GV$65&gt;=0, if($B104&lt;=$B103,GV103,GV103*vlookup($B104,'2a. TBill Main'!$B$224:$HF$233,1+GV$62)),GV103)</f>
        <v>55066.69494</v>
      </c>
      <c r="GW104" s="346">
        <f>if($A104-GW$65&gt;=0, if($B104&lt;=$B103,GW103,GW103*vlookup($B104,'2a. TBill Main'!$B$224:$HF$233,1+GW$62)),GW103)</f>
        <v>60167.00774</v>
      </c>
      <c r="GX104" s="346">
        <f>if($A104-GX$65&gt;=0, if($B104&lt;=$B103,GX103,GX103*vlookup($B104,'2a. TBill Main'!$B$224:$HF$233,1+GX$62)),GX103)</f>
        <v>26319.83847</v>
      </c>
      <c r="GY104" s="346">
        <f>if($A104-GY$65&gt;=0, if($B104&lt;=$B103,GY103,GY103*vlookup($B104,'2a. TBill Main'!$B$224:$HF$233,1+GY$62)),GY103)</f>
        <v>101736.1459</v>
      </c>
      <c r="GZ104" s="346">
        <f>if($A104-GZ$65&gt;=0, if($B104&lt;=$B103,GZ103,GZ103*vlookup($B104,'2a. TBill Main'!$B$224:$HF$233,1+GZ$62)),GZ103)</f>
        <v>81724.17094</v>
      </c>
      <c r="HA104" s="346">
        <f>if($A104-HA$65&gt;=0, if($B104&lt;=$B103,HA103,HA103*vlookup($B104,'2a. TBill Main'!$B$224:$HF$233,1+HA$62)),HA103)</f>
        <v>117763.998</v>
      </c>
      <c r="HB104" s="346">
        <f>if($A104-HB$65&gt;=0, if($B104&lt;=$B103,HB103,HB103*vlookup($B104,'2a. TBill Main'!$B$224:$HF$233,1+HB$62)),HB103)</f>
        <v>72866.15105</v>
      </c>
      <c r="HC104" s="346">
        <f>if($A104-HC$65&gt;=0, if($B104&lt;=$B103,HC103,HC103*vlookup($B104,'2a. TBill Main'!$B$224:$HF$233,1+HC$62)),HC103)</f>
        <v>21592.91306</v>
      </c>
      <c r="HD104" s="346">
        <f>if($A104-HD$65&gt;=0, if($B104&lt;=$B103,HD103,HD103*vlookup($B104,'2a. TBill Main'!$B$224:$HF$233,1+HD$62)),HD103)</f>
        <v>52341.76147</v>
      </c>
      <c r="HE104" s="346">
        <f>if($A104-HE$65&gt;=0, if($B104&lt;=$B103,HE103,HE103*vlookup($B104,'2a. TBill Main'!$B$224:$HF$233,1+HE$62)),HE103)</f>
        <v>48500.08194</v>
      </c>
      <c r="HF104" s="346">
        <f>if($A104-HF$65&gt;=0, if($B104&lt;=$B103,HF103,HF103*vlookup($B104,'2a. TBill Main'!$B$224:$HF$233,1+HF$62)),HF103)</f>
        <v>48893.88646</v>
      </c>
      <c r="HG104" s="346">
        <f>if($A104-HG$65&gt;=0, if($B104&lt;=$B103,HG103,HG103*vlookup($B104,'2a. TBill Main'!$B$224:$HF$233,1+HG$62)),HG103)</f>
        <v>10053.65396</v>
      </c>
      <c r="HH104" s="346">
        <f>if($A104-HH$65&gt;=0, if($B104&lt;=$B103,HH103,HH103*vlookup($B104,'2a. TBill Main'!$B$224:$HF$233,1+HH$62)),HH103)</f>
        <v>59753.89829</v>
      </c>
      <c r="HI104" s="346">
        <f>if($A104-HI$65&gt;=0, if($B104&lt;=$B103,HI103,HI103*vlookup($B104,'2a. TBill Main'!$B$224:$HF$233,1+HI$62)),HI103)</f>
        <v>92580.21056</v>
      </c>
      <c r="HJ104" s="346"/>
      <c r="HK104" s="346"/>
      <c r="HL104" s="346"/>
      <c r="HM104" s="346"/>
      <c r="HN104" s="346"/>
      <c r="HO104" s="346"/>
      <c r="HP104" s="346"/>
      <c r="HQ104" s="346"/>
      <c r="HR104" s="346"/>
      <c r="HS104" s="346"/>
      <c r="HT104" s="346"/>
      <c r="HU104" s="346"/>
      <c r="HV104" s="346"/>
      <c r="HW104" s="346"/>
      <c r="HX104" s="346"/>
    </row>
    <row r="105">
      <c r="A105" s="331" t="str">
        <f>'3b. TBond Projections'!A108</f>
        <v>09-2030</v>
      </c>
      <c r="B105" s="346">
        <f t="shared" si="29"/>
        <v>9</v>
      </c>
      <c r="C105" s="346">
        <f t="shared" si="27"/>
        <v>17744034.62</v>
      </c>
      <c r="D105" s="338">
        <f t="shared" si="28"/>
        <v>9</v>
      </c>
      <c r="E105" s="346"/>
      <c r="F105" s="346">
        <f>if($A105-F$65&gt;=0, if($B105&lt;=$B104,F104,F104*vlookup($B105,'2a. TBill Main'!$B$224:$HF$233,1+F$62)),F104)</f>
        <v>1667.132673</v>
      </c>
      <c r="G105" s="346">
        <f>if($A105-G$65&gt;=0, if($B105&lt;=$B104,G104,G104*vlookup($B105,'2a. TBill Main'!$B$224:$HF$233,1+G$62)),G104)</f>
        <v>42935.91217</v>
      </c>
      <c r="H105" s="346">
        <f>if($A105-H$65&gt;=0, if($B105&lt;=$B104,H104,H104*vlookup($B105,'2a. TBill Main'!$B$224:$HF$233,1+H$62)),H104)</f>
        <v>117818.5635</v>
      </c>
      <c r="I105" s="346">
        <f>if($A105-I$65&gt;=0, if($B105&lt;=$B104,I104,I104*vlookup($B105,'2a. TBill Main'!$B$224:$HF$233,1+I$62)),I104)</f>
        <v>44181.96129</v>
      </c>
      <c r="J105" s="346">
        <f>if($A105-J$65&gt;=0, if($B105&lt;=$B104,J104,J104*vlookup($B105,'2a. TBill Main'!$B$224:$HF$233,1+J$62)),J104)</f>
        <v>58909.28173</v>
      </c>
      <c r="K105" s="346">
        <f>if($A105-K$65&gt;=0, if($B105&lt;=$B104,K104,K104*vlookup($B105,'2a. TBill Main'!$B$224:$HF$233,1+K$62)),K104)</f>
        <v>58909.28173</v>
      </c>
      <c r="L105" s="346">
        <f>if($A105-L$65&gt;=0, if($B105&lt;=$B104,L104,L104*vlookup($B105,'2a. TBill Main'!$B$224:$HF$233,1+L$62)),L104)</f>
        <v>15443.95184</v>
      </c>
      <c r="M105" s="346">
        <f>if($A105-M$65&gt;=0, if($B105&lt;=$B104,M104,M104*vlookup($B105,'2a. TBill Main'!$B$224:$HF$233,1+M$62)),M104)</f>
        <v>436335.1588</v>
      </c>
      <c r="N105" s="346">
        <f>if($A105-N$65&gt;=0, if($B105&lt;=$B104,N104,N104*vlookup($B105,'2a. TBill Main'!$B$224:$HF$233,1+N$62)),N104)</f>
        <v>146969.8804</v>
      </c>
      <c r="O105" s="346">
        <f>if($A105-O$65&gt;=0, if($B105&lt;=$B104,O104,O104*vlookup($B105,'2a. TBill Main'!$B$224:$HF$233,1+O$62)),O104)</f>
        <v>7840.825398</v>
      </c>
      <c r="P105" s="346">
        <f>if($A105-P$65&gt;=0, if($B105&lt;=$B104,P104,P104*vlookup($B105,'2a. TBill Main'!$B$224:$HF$233,1+P$62)),P104)</f>
        <v>58.90928173</v>
      </c>
      <c r="Q105" s="346">
        <f>if($A105-Q$65&gt;=0, if($B105&lt;=$B104,Q104,Q104*vlookup($B105,'2a. TBill Main'!$B$224:$HF$233,1+Q$62)),Q104)</f>
        <v>1119.276353</v>
      </c>
      <c r="R105" s="346">
        <f>if($A105-R$65&gt;=0, if($B105&lt;=$B104,R104,R104*vlookup($B105,'2a. TBill Main'!$B$224:$HF$233,1+R$62)),R104)</f>
        <v>43465.32988</v>
      </c>
      <c r="S105" s="346">
        <f>if($A105-S$65&gt;=0, if($B105&lt;=$B104,S104,S104*vlookup($B105,'2a. TBill Main'!$B$224:$HF$233,1+S$62)),S104)</f>
        <v>34967.31254</v>
      </c>
      <c r="T105" s="346">
        <f>if($A105-T$65&gt;=0, if($B105&lt;=$B104,T104,T104*vlookup($B105,'2a. TBill Main'!$B$224:$HF$233,1+T$62)),T104)</f>
        <v>388960.3145</v>
      </c>
      <c r="U105" s="346">
        <f>if($A105-U$65&gt;=0, if($B105&lt;=$B104,U104,U104*vlookup($B105,'2a. TBill Main'!$B$224:$HF$233,1+U$62)),U104)</f>
        <v>60008.3522</v>
      </c>
      <c r="V105" s="346">
        <f>if($A105-V$65&gt;=0, if($B105&lt;=$B104,V104,V104*vlookup($B105,'2a. TBill Main'!$B$224:$HF$233,1+V$62)),V104)</f>
        <v>192631.8196</v>
      </c>
      <c r="W105" s="346">
        <f>if($A105-W$65&gt;=0, if($B105&lt;=$B104,W104,W104*vlookup($B105,'2a. TBill Main'!$B$224:$HF$233,1+W$62)),W104)</f>
        <v>58909.28173</v>
      </c>
      <c r="X105" s="346">
        <f>if($A105-X$65&gt;=0, if($B105&lt;=$B104,X104,X104*vlookup($B105,'2a. TBill Main'!$B$224:$HF$233,1+X$62)),X104)</f>
        <v>104021.9508</v>
      </c>
      <c r="Y105" s="346">
        <f>if($A105-Y$65&gt;=0, if($B105&lt;=$B104,Y104,Y104*vlookup($B105,'2a. TBill Main'!$B$224:$HF$233,1+Y$62)),Y104)</f>
        <v>58909.28173</v>
      </c>
      <c r="Z105" s="346">
        <f>if($A105-Z$65&gt;=0, if($B105&lt;=$B104,Z104,Z104*vlookup($B105,'2a. TBill Main'!$B$224:$HF$233,1+Z$62)),Z104)</f>
        <v>7452.024138</v>
      </c>
      <c r="AA105" s="346">
        <f>if($A105-AA$65&gt;=0, if($B105&lt;=$B104,AA104,AA104*vlookup($B105,'2a. TBill Main'!$B$224:$HF$233,1+AA$62)),AA104)</f>
        <v>131417.9479</v>
      </c>
      <c r="AB105" s="346">
        <f>if($A105-AB$65&gt;=0, if($B105&lt;=$B104,AB104,AB104*vlookup($B105,'2a. TBill Main'!$B$224:$HF$233,1+AB$62)),AB104)</f>
        <v>77734.86198</v>
      </c>
      <c r="AC105" s="346">
        <f>if($A105-AC$65&gt;=0, if($B105&lt;=$B104,AC104,AC104*vlookup($B105,'2a. TBill Main'!$B$224:$HF$233,1+AC$62)),AC104)</f>
        <v>47127.42538</v>
      </c>
      <c r="AD105" s="346">
        <f>if($A105-AD$65&gt;=0, if($B105&lt;=$B104,AD104,AD104*vlookup($B105,'2a. TBill Main'!$B$224:$HF$233,1+AD$62)),AD104)</f>
        <v>29454.64086</v>
      </c>
      <c r="AE105" s="346">
        <f>if($A105-AE$65&gt;=0, if($B105&lt;=$B104,AE104,AE104*vlookup($B105,'2a. TBill Main'!$B$224:$HF$233,1+AE$62)),AE104)</f>
        <v>257529.3476</v>
      </c>
      <c r="AF105" s="346">
        <f>if($A105-AF$65&gt;=0, if($B105&lt;=$B104,AF104,AF104*vlookup($B105,'2a. TBill Main'!$B$224:$HF$233,1+AF$62)),AF104)</f>
        <v>46392.64991</v>
      </c>
      <c r="AG105" s="346">
        <f>if($A105-AG$65&gt;=0, if($B105&lt;=$B104,AG104,AG104*vlookup($B105,'2a. TBill Main'!$B$224:$HF$233,1+AG$62)),AG104)</f>
        <v>64715.43944</v>
      </c>
      <c r="AH105" s="346">
        <f>if($A105-AH$65&gt;=0, if($B105&lt;=$B104,AH104,AH104*vlookup($B105,'2a. TBill Main'!$B$224:$HF$233,1+AH$62)),AH104)</f>
        <v>49148.42611</v>
      </c>
      <c r="AI105" s="346">
        <f>if($A105-AI$65&gt;=0, if($B105&lt;=$B104,AI104,AI104*vlookup($B105,'2a. TBill Main'!$B$224:$HF$233,1+AI$62)),AI104)</f>
        <v>91357.51556</v>
      </c>
      <c r="AJ105" s="346">
        <f>if($A105-AJ$65&gt;=0, if($B105&lt;=$B104,AJ104,AJ104*vlookup($B105,'2a. TBill Main'!$B$224:$HF$233,1+AJ$62)),AJ104)</f>
        <v>88363.92259</v>
      </c>
      <c r="AK105" s="346">
        <f>if($A105-AK$65&gt;=0, if($B105&lt;=$B104,AK104,AK104*vlookup($B105,'2a. TBill Main'!$B$224:$HF$233,1+AK$62)),AK104)</f>
        <v>70691.13807</v>
      </c>
      <c r="AL105" s="346">
        <f>if($A105-AL$65&gt;=0, if($B105&lt;=$B104,AL104,AL104*vlookup($B105,'2a. TBill Main'!$B$224:$HF$233,1+AL$62)),AL104)</f>
        <v>47127.42538</v>
      </c>
      <c r="AM105" s="346">
        <f>if($A105-AM$65&gt;=0, if($B105&lt;=$B104,AM104,AM104*vlookup($B105,'2a. TBill Main'!$B$224:$HF$233,1+AM$62)),AM104)</f>
        <v>66577.73857</v>
      </c>
      <c r="AN105" s="346">
        <f>if($A105-AN$65&gt;=0, if($B105&lt;=$B104,AN104,AN104*vlookup($B105,'2a. TBill Main'!$B$224:$HF$233,1+AN$62)),AN104)</f>
        <v>354139.038</v>
      </c>
      <c r="AO105" s="346">
        <f>if($A105-AO$65&gt;=0, if($B105&lt;=$B104,AO104,AO104*vlookup($B105,'2a. TBill Main'!$B$224:$HF$233,1+AO$62)),AO104)</f>
        <v>38813.91191</v>
      </c>
      <c r="AP105" s="346">
        <f>if($A105-AP$65&gt;=0, if($B105&lt;=$B104,AP104,AP104*vlookup($B105,'2a. TBill Main'!$B$224:$HF$233,1+AP$62)),AP104)</f>
        <v>70582.92172</v>
      </c>
      <c r="AQ105" s="346">
        <f>if($A105-AQ$65&gt;=0, if($B105&lt;=$B104,AQ104,AQ104*vlookup($B105,'2a. TBill Main'!$B$224:$HF$233,1+AQ$62)),AQ104)</f>
        <v>164245.0862</v>
      </c>
      <c r="AR105" s="346">
        <f>if($A105-AR$65&gt;=0, if($B105&lt;=$B104,AR104,AR104*vlookup($B105,'2a. TBill Main'!$B$224:$HF$233,1+AR$62)),AR104)</f>
        <v>117818.5635</v>
      </c>
      <c r="AS105" s="346">
        <f>if($A105-AS$65&gt;=0, if($B105&lt;=$B104,AS104,AS104*vlookup($B105,'2a. TBill Main'!$B$224:$HF$233,1+AS$62)),AS104)</f>
        <v>35345.56904</v>
      </c>
      <c r="AT105" s="346">
        <f>if($A105-AT$65&gt;=0, if($B105&lt;=$B104,AT104,AT104*vlookup($B105,'2a. TBill Main'!$B$224:$HF$233,1+AT$62)),AT104)</f>
        <v>47127.42538</v>
      </c>
      <c r="AU105" s="346">
        <f>if($A105-AU$65&gt;=0, if($B105&lt;=$B104,AU104,AU104*vlookup($B105,'2a. TBill Main'!$B$224:$HF$233,1+AU$62)),AU104)</f>
        <v>47127.42538</v>
      </c>
      <c r="AV105" s="346">
        <f>if($A105-AV$65&gt;=0, if($B105&lt;=$B104,AV104,AV104*vlookup($B105,'2a. TBill Main'!$B$224:$HF$233,1+AV$62)),AV104)</f>
        <v>29454.64086</v>
      </c>
      <c r="AW105" s="346">
        <f>if($A105-AW$65&gt;=0, if($B105&lt;=$B104,AW104,AW104*vlookup($B105,'2a. TBill Main'!$B$224:$HF$233,1+AW$62)),AW104)</f>
        <v>29454.64086</v>
      </c>
      <c r="AX105" s="346">
        <f>if($A105-AX$65&gt;=0, if($B105&lt;=$B104,AX104,AX104*vlookup($B105,'2a. TBill Main'!$B$224:$HF$233,1+AX$62)),AX104)</f>
        <v>219136.6371</v>
      </c>
      <c r="AY105" s="346">
        <f>if($A105-AY$65&gt;=0, if($B105&lt;=$B104,AY104,AY104*vlookup($B105,'2a. TBill Main'!$B$224:$HF$233,1+AY$62)),AY104)</f>
        <v>166736.5365</v>
      </c>
      <c r="AZ105" s="346">
        <f>if($A105-AZ$65&gt;=0, if($B105&lt;=$B104,AZ104,AZ104*vlookup($B105,'2a. TBill Main'!$B$224:$HF$233,1+AZ$62)),AZ104)</f>
        <v>66643.89369</v>
      </c>
      <c r="BA105" s="346">
        <f>if($A105-BA$65&gt;=0, if($B105&lt;=$B104,BA104,BA104*vlookup($B105,'2a. TBill Main'!$B$224:$HF$233,1+BA$62)),BA104)</f>
        <v>101388.4702</v>
      </c>
      <c r="BB105" s="346">
        <f>if($A105-BB$65&gt;=0, if($B105&lt;=$B104,BB104,BB104*vlookup($B105,'2a. TBill Main'!$B$224:$HF$233,1+BB$62)),BB104)</f>
        <v>186960.4463</v>
      </c>
      <c r="BC105" s="346">
        <f>if($A105-BC$65&gt;=0, if($B105&lt;=$B104,BC104,BC104*vlookup($B105,'2a. TBill Main'!$B$224:$HF$233,1+BC$62)),BC104)</f>
        <v>1767.278452</v>
      </c>
      <c r="BD105" s="346">
        <f>if($A105-BD$65&gt;=0, if($B105&lt;=$B104,BD104,BD104*vlookup($B105,'2a. TBill Main'!$B$224:$HF$233,1+BD$62)),BD104)</f>
        <v>88363.92259</v>
      </c>
      <c r="BE105" s="346">
        <f>if($A105-BE$65&gt;=0, if($B105&lt;=$B104,BE104,BE104*vlookup($B105,'2a. TBill Main'!$B$224:$HF$233,1+BE$62)),BE104)</f>
        <v>58909.28173</v>
      </c>
      <c r="BF105" s="346">
        <f>if($A105-BF$65&gt;=0, if($B105&lt;=$B104,BF104,BF104*vlookup($B105,'2a. TBill Main'!$B$224:$HF$233,1+BF$62)),BF104)</f>
        <v>29454.64086</v>
      </c>
      <c r="BG105" s="346">
        <f>if($A105-BG$65&gt;=0, if($B105&lt;=$B104,BG104,BG104*vlookup($B105,'2a. TBill Main'!$B$224:$HF$233,1+BG$62)),BG104)</f>
        <v>29454.64086</v>
      </c>
      <c r="BH105" s="346">
        <f>if($A105-BH$65&gt;=0, if($B105&lt;=$B104,BH104,BH104*vlookup($B105,'2a. TBill Main'!$B$224:$HF$233,1+BH$62)),BH104)</f>
        <v>58909.28173</v>
      </c>
      <c r="BI105" s="346">
        <f>if($A105-BI$65&gt;=0, if($B105&lt;=$B104,BI104,BI104*vlookup($B105,'2a. TBill Main'!$B$224:$HF$233,1+BI$62)),BI104)</f>
        <v>326722.6583</v>
      </c>
      <c r="BJ105" s="346">
        <f>if($A105-BJ$65&gt;=0, if($B105&lt;=$B104,BJ104,BJ104*vlookup($B105,'2a. TBill Main'!$B$224:$HF$233,1+BJ$62)),BJ104)</f>
        <v>58909.28173</v>
      </c>
      <c r="BK105" s="346">
        <f>if($A105-BK$65&gt;=0, if($B105&lt;=$B104,BK104,BK104*vlookup($B105,'2a. TBill Main'!$B$224:$HF$233,1+BK$62)),BK104)</f>
        <v>109293.9191</v>
      </c>
      <c r="BL105" s="346">
        <f>if($A105-BL$65&gt;=0, if($B105&lt;=$B104,BL104,BL104*vlookup($B105,'2a. TBill Main'!$B$224:$HF$233,1+BL$62)),BL104)</f>
        <v>147273.2043</v>
      </c>
      <c r="BM105" s="346">
        <f>if($A105-BM$65&gt;=0, if($B105&lt;=$B104,BM104,BM104*vlookup($B105,'2a. TBill Main'!$B$224:$HF$233,1+BM$62)),BM104)</f>
        <v>117.8185635</v>
      </c>
      <c r="BN105" s="346">
        <f>if($A105-BN$65&gt;=0, if($B105&lt;=$B104,BN104,BN104*vlookup($B105,'2a. TBill Main'!$B$224:$HF$233,1+BN$62)),BN104)</f>
        <v>16729.35237</v>
      </c>
      <c r="BO105" s="346">
        <f>if($A105-BO$65&gt;=0, if($B105&lt;=$B104,BO104,BO104*vlookup($B105,'2a. TBill Main'!$B$224:$HF$233,1+BO$62)),BO104)</f>
        <v>115527.9349</v>
      </c>
      <c r="BP105" s="346">
        <f>if($A105-BP$65&gt;=0, if($B105&lt;=$B104,BP104,BP104*vlookup($B105,'2a. TBill Main'!$B$224:$HF$233,1+BP$62)),BP104)</f>
        <v>58909.28173</v>
      </c>
      <c r="BQ105" s="346">
        <f>if($A105-BQ$65&gt;=0, if($B105&lt;=$B104,BQ104,BQ104*vlookup($B105,'2a. TBill Main'!$B$224:$HF$233,1+BQ$62)),BQ104)</f>
        <v>13528.98782</v>
      </c>
      <c r="BR105" s="346">
        <f>if($A105-BR$65&gt;=0, if($B105&lt;=$B104,BR104,BR104*vlookup($B105,'2a. TBill Main'!$B$224:$HF$233,1+BR$62)),BR104)</f>
        <v>58909.28173</v>
      </c>
      <c r="BS105" s="346">
        <f>if($A105-BS$65&gt;=0, if($B105&lt;=$B104,BS104,BS104*vlookup($B105,'2a. TBill Main'!$B$224:$HF$233,1+BS$62)),BS104)</f>
        <v>35345.56904</v>
      </c>
      <c r="BT105" s="346">
        <f>if($A105-BT$65&gt;=0, if($B105&lt;=$B104,BT104,BT104*vlookup($B105,'2a. TBill Main'!$B$224:$HF$233,1+BT$62)),BT104)</f>
        <v>411198.5683</v>
      </c>
      <c r="BU105" s="346">
        <f>if($A105-BU$65&gt;=0, if($B105&lt;=$B104,BU104,BU104*vlookup($B105,'2a. TBill Main'!$B$224:$HF$233,1+BU$62)),BU104)</f>
        <v>147821.9443</v>
      </c>
      <c r="BV105" s="346">
        <f>if($A105-BV$65&gt;=0, if($B105&lt;=$B104,BV104,BV104*vlookup($B105,'2a. TBill Main'!$B$224:$HF$233,1+BV$62)),BV104)</f>
        <v>147273.2043</v>
      </c>
      <c r="BW105" s="346">
        <f>if($A105-BW$65&gt;=0, if($B105&lt;=$B104,BW104,BW104*vlookup($B105,'2a. TBill Main'!$B$224:$HF$233,1+BW$62)),BW104)</f>
        <v>2963.136871</v>
      </c>
      <c r="BX105" s="346">
        <f>if($A105-BX$65&gt;=0, if($B105&lt;=$B104,BX104,BX104*vlookup($B105,'2a. TBill Main'!$B$224:$HF$233,1+BX$62)),BX104)</f>
        <v>88363.92259</v>
      </c>
      <c r="BY105" s="346">
        <f>if($A105-BY$65&gt;=0, if($B105&lt;=$B104,BY104,BY104*vlookup($B105,'2a. TBill Main'!$B$224:$HF$233,1+BY$62)),BY104)</f>
        <v>58909.28173</v>
      </c>
      <c r="BZ105" s="346">
        <f>if($A105-BZ$65&gt;=0, if($B105&lt;=$B104,BZ104,BZ104*vlookup($B105,'2a. TBill Main'!$B$224:$HF$233,1+BZ$62)),BZ104)</f>
        <v>35872.33583</v>
      </c>
      <c r="CA105" s="346">
        <f>if($A105-CA$65&gt;=0, if($B105&lt;=$B104,CA104,CA104*vlookup($B105,'2a. TBill Main'!$B$224:$HF$233,1+CA$62)),CA104)</f>
        <v>58909.28173</v>
      </c>
      <c r="CB105" s="346">
        <f>if($A105-CB$65&gt;=0, if($B105&lt;=$B104,CB104,CB104*vlookup($B105,'2a. TBill Main'!$B$224:$HF$233,1+CB$62)),CB104)</f>
        <v>120905.4098</v>
      </c>
      <c r="CC105" s="346">
        <f>if($A105-CC$65&gt;=0, if($B105&lt;=$B104,CC104,CC104*vlookup($B105,'2a. TBill Main'!$B$224:$HF$233,1+CC$62)),CC104)</f>
        <v>222600.1494</v>
      </c>
      <c r="CD105" s="346">
        <f>if($A105-CD$65&gt;=0, if($B105&lt;=$B104,CD104,CD104*vlookup($B105,'2a. TBill Main'!$B$224:$HF$233,1+CD$62)),CD104)</f>
        <v>61842.96396</v>
      </c>
      <c r="CE105" s="346">
        <f>if($A105-CE$65&gt;=0, if($B105&lt;=$B104,CE104,CE104*vlookup($B105,'2a. TBill Main'!$B$224:$HF$233,1+CE$62)),CE104)</f>
        <v>131406.6962</v>
      </c>
      <c r="CF105" s="346">
        <f>if($A105-CF$65&gt;=0, if($B105&lt;=$B104,CF104,CF104*vlookup($B105,'2a. TBill Main'!$B$224:$HF$233,1+CF$62)),CF104)</f>
        <v>147273.2043</v>
      </c>
      <c r="CG105" s="346">
        <f>if($A105-CG$65&gt;=0, if($B105&lt;=$B104,CG104,CG104*vlookup($B105,'2a. TBill Main'!$B$224:$HF$233,1+CG$62)),CG104)</f>
        <v>29.45464086</v>
      </c>
      <c r="CH105" s="346">
        <f>if($A105-CH$65&gt;=0, if($B105&lt;=$B104,CH104,CH104*vlookup($B105,'2a. TBill Main'!$B$224:$HF$233,1+CH$62)),CH104)</f>
        <v>82900.26344</v>
      </c>
      <c r="CI105" s="346">
        <f>if($A105-CI$65&gt;=0, if($B105&lt;=$B104,CI104,CI104*vlookup($B105,'2a. TBill Main'!$B$224:$HF$233,1+CI$62)),CI104)</f>
        <v>58909.28173</v>
      </c>
      <c r="CJ105" s="346">
        <f>if($A105-CJ$65&gt;=0, if($B105&lt;=$B104,CJ104,CJ104*vlookup($B105,'2a. TBill Main'!$B$224:$HF$233,1+CJ$62)),CJ104)</f>
        <v>29454.64086</v>
      </c>
      <c r="CK105" s="346">
        <f>if($A105-CK$65&gt;=0, if($B105&lt;=$B104,CK104,CK104*vlookup($B105,'2a. TBill Main'!$B$224:$HF$233,1+CK$62)),CK104)</f>
        <v>51282.41484</v>
      </c>
      <c r="CL105" s="346">
        <f>if($A105-CL$65&gt;=0, if($B105&lt;=$B104,CL104,CL104*vlookup($B105,'2a. TBill Main'!$B$224:$HF$233,1+CL$62)),CL104)</f>
        <v>44246.93823</v>
      </c>
      <c r="CM105" s="346">
        <f>if($A105-CM$65&gt;=0, if($B105&lt;=$B104,CM104,CM104*vlookup($B105,'2a. TBill Main'!$B$224:$HF$233,1+CM$62)),CM104)</f>
        <v>261168.4096</v>
      </c>
      <c r="CN105" s="346">
        <f>if($A105-CN$65&gt;=0, if($B105&lt;=$B104,CN104,CN104*vlookup($B105,'2a. TBill Main'!$B$224:$HF$233,1+CN$62)),CN104)</f>
        <v>92241.39042</v>
      </c>
      <c r="CO105" s="346">
        <f>if($A105-CO$65&gt;=0, if($B105&lt;=$B104,CO104,CO104*vlookup($B105,'2a. TBill Main'!$B$224:$HF$233,1+CO$62)),CO104)</f>
        <v>773.9764392</v>
      </c>
      <c r="CP105" s="346">
        <f>if($A105-CP$65&gt;=0, if($B105&lt;=$B104,CP104,CP104*vlookup($B105,'2a. TBill Main'!$B$224:$HF$233,1+CP$62)),CP104)</f>
        <v>109635.7943</v>
      </c>
      <c r="CQ105" s="346">
        <f>if($A105-CQ$65&gt;=0, if($B105&lt;=$B104,CQ104,CQ104*vlookup($B105,'2a. TBill Main'!$B$224:$HF$233,1+CQ$62)),CQ104)</f>
        <v>24186.76372</v>
      </c>
      <c r="CR105" s="346">
        <f>if($A105-CR$65&gt;=0, if($B105&lt;=$B104,CR104,CR104*vlookup($B105,'2a. TBill Main'!$B$224:$HF$233,1+CR$62)),CR104)</f>
        <v>69287.72529</v>
      </c>
      <c r="CS105" s="346">
        <f>if($A105-CS$65&gt;=0, if($B105&lt;=$B104,CS104,CS104*vlookup($B105,'2a. TBill Main'!$B$224:$HF$233,1+CS$62)),CS104)</f>
        <v>20495.86358</v>
      </c>
      <c r="CT105" s="346">
        <f>if($A105-CT$65&gt;=0, if($B105&lt;=$B104,CT104,CT104*vlookup($B105,'2a. TBill Main'!$B$224:$HF$233,1+CT$62)),CT104)</f>
        <v>67744.07766</v>
      </c>
      <c r="CU105" s="346">
        <f>if($A105-CU$65&gt;=0, if($B105&lt;=$B104,CU104,CU104*vlookup($B105,'2a. TBill Main'!$B$224:$HF$233,1+CU$62)),CU104)</f>
        <v>102974.9531</v>
      </c>
      <c r="CV105" s="346">
        <f>if($A105-CV$65&gt;=0, if($B105&lt;=$B104,CV104,CV104*vlookup($B105,'2a. TBill Main'!$B$224:$HF$233,1+CV$62)),CV104)</f>
        <v>24186.76372</v>
      </c>
      <c r="CW105" s="346">
        <f>if($A105-CW$65&gt;=0, if($B105&lt;=$B104,CW104,CW104*vlookup($B105,'2a. TBill Main'!$B$224:$HF$233,1+CW$62)),CW104)</f>
        <v>35070.8074</v>
      </c>
      <c r="CX105" s="346">
        <f>if($A105-CX$65&gt;=0, if($B105&lt;=$B104,CX104,CX104*vlookup($B105,'2a. TBill Main'!$B$224:$HF$233,1+CX$62)),CX104)</f>
        <v>263766.3331</v>
      </c>
      <c r="CY105" s="346">
        <f>if($A105-CY$65&gt;=0, if($B105&lt;=$B104,CY104,CY104*vlookup($B105,'2a. TBill Main'!$B$224:$HF$233,1+CY$62)),CY104)</f>
        <v>517693.3456</v>
      </c>
      <c r="CZ105" s="346">
        <f>if($A105-CZ$65&gt;=0, if($B105&lt;=$B104,CZ104,CZ104*vlookup($B105,'2a. TBill Main'!$B$224:$HF$233,1+CZ$62)),CZ104)</f>
        <v>43803.43844</v>
      </c>
      <c r="DA105" s="346">
        <f>if($A105-DA$65&gt;=0, if($B105&lt;=$B104,DA104,DA104*vlookup($B105,'2a. TBill Main'!$B$224:$HF$233,1+DA$62)),DA104)</f>
        <v>120933.8186</v>
      </c>
      <c r="DB105" s="346">
        <f>if($A105-DB$65&gt;=0, if($B105&lt;=$B104,DB104,DB104*vlookup($B105,'2a. TBill Main'!$B$224:$HF$233,1+DB$62)),DB104)</f>
        <v>48373.52745</v>
      </c>
      <c r="DC105" s="346">
        <f>if($A105-DC$65&gt;=0, if($B105&lt;=$B104,DC104,DC104*vlookup($B105,'2a. TBill Main'!$B$224:$HF$233,1+DC$62)),DC104)</f>
        <v>48373.52745</v>
      </c>
      <c r="DD105" s="346">
        <f>if($A105-DD$65&gt;=0, if($B105&lt;=$B104,DD104,DD104*vlookup($B105,'2a. TBill Main'!$B$224:$HF$233,1+DD$62)),DD104)</f>
        <v>96350.39197</v>
      </c>
      <c r="DE105" s="346">
        <f>if($A105-DE$65&gt;=0, if($B105&lt;=$B104,DE104,DE104*vlookup($B105,'2a. TBill Main'!$B$224:$HF$233,1+DE$62)),DE104)</f>
        <v>36676.80851</v>
      </c>
      <c r="DF105" s="346">
        <f>if($A105-DF$65&gt;=0, if($B105&lt;=$B104,DF104,DF104*vlookup($B105,'2a. TBill Main'!$B$224:$HF$233,1+DF$62)),DF104)</f>
        <v>19349.41098</v>
      </c>
      <c r="DG105" s="346">
        <f>if($A105-DG$65&gt;=0, if($B105&lt;=$B104,DG104,DG104*vlookup($B105,'2a. TBill Main'!$B$224:$HF$233,1+DG$62)),DG104)</f>
        <v>48373.52745</v>
      </c>
      <c r="DH105" s="346">
        <f>if($A105-DH$65&gt;=0, if($B105&lt;=$B104,DH104,DH104*vlookup($B105,'2a. TBill Main'!$B$224:$HF$233,1+DH$62)),DH104)</f>
        <v>241156.5464</v>
      </c>
      <c r="DI105" s="346">
        <f>if($A105-DI$65&gt;=0, if($B105&lt;=$B104,DI104,DI104*vlookup($B105,'2a. TBill Main'!$B$224:$HF$233,1+DI$62)),DI104)</f>
        <v>37674.22227</v>
      </c>
      <c r="DJ105" s="346">
        <f>if($A105-DJ$65&gt;=0, if($B105&lt;=$B104,DJ104,DJ104*vlookup($B105,'2a. TBill Main'!$B$224:$HF$233,1+DJ$62)),DJ104)</f>
        <v>241.8676372</v>
      </c>
      <c r="DK105" s="346">
        <f>if($A105-DK$65&gt;=0, if($B105&lt;=$B104,DK104,DK104*vlookup($B105,'2a. TBill Main'!$B$224:$HF$233,1+DK$62)),DK104)</f>
        <v>113119.4139</v>
      </c>
      <c r="DL105" s="346">
        <f>if($A105-DL$65&gt;=0, if($B105&lt;=$B104,DL104,DL104*vlookup($B105,'2a. TBill Main'!$B$224:$HF$233,1+DL$62)),DL104)</f>
        <v>48373.52745</v>
      </c>
      <c r="DM105" s="346">
        <f>if($A105-DM$65&gt;=0, if($B105&lt;=$B104,DM104,DM104*vlookup($B105,'2a. TBill Main'!$B$224:$HF$233,1+DM$62)),DM104)</f>
        <v>31030.11828</v>
      </c>
      <c r="DN105" s="346">
        <f>if($A105-DN$65&gt;=0, if($B105&lt;=$B104,DN104,DN104*vlookup($B105,'2a. TBill Main'!$B$224:$HF$233,1+DN$62)),DN104)</f>
        <v>128838.053</v>
      </c>
      <c r="DO105" s="346">
        <f>if($A105-DO$65&gt;=0, if($B105&lt;=$B104,DO104,DO104*vlookup($B105,'2a. TBill Main'!$B$224:$HF$233,1+DO$62)),DO104)</f>
        <v>48373.52745</v>
      </c>
      <c r="DP105" s="346">
        <f>if($A105-DP$65&gt;=0, if($B105&lt;=$B104,DP104,DP104*vlookup($B105,'2a. TBill Main'!$B$224:$HF$233,1+DP$62)),DP104)</f>
        <v>58048.23294</v>
      </c>
      <c r="DQ105" s="346">
        <f>if($A105-DQ$65&gt;=0, if($B105&lt;=$B104,DQ104,DQ104*vlookup($B105,'2a. TBill Main'!$B$224:$HF$233,1+DQ$62)),DQ104)</f>
        <v>33861.46921</v>
      </c>
      <c r="DR105" s="346">
        <f>if($A105-DR$65&gt;=0, if($B105&lt;=$B104,DR104,DR104*vlookup($B105,'2a. TBill Main'!$B$224:$HF$233,1+DR$62)),DR104)</f>
        <v>228837.0667</v>
      </c>
      <c r="DS105" s="346">
        <f>if($A105-DS$65&gt;=0, if($B105&lt;=$B104,DS104,DS104*vlookup($B105,'2a. TBill Main'!$B$224:$HF$233,1+DS$62)),DS104)</f>
        <v>9722.256667</v>
      </c>
      <c r="DT105" s="346">
        <f>if($A105-DT$65&gt;=0, if($B105&lt;=$B104,DT104,DT104*vlookup($B105,'2a. TBill Main'!$B$224:$HF$233,1+DT$62)),DT104)</f>
        <v>256.3796955</v>
      </c>
      <c r="DU105" s="346">
        <f>if($A105-DU$65&gt;=0, if($B105&lt;=$B104,DU104,DU104*vlookup($B105,'2a. TBill Main'!$B$224:$HF$233,1+DU$62)),DU104)</f>
        <v>84176.32306</v>
      </c>
      <c r="DV105" s="346">
        <f>if($A105-DV$65&gt;=0, if($B105&lt;=$B104,DV104,DV104*vlookup($B105,'2a. TBill Main'!$B$224:$HF$233,1+DV$62)),DV104)</f>
        <v>168721.204</v>
      </c>
      <c r="DW105" s="346">
        <f>if($A105-DW$65&gt;=0, if($B105&lt;=$B104,DW104,DW104*vlookup($B105,'2a. TBill Main'!$B$224:$HF$233,1+DW$62)),DW104)</f>
        <v>48373.52745</v>
      </c>
      <c r="DX105" s="346">
        <f>if($A105-DX$65&gt;=0, if($B105&lt;=$B104,DX104,DX104*vlookup($B105,'2a. TBill Main'!$B$224:$HF$233,1+DX$62)),DX104)</f>
        <v>96747.0549</v>
      </c>
      <c r="DY105" s="346">
        <f>if($A105-DY$65&gt;=0, if($B105&lt;=$B104,DY104,DY104*vlookup($B105,'2a. TBill Main'!$B$224:$HF$233,1+DY$62)),DY104)</f>
        <v>48373.52745</v>
      </c>
      <c r="DZ105" s="346">
        <f>if($A105-DZ$65&gt;=0, if($B105&lt;=$B104,DZ104,DZ104*vlookup($B105,'2a. TBill Main'!$B$224:$HF$233,1+DZ$62)),DZ104)</f>
        <v>292340.5758</v>
      </c>
      <c r="EA105" s="346">
        <f>if($A105-EA$65&gt;=0, if($B105&lt;=$B104,EA104,EA104*vlookup($B105,'2a. TBill Main'!$B$224:$HF$233,1+EA$62)),EA104)</f>
        <v>1383.482885</v>
      </c>
      <c r="EB105" s="346">
        <f>if($A105-EB$65&gt;=0, if($B105&lt;=$B104,EB104,EB104*vlookup($B105,'2a. TBill Main'!$B$224:$HF$233,1+EB$62)),EB104)</f>
        <v>96747.0549</v>
      </c>
      <c r="EC105" s="346">
        <f>if($A105-EC$65&gt;=0, if($B105&lt;=$B104,EC104,EC104*vlookup($B105,'2a. TBill Main'!$B$224:$HF$233,1+EC$62)),EC104)</f>
        <v>139684.2202</v>
      </c>
      <c r="ED105" s="346">
        <f>if($A105-ED$65&gt;=0, if($B105&lt;=$B104,ED104,ED104*vlookup($B105,'2a. TBill Main'!$B$224:$HF$233,1+ED$62)),ED104)</f>
        <v>94622.87656</v>
      </c>
      <c r="EE105" s="346">
        <f>if($A105-EE$65&gt;=0, if($B105&lt;=$B104,EE104,EE104*vlookup($B105,'2a. TBill Main'!$B$224:$HF$233,1+EE$62)),EE104)</f>
        <v>96747.0549</v>
      </c>
      <c r="EF105" s="346">
        <f>if($A105-EF$65&gt;=0, if($B105&lt;=$B104,EF104,EF104*vlookup($B105,'2a. TBill Main'!$B$224:$HF$233,1+EF$62)),EF104)</f>
        <v>25489.84981</v>
      </c>
      <c r="EG105" s="346">
        <f>if($A105-EG$65&gt;=0, if($B105&lt;=$B104,EG104,EG104*vlookup($B105,'2a. TBill Main'!$B$224:$HF$233,1+EG$62)),EG104)</f>
        <v>20333.03829</v>
      </c>
      <c r="EH105" s="346">
        <f>if($A105-EH$65&gt;=0, if($B105&lt;=$B104,EH104,EH104*vlookup($B105,'2a. TBill Main'!$B$224:$HF$233,1+EH$62)),EH104)</f>
        <v>1905.916981</v>
      </c>
      <c r="EI105" s="346">
        <f>if($A105-EI$65&gt;=0, if($B105&lt;=$B104,EI104,EI104*vlookup($B105,'2a. TBill Main'!$B$224:$HF$233,1+EI$62)),EI104)</f>
        <v>96747.0549</v>
      </c>
      <c r="EJ105" s="346">
        <f>if($A105-EJ$65&gt;=0, if($B105&lt;=$B104,EJ104,EJ104*vlookup($B105,'2a. TBill Main'!$B$224:$HF$233,1+EJ$62)),EJ104)</f>
        <v>86157.46088</v>
      </c>
      <c r="EK105" s="346">
        <f>if($A105-EK$65&gt;=0, if($B105&lt;=$B104,EK104,EK104*vlookup($B105,'2a. TBill Main'!$B$224:$HF$233,1+EK$62)),EK104)</f>
        <v>53210.88019</v>
      </c>
      <c r="EL105" s="346">
        <f>if($A105-EL$65&gt;=0, if($B105&lt;=$B104,EL104,EL104*vlookup($B105,'2a. TBill Main'!$B$224:$HF$233,1+EL$62)),EL104)</f>
        <v>20437.81535</v>
      </c>
      <c r="EM105" s="346">
        <f>if($A105-EM$65&gt;=0, if($B105&lt;=$B104,EM104,EM104*vlookup($B105,'2a. TBill Main'!$B$224:$HF$233,1+EM$62)),EM104)</f>
        <v>198384.6734</v>
      </c>
      <c r="EN105" s="346">
        <f>if($A105-EN$65&gt;=0, if($B105&lt;=$B104,EN104,EN104*vlookup($B105,'2a. TBill Main'!$B$224:$HF$233,1+EN$62)),EN104)</f>
        <v>1451.205823</v>
      </c>
      <c r="EO105" s="346">
        <f>if($A105-EO$65&gt;=0, if($B105&lt;=$B104,EO104,EO104*vlookup($B105,'2a. TBill Main'!$B$224:$HF$233,1+EO$62)),EO104)</f>
        <v>82317.03816</v>
      </c>
      <c r="EP105" s="346">
        <f>if($A105-EP$65&gt;=0, if($B105&lt;=$B104,EP104,EP104*vlookup($B105,'2a. TBill Main'!$B$224:$HF$233,1+EP$62)),EP104)</f>
        <v>87255.44321</v>
      </c>
      <c r="EQ105" s="346">
        <f>if($A105-EQ$65&gt;=0, if($B105&lt;=$B104,EQ104,EQ104*vlookup($B105,'2a. TBill Main'!$B$224:$HF$233,1+EQ$62)),EQ104)</f>
        <v>96747.0549</v>
      </c>
      <c r="ER105" s="346">
        <f>if($A105-ER$65&gt;=0, if($B105&lt;=$B104,ER104,ER104*vlookup($B105,'2a. TBill Main'!$B$224:$HF$233,1+ER$62)),ER104)</f>
        <v>174459.1267</v>
      </c>
      <c r="ES105" s="346">
        <f>if($A105-ES$65&gt;=0, if($B105&lt;=$B104,ES104,ES104*vlookup($B105,'2a. TBill Main'!$B$224:$HF$233,1+ES$62)),ES104)</f>
        <v>23202.65268</v>
      </c>
      <c r="ET105" s="346">
        <f>if($A105-ET$65&gt;=0, if($B105&lt;=$B104,ET104,ET104*vlookup($B105,'2a. TBill Main'!$B$224:$HF$233,1+ET$62)),ET104)</f>
        <v>6859.366192</v>
      </c>
      <c r="EU105" s="346">
        <f>if($A105-EU$65&gt;=0, if($B105&lt;=$B104,EU104,EU104*vlookup($B105,'2a. TBill Main'!$B$224:$HF$233,1+EU$62)),EU104)</f>
        <v>39179.36458</v>
      </c>
      <c r="EV105" s="346">
        <f>if($A105-EV$65&gt;=0, if($B105&lt;=$B104,EV104,EV104*vlookup($B105,'2a. TBill Main'!$B$224:$HF$233,1+EV$62)),EV104)</f>
        <v>23488.92722</v>
      </c>
      <c r="EW105" s="346">
        <f>if($A105-EW$65&gt;=0, if($B105&lt;=$B104,EW104,EW104*vlookup($B105,'2a. TBill Main'!$B$224:$HF$233,1+EW$62)),EW104)</f>
        <v>20665.17093</v>
      </c>
      <c r="EX105" s="346">
        <f>if($A105-EX$65&gt;=0, if($B105&lt;=$B104,EX104,EX104*vlookup($B105,'2a. TBill Main'!$B$224:$HF$233,1+EX$62)),EX104)</f>
        <v>28502.16611</v>
      </c>
      <c r="EY105" s="346">
        <f>if($A105-EY$65&gt;=0, if($B105&lt;=$B104,EY104,EY104*vlookup($B105,'2a. TBill Main'!$B$224:$HF$233,1+EY$62)),EY104)</f>
        <v>222371.7996</v>
      </c>
      <c r="EZ105" s="346">
        <f>if($A105-EZ$65&gt;=0, if($B105&lt;=$B104,EZ104,EZ104*vlookup($B105,'2a. TBill Main'!$B$224:$HF$233,1+EZ$62)),EZ104)</f>
        <v>95279.01508</v>
      </c>
      <c r="FA105" s="346">
        <f>if($A105-FA$65&gt;=0, if($B105&lt;=$B104,FA104,FA104*vlookup($B105,'2a. TBill Main'!$B$224:$HF$233,1+FA$62)),FA104)</f>
        <v>17318.6903</v>
      </c>
      <c r="FB105" s="346">
        <f>if($A105-FB$65&gt;=0, if($B105&lt;=$B104,FB104,FB104*vlookup($B105,'2a. TBill Main'!$B$224:$HF$233,1+FB$62)),FB104)</f>
        <v>30440.00962</v>
      </c>
      <c r="FC105" s="346">
        <f>if($A105-FC$65&gt;=0, if($B105&lt;=$B104,FC104,FC104*vlookup($B105,'2a. TBill Main'!$B$224:$HF$233,1+FC$62)),FC104)</f>
        <v>122031.8977</v>
      </c>
      <c r="FD105" s="346">
        <f>if($A105-FD$65&gt;=0, if($B105&lt;=$B104,FD104,FD104*vlookup($B105,'2a. TBill Main'!$B$224:$HF$233,1+FD$62)),FD104)</f>
        <v>99198.18991</v>
      </c>
      <c r="FE105" s="346">
        <f>if($A105-FE$65&gt;=0, if($B105&lt;=$B104,FE104,FE104*vlookup($B105,'2a. TBill Main'!$B$224:$HF$233,1+FE$62)),FE104)</f>
        <v>166637.4176</v>
      </c>
      <c r="FF105" s="346">
        <f>if($A105-FF$65&gt;=0, if($B105&lt;=$B104,FF104,FF104*vlookup($B105,'2a. TBill Main'!$B$224:$HF$233,1+FF$62)),FF104)</f>
        <v>39578.68805</v>
      </c>
      <c r="FG105" s="346">
        <f>if($A105-FG$65&gt;=0, if($B105&lt;=$B104,FG104,FG104*vlookup($B105,'2a. TBill Main'!$B$224:$HF$233,1+FG$62)),FG104)</f>
        <v>50384.22149</v>
      </c>
      <c r="FH105" s="346">
        <f>if($A105-FH$65&gt;=0, if($B105&lt;=$B104,FH104,FH104*vlookup($B105,'2a. TBill Main'!$B$224:$HF$233,1+FH$62)),FH104)</f>
        <v>62358.31423</v>
      </c>
      <c r="FI105" s="346">
        <f>if($A105-FI$65&gt;=0, if($B105&lt;=$B104,FI104,FI104*vlookup($B105,'2a. TBill Main'!$B$224:$HF$233,1+FI$62)),FI104)</f>
        <v>169903.1144</v>
      </c>
      <c r="FJ105" s="346">
        <f>if($A105-FJ$65&gt;=0, if($B105&lt;=$B104,FJ104,FJ104*vlookup($B105,'2a. TBill Main'!$B$224:$HF$233,1+FJ$62)),FJ104)</f>
        <v>176902.8606</v>
      </c>
      <c r="FK105" s="346">
        <f>if($A105-FK$65&gt;=0, if($B105&lt;=$B104,FK104,FK104*vlookup($B105,'2a. TBill Main'!$B$224:$HF$233,1+FK$62)),FK104)</f>
        <v>75540.10046</v>
      </c>
      <c r="FL105" s="346">
        <f>if($A105-FL$65&gt;=0, if($B105&lt;=$B104,FL104,FL104*vlookup($B105,'2a. TBill Main'!$B$224:$HF$233,1+FL$62)),FL104)</f>
        <v>75206.32312</v>
      </c>
      <c r="FM105" s="346">
        <f>if($A105-FM$65&gt;=0, if($B105&lt;=$B104,FM104,FM104*vlookup($B105,'2a. TBill Main'!$B$224:$HF$233,1+FM$62)),FM104)</f>
        <v>199895.4271</v>
      </c>
      <c r="FN105" s="346">
        <f>if($A105-FN$65&gt;=0, if($B105&lt;=$B104,FN104,FN104*vlookup($B105,'2a. TBill Main'!$B$224:$HF$233,1+FN$62)),FN104)</f>
        <v>170723.8197</v>
      </c>
      <c r="FO105" s="346">
        <f>if($A105-FO$65&gt;=0, if($B105&lt;=$B104,FO104,FO104*vlookup($B105,'2a. TBill Main'!$B$224:$HF$233,1+FO$62)),FO104)</f>
        <v>82234.99666</v>
      </c>
      <c r="FP105" s="346">
        <f>if($A105-FP$65&gt;=0, if($B105&lt;=$B104,FP104,FP104*vlookup($B105,'2a. TBill Main'!$B$224:$HF$233,1+FP$62)),FP104)</f>
        <v>29164.3997</v>
      </c>
      <c r="FQ105" s="346">
        <f>if($A105-FQ$65&gt;=0, if($B105&lt;=$B104,FQ104,FQ104*vlookup($B105,'2a. TBill Main'!$B$224:$HF$233,1+FQ$62)),FQ104)</f>
        <v>161111.0807</v>
      </c>
      <c r="FR105" s="346">
        <f>if($A105-FR$65&gt;=0, if($B105&lt;=$B104,FR104,FR104*vlookup($B105,'2a. TBill Main'!$B$224:$HF$233,1+FR$62)),FR104)</f>
        <v>161091.0057</v>
      </c>
      <c r="FS105" s="346">
        <f>if($A105-FS$65&gt;=0, if($B105&lt;=$B104,FS104,FS104*vlookup($B105,'2a. TBill Main'!$B$224:$HF$233,1+FS$62)),FS104)</f>
        <v>72560.29117</v>
      </c>
      <c r="FT105" s="346">
        <f>if($A105-FT$65&gt;=0, if($B105&lt;=$B104,FT104,FT104*vlookup($B105,'2a. TBill Main'!$B$224:$HF$233,1+FT$62)),FT104)</f>
        <v>90255.32751</v>
      </c>
      <c r="FU105" s="346">
        <f>if($A105-FU$65&gt;=0, if($B105&lt;=$B104,FU104,FU104*vlookup($B105,'2a. TBill Main'!$B$224:$HF$233,1+FU$62)),FU104)</f>
        <v>96747.0549</v>
      </c>
      <c r="FV105" s="346">
        <f>if($A105-FV$65&gt;=0, if($B105&lt;=$B104,FV104,FV104*vlookup($B105,'2a. TBill Main'!$B$224:$HF$233,1+FV$62)),FV104)</f>
        <v>203168.8153</v>
      </c>
      <c r="FW105" s="346">
        <f>if($A105-FW$65&gt;=0, if($B105&lt;=$B104,FW104,FW104*vlookup($B105,'2a. TBill Main'!$B$224:$HF$233,1+FW$62)),FW104)</f>
        <v>4827.678039</v>
      </c>
      <c r="FX105" s="346">
        <f>if($A105-FX$65&gt;=0, if($B105&lt;=$B104,FX104,FX104*vlookup($B105,'2a. TBill Main'!$B$224:$HF$233,1+FX$62)),FX104)</f>
        <v>107763.1583</v>
      </c>
      <c r="FY105" s="346">
        <f>if($A105-FY$65&gt;=0, if($B105&lt;=$B104,FY104,FY104*vlookup($B105,'2a. TBill Main'!$B$224:$HF$233,1+FY$62)),FY104)</f>
        <v>99959.05712</v>
      </c>
      <c r="FZ105" s="346">
        <f>if($A105-FZ$65&gt;=0, if($B105&lt;=$B104,FZ104,FZ104*vlookup($B105,'2a. TBill Main'!$B$224:$HF$233,1+FZ$62)),FZ104)</f>
        <v>112181.4512</v>
      </c>
      <c r="GA105" s="346">
        <f>if($A105-GA$65&gt;=0, if($B105&lt;=$B104,GA104,GA104*vlookup($B105,'2a. TBill Main'!$B$224:$HF$233,1+GA$62)),GA104)</f>
        <v>1814.007279</v>
      </c>
      <c r="GB105" s="346">
        <f>if($A105-GB$65&gt;=0, if($B105&lt;=$B104,GB104,GB104*vlookup($B105,'2a. TBill Main'!$B$224:$HF$233,1+GB$62)),GB104)</f>
        <v>10245.51311</v>
      </c>
      <c r="GC105" s="346">
        <f>if($A105-GC$65&gt;=0, if($B105&lt;=$B104,GC104,GC104*vlookup($B105,'2a. TBill Main'!$B$224:$HF$233,1+GC$62)),GC104)</f>
        <v>532.1088019</v>
      </c>
      <c r="GD105" s="346">
        <f>if($A105-GD$65&gt;=0, if($B105&lt;=$B104,GD104,GD104*vlookup($B105,'2a. TBill Main'!$B$224:$HF$233,1+GD$62)),GD104)</f>
        <v>40783.72099</v>
      </c>
      <c r="GE105" s="346">
        <f>if($A105-GE$65&gt;=0, if($B105&lt;=$B104,GE104,GE104*vlookup($B105,'2a. TBill Main'!$B$224:$HF$233,1+GE$62)),GE104)</f>
        <v>10445.00554</v>
      </c>
      <c r="GF105" s="346">
        <f>if($A105-GF$65&gt;=0, if($B105&lt;=$B104,GF104,GF104*vlookup($B105,'2a. TBill Main'!$B$224:$HF$233,1+GF$62)),GF104)</f>
        <v>8112.240553</v>
      </c>
      <c r="GG105" s="346">
        <f>if($A105-GG$65&gt;=0, if($B105&lt;=$B104,GG104,GG104*vlookup($B105,'2a. TBill Main'!$B$224:$HF$233,1+GG$62)),GG104)</f>
        <v>119325.2053</v>
      </c>
      <c r="GH105" s="346">
        <f>if($A105-GH$65&gt;=0, if($B105&lt;=$B104,GH104,GH104*vlookup($B105,'2a. TBill Main'!$B$224:$HF$233,1+GH$62)),GH104)</f>
        <v>532.1088019</v>
      </c>
      <c r="GI105" s="346">
        <f>if($A105-GI$65&gt;=0, if($B105&lt;=$B104,GI104,GI104*vlookup($B105,'2a. TBill Main'!$B$224:$HF$233,1+GI$62)),GI104)</f>
        <v>1209.338186</v>
      </c>
      <c r="GJ105" s="346">
        <f>if($A105-GJ$65&gt;=0, if($B105&lt;=$B104,GJ104,GJ104*vlookup($B105,'2a. TBill Main'!$B$224:$HF$233,1+GJ$62)),GJ104)</f>
        <v>159.6326406</v>
      </c>
      <c r="GK105" s="346">
        <f>if($A105-GK$65&gt;=0, if($B105&lt;=$B104,GK104,GK104*vlookup($B105,'2a. TBill Main'!$B$224:$HF$233,1+GK$62)),GK104)</f>
        <v>78698.69831</v>
      </c>
      <c r="GL105" s="346">
        <f>if($A105-GL$65&gt;=0, if($B105&lt;=$B104,GL104,GL104*vlookup($B105,'2a. TBill Main'!$B$224:$HF$233,1+GL$62)),GL104)</f>
        <v>57686.93106</v>
      </c>
      <c r="GM105" s="346">
        <f>if($A105-GM$65&gt;=0, if($B105&lt;=$B104,GM104,GM104*vlookup($B105,'2a. TBill Main'!$B$224:$HF$233,1+GM$62)),GM104)</f>
        <v>1572.139642</v>
      </c>
      <c r="GN105" s="346">
        <f>if($A105-GN$65&gt;=0, if($B105&lt;=$B104,GN104,GN104*vlookup($B105,'2a. TBill Main'!$B$224:$HF$233,1+GN$62)),GN104)</f>
        <v>48.37352745</v>
      </c>
      <c r="GO105" s="346">
        <f>if($A105-GO$65&gt;=0, if($B105&lt;=$B104,GO104,GO104*vlookup($B105,'2a. TBill Main'!$B$224:$HF$233,1+GO$62)),GO104)</f>
        <v>5635.515948</v>
      </c>
      <c r="GP105" s="346">
        <f>if($A105-GP$65&gt;=0, if($B105&lt;=$B104,GP104,GP104*vlookup($B105,'2a. TBill Main'!$B$224:$HF$233,1+GP$62)),GP104)</f>
        <v>52751.33168</v>
      </c>
      <c r="GQ105" s="346">
        <f>if($A105-GQ$65&gt;=0, if($B105&lt;=$B104,GQ104,GQ104*vlookup($B105,'2a. TBill Main'!$B$224:$HF$233,1+GQ$62)),GQ104)</f>
        <v>55397.36363</v>
      </c>
      <c r="GR105" s="346">
        <f>if($A105-GR$65&gt;=0, if($B105&lt;=$B104,GR104,GR104*vlookup($B105,'2a. TBill Main'!$B$224:$HF$233,1+GR$62)),GR104)</f>
        <v>66025.02761</v>
      </c>
      <c r="GS105" s="346">
        <f>if($A105-GS$65&gt;=0, if($B105&lt;=$B104,GS104,GS104*vlookup($B105,'2a. TBill Main'!$B$224:$HF$233,1+GS$62)),GS104)</f>
        <v>133926.9481</v>
      </c>
      <c r="GT105" s="346">
        <f>if($A105-GT$65&gt;=0, if($B105&lt;=$B104,GT104,GT104*vlookup($B105,'2a. TBill Main'!$B$224:$HF$233,1+GT$62)),GT104)</f>
        <v>9669.868137</v>
      </c>
      <c r="GU105" s="346">
        <f>if($A105-GU$65&gt;=0, if($B105&lt;=$B104,GU104,GU104*vlookup($B105,'2a. TBill Main'!$B$224:$HF$233,1+GU$62)),GU104)</f>
        <v>40154.86513</v>
      </c>
      <c r="GV105" s="346">
        <f>if($A105-GV$65&gt;=0, if($B105&lt;=$B104,GV104,GV104*vlookup($B105,'2a. TBill Main'!$B$224:$HF$233,1+GV$62)),GV104)</f>
        <v>67060.2211</v>
      </c>
      <c r="GW105" s="346">
        <f>if($A105-GW$65&gt;=0, if($B105&lt;=$B104,GW104,GW104*vlookup($B105,'2a. TBill Main'!$B$224:$HF$233,1+GW$62)),GW104)</f>
        <v>73271.38203</v>
      </c>
      <c r="GX105" s="346">
        <f>if($A105-GX$65&gt;=0, if($B105&lt;=$B104,GX104,GX104*vlookup($B105,'2a. TBill Main'!$B$224:$HF$233,1+GX$62)),GX104)</f>
        <v>32052.29929</v>
      </c>
      <c r="GY105" s="346">
        <f>if($A105-GY$65&gt;=0, if($B105&lt;=$B104,GY104,GY104*vlookup($B105,'2a. TBill Main'!$B$224:$HF$233,1+GY$62)),GY104)</f>
        <v>123894.2785</v>
      </c>
      <c r="GZ105" s="346">
        <f>if($A105-GZ$65&gt;=0, if($B105&lt;=$B104,GZ104,GZ104*vlookup($B105,'2a. TBill Main'!$B$224:$HF$233,1+GZ$62)),GZ104)</f>
        <v>99523.69537</v>
      </c>
      <c r="HA105" s="346">
        <f>if($A105-HA$65&gt;=0, if($B105&lt;=$B104,HA104,HA104*vlookup($B105,'2a. TBill Main'!$B$224:$HF$233,1+HA$62)),HA104)</f>
        <v>143412.9968</v>
      </c>
      <c r="HB105" s="346">
        <f>if($A105-HB$65&gt;=0, if($B105&lt;=$B104,HB104,HB104*vlookup($B105,'2a. TBill Main'!$B$224:$HF$233,1+HB$62)),HB104)</f>
        <v>88736.39875</v>
      </c>
      <c r="HC105" s="346">
        <f>if($A105-HC$65&gt;=0, if($B105&lt;=$B104,HC104,HC104*vlookup($B105,'2a. TBill Main'!$B$224:$HF$233,1+HC$62)),HC104)</f>
        <v>26295.84952</v>
      </c>
      <c r="HD105" s="346">
        <f>if($A105-HD$65&gt;=0, if($B105&lt;=$B104,HD104,HD104*vlookup($B105,'2a. TBill Main'!$B$224:$HF$233,1+HD$62)),HD104)</f>
        <v>63741.79712</v>
      </c>
      <c r="HE105" s="346">
        <f>if($A105-HE$65&gt;=0, if($B105&lt;=$B104,HE104,HE104*vlookup($B105,'2a. TBill Main'!$B$224:$HF$233,1+HE$62)),HE104)</f>
        <v>59063.39978</v>
      </c>
      <c r="HF105" s="346">
        <f>if($A105-HF$65&gt;=0, if($B105&lt;=$B104,HF104,HF104*vlookup($B105,'2a. TBill Main'!$B$224:$HF$233,1+HF$62)),HF104)</f>
        <v>59542.97494</v>
      </c>
      <c r="HG105" s="346">
        <f>if($A105-HG$65&gt;=0, if($B105&lt;=$B104,HG104,HG104*vlookup($B105,'2a. TBill Main'!$B$224:$HF$233,1+HG$62)),HG104)</f>
        <v>12243.3398</v>
      </c>
      <c r="HH105" s="346">
        <f>if($A105-HH$65&gt;=0, if($B105&lt;=$B104,HH104,HH104*vlookup($B105,'2a. TBill Main'!$B$224:$HF$233,1+HH$62)),HH104)</f>
        <v>72768.29734</v>
      </c>
      <c r="HI105" s="346">
        <f>if($A105-HI$65&gt;=0, if($B105&lt;=$B104,HI104,HI104*vlookup($B105,'2a. TBill Main'!$B$224:$HF$233,1+HI$62)),HI104)</f>
        <v>112744.1804</v>
      </c>
      <c r="HJ105" s="346"/>
      <c r="HK105" s="346"/>
      <c r="HL105" s="346"/>
      <c r="HM105" s="346"/>
      <c r="HN105" s="346"/>
      <c r="HO105" s="346"/>
      <c r="HP105" s="346"/>
      <c r="HQ105" s="346"/>
      <c r="HR105" s="346"/>
      <c r="HS105" s="346"/>
      <c r="HT105" s="346"/>
      <c r="HU105" s="346"/>
      <c r="HV105" s="346"/>
      <c r="HW105" s="346"/>
      <c r="HX105" s="346"/>
    </row>
    <row r="106">
      <c r="A106" s="331" t="str">
        <f>'3b. TBond Projections'!A109</f>
        <v>12-2030</v>
      </c>
      <c r="B106" s="346">
        <f t="shared" si="29"/>
        <v>9</v>
      </c>
      <c r="C106" s="346">
        <f t="shared" si="27"/>
        <v>17744034.62</v>
      </c>
      <c r="D106" s="338">
        <f t="shared" si="28"/>
        <v>9</v>
      </c>
      <c r="E106" s="346"/>
      <c r="F106" s="346">
        <f>if($A106-F$65&gt;=0, if($B106&lt;=$B105,F105,F105*vlookup($B106,'2a. TBill Main'!$B$224:$HF$233,1+F$62)),F105)</f>
        <v>1667.132673</v>
      </c>
      <c r="G106" s="346">
        <f>if($A106-G$65&gt;=0, if($B106&lt;=$B105,G105,G105*vlookup($B106,'2a. TBill Main'!$B$224:$HF$233,1+G$62)),G105)</f>
        <v>42935.91217</v>
      </c>
      <c r="H106" s="346">
        <f>if($A106-H$65&gt;=0, if($B106&lt;=$B105,H105,H105*vlookup($B106,'2a. TBill Main'!$B$224:$HF$233,1+H$62)),H105)</f>
        <v>117818.5635</v>
      </c>
      <c r="I106" s="346">
        <f>if($A106-I$65&gt;=0, if($B106&lt;=$B105,I105,I105*vlookup($B106,'2a. TBill Main'!$B$224:$HF$233,1+I$62)),I105)</f>
        <v>44181.96129</v>
      </c>
      <c r="J106" s="346">
        <f>if($A106-J$65&gt;=0, if($B106&lt;=$B105,J105,J105*vlookup($B106,'2a. TBill Main'!$B$224:$HF$233,1+J$62)),J105)</f>
        <v>58909.28173</v>
      </c>
      <c r="K106" s="346">
        <f>if($A106-K$65&gt;=0, if($B106&lt;=$B105,K105,K105*vlookup($B106,'2a. TBill Main'!$B$224:$HF$233,1+K$62)),K105)</f>
        <v>58909.28173</v>
      </c>
      <c r="L106" s="346">
        <f>if($A106-L$65&gt;=0, if($B106&lt;=$B105,L105,L105*vlookup($B106,'2a. TBill Main'!$B$224:$HF$233,1+L$62)),L105)</f>
        <v>15443.95184</v>
      </c>
      <c r="M106" s="346">
        <f>if($A106-M$65&gt;=0, if($B106&lt;=$B105,M105,M105*vlookup($B106,'2a. TBill Main'!$B$224:$HF$233,1+M$62)),M105)</f>
        <v>436335.1588</v>
      </c>
      <c r="N106" s="346">
        <f>if($A106-N$65&gt;=0, if($B106&lt;=$B105,N105,N105*vlookup($B106,'2a. TBill Main'!$B$224:$HF$233,1+N$62)),N105)</f>
        <v>146969.8804</v>
      </c>
      <c r="O106" s="346">
        <f>if($A106-O$65&gt;=0, if($B106&lt;=$B105,O105,O105*vlookup($B106,'2a. TBill Main'!$B$224:$HF$233,1+O$62)),O105)</f>
        <v>7840.825398</v>
      </c>
      <c r="P106" s="346">
        <f>if($A106-P$65&gt;=0, if($B106&lt;=$B105,P105,P105*vlookup($B106,'2a. TBill Main'!$B$224:$HF$233,1+P$62)),P105)</f>
        <v>58.90928173</v>
      </c>
      <c r="Q106" s="346">
        <f>if($A106-Q$65&gt;=0, if($B106&lt;=$B105,Q105,Q105*vlookup($B106,'2a. TBill Main'!$B$224:$HF$233,1+Q$62)),Q105)</f>
        <v>1119.276353</v>
      </c>
      <c r="R106" s="346">
        <f>if($A106-R$65&gt;=0, if($B106&lt;=$B105,R105,R105*vlookup($B106,'2a. TBill Main'!$B$224:$HF$233,1+R$62)),R105)</f>
        <v>43465.32988</v>
      </c>
      <c r="S106" s="346">
        <f>if($A106-S$65&gt;=0, if($B106&lt;=$B105,S105,S105*vlookup($B106,'2a. TBill Main'!$B$224:$HF$233,1+S$62)),S105)</f>
        <v>34967.31254</v>
      </c>
      <c r="T106" s="346">
        <f>if($A106-T$65&gt;=0, if($B106&lt;=$B105,T105,T105*vlookup($B106,'2a. TBill Main'!$B$224:$HF$233,1+T$62)),T105)</f>
        <v>388960.3145</v>
      </c>
      <c r="U106" s="346">
        <f>if($A106-U$65&gt;=0, if($B106&lt;=$B105,U105,U105*vlookup($B106,'2a. TBill Main'!$B$224:$HF$233,1+U$62)),U105)</f>
        <v>60008.3522</v>
      </c>
      <c r="V106" s="346">
        <f>if($A106-V$65&gt;=0, if($B106&lt;=$B105,V105,V105*vlookup($B106,'2a. TBill Main'!$B$224:$HF$233,1+V$62)),V105)</f>
        <v>192631.8196</v>
      </c>
      <c r="W106" s="346">
        <f>if($A106-W$65&gt;=0, if($B106&lt;=$B105,W105,W105*vlookup($B106,'2a. TBill Main'!$B$224:$HF$233,1+W$62)),W105)</f>
        <v>58909.28173</v>
      </c>
      <c r="X106" s="346">
        <f>if($A106-X$65&gt;=0, if($B106&lt;=$B105,X105,X105*vlookup($B106,'2a. TBill Main'!$B$224:$HF$233,1+X$62)),X105)</f>
        <v>104021.9508</v>
      </c>
      <c r="Y106" s="346">
        <f>if($A106-Y$65&gt;=0, if($B106&lt;=$B105,Y105,Y105*vlookup($B106,'2a. TBill Main'!$B$224:$HF$233,1+Y$62)),Y105)</f>
        <v>58909.28173</v>
      </c>
      <c r="Z106" s="346">
        <f>if($A106-Z$65&gt;=0, if($B106&lt;=$B105,Z105,Z105*vlookup($B106,'2a. TBill Main'!$B$224:$HF$233,1+Z$62)),Z105)</f>
        <v>7452.024138</v>
      </c>
      <c r="AA106" s="346">
        <f>if($A106-AA$65&gt;=0, if($B106&lt;=$B105,AA105,AA105*vlookup($B106,'2a. TBill Main'!$B$224:$HF$233,1+AA$62)),AA105)</f>
        <v>131417.9479</v>
      </c>
      <c r="AB106" s="346">
        <f>if($A106-AB$65&gt;=0, if($B106&lt;=$B105,AB105,AB105*vlookup($B106,'2a. TBill Main'!$B$224:$HF$233,1+AB$62)),AB105)</f>
        <v>77734.86198</v>
      </c>
      <c r="AC106" s="346">
        <f>if($A106-AC$65&gt;=0, if($B106&lt;=$B105,AC105,AC105*vlookup($B106,'2a. TBill Main'!$B$224:$HF$233,1+AC$62)),AC105)</f>
        <v>47127.42538</v>
      </c>
      <c r="AD106" s="346">
        <f>if($A106-AD$65&gt;=0, if($B106&lt;=$B105,AD105,AD105*vlookup($B106,'2a. TBill Main'!$B$224:$HF$233,1+AD$62)),AD105)</f>
        <v>29454.64086</v>
      </c>
      <c r="AE106" s="346">
        <f>if($A106-AE$65&gt;=0, if($B106&lt;=$B105,AE105,AE105*vlookup($B106,'2a. TBill Main'!$B$224:$HF$233,1+AE$62)),AE105)</f>
        <v>257529.3476</v>
      </c>
      <c r="AF106" s="346">
        <f>if($A106-AF$65&gt;=0, if($B106&lt;=$B105,AF105,AF105*vlookup($B106,'2a. TBill Main'!$B$224:$HF$233,1+AF$62)),AF105)</f>
        <v>46392.64991</v>
      </c>
      <c r="AG106" s="346">
        <f>if($A106-AG$65&gt;=0, if($B106&lt;=$B105,AG105,AG105*vlookup($B106,'2a. TBill Main'!$B$224:$HF$233,1+AG$62)),AG105)</f>
        <v>64715.43944</v>
      </c>
      <c r="AH106" s="346">
        <f>if($A106-AH$65&gt;=0, if($B106&lt;=$B105,AH105,AH105*vlookup($B106,'2a. TBill Main'!$B$224:$HF$233,1+AH$62)),AH105)</f>
        <v>49148.42611</v>
      </c>
      <c r="AI106" s="346">
        <f>if($A106-AI$65&gt;=0, if($B106&lt;=$B105,AI105,AI105*vlookup($B106,'2a. TBill Main'!$B$224:$HF$233,1+AI$62)),AI105)</f>
        <v>91357.51556</v>
      </c>
      <c r="AJ106" s="346">
        <f>if($A106-AJ$65&gt;=0, if($B106&lt;=$B105,AJ105,AJ105*vlookup($B106,'2a. TBill Main'!$B$224:$HF$233,1+AJ$62)),AJ105)</f>
        <v>88363.92259</v>
      </c>
      <c r="AK106" s="346">
        <f>if($A106-AK$65&gt;=0, if($B106&lt;=$B105,AK105,AK105*vlookup($B106,'2a. TBill Main'!$B$224:$HF$233,1+AK$62)),AK105)</f>
        <v>70691.13807</v>
      </c>
      <c r="AL106" s="346">
        <f>if($A106-AL$65&gt;=0, if($B106&lt;=$B105,AL105,AL105*vlookup($B106,'2a. TBill Main'!$B$224:$HF$233,1+AL$62)),AL105)</f>
        <v>47127.42538</v>
      </c>
      <c r="AM106" s="346">
        <f>if($A106-AM$65&gt;=0, if($B106&lt;=$B105,AM105,AM105*vlookup($B106,'2a. TBill Main'!$B$224:$HF$233,1+AM$62)),AM105)</f>
        <v>66577.73857</v>
      </c>
      <c r="AN106" s="346">
        <f>if($A106-AN$65&gt;=0, if($B106&lt;=$B105,AN105,AN105*vlookup($B106,'2a. TBill Main'!$B$224:$HF$233,1+AN$62)),AN105)</f>
        <v>354139.038</v>
      </c>
      <c r="AO106" s="346">
        <f>if($A106-AO$65&gt;=0, if($B106&lt;=$B105,AO105,AO105*vlookup($B106,'2a. TBill Main'!$B$224:$HF$233,1+AO$62)),AO105)</f>
        <v>38813.91191</v>
      </c>
      <c r="AP106" s="346">
        <f>if($A106-AP$65&gt;=0, if($B106&lt;=$B105,AP105,AP105*vlookup($B106,'2a. TBill Main'!$B$224:$HF$233,1+AP$62)),AP105)</f>
        <v>70582.92172</v>
      </c>
      <c r="AQ106" s="346">
        <f>if($A106-AQ$65&gt;=0, if($B106&lt;=$B105,AQ105,AQ105*vlookup($B106,'2a. TBill Main'!$B$224:$HF$233,1+AQ$62)),AQ105)</f>
        <v>164245.0862</v>
      </c>
      <c r="AR106" s="346">
        <f>if($A106-AR$65&gt;=0, if($B106&lt;=$B105,AR105,AR105*vlookup($B106,'2a. TBill Main'!$B$224:$HF$233,1+AR$62)),AR105)</f>
        <v>117818.5635</v>
      </c>
      <c r="AS106" s="346">
        <f>if($A106-AS$65&gt;=0, if($B106&lt;=$B105,AS105,AS105*vlookup($B106,'2a. TBill Main'!$B$224:$HF$233,1+AS$62)),AS105)</f>
        <v>35345.56904</v>
      </c>
      <c r="AT106" s="346">
        <f>if($A106-AT$65&gt;=0, if($B106&lt;=$B105,AT105,AT105*vlookup($B106,'2a. TBill Main'!$B$224:$HF$233,1+AT$62)),AT105)</f>
        <v>47127.42538</v>
      </c>
      <c r="AU106" s="346">
        <f>if($A106-AU$65&gt;=0, if($B106&lt;=$B105,AU105,AU105*vlookup($B106,'2a. TBill Main'!$B$224:$HF$233,1+AU$62)),AU105)</f>
        <v>47127.42538</v>
      </c>
      <c r="AV106" s="346">
        <f>if($A106-AV$65&gt;=0, if($B106&lt;=$B105,AV105,AV105*vlookup($B106,'2a. TBill Main'!$B$224:$HF$233,1+AV$62)),AV105)</f>
        <v>29454.64086</v>
      </c>
      <c r="AW106" s="346">
        <f>if($A106-AW$65&gt;=0, if($B106&lt;=$B105,AW105,AW105*vlookup($B106,'2a. TBill Main'!$B$224:$HF$233,1+AW$62)),AW105)</f>
        <v>29454.64086</v>
      </c>
      <c r="AX106" s="346">
        <f>if($A106-AX$65&gt;=0, if($B106&lt;=$B105,AX105,AX105*vlookup($B106,'2a. TBill Main'!$B$224:$HF$233,1+AX$62)),AX105)</f>
        <v>219136.6371</v>
      </c>
      <c r="AY106" s="346">
        <f>if($A106-AY$65&gt;=0, if($B106&lt;=$B105,AY105,AY105*vlookup($B106,'2a. TBill Main'!$B$224:$HF$233,1+AY$62)),AY105)</f>
        <v>166736.5365</v>
      </c>
      <c r="AZ106" s="346">
        <f>if($A106-AZ$65&gt;=0, if($B106&lt;=$B105,AZ105,AZ105*vlookup($B106,'2a. TBill Main'!$B$224:$HF$233,1+AZ$62)),AZ105)</f>
        <v>66643.89369</v>
      </c>
      <c r="BA106" s="346">
        <f>if($A106-BA$65&gt;=0, if($B106&lt;=$B105,BA105,BA105*vlookup($B106,'2a. TBill Main'!$B$224:$HF$233,1+BA$62)),BA105)</f>
        <v>101388.4702</v>
      </c>
      <c r="BB106" s="346">
        <f>if($A106-BB$65&gt;=0, if($B106&lt;=$B105,BB105,BB105*vlookup($B106,'2a. TBill Main'!$B$224:$HF$233,1+BB$62)),BB105)</f>
        <v>186960.4463</v>
      </c>
      <c r="BC106" s="346">
        <f>if($A106-BC$65&gt;=0, if($B106&lt;=$B105,BC105,BC105*vlookup($B106,'2a. TBill Main'!$B$224:$HF$233,1+BC$62)),BC105)</f>
        <v>1767.278452</v>
      </c>
      <c r="BD106" s="346">
        <f>if($A106-BD$65&gt;=0, if($B106&lt;=$B105,BD105,BD105*vlookup($B106,'2a. TBill Main'!$B$224:$HF$233,1+BD$62)),BD105)</f>
        <v>88363.92259</v>
      </c>
      <c r="BE106" s="346">
        <f>if($A106-BE$65&gt;=0, if($B106&lt;=$B105,BE105,BE105*vlookup($B106,'2a. TBill Main'!$B$224:$HF$233,1+BE$62)),BE105)</f>
        <v>58909.28173</v>
      </c>
      <c r="BF106" s="346">
        <f>if($A106-BF$65&gt;=0, if($B106&lt;=$B105,BF105,BF105*vlookup($B106,'2a. TBill Main'!$B$224:$HF$233,1+BF$62)),BF105)</f>
        <v>29454.64086</v>
      </c>
      <c r="BG106" s="346">
        <f>if($A106-BG$65&gt;=0, if($B106&lt;=$B105,BG105,BG105*vlookup($B106,'2a. TBill Main'!$B$224:$HF$233,1+BG$62)),BG105)</f>
        <v>29454.64086</v>
      </c>
      <c r="BH106" s="346">
        <f>if($A106-BH$65&gt;=0, if($B106&lt;=$B105,BH105,BH105*vlookup($B106,'2a. TBill Main'!$B$224:$HF$233,1+BH$62)),BH105)</f>
        <v>58909.28173</v>
      </c>
      <c r="BI106" s="346">
        <f>if($A106-BI$65&gt;=0, if($B106&lt;=$B105,BI105,BI105*vlookup($B106,'2a. TBill Main'!$B$224:$HF$233,1+BI$62)),BI105)</f>
        <v>326722.6583</v>
      </c>
      <c r="BJ106" s="346">
        <f>if($A106-BJ$65&gt;=0, if($B106&lt;=$B105,BJ105,BJ105*vlookup($B106,'2a. TBill Main'!$B$224:$HF$233,1+BJ$62)),BJ105)</f>
        <v>58909.28173</v>
      </c>
      <c r="BK106" s="346">
        <f>if($A106-BK$65&gt;=0, if($B106&lt;=$B105,BK105,BK105*vlookup($B106,'2a. TBill Main'!$B$224:$HF$233,1+BK$62)),BK105)</f>
        <v>109293.9191</v>
      </c>
      <c r="BL106" s="346">
        <f>if($A106-BL$65&gt;=0, if($B106&lt;=$B105,BL105,BL105*vlookup($B106,'2a. TBill Main'!$B$224:$HF$233,1+BL$62)),BL105)</f>
        <v>147273.2043</v>
      </c>
      <c r="BM106" s="346">
        <f>if($A106-BM$65&gt;=0, if($B106&lt;=$B105,BM105,BM105*vlookup($B106,'2a. TBill Main'!$B$224:$HF$233,1+BM$62)),BM105)</f>
        <v>117.8185635</v>
      </c>
      <c r="BN106" s="346">
        <f>if($A106-BN$65&gt;=0, if($B106&lt;=$B105,BN105,BN105*vlookup($B106,'2a. TBill Main'!$B$224:$HF$233,1+BN$62)),BN105)</f>
        <v>16729.35237</v>
      </c>
      <c r="BO106" s="346">
        <f>if($A106-BO$65&gt;=0, if($B106&lt;=$B105,BO105,BO105*vlookup($B106,'2a. TBill Main'!$B$224:$HF$233,1+BO$62)),BO105)</f>
        <v>115527.9349</v>
      </c>
      <c r="BP106" s="346">
        <f>if($A106-BP$65&gt;=0, if($B106&lt;=$B105,BP105,BP105*vlookup($B106,'2a. TBill Main'!$B$224:$HF$233,1+BP$62)),BP105)</f>
        <v>58909.28173</v>
      </c>
      <c r="BQ106" s="346">
        <f>if($A106-BQ$65&gt;=0, if($B106&lt;=$B105,BQ105,BQ105*vlookup($B106,'2a. TBill Main'!$B$224:$HF$233,1+BQ$62)),BQ105)</f>
        <v>13528.98782</v>
      </c>
      <c r="BR106" s="346">
        <f>if($A106-BR$65&gt;=0, if($B106&lt;=$B105,BR105,BR105*vlookup($B106,'2a. TBill Main'!$B$224:$HF$233,1+BR$62)),BR105)</f>
        <v>58909.28173</v>
      </c>
      <c r="BS106" s="346">
        <f>if($A106-BS$65&gt;=0, if($B106&lt;=$B105,BS105,BS105*vlookup($B106,'2a. TBill Main'!$B$224:$HF$233,1+BS$62)),BS105)</f>
        <v>35345.56904</v>
      </c>
      <c r="BT106" s="346">
        <f>if($A106-BT$65&gt;=0, if($B106&lt;=$B105,BT105,BT105*vlookup($B106,'2a. TBill Main'!$B$224:$HF$233,1+BT$62)),BT105)</f>
        <v>411198.5683</v>
      </c>
      <c r="BU106" s="346">
        <f>if($A106-BU$65&gt;=0, if($B106&lt;=$B105,BU105,BU105*vlookup($B106,'2a. TBill Main'!$B$224:$HF$233,1+BU$62)),BU105)</f>
        <v>147821.9443</v>
      </c>
      <c r="BV106" s="346">
        <f>if($A106-BV$65&gt;=0, if($B106&lt;=$B105,BV105,BV105*vlookup($B106,'2a. TBill Main'!$B$224:$HF$233,1+BV$62)),BV105)</f>
        <v>147273.2043</v>
      </c>
      <c r="BW106" s="346">
        <f>if($A106-BW$65&gt;=0, if($B106&lt;=$B105,BW105,BW105*vlookup($B106,'2a. TBill Main'!$B$224:$HF$233,1+BW$62)),BW105)</f>
        <v>2963.136871</v>
      </c>
      <c r="BX106" s="346">
        <f>if($A106-BX$65&gt;=0, if($B106&lt;=$B105,BX105,BX105*vlookup($B106,'2a. TBill Main'!$B$224:$HF$233,1+BX$62)),BX105)</f>
        <v>88363.92259</v>
      </c>
      <c r="BY106" s="346">
        <f>if($A106-BY$65&gt;=0, if($B106&lt;=$B105,BY105,BY105*vlookup($B106,'2a. TBill Main'!$B$224:$HF$233,1+BY$62)),BY105)</f>
        <v>58909.28173</v>
      </c>
      <c r="BZ106" s="346">
        <f>if($A106-BZ$65&gt;=0, if($B106&lt;=$B105,BZ105,BZ105*vlookup($B106,'2a. TBill Main'!$B$224:$HF$233,1+BZ$62)),BZ105)</f>
        <v>35872.33583</v>
      </c>
      <c r="CA106" s="346">
        <f>if($A106-CA$65&gt;=0, if($B106&lt;=$B105,CA105,CA105*vlookup($B106,'2a. TBill Main'!$B$224:$HF$233,1+CA$62)),CA105)</f>
        <v>58909.28173</v>
      </c>
      <c r="CB106" s="346">
        <f>if($A106-CB$65&gt;=0, if($B106&lt;=$B105,CB105,CB105*vlookup($B106,'2a. TBill Main'!$B$224:$HF$233,1+CB$62)),CB105)</f>
        <v>120905.4098</v>
      </c>
      <c r="CC106" s="346">
        <f>if($A106-CC$65&gt;=0, if($B106&lt;=$B105,CC105,CC105*vlookup($B106,'2a. TBill Main'!$B$224:$HF$233,1+CC$62)),CC105)</f>
        <v>222600.1494</v>
      </c>
      <c r="CD106" s="346">
        <f>if($A106-CD$65&gt;=0, if($B106&lt;=$B105,CD105,CD105*vlookup($B106,'2a. TBill Main'!$B$224:$HF$233,1+CD$62)),CD105)</f>
        <v>61842.96396</v>
      </c>
      <c r="CE106" s="346">
        <f>if($A106-CE$65&gt;=0, if($B106&lt;=$B105,CE105,CE105*vlookup($B106,'2a. TBill Main'!$B$224:$HF$233,1+CE$62)),CE105)</f>
        <v>131406.6962</v>
      </c>
      <c r="CF106" s="346">
        <f>if($A106-CF$65&gt;=0, if($B106&lt;=$B105,CF105,CF105*vlookup($B106,'2a. TBill Main'!$B$224:$HF$233,1+CF$62)),CF105)</f>
        <v>147273.2043</v>
      </c>
      <c r="CG106" s="346">
        <f>if($A106-CG$65&gt;=0, if($B106&lt;=$B105,CG105,CG105*vlookup($B106,'2a. TBill Main'!$B$224:$HF$233,1+CG$62)),CG105)</f>
        <v>29.45464086</v>
      </c>
      <c r="CH106" s="346">
        <f>if($A106-CH$65&gt;=0, if($B106&lt;=$B105,CH105,CH105*vlookup($B106,'2a. TBill Main'!$B$224:$HF$233,1+CH$62)),CH105)</f>
        <v>82900.26344</v>
      </c>
      <c r="CI106" s="346">
        <f>if($A106-CI$65&gt;=0, if($B106&lt;=$B105,CI105,CI105*vlookup($B106,'2a. TBill Main'!$B$224:$HF$233,1+CI$62)),CI105)</f>
        <v>58909.28173</v>
      </c>
      <c r="CJ106" s="346">
        <f>if($A106-CJ$65&gt;=0, if($B106&lt;=$B105,CJ105,CJ105*vlookup($B106,'2a. TBill Main'!$B$224:$HF$233,1+CJ$62)),CJ105)</f>
        <v>29454.64086</v>
      </c>
      <c r="CK106" s="346">
        <f>if($A106-CK$65&gt;=0, if($B106&lt;=$B105,CK105,CK105*vlookup($B106,'2a. TBill Main'!$B$224:$HF$233,1+CK$62)),CK105)</f>
        <v>51282.41484</v>
      </c>
      <c r="CL106" s="346">
        <f>if($A106-CL$65&gt;=0, if($B106&lt;=$B105,CL105,CL105*vlookup($B106,'2a. TBill Main'!$B$224:$HF$233,1+CL$62)),CL105)</f>
        <v>44246.93823</v>
      </c>
      <c r="CM106" s="346">
        <f>if($A106-CM$65&gt;=0, if($B106&lt;=$B105,CM105,CM105*vlookup($B106,'2a. TBill Main'!$B$224:$HF$233,1+CM$62)),CM105)</f>
        <v>261168.4096</v>
      </c>
      <c r="CN106" s="346">
        <f>if($A106-CN$65&gt;=0, if($B106&lt;=$B105,CN105,CN105*vlookup($B106,'2a. TBill Main'!$B$224:$HF$233,1+CN$62)),CN105)</f>
        <v>92241.39042</v>
      </c>
      <c r="CO106" s="346">
        <f>if($A106-CO$65&gt;=0, if($B106&lt;=$B105,CO105,CO105*vlookup($B106,'2a. TBill Main'!$B$224:$HF$233,1+CO$62)),CO105)</f>
        <v>773.9764392</v>
      </c>
      <c r="CP106" s="346">
        <f>if($A106-CP$65&gt;=0, if($B106&lt;=$B105,CP105,CP105*vlookup($B106,'2a. TBill Main'!$B$224:$HF$233,1+CP$62)),CP105)</f>
        <v>109635.7943</v>
      </c>
      <c r="CQ106" s="346">
        <f>if($A106-CQ$65&gt;=0, if($B106&lt;=$B105,CQ105,CQ105*vlookup($B106,'2a. TBill Main'!$B$224:$HF$233,1+CQ$62)),CQ105)</f>
        <v>24186.76372</v>
      </c>
      <c r="CR106" s="346">
        <f>if($A106-CR$65&gt;=0, if($B106&lt;=$B105,CR105,CR105*vlookup($B106,'2a. TBill Main'!$B$224:$HF$233,1+CR$62)),CR105)</f>
        <v>69287.72529</v>
      </c>
      <c r="CS106" s="346">
        <f>if($A106-CS$65&gt;=0, if($B106&lt;=$B105,CS105,CS105*vlookup($B106,'2a. TBill Main'!$B$224:$HF$233,1+CS$62)),CS105)</f>
        <v>20495.86358</v>
      </c>
      <c r="CT106" s="346">
        <f>if($A106-CT$65&gt;=0, if($B106&lt;=$B105,CT105,CT105*vlookup($B106,'2a. TBill Main'!$B$224:$HF$233,1+CT$62)),CT105)</f>
        <v>67744.07766</v>
      </c>
      <c r="CU106" s="346">
        <f>if($A106-CU$65&gt;=0, if($B106&lt;=$B105,CU105,CU105*vlookup($B106,'2a. TBill Main'!$B$224:$HF$233,1+CU$62)),CU105)</f>
        <v>102974.9531</v>
      </c>
      <c r="CV106" s="346">
        <f>if($A106-CV$65&gt;=0, if($B106&lt;=$B105,CV105,CV105*vlookup($B106,'2a. TBill Main'!$B$224:$HF$233,1+CV$62)),CV105)</f>
        <v>24186.76372</v>
      </c>
      <c r="CW106" s="346">
        <f>if($A106-CW$65&gt;=0, if($B106&lt;=$B105,CW105,CW105*vlookup($B106,'2a. TBill Main'!$B$224:$HF$233,1+CW$62)),CW105)</f>
        <v>35070.8074</v>
      </c>
      <c r="CX106" s="346">
        <f>if($A106-CX$65&gt;=0, if($B106&lt;=$B105,CX105,CX105*vlookup($B106,'2a. TBill Main'!$B$224:$HF$233,1+CX$62)),CX105)</f>
        <v>263766.3331</v>
      </c>
      <c r="CY106" s="346">
        <f>if($A106-CY$65&gt;=0, if($B106&lt;=$B105,CY105,CY105*vlookup($B106,'2a. TBill Main'!$B$224:$HF$233,1+CY$62)),CY105)</f>
        <v>517693.3456</v>
      </c>
      <c r="CZ106" s="346">
        <f>if($A106-CZ$65&gt;=0, if($B106&lt;=$B105,CZ105,CZ105*vlookup($B106,'2a. TBill Main'!$B$224:$HF$233,1+CZ$62)),CZ105)</f>
        <v>43803.43844</v>
      </c>
      <c r="DA106" s="346">
        <f>if($A106-DA$65&gt;=0, if($B106&lt;=$B105,DA105,DA105*vlookup($B106,'2a. TBill Main'!$B$224:$HF$233,1+DA$62)),DA105)</f>
        <v>120933.8186</v>
      </c>
      <c r="DB106" s="346">
        <f>if($A106-DB$65&gt;=0, if($B106&lt;=$B105,DB105,DB105*vlookup($B106,'2a. TBill Main'!$B$224:$HF$233,1+DB$62)),DB105)</f>
        <v>48373.52745</v>
      </c>
      <c r="DC106" s="346">
        <f>if($A106-DC$65&gt;=0, if($B106&lt;=$B105,DC105,DC105*vlookup($B106,'2a. TBill Main'!$B$224:$HF$233,1+DC$62)),DC105)</f>
        <v>48373.52745</v>
      </c>
      <c r="DD106" s="346">
        <f>if($A106-DD$65&gt;=0, if($B106&lt;=$B105,DD105,DD105*vlookup($B106,'2a. TBill Main'!$B$224:$HF$233,1+DD$62)),DD105)</f>
        <v>96350.39197</v>
      </c>
      <c r="DE106" s="346">
        <f>if($A106-DE$65&gt;=0, if($B106&lt;=$B105,DE105,DE105*vlookup($B106,'2a. TBill Main'!$B$224:$HF$233,1+DE$62)),DE105)</f>
        <v>36676.80851</v>
      </c>
      <c r="DF106" s="346">
        <f>if($A106-DF$65&gt;=0, if($B106&lt;=$B105,DF105,DF105*vlookup($B106,'2a. TBill Main'!$B$224:$HF$233,1+DF$62)),DF105)</f>
        <v>19349.41098</v>
      </c>
      <c r="DG106" s="346">
        <f>if($A106-DG$65&gt;=0, if($B106&lt;=$B105,DG105,DG105*vlookup($B106,'2a. TBill Main'!$B$224:$HF$233,1+DG$62)),DG105)</f>
        <v>48373.52745</v>
      </c>
      <c r="DH106" s="346">
        <f>if($A106-DH$65&gt;=0, if($B106&lt;=$B105,DH105,DH105*vlookup($B106,'2a. TBill Main'!$B$224:$HF$233,1+DH$62)),DH105)</f>
        <v>241156.5464</v>
      </c>
      <c r="DI106" s="346">
        <f>if($A106-DI$65&gt;=0, if($B106&lt;=$B105,DI105,DI105*vlookup($B106,'2a. TBill Main'!$B$224:$HF$233,1+DI$62)),DI105)</f>
        <v>37674.22227</v>
      </c>
      <c r="DJ106" s="346">
        <f>if($A106-DJ$65&gt;=0, if($B106&lt;=$B105,DJ105,DJ105*vlookup($B106,'2a. TBill Main'!$B$224:$HF$233,1+DJ$62)),DJ105)</f>
        <v>241.8676372</v>
      </c>
      <c r="DK106" s="346">
        <f>if($A106-DK$65&gt;=0, if($B106&lt;=$B105,DK105,DK105*vlookup($B106,'2a. TBill Main'!$B$224:$HF$233,1+DK$62)),DK105)</f>
        <v>113119.4139</v>
      </c>
      <c r="DL106" s="346">
        <f>if($A106-DL$65&gt;=0, if($B106&lt;=$B105,DL105,DL105*vlookup($B106,'2a. TBill Main'!$B$224:$HF$233,1+DL$62)),DL105)</f>
        <v>48373.52745</v>
      </c>
      <c r="DM106" s="346">
        <f>if($A106-DM$65&gt;=0, if($B106&lt;=$B105,DM105,DM105*vlookup($B106,'2a. TBill Main'!$B$224:$HF$233,1+DM$62)),DM105)</f>
        <v>31030.11828</v>
      </c>
      <c r="DN106" s="346">
        <f>if($A106-DN$65&gt;=0, if($B106&lt;=$B105,DN105,DN105*vlookup($B106,'2a. TBill Main'!$B$224:$HF$233,1+DN$62)),DN105)</f>
        <v>128838.053</v>
      </c>
      <c r="DO106" s="346">
        <f>if($A106-DO$65&gt;=0, if($B106&lt;=$B105,DO105,DO105*vlookup($B106,'2a. TBill Main'!$B$224:$HF$233,1+DO$62)),DO105)</f>
        <v>48373.52745</v>
      </c>
      <c r="DP106" s="346">
        <f>if($A106-DP$65&gt;=0, if($B106&lt;=$B105,DP105,DP105*vlookup($B106,'2a. TBill Main'!$B$224:$HF$233,1+DP$62)),DP105)</f>
        <v>58048.23294</v>
      </c>
      <c r="DQ106" s="346">
        <f>if($A106-DQ$65&gt;=0, if($B106&lt;=$B105,DQ105,DQ105*vlookup($B106,'2a. TBill Main'!$B$224:$HF$233,1+DQ$62)),DQ105)</f>
        <v>33861.46921</v>
      </c>
      <c r="DR106" s="346">
        <f>if($A106-DR$65&gt;=0, if($B106&lt;=$B105,DR105,DR105*vlookup($B106,'2a. TBill Main'!$B$224:$HF$233,1+DR$62)),DR105)</f>
        <v>228837.0667</v>
      </c>
      <c r="DS106" s="346">
        <f>if($A106-DS$65&gt;=0, if($B106&lt;=$B105,DS105,DS105*vlookup($B106,'2a. TBill Main'!$B$224:$HF$233,1+DS$62)),DS105)</f>
        <v>9722.256667</v>
      </c>
      <c r="DT106" s="346">
        <f>if($A106-DT$65&gt;=0, if($B106&lt;=$B105,DT105,DT105*vlookup($B106,'2a. TBill Main'!$B$224:$HF$233,1+DT$62)),DT105)</f>
        <v>256.3796955</v>
      </c>
      <c r="DU106" s="346">
        <f>if($A106-DU$65&gt;=0, if($B106&lt;=$B105,DU105,DU105*vlookup($B106,'2a. TBill Main'!$B$224:$HF$233,1+DU$62)),DU105)</f>
        <v>84176.32306</v>
      </c>
      <c r="DV106" s="346">
        <f>if($A106-DV$65&gt;=0, if($B106&lt;=$B105,DV105,DV105*vlookup($B106,'2a. TBill Main'!$B$224:$HF$233,1+DV$62)),DV105)</f>
        <v>168721.204</v>
      </c>
      <c r="DW106" s="346">
        <f>if($A106-DW$65&gt;=0, if($B106&lt;=$B105,DW105,DW105*vlookup($B106,'2a. TBill Main'!$B$224:$HF$233,1+DW$62)),DW105)</f>
        <v>48373.52745</v>
      </c>
      <c r="DX106" s="346">
        <f>if($A106-DX$65&gt;=0, if($B106&lt;=$B105,DX105,DX105*vlookup($B106,'2a. TBill Main'!$B$224:$HF$233,1+DX$62)),DX105)</f>
        <v>96747.0549</v>
      </c>
      <c r="DY106" s="346">
        <f>if($A106-DY$65&gt;=0, if($B106&lt;=$B105,DY105,DY105*vlookup($B106,'2a. TBill Main'!$B$224:$HF$233,1+DY$62)),DY105)</f>
        <v>48373.52745</v>
      </c>
      <c r="DZ106" s="346">
        <f>if($A106-DZ$65&gt;=0, if($B106&lt;=$B105,DZ105,DZ105*vlookup($B106,'2a. TBill Main'!$B$224:$HF$233,1+DZ$62)),DZ105)</f>
        <v>292340.5758</v>
      </c>
      <c r="EA106" s="346">
        <f>if($A106-EA$65&gt;=0, if($B106&lt;=$B105,EA105,EA105*vlookup($B106,'2a. TBill Main'!$B$224:$HF$233,1+EA$62)),EA105)</f>
        <v>1383.482885</v>
      </c>
      <c r="EB106" s="346">
        <f>if($A106-EB$65&gt;=0, if($B106&lt;=$B105,EB105,EB105*vlookup($B106,'2a. TBill Main'!$B$224:$HF$233,1+EB$62)),EB105)</f>
        <v>96747.0549</v>
      </c>
      <c r="EC106" s="346">
        <f>if($A106-EC$65&gt;=0, if($B106&lt;=$B105,EC105,EC105*vlookup($B106,'2a. TBill Main'!$B$224:$HF$233,1+EC$62)),EC105)</f>
        <v>139684.2202</v>
      </c>
      <c r="ED106" s="346">
        <f>if($A106-ED$65&gt;=0, if($B106&lt;=$B105,ED105,ED105*vlookup($B106,'2a. TBill Main'!$B$224:$HF$233,1+ED$62)),ED105)</f>
        <v>94622.87656</v>
      </c>
      <c r="EE106" s="346">
        <f>if($A106-EE$65&gt;=0, if($B106&lt;=$B105,EE105,EE105*vlookup($B106,'2a. TBill Main'!$B$224:$HF$233,1+EE$62)),EE105)</f>
        <v>96747.0549</v>
      </c>
      <c r="EF106" s="346">
        <f>if($A106-EF$65&gt;=0, if($B106&lt;=$B105,EF105,EF105*vlookup($B106,'2a. TBill Main'!$B$224:$HF$233,1+EF$62)),EF105)</f>
        <v>25489.84981</v>
      </c>
      <c r="EG106" s="346">
        <f>if($A106-EG$65&gt;=0, if($B106&lt;=$B105,EG105,EG105*vlookup($B106,'2a. TBill Main'!$B$224:$HF$233,1+EG$62)),EG105)</f>
        <v>20333.03829</v>
      </c>
      <c r="EH106" s="346">
        <f>if($A106-EH$65&gt;=0, if($B106&lt;=$B105,EH105,EH105*vlookup($B106,'2a. TBill Main'!$B$224:$HF$233,1+EH$62)),EH105)</f>
        <v>1905.916981</v>
      </c>
      <c r="EI106" s="346">
        <f>if($A106-EI$65&gt;=0, if($B106&lt;=$B105,EI105,EI105*vlookup($B106,'2a. TBill Main'!$B$224:$HF$233,1+EI$62)),EI105)</f>
        <v>96747.0549</v>
      </c>
      <c r="EJ106" s="346">
        <f>if($A106-EJ$65&gt;=0, if($B106&lt;=$B105,EJ105,EJ105*vlookup($B106,'2a. TBill Main'!$B$224:$HF$233,1+EJ$62)),EJ105)</f>
        <v>86157.46088</v>
      </c>
      <c r="EK106" s="346">
        <f>if($A106-EK$65&gt;=0, if($B106&lt;=$B105,EK105,EK105*vlookup($B106,'2a. TBill Main'!$B$224:$HF$233,1+EK$62)),EK105)</f>
        <v>53210.88019</v>
      </c>
      <c r="EL106" s="346">
        <f>if($A106-EL$65&gt;=0, if($B106&lt;=$B105,EL105,EL105*vlookup($B106,'2a. TBill Main'!$B$224:$HF$233,1+EL$62)),EL105)</f>
        <v>20437.81535</v>
      </c>
      <c r="EM106" s="346">
        <f>if($A106-EM$65&gt;=0, if($B106&lt;=$B105,EM105,EM105*vlookup($B106,'2a. TBill Main'!$B$224:$HF$233,1+EM$62)),EM105)</f>
        <v>198384.6734</v>
      </c>
      <c r="EN106" s="346">
        <f>if($A106-EN$65&gt;=0, if($B106&lt;=$B105,EN105,EN105*vlookup($B106,'2a. TBill Main'!$B$224:$HF$233,1+EN$62)),EN105)</f>
        <v>1451.205823</v>
      </c>
      <c r="EO106" s="346">
        <f>if($A106-EO$65&gt;=0, if($B106&lt;=$B105,EO105,EO105*vlookup($B106,'2a. TBill Main'!$B$224:$HF$233,1+EO$62)),EO105)</f>
        <v>82317.03816</v>
      </c>
      <c r="EP106" s="346">
        <f>if($A106-EP$65&gt;=0, if($B106&lt;=$B105,EP105,EP105*vlookup($B106,'2a. TBill Main'!$B$224:$HF$233,1+EP$62)),EP105)</f>
        <v>87255.44321</v>
      </c>
      <c r="EQ106" s="346">
        <f>if($A106-EQ$65&gt;=0, if($B106&lt;=$B105,EQ105,EQ105*vlookup($B106,'2a. TBill Main'!$B$224:$HF$233,1+EQ$62)),EQ105)</f>
        <v>96747.0549</v>
      </c>
      <c r="ER106" s="346">
        <f>if($A106-ER$65&gt;=0, if($B106&lt;=$B105,ER105,ER105*vlookup($B106,'2a. TBill Main'!$B$224:$HF$233,1+ER$62)),ER105)</f>
        <v>174459.1267</v>
      </c>
      <c r="ES106" s="346">
        <f>if($A106-ES$65&gt;=0, if($B106&lt;=$B105,ES105,ES105*vlookup($B106,'2a. TBill Main'!$B$224:$HF$233,1+ES$62)),ES105)</f>
        <v>23202.65268</v>
      </c>
      <c r="ET106" s="346">
        <f>if($A106-ET$65&gt;=0, if($B106&lt;=$B105,ET105,ET105*vlookup($B106,'2a. TBill Main'!$B$224:$HF$233,1+ET$62)),ET105)</f>
        <v>6859.366192</v>
      </c>
      <c r="EU106" s="346">
        <f>if($A106-EU$65&gt;=0, if($B106&lt;=$B105,EU105,EU105*vlookup($B106,'2a. TBill Main'!$B$224:$HF$233,1+EU$62)),EU105)</f>
        <v>39179.36458</v>
      </c>
      <c r="EV106" s="346">
        <f>if($A106-EV$65&gt;=0, if($B106&lt;=$B105,EV105,EV105*vlookup($B106,'2a. TBill Main'!$B$224:$HF$233,1+EV$62)),EV105)</f>
        <v>23488.92722</v>
      </c>
      <c r="EW106" s="346">
        <f>if($A106-EW$65&gt;=0, if($B106&lt;=$B105,EW105,EW105*vlookup($B106,'2a. TBill Main'!$B$224:$HF$233,1+EW$62)),EW105)</f>
        <v>20665.17093</v>
      </c>
      <c r="EX106" s="346">
        <f>if($A106-EX$65&gt;=0, if($B106&lt;=$B105,EX105,EX105*vlookup($B106,'2a. TBill Main'!$B$224:$HF$233,1+EX$62)),EX105)</f>
        <v>28502.16611</v>
      </c>
      <c r="EY106" s="346">
        <f>if($A106-EY$65&gt;=0, if($B106&lt;=$B105,EY105,EY105*vlookup($B106,'2a. TBill Main'!$B$224:$HF$233,1+EY$62)),EY105)</f>
        <v>222371.7996</v>
      </c>
      <c r="EZ106" s="346">
        <f>if($A106-EZ$65&gt;=0, if($B106&lt;=$B105,EZ105,EZ105*vlookup($B106,'2a. TBill Main'!$B$224:$HF$233,1+EZ$62)),EZ105)</f>
        <v>95279.01508</v>
      </c>
      <c r="FA106" s="346">
        <f>if($A106-FA$65&gt;=0, if($B106&lt;=$B105,FA105,FA105*vlookup($B106,'2a. TBill Main'!$B$224:$HF$233,1+FA$62)),FA105)</f>
        <v>17318.6903</v>
      </c>
      <c r="FB106" s="346">
        <f>if($A106-FB$65&gt;=0, if($B106&lt;=$B105,FB105,FB105*vlookup($B106,'2a. TBill Main'!$B$224:$HF$233,1+FB$62)),FB105)</f>
        <v>30440.00962</v>
      </c>
      <c r="FC106" s="346">
        <f>if($A106-FC$65&gt;=0, if($B106&lt;=$B105,FC105,FC105*vlookup($B106,'2a. TBill Main'!$B$224:$HF$233,1+FC$62)),FC105)</f>
        <v>122031.8977</v>
      </c>
      <c r="FD106" s="346">
        <f>if($A106-FD$65&gt;=0, if($B106&lt;=$B105,FD105,FD105*vlookup($B106,'2a. TBill Main'!$B$224:$HF$233,1+FD$62)),FD105)</f>
        <v>99198.18991</v>
      </c>
      <c r="FE106" s="346">
        <f>if($A106-FE$65&gt;=0, if($B106&lt;=$B105,FE105,FE105*vlookup($B106,'2a. TBill Main'!$B$224:$HF$233,1+FE$62)),FE105)</f>
        <v>166637.4176</v>
      </c>
      <c r="FF106" s="346">
        <f>if($A106-FF$65&gt;=0, if($B106&lt;=$B105,FF105,FF105*vlookup($B106,'2a. TBill Main'!$B$224:$HF$233,1+FF$62)),FF105)</f>
        <v>39578.68805</v>
      </c>
      <c r="FG106" s="346">
        <f>if($A106-FG$65&gt;=0, if($B106&lt;=$B105,FG105,FG105*vlookup($B106,'2a. TBill Main'!$B$224:$HF$233,1+FG$62)),FG105)</f>
        <v>50384.22149</v>
      </c>
      <c r="FH106" s="346">
        <f>if($A106-FH$65&gt;=0, if($B106&lt;=$B105,FH105,FH105*vlookup($B106,'2a. TBill Main'!$B$224:$HF$233,1+FH$62)),FH105)</f>
        <v>62358.31423</v>
      </c>
      <c r="FI106" s="346">
        <f>if($A106-FI$65&gt;=0, if($B106&lt;=$B105,FI105,FI105*vlookup($B106,'2a. TBill Main'!$B$224:$HF$233,1+FI$62)),FI105)</f>
        <v>169903.1144</v>
      </c>
      <c r="FJ106" s="346">
        <f>if($A106-FJ$65&gt;=0, if($B106&lt;=$B105,FJ105,FJ105*vlookup($B106,'2a. TBill Main'!$B$224:$HF$233,1+FJ$62)),FJ105)</f>
        <v>176902.8606</v>
      </c>
      <c r="FK106" s="346">
        <f>if($A106-FK$65&gt;=0, if($B106&lt;=$B105,FK105,FK105*vlookup($B106,'2a. TBill Main'!$B$224:$HF$233,1+FK$62)),FK105)</f>
        <v>75540.10046</v>
      </c>
      <c r="FL106" s="346">
        <f>if($A106-FL$65&gt;=0, if($B106&lt;=$B105,FL105,FL105*vlookup($B106,'2a. TBill Main'!$B$224:$HF$233,1+FL$62)),FL105)</f>
        <v>75206.32312</v>
      </c>
      <c r="FM106" s="346">
        <f>if($A106-FM$65&gt;=0, if($B106&lt;=$B105,FM105,FM105*vlookup($B106,'2a. TBill Main'!$B$224:$HF$233,1+FM$62)),FM105)</f>
        <v>199895.4271</v>
      </c>
      <c r="FN106" s="346">
        <f>if($A106-FN$65&gt;=0, if($B106&lt;=$B105,FN105,FN105*vlookup($B106,'2a. TBill Main'!$B$224:$HF$233,1+FN$62)),FN105)</f>
        <v>170723.8197</v>
      </c>
      <c r="FO106" s="346">
        <f>if($A106-FO$65&gt;=0, if($B106&lt;=$B105,FO105,FO105*vlookup($B106,'2a. TBill Main'!$B$224:$HF$233,1+FO$62)),FO105)</f>
        <v>82234.99666</v>
      </c>
      <c r="FP106" s="346">
        <f>if($A106-FP$65&gt;=0, if($B106&lt;=$B105,FP105,FP105*vlookup($B106,'2a. TBill Main'!$B$224:$HF$233,1+FP$62)),FP105)</f>
        <v>29164.3997</v>
      </c>
      <c r="FQ106" s="346">
        <f>if($A106-FQ$65&gt;=0, if($B106&lt;=$B105,FQ105,FQ105*vlookup($B106,'2a. TBill Main'!$B$224:$HF$233,1+FQ$62)),FQ105)</f>
        <v>161111.0807</v>
      </c>
      <c r="FR106" s="346">
        <f>if($A106-FR$65&gt;=0, if($B106&lt;=$B105,FR105,FR105*vlookup($B106,'2a. TBill Main'!$B$224:$HF$233,1+FR$62)),FR105)</f>
        <v>161091.0057</v>
      </c>
      <c r="FS106" s="346">
        <f>if($A106-FS$65&gt;=0, if($B106&lt;=$B105,FS105,FS105*vlookup($B106,'2a. TBill Main'!$B$224:$HF$233,1+FS$62)),FS105)</f>
        <v>72560.29117</v>
      </c>
      <c r="FT106" s="346">
        <f>if($A106-FT$65&gt;=0, if($B106&lt;=$B105,FT105,FT105*vlookup($B106,'2a. TBill Main'!$B$224:$HF$233,1+FT$62)),FT105)</f>
        <v>90255.32751</v>
      </c>
      <c r="FU106" s="346">
        <f>if($A106-FU$65&gt;=0, if($B106&lt;=$B105,FU105,FU105*vlookup($B106,'2a. TBill Main'!$B$224:$HF$233,1+FU$62)),FU105)</f>
        <v>96747.0549</v>
      </c>
      <c r="FV106" s="346">
        <f>if($A106-FV$65&gt;=0, if($B106&lt;=$B105,FV105,FV105*vlookup($B106,'2a. TBill Main'!$B$224:$HF$233,1+FV$62)),FV105)</f>
        <v>203168.8153</v>
      </c>
      <c r="FW106" s="346">
        <f>if($A106-FW$65&gt;=0, if($B106&lt;=$B105,FW105,FW105*vlookup($B106,'2a. TBill Main'!$B$224:$HF$233,1+FW$62)),FW105)</f>
        <v>4827.678039</v>
      </c>
      <c r="FX106" s="346">
        <f>if($A106-FX$65&gt;=0, if($B106&lt;=$B105,FX105,FX105*vlookup($B106,'2a. TBill Main'!$B$224:$HF$233,1+FX$62)),FX105)</f>
        <v>107763.1583</v>
      </c>
      <c r="FY106" s="346">
        <f>if($A106-FY$65&gt;=0, if($B106&lt;=$B105,FY105,FY105*vlookup($B106,'2a. TBill Main'!$B$224:$HF$233,1+FY$62)),FY105)</f>
        <v>99959.05712</v>
      </c>
      <c r="FZ106" s="346">
        <f>if($A106-FZ$65&gt;=0, if($B106&lt;=$B105,FZ105,FZ105*vlookup($B106,'2a. TBill Main'!$B$224:$HF$233,1+FZ$62)),FZ105)</f>
        <v>112181.4512</v>
      </c>
      <c r="GA106" s="346">
        <f>if($A106-GA$65&gt;=0, if($B106&lt;=$B105,GA105,GA105*vlookup($B106,'2a. TBill Main'!$B$224:$HF$233,1+GA$62)),GA105)</f>
        <v>1814.007279</v>
      </c>
      <c r="GB106" s="346">
        <f>if($A106-GB$65&gt;=0, if($B106&lt;=$B105,GB105,GB105*vlookup($B106,'2a. TBill Main'!$B$224:$HF$233,1+GB$62)),GB105)</f>
        <v>10245.51311</v>
      </c>
      <c r="GC106" s="346">
        <f>if($A106-GC$65&gt;=0, if($B106&lt;=$B105,GC105,GC105*vlookup($B106,'2a. TBill Main'!$B$224:$HF$233,1+GC$62)),GC105)</f>
        <v>532.1088019</v>
      </c>
      <c r="GD106" s="346">
        <f>if($A106-GD$65&gt;=0, if($B106&lt;=$B105,GD105,GD105*vlookup($B106,'2a. TBill Main'!$B$224:$HF$233,1+GD$62)),GD105)</f>
        <v>40783.72099</v>
      </c>
      <c r="GE106" s="346">
        <f>if($A106-GE$65&gt;=0, if($B106&lt;=$B105,GE105,GE105*vlookup($B106,'2a. TBill Main'!$B$224:$HF$233,1+GE$62)),GE105)</f>
        <v>10445.00554</v>
      </c>
      <c r="GF106" s="346">
        <f>if($A106-GF$65&gt;=0, if($B106&lt;=$B105,GF105,GF105*vlookup($B106,'2a. TBill Main'!$B$224:$HF$233,1+GF$62)),GF105)</f>
        <v>8112.240553</v>
      </c>
      <c r="GG106" s="346">
        <f>if($A106-GG$65&gt;=0, if($B106&lt;=$B105,GG105,GG105*vlookup($B106,'2a. TBill Main'!$B$224:$HF$233,1+GG$62)),GG105)</f>
        <v>119325.2053</v>
      </c>
      <c r="GH106" s="346">
        <f>if($A106-GH$65&gt;=0, if($B106&lt;=$B105,GH105,GH105*vlookup($B106,'2a. TBill Main'!$B$224:$HF$233,1+GH$62)),GH105)</f>
        <v>532.1088019</v>
      </c>
      <c r="GI106" s="346">
        <f>if($A106-GI$65&gt;=0, if($B106&lt;=$B105,GI105,GI105*vlookup($B106,'2a. TBill Main'!$B$224:$HF$233,1+GI$62)),GI105)</f>
        <v>1209.338186</v>
      </c>
      <c r="GJ106" s="346">
        <f>if($A106-GJ$65&gt;=0, if($B106&lt;=$B105,GJ105,GJ105*vlookup($B106,'2a. TBill Main'!$B$224:$HF$233,1+GJ$62)),GJ105)</f>
        <v>159.6326406</v>
      </c>
      <c r="GK106" s="346">
        <f>if($A106-GK$65&gt;=0, if($B106&lt;=$B105,GK105,GK105*vlookup($B106,'2a. TBill Main'!$B$224:$HF$233,1+GK$62)),GK105)</f>
        <v>78698.69831</v>
      </c>
      <c r="GL106" s="346">
        <f>if($A106-GL$65&gt;=0, if($B106&lt;=$B105,GL105,GL105*vlookup($B106,'2a. TBill Main'!$B$224:$HF$233,1+GL$62)),GL105)</f>
        <v>57686.93106</v>
      </c>
      <c r="GM106" s="346">
        <f>if($A106-GM$65&gt;=0, if($B106&lt;=$B105,GM105,GM105*vlookup($B106,'2a. TBill Main'!$B$224:$HF$233,1+GM$62)),GM105)</f>
        <v>1572.139642</v>
      </c>
      <c r="GN106" s="346">
        <f>if($A106-GN$65&gt;=0, if($B106&lt;=$B105,GN105,GN105*vlookup($B106,'2a. TBill Main'!$B$224:$HF$233,1+GN$62)),GN105)</f>
        <v>48.37352745</v>
      </c>
      <c r="GO106" s="346">
        <f>if($A106-GO$65&gt;=0, if($B106&lt;=$B105,GO105,GO105*vlookup($B106,'2a. TBill Main'!$B$224:$HF$233,1+GO$62)),GO105)</f>
        <v>5635.515948</v>
      </c>
      <c r="GP106" s="346">
        <f>if($A106-GP$65&gt;=0, if($B106&lt;=$B105,GP105,GP105*vlookup($B106,'2a. TBill Main'!$B$224:$HF$233,1+GP$62)),GP105)</f>
        <v>52751.33168</v>
      </c>
      <c r="GQ106" s="346">
        <f>if($A106-GQ$65&gt;=0, if($B106&lt;=$B105,GQ105,GQ105*vlookup($B106,'2a. TBill Main'!$B$224:$HF$233,1+GQ$62)),GQ105)</f>
        <v>55397.36363</v>
      </c>
      <c r="GR106" s="346">
        <f>if($A106-GR$65&gt;=0, if($B106&lt;=$B105,GR105,GR105*vlookup($B106,'2a. TBill Main'!$B$224:$HF$233,1+GR$62)),GR105)</f>
        <v>66025.02761</v>
      </c>
      <c r="GS106" s="346">
        <f>if($A106-GS$65&gt;=0, if($B106&lt;=$B105,GS105,GS105*vlookup($B106,'2a. TBill Main'!$B$224:$HF$233,1+GS$62)),GS105)</f>
        <v>133926.9481</v>
      </c>
      <c r="GT106" s="346">
        <f>if($A106-GT$65&gt;=0, if($B106&lt;=$B105,GT105,GT105*vlookup($B106,'2a. TBill Main'!$B$224:$HF$233,1+GT$62)),GT105)</f>
        <v>9669.868137</v>
      </c>
      <c r="GU106" s="346">
        <f>if($A106-GU$65&gt;=0, if($B106&lt;=$B105,GU105,GU105*vlookup($B106,'2a. TBill Main'!$B$224:$HF$233,1+GU$62)),GU105)</f>
        <v>40154.86513</v>
      </c>
      <c r="GV106" s="346">
        <f>if($A106-GV$65&gt;=0, if($B106&lt;=$B105,GV105,GV105*vlookup($B106,'2a. TBill Main'!$B$224:$HF$233,1+GV$62)),GV105)</f>
        <v>67060.2211</v>
      </c>
      <c r="GW106" s="346">
        <f>if($A106-GW$65&gt;=0, if($B106&lt;=$B105,GW105,GW105*vlookup($B106,'2a. TBill Main'!$B$224:$HF$233,1+GW$62)),GW105)</f>
        <v>73271.38203</v>
      </c>
      <c r="GX106" s="346">
        <f>if($A106-GX$65&gt;=0, if($B106&lt;=$B105,GX105,GX105*vlookup($B106,'2a. TBill Main'!$B$224:$HF$233,1+GX$62)),GX105)</f>
        <v>32052.29929</v>
      </c>
      <c r="GY106" s="346">
        <f>if($A106-GY$65&gt;=0, if($B106&lt;=$B105,GY105,GY105*vlookup($B106,'2a. TBill Main'!$B$224:$HF$233,1+GY$62)),GY105)</f>
        <v>123894.2785</v>
      </c>
      <c r="GZ106" s="346">
        <f>if($A106-GZ$65&gt;=0, if($B106&lt;=$B105,GZ105,GZ105*vlookup($B106,'2a. TBill Main'!$B$224:$HF$233,1+GZ$62)),GZ105)</f>
        <v>99523.69537</v>
      </c>
      <c r="HA106" s="346">
        <f>if($A106-HA$65&gt;=0, if($B106&lt;=$B105,HA105,HA105*vlookup($B106,'2a. TBill Main'!$B$224:$HF$233,1+HA$62)),HA105)</f>
        <v>143412.9968</v>
      </c>
      <c r="HB106" s="346">
        <f>if($A106-HB$65&gt;=0, if($B106&lt;=$B105,HB105,HB105*vlookup($B106,'2a. TBill Main'!$B$224:$HF$233,1+HB$62)),HB105)</f>
        <v>88736.39875</v>
      </c>
      <c r="HC106" s="346">
        <f>if($A106-HC$65&gt;=0, if($B106&lt;=$B105,HC105,HC105*vlookup($B106,'2a. TBill Main'!$B$224:$HF$233,1+HC$62)),HC105)</f>
        <v>26295.84952</v>
      </c>
      <c r="HD106" s="346">
        <f>if($A106-HD$65&gt;=0, if($B106&lt;=$B105,HD105,HD105*vlookup($B106,'2a. TBill Main'!$B$224:$HF$233,1+HD$62)),HD105)</f>
        <v>63741.79712</v>
      </c>
      <c r="HE106" s="346">
        <f>if($A106-HE$65&gt;=0, if($B106&lt;=$B105,HE105,HE105*vlookup($B106,'2a. TBill Main'!$B$224:$HF$233,1+HE$62)),HE105)</f>
        <v>59063.39978</v>
      </c>
      <c r="HF106" s="346">
        <f>if($A106-HF$65&gt;=0, if($B106&lt;=$B105,HF105,HF105*vlookup($B106,'2a. TBill Main'!$B$224:$HF$233,1+HF$62)),HF105)</f>
        <v>59542.97494</v>
      </c>
      <c r="HG106" s="346">
        <f>if($A106-HG$65&gt;=0, if($B106&lt;=$B105,HG105,HG105*vlookup($B106,'2a. TBill Main'!$B$224:$HF$233,1+HG$62)),HG105)</f>
        <v>12243.3398</v>
      </c>
      <c r="HH106" s="346">
        <f>if($A106-HH$65&gt;=0, if($B106&lt;=$B105,HH105,HH105*vlookup($B106,'2a. TBill Main'!$B$224:$HF$233,1+HH$62)),HH105)</f>
        <v>72768.29734</v>
      </c>
      <c r="HI106" s="346">
        <f>if($A106-HI$65&gt;=0, if($B106&lt;=$B105,HI105,HI105*vlookup($B106,'2a. TBill Main'!$B$224:$HF$233,1+HI$62)),HI105)</f>
        <v>112744.1804</v>
      </c>
      <c r="HJ106" s="346"/>
      <c r="HK106" s="346"/>
      <c r="HL106" s="346"/>
      <c r="HM106" s="346"/>
      <c r="HN106" s="346"/>
      <c r="HO106" s="346"/>
      <c r="HP106" s="346"/>
      <c r="HQ106" s="346"/>
      <c r="HR106" s="346"/>
      <c r="HS106" s="346"/>
      <c r="HT106" s="346"/>
      <c r="HU106" s="346"/>
      <c r="HV106" s="346"/>
      <c r="HW106" s="346"/>
      <c r="HX106" s="346"/>
    </row>
    <row r="107">
      <c r="A107" s="331" t="str">
        <f>'3b. TBond Projections'!A110</f>
        <v>03-2031</v>
      </c>
      <c r="B107" s="346">
        <f t="shared" si="29"/>
        <v>9</v>
      </c>
      <c r="C107" s="346">
        <f t="shared" si="27"/>
        <v>17744034.62</v>
      </c>
      <c r="D107" s="338">
        <f t="shared" si="28"/>
        <v>9</v>
      </c>
      <c r="E107" s="346"/>
      <c r="F107" s="346">
        <f>if($A107-F$65&gt;=0, if($B107&lt;=$B106,F106,F106*vlookup($B107,'2a. TBill Main'!$B$224:$HF$233,1+F$62)),F106)</f>
        <v>1667.132673</v>
      </c>
      <c r="G107" s="346">
        <f>if($A107-G$65&gt;=0, if($B107&lt;=$B106,G106,G106*vlookup($B107,'2a. TBill Main'!$B$224:$HF$233,1+G$62)),G106)</f>
        <v>42935.91217</v>
      </c>
      <c r="H107" s="346">
        <f>if($A107-H$65&gt;=0, if($B107&lt;=$B106,H106,H106*vlookup($B107,'2a. TBill Main'!$B$224:$HF$233,1+H$62)),H106)</f>
        <v>117818.5635</v>
      </c>
      <c r="I107" s="346">
        <f>if($A107-I$65&gt;=0, if($B107&lt;=$B106,I106,I106*vlookup($B107,'2a. TBill Main'!$B$224:$HF$233,1+I$62)),I106)</f>
        <v>44181.96129</v>
      </c>
      <c r="J107" s="346">
        <f>if($A107-J$65&gt;=0, if($B107&lt;=$B106,J106,J106*vlookup($B107,'2a. TBill Main'!$B$224:$HF$233,1+J$62)),J106)</f>
        <v>58909.28173</v>
      </c>
      <c r="K107" s="346">
        <f>if($A107-K$65&gt;=0, if($B107&lt;=$B106,K106,K106*vlookup($B107,'2a. TBill Main'!$B$224:$HF$233,1+K$62)),K106)</f>
        <v>58909.28173</v>
      </c>
      <c r="L107" s="346">
        <f>if($A107-L$65&gt;=0, if($B107&lt;=$B106,L106,L106*vlookup($B107,'2a. TBill Main'!$B$224:$HF$233,1+L$62)),L106)</f>
        <v>15443.95184</v>
      </c>
      <c r="M107" s="346">
        <f>if($A107-M$65&gt;=0, if($B107&lt;=$B106,M106,M106*vlookup($B107,'2a. TBill Main'!$B$224:$HF$233,1+M$62)),M106)</f>
        <v>436335.1588</v>
      </c>
      <c r="N107" s="346">
        <f>if($A107-N$65&gt;=0, if($B107&lt;=$B106,N106,N106*vlookup($B107,'2a. TBill Main'!$B$224:$HF$233,1+N$62)),N106)</f>
        <v>146969.8804</v>
      </c>
      <c r="O107" s="346">
        <f>if($A107-O$65&gt;=0, if($B107&lt;=$B106,O106,O106*vlookup($B107,'2a. TBill Main'!$B$224:$HF$233,1+O$62)),O106)</f>
        <v>7840.825398</v>
      </c>
      <c r="P107" s="346">
        <f>if($A107-P$65&gt;=0, if($B107&lt;=$B106,P106,P106*vlookup($B107,'2a. TBill Main'!$B$224:$HF$233,1+P$62)),P106)</f>
        <v>58.90928173</v>
      </c>
      <c r="Q107" s="346">
        <f>if($A107-Q$65&gt;=0, if($B107&lt;=$B106,Q106,Q106*vlookup($B107,'2a. TBill Main'!$B$224:$HF$233,1+Q$62)),Q106)</f>
        <v>1119.276353</v>
      </c>
      <c r="R107" s="346">
        <f>if($A107-R$65&gt;=0, if($B107&lt;=$B106,R106,R106*vlookup($B107,'2a. TBill Main'!$B$224:$HF$233,1+R$62)),R106)</f>
        <v>43465.32988</v>
      </c>
      <c r="S107" s="346">
        <f>if($A107-S$65&gt;=0, if($B107&lt;=$B106,S106,S106*vlookup($B107,'2a. TBill Main'!$B$224:$HF$233,1+S$62)),S106)</f>
        <v>34967.31254</v>
      </c>
      <c r="T107" s="346">
        <f>if($A107-T$65&gt;=0, if($B107&lt;=$B106,T106,T106*vlookup($B107,'2a. TBill Main'!$B$224:$HF$233,1+T$62)),T106)</f>
        <v>388960.3145</v>
      </c>
      <c r="U107" s="346">
        <f>if($A107-U$65&gt;=0, if($B107&lt;=$B106,U106,U106*vlookup($B107,'2a. TBill Main'!$B$224:$HF$233,1+U$62)),U106)</f>
        <v>60008.3522</v>
      </c>
      <c r="V107" s="346">
        <f>if($A107-V$65&gt;=0, if($B107&lt;=$B106,V106,V106*vlookup($B107,'2a. TBill Main'!$B$224:$HF$233,1+V$62)),V106)</f>
        <v>192631.8196</v>
      </c>
      <c r="W107" s="346">
        <f>if($A107-W$65&gt;=0, if($B107&lt;=$B106,W106,W106*vlookup($B107,'2a. TBill Main'!$B$224:$HF$233,1+W$62)),W106)</f>
        <v>58909.28173</v>
      </c>
      <c r="X107" s="346">
        <f>if($A107-X$65&gt;=0, if($B107&lt;=$B106,X106,X106*vlookup($B107,'2a. TBill Main'!$B$224:$HF$233,1+X$62)),X106)</f>
        <v>104021.9508</v>
      </c>
      <c r="Y107" s="346">
        <f>if($A107-Y$65&gt;=0, if($B107&lt;=$B106,Y106,Y106*vlookup($B107,'2a. TBill Main'!$B$224:$HF$233,1+Y$62)),Y106)</f>
        <v>58909.28173</v>
      </c>
      <c r="Z107" s="346">
        <f>if($A107-Z$65&gt;=0, if($B107&lt;=$B106,Z106,Z106*vlookup($B107,'2a. TBill Main'!$B$224:$HF$233,1+Z$62)),Z106)</f>
        <v>7452.024138</v>
      </c>
      <c r="AA107" s="346">
        <f>if($A107-AA$65&gt;=0, if($B107&lt;=$B106,AA106,AA106*vlookup($B107,'2a. TBill Main'!$B$224:$HF$233,1+AA$62)),AA106)</f>
        <v>131417.9479</v>
      </c>
      <c r="AB107" s="346">
        <f>if($A107-AB$65&gt;=0, if($B107&lt;=$B106,AB106,AB106*vlookup($B107,'2a. TBill Main'!$B$224:$HF$233,1+AB$62)),AB106)</f>
        <v>77734.86198</v>
      </c>
      <c r="AC107" s="346">
        <f>if($A107-AC$65&gt;=0, if($B107&lt;=$B106,AC106,AC106*vlookup($B107,'2a. TBill Main'!$B$224:$HF$233,1+AC$62)),AC106)</f>
        <v>47127.42538</v>
      </c>
      <c r="AD107" s="346">
        <f>if($A107-AD$65&gt;=0, if($B107&lt;=$B106,AD106,AD106*vlookup($B107,'2a. TBill Main'!$B$224:$HF$233,1+AD$62)),AD106)</f>
        <v>29454.64086</v>
      </c>
      <c r="AE107" s="346">
        <f>if($A107-AE$65&gt;=0, if($B107&lt;=$B106,AE106,AE106*vlookup($B107,'2a. TBill Main'!$B$224:$HF$233,1+AE$62)),AE106)</f>
        <v>257529.3476</v>
      </c>
      <c r="AF107" s="346">
        <f>if($A107-AF$65&gt;=0, if($B107&lt;=$B106,AF106,AF106*vlookup($B107,'2a. TBill Main'!$B$224:$HF$233,1+AF$62)),AF106)</f>
        <v>46392.64991</v>
      </c>
      <c r="AG107" s="346">
        <f>if($A107-AG$65&gt;=0, if($B107&lt;=$B106,AG106,AG106*vlookup($B107,'2a. TBill Main'!$B$224:$HF$233,1+AG$62)),AG106)</f>
        <v>64715.43944</v>
      </c>
      <c r="AH107" s="346">
        <f>if($A107-AH$65&gt;=0, if($B107&lt;=$B106,AH106,AH106*vlookup($B107,'2a. TBill Main'!$B$224:$HF$233,1+AH$62)),AH106)</f>
        <v>49148.42611</v>
      </c>
      <c r="AI107" s="346">
        <f>if($A107-AI$65&gt;=0, if($B107&lt;=$B106,AI106,AI106*vlookup($B107,'2a. TBill Main'!$B$224:$HF$233,1+AI$62)),AI106)</f>
        <v>91357.51556</v>
      </c>
      <c r="AJ107" s="346">
        <f>if($A107-AJ$65&gt;=0, if($B107&lt;=$B106,AJ106,AJ106*vlookup($B107,'2a. TBill Main'!$B$224:$HF$233,1+AJ$62)),AJ106)</f>
        <v>88363.92259</v>
      </c>
      <c r="AK107" s="346">
        <f>if($A107-AK$65&gt;=0, if($B107&lt;=$B106,AK106,AK106*vlookup($B107,'2a. TBill Main'!$B$224:$HF$233,1+AK$62)),AK106)</f>
        <v>70691.13807</v>
      </c>
      <c r="AL107" s="346">
        <f>if($A107-AL$65&gt;=0, if($B107&lt;=$B106,AL106,AL106*vlookup($B107,'2a. TBill Main'!$B$224:$HF$233,1+AL$62)),AL106)</f>
        <v>47127.42538</v>
      </c>
      <c r="AM107" s="346">
        <f>if($A107-AM$65&gt;=0, if($B107&lt;=$B106,AM106,AM106*vlookup($B107,'2a. TBill Main'!$B$224:$HF$233,1+AM$62)),AM106)</f>
        <v>66577.73857</v>
      </c>
      <c r="AN107" s="346">
        <f>if($A107-AN$65&gt;=0, if($B107&lt;=$B106,AN106,AN106*vlookup($B107,'2a. TBill Main'!$B$224:$HF$233,1+AN$62)),AN106)</f>
        <v>354139.038</v>
      </c>
      <c r="AO107" s="346">
        <f>if($A107-AO$65&gt;=0, if($B107&lt;=$B106,AO106,AO106*vlookup($B107,'2a. TBill Main'!$B$224:$HF$233,1+AO$62)),AO106)</f>
        <v>38813.91191</v>
      </c>
      <c r="AP107" s="346">
        <f>if($A107-AP$65&gt;=0, if($B107&lt;=$B106,AP106,AP106*vlookup($B107,'2a. TBill Main'!$B$224:$HF$233,1+AP$62)),AP106)</f>
        <v>70582.92172</v>
      </c>
      <c r="AQ107" s="346">
        <f>if($A107-AQ$65&gt;=0, if($B107&lt;=$B106,AQ106,AQ106*vlookup($B107,'2a. TBill Main'!$B$224:$HF$233,1+AQ$62)),AQ106)</f>
        <v>164245.0862</v>
      </c>
      <c r="AR107" s="346">
        <f>if($A107-AR$65&gt;=0, if($B107&lt;=$B106,AR106,AR106*vlookup($B107,'2a. TBill Main'!$B$224:$HF$233,1+AR$62)),AR106)</f>
        <v>117818.5635</v>
      </c>
      <c r="AS107" s="346">
        <f>if($A107-AS$65&gt;=0, if($B107&lt;=$B106,AS106,AS106*vlookup($B107,'2a. TBill Main'!$B$224:$HF$233,1+AS$62)),AS106)</f>
        <v>35345.56904</v>
      </c>
      <c r="AT107" s="346">
        <f>if($A107-AT$65&gt;=0, if($B107&lt;=$B106,AT106,AT106*vlookup($B107,'2a. TBill Main'!$B$224:$HF$233,1+AT$62)),AT106)</f>
        <v>47127.42538</v>
      </c>
      <c r="AU107" s="346">
        <f>if($A107-AU$65&gt;=0, if($B107&lt;=$B106,AU106,AU106*vlookup($B107,'2a. TBill Main'!$B$224:$HF$233,1+AU$62)),AU106)</f>
        <v>47127.42538</v>
      </c>
      <c r="AV107" s="346">
        <f>if($A107-AV$65&gt;=0, if($B107&lt;=$B106,AV106,AV106*vlookup($B107,'2a. TBill Main'!$B$224:$HF$233,1+AV$62)),AV106)</f>
        <v>29454.64086</v>
      </c>
      <c r="AW107" s="346">
        <f>if($A107-AW$65&gt;=0, if($B107&lt;=$B106,AW106,AW106*vlookup($B107,'2a. TBill Main'!$B$224:$HF$233,1+AW$62)),AW106)</f>
        <v>29454.64086</v>
      </c>
      <c r="AX107" s="346">
        <f>if($A107-AX$65&gt;=0, if($B107&lt;=$B106,AX106,AX106*vlookup($B107,'2a. TBill Main'!$B$224:$HF$233,1+AX$62)),AX106)</f>
        <v>219136.6371</v>
      </c>
      <c r="AY107" s="346">
        <f>if($A107-AY$65&gt;=0, if($B107&lt;=$B106,AY106,AY106*vlookup($B107,'2a. TBill Main'!$B$224:$HF$233,1+AY$62)),AY106)</f>
        <v>166736.5365</v>
      </c>
      <c r="AZ107" s="346">
        <f>if($A107-AZ$65&gt;=0, if($B107&lt;=$B106,AZ106,AZ106*vlookup($B107,'2a. TBill Main'!$B$224:$HF$233,1+AZ$62)),AZ106)</f>
        <v>66643.89369</v>
      </c>
      <c r="BA107" s="346">
        <f>if($A107-BA$65&gt;=0, if($B107&lt;=$B106,BA106,BA106*vlookup($B107,'2a. TBill Main'!$B$224:$HF$233,1+BA$62)),BA106)</f>
        <v>101388.4702</v>
      </c>
      <c r="BB107" s="346">
        <f>if($A107-BB$65&gt;=0, if($B107&lt;=$B106,BB106,BB106*vlookup($B107,'2a. TBill Main'!$B$224:$HF$233,1+BB$62)),BB106)</f>
        <v>186960.4463</v>
      </c>
      <c r="BC107" s="346">
        <f>if($A107-BC$65&gt;=0, if($B107&lt;=$B106,BC106,BC106*vlookup($B107,'2a. TBill Main'!$B$224:$HF$233,1+BC$62)),BC106)</f>
        <v>1767.278452</v>
      </c>
      <c r="BD107" s="346">
        <f>if($A107-BD$65&gt;=0, if($B107&lt;=$B106,BD106,BD106*vlookup($B107,'2a. TBill Main'!$B$224:$HF$233,1+BD$62)),BD106)</f>
        <v>88363.92259</v>
      </c>
      <c r="BE107" s="346">
        <f>if($A107-BE$65&gt;=0, if($B107&lt;=$B106,BE106,BE106*vlookup($B107,'2a. TBill Main'!$B$224:$HF$233,1+BE$62)),BE106)</f>
        <v>58909.28173</v>
      </c>
      <c r="BF107" s="346">
        <f>if($A107-BF$65&gt;=0, if($B107&lt;=$B106,BF106,BF106*vlookup($B107,'2a. TBill Main'!$B$224:$HF$233,1+BF$62)),BF106)</f>
        <v>29454.64086</v>
      </c>
      <c r="BG107" s="346">
        <f>if($A107-BG$65&gt;=0, if($B107&lt;=$B106,BG106,BG106*vlookup($B107,'2a. TBill Main'!$B$224:$HF$233,1+BG$62)),BG106)</f>
        <v>29454.64086</v>
      </c>
      <c r="BH107" s="346">
        <f>if($A107-BH$65&gt;=0, if($B107&lt;=$B106,BH106,BH106*vlookup($B107,'2a. TBill Main'!$B$224:$HF$233,1+BH$62)),BH106)</f>
        <v>58909.28173</v>
      </c>
      <c r="BI107" s="346">
        <f>if($A107-BI$65&gt;=0, if($B107&lt;=$B106,BI106,BI106*vlookup($B107,'2a. TBill Main'!$B$224:$HF$233,1+BI$62)),BI106)</f>
        <v>326722.6583</v>
      </c>
      <c r="BJ107" s="346">
        <f>if($A107-BJ$65&gt;=0, if($B107&lt;=$B106,BJ106,BJ106*vlookup($B107,'2a. TBill Main'!$B$224:$HF$233,1+BJ$62)),BJ106)</f>
        <v>58909.28173</v>
      </c>
      <c r="BK107" s="346">
        <f>if($A107-BK$65&gt;=0, if($B107&lt;=$B106,BK106,BK106*vlookup($B107,'2a. TBill Main'!$B$224:$HF$233,1+BK$62)),BK106)</f>
        <v>109293.9191</v>
      </c>
      <c r="BL107" s="346">
        <f>if($A107-BL$65&gt;=0, if($B107&lt;=$B106,BL106,BL106*vlookup($B107,'2a. TBill Main'!$B$224:$HF$233,1+BL$62)),BL106)</f>
        <v>147273.2043</v>
      </c>
      <c r="BM107" s="346">
        <f>if($A107-BM$65&gt;=0, if($B107&lt;=$B106,BM106,BM106*vlookup($B107,'2a. TBill Main'!$B$224:$HF$233,1+BM$62)),BM106)</f>
        <v>117.8185635</v>
      </c>
      <c r="BN107" s="346">
        <f>if($A107-BN$65&gt;=0, if($B107&lt;=$B106,BN106,BN106*vlookup($B107,'2a. TBill Main'!$B$224:$HF$233,1+BN$62)),BN106)</f>
        <v>16729.35237</v>
      </c>
      <c r="BO107" s="346">
        <f>if($A107-BO$65&gt;=0, if($B107&lt;=$B106,BO106,BO106*vlookup($B107,'2a. TBill Main'!$B$224:$HF$233,1+BO$62)),BO106)</f>
        <v>115527.9349</v>
      </c>
      <c r="BP107" s="346">
        <f>if($A107-BP$65&gt;=0, if($B107&lt;=$B106,BP106,BP106*vlookup($B107,'2a. TBill Main'!$B$224:$HF$233,1+BP$62)),BP106)</f>
        <v>58909.28173</v>
      </c>
      <c r="BQ107" s="346">
        <f>if($A107-BQ$65&gt;=0, if($B107&lt;=$B106,BQ106,BQ106*vlookup($B107,'2a. TBill Main'!$B$224:$HF$233,1+BQ$62)),BQ106)</f>
        <v>13528.98782</v>
      </c>
      <c r="BR107" s="346">
        <f>if($A107-BR$65&gt;=0, if($B107&lt;=$B106,BR106,BR106*vlookup($B107,'2a. TBill Main'!$B$224:$HF$233,1+BR$62)),BR106)</f>
        <v>58909.28173</v>
      </c>
      <c r="BS107" s="346">
        <f>if($A107-BS$65&gt;=0, if($B107&lt;=$B106,BS106,BS106*vlookup($B107,'2a. TBill Main'!$B$224:$HF$233,1+BS$62)),BS106)</f>
        <v>35345.56904</v>
      </c>
      <c r="BT107" s="346">
        <f>if($A107-BT$65&gt;=0, if($B107&lt;=$B106,BT106,BT106*vlookup($B107,'2a. TBill Main'!$B$224:$HF$233,1+BT$62)),BT106)</f>
        <v>411198.5683</v>
      </c>
      <c r="BU107" s="346">
        <f>if($A107-BU$65&gt;=0, if($B107&lt;=$B106,BU106,BU106*vlookup($B107,'2a. TBill Main'!$B$224:$HF$233,1+BU$62)),BU106)</f>
        <v>147821.9443</v>
      </c>
      <c r="BV107" s="346">
        <f>if($A107-BV$65&gt;=0, if($B107&lt;=$B106,BV106,BV106*vlookup($B107,'2a. TBill Main'!$B$224:$HF$233,1+BV$62)),BV106)</f>
        <v>147273.2043</v>
      </c>
      <c r="BW107" s="346">
        <f>if($A107-BW$65&gt;=0, if($B107&lt;=$B106,BW106,BW106*vlookup($B107,'2a. TBill Main'!$B$224:$HF$233,1+BW$62)),BW106)</f>
        <v>2963.136871</v>
      </c>
      <c r="BX107" s="346">
        <f>if($A107-BX$65&gt;=0, if($B107&lt;=$B106,BX106,BX106*vlookup($B107,'2a. TBill Main'!$B$224:$HF$233,1+BX$62)),BX106)</f>
        <v>88363.92259</v>
      </c>
      <c r="BY107" s="346">
        <f>if($A107-BY$65&gt;=0, if($B107&lt;=$B106,BY106,BY106*vlookup($B107,'2a. TBill Main'!$B$224:$HF$233,1+BY$62)),BY106)</f>
        <v>58909.28173</v>
      </c>
      <c r="BZ107" s="346">
        <f>if($A107-BZ$65&gt;=0, if($B107&lt;=$B106,BZ106,BZ106*vlookup($B107,'2a. TBill Main'!$B$224:$HF$233,1+BZ$62)),BZ106)</f>
        <v>35872.33583</v>
      </c>
      <c r="CA107" s="346">
        <f>if($A107-CA$65&gt;=0, if($B107&lt;=$B106,CA106,CA106*vlookup($B107,'2a. TBill Main'!$B$224:$HF$233,1+CA$62)),CA106)</f>
        <v>58909.28173</v>
      </c>
      <c r="CB107" s="346">
        <f>if($A107-CB$65&gt;=0, if($B107&lt;=$B106,CB106,CB106*vlookup($B107,'2a. TBill Main'!$B$224:$HF$233,1+CB$62)),CB106)</f>
        <v>120905.4098</v>
      </c>
      <c r="CC107" s="346">
        <f>if($A107-CC$65&gt;=0, if($B107&lt;=$B106,CC106,CC106*vlookup($B107,'2a. TBill Main'!$B$224:$HF$233,1+CC$62)),CC106)</f>
        <v>222600.1494</v>
      </c>
      <c r="CD107" s="346">
        <f>if($A107-CD$65&gt;=0, if($B107&lt;=$B106,CD106,CD106*vlookup($B107,'2a. TBill Main'!$B$224:$HF$233,1+CD$62)),CD106)</f>
        <v>61842.96396</v>
      </c>
      <c r="CE107" s="346">
        <f>if($A107-CE$65&gt;=0, if($B107&lt;=$B106,CE106,CE106*vlookup($B107,'2a. TBill Main'!$B$224:$HF$233,1+CE$62)),CE106)</f>
        <v>131406.6962</v>
      </c>
      <c r="CF107" s="346">
        <f>if($A107-CF$65&gt;=0, if($B107&lt;=$B106,CF106,CF106*vlookup($B107,'2a. TBill Main'!$B$224:$HF$233,1+CF$62)),CF106)</f>
        <v>147273.2043</v>
      </c>
      <c r="CG107" s="346">
        <f>if($A107-CG$65&gt;=0, if($B107&lt;=$B106,CG106,CG106*vlookup($B107,'2a. TBill Main'!$B$224:$HF$233,1+CG$62)),CG106)</f>
        <v>29.45464086</v>
      </c>
      <c r="CH107" s="346">
        <f>if($A107-CH$65&gt;=0, if($B107&lt;=$B106,CH106,CH106*vlookup($B107,'2a. TBill Main'!$B$224:$HF$233,1+CH$62)),CH106)</f>
        <v>82900.26344</v>
      </c>
      <c r="CI107" s="346">
        <f>if($A107-CI$65&gt;=0, if($B107&lt;=$B106,CI106,CI106*vlookup($B107,'2a. TBill Main'!$B$224:$HF$233,1+CI$62)),CI106)</f>
        <v>58909.28173</v>
      </c>
      <c r="CJ107" s="346">
        <f>if($A107-CJ$65&gt;=0, if($B107&lt;=$B106,CJ106,CJ106*vlookup($B107,'2a. TBill Main'!$B$224:$HF$233,1+CJ$62)),CJ106)</f>
        <v>29454.64086</v>
      </c>
      <c r="CK107" s="346">
        <f>if($A107-CK$65&gt;=0, if($B107&lt;=$B106,CK106,CK106*vlookup($B107,'2a. TBill Main'!$B$224:$HF$233,1+CK$62)),CK106)</f>
        <v>51282.41484</v>
      </c>
      <c r="CL107" s="346">
        <f>if($A107-CL$65&gt;=0, if($B107&lt;=$B106,CL106,CL106*vlookup($B107,'2a. TBill Main'!$B$224:$HF$233,1+CL$62)),CL106)</f>
        <v>44246.93823</v>
      </c>
      <c r="CM107" s="346">
        <f>if($A107-CM$65&gt;=0, if($B107&lt;=$B106,CM106,CM106*vlookup($B107,'2a. TBill Main'!$B$224:$HF$233,1+CM$62)),CM106)</f>
        <v>261168.4096</v>
      </c>
      <c r="CN107" s="346">
        <f>if($A107-CN$65&gt;=0, if($B107&lt;=$B106,CN106,CN106*vlookup($B107,'2a. TBill Main'!$B$224:$HF$233,1+CN$62)),CN106)</f>
        <v>92241.39042</v>
      </c>
      <c r="CO107" s="346">
        <f>if($A107-CO$65&gt;=0, if($B107&lt;=$B106,CO106,CO106*vlookup($B107,'2a. TBill Main'!$B$224:$HF$233,1+CO$62)),CO106)</f>
        <v>773.9764392</v>
      </c>
      <c r="CP107" s="346">
        <f>if($A107-CP$65&gt;=0, if($B107&lt;=$B106,CP106,CP106*vlookup($B107,'2a. TBill Main'!$B$224:$HF$233,1+CP$62)),CP106)</f>
        <v>109635.7943</v>
      </c>
      <c r="CQ107" s="346">
        <f>if($A107-CQ$65&gt;=0, if($B107&lt;=$B106,CQ106,CQ106*vlookup($B107,'2a. TBill Main'!$B$224:$HF$233,1+CQ$62)),CQ106)</f>
        <v>24186.76372</v>
      </c>
      <c r="CR107" s="346">
        <f>if($A107-CR$65&gt;=0, if($B107&lt;=$B106,CR106,CR106*vlookup($B107,'2a. TBill Main'!$B$224:$HF$233,1+CR$62)),CR106)</f>
        <v>69287.72529</v>
      </c>
      <c r="CS107" s="346">
        <f>if($A107-CS$65&gt;=0, if($B107&lt;=$B106,CS106,CS106*vlookup($B107,'2a. TBill Main'!$B$224:$HF$233,1+CS$62)),CS106)</f>
        <v>20495.86358</v>
      </c>
      <c r="CT107" s="346">
        <f>if($A107-CT$65&gt;=0, if($B107&lt;=$B106,CT106,CT106*vlookup($B107,'2a. TBill Main'!$B$224:$HF$233,1+CT$62)),CT106)</f>
        <v>67744.07766</v>
      </c>
      <c r="CU107" s="346">
        <f>if($A107-CU$65&gt;=0, if($B107&lt;=$B106,CU106,CU106*vlookup($B107,'2a. TBill Main'!$B$224:$HF$233,1+CU$62)),CU106)</f>
        <v>102974.9531</v>
      </c>
      <c r="CV107" s="346">
        <f>if($A107-CV$65&gt;=0, if($B107&lt;=$B106,CV106,CV106*vlookup($B107,'2a. TBill Main'!$B$224:$HF$233,1+CV$62)),CV106)</f>
        <v>24186.76372</v>
      </c>
      <c r="CW107" s="346">
        <f>if($A107-CW$65&gt;=0, if($B107&lt;=$B106,CW106,CW106*vlookup($B107,'2a. TBill Main'!$B$224:$HF$233,1+CW$62)),CW106)</f>
        <v>35070.8074</v>
      </c>
      <c r="CX107" s="346">
        <f>if($A107-CX$65&gt;=0, if($B107&lt;=$B106,CX106,CX106*vlookup($B107,'2a. TBill Main'!$B$224:$HF$233,1+CX$62)),CX106)</f>
        <v>263766.3331</v>
      </c>
      <c r="CY107" s="346">
        <f>if($A107-CY$65&gt;=0, if($B107&lt;=$B106,CY106,CY106*vlookup($B107,'2a. TBill Main'!$B$224:$HF$233,1+CY$62)),CY106)</f>
        <v>517693.3456</v>
      </c>
      <c r="CZ107" s="346">
        <f>if($A107-CZ$65&gt;=0, if($B107&lt;=$B106,CZ106,CZ106*vlookup($B107,'2a. TBill Main'!$B$224:$HF$233,1+CZ$62)),CZ106)</f>
        <v>43803.43844</v>
      </c>
      <c r="DA107" s="346">
        <f>if($A107-DA$65&gt;=0, if($B107&lt;=$B106,DA106,DA106*vlookup($B107,'2a. TBill Main'!$B$224:$HF$233,1+DA$62)),DA106)</f>
        <v>120933.8186</v>
      </c>
      <c r="DB107" s="346">
        <f>if($A107-DB$65&gt;=0, if($B107&lt;=$B106,DB106,DB106*vlookup($B107,'2a. TBill Main'!$B$224:$HF$233,1+DB$62)),DB106)</f>
        <v>48373.52745</v>
      </c>
      <c r="DC107" s="346">
        <f>if($A107-DC$65&gt;=0, if($B107&lt;=$B106,DC106,DC106*vlookup($B107,'2a. TBill Main'!$B$224:$HF$233,1+DC$62)),DC106)</f>
        <v>48373.52745</v>
      </c>
      <c r="DD107" s="346">
        <f>if($A107-DD$65&gt;=0, if($B107&lt;=$B106,DD106,DD106*vlookup($B107,'2a. TBill Main'!$B$224:$HF$233,1+DD$62)),DD106)</f>
        <v>96350.39197</v>
      </c>
      <c r="DE107" s="346">
        <f>if($A107-DE$65&gt;=0, if($B107&lt;=$B106,DE106,DE106*vlookup($B107,'2a. TBill Main'!$B$224:$HF$233,1+DE$62)),DE106)</f>
        <v>36676.80851</v>
      </c>
      <c r="DF107" s="346">
        <f>if($A107-DF$65&gt;=0, if($B107&lt;=$B106,DF106,DF106*vlookup($B107,'2a. TBill Main'!$B$224:$HF$233,1+DF$62)),DF106)</f>
        <v>19349.41098</v>
      </c>
      <c r="DG107" s="346">
        <f>if($A107-DG$65&gt;=0, if($B107&lt;=$B106,DG106,DG106*vlookup($B107,'2a. TBill Main'!$B$224:$HF$233,1+DG$62)),DG106)</f>
        <v>48373.52745</v>
      </c>
      <c r="DH107" s="346">
        <f>if($A107-DH$65&gt;=0, if($B107&lt;=$B106,DH106,DH106*vlookup($B107,'2a. TBill Main'!$B$224:$HF$233,1+DH$62)),DH106)</f>
        <v>241156.5464</v>
      </c>
      <c r="DI107" s="346">
        <f>if($A107-DI$65&gt;=0, if($B107&lt;=$B106,DI106,DI106*vlookup($B107,'2a. TBill Main'!$B$224:$HF$233,1+DI$62)),DI106)</f>
        <v>37674.22227</v>
      </c>
      <c r="DJ107" s="346">
        <f>if($A107-DJ$65&gt;=0, if($B107&lt;=$B106,DJ106,DJ106*vlookup($B107,'2a. TBill Main'!$B$224:$HF$233,1+DJ$62)),DJ106)</f>
        <v>241.8676372</v>
      </c>
      <c r="DK107" s="346">
        <f>if($A107-DK$65&gt;=0, if($B107&lt;=$B106,DK106,DK106*vlookup($B107,'2a. TBill Main'!$B$224:$HF$233,1+DK$62)),DK106)</f>
        <v>113119.4139</v>
      </c>
      <c r="DL107" s="346">
        <f>if($A107-DL$65&gt;=0, if($B107&lt;=$B106,DL106,DL106*vlookup($B107,'2a. TBill Main'!$B$224:$HF$233,1+DL$62)),DL106)</f>
        <v>48373.52745</v>
      </c>
      <c r="DM107" s="346">
        <f>if($A107-DM$65&gt;=0, if($B107&lt;=$B106,DM106,DM106*vlookup($B107,'2a. TBill Main'!$B$224:$HF$233,1+DM$62)),DM106)</f>
        <v>31030.11828</v>
      </c>
      <c r="DN107" s="346">
        <f>if($A107-DN$65&gt;=0, if($B107&lt;=$B106,DN106,DN106*vlookup($B107,'2a. TBill Main'!$B$224:$HF$233,1+DN$62)),DN106)</f>
        <v>128838.053</v>
      </c>
      <c r="DO107" s="346">
        <f>if($A107-DO$65&gt;=0, if($B107&lt;=$B106,DO106,DO106*vlookup($B107,'2a. TBill Main'!$B$224:$HF$233,1+DO$62)),DO106)</f>
        <v>48373.52745</v>
      </c>
      <c r="DP107" s="346">
        <f>if($A107-DP$65&gt;=0, if($B107&lt;=$B106,DP106,DP106*vlookup($B107,'2a. TBill Main'!$B$224:$HF$233,1+DP$62)),DP106)</f>
        <v>58048.23294</v>
      </c>
      <c r="DQ107" s="346">
        <f>if($A107-DQ$65&gt;=0, if($B107&lt;=$B106,DQ106,DQ106*vlookup($B107,'2a. TBill Main'!$B$224:$HF$233,1+DQ$62)),DQ106)</f>
        <v>33861.46921</v>
      </c>
      <c r="DR107" s="346">
        <f>if($A107-DR$65&gt;=0, if($B107&lt;=$B106,DR106,DR106*vlookup($B107,'2a. TBill Main'!$B$224:$HF$233,1+DR$62)),DR106)</f>
        <v>228837.0667</v>
      </c>
      <c r="DS107" s="346">
        <f>if($A107-DS$65&gt;=0, if($B107&lt;=$B106,DS106,DS106*vlookup($B107,'2a. TBill Main'!$B$224:$HF$233,1+DS$62)),DS106)</f>
        <v>9722.256667</v>
      </c>
      <c r="DT107" s="346">
        <f>if($A107-DT$65&gt;=0, if($B107&lt;=$B106,DT106,DT106*vlookup($B107,'2a. TBill Main'!$B$224:$HF$233,1+DT$62)),DT106)</f>
        <v>256.3796955</v>
      </c>
      <c r="DU107" s="346">
        <f>if($A107-DU$65&gt;=0, if($B107&lt;=$B106,DU106,DU106*vlookup($B107,'2a. TBill Main'!$B$224:$HF$233,1+DU$62)),DU106)</f>
        <v>84176.32306</v>
      </c>
      <c r="DV107" s="346">
        <f>if($A107-DV$65&gt;=0, if($B107&lt;=$B106,DV106,DV106*vlookup($B107,'2a. TBill Main'!$B$224:$HF$233,1+DV$62)),DV106)</f>
        <v>168721.204</v>
      </c>
      <c r="DW107" s="346">
        <f>if($A107-DW$65&gt;=0, if($B107&lt;=$B106,DW106,DW106*vlookup($B107,'2a. TBill Main'!$B$224:$HF$233,1+DW$62)),DW106)</f>
        <v>48373.52745</v>
      </c>
      <c r="DX107" s="346">
        <f>if($A107-DX$65&gt;=0, if($B107&lt;=$B106,DX106,DX106*vlookup($B107,'2a. TBill Main'!$B$224:$HF$233,1+DX$62)),DX106)</f>
        <v>96747.0549</v>
      </c>
      <c r="DY107" s="346">
        <f>if($A107-DY$65&gt;=0, if($B107&lt;=$B106,DY106,DY106*vlookup($B107,'2a. TBill Main'!$B$224:$HF$233,1+DY$62)),DY106)</f>
        <v>48373.52745</v>
      </c>
      <c r="DZ107" s="346">
        <f>if($A107-DZ$65&gt;=0, if($B107&lt;=$B106,DZ106,DZ106*vlookup($B107,'2a. TBill Main'!$B$224:$HF$233,1+DZ$62)),DZ106)</f>
        <v>292340.5758</v>
      </c>
      <c r="EA107" s="346">
        <f>if($A107-EA$65&gt;=0, if($B107&lt;=$B106,EA106,EA106*vlookup($B107,'2a. TBill Main'!$B$224:$HF$233,1+EA$62)),EA106)</f>
        <v>1383.482885</v>
      </c>
      <c r="EB107" s="346">
        <f>if($A107-EB$65&gt;=0, if($B107&lt;=$B106,EB106,EB106*vlookup($B107,'2a. TBill Main'!$B$224:$HF$233,1+EB$62)),EB106)</f>
        <v>96747.0549</v>
      </c>
      <c r="EC107" s="346">
        <f>if($A107-EC$65&gt;=0, if($B107&lt;=$B106,EC106,EC106*vlookup($B107,'2a. TBill Main'!$B$224:$HF$233,1+EC$62)),EC106)</f>
        <v>139684.2202</v>
      </c>
      <c r="ED107" s="346">
        <f>if($A107-ED$65&gt;=0, if($B107&lt;=$B106,ED106,ED106*vlookup($B107,'2a. TBill Main'!$B$224:$HF$233,1+ED$62)),ED106)</f>
        <v>94622.87656</v>
      </c>
      <c r="EE107" s="346">
        <f>if($A107-EE$65&gt;=0, if($B107&lt;=$B106,EE106,EE106*vlookup($B107,'2a. TBill Main'!$B$224:$HF$233,1+EE$62)),EE106)</f>
        <v>96747.0549</v>
      </c>
      <c r="EF107" s="346">
        <f>if($A107-EF$65&gt;=0, if($B107&lt;=$B106,EF106,EF106*vlookup($B107,'2a. TBill Main'!$B$224:$HF$233,1+EF$62)),EF106)</f>
        <v>25489.84981</v>
      </c>
      <c r="EG107" s="346">
        <f>if($A107-EG$65&gt;=0, if($B107&lt;=$B106,EG106,EG106*vlookup($B107,'2a. TBill Main'!$B$224:$HF$233,1+EG$62)),EG106)</f>
        <v>20333.03829</v>
      </c>
      <c r="EH107" s="346">
        <f>if($A107-EH$65&gt;=0, if($B107&lt;=$B106,EH106,EH106*vlookup($B107,'2a. TBill Main'!$B$224:$HF$233,1+EH$62)),EH106)</f>
        <v>1905.916981</v>
      </c>
      <c r="EI107" s="346">
        <f>if($A107-EI$65&gt;=0, if($B107&lt;=$B106,EI106,EI106*vlookup($B107,'2a. TBill Main'!$B$224:$HF$233,1+EI$62)),EI106)</f>
        <v>96747.0549</v>
      </c>
      <c r="EJ107" s="346">
        <f>if($A107-EJ$65&gt;=0, if($B107&lt;=$B106,EJ106,EJ106*vlookup($B107,'2a. TBill Main'!$B$224:$HF$233,1+EJ$62)),EJ106)</f>
        <v>86157.46088</v>
      </c>
      <c r="EK107" s="346">
        <f>if($A107-EK$65&gt;=0, if($B107&lt;=$B106,EK106,EK106*vlookup($B107,'2a. TBill Main'!$B$224:$HF$233,1+EK$62)),EK106)</f>
        <v>53210.88019</v>
      </c>
      <c r="EL107" s="346">
        <f>if($A107-EL$65&gt;=0, if($B107&lt;=$B106,EL106,EL106*vlookup($B107,'2a. TBill Main'!$B$224:$HF$233,1+EL$62)),EL106)</f>
        <v>20437.81535</v>
      </c>
      <c r="EM107" s="346">
        <f>if($A107-EM$65&gt;=0, if($B107&lt;=$B106,EM106,EM106*vlookup($B107,'2a. TBill Main'!$B$224:$HF$233,1+EM$62)),EM106)</f>
        <v>198384.6734</v>
      </c>
      <c r="EN107" s="346">
        <f>if($A107-EN$65&gt;=0, if($B107&lt;=$B106,EN106,EN106*vlookup($B107,'2a. TBill Main'!$B$224:$HF$233,1+EN$62)),EN106)</f>
        <v>1451.205823</v>
      </c>
      <c r="EO107" s="346">
        <f>if($A107-EO$65&gt;=0, if($B107&lt;=$B106,EO106,EO106*vlookup($B107,'2a. TBill Main'!$B$224:$HF$233,1+EO$62)),EO106)</f>
        <v>82317.03816</v>
      </c>
      <c r="EP107" s="346">
        <f>if($A107-EP$65&gt;=0, if($B107&lt;=$B106,EP106,EP106*vlookup($B107,'2a. TBill Main'!$B$224:$HF$233,1+EP$62)),EP106)</f>
        <v>87255.44321</v>
      </c>
      <c r="EQ107" s="346">
        <f>if($A107-EQ$65&gt;=0, if($B107&lt;=$B106,EQ106,EQ106*vlookup($B107,'2a. TBill Main'!$B$224:$HF$233,1+EQ$62)),EQ106)</f>
        <v>96747.0549</v>
      </c>
      <c r="ER107" s="346">
        <f>if($A107-ER$65&gt;=0, if($B107&lt;=$B106,ER106,ER106*vlookup($B107,'2a. TBill Main'!$B$224:$HF$233,1+ER$62)),ER106)</f>
        <v>174459.1267</v>
      </c>
      <c r="ES107" s="346">
        <f>if($A107-ES$65&gt;=0, if($B107&lt;=$B106,ES106,ES106*vlookup($B107,'2a. TBill Main'!$B$224:$HF$233,1+ES$62)),ES106)</f>
        <v>23202.65268</v>
      </c>
      <c r="ET107" s="346">
        <f>if($A107-ET$65&gt;=0, if($B107&lt;=$B106,ET106,ET106*vlookup($B107,'2a. TBill Main'!$B$224:$HF$233,1+ET$62)),ET106)</f>
        <v>6859.366192</v>
      </c>
      <c r="EU107" s="346">
        <f>if($A107-EU$65&gt;=0, if($B107&lt;=$B106,EU106,EU106*vlookup($B107,'2a. TBill Main'!$B$224:$HF$233,1+EU$62)),EU106)</f>
        <v>39179.36458</v>
      </c>
      <c r="EV107" s="346">
        <f>if($A107-EV$65&gt;=0, if($B107&lt;=$B106,EV106,EV106*vlookup($B107,'2a. TBill Main'!$B$224:$HF$233,1+EV$62)),EV106)</f>
        <v>23488.92722</v>
      </c>
      <c r="EW107" s="346">
        <f>if($A107-EW$65&gt;=0, if($B107&lt;=$B106,EW106,EW106*vlookup($B107,'2a. TBill Main'!$B$224:$HF$233,1+EW$62)),EW106)</f>
        <v>20665.17093</v>
      </c>
      <c r="EX107" s="346">
        <f>if($A107-EX$65&gt;=0, if($B107&lt;=$B106,EX106,EX106*vlookup($B107,'2a. TBill Main'!$B$224:$HF$233,1+EX$62)),EX106)</f>
        <v>28502.16611</v>
      </c>
      <c r="EY107" s="346">
        <f>if($A107-EY$65&gt;=0, if($B107&lt;=$B106,EY106,EY106*vlookup($B107,'2a. TBill Main'!$B$224:$HF$233,1+EY$62)),EY106)</f>
        <v>222371.7996</v>
      </c>
      <c r="EZ107" s="346">
        <f>if($A107-EZ$65&gt;=0, if($B107&lt;=$B106,EZ106,EZ106*vlookup($B107,'2a. TBill Main'!$B$224:$HF$233,1+EZ$62)),EZ106)</f>
        <v>95279.01508</v>
      </c>
      <c r="FA107" s="346">
        <f>if($A107-FA$65&gt;=0, if($B107&lt;=$B106,FA106,FA106*vlookup($B107,'2a. TBill Main'!$B$224:$HF$233,1+FA$62)),FA106)</f>
        <v>17318.6903</v>
      </c>
      <c r="FB107" s="346">
        <f>if($A107-FB$65&gt;=0, if($B107&lt;=$B106,FB106,FB106*vlookup($B107,'2a. TBill Main'!$B$224:$HF$233,1+FB$62)),FB106)</f>
        <v>30440.00962</v>
      </c>
      <c r="FC107" s="346">
        <f>if($A107-FC$65&gt;=0, if($B107&lt;=$B106,FC106,FC106*vlookup($B107,'2a. TBill Main'!$B$224:$HF$233,1+FC$62)),FC106)</f>
        <v>122031.8977</v>
      </c>
      <c r="FD107" s="346">
        <f>if($A107-FD$65&gt;=0, if($B107&lt;=$B106,FD106,FD106*vlookup($B107,'2a. TBill Main'!$B$224:$HF$233,1+FD$62)),FD106)</f>
        <v>99198.18991</v>
      </c>
      <c r="FE107" s="346">
        <f>if($A107-FE$65&gt;=0, if($B107&lt;=$B106,FE106,FE106*vlookup($B107,'2a. TBill Main'!$B$224:$HF$233,1+FE$62)),FE106)</f>
        <v>166637.4176</v>
      </c>
      <c r="FF107" s="346">
        <f>if($A107-FF$65&gt;=0, if($B107&lt;=$B106,FF106,FF106*vlookup($B107,'2a. TBill Main'!$B$224:$HF$233,1+FF$62)),FF106)</f>
        <v>39578.68805</v>
      </c>
      <c r="FG107" s="346">
        <f>if($A107-FG$65&gt;=0, if($B107&lt;=$B106,FG106,FG106*vlookup($B107,'2a. TBill Main'!$B$224:$HF$233,1+FG$62)),FG106)</f>
        <v>50384.22149</v>
      </c>
      <c r="FH107" s="346">
        <f>if($A107-FH$65&gt;=0, if($B107&lt;=$B106,FH106,FH106*vlookup($B107,'2a. TBill Main'!$B$224:$HF$233,1+FH$62)),FH106)</f>
        <v>62358.31423</v>
      </c>
      <c r="FI107" s="346">
        <f>if($A107-FI$65&gt;=0, if($B107&lt;=$B106,FI106,FI106*vlookup($B107,'2a. TBill Main'!$B$224:$HF$233,1+FI$62)),FI106)</f>
        <v>169903.1144</v>
      </c>
      <c r="FJ107" s="346">
        <f>if($A107-FJ$65&gt;=0, if($B107&lt;=$B106,FJ106,FJ106*vlookup($B107,'2a. TBill Main'!$B$224:$HF$233,1+FJ$62)),FJ106)</f>
        <v>176902.8606</v>
      </c>
      <c r="FK107" s="346">
        <f>if($A107-FK$65&gt;=0, if($B107&lt;=$B106,FK106,FK106*vlookup($B107,'2a. TBill Main'!$B$224:$HF$233,1+FK$62)),FK106)</f>
        <v>75540.10046</v>
      </c>
      <c r="FL107" s="346">
        <f>if($A107-FL$65&gt;=0, if($B107&lt;=$B106,FL106,FL106*vlookup($B107,'2a. TBill Main'!$B$224:$HF$233,1+FL$62)),FL106)</f>
        <v>75206.32312</v>
      </c>
      <c r="FM107" s="346">
        <f>if($A107-FM$65&gt;=0, if($B107&lt;=$B106,FM106,FM106*vlookup($B107,'2a. TBill Main'!$B$224:$HF$233,1+FM$62)),FM106)</f>
        <v>199895.4271</v>
      </c>
      <c r="FN107" s="346">
        <f>if($A107-FN$65&gt;=0, if($B107&lt;=$B106,FN106,FN106*vlookup($B107,'2a. TBill Main'!$B$224:$HF$233,1+FN$62)),FN106)</f>
        <v>170723.8197</v>
      </c>
      <c r="FO107" s="346">
        <f>if($A107-FO$65&gt;=0, if($B107&lt;=$B106,FO106,FO106*vlookup($B107,'2a. TBill Main'!$B$224:$HF$233,1+FO$62)),FO106)</f>
        <v>82234.99666</v>
      </c>
      <c r="FP107" s="346">
        <f>if($A107-FP$65&gt;=0, if($B107&lt;=$B106,FP106,FP106*vlookup($B107,'2a. TBill Main'!$B$224:$HF$233,1+FP$62)),FP106)</f>
        <v>29164.3997</v>
      </c>
      <c r="FQ107" s="346">
        <f>if($A107-FQ$65&gt;=0, if($B107&lt;=$B106,FQ106,FQ106*vlookup($B107,'2a. TBill Main'!$B$224:$HF$233,1+FQ$62)),FQ106)</f>
        <v>161111.0807</v>
      </c>
      <c r="FR107" s="346">
        <f>if($A107-FR$65&gt;=0, if($B107&lt;=$B106,FR106,FR106*vlookup($B107,'2a. TBill Main'!$B$224:$HF$233,1+FR$62)),FR106)</f>
        <v>161091.0057</v>
      </c>
      <c r="FS107" s="346">
        <f>if($A107-FS$65&gt;=0, if($B107&lt;=$B106,FS106,FS106*vlookup($B107,'2a. TBill Main'!$B$224:$HF$233,1+FS$62)),FS106)</f>
        <v>72560.29117</v>
      </c>
      <c r="FT107" s="346">
        <f>if($A107-FT$65&gt;=0, if($B107&lt;=$B106,FT106,FT106*vlookup($B107,'2a. TBill Main'!$B$224:$HF$233,1+FT$62)),FT106)</f>
        <v>90255.32751</v>
      </c>
      <c r="FU107" s="346">
        <f>if($A107-FU$65&gt;=0, if($B107&lt;=$B106,FU106,FU106*vlookup($B107,'2a. TBill Main'!$B$224:$HF$233,1+FU$62)),FU106)</f>
        <v>96747.0549</v>
      </c>
      <c r="FV107" s="346">
        <f>if($A107-FV$65&gt;=0, if($B107&lt;=$B106,FV106,FV106*vlookup($B107,'2a. TBill Main'!$B$224:$HF$233,1+FV$62)),FV106)</f>
        <v>203168.8153</v>
      </c>
      <c r="FW107" s="346">
        <f>if($A107-FW$65&gt;=0, if($B107&lt;=$B106,FW106,FW106*vlookup($B107,'2a. TBill Main'!$B$224:$HF$233,1+FW$62)),FW106)</f>
        <v>4827.678039</v>
      </c>
      <c r="FX107" s="346">
        <f>if($A107-FX$65&gt;=0, if($B107&lt;=$B106,FX106,FX106*vlookup($B107,'2a. TBill Main'!$B$224:$HF$233,1+FX$62)),FX106)</f>
        <v>107763.1583</v>
      </c>
      <c r="FY107" s="346">
        <f>if($A107-FY$65&gt;=0, if($B107&lt;=$B106,FY106,FY106*vlookup($B107,'2a. TBill Main'!$B$224:$HF$233,1+FY$62)),FY106)</f>
        <v>99959.05712</v>
      </c>
      <c r="FZ107" s="346">
        <f>if($A107-FZ$65&gt;=0, if($B107&lt;=$B106,FZ106,FZ106*vlookup($B107,'2a. TBill Main'!$B$224:$HF$233,1+FZ$62)),FZ106)</f>
        <v>112181.4512</v>
      </c>
      <c r="GA107" s="346">
        <f>if($A107-GA$65&gt;=0, if($B107&lt;=$B106,GA106,GA106*vlookup($B107,'2a. TBill Main'!$B$224:$HF$233,1+GA$62)),GA106)</f>
        <v>1814.007279</v>
      </c>
      <c r="GB107" s="346">
        <f>if($A107-GB$65&gt;=0, if($B107&lt;=$B106,GB106,GB106*vlookup($B107,'2a. TBill Main'!$B$224:$HF$233,1+GB$62)),GB106)</f>
        <v>10245.51311</v>
      </c>
      <c r="GC107" s="346">
        <f>if($A107-GC$65&gt;=0, if($B107&lt;=$B106,GC106,GC106*vlookup($B107,'2a. TBill Main'!$B$224:$HF$233,1+GC$62)),GC106)</f>
        <v>532.1088019</v>
      </c>
      <c r="GD107" s="346">
        <f>if($A107-GD$65&gt;=0, if($B107&lt;=$B106,GD106,GD106*vlookup($B107,'2a. TBill Main'!$B$224:$HF$233,1+GD$62)),GD106)</f>
        <v>40783.72099</v>
      </c>
      <c r="GE107" s="346">
        <f>if($A107-GE$65&gt;=0, if($B107&lt;=$B106,GE106,GE106*vlookup($B107,'2a. TBill Main'!$B$224:$HF$233,1+GE$62)),GE106)</f>
        <v>10445.00554</v>
      </c>
      <c r="GF107" s="346">
        <f>if($A107-GF$65&gt;=0, if($B107&lt;=$B106,GF106,GF106*vlookup($B107,'2a. TBill Main'!$B$224:$HF$233,1+GF$62)),GF106)</f>
        <v>8112.240553</v>
      </c>
      <c r="GG107" s="346">
        <f>if($A107-GG$65&gt;=0, if($B107&lt;=$B106,GG106,GG106*vlookup($B107,'2a. TBill Main'!$B$224:$HF$233,1+GG$62)),GG106)</f>
        <v>119325.2053</v>
      </c>
      <c r="GH107" s="346">
        <f>if($A107-GH$65&gt;=0, if($B107&lt;=$B106,GH106,GH106*vlookup($B107,'2a. TBill Main'!$B$224:$HF$233,1+GH$62)),GH106)</f>
        <v>532.1088019</v>
      </c>
      <c r="GI107" s="346">
        <f>if($A107-GI$65&gt;=0, if($B107&lt;=$B106,GI106,GI106*vlookup($B107,'2a. TBill Main'!$B$224:$HF$233,1+GI$62)),GI106)</f>
        <v>1209.338186</v>
      </c>
      <c r="GJ107" s="346">
        <f>if($A107-GJ$65&gt;=0, if($B107&lt;=$B106,GJ106,GJ106*vlookup($B107,'2a. TBill Main'!$B$224:$HF$233,1+GJ$62)),GJ106)</f>
        <v>159.6326406</v>
      </c>
      <c r="GK107" s="346">
        <f>if($A107-GK$65&gt;=0, if($B107&lt;=$B106,GK106,GK106*vlookup($B107,'2a. TBill Main'!$B$224:$HF$233,1+GK$62)),GK106)</f>
        <v>78698.69831</v>
      </c>
      <c r="GL107" s="346">
        <f>if($A107-GL$65&gt;=0, if($B107&lt;=$B106,GL106,GL106*vlookup($B107,'2a. TBill Main'!$B$224:$HF$233,1+GL$62)),GL106)</f>
        <v>57686.93106</v>
      </c>
      <c r="GM107" s="346">
        <f>if($A107-GM$65&gt;=0, if($B107&lt;=$B106,GM106,GM106*vlookup($B107,'2a. TBill Main'!$B$224:$HF$233,1+GM$62)),GM106)</f>
        <v>1572.139642</v>
      </c>
      <c r="GN107" s="346">
        <f>if($A107-GN$65&gt;=0, if($B107&lt;=$B106,GN106,GN106*vlookup($B107,'2a. TBill Main'!$B$224:$HF$233,1+GN$62)),GN106)</f>
        <v>48.37352745</v>
      </c>
      <c r="GO107" s="346">
        <f>if($A107-GO$65&gt;=0, if($B107&lt;=$B106,GO106,GO106*vlookup($B107,'2a. TBill Main'!$B$224:$HF$233,1+GO$62)),GO106)</f>
        <v>5635.515948</v>
      </c>
      <c r="GP107" s="346">
        <f>if($A107-GP$65&gt;=0, if($B107&lt;=$B106,GP106,GP106*vlookup($B107,'2a. TBill Main'!$B$224:$HF$233,1+GP$62)),GP106)</f>
        <v>52751.33168</v>
      </c>
      <c r="GQ107" s="346">
        <f>if($A107-GQ$65&gt;=0, if($B107&lt;=$B106,GQ106,GQ106*vlookup($B107,'2a. TBill Main'!$B$224:$HF$233,1+GQ$62)),GQ106)</f>
        <v>55397.36363</v>
      </c>
      <c r="GR107" s="346">
        <f>if($A107-GR$65&gt;=0, if($B107&lt;=$B106,GR106,GR106*vlookup($B107,'2a. TBill Main'!$B$224:$HF$233,1+GR$62)),GR106)</f>
        <v>66025.02761</v>
      </c>
      <c r="GS107" s="346">
        <f>if($A107-GS$65&gt;=0, if($B107&lt;=$B106,GS106,GS106*vlookup($B107,'2a. TBill Main'!$B$224:$HF$233,1+GS$62)),GS106)</f>
        <v>133926.9481</v>
      </c>
      <c r="GT107" s="346">
        <f>if($A107-GT$65&gt;=0, if($B107&lt;=$B106,GT106,GT106*vlookup($B107,'2a. TBill Main'!$B$224:$HF$233,1+GT$62)),GT106)</f>
        <v>9669.868137</v>
      </c>
      <c r="GU107" s="346">
        <f>if($A107-GU$65&gt;=0, if($B107&lt;=$B106,GU106,GU106*vlookup($B107,'2a. TBill Main'!$B$224:$HF$233,1+GU$62)),GU106)</f>
        <v>40154.86513</v>
      </c>
      <c r="GV107" s="346">
        <f>if($A107-GV$65&gt;=0, if($B107&lt;=$B106,GV106,GV106*vlookup($B107,'2a. TBill Main'!$B$224:$HF$233,1+GV$62)),GV106)</f>
        <v>67060.2211</v>
      </c>
      <c r="GW107" s="346">
        <f>if($A107-GW$65&gt;=0, if($B107&lt;=$B106,GW106,GW106*vlookup($B107,'2a. TBill Main'!$B$224:$HF$233,1+GW$62)),GW106)</f>
        <v>73271.38203</v>
      </c>
      <c r="GX107" s="346">
        <f>if($A107-GX$65&gt;=0, if($B107&lt;=$B106,GX106,GX106*vlookup($B107,'2a. TBill Main'!$B$224:$HF$233,1+GX$62)),GX106)</f>
        <v>32052.29929</v>
      </c>
      <c r="GY107" s="346">
        <f>if($A107-GY$65&gt;=0, if($B107&lt;=$B106,GY106,GY106*vlookup($B107,'2a. TBill Main'!$B$224:$HF$233,1+GY$62)),GY106)</f>
        <v>123894.2785</v>
      </c>
      <c r="GZ107" s="346">
        <f>if($A107-GZ$65&gt;=0, if($B107&lt;=$B106,GZ106,GZ106*vlookup($B107,'2a. TBill Main'!$B$224:$HF$233,1+GZ$62)),GZ106)</f>
        <v>99523.69537</v>
      </c>
      <c r="HA107" s="346">
        <f>if($A107-HA$65&gt;=0, if($B107&lt;=$B106,HA106,HA106*vlookup($B107,'2a. TBill Main'!$B$224:$HF$233,1+HA$62)),HA106)</f>
        <v>143412.9968</v>
      </c>
      <c r="HB107" s="346">
        <f>if($A107-HB$65&gt;=0, if($B107&lt;=$B106,HB106,HB106*vlookup($B107,'2a. TBill Main'!$B$224:$HF$233,1+HB$62)),HB106)</f>
        <v>88736.39875</v>
      </c>
      <c r="HC107" s="346">
        <f>if($A107-HC$65&gt;=0, if($B107&lt;=$B106,HC106,HC106*vlookup($B107,'2a. TBill Main'!$B$224:$HF$233,1+HC$62)),HC106)</f>
        <v>26295.84952</v>
      </c>
      <c r="HD107" s="346">
        <f>if($A107-HD$65&gt;=0, if($B107&lt;=$B106,HD106,HD106*vlookup($B107,'2a. TBill Main'!$B$224:$HF$233,1+HD$62)),HD106)</f>
        <v>63741.79712</v>
      </c>
      <c r="HE107" s="346">
        <f>if($A107-HE$65&gt;=0, if($B107&lt;=$B106,HE106,HE106*vlookup($B107,'2a. TBill Main'!$B$224:$HF$233,1+HE$62)),HE106)</f>
        <v>59063.39978</v>
      </c>
      <c r="HF107" s="346">
        <f>if($A107-HF$65&gt;=0, if($B107&lt;=$B106,HF106,HF106*vlookup($B107,'2a. TBill Main'!$B$224:$HF$233,1+HF$62)),HF106)</f>
        <v>59542.97494</v>
      </c>
      <c r="HG107" s="346">
        <f>if($A107-HG$65&gt;=0, if($B107&lt;=$B106,HG106,HG106*vlookup($B107,'2a. TBill Main'!$B$224:$HF$233,1+HG$62)),HG106)</f>
        <v>12243.3398</v>
      </c>
      <c r="HH107" s="346">
        <f>if($A107-HH$65&gt;=0, if($B107&lt;=$B106,HH106,HH106*vlookup($B107,'2a. TBill Main'!$B$224:$HF$233,1+HH$62)),HH106)</f>
        <v>72768.29734</v>
      </c>
      <c r="HI107" s="346">
        <f>if($A107-HI$65&gt;=0, if($B107&lt;=$B106,HI106,HI106*vlookup($B107,'2a. TBill Main'!$B$224:$HF$233,1+HI$62)),HI106)</f>
        <v>112744.1804</v>
      </c>
      <c r="HJ107" s="346"/>
      <c r="HK107" s="346"/>
      <c r="HL107" s="346"/>
      <c r="HM107" s="346"/>
      <c r="HN107" s="346"/>
      <c r="HO107" s="346"/>
      <c r="HP107" s="346"/>
      <c r="HQ107" s="346"/>
      <c r="HR107" s="346"/>
      <c r="HS107" s="346"/>
      <c r="HT107" s="346"/>
      <c r="HU107" s="346"/>
      <c r="HV107" s="346"/>
      <c r="HW107" s="346"/>
      <c r="HX107" s="346"/>
    </row>
    <row r="108">
      <c r="A108" s="331" t="str">
        <f>'3b. TBond Projections'!A111</f>
        <v>06-2031</v>
      </c>
      <c r="B108" s="346">
        <f t="shared" si="29"/>
        <v>9</v>
      </c>
      <c r="C108" s="346">
        <f t="shared" si="27"/>
        <v>17744034.62</v>
      </c>
      <c r="D108" s="338">
        <f t="shared" si="28"/>
        <v>9</v>
      </c>
      <c r="E108" s="346"/>
      <c r="F108" s="346">
        <f>if($A108-F$65&gt;=0, if($B108&lt;=$B107,F107,F107*vlookup($B108,'2a. TBill Main'!$B$224:$HF$233,1+F$62)),F107)</f>
        <v>1667.132673</v>
      </c>
      <c r="G108" s="346">
        <f>if($A108-G$65&gt;=0, if($B108&lt;=$B107,G107,G107*vlookup($B108,'2a. TBill Main'!$B$224:$HF$233,1+G$62)),G107)</f>
        <v>42935.91217</v>
      </c>
      <c r="H108" s="346">
        <f>if($A108-H$65&gt;=0, if($B108&lt;=$B107,H107,H107*vlookup($B108,'2a. TBill Main'!$B$224:$HF$233,1+H$62)),H107)</f>
        <v>117818.5635</v>
      </c>
      <c r="I108" s="346">
        <f>if($A108-I$65&gt;=0, if($B108&lt;=$B107,I107,I107*vlookup($B108,'2a. TBill Main'!$B$224:$HF$233,1+I$62)),I107)</f>
        <v>44181.96129</v>
      </c>
      <c r="J108" s="346">
        <f>if($A108-J$65&gt;=0, if($B108&lt;=$B107,J107,J107*vlookup($B108,'2a. TBill Main'!$B$224:$HF$233,1+J$62)),J107)</f>
        <v>58909.28173</v>
      </c>
      <c r="K108" s="346">
        <f>if($A108-K$65&gt;=0, if($B108&lt;=$B107,K107,K107*vlookup($B108,'2a. TBill Main'!$B$224:$HF$233,1+K$62)),K107)</f>
        <v>58909.28173</v>
      </c>
      <c r="L108" s="346">
        <f>if($A108-L$65&gt;=0, if($B108&lt;=$B107,L107,L107*vlookup($B108,'2a. TBill Main'!$B$224:$HF$233,1+L$62)),L107)</f>
        <v>15443.95184</v>
      </c>
      <c r="M108" s="346">
        <f>if($A108-M$65&gt;=0, if($B108&lt;=$B107,M107,M107*vlookup($B108,'2a. TBill Main'!$B$224:$HF$233,1+M$62)),M107)</f>
        <v>436335.1588</v>
      </c>
      <c r="N108" s="346">
        <f>if($A108-N$65&gt;=0, if($B108&lt;=$B107,N107,N107*vlookup($B108,'2a. TBill Main'!$B$224:$HF$233,1+N$62)),N107)</f>
        <v>146969.8804</v>
      </c>
      <c r="O108" s="346">
        <f>if($A108-O$65&gt;=0, if($B108&lt;=$B107,O107,O107*vlookup($B108,'2a. TBill Main'!$B$224:$HF$233,1+O$62)),O107)</f>
        <v>7840.825398</v>
      </c>
      <c r="P108" s="346">
        <f>if($A108-P$65&gt;=0, if($B108&lt;=$B107,P107,P107*vlookup($B108,'2a. TBill Main'!$B$224:$HF$233,1+P$62)),P107)</f>
        <v>58.90928173</v>
      </c>
      <c r="Q108" s="346">
        <f>if($A108-Q$65&gt;=0, if($B108&lt;=$B107,Q107,Q107*vlookup($B108,'2a. TBill Main'!$B$224:$HF$233,1+Q$62)),Q107)</f>
        <v>1119.276353</v>
      </c>
      <c r="R108" s="346">
        <f>if($A108-R$65&gt;=0, if($B108&lt;=$B107,R107,R107*vlookup($B108,'2a. TBill Main'!$B$224:$HF$233,1+R$62)),R107)</f>
        <v>43465.32988</v>
      </c>
      <c r="S108" s="346">
        <f>if($A108-S$65&gt;=0, if($B108&lt;=$B107,S107,S107*vlookup($B108,'2a. TBill Main'!$B$224:$HF$233,1+S$62)),S107)</f>
        <v>34967.31254</v>
      </c>
      <c r="T108" s="346">
        <f>if($A108-T$65&gt;=0, if($B108&lt;=$B107,T107,T107*vlookup($B108,'2a. TBill Main'!$B$224:$HF$233,1+T$62)),T107)</f>
        <v>388960.3145</v>
      </c>
      <c r="U108" s="346">
        <f>if($A108-U$65&gt;=0, if($B108&lt;=$B107,U107,U107*vlookup($B108,'2a. TBill Main'!$B$224:$HF$233,1+U$62)),U107)</f>
        <v>60008.3522</v>
      </c>
      <c r="V108" s="346">
        <f>if($A108-V$65&gt;=0, if($B108&lt;=$B107,V107,V107*vlookup($B108,'2a. TBill Main'!$B$224:$HF$233,1+V$62)),V107)</f>
        <v>192631.8196</v>
      </c>
      <c r="W108" s="346">
        <f>if($A108-W$65&gt;=0, if($B108&lt;=$B107,W107,W107*vlookup($B108,'2a. TBill Main'!$B$224:$HF$233,1+W$62)),W107)</f>
        <v>58909.28173</v>
      </c>
      <c r="X108" s="346">
        <f>if($A108-X$65&gt;=0, if($B108&lt;=$B107,X107,X107*vlookup($B108,'2a. TBill Main'!$B$224:$HF$233,1+X$62)),X107)</f>
        <v>104021.9508</v>
      </c>
      <c r="Y108" s="346">
        <f>if($A108-Y$65&gt;=0, if($B108&lt;=$B107,Y107,Y107*vlookup($B108,'2a. TBill Main'!$B$224:$HF$233,1+Y$62)),Y107)</f>
        <v>58909.28173</v>
      </c>
      <c r="Z108" s="346">
        <f>if($A108-Z$65&gt;=0, if($B108&lt;=$B107,Z107,Z107*vlookup($B108,'2a. TBill Main'!$B$224:$HF$233,1+Z$62)),Z107)</f>
        <v>7452.024138</v>
      </c>
      <c r="AA108" s="346">
        <f>if($A108-AA$65&gt;=0, if($B108&lt;=$B107,AA107,AA107*vlookup($B108,'2a. TBill Main'!$B$224:$HF$233,1+AA$62)),AA107)</f>
        <v>131417.9479</v>
      </c>
      <c r="AB108" s="346">
        <f>if($A108-AB$65&gt;=0, if($B108&lt;=$B107,AB107,AB107*vlookup($B108,'2a. TBill Main'!$B$224:$HF$233,1+AB$62)),AB107)</f>
        <v>77734.86198</v>
      </c>
      <c r="AC108" s="346">
        <f>if($A108-AC$65&gt;=0, if($B108&lt;=$B107,AC107,AC107*vlookup($B108,'2a. TBill Main'!$B$224:$HF$233,1+AC$62)),AC107)</f>
        <v>47127.42538</v>
      </c>
      <c r="AD108" s="346">
        <f>if($A108-AD$65&gt;=0, if($B108&lt;=$B107,AD107,AD107*vlookup($B108,'2a. TBill Main'!$B$224:$HF$233,1+AD$62)),AD107)</f>
        <v>29454.64086</v>
      </c>
      <c r="AE108" s="346">
        <f>if($A108-AE$65&gt;=0, if($B108&lt;=$B107,AE107,AE107*vlookup($B108,'2a. TBill Main'!$B$224:$HF$233,1+AE$62)),AE107)</f>
        <v>257529.3476</v>
      </c>
      <c r="AF108" s="346">
        <f>if($A108-AF$65&gt;=0, if($B108&lt;=$B107,AF107,AF107*vlookup($B108,'2a. TBill Main'!$B$224:$HF$233,1+AF$62)),AF107)</f>
        <v>46392.64991</v>
      </c>
      <c r="AG108" s="346">
        <f>if($A108-AG$65&gt;=0, if($B108&lt;=$B107,AG107,AG107*vlookup($B108,'2a. TBill Main'!$B$224:$HF$233,1+AG$62)),AG107)</f>
        <v>64715.43944</v>
      </c>
      <c r="AH108" s="346">
        <f>if($A108-AH$65&gt;=0, if($B108&lt;=$B107,AH107,AH107*vlookup($B108,'2a. TBill Main'!$B$224:$HF$233,1+AH$62)),AH107)</f>
        <v>49148.42611</v>
      </c>
      <c r="AI108" s="346">
        <f>if($A108-AI$65&gt;=0, if($B108&lt;=$B107,AI107,AI107*vlookup($B108,'2a. TBill Main'!$B$224:$HF$233,1+AI$62)),AI107)</f>
        <v>91357.51556</v>
      </c>
      <c r="AJ108" s="346">
        <f>if($A108-AJ$65&gt;=0, if($B108&lt;=$B107,AJ107,AJ107*vlookup($B108,'2a. TBill Main'!$B$224:$HF$233,1+AJ$62)),AJ107)</f>
        <v>88363.92259</v>
      </c>
      <c r="AK108" s="346">
        <f>if($A108-AK$65&gt;=0, if($B108&lt;=$B107,AK107,AK107*vlookup($B108,'2a. TBill Main'!$B$224:$HF$233,1+AK$62)),AK107)</f>
        <v>70691.13807</v>
      </c>
      <c r="AL108" s="346">
        <f>if($A108-AL$65&gt;=0, if($B108&lt;=$B107,AL107,AL107*vlookup($B108,'2a. TBill Main'!$B$224:$HF$233,1+AL$62)),AL107)</f>
        <v>47127.42538</v>
      </c>
      <c r="AM108" s="346">
        <f>if($A108-AM$65&gt;=0, if($B108&lt;=$B107,AM107,AM107*vlookup($B108,'2a. TBill Main'!$B$224:$HF$233,1+AM$62)),AM107)</f>
        <v>66577.73857</v>
      </c>
      <c r="AN108" s="346">
        <f>if($A108-AN$65&gt;=0, if($B108&lt;=$B107,AN107,AN107*vlookup($B108,'2a. TBill Main'!$B$224:$HF$233,1+AN$62)),AN107)</f>
        <v>354139.038</v>
      </c>
      <c r="AO108" s="346">
        <f>if($A108-AO$65&gt;=0, if($B108&lt;=$B107,AO107,AO107*vlookup($B108,'2a. TBill Main'!$B$224:$HF$233,1+AO$62)),AO107)</f>
        <v>38813.91191</v>
      </c>
      <c r="AP108" s="346">
        <f>if($A108-AP$65&gt;=0, if($B108&lt;=$B107,AP107,AP107*vlookup($B108,'2a. TBill Main'!$B$224:$HF$233,1+AP$62)),AP107)</f>
        <v>70582.92172</v>
      </c>
      <c r="AQ108" s="346">
        <f>if($A108-AQ$65&gt;=0, if($B108&lt;=$B107,AQ107,AQ107*vlookup($B108,'2a. TBill Main'!$B$224:$HF$233,1+AQ$62)),AQ107)</f>
        <v>164245.0862</v>
      </c>
      <c r="AR108" s="346">
        <f>if($A108-AR$65&gt;=0, if($B108&lt;=$B107,AR107,AR107*vlookup($B108,'2a. TBill Main'!$B$224:$HF$233,1+AR$62)),AR107)</f>
        <v>117818.5635</v>
      </c>
      <c r="AS108" s="346">
        <f>if($A108-AS$65&gt;=0, if($B108&lt;=$B107,AS107,AS107*vlookup($B108,'2a. TBill Main'!$B$224:$HF$233,1+AS$62)),AS107)</f>
        <v>35345.56904</v>
      </c>
      <c r="AT108" s="346">
        <f>if($A108-AT$65&gt;=0, if($B108&lt;=$B107,AT107,AT107*vlookup($B108,'2a. TBill Main'!$B$224:$HF$233,1+AT$62)),AT107)</f>
        <v>47127.42538</v>
      </c>
      <c r="AU108" s="346">
        <f>if($A108-AU$65&gt;=0, if($B108&lt;=$B107,AU107,AU107*vlookup($B108,'2a. TBill Main'!$B$224:$HF$233,1+AU$62)),AU107)</f>
        <v>47127.42538</v>
      </c>
      <c r="AV108" s="346">
        <f>if($A108-AV$65&gt;=0, if($B108&lt;=$B107,AV107,AV107*vlookup($B108,'2a. TBill Main'!$B$224:$HF$233,1+AV$62)),AV107)</f>
        <v>29454.64086</v>
      </c>
      <c r="AW108" s="346">
        <f>if($A108-AW$65&gt;=0, if($B108&lt;=$B107,AW107,AW107*vlookup($B108,'2a. TBill Main'!$B$224:$HF$233,1+AW$62)),AW107)</f>
        <v>29454.64086</v>
      </c>
      <c r="AX108" s="346">
        <f>if($A108-AX$65&gt;=0, if($B108&lt;=$B107,AX107,AX107*vlookup($B108,'2a. TBill Main'!$B$224:$HF$233,1+AX$62)),AX107)</f>
        <v>219136.6371</v>
      </c>
      <c r="AY108" s="346">
        <f>if($A108-AY$65&gt;=0, if($B108&lt;=$B107,AY107,AY107*vlookup($B108,'2a. TBill Main'!$B$224:$HF$233,1+AY$62)),AY107)</f>
        <v>166736.5365</v>
      </c>
      <c r="AZ108" s="346">
        <f>if($A108-AZ$65&gt;=0, if($B108&lt;=$B107,AZ107,AZ107*vlookup($B108,'2a. TBill Main'!$B$224:$HF$233,1+AZ$62)),AZ107)</f>
        <v>66643.89369</v>
      </c>
      <c r="BA108" s="346">
        <f>if($A108-BA$65&gt;=0, if($B108&lt;=$B107,BA107,BA107*vlookup($B108,'2a. TBill Main'!$B$224:$HF$233,1+BA$62)),BA107)</f>
        <v>101388.4702</v>
      </c>
      <c r="BB108" s="346">
        <f>if($A108-BB$65&gt;=0, if($B108&lt;=$B107,BB107,BB107*vlookup($B108,'2a. TBill Main'!$B$224:$HF$233,1+BB$62)),BB107)</f>
        <v>186960.4463</v>
      </c>
      <c r="BC108" s="346">
        <f>if($A108-BC$65&gt;=0, if($B108&lt;=$B107,BC107,BC107*vlookup($B108,'2a. TBill Main'!$B$224:$HF$233,1+BC$62)),BC107)</f>
        <v>1767.278452</v>
      </c>
      <c r="BD108" s="346">
        <f>if($A108-BD$65&gt;=0, if($B108&lt;=$B107,BD107,BD107*vlookup($B108,'2a. TBill Main'!$B$224:$HF$233,1+BD$62)),BD107)</f>
        <v>88363.92259</v>
      </c>
      <c r="BE108" s="346">
        <f>if($A108-BE$65&gt;=0, if($B108&lt;=$B107,BE107,BE107*vlookup($B108,'2a. TBill Main'!$B$224:$HF$233,1+BE$62)),BE107)</f>
        <v>58909.28173</v>
      </c>
      <c r="BF108" s="346">
        <f>if($A108-BF$65&gt;=0, if($B108&lt;=$B107,BF107,BF107*vlookup($B108,'2a. TBill Main'!$B$224:$HF$233,1+BF$62)),BF107)</f>
        <v>29454.64086</v>
      </c>
      <c r="BG108" s="346">
        <f>if($A108-BG$65&gt;=0, if($B108&lt;=$B107,BG107,BG107*vlookup($B108,'2a. TBill Main'!$B$224:$HF$233,1+BG$62)),BG107)</f>
        <v>29454.64086</v>
      </c>
      <c r="BH108" s="346">
        <f>if($A108-BH$65&gt;=0, if($B108&lt;=$B107,BH107,BH107*vlookup($B108,'2a. TBill Main'!$B$224:$HF$233,1+BH$62)),BH107)</f>
        <v>58909.28173</v>
      </c>
      <c r="BI108" s="346">
        <f>if($A108-BI$65&gt;=0, if($B108&lt;=$B107,BI107,BI107*vlookup($B108,'2a. TBill Main'!$B$224:$HF$233,1+BI$62)),BI107)</f>
        <v>326722.6583</v>
      </c>
      <c r="BJ108" s="346">
        <f>if($A108-BJ$65&gt;=0, if($B108&lt;=$B107,BJ107,BJ107*vlookup($B108,'2a. TBill Main'!$B$224:$HF$233,1+BJ$62)),BJ107)</f>
        <v>58909.28173</v>
      </c>
      <c r="BK108" s="346">
        <f>if($A108-BK$65&gt;=0, if($B108&lt;=$B107,BK107,BK107*vlookup($B108,'2a. TBill Main'!$B$224:$HF$233,1+BK$62)),BK107)</f>
        <v>109293.9191</v>
      </c>
      <c r="BL108" s="346">
        <f>if($A108-BL$65&gt;=0, if($B108&lt;=$B107,BL107,BL107*vlookup($B108,'2a. TBill Main'!$B$224:$HF$233,1+BL$62)),BL107)</f>
        <v>147273.2043</v>
      </c>
      <c r="BM108" s="346">
        <f>if($A108-BM$65&gt;=0, if($B108&lt;=$B107,BM107,BM107*vlookup($B108,'2a. TBill Main'!$B$224:$HF$233,1+BM$62)),BM107)</f>
        <v>117.8185635</v>
      </c>
      <c r="BN108" s="346">
        <f>if($A108-BN$65&gt;=0, if($B108&lt;=$B107,BN107,BN107*vlookup($B108,'2a. TBill Main'!$B$224:$HF$233,1+BN$62)),BN107)</f>
        <v>16729.35237</v>
      </c>
      <c r="BO108" s="346">
        <f>if($A108-BO$65&gt;=0, if($B108&lt;=$B107,BO107,BO107*vlookup($B108,'2a. TBill Main'!$B$224:$HF$233,1+BO$62)),BO107)</f>
        <v>115527.9349</v>
      </c>
      <c r="BP108" s="346">
        <f>if($A108-BP$65&gt;=0, if($B108&lt;=$B107,BP107,BP107*vlookup($B108,'2a. TBill Main'!$B$224:$HF$233,1+BP$62)),BP107)</f>
        <v>58909.28173</v>
      </c>
      <c r="BQ108" s="346">
        <f>if($A108-BQ$65&gt;=0, if($B108&lt;=$B107,BQ107,BQ107*vlookup($B108,'2a. TBill Main'!$B$224:$HF$233,1+BQ$62)),BQ107)</f>
        <v>13528.98782</v>
      </c>
      <c r="BR108" s="346">
        <f>if($A108-BR$65&gt;=0, if($B108&lt;=$B107,BR107,BR107*vlookup($B108,'2a. TBill Main'!$B$224:$HF$233,1+BR$62)),BR107)</f>
        <v>58909.28173</v>
      </c>
      <c r="BS108" s="346">
        <f>if($A108-BS$65&gt;=0, if($B108&lt;=$B107,BS107,BS107*vlookup($B108,'2a. TBill Main'!$B$224:$HF$233,1+BS$62)),BS107)</f>
        <v>35345.56904</v>
      </c>
      <c r="BT108" s="346">
        <f>if($A108-BT$65&gt;=0, if($B108&lt;=$B107,BT107,BT107*vlookup($B108,'2a. TBill Main'!$B$224:$HF$233,1+BT$62)),BT107)</f>
        <v>411198.5683</v>
      </c>
      <c r="BU108" s="346">
        <f>if($A108-BU$65&gt;=0, if($B108&lt;=$B107,BU107,BU107*vlookup($B108,'2a. TBill Main'!$B$224:$HF$233,1+BU$62)),BU107)</f>
        <v>147821.9443</v>
      </c>
      <c r="BV108" s="346">
        <f>if($A108-BV$65&gt;=0, if($B108&lt;=$B107,BV107,BV107*vlookup($B108,'2a. TBill Main'!$B$224:$HF$233,1+BV$62)),BV107)</f>
        <v>147273.2043</v>
      </c>
      <c r="BW108" s="346">
        <f>if($A108-BW$65&gt;=0, if($B108&lt;=$B107,BW107,BW107*vlookup($B108,'2a. TBill Main'!$B$224:$HF$233,1+BW$62)),BW107)</f>
        <v>2963.136871</v>
      </c>
      <c r="BX108" s="346">
        <f>if($A108-BX$65&gt;=0, if($B108&lt;=$B107,BX107,BX107*vlookup($B108,'2a. TBill Main'!$B$224:$HF$233,1+BX$62)),BX107)</f>
        <v>88363.92259</v>
      </c>
      <c r="BY108" s="346">
        <f>if($A108-BY$65&gt;=0, if($B108&lt;=$B107,BY107,BY107*vlookup($B108,'2a. TBill Main'!$B$224:$HF$233,1+BY$62)),BY107)</f>
        <v>58909.28173</v>
      </c>
      <c r="BZ108" s="346">
        <f>if($A108-BZ$65&gt;=0, if($B108&lt;=$B107,BZ107,BZ107*vlookup($B108,'2a. TBill Main'!$B$224:$HF$233,1+BZ$62)),BZ107)</f>
        <v>35872.33583</v>
      </c>
      <c r="CA108" s="346">
        <f>if($A108-CA$65&gt;=0, if($B108&lt;=$B107,CA107,CA107*vlookup($B108,'2a. TBill Main'!$B$224:$HF$233,1+CA$62)),CA107)</f>
        <v>58909.28173</v>
      </c>
      <c r="CB108" s="346">
        <f>if($A108-CB$65&gt;=0, if($B108&lt;=$B107,CB107,CB107*vlookup($B108,'2a. TBill Main'!$B$224:$HF$233,1+CB$62)),CB107)</f>
        <v>120905.4098</v>
      </c>
      <c r="CC108" s="346">
        <f>if($A108-CC$65&gt;=0, if($B108&lt;=$B107,CC107,CC107*vlookup($B108,'2a. TBill Main'!$B$224:$HF$233,1+CC$62)),CC107)</f>
        <v>222600.1494</v>
      </c>
      <c r="CD108" s="346">
        <f>if($A108-CD$65&gt;=0, if($B108&lt;=$B107,CD107,CD107*vlookup($B108,'2a. TBill Main'!$B$224:$HF$233,1+CD$62)),CD107)</f>
        <v>61842.96396</v>
      </c>
      <c r="CE108" s="346">
        <f>if($A108-CE$65&gt;=0, if($B108&lt;=$B107,CE107,CE107*vlookup($B108,'2a. TBill Main'!$B$224:$HF$233,1+CE$62)),CE107)</f>
        <v>131406.6962</v>
      </c>
      <c r="CF108" s="346">
        <f>if($A108-CF$65&gt;=0, if($B108&lt;=$B107,CF107,CF107*vlookup($B108,'2a. TBill Main'!$B$224:$HF$233,1+CF$62)),CF107)</f>
        <v>147273.2043</v>
      </c>
      <c r="CG108" s="346">
        <f>if($A108-CG$65&gt;=0, if($B108&lt;=$B107,CG107,CG107*vlookup($B108,'2a. TBill Main'!$B$224:$HF$233,1+CG$62)),CG107)</f>
        <v>29.45464086</v>
      </c>
      <c r="CH108" s="346">
        <f>if($A108-CH$65&gt;=0, if($B108&lt;=$B107,CH107,CH107*vlookup($B108,'2a. TBill Main'!$B$224:$HF$233,1+CH$62)),CH107)</f>
        <v>82900.26344</v>
      </c>
      <c r="CI108" s="346">
        <f>if($A108-CI$65&gt;=0, if($B108&lt;=$B107,CI107,CI107*vlookup($B108,'2a. TBill Main'!$B$224:$HF$233,1+CI$62)),CI107)</f>
        <v>58909.28173</v>
      </c>
      <c r="CJ108" s="346">
        <f>if($A108-CJ$65&gt;=0, if($B108&lt;=$B107,CJ107,CJ107*vlookup($B108,'2a. TBill Main'!$B$224:$HF$233,1+CJ$62)),CJ107)</f>
        <v>29454.64086</v>
      </c>
      <c r="CK108" s="346">
        <f>if($A108-CK$65&gt;=0, if($B108&lt;=$B107,CK107,CK107*vlookup($B108,'2a. TBill Main'!$B$224:$HF$233,1+CK$62)),CK107)</f>
        <v>51282.41484</v>
      </c>
      <c r="CL108" s="346">
        <f>if($A108-CL$65&gt;=0, if($B108&lt;=$B107,CL107,CL107*vlookup($B108,'2a. TBill Main'!$B$224:$HF$233,1+CL$62)),CL107)</f>
        <v>44246.93823</v>
      </c>
      <c r="CM108" s="346">
        <f>if($A108-CM$65&gt;=0, if($B108&lt;=$B107,CM107,CM107*vlookup($B108,'2a. TBill Main'!$B$224:$HF$233,1+CM$62)),CM107)</f>
        <v>261168.4096</v>
      </c>
      <c r="CN108" s="346">
        <f>if($A108-CN$65&gt;=0, if($B108&lt;=$B107,CN107,CN107*vlookup($B108,'2a. TBill Main'!$B$224:$HF$233,1+CN$62)),CN107)</f>
        <v>92241.39042</v>
      </c>
      <c r="CO108" s="346">
        <f>if($A108-CO$65&gt;=0, if($B108&lt;=$B107,CO107,CO107*vlookup($B108,'2a. TBill Main'!$B$224:$HF$233,1+CO$62)),CO107)</f>
        <v>773.9764392</v>
      </c>
      <c r="CP108" s="346">
        <f>if($A108-CP$65&gt;=0, if($B108&lt;=$B107,CP107,CP107*vlookup($B108,'2a. TBill Main'!$B$224:$HF$233,1+CP$62)),CP107)</f>
        <v>109635.7943</v>
      </c>
      <c r="CQ108" s="346">
        <f>if($A108-CQ$65&gt;=0, if($B108&lt;=$B107,CQ107,CQ107*vlookup($B108,'2a. TBill Main'!$B$224:$HF$233,1+CQ$62)),CQ107)</f>
        <v>24186.76372</v>
      </c>
      <c r="CR108" s="346">
        <f>if($A108-CR$65&gt;=0, if($B108&lt;=$B107,CR107,CR107*vlookup($B108,'2a. TBill Main'!$B$224:$HF$233,1+CR$62)),CR107)</f>
        <v>69287.72529</v>
      </c>
      <c r="CS108" s="346">
        <f>if($A108-CS$65&gt;=0, if($B108&lt;=$B107,CS107,CS107*vlookup($B108,'2a. TBill Main'!$B$224:$HF$233,1+CS$62)),CS107)</f>
        <v>20495.86358</v>
      </c>
      <c r="CT108" s="346">
        <f>if($A108-CT$65&gt;=0, if($B108&lt;=$B107,CT107,CT107*vlookup($B108,'2a. TBill Main'!$B$224:$HF$233,1+CT$62)),CT107)</f>
        <v>67744.07766</v>
      </c>
      <c r="CU108" s="346">
        <f>if($A108-CU$65&gt;=0, if($B108&lt;=$B107,CU107,CU107*vlookup($B108,'2a. TBill Main'!$B$224:$HF$233,1+CU$62)),CU107)</f>
        <v>102974.9531</v>
      </c>
      <c r="CV108" s="346">
        <f>if($A108-CV$65&gt;=0, if($B108&lt;=$B107,CV107,CV107*vlookup($B108,'2a. TBill Main'!$B$224:$HF$233,1+CV$62)),CV107)</f>
        <v>24186.76372</v>
      </c>
      <c r="CW108" s="346">
        <f>if($A108-CW$65&gt;=0, if($B108&lt;=$B107,CW107,CW107*vlookup($B108,'2a. TBill Main'!$B$224:$HF$233,1+CW$62)),CW107)</f>
        <v>35070.8074</v>
      </c>
      <c r="CX108" s="346">
        <f>if($A108-CX$65&gt;=0, if($B108&lt;=$B107,CX107,CX107*vlookup($B108,'2a. TBill Main'!$B$224:$HF$233,1+CX$62)),CX107)</f>
        <v>263766.3331</v>
      </c>
      <c r="CY108" s="346">
        <f>if($A108-CY$65&gt;=0, if($B108&lt;=$B107,CY107,CY107*vlookup($B108,'2a. TBill Main'!$B$224:$HF$233,1+CY$62)),CY107)</f>
        <v>517693.3456</v>
      </c>
      <c r="CZ108" s="346">
        <f>if($A108-CZ$65&gt;=0, if($B108&lt;=$B107,CZ107,CZ107*vlookup($B108,'2a. TBill Main'!$B$224:$HF$233,1+CZ$62)),CZ107)</f>
        <v>43803.43844</v>
      </c>
      <c r="DA108" s="346">
        <f>if($A108-DA$65&gt;=0, if($B108&lt;=$B107,DA107,DA107*vlookup($B108,'2a. TBill Main'!$B$224:$HF$233,1+DA$62)),DA107)</f>
        <v>120933.8186</v>
      </c>
      <c r="DB108" s="346">
        <f>if($A108-DB$65&gt;=0, if($B108&lt;=$B107,DB107,DB107*vlookup($B108,'2a. TBill Main'!$B$224:$HF$233,1+DB$62)),DB107)</f>
        <v>48373.52745</v>
      </c>
      <c r="DC108" s="346">
        <f>if($A108-DC$65&gt;=0, if($B108&lt;=$B107,DC107,DC107*vlookup($B108,'2a. TBill Main'!$B$224:$HF$233,1+DC$62)),DC107)</f>
        <v>48373.52745</v>
      </c>
      <c r="DD108" s="346">
        <f>if($A108-DD$65&gt;=0, if($B108&lt;=$B107,DD107,DD107*vlookup($B108,'2a. TBill Main'!$B$224:$HF$233,1+DD$62)),DD107)</f>
        <v>96350.39197</v>
      </c>
      <c r="DE108" s="346">
        <f>if($A108-DE$65&gt;=0, if($B108&lt;=$B107,DE107,DE107*vlookup($B108,'2a. TBill Main'!$B$224:$HF$233,1+DE$62)),DE107)</f>
        <v>36676.80851</v>
      </c>
      <c r="DF108" s="346">
        <f>if($A108-DF$65&gt;=0, if($B108&lt;=$B107,DF107,DF107*vlookup($B108,'2a. TBill Main'!$B$224:$HF$233,1+DF$62)),DF107)</f>
        <v>19349.41098</v>
      </c>
      <c r="DG108" s="346">
        <f>if($A108-DG$65&gt;=0, if($B108&lt;=$B107,DG107,DG107*vlookup($B108,'2a. TBill Main'!$B$224:$HF$233,1+DG$62)),DG107)</f>
        <v>48373.52745</v>
      </c>
      <c r="DH108" s="346">
        <f>if($A108-DH$65&gt;=0, if($B108&lt;=$B107,DH107,DH107*vlookup($B108,'2a. TBill Main'!$B$224:$HF$233,1+DH$62)),DH107)</f>
        <v>241156.5464</v>
      </c>
      <c r="DI108" s="346">
        <f>if($A108-DI$65&gt;=0, if($B108&lt;=$B107,DI107,DI107*vlookup($B108,'2a. TBill Main'!$B$224:$HF$233,1+DI$62)),DI107)</f>
        <v>37674.22227</v>
      </c>
      <c r="DJ108" s="346">
        <f>if($A108-DJ$65&gt;=0, if($B108&lt;=$B107,DJ107,DJ107*vlookup($B108,'2a. TBill Main'!$B$224:$HF$233,1+DJ$62)),DJ107)</f>
        <v>241.8676372</v>
      </c>
      <c r="DK108" s="346">
        <f>if($A108-DK$65&gt;=0, if($B108&lt;=$B107,DK107,DK107*vlookup($B108,'2a. TBill Main'!$B$224:$HF$233,1+DK$62)),DK107)</f>
        <v>113119.4139</v>
      </c>
      <c r="DL108" s="346">
        <f>if($A108-DL$65&gt;=0, if($B108&lt;=$B107,DL107,DL107*vlookup($B108,'2a. TBill Main'!$B$224:$HF$233,1+DL$62)),DL107)</f>
        <v>48373.52745</v>
      </c>
      <c r="DM108" s="346">
        <f>if($A108-DM$65&gt;=0, if($B108&lt;=$B107,DM107,DM107*vlookup($B108,'2a. TBill Main'!$B$224:$HF$233,1+DM$62)),DM107)</f>
        <v>31030.11828</v>
      </c>
      <c r="DN108" s="346">
        <f>if($A108-DN$65&gt;=0, if($B108&lt;=$B107,DN107,DN107*vlookup($B108,'2a. TBill Main'!$B$224:$HF$233,1+DN$62)),DN107)</f>
        <v>128838.053</v>
      </c>
      <c r="DO108" s="346">
        <f>if($A108-DO$65&gt;=0, if($B108&lt;=$B107,DO107,DO107*vlookup($B108,'2a. TBill Main'!$B$224:$HF$233,1+DO$62)),DO107)</f>
        <v>48373.52745</v>
      </c>
      <c r="DP108" s="346">
        <f>if($A108-DP$65&gt;=0, if($B108&lt;=$B107,DP107,DP107*vlookup($B108,'2a. TBill Main'!$B$224:$HF$233,1+DP$62)),DP107)</f>
        <v>58048.23294</v>
      </c>
      <c r="DQ108" s="346">
        <f>if($A108-DQ$65&gt;=0, if($B108&lt;=$B107,DQ107,DQ107*vlookup($B108,'2a. TBill Main'!$B$224:$HF$233,1+DQ$62)),DQ107)</f>
        <v>33861.46921</v>
      </c>
      <c r="DR108" s="346">
        <f>if($A108-DR$65&gt;=0, if($B108&lt;=$B107,DR107,DR107*vlookup($B108,'2a. TBill Main'!$B$224:$HF$233,1+DR$62)),DR107)</f>
        <v>228837.0667</v>
      </c>
      <c r="DS108" s="346">
        <f>if($A108-DS$65&gt;=0, if($B108&lt;=$B107,DS107,DS107*vlookup($B108,'2a. TBill Main'!$B$224:$HF$233,1+DS$62)),DS107)</f>
        <v>9722.256667</v>
      </c>
      <c r="DT108" s="346">
        <f>if($A108-DT$65&gt;=0, if($B108&lt;=$B107,DT107,DT107*vlookup($B108,'2a. TBill Main'!$B$224:$HF$233,1+DT$62)),DT107)</f>
        <v>256.3796955</v>
      </c>
      <c r="DU108" s="346">
        <f>if($A108-DU$65&gt;=0, if($B108&lt;=$B107,DU107,DU107*vlookup($B108,'2a. TBill Main'!$B$224:$HF$233,1+DU$62)),DU107)</f>
        <v>84176.32306</v>
      </c>
      <c r="DV108" s="346">
        <f>if($A108-DV$65&gt;=0, if($B108&lt;=$B107,DV107,DV107*vlookup($B108,'2a. TBill Main'!$B$224:$HF$233,1+DV$62)),DV107)</f>
        <v>168721.204</v>
      </c>
      <c r="DW108" s="346">
        <f>if($A108-DW$65&gt;=0, if($B108&lt;=$B107,DW107,DW107*vlookup($B108,'2a. TBill Main'!$B$224:$HF$233,1+DW$62)),DW107)</f>
        <v>48373.52745</v>
      </c>
      <c r="DX108" s="346">
        <f>if($A108-DX$65&gt;=0, if($B108&lt;=$B107,DX107,DX107*vlookup($B108,'2a. TBill Main'!$B$224:$HF$233,1+DX$62)),DX107)</f>
        <v>96747.0549</v>
      </c>
      <c r="DY108" s="346">
        <f>if($A108-DY$65&gt;=0, if($B108&lt;=$B107,DY107,DY107*vlookup($B108,'2a. TBill Main'!$B$224:$HF$233,1+DY$62)),DY107)</f>
        <v>48373.52745</v>
      </c>
      <c r="DZ108" s="346">
        <f>if($A108-DZ$65&gt;=0, if($B108&lt;=$B107,DZ107,DZ107*vlookup($B108,'2a. TBill Main'!$B$224:$HF$233,1+DZ$62)),DZ107)</f>
        <v>292340.5758</v>
      </c>
      <c r="EA108" s="346">
        <f>if($A108-EA$65&gt;=0, if($B108&lt;=$B107,EA107,EA107*vlookup($B108,'2a. TBill Main'!$B$224:$HF$233,1+EA$62)),EA107)</f>
        <v>1383.482885</v>
      </c>
      <c r="EB108" s="346">
        <f>if($A108-EB$65&gt;=0, if($B108&lt;=$B107,EB107,EB107*vlookup($B108,'2a. TBill Main'!$B$224:$HF$233,1+EB$62)),EB107)</f>
        <v>96747.0549</v>
      </c>
      <c r="EC108" s="346">
        <f>if($A108-EC$65&gt;=0, if($B108&lt;=$B107,EC107,EC107*vlookup($B108,'2a. TBill Main'!$B$224:$HF$233,1+EC$62)),EC107)</f>
        <v>139684.2202</v>
      </c>
      <c r="ED108" s="346">
        <f>if($A108-ED$65&gt;=0, if($B108&lt;=$B107,ED107,ED107*vlookup($B108,'2a. TBill Main'!$B$224:$HF$233,1+ED$62)),ED107)</f>
        <v>94622.87656</v>
      </c>
      <c r="EE108" s="346">
        <f>if($A108-EE$65&gt;=0, if($B108&lt;=$B107,EE107,EE107*vlookup($B108,'2a. TBill Main'!$B$224:$HF$233,1+EE$62)),EE107)</f>
        <v>96747.0549</v>
      </c>
      <c r="EF108" s="346">
        <f>if($A108-EF$65&gt;=0, if($B108&lt;=$B107,EF107,EF107*vlookup($B108,'2a. TBill Main'!$B$224:$HF$233,1+EF$62)),EF107)</f>
        <v>25489.84981</v>
      </c>
      <c r="EG108" s="346">
        <f>if($A108-EG$65&gt;=0, if($B108&lt;=$B107,EG107,EG107*vlookup($B108,'2a. TBill Main'!$B$224:$HF$233,1+EG$62)),EG107)</f>
        <v>20333.03829</v>
      </c>
      <c r="EH108" s="346">
        <f>if($A108-EH$65&gt;=0, if($B108&lt;=$B107,EH107,EH107*vlookup($B108,'2a. TBill Main'!$B$224:$HF$233,1+EH$62)),EH107)</f>
        <v>1905.916981</v>
      </c>
      <c r="EI108" s="346">
        <f>if($A108-EI$65&gt;=0, if($B108&lt;=$B107,EI107,EI107*vlookup($B108,'2a. TBill Main'!$B$224:$HF$233,1+EI$62)),EI107)</f>
        <v>96747.0549</v>
      </c>
      <c r="EJ108" s="346">
        <f>if($A108-EJ$65&gt;=0, if($B108&lt;=$B107,EJ107,EJ107*vlookup($B108,'2a. TBill Main'!$B$224:$HF$233,1+EJ$62)),EJ107)</f>
        <v>86157.46088</v>
      </c>
      <c r="EK108" s="346">
        <f>if($A108-EK$65&gt;=0, if($B108&lt;=$B107,EK107,EK107*vlookup($B108,'2a. TBill Main'!$B$224:$HF$233,1+EK$62)),EK107)</f>
        <v>53210.88019</v>
      </c>
      <c r="EL108" s="346">
        <f>if($A108-EL$65&gt;=0, if($B108&lt;=$B107,EL107,EL107*vlookup($B108,'2a. TBill Main'!$B$224:$HF$233,1+EL$62)),EL107)</f>
        <v>20437.81535</v>
      </c>
      <c r="EM108" s="346">
        <f>if($A108-EM$65&gt;=0, if($B108&lt;=$B107,EM107,EM107*vlookup($B108,'2a. TBill Main'!$B$224:$HF$233,1+EM$62)),EM107)</f>
        <v>198384.6734</v>
      </c>
      <c r="EN108" s="346">
        <f>if($A108-EN$65&gt;=0, if($B108&lt;=$B107,EN107,EN107*vlookup($B108,'2a. TBill Main'!$B$224:$HF$233,1+EN$62)),EN107)</f>
        <v>1451.205823</v>
      </c>
      <c r="EO108" s="346">
        <f>if($A108-EO$65&gt;=0, if($B108&lt;=$B107,EO107,EO107*vlookup($B108,'2a. TBill Main'!$B$224:$HF$233,1+EO$62)),EO107)</f>
        <v>82317.03816</v>
      </c>
      <c r="EP108" s="346">
        <f>if($A108-EP$65&gt;=0, if($B108&lt;=$B107,EP107,EP107*vlookup($B108,'2a. TBill Main'!$B$224:$HF$233,1+EP$62)),EP107)</f>
        <v>87255.44321</v>
      </c>
      <c r="EQ108" s="346">
        <f>if($A108-EQ$65&gt;=0, if($B108&lt;=$B107,EQ107,EQ107*vlookup($B108,'2a. TBill Main'!$B$224:$HF$233,1+EQ$62)),EQ107)</f>
        <v>96747.0549</v>
      </c>
      <c r="ER108" s="346">
        <f>if($A108-ER$65&gt;=0, if($B108&lt;=$B107,ER107,ER107*vlookup($B108,'2a. TBill Main'!$B$224:$HF$233,1+ER$62)),ER107)</f>
        <v>174459.1267</v>
      </c>
      <c r="ES108" s="346">
        <f>if($A108-ES$65&gt;=0, if($B108&lt;=$B107,ES107,ES107*vlookup($B108,'2a. TBill Main'!$B$224:$HF$233,1+ES$62)),ES107)</f>
        <v>23202.65268</v>
      </c>
      <c r="ET108" s="346">
        <f>if($A108-ET$65&gt;=0, if($B108&lt;=$B107,ET107,ET107*vlookup($B108,'2a. TBill Main'!$B$224:$HF$233,1+ET$62)),ET107)</f>
        <v>6859.366192</v>
      </c>
      <c r="EU108" s="346">
        <f>if($A108-EU$65&gt;=0, if($B108&lt;=$B107,EU107,EU107*vlookup($B108,'2a. TBill Main'!$B$224:$HF$233,1+EU$62)),EU107)</f>
        <v>39179.36458</v>
      </c>
      <c r="EV108" s="346">
        <f>if($A108-EV$65&gt;=0, if($B108&lt;=$B107,EV107,EV107*vlookup($B108,'2a. TBill Main'!$B$224:$HF$233,1+EV$62)),EV107)</f>
        <v>23488.92722</v>
      </c>
      <c r="EW108" s="346">
        <f>if($A108-EW$65&gt;=0, if($B108&lt;=$B107,EW107,EW107*vlookup($B108,'2a. TBill Main'!$B$224:$HF$233,1+EW$62)),EW107)</f>
        <v>20665.17093</v>
      </c>
      <c r="EX108" s="346">
        <f>if($A108-EX$65&gt;=0, if($B108&lt;=$B107,EX107,EX107*vlookup($B108,'2a. TBill Main'!$B$224:$HF$233,1+EX$62)),EX107)</f>
        <v>28502.16611</v>
      </c>
      <c r="EY108" s="346">
        <f>if($A108-EY$65&gt;=0, if($B108&lt;=$B107,EY107,EY107*vlookup($B108,'2a. TBill Main'!$B$224:$HF$233,1+EY$62)),EY107)</f>
        <v>222371.7996</v>
      </c>
      <c r="EZ108" s="346">
        <f>if($A108-EZ$65&gt;=0, if($B108&lt;=$B107,EZ107,EZ107*vlookup($B108,'2a. TBill Main'!$B$224:$HF$233,1+EZ$62)),EZ107)</f>
        <v>95279.01508</v>
      </c>
      <c r="FA108" s="346">
        <f>if($A108-FA$65&gt;=0, if($B108&lt;=$B107,FA107,FA107*vlookup($B108,'2a. TBill Main'!$B$224:$HF$233,1+FA$62)),FA107)</f>
        <v>17318.6903</v>
      </c>
      <c r="FB108" s="346">
        <f>if($A108-FB$65&gt;=0, if($B108&lt;=$B107,FB107,FB107*vlookup($B108,'2a. TBill Main'!$B$224:$HF$233,1+FB$62)),FB107)</f>
        <v>30440.00962</v>
      </c>
      <c r="FC108" s="346">
        <f>if($A108-FC$65&gt;=0, if($B108&lt;=$B107,FC107,FC107*vlookup($B108,'2a. TBill Main'!$B$224:$HF$233,1+FC$62)),FC107)</f>
        <v>122031.8977</v>
      </c>
      <c r="FD108" s="346">
        <f>if($A108-FD$65&gt;=0, if($B108&lt;=$B107,FD107,FD107*vlookup($B108,'2a. TBill Main'!$B$224:$HF$233,1+FD$62)),FD107)</f>
        <v>99198.18991</v>
      </c>
      <c r="FE108" s="346">
        <f>if($A108-FE$65&gt;=0, if($B108&lt;=$B107,FE107,FE107*vlookup($B108,'2a. TBill Main'!$B$224:$HF$233,1+FE$62)),FE107)</f>
        <v>166637.4176</v>
      </c>
      <c r="FF108" s="346">
        <f>if($A108-FF$65&gt;=0, if($B108&lt;=$B107,FF107,FF107*vlookup($B108,'2a. TBill Main'!$B$224:$HF$233,1+FF$62)),FF107)</f>
        <v>39578.68805</v>
      </c>
      <c r="FG108" s="346">
        <f>if($A108-FG$65&gt;=0, if($B108&lt;=$B107,FG107,FG107*vlookup($B108,'2a. TBill Main'!$B$224:$HF$233,1+FG$62)),FG107)</f>
        <v>50384.22149</v>
      </c>
      <c r="FH108" s="346">
        <f>if($A108-FH$65&gt;=0, if($B108&lt;=$B107,FH107,FH107*vlookup($B108,'2a. TBill Main'!$B$224:$HF$233,1+FH$62)),FH107)</f>
        <v>62358.31423</v>
      </c>
      <c r="FI108" s="346">
        <f>if($A108-FI$65&gt;=0, if($B108&lt;=$B107,FI107,FI107*vlookup($B108,'2a. TBill Main'!$B$224:$HF$233,1+FI$62)),FI107)</f>
        <v>169903.1144</v>
      </c>
      <c r="FJ108" s="346">
        <f>if($A108-FJ$65&gt;=0, if($B108&lt;=$B107,FJ107,FJ107*vlookup($B108,'2a. TBill Main'!$B$224:$HF$233,1+FJ$62)),FJ107)</f>
        <v>176902.8606</v>
      </c>
      <c r="FK108" s="346">
        <f>if($A108-FK$65&gt;=0, if($B108&lt;=$B107,FK107,FK107*vlookup($B108,'2a. TBill Main'!$B$224:$HF$233,1+FK$62)),FK107)</f>
        <v>75540.10046</v>
      </c>
      <c r="FL108" s="346">
        <f>if($A108-FL$65&gt;=0, if($B108&lt;=$B107,FL107,FL107*vlookup($B108,'2a. TBill Main'!$B$224:$HF$233,1+FL$62)),FL107)</f>
        <v>75206.32312</v>
      </c>
      <c r="FM108" s="346">
        <f>if($A108-FM$65&gt;=0, if($B108&lt;=$B107,FM107,FM107*vlookup($B108,'2a. TBill Main'!$B$224:$HF$233,1+FM$62)),FM107)</f>
        <v>199895.4271</v>
      </c>
      <c r="FN108" s="346">
        <f>if($A108-FN$65&gt;=0, if($B108&lt;=$B107,FN107,FN107*vlookup($B108,'2a. TBill Main'!$B$224:$HF$233,1+FN$62)),FN107)</f>
        <v>170723.8197</v>
      </c>
      <c r="FO108" s="346">
        <f>if($A108-FO$65&gt;=0, if($B108&lt;=$B107,FO107,FO107*vlookup($B108,'2a. TBill Main'!$B$224:$HF$233,1+FO$62)),FO107)</f>
        <v>82234.99666</v>
      </c>
      <c r="FP108" s="346">
        <f>if($A108-FP$65&gt;=0, if($B108&lt;=$B107,FP107,FP107*vlookup($B108,'2a. TBill Main'!$B$224:$HF$233,1+FP$62)),FP107)</f>
        <v>29164.3997</v>
      </c>
      <c r="FQ108" s="346">
        <f>if($A108-FQ$65&gt;=0, if($B108&lt;=$B107,FQ107,FQ107*vlookup($B108,'2a. TBill Main'!$B$224:$HF$233,1+FQ$62)),FQ107)</f>
        <v>161111.0807</v>
      </c>
      <c r="FR108" s="346">
        <f>if($A108-FR$65&gt;=0, if($B108&lt;=$B107,FR107,FR107*vlookup($B108,'2a. TBill Main'!$B$224:$HF$233,1+FR$62)),FR107)</f>
        <v>161091.0057</v>
      </c>
      <c r="FS108" s="346">
        <f>if($A108-FS$65&gt;=0, if($B108&lt;=$B107,FS107,FS107*vlookup($B108,'2a. TBill Main'!$B$224:$HF$233,1+FS$62)),FS107)</f>
        <v>72560.29117</v>
      </c>
      <c r="FT108" s="346">
        <f>if($A108-FT$65&gt;=0, if($B108&lt;=$B107,FT107,FT107*vlookup($B108,'2a. TBill Main'!$B$224:$HF$233,1+FT$62)),FT107)</f>
        <v>90255.32751</v>
      </c>
      <c r="FU108" s="346">
        <f>if($A108-FU$65&gt;=0, if($B108&lt;=$B107,FU107,FU107*vlookup($B108,'2a. TBill Main'!$B$224:$HF$233,1+FU$62)),FU107)</f>
        <v>96747.0549</v>
      </c>
      <c r="FV108" s="346">
        <f>if($A108-FV$65&gt;=0, if($B108&lt;=$B107,FV107,FV107*vlookup($B108,'2a. TBill Main'!$B$224:$HF$233,1+FV$62)),FV107)</f>
        <v>203168.8153</v>
      </c>
      <c r="FW108" s="346">
        <f>if($A108-FW$65&gt;=0, if($B108&lt;=$B107,FW107,FW107*vlookup($B108,'2a. TBill Main'!$B$224:$HF$233,1+FW$62)),FW107)</f>
        <v>4827.678039</v>
      </c>
      <c r="FX108" s="346">
        <f>if($A108-FX$65&gt;=0, if($B108&lt;=$B107,FX107,FX107*vlookup($B108,'2a. TBill Main'!$B$224:$HF$233,1+FX$62)),FX107)</f>
        <v>107763.1583</v>
      </c>
      <c r="FY108" s="346">
        <f>if($A108-FY$65&gt;=0, if($B108&lt;=$B107,FY107,FY107*vlookup($B108,'2a. TBill Main'!$B$224:$HF$233,1+FY$62)),FY107)</f>
        <v>99959.05712</v>
      </c>
      <c r="FZ108" s="346">
        <f>if($A108-FZ$65&gt;=0, if($B108&lt;=$B107,FZ107,FZ107*vlookup($B108,'2a. TBill Main'!$B$224:$HF$233,1+FZ$62)),FZ107)</f>
        <v>112181.4512</v>
      </c>
      <c r="GA108" s="346">
        <f>if($A108-GA$65&gt;=0, if($B108&lt;=$B107,GA107,GA107*vlookup($B108,'2a. TBill Main'!$B$224:$HF$233,1+GA$62)),GA107)</f>
        <v>1814.007279</v>
      </c>
      <c r="GB108" s="346">
        <f>if($A108-GB$65&gt;=0, if($B108&lt;=$B107,GB107,GB107*vlookup($B108,'2a. TBill Main'!$B$224:$HF$233,1+GB$62)),GB107)</f>
        <v>10245.51311</v>
      </c>
      <c r="GC108" s="346">
        <f>if($A108-GC$65&gt;=0, if($B108&lt;=$B107,GC107,GC107*vlookup($B108,'2a. TBill Main'!$B$224:$HF$233,1+GC$62)),GC107)</f>
        <v>532.1088019</v>
      </c>
      <c r="GD108" s="346">
        <f>if($A108-GD$65&gt;=0, if($B108&lt;=$B107,GD107,GD107*vlookup($B108,'2a. TBill Main'!$B$224:$HF$233,1+GD$62)),GD107)</f>
        <v>40783.72099</v>
      </c>
      <c r="GE108" s="346">
        <f>if($A108-GE$65&gt;=0, if($B108&lt;=$B107,GE107,GE107*vlookup($B108,'2a. TBill Main'!$B$224:$HF$233,1+GE$62)),GE107)</f>
        <v>10445.00554</v>
      </c>
      <c r="GF108" s="346">
        <f>if($A108-GF$65&gt;=0, if($B108&lt;=$B107,GF107,GF107*vlookup($B108,'2a. TBill Main'!$B$224:$HF$233,1+GF$62)),GF107)</f>
        <v>8112.240553</v>
      </c>
      <c r="GG108" s="346">
        <f>if($A108-GG$65&gt;=0, if($B108&lt;=$B107,GG107,GG107*vlookup($B108,'2a. TBill Main'!$B$224:$HF$233,1+GG$62)),GG107)</f>
        <v>119325.2053</v>
      </c>
      <c r="GH108" s="346">
        <f>if($A108-GH$65&gt;=0, if($B108&lt;=$B107,GH107,GH107*vlookup($B108,'2a. TBill Main'!$B$224:$HF$233,1+GH$62)),GH107)</f>
        <v>532.1088019</v>
      </c>
      <c r="GI108" s="346">
        <f>if($A108-GI$65&gt;=0, if($B108&lt;=$B107,GI107,GI107*vlookup($B108,'2a. TBill Main'!$B$224:$HF$233,1+GI$62)),GI107)</f>
        <v>1209.338186</v>
      </c>
      <c r="GJ108" s="346">
        <f>if($A108-GJ$65&gt;=0, if($B108&lt;=$B107,GJ107,GJ107*vlookup($B108,'2a. TBill Main'!$B$224:$HF$233,1+GJ$62)),GJ107)</f>
        <v>159.6326406</v>
      </c>
      <c r="GK108" s="346">
        <f>if($A108-GK$65&gt;=0, if($B108&lt;=$B107,GK107,GK107*vlookup($B108,'2a. TBill Main'!$B$224:$HF$233,1+GK$62)),GK107)</f>
        <v>78698.69831</v>
      </c>
      <c r="GL108" s="346">
        <f>if($A108-GL$65&gt;=0, if($B108&lt;=$B107,GL107,GL107*vlookup($B108,'2a. TBill Main'!$B$224:$HF$233,1+GL$62)),GL107)</f>
        <v>57686.93106</v>
      </c>
      <c r="GM108" s="346">
        <f>if($A108-GM$65&gt;=0, if($B108&lt;=$B107,GM107,GM107*vlookup($B108,'2a. TBill Main'!$B$224:$HF$233,1+GM$62)),GM107)</f>
        <v>1572.139642</v>
      </c>
      <c r="GN108" s="346">
        <f>if($A108-GN$65&gt;=0, if($B108&lt;=$B107,GN107,GN107*vlookup($B108,'2a. TBill Main'!$B$224:$HF$233,1+GN$62)),GN107)</f>
        <v>48.37352745</v>
      </c>
      <c r="GO108" s="346">
        <f>if($A108-GO$65&gt;=0, if($B108&lt;=$B107,GO107,GO107*vlookup($B108,'2a. TBill Main'!$B$224:$HF$233,1+GO$62)),GO107)</f>
        <v>5635.515948</v>
      </c>
      <c r="GP108" s="346">
        <f>if($A108-GP$65&gt;=0, if($B108&lt;=$B107,GP107,GP107*vlookup($B108,'2a. TBill Main'!$B$224:$HF$233,1+GP$62)),GP107)</f>
        <v>52751.33168</v>
      </c>
      <c r="GQ108" s="346">
        <f>if($A108-GQ$65&gt;=0, if($B108&lt;=$B107,GQ107,GQ107*vlookup($B108,'2a. TBill Main'!$B$224:$HF$233,1+GQ$62)),GQ107)</f>
        <v>55397.36363</v>
      </c>
      <c r="GR108" s="346">
        <f>if($A108-GR$65&gt;=0, if($B108&lt;=$B107,GR107,GR107*vlookup($B108,'2a. TBill Main'!$B$224:$HF$233,1+GR$62)),GR107)</f>
        <v>66025.02761</v>
      </c>
      <c r="GS108" s="346">
        <f>if($A108-GS$65&gt;=0, if($B108&lt;=$B107,GS107,GS107*vlookup($B108,'2a. TBill Main'!$B$224:$HF$233,1+GS$62)),GS107)</f>
        <v>133926.9481</v>
      </c>
      <c r="GT108" s="346">
        <f>if($A108-GT$65&gt;=0, if($B108&lt;=$B107,GT107,GT107*vlookup($B108,'2a. TBill Main'!$B$224:$HF$233,1+GT$62)),GT107)</f>
        <v>9669.868137</v>
      </c>
      <c r="GU108" s="346">
        <f>if($A108-GU$65&gt;=0, if($B108&lt;=$B107,GU107,GU107*vlookup($B108,'2a. TBill Main'!$B$224:$HF$233,1+GU$62)),GU107)</f>
        <v>40154.86513</v>
      </c>
      <c r="GV108" s="346">
        <f>if($A108-GV$65&gt;=0, if($B108&lt;=$B107,GV107,GV107*vlookup($B108,'2a. TBill Main'!$B$224:$HF$233,1+GV$62)),GV107)</f>
        <v>67060.2211</v>
      </c>
      <c r="GW108" s="346">
        <f>if($A108-GW$65&gt;=0, if($B108&lt;=$B107,GW107,GW107*vlookup($B108,'2a. TBill Main'!$B$224:$HF$233,1+GW$62)),GW107)</f>
        <v>73271.38203</v>
      </c>
      <c r="GX108" s="346">
        <f>if($A108-GX$65&gt;=0, if($B108&lt;=$B107,GX107,GX107*vlookup($B108,'2a. TBill Main'!$B$224:$HF$233,1+GX$62)),GX107)</f>
        <v>32052.29929</v>
      </c>
      <c r="GY108" s="346">
        <f>if($A108-GY$65&gt;=0, if($B108&lt;=$B107,GY107,GY107*vlookup($B108,'2a. TBill Main'!$B$224:$HF$233,1+GY$62)),GY107)</f>
        <v>123894.2785</v>
      </c>
      <c r="GZ108" s="346">
        <f>if($A108-GZ$65&gt;=0, if($B108&lt;=$B107,GZ107,GZ107*vlookup($B108,'2a. TBill Main'!$B$224:$HF$233,1+GZ$62)),GZ107)</f>
        <v>99523.69537</v>
      </c>
      <c r="HA108" s="346">
        <f>if($A108-HA$65&gt;=0, if($B108&lt;=$B107,HA107,HA107*vlookup($B108,'2a. TBill Main'!$B$224:$HF$233,1+HA$62)),HA107)</f>
        <v>143412.9968</v>
      </c>
      <c r="HB108" s="346">
        <f>if($A108-HB$65&gt;=0, if($B108&lt;=$B107,HB107,HB107*vlookup($B108,'2a. TBill Main'!$B$224:$HF$233,1+HB$62)),HB107)</f>
        <v>88736.39875</v>
      </c>
      <c r="HC108" s="346">
        <f>if($A108-HC$65&gt;=0, if($B108&lt;=$B107,HC107,HC107*vlookup($B108,'2a. TBill Main'!$B$224:$HF$233,1+HC$62)),HC107)</f>
        <v>26295.84952</v>
      </c>
      <c r="HD108" s="346">
        <f>if($A108-HD$65&gt;=0, if($B108&lt;=$B107,HD107,HD107*vlookup($B108,'2a. TBill Main'!$B$224:$HF$233,1+HD$62)),HD107)</f>
        <v>63741.79712</v>
      </c>
      <c r="HE108" s="346">
        <f>if($A108-HE$65&gt;=0, if($B108&lt;=$B107,HE107,HE107*vlookup($B108,'2a. TBill Main'!$B$224:$HF$233,1+HE$62)),HE107)</f>
        <v>59063.39978</v>
      </c>
      <c r="HF108" s="346">
        <f>if($A108-HF$65&gt;=0, if($B108&lt;=$B107,HF107,HF107*vlookup($B108,'2a. TBill Main'!$B$224:$HF$233,1+HF$62)),HF107)</f>
        <v>59542.97494</v>
      </c>
      <c r="HG108" s="346">
        <f>if($A108-HG$65&gt;=0, if($B108&lt;=$B107,HG107,HG107*vlookup($B108,'2a. TBill Main'!$B$224:$HF$233,1+HG$62)),HG107)</f>
        <v>12243.3398</v>
      </c>
      <c r="HH108" s="346">
        <f>if($A108-HH$65&gt;=0, if($B108&lt;=$B107,HH107,HH107*vlookup($B108,'2a. TBill Main'!$B$224:$HF$233,1+HH$62)),HH107)</f>
        <v>72768.29734</v>
      </c>
      <c r="HI108" s="346">
        <f>if($A108-HI$65&gt;=0, if($B108&lt;=$B107,HI107,HI107*vlookup($B108,'2a. TBill Main'!$B$224:$HF$233,1+HI$62)),HI107)</f>
        <v>112744.1804</v>
      </c>
      <c r="HJ108" s="346"/>
      <c r="HK108" s="346"/>
      <c r="HL108" s="346"/>
      <c r="HM108" s="346"/>
      <c r="HN108" s="346"/>
      <c r="HO108" s="346"/>
      <c r="HP108" s="346"/>
      <c r="HQ108" s="346"/>
      <c r="HR108" s="346"/>
      <c r="HS108" s="346"/>
      <c r="HT108" s="346"/>
      <c r="HU108" s="346"/>
      <c r="HV108" s="346"/>
      <c r="HW108" s="346"/>
      <c r="HX108" s="346"/>
    </row>
    <row r="109">
      <c r="A109" s="331" t="str">
        <f>'3b. TBond Projections'!A112</f>
        <v>09-2031</v>
      </c>
      <c r="B109" s="346">
        <f t="shared" si="29"/>
        <v>10</v>
      </c>
      <c r="C109" s="346">
        <f t="shared" si="27"/>
        <v>21608685.36</v>
      </c>
      <c r="D109" s="338">
        <f t="shared" si="28"/>
        <v>10</v>
      </c>
      <c r="E109" s="346"/>
      <c r="F109" s="346">
        <f>if($A109-F$65&gt;=0, if($B109&lt;=$B108,F108,F108*vlookup($B109,'2a. TBill Main'!$B$224:$HF$233,1+F$62)),F108)</f>
        <v>2030.234169</v>
      </c>
      <c r="G109" s="346">
        <f>if($A109-G$65&gt;=0, if($B109&lt;=$B108,G108,G108*vlookup($B109,'2a. TBill Main'!$B$224:$HF$233,1+G$62)),G108)</f>
        <v>52287.35384</v>
      </c>
      <c r="H109" s="346">
        <f>if($A109-H$65&gt;=0, if($B109&lt;=$B108,H108,H108*vlookup($B109,'2a. TBill Main'!$B$224:$HF$233,1+H$62)),H108)</f>
        <v>143479.4466</v>
      </c>
      <c r="I109" s="346">
        <f>if($A109-I$65&gt;=0, if($B109&lt;=$B108,I108,I108*vlookup($B109,'2a. TBill Main'!$B$224:$HF$233,1+I$62)),I108)</f>
        <v>53804.79246</v>
      </c>
      <c r="J109" s="346">
        <f>if($A109-J$65&gt;=0, if($B109&lt;=$B108,J108,J108*vlookup($B109,'2a. TBill Main'!$B$224:$HF$233,1+J$62)),J108)</f>
        <v>71739.72329</v>
      </c>
      <c r="K109" s="346">
        <f>if($A109-K$65&gt;=0, if($B109&lt;=$B108,K108,K108*vlookup($B109,'2a. TBill Main'!$B$224:$HF$233,1+K$62)),K108)</f>
        <v>71739.72329</v>
      </c>
      <c r="L109" s="346">
        <f>if($A109-L$65&gt;=0, if($B109&lt;=$B108,L108,L108*vlookup($B109,'2a. TBill Main'!$B$224:$HF$233,1+L$62)),L108)</f>
        <v>18807.64456</v>
      </c>
      <c r="M109" s="346">
        <f>if($A109-M$65&gt;=0, if($B109&lt;=$B108,M108,M108*vlookup($B109,'2a. TBill Main'!$B$224:$HF$233,1+M$62)),M108)</f>
        <v>531368.9564</v>
      </c>
      <c r="N109" s="346">
        <f>if($A109-N$65&gt;=0, if($B109&lt;=$B108,N108,N108*vlookup($B109,'2a. TBill Main'!$B$224:$HF$233,1+N$62)),N108)</f>
        <v>178979.9204</v>
      </c>
      <c r="O109" s="346">
        <f>if($A109-O$65&gt;=0, if($B109&lt;=$B108,O108,O108*vlookup($B109,'2a. TBill Main'!$B$224:$HF$233,1+O$62)),O108)</f>
        <v>9548.557169</v>
      </c>
      <c r="P109" s="346">
        <f>if($A109-P$65&gt;=0, if($B109&lt;=$B108,P108,P108*vlookup($B109,'2a. TBill Main'!$B$224:$HF$233,1+P$62)),P108)</f>
        <v>71.73972329</v>
      </c>
      <c r="Q109" s="346">
        <f>if($A109-Q$65&gt;=0, if($B109&lt;=$B108,Q108,Q108*vlookup($B109,'2a. TBill Main'!$B$224:$HF$233,1+Q$62)),Q108)</f>
        <v>1363.054742</v>
      </c>
      <c r="R109" s="346">
        <f>if($A109-R$65&gt;=0, if($B109&lt;=$B108,R108,R108*vlookup($B109,'2a. TBill Main'!$B$224:$HF$233,1+R$62)),R108)</f>
        <v>52932.07873</v>
      </c>
      <c r="S109" s="346">
        <f>if($A109-S$65&gt;=0, if($B109&lt;=$B108,S108,S108*vlookup($B109,'2a. TBill Main'!$B$224:$HF$233,1+S$62)),S108)</f>
        <v>42583.19321</v>
      </c>
      <c r="T109" s="346">
        <f>if($A109-T$65&gt;=0, if($B109&lt;=$B108,T108,T108*vlookup($B109,'2a. TBill Main'!$B$224:$HF$233,1+T$62)),T108)</f>
        <v>473675.8709</v>
      </c>
      <c r="U109" s="346">
        <f>if($A109-U$65&gt;=0, if($B109&lt;=$B108,U108,U108*vlookup($B109,'2a. TBill Main'!$B$224:$HF$233,1+U$62)),U108)</f>
        <v>73078.1713</v>
      </c>
      <c r="V109" s="346">
        <f>if($A109-V$65&gt;=0, if($B109&lt;=$B108,V108,V108*vlookup($B109,'2a. TBill Main'!$B$224:$HF$233,1+V$62)),V108)</f>
        <v>234587.0299</v>
      </c>
      <c r="W109" s="346">
        <f>if($A109-W$65&gt;=0, if($B109&lt;=$B108,W108,W108*vlookup($B109,'2a. TBill Main'!$B$224:$HF$233,1+W$62)),W108)</f>
        <v>71739.72329</v>
      </c>
      <c r="X109" s="346">
        <f>if($A109-X$65&gt;=0, if($B109&lt;=$B108,X108,X108*vlookup($B109,'2a. TBill Main'!$B$224:$HF$233,1+X$62)),X108)</f>
        <v>126677.9316</v>
      </c>
      <c r="Y109" s="346">
        <f>if($A109-Y$65&gt;=0, if($B109&lt;=$B108,Y108,Y108*vlookup($B109,'2a. TBill Main'!$B$224:$HF$233,1+Y$62)),Y108)</f>
        <v>71739.72329</v>
      </c>
      <c r="Z109" s="346">
        <f>if($A109-Z$65&gt;=0, if($B109&lt;=$B108,Z108,Z108*vlookup($B109,'2a. TBill Main'!$B$224:$HF$233,1+Z$62)),Z108)</f>
        <v>9075.074996</v>
      </c>
      <c r="AA109" s="346">
        <f>if($A109-AA$65&gt;=0, if($B109&lt;=$B108,AA108,AA108*vlookup($B109,'2a. TBill Main'!$B$224:$HF$233,1+AA$62)),AA108)</f>
        <v>160040.7769</v>
      </c>
      <c r="AB109" s="346">
        <f>if($A109-AB$65&gt;=0, if($B109&lt;=$B108,AB108,AB108*vlookup($B109,'2a. TBill Main'!$B$224:$HF$233,1+AB$62)),AB108)</f>
        <v>94665.51492</v>
      </c>
      <c r="AC109" s="346">
        <f>if($A109-AC$65&gt;=0, if($B109&lt;=$B108,AC108,AC108*vlookup($B109,'2a. TBill Main'!$B$224:$HF$233,1+AC$62)),AC108)</f>
        <v>57391.77863</v>
      </c>
      <c r="AD109" s="346">
        <f>if($A109-AD$65&gt;=0, if($B109&lt;=$B108,AD108,AD108*vlookup($B109,'2a. TBill Main'!$B$224:$HF$233,1+AD$62)),AD108)</f>
        <v>35869.86164</v>
      </c>
      <c r="AE109" s="346">
        <f>if($A109-AE$65&gt;=0, if($B109&lt;=$B108,AE108,AE108*vlookup($B109,'2a. TBill Main'!$B$224:$HF$233,1+AE$62)),AE108)</f>
        <v>313619.2395</v>
      </c>
      <c r="AF109" s="346">
        <f>if($A109-AF$65&gt;=0, if($B109&lt;=$B108,AF108,AF108*vlookup($B109,'2a. TBill Main'!$B$224:$HF$233,1+AF$62)),AF108)</f>
        <v>56496.96906</v>
      </c>
      <c r="AG109" s="346">
        <f>if($A109-AG$65&gt;=0, if($B109&lt;=$B108,AG108,AG108*vlookup($B109,'2a. TBill Main'!$B$224:$HF$233,1+AG$62)),AG108)</f>
        <v>78810.46215</v>
      </c>
      <c r="AH109" s="346">
        <f>if($A109-AH$65&gt;=0, if($B109&lt;=$B108,AH108,AH108*vlookup($B109,'2a. TBill Main'!$B$224:$HF$233,1+AH$62)),AH108)</f>
        <v>59852.95332</v>
      </c>
      <c r="AI109" s="346">
        <f>if($A109-AI$65&gt;=0, if($B109&lt;=$B108,AI108,AI108*vlookup($B109,'2a. TBill Main'!$B$224:$HF$233,1+AI$62)),AI108)</f>
        <v>111255.1824</v>
      </c>
      <c r="AJ109" s="346">
        <f>if($A109-AJ$65&gt;=0, if($B109&lt;=$B108,AJ108,AJ108*vlookup($B109,'2a. TBill Main'!$B$224:$HF$233,1+AJ$62)),AJ108)</f>
        <v>107609.5849</v>
      </c>
      <c r="AK109" s="346">
        <f>if($A109-AK$65&gt;=0, if($B109&lt;=$B108,AK108,AK108*vlookup($B109,'2a. TBill Main'!$B$224:$HF$233,1+AK$62)),AK108)</f>
        <v>86087.66794</v>
      </c>
      <c r="AL109" s="346">
        <f>if($A109-AL$65&gt;=0, if($B109&lt;=$B108,AL108,AL108*vlookup($B109,'2a. TBill Main'!$B$224:$HF$233,1+AL$62)),AL108)</f>
        <v>57391.77863</v>
      </c>
      <c r="AM109" s="346">
        <f>if($A109-AM$65&gt;=0, if($B109&lt;=$B108,AM108,AM108*vlookup($B109,'2a. TBill Main'!$B$224:$HF$233,1+AM$62)),AM108)</f>
        <v>81078.37002</v>
      </c>
      <c r="AN109" s="346">
        <f>if($A109-AN$65&gt;=0, if($B109&lt;=$B108,AN108,AN108*vlookup($B109,'2a. TBill Main'!$B$224:$HF$233,1+AN$62)),AN108)</f>
        <v>431270.5205</v>
      </c>
      <c r="AO109" s="346">
        <f>if($A109-AO$65&gt;=0, if($B109&lt;=$B108,AO108,AO108*vlookup($B109,'2a. TBill Main'!$B$224:$HF$233,1+AO$62)),AO108)</f>
        <v>47267.58192</v>
      </c>
      <c r="AP109" s="346">
        <f>if($A109-AP$65&gt;=0, if($B109&lt;=$B108,AP108,AP108*vlookup($B109,'2a. TBill Main'!$B$224:$HF$233,1+AP$62)),AP108)</f>
        <v>85955.88207</v>
      </c>
      <c r="AQ109" s="346">
        <f>if($A109-AQ$65&gt;=0, if($B109&lt;=$B108,AQ108,AQ108*vlookup($B109,'2a. TBill Main'!$B$224:$HF$233,1+AQ$62)),AQ108)</f>
        <v>200017.666</v>
      </c>
      <c r="AR109" s="346">
        <f>if($A109-AR$65&gt;=0, if($B109&lt;=$B108,AR108,AR108*vlookup($B109,'2a. TBill Main'!$B$224:$HF$233,1+AR$62)),AR108)</f>
        <v>143479.4466</v>
      </c>
      <c r="AS109" s="346">
        <f>if($A109-AS$65&gt;=0, if($B109&lt;=$B108,AS108,AS108*vlookup($B109,'2a. TBill Main'!$B$224:$HF$233,1+AS$62)),AS108)</f>
        <v>43043.83397</v>
      </c>
      <c r="AT109" s="346">
        <f>if($A109-AT$65&gt;=0, if($B109&lt;=$B108,AT108,AT108*vlookup($B109,'2a. TBill Main'!$B$224:$HF$233,1+AT$62)),AT108)</f>
        <v>57391.77863</v>
      </c>
      <c r="AU109" s="346">
        <f>if($A109-AU$65&gt;=0, if($B109&lt;=$B108,AU108,AU108*vlookup($B109,'2a. TBill Main'!$B$224:$HF$233,1+AU$62)),AU108)</f>
        <v>57391.77863</v>
      </c>
      <c r="AV109" s="346">
        <f>if($A109-AV$65&gt;=0, if($B109&lt;=$B108,AV108,AV108*vlookup($B109,'2a. TBill Main'!$B$224:$HF$233,1+AV$62)),AV108)</f>
        <v>35869.86164</v>
      </c>
      <c r="AW109" s="346">
        <f>if($A109-AW$65&gt;=0, if($B109&lt;=$B108,AW108,AW108*vlookup($B109,'2a. TBill Main'!$B$224:$HF$233,1+AW$62)),AW108)</f>
        <v>35869.86164</v>
      </c>
      <c r="AX109" s="346">
        <f>if($A109-AX$65&gt;=0, if($B109&lt;=$B108,AX108,AX108*vlookup($B109,'2a. TBill Main'!$B$224:$HF$233,1+AX$62)),AX108)</f>
        <v>266864.5967</v>
      </c>
      <c r="AY109" s="346">
        <f>if($A109-AY$65&gt;=0, if($B109&lt;=$B108,AY108,AY108*vlookup($B109,'2a. TBill Main'!$B$224:$HF$233,1+AY$62)),AY108)</f>
        <v>203051.7541</v>
      </c>
      <c r="AZ109" s="346">
        <f>if($A109-AZ$65&gt;=0, if($B109&lt;=$B108,AZ108,AZ108*vlookup($B109,'2a. TBill Main'!$B$224:$HF$233,1+AZ$62)),AZ108)</f>
        <v>81158.93373</v>
      </c>
      <c r="BA109" s="346">
        <f>if($A109-BA$65&gt;=0, if($B109&lt;=$B108,BA108,BA108*vlookup($B109,'2a. TBill Main'!$B$224:$HF$233,1+BA$62)),BA108)</f>
        <v>123470.879</v>
      </c>
      <c r="BB109" s="346">
        <f>if($A109-BB$65&gt;=0, if($B109&lt;=$B108,BB108,BB108*vlookup($B109,'2a. TBill Main'!$B$224:$HF$233,1+BB$62)),BB108)</f>
        <v>227680.4315</v>
      </c>
      <c r="BC109" s="346">
        <f>if($A109-BC$65&gt;=0, if($B109&lt;=$B108,BC108,BC108*vlookup($B109,'2a. TBill Main'!$B$224:$HF$233,1+BC$62)),BC108)</f>
        <v>2152.191699</v>
      </c>
      <c r="BD109" s="346">
        <f>if($A109-BD$65&gt;=0, if($B109&lt;=$B108,BD108,BD108*vlookup($B109,'2a. TBill Main'!$B$224:$HF$233,1+BD$62)),BD108)</f>
        <v>107609.5849</v>
      </c>
      <c r="BE109" s="346">
        <f>if($A109-BE$65&gt;=0, if($B109&lt;=$B108,BE108,BE108*vlookup($B109,'2a. TBill Main'!$B$224:$HF$233,1+BE$62)),BE108)</f>
        <v>71739.72329</v>
      </c>
      <c r="BF109" s="346">
        <f>if($A109-BF$65&gt;=0, if($B109&lt;=$B108,BF108,BF108*vlookup($B109,'2a. TBill Main'!$B$224:$HF$233,1+BF$62)),BF108)</f>
        <v>35869.86164</v>
      </c>
      <c r="BG109" s="346">
        <f>if($A109-BG$65&gt;=0, if($B109&lt;=$B108,BG108,BG108*vlookup($B109,'2a. TBill Main'!$B$224:$HF$233,1+BG$62)),BG108)</f>
        <v>35869.86164</v>
      </c>
      <c r="BH109" s="346">
        <f>if($A109-BH$65&gt;=0, if($B109&lt;=$B108,BH108,BH108*vlookup($B109,'2a. TBill Main'!$B$224:$HF$233,1+BH$62)),BH108)</f>
        <v>71739.72329</v>
      </c>
      <c r="BI109" s="346">
        <f>if($A109-BI$65&gt;=0, if($B109&lt;=$B108,BI108,BI108*vlookup($B109,'2a. TBill Main'!$B$224:$HF$233,1+BI$62)),BI108)</f>
        <v>397882.8533</v>
      </c>
      <c r="BJ109" s="346">
        <f>if($A109-BJ$65&gt;=0, if($B109&lt;=$B108,BJ108,BJ108*vlookup($B109,'2a. TBill Main'!$B$224:$HF$233,1+BJ$62)),BJ108)</f>
        <v>71739.72329</v>
      </c>
      <c r="BK109" s="346">
        <f>if($A109-BK$65&gt;=0, if($B109&lt;=$B108,BK108,BK108*vlookup($B109,'2a. TBill Main'!$B$224:$HF$233,1+BK$62)),BK108)</f>
        <v>133098.1347</v>
      </c>
      <c r="BL109" s="346">
        <f>if($A109-BL$65&gt;=0, if($B109&lt;=$B108,BL108,BL108*vlookup($B109,'2a. TBill Main'!$B$224:$HF$233,1+BL$62)),BL108)</f>
        <v>179349.3082</v>
      </c>
      <c r="BM109" s="346">
        <f>if($A109-BM$65&gt;=0, if($B109&lt;=$B108,BM108,BM108*vlookup($B109,'2a. TBill Main'!$B$224:$HF$233,1+BM$62)),BM108)</f>
        <v>143.4794466</v>
      </c>
      <c r="BN109" s="346">
        <f>if($A109-BN$65&gt;=0, if($B109&lt;=$B108,BN108,BN108*vlookup($B109,'2a. TBill Main'!$B$224:$HF$233,1+BN$62)),BN108)</f>
        <v>20373.00532</v>
      </c>
      <c r="BO109" s="346">
        <f>if($A109-BO$65&gt;=0, if($B109&lt;=$B108,BO108,BO108*vlookup($B109,'2a. TBill Main'!$B$224:$HF$233,1+BO$62)),BO108)</f>
        <v>140689.9192</v>
      </c>
      <c r="BP109" s="346">
        <f>if($A109-BP$65&gt;=0, if($B109&lt;=$B108,BP108,BP108*vlookup($B109,'2a. TBill Main'!$B$224:$HF$233,1+BP$62)),BP108)</f>
        <v>71739.72329</v>
      </c>
      <c r="BQ109" s="346">
        <f>if($A109-BQ$65&gt;=0, if($B109&lt;=$B108,BQ108,BQ108*vlookup($B109,'2a. TBill Main'!$B$224:$HF$233,1+BQ$62)),BQ108)</f>
        <v>16475.60137</v>
      </c>
      <c r="BR109" s="346">
        <f>if($A109-BR$65&gt;=0, if($B109&lt;=$B108,BR108,BR108*vlookup($B109,'2a. TBill Main'!$B$224:$HF$233,1+BR$62)),BR108)</f>
        <v>71739.72329</v>
      </c>
      <c r="BS109" s="346">
        <f>if($A109-BS$65&gt;=0, if($B109&lt;=$B108,BS108,BS108*vlookup($B109,'2a. TBill Main'!$B$224:$HF$233,1+BS$62)),BS108)</f>
        <v>43043.83397</v>
      </c>
      <c r="BT109" s="346">
        <f>if($A109-BT$65&gt;=0, if($B109&lt;=$B108,BT108,BT108*vlookup($B109,'2a. TBill Main'!$B$224:$HF$233,1+BT$62)),BT108)</f>
        <v>500757.6165</v>
      </c>
      <c r="BU109" s="346">
        <f>if($A109-BU$65&gt;=0, if($B109&lt;=$B108,BU108,BU108*vlookup($B109,'2a. TBill Main'!$B$224:$HF$233,1+BU$62)),BU108)</f>
        <v>180017.5637</v>
      </c>
      <c r="BV109" s="346">
        <f>if($A109-BV$65&gt;=0, if($B109&lt;=$B108,BV108,BV108*vlookup($B109,'2a. TBill Main'!$B$224:$HF$233,1+BV$62)),BV108)</f>
        <v>179349.3082</v>
      </c>
      <c r="BW109" s="346">
        <f>if($A109-BW$65&gt;=0, if($B109&lt;=$B108,BW108,BW108*vlookup($B109,'2a. TBill Main'!$B$224:$HF$233,1+BW$62)),BW108)</f>
        <v>3608.508081</v>
      </c>
      <c r="BX109" s="346">
        <f>if($A109-BX$65&gt;=0, if($B109&lt;=$B108,BX108,BX108*vlookup($B109,'2a. TBill Main'!$B$224:$HF$233,1+BX$62)),BX108)</f>
        <v>107609.5849</v>
      </c>
      <c r="BY109" s="346">
        <f>if($A109-BY$65&gt;=0, if($B109&lt;=$B108,BY108,BY108*vlookup($B109,'2a. TBill Main'!$B$224:$HF$233,1+BY$62)),BY108)</f>
        <v>71739.72329</v>
      </c>
      <c r="BZ109" s="346">
        <f>if($A109-BZ$65&gt;=0, if($B109&lt;=$B108,BZ108,BZ108*vlookup($B109,'2a. TBill Main'!$B$224:$HF$233,1+BZ$62)),BZ108)</f>
        <v>43685.33058</v>
      </c>
      <c r="CA109" s="346">
        <f>if($A109-CA$65&gt;=0, if($B109&lt;=$B108,CA108,CA108*vlookup($B109,'2a. TBill Main'!$B$224:$HF$233,1+CA$62)),CA108)</f>
        <v>71739.72329</v>
      </c>
      <c r="CB109" s="346">
        <f>if($A109-CB$65&gt;=0, if($B109&lt;=$B108,CB108,CB108*vlookup($B109,'2a. TBill Main'!$B$224:$HF$233,1+CB$62)),CB108)</f>
        <v>147238.6081</v>
      </c>
      <c r="CC109" s="346">
        <f>if($A109-CC$65&gt;=0, if($B109&lt;=$B108,CC108,CC108*vlookup($B109,'2a. TBill Main'!$B$224:$HF$233,1+CC$62)),CC108)</f>
        <v>271082.4619</v>
      </c>
      <c r="CD109" s="346">
        <f>if($A109-CD$65&gt;=0, if($B109&lt;=$B108,CD108,CD108*vlookup($B109,'2a. TBill Main'!$B$224:$HF$233,1+CD$62)),CD108)</f>
        <v>75312.36151</v>
      </c>
      <c r="CE109" s="346">
        <f>if($A109-CE$65&gt;=0, if($B109&lt;=$B108,CE108,CE108*vlookup($B109,'2a. TBill Main'!$B$224:$HF$233,1+CE$62)),CE108)</f>
        <v>160027.0746</v>
      </c>
      <c r="CF109" s="346">
        <f>if($A109-CF$65&gt;=0, if($B109&lt;=$B108,CF108,CF108*vlookup($B109,'2a. TBill Main'!$B$224:$HF$233,1+CF$62)),CF108)</f>
        <v>179349.3082</v>
      </c>
      <c r="CG109" s="346">
        <f>if($A109-CG$65&gt;=0, if($B109&lt;=$B108,CG108,CG108*vlookup($B109,'2a. TBill Main'!$B$224:$HF$233,1+CG$62)),CG108)</f>
        <v>35.86986164</v>
      </c>
      <c r="CH109" s="346">
        <f>if($A109-CH$65&gt;=0, if($B109&lt;=$B108,CH108,CH108*vlookup($B109,'2a. TBill Main'!$B$224:$HF$233,1+CH$62)),CH108)</f>
        <v>100955.9408</v>
      </c>
      <c r="CI109" s="346">
        <f>if($A109-CI$65&gt;=0, if($B109&lt;=$B108,CI108,CI108*vlookup($B109,'2a. TBill Main'!$B$224:$HF$233,1+CI$62)),CI108)</f>
        <v>71739.72329</v>
      </c>
      <c r="CJ109" s="346">
        <f>if($A109-CJ$65&gt;=0, if($B109&lt;=$B108,CJ108,CJ108*vlookup($B109,'2a. TBill Main'!$B$224:$HF$233,1+CJ$62)),CJ108)</f>
        <v>35869.86164</v>
      </c>
      <c r="CK109" s="346">
        <f>if($A109-CK$65&gt;=0, if($B109&lt;=$B108,CK108,CK108*vlookup($B109,'2a. TBill Main'!$B$224:$HF$233,1+CK$62)),CK108)</f>
        <v>62451.72479</v>
      </c>
      <c r="CL109" s="346">
        <f>if($A109-CL$65&gt;=0, if($B109&lt;=$B108,CL108,CL108*vlookup($B109,'2a. TBill Main'!$B$224:$HF$233,1+CL$62)),CL108)</f>
        <v>53883.92138</v>
      </c>
      <c r="CM109" s="346">
        <f>if($A109-CM$65&gt;=0, if($B109&lt;=$B108,CM108,CM108*vlookup($B109,'2a. TBill Main'!$B$224:$HF$233,1+CM$62)),CM108)</f>
        <v>318050.8892</v>
      </c>
      <c r="CN109" s="346">
        <f>if($A109-CN$65&gt;=0, if($B109&lt;=$B108,CN108,CN108*vlookup($B109,'2a. TBill Main'!$B$224:$HF$233,1+CN$62)),CN108)</f>
        <v>112331.5653</v>
      </c>
      <c r="CO109" s="346">
        <f>if($A109-CO$65&gt;=0, if($B109&lt;=$B108,CO108,CO108*vlookup($B109,'2a. TBill Main'!$B$224:$HF$233,1+CO$62)),CO108)</f>
        <v>942.5485076</v>
      </c>
      <c r="CP109" s="346">
        <f>if($A109-CP$65&gt;=0, if($B109&lt;=$B108,CP108,CP108*vlookup($B109,'2a. TBill Main'!$B$224:$HF$233,1+CP$62)),CP108)</f>
        <v>133514.4703</v>
      </c>
      <c r="CQ109" s="346">
        <f>if($A109-CQ$65&gt;=0, if($B109&lt;=$B108,CQ108,CQ108*vlookup($B109,'2a. TBill Main'!$B$224:$HF$233,1+CQ$62)),CQ108)</f>
        <v>29454.64086</v>
      </c>
      <c r="CR109" s="346">
        <f>if($A109-CR$65&gt;=0, if($B109&lt;=$B108,CR108,CR108*vlookup($B109,'2a. TBill Main'!$B$224:$HF$233,1+CR$62)),CR108)</f>
        <v>84378.59186</v>
      </c>
      <c r="CS109" s="346">
        <f>if($A109-CS$65&gt;=0, if($B109&lt;=$B108,CS108,CS108*vlookup($B109,'2a. TBill Main'!$B$224:$HF$233,1+CS$62)),CS108)</f>
        <v>24959.86267</v>
      </c>
      <c r="CT109" s="346">
        <f>if($A109-CT$65&gt;=0, if($B109&lt;=$B108,CT108,CT108*vlookup($B109,'2a. TBill Main'!$B$224:$HF$233,1+CT$62)),CT108)</f>
        <v>82498.73777</v>
      </c>
      <c r="CU109" s="346">
        <f>if($A109-CU$65&gt;=0, if($B109&lt;=$B108,CU108,CU108*vlookup($B109,'2a. TBill Main'!$B$224:$HF$233,1+CU$62)),CU108)</f>
        <v>125402.8978</v>
      </c>
      <c r="CV109" s="346">
        <f>if($A109-CV$65&gt;=0, if($B109&lt;=$B108,CV108,CV108*vlookup($B109,'2a. TBill Main'!$B$224:$HF$233,1+CV$62)),CV108)</f>
        <v>29454.64086</v>
      </c>
      <c r="CW109" s="346">
        <f>if($A109-CW$65&gt;=0, if($B109&lt;=$B108,CW108,CW108*vlookup($B109,'2a. TBill Main'!$B$224:$HF$233,1+CW$62)),CW108)</f>
        <v>42709.22925</v>
      </c>
      <c r="CX109" s="346">
        <f>if($A109-CX$65&gt;=0, if($B109&lt;=$B108,CX108,CX108*vlookup($B109,'2a. TBill Main'!$B$224:$HF$233,1+CX$62)),CX108)</f>
        <v>321214.6405</v>
      </c>
      <c r="CY109" s="346">
        <f>if($A109-CY$65&gt;=0, if($B109&lt;=$B108,CY108,CY108*vlookup($B109,'2a. TBill Main'!$B$224:$HF$233,1+CY$62)),CY108)</f>
        <v>630446.9563</v>
      </c>
      <c r="CZ109" s="346">
        <f>if($A109-CZ$65&gt;=0, if($B109&lt;=$B108,CZ108,CZ108*vlookup($B109,'2a. TBill Main'!$B$224:$HF$233,1+CZ$62)),CZ108)</f>
        <v>53343.82733</v>
      </c>
      <c r="DA109" s="346">
        <f>if($A109-DA$65&gt;=0, if($B109&lt;=$B108,DA108,DA108*vlookup($B109,'2a. TBill Main'!$B$224:$HF$233,1+DA$62)),DA108)</f>
        <v>147273.2043</v>
      </c>
      <c r="DB109" s="346">
        <f>if($A109-DB$65&gt;=0, if($B109&lt;=$B108,DB108,DB108*vlookup($B109,'2a. TBill Main'!$B$224:$HF$233,1+DB$62)),DB108)</f>
        <v>58909.28173</v>
      </c>
      <c r="DC109" s="346">
        <f>if($A109-DC$65&gt;=0, if($B109&lt;=$B108,DC108,DC108*vlookup($B109,'2a. TBill Main'!$B$224:$HF$233,1+DC$62)),DC108)</f>
        <v>58909.28173</v>
      </c>
      <c r="DD109" s="346">
        <f>if($A109-DD$65&gt;=0, if($B109&lt;=$B108,DD108,DD108*vlookup($B109,'2a. TBill Main'!$B$224:$HF$233,1+DD$62)),DD108)</f>
        <v>117335.5073</v>
      </c>
      <c r="DE109" s="346">
        <f>if($A109-DE$65&gt;=0, if($B109&lt;=$B108,DE108,DE108*vlookup($B109,'2a. TBill Main'!$B$224:$HF$233,1+DE$62)),DE108)</f>
        <v>44665.0174</v>
      </c>
      <c r="DF109" s="346">
        <f>if($A109-DF$65&gt;=0, if($B109&lt;=$B108,DF108,DF108*vlookup($B109,'2a. TBill Main'!$B$224:$HF$233,1+DF$62)),DF108)</f>
        <v>23563.71269</v>
      </c>
      <c r="DG109" s="346">
        <f>if($A109-DG$65&gt;=0, if($B109&lt;=$B108,DG108,DG108*vlookup($B109,'2a. TBill Main'!$B$224:$HF$233,1+DG$62)),DG108)</f>
        <v>58909.28173</v>
      </c>
      <c r="DH109" s="346">
        <f>if($A109-DH$65&gt;=0, if($B109&lt;=$B108,DH108,DH108*vlookup($B109,'2a. TBill Main'!$B$224:$HF$233,1+DH$62)),DH108)</f>
        <v>293680.4422</v>
      </c>
      <c r="DI109" s="346">
        <f>if($A109-DI$65&gt;=0, if($B109&lt;=$B108,DI108,DI108*vlookup($B109,'2a. TBill Main'!$B$224:$HF$233,1+DI$62)),DI108)</f>
        <v>45879.66788</v>
      </c>
      <c r="DJ109" s="346">
        <f>if($A109-DJ$65&gt;=0, if($B109&lt;=$B108,DJ108,DJ108*vlookup($B109,'2a. TBill Main'!$B$224:$HF$233,1+DJ$62)),DJ108)</f>
        <v>294.5464086</v>
      </c>
      <c r="DK109" s="346">
        <f>if($A109-DK$65&gt;=0, if($B109&lt;=$B108,DK108,DK108*vlookup($B109,'2a. TBill Main'!$B$224:$HF$233,1+DK$62)),DK108)</f>
        <v>137756.8222</v>
      </c>
      <c r="DL109" s="346">
        <f>if($A109-DL$65&gt;=0, if($B109&lt;=$B108,DL108,DL108*vlookup($B109,'2a. TBill Main'!$B$224:$HF$233,1+DL$62)),DL108)</f>
        <v>58909.28173</v>
      </c>
      <c r="DM109" s="346">
        <f>if($A109-DM$65&gt;=0, if($B109&lt;=$B108,DM108,DM108*vlookup($B109,'2a. TBill Main'!$B$224:$HF$233,1+DM$62)),DM108)</f>
        <v>37788.47804</v>
      </c>
      <c r="DN109" s="346">
        <f>if($A109-DN$65&gt;=0, if($B109&lt;=$B108,DN108,DN108*vlookup($B109,'2a. TBill Main'!$B$224:$HF$233,1+DN$62)),DN108)</f>
        <v>156898.9809</v>
      </c>
      <c r="DO109" s="346">
        <f>if($A109-DO$65&gt;=0, if($B109&lt;=$B108,DO108,DO108*vlookup($B109,'2a. TBill Main'!$B$224:$HF$233,1+DO$62)),DO108)</f>
        <v>58909.28173</v>
      </c>
      <c r="DP109" s="346">
        <f>if($A109-DP$65&gt;=0, if($B109&lt;=$B108,DP108,DP108*vlookup($B109,'2a. TBill Main'!$B$224:$HF$233,1+DP$62)),DP108)</f>
        <v>70691.13807</v>
      </c>
      <c r="DQ109" s="346">
        <f>if($A109-DQ$65&gt;=0, if($B109&lt;=$B108,DQ108,DQ108*vlookup($B109,'2a. TBill Main'!$B$224:$HF$233,1+DQ$62)),DQ108)</f>
        <v>41236.49721</v>
      </c>
      <c r="DR109" s="346">
        <f>if($A109-DR$65&gt;=0, if($B109&lt;=$B108,DR108,DR108*vlookup($B109,'2a. TBill Main'!$B$224:$HF$233,1+DR$62)),DR108)</f>
        <v>278677.7798</v>
      </c>
      <c r="DS109" s="346">
        <f>if($A109-DS$65&gt;=0, if($B109&lt;=$B108,DS108,DS108*vlookup($B109,'2a. TBill Main'!$B$224:$HF$233,1+DS$62)),DS108)</f>
        <v>11839.76417</v>
      </c>
      <c r="DT109" s="346">
        <f>if($A109-DT$65&gt;=0, if($B109&lt;=$B108,DT108,DT108*vlookup($B109,'2a. TBill Main'!$B$224:$HF$233,1+DT$62)),DT108)</f>
        <v>312.2191931</v>
      </c>
      <c r="DU109" s="346">
        <f>if($A109-DU$65&gt;=0, if($B109&lt;=$B108,DU108,DU108*vlookup($B109,'2a. TBill Main'!$B$224:$HF$233,1+DU$62)),DU108)</f>
        <v>102509.9262</v>
      </c>
      <c r="DV109" s="346">
        <f>if($A109-DV$65&gt;=0, if($B109&lt;=$B108,DV108,DV108*vlookup($B109,'2a. TBill Main'!$B$224:$HF$233,1+DV$62)),DV108)</f>
        <v>205468.6823</v>
      </c>
      <c r="DW109" s="346">
        <f>if($A109-DW$65&gt;=0, if($B109&lt;=$B108,DW108,DW108*vlookup($B109,'2a. TBill Main'!$B$224:$HF$233,1+DW$62)),DW108)</f>
        <v>58909.28173</v>
      </c>
      <c r="DX109" s="346">
        <f>if($A109-DX$65&gt;=0, if($B109&lt;=$B108,DX108,DX108*vlookup($B109,'2a. TBill Main'!$B$224:$HF$233,1+DX$62)),DX108)</f>
        <v>117818.5635</v>
      </c>
      <c r="DY109" s="346">
        <f>if($A109-DY$65&gt;=0, if($B109&lt;=$B108,DY108,DY108*vlookup($B109,'2a. TBill Main'!$B$224:$HF$233,1+DY$62)),DY108)</f>
        <v>58909.28173</v>
      </c>
      <c r="DZ109" s="346">
        <f>if($A109-DZ$65&gt;=0, if($B109&lt;=$B108,DZ108,DZ108*vlookup($B109,'2a. TBill Main'!$B$224:$HF$233,1+DZ$62)),DZ108)</f>
        <v>356012.3532</v>
      </c>
      <c r="EA109" s="346">
        <f>if($A109-EA$65&gt;=0, if($B109&lt;=$B108,EA108,EA108*vlookup($B109,'2a. TBill Main'!$B$224:$HF$233,1+EA$62)),EA108)</f>
        <v>1684.805457</v>
      </c>
      <c r="EB109" s="346">
        <f>if($A109-EB$65&gt;=0, if($B109&lt;=$B108,EB108,EB108*vlookup($B109,'2a. TBill Main'!$B$224:$HF$233,1+EB$62)),EB108)</f>
        <v>117818.5635</v>
      </c>
      <c r="EC109" s="346">
        <f>if($A109-EC$65&gt;=0, if($B109&lt;=$B108,EC108,EC108*vlookup($B109,'2a. TBill Main'!$B$224:$HF$233,1+EC$62)),EC108)</f>
        <v>170107.4434</v>
      </c>
      <c r="ED109" s="346">
        <f>if($A109-ED$65&gt;=0, if($B109&lt;=$B108,ED108,ED108*vlookup($B109,'2a. TBill Main'!$B$224:$HF$233,1+ED$62)),ED108)</f>
        <v>115231.7391</v>
      </c>
      <c r="EE109" s="346">
        <f>if($A109-EE$65&gt;=0, if($B109&lt;=$B108,EE108,EE108*vlookup($B109,'2a. TBill Main'!$B$224:$HF$233,1+EE$62)),EE108)</f>
        <v>117818.5635</v>
      </c>
      <c r="EF109" s="346">
        <f>if($A109-EF$65&gt;=0, if($B109&lt;=$B108,EF108,EF108*vlookup($B109,'2a. TBill Main'!$B$224:$HF$233,1+EF$62)),EF108)</f>
        <v>31041.53909</v>
      </c>
      <c r="EG109" s="346">
        <f>if($A109-EG$65&gt;=0, if($B109&lt;=$B108,EG108,EG108*vlookup($B109,'2a. TBill Main'!$B$224:$HF$233,1+EG$62)),EG108)</f>
        <v>24761.57403</v>
      </c>
      <c r="EH109" s="346">
        <f>if($A109-EH$65&gt;=0, if($B109&lt;=$B108,EH108,EH108*vlookup($B109,'2a. TBill Main'!$B$224:$HF$233,1+EH$62)),EH108)</f>
        <v>2321.0257</v>
      </c>
      <c r="EI109" s="346">
        <f>if($A109-EI$65&gt;=0, if($B109&lt;=$B108,EI108,EI108*vlookup($B109,'2a. TBill Main'!$B$224:$HF$233,1+EI$62)),EI108)</f>
        <v>117818.5635</v>
      </c>
      <c r="EJ109" s="346">
        <f>if($A109-EJ$65&gt;=0, if($B109&lt;=$B108,EJ108,EJ108*vlookup($B109,'2a. TBill Main'!$B$224:$HF$233,1+EJ$62)),EJ108)</f>
        <v>104922.5559</v>
      </c>
      <c r="EK109" s="346">
        <f>if($A109-EK$65&gt;=0, if($B109&lt;=$B108,EK108,EK108*vlookup($B109,'2a. TBill Main'!$B$224:$HF$233,1+EK$62)),EK108)</f>
        <v>64800.2099</v>
      </c>
      <c r="EL109" s="346">
        <f>if($A109-EL$65&gt;=0, if($B109&lt;=$B108,EL108,EL108*vlookup($B109,'2a. TBill Main'!$B$224:$HF$233,1+EL$62)),EL108)</f>
        <v>24889.17153</v>
      </c>
      <c r="EM109" s="346">
        <f>if($A109-EM$65&gt;=0, if($B109&lt;=$B108,EM108,EM108*vlookup($B109,'2a. TBill Main'!$B$224:$HF$233,1+EM$62)),EM108)</f>
        <v>241592.8553</v>
      </c>
      <c r="EN109" s="346">
        <f>if($A109-EN$65&gt;=0, if($B109&lt;=$B108,EN108,EN108*vlookup($B109,'2a. TBill Main'!$B$224:$HF$233,1+EN$62)),EN108)</f>
        <v>1767.278452</v>
      </c>
      <c r="EO109" s="346">
        <f>if($A109-EO$65&gt;=0, if($B109&lt;=$B108,EO108,EO108*vlookup($B109,'2a. TBill Main'!$B$224:$HF$233,1+EO$62)),EO108)</f>
        <v>100245.6891</v>
      </c>
      <c r="EP109" s="346">
        <f>if($A109-EP$65&gt;=0, if($B109&lt;=$B108,EP108,EP108*vlookup($B109,'2a. TBill Main'!$B$224:$HF$233,1+EP$62)),EP108)</f>
        <v>106259.6787</v>
      </c>
      <c r="EQ109" s="346">
        <f>if($A109-EQ$65&gt;=0, if($B109&lt;=$B108,EQ108,EQ108*vlookup($B109,'2a. TBill Main'!$B$224:$HF$233,1+EQ$62)),EQ108)</f>
        <v>117818.5635</v>
      </c>
      <c r="ER109" s="346">
        <f>if($A109-ER$65&gt;=0, if($B109&lt;=$B108,ER108,ER108*vlookup($B109,'2a. TBill Main'!$B$224:$HF$233,1+ER$62)),ER108)</f>
        <v>212456.3245</v>
      </c>
      <c r="ES109" s="346">
        <f>if($A109-ES$65&gt;=0, if($B109&lt;=$B108,ES108,ES108*vlookup($B109,'2a. TBill Main'!$B$224:$HF$233,1+ES$62)),ES108)</f>
        <v>28256.19044</v>
      </c>
      <c r="ET109" s="346">
        <f>if($A109-ET$65&gt;=0, if($B109&lt;=$B108,ET108,ET108*vlookup($B109,'2a. TBill Main'!$B$224:$HF$233,1+ET$62)),ET108)</f>
        <v>8353.336149</v>
      </c>
      <c r="EU109" s="346">
        <f>if($A109-EU$65&gt;=0, if($B109&lt;=$B108,EU108,EU108*vlookup($B109,'2a. TBill Main'!$B$224:$HF$233,1+EU$62)),EU108)</f>
        <v>47712.63019</v>
      </c>
      <c r="EV109" s="346">
        <f>if($A109-EV$65&gt;=0, if($B109&lt;=$B108,EV108,EV108*vlookup($B109,'2a. TBill Main'!$B$224:$HF$233,1+EV$62)),EV108)</f>
        <v>28604.81556</v>
      </c>
      <c r="EW109" s="346">
        <f>if($A109-EW$65&gt;=0, if($B109&lt;=$B108,EW108,EW108*vlookup($B109,'2a. TBill Main'!$B$224:$HF$233,1+EW$62)),EW108)</f>
        <v>25166.04515</v>
      </c>
      <c r="EX109" s="346">
        <f>if($A109-EX$65&gt;=0, if($B109&lt;=$B108,EX108,EX108*vlookup($B109,'2a. TBill Main'!$B$224:$HF$233,1+EX$62)),EX108)</f>
        <v>34709.93789</v>
      </c>
      <c r="EY109" s="346">
        <f>if($A109-EY$65&gt;=0, if($B109&lt;=$B108,EY108,EY108*vlookup($B109,'2a. TBill Main'!$B$224:$HF$233,1+EY$62)),EY108)</f>
        <v>270804.3775</v>
      </c>
      <c r="EZ109" s="346">
        <f>if($A109-EZ$65&gt;=0, if($B109&lt;=$B108,EZ108,EZ108*vlookup($B109,'2a. TBill Main'!$B$224:$HF$233,1+EZ$62)),EZ108)</f>
        <v>116030.7846</v>
      </c>
      <c r="FA109" s="346">
        <f>if($A109-FA$65&gt;=0, if($B109&lt;=$B108,FA108,FA108*vlookup($B109,'2a. TBill Main'!$B$224:$HF$233,1+FA$62)),FA108)</f>
        <v>21090.70104</v>
      </c>
      <c r="FB109" s="346">
        <f>if($A109-FB$65&gt;=0, if($B109&lt;=$B108,FB108,FB108*vlookup($B109,'2a. TBill Main'!$B$224:$HF$233,1+FB$62)),FB108)</f>
        <v>37069.84371</v>
      </c>
      <c r="FC109" s="346">
        <f>if($A109-FC$65&gt;=0, if($B109&lt;=$B108,FC108,FC108*vlookup($B109,'2a. TBill Main'!$B$224:$HF$233,1+FC$62)),FC108)</f>
        <v>148610.445</v>
      </c>
      <c r="FD109" s="346">
        <f>if($A109-FD$65&gt;=0, if($B109&lt;=$B108,FD108,FD108*vlookup($B109,'2a. TBill Main'!$B$224:$HF$233,1+FD$62)),FD108)</f>
        <v>120803.5557</v>
      </c>
      <c r="FE109" s="346">
        <f>if($A109-FE$65&gt;=0, if($B109&lt;=$B108,FE108,FE108*vlookup($B109,'2a. TBill Main'!$B$224:$HF$233,1+FE$62)),FE108)</f>
        <v>202931.0471</v>
      </c>
      <c r="FF109" s="346">
        <f>if($A109-FF$65&gt;=0, if($B109&lt;=$B108,FF108,FF108*vlookup($B109,'2a. TBill Main'!$B$224:$HF$233,1+FF$62)),FF108)</f>
        <v>48198.92631</v>
      </c>
      <c r="FG109" s="346">
        <f>if($A109-FG$65&gt;=0, if($B109&lt;=$B108,FG108,FG108*vlookup($B109,'2a. TBill Main'!$B$224:$HF$233,1+FG$62)),FG108)</f>
        <v>61357.90493</v>
      </c>
      <c r="FH109" s="346">
        <f>if($A109-FH$65&gt;=0, if($B109&lt;=$B108,FH108,FH108*vlookup($B109,'2a. TBill Main'!$B$224:$HF$233,1+FH$62)),FH108)</f>
        <v>75939.95507</v>
      </c>
      <c r="FI109" s="346">
        <f>if($A109-FI$65&gt;=0, if($B109&lt;=$B108,FI108,FI108*vlookup($B109,'2a. TBill Main'!$B$224:$HF$233,1+FI$62)),FI108)</f>
        <v>206908.0128</v>
      </c>
      <c r="FJ109" s="346">
        <f>if($A109-FJ$65&gt;=0, if($B109&lt;=$B108,FJ108,FJ108*vlookup($B109,'2a. TBill Main'!$B$224:$HF$233,1+FJ$62)),FJ108)</f>
        <v>215432.3036</v>
      </c>
      <c r="FK109" s="346">
        <f>if($A109-FK$65&gt;=0, if($B109&lt;=$B108,FK108,FK108*vlookup($B109,'2a. TBill Main'!$B$224:$HF$233,1+FK$62)),FK108)</f>
        <v>91992.73434</v>
      </c>
      <c r="FL109" s="346">
        <f>if($A109-FL$65&gt;=0, if($B109&lt;=$B108,FL108,FL108*vlookup($B109,'2a. TBill Main'!$B$224:$HF$233,1+FL$62)),FL108)</f>
        <v>91586.2603</v>
      </c>
      <c r="FM109" s="346">
        <f>if($A109-FM$65&gt;=0, if($B109&lt;=$B108,FM108,FM108*vlookup($B109,'2a. TBill Main'!$B$224:$HF$233,1+FM$62)),FM108)</f>
        <v>243432.6511</v>
      </c>
      <c r="FN109" s="346">
        <f>if($A109-FN$65&gt;=0, if($B109&lt;=$B108,FN108,FN108*vlookup($B109,'2a. TBill Main'!$B$224:$HF$233,1+FN$62)),FN108)</f>
        <v>207907.4676</v>
      </c>
      <c r="FO109" s="346">
        <f>if($A109-FO$65&gt;=0, if($B109&lt;=$B108,FO108,FO108*vlookup($B109,'2a. TBill Main'!$B$224:$HF$233,1+FO$62)),FO108)</f>
        <v>100145.7789</v>
      </c>
      <c r="FP109" s="346">
        <f>if($A109-FP$65&gt;=0, if($B109&lt;=$B108,FP108,FP108*vlookup($B109,'2a. TBill Main'!$B$224:$HF$233,1+FP$62)),FP108)</f>
        <v>35516.40595</v>
      </c>
      <c r="FQ109" s="346">
        <f>if($A109-FQ$65&gt;=0, if($B109&lt;=$B108,FQ108,FQ108*vlookup($B109,'2a. TBill Main'!$B$224:$HF$233,1+FQ$62)),FQ108)</f>
        <v>196201.0741</v>
      </c>
      <c r="FR109" s="346">
        <f>if($A109-FR$65&gt;=0, if($B109&lt;=$B108,FR108,FR108*vlookup($B109,'2a. TBill Main'!$B$224:$HF$233,1+FR$62)),FR108)</f>
        <v>196176.6267</v>
      </c>
      <c r="FS109" s="346">
        <f>if($A109-FS$65&gt;=0, if($B109&lt;=$B108,FS108,FS108*vlookup($B109,'2a. TBill Main'!$B$224:$HF$233,1+FS$62)),FS108)</f>
        <v>88363.92259</v>
      </c>
      <c r="FT109" s="346">
        <f>if($A109-FT$65&gt;=0, if($B109&lt;=$B108,FT108,FT108*vlookup($B109,'2a. TBill Main'!$B$224:$HF$233,1+FT$62)),FT108)</f>
        <v>109912.9378</v>
      </c>
      <c r="FU109" s="346">
        <f>if($A109-FU$65&gt;=0, if($B109&lt;=$B108,FU108,FU108*vlookup($B109,'2a. TBill Main'!$B$224:$HF$233,1+FU$62)),FU108)</f>
        <v>117818.5635</v>
      </c>
      <c r="FV109" s="346">
        <f>if($A109-FV$65&gt;=0, if($B109&lt;=$B108,FV108,FV108*vlookup($B109,'2a. TBill Main'!$B$224:$HF$233,1+FV$62)),FV108)</f>
        <v>247418.9832</v>
      </c>
      <c r="FW109" s="346">
        <f>if($A109-FW$65&gt;=0, if($B109&lt;=$B108,FW108,FW108*vlookup($B109,'2a. TBill Main'!$B$224:$HF$233,1+FW$62)),FW108)</f>
        <v>5879.146316</v>
      </c>
      <c r="FX109" s="346">
        <f>if($A109-FX$65&gt;=0, if($B109&lt;=$B108,FX108,FX108*vlookup($B109,'2a. TBill Main'!$B$224:$HF$233,1+FX$62)),FX108)</f>
        <v>131233.9742</v>
      </c>
      <c r="FY109" s="346">
        <f>if($A109-FY$65&gt;=0, if($B109&lt;=$B108,FY108,FY108*vlookup($B109,'2a. TBill Main'!$B$224:$HF$233,1+FY$62)),FY108)</f>
        <v>121730.1398</v>
      </c>
      <c r="FZ109" s="346">
        <f>if($A109-FZ$65&gt;=0, if($B109&lt;=$B108,FZ108,FZ108*vlookup($B109,'2a. TBill Main'!$B$224:$HF$233,1+FZ$62)),FZ108)</f>
        <v>136614.5712</v>
      </c>
      <c r="GA109" s="346">
        <f>if($A109-GA$65&gt;=0, if($B109&lt;=$B108,GA108,GA108*vlookup($B109,'2a. TBill Main'!$B$224:$HF$233,1+GA$62)),GA108)</f>
        <v>2209.098065</v>
      </c>
      <c r="GB109" s="346">
        <f>if($A109-GB$65&gt;=0, if($B109&lt;=$B108,GB108,GB108*vlookup($B109,'2a. TBill Main'!$B$224:$HF$233,1+GB$62)),GB108)</f>
        <v>12476.98587</v>
      </c>
      <c r="GC109" s="346">
        <f>if($A109-GC$65&gt;=0, if($B109&lt;=$B108,GC108,GC108*vlookup($B109,'2a. TBill Main'!$B$224:$HF$233,1+GC$62)),GC108)</f>
        <v>648.002099</v>
      </c>
      <c r="GD109" s="346">
        <f>if($A109-GD$65&gt;=0, if($B109&lt;=$B108,GD108,GD108*vlookup($B109,'2a. TBill Main'!$B$224:$HF$233,1+GD$62)),GD108)</f>
        <v>49666.41542</v>
      </c>
      <c r="GE109" s="346">
        <f>if($A109-GE$65&gt;=0, if($B109&lt;=$B108,GE108,GE108*vlookup($B109,'2a. TBill Main'!$B$224:$HF$233,1+GE$62)),GE108)</f>
        <v>12719.92775</v>
      </c>
      <c r="GF109" s="346">
        <f>if($A109-GF$65&gt;=0, if($B109&lt;=$B108,GF108,GF108*vlookup($B109,'2a. TBill Main'!$B$224:$HF$233,1+GF$62)),GF108)</f>
        <v>9879.086545</v>
      </c>
      <c r="GG109" s="346">
        <f>if($A109-GG$65&gt;=0, if($B109&lt;=$B108,GG108,GG108*vlookup($B109,'2a. TBill Main'!$B$224:$HF$233,1+GG$62)),GG108)</f>
        <v>145314.2351</v>
      </c>
      <c r="GH109" s="346">
        <f>if($A109-GH$65&gt;=0, if($B109&lt;=$B108,GH108,GH108*vlookup($B109,'2a. TBill Main'!$B$224:$HF$233,1+GH$62)),GH108)</f>
        <v>648.002099</v>
      </c>
      <c r="GI109" s="346">
        <f>if($A109-GI$65&gt;=0, if($B109&lt;=$B108,GI108,GI108*vlookup($B109,'2a. TBill Main'!$B$224:$HF$233,1+GI$62)),GI108)</f>
        <v>1472.732043</v>
      </c>
      <c r="GJ109" s="346">
        <f>if($A109-GJ$65&gt;=0, if($B109&lt;=$B108,GJ108,GJ108*vlookup($B109,'2a. TBill Main'!$B$224:$HF$233,1+GJ$62)),GJ108)</f>
        <v>194.4006297</v>
      </c>
      <c r="GK109" s="346">
        <f>if($A109-GK$65&gt;=0, if($B109&lt;=$B108,GK108,GK108*vlookup($B109,'2a. TBill Main'!$B$224:$HF$233,1+GK$62)),GK108)</f>
        <v>95839.2748</v>
      </c>
      <c r="GL109" s="346">
        <f>if($A109-GL$65&gt;=0, if($B109&lt;=$B108,GL108,GL108*vlookup($B109,'2a. TBill Main'!$B$224:$HF$233,1+GL$62)),GL108)</f>
        <v>70251.14465</v>
      </c>
      <c r="GM109" s="346">
        <f>if($A109-GM$65&gt;=0, if($B109&lt;=$B108,GM108,GM108*vlookup($B109,'2a. TBill Main'!$B$224:$HF$233,1+GM$62)),GM108)</f>
        <v>1914.551656</v>
      </c>
      <c r="GN109" s="346">
        <f>if($A109-GN$65&gt;=0, if($B109&lt;=$B108,GN108,GN108*vlookup($B109,'2a. TBill Main'!$B$224:$HF$233,1+GN$62)),GN108)</f>
        <v>58.90928173</v>
      </c>
      <c r="GO109" s="346">
        <f>if($A109-GO$65&gt;=0, if($B109&lt;=$B108,GO108,GO108*vlookup($B109,'2a. TBill Main'!$B$224:$HF$233,1+GO$62)),GO108)</f>
        <v>6862.931321</v>
      </c>
      <c r="GP109" s="346">
        <f>if($A109-GP$65&gt;=0, if($B109&lt;=$B108,GP108,GP108*vlookup($B109,'2a. TBill Main'!$B$224:$HF$233,1+GP$62)),GP108)</f>
        <v>64240.57172</v>
      </c>
      <c r="GQ109" s="346">
        <f>if($A109-GQ$65&gt;=0, if($B109&lt;=$B108,GQ108,GQ108*vlookup($B109,'2a. TBill Main'!$B$224:$HF$233,1+GQ$62)),GQ108)</f>
        <v>67462.90943</v>
      </c>
      <c r="GR109" s="346">
        <f>if($A109-GR$65&gt;=0, if($B109&lt;=$B108,GR108,GR108*vlookup($B109,'2a. TBill Main'!$B$224:$HF$233,1+GR$62)),GR108)</f>
        <v>80405.27863</v>
      </c>
      <c r="GS109" s="346">
        <f>if($A109-GS$65&gt;=0, if($B109&lt;=$B108,GS108,GS108*vlookup($B109,'2a. TBill Main'!$B$224:$HF$233,1+GS$62)),GS108)</f>
        <v>163096.2374</v>
      </c>
      <c r="GT109" s="346">
        <f>if($A109-GT$65&gt;=0, if($B109&lt;=$B108,GT108,GT108*vlookup($B109,'2a. TBill Main'!$B$224:$HF$233,1+GT$62)),GT108)</f>
        <v>11775.96542</v>
      </c>
      <c r="GU109" s="346">
        <f>if($A109-GU$65&gt;=0, if($B109&lt;=$B108,GU108,GU108*vlookup($B109,'2a. TBill Main'!$B$224:$HF$233,1+GU$62)),GU108)</f>
        <v>48900.59476</v>
      </c>
      <c r="GV109" s="346">
        <f>if($A109-GV$65&gt;=0, if($B109&lt;=$B108,GV108,GV108*vlookup($B109,'2a. TBill Main'!$B$224:$HF$233,1+GV$62)),GV108)</f>
        <v>81665.93726</v>
      </c>
      <c r="GW109" s="346">
        <f>if($A109-GW$65&gt;=0, if($B109&lt;=$B108,GW108,GW108*vlookup($B109,'2a. TBill Main'!$B$224:$HF$233,1+GW$62)),GW108)</f>
        <v>89229.88903</v>
      </c>
      <c r="GX109" s="346">
        <f>if($A109-GX$65&gt;=0, if($B109&lt;=$B108,GX108,GX108*vlookup($B109,'2a. TBill Main'!$B$224:$HF$233,1+GX$62)),GX108)</f>
        <v>39033.29007</v>
      </c>
      <c r="GY109" s="346">
        <f>if($A109-GY$65&gt;=0, if($B109&lt;=$B108,GY108,GY108*vlookup($B109,'2a. TBill Main'!$B$224:$HF$233,1+GY$62)),GY108)</f>
        <v>150878.4524</v>
      </c>
      <c r="GZ109" s="346">
        <f>if($A109-GZ$65&gt;=0, if($B109&lt;=$B108,GZ108,GZ108*vlookup($B109,'2a. TBill Main'!$B$224:$HF$233,1+GZ$62)),GZ108)</f>
        <v>121199.9562</v>
      </c>
      <c r="HA109" s="346">
        <f>if($A109-HA$65&gt;=0, if($B109&lt;=$B108,HA108,HA108*vlookup($B109,'2a. TBill Main'!$B$224:$HF$233,1+HA$62)),HA108)</f>
        <v>174648.3475</v>
      </c>
      <c r="HB109" s="346">
        <f>if($A109-HB$65&gt;=0, if($B109&lt;=$B108,HB108,HB108*vlookup($B109,'2a. TBill Main'!$B$224:$HF$233,1+HB$62)),HB108)</f>
        <v>108063.1864</v>
      </c>
      <c r="HC109" s="346">
        <f>if($A109-HC$65&gt;=0, if($B109&lt;=$B108,HC108,HC108*vlookup($B109,'2a. TBill Main'!$B$224:$HF$233,1+HC$62)),HC108)</f>
        <v>32023.08555</v>
      </c>
      <c r="HD109" s="346">
        <f>if($A109-HD$65&gt;=0, if($B109&lt;=$B108,HD108,HD108*vlookup($B109,'2a. TBill Main'!$B$224:$HF$233,1+HD$62)),HD108)</f>
        <v>77624.76053</v>
      </c>
      <c r="HE109" s="346">
        <f>if($A109-HE$65&gt;=0, if($B109&lt;=$B108,HE108,HE108*vlookup($B109,'2a. TBill Main'!$B$224:$HF$233,1+HE$62)),HE108)</f>
        <v>71927.40826</v>
      </c>
      <c r="HF109" s="346">
        <f>if($A109-HF$65&gt;=0, if($B109&lt;=$B108,HF108,HF108*vlookup($B109,'2a. TBill Main'!$B$224:$HF$233,1+HF$62)),HF108)</f>
        <v>72511.43488</v>
      </c>
      <c r="HG109" s="346">
        <f>if($A109-HG$65&gt;=0, if($B109&lt;=$B108,HG108,HG108*vlookup($B109,'2a. TBill Main'!$B$224:$HF$233,1+HG$62)),HG108)</f>
        <v>14909.9392</v>
      </c>
      <c r="HH109" s="346">
        <f>if($A109-HH$65&gt;=0, if($B109&lt;=$B108,HH108,HH108*vlookup($B109,'2a. TBill Main'!$B$224:$HF$233,1+HH$62)),HH108)</f>
        <v>88617.2325</v>
      </c>
      <c r="HI109" s="346">
        <f>if($A109-HI$65&gt;=0, if($B109&lt;=$B108,HI108,HI108*vlookup($B109,'2a. TBill Main'!$B$224:$HF$233,1+HI$62)),HI108)</f>
        <v>137299.8629</v>
      </c>
      <c r="HJ109" s="346"/>
      <c r="HK109" s="346"/>
      <c r="HL109" s="346"/>
      <c r="HM109" s="346"/>
      <c r="HN109" s="346"/>
      <c r="HO109" s="346"/>
      <c r="HP109" s="346"/>
      <c r="HQ109" s="346"/>
      <c r="HR109" s="346"/>
      <c r="HS109" s="346"/>
      <c r="HT109" s="346"/>
      <c r="HU109" s="346"/>
      <c r="HV109" s="346"/>
      <c r="HW109" s="346"/>
      <c r="HX109" s="346"/>
    </row>
    <row r="110">
      <c r="A110" s="331" t="str">
        <f>'3b. TBond Projections'!A113</f>
        <v>12-2031</v>
      </c>
      <c r="B110" s="346">
        <f t="shared" si="29"/>
        <v>10</v>
      </c>
      <c r="C110" s="346">
        <f t="shared" si="27"/>
        <v>21608685.36</v>
      </c>
      <c r="D110" s="338">
        <f t="shared" si="28"/>
        <v>10</v>
      </c>
      <c r="E110" s="346"/>
      <c r="F110" s="346">
        <f>if($A110-F$65&gt;=0, if($B110&lt;=$B109,F109,F109*vlookup($B110,'2a. TBill Main'!$B$224:$HF$233,1+F$62)),F109)</f>
        <v>2030.234169</v>
      </c>
      <c r="G110" s="346">
        <f>if($A110-G$65&gt;=0, if($B110&lt;=$B109,G109,G109*vlookup($B110,'2a. TBill Main'!$B$224:$HF$233,1+G$62)),G109)</f>
        <v>52287.35384</v>
      </c>
      <c r="H110" s="346">
        <f>if($A110-H$65&gt;=0, if($B110&lt;=$B109,H109,H109*vlookup($B110,'2a. TBill Main'!$B$224:$HF$233,1+H$62)),H109)</f>
        <v>143479.4466</v>
      </c>
      <c r="I110" s="346">
        <f>if($A110-I$65&gt;=0, if($B110&lt;=$B109,I109,I109*vlookup($B110,'2a. TBill Main'!$B$224:$HF$233,1+I$62)),I109)</f>
        <v>53804.79246</v>
      </c>
      <c r="J110" s="346">
        <f>if($A110-J$65&gt;=0, if($B110&lt;=$B109,J109,J109*vlookup($B110,'2a. TBill Main'!$B$224:$HF$233,1+J$62)),J109)</f>
        <v>71739.72329</v>
      </c>
      <c r="K110" s="346">
        <f>if($A110-K$65&gt;=0, if($B110&lt;=$B109,K109,K109*vlookup($B110,'2a. TBill Main'!$B$224:$HF$233,1+K$62)),K109)</f>
        <v>71739.72329</v>
      </c>
      <c r="L110" s="346">
        <f>if($A110-L$65&gt;=0, if($B110&lt;=$B109,L109,L109*vlookup($B110,'2a. TBill Main'!$B$224:$HF$233,1+L$62)),L109)</f>
        <v>18807.64456</v>
      </c>
      <c r="M110" s="346">
        <f>if($A110-M$65&gt;=0, if($B110&lt;=$B109,M109,M109*vlookup($B110,'2a. TBill Main'!$B$224:$HF$233,1+M$62)),M109)</f>
        <v>531368.9564</v>
      </c>
      <c r="N110" s="346">
        <f>if($A110-N$65&gt;=0, if($B110&lt;=$B109,N109,N109*vlookup($B110,'2a. TBill Main'!$B$224:$HF$233,1+N$62)),N109)</f>
        <v>178979.9204</v>
      </c>
      <c r="O110" s="346">
        <f>if($A110-O$65&gt;=0, if($B110&lt;=$B109,O109,O109*vlookup($B110,'2a. TBill Main'!$B$224:$HF$233,1+O$62)),O109)</f>
        <v>9548.557169</v>
      </c>
      <c r="P110" s="346">
        <f>if($A110-P$65&gt;=0, if($B110&lt;=$B109,P109,P109*vlookup($B110,'2a. TBill Main'!$B$224:$HF$233,1+P$62)),P109)</f>
        <v>71.73972329</v>
      </c>
      <c r="Q110" s="346">
        <f>if($A110-Q$65&gt;=0, if($B110&lt;=$B109,Q109,Q109*vlookup($B110,'2a. TBill Main'!$B$224:$HF$233,1+Q$62)),Q109)</f>
        <v>1363.054742</v>
      </c>
      <c r="R110" s="346">
        <f>if($A110-R$65&gt;=0, if($B110&lt;=$B109,R109,R109*vlookup($B110,'2a. TBill Main'!$B$224:$HF$233,1+R$62)),R109)</f>
        <v>52932.07873</v>
      </c>
      <c r="S110" s="346">
        <f>if($A110-S$65&gt;=0, if($B110&lt;=$B109,S109,S109*vlookup($B110,'2a. TBill Main'!$B$224:$HF$233,1+S$62)),S109)</f>
        <v>42583.19321</v>
      </c>
      <c r="T110" s="346">
        <f>if($A110-T$65&gt;=0, if($B110&lt;=$B109,T109,T109*vlookup($B110,'2a. TBill Main'!$B$224:$HF$233,1+T$62)),T109)</f>
        <v>473675.8709</v>
      </c>
      <c r="U110" s="346">
        <f>if($A110-U$65&gt;=0, if($B110&lt;=$B109,U109,U109*vlookup($B110,'2a. TBill Main'!$B$224:$HF$233,1+U$62)),U109)</f>
        <v>73078.1713</v>
      </c>
      <c r="V110" s="346">
        <f>if($A110-V$65&gt;=0, if($B110&lt;=$B109,V109,V109*vlookup($B110,'2a. TBill Main'!$B$224:$HF$233,1+V$62)),V109)</f>
        <v>234587.0299</v>
      </c>
      <c r="W110" s="346">
        <f>if($A110-W$65&gt;=0, if($B110&lt;=$B109,W109,W109*vlookup($B110,'2a. TBill Main'!$B$224:$HF$233,1+W$62)),W109)</f>
        <v>71739.72329</v>
      </c>
      <c r="X110" s="346">
        <f>if($A110-X$65&gt;=0, if($B110&lt;=$B109,X109,X109*vlookup($B110,'2a. TBill Main'!$B$224:$HF$233,1+X$62)),X109)</f>
        <v>126677.9316</v>
      </c>
      <c r="Y110" s="346">
        <f>if($A110-Y$65&gt;=0, if($B110&lt;=$B109,Y109,Y109*vlookup($B110,'2a. TBill Main'!$B$224:$HF$233,1+Y$62)),Y109)</f>
        <v>71739.72329</v>
      </c>
      <c r="Z110" s="346">
        <f>if($A110-Z$65&gt;=0, if($B110&lt;=$B109,Z109,Z109*vlookup($B110,'2a. TBill Main'!$B$224:$HF$233,1+Z$62)),Z109)</f>
        <v>9075.074996</v>
      </c>
      <c r="AA110" s="346">
        <f>if($A110-AA$65&gt;=0, if($B110&lt;=$B109,AA109,AA109*vlookup($B110,'2a. TBill Main'!$B$224:$HF$233,1+AA$62)),AA109)</f>
        <v>160040.7769</v>
      </c>
      <c r="AB110" s="346">
        <f>if($A110-AB$65&gt;=0, if($B110&lt;=$B109,AB109,AB109*vlookup($B110,'2a. TBill Main'!$B$224:$HF$233,1+AB$62)),AB109)</f>
        <v>94665.51492</v>
      </c>
      <c r="AC110" s="346">
        <f>if($A110-AC$65&gt;=0, if($B110&lt;=$B109,AC109,AC109*vlookup($B110,'2a. TBill Main'!$B$224:$HF$233,1+AC$62)),AC109)</f>
        <v>57391.77863</v>
      </c>
      <c r="AD110" s="346">
        <f>if($A110-AD$65&gt;=0, if($B110&lt;=$B109,AD109,AD109*vlookup($B110,'2a. TBill Main'!$B$224:$HF$233,1+AD$62)),AD109)</f>
        <v>35869.86164</v>
      </c>
      <c r="AE110" s="346">
        <f>if($A110-AE$65&gt;=0, if($B110&lt;=$B109,AE109,AE109*vlookup($B110,'2a. TBill Main'!$B$224:$HF$233,1+AE$62)),AE109)</f>
        <v>313619.2395</v>
      </c>
      <c r="AF110" s="346">
        <f>if($A110-AF$65&gt;=0, if($B110&lt;=$B109,AF109,AF109*vlookup($B110,'2a. TBill Main'!$B$224:$HF$233,1+AF$62)),AF109)</f>
        <v>56496.96906</v>
      </c>
      <c r="AG110" s="346">
        <f>if($A110-AG$65&gt;=0, if($B110&lt;=$B109,AG109,AG109*vlookup($B110,'2a. TBill Main'!$B$224:$HF$233,1+AG$62)),AG109)</f>
        <v>78810.46215</v>
      </c>
      <c r="AH110" s="346">
        <f>if($A110-AH$65&gt;=0, if($B110&lt;=$B109,AH109,AH109*vlookup($B110,'2a. TBill Main'!$B$224:$HF$233,1+AH$62)),AH109)</f>
        <v>59852.95332</v>
      </c>
      <c r="AI110" s="346">
        <f>if($A110-AI$65&gt;=0, if($B110&lt;=$B109,AI109,AI109*vlookup($B110,'2a. TBill Main'!$B$224:$HF$233,1+AI$62)),AI109)</f>
        <v>111255.1824</v>
      </c>
      <c r="AJ110" s="346">
        <f>if($A110-AJ$65&gt;=0, if($B110&lt;=$B109,AJ109,AJ109*vlookup($B110,'2a. TBill Main'!$B$224:$HF$233,1+AJ$62)),AJ109)</f>
        <v>107609.5849</v>
      </c>
      <c r="AK110" s="346">
        <f>if($A110-AK$65&gt;=0, if($B110&lt;=$B109,AK109,AK109*vlookup($B110,'2a. TBill Main'!$B$224:$HF$233,1+AK$62)),AK109)</f>
        <v>86087.66794</v>
      </c>
      <c r="AL110" s="346">
        <f>if($A110-AL$65&gt;=0, if($B110&lt;=$B109,AL109,AL109*vlookup($B110,'2a. TBill Main'!$B$224:$HF$233,1+AL$62)),AL109)</f>
        <v>57391.77863</v>
      </c>
      <c r="AM110" s="346">
        <f>if($A110-AM$65&gt;=0, if($B110&lt;=$B109,AM109,AM109*vlookup($B110,'2a. TBill Main'!$B$224:$HF$233,1+AM$62)),AM109)</f>
        <v>81078.37002</v>
      </c>
      <c r="AN110" s="346">
        <f>if($A110-AN$65&gt;=0, if($B110&lt;=$B109,AN109,AN109*vlookup($B110,'2a. TBill Main'!$B$224:$HF$233,1+AN$62)),AN109)</f>
        <v>431270.5205</v>
      </c>
      <c r="AO110" s="346">
        <f>if($A110-AO$65&gt;=0, if($B110&lt;=$B109,AO109,AO109*vlookup($B110,'2a. TBill Main'!$B$224:$HF$233,1+AO$62)),AO109)</f>
        <v>47267.58192</v>
      </c>
      <c r="AP110" s="346">
        <f>if($A110-AP$65&gt;=0, if($B110&lt;=$B109,AP109,AP109*vlookup($B110,'2a. TBill Main'!$B$224:$HF$233,1+AP$62)),AP109)</f>
        <v>85955.88207</v>
      </c>
      <c r="AQ110" s="346">
        <f>if($A110-AQ$65&gt;=0, if($B110&lt;=$B109,AQ109,AQ109*vlookup($B110,'2a. TBill Main'!$B$224:$HF$233,1+AQ$62)),AQ109)</f>
        <v>200017.666</v>
      </c>
      <c r="AR110" s="346">
        <f>if($A110-AR$65&gt;=0, if($B110&lt;=$B109,AR109,AR109*vlookup($B110,'2a. TBill Main'!$B$224:$HF$233,1+AR$62)),AR109)</f>
        <v>143479.4466</v>
      </c>
      <c r="AS110" s="346">
        <f>if($A110-AS$65&gt;=0, if($B110&lt;=$B109,AS109,AS109*vlookup($B110,'2a. TBill Main'!$B$224:$HF$233,1+AS$62)),AS109)</f>
        <v>43043.83397</v>
      </c>
      <c r="AT110" s="346">
        <f>if($A110-AT$65&gt;=0, if($B110&lt;=$B109,AT109,AT109*vlookup($B110,'2a. TBill Main'!$B$224:$HF$233,1+AT$62)),AT109)</f>
        <v>57391.77863</v>
      </c>
      <c r="AU110" s="346">
        <f>if($A110-AU$65&gt;=0, if($B110&lt;=$B109,AU109,AU109*vlookup($B110,'2a. TBill Main'!$B$224:$HF$233,1+AU$62)),AU109)</f>
        <v>57391.77863</v>
      </c>
      <c r="AV110" s="346">
        <f>if($A110-AV$65&gt;=0, if($B110&lt;=$B109,AV109,AV109*vlookup($B110,'2a. TBill Main'!$B$224:$HF$233,1+AV$62)),AV109)</f>
        <v>35869.86164</v>
      </c>
      <c r="AW110" s="346">
        <f>if($A110-AW$65&gt;=0, if($B110&lt;=$B109,AW109,AW109*vlookup($B110,'2a. TBill Main'!$B$224:$HF$233,1+AW$62)),AW109)</f>
        <v>35869.86164</v>
      </c>
      <c r="AX110" s="346">
        <f>if($A110-AX$65&gt;=0, if($B110&lt;=$B109,AX109,AX109*vlookup($B110,'2a. TBill Main'!$B$224:$HF$233,1+AX$62)),AX109)</f>
        <v>266864.5967</v>
      </c>
      <c r="AY110" s="346">
        <f>if($A110-AY$65&gt;=0, if($B110&lt;=$B109,AY109,AY109*vlookup($B110,'2a. TBill Main'!$B$224:$HF$233,1+AY$62)),AY109)</f>
        <v>203051.7541</v>
      </c>
      <c r="AZ110" s="346">
        <f>if($A110-AZ$65&gt;=0, if($B110&lt;=$B109,AZ109,AZ109*vlookup($B110,'2a. TBill Main'!$B$224:$HF$233,1+AZ$62)),AZ109)</f>
        <v>81158.93373</v>
      </c>
      <c r="BA110" s="346">
        <f>if($A110-BA$65&gt;=0, if($B110&lt;=$B109,BA109,BA109*vlookup($B110,'2a. TBill Main'!$B$224:$HF$233,1+BA$62)),BA109)</f>
        <v>123470.879</v>
      </c>
      <c r="BB110" s="346">
        <f>if($A110-BB$65&gt;=0, if($B110&lt;=$B109,BB109,BB109*vlookup($B110,'2a. TBill Main'!$B$224:$HF$233,1+BB$62)),BB109)</f>
        <v>227680.4315</v>
      </c>
      <c r="BC110" s="346">
        <f>if($A110-BC$65&gt;=0, if($B110&lt;=$B109,BC109,BC109*vlookup($B110,'2a. TBill Main'!$B$224:$HF$233,1+BC$62)),BC109)</f>
        <v>2152.191699</v>
      </c>
      <c r="BD110" s="346">
        <f>if($A110-BD$65&gt;=0, if($B110&lt;=$B109,BD109,BD109*vlookup($B110,'2a. TBill Main'!$B$224:$HF$233,1+BD$62)),BD109)</f>
        <v>107609.5849</v>
      </c>
      <c r="BE110" s="346">
        <f>if($A110-BE$65&gt;=0, if($B110&lt;=$B109,BE109,BE109*vlookup($B110,'2a. TBill Main'!$B$224:$HF$233,1+BE$62)),BE109)</f>
        <v>71739.72329</v>
      </c>
      <c r="BF110" s="346">
        <f>if($A110-BF$65&gt;=0, if($B110&lt;=$B109,BF109,BF109*vlookup($B110,'2a. TBill Main'!$B$224:$HF$233,1+BF$62)),BF109)</f>
        <v>35869.86164</v>
      </c>
      <c r="BG110" s="346">
        <f>if($A110-BG$65&gt;=0, if($B110&lt;=$B109,BG109,BG109*vlookup($B110,'2a. TBill Main'!$B$224:$HF$233,1+BG$62)),BG109)</f>
        <v>35869.86164</v>
      </c>
      <c r="BH110" s="346">
        <f>if($A110-BH$65&gt;=0, if($B110&lt;=$B109,BH109,BH109*vlookup($B110,'2a. TBill Main'!$B$224:$HF$233,1+BH$62)),BH109)</f>
        <v>71739.72329</v>
      </c>
      <c r="BI110" s="346">
        <f>if($A110-BI$65&gt;=0, if($B110&lt;=$B109,BI109,BI109*vlookup($B110,'2a. TBill Main'!$B$224:$HF$233,1+BI$62)),BI109)</f>
        <v>397882.8533</v>
      </c>
      <c r="BJ110" s="346">
        <f>if($A110-BJ$65&gt;=0, if($B110&lt;=$B109,BJ109,BJ109*vlookup($B110,'2a. TBill Main'!$B$224:$HF$233,1+BJ$62)),BJ109)</f>
        <v>71739.72329</v>
      </c>
      <c r="BK110" s="346">
        <f>if($A110-BK$65&gt;=0, if($B110&lt;=$B109,BK109,BK109*vlookup($B110,'2a. TBill Main'!$B$224:$HF$233,1+BK$62)),BK109)</f>
        <v>133098.1347</v>
      </c>
      <c r="BL110" s="346">
        <f>if($A110-BL$65&gt;=0, if($B110&lt;=$B109,BL109,BL109*vlookup($B110,'2a. TBill Main'!$B$224:$HF$233,1+BL$62)),BL109)</f>
        <v>179349.3082</v>
      </c>
      <c r="BM110" s="346">
        <f>if($A110-BM$65&gt;=0, if($B110&lt;=$B109,BM109,BM109*vlookup($B110,'2a. TBill Main'!$B$224:$HF$233,1+BM$62)),BM109)</f>
        <v>143.4794466</v>
      </c>
      <c r="BN110" s="346">
        <f>if($A110-BN$65&gt;=0, if($B110&lt;=$B109,BN109,BN109*vlookup($B110,'2a. TBill Main'!$B$224:$HF$233,1+BN$62)),BN109)</f>
        <v>20373.00532</v>
      </c>
      <c r="BO110" s="346">
        <f>if($A110-BO$65&gt;=0, if($B110&lt;=$B109,BO109,BO109*vlookup($B110,'2a. TBill Main'!$B$224:$HF$233,1+BO$62)),BO109)</f>
        <v>140689.9192</v>
      </c>
      <c r="BP110" s="346">
        <f>if($A110-BP$65&gt;=0, if($B110&lt;=$B109,BP109,BP109*vlookup($B110,'2a. TBill Main'!$B$224:$HF$233,1+BP$62)),BP109)</f>
        <v>71739.72329</v>
      </c>
      <c r="BQ110" s="346">
        <f>if($A110-BQ$65&gt;=0, if($B110&lt;=$B109,BQ109,BQ109*vlookup($B110,'2a. TBill Main'!$B$224:$HF$233,1+BQ$62)),BQ109)</f>
        <v>16475.60137</v>
      </c>
      <c r="BR110" s="346">
        <f>if($A110-BR$65&gt;=0, if($B110&lt;=$B109,BR109,BR109*vlookup($B110,'2a. TBill Main'!$B$224:$HF$233,1+BR$62)),BR109)</f>
        <v>71739.72329</v>
      </c>
      <c r="BS110" s="346">
        <f>if($A110-BS$65&gt;=0, if($B110&lt;=$B109,BS109,BS109*vlookup($B110,'2a. TBill Main'!$B$224:$HF$233,1+BS$62)),BS109)</f>
        <v>43043.83397</v>
      </c>
      <c r="BT110" s="346">
        <f>if($A110-BT$65&gt;=0, if($B110&lt;=$B109,BT109,BT109*vlookup($B110,'2a. TBill Main'!$B$224:$HF$233,1+BT$62)),BT109)</f>
        <v>500757.6165</v>
      </c>
      <c r="BU110" s="346">
        <f>if($A110-BU$65&gt;=0, if($B110&lt;=$B109,BU109,BU109*vlookup($B110,'2a. TBill Main'!$B$224:$HF$233,1+BU$62)),BU109)</f>
        <v>180017.5637</v>
      </c>
      <c r="BV110" s="346">
        <f>if($A110-BV$65&gt;=0, if($B110&lt;=$B109,BV109,BV109*vlookup($B110,'2a. TBill Main'!$B$224:$HF$233,1+BV$62)),BV109)</f>
        <v>179349.3082</v>
      </c>
      <c r="BW110" s="346">
        <f>if($A110-BW$65&gt;=0, if($B110&lt;=$B109,BW109,BW109*vlookup($B110,'2a. TBill Main'!$B$224:$HF$233,1+BW$62)),BW109)</f>
        <v>3608.508081</v>
      </c>
      <c r="BX110" s="346">
        <f>if($A110-BX$65&gt;=0, if($B110&lt;=$B109,BX109,BX109*vlookup($B110,'2a. TBill Main'!$B$224:$HF$233,1+BX$62)),BX109)</f>
        <v>107609.5849</v>
      </c>
      <c r="BY110" s="346">
        <f>if($A110-BY$65&gt;=0, if($B110&lt;=$B109,BY109,BY109*vlookup($B110,'2a. TBill Main'!$B$224:$HF$233,1+BY$62)),BY109)</f>
        <v>71739.72329</v>
      </c>
      <c r="BZ110" s="346">
        <f>if($A110-BZ$65&gt;=0, if($B110&lt;=$B109,BZ109,BZ109*vlookup($B110,'2a. TBill Main'!$B$224:$HF$233,1+BZ$62)),BZ109)</f>
        <v>43685.33058</v>
      </c>
      <c r="CA110" s="346">
        <f>if($A110-CA$65&gt;=0, if($B110&lt;=$B109,CA109,CA109*vlookup($B110,'2a. TBill Main'!$B$224:$HF$233,1+CA$62)),CA109)</f>
        <v>71739.72329</v>
      </c>
      <c r="CB110" s="346">
        <f>if($A110-CB$65&gt;=0, if($B110&lt;=$B109,CB109,CB109*vlookup($B110,'2a. TBill Main'!$B$224:$HF$233,1+CB$62)),CB109)</f>
        <v>147238.6081</v>
      </c>
      <c r="CC110" s="346">
        <f>if($A110-CC$65&gt;=0, if($B110&lt;=$B109,CC109,CC109*vlookup($B110,'2a. TBill Main'!$B$224:$HF$233,1+CC$62)),CC109)</f>
        <v>271082.4619</v>
      </c>
      <c r="CD110" s="346">
        <f>if($A110-CD$65&gt;=0, if($B110&lt;=$B109,CD109,CD109*vlookup($B110,'2a. TBill Main'!$B$224:$HF$233,1+CD$62)),CD109)</f>
        <v>75312.36151</v>
      </c>
      <c r="CE110" s="346">
        <f>if($A110-CE$65&gt;=0, if($B110&lt;=$B109,CE109,CE109*vlookup($B110,'2a. TBill Main'!$B$224:$HF$233,1+CE$62)),CE109)</f>
        <v>160027.0746</v>
      </c>
      <c r="CF110" s="346">
        <f>if($A110-CF$65&gt;=0, if($B110&lt;=$B109,CF109,CF109*vlookup($B110,'2a. TBill Main'!$B$224:$HF$233,1+CF$62)),CF109)</f>
        <v>179349.3082</v>
      </c>
      <c r="CG110" s="346">
        <f>if($A110-CG$65&gt;=0, if($B110&lt;=$B109,CG109,CG109*vlookup($B110,'2a. TBill Main'!$B$224:$HF$233,1+CG$62)),CG109)</f>
        <v>35.86986164</v>
      </c>
      <c r="CH110" s="346">
        <f>if($A110-CH$65&gt;=0, if($B110&lt;=$B109,CH109,CH109*vlookup($B110,'2a. TBill Main'!$B$224:$HF$233,1+CH$62)),CH109)</f>
        <v>100955.9408</v>
      </c>
      <c r="CI110" s="346">
        <f>if($A110-CI$65&gt;=0, if($B110&lt;=$B109,CI109,CI109*vlookup($B110,'2a. TBill Main'!$B$224:$HF$233,1+CI$62)),CI109)</f>
        <v>71739.72329</v>
      </c>
      <c r="CJ110" s="346">
        <f>if($A110-CJ$65&gt;=0, if($B110&lt;=$B109,CJ109,CJ109*vlookup($B110,'2a. TBill Main'!$B$224:$HF$233,1+CJ$62)),CJ109)</f>
        <v>35869.86164</v>
      </c>
      <c r="CK110" s="346">
        <f>if($A110-CK$65&gt;=0, if($B110&lt;=$B109,CK109,CK109*vlookup($B110,'2a. TBill Main'!$B$224:$HF$233,1+CK$62)),CK109)</f>
        <v>62451.72479</v>
      </c>
      <c r="CL110" s="346">
        <f>if($A110-CL$65&gt;=0, if($B110&lt;=$B109,CL109,CL109*vlookup($B110,'2a. TBill Main'!$B$224:$HF$233,1+CL$62)),CL109)</f>
        <v>53883.92138</v>
      </c>
      <c r="CM110" s="346">
        <f>if($A110-CM$65&gt;=0, if($B110&lt;=$B109,CM109,CM109*vlookup($B110,'2a. TBill Main'!$B$224:$HF$233,1+CM$62)),CM109)</f>
        <v>318050.8892</v>
      </c>
      <c r="CN110" s="346">
        <f>if($A110-CN$65&gt;=0, if($B110&lt;=$B109,CN109,CN109*vlookup($B110,'2a. TBill Main'!$B$224:$HF$233,1+CN$62)),CN109)</f>
        <v>112331.5653</v>
      </c>
      <c r="CO110" s="346">
        <f>if($A110-CO$65&gt;=0, if($B110&lt;=$B109,CO109,CO109*vlookup($B110,'2a. TBill Main'!$B$224:$HF$233,1+CO$62)),CO109)</f>
        <v>942.5485076</v>
      </c>
      <c r="CP110" s="346">
        <f>if($A110-CP$65&gt;=0, if($B110&lt;=$B109,CP109,CP109*vlookup($B110,'2a. TBill Main'!$B$224:$HF$233,1+CP$62)),CP109)</f>
        <v>133514.4703</v>
      </c>
      <c r="CQ110" s="346">
        <f>if($A110-CQ$65&gt;=0, if($B110&lt;=$B109,CQ109,CQ109*vlookup($B110,'2a. TBill Main'!$B$224:$HF$233,1+CQ$62)),CQ109)</f>
        <v>29454.64086</v>
      </c>
      <c r="CR110" s="346">
        <f>if($A110-CR$65&gt;=0, if($B110&lt;=$B109,CR109,CR109*vlookup($B110,'2a. TBill Main'!$B$224:$HF$233,1+CR$62)),CR109)</f>
        <v>84378.59186</v>
      </c>
      <c r="CS110" s="346">
        <f>if($A110-CS$65&gt;=0, if($B110&lt;=$B109,CS109,CS109*vlookup($B110,'2a. TBill Main'!$B$224:$HF$233,1+CS$62)),CS109)</f>
        <v>24959.86267</v>
      </c>
      <c r="CT110" s="346">
        <f>if($A110-CT$65&gt;=0, if($B110&lt;=$B109,CT109,CT109*vlookup($B110,'2a. TBill Main'!$B$224:$HF$233,1+CT$62)),CT109)</f>
        <v>82498.73777</v>
      </c>
      <c r="CU110" s="346">
        <f>if($A110-CU$65&gt;=0, if($B110&lt;=$B109,CU109,CU109*vlookup($B110,'2a. TBill Main'!$B$224:$HF$233,1+CU$62)),CU109)</f>
        <v>125402.8978</v>
      </c>
      <c r="CV110" s="346">
        <f>if($A110-CV$65&gt;=0, if($B110&lt;=$B109,CV109,CV109*vlookup($B110,'2a. TBill Main'!$B$224:$HF$233,1+CV$62)),CV109)</f>
        <v>29454.64086</v>
      </c>
      <c r="CW110" s="346">
        <f>if($A110-CW$65&gt;=0, if($B110&lt;=$B109,CW109,CW109*vlookup($B110,'2a. TBill Main'!$B$224:$HF$233,1+CW$62)),CW109)</f>
        <v>42709.22925</v>
      </c>
      <c r="CX110" s="346">
        <f>if($A110-CX$65&gt;=0, if($B110&lt;=$B109,CX109,CX109*vlookup($B110,'2a. TBill Main'!$B$224:$HF$233,1+CX$62)),CX109)</f>
        <v>321214.6405</v>
      </c>
      <c r="CY110" s="346">
        <f>if($A110-CY$65&gt;=0, if($B110&lt;=$B109,CY109,CY109*vlookup($B110,'2a. TBill Main'!$B$224:$HF$233,1+CY$62)),CY109)</f>
        <v>630446.9563</v>
      </c>
      <c r="CZ110" s="346">
        <f>if($A110-CZ$65&gt;=0, if($B110&lt;=$B109,CZ109,CZ109*vlookup($B110,'2a. TBill Main'!$B$224:$HF$233,1+CZ$62)),CZ109)</f>
        <v>53343.82733</v>
      </c>
      <c r="DA110" s="346">
        <f>if($A110-DA$65&gt;=0, if($B110&lt;=$B109,DA109,DA109*vlookup($B110,'2a. TBill Main'!$B$224:$HF$233,1+DA$62)),DA109)</f>
        <v>147273.2043</v>
      </c>
      <c r="DB110" s="346">
        <f>if($A110-DB$65&gt;=0, if($B110&lt;=$B109,DB109,DB109*vlookup($B110,'2a. TBill Main'!$B$224:$HF$233,1+DB$62)),DB109)</f>
        <v>58909.28173</v>
      </c>
      <c r="DC110" s="346">
        <f>if($A110-DC$65&gt;=0, if($B110&lt;=$B109,DC109,DC109*vlookup($B110,'2a. TBill Main'!$B$224:$HF$233,1+DC$62)),DC109)</f>
        <v>58909.28173</v>
      </c>
      <c r="DD110" s="346">
        <f>if($A110-DD$65&gt;=0, if($B110&lt;=$B109,DD109,DD109*vlookup($B110,'2a. TBill Main'!$B$224:$HF$233,1+DD$62)),DD109)</f>
        <v>117335.5073</v>
      </c>
      <c r="DE110" s="346">
        <f>if($A110-DE$65&gt;=0, if($B110&lt;=$B109,DE109,DE109*vlookup($B110,'2a. TBill Main'!$B$224:$HF$233,1+DE$62)),DE109)</f>
        <v>44665.0174</v>
      </c>
      <c r="DF110" s="346">
        <f>if($A110-DF$65&gt;=0, if($B110&lt;=$B109,DF109,DF109*vlookup($B110,'2a. TBill Main'!$B$224:$HF$233,1+DF$62)),DF109)</f>
        <v>23563.71269</v>
      </c>
      <c r="DG110" s="346">
        <f>if($A110-DG$65&gt;=0, if($B110&lt;=$B109,DG109,DG109*vlookup($B110,'2a. TBill Main'!$B$224:$HF$233,1+DG$62)),DG109)</f>
        <v>58909.28173</v>
      </c>
      <c r="DH110" s="346">
        <f>if($A110-DH$65&gt;=0, if($B110&lt;=$B109,DH109,DH109*vlookup($B110,'2a. TBill Main'!$B$224:$HF$233,1+DH$62)),DH109)</f>
        <v>293680.4422</v>
      </c>
      <c r="DI110" s="346">
        <f>if($A110-DI$65&gt;=0, if($B110&lt;=$B109,DI109,DI109*vlookup($B110,'2a. TBill Main'!$B$224:$HF$233,1+DI$62)),DI109)</f>
        <v>45879.66788</v>
      </c>
      <c r="DJ110" s="346">
        <f>if($A110-DJ$65&gt;=0, if($B110&lt;=$B109,DJ109,DJ109*vlookup($B110,'2a. TBill Main'!$B$224:$HF$233,1+DJ$62)),DJ109)</f>
        <v>294.5464086</v>
      </c>
      <c r="DK110" s="346">
        <f>if($A110-DK$65&gt;=0, if($B110&lt;=$B109,DK109,DK109*vlookup($B110,'2a. TBill Main'!$B$224:$HF$233,1+DK$62)),DK109)</f>
        <v>137756.8222</v>
      </c>
      <c r="DL110" s="346">
        <f>if($A110-DL$65&gt;=0, if($B110&lt;=$B109,DL109,DL109*vlookup($B110,'2a. TBill Main'!$B$224:$HF$233,1+DL$62)),DL109)</f>
        <v>58909.28173</v>
      </c>
      <c r="DM110" s="346">
        <f>if($A110-DM$65&gt;=0, if($B110&lt;=$B109,DM109,DM109*vlookup($B110,'2a. TBill Main'!$B$224:$HF$233,1+DM$62)),DM109)</f>
        <v>37788.47804</v>
      </c>
      <c r="DN110" s="346">
        <f>if($A110-DN$65&gt;=0, if($B110&lt;=$B109,DN109,DN109*vlookup($B110,'2a. TBill Main'!$B$224:$HF$233,1+DN$62)),DN109)</f>
        <v>156898.9809</v>
      </c>
      <c r="DO110" s="346">
        <f>if($A110-DO$65&gt;=0, if($B110&lt;=$B109,DO109,DO109*vlookup($B110,'2a. TBill Main'!$B$224:$HF$233,1+DO$62)),DO109)</f>
        <v>58909.28173</v>
      </c>
      <c r="DP110" s="346">
        <f>if($A110-DP$65&gt;=0, if($B110&lt;=$B109,DP109,DP109*vlookup($B110,'2a. TBill Main'!$B$224:$HF$233,1+DP$62)),DP109)</f>
        <v>70691.13807</v>
      </c>
      <c r="DQ110" s="346">
        <f>if($A110-DQ$65&gt;=0, if($B110&lt;=$B109,DQ109,DQ109*vlookup($B110,'2a. TBill Main'!$B$224:$HF$233,1+DQ$62)),DQ109)</f>
        <v>41236.49721</v>
      </c>
      <c r="DR110" s="346">
        <f>if($A110-DR$65&gt;=0, if($B110&lt;=$B109,DR109,DR109*vlookup($B110,'2a. TBill Main'!$B$224:$HF$233,1+DR$62)),DR109)</f>
        <v>278677.7798</v>
      </c>
      <c r="DS110" s="346">
        <f>if($A110-DS$65&gt;=0, if($B110&lt;=$B109,DS109,DS109*vlookup($B110,'2a. TBill Main'!$B$224:$HF$233,1+DS$62)),DS109)</f>
        <v>11839.76417</v>
      </c>
      <c r="DT110" s="346">
        <f>if($A110-DT$65&gt;=0, if($B110&lt;=$B109,DT109,DT109*vlookup($B110,'2a. TBill Main'!$B$224:$HF$233,1+DT$62)),DT109)</f>
        <v>312.2191931</v>
      </c>
      <c r="DU110" s="346">
        <f>if($A110-DU$65&gt;=0, if($B110&lt;=$B109,DU109,DU109*vlookup($B110,'2a. TBill Main'!$B$224:$HF$233,1+DU$62)),DU109)</f>
        <v>102509.9262</v>
      </c>
      <c r="DV110" s="346">
        <f>if($A110-DV$65&gt;=0, if($B110&lt;=$B109,DV109,DV109*vlookup($B110,'2a. TBill Main'!$B$224:$HF$233,1+DV$62)),DV109)</f>
        <v>205468.6823</v>
      </c>
      <c r="DW110" s="346">
        <f>if($A110-DW$65&gt;=0, if($B110&lt;=$B109,DW109,DW109*vlookup($B110,'2a. TBill Main'!$B$224:$HF$233,1+DW$62)),DW109)</f>
        <v>58909.28173</v>
      </c>
      <c r="DX110" s="346">
        <f>if($A110-DX$65&gt;=0, if($B110&lt;=$B109,DX109,DX109*vlookup($B110,'2a. TBill Main'!$B$224:$HF$233,1+DX$62)),DX109)</f>
        <v>117818.5635</v>
      </c>
      <c r="DY110" s="346">
        <f>if($A110-DY$65&gt;=0, if($B110&lt;=$B109,DY109,DY109*vlookup($B110,'2a. TBill Main'!$B$224:$HF$233,1+DY$62)),DY109)</f>
        <v>58909.28173</v>
      </c>
      <c r="DZ110" s="346">
        <f>if($A110-DZ$65&gt;=0, if($B110&lt;=$B109,DZ109,DZ109*vlookup($B110,'2a. TBill Main'!$B$224:$HF$233,1+DZ$62)),DZ109)</f>
        <v>356012.3532</v>
      </c>
      <c r="EA110" s="346">
        <f>if($A110-EA$65&gt;=0, if($B110&lt;=$B109,EA109,EA109*vlookup($B110,'2a. TBill Main'!$B$224:$HF$233,1+EA$62)),EA109)</f>
        <v>1684.805457</v>
      </c>
      <c r="EB110" s="346">
        <f>if($A110-EB$65&gt;=0, if($B110&lt;=$B109,EB109,EB109*vlookup($B110,'2a. TBill Main'!$B$224:$HF$233,1+EB$62)),EB109)</f>
        <v>117818.5635</v>
      </c>
      <c r="EC110" s="346">
        <f>if($A110-EC$65&gt;=0, if($B110&lt;=$B109,EC109,EC109*vlookup($B110,'2a. TBill Main'!$B$224:$HF$233,1+EC$62)),EC109)</f>
        <v>170107.4434</v>
      </c>
      <c r="ED110" s="346">
        <f>if($A110-ED$65&gt;=0, if($B110&lt;=$B109,ED109,ED109*vlookup($B110,'2a. TBill Main'!$B$224:$HF$233,1+ED$62)),ED109)</f>
        <v>115231.7391</v>
      </c>
      <c r="EE110" s="346">
        <f>if($A110-EE$65&gt;=0, if($B110&lt;=$B109,EE109,EE109*vlookup($B110,'2a. TBill Main'!$B$224:$HF$233,1+EE$62)),EE109)</f>
        <v>117818.5635</v>
      </c>
      <c r="EF110" s="346">
        <f>if($A110-EF$65&gt;=0, if($B110&lt;=$B109,EF109,EF109*vlookup($B110,'2a. TBill Main'!$B$224:$HF$233,1+EF$62)),EF109)</f>
        <v>31041.53909</v>
      </c>
      <c r="EG110" s="346">
        <f>if($A110-EG$65&gt;=0, if($B110&lt;=$B109,EG109,EG109*vlookup($B110,'2a. TBill Main'!$B$224:$HF$233,1+EG$62)),EG109)</f>
        <v>24761.57403</v>
      </c>
      <c r="EH110" s="346">
        <f>if($A110-EH$65&gt;=0, if($B110&lt;=$B109,EH109,EH109*vlookup($B110,'2a. TBill Main'!$B$224:$HF$233,1+EH$62)),EH109)</f>
        <v>2321.0257</v>
      </c>
      <c r="EI110" s="346">
        <f>if($A110-EI$65&gt;=0, if($B110&lt;=$B109,EI109,EI109*vlookup($B110,'2a. TBill Main'!$B$224:$HF$233,1+EI$62)),EI109)</f>
        <v>117818.5635</v>
      </c>
      <c r="EJ110" s="346">
        <f>if($A110-EJ$65&gt;=0, if($B110&lt;=$B109,EJ109,EJ109*vlookup($B110,'2a. TBill Main'!$B$224:$HF$233,1+EJ$62)),EJ109)</f>
        <v>104922.5559</v>
      </c>
      <c r="EK110" s="346">
        <f>if($A110-EK$65&gt;=0, if($B110&lt;=$B109,EK109,EK109*vlookup($B110,'2a. TBill Main'!$B$224:$HF$233,1+EK$62)),EK109)</f>
        <v>64800.2099</v>
      </c>
      <c r="EL110" s="346">
        <f>if($A110-EL$65&gt;=0, if($B110&lt;=$B109,EL109,EL109*vlookup($B110,'2a. TBill Main'!$B$224:$HF$233,1+EL$62)),EL109)</f>
        <v>24889.17153</v>
      </c>
      <c r="EM110" s="346">
        <f>if($A110-EM$65&gt;=0, if($B110&lt;=$B109,EM109,EM109*vlookup($B110,'2a. TBill Main'!$B$224:$HF$233,1+EM$62)),EM109)</f>
        <v>241592.8553</v>
      </c>
      <c r="EN110" s="346">
        <f>if($A110-EN$65&gt;=0, if($B110&lt;=$B109,EN109,EN109*vlookup($B110,'2a. TBill Main'!$B$224:$HF$233,1+EN$62)),EN109)</f>
        <v>1767.278452</v>
      </c>
      <c r="EO110" s="346">
        <f>if($A110-EO$65&gt;=0, if($B110&lt;=$B109,EO109,EO109*vlookup($B110,'2a. TBill Main'!$B$224:$HF$233,1+EO$62)),EO109)</f>
        <v>100245.6891</v>
      </c>
      <c r="EP110" s="346">
        <f>if($A110-EP$65&gt;=0, if($B110&lt;=$B109,EP109,EP109*vlookup($B110,'2a. TBill Main'!$B$224:$HF$233,1+EP$62)),EP109)</f>
        <v>106259.6787</v>
      </c>
      <c r="EQ110" s="346">
        <f>if($A110-EQ$65&gt;=0, if($B110&lt;=$B109,EQ109,EQ109*vlookup($B110,'2a. TBill Main'!$B$224:$HF$233,1+EQ$62)),EQ109)</f>
        <v>117818.5635</v>
      </c>
      <c r="ER110" s="346">
        <f>if($A110-ER$65&gt;=0, if($B110&lt;=$B109,ER109,ER109*vlookup($B110,'2a. TBill Main'!$B$224:$HF$233,1+ER$62)),ER109)</f>
        <v>212456.3245</v>
      </c>
      <c r="ES110" s="346">
        <f>if($A110-ES$65&gt;=0, if($B110&lt;=$B109,ES109,ES109*vlookup($B110,'2a. TBill Main'!$B$224:$HF$233,1+ES$62)),ES109)</f>
        <v>28256.19044</v>
      </c>
      <c r="ET110" s="346">
        <f>if($A110-ET$65&gt;=0, if($B110&lt;=$B109,ET109,ET109*vlookup($B110,'2a. TBill Main'!$B$224:$HF$233,1+ET$62)),ET109)</f>
        <v>8353.336149</v>
      </c>
      <c r="EU110" s="346">
        <f>if($A110-EU$65&gt;=0, if($B110&lt;=$B109,EU109,EU109*vlookup($B110,'2a. TBill Main'!$B$224:$HF$233,1+EU$62)),EU109)</f>
        <v>47712.63019</v>
      </c>
      <c r="EV110" s="346">
        <f>if($A110-EV$65&gt;=0, if($B110&lt;=$B109,EV109,EV109*vlookup($B110,'2a. TBill Main'!$B$224:$HF$233,1+EV$62)),EV109)</f>
        <v>28604.81556</v>
      </c>
      <c r="EW110" s="346">
        <f>if($A110-EW$65&gt;=0, if($B110&lt;=$B109,EW109,EW109*vlookup($B110,'2a. TBill Main'!$B$224:$HF$233,1+EW$62)),EW109)</f>
        <v>25166.04515</v>
      </c>
      <c r="EX110" s="346">
        <f>if($A110-EX$65&gt;=0, if($B110&lt;=$B109,EX109,EX109*vlookup($B110,'2a. TBill Main'!$B$224:$HF$233,1+EX$62)),EX109)</f>
        <v>34709.93789</v>
      </c>
      <c r="EY110" s="346">
        <f>if($A110-EY$65&gt;=0, if($B110&lt;=$B109,EY109,EY109*vlookup($B110,'2a. TBill Main'!$B$224:$HF$233,1+EY$62)),EY109)</f>
        <v>270804.3775</v>
      </c>
      <c r="EZ110" s="346">
        <f>if($A110-EZ$65&gt;=0, if($B110&lt;=$B109,EZ109,EZ109*vlookup($B110,'2a. TBill Main'!$B$224:$HF$233,1+EZ$62)),EZ109)</f>
        <v>116030.7846</v>
      </c>
      <c r="FA110" s="346">
        <f>if($A110-FA$65&gt;=0, if($B110&lt;=$B109,FA109,FA109*vlookup($B110,'2a. TBill Main'!$B$224:$HF$233,1+FA$62)),FA109)</f>
        <v>21090.70104</v>
      </c>
      <c r="FB110" s="346">
        <f>if($A110-FB$65&gt;=0, if($B110&lt;=$B109,FB109,FB109*vlookup($B110,'2a. TBill Main'!$B$224:$HF$233,1+FB$62)),FB109)</f>
        <v>37069.84371</v>
      </c>
      <c r="FC110" s="346">
        <f>if($A110-FC$65&gt;=0, if($B110&lt;=$B109,FC109,FC109*vlookup($B110,'2a. TBill Main'!$B$224:$HF$233,1+FC$62)),FC109)</f>
        <v>148610.445</v>
      </c>
      <c r="FD110" s="346">
        <f>if($A110-FD$65&gt;=0, if($B110&lt;=$B109,FD109,FD109*vlookup($B110,'2a. TBill Main'!$B$224:$HF$233,1+FD$62)),FD109)</f>
        <v>120803.5557</v>
      </c>
      <c r="FE110" s="346">
        <f>if($A110-FE$65&gt;=0, if($B110&lt;=$B109,FE109,FE109*vlookup($B110,'2a. TBill Main'!$B$224:$HF$233,1+FE$62)),FE109)</f>
        <v>202931.0471</v>
      </c>
      <c r="FF110" s="346">
        <f>if($A110-FF$65&gt;=0, if($B110&lt;=$B109,FF109,FF109*vlookup($B110,'2a. TBill Main'!$B$224:$HF$233,1+FF$62)),FF109)</f>
        <v>48198.92631</v>
      </c>
      <c r="FG110" s="346">
        <f>if($A110-FG$65&gt;=0, if($B110&lt;=$B109,FG109,FG109*vlookup($B110,'2a. TBill Main'!$B$224:$HF$233,1+FG$62)),FG109)</f>
        <v>61357.90493</v>
      </c>
      <c r="FH110" s="346">
        <f>if($A110-FH$65&gt;=0, if($B110&lt;=$B109,FH109,FH109*vlookup($B110,'2a. TBill Main'!$B$224:$HF$233,1+FH$62)),FH109)</f>
        <v>75939.95507</v>
      </c>
      <c r="FI110" s="346">
        <f>if($A110-FI$65&gt;=0, if($B110&lt;=$B109,FI109,FI109*vlookup($B110,'2a. TBill Main'!$B$224:$HF$233,1+FI$62)),FI109)</f>
        <v>206908.0128</v>
      </c>
      <c r="FJ110" s="346">
        <f>if($A110-FJ$65&gt;=0, if($B110&lt;=$B109,FJ109,FJ109*vlookup($B110,'2a. TBill Main'!$B$224:$HF$233,1+FJ$62)),FJ109)</f>
        <v>215432.3036</v>
      </c>
      <c r="FK110" s="346">
        <f>if($A110-FK$65&gt;=0, if($B110&lt;=$B109,FK109,FK109*vlookup($B110,'2a. TBill Main'!$B$224:$HF$233,1+FK$62)),FK109)</f>
        <v>91992.73434</v>
      </c>
      <c r="FL110" s="346">
        <f>if($A110-FL$65&gt;=0, if($B110&lt;=$B109,FL109,FL109*vlookup($B110,'2a. TBill Main'!$B$224:$HF$233,1+FL$62)),FL109)</f>
        <v>91586.2603</v>
      </c>
      <c r="FM110" s="346">
        <f>if($A110-FM$65&gt;=0, if($B110&lt;=$B109,FM109,FM109*vlookup($B110,'2a. TBill Main'!$B$224:$HF$233,1+FM$62)),FM109)</f>
        <v>243432.6511</v>
      </c>
      <c r="FN110" s="346">
        <f>if($A110-FN$65&gt;=0, if($B110&lt;=$B109,FN109,FN109*vlookup($B110,'2a. TBill Main'!$B$224:$HF$233,1+FN$62)),FN109)</f>
        <v>207907.4676</v>
      </c>
      <c r="FO110" s="346">
        <f>if($A110-FO$65&gt;=0, if($B110&lt;=$B109,FO109,FO109*vlookup($B110,'2a. TBill Main'!$B$224:$HF$233,1+FO$62)),FO109)</f>
        <v>100145.7789</v>
      </c>
      <c r="FP110" s="346">
        <f>if($A110-FP$65&gt;=0, if($B110&lt;=$B109,FP109,FP109*vlookup($B110,'2a. TBill Main'!$B$224:$HF$233,1+FP$62)),FP109)</f>
        <v>35516.40595</v>
      </c>
      <c r="FQ110" s="346">
        <f>if($A110-FQ$65&gt;=0, if($B110&lt;=$B109,FQ109,FQ109*vlookup($B110,'2a. TBill Main'!$B$224:$HF$233,1+FQ$62)),FQ109)</f>
        <v>196201.0741</v>
      </c>
      <c r="FR110" s="346">
        <f>if($A110-FR$65&gt;=0, if($B110&lt;=$B109,FR109,FR109*vlookup($B110,'2a. TBill Main'!$B$224:$HF$233,1+FR$62)),FR109)</f>
        <v>196176.6267</v>
      </c>
      <c r="FS110" s="346">
        <f>if($A110-FS$65&gt;=0, if($B110&lt;=$B109,FS109,FS109*vlookup($B110,'2a. TBill Main'!$B$224:$HF$233,1+FS$62)),FS109)</f>
        <v>88363.92259</v>
      </c>
      <c r="FT110" s="346">
        <f>if($A110-FT$65&gt;=0, if($B110&lt;=$B109,FT109,FT109*vlookup($B110,'2a. TBill Main'!$B$224:$HF$233,1+FT$62)),FT109)</f>
        <v>109912.9378</v>
      </c>
      <c r="FU110" s="346">
        <f>if($A110-FU$65&gt;=0, if($B110&lt;=$B109,FU109,FU109*vlookup($B110,'2a. TBill Main'!$B$224:$HF$233,1+FU$62)),FU109)</f>
        <v>117818.5635</v>
      </c>
      <c r="FV110" s="346">
        <f>if($A110-FV$65&gt;=0, if($B110&lt;=$B109,FV109,FV109*vlookup($B110,'2a. TBill Main'!$B$224:$HF$233,1+FV$62)),FV109)</f>
        <v>247418.9832</v>
      </c>
      <c r="FW110" s="346">
        <f>if($A110-FW$65&gt;=0, if($B110&lt;=$B109,FW109,FW109*vlookup($B110,'2a. TBill Main'!$B$224:$HF$233,1+FW$62)),FW109)</f>
        <v>5879.146316</v>
      </c>
      <c r="FX110" s="346">
        <f>if($A110-FX$65&gt;=0, if($B110&lt;=$B109,FX109,FX109*vlookup($B110,'2a. TBill Main'!$B$224:$HF$233,1+FX$62)),FX109)</f>
        <v>131233.9742</v>
      </c>
      <c r="FY110" s="346">
        <f>if($A110-FY$65&gt;=0, if($B110&lt;=$B109,FY109,FY109*vlookup($B110,'2a. TBill Main'!$B$224:$HF$233,1+FY$62)),FY109)</f>
        <v>121730.1398</v>
      </c>
      <c r="FZ110" s="346">
        <f>if($A110-FZ$65&gt;=0, if($B110&lt;=$B109,FZ109,FZ109*vlookup($B110,'2a. TBill Main'!$B$224:$HF$233,1+FZ$62)),FZ109)</f>
        <v>136614.5712</v>
      </c>
      <c r="GA110" s="346">
        <f>if($A110-GA$65&gt;=0, if($B110&lt;=$B109,GA109,GA109*vlookup($B110,'2a. TBill Main'!$B$224:$HF$233,1+GA$62)),GA109)</f>
        <v>2209.098065</v>
      </c>
      <c r="GB110" s="346">
        <f>if($A110-GB$65&gt;=0, if($B110&lt;=$B109,GB109,GB109*vlookup($B110,'2a. TBill Main'!$B$224:$HF$233,1+GB$62)),GB109)</f>
        <v>12476.98587</v>
      </c>
      <c r="GC110" s="346">
        <f>if($A110-GC$65&gt;=0, if($B110&lt;=$B109,GC109,GC109*vlookup($B110,'2a. TBill Main'!$B$224:$HF$233,1+GC$62)),GC109)</f>
        <v>648.002099</v>
      </c>
      <c r="GD110" s="346">
        <f>if($A110-GD$65&gt;=0, if($B110&lt;=$B109,GD109,GD109*vlookup($B110,'2a. TBill Main'!$B$224:$HF$233,1+GD$62)),GD109)</f>
        <v>49666.41542</v>
      </c>
      <c r="GE110" s="346">
        <f>if($A110-GE$65&gt;=0, if($B110&lt;=$B109,GE109,GE109*vlookup($B110,'2a. TBill Main'!$B$224:$HF$233,1+GE$62)),GE109)</f>
        <v>12719.92775</v>
      </c>
      <c r="GF110" s="346">
        <f>if($A110-GF$65&gt;=0, if($B110&lt;=$B109,GF109,GF109*vlookup($B110,'2a. TBill Main'!$B$224:$HF$233,1+GF$62)),GF109)</f>
        <v>9879.086545</v>
      </c>
      <c r="GG110" s="346">
        <f>if($A110-GG$65&gt;=0, if($B110&lt;=$B109,GG109,GG109*vlookup($B110,'2a. TBill Main'!$B$224:$HF$233,1+GG$62)),GG109)</f>
        <v>145314.2351</v>
      </c>
      <c r="GH110" s="346">
        <f>if($A110-GH$65&gt;=0, if($B110&lt;=$B109,GH109,GH109*vlookup($B110,'2a. TBill Main'!$B$224:$HF$233,1+GH$62)),GH109)</f>
        <v>648.002099</v>
      </c>
      <c r="GI110" s="346">
        <f>if($A110-GI$65&gt;=0, if($B110&lt;=$B109,GI109,GI109*vlookup($B110,'2a. TBill Main'!$B$224:$HF$233,1+GI$62)),GI109)</f>
        <v>1472.732043</v>
      </c>
      <c r="GJ110" s="346">
        <f>if($A110-GJ$65&gt;=0, if($B110&lt;=$B109,GJ109,GJ109*vlookup($B110,'2a. TBill Main'!$B$224:$HF$233,1+GJ$62)),GJ109)</f>
        <v>194.4006297</v>
      </c>
      <c r="GK110" s="346">
        <f>if($A110-GK$65&gt;=0, if($B110&lt;=$B109,GK109,GK109*vlookup($B110,'2a. TBill Main'!$B$224:$HF$233,1+GK$62)),GK109)</f>
        <v>95839.2748</v>
      </c>
      <c r="GL110" s="346">
        <f>if($A110-GL$65&gt;=0, if($B110&lt;=$B109,GL109,GL109*vlookup($B110,'2a. TBill Main'!$B$224:$HF$233,1+GL$62)),GL109)</f>
        <v>70251.14465</v>
      </c>
      <c r="GM110" s="346">
        <f>if($A110-GM$65&gt;=0, if($B110&lt;=$B109,GM109,GM109*vlookup($B110,'2a. TBill Main'!$B$224:$HF$233,1+GM$62)),GM109)</f>
        <v>1914.551656</v>
      </c>
      <c r="GN110" s="346">
        <f>if($A110-GN$65&gt;=0, if($B110&lt;=$B109,GN109,GN109*vlookup($B110,'2a. TBill Main'!$B$224:$HF$233,1+GN$62)),GN109)</f>
        <v>58.90928173</v>
      </c>
      <c r="GO110" s="346">
        <f>if($A110-GO$65&gt;=0, if($B110&lt;=$B109,GO109,GO109*vlookup($B110,'2a. TBill Main'!$B$224:$HF$233,1+GO$62)),GO109)</f>
        <v>6862.931321</v>
      </c>
      <c r="GP110" s="346">
        <f>if($A110-GP$65&gt;=0, if($B110&lt;=$B109,GP109,GP109*vlookup($B110,'2a. TBill Main'!$B$224:$HF$233,1+GP$62)),GP109)</f>
        <v>64240.57172</v>
      </c>
      <c r="GQ110" s="346">
        <f>if($A110-GQ$65&gt;=0, if($B110&lt;=$B109,GQ109,GQ109*vlookup($B110,'2a. TBill Main'!$B$224:$HF$233,1+GQ$62)),GQ109)</f>
        <v>67462.90943</v>
      </c>
      <c r="GR110" s="346">
        <f>if($A110-GR$65&gt;=0, if($B110&lt;=$B109,GR109,GR109*vlookup($B110,'2a. TBill Main'!$B$224:$HF$233,1+GR$62)),GR109)</f>
        <v>80405.27863</v>
      </c>
      <c r="GS110" s="346">
        <f>if($A110-GS$65&gt;=0, if($B110&lt;=$B109,GS109,GS109*vlookup($B110,'2a. TBill Main'!$B$224:$HF$233,1+GS$62)),GS109)</f>
        <v>163096.2374</v>
      </c>
      <c r="GT110" s="346">
        <f>if($A110-GT$65&gt;=0, if($B110&lt;=$B109,GT109,GT109*vlookup($B110,'2a. TBill Main'!$B$224:$HF$233,1+GT$62)),GT109)</f>
        <v>11775.96542</v>
      </c>
      <c r="GU110" s="346">
        <f>if($A110-GU$65&gt;=0, if($B110&lt;=$B109,GU109,GU109*vlookup($B110,'2a. TBill Main'!$B$224:$HF$233,1+GU$62)),GU109)</f>
        <v>48900.59476</v>
      </c>
      <c r="GV110" s="346">
        <f>if($A110-GV$65&gt;=0, if($B110&lt;=$B109,GV109,GV109*vlookup($B110,'2a. TBill Main'!$B$224:$HF$233,1+GV$62)),GV109)</f>
        <v>81665.93726</v>
      </c>
      <c r="GW110" s="346">
        <f>if($A110-GW$65&gt;=0, if($B110&lt;=$B109,GW109,GW109*vlookup($B110,'2a. TBill Main'!$B$224:$HF$233,1+GW$62)),GW109)</f>
        <v>89229.88903</v>
      </c>
      <c r="GX110" s="346">
        <f>if($A110-GX$65&gt;=0, if($B110&lt;=$B109,GX109,GX109*vlookup($B110,'2a. TBill Main'!$B$224:$HF$233,1+GX$62)),GX109)</f>
        <v>39033.29007</v>
      </c>
      <c r="GY110" s="346">
        <f>if($A110-GY$65&gt;=0, if($B110&lt;=$B109,GY109,GY109*vlookup($B110,'2a. TBill Main'!$B$224:$HF$233,1+GY$62)),GY109)</f>
        <v>150878.4524</v>
      </c>
      <c r="GZ110" s="346">
        <f>if($A110-GZ$65&gt;=0, if($B110&lt;=$B109,GZ109,GZ109*vlookup($B110,'2a. TBill Main'!$B$224:$HF$233,1+GZ$62)),GZ109)</f>
        <v>121199.9562</v>
      </c>
      <c r="HA110" s="346">
        <f>if($A110-HA$65&gt;=0, if($B110&lt;=$B109,HA109,HA109*vlookup($B110,'2a. TBill Main'!$B$224:$HF$233,1+HA$62)),HA109)</f>
        <v>174648.3475</v>
      </c>
      <c r="HB110" s="346">
        <f>if($A110-HB$65&gt;=0, if($B110&lt;=$B109,HB109,HB109*vlookup($B110,'2a. TBill Main'!$B$224:$HF$233,1+HB$62)),HB109)</f>
        <v>108063.1864</v>
      </c>
      <c r="HC110" s="346">
        <f>if($A110-HC$65&gt;=0, if($B110&lt;=$B109,HC109,HC109*vlookup($B110,'2a. TBill Main'!$B$224:$HF$233,1+HC$62)),HC109)</f>
        <v>32023.08555</v>
      </c>
      <c r="HD110" s="346">
        <f>if($A110-HD$65&gt;=0, if($B110&lt;=$B109,HD109,HD109*vlookup($B110,'2a. TBill Main'!$B$224:$HF$233,1+HD$62)),HD109)</f>
        <v>77624.76053</v>
      </c>
      <c r="HE110" s="346">
        <f>if($A110-HE$65&gt;=0, if($B110&lt;=$B109,HE109,HE109*vlookup($B110,'2a. TBill Main'!$B$224:$HF$233,1+HE$62)),HE109)</f>
        <v>71927.40826</v>
      </c>
      <c r="HF110" s="346">
        <f>if($A110-HF$65&gt;=0, if($B110&lt;=$B109,HF109,HF109*vlookup($B110,'2a. TBill Main'!$B$224:$HF$233,1+HF$62)),HF109)</f>
        <v>72511.43488</v>
      </c>
      <c r="HG110" s="346">
        <f>if($A110-HG$65&gt;=0, if($B110&lt;=$B109,HG109,HG109*vlookup($B110,'2a. TBill Main'!$B$224:$HF$233,1+HG$62)),HG109)</f>
        <v>14909.9392</v>
      </c>
      <c r="HH110" s="346">
        <f>if($A110-HH$65&gt;=0, if($B110&lt;=$B109,HH109,HH109*vlookup($B110,'2a. TBill Main'!$B$224:$HF$233,1+HH$62)),HH109)</f>
        <v>88617.2325</v>
      </c>
      <c r="HI110" s="346">
        <f>if($A110-HI$65&gt;=0, if($B110&lt;=$B109,HI109,HI109*vlookup($B110,'2a. TBill Main'!$B$224:$HF$233,1+HI$62)),HI109)</f>
        <v>137299.8629</v>
      </c>
      <c r="HJ110" s="346"/>
      <c r="HK110" s="346"/>
      <c r="HL110" s="346"/>
      <c r="HM110" s="346"/>
      <c r="HN110" s="346"/>
      <c r="HO110" s="346"/>
      <c r="HP110" s="346"/>
      <c r="HQ110" s="346"/>
      <c r="HR110" s="346"/>
      <c r="HS110" s="346"/>
      <c r="HT110" s="346"/>
      <c r="HU110" s="346"/>
      <c r="HV110" s="346"/>
      <c r="HW110" s="346"/>
      <c r="HX110" s="346"/>
    </row>
    <row r="111">
      <c r="A111" s="331" t="str">
        <f>'3b. TBond Projections'!A114</f>
        <v>03-2032</v>
      </c>
      <c r="B111" s="346">
        <f t="shared" si="29"/>
        <v>10</v>
      </c>
      <c r="C111" s="346">
        <f t="shared" si="27"/>
        <v>21608685.36</v>
      </c>
      <c r="D111" s="338">
        <f t="shared" si="28"/>
        <v>10</v>
      </c>
      <c r="E111" s="346"/>
      <c r="F111" s="346">
        <f>if($A111-F$65&gt;=0, if($B111&lt;=$B110,F110,F110*vlookup($B111,'2a. TBill Main'!$B$224:$HF$233,1+F$62)),F110)</f>
        <v>2030.234169</v>
      </c>
      <c r="G111" s="346">
        <f>if($A111-G$65&gt;=0, if($B111&lt;=$B110,G110,G110*vlookup($B111,'2a. TBill Main'!$B$224:$HF$233,1+G$62)),G110)</f>
        <v>52287.35384</v>
      </c>
      <c r="H111" s="346">
        <f>if($A111-H$65&gt;=0, if($B111&lt;=$B110,H110,H110*vlookup($B111,'2a. TBill Main'!$B$224:$HF$233,1+H$62)),H110)</f>
        <v>143479.4466</v>
      </c>
      <c r="I111" s="346">
        <f>if($A111-I$65&gt;=0, if($B111&lt;=$B110,I110,I110*vlookup($B111,'2a. TBill Main'!$B$224:$HF$233,1+I$62)),I110)</f>
        <v>53804.79246</v>
      </c>
      <c r="J111" s="346">
        <f>if($A111-J$65&gt;=0, if($B111&lt;=$B110,J110,J110*vlookup($B111,'2a. TBill Main'!$B$224:$HF$233,1+J$62)),J110)</f>
        <v>71739.72329</v>
      </c>
      <c r="K111" s="346">
        <f>if($A111-K$65&gt;=0, if($B111&lt;=$B110,K110,K110*vlookup($B111,'2a. TBill Main'!$B$224:$HF$233,1+K$62)),K110)</f>
        <v>71739.72329</v>
      </c>
      <c r="L111" s="346">
        <f>if($A111-L$65&gt;=0, if($B111&lt;=$B110,L110,L110*vlookup($B111,'2a. TBill Main'!$B$224:$HF$233,1+L$62)),L110)</f>
        <v>18807.64456</v>
      </c>
      <c r="M111" s="346">
        <f>if($A111-M$65&gt;=0, if($B111&lt;=$B110,M110,M110*vlookup($B111,'2a. TBill Main'!$B$224:$HF$233,1+M$62)),M110)</f>
        <v>531368.9564</v>
      </c>
      <c r="N111" s="346">
        <f>if($A111-N$65&gt;=0, if($B111&lt;=$B110,N110,N110*vlookup($B111,'2a. TBill Main'!$B$224:$HF$233,1+N$62)),N110)</f>
        <v>178979.9204</v>
      </c>
      <c r="O111" s="346">
        <f>if($A111-O$65&gt;=0, if($B111&lt;=$B110,O110,O110*vlookup($B111,'2a. TBill Main'!$B$224:$HF$233,1+O$62)),O110)</f>
        <v>9548.557169</v>
      </c>
      <c r="P111" s="346">
        <f>if($A111-P$65&gt;=0, if($B111&lt;=$B110,P110,P110*vlookup($B111,'2a. TBill Main'!$B$224:$HF$233,1+P$62)),P110)</f>
        <v>71.73972329</v>
      </c>
      <c r="Q111" s="346">
        <f>if($A111-Q$65&gt;=0, if($B111&lt;=$B110,Q110,Q110*vlookup($B111,'2a. TBill Main'!$B$224:$HF$233,1+Q$62)),Q110)</f>
        <v>1363.054742</v>
      </c>
      <c r="R111" s="346">
        <f>if($A111-R$65&gt;=0, if($B111&lt;=$B110,R110,R110*vlookup($B111,'2a. TBill Main'!$B$224:$HF$233,1+R$62)),R110)</f>
        <v>52932.07873</v>
      </c>
      <c r="S111" s="346">
        <f>if($A111-S$65&gt;=0, if($B111&lt;=$B110,S110,S110*vlookup($B111,'2a. TBill Main'!$B$224:$HF$233,1+S$62)),S110)</f>
        <v>42583.19321</v>
      </c>
      <c r="T111" s="346">
        <f>if($A111-T$65&gt;=0, if($B111&lt;=$B110,T110,T110*vlookup($B111,'2a. TBill Main'!$B$224:$HF$233,1+T$62)),T110)</f>
        <v>473675.8709</v>
      </c>
      <c r="U111" s="346">
        <f>if($A111-U$65&gt;=0, if($B111&lt;=$B110,U110,U110*vlookup($B111,'2a. TBill Main'!$B$224:$HF$233,1+U$62)),U110)</f>
        <v>73078.1713</v>
      </c>
      <c r="V111" s="346">
        <f>if($A111-V$65&gt;=0, if($B111&lt;=$B110,V110,V110*vlookup($B111,'2a. TBill Main'!$B$224:$HF$233,1+V$62)),V110)</f>
        <v>234587.0299</v>
      </c>
      <c r="W111" s="346">
        <f>if($A111-W$65&gt;=0, if($B111&lt;=$B110,W110,W110*vlookup($B111,'2a. TBill Main'!$B$224:$HF$233,1+W$62)),W110)</f>
        <v>71739.72329</v>
      </c>
      <c r="X111" s="346">
        <f>if($A111-X$65&gt;=0, if($B111&lt;=$B110,X110,X110*vlookup($B111,'2a. TBill Main'!$B$224:$HF$233,1+X$62)),X110)</f>
        <v>126677.9316</v>
      </c>
      <c r="Y111" s="346">
        <f>if($A111-Y$65&gt;=0, if($B111&lt;=$B110,Y110,Y110*vlookup($B111,'2a. TBill Main'!$B$224:$HF$233,1+Y$62)),Y110)</f>
        <v>71739.72329</v>
      </c>
      <c r="Z111" s="346">
        <f>if($A111-Z$65&gt;=0, if($B111&lt;=$B110,Z110,Z110*vlookup($B111,'2a. TBill Main'!$B$224:$HF$233,1+Z$62)),Z110)</f>
        <v>9075.074996</v>
      </c>
      <c r="AA111" s="346">
        <f>if($A111-AA$65&gt;=0, if($B111&lt;=$B110,AA110,AA110*vlookup($B111,'2a. TBill Main'!$B$224:$HF$233,1+AA$62)),AA110)</f>
        <v>160040.7769</v>
      </c>
      <c r="AB111" s="346">
        <f>if($A111-AB$65&gt;=0, if($B111&lt;=$B110,AB110,AB110*vlookup($B111,'2a. TBill Main'!$B$224:$HF$233,1+AB$62)),AB110)</f>
        <v>94665.51492</v>
      </c>
      <c r="AC111" s="346">
        <f>if($A111-AC$65&gt;=0, if($B111&lt;=$B110,AC110,AC110*vlookup($B111,'2a. TBill Main'!$B$224:$HF$233,1+AC$62)),AC110)</f>
        <v>57391.77863</v>
      </c>
      <c r="AD111" s="346">
        <f>if($A111-AD$65&gt;=0, if($B111&lt;=$B110,AD110,AD110*vlookup($B111,'2a. TBill Main'!$B$224:$HF$233,1+AD$62)),AD110)</f>
        <v>35869.86164</v>
      </c>
      <c r="AE111" s="346">
        <f>if($A111-AE$65&gt;=0, if($B111&lt;=$B110,AE110,AE110*vlookup($B111,'2a. TBill Main'!$B$224:$HF$233,1+AE$62)),AE110)</f>
        <v>313619.2395</v>
      </c>
      <c r="AF111" s="346">
        <f>if($A111-AF$65&gt;=0, if($B111&lt;=$B110,AF110,AF110*vlookup($B111,'2a. TBill Main'!$B$224:$HF$233,1+AF$62)),AF110)</f>
        <v>56496.96906</v>
      </c>
      <c r="AG111" s="346">
        <f>if($A111-AG$65&gt;=0, if($B111&lt;=$B110,AG110,AG110*vlookup($B111,'2a. TBill Main'!$B$224:$HF$233,1+AG$62)),AG110)</f>
        <v>78810.46215</v>
      </c>
      <c r="AH111" s="346">
        <f>if($A111-AH$65&gt;=0, if($B111&lt;=$B110,AH110,AH110*vlookup($B111,'2a. TBill Main'!$B$224:$HF$233,1+AH$62)),AH110)</f>
        <v>59852.95332</v>
      </c>
      <c r="AI111" s="346">
        <f>if($A111-AI$65&gt;=0, if($B111&lt;=$B110,AI110,AI110*vlookup($B111,'2a. TBill Main'!$B$224:$HF$233,1+AI$62)),AI110)</f>
        <v>111255.1824</v>
      </c>
      <c r="AJ111" s="346">
        <f>if($A111-AJ$65&gt;=0, if($B111&lt;=$B110,AJ110,AJ110*vlookup($B111,'2a. TBill Main'!$B$224:$HF$233,1+AJ$62)),AJ110)</f>
        <v>107609.5849</v>
      </c>
      <c r="AK111" s="346">
        <f>if($A111-AK$65&gt;=0, if($B111&lt;=$B110,AK110,AK110*vlookup($B111,'2a. TBill Main'!$B$224:$HF$233,1+AK$62)),AK110)</f>
        <v>86087.66794</v>
      </c>
      <c r="AL111" s="346">
        <f>if($A111-AL$65&gt;=0, if($B111&lt;=$B110,AL110,AL110*vlookup($B111,'2a. TBill Main'!$B$224:$HF$233,1+AL$62)),AL110)</f>
        <v>57391.77863</v>
      </c>
      <c r="AM111" s="346">
        <f>if($A111-AM$65&gt;=0, if($B111&lt;=$B110,AM110,AM110*vlookup($B111,'2a. TBill Main'!$B$224:$HF$233,1+AM$62)),AM110)</f>
        <v>81078.37002</v>
      </c>
      <c r="AN111" s="346">
        <f>if($A111-AN$65&gt;=0, if($B111&lt;=$B110,AN110,AN110*vlookup($B111,'2a. TBill Main'!$B$224:$HF$233,1+AN$62)),AN110)</f>
        <v>431270.5205</v>
      </c>
      <c r="AO111" s="346">
        <f>if($A111-AO$65&gt;=0, if($B111&lt;=$B110,AO110,AO110*vlookup($B111,'2a. TBill Main'!$B$224:$HF$233,1+AO$62)),AO110)</f>
        <v>47267.58192</v>
      </c>
      <c r="AP111" s="346">
        <f>if($A111-AP$65&gt;=0, if($B111&lt;=$B110,AP110,AP110*vlookup($B111,'2a. TBill Main'!$B$224:$HF$233,1+AP$62)),AP110)</f>
        <v>85955.88207</v>
      </c>
      <c r="AQ111" s="346">
        <f>if($A111-AQ$65&gt;=0, if($B111&lt;=$B110,AQ110,AQ110*vlookup($B111,'2a. TBill Main'!$B$224:$HF$233,1+AQ$62)),AQ110)</f>
        <v>200017.666</v>
      </c>
      <c r="AR111" s="346">
        <f>if($A111-AR$65&gt;=0, if($B111&lt;=$B110,AR110,AR110*vlookup($B111,'2a. TBill Main'!$B$224:$HF$233,1+AR$62)),AR110)</f>
        <v>143479.4466</v>
      </c>
      <c r="AS111" s="346">
        <f>if($A111-AS$65&gt;=0, if($B111&lt;=$B110,AS110,AS110*vlookup($B111,'2a. TBill Main'!$B$224:$HF$233,1+AS$62)),AS110)</f>
        <v>43043.83397</v>
      </c>
      <c r="AT111" s="346">
        <f>if($A111-AT$65&gt;=0, if($B111&lt;=$B110,AT110,AT110*vlookup($B111,'2a. TBill Main'!$B$224:$HF$233,1+AT$62)),AT110)</f>
        <v>57391.77863</v>
      </c>
      <c r="AU111" s="346">
        <f>if($A111-AU$65&gt;=0, if($B111&lt;=$B110,AU110,AU110*vlookup($B111,'2a. TBill Main'!$B$224:$HF$233,1+AU$62)),AU110)</f>
        <v>57391.77863</v>
      </c>
      <c r="AV111" s="346">
        <f>if($A111-AV$65&gt;=0, if($B111&lt;=$B110,AV110,AV110*vlookup($B111,'2a. TBill Main'!$B$224:$HF$233,1+AV$62)),AV110)</f>
        <v>35869.86164</v>
      </c>
      <c r="AW111" s="346">
        <f>if($A111-AW$65&gt;=0, if($B111&lt;=$B110,AW110,AW110*vlookup($B111,'2a. TBill Main'!$B$224:$HF$233,1+AW$62)),AW110)</f>
        <v>35869.86164</v>
      </c>
      <c r="AX111" s="346">
        <f>if($A111-AX$65&gt;=0, if($B111&lt;=$B110,AX110,AX110*vlookup($B111,'2a. TBill Main'!$B$224:$HF$233,1+AX$62)),AX110)</f>
        <v>266864.5967</v>
      </c>
      <c r="AY111" s="346">
        <f>if($A111-AY$65&gt;=0, if($B111&lt;=$B110,AY110,AY110*vlookup($B111,'2a. TBill Main'!$B$224:$HF$233,1+AY$62)),AY110)</f>
        <v>203051.7541</v>
      </c>
      <c r="AZ111" s="346">
        <f>if($A111-AZ$65&gt;=0, if($B111&lt;=$B110,AZ110,AZ110*vlookup($B111,'2a. TBill Main'!$B$224:$HF$233,1+AZ$62)),AZ110)</f>
        <v>81158.93373</v>
      </c>
      <c r="BA111" s="346">
        <f>if($A111-BA$65&gt;=0, if($B111&lt;=$B110,BA110,BA110*vlookup($B111,'2a. TBill Main'!$B$224:$HF$233,1+BA$62)),BA110)</f>
        <v>123470.879</v>
      </c>
      <c r="BB111" s="346">
        <f>if($A111-BB$65&gt;=0, if($B111&lt;=$B110,BB110,BB110*vlookup($B111,'2a. TBill Main'!$B$224:$HF$233,1+BB$62)),BB110)</f>
        <v>227680.4315</v>
      </c>
      <c r="BC111" s="346">
        <f>if($A111-BC$65&gt;=0, if($B111&lt;=$B110,BC110,BC110*vlookup($B111,'2a. TBill Main'!$B$224:$HF$233,1+BC$62)),BC110)</f>
        <v>2152.191699</v>
      </c>
      <c r="BD111" s="346">
        <f>if($A111-BD$65&gt;=0, if($B111&lt;=$B110,BD110,BD110*vlookup($B111,'2a. TBill Main'!$B$224:$HF$233,1+BD$62)),BD110)</f>
        <v>107609.5849</v>
      </c>
      <c r="BE111" s="346">
        <f>if($A111-BE$65&gt;=0, if($B111&lt;=$B110,BE110,BE110*vlookup($B111,'2a. TBill Main'!$B$224:$HF$233,1+BE$62)),BE110)</f>
        <v>71739.72329</v>
      </c>
      <c r="BF111" s="346">
        <f>if($A111-BF$65&gt;=0, if($B111&lt;=$B110,BF110,BF110*vlookup($B111,'2a. TBill Main'!$B$224:$HF$233,1+BF$62)),BF110)</f>
        <v>35869.86164</v>
      </c>
      <c r="BG111" s="346">
        <f>if($A111-BG$65&gt;=0, if($B111&lt;=$B110,BG110,BG110*vlookup($B111,'2a. TBill Main'!$B$224:$HF$233,1+BG$62)),BG110)</f>
        <v>35869.86164</v>
      </c>
      <c r="BH111" s="346">
        <f>if($A111-BH$65&gt;=0, if($B111&lt;=$B110,BH110,BH110*vlookup($B111,'2a. TBill Main'!$B$224:$HF$233,1+BH$62)),BH110)</f>
        <v>71739.72329</v>
      </c>
      <c r="BI111" s="346">
        <f>if($A111-BI$65&gt;=0, if($B111&lt;=$B110,BI110,BI110*vlookup($B111,'2a. TBill Main'!$B$224:$HF$233,1+BI$62)),BI110)</f>
        <v>397882.8533</v>
      </c>
      <c r="BJ111" s="346">
        <f>if($A111-BJ$65&gt;=0, if($B111&lt;=$B110,BJ110,BJ110*vlookup($B111,'2a. TBill Main'!$B$224:$HF$233,1+BJ$62)),BJ110)</f>
        <v>71739.72329</v>
      </c>
      <c r="BK111" s="346">
        <f>if($A111-BK$65&gt;=0, if($B111&lt;=$B110,BK110,BK110*vlookup($B111,'2a. TBill Main'!$B$224:$HF$233,1+BK$62)),BK110)</f>
        <v>133098.1347</v>
      </c>
      <c r="BL111" s="346">
        <f>if($A111-BL$65&gt;=0, if($B111&lt;=$B110,BL110,BL110*vlookup($B111,'2a. TBill Main'!$B$224:$HF$233,1+BL$62)),BL110)</f>
        <v>179349.3082</v>
      </c>
      <c r="BM111" s="346">
        <f>if($A111-BM$65&gt;=0, if($B111&lt;=$B110,BM110,BM110*vlookup($B111,'2a. TBill Main'!$B$224:$HF$233,1+BM$62)),BM110)</f>
        <v>143.4794466</v>
      </c>
      <c r="BN111" s="346">
        <f>if($A111-BN$65&gt;=0, if($B111&lt;=$B110,BN110,BN110*vlookup($B111,'2a. TBill Main'!$B$224:$HF$233,1+BN$62)),BN110)</f>
        <v>20373.00532</v>
      </c>
      <c r="BO111" s="346">
        <f>if($A111-BO$65&gt;=0, if($B111&lt;=$B110,BO110,BO110*vlookup($B111,'2a. TBill Main'!$B$224:$HF$233,1+BO$62)),BO110)</f>
        <v>140689.9192</v>
      </c>
      <c r="BP111" s="346">
        <f>if($A111-BP$65&gt;=0, if($B111&lt;=$B110,BP110,BP110*vlookup($B111,'2a. TBill Main'!$B$224:$HF$233,1+BP$62)),BP110)</f>
        <v>71739.72329</v>
      </c>
      <c r="BQ111" s="346">
        <f>if($A111-BQ$65&gt;=0, if($B111&lt;=$B110,BQ110,BQ110*vlookup($B111,'2a. TBill Main'!$B$224:$HF$233,1+BQ$62)),BQ110)</f>
        <v>16475.60137</v>
      </c>
      <c r="BR111" s="346">
        <f>if($A111-BR$65&gt;=0, if($B111&lt;=$B110,BR110,BR110*vlookup($B111,'2a. TBill Main'!$B$224:$HF$233,1+BR$62)),BR110)</f>
        <v>71739.72329</v>
      </c>
      <c r="BS111" s="346">
        <f>if($A111-BS$65&gt;=0, if($B111&lt;=$B110,BS110,BS110*vlookup($B111,'2a. TBill Main'!$B$224:$HF$233,1+BS$62)),BS110)</f>
        <v>43043.83397</v>
      </c>
      <c r="BT111" s="346">
        <f>if($A111-BT$65&gt;=0, if($B111&lt;=$B110,BT110,BT110*vlookup($B111,'2a. TBill Main'!$B$224:$HF$233,1+BT$62)),BT110)</f>
        <v>500757.6165</v>
      </c>
      <c r="BU111" s="346">
        <f>if($A111-BU$65&gt;=0, if($B111&lt;=$B110,BU110,BU110*vlookup($B111,'2a. TBill Main'!$B$224:$HF$233,1+BU$62)),BU110)</f>
        <v>180017.5637</v>
      </c>
      <c r="BV111" s="346">
        <f>if($A111-BV$65&gt;=0, if($B111&lt;=$B110,BV110,BV110*vlookup($B111,'2a. TBill Main'!$B$224:$HF$233,1+BV$62)),BV110)</f>
        <v>179349.3082</v>
      </c>
      <c r="BW111" s="346">
        <f>if($A111-BW$65&gt;=0, if($B111&lt;=$B110,BW110,BW110*vlookup($B111,'2a. TBill Main'!$B$224:$HF$233,1+BW$62)),BW110)</f>
        <v>3608.508081</v>
      </c>
      <c r="BX111" s="346">
        <f>if($A111-BX$65&gt;=0, if($B111&lt;=$B110,BX110,BX110*vlookup($B111,'2a. TBill Main'!$B$224:$HF$233,1+BX$62)),BX110)</f>
        <v>107609.5849</v>
      </c>
      <c r="BY111" s="346">
        <f>if($A111-BY$65&gt;=0, if($B111&lt;=$B110,BY110,BY110*vlookup($B111,'2a. TBill Main'!$B$224:$HF$233,1+BY$62)),BY110)</f>
        <v>71739.72329</v>
      </c>
      <c r="BZ111" s="346">
        <f>if($A111-BZ$65&gt;=0, if($B111&lt;=$B110,BZ110,BZ110*vlookup($B111,'2a. TBill Main'!$B$224:$HF$233,1+BZ$62)),BZ110)</f>
        <v>43685.33058</v>
      </c>
      <c r="CA111" s="346">
        <f>if($A111-CA$65&gt;=0, if($B111&lt;=$B110,CA110,CA110*vlookup($B111,'2a. TBill Main'!$B$224:$HF$233,1+CA$62)),CA110)</f>
        <v>71739.72329</v>
      </c>
      <c r="CB111" s="346">
        <f>if($A111-CB$65&gt;=0, if($B111&lt;=$B110,CB110,CB110*vlookup($B111,'2a. TBill Main'!$B$224:$HF$233,1+CB$62)),CB110)</f>
        <v>147238.6081</v>
      </c>
      <c r="CC111" s="346">
        <f>if($A111-CC$65&gt;=0, if($B111&lt;=$B110,CC110,CC110*vlookup($B111,'2a. TBill Main'!$B$224:$HF$233,1+CC$62)),CC110)</f>
        <v>271082.4619</v>
      </c>
      <c r="CD111" s="346">
        <f>if($A111-CD$65&gt;=0, if($B111&lt;=$B110,CD110,CD110*vlookup($B111,'2a. TBill Main'!$B$224:$HF$233,1+CD$62)),CD110)</f>
        <v>75312.36151</v>
      </c>
      <c r="CE111" s="346">
        <f>if($A111-CE$65&gt;=0, if($B111&lt;=$B110,CE110,CE110*vlookup($B111,'2a. TBill Main'!$B$224:$HF$233,1+CE$62)),CE110)</f>
        <v>160027.0746</v>
      </c>
      <c r="CF111" s="346">
        <f>if($A111-CF$65&gt;=0, if($B111&lt;=$B110,CF110,CF110*vlookup($B111,'2a. TBill Main'!$B$224:$HF$233,1+CF$62)),CF110)</f>
        <v>179349.3082</v>
      </c>
      <c r="CG111" s="346">
        <f>if($A111-CG$65&gt;=0, if($B111&lt;=$B110,CG110,CG110*vlookup($B111,'2a. TBill Main'!$B$224:$HF$233,1+CG$62)),CG110)</f>
        <v>35.86986164</v>
      </c>
      <c r="CH111" s="346">
        <f>if($A111-CH$65&gt;=0, if($B111&lt;=$B110,CH110,CH110*vlookup($B111,'2a. TBill Main'!$B$224:$HF$233,1+CH$62)),CH110)</f>
        <v>100955.9408</v>
      </c>
      <c r="CI111" s="346">
        <f>if($A111-CI$65&gt;=0, if($B111&lt;=$B110,CI110,CI110*vlookup($B111,'2a. TBill Main'!$B$224:$HF$233,1+CI$62)),CI110)</f>
        <v>71739.72329</v>
      </c>
      <c r="CJ111" s="346">
        <f>if($A111-CJ$65&gt;=0, if($B111&lt;=$B110,CJ110,CJ110*vlookup($B111,'2a. TBill Main'!$B$224:$HF$233,1+CJ$62)),CJ110)</f>
        <v>35869.86164</v>
      </c>
      <c r="CK111" s="346">
        <f>if($A111-CK$65&gt;=0, if($B111&lt;=$B110,CK110,CK110*vlookup($B111,'2a. TBill Main'!$B$224:$HF$233,1+CK$62)),CK110)</f>
        <v>62451.72479</v>
      </c>
      <c r="CL111" s="346">
        <f>if($A111-CL$65&gt;=0, if($B111&lt;=$B110,CL110,CL110*vlookup($B111,'2a. TBill Main'!$B$224:$HF$233,1+CL$62)),CL110)</f>
        <v>53883.92138</v>
      </c>
      <c r="CM111" s="346">
        <f>if($A111-CM$65&gt;=0, if($B111&lt;=$B110,CM110,CM110*vlookup($B111,'2a. TBill Main'!$B$224:$HF$233,1+CM$62)),CM110)</f>
        <v>318050.8892</v>
      </c>
      <c r="CN111" s="346">
        <f>if($A111-CN$65&gt;=0, if($B111&lt;=$B110,CN110,CN110*vlookup($B111,'2a. TBill Main'!$B$224:$HF$233,1+CN$62)),CN110)</f>
        <v>112331.5653</v>
      </c>
      <c r="CO111" s="346">
        <f>if($A111-CO$65&gt;=0, if($B111&lt;=$B110,CO110,CO110*vlookup($B111,'2a. TBill Main'!$B$224:$HF$233,1+CO$62)),CO110)</f>
        <v>942.5485076</v>
      </c>
      <c r="CP111" s="346">
        <f>if($A111-CP$65&gt;=0, if($B111&lt;=$B110,CP110,CP110*vlookup($B111,'2a. TBill Main'!$B$224:$HF$233,1+CP$62)),CP110)</f>
        <v>133514.4703</v>
      </c>
      <c r="CQ111" s="346">
        <f>if($A111-CQ$65&gt;=0, if($B111&lt;=$B110,CQ110,CQ110*vlookup($B111,'2a. TBill Main'!$B$224:$HF$233,1+CQ$62)),CQ110)</f>
        <v>29454.64086</v>
      </c>
      <c r="CR111" s="346">
        <f>if($A111-CR$65&gt;=0, if($B111&lt;=$B110,CR110,CR110*vlookup($B111,'2a. TBill Main'!$B$224:$HF$233,1+CR$62)),CR110)</f>
        <v>84378.59186</v>
      </c>
      <c r="CS111" s="346">
        <f>if($A111-CS$65&gt;=0, if($B111&lt;=$B110,CS110,CS110*vlookup($B111,'2a. TBill Main'!$B$224:$HF$233,1+CS$62)),CS110)</f>
        <v>24959.86267</v>
      </c>
      <c r="CT111" s="346">
        <f>if($A111-CT$65&gt;=0, if($B111&lt;=$B110,CT110,CT110*vlookup($B111,'2a. TBill Main'!$B$224:$HF$233,1+CT$62)),CT110)</f>
        <v>82498.73777</v>
      </c>
      <c r="CU111" s="346">
        <f>if($A111-CU$65&gt;=0, if($B111&lt;=$B110,CU110,CU110*vlookup($B111,'2a. TBill Main'!$B$224:$HF$233,1+CU$62)),CU110)</f>
        <v>125402.8978</v>
      </c>
      <c r="CV111" s="346">
        <f>if($A111-CV$65&gt;=0, if($B111&lt;=$B110,CV110,CV110*vlookup($B111,'2a. TBill Main'!$B$224:$HF$233,1+CV$62)),CV110)</f>
        <v>29454.64086</v>
      </c>
      <c r="CW111" s="346">
        <f>if($A111-CW$65&gt;=0, if($B111&lt;=$B110,CW110,CW110*vlookup($B111,'2a. TBill Main'!$B$224:$HF$233,1+CW$62)),CW110)</f>
        <v>42709.22925</v>
      </c>
      <c r="CX111" s="346">
        <f>if($A111-CX$65&gt;=0, if($B111&lt;=$B110,CX110,CX110*vlookup($B111,'2a. TBill Main'!$B$224:$HF$233,1+CX$62)),CX110)</f>
        <v>321214.6405</v>
      </c>
      <c r="CY111" s="346">
        <f>if($A111-CY$65&gt;=0, if($B111&lt;=$B110,CY110,CY110*vlookup($B111,'2a. TBill Main'!$B$224:$HF$233,1+CY$62)),CY110)</f>
        <v>630446.9563</v>
      </c>
      <c r="CZ111" s="346">
        <f>if($A111-CZ$65&gt;=0, if($B111&lt;=$B110,CZ110,CZ110*vlookup($B111,'2a. TBill Main'!$B$224:$HF$233,1+CZ$62)),CZ110)</f>
        <v>53343.82733</v>
      </c>
      <c r="DA111" s="346">
        <f>if($A111-DA$65&gt;=0, if($B111&lt;=$B110,DA110,DA110*vlookup($B111,'2a. TBill Main'!$B$224:$HF$233,1+DA$62)),DA110)</f>
        <v>147273.2043</v>
      </c>
      <c r="DB111" s="346">
        <f>if($A111-DB$65&gt;=0, if($B111&lt;=$B110,DB110,DB110*vlookup($B111,'2a. TBill Main'!$B$224:$HF$233,1+DB$62)),DB110)</f>
        <v>58909.28173</v>
      </c>
      <c r="DC111" s="346">
        <f>if($A111-DC$65&gt;=0, if($B111&lt;=$B110,DC110,DC110*vlookup($B111,'2a. TBill Main'!$B$224:$HF$233,1+DC$62)),DC110)</f>
        <v>58909.28173</v>
      </c>
      <c r="DD111" s="346">
        <f>if($A111-DD$65&gt;=0, if($B111&lt;=$B110,DD110,DD110*vlookup($B111,'2a. TBill Main'!$B$224:$HF$233,1+DD$62)),DD110)</f>
        <v>117335.5073</v>
      </c>
      <c r="DE111" s="346">
        <f>if($A111-DE$65&gt;=0, if($B111&lt;=$B110,DE110,DE110*vlookup($B111,'2a. TBill Main'!$B$224:$HF$233,1+DE$62)),DE110)</f>
        <v>44665.0174</v>
      </c>
      <c r="DF111" s="346">
        <f>if($A111-DF$65&gt;=0, if($B111&lt;=$B110,DF110,DF110*vlookup($B111,'2a. TBill Main'!$B$224:$HF$233,1+DF$62)),DF110)</f>
        <v>23563.71269</v>
      </c>
      <c r="DG111" s="346">
        <f>if($A111-DG$65&gt;=0, if($B111&lt;=$B110,DG110,DG110*vlookup($B111,'2a. TBill Main'!$B$224:$HF$233,1+DG$62)),DG110)</f>
        <v>58909.28173</v>
      </c>
      <c r="DH111" s="346">
        <f>if($A111-DH$65&gt;=0, if($B111&lt;=$B110,DH110,DH110*vlookup($B111,'2a. TBill Main'!$B$224:$HF$233,1+DH$62)),DH110)</f>
        <v>293680.4422</v>
      </c>
      <c r="DI111" s="346">
        <f>if($A111-DI$65&gt;=0, if($B111&lt;=$B110,DI110,DI110*vlookup($B111,'2a. TBill Main'!$B$224:$HF$233,1+DI$62)),DI110)</f>
        <v>45879.66788</v>
      </c>
      <c r="DJ111" s="346">
        <f>if($A111-DJ$65&gt;=0, if($B111&lt;=$B110,DJ110,DJ110*vlookup($B111,'2a. TBill Main'!$B$224:$HF$233,1+DJ$62)),DJ110)</f>
        <v>294.5464086</v>
      </c>
      <c r="DK111" s="346">
        <f>if($A111-DK$65&gt;=0, if($B111&lt;=$B110,DK110,DK110*vlookup($B111,'2a. TBill Main'!$B$224:$HF$233,1+DK$62)),DK110)</f>
        <v>137756.8222</v>
      </c>
      <c r="DL111" s="346">
        <f>if($A111-DL$65&gt;=0, if($B111&lt;=$B110,DL110,DL110*vlookup($B111,'2a. TBill Main'!$B$224:$HF$233,1+DL$62)),DL110)</f>
        <v>58909.28173</v>
      </c>
      <c r="DM111" s="346">
        <f>if($A111-DM$65&gt;=0, if($B111&lt;=$B110,DM110,DM110*vlookup($B111,'2a. TBill Main'!$B$224:$HF$233,1+DM$62)),DM110)</f>
        <v>37788.47804</v>
      </c>
      <c r="DN111" s="346">
        <f>if($A111-DN$65&gt;=0, if($B111&lt;=$B110,DN110,DN110*vlookup($B111,'2a. TBill Main'!$B$224:$HF$233,1+DN$62)),DN110)</f>
        <v>156898.9809</v>
      </c>
      <c r="DO111" s="346">
        <f>if($A111-DO$65&gt;=0, if($B111&lt;=$B110,DO110,DO110*vlookup($B111,'2a. TBill Main'!$B$224:$HF$233,1+DO$62)),DO110)</f>
        <v>58909.28173</v>
      </c>
      <c r="DP111" s="346">
        <f>if($A111-DP$65&gt;=0, if($B111&lt;=$B110,DP110,DP110*vlookup($B111,'2a. TBill Main'!$B$224:$HF$233,1+DP$62)),DP110)</f>
        <v>70691.13807</v>
      </c>
      <c r="DQ111" s="346">
        <f>if($A111-DQ$65&gt;=0, if($B111&lt;=$B110,DQ110,DQ110*vlookup($B111,'2a. TBill Main'!$B$224:$HF$233,1+DQ$62)),DQ110)</f>
        <v>41236.49721</v>
      </c>
      <c r="DR111" s="346">
        <f>if($A111-DR$65&gt;=0, if($B111&lt;=$B110,DR110,DR110*vlookup($B111,'2a. TBill Main'!$B$224:$HF$233,1+DR$62)),DR110)</f>
        <v>278677.7798</v>
      </c>
      <c r="DS111" s="346">
        <f>if($A111-DS$65&gt;=0, if($B111&lt;=$B110,DS110,DS110*vlookup($B111,'2a. TBill Main'!$B$224:$HF$233,1+DS$62)),DS110)</f>
        <v>11839.76417</v>
      </c>
      <c r="DT111" s="346">
        <f>if($A111-DT$65&gt;=0, if($B111&lt;=$B110,DT110,DT110*vlookup($B111,'2a. TBill Main'!$B$224:$HF$233,1+DT$62)),DT110)</f>
        <v>312.2191931</v>
      </c>
      <c r="DU111" s="346">
        <f>if($A111-DU$65&gt;=0, if($B111&lt;=$B110,DU110,DU110*vlookup($B111,'2a. TBill Main'!$B$224:$HF$233,1+DU$62)),DU110)</f>
        <v>102509.9262</v>
      </c>
      <c r="DV111" s="346">
        <f>if($A111-DV$65&gt;=0, if($B111&lt;=$B110,DV110,DV110*vlookup($B111,'2a. TBill Main'!$B$224:$HF$233,1+DV$62)),DV110)</f>
        <v>205468.6823</v>
      </c>
      <c r="DW111" s="346">
        <f>if($A111-DW$65&gt;=0, if($B111&lt;=$B110,DW110,DW110*vlookup($B111,'2a. TBill Main'!$B$224:$HF$233,1+DW$62)),DW110)</f>
        <v>58909.28173</v>
      </c>
      <c r="DX111" s="346">
        <f>if($A111-DX$65&gt;=0, if($B111&lt;=$B110,DX110,DX110*vlookup($B111,'2a. TBill Main'!$B$224:$HF$233,1+DX$62)),DX110)</f>
        <v>117818.5635</v>
      </c>
      <c r="DY111" s="346">
        <f>if($A111-DY$65&gt;=0, if($B111&lt;=$B110,DY110,DY110*vlookup($B111,'2a. TBill Main'!$B$224:$HF$233,1+DY$62)),DY110)</f>
        <v>58909.28173</v>
      </c>
      <c r="DZ111" s="346">
        <f>if($A111-DZ$65&gt;=0, if($B111&lt;=$B110,DZ110,DZ110*vlookup($B111,'2a. TBill Main'!$B$224:$HF$233,1+DZ$62)),DZ110)</f>
        <v>356012.3532</v>
      </c>
      <c r="EA111" s="346">
        <f>if($A111-EA$65&gt;=0, if($B111&lt;=$B110,EA110,EA110*vlookup($B111,'2a. TBill Main'!$B$224:$HF$233,1+EA$62)),EA110)</f>
        <v>1684.805457</v>
      </c>
      <c r="EB111" s="346">
        <f>if($A111-EB$65&gt;=0, if($B111&lt;=$B110,EB110,EB110*vlookup($B111,'2a. TBill Main'!$B$224:$HF$233,1+EB$62)),EB110)</f>
        <v>117818.5635</v>
      </c>
      <c r="EC111" s="346">
        <f>if($A111-EC$65&gt;=0, if($B111&lt;=$B110,EC110,EC110*vlookup($B111,'2a. TBill Main'!$B$224:$HF$233,1+EC$62)),EC110)</f>
        <v>170107.4434</v>
      </c>
      <c r="ED111" s="346">
        <f>if($A111-ED$65&gt;=0, if($B111&lt;=$B110,ED110,ED110*vlookup($B111,'2a. TBill Main'!$B$224:$HF$233,1+ED$62)),ED110)</f>
        <v>115231.7391</v>
      </c>
      <c r="EE111" s="346">
        <f>if($A111-EE$65&gt;=0, if($B111&lt;=$B110,EE110,EE110*vlookup($B111,'2a. TBill Main'!$B$224:$HF$233,1+EE$62)),EE110)</f>
        <v>117818.5635</v>
      </c>
      <c r="EF111" s="346">
        <f>if($A111-EF$65&gt;=0, if($B111&lt;=$B110,EF110,EF110*vlookup($B111,'2a. TBill Main'!$B$224:$HF$233,1+EF$62)),EF110)</f>
        <v>31041.53909</v>
      </c>
      <c r="EG111" s="346">
        <f>if($A111-EG$65&gt;=0, if($B111&lt;=$B110,EG110,EG110*vlookup($B111,'2a. TBill Main'!$B$224:$HF$233,1+EG$62)),EG110)</f>
        <v>24761.57403</v>
      </c>
      <c r="EH111" s="346">
        <f>if($A111-EH$65&gt;=0, if($B111&lt;=$B110,EH110,EH110*vlookup($B111,'2a. TBill Main'!$B$224:$HF$233,1+EH$62)),EH110)</f>
        <v>2321.0257</v>
      </c>
      <c r="EI111" s="346">
        <f>if($A111-EI$65&gt;=0, if($B111&lt;=$B110,EI110,EI110*vlookup($B111,'2a. TBill Main'!$B$224:$HF$233,1+EI$62)),EI110)</f>
        <v>117818.5635</v>
      </c>
      <c r="EJ111" s="346">
        <f>if($A111-EJ$65&gt;=0, if($B111&lt;=$B110,EJ110,EJ110*vlookup($B111,'2a. TBill Main'!$B$224:$HF$233,1+EJ$62)),EJ110)</f>
        <v>104922.5559</v>
      </c>
      <c r="EK111" s="346">
        <f>if($A111-EK$65&gt;=0, if($B111&lt;=$B110,EK110,EK110*vlookup($B111,'2a. TBill Main'!$B$224:$HF$233,1+EK$62)),EK110)</f>
        <v>64800.2099</v>
      </c>
      <c r="EL111" s="346">
        <f>if($A111-EL$65&gt;=0, if($B111&lt;=$B110,EL110,EL110*vlookup($B111,'2a. TBill Main'!$B$224:$HF$233,1+EL$62)),EL110)</f>
        <v>24889.17153</v>
      </c>
      <c r="EM111" s="346">
        <f>if($A111-EM$65&gt;=0, if($B111&lt;=$B110,EM110,EM110*vlookup($B111,'2a. TBill Main'!$B$224:$HF$233,1+EM$62)),EM110)</f>
        <v>241592.8553</v>
      </c>
      <c r="EN111" s="346">
        <f>if($A111-EN$65&gt;=0, if($B111&lt;=$B110,EN110,EN110*vlookup($B111,'2a. TBill Main'!$B$224:$HF$233,1+EN$62)),EN110)</f>
        <v>1767.278452</v>
      </c>
      <c r="EO111" s="346">
        <f>if($A111-EO$65&gt;=0, if($B111&lt;=$B110,EO110,EO110*vlookup($B111,'2a. TBill Main'!$B$224:$HF$233,1+EO$62)),EO110)</f>
        <v>100245.6891</v>
      </c>
      <c r="EP111" s="346">
        <f>if($A111-EP$65&gt;=0, if($B111&lt;=$B110,EP110,EP110*vlookup($B111,'2a. TBill Main'!$B$224:$HF$233,1+EP$62)),EP110)</f>
        <v>106259.6787</v>
      </c>
      <c r="EQ111" s="346">
        <f>if($A111-EQ$65&gt;=0, if($B111&lt;=$B110,EQ110,EQ110*vlookup($B111,'2a. TBill Main'!$B$224:$HF$233,1+EQ$62)),EQ110)</f>
        <v>117818.5635</v>
      </c>
      <c r="ER111" s="346">
        <f>if($A111-ER$65&gt;=0, if($B111&lt;=$B110,ER110,ER110*vlookup($B111,'2a. TBill Main'!$B$224:$HF$233,1+ER$62)),ER110)</f>
        <v>212456.3245</v>
      </c>
      <c r="ES111" s="346">
        <f>if($A111-ES$65&gt;=0, if($B111&lt;=$B110,ES110,ES110*vlookup($B111,'2a. TBill Main'!$B$224:$HF$233,1+ES$62)),ES110)</f>
        <v>28256.19044</v>
      </c>
      <c r="ET111" s="346">
        <f>if($A111-ET$65&gt;=0, if($B111&lt;=$B110,ET110,ET110*vlookup($B111,'2a. TBill Main'!$B$224:$HF$233,1+ET$62)),ET110)</f>
        <v>8353.336149</v>
      </c>
      <c r="EU111" s="346">
        <f>if($A111-EU$65&gt;=0, if($B111&lt;=$B110,EU110,EU110*vlookup($B111,'2a. TBill Main'!$B$224:$HF$233,1+EU$62)),EU110)</f>
        <v>47712.63019</v>
      </c>
      <c r="EV111" s="346">
        <f>if($A111-EV$65&gt;=0, if($B111&lt;=$B110,EV110,EV110*vlookup($B111,'2a. TBill Main'!$B$224:$HF$233,1+EV$62)),EV110)</f>
        <v>28604.81556</v>
      </c>
      <c r="EW111" s="346">
        <f>if($A111-EW$65&gt;=0, if($B111&lt;=$B110,EW110,EW110*vlookup($B111,'2a. TBill Main'!$B$224:$HF$233,1+EW$62)),EW110)</f>
        <v>25166.04515</v>
      </c>
      <c r="EX111" s="346">
        <f>if($A111-EX$65&gt;=0, if($B111&lt;=$B110,EX110,EX110*vlookup($B111,'2a. TBill Main'!$B$224:$HF$233,1+EX$62)),EX110)</f>
        <v>34709.93789</v>
      </c>
      <c r="EY111" s="346">
        <f>if($A111-EY$65&gt;=0, if($B111&lt;=$B110,EY110,EY110*vlookup($B111,'2a. TBill Main'!$B$224:$HF$233,1+EY$62)),EY110)</f>
        <v>270804.3775</v>
      </c>
      <c r="EZ111" s="346">
        <f>if($A111-EZ$65&gt;=0, if($B111&lt;=$B110,EZ110,EZ110*vlookup($B111,'2a. TBill Main'!$B$224:$HF$233,1+EZ$62)),EZ110)</f>
        <v>116030.7846</v>
      </c>
      <c r="FA111" s="346">
        <f>if($A111-FA$65&gt;=0, if($B111&lt;=$B110,FA110,FA110*vlookup($B111,'2a. TBill Main'!$B$224:$HF$233,1+FA$62)),FA110)</f>
        <v>21090.70104</v>
      </c>
      <c r="FB111" s="346">
        <f>if($A111-FB$65&gt;=0, if($B111&lt;=$B110,FB110,FB110*vlookup($B111,'2a. TBill Main'!$B$224:$HF$233,1+FB$62)),FB110)</f>
        <v>37069.84371</v>
      </c>
      <c r="FC111" s="346">
        <f>if($A111-FC$65&gt;=0, if($B111&lt;=$B110,FC110,FC110*vlookup($B111,'2a. TBill Main'!$B$224:$HF$233,1+FC$62)),FC110)</f>
        <v>148610.445</v>
      </c>
      <c r="FD111" s="346">
        <f>if($A111-FD$65&gt;=0, if($B111&lt;=$B110,FD110,FD110*vlookup($B111,'2a. TBill Main'!$B$224:$HF$233,1+FD$62)),FD110)</f>
        <v>120803.5557</v>
      </c>
      <c r="FE111" s="346">
        <f>if($A111-FE$65&gt;=0, if($B111&lt;=$B110,FE110,FE110*vlookup($B111,'2a. TBill Main'!$B$224:$HF$233,1+FE$62)),FE110)</f>
        <v>202931.0471</v>
      </c>
      <c r="FF111" s="346">
        <f>if($A111-FF$65&gt;=0, if($B111&lt;=$B110,FF110,FF110*vlookup($B111,'2a. TBill Main'!$B$224:$HF$233,1+FF$62)),FF110)</f>
        <v>48198.92631</v>
      </c>
      <c r="FG111" s="346">
        <f>if($A111-FG$65&gt;=0, if($B111&lt;=$B110,FG110,FG110*vlookup($B111,'2a. TBill Main'!$B$224:$HF$233,1+FG$62)),FG110)</f>
        <v>61357.90493</v>
      </c>
      <c r="FH111" s="346">
        <f>if($A111-FH$65&gt;=0, if($B111&lt;=$B110,FH110,FH110*vlookup($B111,'2a. TBill Main'!$B$224:$HF$233,1+FH$62)),FH110)</f>
        <v>75939.95507</v>
      </c>
      <c r="FI111" s="346">
        <f>if($A111-FI$65&gt;=0, if($B111&lt;=$B110,FI110,FI110*vlookup($B111,'2a. TBill Main'!$B$224:$HF$233,1+FI$62)),FI110)</f>
        <v>206908.0128</v>
      </c>
      <c r="FJ111" s="346">
        <f>if($A111-FJ$65&gt;=0, if($B111&lt;=$B110,FJ110,FJ110*vlookup($B111,'2a. TBill Main'!$B$224:$HF$233,1+FJ$62)),FJ110)</f>
        <v>215432.3036</v>
      </c>
      <c r="FK111" s="346">
        <f>if($A111-FK$65&gt;=0, if($B111&lt;=$B110,FK110,FK110*vlookup($B111,'2a. TBill Main'!$B$224:$HF$233,1+FK$62)),FK110)</f>
        <v>91992.73434</v>
      </c>
      <c r="FL111" s="346">
        <f>if($A111-FL$65&gt;=0, if($B111&lt;=$B110,FL110,FL110*vlookup($B111,'2a. TBill Main'!$B$224:$HF$233,1+FL$62)),FL110)</f>
        <v>91586.2603</v>
      </c>
      <c r="FM111" s="346">
        <f>if($A111-FM$65&gt;=0, if($B111&lt;=$B110,FM110,FM110*vlookup($B111,'2a. TBill Main'!$B$224:$HF$233,1+FM$62)),FM110)</f>
        <v>243432.6511</v>
      </c>
      <c r="FN111" s="346">
        <f>if($A111-FN$65&gt;=0, if($B111&lt;=$B110,FN110,FN110*vlookup($B111,'2a. TBill Main'!$B$224:$HF$233,1+FN$62)),FN110)</f>
        <v>207907.4676</v>
      </c>
      <c r="FO111" s="346">
        <f>if($A111-FO$65&gt;=0, if($B111&lt;=$B110,FO110,FO110*vlookup($B111,'2a. TBill Main'!$B$224:$HF$233,1+FO$62)),FO110)</f>
        <v>100145.7789</v>
      </c>
      <c r="FP111" s="346">
        <f>if($A111-FP$65&gt;=0, if($B111&lt;=$B110,FP110,FP110*vlookup($B111,'2a. TBill Main'!$B$224:$HF$233,1+FP$62)),FP110)</f>
        <v>35516.40595</v>
      </c>
      <c r="FQ111" s="346">
        <f>if($A111-FQ$65&gt;=0, if($B111&lt;=$B110,FQ110,FQ110*vlookup($B111,'2a. TBill Main'!$B$224:$HF$233,1+FQ$62)),FQ110)</f>
        <v>196201.0741</v>
      </c>
      <c r="FR111" s="346">
        <f>if($A111-FR$65&gt;=0, if($B111&lt;=$B110,FR110,FR110*vlookup($B111,'2a. TBill Main'!$B$224:$HF$233,1+FR$62)),FR110)</f>
        <v>196176.6267</v>
      </c>
      <c r="FS111" s="346">
        <f>if($A111-FS$65&gt;=0, if($B111&lt;=$B110,FS110,FS110*vlookup($B111,'2a. TBill Main'!$B$224:$HF$233,1+FS$62)),FS110)</f>
        <v>88363.92259</v>
      </c>
      <c r="FT111" s="346">
        <f>if($A111-FT$65&gt;=0, if($B111&lt;=$B110,FT110,FT110*vlookup($B111,'2a. TBill Main'!$B$224:$HF$233,1+FT$62)),FT110)</f>
        <v>109912.9378</v>
      </c>
      <c r="FU111" s="346">
        <f>if($A111-FU$65&gt;=0, if($B111&lt;=$B110,FU110,FU110*vlookup($B111,'2a. TBill Main'!$B$224:$HF$233,1+FU$62)),FU110)</f>
        <v>117818.5635</v>
      </c>
      <c r="FV111" s="346">
        <f>if($A111-FV$65&gt;=0, if($B111&lt;=$B110,FV110,FV110*vlookup($B111,'2a. TBill Main'!$B$224:$HF$233,1+FV$62)),FV110)</f>
        <v>247418.9832</v>
      </c>
      <c r="FW111" s="346">
        <f>if($A111-FW$65&gt;=0, if($B111&lt;=$B110,FW110,FW110*vlookup($B111,'2a. TBill Main'!$B$224:$HF$233,1+FW$62)),FW110)</f>
        <v>5879.146316</v>
      </c>
      <c r="FX111" s="346">
        <f>if($A111-FX$65&gt;=0, if($B111&lt;=$B110,FX110,FX110*vlookup($B111,'2a. TBill Main'!$B$224:$HF$233,1+FX$62)),FX110)</f>
        <v>131233.9742</v>
      </c>
      <c r="FY111" s="346">
        <f>if($A111-FY$65&gt;=0, if($B111&lt;=$B110,FY110,FY110*vlookup($B111,'2a. TBill Main'!$B$224:$HF$233,1+FY$62)),FY110)</f>
        <v>121730.1398</v>
      </c>
      <c r="FZ111" s="346">
        <f>if($A111-FZ$65&gt;=0, if($B111&lt;=$B110,FZ110,FZ110*vlookup($B111,'2a. TBill Main'!$B$224:$HF$233,1+FZ$62)),FZ110)</f>
        <v>136614.5712</v>
      </c>
      <c r="GA111" s="346">
        <f>if($A111-GA$65&gt;=0, if($B111&lt;=$B110,GA110,GA110*vlookup($B111,'2a. TBill Main'!$B$224:$HF$233,1+GA$62)),GA110)</f>
        <v>2209.098065</v>
      </c>
      <c r="GB111" s="346">
        <f>if($A111-GB$65&gt;=0, if($B111&lt;=$B110,GB110,GB110*vlookup($B111,'2a. TBill Main'!$B$224:$HF$233,1+GB$62)),GB110)</f>
        <v>12476.98587</v>
      </c>
      <c r="GC111" s="346">
        <f>if($A111-GC$65&gt;=0, if($B111&lt;=$B110,GC110,GC110*vlookup($B111,'2a. TBill Main'!$B$224:$HF$233,1+GC$62)),GC110)</f>
        <v>648.002099</v>
      </c>
      <c r="GD111" s="346">
        <f>if($A111-GD$65&gt;=0, if($B111&lt;=$B110,GD110,GD110*vlookup($B111,'2a. TBill Main'!$B$224:$HF$233,1+GD$62)),GD110)</f>
        <v>49666.41542</v>
      </c>
      <c r="GE111" s="346">
        <f>if($A111-GE$65&gt;=0, if($B111&lt;=$B110,GE110,GE110*vlookup($B111,'2a. TBill Main'!$B$224:$HF$233,1+GE$62)),GE110)</f>
        <v>12719.92775</v>
      </c>
      <c r="GF111" s="346">
        <f>if($A111-GF$65&gt;=0, if($B111&lt;=$B110,GF110,GF110*vlookup($B111,'2a. TBill Main'!$B$224:$HF$233,1+GF$62)),GF110)</f>
        <v>9879.086545</v>
      </c>
      <c r="GG111" s="346">
        <f>if($A111-GG$65&gt;=0, if($B111&lt;=$B110,GG110,GG110*vlookup($B111,'2a. TBill Main'!$B$224:$HF$233,1+GG$62)),GG110)</f>
        <v>145314.2351</v>
      </c>
      <c r="GH111" s="346">
        <f>if($A111-GH$65&gt;=0, if($B111&lt;=$B110,GH110,GH110*vlookup($B111,'2a. TBill Main'!$B$224:$HF$233,1+GH$62)),GH110)</f>
        <v>648.002099</v>
      </c>
      <c r="GI111" s="346">
        <f>if($A111-GI$65&gt;=0, if($B111&lt;=$B110,GI110,GI110*vlookup($B111,'2a. TBill Main'!$B$224:$HF$233,1+GI$62)),GI110)</f>
        <v>1472.732043</v>
      </c>
      <c r="GJ111" s="346">
        <f>if($A111-GJ$65&gt;=0, if($B111&lt;=$B110,GJ110,GJ110*vlookup($B111,'2a. TBill Main'!$B$224:$HF$233,1+GJ$62)),GJ110)</f>
        <v>194.4006297</v>
      </c>
      <c r="GK111" s="346">
        <f>if($A111-GK$65&gt;=0, if($B111&lt;=$B110,GK110,GK110*vlookup($B111,'2a. TBill Main'!$B$224:$HF$233,1+GK$62)),GK110)</f>
        <v>95839.2748</v>
      </c>
      <c r="GL111" s="346">
        <f>if($A111-GL$65&gt;=0, if($B111&lt;=$B110,GL110,GL110*vlookup($B111,'2a. TBill Main'!$B$224:$HF$233,1+GL$62)),GL110)</f>
        <v>70251.14465</v>
      </c>
      <c r="GM111" s="346">
        <f>if($A111-GM$65&gt;=0, if($B111&lt;=$B110,GM110,GM110*vlookup($B111,'2a. TBill Main'!$B$224:$HF$233,1+GM$62)),GM110)</f>
        <v>1914.551656</v>
      </c>
      <c r="GN111" s="346">
        <f>if($A111-GN$65&gt;=0, if($B111&lt;=$B110,GN110,GN110*vlookup($B111,'2a. TBill Main'!$B$224:$HF$233,1+GN$62)),GN110)</f>
        <v>58.90928173</v>
      </c>
      <c r="GO111" s="346">
        <f>if($A111-GO$65&gt;=0, if($B111&lt;=$B110,GO110,GO110*vlookup($B111,'2a. TBill Main'!$B$224:$HF$233,1+GO$62)),GO110)</f>
        <v>6862.931321</v>
      </c>
      <c r="GP111" s="346">
        <f>if($A111-GP$65&gt;=0, if($B111&lt;=$B110,GP110,GP110*vlookup($B111,'2a. TBill Main'!$B$224:$HF$233,1+GP$62)),GP110)</f>
        <v>64240.57172</v>
      </c>
      <c r="GQ111" s="346">
        <f>if($A111-GQ$65&gt;=0, if($B111&lt;=$B110,GQ110,GQ110*vlookup($B111,'2a. TBill Main'!$B$224:$HF$233,1+GQ$62)),GQ110)</f>
        <v>67462.90943</v>
      </c>
      <c r="GR111" s="346">
        <f>if($A111-GR$65&gt;=0, if($B111&lt;=$B110,GR110,GR110*vlookup($B111,'2a. TBill Main'!$B$224:$HF$233,1+GR$62)),GR110)</f>
        <v>80405.27863</v>
      </c>
      <c r="GS111" s="346">
        <f>if($A111-GS$65&gt;=0, if($B111&lt;=$B110,GS110,GS110*vlookup($B111,'2a. TBill Main'!$B$224:$HF$233,1+GS$62)),GS110)</f>
        <v>163096.2374</v>
      </c>
      <c r="GT111" s="346">
        <f>if($A111-GT$65&gt;=0, if($B111&lt;=$B110,GT110,GT110*vlookup($B111,'2a. TBill Main'!$B$224:$HF$233,1+GT$62)),GT110)</f>
        <v>11775.96542</v>
      </c>
      <c r="GU111" s="346">
        <f>if($A111-GU$65&gt;=0, if($B111&lt;=$B110,GU110,GU110*vlookup($B111,'2a. TBill Main'!$B$224:$HF$233,1+GU$62)),GU110)</f>
        <v>48900.59476</v>
      </c>
      <c r="GV111" s="346">
        <f>if($A111-GV$65&gt;=0, if($B111&lt;=$B110,GV110,GV110*vlookup($B111,'2a. TBill Main'!$B$224:$HF$233,1+GV$62)),GV110)</f>
        <v>81665.93726</v>
      </c>
      <c r="GW111" s="346">
        <f>if($A111-GW$65&gt;=0, if($B111&lt;=$B110,GW110,GW110*vlookup($B111,'2a. TBill Main'!$B$224:$HF$233,1+GW$62)),GW110)</f>
        <v>89229.88903</v>
      </c>
      <c r="GX111" s="346">
        <f>if($A111-GX$65&gt;=0, if($B111&lt;=$B110,GX110,GX110*vlookup($B111,'2a. TBill Main'!$B$224:$HF$233,1+GX$62)),GX110)</f>
        <v>39033.29007</v>
      </c>
      <c r="GY111" s="346">
        <f>if($A111-GY$65&gt;=0, if($B111&lt;=$B110,GY110,GY110*vlookup($B111,'2a. TBill Main'!$B$224:$HF$233,1+GY$62)),GY110)</f>
        <v>150878.4524</v>
      </c>
      <c r="GZ111" s="346">
        <f>if($A111-GZ$65&gt;=0, if($B111&lt;=$B110,GZ110,GZ110*vlookup($B111,'2a. TBill Main'!$B$224:$HF$233,1+GZ$62)),GZ110)</f>
        <v>121199.9562</v>
      </c>
      <c r="HA111" s="346">
        <f>if($A111-HA$65&gt;=0, if($B111&lt;=$B110,HA110,HA110*vlookup($B111,'2a. TBill Main'!$B$224:$HF$233,1+HA$62)),HA110)</f>
        <v>174648.3475</v>
      </c>
      <c r="HB111" s="346">
        <f>if($A111-HB$65&gt;=0, if($B111&lt;=$B110,HB110,HB110*vlookup($B111,'2a. TBill Main'!$B$224:$HF$233,1+HB$62)),HB110)</f>
        <v>108063.1864</v>
      </c>
      <c r="HC111" s="346">
        <f>if($A111-HC$65&gt;=0, if($B111&lt;=$B110,HC110,HC110*vlookup($B111,'2a. TBill Main'!$B$224:$HF$233,1+HC$62)),HC110)</f>
        <v>32023.08555</v>
      </c>
      <c r="HD111" s="346">
        <f>if($A111-HD$65&gt;=0, if($B111&lt;=$B110,HD110,HD110*vlookup($B111,'2a. TBill Main'!$B$224:$HF$233,1+HD$62)),HD110)</f>
        <v>77624.76053</v>
      </c>
      <c r="HE111" s="346">
        <f>if($A111-HE$65&gt;=0, if($B111&lt;=$B110,HE110,HE110*vlookup($B111,'2a. TBill Main'!$B$224:$HF$233,1+HE$62)),HE110)</f>
        <v>71927.40826</v>
      </c>
      <c r="HF111" s="346">
        <f>if($A111-HF$65&gt;=0, if($B111&lt;=$B110,HF110,HF110*vlookup($B111,'2a. TBill Main'!$B$224:$HF$233,1+HF$62)),HF110)</f>
        <v>72511.43488</v>
      </c>
      <c r="HG111" s="346">
        <f>if($A111-HG$65&gt;=0, if($B111&lt;=$B110,HG110,HG110*vlookup($B111,'2a. TBill Main'!$B$224:$HF$233,1+HG$62)),HG110)</f>
        <v>14909.9392</v>
      </c>
      <c r="HH111" s="346">
        <f>if($A111-HH$65&gt;=0, if($B111&lt;=$B110,HH110,HH110*vlookup($B111,'2a. TBill Main'!$B$224:$HF$233,1+HH$62)),HH110)</f>
        <v>88617.2325</v>
      </c>
      <c r="HI111" s="346">
        <f>if($A111-HI$65&gt;=0, if($B111&lt;=$B110,HI110,HI110*vlookup($B111,'2a. TBill Main'!$B$224:$HF$233,1+HI$62)),HI110)</f>
        <v>137299.8629</v>
      </c>
      <c r="HJ111" s="346"/>
      <c r="HK111" s="346"/>
      <c r="HL111" s="346"/>
      <c r="HM111" s="346"/>
      <c r="HN111" s="346"/>
      <c r="HO111" s="346"/>
      <c r="HP111" s="346"/>
      <c r="HQ111" s="346"/>
      <c r="HR111" s="346"/>
      <c r="HS111" s="346"/>
      <c r="HT111" s="346"/>
      <c r="HU111" s="346"/>
      <c r="HV111" s="346"/>
      <c r="HW111" s="346"/>
      <c r="HX111" s="346"/>
    </row>
    <row r="112">
      <c r="A112" s="331" t="str">
        <f>'3b. TBond Projections'!A115</f>
        <v>06-2032</v>
      </c>
      <c r="B112" s="346">
        <f t="shared" si="29"/>
        <v>10</v>
      </c>
      <c r="C112" s="346">
        <f t="shared" si="27"/>
        <v>21608685.36</v>
      </c>
      <c r="D112" s="338">
        <f t="shared" si="28"/>
        <v>10</v>
      </c>
      <c r="E112" s="346"/>
      <c r="F112" s="346">
        <f>if($A112-F$65&gt;=0, if($B112&lt;=$B111,F111,F111*vlookup($B112,'2a. TBill Main'!$B$224:$HF$233,1+F$62)),F111)</f>
        <v>2030.234169</v>
      </c>
      <c r="G112" s="346">
        <f>if($A112-G$65&gt;=0, if($B112&lt;=$B111,G111,G111*vlookup($B112,'2a. TBill Main'!$B$224:$HF$233,1+G$62)),G111)</f>
        <v>52287.35384</v>
      </c>
      <c r="H112" s="346">
        <f>if($A112-H$65&gt;=0, if($B112&lt;=$B111,H111,H111*vlookup($B112,'2a. TBill Main'!$B$224:$HF$233,1+H$62)),H111)</f>
        <v>143479.4466</v>
      </c>
      <c r="I112" s="346">
        <f>if($A112-I$65&gt;=0, if($B112&lt;=$B111,I111,I111*vlookup($B112,'2a. TBill Main'!$B$224:$HF$233,1+I$62)),I111)</f>
        <v>53804.79246</v>
      </c>
      <c r="J112" s="346">
        <f>if($A112-J$65&gt;=0, if($B112&lt;=$B111,J111,J111*vlookup($B112,'2a. TBill Main'!$B$224:$HF$233,1+J$62)),J111)</f>
        <v>71739.72329</v>
      </c>
      <c r="K112" s="346">
        <f>if($A112-K$65&gt;=0, if($B112&lt;=$B111,K111,K111*vlookup($B112,'2a. TBill Main'!$B$224:$HF$233,1+K$62)),K111)</f>
        <v>71739.72329</v>
      </c>
      <c r="L112" s="346">
        <f>if($A112-L$65&gt;=0, if($B112&lt;=$B111,L111,L111*vlookup($B112,'2a. TBill Main'!$B$224:$HF$233,1+L$62)),L111)</f>
        <v>18807.64456</v>
      </c>
      <c r="M112" s="346">
        <f>if($A112-M$65&gt;=0, if($B112&lt;=$B111,M111,M111*vlookup($B112,'2a. TBill Main'!$B$224:$HF$233,1+M$62)),M111)</f>
        <v>531368.9564</v>
      </c>
      <c r="N112" s="346">
        <f>if($A112-N$65&gt;=0, if($B112&lt;=$B111,N111,N111*vlookup($B112,'2a. TBill Main'!$B$224:$HF$233,1+N$62)),N111)</f>
        <v>178979.9204</v>
      </c>
      <c r="O112" s="346">
        <f>if($A112-O$65&gt;=0, if($B112&lt;=$B111,O111,O111*vlookup($B112,'2a. TBill Main'!$B$224:$HF$233,1+O$62)),O111)</f>
        <v>9548.557169</v>
      </c>
      <c r="P112" s="346">
        <f>if($A112-P$65&gt;=0, if($B112&lt;=$B111,P111,P111*vlookup($B112,'2a. TBill Main'!$B$224:$HF$233,1+P$62)),P111)</f>
        <v>71.73972329</v>
      </c>
      <c r="Q112" s="346">
        <f>if($A112-Q$65&gt;=0, if($B112&lt;=$B111,Q111,Q111*vlookup($B112,'2a. TBill Main'!$B$224:$HF$233,1+Q$62)),Q111)</f>
        <v>1363.054742</v>
      </c>
      <c r="R112" s="346">
        <f>if($A112-R$65&gt;=0, if($B112&lt;=$B111,R111,R111*vlookup($B112,'2a. TBill Main'!$B$224:$HF$233,1+R$62)),R111)</f>
        <v>52932.07873</v>
      </c>
      <c r="S112" s="346">
        <f>if($A112-S$65&gt;=0, if($B112&lt;=$B111,S111,S111*vlookup($B112,'2a. TBill Main'!$B$224:$HF$233,1+S$62)),S111)</f>
        <v>42583.19321</v>
      </c>
      <c r="T112" s="346">
        <f>if($A112-T$65&gt;=0, if($B112&lt;=$B111,T111,T111*vlookup($B112,'2a. TBill Main'!$B$224:$HF$233,1+T$62)),T111)</f>
        <v>473675.8709</v>
      </c>
      <c r="U112" s="346">
        <f>if($A112-U$65&gt;=0, if($B112&lt;=$B111,U111,U111*vlookup($B112,'2a. TBill Main'!$B$224:$HF$233,1+U$62)),U111)</f>
        <v>73078.1713</v>
      </c>
      <c r="V112" s="346">
        <f>if($A112-V$65&gt;=0, if($B112&lt;=$B111,V111,V111*vlookup($B112,'2a. TBill Main'!$B$224:$HF$233,1+V$62)),V111)</f>
        <v>234587.0299</v>
      </c>
      <c r="W112" s="346">
        <f>if($A112-W$65&gt;=0, if($B112&lt;=$B111,W111,W111*vlookup($B112,'2a. TBill Main'!$B$224:$HF$233,1+W$62)),W111)</f>
        <v>71739.72329</v>
      </c>
      <c r="X112" s="346">
        <f>if($A112-X$65&gt;=0, if($B112&lt;=$B111,X111,X111*vlookup($B112,'2a. TBill Main'!$B$224:$HF$233,1+X$62)),X111)</f>
        <v>126677.9316</v>
      </c>
      <c r="Y112" s="346">
        <f>if($A112-Y$65&gt;=0, if($B112&lt;=$B111,Y111,Y111*vlookup($B112,'2a. TBill Main'!$B$224:$HF$233,1+Y$62)),Y111)</f>
        <v>71739.72329</v>
      </c>
      <c r="Z112" s="346">
        <f>if($A112-Z$65&gt;=0, if($B112&lt;=$B111,Z111,Z111*vlookup($B112,'2a. TBill Main'!$B$224:$HF$233,1+Z$62)),Z111)</f>
        <v>9075.074996</v>
      </c>
      <c r="AA112" s="346">
        <f>if($A112-AA$65&gt;=0, if($B112&lt;=$B111,AA111,AA111*vlookup($B112,'2a. TBill Main'!$B$224:$HF$233,1+AA$62)),AA111)</f>
        <v>160040.7769</v>
      </c>
      <c r="AB112" s="346">
        <f>if($A112-AB$65&gt;=0, if($B112&lt;=$B111,AB111,AB111*vlookup($B112,'2a. TBill Main'!$B$224:$HF$233,1+AB$62)),AB111)</f>
        <v>94665.51492</v>
      </c>
      <c r="AC112" s="346">
        <f>if($A112-AC$65&gt;=0, if($B112&lt;=$B111,AC111,AC111*vlookup($B112,'2a. TBill Main'!$B$224:$HF$233,1+AC$62)),AC111)</f>
        <v>57391.77863</v>
      </c>
      <c r="AD112" s="346">
        <f>if($A112-AD$65&gt;=0, if($B112&lt;=$B111,AD111,AD111*vlookup($B112,'2a. TBill Main'!$B$224:$HF$233,1+AD$62)),AD111)</f>
        <v>35869.86164</v>
      </c>
      <c r="AE112" s="346">
        <f>if($A112-AE$65&gt;=0, if($B112&lt;=$B111,AE111,AE111*vlookup($B112,'2a. TBill Main'!$B$224:$HF$233,1+AE$62)),AE111)</f>
        <v>313619.2395</v>
      </c>
      <c r="AF112" s="346">
        <f>if($A112-AF$65&gt;=0, if($B112&lt;=$B111,AF111,AF111*vlookup($B112,'2a. TBill Main'!$B$224:$HF$233,1+AF$62)),AF111)</f>
        <v>56496.96906</v>
      </c>
      <c r="AG112" s="346">
        <f>if($A112-AG$65&gt;=0, if($B112&lt;=$B111,AG111,AG111*vlookup($B112,'2a. TBill Main'!$B$224:$HF$233,1+AG$62)),AG111)</f>
        <v>78810.46215</v>
      </c>
      <c r="AH112" s="346">
        <f>if($A112-AH$65&gt;=0, if($B112&lt;=$B111,AH111,AH111*vlookup($B112,'2a. TBill Main'!$B$224:$HF$233,1+AH$62)),AH111)</f>
        <v>59852.95332</v>
      </c>
      <c r="AI112" s="346">
        <f>if($A112-AI$65&gt;=0, if($B112&lt;=$B111,AI111,AI111*vlookup($B112,'2a. TBill Main'!$B$224:$HF$233,1+AI$62)),AI111)</f>
        <v>111255.1824</v>
      </c>
      <c r="AJ112" s="346">
        <f>if($A112-AJ$65&gt;=0, if($B112&lt;=$B111,AJ111,AJ111*vlookup($B112,'2a. TBill Main'!$B$224:$HF$233,1+AJ$62)),AJ111)</f>
        <v>107609.5849</v>
      </c>
      <c r="AK112" s="346">
        <f>if($A112-AK$65&gt;=0, if($B112&lt;=$B111,AK111,AK111*vlookup($B112,'2a. TBill Main'!$B$224:$HF$233,1+AK$62)),AK111)</f>
        <v>86087.66794</v>
      </c>
      <c r="AL112" s="346">
        <f>if($A112-AL$65&gt;=0, if($B112&lt;=$B111,AL111,AL111*vlookup($B112,'2a. TBill Main'!$B$224:$HF$233,1+AL$62)),AL111)</f>
        <v>57391.77863</v>
      </c>
      <c r="AM112" s="346">
        <f>if($A112-AM$65&gt;=0, if($B112&lt;=$B111,AM111,AM111*vlookup($B112,'2a. TBill Main'!$B$224:$HF$233,1+AM$62)),AM111)</f>
        <v>81078.37002</v>
      </c>
      <c r="AN112" s="346">
        <f>if($A112-AN$65&gt;=0, if($B112&lt;=$B111,AN111,AN111*vlookup($B112,'2a. TBill Main'!$B$224:$HF$233,1+AN$62)),AN111)</f>
        <v>431270.5205</v>
      </c>
      <c r="AO112" s="346">
        <f>if($A112-AO$65&gt;=0, if($B112&lt;=$B111,AO111,AO111*vlookup($B112,'2a. TBill Main'!$B$224:$HF$233,1+AO$62)),AO111)</f>
        <v>47267.58192</v>
      </c>
      <c r="AP112" s="346">
        <f>if($A112-AP$65&gt;=0, if($B112&lt;=$B111,AP111,AP111*vlookup($B112,'2a. TBill Main'!$B$224:$HF$233,1+AP$62)),AP111)</f>
        <v>85955.88207</v>
      </c>
      <c r="AQ112" s="346">
        <f>if($A112-AQ$65&gt;=0, if($B112&lt;=$B111,AQ111,AQ111*vlookup($B112,'2a. TBill Main'!$B$224:$HF$233,1+AQ$62)),AQ111)</f>
        <v>200017.666</v>
      </c>
      <c r="AR112" s="346">
        <f>if($A112-AR$65&gt;=0, if($B112&lt;=$B111,AR111,AR111*vlookup($B112,'2a. TBill Main'!$B$224:$HF$233,1+AR$62)),AR111)</f>
        <v>143479.4466</v>
      </c>
      <c r="AS112" s="346">
        <f>if($A112-AS$65&gt;=0, if($B112&lt;=$B111,AS111,AS111*vlookup($B112,'2a. TBill Main'!$B$224:$HF$233,1+AS$62)),AS111)</f>
        <v>43043.83397</v>
      </c>
      <c r="AT112" s="346">
        <f>if($A112-AT$65&gt;=0, if($B112&lt;=$B111,AT111,AT111*vlookup($B112,'2a. TBill Main'!$B$224:$HF$233,1+AT$62)),AT111)</f>
        <v>57391.77863</v>
      </c>
      <c r="AU112" s="346">
        <f>if($A112-AU$65&gt;=0, if($B112&lt;=$B111,AU111,AU111*vlookup($B112,'2a. TBill Main'!$B$224:$HF$233,1+AU$62)),AU111)</f>
        <v>57391.77863</v>
      </c>
      <c r="AV112" s="346">
        <f>if($A112-AV$65&gt;=0, if($B112&lt;=$B111,AV111,AV111*vlookup($B112,'2a. TBill Main'!$B$224:$HF$233,1+AV$62)),AV111)</f>
        <v>35869.86164</v>
      </c>
      <c r="AW112" s="346">
        <f>if($A112-AW$65&gt;=0, if($B112&lt;=$B111,AW111,AW111*vlookup($B112,'2a. TBill Main'!$B$224:$HF$233,1+AW$62)),AW111)</f>
        <v>35869.86164</v>
      </c>
      <c r="AX112" s="346">
        <f>if($A112-AX$65&gt;=0, if($B112&lt;=$B111,AX111,AX111*vlookup($B112,'2a. TBill Main'!$B$224:$HF$233,1+AX$62)),AX111)</f>
        <v>266864.5967</v>
      </c>
      <c r="AY112" s="346">
        <f>if($A112-AY$65&gt;=0, if($B112&lt;=$B111,AY111,AY111*vlookup($B112,'2a. TBill Main'!$B$224:$HF$233,1+AY$62)),AY111)</f>
        <v>203051.7541</v>
      </c>
      <c r="AZ112" s="346">
        <f>if($A112-AZ$65&gt;=0, if($B112&lt;=$B111,AZ111,AZ111*vlookup($B112,'2a. TBill Main'!$B$224:$HF$233,1+AZ$62)),AZ111)</f>
        <v>81158.93373</v>
      </c>
      <c r="BA112" s="346">
        <f>if($A112-BA$65&gt;=0, if($B112&lt;=$B111,BA111,BA111*vlookup($B112,'2a. TBill Main'!$B$224:$HF$233,1+BA$62)),BA111)</f>
        <v>123470.879</v>
      </c>
      <c r="BB112" s="346">
        <f>if($A112-BB$65&gt;=0, if($B112&lt;=$B111,BB111,BB111*vlookup($B112,'2a. TBill Main'!$B$224:$HF$233,1+BB$62)),BB111)</f>
        <v>227680.4315</v>
      </c>
      <c r="BC112" s="346">
        <f>if($A112-BC$65&gt;=0, if($B112&lt;=$B111,BC111,BC111*vlookup($B112,'2a. TBill Main'!$B$224:$HF$233,1+BC$62)),BC111)</f>
        <v>2152.191699</v>
      </c>
      <c r="BD112" s="346">
        <f>if($A112-BD$65&gt;=0, if($B112&lt;=$B111,BD111,BD111*vlookup($B112,'2a. TBill Main'!$B$224:$HF$233,1+BD$62)),BD111)</f>
        <v>107609.5849</v>
      </c>
      <c r="BE112" s="346">
        <f>if($A112-BE$65&gt;=0, if($B112&lt;=$B111,BE111,BE111*vlookup($B112,'2a. TBill Main'!$B$224:$HF$233,1+BE$62)),BE111)</f>
        <v>71739.72329</v>
      </c>
      <c r="BF112" s="346">
        <f>if($A112-BF$65&gt;=0, if($B112&lt;=$B111,BF111,BF111*vlookup($B112,'2a. TBill Main'!$B$224:$HF$233,1+BF$62)),BF111)</f>
        <v>35869.86164</v>
      </c>
      <c r="BG112" s="346">
        <f>if($A112-BG$65&gt;=0, if($B112&lt;=$B111,BG111,BG111*vlookup($B112,'2a. TBill Main'!$B$224:$HF$233,1+BG$62)),BG111)</f>
        <v>35869.86164</v>
      </c>
      <c r="BH112" s="346">
        <f>if($A112-BH$65&gt;=0, if($B112&lt;=$B111,BH111,BH111*vlookup($B112,'2a. TBill Main'!$B$224:$HF$233,1+BH$62)),BH111)</f>
        <v>71739.72329</v>
      </c>
      <c r="BI112" s="346">
        <f>if($A112-BI$65&gt;=0, if($B112&lt;=$B111,BI111,BI111*vlookup($B112,'2a. TBill Main'!$B$224:$HF$233,1+BI$62)),BI111)</f>
        <v>397882.8533</v>
      </c>
      <c r="BJ112" s="346">
        <f>if($A112-BJ$65&gt;=0, if($B112&lt;=$B111,BJ111,BJ111*vlookup($B112,'2a. TBill Main'!$B$224:$HF$233,1+BJ$62)),BJ111)</f>
        <v>71739.72329</v>
      </c>
      <c r="BK112" s="346">
        <f>if($A112-BK$65&gt;=0, if($B112&lt;=$B111,BK111,BK111*vlookup($B112,'2a. TBill Main'!$B$224:$HF$233,1+BK$62)),BK111)</f>
        <v>133098.1347</v>
      </c>
      <c r="BL112" s="346">
        <f>if($A112-BL$65&gt;=0, if($B112&lt;=$B111,BL111,BL111*vlookup($B112,'2a. TBill Main'!$B$224:$HF$233,1+BL$62)),BL111)</f>
        <v>179349.3082</v>
      </c>
      <c r="BM112" s="346">
        <f>if($A112-BM$65&gt;=0, if($B112&lt;=$B111,BM111,BM111*vlookup($B112,'2a. TBill Main'!$B$224:$HF$233,1+BM$62)),BM111)</f>
        <v>143.4794466</v>
      </c>
      <c r="BN112" s="346">
        <f>if($A112-BN$65&gt;=0, if($B112&lt;=$B111,BN111,BN111*vlookup($B112,'2a. TBill Main'!$B$224:$HF$233,1+BN$62)),BN111)</f>
        <v>20373.00532</v>
      </c>
      <c r="BO112" s="346">
        <f>if($A112-BO$65&gt;=0, if($B112&lt;=$B111,BO111,BO111*vlookup($B112,'2a. TBill Main'!$B$224:$HF$233,1+BO$62)),BO111)</f>
        <v>140689.9192</v>
      </c>
      <c r="BP112" s="346">
        <f>if($A112-BP$65&gt;=0, if($B112&lt;=$B111,BP111,BP111*vlookup($B112,'2a. TBill Main'!$B$224:$HF$233,1+BP$62)),BP111)</f>
        <v>71739.72329</v>
      </c>
      <c r="BQ112" s="346">
        <f>if($A112-BQ$65&gt;=0, if($B112&lt;=$B111,BQ111,BQ111*vlookup($B112,'2a. TBill Main'!$B$224:$HF$233,1+BQ$62)),BQ111)</f>
        <v>16475.60137</v>
      </c>
      <c r="BR112" s="346">
        <f>if($A112-BR$65&gt;=0, if($B112&lt;=$B111,BR111,BR111*vlookup($B112,'2a. TBill Main'!$B$224:$HF$233,1+BR$62)),BR111)</f>
        <v>71739.72329</v>
      </c>
      <c r="BS112" s="346">
        <f>if($A112-BS$65&gt;=0, if($B112&lt;=$B111,BS111,BS111*vlookup($B112,'2a. TBill Main'!$B$224:$HF$233,1+BS$62)),BS111)</f>
        <v>43043.83397</v>
      </c>
      <c r="BT112" s="346">
        <f>if($A112-BT$65&gt;=0, if($B112&lt;=$B111,BT111,BT111*vlookup($B112,'2a. TBill Main'!$B$224:$HF$233,1+BT$62)),BT111)</f>
        <v>500757.6165</v>
      </c>
      <c r="BU112" s="346">
        <f>if($A112-BU$65&gt;=0, if($B112&lt;=$B111,BU111,BU111*vlookup($B112,'2a. TBill Main'!$B$224:$HF$233,1+BU$62)),BU111)</f>
        <v>180017.5637</v>
      </c>
      <c r="BV112" s="346">
        <f>if($A112-BV$65&gt;=0, if($B112&lt;=$B111,BV111,BV111*vlookup($B112,'2a. TBill Main'!$B$224:$HF$233,1+BV$62)),BV111)</f>
        <v>179349.3082</v>
      </c>
      <c r="BW112" s="346">
        <f>if($A112-BW$65&gt;=0, if($B112&lt;=$B111,BW111,BW111*vlookup($B112,'2a. TBill Main'!$B$224:$HF$233,1+BW$62)),BW111)</f>
        <v>3608.508081</v>
      </c>
      <c r="BX112" s="346">
        <f>if($A112-BX$65&gt;=0, if($B112&lt;=$B111,BX111,BX111*vlookup($B112,'2a. TBill Main'!$B$224:$HF$233,1+BX$62)),BX111)</f>
        <v>107609.5849</v>
      </c>
      <c r="BY112" s="346">
        <f>if($A112-BY$65&gt;=0, if($B112&lt;=$B111,BY111,BY111*vlookup($B112,'2a. TBill Main'!$B$224:$HF$233,1+BY$62)),BY111)</f>
        <v>71739.72329</v>
      </c>
      <c r="BZ112" s="346">
        <f>if($A112-BZ$65&gt;=0, if($B112&lt;=$B111,BZ111,BZ111*vlookup($B112,'2a. TBill Main'!$B$224:$HF$233,1+BZ$62)),BZ111)</f>
        <v>43685.33058</v>
      </c>
      <c r="CA112" s="346">
        <f>if($A112-CA$65&gt;=0, if($B112&lt;=$B111,CA111,CA111*vlookup($B112,'2a. TBill Main'!$B$224:$HF$233,1+CA$62)),CA111)</f>
        <v>71739.72329</v>
      </c>
      <c r="CB112" s="346">
        <f>if($A112-CB$65&gt;=0, if($B112&lt;=$B111,CB111,CB111*vlookup($B112,'2a. TBill Main'!$B$224:$HF$233,1+CB$62)),CB111)</f>
        <v>147238.6081</v>
      </c>
      <c r="CC112" s="346">
        <f>if($A112-CC$65&gt;=0, if($B112&lt;=$B111,CC111,CC111*vlookup($B112,'2a. TBill Main'!$B$224:$HF$233,1+CC$62)),CC111)</f>
        <v>271082.4619</v>
      </c>
      <c r="CD112" s="346">
        <f>if($A112-CD$65&gt;=0, if($B112&lt;=$B111,CD111,CD111*vlookup($B112,'2a. TBill Main'!$B$224:$HF$233,1+CD$62)),CD111)</f>
        <v>75312.36151</v>
      </c>
      <c r="CE112" s="346">
        <f>if($A112-CE$65&gt;=0, if($B112&lt;=$B111,CE111,CE111*vlookup($B112,'2a. TBill Main'!$B$224:$HF$233,1+CE$62)),CE111)</f>
        <v>160027.0746</v>
      </c>
      <c r="CF112" s="346">
        <f>if($A112-CF$65&gt;=0, if($B112&lt;=$B111,CF111,CF111*vlookup($B112,'2a. TBill Main'!$B$224:$HF$233,1+CF$62)),CF111)</f>
        <v>179349.3082</v>
      </c>
      <c r="CG112" s="346">
        <f>if($A112-CG$65&gt;=0, if($B112&lt;=$B111,CG111,CG111*vlookup($B112,'2a. TBill Main'!$B$224:$HF$233,1+CG$62)),CG111)</f>
        <v>35.86986164</v>
      </c>
      <c r="CH112" s="346">
        <f>if($A112-CH$65&gt;=0, if($B112&lt;=$B111,CH111,CH111*vlookup($B112,'2a. TBill Main'!$B$224:$HF$233,1+CH$62)),CH111)</f>
        <v>100955.9408</v>
      </c>
      <c r="CI112" s="346">
        <f>if($A112-CI$65&gt;=0, if($B112&lt;=$B111,CI111,CI111*vlookup($B112,'2a. TBill Main'!$B$224:$HF$233,1+CI$62)),CI111)</f>
        <v>71739.72329</v>
      </c>
      <c r="CJ112" s="346">
        <f>if($A112-CJ$65&gt;=0, if($B112&lt;=$B111,CJ111,CJ111*vlookup($B112,'2a. TBill Main'!$B$224:$HF$233,1+CJ$62)),CJ111)</f>
        <v>35869.86164</v>
      </c>
      <c r="CK112" s="346">
        <f>if($A112-CK$65&gt;=0, if($B112&lt;=$B111,CK111,CK111*vlookup($B112,'2a. TBill Main'!$B$224:$HF$233,1+CK$62)),CK111)</f>
        <v>62451.72479</v>
      </c>
      <c r="CL112" s="346">
        <f>if($A112-CL$65&gt;=0, if($B112&lt;=$B111,CL111,CL111*vlookup($B112,'2a. TBill Main'!$B$224:$HF$233,1+CL$62)),CL111)</f>
        <v>53883.92138</v>
      </c>
      <c r="CM112" s="346">
        <f>if($A112-CM$65&gt;=0, if($B112&lt;=$B111,CM111,CM111*vlookup($B112,'2a. TBill Main'!$B$224:$HF$233,1+CM$62)),CM111)</f>
        <v>318050.8892</v>
      </c>
      <c r="CN112" s="346">
        <f>if($A112-CN$65&gt;=0, if($B112&lt;=$B111,CN111,CN111*vlookup($B112,'2a. TBill Main'!$B$224:$HF$233,1+CN$62)),CN111)</f>
        <v>112331.5653</v>
      </c>
      <c r="CO112" s="346">
        <f>if($A112-CO$65&gt;=0, if($B112&lt;=$B111,CO111,CO111*vlookup($B112,'2a. TBill Main'!$B$224:$HF$233,1+CO$62)),CO111)</f>
        <v>942.5485076</v>
      </c>
      <c r="CP112" s="346">
        <f>if($A112-CP$65&gt;=0, if($B112&lt;=$B111,CP111,CP111*vlookup($B112,'2a. TBill Main'!$B$224:$HF$233,1+CP$62)),CP111)</f>
        <v>133514.4703</v>
      </c>
      <c r="CQ112" s="346">
        <f>if($A112-CQ$65&gt;=0, if($B112&lt;=$B111,CQ111,CQ111*vlookup($B112,'2a. TBill Main'!$B$224:$HF$233,1+CQ$62)),CQ111)</f>
        <v>29454.64086</v>
      </c>
      <c r="CR112" s="346">
        <f>if($A112-CR$65&gt;=0, if($B112&lt;=$B111,CR111,CR111*vlookup($B112,'2a. TBill Main'!$B$224:$HF$233,1+CR$62)),CR111)</f>
        <v>84378.59186</v>
      </c>
      <c r="CS112" s="346">
        <f>if($A112-CS$65&gt;=0, if($B112&lt;=$B111,CS111,CS111*vlookup($B112,'2a. TBill Main'!$B$224:$HF$233,1+CS$62)),CS111)</f>
        <v>24959.86267</v>
      </c>
      <c r="CT112" s="346">
        <f>if($A112-CT$65&gt;=0, if($B112&lt;=$B111,CT111,CT111*vlookup($B112,'2a. TBill Main'!$B$224:$HF$233,1+CT$62)),CT111)</f>
        <v>82498.73777</v>
      </c>
      <c r="CU112" s="346">
        <f>if($A112-CU$65&gt;=0, if($B112&lt;=$B111,CU111,CU111*vlookup($B112,'2a. TBill Main'!$B$224:$HF$233,1+CU$62)),CU111)</f>
        <v>125402.8978</v>
      </c>
      <c r="CV112" s="346">
        <f>if($A112-CV$65&gt;=0, if($B112&lt;=$B111,CV111,CV111*vlookup($B112,'2a. TBill Main'!$B$224:$HF$233,1+CV$62)),CV111)</f>
        <v>29454.64086</v>
      </c>
      <c r="CW112" s="346">
        <f>if($A112-CW$65&gt;=0, if($B112&lt;=$B111,CW111,CW111*vlookup($B112,'2a. TBill Main'!$B$224:$HF$233,1+CW$62)),CW111)</f>
        <v>42709.22925</v>
      </c>
      <c r="CX112" s="346">
        <f>if($A112-CX$65&gt;=0, if($B112&lt;=$B111,CX111,CX111*vlookup($B112,'2a. TBill Main'!$B$224:$HF$233,1+CX$62)),CX111)</f>
        <v>321214.6405</v>
      </c>
      <c r="CY112" s="346">
        <f>if($A112-CY$65&gt;=0, if($B112&lt;=$B111,CY111,CY111*vlookup($B112,'2a. TBill Main'!$B$224:$HF$233,1+CY$62)),CY111)</f>
        <v>630446.9563</v>
      </c>
      <c r="CZ112" s="346">
        <f>if($A112-CZ$65&gt;=0, if($B112&lt;=$B111,CZ111,CZ111*vlookup($B112,'2a. TBill Main'!$B$224:$HF$233,1+CZ$62)),CZ111)</f>
        <v>53343.82733</v>
      </c>
      <c r="DA112" s="346">
        <f>if($A112-DA$65&gt;=0, if($B112&lt;=$B111,DA111,DA111*vlookup($B112,'2a. TBill Main'!$B$224:$HF$233,1+DA$62)),DA111)</f>
        <v>147273.2043</v>
      </c>
      <c r="DB112" s="346">
        <f>if($A112-DB$65&gt;=0, if($B112&lt;=$B111,DB111,DB111*vlookup($B112,'2a. TBill Main'!$B$224:$HF$233,1+DB$62)),DB111)</f>
        <v>58909.28173</v>
      </c>
      <c r="DC112" s="346">
        <f>if($A112-DC$65&gt;=0, if($B112&lt;=$B111,DC111,DC111*vlookup($B112,'2a. TBill Main'!$B$224:$HF$233,1+DC$62)),DC111)</f>
        <v>58909.28173</v>
      </c>
      <c r="DD112" s="346">
        <f>if($A112-DD$65&gt;=0, if($B112&lt;=$B111,DD111,DD111*vlookup($B112,'2a. TBill Main'!$B$224:$HF$233,1+DD$62)),DD111)</f>
        <v>117335.5073</v>
      </c>
      <c r="DE112" s="346">
        <f>if($A112-DE$65&gt;=0, if($B112&lt;=$B111,DE111,DE111*vlookup($B112,'2a. TBill Main'!$B$224:$HF$233,1+DE$62)),DE111)</f>
        <v>44665.0174</v>
      </c>
      <c r="DF112" s="346">
        <f>if($A112-DF$65&gt;=0, if($B112&lt;=$B111,DF111,DF111*vlookup($B112,'2a. TBill Main'!$B$224:$HF$233,1+DF$62)),DF111)</f>
        <v>23563.71269</v>
      </c>
      <c r="DG112" s="346">
        <f>if($A112-DG$65&gt;=0, if($B112&lt;=$B111,DG111,DG111*vlookup($B112,'2a. TBill Main'!$B$224:$HF$233,1+DG$62)),DG111)</f>
        <v>58909.28173</v>
      </c>
      <c r="DH112" s="346">
        <f>if($A112-DH$65&gt;=0, if($B112&lt;=$B111,DH111,DH111*vlookup($B112,'2a. TBill Main'!$B$224:$HF$233,1+DH$62)),DH111)</f>
        <v>293680.4422</v>
      </c>
      <c r="DI112" s="346">
        <f>if($A112-DI$65&gt;=0, if($B112&lt;=$B111,DI111,DI111*vlookup($B112,'2a. TBill Main'!$B$224:$HF$233,1+DI$62)),DI111)</f>
        <v>45879.66788</v>
      </c>
      <c r="DJ112" s="346">
        <f>if($A112-DJ$65&gt;=0, if($B112&lt;=$B111,DJ111,DJ111*vlookup($B112,'2a. TBill Main'!$B$224:$HF$233,1+DJ$62)),DJ111)</f>
        <v>294.5464086</v>
      </c>
      <c r="DK112" s="346">
        <f>if($A112-DK$65&gt;=0, if($B112&lt;=$B111,DK111,DK111*vlookup($B112,'2a. TBill Main'!$B$224:$HF$233,1+DK$62)),DK111)</f>
        <v>137756.8222</v>
      </c>
      <c r="DL112" s="346">
        <f>if($A112-DL$65&gt;=0, if($B112&lt;=$B111,DL111,DL111*vlookup($B112,'2a. TBill Main'!$B$224:$HF$233,1+DL$62)),DL111)</f>
        <v>58909.28173</v>
      </c>
      <c r="DM112" s="346">
        <f>if($A112-DM$65&gt;=0, if($B112&lt;=$B111,DM111,DM111*vlookup($B112,'2a. TBill Main'!$B$224:$HF$233,1+DM$62)),DM111)</f>
        <v>37788.47804</v>
      </c>
      <c r="DN112" s="346">
        <f>if($A112-DN$65&gt;=0, if($B112&lt;=$B111,DN111,DN111*vlookup($B112,'2a. TBill Main'!$B$224:$HF$233,1+DN$62)),DN111)</f>
        <v>156898.9809</v>
      </c>
      <c r="DO112" s="346">
        <f>if($A112-DO$65&gt;=0, if($B112&lt;=$B111,DO111,DO111*vlookup($B112,'2a. TBill Main'!$B$224:$HF$233,1+DO$62)),DO111)</f>
        <v>58909.28173</v>
      </c>
      <c r="DP112" s="346">
        <f>if($A112-DP$65&gt;=0, if($B112&lt;=$B111,DP111,DP111*vlookup($B112,'2a. TBill Main'!$B$224:$HF$233,1+DP$62)),DP111)</f>
        <v>70691.13807</v>
      </c>
      <c r="DQ112" s="346">
        <f>if($A112-DQ$65&gt;=0, if($B112&lt;=$B111,DQ111,DQ111*vlookup($B112,'2a. TBill Main'!$B$224:$HF$233,1+DQ$62)),DQ111)</f>
        <v>41236.49721</v>
      </c>
      <c r="DR112" s="346">
        <f>if($A112-DR$65&gt;=0, if($B112&lt;=$B111,DR111,DR111*vlookup($B112,'2a. TBill Main'!$B$224:$HF$233,1+DR$62)),DR111)</f>
        <v>278677.7798</v>
      </c>
      <c r="DS112" s="346">
        <f>if($A112-DS$65&gt;=0, if($B112&lt;=$B111,DS111,DS111*vlookup($B112,'2a. TBill Main'!$B$224:$HF$233,1+DS$62)),DS111)</f>
        <v>11839.76417</v>
      </c>
      <c r="DT112" s="346">
        <f>if($A112-DT$65&gt;=0, if($B112&lt;=$B111,DT111,DT111*vlookup($B112,'2a. TBill Main'!$B$224:$HF$233,1+DT$62)),DT111)</f>
        <v>312.2191931</v>
      </c>
      <c r="DU112" s="346">
        <f>if($A112-DU$65&gt;=0, if($B112&lt;=$B111,DU111,DU111*vlookup($B112,'2a. TBill Main'!$B$224:$HF$233,1+DU$62)),DU111)</f>
        <v>102509.9262</v>
      </c>
      <c r="DV112" s="346">
        <f>if($A112-DV$65&gt;=0, if($B112&lt;=$B111,DV111,DV111*vlookup($B112,'2a. TBill Main'!$B$224:$HF$233,1+DV$62)),DV111)</f>
        <v>205468.6823</v>
      </c>
      <c r="DW112" s="346">
        <f>if($A112-DW$65&gt;=0, if($B112&lt;=$B111,DW111,DW111*vlookup($B112,'2a. TBill Main'!$B$224:$HF$233,1+DW$62)),DW111)</f>
        <v>58909.28173</v>
      </c>
      <c r="DX112" s="346">
        <f>if($A112-DX$65&gt;=0, if($B112&lt;=$B111,DX111,DX111*vlookup($B112,'2a. TBill Main'!$B$224:$HF$233,1+DX$62)),DX111)</f>
        <v>117818.5635</v>
      </c>
      <c r="DY112" s="346">
        <f>if($A112-DY$65&gt;=0, if($B112&lt;=$B111,DY111,DY111*vlookup($B112,'2a. TBill Main'!$B$224:$HF$233,1+DY$62)),DY111)</f>
        <v>58909.28173</v>
      </c>
      <c r="DZ112" s="346">
        <f>if($A112-DZ$65&gt;=0, if($B112&lt;=$B111,DZ111,DZ111*vlookup($B112,'2a. TBill Main'!$B$224:$HF$233,1+DZ$62)),DZ111)</f>
        <v>356012.3532</v>
      </c>
      <c r="EA112" s="346">
        <f>if($A112-EA$65&gt;=0, if($B112&lt;=$B111,EA111,EA111*vlookup($B112,'2a. TBill Main'!$B$224:$HF$233,1+EA$62)),EA111)</f>
        <v>1684.805457</v>
      </c>
      <c r="EB112" s="346">
        <f>if($A112-EB$65&gt;=0, if($B112&lt;=$B111,EB111,EB111*vlookup($B112,'2a. TBill Main'!$B$224:$HF$233,1+EB$62)),EB111)</f>
        <v>117818.5635</v>
      </c>
      <c r="EC112" s="346">
        <f>if($A112-EC$65&gt;=0, if($B112&lt;=$B111,EC111,EC111*vlookup($B112,'2a. TBill Main'!$B$224:$HF$233,1+EC$62)),EC111)</f>
        <v>170107.4434</v>
      </c>
      <c r="ED112" s="346">
        <f>if($A112-ED$65&gt;=0, if($B112&lt;=$B111,ED111,ED111*vlookup($B112,'2a. TBill Main'!$B$224:$HF$233,1+ED$62)),ED111)</f>
        <v>115231.7391</v>
      </c>
      <c r="EE112" s="346">
        <f>if($A112-EE$65&gt;=0, if($B112&lt;=$B111,EE111,EE111*vlookup($B112,'2a. TBill Main'!$B$224:$HF$233,1+EE$62)),EE111)</f>
        <v>117818.5635</v>
      </c>
      <c r="EF112" s="346">
        <f>if($A112-EF$65&gt;=0, if($B112&lt;=$B111,EF111,EF111*vlookup($B112,'2a. TBill Main'!$B$224:$HF$233,1+EF$62)),EF111)</f>
        <v>31041.53909</v>
      </c>
      <c r="EG112" s="346">
        <f>if($A112-EG$65&gt;=0, if($B112&lt;=$B111,EG111,EG111*vlookup($B112,'2a. TBill Main'!$B$224:$HF$233,1+EG$62)),EG111)</f>
        <v>24761.57403</v>
      </c>
      <c r="EH112" s="346">
        <f>if($A112-EH$65&gt;=0, if($B112&lt;=$B111,EH111,EH111*vlookup($B112,'2a. TBill Main'!$B$224:$HF$233,1+EH$62)),EH111)</f>
        <v>2321.0257</v>
      </c>
      <c r="EI112" s="346">
        <f>if($A112-EI$65&gt;=0, if($B112&lt;=$B111,EI111,EI111*vlookup($B112,'2a. TBill Main'!$B$224:$HF$233,1+EI$62)),EI111)</f>
        <v>117818.5635</v>
      </c>
      <c r="EJ112" s="346">
        <f>if($A112-EJ$65&gt;=0, if($B112&lt;=$B111,EJ111,EJ111*vlookup($B112,'2a. TBill Main'!$B$224:$HF$233,1+EJ$62)),EJ111)</f>
        <v>104922.5559</v>
      </c>
      <c r="EK112" s="346">
        <f>if($A112-EK$65&gt;=0, if($B112&lt;=$B111,EK111,EK111*vlookup($B112,'2a. TBill Main'!$B$224:$HF$233,1+EK$62)),EK111)</f>
        <v>64800.2099</v>
      </c>
      <c r="EL112" s="346">
        <f>if($A112-EL$65&gt;=0, if($B112&lt;=$B111,EL111,EL111*vlookup($B112,'2a. TBill Main'!$B$224:$HF$233,1+EL$62)),EL111)</f>
        <v>24889.17153</v>
      </c>
      <c r="EM112" s="346">
        <f>if($A112-EM$65&gt;=0, if($B112&lt;=$B111,EM111,EM111*vlookup($B112,'2a. TBill Main'!$B$224:$HF$233,1+EM$62)),EM111)</f>
        <v>241592.8553</v>
      </c>
      <c r="EN112" s="346">
        <f>if($A112-EN$65&gt;=0, if($B112&lt;=$B111,EN111,EN111*vlookup($B112,'2a. TBill Main'!$B$224:$HF$233,1+EN$62)),EN111)</f>
        <v>1767.278452</v>
      </c>
      <c r="EO112" s="346">
        <f>if($A112-EO$65&gt;=0, if($B112&lt;=$B111,EO111,EO111*vlookup($B112,'2a. TBill Main'!$B$224:$HF$233,1+EO$62)),EO111)</f>
        <v>100245.6891</v>
      </c>
      <c r="EP112" s="346">
        <f>if($A112-EP$65&gt;=0, if($B112&lt;=$B111,EP111,EP111*vlookup($B112,'2a. TBill Main'!$B$224:$HF$233,1+EP$62)),EP111)</f>
        <v>106259.6787</v>
      </c>
      <c r="EQ112" s="346">
        <f>if($A112-EQ$65&gt;=0, if($B112&lt;=$B111,EQ111,EQ111*vlookup($B112,'2a. TBill Main'!$B$224:$HF$233,1+EQ$62)),EQ111)</f>
        <v>117818.5635</v>
      </c>
      <c r="ER112" s="346">
        <f>if($A112-ER$65&gt;=0, if($B112&lt;=$B111,ER111,ER111*vlookup($B112,'2a. TBill Main'!$B$224:$HF$233,1+ER$62)),ER111)</f>
        <v>212456.3245</v>
      </c>
      <c r="ES112" s="346">
        <f>if($A112-ES$65&gt;=0, if($B112&lt;=$B111,ES111,ES111*vlookup($B112,'2a. TBill Main'!$B$224:$HF$233,1+ES$62)),ES111)</f>
        <v>28256.19044</v>
      </c>
      <c r="ET112" s="346">
        <f>if($A112-ET$65&gt;=0, if($B112&lt;=$B111,ET111,ET111*vlookup($B112,'2a. TBill Main'!$B$224:$HF$233,1+ET$62)),ET111)</f>
        <v>8353.336149</v>
      </c>
      <c r="EU112" s="346">
        <f>if($A112-EU$65&gt;=0, if($B112&lt;=$B111,EU111,EU111*vlookup($B112,'2a. TBill Main'!$B$224:$HF$233,1+EU$62)),EU111)</f>
        <v>47712.63019</v>
      </c>
      <c r="EV112" s="346">
        <f>if($A112-EV$65&gt;=0, if($B112&lt;=$B111,EV111,EV111*vlookup($B112,'2a. TBill Main'!$B$224:$HF$233,1+EV$62)),EV111)</f>
        <v>28604.81556</v>
      </c>
      <c r="EW112" s="346">
        <f>if($A112-EW$65&gt;=0, if($B112&lt;=$B111,EW111,EW111*vlookup($B112,'2a. TBill Main'!$B$224:$HF$233,1+EW$62)),EW111)</f>
        <v>25166.04515</v>
      </c>
      <c r="EX112" s="346">
        <f>if($A112-EX$65&gt;=0, if($B112&lt;=$B111,EX111,EX111*vlookup($B112,'2a. TBill Main'!$B$224:$HF$233,1+EX$62)),EX111)</f>
        <v>34709.93789</v>
      </c>
      <c r="EY112" s="346">
        <f>if($A112-EY$65&gt;=0, if($B112&lt;=$B111,EY111,EY111*vlookup($B112,'2a. TBill Main'!$B$224:$HF$233,1+EY$62)),EY111)</f>
        <v>270804.3775</v>
      </c>
      <c r="EZ112" s="346">
        <f>if($A112-EZ$65&gt;=0, if($B112&lt;=$B111,EZ111,EZ111*vlookup($B112,'2a. TBill Main'!$B$224:$HF$233,1+EZ$62)),EZ111)</f>
        <v>116030.7846</v>
      </c>
      <c r="FA112" s="346">
        <f>if($A112-FA$65&gt;=0, if($B112&lt;=$B111,FA111,FA111*vlookup($B112,'2a. TBill Main'!$B$224:$HF$233,1+FA$62)),FA111)</f>
        <v>21090.70104</v>
      </c>
      <c r="FB112" s="346">
        <f>if($A112-FB$65&gt;=0, if($B112&lt;=$B111,FB111,FB111*vlookup($B112,'2a. TBill Main'!$B$224:$HF$233,1+FB$62)),FB111)</f>
        <v>37069.84371</v>
      </c>
      <c r="FC112" s="346">
        <f>if($A112-FC$65&gt;=0, if($B112&lt;=$B111,FC111,FC111*vlookup($B112,'2a. TBill Main'!$B$224:$HF$233,1+FC$62)),FC111)</f>
        <v>148610.445</v>
      </c>
      <c r="FD112" s="346">
        <f>if($A112-FD$65&gt;=0, if($B112&lt;=$B111,FD111,FD111*vlookup($B112,'2a. TBill Main'!$B$224:$HF$233,1+FD$62)),FD111)</f>
        <v>120803.5557</v>
      </c>
      <c r="FE112" s="346">
        <f>if($A112-FE$65&gt;=0, if($B112&lt;=$B111,FE111,FE111*vlookup($B112,'2a. TBill Main'!$B$224:$HF$233,1+FE$62)),FE111)</f>
        <v>202931.0471</v>
      </c>
      <c r="FF112" s="346">
        <f>if($A112-FF$65&gt;=0, if($B112&lt;=$B111,FF111,FF111*vlookup($B112,'2a. TBill Main'!$B$224:$HF$233,1+FF$62)),FF111)</f>
        <v>48198.92631</v>
      </c>
      <c r="FG112" s="346">
        <f>if($A112-FG$65&gt;=0, if($B112&lt;=$B111,FG111,FG111*vlookup($B112,'2a. TBill Main'!$B$224:$HF$233,1+FG$62)),FG111)</f>
        <v>61357.90493</v>
      </c>
      <c r="FH112" s="346">
        <f>if($A112-FH$65&gt;=0, if($B112&lt;=$B111,FH111,FH111*vlookup($B112,'2a. TBill Main'!$B$224:$HF$233,1+FH$62)),FH111)</f>
        <v>75939.95507</v>
      </c>
      <c r="FI112" s="346">
        <f>if($A112-FI$65&gt;=0, if($B112&lt;=$B111,FI111,FI111*vlookup($B112,'2a. TBill Main'!$B$224:$HF$233,1+FI$62)),FI111)</f>
        <v>206908.0128</v>
      </c>
      <c r="FJ112" s="346">
        <f>if($A112-FJ$65&gt;=0, if($B112&lt;=$B111,FJ111,FJ111*vlookup($B112,'2a. TBill Main'!$B$224:$HF$233,1+FJ$62)),FJ111)</f>
        <v>215432.3036</v>
      </c>
      <c r="FK112" s="346">
        <f>if($A112-FK$65&gt;=0, if($B112&lt;=$B111,FK111,FK111*vlookup($B112,'2a. TBill Main'!$B$224:$HF$233,1+FK$62)),FK111)</f>
        <v>91992.73434</v>
      </c>
      <c r="FL112" s="346">
        <f>if($A112-FL$65&gt;=0, if($B112&lt;=$B111,FL111,FL111*vlookup($B112,'2a. TBill Main'!$B$224:$HF$233,1+FL$62)),FL111)</f>
        <v>91586.2603</v>
      </c>
      <c r="FM112" s="346">
        <f>if($A112-FM$65&gt;=0, if($B112&lt;=$B111,FM111,FM111*vlookup($B112,'2a. TBill Main'!$B$224:$HF$233,1+FM$62)),FM111)</f>
        <v>243432.6511</v>
      </c>
      <c r="FN112" s="346">
        <f>if($A112-FN$65&gt;=0, if($B112&lt;=$B111,FN111,FN111*vlookup($B112,'2a. TBill Main'!$B$224:$HF$233,1+FN$62)),FN111)</f>
        <v>207907.4676</v>
      </c>
      <c r="FO112" s="346">
        <f>if($A112-FO$65&gt;=0, if($B112&lt;=$B111,FO111,FO111*vlookup($B112,'2a. TBill Main'!$B$224:$HF$233,1+FO$62)),FO111)</f>
        <v>100145.7789</v>
      </c>
      <c r="FP112" s="346">
        <f>if($A112-FP$65&gt;=0, if($B112&lt;=$B111,FP111,FP111*vlookup($B112,'2a. TBill Main'!$B$224:$HF$233,1+FP$62)),FP111)</f>
        <v>35516.40595</v>
      </c>
      <c r="FQ112" s="346">
        <f>if($A112-FQ$65&gt;=0, if($B112&lt;=$B111,FQ111,FQ111*vlookup($B112,'2a. TBill Main'!$B$224:$HF$233,1+FQ$62)),FQ111)</f>
        <v>196201.0741</v>
      </c>
      <c r="FR112" s="346">
        <f>if($A112-FR$65&gt;=0, if($B112&lt;=$B111,FR111,FR111*vlookup($B112,'2a. TBill Main'!$B$224:$HF$233,1+FR$62)),FR111)</f>
        <v>196176.6267</v>
      </c>
      <c r="FS112" s="346">
        <f>if($A112-FS$65&gt;=0, if($B112&lt;=$B111,FS111,FS111*vlookup($B112,'2a. TBill Main'!$B$224:$HF$233,1+FS$62)),FS111)</f>
        <v>88363.92259</v>
      </c>
      <c r="FT112" s="346">
        <f>if($A112-FT$65&gt;=0, if($B112&lt;=$B111,FT111,FT111*vlookup($B112,'2a. TBill Main'!$B$224:$HF$233,1+FT$62)),FT111)</f>
        <v>109912.9378</v>
      </c>
      <c r="FU112" s="346">
        <f>if($A112-FU$65&gt;=0, if($B112&lt;=$B111,FU111,FU111*vlookup($B112,'2a. TBill Main'!$B$224:$HF$233,1+FU$62)),FU111)</f>
        <v>117818.5635</v>
      </c>
      <c r="FV112" s="346">
        <f>if($A112-FV$65&gt;=0, if($B112&lt;=$B111,FV111,FV111*vlookup($B112,'2a. TBill Main'!$B$224:$HF$233,1+FV$62)),FV111)</f>
        <v>247418.9832</v>
      </c>
      <c r="FW112" s="346">
        <f>if($A112-FW$65&gt;=0, if($B112&lt;=$B111,FW111,FW111*vlookup($B112,'2a. TBill Main'!$B$224:$HF$233,1+FW$62)),FW111)</f>
        <v>5879.146316</v>
      </c>
      <c r="FX112" s="346">
        <f>if($A112-FX$65&gt;=0, if($B112&lt;=$B111,FX111,FX111*vlookup($B112,'2a. TBill Main'!$B$224:$HF$233,1+FX$62)),FX111)</f>
        <v>131233.9742</v>
      </c>
      <c r="FY112" s="346">
        <f>if($A112-FY$65&gt;=0, if($B112&lt;=$B111,FY111,FY111*vlookup($B112,'2a. TBill Main'!$B$224:$HF$233,1+FY$62)),FY111)</f>
        <v>121730.1398</v>
      </c>
      <c r="FZ112" s="346">
        <f>if($A112-FZ$65&gt;=0, if($B112&lt;=$B111,FZ111,FZ111*vlookup($B112,'2a. TBill Main'!$B$224:$HF$233,1+FZ$62)),FZ111)</f>
        <v>136614.5712</v>
      </c>
      <c r="GA112" s="346">
        <f>if($A112-GA$65&gt;=0, if($B112&lt;=$B111,GA111,GA111*vlookup($B112,'2a. TBill Main'!$B$224:$HF$233,1+GA$62)),GA111)</f>
        <v>2209.098065</v>
      </c>
      <c r="GB112" s="346">
        <f>if($A112-GB$65&gt;=0, if($B112&lt;=$B111,GB111,GB111*vlookup($B112,'2a. TBill Main'!$B$224:$HF$233,1+GB$62)),GB111)</f>
        <v>12476.98587</v>
      </c>
      <c r="GC112" s="346">
        <f>if($A112-GC$65&gt;=0, if($B112&lt;=$B111,GC111,GC111*vlookup($B112,'2a. TBill Main'!$B$224:$HF$233,1+GC$62)),GC111)</f>
        <v>648.002099</v>
      </c>
      <c r="GD112" s="346">
        <f>if($A112-GD$65&gt;=0, if($B112&lt;=$B111,GD111,GD111*vlookup($B112,'2a. TBill Main'!$B$224:$HF$233,1+GD$62)),GD111)</f>
        <v>49666.41542</v>
      </c>
      <c r="GE112" s="346">
        <f>if($A112-GE$65&gt;=0, if($B112&lt;=$B111,GE111,GE111*vlookup($B112,'2a. TBill Main'!$B$224:$HF$233,1+GE$62)),GE111)</f>
        <v>12719.92775</v>
      </c>
      <c r="GF112" s="346">
        <f>if($A112-GF$65&gt;=0, if($B112&lt;=$B111,GF111,GF111*vlookup($B112,'2a. TBill Main'!$B$224:$HF$233,1+GF$62)),GF111)</f>
        <v>9879.086545</v>
      </c>
      <c r="GG112" s="346">
        <f>if($A112-GG$65&gt;=0, if($B112&lt;=$B111,GG111,GG111*vlookup($B112,'2a. TBill Main'!$B$224:$HF$233,1+GG$62)),GG111)</f>
        <v>145314.2351</v>
      </c>
      <c r="GH112" s="346">
        <f>if($A112-GH$65&gt;=0, if($B112&lt;=$B111,GH111,GH111*vlookup($B112,'2a. TBill Main'!$B$224:$HF$233,1+GH$62)),GH111)</f>
        <v>648.002099</v>
      </c>
      <c r="GI112" s="346">
        <f>if($A112-GI$65&gt;=0, if($B112&lt;=$B111,GI111,GI111*vlookup($B112,'2a. TBill Main'!$B$224:$HF$233,1+GI$62)),GI111)</f>
        <v>1472.732043</v>
      </c>
      <c r="GJ112" s="346">
        <f>if($A112-GJ$65&gt;=0, if($B112&lt;=$B111,GJ111,GJ111*vlookup($B112,'2a. TBill Main'!$B$224:$HF$233,1+GJ$62)),GJ111)</f>
        <v>194.4006297</v>
      </c>
      <c r="GK112" s="346">
        <f>if($A112-GK$65&gt;=0, if($B112&lt;=$B111,GK111,GK111*vlookup($B112,'2a. TBill Main'!$B$224:$HF$233,1+GK$62)),GK111)</f>
        <v>95839.2748</v>
      </c>
      <c r="GL112" s="346">
        <f>if($A112-GL$65&gt;=0, if($B112&lt;=$B111,GL111,GL111*vlookup($B112,'2a. TBill Main'!$B$224:$HF$233,1+GL$62)),GL111)</f>
        <v>70251.14465</v>
      </c>
      <c r="GM112" s="346">
        <f>if($A112-GM$65&gt;=0, if($B112&lt;=$B111,GM111,GM111*vlookup($B112,'2a. TBill Main'!$B$224:$HF$233,1+GM$62)),GM111)</f>
        <v>1914.551656</v>
      </c>
      <c r="GN112" s="346">
        <f>if($A112-GN$65&gt;=0, if($B112&lt;=$B111,GN111,GN111*vlookup($B112,'2a. TBill Main'!$B$224:$HF$233,1+GN$62)),GN111)</f>
        <v>58.90928173</v>
      </c>
      <c r="GO112" s="346">
        <f>if($A112-GO$65&gt;=0, if($B112&lt;=$B111,GO111,GO111*vlookup($B112,'2a. TBill Main'!$B$224:$HF$233,1+GO$62)),GO111)</f>
        <v>6862.931321</v>
      </c>
      <c r="GP112" s="346">
        <f>if($A112-GP$65&gt;=0, if($B112&lt;=$B111,GP111,GP111*vlookup($B112,'2a. TBill Main'!$B$224:$HF$233,1+GP$62)),GP111)</f>
        <v>64240.57172</v>
      </c>
      <c r="GQ112" s="346">
        <f>if($A112-GQ$65&gt;=0, if($B112&lt;=$B111,GQ111,GQ111*vlookup($B112,'2a. TBill Main'!$B$224:$HF$233,1+GQ$62)),GQ111)</f>
        <v>67462.90943</v>
      </c>
      <c r="GR112" s="346">
        <f>if($A112-GR$65&gt;=0, if($B112&lt;=$B111,GR111,GR111*vlookup($B112,'2a. TBill Main'!$B$224:$HF$233,1+GR$62)),GR111)</f>
        <v>80405.27863</v>
      </c>
      <c r="GS112" s="346">
        <f>if($A112-GS$65&gt;=0, if($B112&lt;=$B111,GS111,GS111*vlookup($B112,'2a. TBill Main'!$B$224:$HF$233,1+GS$62)),GS111)</f>
        <v>163096.2374</v>
      </c>
      <c r="GT112" s="346">
        <f>if($A112-GT$65&gt;=0, if($B112&lt;=$B111,GT111,GT111*vlookup($B112,'2a. TBill Main'!$B$224:$HF$233,1+GT$62)),GT111)</f>
        <v>11775.96542</v>
      </c>
      <c r="GU112" s="346">
        <f>if($A112-GU$65&gt;=0, if($B112&lt;=$B111,GU111,GU111*vlookup($B112,'2a. TBill Main'!$B$224:$HF$233,1+GU$62)),GU111)</f>
        <v>48900.59476</v>
      </c>
      <c r="GV112" s="346">
        <f>if($A112-GV$65&gt;=0, if($B112&lt;=$B111,GV111,GV111*vlookup($B112,'2a. TBill Main'!$B$224:$HF$233,1+GV$62)),GV111)</f>
        <v>81665.93726</v>
      </c>
      <c r="GW112" s="346">
        <f>if($A112-GW$65&gt;=0, if($B112&lt;=$B111,GW111,GW111*vlookup($B112,'2a. TBill Main'!$B$224:$HF$233,1+GW$62)),GW111)</f>
        <v>89229.88903</v>
      </c>
      <c r="GX112" s="346">
        <f>if($A112-GX$65&gt;=0, if($B112&lt;=$B111,GX111,GX111*vlookup($B112,'2a. TBill Main'!$B$224:$HF$233,1+GX$62)),GX111)</f>
        <v>39033.29007</v>
      </c>
      <c r="GY112" s="346">
        <f>if($A112-GY$65&gt;=0, if($B112&lt;=$B111,GY111,GY111*vlookup($B112,'2a. TBill Main'!$B$224:$HF$233,1+GY$62)),GY111)</f>
        <v>150878.4524</v>
      </c>
      <c r="GZ112" s="346">
        <f>if($A112-GZ$65&gt;=0, if($B112&lt;=$B111,GZ111,GZ111*vlookup($B112,'2a. TBill Main'!$B$224:$HF$233,1+GZ$62)),GZ111)</f>
        <v>121199.9562</v>
      </c>
      <c r="HA112" s="346">
        <f>if($A112-HA$65&gt;=0, if($B112&lt;=$B111,HA111,HA111*vlookup($B112,'2a. TBill Main'!$B$224:$HF$233,1+HA$62)),HA111)</f>
        <v>174648.3475</v>
      </c>
      <c r="HB112" s="346">
        <f>if($A112-HB$65&gt;=0, if($B112&lt;=$B111,HB111,HB111*vlookup($B112,'2a. TBill Main'!$B$224:$HF$233,1+HB$62)),HB111)</f>
        <v>108063.1864</v>
      </c>
      <c r="HC112" s="346">
        <f>if($A112-HC$65&gt;=0, if($B112&lt;=$B111,HC111,HC111*vlookup($B112,'2a. TBill Main'!$B$224:$HF$233,1+HC$62)),HC111)</f>
        <v>32023.08555</v>
      </c>
      <c r="HD112" s="346">
        <f>if($A112-HD$65&gt;=0, if($B112&lt;=$B111,HD111,HD111*vlookup($B112,'2a. TBill Main'!$B$224:$HF$233,1+HD$62)),HD111)</f>
        <v>77624.76053</v>
      </c>
      <c r="HE112" s="346">
        <f>if($A112-HE$65&gt;=0, if($B112&lt;=$B111,HE111,HE111*vlookup($B112,'2a. TBill Main'!$B$224:$HF$233,1+HE$62)),HE111)</f>
        <v>71927.40826</v>
      </c>
      <c r="HF112" s="346">
        <f>if($A112-HF$65&gt;=0, if($B112&lt;=$B111,HF111,HF111*vlookup($B112,'2a. TBill Main'!$B$224:$HF$233,1+HF$62)),HF111)</f>
        <v>72511.43488</v>
      </c>
      <c r="HG112" s="346">
        <f>if($A112-HG$65&gt;=0, if($B112&lt;=$B111,HG111,HG111*vlookup($B112,'2a. TBill Main'!$B$224:$HF$233,1+HG$62)),HG111)</f>
        <v>14909.9392</v>
      </c>
      <c r="HH112" s="346">
        <f>if($A112-HH$65&gt;=0, if($B112&lt;=$B111,HH111,HH111*vlookup($B112,'2a. TBill Main'!$B$224:$HF$233,1+HH$62)),HH111)</f>
        <v>88617.2325</v>
      </c>
      <c r="HI112" s="346">
        <f>if($A112-HI$65&gt;=0, if($B112&lt;=$B111,HI111,HI111*vlookup($B112,'2a. TBill Main'!$B$224:$HF$233,1+HI$62)),HI111)</f>
        <v>137299.8629</v>
      </c>
      <c r="HJ112" s="346"/>
      <c r="HK112" s="346"/>
      <c r="HL112" s="346"/>
      <c r="HM112" s="346"/>
      <c r="HN112" s="346"/>
      <c r="HO112" s="346"/>
      <c r="HP112" s="346"/>
      <c r="HQ112" s="346"/>
      <c r="HR112" s="346"/>
      <c r="HS112" s="346"/>
      <c r="HT112" s="346"/>
      <c r="HU112" s="346"/>
      <c r="HV112" s="346"/>
      <c r="HW112" s="346"/>
      <c r="HX112" s="346"/>
    </row>
    <row r="113">
      <c r="A113" s="331" t="str">
        <f>'3b. TBond Projections'!A116</f>
        <v>09-2032</v>
      </c>
      <c r="B113" s="338"/>
      <c r="C113" s="346">
        <f t="shared" si="27"/>
        <v>21608685.36</v>
      </c>
      <c r="D113" s="338">
        <f t="shared" si="28"/>
        <v>11</v>
      </c>
      <c r="E113" s="346"/>
      <c r="F113" s="346">
        <f>if($A113-F$65&gt;=0, if($B113&lt;=$B112,F112,F112*vlookup($B113,'2a. TBill Main'!$B$224:$HF$233,1+F$62)),F112)</f>
        <v>2030.234169</v>
      </c>
      <c r="G113" s="346">
        <f>if($A113-G$65&gt;=0, if($B113&lt;=$B112,G112,G112*vlookup($B113,'2a. TBill Main'!$B$224:$HF$233,1+G$62)),G112)</f>
        <v>52287.35384</v>
      </c>
      <c r="H113" s="346">
        <f>if($A113-H$65&gt;=0, if($B113&lt;=$B112,H112,H112*vlookup($B113,'2a. TBill Main'!$B$224:$HF$233,1+H$62)),H112)</f>
        <v>143479.4466</v>
      </c>
      <c r="I113" s="346">
        <f>if($A113-I$65&gt;=0, if($B113&lt;=$B112,I112,I112*vlookup($B113,'2a. TBill Main'!$B$224:$HF$233,1+I$62)),I112)</f>
        <v>53804.79246</v>
      </c>
      <c r="J113" s="346">
        <f>if($A113-J$65&gt;=0, if($B113&lt;=$B112,J112,J112*vlookup($B113,'2a. TBill Main'!$B$224:$HF$233,1+J$62)),J112)</f>
        <v>71739.72329</v>
      </c>
      <c r="K113" s="346">
        <f>if($A113-K$65&gt;=0, if($B113&lt;=$B112,K112,K112*vlookup($B113,'2a. TBill Main'!$B$224:$HF$233,1+K$62)),K112)</f>
        <v>71739.72329</v>
      </c>
      <c r="L113" s="346">
        <f>if($A113-L$65&gt;=0, if($B113&lt;=$B112,L112,L112*vlookup($B113,'2a. TBill Main'!$B$224:$HF$233,1+L$62)),L112)</f>
        <v>18807.64456</v>
      </c>
      <c r="M113" s="346">
        <f>if($A113-M$65&gt;=0, if($B113&lt;=$B112,M112,M112*vlookup($B113,'2a. TBill Main'!$B$224:$HF$233,1+M$62)),M112)</f>
        <v>531368.9564</v>
      </c>
      <c r="N113" s="346">
        <f>if($A113-N$65&gt;=0, if($B113&lt;=$B112,N112,N112*vlookup($B113,'2a. TBill Main'!$B$224:$HF$233,1+N$62)),N112)</f>
        <v>178979.9204</v>
      </c>
      <c r="O113" s="346">
        <f>if($A113-O$65&gt;=0, if($B113&lt;=$B112,O112,O112*vlookup($B113,'2a. TBill Main'!$B$224:$HF$233,1+O$62)),O112)</f>
        <v>9548.557169</v>
      </c>
      <c r="P113" s="346">
        <f>if($A113-P$65&gt;=0, if($B113&lt;=$B112,P112,P112*vlookup($B113,'2a. TBill Main'!$B$224:$HF$233,1+P$62)),P112)</f>
        <v>71.73972329</v>
      </c>
      <c r="Q113" s="346">
        <f>if($A113-Q$65&gt;=0, if($B113&lt;=$B112,Q112,Q112*vlookup($B113,'2a. TBill Main'!$B$224:$HF$233,1+Q$62)),Q112)</f>
        <v>1363.054742</v>
      </c>
      <c r="R113" s="346">
        <f>if($A113-R$65&gt;=0, if($B113&lt;=$B112,R112,R112*vlookup($B113,'2a. TBill Main'!$B$224:$HF$233,1+R$62)),R112)</f>
        <v>52932.07873</v>
      </c>
      <c r="S113" s="346">
        <f>if($A113-S$65&gt;=0, if($B113&lt;=$B112,S112,S112*vlookup($B113,'2a. TBill Main'!$B$224:$HF$233,1+S$62)),S112)</f>
        <v>42583.19321</v>
      </c>
      <c r="T113" s="346">
        <f>if($A113-T$65&gt;=0, if($B113&lt;=$B112,T112,T112*vlookup($B113,'2a. TBill Main'!$B$224:$HF$233,1+T$62)),T112)</f>
        <v>473675.8709</v>
      </c>
      <c r="U113" s="346">
        <f>if($A113-U$65&gt;=0, if($B113&lt;=$B112,U112,U112*vlookup($B113,'2a. TBill Main'!$B$224:$HF$233,1+U$62)),U112)</f>
        <v>73078.1713</v>
      </c>
      <c r="V113" s="346">
        <f>if($A113-V$65&gt;=0, if($B113&lt;=$B112,V112,V112*vlookup($B113,'2a. TBill Main'!$B$224:$HF$233,1+V$62)),V112)</f>
        <v>234587.0299</v>
      </c>
      <c r="W113" s="346">
        <f>if($A113-W$65&gt;=0, if($B113&lt;=$B112,W112,W112*vlookup($B113,'2a. TBill Main'!$B$224:$HF$233,1+W$62)),W112)</f>
        <v>71739.72329</v>
      </c>
      <c r="X113" s="346">
        <f>if($A113-X$65&gt;=0, if($B113&lt;=$B112,X112,X112*vlookup($B113,'2a. TBill Main'!$B$224:$HF$233,1+X$62)),X112)</f>
        <v>126677.9316</v>
      </c>
      <c r="Y113" s="346">
        <f>if($A113-Y$65&gt;=0, if($B113&lt;=$B112,Y112,Y112*vlookup($B113,'2a. TBill Main'!$B$224:$HF$233,1+Y$62)),Y112)</f>
        <v>71739.72329</v>
      </c>
      <c r="Z113" s="346">
        <f>if($A113-Z$65&gt;=0, if($B113&lt;=$B112,Z112,Z112*vlookup($B113,'2a. TBill Main'!$B$224:$HF$233,1+Z$62)),Z112)</f>
        <v>9075.074996</v>
      </c>
      <c r="AA113" s="346">
        <f>if($A113-AA$65&gt;=0, if($B113&lt;=$B112,AA112,AA112*vlookup($B113,'2a. TBill Main'!$B$224:$HF$233,1+AA$62)),AA112)</f>
        <v>160040.7769</v>
      </c>
      <c r="AB113" s="346">
        <f>if($A113-AB$65&gt;=0, if($B113&lt;=$B112,AB112,AB112*vlookup($B113,'2a. TBill Main'!$B$224:$HF$233,1+AB$62)),AB112)</f>
        <v>94665.51492</v>
      </c>
      <c r="AC113" s="346">
        <f>if($A113-AC$65&gt;=0, if($B113&lt;=$B112,AC112,AC112*vlookup($B113,'2a. TBill Main'!$B$224:$HF$233,1+AC$62)),AC112)</f>
        <v>57391.77863</v>
      </c>
      <c r="AD113" s="346">
        <f>if($A113-AD$65&gt;=0, if($B113&lt;=$B112,AD112,AD112*vlookup($B113,'2a. TBill Main'!$B$224:$HF$233,1+AD$62)),AD112)</f>
        <v>35869.86164</v>
      </c>
      <c r="AE113" s="346">
        <f>if($A113-AE$65&gt;=0, if($B113&lt;=$B112,AE112,AE112*vlookup($B113,'2a. TBill Main'!$B$224:$HF$233,1+AE$62)),AE112)</f>
        <v>313619.2395</v>
      </c>
      <c r="AF113" s="346">
        <f>if($A113-AF$65&gt;=0, if($B113&lt;=$B112,AF112,AF112*vlookup($B113,'2a. TBill Main'!$B$224:$HF$233,1+AF$62)),AF112)</f>
        <v>56496.96906</v>
      </c>
      <c r="AG113" s="346">
        <f>if($A113-AG$65&gt;=0, if($B113&lt;=$B112,AG112,AG112*vlookup($B113,'2a. TBill Main'!$B$224:$HF$233,1+AG$62)),AG112)</f>
        <v>78810.46215</v>
      </c>
      <c r="AH113" s="346">
        <f>if($A113-AH$65&gt;=0, if($B113&lt;=$B112,AH112,AH112*vlookup($B113,'2a. TBill Main'!$B$224:$HF$233,1+AH$62)),AH112)</f>
        <v>59852.95332</v>
      </c>
      <c r="AI113" s="346">
        <f>if($A113-AI$65&gt;=0, if($B113&lt;=$B112,AI112,AI112*vlookup($B113,'2a. TBill Main'!$B$224:$HF$233,1+AI$62)),AI112)</f>
        <v>111255.1824</v>
      </c>
      <c r="AJ113" s="346">
        <f>if($A113-AJ$65&gt;=0, if($B113&lt;=$B112,AJ112,AJ112*vlookup($B113,'2a. TBill Main'!$B$224:$HF$233,1+AJ$62)),AJ112)</f>
        <v>107609.5849</v>
      </c>
      <c r="AK113" s="346">
        <f>if($A113-AK$65&gt;=0, if($B113&lt;=$B112,AK112,AK112*vlookup($B113,'2a. TBill Main'!$B$224:$HF$233,1+AK$62)),AK112)</f>
        <v>86087.66794</v>
      </c>
      <c r="AL113" s="346">
        <f>if($A113-AL$65&gt;=0, if($B113&lt;=$B112,AL112,AL112*vlookup($B113,'2a. TBill Main'!$B$224:$HF$233,1+AL$62)),AL112)</f>
        <v>57391.77863</v>
      </c>
      <c r="AM113" s="346">
        <f>if($A113-AM$65&gt;=0, if($B113&lt;=$B112,AM112,AM112*vlookup($B113,'2a. TBill Main'!$B$224:$HF$233,1+AM$62)),AM112)</f>
        <v>81078.37002</v>
      </c>
      <c r="AN113" s="346">
        <f>if($A113-AN$65&gt;=0, if($B113&lt;=$B112,AN112,AN112*vlookup($B113,'2a. TBill Main'!$B$224:$HF$233,1+AN$62)),AN112)</f>
        <v>431270.5205</v>
      </c>
      <c r="AO113" s="346">
        <f>if($A113-AO$65&gt;=0, if($B113&lt;=$B112,AO112,AO112*vlookup($B113,'2a. TBill Main'!$B$224:$HF$233,1+AO$62)),AO112)</f>
        <v>47267.58192</v>
      </c>
      <c r="AP113" s="346">
        <f>if($A113-AP$65&gt;=0, if($B113&lt;=$B112,AP112,AP112*vlookup($B113,'2a. TBill Main'!$B$224:$HF$233,1+AP$62)),AP112)</f>
        <v>85955.88207</v>
      </c>
      <c r="AQ113" s="346">
        <f>if($A113-AQ$65&gt;=0, if($B113&lt;=$B112,AQ112,AQ112*vlookup($B113,'2a. TBill Main'!$B$224:$HF$233,1+AQ$62)),AQ112)</f>
        <v>200017.666</v>
      </c>
      <c r="AR113" s="346">
        <f>if($A113-AR$65&gt;=0, if($B113&lt;=$B112,AR112,AR112*vlookup($B113,'2a. TBill Main'!$B$224:$HF$233,1+AR$62)),AR112)</f>
        <v>143479.4466</v>
      </c>
      <c r="AS113" s="346">
        <f>if($A113-AS$65&gt;=0, if($B113&lt;=$B112,AS112,AS112*vlookup($B113,'2a. TBill Main'!$B$224:$HF$233,1+AS$62)),AS112)</f>
        <v>43043.83397</v>
      </c>
      <c r="AT113" s="346">
        <f>if($A113-AT$65&gt;=0, if($B113&lt;=$B112,AT112,AT112*vlookup($B113,'2a. TBill Main'!$B$224:$HF$233,1+AT$62)),AT112)</f>
        <v>57391.77863</v>
      </c>
      <c r="AU113" s="346">
        <f>if($A113-AU$65&gt;=0, if($B113&lt;=$B112,AU112,AU112*vlookup($B113,'2a. TBill Main'!$B$224:$HF$233,1+AU$62)),AU112)</f>
        <v>57391.77863</v>
      </c>
      <c r="AV113" s="346">
        <f>if($A113-AV$65&gt;=0, if($B113&lt;=$B112,AV112,AV112*vlookup($B113,'2a. TBill Main'!$B$224:$HF$233,1+AV$62)),AV112)</f>
        <v>35869.86164</v>
      </c>
      <c r="AW113" s="346">
        <f>if($A113-AW$65&gt;=0, if($B113&lt;=$B112,AW112,AW112*vlookup($B113,'2a. TBill Main'!$B$224:$HF$233,1+AW$62)),AW112)</f>
        <v>35869.86164</v>
      </c>
      <c r="AX113" s="346">
        <f>if($A113-AX$65&gt;=0, if($B113&lt;=$B112,AX112,AX112*vlookup($B113,'2a. TBill Main'!$B$224:$HF$233,1+AX$62)),AX112)</f>
        <v>266864.5967</v>
      </c>
      <c r="AY113" s="346">
        <f>if($A113-AY$65&gt;=0, if($B113&lt;=$B112,AY112,AY112*vlookup($B113,'2a. TBill Main'!$B$224:$HF$233,1+AY$62)),AY112)</f>
        <v>203051.7541</v>
      </c>
      <c r="AZ113" s="346">
        <f>if($A113-AZ$65&gt;=0, if($B113&lt;=$B112,AZ112,AZ112*vlookup($B113,'2a. TBill Main'!$B$224:$HF$233,1+AZ$62)),AZ112)</f>
        <v>81158.93373</v>
      </c>
      <c r="BA113" s="346">
        <f>if($A113-BA$65&gt;=0, if($B113&lt;=$B112,BA112,BA112*vlookup($B113,'2a. TBill Main'!$B$224:$HF$233,1+BA$62)),BA112)</f>
        <v>123470.879</v>
      </c>
      <c r="BB113" s="346">
        <f>if($A113-BB$65&gt;=0, if($B113&lt;=$B112,BB112,BB112*vlookup($B113,'2a. TBill Main'!$B$224:$HF$233,1+BB$62)),BB112)</f>
        <v>227680.4315</v>
      </c>
      <c r="BC113" s="346">
        <f>if($A113-BC$65&gt;=0, if($B113&lt;=$B112,BC112,BC112*vlookup($B113,'2a. TBill Main'!$B$224:$HF$233,1+BC$62)),BC112)</f>
        <v>2152.191699</v>
      </c>
      <c r="BD113" s="346">
        <f>if($A113-BD$65&gt;=0, if($B113&lt;=$B112,BD112,BD112*vlookup($B113,'2a. TBill Main'!$B$224:$HF$233,1+BD$62)),BD112)</f>
        <v>107609.5849</v>
      </c>
      <c r="BE113" s="346">
        <f>if($A113-BE$65&gt;=0, if($B113&lt;=$B112,BE112,BE112*vlookup($B113,'2a. TBill Main'!$B$224:$HF$233,1+BE$62)),BE112)</f>
        <v>71739.72329</v>
      </c>
      <c r="BF113" s="346">
        <f>if($A113-BF$65&gt;=0, if($B113&lt;=$B112,BF112,BF112*vlookup($B113,'2a. TBill Main'!$B$224:$HF$233,1+BF$62)),BF112)</f>
        <v>35869.86164</v>
      </c>
      <c r="BG113" s="346">
        <f>if($A113-BG$65&gt;=0, if($B113&lt;=$B112,BG112,BG112*vlookup($B113,'2a. TBill Main'!$B$224:$HF$233,1+BG$62)),BG112)</f>
        <v>35869.86164</v>
      </c>
      <c r="BH113" s="346">
        <f>if($A113-BH$65&gt;=0, if($B113&lt;=$B112,BH112,BH112*vlookup($B113,'2a. TBill Main'!$B$224:$HF$233,1+BH$62)),BH112)</f>
        <v>71739.72329</v>
      </c>
      <c r="BI113" s="346">
        <f>if($A113-BI$65&gt;=0, if($B113&lt;=$B112,BI112,BI112*vlookup($B113,'2a. TBill Main'!$B$224:$HF$233,1+BI$62)),BI112)</f>
        <v>397882.8533</v>
      </c>
      <c r="BJ113" s="346">
        <f>if($A113-BJ$65&gt;=0, if($B113&lt;=$B112,BJ112,BJ112*vlookup($B113,'2a. TBill Main'!$B$224:$HF$233,1+BJ$62)),BJ112)</f>
        <v>71739.72329</v>
      </c>
      <c r="BK113" s="346">
        <f>if($A113-BK$65&gt;=0, if($B113&lt;=$B112,BK112,BK112*vlookup($B113,'2a. TBill Main'!$B$224:$HF$233,1+BK$62)),BK112)</f>
        <v>133098.1347</v>
      </c>
      <c r="BL113" s="346">
        <f>if($A113-BL$65&gt;=0, if($B113&lt;=$B112,BL112,BL112*vlookup($B113,'2a. TBill Main'!$B$224:$HF$233,1+BL$62)),BL112)</f>
        <v>179349.3082</v>
      </c>
      <c r="BM113" s="346">
        <f>if($A113-BM$65&gt;=0, if($B113&lt;=$B112,BM112,BM112*vlookup($B113,'2a. TBill Main'!$B$224:$HF$233,1+BM$62)),BM112)</f>
        <v>143.4794466</v>
      </c>
      <c r="BN113" s="346">
        <f>if($A113-BN$65&gt;=0, if($B113&lt;=$B112,BN112,BN112*vlookup($B113,'2a. TBill Main'!$B$224:$HF$233,1+BN$62)),BN112)</f>
        <v>20373.00532</v>
      </c>
      <c r="BO113" s="346">
        <f>if($A113-BO$65&gt;=0, if($B113&lt;=$B112,BO112,BO112*vlookup($B113,'2a. TBill Main'!$B$224:$HF$233,1+BO$62)),BO112)</f>
        <v>140689.9192</v>
      </c>
      <c r="BP113" s="346">
        <f>if($A113-BP$65&gt;=0, if($B113&lt;=$B112,BP112,BP112*vlookup($B113,'2a. TBill Main'!$B$224:$HF$233,1+BP$62)),BP112)</f>
        <v>71739.72329</v>
      </c>
      <c r="BQ113" s="346">
        <f>if($A113-BQ$65&gt;=0, if($B113&lt;=$B112,BQ112,BQ112*vlookup($B113,'2a. TBill Main'!$B$224:$HF$233,1+BQ$62)),BQ112)</f>
        <v>16475.60137</v>
      </c>
      <c r="BR113" s="346">
        <f>if($A113-BR$65&gt;=0, if($B113&lt;=$B112,BR112,BR112*vlookup($B113,'2a. TBill Main'!$B$224:$HF$233,1+BR$62)),BR112)</f>
        <v>71739.72329</v>
      </c>
      <c r="BS113" s="346">
        <f>if($A113-BS$65&gt;=0, if($B113&lt;=$B112,BS112,BS112*vlookup($B113,'2a. TBill Main'!$B$224:$HF$233,1+BS$62)),BS112)</f>
        <v>43043.83397</v>
      </c>
      <c r="BT113" s="346">
        <f>if($A113-BT$65&gt;=0, if($B113&lt;=$B112,BT112,BT112*vlookup($B113,'2a. TBill Main'!$B$224:$HF$233,1+BT$62)),BT112)</f>
        <v>500757.6165</v>
      </c>
      <c r="BU113" s="346">
        <f>if($A113-BU$65&gt;=0, if($B113&lt;=$B112,BU112,BU112*vlookup($B113,'2a. TBill Main'!$B$224:$HF$233,1+BU$62)),BU112)</f>
        <v>180017.5637</v>
      </c>
      <c r="BV113" s="346">
        <f>if($A113-BV$65&gt;=0, if($B113&lt;=$B112,BV112,BV112*vlookup($B113,'2a. TBill Main'!$B$224:$HF$233,1+BV$62)),BV112)</f>
        <v>179349.3082</v>
      </c>
      <c r="BW113" s="346">
        <f>if($A113-BW$65&gt;=0, if($B113&lt;=$B112,BW112,BW112*vlookup($B113,'2a. TBill Main'!$B$224:$HF$233,1+BW$62)),BW112)</f>
        <v>3608.508081</v>
      </c>
      <c r="BX113" s="346">
        <f>if($A113-BX$65&gt;=0, if($B113&lt;=$B112,BX112,BX112*vlookup($B113,'2a. TBill Main'!$B$224:$HF$233,1+BX$62)),BX112)</f>
        <v>107609.5849</v>
      </c>
      <c r="BY113" s="346">
        <f>if($A113-BY$65&gt;=0, if($B113&lt;=$B112,BY112,BY112*vlookup($B113,'2a. TBill Main'!$B$224:$HF$233,1+BY$62)),BY112)</f>
        <v>71739.72329</v>
      </c>
      <c r="BZ113" s="346">
        <f>if($A113-BZ$65&gt;=0, if($B113&lt;=$B112,BZ112,BZ112*vlookup($B113,'2a. TBill Main'!$B$224:$HF$233,1+BZ$62)),BZ112)</f>
        <v>43685.33058</v>
      </c>
      <c r="CA113" s="346">
        <f>if($A113-CA$65&gt;=0, if($B113&lt;=$B112,CA112,CA112*vlookup($B113,'2a. TBill Main'!$B$224:$HF$233,1+CA$62)),CA112)</f>
        <v>71739.72329</v>
      </c>
      <c r="CB113" s="346">
        <f>if($A113-CB$65&gt;=0, if($B113&lt;=$B112,CB112,CB112*vlookup($B113,'2a. TBill Main'!$B$224:$HF$233,1+CB$62)),CB112)</f>
        <v>147238.6081</v>
      </c>
      <c r="CC113" s="346">
        <f>if($A113-CC$65&gt;=0, if($B113&lt;=$B112,CC112,CC112*vlookup($B113,'2a. TBill Main'!$B$224:$HF$233,1+CC$62)),CC112)</f>
        <v>271082.4619</v>
      </c>
      <c r="CD113" s="346">
        <f>if($A113-CD$65&gt;=0, if($B113&lt;=$B112,CD112,CD112*vlookup($B113,'2a. TBill Main'!$B$224:$HF$233,1+CD$62)),CD112)</f>
        <v>75312.36151</v>
      </c>
      <c r="CE113" s="346">
        <f>if($A113-CE$65&gt;=0, if($B113&lt;=$B112,CE112,CE112*vlookup($B113,'2a. TBill Main'!$B$224:$HF$233,1+CE$62)),CE112)</f>
        <v>160027.0746</v>
      </c>
      <c r="CF113" s="346">
        <f>if($A113-CF$65&gt;=0, if($B113&lt;=$B112,CF112,CF112*vlookup($B113,'2a. TBill Main'!$B$224:$HF$233,1+CF$62)),CF112)</f>
        <v>179349.3082</v>
      </c>
      <c r="CG113" s="346">
        <f>if($A113-CG$65&gt;=0, if($B113&lt;=$B112,CG112,CG112*vlookup($B113,'2a. TBill Main'!$B$224:$HF$233,1+CG$62)),CG112)</f>
        <v>35.86986164</v>
      </c>
      <c r="CH113" s="346">
        <f>if($A113-CH$65&gt;=0, if($B113&lt;=$B112,CH112,CH112*vlookup($B113,'2a. TBill Main'!$B$224:$HF$233,1+CH$62)),CH112)</f>
        <v>100955.9408</v>
      </c>
      <c r="CI113" s="346">
        <f>if($A113-CI$65&gt;=0, if($B113&lt;=$B112,CI112,CI112*vlookup($B113,'2a. TBill Main'!$B$224:$HF$233,1+CI$62)),CI112)</f>
        <v>71739.72329</v>
      </c>
      <c r="CJ113" s="346">
        <f>if($A113-CJ$65&gt;=0, if($B113&lt;=$B112,CJ112,CJ112*vlookup($B113,'2a. TBill Main'!$B$224:$HF$233,1+CJ$62)),CJ112)</f>
        <v>35869.86164</v>
      </c>
      <c r="CK113" s="346">
        <f>if($A113-CK$65&gt;=0, if($B113&lt;=$B112,CK112,CK112*vlookup($B113,'2a. TBill Main'!$B$224:$HF$233,1+CK$62)),CK112)</f>
        <v>62451.72479</v>
      </c>
      <c r="CL113" s="346">
        <f>if($A113-CL$65&gt;=0, if($B113&lt;=$B112,CL112,CL112*vlookup($B113,'2a. TBill Main'!$B$224:$HF$233,1+CL$62)),CL112)</f>
        <v>53883.92138</v>
      </c>
      <c r="CM113" s="346">
        <f>if($A113-CM$65&gt;=0, if($B113&lt;=$B112,CM112,CM112*vlookup($B113,'2a. TBill Main'!$B$224:$HF$233,1+CM$62)),CM112)</f>
        <v>318050.8892</v>
      </c>
      <c r="CN113" s="346">
        <f>if($A113-CN$65&gt;=0, if($B113&lt;=$B112,CN112,CN112*vlookup($B113,'2a. TBill Main'!$B$224:$HF$233,1+CN$62)),CN112)</f>
        <v>112331.5653</v>
      </c>
      <c r="CO113" s="346">
        <f>if($A113-CO$65&gt;=0, if($B113&lt;=$B112,CO112,CO112*vlookup($B113,'2a. TBill Main'!$B$224:$HF$233,1+CO$62)),CO112)</f>
        <v>942.5485076</v>
      </c>
      <c r="CP113" s="346">
        <f>if($A113-CP$65&gt;=0, if($B113&lt;=$B112,CP112,CP112*vlookup($B113,'2a. TBill Main'!$B$224:$HF$233,1+CP$62)),CP112)</f>
        <v>133514.4703</v>
      </c>
      <c r="CQ113" s="346">
        <f>if($A113-CQ$65&gt;=0, if($B113&lt;=$B112,CQ112,CQ112*vlookup($B113,'2a. TBill Main'!$B$224:$HF$233,1+CQ$62)),CQ112)</f>
        <v>29454.64086</v>
      </c>
      <c r="CR113" s="346">
        <f>if($A113-CR$65&gt;=0, if($B113&lt;=$B112,CR112,CR112*vlookup($B113,'2a. TBill Main'!$B$224:$HF$233,1+CR$62)),CR112)</f>
        <v>84378.59186</v>
      </c>
      <c r="CS113" s="346">
        <f>if($A113-CS$65&gt;=0, if($B113&lt;=$B112,CS112,CS112*vlookup($B113,'2a. TBill Main'!$B$224:$HF$233,1+CS$62)),CS112)</f>
        <v>24959.86267</v>
      </c>
      <c r="CT113" s="346">
        <f>if($A113-CT$65&gt;=0, if($B113&lt;=$B112,CT112,CT112*vlookup($B113,'2a. TBill Main'!$B$224:$HF$233,1+CT$62)),CT112)</f>
        <v>82498.73777</v>
      </c>
      <c r="CU113" s="346">
        <f>if($A113-CU$65&gt;=0, if($B113&lt;=$B112,CU112,CU112*vlookup($B113,'2a. TBill Main'!$B$224:$HF$233,1+CU$62)),CU112)</f>
        <v>125402.8978</v>
      </c>
      <c r="CV113" s="346">
        <f>if($A113-CV$65&gt;=0, if($B113&lt;=$B112,CV112,CV112*vlookup($B113,'2a. TBill Main'!$B$224:$HF$233,1+CV$62)),CV112)</f>
        <v>29454.64086</v>
      </c>
      <c r="CW113" s="346">
        <f>if($A113-CW$65&gt;=0, if($B113&lt;=$B112,CW112,CW112*vlookup($B113,'2a. TBill Main'!$B$224:$HF$233,1+CW$62)),CW112)</f>
        <v>42709.22925</v>
      </c>
      <c r="CX113" s="346">
        <f>if($A113-CX$65&gt;=0, if($B113&lt;=$B112,CX112,CX112*vlookup($B113,'2a. TBill Main'!$B$224:$HF$233,1+CX$62)),CX112)</f>
        <v>321214.6405</v>
      </c>
      <c r="CY113" s="346">
        <f>if($A113-CY$65&gt;=0, if($B113&lt;=$B112,CY112,CY112*vlookup($B113,'2a. TBill Main'!$B$224:$HF$233,1+CY$62)),CY112)</f>
        <v>630446.9563</v>
      </c>
      <c r="CZ113" s="346">
        <f>if($A113-CZ$65&gt;=0, if($B113&lt;=$B112,CZ112,CZ112*vlookup($B113,'2a. TBill Main'!$B$224:$HF$233,1+CZ$62)),CZ112)</f>
        <v>53343.82733</v>
      </c>
      <c r="DA113" s="346">
        <f>if($A113-DA$65&gt;=0, if($B113&lt;=$B112,DA112,DA112*vlookup($B113,'2a. TBill Main'!$B$224:$HF$233,1+DA$62)),DA112)</f>
        <v>147273.2043</v>
      </c>
      <c r="DB113" s="346">
        <f>if($A113-DB$65&gt;=0, if($B113&lt;=$B112,DB112,DB112*vlookup($B113,'2a. TBill Main'!$B$224:$HF$233,1+DB$62)),DB112)</f>
        <v>58909.28173</v>
      </c>
      <c r="DC113" s="346">
        <f>if($A113-DC$65&gt;=0, if($B113&lt;=$B112,DC112,DC112*vlookup($B113,'2a. TBill Main'!$B$224:$HF$233,1+DC$62)),DC112)</f>
        <v>58909.28173</v>
      </c>
      <c r="DD113" s="346">
        <f>if($A113-DD$65&gt;=0, if($B113&lt;=$B112,DD112,DD112*vlookup($B113,'2a. TBill Main'!$B$224:$HF$233,1+DD$62)),DD112)</f>
        <v>117335.5073</v>
      </c>
      <c r="DE113" s="346">
        <f>if($A113-DE$65&gt;=0, if($B113&lt;=$B112,DE112,DE112*vlookup($B113,'2a. TBill Main'!$B$224:$HF$233,1+DE$62)),DE112)</f>
        <v>44665.0174</v>
      </c>
      <c r="DF113" s="346">
        <f>if($A113-DF$65&gt;=0, if($B113&lt;=$B112,DF112,DF112*vlookup($B113,'2a. TBill Main'!$B$224:$HF$233,1+DF$62)),DF112)</f>
        <v>23563.71269</v>
      </c>
      <c r="DG113" s="346">
        <f>if($A113-DG$65&gt;=0, if($B113&lt;=$B112,DG112,DG112*vlookup($B113,'2a. TBill Main'!$B$224:$HF$233,1+DG$62)),DG112)</f>
        <v>58909.28173</v>
      </c>
      <c r="DH113" s="346">
        <f>if($A113-DH$65&gt;=0, if($B113&lt;=$B112,DH112,DH112*vlookup($B113,'2a. TBill Main'!$B$224:$HF$233,1+DH$62)),DH112)</f>
        <v>293680.4422</v>
      </c>
      <c r="DI113" s="346">
        <f>if($A113-DI$65&gt;=0, if($B113&lt;=$B112,DI112,DI112*vlookup($B113,'2a. TBill Main'!$B$224:$HF$233,1+DI$62)),DI112)</f>
        <v>45879.66788</v>
      </c>
      <c r="DJ113" s="346">
        <f>if($A113-DJ$65&gt;=0, if($B113&lt;=$B112,DJ112,DJ112*vlookup($B113,'2a. TBill Main'!$B$224:$HF$233,1+DJ$62)),DJ112)</f>
        <v>294.5464086</v>
      </c>
      <c r="DK113" s="346">
        <f>if($A113-DK$65&gt;=0, if($B113&lt;=$B112,DK112,DK112*vlookup($B113,'2a. TBill Main'!$B$224:$HF$233,1+DK$62)),DK112)</f>
        <v>137756.8222</v>
      </c>
      <c r="DL113" s="346">
        <f>if($A113-DL$65&gt;=0, if($B113&lt;=$B112,DL112,DL112*vlookup($B113,'2a. TBill Main'!$B$224:$HF$233,1+DL$62)),DL112)</f>
        <v>58909.28173</v>
      </c>
      <c r="DM113" s="346">
        <f>if($A113-DM$65&gt;=0, if($B113&lt;=$B112,DM112,DM112*vlookup($B113,'2a. TBill Main'!$B$224:$HF$233,1+DM$62)),DM112)</f>
        <v>37788.47804</v>
      </c>
      <c r="DN113" s="346">
        <f>if($A113-DN$65&gt;=0, if($B113&lt;=$B112,DN112,DN112*vlookup($B113,'2a. TBill Main'!$B$224:$HF$233,1+DN$62)),DN112)</f>
        <v>156898.9809</v>
      </c>
      <c r="DO113" s="346">
        <f>if($A113-DO$65&gt;=0, if($B113&lt;=$B112,DO112,DO112*vlookup($B113,'2a. TBill Main'!$B$224:$HF$233,1+DO$62)),DO112)</f>
        <v>58909.28173</v>
      </c>
      <c r="DP113" s="346">
        <f>if($A113-DP$65&gt;=0, if($B113&lt;=$B112,DP112,DP112*vlookup($B113,'2a. TBill Main'!$B$224:$HF$233,1+DP$62)),DP112)</f>
        <v>70691.13807</v>
      </c>
      <c r="DQ113" s="346">
        <f>if($A113-DQ$65&gt;=0, if($B113&lt;=$B112,DQ112,DQ112*vlookup($B113,'2a. TBill Main'!$B$224:$HF$233,1+DQ$62)),DQ112)</f>
        <v>41236.49721</v>
      </c>
      <c r="DR113" s="346">
        <f>if($A113-DR$65&gt;=0, if($B113&lt;=$B112,DR112,DR112*vlookup($B113,'2a. TBill Main'!$B$224:$HF$233,1+DR$62)),DR112)</f>
        <v>278677.7798</v>
      </c>
      <c r="DS113" s="346">
        <f>if($A113-DS$65&gt;=0, if($B113&lt;=$B112,DS112,DS112*vlookup($B113,'2a. TBill Main'!$B$224:$HF$233,1+DS$62)),DS112)</f>
        <v>11839.76417</v>
      </c>
      <c r="DT113" s="346">
        <f>if($A113-DT$65&gt;=0, if($B113&lt;=$B112,DT112,DT112*vlookup($B113,'2a. TBill Main'!$B$224:$HF$233,1+DT$62)),DT112)</f>
        <v>312.2191931</v>
      </c>
      <c r="DU113" s="346">
        <f>if($A113-DU$65&gt;=0, if($B113&lt;=$B112,DU112,DU112*vlookup($B113,'2a. TBill Main'!$B$224:$HF$233,1+DU$62)),DU112)</f>
        <v>102509.9262</v>
      </c>
      <c r="DV113" s="346">
        <f>if($A113-DV$65&gt;=0, if($B113&lt;=$B112,DV112,DV112*vlookup($B113,'2a. TBill Main'!$B$224:$HF$233,1+DV$62)),DV112)</f>
        <v>205468.6823</v>
      </c>
      <c r="DW113" s="346">
        <f>if($A113-DW$65&gt;=0, if($B113&lt;=$B112,DW112,DW112*vlookup($B113,'2a. TBill Main'!$B$224:$HF$233,1+DW$62)),DW112)</f>
        <v>58909.28173</v>
      </c>
      <c r="DX113" s="346">
        <f>if($A113-DX$65&gt;=0, if($B113&lt;=$B112,DX112,DX112*vlookup($B113,'2a. TBill Main'!$B$224:$HF$233,1+DX$62)),DX112)</f>
        <v>117818.5635</v>
      </c>
      <c r="DY113" s="346">
        <f>if($A113-DY$65&gt;=0, if($B113&lt;=$B112,DY112,DY112*vlookup($B113,'2a. TBill Main'!$B$224:$HF$233,1+DY$62)),DY112)</f>
        <v>58909.28173</v>
      </c>
      <c r="DZ113" s="346">
        <f>if($A113-DZ$65&gt;=0, if($B113&lt;=$B112,DZ112,DZ112*vlookup($B113,'2a. TBill Main'!$B$224:$HF$233,1+DZ$62)),DZ112)</f>
        <v>356012.3532</v>
      </c>
      <c r="EA113" s="346">
        <f>if($A113-EA$65&gt;=0, if($B113&lt;=$B112,EA112,EA112*vlookup($B113,'2a. TBill Main'!$B$224:$HF$233,1+EA$62)),EA112)</f>
        <v>1684.805457</v>
      </c>
      <c r="EB113" s="346">
        <f>if($A113-EB$65&gt;=0, if($B113&lt;=$B112,EB112,EB112*vlookup($B113,'2a. TBill Main'!$B$224:$HF$233,1+EB$62)),EB112)</f>
        <v>117818.5635</v>
      </c>
      <c r="EC113" s="346">
        <f>if($A113-EC$65&gt;=0, if($B113&lt;=$B112,EC112,EC112*vlookup($B113,'2a. TBill Main'!$B$224:$HF$233,1+EC$62)),EC112)</f>
        <v>170107.4434</v>
      </c>
      <c r="ED113" s="346">
        <f>if($A113-ED$65&gt;=0, if($B113&lt;=$B112,ED112,ED112*vlookup($B113,'2a. TBill Main'!$B$224:$HF$233,1+ED$62)),ED112)</f>
        <v>115231.7391</v>
      </c>
      <c r="EE113" s="346">
        <f>if($A113-EE$65&gt;=0, if($B113&lt;=$B112,EE112,EE112*vlookup($B113,'2a. TBill Main'!$B$224:$HF$233,1+EE$62)),EE112)</f>
        <v>117818.5635</v>
      </c>
      <c r="EF113" s="346">
        <f>if($A113-EF$65&gt;=0, if($B113&lt;=$B112,EF112,EF112*vlookup($B113,'2a. TBill Main'!$B$224:$HF$233,1+EF$62)),EF112)</f>
        <v>31041.53909</v>
      </c>
      <c r="EG113" s="346">
        <f>if($A113-EG$65&gt;=0, if($B113&lt;=$B112,EG112,EG112*vlookup($B113,'2a. TBill Main'!$B$224:$HF$233,1+EG$62)),EG112)</f>
        <v>24761.57403</v>
      </c>
      <c r="EH113" s="346">
        <f>if($A113-EH$65&gt;=0, if($B113&lt;=$B112,EH112,EH112*vlookup($B113,'2a. TBill Main'!$B$224:$HF$233,1+EH$62)),EH112)</f>
        <v>2321.0257</v>
      </c>
      <c r="EI113" s="346">
        <f>if($A113-EI$65&gt;=0, if($B113&lt;=$B112,EI112,EI112*vlookup($B113,'2a. TBill Main'!$B$224:$HF$233,1+EI$62)),EI112)</f>
        <v>117818.5635</v>
      </c>
      <c r="EJ113" s="346">
        <f>if($A113-EJ$65&gt;=0, if($B113&lt;=$B112,EJ112,EJ112*vlookup($B113,'2a. TBill Main'!$B$224:$HF$233,1+EJ$62)),EJ112)</f>
        <v>104922.5559</v>
      </c>
      <c r="EK113" s="346">
        <f>if($A113-EK$65&gt;=0, if($B113&lt;=$B112,EK112,EK112*vlookup($B113,'2a. TBill Main'!$B$224:$HF$233,1+EK$62)),EK112)</f>
        <v>64800.2099</v>
      </c>
      <c r="EL113" s="346">
        <f>if($A113-EL$65&gt;=0, if($B113&lt;=$B112,EL112,EL112*vlookup($B113,'2a. TBill Main'!$B$224:$HF$233,1+EL$62)),EL112)</f>
        <v>24889.17153</v>
      </c>
      <c r="EM113" s="346">
        <f>if($A113-EM$65&gt;=0, if($B113&lt;=$B112,EM112,EM112*vlookup($B113,'2a. TBill Main'!$B$224:$HF$233,1+EM$62)),EM112)</f>
        <v>241592.8553</v>
      </c>
      <c r="EN113" s="346">
        <f>if($A113-EN$65&gt;=0, if($B113&lt;=$B112,EN112,EN112*vlookup($B113,'2a. TBill Main'!$B$224:$HF$233,1+EN$62)),EN112)</f>
        <v>1767.278452</v>
      </c>
      <c r="EO113" s="346">
        <f>if($A113-EO$65&gt;=0, if($B113&lt;=$B112,EO112,EO112*vlookup($B113,'2a. TBill Main'!$B$224:$HF$233,1+EO$62)),EO112)</f>
        <v>100245.6891</v>
      </c>
      <c r="EP113" s="346">
        <f>if($A113-EP$65&gt;=0, if($B113&lt;=$B112,EP112,EP112*vlookup($B113,'2a. TBill Main'!$B$224:$HF$233,1+EP$62)),EP112)</f>
        <v>106259.6787</v>
      </c>
      <c r="EQ113" s="346">
        <f>if($A113-EQ$65&gt;=0, if($B113&lt;=$B112,EQ112,EQ112*vlookup($B113,'2a. TBill Main'!$B$224:$HF$233,1+EQ$62)),EQ112)</f>
        <v>117818.5635</v>
      </c>
      <c r="ER113" s="346">
        <f>if($A113-ER$65&gt;=0, if($B113&lt;=$B112,ER112,ER112*vlookup($B113,'2a. TBill Main'!$B$224:$HF$233,1+ER$62)),ER112)</f>
        <v>212456.3245</v>
      </c>
      <c r="ES113" s="346">
        <f>if($A113-ES$65&gt;=0, if($B113&lt;=$B112,ES112,ES112*vlookup($B113,'2a. TBill Main'!$B$224:$HF$233,1+ES$62)),ES112)</f>
        <v>28256.19044</v>
      </c>
      <c r="ET113" s="346">
        <f>if($A113-ET$65&gt;=0, if($B113&lt;=$B112,ET112,ET112*vlookup($B113,'2a. TBill Main'!$B$224:$HF$233,1+ET$62)),ET112)</f>
        <v>8353.336149</v>
      </c>
      <c r="EU113" s="346">
        <f>if($A113-EU$65&gt;=0, if($B113&lt;=$B112,EU112,EU112*vlookup($B113,'2a. TBill Main'!$B$224:$HF$233,1+EU$62)),EU112)</f>
        <v>47712.63019</v>
      </c>
      <c r="EV113" s="346">
        <f>if($A113-EV$65&gt;=0, if($B113&lt;=$B112,EV112,EV112*vlookup($B113,'2a. TBill Main'!$B$224:$HF$233,1+EV$62)),EV112)</f>
        <v>28604.81556</v>
      </c>
      <c r="EW113" s="346">
        <f>if($A113-EW$65&gt;=0, if($B113&lt;=$B112,EW112,EW112*vlookup($B113,'2a. TBill Main'!$B$224:$HF$233,1+EW$62)),EW112)</f>
        <v>25166.04515</v>
      </c>
      <c r="EX113" s="346">
        <f>if($A113-EX$65&gt;=0, if($B113&lt;=$B112,EX112,EX112*vlookup($B113,'2a. TBill Main'!$B$224:$HF$233,1+EX$62)),EX112)</f>
        <v>34709.93789</v>
      </c>
      <c r="EY113" s="346">
        <f>if($A113-EY$65&gt;=0, if($B113&lt;=$B112,EY112,EY112*vlookup($B113,'2a. TBill Main'!$B$224:$HF$233,1+EY$62)),EY112)</f>
        <v>270804.3775</v>
      </c>
      <c r="EZ113" s="346">
        <f>if($A113-EZ$65&gt;=0, if($B113&lt;=$B112,EZ112,EZ112*vlookup($B113,'2a. TBill Main'!$B$224:$HF$233,1+EZ$62)),EZ112)</f>
        <v>116030.7846</v>
      </c>
      <c r="FA113" s="346">
        <f>if($A113-FA$65&gt;=0, if($B113&lt;=$B112,FA112,FA112*vlookup($B113,'2a. TBill Main'!$B$224:$HF$233,1+FA$62)),FA112)</f>
        <v>21090.70104</v>
      </c>
      <c r="FB113" s="346">
        <f>if($A113-FB$65&gt;=0, if($B113&lt;=$B112,FB112,FB112*vlookup($B113,'2a. TBill Main'!$B$224:$HF$233,1+FB$62)),FB112)</f>
        <v>37069.84371</v>
      </c>
      <c r="FC113" s="346">
        <f>if($A113-FC$65&gt;=0, if($B113&lt;=$B112,FC112,FC112*vlookup($B113,'2a. TBill Main'!$B$224:$HF$233,1+FC$62)),FC112)</f>
        <v>148610.445</v>
      </c>
      <c r="FD113" s="346">
        <f>if($A113-FD$65&gt;=0, if($B113&lt;=$B112,FD112,FD112*vlookup($B113,'2a. TBill Main'!$B$224:$HF$233,1+FD$62)),FD112)</f>
        <v>120803.5557</v>
      </c>
      <c r="FE113" s="346">
        <f>if($A113-FE$65&gt;=0, if($B113&lt;=$B112,FE112,FE112*vlookup($B113,'2a. TBill Main'!$B$224:$HF$233,1+FE$62)),FE112)</f>
        <v>202931.0471</v>
      </c>
      <c r="FF113" s="346">
        <f>if($A113-FF$65&gt;=0, if($B113&lt;=$B112,FF112,FF112*vlookup($B113,'2a. TBill Main'!$B$224:$HF$233,1+FF$62)),FF112)</f>
        <v>48198.92631</v>
      </c>
      <c r="FG113" s="346">
        <f>if($A113-FG$65&gt;=0, if($B113&lt;=$B112,FG112,FG112*vlookup($B113,'2a. TBill Main'!$B$224:$HF$233,1+FG$62)),FG112)</f>
        <v>61357.90493</v>
      </c>
      <c r="FH113" s="346">
        <f>if($A113-FH$65&gt;=0, if($B113&lt;=$B112,FH112,FH112*vlookup($B113,'2a. TBill Main'!$B$224:$HF$233,1+FH$62)),FH112)</f>
        <v>75939.95507</v>
      </c>
      <c r="FI113" s="346">
        <f>if($A113-FI$65&gt;=0, if($B113&lt;=$B112,FI112,FI112*vlookup($B113,'2a. TBill Main'!$B$224:$HF$233,1+FI$62)),FI112)</f>
        <v>206908.0128</v>
      </c>
      <c r="FJ113" s="346">
        <f>if($A113-FJ$65&gt;=0, if($B113&lt;=$B112,FJ112,FJ112*vlookup($B113,'2a. TBill Main'!$B$224:$HF$233,1+FJ$62)),FJ112)</f>
        <v>215432.3036</v>
      </c>
      <c r="FK113" s="346">
        <f>if($A113-FK$65&gt;=0, if($B113&lt;=$B112,FK112,FK112*vlookup($B113,'2a. TBill Main'!$B$224:$HF$233,1+FK$62)),FK112)</f>
        <v>91992.73434</v>
      </c>
      <c r="FL113" s="346">
        <f>if($A113-FL$65&gt;=0, if($B113&lt;=$B112,FL112,FL112*vlookup($B113,'2a. TBill Main'!$B$224:$HF$233,1+FL$62)),FL112)</f>
        <v>91586.2603</v>
      </c>
      <c r="FM113" s="346">
        <f>if($A113-FM$65&gt;=0, if($B113&lt;=$B112,FM112,FM112*vlookup($B113,'2a. TBill Main'!$B$224:$HF$233,1+FM$62)),FM112)</f>
        <v>243432.6511</v>
      </c>
      <c r="FN113" s="346">
        <f>if($A113-FN$65&gt;=0, if($B113&lt;=$B112,FN112,FN112*vlookup($B113,'2a. TBill Main'!$B$224:$HF$233,1+FN$62)),FN112)</f>
        <v>207907.4676</v>
      </c>
      <c r="FO113" s="346">
        <f>if($A113-FO$65&gt;=0, if($B113&lt;=$B112,FO112,FO112*vlookup($B113,'2a. TBill Main'!$B$224:$HF$233,1+FO$62)),FO112)</f>
        <v>100145.7789</v>
      </c>
      <c r="FP113" s="346">
        <f>if($A113-FP$65&gt;=0, if($B113&lt;=$B112,FP112,FP112*vlookup($B113,'2a. TBill Main'!$B$224:$HF$233,1+FP$62)),FP112)</f>
        <v>35516.40595</v>
      </c>
      <c r="FQ113" s="346">
        <f>if($A113-FQ$65&gt;=0, if($B113&lt;=$B112,FQ112,FQ112*vlookup($B113,'2a. TBill Main'!$B$224:$HF$233,1+FQ$62)),FQ112)</f>
        <v>196201.0741</v>
      </c>
      <c r="FR113" s="346">
        <f>if($A113-FR$65&gt;=0, if($B113&lt;=$B112,FR112,FR112*vlookup($B113,'2a. TBill Main'!$B$224:$HF$233,1+FR$62)),FR112)</f>
        <v>196176.6267</v>
      </c>
      <c r="FS113" s="346">
        <f>if($A113-FS$65&gt;=0, if($B113&lt;=$B112,FS112,FS112*vlookup($B113,'2a. TBill Main'!$B$224:$HF$233,1+FS$62)),FS112)</f>
        <v>88363.92259</v>
      </c>
      <c r="FT113" s="346">
        <f>if($A113-FT$65&gt;=0, if($B113&lt;=$B112,FT112,FT112*vlookup($B113,'2a. TBill Main'!$B$224:$HF$233,1+FT$62)),FT112)</f>
        <v>109912.9378</v>
      </c>
      <c r="FU113" s="346">
        <f>if($A113-FU$65&gt;=0, if($B113&lt;=$B112,FU112,FU112*vlookup($B113,'2a. TBill Main'!$B$224:$HF$233,1+FU$62)),FU112)</f>
        <v>117818.5635</v>
      </c>
      <c r="FV113" s="346">
        <f>if($A113-FV$65&gt;=0, if($B113&lt;=$B112,FV112,FV112*vlookup($B113,'2a. TBill Main'!$B$224:$HF$233,1+FV$62)),FV112)</f>
        <v>247418.9832</v>
      </c>
      <c r="FW113" s="346">
        <f>if($A113-FW$65&gt;=0, if($B113&lt;=$B112,FW112,FW112*vlookup($B113,'2a. TBill Main'!$B$224:$HF$233,1+FW$62)),FW112)</f>
        <v>5879.146316</v>
      </c>
      <c r="FX113" s="346">
        <f>if($A113-FX$65&gt;=0, if($B113&lt;=$B112,FX112,FX112*vlookup($B113,'2a. TBill Main'!$B$224:$HF$233,1+FX$62)),FX112)</f>
        <v>131233.9742</v>
      </c>
      <c r="FY113" s="346">
        <f>if($A113-FY$65&gt;=0, if($B113&lt;=$B112,FY112,FY112*vlookup($B113,'2a. TBill Main'!$B$224:$HF$233,1+FY$62)),FY112)</f>
        <v>121730.1398</v>
      </c>
      <c r="FZ113" s="346">
        <f>if($A113-FZ$65&gt;=0, if($B113&lt;=$B112,FZ112,FZ112*vlookup($B113,'2a. TBill Main'!$B$224:$HF$233,1+FZ$62)),FZ112)</f>
        <v>136614.5712</v>
      </c>
      <c r="GA113" s="346">
        <f>if($A113-GA$65&gt;=0, if($B113&lt;=$B112,GA112,GA112*vlookup($B113,'2a. TBill Main'!$B$224:$HF$233,1+GA$62)),GA112)</f>
        <v>2209.098065</v>
      </c>
      <c r="GB113" s="346">
        <f>if($A113-GB$65&gt;=0, if($B113&lt;=$B112,GB112,GB112*vlookup($B113,'2a. TBill Main'!$B$224:$HF$233,1+GB$62)),GB112)</f>
        <v>12476.98587</v>
      </c>
      <c r="GC113" s="346">
        <f>if($A113-GC$65&gt;=0, if($B113&lt;=$B112,GC112,GC112*vlookup($B113,'2a. TBill Main'!$B$224:$HF$233,1+GC$62)),GC112)</f>
        <v>648.002099</v>
      </c>
      <c r="GD113" s="346">
        <f>if($A113-GD$65&gt;=0, if($B113&lt;=$B112,GD112,GD112*vlookup($B113,'2a. TBill Main'!$B$224:$HF$233,1+GD$62)),GD112)</f>
        <v>49666.41542</v>
      </c>
      <c r="GE113" s="346">
        <f>if($A113-GE$65&gt;=0, if($B113&lt;=$B112,GE112,GE112*vlookup($B113,'2a. TBill Main'!$B$224:$HF$233,1+GE$62)),GE112)</f>
        <v>12719.92775</v>
      </c>
      <c r="GF113" s="346">
        <f>if($A113-GF$65&gt;=0, if($B113&lt;=$B112,GF112,GF112*vlookup($B113,'2a. TBill Main'!$B$224:$HF$233,1+GF$62)),GF112)</f>
        <v>9879.086545</v>
      </c>
      <c r="GG113" s="346">
        <f>if($A113-GG$65&gt;=0, if($B113&lt;=$B112,GG112,GG112*vlookup($B113,'2a. TBill Main'!$B$224:$HF$233,1+GG$62)),GG112)</f>
        <v>145314.2351</v>
      </c>
      <c r="GH113" s="346">
        <f>if($A113-GH$65&gt;=0, if($B113&lt;=$B112,GH112,GH112*vlookup($B113,'2a. TBill Main'!$B$224:$HF$233,1+GH$62)),GH112)</f>
        <v>648.002099</v>
      </c>
      <c r="GI113" s="346">
        <f>if($A113-GI$65&gt;=0, if($B113&lt;=$B112,GI112,GI112*vlookup($B113,'2a. TBill Main'!$B$224:$HF$233,1+GI$62)),GI112)</f>
        <v>1472.732043</v>
      </c>
      <c r="GJ113" s="346">
        <f>if($A113-GJ$65&gt;=0, if($B113&lt;=$B112,GJ112,GJ112*vlookup($B113,'2a. TBill Main'!$B$224:$HF$233,1+GJ$62)),GJ112)</f>
        <v>194.4006297</v>
      </c>
      <c r="GK113" s="346">
        <f>if($A113-GK$65&gt;=0, if($B113&lt;=$B112,GK112,GK112*vlookup($B113,'2a. TBill Main'!$B$224:$HF$233,1+GK$62)),GK112)</f>
        <v>95839.2748</v>
      </c>
      <c r="GL113" s="346">
        <f>if($A113-GL$65&gt;=0, if($B113&lt;=$B112,GL112,GL112*vlookup($B113,'2a. TBill Main'!$B$224:$HF$233,1+GL$62)),GL112)</f>
        <v>70251.14465</v>
      </c>
      <c r="GM113" s="346">
        <f>if($A113-GM$65&gt;=0, if($B113&lt;=$B112,GM112,GM112*vlookup($B113,'2a. TBill Main'!$B$224:$HF$233,1+GM$62)),GM112)</f>
        <v>1914.551656</v>
      </c>
      <c r="GN113" s="346">
        <f>if($A113-GN$65&gt;=0, if($B113&lt;=$B112,GN112,GN112*vlookup($B113,'2a. TBill Main'!$B$224:$HF$233,1+GN$62)),GN112)</f>
        <v>58.90928173</v>
      </c>
      <c r="GO113" s="346">
        <f>if($A113-GO$65&gt;=0, if($B113&lt;=$B112,GO112,GO112*vlookup($B113,'2a. TBill Main'!$B$224:$HF$233,1+GO$62)),GO112)</f>
        <v>6862.931321</v>
      </c>
      <c r="GP113" s="346">
        <f>if($A113-GP$65&gt;=0, if($B113&lt;=$B112,GP112,GP112*vlookup($B113,'2a. TBill Main'!$B$224:$HF$233,1+GP$62)),GP112)</f>
        <v>64240.57172</v>
      </c>
      <c r="GQ113" s="346">
        <f>if($A113-GQ$65&gt;=0, if($B113&lt;=$B112,GQ112,GQ112*vlookup($B113,'2a. TBill Main'!$B$224:$HF$233,1+GQ$62)),GQ112)</f>
        <v>67462.90943</v>
      </c>
      <c r="GR113" s="346">
        <f>if($A113-GR$65&gt;=0, if($B113&lt;=$B112,GR112,GR112*vlookup($B113,'2a. TBill Main'!$B$224:$HF$233,1+GR$62)),GR112)</f>
        <v>80405.27863</v>
      </c>
      <c r="GS113" s="346">
        <f>if($A113-GS$65&gt;=0, if($B113&lt;=$B112,GS112,GS112*vlookup($B113,'2a. TBill Main'!$B$224:$HF$233,1+GS$62)),GS112)</f>
        <v>163096.2374</v>
      </c>
      <c r="GT113" s="346">
        <f>if($A113-GT$65&gt;=0, if($B113&lt;=$B112,GT112,GT112*vlookup($B113,'2a. TBill Main'!$B$224:$HF$233,1+GT$62)),GT112)</f>
        <v>11775.96542</v>
      </c>
      <c r="GU113" s="346">
        <f>if($A113-GU$65&gt;=0, if($B113&lt;=$B112,GU112,GU112*vlookup($B113,'2a. TBill Main'!$B$224:$HF$233,1+GU$62)),GU112)</f>
        <v>48900.59476</v>
      </c>
      <c r="GV113" s="346">
        <f>if($A113-GV$65&gt;=0, if($B113&lt;=$B112,GV112,GV112*vlookup($B113,'2a. TBill Main'!$B$224:$HF$233,1+GV$62)),GV112)</f>
        <v>81665.93726</v>
      </c>
      <c r="GW113" s="346">
        <f>if($A113-GW$65&gt;=0, if($B113&lt;=$B112,GW112,GW112*vlookup($B113,'2a. TBill Main'!$B$224:$HF$233,1+GW$62)),GW112)</f>
        <v>89229.88903</v>
      </c>
      <c r="GX113" s="346">
        <f>if($A113-GX$65&gt;=0, if($B113&lt;=$B112,GX112,GX112*vlookup($B113,'2a. TBill Main'!$B$224:$HF$233,1+GX$62)),GX112)</f>
        <v>39033.29007</v>
      </c>
      <c r="GY113" s="346">
        <f>if($A113-GY$65&gt;=0, if($B113&lt;=$B112,GY112,GY112*vlookup($B113,'2a. TBill Main'!$B$224:$HF$233,1+GY$62)),GY112)</f>
        <v>150878.4524</v>
      </c>
      <c r="GZ113" s="346">
        <f>if($A113-GZ$65&gt;=0, if($B113&lt;=$B112,GZ112,GZ112*vlookup($B113,'2a. TBill Main'!$B$224:$HF$233,1+GZ$62)),GZ112)</f>
        <v>121199.9562</v>
      </c>
      <c r="HA113" s="346">
        <f>if($A113-HA$65&gt;=0, if($B113&lt;=$B112,HA112,HA112*vlookup($B113,'2a. TBill Main'!$B$224:$HF$233,1+HA$62)),HA112)</f>
        <v>174648.3475</v>
      </c>
      <c r="HB113" s="346">
        <f>if($A113-HB$65&gt;=0, if($B113&lt;=$B112,HB112,HB112*vlookup($B113,'2a. TBill Main'!$B$224:$HF$233,1+HB$62)),HB112)</f>
        <v>108063.1864</v>
      </c>
      <c r="HC113" s="346">
        <f>if($A113-HC$65&gt;=0, if($B113&lt;=$B112,HC112,HC112*vlookup($B113,'2a. TBill Main'!$B$224:$HF$233,1+HC$62)),HC112)</f>
        <v>32023.08555</v>
      </c>
      <c r="HD113" s="346">
        <f>if($A113-HD$65&gt;=0, if($B113&lt;=$B112,HD112,HD112*vlookup($B113,'2a. TBill Main'!$B$224:$HF$233,1+HD$62)),HD112)</f>
        <v>77624.76053</v>
      </c>
      <c r="HE113" s="346">
        <f>if($A113-HE$65&gt;=0, if($B113&lt;=$B112,HE112,HE112*vlookup($B113,'2a. TBill Main'!$B$224:$HF$233,1+HE$62)),HE112)</f>
        <v>71927.40826</v>
      </c>
      <c r="HF113" s="346">
        <f>if($A113-HF$65&gt;=0, if($B113&lt;=$B112,HF112,HF112*vlookup($B113,'2a. TBill Main'!$B$224:$HF$233,1+HF$62)),HF112)</f>
        <v>72511.43488</v>
      </c>
      <c r="HG113" s="346">
        <f>if($A113-HG$65&gt;=0, if($B113&lt;=$B112,HG112,HG112*vlookup($B113,'2a. TBill Main'!$B$224:$HF$233,1+HG$62)),HG112)</f>
        <v>14909.9392</v>
      </c>
      <c r="HH113" s="346">
        <f>if($A113-HH$65&gt;=0, if($B113&lt;=$B112,HH112,HH112*vlookup($B113,'2a. TBill Main'!$B$224:$HF$233,1+HH$62)),HH112)</f>
        <v>88617.2325</v>
      </c>
      <c r="HI113" s="346">
        <f>if($A113-HI$65&gt;=0, if($B113&lt;=$B112,HI112,HI112*vlookup($B113,'2a. TBill Main'!$B$224:$HF$233,1+HI$62)),HI112)</f>
        <v>137299.8629</v>
      </c>
      <c r="HJ113" s="346"/>
      <c r="HK113" s="346"/>
      <c r="HL113" s="346"/>
      <c r="HM113" s="346"/>
      <c r="HN113" s="346"/>
      <c r="HO113" s="346"/>
      <c r="HP113" s="346"/>
      <c r="HQ113" s="346"/>
      <c r="HR113" s="346"/>
      <c r="HS113" s="346"/>
      <c r="HT113" s="346"/>
      <c r="HU113" s="346"/>
      <c r="HV113" s="346"/>
      <c r="HW113" s="346"/>
      <c r="HX113" s="346"/>
    </row>
    <row r="114">
      <c r="A114" s="331" t="str">
        <f>'3b. TBond Projections'!A117</f>
        <v>12-2032</v>
      </c>
      <c r="B114" s="338"/>
      <c r="C114" s="346">
        <f t="shared" si="27"/>
        <v>21608685.36</v>
      </c>
      <c r="D114" s="338">
        <f t="shared" si="28"/>
        <v>11</v>
      </c>
      <c r="E114" s="346"/>
      <c r="F114" s="346">
        <f>if($A114-F$65&gt;=0, if($B114&lt;=$B113,F113,F113*vlookup($B114,'2a. TBill Main'!$B$224:$HF$233,1+F$62)),F113)</f>
        <v>2030.234169</v>
      </c>
      <c r="G114" s="346">
        <f>if($A114-G$65&gt;=0, if($B114&lt;=$B113,G113,G113*vlookup($B114,'2a. TBill Main'!$B$224:$HF$233,1+G$62)),G113)</f>
        <v>52287.35384</v>
      </c>
      <c r="H114" s="346">
        <f>if($A114-H$65&gt;=0, if($B114&lt;=$B113,H113,H113*vlookup($B114,'2a. TBill Main'!$B$224:$HF$233,1+H$62)),H113)</f>
        <v>143479.4466</v>
      </c>
      <c r="I114" s="346">
        <f>if($A114-I$65&gt;=0, if($B114&lt;=$B113,I113,I113*vlookup($B114,'2a. TBill Main'!$B$224:$HF$233,1+I$62)),I113)</f>
        <v>53804.79246</v>
      </c>
      <c r="J114" s="346">
        <f>if($A114-J$65&gt;=0, if($B114&lt;=$B113,J113,J113*vlookup($B114,'2a. TBill Main'!$B$224:$HF$233,1+J$62)),J113)</f>
        <v>71739.72329</v>
      </c>
      <c r="K114" s="346">
        <f>if($A114-K$65&gt;=0, if($B114&lt;=$B113,K113,K113*vlookup($B114,'2a. TBill Main'!$B$224:$HF$233,1+K$62)),K113)</f>
        <v>71739.72329</v>
      </c>
      <c r="L114" s="346">
        <f>if($A114-L$65&gt;=0, if($B114&lt;=$B113,L113,L113*vlookup($B114,'2a. TBill Main'!$B$224:$HF$233,1+L$62)),L113)</f>
        <v>18807.64456</v>
      </c>
      <c r="M114" s="346">
        <f>if($A114-M$65&gt;=0, if($B114&lt;=$B113,M113,M113*vlookup($B114,'2a. TBill Main'!$B$224:$HF$233,1+M$62)),M113)</f>
        <v>531368.9564</v>
      </c>
      <c r="N114" s="346">
        <f>if($A114-N$65&gt;=0, if($B114&lt;=$B113,N113,N113*vlookup($B114,'2a. TBill Main'!$B$224:$HF$233,1+N$62)),N113)</f>
        <v>178979.9204</v>
      </c>
      <c r="O114" s="346">
        <f>if($A114-O$65&gt;=0, if($B114&lt;=$B113,O113,O113*vlookup($B114,'2a. TBill Main'!$B$224:$HF$233,1+O$62)),O113)</f>
        <v>9548.557169</v>
      </c>
      <c r="P114" s="346">
        <f>if($A114-P$65&gt;=0, if($B114&lt;=$B113,P113,P113*vlookup($B114,'2a. TBill Main'!$B$224:$HF$233,1+P$62)),P113)</f>
        <v>71.73972329</v>
      </c>
      <c r="Q114" s="346">
        <f>if($A114-Q$65&gt;=0, if($B114&lt;=$B113,Q113,Q113*vlookup($B114,'2a. TBill Main'!$B$224:$HF$233,1+Q$62)),Q113)</f>
        <v>1363.054742</v>
      </c>
      <c r="R114" s="346">
        <f>if($A114-R$65&gt;=0, if($B114&lt;=$B113,R113,R113*vlookup($B114,'2a. TBill Main'!$B$224:$HF$233,1+R$62)),R113)</f>
        <v>52932.07873</v>
      </c>
      <c r="S114" s="346">
        <f>if($A114-S$65&gt;=0, if($B114&lt;=$B113,S113,S113*vlookup($B114,'2a. TBill Main'!$B$224:$HF$233,1+S$62)),S113)</f>
        <v>42583.19321</v>
      </c>
      <c r="T114" s="346">
        <f>if($A114-T$65&gt;=0, if($B114&lt;=$B113,T113,T113*vlookup($B114,'2a. TBill Main'!$B$224:$HF$233,1+T$62)),T113)</f>
        <v>473675.8709</v>
      </c>
      <c r="U114" s="346">
        <f>if($A114-U$65&gt;=0, if($B114&lt;=$B113,U113,U113*vlookup($B114,'2a. TBill Main'!$B$224:$HF$233,1+U$62)),U113)</f>
        <v>73078.1713</v>
      </c>
      <c r="V114" s="346">
        <f>if($A114-V$65&gt;=0, if($B114&lt;=$B113,V113,V113*vlookup($B114,'2a. TBill Main'!$B$224:$HF$233,1+V$62)),V113)</f>
        <v>234587.0299</v>
      </c>
      <c r="W114" s="346">
        <f>if($A114-W$65&gt;=0, if($B114&lt;=$B113,W113,W113*vlookup($B114,'2a. TBill Main'!$B$224:$HF$233,1+W$62)),W113)</f>
        <v>71739.72329</v>
      </c>
      <c r="X114" s="346">
        <f>if($A114-X$65&gt;=0, if($B114&lt;=$B113,X113,X113*vlookup($B114,'2a. TBill Main'!$B$224:$HF$233,1+X$62)),X113)</f>
        <v>126677.9316</v>
      </c>
      <c r="Y114" s="346">
        <f>if($A114-Y$65&gt;=0, if($B114&lt;=$B113,Y113,Y113*vlookup($B114,'2a. TBill Main'!$B$224:$HF$233,1+Y$62)),Y113)</f>
        <v>71739.72329</v>
      </c>
      <c r="Z114" s="346">
        <f>if($A114-Z$65&gt;=0, if($B114&lt;=$B113,Z113,Z113*vlookup($B114,'2a. TBill Main'!$B$224:$HF$233,1+Z$62)),Z113)</f>
        <v>9075.074996</v>
      </c>
      <c r="AA114" s="346">
        <f>if($A114-AA$65&gt;=0, if($B114&lt;=$B113,AA113,AA113*vlookup($B114,'2a. TBill Main'!$B$224:$HF$233,1+AA$62)),AA113)</f>
        <v>160040.7769</v>
      </c>
      <c r="AB114" s="346">
        <f>if($A114-AB$65&gt;=0, if($B114&lt;=$B113,AB113,AB113*vlookup($B114,'2a. TBill Main'!$B$224:$HF$233,1+AB$62)),AB113)</f>
        <v>94665.51492</v>
      </c>
      <c r="AC114" s="346">
        <f>if($A114-AC$65&gt;=0, if($B114&lt;=$B113,AC113,AC113*vlookup($B114,'2a. TBill Main'!$B$224:$HF$233,1+AC$62)),AC113)</f>
        <v>57391.77863</v>
      </c>
      <c r="AD114" s="346">
        <f>if($A114-AD$65&gt;=0, if($B114&lt;=$B113,AD113,AD113*vlookup($B114,'2a. TBill Main'!$B$224:$HF$233,1+AD$62)),AD113)</f>
        <v>35869.86164</v>
      </c>
      <c r="AE114" s="346">
        <f>if($A114-AE$65&gt;=0, if($B114&lt;=$B113,AE113,AE113*vlookup($B114,'2a. TBill Main'!$B$224:$HF$233,1+AE$62)),AE113)</f>
        <v>313619.2395</v>
      </c>
      <c r="AF114" s="346">
        <f>if($A114-AF$65&gt;=0, if($B114&lt;=$B113,AF113,AF113*vlookup($B114,'2a. TBill Main'!$B$224:$HF$233,1+AF$62)),AF113)</f>
        <v>56496.96906</v>
      </c>
      <c r="AG114" s="346">
        <f>if($A114-AG$65&gt;=0, if($B114&lt;=$B113,AG113,AG113*vlookup($B114,'2a. TBill Main'!$B$224:$HF$233,1+AG$62)),AG113)</f>
        <v>78810.46215</v>
      </c>
      <c r="AH114" s="346">
        <f>if($A114-AH$65&gt;=0, if($B114&lt;=$B113,AH113,AH113*vlookup($B114,'2a. TBill Main'!$B$224:$HF$233,1+AH$62)),AH113)</f>
        <v>59852.95332</v>
      </c>
      <c r="AI114" s="346">
        <f>if($A114-AI$65&gt;=0, if($B114&lt;=$B113,AI113,AI113*vlookup($B114,'2a. TBill Main'!$B$224:$HF$233,1+AI$62)),AI113)</f>
        <v>111255.1824</v>
      </c>
      <c r="AJ114" s="346">
        <f>if($A114-AJ$65&gt;=0, if($B114&lt;=$B113,AJ113,AJ113*vlookup($B114,'2a. TBill Main'!$B$224:$HF$233,1+AJ$62)),AJ113)</f>
        <v>107609.5849</v>
      </c>
      <c r="AK114" s="346">
        <f>if($A114-AK$65&gt;=0, if($B114&lt;=$B113,AK113,AK113*vlookup($B114,'2a. TBill Main'!$B$224:$HF$233,1+AK$62)),AK113)</f>
        <v>86087.66794</v>
      </c>
      <c r="AL114" s="346">
        <f>if($A114-AL$65&gt;=0, if($B114&lt;=$B113,AL113,AL113*vlookup($B114,'2a. TBill Main'!$B$224:$HF$233,1+AL$62)),AL113)</f>
        <v>57391.77863</v>
      </c>
      <c r="AM114" s="346">
        <f>if($A114-AM$65&gt;=0, if($B114&lt;=$B113,AM113,AM113*vlookup($B114,'2a. TBill Main'!$B$224:$HF$233,1+AM$62)),AM113)</f>
        <v>81078.37002</v>
      </c>
      <c r="AN114" s="346">
        <f>if($A114-AN$65&gt;=0, if($B114&lt;=$B113,AN113,AN113*vlookup($B114,'2a. TBill Main'!$B$224:$HF$233,1+AN$62)),AN113)</f>
        <v>431270.5205</v>
      </c>
      <c r="AO114" s="346">
        <f>if($A114-AO$65&gt;=0, if($B114&lt;=$B113,AO113,AO113*vlookup($B114,'2a. TBill Main'!$B$224:$HF$233,1+AO$62)),AO113)</f>
        <v>47267.58192</v>
      </c>
      <c r="AP114" s="346">
        <f>if($A114-AP$65&gt;=0, if($B114&lt;=$B113,AP113,AP113*vlookup($B114,'2a. TBill Main'!$B$224:$HF$233,1+AP$62)),AP113)</f>
        <v>85955.88207</v>
      </c>
      <c r="AQ114" s="346">
        <f>if($A114-AQ$65&gt;=0, if($B114&lt;=$B113,AQ113,AQ113*vlookup($B114,'2a. TBill Main'!$B$224:$HF$233,1+AQ$62)),AQ113)</f>
        <v>200017.666</v>
      </c>
      <c r="AR114" s="346">
        <f>if($A114-AR$65&gt;=0, if($B114&lt;=$B113,AR113,AR113*vlookup($B114,'2a. TBill Main'!$B$224:$HF$233,1+AR$62)),AR113)</f>
        <v>143479.4466</v>
      </c>
      <c r="AS114" s="346">
        <f>if($A114-AS$65&gt;=0, if($B114&lt;=$B113,AS113,AS113*vlookup($B114,'2a. TBill Main'!$B$224:$HF$233,1+AS$62)),AS113)</f>
        <v>43043.83397</v>
      </c>
      <c r="AT114" s="346">
        <f>if($A114-AT$65&gt;=0, if($B114&lt;=$B113,AT113,AT113*vlookup($B114,'2a. TBill Main'!$B$224:$HF$233,1+AT$62)),AT113)</f>
        <v>57391.77863</v>
      </c>
      <c r="AU114" s="346">
        <f>if($A114-AU$65&gt;=0, if($B114&lt;=$B113,AU113,AU113*vlookup($B114,'2a. TBill Main'!$B$224:$HF$233,1+AU$62)),AU113)</f>
        <v>57391.77863</v>
      </c>
      <c r="AV114" s="346">
        <f>if($A114-AV$65&gt;=0, if($B114&lt;=$B113,AV113,AV113*vlookup($B114,'2a. TBill Main'!$B$224:$HF$233,1+AV$62)),AV113)</f>
        <v>35869.86164</v>
      </c>
      <c r="AW114" s="346">
        <f>if($A114-AW$65&gt;=0, if($B114&lt;=$B113,AW113,AW113*vlookup($B114,'2a. TBill Main'!$B$224:$HF$233,1+AW$62)),AW113)</f>
        <v>35869.86164</v>
      </c>
      <c r="AX114" s="346">
        <f>if($A114-AX$65&gt;=0, if($B114&lt;=$B113,AX113,AX113*vlookup($B114,'2a. TBill Main'!$B$224:$HF$233,1+AX$62)),AX113)</f>
        <v>266864.5967</v>
      </c>
      <c r="AY114" s="346">
        <f>if($A114-AY$65&gt;=0, if($B114&lt;=$B113,AY113,AY113*vlookup($B114,'2a. TBill Main'!$B$224:$HF$233,1+AY$62)),AY113)</f>
        <v>203051.7541</v>
      </c>
      <c r="AZ114" s="346">
        <f>if($A114-AZ$65&gt;=0, if($B114&lt;=$B113,AZ113,AZ113*vlookup($B114,'2a. TBill Main'!$B$224:$HF$233,1+AZ$62)),AZ113)</f>
        <v>81158.93373</v>
      </c>
      <c r="BA114" s="346">
        <f>if($A114-BA$65&gt;=0, if($B114&lt;=$B113,BA113,BA113*vlookup($B114,'2a. TBill Main'!$B$224:$HF$233,1+BA$62)),BA113)</f>
        <v>123470.879</v>
      </c>
      <c r="BB114" s="346">
        <f>if($A114-BB$65&gt;=0, if($B114&lt;=$B113,BB113,BB113*vlookup($B114,'2a. TBill Main'!$B$224:$HF$233,1+BB$62)),BB113)</f>
        <v>227680.4315</v>
      </c>
      <c r="BC114" s="346">
        <f>if($A114-BC$65&gt;=0, if($B114&lt;=$B113,BC113,BC113*vlookup($B114,'2a. TBill Main'!$B$224:$HF$233,1+BC$62)),BC113)</f>
        <v>2152.191699</v>
      </c>
      <c r="BD114" s="346">
        <f>if($A114-BD$65&gt;=0, if($B114&lt;=$B113,BD113,BD113*vlookup($B114,'2a. TBill Main'!$B$224:$HF$233,1+BD$62)),BD113)</f>
        <v>107609.5849</v>
      </c>
      <c r="BE114" s="346">
        <f>if($A114-BE$65&gt;=0, if($B114&lt;=$B113,BE113,BE113*vlookup($B114,'2a. TBill Main'!$B$224:$HF$233,1+BE$62)),BE113)</f>
        <v>71739.72329</v>
      </c>
      <c r="BF114" s="346">
        <f>if($A114-BF$65&gt;=0, if($B114&lt;=$B113,BF113,BF113*vlookup($B114,'2a. TBill Main'!$B$224:$HF$233,1+BF$62)),BF113)</f>
        <v>35869.86164</v>
      </c>
      <c r="BG114" s="346">
        <f>if($A114-BG$65&gt;=0, if($B114&lt;=$B113,BG113,BG113*vlookup($B114,'2a. TBill Main'!$B$224:$HF$233,1+BG$62)),BG113)</f>
        <v>35869.86164</v>
      </c>
      <c r="BH114" s="346">
        <f>if($A114-BH$65&gt;=0, if($B114&lt;=$B113,BH113,BH113*vlookup($B114,'2a. TBill Main'!$B$224:$HF$233,1+BH$62)),BH113)</f>
        <v>71739.72329</v>
      </c>
      <c r="BI114" s="346">
        <f>if($A114-BI$65&gt;=0, if($B114&lt;=$B113,BI113,BI113*vlookup($B114,'2a. TBill Main'!$B$224:$HF$233,1+BI$62)),BI113)</f>
        <v>397882.8533</v>
      </c>
      <c r="BJ114" s="346">
        <f>if($A114-BJ$65&gt;=0, if($B114&lt;=$B113,BJ113,BJ113*vlookup($B114,'2a. TBill Main'!$B$224:$HF$233,1+BJ$62)),BJ113)</f>
        <v>71739.72329</v>
      </c>
      <c r="BK114" s="346">
        <f>if($A114-BK$65&gt;=0, if($B114&lt;=$B113,BK113,BK113*vlookup($B114,'2a. TBill Main'!$B$224:$HF$233,1+BK$62)),BK113)</f>
        <v>133098.1347</v>
      </c>
      <c r="BL114" s="346">
        <f>if($A114-BL$65&gt;=0, if($B114&lt;=$B113,BL113,BL113*vlookup($B114,'2a. TBill Main'!$B$224:$HF$233,1+BL$62)),BL113)</f>
        <v>179349.3082</v>
      </c>
      <c r="BM114" s="346">
        <f>if($A114-BM$65&gt;=0, if($B114&lt;=$B113,BM113,BM113*vlookup($B114,'2a. TBill Main'!$B$224:$HF$233,1+BM$62)),BM113)</f>
        <v>143.4794466</v>
      </c>
      <c r="BN114" s="346">
        <f>if($A114-BN$65&gt;=0, if($B114&lt;=$B113,BN113,BN113*vlookup($B114,'2a. TBill Main'!$B$224:$HF$233,1+BN$62)),BN113)</f>
        <v>20373.00532</v>
      </c>
      <c r="BO114" s="346">
        <f>if($A114-BO$65&gt;=0, if($B114&lt;=$B113,BO113,BO113*vlookup($B114,'2a. TBill Main'!$B$224:$HF$233,1+BO$62)),BO113)</f>
        <v>140689.9192</v>
      </c>
      <c r="BP114" s="346">
        <f>if($A114-BP$65&gt;=0, if($B114&lt;=$B113,BP113,BP113*vlookup($B114,'2a. TBill Main'!$B$224:$HF$233,1+BP$62)),BP113)</f>
        <v>71739.72329</v>
      </c>
      <c r="BQ114" s="346">
        <f>if($A114-BQ$65&gt;=0, if($B114&lt;=$B113,BQ113,BQ113*vlookup($B114,'2a. TBill Main'!$B$224:$HF$233,1+BQ$62)),BQ113)</f>
        <v>16475.60137</v>
      </c>
      <c r="BR114" s="346">
        <f>if($A114-BR$65&gt;=0, if($B114&lt;=$B113,BR113,BR113*vlookup($B114,'2a. TBill Main'!$B$224:$HF$233,1+BR$62)),BR113)</f>
        <v>71739.72329</v>
      </c>
      <c r="BS114" s="346">
        <f>if($A114-BS$65&gt;=0, if($B114&lt;=$B113,BS113,BS113*vlookup($B114,'2a. TBill Main'!$B$224:$HF$233,1+BS$62)),BS113)</f>
        <v>43043.83397</v>
      </c>
      <c r="BT114" s="346">
        <f>if($A114-BT$65&gt;=0, if($B114&lt;=$B113,BT113,BT113*vlookup($B114,'2a. TBill Main'!$B$224:$HF$233,1+BT$62)),BT113)</f>
        <v>500757.6165</v>
      </c>
      <c r="BU114" s="346">
        <f>if($A114-BU$65&gt;=0, if($B114&lt;=$B113,BU113,BU113*vlookup($B114,'2a. TBill Main'!$B$224:$HF$233,1+BU$62)),BU113)</f>
        <v>180017.5637</v>
      </c>
      <c r="BV114" s="346">
        <f>if($A114-BV$65&gt;=0, if($B114&lt;=$B113,BV113,BV113*vlookup($B114,'2a. TBill Main'!$B$224:$HF$233,1+BV$62)),BV113)</f>
        <v>179349.3082</v>
      </c>
      <c r="BW114" s="346">
        <f>if($A114-BW$65&gt;=0, if($B114&lt;=$B113,BW113,BW113*vlookup($B114,'2a. TBill Main'!$B$224:$HF$233,1+BW$62)),BW113)</f>
        <v>3608.508081</v>
      </c>
      <c r="BX114" s="346">
        <f>if($A114-BX$65&gt;=0, if($B114&lt;=$B113,BX113,BX113*vlookup($B114,'2a. TBill Main'!$B$224:$HF$233,1+BX$62)),BX113)</f>
        <v>107609.5849</v>
      </c>
      <c r="BY114" s="346">
        <f>if($A114-BY$65&gt;=0, if($B114&lt;=$B113,BY113,BY113*vlookup($B114,'2a. TBill Main'!$B$224:$HF$233,1+BY$62)),BY113)</f>
        <v>71739.72329</v>
      </c>
      <c r="BZ114" s="346">
        <f>if($A114-BZ$65&gt;=0, if($B114&lt;=$B113,BZ113,BZ113*vlookup($B114,'2a. TBill Main'!$B$224:$HF$233,1+BZ$62)),BZ113)</f>
        <v>43685.33058</v>
      </c>
      <c r="CA114" s="346">
        <f>if($A114-CA$65&gt;=0, if($B114&lt;=$B113,CA113,CA113*vlookup($B114,'2a. TBill Main'!$B$224:$HF$233,1+CA$62)),CA113)</f>
        <v>71739.72329</v>
      </c>
      <c r="CB114" s="346">
        <f>if($A114-CB$65&gt;=0, if($B114&lt;=$B113,CB113,CB113*vlookup($B114,'2a. TBill Main'!$B$224:$HF$233,1+CB$62)),CB113)</f>
        <v>147238.6081</v>
      </c>
      <c r="CC114" s="346">
        <f>if($A114-CC$65&gt;=0, if($B114&lt;=$B113,CC113,CC113*vlookup($B114,'2a. TBill Main'!$B$224:$HF$233,1+CC$62)),CC113)</f>
        <v>271082.4619</v>
      </c>
      <c r="CD114" s="346">
        <f>if($A114-CD$65&gt;=0, if($B114&lt;=$B113,CD113,CD113*vlookup($B114,'2a. TBill Main'!$B$224:$HF$233,1+CD$62)),CD113)</f>
        <v>75312.36151</v>
      </c>
      <c r="CE114" s="346">
        <f>if($A114-CE$65&gt;=0, if($B114&lt;=$B113,CE113,CE113*vlookup($B114,'2a. TBill Main'!$B$224:$HF$233,1+CE$62)),CE113)</f>
        <v>160027.0746</v>
      </c>
      <c r="CF114" s="346">
        <f>if($A114-CF$65&gt;=0, if($B114&lt;=$B113,CF113,CF113*vlookup($B114,'2a. TBill Main'!$B$224:$HF$233,1+CF$62)),CF113)</f>
        <v>179349.3082</v>
      </c>
      <c r="CG114" s="346">
        <f>if($A114-CG$65&gt;=0, if($B114&lt;=$B113,CG113,CG113*vlookup($B114,'2a. TBill Main'!$B$224:$HF$233,1+CG$62)),CG113)</f>
        <v>35.86986164</v>
      </c>
      <c r="CH114" s="346">
        <f>if($A114-CH$65&gt;=0, if($B114&lt;=$B113,CH113,CH113*vlookup($B114,'2a. TBill Main'!$B$224:$HF$233,1+CH$62)),CH113)</f>
        <v>100955.9408</v>
      </c>
      <c r="CI114" s="346">
        <f>if($A114-CI$65&gt;=0, if($B114&lt;=$B113,CI113,CI113*vlookup($B114,'2a. TBill Main'!$B$224:$HF$233,1+CI$62)),CI113)</f>
        <v>71739.72329</v>
      </c>
      <c r="CJ114" s="346">
        <f>if($A114-CJ$65&gt;=0, if($B114&lt;=$B113,CJ113,CJ113*vlookup($B114,'2a. TBill Main'!$B$224:$HF$233,1+CJ$62)),CJ113)</f>
        <v>35869.86164</v>
      </c>
      <c r="CK114" s="346">
        <f>if($A114-CK$65&gt;=0, if($B114&lt;=$B113,CK113,CK113*vlookup($B114,'2a. TBill Main'!$B$224:$HF$233,1+CK$62)),CK113)</f>
        <v>62451.72479</v>
      </c>
      <c r="CL114" s="346">
        <f>if($A114-CL$65&gt;=0, if($B114&lt;=$B113,CL113,CL113*vlookup($B114,'2a. TBill Main'!$B$224:$HF$233,1+CL$62)),CL113)</f>
        <v>53883.92138</v>
      </c>
      <c r="CM114" s="346">
        <f>if($A114-CM$65&gt;=0, if($B114&lt;=$B113,CM113,CM113*vlookup($B114,'2a. TBill Main'!$B$224:$HF$233,1+CM$62)),CM113)</f>
        <v>318050.8892</v>
      </c>
      <c r="CN114" s="346">
        <f>if($A114-CN$65&gt;=0, if($B114&lt;=$B113,CN113,CN113*vlookup($B114,'2a. TBill Main'!$B$224:$HF$233,1+CN$62)),CN113)</f>
        <v>112331.5653</v>
      </c>
      <c r="CO114" s="346">
        <f>if($A114-CO$65&gt;=0, if($B114&lt;=$B113,CO113,CO113*vlookup($B114,'2a. TBill Main'!$B$224:$HF$233,1+CO$62)),CO113)</f>
        <v>942.5485076</v>
      </c>
      <c r="CP114" s="346">
        <f>if($A114-CP$65&gt;=0, if($B114&lt;=$B113,CP113,CP113*vlookup($B114,'2a. TBill Main'!$B$224:$HF$233,1+CP$62)),CP113)</f>
        <v>133514.4703</v>
      </c>
      <c r="CQ114" s="346">
        <f>if($A114-CQ$65&gt;=0, if($B114&lt;=$B113,CQ113,CQ113*vlookup($B114,'2a. TBill Main'!$B$224:$HF$233,1+CQ$62)),CQ113)</f>
        <v>29454.64086</v>
      </c>
      <c r="CR114" s="346">
        <f>if($A114-CR$65&gt;=0, if($B114&lt;=$B113,CR113,CR113*vlookup($B114,'2a. TBill Main'!$B$224:$HF$233,1+CR$62)),CR113)</f>
        <v>84378.59186</v>
      </c>
      <c r="CS114" s="346">
        <f>if($A114-CS$65&gt;=0, if($B114&lt;=$B113,CS113,CS113*vlookup($B114,'2a. TBill Main'!$B$224:$HF$233,1+CS$62)),CS113)</f>
        <v>24959.86267</v>
      </c>
      <c r="CT114" s="346">
        <f>if($A114-CT$65&gt;=0, if($B114&lt;=$B113,CT113,CT113*vlookup($B114,'2a. TBill Main'!$B$224:$HF$233,1+CT$62)),CT113)</f>
        <v>82498.73777</v>
      </c>
      <c r="CU114" s="346">
        <f>if($A114-CU$65&gt;=0, if($B114&lt;=$B113,CU113,CU113*vlookup($B114,'2a. TBill Main'!$B$224:$HF$233,1+CU$62)),CU113)</f>
        <v>125402.8978</v>
      </c>
      <c r="CV114" s="346">
        <f>if($A114-CV$65&gt;=0, if($B114&lt;=$B113,CV113,CV113*vlookup($B114,'2a. TBill Main'!$B$224:$HF$233,1+CV$62)),CV113)</f>
        <v>29454.64086</v>
      </c>
      <c r="CW114" s="346">
        <f>if($A114-CW$65&gt;=0, if($B114&lt;=$B113,CW113,CW113*vlookup($B114,'2a. TBill Main'!$B$224:$HF$233,1+CW$62)),CW113)</f>
        <v>42709.22925</v>
      </c>
      <c r="CX114" s="346">
        <f>if($A114-CX$65&gt;=0, if($B114&lt;=$B113,CX113,CX113*vlookup($B114,'2a. TBill Main'!$B$224:$HF$233,1+CX$62)),CX113)</f>
        <v>321214.6405</v>
      </c>
      <c r="CY114" s="346">
        <f>if($A114-CY$65&gt;=0, if($B114&lt;=$B113,CY113,CY113*vlookup($B114,'2a. TBill Main'!$B$224:$HF$233,1+CY$62)),CY113)</f>
        <v>630446.9563</v>
      </c>
      <c r="CZ114" s="346">
        <f>if($A114-CZ$65&gt;=0, if($B114&lt;=$B113,CZ113,CZ113*vlookup($B114,'2a. TBill Main'!$B$224:$HF$233,1+CZ$62)),CZ113)</f>
        <v>53343.82733</v>
      </c>
      <c r="DA114" s="346">
        <f>if($A114-DA$65&gt;=0, if($B114&lt;=$B113,DA113,DA113*vlookup($B114,'2a. TBill Main'!$B$224:$HF$233,1+DA$62)),DA113)</f>
        <v>147273.2043</v>
      </c>
      <c r="DB114" s="346">
        <f>if($A114-DB$65&gt;=0, if($B114&lt;=$B113,DB113,DB113*vlookup($B114,'2a. TBill Main'!$B$224:$HF$233,1+DB$62)),DB113)</f>
        <v>58909.28173</v>
      </c>
      <c r="DC114" s="346">
        <f>if($A114-DC$65&gt;=0, if($B114&lt;=$B113,DC113,DC113*vlookup($B114,'2a. TBill Main'!$B$224:$HF$233,1+DC$62)),DC113)</f>
        <v>58909.28173</v>
      </c>
      <c r="DD114" s="346">
        <f>if($A114-DD$65&gt;=0, if($B114&lt;=$B113,DD113,DD113*vlookup($B114,'2a. TBill Main'!$B$224:$HF$233,1+DD$62)),DD113)</f>
        <v>117335.5073</v>
      </c>
      <c r="DE114" s="346">
        <f>if($A114-DE$65&gt;=0, if($B114&lt;=$B113,DE113,DE113*vlookup($B114,'2a. TBill Main'!$B$224:$HF$233,1+DE$62)),DE113)</f>
        <v>44665.0174</v>
      </c>
      <c r="DF114" s="346">
        <f>if($A114-DF$65&gt;=0, if($B114&lt;=$B113,DF113,DF113*vlookup($B114,'2a. TBill Main'!$B$224:$HF$233,1+DF$62)),DF113)</f>
        <v>23563.71269</v>
      </c>
      <c r="DG114" s="346">
        <f>if($A114-DG$65&gt;=0, if($B114&lt;=$B113,DG113,DG113*vlookup($B114,'2a. TBill Main'!$B$224:$HF$233,1+DG$62)),DG113)</f>
        <v>58909.28173</v>
      </c>
      <c r="DH114" s="346">
        <f>if($A114-DH$65&gt;=0, if($B114&lt;=$B113,DH113,DH113*vlookup($B114,'2a. TBill Main'!$B$224:$HF$233,1+DH$62)),DH113)</f>
        <v>293680.4422</v>
      </c>
      <c r="DI114" s="346">
        <f>if($A114-DI$65&gt;=0, if($B114&lt;=$B113,DI113,DI113*vlookup($B114,'2a. TBill Main'!$B$224:$HF$233,1+DI$62)),DI113)</f>
        <v>45879.66788</v>
      </c>
      <c r="DJ114" s="346">
        <f>if($A114-DJ$65&gt;=0, if($B114&lt;=$B113,DJ113,DJ113*vlookup($B114,'2a. TBill Main'!$B$224:$HF$233,1+DJ$62)),DJ113)</f>
        <v>294.5464086</v>
      </c>
      <c r="DK114" s="346">
        <f>if($A114-DK$65&gt;=0, if($B114&lt;=$B113,DK113,DK113*vlookup($B114,'2a. TBill Main'!$B$224:$HF$233,1+DK$62)),DK113)</f>
        <v>137756.8222</v>
      </c>
      <c r="DL114" s="346">
        <f>if($A114-DL$65&gt;=0, if($B114&lt;=$B113,DL113,DL113*vlookup($B114,'2a. TBill Main'!$B$224:$HF$233,1+DL$62)),DL113)</f>
        <v>58909.28173</v>
      </c>
      <c r="DM114" s="346">
        <f>if($A114-DM$65&gt;=0, if($B114&lt;=$B113,DM113,DM113*vlookup($B114,'2a. TBill Main'!$B$224:$HF$233,1+DM$62)),DM113)</f>
        <v>37788.47804</v>
      </c>
      <c r="DN114" s="346">
        <f>if($A114-DN$65&gt;=0, if($B114&lt;=$B113,DN113,DN113*vlookup($B114,'2a. TBill Main'!$B$224:$HF$233,1+DN$62)),DN113)</f>
        <v>156898.9809</v>
      </c>
      <c r="DO114" s="346">
        <f>if($A114-DO$65&gt;=0, if($B114&lt;=$B113,DO113,DO113*vlookup($B114,'2a. TBill Main'!$B$224:$HF$233,1+DO$62)),DO113)</f>
        <v>58909.28173</v>
      </c>
      <c r="DP114" s="346">
        <f>if($A114-DP$65&gt;=0, if($B114&lt;=$B113,DP113,DP113*vlookup($B114,'2a. TBill Main'!$B$224:$HF$233,1+DP$62)),DP113)</f>
        <v>70691.13807</v>
      </c>
      <c r="DQ114" s="346">
        <f>if($A114-DQ$65&gt;=0, if($B114&lt;=$B113,DQ113,DQ113*vlookup($B114,'2a. TBill Main'!$B$224:$HF$233,1+DQ$62)),DQ113)</f>
        <v>41236.49721</v>
      </c>
      <c r="DR114" s="346">
        <f>if($A114-DR$65&gt;=0, if($B114&lt;=$B113,DR113,DR113*vlookup($B114,'2a. TBill Main'!$B$224:$HF$233,1+DR$62)),DR113)</f>
        <v>278677.7798</v>
      </c>
      <c r="DS114" s="346">
        <f>if($A114-DS$65&gt;=0, if($B114&lt;=$B113,DS113,DS113*vlookup($B114,'2a. TBill Main'!$B$224:$HF$233,1+DS$62)),DS113)</f>
        <v>11839.76417</v>
      </c>
      <c r="DT114" s="346">
        <f>if($A114-DT$65&gt;=0, if($B114&lt;=$B113,DT113,DT113*vlookup($B114,'2a. TBill Main'!$B$224:$HF$233,1+DT$62)),DT113)</f>
        <v>312.2191931</v>
      </c>
      <c r="DU114" s="346">
        <f>if($A114-DU$65&gt;=0, if($B114&lt;=$B113,DU113,DU113*vlookup($B114,'2a. TBill Main'!$B$224:$HF$233,1+DU$62)),DU113)</f>
        <v>102509.9262</v>
      </c>
      <c r="DV114" s="346">
        <f>if($A114-DV$65&gt;=0, if($B114&lt;=$B113,DV113,DV113*vlookup($B114,'2a. TBill Main'!$B$224:$HF$233,1+DV$62)),DV113)</f>
        <v>205468.6823</v>
      </c>
      <c r="DW114" s="346">
        <f>if($A114-DW$65&gt;=0, if($B114&lt;=$B113,DW113,DW113*vlookup($B114,'2a. TBill Main'!$B$224:$HF$233,1+DW$62)),DW113)</f>
        <v>58909.28173</v>
      </c>
      <c r="DX114" s="346">
        <f>if($A114-DX$65&gt;=0, if($B114&lt;=$B113,DX113,DX113*vlookup($B114,'2a. TBill Main'!$B$224:$HF$233,1+DX$62)),DX113)</f>
        <v>117818.5635</v>
      </c>
      <c r="DY114" s="346">
        <f>if($A114-DY$65&gt;=0, if($B114&lt;=$B113,DY113,DY113*vlookup($B114,'2a. TBill Main'!$B$224:$HF$233,1+DY$62)),DY113)</f>
        <v>58909.28173</v>
      </c>
      <c r="DZ114" s="346">
        <f>if($A114-DZ$65&gt;=0, if($B114&lt;=$B113,DZ113,DZ113*vlookup($B114,'2a. TBill Main'!$B$224:$HF$233,1+DZ$62)),DZ113)</f>
        <v>356012.3532</v>
      </c>
      <c r="EA114" s="346">
        <f>if($A114-EA$65&gt;=0, if($B114&lt;=$B113,EA113,EA113*vlookup($B114,'2a. TBill Main'!$B$224:$HF$233,1+EA$62)),EA113)</f>
        <v>1684.805457</v>
      </c>
      <c r="EB114" s="346">
        <f>if($A114-EB$65&gt;=0, if($B114&lt;=$B113,EB113,EB113*vlookup($B114,'2a. TBill Main'!$B$224:$HF$233,1+EB$62)),EB113)</f>
        <v>117818.5635</v>
      </c>
      <c r="EC114" s="346">
        <f>if($A114-EC$65&gt;=0, if($B114&lt;=$B113,EC113,EC113*vlookup($B114,'2a. TBill Main'!$B$224:$HF$233,1+EC$62)),EC113)</f>
        <v>170107.4434</v>
      </c>
      <c r="ED114" s="346">
        <f>if($A114-ED$65&gt;=0, if($B114&lt;=$B113,ED113,ED113*vlookup($B114,'2a. TBill Main'!$B$224:$HF$233,1+ED$62)),ED113)</f>
        <v>115231.7391</v>
      </c>
      <c r="EE114" s="346">
        <f>if($A114-EE$65&gt;=0, if($B114&lt;=$B113,EE113,EE113*vlookup($B114,'2a. TBill Main'!$B$224:$HF$233,1+EE$62)),EE113)</f>
        <v>117818.5635</v>
      </c>
      <c r="EF114" s="346">
        <f>if($A114-EF$65&gt;=0, if($B114&lt;=$B113,EF113,EF113*vlookup($B114,'2a. TBill Main'!$B$224:$HF$233,1+EF$62)),EF113)</f>
        <v>31041.53909</v>
      </c>
      <c r="EG114" s="346">
        <f>if($A114-EG$65&gt;=0, if($B114&lt;=$B113,EG113,EG113*vlookup($B114,'2a. TBill Main'!$B$224:$HF$233,1+EG$62)),EG113)</f>
        <v>24761.57403</v>
      </c>
      <c r="EH114" s="346">
        <f>if($A114-EH$65&gt;=0, if($B114&lt;=$B113,EH113,EH113*vlookup($B114,'2a. TBill Main'!$B$224:$HF$233,1+EH$62)),EH113)</f>
        <v>2321.0257</v>
      </c>
      <c r="EI114" s="346">
        <f>if($A114-EI$65&gt;=0, if($B114&lt;=$B113,EI113,EI113*vlookup($B114,'2a. TBill Main'!$B$224:$HF$233,1+EI$62)),EI113)</f>
        <v>117818.5635</v>
      </c>
      <c r="EJ114" s="346">
        <f>if($A114-EJ$65&gt;=0, if($B114&lt;=$B113,EJ113,EJ113*vlookup($B114,'2a. TBill Main'!$B$224:$HF$233,1+EJ$62)),EJ113)</f>
        <v>104922.5559</v>
      </c>
      <c r="EK114" s="346">
        <f>if($A114-EK$65&gt;=0, if($B114&lt;=$B113,EK113,EK113*vlookup($B114,'2a. TBill Main'!$B$224:$HF$233,1+EK$62)),EK113)</f>
        <v>64800.2099</v>
      </c>
      <c r="EL114" s="346">
        <f>if($A114-EL$65&gt;=0, if($B114&lt;=$B113,EL113,EL113*vlookup($B114,'2a. TBill Main'!$B$224:$HF$233,1+EL$62)),EL113)</f>
        <v>24889.17153</v>
      </c>
      <c r="EM114" s="346">
        <f>if($A114-EM$65&gt;=0, if($B114&lt;=$B113,EM113,EM113*vlookup($B114,'2a. TBill Main'!$B$224:$HF$233,1+EM$62)),EM113)</f>
        <v>241592.8553</v>
      </c>
      <c r="EN114" s="346">
        <f>if($A114-EN$65&gt;=0, if($B114&lt;=$B113,EN113,EN113*vlookup($B114,'2a. TBill Main'!$B$224:$HF$233,1+EN$62)),EN113)</f>
        <v>1767.278452</v>
      </c>
      <c r="EO114" s="346">
        <f>if($A114-EO$65&gt;=0, if($B114&lt;=$B113,EO113,EO113*vlookup($B114,'2a. TBill Main'!$B$224:$HF$233,1+EO$62)),EO113)</f>
        <v>100245.6891</v>
      </c>
      <c r="EP114" s="346">
        <f>if($A114-EP$65&gt;=0, if($B114&lt;=$B113,EP113,EP113*vlookup($B114,'2a. TBill Main'!$B$224:$HF$233,1+EP$62)),EP113)</f>
        <v>106259.6787</v>
      </c>
      <c r="EQ114" s="346">
        <f>if($A114-EQ$65&gt;=0, if($B114&lt;=$B113,EQ113,EQ113*vlookup($B114,'2a. TBill Main'!$B$224:$HF$233,1+EQ$62)),EQ113)</f>
        <v>117818.5635</v>
      </c>
      <c r="ER114" s="346">
        <f>if($A114-ER$65&gt;=0, if($B114&lt;=$B113,ER113,ER113*vlookup($B114,'2a. TBill Main'!$B$224:$HF$233,1+ER$62)),ER113)</f>
        <v>212456.3245</v>
      </c>
      <c r="ES114" s="346">
        <f>if($A114-ES$65&gt;=0, if($B114&lt;=$B113,ES113,ES113*vlookup($B114,'2a. TBill Main'!$B$224:$HF$233,1+ES$62)),ES113)</f>
        <v>28256.19044</v>
      </c>
      <c r="ET114" s="346">
        <f>if($A114-ET$65&gt;=0, if($B114&lt;=$B113,ET113,ET113*vlookup($B114,'2a. TBill Main'!$B$224:$HF$233,1+ET$62)),ET113)</f>
        <v>8353.336149</v>
      </c>
      <c r="EU114" s="346">
        <f>if($A114-EU$65&gt;=0, if($B114&lt;=$B113,EU113,EU113*vlookup($B114,'2a. TBill Main'!$B$224:$HF$233,1+EU$62)),EU113)</f>
        <v>47712.63019</v>
      </c>
      <c r="EV114" s="346">
        <f>if($A114-EV$65&gt;=0, if($B114&lt;=$B113,EV113,EV113*vlookup($B114,'2a. TBill Main'!$B$224:$HF$233,1+EV$62)),EV113)</f>
        <v>28604.81556</v>
      </c>
      <c r="EW114" s="346">
        <f>if($A114-EW$65&gt;=0, if($B114&lt;=$B113,EW113,EW113*vlookup($B114,'2a. TBill Main'!$B$224:$HF$233,1+EW$62)),EW113)</f>
        <v>25166.04515</v>
      </c>
      <c r="EX114" s="346">
        <f>if($A114-EX$65&gt;=0, if($B114&lt;=$B113,EX113,EX113*vlookup($B114,'2a. TBill Main'!$B$224:$HF$233,1+EX$62)),EX113)</f>
        <v>34709.93789</v>
      </c>
      <c r="EY114" s="346">
        <f>if($A114-EY$65&gt;=0, if($B114&lt;=$B113,EY113,EY113*vlookup($B114,'2a. TBill Main'!$B$224:$HF$233,1+EY$62)),EY113)</f>
        <v>270804.3775</v>
      </c>
      <c r="EZ114" s="346">
        <f>if($A114-EZ$65&gt;=0, if($B114&lt;=$B113,EZ113,EZ113*vlookup($B114,'2a. TBill Main'!$B$224:$HF$233,1+EZ$62)),EZ113)</f>
        <v>116030.7846</v>
      </c>
      <c r="FA114" s="346">
        <f>if($A114-FA$65&gt;=0, if($B114&lt;=$B113,FA113,FA113*vlookup($B114,'2a. TBill Main'!$B$224:$HF$233,1+FA$62)),FA113)</f>
        <v>21090.70104</v>
      </c>
      <c r="FB114" s="346">
        <f>if($A114-FB$65&gt;=0, if($B114&lt;=$B113,FB113,FB113*vlookup($B114,'2a. TBill Main'!$B$224:$HF$233,1+FB$62)),FB113)</f>
        <v>37069.84371</v>
      </c>
      <c r="FC114" s="346">
        <f>if($A114-FC$65&gt;=0, if($B114&lt;=$B113,FC113,FC113*vlookup($B114,'2a. TBill Main'!$B$224:$HF$233,1+FC$62)),FC113)</f>
        <v>148610.445</v>
      </c>
      <c r="FD114" s="346">
        <f>if($A114-FD$65&gt;=0, if($B114&lt;=$B113,FD113,FD113*vlookup($B114,'2a. TBill Main'!$B$224:$HF$233,1+FD$62)),FD113)</f>
        <v>120803.5557</v>
      </c>
      <c r="FE114" s="346">
        <f>if($A114-FE$65&gt;=0, if($B114&lt;=$B113,FE113,FE113*vlookup($B114,'2a. TBill Main'!$B$224:$HF$233,1+FE$62)),FE113)</f>
        <v>202931.0471</v>
      </c>
      <c r="FF114" s="346">
        <f>if($A114-FF$65&gt;=0, if($B114&lt;=$B113,FF113,FF113*vlookup($B114,'2a. TBill Main'!$B$224:$HF$233,1+FF$62)),FF113)</f>
        <v>48198.92631</v>
      </c>
      <c r="FG114" s="346">
        <f>if($A114-FG$65&gt;=0, if($B114&lt;=$B113,FG113,FG113*vlookup($B114,'2a. TBill Main'!$B$224:$HF$233,1+FG$62)),FG113)</f>
        <v>61357.90493</v>
      </c>
      <c r="FH114" s="346">
        <f>if($A114-FH$65&gt;=0, if($B114&lt;=$B113,FH113,FH113*vlookup($B114,'2a. TBill Main'!$B$224:$HF$233,1+FH$62)),FH113)</f>
        <v>75939.95507</v>
      </c>
      <c r="FI114" s="346">
        <f>if($A114-FI$65&gt;=0, if($B114&lt;=$B113,FI113,FI113*vlookup($B114,'2a. TBill Main'!$B$224:$HF$233,1+FI$62)),FI113)</f>
        <v>206908.0128</v>
      </c>
      <c r="FJ114" s="346">
        <f>if($A114-FJ$65&gt;=0, if($B114&lt;=$B113,FJ113,FJ113*vlookup($B114,'2a. TBill Main'!$B$224:$HF$233,1+FJ$62)),FJ113)</f>
        <v>215432.3036</v>
      </c>
      <c r="FK114" s="346">
        <f>if($A114-FK$65&gt;=0, if($B114&lt;=$B113,FK113,FK113*vlookup($B114,'2a. TBill Main'!$B$224:$HF$233,1+FK$62)),FK113)</f>
        <v>91992.73434</v>
      </c>
      <c r="FL114" s="346">
        <f>if($A114-FL$65&gt;=0, if($B114&lt;=$B113,FL113,FL113*vlookup($B114,'2a. TBill Main'!$B$224:$HF$233,1+FL$62)),FL113)</f>
        <v>91586.2603</v>
      </c>
      <c r="FM114" s="346">
        <f>if($A114-FM$65&gt;=0, if($B114&lt;=$B113,FM113,FM113*vlookup($B114,'2a. TBill Main'!$B$224:$HF$233,1+FM$62)),FM113)</f>
        <v>243432.6511</v>
      </c>
      <c r="FN114" s="346">
        <f>if($A114-FN$65&gt;=0, if($B114&lt;=$B113,FN113,FN113*vlookup($B114,'2a. TBill Main'!$B$224:$HF$233,1+FN$62)),FN113)</f>
        <v>207907.4676</v>
      </c>
      <c r="FO114" s="346">
        <f>if($A114-FO$65&gt;=0, if($B114&lt;=$B113,FO113,FO113*vlookup($B114,'2a. TBill Main'!$B$224:$HF$233,1+FO$62)),FO113)</f>
        <v>100145.7789</v>
      </c>
      <c r="FP114" s="346">
        <f>if($A114-FP$65&gt;=0, if($B114&lt;=$B113,FP113,FP113*vlookup($B114,'2a. TBill Main'!$B$224:$HF$233,1+FP$62)),FP113)</f>
        <v>35516.40595</v>
      </c>
      <c r="FQ114" s="346">
        <f>if($A114-FQ$65&gt;=0, if($B114&lt;=$B113,FQ113,FQ113*vlookup($B114,'2a. TBill Main'!$B$224:$HF$233,1+FQ$62)),FQ113)</f>
        <v>196201.0741</v>
      </c>
      <c r="FR114" s="346">
        <f>if($A114-FR$65&gt;=0, if($B114&lt;=$B113,FR113,FR113*vlookup($B114,'2a. TBill Main'!$B$224:$HF$233,1+FR$62)),FR113)</f>
        <v>196176.6267</v>
      </c>
      <c r="FS114" s="346">
        <f>if($A114-FS$65&gt;=0, if($B114&lt;=$B113,FS113,FS113*vlookup($B114,'2a. TBill Main'!$B$224:$HF$233,1+FS$62)),FS113)</f>
        <v>88363.92259</v>
      </c>
      <c r="FT114" s="346">
        <f>if($A114-FT$65&gt;=0, if($B114&lt;=$B113,FT113,FT113*vlookup($B114,'2a. TBill Main'!$B$224:$HF$233,1+FT$62)),FT113)</f>
        <v>109912.9378</v>
      </c>
      <c r="FU114" s="346">
        <f>if($A114-FU$65&gt;=0, if($B114&lt;=$B113,FU113,FU113*vlookup($B114,'2a. TBill Main'!$B$224:$HF$233,1+FU$62)),FU113)</f>
        <v>117818.5635</v>
      </c>
      <c r="FV114" s="346">
        <f>if($A114-FV$65&gt;=0, if($B114&lt;=$B113,FV113,FV113*vlookup($B114,'2a. TBill Main'!$B$224:$HF$233,1+FV$62)),FV113)</f>
        <v>247418.9832</v>
      </c>
      <c r="FW114" s="346">
        <f>if($A114-FW$65&gt;=0, if($B114&lt;=$B113,FW113,FW113*vlookup($B114,'2a. TBill Main'!$B$224:$HF$233,1+FW$62)),FW113)</f>
        <v>5879.146316</v>
      </c>
      <c r="FX114" s="346">
        <f>if($A114-FX$65&gt;=0, if($B114&lt;=$B113,FX113,FX113*vlookup($B114,'2a. TBill Main'!$B$224:$HF$233,1+FX$62)),FX113)</f>
        <v>131233.9742</v>
      </c>
      <c r="FY114" s="346">
        <f>if($A114-FY$65&gt;=0, if($B114&lt;=$B113,FY113,FY113*vlookup($B114,'2a. TBill Main'!$B$224:$HF$233,1+FY$62)),FY113)</f>
        <v>121730.1398</v>
      </c>
      <c r="FZ114" s="346">
        <f>if($A114-FZ$65&gt;=0, if($B114&lt;=$B113,FZ113,FZ113*vlookup($B114,'2a. TBill Main'!$B$224:$HF$233,1+FZ$62)),FZ113)</f>
        <v>136614.5712</v>
      </c>
      <c r="GA114" s="346">
        <f>if($A114-GA$65&gt;=0, if($B114&lt;=$B113,GA113,GA113*vlookup($B114,'2a. TBill Main'!$B$224:$HF$233,1+GA$62)),GA113)</f>
        <v>2209.098065</v>
      </c>
      <c r="GB114" s="346">
        <f>if($A114-GB$65&gt;=0, if($B114&lt;=$B113,GB113,GB113*vlookup($B114,'2a. TBill Main'!$B$224:$HF$233,1+GB$62)),GB113)</f>
        <v>12476.98587</v>
      </c>
      <c r="GC114" s="346">
        <f>if($A114-GC$65&gt;=0, if($B114&lt;=$B113,GC113,GC113*vlookup($B114,'2a. TBill Main'!$B$224:$HF$233,1+GC$62)),GC113)</f>
        <v>648.002099</v>
      </c>
      <c r="GD114" s="346">
        <f>if($A114-GD$65&gt;=0, if($B114&lt;=$B113,GD113,GD113*vlookup($B114,'2a. TBill Main'!$B$224:$HF$233,1+GD$62)),GD113)</f>
        <v>49666.41542</v>
      </c>
      <c r="GE114" s="346">
        <f>if($A114-GE$65&gt;=0, if($B114&lt;=$B113,GE113,GE113*vlookup($B114,'2a. TBill Main'!$B$224:$HF$233,1+GE$62)),GE113)</f>
        <v>12719.92775</v>
      </c>
      <c r="GF114" s="346">
        <f>if($A114-GF$65&gt;=0, if($B114&lt;=$B113,GF113,GF113*vlookup($B114,'2a. TBill Main'!$B$224:$HF$233,1+GF$62)),GF113)</f>
        <v>9879.086545</v>
      </c>
      <c r="GG114" s="346">
        <f>if($A114-GG$65&gt;=0, if($B114&lt;=$B113,GG113,GG113*vlookup($B114,'2a. TBill Main'!$B$224:$HF$233,1+GG$62)),GG113)</f>
        <v>145314.2351</v>
      </c>
      <c r="GH114" s="346">
        <f>if($A114-GH$65&gt;=0, if($B114&lt;=$B113,GH113,GH113*vlookup($B114,'2a. TBill Main'!$B$224:$HF$233,1+GH$62)),GH113)</f>
        <v>648.002099</v>
      </c>
      <c r="GI114" s="346">
        <f>if($A114-GI$65&gt;=0, if($B114&lt;=$B113,GI113,GI113*vlookup($B114,'2a. TBill Main'!$B$224:$HF$233,1+GI$62)),GI113)</f>
        <v>1472.732043</v>
      </c>
      <c r="GJ114" s="346">
        <f>if($A114-GJ$65&gt;=0, if($B114&lt;=$B113,GJ113,GJ113*vlookup($B114,'2a. TBill Main'!$B$224:$HF$233,1+GJ$62)),GJ113)</f>
        <v>194.4006297</v>
      </c>
      <c r="GK114" s="346">
        <f>if($A114-GK$65&gt;=0, if($B114&lt;=$B113,GK113,GK113*vlookup($B114,'2a. TBill Main'!$B$224:$HF$233,1+GK$62)),GK113)</f>
        <v>95839.2748</v>
      </c>
      <c r="GL114" s="346">
        <f>if($A114-GL$65&gt;=0, if($B114&lt;=$B113,GL113,GL113*vlookup($B114,'2a. TBill Main'!$B$224:$HF$233,1+GL$62)),GL113)</f>
        <v>70251.14465</v>
      </c>
      <c r="GM114" s="346">
        <f>if($A114-GM$65&gt;=0, if($B114&lt;=$B113,GM113,GM113*vlookup($B114,'2a. TBill Main'!$B$224:$HF$233,1+GM$62)),GM113)</f>
        <v>1914.551656</v>
      </c>
      <c r="GN114" s="346">
        <f>if($A114-GN$65&gt;=0, if($B114&lt;=$B113,GN113,GN113*vlookup($B114,'2a. TBill Main'!$B$224:$HF$233,1+GN$62)),GN113)</f>
        <v>58.90928173</v>
      </c>
      <c r="GO114" s="346">
        <f>if($A114-GO$65&gt;=0, if($B114&lt;=$B113,GO113,GO113*vlookup($B114,'2a. TBill Main'!$B$224:$HF$233,1+GO$62)),GO113)</f>
        <v>6862.931321</v>
      </c>
      <c r="GP114" s="346">
        <f>if($A114-GP$65&gt;=0, if($B114&lt;=$B113,GP113,GP113*vlookup($B114,'2a. TBill Main'!$B$224:$HF$233,1+GP$62)),GP113)</f>
        <v>64240.57172</v>
      </c>
      <c r="GQ114" s="346">
        <f>if($A114-GQ$65&gt;=0, if($B114&lt;=$B113,GQ113,GQ113*vlookup($B114,'2a. TBill Main'!$B$224:$HF$233,1+GQ$62)),GQ113)</f>
        <v>67462.90943</v>
      </c>
      <c r="GR114" s="346">
        <f>if($A114-GR$65&gt;=0, if($B114&lt;=$B113,GR113,GR113*vlookup($B114,'2a. TBill Main'!$B$224:$HF$233,1+GR$62)),GR113)</f>
        <v>80405.27863</v>
      </c>
      <c r="GS114" s="346">
        <f>if($A114-GS$65&gt;=0, if($B114&lt;=$B113,GS113,GS113*vlookup($B114,'2a. TBill Main'!$B$224:$HF$233,1+GS$62)),GS113)</f>
        <v>163096.2374</v>
      </c>
      <c r="GT114" s="346">
        <f>if($A114-GT$65&gt;=0, if($B114&lt;=$B113,GT113,GT113*vlookup($B114,'2a. TBill Main'!$B$224:$HF$233,1+GT$62)),GT113)</f>
        <v>11775.96542</v>
      </c>
      <c r="GU114" s="346">
        <f>if($A114-GU$65&gt;=0, if($B114&lt;=$B113,GU113,GU113*vlookup($B114,'2a. TBill Main'!$B$224:$HF$233,1+GU$62)),GU113)</f>
        <v>48900.59476</v>
      </c>
      <c r="GV114" s="346">
        <f>if($A114-GV$65&gt;=0, if($B114&lt;=$B113,GV113,GV113*vlookup($B114,'2a. TBill Main'!$B$224:$HF$233,1+GV$62)),GV113)</f>
        <v>81665.93726</v>
      </c>
      <c r="GW114" s="346">
        <f>if($A114-GW$65&gt;=0, if($B114&lt;=$B113,GW113,GW113*vlookup($B114,'2a. TBill Main'!$B$224:$HF$233,1+GW$62)),GW113)</f>
        <v>89229.88903</v>
      </c>
      <c r="GX114" s="346">
        <f>if($A114-GX$65&gt;=0, if($B114&lt;=$B113,GX113,GX113*vlookup($B114,'2a. TBill Main'!$B$224:$HF$233,1+GX$62)),GX113)</f>
        <v>39033.29007</v>
      </c>
      <c r="GY114" s="346">
        <f>if($A114-GY$65&gt;=0, if($B114&lt;=$B113,GY113,GY113*vlookup($B114,'2a. TBill Main'!$B$224:$HF$233,1+GY$62)),GY113)</f>
        <v>150878.4524</v>
      </c>
      <c r="GZ114" s="346">
        <f>if($A114-GZ$65&gt;=0, if($B114&lt;=$B113,GZ113,GZ113*vlookup($B114,'2a. TBill Main'!$B$224:$HF$233,1+GZ$62)),GZ113)</f>
        <v>121199.9562</v>
      </c>
      <c r="HA114" s="346">
        <f>if($A114-HA$65&gt;=0, if($B114&lt;=$B113,HA113,HA113*vlookup($B114,'2a. TBill Main'!$B$224:$HF$233,1+HA$62)),HA113)</f>
        <v>174648.3475</v>
      </c>
      <c r="HB114" s="346">
        <f>if($A114-HB$65&gt;=0, if($B114&lt;=$B113,HB113,HB113*vlookup($B114,'2a. TBill Main'!$B$224:$HF$233,1+HB$62)),HB113)</f>
        <v>108063.1864</v>
      </c>
      <c r="HC114" s="346">
        <f>if($A114-HC$65&gt;=0, if($B114&lt;=$B113,HC113,HC113*vlookup($B114,'2a. TBill Main'!$B$224:$HF$233,1+HC$62)),HC113)</f>
        <v>32023.08555</v>
      </c>
      <c r="HD114" s="346">
        <f>if($A114-HD$65&gt;=0, if($B114&lt;=$B113,HD113,HD113*vlookup($B114,'2a. TBill Main'!$B$224:$HF$233,1+HD$62)),HD113)</f>
        <v>77624.76053</v>
      </c>
      <c r="HE114" s="346">
        <f>if($A114-HE$65&gt;=0, if($B114&lt;=$B113,HE113,HE113*vlookup($B114,'2a. TBill Main'!$B$224:$HF$233,1+HE$62)),HE113)</f>
        <v>71927.40826</v>
      </c>
      <c r="HF114" s="346">
        <f>if($A114-HF$65&gt;=0, if($B114&lt;=$B113,HF113,HF113*vlookup($B114,'2a. TBill Main'!$B$224:$HF$233,1+HF$62)),HF113)</f>
        <v>72511.43488</v>
      </c>
      <c r="HG114" s="346">
        <f>if($A114-HG$65&gt;=0, if($B114&lt;=$B113,HG113,HG113*vlookup($B114,'2a. TBill Main'!$B$224:$HF$233,1+HG$62)),HG113)</f>
        <v>14909.9392</v>
      </c>
      <c r="HH114" s="346">
        <f>if($A114-HH$65&gt;=0, if($B114&lt;=$B113,HH113,HH113*vlookup($B114,'2a. TBill Main'!$B$224:$HF$233,1+HH$62)),HH113)</f>
        <v>88617.2325</v>
      </c>
      <c r="HI114" s="346">
        <f>if($A114-HI$65&gt;=0, if($B114&lt;=$B113,HI113,HI113*vlookup($B114,'2a. TBill Main'!$B$224:$HF$233,1+HI$62)),HI113)</f>
        <v>137299.8629</v>
      </c>
      <c r="HJ114" s="346"/>
      <c r="HK114" s="346"/>
      <c r="HL114" s="346"/>
      <c r="HM114" s="346"/>
      <c r="HN114" s="346"/>
      <c r="HO114" s="346"/>
      <c r="HP114" s="346"/>
      <c r="HQ114" s="346"/>
      <c r="HR114" s="346"/>
      <c r="HS114" s="346"/>
      <c r="HT114" s="346"/>
      <c r="HU114" s="346"/>
      <c r="HV114" s="346"/>
      <c r="HW114" s="346"/>
      <c r="HX114" s="346"/>
    </row>
    <row r="115">
      <c r="A115" s="331"/>
      <c r="B115" s="346"/>
      <c r="C115" s="346"/>
      <c r="D115" s="338"/>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c r="AA115" s="346"/>
      <c r="AB115" s="346"/>
      <c r="AC115" s="346"/>
      <c r="AD115" s="346"/>
      <c r="AE115" s="346"/>
      <c r="AF115" s="346"/>
      <c r="AG115" s="346"/>
      <c r="AH115" s="346"/>
      <c r="AI115" s="346"/>
      <c r="AJ115" s="346"/>
      <c r="AK115" s="346"/>
      <c r="AL115" s="346"/>
      <c r="AM115" s="346"/>
      <c r="AN115" s="346"/>
      <c r="AO115" s="346"/>
      <c r="AP115" s="346"/>
      <c r="AQ115" s="346"/>
      <c r="AR115" s="346"/>
      <c r="AS115" s="346"/>
      <c r="AT115" s="346"/>
      <c r="AU115" s="346"/>
      <c r="AV115" s="346"/>
      <c r="AW115" s="346"/>
      <c r="AX115" s="346"/>
      <c r="AY115" s="346"/>
      <c r="AZ115" s="346"/>
      <c r="BA115" s="346"/>
      <c r="BB115" s="346"/>
      <c r="BC115" s="346"/>
      <c r="BD115" s="346"/>
      <c r="BE115" s="346"/>
      <c r="BF115" s="346"/>
      <c r="BG115" s="346"/>
      <c r="BH115" s="346"/>
      <c r="BI115" s="346"/>
      <c r="BJ115" s="346"/>
      <c r="BK115" s="346"/>
      <c r="BL115" s="346"/>
      <c r="BM115" s="346"/>
      <c r="BN115" s="346"/>
      <c r="BO115" s="346"/>
      <c r="BP115" s="346"/>
      <c r="BQ115" s="346"/>
      <c r="BR115" s="346"/>
      <c r="BS115" s="346"/>
      <c r="BT115" s="346"/>
      <c r="BU115" s="346"/>
      <c r="BV115" s="346"/>
      <c r="BW115" s="346"/>
      <c r="BX115" s="346"/>
      <c r="BY115" s="346"/>
      <c r="BZ115" s="346"/>
      <c r="CA115" s="346"/>
      <c r="CB115" s="346"/>
      <c r="CC115" s="346"/>
      <c r="CD115" s="346"/>
      <c r="CE115" s="346"/>
      <c r="CF115" s="346"/>
      <c r="CG115" s="346"/>
      <c r="CH115" s="346"/>
      <c r="CI115" s="346"/>
      <c r="CJ115" s="346"/>
      <c r="CK115" s="346"/>
      <c r="CL115" s="346"/>
      <c r="CM115" s="346"/>
      <c r="CN115" s="346"/>
      <c r="CO115" s="346"/>
      <c r="CP115" s="346"/>
      <c r="CQ115" s="346"/>
      <c r="CR115" s="346"/>
      <c r="CS115" s="346"/>
      <c r="CT115" s="346"/>
      <c r="CU115" s="346"/>
      <c r="CV115" s="346"/>
      <c r="CW115" s="346"/>
      <c r="CX115" s="346"/>
      <c r="CY115" s="346"/>
      <c r="CZ115" s="346"/>
      <c r="DA115" s="346"/>
      <c r="DB115" s="346"/>
      <c r="DC115" s="346"/>
      <c r="DD115" s="346"/>
      <c r="DE115" s="346"/>
      <c r="DF115" s="346"/>
      <c r="DG115" s="346"/>
      <c r="DH115" s="346"/>
      <c r="DI115" s="346"/>
      <c r="DJ115" s="346"/>
      <c r="DK115" s="346"/>
      <c r="DL115" s="346"/>
      <c r="DM115" s="346"/>
      <c r="DN115" s="346"/>
      <c r="DO115" s="346"/>
      <c r="DP115" s="346"/>
      <c r="DQ115" s="346"/>
      <c r="DR115" s="346"/>
      <c r="DS115" s="346"/>
      <c r="DT115" s="346"/>
      <c r="DU115" s="346"/>
      <c r="DV115" s="346"/>
      <c r="DW115" s="346"/>
      <c r="DX115" s="346"/>
      <c r="DY115" s="346"/>
      <c r="DZ115" s="346"/>
      <c r="EA115" s="346"/>
      <c r="EB115" s="346"/>
      <c r="EC115" s="346"/>
      <c r="ED115" s="346"/>
      <c r="EE115" s="346"/>
      <c r="EF115" s="346"/>
      <c r="EG115" s="346"/>
      <c r="EH115" s="346"/>
      <c r="EI115" s="346"/>
      <c r="EJ115" s="346"/>
      <c r="EK115" s="346"/>
      <c r="EL115" s="346"/>
      <c r="EM115" s="346"/>
      <c r="EN115" s="346"/>
      <c r="EO115" s="346"/>
      <c r="EP115" s="346"/>
      <c r="EQ115" s="346"/>
      <c r="ER115" s="346"/>
      <c r="ES115" s="346"/>
      <c r="ET115" s="346"/>
      <c r="EU115" s="346"/>
      <c r="EV115" s="346"/>
      <c r="EW115" s="346"/>
      <c r="EX115" s="346"/>
      <c r="EY115" s="346"/>
      <c r="EZ115" s="346"/>
      <c r="FA115" s="346"/>
      <c r="FB115" s="346"/>
      <c r="FC115" s="346"/>
      <c r="FD115" s="346"/>
      <c r="FE115" s="346"/>
      <c r="FF115" s="346"/>
      <c r="FG115" s="346"/>
      <c r="FH115" s="346"/>
      <c r="FI115" s="346"/>
      <c r="FJ115" s="346"/>
      <c r="FK115" s="346"/>
      <c r="FL115" s="346"/>
      <c r="FM115" s="346"/>
      <c r="FN115" s="346"/>
      <c r="FO115" s="346"/>
      <c r="FP115" s="346"/>
      <c r="FQ115" s="346"/>
      <c r="FR115" s="346"/>
      <c r="FS115" s="346"/>
      <c r="FT115" s="346"/>
      <c r="FU115" s="346"/>
      <c r="FV115" s="346"/>
      <c r="FW115" s="346"/>
      <c r="FX115" s="346"/>
      <c r="FY115" s="346"/>
      <c r="FZ115" s="346"/>
      <c r="GA115" s="346"/>
      <c r="GB115" s="346"/>
      <c r="GC115" s="346"/>
      <c r="GD115" s="346"/>
      <c r="GE115" s="346"/>
      <c r="GF115" s="346"/>
      <c r="GG115" s="346"/>
      <c r="GH115" s="346"/>
      <c r="GI115" s="346"/>
      <c r="GJ115" s="346"/>
      <c r="GK115" s="346"/>
      <c r="GL115" s="346"/>
      <c r="GM115" s="346"/>
      <c r="GN115" s="346"/>
      <c r="GO115" s="346"/>
      <c r="GP115" s="346"/>
      <c r="GQ115" s="346"/>
      <c r="GR115" s="346"/>
      <c r="GS115" s="346"/>
      <c r="GT115" s="346"/>
      <c r="GU115" s="346"/>
      <c r="GV115" s="346"/>
      <c r="GW115" s="346"/>
      <c r="GX115" s="346"/>
      <c r="GY115" s="346"/>
      <c r="GZ115" s="346"/>
      <c r="HA115" s="346"/>
      <c r="HB115" s="346"/>
      <c r="HC115" s="346"/>
      <c r="HD115" s="346"/>
      <c r="HE115" s="346"/>
      <c r="HF115" s="346"/>
      <c r="HG115" s="346"/>
      <c r="HH115" s="346"/>
      <c r="HI115" s="346"/>
      <c r="HJ115" s="346"/>
      <c r="HK115" s="346"/>
      <c r="HL115" s="346"/>
      <c r="HM115" s="346"/>
      <c r="HN115" s="346"/>
      <c r="HO115" s="346"/>
      <c r="HP115" s="346"/>
      <c r="HQ115" s="346"/>
      <c r="HR115" s="346"/>
      <c r="HS115" s="346"/>
      <c r="HT115" s="346"/>
      <c r="HU115" s="346"/>
      <c r="HV115" s="346"/>
      <c r="HW115" s="346"/>
      <c r="HX115" s="346"/>
    </row>
    <row r="116">
      <c r="A116" s="331"/>
      <c r="B116" s="346"/>
      <c r="C116" s="346"/>
      <c r="D116" s="338"/>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c r="AB116" s="346"/>
      <c r="AC116" s="346"/>
      <c r="AD116" s="346"/>
      <c r="AE116" s="346"/>
      <c r="AF116" s="346"/>
      <c r="AG116" s="346"/>
      <c r="AH116" s="346"/>
      <c r="AI116" s="346"/>
      <c r="AJ116" s="346"/>
      <c r="AK116" s="346"/>
      <c r="AL116" s="346"/>
      <c r="AM116" s="346"/>
      <c r="AN116" s="346"/>
      <c r="AO116" s="346"/>
      <c r="AP116" s="346"/>
      <c r="AQ116" s="346"/>
      <c r="AR116" s="346"/>
      <c r="AS116" s="346"/>
      <c r="AT116" s="346"/>
      <c r="AU116" s="346"/>
      <c r="AV116" s="346"/>
      <c r="AW116" s="346"/>
      <c r="AX116" s="346"/>
      <c r="AY116" s="346"/>
      <c r="AZ116" s="346"/>
      <c r="BA116" s="346"/>
      <c r="BB116" s="346"/>
      <c r="BC116" s="346"/>
      <c r="BD116" s="346"/>
      <c r="BE116" s="346"/>
      <c r="BF116" s="346"/>
      <c r="BG116" s="346"/>
      <c r="BH116" s="346"/>
      <c r="BI116" s="346"/>
      <c r="BJ116" s="346"/>
      <c r="BK116" s="346"/>
      <c r="BL116" s="346"/>
      <c r="BM116" s="346"/>
      <c r="BN116" s="346"/>
      <c r="BO116" s="346"/>
      <c r="BP116" s="346"/>
      <c r="BQ116" s="346"/>
      <c r="BR116" s="346"/>
      <c r="BS116" s="346"/>
      <c r="BT116" s="346"/>
      <c r="BU116" s="346"/>
      <c r="BV116" s="346"/>
      <c r="BW116" s="346"/>
      <c r="BX116" s="346"/>
      <c r="BY116" s="346"/>
      <c r="BZ116" s="346"/>
      <c r="CA116" s="346"/>
      <c r="CB116" s="346"/>
      <c r="CC116" s="346"/>
      <c r="CD116" s="346"/>
      <c r="CE116" s="346"/>
      <c r="CF116" s="346"/>
      <c r="CG116" s="346"/>
      <c r="CH116" s="346"/>
      <c r="CI116" s="346"/>
      <c r="CJ116" s="346"/>
      <c r="CK116" s="346"/>
      <c r="CL116" s="346"/>
      <c r="CM116" s="346"/>
      <c r="CN116" s="346"/>
      <c r="CO116" s="346"/>
      <c r="CP116" s="346"/>
      <c r="CQ116" s="346"/>
      <c r="CR116" s="346"/>
      <c r="CS116" s="346"/>
      <c r="CT116" s="346"/>
      <c r="CU116" s="346"/>
      <c r="CV116" s="346"/>
      <c r="CW116" s="346"/>
      <c r="CX116" s="346"/>
      <c r="CY116" s="346"/>
      <c r="CZ116" s="346"/>
      <c r="DA116" s="346"/>
      <c r="DB116" s="346"/>
      <c r="DC116" s="346"/>
      <c r="DD116" s="346"/>
      <c r="DE116" s="346"/>
      <c r="DF116" s="346"/>
      <c r="DG116" s="346"/>
      <c r="DH116" s="346"/>
      <c r="DI116" s="346"/>
      <c r="DJ116" s="346"/>
      <c r="DK116" s="346"/>
      <c r="DL116" s="346"/>
      <c r="DM116" s="346"/>
      <c r="DN116" s="346"/>
      <c r="DO116" s="346"/>
      <c r="DP116" s="346"/>
      <c r="DQ116" s="346"/>
      <c r="DR116" s="346"/>
      <c r="DS116" s="346"/>
      <c r="DT116" s="346"/>
      <c r="DU116" s="346"/>
      <c r="DV116" s="346"/>
      <c r="DW116" s="346"/>
      <c r="DX116" s="346"/>
      <c r="DY116" s="346"/>
      <c r="DZ116" s="346"/>
      <c r="EA116" s="346"/>
      <c r="EB116" s="346"/>
      <c r="EC116" s="346"/>
      <c r="ED116" s="346"/>
      <c r="EE116" s="346"/>
      <c r="EF116" s="346"/>
      <c r="EG116" s="346"/>
      <c r="EH116" s="346"/>
      <c r="EI116" s="346"/>
      <c r="EJ116" s="346"/>
      <c r="EK116" s="346"/>
      <c r="EL116" s="346"/>
      <c r="EM116" s="346"/>
      <c r="EN116" s="346"/>
      <c r="EO116" s="346"/>
      <c r="EP116" s="346"/>
      <c r="EQ116" s="346"/>
      <c r="ER116" s="346"/>
      <c r="ES116" s="346"/>
      <c r="ET116" s="346"/>
      <c r="EU116" s="346"/>
      <c r="EV116" s="346"/>
      <c r="EW116" s="346"/>
      <c r="EX116" s="346"/>
      <c r="EY116" s="346"/>
      <c r="EZ116" s="346"/>
      <c r="FA116" s="346"/>
      <c r="FB116" s="346"/>
      <c r="FC116" s="346"/>
      <c r="FD116" s="346"/>
      <c r="FE116" s="346"/>
      <c r="FF116" s="346"/>
      <c r="FG116" s="346"/>
      <c r="FH116" s="346"/>
      <c r="FI116" s="346"/>
      <c r="FJ116" s="346"/>
      <c r="FK116" s="346"/>
      <c r="FL116" s="346"/>
      <c r="FM116" s="346"/>
      <c r="FN116" s="346"/>
      <c r="FO116" s="346"/>
      <c r="FP116" s="346"/>
      <c r="FQ116" s="346"/>
      <c r="FR116" s="346"/>
      <c r="FS116" s="346"/>
      <c r="FT116" s="346"/>
      <c r="FU116" s="346"/>
      <c r="FV116" s="346"/>
      <c r="FW116" s="346"/>
      <c r="FX116" s="346"/>
      <c r="FY116" s="346"/>
      <c r="FZ116" s="346"/>
      <c r="GA116" s="346"/>
      <c r="GB116" s="346"/>
      <c r="GC116" s="346"/>
      <c r="GD116" s="346"/>
      <c r="GE116" s="346"/>
      <c r="GF116" s="346"/>
      <c r="GG116" s="346"/>
      <c r="GH116" s="346"/>
      <c r="GI116" s="346"/>
      <c r="GJ116" s="346"/>
      <c r="GK116" s="346"/>
      <c r="GL116" s="346"/>
      <c r="GM116" s="346"/>
      <c r="GN116" s="346"/>
      <c r="GO116" s="346"/>
      <c r="GP116" s="346"/>
      <c r="GQ116" s="346"/>
      <c r="GR116" s="346"/>
      <c r="GS116" s="346"/>
      <c r="GT116" s="346"/>
      <c r="GU116" s="346"/>
      <c r="GV116" s="346"/>
      <c r="GW116" s="346"/>
      <c r="GX116" s="346"/>
      <c r="GY116" s="346"/>
      <c r="GZ116" s="346"/>
      <c r="HA116" s="346"/>
      <c r="HB116" s="346"/>
      <c r="HC116" s="346"/>
      <c r="HD116" s="346"/>
      <c r="HE116" s="346"/>
      <c r="HF116" s="346"/>
      <c r="HG116" s="346"/>
      <c r="HH116" s="346"/>
      <c r="HI116" s="346"/>
      <c r="HJ116" s="346"/>
      <c r="HK116" s="346"/>
      <c r="HL116" s="346"/>
      <c r="HM116" s="346"/>
      <c r="HN116" s="346"/>
      <c r="HO116" s="346"/>
      <c r="HP116" s="346"/>
      <c r="HQ116" s="346"/>
      <c r="HR116" s="346"/>
      <c r="HS116" s="346"/>
      <c r="HT116" s="346"/>
      <c r="HU116" s="346"/>
      <c r="HV116" s="346"/>
      <c r="HW116" s="346"/>
      <c r="HX116" s="346"/>
    </row>
    <row r="117">
      <c r="A117" s="331"/>
      <c r="B117" s="346"/>
      <c r="C117" s="346"/>
      <c r="D117" s="338"/>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c r="AA117" s="346"/>
      <c r="AB117" s="346"/>
      <c r="AC117" s="346"/>
      <c r="AD117" s="346"/>
      <c r="AE117" s="346"/>
      <c r="AF117" s="346"/>
      <c r="AG117" s="346"/>
      <c r="AH117" s="346"/>
      <c r="AI117" s="346"/>
      <c r="AJ117" s="346"/>
      <c r="AK117" s="346"/>
      <c r="AL117" s="346"/>
      <c r="AM117" s="346"/>
      <c r="AN117" s="346"/>
      <c r="AO117" s="346"/>
      <c r="AP117" s="346"/>
      <c r="AQ117" s="346"/>
      <c r="AR117" s="346"/>
      <c r="AS117" s="346"/>
      <c r="AT117" s="346"/>
      <c r="AU117" s="346"/>
      <c r="AV117" s="346"/>
      <c r="AW117" s="346"/>
      <c r="AX117" s="346"/>
      <c r="AY117" s="346"/>
      <c r="AZ117" s="346"/>
      <c r="BA117" s="346"/>
      <c r="BB117" s="346"/>
      <c r="BC117" s="346"/>
      <c r="BD117" s="346"/>
      <c r="BE117" s="346"/>
      <c r="BF117" s="346"/>
      <c r="BG117" s="346"/>
      <c r="BH117" s="346"/>
      <c r="BI117" s="346"/>
      <c r="BJ117" s="346"/>
      <c r="BK117" s="346"/>
      <c r="BL117" s="346"/>
      <c r="BM117" s="346"/>
      <c r="BN117" s="346"/>
      <c r="BO117" s="346"/>
      <c r="BP117" s="346"/>
      <c r="BQ117" s="346"/>
      <c r="BR117" s="346"/>
      <c r="BS117" s="346"/>
      <c r="BT117" s="346"/>
      <c r="BU117" s="346"/>
      <c r="BV117" s="346"/>
      <c r="BW117" s="346"/>
      <c r="BX117" s="346"/>
      <c r="BY117" s="346"/>
      <c r="BZ117" s="346"/>
      <c r="CA117" s="346"/>
      <c r="CB117" s="346"/>
      <c r="CC117" s="346"/>
      <c r="CD117" s="346"/>
      <c r="CE117" s="346"/>
      <c r="CF117" s="346"/>
      <c r="CG117" s="346"/>
      <c r="CH117" s="346"/>
      <c r="CI117" s="346"/>
      <c r="CJ117" s="346"/>
      <c r="CK117" s="346"/>
      <c r="CL117" s="346"/>
      <c r="CM117" s="346"/>
      <c r="CN117" s="346"/>
      <c r="CO117" s="346"/>
      <c r="CP117" s="346"/>
      <c r="CQ117" s="346"/>
      <c r="CR117" s="346"/>
      <c r="CS117" s="346"/>
      <c r="CT117" s="346"/>
      <c r="CU117" s="346"/>
      <c r="CV117" s="346"/>
      <c r="CW117" s="346"/>
      <c r="CX117" s="346"/>
      <c r="CY117" s="346"/>
      <c r="CZ117" s="346"/>
      <c r="DA117" s="346"/>
      <c r="DB117" s="346"/>
      <c r="DC117" s="346"/>
      <c r="DD117" s="346"/>
      <c r="DE117" s="346"/>
      <c r="DF117" s="346"/>
      <c r="DG117" s="346"/>
      <c r="DH117" s="346"/>
      <c r="DI117" s="346"/>
      <c r="DJ117" s="346"/>
      <c r="DK117" s="346"/>
      <c r="DL117" s="346"/>
      <c r="DM117" s="346"/>
      <c r="DN117" s="346"/>
      <c r="DO117" s="346"/>
      <c r="DP117" s="346"/>
      <c r="DQ117" s="346"/>
      <c r="DR117" s="346"/>
      <c r="DS117" s="346"/>
      <c r="DT117" s="346"/>
      <c r="DU117" s="346"/>
      <c r="DV117" s="346"/>
      <c r="DW117" s="346"/>
      <c r="DX117" s="346"/>
      <c r="DY117" s="346"/>
      <c r="DZ117" s="346"/>
      <c r="EA117" s="346"/>
      <c r="EB117" s="346"/>
      <c r="EC117" s="346"/>
      <c r="ED117" s="346"/>
      <c r="EE117" s="346"/>
      <c r="EF117" s="346"/>
      <c r="EG117" s="346"/>
      <c r="EH117" s="346"/>
      <c r="EI117" s="346"/>
      <c r="EJ117" s="346"/>
      <c r="EK117" s="346"/>
      <c r="EL117" s="346"/>
      <c r="EM117" s="346"/>
      <c r="EN117" s="346"/>
      <c r="EO117" s="346"/>
      <c r="EP117" s="346"/>
      <c r="EQ117" s="346"/>
      <c r="ER117" s="346"/>
      <c r="ES117" s="346"/>
      <c r="ET117" s="346"/>
      <c r="EU117" s="346"/>
      <c r="EV117" s="346"/>
      <c r="EW117" s="346"/>
      <c r="EX117" s="346"/>
      <c r="EY117" s="346"/>
      <c r="EZ117" s="346"/>
      <c r="FA117" s="346"/>
      <c r="FB117" s="346"/>
      <c r="FC117" s="346"/>
      <c r="FD117" s="346"/>
      <c r="FE117" s="346"/>
      <c r="FF117" s="346"/>
      <c r="FG117" s="346"/>
      <c r="FH117" s="346"/>
      <c r="FI117" s="346"/>
      <c r="FJ117" s="346"/>
      <c r="FK117" s="346"/>
      <c r="FL117" s="346"/>
      <c r="FM117" s="346"/>
      <c r="FN117" s="346"/>
      <c r="FO117" s="346"/>
      <c r="FP117" s="346"/>
      <c r="FQ117" s="346"/>
      <c r="FR117" s="346"/>
      <c r="FS117" s="346"/>
      <c r="FT117" s="346"/>
      <c r="FU117" s="346"/>
      <c r="FV117" s="346"/>
      <c r="FW117" s="346"/>
      <c r="FX117" s="346"/>
      <c r="FY117" s="346"/>
      <c r="FZ117" s="346"/>
      <c r="GA117" s="346"/>
      <c r="GB117" s="346"/>
      <c r="GC117" s="346"/>
      <c r="GD117" s="346"/>
      <c r="GE117" s="346"/>
      <c r="GF117" s="346"/>
      <c r="GG117" s="346"/>
      <c r="GH117" s="346"/>
      <c r="GI117" s="346"/>
      <c r="GJ117" s="346"/>
      <c r="GK117" s="346"/>
      <c r="GL117" s="346"/>
      <c r="GM117" s="346"/>
      <c r="GN117" s="346"/>
      <c r="GO117" s="346"/>
      <c r="GP117" s="346"/>
      <c r="GQ117" s="346"/>
      <c r="GR117" s="346"/>
      <c r="GS117" s="346"/>
      <c r="GT117" s="346"/>
      <c r="GU117" s="346"/>
      <c r="GV117" s="346"/>
      <c r="GW117" s="346"/>
      <c r="GX117" s="346"/>
      <c r="GY117" s="346"/>
      <c r="GZ117" s="346"/>
      <c r="HA117" s="346"/>
      <c r="HB117" s="346"/>
      <c r="HC117" s="346"/>
      <c r="HD117" s="346"/>
      <c r="HE117" s="346"/>
      <c r="HF117" s="346"/>
      <c r="HG117" s="346"/>
      <c r="HH117" s="346"/>
      <c r="HI117" s="346"/>
      <c r="HJ117" s="346"/>
      <c r="HK117" s="346"/>
      <c r="HL117" s="346"/>
      <c r="HM117" s="346"/>
      <c r="HN117" s="346"/>
      <c r="HO117" s="346"/>
      <c r="HP117" s="346"/>
      <c r="HQ117" s="346"/>
      <c r="HR117" s="346"/>
      <c r="HS117" s="346"/>
      <c r="HT117" s="346"/>
      <c r="HU117" s="346"/>
      <c r="HV117" s="346"/>
      <c r="HW117" s="346"/>
      <c r="HX117" s="346"/>
    </row>
    <row r="118">
      <c r="A118" s="331"/>
      <c r="B118" s="346"/>
      <c r="C118" s="346"/>
      <c r="D118" s="338"/>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c r="AB118" s="346"/>
      <c r="AC118" s="346"/>
      <c r="AD118" s="346"/>
      <c r="AE118" s="346"/>
      <c r="AF118" s="346"/>
      <c r="AG118" s="346"/>
      <c r="AH118" s="346"/>
      <c r="AI118" s="346"/>
      <c r="AJ118" s="346"/>
      <c r="AK118" s="346"/>
      <c r="AL118" s="346"/>
      <c r="AM118" s="346"/>
      <c r="AN118" s="346"/>
      <c r="AO118" s="346"/>
      <c r="AP118" s="346"/>
      <c r="AQ118" s="346"/>
      <c r="AR118" s="346"/>
      <c r="AS118" s="346"/>
      <c r="AT118" s="346"/>
      <c r="AU118" s="346"/>
      <c r="AV118" s="346"/>
      <c r="AW118" s="346"/>
      <c r="AX118" s="346"/>
      <c r="AY118" s="346"/>
      <c r="AZ118" s="346"/>
      <c r="BA118" s="346"/>
      <c r="BB118" s="346"/>
      <c r="BC118" s="346"/>
      <c r="BD118" s="346"/>
      <c r="BE118" s="346"/>
      <c r="BF118" s="346"/>
      <c r="BG118" s="346"/>
      <c r="BH118" s="346"/>
      <c r="BI118" s="346"/>
      <c r="BJ118" s="346"/>
      <c r="BK118" s="346"/>
      <c r="BL118" s="346"/>
      <c r="BM118" s="346"/>
      <c r="BN118" s="346"/>
      <c r="BO118" s="346"/>
      <c r="BP118" s="346"/>
      <c r="BQ118" s="346"/>
      <c r="BR118" s="346"/>
      <c r="BS118" s="346"/>
      <c r="BT118" s="346"/>
      <c r="BU118" s="346"/>
      <c r="BV118" s="346"/>
      <c r="BW118" s="346"/>
      <c r="BX118" s="346"/>
      <c r="BY118" s="346"/>
      <c r="BZ118" s="346"/>
      <c r="CA118" s="346"/>
      <c r="CB118" s="346"/>
      <c r="CC118" s="346"/>
      <c r="CD118" s="346"/>
      <c r="CE118" s="346"/>
      <c r="CF118" s="346"/>
      <c r="CG118" s="346"/>
      <c r="CH118" s="346"/>
      <c r="CI118" s="346"/>
      <c r="CJ118" s="346"/>
      <c r="CK118" s="346"/>
      <c r="CL118" s="346"/>
      <c r="CM118" s="346"/>
      <c r="CN118" s="346"/>
      <c r="CO118" s="346"/>
      <c r="CP118" s="346"/>
      <c r="CQ118" s="346"/>
      <c r="CR118" s="346"/>
      <c r="CS118" s="346"/>
      <c r="CT118" s="346"/>
      <c r="CU118" s="346"/>
      <c r="CV118" s="346"/>
      <c r="CW118" s="346"/>
      <c r="CX118" s="346"/>
      <c r="CY118" s="346"/>
      <c r="CZ118" s="346"/>
      <c r="DA118" s="346"/>
      <c r="DB118" s="346"/>
      <c r="DC118" s="346"/>
      <c r="DD118" s="346"/>
      <c r="DE118" s="346"/>
      <c r="DF118" s="346"/>
      <c r="DG118" s="346"/>
      <c r="DH118" s="346"/>
      <c r="DI118" s="346"/>
      <c r="DJ118" s="346"/>
      <c r="DK118" s="346"/>
      <c r="DL118" s="346"/>
      <c r="DM118" s="346"/>
      <c r="DN118" s="346"/>
      <c r="DO118" s="346"/>
      <c r="DP118" s="346"/>
      <c r="DQ118" s="346"/>
      <c r="DR118" s="346"/>
      <c r="DS118" s="346"/>
      <c r="DT118" s="346"/>
      <c r="DU118" s="346"/>
      <c r="DV118" s="346"/>
      <c r="DW118" s="346"/>
      <c r="DX118" s="346"/>
      <c r="DY118" s="346"/>
      <c r="DZ118" s="346"/>
      <c r="EA118" s="346"/>
      <c r="EB118" s="346"/>
      <c r="EC118" s="346"/>
      <c r="ED118" s="346"/>
      <c r="EE118" s="346"/>
      <c r="EF118" s="346"/>
      <c r="EG118" s="346"/>
      <c r="EH118" s="346"/>
      <c r="EI118" s="346"/>
      <c r="EJ118" s="346"/>
      <c r="EK118" s="346"/>
      <c r="EL118" s="346"/>
      <c r="EM118" s="346"/>
      <c r="EN118" s="346"/>
      <c r="EO118" s="346"/>
      <c r="EP118" s="346"/>
      <c r="EQ118" s="346"/>
      <c r="ER118" s="346"/>
      <c r="ES118" s="346"/>
      <c r="ET118" s="346"/>
      <c r="EU118" s="346"/>
      <c r="EV118" s="346"/>
      <c r="EW118" s="346"/>
      <c r="EX118" s="346"/>
      <c r="EY118" s="346"/>
      <c r="EZ118" s="346"/>
      <c r="FA118" s="346"/>
      <c r="FB118" s="346"/>
      <c r="FC118" s="346"/>
      <c r="FD118" s="346"/>
      <c r="FE118" s="346"/>
      <c r="FF118" s="346"/>
      <c r="FG118" s="346"/>
      <c r="FH118" s="346"/>
      <c r="FI118" s="346"/>
      <c r="FJ118" s="346"/>
      <c r="FK118" s="346"/>
      <c r="FL118" s="346"/>
      <c r="FM118" s="346"/>
      <c r="FN118" s="346"/>
      <c r="FO118" s="346"/>
      <c r="FP118" s="346"/>
      <c r="FQ118" s="346"/>
      <c r="FR118" s="346"/>
      <c r="FS118" s="346"/>
      <c r="FT118" s="346"/>
      <c r="FU118" s="346"/>
      <c r="FV118" s="346"/>
      <c r="FW118" s="346"/>
      <c r="FX118" s="346"/>
      <c r="FY118" s="346"/>
      <c r="FZ118" s="346"/>
      <c r="GA118" s="346"/>
      <c r="GB118" s="346"/>
      <c r="GC118" s="346"/>
      <c r="GD118" s="346"/>
      <c r="GE118" s="346"/>
      <c r="GF118" s="346"/>
      <c r="GG118" s="346"/>
      <c r="GH118" s="346"/>
      <c r="GI118" s="346"/>
      <c r="GJ118" s="346"/>
      <c r="GK118" s="346"/>
      <c r="GL118" s="346"/>
      <c r="GM118" s="346"/>
      <c r="GN118" s="346"/>
      <c r="GO118" s="346"/>
      <c r="GP118" s="346"/>
      <c r="GQ118" s="346"/>
      <c r="GR118" s="346"/>
      <c r="GS118" s="346"/>
      <c r="GT118" s="346"/>
      <c r="GU118" s="346"/>
      <c r="GV118" s="346"/>
      <c r="GW118" s="346"/>
      <c r="GX118" s="346"/>
      <c r="GY118" s="346"/>
      <c r="GZ118" s="346"/>
      <c r="HA118" s="346"/>
      <c r="HB118" s="346"/>
      <c r="HC118" s="346"/>
      <c r="HD118" s="346"/>
      <c r="HE118" s="346"/>
      <c r="HF118" s="346"/>
      <c r="HG118" s="346"/>
      <c r="HH118" s="346"/>
      <c r="HI118" s="346"/>
      <c r="HJ118" s="346"/>
      <c r="HK118" s="346"/>
      <c r="HL118" s="346"/>
      <c r="HM118" s="346"/>
      <c r="HN118" s="346"/>
      <c r="HO118" s="346"/>
      <c r="HP118" s="346"/>
      <c r="HQ118" s="346"/>
      <c r="HR118" s="346"/>
      <c r="HS118" s="346"/>
      <c r="HT118" s="346"/>
      <c r="HU118" s="346"/>
      <c r="HV118" s="346"/>
      <c r="HW118" s="346"/>
      <c r="HX118" s="346"/>
    </row>
    <row r="119">
      <c r="A119" s="331"/>
      <c r="B119" s="346"/>
      <c r="C119" s="346"/>
      <c r="D119" s="338"/>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346"/>
      <c r="AA119" s="346"/>
      <c r="AB119" s="346"/>
      <c r="AC119" s="346"/>
      <c r="AD119" s="346"/>
      <c r="AE119" s="346"/>
      <c r="AF119" s="346"/>
      <c r="AG119" s="346"/>
      <c r="AH119" s="346"/>
      <c r="AI119" s="346"/>
      <c r="AJ119" s="346"/>
      <c r="AK119" s="346"/>
      <c r="AL119" s="346"/>
      <c r="AM119" s="346"/>
      <c r="AN119" s="346"/>
      <c r="AO119" s="346"/>
      <c r="AP119" s="346"/>
      <c r="AQ119" s="346"/>
      <c r="AR119" s="346"/>
      <c r="AS119" s="346"/>
      <c r="AT119" s="346"/>
      <c r="AU119" s="346"/>
      <c r="AV119" s="346"/>
      <c r="AW119" s="346"/>
      <c r="AX119" s="346"/>
      <c r="AY119" s="346"/>
      <c r="AZ119" s="346"/>
      <c r="BA119" s="346"/>
      <c r="BB119" s="346"/>
      <c r="BC119" s="346"/>
      <c r="BD119" s="346"/>
      <c r="BE119" s="346"/>
      <c r="BF119" s="346"/>
      <c r="BG119" s="346"/>
      <c r="BH119" s="346"/>
      <c r="BI119" s="346"/>
      <c r="BJ119" s="346"/>
      <c r="BK119" s="346"/>
      <c r="BL119" s="346"/>
      <c r="BM119" s="346"/>
      <c r="BN119" s="346"/>
      <c r="BO119" s="346"/>
      <c r="BP119" s="346"/>
      <c r="BQ119" s="346"/>
      <c r="BR119" s="346"/>
      <c r="BS119" s="346"/>
      <c r="BT119" s="346"/>
      <c r="BU119" s="346"/>
      <c r="BV119" s="346"/>
      <c r="BW119" s="346"/>
      <c r="BX119" s="346"/>
      <c r="BY119" s="346"/>
      <c r="BZ119" s="346"/>
      <c r="CA119" s="346"/>
      <c r="CB119" s="346"/>
      <c r="CC119" s="346"/>
      <c r="CD119" s="346"/>
      <c r="CE119" s="346"/>
      <c r="CF119" s="346"/>
      <c r="CG119" s="346"/>
      <c r="CH119" s="346"/>
      <c r="CI119" s="346"/>
      <c r="CJ119" s="346"/>
      <c r="CK119" s="346"/>
      <c r="CL119" s="346"/>
      <c r="CM119" s="346"/>
      <c r="CN119" s="346"/>
      <c r="CO119" s="346"/>
      <c r="CP119" s="346"/>
      <c r="CQ119" s="346"/>
      <c r="CR119" s="346"/>
      <c r="CS119" s="346"/>
      <c r="CT119" s="346"/>
      <c r="CU119" s="346"/>
      <c r="CV119" s="346"/>
      <c r="CW119" s="346"/>
      <c r="CX119" s="346"/>
      <c r="CY119" s="346"/>
      <c r="CZ119" s="346"/>
      <c r="DA119" s="346"/>
      <c r="DB119" s="346"/>
      <c r="DC119" s="346"/>
      <c r="DD119" s="346"/>
      <c r="DE119" s="346"/>
      <c r="DF119" s="346"/>
      <c r="DG119" s="346"/>
      <c r="DH119" s="346"/>
      <c r="DI119" s="346"/>
      <c r="DJ119" s="346"/>
      <c r="DK119" s="346"/>
      <c r="DL119" s="346"/>
      <c r="DM119" s="346"/>
      <c r="DN119" s="346"/>
      <c r="DO119" s="346"/>
      <c r="DP119" s="346"/>
      <c r="DQ119" s="346"/>
      <c r="DR119" s="346"/>
      <c r="DS119" s="346"/>
      <c r="DT119" s="346"/>
      <c r="DU119" s="346"/>
      <c r="DV119" s="346"/>
      <c r="DW119" s="346"/>
      <c r="DX119" s="346"/>
      <c r="DY119" s="346"/>
      <c r="DZ119" s="346"/>
      <c r="EA119" s="346"/>
      <c r="EB119" s="346"/>
      <c r="EC119" s="346"/>
      <c r="ED119" s="346"/>
      <c r="EE119" s="346"/>
      <c r="EF119" s="346"/>
      <c r="EG119" s="346"/>
      <c r="EH119" s="346"/>
      <c r="EI119" s="346"/>
      <c r="EJ119" s="346"/>
      <c r="EK119" s="346"/>
      <c r="EL119" s="346"/>
      <c r="EM119" s="346"/>
      <c r="EN119" s="346"/>
      <c r="EO119" s="346"/>
      <c r="EP119" s="346"/>
      <c r="EQ119" s="346"/>
      <c r="ER119" s="346"/>
      <c r="ES119" s="346"/>
      <c r="ET119" s="346"/>
      <c r="EU119" s="346"/>
      <c r="EV119" s="346"/>
      <c r="EW119" s="346"/>
      <c r="EX119" s="346"/>
      <c r="EY119" s="346"/>
      <c r="EZ119" s="346"/>
      <c r="FA119" s="346"/>
      <c r="FB119" s="346"/>
      <c r="FC119" s="346"/>
      <c r="FD119" s="346"/>
      <c r="FE119" s="346"/>
      <c r="FF119" s="346"/>
      <c r="FG119" s="346"/>
      <c r="FH119" s="346"/>
      <c r="FI119" s="346"/>
      <c r="FJ119" s="346"/>
      <c r="FK119" s="346"/>
      <c r="FL119" s="346"/>
      <c r="FM119" s="346"/>
      <c r="FN119" s="346"/>
      <c r="FO119" s="346"/>
      <c r="FP119" s="346"/>
      <c r="FQ119" s="346"/>
      <c r="FR119" s="346"/>
      <c r="FS119" s="346"/>
      <c r="FT119" s="346"/>
      <c r="FU119" s="346"/>
      <c r="FV119" s="346"/>
      <c r="FW119" s="346"/>
      <c r="FX119" s="346"/>
      <c r="FY119" s="346"/>
      <c r="FZ119" s="346"/>
      <c r="GA119" s="346"/>
      <c r="GB119" s="346"/>
      <c r="GC119" s="346"/>
      <c r="GD119" s="346"/>
      <c r="GE119" s="346"/>
      <c r="GF119" s="346"/>
      <c r="GG119" s="346"/>
      <c r="GH119" s="346"/>
      <c r="GI119" s="346"/>
      <c r="GJ119" s="346"/>
      <c r="GK119" s="346"/>
      <c r="GL119" s="346"/>
      <c r="GM119" s="346"/>
      <c r="GN119" s="346"/>
      <c r="GO119" s="346"/>
      <c r="GP119" s="346"/>
      <c r="GQ119" s="346"/>
      <c r="GR119" s="346"/>
      <c r="GS119" s="346"/>
      <c r="GT119" s="346"/>
      <c r="GU119" s="346"/>
      <c r="GV119" s="346"/>
      <c r="GW119" s="346"/>
      <c r="GX119" s="346"/>
      <c r="GY119" s="346"/>
      <c r="GZ119" s="346"/>
      <c r="HA119" s="346"/>
      <c r="HB119" s="346"/>
      <c r="HC119" s="346"/>
      <c r="HD119" s="346"/>
      <c r="HE119" s="346"/>
      <c r="HF119" s="346"/>
      <c r="HG119" s="346"/>
      <c r="HH119" s="346"/>
      <c r="HI119" s="346"/>
      <c r="HJ119" s="346"/>
      <c r="HK119" s="346"/>
      <c r="HL119" s="346"/>
      <c r="HM119" s="346"/>
      <c r="HN119" s="346"/>
      <c r="HO119" s="346"/>
      <c r="HP119" s="346"/>
      <c r="HQ119" s="346"/>
      <c r="HR119" s="346"/>
      <c r="HS119" s="346"/>
      <c r="HT119" s="346"/>
      <c r="HU119" s="346"/>
      <c r="HV119" s="346"/>
      <c r="HW119" s="346"/>
      <c r="HX119" s="346"/>
    </row>
    <row r="120">
      <c r="A120" s="331"/>
      <c r="B120" s="346"/>
      <c r="C120" s="346"/>
      <c r="D120" s="338"/>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346"/>
      <c r="AA120" s="346"/>
      <c r="AB120" s="346"/>
      <c r="AC120" s="346"/>
      <c r="AD120" s="346"/>
      <c r="AE120" s="346"/>
      <c r="AF120" s="346"/>
      <c r="AG120" s="346"/>
      <c r="AH120" s="346"/>
      <c r="AI120" s="346"/>
      <c r="AJ120" s="346"/>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346"/>
      <c r="BF120" s="346"/>
      <c r="BG120" s="346"/>
      <c r="BH120" s="346"/>
      <c r="BI120" s="346"/>
      <c r="BJ120" s="346"/>
      <c r="BK120" s="346"/>
      <c r="BL120" s="346"/>
      <c r="BM120" s="346"/>
      <c r="BN120" s="346"/>
      <c r="BO120" s="346"/>
      <c r="BP120" s="346"/>
      <c r="BQ120" s="346"/>
      <c r="BR120" s="346"/>
      <c r="BS120" s="346"/>
      <c r="BT120" s="346"/>
      <c r="BU120" s="346"/>
      <c r="BV120" s="346"/>
      <c r="BW120" s="346"/>
      <c r="BX120" s="346"/>
      <c r="BY120" s="346"/>
      <c r="BZ120" s="346"/>
      <c r="CA120" s="346"/>
      <c r="CB120" s="346"/>
      <c r="CC120" s="346"/>
      <c r="CD120" s="346"/>
      <c r="CE120" s="346"/>
      <c r="CF120" s="346"/>
      <c r="CG120" s="346"/>
      <c r="CH120" s="346"/>
      <c r="CI120" s="346"/>
      <c r="CJ120" s="346"/>
      <c r="CK120" s="346"/>
      <c r="CL120" s="346"/>
      <c r="CM120" s="346"/>
      <c r="CN120" s="346"/>
      <c r="CO120" s="346"/>
      <c r="CP120" s="346"/>
      <c r="CQ120" s="346"/>
      <c r="CR120" s="346"/>
      <c r="CS120" s="346"/>
      <c r="CT120" s="346"/>
      <c r="CU120" s="346"/>
      <c r="CV120" s="346"/>
      <c r="CW120" s="346"/>
      <c r="CX120" s="346"/>
      <c r="CY120" s="346"/>
      <c r="CZ120" s="346"/>
      <c r="DA120" s="346"/>
      <c r="DB120" s="346"/>
      <c r="DC120" s="346"/>
      <c r="DD120" s="346"/>
      <c r="DE120" s="346"/>
      <c r="DF120" s="346"/>
      <c r="DG120" s="346"/>
      <c r="DH120" s="346"/>
      <c r="DI120" s="346"/>
      <c r="DJ120" s="346"/>
      <c r="DK120" s="346"/>
      <c r="DL120" s="346"/>
      <c r="DM120" s="346"/>
      <c r="DN120" s="346"/>
      <c r="DO120" s="346"/>
      <c r="DP120" s="346"/>
      <c r="DQ120" s="346"/>
      <c r="DR120" s="346"/>
      <c r="DS120" s="346"/>
      <c r="DT120" s="346"/>
      <c r="DU120" s="346"/>
      <c r="DV120" s="346"/>
      <c r="DW120" s="346"/>
      <c r="DX120" s="346"/>
      <c r="DY120" s="346"/>
      <c r="DZ120" s="346"/>
      <c r="EA120" s="346"/>
      <c r="EB120" s="346"/>
      <c r="EC120" s="346"/>
      <c r="ED120" s="346"/>
      <c r="EE120" s="346"/>
      <c r="EF120" s="346"/>
      <c r="EG120" s="346"/>
      <c r="EH120" s="346"/>
      <c r="EI120" s="346"/>
      <c r="EJ120" s="346"/>
      <c r="EK120" s="346"/>
      <c r="EL120" s="346"/>
      <c r="EM120" s="346"/>
      <c r="EN120" s="346"/>
      <c r="EO120" s="346"/>
      <c r="EP120" s="346"/>
      <c r="EQ120" s="346"/>
      <c r="ER120" s="346"/>
      <c r="ES120" s="346"/>
      <c r="ET120" s="346"/>
      <c r="EU120" s="346"/>
      <c r="EV120" s="346"/>
      <c r="EW120" s="346"/>
      <c r="EX120" s="346"/>
      <c r="EY120" s="346"/>
      <c r="EZ120" s="346"/>
      <c r="FA120" s="346"/>
      <c r="FB120" s="346"/>
      <c r="FC120" s="346"/>
      <c r="FD120" s="346"/>
      <c r="FE120" s="346"/>
      <c r="FF120" s="346"/>
      <c r="FG120" s="346"/>
      <c r="FH120" s="346"/>
      <c r="FI120" s="346"/>
      <c r="FJ120" s="346"/>
      <c r="FK120" s="346"/>
      <c r="FL120" s="346"/>
      <c r="FM120" s="346"/>
      <c r="FN120" s="346"/>
      <c r="FO120" s="346"/>
      <c r="FP120" s="346"/>
      <c r="FQ120" s="346"/>
      <c r="FR120" s="346"/>
      <c r="FS120" s="346"/>
      <c r="FT120" s="346"/>
      <c r="FU120" s="346"/>
      <c r="FV120" s="346"/>
      <c r="FW120" s="346"/>
      <c r="FX120" s="346"/>
      <c r="FY120" s="346"/>
      <c r="FZ120" s="346"/>
      <c r="GA120" s="346"/>
      <c r="GB120" s="346"/>
      <c r="GC120" s="346"/>
      <c r="GD120" s="346"/>
      <c r="GE120" s="346"/>
      <c r="GF120" s="346"/>
      <c r="GG120" s="346"/>
      <c r="GH120" s="346"/>
      <c r="GI120" s="346"/>
      <c r="GJ120" s="346"/>
      <c r="GK120" s="346"/>
      <c r="GL120" s="346"/>
      <c r="GM120" s="346"/>
      <c r="GN120" s="346"/>
      <c r="GO120" s="346"/>
      <c r="GP120" s="346"/>
      <c r="GQ120" s="346"/>
      <c r="GR120" s="346"/>
      <c r="GS120" s="346"/>
      <c r="GT120" s="346"/>
      <c r="GU120" s="346"/>
      <c r="GV120" s="346"/>
      <c r="GW120" s="346"/>
      <c r="GX120" s="346"/>
      <c r="GY120" s="346"/>
      <c r="GZ120" s="346"/>
      <c r="HA120" s="346"/>
      <c r="HB120" s="346"/>
      <c r="HC120" s="346"/>
      <c r="HD120" s="346"/>
      <c r="HE120" s="346"/>
      <c r="HF120" s="346"/>
      <c r="HG120" s="346"/>
      <c r="HH120" s="346"/>
      <c r="HI120" s="346"/>
      <c r="HJ120" s="346"/>
      <c r="HK120" s="346"/>
      <c r="HL120" s="346"/>
      <c r="HM120" s="346"/>
      <c r="HN120" s="346"/>
      <c r="HO120" s="346"/>
      <c r="HP120" s="346"/>
      <c r="HQ120" s="346"/>
      <c r="HR120" s="346"/>
      <c r="HS120" s="346"/>
      <c r="HT120" s="346"/>
      <c r="HU120" s="346"/>
      <c r="HV120" s="346"/>
      <c r="HW120" s="346"/>
      <c r="HX120" s="346"/>
    </row>
    <row r="121">
      <c r="A121" s="331"/>
      <c r="B121" s="346"/>
      <c r="C121" s="346"/>
      <c r="D121" s="338"/>
      <c r="E121" s="346"/>
      <c r="F121" s="346"/>
      <c r="G121" s="346"/>
      <c r="H121" s="346"/>
      <c r="I121" s="346"/>
      <c r="J121" s="346"/>
      <c r="K121" s="346"/>
      <c r="L121" s="346"/>
      <c r="M121" s="346"/>
      <c r="N121" s="346"/>
      <c r="O121" s="346"/>
      <c r="P121" s="346"/>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c r="AQ121" s="346"/>
      <c r="AR121" s="346"/>
      <c r="AS121" s="346"/>
      <c r="AT121" s="346"/>
      <c r="AU121" s="346"/>
      <c r="AV121" s="346"/>
      <c r="AW121" s="346"/>
      <c r="AX121" s="346"/>
      <c r="AY121" s="346"/>
      <c r="AZ121" s="346"/>
      <c r="BA121" s="346"/>
      <c r="BB121" s="346"/>
      <c r="BC121" s="346"/>
      <c r="BD121" s="346"/>
      <c r="BE121" s="346"/>
      <c r="BF121" s="346"/>
      <c r="BG121" s="346"/>
      <c r="BH121" s="346"/>
      <c r="BI121" s="346"/>
      <c r="BJ121" s="346"/>
      <c r="BK121" s="346"/>
      <c r="BL121" s="346"/>
      <c r="BM121" s="346"/>
      <c r="BN121" s="346"/>
      <c r="BO121" s="346"/>
      <c r="BP121" s="346"/>
      <c r="BQ121" s="346"/>
      <c r="BR121" s="346"/>
      <c r="BS121" s="346"/>
      <c r="BT121" s="346"/>
      <c r="BU121" s="346"/>
      <c r="BV121" s="346"/>
      <c r="BW121" s="346"/>
      <c r="BX121" s="346"/>
      <c r="BY121" s="346"/>
      <c r="BZ121" s="346"/>
      <c r="CA121" s="346"/>
      <c r="CB121" s="346"/>
      <c r="CC121" s="346"/>
      <c r="CD121" s="346"/>
      <c r="CE121" s="346"/>
      <c r="CF121" s="346"/>
      <c r="CG121" s="346"/>
      <c r="CH121" s="346"/>
      <c r="CI121" s="346"/>
      <c r="CJ121" s="346"/>
      <c r="CK121" s="346"/>
      <c r="CL121" s="346"/>
      <c r="CM121" s="346"/>
      <c r="CN121" s="346"/>
      <c r="CO121" s="346"/>
      <c r="CP121" s="346"/>
      <c r="CQ121" s="346"/>
      <c r="CR121" s="346"/>
      <c r="CS121" s="346"/>
      <c r="CT121" s="346"/>
      <c r="CU121" s="346"/>
      <c r="CV121" s="346"/>
      <c r="CW121" s="346"/>
      <c r="CX121" s="346"/>
      <c r="CY121" s="346"/>
      <c r="CZ121" s="346"/>
      <c r="DA121" s="346"/>
      <c r="DB121" s="346"/>
      <c r="DC121" s="346"/>
      <c r="DD121" s="346"/>
      <c r="DE121" s="346"/>
      <c r="DF121" s="346"/>
      <c r="DG121" s="346"/>
      <c r="DH121" s="346"/>
      <c r="DI121" s="346"/>
      <c r="DJ121" s="346"/>
      <c r="DK121" s="346"/>
      <c r="DL121" s="346"/>
      <c r="DM121" s="346"/>
      <c r="DN121" s="346"/>
      <c r="DO121" s="346"/>
      <c r="DP121" s="346"/>
      <c r="DQ121" s="346"/>
      <c r="DR121" s="346"/>
      <c r="DS121" s="346"/>
      <c r="DT121" s="346"/>
      <c r="DU121" s="346"/>
      <c r="DV121" s="346"/>
      <c r="DW121" s="346"/>
      <c r="DX121" s="346"/>
      <c r="DY121" s="346"/>
      <c r="DZ121" s="346"/>
      <c r="EA121" s="346"/>
      <c r="EB121" s="346"/>
      <c r="EC121" s="346"/>
      <c r="ED121" s="346"/>
      <c r="EE121" s="346"/>
      <c r="EF121" s="346"/>
      <c r="EG121" s="346"/>
      <c r="EH121" s="346"/>
      <c r="EI121" s="346"/>
      <c r="EJ121" s="346"/>
      <c r="EK121" s="346"/>
      <c r="EL121" s="346"/>
      <c r="EM121" s="346"/>
      <c r="EN121" s="346"/>
      <c r="EO121" s="346"/>
      <c r="EP121" s="346"/>
      <c r="EQ121" s="346"/>
      <c r="ER121" s="346"/>
      <c r="ES121" s="346"/>
      <c r="ET121" s="346"/>
      <c r="EU121" s="346"/>
      <c r="EV121" s="346"/>
      <c r="EW121" s="346"/>
      <c r="EX121" s="346"/>
      <c r="EY121" s="346"/>
      <c r="EZ121" s="346"/>
      <c r="FA121" s="346"/>
      <c r="FB121" s="346"/>
      <c r="FC121" s="346"/>
      <c r="FD121" s="346"/>
      <c r="FE121" s="346"/>
      <c r="FF121" s="346"/>
      <c r="FG121" s="346"/>
      <c r="FH121" s="346"/>
      <c r="FI121" s="346"/>
      <c r="FJ121" s="346"/>
      <c r="FK121" s="346"/>
      <c r="FL121" s="346"/>
      <c r="FM121" s="346"/>
      <c r="FN121" s="346"/>
      <c r="FO121" s="346"/>
      <c r="FP121" s="346"/>
      <c r="FQ121" s="346"/>
      <c r="FR121" s="346"/>
      <c r="FS121" s="346"/>
      <c r="FT121" s="346"/>
      <c r="FU121" s="346"/>
      <c r="FV121" s="346"/>
      <c r="FW121" s="346"/>
      <c r="FX121" s="346"/>
      <c r="FY121" s="346"/>
      <c r="FZ121" s="346"/>
      <c r="GA121" s="346"/>
      <c r="GB121" s="346"/>
      <c r="GC121" s="346"/>
      <c r="GD121" s="346"/>
      <c r="GE121" s="346"/>
      <c r="GF121" s="346"/>
      <c r="GG121" s="346"/>
      <c r="GH121" s="346"/>
      <c r="GI121" s="346"/>
      <c r="GJ121" s="346"/>
      <c r="GK121" s="346"/>
      <c r="GL121" s="346"/>
      <c r="GM121" s="346"/>
      <c r="GN121" s="346"/>
      <c r="GO121" s="346"/>
      <c r="GP121" s="346"/>
      <c r="GQ121" s="346"/>
      <c r="GR121" s="346"/>
      <c r="GS121" s="346"/>
      <c r="GT121" s="346"/>
      <c r="GU121" s="346"/>
      <c r="GV121" s="346"/>
      <c r="GW121" s="346"/>
      <c r="GX121" s="346"/>
      <c r="GY121" s="346"/>
      <c r="GZ121" s="346"/>
      <c r="HA121" s="346"/>
      <c r="HB121" s="346"/>
      <c r="HC121" s="346"/>
      <c r="HD121" s="346"/>
      <c r="HE121" s="346"/>
      <c r="HF121" s="346"/>
      <c r="HG121" s="346"/>
      <c r="HH121" s="346"/>
      <c r="HI121" s="346"/>
      <c r="HJ121" s="346"/>
      <c r="HK121" s="346"/>
      <c r="HL121" s="346"/>
      <c r="HM121" s="346"/>
      <c r="HN121" s="346"/>
      <c r="HO121" s="346"/>
      <c r="HP121" s="346"/>
      <c r="HQ121" s="346"/>
      <c r="HR121" s="346"/>
      <c r="HS121" s="346"/>
      <c r="HT121" s="346"/>
      <c r="HU121" s="346"/>
      <c r="HV121" s="346"/>
      <c r="HW121" s="346"/>
      <c r="HX121" s="346"/>
    </row>
    <row r="122">
      <c r="A122" s="61" t="s">
        <v>34</v>
      </c>
      <c r="B122" s="61"/>
      <c r="C122" s="61"/>
      <c r="D122" s="61"/>
      <c r="E122" s="61" t="s">
        <v>278</v>
      </c>
      <c r="F122" s="335">
        <v>16.0</v>
      </c>
      <c r="G122" s="336"/>
      <c r="H122" s="336"/>
      <c r="I122" s="336"/>
      <c r="J122" s="336"/>
      <c r="K122" s="336"/>
      <c r="L122" s="336"/>
      <c r="M122" s="336"/>
      <c r="N122" s="336"/>
      <c r="O122" s="336"/>
      <c r="P122" s="336"/>
      <c r="Q122" s="336"/>
      <c r="R122" s="336"/>
      <c r="S122" s="336"/>
      <c r="T122" s="336"/>
      <c r="U122" s="336"/>
      <c r="V122" s="336"/>
      <c r="W122" s="336"/>
      <c r="X122" s="336"/>
      <c r="Y122" s="336"/>
      <c r="Z122" s="336"/>
      <c r="AA122" s="336"/>
      <c r="AB122" s="336"/>
      <c r="AC122" s="336"/>
      <c r="AD122" s="336"/>
      <c r="AE122" s="336"/>
      <c r="AF122" s="336"/>
      <c r="AG122" s="336"/>
      <c r="AH122" s="336"/>
      <c r="AI122" s="336"/>
      <c r="AJ122" s="336"/>
      <c r="AK122" s="336"/>
      <c r="AL122" s="336"/>
      <c r="AM122" s="336"/>
      <c r="AN122" s="336"/>
      <c r="AO122" s="336"/>
      <c r="AP122" s="336"/>
      <c r="AQ122" s="336"/>
      <c r="AR122" s="336"/>
      <c r="AS122" s="336"/>
      <c r="AT122" s="336"/>
      <c r="AU122" s="336"/>
      <c r="AV122" s="336"/>
      <c r="AW122" s="336"/>
      <c r="AX122" s="336"/>
      <c r="AY122" s="336"/>
      <c r="AZ122" s="336"/>
      <c r="BA122" s="336"/>
      <c r="BB122" s="336"/>
      <c r="BC122" s="336"/>
      <c r="BD122" s="336"/>
      <c r="BE122" s="336"/>
      <c r="BF122" s="336"/>
      <c r="BG122" s="336"/>
      <c r="BH122" s="336"/>
      <c r="BI122" s="336"/>
      <c r="BJ122" s="336"/>
      <c r="BK122" s="336"/>
      <c r="BL122" s="336"/>
      <c r="BM122" s="336"/>
      <c r="BN122" s="336"/>
      <c r="BO122" s="336"/>
      <c r="BP122" s="336"/>
      <c r="BQ122" s="336"/>
      <c r="BR122" s="336"/>
      <c r="BS122" s="336"/>
      <c r="BT122" s="336"/>
      <c r="BU122" s="336"/>
      <c r="BV122" s="336"/>
      <c r="BW122" s="336"/>
      <c r="BX122" s="336"/>
      <c r="BY122" s="336"/>
      <c r="BZ122" s="336"/>
      <c r="CA122" s="336"/>
      <c r="CB122" s="336"/>
      <c r="CC122" s="336"/>
      <c r="CD122" s="336"/>
      <c r="CE122" s="336"/>
      <c r="CF122" s="336"/>
      <c r="CG122" s="336"/>
      <c r="CH122" s="336"/>
      <c r="CI122" s="336"/>
      <c r="CJ122" s="336"/>
      <c r="CK122" s="336"/>
      <c r="CL122" s="336"/>
      <c r="CM122" s="336"/>
      <c r="CN122" s="336"/>
      <c r="CO122" s="336"/>
      <c r="CP122" s="336"/>
      <c r="CQ122" s="336"/>
      <c r="CR122" s="336"/>
      <c r="CS122" s="336"/>
      <c r="CT122" s="336"/>
      <c r="CU122" s="336"/>
      <c r="CV122" s="336"/>
      <c r="CW122" s="336"/>
      <c r="CX122" s="336"/>
      <c r="CY122" s="336"/>
      <c r="CZ122" s="336"/>
      <c r="DA122" s="336"/>
      <c r="DB122" s="336"/>
      <c r="DC122" s="336"/>
      <c r="DD122" s="336"/>
      <c r="DE122" s="336"/>
      <c r="DF122" s="336"/>
      <c r="DG122" s="336"/>
      <c r="DH122" s="336"/>
      <c r="DI122" s="336"/>
      <c r="DJ122" s="336"/>
      <c r="DK122" s="336"/>
      <c r="DL122" s="336"/>
      <c r="DM122" s="336"/>
      <c r="DN122" s="336"/>
      <c r="DO122" s="336"/>
      <c r="DP122" s="336"/>
      <c r="DQ122" s="336"/>
      <c r="DR122" s="336"/>
      <c r="DS122" s="336"/>
      <c r="DT122" s="336"/>
      <c r="DU122" s="336"/>
      <c r="DV122" s="336"/>
      <c r="DW122" s="336"/>
      <c r="DX122" s="336"/>
      <c r="DY122" s="336"/>
      <c r="DZ122" s="336"/>
      <c r="EA122" s="336"/>
      <c r="EB122" s="336"/>
      <c r="EC122" s="336"/>
      <c r="ED122" s="336"/>
      <c r="EE122" s="336"/>
      <c r="EF122" s="336"/>
      <c r="EG122" s="336"/>
      <c r="EH122" s="336"/>
      <c r="EI122" s="336"/>
      <c r="EJ122" s="336"/>
      <c r="EK122" s="336"/>
      <c r="EL122" s="336"/>
      <c r="EM122" s="336"/>
      <c r="EN122" s="336"/>
      <c r="EO122" s="336"/>
      <c r="EP122" s="336"/>
      <c r="EQ122" s="336"/>
      <c r="ER122" s="336"/>
      <c r="ES122" s="336"/>
      <c r="ET122" s="336"/>
      <c r="EU122" s="336"/>
      <c r="EV122" s="336"/>
      <c r="EW122" s="336"/>
      <c r="EX122" s="336"/>
      <c r="EY122" s="336"/>
      <c r="EZ122" s="336"/>
      <c r="FA122" s="336"/>
      <c r="FB122" s="336"/>
      <c r="FC122" s="336"/>
      <c r="FD122" s="336"/>
      <c r="FE122" s="336"/>
      <c r="FF122" s="336"/>
      <c r="FG122" s="336"/>
      <c r="FH122" s="336"/>
      <c r="FI122" s="336"/>
      <c r="FJ122" s="336"/>
      <c r="FK122" s="336"/>
      <c r="FL122" s="336"/>
      <c r="FM122" s="336"/>
      <c r="FN122" s="336"/>
      <c r="FO122" s="336"/>
      <c r="FP122" s="336"/>
      <c r="FQ122" s="336"/>
      <c r="FR122" s="336"/>
      <c r="FS122" s="336"/>
      <c r="FT122" s="336"/>
      <c r="FU122" s="336"/>
      <c r="FV122" s="336"/>
      <c r="FW122" s="336"/>
      <c r="FX122" s="336"/>
      <c r="FY122" s="336"/>
      <c r="FZ122" s="336"/>
      <c r="GA122" s="336"/>
      <c r="GB122" s="336"/>
      <c r="GC122" s="336"/>
      <c r="GD122" s="336"/>
      <c r="GE122" s="336"/>
      <c r="GF122" s="336"/>
      <c r="GG122" s="336"/>
      <c r="GH122" s="336"/>
      <c r="GI122" s="336"/>
      <c r="GJ122" s="336"/>
      <c r="GK122" s="336"/>
      <c r="GL122" s="336"/>
      <c r="GM122" s="336"/>
      <c r="GN122" s="336"/>
      <c r="GO122" s="336"/>
      <c r="GP122" s="336"/>
      <c r="GQ122" s="336"/>
      <c r="GR122" s="336"/>
      <c r="GS122" s="336"/>
      <c r="GT122" s="336"/>
      <c r="GU122" s="336"/>
      <c r="GV122" s="336"/>
      <c r="GW122" s="336"/>
      <c r="GX122" s="336"/>
      <c r="GY122" s="336"/>
      <c r="GZ122" s="336"/>
      <c r="HA122" s="336"/>
      <c r="HB122" s="336"/>
      <c r="HC122" s="336"/>
      <c r="HD122" s="336"/>
      <c r="HE122" s="336"/>
      <c r="HF122" s="336"/>
      <c r="HG122" s="336"/>
      <c r="HH122" s="336"/>
      <c r="HI122" s="336"/>
      <c r="HJ122" s="336"/>
      <c r="HK122" s="336"/>
      <c r="HL122" s="336"/>
      <c r="HM122" s="336"/>
      <c r="HN122" s="336"/>
      <c r="HO122" s="336"/>
      <c r="HP122" s="336"/>
      <c r="HQ122" s="336"/>
      <c r="HR122" s="336"/>
      <c r="HS122" s="336"/>
      <c r="HT122" s="336"/>
      <c r="HU122" s="336"/>
      <c r="HV122" s="336"/>
      <c r="HW122" s="336"/>
      <c r="HX122" s="336"/>
    </row>
    <row r="123">
      <c r="A123" s="331"/>
      <c r="B123" s="61"/>
      <c r="C123" s="61"/>
      <c r="D123" s="61"/>
      <c r="E123" s="61" t="s">
        <v>279</v>
      </c>
      <c r="F123" s="335">
        <v>1.0</v>
      </c>
      <c r="G123" s="336">
        <f t="shared" ref="G123:HI123" si="30">F123+1</f>
        <v>2</v>
      </c>
      <c r="H123" s="336">
        <f t="shared" si="30"/>
        <v>3</v>
      </c>
      <c r="I123" s="336">
        <f t="shared" si="30"/>
        <v>4</v>
      </c>
      <c r="J123" s="336">
        <f t="shared" si="30"/>
        <v>5</v>
      </c>
      <c r="K123" s="336">
        <f t="shared" si="30"/>
        <v>6</v>
      </c>
      <c r="L123" s="336">
        <f t="shared" si="30"/>
        <v>7</v>
      </c>
      <c r="M123" s="336">
        <f t="shared" si="30"/>
        <v>8</v>
      </c>
      <c r="N123" s="336">
        <f t="shared" si="30"/>
        <v>9</v>
      </c>
      <c r="O123" s="336">
        <f t="shared" si="30"/>
        <v>10</v>
      </c>
      <c r="P123" s="336">
        <f t="shared" si="30"/>
        <v>11</v>
      </c>
      <c r="Q123" s="336">
        <f t="shared" si="30"/>
        <v>12</v>
      </c>
      <c r="R123" s="336">
        <f t="shared" si="30"/>
        <v>13</v>
      </c>
      <c r="S123" s="336">
        <f t="shared" si="30"/>
        <v>14</v>
      </c>
      <c r="T123" s="336">
        <f t="shared" si="30"/>
        <v>15</v>
      </c>
      <c r="U123" s="336">
        <f t="shared" si="30"/>
        <v>16</v>
      </c>
      <c r="V123" s="336">
        <f t="shared" si="30"/>
        <v>17</v>
      </c>
      <c r="W123" s="336">
        <f t="shared" si="30"/>
        <v>18</v>
      </c>
      <c r="X123" s="336">
        <f t="shared" si="30"/>
        <v>19</v>
      </c>
      <c r="Y123" s="336">
        <f t="shared" si="30"/>
        <v>20</v>
      </c>
      <c r="Z123" s="336">
        <f t="shared" si="30"/>
        <v>21</v>
      </c>
      <c r="AA123" s="336">
        <f t="shared" si="30"/>
        <v>22</v>
      </c>
      <c r="AB123" s="336">
        <f t="shared" si="30"/>
        <v>23</v>
      </c>
      <c r="AC123" s="336">
        <f t="shared" si="30"/>
        <v>24</v>
      </c>
      <c r="AD123" s="336">
        <f t="shared" si="30"/>
        <v>25</v>
      </c>
      <c r="AE123" s="336">
        <f t="shared" si="30"/>
        <v>26</v>
      </c>
      <c r="AF123" s="336">
        <f t="shared" si="30"/>
        <v>27</v>
      </c>
      <c r="AG123" s="336">
        <f t="shared" si="30"/>
        <v>28</v>
      </c>
      <c r="AH123" s="336">
        <f t="shared" si="30"/>
        <v>29</v>
      </c>
      <c r="AI123" s="336">
        <f t="shared" si="30"/>
        <v>30</v>
      </c>
      <c r="AJ123" s="336">
        <f t="shared" si="30"/>
        <v>31</v>
      </c>
      <c r="AK123" s="336">
        <f t="shared" si="30"/>
        <v>32</v>
      </c>
      <c r="AL123" s="336">
        <f t="shared" si="30"/>
        <v>33</v>
      </c>
      <c r="AM123" s="336">
        <f t="shared" si="30"/>
        <v>34</v>
      </c>
      <c r="AN123" s="336">
        <f t="shared" si="30"/>
        <v>35</v>
      </c>
      <c r="AO123" s="336">
        <f t="shared" si="30"/>
        <v>36</v>
      </c>
      <c r="AP123" s="336">
        <f t="shared" si="30"/>
        <v>37</v>
      </c>
      <c r="AQ123" s="336">
        <f t="shared" si="30"/>
        <v>38</v>
      </c>
      <c r="AR123" s="336">
        <f t="shared" si="30"/>
        <v>39</v>
      </c>
      <c r="AS123" s="336">
        <f t="shared" si="30"/>
        <v>40</v>
      </c>
      <c r="AT123" s="336">
        <f t="shared" si="30"/>
        <v>41</v>
      </c>
      <c r="AU123" s="336">
        <f t="shared" si="30"/>
        <v>42</v>
      </c>
      <c r="AV123" s="336">
        <f t="shared" si="30"/>
        <v>43</v>
      </c>
      <c r="AW123" s="336">
        <f t="shared" si="30"/>
        <v>44</v>
      </c>
      <c r="AX123" s="336">
        <f t="shared" si="30"/>
        <v>45</v>
      </c>
      <c r="AY123" s="336">
        <f t="shared" si="30"/>
        <v>46</v>
      </c>
      <c r="AZ123" s="336">
        <f t="shared" si="30"/>
        <v>47</v>
      </c>
      <c r="BA123" s="336">
        <f t="shared" si="30"/>
        <v>48</v>
      </c>
      <c r="BB123" s="336">
        <f t="shared" si="30"/>
        <v>49</v>
      </c>
      <c r="BC123" s="336">
        <f t="shared" si="30"/>
        <v>50</v>
      </c>
      <c r="BD123" s="336">
        <f t="shared" si="30"/>
        <v>51</v>
      </c>
      <c r="BE123" s="336">
        <f t="shared" si="30"/>
        <v>52</v>
      </c>
      <c r="BF123" s="336">
        <f t="shared" si="30"/>
        <v>53</v>
      </c>
      <c r="BG123" s="336">
        <f t="shared" si="30"/>
        <v>54</v>
      </c>
      <c r="BH123" s="336">
        <f t="shared" si="30"/>
        <v>55</v>
      </c>
      <c r="BI123" s="336">
        <f t="shared" si="30"/>
        <v>56</v>
      </c>
      <c r="BJ123" s="336">
        <f t="shared" si="30"/>
        <v>57</v>
      </c>
      <c r="BK123" s="336">
        <f t="shared" si="30"/>
        <v>58</v>
      </c>
      <c r="BL123" s="336">
        <f t="shared" si="30"/>
        <v>59</v>
      </c>
      <c r="BM123" s="336">
        <f t="shared" si="30"/>
        <v>60</v>
      </c>
      <c r="BN123" s="336">
        <f t="shared" si="30"/>
        <v>61</v>
      </c>
      <c r="BO123" s="336">
        <f t="shared" si="30"/>
        <v>62</v>
      </c>
      <c r="BP123" s="336">
        <f t="shared" si="30"/>
        <v>63</v>
      </c>
      <c r="BQ123" s="336">
        <f t="shared" si="30"/>
        <v>64</v>
      </c>
      <c r="BR123" s="336">
        <f t="shared" si="30"/>
        <v>65</v>
      </c>
      <c r="BS123" s="336">
        <f t="shared" si="30"/>
        <v>66</v>
      </c>
      <c r="BT123" s="336">
        <f t="shared" si="30"/>
        <v>67</v>
      </c>
      <c r="BU123" s="336">
        <f t="shared" si="30"/>
        <v>68</v>
      </c>
      <c r="BV123" s="336">
        <f t="shared" si="30"/>
        <v>69</v>
      </c>
      <c r="BW123" s="336">
        <f t="shared" si="30"/>
        <v>70</v>
      </c>
      <c r="BX123" s="336">
        <f t="shared" si="30"/>
        <v>71</v>
      </c>
      <c r="BY123" s="336">
        <f t="shared" si="30"/>
        <v>72</v>
      </c>
      <c r="BZ123" s="336">
        <f t="shared" si="30"/>
        <v>73</v>
      </c>
      <c r="CA123" s="336">
        <f t="shared" si="30"/>
        <v>74</v>
      </c>
      <c r="CB123" s="336">
        <f t="shared" si="30"/>
        <v>75</v>
      </c>
      <c r="CC123" s="336">
        <f t="shared" si="30"/>
        <v>76</v>
      </c>
      <c r="CD123" s="336">
        <f t="shared" si="30"/>
        <v>77</v>
      </c>
      <c r="CE123" s="336">
        <f t="shared" si="30"/>
        <v>78</v>
      </c>
      <c r="CF123" s="336">
        <f t="shared" si="30"/>
        <v>79</v>
      </c>
      <c r="CG123" s="336">
        <f t="shared" si="30"/>
        <v>80</v>
      </c>
      <c r="CH123" s="336">
        <f t="shared" si="30"/>
        <v>81</v>
      </c>
      <c r="CI123" s="336">
        <f t="shared" si="30"/>
        <v>82</v>
      </c>
      <c r="CJ123" s="336">
        <f t="shared" si="30"/>
        <v>83</v>
      </c>
      <c r="CK123" s="336">
        <f t="shared" si="30"/>
        <v>84</v>
      </c>
      <c r="CL123" s="336">
        <f t="shared" si="30"/>
        <v>85</v>
      </c>
      <c r="CM123" s="336">
        <f t="shared" si="30"/>
        <v>86</v>
      </c>
      <c r="CN123" s="336">
        <f t="shared" si="30"/>
        <v>87</v>
      </c>
      <c r="CO123" s="336">
        <f t="shared" si="30"/>
        <v>88</v>
      </c>
      <c r="CP123" s="336">
        <f t="shared" si="30"/>
        <v>89</v>
      </c>
      <c r="CQ123" s="336">
        <f t="shared" si="30"/>
        <v>90</v>
      </c>
      <c r="CR123" s="336">
        <f t="shared" si="30"/>
        <v>91</v>
      </c>
      <c r="CS123" s="336">
        <f t="shared" si="30"/>
        <v>92</v>
      </c>
      <c r="CT123" s="336">
        <f t="shared" si="30"/>
        <v>93</v>
      </c>
      <c r="CU123" s="336">
        <f t="shared" si="30"/>
        <v>94</v>
      </c>
      <c r="CV123" s="336">
        <f t="shared" si="30"/>
        <v>95</v>
      </c>
      <c r="CW123" s="336">
        <f t="shared" si="30"/>
        <v>96</v>
      </c>
      <c r="CX123" s="336">
        <f t="shared" si="30"/>
        <v>97</v>
      </c>
      <c r="CY123" s="336">
        <f t="shared" si="30"/>
        <v>98</v>
      </c>
      <c r="CZ123" s="336">
        <f t="shared" si="30"/>
        <v>99</v>
      </c>
      <c r="DA123" s="336">
        <f t="shared" si="30"/>
        <v>100</v>
      </c>
      <c r="DB123" s="336">
        <f t="shared" si="30"/>
        <v>101</v>
      </c>
      <c r="DC123" s="336">
        <f t="shared" si="30"/>
        <v>102</v>
      </c>
      <c r="DD123" s="336">
        <f t="shared" si="30"/>
        <v>103</v>
      </c>
      <c r="DE123" s="336">
        <f t="shared" si="30"/>
        <v>104</v>
      </c>
      <c r="DF123" s="336">
        <f t="shared" si="30"/>
        <v>105</v>
      </c>
      <c r="DG123" s="336">
        <f t="shared" si="30"/>
        <v>106</v>
      </c>
      <c r="DH123" s="336">
        <f t="shared" si="30"/>
        <v>107</v>
      </c>
      <c r="DI123" s="336">
        <f t="shared" si="30"/>
        <v>108</v>
      </c>
      <c r="DJ123" s="336">
        <f t="shared" si="30"/>
        <v>109</v>
      </c>
      <c r="DK123" s="336">
        <f t="shared" si="30"/>
        <v>110</v>
      </c>
      <c r="DL123" s="336">
        <f t="shared" si="30"/>
        <v>111</v>
      </c>
      <c r="DM123" s="336">
        <f t="shared" si="30"/>
        <v>112</v>
      </c>
      <c r="DN123" s="336">
        <f t="shared" si="30"/>
        <v>113</v>
      </c>
      <c r="DO123" s="336">
        <f t="shared" si="30"/>
        <v>114</v>
      </c>
      <c r="DP123" s="336">
        <f t="shared" si="30"/>
        <v>115</v>
      </c>
      <c r="DQ123" s="336">
        <f t="shared" si="30"/>
        <v>116</v>
      </c>
      <c r="DR123" s="336">
        <f t="shared" si="30"/>
        <v>117</v>
      </c>
      <c r="DS123" s="336">
        <f t="shared" si="30"/>
        <v>118</v>
      </c>
      <c r="DT123" s="336">
        <f t="shared" si="30"/>
        <v>119</v>
      </c>
      <c r="DU123" s="336">
        <f t="shared" si="30"/>
        <v>120</v>
      </c>
      <c r="DV123" s="336">
        <f t="shared" si="30"/>
        <v>121</v>
      </c>
      <c r="DW123" s="336">
        <f t="shared" si="30"/>
        <v>122</v>
      </c>
      <c r="DX123" s="336">
        <f t="shared" si="30"/>
        <v>123</v>
      </c>
      <c r="DY123" s="336">
        <f t="shared" si="30"/>
        <v>124</v>
      </c>
      <c r="DZ123" s="336">
        <f t="shared" si="30"/>
        <v>125</v>
      </c>
      <c r="EA123" s="336">
        <f t="shared" si="30"/>
        <v>126</v>
      </c>
      <c r="EB123" s="336">
        <f t="shared" si="30"/>
        <v>127</v>
      </c>
      <c r="EC123" s="336">
        <f t="shared" si="30"/>
        <v>128</v>
      </c>
      <c r="ED123" s="336">
        <f t="shared" si="30"/>
        <v>129</v>
      </c>
      <c r="EE123" s="336">
        <f t="shared" si="30"/>
        <v>130</v>
      </c>
      <c r="EF123" s="336">
        <f t="shared" si="30"/>
        <v>131</v>
      </c>
      <c r="EG123" s="336">
        <f t="shared" si="30"/>
        <v>132</v>
      </c>
      <c r="EH123" s="336">
        <f t="shared" si="30"/>
        <v>133</v>
      </c>
      <c r="EI123" s="336">
        <f t="shared" si="30"/>
        <v>134</v>
      </c>
      <c r="EJ123" s="336">
        <f t="shared" si="30"/>
        <v>135</v>
      </c>
      <c r="EK123" s="336">
        <f t="shared" si="30"/>
        <v>136</v>
      </c>
      <c r="EL123" s="336">
        <f t="shared" si="30"/>
        <v>137</v>
      </c>
      <c r="EM123" s="336">
        <f t="shared" si="30"/>
        <v>138</v>
      </c>
      <c r="EN123" s="336">
        <f t="shared" si="30"/>
        <v>139</v>
      </c>
      <c r="EO123" s="336">
        <f t="shared" si="30"/>
        <v>140</v>
      </c>
      <c r="EP123" s="336">
        <f t="shared" si="30"/>
        <v>141</v>
      </c>
      <c r="EQ123" s="336">
        <f t="shared" si="30"/>
        <v>142</v>
      </c>
      <c r="ER123" s="336">
        <f t="shared" si="30"/>
        <v>143</v>
      </c>
      <c r="ES123" s="336">
        <f t="shared" si="30"/>
        <v>144</v>
      </c>
      <c r="ET123" s="336">
        <f t="shared" si="30"/>
        <v>145</v>
      </c>
      <c r="EU123" s="336">
        <f t="shared" si="30"/>
        <v>146</v>
      </c>
      <c r="EV123" s="336">
        <f t="shared" si="30"/>
        <v>147</v>
      </c>
      <c r="EW123" s="336">
        <f t="shared" si="30"/>
        <v>148</v>
      </c>
      <c r="EX123" s="336">
        <f t="shared" si="30"/>
        <v>149</v>
      </c>
      <c r="EY123" s="336">
        <f t="shared" si="30"/>
        <v>150</v>
      </c>
      <c r="EZ123" s="336">
        <f t="shared" si="30"/>
        <v>151</v>
      </c>
      <c r="FA123" s="336">
        <f t="shared" si="30"/>
        <v>152</v>
      </c>
      <c r="FB123" s="336">
        <f t="shared" si="30"/>
        <v>153</v>
      </c>
      <c r="FC123" s="336">
        <f t="shared" si="30"/>
        <v>154</v>
      </c>
      <c r="FD123" s="336">
        <f t="shared" si="30"/>
        <v>155</v>
      </c>
      <c r="FE123" s="336">
        <f t="shared" si="30"/>
        <v>156</v>
      </c>
      <c r="FF123" s="336">
        <f t="shared" si="30"/>
        <v>157</v>
      </c>
      <c r="FG123" s="336">
        <f t="shared" si="30"/>
        <v>158</v>
      </c>
      <c r="FH123" s="336">
        <f t="shared" si="30"/>
        <v>159</v>
      </c>
      <c r="FI123" s="336">
        <f t="shared" si="30"/>
        <v>160</v>
      </c>
      <c r="FJ123" s="336">
        <f t="shared" si="30"/>
        <v>161</v>
      </c>
      <c r="FK123" s="336">
        <f t="shared" si="30"/>
        <v>162</v>
      </c>
      <c r="FL123" s="336">
        <f t="shared" si="30"/>
        <v>163</v>
      </c>
      <c r="FM123" s="336">
        <f t="shared" si="30"/>
        <v>164</v>
      </c>
      <c r="FN123" s="336">
        <f t="shared" si="30"/>
        <v>165</v>
      </c>
      <c r="FO123" s="336">
        <f t="shared" si="30"/>
        <v>166</v>
      </c>
      <c r="FP123" s="336">
        <f t="shared" si="30"/>
        <v>167</v>
      </c>
      <c r="FQ123" s="336">
        <f t="shared" si="30"/>
        <v>168</v>
      </c>
      <c r="FR123" s="336">
        <f t="shared" si="30"/>
        <v>169</v>
      </c>
      <c r="FS123" s="336">
        <f t="shared" si="30"/>
        <v>170</v>
      </c>
      <c r="FT123" s="336">
        <f t="shared" si="30"/>
        <v>171</v>
      </c>
      <c r="FU123" s="336">
        <f t="shared" si="30"/>
        <v>172</v>
      </c>
      <c r="FV123" s="336">
        <f t="shared" si="30"/>
        <v>173</v>
      </c>
      <c r="FW123" s="336">
        <f t="shared" si="30"/>
        <v>174</v>
      </c>
      <c r="FX123" s="336">
        <f t="shared" si="30"/>
        <v>175</v>
      </c>
      <c r="FY123" s="336">
        <f t="shared" si="30"/>
        <v>176</v>
      </c>
      <c r="FZ123" s="336">
        <f t="shared" si="30"/>
        <v>177</v>
      </c>
      <c r="GA123" s="336">
        <f t="shared" si="30"/>
        <v>178</v>
      </c>
      <c r="GB123" s="336">
        <f t="shared" si="30"/>
        <v>179</v>
      </c>
      <c r="GC123" s="336">
        <f t="shared" si="30"/>
        <v>180</v>
      </c>
      <c r="GD123" s="336">
        <f t="shared" si="30"/>
        <v>181</v>
      </c>
      <c r="GE123" s="336">
        <f t="shared" si="30"/>
        <v>182</v>
      </c>
      <c r="GF123" s="336">
        <f t="shared" si="30"/>
        <v>183</v>
      </c>
      <c r="GG123" s="336">
        <f t="shared" si="30"/>
        <v>184</v>
      </c>
      <c r="GH123" s="336">
        <f t="shared" si="30"/>
        <v>185</v>
      </c>
      <c r="GI123" s="336">
        <f t="shared" si="30"/>
        <v>186</v>
      </c>
      <c r="GJ123" s="336">
        <f t="shared" si="30"/>
        <v>187</v>
      </c>
      <c r="GK123" s="336">
        <f t="shared" si="30"/>
        <v>188</v>
      </c>
      <c r="GL123" s="336">
        <f t="shared" si="30"/>
        <v>189</v>
      </c>
      <c r="GM123" s="336">
        <f t="shared" si="30"/>
        <v>190</v>
      </c>
      <c r="GN123" s="336">
        <f t="shared" si="30"/>
        <v>191</v>
      </c>
      <c r="GO123" s="336">
        <f t="shared" si="30"/>
        <v>192</v>
      </c>
      <c r="GP123" s="336">
        <f t="shared" si="30"/>
        <v>193</v>
      </c>
      <c r="GQ123" s="336">
        <f t="shared" si="30"/>
        <v>194</v>
      </c>
      <c r="GR123" s="336">
        <f t="shared" si="30"/>
        <v>195</v>
      </c>
      <c r="GS123" s="336">
        <f t="shared" si="30"/>
        <v>196</v>
      </c>
      <c r="GT123" s="336">
        <f t="shared" si="30"/>
        <v>197</v>
      </c>
      <c r="GU123" s="336">
        <f t="shared" si="30"/>
        <v>198</v>
      </c>
      <c r="GV123" s="336">
        <f t="shared" si="30"/>
        <v>199</v>
      </c>
      <c r="GW123" s="336">
        <f t="shared" si="30"/>
        <v>200</v>
      </c>
      <c r="GX123" s="336">
        <f t="shared" si="30"/>
        <v>201</v>
      </c>
      <c r="GY123" s="336">
        <f t="shared" si="30"/>
        <v>202</v>
      </c>
      <c r="GZ123" s="336">
        <f t="shared" si="30"/>
        <v>203</v>
      </c>
      <c r="HA123" s="336">
        <f t="shared" si="30"/>
        <v>204</v>
      </c>
      <c r="HB123" s="336">
        <f t="shared" si="30"/>
        <v>205</v>
      </c>
      <c r="HC123" s="336">
        <f t="shared" si="30"/>
        <v>206</v>
      </c>
      <c r="HD123" s="336">
        <f t="shared" si="30"/>
        <v>207</v>
      </c>
      <c r="HE123" s="336">
        <f t="shared" si="30"/>
        <v>208</v>
      </c>
      <c r="HF123" s="336">
        <f t="shared" si="30"/>
        <v>209</v>
      </c>
      <c r="HG123" s="336">
        <f t="shared" si="30"/>
        <v>210</v>
      </c>
      <c r="HH123" s="336">
        <f t="shared" si="30"/>
        <v>211</v>
      </c>
      <c r="HI123" s="336">
        <f t="shared" si="30"/>
        <v>212</v>
      </c>
      <c r="HJ123" s="336"/>
      <c r="HK123" s="336"/>
      <c r="HL123" s="336"/>
      <c r="HM123" s="336"/>
      <c r="HN123" s="336"/>
      <c r="HO123" s="336"/>
      <c r="HP123" s="336"/>
      <c r="HQ123" s="336"/>
      <c r="HR123" s="336"/>
      <c r="HS123" s="336"/>
      <c r="HT123" s="336"/>
      <c r="HU123" s="336"/>
      <c r="HV123" s="336"/>
      <c r="HW123" s="336"/>
      <c r="HX123" s="336"/>
    </row>
    <row r="124">
      <c r="A124" s="138" t="s">
        <v>280</v>
      </c>
      <c r="B124" s="138"/>
      <c r="C124" s="138" t="s">
        <v>281</v>
      </c>
      <c r="D124" s="138"/>
      <c r="E124" s="61" t="s">
        <v>135</v>
      </c>
      <c r="F124" s="337"/>
      <c r="G124" s="337"/>
      <c r="H124" s="337"/>
      <c r="I124" s="337"/>
      <c r="J124" s="337"/>
      <c r="K124" s="337"/>
      <c r="L124" s="337"/>
      <c r="M124" s="337"/>
      <c r="N124" s="337"/>
      <c r="O124" s="337"/>
      <c r="P124" s="337"/>
      <c r="Q124" s="337"/>
      <c r="R124" s="337"/>
      <c r="S124" s="337"/>
      <c r="T124" s="337"/>
      <c r="U124" s="337"/>
      <c r="V124" s="337"/>
      <c r="W124" s="337"/>
      <c r="X124" s="337"/>
      <c r="Y124" s="337"/>
      <c r="Z124" s="337"/>
      <c r="AA124" s="337"/>
      <c r="AB124" s="337"/>
      <c r="AC124" s="337"/>
      <c r="AD124" s="337"/>
      <c r="AE124" s="337"/>
      <c r="AF124" s="337"/>
      <c r="AG124" s="337"/>
      <c r="AH124" s="337"/>
      <c r="AI124" s="337"/>
      <c r="AJ124" s="337"/>
      <c r="AK124" s="337"/>
      <c r="AL124" s="337"/>
      <c r="AM124" s="337"/>
      <c r="AN124" s="337"/>
      <c r="AO124" s="337"/>
      <c r="AP124" s="337"/>
      <c r="AQ124" s="337"/>
      <c r="AR124" s="337"/>
      <c r="AS124" s="337"/>
      <c r="AT124" s="337"/>
      <c r="AU124" s="337"/>
      <c r="AV124" s="337"/>
      <c r="AW124" s="337"/>
      <c r="AX124" s="337"/>
      <c r="AY124" s="337"/>
      <c r="AZ124" s="337"/>
      <c r="BA124" s="337"/>
      <c r="BB124" s="337"/>
      <c r="BC124" s="337"/>
      <c r="BD124" s="337"/>
      <c r="BE124" s="337"/>
      <c r="BF124" s="337"/>
      <c r="BG124" s="337"/>
      <c r="BH124" s="337"/>
      <c r="BI124" s="337"/>
      <c r="BJ124" s="337"/>
      <c r="BK124" s="337"/>
      <c r="BL124" s="337"/>
      <c r="BM124" s="337"/>
      <c r="BN124" s="337"/>
      <c r="BO124" s="337"/>
      <c r="BP124" s="337"/>
      <c r="BR124" s="20" t="str">
        <f t="shared" ref="BR124:HG124" si="31">F124</f>
        <v/>
      </c>
      <c r="BS124" s="20" t="str">
        <f t="shared" si="31"/>
        <v/>
      </c>
      <c r="BT124" s="20" t="str">
        <f t="shared" si="31"/>
        <v/>
      </c>
      <c r="BU124" s="20" t="str">
        <f t="shared" si="31"/>
        <v/>
      </c>
      <c r="BV124" s="20" t="str">
        <f t="shared" si="31"/>
        <v/>
      </c>
      <c r="BW124" s="20" t="str">
        <f t="shared" si="31"/>
        <v/>
      </c>
      <c r="BX124" s="20" t="str">
        <f t="shared" si="31"/>
        <v/>
      </c>
      <c r="BY124" s="20" t="str">
        <f t="shared" si="31"/>
        <v/>
      </c>
      <c r="BZ124" s="20" t="str">
        <f t="shared" si="31"/>
        <v/>
      </c>
      <c r="CA124" s="20" t="str">
        <f t="shared" si="31"/>
        <v/>
      </c>
      <c r="CB124" s="20" t="str">
        <f t="shared" si="31"/>
        <v/>
      </c>
      <c r="CC124" s="20" t="str">
        <f t="shared" si="31"/>
        <v/>
      </c>
      <c r="CD124" s="20" t="str">
        <f t="shared" si="31"/>
        <v/>
      </c>
      <c r="CE124" s="20" t="str">
        <f t="shared" si="31"/>
        <v/>
      </c>
      <c r="CF124" s="20" t="str">
        <f t="shared" si="31"/>
        <v/>
      </c>
      <c r="CG124" s="20" t="str">
        <f t="shared" si="31"/>
        <v/>
      </c>
      <c r="CH124" s="20" t="str">
        <f t="shared" si="31"/>
        <v/>
      </c>
      <c r="CI124" s="20" t="str">
        <f t="shared" si="31"/>
        <v/>
      </c>
      <c r="CJ124" s="20" t="str">
        <f t="shared" si="31"/>
        <v/>
      </c>
      <c r="CK124" s="20" t="str">
        <f t="shared" si="31"/>
        <v/>
      </c>
      <c r="CL124" s="20" t="str">
        <f t="shared" si="31"/>
        <v/>
      </c>
      <c r="CM124" s="20" t="str">
        <f t="shared" si="31"/>
        <v/>
      </c>
      <c r="CN124" s="20" t="str">
        <f t="shared" si="31"/>
        <v/>
      </c>
      <c r="CO124" s="20" t="str">
        <f t="shared" si="31"/>
        <v/>
      </c>
      <c r="CP124" s="20" t="str">
        <f t="shared" si="31"/>
        <v/>
      </c>
      <c r="CQ124" s="20" t="str">
        <f t="shared" si="31"/>
        <v/>
      </c>
      <c r="CR124" s="20" t="str">
        <f t="shared" si="31"/>
        <v/>
      </c>
      <c r="CS124" s="20" t="str">
        <f t="shared" si="31"/>
        <v/>
      </c>
      <c r="CT124" s="20" t="str">
        <f t="shared" si="31"/>
        <v/>
      </c>
      <c r="CU124" s="20" t="str">
        <f t="shared" si="31"/>
        <v/>
      </c>
      <c r="CV124" s="20" t="str">
        <f t="shared" si="31"/>
        <v/>
      </c>
      <c r="CW124" s="20" t="str">
        <f t="shared" si="31"/>
        <v/>
      </c>
      <c r="CX124" s="20" t="str">
        <f t="shared" si="31"/>
        <v/>
      </c>
      <c r="CY124" s="20" t="str">
        <f t="shared" si="31"/>
        <v/>
      </c>
      <c r="CZ124" s="20" t="str">
        <f t="shared" si="31"/>
        <v/>
      </c>
      <c r="DA124" s="20" t="str">
        <f t="shared" si="31"/>
        <v/>
      </c>
      <c r="DB124" s="20" t="str">
        <f t="shared" si="31"/>
        <v/>
      </c>
      <c r="DC124" s="20" t="str">
        <f t="shared" si="31"/>
        <v/>
      </c>
      <c r="DD124" s="20" t="str">
        <f t="shared" si="31"/>
        <v/>
      </c>
      <c r="DE124" s="20" t="str">
        <f t="shared" si="31"/>
        <v/>
      </c>
      <c r="DF124" s="20" t="str">
        <f t="shared" si="31"/>
        <v/>
      </c>
      <c r="DG124" s="20" t="str">
        <f t="shared" si="31"/>
        <v/>
      </c>
      <c r="DH124" s="20" t="str">
        <f t="shared" si="31"/>
        <v/>
      </c>
      <c r="DI124" s="20" t="str">
        <f t="shared" si="31"/>
        <v/>
      </c>
      <c r="DJ124" s="20" t="str">
        <f t="shared" si="31"/>
        <v/>
      </c>
      <c r="DK124" s="20" t="str">
        <f t="shared" si="31"/>
        <v/>
      </c>
      <c r="DL124" s="20" t="str">
        <f t="shared" si="31"/>
        <v/>
      </c>
      <c r="DM124" s="20" t="str">
        <f t="shared" si="31"/>
        <v/>
      </c>
      <c r="DN124" s="20" t="str">
        <f t="shared" si="31"/>
        <v/>
      </c>
      <c r="DO124" s="20" t="str">
        <f t="shared" si="31"/>
        <v/>
      </c>
      <c r="DP124" s="20" t="str">
        <f t="shared" si="31"/>
        <v/>
      </c>
      <c r="DQ124" s="20" t="str">
        <f t="shared" si="31"/>
        <v/>
      </c>
      <c r="DR124" s="20" t="str">
        <f t="shared" si="31"/>
        <v/>
      </c>
      <c r="DS124" s="20" t="str">
        <f t="shared" si="31"/>
        <v/>
      </c>
      <c r="DT124" s="20" t="str">
        <f t="shared" si="31"/>
        <v/>
      </c>
      <c r="DU124" s="20" t="str">
        <f t="shared" si="31"/>
        <v/>
      </c>
      <c r="DV124" s="20" t="str">
        <f t="shared" si="31"/>
        <v/>
      </c>
      <c r="DW124" s="20" t="str">
        <f t="shared" si="31"/>
        <v/>
      </c>
      <c r="DX124" s="20" t="str">
        <f t="shared" si="31"/>
        <v/>
      </c>
      <c r="DY124" s="20" t="str">
        <f t="shared" si="31"/>
        <v/>
      </c>
      <c r="DZ124" s="20" t="str">
        <f t="shared" si="31"/>
        <v/>
      </c>
      <c r="EA124" s="20" t="str">
        <f t="shared" si="31"/>
        <v/>
      </c>
      <c r="EB124" s="20" t="str">
        <f t="shared" si="31"/>
        <v/>
      </c>
      <c r="EC124" s="20" t="str">
        <f t="shared" si="31"/>
        <v/>
      </c>
      <c r="ED124" s="20" t="str">
        <f t="shared" si="31"/>
        <v/>
      </c>
      <c r="EE124" s="20" t="str">
        <f t="shared" si="31"/>
        <v/>
      </c>
      <c r="EF124" s="20" t="str">
        <f t="shared" si="31"/>
        <v/>
      </c>
      <c r="EG124" s="20" t="str">
        <f t="shared" si="31"/>
        <v/>
      </c>
      <c r="EH124" s="20" t="str">
        <f t="shared" si="31"/>
        <v/>
      </c>
      <c r="EI124" s="20" t="str">
        <f t="shared" si="31"/>
        <v/>
      </c>
      <c r="EJ124" s="20" t="str">
        <f t="shared" si="31"/>
        <v/>
      </c>
      <c r="EK124" s="20" t="str">
        <f t="shared" si="31"/>
        <v/>
      </c>
      <c r="EL124" s="20" t="str">
        <f t="shared" si="31"/>
        <v/>
      </c>
      <c r="EM124" s="20" t="str">
        <f t="shared" si="31"/>
        <v/>
      </c>
      <c r="EN124" s="20" t="str">
        <f t="shared" si="31"/>
        <v/>
      </c>
      <c r="EO124" s="20" t="str">
        <f t="shared" si="31"/>
        <v/>
      </c>
      <c r="EP124" s="20" t="str">
        <f t="shared" si="31"/>
        <v/>
      </c>
      <c r="EQ124" s="20" t="str">
        <f t="shared" si="31"/>
        <v/>
      </c>
      <c r="ER124" s="20" t="str">
        <f t="shared" si="31"/>
        <v/>
      </c>
      <c r="ES124" s="20" t="str">
        <f t="shared" si="31"/>
        <v/>
      </c>
      <c r="ET124" s="20" t="str">
        <f t="shared" si="31"/>
        <v/>
      </c>
      <c r="EU124" s="20" t="str">
        <f t="shared" si="31"/>
        <v/>
      </c>
      <c r="EV124" s="20" t="str">
        <f t="shared" si="31"/>
        <v/>
      </c>
      <c r="EW124" s="20" t="str">
        <f t="shared" si="31"/>
        <v/>
      </c>
      <c r="EX124" s="20" t="str">
        <f t="shared" si="31"/>
        <v/>
      </c>
      <c r="EY124" s="20" t="str">
        <f t="shared" si="31"/>
        <v/>
      </c>
      <c r="EZ124" s="20" t="str">
        <f t="shared" si="31"/>
        <v/>
      </c>
      <c r="FA124" s="20" t="str">
        <f t="shared" si="31"/>
        <v/>
      </c>
      <c r="FB124" s="20" t="str">
        <f t="shared" si="31"/>
        <v/>
      </c>
      <c r="FC124" s="20" t="str">
        <f t="shared" si="31"/>
        <v/>
      </c>
      <c r="FD124" s="20" t="str">
        <f t="shared" si="31"/>
        <v/>
      </c>
      <c r="FE124" s="20" t="str">
        <f t="shared" si="31"/>
        <v/>
      </c>
      <c r="FF124" s="20" t="str">
        <f t="shared" si="31"/>
        <v/>
      </c>
      <c r="FG124" s="20" t="str">
        <f t="shared" si="31"/>
        <v/>
      </c>
      <c r="FH124" s="20" t="str">
        <f t="shared" si="31"/>
        <v/>
      </c>
      <c r="FI124" s="20" t="str">
        <f t="shared" si="31"/>
        <v/>
      </c>
      <c r="FJ124" s="20" t="str">
        <f t="shared" si="31"/>
        <v/>
      </c>
      <c r="FK124" s="20" t="str">
        <f t="shared" si="31"/>
        <v/>
      </c>
      <c r="FL124" s="20" t="str">
        <f t="shared" si="31"/>
        <v/>
      </c>
      <c r="FM124" s="20" t="str">
        <f t="shared" si="31"/>
        <v/>
      </c>
      <c r="FN124" s="20" t="str">
        <f t="shared" si="31"/>
        <v/>
      </c>
      <c r="FO124" s="20" t="str">
        <f t="shared" si="31"/>
        <v/>
      </c>
      <c r="FP124" s="20" t="str">
        <f t="shared" si="31"/>
        <v/>
      </c>
      <c r="FQ124" s="20" t="str">
        <f t="shared" si="31"/>
        <v/>
      </c>
      <c r="FR124" s="20" t="str">
        <f t="shared" si="31"/>
        <v/>
      </c>
      <c r="FS124" s="20" t="str">
        <f t="shared" si="31"/>
        <v/>
      </c>
      <c r="FT124" s="20" t="str">
        <f t="shared" si="31"/>
        <v/>
      </c>
      <c r="FU124" s="20" t="str">
        <f t="shared" si="31"/>
        <v/>
      </c>
      <c r="FV124" s="20" t="str">
        <f t="shared" si="31"/>
        <v/>
      </c>
      <c r="FW124" s="20" t="str">
        <f t="shared" si="31"/>
        <v/>
      </c>
      <c r="FX124" s="20" t="str">
        <f t="shared" si="31"/>
        <v/>
      </c>
      <c r="FY124" s="20" t="str">
        <f t="shared" si="31"/>
        <v/>
      </c>
      <c r="FZ124" s="20" t="str">
        <f t="shared" si="31"/>
        <v/>
      </c>
      <c r="GA124" s="20" t="str">
        <f t="shared" si="31"/>
        <v/>
      </c>
      <c r="GB124" s="20" t="str">
        <f t="shared" si="31"/>
        <v/>
      </c>
      <c r="GC124" s="20" t="str">
        <f t="shared" si="31"/>
        <v/>
      </c>
      <c r="GD124" s="20" t="str">
        <f t="shared" si="31"/>
        <v/>
      </c>
      <c r="GE124" s="20" t="str">
        <f t="shared" si="31"/>
        <v/>
      </c>
      <c r="GF124" s="20" t="str">
        <f t="shared" si="31"/>
        <v/>
      </c>
      <c r="GG124" s="20" t="str">
        <f t="shared" si="31"/>
        <v/>
      </c>
      <c r="GH124" s="20" t="str">
        <f t="shared" si="31"/>
        <v/>
      </c>
      <c r="GI124" s="20" t="str">
        <f t="shared" si="31"/>
        <v/>
      </c>
      <c r="GJ124" s="20" t="str">
        <f t="shared" si="31"/>
        <v/>
      </c>
      <c r="GK124" s="20" t="str">
        <f t="shared" si="31"/>
        <v/>
      </c>
      <c r="GL124" s="20" t="str">
        <f t="shared" si="31"/>
        <v/>
      </c>
      <c r="GM124" s="20" t="str">
        <f t="shared" si="31"/>
        <v/>
      </c>
      <c r="GN124" s="20" t="str">
        <f t="shared" si="31"/>
        <v/>
      </c>
      <c r="GO124" s="20" t="str">
        <f t="shared" si="31"/>
        <v/>
      </c>
      <c r="GP124" s="20" t="str">
        <f t="shared" si="31"/>
        <v/>
      </c>
      <c r="GQ124" s="20" t="str">
        <f t="shared" si="31"/>
        <v/>
      </c>
      <c r="GR124" s="20" t="str">
        <f t="shared" si="31"/>
        <v/>
      </c>
      <c r="GS124" s="20" t="str">
        <f t="shared" si="31"/>
        <v/>
      </c>
      <c r="GT124" s="20" t="str">
        <f t="shared" si="31"/>
        <v/>
      </c>
      <c r="GU124" s="20" t="str">
        <f t="shared" si="31"/>
        <v/>
      </c>
      <c r="GV124" s="20" t="str">
        <f t="shared" si="31"/>
        <v/>
      </c>
      <c r="GW124" s="20" t="str">
        <f t="shared" si="31"/>
        <v/>
      </c>
      <c r="GX124" s="20" t="str">
        <f t="shared" si="31"/>
        <v/>
      </c>
      <c r="GY124" s="20" t="str">
        <f t="shared" si="31"/>
        <v/>
      </c>
      <c r="GZ124" s="20" t="str">
        <f t="shared" si="31"/>
        <v/>
      </c>
      <c r="HA124" s="20" t="str">
        <f t="shared" si="31"/>
        <v/>
      </c>
      <c r="HB124" s="20" t="str">
        <f t="shared" si="31"/>
        <v/>
      </c>
      <c r="HC124" s="20" t="str">
        <f t="shared" si="31"/>
        <v/>
      </c>
      <c r="HD124" s="20" t="str">
        <f t="shared" si="31"/>
        <v/>
      </c>
      <c r="HE124" s="20" t="str">
        <f t="shared" si="31"/>
        <v/>
      </c>
      <c r="HF124" s="20" t="str">
        <f t="shared" si="31"/>
        <v/>
      </c>
      <c r="HG124" s="20" t="str">
        <f t="shared" si="31"/>
        <v/>
      </c>
    </row>
    <row r="125">
      <c r="A125" s="331"/>
      <c r="B125" s="338"/>
      <c r="C125" s="338"/>
      <c r="D125" s="338"/>
      <c r="E125" s="138"/>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row>
    <row r="126">
      <c r="A126" s="331"/>
      <c r="B126" s="338"/>
      <c r="C126" s="338"/>
      <c r="D126" s="338"/>
      <c r="E126" s="138" t="s">
        <v>170</v>
      </c>
      <c r="F126" s="339" t="str">
        <f>VLOOKUP(F$62,'2a. TBill Main'!$A$6:$U$217,3)</f>
        <v>09-2022</v>
      </c>
      <c r="G126" s="339" t="str">
        <f>VLOOKUP(G$62,'2a. TBill Main'!$A$6:$U$217,3)</f>
        <v>09-2022</v>
      </c>
      <c r="H126" s="339" t="str">
        <f>VLOOKUP(H$62,'2a. TBill Main'!$A$6:$U$217,3)</f>
        <v>09-2022</v>
      </c>
      <c r="I126" s="339" t="str">
        <f>VLOOKUP(I$62,'2a. TBill Main'!$A$6:$U$217,3)</f>
        <v>09-2022</v>
      </c>
      <c r="J126" s="339" t="str">
        <f>VLOOKUP(J$62,'2a. TBill Main'!$A$6:$U$217,3)</f>
        <v>09-2022</v>
      </c>
      <c r="K126" s="339" t="str">
        <f>VLOOKUP(K$62,'2a. TBill Main'!$A$6:$U$217,3)</f>
        <v>09-2022</v>
      </c>
      <c r="L126" s="339" t="str">
        <f>VLOOKUP(L$62,'2a. TBill Main'!$A$6:$U$217,3)</f>
        <v>09-2022</v>
      </c>
      <c r="M126" s="339" t="str">
        <f>VLOOKUP(M$62,'2a. TBill Main'!$A$6:$U$217,3)</f>
        <v>09-2022</v>
      </c>
      <c r="N126" s="339" t="str">
        <f>VLOOKUP(N$62,'2a. TBill Main'!$A$6:$U$217,3)</f>
        <v>09-2022</v>
      </c>
      <c r="O126" s="339" t="str">
        <f>VLOOKUP(O$62,'2a. TBill Main'!$A$6:$U$217,3)</f>
        <v>09-2022</v>
      </c>
      <c r="P126" s="339" t="str">
        <f>VLOOKUP(P$62,'2a. TBill Main'!$A$6:$U$217,3)</f>
        <v>09-2022</v>
      </c>
      <c r="Q126" s="339" t="str">
        <f>VLOOKUP(Q$62,'2a. TBill Main'!$A$6:$U$217,3)</f>
        <v>09-2022</v>
      </c>
      <c r="R126" s="339" t="str">
        <f>VLOOKUP(R$62,'2a. TBill Main'!$A$6:$U$217,3)</f>
        <v>09-2022</v>
      </c>
      <c r="S126" s="339" t="str">
        <f>VLOOKUP(S$62,'2a. TBill Main'!$A$6:$U$217,3)</f>
        <v>09-2022</v>
      </c>
      <c r="T126" s="339" t="str">
        <f>VLOOKUP(T$62,'2a. TBill Main'!$A$6:$U$217,3)</f>
        <v>09-2022</v>
      </c>
      <c r="U126" s="339" t="str">
        <f>VLOOKUP(U$62,'2a. TBill Main'!$A$6:$U$217,3)</f>
        <v>09-2022</v>
      </c>
      <c r="V126" s="339" t="str">
        <f>VLOOKUP(V$62,'2a. TBill Main'!$A$6:$U$217,3)</f>
        <v>09-2022</v>
      </c>
      <c r="W126" s="339" t="str">
        <f>VLOOKUP(W$62,'2a. TBill Main'!$A$6:$U$217,3)</f>
        <v>09-2022</v>
      </c>
      <c r="X126" s="339" t="str">
        <f>VLOOKUP(X$62,'2a. TBill Main'!$A$6:$U$217,3)</f>
        <v>09-2022</v>
      </c>
      <c r="Y126" s="339" t="str">
        <f>VLOOKUP(Y$62,'2a. TBill Main'!$A$6:$U$217,3)</f>
        <v>09-2022</v>
      </c>
      <c r="Z126" s="339" t="str">
        <f>VLOOKUP(Z$62,'2a. TBill Main'!$A$6:$U$217,3)</f>
        <v>09-2022</v>
      </c>
      <c r="AA126" s="339" t="str">
        <f>VLOOKUP(AA$62,'2a. TBill Main'!$A$6:$U$217,3)</f>
        <v>09-2022</v>
      </c>
      <c r="AB126" s="339" t="str">
        <f>VLOOKUP(AB$62,'2a. TBill Main'!$A$6:$U$217,3)</f>
        <v>09-2022</v>
      </c>
      <c r="AC126" s="339" t="str">
        <f>VLOOKUP(AC$62,'2a. TBill Main'!$A$6:$U$217,3)</f>
        <v>09-2022</v>
      </c>
      <c r="AD126" s="339" t="str">
        <f>VLOOKUP(AD$62,'2a. TBill Main'!$A$6:$U$217,3)</f>
        <v>09-2022</v>
      </c>
      <c r="AE126" s="339" t="str">
        <f>VLOOKUP(AE$62,'2a. TBill Main'!$A$6:$U$217,3)</f>
        <v>09-2022</v>
      </c>
      <c r="AF126" s="339" t="str">
        <f>VLOOKUP(AF$62,'2a. TBill Main'!$A$6:$U$217,3)</f>
        <v>09-2022</v>
      </c>
      <c r="AG126" s="339" t="str">
        <f>VLOOKUP(AG$62,'2a. TBill Main'!$A$6:$U$217,3)</f>
        <v>09-2022</v>
      </c>
      <c r="AH126" s="339" t="str">
        <f>VLOOKUP(AH$62,'2a. TBill Main'!$A$6:$U$217,3)</f>
        <v>09-2022</v>
      </c>
      <c r="AI126" s="339" t="str">
        <f>VLOOKUP(AI$62,'2a. TBill Main'!$A$6:$U$217,3)</f>
        <v>09-2022</v>
      </c>
      <c r="AJ126" s="339" t="str">
        <f>VLOOKUP(AJ$62,'2a. TBill Main'!$A$6:$U$217,3)</f>
        <v>09-2022</v>
      </c>
      <c r="AK126" s="339" t="str">
        <f>VLOOKUP(AK$62,'2a. TBill Main'!$A$6:$U$217,3)</f>
        <v>09-2022</v>
      </c>
      <c r="AL126" s="339" t="str">
        <f>VLOOKUP(AL$62,'2a. TBill Main'!$A$6:$U$217,3)</f>
        <v>09-2022</v>
      </c>
      <c r="AM126" s="339" t="str">
        <f>VLOOKUP(AM$62,'2a. TBill Main'!$A$6:$U$217,3)</f>
        <v>09-2022</v>
      </c>
      <c r="AN126" s="339" t="str">
        <f>VLOOKUP(AN$62,'2a. TBill Main'!$A$6:$U$217,3)</f>
        <v>09-2022</v>
      </c>
      <c r="AO126" s="339" t="str">
        <f>VLOOKUP(AO$62,'2a. TBill Main'!$A$6:$U$217,3)</f>
        <v>09-2022</v>
      </c>
      <c r="AP126" s="339" t="str">
        <f>VLOOKUP(AP$62,'2a. TBill Main'!$A$6:$U$217,3)</f>
        <v>09-2022</v>
      </c>
      <c r="AQ126" s="339" t="str">
        <f>VLOOKUP(AQ$62,'2a. TBill Main'!$A$6:$U$217,3)</f>
        <v>09-2022</v>
      </c>
      <c r="AR126" s="339" t="str">
        <f>VLOOKUP(AR$62,'2a. TBill Main'!$A$6:$U$217,3)</f>
        <v>09-2022</v>
      </c>
      <c r="AS126" s="339" t="str">
        <f>VLOOKUP(AS$62,'2a. TBill Main'!$A$6:$U$217,3)</f>
        <v>09-2022</v>
      </c>
      <c r="AT126" s="339" t="str">
        <f>VLOOKUP(AT$62,'2a. TBill Main'!$A$6:$U$217,3)</f>
        <v>09-2022</v>
      </c>
      <c r="AU126" s="339" t="str">
        <f>VLOOKUP(AU$62,'2a. TBill Main'!$A$6:$U$217,3)</f>
        <v>09-2022</v>
      </c>
      <c r="AV126" s="339" t="str">
        <f>VLOOKUP(AV$62,'2a. TBill Main'!$A$6:$U$217,3)</f>
        <v>09-2022</v>
      </c>
      <c r="AW126" s="339" t="str">
        <f>VLOOKUP(AW$62,'2a. TBill Main'!$A$6:$U$217,3)</f>
        <v>09-2022</v>
      </c>
      <c r="AX126" s="339" t="str">
        <f>VLOOKUP(AX$62,'2a. TBill Main'!$A$6:$U$217,3)</f>
        <v>09-2022</v>
      </c>
      <c r="AY126" s="339" t="str">
        <f>VLOOKUP(AY$62,'2a. TBill Main'!$A$6:$U$217,3)</f>
        <v>09-2022</v>
      </c>
      <c r="AZ126" s="339" t="str">
        <f>VLOOKUP(AZ$62,'2a. TBill Main'!$A$6:$U$217,3)</f>
        <v>09-2022</v>
      </c>
      <c r="BA126" s="339" t="str">
        <f>VLOOKUP(BA$62,'2a. TBill Main'!$A$6:$U$217,3)</f>
        <v>09-2022</v>
      </c>
      <c r="BB126" s="339" t="str">
        <f>VLOOKUP(BB$62,'2a. TBill Main'!$A$6:$U$217,3)</f>
        <v>09-2022</v>
      </c>
      <c r="BC126" s="339" t="str">
        <f>VLOOKUP(BC$62,'2a. TBill Main'!$A$6:$U$217,3)</f>
        <v>09-2022</v>
      </c>
      <c r="BD126" s="339" t="str">
        <f>VLOOKUP(BD$62,'2a. TBill Main'!$A$6:$U$217,3)</f>
        <v>09-2022</v>
      </c>
      <c r="BE126" s="339" t="str">
        <f>VLOOKUP(BE$62,'2a. TBill Main'!$A$6:$U$217,3)</f>
        <v>09-2022</v>
      </c>
      <c r="BF126" s="339" t="str">
        <f>VLOOKUP(BF$62,'2a. TBill Main'!$A$6:$U$217,3)</f>
        <v>09-2022</v>
      </c>
      <c r="BG126" s="339" t="str">
        <f>VLOOKUP(BG$62,'2a. TBill Main'!$A$6:$U$217,3)</f>
        <v>09-2022</v>
      </c>
      <c r="BH126" s="339" t="str">
        <f>VLOOKUP(BH$62,'2a. TBill Main'!$A$6:$U$217,3)</f>
        <v>09-2022</v>
      </c>
      <c r="BI126" s="339" t="str">
        <f>VLOOKUP(BI$62,'2a. TBill Main'!$A$6:$U$217,3)</f>
        <v>09-2022</v>
      </c>
      <c r="BJ126" s="339" t="str">
        <f>VLOOKUP(BJ$62,'2a. TBill Main'!$A$6:$U$217,3)</f>
        <v>09-2022</v>
      </c>
      <c r="BK126" s="339" t="str">
        <f>VLOOKUP(BK$62,'2a. TBill Main'!$A$6:$U$217,3)</f>
        <v>09-2022</v>
      </c>
      <c r="BL126" s="339" t="str">
        <f>VLOOKUP(BL$62,'2a. TBill Main'!$A$6:$U$217,3)</f>
        <v>09-2022</v>
      </c>
      <c r="BM126" s="339" t="str">
        <f>VLOOKUP(BM$62,'2a. TBill Main'!$A$6:$U$217,3)</f>
        <v>09-2022</v>
      </c>
      <c r="BN126" s="339" t="str">
        <f>VLOOKUP(BN$62,'2a. TBill Main'!$A$6:$U$217,3)</f>
        <v>09-2022</v>
      </c>
      <c r="BO126" s="339" t="str">
        <f>VLOOKUP(BO$62,'2a. TBill Main'!$A$6:$U$217,3)</f>
        <v>09-2022</v>
      </c>
      <c r="BP126" s="339" t="str">
        <f>VLOOKUP(BP$62,'2a. TBill Main'!$A$6:$U$217,3)</f>
        <v>09-2022</v>
      </c>
      <c r="BQ126" s="339" t="str">
        <f>VLOOKUP(BQ$62,'2a. TBill Main'!$A$6:$U$217,3)</f>
        <v>09-2022</v>
      </c>
      <c r="BR126" s="339" t="str">
        <f>VLOOKUP(BR$62,'2a. TBill Main'!$A$6:$U$217,3)</f>
        <v>09-2022</v>
      </c>
      <c r="BS126" s="339" t="str">
        <f>VLOOKUP(BS$62,'2a. TBill Main'!$A$6:$U$217,3)</f>
        <v>09-2022</v>
      </c>
      <c r="BT126" s="339" t="str">
        <f>VLOOKUP(BT$62,'2a. TBill Main'!$A$6:$U$217,3)</f>
        <v>09-2022</v>
      </c>
      <c r="BU126" s="339" t="str">
        <f>VLOOKUP(BU$62,'2a. TBill Main'!$A$6:$U$217,3)</f>
        <v>09-2022</v>
      </c>
      <c r="BV126" s="339" t="str">
        <f>VLOOKUP(BV$62,'2a. TBill Main'!$A$6:$U$217,3)</f>
        <v>09-2022</v>
      </c>
      <c r="BW126" s="339" t="str">
        <f>VLOOKUP(BW$62,'2a. TBill Main'!$A$6:$U$217,3)</f>
        <v>09-2022</v>
      </c>
      <c r="BX126" s="339" t="str">
        <f>VLOOKUP(BX$62,'2a. TBill Main'!$A$6:$U$217,3)</f>
        <v>09-2022</v>
      </c>
      <c r="BY126" s="339" t="str">
        <f>VLOOKUP(BY$62,'2a. TBill Main'!$A$6:$U$217,3)</f>
        <v>09-2022</v>
      </c>
      <c r="BZ126" s="339" t="str">
        <f>VLOOKUP(BZ$62,'2a. TBill Main'!$A$6:$U$217,3)</f>
        <v>09-2022</v>
      </c>
      <c r="CA126" s="339" t="str">
        <f>VLOOKUP(CA$62,'2a. TBill Main'!$A$6:$U$217,3)</f>
        <v>09-2022</v>
      </c>
      <c r="CB126" s="339" t="str">
        <f>VLOOKUP(CB$62,'2a. TBill Main'!$A$6:$U$217,3)</f>
        <v>09-2022</v>
      </c>
      <c r="CC126" s="339" t="str">
        <f>VLOOKUP(CC$62,'2a. TBill Main'!$A$6:$U$217,3)</f>
        <v>09-2022</v>
      </c>
      <c r="CD126" s="339" t="str">
        <f>VLOOKUP(CD$62,'2a. TBill Main'!$A$6:$U$217,3)</f>
        <v>09-2022</v>
      </c>
      <c r="CE126" s="339" t="str">
        <f>VLOOKUP(CE$62,'2a. TBill Main'!$A$6:$U$217,3)</f>
        <v>09-2022</v>
      </c>
      <c r="CF126" s="339" t="str">
        <f>VLOOKUP(CF$62,'2a. TBill Main'!$A$6:$U$217,3)</f>
        <v>09-2022</v>
      </c>
      <c r="CG126" s="339" t="str">
        <f>VLOOKUP(CG$62,'2a. TBill Main'!$A$6:$U$217,3)</f>
        <v>09-2022</v>
      </c>
      <c r="CH126" s="339" t="str">
        <f>VLOOKUP(CH$62,'2a. TBill Main'!$A$6:$U$217,3)</f>
        <v>09-2022</v>
      </c>
      <c r="CI126" s="339" t="str">
        <f>VLOOKUP(CI$62,'2a. TBill Main'!$A$6:$U$217,3)</f>
        <v>09-2022</v>
      </c>
      <c r="CJ126" s="339" t="str">
        <f>VLOOKUP(CJ$62,'2a. TBill Main'!$A$6:$U$217,3)</f>
        <v>09-2022</v>
      </c>
      <c r="CK126" s="339" t="str">
        <f>VLOOKUP(CK$62,'2a. TBill Main'!$A$6:$U$217,3)</f>
        <v>09-2022</v>
      </c>
      <c r="CL126" s="339" t="str">
        <f>VLOOKUP(CL$62,'2a. TBill Main'!$A$6:$U$217,3)</f>
        <v>09-2022</v>
      </c>
      <c r="CM126" s="339" t="str">
        <f>VLOOKUP(CM$62,'2a. TBill Main'!$A$6:$U$217,3)</f>
        <v>09-2022</v>
      </c>
      <c r="CN126" s="339" t="str">
        <f>VLOOKUP(CN$62,'2a. TBill Main'!$A$6:$U$217,3)</f>
        <v>09-2022</v>
      </c>
      <c r="CO126" s="339" t="str">
        <f>VLOOKUP(CO$62,'2a. TBill Main'!$A$6:$U$217,3)</f>
        <v>12-2022</v>
      </c>
      <c r="CP126" s="339" t="str">
        <f>VLOOKUP(CP$62,'2a. TBill Main'!$A$6:$U$217,3)</f>
        <v>12-2022</v>
      </c>
      <c r="CQ126" s="339" t="str">
        <f>VLOOKUP(CQ$62,'2a. TBill Main'!$A$6:$U$217,3)</f>
        <v>12-2022</v>
      </c>
      <c r="CR126" s="339" t="str">
        <f>VLOOKUP(CR$62,'2a. TBill Main'!$A$6:$U$217,3)</f>
        <v>12-2022</v>
      </c>
      <c r="CS126" s="339" t="str">
        <f>VLOOKUP(CS$62,'2a. TBill Main'!$A$6:$U$217,3)</f>
        <v>12-2022</v>
      </c>
      <c r="CT126" s="339" t="str">
        <f>VLOOKUP(CT$62,'2a. TBill Main'!$A$6:$U$217,3)</f>
        <v>12-2022</v>
      </c>
      <c r="CU126" s="339" t="str">
        <f>VLOOKUP(CU$62,'2a. TBill Main'!$A$6:$U$217,3)</f>
        <v>12-2022</v>
      </c>
      <c r="CV126" s="339" t="str">
        <f>VLOOKUP(CV$62,'2a. TBill Main'!$A$6:$U$217,3)</f>
        <v>12-2022</v>
      </c>
      <c r="CW126" s="339" t="str">
        <f>VLOOKUP(CW$62,'2a. TBill Main'!$A$6:$U$217,3)</f>
        <v>12-2022</v>
      </c>
      <c r="CX126" s="339" t="str">
        <f>VLOOKUP(CX$62,'2a. TBill Main'!$A$6:$U$217,3)</f>
        <v>12-2022</v>
      </c>
      <c r="CY126" s="339" t="str">
        <f>VLOOKUP(CY$62,'2a. TBill Main'!$A$6:$U$217,3)</f>
        <v>12-2022</v>
      </c>
      <c r="CZ126" s="339" t="str">
        <f>VLOOKUP(CZ$62,'2a. TBill Main'!$A$6:$U$217,3)</f>
        <v>12-2022</v>
      </c>
      <c r="DA126" s="339" t="str">
        <f>VLOOKUP(DA$62,'2a. TBill Main'!$A$6:$U$217,3)</f>
        <v>12-2022</v>
      </c>
      <c r="DB126" s="339" t="str">
        <f>VLOOKUP(DB$62,'2a. TBill Main'!$A$6:$U$217,3)</f>
        <v>12-2022</v>
      </c>
      <c r="DC126" s="339" t="str">
        <f>VLOOKUP(DC$62,'2a. TBill Main'!$A$6:$U$217,3)</f>
        <v>12-2022</v>
      </c>
      <c r="DD126" s="339" t="str">
        <f>VLOOKUP(DD$62,'2a. TBill Main'!$A$6:$U$217,3)</f>
        <v>12-2022</v>
      </c>
      <c r="DE126" s="339" t="str">
        <f>VLOOKUP(DE$62,'2a. TBill Main'!$A$6:$U$217,3)</f>
        <v>12-2022</v>
      </c>
      <c r="DF126" s="339" t="str">
        <f>VLOOKUP(DF$62,'2a. TBill Main'!$A$6:$U$217,3)</f>
        <v>12-2022</v>
      </c>
      <c r="DG126" s="339" t="str">
        <f>VLOOKUP(DG$62,'2a. TBill Main'!$A$6:$U$217,3)</f>
        <v>12-2022</v>
      </c>
      <c r="DH126" s="339" t="str">
        <f>VLOOKUP(DH$62,'2a. TBill Main'!$A$6:$U$217,3)</f>
        <v>12-2022</v>
      </c>
      <c r="DI126" s="339" t="str">
        <f>VLOOKUP(DI$62,'2a. TBill Main'!$A$6:$U$217,3)</f>
        <v>12-2022</v>
      </c>
      <c r="DJ126" s="339" t="str">
        <f>VLOOKUP(DJ$62,'2a. TBill Main'!$A$6:$U$217,3)</f>
        <v>12-2022</v>
      </c>
      <c r="DK126" s="339" t="str">
        <f>VLOOKUP(DK$62,'2a. TBill Main'!$A$6:$U$217,3)</f>
        <v>12-2022</v>
      </c>
      <c r="DL126" s="339" t="str">
        <f>VLOOKUP(DL$62,'2a. TBill Main'!$A$6:$U$217,3)</f>
        <v>12-2022</v>
      </c>
      <c r="DM126" s="339" t="str">
        <f>VLOOKUP(DM$62,'2a. TBill Main'!$A$6:$U$217,3)</f>
        <v>12-2022</v>
      </c>
      <c r="DN126" s="339" t="str">
        <f>VLOOKUP(DN$62,'2a. TBill Main'!$A$6:$U$217,3)</f>
        <v>12-2022</v>
      </c>
      <c r="DO126" s="339" t="str">
        <f>VLOOKUP(DO$62,'2a. TBill Main'!$A$6:$U$217,3)</f>
        <v>12-2022</v>
      </c>
      <c r="DP126" s="339" t="str">
        <f>VLOOKUP(DP$62,'2a. TBill Main'!$A$6:$U$217,3)</f>
        <v>12-2022</v>
      </c>
      <c r="DQ126" s="339" t="str">
        <f>VLOOKUP(DQ$62,'2a. TBill Main'!$A$6:$U$217,3)</f>
        <v>12-2022</v>
      </c>
      <c r="DR126" s="339" t="str">
        <f>VLOOKUP(DR$62,'2a. TBill Main'!$A$6:$U$217,3)</f>
        <v>12-2022</v>
      </c>
      <c r="DS126" s="339" t="str">
        <f>VLOOKUP(DS$62,'2a. TBill Main'!$A$6:$U$217,3)</f>
        <v>12-2022</v>
      </c>
      <c r="DT126" s="339" t="str">
        <f>VLOOKUP(DT$62,'2a. TBill Main'!$A$6:$U$217,3)</f>
        <v>12-2022</v>
      </c>
      <c r="DU126" s="339" t="str">
        <f>VLOOKUP(DU$62,'2a. TBill Main'!$A$6:$U$217,3)</f>
        <v>12-2022</v>
      </c>
      <c r="DV126" s="339" t="str">
        <f>VLOOKUP(DV$62,'2a. TBill Main'!$A$6:$U$217,3)</f>
        <v>12-2022</v>
      </c>
      <c r="DW126" s="339" t="str">
        <f>VLOOKUP(DW$62,'2a. TBill Main'!$A$6:$U$217,3)</f>
        <v>12-2022</v>
      </c>
      <c r="DX126" s="339" t="str">
        <f>VLOOKUP(DX$62,'2a. TBill Main'!$A$6:$U$217,3)</f>
        <v>12-2022</v>
      </c>
      <c r="DY126" s="339" t="str">
        <f>VLOOKUP(DY$62,'2a. TBill Main'!$A$6:$U$217,3)</f>
        <v>12-2022</v>
      </c>
      <c r="DZ126" s="339" t="str">
        <f>VLOOKUP(DZ$62,'2a. TBill Main'!$A$6:$U$217,3)</f>
        <v>12-2022</v>
      </c>
      <c r="EA126" s="339" t="str">
        <f>VLOOKUP(EA$62,'2a. TBill Main'!$A$6:$U$217,3)</f>
        <v>12-2022</v>
      </c>
      <c r="EB126" s="339" t="str">
        <f>VLOOKUP(EB$62,'2a. TBill Main'!$A$6:$U$217,3)</f>
        <v>12-2022</v>
      </c>
      <c r="EC126" s="339" t="str">
        <f>VLOOKUP(EC$62,'2a. TBill Main'!$A$6:$U$217,3)</f>
        <v>12-2022</v>
      </c>
      <c r="ED126" s="339" t="str">
        <f>VLOOKUP(ED$62,'2a. TBill Main'!$A$6:$U$217,3)</f>
        <v>12-2022</v>
      </c>
      <c r="EE126" s="339" t="str">
        <f>VLOOKUP(EE$62,'2a. TBill Main'!$A$6:$U$217,3)</f>
        <v>12-2022</v>
      </c>
      <c r="EF126" s="339" t="str">
        <f>VLOOKUP(EF$62,'2a. TBill Main'!$A$6:$U$217,3)</f>
        <v>12-2022</v>
      </c>
      <c r="EG126" s="339" t="str">
        <f>VLOOKUP(EG$62,'2a. TBill Main'!$A$6:$U$217,3)</f>
        <v>12-2022</v>
      </c>
      <c r="EH126" s="339" t="str">
        <f>VLOOKUP(EH$62,'2a. TBill Main'!$A$6:$U$217,3)</f>
        <v>12-2022</v>
      </c>
      <c r="EI126" s="339" t="str">
        <f>VLOOKUP(EI$62,'2a. TBill Main'!$A$6:$U$217,3)</f>
        <v>12-2022</v>
      </c>
      <c r="EJ126" s="339" t="str">
        <f>VLOOKUP(EJ$62,'2a. TBill Main'!$A$6:$U$217,3)</f>
        <v>12-2022</v>
      </c>
      <c r="EK126" s="339" t="str">
        <f>VLOOKUP(EK$62,'2a. TBill Main'!$A$6:$U$217,3)</f>
        <v>12-2022</v>
      </c>
      <c r="EL126" s="339" t="str">
        <f>VLOOKUP(EL$62,'2a. TBill Main'!$A$6:$U$217,3)</f>
        <v>12-2022</v>
      </c>
      <c r="EM126" s="339" t="str">
        <f>VLOOKUP(EM$62,'2a. TBill Main'!$A$6:$U$217,3)</f>
        <v>12-2022</v>
      </c>
      <c r="EN126" s="339" t="str">
        <f>VLOOKUP(EN$62,'2a. TBill Main'!$A$6:$U$217,3)</f>
        <v>12-2022</v>
      </c>
      <c r="EO126" s="339" t="str">
        <f>VLOOKUP(EO$62,'2a. TBill Main'!$A$6:$U$217,3)</f>
        <v>12-2022</v>
      </c>
      <c r="EP126" s="339" t="str">
        <f>VLOOKUP(EP$62,'2a. TBill Main'!$A$6:$U$217,3)</f>
        <v>12-2022</v>
      </c>
      <c r="EQ126" s="339" t="str">
        <f>VLOOKUP(EQ$62,'2a. TBill Main'!$A$6:$U$217,3)</f>
        <v>12-2022</v>
      </c>
      <c r="ER126" s="339" t="str">
        <f>VLOOKUP(ER$62,'2a. TBill Main'!$A$6:$U$217,3)</f>
        <v>12-2022</v>
      </c>
      <c r="ES126" s="339" t="str">
        <f>VLOOKUP(ES$62,'2a. TBill Main'!$A$6:$U$217,3)</f>
        <v>12-2022</v>
      </c>
      <c r="ET126" s="339" t="str">
        <f>VLOOKUP(ET$62,'2a. TBill Main'!$A$6:$U$217,3)</f>
        <v>12-2022</v>
      </c>
      <c r="EU126" s="339" t="str">
        <f>VLOOKUP(EU$62,'2a. TBill Main'!$A$6:$U$217,3)</f>
        <v>12-2022</v>
      </c>
      <c r="EV126" s="339" t="str">
        <f>VLOOKUP(EV$62,'2a. TBill Main'!$A$6:$U$217,3)</f>
        <v>12-2022</v>
      </c>
      <c r="EW126" s="339" t="str">
        <f>VLOOKUP(EW$62,'2a. TBill Main'!$A$6:$U$217,3)</f>
        <v>12-2022</v>
      </c>
      <c r="EX126" s="339" t="str">
        <f>VLOOKUP(EX$62,'2a. TBill Main'!$A$6:$U$217,3)</f>
        <v>12-2022</v>
      </c>
      <c r="EY126" s="339" t="str">
        <f>VLOOKUP(EY$62,'2a. TBill Main'!$A$6:$U$217,3)</f>
        <v>12-2022</v>
      </c>
      <c r="EZ126" s="339" t="str">
        <f>VLOOKUP(EZ$62,'2a. TBill Main'!$A$6:$U$217,3)</f>
        <v>12-2022</v>
      </c>
      <c r="FA126" s="339" t="str">
        <f>VLOOKUP(FA$62,'2a. TBill Main'!$A$6:$U$217,3)</f>
        <v>12-2022</v>
      </c>
      <c r="FB126" s="339" t="str">
        <f>VLOOKUP(FB$62,'2a. TBill Main'!$A$6:$U$217,3)</f>
        <v>12-2022</v>
      </c>
      <c r="FC126" s="339" t="str">
        <f>VLOOKUP(FC$62,'2a. TBill Main'!$A$6:$U$217,3)</f>
        <v>12-2022</v>
      </c>
      <c r="FD126" s="339" t="str">
        <f>VLOOKUP(FD$62,'2a. TBill Main'!$A$6:$U$217,3)</f>
        <v>12-2022</v>
      </c>
      <c r="FE126" s="339" t="str">
        <f>VLOOKUP(FE$62,'2a. TBill Main'!$A$6:$U$217,3)</f>
        <v>12-2022</v>
      </c>
      <c r="FF126" s="339" t="str">
        <f>VLOOKUP(FF$62,'2a. TBill Main'!$A$6:$U$217,3)</f>
        <v>12-2022</v>
      </c>
      <c r="FG126" s="339" t="str">
        <f>VLOOKUP(FG$62,'2a. TBill Main'!$A$6:$U$217,3)</f>
        <v>12-2022</v>
      </c>
      <c r="FH126" s="339" t="str">
        <f>VLOOKUP(FH$62,'2a. TBill Main'!$A$6:$U$217,3)</f>
        <v>12-2022</v>
      </c>
      <c r="FI126" s="339" t="str">
        <f>VLOOKUP(FI$62,'2a. TBill Main'!$A$6:$U$217,3)</f>
        <v>12-2022</v>
      </c>
      <c r="FJ126" s="339" t="str">
        <f>VLOOKUP(FJ$62,'2a. TBill Main'!$A$6:$U$217,3)</f>
        <v>12-2022</v>
      </c>
      <c r="FK126" s="339" t="str">
        <f>VLOOKUP(FK$62,'2a. TBill Main'!$A$6:$U$217,3)</f>
        <v>12-2022</v>
      </c>
      <c r="FL126" s="339" t="str">
        <f>VLOOKUP(FL$62,'2a. TBill Main'!$A$6:$U$217,3)</f>
        <v>12-2022</v>
      </c>
      <c r="FM126" s="339" t="str">
        <f>VLOOKUP(FM$62,'2a. TBill Main'!$A$6:$U$217,3)</f>
        <v>12-2022</v>
      </c>
      <c r="FN126" s="339" t="str">
        <f>VLOOKUP(FN$62,'2a. TBill Main'!$A$6:$U$217,3)</f>
        <v>12-2022</v>
      </c>
      <c r="FO126" s="339" t="str">
        <f>VLOOKUP(FO$62,'2a. TBill Main'!$A$6:$U$217,3)</f>
        <v>12-2022</v>
      </c>
      <c r="FP126" s="339" t="str">
        <f>VLOOKUP(FP$62,'2a. TBill Main'!$A$6:$U$217,3)</f>
        <v>12-2022</v>
      </c>
      <c r="FQ126" s="339" t="str">
        <f>VLOOKUP(FQ$62,'2a. TBill Main'!$A$6:$U$217,3)</f>
        <v>12-2022</v>
      </c>
      <c r="FR126" s="339" t="str">
        <f>VLOOKUP(FR$62,'2a. TBill Main'!$A$6:$U$217,3)</f>
        <v>12-2022</v>
      </c>
      <c r="FS126" s="339" t="str">
        <f>VLOOKUP(FS$62,'2a. TBill Main'!$A$6:$U$217,3)</f>
        <v>12-2022</v>
      </c>
      <c r="FT126" s="339" t="str">
        <f>VLOOKUP(FT$62,'2a. TBill Main'!$A$6:$U$217,3)</f>
        <v>12-2022</v>
      </c>
      <c r="FU126" s="339" t="str">
        <f>VLOOKUP(FU$62,'2a. TBill Main'!$A$6:$U$217,3)</f>
        <v>12-2022</v>
      </c>
      <c r="FV126" s="339" t="str">
        <f>VLOOKUP(FV$62,'2a. TBill Main'!$A$6:$U$217,3)</f>
        <v>12-2022</v>
      </c>
      <c r="FW126" s="339" t="str">
        <f>VLOOKUP(FW$62,'2a. TBill Main'!$A$6:$U$217,3)</f>
        <v>03-2023</v>
      </c>
      <c r="FX126" s="339" t="str">
        <f>VLOOKUP(FX$62,'2a. TBill Main'!$A$6:$U$217,3)</f>
        <v>03-2023</v>
      </c>
      <c r="FY126" s="339" t="str">
        <f>VLOOKUP(FY$62,'2a. TBill Main'!$A$6:$U$217,3)</f>
        <v>03-2023</v>
      </c>
      <c r="FZ126" s="339" t="str">
        <f>VLOOKUP(FZ$62,'2a. TBill Main'!$A$6:$U$217,3)</f>
        <v>03-2023</v>
      </c>
      <c r="GA126" s="339" t="str">
        <f>VLOOKUP(GA$62,'2a. TBill Main'!$A$6:$U$217,3)</f>
        <v>03-2023</v>
      </c>
      <c r="GB126" s="339" t="str">
        <f>VLOOKUP(GB$62,'2a. TBill Main'!$A$6:$U$217,3)</f>
        <v>03-2023</v>
      </c>
      <c r="GC126" s="339" t="str">
        <f>VLOOKUP(GC$62,'2a. TBill Main'!$A$6:$U$217,3)</f>
        <v>03-2023</v>
      </c>
      <c r="GD126" s="339" t="str">
        <f>VLOOKUP(GD$62,'2a. TBill Main'!$A$6:$U$217,3)</f>
        <v>03-2023</v>
      </c>
      <c r="GE126" s="339" t="str">
        <f>VLOOKUP(GE$62,'2a. TBill Main'!$A$6:$U$217,3)</f>
        <v>03-2023</v>
      </c>
      <c r="GF126" s="339" t="str">
        <f>VLOOKUP(GF$62,'2a. TBill Main'!$A$6:$U$217,3)</f>
        <v>03-2023</v>
      </c>
      <c r="GG126" s="339" t="str">
        <f>VLOOKUP(GG$62,'2a. TBill Main'!$A$6:$U$217,3)</f>
        <v>03-2023</v>
      </c>
      <c r="GH126" s="339" t="str">
        <f>VLOOKUP(GH$62,'2a. TBill Main'!$A$6:$U$217,3)</f>
        <v>03-2023</v>
      </c>
      <c r="GI126" s="339" t="str">
        <f>VLOOKUP(GI$62,'2a. TBill Main'!$A$6:$U$217,3)</f>
        <v>03-2023</v>
      </c>
      <c r="GJ126" s="339" t="str">
        <f>VLOOKUP(GJ$62,'2a. TBill Main'!$A$6:$U$217,3)</f>
        <v>03-2023</v>
      </c>
      <c r="GK126" s="339" t="str">
        <f>VLOOKUP(GK$62,'2a. TBill Main'!$A$6:$U$217,3)</f>
        <v>03-2023</v>
      </c>
      <c r="GL126" s="339" t="str">
        <f>VLOOKUP(GL$62,'2a. TBill Main'!$A$6:$U$217,3)</f>
        <v>03-2023</v>
      </c>
      <c r="GM126" s="339" t="str">
        <f>VLOOKUP(GM$62,'2a. TBill Main'!$A$6:$U$217,3)</f>
        <v>03-2023</v>
      </c>
      <c r="GN126" s="339" t="str">
        <f>VLOOKUP(GN$62,'2a. TBill Main'!$A$6:$U$217,3)</f>
        <v>03-2023</v>
      </c>
      <c r="GO126" s="339" t="str">
        <f>VLOOKUP(GO$62,'2a. TBill Main'!$A$6:$U$217,3)</f>
        <v>03-2023</v>
      </c>
      <c r="GP126" s="339" t="str">
        <f>VLOOKUP(GP$62,'2a. TBill Main'!$A$6:$U$217,3)</f>
        <v>03-2023</v>
      </c>
      <c r="GQ126" s="339" t="str">
        <f>VLOOKUP(GQ$62,'2a. TBill Main'!$A$6:$U$217,3)</f>
        <v>06-2023</v>
      </c>
      <c r="GR126" s="339" t="str">
        <f>VLOOKUP(GR$62,'2a. TBill Main'!$A$6:$U$217,3)</f>
        <v>06-2023</v>
      </c>
      <c r="GS126" s="339" t="str">
        <f>VLOOKUP(GS$62,'2a. TBill Main'!$A$6:$U$217,3)</f>
        <v>06-2023</v>
      </c>
      <c r="GT126" s="339" t="str">
        <f>VLOOKUP(GT$62,'2a. TBill Main'!$A$6:$U$217,3)</f>
        <v>06-2023</v>
      </c>
      <c r="GU126" s="339" t="str">
        <f>VLOOKUP(GU$62,'2a. TBill Main'!$A$6:$U$217,3)</f>
        <v>06-2023</v>
      </c>
      <c r="GV126" s="339" t="str">
        <f>VLOOKUP(GV$62,'2a. TBill Main'!$A$6:$U$217,3)</f>
        <v>06-2023</v>
      </c>
      <c r="GW126" s="339" t="str">
        <f>VLOOKUP(GW$62,'2a. TBill Main'!$A$6:$U$217,3)</f>
        <v>06-2023</v>
      </c>
      <c r="GX126" s="339" t="str">
        <f>VLOOKUP(GX$62,'2a. TBill Main'!$A$6:$U$217,3)</f>
        <v>06-2023</v>
      </c>
      <c r="GY126" s="339" t="str">
        <f>VLOOKUP(GY$62,'2a. TBill Main'!$A$6:$U$217,3)</f>
        <v>06-2023</v>
      </c>
      <c r="GZ126" s="339" t="str">
        <f>VLOOKUP(GZ$62,'2a. TBill Main'!$A$6:$U$217,3)</f>
        <v>06-2023</v>
      </c>
      <c r="HA126" s="339" t="str">
        <f>VLOOKUP(HA$62,'2a. TBill Main'!$A$6:$U$217,3)</f>
        <v>06-2023</v>
      </c>
      <c r="HB126" s="339" t="str">
        <f>VLOOKUP(HB$62,'2a. TBill Main'!$A$6:$U$217,3)</f>
        <v>06-2023</v>
      </c>
      <c r="HC126" s="339" t="str">
        <f>VLOOKUP(HC$62,'2a. TBill Main'!$A$6:$U$217,3)</f>
        <v>06-2023</v>
      </c>
      <c r="HD126" s="339" t="str">
        <f>VLOOKUP(HD$62,'2a. TBill Main'!$A$6:$U$217,3)</f>
        <v>06-2023</v>
      </c>
      <c r="HE126" s="339" t="str">
        <f>VLOOKUP(HE$62,'2a. TBill Main'!$A$6:$U$217,3)</f>
        <v>06-2023</v>
      </c>
      <c r="HF126" s="339" t="str">
        <f>VLOOKUP(HF$62,'2a. TBill Main'!$A$6:$U$217,3)</f>
        <v>09-2023</v>
      </c>
      <c r="HG126" s="339" t="str">
        <f>VLOOKUP(HG$62,'2a. TBill Main'!$A$6:$U$217,3)</f>
        <v>09-2023</v>
      </c>
      <c r="HH126" s="339" t="str">
        <f>VLOOKUP(HH$62,'2a. TBill Main'!$A$6:$U$217,3)</f>
        <v>09-2023</v>
      </c>
      <c r="HI126" s="339" t="str">
        <f>VLOOKUP(HI$62,'2a. TBill Main'!$A$6:$U$217,3)</f>
        <v>09-2023</v>
      </c>
      <c r="HJ126" s="339"/>
      <c r="HK126" s="339"/>
      <c r="HL126" s="339"/>
      <c r="HM126" s="339"/>
      <c r="HN126" s="339"/>
      <c r="HO126" s="339"/>
      <c r="HP126" s="339"/>
      <c r="HQ126" s="339"/>
      <c r="HR126" s="339"/>
      <c r="HS126" s="339"/>
      <c r="HT126" s="339"/>
      <c r="HU126" s="339"/>
      <c r="HV126" s="339"/>
      <c r="HW126" s="339"/>
      <c r="HX126" s="339"/>
    </row>
    <row r="127">
      <c r="A127" s="331"/>
      <c r="B127" s="338"/>
      <c r="C127" s="338"/>
      <c r="D127" s="338"/>
      <c r="E127" s="138"/>
      <c r="F127" s="340"/>
      <c r="G127" s="340"/>
      <c r="H127" s="340"/>
      <c r="I127" s="340"/>
      <c r="J127" s="340"/>
      <c r="K127" s="340"/>
      <c r="L127" s="340"/>
      <c r="M127" s="340"/>
      <c r="N127" s="340"/>
      <c r="O127" s="340"/>
      <c r="P127" s="340"/>
      <c r="Q127" s="340"/>
      <c r="R127" s="340"/>
      <c r="S127" s="340"/>
      <c r="T127" s="340"/>
      <c r="U127" s="340"/>
      <c r="V127" s="340"/>
      <c r="W127" s="340"/>
      <c r="X127" s="340"/>
      <c r="Y127" s="340"/>
      <c r="Z127" s="340"/>
      <c r="AA127" s="340"/>
      <c r="AB127" s="340"/>
      <c r="AC127" s="340"/>
      <c r="AD127" s="340"/>
      <c r="AE127" s="340"/>
      <c r="AF127" s="340"/>
      <c r="AG127" s="340"/>
      <c r="AH127" s="340"/>
      <c r="AI127" s="340"/>
      <c r="AJ127" s="340"/>
      <c r="AK127" s="340"/>
      <c r="AL127" s="340"/>
      <c r="AM127" s="340"/>
      <c r="AN127" s="340"/>
      <c r="AO127" s="340"/>
      <c r="AP127" s="340"/>
      <c r="AQ127" s="340"/>
      <c r="AR127" s="340"/>
      <c r="AS127" s="340"/>
      <c r="AT127" s="340"/>
      <c r="AU127" s="340"/>
      <c r="AV127" s="340"/>
      <c r="AW127" s="340"/>
      <c r="AX127" s="340"/>
      <c r="AY127" s="340"/>
      <c r="AZ127" s="340"/>
      <c r="BA127" s="340"/>
      <c r="BB127" s="340"/>
      <c r="BC127" s="340"/>
      <c r="BD127" s="340"/>
      <c r="BE127" s="340"/>
      <c r="BF127" s="340"/>
      <c r="BG127" s="340"/>
      <c r="BH127" s="340"/>
      <c r="BI127" s="340"/>
      <c r="BJ127" s="340"/>
      <c r="BK127" s="340"/>
      <c r="BL127" s="340"/>
      <c r="BM127" s="340"/>
      <c r="BN127" s="340"/>
      <c r="BO127" s="340"/>
      <c r="BP127" s="340"/>
      <c r="BQ127" s="340"/>
      <c r="BR127" s="340"/>
      <c r="BS127" s="340"/>
      <c r="BT127" s="340"/>
      <c r="BU127" s="340"/>
      <c r="BV127" s="340"/>
      <c r="BW127" s="340"/>
      <c r="BX127" s="340"/>
      <c r="BY127" s="340"/>
      <c r="BZ127" s="340"/>
      <c r="CA127" s="340"/>
      <c r="CB127" s="340"/>
      <c r="CC127" s="340"/>
      <c r="CD127" s="340"/>
      <c r="CE127" s="340"/>
      <c r="CF127" s="340"/>
      <c r="CG127" s="340"/>
      <c r="CH127" s="340"/>
      <c r="CI127" s="340"/>
      <c r="CJ127" s="340"/>
      <c r="CK127" s="340"/>
      <c r="CL127" s="340"/>
      <c r="CM127" s="340"/>
      <c r="CN127" s="340"/>
      <c r="CO127" s="340"/>
      <c r="CP127" s="340"/>
      <c r="CQ127" s="340"/>
      <c r="CR127" s="340"/>
      <c r="CS127" s="340"/>
      <c r="CT127" s="340"/>
      <c r="CU127" s="340"/>
      <c r="CV127" s="340"/>
      <c r="CW127" s="340"/>
      <c r="CX127" s="340"/>
      <c r="CY127" s="340"/>
      <c r="CZ127" s="340"/>
      <c r="DA127" s="340"/>
      <c r="DB127" s="340"/>
      <c r="DC127" s="340"/>
      <c r="DD127" s="340"/>
      <c r="DE127" s="340"/>
      <c r="DF127" s="340"/>
      <c r="DG127" s="340"/>
      <c r="DH127" s="340"/>
      <c r="DI127" s="340"/>
      <c r="DJ127" s="340"/>
      <c r="DK127" s="340"/>
      <c r="DL127" s="340"/>
      <c r="DM127" s="340"/>
      <c r="DN127" s="340"/>
      <c r="DO127" s="340"/>
      <c r="DP127" s="340"/>
      <c r="DQ127" s="340"/>
      <c r="DR127" s="340"/>
      <c r="DS127" s="340"/>
      <c r="DT127" s="340"/>
      <c r="DU127" s="340"/>
      <c r="DV127" s="340"/>
      <c r="DW127" s="340"/>
      <c r="DX127" s="340"/>
      <c r="DY127" s="340"/>
      <c r="DZ127" s="340"/>
      <c r="EA127" s="340"/>
      <c r="EB127" s="340"/>
      <c r="EC127" s="340"/>
      <c r="ED127" s="340"/>
      <c r="EE127" s="340"/>
      <c r="EF127" s="340"/>
      <c r="EG127" s="340"/>
      <c r="EH127" s="340"/>
      <c r="EI127" s="340"/>
      <c r="EJ127" s="340"/>
      <c r="EK127" s="340"/>
      <c r="EL127" s="340"/>
      <c r="EM127" s="340"/>
      <c r="EN127" s="340"/>
      <c r="EO127" s="340"/>
      <c r="EP127" s="340"/>
      <c r="EQ127" s="340"/>
      <c r="ER127" s="340"/>
      <c r="ES127" s="340"/>
      <c r="ET127" s="340"/>
      <c r="EU127" s="340"/>
      <c r="EV127" s="340"/>
      <c r="EW127" s="340"/>
      <c r="EX127" s="340"/>
      <c r="EY127" s="340"/>
      <c r="EZ127" s="340"/>
      <c r="FA127" s="340"/>
      <c r="FB127" s="340"/>
      <c r="FC127" s="340"/>
      <c r="FD127" s="340"/>
      <c r="FE127" s="340"/>
      <c r="FF127" s="340"/>
      <c r="FG127" s="340"/>
      <c r="FH127" s="340"/>
      <c r="FI127" s="340"/>
      <c r="FJ127" s="340"/>
      <c r="FK127" s="340"/>
      <c r="FL127" s="340"/>
      <c r="FM127" s="340"/>
      <c r="FN127" s="340"/>
      <c r="FO127" s="340"/>
      <c r="FP127" s="340"/>
      <c r="FQ127" s="340"/>
      <c r="FR127" s="340"/>
      <c r="FS127" s="340"/>
      <c r="FT127" s="340"/>
      <c r="FU127" s="340"/>
      <c r="FV127" s="340"/>
      <c r="FW127" s="340"/>
      <c r="FX127" s="340"/>
      <c r="FY127" s="340"/>
      <c r="FZ127" s="340"/>
      <c r="GA127" s="340"/>
      <c r="GB127" s="340"/>
      <c r="GC127" s="340"/>
      <c r="GD127" s="340"/>
      <c r="GE127" s="340"/>
      <c r="GF127" s="340"/>
      <c r="GG127" s="340"/>
      <c r="GH127" s="340"/>
      <c r="GI127" s="340"/>
      <c r="GJ127" s="340"/>
      <c r="GK127" s="340"/>
      <c r="GL127" s="340"/>
      <c r="GM127" s="340"/>
      <c r="GN127" s="340"/>
      <c r="GO127" s="340"/>
      <c r="GP127" s="340"/>
      <c r="GQ127" s="340"/>
      <c r="GR127" s="340"/>
      <c r="GS127" s="340"/>
      <c r="GT127" s="340"/>
      <c r="GU127" s="340"/>
      <c r="GV127" s="340"/>
      <c r="GW127" s="340"/>
      <c r="GX127" s="340"/>
      <c r="GY127" s="340"/>
      <c r="GZ127" s="340"/>
      <c r="HA127" s="340"/>
      <c r="HB127" s="340"/>
      <c r="HC127" s="340"/>
      <c r="HD127" s="340"/>
      <c r="HE127" s="340"/>
      <c r="HF127" s="340"/>
      <c r="HG127" s="340"/>
      <c r="HH127" s="340"/>
      <c r="HI127" s="340"/>
      <c r="HJ127" s="340"/>
      <c r="HK127" s="340"/>
      <c r="HL127" s="340"/>
      <c r="HM127" s="340"/>
      <c r="HN127" s="340"/>
      <c r="HO127" s="340"/>
      <c r="HP127" s="340"/>
      <c r="HQ127" s="340"/>
      <c r="HR127" s="340"/>
      <c r="HS127" s="340"/>
      <c r="HT127" s="340"/>
      <c r="HU127" s="340"/>
      <c r="HV127" s="340"/>
      <c r="HW127" s="340"/>
      <c r="HX127" s="340"/>
    </row>
    <row r="128">
      <c r="A128" s="331"/>
      <c r="B128" s="338"/>
      <c r="C128" s="338"/>
      <c r="D128" s="338"/>
      <c r="E128" s="138" t="s">
        <v>282</v>
      </c>
      <c r="F128" s="341">
        <v>100.0</v>
      </c>
      <c r="G128" s="341">
        <v>100.0</v>
      </c>
      <c r="H128" s="341">
        <v>100.0</v>
      </c>
      <c r="I128" s="341">
        <v>100.0</v>
      </c>
      <c r="J128" s="341">
        <v>100.0</v>
      </c>
      <c r="K128" s="341">
        <v>100.0</v>
      </c>
      <c r="L128" s="341">
        <v>100.0</v>
      </c>
      <c r="M128" s="341">
        <v>100.0</v>
      </c>
      <c r="N128" s="341">
        <v>100.0</v>
      </c>
      <c r="O128" s="341">
        <v>100.0</v>
      </c>
      <c r="P128" s="341">
        <v>100.0</v>
      </c>
      <c r="Q128" s="341">
        <v>100.0</v>
      </c>
      <c r="R128" s="341">
        <v>100.0</v>
      </c>
      <c r="S128" s="341">
        <v>100.0</v>
      </c>
      <c r="T128" s="341">
        <v>100.0</v>
      </c>
      <c r="U128" s="341">
        <v>100.0</v>
      </c>
      <c r="V128" s="341">
        <v>100.0</v>
      </c>
      <c r="W128" s="341">
        <v>100.0</v>
      </c>
      <c r="X128" s="341">
        <v>100.0</v>
      </c>
      <c r="Y128" s="341">
        <v>100.0</v>
      </c>
      <c r="Z128" s="341">
        <v>100.0</v>
      </c>
      <c r="AA128" s="341">
        <v>100.0</v>
      </c>
      <c r="AB128" s="341">
        <v>100.0</v>
      </c>
      <c r="AC128" s="341">
        <v>100.0</v>
      </c>
      <c r="AD128" s="341">
        <v>100.0</v>
      </c>
      <c r="AE128" s="341">
        <v>100.0</v>
      </c>
      <c r="AF128" s="341">
        <v>100.0</v>
      </c>
      <c r="AG128" s="341">
        <v>100.0</v>
      </c>
      <c r="AH128" s="341">
        <v>100.0</v>
      </c>
      <c r="AI128" s="341">
        <v>100.0</v>
      </c>
      <c r="AJ128" s="341">
        <v>100.0</v>
      </c>
      <c r="AK128" s="341">
        <v>100.0</v>
      </c>
      <c r="AL128" s="341">
        <v>100.0</v>
      </c>
      <c r="AM128" s="341">
        <v>100.0</v>
      </c>
      <c r="AN128" s="341">
        <v>100.0</v>
      </c>
      <c r="AO128" s="341">
        <v>100.0</v>
      </c>
      <c r="AP128" s="341">
        <v>100.0</v>
      </c>
      <c r="AQ128" s="341">
        <v>100.0</v>
      </c>
      <c r="AR128" s="341">
        <v>100.0</v>
      </c>
      <c r="AS128" s="341">
        <v>100.0</v>
      </c>
      <c r="AT128" s="341">
        <v>100.0</v>
      </c>
      <c r="AU128" s="341">
        <v>100.0</v>
      </c>
      <c r="AV128" s="341">
        <v>100.0</v>
      </c>
      <c r="AW128" s="341">
        <v>100.0</v>
      </c>
      <c r="AX128" s="341">
        <v>100.0</v>
      </c>
      <c r="AY128" s="341">
        <v>100.0</v>
      </c>
      <c r="AZ128" s="341">
        <v>100.0</v>
      </c>
      <c r="BA128" s="341">
        <v>100.0</v>
      </c>
      <c r="BB128" s="341">
        <v>100.0</v>
      </c>
      <c r="BC128" s="341">
        <v>100.0</v>
      </c>
      <c r="BD128" s="341">
        <v>100.0</v>
      </c>
      <c r="BE128" s="341">
        <v>100.0</v>
      </c>
      <c r="BF128" s="341">
        <v>100.0</v>
      </c>
      <c r="BG128" s="341">
        <v>100.0</v>
      </c>
      <c r="BH128" s="341">
        <v>100.0</v>
      </c>
      <c r="BI128" s="341">
        <v>100.0</v>
      </c>
      <c r="BJ128" s="341">
        <v>100.0</v>
      </c>
      <c r="BK128" s="341">
        <v>100.0</v>
      </c>
      <c r="BL128" s="341">
        <v>100.0</v>
      </c>
      <c r="BM128" s="341">
        <v>100.0</v>
      </c>
      <c r="BN128" s="341">
        <v>100.0</v>
      </c>
      <c r="BO128" s="341">
        <v>100.0</v>
      </c>
      <c r="BP128" s="341">
        <v>100.0</v>
      </c>
      <c r="BQ128" s="341">
        <v>100.0</v>
      </c>
      <c r="BR128" s="341">
        <v>100.0</v>
      </c>
      <c r="BS128" s="341">
        <v>100.0</v>
      </c>
      <c r="BT128" s="341">
        <v>100.0</v>
      </c>
      <c r="BU128" s="341">
        <v>100.0</v>
      </c>
      <c r="BV128" s="341">
        <v>100.0</v>
      </c>
      <c r="BW128" s="341">
        <v>100.0</v>
      </c>
      <c r="BX128" s="341">
        <v>100.0</v>
      </c>
      <c r="BY128" s="341">
        <v>100.0</v>
      </c>
      <c r="BZ128" s="341">
        <v>100.0</v>
      </c>
      <c r="CA128" s="341">
        <v>100.0</v>
      </c>
      <c r="CB128" s="341">
        <v>100.0</v>
      </c>
      <c r="CC128" s="341">
        <v>100.0</v>
      </c>
      <c r="CD128" s="341">
        <v>100.0</v>
      </c>
      <c r="CE128" s="341">
        <v>100.0</v>
      </c>
      <c r="CF128" s="341">
        <v>100.0</v>
      </c>
      <c r="CG128" s="341">
        <v>100.0</v>
      </c>
      <c r="CH128" s="341">
        <v>100.0</v>
      </c>
      <c r="CI128" s="341">
        <v>100.0</v>
      </c>
      <c r="CJ128" s="341">
        <v>100.0</v>
      </c>
      <c r="CK128" s="341">
        <v>100.0</v>
      </c>
      <c r="CL128" s="341">
        <v>100.0</v>
      </c>
      <c r="CM128" s="341">
        <v>100.0</v>
      </c>
      <c r="CN128" s="341">
        <v>100.0</v>
      </c>
      <c r="CO128" s="341">
        <v>100.0</v>
      </c>
      <c r="CP128" s="341">
        <v>100.0</v>
      </c>
      <c r="CQ128" s="341">
        <v>100.0</v>
      </c>
      <c r="CR128" s="341">
        <v>100.0</v>
      </c>
      <c r="CS128" s="341">
        <v>100.0</v>
      </c>
      <c r="CT128" s="341">
        <v>100.0</v>
      </c>
      <c r="CU128" s="341">
        <v>100.0</v>
      </c>
      <c r="CV128" s="341">
        <v>100.0</v>
      </c>
      <c r="CW128" s="341">
        <v>100.0</v>
      </c>
      <c r="CX128" s="341">
        <v>100.0</v>
      </c>
      <c r="CY128" s="341">
        <v>100.0</v>
      </c>
      <c r="CZ128" s="341">
        <v>100.0</v>
      </c>
      <c r="DA128" s="341">
        <v>100.0</v>
      </c>
      <c r="DB128" s="341">
        <v>100.0</v>
      </c>
      <c r="DC128" s="341">
        <v>100.0</v>
      </c>
      <c r="DD128" s="341">
        <v>100.0</v>
      </c>
      <c r="DE128" s="341">
        <v>100.0</v>
      </c>
      <c r="DF128" s="341">
        <v>100.0</v>
      </c>
      <c r="DG128" s="341">
        <v>100.0</v>
      </c>
      <c r="DH128" s="341">
        <v>100.0</v>
      </c>
      <c r="DI128" s="341">
        <v>100.0</v>
      </c>
      <c r="DJ128" s="341">
        <v>100.0</v>
      </c>
      <c r="DK128" s="341">
        <v>100.0</v>
      </c>
      <c r="DL128" s="341">
        <v>100.0</v>
      </c>
      <c r="DM128" s="341">
        <v>100.0</v>
      </c>
      <c r="DN128" s="341">
        <v>100.0</v>
      </c>
      <c r="DO128" s="341">
        <v>100.0</v>
      </c>
      <c r="DP128" s="341">
        <v>100.0</v>
      </c>
      <c r="DQ128" s="341">
        <v>100.0</v>
      </c>
      <c r="DR128" s="341">
        <v>100.0</v>
      </c>
      <c r="DS128" s="341">
        <v>100.0</v>
      </c>
      <c r="DT128" s="341">
        <v>100.0</v>
      </c>
      <c r="DU128" s="341">
        <v>100.0</v>
      </c>
      <c r="DV128" s="341">
        <v>100.0</v>
      </c>
      <c r="DW128" s="341">
        <v>100.0</v>
      </c>
      <c r="DX128" s="341">
        <v>100.0</v>
      </c>
      <c r="DY128" s="341">
        <v>100.0</v>
      </c>
      <c r="DZ128" s="341">
        <v>100.0</v>
      </c>
      <c r="EA128" s="341">
        <v>100.0</v>
      </c>
      <c r="EB128" s="341">
        <v>100.0</v>
      </c>
      <c r="EC128" s="341">
        <v>100.0</v>
      </c>
      <c r="ED128" s="341">
        <v>100.0</v>
      </c>
      <c r="EE128" s="341">
        <v>100.0</v>
      </c>
      <c r="EF128" s="341">
        <v>100.0</v>
      </c>
      <c r="EG128" s="341">
        <v>100.0</v>
      </c>
      <c r="EH128" s="341">
        <v>100.0</v>
      </c>
      <c r="EI128" s="341">
        <v>100.0</v>
      </c>
      <c r="EJ128" s="341">
        <v>100.0</v>
      </c>
      <c r="EK128" s="341">
        <v>100.0</v>
      </c>
      <c r="EL128" s="341">
        <v>100.0</v>
      </c>
      <c r="EM128" s="341">
        <v>100.0</v>
      </c>
      <c r="EN128" s="341">
        <v>100.0</v>
      </c>
      <c r="EO128" s="341">
        <v>100.0</v>
      </c>
      <c r="EP128" s="341">
        <v>100.0</v>
      </c>
      <c r="EQ128" s="341">
        <v>100.0</v>
      </c>
      <c r="ER128" s="341">
        <v>100.0</v>
      </c>
      <c r="ES128" s="341">
        <v>100.0</v>
      </c>
      <c r="ET128" s="341">
        <v>100.0</v>
      </c>
      <c r="EU128" s="341">
        <v>100.0</v>
      </c>
      <c r="EV128" s="341">
        <v>100.0</v>
      </c>
      <c r="EW128" s="341">
        <v>100.0</v>
      </c>
      <c r="EX128" s="341">
        <v>100.0</v>
      </c>
      <c r="EY128" s="341">
        <v>100.0</v>
      </c>
      <c r="EZ128" s="341">
        <v>100.0</v>
      </c>
      <c r="FA128" s="341">
        <v>100.0</v>
      </c>
      <c r="FB128" s="341">
        <v>100.0</v>
      </c>
      <c r="FC128" s="341">
        <v>100.0</v>
      </c>
      <c r="FD128" s="341">
        <v>100.0</v>
      </c>
      <c r="FE128" s="341">
        <v>100.0</v>
      </c>
      <c r="FF128" s="341">
        <v>100.0</v>
      </c>
      <c r="FG128" s="341">
        <v>100.0</v>
      </c>
      <c r="FH128" s="341">
        <v>100.0</v>
      </c>
      <c r="FI128" s="341">
        <v>100.0</v>
      </c>
      <c r="FJ128" s="341">
        <v>100.0</v>
      </c>
      <c r="FK128" s="341">
        <v>100.0</v>
      </c>
      <c r="FL128" s="341">
        <v>100.0</v>
      </c>
      <c r="FM128" s="341">
        <v>100.0</v>
      </c>
      <c r="FN128" s="341">
        <v>100.0</v>
      </c>
      <c r="FO128" s="341">
        <v>100.0</v>
      </c>
      <c r="FP128" s="341">
        <v>100.0</v>
      </c>
      <c r="FQ128" s="341">
        <v>100.0</v>
      </c>
      <c r="FR128" s="341">
        <v>100.0</v>
      </c>
      <c r="FS128" s="341">
        <v>100.0</v>
      </c>
      <c r="FT128" s="341">
        <v>100.0</v>
      </c>
      <c r="FU128" s="341">
        <v>100.0</v>
      </c>
      <c r="FV128" s="341">
        <v>100.0</v>
      </c>
      <c r="FW128" s="341">
        <v>100.0</v>
      </c>
      <c r="FX128" s="341">
        <v>100.0</v>
      </c>
      <c r="FY128" s="341">
        <v>100.0</v>
      </c>
      <c r="FZ128" s="341">
        <v>100.0</v>
      </c>
      <c r="GA128" s="341">
        <v>100.0</v>
      </c>
      <c r="GB128" s="341">
        <v>100.0</v>
      </c>
      <c r="GC128" s="341">
        <v>100.0</v>
      </c>
      <c r="GD128" s="341">
        <v>100.0</v>
      </c>
      <c r="GE128" s="341">
        <v>100.0</v>
      </c>
      <c r="GF128" s="341">
        <v>100.0</v>
      </c>
      <c r="GG128" s="341">
        <v>100.0</v>
      </c>
      <c r="GH128" s="341">
        <v>100.0</v>
      </c>
      <c r="GI128" s="341">
        <v>100.0</v>
      </c>
      <c r="GJ128" s="341">
        <v>100.0</v>
      </c>
      <c r="GK128" s="341">
        <v>100.0</v>
      </c>
      <c r="GL128" s="341">
        <v>100.0</v>
      </c>
      <c r="GM128" s="341">
        <v>100.0</v>
      </c>
      <c r="GN128" s="341">
        <v>100.0</v>
      </c>
      <c r="GO128" s="341">
        <v>100.0</v>
      </c>
      <c r="GP128" s="341">
        <v>100.0</v>
      </c>
      <c r="GQ128" s="341">
        <v>100.0</v>
      </c>
      <c r="GR128" s="341">
        <v>100.0</v>
      </c>
      <c r="GS128" s="341">
        <v>100.0</v>
      </c>
      <c r="GT128" s="341">
        <v>100.0</v>
      </c>
      <c r="GU128" s="341">
        <v>100.0</v>
      </c>
      <c r="GV128" s="341">
        <v>100.0</v>
      </c>
      <c r="GW128" s="341">
        <v>100.0</v>
      </c>
      <c r="GX128" s="341">
        <v>100.0</v>
      </c>
      <c r="GY128" s="341">
        <v>100.0</v>
      </c>
      <c r="GZ128" s="341">
        <v>100.0</v>
      </c>
      <c r="HA128" s="341">
        <v>100.0</v>
      </c>
      <c r="HB128" s="341">
        <v>100.0</v>
      </c>
      <c r="HC128" s="341">
        <v>100.0</v>
      </c>
      <c r="HD128" s="341">
        <v>100.0</v>
      </c>
      <c r="HE128" s="341">
        <v>100.0</v>
      </c>
      <c r="HF128" s="341">
        <v>100.0</v>
      </c>
      <c r="HG128" s="341">
        <v>100.0</v>
      </c>
      <c r="HH128" s="341">
        <v>100.0</v>
      </c>
      <c r="HI128" s="341">
        <v>100.0</v>
      </c>
      <c r="HJ128" s="341"/>
      <c r="HK128" s="341"/>
      <c r="HL128" s="341"/>
      <c r="HM128" s="341"/>
      <c r="HN128" s="341"/>
      <c r="HO128" s="341"/>
      <c r="HP128" s="341"/>
      <c r="HQ128" s="341"/>
      <c r="HR128" s="341"/>
      <c r="HS128" s="341"/>
      <c r="HT128" s="341"/>
      <c r="HU128" s="341"/>
      <c r="HV128" s="341"/>
      <c r="HW128" s="341"/>
      <c r="HX128" s="341"/>
    </row>
    <row r="129">
      <c r="A129" s="331"/>
      <c r="B129" s="338"/>
      <c r="C129" s="338"/>
      <c r="D129" s="338"/>
      <c r="E129" s="138"/>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c r="BX129" s="339"/>
      <c r="BY129" s="339"/>
      <c r="BZ129" s="339"/>
      <c r="CA129" s="339"/>
      <c r="CB129" s="339"/>
      <c r="CC129" s="339"/>
      <c r="CD129" s="339"/>
      <c r="CE129" s="339"/>
      <c r="CF129" s="339"/>
      <c r="CG129" s="339"/>
      <c r="CH129" s="339"/>
      <c r="CI129" s="339"/>
      <c r="CJ129" s="339"/>
      <c r="CK129" s="339"/>
      <c r="CL129" s="339"/>
      <c r="CM129" s="339"/>
      <c r="CN129" s="339"/>
      <c r="CO129" s="339"/>
      <c r="CP129" s="339"/>
      <c r="CQ129" s="339"/>
      <c r="CR129" s="339"/>
      <c r="CS129" s="339"/>
      <c r="CT129" s="339"/>
      <c r="CU129" s="339"/>
      <c r="CV129" s="339"/>
      <c r="CW129" s="339"/>
      <c r="CX129" s="339"/>
      <c r="CY129" s="339"/>
      <c r="CZ129" s="339"/>
      <c r="DA129" s="339"/>
      <c r="DB129" s="339"/>
      <c r="DC129" s="339"/>
      <c r="DD129" s="339"/>
      <c r="DE129" s="339"/>
      <c r="DF129" s="339"/>
      <c r="DG129" s="339"/>
      <c r="DH129" s="339"/>
      <c r="DI129" s="339"/>
      <c r="DJ129" s="339"/>
      <c r="DK129" s="339"/>
      <c r="DL129" s="339"/>
      <c r="DM129" s="339"/>
      <c r="DN129" s="339"/>
      <c r="DO129" s="339"/>
      <c r="DP129" s="339"/>
      <c r="DQ129" s="339"/>
      <c r="DR129" s="339"/>
      <c r="DS129" s="339"/>
      <c r="DT129" s="339"/>
      <c r="DU129" s="339"/>
      <c r="DV129" s="339"/>
      <c r="DW129" s="339"/>
      <c r="DX129" s="339"/>
      <c r="DY129" s="339"/>
      <c r="DZ129" s="339"/>
      <c r="EA129" s="339"/>
      <c r="EB129" s="339"/>
      <c r="EC129" s="339"/>
      <c r="ED129" s="339"/>
      <c r="EE129" s="339"/>
      <c r="EF129" s="339"/>
      <c r="EG129" s="339"/>
      <c r="EH129" s="339"/>
      <c r="EI129" s="339"/>
      <c r="EJ129" s="339"/>
      <c r="EK129" s="339"/>
      <c r="EL129" s="339"/>
      <c r="EM129" s="339"/>
      <c r="EN129" s="339"/>
      <c r="EO129" s="339"/>
      <c r="EP129" s="339"/>
      <c r="EQ129" s="339"/>
      <c r="ER129" s="339"/>
      <c r="ES129" s="339"/>
      <c r="ET129" s="339"/>
      <c r="EU129" s="339"/>
      <c r="EV129" s="339"/>
      <c r="EW129" s="339"/>
      <c r="EX129" s="339"/>
      <c r="EY129" s="339"/>
      <c r="EZ129" s="339"/>
      <c r="FA129" s="339"/>
      <c r="FB129" s="339"/>
      <c r="FC129" s="339"/>
      <c r="FD129" s="339"/>
      <c r="FE129" s="339"/>
      <c r="FF129" s="339"/>
      <c r="FG129" s="339"/>
      <c r="FH129" s="339"/>
      <c r="FI129" s="339"/>
      <c r="FJ129" s="339"/>
      <c r="FK129" s="339"/>
      <c r="FL129" s="339"/>
      <c r="FM129" s="339"/>
      <c r="FN129" s="339"/>
      <c r="FO129" s="339"/>
      <c r="FP129" s="339"/>
      <c r="FQ129" s="339"/>
      <c r="FR129" s="339"/>
      <c r="FS129" s="339"/>
      <c r="FT129" s="339"/>
      <c r="FU129" s="339"/>
      <c r="FV129" s="339"/>
      <c r="FW129" s="339"/>
      <c r="FX129" s="339"/>
      <c r="FY129" s="339"/>
      <c r="FZ129" s="339"/>
      <c r="GA129" s="339"/>
      <c r="GB129" s="339"/>
      <c r="GC129" s="339"/>
      <c r="GD129" s="339"/>
      <c r="GE129" s="339"/>
      <c r="GF129" s="339"/>
      <c r="GG129" s="339"/>
      <c r="GH129" s="339"/>
      <c r="GI129" s="339"/>
      <c r="GJ129" s="339"/>
      <c r="GK129" s="339"/>
      <c r="GL129" s="339"/>
      <c r="GM129" s="339"/>
      <c r="GN129" s="339"/>
      <c r="GO129" s="339"/>
      <c r="GP129" s="339"/>
      <c r="GQ129" s="339"/>
      <c r="GR129" s="339"/>
      <c r="GS129" s="339"/>
      <c r="GT129" s="339"/>
      <c r="GU129" s="339"/>
      <c r="GV129" s="339"/>
      <c r="GW129" s="339"/>
      <c r="GX129" s="339"/>
      <c r="GY129" s="339"/>
      <c r="GZ129" s="339"/>
      <c r="HA129" s="339"/>
      <c r="HB129" s="339"/>
      <c r="HC129" s="339"/>
      <c r="HD129" s="339"/>
      <c r="HE129" s="339"/>
      <c r="HF129" s="339"/>
      <c r="HG129" s="339"/>
      <c r="HH129" s="339"/>
      <c r="HI129" s="339"/>
      <c r="HJ129" s="339"/>
      <c r="HK129" s="339"/>
      <c r="HL129" s="339"/>
      <c r="HM129" s="339"/>
      <c r="HN129" s="339"/>
      <c r="HO129" s="339"/>
      <c r="HP129" s="339"/>
      <c r="HQ129" s="339"/>
      <c r="HR129" s="339"/>
      <c r="HS129" s="339"/>
      <c r="HT129" s="339"/>
      <c r="HU129" s="339"/>
      <c r="HV129" s="339"/>
      <c r="HW129" s="339"/>
      <c r="HX129" s="339"/>
    </row>
    <row r="130">
      <c r="A130" s="331"/>
      <c r="B130" s="338"/>
      <c r="C130" s="338"/>
      <c r="D130" s="338"/>
      <c r="E130" s="138" t="s">
        <v>283</v>
      </c>
      <c r="F130" s="342">
        <f>VLOOKUP(F$62,'2a. TBill Main'!$A$6:$U$217,6)</f>
        <v>283</v>
      </c>
      <c r="G130" s="342">
        <f>VLOOKUP(G$62,'2a. TBill Main'!$A$6:$U$217,6)</f>
        <v>7288.48</v>
      </c>
      <c r="H130" s="342">
        <f>VLOOKUP(H$62,'2a. TBill Main'!$A$6:$U$217,6)</f>
        <v>20000</v>
      </c>
      <c r="I130" s="342">
        <f>VLOOKUP(I$62,'2a. TBill Main'!$A$6:$U$217,6)</f>
        <v>7500</v>
      </c>
      <c r="J130" s="342">
        <f>VLOOKUP(J$62,'2a. TBill Main'!$A$6:$U$217,6)</f>
        <v>10000</v>
      </c>
      <c r="K130" s="342">
        <f>VLOOKUP(K$62,'2a. TBill Main'!$A$6:$U$217,6)</f>
        <v>10000</v>
      </c>
      <c r="L130" s="342">
        <f>VLOOKUP(L$62,'2a. TBill Main'!$A$6:$U$217,6)</f>
        <v>2621.65</v>
      </c>
      <c r="M130" s="342">
        <f>VLOOKUP(M$62,'2a. TBill Main'!$A$6:$U$217,6)</f>
        <v>74069</v>
      </c>
      <c r="N130" s="342">
        <f>VLOOKUP(N$62,'2a. TBill Main'!$A$6:$U$217,6)</f>
        <v>24948.51</v>
      </c>
      <c r="O130" s="342">
        <f>VLOOKUP(O$62,'2a. TBill Main'!$A$6:$U$217,6)</f>
        <v>1331</v>
      </c>
      <c r="P130" s="342">
        <f>VLOOKUP(P$62,'2a. TBill Main'!$A$6:$U$217,6)</f>
        <v>10</v>
      </c>
      <c r="Q130" s="342">
        <f>VLOOKUP(Q$62,'2a. TBill Main'!$A$6:$U$217,6)</f>
        <v>190</v>
      </c>
      <c r="R130" s="342">
        <f>VLOOKUP(R$62,'2a. TBill Main'!$A$6:$U$217,6)</f>
        <v>7378.35</v>
      </c>
      <c r="S130" s="342">
        <f>VLOOKUP(S$62,'2a. TBill Main'!$A$6:$U$217,6)</f>
        <v>5935.79</v>
      </c>
      <c r="T130" s="342">
        <f>VLOOKUP(T$62,'2a. TBill Main'!$A$6:$U$217,6)</f>
        <v>66027</v>
      </c>
      <c r="U130" s="342">
        <f>VLOOKUP(U$62,'2a. TBill Main'!$A$6:$U$217,6)</f>
        <v>10186.57</v>
      </c>
      <c r="V130" s="342">
        <f>VLOOKUP(V$62,'2a. TBill Main'!$A$6:$U$217,6)</f>
        <v>32699.74</v>
      </c>
      <c r="W130" s="342">
        <f>VLOOKUP(W$62,'2a. TBill Main'!$A$6:$U$217,6)</f>
        <v>10000</v>
      </c>
      <c r="X130" s="342">
        <f>VLOOKUP(X$62,'2a. TBill Main'!$A$6:$U$217,6)</f>
        <v>17657.99</v>
      </c>
      <c r="Y130" s="342">
        <f>VLOOKUP(Y$62,'2a. TBill Main'!$A$6:$U$217,6)</f>
        <v>10000</v>
      </c>
      <c r="Z130" s="342">
        <f>VLOOKUP(Z$62,'2a. TBill Main'!$A$6:$U$217,6)</f>
        <v>1265</v>
      </c>
      <c r="AA130" s="342">
        <f>VLOOKUP(AA$62,'2a. TBill Main'!$A$6:$U$217,6)</f>
        <v>22308.53</v>
      </c>
      <c r="AB130" s="342">
        <f>VLOOKUP(AB$62,'2a. TBill Main'!$A$6:$U$217,6)</f>
        <v>13195.69</v>
      </c>
      <c r="AC130" s="342">
        <f>VLOOKUP(AC$62,'2a. TBill Main'!$A$6:$U$217,6)</f>
        <v>8000</v>
      </c>
      <c r="AD130" s="342">
        <f>VLOOKUP(AD$62,'2a. TBill Main'!$A$6:$U$217,6)</f>
        <v>5000</v>
      </c>
      <c r="AE130" s="342">
        <f>VLOOKUP(AE$62,'2a. TBill Main'!$A$6:$U$217,6)</f>
        <v>43716.26</v>
      </c>
      <c r="AF130" s="342">
        <f>VLOOKUP(AF$62,'2a. TBill Main'!$A$6:$U$217,6)</f>
        <v>7875.27</v>
      </c>
      <c r="AG130" s="342">
        <f>VLOOKUP(AG$62,'2a. TBill Main'!$A$6:$U$217,6)</f>
        <v>10985.61</v>
      </c>
      <c r="AH130" s="342">
        <f>VLOOKUP(AH$62,'2a. TBill Main'!$A$6:$U$217,6)</f>
        <v>8343.07</v>
      </c>
      <c r="AI130" s="342">
        <f>VLOOKUP(AI$62,'2a. TBill Main'!$A$6:$U$217,6)</f>
        <v>15508.17</v>
      </c>
      <c r="AJ130" s="342">
        <f>VLOOKUP(AJ$62,'2a. TBill Main'!$A$6:$U$217,6)</f>
        <v>15000</v>
      </c>
      <c r="AK130" s="342">
        <f>VLOOKUP(AK$62,'2a. TBill Main'!$A$6:$U$217,6)</f>
        <v>12000</v>
      </c>
      <c r="AL130" s="342">
        <f>VLOOKUP(AL$62,'2a. TBill Main'!$A$6:$U$217,6)</f>
        <v>8000</v>
      </c>
      <c r="AM130" s="342">
        <f>VLOOKUP(AM$62,'2a. TBill Main'!$A$6:$U$217,6)</f>
        <v>11301.74</v>
      </c>
      <c r="AN130" s="342">
        <f>VLOOKUP(AN$62,'2a. TBill Main'!$A$6:$U$217,6)</f>
        <v>60116</v>
      </c>
      <c r="AO130" s="342">
        <f>VLOOKUP(AO$62,'2a. TBill Main'!$A$6:$U$217,6)</f>
        <v>6588.76</v>
      </c>
      <c r="AP130" s="342">
        <f>VLOOKUP(AP$62,'2a. TBill Main'!$A$6:$U$217,6)</f>
        <v>11981.63</v>
      </c>
      <c r="AQ130" s="342">
        <f>VLOOKUP(AQ$62,'2a. TBill Main'!$A$6:$U$217,6)</f>
        <v>27881.02</v>
      </c>
      <c r="AR130" s="342">
        <f>VLOOKUP(AR$62,'2a. TBill Main'!$A$6:$U$217,6)</f>
        <v>20000</v>
      </c>
      <c r="AS130" s="342">
        <f>VLOOKUP(AS$62,'2a. TBill Main'!$A$6:$U$217,6)</f>
        <v>6000</v>
      </c>
      <c r="AT130" s="342">
        <f>VLOOKUP(AT$62,'2a. TBill Main'!$A$6:$U$217,6)</f>
        <v>8000</v>
      </c>
      <c r="AU130" s="342">
        <f>VLOOKUP(AU$62,'2a. TBill Main'!$A$6:$U$217,6)</f>
        <v>8000</v>
      </c>
      <c r="AV130" s="342">
        <f>VLOOKUP(AV$62,'2a. TBill Main'!$A$6:$U$217,6)</f>
        <v>5000</v>
      </c>
      <c r="AW130" s="342">
        <f>VLOOKUP(AW$62,'2a. TBill Main'!$A$6:$U$217,6)</f>
        <v>5000</v>
      </c>
      <c r="AX130" s="342">
        <f>VLOOKUP(AX$62,'2a. TBill Main'!$A$6:$U$217,6)</f>
        <v>37199</v>
      </c>
      <c r="AY130" s="342">
        <f>VLOOKUP(AY$62,'2a. TBill Main'!$A$6:$U$217,6)</f>
        <v>28303.95</v>
      </c>
      <c r="AZ130" s="342">
        <f>VLOOKUP(AZ$62,'2a. TBill Main'!$A$6:$U$217,6)</f>
        <v>11312.97</v>
      </c>
      <c r="BA130" s="342">
        <f>VLOOKUP(BA$62,'2a. TBill Main'!$A$6:$U$217,6)</f>
        <v>17210.95</v>
      </c>
      <c r="BB130" s="342">
        <f>VLOOKUP(BB$62,'2a. TBill Main'!$A$6:$U$217,6)</f>
        <v>31737.01</v>
      </c>
      <c r="BC130" s="342">
        <f>VLOOKUP(BC$62,'2a. TBill Main'!$A$6:$U$217,6)</f>
        <v>300</v>
      </c>
      <c r="BD130" s="342">
        <f>VLOOKUP(BD$62,'2a. TBill Main'!$A$6:$U$217,6)</f>
        <v>15000</v>
      </c>
      <c r="BE130" s="342">
        <f>VLOOKUP(BE$62,'2a. TBill Main'!$A$6:$U$217,6)</f>
        <v>10000</v>
      </c>
      <c r="BF130" s="342">
        <f>VLOOKUP(BF$62,'2a. TBill Main'!$A$6:$U$217,6)</f>
        <v>5000</v>
      </c>
      <c r="BG130" s="342">
        <f>VLOOKUP(BG$62,'2a. TBill Main'!$A$6:$U$217,6)</f>
        <v>5000</v>
      </c>
      <c r="BH130" s="342">
        <f>VLOOKUP(BH$62,'2a. TBill Main'!$A$6:$U$217,6)</f>
        <v>10000</v>
      </c>
      <c r="BI130" s="342">
        <f>VLOOKUP(BI$62,'2a. TBill Main'!$A$6:$U$217,6)</f>
        <v>55462</v>
      </c>
      <c r="BJ130" s="342">
        <f>VLOOKUP(BJ$62,'2a. TBill Main'!$A$6:$U$217,6)</f>
        <v>10000</v>
      </c>
      <c r="BK130" s="342">
        <f>VLOOKUP(BK$62,'2a. TBill Main'!$A$6:$U$217,6)</f>
        <v>18552.92</v>
      </c>
      <c r="BL130" s="342">
        <f>VLOOKUP(BL$62,'2a. TBill Main'!$A$6:$U$217,6)</f>
        <v>25000</v>
      </c>
      <c r="BM130" s="342">
        <f>VLOOKUP(BM$62,'2a. TBill Main'!$A$6:$U$217,6)</f>
        <v>20</v>
      </c>
      <c r="BN130" s="342">
        <f>VLOOKUP(BN$62,'2a. TBill Main'!$A$6:$U$217,6)</f>
        <v>2839.85</v>
      </c>
      <c r="BO130" s="342">
        <f>VLOOKUP(BO$62,'2a. TBill Main'!$A$6:$U$217,6)</f>
        <v>19611.16</v>
      </c>
      <c r="BP130" s="342">
        <f>VLOOKUP(BP$62,'2a. TBill Main'!$A$6:$U$217,6)</f>
        <v>10000</v>
      </c>
      <c r="BQ130" s="342">
        <f>VLOOKUP(BQ$62,'2a. TBill Main'!$A$6:$U$217,6)</f>
        <v>2296.58</v>
      </c>
      <c r="BR130" s="342">
        <f>VLOOKUP(BR$62,'2a. TBill Main'!$A$6:$U$217,6)</f>
        <v>10000</v>
      </c>
      <c r="BS130" s="342">
        <f>VLOOKUP(BS$62,'2a. TBill Main'!$A$6:$U$217,6)</f>
        <v>6000</v>
      </c>
      <c r="BT130" s="342">
        <f>VLOOKUP(BT$62,'2a. TBill Main'!$A$6:$U$217,6)</f>
        <v>69802</v>
      </c>
      <c r="BU130" s="342">
        <f>VLOOKUP(BU$62,'2a. TBill Main'!$A$6:$U$217,6)</f>
        <v>25093.15</v>
      </c>
      <c r="BV130" s="342">
        <f>VLOOKUP(BV$62,'2a. TBill Main'!$A$6:$U$217,6)</f>
        <v>25000</v>
      </c>
      <c r="BW130" s="342">
        <f>VLOOKUP(BW$62,'2a. TBill Main'!$A$6:$U$217,6)</f>
        <v>503</v>
      </c>
      <c r="BX130" s="342">
        <f>VLOOKUP(BX$62,'2a. TBill Main'!$A$6:$U$217,6)</f>
        <v>15000</v>
      </c>
      <c r="BY130" s="342">
        <f>VLOOKUP(BY$62,'2a. TBill Main'!$A$6:$U$217,6)</f>
        <v>10000</v>
      </c>
      <c r="BZ130" s="342">
        <f>VLOOKUP(BZ$62,'2a. TBill Main'!$A$6:$U$217,6)</f>
        <v>6089.42</v>
      </c>
      <c r="CA130" s="342">
        <f>VLOOKUP(CA$62,'2a. TBill Main'!$A$6:$U$217,6)</f>
        <v>10000</v>
      </c>
      <c r="CB130" s="342">
        <f>VLOOKUP(CB$62,'2a. TBill Main'!$A$6:$U$217,6)</f>
        <v>20524</v>
      </c>
      <c r="CC130" s="342">
        <f>VLOOKUP(CC$62,'2a. TBill Main'!$A$6:$U$217,6)</f>
        <v>37786.94</v>
      </c>
      <c r="CD130" s="342">
        <f>VLOOKUP(CD$62,'2a. TBill Main'!$A$6:$U$217,6)</f>
        <v>10498</v>
      </c>
      <c r="CE130" s="342">
        <f>VLOOKUP(CE$62,'2a. TBill Main'!$A$6:$U$217,6)</f>
        <v>22306.62</v>
      </c>
      <c r="CF130" s="342">
        <f>VLOOKUP(CF$62,'2a. TBill Main'!$A$6:$U$217,6)</f>
        <v>25000</v>
      </c>
      <c r="CG130" s="342">
        <f>VLOOKUP(CG$62,'2a. TBill Main'!$A$6:$U$217,6)</f>
        <v>5</v>
      </c>
      <c r="CH130" s="342">
        <f>VLOOKUP(CH$62,'2a. TBill Main'!$A$6:$U$217,6)</f>
        <v>14072.53</v>
      </c>
      <c r="CI130" s="342">
        <f>VLOOKUP(CI$62,'2a. TBill Main'!$A$6:$U$217,6)</f>
        <v>10000</v>
      </c>
      <c r="CJ130" s="342">
        <f>VLOOKUP(CJ$62,'2a. TBill Main'!$A$6:$U$217,6)</f>
        <v>5000</v>
      </c>
      <c r="CK130" s="342">
        <f>VLOOKUP(CK$62,'2a. TBill Main'!$A$6:$U$217,6)</f>
        <v>8705.32</v>
      </c>
      <c r="CL130" s="342">
        <f>VLOOKUP(CL$62,'2a. TBill Main'!$A$6:$U$217,6)</f>
        <v>7511.03</v>
      </c>
      <c r="CM130" s="342">
        <f>VLOOKUP(CM$62,'2a. TBill Main'!$A$6:$U$217,6)</f>
        <v>44334</v>
      </c>
      <c r="CN130" s="342">
        <f>VLOOKUP(CN$62,'2a. TBill Main'!$A$6:$U$217,6)</f>
        <v>15658.21</v>
      </c>
      <c r="CO130" s="342">
        <f>VLOOKUP(CO$62,'2a. TBill Main'!$A$6:$U$217,6)</f>
        <v>160</v>
      </c>
      <c r="CP130" s="342">
        <f>VLOOKUP(CP$62,'2a. TBill Main'!$A$6:$U$217,6)</f>
        <v>22664.42</v>
      </c>
      <c r="CQ130" s="342">
        <f>VLOOKUP(CQ$62,'2a. TBill Main'!$A$6:$U$217,6)</f>
        <v>5000</v>
      </c>
      <c r="CR130" s="342">
        <f>VLOOKUP(CR$62,'2a. TBill Main'!$A$6:$U$217,6)</f>
        <v>14323.48</v>
      </c>
      <c r="CS130" s="342">
        <f>VLOOKUP(CS$62,'2a. TBill Main'!$A$6:$U$217,6)</f>
        <v>4237</v>
      </c>
      <c r="CT130" s="342">
        <f>VLOOKUP(CT$62,'2a. TBill Main'!$A$6:$U$217,6)</f>
        <v>14004.37</v>
      </c>
      <c r="CU130" s="342">
        <f>VLOOKUP(CU$62,'2a. TBill Main'!$A$6:$U$217,6)</f>
        <v>21287.46</v>
      </c>
      <c r="CV130" s="342">
        <f>VLOOKUP(CV$62,'2a. TBill Main'!$A$6:$U$217,6)</f>
        <v>5000</v>
      </c>
      <c r="CW130" s="342">
        <f>VLOOKUP(CW$62,'2a. TBill Main'!$A$6:$U$217,6)</f>
        <v>7250</v>
      </c>
      <c r="CX130" s="342">
        <f>VLOOKUP(CX$62,'2a. TBill Main'!$A$6:$U$217,6)</f>
        <v>54527</v>
      </c>
      <c r="CY130" s="342">
        <f>VLOOKUP(CY$62,'2a. TBill Main'!$A$6:$U$217,6)</f>
        <v>107019.97</v>
      </c>
      <c r="CZ130" s="342">
        <f>VLOOKUP(CZ$62,'2a. TBill Main'!$A$6:$U$217,6)</f>
        <v>9055.25</v>
      </c>
      <c r="DA130" s="342">
        <f>VLOOKUP(DA$62,'2a. TBill Main'!$A$6:$U$217,6)</f>
        <v>25000</v>
      </c>
      <c r="DB130" s="342">
        <f>VLOOKUP(DB$62,'2a. TBill Main'!$A$6:$U$217,6)</f>
        <v>10000</v>
      </c>
      <c r="DC130" s="342">
        <f>VLOOKUP(DC$62,'2a. TBill Main'!$A$6:$U$217,6)</f>
        <v>10000</v>
      </c>
      <c r="DD130" s="342">
        <f>VLOOKUP(DD$62,'2a. TBill Main'!$A$6:$U$217,6)</f>
        <v>19918</v>
      </c>
      <c r="DE130" s="342">
        <f>VLOOKUP(DE$62,'2a. TBill Main'!$A$6:$U$217,6)</f>
        <v>7582</v>
      </c>
      <c r="DF130" s="342">
        <f>VLOOKUP(DF$62,'2a. TBill Main'!$A$6:$U$217,6)</f>
        <v>4000</v>
      </c>
      <c r="DG130" s="342">
        <f>VLOOKUP(DG$62,'2a. TBill Main'!$A$6:$U$217,6)</f>
        <v>10000</v>
      </c>
      <c r="DH130" s="342">
        <f>VLOOKUP(DH$62,'2a. TBill Main'!$A$6:$U$217,6)</f>
        <v>49853</v>
      </c>
      <c r="DI130" s="342">
        <f>VLOOKUP(DI$62,'2a. TBill Main'!$A$6:$U$217,6)</f>
        <v>7788.19</v>
      </c>
      <c r="DJ130" s="342">
        <f>VLOOKUP(DJ$62,'2a. TBill Main'!$A$6:$U$217,6)</f>
        <v>50</v>
      </c>
      <c r="DK130" s="342">
        <f>VLOOKUP(DK$62,'2a. TBill Main'!$A$6:$U$217,6)</f>
        <v>23384.57</v>
      </c>
      <c r="DL130" s="342">
        <f>VLOOKUP(DL$62,'2a. TBill Main'!$A$6:$U$217,6)</f>
        <v>10000</v>
      </c>
      <c r="DM130" s="342">
        <f>VLOOKUP(DM$62,'2a. TBill Main'!$A$6:$U$217,6)</f>
        <v>6414.69</v>
      </c>
      <c r="DN130" s="342">
        <f>VLOOKUP(DN$62,'2a. TBill Main'!$A$6:$U$217,6)</f>
        <v>26634</v>
      </c>
      <c r="DO130" s="342">
        <f>VLOOKUP(DO$62,'2a. TBill Main'!$A$6:$U$217,6)</f>
        <v>10000</v>
      </c>
      <c r="DP130" s="342">
        <f>VLOOKUP(DP$62,'2a. TBill Main'!$A$6:$U$217,6)</f>
        <v>12000</v>
      </c>
      <c r="DQ130" s="342">
        <f>VLOOKUP(DQ$62,'2a. TBill Main'!$A$6:$U$217,6)</f>
        <v>7000</v>
      </c>
      <c r="DR130" s="342">
        <f>VLOOKUP(DR$62,'2a. TBill Main'!$A$6:$U$217,6)</f>
        <v>47306.26</v>
      </c>
      <c r="DS130" s="342">
        <f>VLOOKUP(DS$62,'2a. TBill Main'!$A$6:$U$217,6)</f>
        <v>2009.83</v>
      </c>
      <c r="DT130" s="342">
        <f>VLOOKUP(DT$62,'2a. TBill Main'!$A$6:$U$217,6)</f>
        <v>53</v>
      </c>
      <c r="DU130" s="342">
        <f>VLOOKUP(DU$62,'2a. TBill Main'!$A$6:$U$217,6)</f>
        <v>17401.32</v>
      </c>
      <c r="DV130" s="342">
        <f>VLOOKUP(DV$62,'2a. TBill Main'!$A$6:$U$217,6)</f>
        <v>34878.83</v>
      </c>
      <c r="DW130" s="342">
        <f>VLOOKUP(DW$62,'2a. TBill Main'!$A$6:$U$217,6)</f>
        <v>10000</v>
      </c>
      <c r="DX130" s="342">
        <f>VLOOKUP(DX$62,'2a. TBill Main'!$A$6:$U$217,6)</f>
        <v>20000</v>
      </c>
      <c r="DY130" s="342">
        <f>VLOOKUP(DY$62,'2a. TBill Main'!$A$6:$U$217,6)</f>
        <v>10000</v>
      </c>
      <c r="DZ130" s="342">
        <f>VLOOKUP(DZ$62,'2a. TBill Main'!$A$6:$U$217,6)</f>
        <v>60434</v>
      </c>
      <c r="EA130" s="342">
        <f>VLOOKUP(EA$62,'2a. TBill Main'!$A$6:$U$217,6)</f>
        <v>286</v>
      </c>
      <c r="EB130" s="342">
        <f>VLOOKUP(EB$62,'2a. TBill Main'!$A$6:$U$217,6)</f>
        <v>20000</v>
      </c>
      <c r="EC130" s="342">
        <f>VLOOKUP(EC$62,'2a. TBill Main'!$A$6:$U$217,6)</f>
        <v>28876.17</v>
      </c>
      <c r="ED130" s="342">
        <f>VLOOKUP(ED$62,'2a. TBill Main'!$A$6:$U$217,6)</f>
        <v>19560.88</v>
      </c>
      <c r="EE130" s="342">
        <f>VLOOKUP(EE$62,'2a. TBill Main'!$A$6:$U$217,6)</f>
        <v>20000</v>
      </c>
      <c r="EF130" s="342">
        <f>VLOOKUP(EF$62,'2a. TBill Main'!$A$6:$U$217,6)</f>
        <v>5269.38</v>
      </c>
      <c r="EG130" s="342">
        <f>VLOOKUP(EG$62,'2a. TBill Main'!$A$6:$U$217,6)</f>
        <v>4203.34</v>
      </c>
      <c r="EH130" s="342">
        <f>VLOOKUP(EH$62,'2a. TBill Main'!$A$6:$U$217,6)</f>
        <v>394</v>
      </c>
      <c r="EI130" s="342">
        <f>VLOOKUP(EI$62,'2a. TBill Main'!$A$6:$U$217,6)</f>
        <v>20000</v>
      </c>
      <c r="EJ130" s="342">
        <f>VLOOKUP(EJ$62,'2a. TBill Main'!$A$6:$U$217,6)</f>
        <v>17810.87</v>
      </c>
      <c r="EK130" s="342">
        <f>VLOOKUP(EK$62,'2a. TBill Main'!$A$6:$U$217,6)</f>
        <v>11000</v>
      </c>
      <c r="EL130" s="342">
        <f>VLOOKUP(EL$62,'2a. TBill Main'!$A$6:$U$217,6)</f>
        <v>4225</v>
      </c>
      <c r="EM130" s="342">
        <f>VLOOKUP(EM$62,'2a. TBill Main'!$A$6:$U$217,6)</f>
        <v>41011</v>
      </c>
      <c r="EN130" s="342">
        <f>VLOOKUP(EN$62,'2a. TBill Main'!$A$6:$U$217,6)</f>
        <v>300</v>
      </c>
      <c r="EO130" s="342">
        <f>VLOOKUP(EO$62,'2a. TBill Main'!$A$6:$U$217,6)</f>
        <v>17016.96</v>
      </c>
      <c r="EP130" s="342">
        <f>VLOOKUP(EP$62,'2a. TBill Main'!$A$6:$U$217,6)</f>
        <v>18037.85</v>
      </c>
      <c r="EQ130" s="342">
        <f>VLOOKUP(EQ$62,'2a. TBill Main'!$A$6:$U$217,6)</f>
        <v>20000</v>
      </c>
      <c r="ER130" s="342">
        <f>VLOOKUP(ER$62,'2a. TBill Main'!$A$6:$U$217,6)</f>
        <v>36065</v>
      </c>
      <c r="ES130" s="342">
        <f>VLOOKUP(ES$62,'2a. TBill Main'!$A$6:$U$217,6)</f>
        <v>4796.56</v>
      </c>
      <c r="ET130" s="342">
        <f>VLOOKUP(ET$62,'2a. TBill Main'!$A$6:$U$217,6)</f>
        <v>1418</v>
      </c>
      <c r="EU130" s="342">
        <f>VLOOKUP(EU$62,'2a. TBill Main'!$A$6:$U$217,6)</f>
        <v>8099.34</v>
      </c>
      <c r="EV130" s="342">
        <f>VLOOKUP(EV$62,'2a. TBill Main'!$A$6:$U$217,6)</f>
        <v>4855.74</v>
      </c>
      <c r="EW130" s="342">
        <f>VLOOKUP(EW$62,'2a. TBill Main'!$A$6:$U$217,6)</f>
        <v>4272</v>
      </c>
      <c r="EX130" s="342">
        <f>VLOOKUP(EX$62,'2a. TBill Main'!$A$6:$U$217,6)</f>
        <v>5892.1</v>
      </c>
      <c r="EY130" s="342">
        <f>VLOOKUP(EY$62,'2a. TBill Main'!$A$6:$U$217,6)</f>
        <v>45969.73</v>
      </c>
      <c r="EZ130" s="342">
        <f>VLOOKUP(EZ$62,'2a. TBill Main'!$A$6:$U$217,6)</f>
        <v>19696.52</v>
      </c>
      <c r="FA130" s="342">
        <f>VLOOKUP(FA$62,'2a. TBill Main'!$A$6:$U$217,6)</f>
        <v>3580.2</v>
      </c>
      <c r="FB130" s="342">
        <f>VLOOKUP(FB$62,'2a. TBill Main'!$A$6:$U$217,6)</f>
        <v>6292.7</v>
      </c>
      <c r="FC130" s="342">
        <f>VLOOKUP(FC$62,'2a. TBill Main'!$A$6:$U$217,6)</f>
        <v>25227</v>
      </c>
      <c r="FD130" s="342">
        <f>VLOOKUP(FD$62,'2a. TBill Main'!$A$6:$U$217,6)</f>
        <v>20506.71</v>
      </c>
      <c r="FE130" s="342">
        <f>VLOOKUP(FE$62,'2a. TBill Main'!$A$6:$U$217,6)</f>
        <v>34448.06</v>
      </c>
      <c r="FF130" s="342">
        <f>VLOOKUP(FF$62,'2a. TBill Main'!$A$6:$U$217,6)</f>
        <v>8181.89</v>
      </c>
      <c r="FG130" s="342">
        <f>VLOOKUP(FG$62,'2a. TBill Main'!$A$6:$U$217,6)</f>
        <v>10415.66</v>
      </c>
      <c r="FH130" s="342">
        <f>VLOOKUP(FH$62,'2a. TBill Main'!$A$6:$U$217,6)</f>
        <v>12891</v>
      </c>
      <c r="FI130" s="342">
        <f>VLOOKUP(FI$62,'2a. TBill Main'!$A$6:$U$217,6)</f>
        <v>35123.16</v>
      </c>
      <c r="FJ130" s="342">
        <f>VLOOKUP(FJ$62,'2a. TBill Main'!$A$6:$U$217,6)</f>
        <v>36570.18</v>
      </c>
      <c r="FK130" s="342">
        <f>VLOOKUP(FK$62,'2a. TBill Main'!$A$6:$U$217,6)</f>
        <v>15616</v>
      </c>
      <c r="FL130" s="342">
        <f>VLOOKUP(FL$62,'2a. TBill Main'!$A$6:$U$217,6)</f>
        <v>15547</v>
      </c>
      <c r="FM130" s="342">
        <f>VLOOKUP(FM$62,'2a. TBill Main'!$A$6:$U$217,6)</f>
        <v>41323.31</v>
      </c>
      <c r="FN130" s="342">
        <f>VLOOKUP(FN$62,'2a. TBill Main'!$A$6:$U$217,6)</f>
        <v>35292.82</v>
      </c>
      <c r="FO130" s="342">
        <f>VLOOKUP(FO$62,'2a. TBill Main'!$A$6:$U$217,6)</f>
        <v>17000</v>
      </c>
      <c r="FP130" s="342">
        <f>VLOOKUP(FP$62,'2a. TBill Main'!$A$6:$U$217,6)</f>
        <v>6029</v>
      </c>
      <c r="FQ130" s="342">
        <f>VLOOKUP(FQ$62,'2a. TBill Main'!$A$6:$U$217,6)</f>
        <v>33305.63</v>
      </c>
      <c r="FR130" s="342">
        <f>VLOOKUP(FR$62,'2a. TBill Main'!$A$6:$U$217,6)</f>
        <v>33301.48</v>
      </c>
      <c r="FS130" s="342">
        <f>VLOOKUP(FS$62,'2a. TBill Main'!$A$6:$U$217,6)</f>
        <v>15000</v>
      </c>
      <c r="FT130" s="342">
        <f>VLOOKUP(FT$62,'2a. TBill Main'!$A$6:$U$217,6)</f>
        <v>18658</v>
      </c>
      <c r="FU130" s="342">
        <f>VLOOKUP(FU$62,'2a. TBill Main'!$A$6:$U$217,6)</f>
        <v>20000</v>
      </c>
      <c r="FV130" s="342">
        <f>VLOOKUP(FV$62,'2a. TBill Main'!$A$6:$U$217,6)</f>
        <v>42000</v>
      </c>
      <c r="FW130" s="342">
        <f>VLOOKUP(FW$62,'2a. TBill Main'!$A$6:$U$217,6)</f>
        <v>998</v>
      </c>
      <c r="FX130" s="342">
        <f>VLOOKUP(FX$62,'2a. TBill Main'!$A$6:$U$217,6)</f>
        <v>22277.3</v>
      </c>
      <c r="FY130" s="342">
        <f>VLOOKUP(FY$62,'2a. TBill Main'!$A$6:$U$217,6)</f>
        <v>20664</v>
      </c>
      <c r="FZ130" s="342">
        <f>VLOOKUP(FZ$62,'2a. TBill Main'!$A$6:$U$217,6)</f>
        <v>23190.67</v>
      </c>
      <c r="GA130" s="342">
        <f>VLOOKUP(GA$62,'2a. TBill Main'!$A$6:$U$217,6)</f>
        <v>375</v>
      </c>
      <c r="GB130" s="342">
        <f>VLOOKUP(GB$62,'2a. TBill Main'!$A$6:$U$217,6)</f>
        <v>2118</v>
      </c>
      <c r="GC130" s="342">
        <f>VLOOKUP(GC$62,'2a. TBill Main'!$A$6:$U$217,6)</f>
        <v>110</v>
      </c>
      <c r="GD130" s="342">
        <f>VLOOKUP(GD$62,'2a. TBill Main'!$A$6:$U$217,6)</f>
        <v>8431</v>
      </c>
      <c r="GE130" s="342">
        <f>VLOOKUP(GE$62,'2a. TBill Main'!$A$6:$U$217,6)</f>
        <v>2159.24</v>
      </c>
      <c r="GF130" s="342">
        <f>VLOOKUP(GF$62,'2a. TBill Main'!$A$6:$U$217,6)</f>
        <v>1677</v>
      </c>
      <c r="GG130" s="342">
        <f>VLOOKUP(GG$62,'2a. TBill Main'!$A$6:$U$217,6)</f>
        <v>24667.46</v>
      </c>
      <c r="GH130" s="342">
        <f>VLOOKUP(GH$62,'2a. TBill Main'!$A$6:$U$217,6)</f>
        <v>110</v>
      </c>
      <c r="GI130" s="342">
        <f>VLOOKUP(GI$62,'2a. TBill Main'!$A$6:$U$217,6)</f>
        <v>250</v>
      </c>
      <c r="GJ130" s="342">
        <f>VLOOKUP(GJ$62,'2a. TBill Main'!$A$6:$U$217,6)</f>
        <v>33</v>
      </c>
      <c r="GK130" s="342">
        <f>VLOOKUP(GK$62,'2a. TBill Main'!$A$6:$U$217,6)</f>
        <v>16268.96</v>
      </c>
      <c r="GL130" s="342">
        <f>VLOOKUP(GL$62,'2a. TBill Main'!$A$6:$U$217,6)</f>
        <v>11925.31</v>
      </c>
      <c r="GM130" s="342">
        <f>VLOOKUP(GM$62,'2a. TBill Main'!$A$6:$U$217,6)</f>
        <v>325</v>
      </c>
      <c r="GN130" s="342">
        <f>VLOOKUP(GN$62,'2a. TBill Main'!$A$6:$U$217,6)</f>
        <v>10</v>
      </c>
      <c r="GO130" s="342">
        <f>VLOOKUP(GO$62,'2a. TBill Main'!$A$6:$U$217,6)</f>
        <v>1165</v>
      </c>
      <c r="GP130" s="342">
        <f>VLOOKUP(GP$62,'2a. TBill Main'!$A$6:$U$217,6)</f>
        <v>10905</v>
      </c>
      <c r="GQ130" s="342">
        <f>VLOOKUP(GQ$62,'2a. TBill Main'!$A$6:$U$217,6)</f>
        <v>11452</v>
      </c>
      <c r="GR130" s="342">
        <f>VLOOKUP(GR$62,'2a. TBill Main'!$A$6:$U$217,6)</f>
        <v>13649</v>
      </c>
      <c r="GS130" s="342">
        <f>VLOOKUP(GS$62,'2a. TBill Main'!$A$6:$U$217,6)</f>
        <v>27686</v>
      </c>
      <c r="GT130" s="342">
        <f>VLOOKUP(GT$62,'2a. TBill Main'!$A$6:$U$217,6)</f>
        <v>1999</v>
      </c>
      <c r="GU130" s="342">
        <f>VLOOKUP(GU$62,'2a. TBill Main'!$A$6:$U$217,6)</f>
        <v>8301</v>
      </c>
      <c r="GV130" s="342">
        <f>VLOOKUP(GV$62,'2a. TBill Main'!$A$6:$U$217,6)</f>
        <v>13863</v>
      </c>
      <c r="GW130" s="342">
        <f>VLOOKUP(GW$62,'2a. TBill Main'!$A$6:$U$217,6)</f>
        <v>15147</v>
      </c>
      <c r="GX130" s="342">
        <f>VLOOKUP(GX$62,'2a. TBill Main'!$A$6:$U$217,6)</f>
        <v>6626</v>
      </c>
      <c r="GY130" s="342">
        <f>VLOOKUP(GY$62,'2a. TBill Main'!$A$6:$U$217,6)</f>
        <v>25612</v>
      </c>
      <c r="GZ130" s="342">
        <f>VLOOKUP(GZ$62,'2a. TBill Main'!$A$6:$U$217,6)</f>
        <v>20574</v>
      </c>
      <c r="HA130" s="342">
        <f>VLOOKUP(HA$62,'2a. TBill Main'!$A$6:$U$217,6)</f>
        <v>29647</v>
      </c>
      <c r="HB130" s="342">
        <f>VLOOKUP(HB$62,'2a. TBill Main'!$A$6:$U$217,6)</f>
        <v>18344</v>
      </c>
      <c r="HC130" s="342">
        <f>VLOOKUP(HC$62,'2a. TBill Main'!$A$6:$U$217,6)</f>
        <v>5436</v>
      </c>
      <c r="HD130" s="342">
        <f>VLOOKUP(HD$62,'2a. TBill Main'!$A$6:$U$217,6)</f>
        <v>13177</v>
      </c>
      <c r="HE130" s="342">
        <f>VLOOKUP(HE$62,'2a. TBill Main'!$A$6:$U$217,6)</f>
        <v>12209.86</v>
      </c>
      <c r="HF130" s="342">
        <f>VLOOKUP(HF$62,'2a. TBill Main'!$A$6:$U$217,6)</f>
        <v>12309</v>
      </c>
      <c r="HG130" s="342">
        <f>VLOOKUP(HG$62,'2a. TBill Main'!$A$6:$U$217,6)</f>
        <v>2531</v>
      </c>
      <c r="HH130" s="342">
        <f>VLOOKUP(HH$62,'2a. TBill Main'!$A$6:$U$217,6)</f>
        <v>15043</v>
      </c>
      <c r="HI130" s="342">
        <f>VLOOKUP(HI$62,'2a. TBill Main'!$A$6:$U$217,6)</f>
        <v>23307</v>
      </c>
      <c r="HJ130" s="342"/>
      <c r="HK130" s="342"/>
      <c r="HL130" s="342"/>
      <c r="HM130" s="342"/>
      <c r="HN130" s="342"/>
      <c r="HO130" s="342"/>
      <c r="HP130" s="342"/>
      <c r="HQ130" s="342"/>
      <c r="HR130" s="342"/>
      <c r="HS130" s="342"/>
      <c r="HT130" s="342"/>
      <c r="HU130" s="342"/>
      <c r="HV130" s="342"/>
      <c r="HW130" s="342"/>
      <c r="HX130" s="342"/>
    </row>
    <row r="131">
      <c r="A131" s="331"/>
      <c r="B131" s="338"/>
      <c r="C131" s="338"/>
      <c r="D131" s="338"/>
      <c r="E131" s="138"/>
      <c r="F131" s="343"/>
      <c r="G131" s="343"/>
      <c r="H131" s="343"/>
      <c r="I131" s="343"/>
      <c r="J131" s="343"/>
      <c r="K131" s="343"/>
      <c r="L131" s="343"/>
      <c r="M131" s="343"/>
      <c r="N131" s="343"/>
      <c r="O131" s="343"/>
      <c r="P131" s="343"/>
      <c r="Q131" s="343"/>
      <c r="R131" s="343"/>
      <c r="S131" s="343"/>
      <c r="T131" s="343"/>
      <c r="U131" s="343"/>
      <c r="V131" s="343"/>
      <c r="W131" s="343"/>
      <c r="X131" s="343"/>
      <c r="Y131" s="343"/>
      <c r="Z131" s="343"/>
      <c r="AA131" s="343"/>
      <c r="AB131" s="343"/>
      <c r="AC131" s="343"/>
      <c r="AD131" s="343"/>
      <c r="AE131" s="343"/>
      <c r="AF131" s="343"/>
      <c r="AG131" s="343"/>
      <c r="AH131" s="343"/>
      <c r="AI131" s="343"/>
      <c r="AJ131" s="343"/>
      <c r="AK131" s="343"/>
      <c r="AL131" s="343"/>
      <c r="AM131" s="343"/>
      <c r="AN131" s="343"/>
      <c r="AO131" s="343"/>
      <c r="AP131" s="343"/>
      <c r="AQ131" s="343"/>
      <c r="AR131" s="343"/>
      <c r="AS131" s="343"/>
      <c r="AT131" s="343"/>
      <c r="AU131" s="343"/>
      <c r="AV131" s="343"/>
      <c r="AW131" s="343"/>
      <c r="AX131" s="343"/>
      <c r="AY131" s="343"/>
      <c r="AZ131" s="343"/>
      <c r="BA131" s="343"/>
      <c r="BB131" s="343"/>
      <c r="BC131" s="343"/>
      <c r="BD131" s="343"/>
      <c r="BE131" s="343"/>
      <c r="BF131" s="343"/>
      <c r="BG131" s="343"/>
      <c r="BH131" s="343"/>
      <c r="BI131" s="343"/>
      <c r="BJ131" s="343"/>
      <c r="BK131" s="343"/>
      <c r="BL131" s="343"/>
      <c r="BM131" s="343"/>
      <c r="BN131" s="343"/>
      <c r="BO131" s="343"/>
      <c r="BP131" s="343"/>
      <c r="BQ131" s="343"/>
      <c r="BR131" s="343"/>
      <c r="BS131" s="343"/>
      <c r="BT131" s="343"/>
      <c r="BU131" s="343"/>
      <c r="BV131" s="343"/>
      <c r="BW131" s="343"/>
      <c r="BX131" s="343"/>
      <c r="BY131" s="343"/>
      <c r="BZ131" s="343"/>
      <c r="CA131" s="343"/>
      <c r="CB131" s="343"/>
      <c r="CC131" s="343"/>
      <c r="CD131" s="343"/>
      <c r="CE131" s="343"/>
      <c r="CF131" s="343"/>
      <c r="CG131" s="343"/>
      <c r="CH131" s="343"/>
      <c r="CI131" s="343"/>
      <c r="CJ131" s="343"/>
      <c r="CK131" s="343"/>
      <c r="CL131" s="343"/>
      <c r="CM131" s="343"/>
      <c r="CN131" s="343"/>
      <c r="CO131" s="343"/>
      <c r="CP131" s="343"/>
      <c r="CQ131" s="343"/>
      <c r="CR131" s="343"/>
      <c r="CS131" s="343"/>
      <c r="CT131" s="343"/>
      <c r="CU131" s="343"/>
      <c r="CV131" s="343"/>
      <c r="CW131" s="343"/>
      <c r="CX131" s="343"/>
      <c r="CY131" s="343"/>
      <c r="CZ131" s="343"/>
      <c r="DA131" s="343"/>
      <c r="DB131" s="343"/>
      <c r="DC131" s="343"/>
      <c r="DD131" s="343"/>
      <c r="DE131" s="343"/>
      <c r="DF131" s="343"/>
      <c r="DG131" s="343"/>
      <c r="DH131" s="343"/>
      <c r="DI131" s="343"/>
      <c r="DJ131" s="343"/>
      <c r="DK131" s="343"/>
      <c r="DL131" s="343"/>
      <c r="DM131" s="343"/>
      <c r="DN131" s="343"/>
      <c r="DO131" s="343"/>
      <c r="DP131" s="343"/>
      <c r="DQ131" s="343"/>
      <c r="DR131" s="343"/>
      <c r="DS131" s="343"/>
      <c r="DT131" s="343"/>
      <c r="DU131" s="343"/>
      <c r="DV131" s="343"/>
      <c r="DW131" s="343"/>
      <c r="DX131" s="343"/>
      <c r="DY131" s="343"/>
      <c r="DZ131" s="343"/>
      <c r="EA131" s="343"/>
      <c r="EB131" s="343"/>
      <c r="EC131" s="343"/>
      <c r="ED131" s="343"/>
      <c r="EE131" s="343"/>
      <c r="EF131" s="343"/>
      <c r="EG131" s="343"/>
      <c r="EH131" s="343"/>
      <c r="EI131" s="343"/>
      <c r="EJ131" s="343"/>
      <c r="EK131" s="343"/>
      <c r="EL131" s="343"/>
      <c r="EM131" s="343"/>
      <c r="EN131" s="343"/>
      <c r="EO131" s="343"/>
      <c r="EP131" s="343"/>
      <c r="EQ131" s="343"/>
      <c r="ER131" s="343"/>
      <c r="ES131" s="343"/>
      <c r="ET131" s="343"/>
      <c r="EU131" s="343"/>
      <c r="EV131" s="343"/>
      <c r="EW131" s="343"/>
      <c r="EX131" s="343"/>
      <c r="EY131" s="343"/>
      <c r="EZ131" s="343"/>
      <c r="FA131" s="343"/>
      <c r="FB131" s="343"/>
      <c r="FC131" s="343"/>
      <c r="FD131" s="343"/>
      <c r="FE131" s="343"/>
      <c r="FF131" s="343"/>
      <c r="FG131" s="343"/>
      <c r="FH131" s="343"/>
      <c r="FI131" s="343"/>
      <c r="FJ131" s="343"/>
      <c r="FK131" s="343"/>
      <c r="FL131" s="343"/>
      <c r="FM131" s="343"/>
      <c r="FN131" s="343"/>
      <c r="FO131" s="343"/>
      <c r="FP131" s="343"/>
      <c r="FQ131" s="343"/>
      <c r="FR131" s="343"/>
      <c r="FS131" s="343"/>
      <c r="FT131" s="343"/>
      <c r="FU131" s="343"/>
      <c r="FV131" s="343"/>
      <c r="FW131" s="343"/>
      <c r="FX131" s="343"/>
      <c r="FY131" s="343"/>
      <c r="FZ131" s="343"/>
      <c r="GA131" s="343"/>
      <c r="GB131" s="343"/>
      <c r="GC131" s="343"/>
      <c r="GD131" s="343"/>
      <c r="GE131" s="343"/>
      <c r="GF131" s="343"/>
      <c r="GG131" s="343"/>
      <c r="GH131" s="343"/>
      <c r="GI131" s="343"/>
      <c r="GJ131" s="343"/>
      <c r="GK131" s="343"/>
      <c r="GL131" s="343"/>
      <c r="GM131" s="343"/>
      <c r="GN131" s="343"/>
      <c r="GO131" s="343"/>
      <c r="GP131" s="343"/>
      <c r="GQ131" s="343"/>
      <c r="GR131" s="343"/>
      <c r="GS131" s="343"/>
      <c r="GT131" s="343"/>
      <c r="GU131" s="343"/>
      <c r="GV131" s="343"/>
      <c r="GW131" s="343"/>
      <c r="GX131" s="343"/>
      <c r="GY131" s="343"/>
      <c r="GZ131" s="343"/>
      <c r="HA131" s="343"/>
      <c r="HB131" s="343"/>
      <c r="HC131" s="343"/>
      <c r="HD131" s="343"/>
      <c r="HE131" s="343"/>
      <c r="HF131" s="343"/>
      <c r="HG131" s="343"/>
      <c r="HH131" s="343"/>
      <c r="HI131" s="343"/>
      <c r="HJ131" s="343"/>
      <c r="HK131" s="343"/>
      <c r="HL131" s="343"/>
      <c r="HM131" s="343"/>
      <c r="HN131" s="343"/>
      <c r="HO131" s="343"/>
      <c r="HP131" s="343"/>
      <c r="HQ131" s="343"/>
      <c r="HR131" s="343"/>
      <c r="HS131" s="343"/>
      <c r="HT131" s="343"/>
      <c r="HU131" s="343"/>
      <c r="HV131" s="343"/>
      <c r="HW131" s="343"/>
      <c r="HX131" s="343"/>
    </row>
    <row r="132">
      <c r="A132" s="331"/>
      <c r="B132" s="338" t="s">
        <v>284</v>
      </c>
      <c r="C132" s="338"/>
      <c r="D132" s="344" t="s">
        <v>285</v>
      </c>
      <c r="E132" s="345">
        <v>2.0</v>
      </c>
      <c r="F132" s="338"/>
      <c r="G132" s="338"/>
      <c r="H132" s="338"/>
      <c r="I132" s="338"/>
      <c r="J132" s="338"/>
      <c r="K132" s="338"/>
      <c r="L132" s="338"/>
      <c r="M132" s="338"/>
      <c r="N132" s="338"/>
      <c r="O132" s="338"/>
      <c r="P132" s="338"/>
      <c r="Q132" s="338"/>
      <c r="R132" s="338"/>
      <c r="S132" s="338"/>
      <c r="T132" s="338"/>
      <c r="U132" s="338"/>
      <c r="V132" s="338"/>
      <c r="W132" s="338"/>
      <c r="X132" s="338"/>
      <c r="Y132" s="338"/>
      <c r="Z132" s="338"/>
      <c r="AA132" s="338"/>
      <c r="AB132" s="338"/>
      <c r="AC132" s="338"/>
      <c r="AD132" s="338"/>
      <c r="AE132" s="338"/>
      <c r="AF132" s="338"/>
      <c r="AG132" s="338"/>
      <c r="AH132" s="338"/>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38"/>
      <c r="BV132" s="338"/>
      <c r="BW132" s="338"/>
      <c r="BX132" s="338"/>
      <c r="BY132" s="338"/>
      <c r="BZ132" s="338"/>
      <c r="CA132" s="338"/>
      <c r="CB132" s="338"/>
      <c r="CC132" s="338"/>
      <c r="CD132" s="338"/>
      <c r="CE132" s="338"/>
      <c r="CF132" s="338"/>
      <c r="CG132" s="338"/>
      <c r="CH132" s="338"/>
      <c r="CI132" s="338"/>
      <c r="CJ132" s="338"/>
      <c r="CK132" s="338"/>
      <c r="CL132" s="338"/>
      <c r="CM132" s="338"/>
      <c r="CN132" s="338"/>
      <c r="CO132" s="338"/>
      <c r="CP132" s="338"/>
      <c r="CQ132" s="338"/>
      <c r="CR132" s="338"/>
      <c r="CS132" s="338"/>
      <c r="CT132" s="338"/>
      <c r="CU132" s="338"/>
      <c r="CV132" s="338"/>
      <c r="CW132" s="338"/>
      <c r="CX132" s="338"/>
      <c r="CY132" s="338"/>
      <c r="CZ132" s="338"/>
      <c r="DA132" s="338"/>
      <c r="DB132" s="338"/>
      <c r="DC132" s="338"/>
      <c r="DD132" s="338"/>
      <c r="DE132" s="338"/>
      <c r="DF132" s="338"/>
      <c r="DG132" s="338"/>
      <c r="DH132" s="338"/>
      <c r="DI132" s="338"/>
      <c r="DJ132" s="338"/>
      <c r="DK132" s="338"/>
      <c r="DL132" s="338"/>
      <c r="DM132" s="338"/>
      <c r="DN132" s="338"/>
      <c r="DO132" s="338"/>
      <c r="DP132" s="338"/>
      <c r="DQ132" s="338"/>
      <c r="DR132" s="338"/>
      <c r="DS132" s="338"/>
      <c r="DT132" s="338"/>
      <c r="DU132" s="338"/>
      <c r="DV132" s="338"/>
      <c r="DW132" s="338"/>
      <c r="DX132" s="338"/>
      <c r="DY132" s="338"/>
      <c r="DZ132" s="338"/>
      <c r="EA132" s="338"/>
      <c r="EB132" s="338"/>
      <c r="EC132" s="338"/>
      <c r="ED132" s="338"/>
      <c r="EE132" s="338"/>
      <c r="EF132" s="338"/>
      <c r="EG132" s="338"/>
      <c r="EH132" s="338"/>
      <c r="EI132" s="338"/>
      <c r="EJ132" s="338"/>
      <c r="EK132" s="338"/>
      <c r="EL132" s="338"/>
      <c r="EM132" s="338"/>
      <c r="EN132" s="338"/>
      <c r="EO132" s="338"/>
      <c r="EP132" s="338"/>
      <c r="EQ132" s="338"/>
      <c r="ER132" s="338"/>
      <c r="ES132" s="338"/>
      <c r="ET132" s="338"/>
      <c r="EU132" s="338"/>
      <c r="EV132" s="338"/>
      <c r="EW132" s="338"/>
      <c r="EX132" s="338"/>
      <c r="EY132" s="338"/>
      <c r="EZ132" s="338"/>
      <c r="FA132" s="338"/>
      <c r="FB132" s="338"/>
      <c r="FC132" s="338"/>
      <c r="FD132" s="338"/>
      <c r="FE132" s="338"/>
      <c r="FF132" s="338"/>
      <c r="FG132" s="338"/>
      <c r="FH132" s="338"/>
      <c r="FI132" s="338"/>
      <c r="FJ132" s="338"/>
      <c r="FK132" s="338"/>
      <c r="FL132" s="338"/>
      <c r="FM132" s="338"/>
      <c r="FN132" s="338"/>
      <c r="FO132" s="338"/>
      <c r="FP132" s="338"/>
      <c r="FQ132" s="338"/>
      <c r="FR132" s="338"/>
      <c r="FS132" s="338"/>
      <c r="FT132" s="338"/>
      <c r="FU132" s="338"/>
      <c r="FV132" s="338"/>
      <c r="FW132" s="338"/>
      <c r="FX132" s="338"/>
      <c r="FY132" s="338"/>
      <c r="FZ132" s="338"/>
      <c r="GA132" s="338"/>
      <c r="GB132" s="338"/>
      <c r="GC132" s="338"/>
      <c r="GD132" s="338"/>
      <c r="GE132" s="338"/>
      <c r="GF132" s="338"/>
      <c r="GG132" s="338"/>
      <c r="GH132" s="338"/>
      <c r="GI132" s="338"/>
      <c r="GJ132" s="338"/>
      <c r="GK132" s="338"/>
      <c r="GL132" s="338"/>
      <c r="GM132" s="338"/>
      <c r="GN132" s="338"/>
      <c r="GO132" s="338"/>
      <c r="GP132" s="338"/>
      <c r="GQ132" s="338"/>
      <c r="GR132" s="338"/>
      <c r="GS132" s="338"/>
      <c r="GT132" s="338"/>
      <c r="GU132" s="338"/>
      <c r="GV132" s="338"/>
      <c r="GW132" s="338"/>
      <c r="GX132" s="338"/>
      <c r="GY132" s="338"/>
      <c r="GZ132" s="338"/>
      <c r="HA132" s="338"/>
      <c r="HB132" s="338"/>
      <c r="HC132" s="338"/>
      <c r="HD132" s="338"/>
      <c r="HE132" s="338"/>
      <c r="HF132" s="338"/>
      <c r="HG132" s="338"/>
      <c r="HH132" s="338"/>
      <c r="HI132" s="338"/>
      <c r="HJ132" s="338"/>
      <c r="HK132" s="338"/>
      <c r="HL132" s="338"/>
      <c r="HM132" s="338"/>
      <c r="HN132" s="338"/>
      <c r="HO132" s="338"/>
      <c r="HP132" s="338"/>
      <c r="HQ132" s="338"/>
      <c r="HR132" s="338"/>
      <c r="HS132" s="338"/>
      <c r="HT132" s="338"/>
      <c r="HU132" s="338"/>
      <c r="HV132" s="338"/>
      <c r="HW132" s="338"/>
      <c r="HX132" s="338"/>
    </row>
    <row r="133">
      <c r="A133" s="331" t="str">
        <f t="shared" ref="A133:A175" si="33">A72</f>
        <v>06-2022</v>
      </c>
      <c r="B133" s="338">
        <v>0.0</v>
      </c>
      <c r="C133" s="346">
        <f t="shared" ref="C133:C175" si="34">sum(F133:HI133)</f>
        <v>3369105.12</v>
      </c>
      <c r="D133" s="338"/>
      <c r="E133" s="346"/>
      <c r="F133" s="346">
        <f t="shared" ref="F133:HI133" si="32">F$69</f>
        <v>283</v>
      </c>
      <c r="G133" s="346">
        <f t="shared" si="32"/>
        <v>7288.48</v>
      </c>
      <c r="H133" s="346">
        <f t="shared" si="32"/>
        <v>20000</v>
      </c>
      <c r="I133" s="346">
        <f t="shared" si="32"/>
        <v>7500</v>
      </c>
      <c r="J133" s="346">
        <f t="shared" si="32"/>
        <v>10000</v>
      </c>
      <c r="K133" s="346">
        <f t="shared" si="32"/>
        <v>10000</v>
      </c>
      <c r="L133" s="346">
        <f t="shared" si="32"/>
        <v>2621.65</v>
      </c>
      <c r="M133" s="346">
        <f t="shared" si="32"/>
        <v>74069</v>
      </c>
      <c r="N133" s="346">
        <f t="shared" si="32"/>
        <v>24948.51</v>
      </c>
      <c r="O133" s="346">
        <f t="shared" si="32"/>
        <v>1331</v>
      </c>
      <c r="P133" s="346">
        <f t="shared" si="32"/>
        <v>10</v>
      </c>
      <c r="Q133" s="346">
        <f t="shared" si="32"/>
        <v>190</v>
      </c>
      <c r="R133" s="346">
        <f t="shared" si="32"/>
        <v>7378.35</v>
      </c>
      <c r="S133" s="346">
        <f t="shared" si="32"/>
        <v>5935.79</v>
      </c>
      <c r="T133" s="346">
        <f t="shared" si="32"/>
        <v>66027</v>
      </c>
      <c r="U133" s="346">
        <f t="shared" si="32"/>
        <v>10186.57</v>
      </c>
      <c r="V133" s="346">
        <f t="shared" si="32"/>
        <v>32699.74</v>
      </c>
      <c r="W133" s="346">
        <f t="shared" si="32"/>
        <v>10000</v>
      </c>
      <c r="X133" s="346">
        <f t="shared" si="32"/>
        <v>17657.99</v>
      </c>
      <c r="Y133" s="346">
        <f t="shared" si="32"/>
        <v>10000</v>
      </c>
      <c r="Z133" s="346">
        <f t="shared" si="32"/>
        <v>1265</v>
      </c>
      <c r="AA133" s="346">
        <f t="shared" si="32"/>
        <v>22308.53</v>
      </c>
      <c r="AB133" s="346">
        <f t="shared" si="32"/>
        <v>13195.69</v>
      </c>
      <c r="AC133" s="346">
        <f t="shared" si="32"/>
        <v>8000</v>
      </c>
      <c r="AD133" s="346">
        <f t="shared" si="32"/>
        <v>5000</v>
      </c>
      <c r="AE133" s="346">
        <f t="shared" si="32"/>
        <v>43716.26</v>
      </c>
      <c r="AF133" s="346">
        <f t="shared" si="32"/>
        <v>7875.27</v>
      </c>
      <c r="AG133" s="346">
        <f t="shared" si="32"/>
        <v>10985.61</v>
      </c>
      <c r="AH133" s="346">
        <f t="shared" si="32"/>
        <v>8343.07</v>
      </c>
      <c r="AI133" s="346">
        <f t="shared" si="32"/>
        <v>15508.17</v>
      </c>
      <c r="AJ133" s="346">
        <f t="shared" si="32"/>
        <v>15000</v>
      </c>
      <c r="AK133" s="346">
        <f t="shared" si="32"/>
        <v>12000</v>
      </c>
      <c r="AL133" s="346">
        <f t="shared" si="32"/>
        <v>8000</v>
      </c>
      <c r="AM133" s="346">
        <f t="shared" si="32"/>
        <v>11301.74</v>
      </c>
      <c r="AN133" s="346">
        <f t="shared" si="32"/>
        <v>60116</v>
      </c>
      <c r="AO133" s="346">
        <f t="shared" si="32"/>
        <v>6588.76</v>
      </c>
      <c r="AP133" s="346">
        <f t="shared" si="32"/>
        <v>11981.63</v>
      </c>
      <c r="AQ133" s="346">
        <f t="shared" si="32"/>
        <v>27881.02</v>
      </c>
      <c r="AR133" s="346">
        <f t="shared" si="32"/>
        <v>20000</v>
      </c>
      <c r="AS133" s="346">
        <f t="shared" si="32"/>
        <v>6000</v>
      </c>
      <c r="AT133" s="346">
        <f t="shared" si="32"/>
        <v>8000</v>
      </c>
      <c r="AU133" s="346">
        <f t="shared" si="32"/>
        <v>8000</v>
      </c>
      <c r="AV133" s="346">
        <f t="shared" si="32"/>
        <v>5000</v>
      </c>
      <c r="AW133" s="346">
        <f t="shared" si="32"/>
        <v>5000</v>
      </c>
      <c r="AX133" s="346">
        <f t="shared" si="32"/>
        <v>37199</v>
      </c>
      <c r="AY133" s="346">
        <f t="shared" si="32"/>
        <v>28303.95</v>
      </c>
      <c r="AZ133" s="346">
        <f t="shared" si="32"/>
        <v>11312.97</v>
      </c>
      <c r="BA133" s="346">
        <f t="shared" si="32"/>
        <v>17210.95</v>
      </c>
      <c r="BB133" s="346">
        <f t="shared" si="32"/>
        <v>31737.01</v>
      </c>
      <c r="BC133" s="346">
        <f t="shared" si="32"/>
        <v>300</v>
      </c>
      <c r="BD133" s="346">
        <f t="shared" si="32"/>
        <v>15000</v>
      </c>
      <c r="BE133" s="346">
        <f t="shared" si="32"/>
        <v>10000</v>
      </c>
      <c r="BF133" s="346">
        <f t="shared" si="32"/>
        <v>5000</v>
      </c>
      <c r="BG133" s="346">
        <f t="shared" si="32"/>
        <v>5000</v>
      </c>
      <c r="BH133" s="346">
        <f t="shared" si="32"/>
        <v>10000</v>
      </c>
      <c r="BI133" s="346">
        <f t="shared" si="32"/>
        <v>55462</v>
      </c>
      <c r="BJ133" s="346">
        <f t="shared" si="32"/>
        <v>10000</v>
      </c>
      <c r="BK133" s="346">
        <f t="shared" si="32"/>
        <v>18552.92</v>
      </c>
      <c r="BL133" s="346">
        <f t="shared" si="32"/>
        <v>25000</v>
      </c>
      <c r="BM133" s="346">
        <f t="shared" si="32"/>
        <v>20</v>
      </c>
      <c r="BN133" s="346">
        <f t="shared" si="32"/>
        <v>2839.85</v>
      </c>
      <c r="BO133" s="346">
        <f t="shared" si="32"/>
        <v>19611.16</v>
      </c>
      <c r="BP133" s="346">
        <f t="shared" si="32"/>
        <v>10000</v>
      </c>
      <c r="BQ133" s="346">
        <f t="shared" si="32"/>
        <v>2296.58</v>
      </c>
      <c r="BR133" s="346">
        <f t="shared" si="32"/>
        <v>10000</v>
      </c>
      <c r="BS133" s="346">
        <f t="shared" si="32"/>
        <v>6000</v>
      </c>
      <c r="BT133" s="346">
        <f t="shared" si="32"/>
        <v>69802</v>
      </c>
      <c r="BU133" s="346">
        <f t="shared" si="32"/>
        <v>25093.15</v>
      </c>
      <c r="BV133" s="346">
        <f t="shared" si="32"/>
        <v>25000</v>
      </c>
      <c r="BW133" s="346">
        <f t="shared" si="32"/>
        <v>503</v>
      </c>
      <c r="BX133" s="346">
        <f t="shared" si="32"/>
        <v>15000</v>
      </c>
      <c r="BY133" s="346">
        <f t="shared" si="32"/>
        <v>10000</v>
      </c>
      <c r="BZ133" s="346">
        <f t="shared" si="32"/>
        <v>6089.42</v>
      </c>
      <c r="CA133" s="346">
        <f t="shared" si="32"/>
        <v>10000</v>
      </c>
      <c r="CB133" s="346">
        <f t="shared" si="32"/>
        <v>20524</v>
      </c>
      <c r="CC133" s="346">
        <f t="shared" si="32"/>
        <v>37786.94</v>
      </c>
      <c r="CD133" s="346">
        <f t="shared" si="32"/>
        <v>10498</v>
      </c>
      <c r="CE133" s="346">
        <f t="shared" si="32"/>
        <v>22306.62</v>
      </c>
      <c r="CF133" s="346">
        <f t="shared" si="32"/>
        <v>25000</v>
      </c>
      <c r="CG133" s="346">
        <f t="shared" si="32"/>
        <v>5</v>
      </c>
      <c r="CH133" s="346">
        <f t="shared" si="32"/>
        <v>14072.53</v>
      </c>
      <c r="CI133" s="346">
        <f t="shared" si="32"/>
        <v>10000</v>
      </c>
      <c r="CJ133" s="346">
        <f t="shared" si="32"/>
        <v>5000</v>
      </c>
      <c r="CK133" s="346">
        <f t="shared" si="32"/>
        <v>8705.32</v>
      </c>
      <c r="CL133" s="346">
        <f t="shared" si="32"/>
        <v>7511.03</v>
      </c>
      <c r="CM133" s="346">
        <f t="shared" si="32"/>
        <v>44334</v>
      </c>
      <c r="CN133" s="346">
        <f t="shared" si="32"/>
        <v>15658.21</v>
      </c>
      <c r="CO133" s="346">
        <f t="shared" si="32"/>
        <v>160</v>
      </c>
      <c r="CP133" s="346">
        <f t="shared" si="32"/>
        <v>22664.42</v>
      </c>
      <c r="CQ133" s="346">
        <f t="shared" si="32"/>
        <v>5000</v>
      </c>
      <c r="CR133" s="346">
        <f t="shared" si="32"/>
        <v>14323.48</v>
      </c>
      <c r="CS133" s="346">
        <f t="shared" si="32"/>
        <v>4237</v>
      </c>
      <c r="CT133" s="346">
        <f t="shared" si="32"/>
        <v>14004.37</v>
      </c>
      <c r="CU133" s="346">
        <f t="shared" si="32"/>
        <v>21287.46</v>
      </c>
      <c r="CV133" s="346">
        <f t="shared" si="32"/>
        <v>5000</v>
      </c>
      <c r="CW133" s="346">
        <f t="shared" si="32"/>
        <v>7250</v>
      </c>
      <c r="CX133" s="346">
        <f t="shared" si="32"/>
        <v>54527</v>
      </c>
      <c r="CY133" s="346">
        <f t="shared" si="32"/>
        <v>107019.97</v>
      </c>
      <c r="CZ133" s="346">
        <f t="shared" si="32"/>
        <v>9055.25</v>
      </c>
      <c r="DA133" s="346">
        <f t="shared" si="32"/>
        <v>25000</v>
      </c>
      <c r="DB133" s="346">
        <f t="shared" si="32"/>
        <v>10000</v>
      </c>
      <c r="DC133" s="346">
        <f t="shared" si="32"/>
        <v>10000</v>
      </c>
      <c r="DD133" s="346">
        <f t="shared" si="32"/>
        <v>19918</v>
      </c>
      <c r="DE133" s="346">
        <f t="shared" si="32"/>
        <v>7582</v>
      </c>
      <c r="DF133" s="346">
        <f t="shared" si="32"/>
        <v>4000</v>
      </c>
      <c r="DG133" s="346">
        <f t="shared" si="32"/>
        <v>10000</v>
      </c>
      <c r="DH133" s="346">
        <f t="shared" si="32"/>
        <v>49853</v>
      </c>
      <c r="DI133" s="346">
        <f t="shared" si="32"/>
        <v>7788.19</v>
      </c>
      <c r="DJ133" s="346">
        <f t="shared" si="32"/>
        <v>50</v>
      </c>
      <c r="DK133" s="346">
        <f t="shared" si="32"/>
        <v>23384.57</v>
      </c>
      <c r="DL133" s="346">
        <f t="shared" si="32"/>
        <v>10000</v>
      </c>
      <c r="DM133" s="346">
        <f t="shared" si="32"/>
        <v>6414.69</v>
      </c>
      <c r="DN133" s="346">
        <f t="shared" si="32"/>
        <v>26634</v>
      </c>
      <c r="DO133" s="346">
        <f t="shared" si="32"/>
        <v>10000</v>
      </c>
      <c r="DP133" s="346">
        <f t="shared" si="32"/>
        <v>12000</v>
      </c>
      <c r="DQ133" s="346">
        <f t="shared" si="32"/>
        <v>7000</v>
      </c>
      <c r="DR133" s="346">
        <f t="shared" si="32"/>
        <v>47306.26</v>
      </c>
      <c r="DS133" s="346">
        <f t="shared" si="32"/>
        <v>2009.83</v>
      </c>
      <c r="DT133" s="346">
        <f t="shared" si="32"/>
        <v>53</v>
      </c>
      <c r="DU133" s="346">
        <f t="shared" si="32"/>
        <v>17401.32</v>
      </c>
      <c r="DV133" s="346">
        <f t="shared" si="32"/>
        <v>34878.83</v>
      </c>
      <c r="DW133" s="346">
        <f t="shared" si="32"/>
        <v>10000</v>
      </c>
      <c r="DX133" s="346">
        <f t="shared" si="32"/>
        <v>20000</v>
      </c>
      <c r="DY133" s="346">
        <f t="shared" si="32"/>
        <v>10000</v>
      </c>
      <c r="DZ133" s="346">
        <f t="shared" si="32"/>
        <v>60434</v>
      </c>
      <c r="EA133" s="346">
        <f t="shared" si="32"/>
        <v>286</v>
      </c>
      <c r="EB133" s="346">
        <f t="shared" si="32"/>
        <v>20000</v>
      </c>
      <c r="EC133" s="346">
        <f t="shared" si="32"/>
        <v>28876.17</v>
      </c>
      <c r="ED133" s="346">
        <f t="shared" si="32"/>
        <v>19560.88</v>
      </c>
      <c r="EE133" s="346">
        <f t="shared" si="32"/>
        <v>20000</v>
      </c>
      <c r="EF133" s="346">
        <f t="shared" si="32"/>
        <v>5269.38</v>
      </c>
      <c r="EG133" s="346">
        <f t="shared" si="32"/>
        <v>4203.34</v>
      </c>
      <c r="EH133" s="346">
        <f t="shared" si="32"/>
        <v>394</v>
      </c>
      <c r="EI133" s="346">
        <f t="shared" si="32"/>
        <v>20000</v>
      </c>
      <c r="EJ133" s="346">
        <f t="shared" si="32"/>
        <v>17810.87</v>
      </c>
      <c r="EK133" s="346">
        <f t="shared" si="32"/>
        <v>11000</v>
      </c>
      <c r="EL133" s="346">
        <f t="shared" si="32"/>
        <v>4225</v>
      </c>
      <c r="EM133" s="346">
        <f t="shared" si="32"/>
        <v>41011</v>
      </c>
      <c r="EN133" s="346">
        <f t="shared" si="32"/>
        <v>300</v>
      </c>
      <c r="EO133" s="346">
        <f t="shared" si="32"/>
        <v>17016.96</v>
      </c>
      <c r="EP133" s="346">
        <f t="shared" si="32"/>
        <v>18037.85</v>
      </c>
      <c r="EQ133" s="346">
        <f t="shared" si="32"/>
        <v>20000</v>
      </c>
      <c r="ER133" s="346">
        <f t="shared" si="32"/>
        <v>36065</v>
      </c>
      <c r="ES133" s="346">
        <f t="shared" si="32"/>
        <v>4796.56</v>
      </c>
      <c r="ET133" s="346">
        <f t="shared" si="32"/>
        <v>1418</v>
      </c>
      <c r="EU133" s="346">
        <f t="shared" si="32"/>
        <v>8099.34</v>
      </c>
      <c r="EV133" s="346">
        <f t="shared" si="32"/>
        <v>4855.74</v>
      </c>
      <c r="EW133" s="346">
        <f t="shared" si="32"/>
        <v>4272</v>
      </c>
      <c r="EX133" s="346">
        <f t="shared" si="32"/>
        <v>5892.1</v>
      </c>
      <c r="EY133" s="346">
        <f t="shared" si="32"/>
        <v>45969.73</v>
      </c>
      <c r="EZ133" s="346">
        <f t="shared" si="32"/>
        <v>19696.52</v>
      </c>
      <c r="FA133" s="346">
        <f t="shared" si="32"/>
        <v>3580.2</v>
      </c>
      <c r="FB133" s="346">
        <f t="shared" si="32"/>
        <v>6292.7</v>
      </c>
      <c r="FC133" s="346">
        <f t="shared" si="32"/>
        <v>25227</v>
      </c>
      <c r="FD133" s="346">
        <f t="shared" si="32"/>
        <v>20506.71</v>
      </c>
      <c r="FE133" s="346">
        <f t="shared" si="32"/>
        <v>34448.06</v>
      </c>
      <c r="FF133" s="346">
        <f t="shared" si="32"/>
        <v>8181.89</v>
      </c>
      <c r="FG133" s="346">
        <f t="shared" si="32"/>
        <v>10415.66</v>
      </c>
      <c r="FH133" s="346">
        <f t="shared" si="32"/>
        <v>12891</v>
      </c>
      <c r="FI133" s="346">
        <f t="shared" si="32"/>
        <v>35123.16</v>
      </c>
      <c r="FJ133" s="346">
        <f t="shared" si="32"/>
        <v>36570.18</v>
      </c>
      <c r="FK133" s="346">
        <f t="shared" si="32"/>
        <v>15616</v>
      </c>
      <c r="FL133" s="346">
        <f t="shared" si="32"/>
        <v>15547</v>
      </c>
      <c r="FM133" s="346">
        <f t="shared" si="32"/>
        <v>41323.31</v>
      </c>
      <c r="FN133" s="346">
        <f t="shared" si="32"/>
        <v>35292.82</v>
      </c>
      <c r="FO133" s="346">
        <f t="shared" si="32"/>
        <v>17000</v>
      </c>
      <c r="FP133" s="346">
        <f t="shared" si="32"/>
        <v>6029</v>
      </c>
      <c r="FQ133" s="346">
        <f t="shared" si="32"/>
        <v>33305.63</v>
      </c>
      <c r="FR133" s="346">
        <f t="shared" si="32"/>
        <v>33301.48</v>
      </c>
      <c r="FS133" s="346">
        <f t="shared" si="32"/>
        <v>15000</v>
      </c>
      <c r="FT133" s="346">
        <f t="shared" si="32"/>
        <v>18658</v>
      </c>
      <c r="FU133" s="346">
        <f t="shared" si="32"/>
        <v>20000</v>
      </c>
      <c r="FV133" s="346">
        <f t="shared" si="32"/>
        <v>42000</v>
      </c>
      <c r="FW133" s="346">
        <f t="shared" si="32"/>
        <v>998</v>
      </c>
      <c r="FX133" s="346">
        <f t="shared" si="32"/>
        <v>22277.3</v>
      </c>
      <c r="FY133" s="346">
        <f t="shared" si="32"/>
        <v>20664</v>
      </c>
      <c r="FZ133" s="346">
        <f t="shared" si="32"/>
        <v>23190.67</v>
      </c>
      <c r="GA133" s="346">
        <f t="shared" si="32"/>
        <v>375</v>
      </c>
      <c r="GB133" s="346">
        <f t="shared" si="32"/>
        <v>2118</v>
      </c>
      <c r="GC133" s="346">
        <f t="shared" si="32"/>
        <v>110</v>
      </c>
      <c r="GD133" s="346">
        <f t="shared" si="32"/>
        <v>8431</v>
      </c>
      <c r="GE133" s="346">
        <f t="shared" si="32"/>
        <v>2159.24</v>
      </c>
      <c r="GF133" s="346">
        <f t="shared" si="32"/>
        <v>1677</v>
      </c>
      <c r="GG133" s="346">
        <f t="shared" si="32"/>
        <v>24667.46</v>
      </c>
      <c r="GH133" s="346">
        <f t="shared" si="32"/>
        <v>110</v>
      </c>
      <c r="GI133" s="346">
        <f t="shared" si="32"/>
        <v>250</v>
      </c>
      <c r="GJ133" s="346">
        <f t="shared" si="32"/>
        <v>33</v>
      </c>
      <c r="GK133" s="346">
        <f t="shared" si="32"/>
        <v>16268.96</v>
      </c>
      <c r="GL133" s="346">
        <f t="shared" si="32"/>
        <v>11925.31</v>
      </c>
      <c r="GM133" s="346">
        <f t="shared" si="32"/>
        <v>325</v>
      </c>
      <c r="GN133" s="346">
        <f t="shared" si="32"/>
        <v>10</v>
      </c>
      <c r="GO133" s="346">
        <f t="shared" si="32"/>
        <v>1165</v>
      </c>
      <c r="GP133" s="346">
        <f t="shared" si="32"/>
        <v>10905</v>
      </c>
      <c r="GQ133" s="346">
        <f t="shared" si="32"/>
        <v>11452</v>
      </c>
      <c r="GR133" s="346">
        <f t="shared" si="32"/>
        <v>13649</v>
      </c>
      <c r="GS133" s="346">
        <f t="shared" si="32"/>
        <v>27686</v>
      </c>
      <c r="GT133" s="346">
        <f t="shared" si="32"/>
        <v>1999</v>
      </c>
      <c r="GU133" s="346">
        <f t="shared" si="32"/>
        <v>8301</v>
      </c>
      <c r="GV133" s="346">
        <f t="shared" si="32"/>
        <v>13863</v>
      </c>
      <c r="GW133" s="346">
        <f t="shared" si="32"/>
        <v>15147</v>
      </c>
      <c r="GX133" s="346">
        <f t="shared" si="32"/>
        <v>6626</v>
      </c>
      <c r="GY133" s="346">
        <f t="shared" si="32"/>
        <v>25612</v>
      </c>
      <c r="GZ133" s="346">
        <f t="shared" si="32"/>
        <v>20574</v>
      </c>
      <c r="HA133" s="346">
        <f t="shared" si="32"/>
        <v>29647</v>
      </c>
      <c r="HB133" s="346">
        <f t="shared" si="32"/>
        <v>18344</v>
      </c>
      <c r="HC133" s="346">
        <f t="shared" si="32"/>
        <v>5436</v>
      </c>
      <c r="HD133" s="346">
        <f t="shared" si="32"/>
        <v>13177</v>
      </c>
      <c r="HE133" s="346">
        <f t="shared" si="32"/>
        <v>12209.86</v>
      </c>
      <c r="HF133" s="346">
        <f t="shared" si="32"/>
        <v>12309</v>
      </c>
      <c r="HG133" s="346">
        <f t="shared" si="32"/>
        <v>2531</v>
      </c>
      <c r="HH133" s="346">
        <f t="shared" si="32"/>
        <v>15043</v>
      </c>
      <c r="HI133" s="346">
        <f t="shared" si="32"/>
        <v>23307</v>
      </c>
      <c r="HJ133" s="338"/>
      <c r="HK133" s="338"/>
      <c r="HL133" s="338"/>
      <c r="HM133" s="338"/>
      <c r="HN133" s="338"/>
      <c r="HO133" s="338"/>
      <c r="HP133" s="338"/>
      <c r="HQ133" s="338"/>
      <c r="HR133" s="338"/>
      <c r="HS133" s="338"/>
      <c r="HT133" s="338"/>
      <c r="HU133" s="338"/>
      <c r="HV133" s="338"/>
      <c r="HW133" s="338"/>
      <c r="HX133" s="338"/>
    </row>
    <row r="134">
      <c r="A134" s="331" t="str">
        <f t="shared" si="33"/>
        <v>09-2022</v>
      </c>
      <c r="B134" s="338">
        <v>1.0</v>
      </c>
      <c r="C134" s="346">
        <f t="shared" si="34"/>
        <v>3484980.365</v>
      </c>
      <c r="D134" s="338">
        <v>1.0</v>
      </c>
      <c r="E134" s="346"/>
      <c r="F134" s="346">
        <f>if($A134-F$126&gt;=0, if($B134&lt;=$B133,F133,F133*vlookup($B134,'2a. TBill Main'!$B$237:$HF$246,1+F$123)),F133)</f>
        <v>306.8852</v>
      </c>
      <c r="G134" s="346">
        <f>if($A134-G$126&gt;=0, if($B134&lt;=$B133,G133,G133*vlookup($B134,'2a. TBill Main'!$B$237:$HF$246,1+G$123)),G133)</f>
        <v>7903.627712</v>
      </c>
      <c r="H134" s="346">
        <f>if($A134-H$126&gt;=0, if($B134&lt;=$B133,H133,H133*vlookup($B134,'2a. TBill Main'!$B$237:$HF$246,1+H$123)),H133)</f>
        <v>21688</v>
      </c>
      <c r="I134" s="346">
        <f>if($A134-I$126&gt;=0, if($B134&lt;=$B133,I133,I133*vlookup($B134,'2a. TBill Main'!$B$237:$HF$246,1+I$123)),I133)</f>
        <v>8133</v>
      </c>
      <c r="J134" s="346">
        <f>if($A134-J$126&gt;=0, if($B134&lt;=$B133,J133,J133*vlookup($B134,'2a. TBill Main'!$B$237:$HF$246,1+J$123)),J133)</f>
        <v>10844</v>
      </c>
      <c r="K134" s="346">
        <f>if($A134-K$126&gt;=0, if($B134&lt;=$B133,K133,K133*vlookup($B134,'2a. TBill Main'!$B$237:$HF$246,1+K$123)),K133)</f>
        <v>10844</v>
      </c>
      <c r="L134" s="346">
        <f>if($A134-L$126&gt;=0, if($B134&lt;=$B133,L133,L133*vlookup($B134,'2a. TBill Main'!$B$237:$HF$246,1+L$123)),L133)</f>
        <v>2842.91726</v>
      </c>
      <c r="M134" s="346">
        <f>if($A134-M$126&gt;=0, if($B134&lt;=$B133,M133,M133*vlookup($B134,'2a. TBill Main'!$B$237:$HF$246,1+M$123)),M133)</f>
        <v>80320.4236</v>
      </c>
      <c r="N134" s="346">
        <f>if($A134-N$126&gt;=0, if($B134&lt;=$B133,N133,N133*vlookup($B134,'2a. TBill Main'!$B$237:$HF$246,1+N$123)),N133)</f>
        <v>27054.16424</v>
      </c>
      <c r="O134" s="346">
        <f>if($A134-O$126&gt;=0, if($B134&lt;=$B133,O133,O133*vlookup($B134,'2a. TBill Main'!$B$237:$HF$246,1+O$123)),O133)</f>
        <v>1443.3364</v>
      </c>
      <c r="P134" s="346">
        <f>if($A134-P$126&gt;=0, if($B134&lt;=$B133,P133,P133*vlookup($B134,'2a. TBill Main'!$B$237:$HF$246,1+P$123)),P133)</f>
        <v>10.844</v>
      </c>
      <c r="Q134" s="346">
        <f>if($A134-Q$126&gt;=0, if($B134&lt;=$B133,Q133,Q133*vlookup($B134,'2a. TBill Main'!$B$237:$HF$246,1+Q$123)),Q133)</f>
        <v>206.036</v>
      </c>
      <c r="R134" s="346">
        <f>if($A134-R$126&gt;=0, if($B134&lt;=$B133,R133,R133*vlookup($B134,'2a. TBill Main'!$B$237:$HF$246,1+R$123)),R133)</f>
        <v>8001.08274</v>
      </c>
      <c r="S134" s="346">
        <f>if($A134-S$126&gt;=0, if($B134&lt;=$B133,S133,S133*vlookup($B134,'2a. TBill Main'!$B$237:$HF$246,1+S$123)),S133)</f>
        <v>6436.770676</v>
      </c>
      <c r="T134" s="346">
        <f>if($A134-T$126&gt;=0, if($B134&lt;=$B133,T133,T133*vlookup($B134,'2a. TBill Main'!$B$237:$HF$246,1+T$123)),T133)</f>
        <v>71599.6788</v>
      </c>
      <c r="U134" s="346">
        <f>if($A134-U$126&gt;=0, if($B134&lt;=$B133,U133,U133*vlookup($B134,'2a. TBill Main'!$B$237:$HF$246,1+U$123)),U133)</f>
        <v>11046.31651</v>
      </c>
      <c r="V134" s="346">
        <f>if($A134-V$126&gt;=0, if($B134&lt;=$B133,V133,V133*vlookup($B134,'2a. TBill Main'!$B$237:$HF$246,1+V$123)),V133)</f>
        <v>35459.59806</v>
      </c>
      <c r="W134" s="346">
        <f>if($A134-W$126&gt;=0, if($B134&lt;=$B133,W133,W133*vlookup($B134,'2a. TBill Main'!$B$237:$HF$246,1+W$123)),W133)</f>
        <v>10844</v>
      </c>
      <c r="X134" s="346">
        <f>if($A134-X$126&gt;=0, if($B134&lt;=$B133,X133,X133*vlookup($B134,'2a. TBill Main'!$B$237:$HF$246,1+X$123)),X133)</f>
        <v>19148.32436</v>
      </c>
      <c r="Y134" s="346">
        <f>if($A134-Y$126&gt;=0, if($B134&lt;=$B133,Y133,Y133*vlookup($B134,'2a. TBill Main'!$B$237:$HF$246,1+Y$123)),Y133)</f>
        <v>10844</v>
      </c>
      <c r="Z134" s="346">
        <f>if($A134-Z$126&gt;=0, if($B134&lt;=$B133,Z133,Z133*vlookup($B134,'2a. TBill Main'!$B$237:$HF$246,1+Z$123)),Z133)</f>
        <v>1371.766</v>
      </c>
      <c r="AA134" s="346">
        <f>if($A134-AA$126&gt;=0, if($B134&lt;=$B133,AA133,AA133*vlookup($B134,'2a. TBill Main'!$B$237:$HF$246,1+AA$123)),AA133)</f>
        <v>24191.36993</v>
      </c>
      <c r="AB134" s="346">
        <f>if($A134-AB$126&gt;=0, if($B134&lt;=$B133,AB133,AB133*vlookup($B134,'2a. TBill Main'!$B$237:$HF$246,1+AB$123)),AB133)</f>
        <v>14309.40624</v>
      </c>
      <c r="AC134" s="346">
        <f>if($A134-AC$126&gt;=0, if($B134&lt;=$B133,AC133,AC133*vlookup($B134,'2a. TBill Main'!$B$237:$HF$246,1+AC$123)),AC133)</f>
        <v>8675.2</v>
      </c>
      <c r="AD134" s="346">
        <f>if($A134-AD$126&gt;=0, if($B134&lt;=$B133,AD133,AD133*vlookup($B134,'2a. TBill Main'!$B$237:$HF$246,1+AD$123)),AD133)</f>
        <v>5422</v>
      </c>
      <c r="AE134" s="346">
        <f>if($A134-AE$126&gt;=0, if($B134&lt;=$B133,AE133,AE133*vlookup($B134,'2a. TBill Main'!$B$237:$HF$246,1+AE$123)),AE133)</f>
        <v>47405.91234</v>
      </c>
      <c r="AF134" s="346">
        <f>if($A134-AF$126&gt;=0, if($B134&lt;=$B133,AF133,AF133*vlookup($B134,'2a. TBill Main'!$B$237:$HF$246,1+AF$123)),AF133)</f>
        <v>8539.942788</v>
      </c>
      <c r="AG134" s="346">
        <f>if($A134-AG$126&gt;=0, if($B134&lt;=$B133,AG133,AG133*vlookup($B134,'2a. TBill Main'!$B$237:$HF$246,1+AG$123)),AG133)</f>
        <v>11912.79548</v>
      </c>
      <c r="AH134" s="346">
        <f>if($A134-AH$126&gt;=0, if($B134&lt;=$B133,AH133,AH133*vlookup($B134,'2a. TBill Main'!$B$237:$HF$246,1+AH$123)),AH133)</f>
        <v>9047.225108</v>
      </c>
      <c r="AI134" s="346">
        <f>if($A134-AI$126&gt;=0, if($B134&lt;=$B133,AI133,AI133*vlookup($B134,'2a. TBill Main'!$B$237:$HF$246,1+AI$123)),AI133)</f>
        <v>16817.05955</v>
      </c>
      <c r="AJ134" s="346">
        <f>if($A134-AJ$126&gt;=0, if($B134&lt;=$B133,AJ133,AJ133*vlookup($B134,'2a. TBill Main'!$B$237:$HF$246,1+AJ$123)),AJ133)</f>
        <v>16266</v>
      </c>
      <c r="AK134" s="346">
        <f>if($A134-AK$126&gt;=0, if($B134&lt;=$B133,AK133,AK133*vlookup($B134,'2a. TBill Main'!$B$237:$HF$246,1+AK$123)),AK133)</f>
        <v>13012.8</v>
      </c>
      <c r="AL134" s="346">
        <f>if($A134-AL$126&gt;=0, if($B134&lt;=$B133,AL133,AL133*vlookup($B134,'2a. TBill Main'!$B$237:$HF$246,1+AL$123)),AL133)</f>
        <v>8675.2</v>
      </c>
      <c r="AM134" s="346">
        <f>if($A134-AM$126&gt;=0, if($B134&lt;=$B133,AM133,AM133*vlookup($B134,'2a. TBill Main'!$B$237:$HF$246,1+AM$123)),AM133)</f>
        <v>12255.60686</v>
      </c>
      <c r="AN134" s="346">
        <f>if($A134-AN$126&gt;=0, if($B134&lt;=$B133,AN133,AN133*vlookup($B134,'2a. TBill Main'!$B$237:$HF$246,1+AN$123)),AN133)</f>
        <v>65189.7904</v>
      </c>
      <c r="AO134" s="346">
        <f>if($A134-AO$126&gt;=0, if($B134&lt;=$B133,AO133,AO133*vlookup($B134,'2a. TBill Main'!$B$237:$HF$246,1+AO$123)),AO133)</f>
        <v>7144.851344</v>
      </c>
      <c r="AP134" s="346">
        <f>if($A134-AP$126&gt;=0, if($B134&lt;=$B133,AP133,AP133*vlookup($B134,'2a. TBill Main'!$B$237:$HF$246,1+AP$123)),AP133)</f>
        <v>12992.87957</v>
      </c>
      <c r="AQ134" s="346">
        <f>if($A134-AQ$126&gt;=0, if($B134&lt;=$B133,AQ133,AQ133*vlookup($B134,'2a. TBill Main'!$B$237:$HF$246,1+AQ$123)),AQ133)</f>
        <v>30234.17809</v>
      </c>
      <c r="AR134" s="346">
        <f>if($A134-AR$126&gt;=0, if($B134&lt;=$B133,AR133,AR133*vlookup($B134,'2a. TBill Main'!$B$237:$HF$246,1+AR$123)),AR133)</f>
        <v>21688</v>
      </c>
      <c r="AS134" s="346">
        <f>if($A134-AS$126&gt;=0, if($B134&lt;=$B133,AS133,AS133*vlookup($B134,'2a. TBill Main'!$B$237:$HF$246,1+AS$123)),AS133)</f>
        <v>6506.4</v>
      </c>
      <c r="AT134" s="346">
        <f>if($A134-AT$126&gt;=0, if($B134&lt;=$B133,AT133,AT133*vlookup($B134,'2a. TBill Main'!$B$237:$HF$246,1+AT$123)),AT133)</f>
        <v>8675.2</v>
      </c>
      <c r="AU134" s="346">
        <f>if($A134-AU$126&gt;=0, if($B134&lt;=$B133,AU133,AU133*vlookup($B134,'2a. TBill Main'!$B$237:$HF$246,1+AU$123)),AU133)</f>
        <v>8675.2</v>
      </c>
      <c r="AV134" s="346">
        <f>if($A134-AV$126&gt;=0, if($B134&lt;=$B133,AV133,AV133*vlookup($B134,'2a. TBill Main'!$B$237:$HF$246,1+AV$123)),AV133)</f>
        <v>5422</v>
      </c>
      <c r="AW134" s="346">
        <f>if($A134-AW$126&gt;=0, if($B134&lt;=$B133,AW133,AW133*vlookup($B134,'2a. TBill Main'!$B$237:$HF$246,1+AW$123)),AW133)</f>
        <v>5422</v>
      </c>
      <c r="AX134" s="346">
        <f>if($A134-AX$126&gt;=0, if($B134&lt;=$B133,AX133,AX133*vlookup($B134,'2a. TBill Main'!$B$237:$HF$246,1+AX$123)),AX133)</f>
        <v>40338.5956</v>
      </c>
      <c r="AY134" s="346">
        <f>if($A134-AY$126&gt;=0, if($B134&lt;=$B133,AY133,AY133*vlookup($B134,'2a. TBill Main'!$B$237:$HF$246,1+AY$123)),AY133)</f>
        <v>30692.80338</v>
      </c>
      <c r="AZ134" s="346">
        <f>if($A134-AZ$126&gt;=0, if($B134&lt;=$B133,AZ133,AZ133*vlookup($B134,'2a. TBill Main'!$B$237:$HF$246,1+AZ$123)),AZ133)</f>
        <v>12267.78467</v>
      </c>
      <c r="BA134" s="346">
        <f>if($A134-BA$126&gt;=0, if($B134&lt;=$B133,BA133,BA133*vlookup($B134,'2a. TBill Main'!$B$237:$HF$246,1+BA$123)),BA133)</f>
        <v>18663.55418</v>
      </c>
      <c r="BB134" s="346">
        <f>if($A134-BB$126&gt;=0, if($B134&lt;=$B133,BB133,BB133*vlookup($B134,'2a. TBill Main'!$B$237:$HF$246,1+BB$123)),BB133)</f>
        <v>34415.61364</v>
      </c>
      <c r="BC134" s="346">
        <f>if($A134-BC$126&gt;=0, if($B134&lt;=$B133,BC133,BC133*vlookup($B134,'2a. TBill Main'!$B$237:$HF$246,1+BC$123)),BC133)</f>
        <v>325.32</v>
      </c>
      <c r="BD134" s="346">
        <f>if($A134-BD$126&gt;=0, if($B134&lt;=$B133,BD133,BD133*vlookup($B134,'2a. TBill Main'!$B$237:$HF$246,1+BD$123)),BD133)</f>
        <v>16266</v>
      </c>
      <c r="BE134" s="346">
        <f>if($A134-BE$126&gt;=0, if($B134&lt;=$B133,BE133,BE133*vlookup($B134,'2a. TBill Main'!$B$237:$HF$246,1+BE$123)),BE133)</f>
        <v>10844</v>
      </c>
      <c r="BF134" s="346">
        <f>if($A134-BF$126&gt;=0, if($B134&lt;=$B133,BF133,BF133*vlookup($B134,'2a. TBill Main'!$B$237:$HF$246,1+BF$123)),BF133)</f>
        <v>5422</v>
      </c>
      <c r="BG134" s="346">
        <f>if($A134-BG$126&gt;=0, if($B134&lt;=$B133,BG133,BG133*vlookup($B134,'2a. TBill Main'!$B$237:$HF$246,1+BG$123)),BG133)</f>
        <v>5422</v>
      </c>
      <c r="BH134" s="346">
        <f>if($A134-BH$126&gt;=0, if($B134&lt;=$B133,BH133,BH133*vlookup($B134,'2a. TBill Main'!$B$237:$HF$246,1+BH$123)),BH133)</f>
        <v>10844</v>
      </c>
      <c r="BI134" s="346">
        <f>if($A134-BI$126&gt;=0, if($B134&lt;=$B133,BI133,BI133*vlookup($B134,'2a. TBill Main'!$B$237:$HF$246,1+BI$123)),BI133)</f>
        <v>60142.9928</v>
      </c>
      <c r="BJ134" s="346">
        <f>if($A134-BJ$126&gt;=0, if($B134&lt;=$B133,BJ133,BJ133*vlookup($B134,'2a. TBill Main'!$B$237:$HF$246,1+BJ$123)),BJ133)</f>
        <v>10844</v>
      </c>
      <c r="BK134" s="346">
        <f>if($A134-BK$126&gt;=0, if($B134&lt;=$B133,BK133,BK133*vlookup($B134,'2a. TBill Main'!$B$237:$HF$246,1+BK$123)),BK133)</f>
        <v>20118.78645</v>
      </c>
      <c r="BL134" s="346">
        <f>if($A134-BL$126&gt;=0, if($B134&lt;=$B133,BL133,BL133*vlookup($B134,'2a. TBill Main'!$B$237:$HF$246,1+BL$123)),BL133)</f>
        <v>27110</v>
      </c>
      <c r="BM134" s="346">
        <f>if($A134-BM$126&gt;=0, if($B134&lt;=$B133,BM133,BM133*vlookup($B134,'2a. TBill Main'!$B$237:$HF$246,1+BM$123)),BM133)</f>
        <v>21.688</v>
      </c>
      <c r="BN134" s="346">
        <f>if($A134-BN$126&gt;=0, if($B134&lt;=$B133,BN133,BN133*vlookup($B134,'2a. TBill Main'!$B$237:$HF$246,1+BN$123)),BN133)</f>
        <v>3079.53334</v>
      </c>
      <c r="BO134" s="346">
        <f>if($A134-BO$126&gt;=0, if($B134&lt;=$B133,BO133,BO133*vlookup($B134,'2a. TBill Main'!$B$237:$HF$246,1+BO$123)),BO133)</f>
        <v>21266.3419</v>
      </c>
      <c r="BP134" s="346">
        <f>if($A134-BP$126&gt;=0, if($B134&lt;=$B133,BP133,BP133*vlookup($B134,'2a. TBill Main'!$B$237:$HF$246,1+BP$123)),BP133)</f>
        <v>10844</v>
      </c>
      <c r="BQ134" s="346">
        <f>if($A134-BQ$126&gt;=0, if($B134&lt;=$B133,BQ133,BQ133*vlookup($B134,'2a. TBill Main'!$B$237:$HF$246,1+BQ$123)),BQ133)</f>
        <v>2490.411352</v>
      </c>
      <c r="BR134" s="346">
        <f>if($A134-BR$126&gt;=0, if($B134&lt;=$B133,BR133,BR133*vlookup($B134,'2a. TBill Main'!$B$237:$HF$246,1+BR$123)),BR133)</f>
        <v>10844</v>
      </c>
      <c r="BS134" s="346">
        <f>if($A134-BS$126&gt;=0, if($B134&lt;=$B133,BS133,BS133*vlookup($B134,'2a. TBill Main'!$B$237:$HF$246,1+BS$123)),BS133)</f>
        <v>6506.4</v>
      </c>
      <c r="BT134" s="346">
        <f>if($A134-BT$126&gt;=0, if($B134&lt;=$B133,BT133,BT133*vlookup($B134,'2a. TBill Main'!$B$237:$HF$246,1+BT$123)),BT133)</f>
        <v>75693.2888</v>
      </c>
      <c r="BU134" s="346">
        <f>if($A134-BU$126&gt;=0, if($B134&lt;=$B133,BU133,BU133*vlookup($B134,'2a. TBill Main'!$B$237:$HF$246,1+BU$123)),BU133)</f>
        <v>27211.01186</v>
      </c>
      <c r="BV134" s="346">
        <f>if($A134-BV$126&gt;=0, if($B134&lt;=$B133,BV133,BV133*vlookup($B134,'2a. TBill Main'!$B$237:$HF$246,1+BV$123)),BV133)</f>
        <v>27110</v>
      </c>
      <c r="BW134" s="346">
        <f>if($A134-BW$126&gt;=0, if($B134&lt;=$B133,BW133,BW133*vlookup($B134,'2a. TBill Main'!$B$237:$HF$246,1+BW$123)),BW133)</f>
        <v>545.4532</v>
      </c>
      <c r="BX134" s="346">
        <f>if($A134-BX$126&gt;=0, if($B134&lt;=$B133,BX133,BX133*vlookup($B134,'2a. TBill Main'!$B$237:$HF$246,1+BX$123)),BX133)</f>
        <v>16266</v>
      </c>
      <c r="BY134" s="346">
        <f>if($A134-BY$126&gt;=0, if($B134&lt;=$B133,BY133,BY133*vlookup($B134,'2a. TBill Main'!$B$237:$HF$246,1+BY$123)),BY133)</f>
        <v>10844</v>
      </c>
      <c r="BZ134" s="346">
        <f>if($A134-BZ$126&gt;=0, if($B134&lt;=$B133,BZ133,BZ133*vlookup($B134,'2a. TBill Main'!$B$237:$HF$246,1+BZ$123)),BZ133)</f>
        <v>6603.367048</v>
      </c>
      <c r="CA134" s="346">
        <f>if($A134-CA$126&gt;=0, if($B134&lt;=$B133,CA133,CA133*vlookup($B134,'2a. TBill Main'!$B$237:$HF$246,1+CA$123)),CA133)</f>
        <v>10844</v>
      </c>
      <c r="CB134" s="346">
        <f>if($A134-CB$126&gt;=0, if($B134&lt;=$B133,CB133,CB133*vlookup($B134,'2a. TBill Main'!$B$237:$HF$246,1+CB$123)),CB133)</f>
        <v>22256.2256</v>
      </c>
      <c r="CC134" s="346">
        <f>if($A134-CC$126&gt;=0, if($B134&lt;=$B133,CC133,CC133*vlookup($B134,'2a. TBill Main'!$B$237:$HF$246,1+CC$123)),CC133)</f>
        <v>40976.15774</v>
      </c>
      <c r="CD134" s="346">
        <f>if($A134-CD$126&gt;=0, if($B134&lt;=$B133,CD133,CD133*vlookup($B134,'2a. TBill Main'!$B$237:$HF$246,1+CD$123)),CD133)</f>
        <v>11384.0312</v>
      </c>
      <c r="CE134" s="346">
        <f>if($A134-CE$126&gt;=0, if($B134&lt;=$B133,CE133,CE133*vlookup($B134,'2a. TBill Main'!$B$237:$HF$246,1+CE$123)),CE133)</f>
        <v>24189.29873</v>
      </c>
      <c r="CF134" s="346">
        <f>if($A134-CF$126&gt;=0, if($B134&lt;=$B133,CF133,CF133*vlookup($B134,'2a. TBill Main'!$B$237:$HF$246,1+CF$123)),CF133)</f>
        <v>27110</v>
      </c>
      <c r="CG134" s="346">
        <f>if($A134-CG$126&gt;=0, if($B134&lt;=$B133,CG133,CG133*vlookup($B134,'2a. TBill Main'!$B$237:$HF$246,1+CG$123)),CG133)</f>
        <v>5.422</v>
      </c>
      <c r="CH134" s="346">
        <f>if($A134-CH$126&gt;=0, if($B134&lt;=$B133,CH133,CH133*vlookup($B134,'2a. TBill Main'!$B$237:$HF$246,1+CH$123)),CH133)</f>
        <v>15260.25153</v>
      </c>
      <c r="CI134" s="346">
        <f>if($A134-CI$126&gt;=0, if($B134&lt;=$B133,CI133,CI133*vlookup($B134,'2a. TBill Main'!$B$237:$HF$246,1+CI$123)),CI133)</f>
        <v>10844</v>
      </c>
      <c r="CJ134" s="346">
        <f>if($A134-CJ$126&gt;=0, if($B134&lt;=$B133,CJ133,CJ133*vlookup($B134,'2a. TBill Main'!$B$237:$HF$246,1+CJ$123)),CJ133)</f>
        <v>5422</v>
      </c>
      <c r="CK134" s="346">
        <f>if($A134-CK$126&gt;=0, if($B134&lt;=$B133,CK133,CK133*vlookup($B134,'2a. TBill Main'!$B$237:$HF$246,1+CK$123)),CK133)</f>
        <v>9440.049008</v>
      </c>
      <c r="CL134" s="346">
        <f>if($A134-CL$126&gt;=0, if($B134&lt;=$B133,CL133,CL133*vlookup($B134,'2a. TBill Main'!$B$237:$HF$246,1+CL$123)),CL133)</f>
        <v>8144.960932</v>
      </c>
      <c r="CM134" s="346">
        <f>if($A134-CM$126&gt;=0, if($B134&lt;=$B133,CM133,CM133*vlookup($B134,'2a. TBill Main'!$B$237:$HF$246,1+CM$123)),CM133)</f>
        <v>48075.7896</v>
      </c>
      <c r="CN134" s="346">
        <f>if($A134-CN$126&gt;=0, if($B134&lt;=$B133,CN133,CN133*vlookup($B134,'2a. TBill Main'!$B$237:$HF$246,1+CN$123)),CN133)</f>
        <v>16979.76292</v>
      </c>
      <c r="CO134" s="346">
        <f>if($A134-CO$126&gt;=0, if($B134&lt;=$B133,CO133,CO133*vlookup($B134,'2a. TBill Main'!$B$237:$HF$246,1+CO$123)),CO133)</f>
        <v>160</v>
      </c>
      <c r="CP134" s="346">
        <f>if($A134-CP$126&gt;=0, if($B134&lt;=$B133,CP133,CP133*vlookup($B134,'2a. TBill Main'!$B$237:$HF$246,1+CP$123)),CP133)</f>
        <v>22664.42</v>
      </c>
      <c r="CQ134" s="346">
        <f>if($A134-CQ$126&gt;=0, if($B134&lt;=$B133,CQ133,CQ133*vlookup($B134,'2a. TBill Main'!$B$237:$HF$246,1+CQ$123)),CQ133)</f>
        <v>5000</v>
      </c>
      <c r="CR134" s="346">
        <f>if($A134-CR$126&gt;=0, if($B134&lt;=$B133,CR133,CR133*vlookup($B134,'2a. TBill Main'!$B$237:$HF$246,1+CR$123)),CR133)</f>
        <v>14323.48</v>
      </c>
      <c r="CS134" s="346">
        <f>if($A134-CS$126&gt;=0, if($B134&lt;=$B133,CS133,CS133*vlookup($B134,'2a. TBill Main'!$B$237:$HF$246,1+CS$123)),CS133)</f>
        <v>4237</v>
      </c>
      <c r="CT134" s="346">
        <f>if($A134-CT$126&gt;=0, if($B134&lt;=$B133,CT133,CT133*vlookup($B134,'2a. TBill Main'!$B$237:$HF$246,1+CT$123)),CT133)</f>
        <v>14004.37</v>
      </c>
      <c r="CU134" s="346">
        <f>if($A134-CU$126&gt;=0, if($B134&lt;=$B133,CU133,CU133*vlookup($B134,'2a. TBill Main'!$B$237:$HF$246,1+CU$123)),CU133)</f>
        <v>21287.46</v>
      </c>
      <c r="CV134" s="346">
        <f>if($A134-CV$126&gt;=0, if($B134&lt;=$B133,CV133,CV133*vlookup($B134,'2a. TBill Main'!$B$237:$HF$246,1+CV$123)),CV133)</f>
        <v>5000</v>
      </c>
      <c r="CW134" s="346">
        <f>if($A134-CW$126&gt;=0, if($B134&lt;=$B133,CW133,CW133*vlookup($B134,'2a. TBill Main'!$B$237:$HF$246,1+CW$123)),CW133)</f>
        <v>7250</v>
      </c>
      <c r="CX134" s="346">
        <f>if($A134-CX$126&gt;=0, if($B134&lt;=$B133,CX133,CX133*vlookup($B134,'2a. TBill Main'!$B$237:$HF$246,1+CX$123)),CX133)</f>
        <v>54527</v>
      </c>
      <c r="CY134" s="346">
        <f>if($A134-CY$126&gt;=0, if($B134&lt;=$B133,CY133,CY133*vlookup($B134,'2a. TBill Main'!$B$237:$HF$246,1+CY$123)),CY133)</f>
        <v>107019.97</v>
      </c>
      <c r="CZ134" s="346">
        <f>if($A134-CZ$126&gt;=0, if($B134&lt;=$B133,CZ133,CZ133*vlookup($B134,'2a. TBill Main'!$B$237:$HF$246,1+CZ$123)),CZ133)</f>
        <v>9055.25</v>
      </c>
      <c r="DA134" s="346">
        <f>if($A134-DA$126&gt;=0, if($B134&lt;=$B133,DA133,DA133*vlookup($B134,'2a. TBill Main'!$B$237:$HF$246,1+DA$123)),DA133)</f>
        <v>25000</v>
      </c>
      <c r="DB134" s="346">
        <f>if($A134-DB$126&gt;=0, if($B134&lt;=$B133,DB133,DB133*vlookup($B134,'2a. TBill Main'!$B$237:$HF$246,1+DB$123)),DB133)</f>
        <v>10000</v>
      </c>
      <c r="DC134" s="346">
        <f>if($A134-DC$126&gt;=0, if($B134&lt;=$B133,DC133,DC133*vlookup($B134,'2a. TBill Main'!$B$237:$HF$246,1+DC$123)),DC133)</f>
        <v>10000</v>
      </c>
      <c r="DD134" s="346">
        <f>if($A134-DD$126&gt;=0, if($B134&lt;=$B133,DD133,DD133*vlookup($B134,'2a. TBill Main'!$B$237:$HF$246,1+DD$123)),DD133)</f>
        <v>19918</v>
      </c>
      <c r="DE134" s="346">
        <f>if($A134-DE$126&gt;=0, if($B134&lt;=$B133,DE133,DE133*vlookup($B134,'2a. TBill Main'!$B$237:$HF$246,1+DE$123)),DE133)</f>
        <v>7582</v>
      </c>
      <c r="DF134" s="346">
        <f>if($A134-DF$126&gt;=0, if($B134&lt;=$B133,DF133,DF133*vlookup($B134,'2a. TBill Main'!$B$237:$HF$246,1+DF$123)),DF133)</f>
        <v>4000</v>
      </c>
      <c r="DG134" s="346">
        <f>if($A134-DG$126&gt;=0, if($B134&lt;=$B133,DG133,DG133*vlookup($B134,'2a. TBill Main'!$B$237:$HF$246,1+DG$123)),DG133)</f>
        <v>10000</v>
      </c>
      <c r="DH134" s="346">
        <f>if($A134-DH$126&gt;=0, if($B134&lt;=$B133,DH133,DH133*vlookup($B134,'2a. TBill Main'!$B$237:$HF$246,1+DH$123)),DH133)</f>
        <v>49853</v>
      </c>
      <c r="DI134" s="346">
        <f>if($A134-DI$126&gt;=0, if($B134&lt;=$B133,DI133,DI133*vlookup($B134,'2a. TBill Main'!$B$237:$HF$246,1+DI$123)),DI133)</f>
        <v>7788.19</v>
      </c>
      <c r="DJ134" s="346">
        <f>if($A134-DJ$126&gt;=0, if($B134&lt;=$B133,DJ133,DJ133*vlookup($B134,'2a. TBill Main'!$B$237:$HF$246,1+DJ$123)),DJ133)</f>
        <v>50</v>
      </c>
      <c r="DK134" s="346">
        <f>if($A134-DK$126&gt;=0, if($B134&lt;=$B133,DK133,DK133*vlookup($B134,'2a. TBill Main'!$B$237:$HF$246,1+DK$123)),DK133)</f>
        <v>23384.57</v>
      </c>
      <c r="DL134" s="346">
        <f>if($A134-DL$126&gt;=0, if($B134&lt;=$B133,DL133,DL133*vlookup($B134,'2a. TBill Main'!$B$237:$HF$246,1+DL$123)),DL133)</f>
        <v>10000</v>
      </c>
      <c r="DM134" s="346">
        <f>if($A134-DM$126&gt;=0, if($B134&lt;=$B133,DM133,DM133*vlookup($B134,'2a. TBill Main'!$B$237:$HF$246,1+DM$123)),DM133)</f>
        <v>6414.69</v>
      </c>
      <c r="DN134" s="346">
        <f>if($A134-DN$126&gt;=0, if($B134&lt;=$B133,DN133,DN133*vlookup($B134,'2a. TBill Main'!$B$237:$HF$246,1+DN$123)),DN133)</f>
        <v>26634</v>
      </c>
      <c r="DO134" s="346">
        <f>if($A134-DO$126&gt;=0, if($B134&lt;=$B133,DO133,DO133*vlookup($B134,'2a. TBill Main'!$B$237:$HF$246,1+DO$123)),DO133)</f>
        <v>10000</v>
      </c>
      <c r="DP134" s="346">
        <f>if($A134-DP$126&gt;=0, if($B134&lt;=$B133,DP133,DP133*vlookup($B134,'2a. TBill Main'!$B$237:$HF$246,1+DP$123)),DP133)</f>
        <v>12000</v>
      </c>
      <c r="DQ134" s="346">
        <f>if($A134-DQ$126&gt;=0, if($B134&lt;=$B133,DQ133,DQ133*vlookup($B134,'2a. TBill Main'!$B$237:$HF$246,1+DQ$123)),DQ133)</f>
        <v>7000</v>
      </c>
      <c r="DR134" s="346">
        <f>if($A134-DR$126&gt;=0, if($B134&lt;=$B133,DR133,DR133*vlookup($B134,'2a. TBill Main'!$B$237:$HF$246,1+DR$123)),DR133)</f>
        <v>47306.26</v>
      </c>
      <c r="DS134" s="346">
        <f>if($A134-DS$126&gt;=0, if($B134&lt;=$B133,DS133,DS133*vlookup($B134,'2a. TBill Main'!$B$237:$HF$246,1+DS$123)),DS133)</f>
        <v>2009.83</v>
      </c>
      <c r="DT134" s="346">
        <f>if($A134-DT$126&gt;=0, if($B134&lt;=$B133,DT133,DT133*vlookup($B134,'2a. TBill Main'!$B$237:$HF$246,1+DT$123)),DT133)</f>
        <v>53</v>
      </c>
      <c r="DU134" s="346">
        <f>if($A134-DU$126&gt;=0, if($B134&lt;=$B133,DU133,DU133*vlookup($B134,'2a. TBill Main'!$B$237:$HF$246,1+DU$123)),DU133)</f>
        <v>17401.32</v>
      </c>
      <c r="DV134" s="346">
        <f>if($A134-DV$126&gt;=0, if($B134&lt;=$B133,DV133,DV133*vlookup($B134,'2a. TBill Main'!$B$237:$HF$246,1+DV$123)),DV133)</f>
        <v>34878.83</v>
      </c>
      <c r="DW134" s="346">
        <f>if($A134-DW$126&gt;=0, if($B134&lt;=$B133,DW133,DW133*vlookup($B134,'2a. TBill Main'!$B$237:$HF$246,1+DW$123)),DW133)</f>
        <v>10000</v>
      </c>
      <c r="DX134" s="346">
        <f>if($A134-DX$126&gt;=0, if($B134&lt;=$B133,DX133,DX133*vlookup($B134,'2a. TBill Main'!$B$237:$HF$246,1+DX$123)),DX133)</f>
        <v>20000</v>
      </c>
      <c r="DY134" s="346">
        <f>if($A134-DY$126&gt;=0, if($B134&lt;=$B133,DY133,DY133*vlookup($B134,'2a. TBill Main'!$B$237:$HF$246,1+DY$123)),DY133)</f>
        <v>10000</v>
      </c>
      <c r="DZ134" s="346">
        <f>if($A134-DZ$126&gt;=0, if($B134&lt;=$B133,DZ133,DZ133*vlookup($B134,'2a. TBill Main'!$B$237:$HF$246,1+DZ$123)),DZ133)</f>
        <v>60434</v>
      </c>
      <c r="EA134" s="346">
        <f>if($A134-EA$126&gt;=0, if($B134&lt;=$B133,EA133,EA133*vlookup($B134,'2a. TBill Main'!$B$237:$HF$246,1+EA$123)),EA133)</f>
        <v>286</v>
      </c>
      <c r="EB134" s="346">
        <f>if($A134-EB$126&gt;=0, if($B134&lt;=$B133,EB133,EB133*vlookup($B134,'2a. TBill Main'!$B$237:$HF$246,1+EB$123)),EB133)</f>
        <v>20000</v>
      </c>
      <c r="EC134" s="346">
        <f>if($A134-EC$126&gt;=0, if($B134&lt;=$B133,EC133,EC133*vlookup($B134,'2a. TBill Main'!$B$237:$HF$246,1+EC$123)),EC133)</f>
        <v>28876.17</v>
      </c>
      <c r="ED134" s="346">
        <f>if($A134-ED$126&gt;=0, if($B134&lt;=$B133,ED133,ED133*vlookup($B134,'2a. TBill Main'!$B$237:$HF$246,1+ED$123)),ED133)</f>
        <v>19560.88</v>
      </c>
      <c r="EE134" s="346">
        <f>if($A134-EE$126&gt;=0, if($B134&lt;=$B133,EE133,EE133*vlookup($B134,'2a. TBill Main'!$B$237:$HF$246,1+EE$123)),EE133)</f>
        <v>20000</v>
      </c>
      <c r="EF134" s="346">
        <f>if($A134-EF$126&gt;=0, if($B134&lt;=$B133,EF133,EF133*vlookup($B134,'2a. TBill Main'!$B$237:$HF$246,1+EF$123)),EF133)</f>
        <v>5269.38</v>
      </c>
      <c r="EG134" s="346">
        <f>if($A134-EG$126&gt;=0, if($B134&lt;=$B133,EG133,EG133*vlookup($B134,'2a. TBill Main'!$B$237:$HF$246,1+EG$123)),EG133)</f>
        <v>4203.34</v>
      </c>
      <c r="EH134" s="346">
        <f>if($A134-EH$126&gt;=0, if($B134&lt;=$B133,EH133,EH133*vlookup($B134,'2a. TBill Main'!$B$237:$HF$246,1+EH$123)),EH133)</f>
        <v>394</v>
      </c>
      <c r="EI134" s="346">
        <f>if($A134-EI$126&gt;=0, if($B134&lt;=$B133,EI133,EI133*vlookup($B134,'2a. TBill Main'!$B$237:$HF$246,1+EI$123)),EI133)</f>
        <v>20000</v>
      </c>
      <c r="EJ134" s="346">
        <f>if($A134-EJ$126&gt;=0, if($B134&lt;=$B133,EJ133,EJ133*vlookup($B134,'2a. TBill Main'!$B$237:$HF$246,1+EJ$123)),EJ133)</f>
        <v>17810.87</v>
      </c>
      <c r="EK134" s="346">
        <f>if($A134-EK$126&gt;=0, if($B134&lt;=$B133,EK133,EK133*vlookup($B134,'2a. TBill Main'!$B$237:$HF$246,1+EK$123)),EK133)</f>
        <v>11000</v>
      </c>
      <c r="EL134" s="346">
        <f>if($A134-EL$126&gt;=0, if($B134&lt;=$B133,EL133,EL133*vlookup($B134,'2a. TBill Main'!$B$237:$HF$246,1+EL$123)),EL133)</f>
        <v>4225</v>
      </c>
      <c r="EM134" s="346">
        <f>if($A134-EM$126&gt;=0, if($B134&lt;=$B133,EM133,EM133*vlookup($B134,'2a. TBill Main'!$B$237:$HF$246,1+EM$123)),EM133)</f>
        <v>41011</v>
      </c>
      <c r="EN134" s="346">
        <f>if($A134-EN$126&gt;=0, if($B134&lt;=$B133,EN133,EN133*vlookup($B134,'2a. TBill Main'!$B$237:$HF$246,1+EN$123)),EN133)</f>
        <v>300</v>
      </c>
      <c r="EO134" s="346">
        <f>if($A134-EO$126&gt;=0, if($B134&lt;=$B133,EO133,EO133*vlookup($B134,'2a. TBill Main'!$B$237:$HF$246,1+EO$123)),EO133)</f>
        <v>17016.96</v>
      </c>
      <c r="EP134" s="346">
        <f>if($A134-EP$126&gt;=0, if($B134&lt;=$B133,EP133,EP133*vlookup($B134,'2a. TBill Main'!$B$237:$HF$246,1+EP$123)),EP133)</f>
        <v>18037.85</v>
      </c>
      <c r="EQ134" s="346">
        <f>if($A134-EQ$126&gt;=0, if($B134&lt;=$B133,EQ133,EQ133*vlookup($B134,'2a. TBill Main'!$B$237:$HF$246,1+EQ$123)),EQ133)</f>
        <v>20000</v>
      </c>
      <c r="ER134" s="346">
        <f>if($A134-ER$126&gt;=0, if($B134&lt;=$B133,ER133,ER133*vlookup($B134,'2a. TBill Main'!$B$237:$HF$246,1+ER$123)),ER133)</f>
        <v>36065</v>
      </c>
      <c r="ES134" s="346">
        <f>if($A134-ES$126&gt;=0, if($B134&lt;=$B133,ES133,ES133*vlookup($B134,'2a. TBill Main'!$B$237:$HF$246,1+ES$123)),ES133)</f>
        <v>4796.56</v>
      </c>
      <c r="ET134" s="346">
        <f>if($A134-ET$126&gt;=0, if($B134&lt;=$B133,ET133,ET133*vlookup($B134,'2a. TBill Main'!$B$237:$HF$246,1+ET$123)),ET133)</f>
        <v>1418</v>
      </c>
      <c r="EU134" s="346">
        <f>if($A134-EU$126&gt;=0, if($B134&lt;=$B133,EU133,EU133*vlookup($B134,'2a. TBill Main'!$B$237:$HF$246,1+EU$123)),EU133)</f>
        <v>8099.34</v>
      </c>
      <c r="EV134" s="346">
        <f>if($A134-EV$126&gt;=0, if($B134&lt;=$B133,EV133,EV133*vlookup($B134,'2a. TBill Main'!$B$237:$HF$246,1+EV$123)),EV133)</f>
        <v>4855.74</v>
      </c>
      <c r="EW134" s="346">
        <f>if($A134-EW$126&gt;=0, if($B134&lt;=$B133,EW133,EW133*vlookup($B134,'2a. TBill Main'!$B$237:$HF$246,1+EW$123)),EW133)</f>
        <v>4272</v>
      </c>
      <c r="EX134" s="346">
        <f>if($A134-EX$126&gt;=0, if($B134&lt;=$B133,EX133,EX133*vlookup($B134,'2a. TBill Main'!$B$237:$HF$246,1+EX$123)),EX133)</f>
        <v>5892.1</v>
      </c>
      <c r="EY134" s="346">
        <f>if($A134-EY$126&gt;=0, if($B134&lt;=$B133,EY133,EY133*vlookup($B134,'2a. TBill Main'!$B$237:$HF$246,1+EY$123)),EY133)</f>
        <v>45969.73</v>
      </c>
      <c r="EZ134" s="346">
        <f>if($A134-EZ$126&gt;=0, if($B134&lt;=$B133,EZ133,EZ133*vlookup($B134,'2a. TBill Main'!$B$237:$HF$246,1+EZ$123)),EZ133)</f>
        <v>19696.52</v>
      </c>
      <c r="FA134" s="346">
        <f>if($A134-FA$126&gt;=0, if($B134&lt;=$B133,FA133,FA133*vlookup($B134,'2a. TBill Main'!$B$237:$HF$246,1+FA$123)),FA133)</f>
        <v>3580.2</v>
      </c>
      <c r="FB134" s="346">
        <f>if($A134-FB$126&gt;=0, if($B134&lt;=$B133,FB133,FB133*vlookup($B134,'2a. TBill Main'!$B$237:$HF$246,1+FB$123)),FB133)</f>
        <v>6292.7</v>
      </c>
      <c r="FC134" s="346">
        <f>if($A134-FC$126&gt;=0, if($B134&lt;=$B133,FC133,FC133*vlookup($B134,'2a. TBill Main'!$B$237:$HF$246,1+FC$123)),FC133)</f>
        <v>25227</v>
      </c>
      <c r="FD134" s="346">
        <f>if($A134-FD$126&gt;=0, if($B134&lt;=$B133,FD133,FD133*vlookup($B134,'2a. TBill Main'!$B$237:$HF$246,1+FD$123)),FD133)</f>
        <v>20506.71</v>
      </c>
      <c r="FE134" s="346">
        <f>if($A134-FE$126&gt;=0, if($B134&lt;=$B133,FE133,FE133*vlookup($B134,'2a. TBill Main'!$B$237:$HF$246,1+FE$123)),FE133)</f>
        <v>34448.06</v>
      </c>
      <c r="FF134" s="346">
        <f>if($A134-FF$126&gt;=0, if($B134&lt;=$B133,FF133,FF133*vlookup($B134,'2a. TBill Main'!$B$237:$HF$246,1+FF$123)),FF133)</f>
        <v>8181.89</v>
      </c>
      <c r="FG134" s="346">
        <f>if($A134-FG$126&gt;=0, if($B134&lt;=$B133,FG133,FG133*vlookup($B134,'2a. TBill Main'!$B$237:$HF$246,1+FG$123)),FG133)</f>
        <v>10415.66</v>
      </c>
      <c r="FH134" s="346">
        <f>if($A134-FH$126&gt;=0, if($B134&lt;=$B133,FH133,FH133*vlookup($B134,'2a. TBill Main'!$B$237:$HF$246,1+FH$123)),FH133)</f>
        <v>12891</v>
      </c>
      <c r="FI134" s="346">
        <f>if($A134-FI$126&gt;=0, if($B134&lt;=$B133,FI133,FI133*vlookup($B134,'2a. TBill Main'!$B$237:$HF$246,1+FI$123)),FI133)</f>
        <v>35123.16</v>
      </c>
      <c r="FJ134" s="346">
        <f>if($A134-FJ$126&gt;=0, if($B134&lt;=$B133,FJ133,FJ133*vlookup($B134,'2a. TBill Main'!$B$237:$HF$246,1+FJ$123)),FJ133)</f>
        <v>36570.18</v>
      </c>
      <c r="FK134" s="346">
        <f>if($A134-FK$126&gt;=0, if($B134&lt;=$B133,FK133,FK133*vlookup($B134,'2a. TBill Main'!$B$237:$HF$246,1+FK$123)),FK133)</f>
        <v>15616</v>
      </c>
      <c r="FL134" s="346">
        <f>if($A134-FL$126&gt;=0, if($B134&lt;=$B133,FL133,FL133*vlookup($B134,'2a. TBill Main'!$B$237:$HF$246,1+FL$123)),FL133)</f>
        <v>15547</v>
      </c>
      <c r="FM134" s="346">
        <f>if($A134-FM$126&gt;=0, if($B134&lt;=$B133,FM133,FM133*vlookup($B134,'2a. TBill Main'!$B$237:$HF$246,1+FM$123)),FM133)</f>
        <v>41323.31</v>
      </c>
      <c r="FN134" s="346">
        <f>if($A134-FN$126&gt;=0, if($B134&lt;=$B133,FN133,FN133*vlookup($B134,'2a. TBill Main'!$B$237:$HF$246,1+FN$123)),FN133)</f>
        <v>35292.82</v>
      </c>
      <c r="FO134" s="346">
        <f>if($A134-FO$126&gt;=0, if($B134&lt;=$B133,FO133,FO133*vlookup($B134,'2a. TBill Main'!$B$237:$HF$246,1+FO$123)),FO133)</f>
        <v>17000</v>
      </c>
      <c r="FP134" s="346">
        <f>if($A134-FP$126&gt;=0, if($B134&lt;=$B133,FP133,FP133*vlookup($B134,'2a. TBill Main'!$B$237:$HF$246,1+FP$123)),FP133)</f>
        <v>6029</v>
      </c>
      <c r="FQ134" s="346">
        <f>if($A134-FQ$126&gt;=0, if($B134&lt;=$B133,FQ133,FQ133*vlookup($B134,'2a. TBill Main'!$B$237:$HF$246,1+FQ$123)),FQ133)</f>
        <v>33305.63</v>
      </c>
      <c r="FR134" s="346">
        <f>if($A134-FR$126&gt;=0, if($B134&lt;=$B133,FR133,FR133*vlookup($B134,'2a. TBill Main'!$B$237:$HF$246,1+FR$123)),FR133)</f>
        <v>33301.48</v>
      </c>
      <c r="FS134" s="346">
        <f>if($A134-FS$126&gt;=0, if($B134&lt;=$B133,FS133,FS133*vlookup($B134,'2a. TBill Main'!$B$237:$HF$246,1+FS$123)),FS133)</f>
        <v>15000</v>
      </c>
      <c r="FT134" s="346">
        <f>if($A134-FT$126&gt;=0, if($B134&lt;=$B133,FT133,FT133*vlookup($B134,'2a. TBill Main'!$B$237:$HF$246,1+FT$123)),FT133)</f>
        <v>18658</v>
      </c>
      <c r="FU134" s="346">
        <f>if($A134-FU$126&gt;=0, if($B134&lt;=$B133,FU133,FU133*vlookup($B134,'2a. TBill Main'!$B$237:$HF$246,1+FU$123)),FU133)</f>
        <v>20000</v>
      </c>
      <c r="FV134" s="346">
        <f>if($A134-FV$126&gt;=0, if($B134&lt;=$B133,FV133,FV133*vlookup($B134,'2a. TBill Main'!$B$237:$HF$246,1+FV$123)),FV133)</f>
        <v>42000</v>
      </c>
      <c r="FW134" s="346">
        <f>if($A134-FW$126&gt;=0, if($B134&lt;=$B133,FW133,FW133*vlookup($B134,'2a. TBill Main'!$B$237:$HF$246,1+FW$123)),FW133)</f>
        <v>998</v>
      </c>
      <c r="FX134" s="346">
        <f>if($A134-FX$126&gt;=0, if($B134&lt;=$B133,FX133,FX133*vlookup($B134,'2a. TBill Main'!$B$237:$HF$246,1+FX$123)),FX133)</f>
        <v>22277.3</v>
      </c>
      <c r="FY134" s="346">
        <f>if($A134-FY$126&gt;=0, if($B134&lt;=$B133,FY133,FY133*vlookup($B134,'2a. TBill Main'!$B$237:$HF$246,1+FY$123)),FY133)</f>
        <v>20664</v>
      </c>
      <c r="FZ134" s="346">
        <f>if($A134-FZ$126&gt;=0, if($B134&lt;=$B133,FZ133,FZ133*vlookup($B134,'2a. TBill Main'!$B$237:$HF$246,1+FZ$123)),FZ133)</f>
        <v>23190.67</v>
      </c>
      <c r="GA134" s="346">
        <f>if($A134-GA$126&gt;=0, if($B134&lt;=$B133,GA133,GA133*vlookup($B134,'2a. TBill Main'!$B$237:$HF$246,1+GA$123)),GA133)</f>
        <v>375</v>
      </c>
      <c r="GB134" s="346">
        <f>if($A134-GB$126&gt;=0, if($B134&lt;=$B133,GB133,GB133*vlookup($B134,'2a. TBill Main'!$B$237:$HF$246,1+GB$123)),GB133)</f>
        <v>2118</v>
      </c>
      <c r="GC134" s="346">
        <f>if($A134-GC$126&gt;=0, if($B134&lt;=$B133,GC133,GC133*vlookup($B134,'2a. TBill Main'!$B$237:$HF$246,1+GC$123)),GC133)</f>
        <v>110</v>
      </c>
      <c r="GD134" s="346">
        <f>if($A134-GD$126&gt;=0, if($B134&lt;=$B133,GD133,GD133*vlookup($B134,'2a. TBill Main'!$B$237:$HF$246,1+GD$123)),GD133)</f>
        <v>8431</v>
      </c>
      <c r="GE134" s="346">
        <f>if($A134-GE$126&gt;=0, if($B134&lt;=$B133,GE133,GE133*vlookup($B134,'2a. TBill Main'!$B$237:$HF$246,1+GE$123)),GE133)</f>
        <v>2159.24</v>
      </c>
      <c r="GF134" s="346">
        <f>if($A134-GF$126&gt;=0, if($B134&lt;=$B133,GF133,GF133*vlookup($B134,'2a. TBill Main'!$B$237:$HF$246,1+GF$123)),GF133)</f>
        <v>1677</v>
      </c>
      <c r="GG134" s="346">
        <f>if($A134-GG$126&gt;=0, if($B134&lt;=$B133,GG133,GG133*vlookup($B134,'2a. TBill Main'!$B$237:$HF$246,1+GG$123)),GG133)</f>
        <v>24667.46</v>
      </c>
      <c r="GH134" s="346">
        <f>if($A134-GH$126&gt;=0, if($B134&lt;=$B133,GH133,GH133*vlookup($B134,'2a. TBill Main'!$B$237:$HF$246,1+GH$123)),GH133)</f>
        <v>110</v>
      </c>
      <c r="GI134" s="346">
        <f>if($A134-GI$126&gt;=0, if($B134&lt;=$B133,GI133,GI133*vlookup($B134,'2a. TBill Main'!$B$237:$HF$246,1+GI$123)),GI133)</f>
        <v>250</v>
      </c>
      <c r="GJ134" s="346">
        <f>if($A134-GJ$126&gt;=0, if($B134&lt;=$B133,GJ133,GJ133*vlookup($B134,'2a. TBill Main'!$B$237:$HF$246,1+GJ$123)),GJ133)</f>
        <v>33</v>
      </c>
      <c r="GK134" s="346">
        <f>if($A134-GK$126&gt;=0, if($B134&lt;=$B133,GK133,GK133*vlookup($B134,'2a. TBill Main'!$B$237:$HF$246,1+GK$123)),GK133)</f>
        <v>16268.96</v>
      </c>
      <c r="GL134" s="346">
        <f>if($A134-GL$126&gt;=0, if($B134&lt;=$B133,GL133,GL133*vlookup($B134,'2a. TBill Main'!$B$237:$HF$246,1+GL$123)),GL133)</f>
        <v>11925.31</v>
      </c>
      <c r="GM134" s="346">
        <f>if($A134-GM$126&gt;=0, if($B134&lt;=$B133,GM133,GM133*vlookup($B134,'2a. TBill Main'!$B$237:$HF$246,1+GM$123)),GM133)</f>
        <v>325</v>
      </c>
      <c r="GN134" s="346">
        <f>if($A134-GN$126&gt;=0, if($B134&lt;=$B133,GN133,GN133*vlookup($B134,'2a. TBill Main'!$B$237:$HF$246,1+GN$123)),GN133)</f>
        <v>10</v>
      </c>
      <c r="GO134" s="346">
        <f>if($A134-GO$126&gt;=0, if($B134&lt;=$B133,GO133,GO133*vlookup($B134,'2a. TBill Main'!$B$237:$HF$246,1+GO$123)),GO133)</f>
        <v>1165</v>
      </c>
      <c r="GP134" s="346">
        <f>if($A134-GP$126&gt;=0, if($B134&lt;=$B133,GP133,GP133*vlookup($B134,'2a. TBill Main'!$B$237:$HF$246,1+GP$123)),GP133)</f>
        <v>10905</v>
      </c>
      <c r="GQ134" s="346">
        <f>if($A134-GQ$126&gt;=0, if($B134&lt;=$B133,GQ133,GQ133*vlookup($B134,'2a. TBill Main'!$B$237:$HF$246,1+GQ$123)),GQ133)</f>
        <v>11452</v>
      </c>
      <c r="GR134" s="346">
        <f>if($A134-GR$126&gt;=0, if($B134&lt;=$B133,GR133,GR133*vlookup($B134,'2a. TBill Main'!$B$237:$HF$246,1+GR$123)),GR133)</f>
        <v>13649</v>
      </c>
      <c r="GS134" s="346">
        <f>if($A134-GS$126&gt;=0, if($B134&lt;=$B133,GS133,GS133*vlookup($B134,'2a. TBill Main'!$B$237:$HF$246,1+GS$123)),GS133)</f>
        <v>27686</v>
      </c>
      <c r="GT134" s="346">
        <f>if($A134-GT$126&gt;=0, if($B134&lt;=$B133,GT133,GT133*vlookup($B134,'2a. TBill Main'!$B$237:$HF$246,1+GT$123)),GT133)</f>
        <v>1999</v>
      </c>
      <c r="GU134" s="346">
        <f>if($A134-GU$126&gt;=0, if($B134&lt;=$B133,GU133,GU133*vlookup($B134,'2a. TBill Main'!$B$237:$HF$246,1+GU$123)),GU133)</f>
        <v>8301</v>
      </c>
      <c r="GV134" s="346">
        <f>if($A134-GV$126&gt;=0, if($B134&lt;=$B133,GV133,GV133*vlookup($B134,'2a. TBill Main'!$B$237:$HF$246,1+GV$123)),GV133)</f>
        <v>13863</v>
      </c>
      <c r="GW134" s="346">
        <f>if($A134-GW$126&gt;=0, if($B134&lt;=$B133,GW133,GW133*vlookup($B134,'2a. TBill Main'!$B$237:$HF$246,1+GW$123)),GW133)</f>
        <v>15147</v>
      </c>
      <c r="GX134" s="346">
        <f>if($A134-GX$126&gt;=0, if($B134&lt;=$B133,GX133,GX133*vlookup($B134,'2a. TBill Main'!$B$237:$HF$246,1+GX$123)),GX133)</f>
        <v>6626</v>
      </c>
      <c r="GY134" s="346">
        <f>if($A134-GY$126&gt;=0, if($B134&lt;=$B133,GY133,GY133*vlookup($B134,'2a. TBill Main'!$B$237:$HF$246,1+GY$123)),GY133)</f>
        <v>25612</v>
      </c>
      <c r="GZ134" s="346">
        <f>if($A134-GZ$126&gt;=0, if($B134&lt;=$B133,GZ133,GZ133*vlookup($B134,'2a. TBill Main'!$B$237:$HF$246,1+GZ$123)),GZ133)</f>
        <v>20574</v>
      </c>
      <c r="HA134" s="346">
        <f>if($A134-HA$126&gt;=0, if($B134&lt;=$B133,HA133,HA133*vlookup($B134,'2a. TBill Main'!$B$237:$HF$246,1+HA$123)),HA133)</f>
        <v>29647</v>
      </c>
      <c r="HB134" s="346">
        <f>if($A134-HB$126&gt;=0, if($B134&lt;=$B133,HB133,HB133*vlookup($B134,'2a. TBill Main'!$B$237:$HF$246,1+HB$123)),HB133)</f>
        <v>18344</v>
      </c>
      <c r="HC134" s="346">
        <f>if($A134-HC$126&gt;=0, if($B134&lt;=$B133,HC133,HC133*vlookup($B134,'2a. TBill Main'!$B$237:$HF$246,1+HC$123)),HC133)</f>
        <v>5436</v>
      </c>
      <c r="HD134" s="346">
        <f>if($A134-HD$126&gt;=0, if($B134&lt;=$B133,HD133,HD133*vlookup($B134,'2a. TBill Main'!$B$237:$HF$246,1+HD$123)),HD133)</f>
        <v>13177</v>
      </c>
      <c r="HE134" s="346">
        <f>if($A134-HE$126&gt;=0, if($B134&lt;=$B133,HE133,HE133*vlookup($B134,'2a. TBill Main'!$B$237:$HF$246,1+HE$123)),HE133)</f>
        <v>12209.86</v>
      </c>
      <c r="HF134" s="346">
        <f>if($A134-HF$126&gt;=0, if($B134&lt;=$B133,HF133,HF133*vlookup($B134,'2a. TBill Main'!$B$237:$HF$246,1+HF$123)),HF133)</f>
        <v>12309</v>
      </c>
      <c r="HG134" s="346">
        <f>if($A134-HG$126&gt;=0, if($B134&lt;=$B133,HG133,HG133*vlookup($B134,'2a. TBill Main'!$B$237:$HF$246,1+HG$123)),HG133)</f>
        <v>2531</v>
      </c>
      <c r="HH134" s="346">
        <f>if($A134-HH$126&gt;=0, if($B134&lt;=$B133,HH133,HH133*vlookup($B134,'2a. TBill Main'!$B$237:$HF$246,1+HH$123)),HH133)</f>
        <v>15043</v>
      </c>
      <c r="HI134" s="346">
        <f>if($A134-HI$126&gt;=0, if($B134&lt;=$B133,HI133,HI133*vlookup($B134,'2a. TBill Main'!$B$237:$HF$246,1+HI$123)),HI133)</f>
        <v>23307</v>
      </c>
      <c r="HJ134" s="346"/>
      <c r="HK134" s="346"/>
      <c r="HL134" s="346"/>
      <c r="HM134" s="346"/>
      <c r="HN134" s="346"/>
      <c r="HO134" s="346"/>
      <c r="HP134" s="346"/>
      <c r="HQ134" s="346"/>
      <c r="HR134" s="346"/>
      <c r="HS134" s="346"/>
      <c r="HT134" s="346"/>
      <c r="HU134" s="346"/>
      <c r="HV134" s="346"/>
      <c r="HW134" s="346"/>
      <c r="HX134" s="346"/>
    </row>
    <row r="135">
      <c r="A135" s="331" t="str">
        <f t="shared" si="33"/>
        <v>12-2022</v>
      </c>
      <c r="B135" s="338">
        <v>1.0</v>
      </c>
      <c r="C135" s="346">
        <f t="shared" si="34"/>
        <v>3484980.365</v>
      </c>
      <c r="D135" s="338">
        <f t="shared" ref="D135:D175" si="35">if(month(A135)=month($A$73),D134+1,D134)</f>
        <v>1</v>
      </c>
      <c r="E135" s="346"/>
      <c r="F135" s="346">
        <f>if($A135-F$126&gt;=0, if($B135&lt;=$B134,F134,F134*vlookup($B135,'2a. TBill Main'!$B$237:$HF$246,1+F$123)),F134)</f>
        <v>306.8852</v>
      </c>
      <c r="G135" s="346">
        <f>if($A135-G$126&gt;=0, if($B135&lt;=$B134,G134,G134*vlookup($B135,'2a. TBill Main'!$B$237:$HF$246,1+G$123)),G134)</f>
        <v>7903.627712</v>
      </c>
      <c r="H135" s="346">
        <f>if($A135-H$126&gt;=0, if($B135&lt;=$B134,H134,H134*vlookup($B135,'2a. TBill Main'!$B$237:$HF$246,1+H$123)),H134)</f>
        <v>21688</v>
      </c>
      <c r="I135" s="346">
        <f>if($A135-I$126&gt;=0, if($B135&lt;=$B134,I134,I134*vlookup($B135,'2a. TBill Main'!$B$237:$HF$246,1+I$123)),I134)</f>
        <v>8133</v>
      </c>
      <c r="J135" s="346">
        <f>if($A135-J$126&gt;=0, if($B135&lt;=$B134,J134,J134*vlookup($B135,'2a. TBill Main'!$B$237:$HF$246,1+J$123)),J134)</f>
        <v>10844</v>
      </c>
      <c r="K135" s="346">
        <f>if($A135-K$126&gt;=0, if($B135&lt;=$B134,K134,K134*vlookup($B135,'2a. TBill Main'!$B$237:$HF$246,1+K$123)),K134)</f>
        <v>10844</v>
      </c>
      <c r="L135" s="346">
        <f>if($A135-L$126&gt;=0, if($B135&lt;=$B134,L134,L134*vlookup($B135,'2a. TBill Main'!$B$237:$HF$246,1+L$123)),L134)</f>
        <v>2842.91726</v>
      </c>
      <c r="M135" s="346">
        <f>if($A135-M$126&gt;=0, if($B135&lt;=$B134,M134,M134*vlookup($B135,'2a. TBill Main'!$B$237:$HF$246,1+M$123)),M134)</f>
        <v>80320.4236</v>
      </c>
      <c r="N135" s="346">
        <f>if($A135-N$126&gt;=0, if($B135&lt;=$B134,N134,N134*vlookup($B135,'2a. TBill Main'!$B$237:$HF$246,1+N$123)),N134)</f>
        <v>27054.16424</v>
      </c>
      <c r="O135" s="346">
        <f>if($A135-O$126&gt;=0, if($B135&lt;=$B134,O134,O134*vlookup($B135,'2a. TBill Main'!$B$237:$HF$246,1+O$123)),O134)</f>
        <v>1443.3364</v>
      </c>
      <c r="P135" s="346">
        <f>if($A135-P$126&gt;=0, if($B135&lt;=$B134,P134,P134*vlookup($B135,'2a. TBill Main'!$B$237:$HF$246,1+P$123)),P134)</f>
        <v>10.844</v>
      </c>
      <c r="Q135" s="346">
        <f>if($A135-Q$126&gt;=0, if($B135&lt;=$B134,Q134,Q134*vlookup($B135,'2a. TBill Main'!$B$237:$HF$246,1+Q$123)),Q134)</f>
        <v>206.036</v>
      </c>
      <c r="R135" s="346">
        <f>if($A135-R$126&gt;=0, if($B135&lt;=$B134,R134,R134*vlookup($B135,'2a. TBill Main'!$B$237:$HF$246,1+R$123)),R134)</f>
        <v>8001.08274</v>
      </c>
      <c r="S135" s="346">
        <f>if($A135-S$126&gt;=0, if($B135&lt;=$B134,S134,S134*vlookup($B135,'2a. TBill Main'!$B$237:$HF$246,1+S$123)),S134)</f>
        <v>6436.770676</v>
      </c>
      <c r="T135" s="346">
        <f>if($A135-T$126&gt;=0, if($B135&lt;=$B134,T134,T134*vlookup($B135,'2a. TBill Main'!$B$237:$HF$246,1+T$123)),T134)</f>
        <v>71599.6788</v>
      </c>
      <c r="U135" s="346">
        <f>if($A135-U$126&gt;=0, if($B135&lt;=$B134,U134,U134*vlookup($B135,'2a. TBill Main'!$B$237:$HF$246,1+U$123)),U134)</f>
        <v>11046.31651</v>
      </c>
      <c r="V135" s="346">
        <f>if($A135-V$126&gt;=0, if($B135&lt;=$B134,V134,V134*vlookup($B135,'2a. TBill Main'!$B$237:$HF$246,1+V$123)),V134)</f>
        <v>35459.59806</v>
      </c>
      <c r="W135" s="346">
        <f>if($A135-W$126&gt;=0, if($B135&lt;=$B134,W134,W134*vlookup($B135,'2a. TBill Main'!$B$237:$HF$246,1+W$123)),W134)</f>
        <v>10844</v>
      </c>
      <c r="X135" s="346">
        <f>if($A135-X$126&gt;=0, if($B135&lt;=$B134,X134,X134*vlookup($B135,'2a. TBill Main'!$B$237:$HF$246,1+X$123)),X134)</f>
        <v>19148.32436</v>
      </c>
      <c r="Y135" s="346">
        <f>if($A135-Y$126&gt;=0, if($B135&lt;=$B134,Y134,Y134*vlookup($B135,'2a. TBill Main'!$B$237:$HF$246,1+Y$123)),Y134)</f>
        <v>10844</v>
      </c>
      <c r="Z135" s="346">
        <f>if($A135-Z$126&gt;=0, if($B135&lt;=$B134,Z134,Z134*vlookup($B135,'2a. TBill Main'!$B$237:$HF$246,1+Z$123)),Z134)</f>
        <v>1371.766</v>
      </c>
      <c r="AA135" s="346">
        <f>if($A135-AA$126&gt;=0, if($B135&lt;=$B134,AA134,AA134*vlookup($B135,'2a. TBill Main'!$B$237:$HF$246,1+AA$123)),AA134)</f>
        <v>24191.36993</v>
      </c>
      <c r="AB135" s="346">
        <f>if($A135-AB$126&gt;=0, if($B135&lt;=$B134,AB134,AB134*vlookup($B135,'2a. TBill Main'!$B$237:$HF$246,1+AB$123)),AB134)</f>
        <v>14309.40624</v>
      </c>
      <c r="AC135" s="346">
        <f>if($A135-AC$126&gt;=0, if($B135&lt;=$B134,AC134,AC134*vlookup($B135,'2a. TBill Main'!$B$237:$HF$246,1+AC$123)),AC134)</f>
        <v>8675.2</v>
      </c>
      <c r="AD135" s="346">
        <f>if($A135-AD$126&gt;=0, if($B135&lt;=$B134,AD134,AD134*vlookup($B135,'2a. TBill Main'!$B$237:$HF$246,1+AD$123)),AD134)</f>
        <v>5422</v>
      </c>
      <c r="AE135" s="346">
        <f>if($A135-AE$126&gt;=0, if($B135&lt;=$B134,AE134,AE134*vlookup($B135,'2a. TBill Main'!$B$237:$HF$246,1+AE$123)),AE134)</f>
        <v>47405.91234</v>
      </c>
      <c r="AF135" s="346">
        <f>if($A135-AF$126&gt;=0, if($B135&lt;=$B134,AF134,AF134*vlookup($B135,'2a. TBill Main'!$B$237:$HF$246,1+AF$123)),AF134)</f>
        <v>8539.942788</v>
      </c>
      <c r="AG135" s="346">
        <f>if($A135-AG$126&gt;=0, if($B135&lt;=$B134,AG134,AG134*vlookup($B135,'2a. TBill Main'!$B$237:$HF$246,1+AG$123)),AG134)</f>
        <v>11912.79548</v>
      </c>
      <c r="AH135" s="346">
        <f>if($A135-AH$126&gt;=0, if($B135&lt;=$B134,AH134,AH134*vlookup($B135,'2a. TBill Main'!$B$237:$HF$246,1+AH$123)),AH134)</f>
        <v>9047.225108</v>
      </c>
      <c r="AI135" s="346">
        <f>if($A135-AI$126&gt;=0, if($B135&lt;=$B134,AI134,AI134*vlookup($B135,'2a. TBill Main'!$B$237:$HF$246,1+AI$123)),AI134)</f>
        <v>16817.05955</v>
      </c>
      <c r="AJ135" s="346">
        <f>if($A135-AJ$126&gt;=0, if($B135&lt;=$B134,AJ134,AJ134*vlookup($B135,'2a. TBill Main'!$B$237:$HF$246,1+AJ$123)),AJ134)</f>
        <v>16266</v>
      </c>
      <c r="AK135" s="346">
        <f>if($A135-AK$126&gt;=0, if($B135&lt;=$B134,AK134,AK134*vlookup($B135,'2a. TBill Main'!$B$237:$HF$246,1+AK$123)),AK134)</f>
        <v>13012.8</v>
      </c>
      <c r="AL135" s="346">
        <f>if($A135-AL$126&gt;=0, if($B135&lt;=$B134,AL134,AL134*vlookup($B135,'2a. TBill Main'!$B$237:$HF$246,1+AL$123)),AL134)</f>
        <v>8675.2</v>
      </c>
      <c r="AM135" s="346">
        <f>if($A135-AM$126&gt;=0, if($B135&lt;=$B134,AM134,AM134*vlookup($B135,'2a. TBill Main'!$B$237:$HF$246,1+AM$123)),AM134)</f>
        <v>12255.60686</v>
      </c>
      <c r="AN135" s="346">
        <f>if($A135-AN$126&gt;=0, if($B135&lt;=$B134,AN134,AN134*vlookup($B135,'2a. TBill Main'!$B$237:$HF$246,1+AN$123)),AN134)</f>
        <v>65189.7904</v>
      </c>
      <c r="AO135" s="346">
        <f>if($A135-AO$126&gt;=0, if($B135&lt;=$B134,AO134,AO134*vlookup($B135,'2a. TBill Main'!$B$237:$HF$246,1+AO$123)),AO134)</f>
        <v>7144.851344</v>
      </c>
      <c r="AP135" s="346">
        <f>if($A135-AP$126&gt;=0, if($B135&lt;=$B134,AP134,AP134*vlookup($B135,'2a. TBill Main'!$B$237:$HF$246,1+AP$123)),AP134)</f>
        <v>12992.87957</v>
      </c>
      <c r="AQ135" s="346">
        <f>if($A135-AQ$126&gt;=0, if($B135&lt;=$B134,AQ134,AQ134*vlookup($B135,'2a. TBill Main'!$B$237:$HF$246,1+AQ$123)),AQ134)</f>
        <v>30234.17809</v>
      </c>
      <c r="AR135" s="346">
        <f>if($A135-AR$126&gt;=0, if($B135&lt;=$B134,AR134,AR134*vlookup($B135,'2a. TBill Main'!$B$237:$HF$246,1+AR$123)),AR134)</f>
        <v>21688</v>
      </c>
      <c r="AS135" s="346">
        <f>if($A135-AS$126&gt;=0, if($B135&lt;=$B134,AS134,AS134*vlookup($B135,'2a. TBill Main'!$B$237:$HF$246,1+AS$123)),AS134)</f>
        <v>6506.4</v>
      </c>
      <c r="AT135" s="346">
        <f>if($A135-AT$126&gt;=0, if($B135&lt;=$B134,AT134,AT134*vlookup($B135,'2a. TBill Main'!$B$237:$HF$246,1+AT$123)),AT134)</f>
        <v>8675.2</v>
      </c>
      <c r="AU135" s="346">
        <f>if($A135-AU$126&gt;=0, if($B135&lt;=$B134,AU134,AU134*vlookup($B135,'2a. TBill Main'!$B$237:$HF$246,1+AU$123)),AU134)</f>
        <v>8675.2</v>
      </c>
      <c r="AV135" s="346">
        <f>if($A135-AV$126&gt;=0, if($B135&lt;=$B134,AV134,AV134*vlookup($B135,'2a. TBill Main'!$B$237:$HF$246,1+AV$123)),AV134)</f>
        <v>5422</v>
      </c>
      <c r="AW135" s="346">
        <f>if($A135-AW$126&gt;=0, if($B135&lt;=$B134,AW134,AW134*vlookup($B135,'2a. TBill Main'!$B$237:$HF$246,1+AW$123)),AW134)</f>
        <v>5422</v>
      </c>
      <c r="AX135" s="346">
        <f>if($A135-AX$126&gt;=0, if($B135&lt;=$B134,AX134,AX134*vlookup($B135,'2a. TBill Main'!$B$237:$HF$246,1+AX$123)),AX134)</f>
        <v>40338.5956</v>
      </c>
      <c r="AY135" s="346">
        <f>if($A135-AY$126&gt;=0, if($B135&lt;=$B134,AY134,AY134*vlookup($B135,'2a. TBill Main'!$B$237:$HF$246,1+AY$123)),AY134)</f>
        <v>30692.80338</v>
      </c>
      <c r="AZ135" s="346">
        <f>if($A135-AZ$126&gt;=0, if($B135&lt;=$B134,AZ134,AZ134*vlookup($B135,'2a. TBill Main'!$B$237:$HF$246,1+AZ$123)),AZ134)</f>
        <v>12267.78467</v>
      </c>
      <c r="BA135" s="346">
        <f>if($A135-BA$126&gt;=0, if($B135&lt;=$B134,BA134,BA134*vlookup($B135,'2a. TBill Main'!$B$237:$HF$246,1+BA$123)),BA134)</f>
        <v>18663.55418</v>
      </c>
      <c r="BB135" s="346">
        <f>if($A135-BB$126&gt;=0, if($B135&lt;=$B134,BB134,BB134*vlookup($B135,'2a. TBill Main'!$B$237:$HF$246,1+BB$123)),BB134)</f>
        <v>34415.61364</v>
      </c>
      <c r="BC135" s="346">
        <f>if($A135-BC$126&gt;=0, if($B135&lt;=$B134,BC134,BC134*vlookup($B135,'2a. TBill Main'!$B$237:$HF$246,1+BC$123)),BC134)</f>
        <v>325.32</v>
      </c>
      <c r="BD135" s="346">
        <f>if($A135-BD$126&gt;=0, if($B135&lt;=$B134,BD134,BD134*vlookup($B135,'2a. TBill Main'!$B$237:$HF$246,1+BD$123)),BD134)</f>
        <v>16266</v>
      </c>
      <c r="BE135" s="346">
        <f>if($A135-BE$126&gt;=0, if($B135&lt;=$B134,BE134,BE134*vlookup($B135,'2a. TBill Main'!$B$237:$HF$246,1+BE$123)),BE134)</f>
        <v>10844</v>
      </c>
      <c r="BF135" s="346">
        <f>if($A135-BF$126&gt;=0, if($B135&lt;=$B134,BF134,BF134*vlookup($B135,'2a. TBill Main'!$B$237:$HF$246,1+BF$123)),BF134)</f>
        <v>5422</v>
      </c>
      <c r="BG135" s="346">
        <f>if($A135-BG$126&gt;=0, if($B135&lt;=$B134,BG134,BG134*vlookup($B135,'2a. TBill Main'!$B$237:$HF$246,1+BG$123)),BG134)</f>
        <v>5422</v>
      </c>
      <c r="BH135" s="346">
        <f>if($A135-BH$126&gt;=0, if($B135&lt;=$B134,BH134,BH134*vlookup($B135,'2a. TBill Main'!$B$237:$HF$246,1+BH$123)),BH134)</f>
        <v>10844</v>
      </c>
      <c r="BI135" s="346">
        <f>if($A135-BI$126&gt;=0, if($B135&lt;=$B134,BI134,BI134*vlookup($B135,'2a. TBill Main'!$B$237:$HF$246,1+BI$123)),BI134)</f>
        <v>60142.9928</v>
      </c>
      <c r="BJ135" s="346">
        <f>if($A135-BJ$126&gt;=0, if($B135&lt;=$B134,BJ134,BJ134*vlookup($B135,'2a. TBill Main'!$B$237:$HF$246,1+BJ$123)),BJ134)</f>
        <v>10844</v>
      </c>
      <c r="BK135" s="346">
        <f>if($A135-BK$126&gt;=0, if($B135&lt;=$B134,BK134,BK134*vlookup($B135,'2a. TBill Main'!$B$237:$HF$246,1+BK$123)),BK134)</f>
        <v>20118.78645</v>
      </c>
      <c r="BL135" s="346">
        <f>if($A135-BL$126&gt;=0, if($B135&lt;=$B134,BL134,BL134*vlookup($B135,'2a. TBill Main'!$B$237:$HF$246,1+BL$123)),BL134)</f>
        <v>27110</v>
      </c>
      <c r="BM135" s="346">
        <f>if($A135-BM$126&gt;=0, if($B135&lt;=$B134,BM134,BM134*vlookup($B135,'2a. TBill Main'!$B$237:$HF$246,1+BM$123)),BM134)</f>
        <v>21.688</v>
      </c>
      <c r="BN135" s="346">
        <f>if($A135-BN$126&gt;=0, if($B135&lt;=$B134,BN134,BN134*vlookup($B135,'2a. TBill Main'!$B$237:$HF$246,1+BN$123)),BN134)</f>
        <v>3079.53334</v>
      </c>
      <c r="BO135" s="346">
        <f>if($A135-BO$126&gt;=0, if($B135&lt;=$B134,BO134,BO134*vlookup($B135,'2a. TBill Main'!$B$237:$HF$246,1+BO$123)),BO134)</f>
        <v>21266.3419</v>
      </c>
      <c r="BP135" s="346">
        <f>if($A135-BP$126&gt;=0, if($B135&lt;=$B134,BP134,BP134*vlookup($B135,'2a. TBill Main'!$B$237:$HF$246,1+BP$123)),BP134)</f>
        <v>10844</v>
      </c>
      <c r="BQ135" s="346">
        <f>if($A135-BQ$126&gt;=0, if($B135&lt;=$B134,BQ134,BQ134*vlookup($B135,'2a. TBill Main'!$B$237:$HF$246,1+BQ$123)),BQ134)</f>
        <v>2490.411352</v>
      </c>
      <c r="BR135" s="346">
        <f>if($A135-BR$126&gt;=0, if($B135&lt;=$B134,BR134,BR134*vlookup($B135,'2a. TBill Main'!$B$237:$HF$246,1+BR$123)),BR134)</f>
        <v>10844</v>
      </c>
      <c r="BS135" s="346">
        <f>if($A135-BS$126&gt;=0, if($B135&lt;=$B134,BS134,BS134*vlookup($B135,'2a. TBill Main'!$B$237:$HF$246,1+BS$123)),BS134)</f>
        <v>6506.4</v>
      </c>
      <c r="BT135" s="346">
        <f>if($A135-BT$126&gt;=0, if($B135&lt;=$B134,BT134,BT134*vlookup($B135,'2a. TBill Main'!$B$237:$HF$246,1+BT$123)),BT134)</f>
        <v>75693.2888</v>
      </c>
      <c r="BU135" s="346">
        <f>if($A135-BU$126&gt;=0, if($B135&lt;=$B134,BU134,BU134*vlookup($B135,'2a. TBill Main'!$B$237:$HF$246,1+BU$123)),BU134)</f>
        <v>27211.01186</v>
      </c>
      <c r="BV135" s="346">
        <f>if($A135-BV$126&gt;=0, if($B135&lt;=$B134,BV134,BV134*vlookup($B135,'2a. TBill Main'!$B$237:$HF$246,1+BV$123)),BV134)</f>
        <v>27110</v>
      </c>
      <c r="BW135" s="346">
        <f>if($A135-BW$126&gt;=0, if($B135&lt;=$B134,BW134,BW134*vlookup($B135,'2a. TBill Main'!$B$237:$HF$246,1+BW$123)),BW134)</f>
        <v>545.4532</v>
      </c>
      <c r="BX135" s="346">
        <f>if($A135-BX$126&gt;=0, if($B135&lt;=$B134,BX134,BX134*vlookup($B135,'2a. TBill Main'!$B$237:$HF$246,1+BX$123)),BX134)</f>
        <v>16266</v>
      </c>
      <c r="BY135" s="346">
        <f>if($A135-BY$126&gt;=0, if($B135&lt;=$B134,BY134,BY134*vlookup($B135,'2a. TBill Main'!$B$237:$HF$246,1+BY$123)),BY134)</f>
        <v>10844</v>
      </c>
      <c r="BZ135" s="346">
        <f>if($A135-BZ$126&gt;=0, if($B135&lt;=$B134,BZ134,BZ134*vlookup($B135,'2a. TBill Main'!$B$237:$HF$246,1+BZ$123)),BZ134)</f>
        <v>6603.367048</v>
      </c>
      <c r="CA135" s="346">
        <f>if($A135-CA$126&gt;=0, if($B135&lt;=$B134,CA134,CA134*vlookup($B135,'2a. TBill Main'!$B$237:$HF$246,1+CA$123)),CA134)</f>
        <v>10844</v>
      </c>
      <c r="CB135" s="346">
        <f>if($A135-CB$126&gt;=0, if($B135&lt;=$B134,CB134,CB134*vlookup($B135,'2a. TBill Main'!$B$237:$HF$246,1+CB$123)),CB134)</f>
        <v>22256.2256</v>
      </c>
      <c r="CC135" s="346">
        <f>if($A135-CC$126&gt;=0, if($B135&lt;=$B134,CC134,CC134*vlookup($B135,'2a. TBill Main'!$B$237:$HF$246,1+CC$123)),CC134)</f>
        <v>40976.15774</v>
      </c>
      <c r="CD135" s="346">
        <f>if($A135-CD$126&gt;=0, if($B135&lt;=$B134,CD134,CD134*vlookup($B135,'2a. TBill Main'!$B$237:$HF$246,1+CD$123)),CD134)</f>
        <v>11384.0312</v>
      </c>
      <c r="CE135" s="346">
        <f>if($A135-CE$126&gt;=0, if($B135&lt;=$B134,CE134,CE134*vlookup($B135,'2a. TBill Main'!$B$237:$HF$246,1+CE$123)),CE134)</f>
        <v>24189.29873</v>
      </c>
      <c r="CF135" s="346">
        <f>if($A135-CF$126&gt;=0, if($B135&lt;=$B134,CF134,CF134*vlookup($B135,'2a. TBill Main'!$B$237:$HF$246,1+CF$123)),CF134)</f>
        <v>27110</v>
      </c>
      <c r="CG135" s="346">
        <f>if($A135-CG$126&gt;=0, if($B135&lt;=$B134,CG134,CG134*vlookup($B135,'2a. TBill Main'!$B$237:$HF$246,1+CG$123)),CG134)</f>
        <v>5.422</v>
      </c>
      <c r="CH135" s="346">
        <f>if($A135-CH$126&gt;=0, if($B135&lt;=$B134,CH134,CH134*vlookup($B135,'2a. TBill Main'!$B$237:$HF$246,1+CH$123)),CH134)</f>
        <v>15260.25153</v>
      </c>
      <c r="CI135" s="346">
        <f>if($A135-CI$126&gt;=0, if($B135&lt;=$B134,CI134,CI134*vlookup($B135,'2a. TBill Main'!$B$237:$HF$246,1+CI$123)),CI134)</f>
        <v>10844</v>
      </c>
      <c r="CJ135" s="346">
        <f>if($A135-CJ$126&gt;=0, if($B135&lt;=$B134,CJ134,CJ134*vlookup($B135,'2a. TBill Main'!$B$237:$HF$246,1+CJ$123)),CJ134)</f>
        <v>5422</v>
      </c>
      <c r="CK135" s="346">
        <f>if($A135-CK$126&gt;=0, if($B135&lt;=$B134,CK134,CK134*vlookup($B135,'2a. TBill Main'!$B$237:$HF$246,1+CK$123)),CK134)</f>
        <v>9440.049008</v>
      </c>
      <c r="CL135" s="346">
        <f>if($A135-CL$126&gt;=0, if($B135&lt;=$B134,CL134,CL134*vlookup($B135,'2a. TBill Main'!$B$237:$HF$246,1+CL$123)),CL134)</f>
        <v>8144.960932</v>
      </c>
      <c r="CM135" s="346">
        <f>if($A135-CM$126&gt;=0, if($B135&lt;=$B134,CM134,CM134*vlookup($B135,'2a. TBill Main'!$B$237:$HF$246,1+CM$123)),CM134)</f>
        <v>48075.7896</v>
      </c>
      <c r="CN135" s="346">
        <f>if($A135-CN$126&gt;=0, if($B135&lt;=$B134,CN134,CN134*vlookup($B135,'2a. TBill Main'!$B$237:$HF$246,1+CN$123)),CN134)</f>
        <v>16979.76292</v>
      </c>
      <c r="CO135" s="346">
        <f>if($A135-CO$126&gt;=0, if($B135&lt;=$B134,CO134,CO134*vlookup($B135,'2a. TBill Main'!$B$237:$HF$246,1+CO$123)),CO134)</f>
        <v>160</v>
      </c>
      <c r="CP135" s="346">
        <f>if($A135-CP$126&gt;=0, if($B135&lt;=$B134,CP134,CP134*vlookup($B135,'2a. TBill Main'!$B$237:$HF$246,1+CP$123)),CP134)</f>
        <v>22664.42</v>
      </c>
      <c r="CQ135" s="346">
        <f>if($A135-CQ$126&gt;=0, if($B135&lt;=$B134,CQ134,CQ134*vlookup($B135,'2a. TBill Main'!$B$237:$HF$246,1+CQ$123)),CQ134)</f>
        <v>5000</v>
      </c>
      <c r="CR135" s="346">
        <f>if($A135-CR$126&gt;=0, if($B135&lt;=$B134,CR134,CR134*vlookup($B135,'2a. TBill Main'!$B$237:$HF$246,1+CR$123)),CR134)</f>
        <v>14323.48</v>
      </c>
      <c r="CS135" s="346">
        <f>if($A135-CS$126&gt;=0, if($B135&lt;=$B134,CS134,CS134*vlookup($B135,'2a. TBill Main'!$B$237:$HF$246,1+CS$123)),CS134)</f>
        <v>4237</v>
      </c>
      <c r="CT135" s="346">
        <f>if($A135-CT$126&gt;=0, if($B135&lt;=$B134,CT134,CT134*vlookup($B135,'2a. TBill Main'!$B$237:$HF$246,1+CT$123)),CT134)</f>
        <v>14004.37</v>
      </c>
      <c r="CU135" s="346">
        <f>if($A135-CU$126&gt;=0, if($B135&lt;=$B134,CU134,CU134*vlookup($B135,'2a. TBill Main'!$B$237:$HF$246,1+CU$123)),CU134)</f>
        <v>21287.46</v>
      </c>
      <c r="CV135" s="346">
        <f>if($A135-CV$126&gt;=0, if($B135&lt;=$B134,CV134,CV134*vlookup($B135,'2a. TBill Main'!$B$237:$HF$246,1+CV$123)),CV134)</f>
        <v>5000</v>
      </c>
      <c r="CW135" s="346">
        <f>if($A135-CW$126&gt;=0, if($B135&lt;=$B134,CW134,CW134*vlookup($B135,'2a. TBill Main'!$B$237:$HF$246,1+CW$123)),CW134)</f>
        <v>7250</v>
      </c>
      <c r="CX135" s="346">
        <f>if($A135-CX$126&gt;=0, if($B135&lt;=$B134,CX134,CX134*vlookup($B135,'2a. TBill Main'!$B$237:$HF$246,1+CX$123)),CX134)</f>
        <v>54527</v>
      </c>
      <c r="CY135" s="346">
        <f>if($A135-CY$126&gt;=0, if($B135&lt;=$B134,CY134,CY134*vlookup($B135,'2a. TBill Main'!$B$237:$HF$246,1+CY$123)),CY134)</f>
        <v>107019.97</v>
      </c>
      <c r="CZ135" s="346">
        <f>if($A135-CZ$126&gt;=0, if($B135&lt;=$B134,CZ134,CZ134*vlookup($B135,'2a. TBill Main'!$B$237:$HF$246,1+CZ$123)),CZ134)</f>
        <v>9055.25</v>
      </c>
      <c r="DA135" s="346">
        <f>if($A135-DA$126&gt;=0, if($B135&lt;=$B134,DA134,DA134*vlookup($B135,'2a. TBill Main'!$B$237:$HF$246,1+DA$123)),DA134)</f>
        <v>25000</v>
      </c>
      <c r="DB135" s="346">
        <f>if($A135-DB$126&gt;=0, if($B135&lt;=$B134,DB134,DB134*vlookup($B135,'2a. TBill Main'!$B$237:$HF$246,1+DB$123)),DB134)</f>
        <v>10000</v>
      </c>
      <c r="DC135" s="346">
        <f>if($A135-DC$126&gt;=0, if($B135&lt;=$B134,DC134,DC134*vlookup($B135,'2a. TBill Main'!$B$237:$HF$246,1+DC$123)),DC134)</f>
        <v>10000</v>
      </c>
      <c r="DD135" s="346">
        <f>if($A135-DD$126&gt;=0, if($B135&lt;=$B134,DD134,DD134*vlookup($B135,'2a. TBill Main'!$B$237:$HF$246,1+DD$123)),DD134)</f>
        <v>19918</v>
      </c>
      <c r="DE135" s="346">
        <f>if($A135-DE$126&gt;=0, if($B135&lt;=$B134,DE134,DE134*vlookup($B135,'2a. TBill Main'!$B$237:$HF$246,1+DE$123)),DE134)</f>
        <v>7582</v>
      </c>
      <c r="DF135" s="346">
        <f>if($A135-DF$126&gt;=0, if($B135&lt;=$B134,DF134,DF134*vlookup($B135,'2a. TBill Main'!$B$237:$HF$246,1+DF$123)),DF134)</f>
        <v>4000</v>
      </c>
      <c r="DG135" s="346">
        <f>if($A135-DG$126&gt;=0, if($B135&lt;=$B134,DG134,DG134*vlookup($B135,'2a. TBill Main'!$B$237:$HF$246,1+DG$123)),DG134)</f>
        <v>10000</v>
      </c>
      <c r="DH135" s="346">
        <f>if($A135-DH$126&gt;=0, if($B135&lt;=$B134,DH134,DH134*vlookup($B135,'2a. TBill Main'!$B$237:$HF$246,1+DH$123)),DH134)</f>
        <v>49853</v>
      </c>
      <c r="DI135" s="346">
        <f>if($A135-DI$126&gt;=0, if($B135&lt;=$B134,DI134,DI134*vlookup($B135,'2a. TBill Main'!$B$237:$HF$246,1+DI$123)),DI134)</f>
        <v>7788.19</v>
      </c>
      <c r="DJ135" s="346">
        <f>if($A135-DJ$126&gt;=0, if($B135&lt;=$B134,DJ134,DJ134*vlookup($B135,'2a. TBill Main'!$B$237:$HF$246,1+DJ$123)),DJ134)</f>
        <v>50</v>
      </c>
      <c r="DK135" s="346">
        <f>if($A135-DK$126&gt;=0, if($B135&lt;=$B134,DK134,DK134*vlookup($B135,'2a. TBill Main'!$B$237:$HF$246,1+DK$123)),DK134)</f>
        <v>23384.57</v>
      </c>
      <c r="DL135" s="346">
        <f>if($A135-DL$126&gt;=0, if($B135&lt;=$B134,DL134,DL134*vlookup($B135,'2a. TBill Main'!$B$237:$HF$246,1+DL$123)),DL134)</f>
        <v>10000</v>
      </c>
      <c r="DM135" s="346">
        <f>if($A135-DM$126&gt;=0, if($B135&lt;=$B134,DM134,DM134*vlookup($B135,'2a. TBill Main'!$B$237:$HF$246,1+DM$123)),DM134)</f>
        <v>6414.69</v>
      </c>
      <c r="DN135" s="346">
        <f>if($A135-DN$126&gt;=0, if($B135&lt;=$B134,DN134,DN134*vlookup($B135,'2a. TBill Main'!$B$237:$HF$246,1+DN$123)),DN134)</f>
        <v>26634</v>
      </c>
      <c r="DO135" s="346">
        <f>if($A135-DO$126&gt;=0, if($B135&lt;=$B134,DO134,DO134*vlookup($B135,'2a. TBill Main'!$B$237:$HF$246,1+DO$123)),DO134)</f>
        <v>10000</v>
      </c>
      <c r="DP135" s="346">
        <f>if($A135-DP$126&gt;=0, if($B135&lt;=$B134,DP134,DP134*vlookup($B135,'2a. TBill Main'!$B$237:$HF$246,1+DP$123)),DP134)</f>
        <v>12000</v>
      </c>
      <c r="DQ135" s="346">
        <f>if($A135-DQ$126&gt;=0, if($B135&lt;=$B134,DQ134,DQ134*vlookup($B135,'2a. TBill Main'!$B$237:$HF$246,1+DQ$123)),DQ134)</f>
        <v>7000</v>
      </c>
      <c r="DR135" s="346">
        <f>if($A135-DR$126&gt;=0, if($B135&lt;=$B134,DR134,DR134*vlookup($B135,'2a. TBill Main'!$B$237:$HF$246,1+DR$123)),DR134)</f>
        <v>47306.26</v>
      </c>
      <c r="DS135" s="346">
        <f>if($A135-DS$126&gt;=0, if($B135&lt;=$B134,DS134,DS134*vlookup($B135,'2a. TBill Main'!$B$237:$HF$246,1+DS$123)),DS134)</f>
        <v>2009.83</v>
      </c>
      <c r="DT135" s="346">
        <f>if($A135-DT$126&gt;=0, if($B135&lt;=$B134,DT134,DT134*vlookup($B135,'2a. TBill Main'!$B$237:$HF$246,1+DT$123)),DT134)</f>
        <v>53</v>
      </c>
      <c r="DU135" s="346">
        <f>if($A135-DU$126&gt;=0, if($B135&lt;=$B134,DU134,DU134*vlookup($B135,'2a. TBill Main'!$B$237:$HF$246,1+DU$123)),DU134)</f>
        <v>17401.32</v>
      </c>
      <c r="DV135" s="346">
        <f>if($A135-DV$126&gt;=0, if($B135&lt;=$B134,DV134,DV134*vlookup($B135,'2a. TBill Main'!$B$237:$HF$246,1+DV$123)),DV134)</f>
        <v>34878.83</v>
      </c>
      <c r="DW135" s="346">
        <f>if($A135-DW$126&gt;=0, if($B135&lt;=$B134,DW134,DW134*vlookup($B135,'2a. TBill Main'!$B$237:$HF$246,1+DW$123)),DW134)</f>
        <v>10000</v>
      </c>
      <c r="DX135" s="346">
        <f>if($A135-DX$126&gt;=0, if($B135&lt;=$B134,DX134,DX134*vlookup($B135,'2a. TBill Main'!$B$237:$HF$246,1+DX$123)),DX134)</f>
        <v>20000</v>
      </c>
      <c r="DY135" s="346">
        <f>if($A135-DY$126&gt;=0, if($B135&lt;=$B134,DY134,DY134*vlookup($B135,'2a. TBill Main'!$B$237:$HF$246,1+DY$123)),DY134)</f>
        <v>10000</v>
      </c>
      <c r="DZ135" s="346">
        <f>if($A135-DZ$126&gt;=0, if($B135&lt;=$B134,DZ134,DZ134*vlookup($B135,'2a. TBill Main'!$B$237:$HF$246,1+DZ$123)),DZ134)</f>
        <v>60434</v>
      </c>
      <c r="EA135" s="346">
        <f>if($A135-EA$126&gt;=0, if($B135&lt;=$B134,EA134,EA134*vlookup($B135,'2a. TBill Main'!$B$237:$HF$246,1+EA$123)),EA134)</f>
        <v>286</v>
      </c>
      <c r="EB135" s="346">
        <f>if($A135-EB$126&gt;=0, if($B135&lt;=$B134,EB134,EB134*vlookup($B135,'2a. TBill Main'!$B$237:$HF$246,1+EB$123)),EB134)</f>
        <v>20000</v>
      </c>
      <c r="EC135" s="346">
        <f>if($A135-EC$126&gt;=0, if($B135&lt;=$B134,EC134,EC134*vlookup($B135,'2a. TBill Main'!$B$237:$HF$246,1+EC$123)),EC134)</f>
        <v>28876.17</v>
      </c>
      <c r="ED135" s="346">
        <f>if($A135-ED$126&gt;=0, if($B135&lt;=$B134,ED134,ED134*vlookup($B135,'2a. TBill Main'!$B$237:$HF$246,1+ED$123)),ED134)</f>
        <v>19560.88</v>
      </c>
      <c r="EE135" s="346">
        <f>if($A135-EE$126&gt;=0, if($B135&lt;=$B134,EE134,EE134*vlookup($B135,'2a. TBill Main'!$B$237:$HF$246,1+EE$123)),EE134)</f>
        <v>20000</v>
      </c>
      <c r="EF135" s="346">
        <f>if($A135-EF$126&gt;=0, if($B135&lt;=$B134,EF134,EF134*vlookup($B135,'2a. TBill Main'!$B$237:$HF$246,1+EF$123)),EF134)</f>
        <v>5269.38</v>
      </c>
      <c r="EG135" s="346">
        <f>if($A135-EG$126&gt;=0, if($B135&lt;=$B134,EG134,EG134*vlookup($B135,'2a. TBill Main'!$B$237:$HF$246,1+EG$123)),EG134)</f>
        <v>4203.34</v>
      </c>
      <c r="EH135" s="346">
        <f>if($A135-EH$126&gt;=0, if($B135&lt;=$B134,EH134,EH134*vlookup($B135,'2a. TBill Main'!$B$237:$HF$246,1+EH$123)),EH134)</f>
        <v>394</v>
      </c>
      <c r="EI135" s="346">
        <f>if($A135-EI$126&gt;=0, if($B135&lt;=$B134,EI134,EI134*vlookup($B135,'2a. TBill Main'!$B$237:$HF$246,1+EI$123)),EI134)</f>
        <v>20000</v>
      </c>
      <c r="EJ135" s="346">
        <f>if($A135-EJ$126&gt;=0, if($B135&lt;=$B134,EJ134,EJ134*vlookup($B135,'2a. TBill Main'!$B$237:$HF$246,1+EJ$123)),EJ134)</f>
        <v>17810.87</v>
      </c>
      <c r="EK135" s="346">
        <f>if($A135-EK$126&gt;=0, if($B135&lt;=$B134,EK134,EK134*vlookup($B135,'2a. TBill Main'!$B$237:$HF$246,1+EK$123)),EK134)</f>
        <v>11000</v>
      </c>
      <c r="EL135" s="346">
        <f>if($A135-EL$126&gt;=0, if($B135&lt;=$B134,EL134,EL134*vlookup($B135,'2a. TBill Main'!$B$237:$HF$246,1+EL$123)),EL134)</f>
        <v>4225</v>
      </c>
      <c r="EM135" s="346">
        <f>if($A135-EM$126&gt;=0, if($B135&lt;=$B134,EM134,EM134*vlookup($B135,'2a. TBill Main'!$B$237:$HF$246,1+EM$123)),EM134)</f>
        <v>41011</v>
      </c>
      <c r="EN135" s="346">
        <f>if($A135-EN$126&gt;=0, if($B135&lt;=$B134,EN134,EN134*vlookup($B135,'2a. TBill Main'!$B$237:$HF$246,1+EN$123)),EN134)</f>
        <v>300</v>
      </c>
      <c r="EO135" s="346">
        <f>if($A135-EO$126&gt;=0, if($B135&lt;=$B134,EO134,EO134*vlookup($B135,'2a. TBill Main'!$B$237:$HF$246,1+EO$123)),EO134)</f>
        <v>17016.96</v>
      </c>
      <c r="EP135" s="346">
        <f>if($A135-EP$126&gt;=0, if($B135&lt;=$B134,EP134,EP134*vlookup($B135,'2a. TBill Main'!$B$237:$HF$246,1+EP$123)),EP134)</f>
        <v>18037.85</v>
      </c>
      <c r="EQ135" s="346">
        <f>if($A135-EQ$126&gt;=0, if($B135&lt;=$B134,EQ134,EQ134*vlookup($B135,'2a. TBill Main'!$B$237:$HF$246,1+EQ$123)),EQ134)</f>
        <v>20000</v>
      </c>
      <c r="ER135" s="346">
        <f>if($A135-ER$126&gt;=0, if($B135&lt;=$B134,ER134,ER134*vlookup($B135,'2a. TBill Main'!$B$237:$HF$246,1+ER$123)),ER134)</f>
        <v>36065</v>
      </c>
      <c r="ES135" s="346">
        <f>if($A135-ES$126&gt;=0, if($B135&lt;=$B134,ES134,ES134*vlookup($B135,'2a. TBill Main'!$B$237:$HF$246,1+ES$123)),ES134)</f>
        <v>4796.56</v>
      </c>
      <c r="ET135" s="346">
        <f>if($A135-ET$126&gt;=0, if($B135&lt;=$B134,ET134,ET134*vlookup($B135,'2a. TBill Main'!$B$237:$HF$246,1+ET$123)),ET134)</f>
        <v>1418</v>
      </c>
      <c r="EU135" s="346">
        <f>if($A135-EU$126&gt;=0, if($B135&lt;=$B134,EU134,EU134*vlookup($B135,'2a. TBill Main'!$B$237:$HF$246,1+EU$123)),EU134)</f>
        <v>8099.34</v>
      </c>
      <c r="EV135" s="346">
        <f>if($A135-EV$126&gt;=0, if($B135&lt;=$B134,EV134,EV134*vlookup($B135,'2a. TBill Main'!$B$237:$HF$246,1+EV$123)),EV134)</f>
        <v>4855.74</v>
      </c>
      <c r="EW135" s="346">
        <f>if($A135-EW$126&gt;=0, if($B135&lt;=$B134,EW134,EW134*vlookup($B135,'2a. TBill Main'!$B$237:$HF$246,1+EW$123)),EW134)</f>
        <v>4272</v>
      </c>
      <c r="EX135" s="346">
        <f>if($A135-EX$126&gt;=0, if($B135&lt;=$B134,EX134,EX134*vlookup($B135,'2a. TBill Main'!$B$237:$HF$246,1+EX$123)),EX134)</f>
        <v>5892.1</v>
      </c>
      <c r="EY135" s="346">
        <f>if($A135-EY$126&gt;=0, if($B135&lt;=$B134,EY134,EY134*vlookup($B135,'2a. TBill Main'!$B$237:$HF$246,1+EY$123)),EY134)</f>
        <v>45969.73</v>
      </c>
      <c r="EZ135" s="346">
        <f>if($A135-EZ$126&gt;=0, if($B135&lt;=$B134,EZ134,EZ134*vlookup($B135,'2a. TBill Main'!$B$237:$HF$246,1+EZ$123)),EZ134)</f>
        <v>19696.52</v>
      </c>
      <c r="FA135" s="346">
        <f>if($A135-FA$126&gt;=0, if($B135&lt;=$B134,FA134,FA134*vlookup($B135,'2a. TBill Main'!$B$237:$HF$246,1+FA$123)),FA134)</f>
        <v>3580.2</v>
      </c>
      <c r="FB135" s="346">
        <f>if($A135-FB$126&gt;=0, if($B135&lt;=$B134,FB134,FB134*vlookup($B135,'2a. TBill Main'!$B$237:$HF$246,1+FB$123)),FB134)</f>
        <v>6292.7</v>
      </c>
      <c r="FC135" s="346">
        <f>if($A135-FC$126&gt;=0, if($B135&lt;=$B134,FC134,FC134*vlookup($B135,'2a. TBill Main'!$B$237:$HF$246,1+FC$123)),FC134)</f>
        <v>25227</v>
      </c>
      <c r="FD135" s="346">
        <f>if($A135-FD$126&gt;=0, if($B135&lt;=$B134,FD134,FD134*vlookup($B135,'2a. TBill Main'!$B$237:$HF$246,1+FD$123)),FD134)</f>
        <v>20506.71</v>
      </c>
      <c r="FE135" s="346">
        <f>if($A135-FE$126&gt;=0, if($B135&lt;=$B134,FE134,FE134*vlookup($B135,'2a. TBill Main'!$B$237:$HF$246,1+FE$123)),FE134)</f>
        <v>34448.06</v>
      </c>
      <c r="FF135" s="346">
        <f>if($A135-FF$126&gt;=0, if($B135&lt;=$B134,FF134,FF134*vlookup($B135,'2a. TBill Main'!$B$237:$HF$246,1+FF$123)),FF134)</f>
        <v>8181.89</v>
      </c>
      <c r="FG135" s="346">
        <f>if($A135-FG$126&gt;=0, if($B135&lt;=$B134,FG134,FG134*vlookup($B135,'2a. TBill Main'!$B$237:$HF$246,1+FG$123)),FG134)</f>
        <v>10415.66</v>
      </c>
      <c r="FH135" s="346">
        <f>if($A135-FH$126&gt;=0, if($B135&lt;=$B134,FH134,FH134*vlookup($B135,'2a. TBill Main'!$B$237:$HF$246,1+FH$123)),FH134)</f>
        <v>12891</v>
      </c>
      <c r="FI135" s="346">
        <f>if($A135-FI$126&gt;=0, if($B135&lt;=$B134,FI134,FI134*vlookup($B135,'2a. TBill Main'!$B$237:$HF$246,1+FI$123)),FI134)</f>
        <v>35123.16</v>
      </c>
      <c r="FJ135" s="346">
        <f>if($A135-FJ$126&gt;=0, if($B135&lt;=$B134,FJ134,FJ134*vlookup($B135,'2a. TBill Main'!$B$237:$HF$246,1+FJ$123)),FJ134)</f>
        <v>36570.18</v>
      </c>
      <c r="FK135" s="346">
        <f>if($A135-FK$126&gt;=0, if($B135&lt;=$B134,FK134,FK134*vlookup($B135,'2a. TBill Main'!$B$237:$HF$246,1+FK$123)),FK134)</f>
        <v>15616</v>
      </c>
      <c r="FL135" s="346">
        <f>if($A135-FL$126&gt;=0, if($B135&lt;=$B134,FL134,FL134*vlookup($B135,'2a. TBill Main'!$B$237:$HF$246,1+FL$123)),FL134)</f>
        <v>15547</v>
      </c>
      <c r="FM135" s="346">
        <f>if($A135-FM$126&gt;=0, if($B135&lt;=$B134,FM134,FM134*vlookup($B135,'2a. TBill Main'!$B$237:$HF$246,1+FM$123)),FM134)</f>
        <v>41323.31</v>
      </c>
      <c r="FN135" s="346">
        <f>if($A135-FN$126&gt;=0, if($B135&lt;=$B134,FN134,FN134*vlookup($B135,'2a. TBill Main'!$B$237:$HF$246,1+FN$123)),FN134)</f>
        <v>35292.82</v>
      </c>
      <c r="FO135" s="346">
        <f>if($A135-FO$126&gt;=0, if($B135&lt;=$B134,FO134,FO134*vlookup($B135,'2a. TBill Main'!$B$237:$HF$246,1+FO$123)),FO134)</f>
        <v>17000</v>
      </c>
      <c r="FP135" s="346">
        <f>if($A135-FP$126&gt;=0, if($B135&lt;=$B134,FP134,FP134*vlookup($B135,'2a. TBill Main'!$B$237:$HF$246,1+FP$123)),FP134)</f>
        <v>6029</v>
      </c>
      <c r="FQ135" s="346">
        <f>if($A135-FQ$126&gt;=0, if($B135&lt;=$B134,FQ134,FQ134*vlookup($B135,'2a. TBill Main'!$B$237:$HF$246,1+FQ$123)),FQ134)</f>
        <v>33305.63</v>
      </c>
      <c r="FR135" s="346">
        <f>if($A135-FR$126&gt;=0, if($B135&lt;=$B134,FR134,FR134*vlookup($B135,'2a. TBill Main'!$B$237:$HF$246,1+FR$123)),FR134)</f>
        <v>33301.48</v>
      </c>
      <c r="FS135" s="346">
        <f>if($A135-FS$126&gt;=0, if($B135&lt;=$B134,FS134,FS134*vlookup($B135,'2a. TBill Main'!$B$237:$HF$246,1+FS$123)),FS134)</f>
        <v>15000</v>
      </c>
      <c r="FT135" s="346">
        <f>if($A135-FT$126&gt;=0, if($B135&lt;=$B134,FT134,FT134*vlookup($B135,'2a. TBill Main'!$B$237:$HF$246,1+FT$123)),FT134)</f>
        <v>18658</v>
      </c>
      <c r="FU135" s="346">
        <f>if($A135-FU$126&gt;=0, if($B135&lt;=$B134,FU134,FU134*vlookup($B135,'2a. TBill Main'!$B$237:$HF$246,1+FU$123)),FU134)</f>
        <v>20000</v>
      </c>
      <c r="FV135" s="346">
        <f>if($A135-FV$126&gt;=0, if($B135&lt;=$B134,FV134,FV134*vlookup($B135,'2a. TBill Main'!$B$237:$HF$246,1+FV$123)),FV134)</f>
        <v>42000</v>
      </c>
      <c r="FW135" s="346">
        <f>if($A135-FW$126&gt;=0, if($B135&lt;=$B134,FW134,FW134*vlookup($B135,'2a. TBill Main'!$B$237:$HF$246,1+FW$123)),FW134)</f>
        <v>998</v>
      </c>
      <c r="FX135" s="346">
        <f>if($A135-FX$126&gt;=0, if($B135&lt;=$B134,FX134,FX134*vlookup($B135,'2a. TBill Main'!$B$237:$HF$246,1+FX$123)),FX134)</f>
        <v>22277.3</v>
      </c>
      <c r="FY135" s="346">
        <f>if($A135-FY$126&gt;=0, if($B135&lt;=$B134,FY134,FY134*vlookup($B135,'2a. TBill Main'!$B$237:$HF$246,1+FY$123)),FY134)</f>
        <v>20664</v>
      </c>
      <c r="FZ135" s="346">
        <f>if($A135-FZ$126&gt;=0, if($B135&lt;=$B134,FZ134,FZ134*vlookup($B135,'2a. TBill Main'!$B$237:$HF$246,1+FZ$123)),FZ134)</f>
        <v>23190.67</v>
      </c>
      <c r="GA135" s="346">
        <f>if($A135-GA$126&gt;=0, if($B135&lt;=$B134,GA134,GA134*vlookup($B135,'2a. TBill Main'!$B$237:$HF$246,1+GA$123)),GA134)</f>
        <v>375</v>
      </c>
      <c r="GB135" s="346">
        <f>if($A135-GB$126&gt;=0, if($B135&lt;=$B134,GB134,GB134*vlookup($B135,'2a. TBill Main'!$B$237:$HF$246,1+GB$123)),GB134)</f>
        <v>2118</v>
      </c>
      <c r="GC135" s="346">
        <f>if($A135-GC$126&gt;=0, if($B135&lt;=$B134,GC134,GC134*vlookup($B135,'2a. TBill Main'!$B$237:$HF$246,1+GC$123)),GC134)</f>
        <v>110</v>
      </c>
      <c r="GD135" s="346">
        <f>if($A135-GD$126&gt;=0, if($B135&lt;=$B134,GD134,GD134*vlookup($B135,'2a. TBill Main'!$B$237:$HF$246,1+GD$123)),GD134)</f>
        <v>8431</v>
      </c>
      <c r="GE135" s="346">
        <f>if($A135-GE$126&gt;=0, if($B135&lt;=$B134,GE134,GE134*vlookup($B135,'2a. TBill Main'!$B$237:$HF$246,1+GE$123)),GE134)</f>
        <v>2159.24</v>
      </c>
      <c r="GF135" s="346">
        <f>if($A135-GF$126&gt;=0, if($B135&lt;=$B134,GF134,GF134*vlookup($B135,'2a. TBill Main'!$B$237:$HF$246,1+GF$123)),GF134)</f>
        <v>1677</v>
      </c>
      <c r="GG135" s="346">
        <f>if($A135-GG$126&gt;=0, if($B135&lt;=$B134,GG134,GG134*vlookup($B135,'2a. TBill Main'!$B$237:$HF$246,1+GG$123)),GG134)</f>
        <v>24667.46</v>
      </c>
      <c r="GH135" s="346">
        <f>if($A135-GH$126&gt;=0, if($B135&lt;=$B134,GH134,GH134*vlookup($B135,'2a. TBill Main'!$B$237:$HF$246,1+GH$123)),GH134)</f>
        <v>110</v>
      </c>
      <c r="GI135" s="346">
        <f>if($A135-GI$126&gt;=0, if($B135&lt;=$B134,GI134,GI134*vlookup($B135,'2a. TBill Main'!$B$237:$HF$246,1+GI$123)),GI134)</f>
        <v>250</v>
      </c>
      <c r="GJ135" s="346">
        <f>if($A135-GJ$126&gt;=0, if($B135&lt;=$B134,GJ134,GJ134*vlookup($B135,'2a. TBill Main'!$B$237:$HF$246,1+GJ$123)),GJ134)</f>
        <v>33</v>
      </c>
      <c r="GK135" s="346">
        <f>if($A135-GK$126&gt;=0, if($B135&lt;=$B134,GK134,GK134*vlookup($B135,'2a. TBill Main'!$B$237:$HF$246,1+GK$123)),GK134)</f>
        <v>16268.96</v>
      </c>
      <c r="GL135" s="346">
        <f>if($A135-GL$126&gt;=0, if($B135&lt;=$B134,GL134,GL134*vlookup($B135,'2a. TBill Main'!$B$237:$HF$246,1+GL$123)),GL134)</f>
        <v>11925.31</v>
      </c>
      <c r="GM135" s="346">
        <f>if($A135-GM$126&gt;=0, if($B135&lt;=$B134,GM134,GM134*vlookup($B135,'2a. TBill Main'!$B$237:$HF$246,1+GM$123)),GM134)</f>
        <v>325</v>
      </c>
      <c r="GN135" s="346">
        <f>if($A135-GN$126&gt;=0, if($B135&lt;=$B134,GN134,GN134*vlookup($B135,'2a. TBill Main'!$B$237:$HF$246,1+GN$123)),GN134)</f>
        <v>10</v>
      </c>
      <c r="GO135" s="346">
        <f>if($A135-GO$126&gt;=0, if($B135&lt;=$B134,GO134,GO134*vlookup($B135,'2a. TBill Main'!$B$237:$HF$246,1+GO$123)),GO134)</f>
        <v>1165</v>
      </c>
      <c r="GP135" s="346">
        <f>if($A135-GP$126&gt;=0, if($B135&lt;=$B134,GP134,GP134*vlookup($B135,'2a. TBill Main'!$B$237:$HF$246,1+GP$123)),GP134)</f>
        <v>10905</v>
      </c>
      <c r="GQ135" s="346">
        <f>if($A135-GQ$126&gt;=0, if($B135&lt;=$B134,GQ134,GQ134*vlookup($B135,'2a. TBill Main'!$B$237:$HF$246,1+GQ$123)),GQ134)</f>
        <v>11452</v>
      </c>
      <c r="GR135" s="346">
        <f>if($A135-GR$126&gt;=0, if($B135&lt;=$B134,GR134,GR134*vlookup($B135,'2a. TBill Main'!$B$237:$HF$246,1+GR$123)),GR134)</f>
        <v>13649</v>
      </c>
      <c r="GS135" s="346">
        <f>if($A135-GS$126&gt;=0, if($B135&lt;=$B134,GS134,GS134*vlookup($B135,'2a. TBill Main'!$B$237:$HF$246,1+GS$123)),GS134)</f>
        <v>27686</v>
      </c>
      <c r="GT135" s="346">
        <f>if($A135-GT$126&gt;=0, if($B135&lt;=$B134,GT134,GT134*vlookup($B135,'2a. TBill Main'!$B$237:$HF$246,1+GT$123)),GT134)</f>
        <v>1999</v>
      </c>
      <c r="GU135" s="346">
        <f>if($A135-GU$126&gt;=0, if($B135&lt;=$B134,GU134,GU134*vlookup($B135,'2a. TBill Main'!$B$237:$HF$246,1+GU$123)),GU134)</f>
        <v>8301</v>
      </c>
      <c r="GV135" s="346">
        <f>if($A135-GV$126&gt;=0, if($B135&lt;=$B134,GV134,GV134*vlookup($B135,'2a. TBill Main'!$B$237:$HF$246,1+GV$123)),GV134)</f>
        <v>13863</v>
      </c>
      <c r="GW135" s="346">
        <f>if($A135-GW$126&gt;=0, if($B135&lt;=$B134,GW134,GW134*vlookup($B135,'2a. TBill Main'!$B$237:$HF$246,1+GW$123)),GW134)</f>
        <v>15147</v>
      </c>
      <c r="GX135" s="346">
        <f>if($A135-GX$126&gt;=0, if($B135&lt;=$B134,GX134,GX134*vlookup($B135,'2a. TBill Main'!$B$237:$HF$246,1+GX$123)),GX134)</f>
        <v>6626</v>
      </c>
      <c r="GY135" s="346">
        <f>if($A135-GY$126&gt;=0, if($B135&lt;=$B134,GY134,GY134*vlookup($B135,'2a. TBill Main'!$B$237:$HF$246,1+GY$123)),GY134)</f>
        <v>25612</v>
      </c>
      <c r="GZ135" s="346">
        <f>if($A135-GZ$126&gt;=0, if($B135&lt;=$B134,GZ134,GZ134*vlookup($B135,'2a. TBill Main'!$B$237:$HF$246,1+GZ$123)),GZ134)</f>
        <v>20574</v>
      </c>
      <c r="HA135" s="346">
        <f>if($A135-HA$126&gt;=0, if($B135&lt;=$B134,HA134,HA134*vlookup($B135,'2a. TBill Main'!$B$237:$HF$246,1+HA$123)),HA134)</f>
        <v>29647</v>
      </c>
      <c r="HB135" s="346">
        <f>if($A135-HB$126&gt;=0, if($B135&lt;=$B134,HB134,HB134*vlookup($B135,'2a. TBill Main'!$B$237:$HF$246,1+HB$123)),HB134)</f>
        <v>18344</v>
      </c>
      <c r="HC135" s="346">
        <f>if($A135-HC$126&gt;=0, if($B135&lt;=$B134,HC134,HC134*vlookup($B135,'2a. TBill Main'!$B$237:$HF$246,1+HC$123)),HC134)</f>
        <v>5436</v>
      </c>
      <c r="HD135" s="346">
        <f>if($A135-HD$126&gt;=0, if($B135&lt;=$B134,HD134,HD134*vlookup($B135,'2a. TBill Main'!$B$237:$HF$246,1+HD$123)),HD134)</f>
        <v>13177</v>
      </c>
      <c r="HE135" s="346">
        <f>if($A135-HE$126&gt;=0, if($B135&lt;=$B134,HE134,HE134*vlookup($B135,'2a. TBill Main'!$B$237:$HF$246,1+HE$123)),HE134)</f>
        <v>12209.86</v>
      </c>
      <c r="HF135" s="346">
        <f>if($A135-HF$126&gt;=0, if($B135&lt;=$B134,HF134,HF134*vlookup($B135,'2a. TBill Main'!$B$237:$HF$246,1+HF$123)),HF134)</f>
        <v>12309</v>
      </c>
      <c r="HG135" s="346">
        <f>if($A135-HG$126&gt;=0, if($B135&lt;=$B134,HG134,HG134*vlookup($B135,'2a. TBill Main'!$B$237:$HF$246,1+HG$123)),HG134)</f>
        <v>2531</v>
      </c>
      <c r="HH135" s="346">
        <f>if($A135-HH$126&gt;=0, if($B135&lt;=$B134,HH134,HH134*vlookup($B135,'2a. TBill Main'!$B$237:$HF$246,1+HH$123)),HH134)</f>
        <v>15043</v>
      </c>
      <c r="HI135" s="346">
        <f>if($A135-HI$126&gt;=0, if($B135&lt;=$B134,HI134,HI134*vlookup($B135,'2a. TBill Main'!$B$237:$HF$246,1+HI$123)),HI134)</f>
        <v>23307</v>
      </c>
      <c r="HJ135" s="346"/>
      <c r="HK135" s="346"/>
      <c r="HL135" s="346"/>
      <c r="HM135" s="346"/>
      <c r="HN135" s="346"/>
      <c r="HO135" s="346"/>
      <c r="HP135" s="346"/>
      <c r="HQ135" s="346"/>
      <c r="HR135" s="346"/>
      <c r="HS135" s="346"/>
      <c r="HT135" s="346"/>
      <c r="HU135" s="346"/>
      <c r="HV135" s="346"/>
      <c r="HW135" s="346"/>
      <c r="HX135" s="346"/>
    </row>
    <row r="136">
      <c r="A136" s="331" t="str">
        <f t="shared" si="33"/>
        <v>03-2023</v>
      </c>
      <c r="B136" s="338">
        <v>1.0</v>
      </c>
      <c r="C136" s="346">
        <f t="shared" si="34"/>
        <v>3484980.365</v>
      </c>
      <c r="D136" s="338">
        <f t="shared" si="35"/>
        <v>1</v>
      </c>
      <c r="E136" s="346"/>
      <c r="F136" s="346">
        <f>if($A136-F$126&gt;=0, if($B136&lt;=$B135,F135,F135*vlookup($B136,'2a. TBill Main'!$B$237:$HF$246,1+F$123)),F135)</f>
        <v>306.8852</v>
      </c>
      <c r="G136" s="346">
        <f>if($A136-G$126&gt;=0, if($B136&lt;=$B135,G135,G135*vlookup($B136,'2a. TBill Main'!$B$237:$HF$246,1+G$123)),G135)</f>
        <v>7903.627712</v>
      </c>
      <c r="H136" s="346">
        <f>if($A136-H$126&gt;=0, if($B136&lt;=$B135,H135,H135*vlookup($B136,'2a. TBill Main'!$B$237:$HF$246,1+H$123)),H135)</f>
        <v>21688</v>
      </c>
      <c r="I136" s="346">
        <f>if($A136-I$126&gt;=0, if($B136&lt;=$B135,I135,I135*vlookup($B136,'2a. TBill Main'!$B$237:$HF$246,1+I$123)),I135)</f>
        <v>8133</v>
      </c>
      <c r="J136" s="346">
        <f>if($A136-J$126&gt;=0, if($B136&lt;=$B135,J135,J135*vlookup($B136,'2a. TBill Main'!$B$237:$HF$246,1+J$123)),J135)</f>
        <v>10844</v>
      </c>
      <c r="K136" s="346">
        <f>if($A136-K$126&gt;=0, if($B136&lt;=$B135,K135,K135*vlookup($B136,'2a. TBill Main'!$B$237:$HF$246,1+K$123)),K135)</f>
        <v>10844</v>
      </c>
      <c r="L136" s="346">
        <f>if($A136-L$126&gt;=0, if($B136&lt;=$B135,L135,L135*vlookup($B136,'2a. TBill Main'!$B$237:$HF$246,1+L$123)),L135)</f>
        <v>2842.91726</v>
      </c>
      <c r="M136" s="346">
        <f>if($A136-M$126&gt;=0, if($B136&lt;=$B135,M135,M135*vlookup($B136,'2a. TBill Main'!$B$237:$HF$246,1+M$123)),M135)</f>
        <v>80320.4236</v>
      </c>
      <c r="N136" s="346">
        <f>if($A136-N$126&gt;=0, if($B136&lt;=$B135,N135,N135*vlookup($B136,'2a. TBill Main'!$B$237:$HF$246,1+N$123)),N135)</f>
        <v>27054.16424</v>
      </c>
      <c r="O136" s="346">
        <f>if($A136-O$126&gt;=0, if($B136&lt;=$B135,O135,O135*vlookup($B136,'2a. TBill Main'!$B$237:$HF$246,1+O$123)),O135)</f>
        <v>1443.3364</v>
      </c>
      <c r="P136" s="346">
        <f>if($A136-P$126&gt;=0, if($B136&lt;=$B135,P135,P135*vlookup($B136,'2a. TBill Main'!$B$237:$HF$246,1+P$123)),P135)</f>
        <v>10.844</v>
      </c>
      <c r="Q136" s="346">
        <f>if($A136-Q$126&gt;=0, if($B136&lt;=$B135,Q135,Q135*vlookup($B136,'2a. TBill Main'!$B$237:$HF$246,1+Q$123)),Q135)</f>
        <v>206.036</v>
      </c>
      <c r="R136" s="346">
        <f>if($A136-R$126&gt;=0, if($B136&lt;=$B135,R135,R135*vlookup($B136,'2a. TBill Main'!$B$237:$HF$246,1+R$123)),R135)</f>
        <v>8001.08274</v>
      </c>
      <c r="S136" s="346">
        <f>if($A136-S$126&gt;=0, if($B136&lt;=$B135,S135,S135*vlookup($B136,'2a. TBill Main'!$B$237:$HF$246,1+S$123)),S135)</f>
        <v>6436.770676</v>
      </c>
      <c r="T136" s="346">
        <f>if($A136-T$126&gt;=0, if($B136&lt;=$B135,T135,T135*vlookup($B136,'2a. TBill Main'!$B$237:$HF$246,1+T$123)),T135)</f>
        <v>71599.6788</v>
      </c>
      <c r="U136" s="346">
        <f>if($A136-U$126&gt;=0, if($B136&lt;=$B135,U135,U135*vlookup($B136,'2a. TBill Main'!$B$237:$HF$246,1+U$123)),U135)</f>
        <v>11046.31651</v>
      </c>
      <c r="V136" s="346">
        <f>if($A136-V$126&gt;=0, if($B136&lt;=$B135,V135,V135*vlookup($B136,'2a. TBill Main'!$B$237:$HF$246,1+V$123)),V135)</f>
        <v>35459.59806</v>
      </c>
      <c r="W136" s="346">
        <f>if($A136-W$126&gt;=0, if($B136&lt;=$B135,W135,W135*vlookup($B136,'2a. TBill Main'!$B$237:$HF$246,1+W$123)),W135)</f>
        <v>10844</v>
      </c>
      <c r="X136" s="346">
        <f>if($A136-X$126&gt;=0, if($B136&lt;=$B135,X135,X135*vlookup($B136,'2a. TBill Main'!$B$237:$HF$246,1+X$123)),X135)</f>
        <v>19148.32436</v>
      </c>
      <c r="Y136" s="346">
        <f>if($A136-Y$126&gt;=0, if($B136&lt;=$B135,Y135,Y135*vlookup($B136,'2a. TBill Main'!$B$237:$HF$246,1+Y$123)),Y135)</f>
        <v>10844</v>
      </c>
      <c r="Z136" s="346">
        <f>if($A136-Z$126&gt;=0, if($B136&lt;=$B135,Z135,Z135*vlookup($B136,'2a. TBill Main'!$B$237:$HF$246,1+Z$123)),Z135)</f>
        <v>1371.766</v>
      </c>
      <c r="AA136" s="346">
        <f>if($A136-AA$126&gt;=0, if($B136&lt;=$B135,AA135,AA135*vlookup($B136,'2a. TBill Main'!$B$237:$HF$246,1+AA$123)),AA135)</f>
        <v>24191.36993</v>
      </c>
      <c r="AB136" s="346">
        <f>if($A136-AB$126&gt;=0, if($B136&lt;=$B135,AB135,AB135*vlookup($B136,'2a. TBill Main'!$B$237:$HF$246,1+AB$123)),AB135)</f>
        <v>14309.40624</v>
      </c>
      <c r="AC136" s="346">
        <f>if($A136-AC$126&gt;=0, if($B136&lt;=$B135,AC135,AC135*vlookup($B136,'2a. TBill Main'!$B$237:$HF$246,1+AC$123)),AC135)</f>
        <v>8675.2</v>
      </c>
      <c r="AD136" s="346">
        <f>if($A136-AD$126&gt;=0, if($B136&lt;=$B135,AD135,AD135*vlookup($B136,'2a. TBill Main'!$B$237:$HF$246,1+AD$123)),AD135)</f>
        <v>5422</v>
      </c>
      <c r="AE136" s="346">
        <f>if($A136-AE$126&gt;=0, if($B136&lt;=$B135,AE135,AE135*vlookup($B136,'2a. TBill Main'!$B$237:$HF$246,1+AE$123)),AE135)</f>
        <v>47405.91234</v>
      </c>
      <c r="AF136" s="346">
        <f>if($A136-AF$126&gt;=0, if($B136&lt;=$B135,AF135,AF135*vlookup($B136,'2a. TBill Main'!$B$237:$HF$246,1+AF$123)),AF135)</f>
        <v>8539.942788</v>
      </c>
      <c r="AG136" s="346">
        <f>if($A136-AG$126&gt;=0, if($B136&lt;=$B135,AG135,AG135*vlookup($B136,'2a. TBill Main'!$B$237:$HF$246,1+AG$123)),AG135)</f>
        <v>11912.79548</v>
      </c>
      <c r="AH136" s="346">
        <f>if($A136-AH$126&gt;=0, if($B136&lt;=$B135,AH135,AH135*vlookup($B136,'2a. TBill Main'!$B$237:$HF$246,1+AH$123)),AH135)</f>
        <v>9047.225108</v>
      </c>
      <c r="AI136" s="346">
        <f>if($A136-AI$126&gt;=0, if($B136&lt;=$B135,AI135,AI135*vlookup($B136,'2a. TBill Main'!$B$237:$HF$246,1+AI$123)),AI135)</f>
        <v>16817.05955</v>
      </c>
      <c r="AJ136" s="346">
        <f>if($A136-AJ$126&gt;=0, if($B136&lt;=$B135,AJ135,AJ135*vlookup($B136,'2a. TBill Main'!$B$237:$HF$246,1+AJ$123)),AJ135)</f>
        <v>16266</v>
      </c>
      <c r="AK136" s="346">
        <f>if($A136-AK$126&gt;=0, if($B136&lt;=$B135,AK135,AK135*vlookup($B136,'2a. TBill Main'!$B$237:$HF$246,1+AK$123)),AK135)</f>
        <v>13012.8</v>
      </c>
      <c r="AL136" s="346">
        <f>if($A136-AL$126&gt;=0, if($B136&lt;=$B135,AL135,AL135*vlookup($B136,'2a. TBill Main'!$B$237:$HF$246,1+AL$123)),AL135)</f>
        <v>8675.2</v>
      </c>
      <c r="AM136" s="346">
        <f>if($A136-AM$126&gt;=0, if($B136&lt;=$B135,AM135,AM135*vlookup($B136,'2a. TBill Main'!$B$237:$HF$246,1+AM$123)),AM135)</f>
        <v>12255.60686</v>
      </c>
      <c r="AN136" s="346">
        <f>if($A136-AN$126&gt;=0, if($B136&lt;=$B135,AN135,AN135*vlookup($B136,'2a. TBill Main'!$B$237:$HF$246,1+AN$123)),AN135)</f>
        <v>65189.7904</v>
      </c>
      <c r="AO136" s="346">
        <f>if($A136-AO$126&gt;=0, if($B136&lt;=$B135,AO135,AO135*vlookup($B136,'2a. TBill Main'!$B$237:$HF$246,1+AO$123)),AO135)</f>
        <v>7144.851344</v>
      </c>
      <c r="AP136" s="346">
        <f>if($A136-AP$126&gt;=0, if($B136&lt;=$B135,AP135,AP135*vlookup($B136,'2a. TBill Main'!$B$237:$HF$246,1+AP$123)),AP135)</f>
        <v>12992.87957</v>
      </c>
      <c r="AQ136" s="346">
        <f>if($A136-AQ$126&gt;=0, if($B136&lt;=$B135,AQ135,AQ135*vlookup($B136,'2a. TBill Main'!$B$237:$HF$246,1+AQ$123)),AQ135)</f>
        <v>30234.17809</v>
      </c>
      <c r="AR136" s="346">
        <f>if($A136-AR$126&gt;=0, if($B136&lt;=$B135,AR135,AR135*vlookup($B136,'2a. TBill Main'!$B$237:$HF$246,1+AR$123)),AR135)</f>
        <v>21688</v>
      </c>
      <c r="AS136" s="346">
        <f>if($A136-AS$126&gt;=0, if($B136&lt;=$B135,AS135,AS135*vlookup($B136,'2a. TBill Main'!$B$237:$HF$246,1+AS$123)),AS135)</f>
        <v>6506.4</v>
      </c>
      <c r="AT136" s="346">
        <f>if($A136-AT$126&gt;=0, if($B136&lt;=$B135,AT135,AT135*vlookup($B136,'2a. TBill Main'!$B$237:$HF$246,1+AT$123)),AT135)</f>
        <v>8675.2</v>
      </c>
      <c r="AU136" s="346">
        <f>if($A136-AU$126&gt;=0, if($B136&lt;=$B135,AU135,AU135*vlookup($B136,'2a. TBill Main'!$B$237:$HF$246,1+AU$123)),AU135)</f>
        <v>8675.2</v>
      </c>
      <c r="AV136" s="346">
        <f>if($A136-AV$126&gt;=0, if($B136&lt;=$B135,AV135,AV135*vlookup($B136,'2a. TBill Main'!$B$237:$HF$246,1+AV$123)),AV135)</f>
        <v>5422</v>
      </c>
      <c r="AW136" s="346">
        <f>if($A136-AW$126&gt;=0, if($B136&lt;=$B135,AW135,AW135*vlookup($B136,'2a. TBill Main'!$B$237:$HF$246,1+AW$123)),AW135)</f>
        <v>5422</v>
      </c>
      <c r="AX136" s="346">
        <f>if($A136-AX$126&gt;=0, if($B136&lt;=$B135,AX135,AX135*vlookup($B136,'2a. TBill Main'!$B$237:$HF$246,1+AX$123)),AX135)</f>
        <v>40338.5956</v>
      </c>
      <c r="AY136" s="346">
        <f>if($A136-AY$126&gt;=0, if($B136&lt;=$B135,AY135,AY135*vlookup($B136,'2a. TBill Main'!$B$237:$HF$246,1+AY$123)),AY135)</f>
        <v>30692.80338</v>
      </c>
      <c r="AZ136" s="346">
        <f>if($A136-AZ$126&gt;=0, if($B136&lt;=$B135,AZ135,AZ135*vlookup($B136,'2a. TBill Main'!$B$237:$HF$246,1+AZ$123)),AZ135)</f>
        <v>12267.78467</v>
      </c>
      <c r="BA136" s="346">
        <f>if($A136-BA$126&gt;=0, if($B136&lt;=$B135,BA135,BA135*vlookup($B136,'2a. TBill Main'!$B$237:$HF$246,1+BA$123)),BA135)</f>
        <v>18663.55418</v>
      </c>
      <c r="BB136" s="346">
        <f>if($A136-BB$126&gt;=0, if($B136&lt;=$B135,BB135,BB135*vlookup($B136,'2a. TBill Main'!$B$237:$HF$246,1+BB$123)),BB135)</f>
        <v>34415.61364</v>
      </c>
      <c r="BC136" s="346">
        <f>if($A136-BC$126&gt;=0, if($B136&lt;=$B135,BC135,BC135*vlookup($B136,'2a. TBill Main'!$B$237:$HF$246,1+BC$123)),BC135)</f>
        <v>325.32</v>
      </c>
      <c r="BD136" s="346">
        <f>if($A136-BD$126&gt;=0, if($B136&lt;=$B135,BD135,BD135*vlookup($B136,'2a. TBill Main'!$B$237:$HF$246,1+BD$123)),BD135)</f>
        <v>16266</v>
      </c>
      <c r="BE136" s="346">
        <f>if($A136-BE$126&gt;=0, if($B136&lt;=$B135,BE135,BE135*vlookup($B136,'2a. TBill Main'!$B$237:$HF$246,1+BE$123)),BE135)</f>
        <v>10844</v>
      </c>
      <c r="BF136" s="346">
        <f>if($A136-BF$126&gt;=0, if($B136&lt;=$B135,BF135,BF135*vlookup($B136,'2a. TBill Main'!$B$237:$HF$246,1+BF$123)),BF135)</f>
        <v>5422</v>
      </c>
      <c r="BG136" s="346">
        <f>if($A136-BG$126&gt;=0, if($B136&lt;=$B135,BG135,BG135*vlookup($B136,'2a. TBill Main'!$B$237:$HF$246,1+BG$123)),BG135)</f>
        <v>5422</v>
      </c>
      <c r="BH136" s="346">
        <f>if($A136-BH$126&gt;=0, if($B136&lt;=$B135,BH135,BH135*vlookup($B136,'2a. TBill Main'!$B$237:$HF$246,1+BH$123)),BH135)</f>
        <v>10844</v>
      </c>
      <c r="BI136" s="346">
        <f>if($A136-BI$126&gt;=0, if($B136&lt;=$B135,BI135,BI135*vlookup($B136,'2a. TBill Main'!$B$237:$HF$246,1+BI$123)),BI135)</f>
        <v>60142.9928</v>
      </c>
      <c r="BJ136" s="346">
        <f>if($A136-BJ$126&gt;=0, if($B136&lt;=$B135,BJ135,BJ135*vlookup($B136,'2a. TBill Main'!$B$237:$HF$246,1+BJ$123)),BJ135)</f>
        <v>10844</v>
      </c>
      <c r="BK136" s="346">
        <f>if($A136-BK$126&gt;=0, if($B136&lt;=$B135,BK135,BK135*vlookup($B136,'2a. TBill Main'!$B$237:$HF$246,1+BK$123)),BK135)</f>
        <v>20118.78645</v>
      </c>
      <c r="BL136" s="346">
        <f>if($A136-BL$126&gt;=0, if($B136&lt;=$B135,BL135,BL135*vlookup($B136,'2a. TBill Main'!$B$237:$HF$246,1+BL$123)),BL135)</f>
        <v>27110</v>
      </c>
      <c r="BM136" s="346">
        <f>if($A136-BM$126&gt;=0, if($B136&lt;=$B135,BM135,BM135*vlookup($B136,'2a. TBill Main'!$B$237:$HF$246,1+BM$123)),BM135)</f>
        <v>21.688</v>
      </c>
      <c r="BN136" s="346">
        <f>if($A136-BN$126&gt;=0, if($B136&lt;=$B135,BN135,BN135*vlookup($B136,'2a. TBill Main'!$B$237:$HF$246,1+BN$123)),BN135)</f>
        <v>3079.53334</v>
      </c>
      <c r="BO136" s="346">
        <f>if($A136-BO$126&gt;=0, if($B136&lt;=$B135,BO135,BO135*vlookup($B136,'2a. TBill Main'!$B$237:$HF$246,1+BO$123)),BO135)</f>
        <v>21266.3419</v>
      </c>
      <c r="BP136" s="346">
        <f>if($A136-BP$126&gt;=0, if($B136&lt;=$B135,BP135,BP135*vlookup($B136,'2a. TBill Main'!$B$237:$HF$246,1+BP$123)),BP135)</f>
        <v>10844</v>
      </c>
      <c r="BQ136" s="346">
        <f>if($A136-BQ$126&gt;=0, if($B136&lt;=$B135,BQ135,BQ135*vlookup($B136,'2a. TBill Main'!$B$237:$HF$246,1+BQ$123)),BQ135)</f>
        <v>2490.411352</v>
      </c>
      <c r="BR136" s="346">
        <f>if($A136-BR$126&gt;=0, if($B136&lt;=$B135,BR135,BR135*vlookup($B136,'2a. TBill Main'!$B$237:$HF$246,1+BR$123)),BR135)</f>
        <v>10844</v>
      </c>
      <c r="BS136" s="346">
        <f>if($A136-BS$126&gt;=0, if($B136&lt;=$B135,BS135,BS135*vlookup($B136,'2a. TBill Main'!$B$237:$HF$246,1+BS$123)),BS135)</f>
        <v>6506.4</v>
      </c>
      <c r="BT136" s="346">
        <f>if($A136-BT$126&gt;=0, if($B136&lt;=$B135,BT135,BT135*vlookup($B136,'2a. TBill Main'!$B$237:$HF$246,1+BT$123)),BT135)</f>
        <v>75693.2888</v>
      </c>
      <c r="BU136" s="346">
        <f>if($A136-BU$126&gt;=0, if($B136&lt;=$B135,BU135,BU135*vlookup($B136,'2a. TBill Main'!$B$237:$HF$246,1+BU$123)),BU135)</f>
        <v>27211.01186</v>
      </c>
      <c r="BV136" s="346">
        <f>if($A136-BV$126&gt;=0, if($B136&lt;=$B135,BV135,BV135*vlookup($B136,'2a. TBill Main'!$B$237:$HF$246,1+BV$123)),BV135)</f>
        <v>27110</v>
      </c>
      <c r="BW136" s="346">
        <f>if($A136-BW$126&gt;=0, if($B136&lt;=$B135,BW135,BW135*vlookup($B136,'2a. TBill Main'!$B$237:$HF$246,1+BW$123)),BW135)</f>
        <v>545.4532</v>
      </c>
      <c r="BX136" s="346">
        <f>if($A136-BX$126&gt;=0, if($B136&lt;=$B135,BX135,BX135*vlookup($B136,'2a. TBill Main'!$B$237:$HF$246,1+BX$123)),BX135)</f>
        <v>16266</v>
      </c>
      <c r="BY136" s="346">
        <f>if($A136-BY$126&gt;=0, if($B136&lt;=$B135,BY135,BY135*vlookup($B136,'2a. TBill Main'!$B$237:$HF$246,1+BY$123)),BY135)</f>
        <v>10844</v>
      </c>
      <c r="BZ136" s="346">
        <f>if($A136-BZ$126&gt;=0, if($B136&lt;=$B135,BZ135,BZ135*vlookup($B136,'2a. TBill Main'!$B$237:$HF$246,1+BZ$123)),BZ135)</f>
        <v>6603.367048</v>
      </c>
      <c r="CA136" s="346">
        <f>if($A136-CA$126&gt;=0, if($B136&lt;=$B135,CA135,CA135*vlookup($B136,'2a. TBill Main'!$B$237:$HF$246,1+CA$123)),CA135)</f>
        <v>10844</v>
      </c>
      <c r="CB136" s="346">
        <f>if($A136-CB$126&gt;=0, if($B136&lt;=$B135,CB135,CB135*vlookup($B136,'2a. TBill Main'!$B$237:$HF$246,1+CB$123)),CB135)</f>
        <v>22256.2256</v>
      </c>
      <c r="CC136" s="346">
        <f>if($A136-CC$126&gt;=0, if($B136&lt;=$B135,CC135,CC135*vlookup($B136,'2a. TBill Main'!$B$237:$HF$246,1+CC$123)),CC135)</f>
        <v>40976.15774</v>
      </c>
      <c r="CD136" s="346">
        <f>if($A136-CD$126&gt;=0, if($B136&lt;=$B135,CD135,CD135*vlookup($B136,'2a. TBill Main'!$B$237:$HF$246,1+CD$123)),CD135)</f>
        <v>11384.0312</v>
      </c>
      <c r="CE136" s="346">
        <f>if($A136-CE$126&gt;=0, if($B136&lt;=$B135,CE135,CE135*vlookup($B136,'2a. TBill Main'!$B$237:$HF$246,1+CE$123)),CE135)</f>
        <v>24189.29873</v>
      </c>
      <c r="CF136" s="346">
        <f>if($A136-CF$126&gt;=0, if($B136&lt;=$B135,CF135,CF135*vlookup($B136,'2a. TBill Main'!$B$237:$HF$246,1+CF$123)),CF135)</f>
        <v>27110</v>
      </c>
      <c r="CG136" s="346">
        <f>if($A136-CG$126&gt;=0, if($B136&lt;=$B135,CG135,CG135*vlookup($B136,'2a. TBill Main'!$B$237:$HF$246,1+CG$123)),CG135)</f>
        <v>5.422</v>
      </c>
      <c r="CH136" s="346">
        <f>if($A136-CH$126&gt;=0, if($B136&lt;=$B135,CH135,CH135*vlookup($B136,'2a. TBill Main'!$B$237:$HF$246,1+CH$123)),CH135)</f>
        <v>15260.25153</v>
      </c>
      <c r="CI136" s="346">
        <f>if($A136-CI$126&gt;=0, if($B136&lt;=$B135,CI135,CI135*vlookup($B136,'2a. TBill Main'!$B$237:$HF$246,1+CI$123)),CI135)</f>
        <v>10844</v>
      </c>
      <c r="CJ136" s="346">
        <f>if($A136-CJ$126&gt;=0, if($B136&lt;=$B135,CJ135,CJ135*vlookup($B136,'2a. TBill Main'!$B$237:$HF$246,1+CJ$123)),CJ135)</f>
        <v>5422</v>
      </c>
      <c r="CK136" s="346">
        <f>if($A136-CK$126&gt;=0, if($B136&lt;=$B135,CK135,CK135*vlookup($B136,'2a. TBill Main'!$B$237:$HF$246,1+CK$123)),CK135)</f>
        <v>9440.049008</v>
      </c>
      <c r="CL136" s="346">
        <f>if($A136-CL$126&gt;=0, if($B136&lt;=$B135,CL135,CL135*vlookup($B136,'2a. TBill Main'!$B$237:$HF$246,1+CL$123)),CL135)</f>
        <v>8144.960932</v>
      </c>
      <c r="CM136" s="346">
        <f>if($A136-CM$126&gt;=0, if($B136&lt;=$B135,CM135,CM135*vlookup($B136,'2a. TBill Main'!$B$237:$HF$246,1+CM$123)),CM135)</f>
        <v>48075.7896</v>
      </c>
      <c r="CN136" s="346">
        <f>if($A136-CN$126&gt;=0, if($B136&lt;=$B135,CN135,CN135*vlookup($B136,'2a. TBill Main'!$B$237:$HF$246,1+CN$123)),CN135)</f>
        <v>16979.76292</v>
      </c>
      <c r="CO136" s="346">
        <f>if($A136-CO$126&gt;=0, if($B136&lt;=$B135,CO135,CO135*vlookup($B136,'2a. TBill Main'!$B$237:$HF$246,1+CO$123)),CO135)</f>
        <v>160</v>
      </c>
      <c r="CP136" s="346">
        <f>if($A136-CP$126&gt;=0, if($B136&lt;=$B135,CP135,CP135*vlookup($B136,'2a. TBill Main'!$B$237:$HF$246,1+CP$123)),CP135)</f>
        <v>22664.42</v>
      </c>
      <c r="CQ136" s="346">
        <f>if($A136-CQ$126&gt;=0, if($B136&lt;=$B135,CQ135,CQ135*vlookup($B136,'2a. TBill Main'!$B$237:$HF$246,1+CQ$123)),CQ135)</f>
        <v>5000</v>
      </c>
      <c r="CR136" s="346">
        <f>if($A136-CR$126&gt;=0, if($B136&lt;=$B135,CR135,CR135*vlookup($B136,'2a. TBill Main'!$B$237:$HF$246,1+CR$123)),CR135)</f>
        <v>14323.48</v>
      </c>
      <c r="CS136" s="346">
        <f>if($A136-CS$126&gt;=0, if($B136&lt;=$B135,CS135,CS135*vlookup($B136,'2a. TBill Main'!$B$237:$HF$246,1+CS$123)),CS135)</f>
        <v>4237</v>
      </c>
      <c r="CT136" s="346">
        <f>if($A136-CT$126&gt;=0, if($B136&lt;=$B135,CT135,CT135*vlookup($B136,'2a. TBill Main'!$B$237:$HF$246,1+CT$123)),CT135)</f>
        <v>14004.37</v>
      </c>
      <c r="CU136" s="346">
        <f>if($A136-CU$126&gt;=0, if($B136&lt;=$B135,CU135,CU135*vlookup($B136,'2a. TBill Main'!$B$237:$HF$246,1+CU$123)),CU135)</f>
        <v>21287.46</v>
      </c>
      <c r="CV136" s="346">
        <f>if($A136-CV$126&gt;=0, if($B136&lt;=$B135,CV135,CV135*vlookup($B136,'2a. TBill Main'!$B$237:$HF$246,1+CV$123)),CV135)</f>
        <v>5000</v>
      </c>
      <c r="CW136" s="346">
        <f>if($A136-CW$126&gt;=0, if($B136&lt;=$B135,CW135,CW135*vlookup($B136,'2a. TBill Main'!$B$237:$HF$246,1+CW$123)),CW135)</f>
        <v>7250</v>
      </c>
      <c r="CX136" s="346">
        <f>if($A136-CX$126&gt;=0, if($B136&lt;=$B135,CX135,CX135*vlookup($B136,'2a. TBill Main'!$B$237:$HF$246,1+CX$123)),CX135)</f>
        <v>54527</v>
      </c>
      <c r="CY136" s="346">
        <f>if($A136-CY$126&gt;=0, if($B136&lt;=$B135,CY135,CY135*vlookup($B136,'2a. TBill Main'!$B$237:$HF$246,1+CY$123)),CY135)</f>
        <v>107019.97</v>
      </c>
      <c r="CZ136" s="346">
        <f>if($A136-CZ$126&gt;=0, if($B136&lt;=$B135,CZ135,CZ135*vlookup($B136,'2a. TBill Main'!$B$237:$HF$246,1+CZ$123)),CZ135)</f>
        <v>9055.25</v>
      </c>
      <c r="DA136" s="346">
        <f>if($A136-DA$126&gt;=0, if($B136&lt;=$B135,DA135,DA135*vlookup($B136,'2a. TBill Main'!$B$237:$HF$246,1+DA$123)),DA135)</f>
        <v>25000</v>
      </c>
      <c r="DB136" s="346">
        <f>if($A136-DB$126&gt;=0, if($B136&lt;=$B135,DB135,DB135*vlookup($B136,'2a. TBill Main'!$B$237:$HF$246,1+DB$123)),DB135)</f>
        <v>10000</v>
      </c>
      <c r="DC136" s="346">
        <f>if($A136-DC$126&gt;=0, if($B136&lt;=$B135,DC135,DC135*vlookup($B136,'2a. TBill Main'!$B$237:$HF$246,1+DC$123)),DC135)</f>
        <v>10000</v>
      </c>
      <c r="DD136" s="346">
        <f>if($A136-DD$126&gt;=0, if($B136&lt;=$B135,DD135,DD135*vlookup($B136,'2a. TBill Main'!$B$237:$HF$246,1+DD$123)),DD135)</f>
        <v>19918</v>
      </c>
      <c r="DE136" s="346">
        <f>if($A136-DE$126&gt;=0, if($B136&lt;=$B135,DE135,DE135*vlookup($B136,'2a. TBill Main'!$B$237:$HF$246,1+DE$123)),DE135)</f>
        <v>7582</v>
      </c>
      <c r="DF136" s="346">
        <f>if($A136-DF$126&gt;=0, if($B136&lt;=$B135,DF135,DF135*vlookup($B136,'2a. TBill Main'!$B$237:$HF$246,1+DF$123)),DF135)</f>
        <v>4000</v>
      </c>
      <c r="DG136" s="346">
        <f>if($A136-DG$126&gt;=0, if($B136&lt;=$B135,DG135,DG135*vlookup($B136,'2a. TBill Main'!$B$237:$HF$246,1+DG$123)),DG135)</f>
        <v>10000</v>
      </c>
      <c r="DH136" s="346">
        <f>if($A136-DH$126&gt;=0, if($B136&lt;=$B135,DH135,DH135*vlookup($B136,'2a. TBill Main'!$B$237:$HF$246,1+DH$123)),DH135)</f>
        <v>49853</v>
      </c>
      <c r="DI136" s="346">
        <f>if($A136-DI$126&gt;=0, if($B136&lt;=$B135,DI135,DI135*vlookup($B136,'2a. TBill Main'!$B$237:$HF$246,1+DI$123)),DI135)</f>
        <v>7788.19</v>
      </c>
      <c r="DJ136" s="346">
        <f>if($A136-DJ$126&gt;=0, if($B136&lt;=$B135,DJ135,DJ135*vlookup($B136,'2a. TBill Main'!$B$237:$HF$246,1+DJ$123)),DJ135)</f>
        <v>50</v>
      </c>
      <c r="DK136" s="346">
        <f>if($A136-DK$126&gt;=0, if($B136&lt;=$B135,DK135,DK135*vlookup($B136,'2a. TBill Main'!$B$237:$HF$246,1+DK$123)),DK135)</f>
        <v>23384.57</v>
      </c>
      <c r="DL136" s="346">
        <f>if($A136-DL$126&gt;=0, if($B136&lt;=$B135,DL135,DL135*vlookup($B136,'2a. TBill Main'!$B$237:$HF$246,1+DL$123)),DL135)</f>
        <v>10000</v>
      </c>
      <c r="DM136" s="346">
        <f>if($A136-DM$126&gt;=0, if($B136&lt;=$B135,DM135,DM135*vlookup($B136,'2a. TBill Main'!$B$237:$HF$246,1+DM$123)),DM135)</f>
        <v>6414.69</v>
      </c>
      <c r="DN136" s="346">
        <f>if($A136-DN$126&gt;=0, if($B136&lt;=$B135,DN135,DN135*vlookup($B136,'2a. TBill Main'!$B$237:$HF$246,1+DN$123)),DN135)</f>
        <v>26634</v>
      </c>
      <c r="DO136" s="346">
        <f>if($A136-DO$126&gt;=0, if($B136&lt;=$B135,DO135,DO135*vlookup($B136,'2a. TBill Main'!$B$237:$HF$246,1+DO$123)),DO135)</f>
        <v>10000</v>
      </c>
      <c r="DP136" s="346">
        <f>if($A136-DP$126&gt;=0, if($B136&lt;=$B135,DP135,DP135*vlookup($B136,'2a. TBill Main'!$B$237:$HF$246,1+DP$123)),DP135)</f>
        <v>12000</v>
      </c>
      <c r="DQ136" s="346">
        <f>if($A136-DQ$126&gt;=0, if($B136&lt;=$B135,DQ135,DQ135*vlookup($B136,'2a. TBill Main'!$B$237:$HF$246,1+DQ$123)),DQ135)</f>
        <v>7000</v>
      </c>
      <c r="DR136" s="346">
        <f>if($A136-DR$126&gt;=0, if($B136&lt;=$B135,DR135,DR135*vlookup($B136,'2a. TBill Main'!$B$237:$HF$246,1+DR$123)),DR135)</f>
        <v>47306.26</v>
      </c>
      <c r="DS136" s="346">
        <f>if($A136-DS$126&gt;=0, if($B136&lt;=$B135,DS135,DS135*vlookup($B136,'2a. TBill Main'!$B$237:$HF$246,1+DS$123)),DS135)</f>
        <v>2009.83</v>
      </c>
      <c r="DT136" s="346">
        <f>if($A136-DT$126&gt;=0, if($B136&lt;=$B135,DT135,DT135*vlookup($B136,'2a. TBill Main'!$B$237:$HF$246,1+DT$123)),DT135)</f>
        <v>53</v>
      </c>
      <c r="DU136" s="346">
        <f>if($A136-DU$126&gt;=0, if($B136&lt;=$B135,DU135,DU135*vlookup($B136,'2a. TBill Main'!$B$237:$HF$246,1+DU$123)),DU135)</f>
        <v>17401.32</v>
      </c>
      <c r="DV136" s="346">
        <f>if($A136-DV$126&gt;=0, if($B136&lt;=$B135,DV135,DV135*vlookup($B136,'2a. TBill Main'!$B$237:$HF$246,1+DV$123)),DV135)</f>
        <v>34878.83</v>
      </c>
      <c r="DW136" s="346">
        <f>if($A136-DW$126&gt;=0, if($B136&lt;=$B135,DW135,DW135*vlookup($B136,'2a. TBill Main'!$B$237:$HF$246,1+DW$123)),DW135)</f>
        <v>10000</v>
      </c>
      <c r="DX136" s="346">
        <f>if($A136-DX$126&gt;=0, if($B136&lt;=$B135,DX135,DX135*vlookup($B136,'2a. TBill Main'!$B$237:$HF$246,1+DX$123)),DX135)</f>
        <v>20000</v>
      </c>
      <c r="DY136" s="346">
        <f>if($A136-DY$126&gt;=0, if($B136&lt;=$B135,DY135,DY135*vlookup($B136,'2a. TBill Main'!$B$237:$HF$246,1+DY$123)),DY135)</f>
        <v>10000</v>
      </c>
      <c r="DZ136" s="346">
        <f>if($A136-DZ$126&gt;=0, if($B136&lt;=$B135,DZ135,DZ135*vlookup($B136,'2a. TBill Main'!$B$237:$HF$246,1+DZ$123)),DZ135)</f>
        <v>60434</v>
      </c>
      <c r="EA136" s="346">
        <f>if($A136-EA$126&gt;=0, if($B136&lt;=$B135,EA135,EA135*vlookup($B136,'2a. TBill Main'!$B$237:$HF$246,1+EA$123)),EA135)</f>
        <v>286</v>
      </c>
      <c r="EB136" s="346">
        <f>if($A136-EB$126&gt;=0, if($B136&lt;=$B135,EB135,EB135*vlookup($B136,'2a. TBill Main'!$B$237:$HF$246,1+EB$123)),EB135)</f>
        <v>20000</v>
      </c>
      <c r="EC136" s="346">
        <f>if($A136-EC$126&gt;=0, if($B136&lt;=$B135,EC135,EC135*vlookup($B136,'2a. TBill Main'!$B$237:$HF$246,1+EC$123)),EC135)</f>
        <v>28876.17</v>
      </c>
      <c r="ED136" s="346">
        <f>if($A136-ED$126&gt;=0, if($B136&lt;=$B135,ED135,ED135*vlookup($B136,'2a. TBill Main'!$B$237:$HF$246,1+ED$123)),ED135)</f>
        <v>19560.88</v>
      </c>
      <c r="EE136" s="346">
        <f>if($A136-EE$126&gt;=0, if($B136&lt;=$B135,EE135,EE135*vlookup($B136,'2a. TBill Main'!$B$237:$HF$246,1+EE$123)),EE135)</f>
        <v>20000</v>
      </c>
      <c r="EF136" s="346">
        <f>if($A136-EF$126&gt;=0, if($B136&lt;=$B135,EF135,EF135*vlookup($B136,'2a. TBill Main'!$B$237:$HF$246,1+EF$123)),EF135)</f>
        <v>5269.38</v>
      </c>
      <c r="EG136" s="346">
        <f>if($A136-EG$126&gt;=0, if($B136&lt;=$B135,EG135,EG135*vlookup($B136,'2a. TBill Main'!$B$237:$HF$246,1+EG$123)),EG135)</f>
        <v>4203.34</v>
      </c>
      <c r="EH136" s="346">
        <f>if($A136-EH$126&gt;=0, if($B136&lt;=$B135,EH135,EH135*vlookup($B136,'2a. TBill Main'!$B$237:$HF$246,1+EH$123)),EH135)</f>
        <v>394</v>
      </c>
      <c r="EI136" s="346">
        <f>if($A136-EI$126&gt;=0, if($B136&lt;=$B135,EI135,EI135*vlookup($B136,'2a. TBill Main'!$B$237:$HF$246,1+EI$123)),EI135)</f>
        <v>20000</v>
      </c>
      <c r="EJ136" s="346">
        <f>if($A136-EJ$126&gt;=0, if($B136&lt;=$B135,EJ135,EJ135*vlookup($B136,'2a. TBill Main'!$B$237:$HF$246,1+EJ$123)),EJ135)</f>
        <v>17810.87</v>
      </c>
      <c r="EK136" s="346">
        <f>if($A136-EK$126&gt;=0, if($B136&lt;=$B135,EK135,EK135*vlookup($B136,'2a. TBill Main'!$B$237:$HF$246,1+EK$123)),EK135)</f>
        <v>11000</v>
      </c>
      <c r="EL136" s="346">
        <f>if($A136-EL$126&gt;=0, if($B136&lt;=$B135,EL135,EL135*vlookup($B136,'2a. TBill Main'!$B$237:$HF$246,1+EL$123)),EL135)</f>
        <v>4225</v>
      </c>
      <c r="EM136" s="346">
        <f>if($A136-EM$126&gt;=0, if($B136&lt;=$B135,EM135,EM135*vlookup($B136,'2a. TBill Main'!$B$237:$HF$246,1+EM$123)),EM135)</f>
        <v>41011</v>
      </c>
      <c r="EN136" s="346">
        <f>if($A136-EN$126&gt;=0, if($B136&lt;=$B135,EN135,EN135*vlookup($B136,'2a. TBill Main'!$B$237:$HF$246,1+EN$123)),EN135)</f>
        <v>300</v>
      </c>
      <c r="EO136" s="346">
        <f>if($A136-EO$126&gt;=0, if($B136&lt;=$B135,EO135,EO135*vlookup($B136,'2a. TBill Main'!$B$237:$HF$246,1+EO$123)),EO135)</f>
        <v>17016.96</v>
      </c>
      <c r="EP136" s="346">
        <f>if($A136-EP$126&gt;=0, if($B136&lt;=$B135,EP135,EP135*vlookup($B136,'2a. TBill Main'!$B$237:$HF$246,1+EP$123)),EP135)</f>
        <v>18037.85</v>
      </c>
      <c r="EQ136" s="346">
        <f>if($A136-EQ$126&gt;=0, if($B136&lt;=$B135,EQ135,EQ135*vlookup($B136,'2a. TBill Main'!$B$237:$HF$246,1+EQ$123)),EQ135)</f>
        <v>20000</v>
      </c>
      <c r="ER136" s="346">
        <f>if($A136-ER$126&gt;=0, if($B136&lt;=$B135,ER135,ER135*vlookup($B136,'2a. TBill Main'!$B$237:$HF$246,1+ER$123)),ER135)</f>
        <v>36065</v>
      </c>
      <c r="ES136" s="346">
        <f>if($A136-ES$126&gt;=0, if($B136&lt;=$B135,ES135,ES135*vlookup($B136,'2a. TBill Main'!$B$237:$HF$246,1+ES$123)),ES135)</f>
        <v>4796.56</v>
      </c>
      <c r="ET136" s="346">
        <f>if($A136-ET$126&gt;=0, if($B136&lt;=$B135,ET135,ET135*vlookup($B136,'2a. TBill Main'!$B$237:$HF$246,1+ET$123)),ET135)</f>
        <v>1418</v>
      </c>
      <c r="EU136" s="346">
        <f>if($A136-EU$126&gt;=0, if($B136&lt;=$B135,EU135,EU135*vlookup($B136,'2a. TBill Main'!$B$237:$HF$246,1+EU$123)),EU135)</f>
        <v>8099.34</v>
      </c>
      <c r="EV136" s="346">
        <f>if($A136-EV$126&gt;=0, if($B136&lt;=$B135,EV135,EV135*vlookup($B136,'2a. TBill Main'!$B$237:$HF$246,1+EV$123)),EV135)</f>
        <v>4855.74</v>
      </c>
      <c r="EW136" s="346">
        <f>if($A136-EW$126&gt;=0, if($B136&lt;=$B135,EW135,EW135*vlookup($B136,'2a. TBill Main'!$B$237:$HF$246,1+EW$123)),EW135)</f>
        <v>4272</v>
      </c>
      <c r="EX136" s="346">
        <f>if($A136-EX$126&gt;=0, if($B136&lt;=$B135,EX135,EX135*vlookup($B136,'2a. TBill Main'!$B$237:$HF$246,1+EX$123)),EX135)</f>
        <v>5892.1</v>
      </c>
      <c r="EY136" s="346">
        <f>if($A136-EY$126&gt;=0, if($B136&lt;=$B135,EY135,EY135*vlookup($B136,'2a. TBill Main'!$B$237:$HF$246,1+EY$123)),EY135)</f>
        <v>45969.73</v>
      </c>
      <c r="EZ136" s="346">
        <f>if($A136-EZ$126&gt;=0, if($B136&lt;=$B135,EZ135,EZ135*vlookup($B136,'2a. TBill Main'!$B$237:$HF$246,1+EZ$123)),EZ135)</f>
        <v>19696.52</v>
      </c>
      <c r="FA136" s="346">
        <f>if($A136-FA$126&gt;=0, if($B136&lt;=$B135,FA135,FA135*vlookup($B136,'2a. TBill Main'!$B$237:$HF$246,1+FA$123)),FA135)</f>
        <v>3580.2</v>
      </c>
      <c r="FB136" s="346">
        <f>if($A136-FB$126&gt;=0, if($B136&lt;=$B135,FB135,FB135*vlookup($B136,'2a. TBill Main'!$B$237:$HF$246,1+FB$123)),FB135)</f>
        <v>6292.7</v>
      </c>
      <c r="FC136" s="346">
        <f>if($A136-FC$126&gt;=0, if($B136&lt;=$B135,FC135,FC135*vlookup($B136,'2a. TBill Main'!$B$237:$HF$246,1+FC$123)),FC135)</f>
        <v>25227</v>
      </c>
      <c r="FD136" s="346">
        <f>if($A136-FD$126&gt;=0, if($B136&lt;=$B135,FD135,FD135*vlookup($B136,'2a. TBill Main'!$B$237:$HF$246,1+FD$123)),FD135)</f>
        <v>20506.71</v>
      </c>
      <c r="FE136" s="346">
        <f>if($A136-FE$126&gt;=0, if($B136&lt;=$B135,FE135,FE135*vlookup($B136,'2a. TBill Main'!$B$237:$HF$246,1+FE$123)),FE135)</f>
        <v>34448.06</v>
      </c>
      <c r="FF136" s="346">
        <f>if($A136-FF$126&gt;=0, if($B136&lt;=$B135,FF135,FF135*vlookup($B136,'2a. TBill Main'!$B$237:$HF$246,1+FF$123)),FF135)</f>
        <v>8181.89</v>
      </c>
      <c r="FG136" s="346">
        <f>if($A136-FG$126&gt;=0, if($B136&lt;=$B135,FG135,FG135*vlookup($B136,'2a. TBill Main'!$B$237:$HF$246,1+FG$123)),FG135)</f>
        <v>10415.66</v>
      </c>
      <c r="FH136" s="346">
        <f>if($A136-FH$126&gt;=0, if($B136&lt;=$B135,FH135,FH135*vlookup($B136,'2a. TBill Main'!$B$237:$HF$246,1+FH$123)),FH135)</f>
        <v>12891</v>
      </c>
      <c r="FI136" s="346">
        <f>if($A136-FI$126&gt;=0, if($B136&lt;=$B135,FI135,FI135*vlookup($B136,'2a. TBill Main'!$B$237:$HF$246,1+FI$123)),FI135)</f>
        <v>35123.16</v>
      </c>
      <c r="FJ136" s="346">
        <f>if($A136-FJ$126&gt;=0, if($B136&lt;=$B135,FJ135,FJ135*vlookup($B136,'2a. TBill Main'!$B$237:$HF$246,1+FJ$123)),FJ135)</f>
        <v>36570.18</v>
      </c>
      <c r="FK136" s="346">
        <f>if($A136-FK$126&gt;=0, if($B136&lt;=$B135,FK135,FK135*vlookup($B136,'2a. TBill Main'!$B$237:$HF$246,1+FK$123)),FK135)</f>
        <v>15616</v>
      </c>
      <c r="FL136" s="346">
        <f>if($A136-FL$126&gt;=0, if($B136&lt;=$B135,FL135,FL135*vlookup($B136,'2a. TBill Main'!$B$237:$HF$246,1+FL$123)),FL135)</f>
        <v>15547</v>
      </c>
      <c r="FM136" s="346">
        <f>if($A136-FM$126&gt;=0, if($B136&lt;=$B135,FM135,FM135*vlookup($B136,'2a. TBill Main'!$B$237:$HF$246,1+FM$123)),FM135)</f>
        <v>41323.31</v>
      </c>
      <c r="FN136" s="346">
        <f>if($A136-FN$126&gt;=0, if($B136&lt;=$B135,FN135,FN135*vlookup($B136,'2a. TBill Main'!$B$237:$HF$246,1+FN$123)),FN135)</f>
        <v>35292.82</v>
      </c>
      <c r="FO136" s="346">
        <f>if($A136-FO$126&gt;=0, if($B136&lt;=$B135,FO135,FO135*vlookup($B136,'2a. TBill Main'!$B$237:$HF$246,1+FO$123)),FO135)</f>
        <v>17000</v>
      </c>
      <c r="FP136" s="346">
        <f>if($A136-FP$126&gt;=0, if($B136&lt;=$B135,FP135,FP135*vlookup($B136,'2a. TBill Main'!$B$237:$HF$246,1+FP$123)),FP135)</f>
        <v>6029</v>
      </c>
      <c r="FQ136" s="346">
        <f>if($A136-FQ$126&gt;=0, if($B136&lt;=$B135,FQ135,FQ135*vlookup($B136,'2a. TBill Main'!$B$237:$HF$246,1+FQ$123)),FQ135)</f>
        <v>33305.63</v>
      </c>
      <c r="FR136" s="346">
        <f>if($A136-FR$126&gt;=0, if($B136&lt;=$B135,FR135,FR135*vlookup($B136,'2a. TBill Main'!$B$237:$HF$246,1+FR$123)),FR135)</f>
        <v>33301.48</v>
      </c>
      <c r="FS136" s="346">
        <f>if($A136-FS$126&gt;=0, if($B136&lt;=$B135,FS135,FS135*vlookup($B136,'2a. TBill Main'!$B$237:$HF$246,1+FS$123)),FS135)</f>
        <v>15000</v>
      </c>
      <c r="FT136" s="346">
        <f>if($A136-FT$126&gt;=0, if($B136&lt;=$B135,FT135,FT135*vlookup($B136,'2a. TBill Main'!$B$237:$HF$246,1+FT$123)),FT135)</f>
        <v>18658</v>
      </c>
      <c r="FU136" s="346">
        <f>if($A136-FU$126&gt;=0, if($B136&lt;=$B135,FU135,FU135*vlookup($B136,'2a. TBill Main'!$B$237:$HF$246,1+FU$123)),FU135)</f>
        <v>20000</v>
      </c>
      <c r="FV136" s="346">
        <f>if($A136-FV$126&gt;=0, if($B136&lt;=$B135,FV135,FV135*vlookup($B136,'2a. TBill Main'!$B$237:$HF$246,1+FV$123)),FV135)</f>
        <v>42000</v>
      </c>
      <c r="FW136" s="346">
        <f>if($A136-FW$126&gt;=0, if($B136&lt;=$B135,FW135,FW135*vlookup($B136,'2a. TBill Main'!$B$237:$HF$246,1+FW$123)),FW135)</f>
        <v>998</v>
      </c>
      <c r="FX136" s="346">
        <f>if($A136-FX$126&gt;=0, if($B136&lt;=$B135,FX135,FX135*vlookup($B136,'2a. TBill Main'!$B$237:$HF$246,1+FX$123)),FX135)</f>
        <v>22277.3</v>
      </c>
      <c r="FY136" s="346">
        <f>if($A136-FY$126&gt;=0, if($B136&lt;=$B135,FY135,FY135*vlookup($B136,'2a. TBill Main'!$B$237:$HF$246,1+FY$123)),FY135)</f>
        <v>20664</v>
      </c>
      <c r="FZ136" s="346">
        <f>if($A136-FZ$126&gt;=0, if($B136&lt;=$B135,FZ135,FZ135*vlookup($B136,'2a. TBill Main'!$B$237:$HF$246,1+FZ$123)),FZ135)</f>
        <v>23190.67</v>
      </c>
      <c r="GA136" s="346">
        <f>if($A136-GA$126&gt;=0, if($B136&lt;=$B135,GA135,GA135*vlookup($B136,'2a. TBill Main'!$B$237:$HF$246,1+GA$123)),GA135)</f>
        <v>375</v>
      </c>
      <c r="GB136" s="346">
        <f>if($A136-GB$126&gt;=0, if($B136&lt;=$B135,GB135,GB135*vlookup($B136,'2a. TBill Main'!$B$237:$HF$246,1+GB$123)),GB135)</f>
        <v>2118</v>
      </c>
      <c r="GC136" s="346">
        <f>if($A136-GC$126&gt;=0, if($B136&lt;=$B135,GC135,GC135*vlookup($B136,'2a. TBill Main'!$B$237:$HF$246,1+GC$123)),GC135)</f>
        <v>110</v>
      </c>
      <c r="GD136" s="346">
        <f>if($A136-GD$126&gt;=0, if($B136&lt;=$B135,GD135,GD135*vlookup($B136,'2a. TBill Main'!$B$237:$HF$246,1+GD$123)),GD135)</f>
        <v>8431</v>
      </c>
      <c r="GE136" s="346">
        <f>if($A136-GE$126&gt;=0, if($B136&lt;=$B135,GE135,GE135*vlookup($B136,'2a. TBill Main'!$B$237:$HF$246,1+GE$123)),GE135)</f>
        <v>2159.24</v>
      </c>
      <c r="GF136" s="346">
        <f>if($A136-GF$126&gt;=0, if($B136&lt;=$B135,GF135,GF135*vlookup($B136,'2a. TBill Main'!$B$237:$HF$246,1+GF$123)),GF135)</f>
        <v>1677</v>
      </c>
      <c r="GG136" s="346">
        <f>if($A136-GG$126&gt;=0, if($B136&lt;=$B135,GG135,GG135*vlookup($B136,'2a. TBill Main'!$B$237:$HF$246,1+GG$123)),GG135)</f>
        <v>24667.46</v>
      </c>
      <c r="GH136" s="346">
        <f>if($A136-GH$126&gt;=0, if($B136&lt;=$B135,GH135,GH135*vlookup($B136,'2a. TBill Main'!$B$237:$HF$246,1+GH$123)),GH135)</f>
        <v>110</v>
      </c>
      <c r="GI136" s="346">
        <f>if($A136-GI$126&gt;=0, if($B136&lt;=$B135,GI135,GI135*vlookup($B136,'2a. TBill Main'!$B$237:$HF$246,1+GI$123)),GI135)</f>
        <v>250</v>
      </c>
      <c r="GJ136" s="346">
        <f>if($A136-GJ$126&gt;=0, if($B136&lt;=$B135,GJ135,GJ135*vlookup($B136,'2a. TBill Main'!$B$237:$HF$246,1+GJ$123)),GJ135)</f>
        <v>33</v>
      </c>
      <c r="GK136" s="346">
        <f>if($A136-GK$126&gt;=0, if($B136&lt;=$B135,GK135,GK135*vlookup($B136,'2a. TBill Main'!$B$237:$HF$246,1+GK$123)),GK135)</f>
        <v>16268.96</v>
      </c>
      <c r="GL136" s="346">
        <f>if($A136-GL$126&gt;=0, if($B136&lt;=$B135,GL135,GL135*vlookup($B136,'2a. TBill Main'!$B$237:$HF$246,1+GL$123)),GL135)</f>
        <v>11925.31</v>
      </c>
      <c r="GM136" s="346">
        <f>if($A136-GM$126&gt;=0, if($B136&lt;=$B135,GM135,GM135*vlookup($B136,'2a. TBill Main'!$B$237:$HF$246,1+GM$123)),GM135)</f>
        <v>325</v>
      </c>
      <c r="GN136" s="346">
        <f>if($A136-GN$126&gt;=0, if($B136&lt;=$B135,GN135,GN135*vlookup($B136,'2a. TBill Main'!$B$237:$HF$246,1+GN$123)),GN135)</f>
        <v>10</v>
      </c>
      <c r="GO136" s="346">
        <f>if($A136-GO$126&gt;=0, if($B136&lt;=$B135,GO135,GO135*vlookup($B136,'2a. TBill Main'!$B$237:$HF$246,1+GO$123)),GO135)</f>
        <v>1165</v>
      </c>
      <c r="GP136" s="346">
        <f>if($A136-GP$126&gt;=0, if($B136&lt;=$B135,GP135,GP135*vlookup($B136,'2a. TBill Main'!$B$237:$HF$246,1+GP$123)),GP135)</f>
        <v>10905</v>
      </c>
      <c r="GQ136" s="346">
        <f>if($A136-GQ$126&gt;=0, if($B136&lt;=$B135,GQ135,GQ135*vlookup($B136,'2a. TBill Main'!$B$237:$HF$246,1+GQ$123)),GQ135)</f>
        <v>11452</v>
      </c>
      <c r="GR136" s="346">
        <f>if($A136-GR$126&gt;=0, if($B136&lt;=$B135,GR135,GR135*vlookup($B136,'2a. TBill Main'!$B$237:$HF$246,1+GR$123)),GR135)</f>
        <v>13649</v>
      </c>
      <c r="GS136" s="346">
        <f>if($A136-GS$126&gt;=0, if($B136&lt;=$B135,GS135,GS135*vlookup($B136,'2a. TBill Main'!$B$237:$HF$246,1+GS$123)),GS135)</f>
        <v>27686</v>
      </c>
      <c r="GT136" s="346">
        <f>if($A136-GT$126&gt;=0, if($B136&lt;=$B135,GT135,GT135*vlookup($B136,'2a. TBill Main'!$B$237:$HF$246,1+GT$123)),GT135)</f>
        <v>1999</v>
      </c>
      <c r="GU136" s="346">
        <f>if($A136-GU$126&gt;=0, if($B136&lt;=$B135,GU135,GU135*vlookup($B136,'2a. TBill Main'!$B$237:$HF$246,1+GU$123)),GU135)</f>
        <v>8301</v>
      </c>
      <c r="GV136" s="346">
        <f>if($A136-GV$126&gt;=0, if($B136&lt;=$B135,GV135,GV135*vlookup($B136,'2a. TBill Main'!$B$237:$HF$246,1+GV$123)),GV135)</f>
        <v>13863</v>
      </c>
      <c r="GW136" s="346">
        <f>if($A136-GW$126&gt;=0, if($B136&lt;=$B135,GW135,GW135*vlookup($B136,'2a. TBill Main'!$B$237:$HF$246,1+GW$123)),GW135)</f>
        <v>15147</v>
      </c>
      <c r="GX136" s="346">
        <f>if($A136-GX$126&gt;=0, if($B136&lt;=$B135,GX135,GX135*vlookup($B136,'2a. TBill Main'!$B$237:$HF$246,1+GX$123)),GX135)</f>
        <v>6626</v>
      </c>
      <c r="GY136" s="346">
        <f>if($A136-GY$126&gt;=0, if($B136&lt;=$B135,GY135,GY135*vlookup($B136,'2a. TBill Main'!$B$237:$HF$246,1+GY$123)),GY135)</f>
        <v>25612</v>
      </c>
      <c r="GZ136" s="346">
        <f>if($A136-GZ$126&gt;=0, if($B136&lt;=$B135,GZ135,GZ135*vlookup($B136,'2a. TBill Main'!$B$237:$HF$246,1+GZ$123)),GZ135)</f>
        <v>20574</v>
      </c>
      <c r="HA136" s="346">
        <f>if($A136-HA$126&gt;=0, if($B136&lt;=$B135,HA135,HA135*vlookup($B136,'2a. TBill Main'!$B$237:$HF$246,1+HA$123)),HA135)</f>
        <v>29647</v>
      </c>
      <c r="HB136" s="346">
        <f>if($A136-HB$126&gt;=0, if($B136&lt;=$B135,HB135,HB135*vlookup($B136,'2a. TBill Main'!$B$237:$HF$246,1+HB$123)),HB135)</f>
        <v>18344</v>
      </c>
      <c r="HC136" s="346">
        <f>if($A136-HC$126&gt;=0, if($B136&lt;=$B135,HC135,HC135*vlookup($B136,'2a. TBill Main'!$B$237:$HF$246,1+HC$123)),HC135)</f>
        <v>5436</v>
      </c>
      <c r="HD136" s="346">
        <f>if($A136-HD$126&gt;=0, if($B136&lt;=$B135,HD135,HD135*vlookup($B136,'2a. TBill Main'!$B$237:$HF$246,1+HD$123)),HD135)</f>
        <v>13177</v>
      </c>
      <c r="HE136" s="346">
        <f>if($A136-HE$126&gt;=0, if($B136&lt;=$B135,HE135,HE135*vlookup($B136,'2a. TBill Main'!$B$237:$HF$246,1+HE$123)),HE135)</f>
        <v>12209.86</v>
      </c>
      <c r="HF136" s="346">
        <f>if($A136-HF$126&gt;=0, if($B136&lt;=$B135,HF135,HF135*vlookup($B136,'2a. TBill Main'!$B$237:$HF$246,1+HF$123)),HF135)</f>
        <v>12309</v>
      </c>
      <c r="HG136" s="346">
        <f>if($A136-HG$126&gt;=0, if($B136&lt;=$B135,HG135,HG135*vlookup($B136,'2a. TBill Main'!$B$237:$HF$246,1+HG$123)),HG135)</f>
        <v>2531</v>
      </c>
      <c r="HH136" s="346">
        <f>if($A136-HH$126&gt;=0, if($B136&lt;=$B135,HH135,HH135*vlookup($B136,'2a. TBill Main'!$B$237:$HF$246,1+HH$123)),HH135)</f>
        <v>15043</v>
      </c>
      <c r="HI136" s="346">
        <f>if($A136-HI$126&gt;=0, if($B136&lt;=$B135,HI135,HI135*vlookup($B136,'2a. TBill Main'!$B$237:$HF$246,1+HI$123)),HI135)</f>
        <v>23307</v>
      </c>
      <c r="HJ136" s="346"/>
      <c r="HK136" s="346"/>
      <c r="HL136" s="346"/>
      <c r="HM136" s="346"/>
      <c r="HN136" s="346"/>
      <c r="HO136" s="346"/>
      <c r="HP136" s="346"/>
      <c r="HQ136" s="346"/>
      <c r="HR136" s="346"/>
      <c r="HS136" s="346"/>
      <c r="HT136" s="346"/>
      <c r="HU136" s="346"/>
      <c r="HV136" s="346"/>
      <c r="HW136" s="346"/>
      <c r="HX136" s="346"/>
    </row>
    <row r="137">
      <c r="A137" s="331" t="str">
        <f t="shared" si="33"/>
        <v>06-2023</v>
      </c>
      <c r="B137" s="338">
        <v>1.0</v>
      </c>
      <c r="C137" s="346">
        <f t="shared" si="34"/>
        <v>3484980.365</v>
      </c>
      <c r="D137" s="338">
        <f t="shared" si="35"/>
        <v>1</v>
      </c>
      <c r="E137" s="346"/>
      <c r="F137" s="346">
        <f>if($A137-F$126&gt;=0, if($B137&lt;=$B136,F136,F136*vlookup($B137,'2a. TBill Main'!$B$237:$HF$246,1+F$123)),F136)</f>
        <v>306.8852</v>
      </c>
      <c r="G137" s="346">
        <f>if($A137-G$126&gt;=0, if($B137&lt;=$B136,G136,G136*vlookup($B137,'2a. TBill Main'!$B$237:$HF$246,1+G$123)),G136)</f>
        <v>7903.627712</v>
      </c>
      <c r="H137" s="346">
        <f>if($A137-H$126&gt;=0, if($B137&lt;=$B136,H136,H136*vlookup($B137,'2a. TBill Main'!$B$237:$HF$246,1+H$123)),H136)</f>
        <v>21688</v>
      </c>
      <c r="I137" s="346">
        <f>if($A137-I$126&gt;=0, if($B137&lt;=$B136,I136,I136*vlookup($B137,'2a. TBill Main'!$B$237:$HF$246,1+I$123)),I136)</f>
        <v>8133</v>
      </c>
      <c r="J137" s="346">
        <f>if($A137-J$126&gt;=0, if($B137&lt;=$B136,J136,J136*vlookup($B137,'2a. TBill Main'!$B$237:$HF$246,1+J$123)),J136)</f>
        <v>10844</v>
      </c>
      <c r="K137" s="346">
        <f>if($A137-K$126&gt;=0, if($B137&lt;=$B136,K136,K136*vlookup($B137,'2a. TBill Main'!$B$237:$HF$246,1+K$123)),K136)</f>
        <v>10844</v>
      </c>
      <c r="L137" s="346">
        <f>if($A137-L$126&gt;=0, if($B137&lt;=$B136,L136,L136*vlookup($B137,'2a. TBill Main'!$B$237:$HF$246,1+L$123)),L136)</f>
        <v>2842.91726</v>
      </c>
      <c r="M137" s="346">
        <f>if($A137-M$126&gt;=0, if($B137&lt;=$B136,M136,M136*vlookup($B137,'2a. TBill Main'!$B$237:$HF$246,1+M$123)),M136)</f>
        <v>80320.4236</v>
      </c>
      <c r="N137" s="346">
        <f>if($A137-N$126&gt;=0, if($B137&lt;=$B136,N136,N136*vlookup($B137,'2a. TBill Main'!$B$237:$HF$246,1+N$123)),N136)</f>
        <v>27054.16424</v>
      </c>
      <c r="O137" s="346">
        <f>if($A137-O$126&gt;=0, if($B137&lt;=$B136,O136,O136*vlookup($B137,'2a. TBill Main'!$B$237:$HF$246,1+O$123)),O136)</f>
        <v>1443.3364</v>
      </c>
      <c r="P137" s="346">
        <f>if($A137-P$126&gt;=0, if($B137&lt;=$B136,P136,P136*vlookup($B137,'2a. TBill Main'!$B$237:$HF$246,1+P$123)),P136)</f>
        <v>10.844</v>
      </c>
      <c r="Q137" s="346">
        <f>if($A137-Q$126&gt;=0, if($B137&lt;=$B136,Q136,Q136*vlookup($B137,'2a. TBill Main'!$B$237:$HF$246,1+Q$123)),Q136)</f>
        <v>206.036</v>
      </c>
      <c r="R137" s="346">
        <f>if($A137-R$126&gt;=0, if($B137&lt;=$B136,R136,R136*vlookup($B137,'2a. TBill Main'!$B$237:$HF$246,1+R$123)),R136)</f>
        <v>8001.08274</v>
      </c>
      <c r="S137" s="346">
        <f>if($A137-S$126&gt;=0, if($B137&lt;=$B136,S136,S136*vlookup($B137,'2a. TBill Main'!$B$237:$HF$246,1+S$123)),S136)</f>
        <v>6436.770676</v>
      </c>
      <c r="T137" s="346">
        <f>if($A137-T$126&gt;=0, if($B137&lt;=$B136,T136,T136*vlookup($B137,'2a. TBill Main'!$B$237:$HF$246,1+T$123)),T136)</f>
        <v>71599.6788</v>
      </c>
      <c r="U137" s="346">
        <f>if($A137-U$126&gt;=0, if($B137&lt;=$B136,U136,U136*vlookup($B137,'2a. TBill Main'!$B$237:$HF$246,1+U$123)),U136)</f>
        <v>11046.31651</v>
      </c>
      <c r="V137" s="346">
        <f>if($A137-V$126&gt;=0, if($B137&lt;=$B136,V136,V136*vlookup($B137,'2a. TBill Main'!$B$237:$HF$246,1+V$123)),V136)</f>
        <v>35459.59806</v>
      </c>
      <c r="W137" s="346">
        <f>if($A137-W$126&gt;=0, if($B137&lt;=$B136,W136,W136*vlookup($B137,'2a. TBill Main'!$B$237:$HF$246,1+W$123)),W136)</f>
        <v>10844</v>
      </c>
      <c r="X137" s="346">
        <f>if($A137-X$126&gt;=0, if($B137&lt;=$B136,X136,X136*vlookup($B137,'2a. TBill Main'!$B$237:$HF$246,1+X$123)),X136)</f>
        <v>19148.32436</v>
      </c>
      <c r="Y137" s="346">
        <f>if($A137-Y$126&gt;=0, if($B137&lt;=$B136,Y136,Y136*vlookup($B137,'2a. TBill Main'!$B$237:$HF$246,1+Y$123)),Y136)</f>
        <v>10844</v>
      </c>
      <c r="Z137" s="346">
        <f>if($A137-Z$126&gt;=0, if($B137&lt;=$B136,Z136,Z136*vlookup($B137,'2a. TBill Main'!$B$237:$HF$246,1+Z$123)),Z136)</f>
        <v>1371.766</v>
      </c>
      <c r="AA137" s="346">
        <f>if($A137-AA$126&gt;=0, if($B137&lt;=$B136,AA136,AA136*vlookup($B137,'2a. TBill Main'!$B$237:$HF$246,1+AA$123)),AA136)</f>
        <v>24191.36993</v>
      </c>
      <c r="AB137" s="346">
        <f>if($A137-AB$126&gt;=0, if($B137&lt;=$B136,AB136,AB136*vlookup($B137,'2a. TBill Main'!$B$237:$HF$246,1+AB$123)),AB136)</f>
        <v>14309.40624</v>
      </c>
      <c r="AC137" s="346">
        <f>if($A137-AC$126&gt;=0, if($B137&lt;=$B136,AC136,AC136*vlookup($B137,'2a. TBill Main'!$B$237:$HF$246,1+AC$123)),AC136)</f>
        <v>8675.2</v>
      </c>
      <c r="AD137" s="346">
        <f>if($A137-AD$126&gt;=0, if($B137&lt;=$B136,AD136,AD136*vlookup($B137,'2a. TBill Main'!$B$237:$HF$246,1+AD$123)),AD136)</f>
        <v>5422</v>
      </c>
      <c r="AE137" s="346">
        <f>if($A137-AE$126&gt;=0, if($B137&lt;=$B136,AE136,AE136*vlookup($B137,'2a. TBill Main'!$B$237:$HF$246,1+AE$123)),AE136)</f>
        <v>47405.91234</v>
      </c>
      <c r="AF137" s="346">
        <f>if($A137-AF$126&gt;=0, if($B137&lt;=$B136,AF136,AF136*vlookup($B137,'2a. TBill Main'!$B$237:$HF$246,1+AF$123)),AF136)</f>
        <v>8539.942788</v>
      </c>
      <c r="AG137" s="346">
        <f>if($A137-AG$126&gt;=0, if($B137&lt;=$B136,AG136,AG136*vlookup($B137,'2a. TBill Main'!$B$237:$HF$246,1+AG$123)),AG136)</f>
        <v>11912.79548</v>
      </c>
      <c r="AH137" s="346">
        <f>if($A137-AH$126&gt;=0, if($B137&lt;=$B136,AH136,AH136*vlookup($B137,'2a. TBill Main'!$B$237:$HF$246,1+AH$123)),AH136)</f>
        <v>9047.225108</v>
      </c>
      <c r="AI137" s="346">
        <f>if($A137-AI$126&gt;=0, if($B137&lt;=$B136,AI136,AI136*vlookup($B137,'2a. TBill Main'!$B$237:$HF$246,1+AI$123)),AI136)</f>
        <v>16817.05955</v>
      </c>
      <c r="AJ137" s="346">
        <f>if($A137-AJ$126&gt;=0, if($B137&lt;=$B136,AJ136,AJ136*vlookup($B137,'2a. TBill Main'!$B$237:$HF$246,1+AJ$123)),AJ136)</f>
        <v>16266</v>
      </c>
      <c r="AK137" s="346">
        <f>if($A137-AK$126&gt;=0, if($B137&lt;=$B136,AK136,AK136*vlookup($B137,'2a. TBill Main'!$B$237:$HF$246,1+AK$123)),AK136)</f>
        <v>13012.8</v>
      </c>
      <c r="AL137" s="346">
        <f>if($A137-AL$126&gt;=0, if($B137&lt;=$B136,AL136,AL136*vlookup($B137,'2a. TBill Main'!$B$237:$HF$246,1+AL$123)),AL136)</f>
        <v>8675.2</v>
      </c>
      <c r="AM137" s="346">
        <f>if($A137-AM$126&gt;=0, if($B137&lt;=$B136,AM136,AM136*vlookup($B137,'2a. TBill Main'!$B$237:$HF$246,1+AM$123)),AM136)</f>
        <v>12255.60686</v>
      </c>
      <c r="AN137" s="346">
        <f>if($A137-AN$126&gt;=0, if($B137&lt;=$B136,AN136,AN136*vlookup($B137,'2a. TBill Main'!$B$237:$HF$246,1+AN$123)),AN136)</f>
        <v>65189.7904</v>
      </c>
      <c r="AO137" s="346">
        <f>if($A137-AO$126&gt;=0, if($B137&lt;=$B136,AO136,AO136*vlookup($B137,'2a. TBill Main'!$B$237:$HF$246,1+AO$123)),AO136)</f>
        <v>7144.851344</v>
      </c>
      <c r="AP137" s="346">
        <f>if($A137-AP$126&gt;=0, if($B137&lt;=$B136,AP136,AP136*vlookup($B137,'2a. TBill Main'!$B$237:$HF$246,1+AP$123)),AP136)</f>
        <v>12992.87957</v>
      </c>
      <c r="AQ137" s="346">
        <f>if($A137-AQ$126&gt;=0, if($B137&lt;=$B136,AQ136,AQ136*vlookup($B137,'2a. TBill Main'!$B$237:$HF$246,1+AQ$123)),AQ136)</f>
        <v>30234.17809</v>
      </c>
      <c r="AR137" s="346">
        <f>if($A137-AR$126&gt;=0, if($B137&lt;=$B136,AR136,AR136*vlookup($B137,'2a. TBill Main'!$B$237:$HF$246,1+AR$123)),AR136)</f>
        <v>21688</v>
      </c>
      <c r="AS137" s="346">
        <f>if($A137-AS$126&gt;=0, if($B137&lt;=$B136,AS136,AS136*vlookup($B137,'2a. TBill Main'!$B$237:$HF$246,1+AS$123)),AS136)</f>
        <v>6506.4</v>
      </c>
      <c r="AT137" s="346">
        <f>if($A137-AT$126&gt;=0, if($B137&lt;=$B136,AT136,AT136*vlookup($B137,'2a. TBill Main'!$B$237:$HF$246,1+AT$123)),AT136)</f>
        <v>8675.2</v>
      </c>
      <c r="AU137" s="346">
        <f>if($A137-AU$126&gt;=0, if($B137&lt;=$B136,AU136,AU136*vlookup($B137,'2a. TBill Main'!$B$237:$HF$246,1+AU$123)),AU136)</f>
        <v>8675.2</v>
      </c>
      <c r="AV137" s="346">
        <f>if($A137-AV$126&gt;=0, if($B137&lt;=$B136,AV136,AV136*vlookup($B137,'2a. TBill Main'!$B$237:$HF$246,1+AV$123)),AV136)</f>
        <v>5422</v>
      </c>
      <c r="AW137" s="346">
        <f>if($A137-AW$126&gt;=0, if($B137&lt;=$B136,AW136,AW136*vlookup($B137,'2a. TBill Main'!$B$237:$HF$246,1+AW$123)),AW136)</f>
        <v>5422</v>
      </c>
      <c r="AX137" s="346">
        <f>if($A137-AX$126&gt;=0, if($B137&lt;=$B136,AX136,AX136*vlookup($B137,'2a. TBill Main'!$B$237:$HF$246,1+AX$123)),AX136)</f>
        <v>40338.5956</v>
      </c>
      <c r="AY137" s="346">
        <f>if($A137-AY$126&gt;=0, if($B137&lt;=$B136,AY136,AY136*vlookup($B137,'2a. TBill Main'!$B$237:$HF$246,1+AY$123)),AY136)</f>
        <v>30692.80338</v>
      </c>
      <c r="AZ137" s="346">
        <f>if($A137-AZ$126&gt;=0, if($B137&lt;=$B136,AZ136,AZ136*vlookup($B137,'2a. TBill Main'!$B$237:$HF$246,1+AZ$123)),AZ136)</f>
        <v>12267.78467</v>
      </c>
      <c r="BA137" s="346">
        <f>if($A137-BA$126&gt;=0, if($B137&lt;=$B136,BA136,BA136*vlookup($B137,'2a. TBill Main'!$B$237:$HF$246,1+BA$123)),BA136)</f>
        <v>18663.55418</v>
      </c>
      <c r="BB137" s="346">
        <f>if($A137-BB$126&gt;=0, if($B137&lt;=$B136,BB136,BB136*vlookup($B137,'2a. TBill Main'!$B$237:$HF$246,1+BB$123)),BB136)</f>
        <v>34415.61364</v>
      </c>
      <c r="BC137" s="346">
        <f>if($A137-BC$126&gt;=0, if($B137&lt;=$B136,BC136,BC136*vlookup($B137,'2a. TBill Main'!$B$237:$HF$246,1+BC$123)),BC136)</f>
        <v>325.32</v>
      </c>
      <c r="BD137" s="346">
        <f>if($A137-BD$126&gt;=0, if($B137&lt;=$B136,BD136,BD136*vlookup($B137,'2a. TBill Main'!$B$237:$HF$246,1+BD$123)),BD136)</f>
        <v>16266</v>
      </c>
      <c r="BE137" s="346">
        <f>if($A137-BE$126&gt;=0, if($B137&lt;=$B136,BE136,BE136*vlookup($B137,'2a. TBill Main'!$B$237:$HF$246,1+BE$123)),BE136)</f>
        <v>10844</v>
      </c>
      <c r="BF137" s="346">
        <f>if($A137-BF$126&gt;=0, if($B137&lt;=$B136,BF136,BF136*vlookup($B137,'2a. TBill Main'!$B$237:$HF$246,1+BF$123)),BF136)</f>
        <v>5422</v>
      </c>
      <c r="BG137" s="346">
        <f>if($A137-BG$126&gt;=0, if($B137&lt;=$B136,BG136,BG136*vlookup($B137,'2a. TBill Main'!$B$237:$HF$246,1+BG$123)),BG136)</f>
        <v>5422</v>
      </c>
      <c r="BH137" s="346">
        <f>if($A137-BH$126&gt;=0, if($B137&lt;=$B136,BH136,BH136*vlookup($B137,'2a. TBill Main'!$B$237:$HF$246,1+BH$123)),BH136)</f>
        <v>10844</v>
      </c>
      <c r="BI137" s="346">
        <f>if($A137-BI$126&gt;=0, if($B137&lt;=$B136,BI136,BI136*vlookup($B137,'2a. TBill Main'!$B$237:$HF$246,1+BI$123)),BI136)</f>
        <v>60142.9928</v>
      </c>
      <c r="BJ137" s="346">
        <f>if($A137-BJ$126&gt;=0, if($B137&lt;=$B136,BJ136,BJ136*vlookup($B137,'2a. TBill Main'!$B$237:$HF$246,1+BJ$123)),BJ136)</f>
        <v>10844</v>
      </c>
      <c r="BK137" s="346">
        <f>if($A137-BK$126&gt;=0, if($B137&lt;=$B136,BK136,BK136*vlookup($B137,'2a. TBill Main'!$B$237:$HF$246,1+BK$123)),BK136)</f>
        <v>20118.78645</v>
      </c>
      <c r="BL137" s="346">
        <f>if($A137-BL$126&gt;=0, if($B137&lt;=$B136,BL136,BL136*vlookup($B137,'2a. TBill Main'!$B$237:$HF$246,1+BL$123)),BL136)</f>
        <v>27110</v>
      </c>
      <c r="BM137" s="346">
        <f>if($A137-BM$126&gt;=0, if($B137&lt;=$B136,BM136,BM136*vlookup($B137,'2a. TBill Main'!$B$237:$HF$246,1+BM$123)),BM136)</f>
        <v>21.688</v>
      </c>
      <c r="BN137" s="346">
        <f>if($A137-BN$126&gt;=0, if($B137&lt;=$B136,BN136,BN136*vlookup($B137,'2a. TBill Main'!$B$237:$HF$246,1+BN$123)),BN136)</f>
        <v>3079.53334</v>
      </c>
      <c r="BO137" s="346">
        <f>if($A137-BO$126&gt;=0, if($B137&lt;=$B136,BO136,BO136*vlookup($B137,'2a. TBill Main'!$B$237:$HF$246,1+BO$123)),BO136)</f>
        <v>21266.3419</v>
      </c>
      <c r="BP137" s="346">
        <f>if($A137-BP$126&gt;=0, if($B137&lt;=$B136,BP136,BP136*vlookup($B137,'2a. TBill Main'!$B$237:$HF$246,1+BP$123)),BP136)</f>
        <v>10844</v>
      </c>
      <c r="BQ137" s="346">
        <f>if($A137-BQ$126&gt;=0, if($B137&lt;=$B136,BQ136,BQ136*vlookup($B137,'2a. TBill Main'!$B$237:$HF$246,1+BQ$123)),BQ136)</f>
        <v>2490.411352</v>
      </c>
      <c r="BR137" s="346">
        <f>if($A137-BR$126&gt;=0, if($B137&lt;=$B136,BR136,BR136*vlookup($B137,'2a. TBill Main'!$B$237:$HF$246,1+BR$123)),BR136)</f>
        <v>10844</v>
      </c>
      <c r="BS137" s="346">
        <f>if($A137-BS$126&gt;=0, if($B137&lt;=$B136,BS136,BS136*vlookup($B137,'2a. TBill Main'!$B$237:$HF$246,1+BS$123)),BS136)</f>
        <v>6506.4</v>
      </c>
      <c r="BT137" s="346">
        <f>if($A137-BT$126&gt;=0, if($B137&lt;=$B136,BT136,BT136*vlookup($B137,'2a. TBill Main'!$B$237:$HF$246,1+BT$123)),BT136)</f>
        <v>75693.2888</v>
      </c>
      <c r="BU137" s="346">
        <f>if($A137-BU$126&gt;=0, if($B137&lt;=$B136,BU136,BU136*vlookup($B137,'2a. TBill Main'!$B$237:$HF$246,1+BU$123)),BU136)</f>
        <v>27211.01186</v>
      </c>
      <c r="BV137" s="346">
        <f>if($A137-BV$126&gt;=0, if($B137&lt;=$B136,BV136,BV136*vlookup($B137,'2a. TBill Main'!$B$237:$HF$246,1+BV$123)),BV136)</f>
        <v>27110</v>
      </c>
      <c r="BW137" s="346">
        <f>if($A137-BW$126&gt;=0, if($B137&lt;=$B136,BW136,BW136*vlookup($B137,'2a. TBill Main'!$B$237:$HF$246,1+BW$123)),BW136)</f>
        <v>545.4532</v>
      </c>
      <c r="BX137" s="346">
        <f>if($A137-BX$126&gt;=0, if($B137&lt;=$B136,BX136,BX136*vlookup($B137,'2a. TBill Main'!$B$237:$HF$246,1+BX$123)),BX136)</f>
        <v>16266</v>
      </c>
      <c r="BY137" s="346">
        <f>if($A137-BY$126&gt;=0, if($B137&lt;=$B136,BY136,BY136*vlookup($B137,'2a. TBill Main'!$B$237:$HF$246,1+BY$123)),BY136)</f>
        <v>10844</v>
      </c>
      <c r="BZ137" s="346">
        <f>if($A137-BZ$126&gt;=0, if($B137&lt;=$B136,BZ136,BZ136*vlookup($B137,'2a. TBill Main'!$B$237:$HF$246,1+BZ$123)),BZ136)</f>
        <v>6603.367048</v>
      </c>
      <c r="CA137" s="346">
        <f>if($A137-CA$126&gt;=0, if($B137&lt;=$B136,CA136,CA136*vlookup($B137,'2a. TBill Main'!$B$237:$HF$246,1+CA$123)),CA136)</f>
        <v>10844</v>
      </c>
      <c r="CB137" s="346">
        <f>if($A137-CB$126&gt;=0, if($B137&lt;=$B136,CB136,CB136*vlookup($B137,'2a. TBill Main'!$B$237:$HF$246,1+CB$123)),CB136)</f>
        <v>22256.2256</v>
      </c>
      <c r="CC137" s="346">
        <f>if($A137-CC$126&gt;=0, if($B137&lt;=$B136,CC136,CC136*vlookup($B137,'2a. TBill Main'!$B$237:$HF$246,1+CC$123)),CC136)</f>
        <v>40976.15774</v>
      </c>
      <c r="CD137" s="346">
        <f>if($A137-CD$126&gt;=0, if($B137&lt;=$B136,CD136,CD136*vlookup($B137,'2a. TBill Main'!$B$237:$HF$246,1+CD$123)),CD136)</f>
        <v>11384.0312</v>
      </c>
      <c r="CE137" s="346">
        <f>if($A137-CE$126&gt;=0, if($B137&lt;=$B136,CE136,CE136*vlookup($B137,'2a. TBill Main'!$B$237:$HF$246,1+CE$123)),CE136)</f>
        <v>24189.29873</v>
      </c>
      <c r="CF137" s="346">
        <f>if($A137-CF$126&gt;=0, if($B137&lt;=$B136,CF136,CF136*vlookup($B137,'2a. TBill Main'!$B$237:$HF$246,1+CF$123)),CF136)</f>
        <v>27110</v>
      </c>
      <c r="CG137" s="346">
        <f>if($A137-CG$126&gt;=0, if($B137&lt;=$B136,CG136,CG136*vlookup($B137,'2a. TBill Main'!$B$237:$HF$246,1+CG$123)),CG136)</f>
        <v>5.422</v>
      </c>
      <c r="CH137" s="346">
        <f>if($A137-CH$126&gt;=0, if($B137&lt;=$B136,CH136,CH136*vlookup($B137,'2a. TBill Main'!$B$237:$HF$246,1+CH$123)),CH136)</f>
        <v>15260.25153</v>
      </c>
      <c r="CI137" s="346">
        <f>if($A137-CI$126&gt;=0, if($B137&lt;=$B136,CI136,CI136*vlookup($B137,'2a. TBill Main'!$B$237:$HF$246,1+CI$123)),CI136)</f>
        <v>10844</v>
      </c>
      <c r="CJ137" s="346">
        <f>if($A137-CJ$126&gt;=0, if($B137&lt;=$B136,CJ136,CJ136*vlookup($B137,'2a. TBill Main'!$B$237:$HF$246,1+CJ$123)),CJ136)</f>
        <v>5422</v>
      </c>
      <c r="CK137" s="346">
        <f>if($A137-CK$126&gt;=0, if($B137&lt;=$B136,CK136,CK136*vlookup($B137,'2a. TBill Main'!$B$237:$HF$246,1+CK$123)),CK136)</f>
        <v>9440.049008</v>
      </c>
      <c r="CL137" s="346">
        <f>if($A137-CL$126&gt;=0, if($B137&lt;=$B136,CL136,CL136*vlookup($B137,'2a. TBill Main'!$B$237:$HF$246,1+CL$123)),CL136)</f>
        <v>8144.960932</v>
      </c>
      <c r="CM137" s="346">
        <f>if($A137-CM$126&gt;=0, if($B137&lt;=$B136,CM136,CM136*vlookup($B137,'2a. TBill Main'!$B$237:$HF$246,1+CM$123)),CM136)</f>
        <v>48075.7896</v>
      </c>
      <c r="CN137" s="346">
        <f>if($A137-CN$126&gt;=0, if($B137&lt;=$B136,CN136,CN136*vlookup($B137,'2a. TBill Main'!$B$237:$HF$246,1+CN$123)),CN136)</f>
        <v>16979.76292</v>
      </c>
      <c r="CO137" s="346">
        <f>if($A137-CO$126&gt;=0, if($B137&lt;=$B136,CO136,CO136*vlookup($B137,'2a. TBill Main'!$B$237:$HF$246,1+CO$123)),CO136)</f>
        <v>160</v>
      </c>
      <c r="CP137" s="346">
        <f>if($A137-CP$126&gt;=0, if($B137&lt;=$B136,CP136,CP136*vlookup($B137,'2a. TBill Main'!$B$237:$HF$246,1+CP$123)),CP136)</f>
        <v>22664.42</v>
      </c>
      <c r="CQ137" s="346">
        <f>if($A137-CQ$126&gt;=0, if($B137&lt;=$B136,CQ136,CQ136*vlookup($B137,'2a. TBill Main'!$B$237:$HF$246,1+CQ$123)),CQ136)</f>
        <v>5000</v>
      </c>
      <c r="CR137" s="346">
        <f>if($A137-CR$126&gt;=0, if($B137&lt;=$B136,CR136,CR136*vlookup($B137,'2a. TBill Main'!$B$237:$HF$246,1+CR$123)),CR136)</f>
        <v>14323.48</v>
      </c>
      <c r="CS137" s="346">
        <f>if($A137-CS$126&gt;=0, if($B137&lt;=$B136,CS136,CS136*vlookup($B137,'2a. TBill Main'!$B$237:$HF$246,1+CS$123)),CS136)</f>
        <v>4237</v>
      </c>
      <c r="CT137" s="346">
        <f>if($A137-CT$126&gt;=0, if($B137&lt;=$B136,CT136,CT136*vlookup($B137,'2a. TBill Main'!$B$237:$HF$246,1+CT$123)),CT136)</f>
        <v>14004.37</v>
      </c>
      <c r="CU137" s="346">
        <f>if($A137-CU$126&gt;=0, if($B137&lt;=$B136,CU136,CU136*vlookup($B137,'2a. TBill Main'!$B$237:$HF$246,1+CU$123)),CU136)</f>
        <v>21287.46</v>
      </c>
      <c r="CV137" s="346">
        <f>if($A137-CV$126&gt;=0, if($B137&lt;=$B136,CV136,CV136*vlookup($B137,'2a. TBill Main'!$B$237:$HF$246,1+CV$123)),CV136)</f>
        <v>5000</v>
      </c>
      <c r="CW137" s="346">
        <f>if($A137-CW$126&gt;=0, if($B137&lt;=$B136,CW136,CW136*vlookup($B137,'2a. TBill Main'!$B$237:$HF$246,1+CW$123)),CW136)</f>
        <v>7250</v>
      </c>
      <c r="CX137" s="346">
        <f>if($A137-CX$126&gt;=0, if($B137&lt;=$B136,CX136,CX136*vlookup($B137,'2a. TBill Main'!$B$237:$HF$246,1+CX$123)),CX136)</f>
        <v>54527</v>
      </c>
      <c r="CY137" s="346">
        <f>if($A137-CY$126&gt;=0, if($B137&lt;=$B136,CY136,CY136*vlookup($B137,'2a. TBill Main'!$B$237:$HF$246,1+CY$123)),CY136)</f>
        <v>107019.97</v>
      </c>
      <c r="CZ137" s="346">
        <f>if($A137-CZ$126&gt;=0, if($B137&lt;=$B136,CZ136,CZ136*vlookup($B137,'2a. TBill Main'!$B$237:$HF$246,1+CZ$123)),CZ136)</f>
        <v>9055.25</v>
      </c>
      <c r="DA137" s="346">
        <f>if($A137-DA$126&gt;=0, if($B137&lt;=$B136,DA136,DA136*vlookup($B137,'2a. TBill Main'!$B$237:$HF$246,1+DA$123)),DA136)</f>
        <v>25000</v>
      </c>
      <c r="DB137" s="346">
        <f>if($A137-DB$126&gt;=0, if($B137&lt;=$B136,DB136,DB136*vlookup($B137,'2a. TBill Main'!$B$237:$HF$246,1+DB$123)),DB136)</f>
        <v>10000</v>
      </c>
      <c r="DC137" s="346">
        <f>if($A137-DC$126&gt;=0, if($B137&lt;=$B136,DC136,DC136*vlookup($B137,'2a. TBill Main'!$B$237:$HF$246,1+DC$123)),DC136)</f>
        <v>10000</v>
      </c>
      <c r="DD137" s="346">
        <f>if($A137-DD$126&gt;=0, if($B137&lt;=$B136,DD136,DD136*vlookup($B137,'2a. TBill Main'!$B$237:$HF$246,1+DD$123)),DD136)</f>
        <v>19918</v>
      </c>
      <c r="DE137" s="346">
        <f>if($A137-DE$126&gt;=0, if($B137&lt;=$B136,DE136,DE136*vlookup($B137,'2a. TBill Main'!$B$237:$HF$246,1+DE$123)),DE136)</f>
        <v>7582</v>
      </c>
      <c r="DF137" s="346">
        <f>if($A137-DF$126&gt;=0, if($B137&lt;=$B136,DF136,DF136*vlookup($B137,'2a. TBill Main'!$B$237:$HF$246,1+DF$123)),DF136)</f>
        <v>4000</v>
      </c>
      <c r="DG137" s="346">
        <f>if($A137-DG$126&gt;=0, if($B137&lt;=$B136,DG136,DG136*vlookup($B137,'2a. TBill Main'!$B$237:$HF$246,1+DG$123)),DG136)</f>
        <v>10000</v>
      </c>
      <c r="DH137" s="346">
        <f>if($A137-DH$126&gt;=0, if($B137&lt;=$B136,DH136,DH136*vlookup($B137,'2a. TBill Main'!$B$237:$HF$246,1+DH$123)),DH136)</f>
        <v>49853</v>
      </c>
      <c r="DI137" s="346">
        <f>if($A137-DI$126&gt;=0, if($B137&lt;=$B136,DI136,DI136*vlookup($B137,'2a. TBill Main'!$B$237:$HF$246,1+DI$123)),DI136)</f>
        <v>7788.19</v>
      </c>
      <c r="DJ137" s="346">
        <f>if($A137-DJ$126&gt;=0, if($B137&lt;=$B136,DJ136,DJ136*vlookup($B137,'2a. TBill Main'!$B$237:$HF$246,1+DJ$123)),DJ136)</f>
        <v>50</v>
      </c>
      <c r="DK137" s="346">
        <f>if($A137-DK$126&gt;=0, if($B137&lt;=$B136,DK136,DK136*vlookup($B137,'2a. TBill Main'!$B$237:$HF$246,1+DK$123)),DK136)</f>
        <v>23384.57</v>
      </c>
      <c r="DL137" s="346">
        <f>if($A137-DL$126&gt;=0, if($B137&lt;=$B136,DL136,DL136*vlookup($B137,'2a. TBill Main'!$B$237:$HF$246,1+DL$123)),DL136)</f>
        <v>10000</v>
      </c>
      <c r="DM137" s="346">
        <f>if($A137-DM$126&gt;=0, if($B137&lt;=$B136,DM136,DM136*vlookup($B137,'2a. TBill Main'!$B$237:$HF$246,1+DM$123)),DM136)</f>
        <v>6414.69</v>
      </c>
      <c r="DN137" s="346">
        <f>if($A137-DN$126&gt;=0, if($B137&lt;=$B136,DN136,DN136*vlookup($B137,'2a. TBill Main'!$B$237:$HF$246,1+DN$123)),DN136)</f>
        <v>26634</v>
      </c>
      <c r="DO137" s="346">
        <f>if($A137-DO$126&gt;=0, if($B137&lt;=$B136,DO136,DO136*vlookup($B137,'2a. TBill Main'!$B$237:$HF$246,1+DO$123)),DO136)</f>
        <v>10000</v>
      </c>
      <c r="DP137" s="346">
        <f>if($A137-DP$126&gt;=0, if($B137&lt;=$B136,DP136,DP136*vlookup($B137,'2a. TBill Main'!$B$237:$HF$246,1+DP$123)),DP136)</f>
        <v>12000</v>
      </c>
      <c r="DQ137" s="346">
        <f>if($A137-DQ$126&gt;=0, if($B137&lt;=$B136,DQ136,DQ136*vlookup($B137,'2a. TBill Main'!$B$237:$HF$246,1+DQ$123)),DQ136)</f>
        <v>7000</v>
      </c>
      <c r="DR137" s="346">
        <f>if($A137-DR$126&gt;=0, if($B137&lt;=$B136,DR136,DR136*vlookup($B137,'2a. TBill Main'!$B$237:$HF$246,1+DR$123)),DR136)</f>
        <v>47306.26</v>
      </c>
      <c r="DS137" s="346">
        <f>if($A137-DS$126&gt;=0, if($B137&lt;=$B136,DS136,DS136*vlookup($B137,'2a. TBill Main'!$B$237:$HF$246,1+DS$123)),DS136)</f>
        <v>2009.83</v>
      </c>
      <c r="DT137" s="346">
        <f>if($A137-DT$126&gt;=0, if($B137&lt;=$B136,DT136,DT136*vlookup($B137,'2a. TBill Main'!$B$237:$HF$246,1+DT$123)),DT136)</f>
        <v>53</v>
      </c>
      <c r="DU137" s="346">
        <f>if($A137-DU$126&gt;=0, if($B137&lt;=$B136,DU136,DU136*vlookup($B137,'2a. TBill Main'!$B$237:$HF$246,1+DU$123)),DU136)</f>
        <v>17401.32</v>
      </c>
      <c r="DV137" s="346">
        <f>if($A137-DV$126&gt;=0, if($B137&lt;=$B136,DV136,DV136*vlookup($B137,'2a. TBill Main'!$B$237:$HF$246,1+DV$123)),DV136)</f>
        <v>34878.83</v>
      </c>
      <c r="DW137" s="346">
        <f>if($A137-DW$126&gt;=0, if($B137&lt;=$B136,DW136,DW136*vlookup($B137,'2a. TBill Main'!$B$237:$HF$246,1+DW$123)),DW136)</f>
        <v>10000</v>
      </c>
      <c r="DX137" s="346">
        <f>if($A137-DX$126&gt;=0, if($B137&lt;=$B136,DX136,DX136*vlookup($B137,'2a. TBill Main'!$B$237:$HF$246,1+DX$123)),DX136)</f>
        <v>20000</v>
      </c>
      <c r="DY137" s="346">
        <f>if($A137-DY$126&gt;=0, if($B137&lt;=$B136,DY136,DY136*vlookup($B137,'2a. TBill Main'!$B$237:$HF$246,1+DY$123)),DY136)</f>
        <v>10000</v>
      </c>
      <c r="DZ137" s="346">
        <f>if($A137-DZ$126&gt;=0, if($B137&lt;=$B136,DZ136,DZ136*vlookup($B137,'2a. TBill Main'!$B$237:$HF$246,1+DZ$123)),DZ136)</f>
        <v>60434</v>
      </c>
      <c r="EA137" s="346">
        <f>if($A137-EA$126&gt;=0, if($B137&lt;=$B136,EA136,EA136*vlookup($B137,'2a. TBill Main'!$B$237:$HF$246,1+EA$123)),EA136)</f>
        <v>286</v>
      </c>
      <c r="EB137" s="346">
        <f>if($A137-EB$126&gt;=0, if($B137&lt;=$B136,EB136,EB136*vlookup($B137,'2a. TBill Main'!$B$237:$HF$246,1+EB$123)),EB136)</f>
        <v>20000</v>
      </c>
      <c r="EC137" s="346">
        <f>if($A137-EC$126&gt;=0, if($B137&lt;=$B136,EC136,EC136*vlookup($B137,'2a. TBill Main'!$B$237:$HF$246,1+EC$123)),EC136)</f>
        <v>28876.17</v>
      </c>
      <c r="ED137" s="346">
        <f>if($A137-ED$126&gt;=0, if($B137&lt;=$B136,ED136,ED136*vlookup($B137,'2a. TBill Main'!$B$237:$HF$246,1+ED$123)),ED136)</f>
        <v>19560.88</v>
      </c>
      <c r="EE137" s="346">
        <f>if($A137-EE$126&gt;=0, if($B137&lt;=$B136,EE136,EE136*vlookup($B137,'2a. TBill Main'!$B$237:$HF$246,1+EE$123)),EE136)</f>
        <v>20000</v>
      </c>
      <c r="EF137" s="346">
        <f>if($A137-EF$126&gt;=0, if($B137&lt;=$B136,EF136,EF136*vlookup($B137,'2a. TBill Main'!$B$237:$HF$246,1+EF$123)),EF136)</f>
        <v>5269.38</v>
      </c>
      <c r="EG137" s="346">
        <f>if($A137-EG$126&gt;=0, if($B137&lt;=$B136,EG136,EG136*vlookup($B137,'2a. TBill Main'!$B$237:$HF$246,1+EG$123)),EG136)</f>
        <v>4203.34</v>
      </c>
      <c r="EH137" s="346">
        <f>if($A137-EH$126&gt;=0, if($B137&lt;=$B136,EH136,EH136*vlookup($B137,'2a. TBill Main'!$B$237:$HF$246,1+EH$123)),EH136)</f>
        <v>394</v>
      </c>
      <c r="EI137" s="346">
        <f>if($A137-EI$126&gt;=0, if($B137&lt;=$B136,EI136,EI136*vlookup($B137,'2a. TBill Main'!$B$237:$HF$246,1+EI$123)),EI136)</f>
        <v>20000</v>
      </c>
      <c r="EJ137" s="346">
        <f>if($A137-EJ$126&gt;=0, if($B137&lt;=$B136,EJ136,EJ136*vlookup($B137,'2a. TBill Main'!$B$237:$HF$246,1+EJ$123)),EJ136)</f>
        <v>17810.87</v>
      </c>
      <c r="EK137" s="346">
        <f>if($A137-EK$126&gt;=0, if($B137&lt;=$B136,EK136,EK136*vlookup($B137,'2a. TBill Main'!$B$237:$HF$246,1+EK$123)),EK136)</f>
        <v>11000</v>
      </c>
      <c r="EL137" s="346">
        <f>if($A137-EL$126&gt;=0, if($B137&lt;=$B136,EL136,EL136*vlookup($B137,'2a. TBill Main'!$B$237:$HF$246,1+EL$123)),EL136)</f>
        <v>4225</v>
      </c>
      <c r="EM137" s="346">
        <f>if($A137-EM$126&gt;=0, if($B137&lt;=$B136,EM136,EM136*vlookup($B137,'2a. TBill Main'!$B$237:$HF$246,1+EM$123)),EM136)</f>
        <v>41011</v>
      </c>
      <c r="EN137" s="346">
        <f>if($A137-EN$126&gt;=0, if($B137&lt;=$B136,EN136,EN136*vlookup($B137,'2a. TBill Main'!$B$237:$HF$246,1+EN$123)),EN136)</f>
        <v>300</v>
      </c>
      <c r="EO137" s="346">
        <f>if($A137-EO$126&gt;=0, if($B137&lt;=$B136,EO136,EO136*vlookup($B137,'2a. TBill Main'!$B$237:$HF$246,1+EO$123)),EO136)</f>
        <v>17016.96</v>
      </c>
      <c r="EP137" s="346">
        <f>if($A137-EP$126&gt;=0, if($B137&lt;=$B136,EP136,EP136*vlookup($B137,'2a. TBill Main'!$B$237:$HF$246,1+EP$123)),EP136)</f>
        <v>18037.85</v>
      </c>
      <c r="EQ137" s="346">
        <f>if($A137-EQ$126&gt;=0, if($B137&lt;=$B136,EQ136,EQ136*vlookup($B137,'2a. TBill Main'!$B$237:$HF$246,1+EQ$123)),EQ136)</f>
        <v>20000</v>
      </c>
      <c r="ER137" s="346">
        <f>if($A137-ER$126&gt;=0, if($B137&lt;=$B136,ER136,ER136*vlookup($B137,'2a. TBill Main'!$B$237:$HF$246,1+ER$123)),ER136)</f>
        <v>36065</v>
      </c>
      <c r="ES137" s="346">
        <f>if($A137-ES$126&gt;=0, if($B137&lt;=$B136,ES136,ES136*vlookup($B137,'2a. TBill Main'!$B$237:$HF$246,1+ES$123)),ES136)</f>
        <v>4796.56</v>
      </c>
      <c r="ET137" s="346">
        <f>if($A137-ET$126&gt;=0, if($B137&lt;=$B136,ET136,ET136*vlookup($B137,'2a. TBill Main'!$B$237:$HF$246,1+ET$123)),ET136)</f>
        <v>1418</v>
      </c>
      <c r="EU137" s="346">
        <f>if($A137-EU$126&gt;=0, if($B137&lt;=$B136,EU136,EU136*vlookup($B137,'2a. TBill Main'!$B$237:$HF$246,1+EU$123)),EU136)</f>
        <v>8099.34</v>
      </c>
      <c r="EV137" s="346">
        <f>if($A137-EV$126&gt;=0, if($B137&lt;=$B136,EV136,EV136*vlookup($B137,'2a. TBill Main'!$B$237:$HF$246,1+EV$123)),EV136)</f>
        <v>4855.74</v>
      </c>
      <c r="EW137" s="346">
        <f>if($A137-EW$126&gt;=0, if($B137&lt;=$B136,EW136,EW136*vlookup($B137,'2a. TBill Main'!$B$237:$HF$246,1+EW$123)),EW136)</f>
        <v>4272</v>
      </c>
      <c r="EX137" s="346">
        <f>if($A137-EX$126&gt;=0, if($B137&lt;=$B136,EX136,EX136*vlookup($B137,'2a. TBill Main'!$B$237:$HF$246,1+EX$123)),EX136)</f>
        <v>5892.1</v>
      </c>
      <c r="EY137" s="346">
        <f>if($A137-EY$126&gt;=0, if($B137&lt;=$B136,EY136,EY136*vlookup($B137,'2a. TBill Main'!$B$237:$HF$246,1+EY$123)),EY136)</f>
        <v>45969.73</v>
      </c>
      <c r="EZ137" s="346">
        <f>if($A137-EZ$126&gt;=0, if($B137&lt;=$B136,EZ136,EZ136*vlookup($B137,'2a. TBill Main'!$B$237:$HF$246,1+EZ$123)),EZ136)</f>
        <v>19696.52</v>
      </c>
      <c r="FA137" s="346">
        <f>if($A137-FA$126&gt;=0, if($B137&lt;=$B136,FA136,FA136*vlookup($B137,'2a. TBill Main'!$B$237:$HF$246,1+FA$123)),FA136)</f>
        <v>3580.2</v>
      </c>
      <c r="FB137" s="346">
        <f>if($A137-FB$126&gt;=0, if($B137&lt;=$B136,FB136,FB136*vlookup($B137,'2a. TBill Main'!$B$237:$HF$246,1+FB$123)),FB136)</f>
        <v>6292.7</v>
      </c>
      <c r="FC137" s="346">
        <f>if($A137-FC$126&gt;=0, if($B137&lt;=$B136,FC136,FC136*vlookup($B137,'2a. TBill Main'!$B$237:$HF$246,1+FC$123)),FC136)</f>
        <v>25227</v>
      </c>
      <c r="FD137" s="346">
        <f>if($A137-FD$126&gt;=0, if($B137&lt;=$B136,FD136,FD136*vlookup($B137,'2a. TBill Main'!$B$237:$HF$246,1+FD$123)),FD136)</f>
        <v>20506.71</v>
      </c>
      <c r="FE137" s="346">
        <f>if($A137-FE$126&gt;=0, if($B137&lt;=$B136,FE136,FE136*vlookup($B137,'2a. TBill Main'!$B$237:$HF$246,1+FE$123)),FE136)</f>
        <v>34448.06</v>
      </c>
      <c r="FF137" s="346">
        <f>if($A137-FF$126&gt;=0, if($B137&lt;=$B136,FF136,FF136*vlookup($B137,'2a. TBill Main'!$B$237:$HF$246,1+FF$123)),FF136)</f>
        <v>8181.89</v>
      </c>
      <c r="FG137" s="346">
        <f>if($A137-FG$126&gt;=0, if($B137&lt;=$B136,FG136,FG136*vlookup($B137,'2a. TBill Main'!$B$237:$HF$246,1+FG$123)),FG136)</f>
        <v>10415.66</v>
      </c>
      <c r="FH137" s="346">
        <f>if($A137-FH$126&gt;=0, if($B137&lt;=$B136,FH136,FH136*vlookup($B137,'2a. TBill Main'!$B$237:$HF$246,1+FH$123)),FH136)</f>
        <v>12891</v>
      </c>
      <c r="FI137" s="346">
        <f>if($A137-FI$126&gt;=0, if($B137&lt;=$B136,FI136,FI136*vlookup($B137,'2a. TBill Main'!$B$237:$HF$246,1+FI$123)),FI136)</f>
        <v>35123.16</v>
      </c>
      <c r="FJ137" s="346">
        <f>if($A137-FJ$126&gt;=0, if($B137&lt;=$B136,FJ136,FJ136*vlookup($B137,'2a. TBill Main'!$B$237:$HF$246,1+FJ$123)),FJ136)</f>
        <v>36570.18</v>
      </c>
      <c r="FK137" s="346">
        <f>if($A137-FK$126&gt;=0, if($B137&lt;=$B136,FK136,FK136*vlookup($B137,'2a. TBill Main'!$B$237:$HF$246,1+FK$123)),FK136)</f>
        <v>15616</v>
      </c>
      <c r="FL137" s="346">
        <f>if($A137-FL$126&gt;=0, if($B137&lt;=$B136,FL136,FL136*vlookup($B137,'2a. TBill Main'!$B$237:$HF$246,1+FL$123)),FL136)</f>
        <v>15547</v>
      </c>
      <c r="FM137" s="346">
        <f>if($A137-FM$126&gt;=0, if($B137&lt;=$B136,FM136,FM136*vlookup($B137,'2a. TBill Main'!$B$237:$HF$246,1+FM$123)),FM136)</f>
        <v>41323.31</v>
      </c>
      <c r="FN137" s="346">
        <f>if($A137-FN$126&gt;=0, if($B137&lt;=$B136,FN136,FN136*vlookup($B137,'2a. TBill Main'!$B$237:$HF$246,1+FN$123)),FN136)</f>
        <v>35292.82</v>
      </c>
      <c r="FO137" s="346">
        <f>if($A137-FO$126&gt;=0, if($B137&lt;=$B136,FO136,FO136*vlookup($B137,'2a. TBill Main'!$B$237:$HF$246,1+FO$123)),FO136)</f>
        <v>17000</v>
      </c>
      <c r="FP137" s="346">
        <f>if($A137-FP$126&gt;=0, if($B137&lt;=$B136,FP136,FP136*vlookup($B137,'2a. TBill Main'!$B$237:$HF$246,1+FP$123)),FP136)</f>
        <v>6029</v>
      </c>
      <c r="FQ137" s="346">
        <f>if($A137-FQ$126&gt;=0, if($B137&lt;=$B136,FQ136,FQ136*vlookup($B137,'2a. TBill Main'!$B$237:$HF$246,1+FQ$123)),FQ136)</f>
        <v>33305.63</v>
      </c>
      <c r="FR137" s="346">
        <f>if($A137-FR$126&gt;=0, if($B137&lt;=$B136,FR136,FR136*vlookup($B137,'2a. TBill Main'!$B$237:$HF$246,1+FR$123)),FR136)</f>
        <v>33301.48</v>
      </c>
      <c r="FS137" s="346">
        <f>if($A137-FS$126&gt;=0, if($B137&lt;=$B136,FS136,FS136*vlookup($B137,'2a. TBill Main'!$B$237:$HF$246,1+FS$123)),FS136)</f>
        <v>15000</v>
      </c>
      <c r="FT137" s="346">
        <f>if($A137-FT$126&gt;=0, if($B137&lt;=$B136,FT136,FT136*vlookup($B137,'2a. TBill Main'!$B$237:$HF$246,1+FT$123)),FT136)</f>
        <v>18658</v>
      </c>
      <c r="FU137" s="346">
        <f>if($A137-FU$126&gt;=0, if($B137&lt;=$B136,FU136,FU136*vlookup($B137,'2a. TBill Main'!$B$237:$HF$246,1+FU$123)),FU136)</f>
        <v>20000</v>
      </c>
      <c r="FV137" s="346">
        <f>if($A137-FV$126&gt;=0, if($B137&lt;=$B136,FV136,FV136*vlookup($B137,'2a. TBill Main'!$B$237:$HF$246,1+FV$123)),FV136)</f>
        <v>42000</v>
      </c>
      <c r="FW137" s="346">
        <f>if($A137-FW$126&gt;=0, if($B137&lt;=$B136,FW136,FW136*vlookup($B137,'2a. TBill Main'!$B$237:$HF$246,1+FW$123)),FW136)</f>
        <v>998</v>
      </c>
      <c r="FX137" s="346">
        <f>if($A137-FX$126&gt;=0, if($B137&lt;=$B136,FX136,FX136*vlookup($B137,'2a. TBill Main'!$B$237:$HF$246,1+FX$123)),FX136)</f>
        <v>22277.3</v>
      </c>
      <c r="FY137" s="346">
        <f>if($A137-FY$126&gt;=0, if($B137&lt;=$B136,FY136,FY136*vlookup($B137,'2a. TBill Main'!$B$237:$HF$246,1+FY$123)),FY136)</f>
        <v>20664</v>
      </c>
      <c r="FZ137" s="346">
        <f>if($A137-FZ$126&gt;=0, if($B137&lt;=$B136,FZ136,FZ136*vlookup($B137,'2a. TBill Main'!$B$237:$HF$246,1+FZ$123)),FZ136)</f>
        <v>23190.67</v>
      </c>
      <c r="GA137" s="346">
        <f>if($A137-GA$126&gt;=0, if($B137&lt;=$B136,GA136,GA136*vlookup($B137,'2a. TBill Main'!$B$237:$HF$246,1+GA$123)),GA136)</f>
        <v>375</v>
      </c>
      <c r="GB137" s="346">
        <f>if($A137-GB$126&gt;=0, if($B137&lt;=$B136,GB136,GB136*vlookup($B137,'2a. TBill Main'!$B$237:$HF$246,1+GB$123)),GB136)</f>
        <v>2118</v>
      </c>
      <c r="GC137" s="346">
        <f>if($A137-GC$126&gt;=0, if($B137&lt;=$B136,GC136,GC136*vlookup($B137,'2a. TBill Main'!$B$237:$HF$246,1+GC$123)),GC136)</f>
        <v>110</v>
      </c>
      <c r="GD137" s="346">
        <f>if($A137-GD$126&gt;=0, if($B137&lt;=$B136,GD136,GD136*vlookup($B137,'2a. TBill Main'!$B$237:$HF$246,1+GD$123)),GD136)</f>
        <v>8431</v>
      </c>
      <c r="GE137" s="346">
        <f>if($A137-GE$126&gt;=0, if($B137&lt;=$B136,GE136,GE136*vlookup($B137,'2a. TBill Main'!$B$237:$HF$246,1+GE$123)),GE136)</f>
        <v>2159.24</v>
      </c>
      <c r="GF137" s="346">
        <f>if($A137-GF$126&gt;=0, if($B137&lt;=$B136,GF136,GF136*vlookup($B137,'2a. TBill Main'!$B$237:$HF$246,1+GF$123)),GF136)</f>
        <v>1677</v>
      </c>
      <c r="GG137" s="346">
        <f>if($A137-GG$126&gt;=0, if($B137&lt;=$B136,GG136,GG136*vlookup($B137,'2a. TBill Main'!$B$237:$HF$246,1+GG$123)),GG136)</f>
        <v>24667.46</v>
      </c>
      <c r="GH137" s="346">
        <f>if($A137-GH$126&gt;=0, if($B137&lt;=$B136,GH136,GH136*vlookup($B137,'2a. TBill Main'!$B$237:$HF$246,1+GH$123)),GH136)</f>
        <v>110</v>
      </c>
      <c r="GI137" s="346">
        <f>if($A137-GI$126&gt;=0, if($B137&lt;=$B136,GI136,GI136*vlookup($B137,'2a. TBill Main'!$B$237:$HF$246,1+GI$123)),GI136)</f>
        <v>250</v>
      </c>
      <c r="GJ137" s="346">
        <f>if($A137-GJ$126&gt;=0, if($B137&lt;=$B136,GJ136,GJ136*vlookup($B137,'2a. TBill Main'!$B$237:$HF$246,1+GJ$123)),GJ136)</f>
        <v>33</v>
      </c>
      <c r="GK137" s="346">
        <f>if($A137-GK$126&gt;=0, if($B137&lt;=$B136,GK136,GK136*vlookup($B137,'2a. TBill Main'!$B$237:$HF$246,1+GK$123)),GK136)</f>
        <v>16268.96</v>
      </c>
      <c r="GL137" s="346">
        <f>if($A137-GL$126&gt;=0, if($B137&lt;=$B136,GL136,GL136*vlookup($B137,'2a. TBill Main'!$B$237:$HF$246,1+GL$123)),GL136)</f>
        <v>11925.31</v>
      </c>
      <c r="GM137" s="346">
        <f>if($A137-GM$126&gt;=0, if($B137&lt;=$B136,GM136,GM136*vlookup($B137,'2a. TBill Main'!$B$237:$HF$246,1+GM$123)),GM136)</f>
        <v>325</v>
      </c>
      <c r="GN137" s="346">
        <f>if($A137-GN$126&gt;=0, if($B137&lt;=$B136,GN136,GN136*vlookup($B137,'2a. TBill Main'!$B$237:$HF$246,1+GN$123)),GN136)</f>
        <v>10</v>
      </c>
      <c r="GO137" s="346">
        <f>if($A137-GO$126&gt;=0, if($B137&lt;=$B136,GO136,GO136*vlookup($B137,'2a. TBill Main'!$B$237:$HF$246,1+GO$123)),GO136)</f>
        <v>1165</v>
      </c>
      <c r="GP137" s="346">
        <f>if($A137-GP$126&gt;=0, if($B137&lt;=$B136,GP136,GP136*vlookup($B137,'2a. TBill Main'!$B$237:$HF$246,1+GP$123)),GP136)</f>
        <v>10905</v>
      </c>
      <c r="GQ137" s="346">
        <f>if($A137-GQ$126&gt;=0, if($B137&lt;=$B136,GQ136,GQ136*vlookup($B137,'2a. TBill Main'!$B$237:$HF$246,1+GQ$123)),GQ136)</f>
        <v>11452</v>
      </c>
      <c r="GR137" s="346">
        <f>if($A137-GR$126&gt;=0, if($B137&lt;=$B136,GR136,GR136*vlookup($B137,'2a. TBill Main'!$B$237:$HF$246,1+GR$123)),GR136)</f>
        <v>13649</v>
      </c>
      <c r="GS137" s="346">
        <f>if($A137-GS$126&gt;=0, if($B137&lt;=$B136,GS136,GS136*vlookup($B137,'2a. TBill Main'!$B$237:$HF$246,1+GS$123)),GS136)</f>
        <v>27686</v>
      </c>
      <c r="GT137" s="346">
        <f>if($A137-GT$126&gt;=0, if($B137&lt;=$B136,GT136,GT136*vlookup($B137,'2a. TBill Main'!$B$237:$HF$246,1+GT$123)),GT136)</f>
        <v>1999</v>
      </c>
      <c r="GU137" s="346">
        <f>if($A137-GU$126&gt;=0, if($B137&lt;=$B136,GU136,GU136*vlookup($B137,'2a. TBill Main'!$B$237:$HF$246,1+GU$123)),GU136)</f>
        <v>8301</v>
      </c>
      <c r="GV137" s="346">
        <f>if($A137-GV$126&gt;=0, if($B137&lt;=$B136,GV136,GV136*vlookup($B137,'2a. TBill Main'!$B$237:$HF$246,1+GV$123)),GV136)</f>
        <v>13863</v>
      </c>
      <c r="GW137" s="346">
        <f>if($A137-GW$126&gt;=0, if($B137&lt;=$B136,GW136,GW136*vlookup($B137,'2a. TBill Main'!$B$237:$HF$246,1+GW$123)),GW136)</f>
        <v>15147</v>
      </c>
      <c r="GX137" s="346">
        <f>if($A137-GX$126&gt;=0, if($B137&lt;=$B136,GX136,GX136*vlookup($B137,'2a. TBill Main'!$B$237:$HF$246,1+GX$123)),GX136)</f>
        <v>6626</v>
      </c>
      <c r="GY137" s="346">
        <f>if($A137-GY$126&gt;=0, if($B137&lt;=$B136,GY136,GY136*vlookup($B137,'2a. TBill Main'!$B$237:$HF$246,1+GY$123)),GY136)</f>
        <v>25612</v>
      </c>
      <c r="GZ137" s="346">
        <f>if($A137-GZ$126&gt;=0, if($B137&lt;=$B136,GZ136,GZ136*vlookup($B137,'2a. TBill Main'!$B$237:$HF$246,1+GZ$123)),GZ136)</f>
        <v>20574</v>
      </c>
      <c r="HA137" s="346">
        <f>if($A137-HA$126&gt;=0, if($B137&lt;=$B136,HA136,HA136*vlookup($B137,'2a. TBill Main'!$B$237:$HF$246,1+HA$123)),HA136)</f>
        <v>29647</v>
      </c>
      <c r="HB137" s="346">
        <f>if($A137-HB$126&gt;=0, if($B137&lt;=$B136,HB136,HB136*vlookup($B137,'2a. TBill Main'!$B$237:$HF$246,1+HB$123)),HB136)</f>
        <v>18344</v>
      </c>
      <c r="HC137" s="346">
        <f>if($A137-HC$126&gt;=0, if($B137&lt;=$B136,HC136,HC136*vlookup($B137,'2a. TBill Main'!$B$237:$HF$246,1+HC$123)),HC136)</f>
        <v>5436</v>
      </c>
      <c r="HD137" s="346">
        <f>if($A137-HD$126&gt;=0, if($B137&lt;=$B136,HD136,HD136*vlookup($B137,'2a. TBill Main'!$B$237:$HF$246,1+HD$123)),HD136)</f>
        <v>13177</v>
      </c>
      <c r="HE137" s="346">
        <f>if($A137-HE$126&gt;=0, if($B137&lt;=$B136,HE136,HE136*vlookup($B137,'2a. TBill Main'!$B$237:$HF$246,1+HE$123)),HE136)</f>
        <v>12209.86</v>
      </c>
      <c r="HF137" s="346">
        <f>if($A137-HF$126&gt;=0, if($B137&lt;=$B136,HF136,HF136*vlookup($B137,'2a. TBill Main'!$B$237:$HF$246,1+HF$123)),HF136)</f>
        <v>12309</v>
      </c>
      <c r="HG137" s="346">
        <f>if($A137-HG$126&gt;=0, if($B137&lt;=$B136,HG136,HG136*vlookup($B137,'2a. TBill Main'!$B$237:$HF$246,1+HG$123)),HG136)</f>
        <v>2531</v>
      </c>
      <c r="HH137" s="346">
        <f>if($A137-HH$126&gt;=0, if($B137&lt;=$B136,HH136,HH136*vlookup($B137,'2a. TBill Main'!$B$237:$HF$246,1+HH$123)),HH136)</f>
        <v>15043</v>
      </c>
      <c r="HI137" s="346">
        <f>if($A137-HI$126&gt;=0, if($B137&lt;=$B136,HI136,HI136*vlookup($B137,'2a. TBill Main'!$B$237:$HF$246,1+HI$123)),HI136)</f>
        <v>23307</v>
      </c>
      <c r="HJ137" s="346"/>
      <c r="HK137" s="346"/>
      <c r="HL137" s="346"/>
      <c r="HM137" s="346"/>
      <c r="HN137" s="346"/>
      <c r="HO137" s="346"/>
      <c r="HP137" s="346"/>
      <c r="HQ137" s="346"/>
      <c r="HR137" s="346"/>
      <c r="HS137" s="346"/>
      <c r="HT137" s="346"/>
      <c r="HU137" s="346"/>
      <c r="HV137" s="346"/>
      <c r="HW137" s="346"/>
      <c r="HX137" s="346"/>
    </row>
    <row r="138">
      <c r="A138" s="331" t="str">
        <f t="shared" si="33"/>
        <v>09-2023</v>
      </c>
      <c r="B138" s="346">
        <f t="shared" ref="B138:B175" si="36">B134+1</f>
        <v>2</v>
      </c>
      <c r="C138" s="346">
        <f t="shared" si="34"/>
        <v>3779112.708</v>
      </c>
      <c r="D138" s="338">
        <f t="shared" si="35"/>
        <v>2</v>
      </c>
      <c r="E138" s="348"/>
      <c r="F138" s="346">
        <f>if($A138-F$126&gt;=0, if($B138&lt;=$B137,F137,F137*vlookup($B138,'2a. TBill Main'!$B$237:$HF$246,1+F$123)),F137)</f>
        <v>332.7863109</v>
      </c>
      <c r="G138" s="346">
        <f>if($A138-G$126&gt;=0, if($B138&lt;=$B137,G137,G137*vlookup($B138,'2a. TBill Main'!$B$237:$HF$246,1+G$123)),G137)</f>
        <v>8570.693891</v>
      </c>
      <c r="H138" s="346">
        <f>if($A138-H$126&gt;=0, if($B138&lt;=$B137,H137,H137*vlookup($B138,'2a. TBill Main'!$B$237:$HF$246,1+H$123)),H137)</f>
        <v>23518.4672</v>
      </c>
      <c r="I138" s="346">
        <f>if($A138-I$126&gt;=0, if($B138&lt;=$B137,I137,I137*vlookup($B138,'2a. TBill Main'!$B$237:$HF$246,1+I$123)),I137)</f>
        <v>8819.4252</v>
      </c>
      <c r="J138" s="346">
        <f>if($A138-J$126&gt;=0, if($B138&lt;=$B137,J137,J137*vlookup($B138,'2a. TBill Main'!$B$237:$HF$246,1+J$123)),J137)</f>
        <v>11759.2336</v>
      </c>
      <c r="K138" s="346">
        <f>if($A138-K$126&gt;=0, if($B138&lt;=$B137,K137,K137*vlookup($B138,'2a. TBill Main'!$B$237:$HF$246,1+K$123)),K137)</f>
        <v>11759.2336</v>
      </c>
      <c r="L138" s="346">
        <f>if($A138-L$126&gt;=0, if($B138&lt;=$B137,L137,L137*vlookup($B138,'2a. TBill Main'!$B$237:$HF$246,1+L$123)),L137)</f>
        <v>3082.859477</v>
      </c>
      <c r="M138" s="346">
        <f>if($A138-M$126&gt;=0, if($B138&lt;=$B137,M137,M137*vlookup($B138,'2a. TBill Main'!$B$237:$HF$246,1+M$123)),M137)</f>
        <v>87099.46735</v>
      </c>
      <c r="N138" s="346">
        <f>if($A138-N$126&gt;=0, if($B138&lt;=$B137,N137,N137*vlookup($B138,'2a. TBill Main'!$B$237:$HF$246,1+N$123)),N137)</f>
        <v>29337.53571</v>
      </c>
      <c r="O138" s="346">
        <f>if($A138-O$126&gt;=0, if($B138&lt;=$B137,O137,O137*vlookup($B138,'2a. TBill Main'!$B$237:$HF$246,1+O$123)),O137)</f>
        <v>1565.153992</v>
      </c>
      <c r="P138" s="346">
        <f>if($A138-P$126&gt;=0, if($B138&lt;=$B137,P137,P137*vlookup($B138,'2a. TBill Main'!$B$237:$HF$246,1+P$123)),P137)</f>
        <v>11.7592336</v>
      </c>
      <c r="Q138" s="346">
        <f>if($A138-Q$126&gt;=0, if($B138&lt;=$B137,Q137,Q137*vlookup($B138,'2a. TBill Main'!$B$237:$HF$246,1+Q$123)),Q137)</f>
        <v>223.4254384</v>
      </c>
      <c r="R138" s="346">
        <f>if($A138-R$126&gt;=0, if($B138&lt;=$B137,R137,R137*vlookup($B138,'2a. TBill Main'!$B$237:$HF$246,1+R$123)),R137)</f>
        <v>8676.374123</v>
      </c>
      <c r="S138" s="346">
        <f>if($A138-S$126&gt;=0, if($B138&lt;=$B137,S137,S137*vlookup($B138,'2a. TBill Main'!$B$237:$HF$246,1+S$123)),S137)</f>
        <v>6980.034121</v>
      </c>
      <c r="T138" s="346">
        <f>if($A138-T$126&gt;=0, if($B138&lt;=$B137,T137,T137*vlookup($B138,'2a. TBill Main'!$B$237:$HF$246,1+T$123)),T137)</f>
        <v>77642.69169</v>
      </c>
      <c r="U138" s="346">
        <f>if($A138-U$126&gt;=0, if($B138&lt;=$B137,U137,U137*vlookup($B138,'2a. TBill Main'!$B$237:$HF$246,1+U$123)),U137)</f>
        <v>11978.62562</v>
      </c>
      <c r="V138" s="346">
        <f>if($A138-V$126&gt;=0, if($B138&lt;=$B137,V137,V137*vlookup($B138,'2a. TBill Main'!$B$237:$HF$246,1+V$123)),V137)</f>
        <v>38452.38813</v>
      </c>
      <c r="W138" s="346">
        <f>if($A138-W$126&gt;=0, if($B138&lt;=$B137,W137,W137*vlookup($B138,'2a. TBill Main'!$B$237:$HF$246,1+W$123)),W137)</f>
        <v>11759.2336</v>
      </c>
      <c r="X138" s="346">
        <f>if($A138-X$126&gt;=0, if($B138&lt;=$B137,X137,X137*vlookup($B138,'2a. TBill Main'!$B$237:$HF$246,1+X$123)),X137)</f>
        <v>20764.44293</v>
      </c>
      <c r="Y138" s="346">
        <f>if($A138-Y$126&gt;=0, if($B138&lt;=$B137,Y137,Y137*vlookup($B138,'2a. TBill Main'!$B$237:$HF$246,1+Y$123)),Y137)</f>
        <v>11759.2336</v>
      </c>
      <c r="Z138" s="346">
        <f>if($A138-Z$126&gt;=0, if($B138&lt;=$B137,Z137,Z137*vlookup($B138,'2a. TBill Main'!$B$237:$HF$246,1+Z$123)),Z137)</f>
        <v>1487.54305</v>
      </c>
      <c r="AA138" s="346">
        <f>if($A138-AA$126&gt;=0, if($B138&lt;=$B137,AA137,AA137*vlookup($B138,'2a. TBill Main'!$B$237:$HF$246,1+AA$123)),AA137)</f>
        <v>26233.12155</v>
      </c>
      <c r="AB138" s="346">
        <f>if($A138-AB$126&gt;=0, if($B138&lt;=$B137,AB137,AB137*vlookup($B138,'2a. TBill Main'!$B$237:$HF$246,1+AB$123)),AB137)</f>
        <v>15517.12012</v>
      </c>
      <c r="AC138" s="346">
        <f>if($A138-AC$126&gt;=0, if($B138&lt;=$B137,AC137,AC137*vlookup($B138,'2a. TBill Main'!$B$237:$HF$246,1+AC$123)),AC137)</f>
        <v>9407.38688</v>
      </c>
      <c r="AD138" s="346">
        <f>if($A138-AD$126&gt;=0, if($B138&lt;=$B137,AD137,AD137*vlookup($B138,'2a. TBill Main'!$B$237:$HF$246,1+AD$123)),AD137)</f>
        <v>5879.6168</v>
      </c>
      <c r="AE138" s="346">
        <f>if($A138-AE$126&gt;=0, if($B138&lt;=$B137,AE137,AE137*vlookup($B138,'2a. TBill Main'!$B$237:$HF$246,1+AE$123)),AE137)</f>
        <v>51406.97135</v>
      </c>
      <c r="AF138" s="346">
        <f>if($A138-AF$126&gt;=0, if($B138&lt;=$B137,AF137,AF137*vlookup($B138,'2a. TBill Main'!$B$237:$HF$246,1+AF$123)),AF137)</f>
        <v>9260.713959</v>
      </c>
      <c r="AG138" s="346">
        <f>if($A138-AG$126&gt;=0, if($B138&lt;=$B137,AG137,AG137*vlookup($B138,'2a. TBill Main'!$B$237:$HF$246,1+AG$123)),AG137)</f>
        <v>12918.23542</v>
      </c>
      <c r="AH138" s="346">
        <f>if($A138-AH$126&gt;=0, if($B138&lt;=$B137,AH137,AH137*vlookup($B138,'2a. TBill Main'!$B$237:$HF$246,1+AH$123)),AH137)</f>
        <v>9810.810907</v>
      </c>
      <c r="AI138" s="346">
        <f>if($A138-AI$126&gt;=0, if($B138&lt;=$B137,AI137,AI137*vlookup($B138,'2a. TBill Main'!$B$237:$HF$246,1+AI$123)),AI137)</f>
        <v>18236.41937</v>
      </c>
      <c r="AJ138" s="346">
        <f>if($A138-AJ$126&gt;=0, if($B138&lt;=$B137,AJ137,AJ137*vlookup($B138,'2a. TBill Main'!$B$237:$HF$246,1+AJ$123)),AJ137)</f>
        <v>17638.8504</v>
      </c>
      <c r="AK138" s="346">
        <f>if($A138-AK$126&gt;=0, if($B138&lt;=$B137,AK137,AK137*vlookup($B138,'2a. TBill Main'!$B$237:$HF$246,1+AK$123)),AK137)</f>
        <v>14111.08032</v>
      </c>
      <c r="AL138" s="346">
        <f>if($A138-AL$126&gt;=0, if($B138&lt;=$B137,AL137,AL137*vlookup($B138,'2a. TBill Main'!$B$237:$HF$246,1+AL$123)),AL137)</f>
        <v>9407.38688</v>
      </c>
      <c r="AM138" s="346">
        <f>if($A138-AM$126&gt;=0, if($B138&lt;=$B137,AM137,AM137*vlookup($B138,'2a. TBill Main'!$B$237:$HF$246,1+AM$123)),AM137)</f>
        <v>13289.98007</v>
      </c>
      <c r="AN138" s="346">
        <f>if($A138-AN$126&gt;=0, if($B138&lt;=$B137,AN137,AN137*vlookup($B138,'2a. TBill Main'!$B$237:$HF$246,1+AN$123)),AN137)</f>
        <v>70691.80871</v>
      </c>
      <c r="AO138" s="346">
        <f>if($A138-AO$126&gt;=0, if($B138&lt;=$B137,AO137,AO137*vlookup($B138,'2a. TBill Main'!$B$237:$HF$246,1+AO$123)),AO137)</f>
        <v>7747.876797</v>
      </c>
      <c r="AP138" s="346">
        <f>if($A138-AP$126&gt;=0, if($B138&lt;=$B137,AP137,AP137*vlookup($B138,'2a. TBill Main'!$B$237:$HF$246,1+AP$123)),AP137)</f>
        <v>14089.47861</v>
      </c>
      <c r="AQ138" s="346">
        <f>if($A138-AQ$126&gt;=0, if($B138&lt;=$B137,AQ137,AQ137*vlookup($B138,'2a. TBill Main'!$B$237:$HF$246,1+AQ$123)),AQ137)</f>
        <v>32785.94272</v>
      </c>
      <c r="AR138" s="346">
        <f>if($A138-AR$126&gt;=0, if($B138&lt;=$B137,AR137,AR137*vlookup($B138,'2a. TBill Main'!$B$237:$HF$246,1+AR$123)),AR137)</f>
        <v>23518.4672</v>
      </c>
      <c r="AS138" s="346">
        <f>if($A138-AS$126&gt;=0, if($B138&lt;=$B137,AS137,AS137*vlookup($B138,'2a. TBill Main'!$B$237:$HF$246,1+AS$123)),AS137)</f>
        <v>7055.54016</v>
      </c>
      <c r="AT138" s="346">
        <f>if($A138-AT$126&gt;=0, if($B138&lt;=$B137,AT137,AT137*vlookup($B138,'2a. TBill Main'!$B$237:$HF$246,1+AT$123)),AT137)</f>
        <v>9407.38688</v>
      </c>
      <c r="AU138" s="346">
        <f>if($A138-AU$126&gt;=0, if($B138&lt;=$B137,AU137,AU137*vlookup($B138,'2a. TBill Main'!$B$237:$HF$246,1+AU$123)),AU137)</f>
        <v>9407.38688</v>
      </c>
      <c r="AV138" s="346">
        <f>if($A138-AV$126&gt;=0, if($B138&lt;=$B137,AV137,AV137*vlookup($B138,'2a. TBill Main'!$B$237:$HF$246,1+AV$123)),AV137)</f>
        <v>5879.6168</v>
      </c>
      <c r="AW138" s="346">
        <f>if($A138-AW$126&gt;=0, if($B138&lt;=$B137,AW137,AW137*vlookup($B138,'2a. TBill Main'!$B$237:$HF$246,1+AW$123)),AW137)</f>
        <v>5879.6168</v>
      </c>
      <c r="AX138" s="346">
        <f>if($A138-AX$126&gt;=0, if($B138&lt;=$B137,AX137,AX137*vlookup($B138,'2a. TBill Main'!$B$237:$HF$246,1+AX$123)),AX137)</f>
        <v>43743.17307</v>
      </c>
      <c r="AY138" s="346">
        <f>if($A138-AY$126&gt;=0, if($B138&lt;=$B137,AY137,AY137*vlookup($B138,'2a. TBill Main'!$B$237:$HF$246,1+AY$123)),AY137)</f>
        <v>33283.27599</v>
      </c>
      <c r="AZ138" s="346">
        <f>if($A138-AZ$126&gt;=0, if($B138&lt;=$B137,AZ137,AZ137*vlookup($B138,'2a. TBill Main'!$B$237:$HF$246,1+AZ$123)),AZ137)</f>
        <v>13303.18569</v>
      </c>
      <c r="BA138" s="346">
        <f>if($A138-BA$126&gt;=0, if($B138&lt;=$B137,BA137,BA137*vlookup($B138,'2a. TBill Main'!$B$237:$HF$246,1+BA$123)),BA137)</f>
        <v>20238.75815</v>
      </c>
      <c r="BB138" s="346">
        <f>if($A138-BB$126&gt;=0, if($B138&lt;=$B137,BB137,BB137*vlookup($B138,'2a. TBill Main'!$B$237:$HF$246,1+BB$123)),BB137)</f>
        <v>37320.29144</v>
      </c>
      <c r="BC138" s="346">
        <f>if($A138-BC$126&gt;=0, if($B138&lt;=$B137,BC137,BC137*vlookup($B138,'2a. TBill Main'!$B$237:$HF$246,1+BC$123)),BC137)</f>
        <v>352.777008</v>
      </c>
      <c r="BD138" s="346">
        <f>if($A138-BD$126&gt;=0, if($B138&lt;=$B137,BD137,BD137*vlookup($B138,'2a. TBill Main'!$B$237:$HF$246,1+BD$123)),BD137)</f>
        <v>17638.8504</v>
      </c>
      <c r="BE138" s="346">
        <f>if($A138-BE$126&gt;=0, if($B138&lt;=$B137,BE137,BE137*vlookup($B138,'2a. TBill Main'!$B$237:$HF$246,1+BE$123)),BE137)</f>
        <v>11759.2336</v>
      </c>
      <c r="BF138" s="346">
        <f>if($A138-BF$126&gt;=0, if($B138&lt;=$B137,BF137,BF137*vlookup($B138,'2a. TBill Main'!$B$237:$HF$246,1+BF$123)),BF137)</f>
        <v>5879.6168</v>
      </c>
      <c r="BG138" s="346">
        <f>if($A138-BG$126&gt;=0, if($B138&lt;=$B137,BG137,BG137*vlookup($B138,'2a. TBill Main'!$B$237:$HF$246,1+BG$123)),BG137)</f>
        <v>5879.6168</v>
      </c>
      <c r="BH138" s="346">
        <f>if($A138-BH$126&gt;=0, if($B138&lt;=$B137,BH137,BH137*vlookup($B138,'2a. TBill Main'!$B$237:$HF$246,1+BH$123)),BH137)</f>
        <v>11759.2336</v>
      </c>
      <c r="BI138" s="346">
        <f>if($A138-BI$126&gt;=0, if($B138&lt;=$B137,BI137,BI137*vlookup($B138,'2a. TBill Main'!$B$237:$HF$246,1+BI$123)),BI137)</f>
        <v>65219.06139</v>
      </c>
      <c r="BJ138" s="346">
        <f>if($A138-BJ$126&gt;=0, if($B138&lt;=$B137,BJ137,BJ137*vlookup($B138,'2a. TBill Main'!$B$237:$HF$246,1+BJ$123)),BJ137)</f>
        <v>11759.2336</v>
      </c>
      <c r="BK138" s="346">
        <f>if($A138-BK$126&gt;=0, if($B138&lt;=$B137,BK137,BK137*vlookup($B138,'2a. TBill Main'!$B$237:$HF$246,1+BK$123)),BK137)</f>
        <v>21816.81202</v>
      </c>
      <c r="BL138" s="346">
        <f>if($A138-BL$126&gt;=0, if($B138&lt;=$B137,BL137,BL137*vlookup($B138,'2a. TBill Main'!$B$237:$HF$246,1+BL$123)),BL137)</f>
        <v>29398.084</v>
      </c>
      <c r="BM138" s="346">
        <f>if($A138-BM$126&gt;=0, if($B138&lt;=$B137,BM137,BM137*vlookup($B138,'2a. TBill Main'!$B$237:$HF$246,1+BM$123)),BM137)</f>
        <v>23.5184672</v>
      </c>
      <c r="BN138" s="346">
        <f>if($A138-BN$126&gt;=0, if($B138&lt;=$B137,BN137,BN137*vlookup($B138,'2a. TBill Main'!$B$237:$HF$246,1+BN$123)),BN137)</f>
        <v>3339.445954</v>
      </c>
      <c r="BO138" s="346">
        <f>if($A138-BO$126&gt;=0, if($B138&lt;=$B137,BO137,BO137*vlookup($B138,'2a. TBill Main'!$B$237:$HF$246,1+BO$123)),BO137)</f>
        <v>23061.22116</v>
      </c>
      <c r="BP138" s="346">
        <f>if($A138-BP$126&gt;=0, if($B138&lt;=$B137,BP137,BP137*vlookup($B138,'2a. TBill Main'!$B$237:$HF$246,1+BP$123)),BP137)</f>
        <v>11759.2336</v>
      </c>
      <c r="BQ138" s="346">
        <f>if($A138-BQ$126&gt;=0, if($B138&lt;=$B137,BQ137,BQ137*vlookup($B138,'2a. TBill Main'!$B$237:$HF$246,1+BQ$123)),BQ137)</f>
        <v>2700.60207</v>
      </c>
      <c r="BR138" s="346">
        <f>if($A138-BR$126&gt;=0, if($B138&lt;=$B137,BR137,BR137*vlookup($B138,'2a. TBill Main'!$B$237:$HF$246,1+BR$123)),BR137)</f>
        <v>11759.2336</v>
      </c>
      <c r="BS138" s="346">
        <f>if($A138-BS$126&gt;=0, if($B138&lt;=$B137,BS137,BS137*vlookup($B138,'2a. TBill Main'!$B$237:$HF$246,1+BS$123)),BS137)</f>
        <v>7055.54016</v>
      </c>
      <c r="BT138" s="346">
        <f>if($A138-BT$126&gt;=0, if($B138&lt;=$B137,BT137,BT137*vlookup($B138,'2a. TBill Main'!$B$237:$HF$246,1+BT$123)),BT137)</f>
        <v>82081.80237</v>
      </c>
      <c r="BU138" s="346">
        <f>if($A138-BU$126&gt;=0, if($B138&lt;=$B137,BU137,BU137*vlookup($B138,'2a. TBill Main'!$B$237:$HF$246,1+BU$123)),BU137)</f>
        <v>29507.62126</v>
      </c>
      <c r="BV138" s="346">
        <f>if($A138-BV$126&gt;=0, if($B138&lt;=$B137,BV137,BV137*vlookup($B138,'2a. TBill Main'!$B$237:$HF$246,1+BV$123)),BV137)</f>
        <v>29398.084</v>
      </c>
      <c r="BW138" s="346">
        <f>if($A138-BW$126&gt;=0, if($B138&lt;=$B137,BW137,BW137*vlookup($B138,'2a. TBill Main'!$B$237:$HF$246,1+BW$123)),BW137)</f>
        <v>591.4894501</v>
      </c>
      <c r="BX138" s="346">
        <f>if($A138-BX$126&gt;=0, if($B138&lt;=$B137,BX137,BX137*vlookup($B138,'2a. TBill Main'!$B$237:$HF$246,1+BX$123)),BX137)</f>
        <v>17638.8504</v>
      </c>
      <c r="BY138" s="346">
        <f>if($A138-BY$126&gt;=0, if($B138&lt;=$B137,BY137,BY137*vlookup($B138,'2a. TBill Main'!$B$237:$HF$246,1+BY$123)),BY137)</f>
        <v>11759.2336</v>
      </c>
      <c r="BZ138" s="346">
        <f>if($A138-BZ$126&gt;=0, if($B138&lt;=$B137,BZ137,BZ137*vlookup($B138,'2a. TBill Main'!$B$237:$HF$246,1+BZ$123)),BZ137)</f>
        <v>7160.691227</v>
      </c>
      <c r="CA138" s="346">
        <f>if($A138-CA$126&gt;=0, if($B138&lt;=$B137,CA137,CA137*vlookup($B138,'2a. TBill Main'!$B$237:$HF$246,1+CA$123)),CA137)</f>
        <v>11759.2336</v>
      </c>
      <c r="CB138" s="346">
        <f>if($A138-CB$126&gt;=0, if($B138&lt;=$B137,CB137,CB137*vlookup($B138,'2a. TBill Main'!$B$237:$HF$246,1+CB$123)),CB137)</f>
        <v>24134.65104</v>
      </c>
      <c r="CC138" s="346">
        <f>if($A138-CC$126&gt;=0, if($B138&lt;=$B137,CC137,CC137*vlookup($B138,'2a. TBill Main'!$B$237:$HF$246,1+CC$123)),CC137)</f>
        <v>44434.54545</v>
      </c>
      <c r="CD138" s="346">
        <f>if($A138-CD$126&gt;=0, if($B138&lt;=$B137,CD137,CD137*vlookup($B138,'2a. TBill Main'!$B$237:$HF$246,1+CD$123)),CD137)</f>
        <v>12344.84343</v>
      </c>
      <c r="CE138" s="346">
        <f>if($A138-CE$126&gt;=0, if($B138&lt;=$B137,CE137,CE137*vlookup($B138,'2a. TBill Main'!$B$237:$HF$246,1+CE$123)),CE137)</f>
        <v>26230.87554</v>
      </c>
      <c r="CF138" s="346">
        <f>if($A138-CF$126&gt;=0, if($B138&lt;=$B137,CF137,CF137*vlookup($B138,'2a. TBill Main'!$B$237:$HF$246,1+CF$123)),CF137)</f>
        <v>29398.084</v>
      </c>
      <c r="CG138" s="346">
        <f>if($A138-CG$126&gt;=0, if($B138&lt;=$B137,CG137,CG137*vlookup($B138,'2a. TBill Main'!$B$237:$HF$246,1+CG$123)),CG137)</f>
        <v>5.8796168</v>
      </c>
      <c r="CH138" s="346">
        <f>if($A138-CH$126&gt;=0, if($B138&lt;=$B137,CH137,CH137*vlookup($B138,'2a. TBill Main'!$B$237:$HF$246,1+CH$123)),CH137)</f>
        <v>16548.21676</v>
      </c>
      <c r="CI138" s="346">
        <f>if($A138-CI$126&gt;=0, if($B138&lt;=$B137,CI137,CI137*vlookup($B138,'2a. TBill Main'!$B$237:$HF$246,1+CI$123)),CI137)</f>
        <v>11759.2336</v>
      </c>
      <c r="CJ138" s="346">
        <f>if($A138-CJ$126&gt;=0, if($B138&lt;=$B137,CJ137,CJ137*vlookup($B138,'2a. TBill Main'!$B$237:$HF$246,1+CJ$123)),CJ137)</f>
        <v>5879.6168</v>
      </c>
      <c r="CK138" s="346">
        <f>if($A138-CK$126&gt;=0, if($B138&lt;=$B137,CK137,CK137*vlookup($B138,'2a. TBill Main'!$B$237:$HF$246,1+CK$123)),CK137)</f>
        <v>10236.78914</v>
      </c>
      <c r="CL138" s="346">
        <f>if($A138-CL$126&gt;=0, if($B138&lt;=$B137,CL137,CL137*vlookup($B138,'2a. TBill Main'!$B$237:$HF$246,1+CL$123)),CL137)</f>
        <v>8832.395635</v>
      </c>
      <c r="CM138" s="346">
        <f>if($A138-CM$126&gt;=0, if($B138&lt;=$B137,CM137,CM137*vlookup($B138,'2a. TBill Main'!$B$237:$HF$246,1+CM$123)),CM137)</f>
        <v>52133.38624</v>
      </c>
      <c r="CN138" s="346">
        <f>if($A138-CN$126&gt;=0, if($B138&lt;=$B137,CN137,CN137*vlookup($B138,'2a. TBill Main'!$B$237:$HF$246,1+CN$123)),CN137)</f>
        <v>18412.85491</v>
      </c>
      <c r="CO138" s="346">
        <f>if($A138-CO$126&gt;=0, if($B138&lt;=$B137,CO137,CO137*vlookup($B138,'2a. TBill Main'!$B$237:$HF$246,1+CO$123)),CO137)</f>
        <v>173.504</v>
      </c>
      <c r="CP138" s="346">
        <f>if($A138-CP$126&gt;=0, if($B138&lt;=$B137,CP137,CP137*vlookup($B138,'2a. TBill Main'!$B$237:$HF$246,1+CP$123)),CP137)</f>
        <v>24577.29705</v>
      </c>
      <c r="CQ138" s="346">
        <f>if($A138-CQ$126&gt;=0, if($B138&lt;=$B137,CQ137,CQ137*vlookup($B138,'2a. TBill Main'!$B$237:$HF$246,1+CQ$123)),CQ137)</f>
        <v>5422</v>
      </c>
      <c r="CR138" s="346">
        <f>if($A138-CR$126&gt;=0, if($B138&lt;=$B137,CR137,CR137*vlookup($B138,'2a. TBill Main'!$B$237:$HF$246,1+CR$123)),CR137)</f>
        <v>15532.38171</v>
      </c>
      <c r="CS138" s="346">
        <f>if($A138-CS$126&gt;=0, if($B138&lt;=$B137,CS137,CS137*vlookup($B138,'2a. TBill Main'!$B$237:$HF$246,1+CS$123)),CS137)</f>
        <v>4594.6028</v>
      </c>
      <c r="CT138" s="346">
        <f>if($A138-CT$126&gt;=0, if($B138&lt;=$B137,CT137,CT137*vlookup($B138,'2a. TBill Main'!$B$237:$HF$246,1+CT$123)),CT137)</f>
        <v>15186.33883</v>
      </c>
      <c r="CU138" s="346">
        <f>if($A138-CU$126&gt;=0, if($B138&lt;=$B137,CU137,CU137*vlookup($B138,'2a. TBill Main'!$B$237:$HF$246,1+CU$123)),CU137)</f>
        <v>23084.12162</v>
      </c>
      <c r="CV138" s="346">
        <f>if($A138-CV$126&gt;=0, if($B138&lt;=$B137,CV137,CV137*vlookup($B138,'2a. TBill Main'!$B$237:$HF$246,1+CV$123)),CV137)</f>
        <v>5422</v>
      </c>
      <c r="CW138" s="346">
        <f>if($A138-CW$126&gt;=0, if($B138&lt;=$B137,CW137,CW137*vlookup($B138,'2a. TBill Main'!$B$237:$HF$246,1+CW$123)),CW137)</f>
        <v>7861.9</v>
      </c>
      <c r="CX138" s="346">
        <f>if($A138-CX$126&gt;=0, if($B138&lt;=$B137,CX137,CX137*vlookup($B138,'2a. TBill Main'!$B$237:$HF$246,1+CX$123)),CX137)</f>
        <v>59129.0788</v>
      </c>
      <c r="CY138" s="346">
        <f>if($A138-CY$126&gt;=0, if($B138&lt;=$B137,CY137,CY137*vlookup($B138,'2a. TBill Main'!$B$237:$HF$246,1+CY$123)),CY137)</f>
        <v>116052.4555</v>
      </c>
      <c r="CZ138" s="346">
        <f>if($A138-CZ$126&gt;=0, if($B138&lt;=$B137,CZ137,CZ137*vlookup($B138,'2a. TBill Main'!$B$237:$HF$246,1+CZ$123)),CZ137)</f>
        <v>9819.5131</v>
      </c>
      <c r="DA138" s="346">
        <f>if($A138-DA$126&gt;=0, if($B138&lt;=$B137,DA137,DA137*vlookup($B138,'2a. TBill Main'!$B$237:$HF$246,1+DA$123)),DA137)</f>
        <v>27110</v>
      </c>
      <c r="DB138" s="346">
        <f>if($A138-DB$126&gt;=0, if($B138&lt;=$B137,DB137,DB137*vlookup($B138,'2a. TBill Main'!$B$237:$HF$246,1+DB$123)),DB137)</f>
        <v>10844</v>
      </c>
      <c r="DC138" s="346">
        <f>if($A138-DC$126&gt;=0, if($B138&lt;=$B137,DC137,DC137*vlookup($B138,'2a. TBill Main'!$B$237:$HF$246,1+DC$123)),DC137)</f>
        <v>10844</v>
      </c>
      <c r="DD138" s="346">
        <f>if($A138-DD$126&gt;=0, if($B138&lt;=$B137,DD137,DD137*vlookup($B138,'2a. TBill Main'!$B$237:$HF$246,1+DD$123)),DD137)</f>
        <v>21599.0792</v>
      </c>
      <c r="DE138" s="346">
        <f>if($A138-DE$126&gt;=0, if($B138&lt;=$B137,DE137,DE137*vlookup($B138,'2a. TBill Main'!$B$237:$HF$246,1+DE$123)),DE137)</f>
        <v>8221.9208</v>
      </c>
      <c r="DF138" s="346">
        <f>if($A138-DF$126&gt;=0, if($B138&lt;=$B137,DF137,DF137*vlookup($B138,'2a. TBill Main'!$B$237:$HF$246,1+DF$123)),DF137)</f>
        <v>4337.6</v>
      </c>
      <c r="DG138" s="346">
        <f>if($A138-DG$126&gt;=0, if($B138&lt;=$B137,DG137,DG137*vlookup($B138,'2a. TBill Main'!$B$237:$HF$246,1+DG$123)),DG137)</f>
        <v>10844</v>
      </c>
      <c r="DH138" s="346">
        <f>if($A138-DH$126&gt;=0, if($B138&lt;=$B137,DH137,DH137*vlookup($B138,'2a. TBill Main'!$B$237:$HF$246,1+DH$123)),DH137)</f>
        <v>54060.5932</v>
      </c>
      <c r="DI138" s="346">
        <f>if($A138-DI$126&gt;=0, if($B138&lt;=$B137,DI137,DI137*vlookup($B138,'2a. TBill Main'!$B$237:$HF$246,1+DI$123)),DI137)</f>
        <v>8445.513236</v>
      </c>
      <c r="DJ138" s="346">
        <f>if($A138-DJ$126&gt;=0, if($B138&lt;=$B137,DJ137,DJ137*vlookup($B138,'2a. TBill Main'!$B$237:$HF$246,1+DJ$123)),DJ137)</f>
        <v>54.22</v>
      </c>
      <c r="DK138" s="346">
        <f>if($A138-DK$126&gt;=0, if($B138&lt;=$B137,DK137,DK137*vlookup($B138,'2a. TBill Main'!$B$237:$HF$246,1+DK$123)),DK137)</f>
        <v>25358.22771</v>
      </c>
      <c r="DL138" s="346">
        <f>if($A138-DL$126&gt;=0, if($B138&lt;=$B137,DL137,DL137*vlookup($B138,'2a. TBill Main'!$B$237:$HF$246,1+DL$123)),DL137)</f>
        <v>10844</v>
      </c>
      <c r="DM138" s="346">
        <f>if($A138-DM$126&gt;=0, if($B138&lt;=$B137,DM137,DM137*vlookup($B138,'2a. TBill Main'!$B$237:$HF$246,1+DM$123)),DM137)</f>
        <v>6956.089836</v>
      </c>
      <c r="DN138" s="346">
        <f>if($A138-DN$126&gt;=0, if($B138&lt;=$B137,DN137,DN137*vlookup($B138,'2a. TBill Main'!$B$237:$HF$246,1+DN$123)),DN137)</f>
        <v>28881.9096</v>
      </c>
      <c r="DO138" s="346">
        <f>if($A138-DO$126&gt;=0, if($B138&lt;=$B137,DO137,DO137*vlookup($B138,'2a. TBill Main'!$B$237:$HF$246,1+DO$123)),DO137)</f>
        <v>10844</v>
      </c>
      <c r="DP138" s="346">
        <f>if($A138-DP$126&gt;=0, if($B138&lt;=$B137,DP137,DP137*vlookup($B138,'2a. TBill Main'!$B$237:$HF$246,1+DP$123)),DP137)</f>
        <v>13012.8</v>
      </c>
      <c r="DQ138" s="346">
        <f>if($A138-DQ$126&gt;=0, if($B138&lt;=$B137,DQ137,DQ137*vlookup($B138,'2a. TBill Main'!$B$237:$HF$246,1+DQ$123)),DQ137)</f>
        <v>7590.8</v>
      </c>
      <c r="DR138" s="346">
        <f>if($A138-DR$126&gt;=0, if($B138&lt;=$B137,DR137,DR137*vlookup($B138,'2a. TBill Main'!$B$237:$HF$246,1+DR$123)),DR137)</f>
        <v>51298.90834</v>
      </c>
      <c r="DS138" s="346">
        <f>if($A138-DS$126&gt;=0, if($B138&lt;=$B137,DS137,DS137*vlookup($B138,'2a. TBill Main'!$B$237:$HF$246,1+DS$123)),DS137)</f>
        <v>2179.459652</v>
      </c>
      <c r="DT138" s="346">
        <f>if($A138-DT$126&gt;=0, if($B138&lt;=$B137,DT137,DT137*vlookup($B138,'2a. TBill Main'!$B$237:$HF$246,1+DT$123)),DT137)</f>
        <v>57.4732</v>
      </c>
      <c r="DU138" s="346">
        <f>if($A138-DU$126&gt;=0, if($B138&lt;=$B137,DU137,DU137*vlookup($B138,'2a. TBill Main'!$B$237:$HF$246,1+DU$123)),DU137)</f>
        <v>18869.99141</v>
      </c>
      <c r="DV138" s="346">
        <f>if($A138-DV$126&gt;=0, if($B138&lt;=$B137,DV137,DV137*vlookup($B138,'2a. TBill Main'!$B$237:$HF$246,1+DV$123)),DV137)</f>
        <v>37822.60325</v>
      </c>
      <c r="DW138" s="346">
        <f>if($A138-DW$126&gt;=0, if($B138&lt;=$B137,DW137,DW137*vlookup($B138,'2a. TBill Main'!$B$237:$HF$246,1+DW$123)),DW137)</f>
        <v>10844</v>
      </c>
      <c r="DX138" s="346">
        <f>if($A138-DX$126&gt;=0, if($B138&lt;=$B137,DX137,DX137*vlookup($B138,'2a. TBill Main'!$B$237:$HF$246,1+DX$123)),DX137)</f>
        <v>21688</v>
      </c>
      <c r="DY138" s="346">
        <f>if($A138-DY$126&gt;=0, if($B138&lt;=$B137,DY137,DY137*vlookup($B138,'2a. TBill Main'!$B$237:$HF$246,1+DY$123)),DY137)</f>
        <v>10844</v>
      </c>
      <c r="DZ138" s="346">
        <f>if($A138-DZ$126&gt;=0, if($B138&lt;=$B137,DZ137,DZ137*vlookup($B138,'2a. TBill Main'!$B$237:$HF$246,1+DZ$123)),DZ137)</f>
        <v>65534.6296</v>
      </c>
      <c r="EA138" s="346">
        <f>if($A138-EA$126&gt;=0, if($B138&lt;=$B137,EA137,EA137*vlookup($B138,'2a. TBill Main'!$B$237:$HF$246,1+EA$123)),EA137)</f>
        <v>310.1384</v>
      </c>
      <c r="EB138" s="346">
        <f>if($A138-EB$126&gt;=0, if($B138&lt;=$B137,EB137,EB137*vlookup($B138,'2a. TBill Main'!$B$237:$HF$246,1+EB$123)),EB137)</f>
        <v>21688</v>
      </c>
      <c r="EC138" s="346">
        <f>if($A138-EC$126&gt;=0, if($B138&lt;=$B137,EC137,EC137*vlookup($B138,'2a. TBill Main'!$B$237:$HF$246,1+EC$123)),EC137)</f>
        <v>31313.31875</v>
      </c>
      <c r="ED138" s="346">
        <f>if($A138-ED$126&gt;=0, if($B138&lt;=$B137,ED137,ED137*vlookup($B138,'2a. TBill Main'!$B$237:$HF$246,1+ED$123)),ED137)</f>
        <v>21211.81827</v>
      </c>
      <c r="EE138" s="346">
        <f>if($A138-EE$126&gt;=0, if($B138&lt;=$B137,EE137,EE137*vlookup($B138,'2a. TBill Main'!$B$237:$HF$246,1+EE$123)),EE137)</f>
        <v>21688</v>
      </c>
      <c r="EF138" s="346">
        <f>if($A138-EF$126&gt;=0, if($B138&lt;=$B137,EF137,EF137*vlookup($B138,'2a. TBill Main'!$B$237:$HF$246,1+EF$123)),EF137)</f>
        <v>5714.115672</v>
      </c>
      <c r="EG138" s="346">
        <f>if($A138-EG$126&gt;=0, if($B138&lt;=$B137,EG137,EG137*vlookup($B138,'2a. TBill Main'!$B$237:$HF$246,1+EG$123)),EG137)</f>
        <v>4558.101896</v>
      </c>
      <c r="EH138" s="346">
        <f>if($A138-EH$126&gt;=0, if($B138&lt;=$B137,EH137,EH137*vlookup($B138,'2a. TBill Main'!$B$237:$HF$246,1+EH$123)),EH137)</f>
        <v>427.2536</v>
      </c>
      <c r="EI138" s="346">
        <f>if($A138-EI$126&gt;=0, if($B138&lt;=$B137,EI137,EI137*vlookup($B138,'2a. TBill Main'!$B$237:$HF$246,1+EI$123)),EI137)</f>
        <v>21688</v>
      </c>
      <c r="EJ138" s="346">
        <f>if($A138-EJ$126&gt;=0, if($B138&lt;=$B137,EJ137,EJ137*vlookup($B138,'2a. TBill Main'!$B$237:$HF$246,1+EJ$123)),EJ137)</f>
        <v>19314.10743</v>
      </c>
      <c r="EK138" s="346">
        <f>if($A138-EK$126&gt;=0, if($B138&lt;=$B137,EK137,EK137*vlookup($B138,'2a. TBill Main'!$B$237:$HF$246,1+EK$123)),EK137)</f>
        <v>11928.4</v>
      </c>
      <c r="EL138" s="346">
        <f>if($A138-EL$126&gt;=0, if($B138&lt;=$B137,EL137,EL137*vlookup($B138,'2a. TBill Main'!$B$237:$HF$246,1+EL$123)),EL137)</f>
        <v>4581.59</v>
      </c>
      <c r="EM138" s="346">
        <f>if($A138-EM$126&gt;=0, if($B138&lt;=$B137,EM137,EM137*vlookup($B138,'2a. TBill Main'!$B$237:$HF$246,1+EM$123)),EM137)</f>
        <v>44472.3284</v>
      </c>
      <c r="EN138" s="346">
        <f>if($A138-EN$126&gt;=0, if($B138&lt;=$B137,EN137,EN137*vlookup($B138,'2a. TBill Main'!$B$237:$HF$246,1+EN$123)),EN137)</f>
        <v>325.32</v>
      </c>
      <c r="EO138" s="346">
        <f>if($A138-EO$126&gt;=0, if($B138&lt;=$B137,EO137,EO137*vlookup($B138,'2a. TBill Main'!$B$237:$HF$246,1+EO$123)),EO137)</f>
        <v>18453.19142</v>
      </c>
      <c r="EP138" s="346">
        <f>if($A138-EP$126&gt;=0, if($B138&lt;=$B137,EP137,EP137*vlookup($B138,'2a. TBill Main'!$B$237:$HF$246,1+EP$123)),EP137)</f>
        <v>19560.24454</v>
      </c>
      <c r="EQ138" s="346">
        <f>if($A138-EQ$126&gt;=0, if($B138&lt;=$B137,EQ137,EQ137*vlookup($B138,'2a. TBill Main'!$B$237:$HF$246,1+EQ$123)),EQ137)</f>
        <v>21688</v>
      </c>
      <c r="ER138" s="346">
        <f>if($A138-ER$126&gt;=0, if($B138&lt;=$B137,ER137,ER137*vlookup($B138,'2a. TBill Main'!$B$237:$HF$246,1+ER$123)),ER137)</f>
        <v>39108.886</v>
      </c>
      <c r="ES138" s="346">
        <f>if($A138-ES$126&gt;=0, if($B138&lt;=$B137,ES137,ES137*vlookup($B138,'2a. TBill Main'!$B$237:$HF$246,1+ES$123)),ES137)</f>
        <v>5201.389664</v>
      </c>
      <c r="ET138" s="346">
        <f>if($A138-ET$126&gt;=0, if($B138&lt;=$B137,ET137,ET137*vlookup($B138,'2a. TBill Main'!$B$237:$HF$246,1+ET$123)),ET137)</f>
        <v>1537.6792</v>
      </c>
      <c r="EU138" s="346">
        <f>if($A138-EU$126&gt;=0, if($B138&lt;=$B137,EU137,EU137*vlookup($B138,'2a. TBill Main'!$B$237:$HF$246,1+EU$123)),EU137)</f>
        <v>8782.924296</v>
      </c>
      <c r="EV138" s="346">
        <f>if($A138-EV$126&gt;=0, if($B138&lt;=$B137,EV137,EV137*vlookup($B138,'2a. TBill Main'!$B$237:$HF$246,1+EV$123)),EV137)</f>
        <v>5265.564456</v>
      </c>
      <c r="EW138" s="346">
        <f>if($A138-EW$126&gt;=0, if($B138&lt;=$B137,EW137,EW137*vlookup($B138,'2a. TBill Main'!$B$237:$HF$246,1+EW$123)),EW137)</f>
        <v>4632.5568</v>
      </c>
      <c r="EX138" s="346">
        <f>if($A138-EX$126&gt;=0, if($B138&lt;=$B137,EX137,EX137*vlookup($B138,'2a. TBill Main'!$B$237:$HF$246,1+EX$123)),EX137)</f>
        <v>6389.39324</v>
      </c>
      <c r="EY138" s="346">
        <f>if($A138-EY$126&gt;=0, if($B138&lt;=$B137,EY137,EY137*vlookup($B138,'2a. TBill Main'!$B$237:$HF$246,1+EY$123)),EY137)</f>
        <v>49849.57521</v>
      </c>
      <c r="EZ138" s="346">
        <f>if($A138-EZ$126&gt;=0, if($B138&lt;=$B137,EZ137,EZ137*vlookup($B138,'2a. TBill Main'!$B$237:$HF$246,1+EZ$123)),EZ137)</f>
        <v>21358.90629</v>
      </c>
      <c r="FA138" s="346">
        <f>if($A138-FA$126&gt;=0, if($B138&lt;=$B137,FA137,FA137*vlookup($B138,'2a. TBill Main'!$B$237:$HF$246,1+FA$123)),FA137)</f>
        <v>3882.36888</v>
      </c>
      <c r="FB138" s="346">
        <f>if($A138-FB$126&gt;=0, if($B138&lt;=$B137,FB137,FB137*vlookup($B138,'2a. TBill Main'!$B$237:$HF$246,1+FB$123)),FB137)</f>
        <v>6823.80388</v>
      </c>
      <c r="FC138" s="346">
        <f>if($A138-FC$126&gt;=0, if($B138&lt;=$B137,FC137,FC137*vlookup($B138,'2a. TBill Main'!$B$237:$HF$246,1+FC$123)),FC137)</f>
        <v>27356.1588</v>
      </c>
      <c r="FD138" s="346">
        <f>if($A138-FD$126&gt;=0, if($B138&lt;=$B137,FD137,FD137*vlookup($B138,'2a. TBill Main'!$B$237:$HF$246,1+FD$123)),FD137)</f>
        <v>22237.47632</v>
      </c>
      <c r="FE138" s="346">
        <f>if($A138-FE$126&gt;=0, if($B138&lt;=$B137,FE137,FE137*vlookup($B138,'2a. TBill Main'!$B$237:$HF$246,1+FE$123)),FE137)</f>
        <v>37355.47626</v>
      </c>
      <c r="FF138" s="346">
        <f>if($A138-FF$126&gt;=0, if($B138&lt;=$B137,FF137,FF137*vlookup($B138,'2a. TBill Main'!$B$237:$HF$246,1+FF$123)),FF137)</f>
        <v>8872.441516</v>
      </c>
      <c r="FG138" s="346">
        <f>if($A138-FG$126&gt;=0, if($B138&lt;=$B137,FG137,FG137*vlookup($B138,'2a. TBill Main'!$B$237:$HF$246,1+FG$123)),FG137)</f>
        <v>11294.7417</v>
      </c>
      <c r="FH138" s="346">
        <f>if($A138-FH$126&gt;=0, if($B138&lt;=$B137,FH137,FH137*vlookup($B138,'2a. TBill Main'!$B$237:$HF$246,1+FH$123)),FH137)</f>
        <v>13979.0004</v>
      </c>
      <c r="FI138" s="346">
        <f>if($A138-FI$126&gt;=0, if($B138&lt;=$B137,FI137,FI137*vlookup($B138,'2a. TBill Main'!$B$237:$HF$246,1+FI$123)),FI137)</f>
        <v>38087.5547</v>
      </c>
      <c r="FJ138" s="346">
        <f>if($A138-FJ$126&gt;=0, if($B138&lt;=$B137,FJ137,FJ137*vlookup($B138,'2a. TBill Main'!$B$237:$HF$246,1+FJ$123)),FJ137)</f>
        <v>39656.70319</v>
      </c>
      <c r="FK138" s="346">
        <f>if($A138-FK$126&gt;=0, if($B138&lt;=$B137,FK137,FK137*vlookup($B138,'2a. TBill Main'!$B$237:$HF$246,1+FK$123)),FK137)</f>
        <v>16933.9904</v>
      </c>
      <c r="FL138" s="346">
        <f>if($A138-FL$126&gt;=0, if($B138&lt;=$B137,FL137,FL137*vlookup($B138,'2a. TBill Main'!$B$237:$HF$246,1+FL$123)),FL137)</f>
        <v>16859.1668</v>
      </c>
      <c r="FM138" s="346">
        <f>if($A138-FM$126&gt;=0, if($B138&lt;=$B137,FM137,FM137*vlookup($B138,'2a. TBill Main'!$B$237:$HF$246,1+FM$123)),FM137)</f>
        <v>44810.99736</v>
      </c>
      <c r="FN138" s="346">
        <f>if($A138-FN$126&gt;=0, if($B138&lt;=$B137,FN137,FN137*vlookup($B138,'2a. TBill Main'!$B$237:$HF$246,1+FN$123)),FN137)</f>
        <v>38271.53401</v>
      </c>
      <c r="FO138" s="346">
        <f>if($A138-FO$126&gt;=0, if($B138&lt;=$B137,FO137,FO137*vlookup($B138,'2a. TBill Main'!$B$237:$HF$246,1+FO$123)),FO137)</f>
        <v>18434.8</v>
      </c>
      <c r="FP138" s="346">
        <f>if($A138-FP$126&gt;=0, if($B138&lt;=$B137,FP137,FP137*vlookup($B138,'2a. TBill Main'!$B$237:$HF$246,1+FP$123)),FP137)</f>
        <v>6537.8476</v>
      </c>
      <c r="FQ138" s="346">
        <f>if($A138-FQ$126&gt;=0, if($B138&lt;=$B137,FQ137,FQ137*vlookup($B138,'2a. TBill Main'!$B$237:$HF$246,1+FQ$123)),FQ137)</f>
        <v>36116.62517</v>
      </c>
      <c r="FR138" s="346">
        <f>if($A138-FR$126&gt;=0, if($B138&lt;=$B137,FR137,FR137*vlookup($B138,'2a. TBill Main'!$B$237:$HF$246,1+FR$123)),FR137)</f>
        <v>36112.12491</v>
      </c>
      <c r="FS138" s="346">
        <f>if($A138-FS$126&gt;=0, if($B138&lt;=$B137,FS137,FS137*vlookup($B138,'2a. TBill Main'!$B$237:$HF$246,1+FS$123)),FS137)</f>
        <v>16266</v>
      </c>
      <c r="FT138" s="346">
        <f>if($A138-FT$126&gt;=0, if($B138&lt;=$B137,FT137,FT137*vlookup($B138,'2a. TBill Main'!$B$237:$HF$246,1+FT$123)),FT137)</f>
        <v>20232.7352</v>
      </c>
      <c r="FU138" s="346">
        <f>if($A138-FU$126&gt;=0, if($B138&lt;=$B137,FU137,FU137*vlookup($B138,'2a. TBill Main'!$B$237:$HF$246,1+FU$123)),FU137)</f>
        <v>21688</v>
      </c>
      <c r="FV138" s="346">
        <f>if($A138-FV$126&gt;=0, if($B138&lt;=$B137,FV137,FV137*vlookup($B138,'2a. TBill Main'!$B$237:$HF$246,1+FV$123)),FV137)</f>
        <v>45544.8</v>
      </c>
      <c r="FW138" s="346">
        <f>if($A138-FW$126&gt;=0, if($B138&lt;=$B137,FW137,FW137*vlookup($B138,'2a. TBill Main'!$B$237:$HF$246,1+FW$123)),FW137)</f>
        <v>1082.2312</v>
      </c>
      <c r="FX138" s="346">
        <f>if($A138-FX$126&gt;=0, if($B138&lt;=$B137,FX137,FX137*vlookup($B138,'2a. TBill Main'!$B$237:$HF$246,1+FX$123)),FX137)</f>
        <v>24157.50412</v>
      </c>
      <c r="FY138" s="346">
        <f>if($A138-FY$126&gt;=0, if($B138&lt;=$B137,FY137,FY137*vlookup($B138,'2a. TBill Main'!$B$237:$HF$246,1+FY$123)),FY137)</f>
        <v>22408.0416</v>
      </c>
      <c r="FZ138" s="346">
        <f>if($A138-FZ$126&gt;=0, if($B138&lt;=$B137,FZ137,FZ137*vlookup($B138,'2a. TBill Main'!$B$237:$HF$246,1+FZ$123)),FZ137)</f>
        <v>25147.96255</v>
      </c>
      <c r="GA138" s="346">
        <f>if($A138-GA$126&gt;=0, if($B138&lt;=$B137,GA137,GA137*vlookup($B138,'2a. TBill Main'!$B$237:$HF$246,1+GA$123)),GA137)</f>
        <v>406.65</v>
      </c>
      <c r="GB138" s="346">
        <f>if($A138-GB$126&gt;=0, if($B138&lt;=$B137,GB137,GB137*vlookup($B138,'2a. TBill Main'!$B$237:$HF$246,1+GB$123)),GB137)</f>
        <v>2296.7592</v>
      </c>
      <c r="GC138" s="346">
        <f>if($A138-GC$126&gt;=0, if($B138&lt;=$B137,GC137,GC137*vlookup($B138,'2a. TBill Main'!$B$237:$HF$246,1+GC$123)),GC137)</f>
        <v>119.284</v>
      </c>
      <c r="GD138" s="346">
        <f>if($A138-GD$126&gt;=0, if($B138&lt;=$B137,GD137,GD137*vlookup($B138,'2a. TBill Main'!$B$237:$HF$246,1+GD$123)),GD137)</f>
        <v>9142.5764</v>
      </c>
      <c r="GE138" s="346">
        <f>if($A138-GE$126&gt;=0, if($B138&lt;=$B137,GE137,GE137*vlookup($B138,'2a. TBill Main'!$B$237:$HF$246,1+GE$123)),GE137)</f>
        <v>2341.479856</v>
      </c>
      <c r="GF138" s="346">
        <f>if($A138-GF$126&gt;=0, if($B138&lt;=$B137,GF137,GF137*vlookup($B138,'2a. TBill Main'!$B$237:$HF$246,1+GF$123)),GF137)</f>
        <v>1818.5388</v>
      </c>
      <c r="GG138" s="346">
        <f>if($A138-GG$126&gt;=0, if($B138&lt;=$B137,GG137,GG137*vlookup($B138,'2a. TBill Main'!$B$237:$HF$246,1+GG$123)),GG137)</f>
        <v>26749.39362</v>
      </c>
      <c r="GH138" s="346">
        <f>if($A138-GH$126&gt;=0, if($B138&lt;=$B137,GH137,GH137*vlookup($B138,'2a. TBill Main'!$B$237:$HF$246,1+GH$123)),GH137)</f>
        <v>119.284</v>
      </c>
      <c r="GI138" s="346">
        <f>if($A138-GI$126&gt;=0, if($B138&lt;=$B137,GI137,GI137*vlookup($B138,'2a. TBill Main'!$B$237:$HF$246,1+GI$123)),GI137)</f>
        <v>271.1</v>
      </c>
      <c r="GJ138" s="346">
        <f>if($A138-GJ$126&gt;=0, if($B138&lt;=$B137,GJ137,GJ137*vlookup($B138,'2a. TBill Main'!$B$237:$HF$246,1+GJ$123)),GJ137)</f>
        <v>35.7852</v>
      </c>
      <c r="GK138" s="346">
        <f>if($A138-GK$126&gt;=0, if($B138&lt;=$B137,GK137,GK137*vlookup($B138,'2a. TBill Main'!$B$237:$HF$246,1+GK$123)),GK137)</f>
        <v>17642.06022</v>
      </c>
      <c r="GL138" s="346">
        <f>if($A138-GL$126&gt;=0, if($B138&lt;=$B137,GL137,GL137*vlookup($B138,'2a. TBill Main'!$B$237:$HF$246,1+GL$123)),GL137)</f>
        <v>12931.80616</v>
      </c>
      <c r="GM138" s="346">
        <f>if($A138-GM$126&gt;=0, if($B138&lt;=$B137,GM137,GM137*vlookup($B138,'2a. TBill Main'!$B$237:$HF$246,1+GM$123)),GM137)</f>
        <v>352.43</v>
      </c>
      <c r="GN138" s="346">
        <f>if($A138-GN$126&gt;=0, if($B138&lt;=$B137,GN137,GN137*vlookup($B138,'2a. TBill Main'!$B$237:$HF$246,1+GN$123)),GN137)</f>
        <v>10.844</v>
      </c>
      <c r="GO138" s="346">
        <f>if($A138-GO$126&gt;=0, if($B138&lt;=$B137,GO137,GO137*vlookup($B138,'2a. TBill Main'!$B$237:$HF$246,1+GO$123)),GO137)</f>
        <v>1263.326</v>
      </c>
      <c r="GP138" s="346">
        <f>if($A138-GP$126&gt;=0, if($B138&lt;=$B137,GP137,GP137*vlookup($B138,'2a. TBill Main'!$B$237:$HF$246,1+GP$123)),GP137)</f>
        <v>11825.382</v>
      </c>
      <c r="GQ138" s="346">
        <f>if($A138-GQ$126&gt;=0, if($B138&lt;=$B137,GQ137,GQ137*vlookup($B138,'2a. TBill Main'!$B$237:$HF$246,1+GQ$123)),GQ137)</f>
        <v>12418.5488</v>
      </c>
      <c r="GR138" s="346">
        <f>if($A138-GR$126&gt;=0, if($B138&lt;=$B137,GR137,GR137*vlookup($B138,'2a. TBill Main'!$B$237:$HF$246,1+GR$123)),GR137)</f>
        <v>14800.9756</v>
      </c>
      <c r="GS138" s="346">
        <f>if($A138-GS$126&gt;=0, if($B138&lt;=$B137,GS137,GS137*vlookup($B138,'2a. TBill Main'!$B$237:$HF$246,1+GS$123)),GS137)</f>
        <v>30022.6984</v>
      </c>
      <c r="GT138" s="346">
        <f>if($A138-GT$126&gt;=0, if($B138&lt;=$B137,GT137,GT137*vlookup($B138,'2a. TBill Main'!$B$237:$HF$246,1+GT$123)),GT137)</f>
        <v>2167.7156</v>
      </c>
      <c r="GU138" s="346">
        <f>if($A138-GU$126&gt;=0, if($B138&lt;=$B137,GU137,GU137*vlookup($B138,'2a. TBill Main'!$B$237:$HF$246,1+GU$123)),GU137)</f>
        <v>9001.6044</v>
      </c>
      <c r="GV138" s="346">
        <f>if($A138-GV$126&gt;=0, if($B138&lt;=$B137,GV137,GV137*vlookup($B138,'2a. TBill Main'!$B$237:$HF$246,1+GV$123)),GV137)</f>
        <v>15033.0372</v>
      </c>
      <c r="GW138" s="346">
        <f>if($A138-GW$126&gt;=0, if($B138&lt;=$B137,GW137,GW137*vlookup($B138,'2a. TBill Main'!$B$237:$HF$246,1+GW$123)),GW137)</f>
        <v>16425.4068</v>
      </c>
      <c r="GX138" s="346">
        <f>if($A138-GX$126&gt;=0, if($B138&lt;=$B137,GX137,GX137*vlookup($B138,'2a. TBill Main'!$B$237:$HF$246,1+GX$123)),GX137)</f>
        <v>7185.2344</v>
      </c>
      <c r="GY138" s="346">
        <f>if($A138-GY$126&gt;=0, if($B138&lt;=$B137,GY137,GY137*vlookup($B138,'2a. TBill Main'!$B$237:$HF$246,1+GY$123)),GY137)</f>
        <v>27773.6528</v>
      </c>
      <c r="GZ138" s="346">
        <f>if($A138-GZ$126&gt;=0, if($B138&lt;=$B137,GZ137,GZ137*vlookup($B138,'2a. TBill Main'!$B$237:$HF$246,1+GZ$123)),GZ137)</f>
        <v>22310.4456</v>
      </c>
      <c r="HA138" s="346">
        <f>if($A138-HA$126&gt;=0, if($B138&lt;=$B137,HA137,HA137*vlookup($B138,'2a. TBill Main'!$B$237:$HF$246,1+HA$123)),HA137)</f>
        <v>32149.2068</v>
      </c>
      <c r="HB138" s="346">
        <f>if($A138-HB$126&gt;=0, if($B138&lt;=$B137,HB137,HB137*vlookup($B138,'2a. TBill Main'!$B$237:$HF$246,1+HB$123)),HB137)</f>
        <v>19892.2336</v>
      </c>
      <c r="HC138" s="346">
        <f>if($A138-HC$126&gt;=0, if($B138&lt;=$B137,HC137,HC137*vlookup($B138,'2a. TBill Main'!$B$237:$HF$246,1+HC$123)),HC137)</f>
        <v>5894.7984</v>
      </c>
      <c r="HD138" s="346">
        <f>if($A138-HD$126&gt;=0, if($B138&lt;=$B137,HD137,HD137*vlookup($B138,'2a. TBill Main'!$B$237:$HF$246,1+HD$123)),HD137)</f>
        <v>14289.1388</v>
      </c>
      <c r="HE138" s="346">
        <f>if($A138-HE$126&gt;=0, if($B138&lt;=$B137,HE137,HE137*vlookup($B138,'2a. TBill Main'!$B$237:$HF$246,1+HE$123)),HE137)</f>
        <v>13240.37218</v>
      </c>
      <c r="HF138" s="346">
        <f>if($A138-HF$126&gt;=0, if($B138&lt;=$B137,HF137,HF137*vlookup($B138,'2a. TBill Main'!$B$237:$HF$246,1+HF$123)),HF137)</f>
        <v>13347.8796</v>
      </c>
      <c r="HG138" s="346">
        <f>if($A138-HG$126&gt;=0, if($B138&lt;=$B137,HG137,HG137*vlookup($B138,'2a. TBill Main'!$B$237:$HF$246,1+HG$123)),HG137)</f>
        <v>2744.6164</v>
      </c>
      <c r="HH138" s="346">
        <f>if($A138-HH$126&gt;=0, if($B138&lt;=$B137,HH137,HH137*vlookup($B138,'2a. TBill Main'!$B$237:$HF$246,1+HH$123)),HH137)</f>
        <v>16312.6292</v>
      </c>
      <c r="HI138" s="346">
        <f>if($A138-HI$126&gt;=0, if($B138&lt;=$B137,HI137,HI137*vlookup($B138,'2a. TBill Main'!$B$237:$HF$246,1+HI$123)),HI137)</f>
        <v>25274.1108</v>
      </c>
      <c r="HJ138" s="346"/>
      <c r="HK138" s="346"/>
      <c r="HL138" s="346"/>
      <c r="HM138" s="346"/>
      <c r="HN138" s="346"/>
      <c r="HO138" s="346"/>
      <c r="HP138" s="346"/>
      <c r="HQ138" s="346"/>
      <c r="HR138" s="346"/>
      <c r="HS138" s="346"/>
      <c r="HT138" s="346"/>
      <c r="HU138" s="346"/>
      <c r="HV138" s="346"/>
      <c r="HW138" s="346"/>
      <c r="HX138" s="346"/>
    </row>
    <row r="139">
      <c r="A139" s="331" t="str">
        <f t="shared" si="33"/>
        <v>12-2023</v>
      </c>
      <c r="B139" s="346">
        <f t="shared" si="36"/>
        <v>2</v>
      </c>
      <c r="C139" s="346">
        <f t="shared" si="34"/>
        <v>3779112.708</v>
      </c>
      <c r="D139" s="338">
        <f t="shared" si="35"/>
        <v>2</v>
      </c>
      <c r="E139" s="346"/>
      <c r="F139" s="346">
        <f>if($A139-F$126&gt;=0, if($B139&lt;=$B138,F138,F138*vlookup($B139,'2a. TBill Main'!$B$237:$HF$246,1+F$123)),F138)</f>
        <v>332.7863109</v>
      </c>
      <c r="G139" s="346">
        <f>if($A139-G$126&gt;=0, if($B139&lt;=$B138,G138,G138*vlookup($B139,'2a. TBill Main'!$B$237:$HF$246,1+G$123)),G138)</f>
        <v>8570.693891</v>
      </c>
      <c r="H139" s="346">
        <f>if($A139-H$126&gt;=0, if($B139&lt;=$B138,H138,H138*vlookup($B139,'2a. TBill Main'!$B$237:$HF$246,1+H$123)),H138)</f>
        <v>23518.4672</v>
      </c>
      <c r="I139" s="346">
        <f>if($A139-I$126&gt;=0, if($B139&lt;=$B138,I138,I138*vlookup($B139,'2a. TBill Main'!$B$237:$HF$246,1+I$123)),I138)</f>
        <v>8819.4252</v>
      </c>
      <c r="J139" s="346">
        <f>if($A139-J$126&gt;=0, if($B139&lt;=$B138,J138,J138*vlookup($B139,'2a. TBill Main'!$B$237:$HF$246,1+J$123)),J138)</f>
        <v>11759.2336</v>
      </c>
      <c r="K139" s="346">
        <f>if($A139-K$126&gt;=0, if($B139&lt;=$B138,K138,K138*vlookup($B139,'2a. TBill Main'!$B$237:$HF$246,1+K$123)),K138)</f>
        <v>11759.2336</v>
      </c>
      <c r="L139" s="346">
        <f>if($A139-L$126&gt;=0, if($B139&lt;=$B138,L138,L138*vlookup($B139,'2a. TBill Main'!$B$237:$HF$246,1+L$123)),L138)</f>
        <v>3082.859477</v>
      </c>
      <c r="M139" s="346">
        <f>if($A139-M$126&gt;=0, if($B139&lt;=$B138,M138,M138*vlookup($B139,'2a. TBill Main'!$B$237:$HF$246,1+M$123)),M138)</f>
        <v>87099.46735</v>
      </c>
      <c r="N139" s="346">
        <f>if($A139-N$126&gt;=0, if($B139&lt;=$B138,N138,N138*vlookup($B139,'2a. TBill Main'!$B$237:$HF$246,1+N$123)),N138)</f>
        <v>29337.53571</v>
      </c>
      <c r="O139" s="346">
        <f>if($A139-O$126&gt;=0, if($B139&lt;=$B138,O138,O138*vlookup($B139,'2a. TBill Main'!$B$237:$HF$246,1+O$123)),O138)</f>
        <v>1565.153992</v>
      </c>
      <c r="P139" s="346">
        <f>if($A139-P$126&gt;=0, if($B139&lt;=$B138,P138,P138*vlookup($B139,'2a. TBill Main'!$B$237:$HF$246,1+P$123)),P138)</f>
        <v>11.7592336</v>
      </c>
      <c r="Q139" s="346">
        <f>if($A139-Q$126&gt;=0, if($B139&lt;=$B138,Q138,Q138*vlookup($B139,'2a. TBill Main'!$B$237:$HF$246,1+Q$123)),Q138)</f>
        <v>223.4254384</v>
      </c>
      <c r="R139" s="346">
        <f>if($A139-R$126&gt;=0, if($B139&lt;=$B138,R138,R138*vlookup($B139,'2a. TBill Main'!$B$237:$HF$246,1+R$123)),R138)</f>
        <v>8676.374123</v>
      </c>
      <c r="S139" s="346">
        <f>if($A139-S$126&gt;=0, if($B139&lt;=$B138,S138,S138*vlookup($B139,'2a. TBill Main'!$B$237:$HF$246,1+S$123)),S138)</f>
        <v>6980.034121</v>
      </c>
      <c r="T139" s="346">
        <f>if($A139-T$126&gt;=0, if($B139&lt;=$B138,T138,T138*vlookup($B139,'2a. TBill Main'!$B$237:$HF$246,1+T$123)),T138)</f>
        <v>77642.69169</v>
      </c>
      <c r="U139" s="346">
        <f>if($A139-U$126&gt;=0, if($B139&lt;=$B138,U138,U138*vlookup($B139,'2a. TBill Main'!$B$237:$HF$246,1+U$123)),U138)</f>
        <v>11978.62562</v>
      </c>
      <c r="V139" s="346">
        <f>if($A139-V$126&gt;=0, if($B139&lt;=$B138,V138,V138*vlookup($B139,'2a. TBill Main'!$B$237:$HF$246,1+V$123)),V138)</f>
        <v>38452.38813</v>
      </c>
      <c r="W139" s="346">
        <f>if($A139-W$126&gt;=0, if($B139&lt;=$B138,W138,W138*vlookup($B139,'2a. TBill Main'!$B$237:$HF$246,1+W$123)),W138)</f>
        <v>11759.2336</v>
      </c>
      <c r="X139" s="346">
        <f>if($A139-X$126&gt;=0, if($B139&lt;=$B138,X138,X138*vlookup($B139,'2a. TBill Main'!$B$237:$HF$246,1+X$123)),X138)</f>
        <v>20764.44293</v>
      </c>
      <c r="Y139" s="346">
        <f>if($A139-Y$126&gt;=0, if($B139&lt;=$B138,Y138,Y138*vlookup($B139,'2a. TBill Main'!$B$237:$HF$246,1+Y$123)),Y138)</f>
        <v>11759.2336</v>
      </c>
      <c r="Z139" s="346">
        <f>if($A139-Z$126&gt;=0, if($B139&lt;=$B138,Z138,Z138*vlookup($B139,'2a. TBill Main'!$B$237:$HF$246,1+Z$123)),Z138)</f>
        <v>1487.54305</v>
      </c>
      <c r="AA139" s="346">
        <f>if($A139-AA$126&gt;=0, if($B139&lt;=$B138,AA138,AA138*vlookup($B139,'2a. TBill Main'!$B$237:$HF$246,1+AA$123)),AA138)</f>
        <v>26233.12155</v>
      </c>
      <c r="AB139" s="346">
        <f>if($A139-AB$126&gt;=0, if($B139&lt;=$B138,AB138,AB138*vlookup($B139,'2a. TBill Main'!$B$237:$HF$246,1+AB$123)),AB138)</f>
        <v>15517.12012</v>
      </c>
      <c r="AC139" s="346">
        <f>if($A139-AC$126&gt;=0, if($B139&lt;=$B138,AC138,AC138*vlookup($B139,'2a. TBill Main'!$B$237:$HF$246,1+AC$123)),AC138)</f>
        <v>9407.38688</v>
      </c>
      <c r="AD139" s="346">
        <f>if($A139-AD$126&gt;=0, if($B139&lt;=$B138,AD138,AD138*vlookup($B139,'2a. TBill Main'!$B$237:$HF$246,1+AD$123)),AD138)</f>
        <v>5879.6168</v>
      </c>
      <c r="AE139" s="346">
        <f>if($A139-AE$126&gt;=0, if($B139&lt;=$B138,AE138,AE138*vlookup($B139,'2a. TBill Main'!$B$237:$HF$246,1+AE$123)),AE138)</f>
        <v>51406.97135</v>
      </c>
      <c r="AF139" s="346">
        <f>if($A139-AF$126&gt;=0, if($B139&lt;=$B138,AF138,AF138*vlookup($B139,'2a. TBill Main'!$B$237:$HF$246,1+AF$123)),AF138)</f>
        <v>9260.713959</v>
      </c>
      <c r="AG139" s="346">
        <f>if($A139-AG$126&gt;=0, if($B139&lt;=$B138,AG138,AG138*vlookup($B139,'2a. TBill Main'!$B$237:$HF$246,1+AG$123)),AG138)</f>
        <v>12918.23542</v>
      </c>
      <c r="AH139" s="346">
        <f>if($A139-AH$126&gt;=0, if($B139&lt;=$B138,AH138,AH138*vlookup($B139,'2a. TBill Main'!$B$237:$HF$246,1+AH$123)),AH138)</f>
        <v>9810.810907</v>
      </c>
      <c r="AI139" s="346">
        <f>if($A139-AI$126&gt;=0, if($B139&lt;=$B138,AI138,AI138*vlookup($B139,'2a. TBill Main'!$B$237:$HF$246,1+AI$123)),AI138)</f>
        <v>18236.41937</v>
      </c>
      <c r="AJ139" s="346">
        <f>if($A139-AJ$126&gt;=0, if($B139&lt;=$B138,AJ138,AJ138*vlookup($B139,'2a. TBill Main'!$B$237:$HF$246,1+AJ$123)),AJ138)</f>
        <v>17638.8504</v>
      </c>
      <c r="AK139" s="346">
        <f>if($A139-AK$126&gt;=0, if($B139&lt;=$B138,AK138,AK138*vlookup($B139,'2a. TBill Main'!$B$237:$HF$246,1+AK$123)),AK138)</f>
        <v>14111.08032</v>
      </c>
      <c r="AL139" s="346">
        <f>if($A139-AL$126&gt;=0, if($B139&lt;=$B138,AL138,AL138*vlookup($B139,'2a. TBill Main'!$B$237:$HF$246,1+AL$123)),AL138)</f>
        <v>9407.38688</v>
      </c>
      <c r="AM139" s="346">
        <f>if($A139-AM$126&gt;=0, if($B139&lt;=$B138,AM138,AM138*vlookup($B139,'2a. TBill Main'!$B$237:$HF$246,1+AM$123)),AM138)</f>
        <v>13289.98007</v>
      </c>
      <c r="AN139" s="346">
        <f>if($A139-AN$126&gt;=0, if($B139&lt;=$B138,AN138,AN138*vlookup($B139,'2a. TBill Main'!$B$237:$HF$246,1+AN$123)),AN138)</f>
        <v>70691.80871</v>
      </c>
      <c r="AO139" s="346">
        <f>if($A139-AO$126&gt;=0, if($B139&lt;=$B138,AO138,AO138*vlookup($B139,'2a. TBill Main'!$B$237:$HF$246,1+AO$123)),AO138)</f>
        <v>7747.876797</v>
      </c>
      <c r="AP139" s="346">
        <f>if($A139-AP$126&gt;=0, if($B139&lt;=$B138,AP138,AP138*vlookup($B139,'2a. TBill Main'!$B$237:$HF$246,1+AP$123)),AP138)</f>
        <v>14089.47861</v>
      </c>
      <c r="AQ139" s="346">
        <f>if($A139-AQ$126&gt;=0, if($B139&lt;=$B138,AQ138,AQ138*vlookup($B139,'2a. TBill Main'!$B$237:$HF$246,1+AQ$123)),AQ138)</f>
        <v>32785.94272</v>
      </c>
      <c r="AR139" s="346">
        <f>if($A139-AR$126&gt;=0, if($B139&lt;=$B138,AR138,AR138*vlookup($B139,'2a. TBill Main'!$B$237:$HF$246,1+AR$123)),AR138)</f>
        <v>23518.4672</v>
      </c>
      <c r="AS139" s="346">
        <f>if($A139-AS$126&gt;=0, if($B139&lt;=$B138,AS138,AS138*vlookup($B139,'2a. TBill Main'!$B$237:$HF$246,1+AS$123)),AS138)</f>
        <v>7055.54016</v>
      </c>
      <c r="AT139" s="346">
        <f>if($A139-AT$126&gt;=0, if($B139&lt;=$B138,AT138,AT138*vlookup($B139,'2a. TBill Main'!$B$237:$HF$246,1+AT$123)),AT138)</f>
        <v>9407.38688</v>
      </c>
      <c r="AU139" s="346">
        <f>if($A139-AU$126&gt;=0, if($B139&lt;=$B138,AU138,AU138*vlookup($B139,'2a. TBill Main'!$B$237:$HF$246,1+AU$123)),AU138)</f>
        <v>9407.38688</v>
      </c>
      <c r="AV139" s="346">
        <f>if($A139-AV$126&gt;=0, if($B139&lt;=$B138,AV138,AV138*vlookup($B139,'2a. TBill Main'!$B$237:$HF$246,1+AV$123)),AV138)</f>
        <v>5879.6168</v>
      </c>
      <c r="AW139" s="346">
        <f>if($A139-AW$126&gt;=0, if($B139&lt;=$B138,AW138,AW138*vlookup($B139,'2a. TBill Main'!$B$237:$HF$246,1+AW$123)),AW138)</f>
        <v>5879.6168</v>
      </c>
      <c r="AX139" s="346">
        <f>if($A139-AX$126&gt;=0, if($B139&lt;=$B138,AX138,AX138*vlookup($B139,'2a. TBill Main'!$B$237:$HF$246,1+AX$123)),AX138)</f>
        <v>43743.17307</v>
      </c>
      <c r="AY139" s="346">
        <f>if($A139-AY$126&gt;=0, if($B139&lt;=$B138,AY138,AY138*vlookup($B139,'2a. TBill Main'!$B$237:$HF$246,1+AY$123)),AY138)</f>
        <v>33283.27599</v>
      </c>
      <c r="AZ139" s="346">
        <f>if($A139-AZ$126&gt;=0, if($B139&lt;=$B138,AZ138,AZ138*vlookup($B139,'2a. TBill Main'!$B$237:$HF$246,1+AZ$123)),AZ138)</f>
        <v>13303.18569</v>
      </c>
      <c r="BA139" s="346">
        <f>if($A139-BA$126&gt;=0, if($B139&lt;=$B138,BA138,BA138*vlookup($B139,'2a. TBill Main'!$B$237:$HF$246,1+BA$123)),BA138)</f>
        <v>20238.75815</v>
      </c>
      <c r="BB139" s="346">
        <f>if($A139-BB$126&gt;=0, if($B139&lt;=$B138,BB138,BB138*vlookup($B139,'2a. TBill Main'!$B$237:$HF$246,1+BB$123)),BB138)</f>
        <v>37320.29144</v>
      </c>
      <c r="BC139" s="346">
        <f>if($A139-BC$126&gt;=0, if($B139&lt;=$B138,BC138,BC138*vlookup($B139,'2a. TBill Main'!$B$237:$HF$246,1+BC$123)),BC138)</f>
        <v>352.777008</v>
      </c>
      <c r="BD139" s="346">
        <f>if($A139-BD$126&gt;=0, if($B139&lt;=$B138,BD138,BD138*vlookup($B139,'2a. TBill Main'!$B$237:$HF$246,1+BD$123)),BD138)</f>
        <v>17638.8504</v>
      </c>
      <c r="BE139" s="346">
        <f>if($A139-BE$126&gt;=0, if($B139&lt;=$B138,BE138,BE138*vlookup($B139,'2a. TBill Main'!$B$237:$HF$246,1+BE$123)),BE138)</f>
        <v>11759.2336</v>
      </c>
      <c r="BF139" s="346">
        <f>if($A139-BF$126&gt;=0, if($B139&lt;=$B138,BF138,BF138*vlookup($B139,'2a. TBill Main'!$B$237:$HF$246,1+BF$123)),BF138)</f>
        <v>5879.6168</v>
      </c>
      <c r="BG139" s="346">
        <f>if($A139-BG$126&gt;=0, if($B139&lt;=$B138,BG138,BG138*vlookup($B139,'2a. TBill Main'!$B$237:$HF$246,1+BG$123)),BG138)</f>
        <v>5879.6168</v>
      </c>
      <c r="BH139" s="346">
        <f>if($A139-BH$126&gt;=0, if($B139&lt;=$B138,BH138,BH138*vlookup($B139,'2a. TBill Main'!$B$237:$HF$246,1+BH$123)),BH138)</f>
        <v>11759.2336</v>
      </c>
      <c r="BI139" s="346">
        <f>if($A139-BI$126&gt;=0, if($B139&lt;=$B138,BI138,BI138*vlookup($B139,'2a. TBill Main'!$B$237:$HF$246,1+BI$123)),BI138)</f>
        <v>65219.06139</v>
      </c>
      <c r="BJ139" s="346">
        <f>if($A139-BJ$126&gt;=0, if($B139&lt;=$B138,BJ138,BJ138*vlookup($B139,'2a. TBill Main'!$B$237:$HF$246,1+BJ$123)),BJ138)</f>
        <v>11759.2336</v>
      </c>
      <c r="BK139" s="346">
        <f>if($A139-BK$126&gt;=0, if($B139&lt;=$B138,BK138,BK138*vlookup($B139,'2a. TBill Main'!$B$237:$HF$246,1+BK$123)),BK138)</f>
        <v>21816.81202</v>
      </c>
      <c r="BL139" s="346">
        <f>if($A139-BL$126&gt;=0, if($B139&lt;=$B138,BL138,BL138*vlookup($B139,'2a. TBill Main'!$B$237:$HF$246,1+BL$123)),BL138)</f>
        <v>29398.084</v>
      </c>
      <c r="BM139" s="346">
        <f>if($A139-BM$126&gt;=0, if($B139&lt;=$B138,BM138,BM138*vlookup($B139,'2a. TBill Main'!$B$237:$HF$246,1+BM$123)),BM138)</f>
        <v>23.5184672</v>
      </c>
      <c r="BN139" s="346">
        <f>if($A139-BN$126&gt;=0, if($B139&lt;=$B138,BN138,BN138*vlookup($B139,'2a. TBill Main'!$B$237:$HF$246,1+BN$123)),BN138)</f>
        <v>3339.445954</v>
      </c>
      <c r="BO139" s="346">
        <f>if($A139-BO$126&gt;=0, if($B139&lt;=$B138,BO138,BO138*vlookup($B139,'2a. TBill Main'!$B$237:$HF$246,1+BO$123)),BO138)</f>
        <v>23061.22116</v>
      </c>
      <c r="BP139" s="346">
        <f>if($A139-BP$126&gt;=0, if($B139&lt;=$B138,BP138,BP138*vlookup($B139,'2a. TBill Main'!$B$237:$HF$246,1+BP$123)),BP138)</f>
        <v>11759.2336</v>
      </c>
      <c r="BQ139" s="346">
        <f>if($A139-BQ$126&gt;=0, if($B139&lt;=$B138,BQ138,BQ138*vlookup($B139,'2a. TBill Main'!$B$237:$HF$246,1+BQ$123)),BQ138)</f>
        <v>2700.60207</v>
      </c>
      <c r="BR139" s="346">
        <f>if($A139-BR$126&gt;=0, if($B139&lt;=$B138,BR138,BR138*vlookup($B139,'2a. TBill Main'!$B$237:$HF$246,1+BR$123)),BR138)</f>
        <v>11759.2336</v>
      </c>
      <c r="BS139" s="346">
        <f>if($A139-BS$126&gt;=0, if($B139&lt;=$B138,BS138,BS138*vlookup($B139,'2a. TBill Main'!$B$237:$HF$246,1+BS$123)),BS138)</f>
        <v>7055.54016</v>
      </c>
      <c r="BT139" s="346">
        <f>if($A139-BT$126&gt;=0, if($B139&lt;=$B138,BT138,BT138*vlookup($B139,'2a. TBill Main'!$B$237:$HF$246,1+BT$123)),BT138)</f>
        <v>82081.80237</v>
      </c>
      <c r="BU139" s="346">
        <f>if($A139-BU$126&gt;=0, if($B139&lt;=$B138,BU138,BU138*vlookup($B139,'2a. TBill Main'!$B$237:$HF$246,1+BU$123)),BU138)</f>
        <v>29507.62126</v>
      </c>
      <c r="BV139" s="346">
        <f>if($A139-BV$126&gt;=0, if($B139&lt;=$B138,BV138,BV138*vlookup($B139,'2a. TBill Main'!$B$237:$HF$246,1+BV$123)),BV138)</f>
        <v>29398.084</v>
      </c>
      <c r="BW139" s="346">
        <f>if($A139-BW$126&gt;=0, if($B139&lt;=$B138,BW138,BW138*vlookup($B139,'2a. TBill Main'!$B$237:$HF$246,1+BW$123)),BW138)</f>
        <v>591.4894501</v>
      </c>
      <c r="BX139" s="346">
        <f>if($A139-BX$126&gt;=0, if($B139&lt;=$B138,BX138,BX138*vlookup($B139,'2a. TBill Main'!$B$237:$HF$246,1+BX$123)),BX138)</f>
        <v>17638.8504</v>
      </c>
      <c r="BY139" s="346">
        <f>if($A139-BY$126&gt;=0, if($B139&lt;=$B138,BY138,BY138*vlookup($B139,'2a. TBill Main'!$B$237:$HF$246,1+BY$123)),BY138)</f>
        <v>11759.2336</v>
      </c>
      <c r="BZ139" s="346">
        <f>if($A139-BZ$126&gt;=0, if($B139&lt;=$B138,BZ138,BZ138*vlookup($B139,'2a. TBill Main'!$B$237:$HF$246,1+BZ$123)),BZ138)</f>
        <v>7160.691227</v>
      </c>
      <c r="CA139" s="346">
        <f>if($A139-CA$126&gt;=0, if($B139&lt;=$B138,CA138,CA138*vlookup($B139,'2a. TBill Main'!$B$237:$HF$246,1+CA$123)),CA138)</f>
        <v>11759.2336</v>
      </c>
      <c r="CB139" s="346">
        <f>if($A139-CB$126&gt;=0, if($B139&lt;=$B138,CB138,CB138*vlookup($B139,'2a. TBill Main'!$B$237:$HF$246,1+CB$123)),CB138)</f>
        <v>24134.65104</v>
      </c>
      <c r="CC139" s="346">
        <f>if($A139-CC$126&gt;=0, if($B139&lt;=$B138,CC138,CC138*vlookup($B139,'2a. TBill Main'!$B$237:$HF$246,1+CC$123)),CC138)</f>
        <v>44434.54545</v>
      </c>
      <c r="CD139" s="346">
        <f>if($A139-CD$126&gt;=0, if($B139&lt;=$B138,CD138,CD138*vlookup($B139,'2a. TBill Main'!$B$237:$HF$246,1+CD$123)),CD138)</f>
        <v>12344.84343</v>
      </c>
      <c r="CE139" s="346">
        <f>if($A139-CE$126&gt;=0, if($B139&lt;=$B138,CE138,CE138*vlookup($B139,'2a. TBill Main'!$B$237:$HF$246,1+CE$123)),CE138)</f>
        <v>26230.87554</v>
      </c>
      <c r="CF139" s="346">
        <f>if($A139-CF$126&gt;=0, if($B139&lt;=$B138,CF138,CF138*vlookup($B139,'2a. TBill Main'!$B$237:$HF$246,1+CF$123)),CF138)</f>
        <v>29398.084</v>
      </c>
      <c r="CG139" s="346">
        <f>if($A139-CG$126&gt;=0, if($B139&lt;=$B138,CG138,CG138*vlookup($B139,'2a. TBill Main'!$B$237:$HF$246,1+CG$123)),CG138)</f>
        <v>5.8796168</v>
      </c>
      <c r="CH139" s="346">
        <f>if($A139-CH$126&gt;=0, if($B139&lt;=$B138,CH138,CH138*vlookup($B139,'2a. TBill Main'!$B$237:$HF$246,1+CH$123)),CH138)</f>
        <v>16548.21676</v>
      </c>
      <c r="CI139" s="346">
        <f>if($A139-CI$126&gt;=0, if($B139&lt;=$B138,CI138,CI138*vlookup($B139,'2a. TBill Main'!$B$237:$HF$246,1+CI$123)),CI138)</f>
        <v>11759.2336</v>
      </c>
      <c r="CJ139" s="346">
        <f>if($A139-CJ$126&gt;=0, if($B139&lt;=$B138,CJ138,CJ138*vlookup($B139,'2a. TBill Main'!$B$237:$HF$246,1+CJ$123)),CJ138)</f>
        <v>5879.6168</v>
      </c>
      <c r="CK139" s="346">
        <f>if($A139-CK$126&gt;=0, if($B139&lt;=$B138,CK138,CK138*vlookup($B139,'2a. TBill Main'!$B$237:$HF$246,1+CK$123)),CK138)</f>
        <v>10236.78914</v>
      </c>
      <c r="CL139" s="346">
        <f>if($A139-CL$126&gt;=0, if($B139&lt;=$B138,CL138,CL138*vlookup($B139,'2a. TBill Main'!$B$237:$HF$246,1+CL$123)),CL138)</f>
        <v>8832.395635</v>
      </c>
      <c r="CM139" s="346">
        <f>if($A139-CM$126&gt;=0, if($B139&lt;=$B138,CM138,CM138*vlookup($B139,'2a. TBill Main'!$B$237:$HF$246,1+CM$123)),CM138)</f>
        <v>52133.38624</v>
      </c>
      <c r="CN139" s="346">
        <f>if($A139-CN$126&gt;=0, if($B139&lt;=$B138,CN138,CN138*vlookup($B139,'2a. TBill Main'!$B$237:$HF$246,1+CN$123)),CN138)</f>
        <v>18412.85491</v>
      </c>
      <c r="CO139" s="346">
        <f>if($A139-CO$126&gt;=0, if($B139&lt;=$B138,CO138,CO138*vlookup($B139,'2a. TBill Main'!$B$237:$HF$246,1+CO$123)),CO138)</f>
        <v>173.504</v>
      </c>
      <c r="CP139" s="346">
        <f>if($A139-CP$126&gt;=0, if($B139&lt;=$B138,CP138,CP138*vlookup($B139,'2a. TBill Main'!$B$237:$HF$246,1+CP$123)),CP138)</f>
        <v>24577.29705</v>
      </c>
      <c r="CQ139" s="346">
        <f>if($A139-CQ$126&gt;=0, if($B139&lt;=$B138,CQ138,CQ138*vlookup($B139,'2a. TBill Main'!$B$237:$HF$246,1+CQ$123)),CQ138)</f>
        <v>5422</v>
      </c>
      <c r="CR139" s="346">
        <f>if($A139-CR$126&gt;=0, if($B139&lt;=$B138,CR138,CR138*vlookup($B139,'2a. TBill Main'!$B$237:$HF$246,1+CR$123)),CR138)</f>
        <v>15532.38171</v>
      </c>
      <c r="CS139" s="346">
        <f>if($A139-CS$126&gt;=0, if($B139&lt;=$B138,CS138,CS138*vlookup($B139,'2a. TBill Main'!$B$237:$HF$246,1+CS$123)),CS138)</f>
        <v>4594.6028</v>
      </c>
      <c r="CT139" s="346">
        <f>if($A139-CT$126&gt;=0, if($B139&lt;=$B138,CT138,CT138*vlookup($B139,'2a. TBill Main'!$B$237:$HF$246,1+CT$123)),CT138)</f>
        <v>15186.33883</v>
      </c>
      <c r="CU139" s="346">
        <f>if($A139-CU$126&gt;=0, if($B139&lt;=$B138,CU138,CU138*vlookup($B139,'2a. TBill Main'!$B$237:$HF$246,1+CU$123)),CU138)</f>
        <v>23084.12162</v>
      </c>
      <c r="CV139" s="346">
        <f>if($A139-CV$126&gt;=0, if($B139&lt;=$B138,CV138,CV138*vlookup($B139,'2a. TBill Main'!$B$237:$HF$246,1+CV$123)),CV138)</f>
        <v>5422</v>
      </c>
      <c r="CW139" s="346">
        <f>if($A139-CW$126&gt;=0, if($B139&lt;=$B138,CW138,CW138*vlookup($B139,'2a. TBill Main'!$B$237:$HF$246,1+CW$123)),CW138)</f>
        <v>7861.9</v>
      </c>
      <c r="CX139" s="346">
        <f>if($A139-CX$126&gt;=0, if($B139&lt;=$B138,CX138,CX138*vlookup($B139,'2a. TBill Main'!$B$237:$HF$246,1+CX$123)),CX138)</f>
        <v>59129.0788</v>
      </c>
      <c r="CY139" s="346">
        <f>if($A139-CY$126&gt;=0, if($B139&lt;=$B138,CY138,CY138*vlookup($B139,'2a. TBill Main'!$B$237:$HF$246,1+CY$123)),CY138)</f>
        <v>116052.4555</v>
      </c>
      <c r="CZ139" s="346">
        <f>if($A139-CZ$126&gt;=0, if($B139&lt;=$B138,CZ138,CZ138*vlookup($B139,'2a. TBill Main'!$B$237:$HF$246,1+CZ$123)),CZ138)</f>
        <v>9819.5131</v>
      </c>
      <c r="DA139" s="346">
        <f>if($A139-DA$126&gt;=0, if($B139&lt;=$B138,DA138,DA138*vlookup($B139,'2a. TBill Main'!$B$237:$HF$246,1+DA$123)),DA138)</f>
        <v>27110</v>
      </c>
      <c r="DB139" s="346">
        <f>if($A139-DB$126&gt;=0, if($B139&lt;=$B138,DB138,DB138*vlookup($B139,'2a. TBill Main'!$B$237:$HF$246,1+DB$123)),DB138)</f>
        <v>10844</v>
      </c>
      <c r="DC139" s="346">
        <f>if($A139-DC$126&gt;=0, if($B139&lt;=$B138,DC138,DC138*vlookup($B139,'2a. TBill Main'!$B$237:$HF$246,1+DC$123)),DC138)</f>
        <v>10844</v>
      </c>
      <c r="DD139" s="346">
        <f>if($A139-DD$126&gt;=0, if($B139&lt;=$B138,DD138,DD138*vlookup($B139,'2a. TBill Main'!$B$237:$HF$246,1+DD$123)),DD138)</f>
        <v>21599.0792</v>
      </c>
      <c r="DE139" s="346">
        <f>if($A139-DE$126&gt;=0, if($B139&lt;=$B138,DE138,DE138*vlookup($B139,'2a. TBill Main'!$B$237:$HF$246,1+DE$123)),DE138)</f>
        <v>8221.9208</v>
      </c>
      <c r="DF139" s="346">
        <f>if($A139-DF$126&gt;=0, if($B139&lt;=$B138,DF138,DF138*vlookup($B139,'2a. TBill Main'!$B$237:$HF$246,1+DF$123)),DF138)</f>
        <v>4337.6</v>
      </c>
      <c r="DG139" s="346">
        <f>if($A139-DG$126&gt;=0, if($B139&lt;=$B138,DG138,DG138*vlookup($B139,'2a. TBill Main'!$B$237:$HF$246,1+DG$123)),DG138)</f>
        <v>10844</v>
      </c>
      <c r="DH139" s="346">
        <f>if($A139-DH$126&gt;=0, if($B139&lt;=$B138,DH138,DH138*vlookup($B139,'2a. TBill Main'!$B$237:$HF$246,1+DH$123)),DH138)</f>
        <v>54060.5932</v>
      </c>
      <c r="DI139" s="346">
        <f>if($A139-DI$126&gt;=0, if($B139&lt;=$B138,DI138,DI138*vlookup($B139,'2a. TBill Main'!$B$237:$HF$246,1+DI$123)),DI138)</f>
        <v>8445.513236</v>
      </c>
      <c r="DJ139" s="346">
        <f>if($A139-DJ$126&gt;=0, if($B139&lt;=$B138,DJ138,DJ138*vlookup($B139,'2a. TBill Main'!$B$237:$HF$246,1+DJ$123)),DJ138)</f>
        <v>54.22</v>
      </c>
      <c r="DK139" s="346">
        <f>if($A139-DK$126&gt;=0, if($B139&lt;=$B138,DK138,DK138*vlookup($B139,'2a. TBill Main'!$B$237:$HF$246,1+DK$123)),DK138)</f>
        <v>25358.22771</v>
      </c>
      <c r="DL139" s="346">
        <f>if($A139-DL$126&gt;=0, if($B139&lt;=$B138,DL138,DL138*vlookup($B139,'2a. TBill Main'!$B$237:$HF$246,1+DL$123)),DL138)</f>
        <v>10844</v>
      </c>
      <c r="DM139" s="346">
        <f>if($A139-DM$126&gt;=0, if($B139&lt;=$B138,DM138,DM138*vlookup($B139,'2a. TBill Main'!$B$237:$HF$246,1+DM$123)),DM138)</f>
        <v>6956.089836</v>
      </c>
      <c r="DN139" s="346">
        <f>if($A139-DN$126&gt;=0, if($B139&lt;=$B138,DN138,DN138*vlookup($B139,'2a. TBill Main'!$B$237:$HF$246,1+DN$123)),DN138)</f>
        <v>28881.9096</v>
      </c>
      <c r="DO139" s="346">
        <f>if($A139-DO$126&gt;=0, if($B139&lt;=$B138,DO138,DO138*vlookup($B139,'2a. TBill Main'!$B$237:$HF$246,1+DO$123)),DO138)</f>
        <v>10844</v>
      </c>
      <c r="DP139" s="346">
        <f>if($A139-DP$126&gt;=0, if($B139&lt;=$B138,DP138,DP138*vlookup($B139,'2a. TBill Main'!$B$237:$HF$246,1+DP$123)),DP138)</f>
        <v>13012.8</v>
      </c>
      <c r="DQ139" s="346">
        <f>if($A139-DQ$126&gt;=0, if($B139&lt;=$B138,DQ138,DQ138*vlookup($B139,'2a. TBill Main'!$B$237:$HF$246,1+DQ$123)),DQ138)</f>
        <v>7590.8</v>
      </c>
      <c r="DR139" s="346">
        <f>if($A139-DR$126&gt;=0, if($B139&lt;=$B138,DR138,DR138*vlookup($B139,'2a. TBill Main'!$B$237:$HF$246,1+DR$123)),DR138)</f>
        <v>51298.90834</v>
      </c>
      <c r="DS139" s="346">
        <f>if($A139-DS$126&gt;=0, if($B139&lt;=$B138,DS138,DS138*vlookup($B139,'2a. TBill Main'!$B$237:$HF$246,1+DS$123)),DS138)</f>
        <v>2179.459652</v>
      </c>
      <c r="DT139" s="346">
        <f>if($A139-DT$126&gt;=0, if($B139&lt;=$B138,DT138,DT138*vlookup($B139,'2a. TBill Main'!$B$237:$HF$246,1+DT$123)),DT138)</f>
        <v>57.4732</v>
      </c>
      <c r="DU139" s="346">
        <f>if($A139-DU$126&gt;=0, if($B139&lt;=$B138,DU138,DU138*vlookup($B139,'2a. TBill Main'!$B$237:$HF$246,1+DU$123)),DU138)</f>
        <v>18869.99141</v>
      </c>
      <c r="DV139" s="346">
        <f>if($A139-DV$126&gt;=0, if($B139&lt;=$B138,DV138,DV138*vlookup($B139,'2a. TBill Main'!$B$237:$HF$246,1+DV$123)),DV138)</f>
        <v>37822.60325</v>
      </c>
      <c r="DW139" s="346">
        <f>if($A139-DW$126&gt;=0, if($B139&lt;=$B138,DW138,DW138*vlookup($B139,'2a. TBill Main'!$B$237:$HF$246,1+DW$123)),DW138)</f>
        <v>10844</v>
      </c>
      <c r="DX139" s="346">
        <f>if($A139-DX$126&gt;=0, if($B139&lt;=$B138,DX138,DX138*vlookup($B139,'2a. TBill Main'!$B$237:$HF$246,1+DX$123)),DX138)</f>
        <v>21688</v>
      </c>
      <c r="DY139" s="346">
        <f>if($A139-DY$126&gt;=0, if($B139&lt;=$B138,DY138,DY138*vlookup($B139,'2a. TBill Main'!$B$237:$HF$246,1+DY$123)),DY138)</f>
        <v>10844</v>
      </c>
      <c r="DZ139" s="346">
        <f>if($A139-DZ$126&gt;=0, if($B139&lt;=$B138,DZ138,DZ138*vlookup($B139,'2a. TBill Main'!$B$237:$HF$246,1+DZ$123)),DZ138)</f>
        <v>65534.6296</v>
      </c>
      <c r="EA139" s="346">
        <f>if($A139-EA$126&gt;=0, if($B139&lt;=$B138,EA138,EA138*vlookup($B139,'2a. TBill Main'!$B$237:$HF$246,1+EA$123)),EA138)</f>
        <v>310.1384</v>
      </c>
      <c r="EB139" s="346">
        <f>if($A139-EB$126&gt;=0, if($B139&lt;=$B138,EB138,EB138*vlookup($B139,'2a. TBill Main'!$B$237:$HF$246,1+EB$123)),EB138)</f>
        <v>21688</v>
      </c>
      <c r="EC139" s="346">
        <f>if($A139-EC$126&gt;=0, if($B139&lt;=$B138,EC138,EC138*vlookup($B139,'2a. TBill Main'!$B$237:$HF$246,1+EC$123)),EC138)</f>
        <v>31313.31875</v>
      </c>
      <c r="ED139" s="346">
        <f>if($A139-ED$126&gt;=0, if($B139&lt;=$B138,ED138,ED138*vlookup($B139,'2a. TBill Main'!$B$237:$HF$246,1+ED$123)),ED138)</f>
        <v>21211.81827</v>
      </c>
      <c r="EE139" s="346">
        <f>if($A139-EE$126&gt;=0, if($B139&lt;=$B138,EE138,EE138*vlookup($B139,'2a. TBill Main'!$B$237:$HF$246,1+EE$123)),EE138)</f>
        <v>21688</v>
      </c>
      <c r="EF139" s="346">
        <f>if($A139-EF$126&gt;=0, if($B139&lt;=$B138,EF138,EF138*vlookup($B139,'2a. TBill Main'!$B$237:$HF$246,1+EF$123)),EF138)</f>
        <v>5714.115672</v>
      </c>
      <c r="EG139" s="346">
        <f>if($A139-EG$126&gt;=0, if($B139&lt;=$B138,EG138,EG138*vlookup($B139,'2a. TBill Main'!$B$237:$HF$246,1+EG$123)),EG138)</f>
        <v>4558.101896</v>
      </c>
      <c r="EH139" s="346">
        <f>if($A139-EH$126&gt;=0, if($B139&lt;=$B138,EH138,EH138*vlookup($B139,'2a. TBill Main'!$B$237:$HF$246,1+EH$123)),EH138)</f>
        <v>427.2536</v>
      </c>
      <c r="EI139" s="346">
        <f>if($A139-EI$126&gt;=0, if($B139&lt;=$B138,EI138,EI138*vlookup($B139,'2a. TBill Main'!$B$237:$HF$246,1+EI$123)),EI138)</f>
        <v>21688</v>
      </c>
      <c r="EJ139" s="346">
        <f>if($A139-EJ$126&gt;=0, if($B139&lt;=$B138,EJ138,EJ138*vlookup($B139,'2a. TBill Main'!$B$237:$HF$246,1+EJ$123)),EJ138)</f>
        <v>19314.10743</v>
      </c>
      <c r="EK139" s="346">
        <f>if($A139-EK$126&gt;=0, if($B139&lt;=$B138,EK138,EK138*vlookup($B139,'2a. TBill Main'!$B$237:$HF$246,1+EK$123)),EK138)</f>
        <v>11928.4</v>
      </c>
      <c r="EL139" s="346">
        <f>if($A139-EL$126&gt;=0, if($B139&lt;=$B138,EL138,EL138*vlookup($B139,'2a. TBill Main'!$B$237:$HF$246,1+EL$123)),EL138)</f>
        <v>4581.59</v>
      </c>
      <c r="EM139" s="346">
        <f>if($A139-EM$126&gt;=0, if($B139&lt;=$B138,EM138,EM138*vlookup($B139,'2a. TBill Main'!$B$237:$HF$246,1+EM$123)),EM138)</f>
        <v>44472.3284</v>
      </c>
      <c r="EN139" s="346">
        <f>if($A139-EN$126&gt;=0, if($B139&lt;=$B138,EN138,EN138*vlookup($B139,'2a. TBill Main'!$B$237:$HF$246,1+EN$123)),EN138)</f>
        <v>325.32</v>
      </c>
      <c r="EO139" s="346">
        <f>if($A139-EO$126&gt;=0, if($B139&lt;=$B138,EO138,EO138*vlookup($B139,'2a. TBill Main'!$B$237:$HF$246,1+EO$123)),EO138)</f>
        <v>18453.19142</v>
      </c>
      <c r="EP139" s="346">
        <f>if($A139-EP$126&gt;=0, if($B139&lt;=$B138,EP138,EP138*vlookup($B139,'2a. TBill Main'!$B$237:$HF$246,1+EP$123)),EP138)</f>
        <v>19560.24454</v>
      </c>
      <c r="EQ139" s="346">
        <f>if($A139-EQ$126&gt;=0, if($B139&lt;=$B138,EQ138,EQ138*vlookup($B139,'2a. TBill Main'!$B$237:$HF$246,1+EQ$123)),EQ138)</f>
        <v>21688</v>
      </c>
      <c r="ER139" s="346">
        <f>if($A139-ER$126&gt;=0, if($B139&lt;=$B138,ER138,ER138*vlookup($B139,'2a. TBill Main'!$B$237:$HF$246,1+ER$123)),ER138)</f>
        <v>39108.886</v>
      </c>
      <c r="ES139" s="346">
        <f>if($A139-ES$126&gt;=0, if($B139&lt;=$B138,ES138,ES138*vlookup($B139,'2a. TBill Main'!$B$237:$HF$246,1+ES$123)),ES138)</f>
        <v>5201.389664</v>
      </c>
      <c r="ET139" s="346">
        <f>if($A139-ET$126&gt;=0, if($B139&lt;=$B138,ET138,ET138*vlookup($B139,'2a. TBill Main'!$B$237:$HF$246,1+ET$123)),ET138)</f>
        <v>1537.6792</v>
      </c>
      <c r="EU139" s="346">
        <f>if($A139-EU$126&gt;=0, if($B139&lt;=$B138,EU138,EU138*vlookup($B139,'2a. TBill Main'!$B$237:$HF$246,1+EU$123)),EU138)</f>
        <v>8782.924296</v>
      </c>
      <c r="EV139" s="346">
        <f>if($A139-EV$126&gt;=0, if($B139&lt;=$B138,EV138,EV138*vlookup($B139,'2a. TBill Main'!$B$237:$HF$246,1+EV$123)),EV138)</f>
        <v>5265.564456</v>
      </c>
      <c r="EW139" s="346">
        <f>if($A139-EW$126&gt;=0, if($B139&lt;=$B138,EW138,EW138*vlookup($B139,'2a. TBill Main'!$B$237:$HF$246,1+EW$123)),EW138)</f>
        <v>4632.5568</v>
      </c>
      <c r="EX139" s="346">
        <f>if($A139-EX$126&gt;=0, if($B139&lt;=$B138,EX138,EX138*vlookup($B139,'2a. TBill Main'!$B$237:$HF$246,1+EX$123)),EX138)</f>
        <v>6389.39324</v>
      </c>
      <c r="EY139" s="346">
        <f>if($A139-EY$126&gt;=0, if($B139&lt;=$B138,EY138,EY138*vlookup($B139,'2a. TBill Main'!$B$237:$HF$246,1+EY$123)),EY138)</f>
        <v>49849.57521</v>
      </c>
      <c r="EZ139" s="346">
        <f>if($A139-EZ$126&gt;=0, if($B139&lt;=$B138,EZ138,EZ138*vlookup($B139,'2a. TBill Main'!$B$237:$HF$246,1+EZ$123)),EZ138)</f>
        <v>21358.90629</v>
      </c>
      <c r="FA139" s="346">
        <f>if($A139-FA$126&gt;=0, if($B139&lt;=$B138,FA138,FA138*vlookup($B139,'2a. TBill Main'!$B$237:$HF$246,1+FA$123)),FA138)</f>
        <v>3882.36888</v>
      </c>
      <c r="FB139" s="346">
        <f>if($A139-FB$126&gt;=0, if($B139&lt;=$B138,FB138,FB138*vlookup($B139,'2a. TBill Main'!$B$237:$HF$246,1+FB$123)),FB138)</f>
        <v>6823.80388</v>
      </c>
      <c r="FC139" s="346">
        <f>if($A139-FC$126&gt;=0, if($B139&lt;=$B138,FC138,FC138*vlookup($B139,'2a. TBill Main'!$B$237:$HF$246,1+FC$123)),FC138)</f>
        <v>27356.1588</v>
      </c>
      <c r="FD139" s="346">
        <f>if($A139-FD$126&gt;=0, if($B139&lt;=$B138,FD138,FD138*vlookup($B139,'2a. TBill Main'!$B$237:$HF$246,1+FD$123)),FD138)</f>
        <v>22237.47632</v>
      </c>
      <c r="FE139" s="346">
        <f>if($A139-FE$126&gt;=0, if($B139&lt;=$B138,FE138,FE138*vlookup($B139,'2a. TBill Main'!$B$237:$HF$246,1+FE$123)),FE138)</f>
        <v>37355.47626</v>
      </c>
      <c r="FF139" s="346">
        <f>if($A139-FF$126&gt;=0, if($B139&lt;=$B138,FF138,FF138*vlookup($B139,'2a. TBill Main'!$B$237:$HF$246,1+FF$123)),FF138)</f>
        <v>8872.441516</v>
      </c>
      <c r="FG139" s="346">
        <f>if($A139-FG$126&gt;=0, if($B139&lt;=$B138,FG138,FG138*vlookup($B139,'2a. TBill Main'!$B$237:$HF$246,1+FG$123)),FG138)</f>
        <v>11294.7417</v>
      </c>
      <c r="FH139" s="346">
        <f>if($A139-FH$126&gt;=0, if($B139&lt;=$B138,FH138,FH138*vlookup($B139,'2a. TBill Main'!$B$237:$HF$246,1+FH$123)),FH138)</f>
        <v>13979.0004</v>
      </c>
      <c r="FI139" s="346">
        <f>if($A139-FI$126&gt;=0, if($B139&lt;=$B138,FI138,FI138*vlookup($B139,'2a. TBill Main'!$B$237:$HF$246,1+FI$123)),FI138)</f>
        <v>38087.5547</v>
      </c>
      <c r="FJ139" s="346">
        <f>if($A139-FJ$126&gt;=0, if($B139&lt;=$B138,FJ138,FJ138*vlookup($B139,'2a. TBill Main'!$B$237:$HF$246,1+FJ$123)),FJ138)</f>
        <v>39656.70319</v>
      </c>
      <c r="FK139" s="346">
        <f>if($A139-FK$126&gt;=0, if($B139&lt;=$B138,FK138,FK138*vlookup($B139,'2a. TBill Main'!$B$237:$HF$246,1+FK$123)),FK138)</f>
        <v>16933.9904</v>
      </c>
      <c r="FL139" s="346">
        <f>if($A139-FL$126&gt;=0, if($B139&lt;=$B138,FL138,FL138*vlookup($B139,'2a. TBill Main'!$B$237:$HF$246,1+FL$123)),FL138)</f>
        <v>16859.1668</v>
      </c>
      <c r="FM139" s="346">
        <f>if($A139-FM$126&gt;=0, if($B139&lt;=$B138,FM138,FM138*vlookup($B139,'2a. TBill Main'!$B$237:$HF$246,1+FM$123)),FM138)</f>
        <v>44810.99736</v>
      </c>
      <c r="FN139" s="346">
        <f>if($A139-FN$126&gt;=0, if($B139&lt;=$B138,FN138,FN138*vlookup($B139,'2a. TBill Main'!$B$237:$HF$246,1+FN$123)),FN138)</f>
        <v>38271.53401</v>
      </c>
      <c r="FO139" s="346">
        <f>if($A139-FO$126&gt;=0, if($B139&lt;=$B138,FO138,FO138*vlookup($B139,'2a. TBill Main'!$B$237:$HF$246,1+FO$123)),FO138)</f>
        <v>18434.8</v>
      </c>
      <c r="FP139" s="346">
        <f>if($A139-FP$126&gt;=0, if($B139&lt;=$B138,FP138,FP138*vlookup($B139,'2a. TBill Main'!$B$237:$HF$246,1+FP$123)),FP138)</f>
        <v>6537.8476</v>
      </c>
      <c r="FQ139" s="346">
        <f>if($A139-FQ$126&gt;=0, if($B139&lt;=$B138,FQ138,FQ138*vlookup($B139,'2a. TBill Main'!$B$237:$HF$246,1+FQ$123)),FQ138)</f>
        <v>36116.62517</v>
      </c>
      <c r="FR139" s="346">
        <f>if($A139-FR$126&gt;=0, if($B139&lt;=$B138,FR138,FR138*vlookup($B139,'2a. TBill Main'!$B$237:$HF$246,1+FR$123)),FR138)</f>
        <v>36112.12491</v>
      </c>
      <c r="FS139" s="346">
        <f>if($A139-FS$126&gt;=0, if($B139&lt;=$B138,FS138,FS138*vlookup($B139,'2a. TBill Main'!$B$237:$HF$246,1+FS$123)),FS138)</f>
        <v>16266</v>
      </c>
      <c r="FT139" s="346">
        <f>if($A139-FT$126&gt;=0, if($B139&lt;=$B138,FT138,FT138*vlookup($B139,'2a. TBill Main'!$B$237:$HF$246,1+FT$123)),FT138)</f>
        <v>20232.7352</v>
      </c>
      <c r="FU139" s="346">
        <f>if($A139-FU$126&gt;=0, if($B139&lt;=$B138,FU138,FU138*vlookup($B139,'2a. TBill Main'!$B$237:$HF$246,1+FU$123)),FU138)</f>
        <v>21688</v>
      </c>
      <c r="FV139" s="346">
        <f>if($A139-FV$126&gt;=0, if($B139&lt;=$B138,FV138,FV138*vlookup($B139,'2a. TBill Main'!$B$237:$HF$246,1+FV$123)),FV138)</f>
        <v>45544.8</v>
      </c>
      <c r="FW139" s="346">
        <f>if($A139-FW$126&gt;=0, if($B139&lt;=$B138,FW138,FW138*vlookup($B139,'2a. TBill Main'!$B$237:$HF$246,1+FW$123)),FW138)</f>
        <v>1082.2312</v>
      </c>
      <c r="FX139" s="346">
        <f>if($A139-FX$126&gt;=0, if($B139&lt;=$B138,FX138,FX138*vlookup($B139,'2a. TBill Main'!$B$237:$HF$246,1+FX$123)),FX138)</f>
        <v>24157.50412</v>
      </c>
      <c r="FY139" s="346">
        <f>if($A139-FY$126&gt;=0, if($B139&lt;=$B138,FY138,FY138*vlookup($B139,'2a. TBill Main'!$B$237:$HF$246,1+FY$123)),FY138)</f>
        <v>22408.0416</v>
      </c>
      <c r="FZ139" s="346">
        <f>if($A139-FZ$126&gt;=0, if($B139&lt;=$B138,FZ138,FZ138*vlookup($B139,'2a. TBill Main'!$B$237:$HF$246,1+FZ$123)),FZ138)</f>
        <v>25147.96255</v>
      </c>
      <c r="GA139" s="346">
        <f>if($A139-GA$126&gt;=0, if($B139&lt;=$B138,GA138,GA138*vlookup($B139,'2a. TBill Main'!$B$237:$HF$246,1+GA$123)),GA138)</f>
        <v>406.65</v>
      </c>
      <c r="GB139" s="346">
        <f>if($A139-GB$126&gt;=0, if($B139&lt;=$B138,GB138,GB138*vlookup($B139,'2a. TBill Main'!$B$237:$HF$246,1+GB$123)),GB138)</f>
        <v>2296.7592</v>
      </c>
      <c r="GC139" s="346">
        <f>if($A139-GC$126&gt;=0, if($B139&lt;=$B138,GC138,GC138*vlookup($B139,'2a. TBill Main'!$B$237:$HF$246,1+GC$123)),GC138)</f>
        <v>119.284</v>
      </c>
      <c r="GD139" s="346">
        <f>if($A139-GD$126&gt;=0, if($B139&lt;=$B138,GD138,GD138*vlookup($B139,'2a. TBill Main'!$B$237:$HF$246,1+GD$123)),GD138)</f>
        <v>9142.5764</v>
      </c>
      <c r="GE139" s="346">
        <f>if($A139-GE$126&gt;=0, if($B139&lt;=$B138,GE138,GE138*vlookup($B139,'2a. TBill Main'!$B$237:$HF$246,1+GE$123)),GE138)</f>
        <v>2341.479856</v>
      </c>
      <c r="GF139" s="346">
        <f>if($A139-GF$126&gt;=0, if($B139&lt;=$B138,GF138,GF138*vlookup($B139,'2a. TBill Main'!$B$237:$HF$246,1+GF$123)),GF138)</f>
        <v>1818.5388</v>
      </c>
      <c r="GG139" s="346">
        <f>if($A139-GG$126&gt;=0, if($B139&lt;=$B138,GG138,GG138*vlookup($B139,'2a. TBill Main'!$B$237:$HF$246,1+GG$123)),GG138)</f>
        <v>26749.39362</v>
      </c>
      <c r="GH139" s="346">
        <f>if($A139-GH$126&gt;=0, if($B139&lt;=$B138,GH138,GH138*vlookup($B139,'2a. TBill Main'!$B$237:$HF$246,1+GH$123)),GH138)</f>
        <v>119.284</v>
      </c>
      <c r="GI139" s="346">
        <f>if($A139-GI$126&gt;=0, if($B139&lt;=$B138,GI138,GI138*vlookup($B139,'2a. TBill Main'!$B$237:$HF$246,1+GI$123)),GI138)</f>
        <v>271.1</v>
      </c>
      <c r="GJ139" s="346">
        <f>if($A139-GJ$126&gt;=0, if($B139&lt;=$B138,GJ138,GJ138*vlookup($B139,'2a. TBill Main'!$B$237:$HF$246,1+GJ$123)),GJ138)</f>
        <v>35.7852</v>
      </c>
      <c r="GK139" s="346">
        <f>if($A139-GK$126&gt;=0, if($B139&lt;=$B138,GK138,GK138*vlookup($B139,'2a. TBill Main'!$B$237:$HF$246,1+GK$123)),GK138)</f>
        <v>17642.06022</v>
      </c>
      <c r="GL139" s="346">
        <f>if($A139-GL$126&gt;=0, if($B139&lt;=$B138,GL138,GL138*vlookup($B139,'2a. TBill Main'!$B$237:$HF$246,1+GL$123)),GL138)</f>
        <v>12931.80616</v>
      </c>
      <c r="GM139" s="346">
        <f>if($A139-GM$126&gt;=0, if($B139&lt;=$B138,GM138,GM138*vlookup($B139,'2a. TBill Main'!$B$237:$HF$246,1+GM$123)),GM138)</f>
        <v>352.43</v>
      </c>
      <c r="GN139" s="346">
        <f>if($A139-GN$126&gt;=0, if($B139&lt;=$B138,GN138,GN138*vlookup($B139,'2a. TBill Main'!$B$237:$HF$246,1+GN$123)),GN138)</f>
        <v>10.844</v>
      </c>
      <c r="GO139" s="346">
        <f>if($A139-GO$126&gt;=0, if($B139&lt;=$B138,GO138,GO138*vlookup($B139,'2a. TBill Main'!$B$237:$HF$246,1+GO$123)),GO138)</f>
        <v>1263.326</v>
      </c>
      <c r="GP139" s="346">
        <f>if($A139-GP$126&gt;=0, if($B139&lt;=$B138,GP138,GP138*vlookup($B139,'2a. TBill Main'!$B$237:$HF$246,1+GP$123)),GP138)</f>
        <v>11825.382</v>
      </c>
      <c r="GQ139" s="346">
        <f>if($A139-GQ$126&gt;=0, if($B139&lt;=$B138,GQ138,GQ138*vlookup($B139,'2a. TBill Main'!$B$237:$HF$246,1+GQ$123)),GQ138)</f>
        <v>12418.5488</v>
      </c>
      <c r="GR139" s="346">
        <f>if($A139-GR$126&gt;=0, if($B139&lt;=$B138,GR138,GR138*vlookup($B139,'2a. TBill Main'!$B$237:$HF$246,1+GR$123)),GR138)</f>
        <v>14800.9756</v>
      </c>
      <c r="GS139" s="346">
        <f>if($A139-GS$126&gt;=0, if($B139&lt;=$B138,GS138,GS138*vlookup($B139,'2a. TBill Main'!$B$237:$HF$246,1+GS$123)),GS138)</f>
        <v>30022.6984</v>
      </c>
      <c r="GT139" s="346">
        <f>if($A139-GT$126&gt;=0, if($B139&lt;=$B138,GT138,GT138*vlookup($B139,'2a. TBill Main'!$B$237:$HF$246,1+GT$123)),GT138)</f>
        <v>2167.7156</v>
      </c>
      <c r="GU139" s="346">
        <f>if($A139-GU$126&gt;=0, if($B139&lt;=$B138,GU138,GU138*vlookup($B139,'2a. TBill Main'!$B$237:$HF$246,1+GU$123)),GU138)</f>
        <v>9001.6044</v>
      </c>
      <c r="GV139" s="346">
        <f>if($A139-GV$126&gt;=0, if($B139&lt;=$B138,GV138,GV138*vlookup($B139,'2a. TBill Main'!$B$237:$HF$246,1+GV$123)),GV138)</f>
        <v>15033.0372</v>
      </c>
      <c r="GW139" s="346">
        <f>if($A139-GW$126&gt;=0, if($B139&lt;=$B138,GW138,GW138*vlookup($B139,'2a. TBill Main'!$B$237:$HF$246,1+GW$123)),GW138)</f>
        <v>16425.4068</v>
      </c>
      <c r="GX139" s="346">
        <f>if($A139-GX$126&gt;=0, if($B139&lt;=$B138,GX138,GX138*vlookup($B139,'2a. TBill Main'!$B$237:$HF$246,1+GX$123)),GX138)</f>
        <v>7185.2344</v>
      </c>
      <c r="GY139" s="346">
        <f>if($A139-GY$126&gt;=0, if($B139&lt;=$B138,GY138,GY138*vlookup($B139,'2a. TBill Main'!$B$237:$HF$246,1+GY$123)),GY138)</f>
        <v>27773.6528</v>
      </c>
      <c r="GZ139" s="346">
        <f>if($A139-GZ$126&gt;=0, if($B139&lt;=$B138,GZ138,GZ138*vlookup($B139,'2a. TBill Main'!$B$237:$HF$246,1+GZ$123)),GZ138)</f>
        <v>22310.4456</v>
      </c>
      <c r="HA139" s="346">
        <f>if($A139-HA$126&gt;=0, if($B139&lt;=$B138,HA138,HA138*vlookup($B139,'2a. TBill Main'!$B$237:$HF$246,1+HA$123)),HA138)</f>
        <v>32149.2068</v>
      </c>
      <c r="HB139" s="346">
        <f>if($A139-HB$126&gt;=0, if($B139&lt;=$B138,HB138,HB138*vlookup($B139,'2a. TBill Main'!$B$237:$HF$246,1+HB$123)),HB138)</f>
        <v>19892.2336</v>
      </c>
      <c r="HC139" s="346">
        <f>if($A139-HC$126&gt;=0, if($B139&lt;=$B138,HC138,HC138*vlookup($B139,'2a. TBill Main'!$B$237:$HF$246,1+HC$123)),HC138)</f>
        <v>5894.7984</v>
      </c>
      <c r="HD139" s="346">
        <f>if($A139-HD$126&gt;=0, if($B139&lt;=$B138,HD138,HD138*vlookup($B139,'2a. TBill Main'!$B$237:$HF$246,1+HD$123)),HD138)</f>
        <v>14289.1388</v>
      </c>
      <c r="HE139" s="346">
        <f>if($A139-HE$126&gt;=0, if($B139&lt;=$B138,HE138,HE138*vlookup($B139,'2a. TBill Main'!$B$237:$HF$246,1+HE$123)),HE138)</f>
        <v>13240.37218</v>
      </c>
      <c r="HF139" s="346">
        <f>if($A139-HF$126&gt;=0, if($B139&lt;=$B138,HF138,HF138*vlookup($B139,'2a. TBill Main'!$B$237:$HF$246,1+HF$123)),HF138)</f>
        <v>13347.8796</v>
      </c>
      <c r="HG139" s="346">
        <f>if($A139-HG$126&gt;=0, if($B139&lt;=$B138,HG138,HG138*vlookup($B139,'2a. TBill Main'!$B$237:$HF$246,1+HG$123)),HG138)</f>
        <v>2744.6164</v>
      </c>
      <c r="HH139" s="346">
        <f>if($A139-HH$126&gt;=0, if($B139&lt;=$B138,HH138,HH138*vlookup($B139,'2a. TBill Main'!$B$237:$HF$246,1+HH$123)),HH138)</f>
        <v>16312.6292</v>
      </c>
      <c r="HI139" s="346">
        <f>if($A139-HI$126&gt;=0, if($B139&lt;=$B138,HI138,HI138*vlookup($B139,'2a. TBill Main'!$B$237:$HF$246,1+HI$123)),HI138)</f>
        <v>25274.1108</v>
      </c>
      <c r="HJ139" s="346"/>
      <c r="HK139" s="346"/>
      <c r="HL139" s="346"/>
      <c r="HM139" s="346"/>
      <c r="HN139" s="346"/>
      <c r="HO139" s="346"/>
      <c r="HP139" s="346"/>
      <c r="HQ139" s="346"/>
      <c r="HR139" s="346"/>
      <c r="HS139" s="346"/>
      <c r="HT139" s="346"/>
      <c r="HU139" s="346"/>
      <c r="HV139" s="346"/>
      <c r="HW139" s="346"/>
      <c r="HX139" s="346"/>
    </row>
    <row r="140">
      <c r="A140" s="331" t="str">
        <f t="shared" si="33"/>
        <v>03-2024</v>
      </c>
      <c r="B140" s="346">
        <f t="shared" si="36"/>
        <v>2</v>
      </c>
      <c r="C140" s="346">
        <f t="shared" si="34"/>
        <v>3779112.708</v>
      </c>
      <c r="D140" s="338">
        <f t="shared" si="35"/>
        <v>2</v>
      </c>
      <c r="E140" s="346"/>
      <c r="F140" s="346">
        <f>if($A140-F$126&gt;=0, if($B140&lt;=$B139,F139,F139*vlookup($B140,'2a. TBill Main'!$B$237:$HF$246,1+F$123)),F139)</f>
        <v>332.7863109</v>
      </c>
      <c r="G140" s="346">
        <f>if($A140-G$126&gt;=0, if($B140&lt;=$B139,G139,G139*vlookup($B140,'2a. TBill Main'!$B$237:$HF$246,1+G$123)),G139)</f>
        <v>8570.693891</v>
      </c>
      <c r="H140" s="346">
        <f>if($A140-H$126&gt;=0, if($B140&lt;=$B139,H139,H139*vlookup($B140,'2a. TBill Main'!$B$237:$HF$246,1+H$123)),H139)</f>
        <v>23518.4672</v>
      </c>
      <c r="I140" s="346">
        <f>if($A140-I$126&gt;=0, if($B140&lt;=$B139,I139,I139*vlookup($B140,'2a. TBill Main'!$B$237:$HF$246,1+I$123)),I139)</f>
        <v>8819.4252</v>
      </c>
      <c r="J140" s="346">
        <f>if($A140-J$126&gt;=0, if($B140&lt;=$B139,J139,J139*vlookup($B140,'2a. TBill Main'!$B$237:$HF$246,1+J$123)),J139)</f>
        <v>11759.2336</v>
      </c>
      <c r="K140" s="346">
        <f>if($A140-K$126&gt;=0, if($B140&lt;=$B139,K139,K139*vlookup($B140,'2a. TBill Main'!$B$237:$HF$246,1+K$123)),K139)</f>
        <v>11759.2336</v>
      </c>
      <c r="L140" s="346">
        <f>if($A140-L$126&gt;=0, if($B140&lt;=$B139,L139,L139*vlookup($B140,'2a. TBill Main'!$B$237:$HF$246,1+L$123)),L139)</f>
        <v>3082.859477</v>
      </c>
      <c r="M140" s="346">
        <f>if($A140-M$126&gt;=0, if($B140&lt;=$B139,M139,M139*vlookup($B140,'2a. TBill Main'!$B$237:$HF$246,1+M$123)),M139)</f>
        <v>87099.46735</v>
      </c>
      <c r="N140" s="346">
        <f>if($A140-N$126&gt;=0, if($B140&lt;=$B139,N139,N139*vlookup($B140,'2a. TBill Main'!$B$237:$HF$246,1+N$123)),N139)</f>
        <v>29337.53571</v>
      </c>
      <c r="O140" s="346">
        <f>if($A140-O$126&gt;=0, if($B140&lt;=$B139,O139,O139*vlookup($B140,'2a. TBill Main'!$B$237:$HF$246,1+O$123)),O139)</f>
        <v>1565.153992</v>
      </c>
      <c r="P140" s="346">
        <f>if($A140-P$126&gt;=0, if($B140&lt;=$B139,P139,P139*vlookup($B140,'2a. TBill Main'!$B$237:$HF$246,1+P$123)),P139)</f>
        <v>11.7592336</v>
      </c>
      <c r="Q140" s="346">
        <f>if($A140-Q$126&gt;=0, if($B140&lt;=$B139,Q139,Q139*vlookup($B140,'2a. TBill Main'!$B$237:$HF$246,1+Q$123)),Q139)</f>
        <v>223.4254384</v>
      </c>
      <c r="R140" s="346">
        <f>if($A140-R$126&gt;=0, if($B140&lt;=$B139,R139,R139*vlookup($B140,'2a. TBill Main'!$B$237:$HF$246,1+R$123)),R139)</f>
        <v>8676.374123</v>
      </c>
      <c r="S140" s="346">
        <f>if($A140-S$126&gt;=0, if($B140&lt;=$B139,S139,S139*vlookup($B140,'2a. TBill Main'!$B$237:$HF$246,1+S$123)),S139)</f>
        <v>6980.034121</v>
      </c>
      <c r="T140" s="346">
        <f>if($A140-T$126&gt;=0, if($B140&lt;=$B139,T139,T139*vlookup($B140,'2a. TBill Main'!$B$237:$HF$246,1+T$123)),T139)</f>
        <v>77642.69169</v>
      </c>
      <c r="U140" s="346">
        <f>if($A140-U$126&gt;=0, if($B140&lt;=$B139,U139,U139*vlookup($B140,'2a. TBill Main'!$B$237:$HF$246,1+U$123)),U139)</f>
        <v>11978.62562</v>
      </c>
      <c r="V140" s="346">
        <f>if($A140-V$126&gt;=0, if($B140&lt;=$B139,V139,V139*vlookup($B140,'2a. TBill Main'!$B$237:$HF$246,1+V$123)),V139)</f>
        <v>38452.38813</v>
      </c>
      <c r="W140" s="346">
        <f>if($A140-W$126&gt;=0, if($B140&lt;=$B139,W139,W139*vlookup($B140,'2a. TBill Main'!$B$237:$HF$246,1+W$123)),W139)</f>
        <v>11759.2336</v>
      </c>
      <c r="X140" s="346">
        <f>if($A140-X$126&gt;=0, if($B140&lt;=$B139,X139,X139*vlookup($B140,'2a. TBill Main'!$B$237:$HF$246,1+X$123)),X139)</f>
        <v>20764.44293</v>
      </c>
      <c r="Y140" s="346">
        <f>if($A140-Y$126&gt;=0, if($B140&lt;=$B139,Y139,Y139*vlookup($B140,'2a. TBill Main'!$B$237:$HF$246,1+Y$123)),Y139)</f>
        <v>11759.2336</v>
      </c>
      <c r="Z140" s="346">
        <f>if($A140-Z$126&gt;=0, if($B140&lt;=$B139,Z139,Z139*vlookup($B140,'2a. TBill Main'!$B$237:$HF$246,1+Z$123)),Z139)</f>
        <v>1487.54305</v>
      </c>
      <c r="AA140" s="346">
        <f>if($A140-AA$126&gt;=0, if($B140&lt;=$B139,AA139,AA139*vlookup($B140,'2a. TBill Main'!$B$237:$HF$246,1+AA$123)),AA139)</f>
        <v>26233.12155</v>
      </c>
      <c r="AB140" s="346">
        <f>if($A140-AB$126&gt;=0, if($B140&lt;=$B139,AB139,AB139*vlookup($B140,'2a. TBill Main'!$B$237:$HF$246,1+AB$123)),AB139)</f>
        <v>15517.12012</v>
      </c>
      <c r="AC140" s="346">
        <f>if($A140-AC$126&gt;=0, if($B140&lt;=$B139,AC139,AC139*vlookup($B140,'2a. TBill Main'!$B$237:$HF$246,1+AC$123)),AC139)</f>
        <v>9407.38688</v>
      </c>
      <c r="AD140" s="346">
        <f>if($A140-AD$126&gt;=0, if($B140&lt;=$B139,AD139,AD139*vlookup($B140,'2a. TBill Main'!$B$237:$HF$246,1+AD$123)),AD139)</f>
        <v>5879.6168</v>
      </c>
      <c r="AE140" s="346">
        <f>if($A140-AE$126&gt;=0, if($B140&lt;=$B139,AE139,AE139*vlookup($B140,'2a. TBill Main'!$B$237:$HF$246,1+AE$123)),AE139)</f>
        <v>51406.97135</v>
      </c>
      <c r="AF140" s="346">
        <f>if($A140-AF$126&gt;=0, if($B140&lt;=$B139,AF139,AF139*vlookup($B140,'2a. TBill Main'!$B$237:$HF$246,1+AF$123)),AF139)</f>
        <v>9260.713959</v>
      </c>
      <c r="AG140" s="346">
        <f>if($A140-AG$126&gt;=0, if($B140&lt;=$B139,AG139,AG139*vlookup($B140,'2a. TBill Main'!$B$237:$HF$246,1+AG$123)),AG139)</f>
        <v>12918.23542</v>
      </c>
      <c r="AH140" s="346">
        <f>if($A140-AH$126&gt;=0, if($B140&lt;=$B139,AH139,AH139*vlookup($B140,'2a. TBill Main'!$B$237:$HF$246,1+AH$123)),AH139)</f>
        <v>9810.810907</v>
      </c>
      <c r="AI140" s="346">
        <f>if($A140-AI$126&gt;=0, if($B140&lt;=$B139,AI139,AI139*vlookup($B140,'2a. TBill Main'!$B$237:$HF$246,1+AI$123)),AI139)</f>
        <v>18236.41937</v>
      </c>
      <c r="AJ140" s="346">
        <f>if($A140-AJ$126&gt;=0, if($B140&lt;=$B139,AJ139,AJ139*vlookup($B140,'2a. TBill Main'!$B$237:$HF$246,1+AJ$123)),AJ139)</f>
        <v>17638.8504</v>
      </c>
      <c r="AK140" s="346">
        <f>if($A140-AK$126&gt;=0, if($B140&lt;=$B139,AK139,AK139*vlookup($B140,'2a. TBill Main'!$B$237:$HF$246,1+AK$123)),AK139)</f>
        <v>14111.08032</v>
      </c>
      <c r="AL140" s="346">
        <f>if($A140-AL$126&gt;=0, if($B140&lt;=$B139,AL139,AL139*vlookup($B140,'2a. TBill Main'!$B$237:$HF$246,1+AL$123)),AL139)</f>
        <v>9407.38688</v>
      </c>
      <c r="AM140" s="346">
        <f>if($A140-AM$126&gt;=0, if($B140&lt;=$B139,AM139,AM139*vlookup($B140,'2a. TBill Main'!$B$237:$HF$246,1+AM$123)),AM139)</f>
        <v>13289.98007</v>
      </c>
      <c r="AN140" s="346">
        <f>if($A140-AN$126&gt;=0, if($B140&lt;=$B139,AN139,AN139*vlookup($B140,'2a. TBill Main'!$B$237:$HF$246,1+AN$123)),AN139)</f>
        <v>70691.80871</v>
      </c>
      <c r="AO140" s="346">
        <f>if($A140-AO$126&gt;=0, if($B140&lt;=$B139,AO139,AO139*vlookup($B140,'2a. TBill Main'!$B$237:$HF$246,1+AO$123)),AO139)</f>
        <v>7747.876797</v>
      </c>
      <c r="AP140" s="346">
        <f>if($A140-AP$126&gt;=0, if($B140&lt;=$B139,AP139,AP139*vlookup($B140,'2a. TBill Main'!$B$237:$HF$246,1+AP$123)),AP139)</f>
        <v>14089.47861</v>
      </c>
      <c r="AQ140" s="346">
        <f>if($A140-AQ$126&gt;=0, if($B140&lt;=$B139,AQ139,AQ139*vlookup($B140,'2a. TBill Main'!$B$237:$HF$246,1+AQ$123)),AQ139)</f>
        <v>32785.94272</v>
      </c>
      <c r="AR140" s="346">
        <f>if($A140-AR$126&gt;=0, if($B140&lt;=$B139,AR139,AR139*vlookup($B140,'2a. TBill Main'!$B$237:$HF$246,1+AR$123)),AR139)</f>
        <v>23518.4672</v>
      </c>
      <c r="AS140" s="346">
        <f>if($A140-AS$126&gt;=0, if($B140&lt;=$B139,AS139,AS139*vlookup($B140,'2a. TBill Main'!$B$237:$HF$246,1+AS$123)),AS139)</f>
        <v>7055.54016</v>
      </c>
      <c r="AT140" s="346">
        <f>if($A140-AT$126&gt;=0, if($B140&lt;=$B139,AT139,AT139*vlookup($B140,'2a. TBill Main'!$B$237:$HF$246,1+AT$123)),AT139)</f>
        <v>9407.38688</v>
      </c>
      <c r="AU140" s="346">
        <f>if($A140-AU$126&gt;=0, if($B140&lt;=$B139,AU139,AU139*vlookup($B140,'2a. TBill Main'!$B$237:$HF$246,1+AU$123)),AU139)</f>
        <v>9407.38688</v>
      </c>
      <c r="AV140" s="346">
        <f>if($A140-AV$126&gt;=0, if($B140&lt;=$B139,AV139,AV139*vlookup($B140,'2a. TBill Main'!$B$237:$HF$246,1+AV$123)),AV139)</f>
        <v>5879.6168</v>
      </c>
      <c r="AW140" s="346">
        <f>if($A140-AW$126&gt;=0, if($B140&lt;=$B139,AW139,AW139*vlookup($B140,'2a. TBill Main'!$B$237:$HF$246,1+AW$123)),AW139)</f>
        <v>5879.6168</v>
      </c>
      <c r="AX140" s="346">
        <f>if($A140-AX$126&gt;=0, if($B140&lt;=$B139,AX139,AX139*vlookup($B140,'2a. TBill Main'!$B$237:$HF$246,1+AX$123)),AX139)</f>
        <v>43743.17307</v>
      </c>
      <c r="AY140" s="346">
        <f>if($A140-AY$126&gt;=0, if($B140&lt;=$B139,AY139,AY139*vlookup($B140,'2a. TBill Main'!$B$237:$HF$246,1+AY$123)),AY139)</f>
        <v>33283.27599</v>
      </c>
      <c r="AZ140" s="346">
        <f>if($A140-AZ$126&gt;=0, if($B140&lt;=$B139,AZ139,AZ139*vlookup($B140,'2a. TBill Main'!$B$237:$HF$246,1+AZ$123)),AZ139)</f>
        <v>13303.18569</v>
      </c>
      <c r="BA140" s="346">
        <f>if($A140-BA$126&gt;=0, if($B140&lt;=$B139,BA139,BA139*vlookup($B140,'2a. TBill Main'!$B$237:$HF$246,1+BA$123)),BA139)</f>
        <v>20238.75815</v>
      </c>
      <c r="BB140" s="346">
        <f>if($A140-BB$126&gt;=0, if($B140&lt;=$B139,BB139,BB139*vlookup($B140,'2a. TBill Main'!$B$237:$HF$246,1+BB$123)),BB139)</f>
        <v>37320.29144</v>
      </c>
      <c r="BC140" s="346">
        <f>if($A140-BC$126&gt;=0, if($B140&lt;=$B139,BC139,BC139*vlookup($B140,'2a. TBill Main'!$B$237:$HF$246,1+BC$123)),BC139)</f>
        <v>352.777008</v>
      </c>
      <c r="BD140" s="346">
        <f>if($A140-BD$126&gt;=0, if($B140&lt;=$B139,BD139,BD139*vlookup($B140,'2a. TBill Main'!$B$237:$HF$246,1+BD$123)),BD139)</f>
        <v>17638.8504</v>
      </c>
      <c r="BE140" s="346">
        <f>if($A140-BE$126&gt;=0, if($B140&lt;=$B139,BE139,BE139*vlookup($B140,'2a. TBill Main'!$B$237:$HF$246,1+BE$123)),BE139)</f>
        <v>11759.2336</v>
      </c>
      <c r="BF140" s="346">
        <f>if($A140-BF$126&gt;=0, if($B140&lt;=$B139,BF139,BF139*vlookup($B140,'2a. TBill Main'!$B$237:$HF$246,1+BF$123)),BF139)</f>
        <v>5879.6168</v>
      </c>
      <c r="BG140" s="346">
        <f>if($A140-BG$126&gt;=0, if($B140&lt;=$B139,BG139,BG139*vlookup($B140,'2a. TBill Main'!$B$237:$HF$246,1+BG$123)),BG139)</f>
        <v>5879.6168</v>
      </c>
      <c r="BH140" s="346">
        <f>if($A140-BH$126&gt;=0, if($B140&lt;=$B139,BH139,BH139*vlookup($B140,'2a. TBill Main'!$B$237:$HF$246,1+BH$123)),BH139)</f>
        <v>11759.2336</v>
      </c>
      <c r="BI140" s="346">
        <f>if($A140-BI$126&gt;=0, if($B140&lt;=$B139,BI139,BI139*vlookup($B140,'2a. TBill Main'!$B$237:$HF$246,1+BI$123)),BI139)</f>
        <v>65219.06139</v>
      </c>
      <c r="BJ140" s="346">
        <f>if($A140-BJ$126&gt;=0, if($B140&lt;=$B139,BJ139,BJ139*vlookup($B140,'2a. TBill Main'!$B$237:$HF$246,1+BJ$123)),BJ139)</f>
        <v>11759.2336</v>
      </c>
      <c r="BK140" s="346">
        <f>if($A140-BK$126&gt;=0, if($B140&lt;=$B139,BK139,BK139*vlookup($B140,'2a. TBill Main'!$B$237:$HF$246,1+BK$123)),BK139)</f>
        <v>21816.81202</v>
      </c>
      <c r="BL140" s="346">
        <f>if($A140-BL$126&gt;=0, if($B140&lt;=$B139,BL139,BL139*vlookup($B140,'2a. TBill Main'!$B$237:$HF$246,1+BL$123)),BL139)</f>
        <v>29398.084</v>
      </c>
      <c r="BM140" s="346">
        <f>if($A140-BM$126&gt;=0, if($B140&lt;=$B139,BM139,BM139*vlookup($B140,'2a. TBill Main'!$B$237:$HF$246,1+BM$123)),BM139)</f>
        <v>23.5184672</v>
      </c>
      <c r="BN140" s="346">
        <f>if($A140-BN$126&gt;=0, if($B140&lt;=$B139,BN139,BN139*vlookup($B140,'2a. TBill Main'!$B$237:$HF$246,1+BN$123)),BN139)</f>
        <v>3339.445954</v>
      </c>
      <c r="BO140" s="346">
        <f>if($A140-BO$126&gt;=0, if($B140&lt;=$B139,BO139,BO139*vlookup($B140,'2a. TBill Main'!$B$237:$HF$246,1+BO$123)),BO139)</f>
        <v>23061.22116</v>
      </c>
      <c r="BP140" s="346">
        <f>if($A140-BP$126&gt;=0, if($B140&lt;=$B139,BP139,BP139*vlookup($B140,'2a. TBill Main'!$B$237:$HF$246,1+BP$123)),BP139)</f>
        <v>11759.2336</v>
      </c>
      <c r="BQ140" s="346">
        <f>if($A140-BQ$126&gt;=0, if($B140&lt;=$B139,BQ139,BQ139*vlookup($B140,'2a. TBill Main'!$B$237:$HF$246,1+BQ$123)),BQ139)</f>
        <v>2700.60207</v>
      </c>
      <c r="BR140" s="346">
        <f>if($A140-BR$126&gt;=0, if($B140&lt;=$B139,BR139,BR139*vlookup($B140,'2a. TBill Main'!$B$237:$HF$246,1+BR$123)),BR139)</f>
        <v>11759.2336</v>
      </c>
      <c r="BS140" s="346">
        <f>if($A140-BS$126&gt;=0, if($B140&lt;=$B139,BS139,BS139*vlookup($B140,'2a. TBill Main'!$B$237:$HF$246,1+BS$123)),BS139)</f>
        <v>7055.54016</v>
      </c>
      <c r="BT140" s="346">
        <f>if($A140-BT$126&gt;=0, if($B140&lt;=$B139,BT139,BT139*vlookup($B140,'2a. TBill Main'!$B$237:$HF$246,1+BT$123)),BT139)</f>
        <v>82081.80237</v>
      </c>
      <c r="BU140" s="346">
        <f>if($A140-BU$126&gt;=0, if($B140&lt;=$B139,BU139,BU139*vlookup($B140,'2a. TBill Main'!$B$237:$HF$246,1+BU$123)),BU139)</f>
        <v>29507.62126</v>
      </c>
      <c r="BV140" s="346">
        <f>if($A140-BV$126&gt;=0, if($B140&lt;=$B139,BV139,BV139*vlookup($B140,'2a. TBill Main'!$B$237:$HF$246,1+BV$123)),BV139)</f>
        <v>29398.084</v>
      </c>
      <c r="BW140" s="346">
        <f>if($A140-BW$126&gt;=0, if($B140&lt;=$B139,BW139,BW139*vlookup($B140,'2a. TBill Main'!$B$237:$HF$246,1+BW$123)),BW139)</f>
        <v>591.4894501</v>
      </c>
      <c r="BX140" s="346">
        <f>if($A140-BX$126&gt;=0, if($B140&lt;=$B139,BX139,BX139*vlookup($B140,'2a. TBill Main'!$B$237:$HF$246,1+BX$123)),BX139)</f>
        <v>17638.8504</v>
      </c>
      <c r="BY140" s="346">
        <f>if($A140-BY$126&gt;=0, if($B140&lt;=$B139,BY139,BY139*vlookup($B140,'2a. TBill Main'!$B$237:$HF$246,1+BY$123)),BY139)</f>
        <v>11759.2336</v>
      </c>
      <c r="BZ140" s="346">
        <f>if($A140-BZ$126&gt;=0, if($B140&lt;=$B139,BZ139,BZ139*vlookup($B140,'2a. TBill Main'!$B$237:$HF$246,1+BZ$123)),BZ139)</f>
        <v>7160.691227</v>
      </c>
      <c r="CA140" s="346">
        <f>if($A140-CA$126&gt;=0, if($B140&lt;=$B139,CA139,CA139*vlookup($B140,'2a. TBill Main'!$B$237:$HF$246,1+CA$123)),CA139)</f>
        <v>11759.2336</v>
      </c>
      <c r="CB140" s="346">
        <f>if($A140-CB$126&gt;=0, if($B140&lt;=$B139,CB139,CB139*vlookup($B140,'2a. TBill Main'!$B$237:$HF$246,1+CB$123)),CB139)</f>
        <v>24134.65104</v>
      </c>
      <c r="CC140" s="346">
        <f>if($A140-CC$126&gt;=0, if($B140&lt;=$B139,CC139,CC139*vlookup($B140,'2a. TBill Main'!$B$237:$HF$246,1+CC$123)),CC139)</f>
        <v>44434.54545</v>
      </c>
      <c r="CD140" s="346">
        <f>if($A140-CD$126&gt;=0, if($B140&lt;=$B139,CD139,CD139*vlookup($B140,'2a. TBill Main'!$B$237:$HF$246,1+CD$123)),CD139)</f>
        <v>12344.84343</v>
      </c>
      <c r="CE140" s="346">
        <f>if($A140-CE$126&gt;=0, if($B140&lt;=$B139,CE139,CE139*vlookup($B140,'2a. TBill Main'!$B$237:$HF$246,1+CE$123)),CE139)</f>
        <v>26230.87554</v>
      </c>
      <c r="CF140" s="346">
        <f>if($A140-CF$126&gt;=0, if($B140&lt;=$B139,CF139,CF139*vlookup($B140,'2a. TBill Main'!$B$237:$HF$246,1+CF$123)),CF139)</f>
        <v>29398.084</v>
      </c>
      <c r="CG140" s="346">
        <f>if($A140-CG$126&gt;=0, if($B140&lt;=$B139,CG139,CG139*vlookup($B140,'2a. TBill Main'!$B$237:$HF$246,1+CG$123)),CG139)</f>
        <v>5.8796168</v>
      </c>
      <c r="CH140" s="346">
        <f>if($A140-CH$126&gt;=0, if($B140&lt;=$B139,CH139,CH139*vlookup($B140,'2a. TBill Main'!$B$237:$HF$246,1+CH$123)),CH139)</f>
        <v>16548.21676</v>
      </c>
      <c r="CI140" s="346">
        <f>if($A140-CI$126&gt;=0, if($B140&lt;=$B139,CI139,CI139*vlookup($B140,'2a. TBill Main'!$B$237:$HF$246,1+CI$123)),CI139)</f>
        <v>11759.2336</v>
      </c>
      <c r="CJ140" s="346">
        <f>if($A140-CJ$126&gt;=0, if($B140&lt;=$B139,CJ139,CJ139*vlookup($B140,'2a. TBill Main'!$B$237:$HF$246,1+CJ$123)),CJ139)</f>
        <v>5879.6168</v>
      </c>
      <c r="CK140" s="346">
        <f>if($A140-CK$126&gt;=0, if($B140&lt;=$B139,CK139,CK139*vlookup($B140,'2a. TBill Main'!$B$237:$HF$246,1+CK$123)),CK139)</f>
        <v>10236.78914</v>
      </c>
      <c r="CL140" s="346">
        <f>if($A140-CL$126&gt;=0, if($B140&lt;=$B139,CL139,CL139*vlookup($B140,'2a. TBill Main'!$B$237:$HF$246,1+CL$123)),CL139)</f>
        <v>8832.395635</v>
      </c>
      <c r="CM140" s="346">
        <f>if($A140-CM$126&gt;=0, if($B140&lt;=$B139,CM139,CM139*vlookup($B140,'2a. TBill Main'!$B$237:$HF$246,1+CM$123)),CM139)</f>
        <v>52133.38624</v>
      </c>
      <c r="CN140" s="346">
        <f>if($A140-CN$126&gt;=0, if($B140&lt;=$B139,CN139,CN139*vlookup($B140,'2a. TBill Main'!$B$237:$HF$246,1+CN$123)),CN139)</f>
        <v>18412.85491</v>
      </c>
      <c r="CO140" s="346">
        <f>if($A140-CO$126&gt;=0, if($B140&lt;=$B139,CO139,CO139*vlookup($B140,'2a. TBill Main'!$B$237:$HF$246,1+CO$123)),CO139)</f>
        <v>173.504</v>
      </c>
      <c r="CP140" s="346">
        <f>if($A140-CP$126&gt;=0, if($B140&lt;=$B139,CP139,CP139*vlookup($B140,'2a. TBill Main'!$B$237:$HF$246,1+CP$123)),CP139)</f>
        <v>24577.29705</v>
      </c>
      <c r="CQ140" s="346">
        <f>if($A140-CQ$126&gt;=0, if($B140&lt;=$B139,CQ139,CQ139*vlookup($B140,'2a. TBill Main'!$B$237:$HF$246,1+CQ$123)),CQ139)</f>
        <v>5422</v>
      </c>
      <c r="CR140" s="346">
        <f>if($A140-CR$126&gt;=0, if($B140&lt;=$B139,CR139,CR139*vlookup($B140,'2a. TBill Main'!$B$237:$HF$246,1+CR$123)),CR139)</f>
        <v>15532.38171</v>
      </c>
      <c r="CS140" s="346">
        <f>if($A140-CS$126&gt;=0, if($B140&lt;=$B139,CS139,CS139*vlookup($B140,'2a. TBill Main'!$B$237:$HF$246,1+CS$123)),CS139)</f>
        <v>4594.6028</v>
      </c>
      <c r="CT140" s="346">
        <f>if($A140-CT$126&gt;=0, if($B140&lt;=$B139,CT139,CT139*vlookup($B140,'2a. TBill Main'!$B$237:$HF$246,1+CT$123)),CT139)</f>
        <v>15186.33883</v>
      </c>
      <c r="CU140" s="346">
        <f>if($A140-CU$126&gt;=0, if($B140&lt;=$B139,CU139,CU139*vlookup($B140,'2a. TBill Main'!$B$237:$HF$246,1+CU$123)),CU139)</f>
        <v>23084.12162</v>
      </c>
      <c r="CV140" s="346">
        <f>if($A140-CV$126&gt;=0, if($B140&lt;=$B139,CV139,CV139*vlookup($B140,'2a. TBill Main'!$B$237:$HF$246,1+CV$123)),CV139)</f>
        <v>5422</v>
      </c>
      <c r="CW140" s="346">
        <f>if($A140-CW$126&gt;=0, if($B140&lt;=$B139,CW139,CW139*vlookup($B140,'2a. TBill Main'!$B$237:$HF$246,1+CW$123)),CW139)</f>
        <v>7861.9</v>
      </c>
      <c r="CX140" s="346">
        <f>if($A140-CX$126&gt;=0, if($B140&lt;=$B139,CX139,CX139*vlookup($B140,'2a. TBill Main'!$B$237:$HF$246,1+CX$123)),CX139)</f>
        <v>59129.0788</v>
      </c>
      <c r="CY140" s="346">
        <f>if($A140-CY$126&gt;=0, if($B140&lt;=$B139,CY139,CY139*vlookup($B140,'2a. TBill Main'!$B$237:$HF$246,1+CY$123)),CY139)</f>
        <v>116052.4555</v>
      </c>
      <c r="CZ140" s="346">
        <f>if($A140-CZ$126&gt;=0, if($B140&lt;=$B139,CZ139,CZ139*vlookup($B140,'2a. TBill Main'!$B$237:$HF$246,1+CZ$123)),CZ139)</f>
        <v>9819.5131</v>
      </c>
      <c r="DA140" s="346">
        <f>if($A140-DA$126&gt;=0, if($B140&lt;=$B139,DA139,DA139*vlookup($B140,'2a. TBill Main'!$B$237:$HF$246,1+DA$123)),DA139)</f>
        <v>27110</v>
      </c>
      <c r="DB140" s="346">
        <f>if($A140-DB$126&gt;=0, if($B140&lt;=$B139,DB139,DB139*vlookup($B140,'2a. TBill Main'!$B$237:$HF$246,1+DB$123)),DB139)</f>
        <v>10844</v>
      </c>
      <c r="DC140" s="346">
        <f>if($A140-DC$126&gt;=0, if($B140&lt;=$B139,DC139,DC139*vlookup($B140,'2a. TBill Main'!$B$237:$HF$246,1+DC$123)),DC139)</f>
        <v>10844</v>
      </c>
      <c r="DD140" s="346">
        <f>if($A140-DD$126&gt;=0, if($B140&lt;=$B139,DD139,DD139*vlookup($B140,'2a. TBill Main'!$B$237:$HF$246,1+DD$123)),DD139)</f>
        <v>21599.0792</v>
      </c>
      <c r="DE140" s="346">
        <f>if($A140-DE$126&gt;=0, if($B140&lt;=$B139,DE139,DE139*vlookup($B140,'2a. TBill Main'!$B$237:$HF$246,1+DE$123)),DE139)</f>
        <v>8221.9208</v>
      </c>
      <c r="DF140" s="346">
        <f>if($A140-DF$126&gt;=0, if($B140&lt;=$B139,DF139,DF139*vlookup($B140,'2a. TBill Main'!$B$237:$HF$246,1+DF$123)),DF139)</f>
        <v>4337.6</v>
      </c>
      <c r="DG140" s="346">
        <f>if($A140-DG$126&gt;=0, if($B140&lt;=$B139,DG139,DG139*vlookup($B140,'2a. TBill Main'!$B$237:$HF$246,1+DG$123)),DG139)</f>
        <v>10844</v>
      </c>
      <c r="DH140" s="346">
        <f>if($A140-DH$126&gt;=0, if($B140&lt;=$B139,DH139,DH139*vlookup($B140,'2a. TBill Main'!$B$237:$HF$246,1+DH$123)),DH139)</f>
        <v>54060.5932</v>
      </c>
      <c r="DI140" s="346">
        <f>if($A140-DI$126&gt;=0, if($B140&lt;=$B139,DI139,DI139*vlookup($B140,'2a. TBill Main'!$B$237:$HF$246,1+DI$123)),DI139)</f>
        <v>8445.513236</v>
      </c>
      <c r="DJ140" s="346">
        <f>if($A140-DJ$126&gt;=0, if($B140&lt;=$B139,DJ139,DJ139*vlookup($B140,'2a. TBill Main'!$B$237:$HF$246,1+DJ$123)),DJ139)</f>
        <v>54.22</v>
      </c>
      <c r="DK140" s="346">
        <f>if($A140-DK$126&gt;=0, if($B140&lt;=$B139,DK139,DK139*vlookup($B140,'2a. TBill Main'!$B$237:$HF$246,1+DK$123)),DK139)</f>
        <v>25358.22771</v>
      </c>
      <c r="DL140" s="346">
        <f>if($A140-DL$126&gt;=0, if($B140&lt;=$B139,DL139,DL139*vlookup($B140,'2a. TBill Main'!$B$237:$HF$246,1+DL$123)),DL139)</f>
        <v>10844</v>
      </c>
      <c r="DM140" s="346">
        <f>if($A140-DM$126&gt;=0, if($B140&lt;=$B139,DM139,DM139*vlookup($B140,'2a. TBill Main'!$B$237:$HF$246,1+DM$123)),DM139)</f>
        <v>6956.089836</v>
      </c>
      <c r="DN140" s="346">
        <f>if($A140-DN$126&gt;=0, if($B140&lt;=$B139,DN139,DN139*vlookup($B140,'2a. TBill Main'!$B$237:$HF$246,1+DN$123)),DN139)</f>
        <v>28881.9096</v>
      </c>
      <c r="DO140" s="346">
        <f>if($A140-DO$126&gt;=0, if($B140&lt;=$B139,DO139,DO139*vlookup($B140,'2a. TBill Main'!$B$237:$HF$246,1+DO$123)),DO139)</f>
        <v>10844</v>
      </c>
      <c r="DP140" s="346">
        <f>if($A140-DP$126&gt;=0, if($B140&lt;=$B139,DP139,DP139*vlookup($B140,'2a. TBill Main'!$B$237:$HF$246,1+DP$123)),DP139)</f>
        <v>13012.8</v>
      </c>
      <c r="DQ140" s="346">
        <f>if($A140-DQ$126&gt;=0, if($B140&lt;=$B139,DQ139,DQ139*vlookup($B140,'2a. TBill Main'!$B$237:$HF$246,1+DQ$123)),DQ139)</f>
        <v>7590.8</v>
      </c>
      <c r="DR140" s="346">
        <f>if($A140-DR$126&gt;=0, if($B140&lt;=$B139,DR139,DR139*vlookup($B140,'2a. TBill Main'!$B$237:$HF$246,1+DR$123)),DR139)</f>
        <v>51298.90834</v>
      </c>
      <c r="DS140" s="346">
        <f>if($A140-DS$126&gt;=0, if($B140&lt;=$B139,DS139,DS139*vlookup($B140,'2a. TBill Main'!$B$237:$HF$246,1+DS$123)),DS139)</f>
        <v>2179.459652</v>
      </c>
      <c r="DT140" s="346">
        <f>if($A140-DT$126&gt;=0, if($B140&lt;=$B139,DT139,DT139*vlookup($B140,'2a. TBill Main'!$B$237:$HF$246,1+DT$123)),DT139)</f>
        <v>57.4732</v>
      </c>
      <c r="DU140" s="346">
        <f>if($A140-DU$126&gt;=0, if($B140&lt;=$B139,DU139,DU139*vlookup($B140,'2a. TBill Main'!$B$237:$HF$246,1+DU$123)),DU139)</f>
        <v>18869.99141</v>
      </c>
      <c r="DV140" s="346">
        <f>if($A140-DV$126&gt;=0, if($B140&lt;=$B139,DV139,DV139*vlookup($B140,'2a. TBill Main'!$B$237:$HF$246,1+DV$123)),DV139)</f>
        <v>37822.60325</v>
      </c>
      <c r="DW140" s="346">
        <f>if($A140-DW$126&gt;=0, if($B140&lt;=$B139,DW139,DW139*vlookup($B140,'2a. TBill Main'!$B$237:$HF$246,1+DW$123)),DW139)</f>
        <v>10844</v>
      </c>
      <c r="DX140" s="346">
        <f>if($A140-DX$126&gt;=0, if($B140&lt;=$B139,DX139,DX139*vlookup($B140,'2a. TBill Main'!$B$237:$HF$246,1+DX$123)),DX139)</f>
        <v>21688</v>
      </c>
      <c r="DY140" s="346">
        <f>if($A140-DY$126&gt;=0, if($B140&lt;=$B139,DY139,DY139*vlookup($B140,'2a. TBill Main'!$B$237:$HF$246,1+DY$123)),DY139)</f>
        <v>10844</v>
      </c>
      <c r="DZ140" s="346">
        <f>if($A140-DZ$126&gt;=0, if($B140&lt;=$B139,DZ139,DZ139*vlookup($B140,'2a. TBill Main'!$B$237:$HF$246,1+DZ$123)),DZ139)</f>
        <v>65534.6296</v>
      </c>
      <c r="EA140" s="346">
        <f>if($A140-EA$126&gt;=0, if($B140&lt;=$B139,EA139,EA139*vlookup($B140,'2a. TBill Main'!$B$237:$HF$246,1+EA$123)),EA139)</f>
        <v>310.1384</v>
      </c>
      <c r="EB140" s="346">
        <f>if($A140-EB$126&gt;=0, if($B140&lt;=$B139,EB139,EB139*vlookup($B140,'2a. TBill Main'!$B$237:$HF$246,1+EB$123)),EB139)</f>
        <v>21688</v>
      </c>
      <c r="EC140" s="346">
        <f>if($A140-EC$126&gt;=0, if($B140&lt;=$B139,EC139,EC139*vlookup($B140,'2a. TBill Main'!$B$237:$HF$246,1+EC$123)),EC139)</f>
        <v>31313.31875</v>
      </c>
      <c r="ED140" s="346">
        <f>if($A140-ED$126&gt;=0, if($B140&lt;=$B139,ED139,ED139*vlookup($B140,'2a. TBill Main'!$B$237:$HF$246,1+ED$123)),ED139)</f>
        <v>21211.81827</v>
      </c>
      <c r="EE140" s="346">
        <f>if($A140-EE$126&gt;=0, if($B140&lt;=$B139,EE139,EE139*vlookup($B140,'2a. TBill Main'!$B$237:$HF$246,1+EE$123)),EE139)</f>
        <v>21688</v>
      </c>
      <c r="EF140" s="346">
        <f>if($A140-EF$126&gt;=0, if($B140&lt;=$B139,EF139,EF139*vlookup($B140,'2a. TBill Main'!$B$237:$HF$246,1+EF$123)),EF139)</f>
        <v>5714.115672</v>
      </c>
      <c r="EG140" s="346">
        <f>if($A140-EG$126&gt;=0, if($B140&lt;=$B139,EG139,EG139*vlookup($B140,'2a. TBill Main'!$B$237:$HF$246,1+EG$123)),EG139)</f>
        <v>4558.101896</v>
      </c>
      <c r="EH140" s="346">
        <f>if($A140-EH$126&gt;=0, if($B140&lt;=$B139,EH139,EH139*vlookup($B140,'2a. TBill Main'!$B$237:$HF$246,1+EH$123)),EH139)</f>
        <v>427.2536</v>
      </c>
      <c r="EI140" s="346">
        <f>if($A140-EI$126&gt;=0, if($B140&lt;=$B139,EI139,EI139*vlookup($B140,'2a. TBill Main'!$B$237:$HF$246,1+EI$123)),EI139)</f>
        <v>21688</v>
      </c>
      <c r="EJ140" s="346">
        <f>if($A140-EJ$126&gt;=0, if($B140&lt;=$B139,EJ139,EJ139*vlookup($B140,'2a. TBill Main'!$B$237:$HF$246,1+EJ$123)),EJ139)</f>
        <v>19314.10743</v>
      </c>
      <c r="EK140" s="346">
        <f>if($A140-EK$126&gt;=0, if($B140&lt;=$B139,EK139,EK139*vlookup($B140,'2a. TBill Main'!$B$237:$HF$246,1+EK$123)),EK139)</f>
        <v>11928.4</v>
      </c>
      <c r="EL140" s="346">
        <f>if($A140-EL$126&gt;=0, if($B140&lt;=$B139,EL139,EL139*vlookup($B140,'2a. TBill Main'!$B$237:$HF$246,1+EL$123)),EL139)</f>
        <v>4581.59</v>
      </c>
      <c r="EM140" s="346">
        <f>if($A140-EM$126&gt;=0, if($B140&lt;=$B139,EM139,EM139*vlookup($B140,'2a. TBill Main'!$B$237:$HF$246,1+EM$123)),EM139)</f>
        <v>44472.3284</v>
      </c>
      <c r="EN140" s="346">
        <f>if($A140-EN$126&gt;=0, if($B140&lt;=$B139,EN139,EN139*vlookup($B140,'2a. TBill Main'!$B$237:$HF$246,1+EN$123)),EN139)</f>
        <v>325.32</v>
      </c>
      <c r="EO140" s="346">
        <f>if($A140-EO$126&gt;=0, if($B140&lt;=$B139,EO139,EO139*vlookup($B140,'2a. TBill Main'!$B$237:$HF$246,1+EO$123)),EO139)</f>
        <v>18453.19142</v>
      </c>
      <c r="EP140" s="346">
        <f>if($A140-EP$126&gt;=0, if($B140&lt;=$B139,EP139,EP139*vlookup($B140,'2a. TBill Main'!$B$237:$HF$246,1+EP$123)),EP139)</f>
        <v>19560.24454</v>
      </c>
      <c r="EQ140" s="346">
        <f>if($A140-EQ$126&gt;=0, if($B140&lt;=$B139,EQ139,EQ139*vlookup($B140,'2a. TBill Main'!$B$237:$HF$246,1+EQ$123)),EQ139)</f>
        <v>21688</v>
      </c>
      <c r="ER140" s="346">
        <f>if($A140-ER$126&gt;=0, if($B140&lt;=$B139,ER139,ER139*vlookup($B140,'2a. TBill Main'!$B$237:$HF$246,1+ER$123)),ER139)</f>
        <v>39108.886</v>
      </c>
      <c r="ES140" s="346">
        <f>if($A140-ES$126&gt;=0, if($B140&lt;=$B139,ES139,ES139*vlookup($B140,'2a. TBill Main'!$B$237:$HF$246,1+ES$123)),ES139)</f>
        <v>5201.389664</v>
      </c>
      <c r="ET140" s="346">
        <f>if($A140-ET$126&gt;=0, if($B140&lt;=$B139,ET139,ET139*vlookup($B140,'2a. TBill Main'!$B$237:$HF$246,1+ET$123)),ET139)</f>
        <v>1537.6792</v>
      </c>
      <c r="EU140" s="346">
        <f>if($A140-EU$126&gt;=0, if($B140&lt;=$B139,EU139,EU139*vlookup($B140,'2a. TBill Main'!$B$237:$HF$246,1+EU$123)),EU139)</f>
        <v>8782.924296</v>
      </c>
      <c r="EV140" s="346">
        <f>if($A140-EV$126&gt;=0, if($B140&lt;=$B139,EV139,EV139*vlookup($B140,'2a. TBill Main'!$B$237:$HF$246,1+EV$123)),EV139)</f>
        <v>5265.564456</v>
      </c>
      <c r="EW140" s="346">
        <f>if($A140-EW$126&gt;=0, if($B140&lt;=$B139,EW139,EW139*vlookup($B140,'2a. TBill Main'!$B$237:$HF$246,1+EW$123)),EW139)</f>
        <v>4632.5568</v>
      </c>
      <c r="EX140" s="346">
        <f>if($A140-EX$126&gt;=0, if($B140&lt;=$B139,EX139,EX139*vlookup($B140,'2a. TBill Main'!$B$237:$HF$246,1+EX$123)),EX139)</f>
        <v>6389.39324</v>
      </c>
      <c r="EY140" s="346">
        <f>if($A140-EY$126&gt;=0, if($B140&lt;=$B139,EY139,EY139*vlookup($B140,'2a. TBill Main'!$B$237:$HF$246,1+EY$123)),EY139)</f>
        <v>49849.57521</v>
      </c>
      <c r="EZ140" s="346">
        <f>if($A140-EZ$126&gt;=0, if($B140&lt;=$B139,EZ139,EZ139*vlookup($B140,'2a. TBill Main'!$B$237:$HF$246,1+EZ$123)),EZ139)</f>
        <v>21358.90629</v>
      </c>
      <c r="FA140" s="346">
        <f>if($A140-FA$126&gt;=0, if($B140&lt;=$B139,FA139,FA139*vlookup($B140,'2a. TBill Main'!$B$237:$HF$246,1+FA$123)),FA139)</f>
        <v>3882.36888</v>
      </c>
      <c r="FB140" s="346">
        <f>if($A140-FB$126&gt;=0, if($B140&lt;=$B139,FB139,FB139*vlookup($B140,'2a. TBill Main'!$B$237:$HF$246,1+FB$123)),FB139)</f>
        <v>6823.80388</v>
      </c>
      <c r="FC140" s="346">
        <f>if($A140-FC$126&gt;=0, if($B140&lt;=$B139,FC139,FC139*vlookup($B140,'2a. TBill Main'!$B$237:$HF$246,1+FC$123)),FC139)</f>
        <v>27356.1588</v>
      </c>
      <c r="FD140" s="346">
        <f>if($A140-FD$126&gt;=0, if($B140&lt;=$B139,FD139,FD139*vlookup($B140,'2a. TBill Main'!$B$237:$HF$246,1+FD$123)),FD139)</f>
        <v>22237.47632</v>
      </c>
      <c r="FE140" s="346">
        <f>if($A140-FE$126&gt;=0, if($B140&lt;=$B139,FE139,FE139*vlookup($B140,'2a. TBill Main'!$B$237:$HF$246,1+FE$123)),FE139)</f>
        <v>37355.47626</v>
      </c>
      <c r="FF140" s="346">
        <f>if($A140-FF$126&gt;=0, if($B140&lt;=$B139,FF139,FF139*vlookup($B140,'2a. TBill Main'!$B$237:$HF$246,1+FF$123)),FF139)</f>
        <v>8872.441516</v>
      </c>
      <c r="FG140" s="346">
        <f>if($A140-FG$126&gt;=0, if($B140&lt;=$B139,FG139,FG139*vlookup($B140,'2a. TBill Main'!$B$237:$HF$246,1+FG$123)),FG139)</f>
        <v>11294.7417</v>
      </c>
      <c r="FH140" s="346">
        <f>if($A140-FH$126&gt;=0, if($B140&lt;=$B139,FH139,FH139*vlookup($B140,'2a. TBill Main'!$B$237:$HF$246,1+FH$123)),FH139)</f>
        <v>13979.0004</v>
      </c>
      <c r="FI140" s="346">
        <f>if($A140-FI$126&gt;=0, if($B140&lt;=$B139,FI139,FI139*vlookup($B140,'2a. TBill Main'!$B$237:$HF$246,1+FI$123)),FI139)</f>
        <v>38087.5547</v>
      </c>
      <c r="FJ140" s="346">
        <f>if($A140-FJ$126&gt;=0, if($B140&lt;=$B139,FJ139,FJ139*vlookup($B140,'2a. TBill Main'!$B$237:$HF$246,1+FJ$123)),FJ139)</f>
        <v>39656.70319</v>
      </c>
      <c r="FK140" s="346">
        <f>if($A140-FK$126&gt;=0, if($B140&lt;=$B139,FK139,FK139*vlookup($B140,'2a. TBill Main'!$B$237:$HF$246,1+FK$123)),FK139)</f>
        <v>16933.9904</v>
      </c>
      <c r="FL140" s="346">
        <f>if($A140-FL$126&gt;=0, if($B140&lt;=$B139,FL139,FL139*vlookup($B140,'2a. TBill Main'!$B$237:$HF$246,1+FL$123)),FL139)</f>
        <v>16859.1668</v>
      </c>
      <c r="FM140" s="346">
        <f>if($A140-FM$126&gt;=0, if($B140&lt;=$B139,FM139,FM139*vlookup($B140,'2a. TBill Main'!$B$237:$HF$246,1+FM$123)),FM139)</f>
        <v>44810.99736</v>
      </c>
      <c r="FN140" s="346">
        <f>if($A140-FN$126&gt;=0, if($B140&lt;=$B139,FN139,FN139*vlookup($B140,'2a. TBill Main'!$B$237:$HF$246,1+FN$123)),FN139)</f>
        <v>38271.53401</v>
      </c>
      <c r="FO140" s="346">
        <f>if($A140-FO$126&gt;=0, if($B140&lt;=$B139,FO139,FO139*vlookup($B140,'2a. TBill Main'!$B$237:$HF$246,1+FO$123)),FO139)</f>
        <v>18434.8</v>
      </c>
      <c r="FP140" s="346">
        <f>if($A140-FP$126&gt;=0, if($B140&lt;=$B139,FP139,FP139*vlookup($B140,'2a. TBill Main'!$B$237:$HF$246,1+FP$123)),FP139)</f>
        <v>6537.8476</v>
      </c>
      <c r="FQ140" s="346">
        <f>if($A140-FQ$126&gt;=0, if($B140&lt;=$B139,FQ139,FQ139*vlookup($B140,'2a. TBill Main'!$B$237:$HF$246,1+FQ$123)),FQ139)</f>
        <v>36116.62517</v>
      </c>
      <c r="FR140" s="346">
        <f>if($A140-FR$126&gt;=0, if($B140&lt;=$B139,FR139,FR139*vlookup($B140,'2a. TBill Main'!$B$237:$HF$246,1+FR$123)),FR139)</f>
        <v>36112.12491</v>
      </c>
      <c r="FS140" s="346">
        <f>if($A140-FS$126&gt;=0, if($B140&lt;=$B139,FS139,FS139*vlookup($B140,'2a. TBill Main'!$B$237:$HF$246,1+FS$123)),FS139)</f>
        <v>16266</v>
      </c>
      <c r="FT140" s="346">
        <f>if($A140-FT$126&gt;=0, if($B140&lt;=$B139,FT139,FT139*vlookup($B140,'2a. TBill Main'!$B$237:$HF$246,1+FT$123)),FT139)</f>
        <v>20232.7352</v>
      </c>
      <c r="FU140" s="346">
        <f>if($A140-FU$126&gt;=0, if($B140&lt;=$B139,FU139,FU139*vlookup($B140,'2a. TBill Main'!$B$237:$HF$246,1+FU$123)),FU139)</f>
        <v>21688</v>
      </c>
      <c r="FV140" s="346">
        <f>if($A140-FV$126&gt;=0, if($B140&lt;=$B139,FV139,FV139*vlookup($B140,'2a. TBill Main'!$B$237:$HF$246,1+FV$123)),FV139)</f>
        <v>45544.8</v>
      </c>
      <c r="FW140" s="346">
        <f>if($A140-FW$126&gt;=0, if($B140&lt;=$B139,FW139,FW139*vlookup($B140,'2a. TBill Main'!$B$237:$HF$246,1+FW$123)),FW139)</f>
        <v>1082.2312</v>
      </c>
      <c r="FX140" s="346">
        <f>if($A140-FX$126&gt;=0, if($B140&lt;=$B139,FX139,FX139*vlookup($B140,'2a. TBill Main'!$B$237:$HF$246,1+FX$123)),FX139)</f>
        <v>24157.50412</v>
      </c>
      <c r="FY140" s="346">
        <f>if($A140-FY$126&gt;=0, if($B140&lt;=$B139,FY139,FY139*vlookup($B140,'2a. TBill Main'!$B$237:$HF$246,1+FY$123)),FY139)</f>
        <v>22408.0416</v>
      </c>
      <c r="FZ140" s="346">
        <f>if($A140-FZ$126&gt;=0, if($B140&lt;=$B139,FZ139,FZ139*vlookup($B140,'2a. TBill Main'!$B$237:$HF$246,1+FZ$123)),FZ139)</f>
        <v>25147.96255</v>
      </c>
      <c r="GA140" s="346">
        <f>if($A140-GA$126&gt;=0, if($B140&lt;=$B139,GA139,GA139*vlookup($B140,'2a. TBill Main'!$B$237:$HF$246,1+GA$123)),GA139)</f>
        <v>406.65</v>
      </c>
      <c r="GB140" s="346">
        <f>if($A140-GB$126&gt;=0, if($B140&lt;=$B139,GB139,GB139*vlookup($B140,'2a. TBill Main'!$B$237:$HF$246,1+GB$123)),GB139)</f>
        <v>2296.7592</v>
      </c>
      <c r="GC140" s="346">
        <f>if($A140-GC$126&gt;=0, if($B140&lt;=$B139,GC139,GC139*vlookup($B140,'2a. TBill Main'!$B$237:$HF$246,1+GC$123)),GC139)</f>
        <v>119.284</v>
      </c>
      <c r="GD140" s="346">
        <f>if($A140-GD$126&gt;=0, if($B140&lt;=$B139,GD139,GD139*vlookup($B140,'2a. TBill Main'!$B$237:$HF$246,1+GD$123)),GD139)</f>
        <v>9142.5764</v>
      </c>
      <c r="GE140" s="346">
        <f>if($A140-GE$126&gt;=0, if($B140&lt;=$B139,GE139,GE139*vlookup($B140,'2a. TBill Main'!$B$237:$HF$246,1+GE$123)),GE139)</f>
        <v>2341.479856</v>
      </c>
      <c r="GF140" s="346">
        <f>if($A140-GF$126&gt;=0, if($B140&lt;=$B139,GF139,GF139*vlookup($B140,'2a. TBill Main'!$B$237:$HF$246,1+GF$123)),GF139)</f>
        <v>1818.5388</v>
      </c>
      <c r="GG140" s="346">
        <f>if($A140-GG$126&gt;=0, if($B140&lt;=$B139,GG139,GG139*vlookup($B140,'2a. TBill Main'!$B$237:$HF$246,1+GG$123)),GG139)</f>
        <v>26749.39362</v>
      </c>
      <c r="GH140" s="346">
        <f>if($A140-GH$126&gt;=0, if($B140&lt;=$B139,GH139,GH139*vlookup($B140,'2a. TBill Main'!$B$237:$HF$246,1+GH$123)),GH139)</f>
        <v>119.284</v>
      </c>
      <c r="GI140" s="346">
        <f>if($A140-GI$126&gt;=0, if($B140&lt;=$B139,GI139,GI139*vlookup($B140,'2a. TBill Main'!$B$237:$HF$246,1+GI$123)),GI139)</f>
        <v>271.1</v>
      </c>
      <c r="GJ140" s="346">
        <f>if($A140-GJ$126&gt;=0, if($B140&lt;=$B139,GJ139,GJ139*vlookup($B140,'2a. TBill Main'!$B$237:$HF$246,1+GJ$123)),GJ139)</f>
        <v>35.7852</v>
      </c>
      <c r="GK140" s="346">
        <f>if($A140-GK$126&gt;=0, if($B140&lt;=$B139,GK139,GK139*vlookup($B140,'2a. TBill Main'!$B$237:$HF$246,1+GK$123)),GK139)</f>
        <v>17642.06022</v>
      </c>
      <c r="GL140" s="346">
        <f>if($A140-GL$126&gt;=0, if($B140&lt;=$B139,GL139,GL139*vlookup($B140,'2a. TBill Main'!$B$237:$HF$246,1+GL$123)),GL139)</f>
        <v>12931.80616</v>
      </c>
      <c r="GM140" s="346">
        <f>if($A140-GM$126&gt;=0, if($B140&lt;=$B139,GM139,GM139*vlookup($B140,'2a. TBill Main'!$B$237:$HF$246,1+GM$123)),GM139)</f>
        <v>352.43</v>
      </c>
      <c r="GN140" s="346">
        <f>if($A140-GN$126&gt;=0, if($B140&lt;=$B139,GN139,GN139*vlookup($B140,'2a. TBill Main'!$B$237:$HF$246,1+GN$123)),GN139)</f>
        <v>10.844</v>
      </c>
      <c r="GO140" s="346">
        <f>if($A140-GO$126&gt;=0, if($B140&lt;=$B139,GO139,GO139*vlookup($B140,'2a. TBill Main'!$B$237:$HF$246,1+GO$123)),GO139)</f>
        <v>1263.326</v>
      </c>
      <c r="GP140" s="346">
        <f>if($A140-GP$126&gt;=0, if($B140&lt;=$B139,GP139,GP139*vlookup($B140,'2a. TBill Main'!$B$237:$HF$246,1+GP$123)),GP139)</f>
        <v>11825.382</v>
      </c>
      <c r="GQ140" s="346">
        <f>if($A140-GQ$126&gt;=0, if($B140&lt;=$B139,GQ139,GQ139*vlookup($B140,'2a. TBill Main'!$B$237:$HF$246,1+GQ$123)),GQ139)</f>
        <v>12418.5488</v>
      </c>
      <c r="GR140" s="346">
        <f>if($A140-GR$126&gt;=0, if($B140&lt;=$B139,GR139,GR139*vlookup($B140,'2a. TBill Main'!$B$237:$HF$246,1+GR$123)),GR139)</f>
        <v>14800.9756</v>
      </c>
      <c r="GS140" s="346">
        <f>if($A140-GS$126&gt;=0, if($B140&lt;=$B139,GS139,GS139*vlookup($B140,'2a. TBill Main'!$B$237:$HF$246,1+GS$123)),GS139)</f>
        <v>30022.6984</v>
      </c>
      <c r="GT140" s="346">
        <f>if($A140-GT$126&gt;=0, if($B140&lt;=$B139,GT139,GT139*vlookup($B140,'2a. TBill Main'!$B$237:$HF$246,1+GT$123)),GT139)</f>
        <v>2167.7156</v>
      </c>
      <c r="GU140" s="346">
        <f>if($A140-GU$126&gt;=0, if($B140&lt;=$B139,GU139,GU139*vlookup($B140,'2a. TBill Main'!$B$237:$HF$246,1+GU$123)),GU139)</f>
        <v>9001.6044</v>
      </c>
      <c r="GV140" s="346">
        <f>if($A140-GV$126&gt;=0, if($B140&lt;=$B139,GV139,GV139*vlookup($B140,'2a. TBill Main'!$B$237:$HF$246,1+GV$123)),GV139)</f>
        <v>15033.0372</v>
      </c>
      <c r="GW140" s="346">
        <f>if($A140-GW$126&gt;=0, if($B140&lt;=$B139,GW139,GW139*vlookup($B140,'2a. TBill Main'!$B$237:$HF$246,1+GW$123)),GW139)</f>
        <v>16425.4068</v>
      </c>
      <c r="GX140" s="346">
        <f>if($A140-GX$126&gt;=0, if($B140&lt;=$B139,GX139,GX139*vlookup($B140,'2a. TBill Main'!$B$237:$HF$246,1+GX$123)),GX139)</f>
        <v>7185.2344</v>
      </c>
      <c r="GY140" s="346">
        <f>if($A140-GY$126&gt;=0, if($B140&lt;=$B139,GY139,GY139*vlookup($B140,'2a. TBill Main'!$B$237:$HF$246,1+GY$123)),GY139)</f>
        <v>27773.6528</v>
      </c>
      <c r="GZ140" s="346">
        <f>if($A140-GZ$126&gt;=0, if($B140&lt;=$B139,GZ139,GZ139*vlookup($B140,'2a. TBill Main'!$B$237:$HF$246,1+GZ$123)),GZ139)</f>
        <v>22310.4456</v>
      </c>
      <c r="HA140" s="346">
        <f>if($A140-HA$126&gt;=0, if($B140&lt;=$B139,HA139,HA139*vlookup($B140,'2a. TBill Main'!$B$237:$HF$246,1+HA$123)),HA139)</f>
        <v>32149.2068</v>
      </c>
      <c r="HB140" s="346">
        <f>if($A140-HB$126&gt;=0, if($B140&lt;=$B139,HB139,HB139*vlookup($B140,'2a. TBill Main'!$B$237:$HF$246,1+HB$123)),HB139)</f>
        <v>19892.2336</v>
      </c>
      <c r="HC140" s="346">
        <f>if($A140-HC$126&gt;=0, if($B140&lt;=$B139,HC139,HC139*vlookup($B140,'2a. TBill Main'!$B$237:$HF$246,1+HC$123)),HC139)</f>
        <v>5894.7984</v>
      </c>
      <c r="HD140" s="346">
        <f>if($A140-HD$126&gt;=0, if($B140&lt;=$B139,HD139,HD139*vlookup($B140,'2a. TBill Main'!$B$237:$HF$246,1+HD$123)),HD139)</f>
        <v>14289.1388</v>
      </c>
      <c r="HE140" s="346">
        <f>if($A140-HE$126&gt;=0, if($B140&lt;=$B139,HE139,HE139*vlookup($B140,'2a. TBill Main'!$B$237:$HF$246,1+HE$123)),HE139)</f>
        <v>13240.37218</v>
      </c>
      <c r="HF140" s="346">
        <f>if($A140-HF$126&gt;=0, if($B140&lt;=$B139,HF139,HF139*vlookup($B140,'2a. TBill Main'!$B$237:$HF$246,1+HF$123)),HF139)</f>
        <v>13347.8796</v>
      </c>
      <c r="HG140" s="346">
        <f>if($A140-HG$126&gt;=0, if($B140&lt;=$B139,HG139,HG139*vlookup($B140,'2a. TBill Main'!$B$237:$HF$246,1+HG$123)),HG139)</f>
        <v>2744.6164</v>
      </c>
      <c r="HH140" s="346">
        <f>if($A140-HH$126&gt;=0, if($B140&lt;=$B139,HH139,HH139*vlookup($B140,'2a. TBill Main'!$B$237:$HF$246,1+HH$123)),HH139)</f>
        <v>16312.6292</v>
      </c>
      <c r="HI140" s="346">
        <f>if($A140-HI$126&gt;=0, if($B140&lt;=$B139,HI139,HI139*vlookup($B140,'2a. TBill Main'!$B$237:$HF$246,1+HI$123)),HI139)</f>
        <v>25274.1108</v>
      </c>
      <c r="HJ140" s="346"/>
      <c r="HK140" s="346"/>
      <c r="HL140" s="346"/>
      <c r="HM140" s="346"/>
      <c r="HN140" s="346"/>
      <c r="HO140" s="346"/>
      <c r="HP140" s="346"/>
      <c r="HQ140" s="346"/>
      <c r="HR140" s="346"/>
      <c r="HS140" s="346"/>
      <c r="HT140" s="346"/>
      <c r="HU140" s="346"/>
      <c r="HV140" s="346"/>
      <c r="HW140" s="346"/>
      <c r="HX140" s="346"/>
    </row>
    <row r="141">
      <c r="A141" s="331" t="str">
        <f t="shared" si="33"/>
        <v>06-2024</v>
      </c>
      <c r="B141" s="346">
        <f t="shared" si="36"/>
        <v>2</v>
      </c>
      <c r="C141" s="346">
        <f t="shared" si="34"/>
        <v>3779112.708</v>
      </c>
      <c r="D141" s="338">
        <f t="shared" si="35"/>
        <v>2</v>
      </c>
      <c r="E141" s="346"/>
      <c r="F141" s="346">
        <f>if($A141-F$126&gt;=0, if($B141&lt;=$B140,F140,F140*vlookup($B141,'2a. TBill Main'!$B$237:$HF$246,1+F$123)),F140)</f>
        <v>332.7863109</v>
      </c>
      <c r="G141" s="346">
        <f>if($A141-G$126&gt;=0, if($B141&lt;=$B140,G140,G140*vlookup($B141,'2a. TBill Main'!$B$237:$HF$246,1+G$123)),G140)</f>
        <v>8570.693891</v>
      </c>
      <c r="H141" s="346">
        <f>if($A141-H$126&gt;=0, if($B141&lt;=$B140,H140,H140*vlookup($B141,'2a. TBill Main'!$B$237:$HF$246,1+H$123)),H140)</f>
        <v>23518.4672</v>
      </c>
      <c r="I141" s="346">
        <f>if($A141-I$126&gt;=0, if($B141&lt;=$B140,I140,I140*vlookup($B141,'2a. TBill Main'!$B$237:$HF$246,1+I$123)),I140)</f>
        <v>8819.4252</v>
      </c>
      <c r="J141" s="346">
        <f>if($A141-J$126&gt;=0, if($B141&lt;=$B140,J140,J140*vlookup($B141,'2a. TBill Main'!$B$237:$HF$246,1+J$123)),J140)</f>
        <v>11759.2336</v>
      </c>
      <c r="K141" s="346">
        <f>if($A141-K$126&gt;=0, if($B141&lt;=$B140,K140,K140*vlookup($B141,'2a. TBill Main'!$B$237:$HF$246,1+K$123)),K140)</f>
        <v>11759.2336</v>
      </c>
      <c r="L141" s="346">
        <f>if($A141-L$126&gt;=0, if($B141&lt;=$B140,L140,L140*vlookup($B141,'2a. TBill Main'!$B$237:$HF$246,1+L$123)),L140)</f>
        <v>3082.859477</v>
      </c>
      <c r="M141" s="346">
        <f>if($A141-M$126&gt;=0, if($B141&lt;=$B140,M140,M140*vlookup($B141,'2a. TBill Main'!$B$237:$HF$246,1+M$123)),M140)</f>
        <v>87099.46735</v>
      </c>
      <c r="N141" s="346">
        <f>if($A141-N$126&gt;=0, if($B141&lt;=$B140,N140,N140*vlookup($B141,'2a. TBill Main'!$B$237:$HF$246,1+N$123)),N140)</f>
        <v>29337.53571</v>
      </c>
      <c r="O141" s="346">
        <f>if($A141-O$126&gt;=0, if($B141&lt;=$B140,O140,O140*vlookup($B141,'2a. TBill Main'!$B$237:$HF$246,1+O$123)),O140)</f>
        <v>1565.153992</v>
      </c>
      <c r="P141" s="346">
        <f>if($A141-P$126&gt;=0, if($B141&lt;=$B140,P140,P140*vlookup($B141,'2a. TBill Main'!$B$237:$HF$246,1+P$123)),P140)</f>
        <v>11.7592336</v>
      </c>
      <c r="Q141" s="346">
        <f>if($A141-Q$126&gt;=0, if($B141&lt;=$B140,Q140,Q140*vlookup($B141,'2a. TBill Main'!$B$237:$HF$246,1+Q$123)),Q140)</f>
        <v>223.4254384</v>
      </c>
      <c r="R141" s="346">
        <f>if($A141-R$126&gt;=0, if($B141&lt;=$B140,R140,R140*vlookup($B141,'2a. TBill Main'!$B$237:$HF$246,1+R$123)),R140)</f>
        <v>8676.374123</v>
      </c>
      <c r="S141" s="346">
        <f>if($A141-S$126&gt;=0, if($B141&lt;=$B140,S140,S140*vlookup($B141,'2a. TBill Main'!$B$237:$HF$246,1+S$123)),S140)</f>
        <v>6980.034121</v>
      </c>
      <c r="T141" s="346">
        <f>if($A141-T$126&gt;=0, if($B141&lt;=$B140,T140,T140*vlookup($B141,'2a. TBill Main'!$B$237:$HF$246,1+T$123)),T140)</f>
        <v>77642.69169</v>
      </c>
      <c r="U141" s="346">
        <f>if($A141-U$126&gt;=0, if($B141&lt;=$B140,U140,U140*vlookup($B141,'2a. TBill Main'!$B$237:$HF$246,1+U$123)),U140)</f>
        <v>11978.62562</v>
      </c>
      <c r="V141" s="346">
        <f>if($A141-V$126&gt;=0, if($B141&lt;=$B140,V140,V140*vlookup($B141,'2a. TBill Main'!$B$237:$HF$246,1+V$123)),V140)</f>
        <v>38452.38813</v>
      </c>
      <c r="W141" s="346">
        <f>if($A141-W$126&gt;=0, if($B141&lt;=$B140,W140,W140*vlookup($B141,'2a. TBill Main'!$B$237:$HF$246,1+W$123)),W140)</f>
        <v>11759.2336</v>
      </c>
      <c r="X141" s="346">
        <f>if($A141-X$126&gt;=0, if($B141&lt;=$B140,X140,X140*vlookup($B141,'2a. TBill Main'!$B$237:$HF$246,1+X$123)),X140)</f>
        <v>20764.44293</v>
      </c>
      <c r="Y141" s="346">
        <f>if($A141-Y$126&gt;=0, if($B141&lt;=$B140,Y140,Y140*vlookup($B141,'2a. TBill Main'!$B$237:$HF$246,1+Y$123)),Y140)</f>
        <v>11759.2336</v>
      </c>
      <c r="Z141" s="346">
        <f>if($A141-Z$126&gt;=0, if($B141&lt;=$B140,Z140,Z140*vlookup($B141,'2a. TBill Main'!$B$237:$HF$246,1+Z$123)),Z140)</f>
        <v>1487.54305</v>
      </c>
      <c r="AA141" s="346">
        <f>if($A141-AA$126&gt;=0, if($B141&lt;=$B140,AA140,AA140*vlookup($B141,'2a. TBill Main'!$B$237:$HF$246,1+AA$123)),AA140)</f>
        <v>26233.12155</v>
      </c>
      <c r="AB141" s="346">
        <f>if($A141-AB$126&gt;=0, if($B141&lt;=$B140,AB140,AB140*vlookup($B141,'2a. TBill Main'!$B$237:$HF$246,1+AB$123)),AB140)</f>
        <v>15517.12012</v>
      </c>
      <c r="AC141" s="346">
        <f>if($A141-AC$126&gt;=0, if($B141&lt;=$B140,AC140,AC140*vlookup($B141,'2a. TBill Main'!$B$237:$HF$246,1+AC$123)),AC140)</f>
        <v>9407.38688</v>
      </c>
      <c r="AD141" s="346">
        <f>if($A141-AD$126&gt;=0, if($B141&lt;=$B140,AD140,AD140*vlookup($B141,'2a. TBill Main'!$B$237:$HF$246,1+AD$123)),AD140)</f>
        <v>5879.6168</v>
      </c>
      <c r="AE141" s="346">
        <f>if($A141-AE$126&gt;=0, if($B141&lt;=$B140,AE140,AE140*vlookup($B141,'2a. TBill Main'!$B$237:$HF$246,1+AE$123)),AE140)</f>
        <v>51406.97135</v>
      </c>
      <c r="AF141" s="346">
        <f>if($A141-AF$126&gt;=0, if($B141&lt;=$B140,AF140,AF140*vlookup($B141,'2a. TBill Main'!$B$237:$HF$246,1+AF$123)),AF140)</f>
        <v>9260.713959</v>
      </c>
      <c r="AG141" s="346">
        <f>if($A141-AG$126&gt;=0, if($B141&lt;=$B140,AG140,AG140*vlookup($B141,'2a. TBill Main'!$B$237:$HF$246,1+AG$123)),AG140)</f>
        <v>12918.23542</v>
      </c>
      <c r="AH141" s="346">
        <f>if($A141-AH$126&gt;=0, if($B141&lt;=$B140,AH140,AH140*vlookup($B141,'2a. TBill Main'!$B$237:$HF$246,1+AH$123)),AH140)</f>
        <v>9810.810907</v>
      </c>
      <c r="AI141" s="346">
        <f>if($A141-AI$126&gt;=0, if($B141&lt;=$B140,AI140,AI140*vlookup($B141,'2a. TBill Main'!$B$237:$HF$246,1+AI$123)),AI140)</f>
        <v>18236.41937</v>
      </c>
      <c r="AJ141" s="346">
        <f>if($A141-AJ$126&gt;=0, if($B141&lt;=$B140,AJ140,AJ140*vlookup($B141,'2a. TBill Main'!$B$237:$HF$246,1+AJ$123)),AJ140)</f>
        <v>17638.8504</v>
      </c>
      <c r="AK141" s="346">
        <f>if($A141-AK$126&gt;=0, if($B141&lt;=$B140,AK140,AK140*vlookup($B141,'2a. TBill Main'!$B$237:$HF$246,1+AK$123)),AK140)</f>
        <v>14111.08032</v>
      </c>
      <c r="AL141" s="346">
        <f>if($A141-AL$126&gt;=0, if($B141&lt;=$B140,AL140,AL140*vlookup($B141,'2a. TBill Main'!$B$237:$HF$246,1+AL$123)),AL140)</f>
        <v>9407.38688</v>
      </c>
      <c r="AM141" s="346">
        <f>if($A141-AM$126&gt;=0, if($B141&lt;=$B140,AM140,AM140*vlookup($B141,'2a. TBill Main'!$B$237:$HF$246,1+AM$123)),AM140)</f>
        <v>13289.98007</v>
      </c>
      <c r="AN141" s="346">
        <f>if($A141-AN$126&gt;=0, if($B141&lt;=$B140,AN140,AN140*vlookup($B141,'2a. TBill Main'!$B$237:$HF$246,1+AN$123)),AN140)</f>
        <v>70691.80871</v>
      </c>
      <c r="AO141" s="346">
        <f>if($A141-AO$126&gt;=0, if($B141&lt;=$B140,AO140,AO140*vlookup($B141,'2a. TBill Main'!$B$237:$HF$246,1+AO$123)),AO140)</f>
        <v>7747.876797</v>
      </c>
      <c r="AP141" s="346">
        <f>if($A141-AP$126&gt;=0, if($B141&lt;=$B140,AP140,AP140*vlookup($B141,'2a. TBill Main'!$B$237:$HF$246,1+AP$123)),AP140)</f>
        <v>14089.47861</v>
      </c>
      <c r="AQ141" s="346">
        <f>if($A141-AQ$126&gt;=0, if($B141&lt;=$B140,AQ140,AQ140*vlookup($B141,'2a. TBill Main'!$B$237:$HF$246,1+AQ$123)),AQ140)</f>
        <v>32785.94272</v>
      </c>
      <c r="AR141" s="346">
        <f>if($A141-AR$126&gt;=0, if($B141&lt;=$B140,AR140,AR140*vlookup($B141,'2a. TBill Main'!$B$237:$HF$246,1+AR$123)),AR140)</f>
        <v>23518.4672</v>
      </c>
      <c r="AS141" s="346">
        <f>if($A141-AS$126&gt;=0, if($B141&lt;=$B140,AS140,AS140*vlookup($B141,'2a. TBill Main'!$B$237:$HF$246,1+AS$123)),AS140)</f>
        <v>7055.54016</v>
      </c>
      <c r="AT141" s="346">
        <f>if($A141-AT$126&gt;=0, if($B141&lt;=$B140,AT140,AT140*vlookup($B141,'2a. TBill Main'!$B$237:$HF$246,1+AT$123)),AT140)</f>
        <v>9407.38688</v>
      </c>
      <c r="AU141" s="346">
        <f>if($A141-AU$126&gt;=0, if($B141&lt;=$B140,AU140,AU140*vlookup($B141,'2a. TBill Main'!$B$237:$HF$246,1+AU$123)),AU140)</f>
        <v>9407.38688</v>
      </c>
      <c r="AV141" s="346">
        <f>if($A141-AV$126&gt;=0, if($B141&lt;=$B140,AV140,AV140*vlookup($B141,'2a. TBill Main'!$B$237:$HF$246,1+AV$123)),AV140)</f>
        <v>5879.6168</v>
      </c>
      <c r="AW141" s="346">
        <f>if($A141-AW$126&gt;=0, if($B141&lt;=$B140,AW140,AW140*vlookup($B141,'2a. TBill Main'!$B$237:$HF$246,1+AW$123)),AW140)</f>
        <v>5879.6168</v>
      </c>
      <c r="AX141" s="346">
        <f>if($A141-AX$126&gt;=0, if($B141&lt;=$B140,AX140,AX140*vlookup($B141,'2a. TBill Main'!$B$237:$HF$246,1+AX$123)),AX140)</f>
        <v>43743.17307</v>
      </c>
      <c r="AY141" s="346">
        <f>if($A141-AY$126&gt;=0, if($B141&lt;=$B140,AY140,AY140*vlookup($B141,'2a. TBill Main'!$B$237:$HF$246,1+AY$123)),AY140)</f>
        <v>33283.27599</v>
      </c>
      <c r="AZ141" s="346">
        <f>if($A141-AZ$126&gt;=0, if($B141&lt;=$B140,AZ140,AZ140*vlookup($B141,'2a. TBill Main'!$B$237:$HF$246,1+AZ$123)),AZ140)</f>
        <v>13303.18569</v>
      </c>
      <c r="BA141" s="346">
        <f>if($A141-BA$126&gt;=0, if($B141&lt;=$B140,BA140,BA140*vlookup($B141,'2a. TBill Main'!$B$237:$HF$246,1+BA$123)),BA140)</f>
        <v>20238.75815</v>
      </c>
      <c r="BB141" s="346">
        <f>if($A141-BB$126&gt;=0, if($B141&lt;=$B140,BB140,BB140*vlookup($B141,'2a. TBill Main'!$B$237:$HF$246,1+BB$123)),BB140)</f>
        <v>37320.29144</v>
      </c>
      <c r="BC141" s="346">
        <f>if($A141-BC$126&gt;=0, if($B141&lt;=$B140,BC140,BC140*vlookup($B141,'2a. TBill Main'!$B$237:$HF$246,1+BC$123)),BC140)</f>
        <v>352.777008</v>
      </c>
      <c r="BD141" s="346">
        <f>if($A141-BD$126&gt;=0, if($B141&lt;=$B140,BD140,BD140*vlookup($B141,'2a. TBill Main'!$B$237:$HF$246,1+BD$123)),BD140)</f>
        <v>17638.8504</v>
      </c>
      <c r="BE141" s="346">
        <f>if($A141-BE$126&gt;=0, if($B141&lt;=$B140,BE140,BE140*vlookup($B141,'2a. TBill Main'!$B$237:$HF$246,1+BE$123)),BE140)</f>
        <v>11759.2336</v>
      </c>
      <c r="BF141" s="346">
        <f>if($A141-BF$126&gt;=0, if($B141&lt;=$B140,BF140,BF140*vlookup($B141,'2a. TBill Main'!$B$237:$HF$246,1+BF$123)),BF140)</f>
        <v>5879.6168</v>
      </c>
      <c r="BG141" s="346">
        <f>if($A141-BG$126&gt;=0, if($B141&lt;=$B140,BG140,BG140*vlookup($B141,'2a. TBill Main'!$B$237:$HF$246,1+BG$123)),BG140)</f>
        <v>5879.6168</v>
      </c>
      <c r="BH141" s="346">
        <f>if($A141-BH$126&gt;=0, if($B141&lt;=$B140,BH140,BH140*vlookup($B141,'2a. TBill Main'!$B$237:$HF$246,1+BH$123)),BH140)</f>
        <v>11759.2336</v>
      </c>
      <c r="BI141" s="346">
        <f>if($A141-BI$126&gt;=0, if($B141&lt;=$B140,BI140,BI140*vlookup($B141,'2a. TBill Main'!$B$237:$HF$246,1+BI$123)),BI140)</f>
        <v>65219.06139</v>
      </c>
      <c r="BJ141" s="346">
        <f>if($A141-BJ$126&gt;=0, if($B141&lt;=$B140,BJ140,BJ140*vlookup($B141,'2a. TBill Main'!$B$237:$HF$246,1+BJ$123)),BJ140)</f>
        <v>11759.2336</v>
      </c>
      <c r="BK141" s="346">
        <f>if($A141-BK$126&gt;=0, if($B141&lt;=$B140,BK140,BK140*vlookup($B141,'2a. TBill Main'!$B$237:$HF$246,1+BK$123)),BK140)</f>
        <v>21816.81202</v>
      </c>
      <c r="BL141" s="346">
        <f>if($A141-BL$126&gt;=0, if($B141&lt;=$B140,BL140,BL140*vlookup($B141,'2a. TBill Main'!$B$237:$HF$246,1+BL$123)),BL140)</f>
        <v>29398.084</v>
      </c>
      <c r="BM141" s="346">
        <f>if($A141-BM$126&gt;=0, if($B141&lt;=$B140,BM140,BM140*vlookup($B141,'2a. TBill Main'!$B$237:$HF$246,1+BM$123)),BM140)</f>
        <v>23.5184672</v>
      </c>
      <c r="BN141" s="346">
        <f>if($A141-BN$126&gt;=0, if($B141&lt;=$B140,BN140,BN140*vlookup($B141,'2a. TBill Main'!$B$237:$HF$246,1+BN$123)),BN140)</f>
        <v>3339.445954</v>
      </c>
      <c r="BO141" s="346">
        <f>if($A141-BO$126&gt;=0, if($B141&lt;=$B140,BO140,BO140*vlookup($B141,'2a. TBill Main'!$B$237:$HF$246,1+BO$123)),BO140)</f>
        <v>23061.22116</v>
      </c>
      <c r="BP141" s="346">
        <f>if($A141-BP$126&gt;=0, if($B141&lt;=$B140,BP140,BP140*vlookup($B141,'2a. TBill Main'!$B$237:$HF$246,1+BP$123)),BP140)</f>
        <v>11759.2336</v>
      </c>
      <c r="BQ141" s="346">
        <f>if($A141-BQ$126&gt;=0, if($B141&lt;=$B140,BQ140,BQ140*vlookup($B141,'2a. TBill Main'!$B$237:$HF$246,1+BQ$123)),BQ140)</f>
        <v>2700.60207</v>
      </c>
      <c r="BR141" s="346">
        <f>if($A141-BR$126&gt;=0, if($B141&lt;=$B140,BR140,BR140*vlookup($B141,'2a. TBill Main'!$B$237:$HF$246,1+BR$123)),BR140)</f>
        <v>11759.2336</v>
      </c>
      <c r="BS141" s="346">
        <f>if($A141-BS$126&gt;=0, if($B141&lt;=$B140,BS140,BS140*vlookup($B141,'2a. TBill Main'!$B$237:$HF$246,1+BS$123)),BS140)</f>
        <v>7055.54016</v>
      </c>
      <c r="BT141" s="346">
        <f>if($A141-BT$126&gt;=0, if($B141&lt;=$B140,BT140,BT140*vlookup($B141,'2a. TBill Main'!$B$237:$HF$246,1+BT$123)),BT140)</f>
        <v>82081.80237</v>
      </c>
      <c r="BU141" s="346">
        <f>if($A141-BU$126&gt;=0, if($B141&lt;=$B140,BU140,BU140*vlookup($B141,'2a. TBill Main'!$B$237:$HF$246,1+BU$123)),BU140)</f>
        <v>29507.62126</v>
      </c>
      <c r="BV141" s="346">
        <f>if($A141-BV$126&gt;=0, if($B141&lt;=$B140,BV140,BV140*vlookup($B141,'2a. TBill Main'!$B$237:$HF$246,1+BV$123)),BV140)</f>
        <v>29398.084</v>
      </c>
      <c r="BW141" s="346">
        <f>if($A141-BW$126&gt;=0, if($B141&lt;=$B140,BW140,BW140*vlookup($B141,'2a. TBill Main'!$B$237:$HF$246,1+BW$123)),BW140)</f>
        <v>591.4894501</v>
      </c>
      <c r="BX141" s="346">
        <f>if($A141-BX$126&gt;=0, if($B141&lt;=$B140,BX140,BX140*vlookup($B141,'2a. TBill Main'!$B$237:$HF$246,1+BX$123)),BX140)</f>
        <v>17638.8504</v>
      </c>
      <c r="BY141" s="346">
        <f>if($A141-BY$126&gt;=0, if($B141&lt;=$B140,BY140,BY140*vlookup($B141,'2a. TBill Main'!$B$237:$HF$246,1+BY$123)),BY140)</f>
        <v>11759.2336</v>
      </c>
      <c r="BZ141" s="346">
        <f>if($A141-BZ$126&gt;=0, if($B141&lt;=$B140,BZ140,BZ140*vlookup($B141,'2a. TBill Main'!$B$237:$HF$246,1+BZ$123)),BZ140)</f>
        <v>7160.691227</v>
      </c>
      <c r="CA141" s="346">
        <f>if($A141-CA$126&gt;=0, if($B141&lt;=$B140,CA140,CA140*vlookup($B141,'2a. TBill Main'!$B$237:$HF$246,1+CA$123)),CA140)</f>
        <v>11759.2336</v>
      </c>
      <c r="CB141" s="346">
        <f>if($A141-CB$126&gt;=0, if($B141&lt;=$B140,CB140,CB140*vlookup($B141,'2a. TBill Main'!$B$237:$HF$246,1+CB$123)),CB140)</f>
        <v>24134.65104</v>
      </c>
      <c r="CC141" s="346">
        <f>if($A141-CC$126&gt;=0, if($B141&lt;=$B140,CC140,CC140*vlookup($B141,'2a. TBill Main'!$B$237:$HF$246,1+CC$123)),CC140)</f>
        <v>44434.54545</v>
      </c>
      <c r="CD141" s="346">
        <f>if($A141-CD$126&gt;=0, if($B141&lt;=$B140,CD140,CD140*vlookup($B141,'2a. TBill Main'!$B$237:$HF$246,1+CD$123)),CD140)</f>
        <v>12344.84343</v>
      </c>
      <c r="CE141" s="346">
        <f>if($A141-CE$126&gt;=0, if($B141&lt;=$B140,CE140,CE140*vlookup($B141,'2a. TBill Main'!$B$237:$HF$246,1+CE$123)),CE140)</f>
        <v>26230.87554</v>
      </c>
      <c r="CF141" s="346">
        <f>if($A141-CF$126&gt;=0, if($B141&lt;=$B140,CF140,CF140*vlookup($B141,'2a. TBill Main'!$B$237:$HF$246,1+CF$123)),CF140)</f>
        <v>29398.084</v>
      </c>
      <c r="CG141" s="346">
        <f>if($A141-CG$126&gt;=0, if($B141&lt;=$B140,CG140,CG140*vlookup($B141,'2a. TBill Main'!$B$237:$HF$246,1+CG$123)),CG140)</f>
        <v>5.8796168</v>
      </c>
      <c r="CH141" s="346">
        <f>if($A141-CH$126&gt;=0, if($B141&lt;=$B140,CH140,CH140*vlookup($B141,'2a. TBill Main'!$B$237:$HF$246,1+CH$123)),CH140)</f>
        <v>16548.21676</v>
      </c>
      <c r="CI141" s="346">
        <f>if($A141-CI$126&gt;=0, if($B141&lt;=$B140,CI140,CI140*vlookup($B141,'2a. TBill Main'!$B$237:$HF$246,1+CI$123)),CI140)</f>
        <v>11759.2336</v>
      </c>
      <c r="CJ141" s="346">
        <f>if($A141-CJ$126&gt;=0, if($B141&lt;=$B140,CJ140,CJ140*vlookup($B141,'2a. TBill Main'!$B$237:$HF$246,1+CJ$123)),CJ140)</f>
        <v>5879.6168</v>
      </c>
      <c r="CK141" s="346">
        <f>if($A141-CK$126&gt;=0, if($B141&lt;=$B140,CK140,CK140*vlookup($B141,'2a. TBill Main'!$B$237:$HF$246,1+CK$123)),CK140)</f>
        <v>10236.78914</v>
      </c>
      <c r="CL141" s="346">
        <f>if($A141-CL$126&gt;=0, if($B141&lt;=$B140,CL140,CL140*vlookup($B141,'2a. TBill Main'!$B$237:$HF$246,1+CL$123)),CL140)</f>
        <v>8832.395635</v>
      </c>
      <c r="CM141" s="346">
        <f>if($A141-CM$126&gt;=0, if($B141&lt;=$B140,CM140,CM140*vlookup($B141,'2a. TBill Main'!$B$237:$HF$246,1+CM$123)),CM140)</f>
        <v>52133.38624</v>
      </c>
      <c r="CN141" s="346">
        <f>if($A141-CN$126&gt;=0, if($B141&lt;=$B140,CN140,CN140*vlookup($B141,'2a. TBill Main'!$B$237:$HF$246,1+CN$123)),CN140)</f>
        <v>18412.85491</v>
      </c>
      <c r="CO141" s="346">
        <f>if($A141-CO$126&gt;=0, if($B141&lt;=$B140,CO140,CO140*vlookup($B141,'2a. TBill Main'!$B$237:$HF$246,1+CO$123)),CO140)</f>
        <v>173.504</v>
      </c>
      <c r="CP141" s="346">
        <f>if($A141-CP$126&gt;=0, if($B141&lt;=$B140,CP140,CP140*vlookup($B141,'2a. TBill Main'!$B$237:$HF$246,1+CP$123)),CP140)</f>
        <v>24577.29705</v>
      </c>
      <c r="CQ141" s="346">
        <f>if($A141-CQ$126&gt;=0, if($B141&lt;=$B140,CQ140,CQ140*vlookup($B141,'2a. TBill Main'!$B$237:$HF$246,1+CQ$123)),CQ140)</f>
        <v>5422</v>
      </c>
      <c r="CR141" s="346">
        <f>if($A141-CR$126&gt;=0, if($B141&lt;=$B140,CR140,CR140*vlookup($B141,'2a. TBill Main'!$B$237:$HF$246,1+CR$123)),CR140)</f>
        <v>15532.38171</v>
      </c>
      <c r="CS141" s="346">
        <f>if($A141-CS$126&gt;=0, if($B141&lt;=$B140,CS140,CS140*vlookup($B141,'2a. TBill Main'!$B$237:$HF$246,1+CS$123)),CS140)</f>
        <v>4594.6028</v>
      </c>
      <c r="CT141" s="346">
        <f>if($A141-CT$126&gt;=0, if($B141&lt;=$B140,CT140,CT140*vlookup($B141,'2a. TBill Main'!$B$237:$HF$246,1+CT$123)),CT140)</f>
        <v>15186.33883</v>
      </c>
      <c r="CU141" s="346">
        <f>if($A141-CU$126&gt;=0, if($B141&lt;=$B140,CU140,CU140*vlookup($B141,'2a. TBill Main'!$B$237:$HF$246,1+CU$123)),CU140)</f>
        <v>23084.12162</v>
      </c>
      <c r="CV141" s="346">
        <f>if($A141-CV$126&gt;=0, if($B141&lt;=$B140,CV140,CV140*vlookup($B141,'2a. TBill Main'!$B$237:$HF$246,1+CV$123)),CV140)</f>
        <v>5422</v>
      </c>
      <c r="CW141" s="346">
        <f>if($A141-CW$126&gt;=0, if($B141&lt;=$B140,CW140,CW140*vlookup($B141,'2a. TBill Main'!$B$237:$HF$246,1+CW$123)),CW140)</f>
        <v>7861.9</v>
      </c>
      <c r="CX141" s="346">
        <f>if($A141-CX$126&gt;=0, if($B141&lt;=$B140,CX140,CX140*vlookup($B141,'2a. TBill Main'!$B$237:$HF$246,1+CX$123)),CX140)</f>
        <v>59129.0788</v>
      </c>
      <c r="CY141" s="346">
        <f>if($A141-CY$126&gt;=0, if($B141&lt;=$B140,CY140,CY140*vlookup($B141,'2a. TBill Main'!$B$237:$HF$246,1+CY$123)),CY140)</f>
        <v>116052.4555</v>
      </c>
      <c r="CZ141" s="346">
        <f>if($A141-CZ$126&gt;=0, if($B141&lt;=$B140,CZ140,CZ140*vlookup($B141,'2a. TBill Main'!$B$237:$HF$246,1+CZ$123)),CZ140)</f>
        <v>9819.5131</v>
      </c>
      <c r="DA141" s="346">
        <f>if($A141-DA$126&gt;=0, if($B141&lt;=$B140,DA140,DA140*vlookup($B141,'2a. TBill Main'!$B$237:$HF$246,1+DA$123)),DA140)</f>
        <v>27110</v>
      </c>
      <c r="DB141" s="346">
        <f>if($A141-DB$126&gt;=0, if($B141&lt;=$B140,DB140,DB140*vlookup($B141,'2a. TBill Main'!$B$237:$HF$246,1+DB$123)),DB140)</f>
        <v>10844</v>
      </c>
      <c r="DC141" s="346">
        <f>if($A141-DC$126&gt;=0, if($B141&lt;=$B140,DC140,DC140*vlookup($B141,'2a. TBill Main'!$B$237:$HF$246,1+DC$123)),DC140)</f>
        <v>10844</v>
      </c>
      <c r="DD141" s="346">
        <f>if($A141-DD$126&gt;=0, if($B141&lt;=$B140,DD140,DD140*vlookup($B141,'2a. TBill Main'!$B$237:$HF$246,1+DD$123)),DD140)</f>
        <v>21599.0792</v>
      </c>
      <c r="DE141" s="346">
        <f>if($A141-DE$126&gt;=0, if($B141&lt;=$B140,DE140,DE140*vlookup($B141,'2a. TBill Main'!$B$237:$HF$246,1+DE$123)),DE140)</f>
        <v>8221.9208</v>
      </c>
      <c r="DF141" s="346">
        <f>if($A141-DF$126&gt;=0, if($B141&lt;=$B140,DF140,DF140*vlookup($B141,'2a. TBill Main'!$B$237:$HF$246,1+DF$123)),DF140)</f>
        <v>4337.6</v>
      </c>
      <c r="DG141" s="346">
        <f>if($A141-DG$126&gt;=0, if($B141&lt;=$B140,DG140,DG140*vlookup($B141,'2a. TBill Main'!$B$237:$HF$246,1+DG$123)),DG140)</f>
        <v>10844</v>
      </c>
      <c r="DH141" s="346">
        <f>if($A141-DH$126&gt;=0, if($B141&lt;=$B140,DH140,DH140*vlookup($B141,'2a. TBill Main'!$B$237:$HF$246,1+DH$123)),DH140)</f>
        <v>54060.5932</v>
      </c>
      <c r="DI141" s="346">
        <f>if($A141-DI$126&gt;=0, if($B141&lt;=$B140,DI140,DI140*vlookup($B141,'2a. TBill Main'!$B$237:$HF$246,1+DI$123)),DI140)</f>
        <v>8445.513236</v>
      </c>
      <c r="DJ141" s="346">
        <f>if($A141-DJ$126&gt;=0, if($B141&lt;=$B140,DJ140,DJ140*vlookup($B141,'2a. TBill Main'!$B$237:$HF$246,1+DJ$123)),DJ140)</f>
        <v>54.22</v>
      </c>
      <c r="DK141" s="346">
        <f>if($A141-DK$126&gt;=0, if($B141&lt;=$B140,DK140,DK140*vlookup($B141,'2a. TBill Main'!$B$237:$HF$246,1+DK$123)),DK140)</f>
        <v>25358.22771</v>
      </c>
      <c r="DL141" s="346">
        <f>if($A141-DL$126&gt;=0, if($B141&lt;=$B140,DL140,DL140*vlookup($B141,'2a. TBill Main'!$B$237:$HF$246,1+DL$123)),DL140)</f>
        <v>10844</v>
      </c>
      <c r="DM141" s="346">
        <f>if($A141-DM$126&gt;=0, if($B141&lt;=$B140,DM140,DM140*vlookup($B141,'2a. TBill Main'!$B$237:$HF$246,1+DM$123)),DM140)</f>
        <v>6956.089836</v>
      </c>
      <c r="DN141" s="346">
        <f>if($A141-DN$126&gt;=0, if($B141&lt;=$B140,DN140,DN140*vlookup($B141,'2a. TBill Main'!$B$237:$HF$246,1+DN$123)),DN140)</f>
        <v>28881.9096</v>
      </c>
      <c r="DO141" s="346">
        <f>if($A141-DO$126&gt;=0, if($B141&lt;=$B140,DO140,DO140*vlookup($B141,'2a. TBill Main'!$B$237:$HF$246,1+DO$123)),DO140)</f>
        <v>10844</v>
      </c>
      <c r="DP141" s="346">
        <f>if($A141-DP$126&gt;=0, if($B141&lt;=$B140,DP140,DP140*vlookup($B141,'2a. TBill Main'!$B$237:$HF$246,1+DP$123)),DP140)</f>
        <v>13012.8</v>
      </c>
      <c r="DQ141" s="346">
        <f>if($A141-DQ$126&gt;=0, if($B141&lt;=$B140,DQ140,DQ140*vlookup($B141,'2a. TBill Main'!$B$237:$HF$246,1+DQ$123)),DQ140)</f>
        <v>7590.8</v>
      </c>
      <c r="DR141" s="346">
        <f>if($A141-DR$126&gt;=0, if($B141&lt;=$B140,DR140,DR140*vlookup($B141,'2a. TBill Main'!$B$237:$HF$246,1+DR$123)),DR140)</f>
        <v>51298.90834</v>
      </c>
      <c r="DS141" s="346">
        <f>if($A141-DS$126&gt;=0, if($B141&lt;=$B140,DS140,DS140*vlookup($B141,'2a. TBill Main'!$B$237:$HF$246,1+DS$123)),DS140)</f>
        <v>2179.459652</v>
      </c>
      <c r="DT141" s="346">
        <f>if($A141-DT$126&gt;=0, if($B141&lt;=$B140,DT140,DT140*vlookup($B141,'2a. TBill Main'!$B$237:$HF$246,1+DT$123)),DT140)</f>
        <v>57.4732</v>
      </c>
      <c r="DU141" s="346">
        <f>if($A141-DU$126&gt;=0, if($B141&lt;=$B140,DU140,DU140*vlookup($B141,'2a. TBill Main'!$B$237:$HF$246,1+DU$123)),DU140)</f>
        <v>18869.99141</v>
      </c>
      <c r="DV141" s="346">
        <f>if($A141-DV$126&gt;=0, if($B141&lt;=$B140,DV140,DV140*vlookup($B141,'2a. TBill Main'!$B$237:$HF$246,1+DV$123)),DV140)</f>
        <v>37822.60325</v>
      </c>
      <c r="DW141" s="346">
        <f>if($A141-DW$126&gt;=0, if($B141&lt;=$B140,DW140,DW140*vlookup($B141,'2a. TBill Main'!$B$237:$HF$246,1+DW$123)),DW140)</f>
        <v>10844</v>
      </c>
      <c r="DX141" s="346">
        <f>if($A141-DX$126&gt;=0, if($B141&lt;=$B140,DX140,DX140*vlookup($B141,'2a. TBill Main'!$B$237:$HF$246,1+DX$123)),DX140)</f>
        <v>21688</v>
      </c>
      <c r="DY141" s="346">
        <f>if($A141-DY$126&gt;=0, if($B141&lt;=$B140,DY140,DY140*vlookup($B141,'2a. TBill Main'!$B$237:$HF$246,1+DY$123)),DY140)</f>
        <v>10844</v>
      </c>
      <c r="DZ141" s="346">
        <f>if($A141-DZ$126&gt;=0, if($B141&lt;=$B140,DZ140,DZ140*vlookup($B141,'2a. TBill Main'!$B$237:$HF$246,1+DZ$123)),DZ140)</f>
        <v>65534.6296</v>
      </c>
      <c r="EA141" s="346">
        <f>if($A141-EA$126&gt;=0, if($B141&lt;=$B140,EA140,EA140*vlookup($B141,'2a. TBill Main'!$B$237:$HF$246,1+EA$123)),EA140)</f>
        <v>310.1384</v>
      </c>
      <c r="EB141" s="346">
        <f>if($A141-EB$126&gt;=0, if($B141&lt;=$B140,EB140,EB140*vlookup($B141,'2a. TBill Main'!$B$237:$HF$246,1+EB$123)),EB140)</f>
        <v>21688</v>
      </c>
      <c r="EC141" s="346">
        <f>if($A141-EC$126&gt;=0, if($B141&lt;=$B140,EC140,EC140*vlookup($B141,'2a. TBill Main'!$B$237:$HF$246,1+EC$123)),EC140)</f>
        <v>31313.31875</v>
      </c>
      <c r="ED141" s="346">
        <f>if($A141-ED$126&gt;=0, if($B141&lt;=$B140,ED140,ED140*vlookup($B141,'2a. TBill Main'!$B$237:$HF$246,1+ED$123)),ED140)</f>
        <v>21211.81827</v>
      </c>
      <c r="EE141" s="346">
        <f>if($A141-EE$126&gt;=0, if($B141&lt;=$B140,EE140,EE140*vlookup($B141,'2a. TBill Main'!$B$237:$HF$246,1+EE$123)),EE140)</f>
        <v>21688</v>
      </c>
      <c r="EF141" s="346">
        <f>if($A141-EF$126&gt;=0, if($B141&lt;=$B140,EF140,EF140*vlookup($B141,'2a. TBill Main'!$B$237:$HF$246,1+EF$123)),EF140)</f>
        <v>5714.115672</v>
      </c>
      <c r="EG141" s="346">
        <f>if($A141-EG$126&gt;=0, if($B141&lt;=$B140,EG140,EG140*vlookup($B141,'2a. TBill Main'!$B$237:$HF$246,1+EG$123)),EG140)</f>
        <v>4558.101896</v>
      </c>
      <c r="EH141" s="346">
        <f>if($A141-EH$126&gt;=0, if($B141&lt;=$B140,EH140,EH140*vlookup($B141,'2a. TBill Main'!$B$237:$HF$246,1+EH$123)),EH140)</f>
        <v>427.2536</v>
      </c>
      <c r="EI141" s="346">
        <f>if($A141-EI$126&gt;=0, if($B141&lt;=$B140,EI140,EI140*vlookup($B141,'2a. TBill Main'!$B$237:$HF$246,1+EI$123)),EI140)</f>
        <v>21688</v>
      </c>
      <c r="EJ141" s="346">
        <f>if($A141-EJ$126&gt;=0, if($B141&lt;=$B140,EJ140,EJ140*vlookup($B141,'2a. TBill Main'!$B$237:$HF$246,1+EJ$123)),EJ140)</f>
        <v>19314.10743</v>
      </c>
      <c r="EK141" s="346">
        <f>if($A141-EK$126&gt;=0, if($B141&lt;=$B140,EK140,EK140*vlookup($B141,'2a. TBill Main'!$B$237:$HF$246,1+EK$123)),EK140)</f>
        <v>11928.4</v>
      </c>
      <c r="EL141" s="346">
        <f>if($A141-EL$126&gt;=0, if($B141&lt;=$B140,EL140,EL140*vlookup($B141,'2a. TBill Main'!$B$237:$HF$246,1+EL$123)),EL140)</f>
        <v>4581.59</v>
      </c>
      <c r="EM141" s="346">
        <f>if($A141-EM$126&gt;=0, if($B141&lt;=$B140,EM140,EM140*vlookup($B141,'2a. TBill Main'!$B$237:$HF$246,1+EM$123)),EM140)</f>
        <v>44472.3284</v>
      </c>
      <c r="EN141" s="346">
        <f>if($A141-EN$126&gt;=0, if($B141&lt;=$B140,EN140,EN140*vlookup($B141,'2a. TBill Main'!$B$237:$HF$246,1+EN$123)),EN140)</f>
        <v>325.32</v>
      </c>
      <c r="EO141" s="346">
        <f>if($A141-EO$126&gt;=0, if($B141&lt;=$B140,EO140,EO140*vlookup($B141,'2a. TBill Main'!$B$237:$HF$246,1+EO$123)),EO140)</f>
        <v>18453.19142</v>
      </c>
      <c r="EP141" s="346">
        <f>if($A141-EP$126&gt;=0, if($B141&lt;=$B140,EP140,EP140*vlookup($B141,'2a. TBill Main'!$B$237:$HF$246,1+EP$123)),EP140)</f>
        <v>19560.24454</v>
      </c>
      <c r="EQ141" s="346">
        <f>if($A141-EQ$126&gt;=0, if($B141&lt;=$B140,EQ140,EQ140*vlookup($B141,'2a. TBill Main'!$B$237:$HF$246,1+EQ$123)),EQ140)</f>
        <v>21688</v>
      </c>
      <c r="ER141" s="346">
        <f>if($A141-ER$126&gt;=0, if($B141&lt;=$B140,ER140,ER140*vlookup($B141,'2a. TBill Main'!$B$237:$HF$246,1+ER$123)),ER140)</f>
        <v>39108.886</v>
      </c>
      <c r="ES141" s="346">
        <f>if($A141-ES$126&gt;=0, if($B141&lt;=$B140,ES140,ES140*vlookup($B141,'2a. TBill Main'!$B$237:$HF$246,1+ES$123)),ES140)</f>
        <v>5201.389664</v>
      </c>
      <c r="ET141" s="346">
        <f>if($A141-ET$126&gt;=0, if($B141&lt;=$B140,ET140,ET140*vlookup($B141,'2a. TBill Main'!$B$237:$HF$246,1+ET$123)),ET140)</f>
        <v>1537.6792</v>
      </c>
      <c r="EU141" s="346">
        <f>if($A141-EU$126&gt;=0, if($B141&lt;=$B140,EU140,EU140*vlookup($B141,'2a. TBill Main'!$B$237:$HF$246,1+EU$123)),EU140)</f>
        <v>8782.924296</v>
      </c>
      <c r="EV141" s="346">
        <f>if($A141-EV$126&gt;=0, if($B141&lt;=$B140,EV140,EV140*vlookup($B141,'2a. TBill Main'!$B$237:$HF$246,1+EV$123)),EV140)</f>
        <v>5265.564456</v>
      </c>
      <c r="EW141" s="346">
        <f>if($A141-EW$126&gt;=0, if($B141&lt;=$B140,EW140,EW140*vlookup($B141,'2a. TBill Main'!$B$237:$HF$246,1+EW$123)),EW140)</f>
        <v>4632.5568</v>
      </c>
      <c r="EX141" s="346">
        <f>if($A141-EX$126&gt;=0, if($B141&lt;=$B140,EX140,EX140*vlookup($B141,'2a. TBill Main'!$B$237:$HF$246,1+EX$123)),EX140)</f>
        <v>6389.39324</v>
      </c>
      <c r="EY141" s="346">
        <f>if($A141-EY$126&gt;=0, if($B141&lt;=$B140,EY140,EY140*vlookup($B141,'2a. TBill Main'!$B$237:$HF$246,1+EY$123)),EY140)</f>
        <v>49849.57521</v>
      </c>
      <c r="EZ141" s="346">
        <f>if($A141-EZ$126&gt;=0, if($B141&lt;=$B140,EZ140,EZ140*vlookup($B141,'2a. TBill Main'!$B$237:$HF$246,1+EZ$123)),EZ140)</f>
        <v>21358.90629</v>
      </c>
      <c r="FA141" s="346">
        <f>if($A141-FA$126&gt;=0, if($B141&lt;=$B140,FA140,FA140*vlookup($B141,'2a. TBill Main'!$B$237:$HF$246,1+FA$123)),FA140)</f>
        <v>3882.36888</v>
      </c>
      <c r="FB141" s="346">
        <f>if($A141-FB$126&gt;=0, if($B141&lt;=$B140,FB140,FB140*vlookup($B141,'2a. TBill Main'!$B$237:$HF$246,1+FB$123)),FB140)</f>
        <v>6823.80388</v>
      </c>
      <c r="FC141" s="346">
        <f>if($A141-FC$126&gt;=0, if($B141&lt;=$B140,FC140,FC140*vlookup($B141,'2a. TBill Main'!$B$237:$HF$246,1+FC$123)),FC140)</f>
        <v>27356.1588</v>
      </c>
      <c r="FD141" s="346">
        <f>if($A141-FD$126&gt;=0, if($B141&lt;=$B140,FD140,FD140*vlookup($B141,'2a. TBill Main'!$B$237:$HF$246,1+FD$123)),FD140)</f>
        <v>22237.47632</v>
      </c>
      <c r="FE141" s="346">
        <f>if($A141-FE$126&gt;=0, if($B141&lt;=$B140,FE140,FE140*vlookup($B141,'2a. TBill Main'!$B$237:$HF$246,1+FE$123)),FE140)</f>
        <v>37355.47626</v>
      </c>
      <c r="FF141" s="346">
        <f>if($A141-FF$126&gt;=0, if($B141&lt;=$B140,FF140,FF140*vlookup($B141,'2a. TBill Main'!$B$237:$HF$246,1+FF$123)),FF140)</f>
        <v>8872.441516</v>
      </c>
      <c r="FG141" s="346">
        <f>if($A141-FG$126&gt;=0, if($B141&lt;=$B140,FG140,FG140*vlookup($B141,'2a. TBill Main'!$B$237:$HF$246,1+FG$123)),FG140)</f>
        <v>11294.7417</v>
      </c>
      <c r="FH141" s="346">
        <f>if($A141-FH$126&gt;=0, if($B141&lt;=$B140,FH140,FH140*vlookup($B141,'2a. TBill Main'!$B$237:$HF$246,1+FH$123)),FH140)</f>
        <v>13979.0004</v>
      </c>
      <c r="FI141" s="346">
        <f>if($A141-FI$126&gt;=0, if($B141&lt;=$B140,FI140,FI140*vlookup($B141,'2a. TBill Main'!$B$237:$HF$246,1+FI$123)),FI140)</f>
        <v>38087.5547</v>
      </c>
      <c r="FJ141" s="346">
        <f>if($A141-FJ$126&gt;=0, if($B141&lt;=$B140,FJ140,FJ140*vlookup($B141,'2a. TBill Main'!$B$237:$HF$246,1+FJ$123)),FJ140)</f>
        <v>39656.70319</v>
      </c>
      <c r="FK141" s="346">
        <f>if($A141-FK$126&gt;=0, if($B141&lt;=$B140,FK140,FK140*vlookup($B141,'2a. TBill Main'!$B$237:$HF$246,1+FK$123)),FK140)</f>
        <v>16933.9904</v>
      </c>
      <c r="FL141" s="346">
        <f>if($A141-FL$126&gt;=0, if($B141&lt;=$B140,FL140,FL140*vlookup($B141,'2a. TBill Main'!$B$237:$HF$246,1+FL$123)),FL140)</f>
        <v>16859.1668</v>
      </c>
      <c r="FM141" s="346">
        <f>if($A141-FM$126&gt;=0, if($B141&lt;=$B140,FM140,FM140*vlookup($B141,'2a. TBill Main'!$B$237:$HF$246,1+FM$123)),FM140)</f>
        <v>44810.99736</v>
      </c>
      <c r="FN141" s="346">
        <f>if($A141-FN$126&gt;=0, if($B141&lt;=$B140,FN140,FN140*vlookup($B141,'2a. TBill Main'!$B$237:$HF$246,1+FN$123)),FN140)</f>
        <v>38271.53401</v>
      </c>
      <c r="FO141" s="346">
        <f>if($A141-FO$126&gt;=0, if($B141&lt;=$B140,FO140,FO140*vlookup($B141,'2a. TBill Main'!$B$237:$HF$246,1+FO$123)),FO140)</f>
        <v>18434.8</v>
      </c>
      <c r="FP141" s="346">
        <f>if($A141-FP$126&gt;=0, if($B141&lt;=$B140,FP140,FP140*vlookup($B141,'2a. TBill Main'!$B$237:$HF$246,1+FP$123)),FP140)</f>
        <v>6537.8476</v>
      </c>
      <c r="FQ141" s="346">
        <f>if($A141-FQ$126&gt;=0, if($B141&lt;=$B140,FQ140,FQ140*vlookup($B141,'2a. TBill Main'!$B$237:$HF$246,1+FQ$123)),FQ140)</f>
        <v>36116.62517</v>
      </c>
      <c r="FR141" s="346">
        <f>if($A141-FR$126&gt;=0, if($B141&lt;=$B140,FR140,FR140*vlookup($B141,'2a. TBill Main'!$B$237:$HF$246,1+FR$123)),FR140)</f>
        <v>36112.12491</v>
      </c>
      <c r="FS141" s="346">
        <f>if($A141-FS$126&gt;=0, if($B141&lt;=$B140,FS140,FS140*vlookup($B141,'2a. TBill Main'!$B$237:$HF$246,1+FS$123)),FS140)</f>
        <v>16266</v>
      </c>
      <c r="FT141" s="346">
        <f>if($A141-FT$126&gt;=0, if($B141&lt;=$B140,FT140,FT140*vlookup($B141,'2a. TBill Main'!$B$237:$HF$246,1+FT$123)),FT140)</f>
        <v>20232.7352</v>
      </c>
      <c r="FU141" s="346">
        <f>if($A141-FU$126&gt;=0, if($B141&lt;=$B140,FU140,FU140*vlookup($B141,'2a. TBill Main'!$B$237:$HF$246,1+FU$123)),FU140)</f>
        <v>21688</v>
      </c>
      <c r="FV141" s="346">
        <f>if($A141-FV$126&gt;=0, if($B141&lt;=$B140,FV140,FV140*vlookup($B141,'2a. TBill Main'!$B$237:$HF$246,1+FV$123)),FV140)</f>
        <v>45544.8</v>
      </c>
      <c r="FW141" s="346">
        <f>if($A141-FW$126&gt;=0, if($B141&lt;=$B140,FW140,FW140*vlookup($B141,'2a. TBill Main'!$B$237:$HF$246,1+FW$123)),FW140)</f>
        <v>1082.2312</v>
      </c>
      <c r="FX141" s="346">
        <f>if($A141-FX$126&gt;=0, if($B141&lt;=$B140,FX140,FX140*vlookup($B141,'2a. TBill Main'!$B$237:$HF$246,1+FX$123)),FX140)</f>
        <v>24157.50412</v>
      </c>
      <c r="FY141" s="346">
        <f>if($A141-FY$126&gt;=0, if($B141&lt;=$B140,FY140,FY140*vlookup($B141,'2a. TBill Main'!$B$237:$HF$246,1+FY$123)),FY140)</f>
        <v>22408.0416</v>
      </c>
      <c r="FZ141" s="346">
        <f>if($A141-FZ$126&gt;=0, if($B141&lt;=$B140,FZ140,FZ140*vlookup($B141,'2a. TBill Main'!$B$237:$HF$246,1+FZ$123)),FZ140)</f>
        <v>25147.96255</v>
      </c>
      <c r="GA141" s="346">
        <f>if($A141-GA$126&gt;=0, if($B141&lt;=$B140,GA140,GA140*vlookup($B141,'2a. TBill Main'!$B$237:$HF$246,1+GA$123)),GA140)</f>
        <v>406.65</v>
      </c>
      <c r="GB141" s="346">
        <f>if($A141-GB$126&gt;=0, if($B141&lt;=$B140,GB140,GB140*vlookup($B141,'2a. TBill Main'!$B$237:$HF$246,1+GB$123)),GB140)</f>
        <v>2296.7592</v>
      </c>
      <c r="GC141" s="346">
        <f>if($A141-GC$126&gt;=0, if($B141&lt;=$B140,GC140,GC140*vlookup($B141,'2a. TBill Main'!$B$237:$HF$246,1+GC$123)),GC140)</f>
        <v>119.284</v>
      </c>
      <c r="GD141" s="346">
        <f>if($A141-GD$126&gt;=0, if($B141&lt;=$B140,GD140,GD140*vlookup($B141,'2a. TBill Main'!$B$237:$HF$246,1+GD$123)),GD140)</f>
        <v>9142.5764</v>
      </c>
      <c r="GE141" s="346">
        <f>if($A141-GE$126&gt;=0, if($B141&lt;=$B140,GE140,GE140*vlookup($B141,'2a. TBill Main'!$B$237:$HF$246,1+GE$123)),GE140)</f>
        <v>2341.479856</v>
      </c>
      <c r="GF141" s="346">
        <f>if($A141-GF$126&gt;=0, if($B141&lt;=$B140,GF140,GF140*vlookup($B141,'2a. TBill Main'!$B$237:$HF$246,1+GF$123)),GF140)</f>
        <v>1818.5388</v>
      </c>
      <c r="GG141" s="346">
        <f>if($A141-GG$126&gt;=0, if($B141&lt;=$B140,GG140,GG140*vlookup($B141,'2a. TBill Main'!$B$237:$HF$246,1+GG$123)),GG140)</f>
        <v>26749.39362</v>
      </c>
      <c r="GH141" s="346">
        <f>if($A141-GH$126&gt;=0, if($B141&lt;=$B140,GH140,GH140*vlookup($B141,'2a. TBill Main'!$B$237:$HF$246,1+GH$123)),GH140)</f>
        <v>119.284</v>
      </c>
      <c r="GI141" s="346">
        <f>if($A141-GI$126&gt;=0, if($B141&lt;=$B140,GI140,GI140*vlookup($B141,'2a. TBill Main'!$B$237:$HF$246,1+GI$123)),GI140)</f>
        <v>271.1</v>
      </c>
      <c r="GJ141" s="346">
        <f>if($A141-GJ$126&gt;=0, if($B141&lt;=$B140,GJ140,GJ140*vlookup($B141,'2a. TBill Main'!$B$237:$HF$246,1+GJ$123)),GJ140)</f>
        <v>35.7852</v>
      </c>
      <c r="GK141" s="346">
        <f>if($A141-GK$126&gt;=0, if($B141&lt;=$B140,GK140,GK140*vlookup($B141,'2a. TBill Main'!$B$237:$HF$246,1+GK$123)),GK140)</f>
        <v>17642.06022</v>
      </c>
      <c r="GL141" s="346">
        <f>if($A141-GL$126&gt;=0, if($B141&lt;=$B140,GL140,GL140*vlookup($B141,'2a. TBill Main'!$B$237:$HF$246,1+GL$123)),GL140)</f>
        <v>12931.80616</v>
      </c>
      <c r="GM141" s="346">
        <f>if($A141-GM$126&gt;=0, if($B141&lt;=$B140,GM140,GM140*vlookup($B141,'2a. TBill Main'!$B$237:$HF$246,1+GM$123)),GM140)</f>
        <v>352.43</v>
      </c>
      <c r="GN141" s="346">
        <f>if($A141-GN$126&gt;=0, if($B141&lt;=$B140,GN140,GN140*vlookup($B141,'2a. TBill Main'!$B$237:$HF$246,1+GN$123)),GN140)</f>
        <v>10.844</v>
      </c>
      <c r="GO141" s="346">
        <f>if($A141-GO$126&gt;=0, if($B141&lt;=$B140,GO140,GO140*vlookup($B141,'2a. TBill Main'!$B$237:$HF$246,1+GO$123)),GO140)</f>
        <v>1263.326</v>
      </c>
      <c r="GP141" s="346">
        <f>if($A141-GP$126&gt;=0, if($B141&lt;=$B140,GP140,GP140*vlookup($B141,'2a. TBill Main'!$B$237:$HF$246,1+GP$123)),GP140)</f>
        <v>11825.382</v>
      </c>
      <c r="GQ141" s="346">
        <f>if($A141-GQ$126&gt;=0, if($B141&lt;=$B140,GQ140,GQ140*vlookup($B141,'2a. TBill Main'!$B$237:$HF$246,1+GQ$123)),GQ140)</f>
        <v>12418.5488</v>
      </c>
      <c r="GR141" s="346">
        <f>if($A141-GR$126&gt;=0, if($B141&lt;=$B140,GR140,GR140*vlookup($B141,'2a. TBill Main'!$B$237:$HF$246,1+GR$123)),GR140)</f>
        <v>14800.9756</v>
      </c>
      <c r="GS141" s="346">
        <f>if($A141-GS$126&gt;=0, if($B141&lt;=$B140,GS140,GS140*vlookup($B141,'2a. TBill Main'!$B$237:$HF$246,1+GS$123)),GS140)</f>
        <v>30022.6984</v>
      </c>
      <c r="GT141" s="346">
        <f>if($A141-GT$126&gt;=0, if($B141&lt;=$B140,GT140,GT140*vlookup($B141,'2a. TBill Main'!$B$237:$HF$246,1+GT$123)),GT140)</f>
        <v>2167.7156</v>
      </c>
      <c r="GU141" s="346">
        <f>if($A141-GU$126&gt;=0, if($B141&lt;=$B140,GU140,GU140*vlookup($B141,'2a. TBill Main'!$B$237:$HF$246,1+GU$123)),GU140)</f>
        <v>9001.6044</v>
      </c>
      <c r="GV141" s="346">
        <f>if($A141-GV$126&gt;=0, if($B141&lt;=$B140,GV140,GV140*vlookup($B141,'2a. TBill Main'!$B$237:$HF$246,1+GV$123)),GV140)</f>
        <v>15033.0372</v>
      </c>
      <c r="GW141" s="346">
        <f>if($A141-GW$126&gt;=0, if($B141&lt;=$B140,GW140,GW140*vlookup($B141,'2a. TBill Main'!$B$237:$HF$246,1+GW$123)),GW140)</f>
        <v>16425.4068</v>
      </c>
      <c r="GX141" s="346">
        <f>if($A141-GX$126&gt;=0, if($B141&lt;=$B140,GX140,GX140*vlookup($B141,'2a. TBill Main'!$B$237:$HF$246,1+GX$123)),GX140)</f>
        <v>7185.2344</v>
      </c>
      <c r="GY141" s="346">
        <f>if($A141-GY$126&gt;=0, if($B141&lt;=$B140,GY140,GY140*vlookup($B141,'2a. TBill Main'!$B$237:$HF$246,1+GY$123)),GY140)</f>
        <v>27773.6528</v>
      </c>
      <c r="GZ141" s="346">
        <f>if($A141-GZ$126&gt;=0, if($B141&lt;=$B140,GZ140,GZ140*vlookup($B141,'2a. TBill Main'!$B$237:$HF$246,1+GZ$123)),GZ140)</f>
        <v>22310.4456</v>
      </c>
      <c r="HA141" s="346">
        <f>if($A141-HA$126&gt;=0, if($B141&lt;=$B140,HA140,HA140*vlookup($B141,'2a. TBill Main'!$B$237:$HF$246,1+HA$123)),HA140)</f>
        <v>32149.2068</v>
      </c>
      <c r="HB141" s="346">
        <f>if($A141-HB$126&gt;=0, if($B141&lt;=$B140,HB140,HB140*vlookup($B141,'2a. TBill Main'!$B$237:$HF$246,1+HB$123)),HB140)</f>
        <v>19892.2336</v>
      </c>
      <c r="HC141" s="346">
        <f>if($A141-HC$126&gt;=0, if($B141&lt;=$B140,HC140,HC140*vlookup($B141,'2a. TBill Main'!$B$237:$HF$246,1+HC$123)),HC140)</f>
        <v>5894.7984</v>
      </c>
      <c r="HD141" s="346">
        <f>if($A141-HD$126&gt;=0, if($B141&lt;=$B140,HD140,HD140*vlookup($B141,'2a. TBill Main'!$B$237:$HF$246,1+HD$123)),HD140)</f>
        <v>14289.1388</v>
      </c>
      <c r="HE141" s="346">
        <f>if($A141-HE$126&gt;=0, if($B141&lt;=$B140,HE140,HE140*vlookup($B141,'2a. TBill Main'!$B$237:$HF$246,1+HE$123)),HE140)</f>
        <v>13240.37218</v>
      </c>
      <c r="HF141" s="346">
        <f>if($A141-HF$126&gt;=0, if($B141&lt;=$B140,HF140,HF140*vlookup($B141,'2a. TBill Main'!$B$237:$HF$246,1+HF$123)),HF140)</f>
        <v>13347.8796</v>
      </c>
      <c r="HG141" s="346">
        <f>if($A141-HG$126&gt;=0, if($B141&lt;=$B140,HG140,HG140*vlookup($B141,'2a. TBill Main'!$B$237:$HF$246,1+HG$123)),HG140)</f>
        <v>2744.6164</v>
      </c>
      <c r="HH141" s="346">
        <f>if($A141-HH$126&gt;=0, if($B141&lt;=$B140,HH140,HH140*vlookup($B141,'2a. TBill Main'!$B$237:$HF$246,1+HH$123)),HH140)</f>
        <v>16312.6292</v>
      </c>
      <c r="HI141" s="346">
        <f>if($A141-HI$126&gt;=0, if($B141&lt;=$B140,HI140,HI140*vlookup($B141,'2a. TBill Main'!$B$237:$HF$246,1+HI$123)),HI140)</f>
        <v>25274.1108</v>
      </c>
      <c r="HJ141" s="346"/>
      <c r="HK141" s="346"/>
      <c r="HL141" s="346"/>
      <c r="HM141" s="346"/>
      <c r="HN141" s="346"/>
      <c r="HO141" s="346"/>
      <c r="HP141" s="346"/>
      <c r="HQ141" s="346"/>
      <c r="HR141" s="346"/>
      <c r="HS141" s="346"/>
      <c r="HT141" s="346"/>
      <c r="HU141" s="346"/>
      <c r="HV141" s="346"/>
      <c r="HW141" s="346"/>
      <c r="HX141" s="346"/>
    </row>
    <row r="142">
      <c r="A142" s="331" t="str">
        <f t="shared" si="33"/>
        <v>09-2024</v>
      </c>
      <c r="B142" s="346">
        <f t="shared" si="36"/>
        <v>3</v>
      </c>
      <c r="C142" s="346">
        <f t="shared" si="34"/>
        <v>4098069.82</v>
      </c>
      <c r="D142" s="338">
        <f t="shared" si="35"/>
        <v>3</v>
      </c>
      <c r="E142" s="346"/>
      <c r="F142" s="346">
        <f>if($A142-F$126&gt;=0, if($B142&lt;=$B141,F141,F141*vlookup($B142,'2a. TBill Main'!$B$237:$HF$246,1+F$123)),F141)</f>
        <v>360.8734755</v>
      </c>
      <c r="G142" s="346">
        <f>if($A142-G$126&gt;=0, if($B142&lt;=$B141,G141,G141*vlookup($B142,'2a. TBill Main'!$B$237:$HF$246,1+G$123)),G141)</f>
        <v>9294.060455</v>
      </c>
      <c r="H142" s="346">
        <f>if($A142-H$126&gt;=0, if($B142&lt;=$B141,H141,H141*vlookup($B142,'2a. TBill Main'!$B$237:$HF$246,1+H$123)),H141)</f>
        <v>25503.42583</v>
      </c>
      <c r="I142" s="346">
        <f>if($A142-I$126&gt;=0, if($B142&lt;=$B141,I141,I141*vlookup($B142,'2a. TBill Main'!$B$237:$HF$246,1+I$123)),I141)</f>
        <v>9563.784687</v>
      </c>
      <c r="J142" s="346">
        <f>if($A142-J$126&gt;=0, if($B142&lt;=$B141,J141,J141*vlookup($B142,'2a. TBill Main'!$B$237:$HF$246,1+J$123)),J141)</f>
        <v>12751.71292</v>
      </c>
      <c r="K142" s="346">
        <f>if($A142-K$126&gt;=0, if($B142&lt;=$B141,K141,K141*vlookup($B142,'2a. TBill Main'!$B$237:$HF$246,1+K$123)),K141)</f>
        <v>12751.71292</v>
      </c>
      <c r="L142" s="346">
        <f>if($A142-L$126&gt;=0, if($B142&lt;=$B141,L141,L141*vlookup($B142,'2a. TBill Main'!$B$237:$HF$246,1+L$123)),L141)</f>
        <v>3343.052817</v>
      </c>
      <c r="M142" s="346">
        <f>if($A142-M$126&gt;=0, if($B142&lt;=$B141,M141,M141*vlookup($B142,'2a. TBill Main'!$B$237:$HF$246,1+M$123)),M141)</f>
        <v>94450.6624</v>
      </c>
      <c r="N142" s="346">
        <f>if($A142-N$126&gt;=0, if($B142&lt;=$B141,N141,N141*vlookup($B142,'2a. TBill Main'!$B$237:$HF$246,1+N$123)),N141)</f>
        <v>31813.62372</v>
      </c>
      <c r="O142" s="346">
        <f>if($A142-O$126&gt;=0, if($B142&lt;=$B141,O141,O141*vlookup($B142,'2a. TBill Main'!$B$237:$HF$246,1+O$123)),O141)</f>
        <v>1697.252989</v>
      </c>
      <c r="P142" s="346">
        <f>if($A142-P$126&gt;=0, if($B142&lt;=$B141,P141,P141*vlookup($B142,'2a. TBill Main'!$B$237:$HF$246,1+P$123)),P141)</f>
        <v>12.75171292</v>
      </c>
      <c r="Q142" s="346">
        <f>if($A142-Q$126&gt;=0, if($B142&lt;=$B141,Q141,Q141*vlookup($B142,'2a. TBill Main'!$B$237:$HF$246,1+Q$123)),Q141)</f>
        <v>242.2825454</v>
      </c>
      <c r="R142" s="346">
        <f>if($A142-R$126&gt;=0, if($B142&lt;=$B141,R141,R141*vlookup($B142,'2a. TBill Main'!$B$237:$HF$246,1+R$123)),R141)</f>
        <v>9408.660099</v>
      </c>
      <c r="S142" s="346">
        <f>if($A142-S$126&gt;=0, if($B142&lt;=$B141,S141,S141*vlookup($B142,'2a. TBill Main'!$B$237:$HF$246,1+S$123)),S141)</f>
        <v>7569.149001</v>
      </c>
      <c r="T142" s="346">
        <f>if($A142-T$126&gt;=0, if($B142&lt;=$B141,T141,T141*vlookup($B142,'2a. TBill Main'!$B$237:$HF$246,1+T$123)),T141)</f>
        <v>84195.73487</v>
      </c>
      <c r="U142" s="346">
        <f>if($A142-U$126&gt;=0, if($B142&lt;=$B141,U141,U141*vlookup($B142,'2a. TBill Main'!$B$237:$HF$246,1+U$123)),U141)</f>
        <v>12989.62162</v>
      </c>
      <c r="V142" s="346">
        <f>if($A142-V$126&gt;=0, if($B142&lt;=$B141,V141,V141*vlookup($B142,'2a. TBill Main'!$B$237:$HF$246,1+V$123)),V141)</f>
        <v>41697.76969</v>
      </c>
      <c r="W142" s="346">
        <f>if($A142-W$126&gt;=0, if($B142&lt;=$B141,W141,W141*vlookup($B142,'2a. TBill Main'!$B$237:$HF$246,1+W$123)),W141)</f>
        <v>12751.71292</v>
      </c>
      <c r="X142" s="346">
        <f>if($A142-X$126&gt;=0, if($B142&lt;=$B141,X141,X141*vlookup($B142,'2a. TBill Main'!$B$237:$HF$246,1+X$123)),X141)</f>
        <v>22516.96192</v>
      </c>
      <c r="Y142" s="346">
        <f>if($A142-Y$126&gt;=0, if($B142&lt;=$B141,Y141,Y141*vlookup($B142,'2a. TBill Main'!$B$237:$HF$246,1+Y$123)),Y141)</f>
        <v>12751.71292</v>
      </c>
      <c r="Z142" s="346">
        <f>if($A142-Z$126&gt;=0, if($B142&lt;=$B141,Z141,Z141*vlookup($B142,'2a. TBill Main'!$B$237:$HF$246,1+Z$123)),Z141)</f>
        <v>1613.091684</v>
      </c>
      <c r="AA142" s="346">
        <f>if($A142-AA$126&gt;=0, if($B142&lt;=$B141,AA141,AA141*vlookup($B142,'2a. TBill Main'!$B$237:$HF$246,1+AA$123)),AA141)</f>
        <v>28447.19701</v>
      </c>
      <c r="AB142" s="346">
        <f>if($A142-AB$126&gt;=0, if($B142&lt;=$B141,AB141,AB141*vlookup($B142,'2a. TBill Main'!$B$237:$HF$246,1+AB$123)),AB141)</f>
        <v>16826.76506</v>
      </c>
      <c r="AC142" s="346">
        <f>if($A142-AC$126&gt;=0, if($B142&lt;=$B141,AC141,AC141*vlookup($B142,'2a. TBill Main'!$B$237:$HF$246,1+AC$123)),AC141)</f>
        <v>10201.37033</v>
      </c>
      <c r="AD142" s="346">
        <f>if($A142-AD$126&gt;=0, if($B142&lt;=$B141,AD141,AD141*vlookup($B142,'2a. TBill Main'!$B$237:$HF$246,1+AD$123)),AD141)</f>
        <v>6375.856458</v>
      </c>
      <c r="AE142" s="346">
        <f>if($A142-AE$126&gt;=0, if($B142&lt;=$B141,AE141,AE141*vlookup($B142,'2a. TBill Main'!$B$237:$HF$246,1+AE$123)),AE141)</f>
        <v>55745.71973</v>
      </c>
      <c r="AF142" s="346">
        <f>if($A142-AF$126&gt;=0, if($B142&lt;=$B141,AF141,AF141*vlookup($B142,'2a. TBill Main'!$B$237:$HF$246,1+AF$123)),AF141)</f>
        <v>10042.31822</v>
      </c>
      <c r="AG142" s="346">
        <f>if($A142-AG$126&gt;=0, if($B142&lt;=$B141,AG141,AG141*vlookup($B142,'2a. TBill Main'!$B$237:$HF$246,1+AG$123)),AG141)</f>
        <v>14008.53449</v>
      </c>
      <c r="AH142" s="346">
        <f>if($A142-AH$126&gt;=0, if($B142&lt;=$B141,AH141,AH141*vlookup($B142,'2a. TBill Main'!$B$237:$HF$246,1+AH$123)),AH141)</f>
        <v>10638.84335</v>
      </c>
      <c r="AI142" s="346">
        <f>if($A142-AI$126&gt;=0, if($B142&lt;=$B141,AI141,AI141*vlookup($B142,'2a. TBill Main'!$B$237:$HF$246,1+AI$123)),AI141)</f>
        <v>19775.57317</v>
      </c>
      <c r="AJ142" s="346">
        <f>if($A142-AJ$126&gt;=0, if($B142&lt;=$B141,AJ141,AJ141*vlookup($B142,'2a. TBill Main'!$B$237:$HF$246,1+AJ$123)),AJ141)</f>
        <v>19127.56937</v>
      </c>
      <c r="AK142" s="346">
        <f>if($A142-AK$126&gt;=0, if($B142&lt;=$B141,AK141,AK141*vlookup($B142,'2a. TBill Main'!$B$237:$HF$246,1+AK$123)),AK141)</f>
        <v>15302.0555</v>
      </c>
      <c r="AL142" s="346">
        <f>if($A142-AL$126&gt;=0, if($B142&lt;=$B141,AL141,AL141*vlookup($B142,'2a. TBill Main'!$B$237:$HF$246,1+AL$123)),AL141)</f>
        <v>10201.37033</v>
      </c>
      <c r="AM142" s="346">
        <f>if($A142-AM$126&gt;=0, if($B142&lt;=$B141,AM141,AM141*vlookup($B142,'2a. TBill Main'!$B$237:$HF$246,1+AM$123)),AM141)</f>
        <v>14411.65439</v>
      </c>
      <c r="AN142" s="346">
        <f>if($A142-AN$126&gt;=0, if($B142&lt;=$B141,AN141,AN141*vlookup($B142,'2a. TBill Main'!$B$237:$HF$246,1+AN$123)),AN141)</f>
        <v>76658.19736</v>
      </c>
      <c r="AO142" s="346">
        <f>if($A142-AO$126&gt;=0, if($B142&lt;=$B141,AO141,AO141*vlookup($B142,'2a. TBill Main'!$B$237:$HF$246,1+AO$123)),AO141)</f>
        <v>8401.797599</v>
      </c>
      <c r="AP142" s="346">
        <f>if($A142-AP$126&gt;=0, if($B142&lt;=$B141,AP141,AP141*vlookup($B142,'2a. TBill Main'!$B$237:$HF$246,1+AP$123)),AP141)</f>
        <v>15278.6306</v>
      </c>
      <c r="AQ142" s="346">
        <f>if($A142-AQ$126&gt;=0, if($B142&lt;=$B141,AQ141,AQ141*vlookup($B142,'2a. TBill Main'!$B$237:$HF$246,1+AQ$123)),AQ141)</f>
        <v>35553.07628</v>
      </c>
      <c r="AR142" s="346">
        <f>if($A142-AR$126&gt;=0, if($B142&lt;=$B141,AR141,AR141*vlookup($B142,'2a. TBill Main'!$B$237:$HF$246,1+AR$123)),AR141)</f>
        <v>25503.42583</v>
      </c>
      <c r="AS142" s="346">
        <f>if($A142-AS$126&gt;=0, if($B142&lt;=$B141,AS141,AS141*vlookup($B142,'2a. TBill Main'!$B$237:$HF$246,1+AS$123)),AS141)</f>
        <v>7651.02775</v>
      </c>
      <c r="AT142" s="346">
        <f>if($A142-AT$126&gt;=0, if($B142&lt;=$B141,AT141,AT141*vlookup($B142,'2a. TBill Main'!$B$237:$HF$246,1+AT$123)),AT141)</f>
        <v>10201.37033</v>
      </c>
      <c r="AU142" s="346">
        <f>if($A142-AU$126&gt;=0, if($B142&lt;=$B141,AU141,AU141*vlookup($B142,'2a. TBill Main'!$B$237:$HF$246,1+AU$123)),AU141)</f>
        <v>10201.37033</v>
      </c>
      <c r="AV142" s="346">
        <f>if($A142-AV$126&gt;=0, if($B142&lt;=$B141,AV141,AV141*vlookup($B142,'2a. TBill Main'!$B$237:$HF$246,1+AV$123)),AV141)</f>
        <v>6375.856458</v>
      </c>
      <c r="AW142" s="346">
        <f>if($A142-AW$126&gt;=0, if($B142&lt;=$B141,AW141,AW141*vlookup($B142,'2a. TBill Main'!$B$237:$HF$246,1+AW$123)),AW141)</f>
        <v>6375.856458</v>
      </c>
      <c r="AX142" s="346">
        <f>if($A142-AX$126&gt;=0, if($B142&lt;=$B141,AX141,AX141*vlookup($B142,'2a. TBill Main'!$B$237:$HF$246,1+AX$123)),AX141)</f>
        <v>47435.09688</v>
      </c>
      <c r="AY142" s="346">
        <f>if($A142-AY$126&gt;=0, if($B142&lt;=$B141,AY141,AY141*vlookup($B142,'2a. TBill Main'!$B$237:$HF$246,1+AY$123)),AY141)</f>
        <v>36092.38448</v>
      </c>
      <c r="AZ142" s="346">
        <f>if($A142-AZ$126&gt;=0, if($B142&lt;=$B141,AZ141,AZ141*vlookup($B142,'2a. TBill Main'!$B$237:$HF$246,1+AZ$123)),AZ141)</f>
        <v>14425.97457</v>
      </c>
      <c r="BA142" s="346">
        <f>if($A142-BA$126&gt;=0, if($B142&lt;=$B141,BA141,BA141*vlookup($B142,'2a. TBill Main'!$B$237:$HF$246,1+BA$123)),BA141)</f>
        <v>21946.90934</v>
      </c>
      <c r="BB142" s="346">
        <f>if($A142-BB$126&gt;=0, if($B142&lt;=$B141,BB141,BB141*vlookup($B142,'2a. TBill Main'!$B$237:$HF$246,1+BB$123)),BB141)</f>
        <v>40470.12403</v>
      </c>
      <c r="BC142" s="346">
        <f>if($A142-BC$126&gt;=0, if($B142&lt;=$B141,BC141,BC141*vlookup($B142,'2a. TBill Main'!$B$237:$HF$246,1+BC$123)),BC141)</f>
        <v>382.5513875</v>
      </c>
      <c r="BD142" s="346">
        <f>if($A142-BD$126&gt;=0, if($B142&lt;=$B141,BD141,BD141*vlookup($B142,'2a. TBill Main'!$B$237:$HF$246,1+BD$123)),BD141)</f>
        <v>19127.56937</v>
      </c>
      <c r="BE142" s="346">
        <f>if($A142-BE$126&gt;=0, if($B142&lt;=$B141,BE141,BE141*vlookup($B142,'2a. TBill Main'!$B$237:$HF$246,1+BE$123)),BE141)</f>
        <v>12751.71292</v>
      </c>
      <c r="BF142" s="346">
        <f>if($A142-BF$126&gt;=0, if($B142&lt;=$B141,BF141,BF141*vlookup($B142,'2a. TBill Main'!$B$237:$HF$246,1+BF$123)),BF141)</f>
        <v>6375.856458</v>
      </c>
      <c r="BG142" s="346">
        <f>if($A142-BG$126&gt;=0, if($B142&lt;=$B141,BG141,BG141*vlookup($B142,'2a. TBill Main'!$B$237:$HF$246,1+BG$123)),BG141)</f>
        <v>6375.856458</v>
      </c>
      <c r="BH142" s="346">
        <f>if($A142-BH$126&gt;=0, if($B142&lt;=$B141,BH141,BH141*vlookup($B142,'2a. TBill Main'!$B$237:$HF$246,1+BH$123)),BH141)</f>
        <v>12751.71292</v>
      </c>
      <c r="BI142" s="346">
        <f>if($A142-BI$126&gt;=0, if($B142&lt;=$B141,BI141,BI141*vlookup($B142,'2a. TBill Main'!$B$237:$HF$246,1+BI$123)),BI141)</f>
        <v>70723.55017</v>
      </c>
      <c r="BJ142" s="346">
        <f>if($A142-BJ$126&gt;=0, if($B142&lt;=$B141,BJ141,BJ141*vlookup($B142,'2a. TBill Main'!$B$237:$HF$246,1+BJ$123)),BJ141)</f>
        <v>12751.71292</v>
      </c>
      <c r="BK142" s="346">
        <f>if($A142-BK$126&gt;=0, if($B142&lt;=$B141,BK141,BK141*vlookup($B142,'2a. TBill Main'!$B$237:$HF$246,1+BK$123)),BK141)</f>
        <v>23658.15096</v>
      </c>
      <c r="BL142" s="346">
        <f>if($A142-BL$126&gt;=0, if($B142&lt;=$B141,BL141,BL141*vlookup($B142,'2a. TBill Main'!$B$237:$HF$246,1+BL$123)),BL141)</f>
        <v>31879.28229</v>
      </c>
      <c r="BM142" s="346">
        <f>if($A142-BM$126&gt;=0, if($B142&lt;=$B141,BM141,BM141*vlookup($B142,'2a. TBill Main'!$B$237:$HF$246,1+BM$123)),BM141)</f>
        <v>25.50342583</v>
      </c>
      <c r="BN142" s="346">
        <f>if($A142-BN$126&gt;=0, if($B142&lt;=$B141,BN141,BN141*vlookup($B142,'2a. TBill Main'!$B$237:$HF$246,1+BN$123)),BN141)</f>
        <v>3621.295192</v>
      </c>
      <c r="BO142" s="346">
        <f>if($A142-BO$126&gt;=0, if($B142&lt;=$B141,BO141,BO141*vlookup($B142,'2a. TBill Main'!$B$237:$HF$246,1+BO$123)),BO141)</f>
        <v>25007.58823</v>
      </c>
      <c r="BP142" s="346">
        <f>if($A142-BP$126&gt;=0, if($B142&lt;=$B141,BP141,BP141*vlookup($B142,'2a. TBill Main'!$B$237:$HF$246,1+BP$123)),BP141)</f>
        <v>12751.71292</v>
      </c>
      <c r="BQ142" s="346">
        <f>if($A142-BQ$126&gt;=0, if($B142&lt;=$B141,BQ141,BQ141*vlookup($B142,'2a. TBill Main'!$B$237:$HF$246,1+BQ$123)),BQ141)</f>
        <v>2928.532885</v>
      </c>
      <c r="BR142" s="346">
        <f>if($A142-BR$126&gt;=0, if($B142&lt;=$B141,BR141,BR141*vlookup($B142,'2a. TBill Main'!$B$237:$HF$246,1+BR$123)),BR141)</f>
        <v>12751.71292</v>
      </c>
      <c r="BS142" s="346">
        <f>if($A142-BS$126&gt;=0, if($B142&lt;=$B141,BS141,BS141*vlookup($B142,'2a. TBill Main'!$B$237:$HF$246,1+BS$123)),BS141)</f>
        <v>7651.02775</v>
      </c>
      <c r="BT142" s="346">
        <f>if($A142-BT$126&gt;=0, if($B142&lt;=$B141,BT141,BT141*vlookup($B142,'2a. TBill Main'!$B$237:$HF$246,1+BT$123)),BT141)</f>
        <v>89009.5065</v>
      </c>
      <c r="BU142" s="346">
        <f>if($A142-BU$126&gt;=0, if($B142&lt;=$B141,BU141,BU141*vlookup($B142,'2a. TBill Main'!$B$237:$HF$246,1+BU$123)),BU141)</f>
        <v>31998.0645</v>
      </c>
      <c r="BV142" s="346">
        <f>if($A142-BV$126&gt;=0, if($B142&lt;=$B141,BV141,BV141*vlookup($B142,'2a. TBill Main'!$B$237:$HF$246,1+BV$123)),BV141)</f>
        <v>31879.28229</v>
      </c>
      <c r="BW142" s="346">
        <f>if($A142-BW$126&gt;=0, if($B142&lt;=$B141,BW141,BW141*vlookup($B142,'2a. TBill Main'!$B$237:$HF$246,1+BW$123)),BW141)</f>
        <v>641.4111597</v>
      </c>
      <c r="BX142" s="346">
        <f>if($A142-BX$126&gt;=0, if($B142&lt;=$B141,BX141,BX141*vlookup($B142,'2a. TBill Main'!$B$237:$HF$246,1+BX$123)),BX141)</f>
        <v>19127.56937</v>
      </c>
      <c r="BY142" s="346">
        <f>if($A142-BY$126&gt;=0, if($B142&lt;=$B141,BY141,BY141*vlookup($B142,'2a. TBill Main'!$B$237:$HF$246,1+BY$123)),BY141)</f>
        <v>12751.71292</v>
      </c>
      <c r="BZ142" s="346">
        <f>if($A142-BZ$126&gt;=0, if($B142&lt;=$B141,BZ141,BZ141*vlookup($B142,'2a. TBill Main'!$B$237:$HF$246,1+BZ$123)),BZ141)</f>
        <v>7765.053566</v>
      </c>
      <c r="CA142" s="346">
        <f>if($A142-CA$126&gt;=0, if($B142&lt;=$B141,CA141,CA141*vlookup($B142,'2a. TBill Main'!$B$237:$HF$246,1+CA$123)),CA141)</f>
        <v>12751.71292</v>
      </c>
      <c r="CB142" s="346">
        <f>if($A142-CB$126&gt;=0, if($B142&lt;=$B141,CB141,CB141*vlookup($B142,'2a. TBill Main'!$B$237:$HF$246,1+CB$123)),CB141)</f>
        <v>26171.61559</v>
      </c>
      <c r="CC142" s="346">
        <f>if($A142-CC$126&gt;=0, if($B142&lt;=$B141,CC141,CC141*vlookup($B142,'2a. TBill Main'!$B$237:$HF$246,1+CC$123)),CC141)</f>
        <v>48184.82108</v>
      </c>
      <c r="CD142" s="346">
        <f>if($A142-CD$126&gt;=0, if($B142&lt;=$B141,CD141,CD141*vlookup($B142,'2a. TBill Main'!$B$237:$HF$246,1+CD$123)),CD141)</f>
        <v>13386.74822</v>
      </c>
      <c r="CE142" s="346">
        <f>if($A142-CE$126&gt;=0, if($B142&lt;=$B141,CE141,CE141*vlookup($B142,'2a. TBill Main'!$B$237:$HF$246,1+CE$123)),CE141)</f>
        <v>28444.76144</v>
      </c>
      <c r="CF142" s="346">
        <f>if($A142-CF$126&gt;=0, if($B142&lt;=$B141,CF141,CF141*vlookup($B142,'2a. TBill Main'!$B$237:$HF$246,1+CF$123)),CF141)</f>
        <v>31879.28229</v>
      </c>
      <c r="CG142" s="346">
        <f>if($A142-CG$126&gt;=0, if($B142&lt;=$B141,CG141,CG141*vlookup($B142,'2a. TBill Main'!$B$237:$HF$246,1+CG$123)),CG141)</f>
        <v>6.375856458</v>
      </c>
      <c r="CH142" s="346">
        <f>if($A142-CH$126&gt;=0, if($B142&lt;=$B141,CH141,CH141*vlookup($B142,'2a. TBill Main'!$B$237:$HF$246,1+CH$123)),CH141)</f>
        <v>17944.88626</v>
      </c>
      <c r="CI142" s="346">
        <f>if($A142-CI$126&gt;=0, if($B142&lt;=$B141,CI141,CI141*vlookup($B142,'2a. TBill Main'!$B$237:$HF$246,1+CI$123)),CI141)</f>
        <v>12751.71292</v>
      </c>
      <c r="CJ142" s="346">
        <f>if($A142-CJ$126&gt;=0, if($B142&lt;=$B141,CJ141,CJ141*vlookup($B142,'2a. TBill Main'!$B$237:$HF$246,1+CJ$123)),CJ141)</f>
        <v>6375.856458</v>
      </c>
      <c r="CK142" s="346">
        <f>if($A142-CK$126&gt;=0, if($B142&lt;=$B141,CK141,CK141*vlookup($B142,'2a. TBill Main'!$B$237:$HF$246,1+CK$123)),CK141)</f>
        <v>11100.77415</v>
      </c>
      <c r="CL142" s="346">
        <f>if($A142-CL$126&gt;=0, if($B142&lt;=$B141,CL141,CL141*vlookup($B142,'2a. TBill Main'!$B$237:$HF$246,1+CL$123)),CL141)</f>
        <v>9577.849826</v>
      </c>
      <c r="CM142" s="346">
        <f>if($A142-CM$126&gt;=0, if($B142&lt;=$B141,CM141,CM141*vlookup($B142,'2a. TBill Main'!$B$237:$HF$246,1+CM$123)),CM141)</f>
        <v>56533.44404</v>
      </c>
      <c r="CN142" s="346">
        <f>if($A142-CN$126&gt;=0, if($B142&lt;=$B141,CN141,CN141*vlookup($B142,'2a. TBill Main'!$B$237:$HF$246,1+CN$123)),CN141)</f>
        <v>19966.89987</v>
      </c>
      <c r="CO142" s="346">
        <f>if($A142-CO$126&gt;=0, if($B142&lt;=$B141,CO141,CO141*vlookup($B142,'2a. TBill Main'!$B$237:$HF$246,1+CO$123)),CO141)</f>
        <v>188.1477376</v>
      </c>
      <c r="CP142" s="346">
        <f>if($A142-CP$126&gt;=0, if($B142&lt;=$B141,CP141,CP141*vlookup($B142,'2a. TBill Main'!$B$237:$HF$246,1+CP$123)),CP141)</f>
        <v>26651.62092</v>
      </c>
      <c r="CQ142" s="346">
        <f>if($A142-CQ$126&gt;=0, if($B142&lt;=$B141,CQ141,CQ141*vlookup($B142,'2a. TBill Main'!$B$237:$HF$246,1+CQ$123)),CQ141)</f>
        <v>5879.6168</v>
      </c>
      <c r="CR142" s="346">
        <f>if($A142-CR$126&gt;=0, if($B142&lt;=$B141,CR141,CR141*vlookup($B142,'2a. TBill Main'!$B$237:$HF$246,1+CR$123)),CR141)</f>
        <v>16843.31473</v>
      </c>
      <c r="CS142" s="346">
        <f>if($A142-CS$126&gt;=0, if($B142&lt;=$B141,CS141,CS141*vlookup($B142,'2a. TBill Main'!$B$237:$HF$246,1+CS$123)),CS141)</f>
        <v>4982.387276</v>
      </c>
      <c r="CT142" s="346">
        <f>if($A142-CT$126&gt;=0, if($B142&lt;=$B141,CT141,CT141*vlookup($B142,'2a. TBill Main'!$B$237:$HF$246,1+CT$123)),CT141)</f>
        <v>16468.06583</v>
      </c>
      <c r="CU142" s="346">
        <f>if($A142-CU$126&gt;=0, if($B142&lt;=$B141,CU141,CU141*vlookup($B142,'2a. TBill Main'!$B$237:$HF$246,1+CU$123)),CU141)</f>
        <v>25032.42149</v>
      </c>
      <c r="CV142" s="346">
        <f>if($A142-CV$126&gt;=0, if($B142&lt;=$B141,CV141,CV141*vlookup($B142,'2a. TBill Main'!$B$237:$HF$246,1+CV$123)),CV141)</f>
        <v>5879.6168</v>
      </c>
      <c r="CW142" s="346">
        <f>if($A142-CW$126&gt;=0, if($B142&lt;=$B141,CW141,CW141*vlookup($B142,'2a. TBill Main'!$B$237:$HF$246,1+CW$123)),CW141)</f>
        <v>8525.44436</v>
      </c>
      <c r="CX142" s="346">
        <f>if($A142-CX$126&gt;=0, if($B142&lt;=$B141,CX141,CX141*vlookup($B142,'2a. TBill Main'!$B$237:$HF$246,1+CX$123)),CX141)</f>
        <v>64119.57305</v>
      </c>
      <c r="CY142" s="346">
        <f>if($A142-CY$126&gt;=0, if($B142&lt;=$B141,CY141,CY141*vlookup($B142,'2a. TBill Main'!$B$237:$HF$246,1+CY$123)),CY141)</f>
        <v>125847.2827</v>
      </c>
      <c r="CZ142" s="346">
        <f>if($A142-CZ$126&gt;=0, if($B142&lt;=$B141,CZ141,CZ141*vlookup($B142,'2a. TBill Main'!$B$237:$HF$246,1+CZ$123)),CZ141)</f>
        <v>10648.28001</v>
      </c>
      <c r="DA142" s="346">
        <f>if($A142-DA$126&gt;=0, if($B142&lt;=$B141,DA141,DA141*vlookup($B142,'2a. TBill Main'!$B$237:$HF$246,1+DA$123)),DA141)</f>
        <v>29398.084</v>
      </c>
      <c r="DB142" s="346">
        <f>if($A142-DB$126&gt;=0, if($B142&lt;=$B141,DB141,DB141*vlookup($B142,'2a. TBill Main'!$B$237:$HF$246,1+DB$123)),DB141)</f>
        <v>11759.2336</v>
      </c>
      <c r="DC142" s="346">
        <f>if($A142-DC$126&gt;=0, if($B142&lt;=$B141,DC141,DC141*vlookup($B142,'2a. TBill Main'!$B$237:$HF$246,1+DC$123)),DC141)</f>
        <v>11759.2336</v>
      </c>
      <c r="DD142" s="346">
        <f>if($A142-DD$126&gt;=0, if($B142&lt;=$B141,DD141,DD141*vlookup($B142,'2a. TBill Main'!$B$237:$HF$246,1+DD$123)),DD141)</f>
        <v>23422.04148</v>
      </c>
      <c r="DE142" s="346">
        <f>if($A142-DE$126&gt;=0, if($B142&lt;=$B141,DE141,DE141*vlookup($B142,'2a. TBill Main'!$B$237:$HF$246,1+DE$123)),DE141)</f>
        <v>8915.850916</v>
      </c>
      <c r="DF142" s="346">
        <f>if($A142-DF$126&gt;=0, if($B142&lt;=$B141,DF141,DF141*vlookup($B142,'2a. TBill Main'!$B$237:$HF$246,1+DF$123)),DF141)</f>
        <v>4703.69344</v>
      </c>
      <c r="DG142" s="346">
        <f>if($A142-DG$126&gt;=0, if($B142&lt;=$B141,DG141,DG141*vlookup($B142,'2a. TBill Main'!$B$237:$HF$246,1+DG$123)),DG141)</f>
        <v>11759.2336</v>
      </c>
      <c r="DH142" s="346">
        <f>if($A142-DH$126&gt;=0, if($B142&lt;=$B141,DH141,DH141*vlookup($B142,'2a. TBill Main'!$B$237:$HF$246,1+DH$123)),DH141)</f>
        <v>58623.30727</v>
      </c>
      <c r="DI142" s="346">
        <f>if($A142-DI$126&gt;=0, if($B142&lt;=$B141,DI141,DI141*vlookup($B142,'2a. TBill Main'!$B$237:$HF$246,1+DI$123)),DI141)</f>
        <v>9158.314553</v>
      </c>
      <c r="DJ142" s="346">
        <f>if($A142-DJ$126&gt;=0, if($B142&lt;=$B141,DJ141,DJ141*vlookup($B142,'2a. TBill Main'!$B$237:$HF$246,1+DJ$123)),DJ141)</f>
        <v>58.796168</v>
      </c>
      <c r="DK142" s="346">
        <f>if($A142-DK$126&gt;=0, if($B142&lt;=$B141,DK141,DK141*vlookup($B142,'2a. TBill Main'!$B$237:$HF$246,1+DK$123)),DK141)</f>
        <v>27498.46213</v>
      </c>
      <c r="DL142" s="346">
        <f>if($A142-DL$126&gt;=0, if($B142&lt;=$B141,DL141,DL141*vlookup($B142,'2a. TBill Main'!$B$237:$HF$246,1+DL$123)),DL141)</f>
        <v>11759.2336</v>
      </c>
      <c r="DM142" s="346">
        <f>if($A142-DM$126&gt;=0, if($B142&lt;=$B141,DM141,DM141*vlookup($B142,'2a. TBill Main'!$B$237:$HF$246,1+DM$123)),DM141)</f>
        <v>7543.183818</v>
      </c>
      <c r="DN142" s="346">
        <f>if($A142-DN$126&gt;=0, if($B142&lt;=$B141,DN141,DN141*vlookup($B142,'2a. TBill Main'!$B$237:$HF$246,1+DN$123)),DN141)</f>
        <v>31319.54277</v>
      </c>
      <c r="DO142" s="346">
        <f>if($A142-DO$126&gt;=0, if($B142&lt;=$B141,DO141,DO141*vlookup($B142,'2a. TBill Main'!$B$237:$HF$246,1+DO$123)),DO141)</f>
        <v>11759.2336</v>
      </c>
      <c r="DP142" s="346">
        <f>if($A142-DP$126&gt;=0, if($B142&lt;=$B141,DP141,DP141*vlookup($B142,'2a. TBill Main'!$B$237:$HF$246,1+DP$123)),DP141)</f>
        <v>14111.08032</v>
      </c>
      <c r="DQ142" s="346">
        <f>if($A142-DQ$126&gt;=0, if($B142&lt;=$B141,DQ141,DQ141*vlookup($B142,'2a. TBill Main'!$B$237:$HF$246,1+DQ$123)),DQ141)</f>
        <v>8231.46352</v>
      </c>
      <c r="DR142" s="346">
        <f>if($A142-DR$126&gt;=0, if($B142&lt;=$B141,DR141,DR141*vlookup($B142,'2a. TBill Main'!$B$237:$HF$246,1+DR$123)),DR141)</f>
        <v>55628.53621</v>
      </c>
      <c r="DS142" s="346">
        <f>if($A142-DS$126&gt;=0, if($B142&lt;=$B141,DS141,DS141*vlookup($B142,'2a. TBill Main'!$B$237:$HF$246,1+DS$123)),DS141)</f>
        <v>2363.406047</v>
      </c>
      <c r="DT142" s="346">
        <f>if($A142-DT$126&gt;=0, if($B142&lt;=$B141,DT141,DT141*vlookup($B142,'2a. TBill Main'!$B$237:$HF$246,1+DT$123)),DT141)</f>
        <v>62.32393808</v>
      </c>
      <c r="DU142" s="346">
        <f>if($A142-DU$126&gt;=0, if($B142&lt;=$B141,DU141,DU141*vlookup($B142,'2a. TBill Main'!$B$237:$HF$246,1+DU$123)),DU141)</f>
        <v>20462.61868</v>
      </c>
      <c r="DV142" s="346">
        <f>if($A142-DV$126&gt;=0, if($B142&lt;=$B141,DV141,DV141*vlookup($B142,'2a. TBill Main'!$B$237:$HF$246,1+DV$123)),DV141)</f>
        <v>41014.83097</v>
      </c>
      <c r="DW142" s="346">
        <f>if($A142-DW$126&gt;=0, if($B142&lt;=$B141,DW141,DW141*vlookup($B142,'2a. TBill Main'!$B$237:$HF$246,1+DW$123)),DW141)</f>
        <v>11759.2336</v>
      </c>
      <c r="DX142" s="346">
        <f>if($A142-DX$126&gt;=0, if($B142&lt;=$B141,DX141,DX141*vlookup($B142,'2a. TBill Main'!$B$237:$HF$246,1+DX$123)),DX141)</f>
        <v>23518.4672</v>
      </c>
      <c r="DY142" s="346">
        <f>if($A142-DY$126&gt;=0, if($B142&lt;=$B141,DY141,DY141*vlookup($B142,'2a. TBill Main'!$B$237:$HF$246,1+DY$123)),DY141)</f>
        <v>11759.2336</v>
      </c>
      <c r="DZ142" s="346">
        <f>if($A142-DZ$126&gt;=0, if($B142&lt;=$B141,DZ141,DZ141*vlookup($B142,'2a. TBill Main'!$B$237:$HF$246,1+DZ$123)),DZ141)</f>
        <v>71065.75234</v>
      </c>
      <c r="EA142" s="346">
        <f>if($A142-EA$126&gt;=0, if($B142&lt;=$B141,EA141,EA141*vlookup($B142,'2a. TBill Main'!$B$237:$HF$246,1+EA$123)),EA141)</f>
        <v>336.314081</v>
      </c>
      <c r="EB142" s="346">
        <f>if($A142-EB$126&gt;=0, if($B142&lt;=$B141,EB141,EB141*vlookup($B142,'2a. TBill Main'!$B$237:$HF$246,1+EB$123)),EB141)</f>
        <v>23518.4672</v>
      </c>
      <c r="EC142" s="346">
        <f>if($A142-EC$126&gt;=0, if($B142&lt;=$B141,EC141,EC141*vlookup($B142,'2a. TBill Main'!$B$237:$HF$246,1+EC$123)),EC141)</f>
        <v>33956.16285</v>
      </c>
      <c r="ED142" s="346">
        <f>if($A142-ED$126&gt;=0, if($B142&lt;=$B141,ED141,ED141*vlookup($B142,'2a. TBill Main'!$B$237:$HF$246,1+ED$123)),ED141)</f>
        <v>23002.09573</v>
      </c>
      <c r="EE142" s="346">
        <f>if($A142-EE$126&gt;=0, if($B142&lt;=$B141,EE141,EE141*vlookup($B142,'2a. TBill Main'!$B$237:$HF$246,1+EE$123)),EE141)</f>
        <v>23518.4672</v>
      </c>
      <c r="EF142" s="346">
        <f>if($A142-EF$126&gt;=0, if($B142&lt;=$B141,EF141,EF141*vlookup($B142,'2a. TBill Main'!$B$237:$HF$246,1+EF$123)),EF141)</f>
        <v>6196.387035</v>
      </c>
      <c r="EG142" s="346">
        <f>if($A142-EG$126&gt;=0, if($B142&lt;=$B141,EG141,EG141*vlookup($B142,'2a. TBill Main'!$B$237:$HF$246,1+EG$123)),EG141)</f>
        <v>4942.805696</v>
      </c>
      <c r="EH142" s="346">
        <f>if($A142-EH$126&gt;=0, if($B142&lt;=$B141,EH141,EH141*vlookup($B142,'2a. TBill Main'!$B$237:$HF$246,1+EH$123)),EH141)</f>
        <v>463.3138038</v>
      </c>
      <c r="EI142" s="346">
        <f>if($A142-EI$126&gt;=0, if($B142&lt;=$B141,EI141,EI141*vlookup($B142,'2a. TBill Main'!$B$237:$HF$246,1+EI$123)),EI141)</f>
        <v>23518.4672</v>
      </c>
      <c r="EJ142" s="346">
        <f>if($A142-EJ$126&gt;=0, if($B142&lt;=$B141,EJ141,EJ141*vlookup($B142,'2a. TBill Main'!$B$237:$HF$246,1+EJ$123)),EJ141)</f>
        <v>20944.21809</v>
      </c>
      <c r="EK142" s="346">
        <f>if($A142-EK$126&gt;=0, if($B142&lt;=$B141,EK141,EK141*vlookup($B142,'2a. TBill Main'!$B$237:$HF$246,1+EK$123)),EK141)</f>
        <v>12935.15696</v>
      </c>
      <c r="EL142" s="346">
        <f>if($A142-EL$126&gt;=0, if($B142&lt;=$B141,EL141,EL141*vlookup($B142,'2a. TBill Main'!$B$237:$HF$246,1+EL$123)),EL141)</f>
        <v>4968.276196</v>
      </c>
      <c r="EM142" s="346">
        <f>if($A142-EM$126&gt;=0, if($B142&lt;=$B141,EM141,EM141*vlookup($B142,'2a. TBill Main'!$B$237:$HF$246,1+EM$123)),EM141)</f>
        <v>48225.79292</v>
      </c>
      <c r="EN142" s="346">
        <f>if($A142-EN$126&gt;=0, if($B142&lt;=$B141,EN141,EN141*vlookup($B142,'2a. TBill Main'!$B$237:$HF$246,1+EN$123)),EN141)</f>
        <v>352.777008</v>
      </c>
      <c r="EO142" s="346">
        <f>if($A142-EO$126&gt;=0, if($B142&lt;=$B141,EO141,EO141*vlookup($B142,'2a. TBill Main'!$B$237:$HF$246,1+EO$123)),EO141)</f>
        <v>20010.64078</v>
      </c>
      <c r="EP142" s="346">
        <f>if($A142-EP$126&gt;=0, if($B142&lt;=$B141,EP141,EP141*vlookup($B142,'2a. TBill Main'!$B$237:$HF$246,1+EP$123)),EP141)</f>
        <v>21211.12918</v>
      </c>
      <c r="EQ142" s="346">
        <f>if($A142-EQ$126&gt;=0, if($B142&lt;=$B141,EQ141,EQ141*vlookup($B142,'2a. TBill Main'!$B$237:$HF$246,1+EQ$123)),EQ141)</f>
        <v>23518.4672</v>
      </c>
      <c r="ER142" s="346">
        <f>if($A142-ER$126&gt;=0, if($B142&lt;=$B141,ER141,ER141*vlookup($B142,'2a. TBill Main'!$B$237:$HF$246,1+ER$123)),ER141)</f>
        <v>42409.67598</v>
      </c>
      <c r="ES142" s="346">
        <f>if($A142-ES$126&gt;=0, if($B142&lt;=$B141,ES141,ES141*vlookup($B142,'2a. TBill Main'!$B$237:$HF$246,1+ES$123)),ES141)</f>
        <v>5640.386952</v>
      </c>
      <c r="ET142" s="346">
        <f>if($A142-ET$126&gt;=0, if($B142&lt;=$B141,ET141,ET141*vlookup($B142,'2a. TBill Main'!$B$237:$HF$246,1+ET$123)),ET141)</f>
        <v>1667.459324</v>
      </c>
      <c r="EU142" s="346">
        <f>if($A142-EU$126&gt;=0, if($B142&lt;=$B141,EU141,EU141*vlookup($B142,'2a. TBill Main'!$B$237:$HF$246,1+EU$123)),EU141)</f>
        <v>9524.203107</v>
      </c>
      <c r="EV142" s="346">
        <f>if($A142-EV$126&gt;=0, if($B142&lt;=$B141,EV141,EV141*vlookup($B142,'2a. TBill Main'!$B$237:$HF$246,1+EV$123)),EV141)</f>
        <v>5709.978096</v>
      </c>
      <c r="EW142" s="346">
        <f>if($A142-EW$126&gt;=0, if($B142&lt;=$B141,EW141,EW141*vlookup($B142,'2a. TBill Main'!$B$237:$HF$246,1+EW$123)),EW141)</f>
        <v>5023.544594</v>
      </c>
      <c r="EX142" s="346">
        <f>if($A142-EX$126&gt;=0, if($B142&lt;=$B141,EX141,EX141*vlookup($B142,'2a. TBill Main'!$B$237:$HF$246,1+EX$123)),EX141)</f>
        <v>6928.658029</v>
      </c>
      <c r="EY142" s="346">
        <f>if($A142-EY$126&gt;=0, if($B142&lt;=$B141,EY141,EY141*vlookup($B142,'2a. TBill Main'!$B$237:$HF$246,1+EY$123)),EY141)</f>
        <v>54056.87936</v>
      </c>
      <c r="EZ142" s="346">
        <f>if($A142-EZ$126&gt;=0, if($B142&lt;=$B141,EZ141,EZ141*vlookup($B142,'2a. TBill Main'!$B$237:$HF$246,1+EZ$123)),EZ141)</f>
        <v>23161.59798</v>
      </c>
      <c r="FA142" s="346">
        <f>if($A142-FA$126&gt;=0, if($B142&lt;=$B141,FA141,FA141*vlookup($B142,'2a. TBill Main'!$B$237:$HF$246,1+FA$123)),FA141)</f>
        <v>4210.040813</v>
      </c>
      <c r="FB142" s="346">
        <f>if($A142-FB$126&gt;=0, if($B142&lt;=$B141,FB141,FB141*vlookup($B142,'2a. TBill Main'!$B$237:$HF$246,1+FB$123)),FB141)</f>
        <v>7399.732927</v>
      </c>
      <c r="FC142" s="346">
        <f>if($A142-FC$126&gt;=0, if($B142&lt;=$B141,FC141,FC141*vlookup($B142,'2a. TBill Main'!$B$237:$HF$246,1+FC$123)),FC141)</f>
        <v>29665.0186</v>
      </c>
      <c r="FD142" s="346">
        <f>if($A142-FD$126&gt;=0, if($B142&lt;=$B141,FD141,FD141*vlookup($B142,'2a. TBill Main'!$B$237:$HF$246,1+FD$123)),FD141)</f>
        <v>24114.31933</v>
      </c>
      <c r="FE142" s="346">
        <f>if($A142-FE$126&gt;=0, if($B142&lt;=$B141,FE141,FE141*vlookup($B142,'2a. TBill Main'!$B$237:$HF$246,1+FE$123)),FE141)</f>
        <v>40508.27846</v>
      </c>
      <c r="FF142" s="346">
        <f>if($A142-FF$126&gt;=0, if($B142&lt;=$B141,FF141,FF141*vlookup($B142,'2a. TBill Main'!$B$237:$HF$246,1+FF$123)),FF141)</f>
        <v>9621.27558</v>
      </c>
      <c r="FG142" s="346">
        <f>if($A142-FG$126&gt;=0, if($B142&lt;=$B141,FG141,FG141*vlookup($B142,'2a. TBill Main'!$B$237:$HF$246,1+FG$123)),FG141)</f>
        <v>12248.0179</v>
      </c>
      <c r="FH142" s="346">
        <f>if($A142-FH$126&gt;=0, if($B142&lt;=$B141,FH141,FH141*vlookup($B142,'2a. TBill Main'!$B$237:$HF$246,1+FH$123)),FH141)</f>
        <v>15158.82803</v>
      </c>
      <c r="FI142" s="346">
        <f>if($A142-FI$126&gt;=0, if($B142&lt;=$B141,FI141,FI141*vlookup($B142,'2a. TBill Main'!$B$237:$HF$246,1+FI$123)),FI141)</f>
        <v>41302.14432</v>
      </c>
      <c r="FJ142" s="346">
        <f>if($A142-FJ$126&gt;=0, if($B142&lt;=$B141,FJ141,FJ141*vlookup($B142,'2a. TBill Main'!$B$237:$HF$246,1+FJ$123)),FJ141)</f>
        <v>43003.72894</v>
      </c>
      <c r="FK142" s="346">
        <f>if($A142-FK$126&gt;=0, if($B142&lt;=$B141,FK141,FK141*vlookup($B142,'2a. TBill Main'!$B$237:$HF$246,1+FK$123)),FK141)</f>
        <v>18363.21919</v>
      </c>
      <c r="FL142" s="346">
        <f>if($A142-FL$126&gt;=0, if($B142&lt;=$B141,FL141,FL141*vlookup($B142,'2a. TBill Main'!$B$237:$HF$246,1+FL$123)),FL141)</f>
        <v>18282.08048</v>
      </c>
      <c r="FM142" s="346">
        <f>if($A142-FM$126&gt;=0, if($B142&lt;=$B141,FM141,FM141*vlookup($B142,'2a. TBill Main'!$B$237:$HF$246,1+FM$123)),FM141)</f>
        <v>48593.04554</v>
      </c>
      <c r="FN142" s="346">
        <f>if($A142-FN$126&gt;=0, if($B142&lt;=$B141,FN141,FN141*vlookup($B142,'2a. TBill Main'!$B$237:$HF$246,1+FN$123)),FN141)</f>
        <v>41501.65148</v>
      </c>
      <c r="FO142" s="346">
        <f>if($A142-FO$126&gt;=0, if($B142&lt;=$B141,FO141,FO141*vlookup($B142,'2a. TBill Main'!$B$237:$HF$246,1+FO$123)),FO141)</f>
        <v>19990.69712</v>
      </c>
      <c r="FP142" s="346">
        <f>if($A142-FP$126&gt;=0, if($B142&lt;=$B141,FP141,FP141*vlookup($B142,'2a. TBill Main'!$B$237:$HF$246,1+FP$123)),FP141)</f>
        <v>7089.641937</v>
      </c>
      <c r="FQ142" s="346">
        <f>if($A142-FQ$126&gt;=0, if($B142&lt;=$B141,FQ141,FQ141*vlookup($B142,'2a. TBill Main'!$B$237:$HF$246,1+FQ$123)),FQ141)</f>
        <v>39164.86834</v>
      </c>
      <c r="FR142" s="346">
        <f>if($A142-FR$126&gt;=0, if($B142&lt;=$B141,FR141,FR141*vlookup($B142,'2a. TBill Main'!$B$237:$HF$246,1+FR$123)),FR141)</f>
        <v>39159.98825</v>
      </c>
      <c r="FS142" s="346">
        <f>if($A142-FS$126&gt;=0, if($B142&lt;=$B141,FS141,FS141*vlookup($B142,'2a. TBill Main'!$B$237:$HF$246,1+FS$123)),FS141)</f>
        <v>17638.8504</v>
      </c>
      <c r="FT142" s="346">
        <f>if($A142-FT$126&gt;=0, if($B142&lt;=$B141,FT141,FT141*vlookup($B142,'2a. TBill Main'!$B$237:$HF$246,1+FT$123)),FT141)</f>
        <v>21940.37805</v>
      </c>
      <c r="FU142" s="346">
        <f>if($A142-FU$126&gt;=0, if($B142&lt;=$B141,FU141,FU141*vlookup($B142,'2a. TBill Main'!$B$237:$HF$246,1+FU$123)),FU141)</f>
        <v>23518.4672</v>
      </c>
      <c r="FV142" s="346">
        <f>if($A142-FV$126&gt;=0, if($B142&lt;=$B141,FV141,FV141*vlookup($B142,'2a. TBill Main'!$B$237:$HF$246,1+FV$123)),FV141)</f>
        <v>49388.78112</v>
      </c>
      <c r="FW142" s="346">
        <f>if($A142-FW$126&gt;=0, if($B142&lt;=$B141,FW141,FW141*vlookup($B142,'2a. TBill Main'!$B$237:$HF$246,1+FW$123)),FW141)</f>
        <v>1173.571513</v>
      </c>
      <c r="FX142" s="346">
        <f>if($A142-FX$126&gt;=0, if($B142&lt;=$B141,FX141,FX141*vlookup($B142,'2a. TBill Main'!$B$237:$HF$246,1+FX$123)),FX141)</f>
        <v>26196.39747</v>
      </c>
      <c r="FY142" s="346">
        <f>if($A142-FY$126&gt;=0, if($B142&lt;=$B141,FY141,FY141*vlookup($B142,'2a. TBill Main'!$B$237:$HF$246,1+FY$123)),FY141)</f>
        <v>24299.28031</v>
      </c>
      <c r="FZ142" s="346">
        <f>if($A142-FZ$126&gt;=0, if($B142&lt;=$B141,FZ141,FZ141*vlookup($B142,'2a. TBill Main'!$B$237:$HF$246,1+FZ$123)),FZ141)</f>
        <v>27270.45059</v>
      </c>
      <c r="GA142" s="346">
        <f>if($A142-GA$126&gt;=0, if($B142&lt;=$B141,GA141,GA141*vlookup($B142,'2a. TBill Main'!$B$237:$HF$246,1+GA$123)),GA141)</f>
        <v>440.97126</v>
      </c>
      <c r="GB142" s="346">
        <f>if($A142-GB$126&gt;=0, if($B142&lt;=$B141,GB141,GB141*vlookup($B142,'2a. TBill Main'!$B$237:$HF$246,1+GB$123)),GB141)</f>
        <v>2490.605676</v>
      </c>
      <c r="GC142" s="346">
        <f>if($A142-GC$126&gt;=0, if($B142&lt;=$B141,GC141,GC141*vlookup($B142,'2a. TBill Main'!$B$237:$HF$246,1+GC$123)),GC141)</f>
        <v>129.3515696</v>
      </c>
      <c r="GD142" s="346">
        <f>if($A142-GD$126&gt;=0, if($B142&lt;=$B141,GD141,GD141*vlookup($B142,'2a. TBill Main'!$B$237:$HF$246,1+GD$123)),GD141)</f>
        <v>9914.209848</v>
      </c>
      <c r="GE142" s="346">
        <f>if($A142-GE$126&gt;=0, if($B142&lt;=$B141,GE141,GE141*vlookup($B142,'2a. TBill Main'!$B$237:$HF$246,1+GE$123)),GE141)</f>
        <v>2539.100756</v>
      </c>
      <c r="GF142" s="346">
        <f>if($A142-GF$126&gt;=0, if($B142&lt;=$B141,GF141,GF141*vlookup($B142,'2a. TBill Main'!$B$237:$HF$246,1+GF$123)),GF141)</f>
        <v>1972.023475</v>
      </c>
      <c r="GG142" s="346">
        <f>if($A142-GG$126&gt;=0, if($B142&lt;=$B141,GG141,GG141*vlookup($B142,'2a. TBill Main'!$B$237:$HF$246,1+GG$123)),GG141)</f>
        <v>29007.04245</v>
      </c>
      <c r="GH142" s="346">
        <f>if($A142-GH$126&gt;=0, if($B142&lt;=$B141,GH141,GH141*vlookup($B142,'2a. TBill Main'!$B$237:$HF$246,1+GH$123)),GH141)</f>
        <v>129.3515696</v>
      </c>
      <c r="GI142" s="346">
        <f>if($A142-GI$126&gt;=0, if($B142&lt;=$B141,GI141,GI141*vlookup($B142,'2a. TBill Main'!$B$237:$HF$246,1+GI$123)),GI141)</f>
        <v>293.98084</v>
      </c>
      <c r="GJ142" s="346">
        <f>if($A142-GJ$126&gt;=0, if($B142&lt;=$B141,GJ141,GJ141*vlookup($B142,'2a. TBill Main'!$B$237:$HF$246,1+GJ$123)),GJ141)</f>
        <v>38.80547088</v>
      </c>
      <c r="GK142" s="346">
        <f>if($A142-GK$126&gt;=0, if($B142&lt;=$B141,GK141,GK141*vlookup($B142,'2a. TBill Main'!$B$237:$HF$246,1+GK$123)),GK141)</f>
        <v>19131.05011</v>
      </c>
      <c r="GL142" s="346">
        <f>if($A142-GL$126&gt;=0, if($B142&lt;=$B141,GL141,GL141*vlookup($B142,'2a. TBill Main'!$B$237:$HF$246,1+GL$123)),GL141)</f>
        <v>14023.2506</v>
      </c>
      <c r="GM142" s="346">
        <f>if($A142-GM$126&gt;=0, if($B142&lt;=$B141,GM141,GM141*vlookup($B142,'2a. TBill Main'!$B$237:$HF$246,1+GM$123)),GM141)</f>
        <v>382.175092</v>
      </c>
      <c r="GN142" s="346">
        <f>if($A142-GN$126&gt;=0, if($B142&lt;=$B141,GN141,GN141*vlookup($B142,'2a. TBill Main'!$B$237:$HF$246,1+GN$123)),GN141)</f>
        <v>11.7592336</v>
      </c>
      <c r="GO142" s="346">
        <f>if($A142-GO$126&gt;=0, if($B142&lt;=$B141,GO141,GO141*vlookup($B142,'2a. TBill Main'!$B$237:$HF$246,1+GO$123)),GO141)</f>
        <v>1369.950714</v>
      </c>
      <c r="GP142" s="346">
        <f>if($A142-GP$126&gt;=0, if($B142&lt;=$B141,GP141,GP141*vlookup($B142,'2a. TBill Main'!$B$237:$HF$246,1+GP$123)),GP141)</f>
        <v>12823.44424</v>
      </c>
      <c r="GQ142" s="346">
        <f>if($A142-GQ$126&gt;=0, if($B142&lt;=$B141,GQ141,GQ141*vlookup($B142,'2a. TBill Main'!$B$237:$HF$246,1+GQ$123)),GQ141)</f>
        <v>13466.67432</v>
      </c>
      <c r="GR142" s="346">
        <f>if($A142-GR$126&gt;=0, if($B142&lt;=$B141,GR141,GR141*vlookup($B142,'2a. TBill Main'!$B$237:$HF$246,1+GR$123)),GR141)</f>
        <v>16050.17794</v>
      </c>
      <c r="GS142" s="346">
        <f>if($A142-GS$126&gt;=0, if($B142&lt;=$B141,GS141,GS141*vlookup($B142,'2a. TBill Main'!$B$237:$HF$246,1+GS$123)),GS141)</f>
        <v>32556.61414</v>
      </c>
      <c r="GT142" s="346">
        <f>if($A142-GT$126&gt;=0, if($B142&lt;=$B141,GT141,GT141*vlookup($B142,'2a. TBill Main'!$B$237:$HF$246,1+GT$123)),GT141)</f>
        <v>2350.670797</v>
      </c>
      <c r="GU142" s="346">
        <f>if($A142-GU$126&gt;=0, if($B142&lt;=$B141,GU141,GU141*vlookup($B142,'2a. TBill Main'!$B$237:$HF$246,1+GU$123)),GU141)</f>
        <v>9761.339811</v>
      </c>
      <c r="GV142" s="346">
        <f>if($A142-GV$126&gt;=0, if($B142&lt;=$B141,GV141,GV141*vlookup($B142,'2a. TBill Main'!$B$237:$HF$246,1+GV$123)),GV141)</f>
        <v>16301.82554</v>
      </c>
      <c r="GW142" s="346">
        <f>if($A142-GW$126&gt;=0, if($B142&lt;=$B141,GW141,GW141*vlookup($B142,'2a. TBill Main'!$B$237:$HF$246,1+GW$123)),GW141)</f>
        <v>17811.71113</v>
      </c>
      <c r="GX142" s="346">
        <f>if($A142-GX$126&gt;=0, if($B142&lt;=$B141,GX141,GX141*vlookup($B142,'2a. TBill Main'!$B$237:$HF$246,1+GX$123)),GX141)</f>
        <v>7791.668183</v>
      </c>
      <c r="GY142" s="346">
        <f>if($A142-GY$126&gt;=0, if($B142&lt;=$B141,GY141,GY141*vlookup($B142,'2a. TBill Main'!$B$237:$HF$246,1+GY$123)),GY141)</f>
        <v>30117.7491</v>
      </c>
      <c r="GZ142" s="346">
        <f>if($A142-GZ$126&gt;=0, if($B142&lt;=$B141,GZ141,GZ141*vlookup($B142,'2a. TBill Main'!$B$237:$HF$246,1+GZ$123)),GZ141)</f>
        <v>24193.44721</v>
      </c>
      <c r="HA142" s="346">
        <f>if($A142-HA$126&gt;=0, if($B142&lt;=$B141,HA141,HA141*vlookup($B142,'2a. TBill Main'!$B$237:$HF$246,1+HA$123)),HA141)</f>
        <v>34862.59985</v>
      </c>
      <c r="HB142" s="346">
        <f>if($A142-HB$126&gt;=0, if($B142&lt;=$B141,HB141,HB141*vlookup($B142,'2a. TBill Main'!$B$237:$HF$246,1+HB$123)),HB141)</f>
        <v>21571.13812</v>
      </c>
      <c r="HC142" s="346">
        <f>if($A142-HC$126&gt;=0, if($B142&lt;=$B141,HC141,HC141*vlookup($B142,'2a. TBill Main'!$B$237:$HF$246,1+HC$123)),HC141)</f>
        <v>6392.319385</v>
      </c>
      <c r="HD142" s="346">
        <f>if($A142-HD$126&gt;=0, if($B142&lt;=$B141,HD141,HD141*vlookup($B142,'2a. TBill Main'!$B$237:$HF$246,1+HD$123)),HD141)</f>
        <v>15495.14211</v>
      </c>
      <c r="HE142" s="346">
        <f>if($A142-HE$126&gt;=0, if($B142&lt;=$B141,HE141,HE141*vlookup($B142,'2a. TBill Main'!$B$237:$HF$246,1+HE$123)),HE141)</f>
        <v>14357.8596</v>
      </c>
      <c r="HF142" s="346">
        <f>if($A142-HF$126&gt;=0, if($B142&lt;=$B141,HF141,HF141*vlookup($B142,'2a. TBill Main'!$B$237:$HF$246,1+HF$123)),HF141)</f>
        <v>14474.44064</v>
      </c>
      <c r="HG142" s="346">
        <f>if($A142-HG$126&gt;=0, if($B142&lt;=$B141,HG141,HG141*vlookup($B142,'2a. TBill Main'!$B$237:$HF$246,1+HG$123)),HG141)</f>
        <v>2976.262024</v>
      </c>
      <c r="HH142" s="346">
        <f>if($A142-HH$126&gt;=0, if($B142&lt;=$B141,HH141,HH141*vlookup($B142,'2a. TBill Main'!$B$237:$HF$246,1+HH$123)),HH141)</f>
        <v>17689.4151</v>
      </c>
      <c r="HI142" s="346">
        <f>if($A142-HI$126&gt;=0, if($B142&lt;=$B141,HI141,HI141*vlookup($B142,'2a. TBill Main'!$B$237:$HF$246,1+HI$123)),HI141)</f>
        <v>27407.24575</v>
      </c>
      <c r="HJ142" s="346"/>
      <c r="HK142" s="346"/>
      <c r="HL142" s="346"/>
      <c r="HM142" s="346"/>
      <c r="HN142" s="346"/>
      <c r="HO142" s="346"/>
      <c r="HP142" s="346"/>
      <c r="HQ142" s="346"/>
      <c r="HR142" s="346"/>
      <c r="HS142" s="346"/>
      <c r="HT142" s="346"/>
      <c r="HU142" s="346"/>
      <c r="HV142" s="346"/>
      <c r="HW142" s="346"/>
      <c r="HX142" s="346"/>
    </row>
    <row r="143">
      <c r="A143" s="331" t="str">
        <f t="shared" si="33"/>
        <v>12-2024</v>
      </c>
      <c r="B143" s="346">
        <f t="shared" si="36"/>
        <v>3</v>
      </c>
      <c r="C143" s="346">
        <f t="shared" si="34"/>
        <v>4098069.82</v>
      </c>
      <c r="D143" s="338">
        <f t="shared" si="35"/>
        <v>3</v>
      </c>
      <c r="E143" s="346"/>
      <c r="F143" s="346">
        <f>if($A143-F$126&gt;=0, if($B143&lt;=$B142,F142,F142*vlookup($B143,'2a. TBill Main'!$B$237:$HF$246,1+F$123)),F142)</f>
        <v>360.8734755</v>
      </c>
      <c r="G143" s="346">
        <f>if($A143-G$126&gt;=0, if($B143&lt;=$B142,G142,G142*vlookup($B143,'2a. TBill Main'!$B$237:$HF$246,1+G$123)),G142)</f>
        <v>9294.060455</v>
      </c>
      <c r="H143" s="346">
        <f>if($A143-H$126&gt;=0, if($B143&lt;=$B142,H142,H142*vlookup($B143,'2a. TBill Main'!$B$237:$HF$246,1+H$123)),H142)</f>
        <v>25503.42583</v>
      </c>
      <c r="I143" s="346">
        <f>if($A143-I$126&gt;=0, if($B143&lt;=$B142,I142,I142*vlookup($B143,'2a. TBill Main'!$B$237:$HF$246,1+I$123)),I142)</f>
        <v>9563.784687</v>
      </c>
      <c r="J143" s="346">
        <f>if($A143-J$126&gt;=0, if($B143&lt;=$B142,J142,J142*vlookup($B143,'2a. TBill Main'!$B$237:$HF$246,1+J$123)),J142)</f>
        <v>12751.71292</v>
      </c>
      <c r="K143" s="346">
        <f>if($A143-K$126&gt;=0, if($B143&lt;=$B142,K142,K142*vlookup($B143,'2a. TBill Main'!$B$237:$HF$246,1+K$123)),K142)</f>
        <v>12751.71292</v>
      </c>
      <c r="L143" s="346">
        <f>if($A143-L$126&gt;=0, if($B143&lt;=$B142,L142,L142*vlookup($B143,'2a. TBill Main'!$B$237:$HF$246,1+L$123)),L142)</f>
        <v>3343.052817</v>
      </c>
      <c r="M143" s="346">
        <f>if($A143-M$126&gt;=0, if($B143&lt;=$B142,M142,M142*vlookup($B143,'2a. TBill Main'!$B$237:$HF$246,1+M$123)),M142)</f>
        <v>94450.6624</v>
      </c>
      <c r="N143" s="346">
        <f>if($A143-N$126&gt;=0, if($B143&lt;=$B142,N142,N142*vlookup($B143,'2a. TBill Main'!$B$237:$HF$246,1+N$123)),N142)</f>
        <v>31813.62372</v>
      </c>
      <c r="O143" s="346">
        <f>if($A143-O$126&gt;=0, if($B143&lt;=$B142,O142,O142*vlookup($B143,'2a. TBill Main'!$B$237:$HF$246,1+O$123)),O142)</f>
        <v>1697.252989</v>
      </c>
      <c r="P143" s="346">
        <f>if($A143-P$126&gt;=0, if($B143&lt;=$B142,P142,P142*vlookup($B143,'2a. TBill Main'!$B$237:$HF$246,1+P$123)),P142)</f>
        <v>12.75171292</v>
      </c>
      <c r="Q143" s="346">
        <f>if($A143-Q$126&gt;=0, if($B143&lt;=$B142,Q142,Q142*vlookup($B143,'2a. TBill Main'!$B$237:$HF$246,1+Q$123)),Q142)</f>
        <v>242.2825454</v>
      </c>
      <c r="R143" s="346">
        <f>if($A143-R$126&gt;=0, if($B143&lt;=$B142,R142,R142*vlookup($B143,'2a. TBill Main'!$B$237:$HF$246,1+R$123)),R142)</f>
        <v>9408.660099</v>
      </c>
      <c r="S143" s="346">
        <f>if($A143-S$126&gt;=0, if($B143&lt;=$B142,S142,S142*vlookup($B143,'2a. TBill Main'!$B$237:$HF$246,1+S$123)),S142)</f>
        <v>7569.149001</v>
      </c>
      <c r="T143" s="346">
        <f>if($A143-T$126&gt;=0, if($B143&lt;=$B142,T142,T142*vlookup($B143,'2a. TBill Main'!$B$237:$HF$246,1+T$123)),T142)</f>
        <v>84195.73487</v>
      </c>
      <c r="U143" s="346">
        <f>if($A143-U$126&gt;=0, if($B143&lt;=$B142,U142,U142*vlookup($B143,'2a. TBill Main'!$B$237:$HF$246,1+U$123)),U142)</f>
        <v>12989.62162</v>
      </c>
      <c r="V143" s="346">
        <f>if($A143-V$126&gt;=0, if($B143&lt;=$B142,V142,V142*vlookup($B143,'2a. TBill Main'!$B$237:$HF$246,1+V$123)),V142)</f>
        <v>41697.76969</v>
      </c>
      <c r="W143" s="346">
        <f>if($A143-W$126&gt;=0, if($B143&lt;=$B142,W142,W142*vlookup($B143,'2a. TBill Main'!$B$237:$HF$246,1+W$123)),W142)</f>
        <v>12751.71292</v>
      </c>
      <c r="X143" s="346">
        <f>if($A143-X$126&gt;=0, if($B143&lt;=$B142,X142,X142*vlookup($B143,'2a. TBill Main'!$B$237:$HF$246,1+X$123)),X142)</f>
        <v>22516.96192</v>
      </c>
      <c r="Y143" s="346">
        <f>if($A143-Y$126&gt;=0, if($B143&lt;=$B142,Y142,Y142*vlookup($B143,'2a. TBill Main'!$B$237:$HF$246,1+Y$123)),Y142)</f>
        <v>12751.71292</v>
      </c>
      <c r="Z143" s="346">
        <f>if($A143-Z$126&gt;=0, if($B143&lt;=$B142,Z142,Z142*vlookup($B143,'2a. TBill Main'!$B$237:$HF$246,1+Z$123)),Z142)</f>
        <v>1613.091684</v>
      </c>
      <c r="AA143" s="346">
        <f>if($A143-AA$126&gt;=0, if($B143&lt;=$B142,AA142,AA142*vlookup($B143,'2a. TBill Main'!$B$237:$HF$246,1+AA$123)),AA142)</f>
        <v>28447.19701</v>
      </c>
      <c r="AB143" s="346">
        <f>if($A143-AB$126&gt;=0, if($B143&lt;=$B142,AB142,AB142*vlookup($B143,'2a. TBill Main'!$B$237:$HF$246,1+AB$123)),AB142)</f>
        <v>16826.76506</v>
      </c>
      <c r="AC143" s="346">
        <f>if($A143-AC$126&gt;=0, if($B143&lt;=$B142,AC142,AC142*vlookup($B143,'2a. TBill Main'!$B$237:$HF$246,1+AC$123)),AC142)</f>
        <v>10201.37033</v>
      </c>
      <c r="AD143" s="346">
        <f>if($A143-AD$126&gt;=0, if($B143&lt;=$B142,AD142,AD142*vlookup($B143,'2a. TBill Main'!$B$237:$HF$246,1+AD$123)),AD142)</f>
        <v>6375.856458</v>
      </c>
      <c r="AE143" s="346">
        <f>if($A143-AE$126&gt;=0, if($B143&lt;=$B142,AE142,AE142*vlookup($B143,'2a. TBill Main'!$B$237:$HF$246,1+AE$123)),AE142)</f>
        <v>55745.71973</v>
      </c>
      <c r="AF143" s="346">
        <f>if($A143-AF$126&gt;=0, if($B143&lt;=$B142,AF142,AF142*vlookup($B143,'2a. TBill Main'!$B$237:$HF$246,1+AF$123)),AF142)</f>
        <v>10042.31822</v>
      </c>
      <c r="AG143" s="346">
        <f>if($A143-AG$126&gt;=0, if($B143&lt;=$B142,AG142,AG142*vlookup($B143,'2a. TBill Main'!$B$237:$HF$246,1+AG$123)),AG142)</f>
        <v>14008.53449</v>
      </c>
      <c r="AH143" s="346">
        <f>if($A143-AH$126&gt;=0, if($B143&lt;=$B142,AH142,AH142*vlookup($B143,'2a. TBill Main'!$B$237:$HF$246,1+AH$123)),AH142)</f>
        <v>10638.84335</v>
      </c>
      <c r="AI143" s="346">
        <f>if($A143-AI$126&gt;=0, if($B143&lt;=$B142,AI142,AI142*vlookup($B143,'2a. TBill Main'!$B$237:$HF$246,1+AI$123)),AI142)</f>
        <v>19775.57317</v>
      </c>
      <c r="AJ143" s="346">
        <f>if($A143-AJ$126&gt;=0, if($B143&lt;=$B142,AJ142,AJ142*vlookup($B143,'2a. TBill Main'!$B$237:$HF$246,1+AJ$123)),AJ142)</f>
        <v>19127.56937</v>
      </c>
      <c r="AK143" s="346">
        <f>if($A143-AK$126&gt;=0, if($B143&lt;=$B142,AK142,AK142*vlookup($B143,'2a. TBill Main'!$B$237:$HF$246,1+AK$123)),AK142)</f>
        <v>15302.0555</v>
      </c>
      <c r="AL143" s="346">
        <f>if($A143-AL$126&gt;=0, if($B143&lt;=$B142,AL142,AL142*vlookup($B143,'2a. TBill Main'!$B$237:$HF$246,1+AL$123)),AL142)</f>
        <v>10201.37033</v>
      </c>
      <c r="AM143" s="346">
        <f>if($A143-AM$126&gt;=0, if($B143&lt;=$B142,AM142,AM142*vlookup($B143,'2a. TBill Main'!$B$237:$HF$246,1+AM$123)),AM142)</f>
        <v>14411.65439</v>
      </c>
      <c r="AN143" s="346">
        <f>if($A143-AN$126&gt;=0, if($B143&lt;=$B142,AN142,AN142*vlookup($B143,'2a. TBill Main'!$B$237:$HF$246,1+AN$123)),AN142)</f>
        <v>76658.19736</v>
      </c>
      <c r="AO143" s="346">
        <f>if($A143-AO$126&gt;=0, if($B143&lt;=$B142,AO142,AO142*vlookup($B143,'2a. TBill Main'!$B$237:$HF$246,1+AO$123)),AO142)</f>
        <v>8401.797599</v>
      </c>
      <c r="AP143" s="346">
        <f>if($A143-AP$126&gt;=0, if($B143&lt;=$B142,AP142,AP142*vlookup($B143,'2a. TBill Main'!$B$237:$HF$246,1+AP$123)),AP142)</f>
        <v>15278.6306</v>
      </c>
      <c r="AQ143" s="346">
        <f>if($A143-AQ$126&gt;=0, if($B143&lt;=$B142,AQ142,AQ142*vlookup($B143,'2a. TBill Main'!$B$237:$HF$246,1+AQ$123)),AQ142)</f>
        <v>35553.07628</v>
      </c>
      <c r="AR143" s="346">
        <f>if($A143-AR$126&gt;=0, if($B143&lt;=$B142,AR142,AR142*vlookup($B143,'2a. TBill Main'!$B$237:$HF$246,1+AR$123)),AR142)</f>
        <v>25503.42583</v>
      </c>
      <c r="AS143" s="346">
        <f>if($A143-AS$126&gt;=0, if($B143&lt;=$B142,AS142,AS142*vlookup($B143,'2a. TBill Main'!$B$237:$HF$246,1+AS$123)),AS142)</f>
        <v>7651.02775</v>
      </c>
      <c r="AT143" s="346">
        <f>if($A143-AT$126&gt;=0, if($B143&lt;=$B142,AT142,AT142*vlookup($B143,'2a. TBill Main'!$B$237:$HF$246,1+AT$123)),AT142)</f>
        <v>10201.37033</v>
      </c>
      <c r="AU143" s="346">
        <f>if($A143-AU$126&gt;=0, if($B143&lt;=$B142,AU142,AU142*vlookup($B143,'2a. TBill Main'!$B$237:$HF$246,1+AU$123)),AU142)</f>
        <v>10201.37033</v>
      </c>
      <c r="AV143" s="346">
        <f>if($A143-AV$126&gt;=0, if($B143&lt;=$B142,AV142,AV142*vlookup($B143,'2a. TBill Main'!$B$237:$HF$246,1+AV$123)),AV142)</f>
        <v>6375.856458</v>
      </c>
      <c r="AW143" s="346">
        <f>if($A143-AW$126&gt;=0, if($B143&lt;=$B142,AW142,AW142*vlookup($B143,'2a. TBill Main'!$B$237:$HF$246,1+AW$123)),AW142)</f>
        <v>6375.856458</v>
      </c>
      <c r="AX143" s="346">
        <f>if($A143-AX$126&gt;=0, if($B143&lt;=$B142,AX142,AX142*vlookup($B143,'2a. TBill Main'!$B$237:$HF$246,1+AX$123)),AX142)</f>
        <v>47435.09688</v>
      </c>
      <c r="AY143" s="346">
        <f>if($A143-AY$126&gt;=0, if($B143&lt;=$B142,AY142,AY142*vlookup($B143,'2a. TBill Main'!$B$237:$HF$246,1+AY$123)),AY142)</f>
        <v>36092.38448</v>
      </c>
      <c r="AZ143" s="346">
        <f>if($A143-AZ$126&gt;=0, if($B143&lt;=$B142,AZ142,AZ142*vlookup($B143,'2a. TBill Main'!$B$237:$HF$246,1+AZ$123)),AZ142)</f>
        <v>14425.97457</v>
      </c>
      <c r="BA143" s="346">
        <f>if($A143-BA$126&gt;=0, if($B143&lt;=$B142,BA142,BA142*vlookup($B143,'2a. TBill Main'!$B$237:$HF$246,1+BA$123)),BA142)</f>
        <v>21946.90934</v>
      </c>
      <c r="BB143" s="346">
        <f>if($A143-BB$126&gt;=0, if($B143&lt;=$B142,BB142,BB142*vlookup($B143,'2a. TBill Main'!$B$237:$HF$246,1+BB$123)),BB142)</f>
        <v>40470.12403</v>
      </c>
      <c r="BC143" s="346">
        <f>if($A143-BC$126&gt;=0, if($B143&lt;=$B142,BC142,BC142*vlookup($B143,'2a. TBill Main'!$B$237:$HF$246,1+BC$123)),BC142)</f>
        <v>382.5513875</v>
      </c>
      <c r="BD143" s="346">
        <f>if($A143-BD$126&gt;=0, if($B143&lt;=$B142,BD142,BD142*vlookup($B143,'2a. TBill Main'!$B$237:$HF$246,1+BD$123)),BD142)</f>
        <v>19127.56937</v>
      </c>
      <c r="BE143" s="346">
        <f>if($A143-BE$126&gt;=0, if($B143&lt;=$B142,BE142,BE142*vlookup($B143,'2a. TBill Main'!$B$237:$HF$246,1+BE$123)),BE142)</f>
        <v>12751.71292</v>
      </c>
      <c r="BF143" s="346">
        <f>if($A143-BF$126&gt;=0, if($B143&lt;=$B142,BF142,BF142*vlookup($B143,'2a. TBill Main'!$B$237:$HF$246,1+BF$123)),BF142)</f>
        <v>6375.856458</v>
      </c>
      <c r="BG143" s="346">
        <f>if($A143-BG$126&gt;=0, if($B143&lt;=$B142,BG142,BG142*vlookup($B143,'2a. TBill Main'!$B$237:$HF$246,1+BG$123)),BG142)</f>
        <v>6375.856458</v>
      </c>
      <c r="BH143" s="346">
        <f>if($A143-BH$126&gt;=0, if($B143&lt;=$B142,BH142,BH142*vlookup($B143,'2a. TBill Main'!$B$237:$HF$246,1+BH$123)),BH142)</f>
        <v>12751.71292</v>
      </c>
      <c r="BI143" s="346">
        <f>if($A143-BI$126&gt;=0, if($B143&lt;=$B142,BI142,BI142*vlookup($B143,'2a. TBill Main'!$B$237:$HF$246,1+BI$123)),BI142)</f>
        <v>70723.55017</v>
      </c>
      <c r="BJ143" s="346">
        <f>if($A143-BJ$126&gt;=0, if($B143&lt;=$B142,BJ142,BJ142*vlookup($B143,'2a. TBill Main'!$B$237:$HF$246,1+BJ$123)),BJ142)</f>
        <v>12751.71292</v>
      </c>
      <c r="BK143" s="346">
        <f>if($A143-BK$126&gt;=0, if($B143&lt;=$B142,BK142,BK142*vlookup($B143,'2a. TBill Main'!$B$237:$HF$246,1+BK$123)),BK142)</f>
        <v>23658.15096</v>
      </c>
      <c r="BL143" s="346">
        <f>if($A143-BL$126&gt;=0, if($B143&lt;=$B142,BL142,BL142*vlookup($B143,'2a. TBill Main'!$B$237:$HF$246,1+BL$123)),BL142)</f>
        <v>31879.28229</v>
      </c>
      <c r="BM143" s="346">
        <f>if($A143-BM$126&gt;=0, if($B143&lt;=$B142,BM142,BM142*vlookup($B143,'2a. TBill Main'!$B$237:$HF$246,1+BM$123)),BM142)</f>
        <v>25.50342583</v>
      </c>
      <c r="BN143" s="346">
        <f>if($A143-BN$126&gt;=0, if($B143&lt;=$B142,BN142,BN142*vlookup($B143,'2a. TBill Main'!$B$237:$HF$246,1+BN$123)),BN142)</f>
        <v>3621.295192</v>
      </c>
      <c r="BO143" s="346">
        <f>if($A143-BO$126&gt;=0, if($B143&lt;=$B142,BO142,BO142*vlookup($B143,'2a. TBill Main'!$B$237:$HF$246,1+BO$123)),BO142)</f>
        <v>25007.58823</v>
      </c>
      <c r="BP143" s="346">
        <f>if($A143-BP$126&gt;=0, if($B143&lt;=$B142,BP142,BP142*vlookup($B143,'2a. TBill Main'!$B$237:$HF$246,1+BP$123)),BP142)</f>
        <v>12751.71292</v>
      </c>
      <c r="BQ143" s="346">
        <f>if($A143-BQ$126&gt;=0, if($B143&lt;=$B142,BQ142,BQ142*vlookup($B143,'2a. TBill Main'!$B$237:$HF$246,1+BQ$123)),BQ142)</f>
        <v>2928.532885</v>
      </c>
      <c r="BR143" s="346">
        <f>if($A143-BR$126&gt;=0, if($B143&lt;=$B142,BR142,BR142*vlookup($B143,'2a. TBill Main'!$B$237:$HF$246,1+BR$123)),BR142)</f>
        <v>12751.71292</v>
      </c>
      <c r="BS143" s="346">
        <f>if($A143-BS$126&gt;=0, if($B143&lt;=$B142,BS142,BS142*vlookup($B143,'2a. TBill Main'!$B$237:$HF$246,1+BS$123)),BS142)</f>
        <v>7651.02775</v>
      </c>
      <c r="BT143" s="346">
        <f>if($A143-BT$126&gt;=0, if($B143&lt;=$B142,BT142,BT142*vlookup($B143,'2a. TBill Main'!$B$237:$HF$246,1+BT$123)),BT142)</f>
        <v>89009.5065</v>
      </c>
      <c r="BU143" s="346">
        <f>if($A143-BU$126&gt;=0, if($B143&lt;=$B142,BU142,BU142*vlookup($B143,'2a. TBill Main'!$B$237:$HF$246,1+BU$123)),BU142)</f>
        <v>31998.0645</v>
      </c>
      <c r="BV143" s="346">
        <f>if($A143-BV$126&gt;=0, if($B143&lt;=$B142,BV142,BV142*vlookup($B143,'2a. TBill Main'!$B$237:$HF$246,1+BV$123)),BV142)</f>
        <v>31879.28229</v>
      </c>
      <c r="BW143" s="346">
        <f>if($A143-BW$126&gt;=0, if($B143&lt;=$B142,BW142,BW142*vlookup($B143,'2a. TBill Main'!$B$237:$HF$246,1+BW$123)),BW142)</f>
        <v>641.4111597</v>
      </c>
      <c r="BX143" s="346">
        <f>if($A143-BX$126&gt;=0, if($B143&lt;=$B142,BX142,BX142*vlookup($B143,'2a. TBill Main'!$B$237:$HF$246,1+BX$123)),BX142)</f>
        <v>19127.56937</v>
      </c>
      <c r="BY143" s="346">
        <f>if($A143-BY$126&gt;=0, if($B143&lt;=$B142,BY142,BY142*vlookup($B143,'2a. TBill Main'!$B$237:$HF$246,1+BY$123)),BY142)</f>
        <v>12751.71292</v>
      </c>
      <c r="BZ143" s="346">
        <f>if($A143-BZ$126&gt;=0, if($B143&lt;=$B142,BZ142,BZ142*vlookup($B143,'2a. TBill Main'!$B$237:$HF$246,1+BZ$123)),BZ142)</f>
        <v>7765.053566</v>
      </c>
      <c r="CA143" s="346">
        <f>if($A143-CA$126&gt;=0, if($B143&lt;=$B142,CA142,CA142*vlookup($B143,'2a. TBill Main'!$B$237:$HF$246,1+CA$123)),CA142)</f>
        <v>12751.71292</v>
      </c>
      <c r="CB143" s="346">
        <f>if($A143-CB$126&gt;=0, if($B143&lt;=$B142,CB142,CB142*vlookup($B143,'2a. TBill Main'!$B$237:$HF$246,1+CB$123)),CB142)</f>
        <v>26171.61559</v>
      </c>
      <c r="CC143" s="346">
        <f>if($A143-CC$126&gt;=0, if($B143&lt;=$B142,CC142,CC142*vlookup($B143,'2a. TBill Main'!$B$237:$HF$246,1+CC$123)),CC142)</f>
        <v>48184.82108</v>
      </c>
      <c r="CD143" s="346">
        <f>if($A143-CD$126&gt;=0, if($B143&lt;=$B142,CD142,CD142*vlookup($B143,'2a. TBill Main'!$B$237:$HF$246,1+CD$123)),CD142)</f>
        <v>13386.74822</v>
      </c>
      <c r="CE143" s="346">
        <f>if($A143-CE$126&gt;=0, if($B143&lt;=$B142,CE142,CE142*vlookup($B143,'2a. TBill Main'!$B$237:$HF$246,1+CE$123)),CE142)</f>
        <v>28444.76144</v>
      </c>
      <c r="CF143" s="346">
        <f>if($A143-CF$126&gt;=0, if($B143&lt;=$B142,CF142,CF142*vlookup($B143,'2a. TBill Main'!$B$237:$HF$246,1+CF$123)),CF142)</f>
        <v>31879.28229</v>
      </c>
      <c r="CG143" s="346">
        <f>if($A143-CG$126&gt;=0, if($B143&lt;=$B142,CG142,CG142*vlookup($B143,'2a. TBill Main'!$B$237:$HF$246,1+CG$123)),CG142)</f>
        <v>6.375856458</v>
      </c>
      <c r="CH143" s="346">
        <f>if($A143-CH$126&gt;=0, if($B143&lt;=$B142,CH142,CH142*vlookup($B143,'2a. TBill Main'!$B$237:$HF$246,1+CH$123)),CH142)</f>
        <v>17944.88626</v>
      </c>
      <c r="CI143" s="346">
        <f>if($A143-CI$126&gt;=0, if($B143&lt;=$B142,CI142,CI142*vlookup($B143,'2a. TBill Main'!$B$237:$HF$246,1+CI$123)),CI142)</f>
        <v>12751.71292</v>
      </c>
      <c r="CJ143" s="346">
        <f>if($A143-CJ$126&gt;=0, if($B143&lt;=$B142,CJ142,CJ142*vlookup($B143,'2a. TBill Main'!$B$237:$HF$246,1+CJ$123)),CJ142)</f>
        <v>6375.856458</v>
      </c>
      <c r="CK143" s="346">
        <f>if($A143-CK$126&gt;=0, if($B143&lt;=$B142,CK142,CK142*vlookup($B143,'2a. TBill Main'!$B$237:$HF$246,1+CK$123)),CK142)</f>
        <v>11100.77415</v>
      </c>
      <c r="CL143" s="346">
        <f>if($A143-CL$126&gt;=0, if($B143&lt;=$B142,CL142,CL142*vlookup($B143,'2a. TBill Main'!$B$237:$HF$246,1+CL$123)),CL142)</f>
        <v>9577.849826</v>
      </c>
      <c r="CM143" s="346">
        <f>if($A143-CM$126&gt;=0, if($B143&lt;=$B142,CM142,CM142*vlookup($B143,'2a. TBill Main'!$B$237:$HF$246,1+CM$123)),CM142)</f>
        <v>56533.44404</v>
      </c>
      <c r="CN143" s="346">
        <f>if($A143-CN$126&gt;=0, if($B143&lt;=$B142,CN142,CN142*vlookup($B143,'2a. TBill Main'!$B$237:$HF$246,1+CN$123)),CN142)</f>
        <v>19966.89987</v>
      </c>
      <c r="CO143" s="346">
        <f>if($A143-CO$126&gt;=0, if($B143&lt;=$B142,CO142,CO142*vlookup($B143,'2a. TBill Main'!$B$237:$HF$246,1+CO$123)),CO142)</f>
        <v>188.1477376</v>
      </c>
      <c r="CP143" s="346">
        <f>if($A143-CP$126&gt;=0, if($B143&lt;=$B142,CP142,CP142*vlookup($B143,'2a. TBill Main'!$B$237:$HF$246,1+CP$123)),CP142)</f>
        <v>26651.62092</v>
      </c>
      <c r="CQ143" s="346">
        <f>if($A143-CQ$126&gt;=0, if($B143&lt;=$B142,CQ142,CQ142*vlookup($B143,'2a. TBill Main'!$B$237:$HF$246,1+CQ$123)),CQ142)</f>
        <v>5879.6168</v>
      </c>
      <c r="CR143" s="346">
        <f>if($A143-CR$126&gt;=0, if($B143&lt;=$B142,CR142,CR142*vlookup($B143,'2a. TBill Main'!$B$237:$HF$246,1+CR$123)),CR142)</f>
        <v>16843.31473</v>
      </c>
      <c r="CS143" s="346">
        <f>if($A143-CS$126&gt;=0, if($B143&lt;=$B142,CS142,CS142*vlookup($B143,'2a. TBill Main'!$B$237:$HF$246,1+CS$123)),CS142)</f>
        <v>4982.387276</v>
      </c>
      <c r="CT143" s="346">
        <f>if($A143-CT$126&gt;=0, if($B143&lt;=$B142,CT142,CT142*vlookup($B143,'2a. TBill Main'!$B$237:$HF$246,1+CT$123)),CT142)</f>
        <v>16468.06583</v>
      </c>
      <c r="CU143" s="346">
        <f>if($A143-CU$126&gt;=0, if($B143&lt;=$B142,CU142,CU142*vlookup($B143,'2a. TBill Main'!$B$237:$HF$246,1+CU$123)),CU142)</f>
        <v>25032.42149</v>
      </c>
      <c r="CV143" s="346">
        <f>if($A143-CV$126&gt;=0, if($B143&lt;=$B142,CV142,CV142*vlookup($B143,'2a. TBill Main'!$B$237:$HF$246,1+CV$123)),CV142)</f>
        <v>5879.6168</v>
      </c>
      <c r="CW143" s="346">
        <f>if($A143-CW$126&gt;=0, if($B143&lt;=$B142,CW142,CW142*vlookup($B143,'2a. TBill Main'!$B$237:$HF$246,1+CW$123)),CW142)</f>
        <v>8525.44436</v>
      </c>
      <c r="CX143" s="346">
        <f>if($A143-CX$126&gt;=0, if($B143&lt;=$B142,CX142,CX142*vlookup($B143,'2a. TBill Main'!$B$237:$HF$246,1+CX$123)),CX142)</f>
        <v>64119.57305</v>
      </c>
      <c r="CY143" s="346">
        <f>if($A143-CY$126&gt;=0, if($B143&lt;=$B142,CY142,CY142*vlookup($B143,'2a. TBill Main'!$B$237:$HF$246,1+CY$123)),CY142)</f>
        <v>125847.2827</v>
      </c>
      <c r="CZ143" s="346">
        <f>if($A143-CZ$126&gt;=0, if($B143&lt;=$B142,CZ142,CZ142*vlookup($B143,'2a. TBill Main'!$B$237:$HF$246,1+CZ$123)),CZ142)</f>
        <v>10648.28001</v>
      </c>
      <c r="DA143" s="346">
        <f>if($A143-DA$126&gt;=0, if($B143&lt;=$B142,DA142,DA142*vlookup($B143,'2a. TBill Main'!$B$237:$HF$246,1+DA$123)),DA142)</f>
        <v>29398.084</v>
      </c>
      <c r="DB143" s="346">
        <f>if($A143-DB$126&gt;=0, if($B143&lt;=$B142,DB142,DB142*vlookup($B143,'2a. TBill Main'!$B$237:$HF$246,1+DB$123)),DB142)</f>
        <v>11759.2336</v>
      </c>
      <c r="DC143" s="346">
        <f>if($A143-DC$126&gt;=0, if($B143&lt;=$B142,DC142,DC142*vlookup($B143,'2a. TBill Main'!$B$237:$HF$246,1+DC$123)),DC142)</f>
        <v>11759.2336</v>
      </c>
      <c r="DD143" s="346">
        <f>if($A143-DD$126&gt;=0, if($B143&lt;=$B142,DD142,DD142*vlookup($B143,'2a. TBill Main'!$B$237:$HF$246,1+DD$123)),DD142)</f>
        <v>23422.04148</v>
      </c>
      <c r="DE143" s="346">
        <f>if($A143-DE$126&gt;=0, if($B143&lt;=$B142,DE142,DE142*vlookup($B143,'2a. TBill Main'!$B$237:$HF$246,1+DE$123)),DE142)</f>
        <v>8915.850916</v>
      </c>
      <c r="DF143" s="346">
        <f>if($A143-DF$126&gt;=0, if($B143&lt;=$B142,DF142,DF142*vlookup($B143,'2a. TBill Main'!$B$237:$HF$246,1+DF$123)),DF142)</f>
        <v>4703.69344</v>
      </c>
      <c r="DG143" s="346">
        <f>if($A143-DG$126&gt;=0, if($B143&lt;=$B142,DG142,DG142*vlookup($B143,'2a. TBill Main'!$B$237:$HF$246,1+DG$123)),DG142)</f>
        <v>11759.2336</v>
      </c>
      <c r="DH143" s="346">
        <f>if($A143-DH$126&gt;=0, if($B143&lt;=$B142,DH142,DH142*vlookup($B143,'2a. TBill Main'!$B$237:$HF$246,1+DH$123)),DH142)</f>
        <v>58623.30727</v>
      </c>
      <c r="DI143" s="346">
        <f>if($A143-DI$126&gt;=0, if($B143&lt;=$B142,DI142,DI142*vlookup($B143,'2a. TBill Main'!$B$237:$HF$246,1+DI$123)),DI142)</f>
        <v>9158.314553</v>
      </c>
      <c r="DJ143" s="346">
        <f>if($A143-DJ$126&gt;=0, if($B143&lt;=$B142,DJ142,DJ142*vlookup($B143,'2a. TBill Main'!$B$237:$HF$246,1+DJ$123)),DJ142)</f>
        <v>58.796168</v>
      </c>
      <c r="DK143" s="346">
        <f>if($A143-DK$126&gt;=0, if($B143&lt;=$B142,DK142,DK142*vlookup($B143,'2a. TBill Main'!$B$237:$HF$246,1+DK$123)),DK142)</f>
        <v>27498.46213</v>
      </c>
      <c r="DL143" s="346">
        <f>if($A143-DL$126&gt;=0, if($B143&lt;=$B142,DL142,DL142*vlookup($B143,'2a. TBill Main'!$B$237:$HF$246,1+DL$123)),DL142)</f>
        <v>11759.2336</v>
      </c>
      <c r="DM143" s="346">
        <f>if($A143-DM$126&gt;=0, if($B143&lt;=$B142,DM142,DM142*vlookup($B143,'2a. TBill Main'!$B$237:$HF$246,1+DM$123)),DM142)</f>
        <v>7543.183818</v>
      </c>
      <c r="DN143" s="346">
        <f>if($A143-DN$126&gt;=0, if($B143&lt;=$B142,DN142,DN142*vlookup($B143,'2a. TBill Main'!$B$237:$HF$246,1+DN$123)),DN142)</f>
        <v>31319.54277</v>
      </c>
      <c r="DO143" s="346">
        <f>if($A143-DO$126&gt;=0, if($B143&lt;=$B142,DO142,DO142*vlookup($B143,'2a. TBill Main'!$B$237:$HF$246,1+DO$123)),DO142)</f>
        <v>11759.2336</v>
      </c>
      <c r="DP143" s="346">
        <f>if($A143-DP$126&gt;=0, if($B143&lt;=$B142,DP142,DP142*vlookup($B143,'2a. TBill Main'!$B$237:$HF$246,1+DP$123)),DP142)</f>
        <v>14111.08032</v>
      </c>
      <c r="DQ143" s="346">
        <f>if($A143-DQ$126&gt;=0, if($B143&lt;=$B142,DQ142,DQ142*vlookup($B143,'2a. TBill Main'!$B$237:$HF$246,1+DQ$123)),DQ142)</f>
        <v>8231.46352</v>
      </c>
      <c r="DR143" s="346">
        <f>if($A143-DR$126&gt;=0, if($B143&lt;=$B142,DR142,DR142*vlookup($B143,'2a. TBill Main'!$B$237:$HF$246,1+DR$123)),DR142)</f>
        <v>55628.53621</v>
      </c>
      <c r="DS143" s="346">
        <f>if($A143-DS$126&gt;=0, if($B143&lt;=$B142,DS142,DS142*vlookup($B143,'2a. TBill Main'!$B$237:$HF$246,1+DS$123)),DS142)</f>
        <v>2363.406047</v>
      </c>
      <c r="DT143" s="346">
        <f>if($A143-DT$126&gt;=0, if($B143&lt;=$B142,DT142,DT142*vlookup($B143,'2a. TBill Main'!$B$237:$HF$246,1+DT$123)),DT142)</f>
        <v>62.32393808</v>
      </c>
      <c r="DU143" s="346">
        <f>if($A143-DU$126&gt;=0, if($B143&lt;=$B142,DU142,DU142*vlookup($B143,'2a. TBill Main'!$B$237:$HF$246,1+DU$123)),DU142)</f>
        <v>20462.61868</v>
      </c>
      <c r="DV143" s="346">
        <f>if($A143-DV$126&gt;=0, if($B143&lt;=$B142,DV142,DV142*vlookup($B143,'2a. TBill Main'!$B$237:$HF$246,1+DV$123)),DV142)</f>
        <v>41014.83097</v>
      </c>
      <c r="DW143" s="346">
        <f>if($A143-DW$126&gt;=0, if($B143&lt;=$B142,DW142,DW142*vlookup($B143,'2a. TBill Main'!$B$237:$HF$246,1+DW$123)),DW142)</f>
        <v>11759.2336</v>
      </c>
      <c r="DX143" s="346">
        <f>if($A143-DX$126&gt;=0, if($B143&lt;=$B142,DX142,DX142*vlookup($B143,'2a. TBill Main'!$B$237:$HF$246,1+DX$123)),DX142)</f>
        <v>23518.4672</v>
      </c>
      <c r="DY143" s="346">
        <f>if($A143-DY$126&gt;=0, if($B143&lt;=$B142,DY142,DY142*vlookup($B143,'2a. TBill Main'!$B$237:$HF$246,1+DY$123)),DY142)</f>
        <v>11759.2336</v>
      </c>
      <c r="DZ143" s="346">
        <f>if($A143-DZ$126&gt;=0, if($B143&lt;=$B142,DZ142,DZ142*vlookup($B143,'2a. TBill Main'!$B$237:$HF$246,1+DZ$123)),DZ142)</f>
        <v>71065.75234</v>
      </c>
      <c r="EA143" s="346">
        <f>if($A143-EA$126&gt;=0, if($B143&lt;=$B142,EA142,EA142*vlookup($B143,'2a. TBill Main'!$B$237:$HF$246,1+EA$123)),EA142)</f>
        <v>336.314081</v>
      </c>
      <c r="EB143" s="346">
        <f>if($A143-EB$126&gt;=0, if($B143&lt;=$B142,EB142,EB142*vlookup($B143,'2a. TBill Main'!$B$237:$HF$246,1+EB$123)),EB142)</f>
        <v>23518.4672</v>
      </c>
      <c r="EC143" s="346">
        <f>if($A143-EC$126&gt;=0, if($B143&lt;=$B142,EC142,EC142*vlookup($B143,'2a. TBill Main'!$B$237:$HF$246,1+EC$123)),EC142)</f>
        <v>33956.16285</v>
      </c>
      <c r="ED143" s="346">
        <f>if($A143-ED$126&gt;=0, if($B143&lt;=$B142,ED142,ED142*vlookup($B143,'2a. TBill Main'!$B$237:$HF$246,1+ED$123)),ED142)</f>
        <v>23002.09573</v>
      </c>
      <c r="EE143" s="346">
        <f>if($A143-EE$126&gt;=0, if($B143&lt;=$B142,EE142,EE142*vlookup($B143,'2a. TBill Main'!$B$237:$HF$246,1+EE$123)),EE142)</f>
        <v>23518.4672</v>
      </c>
      <c r="EF143" s="346">
        <f>if($A143-EF$126&gt;=0, if($B143&lt;=$B142,EF142,EF142*vlookup($B143,'2a. TBill Main'!$B$237:$HF$246,1+EF$123)),EF142)</f>
        <v>6196.387035</v>
      </c>
      <c r="EG143" s="346">
        <f>if($A143-EG$126&gt;=0, if($B143&lt;=$B142,EG142,EG142*vlookup($B143,'2a. TBill Main'!$B$237:$HF$246,1+EG$123)),EG142)</f>
        <v>4942.805696</v>
      </c>
      <c r="EH143" s="346">
        <f>if($A143-EH$126&gt;=0, if($B143&lt;=$B142,EH142,EH142*vlookup($B143,'2a. TBill Main'!$B$237:$HF$246,1+EH$123)),EH142)</f>
        <v>463.3138038</v>
      </c>
      <c r="EI143" s="346">
        <f>if($A143-EI$126&gt;=0, if($B143&lt;=$B142,EI142,EI142*vlookup($B143,'2a. TBill Main'!$B$237:$HF$246,1+EI$123)),EI142)</f>
        <v>23518.4672</v>
      </c>
      <c r="EJ143" s="346">
        <f>if($A143-EJ$126&gt;=0, if($B143&lt;=$B142,EJ142,EJ142*vlookup($B143,'2a. TBill Main'!$B$237:$HF$246,1+EJ$123)),EJ142)</f>
        <v>20944.21809</v>
      </c>
      <c r="EK143" s="346">
        <f>if($A143-EK$126&gt;=0, if($B143&lt;=$B142,EK142,EK142*vlookup($B143,'2a. TBill Main'!$B$237:$HF$246,1+EK$123)),EK142)</f>
        <v>12935.15696</v>
      </c>
      <c r="EL143" s="346">
        <f>if($A143-EL$126&gt;=0, if($B143&lt;=$B142,EL142,EL142*vlookup($B143,'2a. TBill Main'!$B$237:$HF$246,1+EL$123)),EL142)</f>
        <v>4968.276196</v>
      </c>
      <c r="EM143" s="346">
        <f>if($A143-EM$126&gt;=0, if($B143&lt;=$B142,EM142,EM142*vlookup($B143,'2a. TBill Main'!$B$237:$HF$246,1+EM$123)),EM142)</f>
        <v>48225.79292</v>
      </c>
      <c r="EN143" s="346">
        <f>if($A143-EN$126&gt;=0, if($B143&lt;=$B142,EN142,EN142*vlookup($B143,'2a. TBill Main'!$B$237:$HF$246,1+EN$123)),EN142)</f>
        <v>352.777008</v>
      </c>
      <c r="EO143" s="346">
        <f>if($A143-EO$126&gt;=0, if($B143&lt;=$B142,EO142,EO142*vlookup($B143,'2a. TBill Main'!$B$237:$HF$246,1+EO$123)),EO142)</f>
        <v>20010.64078</v>
      </c>
      <c r="EP143" s="346">
        <f>if($A143-EP$126&gt;=0, if($B143&lt;=$B142,EP142,EP142*vlookup($B143,'2a. TBill Main'!$B$237:$HF$246,1+EP$123)),EP142)</f>
        <v>21211.12918</v>
      </c>
      <c r="EQ143" s="346">
        <f>if($A143-EQ$126&gt;=0, if($B143&lt;=$B142,EQ142,EQ142*vlookup($B143,'2a. TBill Main'!$B$237:$HF$246,1+EQ$123)),EQ142)</f>
        <v>23518.4672</v>
      </c>
      <c r="ER143" s="346">
        <f>if($A143-ER$126&gt;=0, if($B143&lt;=$B142,ER142,ER142*vlookup($B143,'2a. TBill Main'!$B$237:$HF$246,1+ER$123)),ER142)</f>
        <v>42409.67598</v>
      </c>
      <c r="ES143" s="346">
        <f>if($A143-ES$126&gt;=0, if($B143&lt;=$B142,ES142,ES142*vlookup($B143,'2a. TBill Main'!$B$237:$HF$246,1+ES$123)),ES142)</f>
        <v>5640.386952</v>
      </c>
      <c r="ET143" s="346">
        <f>if($A143-ET$126&gt;=0, if($B143&lt;=$B142,ET142,ET142*vlookup($B143,'2a. TBill Main'!$B$237:$HF$246,1+ET$123)),ET142)</f>
        <v>1667.459324</v>
      </c>
      <c r="EU143" s="346">
        <f>if($A143-EU$126&gt;=0, if($B143&lt;=$B142,EU142,EU142*vlookup($B143,'2a. TBill Main'!$B$237:$HF$246,1+EU$123)),EU142)</f>
        <v>9524.203107</v>
      </c>
      <c r="EV143" s="346">
        <f>if($A143-EV$126&gt;=0, if($B143&lt;=$B142,EV142,EV142*vlookup($B143,'2a. TBill Main'!$B$237:$HF$246,1+EV$123)),EV142)</f>
        <v>5709.978096</v>
      </c>
      <c r="EW143" s="346">
        <f>if($A143-EW$126&gt;=0, if($B143&lt;=$B142,EW142,EW142*vlookup($B143,'2a. TBill Main'!$B$237:$HF$246,1+EW$123)),EW142)</f>
        <v>5023.544594</v>
      </c>
      <c r="EX143" s="346">
        <f>if($A143-EX$126&gt;=0, if($B143&lt;=$B142,EX142,EX142*vlookup($B143,'2a. TBill Main'!$B$237:$HF$246,1+EX$123)),EX142)</f>
        <v>6928.658029</v>
      </c>
      <c r="EY143" s="346">
        <f>if($A143-EY$126&gt;=0, if($B143&lt;=$B142,EY142,EY142*vlookup($B143,'2a. TBill Main'!$B$237:$HF$246,1+EY$123)),EY142)</f>
        <v>54056.87936</v>
      </c>
      <c r="EZ143" s="346">
        <f>if($A143-EZ$126&gt;=0, if($B143&lt;=$B142,EZ142,EZ142*vlookup($B143,'2a. TBill Main'!$B$237:$HF$246,1+EZ$123)),EZ142)</f>
        <v>23161.59798</v>
      </c>
      <c r="FA143" s="346">
        <f>if($A143-FA$126&gt;=0, if($B143&lt;=$B142,FA142,FA142*vlookup($B143,'2a. TBill Main'!$B$237:$HF$246,1+FA$123)),FA142)</f>
        <v>4210.040813</v>
      </c>
      <c r="FB143" s="346">
        <f>if($A143-FB$126&gt;=0, if($B143&lt;=$B142,FB142,FB142*vlookup($B143,'2a. TBill Main'!$B$237:$HF$246,1+FB$123)),FB142)</f>
        <v>7399.732927</v>
      </c>
      <c r="FC143" s="346">
        <f>if($A143-FC$126&gt;=0, if($B143&lt;=$B142,FC142,FC142*vlookup($B143,'2a. TBill Main'!$B$237:$HF$246,1+FC$123)),FC142)</f>
        <v>29665.0186</v>
      </c>
      <c r="FD143" s="346">
        <f>if($A143-FD$126&gt;=0, if($B143&lt;=$B142,FD142,FD142*vlookup($B143,'2a. TBill Main'!$B$237:$HF$246,1+FD$123)),FD142)</f>
        <v>24114.31933</v>
      </c>
      <c r="FE143" s="346">
        <f>if($A143-FE$126&gt;=0, if($B143&lt;=$B142,FE142,FE142*vlookup($B143,'2a. TBill Main'!$B$237:$HF$246,1+FE$123)),FE142)</f>
        <v>40508.27846</v>
      </c>
      <c r="FF143" s="346">
        <f>if($A143-FF$126&gt;=0, if($B143&lt;=$B142,FF142,FF142*vlookup($B143,'2a. TBill Main'!$B$237:$HF$246,1+FF$123)),FF142)</f>
        <v>9621.27558</v>
      </c>
      <c r="FG143" s="346">
        <f>if($A143-FG$126&gt;=0, if($B143&lt;=$B142,FG142,FG142*vlookup($B143,'2a. TBill Main'!$B$237:$HF$246,1+FG$123)),FG142)</f>
        <v>12248.0179</v>
      </c>
      <c r="FH143" s="346">
        <f>if($A143-FH$126&gt;=0, if($B143&lt;=$B142,FH142,FH142*vlookup($B143,'2a. TBill Main'!$B$237:$HF$246,1+FH$123)),FH142)</f>
        <v>15158.82803</v>
      </c>
      <c r="FI143" s="346">
        <f>if($A143-FI$126&gt;=0, if($B143&lt;=$B142,FI142,FI142*vlookup($B143,'2a. TBill Main'!$B$237:$HF$246,1+FI$123)),FI142)</f>
        <v>41302.14432</v>
      </c>
      <c r="FJ143" s="346">
        <f>if($A143-FJ$126&gt;=0, if($B143&lt;=$B142,FJ142,FJ142*vlookup($B143,'2a. TBill Main'!$B$237:$HF$246,1+FJ$123)),FJ142)</f>
        <v>43003.72894</v>
      </c>
      <c r="FK143" s="346">
        <f>if($A143-FK$126&gt;=0, if($B143&lt;=$B142,FK142,FK142*vlookup($B143,'2a. TBill Main'!$B$237:$HF$246,1+FK$123)),FK142)</f>
        <v>18363.21919</v>
      </c>
      <c r="FL143" s="346">
        <f>if($A143-FL$126&gt;=0, if($B143&lt;=$B142,FL142,FL142*vlookup($B143,'2a. TBill Main'!$B$237:$HF$246,1+FL$123)),FL142)</f>
        <v>18282.08048</v>
      </c>
      <c r="FM143" s="346">
        <f>if($A143-FM$126&gt;=0, if($B143&lt;=$B142,FM142,FM142*vlookup($B143,'2a. TBill Main'!$B$237:$HF$246,1+FM$123)),FM142)</f>
        <v>48593.04554</v>
      </c>
      <c r="FN143" s="346">
        <f>if($A143-FN$126&gt;=0, if($B143&lt;=$B142,FN142,FN142*vlookup($B143,'2a. TBill Main'!$B$237:$HF$246,1+FN$123)),FN142)</f>
        <v>41501.65148</v>
      </c>
      <c r="FO143" s="346">
        <f>if($A143-FO$126&gt;=0, if($B143&lt;=$B142,FO142,FO142*vlookup($B143,'2a. TBill Main'!$B$237:$HF$246,1+FO$123)),FO142)</f>
        <v>19990.69712</v>
      </c>
      <c r="FP143" s="346">
        <f>if($A143-FP$126&gt;=0, if($B143&lt;=$B142,FP142,FP142*vlookup($B143,'2a. TBill Main'!$B$237:$HF$246,1+FP$123)),FP142)</f>
        <v>7089.641937</v>
      </c>
      <c r="FQ143" s="346">
        <f>if($A143-FQ$126&gt;=0, if($B143&lt;=$B142,FQ142,FQ142*vlookup($B143,'2a. TBill Main'!$B$237:$HF$246,1+FQ$123)),FQ142)</f>
        <v>39164.86834</v>
      </c>
      <c r="FR143" s="346">
        <f>if($A143-FR$126&gt;=0, if($B143&lt;=$B142,FR142,FR142*vlookup($B143,'2a. TBill Main'!$B$237:$HF$246,1+FR$123)),FR142)</f>
        <v>39159.98825</v>
      </c>
      <c r="FS143" s="346">
        <f>if($A143-FS$126&gt;=0, if($B143&lt;=$B142,FS142,FS142*vlookup($B143,'2a. TBill Main'!$B$237:$HF$246,1+FS$123)),FS142)</f>
        <v>17638.8504</v>
      </c>
      <c r="FT143" s="346">
        <f>if($A143-FT$126&gt;=0, if($B143&lt;=$B142,FT142,FT142*vlookup($B143,'2a. TBill Main'!$B$237:$HF$246,1+FT$123)),FT142)</f>
        <v>21940.37805</v>
      </c>
      <c r="FU143" s="346">
        <f>if($A143-FU$126&gt;=0, if($B143&lt;=$B142,FU142,FU142*vlookup($B143,'2a. TBill Main'!$B$237:$HF$246,1+FU$123)),FU142)</f>
        <v>23518.4672</v>
      </c>
      <c r="FV143" s="346">
        <f>if($A143-FV$126&gt;=0, if($B143&lt;=$B142,FV142,FV142*vlookup($B143,'2a. TBill Main'!$B$237:$HF$246,1+FV$123)),FV142)</f>
        <v>49388.78112</v>
      </c>
      <c r="FW143" s="346">
        <f>if($A143-FW$126&gt;=0, if($B143&lt;=$B142,FW142,FW142*vlookup($B143,'2a. TBill Main'!$B$237:$HF$246,1+FW$123)),FW142)</f>
        <v>1173.571513</v>
      </c>
      <c r="FX143" s="346">
        <f>if($A143-FX$126&gt;=0, if($B143&lt;=$B142,FX142,FX142*vlookup($B143,'2a. TBill Main'!$B$237:$HF$246,1+FX$123)),FX142)</f>
        <v>26196.39747</v>
      </c>
      <c r="FY143" s="346">
        <f>if($A143-FY$126&gt;=0, if($B143&lt;=$B142,FY142,FY142*vlookup($B143,'2a. TBill Main'!$B$237:$HF$246,1+FY$123)),FY142)</f>
        <v>24299.28031</v>
      </c>
      <c r="FZ143" s="346">
        <f>if($A143-FZ$126&gt;=0, if($B143&lt;=$B142,FZ142,FZ142*vlookup($B143,'2a. TBill Main'!$B$237:$HF$246,1+FZ$123)),FZ142)</f>
        <v>27270.45059</v>
      </c>
      <c r="GA143" s="346">
        <f>if($A143-GA$126&gt;=0, if($B143&lt;=$B142,GA142,GA142*vlookup($B143,'2a. TBill Main'!$B$237:$HF$246,1+GA$123)),GA142)</f>
        <v>440.97126</v>
      </c>
      <c r="GB143" s="346">
        <f>if($A143-GB$126&gt;=0, if($B143&lt;=$B142,GB142,GB142*vlookup($B143,'2a. TBill Main'!$B$237:$HF$246,1+GB$123)),GB142)</f>
        <v>2490.605676</v>
      </c>
      <c r="GC143" s="346">
        <f>if($A143-GC$126&gt;=0, if($B143&lt;=$B142,GC142,GC142*vlookup($B143,'2a. TBill Main'!$B$237:$HF$246,1+GC$123)),GC142)</f>
        <v>129.3515696</v>
      </c>
      <c r="GD143" s="346">
        <f>if($A143-GD$126&gt;=0, if($B143&lt;=$B142,GD142,GD142*vlookup($B143,'2a. TBill Main'!$B$237:$HF$246,1+GD$123)),GD142)</f>
        <v>9914.209848</v>
      </c>
      <c r="GE143" s="346">
        <f>if($A143-GE$126&gt;=0, if($B143&lt;=$B142,GE142,GE142*vlookup($B143,'2a. TBill Main'!$B$237:$HF$246,1+GE$123)),GE142)</f>
        <v>2539.100756</v>
      </c>
      <c r="GF143" s="346">
        <f>if($A143-GF$126&gt;=0, if($B143&lt;=$B142,GF142,GF142*vlookup($B143,'2a. TBill Main'!$B$237:$HF$246,1+GF$123)),GF142)</f>
        <v>1972.023475</v>
      </c>
      <c r="GG143" s="346">
        <f>if($A143-GG$126&gt;=0, if($B143&lt;=$B142,GG142,GG142*vlookup($B143,'2a. TBill Main'!$B$237:$HF$246,1+GG$123)),GG142)</f>
        <v>29007.04245</v>
      </c>
      <c r="GH143" s="346">
        <f>if($A143-GH$126&gt;=0, if($B143&lt;=$B142,GH142,GH142*vlookup($B143,'2a. TBill Main'!$B$237:$HF$246,1+GH$123)),GH142)</f>
        <v>129.3515696</v>
      </c>
      <c r="GI143" s="346">
        <f>if($A143-GI$126&gt;=0, if($B143&lt;=$B142,GI142,GI142*vlookup($B143,'2a. TBill Main'!$B$237:$HF$246,1+GI$123)),GI142)</f>
        <v>293.98084</v>
      </c>
      <c r="GJ143" s="346">
        <f>if($A143-GJ$126&gt;=0, if($B143&lt;=$B142,GJ142,GJ142*vlookup($B143,'2a. TBill Main'!$B$237:$HF$246,1+GJ$123)),GJ142)</f>
        <v>38.80547088</v>
      </c>
      <c r="GK143" s="346">
        <f>if($A143-GK$126&gt;=0, if($B143&lt;=$B142,GK142,GK142*vlookup($B143,'2a. TBill Main'!$B$237:$HF$246,1+GK$123)),GK142)</f>
        <v>19131.05011</v>
      </c>
      <c r="GL143" s="346">
        <f>if($A143-GL$126&gt;=0, if($B143&lt;=$B142,GL142,GL142*vlookup($B143,'2a. TBill Main'!$B$237:$HF$246,1+GL$123)),GL142)</f>
        <v>14023.2506</v>
      </c>
      <c r="GM143" s="346">
        <f>if($A143-GM$126&gt;=0, if($B143&lt;=$B142,GM142,GM142*vlookup($B143,'2a. TBill Main'!$B$237:$HF$246,1+GM$123)),GM142)</f>
        <v>382.175092</v>
      </c>
      <c r="GN143" s="346">
        <f>if($A143-GN$126&gt;=0, if($B143&lt;=$B142,GN142,GN142*vlookup($B143,'2a. TBill Main'!$B$237:$HF$246,1+GN$123)),GN142)</f>
        <v>11.7592336</v>
      </c>
      <c r="GO143" s="346">
        <f>if($A143-GO$126&gt;=0, if($B143&lt;=$B142,GO142,GO142*vlookup($B143,'2a. TBill Main'!$B$237:$HF$246,1+GO$123)),GO142)</f>
        <v>1369.950714</v>
      </c>
      <c r="GP143" s="346">
        <f>if($A143-GP$126&gt;=0, if($B143&lt;=$B142,GP142,GP142*vlookup($B143,'2a. TBill Main'!$B$237:$HF$246,1+GP$123)),GP142)</f>
        <v>12823.44424</v>
      </c>
      <c r="GQ143" s="346">
        <f>if($A143-GQ$126&gt;=0, if($B143&lt;=$B142,GQ142,GQ142*vlookup($B143,'2a. TBill Main'!$B$237:$HF$246,1+GQ$123)),GQ142)</f>
        <v>13466.67432</v>
      </c>
      <c r="GR143" s="346">
        <f>if($A143-GR$126&gt;=0, if($B143&lt;=$B142,GR142,GR142*vlookup($B143,'2a. TBill Main'!$B$237:$HF$246,1+GR$123)),GR142)</f>
        <v>16050.17794</v>
      </c>
      <c r="GS143" s="346">
        <f>if($A143-GS$126&gt;=0, if($B143&lt;=$B142,GS142,GS142*vlookup($B143,'2a. TBill Main'!$B$237:$HF$246,1+GS$123)),GS142)</f>
        <v>32556.61414</v>
      </c>
      <c r="GT143" s="346">
        <f>if($A143-GT$126&gt;=0, if($B143&lt;=$B142,GT142,GT142*vlookup($B143,'2a. TBill Main'!$B$237:$HF$246,1+GT$123)),GT142)</f>
        <v>2350.670797</v>
      </c>
      <c r="GU143" s="346">
        <f>if($A143-GU$126&gt;=0, if($B143&lt;=$B142,GU142,GU142*vlookup($B143,'2a. TBill Main'!$B$237:$HF$246,1+GU$123)),GU142)</f>
        <v>9761.339811</v>
      </c>
      <c r="GV143" s="346">
        <f>if($A143-GV$126&gt;=0, if($B143&lt;=$B142,GV142,GV142*vlookup($B143,'2a. TBill Main'!$B$237:$HF$246,1+GV$123)),GV142)</f>
        <v>16301.82554</v>
      </c>
      <c r="GW143" s="346">
        <f>if($A143-GW$126&gt;=0, if($B143&lt;=$B142,GW142,GW142*vlookup($B143,'2a. TBill Main'!$B$237:$HF$246,1+GW$123)),GW142)</f>
        <v>17811.71113</v>
      </c>
      <c r="GX143" s="346">
        <f>if($A143-GX$126&gt;=0, if($B143&lt;=$B142,GX142,GX142*vlookup($B143,'2a. TBill Main'!$B$237:$HF$246,1+GX$123)),GX142)</f>
        <v>7791.668183</v>
      </c>
      <c r="GY143" s="346">
        <f>if($A143-GY$126&gt;=0, if($B143&lt;=$B142,GY142,GY142*vlookup($B143,'2a. TBill Main'!$B$237:$HF$246,1+GY$123)),GY142)</f>
        <v>30117.7491</v>
      </c>
      <c r="GZ143" s="346">
        <f>if($A143-GZ$126&gt;=0, if($B143&lt;=$B142,GZ142,GZ142*vlookup($B143,'2a. TBill Main'!$B$237:$HF$246,1+GZ$123)),GZ142)</f>
        <v>24193.44721</v>
      </c>
      <c r="HA143" s="346">
        <f>if($A143-HA$126&gt;=0, if($B143&lt;=$B142,HA142,HA142*vlookup($B143,'2a. TBill Main'!$B$237:$HF$246,1+HA$123)),HA142)</f>
        <v>34862.59985</v>
      </c>
      <c r="HB143" s="346">
        <f>if($A143-HB$126&gt;=0, if($B143&lt;=$B142,HB142,HB142*vlookup($B143,'2a. TBill Main'!$B$237:$HF$246,1+HB$123)),HB142)</f>
        <v>21571.13812</v>
      </c>
      <c r="HC143" s="346">
        <f>if($A143-HC$126&gt;=0, if($B143&lt;=$B142,HC142,HC142*vlookup($B143,'2a. TBill Main'!$B$237:$HF$246,1+HC$123)),HC142)</f>
        <v>6392.319385</v>
      </c>
      <c r="HD143" s="346">
        <f>if($A143-HD$126&gt;=0, if($B143&lt;=$B142,HD142,HD142*vlookup($B143,'2a. TBill Main'!$B$237:$HF$246,1+HD$123)),HD142)</f>
        <v>15495.14211</v>
      </c>
      <c r="HE143" s="346">
        <f>if($A143-HE$126&gt;=0, if($B143&lt;=$B142,HE142,HE142*vlookup($B143,'2a. TBill Main'!$B$237:$HF$246,1+HE$123)),HE142)</f>
        <v>14357.8596</v>
      </c>
      <c r="HF143" s="346">
        <f>if($A143-HF$126&gt;=0, if($B143&lt;=$B142,HF142,HF142*vlookup($B143,'2a. TBill Main'!$B$237:$HF$246,1+HF$123)),HF142)</f>
        <v>14474.44064</v>
      </c>
      <c r="HG143" s="346">
        <f>if($A143-HG$126&gt;=0, if($B143&lt;=$B142,HG142,HG142*vlookup($B143,'2a. TBill Main'!$B$237:$HF$246,1+HG$123)),HG142)</f>
        <v>2976.262024</v>
      </c>
      <c r="HH143" s="346">
        <f>if($A143-HH$126&gt;=0, if($B143&lt;=$B142,HH142,HH142*vlookup($B143,'2a. TBill Main'!$B$237:$HF$246,1+HH$123)),HH142)</f>
        <v>17689.4151</v>
      </c>
      <c r="HI143" s="346">
        <f>if($A143-HI$126&gt;=0, if($B143&lt;=$B142,HI142,HI142*vlookup($B143,'2a. TBill Main'!$B$237:$HF$246,1+HI$123)),HI142)</f>
        <v>27407.24575</v>
      </c>
      <c r="HJ143" s="346"/>
      <c r="HK143" s="346"/>
      <c r="HL143" s="346"/>
      <c r="HM143" s="346"/>
      <c r="HN143" s="346"/>
      <c r="HO143" s="346"/>
      <c r="HP143" s="346"/>
      <c r="HQ143" s="346"/>
      <c r="HR143" s="346"/>
      <c r="HS143" s="346"/>
      <c r="HT143" s="346"/>
      <c r="HU143" s="346"/>
      <c r="HV143" s="346"/>
      <c r="HW143" s="346"/>
      <c r="HX143" s="346"/>
    </row>
    <row r="144">
      <c r="A144" s="331" t="str">
        <f t="shared" si="33"/>
        <v>03-2025</v>
      </c>
      <c r="B144" s="346">
        <f t="shared" si="36"/>
        <v>3</v>
      </c>
      <c r="C144" s="346">
        <f t="shared" si="34"/>
        <v>4098069.82</v>
      </c>
      <c r="D144" s="338">
        <f t="shared" si="35"/>
        <v>3</v>
      </c>
      <c r="E144" s="346"/>
      <c r="F144" s="346">
        <f>if($A144-F$126&gt;=0, if($B144&lt;=$B143,F143,F143*vlookup($B144,'2a. TBill Main'!$B$237:$HF$246,1+F$123)),F143)</f>
        <v>360.8734755</v>
      </c>
      <c r="G144" s="346">
        <f>if($A144-G$126&gt;=0, if($B144&lt;=$B143,G143,G143*vlookup($B144,'2a. TBill Main'!$B$237:$HF$246,1+G$123)),G143)</f>
        <v>9294.060455</v>
      </c>
      <c r="H144" s="346">
        <f>if($A144-H$126&gt;=0, if($B144&lt;=$B143,H143,H143*vlookup($B144,'2a. TBill Main'!$B$237:$HF$246,1+H$123)),H143)</f>
        <v>25503.42583</v>
      </c>
      <c r="I144" s="346">
        <f>if($A144-I$126&gt;=0, if($B144&lt;=$B143,I143,I143*vlookup($B144,'2a. TBill Main'!$B$237:$HF$246,1+I$123)),I143)</f>
        <v>9563.784687</v>
      </c>
      <c r="J144" s="346">
        <f>if($A144-J$126&gt;=0, if($B144&lt;=$B143,J143,J143*vlookup($B144,'2a. TBill Main'!$B$237:$HF$246,1+J$123)),J143)</f>
        <v>12751.71292</v>
      </c>
      <c r="K144" s="346">
        <f>if($A144-K$126&gt;=0, if($B144&lt;=$B143,K143,K143*vlookup($B144,'2a. TBill Main'!$B$237:$HF$246,1+K$123)),K143)</f>
        <v>12751.71292</v>
      </c>
      <c r="L144" s="346">
        <f>if($A144-L$126&gt;=0, if($B144&lt;=$B143,L143,L143*vlookup($B144,'2a. TBill Main'!$B$237:$HF$246,1+L$123)),L143)</f>
        <v>3343.052817</v>
      </c>
      <c r="M144" s="346">
        <f>if($A144-M$126&gt;=0, if($B144&lt;=$B143,M143,M143*vlookup($B144,'2a. TBill Main'!$B$237:$HF$246,1+M$123)),M143)</f>
        <v>94450.6624</v>
      </c>
      <c r="N144" s="346">
        <f>if($A144-N$126&gt;=0, if($B144&lt;=$B143,N143,N143*vlookup($B144,'2a. TBill Main'!$B$237:$HF$246,1+N$123)),N143)</f>
        <v>31813.62372</v>
      </c>
      <c r="O144" s="346">
        <f>if($A144-O$126&gt;=0, if($B144&lt;=$B143,O143,O143*vlookup($B144,'2a. TBill Main'!$B$237:$HF$246,1+O$123)),O143)</f>
        <v>1697.252989</v>
      </c>
      <c r="P144" s="346">
        <f>if($A144-P$126&gt;=0, if($B144&lt;=$B143,P143,P143*vlookup($B144,'2a. TBill Main'!$B$237:$HF$246,1+P$123)),P143)</f>
        <v>12.75171292</v>
      </c>
      <c r="Q144" s="346">
        <f>if($A144-Q$126&gt;=0, if($B144&lt;=$B143,Q143,Q143*vlookup($B144,'2a. TBill Main'!$B$237:$HF$246,1+Q$123)),Q143)</f>
        <v>242.2825454</v>
      </c>
      <c r="R144" s="346">
        <f>if($A144-R$126&gt;=0, if($B144&lt;=$B143,R143,R143*vlookup($B144,'2a. TBill Main'!$B$237:$HF$246,1+R$123)),R143)</f>
        <v>9408.660099</v>
      </c>
      <c r="S144" s="346">
        <f>if($A144-S$126&gt;=0, if($B144&lt;=$B143,S143,S143*vlookup($B144,'2a. TBill Main'!$B$237:$HF$246,1+S$123)),S143)</f>
        <v>7569.149001</v>
      </c>
      <c r="T144" s="346">
        <f>if($A144-T$126&gt;=0, if($B144&lt;=$B143,T143,T143*vlookup($B144,'2a. TBill Main'!$B$237:$HF$246,1+T$123)),T143)</f>
        <v>84195.73487</v>
      </c>
      <c r="U144" s="346">
        <f>if($A144-U$126&gt;=0, if($B144&lt;=$B143,U143,U143*vlookup($B144,'2a. TBill Main'!$B$237:$HF$246,1+U$123)),U143)</f>
        <v>12989.62162</v>
      </c>
      <c r="V144" s="346">
        <f>if($A144-V$126&gt;=0, if($B144&lt;=$B143,V143,V143*vlookup($B144,'2a. TBill Main'!$B$237:$HF$246,1+V$123)),V143)</f>
        <v>41697.76969</v>
      </c>
      <c r="W144" s="346">
        <f>if($A144-W$126&gt;=0, if($B144&lt;=$B143,W143,W143*vlookup($B144,'2a. TBill Main'!$B$237:$HF$246,1+W$123)),W143)</f>
        <v>12751.71292</v>
      </c>
      <c r="X144" s="346">
        <f>if($A144-X$126&gt;=0, if($B144&lt;=$B143,X143,X143*vlookup($B144,'2a. TBill Main'!$B$237:$HF$246,1+X$123)),X143)</f>
        <v>22516.96192</v>
      </c>
      <c r="Y144" s="346">
        <f>if($A144-Y$126&gt;=0, if($B144&lt;=$B143,Y143,Y143*vlookup($B144,'2a. TBill Main'!$B$237:$HF$246,1+Y$123)),Y143)</f>
        <v>12751.71292</v>
      </c>
      <c r="Z144" s="346">
        <f>if($A144-Z$126&gt;=0, if($B144&lt;=$B143,Z143,Z143*vlookup($B144,'2a. TBill Main'!$B$237:$HF$246,1+Z$123)),Z143)</f>
        <v>1613.091684</v>
      </c>
      <c r="AA144" s="346">
        <f>if($A144-AA$126&gt;=0, if($B144&lt;=$B143,AA143,AA143*vlookup($B144,'2a. TBill Main'!$B$237:$HF$246,1+AA$123)),AA143)</f>
        <v>28447.19701</v>
      </c>
      <c r="AB144" s="346">
        <f>if($A144-AB$126&gt;=0, if($B144&lt;=$B143,AB143,AB143*vlookup($B144,'2a. TBill Main'!$B$237:$HF$246,1+AB$123)),AB143)</f>
        <v>16826.76506</v>
      </c>
      <c r="AC144" s="346">
        <f>if($A144-AC$126&gt;=0, if($B144&lt;=$B143,AC143,AC143*vlookup($B144,'2a. TBill Main'!$B$237:$HF$246,1+AC$123)),AC143)</f>
        <v>10201.37033</v>
      </c>
      <c r="AD144" s="346">
        <f>if($A144-AD$126&gt;=0, if($B144&lt;=$B143,AD143,AD143*vlookup($B144,'2a. TBill Main'!$B$237:$HF$246,1+AD$123)),AD143)</f>
        <v>6375.856458</v>
      </c>
      <c r="AE144" s="346">
        <f>if($A144-AE$126&gt;=0, if($B144&lt;=$B143,AE143,AE143*vlookup($B144,'2a. TBill Main'!$B$237:$HF$246,1+AE$123)),AE143)</f>
        <v>55745.71973</v>
      </c>
      <c r="AF144" s="346">
        <f>if($A144-AF$126&gt;=0, if($B144&lt;=$B143,AF143,AF143*vlookup($B144,'2a. TBill Main'!$B$237:$HF$246,1+AF$123)),AF143)</f>
        <v>10042.31822</v>
      </c>
      <c r="AG144" s="346">
        <f>if($A144-AG$126&gt;=0, if($B144&lt;=$B143,AG143,AG143*vlookup($B144,'2a. TBill Main'!$B$237:$HF$246,1+AG$123)),AG143)</f>
        <v>14008.53449</v>
      </c>
      <c r="AH144" s="346">
        <f>if($A144-AH$126&gt;=0, if($B144&lt;=$B143,AH143,AH143*vlookup($B144,'2a. TBill Main'!$B$237:$HF$246,1+AH$123)),AH143)</f>
        <v>10638.84335</v>
      </c>
      <c r="AI144" s="346">
        <f>if($A144-AI$126&gt;=0, if($B144&lt;=$B143,AI143,AI143*vlookup($B144,'2a. TBill Main'!$B$237:$HF$246,1+AI$123)),AI143)</f>
        <v>19775.57317</v>
      </c>
      <c r="AJ144" s="346">
        <f>if($A144-AJ$126&gt;=0, if($B144&lt;=$B143,AJ143,AJ143*vlookup($B144,'2a. TBill Main'!$B$237:$HF$246,1+AJ$123)),AJ143)</f>
        <v>19127.56937</v>
      </c>
      <c r="AK144" s="346">
        <f>if($A144-AK$126&gt;=0, if($B144&lt;=$B143,AK143,AK143*vlookup($B144,'2a. TBill Main'!$B$237:$HF$246,1+AK$123)),AK143)</f>
        <v>15302.0555</v>
      </c>
      <c r="AL144" s="346">
        <f>if($A144-AL$126&gt;=0, if($B144&lt;=$B143,AL143,AL143*vlookup($B144,'2a. TBill Main'!$B$237:$HF$246,1+AL$123)),AL143)</f>
        <v>10201.37033</v>
      </c>
      <c r="AM144" s="346">
        <f>if($A144-AM$126&gt;=0, if($B144&lt;=$B143,AM143,AM143*vlookup($B144,'2a. TBill Main'!$B$237:$HF$246,1+AM$123)),AM143)</f>
        <v>14411.65439</v>
      </c>
      <c r="AN144" s="346">
        <f>if($A144-AN$126&gt;=0, if($B144&lt;=$B143,AN143,AN143*vlookup($B144,'2a. TBill Main'!$B$237:$HF$246,1+AN$123)),AN143)</f>
        <v>76658.19736</v>
      </c>
      <c r="AO144" s="346">
        <f>if($A144-AO$126&gt;=0, if($B144&lt;=$B143,AO143,AO143*vlookup($B144,'2a. TBill Main'!$B$237:$HF$246,1+AO$123)),AO143)</f>
        <v>8401.797599</v>
      </c>
      <c r="AP144" s="346">
        <f>if($A144-AP$126&gt;=0, if($B144&lt;=$B143,AP143,AP143*vlookup($B144,'2a. TBill Main'!$B$237:$HF$246,1+AP$123)),AP143)</f>
        <v>15278.6306</v>
      </c>
      <c r="AQ144" s="346">
        <f>if($A144-AQ$126&gt;=0, if($B144&lt;=$B143,AQ143,AQ143*vlookup($B144,'2a. TBill Main'!$B$237:$HF$246,1+AQ$123)),AQ143)</f>
        <v>35553.07628</v>
      </c>
      <c r="AR144" s="346">
        <f>if($A144-AR$126&gt;=0, if($B144&lt;=$B143,AR143,AR143*vlookup($B144,'2a. TBill Main'!$B$237:$HF$246,1+AR$123)),AR143)</f>
        <v>25503.42583</v>
      </c>
      <c r="AS144" s="346">
        <f>if($A144-AS$126&gt;=0, if($B144&lt;=$B143,AS143,AS143*vlookup($B144,'2a. TBill Main'!$B$237:$HF$246,1+AS$123)),AS143)</f>
        <v>7651.02775</v>
      </c>
      <c r="AT144" s="346">
        <f>if($A144-AT$126&gt;=0, if($B144&lt;=$B143,AT143,AT143*vlookup($B144,'2a. TBill Main'!$B$237:$HF$246,1+AT$123)),AT143)</f>
        <v>10201.37033</v>
      </c>
      <c r="AU144" s="346">
        <f>if($A144-AU$126&gt;=0, if($B144&lt;=$B143,AU143,AU143*vlookup($B144,'2a. TBill Main'!$B$237:$HF$246,1+AU$123)),AU143)</f>
        <v>10201.37033</v>
      </c>
      <c r="AV144" s="346">
        <f>if($A144-AV$126&gt;=0, if($B144&lt;=$B143,AV143,AV143*vlookup($B144,'2a. TBill Main'!$B$237:$HF$246,1+AV$123)),AV143)</f>
        <v>6375.856458</v>
      </c>
      <c r="AW144" s="346">
        <f>if($A144-AW$126&gt;=0, if($B144&lt;=$B143,AW143,AW143*vlookup($B144,'2a. TBill Main'!$B$237:$HF$246,1+AW$123)),AW143)</f>
        <v>6375.856458</v>
      </c>
      <c r="AX144" s="346">
        <f>if($A144-AX$126&gt;=0, if($B144&lt;=$B143,AX143,AX143*vlookup($B144,'2a. TBill Main'!$B$237:$HF$246,1+AX$123)),AX143)</f>
        <v>47435.09688</v>
      </c>
      <c r="AY144" s="346">
        <f>if($A144-AY$126&gt;=0, if($B144&lt;=$B143,AY143,AY143*vlookup($B144,'2a. TBill Main'!$B$237:$HF$246,1+AY$123)),AY143)</f>
        <v>36092.38448</v>
      </c>
      <c r="AZ144" s="346">
        <f>if($A144-AZ$126&gt;=0, if($B144&lt;=$B143,AZ143,AZ143*vlookup($B144,'2a. TBill Main'!$B$237:$HF$246,1+AZ$123)),AZ143)</f>
        <v>14425.97457</v>
      </c>
      <c r="BA144" s="346">
        <f>if($A144-BA$126&gt;=0, if($B144&lt;=$B143,BA143,BA143*vlookup($B144,'2a. TBill Main'!$B$237:$HF$246,1+BA$123)),BA143)</f>
        <v>21946.90934</v>
      </c>
      <c r="BB144" s="346">
        <f>if($A144-BB$126&gt;=0, if($B144&lt;=$B143,BB143,BB143*vlookup($B144,'2a. TBill Main'!$B$237:$HF$246,1+BB$123)),BB143)</f>
        <v>40470.12403</v>
      </c>
      <c r="BC144" s="346">
        <f>if($A144-BC$126&gt;=0, if($B144&lt;=$B143,BC143,BC143*vlookup($B144,'2a. TBill Main'!$B$237:$HF$246,1+BC$123)),BC143)</f>
        <v>382.5513875</v>
      </c>
      <c r="BD144" s="346">
        <f>if($A144-BD$126&gt;=0, if($B144&lt;=$B143,BD143,BD143*vlookup($B144,'2a. TBill Main'!$B$237:$HF$246,1+BD$123)),BD143)</f>
        <v>19127.56937</v>
      </c>
      <c r="BE144" s="346">
        <f>if($A144-BE$126&gt;=0, if($B144&lt;=$B143,BE143,BE143*vlookup($B144,'2a. TBill Main'!$B$237:$HF$246,1+BE$123)),BE143)</f>
        <v>12751.71292</v>
      </c>
      <c r="BF144" s="346">
        <f>if($A144-BF$126&gt;=0, if($B144&lt;=$B143,BF143,BF143*vlookup($B144,'2a. TBill Main'!$B$237:$HF$246,1+BF$123)),BF143)</f>
        <v>6375.856458</v>
      </c>
      <c r="BG144" s="346">
        <f>if($A144-BG$126&gt;=0, if($B144&lt;=$B143,BG143,BG143*vlookup($B144,'2a. TBill Main'!$B$237:$HF$246,1+BG$123)),BG143)</f>
        <v>6375.856458</v>
      </c>
      <c r="BH144" s="346">
        <f>if($A144-BH$126&gt;=0, if($B144&lt;=$B143,BH143,BH143*vlookup($B144,'2a. TBill Main'!$B$237:$HF$246,1+BH$123)),BH143)</f>
        <v>12751.71292</v>
      </c>
      <c r="BI144" s="346">
        <f>if($A144-BI$126&gt;=0, if($B144&lt;=$B143,BI143,BI143*vlookup($B144,'2a. TBill Main'!$B$237:$HF$246,1+BI$123)),BI143)</f>
        <v>70723.55017</v>
      </c>
      <c r="BJ144" s="346">
        <f>if($A144-BJ$126&gt;=0, if($B144&lt;=$B143,BJ143,BJ143*vlookup($B144,'2a. TBill Main'!$B$237:$HF$246,1+BJ$123)),BJ143)</f>
        <v>12751.71292</v>
      </c>
      <c r="BK144" s="346">
        <f>if($A144-BK$126&gt;=0, if($B144&lt;=$B143,BK143,BK143*vlookup($B144,'2a. TBill Main'!$B$237:$HF$246,1+BK$123)),BK143)</f>
        <v>23658.15096</v>
      </c>
      <c r="BL144" s="346">
        <f>if($A144-BL$126&gt;=0, if($B144&lt;=$B143,BL143,BL143*vlookup($B144,'2a. TBill Main'!$B$237:$HF$246,1+BL$123)),BL143)</f>
        <v>31879.28229</v>
      </c>
      <c r="BM144" s="346">
        <f>if($A144-BM$126&gt;=0, if($B144&lt;=$B143,BM143,BM143*vlookup($B144,'2a. TBill Main'!$B$237:$HF$246,1+BM$123)),BM143)</f>
        <v>25.50342583</v>
      </c>
      <c r="BN144" s="346">
        <f>if($A144-BN$126&gt;=0, if($B144&lt;=$B143,BN143,BN143*vlookup($B144,'2a. TBill Main'!$B$237:$HF$246,1+BN$123)),BN143)</f>
        <v>3621.295192</v>
      </c>
      <c r="BO144" s="346">
        <f>if($A144-BO$126&gt;=0, if($B144&lt;=$B143,BO143,BO143*vlookup($B144,'2a. TBill Main'!$B$237:$HF$246,1+BO$123)),BO143)</f>
        <v>25007.58823</v>
      </c>
      <c r="BP144" s="346">
        <f>if($A144-BP$126&gt;=0, if($B144&lt;=$B143,BP143,BP143*vlookup($B144,'2a. TBill Main'!$B$237:$HF$246,1+BP$123)),BP143)</f>
        <v>12751.71292</v>
      </c>
      <c r="BQ144" s="346">
        <f>if($A144-BQ$126&gt;=0, if($B144&lt;=$B143,BQ143,BQ143*vlookup($B144,'2a. TBill Main'!$B$237:$HF$246,1+BQ$123)),BQ143)</f>
        <v>2928.532885</v>
      </c>
      <c r="BR144" s="346">
        <f>if($A144-BR$126&gt;=0, if($B144&lt;=$B143,BR143,BR143*vlookup($B144,'2a. TBill Main'!$B$237:$HF$246,1+BR$123)),BR143)</f>
        <v>12751.71292</v>
      </c>
      <c r="BS144" s="346">
        <f>if($A144-BS$126&gt;=0, if($B144&lt;=$B143,BS143,BS143*vlookup($B144,'2a. TBill Main'!$B$237:$HF$246,1+BS$123)),BS143)</f>
        <v>7651.02775</v>
      </c>
      <c r="BT144" s="346">
        <f>if($A144-BT$126&gt;=0, if($B144&lt;=$B143,BT143,BT143*vlookup($B144,'2a. TBill Main'!$B$237:$HF$246,1+BT$123)),BT143)</f>
        <v>89009.5065</v>
      </c>
      <c r="BU144" s="346">
        <f>if($A144-BU$126&gt;=0, if($B144&lt;=$B143,BU143,BU143*vlookup($B144,'2a. TBill Main'!$B$237:$HF$246,1+BU$123)),BU143)</f>
        <v>31998.0645</v>
      </c>
      <c r="BV144" s="346">
        <f>if($A144-BV$126&gt;=0, if($B144&lt;=$B143,BV143,BV143*vlookup($B144,'2a. TBill Main'!$B$237:$HF$246,1+BV$123)),BV143)</f>
        <v>31879.28229</v>
      </c>
      <c r="BW144" s="346">
        <f>if($A144-BW$126&gt;=0, if($B144&lt;=$B143,BW143,BW143*vlookup($B144,'2a. TBill Main'!$B$237:$HF$246,1+BW$123)),BW143)</f>
        <v>641.4111597</v>
      </c>
      <c r="BX144" s="346">
        <f>if($A144-BX$126&gt;=0, if($B144&lt;=$B143,BX143,BX143*vlookup($B144,'2a. TBill Main'!$B$237:$HF$246,1+BX$123)),BX143)</f>
        <v>19127.56937</v>
      </c>
      <c r="BY144" s="346">
        <f>if($A144-BY$126&gt;=0, if($B144&lt;=$B143,BY143,BY143*vlookup($B144,'2a. TBill Main'!$B$237:$HF$246,1+BY$123)),BY143)</f>
        <v>12751.71292</v>
      </c>
      <c r="BZ144" s="346">
        <f>if($A144-BZ$126&gt;=0, if($B144&lt;=$B143,BZ143,BZ143*vlookup($B144,'2a. TBill Main'!$B$237:$HF$246,1+BZ$123)),BZ143)</f>
        <v>7765.053566</v>
      </c>
      <c r="CA144" s="346">
        <f>if($A144-CA$126&gt;=0, if($B144&lt;=$B143,CA143,CA143*vlookup($B144,'2a. TBill Main'!$B$237:$HF$246,1+CA$123)),CA143)</f>
        <v>12751.71292</v>
      </c>
      <c r="CB144" s="346">
        <f>if($A144-CB$126&gt;=0, if($B144&lt;=$B143,CB143,CB143*vlookup($B144,'2a. TBill Main'!$B$237:$HF$246,1+CB$123)),CB143)</f>
        <v>26171.61559</v>
      </c>
      <c r="CC144" s="346">
        <f>if($A144-CC$126&gt;=0, if($B144&lt;=$B143,CC143,CC143*vlookup($B144,'2a. TBill Main'!$B$237:$HF$246,1+CC$123)),CC143)</f>
        <v>48184.82108</v>
      </c>
      <c r="CD144" s="346">
        <f>if($A144-CD$126&gt;=0, if($B144&lt;=$B143,CD143,CD143*vlookup($B144,'2a. TBill Main'!$B$237:$HF$246,1+CD$123)),CD143)</f>
        <v>13386.74822</v>
      </c>
      <c r="CE144" s="346">
        <f>if($A144-CE$126&gt;=0, if($B144&lt;=$B143,CE143,CE143*vlookup($B144,'2a. TBill Main'!$B$237:$HF$246,1+CE$123)),CE143)</f>
        <v>28444.76144</v>
      </c>
      <c r="CF144" s="346">
        <f>if($A144-CF$126&gt;=0, if($B144&lt;=$B143,CF143,CF143*vlookup($B144,'2a. TBill Main'!$B$237:$HF$246,1+CF$123)),CF143)</f>
        <v>31879.28229</v>
      </c>
      <c r="CG144" s="346">
        <f>if($A144-CG$126&gt;=0, if($B144&lt;=$B143,CG143,CG143*vlookup($B144,'2a. TBill Main'!$B$237:$HF$246,1+CG$123)),CG143)</f>
        <v>6.375856458</v>
      </c>
      <c r="CH144" s="346">
        <f>if($A144-CH$126&gt;=0, if($B144&lt;=$B143,CH143,CH143*vlookup($B144,'2a. TBill Main'!$B$237:$HF$246,1+CH$123)),CH143)</f>
        <v>17944.88626</v>
      </c>
      <c r="CI144" s="346">
        <f>if($A144-CI$126&gt;=0, if($B144&lt;=$B143,CI143,CI143*vlookup($B144,'2a. TBill Main'!$B$237:$HF$246,1+CI$123)),CI143)</f>
        <v>12751.71292</v>
      </c>
      <c r="CJ144" s="346">
        <f>if($A144-CJ$126&gt;=0, if($B144&lt;=$B143,CJ143,CJ143*vlookup($B144,'2a. TBill Main'!$B$237:$HF$246,1+CJ$123)),CJ143)</f>
        <v>6375.856458</v>
      </c>
      <c r="CK144" s="346">
        <f>if($A144-CK$126&gt;=0, if($B144&lt;=$B143,CK143,CK143*vlookup($B144,'2a. TBill Main'!$B$237:$HF$246,1+CK$123)),CK143)</f>
        <v>11100.77415</v>
      </c>
      <c r="CL144" s="346">
        <f>if($A144-CL$126&gt;=0, if($B144&lt;=$B143,CL143,CL143*vlookup($B144,'2a. TBill Main'!$B$237:$HF$246,1+CL$123)),CL143)</f>
        <v>9577.849826</v>
      </c>
      <c r="CM144" s="346">
        <f>if($A144-CM$126&gt;=0, if($B144&lt;=$B143,CM143,CM143*vlookup($B144,'2a. TBill Main'!$B$237:$HF$246,1+CM$123)),CM143)</f>
        <v>56533.44404</v>
      </c>
      <c r="CN144" s="346">
        <f>if($A144-CN$126&gt;=0, if($B144&lt;=$B143,CN143,CN143*vlookup($B144,'2a. TBill Main'!$B$237:$HF$246,1+CN$123)),CN143)</f>
        <v>19966.89987</v>
      </c>
      <c r="CO144" s="346">
        <f>if($A144-CO$126&gt;=0, if($B144&lt;=$B143,CO143,CO143*vlookup($B144,'2a. TBill Main'!$B$237:$HF$246,1+CO$123)),CO143)</f>
        <v>188.1477376</v>
      </c>
      <c r="CP144" s="346">
        <f>if($A144-CP$126&gt;=0, if($B144&lt;=$B143,CP143,CP143*vlookup($B144,'2a. TBill Main'!$B$237:$HF$246,1+CP$123)),CP143)</f>
        <v>26651.62092</v>
      </c>
      <c r="CQ144" s="346">
        <f>if($A144-CQ$126&gt;=0, if($B144&lt;=$B143,CQ143,CQ143*vlookup($B144,'2a. TBill Main'!$B$237:$HF$246,1+CQ$123)),CQ143)</f>
        <v>5879.6168</v>
      </c>
      <c r="CR144" s="346">
        <f>if($A144-CR$126&gt;=0, if($B144&lt;=$B143,CR143,CR143*vlookup($B144,'2a. TBill Main'!$B$237:$HF$246,1+CR$123)),CR143)</f>
        <v>16843.31473</v>
      </c>
      <c r="CS144" s="346">
        <f>if($A144-CS$126&gt;=0, if($B144&lt;=$B143,CS143,CS143*vlookup($B144,'2a. TBill Main'!$B$237:$HF$246,1+CS$123)),CS143)</f>
        <v>4982.387276</v>
      </c>
      <c r="CT144" s="346">
        <f>if($A144-CT$126&gt;=0, if($B144&lt;=$B143,CT143,CT143*vlookup($B144,'2a. TBill Main'!$B$237:$HF$246,1+CT$123)),CT143)</f>
        <v>16468.06583</v>
      </c>
      <c r="CU144" s="346">
        <f>if($A144-CU$126&gt;=0, if($B144&lt;=$B143,CU143,CU143*vlookup($B144,'2a. TBill Main'!$B$237:$HF$246,1+CU$123)),CU143)</f>
        <v>25032.42149</v>
      </c>
      <c r="CV144" s="346">
        <f>if($A144-CV$126&gt;=0, if($B144&lt;=$B143,CV143,CV143*vlookup($B144,'2a. TBill Main'!$B$237:$HF$246,1+CV$123)),CV143)</f>
        <v>5879.6168</v>
      </c>
      <c r="CW144" s="346">
        <f>if($A144-CW$126&gt;=0, if($B144&lt;=$B143,CW143,CW143*vlookup($B144,'2a. TBill Main'!$B$237:$HF$246,1+CW$123)),CW143)</f>
        <v>8525.44436</v>
      </c>
      <c r="CX144" s="346">
        <f>if($A144-CX$126&gt;=0, if($B144&lt;=$B143,CX143,CX143*vlookup($B144,'2a. TBill Main'!$B$237:$HF$246,1+CX$123)),CX143)</f>
        <v>64119.57305</v>
      </c>
      <c r="CY144" s="346">
        <f>if($A144-CY$126&gt;=0, if($B144&lt;=$B143,CY143,CY143*vlookup($B144,'2a. TBill Main'!$B$237:$HF$246,1+CY$123)),CY143)</f>
        <v>125847.2827</v>
      </c>
      <c r="CZ144" s="346">
        <f>if($A144-CZ$126&gt;=0, if($B144&lt;=$B143,CZ143,CZ143*vlookup($B144,'2a. TBill Main'!$B$237:$HF$246,1+CZ$123)),CZ143)</f>
        <v>10648.28001</v>
      </c>
      <c r="DA144" s="346">
        <f>if($A144-DA$126&gt;=0, if($B144&lt;=$B143,DA143,DA143*vlookup($B144,'2a. TBill Main'!$B$237:$HF$246,1+DA$123)),DA143)</f>
        <v>29398.084</v>
      </c>
      <c r="DB144" s="346">
        <f>if($A144-DB$126&gt;=0, if($B144&lt;=$B143,DB143,DB143*vlookup($B144,'2a. TBill Main'!$B$237:$HF$246,1+DB$123)),DB143)</f>
        <v>11759.2336</v>
      </c>
      <c r="DC144" s="346">
        <f>if($A144-DC$126&gt;=0, if($B144&lt;=$B143,DC143,DC143*vlookup($B144,'2a. TBill Main'!$B$237:$HF$246,1+DC$123)),DC143)</f>
        <v>11759.2336</v>
      </c>
      <c r="DD144" s="346">
        <f>if($A144-DD$126&gt;=0, if($B144&lt;=$B143,DD143,DD143*vlookup($B144,'2a. TBill Main'!$B$237:$HF$246,1+DD$123)),DD143)</f>
        <v>23422.04148</v>
      </c>
      <c r="DE144" s="346">
        <f>if($A144-DE$126&gt;=0, if($B144&lt;=$B143,DE143,DE143*vlookup($B144,'2a. TBill Main'!$B$237:$HF$246,1+DE$123)),DE143)</f>
        <v>8915.850916</v>
      </c>
      <c r="DF144" s="346">
        <f>if($A144-DF$126&gt;=0, if($B144&lt;=$B143,DF143,DF143*vlookup($B144,'2a. TBill Main'!$B$237:$HF$246,1+DF$123)),DF143)</f>
        <v>4703.69344</v>
      </c>
      <c r="DG144" s="346">
        <f>if($A144-DG$126&gt;=0, if($B144&lt;=$B143,DG143,DG143*vlookup($B144,'2a. TBill Main'!$B$237:$HF$246,1+DG$123)),DG143)</f>
        <v>11759.2336</v>
      </c>
      <c r="DH144" s="346">
        <f>if($A144-DH$126&gt;=0, if($B144&lt;=$B143,DH143,DH143*vlookup($B144,'2a. TBill Main'!$B$237:$HF$246,1+DH$123)),DH143)</f>
        <v>58623.30727</v>
      </c>
      <c r="DI144" s="346">
        <f>if($A144-DI$126&gt;=0, if($B144&lt;=$B143,DI143,DI143*vlookup($B144,'2a. TBill Main'!$B$237:$HF$246,1+DI$123)),DI143)</f>
        <v>9158.314553</v>
      </c>
      <c r="DJ144" s="346">
        <f>if($A144-DJ$126&gt;=0, if($B144&lt;=$B143,DJ143,DJ143*vlookup($B144,'2a. TBill Main'!$B$237:$HF$246,1+DJ$123)),DJ143)</f>
        <v>58.796168</v>
      </c>
      <c r="DK144" s="346">
        <f>if($A144-DK$126&gt;=0, if($B144&lt;=$B143,DK143,DK143*vlookup($B144,'2a. TBill Main'!$B$237:$HF$246,1+DK$123)),DK143)</f>
        <v>27498.46213</v>
      </c>
      <c r="DL144" s="346">
        <f>if($A144-DL$126&gt;=0, if($B144&lt;=$B143,DL143,DL143*vlookup($B144,'2a. TBill Main'!$B$237:$HF$246,1+DL$123)),DL143)</f>
        <v>11759.2336</v>
      </c>
      <c r="DM144" s="346">
        <f>if($A144-DM$126&gt;=0, if($B144&lt;=$B143,DM143,DM143*vlookup($B144,'2a. TBill Main'!$B$237:$HF$246,1+DM$123)),DM143)</f>
        <v>7543.183818</v>
      </c>
      <c r="DN144" s="346">
        <f>if($A144-DN$126&gt;=0, if($B144&lt;=$B143,DN143,DN143*vlookup($B144,'2a. TBill Main'!$B$237:$HF$246,1+DN$123)),DN143)</f>
        <v>31319.54277</v>
      </c>
      <c r="DO144" s="346">
        <f>if($A144-DO$126&gt;=0, if($B144&lt;=$B143,DO143,DO143*vlookup($B144,'2a. TBill Main'!$B$237:$HF$246,1+DO$123)),DO143)</f>
        <v>11759.2336</v>
      </c>
      <c r="DP144" s="346">
        <f>if($A144-DP$126&gt;=0, if($B144&lt;=$B143,DP143,DP143*vlookup($B144,'2a. TBill Main'!$B$237:$HF$246,1+DP$123)),DP143)</f>
        <v>14111.08032</v>
      </c>
      <c r="DQ144" s="346">
        <f>if($A144-DQ$126&gt;=0, if($B144&lt;=$B143,DQ143,DQ143*vlookup($B144,'2a. TBill Main'!$B$237:$HF$246,1+DQ$123)),DQ143)</f>
        <v>8231.46352</v>
      </c>
      <c r="DR144" s="346">
        <f>if($A144-DR$126&gt;=0, if($B144&lt;=$B143,DR143,DR143*vlookup($B144,'2a. TBill Main'!$B$237:$HF$246,1+DR$123)),DR143)</f>
        <v>55628.53621</v>
      </c>
      <c r="DS144" s="346">
        <f>if($A144-DS$126&gt;=0, if($B144&lt;=$B143,DS143,DS143*vlookup($B144,'2a. TBill Main'!$B$237:$HF$246,1+DS$123)),DS143)</f>
        <v>2363.406047</v>
      </c>
      <c r="DT144" s="346">
        <f>if($A144-DT$126&gt;=0, if($B144&lt;=$B143,DT143,DT143*vlookup($B144,'2a. TBill Main'!$B$237:$HF$246,1+DT$123)),DT143)</f>
        <v>62.32393808</v>
      </c>
      <c r="DU144" s="346">
        <f>if($A144-DU$126&gt;=0, if($B144&lt;=$B143,DU143,DU143*vlookup($B144,'2a. TBill Main'!$B$237:$HF$246,1+DU$123)),DU143)</f>
        <v>20462.61868</v>
      </c>
      <c r="DV144" s="346">
        <f>if($A144-DV$126&gt;=0, if($B144&lt;=$B143,DV143,DV143*vlookup($B144,'2a. TBill Main'!$B$237:$HF$246,1+DV$123)),DV143)</f>
        <v>41014.83097</v>
      </c>
      <c r="DW144" s="346">
        <f>if($A144-DW$126&gt;=0, if($B144&lt;=$B143,DW143,DW143*vlookup($B144,'2a. TBill Main'!$B$237:$HF$246,1+DW$123)),DW143)</f>
        <v>11759.2336</v>
      </c>
      <c r="DX144" s="346">
        <f>if($A144-DX$126&gt;=0, if($B144&lt;=$B143,DX143,DX143*vlookup($B144,'2a. TBill Main'!$B$237:$HF$246,1+DX$123)),DX143)</f>
        <v>23518.4672</v>
      </c>
      <c r="DY144" s="346">
        <f>if($A144-DY$126&gt;=0, if($B144&lt;=$B143,DY143,DY143*vlookup($B144,'2a. TBill Main'!$B$237:$HF$246,1+DY$123)),DY143)</f>
        <v>11759.2336</v>
      </c>
      <c r="DZ144" s="346">
        <f>if($A144-DZ$126&gt;=0, if($B144&lt;=$B143,DZ143,DZ143*vlookup($B144,'2a. TBill Main'!$B$237:$HF$246,1+DZ$123)),DZ143)</f>
        <v>71065.75234</v>
      </c>
      <c r="EA144" s="346">
        <f>if($A144-EA$126&gt;=0, if($B144&lt;=$B143,EA143,EA143*vlookup($B144,'2a. TBill Main'!$B$237:$HF$246,1+EA$123)),EA143)</f>
        <v>336.314081</v>
      </c>
      <c r="EB144" s="346">
        <f>if($A144-EB$126&gt;=0, if($B144&lt;=$B143,EB143,EB143*vlookup($B144,'2a. TBill Main'!$B$237:$HF$246,1+EB$123)),EB143)</f>
        <v>23518.4672</v>
      </c>
      <c r="EC144" s="346">
        <f>if($A144-EC$126&gt;=0, if($B144&lt;=$B143,EC143,EC143*vlookup($B144,'2a. TBill Main'!$B$237:$HF$246,1+EC$123)),EC143)</f>
        <v>33956.16285</v>
      </c>
      <c r="ED144" s="346">
        <f>if($A144-ED$126&gt;=0, if($B144&lt;=$B143,ED143,ED143*vlookup($B144,'2a. TBill Main'!$B$237:$HF$246,1+ED$123)),ED143)</f>
        <v>23002.09573</v>
      </c>
      <c r="EE144" s="346">
        <f>if($A144-EE$126&gt;=0, if($B144&lt;=$B143,EE143,EE143*vlookup($B144,'2a. TBill Main'!$B$237:$HF$246,1+EE$123)),EE143)</f>
        <v>23518.4672</v>
      </c>
      <c r="EF144" s="346">
        <f>if($A144-EF$126&gt;=0, if($B144&lt;=$B143,EF143,EF143*vlookup($B144,'2a. TBill Main'!$B$237:$HF$246,1+EF$123)),EF143)</f>
        <v>6196.387035</v>
      </c>
      <c r="EG144" s="346">
        <f>if($A144-EG$126&gt;=0, if($B144&lt;=$B143,EG143,EG143*vlookup($B144,'2a. TBill Main'!$B$237:$HF$246,1+EG$123)),EG143)</f>
        <v>4942.805696</v>
      </c>
      <c r="EH144" s="346">
        <f>if($A144-EH$126&gt;=0, if($B144&lt;=$B143,EH143,EH143*vlookup($B144,'2a. TBill Main'!$B$237:$HF$246,1+EH$123)),EH143)</f>
        <v>463.3138038</v>
      </c>
      <c r="EI144" s="346">
        <f>if($A144-EI$126&gt;=0, if($B144&lt;=$B143,EI143,EI143*vlookup($B144,'2a. TBill Main'!$B$237:$HF$246,1+EI$123)),EI143)</f>
        <v>23518.4672</v>
      </c>
      <c r="EJ144" s="346">
        <f>if($A144-EJ$126&gt;=0, if($B144&lt;=$B143,EJ143,EJ143*vlookup($B144,'2a. TBill Main'!$B$237:$HF$246,1+EJ$123)),EJ143)</f>
        <v>20944.21809</v>
      </c>
      <c r="EK144" s="346">
        <f>if($A144-EK$126&gt;=0, if($B144&lt;=$B143,EK143,EK143*vlookup($B144,'2a. TBill Main'!$B$237:$HF$246,1+EK$123)),EK143)</f>
        <v>12935.15696</v>
      </c>
      <c r="EL144" s="346">
        <f>if($A144-EL$126&gt;=0, if($B144&lt;=$B143,EL143,EL143*vlookup($B144,'2a. TBill Main'!$B$237:$HF$246,1+EL$123)),EL143)</f>
        <v>4968.276196</v>
      </c>
      <c r="EM144" s="346">
        <f>if($A144-EM$126&gt;=0, if($B144&lt;=$B143,EM143,EM143*vlookup($B144,'2a. TBill Main'!$B$237:$HF$246,1+EM$123)),EM143)</f>
        <v>48225.79292</v>
      </c>
      <c r="EN144" s="346">
        <f>if($A144-EN$126&gt;=0, if($B144&lt;=$B143,EN143,EN143*vlookup($B144,'2a. TBill Main'!$B$237:$HF$246,1+EN$123)),EN143)</f>
        <v>352.777008</v>
      </c>
      <c r="EO144" s="346">
        <f>if($A144-EO$126&gt;=0, if($B144&lt;=$B143,EO143,EO143*vlookup($B144,'2a. TBill Main'!$B$237:$HF$246,1+EO$123)),EO143)</f>
        <v>20010.64078</v>
      </c>
      <c r="EP144" s="346">
        <f>if($A144-EP$126&gt;=0, if($B144&lt;=$B143,EP143,EP143*vlookup($B144,'2a. TBill Main'!$B$237:$HF$246,1+EP$123)),EP143)</f>
        <v>21211.12918</v>
      </c>
      <c r="EQ144" s="346">
        <f>if($A144-EQ$126&gt;=0, if($B144&lt;=$B143,EQ143,EQ143*vlookup($B144,'2a. TBill Main'!$B$237:$HF$246,1+EQ$123)),EQ143)</f>
        <v>23518.4672</v>
      </c>
      <c r="ER144" s="346">
        <f>if($A144-ER$126&gt;=0, if($B144&lt;=$B143,ER143,ER143*vlookup($B144,'2a. TBill Main'!$B$237:$HF$246,1+ER$123)),ER143)</f>
        <v>42409.67598</v>
      </c>
      <c r="ES144" s="346">
        <f>if($A144-ES$126&gt;=0, if($B144&lt;=$B143,ES143,ES143*vlookup($B144,'2a. TBill Main'!$B$237:$HF$246,1+ES$123)),ES143)</f>
        <v>5640.386952</v>
      </c>
      <c r="ET144" s="346">
        <f>if($A144-ET$126&gt;=0, if($B144&lt;=$B143,ET143,ET143*vlookup($B144,'2a. TBill Main'!$B$237:$HF$246,1+ET$123)),ET143)</f>
        <v>1667.459324</v>
      </c>
      <c r="EU144" s="346">
        <f>if($A144-EU$126&gt;=0, if($B144&lt;=$B143,EU143,EU143*vlookup($B144,'2a. TBill Main'!$B$237:$HF$246,1+EU$123)),EU143)</f>
        <v>9524.203107</v>
      </c>
      <c r="EV144" s="346">
        <f>if($A144-EV$126&gt;=0, if($B144&lt;=$B143,EV143,EV143*vlookup($B144,'2a. TBill Main'!$B$237:$HF$246,1+EV$123)),EV143)</f>
        <v>5709.978096</v>
      </c>
      <c r="EW144" s="346">
        <f>if($A144-EW$126&gt;=0, if($B144&lt;=$B143,EW143,EW143*vlookup($B144,'2a. TBill Main'!$B$237:$HF$246,1+EW$123)),EW143)</f>
        <v>5023.544594</v>
      </c>
      <c r="EX144" s="346">
        <f>if($A144-EX$126&gt;=0, if($B144&lt;=$B143,EX143,EX143*vlookup($B144,'2a. TBill Main'!$B$237:$HF$246,1+EX$123)),EX143)</f>
        <v>6928.658029</v>
      </c>
      <c r="EY144" s="346">
        <f>if($A144-EY$126&gt;=0, if($B144&lt;=$B143,EY143,EY143*vlookup($B144,'2a. TBill Main'!$B$237:$HF$246,1+EY$123)),EY143)</f>
        <v>54056.87936</v>
      </c>
      <c r="EZ144" s="346">
        <f>if($A144-EZ$126&gt;=0, if($B144&lt;=$B143,EZ143,EZ143*vlookup($B144,'2a. TBill Main'!$B$237:$HF$246,1+EZ$123)),EZ143)</f>
        <v>23161.59798</v>
      </c>
      <c r="FA144" s="346">
        <f>if($A144-FA$126&gt;=0, if($B144&lt;=$B143,FA143,FA143*vlookup($B144,'2a. TBill Main'!$B$237:$HF$246,1+FA$123)),FA143)</f>
        <v>4210.040813</v>
      </c>
      <c r="FB144" s="346">
        <f>if($A144-FB$126&gt;=0, if($B144&lt;=$B143,FB143,FB143*vlookup($B144,'2a. TBill Main'!$B$237:$HF$246,1+FB$123)),FB143)</f>
        <v>7399.732927</v>
      </c>
      <c r="FC144" s="346">
        <f>if($A144-FC$126&gt;=0, if($B144&lt;=$B143,FC143,FC143*vlookup($B144,'2a. TBill Main'!$B$237:$HF$246,1+FC$123)),FC143)</f>
        <v>29665.0186</v>
      </c>
      <c r="FD144" s="346">
        <f>if($A144-FD$126&gt;=0, if($B144&lt;=$B143,FD143,FD143*vlookup($B144,'2a. TBill Main'!$B$237:$HF$246,1+FD$123)),FD143)</f>
        <v>24114.31933</v>
      </c>
      <c r="FE144" s="346">
        <f>if($A144-FE$126&gt;=0, if($B144&lt;=$B143,FE143,FE143*vlookup($B144,'2a. TBill Main'!$B$237:$HF$246,1+FE$123)),FE143)</f>
        <v>40508.27846</v>
      </c>
      <c r="FF144" s="346">
        <f>if($A144-FF$126&gt;=0, if($B144&lt;=$B143,FF143,FF143*vlookup($B144,'2a. TBill Main'!$B$237:$HF$246,1+FF$123)),FF143)</f>
        <v>9621.27558</v>
      </c>
      <c r="FG144" s="346">
        <f>if($A144-FG$126&gt;=0, if($B144&lt;=$B143,FG143,FG143*vlookup($B144,'2a. TBill Main'!$B$237:$HF$246,1+FG$123)),FG143)</f>
        <v>12248.0179</v>
      </c>
      <c r="FH144" s="346">
        <f>if($A144-FH$126&gt;=0, if($B144&lt;=$B143,FH143,FH143*vlookup($B144,'2a. TBill Main'!$B$237:$HF$246,1+FH$123)),FH143)</f>
        <v>15158.82803</v>
      </c>
      <c r="FI144" s="346">
        <f>if($A144-FI$126&gt;=0, if($B144&lt;=$B143,FI143,FI143*vlookup($B144,'2a. TBill Main'!$B$237:$HF$246,1+FI$123)),FI143)</f>
        <v>41302.14432</v>
      </c>
      <c r="FJ144" s="346">
        <f>if($A144-FJ$126&gt;=0, if($B144&lt;=$B143,FJ143,FJ143*vlookup($B144,'2a. TBill Main'!$B$237:$HF$246,1+FJ$123)),FJ143)</f>
        <v>43003.72894</v>
      </c>
      <c r="FK144" s="346">
        <f>if($A144-FK$126&gt;=0, if($B144&lt;=$B143,FK143,FK143*vlookup($B144,'2a. TBill Main'!$B$237:$HF$246,1+FK$123)),FK143)</f>
        <v>18363.21919</v>
      </c>
      <c r="FL144" s="346">
        <f>if($A144-FL$126&gt;=0, if($B144&lt;=$B143,FL143,FL143*vlookup($B144,'2a. TBill Main'!$B$237:$HF$246,1+FL$123)),FL143)</f>
        <v>18282.08048</v>
      </c>
      <c r="FM144" s="346">
        <f>if($A144-FM$126&gt;=0, if($B144&lt;=$B143,FM143,FM143*vlookup($B144,'2a. TBill Main'!$B$237:$HF$246,1+FM$123)),FM143)</f>
        <v>48593.04554</v>
      </c>
      <c r="FN144" s="346">
        <f>if($A144-FN$126&gt;=0, if($B144&lt;=$B143,FN143,FN143*vlookup($B144,'2a. TBill Main'!$B$237:$HF$246,1+FN$123)),FN143)</f>
        <v>41501.65148</v>
      </c>
      <c r="FO144" s="346">
        <f>if($A144-FO$126&gt;=0, if($B144&lt;=$B143,FO143,FO143*vlookup($B144,'2a. TBill Main'!$B$237:$HF$246,1+FO$123)),FO143)</f>
        <v>19990.69712</v>
      </c>
      <c r="FP144" s="346">
        <f>if($A144-FP$126&gt;=0, if($B144&lt;=$B143,FP143,FP143*vlookup($B144,'2a. TBill Main'!$B$237:$HF$246,1+FP$123)),FP143)</f>
        <v>7089.641937</v>
      </c>
      <c r="FQ144" s="346">
        <f>if($A144-FQ$126&gt;=0, if($B144&lt;=$B143,FQ143,FQ143*vlookup($B144,'2a. TBill Main'!$B$237:$HF$246,1+FQ$123)),FQ143)</f>
        <v>39164.86834</v>
      </c>
      <c r="FR144" s="346">
        <f>if($A144-FR$126&gt;=0, if($B144&lt;=$B143,FR143,FR143*vlookup($B144,'2a. TBill Main'!$B$237:$HF$246,1+FR$123)),FR143)</f>
        <v>39159.98825</v>
      </c>
      <c r="FS144" s="346">
        <f>if($A144-FS$126&gt;=0, if($B144&lt;=$B143,FS143,FS143*vlookup($B144,'2a. TBill Main'!$B$237:$HF$246,1+FS$123)),FS143)</f>
        <v>17638.8504</v>
      </c>
      <c r="FT144" s="346">
        <f>if($A144-FT$126&gt;=0, if($B144&lt;=$B143,FT143,FT143*vlookup($B144,'2a. TBill Main'!$B$237:$HF$246,1+FT$123)),FT143)</f>
        <v>21940.37805</v>
      </c>
      <c r="FU144" s="346">
        <f>if($A144-FU$126&gt;=0, if($B144&lt;=$B143,FU143,FU143*vlookup($B144,'2a. TBill Main'!$B$237:$HF$246,1+FU$123)),FU143)</f>
        <v>23518.4672</v>
      </c>
      <c r="FV144" s="346">
        <f>if($A144-FV$126&gt;=0, if($B144&lt;=$B143,FV143,FV143*vlookup($B144,'2a. TBill Main'!$B$237:$HF$246,1+FV$123)),FV143)</f>
        <v>49388.78112</v>
      </c>
      <c r="FW144" s="346">
        <f>if($A144-FW$126&gt;=0, if($B144&lt;=$B143,FW143,FW143*vlookup($B144,'2a. TBill Main'!$B$237:$HF$246,1+FW$123)),FW143)</f>
        <v>1173.571513</v>
      </c>
      <c r="FX144" s="346">
        <f>if($A144-FX$126&gt;=0, if($B144&lt;=$B143,FX143,FX143*vlookup($B144,'2a. TBill Main'!$B$237:$HF$246,1+FX$123)),FX143)</f>
        <v>26196.39747</v>
      </c>
      <c r="FY144" s="346">
        <f>if($A144-FY$126&gt;=0, if($B144&lt;=$B143,FY143,FY143*vlookup($B144,'2a. TBill Main'!$B$237:$HF$246,1+FY$123)),FY143)</f>
        <v>24299.28031</v>
      </c>
      <c r="FZ144" s="346">
        <f>if($A144-FZ$126&gt;=0, if($B144&lt;=$B143,FZ143,FZ143*vlookup($B144,'2a. TBill Main'!$B$237:$HF$246,1+FZ$123)),FZ143)</f>
        <v>27270.45059</v>
      </c>
      <c r="GA144" s="346">
        <f>if($A144-GA$126&gt;=0, if($B144&lt;=$B143,GA143,GA143*vlookup($B144,'2a. TBill Main'!$B$237:$HF$246,1+GA$123)),GA143)</f>
        <v>440.97126</v>
      </c>
      <c r="GB144" s="346">
        <f>if($A144-GB$126&gt;=0, if($B144&lt;=$B143,GB143,GB143*vlookup($B144,'2a. TBill Main'!$B$237:$HF$246,1+GB$123)),GB143)</f>
        <v>2490.605676</v>
      </c>
      <c r="GC144" s="346">
        <f>if($A144-GC$126&gt;=0, if($B144&lt;=$B143,GC143,GC143*vlookup($B144,'2a. TBill Main'!$B$237:$HF$246,1+GC$123)),GC143)</f>
        <v>129.3515696</v>
      </c>
      <c r="GD144" s="346">
        <f>if($A144-GD$126&gt;=0, if($B144&lt;=$B143,GD143,GD143*vlookup($B144,'2a. TBill Main'!$B$237:$HF$246,1+GD$123)),GD143)</f>
        <v>9914.209848</v>
      </c>
      <c r="GE144" s="346">
        <f>if($A144-GE$126&gt;=0, if($B144&lt;=$B143,GE143,GE143*vlookup($B144,'2a. TBill Main'!$B$237:$HF$246,1+GE$123)),GE143)</f>
        <v>2539.100756</v>
      </c>
      <c r="GF144" s="346">
        <f>if($A144-GF$126&gt;=0, if($B144&lt;=$B143,GF143,GF143*vlookup($B144,'2a. TBill Main'!$B$237:$HF$246,1+GF$123)),GF143)</f>
        <v>1972.023475</v>
      </c>
      <c r="GG144" s="346">
        <f>if($A144-GG$126&gt;=0, if($B144&lt;=$B143,GG143,GG143*vlookup($B144,'2a. TBill Main'!$B$237:$HF$246,1+GG$123)),GG143)</f>
        <v>29007.04245</v>
      </c>
      <c r="GH144" s="346">
        <f>if($A144-GH$126&gt;=0, if($B144&lt;=$B143,GH143,GH143*vlookup($B144,'2a. TBill Main'!$B$237:$HF$246,1+GH$123)),GH143)</f>
        <v>129.3515696</v>
      </c>
      <c r="GI144" s="346">
        <f>if($A144-GI$126&gt;=0, if($B144&lt;=$B143,GI143,GI143*vlookup($B144,'2a. TBill Main'!$B$237:$HF$246,1+GI$123)),GI143)</f>
        <v>293.98084</v>
      </c>
      <c r="GJ144" s="346">
        <f>if($A144-GJ$126&gt;=0, if($B144&lt;=$B143,GJ143,GJ143*vlookup($B144,'2a. TBill Main'!$B$237:$HF$246,1+GJ$123)),GJ143)</f>
        <v>38.80547088</v>
      </c>
      <c r="GK144" s="346">
        <f>if($A144-GK$126&gt;=0, if($B144&lt;=$B143,GK143,GK143*vlookup($B144,'2a. TBill Main'!$B$237:$HF$246,1+GK$123)),GK143)</f>
        <v>19131.05011</v>
      </c>
      <c r="GL144" s="346">
        <f>if($A144-GL$126&gt;=0, if($B144&lt;=$B143,GL143,GL143*vlookup($B144,'2a. TBill Main'!$B$237:$HF$246,1+GL$123)),GL143)</f>
        <v>14023.2506</v>
      </c>
      <c r="GM144" s="346">
        <f>if($A144-GM$126&gt;=0, if($B144&lt;=$B143,GM143,GM143*vlookup($B144,'2a. TBill Main'!$B$237:$HF$246,1+GM$123)),GM143)</f>
        <v>382.175092</v>
      </c>
      <c r="GN144" s="346">
        <f>if($A144-GN$126&gt;=0, if($B144&lt;=$B143,GN143,GN143*vlookup($B144,'2a. TBill Main'!$B$237:$HF$246,1+GN$123)),GN143)</f>
        <v>11.7592336</v>
      </c>
      <c r="GO144" s="346">
        <f>if($A144-GO$126&gt;=0, if($B144&lt;=$B143,GO143,GO143*vlookup($B144,'2a. TBill Main'!$B$237:$HF$246,1+GO$123)),GO143)</f>
        <v>1369.950714</v>
      </c>
      <c r="GP144" s="346">
        <f>if($A144-GP$126&gt;=0, if($B144&lt;=$B143,GP143,GP143*vlookup($B144,'2a. TBill Main'!$B$237:$HF$246,1+GP$123)),GP143)</f>
        <v>12823.44424</v>
      </c>
      <c r="GQ144" s="346">
        <f>if($A144-GQ$126&gt;=0, if($B144&lt;=$B143,GQ143,GQ143*vlookup($B144,'2a. TBill Main'!$B$237:$HF$246,1+GQ$123)),GQ143)</f>
        <v>13466.67432</v>
      </c>
      <c r="GR144" s="346">
        <f>if($A144-GR$126&gt;=0, if($B144&lt;=$B143,GR143,GR143*vlookup($B144,'2a. TBill Main'!$B$237:$HF$246,1+GR$123)),GR143)</f>
        <v>16050.17794</v>
      </c>
      <c r="GS144" s="346">
        <f>if($A144-GS$126&gt;=0, if($B144&lt;=$B143,GS143,GS143*vlookup($B144,'2a. TBill Main'!$B$237:$HF$246,1+GS$123)),GS143)</f>
        <v>32556.61414</v>
      </c>
      <c r="GT144" s="346">
        <f>if($A144-GT$126&gt;=0, if($B144&lt;=$B143,GT143,GT143*vlookup($B144,'2a. TBill Main'!$B$237:$HF$246,1+GT$123)),GT143)</f>
        <v>2350.670797</v>
      </c>
      <c r="GU144" s="346">
        <f>if($A144-GU$126&gt;=0, if($B144&lt;=$B143,GU143,GU143*vlookup($B144,'2a. TBill Main'!$B$237:$HF$246,1+GU$123)),GU143)</f>
        <v>9761.339811</v>
      </c>
      <c r="GV144" s="346">
        <f>if($A144-GV$126&gt;=0, if($B144&lt;=$B143,GV143,GV143*vlookup($B144,'2a. TBill Main'!$B$237:$HF$246,1+GV$123)),GV143)</f>
        <v>16301.82554</v>
      </c>
      <c r="GW144" s="346">
        <f>if($A144-GW$126&gt;=0, if($B144&lt;=$B143,GW143,GW143*vlookup($B144,'2a. TBill Main'!$B$237:$HF$246,1+GW$123)),GW143)</f>
        <v>17811.71113</v>
      </c>
      <c r="GX144" s="346">
        <f>if($A144-GX$126&gt;=0, if($B144&lt;=$B143,GX143,GX143*vlookup($B144,'2a. TBill Main'!$B$237:$HF$246,1+GX$123)),GX143)</f>
        <v>7791.668183</v>
      </c>
      <c r="GY144" s="346">
        <f>if($A144-GY$126&gt;=0, if($B144&lt;=$B143,GY143,GY143*vlookup($B144,'2a. TBill Main'!$B$237:$HF$246,1+GY$123)),GY143)</f>
        <v>30117.7491</v>
      </c>
      <c r="GZ144" s="346">
        <f>if($A144-GZ$126&gt;=0, if($B144&lt;=$B143,GZ143,GZ143*vlookup($B144,'2a. TBill Main'!$B$237:$HF$246,1+GZ$123)),GZ143)</f>
        <v>24193.44721</v>
      </c>
      <c r="HA144" s="346">
        <f>if($A144-HA$126&gt;=0, if($B144&lt;=$B143,HA143,HA143*vlookup($B144,'2a. TBill Main'!$B$237:$HF$246,1+HA$123)),HA143)</f>
        <v>34862.59985</v>
      </c>
      <c r="HB144" s="346">
        <f>if($A144-HB$126&gt;=0, if($B144&lt;=$B143,HB143,HB143*vlookup($B144,'2a. TBill Main'!$B$237:$HF$246,1+HB$123)),HB143)</f>
        <v>21571.13812</v>
      </c>
      <c r="HC144" s="346">
        <f>if($A144-HC$126&gt;=0, if($B144&lt;=$B143,HC143,HC143*vlookup($B144,'2a. TBill Main'!$B$237:$HF$246,1+HC$123)),HC143)</f>
        <v>6392.319385</v>
      </c>
      <c r="HD144" s="346">
        <f>if($A144-HD$126&gt;=0, if($B144&lt;=$B143,HD143,HD143*vlookup($B144,'2a. TBill Main'!$B$237:$HF$246,1+HD$123)),HD143)</f>
        <v>15495.14211</v>
      </c>
      <c r="HE144" s="346">
        <f>if($A144-HE$126&gt;=0, if($B144&lt;=$B143,HE143,HE143*vlookup($B144,'2a. TBill Main'!$B$237:$HF$246,1+HE$123)),HE143)</f>
        <v>14357.8596</v>
      </c>
      <c r="HF144" s="346">
        <f>if($A144-HF$126&gt;=0, if($B144&lt;=$B143,HF143,HF143*vlookup($B144,'2a. TBill Main'!$B$237:$HF$246,1+HF$123)),HF143)</f>
        <v>14474.44064</v>
      </c>
      <c r="HG144" s="346">
        <f>if($A144-HG$126&gt;=0, if($B144&lt;=$B143,HG143,HG143*vlookup($B144,'2a. TBill Main'!$B$237:$HF$246,1+HG$123)),HG143)</f>
        <v>2976.262024</v>
      </c>
      <c r="HH144" s="346">
        <f>if($A144-HH$126&gt;=0, if($B144&lt;=$B143,HH143,HH143*vlookup($B144,'2a. TBill Main'!$B$237:$HF$246,1+HH$123)),HH143)</f>
        <v>17689.4151</v>
      </c>
      <c r="HI144" s="346">
        <f>if($A144-HI$126&gt;=0, if($B144&lt;=$B143,HI143,HI143*vlookup($B144,'2a. TBill Main'!$B$237:$HF$246,1+HI$123)),HI143)</f>
        <v>27407.24575</v>
      </c>
      <c r="HJ144" s="346"/>
      <c r="HK144" s="346"/>
      <c r="HL144" s="346"/>
      <c r="HM144" s="346"/>
      <c r="HN144" s="346"/>
      <c r="HO144" s="346"/>
      <c r="HP144" s="346"/>
      <c r="HQ144" s="346"/>
      <c r="HR144" s="346"/>
      <c r="HS144" s="346"/>
      <c r="HT144" s="346"/>
      <c r="HU144" s="346"/>
      <c r="HV144" s="346"/>
      <c r="HW144" s="346"/>
      <c r="HX144" s="346"/>
    </row>
    <row r="145">
      <c r="A145" s="331" t="str">
        <f t="shared" si="33"/>
        <v>06-2025</v>
      </c>
      <c r="B145" s="346">
        <f t="shared" si="36"/>
        <v>3</v>
      </c>
      <c r="C145" s="346">
        <f t="shared" si="34"/>
        <v>4098069.82</v>
      </c>
      <c r="D145" s="338">
        <f t="shared" si="35"/>
        <v>3</v>
      </c>
      <c r="E145" s="346"/>
      <c r="F145" s="346">
        <f>if($A145-F$126&gt;=0, if($B145&lt;=$B144,F144,F144*vlookup($B145,'2a. TBill Main'!$B$237:$HF$246,1+F$123)),F144)</f>
        <v>360.8734755</v>
      </c>
      <c r="G145" s="346">
        <f>if($A145-G$126&gt;=0, if($B145&lt;=$B144,G144,G144*vlookup($B145,'2a. TBill Main'!$B$237:$HF$246,1+G$123)),G144)</f>
        <v>9294.060455</v>
      </c>
      <c r="H145" s="346">
        <f>if($A145-H$126&gt;=0, if($B145&lt;=$B144,H144,H144*vlookup($B145,'2a. TBill Main'!$B$237:$HF$246,1+H$123)),H144)</f>
        <v>25503.42583</v>
      </c>
      <c r="I145" s="346">
        <f>if($A145-I$126&gt;=0, if($B145&lt;=$B144,I144,I144*vlookup($B145,'2a. TBill Main'!$B$237:$HF$246,1+I$123)),I144)</f>
        <v>9563.784687</v>
      </c>
      <c r="J145" s="346">
        <f>if($A145-J$126&gt;=0, if($B145&lt;=$B144,J144,J144*vlookup($B145,'2a. TBill Main'!$B$237:$HF$246,1+J$123)),J144)</f>
        <v>12751.71292</v>
      </c>
      <c r="K145" s="346">
        <f>if($A145-K$126&gt;=0, if($B145&lt;=$B144,K144,K144*vlookup($B145,'2a. TBill Main'!$B$237:$HF$246,1+K$123)),K144)</f>
        <v>12751.71292</v>
      </c>
      <c r="L145" s="346">
        <f>if($A145-L$126&gt;=0, if($B145&lt;=$B144,L144,L144*vlookup($B145,'2a. TBill Main'!$B$237:$HF$246,1+L$123)),L144)</f>
        <v>3343.052817</v>
      </c>
      <c r="M145" s="346">
        <f>if($A145-M$126&gt;=0, if($B145&lt;=$B144,M144,M144*vlookup($B145,'2a. TBill Main'!$B$237:$HF$246,1+M$123)),M144)</f>
        <v>94450.6624</v>
      </c>
      <c r="N145" s="346">
        <f>if($A145-N$126&gt;=0, if($B145&lt;=$B144,N144,N144*vlookup($B145,'2a. TBill Main'!$B$237:$HF$246,1+N$123)),N144)</f>
        <v>31813.62372</v>
      </c>
      <c r="O145" s="346">
        <f>if($A145-O$126&gt;=0, if($B145&lt;=$B144,O144,O144*vlookup($B145,'2a. TBill Main'!$B$237:$HF$246,1+O$123)),O144)</f>
        <v>1697.252989</v>
      </c>
      <c r="P145" s="346">
        <f>if($A145-P$126&gt;=0, if($B145&lt;=$B144,P144,P144*vlookup($B145,'2a. TBill Main'!$B$237:$HF$246,1+P$123)),P144)</f>
        <v>12.75171292</v>
      </c>
      <c r="Q145" s="346">
        <f>if($A145-Q$126&gt;=0, if($B145&lt;=$B144,Q144,Q144*vlookup($B145,'2a. TBill Main'!$B$237:$HF$246,1+Q$123)),Q144)</f>
        <v>242.2825454</v>
      </c>
      <c r="R145" s="346">
        <f>if($A145-R$126&gt;=0, if($B145&lt;=$B144,R144,R144*vlookup($B145,'2a. TBill Main'!$B$237:$HF$246,1+R$123)),R144)</f>
        <v>9408.660099</v>
      </c>
      <c r="S145" s="346">
        <f>if($A145-S$126&gt;=0, if($B145&lt;=$B144,S144,S144*vlookup($B145,'2a. TBill Main'!$B$237:$HF$246,1+S$123)),S144)</f>
        <v>7569.149001</v>
      </c>
      <c r="T145" s="346">
        <f>if($A145-T$126&gt;=0, if($B145&lt;=$B144,T144,T144*vlookup($B145,'2a. TBill Main'!$B$237:$HF$246,1+T$123)),T144)</f>
        <v>84195.73487</v>
      </c>
      <c r="U145" s="346">
        <f>if($A145-U$126&gt;=0, if($B145&lt;=$B144,U144,U144*vlookup($B145,'2a. TBill Main'!$B$237:$HF$246,1+U$123)),U144)</f>
        <v>12989.62162</v>
      </c>
      <c r="V145" s="346">
        <f>if($A145-V$126&gt;=0, if($B145&lt;=$B144,V144,V144*vlookup($B145,'2a. TBill Main'!$B$237:$HF$246,1+V$123)),V144)</f>
        <v>41697.76969</v>
      </c>
      <c r="W145" s="346">
        <f>if($A145-W$126&gt;=0, if($B145&lt;=$B144,W144,W144*vlookup($B145,'2a. TBill Main'!$B$237:$HF$246,1+W$123)),W144)</f>
        <v>12751.71292</v>
      </c>
      <c r="X145" s="346">
        <f>if($A145-X$126&gt;=0, if($B145&lt;=$B144,X144,X144*vlookup($B145,'2a. TBill Main'!$B$237:$HF$246,1+X$123)),X144)</f>
        <v>22516.96192</v>
      </c>
      <c r="Y145" s="346">
        <f>if($A145-Y$126&gt;=0, if($B145&lt;=$B144,Y144,Y144*vlookup($B145,'2a. TBill Main'!$B$237:$HF$246,1+Y$123)),Y144)</f>
        <v>12751.71292</v>
      </c>
      <c r="Z145" s="346">
        <f>if($A145-Z$126&gt;=0, if($B145&lt;=$B144,Z144,Z144*vlookup($B145,'2a. TBill Main'!$B$237:$HF$246,1+Z$123)),Z144)</f>
        <v>1613.091684</v>
      </c>
      <c r="AA145" s="346">
        <f>if($A145-AA$126&gt;=0, if($B145&lt;=$B144,AA144,AA144*vlookup($B145,'2a. TBill Main'!$B$237:$HF$246,1+AA$123)),AA144)</f>
        <v>28447.19701</v>
      </c>
      <c r="AB145" s="346">
        <f>if($A145-AB$126&gt;=0, if($B145&lt;=$B144,AB144,AB144*vlookup($B145,'2a. TBill Main'!$B$237:$HF$246,1+AB$123)),AB144)</f>
        <v>16826.76506</v>
      </c>
      <c r="AC145" s="346">
        <f>if($A145-AC$126&gt;=0, if($B145&lt;=$B144,AC144,AC144*vlookup($B145,'2a. TBill Main'!$B$237:$HF$246,1+AC$123)),AC144)</f>
        <v>10201.37033</v>
      </c>
      <c r="AD145" s="346">
        <f>if($A145-AD$126&gt;=0, if($B145&lt;=$B144,AD144,AD144*vlookup($B145,'2a. TBill Main'!$B$237:$HF$246,1+AD$123)),AD144)</f>
        <v>6375.856458</v>
      </c>
      <c r="AE145" s="346">
        <f>if($A145-AE$126&gt;=0, if($B145&lt;=$B144,AE144,AE144*vlookup($B145,'2a. TBill Main'!$B$237:$HF$246,1+AE$123)),AE144)</f>
        <v>55745.71973</v>
      </c>
      <c r="AF145" s="346">
        <f>if($A145-AF$126&gt;=0, if($B145&lt;=$B144,AF144,AF144*vlookup($B145,'2a. TBill Main'!$B$237:$HF$246,1+AF$123)),AF144)</f>
        <v>10042.31822</v>
      </c>
      <c r="AG145" s="346">
        <f>if($A145-AG$126&gt;=0, if($B145&lt;=$B144,AG144,AG144*vlookup($B145,'2a. TBill Main'!$B$237:$HF$246,1+AG$123)),AG144)</f>
        <v>14008.53449</v>
      </c>
      <c r="AH145" s="346">
        <f>if($A145-AH$126&gt;=0, if($B145&lt;=$B144,AH144,AH144*vlookup($B145,'2a. TBill Main'!$B$237:$HF$246,1+AH$123)),AH144)</f>
        <v>10638.84335</v>
      </c>
      <c r="AI145" s="346">
        <f>if($A145-AI$126&gt;=0, if($B145&lt;=$B144,AI144,AI144*vlookup($B145,'2a. TBill Main'!$B$237:$HF$246,1+AI$123)),AI144)</f>
        <v>19775.57317</v>
      </c>
      <c r="AJ145" s="346">
        <f>if($A145-AJ$126&gt;=0, if($B145&lt;=$B144,AJ144,AJ144*vlookup($B145,'2a. TBill Main'!$B$237:$HF$246,1+AJ$123)),AJ144)</f>
        <v>19127.56937</v>
      </c>
      <c r="AK145" s="346">
        <f>if($A145-AK$126&gt;=0, if($B145&lt;=$B144,AK144,AK144*vlookup($B145,'2a. TBill Main'!$B$237:$HF$246,1+AK$123)),AK144)</f>
        <v>15302.0555</v>
      </c>
      <c r="AL145" s="346">
        <f>if($A145-AL$126&gt;=0, if($B145&lt;=$B144,AL144,AL144*vlookup($B145,'2a. TBill Main'!$B$237:$HF$246,1+AL$123)),AL144)</f>
        <v>10201.37033</v>
      </c>
      <c r="AM145" s="346">
        <f>if($A145-AM$126&gt;=0, if($B145&lt;=$B144,AM144,AM144*vlookup($B145,'2a. TBill Main'!$B$237:$HF$246,1+AM$123)),AM144)</f>
        <v>14411.65439</v>
      </c>
      <c r="AN145" s="346">
        <f>if($A145-AN$126&gt;=0, if($B145&lt;=$B144,AN144,AN144*vlookup($B145,'2a. TBill Main'!$B$237:$HF$246,1+AN$123)),AN144)</f>
        <v>76658.19736</v>
      </c>
      <c r="AO145" s="346">
        <f>if($A145-AO$126&gt;=0, if($B145&lt;=$B144,AO144,AO144*vlookup($B145,'2a. TBill Main'!$B$237:$HF$246,1+AO$123)),AO144)</f>
        <v>8401.797599</v>
      </c>
      <c r="AP145" s="346">
        <f>if($A145-AP$126&gt;=0, if($B145&lt;=$B144,AP144,AP144*vlookup($B145,'2a. TBill Main'!$B$237:$HF$246,1+AP$123)),AP144)</f>
        <v>15278.6306</v>
      </c>
      <c r="AQ145" s="346">
        <f>if($A145-AQ$126&gt;=0, if($B145&lt;=$B144,AQ144,AQ144*vlookup($B145,'2a. TBill Main'!$B$237:$HF$246,1+AQ$123)),AQ144)</f>
        <v>35553.07628</v>
      </c>
      <c r="AR145" s="346">
        <f>if($A145-AR$126&gt;=0, if($B145&lt;=$B144,AR144,AR144*vlookup($B145,'2a. TBill Main'!$B$237:$HF$246,1+AR$123)),AR144)</f>
        <v>25503.42583</v>
      </c>
      <c r="AS145" s="346">
        <f>if($A145-AS$126&gt;=0, if($B145&lt;=$B144,AS144,AS144*vlookup($B145,'2a. TBill Main'!$B$237:$HF$246,1+AS$123)),AS144)</f>
        <v>7651.02775</v>
      </c>
      <c r="AT145" s="346">
        <f>if($A145-AT$126&gt;=0, if($B145&lt;=$B144,AT144,AT144*vlookup($B145,'2a. TBill Main'!$B$237:$HF$246,1+AT$123)),AT144)</f>
        <v>10201.37033</v>
      </c>
      <c r="AU145" s="346">
        <f>if($A145-AU$126&gt;=0, if($B145&lt;=$B144,AU144,AU144*vlookup($B145,'2a. TBill Main'!$B$237:$HF$246,1+AU$123)),AU144)</f>
        <v>10201.37033</v>
      </c>
      <c r="AV145" s="346">
        <f>if($A145-AV$126&gt;=0, if($B145&lt;=$B144,AV144,AV144*vlookup($B145,'2a. TBill Main'!$B$237:$HF$246,1+AV$123)),AV144)</f>
        <v>6375.856458</v>
      </c>
      <c r="AW145" s="346">
        <f>if($A145-AW$126&gt;=0, if($B145&lt;=$B144,AW144,AW144*vlookup($B145,'2a. TBill Main'!$B$237:$HF$246,1+AW$123)),AW144)</f>
        <v>6375.856458</v>
      </c>
      <c r="AX145" s="346">
        <f>if($A145-AX$126&gt;=0, if($B145&lt;=$B144,AX144,AX144*vlookup($B145,'2a. TBill Main'!$B$237:$HF$246,1+AX$123)),AX144)</f>
        <v>47435.09688</v>
      </c>
      <c r="AY145" s="346">
        <f>if($A145-AY$126&gt;=0, if($B145&lt;=$B144,AY144,AY144*vlookup($B145,'2a. TBill Main'!$B$237:$HF$246,1+AY$123)),AY144)</f>
        <v>36092.38448</v>
      </c>
      <c r="AZ145" s="346">
        <f>if($A145-AZ$126&gt;=0, if($B145&lt;=$B144,AZ144,AZ144*vlookup($B145,'2a. TBill Main'!$B$237:$HF$246,1+AZ$123)),AZ144)</f>
        <v>14425.97457</v>
      </c>
      <c r="BA145" s="346">
        <f>if($A145-BA$126&gt;=0, if($B145&lt;=$B144,BA144,BA144*vlookup($B145,'2a. TBill Main'!$B$237:$HF$246,1+BA$123)),BA144)</f>
        <v>21946.90934</v>
      </c>
      <c r="BB145" s="346">
        <f>if($A145-BB$126&gt;=0, if($B145&lt;=$B144,BB144,BB144*vlookup($B145,'2a. TBill Main'!$B$237:$HF$246,1+BB$123)),BB144)</f>
        <v>40470.12403</v>
      </c>
      <c r="BC145" s="346">
        <f>if($A145-BC$126&gt;=0, if($B145&lt;=$B144,BC144,BC144*vlookup($B145,'2a. TBill Main'!$B$237:$HF$246,1+BC$123)),BC144)</f>
        <v>382.5513875</v>
      </c>
      <c r="BD145" s="346">
        <f>if($A145-BD$126&gt;=0, if($B145&lt;=$B144,BD144,BD144*vlookup($B145,'2a. TBill Main'!$B$237:$HF$246,1+BD$123)),BD144)</f>
        <v>19127.56937</v>
      </c>
      <c r="BE145" s="346">
        <f>if($A145-BE$126&gt;=0, if($B145&lt;=$B144,BE144,BE144*vlookup($B145,'2a. TBill Main'!$B$237:$HF$246,1+BE$123)),BE144)</f>
        <v>12751.71292</v>
      </c>
      <c r="BF145" s="346">
        <f>if($A145-BF$126&gt;=0, if($B145&lt;=$B144,BF144,BF144*vlookup($B145,'2a. TBill Main'!$B$237:$HF$246,1+BF$123)),BF144)</f>
        <v>6375.856458</v>
      </c>
      <c r="BG145" s="346">
        <f>if($A145-BG$126&gt;=0, if($B145&lt;=$B144,BG144,BG144*vlookup($B145,'2a. TBill Main'!$B$237:$HF$246,1+BG$123)),BG144)</f>
        <v>6375.856458</v>
      </c>
      <c r="BH145" s="346">
        <f>if($A145-BH$126&gt;=0, if($B145&lt;=$B144,BH144,BH144*vlookup($B145,'2a. TBill Main'!$B$237:$HF$246,1+BH$123)),BH144)</f>
        <v>12751.71292</v>
      </c>
      <c r="BI145" s="346">
        <f>if($A145-BI$126&gt;=0, if($B145&lt;=$B144,BI144,BI144*vlookup($B145,'2a. TBill Main'!$B$237:$HF$246,1+BI$123)),BI144)</f>
        <v>70723.55017</v>
      </c>
      <c r="BJ145" s="346">
        <f>if($A145-BJ$126&gt;=0, if($B145&lt;=$B144,BJ144,BJ144*vlookup($B145,'2a. TBill Main'!$B$237:$HF$246,1+BJ$123)),BJ144)</f>
        <v>12751.71292</v>
      </c>
      <c r="BK145" s="346">
        <f>if($A145-BK$126&gt;=0, if($B145&lt;=$B144,BK144,BK144*vlookup($B145,'2a. TBill Main'!$B$237:$HF$246,1+BK$123)),BK144)</f>
        <v>23658.15096</v>
      </c>
      <c r="BL145" s="346">
        <f>if($A145-BL$126&gt;=0, if($B145&lt;=$B144,BL144,BL144*vlookup($B145,'2a. TBill Main'!$B$237:$HF$246,1+BL$123)),BL144)</f>
        <v>31879.28229</v>
      </c>
      <c r="BM145" s="346">
        <f>if($A145-BM$126&gt;=0, if($B145&lt;=$B144,BM144,BM144*vlookup($B145,'2a. TBill Main'!$B$237:$HF$246,1+BM$123)),BM144)</f>
        <v>25.50342583</v>
      </c>
      <c r="BN145" s="346">
        <f>if($A145-BN$126&gt;=0, if($B145&lt;=$B144,BN144,BN144*vlookup($B145,'2a. TBill Main'!$B$237:$HF$246,1+BN$123)),BN144)</f>
        <v>3621.295192</v>
      </c>
      <c r="BO145" s="346">
        <f>if($A145-BO$126&gt;=0, if($B145&lt;=$B144,BO144,BO144*vlookup($B145,'2a. TBill Main'!$B$237:$HF$246,1+BO$123)),BO144)</f>
        <v>25007.58823</v>
      </c>
      <c r="BP145" s="346">
        <f>if($A145-BP$126&gt;=0, if($B145&lt;=$B144,BP144,BP144*vlookup($B145,'2a. TBill Main'!$B$237:$HF$246,1+BP$123)),BP144)</f>
        <v>12751.71292</v>
      </c>
      <c r="BQ145" s="346">
        <f>if($A145-BQ$126&gt;=0, if($B145&lt;=$B144,BQ144,BQ144*vlookup($B145,'2a. TBill Main'!$B$237:$HF$246,1+BQ$123)),BQ144)</f>
        <v>2928.532885</v>
      </c>
      <c r="BR145" s="346">
        <f>if($A145-BR$126&gt;=0, if($B145&lt;=$B144,BR144,BR144*vlookup($B145,'2a. TBill Main'!$B$237:$HF$246,1+BR$123)),BR144)</f>
        <v>12751.71292</v>
      </c>
      <c r="BS145" s="346">
        <f>if($A145-BS$126&gt;=0, if($B145&lt;=$B144,BS144,BS144*vlookup($B145,'2a. TBill Main'!$B$237:$HF$246,1+BS$123)),BS144)</f>
        <v>7651.02775</v>
      </c>
      <c r="BT145" s="346">
        <f>if($A145-BT$126&gt;=0, if($B145&lt;=$B144,BT144,BT144*vlookup($B145,'2a. TBill Main'!$B$237:$HF$246,1+BT$123)),BT144)</f>
        <v>89009.5065</v>
      </c>
      <c r="BU145" s="346">
        <f>if($A145-BU$126&gt;=0, if($B145&lt;=$B144,BU144,BU144*vlookup($B145,'2a. TBill Main'!$B$237:$HF$246,1+BU$123)),BU144)</f>
        <v>31998.0645</v>
      </c>
      <c r="BV145" s="346">
        <f>if($A145-BV$126&gt;=0, if($B145&lt;=$B144,BV144,BV144*vlookup($B145,'2a. TBill Main'!$B$237:$HF$246,1+BV$123)),BV144)</f>
        <v>31879.28229</v>
      </c>
      <c r="BW145" s="346">
        <f>if($A145-BW$126&gt;=0, if($B145&lt;=$B144,BW144,BW144*vlookup($B145,'2a. TBill Main'!$B$237:$HF$246,1+BW$123)),BW144)</f>
        <v>641.4111597</v>
      </c>
      <c r="BX145" s="346">
        <f>if($A145-BX$126&gt;=0, if($B145&lt;=$B144,BX144,BX144*vlookup($B145,'2a. TBill Main'!$B$237:$HF$246,1+BX$123)),BX144)</f>
        <v>19127.56937</v>
      </c>
      <c r="BY145" s="346">
        <f>if($A145-BY$126&gt;=0, if($B145&lt;=$B144,BY144,BY144*vlookup($B145,'2a. TBill Main'!$B$237:$HF$246,1+BY$123)),BY144)</f>
        <v>12751.71292</v>
      </c>
      <c r="BZ145" s="346">
        <f>if($A145-BZ$126&gt;=0, if($B145&lt;=$B144,BZ144,BZ144*vlookup($B145,'2a. TBill Main'!$B$237:$HF$246,1+BZ$123)),BZ144)</f>
        <v>7765.053566</v>
      </c>
      <c r="CA145" s="346">
        <f>if($A145-CA$126&gt;=0, if($B145&lt;=$B144,CA144,CA144*vlookup($B145,'2a. TBill Main'!$B$237:$HF$246,1+CA$123)),CA144)</f>
        <v>12751.71292</v>
      </c>
      <c r="CB145" s="346">
        <f>if($A145-CB$126&gt;=0, if($B145&lt;=$B144,CB144,CB144*vlookup($B145,'2a. TBill Main'!$B$237:$HF$246,1+CB$123)),CB144)</f>
        <v>26171.61559</v>
      </c>
      <c r="CC145" s="346">
        <f>if($A145-CC$126&gt;=0, if($B145&lt;=$B144,CC144,CC144*vlookup($B145,'2a. TBill Main'!$B$237:$HF$246,1+CC$123)),CC144)</f>
        <v>48184.82108</v>
      </c>
      <c r="CD145" s="346">
        <f>if($A145-CD$126&gt;=0, if($B145&lt;=$B144,CD144,CD144*vlookup($B145,'2a. TBill Main'!$B$237:$HF$246,1+CD$123)),CD144)</f>
        <v>13386.74822</v>
      </c>
      <c r="CE145" s="346">
        <f>if($A145-CE$126&gt;=0, if($B145&lt;=$B144,CE144,CE144*vlookup($B145,'2a. TBill Main'!$B$237:$HF$246,1+CE$123)),CE144)</f>
        <v>28444.76144</v>
      </c>
      <c r="CF145" s="346">
        <f>if($A145-CF$126&gt;=0, if($B145&lt;=$B144,CF144,CF144*vlookup($B145,'2a. TBill Main'!$B$237:$HF$246,1+CF$123)),CF144)</f>
        <v>31879.28229</v>
      </c>
      <c r="CG145" s="346">
        <f>if($A145-CG$126&gt;=0, if($B145&lt;=$B144,CG144,CG144*vlookup($B145,'2a. TBill Main'!$B$237:$HF$246,1+CG$123)),CG144)</f>
        <v>6.375856458</v>
      </c>
      <c r="CH145" s="346">
        <f>if($A145-CH$126&gt;=0, if($B145&lt;=$B144,CH144,CH144*vlookup($B145,'2a. TBill Main'!$B$237:$HF$246,1+CH$123)),CH144)</f>
        <v>17944.88626</v>
      </c>
      <c r="CI145" s="346">
        <f>if($A145-CI$126&gt;=0, if($B145&lt;=$B144,CI144,CI144*vlookup($B145,'2a. TBill Main'!$B$237:$HF$246,1+CI$123)),CI144)</f>
        <v>12751.71292</v>
      </c>
      <c r="CJ145" s="346">
        <f>if($A145-CJ$126&gt;=0, if($B145&lt;=$B144,CJ144,CJ144*vlookup($B145,'2a. TBill Main'!$B$237:$HF$246,1+CJ$123)),CJ144)</f>
        <v>6375.856458</v>
      </c>
      <c r="CK145" s="346">
        <f>if($A145-CK$126&gt;=0, if($B145&lt;=$B144,CK144,CK144*vlookup($B145,'2a. TBill Main'!$B$237:$HF$246,1+CK$123)),CK144)</f>
        <v>11100.77415</v>
      </c>
      <c r="CL145" s="346">
        <f>if($A145-CL$126&gt;=0, if($B145&lt;=$B144,CL144,CL144*vlookup($B145,'2a. TBill Main'!$B$237:$HF$246,1+CL$123)),CL144)</f>
        <v>9577.849826</v>
      </c>
      <c r="CM145" s="346">
        <f>if($A145-CM$126&gt;=0, if($B145&lt;=$B144,CM144,CM144*vlookup($B145,'2a. TBill Main'!$B$237:$HF$246,1+CM$123)),CM144)</f>
        <v>56533.44404</v>
      </c>
      <c r="CN145" s="346">
        <f>if($A145-CN$126&gt;=0, if($B145&lt;=$B144,CN144,CN144*vlookup($B145,'2a. TBill Main'!$B$237:$HF$246,1+CN$123)),CN144)</f>
        <v>19966.89987</v>
      </c>
      <c r="CO145" s="346">
        <f>if($A145-CO$126&gt;=0, if($B145&lt;=$B144,CO144,CO144*vlookup($B145,'2a. TBill Main'!$B$237:$HF$246,1+CO$123)),CO144)</f>
        <v>188.1477376</v>
      </c>
      <c r="CP145" s="346">
        <f>if($A145-CP$126&gt;=0, if($B145&lt;=$B144,CP144,CP144*vlookup($B145,'2a. TBill Main'!$B$237:$HF$246,1+CP$123)),CP144)</f>
        <v>26651.62092</v>
      </c>
      <c r="CQ145" s="346">
        <f>if($A145-CQ$126&gt;=0, if($B145&lt;=$B144,CQ144,CQ144*vlookup($B145,'2a. TBill Main'!$B$237:$HF$246,1+CQ$123)),CQ144)</f>
        <v>5879.6168</v>
      </c>
      <c r="CR145" s="346">
        <f>if($A145-CR$126&gt;=0, if($B145&lt;=$B144,CR144,CR144*vlookup($B145,'2a. TBill Main'!$B$237:$HF$246,1+CR$123)),CR144)</f>
        <v>16843.31473</v>
      </c>
      <c r="CS145" s="346">
        <f>if($A145-CS$126&gt;=0, if($B145&lt;=$B144,CS144,CS144*vlookup($B145,'2a. TBill Main'!$B$237:$HF$246,1+CS$123)),CS144)</f>
        <v>4982.387276</v>
      </c>
      <c r="CT145" s="346">
        <f>if($A145-CT$126&gt;=0, if($B145&lt;=$B144,CT144,CT144*vlookup($B145,'2a. TBill Main'!$B$237:$HF$246,1+CT$123)),CT144)</f>
        <v>16468.06583</v>
      </c>
      <c r="CU145" s="346">
        <f>if($A145-CU$126&gt;=0, if($B145&lt;=$B144,CU144,CU144*vlookup($B145,'2a. TBill Main'!$B$237:$HF$246,1+CU$123)),CU144)</f>
        <v>25032.42149</v>
      </c>
      <c r="CV145" s="346">
        <f>if($A145-CV$126&gt;=0, if($B145&lt;=$B144,CV144,CV144*vlookup($B145,'2a. TBill Main'!$B$237:$HF$246,1+CV$123)),CV144)</f>
        <v>5879.6168</v>
      </c>
      <c r="CW145" s="346">
        <f>if($A145-CW$126&gt;=0, if($B145&lt;=$B144,CW144,CW144*vlookup($B145,'2a. TBill Main'!$B$237:$HF$246,1+CW$123)),CW144)</f>
        <v>8525.44436</v>
      </c>
      <c r="CX145" s="346">
        <f>if($A145-CX$126&gt;=0, if($B145&lt;=$B144,CX144,CX144*vlookup($B145,'2a. TBill Main'!$B$237:$HF$246,1+CX$123)),CX144)</f>
        <v>64119.57305</v>
      </c>
      <c r="CY145" s="346">
        <f>if($A145-CY$126&gt;=0, if($B145&lt;=$B144,CY144,CY144*vlookup($B145,'2a. TBill Main'!$B$237:$HF$246,1+CY$123)),CY144)</f>
        <v>125847.2827</v>
      </c>
      <c r="CZ145" s="346">
        <f>if($A145-CZ$126&gt;=0, if($B145&lt;=$B144,CZ144,CZ144*vlookup($B145,'2a. TBill Main'!$B$237:$HF$246,1+CZ$123)),CZ144)</f>
        <v>10648.28001</v>
      </c>
      <c r="DA145" s="346">
        <f>if($A145-DA$126&gt;=0, if($B145&lt;=$B144,DA144,DA144*vlookup($B145,'2a. TBill Main'!$B$237:$HF$246,1+DA$123)),DA144)</f>
        <v>29398.084</v>
      </c>
      <c r="DB145" s="346">
        <f>if($A145-DB$126&gt;=0, if($B145&lt;=$B144,DB144,DB144*vlookup($B145,'2a. TBill Main'!$B$237:$HF$246,1+DB$123)),DB144)</f>
        <v>11759.2336</v>
      </c>
      <c r="DC145" s="346">
        <f>if($A145-DC$126&gt;=0, if($B145&lt;=$B144,DC144,DC144*vlookup($B145,'2a. TBill Main'!$B$237:$HF$246,1+DC$123)),DC144)</f>
        <v>11759.2336</v>
      </c>
      <c r="DD145" s="346">
        <f>if($A145-DD$126&gt;=0, if($B145&lt;=$B144,DD144,DD144*vlookup($B145,'2a. TBill Main'!$B$237:$HF$246,1+DD$123)),DD144)</f>
        <v>23422.04148</v>
      </c>
      <c r="DE145" s="346">
        <f>if($A145-DE$126&gt;=0, if($B145&lt;=$B144,DE144,DE144*vlookup($B145,'2a. TBill Main'!$B$237:$HF$246,1+DE$123)),DE144)</f>
        <v>8915.850916</v>
      </c>
      <c r="DF145" s="346">
        <f>if($A145-DF$126&gt;=0, if($B145&lt;=$B144,DF144,DF144*vlookup($B145,'2a. TBill Main'!$B$237:$HF$246,1+DF$123)),DF144)</f>
        <v>4703.69344</v>
      </c>
      <c r="DG145" s="346">
        <f>if($A145-DG$126&gt;=0, if($B145&lt;=$B144,DG144,DG144*vlookup($B145,'2a. TBill Main'!$B$237:$HF$246,1+DG$123)),DG144)</f>
        <v>11759.2336</v>
      </c>
      <c r="DH145" s="346">
        <f>if($A145-DH$126&gt;=0, if($B145&lt;=$B144,DH144,DH144*vlookup($B145,'2a. TBill Main'!$B$237:$HF$246,1+DH$123)),DH144)</f>
        <v>58623.30727</v>
      </c>
      <c r="DI145" s="346">
        <f>if($A145-DI$126&gt;=0, if($B145&lt;=$B144,DI144,DI144*vlookup($B145,'2a. TBill Main'!$B$237:$HF$246,1+DI$123)),DI144)</f>
        <v>9158.314553</v>
      </c>
      <c r="DJ145" s="346">
        <f>if($A145-DJ$126&gt;=0, if($B145&lt;=$B144,DJ144,DJ144*vlookup($B145,'2a. TBill Main'!$B$237:$HF$246,1+DJ$123)),DJ144)</f>
        <v>58.796168</v>
      </c>
      <c r="DK145" s="346">
        <f>if($A145-DK$126&gt;=0, if($B145&lt;=$B144,DK144,DK144*vlookup($B145,'2a. TBill Main'!$B$237:$HF$246,1+DK$123)),DK144)</f>
        <v>27498.46213</v>
      </c>
      <c r="DL145" s="346">
        <f>if($A145-DL$126&gt;=0, if($B145&lt;=$B144,DL144,DL144*vlookup($B145,'2a. TBill Main'!$B$237:$HF$246,1+DL$123)),DL144)</f>
        <v>11759.2336</v>
      </c>
      <c r="DM145" s="346">
        <f>if($A145-DM$126&gt;=0, if($B145&lt;=$B144,DM144,DM144*vlookup($B145,'2a. TBill Main'!$B$237:$HF$246,1+DM$123)),DM144)</f>
        <v>7543.183818</v>
      </c>
      <c r="DN145" s="346">
        <f>if($A145-DN$126&gt;=0, if($B145&lt;=$B144,DN144,DN144*vlookup($B145,'2a. TBill Main'!$B$237:$HF$246,1+DN$123)),DN144)</f>
        <v>31319.54277</v>
      </c>
      <c r="DO145" s="346">
        <f>if($A145-DO$126&gt;=0, if($B145&lt;=$B144,DO144,DO144*vlookup($B145,'2a. TBill Main'!$B$237:$HF$246,1+DO$123)),DO144)</f>
        <v>11759.2336</v>
      </c>
      <c r="DP145" s="346">
        <f>if($A145-DP$126&gt;=0, if($B145&lt;=$B144,DP144,DP144*vlookup($B145,'2a. TBill Main'!$B$237:$HF$246,1+DP$123)),DP144)</f>
        <v>14111.08032</v>
      </c>
      <c r="DQ145" s="346">
        <f>if($A145-DQ$126&gt;=0, if($B145&lt;=$B144,DQ144,DQ144*vlookup($B145,'2a. TBill Main'!$B$237:$HF$246,1+DQ$123)),DQ144)</f>
        <v>8231.46352</v>
      </c>
      <c r="DR145" s="346">
        <f>if($A145-DR$126&gt;=0, if($B145&lt;=$B144,DR144,DR144*vlookup($B145,'2a. TBill Main'!$B$237:$HF$246,1+DR$123)),DR144)</f>
        <v>55628.53621</v>
      </c>
      <c r="DS145" s="346">
        <f>if($A145-DS$126&gt;=0, if($B145&lt;=$B144,DS144,DS144*vlookup($B145,'2a. TBill Main'!$B$237:$HF$246,1+DS$123)),DS144)</f>
        <v>2363.406047</v>
      </c>
      <c r="DT145" s="346">
        <f>if($A145-DT$126&gt;=0, if($B145&lt;=$B144,DT144,DT144*vlookup($B145,'2a. TBill Main'!$B$237:$HF$246,1+DT$123)),DT144)</f>
        <v>62.32393808</v>
      </c>
      <c r="DU145" s="346">
        <f>if($A145-DU$126&gt;=0, if($B145&lt;=$B144,DU144,DU144*vlookup($B145,'2a. TBill Main'!$B$237:$HF$246,1+DU$123)),DU144)</f>
        <v>20462.61868</v>
      </c>
      <c r="DV145" s="346">
        <f>if($A145-DV$126&gt;=0, if($B145&lt;=$B144,DV144,DV144*vlookup($B145,'2a. TBill Main'!$B$237:$HF$246,1+DV$123)),DV144)</f>
        <v>41014.83097</v>
      </c>
      <c r="DW145" s="346">
        <f>if($A145-DW$126&gt;=0, if($B145&lt;=$B144,DW144,DW144*vlookup($B145,'2a. TBill Main'!$B$237:$HF$246,1+DW$123)),DW144)</f>
        <v>11759.2336</v>
      </c>
      <c r="DX145" s="346">
        <f>if($A145-DX$126&gt;=0, if($B145&lt;=$B144,DX144,DX144*vlookup($B145,'2a. TBill Main'!$B$237:$HF$246,1+DX$123)),DX144)</f>
        <v>23518.4672</v>
      </c>
      <c r="DY145" s="346">
        <f>if($A145-DY$126&gt;=0, if($B145&lt;=$B144,DY144,DY144*vlookup($B145,'2a. TBill Main'!$B$237:$HF$246,1+DY$123)),DY144)</f>
        <v>11759.2336</v>
      </c>
      <c r="DZ145" s="346">
        <f>if($A145-DZ$126&gt;=0, if($B145&lt;=$B144,DZ144,DZ144*vlookup($B145,'2a. TBill Main'!$B$237:$HF$246,1+DZ$123)),DZ144)</f>
        <v>71065.75234</v>
      </c>
      <c r="EA145" s="346">
        <f>if($A145-EA$126&gt;=0, if($B145&lt;=$B144,EA144,EA144*vlookup($B145,'2a. TBill Main'!$B$237:$HF$246,1+EA$123)),EA144)</f>
        <v>336.314081</v>
      </c>
      <c r="EB145" s="346">
        <f>if($A145-EB$126&gt;=0, if($B145&lt;=$B144,EB144,EB144*vlookup($B145,'2a. TBill Main'!$B$237:$HF$246,1+EB$123)),EB144)</f>
        <v>23518.4672</v>
      </c>
      <c r="EC145" s="346">
        <f>if($A145-EC$126&gt;=0, if($B145&lt;=$B144,EC144,EC144*vlookup($B145,'2a. TBill Main'!$B$237:$HF$246,1+EC$123)),EC144)</f>
        <v>33956.16285</v>
      </c>
      <c r="ED145" s="346">
        <f>if($A145-ED$126&gt;=0, if($B145&lt;=$B144,ED144,ED144*vlookup($B145,'2a. TBill Main'!$B$237:$HF$246,1+ED$123)),ED144)</f>
        <v>23002.09573</v>
      </c>
      <c r="EE145" s="346">
        <f>if($A145-EE$126&gt;=0, if($B145&lt;=$B144,EE144,EE144*vlookup($B145,'2a. TBill Main'!$B$237:$HF$246,1+EE$123)),EE144)</f>
        <v>23518.4672</v>
      </c>
      <c r="EF145" s="346">
        <f>if($A145-EF$126&gt;=0, if($B145&lt;=$B144,EF144,EF144*vlookup($B145,'2a. TBill Main'!$B$237:$HF$246,1+EF$123)),EF144)</f>
        <v>6196.387035</v>
      </c>
      <c r="EG145" s="346">
        <f>if($A145-EG$126&gt;=0, if($B145&lt;=$B144,EG144,EG144*vlookup($B145,'2a. TBill Main'!$B$237:$HF$246,1+EG$123)),EG144)</f>
        <v>4942.805696</v>
      </c>
      <c r="EH145" s="346">
        <f>if($A145-EH$126&gt;=0, if($B145&lt;=$B144,EH144,EH144*vlookup($B145,'2a. TBill Main'!$B$237:$HF$246,1+EH$123)),EH144)</f>
        <v>463.3138038</v>
      </c>
      <c r="EI145" s="346">
        <f>if($A145-EI$126&gt;=0, if($B145&lt;=$B144,EI144,EI144*vlookup($B145,'2a. TBill Main'!$B$237:$HF$246,1+EI$123)),EI144)</f>
        <v>23518.4672</v>
      </c>
      <c r="EJ145" s="346">
        <f>if($A145-EJ$126&gt;=0, if($B145&lt;=$B144,EJ144,EJ144*vlookup($B145,'2a. TBill Main'!$B$237:$HF$246,1+EJ$123)),EJ144)</f>
        <v>20944.21809</v>
      </c>
      <c r="EK145" s="346">
        <f>if($A145-EK$126&gt;=0, if($B145&lt;=$B144,EK144,EK144*vlookup($B145,'2a. TBill Main'!$B$237:$HF$246,1+EK$123)),EK144)</f>
        <v>12935.15696</v>
      </c>
      <c r="EL145" s="346">
        <f>if($A145-EL$126&gt;=0, if($B145&lt;=$B144,EL144,EL144*vlookup($B145,'2a. TBill Main'!$B$237:$HF$246,1+EL$123)),EL144)</f>
        <v>4968.276196</v>
      </c>
      <c r="EM145" s="346">
        <f>if($A145-EM$126&gt;=0, if($B145&lt;=$B144,EM144,EM144*vlookup($B145,'2a. TBill Main'!$B$237:$HF$246,1+EM$123)),EM144)</f>
        <v>48225.79292</v>
      </c>
      <c r="EN145" s="346">
        <f>if($A145-EN$126&gt;=0, if($B145&lt;=$B144,EN144,EN144*vlookup($B145,'2a. TBill Main'!$B$237:$HF$246,1+EN$123)),EN144)</f>
        <v>352.777008</v>
      </c>
      <c r="EO145" s="346">
        <f>if($A145-EO$126&gt;=0, if($B145&lt;=$B144,EO144,EO144*vlookup($B145,'2a. TBill Main'!$B$237:$HF$246,1+EO$123)),EO144)</f>
        <v>20010.64078</v>
      </c>
      <c r="EP145" s="346">
        <f>if($A145-EP$126&gt;=0, if($B145&lt;=$B144,EP144,EP144*vlookup($B145,'2a. TBill Main'!$B$237:$HF$246,1+EP$123)),EP144)</f>
        <v>21211.12918</v>
      </c>
      <c r="EQ145" s="346">
        <f>if($A145-EQ$126&gt;=0, if($B145&lt;=$B144,EQ144,EQ144*vlookup($B145,'2a. TBill Main'!$B$237:$HF$246,1+EQ$123)),EQ144)</f>
        <v>23518.4672</v>
      </c>
      <c r="ER145" s="346">
        <f>if($A145-ER$126&gt;=0, if($B145&lt;=$B144,ER144,ER144*vlookup($B145,'2a. TBill Main'!$B$237:$HF$246,1+ER$123)),ER144)</f>
        <v>42409.67598</v>
      </c>
      <c r="ES145" s="346">
        <f>if($A145-ES$126&gt;=0, if($B145&lt;=$B144,ES144,ES144*vlookup($B145,'2a. TBill Main'!$B$237:$HF$246,1+ES$123)),ES144)</f>
        <v>5640.386952</v>
      </c>
      <c r="ET145" s="346">
        <f>if($A145-ET$126&gt;=0, if($B145&lt;=$B144,ET144,ET144*vlookup($B145,'2a. TBill Main'!$B$237:$HF$246,1+ET$123)),ET144)</f>
        <v>1667.459324</v>
      </c>
      <c r="EU145" s="346">
        <f>if($A145-EU$126&gt;=0, if($B145&lt;=$B144,EU144,EU144*vlookup($B145,'2a. TBill Main'!$B$237:$HF$246,1+EU$123)),EU144)</f>
        <v>9524.203107</v>
      </c>
      <c r="EV145" s="346">
        <f>if($A145-EV$126&gt;=0, if($B145&lt;=$B144,EV144,EV144*vlookup($B145,'2a. TBill Main'!$B$237:$HF$246,1+EV$123)),EV144)</f>
        <v>5709.978096</v>
      </c>
      <c r="EW145" s="346">
        <f>if($A145-EW$126&gt;=0, if($B145&lt;=$B144,EW144,EW144*vlookup($B145,'2a. TBill Main'!$B$237:$HF$246,1+EW$123)),EW144)</f>
        <v>5023.544594</v>
      </c>
      <c r="EX145" s="346">
        <f>if($A145-EX$126&gt;=0, if($B145&lt;=$B144,EX144,EX144*vlookup($B145,'2a. TBill Main'!$B$237:$HF$246,1+EX$123)),EX144)</f>
        <v>6928.658029</v>
      </c>
      <c r="EY145" s="346">
        <f>if($A145-EY$126&gt;=0, if($B145&lt;=$B144,EY144,EY144*vlookup($B145,'2a. TBill Main'!$B$237:$HF$246,1+EY$123)),EY144)</f>
        <v>54056.87936</v>
      </c>
      <c r="EZ145" s="346">
        <f>if($A145-EZ$126&gt;=0, if($B145&lt;=$B144,EZ144,EZ144*vlookup($B145,'2a. TBill Main'!$B$237:$HF$246,1+EZ$123)),EZ144)</f>
        <v>23161.59798</v>
      </c>
      <c r="FA145" s="346">
        <f>if($A145-FA$126&gt;=0, if($B145&lt;=$B144,FA144,FA144*vlookup($B145,'2a. TBill Main'!$B$237:$HF$246,1+FA$123)),FA144)</f>
        <v>4210.040813</v>
      </c>
      <c r="FB145" s="346">
        <f>if($A145-FB$126&gt;=0, if($B145&lt;=$B144,FB144,FB144*vlookup($B145,'2a. TBill Main'!$B$237:$HF$246,1+FB$123)),FB144)</f>
        <v>7399.732927</v>
      </c>
      <c r="FC145" s="346">
        <f>if($A145-FC$126&gt;=0, if($B145&lt;=$B144,FC144,FC144*vlookup($B145,'2a. TBill Main'!$B$237:$HF$246,1+FC$123)),FC144)</f>
        <v>29665.0186</v>
      </c>
      <c r="FD145" s="346">
        <f>if($A145-FD$126&gt;=0, if($B145&lt;=$B144,FD144,FD144*vlookup($B145,'2a. TBill Main'!$B$237:$HF$246,1+FD$123)),FD144)</f>
        <v>24114.31933</v>
      </c>
      <c r="FE145" s="346">
        <f>if($A145-FE$126&gt;=0, if($B145&lt;=$B144,FE144,FE144*vlookup($B145,'2a. TBill Main'!$B$237:$HF$246,1+FE$123)),FE144)</f>
        <v>40508.27846</v>
      </c>
      <c r="FF145" s="346">
        <f>if($A145-FF$126&gt;=0, if($B145&lt;=$B144,FF144,FF144*vlookup($B145,'2a. TBill Main'!$B$237:$HF$246,1+FF$123)),FF144)</f>
        <v>9621.27558</v>
      </c>
      <c r="FG145" s="346">
        <f>if($A145-FG$126&gt;=0, if($B145&lt;=$B144,FG144,FG144*vlookup($B145,'2a. TBill Main'!$B$237:$HF$246,1+FG$123)),FG144)</f>
        <v>12248.0179</v>
      </c>
      <c r="FH145" s="346">
        <f>if($A145-FH$126&gt;=0, if($B145&lt;=$B144,FH144,FH144*vlookup($B145,'2a. TBill Main'!$B$237:$HF$246,1+FH$123)),FH144)</f>
        <v>15158.82803</v>
      </c>
      <c r="FI145" s="346">
        <f>if($A145-FI$126&gt;=0, if($B145&lt;=$B144,FI144,FI144*vlookup($B145,'2a. TBill Main'!$B$237:$HF$246,1+FI$123)),FI144)</f>
        <v>41302.14432</v>
      </c>
      <c r="FJ145" s="346">
        <f>if($A145-FJ$126&gt;=0, if($B145&lt;=$B144,FJ144,FJ144*vlookup($B145,'2a. TBill Main'!$B$237:$HF$246,1+FJ$123)),FJ144)</f>
        <v>43003.72894</v>
      </c>
      <c r="FK145" s="346">
        <f>if($A145-FK$126&gt;=0, if($B145&lt;=$B144,FK144,FK144*vlookup($B145,'2a. TBill Main'!$B$237:$HF$246,1+FK$123)),FK144)</f>
        <v>18363.21919</v>
      </c>
      <c r="FL145" s="346">
        <f>if($A145-FL$126&gt;=0, if($B145&lt;=$B144,FL144,FL144*vlookup($B145,'2a. TBill Main'!$B$237:$HF$246,1+FL$123)),FL144)</f>
        <v>18282.08048</v>
      </c>
      <c r="FM145" s="346">
        <f>if($A145-FM$126&gt;=0, if($B145&lt;=$B144,FM144,FM144*vlookup($B145,'2a. TBill Main'!$B$237:$HF$246,1+FM$123)),FM144)</f>
        <v>48593.04554</v>
      </c>
      <c r="FN145" s="346">
        <f>if($A145-FN$126&gt;=0, if($B145&lt;=$B144,FN144,FN144*vlookup($B145,'2a. TBill Main'!$B$237:$HF$246,1+FN$123)),FN144)</f>
        <v>41501.65148</v>
      </c>
      <c r="FO145" s="346">
        <f>if($A145-FO$126&gt;=0, if($B145&lt;=$B144,FO144,FO144*vlookup($B145,'2a. TBill Main'!$B$237:$HF$246,1+FO$123)),FO144)</f>
        <v>19990.69712</v>
      </c>
      <c r="FP145" s="346">
        <f>if($A145-FP$126&gt;=0, if($B145&lt;=$B144,FP144,FP144*vlookup($B145,'2a. TBill Main'!$B$237:$HF$246,1+FP$123)),FP144)</f>
        <v>7089.641937</v>
      </c>
      <c r="FQ145" s="346">
        <f>if($A145-FQ$126&gt;=0, if($B145&lt;=$B144,FQ144,FQ144*vlookup($B145,'2a. TBill Main'!$B$237:$HF$246,1+FQ$123)),FQ144)</f>
        <v>39164.86834</v>
      </c>
      <c r="FR145" s="346">
        <f>if($A145-FR$126&gt;=0, if($B145&lt;=$B144,FR144,FR144*vlookup($B145,'2a. TBill Main'!$B$237:$HF$246,1+FR$123)),FR144)</f>
        <v>39159.98825</v>
      </c>
      <c r="FS145" s="346">
        <f>if($A145-FS$126&gt;=0, if($B145&lt;=$B144,FS144,FS144*vlookup($B145,'2a. TBill Main'!$B$237:$HF$246,1+FS$123)),FS144)</f>
        <v>17638.8504</v>
      </c>
      <c r="FT145" s="346">
        <f>if($A145-FT$126&gt;=0, if($B145&lt;=$B144,FT144,FT144*vlookup($B145,'2a. TBill Main'!$B$237:$HF$246,1+FT$123)),FT144)</f>
        <v>21940.37805</v>
      </c>
      <c r="FU145" s="346">
        <f>if($A145-FU$126&gt;=0, if($B145&lt;=$B144,FU144,FU144*vlookup($B145,'2a. TBill Main'!$B$237:$HF$246,1+FU$123)),FU144)</f>
        <v>23518.4672</v>
      </c>
      <c r="FV145" s="346">
        <f>if($A145-FV$126&gt;=0, if($B145&lt;=$B144,FV144,FV144*vlookup($B145,'2a. TBill Main'!$B$237:$HF$246,1+FV$123)),FV144)</f>
        <v>49388.78112</v>
      </c>
      <c r="FW145" s="346">
        <f>if($A145-FW$126&gt;=0, if($B145&lt;=$B144,FW144,FW144*vlookup($B145,'2a. TBill Main'!$B$237:$HF$246,1+FW$123)),FW144)</f>
        <v>1173.571513</v>
      </c>
      <c r="FX145" s="346">
        <f>if($A145-FX$126&gt;=0, if($B145&lt;=$B144,FX144,FX144*vlookup($B145,'2a. TBill Main'!$B$237:$HF$246,1+FX$123)),FX144)</f>
        <v>26196.39747</v>
      </c>
      <c r="FY145" s="346">
        <f>if($A145-FY$126&gt;=0, if($B145&lt;=$B144,FY144,FY144*vlookup($B145,'2a. TBill Main'!$B$237:$HF$246,1+FY$123)),FY144)</f>
        <v>24299.28031</v>
      </c>
      <c r="FZ145" s="346">
        <f>if($A145-FZ$126&gt;=0, if($B145&lt;=$B144,FZ144,FZ144*vlookup($B145,'2a. TBill Main'!$B$237:$HF$246,1+FZ$123)),FZ144)</f>
        <v>27270.45059</v>
      </c>
      <c r="GA145" s="346">
        <f>if($A145-GA$126&gt;=0, if($B145&lt;=$B144,GA144,GA144*vlookup($B145,'2a. TBill Main'!$B$237:$HF$246,1+GA$123)),GA144)</f>
        <v>440.97126</v>
      </c>
      <c r="GB145" s="346">
        <f>if($A145-GB$126&gt;=0, if($B145&lt;=$B144,GB144,GB144*vlookup($B145,'2a. TBill Main'!$B$237:$HF$246,1+GB$123)),GB144)</f>
        <v>2490.605676</v>
      </c>
      <c r="GC145" s="346">
        <f>if($A145-GC$126&gt;=0, if($B145&lt;=$B144,GC144,GC144*vlookup($B145,'2a. TBill Main'!$B$237:$HF$246,1+GC$123)),GC144)</f>
        <v>129.3515696</v>
      </c>
      <c r="GD145" s="346">
        <f>if($A145-GD$126&gt;=0, if($B145&lt;=$B144,GD144,GD144*vlookup($B145,'2a. TBill Main'!$B$237:$HF$246,1+GD$123)),GD144)</f>
        <v>9914.209848</v>
      </c>
      <c r="GE145" s="346">
        <f>if($A145-GE$126&gt;=0, if($B145&lt;=$B144,GE144,GE144*vlookup($B145,'2a. TBill Main'!$B$237:$HF$246,1+GE$123)),GE144)</f>
        <v>2539.100756</v>
      </c>
      <c r="GF145" s="346">
        <f>if($A145-GF$126&gt;=0, if($B145&lt;=$B144,GF144,GF144*vlookup($B145,'2a. TBill Main'!$B$237:$HF$246,1+GF$123)),GF144)</f>
        <v>1972.023475</v>
      </c>
      <c r="GG145" s="346">
        <f>if($A145-GG$126&gt;=0, if($B145&lt;=$B144,GG144,GG144*vlookup($B145,'2a. TBill Main'!$B$237:$HF$246,1+GG$123)),GG144)</f>
        <v>29007.04245</v>
      </c>
      <c r="GH145" s="346">
        <f>if($A145-GH$126&gt;=0, if($B145&lt;=$B144,GH144,GH144*vlookup($B145,'2a. TBill Main'!$B$237:$HF$246,1+GH$123)),GH144)</f>
        <v>129.3515696</v>
      </c>
      <c r="GI145" s="346">
        <f>if($A145-GI$126&gt;=0, if($B145&lt;=$B144,GI144,GI144*vlookup($B145,'2a. TBill Main'!$B$237:$HF$246,1+GI$123)),GI144)</f>
        <v>293.98084</v>
      </c>
      <c r="GJ145" s="346">
        <f>if($A145-GJ$126&gt;=0, if($B145&lt;=$B144,GJ144,GJ144*vlookup($B145,'2a. TBill Main'!$B$237:$HF$246,1+GJ$123)),GJ144)</f>
        <v>38.80547088</v>
      </c>
      <c r="GK145" s="346">
        <f>if($A145-GK$126&gt;=0, if($B145&lt;=$B144,GK144,GK144*vlookup($B145,'2a. TBill Main'!$B$237:$HF$246,1+GK$123)),GK144)</f>
        <v>19131.05011</v>
      </c>
      <c r="GL145" s="346">
        <f>if($A145-GL$126&gt;=0, if($B145&lt;=$B144,GL144,GL144*vlookup($B145,'2a. TBill Main'!$B$237:$HF$246,1+GL$123)),GL144)</f>
        <v>14023.2506</v>
      </c>
      <c r="GM145" s="346">
        <f>if($A145-GM$126&gt;=0, if($B145&lt;=$B144,GM144,GM144*vlookup($B145,'2a. TBill Main'!$B$237:$HF$246,1+GM$123)),GM144)</f>
        <v>382.175092</v>
      </c>
      <c r="GN145" s="346">
        <f>if($A145-GN$126&gt;=0, if($B145&lt;=$B144,GN144,GN144*vlookup($B145,'2a. TBill Main'!$B$237:$HF$246,1+GN$123)),GN144)</f>
        <v>11.7592336</v>
      </c>
      <c r="GO145" s="346">
        <f>if($A145-GO$126&gt;=0, if($B145&lt;=$B144,GO144,GO144*vlookup($B145,'2a. TBill Main'!$B$237:$HF$246,1+GO$123)),GO144)</f>
        <v>1369.950714</v>
      </c>
      <c r="GP145" s="346">
        <f>if($A145-GP$126&gt;=0, if($B145&lt;=$B144,GP144,GP144*vlookup($B145,'2a. TBill Main'!$B$237:$HF$246,1+GP$123)),GP144)</f>
        <v>12823.44424</v>
      </c>
      <c r="GQ145" s="346">
        <f>if($A145-GQ$126&gt;=0, if($B145&lt;=$B144,GQ144,GQ144*vlookup($B145,'2a. TBill Main'!$B$237:$HF$246,1+GQ$123)),GQ144)</f>
        <v>13466.67432</v>
      </c>
      <c r="GR145" s="346">
        <f>if($A145-GR$126&gt;=0, if($B145&lt;=$B144,GR144,GR144*vlookup($B145,'2a. TBill Main'!$B$237:$HF$246,1+GR$123)),GR144)</f>
        <v>16050.17794</v>
      </c>
      <c r="GS145" s="346">
        <f>if($A145-GS$126&gt;=0, if($B145&lt;=$B144,GS144,GS144*vlookup($B145,'2a. TBill Main'!$B$237:$HF$246,1+GS$123)),GS144)</f>
        <v>32556.61414</v>
      </c>
      <c r="GT145" s="346">
        <f>if($A145-GT$126&gt;=0, if($B145&lt;=$B144,GT144,GT144*vlookup($B145,'2a. TBill Main'!$B$237:$HF$246,1+GT$123)),GT144)</f>
        <v>2350.670797</v>
      </c>
      <c r="GU145" s="346">
        <f>if($A145-GU$126&gt;=0, if($B145&lt;=$B144,GU144,GU144*vlookup($B145,'2a. TBill Main'!$B$237:$HF$246,1+GU$123)),GU144)</f>
        <v>9761.339811</v>
      </c>
      <c r="GV145" s="346">
        <f>if($A145-GV$126&gt;=0, if($B145&lt;=$B144,GV144,GV144*vlookup($B145,'2a. TBill Main'!$B$237:$HF$246,1+GV$123)),GV144)</f>
        <v>16301.82554</v>
      </c>
      <c r="GW145" s="346">
        <f>if($A145-GW$126&gt;=0, if($B145&lt;=$B144,GW144,GW144*vlookup($B145,'2a. TBill Main'!$B$237:$HF$246,1+GW$123)),GW144)</f>
        <v>17811.71113</v>
      </c>
      <c r="GX145" s="346">
        <f>if($A145-GX$126&gt;=0, if($B145&lt;=$B144,GX144,GX144*vlookup($B145,'2a. TBill Main'!$B$237:$HF$246,1+GX$123)),GX144)</f>
        <v>7791.668183</v>
      </c>
      <c r="GY145" s="346">
        <f>if($A145-GY$126&gt;=0, if($B145&lt;=$B144,GY144,GY144*vlookup($B145,'2a. TBill Main'!$B$237:$HF$246,1+GY$123)),GY144)</f>
        <v>30117.7491</v>
      </c>
      <c r="GZ145" s="346">
        <f>if($A145-GZ$126&gt;=0, if($B145&lt;=$B144,GZ144,GZ144*vlookup($B145,'2a. TBill Main'!$B$237:$HF$246,1+GZ$123)),GZ144)</f>
        <v>24193.44721</v>
      </c>
      <c r="HA145" s="346">
        <f>if($A145-HA$126&gt;=0, if($B145&lt;=$B144,HA144,HA144*vlookup($B145,'2a. TBill Main'!$B$237:$HF$246,1+HA$123)),HA144)</f>
        <v>34862.59985</v>
      </c>
      <c r="HB145" s="346">
        <f>if($A145-HB$126&gt;=0, if($B145&lt;=$B144,HB144,HB144*vlookup($B145,'2a. TBill Main'!$B$237:$HF$246,1+HB$123)),HB144)</f>
        <v>21571.13812</v>
      </c>
      <c r="HC145" s="346">
        <f>if($A145-HC$126&gt;=0, if($B145&lt;=$B144,HC144,HC144*vlookup($B145,'2a. TBill Main'!$B$237:$HF$246,1+HC$123)),HC144)</f>
        <v>6392.319385</v>
      </c>
      <c r="HD145" s="346">
        <f>if($A145-HD$126&gt;=0, if($B145&lt;=$B144,HD144,HD144*vlookup($B145,'2a. TBill Main'!$B$237:$HF$246,1+HD$123)),HD144)</f>
        <v>15495.14211</v>
      </c>
      <c r="HE145" s="346">
        <f>if($A145-HE$126&gt;=0, if($B145&lt;=$B144,HE144,HE144*vlookup($B145,'2a. TBill Main'!$B$237:$HF$246,1+HE$123)),HE144)</f>
        <v>14357.8596</v>
      </c>
      <c r="HF145" s="346">
        <f>if($A145-HF$126&gt;=0, if($B145&lt;=$B144,HF144,HF144*vlookup($B145,'2a. TBill Main'!$B$237:$HF$246,1+HF$123)),HF144)</f>
        <v>14474.44064</v>
      </c>
      <c r="HG145" s="346">
        <f>if($A145-HG$126&gt;=0, if($B145&lt;=$B144,HG144,HG144*vlookup($B145,'2a. TBill Main'!$B$237:$HF$246,1+HG$123)),HG144)</f>
        <v>2976.262024</v>
      </c>
      <c r="HH145" s="346">
        <f>if($A145-HH$126&gt;=0, if($B145&lt;=$B144,HH144,HH144*vlookup($B145,'2a. TBill Main'!$B$237:$HF$246,1+HH$123)),HH144)</f>
        <v>17689.4151</v>
      </c>
      <c r="HI145" s="346">
        <f>if($A145-HI$126&gt;=0, if($B145&lt;=$B144,HI144,HI144*vlookup($B145,'2a. TBill Main'!$B$237:$HF$246,1+HI$123)),HI144)</f>
        <v>27407.24575</v>
      </c>
      <c r="HJ145" s="346"/>
      <c r="HK145" s="346"/>
      <c r="HL145" s="346"/>
      <c r="HM145" s="346"/>
      <c r="HN145" s="346"/>
      <c r="HO145" s="346"/>
      <c r="HP145" s="346"/>
      <c r="HQ145" s="346"/>
      <c r="HR145" s="346"/>
      <c r="HS145" s="346"/>
      <c r="HT145" s="346"/>
      <c r="HU145" s="346"/>
      <c r="HV145" s="346"/>
      <c r="HW145" s="346"/>
      <c r="HX145" s="346"/>
    </row>
    <row r="146">
      <c r="A146" s="331" t="str">
        <f t="shared" si="33"/>
        <v>09-2025</v>
      </c>
      <c r="B146" s="346">
        <f t="shared" si="36"/>
        <v>4</v>
      </c>
      <c r="C146" s="346">
        <f t="shared" si="34"/>
        <v>4443946.913</v>
      </c>
      <c r="D146" s="338">
        <f t="shared" si="35"/>
        <v>4</v>
      </c>
      <c r="E146" s="346"/>
      <c r="F146" s="346">
        <f>if($A146-F$126&gt;=0, if($B146&lt;=$B145,F145,F145*vlookup($B146,'2a. TBill Main'!$B$237:$HF$246,1+F$123)),F145)</f>
        <v>391.3311969</v>
      </c>
      <c r="G146" s="346">
        <f>if($A146-G$126&gt;=0, if($B146&lt;=$B145,G145,G145*vlookup($B146,'2a. TBill Main'!$B$237:$HF$246,1+G$123)),G145)</f>
        <v>10078.47916</v>
      </c>
      <c r="H146" s="346">
        <f>if($A146-H$126&gt;=0, if($B146&lt;=$B145,H145,H145*vlookup($B146,'2a. TBill Main'!$B$237:$HF$246,1+H$123)),H145)</f>
        <v>27655.91497</v>
      </c>
      <c r="I146" s="346">
        <f>if($A146-I$126&gt;=0, if($B146&lt;=$B145,I145,I145*vlookup($B146,'2a. TBill Main'!$B$237:$HF$246,1+I$123)),I145)</f>
        <v>10370.96811</v>
      </c>
      <c r="J146" s="346">
        <f>if($A146-J$126&gt;=0, if($B146&lt;=$B145,J145,J145*vlookup($B146,'2a. TBill Main'!$B$237:$HF$246,1+J$123)),J145)</f>
        <v>13827.95749</v>
      </c>
      <c r="K146" s="346">
        <f>if($A146-K$126&gt;=0, if($B146&lt;=$B145,K145,K145*vlookup($B146,'2a. TBill Main'!$B$237:$HF$246,1+K$123)),K145)</f>
        <v>13827.95749</v>
      </c>
      <c r="L146" s="346">
        <f>if($A146-L$126&gt;=0, if($B146&lt;=$B145,L145,L145*vlookup($B146,'2a. TBill Main'!$B$237:$HF$246,1+L$123)),L145)</f>
        <v>3625.206474</v>
      </c>
      <c r="M146" s="346">
        <f>if($A146-M$126&gt;=0, if($B146&lt;=$B145,M145,M145*vlookup($B146,'2a. TBill Main'!$B$237:$HF$246,1+M$123)),M145)</f>
        <v>102422.2983</v>
      </c>
      <c r="N146" s="346">
        <f>if($A146-N$126&gt;=0, if($B146&lt;=$B145,N145,N145*vlookup($B146,'2a. TBill Main'!$B$237:$HF$246,1+N$123)),N145)</f>
        <v>34498.69356</v>
      </c>
      <c r="O146" s="346">
        <f>if($A146-O$126&gt;=0, if($B146&lt;=$B145,O145,O145*vlookup($B146,'2a. TBill Main'!$B$237:$HF$246,1+O$123)),O145)</f>
        <v>1840.501141</v>
      </c>
      <c r="P146" s="346">
        <f>if($A146-P$126&gt;=0, if($B146&lt;=$B145,P145,P145*vlookup($B146,'2a. TBill Main'!$B$237:$HF$246,1+P$123)),P145)</f>
        <v>13.82795749</v>
      </c>
      <c r="Q146" s="346">
        <f>if($A146-Q$126&gt;=0, if($B146&lt;=$B145,Q145,Q145*vlookup($B146,'2a. TBill Main'!$B$237:$HF$246,1+Q$123)),Q145)</f>
        <v>262.7311922</v>
      </c>
      <c r="R146" s="346">
        <f>if($A146-R$126&gt;=0, if($B146&lt;=$B145,R145,R145*vlookup($B146,'2a. TBill Main'!$B$237:$HF$246,1+R$123)),R145)</f>
        <v>10202.75101</v>
      </c>
      <c r="S146" s="346">
        <f>if($A146-S$126&gt;=0, if($B146&lt;=$B145,S145,S145*vlookup($B146,'2a. TBill Main'!$B$237:$HF$246,1+S$123)),S145)</f>
        <v>8207.985177</v>
      </c>
      <c r="T146" s="346">
        <f>if($A146-T$126&gt;=0, if($B146&lt;=$B145,T145,T145*vlookup($B146,'2a. TBill Main'!$B$237:$HF$246,1+T$123)),T145)</f>
        <v>91301.85489</v>
      </c>
      <c r="U146" s="346">
        <f>if($A146-U$126&gt;=0, if($B146&lt;=$B145,U145,U145*vlookup($B146,'2a. TBill Main'!$B$237:$HF$246,1+U$123)),U145)</f>
        <v>14085.94569</v>
      </c>
      <c r="V146" s="346">
        <f>if($A146-V$126&gt;=0, if($B146&lt;=$B145,V145,V145*vlookup($B146,'2a. TBill Main'!$B$237:$HF$246,1+V$123)),V145)</f>
        <v>45217.06145</v>
      </c>
      <c r="W146" s="346">
        <f>if($A146-W$126&gt;=0, if($B146&lt;=$B145,W145,W145*vlookup($B146,'2a. TBill Main'!$B$237:$HF$246,1+W$123)),W145)</f>
        <v>13827.95749</v>
      </c>
      <c r="X146" s="346">
        <f>if($A146-X$126&gt;=0, if($B146&lt;=$B145,X145,X145*vlookup($B146,'2a. TBill Main'!$B$237:$HF$246,1+X$123)),X145)</f>
        <v>24417.3935</v>
      </c>
      <c r="Y146" s="346">
        <f>if($A146-Y$126&gt;=0, if($B146&lt;=$B145,Y145,Y145*vlookup($B146,'2a. TBill Main'!$B$237:$HF$246,1+Y$123)),Y145)</f>
        <v>13827.95749</v>
      </c>
      <c r="Z146" s="346">
        <f>if($A146-Z$126&gt;=0, if($B146&lt;=$B145,Z145,Z145*vlookup($B146,'2a. TBill Main'!$B$237:$HF$246,1+Z$123)),Z145)</f>
        <v>1749.236622</v>
      </c>
      <c r="AA146" s="346">
        <f>if($A146-AA$126&gt;=0, if($B146&lt;=$B145,AA145,AA145*vlookup($B146,'2a. TBill Main'!$B$237:$HF$246,1+AA$123)),AA145)</f>
        <v>30848.14044</v>
      </c>
      <c r="AB146" s="346">
        <f>if($A146-AB$126&gt;=0, if($B146&lt;=$B145,AB145,AB145*vlookup($B146,'2a. TBill Main'!$B$237:$HF$246,1+AB$123)),AB145)</f>
        <v>18246.94403</v>
      </c>
      <c r="AC146" s="346">
        <f>if($A146-AC$126&gt;=0, if($B146&lt;=$B145,AC145,AC145*vlookup($B146,'2a. TBill Main'!$B$237:$HF$246,1+AC$123)),AC145)</f>
        <v>11062.36599</v>
      </c>
      <c r="AD146" s="346">
        <f>if($A146-AD$126&gt;=0, if($B146&lt;=$B145,AD145,AD145*vlookup($B146,'2a. TBill Main'!$B$237:$HF$246,1+AD$123)),AD145)</f>
        <v>6913.978743</v>
      </c>
      <c r="AE146" s="346">
        <f>if($A146-AE$126&gt;=0, if($B146&lt;=$B145,AE145,AE145*vlookup($B146,'2a. TBill Main'!$B$237:$HF$246,1+AE$123)),AE145)</f>
        <v>60450.65847</v>
      </c>
      <c r="AF146" s="346">
        <f>if($A146-AF$126&gt;=0, if($B146&lt;=$B145,AF145,AF145*vlookup($B146,'2a. TBill Main'!$B$237:$HF$246,1+AF$123)),AF145)</f>
        <v>10889.88988</v>
      </c>
      <c r="AG146" s="346">
        <f>if($A146-AG$126&gt;=0, if($B146&lt;=$B145,AG145,AG145*vlookup($B146,'2a. TBill Main'!$B$237:$HF$246,1+AG$123)),AG145)</f>
        <v>15190.8548</v>
      </c>
      <c r="AH146" s="346">
        <f>if($A146-AH$126&gt;=0, if($B146&lt;=$B145,AH145,AH145*vlookup($B146,'2a. TBill Main'!$B$237:$HF$246,1+AH$123)),AH145)</f>
        <v>11536.76173</v>
      </c>
      <c r="AI146" s="346">
        <f>if($A146-AI$126&gt;=0, if($B146&lt;=$B145,AI145,AI145*vlookup($B146,'2a. TBill Main'!$B$237:$HF$246,1+AI$123)),AI145)</f>
        <v>21444.63154</v>
      </c>
      <c r="AJ146" s="346">
        <f>if($A146-AJ$126&gt;=0, if($B146&lt;=$B145,AJ145,AJ145*vlookup($B146,'2a. TBill Main'!$B$237:$HF$246,1+AJ$123)),AJ145)</f>
        <v>20741.93623</v>
      </c>
      <c r="AK146" s="346">
        <f>if($A146-AK$126&gt;=0, if($B146&lt;=$B145,AK145,AK145*vlookup($B146,'2a. TBill Main'!$B$237:$HF$246,1+AK$123)),AK145)</f>
        <v>16593.54898</v>
      </c>
      <c r="AL146" s="346">
        <f>if($A146-AL$126&gt;=0, if($B146&lt;=$B145,AL145,AL145*vlookup($B146,'2a. TBill Main'!$B$237:$HF$246,1+AL$123)),AL145)</f>
        <v>11062.36599</v>
      </c>
      <c r="AM146" s="346">
        <f>if($A146-AM$126&gt;=0, if($B146&lt;=$B145,AM145,AM145*vlookup($B146,'2a. TBill Main'!$B$237:$HF$246,1+AM$123)),AM145)</f>
        <v>15627.99802</v>
      </c>
      <c r="AN146" s="346">
        <f>if($A146-AN$126&gt;=0, if($B146&lt;=$B145,AN145,AN145*vlookup($B146,'2a. TBill Main'!$B$237:$HF$246,1+AN$123)),AN145)</f>
        <v>83128.14922</v>
      </c>
      <c r="AO146" s="346">
        <f>if($A146-AO$126&gt;=0, if($B146&lt;=$B145,AO145,AO145*vlookup($B146,'2a. TBill Main'!$B$237:$HF$246,1+AO$123)),AO145)</f>
        <v>9110.909317</v>
      </c>
      <c r="AP146" s="346">
        <f>if($A146-AP$126&gt;=0, if($B146&lt;=$B145,AP145,AP145*vlookup($B146,'2a. TBill Main'!$B$237:$HF$246,1+AP$123)),AP145)</f>
        <v>16568.14703</v>
      </c>
      <c r="AQ146" s="346">
        <f>if($A146-AQ$126&gt;=0, if($B146&lt;=$B145,AQ145,AQ145*vlookup($B146,'2a. TBill Main'!$B$237:$HF$246,1+AQ$123)),AQ145)</f>
        <v>38553.75592</v>
      </c>
      <c r="AR146" s="346">
        <f>if($A146-AR$126&gt;=0, if($B146&lt;=$B145,AR145,AR145*vlookup($B146,'2a. TBill Main'!$B$237:$HF$246,1+AR$123)),AR145)</f>
        <v>27655.91497</v>
      </c>
      <c r="AS146" s="346">
        <f>if($A146-AS$126&gt;=0, if($B146&lt;=$B145,AS145,AS145*vlookup($B146,'2a. TBill Main'!$B$237:$HF$246,1+AS$123)),AS145)</f>
        <v>8296.774492</v>
      </c>
      <c r="AT146" s="346">
        <f>if($A146-AT$126&gt;=0, if($B146&lt;=$B145,AT145,AT145*vlookup($B146,'2a. TBill Main'!$B$237:$HF$246,1+AT$123)),AT145)</f>
        <v>11062.36599</v>
      </c>
      <c r="AU146" s="346">
        <f>if($A146-AU$126&gt;=0, if($B146&lt;=$B145,AU145,AU145*vlookup($B146,'2a. TBill Main'!$B$237:$HF$246,1+AU$123)),AU145)</f>
        <v>11062.36599</v>
      </c>
      <c r="AV146" s="346">
        <f>if($A146-AV$126&gt;=0, if($B146&lt;=$B145,AV145,AV145*vlookup($B146,'2a. TBill Main'!$B$237:$HF$246,1+AV$123)),AV145)</f>
        <v>6913.978743</v>
      </c>
      <c r="AW146" s="346">
        <f>if($A146-AW$126&gt;=0, if($B146&lt;=$B145,AW145,AW145*vlookup($B146,'2a. TBill Main'!$B$237:$HF$246,1+AW$123)),AW145)</f>
        <v>6913.978743</v>
      </c>
      <c r="AX146" s="346">
        <f>if($A146-AX$126&gt;=0, if($B146&lt;=$B145,AX145,AX145*vlookup($B146,'2a. TBill Main'!$B$237:$HF$246,1+AX$123)),AX145)</f>
        <v>51438.61905</v>
      </c>
      <c r="AY146" s="346">
        <f>if($A146-AY$126&gt;=0, if($B146&lt;=$B145,AY145,AY145*vlookup($B146,'2a. TBill Main'!$B$237:$HF$246,1+AY$123)),AY145)</f>
        <v>39138.58173</v>
      </c>
      <c r="AZ146" s="346">
        <f>if($A146-AZ$126&gt;=0, if($B146&lt;=$B145,AZ145,AZ145*vlookup($B146,'2a. TBill Main'!$B$237:$HF$246,1+AZ$123)),AZ145)</f>
        <v>15643.52682</v>
      </c>
      <c r="BA146" s="346">
        <f>if($A146-BA$126&gt;=0, if($B146&lt;=$B145,BA145,BA145*vlookup($B146,'2a. TBill Main'!$B$237:$HF$246,1+BA$123)),BA145)</f>
        <v>23799.22849</v>
      </c>
      <c r="BB146" s="346">
        <f>if($A146-BB$126&gt;=0, if($B146&lt;=$B145,BB145,BB145*vlookup($B146,'2a. TBill Main'!$B$237:$HF$246,1+BB$123)),BB145)</f>
        <v>43885.8025</v>
      </c>
      <c r="BC146" s="346">
        <f>if($A146-BC$126&gt;=0, if($B146&lt;=$B145,BC145,BC145*vlookup($B146,'2a. TBill Main'!$B$237:$HF$246,1+BC$123)),BC145)</f>
        <v>414.8387246</v>
      </c>
      <c r="BD146" s="346">
        <f>if($A146-BD$126&gt;=0, if($B146&lt;=$B145,BD145,BD145*vlookup($B146,'2a. TBill Main'!$B$237:$HF$246,1+BD$123)),BD145)</f>
        <v>20741.93623</v>
      </c>
      <c r="BE146" s="346">
        <f>if($A146-BE$126&gt;=0, if($B146&lt;=$B145,BE145,BE145*vlookup($B146,'2a. TBill Main'!$B$237:$HF$246,1+BE$123)),BE145)</f>
        <v>13827.95749</v>
      </c>
      <c r="BF146" s="346">
        <f>if($A146-BF$126&gt;=0, if($B146&lt;=$B145,BF145,BF145*vlookup($B146,'2a. TBill Main'!$B$237:$HF$246,1+BF$123)),BF145)</f>
        <v>6913.978743</v>
      </c>
      <c r="BG146" s="346">
        <f>if($A146-BG$126&gt;=0, if($B146&lt;=$B145,BG145,BG145*vlookup($B146,'2a. TBill Main'!$B$237:$HF$246,1+BG$123)),BG145)</f>
        <v>6913.978743</v>
      </c>
      <c r="BH146" s="346">
        <f>if($A146-BH$126&gt;=0, if($B146&lt;=$B145,BH145,BH145*vlookup($B146,'2a. TBill Main'!$B$237:$HF$246,1+BH$123)),BH145)</f>
        <v>13827.95749</v>
      </c>
      <c r="BI146" s="346">
        <f>if($A146-BI$126&gt;=0, if($B146&lt;=$B145,BI145,BI145*vlookup($B146,'2a. TBill Main'!$B$237:$HF$246,1+BI$123)),BI145)</f>
        <v>76692.61781</v>
      </c>
      <c r="BJ146" s="346">
        <f>if($A146-BJ$126&gt;=0, if($B146&lt;=$B145,BJ145,BJ145*vlookup($B146,'2a. TBill Main'!$B$237:$HF$246,1+BJ$123)),BJ145)</f>
        <v>13827.95749</v>
      </c>
      <c r="BK146" s="346">
        <f>if($A146-BK$126&gt;=0, if($B146&lt;=$B145,BK145,BK145*vlookup($B146,'2a. TBill Main'!$B$237:$HF$246,1+BK$123)),BK145)</f>
        <v>25654.8989</v>
      </c>
      <c r="BL146" s="346">
        <f>if($A146-BL$126&gt;=0, if($B146&lt;=$B145,BL145,BL145*vlookup($B146,'2a. TBill Main'!$B$237:$HF$246,1+BL$123)),BL145)</f>
        <v>34569.89371</v>
      </c>
      <c r="BM146" s="346">
        <f>if($A146-BM$126&gt;=0, if($B146&lt;=$B145,BM145,BM145*vlookup($B146,'2a. TBill Main'!$B$237:$HF$246,1+BM$123)),BM145)</f>
        <v>27.65591497</v>
      </c>
      <c r="BN146" s="346">
        <f>if($A146-BN$126&gt;=0, if($B146&lt;=$B145,BN145,BN145*vlookup($B146,'2a. TBill Main'!$B$237:$HF$246,1+BN$123)),BN145)</f>
        <v>3926.932507</v>
      </c>
      <c r="BO146" s="346">
        <f>if($A146-BO$126&gt;=0, if($B146&lt;=$B145,BO145,BO145*vlookup($B146,'2a. TBill Main'!$B$237:$HF$246,1+BO$123)),BO145)</f>
        <v>27118.22867</v>
      </c>
      <c r="BP146" s="346">
        <f>if($A146-BP$126&gt;=0, if($B146&lt;=$B145,BP145,BP145*vlookup($B146,'2a. TBill Main'!$B$237:$HF$246,1+BP$123)),BP145)</f>
        <v>13827.95749</v>
      </c>
      <c r="BQ146" s="346">
        <f>if($A146-BQ$126&gt;=0, if($B146&lt;=$B145,BQ145,BQ145*vlookup($B146,'2a. TBill Main'!$B$237:$HF$246,1+BQ$123)),BQ145)</f>
        <v>3175.70106</v>
      </c>
      <c r="BR146" s="346">
        <f>if($A146-BR$126&gt;=0, if($B146&lt;=$B145,BR145,BR145*vlookup($B146,'2a. TBill Main'!$B$237:$HF$246,1+BR$123)),BR145)</f>
        <v>13827.95749</v>
      </c>
      <c r="BS146" s="346">
        <f>if($A146-BS$126&gt;=0, if($B146&lt;=$B145,BS145,BS145*vlookup($B146,'2a. TBill Main'!$B$237:$HF$246,1+BS$123)),BS145)</f>
        <v>8296.774492</v>
      </c>
      <c r="BT146" s="346">
        <f>if($A146-BT$126&gt;=0, if($B146&lt;=$B145,BT145,BT145*vlookup($B146,'2a. TBill Main'!$B$237:$HF$246,1+BT$123)),BT145)</f>
        <v>96521.90884</v>
      </c>
      <c r="BU146" s="346">
        <f>if($A146-BU$126&gt;=0, if($B146&lt;=$B145,BU145,BU145*vlookup($B146,'2a. TBill Main'!$B$237:$HF$246,1+BU$123)),BU145)</f>
        <v>34698.70114</v>
      </c>
      <c r="BV146" s="346">
        <f>if($A146-BV$126&gt;=0, if($B146&lt;=$B145,BV145,BV145*vlookup($B146,'2a. TBill Main'!$B$237:$HF$246,1+BV$123)),BV145)</f>
        <v>34569.89371</v>
      </c>
      <c r="BW146" s="346">
        <f>if($A146-BW$126&gt;=0, if($B146&lt;=$B145,BW145,BW145*vlookup($B146,'2a. TBill Main'!$B$237:$HF$246,1+BW$123)),BW145)</f>
        <v>695.5462615</v>
      </c>
      <c r="BX146" s="346">
        <f>if($A146-BX$126&gt;=0, if($B146&lt;=$B145,BX145,BX145*vlookup($B146,'2a. TBill Main'!$B$237:$HF$246,1+BX$123)),BX145)</f>
        <v>20741.93623</v>
      </c>
      <c r="BY146" s="346">
        <f>if($A146-BY$126&gt;=0, if($B146&lt;=$B145,BY145,BY145*vlookup($B146,'2a. TBill Main'!$B$237:$HF$246,1+BY$123)),BY145)</f>
        <v>13827.95749</v>
      </c>
      <c r="BZ146" s="346">
        <f>if($A146-BZ$126&gt;=0, if($B146&lt;=$B145,BZ145,BZ145*vlookup($B146,'2a. TBill Main'!$B$237:$HF$246,1+BZ$123)),BZ145)</f>
        <v>8420.424087</v>
      </c>
      <c r="CA146" s="346">
        <f>if($A146-CA$126&gt;=0, if($B146&lt;=$B145,CA145,CA145*vlookup($B146,'2a. TBill Main'!$B$237:$HF$246,1+CA$123)),CA145)</f>
        <v>13827.95749</v>
      </c>
      <c r="CB146" s="346">
        <f>if($A146-CB$126&gt;=0, if($B146&lt;=$B145,CB145,CB145*vlookup($B146,'2a. TBill Main'!$B$237:$HF$246,1+CB$123)),CB145)</f>
        <v>28380.49994</v>
      </c>
      <c r="CC146" s="346">
        <f>if($A146-CC$126&gt;=0, if($B146&lt;=$B145,CC145,CC145*vlookup($B146,'2a. TBill Main'!$B$237:$HF$246,1+CC$123)),CC145)</f>
        <v>52251.61998</v>
      </c>
      <c r="CD146" s="346">
        <f>if($A146-CD$126&gt;=0, if($B146&lt;=$B145,CD145,CD145*vlookup($B146,'2a. TBill Main'!$B$237:$HF$246,1+CD$123)),CD145)</f>
        <v>14516.58977</v>
      </c>
      <c r="CE146" s="346">
        <f>if($A146-CE$126&gt;=0, if($B146&lt;=$B145,CE145,CE145*vlookup($B146,'2a. TBill Main'!$B$237:$HF$246,1+CE$123)),CE145)</f>
        <v>30845.4993</v>
      </c>
      <c r="CF146" s="346">
        <f>if($A146-CF$126&gt;=0, if($B146&lt;=$B145,CF145,CF145*vlookup($B146,'2a. TBill Main'!$B$237:$HF$246,1+CF$123)),CF145)</f>
        <v>34569.89371</v>
      </c>
      <c r="CG146" s="346">
        <f>if($A146-CG$126&gt;=0, if($B146&lt;=$B145,CG145,CG145*vlookup($B146,'2a. TBill Main'!$B$237:$HF$246,1+CG$123)),CG145)</f>
        <v>6.913978743</v>
      </c>
      <c r="CH146" s="346">
        <f>if($A146-CH$126&gt;=0, if($B146&lt;=$B145,CH145,CH145*vlookup($B146,'2a. TBill Main'!$B$237:$HF$246,1+CH$123)),CH145)</f>
        <v>19459.43466</v>
      </c>
      <c r="CI146" s="346">
        <f>if($A146-CI$126&gt;=0, if($B146&lt;=$B145,CI145,CI145*vlookup($B146,'2a. TBill Main'!$B$237:$HF$246,1+CI$123)),CI145)</f>
        <v>13827.95749</v>
      </c>
      <c r="CJ146" s="346">
        <f>if($A146-CJ$126&gt;=0, if($B146&lt;=$B145,CJ145,CJ145*vlookup($B146,'2a. TBill Main'!$B$237:$HF$246,1+CJ$123)),CJ145)</f>
        <v>6913.978743</v>
      </c>
      <c r="CK146" s="346">
        <f>if($A146-CK$126&gt;=0, if($B146&lt;=$B145,CK145,CK145*vlookup($B146,'2a. TBill Main'!$B$237:$HF$246,1+CK$123)),CK145)</f>
        <v>12037.67949</v>
      </c>
      <c r="CL146" s="346">
        <f>if($A146-CL$126&gt;=0, if($B146&lt;=$B145,CL145,CL145*vlookup($B146,'2a. TBill Main'!$B$237:$HF$246,1+CL$123)),CL145)</f>
        <v>10386.22035</v>
      </c>
      <c r="CM146" s="346">
        <f>if($A146-CM$126&gt;=0, if($B146&lt;=$B145,CM145,CM145*vlookup($B146,'2a. TBill Main'!$B$237:$HF$246,1+CM$123)),CM145)</f>
        <v>61304.86672</v>
      </c>
      <c r="CN146" s="346">
        <f>if($A146-CN$126&gt;=0, if($B146&lt;=$B145,CN145,CN145*vlookup($B146,'2a. TBill Main'!$B$237:$HF$246,1+CN$123)),CN145)</f>
        <v>21652.10622</v>
      </c>
      <c r="CO146" s="346">
        <f>if($A146-CO$126&gt;=0, if($B146&lt;=$B145,CO145,CO145*vlookup($B146,'2a. TBill Main'!$B$237:$HF$246,1+CO$123)),CO145)</f>
        <v>204.0274067</v>
      </c>
      <c r="CP146" s="346">
        <f>if($A146-CP$126&gt;=0, if($B146&lt;=$B145,CP145,CP145*vlookup($B146,'2a. TBill Main'!$B$237:$HF$246,1+CP$123)),CP145)</f>
        <v>28901.01772</v>
      </c>
      <c r="CQ146" s="346">
        <f>if($A146-CQ$126&gt;=0, if($B146&lt;=$B145,CQ145,CQ145*vlookup($B146,'2a. TBill Main'!$B$237:$HF$246,1+CQ$123)),CQ145)</f>
        <v>6375.856458</v>
      </c>
      <c r="CR146" s="346">
        <f>if($A146-CR$126&gt;=0, if($B146&lt;=$B145,CR145,CR145*vlookup($B146,'2a. TBill Main'!$B$237:$HF$246,1+CR$123)),CR145)</f>
        <v>18264.89049</v>
      </c>
      <c r="CS146" s="346">
        <f>if($A146-CS$126&gt;=0, if($B146&lt;=$B145,CS145,CS145*vlookup($B146,'2a. TBill Main'!$B$237:$HF$246,1+CS$123)),CS145)</f>
        <v>5402.900762</v>
      </c>
      <c r="CT146" s="346">
        <f>if($A146-CT$126&gt;=0, if($B146&lt;=$B145,CT145,CT145*vlookup($B146,'2a. TBill Main'!$B$237:$HF$246,1+CT$123)),CT145)</f>
        <v>17857.97058</v>
      </c>
      <c r="CU146" s="346">
        <f>if($A146-CU$126&gt;=0, if($B146&lt;=$B145,CU145,CU145*vlookup($B146,'2a. TBill Main'!$B$237:$HF$246,1+CU$123)),CU145)</f>
        <v>27145.15786</v>
      </c>
      <c r="CV146" s="346">
        <f>if($A146-CV$126&gt;=0, if($B146&lt;=$B145,CV145,CV145*vlookup($B146,'2a. TBill Main'!$B$237:$HF$246,1+CV$123)),CV145)</f>
        <v>6375.856458</v>
      </c>
      <c r="CW146" s="346">
        <f>if($A146-CW$126&gt;=0, if($B146&lt;=$B145,CW145,CW145*vlookup($B146,'2a. TBill Main'!$B$237:$HF$246,1+CW$123)),CW145)</f>
        <v>9244.991864</v>
      </c>
      <c r="CX146" s="346">
        <f>if($A146-CX$126&gt;=0, if($B146&lt;=$B145,CX145,CX145*vlookup($B146,'2a. TBill Main'!$B$237:$HF$246,1+CX$123)),CX145)</f>
        <v>69531.26502</v>
      </c>
      <c r="CY146" s="346">
        <f>if($A146-CY$126&gt;=0, if($B146&lt;=$B145,CY145,CY145*vlookup($B146,'2a. TBill Main'!$B$237:$HF$246,1+CY$123)),CY145)</f>
        <v>136468.7934</v>
      </c>
      <c r="CZ146" s="346">
        <f>if($A146-CZ$126&gt;=0, if($B146&lt;=$B145,CZ145,CZ145*vlookup($B146,'2a. TBill Main'!$B$237:$HF$246,1+CZ$123)),CZ145)</f>
        <v>11546.99484</v>
      </c>
      <c r="DA146" s="346">
        <f>if($A146-DA$126&gt;=0, if($B146&lt;=$B145,DA145,DA145*vlookup($B146,'2a. TBill Main'!$B$237:$HF$246,1+DA$123)),DA145)</f>
        <v>31879.28229</v>
      </c>
      <c r="DB146" s="346">
        <f>if($A146-DB$126&gt;=0, if($B146&lt;=$B145,DB145,DB145*vlookup($B146,'2a. TBill Main'!$B$237:$HF$246,1+DB$123)),DB145)</f>
        <v>12751.71292</v>
      </c>
      <c r="DC146" s="346">
        <f>if($A146-DC$126&gt;=0, if($B146&lt;=$B145,DC145,DC145*vlookup($B146,'2a. TBill Main'!$B$237:$HF$246,1+DC$123)),DC145)</f>
        <v>12751.71292</v>
      </c>
      <c r="DD146" s="346">
        <f>if($A146-DD$126&gt;=0, if($B146&lt;=$B145,DD145,DD145*vlookup($B146,'2a. TBill Main'!$B$237:$HF$246,1+DD$123)),DD145)</f>
        <v>25398.86179</v>
      </c>
      <c r="DE146" s="346">
        <f>if($A146-DE$126&gt;=0, if($B146&lt;=$B145,DE145,DE145*vlookup($B146,'2a. TBill Main'!$B$237:$HF$246,1+DE$123)),DE145)</f>
        <v>9668.348733</v>
      </c>
      <c r="DF146" s="346">
        <f>if($A146-DF$126&gt;=0, if($B146&lt;=$B145,DF145,DF145*vlookup($B146,'2a. TBill Main'!$B$237:$HF$246,1+DF$123)),DF145)</f>
        <v>5100.685166</v>
      </c>
      <c r="DG146" s="346">
        <f>if($A146-DG$126&gt;=0, if($B146&lt;=$B145,DG145,DG145*vlookup($B146,'2a. TBill Main'!$B$237:$HF$246,1+DG$123)),DG145)</f>
        <v>12751.71292</v>
      </c>
      <c r="DH146" s="346">
        <f>if($A146-DH$126&gt;=0, if($B146&lt;=$B145,DH145,DH145*vlookup($B146,'2a. TBill Main'!$B$237:$HF$246,1+DH$123)),DH145)</f>
        <v>63571.1144</v>
      </c>
      <c r="DI146" s="346">
        <f>if($A146-DI$126&gt;=0, if($B146&lt;=$B145,DI145,DI145*vlookup($B146,'2a. TBill Main'!$B$237:$HF$246,1+DI$123)),DI145)</f>
        <v>9931.276301</v>
      </c>
      <c r="DJ146" s="346">
        <f>if($A146-DJ$126&gt;=0, if($B146&lt;=$B145,DJ145,DJ145*vlookup($B146,'2a. TBill Main'!$B$237:$HF$246,1+DJ$123)),DJ145)</f>
        <v>63.75856458</v>
      </c>
      <c r="DK146" s="346">
        <f>if($A146-DK$126&gt;=0, if($B146&lt;=$B145,DK145,DK145*vlookup($B146,'2a. TBill Main'!$B$237:$HF$246,1+DK$123)),DK145)</f>
        <v>29819.33233</v>
      </c>
      <c r="DL146" s="346">
        <f>if($A146-DL$126&gt;=0, if($B146&lt;=$B145,DL145,DL145*vlookup($B146,'2a. TBill Main'!$B$237:$HF$246,1+DL$123)),DL145)</f>
        <v>12751.71292</v>
      </c>
      <c r="DM146" s="346">
        <f>if($A146-DM$126&gt;=0, if($B146&lt;=$B145,DM145,DM145*vlookup($B146,'2a. TBill Main'!$B$237:$HF$246,1+DM$123)),DM145)</f>
        <v>8179.828532</v>
      </c>
      <c r="DN146" s="346">
        <f>if($A146-DN$126&gt;=0, if($B146&lt;=$B145,DN145,DN145*vlookup($B146,'2a. TBill Main'!$B$237:$HF$246,1+DN$123)),DN145)</f>
        <v>33962.91218</v>
      </c>
      <c r="DO146" s="346">
        <f>if($A146-DO$126&gt;=0, if($B146&lt;=$B145,DO145,DO145*vlookup($B146,'2a. TBill Main'!$B$237:$HF$246,1+DO$123)),DO145)</f>
        <v>12751.71292</v>
      </c>
      <c r="DP146" s="346">
        <f>if($A146-DP$126&gt;=0, if($B146&lt;=$B145,DP145,DP145*vlookup($B146,'2a. TBill Main'!$B$237:$HF$246,1+DP$123)),DP145)</f>
        <v>15302.0555</v>
      </c>
      <c r="DQ146" s="346">
        <f>if($A146-DQ$126&gt;=0, if($B146&lt;=$B145,DQ145,DQ145*vlookup($B146,'2a. TBill Main'!$B$237:$HF$246,1+DQ$123)),DQ145)</f>
        <v>8926.199041</v>
      </c>
      <c r="DR146" s="346">
        <f>if($A146-DR$126&gt;=0, if($B146&lt;=$B145,DR145,DR145*vlookup($B146,'2a. TBill Main'!$B$237:$HF$246,1+DR$123)),DR145)</f>
        <v>60323.58466</v>
      </c>
      <c r="DS146" s="346">
        <f>if($A146-DS$126&gt;=0, if($B146&lt;=$B145,DS145,DS145*vlookup($B146,'2a. TBill Main'!$B$237:$HF$246,1+DS$123)),DS145)</f>
        <v>2562.877517</v>
      </c>
      <c r="DT146" s="346">
        <f>if($A146-DT$126&gt;=0, if($B146&lt;=$B145,DT145,DT145*vlookup($B146,'2a. TBill Main'!$B$237:$HF$246,1+DT$123)),DT145)</f>
        <v>67.58407845</v>
      </c>
      <c r="DU146" s="346">
        <f>if($A146-DU$126&gt;=0, if($B146&lt;=$B145,DU145,DU145*vlookup($B146,'2a. TBill Main'!$B$237:$HF$246,1+DU$123)),DU145)</f>
        <v>22189.6637</v>
      </c>
      <c r="DV146" s="346">
        <f>if($A146-DV$126&gt;=0, if($B146&lt;=$B145,DV145,DV145*vlookup($B146,'2a. TBill Main'!$B$237:$HF$246,1+DV$123)),DV145)</f>
        <v>44476.4827</v>
      </c>
      <c r="DW146" s="346">
        <f>if($A146-DW$126&gt;=0, if($B146&lt;=$B145,DW145,DW145*vlookup($B146,'2a. TBill Main'!$B$237:$HF$246,1+DW$123)),DW145)</f>
        <v>12751.71292</v>
      </c>
      <c r="DX146" s="346">
        <f>if($A146-DX$126&gt;=0, if($B146&lt;=$B145,DX145,DX145*vlookup($B146,'2a. TBill Main'!$B$237:$HF$246,1+DX$123)),DX145)</f>
        <v>25503.42583</v>
      </c>
      <c r="DY146" s="346">
        <f>if($A146-DY$126&gt;=0, if($B146&lt;=$B145,DY145,DY145*vlookup($B146,'2a. TBill Main'!$B$237:$HF$246,1+DY$123)),DY145)</f>
        <v>12751.71292</v>
      </c>
      <c r="DZ146" s="346">
        <f>if($A146-DZ$126&gt;=0, if($B146&lt;=$B145,DZ145,DZ145*vlookup($B146,'2a. TBill Main'!$B$237:$HF$246,1+DZ$123)),DZ145)</f>
        <v>77063.70184</v>
      </c>
      <c r="EA146" s="346">
        <f>if($A146-EA$126&gt;=0, if($B146&lt;=$B145,EA145,EA145*vlookup($B146,'2a. TBill Main'!$B$237:$HF$246,1+EA$123)),EA145)</f>
        <v>364.6989894</v>
      </c>
      <c r="EB146" s="346">
        <f>if($A146-EB$126&gt;=0, if($B146&lt;=$B145,EB145,EB145*vlookup($B146,'2a. TBill Main'!$B$237:$HF$246,1+EB$123)),EB145)</f>
        <v>25503.42583</v>
      </c>
      <c r="EC146" s="346">
        <f>if($A146-EC$126&gt;=0, if($B146&lt;=$B145,EC145,EC145*vlookup($B146,'2a. TBill Main'!$B$237:$HF$246,1+EC$123)),EC145)</f>
        <v>36822.06299</v>
      </c>
      <c r="ED146" s="346">
        <f>if($A146-ED$126&gt;=0, if($B146&lt;=$B145,ED145,ED145*vlookup($B146,'2a. TBill Main'!$B$237:$HF$246,1+ED$123)),ED145)</f>
        <v>24943.47261</v>
      </c>
      <c r="EE146" s="346">
        <f>if($A146-EE$126&gt;=0, if($B146&lt;=$B145,EE145,EE145*vlookup($B146,'2a. TBill Main'!$B$237:$HF$246,1+EE$123)),EE145)</f>
        <v>25503.42583</v>
      </c>
      <c r="EF146" s="346">
        <f>if($A146-EF$126&gt;=0, if($B146&lt;=$B145,EF145,EF145*vlookup($B146,'2a. TBill Main'!$B$237:$HF$246,1+EF$123)),EF145)</f>
        <v>6719.3621</v>
      </c>
      <c r="EG146" s="346">
        <f>if($A146-EG$126&gt;=0, if($B146&lt;=$B145,EG145,EG145*vlookup($B146,'2a. TBill Main'!$B$237:$HF$246,1+EG$123)),EG145)</f>
        <v>5359.978497</v>
      </c>
      <c r="EH146" s="346">
        <f>if($A146-EH$126&gt;=0, if($B146&lt;=$B145,EH145,EH145*vlookup($B146,'2a. TBill Main'!$B$237:$HF$246,1+EH$123)),EH145)</f>
        <v>502.4174889</v>
      </c>
      <c r="EI146" s="346">
        <f>if($A146-EI$126&gt;=0, if($B146&lt;=$B145,EI145,EI145*vlookup($B146,'2a. TBill Main'!$B$237:$HF$246,1+EI$123)),EI145)</f>
        <v>25503.42583</v>
      </c>
      <c r="EJ146" s="346">
        <f>if($A146-EJ$126&gt;=0, if($B146&lt;=$B145,EJ145,EJ145*vlookup($B146,'2a. TBill Main'!$B$237:$HF$246,1+EJ$123)),EJ145)</f>
        <v>22711.9101</v>
      </c>
      <c r="EK146" s="346">
        <f>if($A146-EK$126&gt;=0, if($B146&lt;=$B145,EK145,EK145*vlookup($B146,'2a. TBill Main'!$B$237:$HF$246,1+EK$123)),EK145)</f>
        <v>14026.88421</v>
      </c>
      <c r="EL146" s="346">
        <f>if($A146-EL$126&gt;=0, if($B146&lt;=$B145,EL145,EL145*vlookup($B146,'2a. TBill Main'!$B$237:$HF$246,1+EL$123)),EL145)</f>
        <v>5387.598707</v>
      </c>
      <c r="EM146" s="346">
        <f>if($A146-EM$126&gt;=0, if($B146&lt;=$B145,EM145,EM145*vlookup($B146,'2a. TBill Main'!$B$237:$HF$246,1+EM$123)),EM145)</f>
        <v>52296.04984</v>
      </c>
      <c r="EN146" s="346">
        <f>if($A146-EN$126&gt;=0, if($B146&lt;=$B145,EN145,EN145*vlookup($B146,'2a. TBill Main'!$B$237:$HF$246,1+EN$123)),EN145)</f>
        <v>382.5513875</v>
      </c>
      <c r="EO146" s="346">
        <f>if($A146-EO$126&gt;=0, if($B146&lt;=$B145,EO145,EO145*vlookup($B146,'2a. TBill Main'!$B$237:$HF$246,1+EO$123)),EO145)</f>
        <v>21699.53886</v>
      </c>
      <c r="EP146" s="346">
        <f>if($A146-EP$126&gt;=0, if($B146&lt;=$B145,EP145,EP145*vlookup($B146,'2a. TBill Main'!$B$237:$HF$246,1+EP$123)),EP145)</f>
        <v>23001.34848</v>
      </c>
      <c r="EQ146" s="346">
        <f>if($A146-EQ$126&gt;=0, if($B146&lt;=$B145,EQ145,EQ145*vlookup($B146,'2a. TBill Main'!$B$237:$HF$246,1+EQ$123)),EQ145)</f>
        <v>25503.42583</v>
      </c>
      <c r="ER146" s="346">
        <f>if($A146-ER$126&gt;=0, if($B146&lt;=$B145,ER145,ER145*vlookup($B146,'2a. TBill Main'!$B$237:$HF$246,1+ER$123)),ER145)</f>
        <v>45989.05263</v>
      </c>
      <c r="ES146" s="346">
        <f>if($A146-ES$126&gt;=0, if($B146&lt;=$B145,ES145,ES145*vlookup($B146,'2a. TBill Main'!$B$237:$HF$246,1+ES$123)),ES145)</f>
        <v>6116.43561</v>
      </c>
      <c r="ET146" s="346">
        <f>if($A146-ET$126&gt;=0, if($B146&lt;=$B145,ET145,ET145*vlookup($B146,'2a. TBill Main'!$B$237:$HF$246,1+ET$123)),ET145)</f>
        <v>1808.192891</v>
      </c>
      <c r="EU146" s="346">
        <f>if($A146-EU$126&gt;=0, if($B146&lt;=$B145,EU145,EU145*vlookup($B146,'2a. TBill Main'!$B$237:$HF$246,1+EU$123)),EU145)</f>
        <v>10328.04585</v>
      </c>
      <c r="EV146" s="346">
        <f>if($A146-EV$126&gt;=0, if($B146&lt;=$B145,EV145,EV145*vlookup($B146,'2a. TBill Main'!$B$237:$HF$246,1+EV$123)),EV145)</f>
        <v>6191.900247</v>
      </c>
      <c r="EW146" s="346">
        <f>if($A146-EW$126&gt;=0, if($B146&lt;=$B145,EW145,EW145*vlookup($B146,'2a. TBill Main'!$B$237:$HF$246,1+EW$123)),EW145)</f>
        <v>5447.531758</v>
      </c>
      <c r="EX146" s="346">
        <f>if($A146-EX$126&gt;=0, if($B146&lt;=$B145,EX145,EX145*vlookup($B146,'2a. TBill Main'!$B$237:$HF$246,1+EX$123)),EX145)</f>
        <v>7513.436767</v>
      </c>
      <c r="EY146" s="346">
        <f>if($A146-EY$126&gt;=0, if($B146&lt;=$B145,EY145,EY145*vlookup($B146,'2a. TBill Main'!$B$237:$HF$246,1+EY$123)),EY145)</f>
        <v>58619.27998</v>
      </c>
      <c r="EZ146" s="346">
        <f>if($A146-EZ$126&gt;=0, if($B146&lt;=$B145,EZ145,EZ145*vlookup($B146,'2a. TBill Main'!$B$237:$HF$246,1+EZ$123)),EZ145)</f>
        <v>25116.43685</v>
      </c>
      <c r="FA146" s="346">
        <f>if($A146-FA$126&gt;=0, if($B146&lt;=$B145,FA145,FA145*vlookup($B146,'2a. TBill Main'!$B$237:$HF$246,1+FA$123)),FA145)</f>
        <v>4565.368258</v>
      </c>
      <c r="FB146" s="346">
        <f>if($A146-FB$126&gt;=0, if($B146&lt;=$B145,FB145,FB145*vlookup($B146,'2a. TBill Main'!$B$237:$HF$246,1+FB$123)),FB145)</f>
        <v>8024.270387</v>
      </c>
      <c r="FC146" s="346">
        <f>if($A146-FC$126&gt;=0, if($B146&lt;=$B145,FC145,FC145*vlookup($B146,'2a. TBill Main'!$B$237:$HF$246,1+FC$123)),FC145)</f>
        <v>32168.74617</v>
      </c>
      <c r="FD146" s="346">
        <f>if($A146-FD$126&gt;=0, if($B146&lt;=$B145,FD145,FD145*vlookup($B146,'2a. TBill Main'!$B$237:$HF$246,1+FD$123)),FD145)</f>
        <v>26149.56788</v>
      </c>
      <c r="FE146" s="346">
        <f>if($A146-FE$126&gt;=0, if($B146&lt;=$B145,FE145,FE145*vlookup($B146,'2a. TBill Main'!$B$237:$HF$246,1+FE$123)),FE145)</f>
        <v>43927.17716</v>
      </c>
      <c r="FF146" s="346">
        <f>if($A146-FF$126&gt;=0, if($B146&lt;=$B145,FF145,FF145*vlookup($B146,'2a. TBill Main'!$B$237:$HF$246,1+FF$123)),FF145)</f>
        <v>10433.31124</v>
      </c>
      <c r="FG146" s="346">
        <f>if($A146-FG$126&gt;=0, if($B146&lt;=$B145,FG145,FG145*vlookup($B146,'2a. TBill Main'!$B$237:$HF$246,1+FG$123)),FG145)</f>
        <v>13281.75061</v>
      </c>
      <c r="FH146" s="346">
        <f>if($A146-FH$126&gt;=0, if($B146&lt;=$B145,FH145,FH145*vlookup($B146,'2a. TBill Main'!$B$237:$HF$246,1+FH$123)),FH145)</f>
        <v>16438.23312</v>
      </c>
      <c r="FI146" s="346">
        <f>if($A146-FI$126&gt;=0, if($B146&lt;=$B145,FI145,FI145*vlookup($B146,'2a. TBill Main'!$B$237:$HF$246,1+FI$123)),FI145)</f>
        <v>44788.0453</v>
      </c>
      <c r="FJ146" s="346">
        <f>if($A146-FJ$126&gt;=0, if($B146&lt;=$B145,FJ145,FJ145*vlookup($B146,'2a. TBill Main'!$B$237:$HF$246,1+FJ$123)),FJ145)</f>
        <v>46633.24366</v>
      </c>
      <c r="FK146" s="346">
        <f>if($A146-FK$126&gt;=0, if($B146&lt;=$B145,FK145,FK145*vlookup($B146,'2a. TBill Main'!$B$237:$HF$246,1+FK$123)),FK145)</f>
        <v>19913.07489</v>
      </c>
      <c r="FL146" s="346">
        <f>if($A146-FL$126&gt;=0, if($B146&lt;=$B145,FL145,FL145*vlookup($B146,'2a. TBill Main'!$B$237:$HF$246,1+FL$123)),FL145)</f>
        <v>19825.08807</v>
      </c>
      <c r="FM146" s="346">
        <f>if($A146-FM$126&gt;=0, if($B146&lt;=$B145,FM145,FM145*vlookup($B146,'2a. TBill Main'!$B$237:$HF$246,1+FM$123)),FM145)</f>
        <v>52694.29859</v>
      </c>
      <c r="FN146" s="346">
        <f>if($A146-FN$126&gt;=0, if($B146&lt;=$B145,FN145,FN145*vlookup($B146,'2a. TBill Main'!$B$237:$HF$246,1+FN$123)),FN145)</f>
        <v>45004.39086</v>
      </c>
      <c r="FO146" s="346">
        <f>if($A146-FO$126&gt;=0, if($B146&lt;=$B145,FO145,FO145*vlookup($B146,'2a. TBill Main'!$B$237:$HF$246,1+FO$123)),FO145)</f>
        <v>21677.91196</v>
      </c>
      <c r="FP146" s="346">
        <f>if($A146-FP$126&gt;=0, if($B146&lt;=$B145,FP145,FP145*vlookup($B146,'2a. TBill Main'!$B$237:$HF$246,1+FP$123)),FP145)</f>
        <v>7688.007717</v>
      </c>
      <c r="FQ146" s="346">
        <f>if($A146-FQ$126&gt;=0, if($B146&lt;=$B145,FQ145,FQ145*vlookup($B146,'2a. TBill Main'!$B$237:$HF$246,1+FQ$123)),FQ145)</f>
        <v>42470.38322</v>
      </c>
      <c r="FR146" s="346">
        <f>if($A146-FR$126&gt;=0, if($B146&lt;=$B145,FR145,FR145*vlookup($B146,'2a. TBill Main'!$B$237:$HF$246,1+FR$123)),FR145)</f>
        <v>42465.09126</v>
      </c>
      <c r="FS146" s="346">
        <f>if($A146-FS$126&gt;=0, if($B146&lt;=$B145,FS145,FS145*vlookup($B146,'2a. TBill Main'!$B$237:$HF$246,1+FS$123)),FS145)</f>
        <v>19127.56937</v>
      </c>
      <c r="FT146" s="346">
        <f>if($A146-FT$126&gt;=0, if($B146&lt;=$B145,FT145,FT145*vlookup($B146,'2a. TBill Main'!$B$237:$HF$246,1+FT$123)),FT145)</f>
        <v>23792.14596</v>
      </c>
      <c r="FU146" s="346">
        <f>if($A146-FU$126&gt;=0, if($B146&lt;=$B145,FU145,FU145*vlookup($B146,'2a. TBill Main'!$B$237:$HF$246,1+FU$123)),FU145)</f>
        <v>25503.42583</v>
      </c>
      <c r="FV146" s="346">
        <f>if($A146-FV$126&gt;=0, if($B146&lt;=$B145,FV145,FV145*vlookup($B146,'2a. TBill Main'!$B$237:$HF$246,1+FV$123)),FV145)</f>
        <v>53557.19425</v>
      </c>
      <c r="FW146" s="346">
        <f>if($A146-FW$126&gt;=0, if($B146&lt;=$B145,FW145,FW145*vlookup($B146,'2a. TBill Main'!$B$237:$HF$246,1+FW$123)),FW145)</f>
        <v>1272.620949</v>
      </c>
      <c r="FX146" s="346">
        <f>if($A146-FX$126&gt;=0, if($B146&lt;=$B145,FX145,FX145*vlookup($B146,'2a. TBill Main'!$B$237:$HF$246,1+FX$123)),FX145)</f>
        <v>28407.37341</v>
      </c>
      <c r="FY146" s="346">
        <f>if($A146-FY$126&gt;=0, if($B146&lt;=$B145,FY145,FY145*vlookup($B146,'2a. TBill Main'!$B$237:$HF$246,1+FY$123)),FY145)</f>
        <v>26350.13957</v>
      </c>
      <c r="FZ146" s="346">
        <f>if($A146-FZ$126&gt;=0, if($B146&lt;=$B145,FZ145,FZ145*vlookup($B146,'2a. TBill Main'!$B$237:$HF$246,1+FZ$123)),FZ145)</f>
        <v>29572.07662</v>
      </c>
      <c r="GA146" s="346">
        <f>if($A146-GA$126&gt;=0, if($B146&lt;=$B145,GA145,GA145*vlookup($B146,'2a. TBill Main'!$B$237:$HF$246,1+GA$123)),GA145)</f>
        <v>478.1892343</v>
      </c>
      <c r="GB146" s="346">
        <f>if($A146-GB$126&gt;=0, if($B146&lt;=$B145,GB145,GB145*vlookup($B146,'2a. TBill Main'!$B$237:$HF$246,1+GB$123)),GB145)</f>
        <v>2700.812796</v>
      </c>
      <c r="GC146" s="346">
        <f>if($A146-GC$126&gt;=0, if($B146&lt;=$B145,GC145,GC145*vlookup($B146,'2a. TBill Main'!$B$237:$HF$246,1+GC$123)),GC145)</f>
        <v>140.2688421</v>
      </c>
      <c r="GD146" s="346">
        <f>if($A146-GD$126&gt;=0, if($B146&lt;=$B145,GD145,GD145*vlookup($B146,'2a. TBill Main'!$B$237:$HF$246,1+GD$123)),GD145)</f>
        <v>10750.96916</v>
      </c>
      <c r="GE146" s="346">
        <f>if($A146-GE$126&gt;=0, if($B146&lt;=$B145,GE145,GE145*vlookup($B146,'2a. TBill Main'!$B$237:$HF$246,1+GE$123)),GE145)</f>
        <v>2753.40086</v>
      </c>
      <c r="GF146" s="346">
        <f>if($A146-GF$126&gt;=0, if($B146&lt;=$B145,GF145,GF145*vlookup($B146,'2a. TBill Main'!$B$237:$HF$246,1+GF$123)),GF145)</f>
        <v>2138.462256</v>
      </c>
      <c r="GG146" s="346">
        <f>if($A146-GG$126&gt;=0, if($B146&lt;=$B145,GG145,GG145*vlookup($B146,'2a. TBill Main'!$B$237:$HF$246,1+GG$123)),GG145)</f>
        <v>31455.23683</v>
      </c>
      <c r="GH146" s="346">
        <f>if($A146-GH$126&gt;=0, if($B146&lt;=$B145,GH145,GH145*vlookup($B146,'2a. TBill Main'!$B$237:$HF$246,1+GH$123)),GH145)</f>
        <v>140.2688421</v>
      </c>
      <c r="GI146" s="346">
        <f>if($A146-GI$126&gt;=0, if($B146&lt;=$B145,GI145,GI145*vlookup($B146,'2a. TBill Main'!$B$237:$HF$246,1+GI$123)),GI145)</f>
        <v>318.7928229</v>
      </c>
      <c r="GJ146" s="346">
        <f>if($A146-GJ$126&gt;=0, if($B146&lt;=$B145,GJ145,GJ145*vlookup($B146,'2a. TBill Main'!$B$237:$HF$246,1+GJ$123)),GJ145)</f>
        <v>42.08065262</v>
      </c>
      <c r="GK146" s="346">
        <f>if($A146-GK$126&gt;=0, if($B146&lt;=$B145,GK145,GK145*vlookup($B146,'2a. TBill Main'!$B$237:$HF$246,1+GK$123)),GK145)</f>
        <v>20745.71074</v>
      </c>
      <c r="GL146" s="346">
        <f>if($A146-GL$126&gt;=0, if($B146&lt;=$B145,GL145,GL145*vlookup($B146,'2a. TBill Main'!$B$237:$HF$246,1+GL$123)),GL145)</f>
        <v>15206.81296</v>
      </c>
      <c r="GM146" s="346">
        <f>if($A146-GM$126&gt;=0, if($B146&lt;=$B145,GM145,GM145*vlookup($B146,'2a. TBill Main'!$B$237:$HF$246,1+GM$123)),GM145)</f>
        <v>414.4306698</v>
      </c>
      <c r="GN146" s="346">
        <f>if($A146-GN$126&gt;=0, if($B146&lt;=$B145,GN145,GN145*vlookup($B146,'2a. TBill Main'!$B$237:$HF$246,1+GN$123)),GN145)</f>
        <v>12.75171292</v>
      </c>
      <c r="GO146" s="346">
        <f>if($A146-GO$126&gt;=0, if($B146&lt;=$B145,GO145,GO145*vlookup($B146,'2a. TBill Main'!$B$237:$HF$246,1+GO$123)),GO145)</f>
        <v>1485.574555</v>
      </c>
      <c r="GP146" s="346">
        <f>if($A146-GP$126&gt;=0, if($B146&lt;=$B145,GP145,GP145*vlookup($B146,'2a. TBill Main'!$B$237:$HF$246,1+GP$123)),GP145)</f>
        <v>13905.74293</v>
      </c>
      <c r="GQ146" s="346">
        <f>if($A146-GQ$126&gt;=0, if($B146&lt;=$B145,GQ145,GQ145*vlookup($B146,'2a. TBill Main'!$B$237:$HF$246,1+GQ$123)),GQ145)</f>
        <v>14603.26163</v>
      </c>
      <c r="GR146" s="346">
        <f>if($A146-GR$126&gt;=0, if($B146&lt;=$B145,GR145,GR145*vlookup($B146,'2a. TBill Main'!$B$237:$HF$246,1+GR$123)),GR145)</f>
        <v>17404.81296</v>
      </c>
      <c r="GS146" s="346">
        <f>if($A146-GS$126&gt;=0, if($B146&lt;=$B145,GS145,GS145*vlookup($B146,'2a. TBill Main'!$B$237:$HF$246,1+GS$123)),GS145)</f>
        <v>35304.39238</v>
      </c>
      <c r="GT146" s="346">
        <f>if($A146-GT$126&gt;=0, if($B146&lt;=$B145,GT145,GT145*vlookup($B146,'2a. TBill Main'!$B$237:$HF$246,1+GT$123)),GT145)</f>
        <v>2549.067412</v>
      </c>
      <c r="GU146" s="346">
        <f>if($A146-GU$126&gt;=0, if($B146&lt;=$B145,GU145,GU145*vlookup($B146,'2a. TBill Main'!$B$237:$HF$246,1+GU$123)),GU145)</f>
        <v>10585.19689</v>
      </c>
      <c r="GV146" s="346">
        <f>if($A146-GV$126&gt;=0, if($B146&lt;=$B145,GV145,GV145*vlookup($B146,'2a. TBill Main'!$B$237:$HF$246,1+GV$123)),GV145)</f>
        <v>17677.69962</v>
      </c>
      <c r="GW146" s="346">
        <f>if($A146-GW$126&gt;=0, if($B146&lt;=$B145,GW145,GW145*vlookup($B146,'2a. TBill Main'!$B$237:$HF$246,1+GW$123)),GW145)</f>
        <v>19315.01955</v>
      </c>
      <c r="GX146" s="346">
        <f>if($A146-GX$126&gt;=0, if($B146&lt;=$B145,GX145,GX145*vlookup($B146,'2a. TBill Main'!$B$237:$HF$246,1+GX$123)),GX145)</f>
        <v>8449.284978</v>
      </c>
      <c r="GY146" s="346">
        <f>if($A146-GY$126&gt;=0, if($B146&lt;=$B145,GY145,GY145*vlookup($B146,'2a. TBill Main'!$B$237:$HF$246,1+GY$123)),GY145)</f>
        <v>32659.68712</v>
      </c>
      <c r="GZ146" s="346">
        <f>if($A146-GZ$126&gt;=0, if($B146&lt;=$B145,GZ145,GZ145*vlookup($B146,'2a. TBill Main'!$B$237:$HF$246,1+GZ$123)),GZ145)</f>
        <v>26235.37415</v>
      </c>
      <c r="HA146" s="346">
        <f>if($A146-HA$126&gt;=0, if($B146&lt;=$B145,HA145,HA145*vlookup($B146,'2a. TBill Main'!$B$237:$HF$246,1+HA$123)),HA145)</f>
        <v>37805.00328</v>
      </c>
      <c r="HB146" s="346">
        <f>if($A146-HB$126&gt;=0, if($B146&lt;=$B145,HB145,HB145*vlookup($B146,'2a. TBill Main'!$B$237:$HF$246,1+HB$123)),HB145)</f>
        <v>23391.74217</v>
      </c>
      <c r="HC146" s="346">
        <f>if($A146-HC$126&gt;=0, if($B146&lt;=$B145,HC145,HC145*vlookup($B146,'2a. TBill Main'!$B$237:$HF$246,1+HC$123)),HC145)</f>
        <v>6931.831141</v>
      </c>
      <c r="HD146" s="346">
        <f>if($A146-HD$126&gt;=0, if($B146&lt;=$B145,HD145,HD145*vlookup($B146,'2a. TBill Main'!$B$237:$HF$246,1+HD$123)),HD145)</f>
        <v>16802.93211</v>
      </c>
      <c r="HE146" s="346">
        <f>if($A146-HE$126&gt;=0, if($B146&lt;=$B145,HE145,HE145*vlookup($B146,'2a. TBill Main'!$B$237:$HF$246,1+HE$123)),HE145)</f>
        <v>15569.66295</v>
      </c>
      <c r="HF146" s="346">
        <f>if($A146-HF$126&gt;=0, if($B146&lt;=$B145,HF145,HF145*vlookup($B146,'2a. TBill Main'!$B$237:$HF$246,1+HF$123)),HF145)</f>
        <v>15696.08343</v>
      </c>
      <c r="HG146" s="346">
        <f>if($A146-HG$126&gt;=0, if($B146&lt;=$B145,HG145,HG145*vlookup($B146,'2a. TBill Main'!$B$237:$HF$246,1+HG$123)),HG145)</f>
        <v>3227.458539</v>
      </c>
      <c r="HH146" s="346">
        <f>if($A146-HH$126&gt;=0, if($B146&lt;=$B145,HH145,HH145*vlookup($B146,'2a. TBill Main'!$B$237:$HF$246,1+HH$123)),HH145)</f>
        <v>19182.40174</v>
      </c>
      <c r="HI146" s="346">
        <f>if($A146-HI$126&gt;=0, if($B146&lt;=$B145,HI145,HI145*vlookup($B146,'2a. TBill Main'!$B$237:$HF$246,1+HI$123)),HI145)</f>
        <v>29720.41729</v>
      </c>
      <c r="HJ146" s="346"/>
      <c r="HK146" s="346"/>
      <c r="HL146" s="346"/>
      <c r="HM146" s="346"/>
      <c r="HN146" s="346"/>
      <c r="HO146" s="346"/>
      <c r="HP146" s="346"/>
      <c r="HQ146" s="346"/>
      <c r="HR146" s="346"/>
      <c r="HS146" s="346"/>
      <c r="HT146" s="346"/>
      <c r="HU146" s="346"/>
      <c r="HV146" s="346"/>
      <c r="HW146" s="346"/>
      <c r="HX146" s="346"/>
    </row>
    <row r="147">
      <c r="A147" s="331" t="str">
        <f t="shared" si="33"/>
        <v>12-2025</v>
      </c>
      <c r="B147" s="346">
        <f t="shared" si="36"/>
        <v>4</v>
      </c>
      <c r="C147" s="346">
        <f t="shared" si="34"/>
        <v>4443946.913</v>
      </c>
      <c r="D147" s="338">
        <f t="shared" si="35"/>
        <v>4</v>
      </c>
      <c r="E147" s="346"/>
      <c r="F147" s="346">
        <f>if($A147-F$126&gt;=0, if($B147&lt;=$B146,F146,F146*vlookup($B147,'2a. TBill Main'!$B$237:$HF$246,1+F$123)),F146)</f>
        <v>391.3311969</v>
      </c>
      <c r="G147" s="346">
        <f>if($A147-G$126&gt;=0, if($B147&lt;=$B146,G146,G146*vlookup($B147,'2a. TBill Main'!$B$237:$HF$246,1+G$123)),G146)</f>
        <v>10078.47916</v>
      </c>
      <c r="H147" s="346">
        <f>if($A147-H$126&gt;=0, if($B147&lt;=$B146,H146,H146*vlookup($B147,'2a. TBill Main'!$B$237:$HF$246,1+H$123)),H146)</f>
        <v>27655.91497</v>
      </c>
      <c r="I147" s="346">
        <f>if($A147-I$126&gt;=0, if($B147&lt;=$B146,I146,I146*vlookup($B147,'2a. TBill Main'!$B$237:$HF$246,1+I$123)),I146)</f>
        <v>10370.96811</v>
      </c>
      <c r="J147" s="346">
        <f>if($A147-J$126&gt;=0, if($B147&lt;=$B146,J146,J146*vlookup($B147,'2a. TBill Main'!$B$237:$HF$246,1+J$123)),J146)</f>
        <v>13827.95749</v>
      </c>
      <c r="K147" s="346">
        <f>if($A147-K$126&gt;=0, if($B147&lt;=$B146,K146,K146*vlookup($B147,'2a. TBill Main'!$B$237:$HF$246,1+K$123)),K146)</f>
        <v>13827.95749</v>
      </c>
      <c r="L147" s="346">
        <f>if($A147-L$126&gt;=0, if($B147&lt;=$B146,L146,L146*vlookup($B147,'2a. TBill Main'!$B$237:$HF$246,1+L$123)),L146)</f>
        <v>3625.206474</v>
      </c>
      <c r="M147" s="346">
        <f>if($A147-M$126&gt;=0, if($B147&lt;=$B146,M146,M146*vlookup($B147,'2a. TBill Main'!$B$237:$HF$246,1+M$123)),M146)</f>
        <v>102422.2983</v>
      </c>
      <c r="N147" s="346">
        <f>if($A147-N$126&gt;=0, if($B147&lt;=$B146,N146,N146*vlookup($B147,'2a. TBill Main'!$B$237:$HF$246,1+N$123)),N146)</f>
        <v>34498.69356</v>
      </c>
      <c r="O147" s="346">
        <f>if($A147-O$126&gt;=0, if($B147&lt;=$B146,O146,O146*vlookup($B147,'2a. TBill Main'!$B$237:$HF$246,1+O$123)),O146)</f>
        <v>1840.501141</v>
      </c>
      <c r="P147" s="346">
        <f>if($A147-P$126&gt;=0, if($B147&lt;=$B146,P146,P146*vlookup($B147,'2a. TBill Main'!$B$237:$HF$246,1+P$123)),P146)</f>
        <v>13.82795749</v>
      </c>
      <c r="Q147" s="346">
        <f>if($A147-Q$126&gt;=0, if($B147&lt;=$B146,Q146,Q146*vlookup($B147,'2a. TBill Main'!$B$237:$HF$246,1+Q$123)),Q146)</f>
        <v>262.7311922</v>
      </c>
      <c r="R147" s="346">
        <f>if($A147-R$126&gt;=0, if($B147&lt;=$B146,R146,R146*vlookup($B147,'2a. TBill Main'!$B$237:$HF$246,1+R$123)),R146)</f>
        <v>10202.75101</v>
      </c>
      <c r="S147" s="346">
        <f>if($A147-S$126&gt;=0, if($B147&lt;=$B146,S146,S146*vlookup($B147,'2a. TBill Main'!$B$237:$HF$246,1+S$123)),S146)</f>
        <v>8207.985177</v>
      </c>
      <c r="T147" s="346">
        <f>if($A147-T$126&gt;=0, if($B147&lt;=$B146,T146,T146*vlookup($B147,'2a. TBill Main'!$B$237:$HF$246,1+T$123)),T146)</f>
        <v>91301.85489</v>
      </c>
      <c r="U147" s="346">
        <f>if($A147-U$126&gt;=0, if($B147&lt;=$B146,U146,U146*vlookup($B147,'2a. TBill Main'!$B$237:$HF$246,1+U$123)),U146)</f>
        <v>14085.94569</v>
      </c>
      <c r="V147" s="346">
        <f>if($A147-V$126&gt;=0, if($B147&lt;=$B146,V146,V146*vlookup($B147,'2a. TBill Main'!$B$237:$HF$246,1+V$123)),V146)</f>
        <v>45217.06145</v>
      </c>
      <c r="W147" s="346">
        <f>if($A147-W$126&gt;=0, if($B147&lt;=$B146,W146,W146*vlookup($B147,'2a. TBill Main'!$B$237:$HF$246,1+W$123)),W146)</f>
        <v>13827.95749</v>
      </c>
      <c r="X147" s="346">
        <f>if($A147-X$126&gt;=0, if($B147&lt;=$B146,X146,X146*vlookup($B147,'2a. TBill Main'!$B$237:$HF$246,1+X$123)),X146)</f>
        <v>24417.3935</v>
      </c>
      <c r="Y147" s="346">
        <f>if($A147-Y$126&gt;=0, if($B147&lt;=$B146,Y146,Y146*vlookup($B147,'2a. TBill Main'!$B$237:$HF$246,1+Y$123)),Y146)</f>
        <v>13827.95749</v>
      </c>
      <c r="Z147" s="346">
        <f>if($A147-Z$126&gt;=0, if($B147&lt;=$B146,Z146,Z146*vlookup($B147,'2a. TBill Main'!$B$237:$HF$246,1+Z$123)),Z146)</f>
        <v>1749.236622</v>
      </c>
      <c r="AA147" s="346">
        <f>if($A147-AA$126&gt;=0, if($B147&lt;=$B146,AA146,AA146*vlookup($B147,'2a. TBill Main'!$B$237:$HF$246,1+AA$123)),AA146)</f>
        <v>30848.14044</v>
      </c>
      <c r="AB147" s="346">
        <f>if($A147-AB$126&gt;=0, if($B147&lt;=$B146,AB146,AB146*vlookup($B147,'2a. TBill Main'!$B$237:$HF$246,1+AB$123)),AB146)</f>
        <v>18246.94403</v>
      </c>
      <c r="AC147" s="346">
        <f>if($A147-AC$126&gt;=0, if($B147&lt;=$B146,AC146,AC146*vlookup($B147,'2a. TBill Main'!$B$237:$HF$246,1+AC$123)),AC146)</f>
        <v>11062.36599</v>
      </c>
      <c r="AD147" s="346">
        <f>if($A147-AD$126&gt;=0, if($B147&lt;=$B146,AD146,AD146*vlookup($B147,'2a. TBill Main'!$B$237:$HF$246,1+AD$123)),AD146)</f>
        <v>6913.978743</v>
      </c>
      <c r="AE147" s="346">
        <f>if($A147-AE$126&gt;=0, if($B147&lt;=$B146,AE146,AE146*vlookup($B147,'2a. TBill Main'!$B$237:$HF$246,1+AE$123)),AE146)</f>
        <v>60450.65847</v>
      </c>
      <c r="AF147" s="346">
        <f>if($A147-AF$126&gt;=0, if($B147&lt;=$B146,AF146,AF146*vlookup($B147,'2a. TBill Main'!$B$237:$HF$246,1+AF$123)),AF146)</f>
        <v>10889.88988</v>
      </c>
      <c r="AG147" s="346">
        <f>if($A147-AG$126&gt;=0, if($B147&lt;=$B146,AG146,AG146*vlookup($B147,'2a. TBill Main'!$B$237:$HF$246,1+AG$123)),AG146)</f>
        <v>15190.8548</v>
      </c>
      <c r="AH147" s="346">
        <f>if($A147-AH$126&gt;=0, if($B147&lt;=$B146,AH146,AH146*vlookup($B147,'2a. TBill Main'!$B$237:$HF$246,1+AH$123)),AH146)</f>
        <v>11536.76173</v>
      </c>
      <c r="AI147" s="346">
        <f>if($A147-AI$126&gt;=0, if($B147&lt;=$B146,AI146,AI146*vlookup($B147,'2a. TBill Main'!$B$237:$HF$246,1+AI$123)),AI146)</f>
        <v>21444.63154</v>
      </c>
      <c r="AJ147" s="346">
        <f>if($A147-AJ$126&gt;=0, if($B147&lt;=$B146,AJ146,AJ146*vlookup($B147,'2a. TBill Main'!$B$237:$HF$246,1+AJ$123)),AJ146)</f>
        <v>20741.93623</v>
      </c>
      <c r="AK147" s="346">
        <f>if($A147-AK$126&gt;=0, if($B147&lt;=$B146,AK146,AK146*vlookup($B147,'2a. TBill Main'!$B$237:$HF$246,1+AK$123)),AK146)</f>
        <v>16593.54898</v>
      </c>
      <c r="AL147" s="346">
        <f>if($A147-AL$126&gt;=0, if($B147&lt;=$B146,AL146,AL146*vlookup($B147,'2a. TBill Main'!$B$237:$HF$246,1+AL$123)),AL146)</f>
        <v>11062.36599</v>
      </c>
      <c r="AM147" s="346">
        <f>if($A147-AM$126&gt;=0, if($B147&lt;=$B146,AM146,AM146*vlookup($B147,'2a. TBill Main'!$B$237:$HF$246,1+AM$123)),AM146)</f>
        <v>15627.99802</v>
      </c>
      <c r="AN147" s="346">
        <f>if($A147-AN$126&gt;=0, if($B147&lt;=$B146,AN146,AN146*vlookup($B147,'2a. TBill Main'!$B$237:$HF$246,1+AN$123)),AN146)</f>
        <v>83128.14922</v>
      </c>
      <c r="AO147" s="346">
        <f>if($A147-AO$126&gt;=0, if($B147&lt;=$B146,AO146,AO146*vlookup($B147,'2a. TBill Main'!$B$237:$HF$246,1+AO$123)),AO146)</f>
        <v>9110.909317</v>
      </c>
      <c r="AP147" s="346">
        <f>if($A147-AP$126&gt;=0, if($B147&lt;=$B146,AP146,AP146*vlookup($B147,'2a. TBill Main'!$B$237:$HF$246,1+AP$123)),AP146)</f>
        <v>16568.14703</v>
      </c>
      <c r="AQ147" s="346">
        <f>if($A147-AQ$126&gt;=0, if($B147&lt;=$B146,AQ146,AQ146*vlookup($B147,'2a. TBill Main'!$B$237:$HF$246,1+AQ$123)),AQ146)</f>
        <v>38553.75592</v>
      </c>
      <c r="AR147" s="346">
        <f>if($A147-AR$126&gt;=0, if($B147&lt;=$B146,AR146,AR146*vlookup($B147,'2a. TBill Main'!$B$237:$HF$246,1+AR$123)),AR146)</f>
        <v>27655.91497</v>
      </c>
      <c r="AS147" s="346">
        <f>if($A147-AS$126&gt;=0, if($B147&lt;=$B146,AS146,AS146*vlookup($B147,'2a. TBill Main'!$B$237:$HF$246,1+AS$123)),AS146)</f>
        <v>8296.774492</v>
      </c>
      <c r="AT147" s="346">
        <f>if($A147-AT$126&gt;=0, if($B147&lt;=$B146,AT146,AT146*vlookup($B147,'2a. TBill Main'!$B$237:$HF$246,1+AT$123)),AT146)</f>
        <v>11062.36599</v>
      </c>
      <c r="AU147" s="346">
        <f>if($A147-AU$126&gt;=0, if($B147&lt;=$B146,AU146,AU146*vlookup($B147,'2a. TBill Main'!$B$237:$HF$246,1+AU$123)),AU146)</f>
        <v>11062.36599</v>
      </c>
      <c r="AV147" s="346">
        <f>if($A147-AV$126&gt;=0, if($B147&lt;=$B146,AV146,AV146*vlookup($B147,'2a. TBill Main'!$B$237:$HF$246,1+AV$123)),AV146)</f>
        <v>6913.978743</v>
      </c>
      <c r="AW147" s="346">
        <f>if($A147-AW$126&gt;=0, if($B147&lt;=$B146,AW146,AW146*vlookup($B147,'2a. TBill Main'!$B$237:$HF$246,1+AW$123)),AW146)</f>
        <v>6913.978743</v>
      </c>
      <c r="AX147" s="346">
        <f>if($A147-AX$126&gt;=0, if($B147&lt;=$B146,AX146,AX146*vlookup($B147,'2a. TBill Main'!$B$237:$HF$246,1+AX$123)),AX146)</f>
        <v>51438.61905</v>
      </c>
      <c r="AY147" s="346">
        <f>if($A147-AY$126&gt;=0, if($B147&lt;=$B146,AY146,AY146*vlookup($B147,'2a. TBill Main'!$B$237:$HF$246,1+AY$123)),AY146)</f>
        <v>39138.58173</v>
      </c>
      <c r="AZ147" s="346">
        <f>if($A147-AZ$126&gt;=0, if($B147&lt;=$B146,AZ146,AZ146*vlookup($B147,'2a. TBill Main'!$B$237:$HF$246,1+AZ$123)),AZ146)</f>
        <v>15643.52682</v>
      </c>
      <c r="BA147" s="346">
        <f>if($A147-BA$126&gt;=0, if($B147&lt;=$B146,BA146,BA146*vlookup($B147,'2a. TBill Main'!$B$237:$HF$246,1+BA$123)),BA146)</f>
        <v>23799.22849</v>
      </c>
      <c r="BB147" s="346">
        <f>if($A147-BB$126&gt;=0, if($B147&lt;=$B146,BB146,BB146*vlookup($B147,'2a. TBill Main'!$B$237:$HF$246,1+BB$123)),BB146)</f>
        <v>43885.8025</v>
      </c>
      <c r="BC147" s="346">
        <f>if($A147-BC$126&gt;=0, if($B147&lt;=$B146,BC146,BC146*vlookup($B147,'2a. TBill Main'!$B$237:$HF$246,1+BC$123)),BC146)</f>
        <v>414.8387246</v>
      </c>
      <c r="BD147" s="346">
        <f>if($A147-BD$126&gt;=0, if($B147&lt;=$B146,BD146,BD146*vlookup($B147,'2a. TBill Main'!$B$237:$HF$246,1+BD$123)),BD146)</f>
        <v>20741.93623</v>
      </c>
      <c r="BE147" s="346">
        <f>if($A147-BE$126&gt;=0, if($B147&lt;=$B146,BE146,BE146*vlookup($B147,'2a. TBill Main'!$B$237:$HF$246,1+BE$123)),BE146)</f>
        <v>13827.95749</v>
      </c>
      <c r="BF147" s="346">
        <f>if($A147-BF$126&gt;=0, if($B147&lt;=$B146,BF146,BF146*vlookup($B147,'2a. TBill Main'!$B$237:$HF$246,1+BF$123)),BF146)</f>
        <v>6913.978743</v>
      </c>
      <c r="BG147" s="346">
        <f>if($A147-BG$126&gt;=0, if($B147&lt;=$B146,BG146,BG146*vlookup($B147,'2a. TBill Main'!$B$237:$HF$246,1+BG$123)),BG146)</f>
        <v>6913.978743</v>
      </c>
      <c r="BH147" s="346">
        <f>if($A147-BH$126&gt;=0, if($B147&lt;=$B146,BH146,BH146*vlookup($B147,'2a. TBill Main'!$B$237:$HF$246,1+BH$123)),BH146)</f>
        <v>13827.95749</v>
      </c>
      <c r="BI147" s="346">
        <f>if($A147-BI$126&gt;=0, if($B147&lt;=$B146,BI146,BI146*vlookup($B147,'2a. TBill Main'!$B$237:$HF$246,1+BI$123)),BI146)</f>
        <v>76692.61781</v>
      </c>
      <c r="BJ147" s="346">
        <f>if($A147-BJ$126&gt;=0, if($B147&lt;=$B146,BJ146,BJ146*vlookup($B147,'2a. TBill Main'!$B$237:$HF$246,1+BJ$123)),BJ146)</f>
        <v>13827.95749</v>
      </c>
      <c r="BK147" s="346">
        <f>if($A147-BK$126&gt;=0, if($B147&lt;=$B146,BK146,BK146*vlookup($B147,'2a. TBill Main'!$B$237:$HF$246,1+BK$123)),BK146)</f>
        <v>25654.8989</v>
      </c>
      <c r="BL147" s="346">
        <f>if($A147-BL$126&gt;=0, if($B147&lt;=$B146,BL146,BL146*vlookup($B147,'2a. TBill Main'!$B$237:$HF$246,1+BL$123)),BL146)</f>
        <v>34569.89371</v>
      </c>
      <c r="BM147" s="346">
        <f>if($A147-BM$126&gt;=0, if($B147&lt;=$B146,BM146,BM146*vlookup($B147,'2a. TBill Main'!$B$237:$HF$246,1+BM$123)),BM146)</f>
        <v>27.65591497</v>
      </c>
      <c r="BN147" s="346">
        <f>if($A147-BN$126&gt;=0, if($B147&lt;=$B146,BN146,BN146*vlookup($B147,'2a. TBill Main'!$B$237:$HF$246,1+BN$123)),BN146)</f>
        <v>3926.932507</v>
      </c>
      <c r="BO147" s="346">
        <f>if($A147-BO$126&gt;=0, if($B147&lt;=$B146,BO146,BO146*vlookup($B147,'2a. TBill Main'!$B$237:$HF$246,1+BO$123)),BO146)</f>
        <v>27118.22867</v>
      </c>
      <c r="BP147" s="346">
        <f>if($A147-BP$126&gt;=0, if($B147&lt;=$B146,BP146,BP146*vlookup($B147,'2a. TBill Main'!$B$237:$HF$246,1+BP$123)),BP146)</f>
        <v>13827.95749</v>
      </c>
      <c r="BQ147" s="346">
        <f>if($A147-BQ$126&gt;=0, if($B147&lt;=$B146,BQ146,BQ146*vlookup($B147,'2a. TBill Main'!$B$237:$HF$246,1+BQ$123)),BQ146)</f>
        <v>3175.70106</v>
      </c>
      <c r="BR147" s="346">
        <f>if($A147-BR$126&gt;=0, if($B147&lt;=$B146,BR146,BR146*vlookup($B147,'2a. TBill Main'!$B$237:$HF$246,1+BR$123)),BR146)</f>
        <v>13827.95749</v>
      </c>
      <c r="BS147" s="346">
        <f>if($A147-BS$126&gt;=0, if($B147&lt;=$B146,BS146,BS146*vlookup($B147,'2a. TBill Main'!$B$237:$HF$246,1+BS$123)),BS146)</f>
        <v>8296.774492</v>
      </c>
      <c r="BT147" s="346">
        <f>if($A147-BT$126&gt;=0, if($B147&lt;=$B146,BT146,BT146*vlookup($B147,'2a. TBill Main'!$B$237:$HF$246,1+BT$123)),BT146)</f>
        <v>96521.90884</v>
      </c>
      <c r="BU147" s="346">
        <f>if($A147-BU$126&gt;=0, if($B147&lt;=$B146,BU146,BU146*vlookup($B147,'2a. TBill Main'!$B$237:$HF$246,1+BU$123)),BU146)</f>
        <v>34698.70114</v>
      </c>
      <c r="BV147" s="346">
        <f>if($A147-BV$126&gt;=0, if($B147&lt;=$B146,BV146,BV146*vlookup($B147,'2a. TBill Main'!$B$237:$HF$246,1+BV$123)),BV146)</f>
        <v>34569.89371</v>
      </c>
      <c r="BW147" s="346">
        <f>if($A147-BW$126&gt;=0, if($B147&lt;=$B146,BW146,BW146*vlookup($B147,'2a. TBill Main'!$B$237:$HF$246,1+BW$123)),BW146)</f>
        <v>695.5462615</v>
      </c>
      <c r="BX147" s="346">
        <f>if($A147-BX$126&gt;=0, if($B147&lt;=$B146,BX146,BX146*vlookup($B147,'2a. TBill Main'!$B$237:$HF$246,1+BX$123)),BX146)</f>
        <v>20741.93623</v>
      </c>
      <c r="BY147" s="346">
        <f>if($A147-BY$126&gt;=0, if($B147&lt;=$B146,BY146,BY146*vlookup($B147,'2a. TBill Main'!$B$237:$HF$246,1+BY$123)),BY146)</f>
        <v>13827.95749</v>
      </c>
      <c r="BZ147" s="346">
        <f>if($A147-BZ$126&gt;=0, if($B147&lt;=$B146,BZ146,BZ146*vlookup($B147,'2a. TBill Main'!$B$237:$HF$246,1+BZ$123)),BZ146)</f>
        <v>8420.424087</v>
      </c>
      <c r="CA147" s="346">
        <f>if($A147-CA$126&gt;=0, if($B147&lt;=$B146,CA146,CA146*vlookup($B147,'2a. TBill Main'!$B$237:$HF$246,1+CA$123)),CA146)</f>
        <v>13827.95749</v>
      </c>
      <c r="CB147" s="346">
        <f>if($A147-CB$126&gt;=0, if($B147&lt;=$B146,CB146,CB146*vlookup($B147,'2a. TBill Main'!$B$237:$HF$246,1+CB$123)),CB146)</f>
        <v>28380.49994</v>
      </c>
      <c r="CC147" s="346">
        <f>if($A147-CC$126&gt;=0, if($B147&lt;=$B146,CC146,CC146*vlookup($B147,'2a. TBill Main'!$B$237:$HF$246,1+CC$123)),CC146)</f>
        <v>52251.61998</v>
      </c>
      <c r="CD147" s="346">
        <f>if($A147-CD$126&gt;=0, if($B147&lt;=$B146,CD146,CD146*vlookup($B147,'2a. TBill Main'!$B$237:$HF$246,1+CD$123)),CD146)</f>
        <v>14516.58977</v>
      </c>
      <c r="CE147" s="346">
        <f>if($A147-CE$126&gt;=0, if($B147&lt;=$B146,CE146,CE146*vlookup($B147,'2a. TBill Main'!$B$237:$HF$246,1+CE$123)),CE146)</f>
        <v>30845.4993</v>
      </c>
      <c r="CF147" s="346">
        <f>if($A147-CF$126&gt;=0, if($B147&lt;=$B146,CF146,CF146*vlookup($B147,'2a. TBill Main'!$B$237:$HF$246,1+CF$123)),CF146)</f>
        <v>34569.89371</v>
      </c>
      <c r="CG147" s="346">
        <f>if($A147-CG$126&gt;=0, if($B147&lt;=$B146,CG146,CG146*vlookup($B147,'2a. TBill Main'!$B$237:$HF$246,1+CG$123)),CG146)</f>
        <v>6.913978743</v>
      </c>
      <c r="CH147" s="346">
        <f>if($A147-CH$126&gt;=0, if($B147&lt;=$B146,CH146,CH146*vlookup($B147,'2a. TBill Main'!$B$237:$HF$246,1+CH$123)),CH146)</f>
        <v>19459.43466</v>
      </c>
      <c r="CI147" s="346">
        <f>if($A147-CI$126&gt;=0, if($B147&lt;=$B146,CI146,CI146*vlookup($B147,'2a. TBill Main'!$B$237:$HF$246,1+CI$123)),CI146)</f>
        <v>13827.95749</v>
      </c>
      <c r="CJ147" s="346">
        <f>if($A147-CJ$126&gt;=0, if($B147&lt;=$B146,CJ146,CJ146*vlookup($B147,'2a. TBill Main'!$B$237:$HF$246,1+CJ$123)),CJ146)</f>
        <v>6913.978743</v>
      </c>
      <c r="CK147" s="346">
        <f>if($A147-CK$126&gt;=0, if($B147&lt;=$B146,CK146,CK146*vlookup($B147,'2a. TBill Main'!$B$237:$HF$246,1+CK$123)),CK146)</f>
        <v>12037.67949</v>
      </c>
      <c r="CL147" s="346">
        <f>if($A147-CL$126&gt;=0, if($B147&lt;=$B146,CL146,CL146*vlookup($B147,'2a. TBill Main'!$B$237:$HF$246,1+CL$123)),CL146)</f>
        <v>10386.22035</v>
      </c>
      <c r="CM147" s="346">
        <f>if($A147-CM$126&gt;=0, if($B147&lt;=$B146,CM146,CM146*vlookup($B147,'2a. TBill Main'!$B$237:$HF$246,1+CM$123)),CM146)</f>
        <v>61304.86672</v>
      </c>
      <c r="CN147" s="346">
        <f>if($A147-CN$126&gt;=0, if($B147&lt;=$B146,CN146,CN146*vlookup($B147,'2a. TBill Main'!$B$237:$HF$246,1+CN$123)),CN146)</f>
        <v>21652.10622</v>
      </c>
      <c r="CO147" s="346">
        <f>if($A147-CO$126&gt;=0, if($B147&lt;=$B146,CO146,CO146*vlookup($B147,'2a. TBill Main'!$B$237:$HF$246,1+CO$123)),CO146)</f>
        <v>204.0274067</v>
      </c>
      <c r="CP147" s="346">
        <f>if($A147-CP$126&gt;=0, if($B147&lt;=$B146,CP146,CP146*vlookup($B147,'2a. TBill Main'!$B$237:$HF$246,1+CP$123)),CP146)</f>
        <v>28901.01772</v>
      </c>
      <c r="CQ147" s="346">
        <f>if($A147-CQ$126&gt;=0, if($B147&lt;=$B146,CQ146,CQ146*vlookup($B147,'2a. TBill Main'!$B$237:$HF$246,1+CQ$123)),CQ146)</f>
        <v>6375.856458</v>
      </c>
      <c r="CR147" s="346">
        <f>if($A147-CR$126&gt;=0, if($B147&lt;=$B146,CR146,CR146*vlookup($B147,'2a. TBill Main'!$B$237:$HF$246,1+CR$123)),CR146)</f>
        <v>18264.89049</v>
      </c>
      <c r="CS147" s="346">
        <f>if($A147-CS$126&gt;=0, if($B147&lt;=$B146,CS146,CS146*vlookup($B147,'2a. TBill Main'!$B$237:$HF$246,1+CS$123)),CS146)</f>
        <v>5402.900762</v>
      </c>
      <c r="CT147" s="346">
        <f>if($A147-CT$126&gt;=0, if($B147&lt;=$B146,CT146,CT146*vlookup($B147,'2a. TBill Main'!$B$237:$HF$246,1+CT$123)),CT146)</f>
        <v>17857.97058</v>
      </c>
      <c r="CU147" s="346">
        <f>if($A147-CU$126&gt;=0, if($B147&lt;=$B146,CU146,CU146*vlookup($B147,'2a. TBill Main'!$B$237:$HF$246,1+CU$123)),CU146)</f>
        <v>27145.15786</v>
      </c>
      <c r="CV147" s="346">
        <f>if($A147-CV$126&gt;=0, if($B147&lt;=$B146,CV146,CV146*vlookup($B147,'2a. TBill Main'!$B$237:$HF$246,1+CV$123)),CV146)</f>
        <v>6375.856458</v>
      </c>
      <c r="CW147" s="346">
        <f>if($A147-CW$126&gt;=0, if($B147&lt;=$B146,CW146,CW146*vlookup($B147,'2a. TBill Main'!$B$237:$HF$246,1+CW$123)),CW146)</f>
        <v>9244.991864</v>
      </c>
      <c r="CX147" s="346">
        <f>if($A147-CX$126&gt;=0, if($B147&lt;=$B146,CX146,CX146*vlookup($B147,'2a. TBill Main'!$B$237:$HF$246,1+CX$123)),CX146)</f>
        <v>69531.26502</v>
      </c>
      <c r="CY147" s="346">
        <f>if($A147-CY$126&gt;=0, if($B147&lt;=$B146,CY146,CY146*vlookup($B147,'2a. TBill Main'!$B$237:$HF$246,1+CY$123)),CY146)</f>
        <v>136468.7934</v>
      </c>
      <c r="CZ147" s="346">
        <f>if($A147-CZ$126&gt;=0, if($B147&lt;=$B146,CZ146,CZ146*vlookup($B147,'2a. TBill Main'!$B$237:$HF$246,1+CZ$123)),CZ146)</f>
        <v>11546.99484</v>
      </c>
      <c r="DA147" s="346">
        <f>if($A147-DA$126&gt;=0, if($B147&lt;=$B146,DA146,DA146*vlookup($B147,'2a. TBill Main'!$B$237:$HF$246,1+DA$123)),DA146)</f>
        <v>31879.28229</v>
      </c>
      <c r="DB147" s="346">
        <f>if($A147-DB$126&gt;=0, if($B147&lt;=$B146,DB146,DB146*vlookup($B147,'2a. TBill Main'!$B$237:$HF$246,1+DB$123)),DB146)</f>
        <v>12751.71292</v>
      </c>
      <c r="DC147" s="346">
        <f>if($A147-DC$126&gt;=0, if($B147&lt;=$B146,DC146,DC146*vlookup($B147,'2a. TBill Main'!$B$237:$HF$246,1+DC$123)),DC146)</f>
        <v>12751.71292</v>
      </c>
      <c r="DD147" s="346">
        <f>if($A147-DD$126&gt;=0, if($B147&lt;=$B146,DD146,DD146*vlookup($B147,'2a. TBill Main'!$B$237:$HF$246,1+DD$123)),DD146)</f>
        <v>25398.86179</v>
      </c>
      <c r="DE147" s="346">
        <f>if($A147-DE$126&gt;=0, if($B147&lt;=$B146,DE146,DE146*vlookup($B147,'2a. TBill Main'!$B$237:$HF$246,1+DE$123)),DE146)</f>
        <v>9668.348733</v>
      </c>
      <c r="DF147" s="346">
        <f>if($A147-DF$126&gt;=0, if($B147&lt;=$B146,DF146,DF146*vlookup($B147,'2a. TBill Main'!$B$237:$HF$246,1+DF$123)),DF146)</f>
        <v>5100.685166</v>
      </c>
      <c r="DG147" s="346">
        <f>if($A147-DG$126&gt;=0, if($B147&lt;=$B146,DG146,DG146*vlookup($B147,'2a. TBill Main'!$B$237:$HF$246,1+DG$123)),DG146)</f>
        <v>12751.71292</v>
      </c>
      <c r="DH147" s="346">
        <f>if($A147-DH$126&gt;=0, if($B147&lt;=$B146,DH146,DH146*vlookup($B147,'2a. TBill Main'!$B$237:$HF$246,1+DH$123)),DH146)</f>
        <v>63571.1144</v>
      </c>
      <c r="DI147" s="346">
        <f>if($A147-DI$126&gt;=0, if($B147&lt;=$B146,DI146,DI146*vlookup($B147,'2a. TBill Main'!$B$237:$HF$246,1+DI$123)),DI146)</f>
        <v>9931.276301</v>
      </c>
      <c r="DJ147" s="346">
        <f>if($A147-DJ$126&gt;=0, if($B147&lt;=$B146,DJ146,DJ146*vlookup($B147,'2a. TBill Main'!$B$237:$HF$246,1+DJ$123)),DJ146)</f>
        <v>63.75856458</v>
      </c>
      <c r="DK147" s="346">
        <f>if($A147-DK$126&gt;=0, if($B147&lt;=$B146,DK146,DK146*vlookup($B147,'2a. TBill Main'!$B$237:$HF$246,1+DK$123)),DK146)</f>
        <v>29819.33233</v>
      </c>
      <c r="DL147" s="346">
        <f>if($A147-DL$126&gt;=0, if($B147&lt;=$B146,DL146,DL146*vlookup($B147,'2a. TBill Main'!$B$237:$HF$246,1+DL$123)),DL146)</f>
        <v>12751.71292</v>
      </c>
      <c r="DM147" s="346">
        <f>if($A147-DM$126&gt;=0, if($B147&lt;=$B146,DM146,DM146*vlookup($B147,'2a. TBill Main'!$B$237:$HF$246,1+DM$123)),DM146)</f>
        <v>8179.828532</v>
      </c>
      <c r="DN147" s="346">
        <f>if($A147-DN$126&gt;=0, if($B147&lt;=$B146,DN146,DN146*vlookup($B147,'2a. TBill Main'!$B$237:$HF$246,1+DN$123)),DN146)</f>
        <v>33962.91218</v>
      </c>
      <c r="DO147" s="346">
        <f>if($A147-DO$126&gt;=0, if($B147&lt;=$B146,DO146,DO146*vlookup($B147,'2a. TBill Main'!$B$237:$HF$246,1+DO$123)),DO146)</f>
        <v>12751.71292</v>
      </c>
      <c r="DP147" s="346">
        <f>if($A147-DP$126&gt;=0, if($B147&lt;=$B146,DP146,DP146*vlookup($B147,'2a. TBill Main'!$B$237:$HF$246,1+DP$123)),DP146)</f>
        <v>15302.0555</v>
      </c>
      <c r="DQ147" s="346">
        <f>if($A147-DQ$126&gt;=0, if($B147&lt;=$B146,DQ146,DQ146*vlookup($B147,'2a. TBill Main'!$B$237:$HF$246,1+DQ$123)),DQ146)</f>
        <v>8926.199041</v>
      </c>
      <c r="DR147" s="346">
        <f>if($A147-DR$126&gt;=0, if($B147&lt;=$B146,DR146,DR146*vlookup($B147,'2a. TBill Main'!$B$237:$HF$246,1+DR$123)),DR146)</f>
        <v>60323.58466</v>
      </c>
      <c r="DS147" s="346">
        <f>if($A147-DS$126&gt;=0, if($B147&lt;=$B146,DS146,DS146*vlookup($B147,'2a. TBill Main'!$B$237:$HF$246,1+DS$123)),DS146)</f>
        <v>2562.877517</v>
      </c>
      <c r="DT147" s="346">
        <f>if($A147-DT$126&gt;=0, if($B147&lt;=$B146,DT146,DT146*vlookup($B147,'2a. TBill Main'!$B$237:$HF$246,1+DT$123)),DT146)</f>
        <v>67.58407845</v>
      </c>
      <c r="DU147" s="346">
        <f>if($A147-DU$126&gt;=0, if($B147&lt;=$B146,DU146,DU146*vlookup($B147,'2a. TBill Main'!$B$237:$HF$246,1+DU$123)),DU146)</f>
        <v>22189.6637</v>
      </c>
      <c r="DV147" s="346">
        <f>if($A147-DV$126&gt;=0, if($B147&lt;=$B146,DV146,DV146*vlookup($B147,'2a. TBill Main'!$B$237:$HF$246,1+DV$123)),DV146)</f>
        <v>44476.4827</v>
      </c>
      <c r="DW147" s="346">
        <f>if($A147-DW$126&gt;=0, if($B147&lt;=$B146,DW146,DW146*vlookup($B147,'2a. TBill Main'!$B$237:$HF$246,1+DW$123)),DW146)</f>
        <v>12751.71292</v>
      </c>
      <c r="DX147" s="346">
        <f>if($A147-DX$126&gt;=0, if($B147&lt;=$B146,DX146,DX146*vlookup($B147,'2a. TBill Main'!$B$237:$HF$246,1+DX$123)),DX146)</f>
        <v>25503.42583</v>
      </c>
      <c r="DY147" s="346">
        <f>if($A147-DY$126&gt;=0, if($B147&lt;=$B146,DY146,DY146*vlookup($B147,'2a. TBill Main'!$B$237:$HF$246,1+DY$123)),DY146)</f>
        <v>12751.71292</v>
      </c>
      <c r="DZ147" s="346">
        <f>if($A147-DZ$126&gt;=0, if($B147&lt;=$B146,DZ146,DZ146*vlookup($B147,'2a. TBill Main'!$B$237:$HF$246,1+DZ$123)),DZ146)</f>
        <v>77063.70184</v>
      </c>
      <c r="EA147" s="346">
        <f>if($A147-EA$126&gt;=0, if($B147&lt;=$B146,EA146,EA146*vlookup($B147,'2a. TBill Main'!$B$237:$HF$246,1+EA$123)),EA146)</f>
        <v>364.6989894</v>
      </c>
      <c r="EB147" s="346">
        <f>if($A147-EB$126&gt;=0, if($B147&lt;=$B146,EB146,EB146*vlookup($B147,'2a. TBill Main'!$B$237:$HF$246,1+EB$123)),EB146)</f>
        <v>25503.42583</v>
      </c>
      <c r="EC147" s="346">
        <f>if($A147-EC$126&gt;=0, if($B147&lt;=$B146,EC146,EC146*vlookup($B147,'2a. TBill Main'!$B$237:$HF$246,1+EC$123)),EC146)</f>
        <v>36822.06299</v>
      </c>
      <c r="ED147" s="346">
        <f>if($A147-ED$126&gt;=0, if($B147&lt;=$B146,ED146,ED146*vlookup($B147,'2a. TBill Main'!$B$237:$HF$246,1+ED$123)),ED146)</f>
        <v>24943.47261</v>
      </c>
      <c r="EE147" s="346">
        <f>if($A147-EE$126&gt;=0, if($B147&lt;=$B146,EE146,EE146*vlookup($B147,'2a. TBill Main'!$B$237:$HF$246,1+EE$123)),EE146)</f>
        <v>25503.42583</v>
      </c>
      <c r="EF147" s="346">
        <f>if($A147-EF$126&gt;=0, if($B147&lt;=$B146,EF146,EF146*vlookup($B147,'2a. TBill Main'!$B$237:$HF$246,1+EF$123)),EF146)</f>
        <v>6719.3621</v>
      </c>
      <c r="EG147" s="346">
        <f>if($A147-EG$126&gt;=0, if($B147&lt;=$B146,EG146,EG146*vlookup($B147,'2a. TBill Main'!$B$237:$HF$246,1+EG$123)),EG146)</f>
        <v>5359.978497</v>
      </c>
      <c r="EH147" s="346">
        <f>if($A147-EH$126&gt;=0, if($B147&lt;=$B146,EH146,EH146*vlookup($B147,'2a. TBill Main'!$B$237:$HF$246,1+EH$123)),EH146)</f>
        <v>502.4174889</v>
      </c>
      <c r="EI147" s="346">
        <f>if($A147-EI$126&gt;=0, if($B147&lt;=$B146,EI146,EI146*vlookup($B147,'2a. TBill Main'!$B$237:$HF$246,1+EI$123)),EI146)</f>
        <v>25503.42583</v>
      </c>
      <c r="EJ147" s="346">
        <f>if($A147-EJ$126&gt;=0, if($B147&lt;=$B146,EJ146,EJ146*vlookup($B147,'2a. TBill Main'!$B$237:$HF$246,1+EJ$123)),EJ146)</f>
        <v>22711.9101</v>
      </c>
      <c r="EK147" s="346">
        <f>if($A147-EK$126&gt;=0, if($B147&lt;=$B146,EK146,EK146*vlookup($B147,'2a. TBill Main'!$B$237:$HF$246,1+EK$123)),EK146)</f>
        <v>14026.88421</v>
      </c>
      <c r="EL147" s="346">
        <f>if($A147-EL$126&gt;=0, if($B147&lt;=$B146,EL146,EL146*vlookup($B147,'2a. TBill Main'!$B$237:$HF$246,1+EL$123)),EL146)</f>
        <v>5387.598707</v>
      </c>
      <c r="EM147" s="346">
        <f>if($A147-EM$126&gt;=0, if($B147&lt;=$B146,EM146,EM146*vlookup($B147,'2a. TBill Main'!$B$237:$HF$246,1+EM$123)),EM146)</f>
        <v>52296.04984</v>
      </c>
      <c r="EN147" s="346">
        <f>if($A147-EN$126&gt;=0, if($B147&lt;=$B146,EN146,EN146*vlookup($B147,'2a. TBill Main'!$B$237:$HF$246,1+EN$123)),EN146)</f>
        <v>382.5513875</v>
      </c>
      <c r="EO147" s="346">
        <f>if($A147-EO$126&gt;=0, if($B147&lt;=$B146,EO146,EO146*vlookup($B147,'2a. TBill Main'!$B$237:$HF$246,1+EO$123)),EO146)</f>
        <v>21699.53886</v>
      </c>
      <c r="EP147" s="346">
        <f>if($A147-EP$126&gt;=0, if($B147&lt;=$B146,EP146,EP146*vlookup($B147,'2a. TBill Main'!$B$237:$HF$246,1+EP$123)),EP146)</f>
        <v>23001.34848</v>
      </c>
      <c r="EQ147" s="346">
        <f>if($A147-EQ$126&gt;=0, if($B147&lt;=$B146,EQ146,EQ146*vlookup($B147,'2a. TBill Main'!$B$237:$HF$246,1+EQ$123)),EQ146)</f>
        <v>25503.42583</v>
      </c>
      <c r="ER147" s="346">
        <f>if($A147-ER$126&gt;=0, if($B147&lt;=$B146,ER146,ER146*vlookup($B147,'2a. TBill Main'!$B$237:$HF$246,1+ER$123)),ER146)</f>
        <v>45989.05263</v>
      </c>
      <c r="ES147" s="346">
        <f>if($A147-ES$126&gt;=0, if($B147&lt;=$B146,ES146,ES146*vlookup($B147,'2a. TBill Main'!$B$237:$HF$246,1+ES$123)),ES146)</f>
        <v>6116.43561</v>
      </c>
      <c r="ET147" s="346">
        <f>if($A147-ET$126&gt;=0, if($B147&lt;=$B146,ET146,ET146*vlookup($B147,'2a. TBill Main'!$B$237:$HF$246,1+ET$123)),ET146)</f>
        <v>1808.192891</v>
      </c>
      <c r="EU147" s="346">
        <f>if($A147-EU$126&gt;=0, if($B147&lt;=$B146,EU146,EU146*vlookup($B147,'2a. TBill Main'!$B$237:$HF$246,1+EU$123)),EU146)</f>
        <v>10328.04585</v>
      </c>
      <c r="EV147" s="346">
        <f>if($A147-EV$126&gt;=0, if($B147&lt;=$B146,EV146,EV146*vlookup($B147,'2a. TBill Main'!$B$237:$HF$246,1+EV$123)),EV146)</f>
        <v>6191.900247</v>
      </c>
      <c r="EW147" s="346">
        <f>if($A147-EW$126&gt;=0, if($B147&lt;=$B146,EW146,EW146*vlookup($B147,'2a. TBill Main'!$B$237:$HF$246,1+EW$123)),EW146)</f>
        <v>5447.531758</v>
      </c>
      <c r="EX147" s="346">
        <f>if($A147-EX$126&gt;=0, if($B147&lt;=$B146,EX146,EX146*vlookup($B147,'2a. TBill Main'!$B$237:$HF$246,1+EX$123)),EX146)</f>
        <v>7513.436767</v>
      </c>
      <c r="EY147" s="346">
        <f>if($A147-EY$126&gt;=0, if($B147&lt;=$B146,EY146,EY146*vlookup($B147,'2a. TBill Main'!$B$237:$HF$246,1+EY$123)),EY146)</f>
        <v>58619.27998</v>
      </c>
      <c r="EZ147" s="346">
        <f>if($A147-EZ$126&gt;=0, if($B147&lt;=$B146,EZ146,EZ146*vlookup($B147,'2a. TBill Main'!$B$237:$HF$246,1+EZ$123)),EZ146)</f>
        <v>25116.43685</v>
      </c>
      <c r="FA147" s="346">
        <f>if($A147-FA$126&gt;=0, if($B147&lt;=$B146,FA146,FA146*vlookup($B147,'2a. TBill Main'!$B$237:$HF$246,1+FA$123)),FA146)</f>
        <v>4565.368258</v>
      </c>
      <c r="FB147" s="346">
        <f>if($A147-FB$126&gt;=0, if($B147&lt;=$B146,FB146,FB146*vlookup($B147,'2a. TBill Main'!$B$237:$HF$246,1+FB$123)),FB146)</f>
        <v>8024.270387</v>
      </c>
      <c r="FC147" s="346">
        <f>if($A147-FC$126&gt;=0, if($B147&lt;=$B146,FC146,FC146*vlookup($B147,'2a. TBill Main'!$B$237:$HF$246,1+FC$123)),FC146)</f>
        <v>32168.74617</v>
      </c>
      <c r="FD147" s="346">
        <f>if($A147-FD$126&gt;=0, if($B147&lt;=$B146,FD146,FD146*vlookup($B147,'2a. TBill Main'!$B$237:$HF$246,1+FD$123)),FD146)</f>
        <v>26149.56788</v>
      </c>
      <c r="FE147" s="346">
        <f>if($A147-FE$126&gt;=0, if($B147&lt;=$B146,FE146,FE146*vlookup($B147,'2a. TBill Main'!$B$237:$HF$246,1+FE$123)),FE146)</f>
        <v>43927.17716</v>
      </c>
      <c r="FF147" s="346">
        <f>if($A147-FF$126&gt;=0, if($B147&lt;=$B146,FF146,FF146*vlookup($B147,'2a. TBill Main'!$B$237:$HF$246,1+FF$123)),FF146)</f>
        <v>10433.31124</v>
      </c>
      <c r="FG147" s="346">
        <f>if($A147-FG$126&gt;=0, if($B147&lt;=$B146,FG146,FG146*vlookup($B147,'2a. TBill Main'!$B$237:$HF$246,1+FG$123)),FG146)</f>
        <v>13281.75061</v>
      </c>
      <c r="FH147" s="346">
        <f>if($A147-FH$126&gt;=0, if($B147&lt;=$B146,FH146,FH146*vlookup($B147,'2a. TBill Main'!$B$237:$HF$246,1+FH$123)),FH146)</f>
        <v>16438.23312</v>
      </c>
      <c r="FI147" s="346">
        <f>if($A147-FI$126&gt;=0, if($B147&lt;=$B146,FI146,FI146*vlookup($B147,'2a. TBill Main'!$B$237:$HF$246,1+FI$123)),FI146)</f>
        <v>44788.0453</v>
      </c>
      <c r="FJ147" s="346">
        <f>if($A147-FJ$126&gt;=0, if($B147&lt;=$B146,FJ146,FJ146*vlookup($B147,'2a. TBill Main'!$B$237:$HF$246,1+FJ$123)),FJ146)</f>
        <v>46633.24366</v>
      </c>
      <c r="FK147" s="346">
        <f>if($A147-FK$126&gt;=0, if($B147&lt;=$B146,FK146,FK146*vlookup($B147,'2a. TBill Main'!$B$237:$HF$246,1+FK$123)),FK146)</f>
        <v>19913.07489</v>
      </c>
      <c r="FL147" s="346">
        <f>if($A147-FL$126&gt;=0, if($B147&lt;=$B146,FL146,FL146*vlookup($B147,'2a. TBill Main'!$B$237:$HF$246,1+FL$123)),FL146)</f>
        <v>19825.08807</v>
      </c>
      <c r="FM147" s="346">
        <f>if($A147-FM$126&gt;=0, if($B147&lt;=$B146,FM146,FM146*vlookup($B147,'2a. TBill Main'!$B$237:$HF$246,1+FM$123)),FM146)</f>
        <v>52694.29859</v>
      </c>
      <c r="FN147" s="346">
        <f>if($A147-FN$126&gt;=0, if($B147&lt;=$B146,FN146,FN146*vlookup($B147,'2a. TBill Main'!$B$237:$HF$246,1+FN$123)),FN146)</f>
        <v>45004.39086</v>
      </c>
      <c r="FO147" s="346">
        <f>if($A147-FO$126&gt;=0, if($B147&lt;=$B146,FO146,FO146*vlookup($B147,'2a. TBill Main'!$B$237:$HF$246,1+FO$123)),FO146)</f>
        <v>21677.91196</v>
      </c>
      <c r="FP147" s="346">
        <f>if($A147-FP$126&gt;=0, if($B147&lt;=$B146,FP146,FP146*vlookup($B147,'2a. TBill Main'!$B$237:$HF$246,1+FP$123)),FP146)</f>
        <v>7688.007717</v>
      </c>
      <c r="FQ147" s="346">
        <f>if($A147-FQ$126&gt;=0, if($B147&lt;=$B146,FQ146,FQ146*vlookup($B147,'2a. TBill Main'!$B$237:$HF$246,1+FQ$123)),FQ146)</f>
        <v>42470.38322</v>
      </c>
      <c r="FR147" s="346">
        <f>if($A147-FR$126&gt;=0, if($B147&lt;=$B146,FR146,FR146*vlookup($B147,'2a. TBill Main'!$B$237:$HF$246,1+FR$123)),FR146)</f>
        <v>42465.09126</v>
      </c>
      <c r="FS147" s="346">
        <f>if($A147-FS$126&gt;=0, if($B147&lt;=$B146,FS146,FS146*vlookup($B147,'2a. TBill Main'!$B$237:$HF$246,1+FS$123)),FS146)</f>
        <v>19127.56937</v>
      </c>
      <c r="FT147" s="346">
        <f>if($A147-FT$126&gt;=0, if($B147&lt;=$B146,FT146,FT146*vlookup($B147,'2a. TBill Main'!$B$237:$HF$246,1+FT$123)),FT146)</f>
        <v>23792.14596</v>
      </c>
      <c r="FU147" s="346">
        <f>if($A147-FU$126&gt;=0, if($B147&lt;=$B146,FU146,FU146*vlookup($B147,'2a. TBill Main'!$B$237:$HF$246,1+FU$123)),FU146)</f>
        <v>25503.42583</v>
      </c>
      <c r="FV147" s="346">
        <f>if($A147-FV$126&gt;=0, if($B147&lt;=$B146,FV146,FV146*vlookup($B147,'2a. TBill Main'!$B$237:$HF$246,1+FV$123)),FV146)</f>
        <v>53557.19425</v>
      </c>
      <c r="FW147" s="346">
        <f>if($A147-FW$126&gt;=0, if($B147&lt;=$B146,FW146,FW146*vlookup($B147,'2a. TBill Main'!$B$237:$HF$246,1+FW$123)),FW146)</f>
        <v>1272.620949</v>
      </c>
      <c r="FX147" s="346">
        <f>if($A147-FX$126&gt;=0, if($B147&lt;=$B146,FX146,FX146*vlookup($B147,'2a. TBill Main'!$B$237:$HF$246,1+FX$123)),FX146)</f>
        <v>28407.37341</v>
      </c>
      <c r="FY147" s="346">
        <f>if($A147-FY$126&gt;=0, if($B147&lt;=$B146,FY146,FY146*vlookup($B147,'2a. TBill Main'!$B$237:$HF$246,1+FY$123)),FY146)</f>
        <v>26350.13957</v>
      </c>
      <c r="FZ147" s="346">
        <f>if($A147-FZ$126&gt;=0, if($B147&lt;=$B146,FZ146,FZ146*vlookup($B147,'2a. TBill Main'!$B$237:$HF$246,1+FZ$123)),FZ146)</f>
        <v>29572.07662</v>
      </c>
      <c r="GA147" s="346">
        <f>if($A147-GA$126&gt;=0, if($B147&lt;=$B146,GA146,GA146*vlookup($B147,'2a. TBill Main'!$B$237:$HF$246,1+GA$123)),GA146)</f>
        <v>478.1892343</v>
      </c>
      <c r="GB147" s="346">
        <f>if($A147-GB$126&gt;=0, if($B147&lt;=$B146,GB146,GB146*vlookup($B147,'2a. TBill Main'!$B$237:$HF$246,1+GB$123)),GB146)</f>
        <v>2700.812796</v>
      </c>
      <c r="GC147" s="346">
        <f>if($A147-GC$126&gt;=0, if($B147&lt;=$B146,GC146,GC146*vlookup($B147,'2a. TBill Main'!$B$237:$HF$246,1+GC$123)),GC146)</f>
        <v>140.2688421</v>
      </c>
      <c r="GD147" s="346">
        <f>if($A147-GD$126&gt;=0, if($B147&lt;=$B146,GD146,GD146*vlookup($B147,'2a. TBill Main'!$B$237:$HF$246,1+GD$123)),GD146)</f>
        <v>10750.96916</v>
      </c>
      <c r="GE147" s="346">
        <f>if($A147-GE$126&gt;=0, if($B147&lt;=$B146,GE146,GE146*vlookup($B147,'2a. TBill Main'!$B$237:$HF$246,1+GE$123)),GE146)</f>
        <v>2753.40086</v>
      </c>
      <c r="GF147" s="346">
        <f>if($A147-GF$126&gt;=0, if($B147&lt;=$B146,GF146,GF146*vlookup($B147,'2a. TBill Main'!$B$237:$HF$246,1+GF$123)),GF146)</f>
        <v>2138.462256</v>
      </c>
      <c r="GG147" s="346">
        <f>if($A147-GG$126&gt;=0, if($B147&lt;=$B146,GG146,GG146*vlookup($B147,'2a. TBill Main'!$B$237:$HF$246,1+GG$123)),GG146)</f>
        <v>31455.23683</v>
      </c>
      <c r="GH147" s="346">
        <f>if($A147-GH$126&gt;=0, if($B147&lt;=$B146,GH146,GH146*vlookup($B147,'2a. TBill Main'!$B$237:$HF$246,1+GH$123)),GH146)</f>
        <v>140.2688421</v>
      </c>
      <c r="GI147" s="346">
        <f>if($A147-GI$126&gt;=0, if($B147&lt;=$B146,GI146,GI146*vlookup($B147,'2a. TBill Main'!$B$237:$HF$246,1+GI$123)),GI146)</f>
        <v>318.7928229</v>
      </c>
      <c r="GJ147" s="346">
        <f>if($A147-GJ$126&gt;=0, if($B147&lt;=$B146,GJ146,GJ146*vlookup($B147,'2a. TBill Main'!$B$237:$HF$246,1+GJ$123)),GJ146)</f>
        <v>42.08065262</v>
      </c>
      <c r="GK147" s="346">
        <f>if($A147-GK$126&gt;=0, if($B147&lt;=$B146,GK146,GK146*vlookup($B147,'2a. TBill Main'!$B$237:$HF$246,1+GK$123)),GK146)</f>
        <v>20745.71074</v>
      </c>
      <c r="GL147" s="346">
        <f>if($A147-GL$126&gt;=0, if($B147&lt;=$B146,GL146,GL146*vlookup($B147,'2a. TBill Main'!$B$237:$HF$246,1+GL$123)),GL146)</f>
        <v>15206.81296</v>
      </c>
      <c r="GM147" s="346">
        <f>if($A147-GM$126&gt;=0, if($B147&lt;=$B146,GM146,GM146*vlookup($B147,'2a. TBill Main'!$B$237:$HF$246,1+GM$123)),GM146)</f>
        <v>414.4306698</v>
      </c>
      <c r="GN147" s="346">
        <f>if($A147-GN$126&gt;=0, if($B147&lt;=$B146,GN146,GN146*vlookup($B147,'2a. TBill Main'!$B$237:$HF$246,1+GN$123)),GN146)</f>
        <v>12.75171292</v>
      </c>
      <c r="GO147" s="346">
        <f>if($A147-GO$126&gt;=0, if($B147&lt;=$B146,GO146,GO146*vlookup($B147,'2a. TBill Main'!$B$237:$HF$246,1+GO$123)),GO146)</f>
        <v>1485.574555</v>
      </c>
      <c r="GP147" s="346">
        <f>if($A147-GP$126&gt;=0, if($B147&lt;=$B146,GP146,GP146*vlookup($B147,'2a. TBill Main'!$B$237:$HF$246,1+GP$123)),GP146)</f>
        <v>13905.74293</v>
      </c>
      <c r="GQ147" s="346">
        <f>if($A147-GQ$126&gt;=0, if($B147&lt;=$B146,GQ146,GQ146*vlookup($B147,'2a. TBill Main'!$B$237:$HF$246,1+GQ$123)),GQ146)</f>
        <v>14603.26163</v>
      </c>
      <c r="GR147" s="346">
        <f>if($A147-GR$126&gt;=0, if($B147&lt;=$B146,GR146,GR146*vlookup($B147,'2a. TBill Main'!$B$237:$HF$246,1+GR$123)),GR146)</f>
        <v>17404.81296</v>
      </c>
      <c r="GS147" s="346">
        <f>if($A147-GS$126&gt;=0, if($B147&lt;=$B146,GS146,GS146*vlookup($B147,'2a. TBill Main'!$B$237:$HF$246,1+GS$123)),GS146)</f>
        <v>35304.39238</v>
      </c>
      <c r="GT147" s="346">
        <f>if($A147-GT$126&gt;=0, if($B147&lt;=$B146,GT146,GT146*vlookup($B147,'2a. TBill Main'!$B$237:$HF$246,1+GT$123)),GT146)</f>
        <v>2549.067412</v>
      </c>
      <c r="GU147" s="346">
        <f>if($A147-GU$126&gt;=0, if($B147&lt;=$B146,GU146,GU146*vlookup($B147,'2a. TBill Main'!$B$237:$HF$246,1+GU$123)),GU146)</f>
        <v>10585.19689</v>
      </c>
      <c r="GV147" s="346">
        <f>if($A147-GV$126&gt;=0, if($B147&lt;=$B146,GV146,GV146*vlookup($B147,'2a. TBill Main'!$B$237:$HF$246,1+GV$123)),GV146)</f>
        <v>17677.69962</v>
      </c>
      <c r="GW147" s="346">
        <f>if($A147-GW$126&gt;=0, if($B147&lt;=$B146,GW146,GW146*vlookup($B147,'2a. TBill Main'!$B$237:$HF$246,1+GW$123)),GW146)</f>
        <v>19315.01955</v>
      </c>
      <c r="GX147" s="346">
        <f>if($A147-GX$126&gt;=0, if($B147&lt;=$B146,GX146,GX146*vlookup($B147,'2a. TBill Main'!$B$237:$HF$246,1+GX$123)),GX146)</f>
        <v>8449.284978</v>
      </c>
      <c r="GY147" s="346">
        <f>if($A147-GY$126&gt;=0, if($B147&lt;=$B146,GY146,GY146*vlookup($B147,'2a. TBill Main'!$B$237:$HF$246,1+GY$123)),GY146)</f>
        <v>32659.68712</v>
      </c>
      <c r="GZ147" s="346">
        <f>if($A147-GZ$126&gt;=0, if($B147&lt;=$B146,GZ146,GZ146*vlookup($B147,'2a. TBill Main'!$B$237:$HF$246,1+GZ$123)),GZ146)</f>
        <v>26235.37415</v>
      </c>
      <c r="HA147" s="346">
        <f>if($A147-HA$126&gt;=0, if($B147&lt;=$B146,HA146,HA146*vlookup($B147,'2a. TBill Main'!$B$237:$HF$246,1+HA$123)),HA146)</f>
        <v>37805.00328</v>
      </c>
      <c r="HB147" s="346">
        <f>if($A147-HB$126&gt;=0, if($B147&lt;=$B146,HB146,HB146*vlookup($B147,'2a. TBill Main'!$B$237:$HF$246,1+HB$123)),HB146)</f>
        <v>23391.74217</v>
      </c>
      <c r="HC147" s="346">
        <f>if($A147-HC$126&gt;=0, if($B147&lt;=$B146,HC146,HC146*vlookup($B147,'2a. TBill Main'!$B$237:$HF$246,1+HC$123)),HC146)</f>
        <v>6931.831141</v>
      </c>
      <c r="HD147" s="346">
        <f>if($A147-HD$126&gt;=0, if($B147&lt;=$B146,HD146,HD146*vlookup($B147,'2a. TBill Main'!$B$237:$HF$246,1+HD$123)),HD146)</f>
        <v>16802.93211</v>
      </c>
      <c r="HE147" s="346">
        <f>if($A147-HE$126&gt;=0, if($B147&lt;=$B146,HE146,HE146*vlookup($B147,'2a. TBill Main'!$B$237:$HF$246,1+HE$123)),HE146)</f>
        <v>15569.66295</v>
      </c>
      <c r="HF147" s="346">
        <f>if($A147-HF$126&gt;=0, if($B147&lt;=$B146,HF146,HF146*vlookup($B147,'2a. TBill Main'!$B$237:$HF$246,1+HF$123)),HF146)</f>
        <v>15696.08343</v>
      </c>
      <c r="HG147" s="346">
        <f>if($A147-HG$126&gt;=0, if($B147&lt;=$B146,HG146,HG146*vlookup($B147,'2a. TBill Main'!$B$237:$HF$246,1+HG$123)),HG146)</f>
        <v>3227.458539</v>
      </c>
      <c r="HH147" s="346">
        <f>if($A147-HH$126&gt;=0, if($B147&lt;=$B146,HH146,HH146*vlookup($B147,'2a. TBill Main'!$B$237:$HF$246,1+HH$123)),HH146)</f>
        <v>19182.40174</v>
      </c>
      <c r="HI147" s="346">
        <f>if($A147-HI$126&gt;=0, if($B147&lt;=$B146,HI146,HI146*vlookup($B147,'2a. TBill Main'!$B$237:$HF$246,1+HI$123)),HI146)</f>
        <v>29720.41729</v>
      </c>
      <c r="HJ147" s="346"/>
      <c r="HK147" s="346"/>
      <c r="HL147" s="346"/>
      <c r="HM147" s="346"/>
      <c r="HN147" s="346"/>
      <c r="HO147" s="346"/>
      <c r="HP147" s="346"/>
      <c r="HQ147" s="346"/>
      <c r="HR147" s="346"/>
      <c r="HS147" s="346"/>
      <c r="HT147" s="346"/>
      <c r="HU147" s="346"/>
      <c r="HV147" s="346"/>
      <c r="HW147" s="346"/>
      <c r="HX147" s="346"/>
    </row>
    <row r="148">
      <c r="A148" s="331" t="str">
        <f t="shared" si="33"/>
        <v>03-2026</v>
      </c>
      <c r="B148" s="346">
        <f t="shared" si="36"/>
        <v>4</v>
      </c>
      <c r="C148" s="346">
        <f t="shared" si="34"/>
        <v>4443946.913</v>
      </c>
      <c r="D148" s="338">
        <f t="shared" si="35"/>
        <v>4</v>
      </c>
      <c r="E148" s="346"/>
      <c r="F148" s="346">
        <f>if($A148-F$126&gt;=0, if($B148&lt;=$B147,F147,F147*vlookup($B148,'2a. TBill Main'!$B$237:$HF$246,1+F$123)),F147)</f>
        <v>391.3311969</v>
      </c>
      <c r="G148" s="346">
        <f>if($A148-G$126&gt;=0, if($B148&lt;=$B147,G147,G147*vlookup($B148,'2a. TBill Main'!$B$237:$HF$246,1+G$123)),G147)</f>
        <v>10078.47916</v>
      </c>
      <c r="H148" s="346">
        <f>if($A148-H$126&gt;=0, if($B148&lt;=$B147,H147,H147*vlookup($B148,'2a. TBill Main'!$B$237:$HF$246,1+H$123)),H147)</f>
        <v>27655.91497</v>
      </c>
      <c r="I148" s="346">
        <f>if($A148-I$126&gt;=0, if($B148&lt;=$B147,I147,I147*vlookup($B148,'2a. TBill Main'!$B$237:$HF$246,1+I$123)),I147)</f>
        <v>10370.96811</v>
      </c>
      <c r="J148" s="346">
        <f>if($A148-J$126&gt;=0, if($B148&lt;=$B147,J147,J147*vlookup($B148,'2a. TBill Main'!$B$237:$HF$246,1+J$123)),J147)</f>
        <v>13827.95749</v>
      </c>
      <c r="K148" s="346">
        <f>if($A148-K$126&gt;=0, if($B148&lt;=$B147,K147,K147*vlookup($B148,'2a. TBill Main'!$B$237:$HF$246,1+K$123)),K147)</f>
        <v>13827.95749</v>
      </c>
      <c r="L148" s="346">
        <f>if($A148-L$126&gt;=0, if($B148&lt;=$B147,L147,L147*vlookup($B148,'2a. TBill Main'!$B$237:$HF$246,1+L$123)),L147)</f>
        <v>3625.206474</v>
      </c>
      <c r="M148" s="346">
        <f>if($A148-M$126&gt;=0, if($B148&lt;=$B147,M147,M147*vlookup($B148,'2a. TBill Main'!$B$237:$HF$246,1+M$123)),M147)</f>
        <v>102422.2983</v>
      </c>
      <c r="N148" s="346">
        <f>if($A148-N$126&gt;=0, if($B148&lt;=$B147,N147,N147*vlookup($B148,'2a. TBill Main'!$B$237:$HF$246,1+N$123)),N147)</f>
        <v>34498.69356</v>
      </c>
      <c r="O148" s="346">
        <f>if($A148-O$126&gt;=0, if($B148&lt;=$B147,O147,O147*vlookup($B148,'2a. TBill Main'!$B$237:$HF$246,1+O$123)),O147)</f>
        <v>1840.501141</v>
      </c>
      <c r="P148" s="346">
        <f>if($A148-P$126&gt;=0, if($B148&lt;=$B147,P147,P147*vlookup($B148,'2a. TBill Main'!$B$237:$HF$246,1+P$123)),P147)</f>
        <v>13.82795749</v>
      </c>
      <c r="Q148" s="346">
        <f>if($A148-Q$126&gt;=0, if($B148&lt;=$B147,Q147,Q147*vlookup($B148,'2a. TBill Main'!$B$237:$HF$246,1+Q$123)),Q147)</f>
        <v>262.7311922</v>
      </c>
      <c r="R148" s="346">
        <f>if($A148-R$126&gt;=0, if($B148&lt;=$B147,R147,R147*vlookup($B148,'2a. TBill Main'!$B$237:$HF$246,1+R$123)),R147)</f>
        <v>10202.75101</v>
      </c>
      <c r="S148" s="346">
        <f>if($A148-S$126&gt;=0, if($B148&lt;=$B147,S147,S147*vlookup($B148,'2a. TBill Main'!$B$237:$HF$246,1+S$123)),S147)</f>
        <v>8207.985177</v>
      </c>
      <c r="T148" s="346">
        <f>if($A148-T$126&gt;=0, if($B148&lt;=$B147,T147,T147*vlookup($B148,'2a. TBill Main'!$B$237:$HF$246,1+T$123)),T147)</f>
        <v>91301.85489</v>
      </c>
      <c r="U148" s="346">
        <f>if($A148-U$126&gt;=0, if($B148&lt;=$B147,U147,U147*vlookup($B148,'2a. TBill Main'!$B$237:$HF$246,1+U$123)),U147)</f>
        <v>14085.94569</v>
      </c>
      <c r="V148" s="346">
        <f>if($A148-V$126&gt;=0, if($B148&lt;=$B147,V147,V147*vlookup($B148,'2a. TBill Main'!$B$237:$HF$246,1+V$123)),V147)</f>
        <v>45217.06145</v>
      </c>
      <c r="W148" s="346">
        <f>if($A148-W$126&gt;=0, if($B148&lt;=$B147,W147,W147*vlookup($B148,'2a. TBill Main'!$B$237:$HF$246,1+W$123)),W147)</f>
        <v>13827.95749</v>
      </c>
      <c r="X148" s="346">
        <f>if($A148-X$126&gt;=0, if($B148&lt;=$B147,X147,X147*vlookup($B148,'2a. TBill Main'!$B$237:$HF$246,1+X$123)),X147)</f>
        <v>24417.3935</v>
      </c>
      <c r="Y148" s="346">
        <f>if($A148-Y$126&gt;=0, if($B148&lt;=$B147,Y147,Y147*vlookup($B148,'2a. TBill Main'!$B$237:$HF$246,1+Y$123)),Y147)</f>
        <v>13827.95749</v>
      </c>
      <c r="Z148" s="346">
        <f>if($A148-Z$126&gt;=0, if($B148&lt;=$B147,Z147,Z147*vlookup($B148,'2a. TBill Main'!$B$237:$HF$246,1+Z$123)),Z147)</f>
        <v>1749.236622</v>
      </c>
      <c r="AA148" s="346">
        <f>if($A148-AA$126&gt;=0, if($B148&lt;=$B147,AA147,AA147*vlookup($B148,'2a. TBill Main'!$B$237:$HF$246,1+AA$123)),AA147)</f>
        <v>30848.14044</v>
      </c>
      <c r="AB148" s="346">
        <f>if($A148-AB$126&gt;=0, if($B148&lt;=$B147,AB147,AB147*vlookup($B148,'2a. TBill Main'!$B$237:$HF$246,1+AB$123)),AB147)</f>
        <v>18246.94403</v>
      </c>
      <c r="AC148" s="346">
        <f>if($A148-AC$126&gt;=0, if($B148&lt;=$B147,AC147,AC147*vlookup($B148,'2a. TBill Main'!$B$237:$HF$246,1+AC$123)),AC147)</f>
        <v>11062.36599</v>
      </c>
      <c r="AD148" s="346">
        <f>if($A148-AD$126&gt;=0, if($B148&lt;=$B147,AD147,AD147*vlookup($B148,'2a. TBill Main'!$B$237:$HF$246,1+AD$123)),AD147)</f>
        <v>6913.978743</v>
      </c>
      <c r="AE148" s="346">
        <f>if($A148-AE$126&gt;=0, if($B148&lt;=$B147,AE147,AE147*vlookup($B148,'2a. TBill Main'!$B$237:$HF$246,1+AE$123)),AE147)</f>
        <v>60450.65847</v>
      </c>
      <c r="AF148" s="346">
        <f>if($A148-AF$126&gt;=0, if($B148&lt;=$B147,AF147,AF147*vlookup($B148,'2a. TBill Main'!$B$237:$HF$246,1+AF$123)),AF147)</f>
        <v>10889.88988</v>
      </c>
      <c r="AG148" s="346">
        <f>if($A148-AG$126&gt;=0, if($B148&lt;=$B147,AG147,AG147*vlookup($B148,'2a. TBill Main'!$B$237:$HF$246,1+AG$123)),AG147)</f>
        <v>15190.8548</v>
      </c>
      <c r="AH148" s="346">
        <f>if($A148-AH$126&gt;=0, if($B148&lt;=$B147,AH147,AH147*vlookup($B148,'2a. TBill Main'!$B$237:$HF$246,1+AH$123)),AH147)</f>
        <v>11536.76173</v>
      </c>
      <c r="AI148" s="346">
        <f>if($A148-AI$126&gt;=0, if($B148&lt;=$B147,AI147,AI147*vlookup($B148,'2a. TBill Main'!$B$237:$HF$246,1+AI$123)),AI147)</f>
        <v>21444.63154</v>
      </c>
      <c r="AJ148" s="346">
        <f>if($A148-AJ$126&gt;=0, if($B148&lt;=$B147,AJ147,AJ147*vlookup($B148,'2a. TBill Main'!$B$237:$HF$246,1+AJ$123)),AJ147)</f>
        <v>20741.93623</v>
      </c>
      <c r="AK148" s="346">
        <f>if($A148-AK$126&gt;=0, if($B148&lt;=$B147,AK147,AK147*vlookup($B148,'2a. TBill Main'!$B$237:$HF$246,1+AK$123)),AK147)</f>
        <v>16593.54898</v>
      </c>
      <c r="AL148" s="346">
        <f>if($A148-AL$126&gt;=0, if($B148&lt;=$B147,AL147,AL147*vlookup($B148,'2a. TBill Main'!$B$237:$HF$246,1+AL$123)),AL147)</f>
        <v>11062.36599</v>
      </c>
      <c r="AM148" s="346">
        <f>if($A148-AM$126&gt;=0, if($B148&lt;=$B147,AM147,AM147*vlookup($B148,'2a. TBill Main'!$B$237:$HF$246,1+AM$123)),AM147)</f>
        <v>15627.99802</v>
      </c>
      <c r="AN148" s="346">
        <f>if($A148-AN$126&gt;=0, if($B148&lt;=$B147,AN147,AN147*vlookup($B148,'2a. TBill Main'!$B$237:$HF$246,1+AN$123)),AN147)</f>
        <v>83128.14922</v>
      </c>
      <c r="AO148" s="346">
        <f>if($A148-AO$126&gt;=0, if($B148&lt;=$B147,AO147,AO147*vlookup($B148,'2a. TBill Main'!$B$237:$HF$246,1+AO$123)),AO147)</f>
        <v>9110.909317</v>
      </c>
      <c r="AP148" s="346">
        <f>if($A148-AP$126&gt;=0, if($B148&lt;=$B147,AP147,AP147*vlookup($B148,'2a. TBill Main'!$B$237:$HF$246,1+AP$123)),AP147)</f>
        <v>16568.14703</v>
      </c>
      <c r="AQ148" s="346">
        <f>if($A148-AQ$126&gt;=0, if($B148&lt;=$B147,AQ147,AQ147*vlookup($B148,'2a. TBill Main'!$B$237:$HF$246,1+AQ$123)),AQ147)</f>
        <v>38553.75592</v>
      </c>
      <c r="AR148" s="346">
        <f>if($A148-AR$126&gt;=0, if($B148&lt;=$B147,AR147,AR147*vlookup($B148,'2a. TBill Main'!$B$237:$HF$246,1+AR$123)),AR147)</f>
        <v>27655.91497</v>
      </c>
      <c r="AS148" s="346">
        <f>if($A148-AS$126&gt;=0, if($B148&lt;=$B147,AS147,AS147*vlookup($B148,'2a. TBill Main'!$B$237:$HF$246,1+AS$123)),AS147)</f>
        <v>8296.774492</v>
      </c>
      <c r="AT148" s="346">
        <f>if($A148-AT$126&gt;=0, if($B148&lt;=$B147,AT147,AT147*vlookup($B148,'2a. TBill Main'!$B$237:$HF$246,1+AT$123)),AT147)</f>
        <v>11062.36599</v>
      </c>
      <c r="AU148" s="346">
        <f>if($A148-AU$126&gt;=0, if($B148&lt;=$B147,AU147,AU147*vlookup($B148,'2a. TBill Main'!$B$237:$HF$246,1+AU$123)),AU147)</f>
        <v>11062.36599</v>
      </c>
      <c r="AV148" s="346">
        <f>if($A148-AV$126&gt;=0, if($B148&lt;=$B147,AV147,AV147*vlookup($B148,'2a. TBill Main'!$B$237:$HF$246,1+AV$123)),AV147)</f>
        <v>6913.978743</v>
      </c>
      <c r="AW148" s="346">
        <f>if($A148-AW$126&gt;=0, if($B148&lt;=$B147,AW147,AW147*vlookup($B148,'2a. TBill Main'!$B$237:$HF$246,1+AW$123)),AW147)</f>
        <v>6913.978743</v>
      </c>
      <c r="AX148" s="346">
        <f>if($A148-AX$126&gt;=0, if($B148&lt;=$B147,AX147,AX147*vlookup($B148,'2a. TBill Main'!$B$237:$HF$246,1+AX$123)),AX147)</f>
        <v>51438.61905</v>
      </c>
      <c r="AY148" s="346">
        <f>if($A148-AY$126&gt;=0, if($B148&lt;=$B147,AY147,AY147*vlookup($B148,'2a. TBill Main'!$B$237:$HF$246,1+AY$123)),AY147)</f>
        <v>39138.58173</v>
      </c>
      <c r="AZ148" s="346">
        <f>if($A148-AZ$126&gt;=0, if($B148&lt;=$B147,AZ147,AZ147*vlookup($B148,'2a. TBill Main'!$B$237:$HF$246,1+AZ$123)),AZ147)</f>
        <v>15643.52682</v>
      </c>
      <c r="BA148" s="346">
        <f>if($A148-BA$126&gt;=0, if($B148&lt;=$B147,BA147,BA147*vlookup($B148,'2a. TBill Main'!$B$237:$HF$246,1+BA$123)),BA147)</f>
        <v>23799.22849</v>
      </c>
      <c r="BB148" s="346">
        <f>if($A148-BB$126&gt;=0, if($B148&lt;=$B147,BB147,BB147*vlookup($B148,'2a. TBill Main'!$B$237:$HF$246,1+BB$123)),BB147)</f>
        <v>43885.8025</v>
      </c>
      <c r="BC148" s="346">
        <f>if($A148-BC$126&gt;=0, if($B148&lt;=$B147,BC147,BC147*vlookup($B148,'2a. TBill Main'!$B$237:$HF$246,1+BC$123)),BC147)</f>
        <v>414.8387246</v>
      </c>
      <c r="BD148" s="346">
        <f>if($A148-BD$126&gt;=0, if($B148&lt;=$B147,BD147,BD147*vlookup($B148,'2a. TBill Main'!$B$237:$HF$246,1+BD$123)),BD147)</f>
        <v>20741.93623</v>
      </c>
      <c r="BE148" s="346">
        <f>if($A148-BE$126&gt;=0, if($B148&lt;=$B147,BE147,BE147*vlookup($B148,'2a. TBill Main'!$B$237:$HF$246,1+BE$123)),BE147)</f>
        <v>13827.95749</v>
      </c>
      <c r="BF148" s="346">
        <f>if($A148-BF$126&gt;=0, if($B148&lt;=$B147,BF147,BF147*vlookup($B148,'2a. TBill Main'!$B$237:$HF$246,1+BF$123)),BF147)</f>
        <v>6913.978743</v>
      </c>
      <c r="BG148" s="346">
        <f>if($A148-BG$126&gt;=0, if($B148&lt;=$B147,BG147,BG147*vlookup($B148,'2a. TBill Main'!$B$237:$HF$246,1+BG$123)),BG147)</f>
        <v>6913.978743</v>
      </c>
      <c r="BH148" s="346">
        <f>if($A148-BH$126&gt;=0, if($B148&lt;=$B147,BH147,BH147*vlookup($B148,'2a. TBill Main'!$B$237:$HF$246,1+BH$123)),BH147)</f>
        <v>13827.95749</v>
      </c>
      <c r="BI148" s="346">
        <f>if($A148-BI$126&gt;=0, if($B148&lt;=$B147,BI147,BI147*vlookup($B148,'2a. TBill Main'!$B$237:$HF$246,1+BI$123)),BI147)</f>
        <v>76692.61781</v>
      </c>
      <c r="BJ148" s="346">
        <f>if($A148-BJ$126&gt;=0, if($B148&lt;=$B147,BJ147,BJ147*vlookup($B148,'2a. TBill Main'!$B$237:$HF$246,1+BJ$123)),BJ147)</f>
        <v>13827.95749</v>
      </c>
      <c r="BK148" s="346">
        <f>if($A148-BK$126&gt;=0, if($B148&lt;=$B147,BK147,BK147*vlookup($B148,'2a. TBill Main'!$B$237:$HF$246,1+BK$123)),BK147)</f>
        <v>25654.8989</v>
      </c>
      <c r="BL148" s="346">
        <f>if($A148-BL$126&gt;=0, if($B148&lt;=$B147,BL147,BL147*vlookup($B148,'2a. TBill Main'!$B$237:$HF$246,1+BL$123)),BL147)</f>
        <v>34569.89371</v>
      </c>
      <c r="BM148" s="346">
        <f>if($A148-BM$126&gt;=0, if($B148&lt;=$B147,BM147,BM147*vlookup($B148,'2a. TBill Main'!$B$237:$HF$246,1+BM$123)),BM147)</f>
        <v>27.65591497</v>
      </c>
      <c r="BN148" s="346">
        <f>if($A148-BN$126&gt;=0, if($B148&lt;=$B147,BN147,BN147*vlookup($B148,'2a. TBill Main'!$B$237:$HF$246,1+BN$123)),BN147)</f>
        <v>3926.932507</v>
      </c>
      <c r="BO148" s="346">
        <f>if($A148-BO$126&gt;=0, if($B148&lt;=$B147,BO147,BO147*vlookup($B148,'2a. TBill Main'!$B$237:$HF$246,1+BO$123)),BO147)</f>
        <v>27118.22867</v>
      </c>
      <c r="BP148" s="346">
        <f>if($A148-BP$126&gt;=0, if($B148&lt;=$B147,BP147,BP147*vlookup($B148,'2a. TBill Main'!$B$237:$HF$246,1+BP$123)),BP147)</f>
        <v>13827.95749</v>
      </c>
      <c r="BQ148" s="346">
        <f>if($A148-BQ$126&gt;=0, if($B148&lt;=$B147,BQ147,BQ147*vlookup($B148,'2a. TBill Main'!$B$237:$HF$246,1+BQ$123)),BQ147)</f>
        <v>3175.70106</v>
      </c>
      <c r="BR148" s="346">
        <f>if($A148-BR$126&gt;=0, if($B148&lt;=$B147,BR147,BR147*vlookup($B148,'2a. TBill Main'!$B$237:$HF$246,1+BR$123)),BR147)</f>
        <v>13827.95749</v>
      </c>
      <c r="BS148" s="346">
        <f>if($A148-BS$126&gt;=0, if($B148&lt;=$B147,BS147,BS147*vlookup($B148,'2a. TBill Main'!$B$237:$HF$246,1+BS$123)),BS147)</f>
        <v>8296.774492</v>
      </c>
      <c r="BT148" s="346">
        <f>if($A148-BT$126&gt;=0, if($B148&lt;=$B147,BT147,BT147*vlookup($B148,'2a. TBill Main'!$B$237:$HF$246,1+BT$123)),BT147)</f>
        <v>96521.90884</v>
      </c>
      <c r="BU148" s="346">
        <f>if($A148-BU$126&gt;=0, if($B148&lt;=$B147,BU147,BU147*vlookup($B148,'2a. TBill Main'!$B$237:$HF$246,1+BU$123)),BU147)</f>
        <v>34698.70114</v>
      </c>
      <c r="BV148" s="346">
        <f>if($A148-BV$126&gt;=0, if($B148&lt;=$B147,BV147,BV147*vlookup($B148,'2a. TBill Main'!$B$237:$HF$246,1+BV$123)),BV147)</f>
        <v>34569.89371</v>
      </c>
      <c r="BW148" s="346">
        <f>if($A148-BW$126&gt;=0, if($B148&lt;=$B147,BW147,BW147*vlookup($B148,'2a. TBill Main'!$B$237:$HF$246,1+BW$123)),BW147)</f>
        <v>695.5462615</v>
      </c>
      <c r="BX148" s="346">
        <f>if($A148-BX$126&gt;=0, if($B148&lt;=$B147,BX147,BX147*vlookup($B148,'2a. TBill Main'!$B$237:$HF$246,1+BX$123)),BX147)</f>
        <v>20741.93623</v>
      </c>
      <c r="BY148" s="346">
        <f>if($A148-BY$126&gt;=0, if($B148&lt;=$B147,BY147,BY147*vlookup($B148,'2a. TBill Main'!$B$237:$HF$246,1+BY$123)),BY147)</f>
        <v>13827.95749</v>
      </c>
      <c r="BZ148" s="346">
        <f>if($A148-BZ$126&gt;=0, if($B148&lt;=$B147,BZ147,BZ147*vlookup($B148,'2a. TBill Main'!$B$237:$HF$246,1+BZ$123)),BZ147)</f>
        <v>8420.424087</v>
      </c>
      <c r="CA148" s="346">
        <f>if($A148-CA$126&gt;=0, if($B148&lt;=$B147,CA147,CA147*vlookup($B148,'2a. TBill Main'!$B$237:$HF$246,1+CA$123)),CA147)</f>
        <v>13827.95749</v>
      </c>
      <c r="CB148" s="346">
        <f>if($A148-CB$126&gt;=0, if($B148&lt;=$B147,CB147,CB147*vlookup($B148,'2a. TBill Main'!$B$237:$HF$246,1+CB$123)),CB147)</f>
        <v>28380.49994</v>
      </c>
      <c r="CC148" s="346">
        <f>if($A148-CC$126&gt;=0, if($B148&lt;=$B147,CC147,CC147*vlookup($B148,'2a. TBill Main'!$B$237:$HF$246,1+CC$123)),CC147)</f>
        <v>52251.61998</v>
      </c>
      <c r="CD148" s="346">
        <f>if($A148-CD$126&gt;=0, if($B148&lt;=$B147,CD147,CD147*vlookup($B148,'2a. TBill Main'!$B$237:$HF$246,1+CD$123)),CD147)</f>
        <v>14516.58977</v>
      </c>
      <c r="CE148" s="346">
        <f>if($A148-CE$126&gt;=0, if($B148&lt;=$B147,CE147,CE147*vlookup($B148,'2a. TBill Main'!$B$237:$HF$246,1+CE$123)),CE147)</f>
        <v>30845.4993</v>
      </c>
      <c r="CF148" s="346">
        <f>if($A148-CF$126&gt;=0, if($B148&lt;=$B147,CF147,CF147*vlookup($B148,'2a. TBill Main'!$B$237:$HF$246,1+CF$123)),CF147)</f>
        <v>34569.89371</v>
      </c>
      <c r="CG148" s="346">
        <f>if($A148-CG$126&gt;=0, if($B148&lt;=$B147,CG147,CG147*vlookup($B148,'2a. TBill Main'!$B$237:$HF$246,1+CG$123)),CG147)</f>
        <v>6.913978743</v>
      </c>
      <c r="CH148" s="346">
        <f>if($A148-CH$126&gt;=0, if($B148&lt;=$B147,CH147,CH147*vlookup($B148,'2a. TBill Main'!$B$237:$HF$246,1+CH$123)),CH147)</f>
        <v>19459.43466</v>
      </c>
      <c r="CI148" s="346">
        <f>if($A148-CI$126&gt;=0, if($B148&lt;=$B147,CI147,CI147*vlookup($B148,'2a. TBill Main'!$B$237:$HF$246,1+CI$123)),CI147)</f>
        <v>13827.95749</v>
      </c>
      <c r="CJ148" s="346">
        <f>if($A148-CJ$126&gt;=0, if($B148&lt;=$B147,CJ147,CJ147*vlookup($B148,'2a. TBill Main'!$B$237:$HF$246,1+CJ$123)),CJ147)</f>
        <v>6913.978743</v>
      </c>
      <c r="CK148" s="346">
        <f>if($A148-CK$126&gt;=0, if($B148&lt;=$B147,CK147,CK147*vlookup($B148,'2a. TBill Main'!$B$237:$HF$246,1+CK$123)),CK147)</f>
        <v>12037.67949</v>
      </c>
      <c r="CL148" s="346">
        <f>if($A148-CL$126&gt;=0, if($B148&lt;=$B147,CL147,CL147*vlookup($B148,'2a. TBill Main'!$B$237:$HF$246,1+CL$123)),CL147)</f>
        <v>10386.22035</v>
      </c>
      <c r="CM148" s="346">
        <f>if($A148-CM$126&gt;=0, if($B148&lt;=$B147,CM147,CM147*vlookup($B148,'2a. TBill Main'!$B$237:$HF$246,1+CM$123)),CM147)</f>
        <v>61304.86672</v>
      </c>
      <c r="CN148" s="346">
        <f>if($A148-CN$126&gt;=0, if($B148&lt;=$B147,CN147,CN147*vlookup($B148,'2a. TBill Main'!$B$237:$HF$246,1+CN$123)),CN147)</f>
        <v>21652.10622</v>
      </c>
      <c r="CO148" s="346">
        <f>if($A148-CO$126&gt;=0, if($B148&lt;=$B147,CO147,CO147*vlookup($B148,'2a. TBill Main'!$B$237:$HF$246,1+CO$123)),CO147)</f>
        <v>204.0274067</v>
      </c>
      <c r="CP148" s="346">
        <f>if($A148-CP$126&gt;=0, if($B148&lt;=$B147,CP147,CP147*vlookup($B148,'2a. TBill Main'!$B$237:$HF$246,1+CP$123)),CP147)</f>
        <v>28901.01772</v>
      </c>
      <c r="CQ148" s="346">
        <f>if($A148-CQ$126&gt;=0, if($B148&lt;=$B147,CQ147,CQ147*vlookup($B148,'2a. TBill Main'!$B$237:$HF$246,1+CQ$123)),CQ147)</f>
        <v>6375.856458</v>
      </c>
      <c r="CR148" s="346">
        <f>if($A148-CR$126&gt;=0, if($B148&lt;=$B147,CR147,CR147*vlookup($B148,'2a. TBill Main'!$B$237:$HF$246,1+CR$123)),CR147)</f>
        <v>18264.89049</v>
      </c>
      <c r="CS148" s="346">
        <f>if($A148-CS$126&gt;=0, if($B148&lt;=$B147,CS147,CS147*vlookup($B148,'2a. TBill Main'!$B$237:$HF$246,1+CS$123)),CS147)</f>
        <v>5402.900762</v>
      </c>
      <c r="CT148" s="346">
        <f>if($A148-CT$126&gt;=0, if($B148&lt;=$B147,CT147,CT147*vlookup($B148,'2a. TBill Main'!$B$237:$HF$246,1+CT$123)),CT147)</f>
        <v>17857.97058</v>
      </c>
      <c r="CU148" s="346">
        <f>if($A148-CU$126&gt;=0, if($B148&lt;=$B147,CU147,CU147*vlookup($B148,'2a. TBill Main'!$B$237:$HF$246,1+CU$123)),CU147)</f>
        <v>27145.15786</v>
      </c>
      <c r="CV148" s="346">
        <f>if($A148-CV$126&gt;=0, if($B148&lt;=$B147,CV147,CV147*vlookup($B148,'2a. TBill Main'!$B$237:$HF$246,1+CV$123)),CV147)</f>
        <v>6375.856458</v>
      </c>
      <c r="CW148" s="346">
        <f>if($A148-CW$126&gt;=0, if($B148&lt;=$B147,CW147,CW147*vlookup($B148,'2a. TBill Main'!$B$237:$HF$246,1+CW$123)),CW147)</f>
        <v>9244.991864</v>
      </c>
      <c r="CX148" s="346">
        <f>if($A148-CX$126&gt;=0, if($B148&lt;=$B147,CX147,CX147*vlookup($B148,'2a. TBill Main'!$B$237:$HF$246,1+CX$123)),CX147)</f>
        <v>69531.26502</v>
      </c>
      <c r="CY148" s="346">
        <f>if($A148-CY$126&gt;=0, if($B148&lt;=$B147,CY147,CY147*vlookup($B148,'2a. TBill Main'!$B$237:$HF$246,1+CY$123)),CY147)</f>
        <v>136468.7934</v>
      </c>
      <c r="CZ148" s="346">
        <f>if($A148-CZ$126&gt;=0, if($B148&lt;=$B147,CZ147,CZ147*vlookup($B148,'2a. TBill Main'!$B$237:$HF$246,1+CZ$123)),CZ147)</f>
        <v>11546.99484</v>
      </c>
      <c r="DA148" s="346">
        <f>if($A148-DA$126&gt;=0, if($B148&lt;=$B147,DA147,DA147*vlookup($B148,'2a. TBill Main'!$B$237:$HF$246,1+DA$123)),DA147)</f>
        <v>31879.28229</v>
      </c>
      <c r="DB148" s="346">
        <f>if($A148-DB$126&gt;=0, if($B148&lt;=$B147,DB147,DB147*vlookup($B148,'2a. TBill Main'!$B$237:$HF$246,1+DB$123)),DB147)</f>
        <v>12751.71292</v>
      </c>
      <c r="DC148" s="346">
        <f>if($A148-DC$126&gt;=0, if($B148&lt;=$B147,DC147,DC147*vlookup($B148,'2a. TBill Main'!$B$237:$HF$246,1+DC$123)),DC147)</f>
        <v>12751.71292</v>
      </c>
      <c r="DD148" s="346">
        <f>if($A148-DD$126&gt;=0, if($B148&lt;=$B147,DD147,DD147*vlookup($B148,'2a. TBill Main'!$B$237:$HF$246,1+DD$123)),DD147)</f>
        <v>25398.86179</v>
      </c>
      <c r="DE148" s="346">
        <f>if($A148-DE$126&gt;=0, if($B148&lt;=$B147,DE147,DE147*vlookup($B148,'2a. TBill Main'!$B$237:$HF$246,1+DE$123)),DE147)</f>
        <v>9668.348733</v>
      </c>
      <c r="DF148" s="346">
        <f>if($A148-DF$126&gt;=0, if($B148&lt;=$B147,DF147,DF147*vlookup($B148,'2a. TBill Main'!$B$237:$HF$246,1+DF$123)),DF147)</f>
        <v>5100.685166</v>
      </c>
      <c r="DG148" s="346">
        <f>if($A148-DG$126&gt;=0, if($B148&lt;=$B147,DG147,DG147*vlookup($B148,'2a. TBill Main'!$B$237:$HF$246,1+DG$123)),DG147)</f>
        <v>12751.71292</v>
      </c>
      <c r="DH148" s="346">
        <f>if($A148-DH$126&gt;=0, if($B148&lt;=$B147,DH147,DH147*vlookup($B148,'2a. TBill Main'!$B$237:$HF$246,1+DH$123)),DH147)</f>
        <v>63571.1144</v>
      </c>
      <c r="DI148" s="346">
        <f>if($A148-DI$126&gt;=0, if($B148&lt;=$B147,DI147,DI147*vlookup($B148,'2a. TBill Main'!$B$237:$HF$246,1+DI$123)),DI147)</f>
        <v>9931.276301</v>
      </c>
      <c r="DJ148" s="346">
        <f>if($A148-DJ$126&gt;=0, if($B148&lt;=$B147,DJ147,DJ147*vlookup($B148,'2a. TBill Main'!$B$237:$HF$246,1+DJ$123)),DJ147)</f>
        <v>63.75856458</v>
      </c>
      <c r="DK148" s="346">
        <f>if($A148-DK$126&gt;=0, if($B148&lt;=$B147,DK147,DK147*vlookup($B148,'2a. TBill Main'!$B$237:$HF$246,1+DK$123)),DK147)</f>
        <v>29819.33233</v>
      </c>
      <c r="DL148" s="346">
        <f>if($A148-DL$126&gt;=0, if($B148&lt;=$B147,DL147,DL147*vlookup($B148,'2a. TBill Main'!$B$237:$HF$246,1+DL$123)),DL147)</f>
        <v>12751.71292</v>
      </c>
      <c r="DM148" s="346">
        <f>if($A148-DM$126&gt;=0, if($B148&lt;=$B147,DM147,DM147*vlookup($B148,'2a. TBill Main'!$B$237:$HF$246,1+DM$123)),DM147)</f>
        <v>8179.828532</v>
      </c>
      <c r="DN148" s="346">
        <f>if($A148-DN$126&gt;=0, if($B148&lt;=$B147,DN147,DN147*vlookup($B148,'2a. TBill Main'!$B$237:$HF$246,1+DN$123)),DN147)</f>
        <v>33962.91218</v>
      </c>
      <c r="DO148" s="346">
        <f>if($A148-DO$126&gt;=0, if($B148&lt;=$B147,DO147,DO147*vlookup($B148,'2a. TBill Main'!$B$237:$HF$246,1+DO$123)),DO147)</f>
        <v>12751.71292</v>
      </c>
      <c r="DP148" s="346">
        <f>if($A148-DP$126&gt;=0, if($B148&lt;=$B147,DP147,DP147*vlookup($B148,'2a. TBill Main'!$B$237:$HF$246,1+DP$123)),DP147)</f>
        <v>15302.0555</v>
      </c>
      <c r="DQ148" s="346">
        <f>if($A148-DQ$126&gt;=0, if($B148&lt;=$B147,DQ147,DQ147*vlookup($B148,'2a. TBill Main'!$B$237:$HF$246,1+DQ$123)),DQ147)</f>
        <v>8926.199041</v>
      </c>
      <c r="DR148" s="346">
        <f>if($A148-DR$126&gt;=0, if($B148&lt;=$B147,DR147,DR147*vlookup($B148,'2a. TBill Main'!$B$237:$HF$246,1+DR$123)),DR147)</f>
        <v>60323.58466</v>
      </c>
      <c r="DS148" s="346">
        <f>if($A148-DS$126&gt;=0, if($B148&lt;=$B147,DS147,DS147*vlookup($B148,'2a. TBill Main'!$B$237:$HF$246,1+DS$123)),DS147)</f>
        <v>2562.877517</v>
      </c>
      <c r="DT148" s="346">
        <f>if($A148-DT$126&gt;=0, if($B148&lt;=$B147,DT147,DT147*vlookup($B148,'2a. TBill Main'!$B$237:$HF$246,1+DT$123)),DT147)</f>
        <v>67.58407845</v>
      </c>
      <c r="DU148" s="346">
        <f>if($A148-DU$126&gt;=0, if($B148&lt;=$B147,DU147,DU147*vlookup($B148,'2a. TBill Main'!$B$237:$HF$246,1+DU$123)),DU147)</f>
        <v>22189.6637</v>
      </c>
      <c r="DV148" s="346">
        <f>if($A148-DV$126&gt;=0, if($B148&lt;=$B147,DV147,DV147*vlookup($B148,'2a. TBill Main'!$B$237:$HF$246,1+DV$123)),DV147)</f>
        <v>44476.4827</v>
      </c>
      <c r="DW148" s="346">
        <f>if($A148-DW$126&gt;=0, if($B148&lt;=$B147,DW147,DW147*vlookup($B148,'2a. TBill Main'!$B$237:$HF$246,1+DW$123)),DW147)</f>
        <v>12751.71292</v>
      </c>
      <c r="DX148" s="346">
        <f>if($A148-DX$126&gt;=0, if($B148&lt;=$B147,DX147,DX147*vlookup($B148,'2a. TBill Main'!$B$237:$HF$246,1+DX$123)),DX147)</f>
        <v>25503.42583</v>
      </c>
      <c r="DY148" s="346">
        <f>if($A148-DY$126&gt;=0, if($B148&lt;=$B147,DY147,DY147*vlookup($B148,'2a. TBill Main'!$B$237:$HF$246,1+DY$123)),DY147)</f>
        <v>12751.71292</v>
      </c>
      <c r="DZ148" s="346">
        <f>if($A148-DZ$126&gt;=0, if($B148&lt;=$B147,DZ147,DZ147*vlookup($B148,'2a. TBill Main'!$B$237:$HF$246,1+DZ$123)),DZ147)</f>
        <v>77063.70184</v>
      </c>
      <c r="EA148" s="346">
        <f>if($A148-EA$126&gt;=0, if($B148&lt;=$B147,EA147,EA147*vlookup($B148,'2a. TBill Main'!$B$237:$HF$246,1+EA$123)),EA147)</f>
        <v>364.6989894</v>
      </c>
      <c r="EB148" s="346">
        <f>if($A148-EB$126&gt;=0, if($B148&lt;=$B147,EB147,EB147*vlookup($B148,'2a. TBill Main'!$B$237:$HF$246,1+EB$123)),EB147)</f>
        <v>25503.42583</v>
      </c>
      <c r="EC148" s="346">
        <f>if($A148-EC$126&gt;=0, if($B148&lt;=$B147,EC147,EC147*vlookup($B148,'2a. TBill Main'!$B$237:$HF$246,1+EC$123)),EC147)</f>
        <v>36822.06299</v>
      </c>
      <c r="ED148" s="346">
        <f>if($A148-ED$126&gt;=0, if($B148&lt;=$B147,ED147,ED147*vlookup($B148,'2a. TBill Main'!$B$237:$HF$246,1+ED$123)),ED147)</f>
        <v>24943.47261</v>
      </c>
      <c r="EE148" s="346">
        <f>if($A148-EE$126&gt;=0, if($B148&lt;=$B147,EE147,EE147*vlookup($B148,'2a. TBill Main'!$B$237:$HF$246,1+EE$123)),EE147)</f>
        <v>25503.42583</v>
      </c>
      <c r="EF148" s="346">
        <f>if($A148-EF$126&gt;=0, if($B148&lt;=$B147,EF147,EF147*vlookup($B148,'2a. TBill Main'!$B$237:$HF$246,1+EF$123)),EF147)</f>
        <v>6719.3621</v>
      </c>
      <c r="EG148" s="346">
        <f>if($A148-EG$126&gt;=0, if($B148&lt;=$B147,EG147,EG147*vlookup($B148,'2a. TBill Main'!$B$237:$HF$246,1+EG$123)),EG147)</f>
        <v>5359.978497</v>
      </c>
      <c r="EH148" s="346">
        <f>if($A148-EH$126&gt;=0, if($B148&lt;=$B147,EH147,EH147*vlookup($B148,'2a. TBill Main'!$B$237:$HF$246,1+EH$123)),EH147)</f>
        <v>502.4174889</v>
      </c>
      <c r="EI148" s="346">
        <f>if($A148-EI$126&gt;=0, if($B148&lt;=$B147,EI147,EI147*vlookup($B148,'2a. TBill Main'!$B$237:$HF$246,1+EI$123)),EI147)</f>
        <v>25503.42583</v>
      </c>
      <c r="EJ148" s="346">
        <f>if($A148-EJ$126&gt;=0, if($B148&lt;=$B147,EJ147,EJ147*vlookup($B148,'2a. TBill Main'!$B$237:$HF$246,1+EJ$123)),EJ147)</f>
        <v>22711.9101</v>
      </c>
      <c r="EK148" s="346">
        <f>if($A148-EK$126&gt;=0, if($B148&lt;=$B147,EK147,EK147*vlookup($B148,'2a. TBill Main'!$B$237:$HF$246,1+EK$123)),EK147)</f>
        <v>14026.88421</v>
      </c>
      <c r="EL148" s="346">
        <f>if($A148-EL$126&gt;=0, if($B148&lt;=$B147,EL147,EL147*vlookup($B148,'2a. TBill Main'!$B$237:$HF$246,1+EL$123)),EL147)</f>
        <v>5387.598707</v>
      </c>
      <c r="EM148" s="346">
        <f>if($A148-EM$126&gt;=0, if($B148&lt;=$B147,EM147,EM147*vlookup($B148,'2a. TBill Main'!$B$237:$HF$246,1+EM$123)),EM147)</f>
        <v>52296.04984</v>
      </c>
      <c r="EN148" s="346">
        <f>if($A148-EN$126&gt;=0, if($B148&lt;=$B147,EN147,EN147*vlookup($B148,'2a. TBill Main'!$B$237:$HF$246,1+EN$123)),EN147)</f>
        <v>382.5513875</v>
      </c>
      <c r="EO148" s="346">
        <f>if($A148-EO$126&gt;=0, if($B148&lt;=$B147,EO147,EO147*vlookup($B148,'2a. TBill Main'!$B$237:$HF$246,1+EO$123)),EO147)</f>
        <v>21699.53886</v>
      </c>
      <c r="EP148" s="346">
        <f>if($A148-EP$126&gt;=0, if($B148&lt;=$B147,EP147,EP147*vlookup($B148,'2a. TBill Main'!$B$237:$HF$246,1+EP$123)),EP147)</f>
        <v>23001.34848</v>
      </c>
      <c r="EQ148" s="346">
        <f>if($A148-EQ$126&gt;=0, if($B148&lt;=$B147,EQ147,EQ147*vlookup($B148,'2a. TBill Main'!$B$237:$HF$246,1+EQ$123)),EQ147)</f>
        <v>25503.42583</v>
      </c>
      <c r="ER148" s="346">
        <f>if($A148-ER$126&gt;=0, if($B148&lt;=$B147,ER147,ER147*vlookup($B148,'2a. TBill Main'!$B$237:$HF$246,1+ER$123)),ER147)</f>
        <v>45989.05263</v>
      </c>
      <c r="ES148" s="346">
        <f>if($A148-ES$126&gt;=0, if($B148&lt;=$B147,ES147,ES147*vlookup($B148,'2a. TBill Main'!$B$237:$HF$246,1+ES$123)),ES147)</f>
        <v>6116.43561</v>
      </c>
      <c r="ET148" s="346">
        <f>if($A148-ET$126&gt;=0, if($B148&lt;=$B147,ET147,ET147*vlookup($B148,'2a. TBill Main'!$B$237:$HF$246,1+ET$123)),ET147)</f>
        <v>1808.192891</v>
      </c>
      <c r="EU148" s="346">
        <f>if($A148-EU$126&gt;=0, if($B148&lt;=$B147,EU147,EU147*vlookup($B148,'2a. TBill Main'!$B$237:$HF$246,1+EU$123)),EU147)</f>
        <v>10328.04585</v>
      </c>
      <c r="EV148" s="346">
        <f>if($A148-EV$126&gt;=0, if($B148&lt;=$B147,EV147,EV147*vlookup($B148,'2a. TBill Main'!$B$237:$HF$246,1+EV$123)),EV147)</f>
        <v>6191.900247</v>
      </c>
      <c r="EW148" s="346">
        <f>if($A148-EW$126&gt;=0, if($B148&lt;=$B147,EW147,EW147*vlookup($B148,'2a. TBill Main'!$B$237:$HF$246,1+EW$123)),EW147)</f>
        <v>5447.531758</v>
      </c>
      <c r="EX148" s="346">
        <f>if($A148-EX$126&gt;=0, if($B148&lt;=$B147,EX147,EX147*vlookup($B148,'2a. TBill Main'!$B$237:$HF$246,1+EX$123)),EX147)</f>
        <v>7513.436767</v>
      </c>
      <c r="EY148" s="346">
        <f>if($A148-EY$126&gt;=0, if($B148&lt;=$B147,EY147,EY147*vlookup($B148,'2a. TBill Main'!$B$237:$HF$246,1+EY$123)),EY147)</f>
        <v>58619.27998</v>
      </c>
      <c r="EZ148" s="346">
        <f>if($A148-EZ$126&gt;=0, if($B148&lt;=$B147,EZ147,EZ147*vlookup($B148,'2a. TBill Main'!$B$237:$HF$246,1+EZ$123)),EZ147)</f>
        <v>25116.43685</v>
      </c>
      <c r="FA148" s="346">
        <f>if($A148-FA$126&gt;=0, if($B148&lt;=$B147,FA147,FA147*vlookup($B148,'2a. TBill Main'!$B$237:$HF$246,1+FA$123)),FA147)</f>
        <v>4565.368258</v>
      </c>
      <c r="FB148" s="346">
        <f>if($A148-FB$126&gt;=0, if($B148&lt;=$B147,FB147,FB147*vlookup($B148,'2a. TBill Main'!$B$237:$HF$246,1+FB$123)),FB147)</f>
        <v>8024.270387</v>
      </c>
      <c r="FC148" s="346">
        <f>if($A148-FC$126&gt;=0, if($B148&lt;=$B147,FC147,FC147*vlookup($B148,'2a. TBill Main'!$B$237:$HF$246,1+FC$123)),FC147)</f>
        <v>32168.74617</v>
      </c>
      <c r="FD148" s="346">
        <f>if($A148-FD$126&gt;=0, if($B148&lt;=$B147,FD147,FD147*vlookup($B148,'2a. TBill Main'!$B$237:$HF$246,1+FD$123)),FD147)</f>
        <v>26149.56788</v>
      </c>
      <c r="FE148" s="346">
        <f>if($A148-FE$126&gt;=0, if($B148&lt;=$B147,FE147,FE147*vlookup($B148,'2a. TBill Main'!$B$237:$HF$246,1+FE$123)),FE147)</f>
        <v>43927.17716</v>
      </c>
      <c r="FF148" s="346">
        <f>if($A148-FF$126&gt;=0, if($B148&lt;=$B147,FF147,FF147*vlookup($B148,'2a. TBill Main'!$B$237:$HF$246,1+FF$123)),FF147)</f>
        <v>10433.31124</v>
      </c>
      <c r="FG148" s="346">
        <f>if($A148-FG$126&gt;=0, if($B148&lt;=$B147,FG147,FG147*vlookup($B148,'2a. TBill Main'!$B$237:$HF$246,1+FG$123)),FG147)</f>
        <v>13281.75061</v>
      </c>
      <c r="FH148" s="346">
        <f>if($A148-FH$126&gt;=0, if($B148&lt;=$B147,FH147,FH147*vlookup($B148,'2a. TBill Main'!$B$237:$HF$246,1+FH$123)),FH147)</f>
        <v>16438.23312</v>
      </c>
      <c r="FI148" s="346">
        <f>if($A148-FI$126&gt;=0, if($B148&lt;=$B147,FI147,FI147*vlookup($B148,'2a. TBill Main'!$B$237:$HF$246,1+FI$123)),FI147)</f>
        <v>44788.0453</v>
      </c>
      <c r="FJ148" s="346">
        <f>if($A148-FJ$126&gt;=0, if($B148&lt;=$B147,FJ147,FJ147*vlookup($B148,'2a. TBill Main'!$B$237:$HF$246,1+FJ$123)),FJ147)</f>
        <v>46633.24366</v>
      </c>
      <c r="FK148" s="346">
        <f>if($A148-FK$126&gt;=0, if($B148&lt;=$B147,FK147,FK147*vlookup($B148,'2a. TBill Main'!$B$237:$HF$246,1+FK$123)),FK147)</f>
        <v>19913.07489</v>
      </c>
      <c r="FL148" s="346">
        <f>if($A148-FL$126&gt;=0, if($B148&lt;=$B147,FL147,FL147*vlookup($B148,'2a. TBill Main'!$B$237:$HF$246,1+FL$123)),FL147)</f>
        <v>19825.08807</v>
      </c>
      <c r="FM148" s="346">
        <f>if($A148-FM$126&gt;=0, if($B148&lt;=$B147,FM147,FM147*vlookup($B148,'2a. TBill Main'!$B$237:$HF$246,1+FM$123)),FM147)</f>
        <v>52694.29859</v>
      </c>
      <c r="FN148" s="346">
        <f>if($A148-FN$126&gt;=0, if($B148&lt;=$B147,FN147,FN147*vlookup($B148,'2a. TBill Main'!$B$237:$HF$246,1+FN$123)),FN147)</f>
        <v>45004.39086</v>
      </c>
      <c r="FO148" s="346">
        <f>if($A148-FO$126&gt;=0, if($B148&lt;=$B147,FO147,FO147*vlookup($B148,'2a. TBill Main'!$B$237:$HF$246,1+FO$123)),FO147)</f>
        <v>21677.91196</v>
      </c>
      <c r="FP148" s="346">
        <f>if($A148-FP$126&gt;=0, if($B148&lt;=$B147,FP147,FP147*vlookup($B148,'2a. TBill Main'!$B$237:$HF$246,1+FP$123)),FP147)</f>
        <v>7688.007717</v>
      </c>
      <c r="FQ148" s="346">
        <f>if($A148-FQ$126&gt;=0, if($B148&lt;=$B147,FQ147,FQ147*vlookup($B148,'2a. TBill Main'!$B$237:$HF$246,1+FQ$123)),FQ147)</f>
        <v>42470.38322</v>
      </c>
      <c r="FR148" s="346">
        <f>if($A148-FR$126&gt;=0, if($B148&lt;=$B147,FR147,FR147*vlookup($B148,'2a. TBill Main'!$B$237:$HF$246,1+FR$123)),FR147)</f>
        <v>42465.09126</v>
      </c>
      <c r="FS148" s="346">
        <f>if($A148-FS$126&gt;=0, if($B148&lt;=$B147,FS147,FS147*vlookup($B148,'2a. TBill Main'!$B$237:$HF$246,1+FS$123)),FS147)</f>
        <v>19127.56937</v>
      </c>
      <c r="FT148" s="346">
        <f>if($A148-FT$126&gt;=0, if($B148&lt;=$B147,FT147,FT147*vlookup($B148,'2a. TBill Main'!$B$237:$HF$246,1+FT$123)),FT147)</f>
        <v>23792.14596</v>
      </c>
      <c r="FU148" s="346">
        <f>if($A148-FU$126&gt;=0, if($B148&lt;=$B147,FU147,FU147*vlookup($B148,'2a. TBill Main'!$B$237:$HF$246,1+FU$123)),FU147)</f>
        <v>25503.42583</v>
      </c>
      <c r="FV148" s="346">
        <f>if($A148-FV$126&gt;=0, if($B148&lt;=$B147,FV147,FV147*vlookup($B148,'2a. TBill Main'!$B$237:$HF$246,1+FV$123)),FV147)</f>
        <v>53557.19425</v>
      </c>
      <c r="FW148" s="346">
        <f>if($A148-FW$126&gt;=0, if($B148&lt;=$B147,FW147,FW147*vlookup($B148,'2a. TBill Main'!$B$237:$HF$246,1+FW$123)),FW147)</f>
        <v>1272.620949</v>
      </c>
      <c r="FX148" s="346">
        <f>if($A148-FX$126&gt;=0, if($B148&lt;=$B147,FX147,FX147*vlookup($B148,'2a. TBill Main'!$B$237:$HF$246,1+FX$123)),FX147)</f>
        <v>28407.37341</v>
      </c>
      <c r="FY148" s="346">
        <f>if($A148-FY$126&gt;=0, if($B148&lt;=$B147,FY147,FY147*vlookup($B148,'2a. TBill Main'!$B$237:$HF$246,1+FY$123)),FY147)</f>
        <v>26350.13957</v>
      </c>
      <c r="FZ148" s="346">
        <f>if($A148-FZ$126&gt;=0, if($B148&lt;=$B147,FZ147,FZ147*vlookup($B148,'2a. TBill Main'!$B$237:$HF$246,1+FZ$123)),FZ147)</f>
        <v>29572.07662</v>
      </c>
      <c r="GA148" s="346">
        <f>if($A148-GA$126&gt;=0, if($B148&lt;=$B147,GA147,GA147*vlookup($B148,'2a. TBill Main'!$B$237:$HF$246,1+GA$123)),GA147)</f>
        <v>478.1892343</v>
      </c>
      <c r="GB148" s="346">
        <f>if($A148-GB$126&gt;=0, if($B148&lt;=$B147,GB147,GB147*vlookup($B148,'2a. TBill Main'!$B$237:$HF$246,1+GB$123)),GB147)</f>
        <v>2700.812796</v>
      </c>
      <c r="GC148" s="346">
        <f>if($A148-GC$126&gt;=0, if($B148&lt;=$B147,GC147,GC147*vlookup($B148,'2a. TBill Main'!$B$237:$HF$246,1+GC$123)),GC147)</f>
        <v>140.2688421</v>
      </c>
      <c r="GD148" s="346">
        <f>if($A148-GD$126&gt;=0, if($B148&lt;=$B147,GD147,GD147*vlookup($B148,'2a. TBill Main'!$B$237:$HF$246,1+GD$123)),GD147)</f>
        <v>10750.96916</v>
      </c>
      <c r="GE148" s="346">
        <f>if($A148-GE$126&gt;=0, if($B148&lt;=$B147,GE147,GE147*vlookup($B148,'2a. TBill Main'!$B$237:$HF$246,1+GE$123)),GE147)</f>
        <v>2753.40086</v>
      </c>
      <c r="GF148" s="346">
        <f>if($A148-GF$126&gt;=0, if($B148&lt;=$B147,GF147,GF147*vlookup($B148,'2a. TBill Main'!$B$237:$HF$246,1+GF$123)),GF147)</f>
        <v>2138.462256</v>
      </c>
      <c r="GG148" s="346">
        <f>if($A148-GG$126&gt;=0, if($B148&lt;=$B147,GG147,GG147*vlookup($B148,'2a. TBill Main'!$B$237:$HF$246,1+GG$123)),GG147)</f>
        <v>31455.23683</v>
      </c>
      <c r="GH148" s="346">
        <f>if($A148-GH$126&gt;=0, if($B148&lt;=$B147,GH147,GH147*vlookup($B148,'2a. TBill Main'!$B$237:$HF$246,1+GH$123)),GH147)</f>
        <v>140.2688421</v>
      </c>
      <c r="GI148" s="346">
        <f>if($A148-GI$126&gt;=0, if($B148&lt;=$B147,GI147,GI147*vlookup($B148,'2a. TBill Main'!$B$237:$HF$246,1+GI$123)),GI147)</f>
        <v>318.7928229</v>
      </c>
      <c r="GJ148" s="346">
        <f>if($A148-GJ$126&gt;=0, if($B148&lt;=$B147,GJ147,GJ147*vlookup($B148,'2a. TBill Main'!$B$237:$HF$246,1+GJ$123)),GJ147)</f>
        <v>42.08065262</v>
      </c>
      <c r="GK148" s="346">
        <f>if($A148-GK$126&gt;=0, if($B148&lt;=$B147,GK147,GK147*vlookup($B148,'2a. TBill Main'!$B$237:$HF$246,1+GK$123)),GK147)</f>
        <v>20745.71074</v>
      </c>
      <c r="GL148" s="346">
        <f>if($A148-GL$126&gt;=0, if($B148&lt;=$B147,GL147,GL147*vlookup($B148,'2a. TBill Main'!$B$237:$HF$246,1+GL$123)),GL147)</f>
        <v>15206.81296</v>
      </c>
      <c r="GM148" s="346">
        <f>if($A148-GM$126&gt;=0, if($B148&lt;=$B147,GM147,GM147*vlookup($B148,'2a. TBill Main'!$B$237:$HF$246,1+GM$123)),GM147)</f>
        <v>414.4306698</v>
      </c>
      <c r="GN148" s="346">
        <f>if($A148-GN$126&gt;=0, if($B148&lt;=$B147,GN147,GN147*vlookup($B148,'2a. TBill Main'!$B$237:$HF$246,1+GN$123)),GN147)</f>
        <v>12.75171292</v>
      </c>
      <c r="GO148" s="346">
        <f>if($A148-GO$126&gt;=0, if($B148&lt;=$B147,GO147,GO147*vlookup($B148,'2a. TBill Main'!$B$237:$HF$246,1+GO$123)),GO147)</f>
        <v>1485.574555</v>
      </c>
      <c r="GP148" s="346">
        <f>if($A148-GP$126&gt;=0, if($B148&lt;=$B147,GP147,GP147*vlookup($B148,'2a. TBill Main'!$B$237:$HF$246,1+GP$123)),GP147)</f>
        <v>13905.74293</v>
      </c>
      <c r="GQ148" s="346">
        <f>if($A148-GQ$126&gt;=0, if($B148&lt;=$B147,GQ147,GQ147*vlookup($B148,'2a. TBill Main'!$B$237:$HF$246,1+GQ$123)),GQ147)</f>
        <v>14603.26163</v>
      </c>
      <c r="GR148" s="346">
        <f>if($A148-GR$126&gt;=0, if($B148&lt;=$B147,GR147,GR147*vlookup($B148,'2a. TBill Main'!$B$237:$HF$246,1+GR$123)),GR147)</f>
        <v>17404.81296</v>
      </c>
      <c r="GS148" s="346">
        <f>if($A148-GS$126&gt;=0, if($B148&lt;=$B147,GS147,GS147*vlookup($B148,'2a. TBill Main'!$B$237:$HF$246,1+GS$123)),GS147)</f>
        <v>35304.39238</v>
      </c>
      <c r="GT148" s="346">
        <f>if($A148-GT$126&gt;=0, if($B148&lt;=$B147,GT147,GT147*vlookup($B148,'2a. TBill Main'!$B$237:$HF$246,1+GT$123)),GT147)</f>
        <v>2549.067412</v>
      </c>
      <c r="GU148" s="346">
        <f>if($A148-GU$126&gt;=0, if($B148&lt;=$B147,GU147,GU147*vlookup($B148,'2a. TBill Main'!$B$237:$HF$246,1+GU$123)),GU147)</f>
        <v>10585.19689</v>
      </c>
      <c r="GV148" s="346">
        <f>if($A148-GV$126&gt;=0, if($B148&lt;=$B147,GV147,GV147*vlookup($B148,'2a. TBill Main'!$B$237:$HF$246,1+GV$123)),GV147)</f>
        <v>17677.69962</v>
      </c>
      <c r="GW148" s="346">
        <f>if($A148-GW$126&gt;=0, if($B148&lt;=$B147,GW147,GW147*vlookup($B148,'2a. TBill Main'!$B$237:$HF$246,1+GW$123)),GW147)</f>
        <v>19315.01955</v>
      </c>
      <c r="GX148" s="346">
        <f>if($A148-GX$126&gt;=0, if($B148&lt;=$B147,GX147,GX147*vlookup($B148,'2a. TBill Main'!$B$237:$HF$246,1+GX$123)),GX147)</f>
        <v>8449.284978</v>
      </c>
      <c r="GY148" s="346">
        <f>if($A148-GY$126&gt;=0, if($B148&lt;=$B147,GY147,GY147*vlookup($B148,'2a. TBill Main'!$B$237:$HF$246,1+GY$123)),GY147)</f>
        <v>32659.68712</v>
      </c>
      <c r="GZ148" s="346">
        <f>if($A148-GZ$126&gt;=0, if($B148&lt;=$B147,GZ147,GZ147*vlookup($B148,'2a. TBill Main'!$B$237:$HF$246,1+GZ$123)),GZ147)</f>
        <v>26235.37415</v>
      </c>
      <c r="HA148" s="346">
        <f>if($A148-HA$126&gt;=0, if($B148&lt;=$B147,HA147,HA147*vlookup($B148,'2a. TBill Main'!$B$237:$HF$246,1+HA$123)),HA147)</f>
        <v>37805.00328</v>
      </c>
      <c r="HB148" s="346">
        <f>if($A148-HB$126&gt;=0, if($B148&lt;=$B147,HB147,HB147*vlookup($B148,'2a. TBill Main'!$B$237:$HF$246,1+HB$123)),HB147)</f>
        <v>23391.74217</v>
      </c>
      <c r="HC148" s="346">
        <f>if($A148-HC$126&gt;=0, if($B148&lt;=$B147,HC147,HC147*vlookup($B148,'2a. TBill Main'!$B$237:$HF$246,1+HC$123)),HC147)</f>
        <v>6931.831141</v>
      </c>
      <c r="HD148" s="346">
        <f>if($A148-HD$126&gt;=0, if($B148&lt;=$B147,HD147,HD147*vlookup($B148,'2a. TBill Main'!$B$237:$HF$246,1+HD$123)),HD147)</f>
        <v>16802.93211</v>
      </c>
      <c r="HE148" s="346">
        <f>if($A148-HE$126&gt;=0, if($B148&lt;=$B147,HE147,HE147*vlookup($B148,'2a. TBill Main'!$B$237:$HF$246,1+HE$123)),HE147)</f>
        <v>15569.66295</v>
      </c>
      <c r="HF148" s="346">
        <f>if($A148-HF$126&gt;=0, if($B148&lt;=$B147,HF147,HF147*vlookup($B148,'2a. TBill Main'!$B$237:$HF$246,1+HF$123)),HF147)</f>
        <v>15696.08343</v>
      </c>
      <c r="HG148" s="346">
        <f>if($A148-HG$126&gt;=0, if($B148&lt;=$B147,HG147,HG147*vlookup($B148,'2a. TBill Main'!$B$237:$HF$246,1+HG$123)),HG147)</f>
        <v>3227.458539</v>
      </c>
      <c r="HH148" s="346">
        <f>if($A148-HH$126&gt;=0, if($B148&lt;=$B147,HH147,HH147*vlookup($B148,'2a. TBill Main'!$B$237:$HF$246,1+HH$123)),HH147)</f>
        <v>19182.40174</v>
      </c>
      <c r="HI148" s="346">
        <f>if($A148-HI$126&gt;=0, if($B148&lt;=$B147,HI147,HI147*vlookup($B148,'2a. TBill Main'!$B$237:$HF$246,1+HI$123)),HI147)</f>
        <v>29720.41729</v>
      </c>
      <c r="HJ148" s="346"/>
      <c r="HK148" s="346"/>
      <c r="HL148" s="346"/>
      <c r="HM148" s="346"/>
      <c r="HN148" s="346"/>
      <c r="HO148" s="346"/>
      <c r="HP148" s="346"/>
      <c r="HQ148" s="346"/>
      <c r="HR148" s="346"/>
      <c r="HS148" s="346"/>
      <c r="HT148" s="346"/>
      <c r="HU148" s="346"/>
      <c r="HV148" s="346"/>
      <c r="HW148" s="346"/>
      <c r="HX148" s="346"/>
    </row>
    <row r="149">
      <c r="A149" s="331" t="str">
        <f t="shared" si="33"/>
        <v>06-2026</v>
      </c>
      <c r="B149" s="346">
        <f t="shared" si="36"/>
        <v>4</v>
      </c>
      <c r="C149" s="346">
        <f t="shared" si="34"/>
        <v>4443946.913</v>
      </c>
      <c r="D149" s="338">
        <f t="shared" si="35"/>
        <v>4</v>
      </c>
      <c r="E149" s="346"/>
      <c r="F149" s="346">
        <f>if($A149-F$126&gt;=0, if($B149&lt;=$B148,F148,F148*vlookup($B149,'2a. TBill Main'!$B$237:$HF$246,1+F$123)),F148)</f>
        <v>391.3311969</v>
      </c>
      <c r="G149" s="346">
        <f>if($A149-G$126&gt;=0, if($B149&lt;=$B148,G148,G148*vlookup($B149,'2a. TBill Main'!$B$237:$HF$246,1+G$123)),G148)</f>
        <v>10078.47916</v>
      </c>
      <c r="H149" s="346">
        <f>if($A149-H$126&gt;=0, if($B149&lt;=$B148,H148,H148*vlookup($B149,'2a. TBill Main'!$B$237:$HF$246,1+H$123)),H148)</f>
        <v>27655.91497</v>
      </c>
      <c r="I149" s="346">
        <f>if($A149-I$126&gt;=0, if($B149&lt;=$B148,I148,I148*vlookup($B149,'2a. TBill Main'!$B$237:$HF$246,1+I$123)),I148)</f>
        <v>10370.96811</v>
      </c>
      <c r="J149" s="346">
        <f>if($A149-J$126&gt;=0, if($B149&lt;=$B148,J148,J148*vlookup($B149,'2a. TBill Main'!$B$237:$HF$246,1+J$123)),J148)</f>
        <v>13827.95749</v>
      </c>
      <c r="K149" s="346">
        <f>if($A149-K$126&gt;=0, if($B149&lt;=$B148,K148,K148*vlookup($B149,'2a. TBill Main'!$B$237:$HF$246,1+K$123)),K148)</f>
        <v>13827.95749</v>
      </c>
      <c r="L149" s="346">
        <f>if($A149-L$126&gt;=0, if($B149&lt;=$B148,L148,L148*vlookup($B149,'2a. TBill Main'!$B$237:$HF$246,1+L$123)),L148)</f>
        <v>3625.206474</v>
      </c>
      <c r="M149" s="346">
        <f>if($A149-M$126&gt;=0, if($B149&lt;=$B148,M148,M148*vlookup($B149,'2a. TBill Main'!$B$237:$HF$246,1+M$123)),M148)</f>
        <v>102422.2983</v>
      </c>
      <c r="N149" s="346">
        <f>if($A149-N$126&gt;=0, if($B149&lt;=$B148,N148,N148*vlookup($B149,'2a. TBill Main'!$B$237:$HF$246,1+N$123)),N148)</f>
        <v>34498.69356</v>
      </c>
      <c r="O149" s="346">
        <f>if($A149-O$126&gt;=0, if($B149&lt;=$B148,O148,O148*vlookup($B149,'2a. TBill Main'!$B$237:$HF$246,1+O$123)),O148)</f>
        <v>1840.501141</v>
      </c>
      <c r="P149" s="346">
        <f>if($A149-P$126&gt;=0, if($B149&lt;=$B148,P148,P148*vlookup($B149,'2a. TBill Main'!$B$237:$HF$246,1+P$123)),P148)</f>
        <v>13.82795749</v>
      </c>
      <c r="Q149" s="346">
        <f>if($A149-Q$126&gt;=0, if($B149&lt;=$B148,Q148,Q148*vlookup($B149,'2a. TBill Main'!$B$237:$HF$246,1+Q$123)),Q148)</f>
        <v>262.7311922</v>
      </c>
      <c r="R149" s="346">
        <f>if($A149-R$126&gt;=0, if($B149&lt;=$B148,R148,R148*vlookup($B149,'2a. TBill Main'!$B$237:$HF$246,1+R$123)),R148)</f>
        <v>10202.75101</v>
      </c>
      <c r="S149" s="346">
        <f>if($A149-S$126&gt;=0, if($B149&lt;=$B148,S148,S148*vlookup($B149,'2a. TBill Main'!$B$237:$HF$246,1+S$123)),S148)</f>
        <v>8207.985177</v>
      </c>
      <c r="T149" s="346">
        <f>if($A149-T$126&gt;=0, if($B149&lt;=$B148,T148,T148*vlookup($B149,'2a. TBill Main'!$B$237:$HF$246,1+T$123)),T148)</f>
        <v>91301.85489</v>
      </c>
      <c r="U149" s="346">
        <f>if($A149-U$126&gt;=0, if($B149&lt;=$B148,U148,U148*vlookup($B149,'2a. TBill Main'!$B$237:$HF$246,1+U$123)),U148)</f>
        <v>14085.94569</v>
      </c>
      <c r="V149" s="346">
        <f>if($A149-V$126&gt;=0, if($B149&lt;=$B148,V148,V148*vlookup($B149,'2a. TBill Main'!$B$237:$HF$246,1+V$123)),V148)</f>
        <v>45217.06145</v>
      </c>
      <c r="W149" s="346">
        <f>if($A149-W$126&gt;=0, if($B149&lt;=$B148,W148,W148*vlookup($B149,'2a. TBill Main'!$B$237:$HF$246,1+W$123)),W148)</f>
        <v>13827.95749</v>
      </c>
      <c r="X149" s="346">
        <f>if($A149-X$126&gt;=0, if($B149&lt;=$B148,X148,X148*vlookup($B149,'2a. TBill Main'!$B$237:$HF$246,1+X$123)),X148)</f>
        <v>24417.3935</v>
      </c>
      <c r="Y149" s="346">
        <f>if($A149-Y$126&gt;=0, if($B149&lt;=$B148,Y148,Y148*vlookup($B149,'2a. TBill Main'!$B$237:$HF$246,1+Y$123)),Y148)</f>
        <v>13827.95749</v>
      </c>
      <c r="Z149" s="346">
        <f>if($A149-Z$126&gt;=0, if($B149&lt;=$B148,Z148,Z148*vlookup($B149,'2a. TBill Main'!$B$237:$HF$246,1+Z$123)),Z148)</f>
        <v>1749.236622</v>
      </c>
      <c r="AA149" s="346">
        <f>if($A149-AA$126&gt;=0, if($B149&lt;=$B148,AA148,AA148*vlookup($B149,'2a. TBill Main'!$B$237:$HF$246,1+AA$123)),AA148)</f>
        <v>30848.14044</v>
      </c>
      <c r="AB149" s="346">
        <f>if($A149-AB$126&gt;=0, if($B149&lt;=$B148,AB148,AB148*vlookup($B149,'2a. TBill Main'!$B$237:$HF$246,1+AB$123)),AB148)</f>
        <v>18246.94403</v>
      </c>
      <c r="AC149" s="346">
        <f>if($A149-AC$126&gt;=0, if($B149&lt;=$B148,AC148,AC148*vlookup($B149,'2a. TBill Main'!$B$237:$HF$246,1+AC$123)),AC148)</f>
        <v>11062.36599</v>
      </c>
      <c r="AD149" s="346">
        <f>if($A149-AD$126&gt;=0, if($B149&lt;=$B148,AD148,AD148*vlookup($B149,'2a. TBill Main'!$B$237:$HF$246,1+AD$123)),AD148)</f>
        <v>6913.978743</v>
      </c>
      <c r="AE149" s="346">
        <f>if($A149-AE$126&gt;=0, if($B149&lt;=$B148,AE148,AE148*vlookup($B149,'2a. TBill Main'!$B$237:$HF$246,1+AE$123)),AE148)</f>
        <v>60450.65847</v>
      </c>
      <c r="AF149" s="346">
        <f>if($A149-AF$126&gt;=0, if($B149&lt;=$B148,AF148,AF148*vlookup($B149,'2a. TBill Main'!$B$237:$HF$246,1+AF$123)),AF148)</f>
        <v>10889.88988</v>
      </c>
      <c r="AG149" s="346">
        <f>if($A149-AG$126&gt;=0, if($B149&lt;=$B148,AG148,AG148*vlookup($B149,'2a. TBill Main'!$B$237:$HF$246,1+AG$123)),AG148)</f>
        <v>15190.8548</v>
      </c>
      <c r="AH149" s="346">
        <f>if($A149-AH$126&gt;=0, if($B149&lt;=$B148,AH148,AH148*vlookup($B149,'2a. TBill Main'!$B$237:$HF$246,1+AH$123)),AH148)</f>
        <v>11536.76173</v>
      </c>
      <c r="AI149" s="346">
        <f>if($A149-AI$126&gt;=0, if($B149&lt;=$B148,AI148,AI148*vlookup($B149,'2a. TBill Main'!$B$237:$HF$246,1+AI$123)),AI148)</f>
        <v>21444.63154</v>
      </c>
      <c r="AJ149" s="346">
        <f>if($A149-AJ$126&gt;=0, if($B149&lt;=$B148,AJ148,AJ148*vlookup($B149,'2a. TBill Main'!$B$237:$HF$246,1+AJ$123)),AJ148)</f>
        <v>20741.93623</v>
      </c>
      <c r="AK149" s="346">
        <f>if($A149-AK$126&gt;=0, if($B149&lt;=$B148,AK148,AK148*vlookup($B149,'2a. TBill Main'!$B$237:$HF$246,1+AK$123)),AK148)</f>
        <v>16593.54898</v>
      </c>
      <c r="AL149" s="346">
        <f>if($A149-AL$126&gt;=0, if($B149&lt;=$B148,AL148,AL148*vlookup($B149,'2a. TBill Main'!$B$237:$HF$246,1+AL$123)),AL148)</f>
        <v>11062.36599</v>
      </c>
      <c r="AM149" s="346">
        <f>if($A149-AM$126&gt;=0, if($B149&lt;=$B148,AM148,AM148*vlookup($B149,'2a. TBill Main'!$B$237:$HF$246,1+AM$123)),AM148)</f>
        <v>15627.99802</v>
      </c>
      <c r="AN149" s="346">
        <f>if($A149-AN$126&gt;=0, if($B149&lt;=$B148,AN148,AN148*vlookup($B149,'2a. TBill Main'!$B$237:$HF$246,1+AN$123)),AN148)</f>
        <v>83128.14922</v>
      </c>
      <c r="AO149" s="346">
        <f>if($A149-AO$126&gt;=0, if($B149&lt;=$B148,AO148,AO148*vlookup($B149,'2a. TBill Main'!$B$237:$HF$246,1+AO$123)),AO148)</f>
        <v>9110.909317</v>
      </c>
      <c r="AP149" s="346">
        <f>if($A149-AP$126&gt;=0, if($B149&lt;=$B148,AP148,AP148*vlookup($B149,'2a. TBill Main'!$B$237:$HF$246,1+AP$123)),AP148)</f>
        <v>16568.14703</v>
      </c>
      <c r="AQ149" s="346">
        <f>if($A149-AQ$126&gt;=0, if($B149&lt;=$B148,AQ148,AQ148*vlookup($B149,'2a. TBill Main'!$B$237:$HF$246,1+AQ$123)),AQ148)</f>
        <v>38553.75592</v>
      </c>
      <c r="AR149" s="346">
        <f>if($A149-AR$126&gt;=0, if($B149&lt;=$B148,AR148,AR148*vlookup($B149,'2a. TBill Main'!$B$237:$HF$246,1+AR$123)),AR148)</f>
        <v>27655.91497</v>
      </c>
      <c r="AS149" s="346">
        <f>if($A149-AS$126&gt;=0, if($B149&lt;=$B148,AS148,AS148*vlookup($B149,'2a. TBill Main'!$B$237:$HF$246,1+AS$123)),AS148)</f>
        <v>8296.774492</v>
      </c>
      <c r="AT149" s="346">
        <f>if($A149-AT$126&gt;=0, if($B149&lt;=$B148,AT148,AT148*vlookup($B149,'2a. TBill Main'!$B$237:$HF$246,1+AT$123)),AT148)</f>
        <v>11062.36599</v>
      </c>
      <c r="AU149" s="346">
        <f>if($A149-AU$126&gt;=0, if($B149&lt;=$B148,AU148,AU148*vlookup($B149,'2a. TBill Main'!$B$237:$HF$246,1+AU$123)),AU148)</f>
        <v>11062.36599</v>
      </c>
      <c r="AV149" s="346">
        <f>if($A149-AV$126&gt;=0, if($B149&lt;=$B148,AV148,AV148*vlookup($B149,'2a. TBill Main'!$B$237:$HF$246,1+AV$123)),AV148)</f>
        <v>6913.978743</v>
      </c>
      <c r="AW149" s="346">
        <f>if($A149-AW$126&gt;=0, if($B149&lt;=$B148,AW148,AW148*vlookup($B149,'2a. TBill Main'!$B$237:$HF$246,1+AW$123)),AW148)</f>
        <v>6913.978743</v>
      </c>
      <c r="AX149" s="346">
        <f>if($A149-AX$126&gt;=0, if($B149&lt;=$B148,AX148,AX148*vlookup($B149,'2a. TBill Main'!$B$237:$HF$246,1+AX$123)),AX148)</f>
        <v>51438.61905</v>
      </c>
      <c r="AY149" s="346">
        <f>if($A149-AY$126&gt;=0, if($B149&lt;=$B148,AY148,AY148*vlookup($B149,'2a. TBill Main'!$B$237:$HF$246,1+AY$123)),AY148)</f>
        <v>39138.58173</v>
      </c>
      <c r="AZ149" s="346">
        <f>if($A149-AZ$126&gt;=0, if($B149&lt;=$B148,AZ148,AZ148*vlookup($B149,'2a. TBill Main'!$B$237:$HF$246,1+AZ$123)),AZ148)</f>
        <v>15643.52682</v>
      </c>
      <c r="BA149" s="346">
        <f>if($A149-BA$126&gt;=0, if($B149&lt;=$B148,BA148,BA148*vlookup($B149,'2a. TBill Main'!$B$237:$HF$246,1+BA$123)),BA148)</f>
        <v>23799.22849</v>
      </c>
      <c r="BB149" s="346">
        <f>if($A149-BB$126&gt;=0, if($B149&lt;=$B148,BB148,BB148*vlookup($B149,'2a. TBill Main'!$B$237:$HF$246,1+BB$123)),BB148)</f>
        <v>43885.8025</v>
      </c>
      <c r="BC149" s="346">
        <f>if($A149-BC$126&gt;=0, if($B149&lt;=$B148,BC148,BC148*vlookup($B149,'2a. TBill Main'!$B$237:$HF$246,1+BC$123)),BC148)</f>
        <v>414.8387246</v>
      </c>
      <c r="BD149" s="346">
        <f>if($A149-BD$126&gt;=0, if($B149&lt;=$B148,BD148,BD148*vlookup($B149,'2a. TBill Main'!$B$237:$HF$246,1+BD$123)),BD148)</f>
        <v>20741.93623</v>
      </c>
      <c r="BE149" s="346">
        <f>if($A149-BE$126&gt;=0, if($B149&lt;=$B148,BE148,BE148*vlookup($B149,'2a. TBill Main'!$B$237:$HF$246,1+BE$123)),BE148)</f>
        <v>13827.95749</v>
      </c>
      <c r="BF149" s="346">
        <f>if($A149-BF$126&gt;=0, if($B149&lt;=$B148,BF148,BF148*vlookup($B149,'2a. TBill Main'!$B$237:$HF$246,1+BF$123)),BF148)</f>
        <v>6913.978743</v>
      </c>
      <c r="BG149" s="346">
        <f>if($A149-BG$126&gt;=0, if($B149&lt;=$B148,BG148,BG148*vlookup($B149,'2a. TBill Main'!$B$237:$HF$246,1+BG$123)),BG148)</f>
        <v>6913.978743</v>
      </c>
      <c r="BH149" s="346">
        <f>if($A149-BH$126&gt;=0, if($B149&lt;=$B148,BH148,BH148*vlookup($B149,'2a. TBill Main'!$B$237:$HF$246,1+BH$123)),BH148)</f>
        <v>13827.95749</v>
      </c>
      <c r="BI149" s="346">
        <f>if($A149-BI$126&gt;=0, if($B149&lt;=$B148,BI148,BI148*vlookup($B149,'2a. TBill Main'!$B$237:$HF$246,1+BI$123)),BI148)</f>
        <v>76692.61781</v>
      </c>
      <c r="BJ149" s="346">
        <f>if($A149-BJ$126&gt;=0, if($B149&lt;=$B148,BJ148,BJ148*vlookup($B149,'2a. TBill Main'!$B$237:$HF$246,1+BJ$123)),BJ148)</f>
        <v>13827.95749</v>
      </c>
      <c r="BK149" s="346">
        <f>if($A149-BK$126&gt;=0, if($B149&lt;=$B148,BK148,BK148*vlookup($B149,'2a. TBill Main'!$B$237:$HF$246,1+BK$123)),BK148)</f>
        <v>25654.8989</v>
      </c>
      <c r="BL149" s="346">
        <f>if($A149-BL$126&gt;=0, if($B149&lt;=$B148,BL148,BL148*vlookup($B149,'2a. TBill Main'!$B$237:$HF$246,1+BL$123)),BL148)</f>
        <v>34569.89371</v>
      </c>
      <c r="BM149" s="346">
        <f>if($A149-BM$126&gt;=0, if($B149&lt;=$B148,BM148,BM148*vlookup($B149,'2a. TBill Main'!$B$237:$HF$246,1+BM$123)),BM148)</f>
        <v>27.65591497</v>
      </c>
      <c r="BN149" s="346">
        <f>if($A149-BN$126&gt;=0, if($B149&lt;=$B148,BN148,BN148*vlookup($B149,'2a. TBill Main'!$B$237:$HF$246,1+BN$123)),BN148)</f>
        <v>3926.932507</v>
      </c>
      <c r="BO149" s="346">
        <f>if($A149-BO$126&gt;=0, if($B149&lt;=$B148,BO148,BO148*vlookup($B149,'2a. TBill Main'!$B$237:$HF$246,1+BO$123)),BO148)</f>
        <v>27118.22867</v>
      </c>
      <c r="BP149" s="346">
        <f>if($A149-BP$126&gt;=0, if($B149&lt;=$B148,BP148,BP148*vlookup($B149,'2a. TBill Main'!$B$237:$HF$246,1+BP$123)),BP148)</f>
        <v>13827.95749</v>
      </c>
      <c r="BQ149" s="346">
        <f>if($A149-BQ$126&gt;=0, if($B149&lt;=$B148,BQ148,BQ148*vlookup($B149,'2a. TBill Main'!$B$237:$HF$246,1+BQ$123)),BQ148)</f>
        <v>3175.70106</v>
      </c>
      <c r="BR149" s="346">
        <f>if($A149-BR$126&gt;=0, if($B149&lt;=$B148,BR148,BR148*vlookup($B149,'2a. TBill Main'!$B$237:$HF$246,1+BR$123)),BR148)</f>
        <v>13827.95749</v>
      </c>
      <c r="BS149" s="346">
        <f>if($A149-BS$126&gt;=0, if($B149&lt;=$B148,BS148,BS148*vlookup($B149,'2a. TBill Main'!$B$237:$HF$246,1+BS$123)),BS148)</f>
        <v>8296.774492</v>
      </c>
      <c r="BT149" s="346">
        <f>if($A149-BT$126&gt;=0, if($B149&lt;=$B148,BT148,BT148*vlookup($B149,'2a. TBill Main'!$B$237:$HF$246,1+BT$123)),BT148)</f>
        <v>96521.90884</v>
      </c>
      <c r="BU149" s="346">
        <f>if($A149-BU$126&gt;=0, if($B149&lt;=$B148,BU148,BU148*vlookup($B149,'2a. TBill Main'!$B$237:$HF$246,1+BU$123)),BU148)</f>
        <v>34698.70114</v>
      </c>
      <c r="BV149" s="346">
        <f>if($A149-BV$126&gt;=0, if($B149&lt;=$B148,BV148,BV148*vlookup($B149,'2a. TBill Main'!$B$237:$HF$246,1+BV$123)),BV148)</f>
        <v>34569.89371</v>
      </c>
      <c r="BW149" s="346">
        <f>if($A149-BW$126&gt;=0, if($B149&lt;=$B148,BW148,BW148*vlookup($B149,'2a. TBill Main'!$B$237:$HF$246,1+BW$123)),BW148)</f>
        <v>695.5462615</v>
      </c>
      <c r="BX149" s="346">
        <f>if($A149-BX$126&gt;=0, if($B149&lt;=$B148,BX148,BX148*vlookup($B149,'2a. TBill Main'!$B$237:$HF$246,1+BX$123)),BX148)</f>
        <v>20741.93623</v>
      </c>
      <c r="BY149" s="346">
        <f>if($A149-BY$126&gt;=0, if($B149&lt;=$B148,BY148,BY148*vlookup($B149,'2a. TBill Main'!$B$237:$HF$246,1+BY$123)),BY148)</f>
        <v>13827.95749</v>
      </c>
      <c r="BZ149" s="346">
        <f>if($A149-BZ$126&gt;=0, if($B149&lt;=$B148,BZ148,BZ148*vlookup($B149,'2a. TBill Main'!$B$237:$HF$246,1+BZ$123)),BZ148)</f>
        <v>8420.424087</v>
      </c>
      <c r="CA149" s="346">
        <f>if($A149-CA$126&gt;=0, if($B149&lt;=$B148,CA148,CA148*vlookup($B149,'2a. TBill Main'!$B$237:$HF$246,1+CA$123)),CA148)</f>
        <v>13827.95749</v>
      </c>
      <c r="CB149" s="346">
        <f>if($A149-CB$126&gt;=0, if($B149&lt;=$B148,CB148,CB148*vlookup($B149,'2a. TBill Main'!$B$237:$HF$246,1+CB$123)),CB148)</f>
        <v>28380.49994</v>
      </c>
      <c r="CC149" s="346">
        <f>if($A149-CC$126&gt;=0, if($B149&lt;=$B148,CC148,CC148*vlookup($B149,'2a. TBill Main'!$B$237:$HF$246,1+CC$123)),CC148)</f>
        <v>52251.61998</v>
      </c>
      <c r="CD149" s="346">
        <f>if($A149-CD$126&gt;=0, if($B149&lt;=$B148,CD148,CD148*vlookup($B149,'2a. TBill Main'!$B$237:$HF$246,1+CD$123)),CD148)</f>
        <v>14516.58977</v>
      </c>
      <c r="CE149" s="346">
        <f>if($A149-CE$126&gt;=0, if($B149&lt;=$B148,CE148,CE148*vlookup($B149,'2a. TBill Main'!$B$237:$HF$246,1+CE$123)),CE148)</f>
        <v>30845.4993</v>
      </c>
      <c r="CF149" s="346">
        <f>if($A149-CF$126&gt;=0, if($B149&lt;=$B148,CF148,CF148*vlookup($B149,'2a. TBill Main'!$B$237:$HF$246,1+CF$123)),CF148)</f>
        <v>34569.89371</v>
      </c>
      <c r="CG149" s="346">
        <f>if($A149-CG$126&gt;=0, if($B149&lt;=$B148,CG148,CG148*vlookup($B149,'2a. TBill Main'!$B$237:$HF$246,1+CG$123)),CG148)</f>
        <v>6.913978743</v>
      </c>
      <c r="CH149" s="346">
        <f>if($A149-CH$126&gt;=0, if($B149&lt;=$B148,CH148,CH148*vlookup($B149,'2a. TBill Main'!$B$237:$HF$246,1+CH$123)),CH148)</f>
        <v>19459.43466</v>
      </c>
      <c r="CI149" s="346">
        <f>if($A149-CI$126&gt;=0, if($B149&lt;=$B148,CI148,CI148*vlookup($B149,'2a. TBill Main'!$B$237:$HF$246,1+CI$123)),CI148)</f>
        <v>13827.95749</v>
      </c>
      <c r="CJ149" s="346">
        <f>if($A149-CJ$126&gt;=0, if($B149&lt;=$B148,CJ148,CJ148*vlookup($B149,'2a. TBill Main'!$B$237:$HF$246,1+CJ$123)),CJ148)</f>
        <v>6913.978743</v>
      </c>
      <c r="CK149" s="346">
        <f>if($A149-CK$126&gt;=0, if($B149&lt;=$B148,CK148,CK148*vlookup($B149,'2a. TBill Main'!$B$237:$HF$246,1+CK$123)),CK148)</f>
        <v>12037.67949</v>
      </c>
      <c r="CL149" s="346">
        <f>if($A149-CL$126&gt;=0, if($B149&lt;=$B148,CL148,CL148*vlookup($B149,'2a. TBill Main'!$B$237:$HF$246,1+CL$123)),CL148)</f>
        <v>10386.22035</v>
      </c>
      <c r="CM149" s="346">
        <f>if($A149-CM$126&gt;=0, if($B149&lt;=$B148,CM148,CM148*vlookup($B149,'2a. TBill Main'!$B$237:$HF$246,1+CM$123)),CM148)</f>
        <v>61304.86672</v>
      </c>
      <c r="CN149" s="346">
        <f>if($A149-CN$126&gt;=0, if($B149&lt;=$B148,CN148,CN148*vlookup($B149,'2a. TBill Main'!$B$237:$HF$246,1+CN$123)),CN148)</f>
        <v>21652.10622</v>
      </c>
      <c r="CO149" s="346">
        <f>if($A149-CO$126&gt;=0, if($B149&lt;=$B148,CO148,CO148*vlookup($B149,'2a. TBill Main'!$B$237:$HF$246,1+CO$123)),CO148)</f>
        <v>204.0274067</v>
      </c>
      <c r="CP149" s="346">
        <f>if($A149-CP$126&gt;=0, if($B149&lt;=$B148,CP148,CP148*vlookup($B149,'2a. TBill Main'!$B$237:$HF$246,1+CP$123)),CP148)</f>
        <v>28901.01772</v>
      </c>
      <c r="CQ149" s="346">
        <f>if($A149-CQ$126&gt;=0, if($B149&lt;=$B148,CQ148,CQ148*vlookup($B149,'2a. TBill Main'!$B$237:$HF$246,1+CQ$123)),CQ148)</f>
        <v>6375.856458</v>
      </c>
      <c r="CR149" s="346">
        <f>if($A149-CR$126&gt;=0, if($B149&lt;=$B148,CR148,CR148*vlookup($B149,'2a. TBill Main'!$B$237:$HF$246,1+CR$123)),CR148)</f>
        <v>18264.89049</v>
      </c>
      <c r="CS149" s="346">
        <f>if($A149-CS$126&gt;=0, if($B149&lt;=$B148,CS148,CS148*vlookup($B149,'2a. TBill Main'!$B$237:$HF$246,1+CS$123)),CS148)</f>
        <v>5402.900762</v>
      </c>
      <c r="CT149" s="346">
        <f>if($A149-CT$126&gt;=0, if($B149&lt;=$B148,CT148,CT148*vlookup($B149,'2a. TBill Main'!$B$237:$HF$246,1+CT$123)),CT148)</f>
        <v>17857.97058</v>
      </c>
      <c r="CU149" s="346">
        <f>if($A149-CU$126&gt;=0, if($B149&lt;=$B148,CU148,CU148*vlookup($B149,'2a. TBill Main'!$B$237:$HF$246,1+CU$123)),CU148)</f>
        <v>27145.15786</v>
      </c>
      <c r="CV149" s="346">
        <f>if($A149-CV$126&gt;=0, if($B149&lt;=$B148,CV148,CV148*vlookup($B149,'2a. TBill Main'!$B$237:$HF$246,1+CV$123)),CV148)</f>
        <v>6375.856458</v>
      </c>
      <c r="CW149" s="346">
        <f>if($A149-CW$126&gt;=0, if($B149&lt;=$B148,CW148,CW148*vlookup($B149,'2a. TBill Main'!$B$237:$HF$246,1+CW$123)),CW148)</f>
        <v>9244.991864</v>
      </c>
      <c r="CX149" s="346">
        <f>if($A149-CX$126&gt;=0, if($B149&lt;=$B148,CX148,CX148*vlookup($B149,'2a. TBill Main'!$B$237:$HF$246,1+CX$123)),CX148)</f>
        <v>69531.26502</v>
      </c>
      <c r="CY149" s="346">
        <f>if($A149-CY$126&gt;=0, if($B149&lt;=$B148,CY148,CY148*vlookup($B149,'2a. TBill Main'!$B$237:$HF$246,1+CY$123)),CY148)</f>
        <v>136468.7934</v>
      </c>
      <c r="CZ149" s="346">
        <f>if($A149-CZ$126&gt;=0, if($B149&lt;=$B148,CZ148,CZ148*vlookup($B149,'2a. TBill Main'!$B$237:$HF$246,1+CZ$123)),CZ148)</f>
        <v>11546.99484</v>
      </c>
      <c r="DA149" s="346">
        <f>if($A149-DA$126&gt;=0, if($B149&lt;=$B148,DA148,DA148*vlookup($B149,'2a. TBill Main'!$B$237:$HF$246,1+DA$123)),DA148)</f>
        <v>31879.28229</v>
      </c>
      <c r="DB149" s="346">
        <f>if($A149-DB$126&gt;=0, if($B149&lt;=$B148,DB148,DB148*vlookup($B149,'2a. TBill Main'!$B$237:$HF$246,1+DB$123)),DB148)</f>
        <v>12751.71292</v>
      </c>
      <c r="DC149" s="346">
        <f>if($A149-DC$126&gt;=0, if($B149&lt;=$B148,DC148,DC148*vlookup($B149,'2a. TBill Main'!$B$237:$HF$246,1+DC$123)),DC148)</f>
        <v>12751.71292</v>
      </c>
      <c r="DD149" s="346">
        <f>if($A149-DD$126&gt;=0, if($B149&lt;=$B148,DD148,DD148*vlookup($B149,'2a. TBill Main'!$B$237:$HF$246,1+DD$123)),DD148)</f>
        <v>25398.86179</v>
      </c>
      <c r="DE149" s="346">
        <f>if($A149-DE$126&gt;=0, if($B149&lt;=$B148,DE148,DE148*vlookup($B149,'2a. TBill Main'!$B$237:$HF$246,1+DE$123)),DE148)</f>
        <v>9668.348733</v>
      </c>
      <c r="DF149" s="346">
        <f>if($A149-DF$126&gt;=0, if($B149&lt;=$B148,DF148,DF148*vlookup($B149,'2a. TBill Main'!$B$237:$HF$246,1+DF$123)),DF148)</f>
        <v>5100.685166</v>
      </c>
      <c r="DG149" s="346">
        <f>if($A149-DG$126&gt;=0, if($B149&lt;=$B148,DG148,DG148*vlookup($B149,'2a. TBill Main'!$B$237:$HF$246,1+DG$123)),DG148)</f>
        <v>12751.71292</v>
      </c>
      <c r="DH149" s="346">
        <f>if($A149-DH$126&gt;=0, if($B149&lt;=$B148,DH148,DH148*vlookup($B149,'2a. TBill Main'!$B$237:$HF$246,1+DH$123)),DH148)</f>
        <v>63571.1144</v>
      </c>
      <c r="DI149" s="346">
        <f>if($A149-DI$126&gt;=0, if($B149&lt;=$B148,DI148,DI148*vlookup($B149,'2a. TBill Main'!$B$237:$HF$246,1+DI$123)),DI148)</f>
        <v>9931.276301</v>
      </c>
      <c r="DJ149" s="346">
        <f>if($A149-DJ$126&gt;=0, if($B149&lt;=$B148,DJ148,DJ148*vlookup($B149,'2a. TBill Main'!$B$237:$HF$246,1+DJ$123)),DJ148)</f>
        <v>63.75856458</v>
      </c>
      <c r="DK149" s="346">
        <f>if($A149-DK$126&gt;=0, if($B149&lt;=$B148,DK148,DK148*vlookup($B149,'2a. TBill Main'!$B$237:$HF$246,1+DK$123)),DK148)</f>
        <v>29819.33233</v>
      </c>
      <c r="DL149" s="346">
        <f>if($A149-DL$126&gt;=0, if($B149&lt;=$B148,DL148,DL148*vlookup($B149,'2a. TBill Main'!$B$237:$HF$246,1+DL$123)),DL148)</f>
        <v>12751.71292</v>
      </c>
      <c r="DM149" s="346">
        <f>if($A149-DM$126&gt;=0, if($B149&lt;=$B148,DM148,DM148*vlookup($B149,'2a. TBill Main'!$B$237:$HF$246,1+DM$123)),DM148)</f>
        <v>8179.828532</v>
      </c>
      <c r="DN149" s="346">
        <f>if($A149-DN$126&gt;=0, if($B149&lt;=$B148,DN148,DN148*vlookup($B149,'2a. TBill Main'!$B$237:$HF$246,1+DN$123)),DN148)</f>
        <v>33962.91218</v>
      </c>
      <c r="DO149" s="346">
        <f>if($A149-DO$126&gt;=0, if($B149&lt;=$B148,DO148,DO148*vlookup($B149,'2a. TBill Main'!$B$237:$HF$246,1+DO$123)),DO148)</f>
        <v>12751.71292</v>
      </c>
      <c r="DP149" s="346">
        <f>if($A149-DP$126&gt;=0, if($B149&lt;=$B148,DP148,DP148*vlookup($B149,'2a. TBill Main'!$B$237:$HF$246,1+DP$123)),DP148)</f>
        <v>15302.0555</v>
      </c>
      <c r="DQ149" s="346">
        <f>if($A149-DQ$126&gt;=0, if($B149&lt;=$B148,DQ148,DQ148*vlookup($B149,'2a. TBill Main'!$B$237:$HF$246,1+DQ$123)),DQ148)</f>
        <v>8926.199041</v>
      </c>
      <c r="DR149" s="346">
        <f>if($A149-DR$126&gt;=0, if($B149&lt;=$B148,DR148,DR148*vlookup($B149,'2a. TBill Main'!$B$237:$HF$246,1+DR$123)),DR148)</f>
        <v>60323.58466</v>
      </c>
      <c r="DS149" s="346">
        <f>if($A149-DS$126&gt;=0, if($B149&lt;=$B148,DS148,DS148*vlookup($B149,'2a. TBill Main'!$B$237:$HF$246,1+DS$123)),DS148)</f>
        <v>2562.877517</v>
      </c>
      <c r="DT149" s="346">
        <f>if($A149-DT$126&gt;=0, if($B149&lt;=$B148,DT148,DT148*vlookup($B149,'2a. TBill Main'!$B$237:$HF$246,1+DT$123)),DT148)</f>
        <v>67.58407845</v>
      </c>
      <c r="DU149" s="346">
        <f>if($A149-DU$126&gt;=0, if($B149&lt;=$B148,DU148,DU148*vlookup($B149,'2a. TBill Main'!$B$237:$HF$246,1+DU$123)),DU148)</f>
        <v>22189.6637</v>
      </c>
      <c r="DV149" s="346">
        <f>if($A149-DV$126&gt;=0, if($B149&lt;=$B148,DV148,DV148*vlookup($B149,'2a. TBill Main'!$B$237:$HF$246,1+DV$123)),DV148)</f>
        <v>44476.4827</v>
      </c>
      <c r="DW149" s="346">
        <f>if($A149-DW$126&gt;=0, if($B149&lt;=$B148,DW148,DW148*vlookup($B149,'2a. TBill Main'!$B$237:$HF$246,1+DW$123)),DW148)</f>
        <v>12751.71292</v>
      </c>
      <c r="DX149" s="346">
        <f>if($A149-DX$126&gt;=0, if($B149&lt;=$B148,DX148,DX148*vlookup($B149,'2a. TBill Main'!$B$237:$HF$246,1+DX$123)),DX148)</f>
        <v>25503.42583</v>
      </c>
      <c r="DY149" s="346">
        <f>if($A149-DY$126&gt;=0, if($B149&lt;=$B148,DY148,DY148*vlookup($B149,'2a. TBill Main'!$B$237:$HF$246,1+DY$123)),DY148)</f>
        <v>12751.71292</v>
      </c>
      <c r="DZ149" s="346">
        <f>if($A149-DZ$126&gt;=0, if($B149&lt;=$B148,DZ148,DZ148*vlookup($B149,'2a. TBill Main'!$B$237:$HF$246,1+DZ$123)),DZ148)</f>
        <v>77063.70184</v>
      </c>
      <c r="EA149" s="346">
        <f>if($A149-EA$126&gt;=0, if($B149&lt;=$B148,EA148,EA148*vlookup($B149,'2a. TBill Main'!$B$237:$HF$246,1+EA$123)),EA148)</f>
        <v>364.6989894</v>
      </c>
      <c r="EB149" s="346">
        <f>if($A149-EB$126&gt;=0, if($B149&lt;=$B148,EB148,EB148*vlookup($B149,'2a. TBill Main'!$B$237:$HF$246,1+EB$123)),EB148)</f>
        <v>25503.42583</v>
      </c>
      <c r="EC149" s="346">
        <f>if($A149-EC$126&gt;=0, if($B149&lt;=$B148,EC148,EC148*vlookup($B149,'2a. TBill Main'!$B$237:$HF$246,1+EC$123)),EC148)</f>
        <v>36822.06299</v>
      </c>
      <c r="ED149" s="346">
        <f>if($A149-ED$126&gt;=0, if($B149&lt;=$B148,ED148,ED148*vlookup($B149,'2a. TBill Main'!$B$237:$HF$246,1+ED$123)),ED148)</f>
        <v>24943.47261</v>
      </c>
      <c r="EE149" s="346">
        <f>if($A149-EE$126&gt;=0, if($B149&lt;=$B148,EE148,EE148*vlookup($B149,'2a. TBill Main'!$B$237:$HF$246,1+EE$123)),EE148)</f>
        <v>25503.42583</v>
      </c>
      <c r="EF149" s="346">
        <f>if($A149-EF$126&gt;=0, if($B149&lt;=$B148,EF148,EF148*vlookup($B149,'2a. TBill Main'!$B$237:$HF$246,1+EF$123)),EF148)</f>
        <v>6719.3621</v>
      </c>
      <c r="EG149" s="346">
        <f>if($A149-EG$126&gt;=0, if($B149&lt;=$B148,EG148,EG148*vlookup($B149,'2a. TBill Main'!$B$237:$HF$246,1+EG$123)),EG148)</f>
        <v>5359.978497</v>
      </c>
      <c r="EH149" s="346">
        <f>if($A149-EH$126&gt;=0, if($B149&lt;=$B148,EH148,EH148*vlookup($B149,'2a. TBill Main'!$B$237:$HF$246,1+EH$123)),EH148)</f>
        <v>502.4174889</v>
      </c>
      <c r="EI149" s="346">
        <f>if($A149-EI$126&gt;=0, if($B149&lt;=$B148,EI148,EI148*vlookup($B149,'2a. TBill Main'!$B$237:$HF$246,1+EI$123)),EI148)</f>
        <v>25503.42583</v>
      </c>
      <c r="EJ149" s="346">
        <f>if($A149-EJ$126&gt;=0, if($B149&lt;=$B148,EJ148,EJ148*vlookup($B149,'2a. TBill Main'!$B$237:$HF$246,1+EJ$123)),EJ148)</f>
        <v>22711.9101</v>
      </c>
      <c r="EK149" s="346">
        <f>if($A149-EK$126&gt;=0, if($B149&lt;=$B148,EK148,EK148*vlookup($B149,'2a. TBill Main'!$B$237:$HF$246,1+EK$123)),EK148)</f>
        <v>14026.88421</v>
      </c>
      <c r="EL149" s="346">
        <f>if($A149-EL$126&gt;=0, if($B149&lt;=$B148,EL148,EL148*vlookup($B149,'2a. TBill Main'!$B$237:$HF$246,1+EL$123)),EL148)</f>
        <v>5387.598707</v>
      </c>
      <c r="EM149" s="346">
        <f>if($A149-EM$126&gt;=0, if($B149&lt;=$B148,EM148,EM148*vlookup($B149,'2a. TBill Main'!$B$237:$HF$246,1+EM$123)),EM148)</f>
        <v>52296.04984</v>
      </c>
      <c r="EN149" s="346">
        <f>if($A149-EN$126&gt;=0, if($B149&lt;=$B148,EN148,EN148*vlookup($B149,'2a. TBill Main'!$B$237:$HF$246,1+EN$123)),EN148)</f>
        <v>382.5513875</v>
      </c>
      <c r="EO149" s="346">
        <f>if($A149-EO$126&gt;=0, if($B149&lt;=$B148,EO148,EO148*vlookup($B149,'2a. TBill Main'!$B$237:$HF$246,1+EO$123)),EO148)</f>
        <v>21699.53886</v>
      </c>
      <c r="EP149" s="346">
        <f>if($A149-EP$126&gt;=0, if($B149&lt;=$B148,EP148,EP148*vlookup($B149,'2a. TBill Main'!$B$237:$HF$246,1+EP$123)),EP148)</f>
        <v>23001.34848</v>
      </c>
      <c r="EQ149" s="346">
        <f>if($A149-EQ$126&gt;=0, if($B149&lt;=$B148,EQ148,EQ148*vlookup($B149,'2a. TBill Main'!$B$237:$HF$246,1+EQ$123)),EQ148)</f>
        <v>25503.42583</v>
      </c>
      <c r="ER149" s="346">
        <f>if($A149-ER$126&gt;=0, if($B149&lt;=$B148,ER148,ER148*vlookup($B149,'2a. TBill Main'!$B$237:$HF$246,1+ER$123)),ER148)</f>
        <v>45989.05263</v>
      </c>
      <c r="ES149" s="346">
        <f>if($A149-ES$126&gt;=0, if($B149&lt;=$B148,ES148,ES148*vlookup($B149,'2a. TBill Main'!$B$237:$HF$246,1+ES$123)),ES148)</f>
        <v>6116.43561</v>
      </c>
      <c r="ET149" s="346">
        <f>if($A149-ET$126&gt;=0, if($B149&lt;=$B148,ET148,ET148*vlookup($B149,'2a. TBill Main'!$B$237:$HF$246,1+ET$123)),ET148)</f>
        <v>1808.192891</v>
      </c>
      <c r="EU149" s="346">
        <f>if($A149-EU$126&gt;=0, if($B149&lt;=$B148,EU148,EU148*vlookup($B149,'2a. TBill Main'!$B$237:$HF$246,1+EU$123)),EU148)</f>
        <v>10328.04585</v>
      </c>
      <c r="EV149" s="346">
        <f>if($A149-EV$126&gt;=0, if($B149&lt;=$B148,EV148,EV148*vlookup($B149,'2a. TBill Main'!$B$237:$HF$246,1+EV$123)),EV148)</f>
        <v>6191.900247</v>
      </c>
      <c r="EW149" s="346">
        <f>if($A149-EW$126&gt;=0, if($B149&lt;=$B148,EW148,EW148*vlookup($B149,'2a. TBill Main'!$B$237:$HF$246,1+EW$123)),EW148)</f>
        <v>5447.531758</v>
      </c>
      <c r="EX149" s="346">
        <f>if($A149-EX$126&gt;=0, if($B149&lt;=$B148,EX148,EX148*vlookup($B149,'2a. TBill Main'!$B$237:$HF$246,1+EX$123)),EX148)</f>
        <v>7513.436767</v>
      </c>
      <c r="EY149" s="346">
        <f>if($A149-EY$126&gt;=0, if($B149&lt;=$B148,EY148,EY148*vlookup($B149,'2a. TBill Main'!$B$237:$HF$246,1+EY$123)),EY148)</f>
        <v>58619.27998</v>
      </c>
      <c r="EZ149" s="346">
        <f>if($A149-EZ$126&gt;=0, if($B149&lt;=$B148,EZ148,EZ148*vlookup($B149,'2a. TBill Main'!$B$237:$HF$246,1+EZ$123)),EZ148)</f>
        <v>25116.43685</v>
      </c>
      <c r="FA149" s="346">
        <f>if($A149-FA$126&gt;=0, if($B149&lt;=$B148,FA148,FA148*vlookup($B149,'2a. TBill Main'!$B$237:$HF$246,1+FA$123)),FA148)</f>
        <v>4565.368258</v>
      </c>
      <c r="FB149" s="346">
        <f>if($A149-FB$126&gt;=0, if($B149&lt;=$B148,FB148,FB148*vlookup($B149,'2a. TBill Main'!$B$237:$HF$246,1+FB$123)),FB148)</f>
        <v>8024.270387</v>
      </c>
      <c r="FC149" s="346">
        <f>if($A149-FC$126&gt;=0, if($B149&lt;=$B148,FC148,FC148*vlookup($B149,'2a. TBill Main'!$B$237:$HF$246,1+FC$123)),FC148)</f>
        <v>32168.74617</v>
      </c>
      <c r="FD149" s="346">
        <f>if($A149-FD$126&gt;=0, if($B149&lt;=$B148,FD148,FD148*vlookup($B149,'2a. TBill Main'!$B$237:$HF$246,1+FD$123)),FD148)</f>
        <v>26149.56788</v>
      </c>
      <c r="FE149" s="346">
        <f>if($A149-FE$126&gt;=0, if($B149&lt;=$B148,FE148,FE148*vlookup($B149,'2a. TBill Main'!$B$237:$HF$246,1+FE$123)),FE148)</f>
        <v>43927.17716</v>
      </c>
      <c r="FF149" s="346">
        <f>if($A149-FF$126&gt;=0, if($B149&lt;=$B148,FF148,FF148*vlookup($B149,'2a. TBill Main'!$B$237:$HF$246,1+FF$123)),FF148)</f>
        <v>10433.31124</v>
      </c>
      <c r="FG149" s="346">
        <f>if($A149-FG$126&gt;=0, if($B149&lt;=$B148,FG148,FG148*vlookup($B149,'2a. TBill Main'!$B$237:$HF$246,1+FG$123)),FG148)</f>
        <v>13281.75061</v>
      </c>
      <c r="FH149" s="346">
        <f>if($A149-FH$126&gt;=0, if($B149&lt;=$B148,FH148,FH148*vlookup($B149,'2a. TBill Main'!$B$237:$HF$246,1+FH$123)),FH148)</f>
        <v>16438.23312</v>
      </c>
      <c r="FI149" s="346">
        <f>if($A149-FI$126&gt;=0, if($B149&lt;=$B148,FI148,FI148*vlookup($B149,'2a. TBill Main'!$B$237:$HF$246,1+FI$123)),FI148)</f>
        <v>44788.0453</v>
      </c>
      <c r="FJ149" s="346">
        <f>if($A149-FJ$126&gt;=0, if($B149&lt;=$B148,FJ148,FJ148*vlookup($B149,'2a. TBill Main'!$B$237:$HF$246,1+FJ$123)),FJ148)</f>
        <v>46633.24366</v>
      </c>
      <c r="FK149" s="346">
        <f>if($A149-FK$126&gt;=0, if($B149&lt;=$B148,FK148,FK148*vlookup($B149,'2a. TBill Main'!$B$237:$HF$246,1+FK$123)),FK148)</f>
        <v>19913.07489</v>
      </c>
      <c r="FL149" s="346">
        <f>if($A149-FL$126&gt;=0, if($B149&lt;=$B148,FL148,FL148*vlookup($B149,'2a. TBill Main'!$B$237:$HF$246,1+FL$123)),FL148)</f>
        <v>19825.08807</v>
      </c>
      <c r="FM149" s="346">
        <f>if($A149-FM$126&gt;=0, if($B149&lt;=$B148,FM148,FM148*vlookup($B149,'2a. TBill Main'!$B$237:$HF$246,1+FM$123)),FM148)</f>
        <v>52694.29859</v>
      </c>
      <c r="FN149" s="346">
        <f>if($A149-FN$126&gt;=0, if($B149&lt;=$B148,FN148,FN148*vlookup($B149,'2a. TBill Main'!$B$237:$HF$246,1+FN$123)),FN148)</f>
        <v>45004.39086</v>
      </c>
      <c r="FO149" s="346">
        <f>if($A149-FO$126&gt;=0, if($B149&lt;=$B148,FO148,FO148*vlookup($B149,'2a. TBill Main'!$B$237:$HF$246,1+FO$123)),FO148)</f>
        <v>21677.91196</v>
      </c>
      <c r="FP149" s="346">
        <f>if($A149-FP$126&gt;=0, if($B149&lt;=$B148,FP148,FP148*vlookup($B149,'2a. TBill Main'!$B$237:$HF$246,1+FP$123)),FP148)</f>
        <v>7688.007717</v>
      </c>
      <c r="FQ149" s="346">
        <f>if($A149-FQ$126&gt;=0, if($B149&lt;=$B148,FQ148,FQ148*vlookup($B149,'2a. TBill Main'!$B$237:$HF$246,1+FQ$123)),FQ148)</f>
        <v>42470.38322</v>
      </c>
      <c r="FR149" s="346">
        <f>if($A149-FR$126&gt;=0, if($B149&lt;=$B148,FR148,FR148*vlookup($B149,'2a. TBill Main'!$B$237:$HF$246,1+FR$123)),FR148)</f>
        <v>42465.09126</v>
      </c>
      <c r="FS149" s="346">
        <f>if($A149-FS$126&gt;=0, if($B149&lt;=$B148,FS148,FS148*vlookup($B149,'2a. TBill Main'!$B$237:$HF$246,1+FS$123)),FS148)</f>
        <v>19127.56937</v>
      </c>
      <c r="FT149" s="346">
        <f>if($A149-FT$126&gt;=0, if($B149&lt;=$B148,FT148,FT148*vlookup($B149,'2a. TBill Main'!$B$237:$HF$246,1+FT$123)),FT148)</f>
        <v>23792.14596</v>
      </c>
      <c r="FU149" s="346">
        <f>if($A149-FU$126&gt;=0, if($B149&lt;=$B148,FU148,FU148*vlookup($B149,'2a. TBill Main'!$B$237:$HF$246,1+FU$123)),FU148)</f>
        <v>25503.42583</v>
      </c>
      <c r="FV149" s="346">
        <f>if($A149-FV$126&gt;=0, if($B149&lt;=$B148,FV148,FV148*vlookup($B149,'2a. TBill Main'!$B$237:$HF$246,1+FV$123)),FV148)</f>
        <v>53557.19425</v>
      </c>
      <c r="FW149" s="346">
        <f>if($A149-FW$126&gt;=0, if($B149&lt;=$B148,FW148,FW148*vlookup($B149,'2a. TBill Main'!$B$237:$HF$246,1+FW$123)),FW148)</f>
        <v>1272.620949</v>
      </c>
      <c r="FX149" s="346">
        <f>if($A149-FX$126&gt;=0, if($B149&lt;=$B148,FX148,FX148*vlookup($B149,'2a. TBill Main'!$B$237:$HF$246,1+FX$123)),FX148)</f>
        <v>28407.37341</v>
      </c>
      <c r="FY149" s="346">
        <f>if($A149-FY$126&gt;=0, if($B149&lt;=$B148,FY148,FY148*vlookup($B149,'2a. TBill Main'!$B$237:$HF$246,1+FY$123)),FY148)</f>
        <v>26350.13957</v>
      </c>
      <c r="FZ149" s="346">
        <f>if($A149-FZ$126&gt;=0, if($B149&lt;=$B148,FZ148,FZ148*vlookup($B149,'2a. TBill Main'!$B$237:$HF$246,1+FZ$123)),FZ148)</f>
        <v>29572.07662</v>
      </c>
      <c r="GA149" s="346">
        <f>if($A149-GA$126&gt;=0, if($B149&lt;=$B148,GA148,GA148*vlookup($B149,'2a. TBill Main'!$B$237:$HF$246,1+GA$123)),GA148)</f>
        <v>478.1892343</v>
      </c>
      <c r="GB149" s="346">
        <f>if($A149-GB$126&gt;=0, if($B149&lt;=$B148,GB148,GB148*vlookup($B149,'2a. TBill Main'!$B$237:$HF$246,1+GB$123)),GB148)</f>
        <v>2700.812796</v>
      </c>
      <c r="GC149" s="346">
        <f>if($A149-GC$126&gt;=0, if($B149&lt;=$B148,GC148,GC148*vlookup($B149,'2a. TBill Main'!$B$237:$HF$246,1+GC$123)),GC148)</f>
        <v>140.2688421</v>
      </c>
      <c r="GD149" s="346">
        <f>if($A149-GD$126&gt;=0, if($B149&lt;=$B148,GD148,GD148*vlookup($B149,'2a. TBill Main'!$B$237:$HF$246,1+GD$123)),GD148)</f>
        <v>10750.96916</v>
      </c>
      <c r="GE149" s="346">
        <f>if($A149-GE$126&gt;=0, if($B149&lt;=$B148,GE148,GE148*vlookup($B149,'2a. TBill Main'!$B$237:$HF$246,1+GE$123)),GE148)</f>
        <v>2753.40086</v>
      </c>
      <c r="GF149" s="346">
        <f>if($A149-GF$126&gt;=0, if($B149&lt;=$B148,GF148,GF148*vlookup($B149,'2a. TBill Main'!$B$237:$HF$246,1+GF$123)),GF148)</f>
        <v>2138.462256</v>
      </c>
      <c r="GG149" s="346">
        <f>if($A149-GG$126&gt;=0, if($B149&lt;=$B148,GG148,GG148*vlookup($B149,'2a. TBill Main'!$B$237:$HF$246,1+GG$123)),GG148)</f>
        <v>31455.23683</v>
      </c>
      <c r="GH149" s="346">
        <f>if($A149-GH$126&gt;=0, if($B149&lt;=$B148,GH148,GH148*vlookup($B149,'2a. TBill Main'!$B$237:$HF$246,1+GH$123)),GH148)</f>
        <v>140.2688421</v>
      </c>
      <c r="GI149" s="346">
        <f>if($A149-GI$126&gt;=0, if($B149&lt;=$B148,GI148,GI148*vlookup($B149,'2a. TBill Main'!$B$237:$HF$246,1+GI$123)),GI148)</f>
        <v>318.7928229</v>
      </c>
      <c r="GJ149" s="346">
        <f>if($A149-GJ$126&gt;=0, if($B149&lt;=$B148,GJ148,GJ148*vlookup($B149,'2a. TBill Main'!$B$237:$HF$246,1+GJ$123)),GJ148)</f>
        <v>42.08065262</v>
      </c>
      <c r="GK149" s="346">
        <f>if($A149-GK$126&gt;=0, if($B149&lt;=$B148,GK148,GK148*vlookup($B149,'2a. TBill Main'!$B$237:$HF$246,1+GK$123)),GK148)</f>
        <v>20745.71074</v>
      </c>
      <c r="GL149" s="346">
        <f>if($A149-GL$126&gt;=0, if($B149&lt;=$B148,GL148,GL148*vlookup($B149,'2a. TBill Main'!$B$237:$HF$246,1+GL$123)),GL148)</f>
        <v>15206.81296</v>
      </c>
      <c r="GM149" s="346">
        <f>if($A149-GM$126&gt;=0, if($B149&lt;=$B148,GM148,GM148*vlookup($B149,'2a. TBill Main'!$B$237:$HF$246,1+GM$123)),GM148)</f>
        <v>414.4306698</v>
      </c>
      <c r="GN149" s="346">
        <f>if($A149-GN$126&gt;=0, if($B149&lt;=$B148,GN148,GN148*vlookup($B149,'2a. TBill Main'!$B$237:$HF$246,1+GN$123)),GN148)</f>
        <v>12.75171292</v>
      </c>
      <c r="GO149" s="346">
        <f>if($A149-GO$126&gt;=0, if($B149&lt;=$B148,GO148,GO148*vlookup($B149,'2a. TBill Main'!$B$237:$HF$246,1+GO$123)),GO148)</f>
        <v>1485.574555</v>
      </c>
      <c r="GP149" s="346">
        <f>if($A149-GP$126&gt;=0, if($B149&lt;=$B148,GP148,GP148*vlookup($B149,'2a. TBill Main'!$B$237:$HF$246,1+GP$123)),GP148)</f>
        <v>13905.74293</v>
      </c>
      <c r="GQ149" s="346">
        <f>if($A149-GQ$126&gt;=0, if($B149&lt;=$B148,GQ148,GQ148*vlookup($B149,'2a. TBill Main'!$B$237:$HF$246,1+GQ$123)),GQ148)</f>
        <v>14603.26163</v>
      </c>
      <c r="GR149" s="346">
        <f>if($A149-GR$126&gt;=0, if($B149&lt;=$B148,GR148,GR148*vlookup($B149,'2a. TBill Main'!$B$237:$HF$246,1+GR$123)),GR148)</f>
        <v>17404.81296</v>
      </c>
      <c r="GS149" s="346">
        <f>if($A149-GS$126&gt;=0, if($B149&lt;=$B148,GS148,GS148*vlookup($B149,'2a. TBill Main'!$B$237:$HF$246,1+GS$123)),GS148)</f>
        <v>35304.39238</v>
      </c>
      <c r="GT149" s="346">
        <f>if($A149-GT$126&gt;=0, if($B149&lt;=$B148,GT148,GT148*vlookup($B149,'2a. TBill Main'!$B$237:$HF$246,1+GT$123)),GT148)</f>
        <v>2549.067412</v>
      </c>
      <c r="GU149" s="346">
        <f>if($A149-GU$126&gt;=0, if($B149&lt;=$B148,GU148,GU148*vlookup($B149,'2a. TBill Main'!$B$237:$HF$246,1+GU$123)),GU148)</f>
        <v>10585.19689</v>
      </c>
      <c r="GV149" s="346">
        <f>if($A149-GV$126&gt;=0, if($B149&lt;=$B148,GV148,GV148*vlookup($B149,'2a. TBill Main'!$B$237:$HF$246,1+GV$123)),GV148)</f>
        <v>17677.69962</v>
      </c>
      <c r="GW149" s="346">
        <f>if($A149-GW$126&gt;=0, if($B149&lt;=$B148,GW148,GW148*vlookup($B149,'2a. TBill Main'!$B$237:$HF$246,1+GW$123)),GW148)</f>
        <v>19315.01955</v>
      </c>
      <c r="GX149" s="346">
        <f>if($A149-GX$126&gt;=0, if($B149&lt;=$B148,GX148,GX148*vlookup($B149,'2a. TBill Main'!$B$237:$HF$246,1+GX$123)),GX148)</f>
        <v>8449.284978</v>
      </c>
      <c r="GY149" s="346">
        <f>if($A149-GY$126&gt;=0, if($B149&lt;=$B148,GY148,GY148*vlookup($B149,'2a. TBill Main'!$B$237:$HF$246,1+GY$123)),GY148)</f>
        <v>32659.68712</v>
      </c>
      <c r="GZ149" s="346">
        <f>if($A149-GZ$126&gt;=0, if($B149&lt;=$B148,GZ148,GZ148*vlookup($B149,'2a. TBill Main'!$B$237:$HF$246,1+GZ$123)),GZ148)</f>
        <v>26235.37415</v>
      </c>
      <c r="HA149" s="346">
        <f>if($A149-HA$126&gt;=0, if($B149&lt;=$B148,HA148,HA148*vlookup($B149,'2a. TBill Main'!$B$237:$HF$246,1+HA$123)),HA148)</f>
        <v>37805.00328</v>
      </c>
      <c r="HB149" s="346">
        <f>if($A149-HB$126&gt;=0, if($B149&lt;=$B148,HB148,HB148*vlookup($B149,'2a. TBill Main'!$B$237:$HF$246,1+HB$123)),HB148)</f>
        <v>23391.74217</v>
      </c>
      <c r="HC149" s="346">
        <f>if($A149-HC$126&gt;=0, if($B149&lt;=$B148,HC148,HC148*vlookup($B149,'2a. TBill Main'!$B$237:$HF$246,1+HC$123)),HC148)</f>
        <v>6931.831141</v>
      </c>
      <c r="HD149" s="346">
        <f>if($A149-HD$126&gt;=0, if($B149&lt;=$B148,HD148,HD148*vlookup($B149,'2a. TBill Main'!$B$237:$HF$246,1+HD$123)),HD148)</f>
        <v>16802.93211</v>
      </c>
      <c r="HE149" s="346">
        <f>if($A149-HE$126&gt;=0, if($B149&lt;=$B148,HE148,HE148*vlookup($B149,'2a. TBill Main'!$B$237:$HF$246,1+HE$123)),HE148)</f>
        <v>15569.66295</v>
      </c>
      <c r="HF149" s="346">
        <f>if($A149-HF$126&gt;=0, if($B149&lt;=$B148,HF148,HF148*vlookup($B149,'2a. TBill Main'!$B$237:$HF$246,1+HF$123)),HF148)</f>
        <v>15696.08343</v>
      </c>
      <c r="HG149" s="346">
        <f>if($A149-HG$126&gt;=0, if($B149&lt;=$B148,HG148,HG148*vlookup($B149,'2a. TBill Main'!$B$237:$HF$246,1+HG$123)),HG148)</f>
        <v>3227.458539</v>
      </c>
      <c r="HH149" s="346">
        <f>if($A149-HH$126&gt;=0, if($B149&lt;=$B148,HH148,HH148*vlookup($B149,'2a. TBill Main'!$B$237:$HF$246,1+HH$123)),HH148)</f>
        <v>19182.40174</v>
      </c>
      <c r="HI149" s="346">
        <f>if($A149-HI$126&gt;=0, if($B149&lt;=$B148,HI148,HI148*vlookup($B149,'2a. TBill Main'!$B$237:$HF$246,1+HI$123)),HI148)</f>
        <v>29720.41729</v>
      </c>
      <c r="HJ149" s="346"/>
      <c r="HK149" s="346"/>
      <c r="HL149" s="346"/>
      <c r="HM149" s="346"/>
      <c r="HN149" s="346"/>
      <c r="HO149" s="346"/>
      <c r="HP149" s="346"/>
      <c r="HQ149" s="346"/>
      <c r="HR149" s="346"/>
      <c r="HS149" s="346"/>
      <c r="HT149" s="346"/>
      <c r="HU149" s="346"/>
      <c r="HV149" s="346"/>
      <c r="HW149" s="346"/>
      <c r="HX149" s="346"/>
    </row>
    <row r="150">
      <c r="A150" s="331" t="str">
        <f t="shared" si="33"/>
        <v>09-2026</v>
      </c>
      <c r="B150" s="346">
        <f t="shared" si="36"/>
        <v>5</v>
      </c>
      <c r="C150" s="346">
        <f t="shared" si="34"/>
        <v>4819016.032</v>
      </c>
      <c r="D150" s="338">
        <f t="shared" si="35"/>
        <v>5</v>
      </c>
      <c r="E150" s="346"/>
      <c r="F150" s="346">
        <f>if($A150-F$126&gt;=0, if($B150&lt;=$B149,F149,F149*vlookup($B150,'2a. TBill Main'!$B$237:$HF$246,1+F$123)),F149)</f>
        <v>424.3595499</v>
      </c>
      <c r="G150" s="346">
        <f>if($A150-G$126&gt;=0, if($B150&lt;=$B149,G149,G149*vlookup($B150,'2a. TBill Main'!$B$237:$HF$246,1+G$123)),G149)</f>
        <v>10929.1028</v>
      </c>
      <c r="H150" s="346">
        <f>if($A150-H$126&gt;=0, if($B150&lt;=$B149,H149,H149*vlookup($B150,'2a. TBill Main'!$B$237:$HF$246,1+H$123)),H149)</f>
        <v>29990.0742</v>
      </c>
      <c r="I150" s="346">
        <f>if($A150-I$126&gt;=0, if($B150&lt;=$B149,I149,I149*vlookup($B150,'2a. TBill Main'!$B$237:$HF$246,1+I$123)),I149)</f>
        <v>11246.27782</v>
      </c>
      <c r="J150" s="346">
        <f>if($A150-J$126&gt;=0, if($B150&lt;=$B149,J149,J149*vlookup($B150,'2a. TBill Main'!$B$237:$HF$246,1+J$123)),J149)</f>
        <v>14995.0371</v>
      </c>
      <c r="K150" s="346">
        <f>if($A150-K$126&gt;=0, if($B150&lt;=$B149,K149,K149*vlookup($B150,'2a. TBill Main'!$B$237:$HF$246,1+K$123)),K149)</f>
        <v>14995.0371</v>
      </c>
      <c r="L150" s="346">
        <f>if($A150-L$126&gt;=0, if($B150&lt;=$B149,L149,L149*vlookup($B150,'2a. TBill Main'!$B$237:$HF$246,1+L$123)),L149)</f>
        <v>3931.173901</v>
      </c>
      <c r="M150" s="346">
        <f>if($A150-M$126&gt;=0, if($B150&lt;=$B149,M149,M149*vlookup($B150,'2a. TBill Main'!$B$237:$HF$246,1+M$123)),M149)</f>
        <v>111066.7403</v>
      </c>
      <c r="N150" s="346">
        <f>if($A150-N$126&gt;=0, if($B150&lt;=$B149,N149,N149*vlookup($B150,'2a. TBill Main'!$B$237:$HF$246,1+N$123)),N149)</f>
        <v>37410.3833</v>
      </c>
      <c r="O150" s="346">
        <f>if($A150-O$126&gt;=0, if($B150&lt;=$B149,O149,O149*vlookup($B150,'2a. TBill Main'!$B$237:$HF$246,1+O$123)),O149)</f>
        <v>1995.839438</v>
      </c>
      <c r="P150" s="346">
        <f>if($A150-P$126&gt;=0, if($B150&lt;=$B149,P149,P149*vlookup($B150,'2a. TBill Main'!$B$237:$HF$246,1+P$123)),P149)</f>
        <v>14.9950371</v>
      </c>
      <c r="Q150" s="346">
        <f>if($A150-Q$126&gt;=0, if($B150&lt;=$B149,Q149,Q149*vlookup($B150,'2a. TBill Main'!$B$237:$HF$246,1+Q$123)),Q149)</f>
        <v>284.9057049</v>
      </c>
      <c r="R150" s="346">
        <f>if($A150-R$126&gt;=0, if($B150&lt;=$B149,R149,R149*vlookup($B150,'2a. TBill Main'!$B$237:$HF$246,1+R$123)),R149)</f>
        <v>11063.8632</v>
      </c>
      <c r="S150" s="346">
        <f>if($A150-S$126&gt;=0, if($B150&lt;=$B149,S149,S149*vlookup($B150,'2a. TBill Main'!$B$237:$HF$246,1+S$123)),S149)</f>
        <v>8900.739125</v>
      </c>
      <c r="T150" s="346">
        <f>if($A150-T$126&gt;=0, if($B150&lt;=$B149,T149,T149*vlookup($B150,'2a. TBill Main'!$B$237:$HF$246,1+T$123)),T149)</f>
        <v>99007.73145</v>
      </c>
      <c r="U150" s="346">
        <f>if($A150-U$126&gt;=0, if($B150&lt;=$B149,U149,U149*vlookup($B150,'2a. TBill Main'!$B$237:$HF$246,1+U$123)),U149)</f>
        <v>15274.7995</v>
      </c>
      <c r="V150" s="346">
        <f>if($A150-V$126&gt;=0, if($B150&lt;=$B149,V149,V149*vlookup($B150,'2a. TBill Main'!$B$237:$HF$246,1+V$123)),V149)</f>
        <v>49033.38144</v>
      </c>
      <c r="W150" s="346">
        <f>if($A150-W$126&gt;=0, if($B150&lt;=$B149,W149,W149*vlookup($B150,'2a. TBill Main'!$B$237:$HF$246,1+W$123)),W149)</f>
        <v>14995.0371</v>
      </c>
      <c r="X150" s="346">
        <f>if($A150-X$126&gt;=0, if($B150&lt;=$B149,X149,X149*vlookup($B150,'2a. TBill Main'!$B$237:$HF$246,1+X$123)),X149)</f>
        <v>26478.22151</v>
      </c>
      <c r="Y150" s="346">
        <f>if($A150-Y$126&gt;=0, if($B150&lt;=$B149,Y149,Y149*vlookup($B150,'2a. TBill Main'!$B$237:$HF$246,1+Y$123)),Y149)</f>
        <v>14995.0371</v>
      </c>
      <c r="Z150" s="346">
        <f>if($A150-Z$126&gt;=0, if($B150&lt;=$B149,Z149,Z149*vlookup($B150,'2a. TBill Main'!$B$237:$HF$246,1+Z$123)),Z149)</f>
        <v>1896.872193</v>
      </c>
      <c r="AA150" s="346">
        <f>if($A150-AA$126&gt;=0, if($B150&lt;=$B149,AA149,AA149*vlookup($B150,'2a. TBill Main'!$B$237:$HF$246,1+AA$123)),AA149)</f>
        <v>33451.72349</v>
      </c>
      <c r="AB150" s="346">
        <f>if($A150-AB$126&gt;=0, if($B150&lt;=$B149,AB149,AB149*vlookup($B150,'2a. TBill Main'!$B$237:$HF$246,1+AB$123)),AB149)</f>
        <v>19786.98611</v>
      </c>
      <c r="AC150" s="346">
        <f>if($A150-AC$126&gt;=0, if($B150&lt;=$B149,AC149,AC149*vlookup($B150,'2a. TBill Main'!$B$237:$HF$246,1+AC$123)),AC149)</f>
        <v>11996.02968</v>
      </c>
      <c r="AD150" s="346">
        <f>if($A150-AD$126&gt;=0, if($B150&lt;=$B149,AD149,AD149*vlookup($B150,'2a. TBill Main'!$B$237:$HF$246,1+AD$123)),AD149)</f>
        <v>7497.518549</v>
      </c>
      <c r="AE150" s="346">
        <f>if($A150-AE$126&gt;=0, if($B150&lt;=$B149,AE149,AE149*vlookup($B150,'2a. TBill Main'!$B$237:$HF$246,1+AE$123)),AE149)</f>
        <v>65552.69405</v>
      </c>
      <c r="AF150" s="346">
        <f>if($A150-AF$126&gt;=0, if($B150&lt;=$B149,AF149,AF149*vlookup($B150,'2a. TBill Main'!$B$237:$HF$246,1+AF$123)),AF149)</f>
        <v>11808.99658</v>
      </c>
      <c r="AG150" s="346">
        <f>if($A150-AG$126&gt;=0, if($B150&lt;=$B149,AG149,AG149*vlookup($B150,'2a. TBill Main'!$B$237:$HF$246,1+AG$123)),AG149)</f>
        <v>16472.96295</v>
      </c>
      <c r="AH150" s="346">
        <f>if($A150-AH$126&gt;=0, if($B150&lt;=$B149,AH149,AH149*vlookup($B150,'2a. TBill Main'!$B$237:$HF$246,1+AH$123)),AH149)</f>
        <v>12510.46442</v>
      </c>
      <c r="AI150" s="346">
        <f>if($A150-AI$126&gt;=0, if($B150&lt;=$B149,AI149,AI149*vlookup($B150,'2a. TBill Main'!$B$237:$HF$246,1+AI$123)),AI149)</f>
        <v>23254.55845</v>
      </c>
      <c r="AJ150" s="346">
        <f>if($A150-AJ$126&gt;=0, if($B150&lt;=$B149,AJ149,AJ149*vlookup($B150,'2a. TBill Main'!$B$237:$HF$246,1+AJ$123)),AJ149)</f>
        <v>22492.55565</v>
      </c>
      <c r="AK150" s="346">
        <f>if($A150-AK$126&gt;=0, if($B150&lt;=$B149,AK149,AK149*vlookup($B150,'2a. TBill Main'!$B$237:$HF$246,1+AK$123)),AK149)</f>
        <v>17994.04452</v>
      </c>
      <c r="AL150" s="346">
        <f>if($A150-AL$126&gt;=0, if($B150&lt;=$B149,AL149,AL149*vlookup($B150,'2a. TBill Main'!$B$237:$HF$246,1+AL$123)),AL149)</f>
        <v>11996.02968</v>
      </c>
      <c r="AM150" s="346">
        <f>if($A150-AM$126&gt;=0, if($B150&lt;=$B149,AM149,AM149*vlookup($B150,'2a. TBill Main'!$B$237:$HF$246,1+AM$123)),AM149)</f>
        <v>16947.00106</v>
      </c>
      <c r="AN150" s="346">
        <f>if($A150-AN$126&gt;=0, if($B150&lt;=$B149,AN149,AN149*vlookup($B150,'2a. TBill Main'!$B$237:$HF$246,1+AN$123)),AN149)</f>
        <v>90144.16502</v>
      </c>
      <c r="AO150" s="346">
        <f>if($A150-AO$126&gt;=0, if($B150&lt;=$B149,AO149,AO149*vlookup($B150,'2a. TBill Main'!$B$237:$HF$246,1+AO$123)),AO149)</f>
        <v>9879.870063</v>
      </c>
      <c r="AP150" s="346">
        <f>if($A150-AP$126&gt;=0, if($B150&lt;=$B149,AP149,AP149*vlookup($B150,'2a. TBill Main'!$B$237:$HF$246,1+AP$123)),AP149)</f>
        <v>17966.49863</v>
      </c>
      <c r="AQ150" s="346">
        <f>if($A150-AQ$126&gt;=0, if($B150&lt;=$B149,AQ149,AQ149*vlookup($B150,'2a. TBill Main'!$B$237:$HF$246,1+AQ$123)),AQ149)</f>
        <v>41807.69292</v>
      </c>
      <c r="AR150" s="346">
        <f>if($A150-AR$126&gt;=0, if($B150&lt;=$B149,AR149,AR149*vlookup($B150,'2a. TBill Main'!$B$237:$HF$246,1+AR$123)),AR149)</f>
        <v>29990.0742</v>
      </c>
      <c r="AS150" s="346">
        <f>if($A150-AS$126&gt;=0, if($B150&lt;=$B149,AS149,AS149*vlookup($B150,'2a. TBill Main'!$B$237:$HF$246,1+AS$123)),AS149)</f>
        <v>8997.022259</v>
      </c>
      <c r="AT150" s="346">
        <f>if($A150-AT$126&gt;=0, if($B150&lt;=$B149,AT149,AT149*vlookup($B150,'2a. TBill Main'!$B$237:$HF$246,1+AT$123)),AT149)</f>
        <v>11996.02968</v>
      </c>
      <c r="AU150" s="346">
        <f>if($A150-AU$126&gt;=0, if($B150&lt;=$B149,AU149,AU149*vlookup($B150,'2a. TBill Main'!$B$237:$HF$246,1+AU$123)),AU149)</f>
        <v>11996.02968</v>
      </c>
      <c r="AV150" s="346">
        <f>if($A150-AV$126&gt;=0, if($B150&lt;=$B149,AV149,AV149*vlookup($B150,'2a. TBill Main'!$B$237:$HF$246,1+AV$123)),AV149)</f>
        <v>7497.518549</v>
      </c>
      <c r="AW150" s="346">
        <f>if($A150-AW$126&gt;=0, if($B150&lt;=$B149,AW149,AW149*vlookup($B150,'2a. TBill Main'!$B$237:$HF$246,1+AW$123)),AW149)</f>
        <v>7497.518549</v>
      </c>
      <c r="AX150" s="346">
        <f>if($A150-AX$126&gt;=0, if($B150&lt;=$B149,AX149,AX149*vlookup($B150,'2a. TBill Main'!$B$237:$HF$246,1+AX$123)),AX149)</f>
        <v>55780.0385</v>
      </c>
      <c r="AY150" s="346">
        <f>if($A150-AY$126&gt;=0, if($B150&lt;=$B149,AY149,AY149*vlookup($B150,'2a. TBill Main'!$B$237:$HF$246,1+AY$123)),AY149)</f>
        <v>42441.87803</v>
      </c>
      <c r="AZ150" s="346">
        <f>if($A150-AZ$126&gt;=0, if($B150&lt;=$B149,AZ149,AZ149*vlookup($B150,'2a. TBill Main'!$B$237:$HF$246,1+AZ$123)),AZ149)</f>
        <v>16963.84048</v>
      </c>
      <c r="BA150" s="346">
        <f>if($A150-BA$126&gt;=0, if($B150&lt;=$B149,BA149,BA149*vlookup($B150,'2a. TBill Main'!$B$237:$HF$246,1+BA$123)),BA149)</f>
        <v>25807.88337</v>
      </c>
      <c r="BB150" s="346">
        <f>if($A150-BB$126&gt;=0, if($B150&lt;=$B149,BB149,BB149*vlookup($B150,'2a. TBill Main'!$B$237:$HF$246,1+BB$123)),BB149)</f>
        <v>47589.76423</v>
      </c>
      <c r="BC150" s="346">
        <f>if($A150-BC$126&gt;=0, if($B150&lt;=$B149,BC149,BC149*vlookup($B150,'2a. TBill Main'!$B$237:$HF$246,1+BC$123)),BC149)</f>
        <v>449.8511129</v>
      </c>
      <c r="BD150" s="346">
        <f>if($A150-BD$126&gt;=0, if($B150&lt;=$B149,BD149,BD149*vlookup($B150,'2a. TBill Main'!$B$237:$HF$246,1+BD$123)),BD149)</f>
        <v>22492.55565</v>
      </c>
      <c r="BE150" s="346">
        <f>if($A150-BE$126&gt;=0, if($B150&lt;=$B149,BE149,BE149*vlookup($B150,'2a. TBill Main'!$B$237:$HF$246,1+BE$123)),BE149)</f>
        <v>14995.0371</v>
      </c>
      <c r="BF150" s="346">
        <f>if($A150-BF$126&gt;=0, if($B150&lt;=$B149,BF149,BF149*vlookup($B150,'2a. TBill Main'!$B$237:$HF$246,1+BF$123)),BF149)</f>
        <v>7497.518549</v>
      </c>
      <c r="BG150" s="346">
        <f>if($A150-BG$126&gt;=0, if($B150&lt;=$B149,BG149,BG149*vlookup($B150,'2a. TBill Main'!$B$237:$HF$246,1+BG$123)),BG149)</f>
        <v>7497.518549</v>
      </c>
      <c r="BH150" s="346">
        <f>if($A150-BH$126&gt;=0, if($B150&lt;=$B149,BH149,BH149*vlookup($B150,'2a. TBill Main'!$B$237:$HF$246,1+BH$123)),BH149)</f>
        <v>14995.0371</v>
      </c>
      <c r="BI150" s="346">
        <f>if($A150-BI$126&gt;=0, if($B150&lt;=$B149,BI149,BI149*vlookup($B150,'2a. TBill Main'!$B$237:$HF$246,1+BI$123)),BI149)</f>
        <v>83165.47475</v>
      </c>
      <c r="BJ150" s="346">
        <f>if($A150-BJ$126&gt;=0, if($B150&lt;=$B149,BJ149,BJ149*vlookup($B150,'2a. TBill Main'!$B$237:$HF$246,1+BJ$123)),BJ149)</f>
        <v>14995.0371</v>
      </c>
      <c r="BK150" s="346">
        <f>if($A150-BK$126&gt;=0, if($B150&lt;=$B149,BK149,BK149*vlookup($B150,'2a. TBill Main'!$B$237:$HF$246,1+BK$123)),BK149)</f>
        <v>27820.17237</v>
      </c>
      <c r="BL150" s="346">
        <f>if($A150-BL$126&gt;=0, if($B150&lt;=$B149,BL149,BL149*vlookup($B150,'2a. TBill Main'!$B$237:$HF$246,1+BL$123)),BL149)</f>
        <v>37487.59274</v>
      </c>
      <c r="BM150" s="346">
        <f>if($A150-BM$126&gt;=0, if($B150&lt;=$B149,BM149,BM149*vlookup($B150,'2a. TBill Main'!$B$237:$HF$246,1+BM$123)),BM149)</f>
        <v>29.9900742</v>
      </c>
      <c r="BN150" s="346">
        <f>if($A150-BN$126&gt;=0, if($B150&lt;=$B149,BN149,BN149*vlookup($B150,'2a. TBill Main'!$B$237:$HF$246,1+BN$123)),BN149)</f>
        <v>4258.36561</v>
      </c>
      <c r="BO150" s="346">
        <f>if($A150-BO$126&gt;=0, if($B150&lt;=$B149,BO149,BO149*vlookup($B150,'2a. TBill Main'!$B$237:$HF$246,1+BO$123)),BO149)</f>
        <v>29407.00717</v>
      </c>
      <c r="BP150" s="346">
        <f>if($A150-BP$126&gt;=0, if($B150&lt;=$B149,BP149,BP149*vlookup($B150,'2a. TBill Main'!$B$237:$HF$246,1+BP$123)),BP149)</f>
        <v>14995.0371</v>
      </c>
      <c r="BQ150" s="346">
        <f>if($A150-BQ$126&gt;=0, if($B150&lt;=$B149,BQ149,BQ149*vlookup($B150,'2a. TBill Main'!$B$237:$HF$246,1+BQ$123)),BQ149)</f>
        <v>3443.73023</v>
      </c>
      <c r="BR150" s="346">
        <f>if($A150-BR$126&gt;=0, if($B150&lt;=$B149,BR149,BR149*vlookup($B150,'2a. TBill Main'!$B$237:$HF$246,1+BR$123)),BR149)</f>
        <v>14995.0371</v>
      </c>
      <c r="BS150" s="346">
        <f>if($A150-BS$126&gt;=0, if($B150&lt;=$B149,BS149,BS149*vlookup($B150,'2a. TBill Main'!$B$237:$HF$246,1+BS$123)),BS149)</f>
        <v>8997.022259</v>
      </c>
      <c r="BT150" s="346">
        <f>if($A150-BT$126&gt;=0, if($B150&lt;=$B149,BT149,BT149*vlookup($B150,'2a. TBill Main'!$B$237:$HF$246,1+BT$123)),BT149)</f>
        <v>104668.3579</v>
      </c>
      <c r="BU150" s="346">
        <f>if($A150-BU$126&gt;=0, if($B150&lt;=$B149,BU149,BU149*vlookup($B150,'2a. TBill Main'!$B$237:$HF$246,1+BU$123)),BU149)</f>
        <v>37627.27151</v>
      </c>
      <c r="BV150" s="346">
        <f>if($A150-BV$126&gt;=0, if($B150&lt;=$B149,BV149,BV149*vlookup($B150,'2a. TBill Main'!$B$237:$HF$246,1+BV$123)),BV149)</f>
        <v>37487.59274</v>
      </c>
      <c r="BW150" s="346">
        <f>if($A150-BW$126&gt;=0, if($B150&lt;=$B149,BW149,BW149*vlookup($B150,'2a. TBill Main'!$B$237:$HF$246,1+BW$123)),BW149)</f>
        <v>754.250366</v>
      </c>
      <c r="BX150" s="346">
        <f>if($A150-BX$126&gt;=0, if($B150&lt;=$B149,BX149,BX149*vlookup($B150,'2a. TBill Main'!$B$237:$HF$246,1+BX$123)),BX149)</f>
        <v>22492.55565</v>
      </c>
      <c r="BY150" s="346">
        <f>if($A150-BY$126&gt;=0, if($B150&lt;=$B149,BY149,BY149*vlookup($B150,'2a. TBill Main'!$B$237:$HF$246,1+BY$123)),BY149)</f>
        <v>14995.0371</v>
      </c>
      <c r="BZ150" s="346">
        <f>if($A150-BZ$126&gt;=0, if($B150&lt;=$B149,BZ149,BZ149*vlookup($B150,'2a. TBill Main'!$B$237:$HF$246,1+BZ$123)),BZ149)</f>
        <v>9131.10788</v>
      </c>
      <c r="CA150" s="346">
        <f>if($A150-CA$126&gt;=0, if($B150&lt;=$B149,CA149,CA149*vlookup($B150,'2a. TBill Main'!$B$237:$HF$246,1+CA$123)),CA149)</f>
        <v>14995.0371</v>
      </c>
      <c r="CB150" s="346">
        <f>if($A150-CB$126&gt;=0, if($B150&lt;=$B149,CB149,CB149*vlookup($B150,'2a. TBill Main'!$B$237:$HF$246,1+CB$123)),CB149)</f>
        <v>30775.81414</v>
      </c>
      <c r="CC150" s="346">
        <f>if($A150-CC$126&gt;=0, if($B150&lt;=$B149,CC149,CC149*vlookup($B150,'2a. TBill Main'!$B$237:$HF$246,1+CC$123)),CC149)</f>
        <v>56661.65671</v>
      </c>
      <c r="CD150" s="346">
        <f>if($A150-CD$126&gt;=0, if($B150&lt;=$B149,CD149,CD149*vlookup($B150,'2a. TBill Main'!$B$237:$HF$246,1+CD$123)),CD149)</f>
        <v>15741.78995</v>
      </c>
      <c r="CE150" s="346">
        <f>if($A150-CE$126&gt;=0, if($B150&lt;=$B149,CE149,CE149*vlookup($B150,'2a. TBill Main'!$B$237:$HF$246,1+CE$123)),CE149)</f>
        <v>33448.85944</v>
      </c>
      <c r="CF150" s="346">
        <f>if($A150-CF$126&gt;=0, if($B150&lt;=$B149,CF149,CF149*vlookup($B150,'2a. TBill Main'!$B$237:$HF$246,1+CF$123)),CF149)</f>
        <v>37487.59274</v>
      </c>
      <c r="CG150" s="346">
        <f>if($A150-CG$126&gt;=0, if($B150&lt;=$B149,CG149,CG149*vlookup($B150,'2a. TBill Main'!$B$237:$HF$246,1+CG$123)),CG149)</f>
        <v>7.497518549</v>
      </c>
      <c r="CH150" s="346">
        <f>if($A150-CH$126&gt;=0, if($B150&lt;=$B149,CH149,CH149*vlookup($B150,'2a. TBill Main'!$B$237:$HF$246,1+CH$123)),CH149)</f>
        <v>21101.81094</v>
      </c>
      <c r="CI150" s="346">
        <f>if($A150-CI$126&gt;=0, if($B150&lt;=$B149,CI149,CI149*vlookup($B150,'2a. TBill Main'!$B$237:$HF$246,1+CI$123)),CI149)</f>
        <v>14995.0371</v>
      </c>
      <c r="CJ150" s="346">
        <f>if($A150-CJ$126&gt;=0, if($B150&lt;=$B149,CJ149,CJ149*vlookup($B150,'2a. TBill Main'!$B$237:$HF$246,1+CJ$123)),CJ149)</f>
        <v>7497.518549</v>
      </c>
      <c r="CK150" s="346">
        <f>if($A150-CK$126&gt;=0, if($B150&lt;=$B149,CK149,CK149*vlookup($B150,'2a. TBill Main'!$B$237:$HF$246,1+CK$123)),CK149)</f>
        <v>13053.65963</v>
      </c>
      <c r="CL150" s="346">
        <f>if($A150-CL$126&gt;=0, if($B150&lt;=$B149,CL149,CL149*vlookup($B150,'2a. TBill Main'!$B$237:$HF$246,1+CL$123)),CL149)</f>
        <v>11262.81735</v>
      </c>
      <c r="CM150" s="346">
        <f>if($A150-CM$126&gt;=0, if($B150&lt;=$B149,CM149,CM149*vlookup($B150,'2a. TBill Main'!$B$237:$HF$246,1+CM$123)),CM149)</f>
        <v>66478.99747</v>
      </c>
      <c r="CN150" s="346">
        <f>if($A150-CN$126&gt;=0, if($B150&lt;=$B149,CN149,CN149*vlookup($B150,'2a. TBill Main'!$B$237:$HF$246,1+CN$123)),CN149)</f>
        <v>23479.54398</v>
      </c>
      <c r="CO150" s="346">
        <f>if($A150-CO$126&gt;=0, if($B150&lt;=$B149,CO149,CO149*vlookup($B150,'2a. TBill Main'!$B$237:$HF$246,1+CO$123)),CO149)</f>
        <v>221.2473198</v>
      </c>
      <c r="CP150" s="346">
        <f>if($A150-CP$126&gt;=0, if($B150&lt;=$B149,CP149,CP149*vlookup($B150,'2a. TBill Main'!$B$237:$HF$246,1+CP$123)),CP149)</f>
        <v>31340.26362</v>
      </c>
      <c r="CQ150" s="346">
        <f>if($A150-CQ$126&gt;=0, if($B150&lt;=$B149,CQ149,CQ149*vlookup($B150,'2a. TBill Main'!$B$237:$HF$246,1+CQ$123)),CQ149)</f>
        <v>6913.978743</v>
      </c>
      <c r="CR150" s="346">
        <f>if($A150-CR$126&gt;=0, if($B150&lt;=$B149,CR149,CR149*vlookup($B150,'2a. TBill Main'!$B$237:$HF$246,1+CR$123)),CR149)</f>
        <v>19806.44725</v>
      </c>
      <c r="CS150" s="346">
        <f>if($A150-CS$126&gt;=0, if($B150&lt;=$B149,CS149,CS149*vlookup($B150,'2a. TBill Main'!$B$237:$HF$246,1+CS$123)),CS149)</f>
        <v>5858.905587</v>
      </c>
      <c r="CT150" s="346">
        <f>if($A150-CT$126&gt;=0, if($B150&lt;=$B149,CT149,CT149*vlookup($B150,'2a. TBill Main'!$B$237:$HF$246,1+CT$123)),CT149)</f>
        <v>19365.1833</v>
      </c>
      <c r="CU150" s="346">
        <f>if($A150-CU$126&gt;=0, if($B150&lt;=$B149,CU149,CU149*vlookup($B150,'2a. TBill Main'!$B$237:$HF$246,1+CU$123)),CU149)</f>
        <v>29436.20919</v>
      </c>
      <c r="CV150" s="346">
        <f>if($A150-CV$126&gt;=0, if($B150&lt;=$B149,CV149,CV149*vlookup($B150,'2a. TBill Main'!$B$237:$HF$246,1+CV$123)),CV149)</f>
        <v>6913.978743</v>
      </c>
      <c r="CW150" s="346">
        <f>if($A150-CW$126&gt;=0, if($B150&lt;=$B149,CW149,CW149*vlookup($B150,'2a. TBill Main'!$B$237:$HF$246,1+CW$123)),CW149)</f>
        <v>10025.26918</v>
      </c>
      <c r="CX150" s="346">
        <f>if($A150-CX$126&gt;=0, if($B150&lt;=$B149,CX149,CX149*vlookup($B150,'2a. TBill Main'!$B$237:$HF$246,1+CX$123)),CX149)</f>
        <v>75399.70378</v>
      </c>
      <c r="CY150" s="346">
        <f>if($A150-CY$126&gt;=0, if($B150&lt;=$B149,CY149,CY149*vlookup($B150,'2a. TBill Main'!$B$237:$HF$246,1+CY$123)),CY149)</f>
        <v>147986.7595</v>
      </c>
      <c r="CZ150" s="346">
        <f>if($A150-CZ$126&gt;=0, if($B150&lt;=$B149,CZ149,CZ149*vlookup($B150,'2a. TBill Main'!$B$237:$HF$246,1+CZ$123)),CZ149)</f>
        <v>12521.5612</v>
      </c>
      <c r="DA150" s="346">
        <f>if($A150-DA$126&gt;=0, if($B150&lt;=$B149,DA149,DA149*vlookup($B150,'2a. TBill Main'!$B$237:$HF$246,1+DA$123)),DA149)</f>
        <v>34569.89371</v>
      </c>
      <c r="DB150" s="346">
        <f>if($A150-DB$126&gt;=0, if($B150&lt;=$B149,DB149,DB149*vlookup($B150,'2a. TBill Main'!$B$237:$HF$246,1+DB$123)),DB149)</f>
        <v>13827.95749</v>
      </c>
      <c r="DC150" s="346">
        <f>if($A150-DC$126&gt;=0, if($B150&lt;=$B149,DC149,DC149*vlookup($B150,'2a. TBill Main'!$B$237:$HF$246,1+DC$123)),DC149)</f>
        <v>13827.95749</v>
      </c>
      <c r="DD150" s="346">
        <f>if($A150-DD$126&gt;=0, if($B150&lt;=$B149,DD149,DD149*vlookup($B150,'2a. TBill Main'!$B$237:$HF$246,1+DD$123)),DD149)</f>
        <v>27542.52572</v>
      </c>
      <c r="DE150" s="346">
        <f>if($A150-DE$126&gt;=0, if($B150&lt;=$B149,DE149,DE149*vlookup($B150,'2a. TBill Main'!$B$237:$HF$246,1+DE$123)),DE149)</f>
        <v>10484.35737</v>
      </c>
      <c r="DF150" s="346">
        <f>if($A150-DF$126&gt;=0, if($B150&lt;=$B149,DF149,DF149*vlookup($B150,'2a. TBill Main'!$B$237:$HF$246,1+DF$123)),DF149)</f>
        <v>5531.182994</v>
      </c>
      <c r="DG150" s="346">
        <f>if($A150-DG$126&gt;=0, if($B150&lt;=$B149,DG149,DG149*vlookup($B150,'2a. TBill Main'!$B$237:$HF$246,1+DG$123)),DG149)</f>
        <v>13827.95749</v>
      </c>
      <c r="DH150" s="346">
        <f>if($A150-DH$126&gt;=0, if($B150&lt;=$B149,DH149,DH149*vlookup($B150,'2a. TBill Main'!$B$237:$HF$246,1+DH$123)),DH149)</f>
        <v>68936.51645</v>
      </c>
      <c r="DI150" s="346">
        <f>if($A150-DI$126&gt;=0, if($B150&lt;=$B149,DI149,DI149*vlookup($B150,'2a. TBill Main'!$B$237:$HF$246,1+DI$123)),DI149)</f>
        <v>10769.47602</v>
      </c>
      <c r="DJ150" s="346">
        <f>if($A150-DJ$126&gt;=0, if($B150&lt;=$B149,DJ149,DJ149*vlookup($B150,'2a. TBill Main'!$B$237:$HF$246,1+DJ$123)),DJ149)</f>
        <v>69.13978743</v>
      </c>
      <c r="DK150" s="346">
        <f>if($A150-DK$126&gt;=0, if($B150&lt;=$B149,DK149,DK149*vlookup($B150,'2a. TBill Main'!$B$237:$HF$246,1+DK$123)),DK149)</f>
        <v>32336.08398</v>
      </c>
      <c r="DL150" s="346">
        <f>if($A150-DL$126&gt;=0, if($B150&lt;=$B149,DL149,DL149*vlookup($B150,'2a. TBill Main'!$B$237:$HF$246,1+DL$123)),DL149)</f>
        <v>13827.95749</v>
      </c>
      <c r="DM150" s="346">
        <f>if($A150-DM$126&gt;=0, if($B150&lt;=$B149,DM149,DM149*vlookup($B150,'2a. TBill Main'!$B$237:$HF$246,1+DM$123)),DM149)</f>
        <v>8870.206061</v>
      </c>
      <c r="DN150" s="346">
        <f>if($A150-DN$126&gt;=0, if($B150&lt;=$B149,DN149,DN149*vlookup($B150,'2a. TBill Main'!$B$237:$HF$246,1+DN$123)),DN149)</f>
        <v>36829.38197</v>
      </c>
      <c r="DO150" s="346">
        <f>if($A150-DO$126&gt;=0, if($B150&lt;=$B149,DO149,DO149*vlookup($B150,'2a. TBill Main'!$B$237:$HF$246,1+DO$123)),DO149)</f>
        <v>13827.95749</v>
      </c>
      <c r="DP150" s="346">
        <f>if($A150-DP$126&gt;=0, if($B150&lt;=$B149,DP149,DP149*vlookup($B150,'2a. TBill Main'!$B$237:$HF$246,1+DP$123)),DP149)</f>
        <v>16593.54898</v>
      </c>
      <c r="DQ150" s="346">
        <f>if($A150-DQ$126&gt;=0, if($B150&lt;=$B149,DQ149,DQ149*vlookup($B150,'2a. TBill Main'!$B$237:$HF$246,1+DQ$123)),DQ149)</f>
        <v>9679.57024</v>
      </c>
      <c r="DR150" s="346">
        <f>if($A150-DR$126&gt;=0, if($B150&lt;=$B149,DR149,DR149*vlookup($B150,'2a. TBill Main'!$B$237:$HF$246,1+DR$123)),DR149)</f>
        <v>65414.89521</v>
      </c>
      <c r="DS150" s="346">
        <f>if($A150-DS$126&gt;=0, if($B150&lt;=$B149,DS149,DS149*vlookup($B150,'2a. TBill Main'!$B$237:$HF$246,1+DS$123)),DS149)</f>
        <v>2779.184379</v>
      </c>
      <c r="DT150" s="346">
        <f>if($A150-DT$126&gt;=0, if($B150&lt;=$B149,DT149,DT149*vlookup($B150,'2a. TBill Main'!$B$237:$HF$246,1+DT$123)),DT149)</f>
        <v>73.28817468</v>
      </c>
      <c r="DU150" s="346">
        <f>if($A150-DU$126&gt;=0, if($B150&lt;=$B149,DU149,DU149*vlookup($B150,'2a. TBill Main'!$B$237:$HF$246,1+DU$123)),DU149)</f>
        <v>24062.47132</v>
      </c>
      <c r="DV150" s="346">
        <f>if($A150-DV$126&gt;=0, if($B150&lt;=$B149,DV149,DV149*vlookup($B150,'2a. TBill Main'!$B$237:$HF$246,1+DV$123)),DV149)</f>
        <v>48230.29784</v>
      </c>
      <c r="DW150" s="346">
        <f>if($A150-DW$126&gt;=0, if($B150&lt;=$B149,DW149,DW149*vlookup($B150,'2a. TBill Main'!$B$237:$HF$246,1+DW$123)),DW149)</f>
        <v>13827.95749</v>
      </c>
      <c r="DX150" s="346">
        <f>if($A150-DX$126&gt;=0, if($B150&lt;=$B149,DX149,DX149*vlookup($B150,'2a. TBill Main'!$B$237:$HF$246,1+DX$123)),DX149)</f>
        <v>27655.91497</v>
      </c>
      <c r="DY150" s="346">
        <f>if($A150-DY$126&gt;=0, if($B150&lt;=$B149,DY149,DY149*vlookup($B150,'2a. TBill Main'!$B$237:$HF$246,1+DY$123)),DY149)</f>
        <v>13827.95749</v>
      </c>
      <c r="DZ150" s="346">
        <f>if($A150-DZ$126&gt;=0, if($B150&lt;=$B149,DZ149,DZ149*vlookup($B150,'2a. TBill Main'!$B$237:$HF$246,1+DZ$123)),DZ149)</f>
        <v>83567.87827</v>
      </c>
      <c r="EA150" s="346">
        <f>if($A150-EA$126&gt;=0, if($B150&lt;=$B149,EA149,EA149*vlookup($B150,'2a. TBill Main'!$B$237:$HF$246,1+EA$123)),EA149)</f>
        <v>395.4795841</v>
      </c>
      <c r="EB150" s="346">
        <f>if($A150-EB$126&gt;=0, if($B150&lt;=$B149,EB149,EB149*vlookup($B150,'2a. TBill Main'!$B$237:$HF$246,1+EB$123)),EB149)</f>
        <v>27655.91497</v>
      </c>
      <c r="EC150" s="346">
        <f>if($A150-EC$126&gt;=0, if($B150&lt;=$B149,EC149,EC149*vlookup($B150,'2a. TBill Main'!$B$237:$HF$246,1+EC$123)),EC149)</f>
        <v>39929.84511</v>
      </c>
      <c r="ED150" s="346">
        <f>if($A150-ED$126&gt;=0, if($B150&lt;=$B149,ED149,ED149*vlookup($B150,'2a. TBill Main'!$B$237:$HF$246,1+ED$123)),ED149)</f>
        <v>27048.7017</v>
      </c>
      <c r="EE150" s="346">
        <f>if($A150-EE$126&gt;=0, if($B150&lt;=$B149,EE149,EE149*vlookup($B150,'2a. TBill Main'!$B$237:$HF$246,1+EE$123)),EE149)</f>
        <v>27655.91497</v>
      </c>
      <c r="EF150" s="346">
        <f>if($A150-EF$126&gt;=0, if($B150&lt;=$B149,EF149,EF149*vlookup($B150,'2a. TBill Main'!$B$237:$HF$246,1+EF$123)),EF149)</f>
        <v>7286.476262</v>
      </c>
      <c r="EG150" s="346">
        <f>if($A150-EG$126&gt;=0, if($B150&lt;=$B149,EG149,EG149*vlookup($B150,'2a. TBill Main'!$B$237:$HF$246,1+EG$123)),EG149)</f>
        <v>5812.360682</v>
      </c>
      <c r="EH150" s="346">
        <f>if($A150-EH$126&gt;=0, if($B150&lt;=$B149,EH149,EH149*vlookup($B150,'2a. TBill Main'!$B$237:$HF$246,1+EH$123)),EH149)</f>
        <v>544.8215249</v>
      </c>
      <c r="EI150" s="346">
        <f>if($A150-EI$126&gt;=0, if($B150&lt;=$B149,EI149,EI149*vlookup($B150,'2a. TBill Main'!$B$237:$HF$246,1+EI$123)),EI149)</f>
        <v>27655.91497</v>
      </c>
      <c r="EJ150" s="346">
        <f>if($A150-EJ$126&gt;=0, if($B150&lt;=$B149,EJ149,EJ149*vlookup($B150,'2a. TBill Main'!$B$237:$HF$246,1+EJ$123)),EJ149)</f>
        <v>24628.79531</v>
      </c>
      <c r="EK150" s="346">
        <f>if($A150-EK$126&gt;=0, if($B150&lt;=$B149,EK149,EK149*vlookup($B150,'2a. TBill Main'!$B$237:$HF$246,1+EK$123)),EK149)</f>
        <v>15210.75323</v>
      </c>
      <c r="EL150" s="346">
        <f>if($A150-EL$126&gt;=0, if($B150&lt;=$B149,EL149,EL149*vlookup($B150,'2a. TBill Main'!$B$237:$HF$246,1+EL$123)),EL149)</f>
        <v>5842.312038</v>
      </c>
      <c r="EM150" s="346">
        <f>if($A150-EM$126&gt;=0, if($B150&lt;=$B149,EM149,EM149*vlookup($B150,'2a. TBill Main'!$B$237:$HF$246,1+EM$123)),EM149)</f>
        <v>56709.83645</v>
      </c>
      <c r="EN150" s="346">
        <f>if($A150-EN$126&gt;=0, if($B150&lt;=$B149,EN149,EN149*vlookup($B150,'2a. TBill Main'!$B$237:$HF$246,1+EN$123)),EN149)</f>
        <v>414.8387246</v>
      </c>
      <c r="EO150" s="346">
        <f>if($A150-EO$126&gt;=0, if($B150&lt;=$B149,EO149,EO149*vlookup($B150,'2a. TBill Main'!$B$237:$HF$246,1+EO$123)),EO149)</f>
        <v>23530.97994</v>
      </c>
      <c r="EP150" s="346">
        <f>if($A150-EP$126&gt;=0, if($B150&lt;=$B149,EP149,EP149*vlookup($B150,'2a. TBill Main'!$B$237:$HF$246,1+EP$123)),EP149)</f>
        <v>24942.66229</v>
      </c>
      <c r="EQ150" s="346">
        <f>if($A150-EQ$126&gt;=0, if($B150&lt;=$B149,EQ149,EQ149*vlookup($B150,'2a. TBill Main'!$B$237:$HF$246,1+EQ$123)),EQ149)</f>
        <v>27655.91497</v>
      </c>
      <c r="ER150" s="346">
        <f>if($A150-ER$126&gt;=0, if($B150&lt;=$B149,ER149,ER149*vlookup($B150,'2a. TBill Main'!$B$237:$HF$246,1+ER$123)),ER149)</f>
        <v>49870.52867</v>
      </c>
      <c r="ES150" s="346">
        <f>if($A150-ES$126&gt;=0, if($B150&lt;=$B149,ES149,ES149*vlookup($B150,'2a. TBill Main'!$B$237:$HF$246,1+ES$123)),ES149)</f>
        <v>6632.662776</v>
      </c>
      <c r="ET150" s="346">
        <f>if($A150-ET$126&gt;=0, if($B150&lt;=$B149,ET149,ET149*vlookup($B150,'2a. TBill Main'!$B$237:$HF$246,1+ET$123)),ET149)</f>
        <v>1960.804372</v>
      </c>
      <c r="EU150" s="346">
        <f>if($A150-EU$126&gt;=0, if($B150&lt;=$B149,EU149,EU149*vlookup($B150,'2a. TBill Main'!$B$237:$HF$246,1+EU$123)),EU149)</f>
        <v>11199.73292</v>
      </c>
      <c r="EV150" s="346">
        <f>if($A150-EV$126&gt;=0, if($B150&lt;=$B149,EV149,EV149*vlookup($B150,'2a. TBill Main'!$B$237:$HF$246,1+EV$123)),EV149)</f>
        <v>6714.496628</v>
      </c>
      <c r="EW150" s="346">
        <f>if($A150-EW$126&gt;=0, if($B150&lt;=$B149,EW149,EW149*vlookup($B150,'2a. TBill Main'!$B$237:$HF$246,1+EW$123)),EW149)</f>
        <v>5907.303438</v>
      </c>
      <c r="EX150" s="346">
        <f>if($A150-EX$126&gt;=0, if($B150&lt;=$B149,EX149,EX149*vlookup($B150,'2a. TBill Main'!$B$237:$HF$246,1+EX$123)),EX149)</f>
        <v>8147.57083</v>
      </c>
      <c r="EY150" s="346">
        <f>if($A150-EY$126&gt;=0, if($B150&lt;=$B149,EY149,EY149*vlookup($B150,'2a. TBill Main'!$B$237:$HF$246,1+EY$123)),EY149)</f>
        <v>63566.74721</v>
      </c>
      <c r="EZ150" s="346">
        <f>if($A150-EZ$126&gt;=0, if($B150&lt;=$B149,EZ149,EZ149*vlookup($B150,'2a. TBill Main'!$B$237:$HF$246,1+EZ$123)),EZ149)</f>
        <v>27236.26412</v>
      </c>
      <c r="FA150" s="346">
        <f>if($A150-FA$126&gt;=0, if($B150&lt;=$B149,FA149,FA149*vlookup($B150,'2a. TBill Main'!$B$237:$HF$246,1+FA$123)),FA149)</f>
        <v>4950.685339</v>
      </c>
      <c r="FB150" s="346">
        <f>if($A150-FB$126&gt;=0, if($B150&lt;=$B149,FB149,FB149*vlookup($B150,'2a. TBill Main'!$B$237:$HF$246,1+FB$123)),FB149)</f>
        <v>8701.518807</v>
      </c>
      <c r="FC150" s="346">
        <f>if($A150-FC$126&gt;=0, if($B150&lt;=$B149,FC149,FC149*vlookup($B150,'2a. TBill Main'!$B$237:$HF$246,1+FC$123)),FC149)</f>
        <v>34883.78835</v>
      </c>
      <c r="FD150" s="346">
        <f>if($A150-FD$126&gt;=0, if($B150&lt;=$B149,FD149,FD149*vlookup($B150,'2a. TBill Main'!$B$237:$HF$246,1+FD$123)),FD149)</f>
        <v>28356.59141</v>
      </c>
      <c r="FE150" s="346">
        <f>if($A150-FE$126&gt;=0, if($B150&lt;=$B149,FE149,FE149*vlookup($B150,'2a. TBill Main'!$B$237:$HF$246,1+FE$123)),FE149)</f>
        <v>47634.63092</v>
      </c>
      <c r="FF150" s="346">
        <f>if($A150-FF$126&gt;=0, if($B150&lt;=$B149,FF149,FF149*vlookup($B150,'2a. TBill Main'!$B$237:$HF$246,1+FF$123)),FF149)</f>
        <v>11313.88271</v>
      </c>
      <c r="FG150" s="346">
        <f>if($A150-FG$126&gt;=0, if($B150&lt;=$B149,FG149,FG149*vlookup($B150,'2a. TBill Main'!$B$237:$HF$246,1+FG$123)),FG149)</f>
        <v>14402.73037</v>
      </c>
      <c r="FH150" s="346">
        <f>if($A150-FH$126&gt;=0, if($B150&lt;=$B149,FH149,FH149*vlookup($B150,'2a. TBill Main'!$B$237:$HF$246,1+FH$123)),FH149)</f>
        <v>17825.62</v>
      </c>
      <c r="FI150" s="346">
        <f>if($A150-FI$126&gt;=0, if($B150&lt;=$B149,FI149,FI149*vlookup($B150,'2a. TBill Main'!$B$237:$HF$246,1+FI$123)),FI149)</f>
        <v>48568.15633</v>
      </c>
      <c r="FJ150" s="346">
        <f>if($A150-FJ$126&gt;=0, if($B150&lt;=$B149,FJ149,FJ149*vlookup($B150,'2a. TBill Main'!$B$237:$HF$246,1+FJ$123)),FJ149)</f>
        <v>50569.08943</v>
      </c>
      <c r="FK150" s="346">
        <f>if($A150-FK$126&gt;=0, if($B150&lt;=$B149,FK149,FK149*vlookup($B150,'2a. TBill Main'!$B$237:$HF$246,1+FK$123)),FK149)</f>
        <v>21593.73841</v>
      </c>
      <c r="FL150" s="346">
        <f>if($A150-FL$126&gt;=0, if($B150&lt;=$B149,FL149,FL149*vlookup($B150,'2a. TBill Main'!$B$237:$HF$246,1+FL$123)),FL149)</f>
        <v>21498.3255</v>
      </c>
      <c r="FM150" s="346">
        <f>if($A150-FM$126&gt;=0, if($B150&lt;=$B149,FM149,FM149*vlookup($B150,'2a. TBill Main'!$B$237:$HF$246,1+FM$123)),FM149)</f>
        <v>57141.69739</v>
      </c>
      <c r="FN150" s="346">
        <f>if($A150-FN$126&gt;=0, if($B150&lt;=$B149,FN149,FN149*vlookup($B150,'2a. TBill Main'!$B$237:$HF$246,1+FN$123)),FN149)</f>
        <v>48802.76145</v>
      </c>
      <c r="FO150" s="346">
        <f>if($A150-FO$126&gt;=0, if($B150&lt;=$B149,FO149,FO149*vlookup($B150,'2a. TBill Main'!$B$237:$HF$246,1+FO$123)),FO149)</f>
        <v>23507.52773</v>
      </c>
      <c r="FP150" s="346">
        <f>if($A150-FP$126&gt;=0, if($B150&lt;=$B149,FP149,FP149*vlookup($B150,'2a. TBill Main'!$B$237:$HF$246,1+FP$123)),FP149)</f>
        <v>8336.875568</v>
      </c>
      <c r="FQ150" s="346">
        <f>if($A150-FQ$126&gt;=0, if($B150&lt;=$B149,FQ149,FQ149*vlookup($B150,'2a. TBill Main'!$B$237:$HF$246,1+FQ$123)),FQ149)</f>
        <v>46054.88357</v>
      </c>
      <c r="FR150" s="346">
        <f>if($A150-FR$126&gt;=0, if($B150&lt;=$B149,FR149,FR149*vlookup($B150,'2a. TBill Main'!$B$237:$HF$246,1+FR$123)),FR149)</f>
        <v>46049.14497</v>
      </c>
      <c r="FS150" s="346">
        <f>if($A150-FS$126&gt;=0, if($B150&lt;=$B149,FS149,FS149*vlookup($B150,'2a. TBill Main'!$B$237:$HF$246,1+FS$123)),FS149)</f>
        <v>20741.93623</v>
      </c>
      <c r="FT150" s="346">
        <f>if($A150-FT$126&gt;=0, if($B150&lt;=$B149,FT149,FT149*vlookup($B150,'2a. TBill Main'!$B$237:$HF$246,1+FT$123)),FT149)</f>
        <v>25800.20308</v>
      </c>
      <c r="FU150" s="346">
        <f>if($A150-FU$126&gt;=0, if($B150&lt;=$B149,FU149,FU149*vlookup($B150,'2a. TBill Main'!$B$237:$HF$246,1+FU$123)),FU149)</f>
        <v>27655.91497</v>
      </c>
      <c r="FV150" s="346">
        <f>if($A150-FV$126&gt;=0, if($B150&lt;=$B149,FV149,FV149*vlookup($B150,'2a. TBill Main'!$B$237:$HF$246,1+FV$123)),FV149)</f>
        <v>58077.42144</v>
      </c>
      <c r="FW150" s="346">
        <f>if($A150-FW$126&gt;=0, if($B150&lt;=$B149,FW149,FW149*vlookup($B150,'2a. TBill Main'!$B$237:$HF$246,1+FW$123)),FW149)</f>
        <v>1380.030157</v>
      </c>
      <c r="FX150" s="346">
        <f>if($A150-FX$126&gt;=0, if($B150&lt;=$B149,FX149,FX149*vlookup($B150,'2a. TBill Main'!$B$237:$HF$246,1+FX$123)),FX149)</f>
        <v>30804.95573</v>
      </c>
      <c r="FY150" s="346">
        <f>if($A150-FY$126&gt;=0, if($B150&lt;=$B149,FY149,FY149*vlookup($B150,'2a. TBill Main'!$B$237:$HF$246,1+FY$123)),FY149)</f>
        <v>28574.09135</v>
      </c>
      <c r="FZ150" s="346">
        <f>if($A150-FZ$126&gt;=0, if($B150&lt;=$B149,FZ149,FZ149*vlookup($B150,'2a. TBill Main'!$B$237:$HF$246,1+FZ$123)),FZ149)</f>
        <v>32067.95988</v>
      </c>
      <c r="GA150" s="346">
        <f>if($A150-GA$126&gt;=0, if($B150&lt;=$B149,GA149,GA149*vlookup($B150,'2a. TBill Main'!$B$237:$HF$246,1+GA$123)),GA149)</f>
        <v>518.5484057</v>
      </c>
      <c r="GB150" s="346">
        <f>if($A150-GB$126&gt;=0, if($B150&lt;=$B149,GB149,GB149*vlookup($B150,'2a. TBill Main'!$B$237:$HF$246,1+GB$123)),GB149)</f>
        <v>2928.761396</v>
      </c>
      <c r="GC150" s="346">
        <f>if($A150-GC$126&gt;=0, if($B150&lt;=$B149,GC149,GC149*vlookup($B150,'2a. TBill Main'!$B$237:$HF$246,1+GC$123)),GC149)</f>
        <v>152.1075323</v>
      </c>
      <c r="GD150" s="346">
        <f>if($A150-GD$126&gt;=0, if($B150&lt;=$B149,GD149,GD149*vlookup($B150,'2a. TBill Main'!$B$237:$HF$246,1+GD$123)),GD149)</f>
        <v>11658.35096</v>
      </c>
      <c r="GE150" s="346">
        <f>if($A150-GE$126&gt;=0, if($B150&lt;=$B149,GE149,GE149*vlookup($B150,'2a. TBill Main'!$B$237:$HF$246,1+GE$123)),GE149)</f>
        <v>2985.787892</v>
      </c>
      <c r="GF150" s="346">
        <f>if($A150-GF$126&gt;=0, if($B150&lt;=$B149,GF149,GF149*vlookup($B150,'2a. TBill Main'!$B$237:$HF$246,1+GF$123)),GF149)</f>
        <v>2318.94847</v>
      </c>
      <c r="GG150" s="346">
        <f>if($A150-GG$126&gt;=0, if($B150&lt;=$B149,GG149,GG149*vlookup($B150,'2a. TBill Main'!$B$237:$HF$246,1+GG$123)),GG149)</f>
        <v>34110.05882</v>
      </c>
      <c r="GH150" s="346">
        <f>if($A150-GH$126&gt;=0, if($B150&lt;=$B149,GH149,GH149*vlookup($B150,'2a. TBill Main'!$B$237:$HF$246,1+GH$123)),GH149)</f>
        <v>152.1075323</v>
      </c>
      <c r="GI150" s="346">
        <f>if($A150-GI$126&gt;=0, if($B150&lt;=$B149,GI149,GI149*vlookup($B150,'2a. TBill Main'!$B$237:$HF$246,1+GI$123)),GI149)</f>
        <v>345.6989371</v>
      </c>
      <c r="GJ150" s="346">
        <f>if($A150-GJ$126&gt;=0, if($B150&lt;=$B149,GJ149,GJ149*vlookup($B150,'2a. TBill Main'!$B$237:$HF$246,1+GJ$123)),GJ149)</f>
        <v>45.6322597</v>
      </c>
      <c r="GK150" s="346">
        <f>if($A150-GK$126&gt;=0, if($B150&lt;=$B149,GK149,GK149*vlookup($B150,'2a. TBill Main'!$B$237:$HF$246,1+GK$123)),GK149)</f>
        <v>22496.64872</v>
      </c>
      <c r="GL150" s="346">
        <f>if($A150-GL$126&gt;=0, if($B150&lt;=$B149,GL149,GL149*vlookup($B150,'2a. TBill Main'!$B$237:$HF$246,1+GL$123)),GL149)</f>
        <v>16490.26797</v>
      </c>
      <c r="GM150" s="346">
        <f>if($A150-GM$126&gt;=0, if($B150&lt;=$B149,GM149,GM149*vlookup($B150,'2a. TBill Main'!$B$237:$HF$246,1+GM$123)),GM149)</f>
        <v>449.4086183</v>
      </c>
      <c r="GN150" s="346">
        <f>if($A150-GN$126&gt;=0, if($B150&lt;=$B149,GN149,GN149*vlookup($B150,'2a. TBill Main'!$B$237:$HF$246,1+GN$123)),GN149)</f>
        <v>13.82795749</v>
      </c>
      <c r="GO150" s="346">
        <f>if($A150-GO$126&gt;=0, if($B150&lt;=$B149,GO149,GO149*vlookup($B150,'2a. TBill Main'!$B$237:$HF$246,1+GO$123)),GO149)</f>
        <v>1610.957047</v>
      </c>
      <c r="GP150" s="346">
        <f>if($A150-GP$126&gt;=0, if($B150&lt;=$B149,GP149,GP149*vlookup($B150,'2a. TBill Main'!$B$237:$HF$246,1+GP$123)),GP149)</f>
        <v>15079.38764</v>
      </c>
      <c r="GQ150" s="346">
        <f>if($A150-GQ$126&gt;=0, if($B150&lt;=$B149,GQ149,GQ149*vlookup($B150,'2a. TBill Main'!$B$237:$HF$246,1+GQ$123)),GQ149)</f>
        <v>15835.77691</v>
      </c>
      <c r="GR150" s="346">
        <f>if($A150-GR$126&gt;=0, if($B150&lt;=$B149,GR149,GR149*vlookup($B150,'2a. TBill Main'!$B$237:$HF$246,1+GR$123)),GR149)</f>
        <v>18873.77917</v>
      </c>
      <c r="GS150" s="346">
        <f>if($A150-GS$126&gt;=0, if($B150&lt;=$B149,GS149,GS149*vlookup($B150,'2a. TBill Main'!$B$237:$HF$246,1+GS$123)),GS149)</f>
        <v>38284.0831</v>
      </c>
      <c r="GT150" s="346">
        <f>if($A150-GT$126&gt;=0, if($B150&lt;=$B149,GT149,GT149*vlookup($B150,'2a. TBill Main'!$B$237:$HF$246,1+GT$123)),GT149)</f>
        <v>2764.208701</v>
      </c>
      <c r="GU150" s="346">
        <f>if($A150-GU$126&gt;=0, if($B150&lt;=$B149,GU149,GU149*vlookup($B150,'2a. TBill Main'!$B$237:$HF$246,1+GU$123)),GU149)</f>
        <v>11478.58751</v>
      </c>
      <c r="GV150" s="346">
        <f>if($A150-GV$126&gt;=0, if($B150&lt;=$B149,GV149,GV149*vlookup($B150,'2a. TBill Main'!$B$237:$HF$246,1+GV$123)),GV149)</f>
        <v>19169.69746</v>
      </c>
      <c r="GW150" s="346">
        <f>if($A150-GW$126&gt;=0, if($B150&lt;=$B149,GW149,GW149*vlookup($B150,'2a. TBill Main'!$B$237:$HF$246,1+GW$123)),GW149)</f>
        <v>20945.2072</v>
      </c>
      <c r="GX150" s="346">
        <f>if($A150-GX$126&gt;=0, if($B150&lt;=$B149,GX149,GX149*vlookup($B150,'2a. TBill Main'!$B$237:$HF$246,1+GX$123)),GX149)</f>
        <v>9162.40463</v>
      </c>
      <c r="GY150" s="346">
        <f>if($A150-GY$126&gt;=0, if($B150&lt;=$B149,GY149,GY149*vlookup($B150,'2a. TBill Main'!$B$237:$HF$246,1+GY$123)),GY149)</f>
        <v>35416.16471</v>
      </c>
      <c r="GZ150" s="346">
        <f>if($A150-GZ$126&gt;=0, if($B150&lt;=$B149,GZ149,GZ149*vlookup($B150,'2a. TBill Main'!$B$237:$HF$246,1+GZ$123)),GZ149)</f>
        <v>28449.63973</v>
      </c>
      <c r="HA150" s="346">
        <f>if($A150-HA$126&gt;=0, if($B150&lt;=$B149,HA149,HA149*vlookup($B150,'2a. TBill Main'!$B$237:$HF$246,1+HA$123)),HA149)</f>
        <v>40995.74556</v>
      </c>
      <c r="HB150" s="346">
        <f>if($A150-HB$126&gt;=0, if($B150&lt;=$B149,HB149,HB149*vlookup($B150,'2a. TBill Main'!$B$237:$HF$246,1+HB$123)),HB149)</f>
        <v>25366.00521</v>
      </c>
      <c r="HC150" s="346">
        <f>if($A150-HC$126&gt;=0, if($B150&lt;=$B149,HC149,HC149*vlookup($B150,'2a. TBill Main'!$B$237:$HF$246,1+HC$123)),HC149)</f>
        <v>7516.877689</v>
      </c>
      <c r="HD150" s="346">
        <f>if($A150-HD$126&gt;=0, if($B150&lt;=$B149,HD149,HD149*vlookup($B150,'2a. TBill Main'!$B$237:$HF$246,1+HD$123)),HD149)</f>
        <v>18221.09958</v>
      </c>
      <c r="HE150" s="346">
        <f>if($A150-HE$126&gt;=0, if($B150&lt;=$B149,HE149,HE149*vlookup($B150,'2a. TBill Main'!$B$237:$HF$246,1+HE$123)),HE149)</f>
        <v>16883.7425</v>
      </c>
      <c r="HF150" s="346">
        <f>if($A150-HF$126&gt;=0, if($B150&lt;=$B149,HF149,HF149*vlookup($B150,'2a. TBill Main'!$B$237:$HF$246,1+HF$123)),HF149)</f>
        <v>17020.83287</v>
      </c>
      <c r="HG150" s="346">
        <f>if($A150-HG$126&gt;=0, if($B150&lt;=$B149,HG149,HG149*vlookup($B150,'2a. TBill Main'!$B$237:$HF$246,1+HG$123)),HG149)</f>
        <v>3499.85604</v>
      </c>
      <c r="HH150" s="346">
        <f>if($A150-HH$126&gt;=0, if($B150&lt;=$B149,HH149,HH149*vlookup($B150,'2a. TBill Main'!$B$237:$HF$246,1+HH$123)),HH149)</f>
        <v>20801.39645</v>
      </c>
      <c r="HI150" s="346">
        <f>if($A150-HI$126&gt;=0, if($B150&lt;=$B149,HI149,HI149*vlookup($B150,'2a. TBill Main'!$B$237:$HF$246,1+HI$123)),HI149)</f>
        <v>32228.82051</v>
      </c>
      <c r="HJ150" s="346"/>
      <c r="HK150" s="346"/>
      <c r="HL150" s="346"/>
      <c r="HM150" s="346"/>
      <c r="HN150" s="346"/>
      <c r="HO150" s="346"/>
      <c r="HP150" s="346"/>
      <c r="HQ150" s="346"/>
      <c r="HR150" s="346"/>
      <c r="HS150" s="346"/>
      <c r="HT150" s="346"/>
      <c r="HU150" s="346"/>
      <c r="HV150" s="346"/>
      <c r="HW150" s="346"/>
      <c r="HX150" s="346"/>
    </row>
    <row r="151">
      <c r="A151" s="331" t="str">
        <f t="shared" si="33"/>
        <v>12-2026</v>
      </c>
      <c r="B151" s="346">
        <f t="shared" si="36"/>
        <v>5</v>
      </c>
      <c r="C151" s="346">
        <f t="shared" si="34"/>
        <v>4819016.032</v>
      </c>
      <c r="D151" s="338">
        <f t="shared" si="35"/>
        <v>5</v>
      </c>
      <c r="E151" s="346"/>
      <c r="F151" s="346">
        <f>if($A151-F$126&gt;=0, if($B151&lt;=$B150,F150,F150*vlookup($B151,'2a. TBill Main'!$B$237:$HF$246,1+F$123)),F150)</f>
        <v>424.3595499</v>
      </c>
      <c r="G151" s="346">
        <f>if($A151-G$126&gt;=0, if($B151&lt;=$B150,G150,G150*vlookup($B151,'2a. TBill Main'!$B$237:$HF$246,1+G$123)),G150)</f>
        <v>10929.1028</v>
      </c>
      <c r="H151" s="346">
        <f>if($A151-H$126&gt;=0, if($B151&lt;=$B150,H150,H150*vlookup($B151,'2a. TBill Main'!$B$237:$HF$246,1+H$123)),H150)</f>
        <v>29990.0742</v>
      </c>
      <c r="I151" s="346">
        <f>if($A151-I$126&gt;=0, if($B151&lt;=$B150,I150,I150*vlookup($B151,'2a. TBill Main'!$B$237:$HF$246,1+I$123)),I150)</f>
        <v>11246.27782</v>
      </c>
      <c r="J151" s="346">
        <f>if($A151-J$126&gt;=0, if($B151&lt;=$B150,J150,J150*vlookup($B151,'2a. TBill Main'!$B$237:$HF$246,1+J$123)),J150)</f>
        <v>14995.0371</v>
      </c>
      <c r="K151" s="346">
        <f>if($A151-K$126&gt;=0, if($B151&lt;=$B150,K150,K150*vlookup($B151,'2a. TBill Main'!$B$237:$HF$246,1+K$123)),K150)</f>
        <v>14995.0371</v>
      </c>
      <c r="L151" s="346">
        <f>if($A151-L$126&gt;=0, if($B151&lt;=$B150,L150,L150*vlookup($B151,'2a. TBill Main'!$B$237:$HF$246,1+L$123)),L150)</f>
        <v>3931.173901</v>
      </c>
      <c r="M151" s="346">
        <f>if($A151-M$126&gt;=0, if($B151&lt;=$B150,M150,M150*vlookup($B151,'2a. TBill Main'!$B$237:$HF$246,1+M$123)),M150)</f>
        <v>111066.7403</v>
      </c>
      <c r="N151" s="346">
        <f>if($A151-N$126&gt;=0, if($B151&lt;=$B150,N150,N150*vlookup($B151,'2a. TBill Main'!$B$237:$HF$246,1+N$123)),N150)</f>
        <v>37410.3833</v>
      </c>
      <c r="O151" s="346">
        <f>if($A151-O$126&gt;=0, if($B151&lt;=$B150,O150,O150*vlookup($B151,'2a. TBill Main'!$B$237:$HF$246,1+O$123)),O150)</f>
        <v>1995.839438</v>
      </c>
      <c r="P151" s="346">
        <f>if($A151-P$126&gt;=0, if($B151&lt;=$B150,P150,P150*vlookup($B151,'2a. TBill Main'!$B$237:$HF$246,1+P$123)),P150)</f>
        <v>14.9950371</v>
      </c>
      <c r="Q151" s="346">
        <f>if($A151-Q$126&gt;=0, if($B151&lt;=$B150,Q150,Q150*vlookup($B151,'2a. TBill Main'!$B$237:$HF$246,1+Q$123)),Q150)</f>
        <v>284.9057049</v>
      </c>
      <c r="R151" s="346">
        <f>if($A151-R$126&gt;=0, if($B151&lt;=$B150,R150,R150*vlookup($B151,'2a. TBill Main'!$B$237:$HF$246,1+R$123)),R150)</f>
        <v>11063.8632</v>
      </c>
      <c r="S151" s="346">
        <f>if($A151-S$126&gt;=0, if($B151&lt;=$B150,S150,S150*vlookup($B151,'2a. TBill Main'!$B$237:$HF$246,1+S$123)),S150)</f>
        <v>8900.739125</v>
      </c>
      <c r="T151" s="346">
        <f>if($A151-T$126&gt;=0, if($B151&lt;=$B150,T150,T150*vlookup($B151,'2a. TBill Main'!$B$237:$HF$246,1+T$123)),T150)</f>
        <v>99007.73145</v>
      </c>
      <c r="U151" s="346">
        <f>if($A151-U$126&gt;=0, if($B151&lt;=$B150,U150,U150*vlookup($B151,'2a. TBill Main'!$B$237:$HF$246,1+U$123)),U150)</f>
        <v>15274.7995</v>
      </c>
      <c r="V151" s="346">
        <f>if($A151-V$126&gt;=0, if($B151&lt;=$B150,V150,V150*vlookup($B151,'2a. TBill Main'!$B$237:$HF$246,1+V$123)),V150)</f>
        <v>49033.38144</v>
      </c>
      <c r="W151" s="346">
        <f>if($A151-W$126&gt;=0, if($B151&lt;=$B150,W150,W150*vlookup($B151,'2a. TBill Main'!$B$237:$HF$246,1+W$123)),W150)</f>
        <v>14995.0371</v>
      </c>
      <c r="X151" s="346">
        <f>if($A151-X$126&gt;=0, if($B151&lt;=$B150,X150,X150*vlookup($B151,'2a. TBill Main'!$B$237:$HF$246,1+X$123)),X150)</f>
        <v>26478.22151</v>
      </c>
      <c r="Y151" s="346">
        <f>if($A151-Y$126&gt;=0, if($B151&lt;=$B150,Y150,Y150*vlookup($B151,'2a. TBill Main'!$B$237:$HF$246,1+Y$123)),Y150)</f>
        <v>14995.0371</v>
      </c>
      <c r="Z151" s="346">
        <f>if($A151-Z$126&gt;=0, if($B151&lt;=$B150,Z150,Z150*vlookup($B151,'2a. TBill Main'!$B$237:$HF$246,1+Z$123)),Z150)</f>
        <v>1896.872193</v>
      </c>
      <c r="AA151" s="346">
        <f>if($A151-AA$126&gt;=0, if($B151&lt;=$B150,AA150,AA150*vlookup($B151,'2a. TBill Main'!$B$237:$HF$246,1+AA$123)),AA150)</f>
        <v>33451.72349</v>
      </c>
      <c r="AB151" s="346">
        <f>if($A151-AB$126&gt;=0, if($B151&lt;=$B150,AB150,AB150*vlookup($B151,'2a. TBill Main'!$B$237:$HF$246,1+AB$123)),AB150)</f>
        <v>19786.98611</v>
      </c>
      <c r="AC151" s="346">
        <f>if($A151-AC$126&gt;=0, if($B151&lt;=$B150,AC150,AC150*vlookup($B151,'2a. TBill Main'!$B$237:$HF$246,1+AC$123)),AC150)</f>
        <v>11996.02968</v>
      </c>
      <c r="AD151" s="346">
        <f>if($A151-AD$126&gt;=0, if($B151&lt;=$B150,AD150,AD150*vlookup($B151,'2a. TBill Main'!$B$237:$HF$246,1+AD$123)),AD150)</f>
        <v>7497.518549</v>
      </c>
      <c r="AE151" s="346">
        <f>if($A151-AE$126&gt;=0, if($B151&lt;=$B150,AE150,AE150*vlookup($B151,'2a. TBill Main'!$B$237:$HF$246,1+AE$123)),AE150)</f>
        <v>65552.69405</v>
      </c>
      <c r="AF151" s="346">
        <f>if($A151-AF$126&gt;=0, if($B151&lt;=$B150,AF150,AF150*vlookup($B151,'2a. TBill Main'!$B$237:$HF$246,1+AF$123)),AF150)</f>
        <v>11808.99658</v>
      </c>
      <c r="AG151" s="346">
        <f>if($A151-AG$126&gt;=0, if($B151&lt;=$B150,AG150,AG150*vlookup($B151,'2a. TBill Main'!$B$237:$HF$246,1+AG$123)),AG150)</f>
        <v>16472.96295</v>
      </c>
      <c r="AH151" s="346">
        <f>if($A151-AH$126&gt;=0, if($B151&lt;=$B150,AH150,AH150*vlookup($B151,'2a. TBill Main'!$B$237:$HF$246,1+AH$123)),AH150)</f>
        <v>12510.46442</v>
      </c>
      <c r="AI151" s="346">
        <f>if($A151-AI$126&gt;=0, if($B151&lt;=$B150,AI150,AI150*vlookup($B151,'2a. TBill Main'!$B$237:$HF$246,1+AI$123)),AI150)</f>
        <v>23254.55845</v>
      </c>
      <c r="AJ151" s="346">
        <f>if($A151-AJ$126&gt;=0, if($B151&lt;=$B150,AJ150,AJ150*vlookup($B151,'2a. TBill Main'!$B$237:$HF$246,1+AJ$123)),AJ150)</f>
        <v>22492.55565</v>
      </c>
      <c r="AK151" s="346">
        <f>if($A151-AK$126&gt;=0, if($B151&lt;=$B150,AK150,AK150*vlookup($B151,'2a. TBill Main'!$B$237:$HF$246,1+AK$123)),AK150)</f>
        <v>17994.04452</v>
      </c>
      <c r="AL151" s="346">
        <f>if($A151-AL$126&gt;=0, if($B151&lt;=$B150,AL150,AL150*vlookup($B151,'2a. TBill Main'!$B$237:$HF$246,1+AL$123)),AL150)</f>
        <v>11996.02968</v>
      </c>
      <c r="AM151" s="346">
        <f>if($A151-AM$126&gt;=0, if($B151&lt;=$B150,AM150,AM150*vlookup($B151,'2a. TBill Main'!$B$237:$HF$246,1+AM$123)),AM150)</f>
        <v>16947.00106</v>
      </c>
      <c r="AN151" s="346">
        <f>if($A151-AN$126&gt;=0, if($B151&lt;=$B150,AN150,AN150*vlookup($B151,'2a. TBill Main'!$B$237:$HF$246,1+AN$123)),AN150)</f>
        <v>90144.16502</v>
      </c>
      <c r="AO151" s="346">
        <f>if($A151-AO$126&gt;=0, if($B151&lt;=$B150,AO150,AO150*vlookup($B151,'2a. TBill Main'!$B$237:$HF$246,1+AO$123)),AO150)</f>
        <v>9879.870063</v>
      </c>
      <c r="AP151" s="346">
        <f>if($A151-AP$126&gt;=0, if($B151&lt;=$B150,AP150,AP150*vlookup($B151,'2a. TBill Main'!$B$237:$HF$246,1+AP$123)),AP150)</f>
        <v>17966.49863</v>
      </c>
      <c r="AQ151" s="346">
        <f>if($A151-AQ$126&gt;=0, if($B151&lt;=$B150,AQ150,AQ150*vlookup($B151,'2a. TBill Main'!$B$237:$HF$246,1+AQ$123)),AQ150)</f>
        <v>41807.69292</v>
      </c>
      <c r="AR151" s="346">
        <f>if($A151-AR$126&gt;=0, if($B151&lt;=$B150,AR150,AR150*vlookup($B151,'2a. TBill Main'!$B$237:$HF$246,1+AR$123)),AR150)</f>
        <v>29990.0742</v>
      </c>
      <c r="AS151" s="346">
        <f>if($A151-AS$126&gt;=0, if($B151&lt;=$B150,AS150,AS150*vlookup($B151,'2a. TBill Main'!$B$237:$HF$246,1+AS$123)),AS150)</f>
        <v>8997.022259</v>
      </c>
      <c r="AT151" s="346">
        <f>if($A151-AT$126&gt;=0, if($B151&lt;=$B150,AT150,AT150*vlookup($B151,'2a. TBill Main'!$B$237:$HF$246,1+AT$123)),AT150)</f>
        <v>11996.02968</v>
      </c>
      <c r="AU151" s="346">
        <f>if($A151-AU$126&gt;=0, if($B151&lt;=$B150,AU150,AU150*vlookup($B151,'2a. TBill Main'!$B$237:$HF$246,1+AU$123)),AU150)</f>
        <v>11996.02968</v>
      </c>
      <c r="AV151" s="346">
        <f>if($A151-AV$126&gt;=0, if($B151&lt;=$B150,AV150,AV150*vlookup($B151,'2a. TBill Main'!$B$237:$HF$246,1+AV$123)),AV150)</f>
        <v>7497.518549</v>
      </c>
      <c r="AW151" s="346">
        <f>if($A151-AW$126&gt;=0, if($B151&lt;=$B150,AW150,AW150*vlookup($B151,'2a. TBill Main'!$B$237:$HF$246,1+AW$123)),AW150)</f>
        <v>7497.518549</v>
      </c>
      <c r="AX151" s="346">
        <f>if($A151-AX$126&gt;=0, if($B151&lt;=$B150,AX150,AX150*vlookup($B151,'2a. TBill Main'!$B$237:$HF$246,1+AX$123)),AX150)</f>
        <v>55780.0385</v>
      </c>
      <c r="AY151" s="346">
        <f>if($A151-AY$126&gt;=0, if($B151&lt;=$B150,AY150,AY150*vlookup($B151,'2a. TBill Main'!$B$237:$HF$246,1+AY$123)),AY150)</f>
        <v>42441.87803</v>
      </c>
      <c r="AZ151" s="346">
        <f>if($A151-AZ$126&gt;=0, if($B151&lt;=$B150,AZ150,AZ150*vlookup($B151,'2a. TBill Main'!$B$237:$HF$246,1+AZ$123)),AZ150)</f>
        <v>16963.84048</v>
      </c>
      <c r="BA151" s="346">
        <f>if($A151-BA$126&gt;=0, if($B151&lt;=$B150,BA150,BA150*vlookup($B151,'2a. TBill Main'!$B$237:$HF$246,1+BA$123)),BA150)</f>
        <v>25807.88337</v>
      </c>
      <c r="BB151" s="346">
        <f>if($A151-BB$126&gt;=0, if($B151&lt;=$B150,BB150,BB150*vlookup($B151,'2a. TBill Main'!$B$237:$HF$246,1+BB$123)),BB150)</f>
        <v>47589.76423</v>
      </c>
      <c r="BC151" s="346">
        <f>if($A151-BC$126&gt;=0, if($B151&lt;=$B150,BC150,BC150*vlookup($B151,'2a. TBill Main'!$B$237:$HF$246,1+BC$123)),BC150)</f>
        <v>449.8511129</v>
      </c>
      <c r="BD151" s="346">
        <f>if($A151-BD$126&gt;=0, if($B151&lt;=$B150,BD150,BD150*vlookup($B151,'2a. TBill Main'!$B$237:$HF$246,1+BD$123)),BD150)</f>
        <v>22492.55565</v>
      </c>
      <c r="BE151" s="346">
        <f>if($A151-BE$126&gt;=0, if($B151&lt;=$B150,BE150,BE150*vlookup($B151,'2a. TBill Main'!$B$237:$HF$246,1+BE$123)),BE150)</f>
        <v>14995.0371</v>
      </c>
      <c r="BF151" s="346">
        <f>if($A151-BF$126&gt;=0, if($B151&lt;=$B150,BF150,BF150*vlookup($B151,'2a. TBill Main'!$B$237:$HF$246,1+BF$123)),BF150)</f>
        <v>7497.518549</v>
      </c>
      <c r="BG151" s="346">
        <f>if($A151-BG$126&gt;=0, if($B151&lt;=$B150,BG150,BG150*vlookup($B151,'2a. TBill Main'!$B$237:$HF$246,1+BG$123)),BG150)</f>
        <v>7497.518549</v>
      </c>
      <c r="BH151" s="346">
        <f>if($A151-BH$126&gt;=0, if($B151&lt;=$B150,BH150,BH150*vlookup($B151,'2a. TBill Main'!$B$237:$HF$246,1+BH$123)),BH150)</f>
        <v>14995.0371</v>
      </c>
      <c r="BI151" s="346">
        <f>if($A151-BI$126&gt;=0, if($B151&lt;=$B150,BI150,BI150*vlookup($B151,'2a. TBill Main'!$B$237:$HF$246,1+BI$123)),BI150)</f>
        <v>83165.47475</v>
      </c>
      <c r="BJ151" s="346">
        <f>if($A151-BJ$126&gt;=0, if($B151&lt;=$B150,BJ150,BJ150*vlookup($B151,'2a. TBill Main'!$B$237:$HF$246,1+BJ$123)),BJ150)</f>
        <v>14995.0371</v>
      </c>
      <c r="BK151" s="346">
        <f>if($A151-BK$126&gt;=0, if($B151&lt;=$B150,BK150,BK150*vlookup($B151,'2a. TBill Main'!$B$237:$HF$246,1+BK$123)),BK150)</f>
        <v>27820.17237</v>
      </c>
      <c r="BL151" s="346">
        <f>if($A151-BL$126&gt;=0, if($B151&lt;=$B150,BL150,BL150*vlookup($B151,'2a. TBill Main'!$B$237:$HF$246,1+BL$123)),BL150)</f>
        <v>37487.59274</v>
      </c>
      <c r="BM151" s="346">
        <f>if($A151-BM$126&gt;=0, if($B151&lt;=$B150,BM150,BM150*vlookup($B151,'2a. TBill Main'!$B$237:$HF$246,1+BM$123)),BM150)</f>
        <v>29.9900742</v>
      </c>
      <c r="BN151" s="346">
        <f>if($A151-BN$126&gt;=0, if($B151&lt;=$B150,BN150,BN150*vlookup($B151,'2a. TBill Main'!$B$237:$HF$246,1+BN$123)),BN150)</f>
        <v>4258.36561</v>
      </c>
      <c r="BO151" s="346">
        <f>if($A151-BO$126&gt;=0, if($B151&lt;=$B150,BO150,BO150*vlookup($B151,'2a. TBill Main'!$B$237:$HF$246,1+BO$123)),BO150)</f>
        <v>29407.00717</v>
      </c>
      <c r="BP151" s="346">
        <f>if($A151-BP$126&gt;=0, if($B151&lt;=$B150,BP150,BP150*vlookup($B151,'2a. TBill Main'!$B$237:$HF$246,1+BP$123)),BP150)</f>
        <v>14995.0371</v>
      </c>
      <c r="BQ151" s="346">
        <f>if($A151-BQ$126&gt;=0, if($B151&lt;=$B150,BQ150,BQ150*vlookup($B151,'2a. TBill Main'!$B$237:$HF$246,1+BQ$123)),BQ150)</f>
        <v>3443.73023</v>
      </c>
      <c r="BR151" s="346">
        <f>if($A151-BR$126&gt;=0, if($B151&lt;=$B150,BR150,BR150*vlookup($B151,'2a. TBill Main'!$B$237:$HF$246,1+BR$123)),BR150)</f>
        <v>14995.0371</v>
      </c>
      <c r="BS151" s="346">
        <f>if($A151-BS$126&gt;=0, if($B151&lt;=$B150,BS150,BS150*vlookup($B151,'2a. TBill Main'!$B$237:$HF$246,1+BS$123)),BS150)</f>
        <v>8997.022259</v>
      </c>
      <c r="BT151" s="346">
        <f>if($A151-BT$126&gt;=0, if($B151&lt;=$B150,BT150,BT150*vlookup($B151,'2a. TBill Main'!$B$237:$HF$246,1+BT$123)),BT150)</f>
        <v>104668.3579</v>
      </c>
      <c r="BU151" s="346">
        <f>if($A151-BU$126&gt;=0, if($B151&lt;=$B150,BU150,BU150*vlookup($B151,'2a. TBill Main'!$B$237:$HF$246,1+BU$123)),BU150)</f>
        <v>37627.27151</v>
      </c>
      <c r="BV151" s="346">
        <f>if($A151-BV$126&gt;=0, if($B151&lt;=$B150,BV150,BV150*vlookup($B151,'2a. TBill Main'!$B$237:$HF$246,1+BV$123)),BV150)</f>
        <v>37487.59274</v>
      </c>
      <c r="BW151" s="346">
        <f>if($A151-BW$126&gt;=0, if($B151&lt;=$B150,BW150,BW150*vlookup($B151,'2a. TBill Main'!$B$237:$HF$246,1+BW$123)),BW150)</f>
        <v>754.250366</v>
      </c>
      <c r="BX151" s="346">
        <f>if($A151-BX$126&gt;=0, if($B151&lt;=$B150,BX150,BX150*vlookup($B151,'2a. TBill Main'!$B$237:$HF$246,1+BX$123)),BX150)</f>
        <v>22492.55565</v>
      </c>
      <c r="BY151" s="346">
        <f>if($A151-BY$126&gt;=0, if($B151&lt;=$B150,BY150,BY150*vlookup($B151,'2a. TBill Main'!$B$237:$HF$246,1+BY$123)),BY150)</f>
        <v>14995.0371</v>
      </c>
      <c r="BZ151" s="346">
        <f>if($A151-BZ$126&gt;=0, if($B151&lt;=$B150,BZ150,BZ150*vlookup($B151,'2a. TBill Main'!$B$237:$HF$246,1+BZ$123)),BZ150)</f>
        <v>9131.10788</v>
      </c>
      <c r="CA151" s="346">
        <f>if($A151-CA$126&gt;=0, if($B151&lt;=$B150,CA150,CA150*vlookup($B151,'2a. TBill Main'!$B$237:$HF$246,1+CA$123)),CA150)</f>
        <v>14995.0371</v>
      </c>
      <c r="CB151" s="346">
        <f>if($A151-CB$126&gt;=0, if($B151&lt;=$B150,CB150,CB150*vlookup($B151,'2a. TBill Main'!$B$237:$HF$246,1+CB$123)),CB150)</f>
        <v>30775.81414</v>
      </c>
      <c r="CC151" s="346">
        <f>if($A151-CC$126&gt;=0, if($B151&lt;=$B150,CC150,CC150*vlookup($B151,'2a. TBill Main'!$B$237:$HF$246,1+CC$123)),CC150)</f>
        <v>56661.65671</v>
      </c>
      <c r="CD151" s="346">
        <f>if($A151-CD$126&gt;=0, if($B151&lt;=$B150,CD150,CD150*vlookup($B151,'2a. TBill Main'!$B$237:$HF$246,1+CD$123)),CD150)</f>
        <v>15741.78995</v>
      </c>
      <c r="CE151" s="346">
        <f>if($A151-CE$126&gt;=0, if($B151&lt;=$B150,CE150,CE150*vlookup($B151,'2a. TBill Main'!$B$237:$HF$246,1+CE$123)),CE150)</f>
        <v>33448.85944</v>
      </c>
      <c r="CF151" s="346">
        <f>if($A151-CF$126&gt;=0, if($B151&lt;=$B150,CF150,CF150*vlookup($B151,'2a. TBill Main'!$B$237:$HF$246,1+CF$123)),CF150)</f>
        <v>37487.59274</v>
      </c>
      <c r="CG151" s="346">
        <f>if($A151-CG$126&gt;=0, if($B151&lt;=$B150,CG150,CG150*vlookup($B151,'2a. TBill Main'!$B$237:$HF$246,1+CG$123)),CG150)</f>
        <v>7.497518549</v>
      </c>
      <c r="CH151" s="346">
        <f>if($A151-CH$126&gt;=0, if($B151&lt;=$B150,CH150,CH150*vlookup($B151,'2a. TBill Main'!$B$237:$HF$246,1+CH$123)),CH150)</f>
        <v>21101.81094</v>
      </c>
      <c r="CI151" s="346">
        <f>if($A151-CI$126&gt;=0, if($B151&lt;=$B150,CI150,CI150*vlookup($B151,'2a. TBill Main'!$B$237:$HF$246,1+CI$123)),CI150)</f>
        <v>14995.0371</v>
      </c>
      <c r="CJ151" s="346">
        <f>if($A151-CJ$126&gt;=0, if($B151&lt;=$B150,CJ150,CJ150*vlookup($B151,'2a. TBill Main'!$B$237:$HF$246,1+CJ$123)),CJ150)</f>
        <v>7497.518549</v>
      </c>
      <c r="CK151" s="346">
        <f>if($A151-CK$126&gt;=0, if($B151&lt;=$B150,CK150,CK150*vlookup($B151,'2a. TBill Main'!$B$237:$HF$246,1+CK$123)),CK150)</f>
        <v>13053.65963</v>
      </c>
      <c r="CL151" s="346">
        <f>if($A151-CL$126&gt;=0, if($B151&lt;=$B150,CL150,CL150*vlookup($B151,'2a. TBill Main'!$B$237:$HF$246,1+CL$123)),CL150)</f>
        <v>11262.81735</v>
      </c>
      <c r="CM151" s="346">
        <f>if($A151-CM$126&gt;=0, if($B151&lt;=$B150,CM150,CM150*vlookup($B151,'2a. TBill Main'!$B$237:$HF$246,1+CM$123)),CM150)</f>
        <v>66478.99747</v>
      </c>
      <c r="CN151" s="346">
        <f>if($A151-CN$126&gt;=0, if($B151&lt;=$B150,CN150,CN150*vlookup($B151,'2a. TBill Main'!$B$237:$HF$246,1+CN$123)),CN150)</f>
        <v>23479.54398</v>
      </c>
      <c r="CO151" s="346">
        <f>if($A151-CO$126&gt;=0, if($B151&lt;=$B150,CO150,CO150*vlookup($B151,'2a. TBill Main'!$B$237:$HF$246,1+CO$123)),CO150)</f>
        <v>221.2473198</v>
      </c>
      <c r="CP151" s="346">
        <f>if($A151-CP$126&gt;=0, if($B151&lt;=$B150,CP150,CP150*vlookup($B151,'2a. TBill Main'!$B$237:$HF$246,1+CP$123)),CP150)</f>
        <v>31340.26362</v>
      </c>
      <c r="CQ151" s="346">
        <f>if($A151-CQ$126&gt;=0, if($B151&lt;=$B150,CQ150,CQ150*vlookup($B151,'2a. TBill Main'!$B$237:$HF$246,1+CQ$123)),CQ150)</f>
        <v>6913.978743</v>
      </c>
      <c r="CR151" s="346">
        <f>if($A151-CR$126&gt;=0, if($B151&lt;=$B150,CR150,CR150*vlookup($B151,'2a. TBill Main'!$B$237:$HF$246,1+CR$123)),CR150)</f>
        <v>19806.44725</v>
      </c>
      <c r="CS151" s="346">
        <f>if($A151-CS$126&gt;=0, if($B151&lt;=$B150,CS150,CS150*vlookup($B151,'2a. TBill Main'!$B$237:$HF$246,1+CS$123)),CS150)</f>
        <v>5858.905587</v>
      </c>
      <c r="CT151" s="346">
        <f>if($A151-CT$126&gt;=0, if($B151&lt;=$B150,CT150,CT150*vlookup($B151,'2a. TBill Main'!$B$237:$HF$246,1+CT$123)),CT150)</f>
        <v>19365.1833</v>
      </c>
      <c r="CU151" s="346">
        <f>if($A151-CU$126&gt;=0, if($B151&lt;=$B150,CU150,CU150*vlookup($B151,'2a. TBill Main'!$B$237:$HF$246,1+CU$123)),CU150)</f>
        <v>29436.20919</v>
      </c>
      <c r="CV151" s="346">
        <f>if($A151-CV$126&gt;=0, if($B151&lt;=$B150,CV150,CV150*vlookup($B151,'2a. TBill Main'!$B$237:$HF$246,1+CV$123)),CV150)</f>
        <v>6913.978743</v>
      </c>
      <c r="CW151" s="346">
        <f>if($A151-CW$126&gt;=0, if($B151&lt;=$B150,CW150,CW150*vlookup($B151,'2a. TBill Main'!$B$237:$HF$246,1+CW$123)),CW150)</f>
        <v>10025.26918</v>
      </c>
      <c r="CX151" s="346">
        <f>if($A151-CX$126&gt;=0, if($B151&lt;=$B150,CX150,CX150*vlookup($B151,'2a. TBill Main'!$B$237:$HF$246,1+CX$123)),CX150)</f>
        <v>75399.70378</v>
      </c>
      <c r="CY151" s="346">
        <f>if($A151-CY$126&gt;=0, if($B151&lt;=$B150,CY150,CY150*vlookup($B151,'2a. TBill Main'!$B$237:$HF$246,1+CY$123)),CY150)</f>
        <v>147986.7595</v>
      </c>
      <c r="CZ151" s="346">
        <f>if($A151-CZ$126&gt;=0, if($B151&lt;=$B150,CZ150,CZ150*vlookup($B151,'2a. TBill Main'!$B$237:$HF$246,1+CZ$123)),CZ150)</f>
        <v>12521.5612</v>
      </c>
      <c r="DA151" s="346">
        <f>if($A151-DA$126&gt;=0, if($B151&lt;=$B150,DA150,DA150*vlookup($B151,'2a. TBill Main'!$B$237:$HF$246,1+DA$123)),DA150)</f>
        <v>34569.89371</v>
      </c>
      <c r="DB151" s="346">
        <f>if($A151-DB$126&gt;=0, if($B151&lt;=$B150,DB150,DB150*vlookup($B151,'2a. TBill Main'!$B$237:$HF$246,1+DB$123)),DB150)</f>
        <v>13827.95749</v>
      </c>
      <c r="DC151" s="346">
        <f>if($A151-DC$126&gt;=0, if($B151&lt;=$B150,DC150,DC150*vlookup($B151,'2a. TBill Main'!$B$237:$HF$246,1+DC$123)),DC150)</f>
        <v>13827.95749</v>
      </c>
      <c r="DD151" s="346">
        <f>if($A151-DD$126&gt;=0, if($B151&lt;=$B150,DD150,DD150*vlookup($B151,'2a. TBill Main'!$B$237:$HF$246,1+DD$123)),DD150)</f>
        <v>27542.52572</v>
      </c>
      <c r="DE151" s="346">
        <f>if($A151-DE$126&gt;=0, if($B151&lt;=$B150,DE150,DE150*vlookup($B151,'2a. TBill Main'!$B$237:$HF$246,1+DE$123)),DE150)</f>
        <v>10484.35737</v>
      </c>
      <c r="DF151" s="346">
        <f>if($A151-DF$126&gt;=0, if($B151&lt;=$B150,DF150,DF150*vlookup($B151,'2a. TBill Main'!$B$237:$HF$246,1+DF$123)),DF150)</f>
        <v>5531.182994</v>
      </c>
      <c r="DG151" s="346">
        <f>if($A151-DG$126&gt;=0, if($B151&lt;=$B150,DG150,DG150*vlookup($B151,'2a. TBill Main'!$B$237:$HF$246,1+DG$123)),DG150)</f>
        <v>13827.95749</v>
      </c>
      <c r="DH151" s="346">
        <f>if($A151-DH$126&gt;=0, if($B151&lt;=$B150,DH150,DH150*vlookup($B151,'2a. TBill Main'!$B$237:$HF$246,1+DH$123)),DH150)</f>
        <v>68936.51645</v>
      </c>
      <c r="DI151" s="346">
        <f>if($A151-DI$126&gt;=0, if($B151&lt;=$B150,DI150,DI150*vlookup($B151,'2a. TBill Main'!$B$237:$HF$246,1+DI$123)),DI150)</f>
        <v>10769.47602</v>
      </c>
      <c r="DJ151" s="346">
        <f>if($A151-DJ$126&gt;=0, if($B151&lt;=$B150,DJ150,DJ150*vlookup($B151,'2a. TBill Main'!$B$237:$HF$246,1+DJ$123)),DJ150)</f>
        <v>69.13978743</v>
      </c>
      <c r="DK151" s="346">
        <f>if($A151-DK$126&gt;=0, if($B151&lt;=$B150,DK150,DK150*vlookup($B151,'2a. TBill Main'!$B$237:$HF$246,1+DK$123)),DK150)</f>
        <v>32336.08398</v>
      </c>
      <c r="DL151" s="346">
        <f>if($A151-DL$126&gt;=0, if($B151&lt;=$B150,DL150,DL150*vlookup($B151,'2a. TBill Main'!$B$237:$HF$246,1+DL$123)),DL150)</f>
        <v>13827.95749</v>
      </c>
      <c r="DM151" s="346">
        <f>if($A151-DM$126&gt;=0, if($B151&lt;=$B150,DM150,DM150*vlookup($B151,'2a. TBill Main'!$B$237:$HF$246,1+DM$123)),DM150)</f>
        <v>8870.206061</v>
      </c>
      <c r="DN151" s="346">
        <f>if($A151-DN$126&gt;=0, if($B151&lt;=$B150,DN150,DN150*vlookup($B151,'2a. TBill Main'!$B$237:$HF$246,1+DN$123)),DN150)</f>
        <v>36829.38197</v>
      </c>
      <c r="DO151" s="346">
        <f>if($A151-DO$126&gt;=0, if($B151&lt;=$B150,DO150,DO150*vlookup($B151,'2a. TBill Main'!$B$237:$HF$246,1+DO$123)),DO150)</f>
        <v>13827.95749</v>
      </c>
      <c r="DP151" s="346">
        <f>if($A151-DP$126&gt;=0, if($B151&lt;=$B150,DP150,DP150*vlookup($B151,'2a. TBill Main'!$B$237:$HF$246,1+DP$123)),DP150)</f>
        <v>16593.54898</v>
      </c>
      <c r="DQ151" s="346">
        <f>if($A151-DQ$126&gt;=0, if($B151&lt;=$B150,DQ150,DQ150*vlookup($B151,'2a. TBill Main'!$B$237:$HF$246,1+DQ$123)),DQ150)</f>
        <v>9679.57024</v>
      </c>
      <c r="DR151" s="346">
        <f>if($A151-DR$126&gt;=0, if($B151&lt;=$B150,DR150,DR150*vlookup($B151,'2a. TBill Main'!$B$237:$HF$246,1+DR$123)),DR150)</f>
        <v>65414.89521</v>
      </c>
      <c r="DS151" s="346">
        <f>if($A151-DS$126&gt;=0, if($B151&lt;=$B150,DS150,DS150*vlookup($B151,'2a. TBill Main'!$B$237:$HF$246,1+DS$123)),DS150)</f>
        <v>2779.184379</v>
      </c>
      <c r="DT151" s="346">
        <f>if($A151-DT$126&gt;=0, if($B151&lt;=$B150,DT150,DT150*vlookup($B151,'2a. TBill Main'!$B$237:$HF$246,1+DT$123)),DT150)</f>
        <v>73.28817468</v>
      </c>
      <c r="DU151" s="346">
        <f>if($A151-DU$126&gt;=0, if($B151&lt;=$B150,DU150,DU150*vlookup($B151,'2a. TBill Main'!$B$237:$HF$246,1+DU$123)),DU150)</f>
        <v>24062.47132</v>
      </c>
      <c r="DV151" s="346">
        <f>if($A151-DV$126&gt;=0, if($B151&lt;=$B150,DV150,DV150*vlookup($B151,'2a. TBill Main'!$B$237:$HF$246,1+DV$123)),DV150)</f>
        <v>48230.29784</v>
      </c>
      <c r="DW151" s="346">
        <f>if($A151-DW$126&gt;=0, if($B151&lt;=$B150,DW150,DW150*vlookup($B151,'2a. TBill Main'!$B$237:$HF$246,1+DW$123)),DW150)</f>
        <v>13827.95749</v>
      </c>
      <c r="DX151" s="346">
        <f>if($A151-DX$126&gt;=0, if($B151&lt;=$B150,DX150,DX150*vlookup($B151,'2a. TBill Main'!$B$237:$HF$246,1+DX$123)),DX150)</f>
        <v>27655.91497</v>
      </c>
      <c r="DY151" s="346">
        <f>if($A151-DY$126&gt;=0, if($B151&lt;=$B150,DY150,DY150*vlookup($B151,'2a. TBill Main'!$B$237:$HF$246,1+DY$123)),DY150)</f>
        <v>13827.95749</v>
      </c>
      <c r="DZ151" s="346">
        <f>if($A151-DZ$126&gt;=0, if($B151&lt;=$B150,DZ150,DZ150*vlookup($B151,'2a. TBill Main'!$B$237:$HF$246,1+DZ$123)),DZ150)</f>
        <v>83567.87827</v>
      </c>
      <c r="EA151" s="346">
        <f>if($A151-EA$126&gt;=0, if($B151&lt;=$B150,EA150,EA150*vlookup($B151,'2a. TBill Main'!$B$237:$HF$246,1+EA$123)),EA150)</f>
        <v>395.4795841</v>
      </c>
      <c r="EB151" s="346">
        <f>if($A151-EB$126&gt;=0, if($B151&lt;=$B150,EB150,EB150*vlookup($B151,'2a. TBill Main'!$B$237:$HF$246,1+EB$123)),EB150)</f>
        <v>27655.91497</v>
      </c>
      <c r="EC151" s="346">
        <f>if($A151-EC$126&gt;=0, if($B151&lt;=$B150,EC150,EC150*vlookup($B151,'2a. TBill Main'!$B$237:$HF$246,1+EC$123)),EC150)</f>
        <v>39929.84511</v>
      </c>
      <c r="ED151" s="346">
        <f>if($A151-ED$126&gt;=0, if($B151&lt;=$B150,ED150,ED150*vlookup($B151,'2a. TBill Main'!$B$237:$HF$246,1+ED$123)),ED150)</f>
        <v>27048.7017</v>
      </c>
      <c r="EE151" s="346">
        <f>if($A151-EE$126&gt;=0, if($B151&lt;=$B150,EE150,EE150*vlookup($B151,'2a. TBill Main'!$B$237:$HF$246,1+EE$123)),EE150)</f>
        <v>27655.91497</v>
      </c>
      <c r="EF151" s="346">
        <f>if($A151-EF$126&gt;=0, if($B151&lt;=$B150,EF150,EF150*vlookup($B151,'2a. TBill Main'!$B$237:$HF$246,1+EF$123)),EF150)</f>
        <v>7286.476262</v>
      </c>
      <c r="EG151" s="346">
        <f>if($A151-EG$126&gt;=0, if($B151&lt;=$B150,EG150,EG150*vlookup($B151,'2a. TBill Main'!$B$237:$HF$246,1+EG$123)),EG150)</f>
        <v>5812.360682</v>
      </c>
      <c r="EH151" s="346">
        <f>if($A151-EH$126&gt;=0, if($B151&lt;=$B150,EH150,EH150*vlookup($B151,'2a. TBill Main'!$B$237:$HF$246,1+EH$123)),EH150)</f>
        <v>544.8215249</v>
      </c>
      <c r="EI151" s="346">
        <f>if($A151-EI$126&gt;=0, if($B151&lt;=$B150,EI150,EI150*vlookup($B151,'2a. TBill Main'!$B$237:$HF$246,1+EI$123)),EI150)</f>
        <v>27655.91497</v>
      </c>
      <c r="EJ151" s="346">
        <f>if($A151-EJ$126&gt;=0, if($B151&lt;=$B150,EJ150,EJ150*vlookup($B151,'2a. TBill Main'!$B$237:$HF$246,1+EJ$123)),EJ150)</f>
        <v>24628.79531</v>
      </c>
      <c r="EK151" s="346">
        <f>if($A151-EK$126&gt;=0, if($B151&lt;=$B150,EK150,EK150*vlookup($B151,'2a. TBill Main'!$B$237:$HF$246,1+EK$123)),EK150)</f>
        <v>15210.75323</v>
      </c>
      <c r="EL151" s="346">
        <f>if($A151-EL$126&gt;=0, if($B151&lt;=$B150,EL150,EL150*vlookup($B151,'2a. TBill Main'!$B$237:$HF$246,1+EL$123)),EL150)</f>
        <v>5842.312038</v>
      </c>
      <c r="EM151" s="346">
        <f>if($A151-EM$126&gt;=0, if($B151&lt;=$B150,EM150,EM150*vlookup($B151,'2a. TBill Main'!$B$237:$HF$246,1+EM$123)),EM150)</f>
        <v>56709.83645</v>
      </c>
      <c r="EN151" s="346">
        <f>if($A151-EN$126&gt;=0, if($B151&lt;=$B150,EN150,EN150*vlookup($B151,'2a. TBill Main'!$B$237:$HF$246,1+EN$123)),EN150)</f>
        <v>414.8387246</v>
      </c>
      <c r="EO151" s="346">
        <f>if($A151-EO$126&gt;=0, if($B151&lt;=$B150,EO150,EO150*vlookup($B151,'2a. TBill Main'!$B$237:$HF$246,1+EO$123)),EO150)</f>
        <v>23530.97994</v>
      </c>
      <c r="EP151" s="346">
        <f>if($A151-EP$126&gt;=0, if($B151&lt;=$B150,EP150,EP150*vlookup($B151,'2a. TBill Main'!$B$237:$HF$246,1+EP$123)),EP150)</f>
        <v>24942.66229</v>
      </c>
      <c r="EQ151" s="346">
        <f>if($A151-EQ$126&gt;=0, if($B151&lt;=$B150,EQ150,EQ150*vlookup($B151,'2a. TBill Main'!$B$237:$HF$246,1+EQ$123)),EQ150)</f>
        <v>27655.91497</v>
      </c>
      <c r="ER151" s="346">
        <f>if($A151-ER$126&gt;=0, if($B151&lt;=$B150,ER150,ER150*vlookup($B151,'2a. TBill Main'!$B$237:$HF$246,1+ER$123)),ER150)</f>
        <v>49870.52867</v>
      </c>
      <c r="ES151" s="346">
        <f>if($A151-ES$126&gt;=0, if($B151&lt;=$B150,ES150,ES150*vlookup($B151,'2a. TBill Main'!$B$237:$HF$246,1+ES$123)),ES150)</f>
        <v>6632.662776</v>
      </c>
      <c r="ET151" s="346">
        <f>if($A151-ET$126&gt;=0, if($B151&lt;=$B150,ET150,ET150*vlookup($B151,'2a. TBill Main'!$B$237:$HF$246,1+ET$123)),ET150)</f>
        <v>1960.804372</v>
      </c>
      <c r="EU151" s="346">
        <f>if($A151-EU$126&gt;=0, if($B151&lt;=$B150,EU150,EU150*vlookup($B151,'2a. TBill Main'!$B$237:$HF$246,1+EU$123)),EU150)</f>
        <v>11199.73292</v>
      </c>
      <c r="EV151" s="346">
        <f>if($A151-EV$126&gt;=0, if($B151&lt;=$B150,EV150,EV150*vlookup($B151,'2a. TBill Main'!$B$237:$HF$246,1+EV$123)),EV150)</f>
        <v>6714.496628</v>
      </c>
      <c r="EW151" s="346">
        <f>if($A151-EW$126&gt;=0, if($B151&lt;=$B150,EW150,EW150*vlookup($B151,'2a. TBill Main'!$B$237:$HF$246,1+EW$123)),EW150)</f>
        <v>5907.303438</v>
      </c>
      <c r="EX151" s="346">
        <f>if($A151-EX$126&gt;=0, if($B151&lt;=$B150,EX150,EX150*vlookup($B151,'2a. TBill Main'!$B$237:$HF$246,1+EX$123)),EX150)</f>
        <v>8147.57083</v>
      </c>
      <c r="EY151" s="346">
        <f>if($A151-EY$126&gt;=0, if($B151&lt;=$B150,EY150,EY150*vlookup($B151,'2a. TBill Main'!$B$237:$HF$246,1+EY$123)),EY150)</f>
        <v>63566.74721</v>
      </c>
      <c r="EZ151" s="346">
        <f>if($A151-EZ$126&gt;=0, if($B151&lt;=$B150,EZ150,EZ150*vlookup($B151,'2a. TBill Main'!$B$237:$HF$246,1+EZ$123)),EZ150)</f>
        <v>27236.26412</v>
      </c>
      <c r="FA151" s="346">
        <f>if($A151-FA$126&gt;=0, if($B151&lt;=$B150,FA150,FA150*vlookup($B151,'2a. TBill Main'!$B$237:$HF$246,1+FA$123)),FA150)</f>
        <v>4950.685339</v>
      </c>
      <c r="FB151" s="346">
        <f>if($A151-FB$126&gt;=0, if($B151&lt;=$B150,FB150,FB150*vlookup($B151,'2a. TBill Main'!$B$237:$HF$246,1+FB$123)),FB150)</f>
        <v>8701.518807</v>
      </c>
      <c r="FC151" s="346">
        <f>if($A151-FC$126&gt;=0, if($B151&lt;=$B150,FC150,FC150*vlookup($B151,'2a. TBill Main'!$B$237:$HF$246,1+FC$123)),FC150)</f>
        <v>34883.78835</v>
      </c>
      <c r="FD151" s="346">
        <f>if($A151-FD$126&gt;=0, if($B151&lt;=$B150,FD150,FD150*vlookup($B151,'2a. TBill Main'!$B$237:$HF$246,1+FD$123)),FD150)</f>
        <v>28356.59141</v>
      </c>
      <c r="FE151" s="346">
        <f>if($A151-FE$126&gt;=0, if($B151&lt;=$B150,FE150,FE150*vlookup($B151,'2a. TBill Main'!$B$237:$HF$246,1+FE$123)),FE150)</f>
        <v>47634.63092</v>
      </c>
      <c r="FF151" s="346">
        <f>if($A151-FF$126&gt;=0, if($B151&lt;=$B150,FF150,FF150*vlookup($B151,'2a. TBill Main'!$B$237:$HF$246,1+FF$123)),FF150)</f>
        <v>11313.88271</v>
      </c>
      <c r="FG151" s="346">
        <f>if($A151-FG$126&gt;=0, if($B151&lt;=$B150,FG150,FG150*vlookup($B151,'2a. TBill Main'!$B$237:$HF$246,1+FG$123)),FG150)</f>
        <v>14402.73037</v>
      </c>
      <c r="FH151" s="346">
        <f>if($A151-FH$126&gt;=0, if($B151&lt;=$B150,FH150,FH150*vlookup($B151,'2a. TBill Main'!$B$237:$HF$246,1+FH$123)),FH150)</f>
        <v>17825.62</v>
      </c>
      <c r="FI151" s="346">
        <f>if($A151-FI$126&gt;=0, if($B151&lt;=$B150,FI150,FI150*vlookup($B151,'2a. TBill Main'!$B$237:$HF$246,1+FI$123)),FI150)</f>
        <v>48568.15633</v>
      </c>
      <c r="FJ151" s="346">
        <f>if($A151-FJ$126&gt;=0, if($B151&lt;=$B150,FJ150,FJ150*vlookup($B151,'2a. TBill Main'!$B$237:$HF$246,1+FJ$123)),FJ150)</f>
        <v>50569.08943</v>
      </c>
      <c r="FK151" s="346">
        <f>if($A151-FK$126&gt;=0, if($B151&lt;=$B150,FK150,FK150*vlookup($B151,'2a. TBill Main'!$B$237:$HF$246,1+FK$123)),FK150)</f>
        <v>21593.73841</v>
      </c>
      <c r="FL151" s="346">
        <f>if($A151-FL$126&gt;=0, if($B151&lt;=$B150,FL150,FL150*vlookup($B151,'2a. TBill Main'!$B$237:$HF$246,1+FL$123)),FL150)</f>
        <v>21498.3255</v>
      </c>
      <c r="FM151" s="346">
        <f>if($A151-FM$126&gt;=0, if($B151&lt;=$B150,FM150,FM150*vlookup($B151,'2a. TBill Main'!$B$237:$HF$246,1+FM$123)),FM150)</f>
        <v>57141.69739</v>
      </c>
      <c r="FN151" s="346">
        <f>if($A151-FN$126&gt;=0, if($B151&lt;=$B150,FN150,FN150*vlookup($B151,'2a. TBill Main'!$B$237:$HF$246,1+FN$123)),FN150)</f>
        <v>48802.76145</v>
      </c>
      <c r="FO151" s="346">
        <f>if($A151-FO$126&gt;=0, if($B151&lt;=$B150,FO150,FO150*vlookup($B151,'2a. TBill Main'!$B$237:$HF$246,1+FO$123)),FO150)</f>
        <v>23507.52773</v>
      </c>
      <c r="FP151" s="346">
        <f>if($A151-FP$126&gt;=0, if($B151&lt;=$B150,FP150,FP150*vlookup($B151,'2a. TBill Main'!$B$237:$HF$246,1+FP$123)),FP150)</f>
        <v>8336.875568</v>
      </c>
      <c r="FQ151" s="346">
        <f>if($A151-FQ$126&gt;=0, if($B151&lt;=$B150,FQ150,FQ150*vlookup($B151,'2a. TBill Main'!$B$237:$HF$246,1+FQ$123)),FQ150)</f>
        <v>46054.88357</v>
      </c>
      <c r="FR151" s="346">
        <f>if($A151-FR$126&gt;=0, if($B151&lt;=$B150,FR150,FR150*vlookup($B151,'2a. TBill Main'!$B$237:$HF$246,1+FR$123)),FR150)</f>
        <v>46049.14497</v>
      </c>
      <c r="FS151" s="346">
        <f>if($A151-FS$126&gt;=0, if($B151&lt;=$B150,FS150,FS150*vlookup($B151,'2a. TBill Main'!$B$237:$HF$246,1+FS$123)),FS150)</f>
        <v>20741.93623</v>
      </c>
      <c r="FT151" s="346">
        <f>if($A151-FT$126&gt;=0, if($B151&lt;=$B150,FT150,FT150*vlookup($B151,'2a. TBill Main'!$B$237:$HF$246,1+FT$123)),FT150)</f>
        <v>25800.20308</v>
      </c>
      <c r="FU151" s="346">
        <f>if($A151-FU$126&gt;=0, if($B151&lt;=$B150,FU150,FU150*vlookup($B151,'2a. TBill Main'!$B$237:$HF$246,1+FU$123)),FU150)</f>
        <v>27655.91497</v>
      </c>
      <c r="FV151" s="346">
        <f>if($A151-FV$126&gt;=0, if($B151&lt;=$B150,FV150,FV150*vlookup($B151,'2a. TBill Main'!$B$237:$HF$246,1+FV$123)),FV150)</f>
        <v>58077.42144</v>
      </c>
      <c r="FW151" s="346">
        <f>if($A151-FW$126&gt;=0, if($B151&lt;=$B150,FW150,FW150*vlookup($B151,'2a. TBill Main'!$B$237:$HF$246,1+FW$123)),FW150)</f>
        <v>1380.030157</v>
      </c>
      <c r="FX151" s="346">
        <f>if($A151-FX$126&gt;=0, if($B151&lt;=$B150,FX150,FX150*vlookup($B151,'2a. TBill Main'!$B$237:$HF$246,1+FX$123)),FX150)</f>
        <v>30804.95573</v>
      </c>
      <c r="FY151" s="346">
        <f>if($A151-FY$126&gt;=0, if($B151&lt;=$B150,FY150,FY150*vlookup($B151,'2a. TBill Main'!$B$237:$HF$246,1+FY$123)),FY150)</f>
        <v>28574.09135</v>
      </c>
      <c r="FZ151" s="346">
        <f>if($A151-FZ$126&gt;=0, if($B151&lt;=$B150,FZ150,FZ150*vlookup($B151,'2a. TBill Main'!$B$237:$HF$246,1+FZ$123)),FZ150)</f>
        <v>32067.95988</v>
      </c>
      <c r="GA151" s="346">
        <f>if($A151-GA$126&gt;=0, if($B151&lt;=$B150,GA150,GA150*vlookup($B151,'2a. TBill Main'!$B$237:$HF$246,1+GA$123)),GA150)</f>
        <v>518.5484057</v>
      </c>
      <c r="GB151" s="346">
        <f>if($A151-GB$126&gt;=0, if($B151&lt;=$B150,GB150,GB150*vlookup($B151,'2a. TBill Main'!$B$237:$HF$246,1+GB$123)),GB150)</f>
        <v>2928.761396</v>
      </c>
      <c r="GC151" s="346">
        <f>if($A151-GC$126&gt;=0, if($B151&lt;=$B150,GC150,GC150*vlookup($B151,'2a. TBill Main'!$B$237:$HF$246,1+GC$123)),GC150)</f>
        <v>152.1075323</v>
      </c>
      <c r="GD151" s="346">
        <f>if($A151-GD$126&gt;=0, if($B151&lt;=$B150,GD150,GD150*vlookup($B151,'2a. TBill Main'!$B$237:$HF$246,1+GD$123)),GD150)</f>
        <v>11658.35096</v>
      </c>
      <c r="GE151" s="346">
        <f>if($A151-GE$126&gt;=0, if($B151&lt;=$B150,GE150,GE150*vlookup($B151,'2a. TBill Main'!$B$237:$HF$246,1+GE$123)),GE150)</f>
        <v>2985.787892</v>
      </c>
      <c r="GF151" s="346">
        <f>if($A151-GF$126&gt;=0, if($B151&lt;=$B150,GF150,GF150*vlookup($B151,'2a. TBill Main'!$B$237:$HF$246,1+GF$123)),GF150)</f>
        <v>2318.94847</v>
      </c>
      <c r="GG151" s="346">
        <f>if($A151-GG$126&gt;=0, if($B151&lt;=$B150,GG150,GG150*vlookup($B151,'2a. TBill Main'!$B$237:$HF$246,1+GG$123)),GG150)</f>
        <v>34110.05882</v>
      </c>
      <c r="GH151" s="346">
        <f>if($A151-GH$126&gt;=0, if($B151&lt;=$B150,GH150,GH150*vlookup($B151,'2a. TBill Main'!$B$237:$HF$246,1+GH$123)),GH150)</f>
        <v>152.1075323</v>
      </c>
      <c r="GI151" s="346">
        <f>if($A151-GI$126&gt;=0, if($B151&lt;=$B150,GI150,GI150*vlookup($B151,'2a. TBill Main'!$B$237:$HF$246,1+GI$123)),GI150)</f>
        <v>345.6989371</v>
      </c>
      <c r="GJ151" s="346">
        <f>if($A151-GJ$126&gt;=0, if($B151&lt;=$B150,GJ150,GJ150*vlookup($B151,'2a. TBill Main'!$B$237:$HF$246,1+GJ$123)),GJ150)</f>
        <v>45.6322597</v>
      </c>
      <c r="GK151" s="346">
        <f>if($A151-GK$126&gt;=0, if($B151&lt;=$B150,GK150,GK150*vlookup($B151,'2a. TBill Main'!$B$237:$HF$246,1+GK$123)),GK150)</f>
        <v>22496.64872</v>
      </c>
      <c r="GL151" s="346">
        <f>if($A151-GL$126&gt;=0, if($B151&lt;=$B150,GL150,GL150*vlookup($B151,'2a. TBill Main'!$B$237:$HF$246,1+GL$123)),GL150)</f>
        <v>16490.26797</v>
      </c>
      <c r="GM151" s="346">
        <f>if($A151-GM$126&gt;=0, if($B151&lt;=$B150,GM150,GM150*vlookup($B151,'2a. TBill Main'!$B$237:$HF$246,1+GM$123)),GM150)</f>
        <v>449.4086183</v>
      </c>
      <c r="GN151" s="346">
        <f>if($A151-GN$126&gt;=0, if($B151&lt;=$B150,GN150,GN150*vlookup($B151,'2a. TBill Main'!$B$237:$HF$246,1+GN$123)),GN150)</f>
        <v>13.82795749</v>
      </c>
      <c r="GO151" s="346">
        <f>if($A151-GO$126&gt;=0, if($B151&lt;=$B150,GO150,GO150*vlookup($B151,'2a. TBill Main'!$B$237:$HF$246,1+GO$123)),GO150)</f>
        <v>1610.957047</v>
      </c>
      <c r="GP151" s="346">
        <f>if($A151-GP$126&gt;=0, if($B151&lt;=$B150,GP150,GP150*vlookup($B151,'2a. TBill Main'!$B$237:$HF$246,1+GP$123)),GP150)</f>
        <v>15079.38764</v>
      </c>
      <c r="GQ151" s="346">
        <f>if($A151-GQ$126&gt;=0, if($B151&lt;=$B150,GQ150,GQ150*vlookup($B151,'2a. TBill Main'!$B$237:$HF$246,1+GQ$123)),GQ150)</f>
        <v>15835.77691</v>
      </c>
      <c r="GR151" s="346">
        <f>if($A151-GR$126&gt;=0, if($B151&lt;=$B150,GR150,GR150*vlookup($B151,'2a. TBill Main'!$B$237:$HF$246,1+GR$123)),GR150)</f>
        <v>18873.77917</v>
      </c>
      <c r="GS151" s="346">
        <f>if($A151-GS$126&gt;=0, if($B151&lt;=$B150,GS150,GS150*vlookup($B151,'2a. TBill Main'!$B$237:$HF$246,1+GS$123)),GS150)</f>
        <v>38284.0831</v>
      </c>
      <c r="GT151" s="346">
        <f>if($A151-GT$126&gt;=0, if($B151&lt;=$B150,GT150,GT150*vlookup($B151,'2a. TBill Main'!$B$237:$HF$246,1+GT$123)),GT150)</f>
        <v>2764.208701</v>
      </c>
      <c r="GU151" s="346">
        <f>if($A151-GU$126&gt;=0, if($B151&lt;=$B150,GU150,GU150*vlookup($B151,'2a. TBill Main'!$B$237:$HF$246,1+GU$123)),GU150)</f>
        <v>11478.58751</v>
      </c>
      <c r="GV151" s="346">
        <f>if($A151-GV$126&gt;=0, if($B151&lt;=$B150,GV150,GV150*vlookup($B151,'2a. TBill Main'!$B$237:$HF$246,1+GV$123)),GV150)</f>
        <v>19169.69746</v>
      </c>
      <c r="GW151" s="346">
        <f>if($A151-GW$126&gt;=0, if($B151&lt;=$B150,GW150,GW150*vlookup($B151,'2a. TBill Main'!$B$237:$HF$246,1+GW$123)),GW150)</f>
        <v>20945.2072</v>
      </c>
      <c r="GX151" s="346">
        <f>if($A151-GX$126&gt;=0, if($B151&lt;=$B150,GX150,GX150*vlookup($B151,'2a. TBill Main'!$B$237:$HF$246,1+GX$123)),GX150)</f>
        <v>9162.40463</v>
      </c>
      <c r="GY151" s="346">
        <f>if($A151-GY$126&gt;=0, if($B151&lt;=$B150,GY150,GY150*vlookup($B151,'2a. TBill Main'!$B$237:$HF$246,1+GY$123)),GY150)</f>
        <v>35416.16471</v>
      </c>
      <c r="GZ151" s="346">
        <f>if($A151-GZ$126&gt;=0, if($B151&lt;=$B150,GZ150,GZ150*vlookup($B151,'2a. TBill Main'!$B$237:$HF$246,1+GZ$123)),GZ150)</f>
        <v>28449.63973</v>
      </c>
      <c r="HA151" s="346">
        <f>if($A151-HA$126&gt;=0, if($B151&lt;=$B150,HA150,HA150*vlookup($B151,'2a. TBill Main'!$B$237:$HF$246,1+HA$123)),HA150)</f>
        <v>40995.74556</v>
      </c>
      <c r="HB151" s="346">
        <f>if($A151-HB$126&gt;=0, if($B151&lt;=$B150,HB150,HB150*vlookup($B151,'2a. TBill Main'!$B$237:$HF$246,1+HB$123)),HB150)</f>
        <v>25366.00521</v>
      </c>
      <c r="HC151" s="346">
        <f>if($A151-HC$126&gt;=0, if($B151&lt;=$B150,HC150,HC150*vlookup($B151,'2a. TBill Main'!$B$237:$HF$246,1+HC$123)),HC150)</f>
        <v>7516.877689</v>
      </c>
      <c r="HD151" s="346">
        <f>if($A151-HD$126&gt;=0, if($B151&lt;=$B150,HD150,HD150*vlookup($B151,'2a. TBill Main'!$B$237:$HF$246,1+HD$123)),HD150)</f>
        <v>18221.09958</v>
      </c>
      <c r="HE151" s="346">
        <f>if($A151-HE$126&gt;=0, if($B151&lt;=$B150,HE150,HE150*vlookup($B151,'2a. TBill Main'!$B$237:$HF$246,1+HE$123)),HE150)</f>
        <v>16883.7425</v>
      </c>
      <c r="HF151" s="346">
        <f>if($A151-HF$126&gt;=0, if($B151&lt;=$B150,HF150,HF150*vlookup($B151,'2a. TBill Main'!$B$237:$HF$246,1+HF$123)),HF150)</f>
        <v>17020.83287</v>
      </c>
      <c r="HG151" s="346">
        <f>if($A151-HG$126&gt;=0, if($B151&lt;=$B150,HG150,HG150*vlookup($B151,'2a. TBill Main'!$B$237:$HF$246,1+HG$123)),HG150)</f>
        <v>3499.85604</v>
      </c>
      <c r="HH151" s="346">
        <f>if($A151-HH$126&gt;=0, if($B151&lt;=$B150,HH150,HH150*vlookup($B151,'2a. TBill Main'!$B$237:$HF$246,1+HH$123)),HH150)</f>
        <v>20801.39645</v>
      </c>
      <c r="HI151" s="346">
        <f>if($A151-HI$126&gt;=0, if($B151&lt;=$B150,HI150,HI150*vlookup($B151,'2a. TBill Main'!$B$237:$HF$246,1+HI$123)),HI150)</f>
        <v>32228.82051</v>
      </c>
      <c r="HJ151" s="346"/>
      <c r="HK151" s="346"/>
      <c r="HL151" s="346"/>
      <c r="HM151" s="346"/>
      <c r="HN151" s="346"/>
      <c r="HO151" s="346"/>
      <c r="HP151" s="346"/>
      <c r="HQ151" s="346"/>
      <c r="HR151" s="346"/>
      <c r="HS151" s="346"/>
      <c r="HT151" s="346"/>
      <c r="HU151" s="346"/>
      <c r="HV151" s="346"/>
      <c r="HW151" s="346"/>
      <c r="HX151" s="346"/>
    </row>
    <row r="152">
      <c r="A152" s="331" t="str">
        <f t="shared" si="33"/>
        <v>03-2027</v>
      </c>
      <c r="B152" s="346">
        <f t="shared" si="36"/>
        <v>5</v>
      </c>
      <c r="C152" s="346">
        <f t="shared" si="34"/>
        <v>4819016.032</v>
      </c>
      <c r="D152" s="338">
        <f t="shared" si="35"/>
        <v>5</v>
      </c>
      <c r="E152" s="346"/>
      <c r="F152" s="346">
        <f>if($A152-F$126&gt;=0, if($B152&lt;=$B151,F151,F151*vlookup($B152,'2a. TBill Main'!$B$237:$HF$246,1+F$123)),F151)</f>
        <v>424.3595499</v>
      </c>
      <c r="G152" s="346">
        <f>if($A152-G$126&gt;=0, if($B152&lt;=$B151,G151,G151*vlookup($B152,'2a. TBill Main'!$B$237:$HF$246,1+G$123)),G151)</f>
        <v>10929.1028</v>
      </c>
      <c r="H152" s="346">
        <f>if($A152-H$126&gt;=0, if($B152&lt;=$B151,H151,H151*vlookup($B152,'2a. TBill Main'!$B$237:$HF$246,1+H$123)),H151)</f>
        <v>29990.0742</v>
      </c>
      <c r="I152" s="346">
        <f>if($A152-I$126&gt;=0, if($B152&lt;=$B151,I151,I151*vlookup($B152,'2a. TBill Main'!$B$237:$HF$246,1+I$123)),I151)</f>
        <v>11246.27782</v>
      </c>
      <c r="J152" s="346">
        <f>if($A152-J$126&gt;=0, if($B152&lt;=$B151,J151,J151*vlookup($B152,'2a. TBill Main'!$B$237:$HF$246,1+J$123)),J151)</f>
        <v>14995.0371</v>
      </c>
      <c r="K152" s="346">
        <f>if($A152-K$126&gt;=0, if($B152&lt;=$B151,K151,K151*vlookup($B152,'2a. TBill Main'!$B$237:$HF$246,1+K$123)),K151)</f>
        <v>14995.0371</v>
      </c>
      <c r="L152" s="346">
        <f>if($A152-L$126&gt;=0, if($B152&lt;=$B151,L151,L151*vlookup($B152,'2a. TBill Main'!$B$237:$HF$246,1+L$123)),L151)</f>
        <v>3931.173901</v>
      </c>
      <c r="M152" s="346">
        <f>if($A152-M$126&gt;=0, if($B152&lt;=$B151,M151,M151*vlookup($B152,'2a. TBill Main'!$B$237:$HF$246,1+M$123)),M151)</f>
        <v>111066.7403</v>
      </c>
      <c r="N152" s="346">
        <f>if($A152-N$126&gt;=0, if($B152&lt;=$B151,N151,N151*vlookup($B152,'2a. TBill Main'!$B$237:$HF$246,1+N$123)),N151)</f>
        <v>37410.3833</v>
      </c>
      <c r="O152" s="346">
        <f>if($A152-O$126&gt;=0, if($B152&lt;=$B151,O151,O151*vlookup($B152,'2a. TBill Main'!$B$237:$HF$246,1+O$123)),O151)</f>
        <v>1995.839438</v>
      </c>
      <c r="P152" s="346">
        <f>if($A152-P$126&gt;=0, if($B152&lt;=$B151,P151,P151*vlookup($B152,'2a. TBill Main'!$B$237:$HF$246,1+P$123)),P151)</f>
        <v>14.9950371</v>
      </c>
      <c r="Q152" s="346">
        <f>if($A152-Q$126&gt;=0, if($B152&lt;=$B151,Q151,Q151*vlookup($B152,'2a. TBill Main'!$B$237:$HF$246,1+Q$123)),Q151)</f>
        <v>284.9057049</v>
      </c>
      <c r="R152" s="346">
        <f>if($A152-R$126&gt;=0, if($B152&lt;=$B151,R151,R151*vlookup($B152,'2a. TBill Main'!$B$237:$HF$246,1+R$123)),R151)</f>
        <v>11063.8632</v>
      </c>
      <c r="S152" s="346">
        <f>if($A152-S$126&gt;=0, if($B152&lt;=$B151,S151,S151*vlookup($B152,'2a. TBill Main'!$B$237:$HF$246,1+S$123)),S151)</f>
        <v>8900.739125</v>
      </c>
      <c r="T152" s="346">
        <f>if($A152-T$126&gt;=0, if($B152&lt;=$B151,T151,T151*vlookup($B152,'2a. TBill Main'!$B$237:$HF$246,1+T$123)),T151)</f>
        <v>99007.73145</v>
      </c>
      <c r="U152" s="346">
        <f>if($A152-U$126&gt;=0, if($B152&lt;=$B151,U151,U151*vlookup($B152,'2a. TBill Main'!$B$237:$HF$246,1+U$123)),U151)</f>
        <v>15274.7995</v>
      </c>
      <c r="V152" s="346">
        <f>if($A152-V$126&gt;=0, if($B152&lt;=$B151,V151,V151*vlookup($B152,'2a. TBill Main'!$B$237:$HF$246,1+V$123)),V151)</f>
        <v>49033.38144</v>
      </c>
      <c r="W152" s="346">
        <f>if($A152-W$126&gt;=0, if($B152&lt;=$B151,W151,W151*vlookup($B152,'2a. TBill Main'!$B$237:$HF$246,1+W$123)),W151)</f>
        <v>14995.0371</v>
      </c>
      <c r="X152" s="346">
        <f>if($A152-X$126&gt;=0, if($B152&lt;=$B151,X151,X151*vlookup($B152,'2a. TBill Main'!$B$237:$HF$246,1+X$123)),X151)</f>
        <v>26478.22151</v>
      </c>
      <c r="Y152" s="346">
        <f>if($A152-Y$126&gt;=0, if($B152&lt;=$B151,Y151,Y151*vlookup($B152,'2a. TBill Main'!$B$237:$HF$246,1+Y$123)),Y151)</f>
        <v>14995.0371</v>
      </c>
      <c r="Z152" s="346">
        <f>if($A152-Z$126&gt;=0, if($B152&lt;=$B151,Z151,Z151*vlookup($B152,'2a. TBill Main'!$B$237:$HF$246,1+Z$123)),Z151)</f>
        <v>1896.872193</v>
      </c>
      <c r="AA152" s="346">
        <f>if($A152-AA$126&gt;=0, if($B152&lt;=$B151,AA151,AA151*vlookup($B152,'2a. TBill Main'!$B$237:$HF$246,1+AA$123)),AA151)</f>
        <v>33451.72349</v>
      </c>
      <c r="AB152" s="346">
        <f>if($A152-AB$126&gt;=0, if($B152&lt;=$B151,AB151,AB151*vlookup($B152,'2a. TBill Main'!$B$237:$HF$246,1+AB$123)),AB151)</f>
        <v>19786.98611</v>
      </c>
      <c r="AC152" s="346">
        <f>if($A152-AC$126&gt;=0, if($B152&lt;=$B151,AC151,AC151*vlookup($B152,'2a. TBill Main'!$B$237:$HF$246,1+AC$123)),AC151)</f>
        <v>11996.02968</v>
      </c>
      <c r="AD152" s="346">
        <f>if($A152-AD$126&gt;=0, if($B152&lt;=$B151,AD151,AD151*vlookup($B152,'2a. TBill Main'!$B$237:$HF$246,1+AD$123)),AD151)</f>
        <v>7497.518549</v>
      </c>
      <c r="AE152" s="346">
        <f>if($A152-AE$126&gt;=0, if($B152&lt;=$B151,AE151,AE151*vlookup($B152,'2a. TBill Main'!$B$237:$HF$246,1+AE$123)),AE151)</f>
        <v>65552.69405</v>
      </c>
      <c r="AF152" s="346">
        <f>if($A152-AF$126&gt;=0, if($B152&lt;=$B151,AF151,AF151*vlookup($B152,'2a. TBill Main'!$B$237:$HF$246,1+AF$123)),AF151)</f>
        <v>11808.99658</v>
      </c>
      <c r="AG152" s="346">
        <f>if($A152-AG$126&gt;=0, if($B152&lt;=$B151,AG151,AG151*vlookup($B152,'2a. TBill Main'!$B$237:$HF$246,1+AG$123)),AG151)</f>
        <v>16472.96295</v>
      </c>
      <c r="AH152" s="346">
        <f>if($A152-AH$126&gt;=0, if($B152&lt;=$B151,AH151,AH151*vlookup($B152,'2a. TBill Main'!$B$237:$HF$246,1+AH$123)),AH151)</f>
        <v>12510.46442</v>
      </c>
      <c r="AI152" s="346">
        <f>if($A152-AI$126&gt;=0, if($B152&lt;=$B151,AI151,AI151*vlookup($B152,'2a. TBill Main'!$B$237:$HF$246,1+AI$123)),AI151)</f>
        <v>23254.55845</v>
      </c>
      <c r="AJ152" s="346">
        <f>if($A152-AJ$126&gt;=0, if($B152&lt;=$B151,AJ151,AJ151*vlookup($B152,'2a. TBill Main'!$B$237:$HF$246,1+AJ$123)),AJ151)</f>
        <v>22492.55565</v>
      </c>
      <c r="AK152" s="346">
        <f>if($A152-AK$126&gt;=0, if($B152&lt;=$B151,AK151,AK151*vlookup($B152,'2a. TBill Main'!$B$237:$HF$246,1+AK$123)),AK151)</f>
        <v>17994.04452</v>
      </c>
      <c r="AL152" s="346">
        <f>if($A152-AL$126&gt;=0, if($B152&lt;=$B151,AL151,AL151*vlookup($B152,'2a. TBill Main'!$B$237:$HF$246,1+AL$123)),AL151)</f>
        <v>11996.02968</v>
      </c>
      <c r="AM152" s="346">
        <f>if($A152-AM$126&gt;=0, if($B152&lt;=$B151,AM151,AM151*vlookup($B152,'2a. TBill Main'!$B$237:$HF$246,1+AM$123)),AM151)</f>
        <v>16947.00106</v>
      </c>
      <c r="AN152" s="346">
        <f>if($A152-AN$126&gt;=0, if($B152&lt;=$B151,AN151,AN151*vlookup($B152,'2a. TBill Main'!$B$237:$HF$246,1+AN$123)),AN151)</f>
        <v>90144.16502</v>
      </c>
      <c r="AO152" s="346">
        <f>if($A152-AO$126&gt;=0, if($B152&lt;=$B151,AO151,AO151*vlookup($B152,'2a. TBill Main'!$B$237:$HF$246,1+AO$123)),AO151)</f>
        <v>9879.870063</v>
      </c>
      <c r="AP152" s="346">
        <f>if($A152-AP$126&gt;=0, if($B152&lt;=$B151,AP151,AP151*vlookup($B152,'2a. TBill Main'!$B$237:$HF$246,1+AP$123)),AP151)</f>
        <v>17966.49863</v>
      </c>
      <c r="AQ152" s="346">
        <f>if($A152-AQ$126&gt;=0, if($B152&lt;=$B151,AQ151,AQ151*vlookup($B152,'2a. TBill Main'!$B$237:$HF$246,1+AQ$123)),AQ151)</f>
        <v>41807.69292</v>
      </c>
      <c r="AR152" s="346">
        <f>if($A152-AR$126&gt;=0, if($B152&lt;=$B151,AR151,AR151*vlookup($B152,'2a. TBill Main'!$B$237:$HF$246,1+AR$123)),AR151)</f>
        <v>29990.0742</v>
      </c>
      <c r="AS152" s="346">
        <f>if($A152-AS$126&gt;=0, if($B152&lt;=$B151,AS151,AS151*vlookup($B152,'2a. TBill Main'!$B$237:$HF$246,1+AS$123)),AS151)</f>
        <v>8997.022259</v>
      </c>
      <c r="AT152" s="346">
        <f>if($A152-AT$126&gt;=0, if($B152&lt;=$B151,AT151,AT151*vlookup($B152,'2a. TBill Main'!$B$237:$HF$246,1+AT$123)),AT151)</f>
        <v>11996.02968</v>
      </c>
      <c r="AU152" s="346">
        <f>if($A152-AU$126&gt;=0, if($B152&lt;=$B151,AU151,AU151*vlookup($B152,'2a. TBill Main'!$B$237:$HF$246,1+AU$123)),AU151)</f>
        <v>11996.02968</v>
      </c>
      <c r="AV152" s="346">
        <f>if($A152-AV$126&gt;=0, if($B152&lt;=$B151,AV151,AV151*vlookup($B152,'2a. TBill Main'!$B$237:$HF$246,1+AV$123)),AV151)</f>
        <v>7497.518549</v>
      </c>
      <c r="AW152" s="346">
        <f>if($A152-AW$126&gt;=0, if($B152&lt;=$B151,AW151,AW151*vlookup($B152,'2a. TBill Main'!$B$237:$HF$246,1+AW$123)),AW151)</f>
        <v>7497.518549</v>
      </c>
      <c r="AX152" s="346">
        <f>if($A152-AX$126&gt;=0, if($B152&lt;=$B151,AX151,AX151*vlookup($B152,'2a. TBill Main'!$B$237:$HF$246,1+AX$123)),AX151)</f>
        <v>55780.0385</v>
      </c>
      <c r="AY152" s="346">
        <f>if($A152-AY$126&gt;=0, if($B152&lt;=$B151,AY151,AY151*vlookup($B152,'2a. TBill Main'!$B$237:$HF$246,1+AY$123)),AY151)</f>
        <v>42441.87803</v>
      </c>
      <c r="AZ152" s="346">
        <f>if($A152-AZ$126&gt;=0, if($B152&lt;=$B151,AZ151,AZ151*vlookup($B152,'2a. TBill Main'!$B$237:$HF$246,1+AZ$123)),AZ151)</f>
        <v>16963.84048</v>
      </c>
      <c r="BA152" s="346">
        <f>if($A152-BA$126&gt;=0, if($B152&lt;=$B151,BA151,BA151*vlookup($B152,'2a. TBill Main'!$B$237:$HF$246,1+BA$123)),BA151)</f>
        <v>25807.88337</v>
      </c>
      <c r="BB152" s="346">
        <f>if($A152-BB$126&gt;=0, if($B152&lt;=$B151,BB151,BB151*vlookup($B152,'2a. TBill Main'!$B$237:$HF$246,1+BB$123)),BB151)</f>
        <v>47589.76423</v>
      </c>
      <c r="BC152" s="346">
        <f>if($A152-BC$126&gt;=0, if($B152&lt;=$B151,BC151,BC151*vlookup($B152,'2a. TBill Main'!$B$237:$HF$246,1+BC$123)),BC151)</f>
        <v>449.8511129</v>
      </c>
      <c r="BD152" s="346">
        <f>if($A152-BD$126&gt;=0, if($B152&lt;=$B151,BD151,BD151*vlookup($B152,'2a. TBill Main'!$B$237:$HF$246,1+BD$123)),BD151)</f>
        <v>22492.55565</v>
      </c>
      <c r="BE152" s="346">
        <f>if($A152-BE$126&gt;=0, if($B152&lt;=$B151,BE151,BE151*vlookup($B152,'2a. TBill Main'!$B$237:$HF$246,1+BE$123)),BE151)</f>
        <v>14995.0371</v>
      </c>
      <c r="BF152" s="346">
        <f>if($A152-BF$126&gt;=0, if($B152&lt;=$B151,BF151,BF151*vlookup($B152,'2a. TBill Main'!$B$237:$HF$246,1+BF$123)),BF151)</f>
        <v>7497.518549</v>
      </c>
      <c r="BG152" s="346">
        <f>if($A152-BG$126&gt;=0, if($B152&lt;=$B151,BG151,BG151*vlookup($B152,'2a. TBill Main'!$B$237:$HF$246,1+BG$123)),BG151)</f>
        <v>7497.518549</v>
      </c>
      <c r="BH152" s="346">
        <f>if($A152-BH$126&gt;=0, if($B152&lt;=$B151,BH151,BH151*vlookup($B152,'2a. TBill Main'!$B$237:$HF$246,1+BH$123)),BH151)</f>
        <v>14995.0371</v>
      </c>
      <c r="BI152" s="346">
        <f>if($A152-BI$126&gt;=0, if($B152&lt;=$B151,BI151,BI151*vlookup($B152,'2a. TBill Main'!$B$237:$HF$246,1+BI$123)),BI151)</f>
        <v>83165.47475</v>
      </c>
      <c r="BJ152" s="346">
        <f>if($A152-BJ$126&gt;=0, if($B152&lt;=$B151,BJ151,BJ151*vlookup($B152,'2a. TBill Main'!$B$237:$HF$246,1+BJ$123)),BJ151)</f>
        <v>14995.0371</v>
      </c>
      <c r="BK152" s="346">
        <f>if($A152-BK$126&gt;=0, if($B152&lt;=$B151,BK151,BK151*vlookup($B152,'2a. TBill Main'!$B$237:$HF$246,1+BK$123)),BK151)</f>
        <v>27820.17237</v>
      </c>
      <c r="BL152" s="346">
        <f>if($A152-BL$126&gt;=0, if($B152&lt;=$B151,BL151,BL151*vlookup($B152,'2a. TBill Main'!$B$237:$HF$246,1+BL$123)),BL151)</f>
        <v>37487.59274</v>
      </c>
      <c r="BM152" s="346">
        <f>if($A152-BM$126&gt;=0, if($B152&lt;=$B151,BM151,BM151*vlookup($B152,'2a. TBill Main'!$B$237:$HF$246,1+BM$123)),BM151)</f>
        <v>29.9900742</v>
      </c>
      <c r="BN152" s="346">
        <f>if($A152-BN$126&gt;=0, if($B152&lt;=$B151,BN151,BN151*vlookup($B152,'2a. TBill Main'!$B$237:$HF$246,1+BN$123)),BN151)</f>
        <v>4258.36561</v>
      </c>
      <c r="BO152" s="346">
        <f>if($A152-BO$126&gt;=0, if($B152&lt;=$B151,BO151,BO151*vlookup($B152,'2a. TBill Main'!$B$237:$HF$246,1+BO$123)),BO151)</f>
        <v>29407.00717</v>
      </c>
      <c r="BP152" s="346">
        <f>if($A152-BP$126&gt;=0, if($B152&lt;=$B151,BP151,BP151*vlookup($B152,'2a. TBill Main'!$B$237:$HF$246,1+BP$123)),BP151)</f>
        <v>14995.0371</v>
      </c>
      <c r="BQ152" s="346">
        <f>if($A152-BQ$126&gt;=0, if($B152&lt;=$B151,BQ151,BQ151*vlookup($B152,'2a. TBill Main'!$B$237:$HF$246,1+BQ$123)),BQ151)</f>
        <v>3443.73023</v>
      </c>
      <c r="BR152" s="346">
        <f>if($A152-BR$126&gt;=0, if($B152&lt;=$B151,BR151,BR151*vlookup($B152,'2a. TBill Main'!$B$237:$HF$246,1+BR$123)),BR151)</f>
        <v>14995.0371</v>
      </c>
      <c r="BS152" s="346">
        <f>if($A152-BS$126&gt;=0, if($B152&lt;=$B151,BS151,BS151*vlookup($B152,'2a. TBill Main'!$B$237:$HF$246,1+BS$123)),BS151)</f>
        <v>8997.022259</v>
      </c>
      <c r="BT152" s="346">
        <f>if($A152-BT$126&gt;=0, if($B152&lt;=$B151,BT151,BT151*vlookup($B152,'2a. TBill Main'!$B$237:$HF$246,1+BT$123)),BT151)</f>
        <v>104668.3579</v>
      </c>
      <c r="BU152" s="346">
        <f>if($A152-BU$126&gt;=0, if($B152&lt;=$B151,BU151,BU151*vlookup($B152,'2a. TBill Main'!$B$237:$HF$246,1+BU$123)),BU151)</f>
        <v>37627.27151</v>
      </c>
      <c r="BV152" s="346">
        <f>if($A152-BV$126&gt;=0, if($B152&lt;=$B151,BV151,BV151*vlookup($B152,'2a. TBill Main'!$B$237:$HF$246,1+BV$123)),BV151)</f>
        <v>37487.59274</v>
      </c>
      <c r="BW152" s="346">
        <f>if($A152-BW$126&gt;=0, if($B152&lt;=$B151,BW151,BW151*vlookup($B152,'2a. TBill Main'!$B$237:$HF$246,1+BW$123)),BW151)</f>
        <v>754.250366</v>
      </c>
      <c r="BX152" s="346">
        <f>if($A152-BX$126&gt;=0, if($B152&lt;=$B151,BX151,BX151*vlookup($B152,'2a. TBill Main'!$B$237:$HF$246,1+BX$123)),BX151)</f>
        <v>22492.55565</v>
      </c>
      <c r="BY152" s="346">
        <f>if($A152-BY$126&gt;=0, if($B152&lt;=$B151,BY151,BY151*vlookup($B152,'2a. TBill Main'!$B$237:$HF$246,1+BY$123)),BY151)</f>
        <v>14995.0371</v>
      </c>
      <c r="BZ152" s="346">
        <f>if($A152-BZ$126&gt;=0, if($B152&lt;=$B151,BZ151,BZ151*vlookup($B152,'2a. TBill Main'!$B$237:$HF$246,1+BZ$123)),BZ151)</f>
        <v>9131.10788</v>
      </c>
      <c r="CA152" s="346">
        <f>if($A152-CA$126&gt;=0, if($B152&lt;=$B151,CA151,CA151*vlookup($B152,'2a. TBill Main'!$B$237:$HF$246,1+CA$123)),CA151)</f>
        <v>14995.0371</v>
      </c>
      <c r="CB152" s="346">
        <f>if($A152-CB$126&gt;=0, if($B152&lt;=$B151,CB151,CB151*vlookup($B152,'2a. TBill Main'!$B$237:$HF$246,1+CB$123)),CB151)</f>
        <v>30775.81414</v>
      </c>
      <c r="CC152" s="346">
        <f>if($A152-CC$126&gt;=0, if($B152&lt;=$B151,CC151,CC151*vlookup($B152,'2a. TBill Main'!$B$237:$HF$246,1+CC$123)),CC151)</f>
        <v>56661.65671</v>
      </c>
      <c r="CD152" s="346">
        <f>if($A152-CD$126&gt;=0, if($B152&lt;=$B151,CD151,CD151*vlookup($B152,'2a. TBill Main'!$B$237:$HF$246,1+CD$123)),CD151)</f>
        <v>15741.78995</v>
      </c>
      <c r="CE152" s="346">
        <f>if($A152-CE$126&gt;=0, if($B152&lt;=$B151,CE151,CE151*vlookup($B152,'2a. TBill Main'!$B$237:$HF$246,1+CE$123)),CE151)</f>
        <v>33448.85944</v>
      </c>
      <c r="CF152" s="346">
        <f>if($A152-CF$126&gt;=0, if($B152&lt;=$B151,CF151,CF151*vlookup($B152,'2a. TBill Main'!$B$237:$HF$246,1+CF$123)),CF151)</f>
        <v>37487.59274</v>
      </c>
      <c r="CG152" s="346">
        <f>if($A152-CG$126&gt;=0, if($B152&lt;=$B151,CG151,CG151*vlookup($B152,'2a. TBill Main'!$B$237:$HF$246,1+CG$123)),CG151)</f>
        <v>7.497518549</v>
      </c>
      <c r="CH152" s="346">
        <f>if($A152-CH$126&gt;=0, if($B152&lt;=$B151,CH151,CH151*vlookup($B152,'2a. TBill Main'!$B$237:$HF$246,1+CH$123)),CH151)</f>
        <v>21101.81094</v>
      </c>
      <c r="CI152" s="346">
        <f>if($A152-CI$126&gt;=0, if($B152&lt;=$B151,CI151,CI151*vlookup($B152,'2a. TBill Main'!$B$237:$HF$246,1+CI$123)),CI151)</f>
        <v>14995.0371</v>
      </c>
      <c r="CJ152" s="346">
        <f>if($A152-CJ$126&gt;=0, if($B152&lt;=$B151,CJ151,CJ151*vlookup($B152,'2a. TBill Main'!$B$237:$HF$246,1+CJ$123)),CJ151)</f>
        <v>7497.518549</v>
      </c>
      <c r="CK152" s="346">
        <f>if($A152-CK$126&gt;=0, if($B152&lt;=$B151,CK151,CK151*vlookup($B152,'2a. TBill Main'!$B$237:$HF$246,1+CK$123)),CK151)</f>
        <v>13053.65963</v>
      </c>
      <c r="CL152" s="346">
        <f>if($A152-CL$126&gt;=0, if($B152&lt;=$B151,CL151,CL151*vlookup($B152,'2a. TBill Main'!$B$237:$HF$246,1+CL$123)),CL151)</f>
        <v>11262.81735</v>
      </c>
      <c r="CM152" s="346">
        <f>if($A152-CM$126&gt;=0, if($B152&lt;=$B151,CM151,CM151*vlookup($B152,'2a. TBill Main'!$B$237:$HF$246,1+CM$123)),CM151)</f>
        <v>66478.99747</v>
      </c>
      <c r="CN152" s="346">
        <f>if($A152-CN$126&gt;=0, if($B152&lt;=$B151,CN151,CN151*vlookup($B152,'2a. TBill Main'!$B$237:$HF$246,1+CN$123)),CN151)</f>
        <v>23479.54398</v>
      </c>
      <c r="CO152" s="346">
        <f>if($A152-CO$126&gt;=0, if($B152&lt;=$B151,CO151,CO151*vlookup($B152,'2a. TBill Main'!$B$237:$HF$246,1+CO$123)),CO151)</f>
        <v>221.2473198</v>
      </c>
      <c r="CP152" s="346">
        <f>if($A152-CP$126&gt;=0, if($B152&lt;=$B151,CP151,CP151*vlookup($B152,'2a. TBill Main'!$B$237:$HF$246,1+CP$123)),CP151)</f>
        <v>31340.26362</v>
      </c>
      <c r="CQ152" s="346">
        <f>if($A152-CQ$126&gt;=0, if($B152&lt;=$B151,CQ151,CQ151*vlookup($B152,'2a. TBill Main'!$B$237:$HF$246,1+CQ$123)),CQ151)</f>
        <v>6913.978743</v>
      </c>
      <c r="CR152" s="346">
        <f>if($A152-CR$126&gt;=0, if($B152&lt;=$B151,CR151,CR151*vlookup($B152,'2a. TBill Main'!$B$237:$HF$246,1+CR$123)),CR151)</f>
        <v>19806.44725</v>
      </c>
      <c r="CS152" s="346">
        <f>if($A152-CS$126&gt;=0, if($B152&lt;=$B151,CS151,CS151*vlookup($B152,'2a. TBill Main'!$B$237:$HF$246,1+CS$123)),CS151)</f>
        <v>5858.905587</v>
      </c>
      <c r="CT152" s="346">
        <f>if($A152-CT$126&gt;=0, if($B152&lt;=$B151,CT151,CT151*vlookup($B152,'2a. TBill Main'!$B$237:$HF$246,1+CT$123)),CT151)</f>
        <v>19365.1833</v>
      </c>
      <c r="CU152" s="346">
        <f>if($A152-CU$126&gt;=0, if($B152&lt;=$B151,CU151,CU151*vlookup($B152,'2a. TBill Main'!$B$237:$HF$246,1+CU$123)),CU151)</f>
        <v>29436.20919</v>
      </c>
      <c r="CV152" s="346">
        <f>if($A152-CV$126&gt;=0, if($B152&lt;=$B151,CV151,CV151*vlookup($B152,'2a. TBill Main'!$B$237:$HF$246,1+CV$123)),CV151)</f>
        <v>6913.978743</v>
      </c>
      <c r="CW152" s="346">
        <f>if($A152-CW$126&gt;=0, if($B152&lt;=$B151,CW151,CW151*vlookup($B152,'2a. TBill Main'!$B$237:$HF$246,1+CW$123)),CW151)</f>
        <v>10025.26918</v>
      </c>
      <c r="CX152" s="346">
        <f>if($A152-CX$126&gt;=0, if($B152&lt;=$B151,CX151,CX151*vlookup($B152,'2a. TBill Main'!$B$237:$HF$246,1+CX$123)),CX151)</f>
        <v>75399.70378</v>
      </c>
      <c r="CY152" s="346">
        <f>if($A152-CY$126&gt;=0, if($B152&lt;=$B151,CY151,CY151*vlookup($B152,'2a. TBill Main'!$B$237:$HF$246,1+CY$123)),CY151)</f>
        <v>147986.7595</v>
      </c>
      <c r="CZ152" s="346">
        <f>if($A152-CZ$126&gt;=0, if($B152&lt;=$B151,CZ151,CZ151*vlookup($B152,'2a. TBill Main'!$B$237:$HF$246,1+CZ$123)),CZ151)</f>
        <v>12521.5612</v>
      </c>
      <c r="DA152" s="346">
        <f>if($A152-DA$126&gt;=0, if($B152&lt;=$B151,DA151,DA151*vlookup($B152,'2a. TBill Main'!$B$237:$HF$246,1+DA$123)),DA151)</f>
        <v>34569.89371</v>
      </c>
      <c r="DB152" s="346">
        <f>if($A152-DB$126&gt;=0, if($B152&lt;=$B151,DB151,DB151*vlookup($B152,'2a. TBill Main'!$B$237:$HF$246,1+DB$123)),DB151)</f>
        <v>13827.95749</v>
      </c>
      <c r="DC152" s="346">
        <f>if($A152-DC$126&gt;=0, if($B152&lt;=$B151,DC151,DC151*vlookup($B152,'2a. TBill Main'!$B$237:$HF$246,1+DC$123)),DC151)</f>
        <v>13827.95749</v>
      </c>
      <c r="DD152" s="346">
        <f>if($A152-DD$126&gt;=0, if($B152&lt;=$B151,DD151,DD151*vlookup($B152,'2a. TBill Main'!$B$237:$HF$246,1+DD$123)),DD151)</f>
        <v>27542.52572</v>
      </c>
      <c r="DE152" s="346">
        <f>if($A152-DE$126&gt;=0, if($B152&lt;=$B151,DE151,DE151*vlookup($B152,'2a. TBill Main'!$B$237:$HF$246,1+DE$123)),DE151)</f>
        <v>10484.35737</v>
      </c>
      <c r="DF152" s="346">
        <f>if($A152-DF$126&gt;=0, if($B152&lt;=$B151,DF151,DF151*vlookup($B152,'2a. TBill Main'!$B$237:$HF$246,1+DF$123)),DF151)</f>
        <v>5531.182994</v>
      </c>
      <c r="DG152" s="346">
        <f>if($A152-DG$126&gt;=0, if($B152&lt;=$B151,DG151,DG151*vlookup($B152,'2a. TBill Main'!$B$237:$HF$246,1+DG$123)),DG151)</f>
        <v>13827.95749</v>
      </c>
      <c r="DH152" s="346">
        <f>if($A152-DH$126&gt;=0, if($B152&lt;=$B151,DH151,DH151*vlookup($B152,'2a. TBill Main'!$B$237:$HF$246,1+DH$123)),DH151)</f>
        <v>68936.51645</v>
      </c>
      <c r="DI152" s="346">
        <f>if($A152-DI$126&gt;=0, if($B152&lt;=$B151,DI151,DI151*vlookup($B152,'2a. TBill Main'!$B$237:$HF$246,1+DI$123)),DI151)</f>
        <v>10769.47602</v>
      </c>
      <c r="DJ152" s="346">
        <f>if($A152-DJ$126&gt;=0, if($B152&lt;=$B151,DJ151,DJ151*vlookup($B152,'2a. TBill Main'!$B$237:$HF$246,1+DJ$123)),DJ151)</f>
        <v>69.13978743</v>
      </c>
      <c r="DK152" s="346">
        <f>if($A152-DK$126&gt;=0, if($B152&lt;=$B151,DK151,DK151*vlookup($B152,'2a. TBill Main'!$B$237:$HF$246,1+DK$123)),DK151)</f>
        <v>32336.08398</v>
      </c>
      <c r="DL152" s="346">
        <f>if($A152-DL$126&gt;=0, if($B152&lt;=$B151,DL151,DL151*vlookup($B152,'2a. TBill Main'!$B$237:$HF$246,1+DL$123)),DL151)</f>
        <v>13827.95749</v>
      </c>
      <c r="DM152" s="346">
        <f>if($A152-DM$126&gt;=0, if($B152&lt;=$B151,DM151,DM151*vlookup($B152,'2a. TBill Main'!$B$237:$HF$246,1+DM$123)),DM151)</f>
        <v>8870.206061</v>
      </c>
      <c r="DN152" s="346">
        <f>if($A152-DN$126&gt;=0, if($B152&lt;=$B151,DN151,DN151*vlookup($B152,'2a. TBill Main'!$B$237:$HF$246,1+DN$123)),DN151)</f>
        <v>36829.38197</v>
      </c>
      <c r="DO152" s="346">
        <f>if($A152-DO$126&gt;=0, if($B152&lt;=$B151,DO151,DO151*vlookup($B152,'2a. TBill Main'!$B$237:$HF$246,1+DO$123)),DO151)</f>
        <v>13827.95749</v>
      </c>
      <c r="DP152" s="346">
        <f>if($A152-DP$126&gt;=0, if($B152&lt;=$B151,DP151,DP151*vlookup($B152,'2a. TBill Main'!$B$237:$HF$246,1+DP$123)),DP151)</f>
        <v>16593.54898</v>
      </c>
      <c r="DQ152" s="346">
        <f>if($A152-DQ$126&gt;=0, if($B152&lt;=$B151,DQ151,DQ151*vlookup($B152,'2a. TBill Main'!$B$237:$HF$246,1+DQ$123)),DQ151)</f>
        <v>9679.57024</v>
      </c>
      <c r="DR152" s="346">
        <f>if($A152-DR$126&gt;=0, if($B152&lt;=$B151,DR151,DR151*vlookup($B152,'2a. TBill Main'!$B$237:$HF$246,1+DR$123)),DR151)</f>
        <v>65414.89521</v>
      </c>
      <c r="DS152" s="346">
        <f>if($A152-DS$126&gt;=0, if($B152&lt;=$B151,DS151,DS151*vlookup($B152,'2a. TBill Main'!$B$237:$HF$246,1+DS$123)),DS151)</f>
        <v>2779.184379</v>
      </c>
      <c r="DT152" s="346">
        <f>if($A152-DT$126&gt;=0, if($B152&lt;=$B151,DT151,DT151*vlookup($B152,'2a. TBill Main'!$B$237:$HF$246,1+DT$123)),DT151)</f>
        <v>73.28817468</v>
      </c>
      <c r="DU152" s="346">
        <f>if($A152-DU$126&gt;=0, if($B152&lt;=$B151,DU151,DU151*vlookup($B152,'2a. TBill Main'!$B$237:$HF$246,1+DU$123)),DU151)</f>
        <v>24062.47132</v>
      </c>
      <c r="DV152" s="346">
        <f>if($A152-DV$126&gt;=0, if($B152&lt;=$B151,DV151,DV151*vlookup($B152,'2a. TBill Main'!$B$237:$HF$246,1+DV$123)),DV151)</f>
        <v>48230.29784</v>
      </c>
      <c r="DW152" s="346">
        <f>if($A152-DW$126&gt;=0, if($B152&lt;=$B151,DW151,DW151*vlookup($B152,'2a. TBill Main'!$B$237:$HF$246,1+DW$123)),DW151)</f>
        <v>13827.95749</v>
      </c>
      <c r="DX152" s="346">
        <f>if($A152-DX$126&gt;=0, if($B152&lt;=$B151,DX151,DX151*vlookup($B152,'2a. TBill Main'!$B$237:$HF$246,1+DX$123)),DX151)</f>
        <v>27655.91497</v>
      </c>
      <c r="DY152" s="346">
        <f>if($A152-DY$126&gt;=0, if($B152&lt;=$B151,DY151,DY151*vlookup($B152,'2a. TBill Main'!$B$237:$HF$246,1+DY$123)),DY151)</f>
        <v>13827.95749</v>
      </c>
      <c r="DZ152" s="346">
        <f>if($A152-DZ$126&gt;=0, if($B152&lt;=$B151,DZ151,DZ151*vlookup($B152,'2a. TBill Main'!$B$237:$HF$246,1+DZ$123)),DZ151)</f>
        <v>83567.87827</v>
      </c>
      <c r="EA152" s="346">
        <f>if($A152-EA$126&gt;=0, if($B152&lt;=$B151,EA151,EA151*vlookup($B152,'2a. TBill Main'!$B$237:$HF$246,1+EA$123)),EA151)</f>
        <v>395.4795841</v>
      </c>
      <c r="EB152" s="346">
        <f>if($A152-EB$126&gt;=0, if($B152&lt;=$B151,EB151,EB151*vlookup($B152,'2a. TBill Main'!$B$237:$HF$246,1+EB$123)),EB151)</f>
        <v>27655.91497</v>
      </c>
      <c r="EC152" s="346">
        <f>if($A152-EC$126&gt;=0, if($B152&lt;=$B151,EC151,EC151*vlookup($B152,'2a. TBill Main'!$B$237:$HF$246,1+EC$123)),EC151)</f>
        <v>39929.84511</v>
      </c>
      <c r="ED152" s="346">
        <f>if($A152-ED$126&gt;=0, if($B152&lt;=$B151,ED151,ED151*vlookup($B152,'2a. TBill Main'!$B$237:$HF$246,1+ED$123)),ED151)</f>
        <v>27048.7017</v>
      </c>
      <c r="EE152" s="346">
        <f>if($A152-EE$126&gt;=0, if($B152&lt;=$B151,EE151,EE151*vlookup($B152,'2a. TBill Main'!$B$237:$HF$246,1+EE$123)),EE151)</f>
        <v>27655.91497</v>
      </c>
      <c r="EF152" s="346">
        <f>if($A152-EF$126&gt;=0, if($B152&lt;=$B151,EF151,EF151*vlookup($B152,'2a. TBill Main'!$B$237:$HF$246,1+EF$123)),EF151)</f>
        <v>7286.476262</v>
      </c>
      <c r="EG152" s="346">
        <f>if($A152-EG$126&gt;=0, if($B152&lt;=$B151,EG151,EG151*vlookup($B152,'2a. TBill Main'!$B$237:$HF$246,1+EG$123)),EG151)</f>
        <v>5812.360682</v>
      </c>
      <c r="EH152" s="346">
        <f>if($A152-EH$126&gt;=0, if($B152&lt;=$B151,EH151,EH151*vlookup($B152,'2a. TBill Main'!$B$237:$HF$246,1+EH$123)),EH151)</f>
        <v>544.8215249</v>
      </c>
      <c r="EI152" s="346">
        <f>if($A152-EI$126&gt;=0, if($B152&lt;=$B151,EI151,EI151*vlookup($B152,'2a. TBill Main'!$B$237:$HF$246,1+EI$123)),EI151)</f>
        <v>27655.91497</v>
      </c>
      <c r="EJ152" s="346">
        <f>if($A152-EJ$126&gt;=0, if($B152&lt;=$B151,EJ151,EJ151*vlookup($B152,'2a. TBill Main'!$B$237:$HF$246,1+EJ$123)),EJ151)</f>
        <v>24628.79531</v>
      </c>
      <c r="EK152" s="346">
        <f>if($A152-EK$126&gt;=0, if($B152&lt;=$B151,EK151,EK151*vlookup($B152,'2a. TBill Main'!$B$237:$HF$246,1+EK$123)),EK151)</f>
        <v>15210.75323</v>
      </c>
      <c r="EL152" s="346">
        <f>if($A152-EL$126&gt;=0, if($B152&lt;=$B151,EL151,EL151*vlookup($B152,'2a. TBill Main'!$B$237:$HF$246,1+EL$123)),EL151)</f>
        <v>5842.312038</v>
      </c>
      <c r="EM152" s="346">
        <f>if($A152-EM$126&gt;=0, if($B152&lt;=$B151,EM151,EM151*vlookup($B152,'2a. TBill Main'!$B$237:$HF$246,1+EM$123)),EM151)</f>
        <v>56709.83645</v>
      </c>
      <c r="EN152" s="346">
        <f>if($A152-EN$126&gt;=0, if($B152&lt;=$B151,EN151,EN151*vlookup($B152,'2a. TBill Main'!$B$237:$HF$246,1+EN$123)),EN151)</f>
        <v>414.8387246</v>
      </c>
      <c r="EO152" s="346">
        <f>if($A152-EO$126&gt;=0, if($B152&lt;=$B151,EO151,EO151*vlookup($B152,'2a. TBill Main'!$B$237:$HF$246,1+EO$123)),EO151)</f>
        <v>23530.97994</v>
      </c>
      <c r="EP152" s="346">
        <f>if($A152-EP$126&gt;=0, if($B152&lt;=$B151,EP151,EP151*vlookup($B152,'2a. TBill Main'!$B$237:$HF$246,1+EP$123)),EP151)</f>
        <v>24942.66229</v>
      </c>
      <c r="EQ152" s="346">
        <f>if($A152-EQ$126&gt;=0, if($B152&lt;=$B151,EQ151,EQ151*vlookup($B152,'2a. TBill Main'!$B$237:$HF$246,1+EQ$123)),EQ151)</f>
        <v>27655.91497</v>
      </c>
      <c r="ER152" s="346">
        <f>if($A152-ER$126&gt;=0, if($B152&lt;=$B151,ER151,ER151*vlookup($B152,'2a. TBill Main'!$B$237:$HF$246,1+ER$123)),ER151)</f>
        <v>49870.52867</v>
      </c>
      <c r="ES152" s="346">
        <f>if($A152-ES$126&gt;=0, if($B152&lt;=$B151,ES151,ES151*vlookup($B152,'2a. TBill Main'!$B$237:$HF$246,1+ES$123)),ES151)</f>
        <v>6632.662776</v>
      </c>
      <c r="ET152" s="346">
        <f>if($A152-ET$126&gt;=0, if($B152&lt;=$B151,ET151,ET151*vlookup($B152,'2a. TBill Main'!$B$237:$HF$246,1+ET$123)),ET151)</f>
        <v>1960.804372</v>
      </c>
      <c r="EU152" s="346">
        <f>if($A152-EU$126&gt;=0, if($B152&lt;=$B151,EU151,EU151*vlookup($B152,'2a. TBill Main'!$B$237:$HF$246,1+EU$123)),EU151)</f>
        <v>11199.73292</v>
      </c>
      <c r="EV152" s="346">
        <f>if($A152-EV$126&gt;=0, if($B152&lt;=$B151,EV151,EV151*vlookup($B152,'2a. TBill Main'!$B$237:$HF$246,1+EV$123)),EV151)</f>
        <v>6714.496628</v>
      </c>
      <c r="EW152" s="346">
        <f>if($A152-EW$126&gt;=0, if($B152&lt;=$B151,EW151,EW151*vlookup($B152,'2a. TBill Main'!$B$237:$HF$246,1+EW$123)),EW151)</f>
        <v>5907.303438</v>
      </c>
      <c r="EX152" s="346">
        <f>if($A152-EX$126&gt;=0, if($B152&lt;=$B151,EX151,EX151*vlookup($B152,'2a. TBill Main'!$B$237:$HF$246,1+EX$123)),EX151)</f>
        <v>8147.57083</v>
      </c>
      <c r="EY152" s="346">
        <f>if($A152-EY$126&gt;=0, if($B152&lt;=$B151,EY151,EY151*vlookup($B152,'2a. TBill Main'!$B$237:$HF$246,1+EY$123)),EY151)</f>
        <v>63566.74721</v>
      </c>
      <c r="EZ152" s="346">
        <f>if($A152-EZ$126&gt;=0, if($B152&lt;=$B151,EZ151,EZ151*vlookup($B152,'2a. TBill Main'!$B$237:$HF$246,1+EZ$123)),EZ151)</f>
        <v>27236.26412</v>
      </c>
      <c r="FA152" s="346">
        <f>if($A152-FA$126&gt;=0, if($B152&lt;=$B151,FA151,FA151*vlookup($B152,'2a. TBill Main'!$B$237:$HF$246,1+FA$123)),FA151)</f>
        <v>4950.685339</v>
      </c>
      <c r="FB152" s="346">
        <f>if($A152-FB$126&gt;=0, if($B152&lt;=$B151,FB151,FB151*vlookup($B152,'2a. TBill Main'!$B$237:$HF$246,1+FB$123)),FB151)</f>
        <v>8701.518807</v>
      </c>
      <c r="FC152" s="346">
        <f>if($A152-FC$126&gt;=0, if($B152&lt;=$B151,FC151,FC151*vlookup($B152,'2a. TBill Main'!$B$237:$HF$246,1+FC$123)),FC151)</f>
        <v>34883.78835</v>
      </c>
      <c r="FD152" s="346">
        <f>if($A152-FD$126&gt;=0, if($B152&lt;=$B151,FD151,FD151*vlookup($B152,'2a. TBill Main'!$B$237:$HF$246,1+FD$123)),FD151)</f>
        <v>28356.59141</v>
      </c>
      <c r="FE152" s="346">
        <f>if($A152-FE$126&gt;=0, if($B152&lt;=$B151,FE151,FE151*vlookup($B152,'2a. TBill Main'!$B$237:$HF$246,1+FE$123)),FE151)</f>
        <v>47634.63092</v>
      </c>
      <c r="FF152" s="346">
        <f>if($A152-FF$126&gt;=0, if($B152&lt;=$B151,FF151,FF151*vlookup($B152,'2a. TBill Main'!$B$237:$HF$246,1+FF$123)),FF151)</f>
        <v>11313.88271</v>
      </c>
      <c r="FG152" s="346">
        <f>if($A152-FG$126&gt;=0, if($B152&lt;=$B151,FG151,FG151*vlookup($B152,'2a. TBill Main'!$B$237:$HF$246,1+FG$123)),FG151)</f>
        <v>14402.73037</v>
      </c>
      <c r="FH152" s="346">
        <f>if($A152-FH$126&gt;=0, if($B152&lt;=$B151,FH151,FH151*vlookup($B152,'2a. TBill Main'!$B$237:$HF$246,1+FH$123)),FH151)</f>
        <v>17825.62</v>
      </c>
      <c r="FI152" s="346">
        <f>if($A152-FI$126&gt;=0, if($B152&lt;=$B151,FI151,FI151*vlookup($B152,'2a. TBill Main'!$B$237:$HF$246,1+FI$123)),FI151)</f>
        <v>48568.15633</v>
      </c>
      <c r="FJ152" s="346">
        <f>if($A152-FJ$126&gt;=0, if($B152&lt;=$B151,FJ151,FJ151*vlookup($B152,'2a. TBill Main'!$B$237:$HF$246,1+FJ$123)),FJ151)</f>
        <v>50569.08943</v>
      </c>
      <c r="FK152" s="346">
        <f>if($A152-FK$126&gt;=0, if($B152&lt;=$B151,FK151,FK151*vlookup($B152,'2a. TBill Main'!$B$237:$HF$246,1+FK$123)),FK151)</f>
        <v>21593.73841</v>
      </c>
      <c r="FL152" s="346">
        <f>if($A152-FL$126&gt;=0, if($B152&lt;=$B151,FL151,FL151*vlookup($B152,'2a. TBill Main'!$B$237:$HF$246,1+FL$123)),FL151)</f>
        <v>21498.3255</v>
      </c>
      <c r="FM152" s="346">
        <f>if($A152-FM$126&gt;=0, if($B152&lt;=$B151,FM151,FM151*vlookup($B152,'2a. TBill Main'!$B$237:$HF$246,1+FM$123)),FM151)</f>
        <v>57141.69739</v>
      </c>
      <c r="FN152" s="346">
        <f>if($A152-FN$126&gt;=0, if($B152&lt;=$B151,FN151,FN151*vlookup($B152,'2a. TBill Main'!$B$237:$HF$246,1+FN$123)),FN151)</f>
        <v>48802.76145</v>
      </c>
      <c r="FO152" s="346">
        <f>if($A152-FO$126&gt;=0, if($B152&lt;=$B151,FO151,FO151*vlookup($B152,'2a. TBill Main'!$B$237:$HF$246,1+FO$123)),FO151)</f>
        <v>23507.52773</v>
      </c>
      <c r="FP152" s="346">
        <f>if($A152-FP$126&gt;=0, if($B152&lt;=$B151,FP151,FP151*vlookup($B152,'2a. TBill Main'!$B$237:$HF$246,1+FP$123)),FP151)</f>
        <v>8336.875568</v>
      </c>
      <c r="FQ152" s="346">
        <f>if($A152-FQ$126&gt;=0, if($B152&lt;=$B151,FQ151,FQ151*vlookup($B152,'2a. TBill Main'!$B$237:$HF$246,1+FQ$123)),FQ151)</f>
        <v>46054.88357</v>
      </c>
      <c r="FR152" s="346">
        <f>if($A152-FR$126&gt;=0, if($B152&lt;=$B151,FR151,FR151*vlookup($B152,'2a. TBill Main'!$B$237:$HF$246,1+FR$123)),FR151)</f>
        <v>46049.14497</v>
      </c>
      <c r="FS152" s="346">
        <f>if($A152-FS$126&gt;=0, if($B152&lt;=$B151,FS151,FS151*vlookup($B152,'2a. TBill Main'!$B$237:$HF$246,1+FS$123)),FS151)</f>
        <v>20741.93623</v>
      </c>
      <c r="FT152" s="346">
        <f>if($A152-FT$126&gt;=0, if($B152&lt;=$B151,FT151,FT151*vlookup($B152,'2a. TBill Main'!$B$237:$HF$246,1+FT$123)),FT151)</f>
        <v>25800.20308</v>
      </c>
      <c r="FU152" s="346">
        <f>if($A152-FU$126&gt;=0, if($B152&lt;=$B151,FU151,FU151*vlookup($B152,'2a. TBill Main'!$B$237:$HF$246,1+FU$123)),FU151)</f>
        <v>27655.91497</v>
      </c>
      <c r="FV152" s="346">
        <f>if($A152-FV$126&gt;=0, if($B152&lt;=$B151,FV151,FV151*vlookup($B152,'2a. TBill Main'!$B$237:$HF$246,1+FV$123)),FV151)</f>
        <v>58077.42144</v>
      </c>
      <c r="FW152" s="346">
        <f>if($A152-FW$126&gt;=0, if($B152&lt;=$B151,FW151,FW151*vlookup($B152,'2a. TBill Main'!$B$237:$HF$246,1+FW$123)),FW151)</f>
        <v>1380.030157</v>
      </c>
      <c r="FX152" s="346">
        <f>if($A152-FX$126&gt;=0, if($B152&lt;=$B151,FX151,FX151*vlookup($B152,'2a. TBill Main'!$B$237:$HF$246,1+FX$123)),FX151)</f>
        <v>30804.95573</v>
      </c>
      <c r="FY152" s="346">
        <f>if($A152-FY$126&gt;=0, if($B152&lt;=$B151,FY151,FY151*vlookup($B152,'2a. TBill Main'!$B$237:$HF$246,1+FY$123)),FY151)</f>
        <v>28574.09135</v>
      </c>
      <c r="FZ152" s="346">
        <f>if($A152-FZ$126&gt;=0, if($B152&lt;=$B151,FZ151,FZ151*vlookup($B152,'2a. TBill Main'!$B$237:$HF$246,1+FZ$123)),FZ151)</f>
        <v>32067.95988</v>
      </c>
      <c r="GA152" s="346">
        <f>if($A152-GA$126&gt;=0, if($B152&lt;=$B151,GA151,GA151*vlookup($B152,'2a. TBill Main'!$B$237:$HF$246,1+GA$123)),GA151)</f>
        <v>518.5484057</v>
      </c>
      <c r="GB152" s="346">
        <f>if($A152-GB$126&gt;=0, if($B152&lt;=$B151,GB151,GB151*vlookup($B152,'2a. TBill Main'!$B$237:$HF$246,1+GB$123)),GB151)</f>
        <v>2928.761396</v>
      </c>
      <c r="GC152" s="346">
        <f>if($A152-GC$126&gt;=0, if($B152&lt;=$B151,GC151,GC151*vlookup($B152,'2a. TBill Main'!$B$237:$HF$246,1+GC$123)),GC151)</f>
        <v>152.1075323</v>
      </c>
      <c r="GD152" s="346">
        <f>if($A152-GD$126&gt;=0, if($B152&lt;=$B151,GD151,GD151*vlookup($B152,'2a. TBill Main'!$B$237:$HF$246,1+GD$123)),GD151)</f>
        <v>11658.35096</v>
      </c>
      <c r="GE152" s="346">
        <f>if($A152-GE$126&gt;=0, if($B152&lt;=$B151,GE151,GE151*vlookup($B152,'2a. TBill Main'!$B$237:$HF$246,1+GE$123)),GE151)</f>
        <v>2985.787892</v>
      </c>
      <c r="GF152" s="346">
        <f>if($A152-GF$126&gt;=0, if($B152&lt;=$B151,GF151,GF151*vlookup($B152,'2a. TBill Main'!$B$237:$HF$246,1+GF$123)),GF151)</f>
        <v>2318.94847</v>
      </c>
      <c r="GG152" s="346">
        <f>if($A152-GG$126&gt;=0, if($B152&lt;=$B151,GG151,GG151*vlookup($B152,'2a. TBill Main'!$B$237:$HF$246,1+GG$123)),GG151)</f>
        <v>34110.05882</v>
      </c>
      <c r="GH152" s="346">
        <f>if($A152-GH$126&gt;=0, if($B152&lt;=$B151,GH151,GH151*vlookup($B152,'2a. TBill Main'!$B$237:$HF$246,1+GH$123)),GH151)</f>
        <v>152.1075323</v>
      </c>
      <c r="GI152" s="346">
        <f>if($A152-GI$126&gt;=0, if($B152&lt;=$B151,GI151,GI151*vlookup($B152,'2a. TBill Main'!$B$237:$HF$246,1+GI$123)),GI151)</f>
        <v>345.6989371</v>
      </c>
      <c r="GJ152" s="346">
        <f>if($A152-GJ$126&gt;=0, if($B152&lt;=$B151,GJ151,GJ151*vlookup($B152,'2a. TBill Main'!$B$237:$HF$246,1+GJ$123)),GJ151)</f>
        <v>45.6322597</v>
      </c>
      <c r="GK152" s="346">
        <f>if($A152-GK$126&gt;=0, if($B152&lt;=$B151,GK151,GK151*vlookup($B152,'2a. TBill Main'!$B$237:$HF$246,1+GK$123)),GK151)</f>
        <v>22496.64872</v>
      </c>
      <c r="GL152" s="346">
        <f>if($A152-GL$126&gt;=0, if($B152&lt;=$B151,GL151,GL151*vlookup($B152,'2a. TBill Main'!$B$237:$HF$246,1+GL$123)),GL151)</f>
        <v>16490.26797</v>
      </c>
      <c r="GM152" s="346">
        <f>if($A152-GM$126&gt;=0, if($B152&lt;=$B151,GM151,GM151*vlookup($B152,'2a. TBill Main'!$B$237:$HF$246,1+GM$123)),GM151)</f>
        <v>449.4086183</v>
      </c>
      <c r="GN152" s="346">
        <f>if($A152-GN$126&gt;=0, if($B152&lt;=$B151,GN151,GN151*vlookup($B152,'2a. TBill Main'!$B$237:$HF$246,1+GN$123)),GN151)</f>
        <v>13.82795749</v>
      </c>
      <c r="GO152" s="346">
        <f>if($A152-GO$126&gt;=0, if($B152&lt;=$B151,GO151,GO151*vlookup($B152,'2a. TBill Main'!$B$237:$HF$246,1+GO$123)),GO151)</f>
        <v>1610.957047</v>
      </c>
      <c r="GP152" s="346">
        <f>if($A152-GP$126&gt;=0, if($B152&lt;=$B151,GP151,GP151*vlookup($B152,'2a. TBill Main'!$B$237:$HF$246,1+GP$123)),GP151)</f>
        <v>15079.38764</v>
      </c>
      <c r="GQ152" s="346">
        <f>if($A152-GQ$126&gt;=0, if($B152&lt;=$B151,GQ151,GQ151*vlookup($B152,'2a. TBill Main'!$B$237:$HF$246,1+GQ$123)),GQ151)</f>
        <v>15835.77691</v>
      </c>
      <c r="GR152" s="346">
        <f>if($A152-GR$126&gt;=0, if($B152&lt;=$B151,GR151,GR151*vlookup($B152,'2a. TBill Main'!$B$237:$HF$246,1+GR$123)),GR151)</f>
        <v>18873.77917</v>
      </c>
      <c r="GS152" s="346">
        <f>if($A152-GS$126&gt;=0, if($B152&lt;=$B151,GS151,GS151*vlookup($B152,'2a. TBill Main'!$B$237:$HF$246,1+GS$123)),GS151)</f>
        <v>38284.0831</v>
      </c>
      <c r="GT152" s="346">
        <f>if($A152-GT$126&gt;=0, if($B152&lt;=$B151,GT151,GT151*vlookup($B152,'2a. TBill Main'!$B$237:$HF$246,1+GT$123)),GT151)</f>
        <v>2764.208701</v>
      </c>
      <c r="GU152" s="346">
        <f>if($A152-GU$126&gt;=0, if($B152&lt;=$B151,GU151,GU151*vlookup($B152,'2a. TBill Main'!$B$237:$HF$246,1+GU$123)),GU151)</f>
        <v>11478.58751</v>
      </c>
      <c r="GV152" s="346">
        <f>if($A152-GV$126&gt;=0, if($B152&lt;=$B151,GV151,GV151*vlookup($B152,'2a. TBill Main'!$B$237:$HF$246,1+GV$123)),GV151)</f>
        <v>19169.69746</v>
      </c>
      <c r="GW152" s="346">
        <f>if($A152-GW$126&gt;=0, if($B152&lt;=$B151,GW151,GW151*vlookup($B152,'2a. TBill Main'!$B$237:$HF$246,1+GW$123)),GW151)</f>
        <v>20945.2072</v>
      </c>
      <c r="GX152" s="346">
        <f>if($A152-GX$126&gt;=0, if($B152&lt;=$B151,GX151,GX151*vlookup($B152,'2a. TBill Main'!$B$237:$HF$246,1+GX$123)),GX151)</f>
        <v>9162.40463</v>
      </c>
      <c r="GY152" s="346">
        <f>if($A152-GY$126&gt;=0, if($B152&lt;=$B151,GY151,GY151*vlookup($B152,'2a. TBill Main'!$B$237:$HF$246,1+GY$123)),GY151)</f>
        <v>35416.16471</v>
      </c>
      <c r="GZ152" s="346">
        <f>if($A152-GZ$126&gt;=0, if($B152&lt;=$B151,GZ151,GZ151*vlookup($B152,'2a. TBill Main'!$B$237:$HF$246,1+GZ$123)),GZ151)</f>
        <v>28449.63973</v>
      </c>
      <c r="HA152" s="346">
        <f>if($A152-HA$126&gt;=0, if($B152&lt;=$B151,HA151,HA151*vlookup($B152,'2a. TBill Main'!$B$237:$HF$246,1+HA$123)),HA151)</f>
        <v>40995.74556</v>
      </c>
      <c r="HB152" s="346">
        <f>if($A152-HB$126&gt;=0, if($B152&lt;=$B151,HB151,HB151*vlookup($B152,'2a. TBill Main'!$B$237:$HF$246,1+HB$123)),HB151)</f>
        <v>25366.00521</v>
      </c>
      <c r="HC152" s="346">
        <f>if($A152-HC$126&gt;=0, if($B152&lt;=$B151,HC151,HC151*vlookup($B152,'2a. TBill Main'!$B$237:$HF$246,1+HC$123)),HC151)</f>
        <v>7516.877689</v>
      </c>
      <c r="HD152" s="346">
        <f>if($A152-HD$126&gt;=0, if($B152&lt;=$B151,HD151,HD151*vlookup($B152,'2a. TBill Main'!$B$237:$HF$246,1+HD$123)),HD151)</f>
        <v>18221.09958</v>
      </c>
      <c r="HE152" s="346">
        <f>if($A152-HE$126&gt;=0, if($B152&lt;=$B151,HE151,HE151*vlookup($B152,'2a. TBill Main'!$B$237:$HF$246,1+HE$123)),HE151)</f>
        <v>16883.7425</v>
      </c>
      <c r="HF152" s="346">
        <f>if($A152-HF$126&gt;=0, if($B152&lt;=$B151,HF151,HF151*vlookup($B152,'2a. TBill Main'!$B$237:$HF$246,1+HF$123)),HF151)</f>
        <v>17020.83287</v>
      </c>
      <c r="HG152" s="346">
        <f>if($A152-HG$126&gt;=0, if($B152&lt;=$B151,HG151,HG151*vlookup($B152,'2a. TBill Main'!$B$237:$HF$246,1+HG$123)),HG151)</f>
        <v>3499.85604</v>
      </c>
      <c r="HH152" s="346">
        <f>if($A152-HH$126&gt;=0, if($B152&lt;=$B151,HH151,HH151*vlookup($B152,'2a. TBill Main'!$B$237:$HF$246,1+HH$123)),HH151)</f>
        <v>20801.39645</v>
      </c>
      <c r="HI152" s="346">
        <f>if($A152-HI$126&gt;=0, if($B152&lt;=$B151,HI151,HI151*vlookup($B152,'2a. TBill Main'!$B$237:$HF$246,1+HI$123)),HI151)</f>
        <v>32228.82051</v>
      </c>
      <c r="HJ152" s="346"/>
      <c r="HK152" s="346"/>
      <c r="HL152" s="346"/>
      <c r="HM152" s="346"/>
      <c r="HN152" s="346"/>
      <c r="HO152" s="346"/>
      <c r="HP152" s="346"/>
      <c r="HQ152" s="346"/>
      <c r="HR152" s="346"/>
      <c r="HS152" s="346"/>
      <c r="HT152" s="346"/>
      <c r="HU152" s="346"/>
      <c r="HV152" s="346"/>
      <c r="HW152" s="346"/>
      <c r="HX152" s="346"/>
    </row>
    <row r="153">
      <c r="A153" s="331" t="str">
        <f t="shared" si="33"/>
        <v>06-2027</v>
      </c>
      <c r="B153" s="346">
        <f t="shared" si="36"/>
        <v>5</v>
      </c>
      <c r="C153" s="346">
        <f t="shared" si="34"/>
        <v>4819016.032</v>
      </c>
      <c r="D153" s="338">
        <f t="shared" si="35"/>
        <v>5</v>
      </c>
      <c r="E153" s="346"/>
      <c r="F153" s="346">
        <f>if($A153-F$126&gt;=0, if($B153&lt;=$B152,F152,F152*vlookup($B153,'2a. TBill Main'!$B$237:$HF$246,1+F$123)),F152)</f>
        <v>424.3595499</v>
      </c>
      <c r="G153" s="346">
        <f>if($A153-G$126&gt;=0, if($B153&lt;=$B152,G152,G152*vlookup($B153,'2a. TBill Main'!$B$237:$HF$246,1+G$123)),G152)</f>
        <v>10929.1028</v>
      </c>
      <c r="H153" s="346">
        <f>if($A153-H$126&gt;=0, if($B153&lt;=$B152,H152,H152*vlookup($B153,'2a. TBill Main'!$B$237:$HF$246,1+H$123)),H152)</f>
        <v>29990.0742</v>
      </c>
      <c r="I153" s="346">
        <f>if($A153-I$126&gt;=0, if($B153&lt;=$B152,I152,I152*vlookup($B153,'2a. TBill Main'!$B$237:$HF$246,1+I$123)),I152)</f>
        <v>11246.27782</v>
      </c>
      <c r="J153" s="346">
        <f>if($A153-J$126&gt;=0, if($B153&lt;=$B152,J152,J152*vlookup($B153,'2a. TBill Main'!$B$237:$HF$246,1+J$123)),J152)</f>
        <v>14995.0371</v>
      </c>
      <c r="K153" s="346">
        <f>if($A153-K$126&gt;=0, if($B153&lt;=$B152,K152,K152*vlookup($B153,'2a. TBill Main'!$B$237:$HF$246,1+K$123)),K152)</f>
        <v>14995.0371</v>
      </c>
      <c r="L153" s="346">
        <f>if($A153-L$126&gt;=0, if($B153&lt;=$B152,L152,L152*vlookup($B153,'2a. TBill Main'!$B$237:$HF$246,1+L$123)),L152)</f>
        <v>3931.173901</v>
      </c>
      <c r="M153" s="346">
        <f>if($A153-M$126&gt;=0, if($B153&lt;=$B152,M152,M152*vlookup($B153,'2a. TBill Main'!$B$237:$HF$246,1+M$123)),M152)</f>
        <v>111066.7403</v>
      </c>
      <c r="N153" s="346">
        <f>if($A153-N$126&gt;=0, if($B153&lt;=$B152,N152,N152*vlookup($B153,'2a. TBill Main'!$B$237:$HF$246,1+N$123)),N152)</f>
        <v>37410.3833</v>
      </c>
      <c r="O153" s="346">
        <f>if($A153-O$126&gt;=0, if($B153&lt;=$B152,O152,O152*vlookup($B153,'2a. TBill Main'!$B$237:$HF$246,1+O$123)),O152)</f>
        <v>1995.839438</v>
      </c>
      <c r="P153" s="346">
        <f>if($A153-P$126&gt;=0, if($B153&lt;=$B152,P152,P152*vlookup($B153,'2a. TBill Main'!$B$237:$HF$246,1+P$123)),P152)</f>
        <v>14.9950371</v>
      </c>
      <c r="Q153" s="346">
        <f>if($A153-Q$126&gt;=0, if($B153&lt;=$B152,Q152,Q152*vlookup($B153,'2a. TBill Main'!$B$237:$HF$246,1+Q$123)),Q152)</f>
        <v>284.9057049</v>
      </c>
      <c r="R153" s="346">
        <f>if($A153-R$126&gt;=0, if($B153&lt;=$B152,R152,R152*vlookup($B153,'2a. TBill Main'!$B$237:$HF$246,1+R$123)),R152)</f>
        <v>11063.8632</v>
      </c>
      <c r="S153" s="346">
        <f>if($A153-S$126&gt;=0, if($B153&lt;=$B152,S152,S152*vlookup($B153,'2a. TBill Main'!$B$237:$HF$246,1+S$123)),S152)</f>
        <v>8900.739125</v>
      </c>
      <c r="T153" s="346">
        <f>if($A153-T$126&gt;=0, if($B153&lt;=$B152,T152,T152*vlookup($B153,'2a. TBill Main'!$B$237:$HF$246,1+T$123)),T152)</f>
        <v>99007.73145</v>
      </c>
      <c r="U153" s="346">
        <f>if($A153-U$126&gt;=0, if($B153&lt;=$B152,U152,U152*vlookup($B153,'2a. TBill Main'!$B$237:$HF$246,1+U$123)),U152)</f>
        <v>15274.7995</v>
      </c>
      <c r="V153" s="346">
        <f>if($A153-V$126&gt;=0, if($B153&lt;=$B152,V152,V152*vlookup($B153,'2a. TBill Main'!$B$237:$HF$246,1+V$123)),V152)</f>
        <v>49033.38144</v>
      </c>
      <c r="W153" s="346">
        <f>if($A153-W$126&gt;=0, if($B153&lt;=$B152,W152,W152*vlookup($B153,'2a. TBill Main'!$B$237:$HF$246,1+W$123)),W152)</f>
        <v>14995.0371</v>
      </c>
      <c r="X153" s="346">
        <f>if($A153-X$126&gt;=0, if($B153&lt;=$B152,X152,X152*vlookup($B153,'2a. TBill Main'!$B$237:$HF$246,1+X$123)),X152)</f>
        <v>26478.22151</v>
      </c>
      <c r="Y153" s="346">
        <f>if($A153-Y$126&gt;=0, if($B153&lt;=$B152,Y152,Y152*vlookup($B153,'2a. TBill Main'!$B$237:$HF$246,1+Y$123)),Y152)</f>
        <v>14995.0371</v>
      </c>
      <c r="Z153" s="346">
        <f>if($A153-Z$126&gt;=0, if($B153&lt;=$B152,Z152,Z152*vlookup($B153,'2a. TBill Main'!$B$237:$HF$246,1+Z$123)),Z152)</f>
        <v>1896.872193</v>
      </c>
      <c r="AA153" s="346">
        <f>if($A153-AA$126&gt;=0, if($B153&lt;=$B152,AA152,AA152*vlookup($B153,'2a. TBill Main'!$B$237:$HF$246,1+AA$123)),AA152)</f>
        <v>33451.72349</v>
      </c>
      <c r="AB153" s="346">
        <f>if($A153-AB$126&gt;=0, if($B153&lt;=$B152,AB152,AB152*vlookup($B153,'2a. TBill Main'!$B$237:$HF$246,1+AB$123)),AB152)</f>
        <v>19786.98611</v>
      </c>
      <c r="AC153" s="346">
        <f>if($A153-AC$126&gt;=0, if($B153&lt;=$B152,AC152,AC152*vlookup($B153,'2a. TBill Main'!$B$237:$HF$246,1+AC$123)),AC152)</f>
        <v>11996.02968</v>
      </c>
      <c r="AD153" s="346">
        <f>if($A153-AD$126&gt;=0, if($B153&lt;=$B152,AD152,AD152*vlookup($B153,'2a. TBill Main'!$B$237:$HF$246,1+AD$123)),AD152)</f>
        <v>7497.518549</v>
      </c>
      <c r="AE153" s="346">
        <f>if($A153-AE$126&gt;=0, if($B153&lt;=$B152,AE152,AE152*vlookup($B153,'2a. TBill Main'!$B$237:$HF$246,1+AE$123)),AE152)</f>
        <v>65552.69405</v>
      </c>
      <c r="AF153" s="346">
        <f>if($A153-AF$126&gt;=0, if($B153&lt;=$B152,AF152,AF152*vlookup($B153,'2a. TBill Main'!$B$237:$HF$246,1+AF$123)),AF152)</f>
        <v>11808.99658</v>
      </c>
      <c r="AG153" s="346">
        <f>if($A153-AG$126&gt;=0, if($B153&lt;=$B152,AG152,AG152*vlookup($B153,'2a. TBill Main'!$B$237:$HF$246,1+AG$123)),AG152)</f>
        <v>16472.96295</v>
      </c>
      <c r="AH153" s="346">
        <f>if($A153-AH$126&gt;=0, if($B153&lt;=$B152,AH152,AH152*vlookup($B153,'2a. TBill Main'!$B$237:$HF$246,1+AH$123)),AH152)</f>
        <v>12510.46442</v>
      </c>
      <c r="AI153" s="346">
        <f>if($A153-AI$126&gt;=0, if($B153&lt;=$B152,AI152,AI152*vlookup($B153,'2a. TBill Main'!$B$237:$HF$246,1+AI$123)),AI152)</f>
        <v>23254.55845</v>
      </c>
      <c r="AJ153" s="346">
        <f>if($A153-AJ$126&gt;=0, if($B153&lt;=$B152,AJ152,AJ152*vlookup($B153,'2a. TBill Main'!$B$237:$HF$246,1+AJ$123)),AJ152)</f>
        <v>22492.55565</v>
      </c>
      <c r="AK153" s="346">
        <f>if($A153-AK$126&gt;=0, if($B153&lt;=$B152,AK152,AK152*vlookup($B153,'2a. TBill Main'!$B$237:$HF$246,1+AK$123)),AK152)</f>
        <v>17994.04452</v>
      </c>
      <c r="AL153" s="346">
        <f>if($A153-AL$126&gt;=0, if($B153&lt;=$B152,AL152,AL152*vlookup($B153,'2a. TBill Main'!$B$237:$HF$246,1+AL$123)),AL152)</f>
        <v>11996.02968</v>
      </c>
      <c r="AM153" s="346">
        <f>if($A153-AM$126&gt;=0, if($B153&lt;=$B152,AM152,AM152*vlookup($B153,'2a. TBill Main'!$B$237:$HF$246,1+AM$123)),AM152)</f>
        <v>16947.00106</v>
      </c>
      <c r="AN153" s="346">
        <f>if($A153-AN$126&gt;=0, if($B153&lt;=$B152,AN152,AN152*vlookup($B153,'2a. TBill Main'!$B$237:$HF$246,1+AN$123)),AN152)</f>
        <v>90144.16502</v>
      </c>
      <c r="AO153" s="346">
        <f>if($A153-AO$126&gt;=0, if($B153&lt;=$B152,AO152,AO152*vlookup($B153,'2a. TBill Main'!$B$237:$HF$246,1+AO$123)),AO152)</f>
        <v>9879.870063</v>
      </c>
      <c r="AP153" s="346">
        <f>if($A153-AP$126&gt;=0, if($B153&lt;=$B152,AP152,AP152*vlookup($B153,'2a. TBill Main'!$B$237:$HF$246,1+AP$123)),AP152)</f>
        <v>17966.49863</v>
      </c>
      <c r="AQ153" s="346">
        <f>if($A153-AQ$126&gt;=0, if($B153&lt;=$B152,AQ152,AQ152*vlookup($B153,'2a. TBill Main'!$B$237:$HF$246,1+AQ$123)),AQ152)</f>
        <v>41807.69292</v>
      </c>
      <c r="AR153" s="346">
        <f>if($A153-AR$126&gt;=0, if($B153&lt;=$B152,AR152,AR152*vlookup($B153,'2a. TBill Main'!$B$237:$HF$246,1+AR$123)),AR152)</f>
        <v>29990.0742</v>
      </c>
      <c r="AS153" s="346">
        <f>if($A153-AS$126&gt;=0, if($B153&lt;=$B152,AS152,AS152*vlookup($B153,'2a. TBill Main'!$B$237:$HF$246,1+AS$123)),AS152)</f>
        <v>8997.022259</v>
      </c>
      <c r="AT153" s="346">
        <f>if($A153-AT$126&gt;=0, if($B153&lt;=$B152,AT152,AT152*vlookup($B153,'2a. TBill Main'!$B$237:$HF$246,1+AT$123)),AT152)</f>
        <v>11996.02968</v>
      </c>
      <c r="AU153" s="346">
        <f>if($A153-AU$126&gt;=0, if($B153&lt;=$B152,AU152,AU152*vlookup($B153,'2a. TBill Main'!$B$237:$HF$246,1+AU$123)),AU152)</f>
        <v>11996.02968</v>
      </c>
      <c r="AV153" s="346">
        <f>if($A153-AV$126&gt;=0, if($B153&lt;=$B152,AV152,AV152*vlookup($B153,'2a. TBill Main'!$B$237:$HF$246,1+AV$123)),AV152)</f>
        <v>7497.518549</v>
      </c>
      <c r="AW153" s="346">
        <f>if($A153-AW$126&gt;=0, if($B153&lt;=$B152,AW152,AW152*vlookup($B153,'2a. TBill Main'!$B$237:$HF$246,1+AW$123)),AW152)</f>
        <v>7497.518549</v>
      </c>
      <c r="AX153" s="346">
        <f>if($A153-AX$126&gt;=0, if($B153&lt;=$B152,AX152,AX152*vlookup($B153,'2a. TBill Main'!$B$237:$HF$246,1+AX$123)),AX152)</f>
        <v>55780.0385</v>
      </c>
      <c r="AY153" s="346">
        <f>if($A153-AY$126&gt;=0, if($B153&lt;=$B152,AY152,AY152*vlookup($B153,'2a. TBill Main'!$B$237:$HF$246,1+AY$123)),AY152)</f>
        <v>42441.87803</v>
      </c>
      <c r="AZ153" s="346">
        <f>if($A153-AZ$126&gt;=0, if($B153&lt;=$B152,AZ152,AZ152*vlookup($B153,'2a. TBill Main'!$B$237:$HF$246,1+AZ$123)),AZ152)</f>
        <v>16963.84048</v>
      </c>
      <c r="BA153" s="346">
        <f>if($A153-BA$126&gt;=0, if($B153&lt;=$B152,BA152,BA152*vlookup($B153,'2a. TBill Main'!$B$237:$HF$246,1+BA$123)),BA152)</f>
        <v>25807.88337</v>
      </c>
      <c r="BB153" s="346">
        <f>if($A153-BB$126&gt;=0, if($B153&lt;=$B152,BB152,BB152*vlookup($B153,'2a. TBill Main'!$B$237:$HF$246,1+BB$123)),BB152)</f>
        <v>47589.76423</v>
      </c>
      <c r="BC153" s="346">
        <f>if($A153-BC$126&gt;=0, if($B153&lt;=$B152,BC152,BC152*vlookup($B153,'2a. TBill Main'!$B$237:$HF$246,1+BC$123)),BC152)</f>
        <v>449.8511129</v>
      </c>
      <c r="BD153" s="346">
        <f>if($A153-BD$126&gt;=0, if($B153&lt;=$B152,BD152,BD152*vlookup($B153,'2a. TBill Main'!$B$237:$HF$246,1+BD$123)),BD152)</f>
        <v>22492.55565</v>
      </c>
      <c r="BE153" s="346">
        <f>if($A153-BE$126&gt;=0, if($B153&lt;=$B152,BE152,BE152*vlookup($B153,'2a. TBill Main'!$B$237:$HF$246,1+BE$123)),BE152)</f>
        <v>14995.0371</v>
      </c>
      <c r="BF153" s="346">
        <f>if($A153-BF$126&gt;=0, if($B153&lt;=$B152,BF152,BF152*vlookup($B153,'2a. TBill Main'!$B$237:$HF$246,1+BF$123)),BF152)</f>
        <v>7497.518549</v>
      </c>
      <c r="BG153" s="346">
        <f>if($A153-BG$126&gt;=0, if($B153&lt;=$B152,BG152,BG152*vlookup($B153,'2a. TBill Main'!$B$237:$HF$246,1+BG$123)),BG152)</f>
        <v>7497.518549</v>
      </c>
      <c r="BH153" s="346">
        <f>if($A153-BH$126&gt;=0, if($B153&lt;=$B152,BH152,BH152*vlookup($B153,'2a. TBill Main'!$B$237:$HF$246,1+BH$123)),BH152)</f>
        <v>14995.0371</v>
      </c>
      <c r="BI153" s="346">
        <f>if($A153-BI$126&gt;=0, if($B153&lt;=$B152,BI152,BI152*vlookup($B153,'2a. TBill Main'!$B$237:$HF$246,1+BI$123)),BI152)</f>
        <v>83165.47475</v>
      </c>
      <c r="BJ153" s="346">
        <f>if($A153-BJ$126&gt;=0, if($B153&lt;=$B152,BJ152,BJ152*vlookup($B153,'2a. TBill Main'!$B$237:$HF$246,1+BJ$123)),BJ152)</f>
        <v>14995.0371</v>
      </c>
      <c r="BK153" s="346">
        <f>if($A153-BK$126&gt;=0, if($B153&lt;=$B152,BK152,BK152*vlookup($B153,'2a. TBill Main'!$B$237:$HF$246,1+BK$123)),BK152)</f>
        <v>27820.17237</v>
      </c>
      <c r="BL153" s="346">
        <f>if($A153-BL$126&gt;=0, if($B153&lt;=$B152,BL152,BL152*vlookup($B153,'2a. TBill Main'!$B$237:$HF$246,1+BL$123)),BL152)</f>
        <v>37487.59274</v>
      </c>
      <c r="BM153" s="346">
        <f>if($A153-BM$126&gt;=0, if($B153&lt;=$B152,BM152,BM152*vlookup($B153,'2a. TBill Main'!$B$237:$HF$246,1+BM$123)),BM152)</f>
        <v>29.9900742</v>
      </c>
      <c r="BN153" s="346">
        <f>if($A153-BN$126&gt;=0, if($B153&lt;=$B152,BN152,BN152*vlookup($B153,'2a. TBill Main'!$B$237:$HF$246,1+BN$123)),BN152)</f>
        <v>4258.36561</v>
      </c>
      <c r="BO153" s="346">
        <f>if($A153-BO$126&gt;=0, if($B153&lt;=$B152,BO152,BO152*vlookup($B153,'2a. TBill Main'!$B$237:$HF$246,1+BO$123)),BO152)</f>
        <v>29407.00717</v>
      </c>
      <c r="BP153" s="346">
        <f>if($A153-BP$126&gt;=0, if($B153&lt;=$B152,BP152,BP152*vlookup($B153,'2a. TBill Main'!$B$237:$HF$246,1+BP$123)),BP152)</f>
        <v>14995.0371</v>
      </c>
      <c r="BQ153" s="346">
        <f>if($A153-BQ$126&gt;=0, if($B153&lt;=$B152,BQ152,BQ152*vlookup($B153,'2a. TBill Main'!$B$237:$HF$246,1+BQ$123)),BQ152)</f>
        <v>3443.73023</v>
      </c>
      <c r="BR153" s="346">
        <f>if($A153-BR$126&gt;=0, if($B153&lt;=$B152,BR152,BR152*vlookup($B153,'2a. TBill Main'!$B$237:$HF$246,1+BR$123)),BR152)</f>
        <v>14995.0371</v>
      </c>
      <c r="BS153" s="346">
        <f>if($A153-BS$126&gt;=0, if($B153&lt;=$B152,BS152,BS152*vlookup($B153,'2a. TBill Main'!$B$237:$HF$246,1+BS$123)),BS152)</f>
        <v>8997.022259</v>
      </c>
      <c r="BT153" s="346">
        <f>if($A153-BT$126&gt;=0, if($B153&lt;=$B152,BT152,BT152*vlookup($B153,'2a. TBill Main'!$B$237:$HF$246,1+BT$123)),BT152)</f>
        <v>104668.3579</v>
      </c>
      <c r="BU153" s="346">
        <f>if($A153-BU$126&gt;=0, if($B153&lt;=$B152,BU152,BU152*vlookup($B153,'2a. TBill Main'!$B$237:$HF$246,1+BU$123)),BU152)</f>
        <v>37627.27151</v>
      </c>
      <c r="BV153" s="346">
        <f>if($A153-BV$126&gt;=0, if($B153&lt;=$B152,BV152,BV152*vlookup($B153,'2a. TBill Main'!$B$237:$HF$246,1+BV$123)),BV152)</f>
        <v>37487.59274</v>
      </c>
      <c r="BW153" s="346">
        <f>if($A153-BW$126&gt;=0, if($B153&lt;=$B152,BW152,BW152*vlookup($B153,'2a. TBill Main'!$B$237:$HF$246,1+BW$123)),BW152)</f>
        <v>754.250366</v>
      </c>
      <c r="BX153" s="346">
        <f>if($A153-BX$126&gt;=0, if($B153&lt;=$B152,BX152,BX152*vlookup($B153,'2a. TBill Main'!$B$237:$HF$246,1+BX$123)),BX152)</f>
        <v>22492.55565</v>
      </c>
      <c r="BY153" s="346">
        <f>if($A153-BY$126&gt;=0, if($B153&lt;=$B152,BY152,BY152*vlookup($B153,'2a. TBill Main'!$B$237:$HF$246,1+BY$123)),BY152)</f>
        <v>14995.0371</v>
      </c>
      <c r="BZ153" s="346">
        <f>if($A153-BZ$126&gt;=0, if($B153&lt;=$B152,BZ152,BZ152*vlookup($B153,'2a. TBill Main'!$B$237:$HF$246,1+BZ$123)),BZ152)</f>
        <v>9131.10788</v>
      </c>
      <c r="CA153" s="346">
        <f>if($A153-CA$126&gt;=0, if($B153&lt;=$B152,CA152,CA152*vlookup($B153,'2a. TBill Main'!$B$237:$HF$246,1+CA$123)),CA152)</f>
        <v>14995.0371</v>
      </c>
      <c r="CB153" s="346">
        <f>if($A153-CB$126&gt;=0, if($B153&lt;=$B152,CB152,CB152*vlookup($B153,'2a. TBill Main'!$B$237:$HF$246,1+CB$123)),CB152)</f>
        <v>30775.81414</v>
      </c>
      <c r="CC153" s="346">
        <f>if($A153-CC$126&gt;=0, if($B153&lt;=$B152,CC152,CC152*vlookup($B153,'2a. TBill Main'!$B$237:$HF$246,1+CC$123)),CC152)</f>
        <v>56661.65671</v>
      </c>
      <c r="CD153" s="346">
        <f>if($A153-CD$126&gt;=0, if($B153&lt;=$B152,CD152,CD152*vlookup($B153,'2a. TBill Main'!$B$237:$HF$246,1+CD$123)),CD152)</f>
        <v>15741.78995</v>
      </c>
      <c r="CE153" s="346">
        <f>if($A153-CE$126&gt;=0, if($B153&lt;=$B152,CE152,CE152*vlookup($B153,'2a. TBill Main'!$B$237:$HF$246,1+CE$123)),CE152)</f>
        <v>33448.85944</v>
      </c>
      <c r="CF153" s="346">
        <f>if($A153-CF$126&gt;=0, if($B153&lt;=$B152,CF152,CF152*vlookup($B153,'2a. TBill Main'!$B$237:$HF$246,1+CF$123)),CF152)</f>
        <v>37487.59274</v>
      </c>
      <c r="CG153" s="346">
        <f>if($A153-CG$126&gt;=0, if($B153&lt;=$B152,CG152,CG152*vlookup($B153,'2a. TBill Main'!$B$237:$HF$246,1+CG$123)),CG152)</f>
        <v>7.497518549</v>
      </c>
      <c r="CH153" s="346">
        <f>if($A153-CH$126&gt;=0, if($B153&lt;=$B152,CH152,CH152*vlookup($B153,'2a. TBill Main'!$B$237:$HF$246,1+CH$123)),CH152)</f>
        <v>21101.81094</v>
      </c>
      <c r="CI153" s="346">
        <f>if($A153-CI$126&gt;=0, if($B153&lt;=$B152,CI152,CI152*vlookup($B153,'2a. TBill Main'!$B$237:$HF$246,1+CI$123)),CI152)</f>
        <v>14995.0371</v>
      </c>
      <c r="CJ153" s="346">
        <f>if($A153-CJ$126&gt;=0, if($B153&lt;=$B152,CJ152,CJ152*vlookup($B153,'2a. TBill Main'!$B$237:$HF$246,1+CJ$123)),CJ152)</f>
        <v>7497.518549</v>
      </c>
      <c r="CK153" s="346">
        <f>if($A153-CK$126&gt;=0, if($B153&lt;=$B152,CK152,CK152*vlookup($B153,'2a. TBill Main'!$B$237:$HF$246,1+CK$123)),CK152)</f>
        <v>13053.65963</v>
      </c>
      <c r="CL153" s="346">
        <f>if($A153-CL$126&gt;=0, if($B153&lt;=$B152,CL152,CL152*vlookup($B153,'2a. TBill Main'!$B$237:$HF$246,1+CL$123)),CL152)</f>
        <v>11262.81735</v>
      </c>
      <c r="CM153" s="346">
        <f>if($A153-CM$126&gt;=0, if($B153&lt;=$B152,CM152,CM152*vlookup($B153,'2a. TBill Main'!$B$237:$HF$246,1+CM$123)),CM152)</f>
        <v>66478.99747</v>
      </c>
      <c r="CN153" s="346">
        <f>if($A153-CN$126&gt;=0, if($B153&lt;=$B152,CN152,CN152*vlookup($B153,'2a. TBill Main'!$B$237:$HF$246,1+CN$123)),CN152)</f>
        <v>23479.54398</v>
      </c>
      <c r="CO153" s="346">
        <f>if($A153-CO$126&gt;=0, if($B153&lt;=$B152,CO152,CO152*vlookup($B153,'2a. TBill Main'!$B$237:$HF$246,1+CO$123)),CO152)</f>
        <v>221.2473198</v>
      </c>
      <c r="CP153" s="346">
        <f>if($A153-CP$126&gt;=0, if($B153&lt;=$B152,CP152,CP152*vlookup($B153,'2a. TBill Main'!$B$237:$HF$246,1+CP$123)),CP152)</f>
        <v>31340.26362</v>
      </c>
      <c r="CQ153" s="346">
        <f>if($A153-CQ$126&gt;=0, if($B153&lt;=$B152,CQ152,CQ152*vlookup($B153,'2a. TBill Main'!$B$237:$HF$246,1+CQ$123)),CQ152)</f>
        <v>6913.978743</v>
      </c>
      <c r="CR153" s="346">
        <f>if($A153-CR$126&gt;=0, if($B153&lt;=$B152,CR152,CR152*vlookup($B153,'2a. TBill Main'!$B$237:$HF$246,1+CR$123)),CR152)</f>
        <v>19806.44725</v>
      </c>
      <c r="CS153" s="346">
        <f>if($A153-CS$126&gt;=0, if($B153&lt;=$B152,CS152,CS152*vlookup($B153,'2a. TBill Main'!$B$237:$HF$246,1+CS$123)),CS152)</f>
        <v>5858.905587</v>
      </c>
      <c r="CT153" s="346">
        <f>if($A153-CT$126&gt;=0, if($B153&lt;=$B152,CT152,CT152*vlookup($B153,'2a. TBill Main'!$B$237:$HF$246,1+CT$123)),CT152)</f>
        <v>19365.1833</v>
      </c>
      <c r="CU153" s="346">
        <f>if($A153-CU$126&gt;=0, if($B153&lt;=$B152,CU152,CU152*vlookup($B153,'2a. TBill Main'!$B$237:$HF$246,1+CU$123)),CU152)</f>
        <v>29436.20919</v>
      </c>
      <c r="CV153" s="346">
        <f>if($A153-CV$126&gt;=0, if($B153&lt;=$B152,CV152,CV152*vlookup($B153,'2a. TBill Main'!$B$237:$HF$246,1+CV$123)),CV152)</f>
        <v>6913.978743</v>
      </c>
      <c r="CW153" s="346">
        <f>if($A153-CW$126&gt;=0, if($B153&lt;=$B152,CW152,CW152*vlookup($B153,'2a. TBill Main'!$B$237:$HF$246,1+CW$123)),CW152)</f>
        <v>10025.26918</v>
      </c>
      <c r="CX153" s="346">
        <f>if($A153-CX$126&gt;=0, if($B153&lt;=$B152,CX152,CX152*vlookup($B153,'2a. TBill Main'!$B$237:$HF$246,1+CX$123)),CX152)</f>
        <v>75399.70378</v>
      </c>
      <c r="CY153" s="346">
        <f>if($A153-CY$126&gt;=0, if($B153&lt;=$B152,CY152,CY152*vlookup($B153,'2a. TBill Main'!$B$237:$HF$246,1+CY$123)),CY152)</f>
        <v>147986.7595</v>
      </c>
      <c r="CZ153" s="346">
        <f>if($A153-CZ$126&gt;=0, if($B153&lt;=$B152,CZ152,CZ152*vlookup($B153,'2a. TBill Main'!$B$237:$HF$246,1+CZ$123)),CZ152)</f>
        <v>12521.5612</v>
      </c>
      <c r="DA153" s="346">
        <f>if($A153-DA$126&gt;=0, if($B153&lt;=$B152,DA152,DA152*vlookup($B153,'2a. TBill Main'!$B$237:$HF$246,1+DA$123)),DA152)</f>
        <v>34569.89371</v>
      </c>
      <c r="DB153" s="346">
        <f>if($A153-DB$126&gt;=0, if($B153&lt;=$B152,DB152,DB152*vlookup($B153,'2a. TBill Main'!$B$237:$HF$246,1+DB$123)),DB152)</f>
        <v>13827.95749</v>
      </c>
      <c r="DC153" s="346">
        <f>if($A153-DC$126&gt;=0, if($B153&lt;=$B152,DC152,DC152*vlookup($B153,'2a. TBill Main'!$B$237:$HF$246,1+DC$123)),DC152)</f>
        <v>13827.95749</v>
      </c>
      <c r="DD153" s="346">
        <f>if($A153-DD$126&gt;=0, if($B153&lt;=$B152,DD152,DD152*vlookup($B153,'2a. TBill Main'!$B$237:$HF$246,1+DD$123)),DD152)</f>
        <v>27542.52572</v>
      </c>
      <c r="DE153" s="346">
        <f>if($A153-DE$126&gt;=0, if($B153&lt;=$B152,DE152,DE152*vlookup($B153,'2a. TBill Main'!$B$237:$HF$246,1+DE$123)),DE152)</f>
        <v>10484.35737</v>
      </c>
      <c r="DF153" s="346">
        <f>if($A153-DF$126&gt;=0, if($B153&lt;=$B152,DF152,DF152*vlookup($B153,'2a. TBill Main'!$B$237:$HF$246,1+DF$123)),DF152)</f>
        <v>5531.182994</v>
      </c>
      <c r="DG153" s="346">
        <f>if($A153-DG$126&gt;=0, if($B153&lt;=$B152,DG152,DG152*vlookup($B153,'2a. TBill Main'!$B$237:$HF$246,1+DG$123)),DG152)</f>
        <v>13827.95749</v>
      </c>
      <c r="DH153" s="346">
        <f>if($A153-DH$126&gt;=0, if($B153&lt;=$B152,DH152,DH152*vlookup($B153,'2a. TBill Main'!$B$237:$HF$246,1+DH$123)),DH152)</f>
        <v>68936.51645</v>
      </c>
      <c r="DI153" s="346">
        <f>if($A153-DI$126&gt;=0, if($B153&lt;=$B152,DI152,DI152*vlookup($B153,'2a. TBill Main'!$B$237:$HF$246,1+DI$123)),DI152)</f>
        <v>10769.47602</v>
      </c>
      <c r="DJ153" s="346">
        <f>if($A153-DJ$126&gt;=0, if($B153&lt;=$B152,DJ152,DJ152*vlookup($B153,'2a. TBill Main'!$B$237:$HF$246,1+DJ$123)),DJ152)</f>
        <v>69.13978743</v>
      </c>
      <c r="DK153" s="346">
        <f>if($A153-DK$126&gt;=0, if($B153&lt;=$B152,DK152,DK152*vlookup($B153,'2a. TBill Main'!$B$237:$HF$246,1+DK$123)),DK152)</f>
        <v>32336.08398</v>
      </c>
      <c r="DL153" s="346">
        <f>if($A153-DL$126&gt;=0, if($B153&lt;=$B152,DL152,DL152*vlookup($B153,'2a. TBill Main'!$B$237:$HF$246,1+DL$123)),DL152)</f>
        <v>13827.95749</v>
      </c>
      <c r="DM153" s="346">
        <f>if($A153-DM$126&gt;=0, if($B153&lt;=$B152,DM152,DM152*vlookup($B153,'2a. TBill Main'!$B$237:$HF$246,1+DM$123)),DM152)</f>
        <v>8870.206061</v>
      </c>
      <c r="DN153" s="346">
        <f>if($A153-DN$126&gt;=0, if($B153&lt;=$B152,DN152,DN152*vlookup($B153,'2a. TBill Main'!$B$237:$HF$246,1+DN$123)),DN152)</f>
        <v>36829.38197</v>
      </c>
      <c r="DO153" s="346">
        <f>if($A153-DO$126&gt;=0, if($B153&lt;=$B152,DO152,DO152*vlookup($B153,'2a. TBill Main'!$B$237:$HF$246,1+DO$123)),DO152)</f>
        <v>13827.95749</v>
      </c>
      <c r="DP153" s="346">
        <f>if($A153-DP$126&gt;=0, if($B153&lt;=$B152,DP152,DP152*vlookup($B153,'2a. TBill Main'!$B$237:$HF$246,1+DP$123)),DP152)</f>
        <v>16593.54898</v>
      </c>
      <c r="DQ153" s="346">
        <f>if($A153-DQ$126&gt;=0, if($B153&lt;=$B152,DQ152,DQ152*vlookup($B153,'2a. TBill Main'!$B$237:$HF$246,1+DQ$123)),DQ152)</f>
        <v>9679.57024</v>
      </c>
      <c r="DR153" s="346">
        <f>if($A153-DR$126&gt;=0, if($B153&lt;=$B152,DR152,DR152*vlookup($B153,'2a. TBill Main'!$B$237:$HF$246,1+DR$123)),DR152)</f>
        <v>65414.89521</v>
      </c>
      <c r="DS153" s="346">
        <f>if($A153-DS$126&gt;=0, if($B153&lt;=$B152,DS152,DS152*vlookup($B153,'2a. TBill Main'!$B$237:$HF$246,1+DS$123)),DS152)</f>
        <v>2779.184379</v>
      </c>
      <c r="DT153" s="346">
        <f>if($A153-DT$126&gt;=0, if($B153&lt;=$B152,DT152,DT152*vlookup($B153,'2a. TBill Main'!$B$237:$HF$246,1+DT$123)),DT152)</f>
        <v>73.28817468</v>
      </c>
      <c r="DU153" s="346">
        <f>if($A153-DU$126&gt;=0, if($B153&lt;=$B152,DU152,DU152*vlookup($B153,'2a. TBill Main'!$B$237:$HF$246,1+DU$123)),DU152)</f>
        <v>24062.47132</v>
      </c>
      <c r="DV153" s="346">
        <f>if($A153-DV$126&gt;=0, if($B153&lt;=$B152,DV152,DV152*vlookup($B153,'2a. TBill Main'!$B$237:$HF$246,1+DV$123)),DV152)</f>
        <v>48230.29784</v>
      </c>
      <c r="DW153" s="346">
        <f>if($A153-DW$126&gt;=0, if($B153&lt;=$B152,DW152,DW152*vlookup($B153,'2a. TBill Main'!$B$237:$HF$246,1+DW$123)),DW152)</f>
        <v>13827.95749</v>
      </c>
      <c r="DX153" s="346">
        <f>if($A153-DX$126&gt;=0, if($B153&lt;=$B152,DX152,DX152*vlookup($B153,'2a. TBill Main'!$B$237:$HF$246,1+DX$123)),DX152)</f>
        <v>27655.91497</v>
      </c>
      <c r="DY153" s="346">
        <f>if($A153-DY$126&gt;=0, if($B153&lt;=$B152,DY152,DY152*vlookup($B153,'2a. TBill Main'!$B$237:$HF$246,1+DY$123)),DY152)</f>
        <v>13827.95749</v>
      </c>
      <c r="DZ153" s="346">
        <f>if($A153-DZ$126&gt;=0, if($B153&lt;=$B152,DZ152,DZ152*vlookup($B153,'2a. TBill Main'!$B$237:$HF$246,1+DZ$123)),DZ152)</f>
        <v>83567.87827</v>
      </c>
      <c r="EA153" s="346">
        <f>if($A153-EA$126&gt;=0, if($B153&lt;=$B152,EA152,EA152*vlookup($B153,'2a. TBill Main'!$B$237:$HF$246,1+EA$123)),EA152)</f>
        <v>395.4795841</v>
      </c>
      <c r="EB153" s="346">
        <f>if($A153-EB$126&gt;=0, if($B153&lt;=$B152,EB152,EB152*vlookup($B153,'2a. TBill Main'!$B$237:$HF$246,1+EB$123)),EB152)</f>
        <v>27655.91497</v>
      </c>
      <c r="EC153" s="346">
        <f>if($A153-EC$126&gt;=0, if($B153&lt;=$B152,EC152,EC152*vlookup($B153,'2a. TBill Main'!$B$237:$HF$246,1+EC$123)),EC152)</f>
        <v>39929.84511</v>
      </c>
      <c r="ED153" s="346">
        <f>if($A153-ED$126&gt;=0, if($B153&lt;=$B152,ED152,ED152*vlookup($B153,'2a. TBill Main'!$B$237:$HF$246,1+ED$123)),ED152)</f>
        <v>27048.7017</v>
      </c>
      <c r="EE153" s="346">
        <f>if($A153-EE$126&gt;=0, if($B153&lt;=$B152,EE152,EE152*vlookup($B153,'2a. TBill Main'!$B$237:$HF$246,1+EE$123)),EE152)</f>
        <v>27655.91497</v>
      </c>
      <c r="EF153" s="346">
        <f>if($A153-EF$126&gt;=0, if($B153&lt;=$B152,EF152,EF152*vlookup($B153,'2a. TBill Main'!$B$237:$HF$246,1+EF$123)),EF152)</f>
        <v>7286.476262</v>
      </c>
      <c r="EG153" s="346">
        <f>if($A153-EG$126&gt;=0, if($B153&lt;=$B152,EG152,EG152*vlookup($B153,'2a. TBill Main'!$B$237:$HF$246,1+EG$123)),EG152)</f>
        <v>5812.360682</v>
      </c>
      <c r="EH153" s="346">
        <f>if($A153-EH$126&gt;=0, if($B153&lt;=$B152,EH152,EH152*vlookup($B153,'2a. TBill Main'!$B$237:$HF$246,1+EH$123)),EH152)</f>
        <v>544.8215249</v>
      </c>
      <c r="EI153" s="346">
        <f>if($A153-EI$126&gt;=0, if($B153&lt;=$B152,EI152,EI152*vlookup($B153,'2a. TBill Main'!$B$237:$HF$246,1+EI$123)),EI152)</f>
        <v>27655.91497</v>
      </c>
      <c r="EJ153" s="346">
        <f>if($A153-EJ$126&gt;=0, if($B153&lt;=$B152,EJ152,EJ152*vlookup($B153,'2a. TBill Main'!$B$237:$HF$246,1+EJ$123)),EJ152)</f>
        <v>24628.79531</v>
      </c>
      <c r="EK153" s="346">
        <f>if($A153-EK$126&gt;=0, if($B153&lt;=$B152,EK152,EK152*vlookup($B153,'2a. TBill Main'!$B$237:$HF$246,1+EK$123)),EK152)</f>
        <v>15210.75323</v>
      </c>
      <c r="EL153" s="346">
        <f>if($A153-EL$126&gt;=0, if($B153&lt;=$B152,EL152,EL152*vlookup($B153,'2a. TBill Main'!$B$237:$HF$246,1+EL$123)),EL152)</f>
        <v>5842.312038</v>
      </c>
      <c r="EM153" s="346">
        <f>if($A153-EM$126&gt;=0, if($B153&lt;=$B152,EM152,EM152*vlookup($B153,'2a. TBill Main'!$B$237:$HF$246,1+EM$123)),EM152)</f>
        <v>56709.83645</v>
      </c>
      <c r="EN153" s="346">
        <f>if($A153-EN$126&gt;=0, if($B153&lt;=$B152,EN152,EN152*vlookup($B153,'2a. TBill Main'!$B$237:$HF$246,1+EN$123)),EN152)</f>
        <v>414.8387246</v>
      </c>
      <c r="EO153" s="346">
        <f>if($A153-EO$126&gt;=0, if($B153&lt;=$B152,EO152,EO152*vlookup($B153,'2a. TBill Main'!$B$237:$HF$246,1+EO$123)),EO152)</f>
        <v>23530.97994</v>
      </c>
      <c r="EP153" s="346">
        <f>if($A153-EP$126&gt;=0, if($B153&lt;=$B152,EP152,EP152*vlookup($B153,'2a. TBill Main'!$B$237:$HF$246,1+EP$123)),EP152)</f>
        <v>24942.66229</v>
      </c>
      <c r="EQ153" s="346">
        <f>if($A153-EQ$126&gt;=0, if($B153&lt;=$B152,EQ152,EQ152*vlookup($B153,'2a. TBill Main'!$B$237:$HF$246,1+EQ$123)),EQ152)</f>
        <v>27655.91497</v>
      </c>
      <c r="ER153" s="346">
        <f>if($A153-ER$126&gt;=0, if($B153&lt;=$B152,ER152,ER152*vlookup($B153,'2a. TBill Main'!$B$237:$HF$246,1+ER$123)),ER152)</f>
        <v>49870.52867</v>
      </c>
      <c r="ES153" s="346">
        <f>if($A153-ES$126&gt;=0, if($B153&lt;=$B152,ES152,ES152*vlookup($B153,'2a. TBill Main'!$B$237:$HF$246,1+ES$123)),ES152)</f>
        <v>6632.662776</v>
      </c>
      <c r="ET153" s="346">
        <f>if($A153-ET$126&gt;=0, if($B153&lt;=$B152,ET152,ET152*vlookup($B153,'2a. TBill Main'!$B$237:$HF$246,1+ET$123)),ET152)</f>
        <v>1960.804372</v>
      </c>
      <c r="EU153" s="346">
        <f>if($A153-EU$126&gt;=0, if($B153&lt;=$B152,EU152,EU152*vlookup($B153,'2a. TBill Main'!$B$237:$HF$246,1+EU$123)),EU152)</f>
        <v>11199.73292</v>
      </c>
      <c r="EV153" s="346">
        <f>if($A153-EV$126&gt;=0, if($B153&lt;=$B152,EV152,EV152*vlookup($B153,'2a. TBill Main'!$B$237:$HF$246,1+EV$123)),EV152)</f>
        <v>6714.496628</v>
      </c>
      <c r="EW153" s="346">
        <f>if($A153-EW$126&gt;=0, if($B153&lt;=$B152,EW152,EW152*vlookup($B153,'2a. TBill Main'!$B$237:$HF$246,1+EW$123)),EW152)</f>
        <v>5907.303438</v>
      </c>
      <c r="EX153" s="346">
        <f>if($A153-EX$126&gt;=0, if($B153&lt;=$B152,EX152,EX152*vlookup($B153,'2a. TBill Main'!$B$237:$HF$246,1+EX$123)),EX152)</f>
        <v>8147.57083</v>
      </c>
      <c r="EY153" s="346">
        <f>if($A153-EY$126&gt;=0, if($B153&lt;=$B152,EY152,EY152*vlookup($B153,'2a. TBill Main'!$B$237:$HF$246,1+EY$123)),EY152)</f>
        <v>63566.74721</v>
      </c>
      <c r="EZ153" s="346">
        <f>if($A153-EZ$126&gt;=0, if($B153&lt;=$B152,EZ152,EZ152*vlookup($B153,'2a. TBill Main'!$B$237:$HF$246,1+EZ$123)),EZ152)</f>
        <v>27236.26412</v>
      </c>
      <c r="FA153" s="346">
        <f>if($A153-FA$126&gt;=0, if($B153&lt;=$B152,FA152,FA152*vlookup($B153,'2a. TBill Main'!$B$237:$HF$246,1+FA$123)),FA152)</f>
        <v>4950.685339</v>
      </c>
      <c r="FB153" s="346">
        <f>if($A153-FB$126&gt;=0, if($B153&lt;=$B152,FB152,FB152*vlookup($B153,'2a. TBill Main'!$B$237:$HF$246,1+FB$123)),FB152)</f>
        <v>8701.518807</v>
      </c>
      <c r="FC153" s="346">
        <f>if($A153-FC$126&gt;=0, if($B153&lt;=$B152,FC152,FC152*vlookup($B153,'2a. TBill Main'!$B$237:$HF$246,1+FC$123)),FC152)</f>
        <v>34883.78835</v>
      </c>
      <c r="FD153" s="346">
        <f>if($A153-FD$126&gt;=0, if($B153&lt;=$B152,FD152,FD152*vlookup($B153,'2a. TBill Main'!$B$237:$HF$246,1+FD$123)),FD152)</f>
        <v>28356.59141</v>
      </c>
      <c r="FE153" s="346">
        <f>if($A153-FE$126&gt;=0, if($B153&lt;=$B152,FE152,FE152*vlookup($B153,'2a. TBill Main'!$B$237:$HF$246,1+FE$123)),FE152)</f>
        <v>47634.63092</v>
      </c>
      <c r="FF153" s="346">
        <f>if($A153-FF$126&gt;=0, if($B153&lt;=$B152,FF152,FF152*vlookup($B153,'2a. TBill Main'!$B$237:$HF$246,1+FF$123)),FF152)</f>
        <v>11313.88271</v>
      </c>
      <c r="FG153" s="346">
        <f>if($A153-FG$126&gt;=0, if($B153&lt;=$B152,FG152,FG152*vlookup($B153,'2a. TBill Main'!$B$237:$HF$246,1+FG$123)),FG152)</f>
        <v>14402.73037</v>
      </c>
      <c r="FH153" s="346">
        <f>if($A153-FH$126&gt;=0, if($B153&lt;=$B152,FH152,FH152*vlookup($B153,'2a. TBill Main'!$B$237:$HF$246,1+FH$123)),FH152)</f>
        <v>17825.62</v>
      </c>
      <c r="FI153" s="346">
        <f>if($A153-FI$126&gt;=0, if($B153&lt;=$B152,FI152,FI152*vlookup($B153,'2a. TBill Main'!$B$237:$HF$246,1+FI$123)),FI152)</f>
        <v>48568.15633</v>
      </c>
      <c r="FJ153" s="346">
        <f>if($A153-FJ$126&gt;=0, if($B153&lt;=$B152,FJ152,FJ152*vlookup($B153,'2a. TBill Main'!$B$237:$HF$246,1+FJ$123)),FJ152)</f>
        <v>50569.08943</v>
      </c>
      <c r="FK153" s="346">
        <f>if($A153-FK$126&gt;=0, if($B153&lt;=$B152,FK152,FK152*vlookup($B153,'2a. TBill Main'!$B$237:$HF$246,1+FK$123)),FK152)</f>
        <v>21593.73841</v>
      </c>
      <c r="FL153" s="346">
        <f>if($A153-FL$126&gt;=0, if($B153&lt;=$B152,FL152,FL152*vlookup($B153,'2a. TBill Main'!$B$237:$HF$246,1+FL$123)),FL152)</f>
        <v>21498.3255</v>
      </c>
      <c r="FM153" s="346">
        <f>if($A153-FM$126&gt;=0, if($B153&lt;=$B152,FM152,FM152*vlookup($B153,'2a. TBill Main'!$B$237:$HF$246,1+FM$123)),FM152)</f>
        <v>57141.69739</v>
      </c>
      <c r="FN153" s="346">
        <f>if($A153-FN$126&gt;=0, if($B153&lt;=$B152,FN152,FN152*vlookup($B153,'2a. TBill Main'!$B$237:$HF$246,1+FN$123)),FN152)</f>
        <v>48802.76145</v>
      </c>
      <c r="FO153" s="346">
        <f>if($A153-FO$126&gt;=0, if($B153&lt;=$B152,FO152,FO152*vlookup($B153,'2a. TBill Main'!$B$237:$HF$246,1+FO$123)),FO152)</f>
        <v>23507.52773</v>
      </c>
      <c r="FP153" s="346">
        <f>if($A153-FP$126&gt;=0, if($B153&lt;=$B152,FP152,FP152*vlookup($B153,'2a. TBill Main'!$B$237:$HF$246,1+FP$123)),FP152)</f>
        <v>8336.875568</v>
      </c>
      <c r="FQ153" s="346">
        <f>if($A153-FQ$126&gt;=0, if($B153&lt;=$B152,FQ152,FQ152*vlookup($B153,'2a. TBill Main'!$B$237:$HF$246,1+FQ$123)),FQ152)</f>
        <v>46054.88357</v>
      </c>
      <c r="FR153" s="346">
        <f>if($A153-FR$126&gt;=0, if($B153&lt;=$B152,FR152,FR152*vlookup($B153,'2a. TBill Main'!$B$237:$HF$246,1+FR$123)),FR152)</f>
        <v>46049.14497</v>
      </c>
      <c r="FS153" s="346">
        <f>if($A153-FS$126&gt;=0, if($B153&lt;=$B152,FS152,FS152*vlookup($B153,'2a. TBill Main'!$B$237:$HF$246,1+FS$123)),FS152)</f>
        <v>20741.93623</v>
      </c>
      <c r="FT153" s="346">
        <f>if($A153-FT$126&gt;=0, if($B153&lt;=$B152,FT152,FT152*vlookup($B153,'2a. TBill Main'!$B$237:$HF$246,1+FT$123)),FT152)</f>
        <v>25800.20308</v>
      </c>
      <c r="FU153" s="346">
        <f>if($A153-FU$126&gt;=0, if($B153&lt;=$B152,FU152,FU152*vlookup($B153,'2a. TBill Main'!$B$237:$HF$246,1+FU$123)),FU152)</f>
        <v>27655.91497</v>
      </c>
      <c r="FV153" s="346">
        <f>if($A153-FV$126&gt;=0, if($B153&lt;=$B152,FV152,FV152*vlookup($B153,'2a. TBill Main'!$B$237:$HF$246,1+FV$123)),FV152)</f>
        <v>58077.42144</v>
      </c>
      <c r="FW153" s="346">
        <f>if($A153-FW$126&gt;=0, if($B153&lt;=$B152,FW152,FW152*vlookup($B153,'2a. TBill Main'!$B$237:$HF$246,1+FW$123)),FW152)</f>
        <v>1380.030157</v>
      </c>
      <c r="FX153" s="346">
        <f>if($A153-FX$126&gt;=0, if($B153&lt;=$B152,FX152,FX152*vlookup($B153,'2a. TBill Main'!$B$237:$HF$246,1+FX$123)),FX152)</f>
        <v>30804.95573</v>
      </c>
      <c r="FY153" s="346">
        <f>if($A153-FY$126&gt;=0, if($B153&lt;=$B152,FY152,FY152*vlookup($B153,'2a. TBill Main'!$B$237:$HF$246,1+FY$123)),FY152)</f>
        <v>28574.09135</v>
      </c>
      <c r="FZ153" s="346">
        <f>if($A153-FZ$126&gt;=0, if($B153&lt;=$B152,FZ152,FZ152*vlookup($B153,'2a. TBill Main'!$B$237:$HF$246,1+FZ$123)),FZ152)</f>
        <v>32067.95988</v>
      </c>
      <c r="GA153" s="346">
        <f>if($A153-GA$126&gt;=0, if($B153&lt;=$B152,GA152,GA152*vlookup($B153,'2a. TBill Main'!$B$237:$HF$246,1+GA$123)),GA152)</f>
        <v>518.5484057</v>
      </c>
      <c r="GB153" s="346">
        <f>if($A153-GB$126&gt;=0, if($B153&lt;=$B152,GB152,GB152*vlookup($B153,'2a. TBill Main'!$B$237:$HF$246,1+GB$123)),GB152)</f>
        <v>2928.761396</v>
      </c>
      <c r="GC153" s="346">
        <f>if($A153-GC$126&gt;=0, if($B153&lt;=$B152,GC152,GC152*vlookup($B153,'2a. TBill Main'!$B$237:$HF$246,1+GC$123)),GC152)</f>
        <v>152.1075323</v>
      </c>
      <c r="GD153" s="346">
        <f>if($A153-GD$126&gt;=0, if($B153&lt;=$B152,GD152,GD152*vlookup($B153,'2a. TBill Main'!$B$237:$HF$246,1+GD$123)),GD152)</f>
        <v>11658.35096</v>
      </c>
      <c r="GE153" s="346">
        <f>if($A153-GE$126&gt;=0, if($B153&lt;=$B152,GE152,GE152*vlookup($B153,'2a. TBill Main'!$B$237:$HF$246,1+GE$123)),GE152)</f>
        <v>2985.787892</v>
      </c>
      <c r="GF153" s="346">
        <f>if($A153-GF$126&gt;=0, if($B153&lt;=$B152,GF152,GF152*vlookup($B153,'2a. TBill Main'!$B$237:$HF$246,1+GF$123)),GF152)</f>
        <v>2318.94847</v>
      </c>
      <c r="GG153" s="346">
        <f>if($A153-GG$126&gt;=0, if($B153&lt;=$B152,GG152,GG152*vlookup($B153,'2a. TBill Main'!$B$237:$HF$246,1+GG$123)),GG152)</f>
        <v>34110.05882</v>
      </c>
      <c r="GH153" s="346">
        <f>if($A153-GH$126&gt;=0, if($B153&lt;=$B152,GH152,GH152*vlookup($B153,'2a. TBill Main'!$B$237:$HF$246,1+GH$123)),GH152)</f>
        <v>152.1075323</v>
      </c>
      <c r="GI153" s="346">
        <f>if($A153-GI$126&gt;=0, if($B153&lt;=$B152,GI152,GI152*vlookup($B153,'2a. TBill Main'!$B$237:$HF$246,1+GI$123)),GI152)</f>
        <v>345.6989371</v>
      </c>
      <c r="GJ153" s="346">
        <f>if($A153-GJ$126&gt;=0, if($B153&lt;=$B152,GJ152,GJ152*vlookup($B153,'2a. TBill Main'!$B$237:$HF$246,1+GJ$123)),GJ152)</f>
        <v>45.6322597</v>
      </c>
      <c r="GK153" s="346">
        <f>if($A153-GK$126&gt;=0, if($B153&lt;=$B152,GK152,GK152*vlookup($B153,'2a. TBill Main'!$B$237:$HF$246,1+GK$123)),GK152)</f>
        <v>22496.64872</v>
      </c>
      <c r="GL153" s="346">
        <f>if($A153-GL$126&gt;=0, if($B153&lt;=$B152,GL152,GL152*vlookup($B153,'2a. TBill Main'!$B$237:$HF$246,1+GL$123)),GL152)</f>
        <v>16490.26797</v>
      </c>
      <c r="GM153" s="346">
        <f>if($A153-GM$126&gt;=0, if($B153&lt;=$B152,GM152,GM152*vlookup($B153,'2a. TBill Main'!$B$237:$HF$246,1+GM$123)),GM152)</f>
        <v>449.4086183</v>
      </c>
      <c r="GN153" s="346">
        <f>if($A153-GN$126&gt;=0, if($B153&lt;=$B152,GN152,GN152*vlookup($B153,'2a. TBill Main'!$B$237:$HF$246,1+GN$123)),GN152)</f>
        <v>13.82795749</v>
      </c>
      <c r="GO153" s="346">
        <f>if($A153-GO$126&gt;=0, if($B153&lt;=$B152,GO152,GO152*vlookup($B153,'2a. TBill Main'!$B$237:$HF$246,1+GO$123)),GO152)</f>
        <v>1610.957047</v>
      </c>
      <c r="GP153" s="346">
        <f>if($A153-GP$126&gt;=0, if($B153&lt;=$B152,GP152,GP152*vlookup($B153,'2a. TBill Main'!$B$237:$HF$246,1+GP$123)),GP152)</f>
        <v>15079.38764</v>
      </c>
      <c r="GQ153" s="346">
        <f>if($A153-GQ$126&gt;=0, if($B153&lt;=$B152,GQ152,GQ152*vlookup($B153,'2a. TBill Main'!$B$237:$HF$246,1+GQ$123)),GQ152)</f>
        <v>15835.77691</v>
      </c>
      <c r="GR153" s="346">
        <f>if($A153-GR$126&gt;=0, if($B153&lt;=$B152,GR152,GR152*vlookup($B153,'2a. TBill Main'!$B$237:$HF$246,1+GR$123)),GR152)</f>
        <v>18873.77917</v>
      </c>
      <c r="GS153" s="346">
        <f>if($A153-GS$126&gt;=0, if($B153&lt;=$B152,GS152,GS152*vlookup($B153,'2a. TBill Main'!$B$237:$HF$246,1+GS$123)),GS152)</f>
        <v>38284.0831</v>
      </c>
      <c r="GT153" s="346">
        <f>if($A153-GT$126&gt;=0, if($B153&lt;=$B152,GT152,GT152*vlookup($B153,'2a. TBill Main'!$B$237:$HF$246,1+GT$123)),GT152)</f>
        <v>2764.208701</v>
      </c>
      <c r="GU153" s="346">
        <f>if($A153-GU$126&gt;=0, if($B153&lt;=$B152,GU152,GU152*vlookup($B153,'2a. TBill Main'!$B$237:$HF$246,1+GU$123)),GU152)</f>
        <v>11478.58751</v>
      </c>
      <c r="GV153" s="346">
        <f>if($A153-GV$126&gt;=0, if($B153&lt;=$B152,GV152,GV152*vlookup($B153,'2a. TBill Main'!$B$237:$HF$246,1+GV$123)),GV152)</f>
        <v>19169.69746</v>
      </c>
      <c r="GW153" s="346">
        <f>if($A153-GW$126&gt;=0, if($B153&lt;=$B152,GW152,GW152*vlookup($B153,'2a. TBill Main'!$B$237:$HF$246,1+GW$123)),GW152)</f>
        <v>20945.2072</v>
      </c>
      <c r="GX153" s="346">
        <f>if($A153-GX$126&gt;=0, if($B153&lt;=$B152,GX152,GX152*vlookup($B153,'2a. TBill Main'!$B$237:$HF$246,1+GX$123)),GX152)</f>
        <v>9162.40463</v>
      </c>
      <c r="GY153" s="346">
        <f>if($A153-GY$126&gt;=0, if($B153&lt;=$B152,GY152,GY152*vlookup($B153,'2a. TBill Main'!$B$237:$HF$246,1+GY$123)),GY152)</f>
        <v>35416.16471</v>
      </c>
      <c r="GZ153" s="346">
        <f>if($A153-GZ$126&gt;=0, if($B153&lt;=$B152,GZ152,GZ152*vlookup($B153,'2a. TBill Main'!$B$237:$HF$246,1+GZ$123)),GZ152)</f>
        <v>28449.63973</v>
      </c>
      <c r="HA153" s="346">
        <f>if($A153-HA$126&gt;=0, if($B153&lt;=$B152,HA152,HA152*vlookup($B153,'2a. TBill Main'!$B$237:$HF$246,1+HA$123)),HA152)</f>
        <v>40995.74556</v>
      </c>
      <c r="HB153" s="346">
        <f>if($A153-HB$126&gt;=0, if($B153&lt;=$B152,HB152,HB152*vlookup($B153,'2a. TBill Main'!$B$237:$HF$246,1+HB$123)),HB152)</f>
        <v>25366.00521</v>
      </c>
      <c r="HC153" s="346">
        <f>if($A153-HC$126&gt;=0, if($B153&lt;=$B152,HC152,HC152*vlookup($B153,'2a. TBill Main'!$B$237:$HF$246,1+HC$123)),HC152)</f>
        <v>7516.877689</v>
      </c>
      <c r="HD153" s="346">
        <f>if($A153-HD$126&gt;=0, if($B153&lt;=$B152,HD152,HD152*vlookup($B153,'2a. TBill Main'!$B$237:$HF$246,1+HD$123)),HD152)</f>
        <v>18221.09958</v>
      </c>
      <c r="HE153" s="346">
        <f>if($A153-HE$126&gt;=0, if($B153&lt;=$B152,HE152,HE152*vlookup($B153,'2a. TBill Main'!$B$237:$HF$246,1+HE$123)),HE152)</f>
        <v>16883.7425</v>
      </c>
      <c r="HF153" s="346">
        <f>if($A153-HF$126&gt;=0, if($B153&lt;=$B152,HF152,HF152*vlookup($B153,'2a. TBill Main'!$B$237:$HF$246,1+HF$123)),HF152)</f>
        <v>17020.83287</v>
      </c>
      <c r="HG153" s="346">
        <f>if($A153-HG$126&gt;=0, if($B153&lt;=$B152,HG152,HG152*vlookup($B153,'2a. TBill Main'!$B$237:$HF$246,1+HG$123)),HG152)</f>
        <v>3499.85604</v>
      </c>
      <c r="HH153" s="346">
        <f>if($A153-HH$126&gt;=0, if($B153&lt;=$B152,HH152,HH152*vlookup($B153,'2a. TBill Main'!$B$237:$HF$246,1+HH$123)),HH152)</f>
        <v>20801.39645</v>
      </c>
      <c r="HI153" s="346">
        <f>if($A153-HI$126&gt;=0, if($B153&lt;=$B152,HI152,HI152*vlookup($B153,'2a. TBill Main'!$B$237:$HF$246,1+HI$123)),HI152)</f>
        <v>32228.82051</v>
      </c>
      <c r="HJ153" s="346"/>
      <c r="HK153" s="346"/>
      <c r="HL153" s="346"/>
      <c r="HM153" s="346"/>
      <c r="HN153" s="346"/>
      <c r="HO153" s="346"/>
      <c r="HP153" s="346"/>
      <c r="HQ153" s="346"/>
      <c r="HR153" s="346"/>
      <c r="HS153" s="346"/>
      <c r="HT153" s="346"/>
      <c r="HU153" s="346"/>
      <c r="HV153" s="346"/>
      <c r="HW153" s="346"/>
      <c r="HX153" s="346"/>
    </row>
    <row r="154">
      <c r="A154" s="331" t="str">
        <f t="shared" si="33"/>
        <v>09-2027</v>
      </c>
      <c r="B154" s="346">
        <f t="shared" si="36"/>
        <v>6</v>
      </c>
      <c r="C154" s="346">
        <f t="shared" si="34"/>
        <v>5225740.985</v>
      </c>
      <c r="D154" s="338">
        <f t="shared" si="35"/>
        <v>6</v>
      </c>
      <c r="E154" s="346"/>
      <c r="F154" s="346">
        <f>if($A154-F$126&gt;=0, if($B154&lt;=$B153,F153,F153*vlookup($B154,'2a. TBill Main'!$B$237:$HF$246,1+F$123)),F153)</f>
        <v>460.1754959</v>
      </c>
      <c r="G154" s="346">
        <f>if($A154-G$126&gt;=0, if($B154&lt;=$B153,G153,G153*vlookup($B154,'2a. TBill Main'!$B$237:$HF$246,1+G$123)),G153)</f>
        <v>11851.51907</v>
      </c>
      <c r="H154" s="346">
        <f>if($A154-H$126&gt;=0, if($B154&lt;=$B153,H153,H153*vlookup($B154,'2a. TBill Main'!$B$237:$HF$246,1+H$123)),H153)</f>
        <v>32521.23646</v>
      </c>
      <c r="I154" s="346">
        <f>if($A154-I$126&gt;=0, if($B154&lt;=$B153,I153,I153*vlookup($B154,'2a. TBill Main'!$B$237:$HF$246,1+I$123)),I153)</f>
        <v>12195.46367</v>
      </c>
      <c r="J154" s="346">
        <f>if($A154-J$126&gt;=0, if($B154&lt;=$B153,J153,J153*vlookup($B154,'2a. TBill Main'!$B$237:$HF$246,1+J$123)),J153)</f>
        <v>16260.61823</v>
      </c>
      <c r="K154" s="346">
        <f>if($A154-K$126&gt;=0, if($B154&lt;=$B153,K153,K153*vlookup($B154,'2a. TBill Main'!$B$237:$HF$246,1+K$123)),K153)</f>
        <v>16260.61823</v>
      </c>
      <c r="L154" s="346">
        <f>if($A154-L$126&gt;=0, if($B154&lt;=$B153,L153,L153*vlookup($B154,'2a. TBill Main'!$B$237:$HF$246,1+L$123)),L153)</f>
        <v>4262.964978</v>
      </c>
      <c r="M154" s="346">
        <f>if($A154-M$126&gt;=0, if($B154&lt;=$B153,M153,M153*vlookup($B154,'2a. TBill Main'!$B$237:$HF$246,1+M$123)),M153)</f>
        <v>120440.7732</v>
      </c>
      <c r="N154" s="346">
        <f>if($A154-N$126&gt;=0, if($B154&lt;=$B153,N153,N153*vlookup($B154,'2a. TBill Main'!$B$237:$HF$246,1+N$123)),N153)</f>
        <v>40567.81965</v>
      </c>
      <c r="O154" s="346">
        <f>if($A154-O$126&gt;=0, if($B154&lt;=$B153,O153,O153*vlookup($B154,'2a. TBill Main'!$B$237:$HF$246,1+O$123)),O153)</f>
        <v>2164.288286</v>
      </c>
      <c r="P154" s="346">
        <f>if($A154-P$126&gt;=0, if($B154&lt;=$B153,P153,P153*vlookup($B154,'2a. TBill Main'!$B$237:$HF$246,1+P$123)),P153)</f>
        <v>16.26061823</v>
      </c>
      <c r="Q154" s="346">
        <f>if($A154-Q$126&gt;=0, if($B154&lt;=$B153,Q153,Q153*vlookup($B154,'2a. TBill Main'!$B$237:$HF$246,1+Q$123)),Q153)</f>
        <v>308.9517463</v>
      </c>
      <c r="R154" s="346">
        <f>if($A154-R$126&gt;=0, if($B154&lt;=$B153,R153,R153*vlookup($B154,'2a. TBill Main'!$B$237:$HF$246,1+R$123)),R153)</f>
        <v>11997.65325</v>
      </c>
      <c r="S154" s="346">
        <f>if($A154-S$126&gt;=0, if($B154&lt;=$B153,S153,S153*vlookup($B154,'2a. TBill Main'!$B$237:$HF$246,1+S$123)),S153)</f>
        <v>9651.961508</v>
      </c>
      <c r="T154" s="346">
        <f>if($A154-T$126&gt;=0, if($B154&lt;=$B153,T153,T153*vlookup($B154,'2a. TBill Main'!$B$237:$HF$246,1+T$123)),T153)</f>
        <v>107363.984</v>
      </c>
      <c r="U154" s="346">
        <f>if($A154-U$126&gt;=0, if($B154&lt;=$B153,U153,U153*vlookup($B154,'2a. TBill Main'!$B$237:$HF$246,1+U$123)),U153)</f>
        <v>16563.99258</v>
      </c>
      <c r="V154" s="346">
        <f>if($A154-V$126&gt;=0, if($B154&lt;=$B153,V153,V153*vlookup($B154,'2a. TBill Main'!$B$237:$HF$246,1+V$123)),V153)</f>
        <v>53171.79883</v>
      </c>
      <c r="W154" s="346">
        <f>if($A154-W$126&gt;=0, if($B154&lt;=$B153,W153,W153*vlookup($B154,'2a. TBill Main'!$B$237:$HF$246,1+W$123)),W153)</f>
        <v>16260.61823</v>
      </c>
      <c r="X154" s="346">
        <f>if($A154-X$126&gt;=0, if($B154&lt;=$B153,X153,X153*vlookup($B154,'2a. TBill Main'!$B$237:$HF$246,1+X$123)),X153)</f>
        <v>28712.98341</v>
      </c>
      <c r="Y154" s="346">
        <f>if($A154-Y$126&gt;=0, if($B154&lt;=$B153,Y153,Y153*vlookup($B154,'2a. TBill Main'!$B$237:$HF$246,1+Y$123)),Y153)</f>
        <v>16260.61823</v>
      </c>
      <c r="Z154" s="346">
        <f>if($A154-Z$126&gt;=0, if($B154&lt;=$B153,Z153,Z153*vlookup($B154,'2a. TBill Main'!$B$237:$HF$246,1+Z$123)),Z153)</f>
        <v>2056.968206</v>
      </c>
      <c r="AA154" s="346">
        <f>if($A154-AA$126&gt;=0, if($B154&lt;=$B153,AA153,AA153*vlookup($B154,'2a. TBill Main'!$B$237:$HF$246,1+AA$123)),AA153)</f>
        <v>36275.04896</v>
      </c>
      <c r="AB154" s="346">
        <f>if($A154-AB$126&gt;=0, if($B154&lt;=$B153,AB153,AB153*vlookup($B154,'2a. TBill Main'!$B$237:$HF$246,1+AB$123)),AB153)</f>
        <v>21457.00774</v>
      </c>
      <c r="AC154" s="346">
        <f>if($A154-AC$126&gt;=0, if($B154&lt;=$B153,AC153,AC153*vlookup($B154,'2a. TBill Main'!$B$237:$HF$246,1+AC$123)),AC153)</f>
        <v>13008.49458</v>
      </c>
      <c r="AD154" s="346">
        <f>if($A154-AD$126&gt;=0, if($B154&lt;=$B153,AD153,AD153*vlookup($B154,'2a. TBill Main'!$B$237:$HF$246,1+AD$123)),AD153)</f>
        <v>8130.309114</v>
      </c>
      <c r="AE154" s="346">
        <f>if($A154-AE$126&gt;=0, if($B154&lt;=$B153,AE153,AE153*vlookup($B154,'2a. TBill Main'!$B$237:$HF$246,1+AE$123)),AE153)</f>
        <v>71085.34143</v>
      </c>
      <c r="AF154" s="346">
        <f>if($A154-AF$126&gt;=0, if($B154&lt;=$B153,AF153,AF153*vlookup($B154,'2a. TBill Main'!$B$237:$HF$246,1+AF$123)),AF153)</f>
        <v>12805.67589</v>
      </c>
      <c r="AG154" s="346">
        <f>if($A154-AG$126&gt;=0, if($B154&lt;=$B153,AG153,AG153*vlookup($B154,'2a. TBill Main'!$B$237:$HF$246,1+AG$123)),AG153)</f>
        <v>17863.28102</v>
      </c>
      <c r="AH154" s="346">
        <f>if($A154-AH$126&gt;=0, if($B154&lt;=$B153,AH153,AH153*vlookup($B154,'2a. TBill Main'!$B$237:$HF$246,1+AH$123)),AH153)</f>
        <v>13566.34761</v>
      </c>
      <c r="AI154" s="346">
        <f>if($A154-AI$126&gt;=0, if($B154&lt;=$B153,AI153,AI153*vlookup($B154,'2a. TBill Main'!$B$237:$HF$246,1+AI$123)),AI153)</f>
        <v>25217.24318</v>
      </c>
      <c r="AJ154" s="346">
        <f>if($A154-AJ$126&gt;=0, if($B154&lt;=$B153,AJ153,AJ153*vlookup($B154,'2a. TBill Main'!$B$237:$HF$246,1+AJ$123)),AJ153)</f>
        <v>24390.92734</v>
      </c>
      <c r="AK154" s="346">
        <f>if($A154-AK$126&gt;=0, if($B154&lt;=$B153,AK153,AK153*vlookup($B154,'2a. TBill Main'!$B$237:$HF$246,1+AK$123)),AK153)</f>
        <v>19512.74187</v>
      </c>
      <c r="AL154" s="346">
        <f>if($A154-AL$126&gt;=0, if($B154&lt;=$B153,AL153,AL153*vlookup($B154,'2a. TBill Main'!$B$237:$HF$246,1+AL$123)),AL153)</f>
        <v>13008.49458</v>
      </c>
      <c r="AM154" s="346">
        <f>if($A154-AM$126&gt;=0, if($B154&lt;=$B153,AM153,AM153*vlookup($B154,'2a. TBill Main'!$B$237:$HF$246,1+AM$123)),AM153)</f>
        <v>18377.32795</v>
      </c>
      <c r="AN154" s="346">
        <f>if($A154-AN$126&gt;=0, if($B154&lt;=$B153,AN153,AN153*vlookup($B154,'2a. TBill Main'!$B$237:$HF$246,1+AN$123)),AN153)</f>
        <v>97752.33254</v>
      </c>
      <c r="AO154" s="346">
        <f>if($A154-AO$126&gt;=0, if($B154&lt;=$B153,AO153,AO153*vlookup($B154,'2a. TBill Main'!$B$237:$HF$246,1+AO$123)),AO153)</f>
        <v>10713.7311</v>
      </c>
      <c r="AP154" s="346">
        <f>if($A154-AP$126&gt;=0, if($B154&lt;=$B153,AP153,AP153*vlookup($B154,'2a. TBill Main'!$B$237:$HF$246,1+AP$123)),AP153)</f>
        <v>19482.87112</v>
      </c>
      <c r="AQ154" s="346">
        <f>if($A154-AQ$126&gt;=0, if($B154&lt;=$B153,AQ153,AQ153*vlookup($B154,'2a. TBill Main'!$B$237:$HF$246,1+AQ$123)),AQ153)</f>
        <v>45336.2622</v>
      </c>
      <c r="AR154" s="346">
        <f>if($A154-AR$126&gt;=0, if($B154&lt;=$B153,AR153,AR153*vlookup($B154,'2a. TBill Main'!$B$237:$HF$246,1+AR$123)),AR153)</f>
        <v>32521.23646</v>
      </c>
      <c r="AS154" s="346">
        <f>if($A154-AS$126&gt;=0, if($B154&lt;=$B153,AS153,AS153*vlookup($B154,'2a. TBill Main'!$B$237:$HF$246,1+AS$123)),AS153)</f>
        <v>9756.370937</v>
      </c>
      <c r="AT154" s="346">
        <f>if($A154-AT$126&gt;=0, if($B154&lt;=$B153,AT153,AT153*vlookup($B154,'2a. TBill Main'!$B$237:$HF$246,1+AT$123)),AT153)</f>
        <v>13008.49458</v>
      </c>
      <c r="AU154" s="346">
        <f>if($A154-AU$126&gt;=0, if($B154&lt;=$B153,AU153,AU153*vlookup($B154,'2a. TBill Main'!$B$237:$HF$246,1+AU$123)),AU153)</f>
        <v>13008.49458</v>
      </c>
      <c r="AV154" s="346">
        <f>if($A154-AV$126&gt;=0, if($B154&lt;=$B153,AV153,AV153*vlookup($B154,'2a. TBill Main'!$B$237:$HF$246,1+AV$123)),AV153)</f>
        <v>8130.309114</v>
      </c>
      <c r="AW154" s="346">
        <f>if($A154-AW$126&gt;=0, if($B154&lt;=$B153,AW153,AW153*vlookup($B154,'2a. TBill Main'!$B$237:$HF$246,1+AW$123)),AW153)</f>
        <v>8130.309114</v>
      </c>
      <c r="AX154" s="346">
        <f>if($A154-AX$126&gt;=0, if($B154&lt;=$B153,AX153,AX153*vlookup($B154,'2a. TBill Main'!$B$237:$HF$246,1+AX$123)),AX153)</f>
        <v>60487.87375</v>
      </c>
      <c r="AY154" s="346">
        <f>if($A154-AY$126&gt;=0, if($B154&lt;=$B153,AY153,AY153*vlookup($B154,'2a. TBill Main'!$B$237:$HF$246,1+AY$123)),AY153)</f>
        <v>46023.97253</v>
      </c>
      <c r="AZ154" s="346">
        <f>if($A154-AZ$126&gt;=0, if($B154&lt;=$B153,AZ153,AZ153*vlookup($B154,'2a. TBill Main'!$B$237:$HF$246,1+AZ$123)),AZ153)</f>
        <v>18395.58862</v>
      </c>
      <c r="BA154" s="346">
        <f>if($A154-BA$126&gt;=0, if($B154&lt;=$B153,BA153,BA153*vlookup($B154,'2a. TBill Main'!$B$237:$HF$246,1+BA$123)),BA153)</f>
        <v>27986.06873</v>
      </c>
      <c r="BB154" s="346">
        <f>if($A154-BB$126&gt;=0, if($B154&lt;=$B153,BB153,BB153*vlookup($B154,'2a. TBill Main'!$B$237:$HF$246,1+BB$123)),BB153)</f>
        <v>51606.34033</v>
      </c>
      <c r="BC154" s="346">
        <f>if($A154-BC$126&gt;=0, if($B154&lt;=$B153,BC153,BC153*vlookup($B154,'2a. TBill Main'!$B$237:$HF$246,1+BC$123)),BC153)</f>
        <v>487.8185469</v>
      </c>
      <c r="BD154" s="346">
        <f>if($A154-BD$126&gt;=0, if($B154&lt;=$B153,BD153,BD153*vlookup($B154,'2a. TBill Main'!$B$237:$HF$246,1+BD$123)),BD153)</f>
        <v>24390.92734</v>
      </c>
      <c r="BE154" s="346">
        <f>if($A154-BE$126&gt;=0, if($B154&lt;=$B153,BE153,BE153*vlookup($B154,'2a. TBill Main'!$B$237:$HF$246,1+BE$123)),BE153)</f>
        <v>16260.61823</v>
      </c>
      <c r="BF154" s="346">
        <f>if($A154-BF$126&gt;=0, if($B154&lt;=$B153,BF153,BF153*vlookup($B154,'2a. TBill Main'!$B$237:$HF$246,1+BF$123)),BF153)</f>
        <v>8130.309114</v>
      </c>
      <c r="BG154" s="346">
        <f>if($A154-BG$126&gt;=0, if($B154&lt;=$B153,BG153,BG153*vlookup($B154,'2a. TBill Main'!$B$237:$HF$246,1+BG$123)),BG153)</f>
        <v>8130.309114</v>
      </c>
      <c r="BH154" s="346">
        <f>if($A154-BH$126&gt;=0, if($B154&lt;=$B153,BH153,BH153*vlookup($B154,'2a. TBill Main'!$B$237:$HF$246,1+BH$123)),BH153)</f>
        <v>16260.61823</v>
      </c>
      <c r="BI154" s="346">
        <f>if($A154-BI$126&gt;=0, if($B154&lt;=$B153,BI153,BI153*vlookup($B154,'2a. TBill Main'!$B$237:$HF$246,1+BI$123)),BI153)</f>
        <v>90184.64082</v>
      </c>
      <c r="BJ154" s="346">
        <f>if($A154-BJ$126&gt;=0, if($B154&lt;=$B153,BJ153,BJ153*vlookup($B154,'2a. TBill Main'!$B$237:$HF$246,1+BJ$123)),BJ153)</f>
        <v>16260.61823</v>
      </c>
      <c r="BK154" s="346">
        <f>if($A154-BK$126&gt;=0, if($B154&lt;=$B153,BK153,BK153*vlookup($B154,'2a. TBill Main'!$B$237:$HF$246,1+BK$123)),BK153)</f>
        <v>30168.19491</v>
      </c>
      <c r="BL154" s="346">
        <f>if($A154-BL$126&gt;=0, if($B154&lt;=$B153,BL153,BL153*vlookup($B154,'2a. TBill Main'!$B$237:$HF$246,1+BL$123)),BL153)</f>
        <v>40651.54557</v>
      </c>
      <c r="BM154" s="346">
        <f>if($A154-BM$126&gt;=0, if($B154&lt;=$B153,BM153,BM153*vlookup($B154,'2a. TBill Main'!$B$237:$HF$246,1+BM$123)),BM153)</f>
        <v>32.52123646</v>
      </c>
      <c r="BN154" s="346">
        <f>if($A154-BN$126&gt;=0, if($B154&lt;=$B153,BN153,BN153*vlookup($B154,'2a. TBill Main'!$B$237:$HF$246,1+BN$123)),BN153)</f>
        <v>4617.771668</v>
      </c>
      <c r="BO154" s="346">
        <f>if($A154-BO$126&gt;=0, if($B154&lt;=$B153,BO153,BO153*vlookup($B154,'2a. TBill Main'!$B$237:$HF$246,1+BO$123)),BO153)</f>
        <v>31888.95858</v>
      </c>
      <c r="BP154" s="346">
        <f>if($A154-BP$126&gt;=0, if($B154&lt;=$B153,BP153,BP153*vlookup($B154,'2a. TBill Main'!$B$237:$HF$246,1+BP$123)),BP153)</f>
        <v>16260.61823</v>
      </c>
      <c r="BQ154" s="346">
        <f>if($A154-BQ$126&gt;=0, if($B154&lt;=$B153,BQ153,BQ153*vlookup($B154,'2a. TBill Main'!$B$237:$HF$246,1+BQ$123)),BQ153)</f>
        <v>3734.381061</v>
      </c>
      <c r="BR154" s="346">
        <f>if($A154-BR$126&gt;=0, if($B154&lt;=$B153,BR153,BR153*vlookup($B154,'2a. TBill Main'!$B$237:$HF$246,1+BR$123)),BR153)</f>
        <v>16260.61823</v>
      </c>
      <c r="BS154" s="346">
        <f>if($A154-BS$126&gt;=0, if($B154&lt;=$B153,BS153,BS153*vlookup($B154,'2a. TBill Main'!$B$237:$HF$246,1+BS$123)),BS153)</f>
        <v>9756.370937</v>
      </c>
      <c r="BT154" s="346">
        <f>if($A154-BT$126&gt;=0, if($B154&lt;=$B153,BT153,BT153*vlookup($B154,'2a. TBill Main'!$B$237:$HF$246,1+BT$123)),BT153)</f>
        <v>113502.3674</v>
      </c>
      <c r="BU154" s="346">
        <f>if($A154-BU$126&gt;=0, if($B154&lt;=$B153,BU153,BU153*vlookup($B154,'2a. TBill Main'!$B$237:$HF$246,1+BU$123)),BU153)</f>
        <v>40803.01323</v>
      </c>
      <c r="BV154" s="346">
        <f>if($A154-BV$126&gt;=0, if($B154&lt;=$B153,BV153,BV153*vlookup($B154,'2a. TBill Main'!$B$237:$HF$246,1+BV$123)),BV153)</f>
        <v>40651.54557</v>
      </c>
      <c r="BW154" s="346">
        <f>if($A154-BW$126&gt;=0, if($B154&lt;=$B153,BW153,BW153*vlookup($B154,'2a. TBill Main'!$B$237:$HF$246,1+BW$123)),BW153)</f>
        <v>817.9090969</v>
      </c>
      <c r="BX154" s="346">
        <f>if($A154-BX$126&gt;=0, if($B154&lt;=$B153,BX153,BX153*vlookup($B154,'2a. TBill Main'!$B$237:$HF$246,1+BX$123)),BX153)</f>
        <v>24390.92734</v>
      </c>
      <c r="BY154" s="346">
        <f>if($A154-BY$126&gt;=0, if($B154&lt;=$B153,BY153,BY153*vlookup($B154,'2a. TBill Main'!$B$237:$HF$246,1+BY$123)),BY153)</f>
        <v>16260.61823</v>
      </c>
      <c r="BZ154" s="346">
        <f>if($A154-BZ$126&gt;=0, if($B154&lt;=$B153,BZ153,BZ153*vlookup($B154,'2a. TBill Main'!$B$237:$HF$246,1+BZ$123)),BZ153)</f>
        <v>9901.773385</v>
      </c>
      <c r="CA154" s="346">
        <f>if($A154-CA$126&gt;=0, if($B154&lt;=$B153,CA153,CA153*vlookup($B154,'2a. TBill Main'!$B$237:$HF$246,1+CA$123)),CA153)</f>
        <v>16260.61823</v>
      </c>
      <c r="CB154" s="346">
        <f>if($A154-CB$126&gt;=0, if($B154&lt;=$B153,CB153,CB153*vlookup($B154,'2a. TBill Main'!$B$237:$HF$246,1+CB$123)),CB153)</f>
        <v>33373.29285</v>
      </c>
      <c r="CC154" s="346">
        <f>if($A154-CC$126&gt;=0, if($B154&lt;=$B153,CC153,CC153*vlookup($B154,'2a. TBill Main'!$B$237:$HF$246,1+CC$123)),CC153)</f>
        <v>61443.90054</v>
      </c>
      <c r="CD154" s="346">
        <f>if($A154-CD$126&gt;=0, if($B154&lt;=$B153,CD153,CD153*vlookup($B154,'2a. TBill Main'!$B$237:$HF$246,1+CD$123)),CD153)</f>
        <v>17070.39702</v>
      </c>
      <c r="CE154" s="346">
        <f>if($A154-CE$126&gt;=0, if($B154&lt;=$B153,CE153,CE153*vlookup($B154,'2a. TBill Main'!$B$237:$HF$246,1+CE$123)),CE153)</f>
        <v>36271.94318</v>
      </c>
      <c r="CF154" s="346">
        <f>if($A154-CF$126&gt;=0, if($B154&lt;=$B153,CF153,CF153*vlookup($B154,'2a. TBill Main'!$B$237:$HF$246,1+CF$123)),CF153)</f>
        <v>40651.54557</v>
      </c>
      <c r="CG154" s="346">
        <f>if($A154-CG$126&gt;=0, if($B154&lt;=$B153,CG153,CG153*vlookup($B154,'2a. TBill Main'!$B$237:$HF$246,1+CG$123)),CG153)</f>
        <v>8.130309114</v>
      </c>
      <c r="CH154" s="346">
        <f>if($A154-CH$126&gt;=0, if($B154&lt;=$B153,CH153,CH153*vlookup($B154,'2a. TBill Main'!$B$237:$HF$246,1+CH$123)),CH153)</f>
        <v>22882.80378</v>
      </c>
      <c r="CI154" s="346">
        <f>if($A154-CI$126&gt;=0, if($B154&lt;=$B153,CI153,CI153*vlookup($B154,'2a. TBill Main'!$B$237:$HF$246,1+CI$123)),CI153)</f>
        <v>16260.61823</v>
      </c>
      <c r="CJ154" s="346">
        <f>if($A154-CJ$126&gt;=0, if($B154&lt;=$B153,CJ153,CJ153*vlookup($B154,'2a. TBill Main'!$B$237:$HF$246,1+CJ$123)),CJ153)</f>
        <v>8130.309114</v>
      </c>
      <c r="CK154" s="346">
        <f>if($A154-CK$126&gt;=0, if($B154&lt;=$B153,CK153,CK153*vlookup($B154,'2a. TBill Main'!$B$237:$HF$246,1+CK$123)),CK153)</f>
        <v>14155.38851</v>
      </c>
      <c r="CL154" s="346">
        <f>if($A154-CL$126&gt;=0, if($B154&lt;=$B153,CL153,CL153*vlookup($B154,'2a. TBill Main'!$B$237:$HF$246,1+CL$123)),CL153)</f>
        <v>12213.39913</v>
      </c>
      <c r="CM154" s="346">
        <f>if($A154-CM$126&gt;=0, if($B154&lt;=$B153,CM153,CM153*vlookup($B154,'2a. TBill Main'!$B$237:$HF$246,1+CM$123)),CM153)</f>
        <v>72089.82486</v>
      </c>
      <c r="CN154" s="346">
        <f>if($A154-CN$126&gt;=0, if($B154&lt;=$B153,CN153,CN153*vlookup($B154,'2a. TBill Main'!$B$237:$HF$246,1+CN$123)),CN153)</f>
        <v>25461.2175</v>
      </c>
      <c r="CO154" s="346">
        <f>if($A154-CO$126&gt;=0, if($B154&lt;=$B153,CO153,CO153*vlookup($B154,'2a. TBill Main'!$B$237:$HF$246,1+CO$123)),CO153)</f>
        <v>239.9205936</v>
      </c>
      <c r="CP154" s="346">
        <f>if($A154-CP$126&gt;=0, if($B154&lt;=$B153,CP153,CP153*vlookup($B154,'2a. TBill Main'!$B$237:$HF$246,1+CP$123)),CP153)</f>
        <v>33985.38187</v>
      </c>
      <c r="CQ154" s="346">
        <f>if($A154-CQ$126&gt;=0, if($B154&lt;=$B153,CQ153,CQ153*vlookup($B154,'2a. TBill Main'!$B$237:$HF$246,1+CQ$123)),CQ153)</f>
        <v>7497.518549</v>
      </c>
      <c r="CR154" s="346">
        <f>if($A154-CR$126&gt;=0, if($B154&lt;=$B153,CR153,CR153*vlookup($B154,'2a. TBill Main'!$B$237:$HF$246,1+CR$123)),CR153)</f>
        <v>21478.1114</v>
      </c>
      <c r="CS154" s="346">
        <f>if($A154-CS$126&gt;=0, if($B154&lt;=$B153,CS153,CS153*vlookup($B154,'2a. TBill Main'!$B$237:$HF$246,1+CS$123)),CS153)</f>
        <v>6353.397218</v>
      </c>
      <c r="CT154" s="346">
        <f>if($A154-CT$126&gt;=0, if($B154&lt;=$B153,CT153,CT153*vlookup($B154,'2a. TBill Main'!$B$237:$HF$246,1+CT$123)),CT153)</f>
        <v>20999.60477</v>
      </c>
      <c r="CU154" s="346">
        <f>if($A154-CU$126&gt;=0, if($B154&lt;=$B153,CU153,CU153*vlookup($B154,'2a. TBill Main'!$B$237:$HF$246,1+CU$123)),CU153)</f>
        <v>31920.62524</v>
      </c>
      <c r="CV154" s="346">
        <f>if($A154-CV$126&gt;=0, if($B154&lt;=$B153,CV153,CV153*vlookup($B154,'2a. TBill Main'!$B$237:$HF$246,1+CV$123)),CV153)</f>
        <v>7497.518549</v>
      </c>
      <c r="CW154" s="346">
        <f>if($A154-CW$126&gt;=0, if($B154&lt;=$B153,CW153,CW153*vlookup($B154,'2a. TBill Main'!$B$237:$HF$246,1+CW$123)),CW153)</f>
        <v>10871.4019</v>
      </c>
      <c r="CX154" s="346">
        <f>if($A154-CX$126&gt;=0, if($B154&lt;=$B153,CX153,CX153*vlookup($B154,'2a. TBill Main'!$B$237:$HF$246,1+CX$123)),CX153)</f>
        <v>81763.43878</v>
      </c>
      <c r="CY154" s="346">
        <f>if($A154-CY$126&gt;=0, if($B154&lt;=$B153,CY153,CY153*vlookup($B154,'2a. TBill Main'!$B$237:$HF$246,1+CY$123)),CY153)</f>
        <v>160476.842</v>
      </c>
      <c r="CZ154" s="346">
        <f>if($A154-CZ$126&gt;=0, if($B154&lt;=$B153,CZ153,CZ153*vlookup($B154,'2a. TBill Main'!$B$237:$HF$246,1+CZ$123)),CZ153)</f>
        <v>13578.38097</v>
      </c>
      <c r="DA154" s="346">
        <f>if($A154-DA$126&gt;=0, if($B154&lt;=$B153,DA153,DA153*vlookup($B154,'2a. TBill Main'!$B$237:$HF$246,1+DA$123)),DA153)</f>
        <v>37487.59274</v>
      </c>
      <c r="DB154" s="346">
        <f>if($A154-DB$126&gt;=0, if($B154&lt;=$B153,DB153,DB153*vlookup($B154,'2a. TBill Main'!$B$237:$HF$246,1+DB$123)),DB153)</f>
        <v>14995.0371</v>
      </c>
      <c r="DC154" s="346">
        <f>if($A154-DC$126&gt;=0, if($B154&lt;=$B153,DC153,DC153*vlookup($B154,'2a. TBill Main'!$B$237:$HF$246,1+DC$123)),DC153)</f>
        <v>14995.0371</v>
      </c>
      <c r="DD154" s="346">
        <f>if($A154-DD$126&gt;=0, if($B154&lt;=$B153,DD153,DD153*vlookup($B154,'2a. TBill Main'!$B$237:$HF$246,1+DD$123)),DD153)</f>
        <v>29867.11489</v>
      </c>
      <c r="DE154" s="346">
        <f>if($A154-DE$126&gt;=0, if($B154&lt;=$B153,DE153,DE153*vlookup($B154,'2a. TBill Main'!$B$237:$HF$246,1+DE$123)),DE153)</f>
        <v>11369.23713</v>
      </c>
      <c r="DF154" s="346">
        <f>if($A154-DF$126&gt;=0, if($B154&lt;=$B153,DF153,DF153*vlookup($B154,'2a. TBill Main'!$B$237:$HF$246,1+DF$123)),DF153)</f>
        <v>5998.014839</v>
      </c>
      <c r="DG154" s="346">
        <f>if($A154-DG$126&gt;=0, if($B154&lt;=$B153,DG153,DG153*vlookup($B154,'2a. TBill Main'!$B$237:$HF$246,1+DG$123)),DG153)</f>
        <v>14995.0371</v>
      </c>
      <c r="DH154" s="346">
        <f>if($A154-DH$126&gt;=0, if($B154&lt;=$B153,DH153,DH153*vlookup($B154,'2a. TBill Main'!$B$237:$HF$246,1+DH$123)),DH153)</f>
        <v>74754.75844</v>
      </c>
      <c r="DI154" s="346">
        <f>if($A154-DI$126&gt;=0, if($B154&lt;=$B153,DI153,DI153*vlookup($B154,'2a. TBill Main'!$B$237:$HF$246,1+DI$123)),DI153)</f>
        <v>11678.4198</v>
      </c>
      <c r="DJ154" s="346">
        <f>if($A154-DJ$126&gt;=0, if($B154&lt;=$B153,DJ153,DJ153*vlookup($B154,'2a. TBill Main'!$B$237:$HF$246,1+DJ$123)),DJ153)</f>
        <v>74.97518549</v>
      </c>
      <c r="DK154" s="346">
        <f>if($A154-DK$126&gt;=0, if($B154&lt;=$B153,DK153,DK153*vlookup($B154,'2a. TBill Main'!$B$237:$HF$246,1+DK$123)),DK153)</f>
        <v>35065.24947</v>
      </c>
      <c r="DL154" s="346">
        <f>if($A154-DL$126&gt;=0, if($B154&lt;=$B153,DL153,DL153*vlookup($B154,'2a. TBill Main'!$B$237:$HF$246,1+DL$123)),DL153)</f>
        <v>14995.0371</v>
      </c>
      <c r="DM154" s="346">
        <f>if($A154-DM$126&gt;=0, if($B154&lt;=$B153,DM153,DM153*vlookup($B154,'2a. TBill Main'!$B$237:$HF$246,1+DM$123)),DM153)</f>
        <v>9618.851452</v>
      </c>
      <c r="DN154" s="346">
        <f>if($A154-DN$126&gt;=0, if($B154&lt;=$B153,DN153,DN153*vlookup($B154,'2a. TBill Main'!$B$237:$HF$246,1+DN$123)),DN153)</f>
        <v>39937.78181</v>
      </c>
      <c r="DO154" s="346">
        <f>if($A154-DO$126&gt;=0, if($B154&lt;=$B153,DO153,DO153*vlookup($B154,'2a. TBill Main'!$B$237:$HF$246,1+DO$123)),DO153)</f>
        <v>14995.0371</v>
      </c>
      <c r="DP154" s="346">
        <f>if($A154-DP$126&gt;=0, if($B154&lt;=$B153,DP153,DP153*vlookup($B154,'2a. TBill Main'!$B$237:$HF$246,1+DP$123)),DP153)</f>
        <v>17994.04452</v>
      </c>
      <c r="DQ154" s="346">
        <f>if($A154-DQ$126&gt;=0, if($B154&lt;=$B153,DQ153,DQ153*vlookup($B154,'2a. TBill Main'!$B$237:$HF$246,1+DQ$123)),DQ153)</f>
        <v>10496.52597</v>
      </c>
      <c r="DR154" s="346">
        <f>if($A154-DR$126&gt;=0, if($B154&lt;=$B153,DR153,DR153*vlookup($B154,'2a. TBill Main'!$B$237:$HF$246,1+DR$123)),DR153)</f>
        <v>70935.91237</v>
      </c>
      <c r="DS154" s="346">
        <f>if($A154-DS$126&gt;=0, if($B154&lt;=$B153,DS153,DS153*vlookup($B154,'2a. TBill Main'!$B$237:$HF$246,1+DS$123)),DS153)</f>
        <v>3013.747541</v>
      </c>
      <c r="DT154" s="346">
        <f>if($A154-DT$126&gt;=0, if($B154&lt;=$B153,DT153,DT153*vlookup($B154,'2a. TBill Main'!$B$237:$HF$246,1+DT$123)),DT153)</f>
        <v>79.47369662</v>
      </c>
      <c r="DU154" s="346">
        <f>if($A154-DU$126&gt;=0, if($B154&lt;=$B153,DU153,DU153*vlookup($B154,'2a. TBill Main'!$B$237:$HF$246,1+DU$123)),DU153)</f>
        <v>26093.34389</v>
      </c>
      <c r="DV154" s="346">
        <f>if($A154-DV$126&gt;=0, if($B154&lt;=$B153,DV153,DV153*vlookup($B154,'2a. TBill Main'!$B$237:$HF$246,1+DV$123)),DV153)</f>
        <v>52300.93498</v>
      </c>
      <c r="DW154" s="346">
        <f>if($A154-DW$126&gt;=0, if($B154&lt;=$B153,DW153,DW153*vlookup($B154,'2a. TBill Main'!$B$237:$HF$246,1+DW$123)),DW153)</f>
        <v>14995.0371</v>
      </c>
      <c r="DX154" s="346">
        <f>if($A154-DX$126&gt;=0, if($B154&lt;=$B153,DX153,DX153*vlookup($B154,'2a. TBill Main'!$B$237:$HF$246,1+DX$123)),DX153)</f>
        <v>29990.0742</v>
      </c>
      <c r="DY154" s="346">
        <f>if($A154-DY$126&gt;=0, if($B154&lt;=$B153,DY153,DY153*vlookup($B154,'2a. TBill Main'!$B$237:$HF$246,1+DY$123)),DY153)</f>
        <v>14995.0371</v>
      </c>
      <c r="DZ154" s="346">
        <f>if($A154-DZ$126&gt;=0, if($B154&lt;=$B153,DZ153,DZ153*vlookup($B154,'2a. TBill Main'!$B$237:$HF$246,1+DZ$123)),DZ153)</f>
        <v>90621.0072</v>
      </c>
      <c r="EA154" s="346">
        <f>if($A154-EA$126&gt;=0, if($B154&lt;=$B153,EA153,EA153*vlookup($B154,'2a. TBill Main'!$B$237:$HF$246,1+EA$123)),EA153)</f>
        <v>428.858061</v>
      </c>
      <c r="EB154" s="346">
        <f>if($A154-EB$126&gt;=0, if($B154&lt;=$B153,EB153,EB153*vlookup($B154,'2a. TBill Main'!$B$237:$HF$246,1+EB$123)),EB153)</f>
        <v>29990.0742</v>
      </c>
      <c r="EC154" s="346">
        <f>if($A154-EC$126&gt;=0, if($B154&lt;=$B153,EC153,EC153*vlookup($B154,'2a. TBill Main'!$B$237:$HF$246,1+EC$123)),EC153)</f>
        <v>43299.92404</v>
      </c>
      <c r="ED154" s="346">
        <f>if($A154-ED$126&gt;=0, if($B154&lt;=$B153,ED153,ED153*vlookup($B154,'2a. TBill Main'!$B$237:$HF$246,1+ED$123)),ED153)</f>
        <v>29331.61213</v>
      </c>
      <c r="EE154" s="346">
        <f>if($A154-EE$126&gt;=0, if($B154&lt;=$B153,EE153,EE153*vlookup($B154,'2a. TBill Main'!$B$237:$HF$246,1+EE$123)),EE153)</f>
        <v>29990.0742</v>
      </c>
      <c r="EF154" s="346">
        <f>if($A154-EF$126&gt;=0, if($B154&lt;=$B153,EF153,EF153*vlookup($B154,'2a. TBill Main'!$B$237:$HF$246,1+EF$123)),EF153)</f>
        <v>7901.454858</v>
      </c>
      <c r="EG154" s="346">
        <f>if($A154-EG$126&gt;=0, if($B154&lt;=$B153,EG153,EG153*vlookup($B154,'2a. TBill Main'!$B$237:$HF$246,1+EG$123)),EG153)</f>
        <v>6302.923923</v>
      </c>
      <c r="EH154" s="346">
        <f>if($A154-EH$126&gt;=0, if($B154&lt;=$B153,EH153,EH153*vlookup($B154,'2a. TBill Main'!$B$237:$HF$246,1+EH$123)),EH153)</f>
        <v>590.8044617</v>
      </c>
      <c r="EI154" s="346">
        <f>if($A154-EI$126&gt;=0, if($B154&lt;=$B153,EI153,EI153*vlookup($B154,'2a. TBill Main'!$B$237:$HF$246,1+EI$123)),EI153)</f>
        <v>29990.0742</v>
      </c>
      <c r="EJ154" s="346">
        <f>if($A154-EJ$126&gt;=0, if($B154&lt;=$B153,EJ153,EJ153*vlookup($B154,'2a. TBill Main'!$B$237:$HF$246,1+EJ$123)),EJ153)</f>
        <v>26707.46564</v>
      </c>
      <c r="EK154" s="346">
        <f>if($A154-EK$126&gt;=0, if($B154&lt;=$B153,EK153,EK153*vlookup($B154,'2a. TBill Main'!$B$237:$HF$246,1+EK$123)),EK153)</f>
        <v>16494.54081</v>
      </c>
      <c r="EL154" s="346">
        <f>if($A154-EL$126&gt;=0, if($B154&lt;=$B153,EL153,EL153*vlookup($B154,'2a. TBill Main'!$B$237:$HF$246,1+EL$123)),EL153)</f>
        <v>6335.403174</v>
      </c>
      <c r="EM154" s="346">
        <f>if($A154-EM$126&gt;=0, if($B154&lt;=$B153,EM153,EM153*vlookup($B154,'2a. TBill Main'!$B$237:$HF$246,1+EM$123)),EM153)</f>
        <v>61496.14664</v>
      </c>
      <c r="EN154" s="346">
        <f>if($A154-EN$126&gt;=0, if($B154&lt;=$B153,EN153,EN153*vlookup($B154,'2a. TBill Main'!$B$237:$HF$246,1+EN$123)),EN153)</f>
        <v>449.8511129</v>
      </c>
      <c r="EO154" s="346">
        <f>if($A154-EO$126&gt;=0, if($B154&lt;=$B153,EO153,EO153*vlookup($B154,'2a. TBill Main'!$B$237:$HF$246,1+EO$123)),EO153)</f>
        <v>25516.99465</v>
      </c>
      <c r="EP154" s="346">
        <f>if($A154-EP$126&gt;=0, if($B154&lt;=$B153,EP153,EP153*vlookup($B154,'2a. TBill Main'!$B$237:$HF$246,1+EP$123)),EP153)</f>
        <v>27047.82299</v>
      </c>
      <c r="EQ154" s="346">
        <f>if($A154-EQ$126&gt;=0, if($B154&lt;=$B153,EQ153,EQ153*vlookup($B154,'2a. TBill Main'!$B$237:$HF$246,1+EQ$123)),EQ153)</f>
        <v>29990.0742</v>
      </c>
      <c r="ER154" s="346">
        <f>if($A154-ER$126&gt;=0, if($B154&lt;=$B153,ER153,ER153*vlookup($B154,'2a. TBill Main'!$B$237:$HF$246,1+ER$123)),ER153)</f>
        <v>54079.60129</v>
      </c>
      <c r="ES154" s="346">
        <f>if($A154-ES$126&gt;=0, if($B154&lt;=$B153,ES153,ES153*vlookup($B154,'2a. TBill Main'!$B$237:$HF$246,1+ES$123)),ES153)</f>
        <v>7192.459514</v>
      </c>
      <c r="ET154" s="346">
        <f>if($A154-ET$126&gt;=0, if($B154&lt;=$B153,ET153,ET153*vlookup($B154,'2a. TBill Main'!$B$237:$HF$246,1+ET$123)),ET153)</f>
        <v>2126.29626</v>
      </c>
      <c r="EU154" s="346">
        <f>if($A154-EU$126&gt;=0, if($B154&lt;=$B153,EU153,EU153*vlookup($B154,'2a. TBill Main'!$B$237:$HF$246,1+EU$123)),EU153)</f>
        <v>12144.99038</v>
      </c>
      <c r="EV154" s="346">
        <f>if($A154-EV$126&gt;=0, if($B154&lt;=$B153,EV153,EV153*vlookup($B154,'2a. TBill Main'!$B$237:$HF$246,1+EV$123)),EV153)</f>
        <v>7281.200144</v>
      </c>
      <c r="EW154" s="346">
        <f>if($A154-EW$126&gt;=0, if($B154&lt;=$B153,EW153,EW153*vlookup($B154,'2a. TBill Main'!$B$237:$HF$246,1+EW$123)),EW153)</f>
        <v>6405.879848</v>
      </c>
      <c r="EX154" s="346">
        <f>if($A154-EX$126&gt;=0, if($B154&lt;=$B153,EX153,EX153*vlookup($B154,'2a. TBill Main'!$B$237:$HF$246,1+EX$123)),EX153)</f>
        <v>8835.225808</v>
      </c>
      <c r="EY154" s="346">
        <f>if($A154-EY$126&gt;=0, if($B154&lt;=$B153,EY153,EY153*vlookup($B154,'2a. TBill Main'!$B$237:$HF$246,1+EY$123)),EY153)</f>
        <v>68931.78067</v>
      </c>
      <c r="EZ154" s="346">
        <f>if($A154-EZ$126&gt;=0, if($B154&lt;=$B153,EZ153,EZ153*vlookup($B154,'2a. TBill Main'!$B$237:$HF$246,1+EZ$123)),EZ153)</f>
        <v>29535.00481</v>
      </c>
      <c r="FA154" s="346">
        <f>if($A154-FA$126&gt;=0, if($B154&lt;=$B153,FA153,FA153*vlookup($B154,'2a. TBill Main'!$B$237:$HF$246,1+FA$123)),FA153)</f>
        <v>5368.523182</v>
      </c>
      <c r="FB154" s="346">
        <f>if($A154-FB$126&gt;=0, if($B154&lt;=$B153,FB153,FB153*vlookup($B154,'2a. TBill Main'!$B$237:$HF$246,1+FB$123)),FB153)</f>
        <v>9435.926995</v>
      </c>
      <c r="FC154" s="346">
        <f>if($A154-FC$126&gt;=0, if($B154&lt;=$B153,FC153,FC153*vlookup($B154,'2a. TBill Main'!$B$237:$HF$246,1+FC$123)),FC153)</f>
        <v>37827.98009</v>
      </c>
      <c r="FD154" s="346">
        <f>if($A154-FD$126&gt;=0, if($B154&lt;=$B153,FD153,FD153*vlookup($B154,'2a. TBill Main'!$B$237:$HF$246,1+FD$123)),FD153)</f>
        <v>30749.88772</v>
      </c>
      <c r="FE154" s="346">
        <f>if($A154-FE$126&gt;=0, if($B154&lt;=$B153,FE153,FE153*vlookup($B154,'2a. TBill Main'!$B$237:$HF$246,1+FE$123)),FE153)</f>
        <v>51654.99376</v>
      </c>
      <c r="FF154" s="346">
        <f>if($A154-FF$126&gt;=0, if($B154&lt;=$B153,FF153,FF153*vlookup($B154,'2a. TBill Main'!$B$237:$HF$246,1+FF$123)),FF153)</f>
        <v>12268.77441</v>
      </c>
      <c r="FG154" s="346">
        <f>if($A154-FG$126&gt;=0, if($B154&lt;=$B153,FG153,FG153*vlookup($B154,'2a. TBill Main'!$B$237:$HF$246,1+FG$123)),FG153)</f>
        <v>15618.32081</v>
      </c>
      <c r="FH154" s="346">
        <f>if($A154-FH$126&gt;=0, if($B154&lt;=$B153,FH153,FH153*vlookup($B154,'2a. TBill Main'!$B$237:$HF$246,1+FH$123)),FH153)</f>
        <v>19330.10232</v>
      </c>
      <c r="FI154" s="346">
        <f>if($A154-FI$126&gt;=0, if($B154&lt;=$B153,FI153,FI153*vlookup($B154,'2a. TBill Main'!$B$237:$HF$246,1+FI$123)),FI153)</f>
        <v>52667.30872</v>
      </c>
      <c r="FJ154" s="346">
        <f>if($A154-FJ$126&gt;=0, if($B154&lt;=$B153,FJ153,FJ153*vlookup($B154,'2a. TBill Main'!$B$237:$HF$246,1+FJ$123)),FJ153)</f>
        <v>54837.12058</v>
      </c>
      <c r="FK154" s="346">
        <f>if($A154-FK$126&gt;=0, if($B154&lt;=$B153,FK153,FK153*vlookup($B154,'2a. TBill Main'!$B$237:$HF$246,1+FK$123)),FK153)</f>
        <v>23416.24993</v>
      </c>
      <c r="FL154" s="346">
        <f>if($A154-FL$126&gt;=0, if($B154&lt;=$B153,FL153,FL153*vlookup($B154,'2a. TBill Main'!$B$237:$HF$246,1+FL$123)),FL153)</f>
        <v>23312.78418</v>
      </c>
      <c r="FM154" s="346">
        <f>if($A154-FM$126&gt;=0, if($B154&lt;=$B153,FM153,FM153*vlookup($B154,'2a. TBill Main'!$B$237:$HF$246,1+FM$123)),FM153)</f>
        <v>61964.45665</v>
      </c>
      <c r="FN154" s="346">
        <f>if($A154-FN$126&gt;=0, if($B154&lt;=$B153,FN153,FN153*vlookup($B154,'2a. TBill Main'!$B$237:$HF$246,1+FN$123)),FN153)</f>
        <v>52921.71452</v>
      </c>
      <c r="FO154" s="346">
        <f>if($A154-FO$126&gt;=0, if($B154&lt;=$B153,FO153,FO153*vlookup($B154,'2a. TBill Main'!$B$237:$HF$246,1+FO$123)),FO153)</f>
        <v>25491.56307</v>
      </c>
      <c r="FP154" s="346">
        <f>if($A154-FP$126&gt;=0, if($B154&lt;=$B153,FP153,FP153*vlookup($B154,'2a. TBill Main'!$B$237:$HF$246,1+FP$123)),FP153)</f>
        <v>9040.507866</v>
      </c>
      <c r="FQ154" s="346">
        <f>if($A154-FQ$126&gt;=0, if($B154&lt;=$B153,FQ153,FQ153*vlookup($B154,'2a. TBill Main'!$B$237:$HF$246,1+FQ$123)),FQ153)</f>
        <v>49941.91574</v>
      </c>
      <c r="FR154" s="346">
        <f>if($A154-FR$126&gt;=0, if($B154&lt;=$B153,FR153,FR153*vlookup($B154,'2a. TBill Main'!$B$237:$HF$246,1+FR$123)),FR153)</f>
        <v>49935.6928</v>
      </c>
      <c r="FS154" s="346">
        <f>if($A154-FS$126&gt;=0, if($B154&lt;=$B153,FS153,FS153*vlookup($B154,'2a. TBill Main'!$B$237:$HF$246,1+FS$123)),FS153)</f>
        <v>22492.55565</v>
      </c>
      <c r="FT154" s="346">
        <f>if($A154-FT$126&gt;=0, if($B154&lt;=$B153,FT153,FT153*vlookup($B154,'2a. TBill Main'!$B$237:$HF$246,1+FT$123)),FT153)</f>
        <v>27977.74022</v>
      </c>
      <c r="FU154" s="346">
        <f>if($A154-FU$126&gt;=0, if($B154&lt;=$B153,FU153,FU153*vlookup($B154,'2a. TBill Main'!$B$237:$HF$246,1+FU$123)),FU153)</f>
        <v>29990.0742</v>
      </c>
      <c r="FV154" s="346">
        <f>if($A154-FV$126&gt;=0, if($B154&lt;=$B153,FV153,FV153*vlookup($B154,'2a. TBill Main'!$B$237:$HF$246,1+FV$123)),FV153)</f>
        <v>62979.15581</v>
      </c>
      <c r="FW154" s="346">
        <f>if($A154-FW$126&gt;=0, if($B154&lt;=$B153,FW153,FW153*vlookup($B154,'2a. TBill Main'!$B$237:$HF$246,1+FW$123)),FW153)</f>
        <v>1496.504702</v>
      </c>
      <c r="FX154" s="346">
        <f>if($A154-FX$126&gt;=0, if($B154&lt;=$B153,FX153,FX153*vlookup($B154,'2a. TBill Main'!$B$237:$HF$246,1+FX$123)),FX153)</f>
        <v>33404.89399</v>
      </c>
      <c r="FY154" s="346">
        <f>if($A154-FY$126&gt;=0, if($B154&lt;=$B153,FY153,FY153*vlookup($B154,'2a. TBill Main'!$B$237:$HF$246,1+FY$123)),FY153)</f>
        <v>30985.74466</v>
      </c>
      <c r="FZ154" s="346">
        <f>if($A154-FZ$126&gt;=0, if($B154&lt;=$B153,FZ153,FZ153*vlookup($B154,'2a. TBill Main'!$B$237:$HF$246,1+FZ$123)),FZ153)</f>
        <v>34774.4957</v>
      </c>
      <c r="GA154" s="346">
        <f>if($A154-GA$126&gt;=0, if($B154&lt;=$B153,GA153,GA153*vlookup($B154,'2a. TBill Main'!$B$237:$HF$246,1+GA$123)),GA153)</f>
        <v>562.3138912</v>
      </c>
      <c r="GB154" s="346">
        <f>if($A154-GB$126&gt;=0, if($B154&lt;=$B153,GB153,GB153*vlookup($B154,'2a. TBill Main'!$B$237:$HF$246,1+GB$123)),GB153)</f>
        <v>3175.948857</v>
      </c>
      <c r="GC154" s="346">
        <f>if($A154-GC$126&gt;=0, if($B154&lt;=$B153,GC153,GC153*vlookup($B154,'2a. TBill Main'!$B$237:$HF$246,1+GC$123)),GC153)</f>
        <v>164.9454081</v>
      </c>
      <c r="GD154" s="346">
        <f>if($A154-GD$126&gt;=0, if($B154&lt;=$B153,GD153,GD153*vlookup($B154,'2a. TBill Main'!$B$237:$HF$246,1+GD$123)),GD153)</f>
        <v>12642.31578</v>
      </c>
      <c r="GE154" s="346">
        <f>if($A154-GE$126&gt;=0, if($B154&lt;=$B153,GE153,GE153*vlookup($B154,'2a. TBill Main'!$B$237:$HF$246,1+GE$123)),GE153)</f>
        <v>3237.78839</v>
      </c>
      <c r="GF154" s="346">
        <f>if($A154-GF$126&gt;=0, if($B154&lt;=$B153,GF153,GF153*vlookup($B154,'2a. TBill Main'!$B$237:$HF$246,1+GF$123)),GF153)</f>
        <v>2514.667721</v>
      </c>
      <c r="GG154" s="346">
        <f>if($A154-GG$126&gt;=0, if($B154&lt;=$B153,GG153,GG153*vlookup($B154,'2a. TBill Main'!$B$237:$HF$246,1+GG$123)),GG153)</f>
        <v>36988.94778</v>
      </c>
      <c r="GH154" s="346">
        <f>if($A154-GH$126&gt;=0, if($B154&lt;=$B153,GH153,GH153*vlookup($B154,'2a. TBill Main'!$B$237:$HF$246,1+GH$123)),GH153)</f>
        <v>164.9454081</v>
      </c>
      <c r="GI154" s="346">
        <f>if($A154-GI$126&gt;=0, if($B154&lt;=$B153,GI153,GI153*vlookup($B154,'2a. TBill Main'!$B$237:$HF$246,1+GI$123)),GI153)</f>
        <v>374.8759274</v>
      </c>
      <c r="GJ154" s="346">
        <f>if($A154-GJ$126&gt;=0, if($B154&lt;=$B153,GJ153,GJ153*vlookup($B154,'2a. TBill Main'!$B$237:$HF$246,1+GJ$123)),GJ153)</f>
        <v>49.48362242</v>
      </c>
      <c r="GK154" s="346">
        <f>if($A154-GK$126&gt;=0, if($B154&lt;=$B153,GK153,GK153*vlookup($B154,'2a. TBill Main'!$B$237:$HF$246,1+GK$123)),GK153)</f>
        <v>24395.36587</v>
      </c>
      <c r="GL154" s="346">
        <f>if($A154-GL$126&gt;=0, if($B154&lt;=$B153,GL153,GL153*vlookup($B154,'2a. TBill Main'!$B$237:$HF$246,1+GL$123)),GL153)</f>
        <v>17882.04659</v>
      </c>
      <c r="GM154" s="346">
        <f>if($A154-GM$126&gt;=0, if($B154&lt;=$B153,GM153,GM153*vlookup($B154,'2a. TBill Main'!$B$237:$HF$246,1+GM$123)),GM153)</f>
        <v>487.3387057</v>
      </c>
      <c r="GN154" s="346">
        <f>if($A154-GN$126&gt;=0, if($B154&lt;=$B153,GN153,GN153*vlookup($B154,'2a. TBill Main'!$B$237:$HF$246,1+GN$123)),GN153)</f>
        <v>14.9950371</v>
      </c>
      <c r="GO154" s="346">
        <f>if($A154-GO$126&gt;=0, if($B154&lt;=$B153,GO153,GO153*vlookup($B154,'2a. TBill Main'!$B$237:$HF$246,1+GO$123)),GO153)</f>
        <v>1746.921822</v>
      </c>
      <c r="GP154" s="346">
        <f>if($A154-GP$126&gt;=0, if($B154&lt;=$B153,GP153,GP153*vlookup($B154,'2a. TBill Main'!$B$237:$HF$246,1+GP$123)),GP153)</f>
        <v>16352.08796</v>
      </c>
      <c r="GQ154" s="346">
        <f>if($A154-GQ$126&gt;=0, if($B154&lt;=$B153,GQ153,GQ153*vlookup($B154,'2a. TBill Main'!$B$237:$HF$246,1+GQ$123)),GQ153)</f>
        <v>17172.31648</v>
      </c>
      <c r="GR154" s="346">
        <f>if($A154-GR$126&gt;=0, if($B154&lt;=$B153,GR153,GR153*vlookup($B154,'2a. TBill Main'!$B$237:$HF$246,1+GR$123)),GR153)</f>
        <v>20466.72613</v>
      </c>
      <c r="GS154" s="346">
        <f>if($A154-GS$126&gt;=0, if($B154&lt;=$B153,GS153,GS153*vlookup($B154,'2a. TBill Main'!$B$237:$HF$246,1+GS$123)),GS153)</f>
        <v>41515.25971</v>
      </c>
      <c r="GT154" s="346">
        <f>if($A154-GT$126&gt;=0, if($B154&lt;=$B153,GT153,GT153*vlookup($B154,'2a. TBill Main'!$B$237:$HF$246,1+GT$123)),GT153)</f>
        <v>2997.507916</v>
      </c>
      <c r="GU154" s="346">
        <f>if($A154-GU$126&gt;=0, if($B154&lt;=$B153,GU153,GU153*vlookup($B154,'2a. TBill Main'!$B$237:$HF$246,1+GU$123)),GU153)</f>
        <v>12447.38029</v>
      </c>
      <c r="GV154" s="346">
        <f>if($A154-GV$126&gt;=0, if($B154&lt;=$B153,GV153,GV153*vlookup($B154,'2a. TBill Main'!$B$237:$HF$246,1+GV$123)),GV153)</f>
        <v>20787.61993</v>
      </c>
      <c r="GW154" s="346">
        <f>if($A154-GW$126&gt;=0, if($B154&lt;=$B153,GW153,GW153*vlookup($B154,'2a. TBill Main'!$B$237:$HF$246,1+GW$123)),GW153)</f>
        <v>22712.98269</v>
      </c>
      <c r="GX154" s="346">
        <f>if($A154-GX$126&gt;=0, if($B154&lt;=$B153,GX153,GX153*vlookup($B154,'2a. TBill Main'!$B$237:$HF$246,1+GX$123)),GX153)</f>
        <v>9935.711581</v>
      </c>
      <c r="GY154" s="346">
        <f>if($A154-GY$126&gt;=0, if($B154&lt;=$B153,GY153,GY153*vlookup($B154,'2a. TBill Main'!$B$237:$HF$246,1+GY$123)),GY153)</f>
        <v>38405.28901</v>
      </c>
      <c r="GZ154" s="346">
        <f>if($A154-GZ$126&gt;=0, if($B154&lt;=$B153,GZ153,GZ153*vlookup($B154,'2a. TBill Main'!$B$237:$HF$246,1+GZ$123)),GZ153)</f>
        <v>30850.78932</v>
      </c>
      <c r="HA154" s="346">
        <f>if($A154-HA$126&gt;=0, if($B154&lt;=$B153,HA153,HA153*vlookup($B154,'2a. TBill Main'!$B$237:$HF$246,1+HA$123)),HA153)</f>
        <v>44455.78648</v>
      </c>
      <c r="HB154" s="346">
        <f>if($A154-HB$126&gt;=0, if($B154&lt;=$B153,HB153,HB153*vlookup($B154,'2a. TBill Main'!$B$237:$HF$246,1+HB$123)),HB153)</f>
        <v>27506.89605</v>
      </c>
      <c r="HC154" s="346">
        <f>if($A154-HC$126&gt;=0, if($B154&lt;=$B153,HC153,HC153*vlookup($B154,'2a. TBill Main'!$B$237:$HF$246,1+HC$123)),HC153)</f>
        <v>8151.302166</v>
      </c>
      <c r="HD154" s="346">
        <f>if($A154-HD$126&gt;=0, if($B154&lt;=$B153,HD153,HD153*vlookup($B154,'2a. TBill Main'!$B$237:$HF$246,1+HD$123)),HD153)</f>
        <v>19758.96038</v>
      </c>
      <c r="HE154" s="346">
        <f>if($A154-HE$126&gt;=0, if($B154&lt;=$B153,HE153,HE153*vlookup($B154,'2a. TBill Main'!$B$237:$HF$246,1+HE$123)),HE153)</f>
        <v>18308.73037</v>
      </c>
      <c r="HF154" s="346">
        <f>if($A154-HF$126&gt;=0, if($B154&lt;=$B153,HF153,HF153*vlookup($B154,'2a. TBill Main'!$B$237:$HF$246,1+HF$123)),HF153)</f>
        <v>18457.39116</v>
      </c>
      <c r="HG154" s="346">
        <f>if($A154-HG$126&gt;=0, if($B154&lt;=$B153,HG153,HG153*vlookup($B154,'2a. TBill Main'!$B$237:$HF$246,1+HG$123)),HG153)</f>
        <v>3795.243889</v>
      </c>
      <c r="HH154" s="346">
        <f>if($A154-HH$126&gt;=0, if($B154&lt;=$B153,HH153,HH153*vlookup($B154,'2a. TBill Main'!$B$237:$HF$246,1+HH$123)),HH153)</f>
        <v>22557.03431</v>
      </c>
      <c r="HI154" s="346">
        <f>if($A154-HI$126&gt;=0, if($B154&lt;=$B153,HI153,HI153*vlookup($B154,'2a. TBill Main'!$B$237:$HF$246,1+HI$123)),HI153)</f>
        <v>34948.93296</v>
      </c>
      <c r="HJ154" s="346"/>
      <c r="HK154" s="346"/>
      <c r="HL154" s="346"/>
      <c r="HM154" s="346"/>
      <c r="HN154" s="346"/>
      <c r="HO154" s="346"/>
      <c r="HP154" s="346"/>
      <c r="HQ154" s="346"/>
      <c r="HR154" s="346"/>
      <c r="HS154" s="346"/>
      <c r="HT154" s="346"/>
      <c r="HU154" s="346"/>
      <c r="HV154" s="346"/>
      <c r="HW154" s="346"/>
      <c r="HX154" s="346"/>
    </row>
    <row r="155">
      <c r="A155" s="331" t="str">
        <f t="shared" si="33"/>
        <v>12-2027</v>
      </c>
      <c r="B155" s="346">
        <f t="shared" si="36"/>
        <v>6</v>
      </c>
      <c r="C155" s="346">
        <f t="shared" si="34"/>
        <v>5225740.985</v>
      </c>
      <c r="D155" s="338">
        <f t="shared" si="35"/>
        <v>6</v>
      </c>
      <c r="E155" s="346"/>
      <c r="F155" s="346">
        <f>if($A155-F$126&gt;=0, if($B155&lt;=$B154,F154,F154*vlookup($B155,'2a. TBill Main'!$B$237:$HF$246,1+F$123)),F154)</f>
        <v>460.1754959</v>
      </c>
      <c r="G155" s="346">
        <f>if($A155-G$126&gt;=0, if($B155&lt;=$B154,G154,G154*vlookup($B155,'2a. TBill Main'!$B$237:$HF$246,1+G$123)),G154)</f>
        <v>11851.51907</v>
      </c>
      <c r="H155" s="346">
        <f>if($A155-H$126&gt;=0, if($B155&lt;=$B154,H154,H154*vlookup($B155,'2a. TBill Main'!$B$237:$HF$246,1+H$123)),H154)</f>
        <v>32521.23646</v>
      </c>
      <c r="I155" s="346">
        <f>if($A155-I$126&gt;=0, if($B155&lt;=$B154,I154,I154*vlookup($B155,'2a. TBill Main'!$B$237:$HF$246,1+I$123)),I154)</f>
        <v>12195.46367</v>
      </c>
      <c r="J155" s="346">
        <f>if($A155-J$126&gt;=0, if($B155&lt;=$B154,J154,J154*vlookup($B155,'2a. TBill Main'!$B$237:$HF$246,1+J$123)),J154)</f>
        <v>16260.61823</v>
      </c>
      <c r="K155" s="346">
        <f>if($A155-K$126&gt;=0, if($B155&lt;=$B154,K154,K154*vlookup($B155,'2a. TBill Main'!$B$237:$HF$246,1+K$123)),K154)</f>
        <v>16260.61823</v>
      </c>
      <c r="L155" s="346">
        <f>if($A155-L$126&gt;=0, if($B155&lt;=$B154,L154,L154*vlookup($B155,'2a. TBill Main'!$B$237:$HF$246,1+L$123)),L154)</f>
        <v>4262.964978</v>
      </c>
      <c r="M155" s="346">
        <f>if($A155-M$126&gt;=0, if($B155&lt;=$B154,M154,M154*vlookup($B155,'2a. TBill Main'!$B$237:$HF$246,1+M$123)),M154)</f>
        <v>120440.7732</v>
      </c>
      <c r="N155" s="346">
        <f>if($A155-N$126&gt;=0, if($B155&lt;=$B154,N154,N154*vlookup($B155,'2a. TBill Main'!$B$237:$HF$246,1+N$123)),N154)</f>
        <v>40567.81965</v>
      </c>
      <c r="O155" s="346">
        <f>if($A155-O$126&gt;=0, if($B155&lt;=$B154,O154,O154*vlookup($B155,'2a. TBill Main'!$B$237:$HF$246,1+O$123)),O154)</f>
        <v>2164.288286</v>
      </c>
      <c r="P155" s="346">
        <f>if($A155-P$126&gt;=0, if($B155&lt;=$B154,P154,P154*vlookup($B155,'2a. TBill Main'!$B$237:$HF$246,1+P$123)),P154)</f>
        <v>16.26061823</v>
      </c>
      <c r="Q155" s="346">
        <f>if($A155-Q$126&gt;=0, if($B155&lt;=$B154,Q154,Q154*vlookup($B155,'2a. TBill Main'!$B$237:$HF$246,1+Q$123)),Q154)</f>
        <v>308.9517463</v>
      </c>
      <c r="R155" s="346">
        <f>if($A155-R$126&gt;=0, if($B155&lt;=$B154,R154,R154*vlookup($B155,'2a. TBill Main'!$B$237:$HF$246,1+R$123)),R154)</f>
        <v>11997.65325</v>
      </c>
      <c r="S155" s="346">
        <f>if($A155-S$126&gt;=0, if($B155&lt;=$B154,S154,S154*vlookup($B155,'2a. TBill Main'!$B$237:$HF$246,1+S$123)),S154)</f>
        <v>9651.961508</v>
      </c>
      <c r="T155" s="346">
        <f>if($A155-T$126&gt;=0, if($B155&lt;=$B154,T154,T154*vlookup($B155,'2a. TBill Main'!$B$237:$HF$246,1+T$123)),T154)</f>
        <v>107363.984</v>
      </c>
      <c r="U155" s="346">
        <f>if($A155-U$126&gt;=0, if($B155&lt;=$B154,U154,U154*vlookup($B155,'2a. TBill Main'!$B$237:$HF$246,1+U$123)),U154)</f>
        <v>16563.99258</v>
      </c>
      <c r="V155" s="346">
        <f>if($A155-V$126&gt;=0, if($B155&lt;=$B154,V154,V154*vlookup($B155,'2a. TBill Main'!$B$237:$HF$246,1+V$123)),V154)</f>
        <v>53171.79883</v>
      </c>
      <c r="W155" s="346">
        <f>if($A155-W$126&gt;=0, if($B155&lt;=$B154,W154,W154*vlookup($B155,'2a. TBill Main'!$B$237:$HF$246,1+W$123)),W154)</f>
        <v>16260.61823</v>
      </c>
      <c r="X155" s="346">
        <f>if($A155-X$126&gt;=0, if($B155&lt;=$B154,X154,X154*vlookup($B155,'2a. TBill Main'!$B$237:$HF$246,1+X$123)),X154)</f>
        <v>28712.98341</v>
      </c>
      <c r="Y155" s="346">
        <f>if($A155-Y$126&gt;=0, if($B155&lt;=$B154,Y154,Y154*vlookup($B155,'2a. TBill Main'!$B$237:$HF$246,1+Y$123)),Y154)</f>
        <v>16260.61823</v>
      </c>
      <c r="Z155" s="346">
        <f>if($A155-Z$126&gt;=0, if($B155&lt;=$B154,Z154,Z154*vlookup($B155,'2a. TBill Main'!$B$237:$HF$246,1+Z$123)),Z154)</f>
        <v>2056.968206</v>
      </c>
      <c r="AA155" s="346">
        <f>if($A155-AA$126&gt;=0, if($B155&lt;=$B154,AA154,AA154*vlookup($B155,'2a. TBill Main'!$B$237:$HF$246,1+AA$123)),AA154)</f>
        <v>36275.04896</v>
      </c>
      <c r="AB155" s="346">
        <f>if($A155-AB$126&gt;=0, if($B155&lt;=$B154,AB154,AB154*vlookup($B155,'2a. TBill Main'!$B$237:$HF$246,1+AB$123)),AB154)</f>
        <v>21457.00774</v>
      </c>
      <c r="AC155" s="346">
        <f>if($A155-AC$126&gt;=0, if($B155&lt;=$B154,AC154,AC154*vlookup($B155,'2a. TBill Main'!$B$237:$HF$246,1+AC$123)),AC154)</f>
        <v>13008.49458</v>
      </c>
      <c r="AD155" s="346">
        <f>if($A155-AD$126&gt;=0, if($B155&lt;=$B154,AD154,AD154*vlookup($B155,'2a. TBill Main'!$B$237:$HF$246,1+AD$123)),AD154)</f>
        <v>8130.309114</v>
      </c>
      <c r="AE155" s="346">
        <f>if($A155-AE$126&gt;=0, if($B155&lt;=$B154,AE154,AE154*vlookup($B155,'2a. TBill Main'!$B$237:$HF$246,1+AE$123)),AE154)</f>
        <v>71085.34143</v>
      </c>
      <c r="AF155" s="346">
        <f>if($A155-AF$126&gt;=0, if($B155&lt;=$B154,AF154,AF154*vlookup($B155,'2a. TBill Main'!$B$237:$HF$246,1+AF$123)),AF154)</f>
        <v>12805.67589</v>
      </c>
      <c r="AG155" s="346">
        <f>if($A155-AG$126&gt;=0, if($B155&lt;=$B154,AG154,AG154*vlookup($B155,'2a. TBill Main'!$B$237:$HF$246,1+AG$123)),AG154)</f>
        <v>17863.28102</v>
      </c>
      <c r="AH155" s="346">
        <f>if($A155-AH$126&gt;=0, if($B155&lt;=$B154,AH154,AH154*vlookup($B155,'2a. TBill Main'!$B$237:$HF$246,1+AH$123)),AH154)</f>
        <v>13566.34761</v>
      </c>
      <c r="AI155" s="346">
        <f>if($A155-AI$126&gt;=0, if($B155&lt;=$B154,AI154,AI154*vlookup($B155,'2a. TBill Main'!$B$237:$HF$246,1+AI$123)),AI154)</f>
        <v>25217.24318</v>
      </c>
      <c r="AJ155" s="346">
        <f>if($A155-AJ$126&gt;=0, if($B155&lt;=$B154,AJ154,AJ154*vlookup($B155,'2a. TBill Main'!$B$237:$HF$246,1+AJ$123)),AJ154)</f>
        <v>24390.92734</v>
      </c>
      <c r="AK155" s="346">
        <f>if($A155-AK$126&gt;=0, if($B155&lt;=$B154,AK154,AK154*vlookup($B155,'2a. TBill Main'!$B$237:$HF$246,1+AK$123)),AK154)</f>
        <v>19512.74187</v>
      </c>
      <c r="AL155" s="346">
        <f>if($A155-AL$126&gt;=0, if($B155&lt;=$B154,AL154,AL154*vlookup($B155,'2a. TBill Main'!$B$237:$HF$246,1+AL$123)),AL154)</f>
        <v>13008.49458</v>
      </c>
      <c r="AM155" s="346">
        <f>if($A155-AM$126&gt;=0, if($B155&lt;=$B154,AM154,AM154*vlookup($B155,'2a. TBill Main'!$B$237:$HF$246,1+AM$123)),AM154)</f>
        <v>18377.32795</v>
      </c>
      <c r="AN155" s="346">
        <f>if($A155-AN$126&gt;=0, if($B155&lt;=$B154,AN154,AN154*vlookup($B155,'2a. TBill Main'!$B$237:$HF$246,1+AN$123)),AN154)</f>
        <v>97752.33254</v>
      </c>
      <c r="AO155" s="346">
        <f>if($A155-AO$126&gt;=0, if($B155&lt;=$B154,AO154,AO154*vlookup($B155,'2a. TBill Main'!$B$237:$HF$246,1+AO$123)),AO154)</f>
        <v>10713.7311</v>
      </c>
      <c r="AP155" s="346">
        <f>if($A155-AP$126&gt;=0, if($B155&lt;=$B154,AP154,AP154*vlookup($B155,'2a. TBill Main'!$B$237:$HF$246,1+AP$123)),AP154)</f>
        <v>19482.87112</v>
      </c>
      <c r="AQ155" s="346">
        <f>if($A155-AQ$126&gt;=0, if($B155&lt;=$B154,AQ154,AQ154*vlookup($B155,'2a. TBill Main'!$B$237:$HF$246,1+AQ$123)),AQ154)</f>
        <v>45336.2622</v>
      </c>
      <c r="AR155" s="346">
        <f>if($A155-AR$126&gt;=0, if($B155&lt;=$B154,AR154,AR154*vlookup($B155,'2a. TBill Main'!$B$237:$HF$246,1+AR$123)),AR154)</f>
        <v>32521.23646</v>
      </c>
      <c r="AS155" s="346">
        <f>if($A155-AS$126&gt;=0, if($B155&lt;=$B154,AS154,AS154*vlookup($B155,'2a. TBill Main'!$B$237:$HF$246,1+AS$123)),AS154)</f>
        <v>9756.370937</v>
      </c>
      <c r="AT155" s="346">
        <f>if($A155-AT$126&gt;=0, if($B155&lt;=$B154,AT154,AT154*vlookup($B155,'2a. TBill Main'!$B$237:$HF$246,1+AT$123)),AT154)</f>
        <v>13008.49458</v>
      </c>
      <c r="AU155" s="346">
        <f>if($A155-AU$126&gt;=0, if($B155&lt;=$B154,AU154,AU154*vlookup($B155,'2a. TBill Main'!$B$237:$HF$246,1+AU$123)),AU154)</f>
        <v>13008.49458</v>
      </c>
      <c r="AV155" s="346">
        <f>if($A155-AV$126&gt;=0, if($B155&lt;=$B154,AV154,AV154*vlookup($B155,'2a. TBill Main'!$B$237:$HF$246,1+AV$123)),AV154)</f>
        <v>8130.309114</v>
      </c>
      <c r="AW155" s="346">
        <f>if($A155-AW$126&gt;=0, if($B155&lt;=$B154,AW154,AW154*vlookup($B155,'2a. TBill Main'!$B$237:$HF$246,1+AW$123)),AW154)</f>
        <v>8130.309114</v>
      </c>
      <c r="AX155" s="346">
        <f>if($A155-AX$126&gt;=0, if($B155&lt;=$B154,AX154,AX154*vlookup($B155,'2a. TBill Main'!$B$237:$HF$246,1+AX$123)),AX154)</f>
        <v>60487.87375</v>
      </c>
      <c r="AY155" s="346">
        <f>if($A155-AY$126&gt;=0, if($B155&lt;=$B154,AY154,AY154*vlookup($B155,'2a. TBill Main'!$B$237:$HF$246,1+AY$123)),AY154)</f>
        <v>46023.97253</v>
      </c>
      <c r="AZ155" s="346">
        <f>if($A155-AZ$126&gt;=0, if($B155&lt;=$B154,AZ154,AZ154*vlookup($B155,'2a. TBill Main'!$B$237:$HF$246,1+AZ$123)),AZ154)</f>
        <v>18395.58862</v>
      </c>
      <c r="BA155" s="346">
        <f>if($A155-BA$126&gt;=0, if($B155&lt;=$B154,BA154,BA154*vlookup($B155,'2a. TBill Main'!$B$237:$HF$246,1+BA$123)),BA154)</f>
        <v>27986.06873</v>
      </c>
      <c r="BB155" s="346">
        <f>if($A155-BB$126&gt;=0, if($B155&lt;=$B154,BB154,BB154*vlookup($B155,'2a. TBill Main'!$B$237:$HF$246,1+BB$123)),BB154)</f>
        <v>51606.34033</v>
      </c>
      <c r="BC155" s="346">
        <f>if($A155-BC$126&gt;=0, if($B155&lt;=$B154,BC154,BC154*vlookup($B155,'2a. TBill Main'!$B$237:$HF$246,1+BC$123)),BC154)</f>
        <v>487.8185469</v>
      </c>
      <c r="BD155" s="346">
        <f>if($A155-BD$126&gt;=0, if($B155&lt;=$B154,BD154,BD154*vlookup($B155,'2a. TBill Main'!$B$237:$HF$246,1+BD$123)),BD154)</f>
        <v>24390.92734</v>
      </c>
      <c r="BE155" s="346">
        <f>if($A155-BE$126&gt;=0, if($B155&lt;=$B154,BE154,BE154*vlookup($B155,'2a. TBill Main'!$B$237:$HF$246,1+BE$123)),BE154)</f>
        <v>16260.61823</v>
      </c>
      <c r="BF155" s="346">
        <f>if($A155-BF$126&gt;=0, if($B155&lt;=$B154,BF154,BF154*vlookup($B155,'2a. TBill Main'!$B$237:$HF$246,1+BF$123)),BF154)</f>
        <v>8130.309114</v>
      </c>
      <c r="BG155" s="346">
        <f>if($A155-BG$126&gt;=0, if($B155&lt;=$B154,BG154,BG154*vlookup($B155,'2a. TBill Main'!$B$237:$HF$246,1+BG$123)),BG154)</f>
        <v>8130.309114</v>
      </c>
      <c r="BH155" s="346">
        <f>if($A155-BH$126&gt;=0, if($B155&lt;=$B154,BH154,BH154*vlookup($B155,'2a. TBill Main'!$B$237:$HF$246,1+BH$123)),BH154)</f>
        <v>16260.61823</v>
      </c>
      <c r="BI155" s="346">
        <f>if($A155-BI$126&gt;=0, if($B155&lt;=$B154,BI154,BI154*vlookup($B155,'2a. TBill Main'!$B$237:$HF$246,1+BI$123)),BI154)</f>
        <v>90184.64082</v>
      </c>
      <c r="BJ155" s="346">
        <f>if($A155-BJ$126&gt;=0, if($B155&lt;=$B154,BJ154,BJ154*vlookup($B155,'2a. TBill Main'!$B$237:$HF$246,1+BJ$123)),BJ154)</f>
        <v>16260.61823</v>
      </c>
      <c r="BK155" s="346">
        <f>if($A155-BK$126&gt;=0, if($B155&lt;=$B154,BK154,BK154*vlookup($B155,'2a. TBill Main'!$B$237:$HF$246,1+BK$123)),BK154)</f>
        <v>30168.19491</v>
      </c>
      <c r="BL155" s="346">
        <f>if($A155-BL$126&gt;=0, if($B155&lt;=$B154,BL154,BL154*vlookup($B155,'2a. TBill Main'!$B$237:$HF$246,1+BL$123)),BL154)</f>
        <v>40651.54557</v>
      </c>
      <c r="BM155" s="346">
        <f>if($A155-BM$126&gt;=0, if($B155&lt;=$B154,BM154,BM154*vlookup($B155,'2a. TBill Main'!$B$237:$HF$246,1+BM$123)),BM154)</f>
        <v>32.52123646</v>
      </c>
      <c r="BN155" s="346">
        <f>if($A155-BN$126&gt;=0, if($B155&lt;=$B154,BN154,BN154*vlookup($B155,'2a. TBill Main'!$B$237:$HF$246,1+BN$123)),BN154)</f>
        <v>4617.771668</v>
      </c>
      <c r="BO155" s="346">
        <f>if($A155-BO$126&gt;=0, if($B155&lt;=$B154,BO154,BO154*vlookup($B155,'2a. TBill Main'!$B$237:$HF$246,1+BO$123)),BO154)</f>
        <v>31888.95858</v>
      </c>
      <c r="BP155" s="346">
        <f>if($A155-BP$126&gt;=0, if($B155&lt;=$B154,BP154,BP154*vlookup($B155,'2a. TBill Main'!$B$237:$HF$246,1+BP$123)),BP154)</f>
        <v>16260.61823</v>
      </c>
      <c r="BQ155" s="346">
        <f>if($A155-BQ$126&gt;=0, if($B155&lt;=$B154,BQ154,BQ154*vlookup($B155,'2a. TBill Main'!$B$237:$HF$246,1+BQ$123)),BQ154)</f>
        <v>3734.381061</v>
      </c>
      <c r="BR155" s="346">
        <f>if($A155-BR$126&gt;=0, if($B155&lt;=$B154,BR154,BR154*vlookup($B155,'2a. TBill Main'!$B$237:$HF$246,1+BR$123)),BR154)</f>
        <v>16260.61823</v>
      </c>
      <c r="BS155" s="346">
        <f>if($A155-BS$126&gt;=0, if($B155&lt;=$B154,BS154,BS154*vlookup($B155,'2a. TBill Main'!$B$237:$HF$246,1+BS$123)),BS154)</f>
        <v>9756.370937</v>
      </c>
      <c r="BT155" s="346">
        <f>if($A155-BT$126&gt;=0, if($B155&lt;=$B154,BT154,BT154*vlookup($B155,'2a. TBill Main'!$B$237:$HF$246,1+BT$123)),BT154)</f>
        <v>113502.3674</v>
      </c>
      <c r="BU155" s="346">
        <f>if($A155-BU$126&gt;=0, if($B155&lt;=$B154,BU154,BU154*vlookup($B155,'2a. TBill Main'!$B$237:$HF$246,1+BU$123)),BU154)</f>
        <v>40803.01323</v>
      </c>
      <c r="BV155" s="346">
        <f>if($A155-BV$126&gt;=0, if($B155&lt;=$B154,BV154,BV154*vlookup($B155,'2a. TBill Main'!$B$237:$HF$246,1+BV$123)),BV154)</f>
        <v>40651.54557</v>
      </c>
      <c r="BW155" s="346">
        <f>if($A155-BW$126&gt;=0, if($B155&lt;=$B154,BW154,BW154*vlookup($B155,'2a. TBill Main'!$B$237:$HF$246,1+BW$123)),BW154)</f>
        <v>817.9090969</v>
      </c>
      <c r="BX155" s="346">
        <f>if($A155-BX$126&gt;=0, if($B155&lt;=$B154,BX154,BX154*vlookup($B155,'2a. TBill Main'!$B$237:$HF$246,1+BX$123)),BX154)</f>
        <v>24390.92734</v>
      </c>
      <c r="BY155" s="346">
        <f>if($A155-BY$126&gt;=0, if($B155&lt;=$B154,BY154,BY154*vlookup($B155,'2a. TBill Main'!$B$237:$HF$246,1+BY$123)),BY154)</f>
        <v>16260.61823</v>
      </c>
      <c r="BZ155" s="346">
        <f>if($A155-BZ$126&gt;=0, if($B155&lt;=$B154,BZ154,BZ154*vlookup($B155,'2a. TBill Main'!$B$237:$HF$246,1+BZ$123)),BZ154)</f>
        <v>9901.773385</v>
      </c>
      <c r="CA155" s="346">
        <f>if($A155-CA$126&gt;=0, if($B155&lt;=$B154,CA154,CA154*vlookup($B155,'2a. TBill Main'!$B$237:$HF$246,1+CA$123)),CA154)</f>
        <v>16260.61823</v>
      </c>
      <c r="CB155" s="346">
        <f>if($A155-CB$126&gt;=0, if($B155&lt;=$B154,CB154,CB154*vlookup($B155,'2a. TBill Main'!$B$237:$HF$246,1+CB$123)),CB154)</f>
        <v>33373.29285</v>
      </c>
      <c r="CC155" s="346">
        <f>if($A155-CC$126&gt;=0, if($B155&lt;=$B154,CC154,CC154*vlookup($B155,'2a. TBill Main'!$B$237:$HF$246,1+CC$123)),CC154)</f>
        <v>61443.90054</v>
      </c>
      <c r="CD155" s="346">
        <f>if($A155-CD$126&gt;=0, if($B155&lt;=$B154,CD154,CD154*vlookup($B155,'2a. TBill Main'!$B$237:$HF$246,1+CD$123)),CD154)</f>
        <v>17070.39702</v>
      </c>
      <c r="CE155" s="346">
        <f>if($A155-CE$126&gt;=0, if($B155&lt;=$B154,CE154,CE154*vlookup($B155,'2a. TBill Main'!$B$237:$HF$246,1+CE$123)),CE154)</f>
        <v>36271.94318</v>
      </c>
      <c r="CF155" s="346">
        <f>if($A155-CF$126&gt;=0, if($B155&lt;=$B154,CF154,CF154*vlookup($B155,'2a. TBill Main'!$B$237:$HF$246,1+CF$123)),CF154)</f>
        <v>40651.54557</v>
      </c>
      <c r="CG155" s="346">
        <f>if($A155-CG$126&gt;=0, if($B155&lt;=$B154,CG154,CG154*vlookup($B155,'2a. TBill Main'!$B$237:$HF$246,1+CG$123)),CG154)</f>
        <v>8.130309114</v>
      </c>
      <c r="CH155" s="346">
        <f>if($A155-CH$126&gt;=0, if($B155&lt;=$B154,CH154,CH154*vlookup($B155,'2a. TBill Main'!$B$237:$HF$246,1+CH$123)),CH154)</f>
        <v>22882.80378</v>
      </c>
      <c r="CI155" s="346">
        <f>if($A155-CI$126&gt;=0, if($B155&lt;=$B154,CI154,CI154*vlookup($B155,'2a. TBill Main'!$B$237:$HF$246,1+CI$123)),CI154)</f>
        <v>16260.61823</v>
      </c>
      <c r="CJ155" s="346">
        <f>if($A155-CJ$126&gt;=0, if($B155&lt;=$B154,CJ154,CJ154*vlookup($B155,'2a. TBill Main'!$B$237:$HF$246,1+CJ$123)),CJ154)</f>
        <v>8130.309114</v>
      </c>
      <c r="CK155" s="346">
        <f>if($A155-CK$126&gt;=0, if($B155&lt;=$B154,CK154,CK154*vlookup($B155,'2a. TBill Main'!$B$237:$HF$246,1+CK$123)),CK154)</f>
        <v>14155.38851</v>
      </c>
      <c r="CL155" s="346">
        <f>if($A155-CL$126&gt;=0, if($B155&lt;=$B154,CL154,CL154*vlookup($B155,'2a. TBill Main'!$B$237:$HF$246,1+CL$123)),CL154)</f>
        <v>12213.39913</v>
      </c>
      <c r="CM155" s="346">
        <f>if($A155-CM$126&gt;=0, if($B155&lt;=$B154,CM154,CM154*vlookup($B155,'2a. TBill Main'!$B$237:$HF$246,1+CM$123)),CM154)</f>
        <v>72089.82486</v>
      </c>
      <c r="CN155" s="346">
        <f>if($A155-CN$126&gt;=0, if($B155&lt;=$B154,CN154,CN154*vlookup($B155,'2a. TBill Main'!$B$237:$HF$246,1+CN$123)),CN154)</f>
        <v>25461.2175</v>
      </c>
      <c r="CO155" s="346">
        <f>if($A155-CO$126&gt;=0, if($B155&lt;=$B154,CO154,CO154*vlookup($B155,'2a. TBill Main'!$B$237:$HF$246,1+CO$123)),CO154)</f>
        <v>239.9205936</v>
      </c>
      <c r="CP155" s="346">
        <f>if($A155-CP$126&gt;=0, if($B155&lt;=$B154,CP154,CP154*vlookup($B155,'2a. TBill Main'!$B$237:$HF$246,1+CP$123)),CP154)</f>
        <v>33985.38187</v>
      </c>
      <c r="CQ155" s="346">
        <f>if($A155-CQ$126&gt;=0, if($B155&lt;=$B154,CQ154,CQ154*vlookup($B155,'2a. TBill Main'!$B$237:$HF$246,1+CQ$123)),CQ154)</f>
        <v>7497.518549</v>
      </c>
      <c r="CR155" s="346">
        <f>if($A155-CR$126&gt;=0, if($B155&lt;=$B154,CR154,CR154*vlookup($B155,'2a. TBill Main'!$B$237:$HF$246,1+CR$123)),CR154)</f>
        <v>21478.1114</v>
      </c>
      <c r="CS155" s="346">
        <f>if($A155-CS$126&gt;=0, if($B155&lt;=$B154,CS154,CS154*vlookup($B155,'2a. TBill Main'!$B$237:$HF$246,1+CS$123)),CS154)</f>
        <v>6353.397218</v>
      </c>
      <c r="CT155" s="346">
        <f>if($A155-CT$126&gt;=0, if($B155&lt;=$B154,CT154,CT154*vlookup($B155,'2a. TBill Main'!$B$237:$HF$246,1+CT$123)),CT154)</f>
        <v>20999.60477</v>
      </c>
      <c r="CU155" s="346">
        <f>if($A155-CU$126&gt;=0, if($B155&lt;=$B154,CU154,CU154*vlookup($B155,'2a. TBill Main'!$B$237:$HF$246,1+CU$123)),CU154)</f>
        <v>31920.62524</v>
      </c>
      <c r="CV155" s="346">
        <f>if($A155-CV$126&gt;=0, if($B155&lt;=$B154,CV154,CV154*vlookup($B155,'2a. TBill Main'!$B$237:$HF$246,1+CV$123)),CV154)</f>
        <v>7497.518549</v>
      </c>
      <c r="CW155" s="346">
        <f>if($A155-CW$126&gt;=0, if($B155&lt;=$B154,CW154,CW154*vlookup($B155,'2a. TBill Main'!$B$237:$HF$246,1+CW$123)),CW154)</f>
        <v>10871.4019</v>
      </c>
      <c r="CX155" s="346">
        <f>if($A155-CX$126&gt;=0, if($B155&lt;=$B154,CX154,CX154*vlookup($B155,'2a. TBill Main'!$B$237:$HF$246,1+CX$123)),CX154)</f>
        <v>81763.43878</v>
      </c>
      <c r="CY155" s="346">
        <f>if($A155-CY$126&gt;=0, if($B155&lt;=$B154,CY154,CY154*vlookup($B155,'2a. TBill Main'!$B$237:$HF$246,1+CY$123)),CY154)</f>
        <v>160476.842</v>
      </c>
      <c r="CZ155" s="346">
        <f>if($A155-CZ$126&gt;=0, if($B155&lt;=$B154,CZ154,CZ154*vlookup($B155,'2a. TBill Main'!$B$237:$HF$246,1+CZ$123)),CZ154)</f>
        <v>13578.38097</v>
      </c>
      <c r="DA155" s="346">
        <f>if($A155-DA$126&gt;=0, if($B155&lt;=$B154,DA154,DA154*vlookup($B155,'2a. TBill Main'!$B$237:$HF$246,1+DA$123)),DA154)</f>
        <v>37487.59274</v>
      </c>
      <c r="DB155" s="346">
        <f>if($A155-DB$126&gt;=0, if($B155&lt;=$B154,DB154,DB154*vlookup($B155,'2a. TBill Main'!$B$237:$HF$246,1+DB$123)),DB154)</f>
        <v>14995.0371</v>
      </c>
      <c r="DC155" s="346">
        <f>if($A155-DC$126&gt;=0, if($B155&lt;=$B154,DC154,DC154*vlookup($B155,'2a. TBill Main'!$B$237:$HF$246,1+DC$123)),DC154)</f>
        <v>14995.0371</v>
      </c>
      <c r="DD155" s="346">
        <f>if($A155-DD$126&gt;=0, if($B155&lt;=$B154,DD154,DD154*vlookup($B155,'2a. TBill Main'!$B$237:$HF$246,1+DD$123)),DD154)</f>
        <v>29867.11489</v>
      </c>
      <c r="DE155" s="346">
        <f>if($A155-DE$126&gt;=0, if($B155&lt;=$B154,DE154,DE154*vlookup($B155,'2a. TBill Main'!$B$237:$HF$246,1+DE$123)),DE154)</f>
        <v>11369.23713</v>
      </c>
      <c r="DF155" s="346">
        <f>if($A155-DF$126&gt;=0, if($B155&lt;=$B154,DF154,DF154*vlookup($B155,'2a. TBill Main'!$B$237:$HF$246,1+DF$123)),DF154)</f>
        <v>5998.014839</v>
      </c>
      <c r="DG155" s="346">
        <f>if($A155-DG$126&gt;=0, if($B155&lt;=$B154,DG154,DG154*vlookup($B155,'2a. TBill Main'!$B$237:$HF$246,1+DG$123)),DG154)</f>
        <v>14995.0371</v>
      </c>
      <c r="DH155" s="346">
        <f>if($A155-DH$126&gt;=0, if($B155&lt;=$B154,DH154,DH154*vlookup($B155,'2a. TBill Main'!$B$237:$HF$246,1+DH$123)),DH154)</f>
        <v>74754.75844</v>
      </c>
      <c r="DI155" s="346">
        <f>if($A155-DI$126&gt;=0, if($B155&lt;=$B154,DI154,DI154*vlookup($B155,'2a. TBill Main'!$B$237:$HF$246,1+DI$123)),DI154)</f>
        <v>11678.4198</v>
      </c>
      <c r="DJ155" s="346">
        <f>if($A155-DJ$126&gt;=0, if($B155&lt;=$B154,DJ154,DJ154*vlookup($B155,'2a. TBill Main'!$B$237:$HF$246,1+DJ$123)),DJ154)</f>
        <v>74.97518549</v>
      </c>
      <c r="DK155" s="346">
        <f>if($A155-DK$126&gt;=0, if($B155&lt;=$B154,DK154,DK154*vlookup($B155,'2a. TBill Main'!$B$237:$HF$246,1+DK$123)),DK154)</f>
        <v>35065.24947</v>
      </c>
      <c r="DL155" s="346">
        <f>if($A155-DL$126&gt;=0, if($B155&lt;=$B154,DL154,DL154*vlookup($B155,'2a. TBill Main'!$B$237:$HF$246,1+DL$123)),DL154)</f>
        <v>14995.0371</v>
      </c>
      <c r="DM155" s="346">
        <f>if($A155-DM$126&gt;=0, if($B155&lt;=$B154,DM154,DM154*vlookup($B155,'2a. TBill Main'!$B$237:$HF$246,1+DM$123)),DM154)</f>
        <v>9618.851452</v>
      </c>
      <c r="DN155" s="346">
        <f>if($A155-DN$126&gt;=0, if($B155&lt;=$B154,DN154,DN154*vlookup($B155,'2a. TBill Main'!$B$237:$HF$246,1+DN$123)),DN154)</f>
        <v>39937.78181</v>
      </c>
      <c r="DO155" s="346">
        <f>if($A155-DO$126&gt;=0, if($B155&lt;=$B154,DO154,DO154*vlookup($B155,'2a. TBill Main'!$B$237:$HF$246,1+DO$123)),DO154)</f>
        <v>14995.0371</v>
      </c>
      <c r="DP155" s="346">
        <f>if($A155-DP$126&gt;=0, if($B155&lt;=$B154,DP154,DP154*vlookup($B155,'2a. TBill Main'!$B$237:$HF$246,1+DP$123)),DP154)</f>
        <v>17994.04452</v>
      </c>
      <c r="DQ155" s="346">
        <f>if($A155-DQ$126&gt;=0, if($B155&lt;=$B154,DQ154,DQ154*vlookup($B155,'2a. TBill Main'!$B$237:$HF$246,1+DQ$123)),DQ154)</f>
        <v>10496.52597</v>
      </c>
      <c r="DR155" s="346">
        <f>if($A155-DR$126&gt;=0, if($B155&lt;=$B154,DR154,DR154*vlookup($B155,'2a. TBill Main'!$B$237:$HF$246,1+DR$123)),DR154)</f>
        <v>70935.91237</v>
      </c>
      <c r="DS155" s="346">
        <f>if($A155-DS$126&gt;=0, if($B155&lt;=$B154,DS154,DS154*vlookup($B155,'2a. TBill Main'!$B$237:$HF$246,1+DS$123)),DS154)</f>
        <v>3013.747541</v>
      </c>
      <c r="DT155" s="346">
        <f>if($A155-DT$126&gt;=0, if($B155&lt;=$B154,DT154,DT154*vlookup($B155,'2a. TBill Main'!$B$237:$HF$246,1+DT$123)),DT154)</f>
        <v>79.47369662</v>
      </c>
      <c r="DU155" s="346">
        <f>if($A155-DU$126&gt;=0, if($B155&lt;=$B154,DU154,DU154*vlookup($B155,'2a. TBill Main'!$B$237:$HF$246,1+DU$123)),DU154)</f>
        <v>26093.34389</v>
      </c>
      <c r="DV155" s="346">
        <f>if($A155-DV$126&gt;=0, if($B155&lt;=$B154,DV154,DV154*vlookup($B155,'2a. TBill Main'!$B$237:$HF$246,1+DV$123)),DV154)</f>
        <v>52300.93498</v>
      </c>
      <c r="DW155" s="346">
        <f>if($A155-DW$126&gt;=0, if($B155&lt;=$B154,DW154,DW154*vlookup($B155,'2a. TBill Main'!$B$237:$HF$246,1+DW$123)),DW154)</f>
        <v>14995.0371</v>
      </c>
      <c r="DX155" s="346">
        <f>if($A155-DX$126&gt;=0, if($B155&lt;=$B154,DX154,DX154*vlookup($B155,'2a. TBill Main'!$B$237:$HF$246,1+DX$123)),DX154)</f>
        <v>29990.0742</v>
      </c>
      <c r="DY155" s="346">
        <f>if($A155-DY$126&gt;=0, if($B155&lt;=$B154,DY154,DY154*vlookup($B155,'2a. TBill Main'!$B$237:$HF$246,1+DY$123)),DY154)</f>
        <v>14995.0371</v>
      </c>
      <c r="DZ155" s="346">
        <f>if($A155-DZ$126&gt;=0, if($B155&lt;=$B154,DZ154,DZ154*vlookup($B155,'2a. TBill Main'!$B$237:$HF$246,1+DZ$123)),DZ154)</f>
        <v>90621.0072</v>
      </c>
      <c r="EA155" s="346">
        <f>if($A155-EA$126&gt;=0, if($B155&lt;=$B154,EA154,EA154*vlookup($B155,'2a. TBill Main'!$B$237:$HF$246,1+EA$123)),EA154)</f>
        <v>428.858061</v>
      </c>
      <c r="EB155" s="346">
        <f>if($A155-EB$126&gt;=0, if($B155&lt;=$B154,EB154,EB154*vlookup($B155,'2a. TBill Main'!$B$237:$HF$246,1+EB$123)),EB154)</f>
        <v>29990.0742</v>
      </c>
      <c r="EC155" s="346">
        <f>if($A155-EC$126&gt;=0, if($B155&lt;=$B154,EC154,EC154*vlookup($B155,'2a. TBill Main'!$B$237:$HF$246,1+EC$123)),EC154)</f>
        <v>43299.92404</v>
      </c>
      <c r="ED155" s="346">
        <f>if($A155-ED$126&gt;=0, if($B155&lt;=$B154,ED154,ED154*vlookup($B155,'2a. TBill Main'!$B$237:$HF$246,1+ED$123)),ED154)</f>
        <v>29331.61213</v>
      </c>
      <c r="EE155" s="346">
        <f>if($A155-EE$126&gt;=0, if($B155&lt;=$B154,EE154,EE154*vlookup($B155,'2a. TBill Main'!$B$237:$HF$246,1+EE$123)),EE154)</f>
        <v>29990.0742</v>
      </c>
      <c r="EF155" s="346">
        <f>if($A155-EF$126&gt;=0, if($B155&lt;=$B154,EF154,EF154*vlookup($B155,'2a. TBill Main'!$B$237:$HF$246,1+EF$123)),EF154)</f>
        <v>7901.454858</v>
      </c>
      <c r="EG155" s="346">
        <f>if($A155-EG$126&gt;=0, if($B155&lt;=$B154,EG154,EG154*vlookup($B155,'2a. TBill Main'!$B$237:$HF$246,1+EG$123)),EG154)</f>
        <v>6302.923923</v>
      </c>
      <c r="EH155" s="346">
        <f>if($A155-EH$126&gt;=0, if($B155&lt;=$B154,EH154,EH154*vlookup($B155,'2a. TBill Main'!$B$237:$HF$246,1+EH$123)),EH154)</f>
        <v>590.8044617</v>
      </c>
      <c r="EI155" s="346">
        <f>if($A155-EI$126&gt;=0, if($B155&lt;=$B154,EI154,EI154*vlookup($B155,'2a. TBill Main'!$B$237:$HF$246,1+EI$123)),EI154)</f>
        <v>29990.0742</v>
      </c>
      <c r="EJ155" s="346">
        <f>if($A155-EJ$126&gt;=0, if($B155&lt;=$B154,EJ154,EJ154*vlookup($B155,'2a. TBill Main'!$B$237:$HF$246,1+EJ$123)),EJ154)</f>
        <v>26707.46564</v>
      </c>
      <c r="EK155" s="346">
        <f>if($A155-EK$126&gt;=0, if($B155&lt;=$B154,EK154,EK154*vlookup($B155,'2a. TBill Main'!$B$237:$HF$246,1+EK$123)),EK154)</f>
        <v>16494.54081</v>
      </c>
      <c r="EL155" s="346">
        <f>if($A155-EL$126&gt;=0, if($B155&lt;=$B154,EL154,EL154*vlookup($B155,'2a. TBill Main'!$B$237:$HF$246,1+EL$123)),EL154)</f>
        <v>6335.403174</v>
      </c>
      <c r="EM155" s="346">
        <f>if($A155-EM$126&gt;=0, if($B155&lt;=$B154,EM154,EM154*vlookup($B155,'2a. TBill Main'!$B$237:$HF$246,1+EM$123)),EM154)</f>
        <v>61496.14664</v>
      </c>
      <c r="EN155" s="346">
        <f>if($A155-EN$126&gt;=0, if($B155&lt;=$B154,EN154,EN154*vlookup($B155,'2a. TBill Main'!$B$237:$HF$246,1+EN$123)),EN154)</f>
        <v>449.8511129</v>
      </c>
      <c r="EO155" s="346">
        <f>if($A155-EO$126&gt;=0, if($B155&lt;=$B154,EO154,EO154*vlookup($B155,'2a. TBill Main'!$B$237:$HF$246,1+EO$123)),EO154)</f>
        <v>25516.99465</v>
      </c>
      <c r="EP155" s="346">
        <f>if($A155-EP$126&gt;=0, if($B155&lt;=$B154,EP154,EP154*vlookup($B155,'2a. TBill Main'!$B$237:$HF$246,1+EP$123)),EP154)</f>
        <v>27047.82299</v>
      </c>
      <c r="EQ155" s="346">
        <f>if($A155-EQ$126&gt;=0, if($B155&lt;=$B154,EQ154,EQ154*vlookup($B155,'2a. TBill Main'!$B$237:$HF$246,1+EQ$123)),EQ154)</f>
        <v>29990.0742</v>
      </c>
      <c r="ER155" s="346">
        <f>if($A155-ER$126&gt;=0, if($B155&lt;=$B154,ER154,ER154*vlookup($B155,'2a. TBill Main'!$B$237:$HF$246,1+ER$123)),ER154)</f>
        <v>54079.60129</v>
      </c>
      <c r="ES155" s="346">
        <f>if($A155-ES$126&gt;=0, if($B155&lt;=$B154,ES154,ES154*vlookup($B155,'2a. TBill Main'!$B$237:$HF$246,1+ES$123)),ES154)</f>
        <v>7192.459514</v>
      </c>
      <c r="ET155" s="346">
        <f>if($A155-ET$126&gt;=0, if($B155&lt;=$B154,ET154,ET154*vlookup($B155,'2a. TBill Main'!$B$237:$HF$246,1+ET$123)),ET154)</f>
        <v>2126.29626</v>
      </c>
      <c r="EU155" s="346">
        <f>if($A155-EU$126&gt;=0, if($B155&lt;=$B154,EU154,EU154*vlookup($B155,'2a. TBill Main'!$B$237:$HF$246,1+EU$123)),EU154)</f>
        <v>12144.99038</v>
      </c>
      <c r="EV155" s="346">
        <f>if($A155-EV$126&gt;=0, if($B155&lt;=$B154,EV154,EV154*vlookup($B155,'2a. TBill Main'!$B$237:$HF$246,1+EV$123)),EV154)</f>
        <v>7281.200144</v>
      </c>
      <c r="EW155" s="346">
        <f>if($A155-EW$126&gt;=0, if($B155&lt;=$B154,EW154,EW154*vlookup($B155,'2a. TBill Main'!$B$237:$HF$246,1+EW$123)),EW154)</f>
        <v>6405.879848</v>
      </c>
      <c r="EX155" s="346">
        <f>if($A155-EX$126&gt;=0, if($B155&lt;=$B154,EX154,EX154*vlookup($B155,'2a. TBill Main'!$B$237:$HF$246,1+EX$123)),EX154)</f>
        <v>8835.225808</v>
      </c>
      <c r="EY155" s="346">
        <f>if($A155-EY$126&gt;=0, if($B155&lt;=$B154,EY154,EY154*vlookup($B155,'2a. TBill Main'!$B$237:$HF$246,1+EY$123)),EY154)</f>
        <v>68931.78067</v>
      </c>
      <c r="EZ155" s="346">
        <f>if($A155-EZ$126&gt;=0, if($B155&lt;=$B154,EZ154,EZ154*vlookup($B155,'2a. TBill Main'!$B$237:$HF$246,1+EZ$123)),EZ154)</f>
        <v>29535.00481</v>
      </c>
      <c r="FA155" s="346">
        <f>if($A155-FA$126&gt;=0, if($B155&lt;=$B154,FA154,FA154*vlookup($B155,'2a. TBill Main'!$B$237:$HF$246,1+FA$123)),FA154)</f>
        <v>5368.523182</v>
      </c>
      <c r="FB155" s="346">
        <f>if($A155-FB$126&gt;=0, if($B155&lt;=$B154,FB154,FB154*vlookup($B155,'2a. TBill Main'!$B$237:$HF$246,1+FB$123)),FB154)</f>
        <v>9435.926995</v>
      </c>
      <c r="FC155" s="346">
        <f>if($A155-FC$126&gt;=0, if($B155&lt;=$B154,FC154,FC154*vlookup($B155,'2a. TBill Main'!$B$237:$HF$246,1+FC$123)),FC154)</f>
        <v>37827.98009</v>
      </c>
      <c r="FD155" s="346">
        <f>if($A155-FD$126&gt;=0, if($B155&lt;=$B154,FD154,FD154*vlookup($B155,'2a. TBill Main'!$B$237:$HF$246,1+FD$123)),FD154)</f>
        <v>30749.88772</v>
      </c>
      <c r="FE155" s="346">
        <f>if($A155-FE$126&gt;=0, if($B155&lt;=$B154,FE154,FE154*vlookup($B155,'2a. TBill Main'!$B$237:$HF$246,1+FE$123)),FE154)</f>
        <v>51654.99376</v>
      </c>
      <c r="FF155" s="346">
        <f>if($A155-FF$126&gt;=0, if($B155&lt;=$B154,FF154,FF154*vlookup($B155,'2a. TBill Main'!$B$237:$HF$246,1+FF$123)),FF154)</f>
        <v>12268.77441</v>
      </c>
      <c r="FG155" s="346">
        <f>if($A155-FG$126&gt;=0, if($B155&lt;=$B154,FG154,FG154*vlookup($B155,'2a. TBill Main'!$B$237:$HF$246,1+FG$123)),FG154)</f>
        <v>15618.32081</v>
      </c>
      <c r="FH155" s="346">
        <f>if($A155-FH$126&gt;=0, if($B155&lt;=$B154,FH154,FH154*vlookup($B155,'2a. TBill Main'!$B$237:$HF$246,1+FH$123)),FH154)</f>
        <v>19330.10232</v>
      </c>
      <c r="FI155" s="346">
        <f>if($A155-FI$126&gt;=0, if($B155&lt;=$B154,FI154,FI154*vlookup($B155,'2a. TBill Main'!$B$237:$HF$246,1+FI$123)),FI154)</f>
        <v>52667.30872</v>
      </c>
      <c r="FJ155" s="346">
        <f>if($A155-FJ$126&gt;=0, if($B155&lt;=$B154,FJ154,FJ154*vlookup($B155,'2a. TBill Main'!$B$237:$HF$246,1+FJ$123)),FJ154)</f>
        <v>54837.12058</v>
      </c>
      <c r="FK155" s="346">
        <f>if($A155-FK$126&gt;=0, if($B155&lt;=$B154,FK154,FK154*vlookup($B155,'2a. TBill Main'!$B$237:$HF$246,1+FK$123)),FK154)</f>
        <v>23416.24993</v>
      </c>
      <c r="FL155" s="346">
        <f>if($A155-FL$126&gt;=0, if($B155&lt;=$B154,FL154,FL154*vlookup($B155,'2a. TBill Main'!$B$237:$HF$246,1+FL$123)),FL154)</f>
        <v>23312.78418</v>
      </c>
      <c r="FM155" s="346">
        <f>if($A155-FM$126&gt;=0, if($B155&lt;=$B154,FM154,FM154*vlookup($B155,'2a. TBill Main'!$B$237:$HF$246,1+FM$123)),FM154)</f>
        <v>61964.45665</v>
      </c>
      <c r="FN155" s="346">
        <f>if($A155-FN$126&gt;=0, if($B155&lt;=$B154,FN154,FN154*vlookup($B155,'2a. TBill Main'!$B$237:$HF$246,1+FN$123)),FN154)</f>
        <v>52921.71452</v>
      </c>
      <c r="FO155" s="346">
        <f>if($A155-FO$126&gt;=0, if($B155&lt;=$B154,FO154,FO154*vlookup($B155,'2a. TBill Main'!$B$237:$HF$246,1+FO$123)),FO154)</f>
        <v>25491.56307</v>
      </c>
      <c r="FP155" s="346">
        <f>if($A155-FP$126&gt;=0, if($B155&lt;=$B154,FP154,FP154*vlookup($B155,'2a. TBill Main'!$B$237:$HF$246,1+FP$123)),FP154)</f>
        <v>9040.507866</v>
      </c>
      <c r="FQ155" s="346">
        <f>if($A155-FQ$126&gt;=0, if($B155&lt;=$B154,FQ154,FQ154*vlookup($B155,'2a. TBill Main'!$B$237:$HF$246,1+FQ$123)),FQ154)</f>
        <v>49941.91574</v>
      </c>
      <c r="FR155" s="346">
        <f>if($A155-FR$126&gt;=0, if($B155&lt;=$B154,FR154,FR154*vlookup($B155,'2a. TBill Main'!$B$237:$HF$246,1+FR$123)),FR154)</f>
        <v>49935.6928</v>
      </c>
      <c r="FS155" s="346">
        <f>if($A155-FS$126&gt;=0, if($B155&lt;=$B154,FS154,FS154*vlookup($B155,'2a. TBill Main'!$B$237:$HF$246,1+FS$123)),FS154)</f>
        <v>22492.55565</v>
      </c>
      <c r="FT155" s="346">
        <f>if($A155-FT$126&gt;=0, if($B155&lt;=$B154,FT154,FT154*vlookup($B155,'2a. TBill Main'!$B$237:$HF$246,1+FT$123)),FT154)</f>
        <v>27977.74022</v>
      </c>
      <c r="FU155" s="346">
        <f>if($A155-FU$126&gt;=0, if($B155&lt;=$B154,FU154,FU154*vlookup($B155,'2a. TBill Main'!$B$237:$HF$246,1+FU$123)),FU154)</f>
        <v>29990.0742</v>
      </c>
      <c r="FV155" s="346">
        <f>if($A155-FV$126&gt;=0, if($B155&lt;=$B154,FV154,FV154*vlookup($B155,'2a. TBill Main'!$B$237:$HF$246,1+FV$123)),FV154)</f>
        <v>62979.15581</v>
      </c>
      <c r="FW155" s="346">
        <f>if($A155-FW$126&gt;=0, if($B155&lt;=$B154,FW154,FW154*vlookup($B155,'2a. TBill Main'!$B$237:$HF$246,1+FW$123)),FW154)</f>
        <v>1496.504702</v>
      </c>
      <c r="FX155" s="346">
        <f>if($A155-FX$126&gt;=0, if($B155&lt;=$B154,FX154,FX154*vlookup($B155,'2a. TBill Main'!$B$237:$HF$246,1+FX$123)),FX154)</f>
        <v>33404.89399</v>
      </c>
      <c r="FY155" s="346">
        <f>if($A155-FY$126&gt;=0, if($B155&lt;=$B154,FY154,FY154*vlookup($B155,'2a. TBill Main'!$B$237:$HF$246,1+FY$123)),FY154)</f>
        <v>30985.74466</v>
      </c>
      <c r="FZ155" s="346">
        <f>if($A155-FZ$126&gt;=0, if($B155&lt;=$B154,FZ154,FZ154*vlookup($B155,'2a. TBill Main'!$B$237:$HF$246,1+FZ$123)),FZ154)</f>
        <v>34774.4957</v>
      </c>
      <c r="GA155" s="346">
        <f>if($A155-GA$126&gt;=0, if($B155&lt;=$B154,GA154,GA154*vlookup($B155,'2a. TBill Main'!$B$237:$HF$246,1+GA$123)),GA154)</f>
        <v>562.3138912</v>
      </c>
      <c r="GB155" s="346">
        <f>if($A155-GB$126&gt;=0, if($B155&lt;=$B154,GB154,GB154*vlookup($B155,'2a. TBill Main'!$B$237:$HF$246,1+GB$123)),GB154)</f>
        <v>3175.948857</v>
      </c>
      <c r="GC155" s="346">
        <f>if($A155-GC$126&gt;=0, if($B155&lt;=$B154,GC154,GC154*vlookup($B155,'2a. TBill Main'!$B$237:$HF$246,1+GC$123)),GC154)</f>
        <v>164.9454081</v>
      </c>
      <c r="GD155" s="346">
        <f>if($A155-GD$126&gt;=0, if($B155&lt;=$B154,GD154,GD154*vlookup($B155,'2a. TBill Main'!$B$237:$HF$246,1+GD$123)),GD154)</f>
        <v>12642.31578</v>
      </c>
      <c r="GE155" s="346">
        <f>if($A155-GE$126&gt;=0, if($B155&lt;=$B154,GE154,GE154*vlookup($B155,'2a. TBill Main'!$B$237:$HF$246,1+GE$123)),GE154)</f>
        <v>3237.78839</v>
      </c>
      <c r="GF155" s="346">
        <f>if($A155-GF$126&gt;=0, if($B155&lt;=$B154,GF154,GF154*vlookup($B155,'2a. TBill Main'!$B$237:$HF$246,1+GF$123)),GF154)</f>
        <v>2514.667721</v>
      </c>
      <c r="GG155" s="346">
        <f>if($A155-GG$126&gt;=0, if($B155&lt;=$B154,GG154,GG154*vlookup($B155,'2a. TBill Main'!$B$237:$HF$246,1+GG$123)),GG154)</f>
        <v>36988.94778</v>
      </c>
      <c r="GH155" s="346">
        <f>if($A155-GH$126&gt;=0, if($B155&lt;=$B154,GH154,GH154*vlookup($B155,'2a. TBill Main'!$B$237:$HF$246,1+GH$123)),GH154)</f>
        <v>164.9454081</v>
      </c>
      <c r="GI155" s="346">
        <f>if($A155-GI$126&gt;=0, if($B155&lt;=$B154,GI154,GI154*vlookup($B155,'2a. TBill Main'!$B$237:$HF$246,1+GI$123)),GI154)</f>
        <v>374.8759274</v>
      </c>
      <c r="GJ155" s="346">
        <f>if($A155-GJ$126&gt;=0, if($B155&lt;=$B154,GJ154,GJ154*vlookup($B155,'2a. TBill Main'!$B$237:$HF$246,1+GJ$123)),GJ154)</f>
        <v>49.48362242</v>
      </c>
      <c r="GK155" s="346">
        <f>if($A155-GK$126&gt;=0, if($B155&lt;=$B154,GK154,GK154*vlookup($B155,'2a. TBill Main'!$B$237:$HF$246,1+GK$123)),GK154)</f>
        <v>24395.36587</v>
      </c>
      <c r="GL155" s="346">
        <f>if($A155-GL$126&gt;=0, if($B155&lt;=$B154,GL154,GL154*vlookup($B155,'2a. TBill Main'!$B$237:$HF$246,1+GL$123)),GL154)</f>
        <v>17882.04659</v>
      </c>
      <c r="GM155" s="346">
        <f>if($A155-GM$126&gt;=0, if($B155&lt;=$B154,GM154,GM154*vlookup($B155,'2a. TBill Main'!$B$237:$HF$246,1+GM$123)),GM154)</f>
        <v>487.3387057</v>
      </c>
      <c r="GN155" s="346">
        <f>if($A155-GN$126&gt;=0, if($B155&lt;=$B154,GN154,GN154*vlookup($B155,'2a. TBill Main'!$B$237:$HF$246,1+GN$123)),GN154)</f>
        <v>14.9950371</v>
      </c>
      <c r="GO155" s="346">
        <f>if($A155-GO$126&gt;=0, if($B155&lt;=$B154,GO154,GO154*vlookup($B155,'2a. TBill Main'!$B$237:$HF$246,1+GO$123)),GO154)</f>
        <v>1746.921822</v>
      </c>
      <c r="GP155" s="346">
        <f>if($A155-GP$126&gt;=0, if($B155&lt;=$B154,GP154,GP154*vlookup($B155,'2a. TBill Main'!$B$237:$HF$246,1+GP$123)),GP154)</f>
        <v>16352.08796</v>
      </c>
      <c r="GQ155" s="346">
        <f>if($A155-GQ$126&gt;=0, if($B155&lt;=$B154,GQ154,GQ154*vlookup($B155,'2a. TBill Main'!$B$237:$HF$246,1+GQ$123)),GQ154)</f>
        <v>17172.31648</v>
      </c>
      <c r="GR155" s="346">
        <f>if($A155-GR$126&gt;=0, if($B155&lt;=$B154,GR154,GR154*vlookup($B155,'2a. TBill Main'!$B$237:$HF$246,1+GR$123)),GR154)</f>
        <v>20466.72613</v>
      </c>
      <c r="GS155" s="346">
        <f>if($A155-GS$126&gt;=0, if($B155&lt;=$B154,GS154,GS154*vlookup($B155,'2a. TBill Main'!$B$237:$HF$246,1+GS$123)),GS154)</f>
        <v>41515.25971</v>
      </c>
      <c r="GT155" s="346">
        <f>if($A155-GT$126&gt;=0, if($B155&lt;=$B154,GT154,GT154*vlookup($B155,'2a. TBill Main'!$B$237:$HF$246,1+GT$123)),GT154)</f>
        <v>2997.507916</v>
      </c>
      <c r="GU155" s="346">
        <f>if($A155-GU$126&gt;=0, if($B155&lt;=$B154,GU154,GU154*vlookup($B155,'2a. TBill Main'!$B$237:$HF$246,1+GU$123)),GU154)</f>
        <v>12447.38029</v>
      </c>
      <c r="GV155" s="346">
        <f>if($A155-GV$126&gt;=0, if($B155&lt;=$B154,GV154,GV154*vlookup($B155,'2a. TBill Main'!$B$237:$HF$246,1+GV$123)),GV154)</f>
        <v>20787.61993</v>
      </c>
      <c r="GW155" s="346">
        <f>if($A155-GW$126&gt;=0, if($B155&lt;=$B154,GW154,GW154*vlookup($B155,'2a. TBill Main'!$B$237:$HF$246,1+GW$123)),GW154)</f>
        <v>22712.98269</v>
      </c>
      <c r="GX155" s="346">
        <f>if($A155-GX$126&gt;=0, if($B155&lt;=$B154,GX154,GX154*vlookup($B155,'2a. TBill Main'!$B$237:$HF$246,1+GX$123)),GX154)</f>
        <v>9935.711581</v>
      </c>
      <c r="GY155" s="346">
        <f>if($A155-GY$126&gt;=0, if($B155&lt;=$B154,GY154,GY154*vlookup($B155,'2a. TBill Main'!$B$237:$HF$246,1+GY$123)),GY154)</f>
        <v>38405.28901</v>
      </c>
      <c r="GZ155" s="346">
        <f>if($A155-GZ$126&gt;=0, if($B155&lt;=$B154,GZ154,GZ154*vlookup($B155,'2a. TBill Main'!$B$237:$HF$246,1+GZ$123)),GZ154)</f>
        <v>30850.78932</v>
      </c>
      <c r="HA155" s="346">
        <f>if($A155-HA$126&gt;=0, if($B155&lt;=$B154,HA154,HA154*vlookup($B155,'2a. TBill Main'!$B$237:$HF$246,1+HA$123)),HA154)</f>
        <v>44455.78648</v>
      </c>
      <c r="HB155" s="346">
        <f>if($A155-HB$126&gt;=0, if($B155&lt;=$B154,HB154,HB154*vlookup($B155,'2a. TBill Main'!$B$237:$HF$246,1+HB$123)),HB154)</f>
        <v>27506.89605</v>
      </c>
      <c r="HC155" s="346">
        <f>if($A155-HC$126&gt;=0, if($B155&lt;=$B154,HC154,HC154*vlookup($B155,'2a. TBill Main'!$B$237:$HF$246,1+HC$123)),HC154)</f>
        <v>8151.302166</v>
      </c>
      <c r="HD155" s="346">
        <f>if($A155-HD$126&gt;=0, if($B155&lt;=$B154,HD154,HD154*vlookup($B155,'2a. TBill Main'!$B$237:$HF$246,1+HD$123)),HD154)</f>
        <v>19758.96038</v>
      </c>
      <c r="HE155" s="346">
        <f>if($A155-HE$126&gt;=0, if($B155&lt;=$B154,HE154,HE154*vlookup($B155,'2a. TBill Main'!$B$237:$HF$246,1+HE$123)),HE154)</f>
        <v>18308.73037</v>
      </c>
      <c r="HF155" s="346">
        <f>if($A155-HF$126&gt;=0, if($B155&lt;=$B154,HF154,HF154*vlookup($B155,'2a. TBill Main'!$B$237:$HF$246,1+HF$123)),HF154)</f>
        <v>18457.39116</v>
      </c>
      <c r="HG155" s="346">
        <f>if($A155-HG$126&gt;=0, if($B155&lt;=$B154,HG154,HG154*vlookup($B155,'2a. TBill Main'!$B$237:$HF$246,1+HG$123)),HG154)</f>
        <v>3795.243889</v>
      </c>
      <c r="HH155" s="346">
        <f>if($A155-HH$126&gt;=0, if($B155&lt;=$B154,HH154,HH154*vlookup($B155,'2a. TBill Main'!$B$237:$HF$246,1+HH$123)),HH154)</f>
        <v>22557.03431</v>
      </c>
      <c r="HI155" s="346">
        <f>if($A155-HI$126&gt;=0, if($B155&lt;=$B154,HI154,HI154*vlookup($B155,'2a. TBill Main'!$B$237:$HF$246,1+HI$123)),HI154)</f>
        <v>34948.93296</v>
      </c>
      <c r="HJ155" s="346"/>
      <c r="HK155" s="346"/>
      <c r="HL155" s="346"/>
      <c r="HM155" s="346"/>
      <c r="HN155" s="346"/>
      <c r="HO155" s="346"/>
      <c r="HP155" s="346"/>
      <c r="HQ155" s="346"/>
      <c r="HR155" s="346"/>
      <c r="HS155" s="346"/>
      <c r="HT155" s="346"/>
      <c r="HU155" s="346"/>
      <c r="HV155" s="346"/>
      <c r="HW155" s="346"/>
      <c r="HX155" s="346"/>
    </row>
    <row r="156">
      <c r="A156" s="331" t="str">
        <f t="shared" si="33"/>
        <v>03-2028</v>
      </c>
      <c r="B156" s="346">
        <f t="shared" si="36"/>
        <v>6</v>
      </c>
      <c r="C156" s="346">
        <f t="shared" si="34"/>
        <v>5225740.985</v>
      </c>
      <c r="D156" s="338">
        <f t="shared" si="35"/>
        <v>6</v>
      </c>
      <c r="E156" s="346"/>
      <c r="F156" s="346">
        <f>if($A156-F$126&gt;=0, if($B156&lt;=$B155,F155,F155*vlookup($B156,'2a. TBill Main'!$B$237:$HF$246,1+F$123)),F155)</f>
        <v>460.1754959</v>
      </c>
      <c r="G156" s="346">
        <f>if($A156-G$126&gt;=0, if($B156&lt;=$B155,G155,G155*vlookup($B156,'2a. TBill Main'!$B$237:$HF$246,1+G$123)),G155)</f>
        <v>11851.51907</v>
      </c>
      <c r="H156" s="346">
        <f>if($A156-H$126&gt;=0, if($B156&lt;=$B155,H155,H155*vlookup($B156,'2a. TBill Main'!$B$237:$HF$246,1+H$123)),H155)</f>
        <v>32521.23646</v>
      </c>
      <c r="I156" s="346">
        <f>if($A156-I$126&gt;=0, if($B156&lt;=$B155,I155,I155*vlookup($B156,'2a. TBill Main'!$B$237:$HF$246,1+I$123)),I155)</f>
        <v>12195.46367</v>
      </c>
      <c r="J156" s="346">
        <f>if($A156-J$126&gt;=0, if($B156&lt;=$B155,J155,J155*vlookup($B156,'2a. TBill Main'!$B$237:$HF$246,1+J$123)),J155)</f>
        <v>16260.61823</v>
      </c>
      <c r="K156" s="346">
        <f>if($A156-K$126&gt;=0, if($B156&lt;=$B155,K155,K155*vlookup($B156,'2a. TBill Main'!$B$237:$HF$246,1+K$123)),K155)</f>
        <v>16260.61823</v>
      </c>
      <c r="L156" s="346">
        <f>if($A156-L$126&gt;=0, if($B156&lt;=$B155,L155,L155*vlookup($B156,'2a. TBill Main'!$B$237:$HF$246,1+L$123)),L155)</f>
        <v>4262.964978</v>
      </c>
      <c r="M156" s="346">
        <f>if($A156-M$126&gt;=0, if($B156&lt;=$B155,M155,M155*vlookup($B156,'2a. TBill Main'!$B$237:$HF$246,1+M$123)),M155)</f>
        <v>120440.7732</v>
      </c>
      <c r="N156" s="346">
        <f>if($A156-N$126&gt;=0, if($B156&lt;=$B155,N155,N155*vlookup($B156,'2a. TBill Main'!$B$237:$HF$246,1+N$123)),N155)</f>
        <v>40567.81965</v>
      </c>
      <c r="O156" s="346">
        <f>if($A156-O$126&gt;=0, if($B156&lt;=$B155,O155,O155*vlookup($B156,'2a. TBill Main'!$B$237:$HF$246,1+O$123)),O155)</f>
        <v>2164.288286</v>
      </c>
      <c r="P156" s="346">
        <f>if($A156-P$126&gt;=0, if($B156&lt;=$B155,P155,P155*vlookup($B156,'2a. TBill Main'!$B$237:$HF$246,1+P$123)),P155)</f>
        <v>16.26061823</v>
      </c>
      <c r="Q156" s="346">
        <f>if($A156-Q$126&gt;=0, if($B156&lt;=$B155,Q155,Q155*vlookup($B156,'2a. TBill Main'!$B$237:$HF$246,1+Q$123)),Q155)</f>
        <v>308.9517463</v>
      </c>
      <c r="R156" s="346">
        <f>if($A156-R$126&gt;=0, if($B156&lt;=$B155,R155,R155*vlookup($B156,'2a. TBill Main'!$B$237:$HF$246,1+R$123)),R155)</f>
        <v>11997.65325</v>
      </c>
      <c r="S156" s="346">
        <f>if($A156-S$126&gt;=0, if($B156&lt;=$B155,S155,S155*vlookup($B156,'2a. TBill Main'!$B$237:$HF$246,1+S$123)),S155)</f>
        <v>9651.961508</v>
      </c>
      <c r="T156" s="346">
        <f>if($A156-T$126&gt;=0, if($B156&lt;=$B155,T155,T155*vlookup($B156,'2a. TBill Main'!$B$237:$HF$246,1+T$123)),T155)</f>
        <v>107363.984</v>
      </c>
      <c r="U156" s="346">
        <f>if($A156-U$126&gt;=0, if($B156&lt;=$B155,U155,U155*vlookup($B156,'2a. TBill Main'!$B$237:$HF$246,1+U$123)),U155)</f>
        <v>16563.99258</v>
      </c>
      <c r="V156" s="346">
        <f>if($A156-V$126&gt;=0, if($B156&lt;=$B155,V155,V155*vlookup($B156,'2a. TBill Main'!$B$237:$HF$246,1+V$123)),V155)</f>
        <v>53171.79883</v>
      </c>
      <c r="W156" s="346">
        <f>if($A156-W$126&gt;=0, if($B156&lt;=$B155,W155,W155*vlookup($B156,'2a. TBill Main'!$B$237:$HF$246,1+W$123)),W155)</f>
        <v>16260.61823</v>
      </c>
      <c r="X156" s="346">
        <f>if($A156-X$126&gt;=0, if($B156&lt;=$B155,X155,X155*vlookup($B156,'2a. TBill Main'!$B$237:$HF$246,1+X$123)),X155)</f>
        <v>28712.98341</v>
      </c>
      <c r="Y156" s="346">
        <f>if($A156-Y$126&gt;=0, if($B156&lt;=$B155,Y155,Y155*vlookup($B156,'2a. TBill Main'!$B$237:$HF$246,1+Y$123)),Y155)</f>
        <v>16260.61823</v>
      </c>
      <c r="Z156" s="346">
        <f>if($A156-Z$126&gt;=0, if($B156&lt;=$B155,Z155,Z155*vlookup($B156,'2a. TBill Main'!$B$237:$HF$246,1+Z$123)),Z155)</f>
        <v>2056.968206</v>
      </c>
      <c r="AA156" s="346">
        <f>if($A156-AA$126&gt;=0, if($B156&lt;=$B155,AA155,AA155*vlookup($B156,'2a. TBill Main'!$B$237:$HF$246,1+AA$123)),AA155)</f>
        <v>36275.04896</v>
      </c>
      <c r="AB156" s="346">
        <f>if($A156-AB$126&gt;=0, if($B156&lt;=$B155,AB155,AB155*vlookup($B156,'2a. TBill Main'!$B$237:$HF$246,1+AB$123)),AB155)</f>
        <v>21457.00774</v>
      </c>
      <c r="AC156" s="346">
        <f>if($A156-AC$126&gt;=0, if($B156&lt;=$B155,AC155,AC155*vlookup($B156,'2a. TBill Main'!$B$237:$HF$246,1+AC$123)),AC155)</f>
        <v>13008.49458</v>
      </c>
      <c r="AD156" s="346">
        <f>if($A156-AD$126&gt;=0, if($B156&lt;=$B155,AD155,AD155*vlookup($B156,'2a. TBill Main'!$B$237:$HF$246,1+AD$123)),AD155)</f>
        <v>8130.309114</v>
      </c>
      <c r="AE156" s="346">
        <f>if($A156-AE$126&gt;=0, if($B156&lt;=$B155,AE155,AE155*vlookup($B156,'2a. TBill Main'!$B$237:$HF$246,1+AE$123)),AE155)</f>
        <v>71085.34143</v>
      </c>
      <c r="AF156" s="346">
        <f>if($A156-AF$126&gt;=0, if($B156&lt;=$B155,AF155,AF155*vlookup($B156,'2a. TBill Main'!$B$237:$HF$246,1+AF$123)),AF155)</f>
        <v>12805.67589</v>
      </c>
      <c r="AG156" s="346">
        <f>if($A156-AG$126&gt;=0, if($B156&lt;=$B155,AG155,AG155*vlookup($B156,'2a. TBill Main'!$B$237:$HF$246,1+AG$123)),AG155)</f>
        <v>17863.28102</v>
      </c>
      <c r="AH156" s="346">
        <f>if($A156-AH$126&gt;=0, if($B156&lt;=$B155,AH155,AH155*vlookup($B156,'2a. TBill Main'!$B$237:$HF$246,1+AH$123)),AH155)</f>
        <v>13566.34761</v>
      </c>
      <c r="AI156" s="346">
        <f>if($A156-AI$126&gt;=0, if($B156&lt;=$B155,AI155,AI155*vlookup($B156,'2a. TBill Main'!$B$237:$HF$246,1+AI$123)),AI155)</f>
        <v>25217.24318</v>
      </c>
      <c r="AJ156" s="346">
        <f>if($A156-AJ$126&gt;=0, if($B156&lt;=$B155,AJ155,AJ155*vlookup($B156,'2a. TBill Main'!$B$237:$HF$246,1+AJ$123)),AJ155)</f>
        <v>24390.92734</v>
      </c>
      <c r="AK156" s="346">
        <f>if($A156-AK$126&gt;=0, if($B156&lt;=$B155,AK155,AK155*vlookup($B156,'2a. TBill Main'!$B$237:$HF$246,1+AK$123)),AK155)</f>
        <v>19512.74187</v>
      </c>
      <c r="AL156" s="346">
        <f>if($A156-AL$126&gt;=0, if($B156&lt;=$B155,AL155,AL155*vlookup($B156,'2a. TBill Main'!$B$237:$HF$246,1+AL$123)),AL155)</f>
        <v>13008.49458</v>
      </c>
      <c r="AM156" s="346">
        <f>if($A156-AM$126&gt;=0, if($B156&lt;=$B155,AM155,AM155*vlookup($B156,'2a. TBill Main'!$B$237:$HF$246,1+AM$123)),AM155)</f>
        <v>18377.32795</v>
      </c>
      <c r="AN156" s="346">
        <f>if($A156-AN$126&gt;=0, if($B156&lt;=$B155,AN155,AN155*vlookup($B156,'2a. TBill Main'!$B$237:$HF$246,1+AN$123)),AN155)</f>
        <v>97752.33254</v>
      </c>
      <c r="AO156" s="346">
        <f>if($A156-AO$126&gt;=0, if($B156&lt;=$B155,AO155,AO155*vlookup($B156,'2a. TBill Main'!$B$237:$HF$246,1+AO$123)),AO155)</f>
        <v>10713.7311</v>
      </c>
      <c r="AP156" s="346">
        <f>if($A156-AP$126&gt;=0, if($B156&lt;=$B155,AP155,AP155*vlookup($B156,'2a. TBill Main'!$B$237:$HF$246,1+AP$123)),AP155)</f>
        <v>19482.87112</v>
      </c>
      <c r="AQ156" s="346">
        <f>if($A156-AQ$126&gt;=0, if($B156&lt;=$B155,AQ155,AQ155*vlookup($B156,'2a. TBill Main'!$B$237:$HF$246,1+AQ$123)),AQ155)</f>
        <v>45336.2622</v>
      </c>
      <c r="AR156" s="346">
        <f>if($A156-AR$126&gt;=0, if($B156&lt;=$B155,AR155,AR155*vlookup($B156,'2a. TBill Main'!$B$237:$HF$246,1+AR$123)),AR155)</f>
        <v>32521.23646</v>
      </c>
      <c r="AS156" s="346">
        <f>if($A156-AS$126&gt;=0, if($B156&lt;=$B155,AS155,AS155*vlookup($B156,'2a. TBill Main'!$B$237:$HF$246,1+AS$123)),AS155)</f>
        <v>9756.370937</v>
      </c>
      <c r="AT156" s="346">
        <f>if($A156-AT$126&gt;=0, if($B156&lt;=$B155,AT155,AT155*vlookup($B156,'2a. TBill Main'!$B$237:$HF$246,1+AT$123)),AT155)</f>
        <v>13008.49458</v>
      </c>
      <c r="AU156" s="346">
        <f>if($A156-AU$126&gt;=0, if($B156&lt;=$B155,AU155,AU155*vlookup($B156,'2a. TBill Main'!$B$237:$HF$246,1+AU$123)),AU155)</f>
        <v>13008.49458</v>
      </c>
      <c r="AV156" s="346">
        <f>if($A156-AV$126&gt;=0, if($B156&lt;=$B155,AV155,AV155*vlookup($B156,'2a. TBill Main'!$B$237:$HF$246,1+AV$123)),AV155)</f>
        <v>8130.309114</v>
      </c>
      <c r="AW156" s="346">
        <f>if($A156-AW$126&gt;=0, if($B156&lt;=$B155,AW155,AW155*vlookup($B156,'2a. TBill Main'!$B$237:$HF$246,1+AW$123)),AW155)</f>
        <v>8130.309114</v>
      </c>
      <c r="AX156" s="346">
        <f>if($A156-AX$126&gt;=0, if($B156&lt;=$B155,AX155,AX155*vlookup($B156,'2a. TBill Main'!$B$237:$HF$246,1+AX$123)),AX155)</f>
        <v>60487.87375</v>
      </c>
      <c r="AY156" s="346">
        <f>if($A156-AY$126&gt;=0, if($B156&lt;=$B155,AY155,AY155*vlookup($B156,'2a. TBill Main'!$B$237:$HF$246,1+AY$123)),AY155)</f>
        <v>46023.97253</v>
      </c>
      <c r="AZ156" s="346">
        <f>if($A156-AZ$126&gt;=0, if($B156&lt;=$B155,AZ155,AZ155*vlookup($B156,'2a. TBill Main'!$B$237:$HF$246,1+AZ$123)),AZ155)</f>
        <v>18395.58862</v>
      </c>
      <c r="BA156" s="346">
        <f>if($A156-BA$126&gt;=0, if($B156&lt;=$B155,BA155,BA155*vlookup($B156,'2a. TBill Main'!$B$237:$HF$246,1+BA$123)),BA155)</f>
        <v>27986.06873</v>
      </c>
      <c r="BB156" s="346">
        <f>if($A156-BB$126&gt;=0, if($B156&lt;=$B155,BB155,BB155*vlookup($B156,'2a. TBill Main'!$B$237:$HF$246,1+BB$123)),BB155)</f>
        <v>51606.34033</v>
      </c>
      <c r="BC156" s="346">
        <f>if($A156-BC$126&gt;=0, if($B156&lt;=$B155,BC155,BC155*vlookup($B156,'2a. TBill Main'!$B$237:$HF$246,1+BC$123)),BC155)</f>
        <v>487.8185469</v>
      </c>
      <c r="BD156" s="346">
        <f>if($A156-BD$126&gt;=0, if($B156&lt;=$B155,BD155,BD155*vlookup($B156,'2a. TBill Main'!$B$237:$HF$246,1+BD$123)),BD155)</f>
        <v>24390.92734</v>
      </c>
      <c r="BE156" s="346">
        <f>if($A156-BE$126&gt;=0, if($B156&lt;=$B155,BE155,BE155*vlookup($B156,'2a. TBill Main'!$B$237:$HF$246,1+BE$123)),BE155)</f>
        <v>16260.61823</v>
      </c>
      <c r="BF156" s="346">
        <f>if($A156-BF$126&gt;=0, if($B156&lt;=$B155,BF155,BF155*vlookup($B156,'2a. TBill Main'!$B$237:$HF$246,1+BF$123)),BF155)</f>
        <v>8130.309114</v>
      </c>
      <c r="BG156" s="346">
        <f>if($A156-BG$126&gt;=0, if($B156&lt;=$B155,BG155,BG155*vlookup($B156,'2a. TBill Main'!$B$237:$HF$246,1+BG$123)),BG155)</f>
        <v>8130.309114</v>
      </c>
      <c r="BH156" s="346">
        <f>if($A156-BH$126&gt;=0, if($B156&lt;=$B155,BH155,BH155*vlookup($B156,'2a. TBill Main'!$B$237:$HF$246,1+BH$123)),BH155)</f>
        <v>16260.61823</v>
      </c>
      <c r="BI156" s="346">
        <f>if($A156-BI$126&gt;=0, if($B156&lt;=$B155,BI155,BI155*vlookup($B156,'2a. TBill Main'!$B$237:$HF$246,1+BI$123)),BI155)</f>
        <v>90184.64082</v>
      </c>
      <c r="BJ156" s="346">
        <f>if($A156-BJ$126&gt;=0, if($B156&lt;=$B155,BJ155,BJ155*vlookup($B156,'2a. TBill Main'!$B$237:$HF$246,1+BJ$123)),BJ155)</f>
        <v>16260.61823</v>
      </c>
      <c r="BK156" s="346">
        <f>if($A156-BK$126&gt;=0, if($B156&lt;=$B155,BK155,BK155*vlookup($B156,'2a. TBill Main'!$B$237:$HF$246,1+BK$123)),BK155)</f>
        <v>30168.19491</v>
      </c>
      <c r="BL156" s="346">
        <f>if($A156-BL$126&gt;=0, if($B156&lt;=$B155,BL155,BL155*vlookup($B156,'2a. TBill Main'!$B$237:$HF$246,1+BL$123)),BL155)</f>
        <v>40651.54557</v>
      </c>
      <c r="BM156" s="346">
        <f>if($A156-BM$126&gt;=0, if($B156&lt;=$B155,BM155,BM155*vlookup($B156,'2a. TBill Main'!$B$237:$HF$246,1+BM$123)),BM155)</f>
        <v>32.52123646</v>
      </c>
      <c r="BN156" s="346">
        <f>if($A156-BN$126&gt;=0, if($B156&lt;=$B155,BN155,BN155*vlookup($B156,'2a. TBill Main'!$B$237:$HF$246,1+BN$123)),BN155)</f>
        <v>4617.771668</v>
      </c>
      <c r="BO156" s="346">
        <f>if($A156-BO$126&gt;=0, if($B156&lt;=$B155,BO155,BO155*vlookup($B156,'2a. TBill Main'!$B$237:$HF$246,1+BO$123)),BO155)</f>
        <v>31888.95858</v>
      </c>
      <c r="BP156" s="346">
        <f>if($A156-BP$126&gt;=0, if($B156&lt;=$B155,BP155,BP155*vlookup($B156,'2a. TBill Main'!$B$237:$HF$246,1+BP$123)),BP155)</f>
        <v>16260.61823</v>
      </c>
      <c r="BQ156" s="346">
        <f>if($A156-BQ$126&gt;=0, if($B156&lt;=$B155,BQ155,BQ155*vlookup($B156,'2a. TBill Main'!$B$237:$HF$246,1+BQ$123)),BQ155)</f>
        <v>3734.381061</v>
      </c>
      <c r="BR156" s="346">
        <f>if($A156-BR$126&gt;=0, if($B156&lt;=$B155,BR155,BR155*vlookup($B156,'2a. TBill Main'!$B$237:$HF$246,1+BR$123)),BR155)</f>
        <v>16260.61823</v>
      </c>
      <c r="BS156" s="346">
        <f>if($A156-BS$126&gt;=0, if($B156&lt;=$B155,BS155,BS155*vlookup($B156,'2a. TBill Main'!$B$237:$HF$246,1+BS$123)),BS155)</f>
        <v>9756.370937</v>
      </c>
      <c r="BT156" s="346">
        <f>if($A156-BT$126&gt;=0, if($B156&lt;=$B155,BT155,BT155*vlookup($B156,'2a. TBill Main'!$B$237:$HF$246,1+BT$123)),BT155)</f>
        <v>113502.3674</v>
      </c>
      <c r="BU156" s="346">
        <f>if($A156-BU$126&gt;=0, if($B156&lt;=$B155,BU155,BU155*vlookup($B156,'2a. TBill Main'!$B$237:$HF$246,1+BU$123)),BU155)</f>
        <v>40803.01323</v>
      </c>
      <c r="BV156" s="346">
        <f>if($A156-BV$126&gt;=0, if($B156&lt;=$B155,BV155,BV155*vlookup($B156,'2a. TBill Main'!$B$237:$HF$246,1+BV$123)),BV155)</f>
        <v>40651.54557</v>
      </c>
      <c r="BW156" s="346">
        <f>if($A156-BW$126&gt;=0, if($B156&lt;=$B155,BW155,BW155*vlookup($B156,'2a. TBill Main'!$B$237:$HF$246,1+BW$123)),BW155)</f>
        <v>817.9090969</v>
      </c>
      <c r="BX156" s="346">
        <f>if($A156-BX$126&gt;=0, if($B156&lt;=$B155,BX155,BX155*vlookup($B156,'2a. TBill Main'!$B$237:$HF$246,1+BX$123)),BX155)</f>
        <v>24390.92734</v>
      </c>
      <c r="BY156" s="346">
        <f>if($A156-BY$126&gt;=0, if($B156&lt;=$B155,BY155,BY155*vlookup($B156,'2a. TBill Main'!$B$237:$HF$246,1+BY$123)),BY155)</f>
        <v>16260.61823</v>
      </c>
      <c r="BZ156" s="346">
        <f>if($A156-BZ$126&gt;=0, if($B156&lt;=$B155,BZ155,BZ155*vlookup($B156,'2a. TBill Main'!$B$237:$HF$246,1+BZ$123)),BZ155)</f>
        <v>9901.773385</v>
      </c>
      <c r="CA156" s="346">
        <f>if($A156-CA$126&gt;=0, if($B156&lt;=$B155,CA155,CA155*vlookup($B156,'2a. TBill Main'!$B$237:$HF$246,1+CA$123)),CA155)</f>
        <v>16260.61823</v>
      </c>
      <c r="CB156" s="346">
        <f>if($A156-CB$126&gt;=0, if($B156&lt;=$B155,CB155,CB155*vlookup($B156,'2a. TBill Main'!$B$237:$HF$246,1+CB$123)),CB155)</f>
        <v>33373.29285</v>
      </c>
      <c r="CC156" s="346">
        <f>if($A156-CC$126&gt;=0, if($B156&lt;=$B155,CC155,CC155*vlookup($B156,'2a. TBill Main'!$B$237:$HF$246,1+CC$123)),CC155)</f>
        <v>61443.90054</v>
      </c>
      <c r="CD156" s="346">
        <f>if($A156-CD$126&gt;=0, if($B156&lt;=$B155,CD155,CD155*vlookup($B156,'2a. TBill Main'!$B$237:$HF$246,1+CD$123)),CD155)</f>
        <v>17070.39702</v>
      </c>
      <c r="CE156" s="346">
        <f>if($A156-CE$126&gt;=0, if($B156&lt;=$B155,CE155,CE155*vlookup($B156,'2a. TBill Main'!$B$237:$HF$246,1+CE$123)),CE155)</f>
        <v>36271.94318</v>
      </c>
      <c r="CF156" s="346">
        <f>if($A156-CF$126&gt;=0, if($B156&lt;=$B155,CF155,CF155*vlookup($B156,'2a. TBill Main'!$B$237:$HF$246,1+CF$123)),CF155)</f>
        <v>40651.54557</v>
      </c>
      <c r="CG156" s="346">
        <f>if($A156-CG$126&gt;=0, if($B156&lt;=$B155,CG155,CG155*vlookup($B156,'2a. TBill Main'!$B$237:$HF$246,1+CG$123)),CG155)</f>
        <v>8.130309114</v>
      </c>
      <c r="CH156" s="346">
        <f>if($A156-CH$126&gt;=0, if($B156&lt;=$B155,CH155,CH155*vlookup($B156,'2a. TBill Main'!$B$237:$HF$246,1+CH$123)),CH155)</f>
        <v>22882.80378</v>
      </c>
      <c r="CI156" s="346">
        <f>if($A156-CI$126&gt;=0, if($B156&lt;=$B155,CI155,CI155*vlookup($B156,'2a. TBill Main'!$B$237:$HF$246,1+CI$123)),CI155)</f>
        <v>16260.61823</v>
      </c>
      <c r="CJ156" s="346">
        <f>if($A156-CJ$126&gt;=0, if($B156&lt;=$B155,CJ155,CJ155*vlookup($B156,'2a. TBill Main'!$B$237:$HF$246,1+CJ$123)),CJ155)</f>
        <v>8130.309114</v>
      </c>
      <c r="CK156" s="346">
        <f>if($A156-CK$126&gt;=0, if($B156&lt;=$B155,CK155,CK155*vlookup($B156,'2a. TBill Main'!$B$237:$HF$246,1+CK$123)),CK155)</f>
        <v>14155.38851</v>
      </c>
      <c r="CL156" s="346">
        <f>if($A156-CL$126&gt;=0, if($B156&lt;=$B155,CL155,CL155*vlookup($B156,'2a. TBill Main'!$B$237:$HF$246,1+CL$123)),CL155)</f>
        <v>12213.39913</v>
      </c>
      <c r="CM156" s="346">
        <f>if($A156-CM$126&gt;=0, if($B156&lt;=$B155,CM155,CM155*vlookup($B156,'2a. TBill Main'!$B$237:$HF$246,1+CM$123)),CM155)</f>
        <v>72089.82486</v>
      </c>
      <c r="CN156" s="346">
        <f>if($A156-CN$126&gt;=0, if($B156&lt;=$B155,CN155,CN155*vlookup($B156,'2a. TBill Main'!$B$237:$HF$246,1+CN$123)),CN155)</f>
        <v>25461.2175</v>
      </c>
      <c r="CO156" s="346">
        <f>if($A156-CO$126&gt;=0, if($B156&lt;=$B155,CO155,CO155*vlookup($B156,'2a. TBill Main'!$B$237:$HF$246,1+CO$123)),CO155)</f>
        <v>239.9205936</v>
      </c>
      <c r="CP156" s="346">
        <f>if($A156-CP$126&gt;=0, if($B156&lt;=$B155,CP155,CP155*vlookup($B156,'2a. TBill Main'!$B$237:$HF$246,1+CP$123)),CP155)</f>
        <v>33985.38187</v>
      </c>
      <c r="CQ156" s="346">
        <f>if($A156-CQ$126&gt;=0, if($B156&lt;=$B155,CQ155,CQ155*vlookup($B156,'2a. TBill Main'!$B$237:$HF$246,1+CQ$123)),CQ155)</f>
        <v>7497.518549</v>
      </c>
      <c r="CR156" s="346">
        <f>if($A156-CR$126&gt;=0, if($B156&lt;=$B155,CR155,CR155*vlookup($B156,'2a. TBill Main'!$B$237:$HF$246,1+CR$123)),CR155)</f>
        <v>21478.1114</v>
      </c>
      <c r="CS156" s="346">
        <f>if($A156-CS$126&gt;=0, if($B156&lt;=$B155,CS155,CS155*vlookup($B156,'2a. TBill Main'!$B$237:$HF$246,1+CS$123)),CS155)</f>
        <v>6353.397218</v>
      </c>
      <c r="CT156" s="346">
        <f>if($A156-CT$126&gt;=0, if($B156&lt;=$B155,CT155,CT155*vlookup($B156,'2a. TBill Main'!$B$237:$HF$246,1+CT$123)),CT155)</f>
        <v>20999.60477</v>
      </c>
      <c r="CU156" s="346">
        <f>if($A156-CU$126&gt;=0, if($B156&lt;=$B155,CU155,CU155*vlookup($B156,'2a. TBill Main'!$B$237:$HF$246,1+CU$123)),CU155)</f>
        <v>31920.62524</v>
      </c>
      <c r="CV156" s="346">
        <f>if($A156-CV$126&gt;=0, if($B156&lt;=$B155,CV155,CV155*vlookup($B156,'2a. TBill Main'!$B$237:$HF$246,1+CV$123)),CV155)</f>
        <v>7497.518549</v>
      </c>
      <c r="CW156" s="346">
        <f>if($A156-CW$126&gt;=0, if($B156&lt;=$B155,CW155,CW155*vlookup($B156,'2a. TBill Main'!$B$237:$HF$246,1+CW$123)),CW155)</f>
        <v>10871.4019</v>
      </c>
      <c r="CX156" s="346">
        <f>if($A156-CX$126&gt;=0, if($B156&lt;=$B155,CX155,CX155*vlookup($B156,'2a. TBill Main'!$B$237:$HF$246,1+CX$123)),CX155)</f>
        <v>81763.43878</v>
      </c>
      <c r="CY156" s="346">
        <f>if($A156-CY$126&gt;=0, if($B156&lt;=$B155,CY155,CY155*vlookup($B156,'2a. TBill Main'!$B$237:$HF$246,1+CY$123)),CY155)</f>
        <v>160476.842</v>
      </c>
      <c r="CZ156" s="346">
        <f>if($A156-CZ$126&gt;=0, if($B156&lt;=$B155,CZ155,CZ155*vlookup($B156,'2a. TBill Main'!$B$237:$HF$246,1+CZ$123)),CZ155)</f>
        <v>13578.38097</v>
      </c>
      <c r="DA156" s="346">
        <f>if($A156-DA$126&gt;=0, if($B156&lt;=$B155,DA155,DA155*vlookup($B156,'2a. TBill Main'!$B$237:$HF$246,1+DA$123)),DA155)</f>
        <v>37487.59274</v>
      </c>
      <c r="DB156" s="346">
        <f>if($A156-DB$126&gt;=0, if($B156&lt;=$B155,DB155,DB155*vlookup($B156,'2a. TBill Main'!$B$237:$HF$246,1+DB$123)),DB155)</f>
        <v>14995.0371</v>
      </c>
      <c r="DC156" s="346">
        <f>if($A156-DC$126&gt;=0, if($B156&lt;=$B155,DC155,DC155*vlookup($B156,'2a. TBill Main'!$B$237:$HF$246,1+DC$123)),DC155)</f>
        <v>14995.0371</v>
      </c>
      <c r="DD156" s="346">
        <f>if($A156-DD$126&gt;=0, if($B156&lt;=$B155,DD155,DD155*vlookup($B156,'2a. TBill Main'!$B$237:$HF$246,1+DD$123)),DD155)</f>
        <v>29867.11489</v>
      </c>
      <c r="DE156" s="346">
        <f>if($A156-DE$126&gt;=0, if($B156&lt;=$B155,DE155,DE155*vlookup($B156,'2a. TBill Main'!$B$237:$HF$246,1+DE$123)),DE155)</f>
        <v>11369.23713</v>
      </c>
      <c r="DF156" s="346">
        <f>if($A156-DF$126&gt;=0, if($B156&lt;=$B155,DF155,DF155*vlookup($B156,'2a. TBill Main'!$B$237:$HF$246,1+DF$123)),DF155)</f>
        <v>5998.014839</v>
      </c>
      <c r="DG156" s="346">
        <f>if($A156-DG$126&gt;=0, if($B156&lt;=$B155,DG155,DG155*vlookup($B156,'2a. TBill Main'!$B$237:$HF$246,1+DG$123)),DG155)</f>
        <v>14995.0371</v>
      </c>
      <c r="DH156" s="346">
        <f>if($A156-DH$126&gt;=0, if($B156&lt;=$B155,DH155,DH155*vlookup($B156,'2a. TBill Main'!$B$237:$HF$246,1+DH$123)),DH155)</f>
        <v>74754.75844</v>
      </c>
      <c r="DI156" s="346">
        <f>if($A156-DI$126&gt;=0, if($B156&lt;=$B155,DI155,DI155*vlookup($B156,'2a. TBill Main'!$B$237:$HF$246,1+DI$123)),DI155)</f>
        <v>11678.4198</v>
      </c>
      <c r="DJ156" s="346">
        <f>if($A156-DJ$126&gt;=0, if($B156&lt;=$B155,DJ155,DJ155*vlookup($B156,'2a. TBill Main'!$B$237:$HF$246,1+DJ$123)),DJ155)</f>
        <v>74.97518549</v>
      </c>
      <c r="DK156" s="346">
        <f>if($A156-DK$126&gt;=0, if($B156&lt;=$B155,DK155,DK155*vlookup($B156,'2a. TBill Main'!$B$237:$HF$246,1+DK$123)),DK155)</f>
        <v>35065.24947</v>
      </c>
      <c r="DL156" s="346">
        <f>if($A156-DL$126&gt;=0, if($B156&lt;=$B155,DL155,DL155*vlookup($B156,'2a. TBill Main'!$B$237:$HF$246,1+DL$123)),DL155)</f>
        <v>14995.0371</v>
      </c>
      <c r="DM156" s="346">
        <f>if($A156-DM$126&gt;=0, if($B156&lt;=$B155,DM155,DM155*vlookup($B156,'2a. TBill Main'!$B$237:$HF$246,1+DM$123)),DM155)</f>
        <v>9618.851452</v>
      </c>
      <c r="DN156" s="346">
        <f>if($A156-DN$126&gt;=0, if($B156&lt;=$B155,DN155,DN155*vlookup($B156,'2a. TBill Main'!$B$237:$HF$246,1+DN$123)),DN155)</f>
        <v>39937.78181</v>
      </c>
      <c r="DO156" s="346">
        <f>if($A156-DO$126&gt;=0, if($B156&lt;=$B155,DO155,DO155*vlookup($B156,'2a. TBill Main'!$B$237:$HF$246,1+DO$123)),DO155)</f>
        <v>14995.0371</v>
      </c>
      <c r="DP156" s="346">
        <f>if($A156-DP$126&gt;=0, if($B156&lt;=$B155,DP155,DP155*vlookup($B156,'2a. TBill Main'!$B$237:$HF$246,1+DP$123)),DP155)</f>
        <v>17994.04452</v>
      </c>
      <c r="DQ156" s="346">
        <f>if($A156-DQ$126&gt;=0, if($B156&lt;=$B155,DQ155,DQ155*vlookup($B156,'2a. TBill Main'!$B$237:$HF$246,1+DQ$123)),DQ155)</f>
        <v>10496.52597</v>
      </c>
      <c r="DR156" s="346">
        <f>if($A156-DR$126&gt;=0, if($B156&lt;=$B155,DR155,DR155*vlookup($B156,'2a. TBill Main'!$B$237:$HF$246,1+DR$123)),DR155)</f>
        <v>70935.91237</v>
      </c>
      <c r="DS156" s="346">
        <f>if($A156-DS$126&gt;=0, if($B156&lt;=$B155,DS155,DS155*vlookup($B156,'2a. TBill Main'!$B$237:$HF$246,1+DS$123)),DS155)</f>
        <v>3013.747541</v>
      </c>
      <c r="DT156" s="346">
        <f>if($A156-DT$126&gt;=0, if($B156&lt;=$B155,DT155,DT155*vlookup($B156,'2a. TBill Main'!$B$237:$HF$246,1+DT$123)),DT155)</f>
        <v>79.47369662</v>
      </c>
      <c r="DU156" s="346">
        <f>if($A156-DU$126&gt;=0, if($B156&lt;=$B155,DU155,DU155*vlookup($B156,'2a. TBill Main'!$B$237:$HF$246,1+DU$123)),DU155)</f>
        <v>26093.34389</v>
      </c>
      <c r="DV156" s="346">
        <f>if($A156-DV$126&gt;=0, if($B156&lt;=$B155,DV155,DV155*vlookup($B156,'2a. TBill Main'!$B$237:$HF$246,1+DV$123)),DV155)</f>
        <v>52300.93498</v>
      </c>
      <c r="DW156" s="346">
        <f>if($A156-DW$126&gt;=0, if($B156&lt;=$B155,DW155,DW155*vlookup($B156,'2a. TBill Main'!$B$237:$HF$246,1+DW$123)),DW155)</f>
        <v>14995.0371</v>
      </c>
      <c r="DX156" s="346">
        <f>if($A156-DX$126&gt;=0, if($B156&lt;=$B155,DX155,DX155*vlookup($B156,'2a. TBill Main'!$B$237:$HF$246,1+DX$123)),DX155)</f>
        <v>29990.0742</v>
      </c>
      <c r="DY156" s="346">
        <f>if($A156-DY$126&gt;=0, if($B156&lt;=$B155,DY155,DY155*vlookup($B156,'2a. TBill Main'!$B$237:$HF$246,1+DY$123)),DY155)</f>
        <v>14995.0371</v>
      </c>
      <c r="DZ156" s="346">
        <f>if($A156-DZ$126&gt;=0, if($B156&lt;=$B155,DZ155,DZ155*vlookup($B156,'2a. TBill Main'!$B$237:$HF$246,1+DZ$123)),DZ155)</f>
        <v>90621.0072</v>
      </c>
      <c r="EA156" s="346">
        <f>if($A156-EA$126&gt;=0, if($B156&lt;=$B155,EA155,EA155*vlookup($B156,'2a. TBill Main'!$B$237:$HF$246,1+EA$123)),EA155)</f>
        <v>428.858061</v>
      </c>
      <c r="EB156" s="346">
        <f>if($A156-EB$126&gt;=0, if($B156&lt;=$B155,EB155,EB155*vlookup($B156,'2a. TBill Main'!$B$237:$HF$246,1+EB$123)),EB155)</f>
        <v>29990.0742</v>
      </c>
      <c r="EC156" s="346">
        <f>if($A156-EC$126&gt;=0, if($B156&lt;=$B155,EC155,EC155*vlookup($B156,'2a. TBill Main'!$B$237:$HF$246,1+EC$123)),EC155)</f>
        <v>43299.92404</v>
      </c>
      <c r="ED156" s="346">
        <f>if($A156-ED$126&gt;=0, if($B156&lt;=$B155,ED155,ED155*vlookup($B156,'2a. TBill Main'!$B$237:$HF$246,1+ED$123)),ED155)</f>
        <v>29331.61213</v>
      </c>
      <c r="EE156" s="346">
        <f>if($A156-EE$126&gt;=0, if($B156&lt;=$B155,EE155,EE155*vlookup($B156,'2a. TBill Main'!$B$237:$HF$246,1+EE$123)),EE155)</f>
        <v>29990.0742</v>
      </c>
      <c r="EF156" s="346">
        <f>if($A156-EF$126&gt;=0, if($B156&lt;=$B155,EF155,EF155*vlookup($B156,'2a. TBill Main'!$B$237:$HF$246,1+EF$123)),EF155)</f>
        <v>7901.454858</v>
      </c>
      <c r="EG156" s="346">
        <f>if($A156-EG$126&gt;=0, if($B156&lt;=$B155,EG155,EG155*vlookup($B156,'2a. TBill Main'!$B$237:$HF$246,1+EG$123)),EG155)</f>
        <v>6302.923923</v>
      </c>
      <c r="EH156" s="346">
        <f>if($A156-EH$126&gt;=0, if($B156&lt;=$B155,EH155,EH155*vlookup($B156,'2a. TBill Main'!$B$237:$HF$246,1+EH$123)),EH155)</f>
        <v>590.8044617</v>
      </c>
      <c r="EI156" s="346">
        <f>if($A156-EI$126&gt;=0, if($B156&lt;=$B155,EI155,EI155*vlookup($B156,'2a. TBill Main'!$B$237:$HF$246,1+EI$123)),EI155)</f>
        <v>29990.0742</v>
      </c>
      <c r="EJ156" s="346">
        <f>if($A156-EJ$126&gt;=0, if($B156&lt;=$B155,EJ155,EJ155*vlookup($B156,'2a. TBill Main'!$B$237:$HF$246,1+EJ$123)),EJ155)</f>
        <v>26707.46564</v>
      </c>
      <c r="EK156" s="346">
        <f>if($A156-EK$126&gt;=0, if($B156&lt;=$B155,EK155,EK155*vlookup($B156,'2a. TBill Main'!$B$237:$HF$246,1+EK$123)),EK155)</f>
        <v>16494.54081</v>
      </c>
      <c r="EL156" s="346">
        <f>if($A156-EL$126&gt;=0, if($B156&lt;=$B155,EL155,EL155*vlookup($B156,'2a. TBill Main'!$B$237:$HF$246,1+EL$123)),EL155)</f>
        <v>6335.403174</v>
      </c>
      <c r="EM156" s="346">
        <f>if($A156-EM$126&gt;=0, if($B156&lt;=$B155,EM155,EM155*vlookup($B156,'2a. TBill Main'!$B$237:$HF$246,1+EM$123)),EM155)</f>
        <v>61496.14664</v>
      </c>
      <c r="EN156" s="346">
        <f>if($A156-EN$126&gt;=0, if($B156&lt;=$B155,EN155,EN155*vlookup($B156,'2a. TBill Main'!$B$237:$HF$246,1+EN$123)),EN155)</f>
        <v>449.8511129</v>
      </c>
      <c r="EO156" s="346">
        <f>if($A156-EO$126&gt;=0, if($B156&lt;=$B155,EO155,EO155*vlookup($B156,'2a. TBill Main'!$B$237:$HF$246,1+EO$123)),EO155)</f>
        <v>25516.99465</v>
      </c>
      <c r="EP156" s="346">
        <f>if($A156-EP$126&gt;=0, if($B156&lt;=$B155,EP155,EP155*vlookup($B156,'2a. TBill Main'!$B$237:$HF$246,1+EP$123)),EP155)</f>
        <v>27047.82299</v>
      </c>
      <c r="EQ156" s="346">
        <f>if($A156-EQ$126&gt;=0, if($B156&lt;=$B155,EQ155,EQ155*vlookup($B156,'2a. TBill Main'!$B$237:$HF$246,1+EQ$123)),EQ155)</f>
        <v>29990.0742</v>
      </c>
      <c r="ER156" s="346">
        <f>if($A156-ER$126&gt;=0, if($B156&lt;=$B155,ER155,ER155*vlookup($B156,'2a. TBill Main'!$B$237:$HF$246,1+ER$123)),ER155)</f>
        <v>54079.60129</v>
      </c>
      <c r="ES156" s="346">
        <f>if($A156-ES$126&gt;=0, if($B156&lt;=$B155,ES155,ES155*vlookup($B156,'2a. TBill Main'!$B$237:$HF$246,1+ES$123)),ES155)</f>
        <v>7192.459514</v>
      </c>
      <c r="ET156" s="346">
        <f>if($A156-ET$126&gt;=0, if($B156&lt;=$B155,ET155,ET155*vlookup($B156,'2a. TBill Main'!$B$237:$HF$246,1+ET$123)),ET155)</f>
        <v>2126.29626</v>
      </c>
      <c r="EU156" s="346">
        <f>if($A156-EU$126&gt;=0, if($B156&lt;=$B155,EU155,EU155*vlookup($B156,'2a. TBill Main'!$B$237:$HF$246,1+EU$123)),EU155)</f>
        <v>12144.99038</v>
      </c>
      <c r="EV156" s="346">
        <f>if($A156-EV$126&gt;=0, if($B156&lt;=$B155,EV155,EV155*vlookup($B156,'2a. TBill Main'!$B$237:$HF$246,1+EV$123)),EV155)</f>
        <v>7281.200144</v>
      </c>
      <c r="EW156" s="346">
        <f>if($A156-EW$126&gt;=0, if($B156&lt;=$B155,EW155,EW155*vlookup($B156,'2a. TBill Main'!$B$237:$HF$246,1+EW$123)),EW155)</f>
        <v>6405.879848</v>
      </c>
      <c r="EX156" s="346">
        <f>if($A156-EX$126&gt;=0, if($B156&lt;=$B155,EX155,EX155*vlookup($B156,'2a. TBill Main'!$B$237:$HF$246,1+EX$123)),EX155)</f>
        <v>8835.225808</v>
      </c>
      <c r="EY156" s="346">
        <f>if($A156-EY$126&gt;=0, if($B156&lt;=$B155,EY155,EY155*vlookup($B156,'2a. TBill Main'!$B$237:$HF$246,1+EY$123)),EY155)</f>
        <v>68931.78067</v>
      </c>
      <c r="EZ156" s="346">
        <f>if($A156-EZ$126&gt;=0, if($B156&lt;=$B155,EZ155,EZ155*vlookup($B156,'2a. TBill Main'!$B$237:$HF$246,1+EZ$123)),EZ155)</f>
        <v>29535.00481</v>
      </c>
      <c r="FA156" s="346">
        <f>if($A156-FA$126&gt;=0, if($B156&lt;=$B155,FA155,FA155*vlookup($B156,'2a. TBill Main'!$B$237:$HF$246,1+FA$123)),FA155)</f>
        <v>5368.523182</v>
      </c>
      <c r="FB156" s="346">
        <f>if($A156-FB$126&gt;=0, if($B156&lt;=$B155,FB155,FB155*vlookup($B156,'2a. TBill Main'!$B$237:$HF$246,1+FB$123)),FB155)</f>
        <v>9435.926995</v>
      </c>
      <c r="FC156" s="346">
        <f>if($A156-FC$126&gt;=0, if($B156&lt;=$B155,FC155,FC155*vlookup($B156,'2a. TBill Main'!$B$237:$HF$246,1+FC$123)),FC155)</f>
        <v>37827.98009</v>
      </c>
      <c r="FD156" s="346">
        <f>if($A156-FD$126&gt;=0, if($B156&lt;=$B155,FD155,FD155*vlookup($B156,'2a. TBill Main'!$B$237:$HF$246,1+FD$123)),FD155)</f>
        <v>30749.88772</v>
      </c>
      <c r="FE156" s="346">
        <f>if($A156-FE$126&gt;=0, if($B156&lt;=$B155,FE155,FE155*vlookup($B156,'2a. TBill Main'!$B$237:$HF$246,1+FE$123)),FE155)</f>
        <v>51654.99376</v>
      </c>
      <c r="FF156" s="346">
        <f>if($A156-FF$126&gt;=0, if($B156&lt;=$B155,FF155,FF155*vlookup($B156,'2a. TBill Main'!$B$237:$HF$246,1+FF$123)),FF155)</f>
        <v>12268.77441</v>
      </c>
      <c r="FG156" s="346">
        <f>if($A156-FG$126&gt;=0, if($B156&lt;=$B155,FG155,FG155*vlookup($B156,'2a. TBill Main'!$B$237:$HF$246,1+FG$123)),FG155)</f>
        <v>15618.32081</v>
      </c>
      <c r="FH156" s="346">
        <f>if($A156-FH$126&gt;=0, if($B156&lt;=$B155,FH155,FH155*vlookup($B156,'2a. TBill Main'!$B$237:$HF$246,1+FH$123)),FH155)</f>
        <v>19330.10232</v>
      </c>
      <c r="FI156" s="346">
        <f>if($A156-FI$126&gt;=0, if($B156&lt;=$B155,FI155,FI155*vlookup($B156,'2a. TBill Main'!$B$237:$HF$246,1+FI$123)),FI155)</f>
        <v>52667.30872</v>
      </c>
      <c r="FJ156" s="346">
        <f>if($A156-FJ$126&gt;=0, if($B156&lt;=$B155,FJ155,FJ155*vlookup($B156,'2a. TBill Main'!$B$237:$HF$246,1+FJ$123)),FJ155)</f>
        <v>54837.12058</v>
      </c>
      <c r="FK156" s="346">
        <f>if($A156-FK$126&gt;=0, if($B156&lt;=$B155,FK155,FK155*vlookup($B156,'2a. TBill Main'!$B$237:$HF$246,1+FK$123)),FK155)</f>
        <v>23416.24993</v>
      </c>
      <c r="FL156" s="346">
        <f>if($A156-FL$126&gt;=0, if($B156&lt;=$B155,FL155,FL155*vlookup($B156,'2a. TBill Main'!$B$237:$HF$246,1+FL$123)),FL155)</f>
        <v>23312.78418</v>
      </c>
      <c r="FM156" s="346">
        <f>if($A156-FM$126&gt;=0, if($B156&lt;=$B155,FM155,FM155*vlookup($B156,'2a. TBill Main'!$B$237:$HF$246,1+FM$123)),FM155)</f>
        <v>61964.45665</v>
      </c>
      <c r="FN156" s="346">
        <f>if($A156-FN$126&gt;=0, if($B156&lt;=$B155,FN155,FN155*vlookup($B156,'2a. TBill Main'!$B$237:$HF$246,1+FN$123)),FN155)</f>
        <v>52921.71452</v>
      </c>
      <c r="FO156" s="346">
        <f>if($A156-FO$126&gt;=0, if($B156&lt;=$B155,FO155,FO155*vlookup($B156,'2a. TBill Main'!$B$237:$HF$246,1+FO$123)),FO155)</f>
        <v>25491.56307</v>
      </c>
      <c r="FP156" s="346">
        <f>if($A156-FP$126&gt;=0, if($B156&lt;=$B155,FP155,FP155*vlookup($B156,'2a. TBill Main'!$B$237:$HF$246,1+FP$123)),FP155)</f>
        <v>9040.507866</v>
      </c>
      <c r="FQ156" s="346">
        <f>if($A156-FQ$126&gt;=0, if($B156&lt;=$B155,FQ155,FQ155*vlookup($B156,'2a. TBill Main'!$B$237:$HF$246,1+FQ$123)),FQ155)</f>
        <v>49941.91574</v>
      </c>
      <c r="FR156" s="346">
        <f>if($A156-FR$126&gt;=0, if($B156&lt;=$B155,FR155,FR155*vlookup($B156,'2a. TBill Main'!$B$237:$HF$246,1+FR$123)),FR155)</f>
        <v>49935.6928</v>
      </c>
      <c r="FS156" s="346">
        <f>if($A156-FS$126&gt;=0, if($B156&lt;=$B155,FS155,FS155*vlookup($B156,'2a. TBill Main'!$B$237:$HF$246,1+FS$123)),FS155)</f>
        <v>22492.55565</v>
      </c>
      <c r="FT156" s="346">
        <f>if($A156-FT$126&gt;=0, if($B156&lt;=$B155,FT155,FT155*vlookup($B156,'2a. TBill Main'!$B$237:$HF$246,1+FT$123)),FT155)</f>
        <v>27977.74022</v>
      </c>
      <c r="FU156" s="346">
        <f>if($A156-FU$126&gt;=0, if($B156&lt;=$B155,FU155,FU155*vlookup($B156,'2a. TBill Main'!$B$237:$HF$246,1+FU$123)),FU155)</f>
        <v>29990.0742</v>
      </c>
      <c r="FV156" s="346">
        <f>if($A156-FV$126&gt;=0, if($B156&lt;=$B155,FV155,FV155*vlookup($B156,'2a. TBill Main'!$B$237:$HF$246,1+FV$123)),FV155)</f>
        <v>62979.15581</v>
      </c>
      <c r="FW156" s="346">
        <f>if($A156-FW$126&gt;=0, if($B156&lt;=$B155,FW155,FW155*vlookup($B156,'2a. TBill Main'!$B$237:$HF$246,1+FW$123)),FW155)</f>
        <v>1496.504702</v>
      </c>
      <c r="FX156" s="346">
        <f>if($A156-FX$126&gt;=0, if($B156&lt;=$B155,FX155,FX155*vlookup($B156,'2a. TBill Main'!$B$237:$HF$246,1+FX$123)),FX155)</f>
        <v>33404.89399</v>
      </c>
      <c r="FY156" s="346">
        <f>if($A156-FY$126&gt;=0, if($B156&lt;=$B155,FY155,FY155*vlookup($B156,'2a. TBill Main'!$B$237:$HF$246,1+FY$123)),FY155)</f>
        <v>30985.74466</v>
      </c>
      <c r="FZ156" s="346">
        <f>if($A156-FZ$126&gt;=0, if($B156&lt;=$B155,FZ155,FZ155*vlookup($B156,'2a. TBill Main'!$B$237:$HF$246,1+FZ$123)),FZ155)</f>
        <v>34774.4957</v>
      </c>
      <c r="GA156" s="346">
        <f>if($A156-GA$126&gt;=0, if($B156&lt;=$B155,GA155,GA155*vlookup($B156,'2a. TBill Main'!$B$237:$HF$246,1+GA$123)),GA155)</f>
        <v>562.3138912</v>
      </c>
      <c r="GB156" s="346">
        <f>if($A156-GB$126&gt;=0, if($B156&lt;=$B155,GB155,GB155*vlookup($B156,'2a. TBill Main'!$B$237:$HF$246,1+GB$123)),GB155)</f>
        <v>3175.948857</v>
      </c>
      <c r="GC156" s="346">
        <f>if($A156-GC$126&gt;=0, if($B156&lt;=$B155,GC155,GC155*vlookup($B156,'2a. TBill Main'!$B$237:$HF$246,1+GC$123)),GC155)</f>
        <v>164.9454081</v>
      </c>
      <c r="GD156" s="346">
        <f>if($A156-GD$126&gt;=0, if($B156&lt;=$B155,GD155,GD155*vlookup($B156,'2a. TBill Main'!$B$237:$HF$246,1+GD$123)),GD155)</f>
        <v>12642.31578</v>
      </c>
      <c r="GE156" s="346">
        <f>if($A156-GE$126&gt;=0, if($B156&lt;=$B155,GE155,GE155*vlookup($B156,'2a. TBill Main'!$B$237:$HF$246,1+GE$123)),GE155)</f>
        <v>3237.78839</v>
      </c>
      <c r="GF156" s="346">
        <f>if($A156-GF$126&gt;=0, if($B156&lt;=$B155,GF155,GF155*vlookup($B156,'2a. TBill Main'!$B$237:$HF$246,1+GF$123)),GF155)</f>
        <v>2514.667721</v>
      </c>
      <c r="GG156" s="346">
        <f>if($A156-GG$126&gt;=0, if($B156&lt;=$B155,GG155,GG155*vlookup($B156,'2a. TBill Main'!$B$237:$HF$246,1+GG$123)),GG155)</f>
        <v>36988.94778</v>
      </c>
      <c r="GH156" s="346">
        <f>if($A156-GH$126&gt;=0, if($B156&lt;=$B155,GH155,GH155*vlookup($B156,'2a. TBill Main'!$B$237:$HF$246,1+GH$123)),GH155)</f>
        <v>164.9454081</v>
      </c>
      <c r="GI156" s="346">
        <f>if($A156-GI$126&gt;=0, if($B156&lt;=$B155,GI155,GI155*vlookup($B156,'2a. TBill Main'!$B$237:$HF$246,1+GI$123)),GI155)</f>
        <v>374.8759274</v>
      </c>
      <c r="GJ156" s="346">
        <f>if($A156-GJ$126&gt;=0, if($B156&lt;=$B155,GJ155,GJ155*vlookup($B156,'2a. TBill Main'!$B$237:$HF$246,1+GJ$123)),GJ155)</f>
        <v>49.48362242</v>
      </c>
      <c r="GK156" s="346">
        <f>if($A156-GK$126&gt;=0, if($B156&lt;=$B155,GK155,GK155*vlookup($B156,'2a. TBill Main'!$B$237:$HF$246,1+GK$123)),GK155)</f>
        <v>24395.36587</v>
      </c>
      <c r="GL156" s="346">
        <f>if($A156-GL$126&gt;=0, if($B156&lt;=$B155,GL155,GL155*vlookup($B156,'2a. TBill Main'!$B$237:$HF$246,1+GL$123)),GL155)</f>
        <v>17882.04659</v>
      </c>
      <c r="GM156" s="346">
        <f>if($A156-GM$126&gt;=0, if($B156&lt;=$B155,GM155,GM155*vlookup($B156,'2a. TBill Main'!$B$237:$HF$246,1+GM$123)),GM155)</f>
        <v>487.3387057</v>
      </c>
      <c r="GN156" s="346">
        <f>if($A156-GN$126&gt;=0, if($B156&lt;=$B155,GN155,GN155*vlookup($B156,'2a. TBill Main'!$B$237:$HF$246,1+GN$123)),GN155)</f>
        <v>14.9950371</v>
      </c>
      <c r="GO156" s="346">
        <f>if($A156-GO$126&gt;=0, if($B156&lt;=$B155,GO155,GO155*vlookup($B156,'2a. TBill Main'!$B$237:$HF$246,1+GO$123)),GO155)</f>
        <v>1746.921822</v>
      </c>
      <c r="GP156" s="346">
        <f>if($A156-GP$126&gt;=0, if($B156&lt;=$B155,GP155,GP155*vlookup($B156,'2a. TBill Main'!$B$237:$HF$246,1+GP$123)),GP155)</f>
        <v>16352.08796</v>
      </c>
      <c r="GQ156" s="346">
        <f>if($A156-GQ$126&gt;=0, if($B156&lt;=$B155,GQ155,GQ155*vlookup($B156,'2a. TBill Main'!$B$237:$HF$246,1+GQ$123)),GQ155)</f>
        <v>17172.31648</v>
      </c>
      <c r="GR156" s="346">
        <f>if($A156-GR$126&gt;=0, if($B156&lt;=$B155,GR155,GR155*vlookup($B156,'2a. TBill Main'!$B$237:$HF$246,1+GR$123)),GR155)</f>
        <v>20466.72613</v>
      </c>
      <c r="GS156" s="346">
        <f>if($A156-GS$126&gt;=0, if($B156&lt;=$B155,GS155,GS155*vlookup($B156,'2a. TBill Main'!$B$237:$HF$246,1+GS$123)),GS155)</f>
        <v>41515.25971</v>
      </c>
      <c r="GT156" s="346">
        <f>if($A156-GT$126&gt;=0, if($B156&lt;=$B155,GT155,GT155*vlookup($B156,'2a. TBill Main'!$B$237:$HF$246,1+GT$123)),GT155)</f>
        <v>2997.507916</v>
      </c>
      <c r="GU156" s="346">
        <f>if($A156-GU$126&gt;=0, if($B156&lt;=$B155,GU155,GU155*vlookup($B156,'2a. TBill Main'!$B$237:$HF$246,1+GU$123)),GU155)</f>
        <v>12447.38029</v>
      </c>
      <c r="GV156" s="346">
        <f>if($A156-GV$126&gt;=0, if($B156&lt;=$B155,GV155,GV155*vlookup($B156,'2a. TBill Main'!$B$237:$HF$246,1+GV$123)),GV155)</f>
        <v>20787.61993</v>
      </c>
      <c r="GW156" s="346">
        <f>if($A156-GW$126&gt;=0, if($B156&lt;=$B155,GW155,GW155*vlookup($B156,'2a. TBill Main'!$B$237:$HF$246,1+GW$123)),GW155)</f>
        <v>22712.98269</v>
      </c>
      <c r="GX156" s="346">
        <f>if($A156-GX$126&gt;=0, if($B156&lt;=$B155,GX155,GX155*vlookup($B156,'2a. TBill Main'!$B$237:$HF$246,1+GX$123)),GX155)</f>
        <v>9935.711581</v>
      </c>
      <c r="GY156" s="346">
        <f>if($A156-GY$126&gt;=0, if($B156&lt;=$B155,GY155,GY155*vlookup($B156,'2a. TBill Main'!$B$237:$HF$246,1+GY$123)),GY155)</f>
        <v>38405.28901</v>
      </c>
      <c r="GZ156" s="346">
        <f>if($A156-GZ$126&gt;=0, if($B156&lt;=$B155,GZ155,GZ155*vlookup($B156,'2a. TBill Main'!$B$237:$HF$246,1+GZ$123)),GZ155)</f>
        <v>30850.78932</v>
      </c>
      <c r="HA156" s="346">
        <f>if($A156-HA$126&gt;=0, if($B156&lt;=$B155,HA155,HA155*vlookup($B156,'2a. TBill Main'!$B$237:$HF$246,1+HA$123)),HA155)</f>
        <v>44455.78648</v>
      </c>
      <c r="HB156" s="346">
        <f>if($A156-HB$126&gt;=0, if($B156&lt;=$B155,HB155,HB155*vlookup($B156,'2a. TBill Main'!$B$237:$HF$246,1+HB$123)),HB155)</f>
        <v>27506.89605</v>
      </c>
      <c r="HC156" s="346">
        <f>if($A156-HC$126&gt;=0, if($B156&lt;=$B155,HC155,HC155*vlookup($B156,'2a. TBill Main'!$B$237:$HF$246,1+HC$123)),HC155)</f>
        <v>8151.302166</v>
      </c>
      <c r="HD156" s="346">
        <f>if($A156-HD$126&gt;=0, if($B156&lt;=$B155,HD155,HD155*vlookup($B156,'2a. TBill Main'!$B$237:$HF$246,1+HD$123)),HD155)</f>
        <v>19758.96038</v>
      </c>
      <c r="HE156" s="346">
        <f>if($A156-HE$126&gt;=0, if($B156&lt;=$B155,HE155,HE155*vlookup($B156,'2a. TBill Main'!$B$237:$HF$246,1+HE$123)),HE155)</f>
        <v>18308.73037</v>
      </c>
      <c r="HF156" s="346">
        <f>if($A156-HF$126&gt;=0, if($B156&lt;=$B155,HF155,HF155*vlookup($B156,'2a. TBill Main'!$B$237:$HF$246,1+HF$123)),HF155)</f>
        <v>18457.39116</v>
      </c>
      <c r="HG156" s="346">
        <f>if($A156-HG$126&gt;=0, if($B156&lt;=$B155,HG155,HG155*vlookup($B156,'2a. TBill Main'!$B$237:$HF$246,1+HG$123)),HG155)</f>
        <v>3795.243889</v>
      </c>
      <c r="HH156" s="346">
        <f>if($A156-HH$126&gt;=0, if($B156&lt;=$B155,HH155,HH155*vlookup($B156,'2a. TBill Main'!$B$237:$HF$246,1+HH$123)),HH155)</f>
        <v>22557.03431</v>
      </c>
      <c r="HI156" s="346">
        <f>if($A156-HI$126&gt;=0, if($B156&lt;=$B155,HI155,HI155*vlookup($B156,'2a. TBill Main'!$B$237:$HF$246,1+HI$123)),HI155)</f>
        <v>34948.93296</v>
      </c>
      <c r="HJ156" s="346"/>
      <c r="HK156" s="346"/>
      <c r="HL156" s="346"/>
      <c r="HM156" s="346"/>
      <c r="HN156" s="346"/>
      <c r="HO156" s="346"/>
      <c r="HP156" s="346"/>
      <c r="HQ156" s="346"/>
      <c r="HR156" s="346"/>
      <c r="HS156" s="346"/>
      <c r="HT156" s="346"/>
      <c r="HU156" s="346"/>
      <c r="HV156" s="346"/>
      <c r="HW156" s="346"/>
      <c r="HX156" s="346"/>
    </row>
    <row r="157">
      <c r="A157" s="331" t="str">
        <f t="shared" si="33"/>
        <v>06-2028</v>
      </c>
      <c r="B157" s="346">
        <f t="shared" si="36"/>
        <v>6</v>
      </c>
      <c r="C157" s="346">
        <f t="shared" si="34"/>
        <v>5225740.985</v>
      </c>
      <c r="D157" s="338">
        <f t="shared" si="35"/>
        <v>6</v>
      </c>
      <c r="E157" s="346"/>
      <c r="F157" s="346">
        <f>if($A157-F$126&gt;=0, if($B157&lt;=$B156,F156,F156*vlookup($B157,'2a. TBill Main'!$B$237:$HF$246,1+F$123)),F156)</f>
        <v>460.1754959</v>
      </c>
      <c r="G157" s="346">
        <f>if($A157-G$126&gt;=0, if($B157&lt;=$B156,G156,G156*vlookup($B157,'2a. TBill Main'!$B$237:$HF$246,1+G$123)),G156)</f>
        <v>11851.51907</v>
      </c>
      <c r="H157" s="346">
        <f>if($A157-H$126&gt;=0, if($B157&lt;=$B156,H156,H156*vlookup($B157,'2a. TBill Main'!$B$237:$HF$246,1+H$123)),H156)</f>
        <v>32521.23646</v>
      </c>
      <c r="I157" s="346">
        <f>if($A157-I$126&gt;=0, if($B157&lt;=$B156,I156,I156*vlookup($B157,'2a. TBill Main'!$B$237:$HF$246,1+I$123)),I156)</f>
        <v>12195.46367</v>
      </c>
      <c r="J157" s="346">
        <f>if($A157-J$126&gt;=0, if($B157&lt;=$B156,J156,J156*vlookup($B157,'2a. TBill Main'!$B$237:$HF$246,1+J$123)),J156)</f>
        <v>16260.61823</v>
      </c>
      <c r="K157" s="346">
        <f>if($A157-K$126&gt;=0, if($B157&lt;=$B156,K156,K156*vlookup($B157,'2a. TBill Main'!$B$237:$HF$246,1+K$123)),K156)</f>
        <v>16260.61823</v>
      </c>
      <c r="L157" s="346">
        <f>if($A157-L$126&gt;=0, if($B157&lt;=$B156,L156,L156*vlookup($B157,'2a. TBill Main'!$B$237:$HF$246,1+L$123)),L156)</f>
        <v>4262.964978</v>
      </c>
      <c r="M157" s="346">
        <f>if($A157-M$126&gt;=0, if($B157&lt;=$B156,M156,M156*vlookup($B157,'2a. TBill Main'!$B$237:$HF$246,1+M$123)),M156)</f>
        <v>120440.7732</v>
      </c>
      <c r="N157" s="346">
        <f>if($A157-N$126&gt;=0, if($B157&lt;=$B156,N156,N156*vlookup($B157,'2a. TBill Main'!$B$237:$HF$246,1+N$123)),N156)</f>
        <v>40567.81965</v>
      </c>
      <c r="O157" s="346">
        <f>if($A157-O$126&gt;=0, if($B157&lt;=$B156,O156,O156*vlookup($B157,'2a. TBill Main'!$B$237:$HF$246,1+O$123)),O156)</f>
        <v>2164.288286</v>
      </c>
      <c r="P157" s="346">
        <f>if($A157-P$126&gt;=0, if($B157&lt;=$B156,P156,P156*vlookup($B157,'2a. TBill Main'!$B$237:$HF$246,1+P$123)),P156)</f>
        <v>16.26061823</v>
      </c>
      <c r="Q157" s="346">
        <f>if($A157-Q$126&gt;=0, if($B157&lt;=$B156,Q156,Q156*vlookup($B157,'2a. TBill Main'!$B$237:$HF$246,1+Q$123)),Q156)</f>
        <v>308.9517463</v>
      </c>
      <c r="R157" s="346">
        <f>if($A157-R$126&gt;=0, if($B157&lt;=$B156,R156,R156*vlookup($B157,'2a. TBill Main'!$B$237:$HF$246,1+R$123)),R156)</f>
        <v>11997.65325</v>
      </c>
      <c r="S157" s="346">
        <f>if($A157-S$126&gt;=0, if($B157&lt;=$B156,S156,S156*vlookup($B157,'2a. TBill Main'!$B$237:$HF$246,1+S$123)),S156)</f>
        <v>9651.961508</v>
      </c>
      <c r="T157" s="346">
        <f>if($A157-T$126&gt;=0, if($B157&lt;=$B156,T156,T156*vlookup($B157,'2a. TBill Main'!$B$237:$HF$246,1+T$123)),T156)</f>
        <v>107363.984</v>
      </c>
      <c r="U157" s="346">
        <f>if($A157-U$126&gt;=0, if($B157&lt;=$B156,U156,U156*vlookup($B157,'2a. TBill Main'!$B$237:$HF$246,1+U$123)),U156)</f>
        <v>16563.99258</v>
      </c>
      <c r="V157" s="346">
        <f>if($A157-V$126&gt;=0, if($B157&lt;=$B156,V156,V156*vlookup($B157,'2a. TBill Main'!$B$237:$HF$246,1+V$123)),V156)</f>
        <v>53171.79883</v>
      </c>
      <c r="W157" s="346">
        <f>if($A157-W$126&gt;=0, if($B157&lt;=$B156,W156,W156*vlookup($B157,'2a. TBill Main'!$B$237:$HF$246,1+W$123)),W156)</f>
        <v>16260.61823</v>
      </c>
      <c r="X157" s="346">
        <f>if($A157-X$126&gt;=0, if($B157&lt;=$B156,X156,X156*vlookup($B157,'2a. TBill Main'!$B$237:$HF$246,1+X$123)),X156)</f>
        <v>28712.98341</v>
      </c>
      <c r="Y157" s="346">
        <f>if($A157-Y$126&gt;=0, if($B157&lt;=$B156,Y156,Y156*vlookup($B157,'2a. TBill Main'!$B$237:$HF$246,1+Y$123)),Y156)</f>
        <v>16260.61823</v>
      </c>
      <c r="Z157" s="346">
        <f>if($A157-Z$126&gt;=0, if($B157&lt;=$B156,Z156,Z156*vlookup($B157,'2a. TBill Main'!$B$237:$HF$246,1+Z$123)),Z156)</f>
        <v>2056.968206</v>
      </c>
      <c r="AA157" s="346">
        <f>if($A157-AA$126&gt;=0, if($B157&lt;=$B156,AA156,AA156*vlookup($B157,'2a. TBill Main'!$B$237:$HF$246,1+AA$123)),AA156)</f>
        <v>36275.04896</v>
      </c>
      <c r="AB157" s="346">
        <f>if($A157-AB$126&gt;=0, if($B157&lt;=$B156,AB156,AB156*vlookup($B157,'2a. TBill Main'!$B$237:$HF$246,1+AB$123)),AB156)</f>
        <v>21457.00774</v>
      </c>
      <c r="AC157" s="346">
        <f>if($A157-AC$126&gt;=0, if($B157&lt;=$B156,AC156,AC156*vlookup($B157,'2a. TBill Main'!$B$237:$HF$246,1+AC$123)),AC156)</f>
        <v>13008.49458</v>
      </c>
      <c r="AD157" s="346">
        <f>if($A157-AD$126&gt;=0, if($B157&lt;=$B156,AD156,AD156*vlookup($B157,'2a. TBill Main'!$B$237:$HF$246,1+AD$123)),AD156)</f>
        <v>8130.309114</v>
      </c>
      <c r="AE157" s="346">
        <f>if($A157-AE$126&gt;=0, if($B157&lt;=$B156,AE156,AE156*vlookup($B157,'2a. TBill Main'!$B$237:$HF$246,1+AE$123)),AE156)</f>
        <v>71085.34143</v>
      </c>
      <c r="AF157" s="346">
        <f>if($A157-AF$126&gt;=0, if($B157&lt;=$B156,AF156,AF156*vlookup($B157,'2a. TBill Main'!$B$237:$HF$246,1+AF$123)),AF156)</f>
        <v>12805.67589</v>
      </c>
      <c r="AG157" s="346">
        <f>if($A157-AG$126&gt;=0, if($B157&lt;=$B156,AG156,AG156*vlookup($B157,'2a. TBill Main'!$B$237:$HF$246,1+AG$123)),AG156)</f>
        <v>17863.28102</v>
      </c>
      <c r="AH157" s="346">
        <f>if($A157-AH$126&gt;=0, if($B157&lt;=$B156,AH156,AH156*vlookup($B157,'2a. TBill Main'!$B$237:$HF$246,1+AH$123)),AH156)</f>
        <v>13566.34761</v>
      </c>
      <c r="AI157" s="346">
        <f>if($A157-AI$126&gt;=0, if($B157&lt;=$B156,AI156,AI156*vlookup($B157,'2a. TBill Main'!$B$237:$HF$246,1+AI$123)),AI156)</f>
        <v>25217.24318</v>
      </c>
      <c r="AJ157" s="346">
        <f>if($A157-AJ$126&gt;=0, if($B157&lt;=$B156,AJ156,AJ156*vlookup($B157,'2a. TBill Main'!$B$237:$HF$246,1+AJ$123)),AJ156)</f>
        <v>24390.92734</v>
      </c>
      <c r="AK157" s="346">
        <f>if($A157-AK$126&gt;=0, if($B157&lt;=$B156,AK156,AK156*vlookup($B157,'2a. TBill Main'!$B$237:$HF$246,1+AK$123)),AK156)</f>
        <v>19512.74187</v>
      </c>
      <c r="AL157" s="346">
        <f>if($A157-AL$126&gt;=0, if($B157&lt;=$B156,AL156,AL156*vlookup($B157,'2a. TBill Main'!$B$237:$HF$246,1+AL$123)),AL156)</f>
        <v>13008.49458</v>
      </c>
      <c r="AM157" s="346">
        <f>if($A157-AM$126&gt;=0, if($B157&lt;=$B156,AM156,AM156*vlookup($B157,'2a. TBill Main'!$B$237:$HF$246,1+AM$123)),AM156)</f>
        <v>18377.32795</v>
      </c>
      <c r="AN157" s="346">
        <f>if($A157-AN$126&gt;=0, if($B157&lt;=$B156,AN156,AN156*vlookup($B157,'2a. TBill Main'!$B$237:$HF$246,1+AN$123)),AN156)</f>
        <v>97752.33254</v>
      </c>
      <c r="AO157" s="346">
        <f>if($A157-AO$126&gt;=0, if($B157&lt;=$B156,AO156,AO156*vlookup($B157,'2a. TBill Main'!$B$237:$HF$246,1+AO$123)),AO156)</f>
        <v>10713.7311</v>
      </c>
      <c r="AP157" s="346">
        <f>if($A157-AP$126&gt;=0, if($B157&lt;=$B156,AP156,AP156*vlookup($B157,'2a. TBill Main'!$B$237:$HF$246,1+AP$123)),AP156)</f>
        <v>19482.87112</v>
      </c>
      <c r="AQ157" s="346">
        <f>if($A157-AQ$126&gt;=0, if($B157&lt;=$B156,AQ156,AQ156*vlookup($B157,'2a. TBill Main'!$B$237:$HF$246,1+AQ$123)),AQ156)</f>
        <v>45336.2622</v>
      </c>
      <c r="AR157" s="346">
        <f>if($A157-AR$126&gt;=0, if($B157&lt;=$B156,AR156,AR156*vlookup($B157,'2a. TBill Main'!$B$237:$HF$246,1+AR$123)),AR156)</f>
        <v>32521.23646</v>
      </c>
      <c r="AS157" s="346">
        <f>if($A157-AS$126&gt;=0, if($B157&lt;=$B156,AS156,AS156*vlookup($B157,'2a. TBill Main'!$B$237:$HF$246,1+AS$123)),AS156)</f>
        <v>9756.370937</v>
      </c>
      <c r="AT157" s="346">
        <f>if($A157-AT$126&gt;=0, if($B157&lt;=$B156,AT156,AT156*vlookup($B157,'2a. TBill Main'!$B$237:$HF$246,1+AT$123)),AT156)</f>
        <v>13008.49458</v>
      </c>
      <c r="AU157" s="346">
        <f>if($A157-AU$126&gt;=0, if($B157&lt;=$B156,AU156,AU156*vlookup($B157,'2a. TBill Main'!$B$237:$HF$246,1+AU$123)),AU156)</f>
        <v>13008.49458</v>
      </c>
      <c r="AV157" s="346">
        <f>if($A157-AV$126&gt;=0, if($B157&lt;=$B156,AV156,AV156*vlookup($B157,'2a. TBill Main'!$B$237:$HF$246,1+AV$123)),AV156)</f>
        <v>8130.309114</v>
      </c>
      <c r="AW157" s="346">
        <f>if($A157-AW$126&gt;=0, if($B157&lt;=$B156,AW156,AW156*vlookup($B157,'2a. TBill Main'!$B$237:$HF$246,1+AW$123)),AW156)</f>
        <v>8130.309114</v>
      </c>
      <c r="AX157" s="346">
        <f>if($A157-AX$126&gt;=0, if($B157&lt;=$B156,AX156,AX156*vlookup($B157,'2a. TBill Main'!$B$237:$HF$246,1+AX$123)),AX156)</f>
        <v>60487.87375</v>
      </c>
      <c r="AY157" s="346">
        <f>if($A157-AY$126&gt;=0, if($B157&lt;=$B156,AY156,AY156*vlookup($B157,'2a. TBill Main'!$B$237:$HF$246,1+AY$123)),AY156)</f>
        <v>46023.97253</v>
      </c>
      <c r="AZ157" s="346">
        <f>if($A157-AZ$126&gt;=0, if($B157&lt;=$B156,AZ156,AZ156*vlookup($B157,'2a. TBill Main'!$B$237:$HF$246,1+AZ$123)),AZ156)</f>
        <v>18395.58862</v>
      </c>
      <c r="BA157" s="346">
        <f>if($A157-BA$126&gt;=0, if($B157&lt;=$B156,BA156,BA156*vlookup($B157,'2a. TBill Main'!$B$237:$HF$246,1+BA$123)),BA156)</f>
        <v>27986.06873</v>
      </c>
      <c r="BB157" s="346">
        <f>if($A157-BB$126&gt;=0, if($B157&lt;=$B156,BB156,BB156*vlookup($B157,'2a. TBill Main'!$B$237:$HF$246,1+BB$123)),BB156)</f>
        <v>51606.34033</v>
      </c>
      <c r="BC157" s="346">
        <f>if($A157-BC$126&gt;=0, if($B157&lt;=$B156,BC156,BC156*vlookup($B157,'2a. TBill Main'!$B$237:$HF$246,1+BC$123)),BC156)</f>
        <v>487.8185469</v>
      </c>
      <c r="BD157" s="346">
        <f>if($A157-BD$126&gt;=0, if($B157&lt;=$B156,BD156,BD156*vlookup($B157,'2a. TBill Main'!$B$237:$HF$246,1+BD$123)),BD156)</f>
        <v>24390.92734</v>
      </c>
      <c r="BE157" s="346">
        <f>if($A157-BE$126&gt;=0, if($B157&lt;=$B156,BE156,BE156*vlookup($B157,'2a. TBill Main'!$B$237:$HF$246,1+BE$123)),BE156)</f>
        <v>16260.61823</v>
      </c>
      <c r="BF157" s="346">
        <f>if($A157-BF$126&gt;=0, if($B157&lt;=$B156,BF156,BF156*vlookup($B157,'2a. TBill Main'!$B$237:$HF$246,1+BF$123)),BF156)</f>
        <v>8130.309114</v>
      </c>
      <c r="BG157" s="346">
        <f>if($A157-BG$126&gt;=0, if($B157&lt;=$B156,BG156,BG156*vlookup($B157,'2a. TBill Main'!$B$237:$HF$246,1+BG$123)),BG156)</f>
        <v>8130.309114</v>
      </c>
      <c r="BH157" s="346">
        <f>if($A157-BH$126&gt;=0, if($B157&lt;=$B156,BH156,BH156*vlookup($B157,'2a. TBill Main'!$B$237:$HF$246,1+BH$123)),BH156)</f>
        <v>16260.61823</v>
      </c>
      <c r="BI157" s="346">
        <f>if($A157-BI$126&gt;=0, if($B157&lt;=$B156,BI156,BI156*vlookup($B157,'2a. TBill Main'!$B$237:$HF$246,1+BI$123)),BI156)</f>
        <v>90184.64082</v>
      </c>
      <c r="BJ157" s="346">
        <f>if($A157-BJ$126&gt;=0, if($B157&lt;=$B156,BJ156,BJ156*vlookup($B157,'2a. TBill Main'!$B$237:$HF$246,1+BJ$123)),BJ156)</f>
        <v>16260.61823</v>
      </c>
      <c r="BK157" s="346">
        <f>if($A157-BK$126&gt;=0, if($B157&lt;=$B156,BK156,BK156*vlookup($B157,'2a. TBill Main'!$B$237:$HF$246,1+BK$123)),BK156)</f>
        <v>30168.19491</v>
      </c>
      <c r="BL157" s="346">
        <f>if($A157-BL$126&gt;=0, if($B157&lt;=$B156,BL156,BL156*vlookup($B157,'2a. TBill Main'!$B$237:$HF$246,1+BL$123)),BL156)</f>
        <v>40651.54557</v>
      </c>
      <c r="BM157" s="346">
        <f>if($A157-BM$126&gt;=0, if($B157&lt;=$B156,BM156,BM156*vlookup($B157,'2a. TBill Main'!$B$237:$HF$246,1+BM$123)),BM156)</f>
        <v>32.52123646</v>
      </c>
      <c r="BN157" s="346">
        <f>if($A157-BN$126&gt;=0, if($B157&lt;=$B156,BN156,BN156*vlookup($B157,'2a. TBill Main'!$B$237:$HF$246,1+BN$123)),BN156)</f>
        <v>4617.771668</v>
      </c>
      <c r="BO157" s="346">
        <f>if($A157-BO$126&gt;=0, if($B157&lt;=$B156,BO156,BO156*vlookup($B157,'2a. TBill Main'!$B$237:$HF$246,1+BO$123)),BO156)</f>
        <v>31888.95858</v>
      </c>
      <c r="BP157" s="346">
        <f>if($A157-BP$126&gt;=0, if($B157&lt;=$B156,BP156,BP156*vlookup($B157,'2a. TBill Main'!$B$237:$HF$246,1+BP$123)),BP156)</f>
        <v>16260.61823</v>
      </c>
      <c r="BQ157" s="346">
        <f>if($A157-BQ$126&gt;=0, if($B157&lt;=$B156,BQ156,BQ156*vlookup($B157,'2a. TBill Main'!$B$237:$HF$246,1+BQ$123)),BQ156)</f>
        <v>3734.381061</v>
      </c>
      <c r="BR157" s="346">
        <f>if($A157-BR$126&gt;=0, if($B157&lt;=$B156,BR156,BR156*vlookup($B157,'2a. TBill Main'!$B$237:$HF$246,1+BR$123)),BR156)</f>
        <v>16260.61823</v>
      </c>
      <c r="BS157" s="346">
        <f>if($A157-BS$126&gt;=0, if($B157&lt;=$B156,BS156,BS156*vlookup($B157,'2a. TBill Main'!$B$237:$HF$246,1+BS$123)),BS156)</f>
        <v>9756.370937</v>
      </c>
      <c r="BT157" s="346">
        <f>if($A157-BT$126&gt;=0, if($B157&lt;=$B156,BT156,BT156*vlookup($B157,'2a. TBill Main'!$B$237:$HF$246,1+BT$123)),BT156)</f>
        <v>113502.3674</v>
      </c>
      <c r="BU157" s="346">
        <f>if($A157-BU$126&gt;=0, if($B157&lt;=$B156,BU156,BU156*vlookup($B157,'2a. TBill Main'!$B$237:$HF$246,1+BU$123)),BU156)</f>
        <v>40803.01323</v>
      </c>
      <c r="BV157" s="346">
        <f>if($A157-BV$126&gt;=0, if($B157&lt;=$B156,BV156,BV156*vlookup($B157,'2a. TBill Main'!$B$237:$HF$246,1+BV$123)),BV156)</f>
        <v>40651.54557</v>
      </c>
      <c r="BW157" s="346">
        <f>if($A157-BW$126&gt;=0, if($B157&lt;=$B156,BW156,BW156*vlookup($B157,'2a. TBill Main'!$B$237:$HF$246,1+BW$123)),BW156)</f>
        <v>817.9090969</v>
      </c>
      <c r="BX157" s="346">
        <f>if($A157-BX$126&gt;=0, if($B157&lt;=$B156,BX156,BX156*vlookup($B157,'2a. TBill Main'!$B$237:$HF$246,1+BX$123)),BX156)</f>
        <v>24390.92734</v>
      </c>
      <c r="BY157" s="346">
        <f>if($A157-BY$126&gt;=0, if($B157&lt;=$B156,BY156,BY156*vlookup($B157,'2a. TBill Main'!$B$237:$HF$246,1+BY$123)),BY156)</f>
        <v>16260.61823</v>
      </c>
      <c r="BZ157" s="346">
        <f>if($A157-BZ$126&gt;=0, if($B157&lt;=$B156,BZ156,BZ156*vlookup($B157,'2a. TBill Main'!$B$237:$HF$246,1+BZ$123)),BZ156)</f>
        <v>9901.773385</v>
      </c>
      <c r="CA157" s="346">
        <f>if($A157-CA$126&gt;=0, if($B157&lt;=$B156,CA156,CA156*vlookup($B157,'2a. TBill Main'!$B$237:$HF$246,1+CA$123)),CA156)</f>
        <v>16260.61823</v>
      </c>
      <c r="CB157" s="346">
        <f>if($A157-CB$126&gt;=0, if($B157&lt;=$B156,CB156,CB156*vlookup($B157,'2a. TBill Main'!$B$237:$HF$246,1+CB$123)),CB156)</f>
        <v>33373.29285</v>
      </c>
      <c r="CC157" s="346">
        <f>if($A157-CC$126&gt;=0, if($B157&lt;=$B156,CC156,CC156*vlookup($B157,'2a. TBill Main'!$B$237:$HF$246,1+CC$123)),CC156)</f>
        <v>61443.90054</v>
      </c>
      <c r="CD157" s="346">
        <f>if($A157-CD$126&gt;=0, if($B157&lt;=$B156,CD156,CD156*vlookup($B157,'2a. TBill Main'!$B$237:$HF$246,1+CD$123)),CD156)</f>
        <v>17070.39702</v>
      </c>
      <c r="CE157" s="346">
        <f>if($A157-CE$126&gt;=0, if($B157&lt;=$B156,CE156,CE156*vlookup($B157,'2a. TBill Main'!$B$237:$HF$246,1+CE$123)),CE156)</f>
        <v>36271.94318</v>
      </c>
      <c r="CF157" s="346">
        <f>if($A157-CF$126&gt;=0, if($B157&lt;=$B156,CF156,CF156*vlookup($B157,'2a. TBill Main'!$B$237:$HF$246,1+CF$123)),CF156)</f>
        <v>40651.54557</v>
      </c>
      <c r="CG157" s="346">
        <f>if($A157-CG$126&gt;=0, if($B157&lt;=$B156,CG156,CG156*vlookup($B157,'2a. TBill Main'!$B$237:$HF$246,1+CG$123)),CG156)</f>
        <v>8.130309114</v>
      </c>
      <c r="CH157" s="346">
        <f>if($A157-CH$126&gt;=0, if($B157&lt;=$B156,CH156,CH156*vlookup($B157,'2a. TBill Main'!$B$237:$HF$246,1+CH$123)),CH156)</f>
        <v>22882.80378</v>
      </c>
      <c r="CI157" s="346">
        <f>if($A157-CI$126&gt;=0, if($B157&lt;=$B156,CI156,CI156*vlookup($B157,'2a. TBill Main'!$B$237:$HF$246,1+CI$123)),CI156)</f>
        <v>16260.61823</v>
      </c>
      <c r="CJ157" s="346">
        <f>if($A157-CJ$126&gt;=0, if($B157&lt;=$B156,CJ156,CJ156*vlookup($B157,'2a. TBill Main'!$B$237:$HF$246,1+CJ$123)),CJ156)</f>
        <v>8130.309114</v>
      </c>
      <c r="CK157" s="346">
        <f>if($A157-CK$126&gt;=0, if($B157&lt;=$B156,CK156,CK156*vlookup($B157,'2a. TBill Main'!$B$237:$HF$246,1+CK$123)),CK156)</f>
        <v>14155.38851</v>
      </c>
      <c r="CL157" s="346">
        <f>if($A157-CL$126&gt;=0, if($B157&lt;=$B156,CL156,CL156*vlookup($B157,'2a. TBill Main'!$B$237:$HF$246,1+CL$123)),CL156)</f>
        <v>12213.39913</v>
      </c>
      <c r="CM157" s="346">
        <f>if($A157-CM$126&gt;=0, if($B157&lt;=$B156,CM156,CM156*vlookup($B157,'2a. TBill Main'!$B$237:$HF$246,1+CM$123)),CM156)</f>
        <v>72089.82486</v>
      </c>
      <c r="CN157" s="346">
        <f>if($A157-CN$126&gt;=0, if($B157&lt;=$B156,CN156,CN156*vlookup($B157,'2a. TBill Main'!$B$237:$HF$246,1+CN$123)),CN156)</f>
        <v>25461.2175</v>
      </c>
      <c r="CO157" s="346">
        <f>if($A157-CO$126&gt;=0, if($B157&lt;=$B156,CO156,CO156*vlookup($B157,'2a. TBill Main'!$B$237:$HF$246,1+CO$123)),CO156)</f>
        <v>239.9205936</v>
      </c>
      <c r="CP157" s="346">
        <f>if($A157-CP$126&gt;=0, if($B157&lt;=$B156,CP156,CP156*vlookup($B157,'2a. TBill Main'!$B$237:$HF$246,1+CP$123)),CP156)</f>
        <v>33985.38187</v>
      </c>
      <c r="CQ157" s="346">
        <f>if($A157-CQ$126&gt;=0, if($B157&lt;=$B156,CQ156,CQ156*vlookup($B157,'2a. TBill Main'!$B$237:$HF$246,1+CQ$123)),CQ156)</f>
        <v>7497.518549</v>
      </c>
      <c r="CR157" s="346">
        <f>if($A157-CR$126&gt;=0, if($B157&lt;=$B156,CR156,CR156*vlookup($B157,'2a. TBill Main'!$B$237:$HF$246,1+CR$123)),CR156)</f>
        <v>21478.1114</v>
      </c>
      <c r="CS157" s="346">
        <f>if($A157-CS$126&gt;=0, if($B157&lt;=$B156,CS156,CS156*vlookup($B157,'2a. TBill Main'!$B$237:$HF$246,1+CS$123)),CS156)</f>
        <v>6353.397218</v>
      </c>
      <c r="CT157" s="346">
        <f>if($A157-CT$126&gt;=0, if($B157&lt;=$B156,CT156,CT156*vlookup($B157,'2a. TBill Main'!$B$237:$HF$246,1+CT$123)),CT156)</f>
        <v>20999.60477</v>
      </c>
      <c r="CU157" s="346">
        <f>if($A157-CU$126&gt;=0, if($B157&lt;=$B156,CU156,CU156*vlookup($B157,'2a. TBill Main'!$B$237:$HF$246,1+CU$123)),CU156)</f>
        <v>31920.62524</v>
      </c>
      <c r="CV157" s="346">
        <f>if($A157-CV$126&gt;=0, if($B157&lt;=$B156,CV156,CV156*vlookup($B157,'2a. TBill Main'!$B$237:$HF$246,1+CV$123)),CV156)</f>
        <v>7497.518549</v>
      </c>
      <c r="CW157" s="346">
        <f>if($A157-CW$126&gt;=0, if($B157&lt;=$B156,CW156,CW156*vlookup($B157,'2a. TBill Main'!$B$237:$HF$246,1+CW$123)),CW156)</f>
        <v>10871.4019</v>
      </c>
      <c r="CX157" s="346">
        <f>if($A157-CX$126&gt;=0, if($B157&lt;=$B156,CX156,CX156*vlookup($B157,'2a. TBill Main'!$B$237:$HF$246,1+CX$123)),CX156)</f>
        <v>81763.43878</v>
      </c>
      <c r="CY157" s="346">
        <f>if($A157-CY$126&gt;=0, if($B157&lt;=$B156,CY156,CY156*vlookup($B157,'2a. TBill Main'!$B$237:$HF$246,1+CY$123)),CY156)</f>
        <v>160476.842</v>
      </c>
      <c r="CZ157" s="346">
        <f>if($A157-CZ$126&gt;=0, if($B157&lt;=$B156,CZ156,CZ156*vlookup($B157,'2a. TBill Main'!$B$237:$HF$246,1+CZ$123)),CZ156)</f>
        <v>13578.38097</v>
      </c>
      <c r="DA157" s="346">
        <f>if($A157-DA$126&gt;=0, if($B157&lt;=$B156,DA156,DA156*vlookup($B157,'2a. TBill Main'!$B$237:$HF$246,1+DA$123)),DA156)</f>
        <v>37487.59274</v>
      </c>
      <c r="DB157" s="346">
        <f>if($A157-DB$126&gt;=0, if($B157&lt;=$B156,DB156,DB156*vlookup($B157,'2a. TBill Main'!$B$237:$HF$246,1+DB$123)),DB156)</f>
        <v>14995.0371</v>
      </c>
      <c r="DC157" s="346">
        <f>if($A157-DC$126&gt;=0, if($B157&lt;=$B156,DC156,DC156*vlookup($B157,'2a. TBill Main'!$B$237:$HF$246,1+DC$123)),DC156)</f>
        <v>14995.0371</v>
      </c>
      <c r="DD157" s="346">
        <f>if($A157-DD$126&gt;=0, if($B157&lt;=$B156,DD156,DD156*vlookup($B157,'2a. TBill Main'!$B$237:$HF$246,1+DD$123)),DD156)</f>
        <v>29867.11489</v>
      </c>
      <c r="DE157" s="346">
        <f>if($A157-DE$126&gt;=0, if($B157&lt;=$B156,DE156,DE156*vlookup($B157,'2a. TBill Main'!$B$237:$HF$246,1+DE$123)),DE156)</f>
        <v>11369.23713</v>
      </c>
      <c r="DF157" s="346">
        <f>if($A157-DF$126&gt;=0, if($B157&lt;=$B156,DF156,DF156*vlookup($B157,'2a. TBill Main'!$B$237:$HF$246,1+DF$123)),DF156)</f>
        <v>5998.014839</v>
      </c>
      <c r="DG157" s="346">
        <f>if($A157-DG$126&gt;=0, if($B157&lt;=$B156,DG156,DG156*vlookup($B157,'2a. TBill Main'!$B$237:$HF$246,1+DG$123)),DG156)</f>
        <v>14995.0371</v>
      </c>
      <c r="DH157" s="346">
        <f>if($A157-DH$126&gt;=0, if($B157&lt;=$B156,DH156,DH156*vlookup($B157,'2a. TBill Main'!$B$237:$HF$246,1+DH$123)),DH156)</f>
        <v>74754.75844</v>
      </c>
      <c r="DI157" s="346">
        <f>if($A157-DI$126&gt;=0, if($B157&lt;=$B156,DI156,DI156*vlookup($B157,'2a. TBill Main'!$B$237:$HF$246,1+DI$123)),DI156)</f>
        <v>11678.4198</v>
      </c>
      <c r="DJ157" s="346">
        <f>if($A157-DJ$126&gt;=0, if($B157&lt;=$B156,DJ156,DJ156*vlookup($B157,'2a. TBill Main'!$B$237:$HF$246,1+DJ$123)),DJ156)</f>
        <v>74.97518549</v>
      </c>
      <c r="DK157" s="346">
        <f>if($A157-DK$126&gt;=0, if($B157&lt;=$B156,DK156,DK156*vlookup($B157,'2a. TBill Main'!$B$237:$HF$246,1+DK$123)),DK156)</f>
        <v>35065.24947</v>
      </c>
      <c r="DL157" s="346">
        <f>if($A157-DL$126&gt;=0, if($B157&lt;=$B156,DL156,DL156*vlookup($B157,'2a. TBill Main'!$B$237:$HF$246,1+DL$123)),DL156)</f>
        <v>14995.0371</v>
      </c>
      <c r="DM157" s="346">
        <f>if($A157-DM$126&gt;=0, if($B157&lt;=$B156,DM156,DM156*vlookup($B157,'2a. TBill Main'!$B$237:$HF$246,1+DM$123)),DM156)</f>
        <v>9618.851452</v>
      </c>
      <c r="DN157" s="346">
        <f>if($A157-DN$126&gt;=0, if($B157&lt;=$B156,DN156,DN156*vlookup($B157,'2a. TBill Main'!$B$237:$HF$246,1+DN$123)),DN156)</f>
        <v>39937.78181</v>
      </c>
      <c r="DO157" s="346">
        <f>if($A157-DO$126&gt;=0, if($B157&lt;=$B156,DO156,DO156*vlookup($B157,'2a. TBill Main'!$B$237:$HF$246,1+DO$123)),DO156)</f>
        <v>14995.0371</v>
      </c>
      <c r="DP157" s="346">
        <f>if($A157-DP$126&gt;=0, if($B157&lt;=$B156,DP156,DP156*vlookup($B157,'2a. TBill Main'!$B$237:$HF$246,1+DP$123)),DP156)</f>
        <v>17994.04452</v>
      </c>
      <c r="DQ157" s="346">
        <f>if($A157-DQ$126&gt;=0, if($B157&lt;=$B156,DQ156,DQ156*vlookup($B157,'2a. TBill Main'!$B$237:$HF$246,1+DQ$123)),DQ156)</f>
        <v>10496.52597</v>
      </c>
      <c r="DR157" s="346">
        <f>if($A157-DR$126&gt;=0, if($B157&lt;=$B156,DR156,DR156*vlookup($B157,'2a. TBill Main'!$B$237:$HF$246,1+DR$123)),DR156)</f>
        <v>70935.91237</v>
      </c>
      <c r="DS157" s="346">
        <f>if($A157-DS$126&gt;=0, if($B157&lt;=$B156,DS156,DS156*vlookup($B157,'2a. TBill Main'!$B$237:$HF$246,1+DS$123)),DS156)</f>
        <v>3013.747541</v>
      </c>
      <c r="DT157" s="346">
        <f>if($A157-DT$126&gt;=0, if($B157&lt;=$B156,DT156,DT156*vlookup($B157,'2a. TBill Main'!$B$237:$HF$246,1+DT$123)),DT156)</f>
        <v>79.47369662</v>
      </c>
      <c r="DU157" s="346">
        <f>if($A157-DU$126&gt;=0, if($B157&lt;=$B156,DU156,DU156*vlookup($B157,'2a. TBill Main'!$B$237:$HF$246,1+DU$123)),DU156)</f>
        <v>26093.34389</v>
      </c>
      <c r="DV157" s="346">
        <f>if($A157-DV$126&gt;=0, if($B157&lt;=$B156,DV156,DV156*vlookup($B157,'2a. TBill Main'!$B$237:$HF$246,1+DV$123)),DV156)</f>
        <v>52300.93498</v>
      </c>
      <c r="DW157" s="346">
        <f>if($A157-DW$126&gt;=0, if($B157&lt;=$B156,DW156,DW156*vlookup($B157,'2a. TBill Main'!$B$237:$HF$246,1+DW$123)),DW156)</f>
        <v>14995.0371</v>
      </c>
      <c r="DX157" s="346">
        <f>if($A157-DX$126&gt;=0, if($B157&lt;=$B156,DX156,DX156*vlookup($B157,'2a. TBill Main'!$B$237:$HF$246,1+DX$123)),DX156)</f>
        <v>29990.0742</v>
      </c>
      <c r="DY157" s="346">
        <f>if($A157-DY$126&gt;=0, if($B157&lt;=$B156,DY156,DY156*vlookup($B157,'2a. TBill Main'!$B$237:$HF$246,1+DY$123)),DY156)</f>
        <v>14995.0371</v>
      </c>
      <c r="DZ157" s="346">
        <f>if($A157-DZ$126&gt;=0, if($B157&lt;=$B156,DZ156,DZ156*vlookup($B157,'2a. TBill Main'!$B$237:$HF$246,1+DZ$123)),DZ156)</f>
        <v>90621.0072</v>
      </c>
      <c r="EA157" s="346">
        <f>if($A157-EA$126&gt;=0, if($B157&lt;=$B156,EA156,EA156*vlookup($B157,'2a. TBill Main'!$B$237:$HF$246,1+EA$123)),EA156)</f>
        <v>428.858061</v>
      </c>
      <c r="EB157" s="346">
        <f>if($A157-EB$126&gt;=0, if($B157&lt;=$B156,EB156,EB156*vlookup($B157,'2a. TBill Main'!$B$237:$HF$246,1+EB$123)),EB156)</f>
        <v>29990.0742</v>
      </c>
      <c r="EC157" s="346">
        <f>if($A157-EC$126&gt;=0, if($B157&lt;=$B156,EC156,EC156*vlookup($B157,'2a. TBill Main'!$B$237:$HF$246,1+EC$123)),EC156)</f>
        <v>43299.92404</v>
      </c>
      <c r="ED157" s="346">
        <f>if($A157-ED$126&gt;=0, if($B157&lt;=$B156,ED156,ED156*vlookup($B157,'2a. TBill Main'!$B$237:$HF$246,1+ED$123)),ED156)</f>
        <v>29331.61213</v>
      </c>
      <c r="EE157" s="346">
        <f>if($A157-EE$126&gt;=0, if($B157&lt;=$B156,EE156,EE156*vlookup($B157,'2a. TBill Main'!$B$237:$HF$246,1+EE$123)),EE156)</f>
        <v>29990.0742</v>
      </c>
      <c r="EF157" s="346">
        <f>if($A157-EF$126&gt;=0, if($B157&lt;=$B156,EF156,EF156*vlookup($B157,'2a. TBill Main'!$B$237:$HF$246,1+EF$123)),EF156)</f>
        <v>7901.454858</v>
      </c>
      <c r="EG157" s="346">
        <f>if($A157-EG$126&gt;=0, if($B157&lt;=$B156,EG156,EG156*vlookup($B157,'2a. TBill Main'!$B$237:$HF$246,1+EG$123)),EG156)</f>
        <v>6302.923923</v>
      </c>
      <c r="EH157" s="346">
        <f>if($A157-EH$126&gt;=0, if($B157&lt;=$B156,EH156,EH156*vlookup($B157,'2a. TBill Main'!$B$237:$HF$246,1+EH$123)),EH156)</f>
        <v>590.8044617</v>
      </c>
      <c r="EI157" s="346">
        <f>if($A157-EI$126&gt;=0, if($B157&lt;=$B156,EI156,EI156*vlookup($B157,'2a. TBill Main'!$B$237:$HF$246,1+EI$123)),EI156)</f>
        <v>29990.0742</v>
      </c>
      <c r="EJ157" s="346">
        <f>if($A157-EJ$126&gt;=0, if($B157&lt;=$B156,EJ156,EJ156*vlookup($B157,'2a. TBill Main'!$B$237:$HF$246,1+EJ$123)),EJ156)</f>
        <v>26707.46564</v>
      </c>
      <c r="EK157" s="346">
        <f>if($A157-EK$126&gt;=0, if($B157&lt;=$B156,EK156,EK156*vlookup($B157,'2a. TBill Main'!$B$237:$HF$246,1+EK$123)),EK156)</f>
        <v>16494.54081</v>
      </c>
      <c r="EL157" s="346">
        <f>if($A157-EL$126&gt;=0, if($B157&lt;=$B156,EL156,EL156*vlookup($B157,'2a. TBill Main'!$B$237:$HF$246,1+EL$123)),EL156)</f>
        <v>6335.403174</v>
      </c>
      <c r="EM157" s="346">
        <f>if($A157-EM$126&gt;=0, if($B157&lt;=$B156,EM156,EM156*vlookup($B157,'2a. TBill Main'!$B$237:$HF$246,1+EM$123)),EM156)</f>
        <v>61496.14664</v>
      </c>
      <c r="EN157" s="346">
        <f>if($A157-EN$126&gt;=0, if($B157&lt;=$B156,EN156,EN156*vlookup($B157,'2a. TBill Main'!$B$237:$HF$246,1+EN$123)),EN156)</f>
        <v>449.8511129</v>
      </c>
      <c r="EO157" s="346">
        <f>if($A157-EO$126&gt;=0, if($B157&lt;=$B156,EO156,EO156*vlookup($B157,'2a. TBill Main'!$B$237:$HF$246,1+EO$123)),EO156)</f>
        <v>25516.99465</v>
      </c>
      <c r="EP157" s="346">
        <f>if($A157-EP$126&gt;=0, if($B157&lt;=$B156,EP156,EP156*vlookup($B157,'2a. TBill Main'!$B$237:$HF$246,1+EP$123)),EP156)</f>
        <v>27047.82299</v>
      </c>
      <c r="EQ157" s="346">
        <f>if($A157-EQ$126&gt;=0, if($B157&lt;=$B156,EQ156,EQ156*vlookup($B157,'2a. TBill Main'!$B$237:$HF$246,1+EQ$123)),EQ156)</f>
        <v>29990.0742</v>
      </c>
      <c r="ER157" s="346">
        <f>if($A157-ER$126&gt;=0, if($B157&lt;=$B156,ER156,ER156*vlookup($B157,'2a. TBill Main'!$B$237:$HF$246,1+ER$123)),ER156)</f>
        <v>54079.60129</v>
      </c>
      <c r="ES157" s="346">
        <f>if($A157-ES$126&gt;=0, if($B157&lt;=$B156,ES156,ES156*vlookup($B157,'2a. TBill Main'!$B$237:$HF$246,1+ES$123)),ES156)</f>
        <v>7192.459514</v>
      </c>
      <c r="ET157" s="346">
        <f>if($A157-ET$126&gt;=0, if($B157&lt;=$B156,ET156,ET156*vlookup($B157,'2a. TBill Main'!$B$237:$HF$246,1+ET$123)),ET156)</f>
        <v>2126.29626</v>
      </c>
      <c r="EU157" s="346">
        <f>if($A157-EU$126&gt;=0, if($B157&lt;=$B156,EU156,EU156*vlookup($B157,'2a. TBill Main'!$B$237:$HF$246,1+EU$123)),EU156)</f>
        <v>12144.99038</v>
      </c>
      <c r="EV157" s="346">
        <f>if($A157-EV$126&gt;=0, if($B157&lt;=$B156,EV156,EV156*vlookup($B157,'2a. TBill Main'!$B$237:$HF$246,1+EV$123)),EV156)</f>
        <v>7281.200144</v>
      </c>
      <c r="EW157" s="346">
        <f>if($A157-EW$126&gt;=0, if($B157&lt;=$B156,EW156,EW156*vlookup($B157,'2a. TBill Main'!$B$237:$HF$246,1+EW$123)),EW156)</f>
        <v>6405.879848</v>
      </c>
      <c r="EX157" s="346">
        <f>if($A157-EX$126&gt;=0, if($B157&lt;=$B156,EX156,EX156*vlookup($B157,'2a. TBill Main'!$B$237:$HF$246,1+EX$123)),EX156)</f>
        <v>8835.225808</v>
      </c>
      <c r="EY157" s="346">
        <f>if($A157-EY$126&gt;=0, if($B157&lt;=$B156,EY156,EY156*vlookup($B157,'2a. TBill Main'!$B$237:$HF$246,1+EY$123)),EY156)</f>
        <v>68931.78067</v>
      </c>
      <c r="EZ157" s="346">
        <f>if($A157-EZ$126&gt;=0, if($B157&lt;=$B156,EZ156,EZ156*vlookup($B157,'2a. TBill Main'!$B$237:$HF$246,1+EZ$123)),EZ156)</f>
        <v>29535.00481</v>
      </c>
      <c r="FA157" s="346">
        <f>if($A157-FA$126&gt;=0, if($B157&lt;=$B156,FA156,FA156*vlookup($B157,'2a. TBill Main'!$B$237:$HF$246,1+FA$123)),FA156)</f>
        <v>5368.523182</v>
      </c>
      <c r="FB157" s="346">
        <f>if($A157-FB$126&gt;=0, if($B157&lt;=$B156,FB156,FB156*vlookup($B157,'2a. TBill Main'!$B$237:$HF$246,1+FB$123)),FB156)</f>
        <v>9435.926995</v>
      </c>
      <c r="FC157" s="346">
        <f>if($A157-FC$126&gt;=0, if($B157&lt;=$B156,FC156,FC156*vlookup($B157,'2a. TBill Main'!$B$237:$HF$246,1+FC$123)),FC156)</f>
        <v>37827.98009</v>
      </c>
      <c r="FD157" s="346">
        <f>if($A157-FD$126&gt;=0, if($B157&lt;=$B156,FD156,FD156*vlookup($B157,'2a. TBill Main'!$B$237:$HF$246,1+FD$123)),FD156)</f>
        <v>30749.88772</v>
      </c>
      <c r="FE157" s="346">
        <f>if($A157-FE$126&gt;=0, if($B157&lt;=$B156,FE156,FE156*vlookup($B157,'2a. TBill Main'!$B$237:$HF$246,1+FE$123)),FE156)</f>
        <v>51654.99376</v>
      </c>
      <c r="FF157" s="346">
        <f>if($A157-FF$126&gt;=0, if($B157&lt;=$B156,FF156,FF156*vlookup($B157,'2a. TBill Main'!$B$237:$HF$246,1+FF$123)),FF156)</f>
        <v>12268.77441</v>
      </c>
      <c r="FG157" s="346">
        <f>if($A157-FG$126&gt;=0, if($B157&lt;=$B156,FG156,FG156*vlookup($B157,'2a. TBill Main'!$B$237:$HF$246,1+FG$123)),FG156)</f>
        <v>15618.32081</v>
      </c>
      <c r="FH157" s="346">
        <f>if($A157-FH$126&gt;=0, if($B157&lt;=$B156,FH156,FH156*vlookup($B157,'2a. TBill Main'!$B$237:$HF$246,1+FH$123)),FH156)</f>
        <v>19330.10232</v>
      </c>
      <c r="FI157" s="346">
        <f>if($A157-FI$126&gt;=0, if($B157&lt;=$B156,FI156,FI156*vlookup($B157,'2a. TBill Main'!$B$237:$HF$246,1+FI$123)),FI156)</f>
        <v>52667.30872</v>
      </c>
      <c r="FJ157" s="346">
        <f>if($A157-FJ$126&gt;=0, if($B157&lt;=$B156,FJ156,FJ156*vlookup($B157,'2a. TBill Main'!$B$237:$HF$246,1+FJ$123)),FJ156)</f>
        <v>54837.12058</v>
      </c>
      <c r="FK157" s="346">
        <f>if($A157-FK$126&gt;=0, if($B157&lt;=$B156,FK156,FK156*vlookup($B157,'2a. TBill Main'!$B$237:$HF$246,1+FK$123)),FK156)</f>
        <v>23416.24993</v>
      </c>
      <c r="FL157" s="346">
        <f>if($A157-FL$126&gt;=0, if($B157&lt;=$B156,FL156,FL156*vlookup($B157,'2a. TBill Main'!$B$237:$HF$246,1+FL$123)),FL156)</f>
        <v>23312.78418</v>
      </c>
      <c r="FM157" s="346">
        <f>if($A157-FM$126&gt;=0, if($B157&lt;=$B156,FM156,FM156*vlookup($B157,'2a. TBill Main'!$B$237:$HF$246,1+FM$123)),FM156)</f>
        <v>61964.45665</v>
      </c>
      <c r="FN157" s="346">
        <f>if($A157-FN$126&gt;=0, if($B157&lt;=$B156,FN156,FN156*vlookup($B157,'2a. TBill Main'!$B$237:$HF$246,1+FN$123)),FN156)</f>
        <v>52921.71452</v>
      </c>
      <c r="FO157" s="346">
        <f>if($A157-FO$126&gt;=0, if($B157&lt;=$B156,FO156,FO156*vlookup($B157,'2a. TBill Main'!$B$237:$HF$246,1+FO$123)),FO156)</f>
        <v>25491.56307</v>
      </c>
      <c r="FP157" s="346">
        <f>if($A157-FP$126&gt;=0, if($B157&lt;=$B156,FP156,FP156*vlookup($B157,'2a. TBill Main'!$B$237:$HF$246,1+FP$123)),FP156)</f>
        <v>9040.507866</v>
      </c>
      <c r="FQ157" s="346">
        <f>if($A157-FQ$126&gt;=0, if($B157&lt;=$B156,FQ156,FQ156*vlookup($B157,'2a. TBill Main'!$B$237:$HF$246,1+FQ$123)),FQ156)</f>
        <v>49941.91574</v>
      </c>
      <c r="FR157" s="346">
        <f>if($A157-FR$126&gt;=0, if($B157&lt;=$B156,FR156,FR156*vlookup($B157,'2a. TBill Main'!$B$237:$HF$246,1+FR$123)),FR156)</f>
        <v>49935.6928</v>
      </c>
      <c r="FS157" s="346">
        <f>if($A157-FS$126&gt;=0, if($B157&lt;=$B156,FS156,FS156*vlookup($B157,'2a. TBill Main'!$B$237:$HF$246,1+FS$123)),FS156)</f>
        <v>22492.55565</v>
      </c>
      <c r="FT157" s="346">
        <f>if($A157-FT$126&gt;=0, if($B157&lt;=$B156,FT156,FT156*vlookup($B157,'2a. TBill Main'!$B$237:$HF$246,1+FT$123)),FT156)</f>
        <v>27977.74022</v>
      </c>
      <c r="FU157" s="346">
        <f>if($A157-FU$126&gt;=0, if($B157&lt;=$B156,FU156,FU156*vlookup($B157,'2a. TBill Main'!$B$237:$HF$246,1+FU$123)),FU156)</f>
        <v>29990.0742</v>
      </c>
      <c r="FV157" s="346">
        <f>if($A157-FV$126&gt;=0, if($B157&lt;=$B156,FV156,FV156*vlookup($B157,'2a. TBill Main'!$B$237:$HF$246,1+FV$123)),FV156)</f>
        <v>62979.15581</v>
      </c>
      <c r="FW157" s="346">
        <f>if($A157-FW$126&gt;=0, if($B157&lt;=$B156,FW156,FW156*vlookup($B157,'2a. TBill Main'!$B$237:$HF$246,1+FW$123)),FW156)</f>
        <v>1496.504702</v>
      </c>
      <c r="FX157" s="346">
        <f>if($A157-FX$126&gt;=0, if($B157&lt;=$B156,FX156,FX156*vlookup($B157,'2a. TBill Main'!$B$237:$HF$246,1+FX$123)),FX156)</f>
        <v>33404.89399</v>
      </c>
      <c r="FY157" s="346">
        <f>if($A157-FY$126&gt;=0, if($B157&lt;=$B156,FY156,FY156*vlookup($B157,'2a. TBill Main'!$B$237:$HF$246,1+FY$123)),FY156)</f>
        <v>30985.74466</v>
      </c>
      <c r="FZ157" s="346">
        <f>if($A157-FZ$126&gt;=0, if($B157&lt;=$B156,FZ156,FZ156*vlookup($B157,'2a. TBill Main'!$B$237:$HF$246,1+FZ$123)),FZ156)</f>
        <v>34774.4957</v>
      </c>
      <c r="GA157" s="346">
        <f>if($A157-GA$126&gt;=0, if($B157&lt;=$B156,GA156,GA156*vlookup($B157,'2a. TBill Main'!$B$237:$HF$246,1+GA$123)),GA156)</f>
        <v>562.3138912</v>
      </c>
      <c r="GB157" s="346">
        <f>if($A157-GB$126&gt;=0, if($B157&lt;=$B156,GB156,GB156*vlookup($B157,'2a. TBill Main'!$B$237:$HF$246,1+GB$123)),GB156)</f>
        <v>3175.948857</v>
      </c>
      <c r="GC157" s="346">
        <f>if($A157-GC$126&gt;=0, if($B157&lt;=$B156,GC156,GC156*vlookup($B157,'2a. TBill Main'!$B$237:$HF$246,1+GC$123)),GC156)</f>
        <v>164.9454081</v>
      </c>
      <c r="GD157" s="346">
        <f>if($A157-GD$126&gt;=0, if($B157&lt;=$B156,GD156,GD156*vlookup($B157,'2a. TBill Main'!$B$237:$HF$246,1+GD$123)),GD156)</f>
        <v>12642.31578</v>
      </c>
      <c r="GE157" s="346">
        <f>if($A157-GE$126&gt;=0, if($B157&lt;=$B156,GE156,GE156*vlookup($B157,'2a. TBill Main'!$B$237:$HF$246,1+GE$123)),GE156)</f>
        <v>3237.78839</v>
      </c>
      <c r="GF157" s="346">
        <f>if($A157-GF$126&gt;=0, if($B157&lt;=$B156,GF156,GF156*vlookup($B157,'2a. TBill Main'!$B$237:$HF$246,1+GF$123)),GF156)</f>
        <v>2514.667721</v>
      </c>
      <c r="GG157" s="346">
        <f>if($A157-GG$126&gt;=0, if($B157&lt;=$B156,GG156,GG156*vlookup($B157,'2a. TBill Main'!$B$237:$HF$246,1+GG$123)),GG156)</f>
        <v>36988.94778</v>
      </c>
      <c r="GH157" s="346">
        <f>if($A157-GH$126&gt;=0, if($B157&lt;=$B156,GH156,GH156*vlookup($B157,'2a. TBill Main'!$B$237:$HF$246,1+GH$123)),GH156)</f>
        <v>164.9454081</v>
      </c>
      <c r="GI157" s="346">
        <f>if($A157-GI$126&gt;=0, if($B157&lt;=$B156,GI156,GI156*vlookup($B157,'2a. TBill Main'!$B$237:$HF$246,1+GI$123)),GI156)</f>
        <v>374.8759274</v>
      </c>
      <c r="GJ157" s="346">
        <f>if($A157-GJ$126&gt;=0, if($B157&lt;=$B156,GJ156,GJ156*vlookup($B157,'2a. TBill Main'!$B$237:$HF$246,1+GJ$123)),GJ156)</f>
        <v>49.48362242</v>
      </c>
      <c r="GK157" s="346">
        <f>if($A157-GK$126&gt;=0, if($B157&lt;=$B156,GK156,GK156*vlookup($B157,'2a. TBill Main'!$B$237:$HF$246,1+GK$123)),GK156)</f>
        <v>24395.36587</v>
      </c>
      <c r="GL157" s="346">
        <f>if($A157-GL$126&gt;=0, if($B157&lt;=$B156,GL156,GL156*vlookup($B157,'2a. TBill Main'!$B$237:$HF$246,1+GL$123)),GL156)</f>
        <v>17882.04659</v>
      </c>
      <c r="GM157" s="346">
        <f>if($A157-GM$126&gt;=0, if($B157&lt;=$B156,GM156,GM156*vlookup($B157,'2a. TBill Main'!$B$237:$HF$246,1+GM$123)),GM156)</f>
        <v>487.3387057</v>
      </c>
      <c r="GN157" s="346">
        <f>if($A157-GN$126&gt;=0, if($B157&lt;=$B156,GN156,GN156*vlookup($B157,'2a. TBill Main'!$B$237:$HF$246,1+GN$123)),GN156)</f>
        <v>14.9950371</v>
      </c>
      <c r="GO157" s="346">
        <f>if($A157-GO$126&gt;=0, if($B157&lt;=$B156,GO156,GO156*vlookup($B157,'2a. TBill Main'!$B$237:$HF$246,1+GO$123)),GO156)</f>
        <v>1746.921822</v>
      </c>
      <c r="GP157" s="346">
        <f>if($A157-GP$126&gt;=0, if($B157&lt;=$B156,GP156,GP156*vlookup($B157,'2a. TBill Main'!$B$237:$HF$246,1+GP$123)),GP156)</f>
        <v>16352.08796</v>
      </c>
      <c r="GQ157" s="346">
        <f>if($A157-GQ$126&gt;=0, if($B157&lt;=$B156,GQ156,GQ156*vlookup($B157,'2a. TBill Main'!$B$237:$HF$246,1+GQ$123)),GQ156)</f>
        <v>17172.31648</v>
      </c>
      <c r="GR157" s="346">
        <f>if($A157-GR$126&gt;=0, if($B157&lt;=$B156,GR156,GR156*vlookup($B157,'2a. TBill Main'!$B$237:$HF$246,1+GR$123)),GR156)</f>
        <v>20466.72613</v>
      </c>
      <c r="GS157" s="346">
        <f>if($A157-GS$126&gt;=0, if($B157&lt;=$B156,GS156,GS156*vlookup($B157,'2a. TBill Main'!$B$237:$HF$246,1+GS$123)),GS156)</f>
        <v>41515.25971</v>
      </c>
      <c r="GT157" s="346">
        <f>if($A157-GT$126&gt;=0, if($B157&lt;=$B156,GT156,GT156*vlookup($B157,'2a. TBill Main'!$B$237:$HF$246,1+GT$123)),GT156)</f>
        <v>2997.507916</v>
      </c>
      <c r="GU157" s="346">
        <f>if($A157-GU$126&gt;=0, if($B157&lt;=$B156,GU156,GU156*vlookup($B157,'2a. TBill Main'!$B$237:$HF$246,1+GU$123)),GU156)</f>
        <v>12447.38029</v>
      </c>
      <c r="GV157" s="346">
        <f>if($A157-GV$126&gt;=0, if($B157&lt;=$B156,GV156,GV156*vlookup($B157,'2a. TBill Main'!$B$237:$HF$246,1+GV$123)),GV156)</f>
        <v>20787.61993</v>
      </c>
      <c r="GW157" s="346">
        <f>if($A157-GW$126&gt;=0, if($B157&lt;=$B156,GW156,GW156*vlookup($B157,'2a. TBill Main'!$B$237:$HF$246,1+GW$123)),GW156)</f>
        <v>22712.98269</v>
      </c>
      <c r="GX157" s="346">
        <f>if($A157-GX$126&gt;=0, if($B157&lt;=$B156,GX156,GX156*vlookup($B157,'2a. TBill Main'!$B$237:$HF$246,1+GX$123)),GX156)</f>
        <v>9935.711581</v>
      </c>
      <c r="GY157" s="346">
        <f>if($A157-GY$126&gt;=0, if($B157&lt;=$B156,GY156,GY156*vlookup($B157,'2a. TBill Main'!$B$237:$HF$246,1+GY$123)),GY156)</f>
        <v>38405.28901</v>
      </c>
      <c r="GZ157" s="346">
        <f>if($A157-GZ$126&gt;=0, if($B157&lt;=$B156,GZ156,GZ156*vlookup($B157,'2a. TBill Main'!$B$237:$HF$246,1+GZ$123)),GZ156)</f>
        <v>30850.78932</v>
      </c>
      <c r="HA157" s="346">
        <f>if($A157-HA$126&gt;=0, if($B157&lt;=$B156,HA156,HA156*vlookup($B157,'2a. TBill Main'!$B$237:$HF$246,1+HA$123)),HA156)</f>
        <v>44455.78648</v>
      </c>
      <c r="HB157" s="346">
        <f>if($A157-HB$126&gt;=0, if($B157&lt;=$B156,HB156,HB156*vlookup($B157,'2a. TBill Main'!$B$237:$HF$246,1+HB$123)),HB156)</f>
        <v>27506.89605</v>
      </c>
      <c r="HC157" s="346">
        <f>if($A157-HC$126&gt;=0, if($B157&lt;=$B156,HC156,HC156*vlookup($B157,'2a. TBill Main'!$B$237:$HF$246,1+HC$123)),HC156)</f>
        <v>8151.302166</v>
      </c>
      <c r="HD157" s="346">
        <f>if($A157-HD$126&gt;=0, if($B157&lt;=$B156,HD156,HD156*vlookup($B157,'2a. TBill Main'!$B$237:$HF$246,1+HD$123)),HD156)</f>
        <v>19758.96038</v>
      </c>
      <c r="HE157" s="346">
        <f>if($A157-HE$126&gt;=0, if($B157&lt;=$B156,HE156,HE156*vlookup($B157,'2a. TBill Main'!$B$237:$HF$246,1+HE$123)),HE156)</f>
        <v>18308.73037</v>
      </c>
      <c r="HF157" s="346">
        <f>if($A157-HF$126&gt;=0, if($B157&lt;=$B156,HF156,HF156*vlookup($B157,'2a. TBill Main'!$B$237:$HF$246,1+HF$123)),HF156)</f>
        <v>18457.39116</v>
      </c>
      <c r="HG157" s="346">
        <f>if($A157-HG$126&gt;=0, if($B157&lt;=$B156,HG156,HG156*vlookup($B157,'2a. TBill Main'!$B$237:$HF$246,1+HG$123)),HG156)</f>
        <v>3795.243889</v>
      </c>
      <c r="HH157" s="346">
        <f>if($A157-HH$126&gt;=0, if($B157&lt;=$B156,HH156,HH156*vlookup($B157,'2a. TBill Main'!$B$237:$HF$246,1+HH$123)),HH156)</f>
        <v>22557.03431</v>
      </c>
      <c r="HI157" s="346">
        <f>if($A157-HI$126&gt;=0, if($B157&lt;=$B156,HI156,HI156*vlookup($B157,'2a. TBill Main'!$B$237:$HF$246,1+HI$123)),HI156)</f>
        <v>34948.93296</v>
      </c>
      <c r="HJ157" s="346"/>
      <c r="HK157" s="346"/>
      <c r="HL157" s="346"/>
      <c r="HM157" s="346"/>
      <c r="HN157" s="346"/>
      <c r="HO157" s="346"/>
      <c r="HP157" s="346"/>
      <c r="HQ157" s="346"/>
      <c r="HR157" s="346"/>
      <c r="HS157" s="346"/>
      <c r="HT157" s="346"/>
      <c r="HU157" s="346"/>
      <c r="HV157" s="346"/>
      <c r="HW157" s="346"/>
      <c r="HX157" s="346"/>
    </row>
    <row r="158">
      <c r="A158" s="331" t="str">
        <f t="shared" si="33"/>
        <v>09-2028</v>
      </c>
      <c r="B158" s="346">
        <f t="shared" si="36"/>
        <v>7</v>
      </c>
      <c r="C158" s="346">
        <f t="shared" si="34"/>
        <v>5666793.525</v>
      </c>
      <c r="D158" s="338">
        <f t="shared" si="35"/>
        <v>7</v>
      </c>
      <c r="E158" s="346"/>
      <c r="F158" s="346">
        <f>if($A158-F$126&gt;=0, if($B158&lt;=$B157,F157,F157*vlookup($B158,'2a. TBill Main'!$B$237:$HF$246,1+F$123)),F157)</f>
        <v>499.0143077</v>
      </c>
      <c r="G158" s="346">
        <f>if($A158-G$126&gt;=0, if($B158&lt;=$B157,G157,G157*vlookup($B158,'2a. TBill Main'!$B$237:$HF$246,1+G$123)),G157)</f>
        <v>12851.78728</v>
      </c>
      <c r="H158" s="346">
        <f>if($A158-H$126&gt;=0, if($B158&lt;=$B157,H157,H157*vlookup($B158,'2a. TBill Main'!$B$237:$HF$246,1+H$123)),H157)</f>
        <v>35266.02881</v>
      </c>
      <c r="I158" s="346">
        <f>if($A158-I$126&gt;=0, if($B158&lt;=$B157,I157,I157*vlookup($B158,'2a. TBill Main'!$B$237:$HF$246,1+I$123)),I157)</f>
        <v>13224.76081</v>
      </c>
      <c r="J158" s="346">
        <f>if($A158-J$126&gt;=0, if($B158&lt;=$B157,J157,J157*vlookup($B158,'2a. TBill Main'!$B$237:$HF$246,1+J$123)),J157)</f>
        <v>17633.01441</v>
      </c>
      <c r="K158" s="346">
        <f>if($A158-K$126&gt;=0, if($B158&lt;=$B157,K157,K157*vlookup($B158,'2a. TBill Main'!$B$237:$HF$246,1+K$123)),K157)</f>
        <v>17633.01441</v>
      </c>
      <c r="L158" s="346">
        <f>if($A158-L$126&gt;=0, if($B158&lt;=$B157,L157,L157*vlookup($B158,'2a. TBill Main'!$B$237:$HF$246,1+L$123)),L157)</f>
        <v>4622.759222</v>
      </c>
      <c r="M158" s="346">
        <f>if($A158-M$126&gt;=0, if($B158&lt;=$B157,M157,M157*vlookup($B158,'2a. TBill Main'!$B$237:$HF$246,1+M$123)),M157)</f>
        <v>130605.9744</v>
      </c>
      <c r="N158" s="346">
        <f>if($A158-N$126&gt;=0, if($B158&lt;=$B157,N157,N157*vlookup($B158,'2a. TBill Main'!$B$237:$HF$246,1+N$123)),N157)</f>
        <v>43991.74363</v>
      </c>
      <c r="O158" s="346">
        <f>if($A158-O$126&gt;=0, if($B158&lt;=$B157,O157,O157*vlookup($B158,'2a. TBill Main'!$B$237:$HF$246,1+O$123)),O157)</f>
        <v>2346.954218</v>
      </c>
      <c r="P158" s="346">
        <f>if($A158-P$126&gt;=0, if($B158&lt;=$B157,P157,P157*vlookup($B158,'2a. TBill Main'!$B$237:$HF$246,1+P$123)),P157)</f>
        <v>17.63301441</v>
      </c>
      <c r="Q158" s="346">
        <f>if($A158-Q$126&gt;=0, if($B158&lt;=$B157,Q157,Q157*vlookup($B158,'2a. TBill Main'!$B$237:$HF$246,1+Q$123)),Q157)</f>
        <v>335.0272737</v>
      </c>
      <c r="R158" s="346">
        <f>if($A158-R$126&gt;=0, if($B158&lt;=$B157,R157,R157*vlookup($B158,'2a. TBill Main'!$B$237:$HF$246,1+R$123)),R157)</f>
        <v>13010.25519</v>
      </c>
      <c r="S158" s="346">
        <f>if($A158-S$126&gt;=0, if($B158&lt;=$B157,S157,S157*vlookup($B158,'2a. TBill Main'!$B$237:$HF$246,1+S$123)),S157)</f>
        <v>10466.58706</v>
      </c>
      <c r="T158" s="346">
        <f>if($A158-T$126&gt;=0, if($B158&lt;=$B157,T157,T157*vlookup($B158,'2a. TBill Main'!$B$237:$HF$246,1+T$123)),T157)</f>
        <v>116425.5042</v>
      </c>
      <c r="U158" s="346">
        <f>if($A158-U$126&gt;=0, if($B158&lt;=$B157,U157,U157*vlookup($B158,'2a. TBill Main'!$B$237:$HF$246,1+U$123)),U157)</f>
        <v>17961.99356</v>
      </c>
      <c r="V158" s="346">
        <f>if($A158-V$126&gt;=0, if($B158&lt;=$B157,V157,V157*vlookup($B158,'2a. TBill Main'!$B$237:$HF$246,1+V$123)),V157)</f>
        <v>57659.49865</v>
      </c>
      <c r="W158" s="346">
        <f>if($A158-W$126&gt;=0, if($B158&lt;=$B157,W157,W157*vlookup($B158,'2a. TBill Main'!$B$237:$HF$246,1+W$123)),W157)</f>
        <v>17633.01441</v>
      </c>
      <c r="X158" s="346">
        <f>if($A158-X$126&gt;=0, if($B158&lt;=$B157,X157,X157*vlookup($B158,'2a. TBill Main'!$B$237:$HF$246,1+X$123)),X157)</f>
        <v>31136.35921</v>
      </c>
      <c r="Y158" s="346">
        <f>if($A158-Y$126&gt;=0, if($B158&lt;=$B157,Y157,Y157*vlookup($B158,'2a. TBill Main'!$B$237:$HF$246,1+Y$123)),Y157)</f>
        <v>17633.01441</v>
      </c>
      <c r="Z158" s="346">
        <f>if($A158-Z$126&gt;=0, if($B158&lt;=$B157,Z157,Z157*vlookup($B158,'2a. TBill Main'!$B$237:$HF$246,1+Z$123)),Z157)</f>
        <v>2230.576323</v>
      </c>
      <c r="AA158" s="346">
        <f>if($A158-AA$126&gt;=0, if($B158&lt;=$B157,AA157,AA157*vlookup($B158,'2a. TBill Main'!$B$237:$HF$246,1+AA$123)),AA157)</f>
        <v>39336.66309</v>
      </c>
      <c r="AB158" s="346">
        <f>if($A158-AB$126&gt;=0, if($B158&lt;=$B157,AB157,AB157*vlookup($B158,'2a. TBill Main'!$B$237:$HF$246,1+AB$123)),AB157)</f>
        <v>23267.97919</v>
      </c>
      <c r="AC158" s="346">
        <f>if($A158-AC$126&gt;=0, if($B158&lt;=$B157,AC157,AC157*vlookup($B158,'2a. TBill Main'!$B$237:$HF$246,1+AC$123)),AC157)</f>
        <v>14106.41153</v>
      </c>
      <c r="AD158" s="346">
        <f>if($A158-AD$126&gt;=0, if($B158&lt;=$B157,AD157,AD157*vlookup($B158,'2a. TBill Main'!$B$237:$HF$246,1+AD$123)),AD157)</f>
        <v>8816.507204</v>
      </c>
      <c r="AE158" s="346">
        <f>if($A158-AE$126&gt;=0, if($B158&lt;=$B157,AE157,AE157*vlookup($B158,'2a. TBill Main'!$B$237:$HF$246,1+AE$123)),AE157)</f>
        <v>77084.94424</v>
      </c>
      <c r="AF158" s="346">
        <f>if($A158-AF$126&gt;=0, if($B158&lt;=$B157,AF157,AF157*vlookup($B158,'2a. TBill Main'!$B$237:$HF$246,1+AF$123)),AF157)</f>
        <v>13886.47494</v>
      </c>
      <c r="AG158" s="346">
        <f>if($A158-AG$126&gt;=0, if($B158&lt;=$B157,AG157,AG157*vlookup($B158,'2a. TBill Main'!$B$237:$HF$246,1+AG$123)),AG157)</f>
        <v>19370.94194</v>
      </c>
      <c r="AH158" s="346">
        <f>if($A158-AH$126&gt;=0, if($B158&lt;=$B157,AH157,AH157*vlookup($B158,'2a. TBill Main'!$B$237:$HF$246,1+AH$123)),AH157)</f>
        <v>14711.34735</v>
      </c>
      <c r="AI158" s="346">
        <f>if($A158-AI$126&gt;=0, if($B158&lt;=$B157,AI157,AI157*vlookup($B158,'2a. TBill Main'!$B$237:$HF$246,1+AI$123)),AI157)</f>
        <v>27345.5785</v>
      </c>
      <c r="AJ158" s="346">
        <f>if($A158-AJ$126&gt;=0, if($B158&lt;=$B157,AJ157,AJ157*vlookup($B158,'2a. TBill Main'!$B$237:$HF$246,1+AJ$123)),AJ157)</f>
        <v>26449.52161</v>
      </c>
      <c r="AK158" s="346">
        <f>if($A158-AK$126&gt;=0, if($B158&lt;=$B157,AK157,AK157*vlookup($B158,'2a. TBill Main'!$B$237:$HF$246,1+AK$123)),AK157)</f>
        <v>21159.61729</v>
      </c>
      <c r="AL158" s="346">
        <f>if($A158-AL$126&gt;=0, if($B158&lt;=$B157,AL157,AL157*vlookup($B158,'2a. TBill Main'!$B$237:$HF$246,1+AL$123)),AL157)</f>
        <v>14106.41153</v>
      </c>
      <c r="AM158" s="346">
        <f>if($A158-AM$126&gt;=0, if($B158&lt;=$B157,AM157,AM157*vlookup($B158,'2a. TBill Main'!$B$237:$HF$246,1+AM$123)),AM157)</f>
        <v>19928.37442</v>
      </c>
      <c r="AN158" s="346">
        <f>if($A158-AN$126&gt;=0, if($B158&lt;=$B157,AN157,AN157*vlookup($B158,'2a. TBill Main'!$B$237:$HF$246,1+AN$123)),AN157)</f>
        <v>106002.6294</v>
      </c>
      <c r="AO158" s="346">
        <f>if($A158-AO$126&gt;=0, if($B158&lt;=$B157,AO157,AO157*vlookup($B158,'2a. TBill Main'!$B$237:$HF$246,1+AO$123)),AO157)</f>
        <v>11617.97</v>
      </c>
      <c r="AP158" s="346">
        <f>if($A158-AP$126&gt;=0, if($B158&lt;=$B157,AP157,AP157*vlookup($B158,'2a. TBill Main'!$B$237:$HF$246,1+AP$123)),AP157)</f>
        <v>21127.22544</v>
      </c>
      <c r="AQ158" s="346">
        <f>if($A158-AQ$126&gt;=0, if($B158&lt;=$B157,AQ157,AQ157*vlookup($B158,'2a. TBill Main'!$B$237:$HF$246,1+AQ$123)),AQ157)</f>
        <v>49162.64274</v>
      </c>
      <c r="AR158" s="346">
        <f>if($A158-AR$126&gt;=0, if($B158&lt;=$B157,AR157,AR157*vlookup($B158,'2a. TBill Main'!$B$237:$HF$246,1+AR$123)),AR157)</f>
        <v>35266.02881</v>
      </c>
      <c r="AS158" s="346">
        <f>if($A158-AS$126&gt;=0, if($B158&lt;=$B157,AS157,AS157*vlookup($B158,'2a. TBill Main'!$B$237:$HF$246,1+AS$123)),AS157)</f>
        <v>10579.80864</v>
      </c>
      <c r="AT158" s="346">
        <f>if($A158-AT$126&gt;=0, if($B158&lt;=$B157,AT157,AT157*vlookup($B158,'2a. TBill Main'!$B$237:$HF$246,1+AT$123)),AT157)</f>
        <v>14106.41153</v>
      </c>
      <c r="AU158" s="346">
        <f>if($A158-AU$126&gt;=0, if($B158&lt;=$B157,AU157,AU157*vlookup($B158,'2a. TBill Main'!$B$237:$HF$246,1+AU$123)),AU157)</f>
        <v>14106.41153</v>
      </c>
      <c r="AV158" s="346">
        <f>if($A158-AV$126&gt;=0, if($B158&lt;=$B157,AV157,AV157*vlookup($B158,'2a. TBill Main'!$B$237:$HF$246,1+AV$123)),AV157)</f>
        <v>8816.507204</v>
      </c>
      <c r="AW158" s="346">
        <f>if($A158-AW$126&gt;=0, if($B158&lt;=$B157,AW157,AW157*vlookup($B158,'2a. TBill Main'!$B$237:$HF$246,1+AW$123)),AW157)</f>
        <v>8816.507204</v>
      </c>
      <c r="AX158" s="346">
        <f>if($A158-AX$126&gt;=0, if($B158&lt;=$B157,AX157,AX157*vlookup($B158,'2a. TBill Main'!$B$237:$HF$246,1+AX$123)),AX157)</f>
        <v>65593.05029</v>
      </c>
      <c r="AY158" s="346">
        <f>if($A158-AY$126&gt;=0, if($B158&lt;=$B157,AY157,AY157*vlookup($B158,'2a. TBill Main'!$B$237:$HF$246,1+AY$123)),AY157)</f>
        <v>49908.39581</v>
      </c>
      <c r="AZ158" s="346">
        <f>if($A158-AZ$126&gt;=0, if($B158&lt;=$B157,AZ157,AZ157*vlookup($B158,'2a. TBill Main'!$B$237:$HF$246,1+AZ$123)),AZ157)</f>
        <v>19948.1763</v>
      </c>
      <c r="BA158" s="346">
        <f>if($A158-BA$126&gt;=0, if($B158&lt;=$B157,BA157,BA157*vlookup($B158,'2a. TBill Main'!$B$237:$HF$246,1+BA$123)),BA157)</f>
        <v>30348.09293</v>
      </c>
      <c r="BB158" s="346">
        <f>if($A158-BB$126&gt;=0, if($B158&lt;=$B157,BB157,BB157*vlookup($B158,'2a. TBill Main'!$B$237:$HF$246,1+BB$123)),BB157)</f>
        <v>55961.91546</v>
      </c>
      <c r="BC158" s="346">
        <f>if($A158-BC$126&gt;=0, if($B158&lt;=$B157,BC157,BC157*vlookup($B158,'2a. TBill Main'!$B$237:$HF$246,1+BC$123)),BC157)</f>
        <v>528.9904322</v>
      </c>
      <c r="BD158" s="346">
        <f>if($A158-BD$126&gt;=0, if($B158&lt;=$B157,BD157,BD157*vlookup($B158,'2a. TBill Main'!$B$237:$HF$246,1+BD$123)),BD157)</f>
        <v>26449.52161</v>
      </c>
      <c r="BE158" s="346">
        <f>if($A158-BE$126&gt;=0, if($B158&lt;=$B157,BE157,BE157*vlookup($B158,'2a. TBill Main'!$B$237:$HF$246,1+BE$123)),BE157)</f>
        <v>17633.01441</v>
      </c>
      <c r="BF158" s="346">
        <f>if($A158-BF$126&gt;=0, if($B158&lt;=$B157,BF157,BF157*vlookup($B158,'2a. TBill Main'!$B$237:$HF$246,1+BF$123)),BF157)</f>
        <v>8816.507204</v>
      </c>
      <c r="BG158" s="346">
        <f>if($A158-BG$126&gt;=0, if($B158&lt;=$B157,BG157,BG157*vlookup($B158,'2a. TBill Main'!$B$237:$HF$246,1+BG$123)),BG157)</f>
        <v>8816.507204</v>
      </c>
      <c r="BH158" s="346">
        <f>if($A158-BH$126&gt;=0, if($B158&lt;=$B157,BH157,BH157*vlookup($B158,'2a. TBill Main'!$B$237:$HF$246,1+BH$123)),BH157)</f>
        <v>17633.01441</v>
      </c>
      <c r="BI158" s="346">
        <f>if($A158-BI$126&gt;=0, if($B158&lt;=$B157,BI157,BI157*vlookup($B158,'2a. TBill Main'!$B$237:$HF$246,1+BI$123)),BI157)</f>
        <v>97796.22451</v>
      </c>
      <c r="BJ158" s="346">
        <f>if($A158-BJ$126&gt;=0, if($B158&lt;=$B157,BJ157,BJ157*vlookup($B158,'2a. TBill Main'!$B$237:$HF$246,1+BJ$123)),BJ157)</f>
        <v>17633.01441</v>
      </c>
      <c r="BK158" s="346">
        <f>if($A158-BK$126&gt;=0, if($B158&lt;=$B157,BK157,BK157*vlookup($B158,'2a. TBill Main'!$B$237:$HF$246,1+BK$123)),BK157)</f>
        <v>32714.39057</v>
      </c>
      <c r="BL158" s="346">
        <f>if($A158-BL$126&gt;=0, if($B158&lt;=$B157,BL157,BL157*vlookup($B158,'2a. TBill Main'!$B$237:$HF$246,1+BL$123)),BL157)</f>
        <v>44082.53602</v>
      </c>
      <c r="BM158" s="346">
        <f>if($A158-BM$126&gt;=0, if($B158&lt;=$B157,BM157,BM157*vlookup($B158,'2a. TBill Main'!$B$237:$HF$246,1+BM$123)),BM157)</f>
        <v>35.26602881</v>
      </c>
      <c r="BN158" s="346">
        <f>if($A158-BN$126&gt;=0, if($B158&lt;=$B157,BN157,BN157*vlookup($B158,'2a. TBill Main'!$B$237:$HF$246,1+BN$123)),BN157)</f>
        <v>5007.511596</v>
      </c>
      <c r="BO158" s="346">
        <f>if($A158-BO$126&gt;=0, if($B158&lt;=$B157,BO157,BO157*vlookup($B158,'2a. TBill Main'!$B$237:$HF$246,1+BO$123)),BO157)</f>
        <v>34580.38668</v>
      </c>
      <c r="BP158" s="346">
        <f>if($A158-BP$126&gt;=0, if($B158&lt;=$B157,BP157,BP157*vlookup($B158,'2a. TBill Main'!$B$237:$HF$246,1+BP$123)),BP157)</f>
        <v>17633.01441</v>
      </c>
      <c r="BQ158" s="346">
        <f>if($A158-BQ$126&gt;=0, if($B158&lt;=$B157,BQ157,BQ157*vlookup($B158,'2a. TBill Main'!$B$237:$HF$246,1+BQ$123)),BQ157)</f>
        <v>4049.562823</v>
      </c>
      <c r="BR158" s="346">
        <f>if($A158-BR$126&gt;=0, if($B158&lt;=$B157,BR157,BR157*vlookup($B158,'2a. TBill Main'!$B$237:$HF$246,1+BR$123)),BR157)</f>
        <v>17633.01441</v>
      </c>
      <c r="BS158" s="346">
        <f>if($A158-BS$126&gt;=0, if($B158&lt;=$B157,BS157,BS157*vlookup($B158,'2a. TBill Main'!$B$237:$HF$246,1+BS$123)),BS157)</f>
        <v>10579.80864</v>
      </c>
      <c r="BT158" s="346">
        <f>if($A158-BT$126&gt;=0, if($B158&lt;=$B157,BT157,BT157*vlookup($B158,'2a. TBill Main'!$B$237:$HF$246,1+BT$123)),BT157)</f>
        <v>123081.9672</v>
      </c>
      <c r="BU158" s="346">
        <f>if($A158-BU$126&gt;=0, if($B158&lt;=$B157,BU157,BU157*vlookup($B158,'2a. TBill Main'!$B$237:$HF$246,1+BU$123)),BU157)</f>
        <v>44246.78755</v>
      </c>
      <c r="BV158" s="346">
        <f>if($A158-BV$126&gt;=0, if($B158&lt;=$B157,BV157,BV157*vlookup($B158,'2a. TBill Main'!$B$237:$HF$246,1+BV$123)),BV157)</f>
        <v>44082.53602</v>
      </c>
      <c r="BW158" s="346">
        <f>if($A158-BW$126&gt;=0, if($B158&lt;=$B157,BW157,BW157*vlookup($B158,'2a. TBill Main'!$B$237:$HF$246,1+BW$123)),BW157)</f>
        <v>886.9406247</v>
      </c>
      <c r="BX158" s="346">
        <f>if($A158-BX$126&gt;=0, if($B158&lt;=$B157,BX157,BX157*vlookup($B158,'2a. TBill Main'!$B$237:$HF$246,1+BX$123)),BX157)</f>
        <v>26449.52161</v>
      </c>
      <c r="BY158" s="346">
        <f>if($A158-BY$126&gt;=0, if($B158&lt;=$B157,BY157,BY157*vlookup($B158,'2a. TBill Main'!$B$237:$HF$246,1+BY$123)),BY157)</f>
        <v>17633.01441</v>
      </c>
      <c r="BZ158" s="346">
        <f>if($A158-BZ$126&gt;=0, if($B158&lt;=$B157,BZ157,BZ157*vlookup($B158,'2a. TBill Main'!$B$237:$HF$246,1+BZ$123)),BZ157)</f>
        <v>10737.48306</v>
      </c>
      <c r="CA158" s="346">
        <f>if($A158-CA$126&gt;=0, if($B158&lt;=$B157,CA157,CA157*vlookup($B158,'2a. TBill Main'!$B$237:$HF$246,1+CA$123)),CA157)</f>
        <v>17633.01441</v>
      </c>
      <c r="CB158" s="346">
        <f>if($A158-CB$126&gt;=0, if($B158&lt;=$B157,CB157,CB157*vlookup($B158,'2a. TBill Main'!$B$237:$HF$246,1+CB$123)),CB157)</f>
        <v>36189.99877</v>
      </c>
      <c r="CC158" s="346">
        <f>if($A158-CC$126&gt;=0, if($B158&lt;=$B157,CC157,CC157*vlookup($B158,'2a. TBill Main'!$B$237:$HF$246,1+CC$123)),CC157)</f>
        <v>66629.76574</v>
      </c>
      <c r="CD158" s="346">
        <f>if($A158-CD$126&gt;=0, if($B158&lt;=$B157,CD157,CD157*vlookup($B158,'2a. TBill Main'!$B$237:$HF$246,1+CD$123)),CD157)</f>
        <v>18511.13852</v>
      </c>
      <c r="CE158" s="346">
        <f>if($A158-CE$126&gt;=0, if($B158&lt;=$B157,CE157,CE157*vlookup($B158,'2a. TBill Main'!$B$237:$HF$246,1+CE$123)),CE157)</f>
        <v>39333.29518</v>
      </c>
      <c r="CF158" s="346">
        <f>if($A158-CF$126&gt;=0, if($B158&lt;=$B157,CF157,CF157*vlookup($B158,'2a. TBill Main'!$B$237:$HF$246,1+CF$123)),CF157)</f>
        <v>44082.53602</v>
      </c>
      <c r="CG158" s="346">
        <f>if($A158-CG$126&gt;=0, if($B158&lt;=$B157,CG157,CG157*vlookup($B158,'2a. TBill Main'!$B$237:$HF$246,1+CG$123)),CG157)</f>
        <v>8.816507204</v>
      </c>
      <c r="CH158" s="346">
        <f>if($A158-CH$126&gt;=0, if($B158&lt;=$B157,CH157,CH157*vlookup($B158,'2a. TBill Main'!$B$237:$HF$246,1+CH$123)),CH157)</f>
        <v>24814.11242</v>
      </c>
      <c r="CI158" s="346">
        <f>if($A158-CI$126&gt;=0, if($B158&lt;=$B157,CI157,CI157*vlookup($B158,'2a. TBill Main'!$B$237:$HF$246,1+CI$123)),CI157)</f>
        <v>17633.01441</v>
      </c>
      <c r="CJ158" s="346">
        <f>if($A158-CJ$126&gt;=0, if($B158&lt;=$B157,CJ157,CJ157*vlookup($B158,'2a. TBill Main'!$B$237:$HF$246,1+CJ$123)),CJ157)</f>
        <v>8816.507204</v>
      </c>
      <c r="CK158" s="346">
        <f>if($A158-CK$126&gt;=0, if($B158&lt;=$B157,CK157,CK157*vlookup($B158,'2a. TBill Main'!$B$237:$HF$246,1+CK$123)),CK157)</f>
        <v>15350.1033</v>
      </c>
      <c r="CL158" s="346">
        <f>if($A158-CL$126&gt;=0, if($B158&lt;=$B157,CL157,CL157*vlookup($B158,'2a. TBill Main'!$B$237:$HF$246,1+CL$123)),CL157)</f>
        <v>13244.21002</v>
      </c>
      <c r="CM158" s="346">
        <f>if($A158-CM$126&gt;=0, if($B158&lt;=$B157,CM157,CM157*vlookup($B158,'2a. TBill Main'!$B$237:$HF$246,1+CM$123)),CM157)</f>
        <v>78174.20607</v>
      </c>
      <c r="CN158" s="346">
        <f>if($A158-CN$126&gt;=0, if($B158&lt;=$B157,CN157,CN157*vlookup($B158,'2a. TBill Main'!$B$237:$HF$246,1+CN$123)),CN157)</f>
        <v>27610.14425</v>
      </c>
      <c r="CO158" s="346">
        <f>if($A158-CO$126&gt;=0, if($B158&lt;=$B157,CO157,CO157*vlookup($B158,'2a. TBill Main'!$B$237:$HF$246,1+CO$123)),CO157)</f>
        <v>260.1698917</v>
      </c>
      <c r="CP158" s="346">
        <f>if($A158-CP$126&gt;=0, if($B158&lt;=$B157,CP157,CP157*vlookup($B158,'2a. TBill Main'!$B$237:$HF$246,1+CP$123)),CP157)</f>
        <v>36853.7481</v>
      </c>
      <c r="CQ158" s="346">
        <f>if($A158-CQ$126&gt;=0, if($B158&lt;=$B157,CQ157,CQ157*vlookup($B158,'2a. TBill Main'!$B$237:$HF$246,1+CQ$123)),CQ157)</f>
        <v>8130.309114</v>
      </c>
      <c r="CR158" s="346">
        <f>if($A158-CR$126&gt;=0, if($B158&lt;=$B157,CR157,CR157*vlookup($B158,'2a. TBill Main'!$B$237:$HF$246,1+CR$123)),CR157)</f>
        <v>23290.864</v>
      </c>
      <c r="CS158" s="346">
        <f>if($A158-CS$126&gt;=0, if($B158&lt;=$B157,CS157,CS157*vlookup($B158,'2a. TBill Main'!$B$237:$HF$246,1+CS$123)),CS157)</f>
        <v>6889.623944</v>
      </c>
      <c r="CT158" s="346">
        <f>if($A158-CT$126&gt;=0, if($B158&lt;=$B157,CT157,CT157*vlookup($B158,'2a. TBill Main'!$B$237:$HF$246,1+CT$123)),CT157)</f>
        <v>22771.97141</v>
      </c>
      <c r="CU158" s="346">
        <f>if($A158-CU$126&gt;=0, if($B158&lt;=$B157,CU157,CU157*vlookup($B158,'2a. TBill Main'!$B$237:$HF$246,1+CU$123)),CU157)</f>
        <v>34614.72601</v>
      </c>
      <c r="CV158" s="346">
        <f>if($A158-CV$126&gt;=0, if($B158&lt;=$B157,CV157,CV157*vlookup($B158,'2a. TBill Main'!$B$237:$HF$246,1+CV$123)),CV157)</f>
        <v>8130.309114</v>
      </c>
      <c r="CW158" s="346">
        <f>if($A158-CW$126&gt;=0, if($B158&lt;=$B157,CW157,CW157*vlookup($B158,'2a. TBill Main'!$B$237:$HF$246,1+CW$123)),CW157)</f>
        <v>11788.94822</v>
      </c>
      <c r="CX158" s="346">
        <f>if($A158-CX$126&gt;=0, if($B158&lt;=$B157,CX157,CX157*vlookup($B158,'2a. TBill Main'!$B$237:$HF$246,1+CX$123)),CX157)</f>
        <v>88664.27302</v>
      </c>
      <c r="CY158" s="346">
        <f>if($A158-CY$126&gt;=0, if($B158&lt;=$B157,CY157,CY157*vlookup($B158,'2a. TBill Main'!$B$237:$HF$246,1+CY$123)),CY157)</f>
        <v>174021.0875</v>
      </c>
      <c r="CZ158" s="346">
        <f>if($A158-CZ$126&gt;=0, if($B158&lt;=$B157,CZ157,CZ157*vlookup($B158,'2a. TBill Main'!$B$237:$HF$246,1+CZ$123)),CZ157)</f>
        <v>14724.39632</v>
      </c>
      <c r="DA158" s="346">
        <f>if($A158-DA$126&gt;=0, if($B158&lt;=$B157,DA157,DA157*vlookup($B158,'2a. TBill Main'!$B$237:$HF$246,1+DA$123)),DA157)</f>
        <v>40651.54557</v>
      </c>
      <c r="DB158" s="346">
        <f>if($A158-DB$126&gt;=0, if($B158&lt;=$B157,DB157,DB157*vlookup($B158,'2a. TBill Main'!$B$237:$HF$246,1+DB$123)),DB157)</f>
        <v>16260.61823</v>
      </c>
      <c r="DC158" s="346">
        <f>if($A158-DC$126&gt;=0, if($B158&lt;=$B157,DC157,DC157*vlookup($B158,'2a. TBill Main'!$B$237:$HF$246,1+DC$123)),DC157)</f>
        <v>16260.61823</v>
      </c>
      <c r="DD158" s="346">
        <f>if($A158-DD$126&gt;=0, if($B158&lt;=$B157,DD157,DD157*vlookup($B158,'2a. TBill Main'!$B$237:$HF$246,1+DD$123)),DD157)</f>
        <v>32387.89939</v>
      </c>
      <c r="DE158" s="346">
        <f>if($A158-DE$126&gt;=0, if($B158&lt;=$B157,DE157,DE157*vlookup($B158,'2a. TBill Main'!$B$237:$HF$246,1+DE$123)),DE157)</f>
        <v>12328.80074</v>
      </c>
      <c r="DF158" s="346">
        <f>if($A158-DF$126&gt;=0, if($B158&lt;=$B157,DF157,DF157*vlookup($B158,'2a. TBill Main'!$B$237:$HF$246,1+DF$123)),DF157)</f>
        <v>6504.247292</v>
      </c>
      <c r="DG158" s="346">
        <f>if($A158-DG$126&gt;=0, if($B158&lt;=$B157,DG157,DG157*vlookup($B158,'2a. TBill Main'!$B$237:$HF$246,1+DG$123)),DG157)</f>
        <v>16260.61823</v>
      </c>
      <c r="DH158" s="346">
        <f>if($A158-DH$126&gt;=0, if($B158&lt;=$B157,DH157,DH157*vlookup($B158,'2a. TBill Main'!$B$237:$HF$246,1+DH$123)),DH157)</f>
        <v>81064.06006</v>
      </c>
      <c r="DI158" s="346">
        <f>if($A158-DI$126&gt;=0, if($B158&lt;=$B157,DI157,DI157*vlookup($B158,'2a. TBill Main'!$B$237:$HF$246,1+DI$123)),DI157)</f>
        <v>12664.07843</v>
      </c>
      <c r="DJ158" s="346">
        <f>if($A158-DJ$126&gt;=0, if($B158&lt;=$B157,DJ157,DJ157*vlookup($B158,'2a. TBill Main'!$B$237:$HF$246,1+DJ$123)),DJ157)</f>
        <v>81.30309114</v>
      </c>
      <c r="DK158" s="346">
        <f>if($A158-DK$126&gt;=0, if($B158&lt;=$B157,DK157,DK157*vlookup($B158,'2a. TBill Main'!$B$237:$HF$246,1+DK$123)),DK157)</f>
        <v>38024.75652</v>
      </c>
      <c r="DL158" s="346">
        <f>if($A158-DL$126&gt;=0, if($B158&lt;=$B157,DL157,DL157*vlookup($B158,'2a. TBill Main'!$B$237:$HF$246,1+DL$123)),DL157)</f>
        <v>16260.61823</v>
      </c>
      <c r="DM158" s="346">
        <f>if($A158-DM$126&gt;=0, if($B158&lt;=$B157,DM157,DM157*vlookup($B158,'2a. TBill Main'!$B$237:$HF$246,1+DM$123)),DM157)</f>
        <v>10430.68251</v>
      </c>
      <c r="DN158" s="346">
        <f>if($A158-DN$126&gt;=0, if($B158&lt;=$B157,DN157,DN157*vlookup($B158,'2a. TBill Main'!$B$237:$HF$246,1+DN$123)),DN157)</f>
        <v>43308.53059</v>
      </c>
      <c r="DO158" s="346">
        <f>if($A158-DO$126&gt;=0, if($B158&lt;=$B157,DO157,DO157*vlookup($B158,'2a. TBill Main'!$B$237:$HF$246,1+DO$123)),DO157)</f>
        <v>16260.61823</v>
      </c>
      <c r="DP158" s="346">
        <f>if($A158-DP$126&gt;=0, if($B158&lt;=$B157,DP157,DP157*vlookup($B158,'2a. TBill Main'!$B$237:$HF$246,1+DP$123)),DP157)</f>
        <v>19512.74187</v>
      </c>
      <c r="DQ158" s="346">
        <f>if($A158-DQ$126&gt;=0, if($B158&lt;=$B157,DQ157,DQ157*vlookup($B158,'2a. TBill Main'!$B$237:$HF$246,1+DQ$123)),DQ157)</f>
        <v>11382.43276</v>
      </c>
      <c r="DR158" s="346">
        <f>if($A158-DR$126&gt;=0, if($B158&lt;=$B157,DR157,DR157*vlookup($B158,'2a. TBill Main'!$B$237:$HF$246,1+DR$123)),DR157)</f>
        <v>76922.90337</v>
      </c>
      <c r="DS158" s="346">
        <f>if($A158-DS$126&gt;=0, if($B158&lt;=$B157,DS157,DS157*vlookup($B158,'2a. TBill Main'!$B$237:$HF$246,1+DS$123)),DS157)</f>
        <v>3268.107833</v>
      </c>
      <c r="DT158" s="346">
        <f>if($A158-DT$126&gt;=0, if($B158&lt;=$B157,DT157,DT157*vlookup($B158,'2a. TBill Main'!$B$237:$HF$246,1+DT$123)),DT157)</f>
        <v>86.18127661</v>
      </c>
      <c r="DU158" s="346">
        <f>if($A158-DU$126&gt;=0, if($B158&lt;=$B157,DU157,DU157*vlookup($B158,'2a. TBill Main'!$B$237:$HF$246,1+DU$123)),DU157)</f>
        <v>28295.62212</v>
      </c>
      <c r="DV158" s="346">
        <f>if($A158-DV$126&gt;=0, if($B158&lt;=$B157,DV157,DV157*vlookup($B158,'2a. TBill Main'!$B$237:$HF$246,1+DV$123)),DV157)</f>
        <v>56715.13389</v>
      </c>
      <c r="DW158" s="346">
        <f>if($A158-DW$126&gt;=0, if($B158&lt;=$B157,DW157,DW157*vlookup($B158,'2a. TBill Main'!$B$237:$HF$246,1+DW$123)),DW157)</f>
        <v>16260.61823</v>
      </c>
      <c r="DX158" s="346">
        <f>if($A158-DX$126&gt;=0, if($B158&lt;=$B157,DX157,DX157*vlookup($B158,'2a. TBill Main'!$B$237:$HF$246,1+DX$123)),DX157)</f>
        <v>32521.23646</v>
      </c>
      <c r="DY158" s="346">
        <f>if($A158-DY$126&gt;=0, if($B158&lt;=$B157,DY157,DY157*vlookup($B158,'2a. TBill Main'!$B$237:$HF$246,1+DY$123)),DY157)</f>
        <v>16260.61823</v>
      </c>
      <c r="DZ158" s="346">
        <f>if($A158-DZ$126&gt;=0, if($B158&lt;=$B157,DZ157,DZ157*vlookup($B158,'2a. TBill Main'!$B$237:$HF$246,1+DZ$123)),DZ157)</f>
        <v>98269.4202</v>
      </c>
      <c r="EA158" s="346">
        <f>if($A158-EA$126&gt;=0, if($B158&lt;=$B157,EA157,EA157*vlookup($B158,'2a. TBill Main'!$B$237:$HF$246,1+EA$123)),EA157)</f>
        <v>465.0536813</v>
      </c>
      <c r="EB158" s="346">
        <f>if($A158-EB$126&gt;=0, if($B158&lt;=$B157,EB157,EB157*vlookup($B158,'2a. TBill Main'!$B$237:$HF$246,1+EB$123)),EB157)</f>
        <v>32521.23646</v>
      </c>
      <c r="EC158" s="346">
        <f>if($A158-EC$126&gt;=0, if($B158&lt;=$B157,EC157,EC157*vlookup($B158,'2a. TBill Main'!$B$237:$HF$246,1+EC$123)),EC157)</f>
        <v>46954.43763</v>
      </c>
      <c r="ED158" s="346">
        <f>if($A158-ED$126&gt;=0, if($B158&lt;=$B157,ED157,ED157*vlookup($B158,'2a. TBill Main'!$B$237:$HF$246,1+ED$123)),ED157)</f>
        <v>31807.20019</v>
      </c>
      <c r="EE158" s="346">
        <f>if($A158-EE$126&gt;=0, if($B158&lt;=$B157,EE157,EE157*vlookup($B158,'2a. TBill Main'!$B$237:$HF$246,1+EE$123)),EE157)</f>
        <v>32521.23646</v>
      </c>
      <c r="EF158" s="346">
        <f>if($A158-EF$126&gt;=0, if($B158&lt;=$B157,EF157,EF157*vlookup($B158,'2a. TBill Main'!$B$237:$HF$246,1+EF$123)),EF157)</f>
        <v>8568.337648</v>
      </c>
      <c r="EG158" s="346">
        <f>if($A158-EG$126&gt;=0, if($B158&lt;=$B157,EG157,EG157*vlookup($B158,'2a. TBill Main'!$B$237:$HF$246,1+EG$123)),EG157)</f>
        <v>6834.890703</v>
      </c>
      <c r="EH158" s="346">
        <f>if($A158-EH$126&gt;=0, if($B158&lt;=$B157,EH157,EH157*vlookup($B158,'2a. TBill Main'!$B$237:$HF$246,1+EH$123)),EH157)</f>
        <v>640.6683582</v>
      </c>
      <c r="EI158" s="346">
        <f>if($A158-EI$126&gt;=0, if($B158&lt;=$B157,EI157,EI157*vlookup($B158,'2a. TBill Main'!$B$237:$HF$246,1+EI$123)),EI157)</f>
        <v>32521.23646</v>
      </c>
      <c r="EJ158" s="346">
        <f>if($A158-EJ$126&gt;=0, if($B158&lt;=$B157,EJ157,EJ157*vlookup($B158,'2a. TBill Main'!$B$237:$HF$246,1+EJ$123)),EJ157)</f>
        <v>28961.57574</v>
      </c>
      <c r="EK158" s="346">
        <f>if($A158-EK$126&gt;=0, if($B158&lt;=$B157,EK157,EK157*vlookup($B158,'2a. TBill Main'!$B$237:$HF$246,1+EK$123)),EK157)</f>
        <v>17886.68005</v>
      </c>
      <c r="EL158" s="346">
        <f>if($A158-EL$126&gt;=0, if($B158&lt;=$B157,EL157,EL157*vlookup($B158,'2a. TBill Main'!$B$237:$HF$246,1+EL$123)),EL157)</f>
        <v>6870.111202</v>
      </c>
      <c r="EM158" s="346">
        <f>if($A158-EM$126&gt;=0, if($B158&lt;=$B157,EM157,EM157*vlookup($B158,'2a. TBill Main'!$B$237:$HF$246,1+EM$123)),EM157)</f>
        <v>66686.42142</v>
      </c>
      <c r="EN158" s="346">
        <f>if($A158-EN$126&gt;=0, if($B158&lt;=$B157,EN157,EN157*vlookup($B158,'2a. TBill Main'!$B$237:$HF$246,1+EN$123)),EN157)</f>
        <v>487.8185469</v>
      </c>
      <c r="EO158" s="346">
        <f>if($A158-EO$126&gt;=0, if($B158&lt;=$B157,EO157,EO157*vlookup($B158,'2a. TBill Main'!$B$237:$HF$246,1+EO$123)),EO157)</f>
        <v>27670.629</v>
      </c>
      <c r="EP158" s="346">
        <f>if($A158-EP$126&gt;=0, if($B158&lt;=$B157,EP157,EP157*vlookup($B158,'2a. TBill Main'!$B$237:$HF$246,1+EP$123)),EP157)</f>
        <v>29330.65925</v>
      </c>
      <c r="EQ158" s="346">
        <f>if($A158-EQ$126&gt;=0, if($B158&lt;=$B157,EQ157,EQ157*vlookup($B158,'2a. TBill Main'!$B$237:$HF$246,1+EQ$123)),EQ157)</f>
        <v>32521.23646</v>
      </c>
      <c r="ER158" s="346">
        <f>if($A158-ER$126&gt;=0, if($B158&lt;=$B157,ER157,ER157*vlookup($B158,'2a. TBill Main'!$B$237:$HF$246,1+ER$123)),ER157)</f>
        <v>58643.91964</v>
      </c>
      <c r="ES158" s="346">
        <f>if($A158-ES$126&gt;=0, if($B158&lt;=$B157,ES157,ES157*vlookup($B158,'2a. TBill Main'!$B$237:$HF$246,1+ES$123)),ES157)</f>
        <v>7799.503097</v>
      </c>
      <c r="ET158" s="346">
        <f>if($A158-ET$126&gt;=0, if($B158&lt;=$B157,ET157,ET157*vlookup($B158,'2a. TBill Main'!$B$237:$HF$246,1+ET$123)),ET157)</f>
        <v>2305.755665</v>
      </c>
      <c r="EU158" s="346">
        <f>if($A158-EU$126&gt;=0, if($B158&lt;=$B157,EU157,EU157*vlookup($B158,'2a. TBill Main'!$B$237:$HF$246,1+EU$123)),EU157)</f>
        <v>13170.02756</v>
      </c>
      <c r="EV158" s="346">
        <f>if($A158-EV$126&gt;=0, if($B158&lt;=$B157,EV157,EV157*vlookup($B158,'2a. TBill Main'!$B$237:$HF$246,1+EV$123)),EV157)</f>
        <v>7895.733436</v>
      </c>
      <c r="EW158" s="346">
        <f>if($A158-EW$126&gt;=0, if($B158&lt;=$B157,EW157,EW157*vlookup($B158,'2a. TBill Main'!$B$237:$HF$246,1+EW$123)),EW157)</f>
        <v>6946.536107</v>
      </c>
      <c r="EX158" s="346">
        <f>if($A158-EX$126&gt;=0, if($B158&lt;=$B157,EX157,EX157*vlookup($B158,'2a. TBill Main'!$B$237:$HF$246,1+EX$123)),EX157)</f>
        <v>9580.918867</v>
      </c>
      <c r="EY158" s="346">
        <f>if($A158-EY$126&gt;=0, if($B158&lt;=$B157,EY157,EY157*vlookup($B158,'2a. TBill Main'!$B$237:$HF$246,1+EY$123)),EY157)</f>
        <v>74749.62296</v>
      </c>
      <c r="EZ158" s="346">
        <f>if($A158-EZ$126&gt;=0, if($B158&lt;=$B157,EZ157,EZ157*vlookup($B158,'2a. TBill Main'!$B$237:$HF$246,1+EZ$123)),EZ157)</f>
        <v>32027.75922</v>
      </c>
      <c r="FA158" s="346">
        <f>if($A158-FA$126&gt;=0, if($B158&lt;=$B157,FA157,FA157*vlookup($B158,'2a. TBill Main'!$B$237:$HF$246,1+FA$123)),FA157)</f>
        <v>5821.626538</v>
      </c>
      <c r="FB158" s="346">
        <f>if($A158-FB$126&gt;=0, if($B158&lt;=$B157,FB157,FB157*vlookup($B158,'2a. TBill Main'!$B$237:$HF$246,1+FB$123)),FB157)</f>
        <v>10232.31923</v>
      </c>
      <c r="FC158" s="346">
        <f>if($A158-FC$126&gt;=0, if($B158&lt;=$B157,FC157,FC157*vlookup($B158,'2a. TBill Main'!$B$237:$HF$246,1+FC$123)),FC157)</f>
        <v>41020.66161</v>
      </c>
      <c r="FD158" s="346">
        <f>if($A158-FD$126&gt;=0, if($B158&lt;=$B157,FD157,FD157*vlookup($B158,'2a. TBill Main'!$B$237:$HF$246,1+FD$123)),FD157)</f>
        <v>33345.17824</v>
      </c>
      <c r="FE158" s="346">
        <f>if($A158-FE$126&gt;=0, if($B158&lt;=$B157,FE157,FE157*vlookup($B158,'2a. TBill Main'!$B$237:$HF$246,1+FE$123)),FE157)</f>
        <v>56014.67524</v>
      </c>
      <c r="FF158" s="346">
        <f>if($A158-FF$126&gt;=0, if($B158&lt;=$B157,FF157,FF157*vlookup($B158,'2a. TBill Main'!$B$237:$HF$246,1+FF$123)),FF157)</f>
        <v>13304.25897</v>
      </c>
      <c r="FG158" s="346">
        <f>if($A158-FG$126&gt;=0, if($B158&lt;=$B157,FG157,FG157*vlookup($B158,'2a. TBill Main'!$B$237:$HF$246,1+FG$123)),FG157)</f>
        <v>16936.50709</v>
      </c>
      <c r="FH158" s="346">
        <f>if($A158-FH$126&gt;=0, if($B158&lt;=$B157,FH157,FH157*vlookup($B158,'2a. TBill Main'!$B$237:$HF$246,1+FH$123)),FH157)</f>
        <v>20961.56296</v>
      </c>
      <c r="FI158" s="346">
        <f>if($A158-FI$126&gt;=0, if($B158&lt;=$B157,FI157,FI157*vlookup($B158,'2a. TBill Main'!$B$237:$HF$246,1+FI$123)),FI157)</f>
        <v>57112.42957</v>
      </c>
      <c r="FJ158" s="346">
        <f>if($A158-FJ$126&gt;=0, if($B158&lt;=$B157,FJ157,FJ157*vlookup($B158,'2a. TBill Main'!$B$237:$HF$246,1+FJ$123)),FJ157)</f>
        <v>59465.37355</v>
      </c>
      <c r="FK158" s="346">
        <f>if($A158-FK$126&gt;=0, if($B158&lt;=$B157,FK157,FK157*vlookup($B158,'2a. TBill Main'!$B$237:$HF$246,1+FK$123)),FK157)</f>
        <v>25392.58143</v>
      </c>
      <c r="FL158" s="346">
        <f>if($A158-FL$126&gt;=0, if($B158&lt;=$B157,FL157,FL157*vlookup($B158,'2a. TBill Main'!$B$237:$HF$246,1+FL$123)),FL157)</f>
        <v>25280.38316</v>
      </c>
      <c r="FM158" s="346">
        <f>if($A158-FM$126&gt;=0, if($B158&lt;=$B157,FM157,FM157*vlookup($B158,'2a. TBill Main'!$B$237:$HF$246,1+FM$123)),FM157)</f>
        <v>67194.25679</v>
      </c>
      <c r="FN158" s="346">
        <f>if($A158-FN$126&gt;=0, if($B158&lt;=$B157,FN157,FN157*vlookup($B158,'2a. TBill Main'!$B$237:$HF$246,1+FN$123)),FN157)</f>
        <v>57388.30722</v>
      </c>
      <c r="FO158" s="346">
        <f>if($A158-FO$126&gt;=0, if($B158&lt;=$B157,FO157,FO157*vlookup($B158,'2a. TBill Main'!$B$237:$HF$246,1+FO$123)),FO157)</f>
        <v>27643.05099</v>
      </c>
      <c r="FP158" s="346">
        <f>if($A158-FP$126&gt;=0, if($B158&lt;=$B157,FP157,FP157*vlookup($B158,'2a. TBill Main'!$B$237:$HF$246,1+FP$123)),FP157)</f>
        <v>9803.52673</v>
      </c>
      <c r="FQ158" s="346">
        <f>if($A158-FQ$126&gt;=0, if($B158&lt;=$B157,FQ157,FQ157*vlookup($B158,'2a. TBill Main'!$B$237:$HF$246,1+FQ$123)),FQ157)</f>
        <v>54157.01343</v>
      </c>
      <c r="FR158" s="346">
        <f>if($A158-FR$126&gt;=0, if($B158&lt;=$B157,FR157,FR157*vlookup($B158,'2a. TBill Main'!$B$237:$HF$246,1+FR$123)),FR157)</f>
        <v>54150.26527</v>
      </c>
      <c r="FS158" s="346">
        <f>if($A158-FS$126&gt;=0, if($B158&lt;=$B157,FS157,FS157*vlookup($B158,'2a. TBill Main'!$B$237:$HF$246,1+FS$123)),FS157)</f>
        <v>24390.92734</v>
      </c>
      <c r="FT158" s="346">
        <f>if($A158-FT$126&gt;=0, if($B158&lt;=$B157,FT157,FT157*vlookup($B158,'2a. TBill Main'!$B$237:$HF$246,1+FT$123)),FT157)</f>
        <v>30339.06149</v>
      </c>
      <c r="FU158" s="346">
        <f>if($A158-FU$126&gt;=0, if($B158&lt;=$B157,FU157,FU157*vlookup($B158,'2a. TBill Main'!$B$237:$HF$246,1+FU$123)),FU157)</f>
        <v>32521.23646</v>
      </c>
      <c r="FV158" s="346">
        <f>if($A158-FV$126&gt;=0, if($B158&lt;=$B157,FV157,FV157*vlookup($B158,'2a. TBill Main'!$B$237:$HF$246,1+FV$123)),FV157)</f>
        <v>68294.59656</v>
      </c>
      <c r="FW158" s="346">
        <f>if($A158-FW$126&gt;=0, if($B158&lt;=$B157,FW157,FW157*vlookup($B158,'2a. TBill Main'!$B$237:$HF$246,1+FW$123)),FW157)</f>
        <v>1622.809699</v>
      </c>
      <c r="FX158" s="346">
        <f>if($A158-FX$126&gt;=0, if($B158&lt;=$B157,FX157,FX157*vlookup($B158,'2a. TBill Main'!$B$237:$HF$246,1+FX$123)),FX157)</f>
        <v>36224.26705</v>
      </c>
      <c r="FY158" s="346">
        <f>if($A158-FY$126&gt;=0, if($B158&lt;=$B157,FY157,FY157*vlookup($B158,'2a. TBill Main'!$B$237:$HF$246,1+FY$123)),FY157)</f>
        <v>33600.94151</v>
      </c>
      <c r="FZ158" s="346">
        <f>if($A158-FZ$126&gt;=0, if($B158&lt;=$B157,FZ157,FZ157*vlookup($B158,'2a. TBill Main'!$B$237:$HF$246,1+FZ$123)),FZ157)</f>
        <v>37709.46313</v>
      </c>
      <c r="GA158" s="346">
        <f>if($A158-GA$126&gt;=0, if($B158&lt;=$B157,GA157,GA157*vlookup($B158,'2a. TBill Main'!$B$237:$HF$246,1+GA$123)),GA157)</f>
        <v>609.7731836</v>
      </c>
      <c r="GB158" s="346">
        <f>if($A158-GB$126&gt;=0, if($B158&lt;=$B157,GB157,GB157*vlookup($B158,'2a. TBill Main'!$B$237:$HF$246,1+GB$123)),GB157)</f>
        <v>3443.998941</v>
      </c>
      <c r="GC158" s="346">
        <f>if($A158-GC$126&gt;=0, if($B158&lt;=$B157,GC157,GC157*vlookup($B158,'2a. TBill Main'!$B$237:$HF$246,1+GC$123)),GC157)</f>
        <v>178.8668005</v>
      </c>
      <c r="GD158" s="346">
        <f>if($A158-GD$126&gt;=0, if($B158&lt;=$B157,GD157,GD157*vlookup($B158,'2a. TBill Main'!$B$237:$HF$246,1+GD$123)),GD157)</f>
        <v>13709.32723</v>
      </c>
      <c r="GE158" s="346">
        <f>if($A158-GE$126&gt;=0, if($B158&lt;=$B157,GE157,GE157*vlookup($B158,'2a. TBill Main'!$B$237:$HF$246,1+GE$123)),GE157)</f>
        <v>3511.05773</v>
      </c>
      <c r="GF158" s="346">
        <f>if($A158-GF$126&gt;=0, if($B158&lt;=$B157,GF157,GF157*vlookup($B158,'2a. TBill Main'!$B$237:$HF$246,1+GF$123)),GF157)</f>
        <v>2726.905677</v>
      </c>
      <c r="GG158" s="346">
        <f>if($A158-GG$126&gt;=0, if($B158&lt;=$B157,GG157,GG157*vlookup($B158,'2a. TBill Main'!$B$237:$HF$246,1+GG$123)),GG157)</f>
        <v>40110.81497</v>
      </c>
      <c r="GH158" s="346">
        <f>if($A158-GH$126&gt;=0, if($B158&lt;=$B157,GH157,GH157*vlookup($B158,'2a. TBill Main'!$B$237:$HF$246,1+GH$123)),GH157)</f>
        <v>178.8668005</v>
      </c>
      <c r="GI158" s="346">
        <f>if($A158-GI$126&gt;=0, if($B158&lt;=$B157,GI157,GI157*vlookup($B158,'2a. TBill Main'!$B$237:$HF$246,1+GI$123)),GI157)</f>
        <v>406.5154557</v>
      </c>
      <c r="GJ158" s="346">
        <f>if($A158-GJ$126&gt;=0, if($B158&lt;=$B157,GJ157,GJ157*vlookup($B158,'2a. TBill Main'!$B$237:$HF$246,1+GJ$123)),GJ157)</f>
        <v>53.66004016</v>
      </c>
      <c r="GK158" s="346">
        <f>if($A158-GK$126&gt;=0, if($B158&lt;=$B157,GK157,GK157*vlookup($B158,'2a. TBill Main'!$B$237:$HF$246,1+GK$123)),GK157)</f>
        <v>26454.33475</v>
      </c>
      <c r="GL158" s="346">
        <f>if($A158-GL$126&gt;=0, if($B158&lt;=$B157,GL157,GL157*vlookup($B158,'2a. TBill Main'!$B$237:$HF$246,1+GL$123)),GL157)</f>
        <v>19391.29132</v>
      </c>
      <c r="GM158" s="346">
        <f>if($A158-GM$126&gt;=0, if($B158&lt;=$B157,GM157,GM157*vlookup($B158,'2a. TBill Main'!$B$237:$HF$246,1+GM$123)),GM157)</f>
        <v>528.4700924</v>
      </c>
      <c r="GN158" s="346">
        <f>if($A158-GN$126&gt;=0, if($B158&lt;=$B157,GN157,GN157*vlookup($B158,'2a. TBill Main'!$B$237:$HF$246,1+GN$123)),GN157)</f>
        <v>16.26061823</v>
      </c>
      <c r="GO158" s="346">
        <f>if($A158-GO$126&gt;=0, if($B158&lt;=$B157,GO157,GO157*vlookup($B158,'2a. TBill Main'!$B$237:$HF$246,1+GO$123)),GO157)</f>
        <v>1894.362024</v>
      </c>
      <c r="GP158" s="346">
        <f>if($A158-GP$126&gt;=0, if($B158&lt;=$B157,GP157,GP157*vlookup($B158,'2a. TBill Main'!$B$237:$HF$246,1+GP$123)),GP157)</f>
        <v>17732.20418</v>
      </c>
      <c r="GQ158" s="346">
        <f>if($A158-GQ$126&gt;=0, if($B158&lt;=$B157,GQ157,GQ157*vlookup($B158,'2a. TBill Main'!$B$237:$HF$246,1+GQ$123)),GQ157)</f>
        <v>18621.66</v>
      </c>
      <c r="GR158" s="346">
        <f>if($A158-GR$126&gt;=0, if($B158&lt;=$B157,GR157,GR157*vlookup($B158,'2a. TBill Main'!$B$237:$HF$246,1+GR$123)),GR157)</f>
        <v>22194.11782</v>
      </c>
      <c r="GS158" s="346">
        <f>if($A158-GS$126&gt;=0, if($B158&lt;=$B157,GS157,GS157*vlookup($B158,'2a. TBill Main'!$B$237:$HF$246,1+GS$123)),GS157)</f>
        <v>45019.14763</v>
      </c>
      <c r="GT158" s="346">
        <f>if($A158-GT$126&gt;=0, if($B158&lt;=$B157,GT157,GT157*vlookup($B158,'2a. TBill Main'!$B$237:$HF$246,1+GT$123)),GT157)</f>
        <v>3250.497584</v>
      </c>
      <c r="GU158" s="346">
        <f>if($A158-GU$126&gt;=0, if($B158&lt;=$B157,GU157,GU157*vlookup($B158,'2a. TBill Main'!$B$237:$HF$246,1+GU$123)),GU157)</f>
        <v>13497.93919</v>
      </c>
      <c r="GV158" s="346">
        <f>if($A158-GV$126&gt;=0, if($B158&lt;=$B157,GV157,GV157*vlookup($B158,'2a. TBill Main'!$B$237:$HF$246,1+GV$123)),GV157)</f>
        <v>22542.09505</v>
      </c>
      <c r="GW158" s="346">
        <f>if($A158-GW$126&gt;=0, if($B158&lt;=$B157,GW157,GW157*vlookup($B158,'2a. TBill Main'!$B$237:$HF$246,1+GW$123)),GW157)</f>
        <v>24629.95843</v>
      </c>
      <c r="GX158" s="346">
        <f>if($A158-GX$126&gt;=0, if($B158&lt;=$B157,GX157,GX157*vlookup($B158,'2a. TBill Main'!$B$237:$HF$246,1+GX$123)),GX157)</f>
        <v>10774.28564</v>
      </c>
      <c r="GY158" s="346">
        <f>if($A158-GY$126&gt;=0, if($B158&lt;=$B157,GY157,GY157*vlookup($B158,'2a. TBill Main'!$B$237:$HF$246,1+GY$123)),GY157)</f>
        <v>41646.69541</v>
      </c>
      <c r="GZ158" s="346">
        <f>if($A158-GZ$126&gt;=0, if($B158&lt;=$B157,GZ157,GZ157*vlookup($B158,'2a. TBill Main'!$B$237:$HF$246,1+GZ$123)),GZ157)</f>
        <v>33454.59594</v>
      </c>
      <c r="HA158" s="346">
        <f>if($A158-HA$126&gt;=0, if($B158&lt;=$B157,HA157,HA157*vlookup($B158,'2a. TBill Main'!$B$237:$HF$246,1+HA$123)),HA157)</f>
        <v>48207.85486</v>
      </c>
      <c r="HB158" s="346">
        <f>if($A158-HB$126&gt;=0, if($B158&lt;=$B157,HB157,HB157*vlookup($B158,'2a. TBill Main'!$B$237:$HF$246,1+HB$123)),HB157)</f>
        <v>29828.47808</v>
      </c>
      <c r="HC158" s="346">
        <f>if($A158-HC$126&gt;=0, if($B158&lt;=$B157,HC157,HC157*vlookup($B158,'2a. TBill Main'!$B$237:$HF$246,1+HC$123)),HC157)</f>
        <v>8839.272069</v>
      </c>
      <c r="HD158" s="346">
        <f>if($A158-HD$126&gt;=0, if($B158&lt;=$B157,HD157,HD157*vlookup($B158,'2a. TBill Main'!$B$237:$HF$246,1+HD$123)),HD157)</f>
        <v>21426.61664</v>
      </c>
      <c r="HE158" s="346">
        <f>if($A158-HE$126&gt;=0, if($B158&lt;=$B157,HE157,HE157*vlookup($B158,'2a. TBill Main'!$B$237:$HF$246,1+HE$123)),HE157)</f>
        <v>19853.98721</v>
      </c>
      <c r="HF158" s="346">
        <f>if($A158-HF$126&gt;=0, if($B158&lt;=$B157,HF157,HF157*vlookup($B158,'2a. TBill Main'!$B$237:$HF$246,1+HF$123)),HF157)</f>
        <v>20015.19498</v>
      </c>
      <c r="HG158" s="346">
        <f>if($A158-HG$126&gt;=0, if($B158&lt;=$B157,HG157,HG157*vlookup($B158,'2a. TBill Main'!$B$237:$HF$246,1+HG$123)),HG157)</f>
        <v>4115.562474</v>
      </c>
      <c r="HH158" s="346">
        <f>if($A158-HH$126&gt;=0, if($B158&lt;=$B157,HH157,HH157*vlookup($B158,'2a. TBill Main'!$B$237:$HF$246,1+HH$123)),HH157)</f>
        <v>24460.848</v>
      </c>
      <c r="HI158" s="346">
        <f>if($A158-HI$126&gt;=0, if($B158&lt;=$B157,HI157,HI157*vlookup($B158,'2a. TBill Main'!$B$237:$HF$246,1+HI$123)),HI157)</f>
        <v>37898.62291</v>
      </c>
      <c r="HJ158" s="346"/>
      <c r="HK158" s="346"/>
      <c r="HL158" s="346"/>
      <c r="HM158" s="346"/>
      <c r="HN158" s="346"/>
      <c r="HO158" s="346"/>
      <c r="HP158" s="346"/>
      <c r="HQ158" s="346"/>
      <c r="HR158" s="346"/>
      <c r="HS158" s="346"/>
      <c r="HT158" s="346"/>
      <c r="HU158" s="346"/>
      <c r="HV158" s="346"/>
      <c r="HW158" s="346"/>
      <c r="HX158" s="346"/>
    </row>
    <row r="159">
      <c r="A159" s="331" t="str">
        <f t="shared" si="33"/>
        <v>12-2028</v>
      </c>
      <c r="B159" s="346">
        <f t="shared" si="36"/>
        <v>7</v>
      </c>
      <c r="C159" s="346">
        <f t="shared" si="34"/>
        <v>5666793.525</v>
      </c>
      <c r="D159" s="338">
        <f t="shared" si="35"/>
        <v>7</v>
      </c>
      <c r="E159" s="346"/>
      <c r="F159" s="346">
        <f>if($A159-F$126&gt;=0, if($B159&lt;=$B158,F158,F158*vlookup($B159,'2a. TBill Main'!$B$237:$HF$246,1+F$123)),F158)</f>
        <v>499.0143077</v>
      </c>
      <c r="G159" s="346">
        <f>if($A159-G$126&gt;=0, if($B159&lt;=$B158,G158,G158*vlookup($B159,'2a. TBill Main'!$B$237:$HF$246,1+G$123)),G158)</f>
        <v>12851.78728</v>
      </c>
      <c r="H159" s="346">
        <f>if($A159-H$126&gt;=0, if($B159&lt;=$B158,H158,H158*vlookup($B159,'2a. TBill Main'!$B$237:$HF$246,1+H$123)),H158)</f>
        <v>35266.02881</v>
      </c>
      <c r="I159" s="346">
        <f>if($A159-I$126&gt;=0, if($B159&lt;=$B158,I158,I158*vlookup($B159,'2a. TBill Main'!$B$237:$HF$246,1+I$123)),I158)</f>
        <v>13224.76081</v>
      </c>
      <c r="J159" s="346">
        <f>if($A159-J$126&gt;=0, if($B159&lt;=$B158,J158,J158*vlookup($B159,'2a. TBill Main'!$B$237:$HF$246,1+J$123)),J158)</f>
        <v>17633.01441</v>
      </c>
      <c r="K159" s="346">
        <f>if($A159-K$126&gt;=0, if($B159&lt;=$B158,K158,K158*vlookup($B159,'2a. TBill Main'!$B$237:$HF$246,1+K$123)),K158)</f>
        <v>17633.01441</v>
      </c>
      <c r="L159" s="346">
        <f>if($A159-L$126&gt;=0, if($B159&lt;=$B158,L158,L158*vlookup($B159,'2a. TBill Main'!$B$237:$HF$246,1+L$123)),L158)</f>
        <v>4622.759222</v>
      </c>
      <c r="M159" s="346">
        <f>if($A159-M$126&gt;=0, if($B159&lt;=$B158,M158,M158*vlookup($B159,'2a. TBill Main'!$B$237:$HF$246,1+M$123)),M158)</f>
        <v>130605.9744</v>
      </c>
      <c r="N159" s="346">
        <f>if($A159-N$126&gt;=0, if($B159&lt;=$B158,N158,N158*vlookup($B159,'2a. TBill Main'!$B$237:$HF$246,1+N$123)),N158)</f>
        <v>43991.74363</v>
      </c>
      <c r="O159" s="346">
        <f>if($A159-O$126&gt;=0, if($B159&lt;=$B158,O158,O158*vlookup($B159,'2a. TBill Main'!$B$237:$HF$246,1+O$123)),O158)</f>
        <v>2346.954218</v>
      </c>
      <c r="P159" s="346">
        <f>if($A159-P$126&gt;=0, if($B159&lt;=$B158,P158,P158*vlookup($B159,'2a. TBill Main'!$B$237:$HF$246,1+P$123)),P158)</f>
        <v>17.63301441</v>
      </c>
      <c r="Q159" s="346">
        <f>if($A159-Q$126&gt;=0, if($B159&lt;=$B158,Q158,Q158*vlookup($B159,'2a. TBill Main'!$B$237:$HF$246,1+Q$123)),Q158)</f>
        <v>335.0272737</v>
      </c>
      <c r="R159" s="346">
        <f>if($A159-R$126&gt;=0, if($B159&lt;=$B158,R158,R158*vlookup($B159,'2a. TBill Main'!$B$237:$HF$246,1+R$123)),R158)</f>
        <v>13010.25519</v>
      </c>
      <c r="S159" s="346">
        <f>if($A159-S$126&gt;=0, if($B159&lt;=$B158,S158,S158*vlookup($B159,'2a. TBill Main'!$B$237:$HF$246,1+S$123)),S158)</f>
        <v>10466.58706</v>
      </c>
      <c r="T159" s="346">
        <f>if($A159-T$126&gt;=0, if($B159&lt;=$B158,T158,T158*vlookup($B159,'2a. TBill Main'!$B$237:$HF$246,1+T$123)),T158)</f>
        <v>116425.5042</v>
      </c>
      <c r="U159" s="346">
        <f>if($A159-U$126&gt;=0, if($B159&lt;=$B158,U158,U158*vlookup($B159,'2a. TBill Main'!$B$237:$HF$246,1+U$123)),U158)</f>
        <v>17961.99356</v>
      </c>
      <c r="V159" s="346">
        <f>if($A159-V$126&gt;=0, if($B159&lt;=$B158,V158,V158*vlookup($B159,'2a. TBill Main'!$B$237:$HF$246,1+V$123)),V158)</f>
        <v>57659.49865</v>
      </c>
      <c r="W159" s="346">
        <f>if($A159-W$126&gt;=0, if($B159&lt;=$B158,W158,W158*vlookup($B159,'2a. TBill Main'!$B$237:$HF$246,1+W$123)),W158)</f>
        <v>17633.01441</v>
      </c>
      <c r="X159" s="346">
        <f>if($A159-X$126&gt;=0, if($B159&lt;=$B158,X158,X158*vlookup($B159,'2a. TBill Main'!$B$237:$HF$246,1+X$123)),X158)</f>
        <v>31136.35921</v>
      </c>
      <c r="Y159" s="346">
        <f>if($A159-Y$126&gt;=0, if($B159&lt;=$B158,Y158,Y158*vlookup($B159,'2a. TBill Main'!$B$237:$HF$246,1+Y$123)),Y158)</f>
        <v>17633.01441</v>
      </c>
      <c r="Z159" s="346">
        <f>if($A159-Z$126&gt;=0, if($B159&lt;=$B158,Z158,Z158*vlookup($B159,'2a. TBill Main'!$B$237:$HF$246,1+Z$123)),Z158)</f>
        <v>2230.576323</v>
      </c>
      <c r="AA159" s="346">
        <f>if($A159-AA$126&gt;=0, if($B159&lt;=$B158,AA158,AA158*vlookup($B159,'2a. TBill Main'!$B$237:$HF$246,1+AA$123)),AA158)</f>
        <v>39336.66309</v>
      </c>
      <c r="AB159" s="346">
        <f>if($A159-AB$126&gt;=0, if($B159&lt;=$B158,AB158,AB158*vlookup($B159,'2a. TBill Main'!$B$237:$HF$246,1+AB$123)),AB158)</f>
        <v>23267.97919</v>
      </c>
      <c r="AC159" s="346">
        <f>if($A159-AC$126&gt;=0, if($B159&lt;=$B158,AC158,AC158*vlookup($B159,'2a. TBill Main'!$B$237:$HF$246,1+AC$123)),AC158)</f>
        <v>14106.41153</v>
      </c>
      <c r="AD159" s="346">
        <f>if($A159-AD$126&gt;=0, if($B159&lt;=$B158,AD158,AD158*vlookup($B159,'2a. TBill Main'!$B$237:$HF$246,1+AD$123)),AD158)</f>
        <v>8816.507204</v>
      </c>
      <c r="AE159" s="346">
        <f>if($A159-AE$126&gt;=0, if($B159&lt;=$B158,AE158,AE158*vlookup($B159,'2a. TBill Main'!$B$237:$HF$246,1+AE$123)),AE158)</f>
        <v>77084.94424</v>
      </c>
      <c r="AF159" s="346">
        <f>if($A159-AF$126&gt;=0, if($B159&lt;=$B158,AF158,AF158*vlookup($B159,'2a. TBill Main'!$B$237:$HF$246,1+AF$123)),AF158)</f>
        <v>13886.47494</v>
      </c>
      <c r="AG159" s="346">
        <f>if($A159-AG$126&gt;=0, if($B159&lt;=$B158,AG158,AG158*vlookup($B159,'2a. TBill Main'!$B$237:$HF$246,1+AG$123)),AG158)</f>
        <v>19370.94194</v>
      </c>
      <c r="AH159" s="346">
        <f>if($A159-AH$126&gt;=0, if($B159&lt;=$B158,AH158,AH158*vlookup($B159,'2a. TBill Main'!$B$237:$HF$246,1+AH$123)),AH158)</f>
        <v>14711.34735</v>
      </c>
      <c r="AI159" s="346">
        <f>if($A159-AI$126&gt;=0, if($B159&lt;=$B158,AI158,AI158*vlookup($B159,'2a. TBill Main'!$B$237:$HF$246,1+AI$123)),AI158)</f>
        <v>27345.5785</v>
      </c>
      <c r="AJ159" s="346">
        <f>if($A159-AJ$126&gt;=0, if($B159&lt;=$B158,AJ158,AJ158*vlookup($B159,'2a. TBill Main'!$B$237:$HF$246,1+AJ$123)),AJ158)</f>
        <v>26449.52161</v>
      </c>
      <c r="AK159" s="346">
        <f>if($A159-AK$126&gt;=0, if($B159&lt;=$B158,AK158,AK158*vlookup($B159,'2a. TBill Main'!$B$237:$HF$246,1+AK$123)),AK158)</f>
        <v>21159.61729</v>
      </c>
      <c r="AL159" s="346">
        <f>if($A159-AL$126&gt;=0, if($B159&lt;=$B158,AL158,AL158*vlookup($B159,'2a. TBill Main'!$B$237:$HF$246,1+AL$123)),AL158)</f>
        <v>14106.41153</v>
      </c>
      <c r="AM159" s="346">
        <f>if($A159-AM$126&gt;=0, if($B159&lt;=$B158,AM158,AM158*vlookup($B159,'2a. TBill Main'!$B$237:$HF$246,1+AM$123)),AM158)</f>
        <v>19928.37442</v>
      </c>
      <c r="AN159" s="346">
        <f>if($A159-AN$126&gt;=0, if($B159&lt;=$B158,AN158,AN158*vlookup($B159,'2a. TBill Main'!$B$237:$HF$246,1+AN$123)),AN158)</f>
        <v>106002.6294</v>
      </c>
      <c r="AO159" s="346">
        <f>if($A159-AO$126&gt;=0, if($B159&lt;=$B158,AO158,AO158*vlookup($B159,'2a. TBill Main'!$B$237:$HF$246,1+AO$123)),AO158)</f>
        <v>11617.97</v>
      </c>
      <c r="AP159" s="346">
        <f>if($A159-AP$126&gt;=0, if($B159&lt;=$B158,AP158,AP158*vlookup($B159,'2a. TBill Main'!$B$237:$HF$246,1+AP$123)),AP158)</f>
        <v>21127.22544</v>
      </c>
      <c r="AQ159" s="346">
        <f>if($A159-AQ$126&gt;=0, if($B159&lt;=$B158,AQ158,AQ158*vlookup($B159,'2a. TBill Main'!$B$237:$HF$246,1+AQ$123)),AQ158)</f>
        <v>49162.64274</v>
      </c>
      <c r="AR159" s="346">
        <f>if($A159-AR$126&gt;=0, if($B159&lt;=$B158,AR158,AR158*vlookup($B159,'2a. TBill Main'!$B$237:$HF$246,1+AR$123)),AR158)</f>
        <v>35266.02881</v>
      </c>
      <c r="AS159" s="346">
        <f>if($A159-AS$126&gt;=0, if($B159&lt;=$B158,AS158,AS158*vlookup($B159,'2a. TBill Main'!$B$237:$HF$246,1+AS$123)),AS158)</f>
        <v>10579.80864</v>
      </c>
      <c r="AT159" s="346">
        <f>if($A159-AT$126&gt;=0, if($B159&lt;=$B158,AT158,AT158*vlookup($B159,'2a. TBill Main'!$B$237:$HF$246,1+AT$123)),AT158)</f>
        <v>14106.41153</v>
      </c>
      <c r="AU159" s="346">
        <f>if($A159-AU$126&gt;=0, if($B159&lt;=$B158,AU158,AU158*vlookup($B159,'2a. TBill Main'!$B$237:$HF$246,1+AU$123)),AU158)</f>
        <v>14106.41153</v>
      </c>
      <c r="AV159" s="346">
        <f>if($A159-AV$126&gt;=0, if($B159&lt;=$B158,AV158,AV158*vlookup($B159,'2a. TBill Main'!$B$237:$HF$246,1+AV$123)),AV158)</f>
        <v>8816.507204</v>
      </c>
      <c r="AW159" s="346">
        <f>if($A159-AW$126&gt;=0, if($B159&lt;=$B158,AW158,AW158*vlookup($B159,'2a. TBill Main'!$B$237:$HF$246,1+AW$123)),AW158)</f>
        <v>8816.507204</v>
      </c>
      <c r="AX159" s="346">
        <f>if($A159-AX$126&gt;=0, if($B159&lt;=$B158,AX158,AX158*vlookup($B159,'2a. TBill Main'!$B$237:$HF$246,1+AX$123)),AX158)</f>
        <v>65593.05029</v>
      </c>
      <c r="AY159" s="346">
        <f>if($A159-AY$126&gt;=0, if($B159&lt;=$B158,AY158,AY158*vlookup($B159,'2a. TBill Main'!$B$237:$HF$246,1+AY$123)),AY158)</f>
        <v>49908.39581</v>
      </c>
      <c r="AZ159" s="346">
        <f>if($A159-AZ$126&gt;=0, if($B159&lt;=$B158,AZ158,AZ158*vlookup($B159,'2a. TBill Main'!$B$237:$HF$246,1+AZ$123)),AZ158)</f>
        <v>19948.1763</v>
      </c>
      <c r="BA159" s="346">
        <f>if($A159-BA$126&gt;=0, if($B159&lt;=$B158,BA158,BA158*vlookup($B159,'2a. TBill Main'!$B$237:$HF$246,1+BA$123)),BA158)</f>
        <v>30348.09293</v>
      </c>
      <c r="BB159" s="346">
        <f>if($A159-BB$126&gt;=0, if($B159&lt;=$B158,BB158,BB158*vlookup($B159,'2a. TBill Main'!$B$237:$HF$246,1+BB$123)),BB158)</f>
        <v>55961.91546</v>
      </c>
      <c r="BC159" s="346">
        <f>if($A159-BC$126&gt;=0, if($B159&lt;=$B158,BC158,BC158*vlookup($B159,'2a. TBill Main'!$B$237:$HF$246,1+BC$123)),BC158)</f>
        <v>528.9904322</v>
      </c>
      <c r="BD159" s="346">
        <f>if($A159-BD$126&gt;=0, if($B159&lt;=$B158,BD158,BD158*vlookup($B159,'2a. TBill Main'!$B$237:$HF$246,1+BD$123)),BD158)</f>
        <v>26449.52161</v>
      </c>
      <c r="BE159" s="346">
        <f>if($A159-BE$126&gt;=0, if($B159&lt;=$B158,BE158,BE158*vlookup($B159,'2a. TBill Main'!$B$237:$HF$246,1+BE$123)),BE158)</f>
        <v>17633.01441</v>
      </c>
      <c r="BF159" s="346">
        <f>if($A159-BF$126&gt;=0, if($B159&lt;=$B158,BF158,BF158*vlookup($B159,'2a. TBill Main'!$B$237:$HF$246,1+BF$123)),BF158)</f>
        <v>8816.507204</v>
      </c>
      <c r="BG159" s="346">
        <f>if($A159-BG$126&gt;=0, if($B159&lt;=$B158,BG158,BG158*vlookup($B159,'2a. TBill Main'!$B$237:$HF$246,1+BG$123)),BG158)</f>
        <v>8816.507204</v>
      </c>
      <c r="BH159" s="346">
        <f>if($A159-BH$126&gt;=0, if($B159&lt;=$B158,BH158,BH158*vlookup($B159,'2a. TBill Main'!$B$237:$HF$246,1+BH$123)),BH158)</f>
        <v>17633.01441</v>
      </c>
      <c r="BI159" s="346">
        <f>if($A159-BI$126&gt;=0, if($B159&lt;=$B158,BI158,BI158*vlookup($B159,'2a. TBill Main'!$B$237:$HF$246,1+BI$123)),BI158)</f>
        <v>97796.22451</v>
      </c>
      <c r="BJ159" s="346">
        <f>if($A159-BJ$126&gt;=0, if($B159&lt;=$B158,BJ158,BJ158*vlookup($B159,'2a. TBill Main'!$B$237:$HF$246,1+BJ$123)),BJ158)</f>
        <v>17633.01441</v>
      </c>
      <c r="BK159" s="346">
        <f>if($A159-BK$126&gt;=0, if($B159&lt;=$B158,BK158,BK158*vlookup($B159,'2a. TBill Main'!$B$237:$HF$246,1+BK$123)),BK158)</f>
        <v>32714.39057</v>
      </c>
      <c r="BL159" s="346">
        <f>if($A159-BL$126&gt;=0, if($B159&lt;=$B158,BL158,BL158*vlookup($B159,'2a. TBill Main'!$B$237:$HF$246,1+BL$123)),BL158)</f>
        <v>44082.53602</v>
      </c>
      <c r="BM159" s="346">
        <f>if($A159-BM$126&gt;=0, if($B159&lt;=$B158,BM158,BM158*vlookup($B159,'2a. TBill Main'!$B$237:$HF$246,1+BM$123)),BM158)</f>
        <v>35.26602881</v>
      </c>
      <c r="BN159" s="346">
        <f>if($A159-BN$126&gt;=0, if($B159&lt;=$B158,BN158,BN158*vlookup($B159,'2a. TBill Main'!$B$237:$HF$246,1+BN$123)),BN158)</f>
        <v>5007.511596</v>
      </c>
      <c r="BO159" s="346">
        <f>if($A159-BO$126&gt;=0, if($B159&lt;=$B158,BO158,BO158*vlookup($B159,'2a. TBill Main'!$B$237:$HF$246,1+BO$123)),BO158)</f>
        <v>34580.38668</v>
      </c>
      <c r="BP159" s="346">
        <f>if($A159-BP$126&gt;=0, if($B159&lt;=$B158,BP158,BP158*vlookup($B159,'2a. TBill Main'!$B$237:$HF$246,1+BP$123)),BP158)</f>
        <v>17633.01441</v>
      </c>
      <c r="BQ159" s="346">
        <f>if($A159-BQ$126&gt;=0, if($B159&lt;=$B158,BQ158,BQ158*vlookup($B159,'2a. TBill Main'!$B$237:$HF$246,1+BQ$123)),BQ158)</f>
        <v>4049.562823</v>
      </c>
      <c r="BR159" s="346">
        <f>if($A159-BR$126&gt;=0, if($B159&lt;=$B158,BR158,BR158*vlookup($B159,'2a. TBill Main'!$B$237:$HF$246,1+BR$123)),BR158)</f>
        <v>17633.01441</v>
      </c>
      <c r="BS159" s="346">
        <f>if($A159-BS$126&gt;=0, if($B159&lt;=$B158,BS158,BS158*vlookup($B159,'2a. TBill Main'!$B$237:$HF$246,1+BS$123)),BS158)</f>
        <v>10579.80864</v>
      </c>
      <c r="BT159" s="346">
        <f>if($A159-BT$126&gt;=0, if($B159&lt;=$B158,BT158,BT158*vlookup($B159,'2a. TBill Main'!$B$237:$HF$246,1+BT$123)),BT158)</f>
        <v>123081.9672</v>
      </c>
      <c r="BU159" s="346">
        <f>if($A159-BU$126&gt;=0, if($B159&lt;=$B158,BU158,BU158*vlookup($B159,'2a. TBill Main'!$B$237:$HF$246,1+BU$123)),BU158)</f>
        <v>44246.78755</v>
      </c>
      <c r="BV159" s="346">
        <f>if($A159-BV$126&gt;=0, if($B159&lt;=$B158,BV158,BV158*vlookup($B159,'2a. TBill Main'!$B$237:$HF$246,1+BV$123)),BV158)</f>
        <v>44082.53602</v>
      </c>
      <c r="BW159" s="346">
        <f>if($A159-BW$126&gt;=0, if($B159&lt;=$B158,BW158,BW158*vlookup($B159,'2a. TBill Main'!$B$237:$HF$246,1+BW$123)),BW158)</f>
        <v>886.9406247</v>
      </c>
      <c r="BX159" s="346">
        <f>if($A159-BX$126&gt;=0, if($B159&lt;=$B158,BX158,BX158*vlookup($B159,'2a. TBill Main'!$B$237:$HF$246,1+BX$123)),BX158)</f>
        <v>26449.52161</v>
      </c>
      <c r="BY159" s="346">
        <f>if($A159-BY$126&gt;=0, if($B159&lt;=$B158,BY158,BY158*vlookup($B159,'2a. TBill Main'!$B$237:$HF$246,1+BY$123)),BY158)</f>
        <v>17633.01441</v>
      </c>
      <c r="BZ159" s="346">
        <f>if($A159-BZ$126&gt;=0, if($B159&lt;=$B158,BZ158,BZ158*vlookup($B159,'2a. TBill Main'!$B$237:$HF$246,1+BZ$123)),BZ158)</f>
        <v>10737.48306</v>
      </c>
      <c r="CA159" s="346">
        <f>if($A159-CA$126&gt;=0, if($B159&lt;=$B158,CA158,CA158*vlookup($B159,'2a. TBill Main'!$B$237:$HF$246,1+CA$123)),CA158)</f>
        <v>17633.01441</v>
      </c>
      <c r="CB159" s="346">
        <f>if($A159-CB$126&gt;=0, if($B159&lt;=$B158,CB158,CB158*vlookup($B159,'2a. TBill Main'!$B$237:$HF$246,1+CB$123)),CB158)</f>
        <v>36189.99877</v>
      </c>
      <c r="CC159" s="346">
        <f>if($A159-CC$126&gt;=0, if($B159&lt;=$B158,CC158,CC158*vlookup($B159,'2a. TBill Main'!$B$237:$HF$246,1+CC$123)),CC158)</f>
        <v>66629.76574</v>
      </c>
      <c r="CD159" s="346">
        <f>if($A159-CD$126&gt;=0, if($B159&lt;=$B158,CD158,CD158*vlookup($B159,'2a. TBill Main'!$B$237:$HF$246,1+CD$123)),CD158)</f>
        <v>18511.13852</v>
      </c>
      <c r="CE159" s="346">
        <f>if($A159-CE$126&gt;=0, if($B159&lt;=$B158,CE158,CE158*vlookup($B159,'2a. TBill Main'!$B$237:$HF$246,1+CE$123)),CE158)</f>
        <v>39333.29518</v>
      </c>
      <c r="CF159" s="346">
        <f>if($A159-CF$126&gt;=0, if($B159&lt;=$B158,CF158,CF158*vlookup($B159,'2a. TBill Main'!$B$237:$HF$246,1+CF$123)),CF158)</f>
        <v>44082.53602</v>
      </c>
      <c r="CG159" s="346">
        <f>if($A159-CG$126&gt;=0, if($B159&lt;=$B158,CG158,CG158*vlookup($B159,'2a. TBill Main'!$B$237:$HF$246,1+CG$123)),CG158)</f>
        <v>8.816507204</v>
      </c>
      <c r="CH159" s="346">
        <f>if($A159-CH$126&gt;=0, if($B159&lt;=$B158,CH158,CH158*vlookup($B159,'2a. TBill Main'!$B$237:$HF$246,1+CH$123)),CH158)</f>
        <v>24814.11242</v>
      </c>
      <c r="CI159" s="346">
        <f>if($A159-CI$126&gt;=0, if($B159&lt;=$B158,CI158,CI158*vlookup($B159,'2a. TBill Main'!$B$237:$HF$246,1+CI$123)),CI158)</f>
        <v>17633.01441</v>
      </c>
      <c r="CJ159" s="346">
        <f>if($A159-CJ$126&gt;=0, if($B159&lt;=$B158,CJ158,CJ158*vlookup($B159,'2a. TBill Main'!$B$237:$HF$246,1+CJ$123)),CJ158)</f>
        <v>8816.507204</v>
      </c>
      <c r="CK159" s="346">
        <f>if($A159-CK$126&gt;=0, if($B159&lt;=$B158,CK158,CK158*vlookup($B159,'2a. TBill Main'!$B$237:$HF$246,1+CK$123)),CK158)</f>
        <v>15350.1033</v>
      </c>
      <c r="CL159" s="346">
        <f>if($A159-CL$126&gt;=0, if($B159&lt;=$B158,CL158,CL158*vlookup($B159,'2a. TBill Main'!$B$237:$HF$246,1+CL$123)),CL158)</f>
        <v>13244.21002</v>
      </c>
      <c r="CM159" s="346">
        <f>if($A159-CM$126&gt;=0, if($B159&lt;=$B158,CM158,CM158*vlookup($B159,'2a. TBill Main'!$B$237:$HF$246,1+CM$123)),CM158)</f>
        <v>78174.20607</v>
      </c>
      <c r="CN159" s="346">
        <f>if($A159-CN$126&gt;=0, if($B159&lt;=$B158,CN158,CN158*vlookup($B159,'2a. TBill Main'!$B$237:$HF$246,1+CN$123)),CN158)</f>
        <v>27610.14425</v>
      </c>
      <c r="CO159" s="346">
        <f>if($A159-CO$126&gt;=0, if($B159&lt;=$B158,CO158,CO158*vlookup($B159,'2a. TBill Main'!$B$237:$HF$246,1+CO$123)),CO158)</f>
        <v>260.1698917</v>
      </c>
      <c r="CP159" s="346">
        <f>if($A159-CP$126&gt;=0, if($B159&lt;=$B158,CP158,CP158*vlookup($B159,'2a. TBill Main'!$B$237:$HF$246,1+CP$123)),CP158)</f>
        <v>36853.7481</v>
      </c>
      <c r="CQ159" s="346">
        <f>if($A159-CQ$126&gt;=0, if($B159&lt;=$B158,CQ158,CQ158*vlookup($B159,'2a. TBill Main'!$B$237:$HF$246,1+CQ$123)),CQ158)</f>
        <v>8130.309114</v>
      </c>
      <c r="CR159" s="346">
        <f>if($A159-CR$126&gt;=0, if($B159&lt;=$B158,CR158,CR158*vlookup($B159,'2a. TBill Main'!$B$237:$HF$246,1+CR$123)),CR158)</f>
        <v>23290.864</v>
      </c>
      <c r="CS159" s="346">
        <f>if($A159-CS$126&gt;=0, if($B159&lt;=$B158,CS158,CS158*vlookup($B159,'2a. TBill Main'!$B$237:$HF$246,1+CS$123)),CS158)</f>
        <v>6889.623944</v>
      </c>
      <c r="CT159" s="346">
        <f>if($A159-CT$126&gt;=0, if($B159&lt;=$B158,CT158,CT158*vlookup($B159,'2a. TBill Main'!$B$237:$HF$246,1+CT$123)),CT158)</f>
        <v>22771.97141</v>
      </c>
      <c r="CU159" s="346">
        <f>if($A159-CU$126&gt;=0, if($B159&lt;=$B158,CU158,CU158*vlookup($B159,'2a. TBill Main'!$B$237:$HF$246,1+CU$123)),CU158)</f>
        <v>34614.72601</v>
      </c>
      <c r="CV159" s="346">
        <f>if($A159-CV$126&gt;=0, if($B159&lt;=$B158,CV158,CV158*vlookup($B159,'2a. TBill Main'!$B$237:$HF$246,1+CV$123)),CV158)</f>
        <v>8130.309114</v>
      </c>
      <c r="CW159" s="346">
        <f>if($A159-CW$126&gt;=0, if($B159&lt;=$B158,CW158,CW158*vlookup($B159,'2a. TBill Main'!$B$237:$HF$246,1+CW$123)),CW158)</f>
        <v>11788.94822</v>
      </c>
      <c r="CX159" s="346">
        <f>if($A159-CX$126&gt;=0, if($B159&lt;=$B158,CX158,CX158*vlookup($B159,'2a. TBill Main'!$B$237:$HF$246,1+CX$123)),CX158)</f>
        <v>88664.27302</v>
      </c>
      <c r="CY159" s="346">
        <f>if($A159-CY$126&gt;=0, if($B159&lt;=$B158,CY158,CY158*vlookup($B159,'2a. TBill Main'!$B$237:$HF$246,1+CY$123)),CY158)</f>
        <v>174021.0875</v>
      </c>
      <c r="CZ159" s="346">
        <f>if($A159-CZ$126&gt;=0, if($B159&lt;=$B158,CZ158,CZ158*vlookup($B159,'2a. TBill Main'!$B$237:$HF$246,1+CZ$123)),CZ158)</f>
        <v>14724.39632</v>
      </c>
      <c r="DA159" s="346">
        <f>if($A159-DA$126&gt;=0, if($B159&lt;=$B158,DA158,DA158*vlookup($B159,'2a. TBill Main'!$B$237:$HF$246,1+DA$123)),DA158)</f>
        <v>40651.54557</v>
      </c>
      <c r="DB159" s="346">
        <f>if($A159-DB$126&gt;=0, if($B159&lt;=$B158,DB158,DB158*vlookup($B159,'2a. TBill Main'!$B$237:$HF$246,1+DB$123)),DB158)</f>
        <v>16260.61823</v>
      </c>
      <c r="DC159" s="346">
        <f>if($A159-DC$126&gt;=0, if($B159&lt;=$B158,DC158,DC158*vlookup($B159,'2a. TBill Main'!$B$237:$HF$246,1+DC$123)),DC158)</f>
        <v>16260.61823</v>
      </c>
      <c r="DD159" s="346">
        <f>if($A159-DD$126&gt;=0, if($B159&lt;=$B158,DD158,DD158*vlookup($B159,'2a. TBill Main'!$B$237:$HF$246,1+DD$123)),DD158)</f>
        <v>32387.89939</v>
      </c>
      <c r="DE159" s="346">
        <f>if($A159-DE$126&gt;=0, if($B159&lt;=$B158,DE158,DE158*vlookup($B159,'2a. TBill Main'!$B$237:$HF$246,1+DE$123)),DE158)</f>
        <v>12328.80074</v>
      </c>
      <c r="DF159" s="346">
        <f>if($A159-DF$126&gt;=0, if($B159&lt;=$B158,DF158,DF158*vlookup($B159,'2a. TBill Main'!$B$237:$HF$246,1+DF$123)),DF158)</f>
        <v>6504.247292</v>
      </c>
      <c r="DG159" s="346">
        <f>if($A159-DG$126&gt;=0, if($B159&lt;=$B158,DG158,DG158*vlookup($B159,'2a. TBill Main'!$B$237:$HF$246,1+DG$123)),DG158)</f>
        <v>16260.61823</v>
      </c>
      <c r="DH159" s="346">
        <f>if($A159-DH$126&gt;=0, if($B159&lt;=$B158,DH158,DH158*vlookup($B159,'2a. TBill Main'!$B$237:$HF$246,1+DH$123)),DH158)</f>
        <v>81064.06006</v>
      </c>
      <c r="DI159" s="346">
        <f>if($A159-DI$126&gt;=0, if($B159&lt;=$B158,DI158,DI158*vlookup($B159,'2a. TBill Main'!$B$237:$HF$246,1+DI$123)),DI158)</f>
        <v>12664.07843</v>
      </c>
      <c r="DJ159" s="346">
        <f>if($A159-DJ$126&gt;=0, if($B159&lt;=$B158,DJ158,DJ158*vlookup($B159,'2a. TBill Main'!$B$237:$HF$246,1+DJ$123)),DJ158)</f>
        <v>81.30309114</v>
      </c>
      <c r="DK159" s="346">
        <f>if($A159-DK$126&gt;=0, if($B159&lt;=$B158,DK158,DK158*vlookup($B159,'2a. TBill Main'!$B$237:$HF$246,1+DK$123)),DK158)</f>
        <v>38024.75652</v>
      </c>
      <c r="DL159" s="346">
        <f>if($A159-DL$126&gt;=0, if($B159&lt;=$B158,DL158,DL158*vlookup($B159,'2a. TBill Main'!$B$237:$HF$246,1+DL$123)),DL158)</f>
        <v>16260.61823</v>
      </c>
      <c r="DM159" s="346">
        <f>if($A159-DM$126&gt;=0, if($B159&lt;=$B158,DM158,DM158*vlookup($B159,'2a. TBill Main'!$B$237:$HF$246,1+DM$123)),DM158)</f>
        <v>10430.68251</v>
      </c>
      <c r="DN159" s="346">
        <f>if($A159-DN$126&gt;=0, if($B159&lt;=$B158,DN158,DN158*vlookup($B159,'2a. TBill Main'!$B$237:$HF$246,1+DN$123)),DN158)</f>
        <v>43308.53059</v>
      </c>
      <c r="DO159" s="346">
        <f>if($A159-DO$126&gt;=0, if($B159&lt;=$B158,DO158,DO158*vlookup($B159,'2a. TBill Main'!$B$237:$HF$246,1+DO$123)),DO158)</f>
        <v>16260.61823</v>
      </c>
      <c r="DP159" s="346">
        <f>if($A159-DP$126&gt;=0, if($B159&lt;=$B158,DP158,DP158*vlookup($B159,'2a. TBill Main'!$B$237:$HF$246,1+DP$123)),DP158)</f>
        <v>19512.74187</v>
      </c>
      <c r="DQ159" s="346">
        <f>if($A159-DQ$126&gt;=0, if($B159&lt;=$B158,DQ158,DQ158*vlookup($B159,'2a. TBill Main'!$B$237:$HF$246,1+DQ$123)),DQ158)</f>
        <v>11382.43276</v>
      </c>
      <c r="DR159" s="346">
        <f>if($A159-DR$126&gt;=0, if($B159&lt;=$B158,DR158,DR158*vlookup($B159,'2a. TBill Main'!$B$237:$HF$246,1+DR$123)),DR158)</f>
        <v>76922.90337</v>
      </c>
      <c r="DS159" s="346">
        <f>if($A159-DS$126&gt;=0, if($B159&lt;=$B158,DS158,DS158*vlookup($B159,'2a. TBill Main'!$B$237:$HF$246,1+DS$123)),DS158)</f>
        <v>3268.107833</v>
      </c>
      <c r="DT159" s="346">
        <f>if($A159-DT$126&gt;=0, if($B159&lt;=$B158,DT158,DT158*vlookup($B159,'2a. TBill Main'!$B$237:$HF$246,1+DT$123)),DT158)</f>
        <v>86.18127661</v>
      </c>
      <c r="DU159" s="346">
        <f>if($A159-DU$126&gt;=0, if($B159&lt;=$B158,DU158,DU158*vlookup($B159,'2a. TBill Main'!$B$237:$HF$246,1+DU$123)),DU158)</f>
        <v>28295.62212</v>
      </c>
      <c r="DV159" s="346">
        <f>if($A159-DV$126&gt;=0, if($B159&lt;=$B158,DV158,DV158*vlookup($B159,'2a. TBill Main'!$B$237:$HF$246,1+DV$123)),DV158)</f>
        <v>56715.13389</v>
      </c>
      <c r="DW159" s="346">
        <f>if($A159-DW$126&gt;=0, if($B159&lt;=$B158,DW158,DW158*vlookup($B159,'2a. TBill Main'!$B$237:$HF$246,1+DW$123)),DW158)</f>
        <v>16260.61823</v>
      </c>
      <c r="DX159" s="346">
        <f>if($A159-DX$126&gt;=0, if($B159&lt;=$B158,DX158,DX158*vlookup($B159,'2a. TBill Main'!$B$237:$HF$246,1+DX$123)),DX158)</f>
        <v>32521.23646</v>
      </c>
      <c r="DY159" s="346">
        <f>if($A159-DY$126&gt;=0, if($B159&lt;=$B158,DY158,DY158*vlookup($B159,'2a. TBill Main'!$B$237:$HF$246,1+DY$123)),DY158)</f>
        <v>16260.61823</v>
      </c>
      <c r="DZ159" s="346">
        <f>if($A159-DZ$126&gt;=0, if($B159&lt;=$B158,DZ158,DZ158*vlookup($B159,'2a. TBill Main'!$B$237:$HF$246,1+DZ$123)),DZ158)</f>
        <v>98269.4202</v>
      </c>
      <c r="EA159" s="346">
        <f>if($A159-EA$126&gt;=0, if($B159&lt;=$B158,EA158,EA158*vlookup($B159,'2a. TBill Main'!$B$237:$HF$246,1+EA$123)),EA158)</f>
        <v>465.0536813</v>
      </c>
      <c r="EB159" s="346">
        <f>if($A159-EB$126&gt;=0, if($B159&lt;=$B158,EB158,EB158*vlookup($B159,'2a. TBill Main'!$B$237:$HF$246,1+EB$123)),EB158)</f>
        <v>32521.23646</v>
      </c>
      <c r="EC159" s="346">
        <f>if($A159-EC$126&gt;=0, if($B159&lt;=$B158,EC158,EC158*vlookup($B159,'2a. TBill Main'!$B$237:$HF$246,1+EC$123)),EC158)</f>
        <v>46954.43763</v>
      </c>
      <c r="ED159" s="346">
        <f>if($A159-ED$126&gt;=0, if($B159&lt;=$B158,ED158,ED158*vlookup($B159,'2a. TBill Main'!$B$237:$HF$246,1+ED$123)),ED158)</f>
        <v>31807.20019</v>
      </c>
      <c r="EE159" s="346">
        <f>if($A159-EE$126&gt;=0, if($B159&lt;=$B158,EE158,EE158*vlookup($B159,'2a. TBill Main'!$B$237:$HF$246,1+EE$123)),EE158)</f>
        <v>32521.23646</v>
      </c>
      <c r="EF159" s="346">
        <f>if($A159-EF$126&gt;=0, if($B159&lt;=$B158,EF158,EF158*vlookup($B159,'2a. TBill Main'!$B$237:$HF$246,1+EF$123)),EF158)</f>
        <v>8568.337648</v>
      </c>
      <c r="EG159" s="346">
        <f>if($A159-EG$126&gt;=0, if($B159&lt;=$B158,EG158,EG158*vlookup($B159,'2a. TBill Main'!$B$237:$HF$246,1+EG$123)),EG158)</f>
        <v>6834.890703</v>
      </c>
      <c r="EH159" s="346">
        <f>if($A159-EH$126&gt;=0, if($B159&lt;=$B158,EH158,EH158*vlookup($B159,'2a. TBill Main'!$B$237:$HF$246,1+EH$123)),EH158)</f>
        <v>640.6683582</v>
      </c>
      <c r="EI159" s="346">
        <f>if($A159-EI$126&gt;=0, if($B159&lt;=$B158,EI158,EI158*vlookup($B159,'2a. TBill Main'!$B$237:$HF$246,1+EI$123)),EI158)</f>
        <v>32521.23646</v>
      </c>
      <c r="EJ159" s="346">
        <f>if($A159-EJ$126&gt;=0, if($B159&lt;=$B158,EJ158,EJ158*vlookup($B159,'2a. TBill Main'!$B$237:$HF$246,1+EJ$123)),EJ158)</f>
        <v>28961.57574</v>
      </c>
      <c r="EK159" s="346">
        <f>if($A159-EK$126&gt;=0, if($B159&lt;=$B158,EK158,EK158*vlookup($B159,'2a. TBill Main'!$B$237:$HF$246,1+EK$123)),EK158)</f>
        <v>17886.68005</v>
      </c>
      <c r="EL159" s="346">
        <f>if($A159-EL$126&gt;=0, if($B159&lt;=$B158,EL158,EL158*vlookup($B159,'2a. TBill Main'!$B$237:$HF$246,1+EL$123)),EL158)</f>
        <v>6870.111202</v>
      </c>
      <c r="EM159" s="346">
        <f>if($A159-EM$126&gt;=0, if($B159&lt;=$B158,EM158,EM158*vlookup($B159,'2a. TBill Main'!$B$237:$HF$246,1+EM$123)),EM158)</f>
        <v>66686.42142</v>
      </c>
      <c r="EN159" s="346">
        <f>if($A159-EN$126&gt;=0, if($B159&lt;=$B158,EN158,EN158*vlookup($B159,'2a. TBill Main'!$B$237:$HF$246,1+EN$123)),EN158)</f>
        <v>487.8185469</v>
      </c>
      <c r="EO159" s="346">
        <f>if($A159-EO$126&gt;=0, if($B159&lt;=$B158,EO158,EO158*vlookup($B159,'2a. TBill Main'!$B$237:$HF$246,1+EO$123)),EO158)</f>
        <v>27670.629</v>
      </c>
      <c r="EP159" s="346">
        <f>if($A159-EP$126&gt;=0, if($B159&lt;=$B158,EP158,EP158*vlookup($B159,'2a. TBill Main'!$B$237:$HF$246,1+EP$123)),EP158)</f>
        <v>29330.65925</v>
      </c>
      <c r="EQ159" s="346">
        <f>if($A159-EQ$126&gt;=0, if($B159&lt;=$B158,EQ158,EQ158*vlookup($B159,'2a. TBill Main'!$B$237:$HF$246,1+EQ$123)),EQ158)</f>
        <v>32521.23646</v>
      </c>
      <c r="ER159" s="346">
        <f>if($A159-ER$126&gt;=0, if($B159&lt;=$B158,ER158,ER158*vlookup($B159,'2a. TBill Main'!$B$237:$HF$246,1+ER$123)),ER158)</f>
        <v>58643.91964</v>
      </c>
      <c r="ES159" s="346">
        <f>if($A159-ES$126&gt;=0, if($B159&lt;=$B158,ES158,ES158*vlookup($B159,'2a. TBill Main'!$B$237:$HF$246,1+ES$123)),ES158)</f>
        <v>7799.503097</v>
      </c>
      <c r="ET159" s="346">
        <f>if($A159-ET$126&gt;=0, if($B159&lt;=$B158,ET158,ET158*vlookup($B159,'2a. TBill Main'!$B$237:$HF$246,1+ET$123)),ET158)</f>
        <v>2305.755665</v>
      </c>
      <c r="EU159" s="346">
        <f>if($A159-EU$126&gt;=0, if($B159&lt;=$B158,EU158,EU158*vlookup($B159,'2a. TBill Main'!$B$237:$HF$246,1+EU$123)),EU158)</f>
        <v>13170.02756</v>
      </c>
      <c r="EV159" s="346">
        <f>if($A159-EV$126&gt;=0, if($B159&lt;=$B158,EV158,EV158*vlookup($B159,'2a. TBill Main'!$B$237:$HF$246,1+EV$123)),EV158)</f>
        <v>7895.733436</v>
      </c>
      <c r="EW159" s="346">
        <f>if($A159-EW$126&gt;=0, if($B159&lt;=$B158,EW158,EW158*vlookup($B159,'2a. TBill Main'!$B$237:$HF$246,1+EW$123)),EW158)</f>
        <v>6946.536107</v>
      </c>
      <c r="EX159" s="346">
        <f>if($A159-EX$126&gt;=0, if($B159&lt;=$B158,EX158,EX158*vlookup($B159,'2a. TBill Main'!$B$237:$HF$246,1+EX$123)),EX158)</f>
        <v>9580.918867</v>
      </c>
      <c r="EY159" s="346">
        <f>if($A159-EY$126&gt;=0, if($B159&lt;=$B158,EY158,EY158*vlookup($B159,'2a. TBill Main'!$B$237:$HF$246,1+EY$123)),EY158)</f>
        <v>74749.62296</v>
      </c>
      <c r="EZ159" s="346">
        <f>if($A159-EZ$126&gt;=0, if($B159&lt;=$B158,EZ158,EZ158*vlookup($B159,'2a. TBill Main'!$B$237:$HF$246,1+EZ$123)),EZ158)</f>
        <v>32027.75922</v>
      </c>
      <c r="FA159" s="346">
        <f>if($A159-FA$126&gt;=0, if($B159&lt;=$B158,FA158,FA158*vlookup($B159,'2a. TBill Main'!$B$237:$HF$246,1+FA$123)),FA158)</f>
        <v>5821.626538</v>
      </c>
      <c r="FB159" s="346">
        <f>if($A159-FB$126&gt;=0, if($B159&lt;=$B158,FB158,FB158*vlookup($B159,'2a. TBill Main'!$B$237:$HF$246,1+FB$123)),FB158)</f>
        <v>10232.31923</v>
      </c>
      <c r="FC159" s="346">
        <f>if($A159-FC$126&gt;=0, if($B159&lt;=$B158,FC158,FC158*vlookup($B159,'2a. TBill Main'!$B$237:$HF$246,1+FC$123)),FC158)</f>
        <v>41020.66161</v>
      </c>
      <c r="FD159" s="346">
        <f>if($A159-FD$126&gt;=0, if($B159&lt;=$B158,FD158,FD158*vlookup($B159,'2a. TBill Main'!$B$237:$HF$246,1+FD$123)),FD158)</f>
        <v>33345.17824</v>
      </c>
      <c r="FE159" s="346">
        <f>if($A159-FE$126&gt;=0, if($B159&lt;=$B158,FE158,FE158*vlookup($B159,'2a. TBill Main'!$B$237:$HF$246,1+FE$123)),FE158)</f>
        <v>56014.67524</v>
      </c>
      <c r="FF159" s="346">
        <f>if($A159-FF$126&gt;=0, if($B159&lt;=$B158,FF158,FF158*vlookup($B159,'2a. TBill Main'!$B$237:$HF$246,1+FF$123)),FF158)</f>
        <v>13304.25897</v>
      </c>
      <c r="FG159" s="346">
        <f>if($A159-FG$126&gt;=0, if($B159&lt;=$B158,FG158,FG158*vlookup($B159,'2a. TBill Main'!$B$237:$HF$246,1+FG$123)),FG158)</f>
        <v>16936.50709</v>
      </c>
      <c r="FH159" s="346">
        <f>if($A159-FH$126&gt;=0, if($B159&lt;=$B158,FH158,FH158*vlookup($B159,'2a. TBill Main'!$B$237:$HF$246,1+FH$123)),FH158)</f>
        <v>20961.56296</v>
      </c>
      <c r="FI159" s="346">
        <f>if($A159-FI$126&gt;=0, if($B159&lt;=$B158,FI158,FI158*vlookup($B159,'2a. TBill Main'!$B$237:$HF$246,1+FI$123)),FI158)</f>
        <v>57112.42957</v>
      </c>
      <c r="FJ159" s="346">
        <f>if($A159-FJ$126&gt;=0, if($B159&lt;=$B158,FJ158,FJ158*vlookup($B159,'2a. TBill Main'!$B$237:$HF$246,1+FJ$123)),FJ158)</f>
        <v>59465.37355</v>
      </c>
      <c r="FK159" s="346">
        <f>if($A159-FK$126&gt;=0, if($B159&lt;=$B158,FK158,FK158*vlookup($B159,'2a. TBill Main'!$B$237:$HF$246,1+FK$123)),FK158)</f>
        <v>25392.58143</v>
      </c>
      <c r="FL159" s="346">
        <f>if($A159-FL$126&gt;=0, if($B159&lt;=$B158,FL158,FL158*vlookup($B159,'2a. TBill Main'!$B$237:$HF$246,1+FL$123)),FL158)</f>
        <v>25280.38316</v>
      </c>
      <c r="FM159" s="346">
        <f>if($A159-FM$126&gt;=0, if($B159&lt;=$B158,FM158,FM158*vlookup($B159,'2a. TBill Main'!$B$237:$HF$246,1+FM$123)),FM158)</f>
        <v>67194.25679</v>
      </c>
      <c r="FN159" s="346">
        <f>if($A159-FN$126&gt;=0, if($B159&lt;=$B158,FN158,FN158*vlookup($B159,'2a. TBill Main'!$B$237:$HF$246,1+FN$123)),FN158)</f>
        <v>57388.30722</v>
      </c>
      <c r="FO159" s="346">
        <f>if($A159-FO$126&gt;=0, if($B159&lt;=$B158,FO158,FO158*vlookup($B159,'2a. TBill Main'!$B$237:$HF$246,1+FO$123)),FO158)</f>
        <v>27643.05099</v>
      </c>
      <c r="FP159" s="346">
        <f>if($A159-FP$126&gt;=0, if($B159&lt;=$B158,FP158,FP158*vlookup($B159,'2a. TBill Main'!$B$237:$HF$246,1+FP$123)),FP158)</f>
        <v>9803.52673</v>
      </c>
      <c r="FQ159" s="346">
        <f>if($A159-FQ$126&gt;=0, if($B159&lt;=$B158,FQ158,FQ158*vlookup($B159,'2a. TBill Main'!$B$237:$HF$246,1+FQ$123)),FQ158)</f>
        <v>54157.01343</v>
      </c>
      <c r="FR159" s="346">
        <f>if($A159-FR$126&gt;=0, if($B159&lt;=$B158,FR158,FR158*vlookup($B159,'2a. TBill Main'!$B$237:$HF$246,1+FR$123)),FR158)</f>
        <v>54150.26527</v>
      </c>
      <c r="FS159" s="346">
        <f>if($A159-FS$126&gt;=0, if($B159&lt;=$B158,FS158,FS158*vlookup($B159,'2a. TBill Main'!$B$237:$HF$246,1+FS$123)),FS158)</f>
        <v>24390.92734</v>
      </c>
      <c r="FT159" s="346">
        <f>if($A159-FT$126&gt;=0, if($B159&lt;=$B158,FT158,FT158*vlookup($B159,'2a. TBill Main'!$B$237:$HF$246,1+FT$123)),FT158)</f>
        <v>30339.06149</v>
      </c>
      <c r="FU159" s="346">
        <f>if($A159-FU$126&gt;=0, if($B159&lt;=$B158,FU158,FU158*vlookup($B159,'2a. TBill Main'!$B$237:$HF$246,1+FU$123)),FU158)</f>
        <v>32521.23646</v>
      </c>
      <c r="FV159" s="346">
        <f>if($A159-FV$126&gt;=0, if($B159&lt;=$B158,FV158,FV158*vlookup($B159,'2a. TBill Main'!$B$237:$HF$246,1+FV$123)),FV158)</f>
        <v>68294.59656</v>
      </c>
      <c r="FW159" s="346">
        <f>if($A159-FW$126&gt;=0, if($B159&lt;=$B158,FW158,FW158*vlookup($B159,'2a. TBill Main'!$B$237:$HF$246,1+FW$123)),FW158)</f>
        <v>1622.809699</v>
      </c>
      <c r="FX159" s="346">
        <f>if($A159-FX$126&gt;=0, if($B159&lt;=$B158,FX158,FX158*vlookup($B159,'2a. TBill Main'!$B$237:$HF$246,1+FX$123)),FX158)</f>
        <v>36224.26705</v>
      </c>
      <c r="FY159" s="346">
        <f>if($A159-FY$126&gt;=0, if($B159&lt;=$B158,FY158,FY158*vlookup($B159,'2a. TBill Main'!$B$237:$HF$246,1+FY$123)),FY158)</f>
        <v>33600.94151</v>
      </c>
      <c r="FZ159" s="346">
        <f>if($A159-FZ$126&gt;=0, if($B159&lt;=$B158,FZ158,FZ158*vlookup($B159,'2a. TBill Main'!$B$237:$HF$246,1+FZ$123)),FZ158)</f>
        <v>37709.46313</v>
      </c>
      <c r="GA159" s="346">
        <f>if($A159-GA$126&gt;=0, if($B159&lt;=$B158,GA158,GA158*vlookup($B159,'2a. TBill Main'!$B$237:$HF$246,1+GA$123)),GA158)</f>
        <v>609.7731836</v>
      </c>
      <c r="GB159" s="346">
        <f>if($A159-GB$126&gt;=0, if($B159&lt;=$B158,GB158,GB158*vlookup($B159,'2a. TBill Main'!$B$237:$HF$246,1+GB$123)),GB158)</f>
        <v>3443.998941</v>
      </c>
      <c r="GC159" s="346">
        <f>if($A159-GC$126&gt;=0, if($B159&lt;=$B158,GC158,GC158*vlookup($B159,'2a. TBill Main'!$B$237:$HF$246,1+GC$123)),GC158)</f>
        <v>178.8668005</v>
      </c>
      <c r="GD159" s="346">
        <f>if($A159-GD$126&gt;=0, if($B159&lt;=$B158,GD158,GD158*vlookup($B159,'2a. TBill Main'!$B$237:$HF$246,1+GD$123)),GD158)</f>
        <v>13709.32723</v>
      </c>
      <c r="GE159" s="346">
        <f>if($A159-GE$126&gt;=0, if($B159&lt;=$B158,GE158,GE158*vlookup($B159,'2a. TBill Main'!$B$237:$HF$246,1+GE$123)),GE158)</f>
        <v>3511.05773</v>
      </c>
      <c r="GF159" s="346">
        <f>if($A159-GF$126&gt;=0, if($B159&lt;=$B158,GF158,GF158*vlookup($B159,'2a. TBill Main'!$B$237:$HF$246,1+GF$123)),GF158)</f>
        <v>2726.905677</v>
      </c>
      <c r="GG159" s="346">
        <f>if($A159-GG$126&gt;=0, if($B159&lt;=$B158,GG158,GG158*vlookup($B159,'2a. TBill Main'!$B$237:$HF$246,1+GG$123)),GG158)</f>
        <v>40110.81497</v>
      </c>
      <c r="GH159" s="346">
        <f>if($A159-GH$126&gt;=0, if($B159&lt;=$B158,GH158,GH158*vlookup($B159,'2a. TBill Main'!$B$237:$HF$246,1+GH$123)),GH158)</f>
        <v>178.8668005</v>
      </c>
      <c r="GI159" s="346">
        <f>if($A159-GI$126&gt;=0, if($B159&lt;=$B158,GI158,GI158*vlookup($B159,'2a. TBill Main'!$B$237:$HF$246,1+GI$123)),GI158)</f>
        <v>406.5154557</v>
      </c>
      <c r="GJ159" s="346">
        <f>if($A159-GJ$126&gt;=0, if($B159&lt;=$B158,GJ158,GJ158*vlookup($B159,'2a. TBill Main'!$B$237:$HF$246,1+GJ$123)),GJ158)</f>
        <v>53.66004016</v>
      </c>
      <c r="GK159" s="346">
        <f>if($A159-GK$126&gt;=0, if($B159&lt;=$B158,GK158,GK158*vlookup($B159,'2a. TBill Main'!$B$237:$HF$246,1+GK$123)),GK158)</f>
        <v>26454.33475</v>
      </c>
      <c r="GL159" s="346">
        <f>if($A159-GL$126&gt;=0, if($B159&lt;=$B158,GL158,GL158*vlookup($B159,'2a. TBill Main'!$B$237:$HF$246,1+GL$123)),GL158)</f>
        <v>19391.29132</v>
      </c>
      <c r="GM159" s="346">
        <f>if($A159-GM$126&gt;=0, if($B159&lt;=$B158,GM158,GM158*vlookup($B159,'2a. TBill Main'!$B$237:$HF$246,1+GM$123)),GM158)</f>
        <v>528.4700924</v>
      </c>
      <c r="GN159" s="346">
        <f>if($A159-GN$126&gt;=0, if($B159&lt;=$B158,GN158,GN158*vlookup($B159,'2a. TBill Main'!$B$237:$HF$246,1+GN$123)),GN158)</f>
        <v>16.26061823</v>
      </c>
      <c r="GO159" s="346">
        <f>if($A159-GO$126&gt;=0, if($B159&lt;=$B158,GO158,GO158*vlookup($B159,'2a. TBill Main'!$B$237:$HF$246,1+GO$123)),GO158)</f>
        <v>1894.362024</v>
      </c>
      <c r="GP159" s="346">
        <f>if($A159-GP$126&gt;=0, if($B159&lt;=$B158,GP158,GP158*vlookup($B159,'2a. TBill Main'!$B$237:$HF$246,1+GP$123)),GP158)</f>
        <v>17732.20418</v>
      </c>
      <c r="GQ159" s="346">
        <f>if($A159-GQ$126&gt;=0, if($B159&lt;=$B158,GQ158,GQ158*vlookup($B159,'2a. TBill Main'!$B$237:$HF$246,1+GQ$123)),GQ158)</f>
        <v>18621.66</v>
      </c>
      <c r="GR159" s="346">
        <f>if($A159-GR$126&gt;=0, if($B159&lt;=$B158,GR158,GR158*vlookup($B159,'2a. TBill Main'!$B$237:$HF$246,1+GR$123)),GR158)</f>
        <v>22194.11782</v>
      </c>
      <c r="GS159" s="346">
        <f>if($A159-GS$126&gt;=0, if($B159&lt;=$B158,GS158,GS158*vlookup($B159,'2a. TBill Main'!$B$237:$HF$246,1+GS$123)),GS158)</f>
        <v>45019.14763</v>
      </c>
      <c r="GT159" s="346">
        <f>if($A159-GT$126&gt;=0, if($B159&lt;=$B158,GT158,GT158*vlookup($B159,'2a. TBill Main'!$B$237:$HF$246,1+GT$123)),GT158)</f>
        <v>3250.497584</v>
      </c>
      <c r="GU159" s="346">
        <f>if($A159-GU$126&gt;=0, if($B159&lt;=$B158,GU158,GU158*vlookup($B159,'2a. TBill Main'!$B$237:$HF$246,1+GU$123)),GU158)</f>
        <v>13497.93919</v>
      </c>
      <c r="GV159" s="346">
        <f>if($A159-GV$126&gt;=0, if($B159&lt;=$B158,GV158,GV158*vlookup($B159,'2a. TBill Main'!$B$237:$HF$246,1+GV$123)),GV158)</f>
        <v>22542.09505</v>
      </c>
      <c r="GW159" s="346">
        <f>if($A159-GW$126&gt;=0, if($B159&lt;=$B158,GW158,GW158*vlookup($B159,'2a. TBill Main'!$B$237:$HF$246,1+GW$123)),GW158)</f>
        <v>24629.95843</v>
      </c>
      <c r="GX159" s="346">
        <f>if($A159-GX$126&gt;=0, if($B159&lt;=$B158,GX158,GX158*vlookup($B159,'2a. TBill Main'!$B$237:$HF$246,1+GX$123)),GX158)</f>
        <v>10774.28564</v>
      </c>
      <c r="GY159" s="346">
        <f>if($A159-GY$126&gt;=0, if($B159&lt;=$B158,GY158,GY158*vlookup($B159,'2a. TBill Main'!$B$237:$HF$246,1+GY$123)),GY158)</f>
        <v>41646.69541</v>
      </c>
      <c r="GZ159" s="346">
        <f>if($A159-GZ$126&gt;=0, if($B159&lt;=$B158,GZ158,GZ158*vlookup($B159,'2a. TBill Main'!$B$237:$HF$246,1+GZ$123)),GZ158)</f>
        <v>33454.59594</v>
      </c>
      <c r="HA159" s="346">
        <f>if($A159-HA$126&gt;=0, if($B159&lt;=$B158,HA158,HA158*vlookup($B159,'2a. TBill Main'!$B$237:$HF$246,1+HA$123)),HA158)</f>
        <v>48207.85486</v>
      </c>
      <c r="HB159" s="346">
        <f>if($A159-HB$126&gt;=0, if($B159&lt;=$B158,HB158,HB158*vlookup($B159,'2a. TBill Main'!$B$237:$HF$246,1+HB$123)),HB158)</f>
        <v>29828.47808</v>
      </c>
      <c r="HC159" s="346">
        <f>if($A159-HC$126&gt;=0, if($B159&lt;=$B158,HC158,HC158*vlookup($B159,'2a. TBill Main'!$B$237:$HF$246,1+HC$123)),HC158)</f>
        <v>8839.272069</v>
      </c>
      <c r="HD159" s="346">
        <f>if($A159-HD$126&gt;=0, if($B159&lt;=$B158,HD158,HD158*vlookup($B159,'2a. TBill Main'!$B$237:$HF$246,1+HD$123)),HD158)</f>
        <v>21426.61664</v>
      </c>
      <c r="HE159" s="346">
        <f>if($A159-HE$126&gt;=0, if($B159&lt;=$B158,HE158,HE158*vlookup($B159,'2a. TBill Main'!$B$237:$HF$246,1+HE$123)),HE158)</f>
        <v>19853.98721</v>
      </c>
      <c r="HF159" s="346">
        <f>if($A159-HF$126&gt;=0, if($B159&lt;=$B158,HF158,HF158*vlookup($B159,'2a. TBill Main'!$B$237:$HF$246,1+HF$123)),HF158)</f>
        <v>20015.19498</v>
      </c>
      <c r="HG159" s="346">
        <f>if($A159-HG$126&gt;=0, if($B159&lt;=$B158,HG158,HG158*vlookup($B159,'2a. TBill Main'!$B$237:$HF$246,1+HG$123)),HG158)</f>
        <v>4115.562474</v>
      </c>
      <c r="HH159" s="346">
        <f>if($A159-HH$126&gt;=0, if($B159&lt;=$B158,HH158,HH158*vlookup($B159,'2a. TBill Main'!$B$237:$HF$246,1+HH$123)),HH158)</f>
        <v>24460.848</v>
      </c>
      <c r="HI159" s="346">
        <f>if($A159-HI$126&gt;=0, if($B159&lt;=$B158,HI158,HI158*vlookup($B159,'2a. TBill Main'!$B$237:$HF$246,1+HI$123)),HI158)</f>
        <v>37898.62291</v>
      </c>
      <c r="HJ159" s="346"/>
      <c r="HK159" s="346"/>
      <c r="HL159" s="346"/>
      <c r="HM159" s="346"/>
      <c r="HN159" s="346"/>
      <c r="HO159" s="346"/>
      <c r="HP159" s="346"/>
      <c r="HQ159" s="346"/>
      <c r="HR159" s="346"/>
      <c r="HS159" s="346"/>
      <c r="HT159" s="346"/>
      <c r="HU159" s="346"/>
      <c r="HV159" s="346"/>
      <c r="HW159" s="346"/>
      <c r="HX159" s="346"/>
    </row>
    <row r="160">
      <c r="A160" s="331" t="str">
        <f t="shared" si="33"/>
        <v>03-2029</v>
      </c>
      <c r="B160" s="346">
        <f t="shared" si="36"/>
        <v>7</v>
      </c>
      <c r="C160" s="346">
        <f t="shared" si="34"/>
        <v>5666793.525</v>
      </c>
      <c r="D160" s="338">
        <f t="shared" si="35"/>
        <v>7</v>
      </c>
      <c r="E160" s="346"/>
      <c r="F160" s="346">
        <f>if($A160-F$126&gt;=0, if($B160&lt;=$B159,F159,F159*vlookup($B160,'2a. TBill Main'!$B$237:$HF$246,1+F$123)),F159)</f>
        <v>499.0143077</v>
      </c>
      <c r="G160" s="346">
        <f>if($A160-G$126&gt;=0, if($B160&lt;=$B159,G159,G159*vlookup($B160,'2a. TBill Main'!$B$237:$HF$246,1+G$123)),G159)</f>
        <v>12851.78728</v>
      </c>
      <c r="H160" s="346">
        <f>if($A160-H$126&gt;=0, if($B160&lt;=$B159,H159,H159*vlookup($B160,'2a. TBill Main'!$B$237:$HF$246,1+H$123)),H159)</f>
        <v>35266.02881</v>
      </c>
      <c r="I160" s="346">
        <f>if($A160-I$126&gt;=0, if($B160&lt;=$B159,I159,I159*vlookup($B160,'2a. TBill Main'!$B$237:$HF$246,1+I$123)),I159)</f>
        <v>13224.76081</v>
      </c>
      <c r="J160" s="346">
        <f>if($A160-J$126&gt;=0, if($B160&lt;=$B159,J159,J159*vlookup($B160,'2a. TBill Main'!$B$237:$HF$246,1+J$123)),J159)</f>
        <v>17633.01441</v>
      </c>
      <c r="K160" s="346">
        <f>if($A160-K$126&gt;=0, if($B160&lt;=$B159,K159,K159*vlookup($B160,'2a. TBill Main'!$B$237:$HF$246,1+K$123)),K159)</f>
        <v>17633.01441</v>
      </c>
      <c r="L160" s="346">
        <f>if($A160-L$126&gt;=0, if($B160&lt;=$B159,L159,L159*vlookup($B160,'2a. TBill Main'!$B$237:$HF$246,1+L$123)),L159)</f>
        <v>4622.759222</v>
      </c>
      <c r="M160" s="346">
        <f>if($A160-M$126&gt;=0, if($B160&lt;=$B159,M159,M159*vlookup($B160,'2a. TBill Main'!$B$237:$HF$246,1+M$123)),M159)</f>
        <v>130605.9744</v>
      </c>
      <c r="N160" s="346">
        <f>if($A160-N$126&gt;=0, if($B160&lt;=$B159,N159,N159*vlookup($B160,'2a. TBill Main'!$B$237:$HF$246,1+N$123)),N159)</f>
        <v>43991.74363</v>
      </c>
      <c r="O160" s="346">
        <f>if($A160-O$126&gt;=0, if($B160&lt;=$B159,O159,O159*vlookup($B160,'2a. TBill Main'!$B$237:$HF$246,1+O$123)),O159)</f>
        <v>2346.954218</v>
      </c>
      <c r="P160" s="346">
        <f>if($A160-P$126&gt;=0, if($B160&lt;=$B159,P159,P159*vlookup($B160,'2a. TBill Main'!$B$237:$HF$246,1+P$123)),P159)</f>
        <v>17.63301441</v>
      </c>
      <c r="Q160" s="346">
        <f>if($A160-Q$126&gt;=0, if($B160&lt;=$B159,Q159,Q159*vlookup($B160,'2a. TBill Main'!$B$237:$HF$246,1+Q$123)),Q159)</f>
        <v>335.0272737</v>
      </c>
      <c r="R160" s="346">
        <f>if($A160-R$126&gt;=0, if($B160&lt;=$B159,R159,R159*vlookup($B160,'2a. TBill Main'!$B$237:$HF$246,1+R$123)),R159)</f>
        <v>13010.25519</v>
      </c>
      <c r="S160" s="346">
        <f>if($A160-S$126&gt;=0, if($B160&lt;=$B159,S159,S159*vlookup($B160,'2a. TBill Main'!$B$237:$HF$246,1+S$123)),S159)</f>
        <v>10466.58706</v>
      </c>
      <c r="T160" s="346">
        <f>if($A160-T$126&gt;=0, if($B160&lt;=$B159,T159,T159*vlookup($B160,'2a. TBill Main'!$B$237:$HF$246,1+T$123)),T159)</f>
        <v>116425.5042</v>
      </c>
      <c r="U160" s="346">
        <f>if($A160-U$126&gt;=0, if($B160&lt;=$B159,U159,U159*vlookup($B160,'2a. TBill Main'!$B$237:$HF$246,1+U$123)),U159)</f>
        <v>17961.99356</v>
      </c>
      <c r="V160" s="346">
        <f>if($A160-V$126&gt;=0, if($B160&lt;=$B159,V159,V159*vlookup($B160,'2a. TBill Main'!$B$237:$HF$246,1+V$123)),V159)</f>
        <v>57659.49865</v>
      </c>
      <c r="W160" s="346">
        <f>if($A160-W$126&gt;=0, if($B160&lt;=$B159,W159,W159*vlookup($B160,'2a. TBill Main'!$B$237:$HF$246,1+W$123)),W159)</f>
        <v>17633.01441</v>
      </c>
      <c r="X160" s="346">
        <f>if($A160-X$126&gt;=0, if($B160&lt;=$B159,X159,X159*vlookup($B160,'2a. TBill Main'!$B$237:$HF$246,1+X$123)),X159)</f>
        <v>31136.35921</v>
      </c>
      <c r="Y160" s="346">
        <f>if($A160-Y$126&gt;=0, if($B160&lt;=$B159,Y159,Y159*vlookup($B160,'2a. TBill Main'!$B$237:$HF$246,1+Y$123)),Y159)</f>
        <v>17633.01441</v>
      </c>
      <c r="Z160" s="346">
        <f>if($A160-Z$126&gt;=0, if($B160&lt;=$B159,Z159,Z159*vlookup($B160,'2a. TBill Main'!$B$237:$HF$246,1+Z$123)),Z159)</f>
        <v>2230.576323</v>
      </c>
      <c r="AA160" s="346">
        <f>if($A160-AA$126&gt;=0, if($B160&lt;=$B159,AA159,AA159*vlookup($B160,'2a. TBill Main'!$B$237:$HF$246,1+AA$123)),AA159)</f>
        <v>39336.66309</v>
      </c>
      <c r="AB160" s="346">
        <f>if($A160-AB$126&gt;=0, if($B160&lt;=$B159,AB159,AB159*vlookup($B160,'2a. TBill Main'!$B$237:$HF$246,1+AB$123)),AB159)</f>
        <v>23267.97919</v>
      </c>
      <c r="AC160" s="346">
        <f>if($A160-AC$126&gt;=0, if($B160&lt;=$B159,AC159,AC159*vlookup($B160,'2a. TBill Main'!$B$237:$HF$246,1+AC$123)),AC159)</f>
        <v>14106.41153</v>
      </c>
      <c r="AD160" s="346">
        <f>if($A160-AD$126&gt;=0, if($B160&lt;=$B159,AD159,AD159*vlookup($B160,'2a. TBill Main'!$B$237:$HF$246,1+AD$123)),AD159)</f>
        <v>8816.507204</v>
      </c>
      <c r="AE160" s="346">
        <f>if($A160-AE$126&gt;=0, if($B160&lt;=$B159,AE159,AE159*vlookup($B160,'2a. TBill Main'!$B$237:$HF$246,1+AE$123)),AE159)</f>
        <v>77084.94424</v>
      </c>
      <c r="AF160" s="346">
        <f>if($A160-AF$126&gt;=0, if($B160&lt;=$B159,AF159,AF159*vlookup($B160,'2a. TBill Main'!$B$237:$HF$246,1+AF$123)),AF159)</f>
        <v>13886.47494</v>
      </c>
      <c r="AG160" s="346">
        <f>if($A160-AG$126&gt;=0, if($B160&lt;=$B159,AG159,AG159*vlookup($B160,'2a. TBill Main'!$B$237:$HF$246,1+AG$123)),AG159)</f>
        <v>19370.94194</v>
      </c>
      <c r="AH160" s="346">
        <f>if($A160-AH$126&gt;=0, if($B160&lt;=$B159,AH159,AH159*vlookup($B160,'2a. TBill Main'!$B$237:$HF$246,1+AH$123)),AH159)</f>
        <v>14711.34735</v>
      </c>
      <c r="AI160" s="346">
        <f>if($A160-AI$126&gt;=0, if($B160&lt;=$B159,AI159,AI159*vlookup($B160,'2a. TBill Main'!$B$237:$HF$246,1+AI$123)),AI159)</f>
        <v>27345.5785</v>
      </c>
      <c r="AJ160" s="346">
        <f>if($A160-AJ$126&gt;=0, if($B160&lt;=$B159,AJ159,AJ159*vlookup($B160,'2a. TBill Main'!$B$237:$HF$246,1+AJ$123)),AJ159)</f>
        <v>26449.52161</v>
      </c>
      <c r="AK160" s="346">
        <f>if($A160-AK$126&gt;=0, if($B160&lt;=$B159,AK159,AK159*vlookup($B160,'2a. TBill Main'!$B$237:$HF$246,1+AK$123)),AK159)</f>
        <v>21159.61729</v>
      </c>
      <c r="AL160" s="346">
        <f>if($A160-AL$126&gt;=0, if($B160&lt;=$B159,AL159,AL159*vlookup($B160,'2a. TBill Main'!$B$237:$HF$246,1+AL$123)),AL159)</f>
        <v>14106.41153</v>
      </c>
      <c r="AM160" s="346">
        <f>if($A160-AM$126&gt;=0, if($B160&lt;=$B159,AM159,AM159*vlookup($B160,'2a. TBill Main'!$B$237:$HF$246,1+AM$123)),AM159)</f>
        <v>19928.37442</v>
      </c>
      <c r="AN160" s="346">
        <f>if($A160-AN$126&gt;=0, if($B160&lt;=$B159,AN159,AN159*vlookup($B160,'2a. TBill Main'!$B$237:$HF$246,1+AN$123)),AN159)</f>
        <v>106002.6294</v>
      </c>
      <c r="AO160" s="346">
        <f>if($A160-AO$126&gt;=0, if($B160&lt;=$B159,AO159,AO159*vlookup($B160,'2a. TBill Main'!$B$237:$HF$246,1+AO$123)),AO159)</f>
        <v>11617.97</v>
      </c>
      <c r="AP160" s="346">
        <f>if($A160-AP$126&gt;=0, if($B160&lt;=$B159,AP159,AP159*vlookup($B160,'2a. TBill Main'!$B$237:$HF$246,1+AP$123)),AP159)</f>
        <v>21127.22544</v>
      </c>
      <c r="AQ160" s="346">
        <f>if($A160-AQ$126&gt;=0, if($B160&lt;=$B159,AQ159,AQ159*vlookup($B160,'2a. TBill Main'!$B$237:$HF$246,1+AQ$123)),AQ159)</f>
        <v>49162.64274</v>
      </c>
      <c r="AR160" s="346">
        <f>if($A160-AR$126&gt;=0, if($B160&lt;=$B159,AR159,AR159*vlookup($B160,'2a. TBill Main'!$B$237:$HF$246,1+AR$123)),AR159)</f>
        <v>35266.02881</v>
      </c>
      <c r="AS160" s="346">
        <f>if($A160-AS$126&gt;=0, if($B160&lt;=$B159,AS159,AS159*vlookup($B160,'2a. TBill Main'!$B$237:$HF$246,1+AS$123)),AS159)</f>
        <v>10579.80864</v>
      </c>
      <c r="AT160" s="346">
        <f>if($A160-AT$126&gt;=0, if($B160&lt;=$B159,AT159,AT159*vlookup($B160,'2a. TBill Main'!$B$237:$HF$246,1+AT$123)),AT159)</f>
        <v>14106.41153</v>
      </c>
      <c r="AU160" s="346">
        <f>if($A160-AU$126&gt;=0, if($B160&lt;=$B159,AU159,AU159*vlookup($B160,'2a. TBill Main'!$B$237:$HF$246,1+AU$123)),AU159)</f>
        <v>14106.41153</v>
      </c>
      <c r="AV160" s="346">
        <f>if($A160-AV$126&gt;=0, if($B160&lt;=$B159,AV159,AV159*vlookup($B160,'2a. TBill Main'!$B$237:$HF$246,1+AV$123)),AV159)</f>
        <v>8816.507204</v>
      </c>
      <c r="AW160" s="346">
        <f>if($A160-AW$126&gt;=0, if($B160&lt;=$B159,AW159,AW159*vlookup($B160,'2a. TBill Main'!$B$237:$HF$246,1+AW$123)),AW159)</f>
        <v>8816.507204</v>
      </c>
      <c r="AX160" s="346">
        <f>if($A160-AX$126&gt;=0, if($B160&lt;=$B159,AX159,AX159*vlookup($B160,'2a. TBill Main'!$B$237:$HF$246,1+AX$123)),AX159)</f>
        <v>65593.05029</v>
      </c>
      <c r="AY160" s="346">
        <f>if($A160-AY$126&gt;=0, if($B160&lt;=$B159,AY159,AY159*vlookup($B160,'2a. TBill Main'!$B$237:$HF$246,1+AY$123)),AY159)</f>
        <v>49908.39581</v>
      </c>
      <c r="AZ160" s="346">
        <f>if($A160-AZ$126&gt;=0, if($B160&lt;=$B159,AZ159,AZ159*vlookup($B160,'2a. TBill Main'!$B$237:$HF$246,1+AZ$123)),AZ159)</f>
        <v>19948.1763</v>
      </c>
      <c r="BA160" s="346">
        <f>if($A160-BA$126&gt;=0, if($B160&lt;=$B159,BA159,BA159*vlookup($B160,'2a. TBill Main'!$B$237:$HF$246,1+BA$123)),BA159)</f>
        <v>30348.09293</v>
      </c>
      <c r="BB160" s="346">
        <f>if($A160-BB$126&gt;=0, if($B160&lt;=$B159,BB159,BB159*vlookup($B160,'2a. TBill Main'!$B$237:$HF$246,1+BB$123)),BB159)</f>
        <v>55961.91546</v>
      </c>
      <c r="BC160" s="346">
        <f>if($A160-BC$126&gt;=0, if($B160&lt;=$B159,BC159,BC159*vlookup($B160,'2a. TBill Main'!$B$237:$HF$246,1+BC$123)),BC159)</f>
        <v>528.9904322</v>
      </c>
      <c r="BD160" s="346">
        <f>if($A160-BD$126&gt;=0, if($B160&lt;=$B159,BD159,BD159*vlookup($B160,'2a. TBill Main'!$B$237:$HF$246,1+BD$123)),BD159)</f>
        <v>26449.52161</v>
      </c>
      <c r="BE160" s="346">
        <f>if($A160-BE$126&gt;=0, if($B160&lt;=$B159,BE159,BE159*vlookup($B160,'2a. TBill Main'!$B$237:$HF$246,1+BE$123)),BE159)</f>
        <v>17633.01441</v>
      </c>
      <c r="BF160" s="346">
        <f>if($A160-BF$126&gt;=0, if($B160&lt;=$B159,BF159,BF159*vlookup($B160,'2a. TBill Main'!$B$237:$HF$246,1+BF$123)),BF159)</f>
        <v>8816.507204</v>
      </c>
      <c r="BG160" s="346">
        <f>if($A160-BG$126&gt;=0, if($B160&lt;=$B159,BG159,BG159*vlookup($B160,'2a. TBill Main'!$B$237:$HF$246,1+BG$123)),BG159)</f>
        <v>8816.507204</v>
      </c>
      <c r="BH160" s="346">
        <f>if($A160-BH$126&gt;=0, if($B160&lt;=$B159,BH159,BH159*vlookup($B160,'2a. TBill Main'!$B$237:$HF$246,1+BH$123)),BH159)</f>
        <v>17633.01441</v>
      </c>
      <c r="BI160" s="346">
        <f>if($A160-BI$126&gt;=0, if($B160&lt;=$B159,BI159,BI159*vlookup($B160,'2a. TBill Main'!$B$237:$HF$246,1+BI$123)),BI159)</f>
        <v>97796.22451</v>
      </c>
      <c r="BJ160" s="346">
        <f>if($A160-BJ$126&gt;=0, if($B160&lt;=$B159,BJ159,BJ159*vlookup($B160,'2a. TBill Main'!$B$237:$HF$246,1+BJ$123)),BJ159)</f>
        <v>17633.01441</v>
      </c>
      <c r="BK160" s="346">
        <f>if($A160-BK$126&gt;=0, if($B160&lt;=$B159,BK159,BK159*vlookup($B160,'2a. TBill Main'!$B$237:$HF$246,1+BK$123)),BK159)</f>
        <v>32714.39057</v>
      </c>
      <c r="BL160" s="346">
        <f>if($A160-BL$126&gt;=0, if($B160&lt;=$B159,BL159,BL159*vlookup($B160,'2a. TBill Main'!$B$237:$HF$246,1+BL$123)),BL159)</f>
        <v>44082.53602</v>
      </c>
      <c r="BM160" s="346">
        <f>if($A160-BM$126&gt;=0, if($B160&lt;=$B159,BM159,BM159*vlookup($B160,'2a. TBill Main'!$B$237:$HF$246,1+BM$123)),BM159)</f>
        <v>35.26602881</v>
      </c>
      <c r="BN160" s="346">
        <f>if($A160-BN$126&gt;=0, if($B160&lt;=$B159,BN159,BN159*vlookup($B160,'2a. TBill Main'!$B$237:$HF$246,1+BN$123)),BN159)</f>
        <v>5007.511596</v>
      </c>
      <c r="BO160" s="346">
        <f>if($A160-BO$126&gt;=0, if($B160&lt;=$B159,BO159,BO159*vlookup($B160,'2a. TBill Main'!$B$237:$HF$246,1+BO$123)),BO159)</f>
        <v>34580.38668</v>
      </c>
      <c r="BP160" s="346">
        <f>if($A160-BP$126&gt;=0, if($B160&lt;=$B159,BP159,BP159*vlookup($B160,'2a. TBill Main'!$B$237:$HF$246,1+BP$123)),BP159)</f>
        <v>17633.01441</v>
      </c>
      <c r="BQ160" s="346">
        <f>if($A160-BQ$126&gt;=0, if($B160&lt;=$B159,BQ159,BQ159*vlookup($B160,'2a. TBill Main'!$B$237:$HF$246,1+BQ$123)),BQ159)</f>
        <v>4049.562823</v>
      </c>
      <c r="BR160" s="346">
        <f>if($A160-BR$126&gt;=0, if($B160&lt;=$B159,BR159,BR159*vlookup($B160,'2a. TBill Main'!$B$237:$HF$246,1+BR$123)),BR159)</f>
        <v>17633.01441</v>
      </c>
      <c r="BS160" s="346">
        <f>if($A160-BS$126&gt;=0, if($B160&lt;=$B159,BS159,BS159*vlookup($B160,'2a. TBill Main'!$B$237:$HF$246,1+BS$123)),BS159)</f>
        <v>10579.80864</v>
      </c>
      <c r="BT160" s="346">
        <f>if($A160-BT$126&gt;=0, if($B160&lt;=$B159,BT159,BT159*vlookup($B160,'2a. TBill Main'!$B$237:$HF$246,1+BT$123)),BT159)</f>
        <v>123081.9672</v>
      </c>
      <c r="BU160" s="346">
        <f>if($A160-BU$126&gt;=0, if($B160&lt;=$B159,BU159,BU159*vlookup($B160,'2a. TBill Main'!$B$237:$HF$246,1+BU$123)),BU159)</f>
        <v>44246.78755</v>
      </c>
      <c r="BV160" s="346">
        <f>if($A160-BV$126&gt;=0, if($B160&lt;=$B159,BV159,BV159*vlookup($B160,'2a. TBill Main'!$B$237:$HF$246,1+BV$123)),BV159)</f>
        <v>44082.53602</v>
      </c>
      <c r="BW160" s="346">
        <f>if($A160-BW$126&gt;=0, if($B160&lt;=$B159,BW159,BW159*vlookup($B160,'2a. TBill Main'!$B$237:$HF$246,1+BW$123)),BW159)</f>
        <v>886.9406247</v>
      </c>
      <c r="BX160" s="346">
        <f>if($A160-BX$126&gt;=0, if($B160&lt;=$B159,BX159,BX159*vlookup($B160,'2a. TBill Main'!$B$237:$HF$246,1+BX$123)),BX159)</f>
        <v>26449.52161</v>
      </c>
      <c r="BY160" s="346">
        <f>if($A160-BY$126&gt;=0, if($B160&lt;=$B159,BY159,BY159*vlookup($B160,'2a. TBill Main'!$B$237:$HF$246,1+BY$123)),BY159)</f>
        <v>17633.01441</v>
      </c>
      <c r="BZ160" s="346">
        <f>if($A160-BZ$126&gt;=0, if($B160&lt;=$B159,BZ159,BZ159*vlookup($B160,'2a. TBill Main'!$B$237:$HF$246,1+BZ$123)),BZ159)</f>
        <v>10737.48306</v>
      </c>
      <c r="CA160" s="346">
        <f>if($A160-CA$126&gt;=0, if($B160&lt;=$B159,CA159,CA159*vlookup($B160,'2a. TBill Main'!$B$237:$HF$246,1+CA$123)),CA159)</f>
        <v>17633.01441</v>
      </c>
      <c r="CB160" s="346">
        <f>if($A160-CB$126&gt;=0, if($B160&lt;=$B159,CB159,CB159*vlookup($B160,'2a. TBill Main'!$B$237:$HF$246,1+CB$123)),CB159)</f>
        <v>36189.99877</v>
      </c>
      <c r="CC160" s="346">
        <f>if($A160-CC$126&gt;=0, if($B160&lt;=$B159,CC159,CC159*vlookup($B160,'2a. TBill Main'!$B$237:$HF$246,1+CC$123)),CC159)</f>
        <v>66629.76574</v>
      </c>
      <c r="CD160" s="346">
        <f>if($A160-CD$126&gt;=0, if($B160&lt;=$B159,CD159,CD159*vlookup($B160,'2a. TBill Main'!$B$237:$HF$246,1+CD$123)),CD159)</f>
        <v>18511.13852</v>
      </c>
      <c r="CE160" s="346">
        <f>if($A160-CE$126&gt;=0, if($B160&lt;=$B159,CE159,CE159*vlookup($B160,'2a. TBill Main'!$B$237:$HF$246,1+CE$123)),CE159)</f>
        <v>39333.29518</v>
      </c>
      <c r="CF160" s="346">
        <f>if($A160-CF$126&gt;=0, if($B160&lt;=$B159,CF159,CF159*vlookup($B160,'2a. TBill Main'!$B$237:$HF$246,1+CF$123)),CF159)</f>
        <v>44082.53602</v>
      </c>
      <c r="CG160" s="346">
        <f>if($A160-CG$126&gt;=0, if($B160&lt;=$B159,CG159,CG159*vlookup($B160,'2a. TBill Main'!$B$237:$HF$246,1+CG$123)),CG159)</f>
        <v>8.816507204</v>
      </c>
      <c r="CH160" s="346">
        <f>if($A160-CH$126&gt;=0, if($B160&lt;=$B159,CH159,CH159*vlookup($B160,'2a. TBill Main'!$B$237:$HF$246,1+CH$123)),CH159)</f>
        <v>24814.11242</v>
      </c>
      <c r="CI160" s="346">
        <f>if($A160-CI$126&gt;=0, if($B160&lt;=$B159,CI159,CI159*vlookup($B160,'2a. TBill Main'!$B$237:$HF$246,1+CI$123)),CI159)</f>
        <v>17633.01441</v>
      </c>
      <c r="CJ160" s="346">
        <f>if($A160-CJ$126&gt;=0, if($B160&lt;=$B159,CJ159,CJ159*vlookup($B160,'2a. TBill Main'!$B$237:$HF$246,1+CJ$123)),CJ159)</f>
        <v>8816.507204</v>
      </c>
      <c r="CK160" s="346">
        <f>if($A160-CK$126&gt;=0, if($B160&lt;=$B159,CK159,CK159*vlookup($B160,'2a. TBill Main'!$B$237:$HF$246,1+CK$123)),CK159)</f>
        <v>15350.1033</v>
      </c>
      <c r="CL160" s="346">
        <f>if($A160-CL$126&gt;=0, if($B160&lt;=$B159,CL159,CL159*vlookup($B160,'2a. TBill Main'!$B$237:$HF$246,1+CL$123)),CL159)</f>
        <v>13244.21002</v>
      </c>
      <c r="CM160" s="346">
        <f>if($A160-CM$126&gt;=0, if($B160&lt;=$B159,CM159,CM159*vlookup($B160,'2a. TBill Main'!$B$237:$HF$246,1+CM$123)),CM159)</f>
        <v>78174.20607</v>
      </c>
      <c r="CN160" s="346">
        <f>if($A160-CN$126&gt;=0, if($B160&lt;=$B159,CN159,CN159*vlookup($B160,'2a. TBill Main'!$B$237:$HF$246,1+CN$123)),CN159)</f>
        <v>27610.14425</v>
      </c>
      <c r="CO160" s="346">
        <f>if($A160-CO$126&gt;=0, if($B160&lt;=$B159,CO159,CO159*vlookup($B160,'2a. TBill Main'!$B$237:$HF$246,1+CO$123)),CO159)</f>
        <v>260.1698917</v>
      </c>
      <c r="CP160" s="346">
        <f>if($A160-CP$126&gt;=0, if($B160&lt;=$B159,CP159,CP159*vlookup($B160,'2a. TBill Main'!$B$237:$HF$246,1+CP$123)),CP159)</f>
        <v>36853.7481</v>
      </c>
      <c r="CQ160" s="346">
        <f>if($A160-CQ$126&gt;=0, if($B160&lt;=$B159,CQ159,CQ159*vlookup($B160,'2a. TBill Main'!$B$237:$HF$246,1+CQ$123)),CQ159)</f>
        <v>8130.309114</v>
      </c>
      <c r="CR160" s="346">
        <f>if($A160-CR$126&gt;=0, if($B160&lt;=$B159,CR159,CR159*vlookup($B160,'2a. TBill Main'!$B$237:$HF$246,1+CR$123)),CR159)</f>
        <v>23290.864</v>
      </c>
      <c r="CS160" s="346">
        <f>if($A160-CS$126&gt;=0, if($B160&lt;=$B159,CS159,CS159*vlookup($B160,'2a. TBill Main'!$B$237:$HF$246,1+CS$123)),CS159)</f>
        <v>6889.623944</v>
      </c>
      <c r="CT160" s="346">
        <f>if($A160-CT$126&gt;=0, if($B160&lt;=$B159,CT159,CT159*vlookup($B160,'2a. TBill Main'!$B$237:$HF$246,1+CT$123)),CT159)</f>
        <v>22771.97141</v>
      </c>
      <c r="CU160" s="346">
        <f>if($A160-CU$126&gt;=0, if($B160&lt;=$B159,CU159,CU159*vlookup($B160,'2a. TBill Main'!$B$237:$HF$246,1+CU$123)),CU159)</f>
        <v>34614.72601</v>
      </c>
      <c r="CV160" s="346">
        <f>if($A160-CV$126&gt;=0, if($B160&lt;=$B159,CV159,CV159*vlookup($B160,'2a. TBill Main'!$B$237:$HF$246,1+CV$123)),CV159)</f>
        <v>8130.309114</v>
      </c>
      <c r="CW160" s="346">
        <f>if($A160-CW$126&gt;=0, if($B160&lt;=$B159,CW159,CW159*vlookup($B160,'2a. TBill Main'!$B$237:$HF$246,1+CW$123)),CW159)</f>
        <v>11788.94822</v>
      </c>
      <c r="CX160" s="346">
        <f>if($A160-CX$126&gt;=0, if($B160&lt;=$B159,CX159,CX159*vlookup($B160,'2a. TBill Main'!$B$237:$HF$246,1+CX$123)),CX159)</f>
        <v>88664.27302</v>
      </c>
      <c r="CY160" s="346">
        <f>if($A160-CY$126&gt;=0, if($B160&lt;=$B159,CY159,CY159*vlookup($B160,'2a. TBill Main'!$B$237:$HF$246,1+CY$123)),CY159)</f>
        <v>174021.0875</v>
      </c>
      <c r="CZ160" s="346">
        <f>if($A160-CZ$126&gt;=0, if($B160&lt;=$B159,CZ159,CZ159*vlookup($B160,'2a. TBill Main'!$B$237:$HF$246,1+CZ$123)),CZ159)</f>
        <v>14724.39632</v>
      </c>
      <c r="DA160" s="346">
        <f>if($A160-DA$126&gt;=0, if($B160&lt;=$B159,DA159,DA159*vlookup($B160,'2a. TBill Main'!$B$237:$HF$246,1+DA$123)),DA159)</f>
        <v>40651.54557</v>
      </c>
      <c r="DB160" s="346">
        <f>if($A160-DB$126&gt;=0, if($B160&lt;=$B159,DB159,DB159*vlookup($B160,'2a. TBill Main'!$B$237:$HF$246,1+DB$123)),DB159)</f>
        <v>16260.61823</v>
      </c>
      <c r="DC160" s="346">
        <f>if($A160-DC$126&gt;=0, if($B160&lt;=$B159,DC159,DC159*vlookup($B160,'2a. TBill Main'!$B$237:$HF$246,1+DC$123)),DC159)</f>
        <v>16260.61823</v>
      </c>
      <c r="DD160" s="346">
        <f>if($A160-DD$126&gt;=0, if($B160&lt;=$B159,DD159,DD159*vlookup($B160,'2a. TBill Main'!$B$237:$HF$246,1+DD$123)),DD159)</f>
        <v>32387.89939</v>
      </c>
      <c r="DE160" s="346">
        <f>if($A160-DE$126&gt;=0, if($B160&lt;=$B159,DE159,DE159*vlookup($B160,'2a. TBill Main'!$B$237:$HF$246,1+DE$123)),DE159)</f>
        <v>12328.80074</v>
      </c>
      <c r="DF160" s="346">
        <f>if($A160-DF$126&gt;=0, if($B160&lt;=$B159,DF159,DF159*vlookup($B160,'2a. TBill Main'!$B$237:$HF$246,1+DF$123)),DF159)</f>
        <v>6504.247292</v>
      </c>
      <c r="DG160" s="346">
        <f>if($A160-DG$126&gt;=0, if($B160&lt;=$B159,DG159,DG159*vlookup($B160,'2a. TBill Main'!$B$237:$HF$246,1+DG$123)),DG159)</f>
        <v>16260.61823</v>
      </c>
      <c r="DH160" s="346">
        <f>if($A160-DH$126&gt;=0, if($B160&lt;=$B159,DH159,DH159*vlookup($B160,'2a. TBill Main'!$B$237:$HF$246,1+DH$123)),DH159)</f>
        <v>81064.06006</v>
      </c>
      <c r="DI160" s="346">
        <f>if($A160-DI$126&gt;=0, if($B160&lt;=$B159,DI159,DI159*vlookup($B160,'2a. TBill Main'!$B$237:$HF$246,1+DI$123)),DI159)</f>
        <v>12664.07843</v>
      </c>
      <c r="DJ160" s="346">
        <f>if($A160-DJ$126&gt;=0, if($B160&lt;=$B159,DJ159,DJ159*vlookup($B160,'2a. TBill Main'!$B$237:$HF$246,1+DJ$123)),DJ159)</f>
        <v>81.30309114</v>
      </c>
      <c r="DK160" s="346">
        <f>if($A160-DK$126&gt;=0, if($B160&lt;=$B159,DK159,DK159*vlookup($B160,'2a. TBill Main'!$B$237:$HF$246,1+DK$123)),DK159)</f>
        <v>38024.75652</v>
      </c>
      <c r="DL160" s="346">
        <f>if($A160-DL$126&gt;=0, if($B160&lt;=$B159,DL159,DL159*vlookup($B160,'2a. TBill Main'!$B$237:$HF$246,1+DL$123)),DL159)</f>
        <v>16260.61823</v>
      </c>
      <c r="DM160" s="346">
        <f>if($A160-DM$126&gt;=0, if($B160&lt;=$B159,DM159,DM159*vlookup($B160,'2a. TBill Main'!$B$237:$HF$246,1+DM$123)),DM159)</f>
        <v>10430.68251</v>
      </c>
      <c r="DN160" s="346">
        <f>if($A160-DN$126&gt;=0, if($B160&lt;=$B159,DN159,DN159*vlookup($B160,'2a. TBill Main'!$B$237:$HF$246,1+DN$123)),DN159)</f>
        <v>43308.53059</v>
      </c>
      <c r="DO160" s="346">
        <f>if($A160-DO$126&gt;=0, if($B160&lt;=$B159,DO159,DO159*vlookup($B160,'2a. TBill Main'!$B$237:$HF$246,1+DO$123)),DO159)</f>
        <v>16260.61823</v>
      </c>
      <c r="DP160" s="346">
        <f>if($A160-DP$126&gt;=0, if($B160&lt;=$B159,DP159,DP159*vlookup($B160,'2a. TBill Main'!$B$237:$HF$246,1+DP$123)),DP159)</f>
        <v>19512.74187</v>
      </c>
      <c r="DQ160" s="346">
        <f>if($A160-DQ$126&gt;=0, if($B160&lt;=$B159,DQ159,DQ159*vlookup($B160,'2a. TBill Main'!$B$237:$HF$246,1+DQ$123)),DQ159)</f>
        <v>11382.43276</v>
      </c>
      <c r="DR160" s="346">
        <f>if($A160-DR$126&gt;=0, if($B160&lt;=$B159,DR159,DR159*vlookup($B160,'2a. TBill Main'!$B$237:$HF$246,1+DR$123)),DR159)</f>
        <v>76922.90337</v>
      </c>
      <c r="DS160" s="346">
        <f>if($A160-DS$126&gt;=0, if($B160&lt;=$B159,DS159,DS159*vlookup($B160,'2a. TBill Main'!$B$237:$HF$246,1+DS$123)),DS159)</f>
        <v>3268.107833</v>
      </c>
      <c r="DT160" s="346">
        <f>if($A160-DT$126&gt;=0, if($B160&lt;=$B159,DT159,DT159*vlookup($B160,'2a. TBill Main'!$B$237:$HF$246,1+DT$123)),DT159)</f>
        <v>86.18127661</v>
      </c>
      <c r="DU160" s="346">
        <f>if($A160-DU$126&gt;=0, if($B160&lt;=$B159,DU159,DU159*vlookup($B160,'2a. TBill Main'!$B$237:$HF$246,1+DU$123)),DU159)</f>
        <v>28295.62212</v>
      </c>
      <c r="DV160" s="346">
        <f>if($A160-DV$126&gt;=0, if($B160&lt;=$B159,DV159,DV159*vlookup($B160,'2a. TBill Main'!$B$237:$HF$246,1+DV$123)),DV159)</f>
        <v>56715.13389</v>
      </c>
      <c r="DW160" s="346">
        <f>if($A160-DW$126&gt;=0, if($B160&lt;=$B159,DW159,DW159*vlookup($B160,'2a. TBill Main'!$B$237:$HF$246,1+DW$123)),DW159)</f>
        <v>16260.61823</v>
      </c>
      <c r="DX160" s="346">
        <f>if($A160-DX$126&gt;=0, if($B160&lt;=$B159,DX159,DX159*vlookup($B160,'2a. TBill Main'!$B$237:$HF$246,1+DX$123)),DX159)</f>
        <v>32521.23646</v>
      </c>
      <c r="DY160" s="346">
        <f>if($A160-DY$126&gt;=0, if($B160&lt;=$B159,DY159,DY159*vlookup($B160,'2a. TBill Main'!$B$237:$HF$246,1+DY$123)),DY159)</f>
        <v>16260.61823</v>
      </c>
      <c r="DZ160" s="346">
        <f>if($A160-DZ$126&gt;=0, if($B160&lt;=$B159,DZ159,DZ159*vlookup($B160,'2a. TBill Main'!$B$237:$HF$246,1+DZ$123)),DZ159)</f>
        <v>98269.4202</v>
      </c>
      <c r="EA160" s="346">
        <f>if($A160-EA$126&gt;=0, if($B160&lt;=$B159,EA159,EA159*vlookup($B160,'2a. TBill Main'!$B$237:$HF$246,1+EA$123)),EA159)</f>
        <v>465.0536813</v>
      </c>
      <c r="EB160" s="346">
        <f>if($A160-EB$126&gt;=0, if($B160&lt;=$B159,EB159,EB159*vlookup($B160,'2a. TBill Main'!$B$237:$HF$246,1+EB$123)),EB159)</f>
        <v>32521.23646</v>
      </c>
      <c r="EC160" s="346">
        <f>if($A160-EC$126&gt;=0, if($B160&lt;=$B159,EC159,EC159*vlookup($B160,'2a. TBill Main'!$B$237:$HF$246,1+EC$123)),EC159)</f>
        <v>46954.43763</v>
      </c>
      <c r="ED160" s="346">
        <f>if($A160-ED$126&gt;=0, if($B160&lt;=$B159,ED159,ED159*vlookup($B160,'2a. TBill Main'!$B$237:$HF$246,1+ED$123)),ED159)</f>
        <v>31807.20019</v>
      </c>
      <c r="EE160" s="346">
        <f>if($A160-EE$126&gt;=0, if($B160&lt;=$B159,EE159,EE159*vlookup($B160,'2a. TBill Main'!$B$237:$HF$246,1+EE$123)),EE159)</f>
        <v>32521.23646</v>
      </c>
      <c r="EF160" s="346">
        <f>if($A160-EF$126&gt;=0, if($B160&lt;=$B159,EF159,EF159*vlookup($B160,'2a. TBill Main'!$B$237:$HF$246,1+EF$123)),EF159)</f>
        <v>8568.337648</v>
      </c>
      <c r="EG160" s="346">
        <f>if($A160-EG$126&gt;=0, if($B160&lt;=$B159,EG159,EG159*vlookup($B160,'2a. TBill Main'!$B$237:$HF$246,1+EG$123)),EG159)</f>
        <v>6834.890703</v>
      </c>
      <c r="EH160" s="346">
        <f>if($A160-EH$126&gt;=0, if($B160&lt;=$B159,EH159,EH159*vlookup($B160,'2a. TBill Main'!$B$237:$HF$246,1+EH$123)),EH159)</f>
        <v>640.6683582</v>
      </c>
      <c r="EI160" s="346">
        <f>if($A160-EI$126&gt;=0, if($B160&lt;=$B159,EI159,EI159*vlookup($B160,'2a. TBill Main'!$B$237:$HF$246,1+EI$123)),EI159)</f>
        <v>32521.23646</v>
      </c>
      <c r="EJ160" s="346">
        <f>if($A160-EJ$126&gt;=0, if($B160&lt;=$B159,EJ159,EJ159*vlookup($B160,'2a. TBill Main'!$B$237:$HF$246,1+EJ$123)),EJ159)</f>
        <v>28961.57574</v>
      </c>
      <c r="EK160" s="346">
        <f>if($A160-EK$126&gt;=0, if($B160&lt;=$B159,EK159,EK159*vlookup($B160,'2a. TBill Main'!$B$237:$HF$246,1+EK$123)),EK159)</f>
        <v>17886.68005</v>
      </c>
      <c r="EL160" s="346">
        <f>if($A160-EL$126&gt;=0, if($B160&lt;=$B159,EL159,EL159*vlookup($B160,'2a. TBill Main'!$B$237:$HF$246,1+EL$123)),EL159)</f>
        <v>6870.111202</v>
      </c>
      <c r="EM160" s="346">
        <f>if($A160-EM$126&gt;=0, if($B160&lt;=$B159,EM159,EM159*vlookup($B160,'2a. TBill Main'!$B$237:$HF$246,1+EM$123)),EM159)</f>
        <v>66686.42142</v>
      </c>
      <c r="EN160" s="346">
        <f>if($A160-EN$126&gt;=0, if($B160&lt;=$B159,EN159,EN159*vlookup($B160,'2a. TBill Main'!$B$237:$HF$246,1+EN$123)),EN159)</f>
        <v>487.8185469</v>
      </c>
      <c r="EO160" s="346">
        <f>if($A160-EO$126&gt;=0, if($B160&lt;=$B159,EO159,EO159*vlookup($B160,'2a. TBill Main'!$B$237:$HF$246,1+EO$123)),EO159)</f>
        <v>27670.629</v>
      </c>
      <c r="EP160" s="346">
        <f>if($A160-EP$126&gt;=0, if($B160&lt;=$B159,EP159,EP159*vlookup($B160,'2a. TBill Main'!$B$237:$HF$246,1+EP$123)),EP159)</f>
        <v>29330.65925</v>
      </c>
      <c r="EQ160" s="346">
        <f>if($A160-EQ$126&gt;=0, if($B160&lt;=$B159,EQ159,EQ159*vlookup($B160,'2a. TBill Main'!$B$237:$HF$246,1+EQ$123)),EQ159)</f>
        <v>32521.23646</v>
      </c>
      <c r="ER160" s="346">
        <f>if($A160-ER$126&gt;=0, if($B160&lt;=$B159,ER159,ER159*vlookup($B160,'2a. TBill Main'!$B$237:$HF$246,1+ER$123)),ER159)</f>
        <v>58643.91964</v>
      </c>
      <c r="ES160" s="346">
        <f>if($A160-ES$126&gt;=0, if($B160&lt;=$B159,ES159,ES159*vlookup($B160,'2a. TBill Main'!$B$237:$HF$246,1+ES$123)),ES159)</f>
        <v>7799.503097</v>
      </c>
      <c r="ET160" s="346">
        <f>if($A160-ET$126&gt;=0, if($B160&lt;=$B159,ET159,ET159*vlookup($B160,'2a. TBill Main'!$B$237:$HF$246,1+ET$123)),ET159)</f>
        <v>2305.755665</v>
      </c>
      <c r="EU160" s="346">
        <f>if($A160-EU$126&gt;=0, if($B160&lt;=$B159,EU159,EU159*vlookup($B160,'2a. TBill Main'!$B$237:$HF$246,1+EU$123)),EU159)</f>
        <v>13170.02756</v>
      </c>
      <c r="EV160" s="346">
        <f>if($A160-EV$126&gt;=0, if($B160&lt;=$B159,EV159,EV159*vlookup($B160,'2a. TBill Main'!$B$237:$HF$246,1+EV$123)),EV159)</f>
        <v>7895.733436</v>
      </c>
      <c r="EW160" s="346">
        <f>if($A160-EW$126&gt;=0, if($B160&lt;=$B159,EW159,EW159*vlookup($B160,'2a. TBill Main'!$B$237:$HF$246,1+EW$123)),EW159)</f>
        <v>6946.536107</v>
      </c>
      <c r="EX160" s="346">
        <f>if($A160-EX$126&gt;=0, if($B160&lt;=$B159,EX159,EX159*vlookup($B160,'2a. TBill Main'!$B$237:$HF$246,1+EX$123)),EX159)</f>
        <v>9580.918867</v>
      </c>
      <c r="EY160" s="346">
        <f>if($A160-EY$126&gt;=0, if($B160&lt;=$B159,EY159,EY159*vlookup($B160,'2a. TBill Main'!$B$237:$HF$246,1+EY$123)),EY159)</f>
        <v>74749.62296</v>
      </c>
      <c r="EZ160" s="346">
        <f>if($A160-EZ$126&gt;=0, if($B160&lt;=$B159,EZ159,EZ159*vlookup($B160,'2a. TBill Main'!$B$237:$HF$246,1+EZ$123)),EZ159)</f>
        <v>32027.75922</v>
      </c>
      <c r="FA160" s="346">
        <f>if($A160-FA$126&gt;=0, if($B160&lt;=$B159,FA159,FA159*vlookup($B160,'2a. TBill Main'!$B$237:$HF$246,1+FA$123)),FA159)</f>
        <v>5821.626538</v>
      </c>
      <c r="FB160" s="346">
        <f>if($A160-FB$126&gt;=0, if($B160&lt;=$B159,FB159,FB159*vlookup($B160,'2a. TBill Main'!$B$237:$HF$246,1+FB$123)),FB159)</f>
        <v>10232.31923</v>
      </c>
      <c r="FC160" s="346">
        <f>if($A160-FC$126&gt;=0, if($B160&lt;=$B159,FC159,FC159*vlookup($B160,'2a. TBill Main'!$B$237:$HF$246,1+FC$123)),FC159)</f>
        <v>41020.66161</v>
      </c>
      <c r="FD160" s="346">
        <f>if($A160-FD$126&gt;=0, if($B160&lt;=$B159,FD159,FD159*vlookup($B160,'2a. TBill Main'!$B$237:$HF$246,1+FD$123)),FD159)</f>
        <v>33345.17824</v>
      </c>
      <c r="FE160" s="346">
        <f>if($A160-FE$126&gt;=0, if($B160&lt;=$B159,FE159,FE159*vlookup($B160,'2a. TBill Main'!$B$237:$HF$246,1+FE$123)),FE159)</f>
        <v>56014.67524</v>
      </c>
      <c r="FF160" s="346">
        <f>if($A160-FF$126&gt;=0, if($B160&lt;=$B159,FF159,FF159*vlookup($B160,'2a. TBill Main'!$B$237:$HF$246,1+FF$123)),FF159)</f>
        <v>13304.25897</v>
      </c>
      <c r="FG160" s="346">
        <f>if($A160-FG$126&gt;=0, if($B160&lt;=$B159,FG159,FG159*vlookup($B160,'2a. TBill Main'!$B$237:$HF$246,1+FG$123)),FG159)</f>
        <v>16936.50709</v>
      </c>
      <c r="FH160" s="346">
        <f>if($A160-FH$126&gt;=0, if($B160&lt;=$B159,FH159,FH159*vlookup($B160,'2a. TBill Main'!$B$237:$HF$246,1+FH$123)),FH159)</f>
        <v>20961.56296</v>
      </c>
      <c r="FI160" s="346">
        <f>if($A160-FI$126&gt;=0, if($B160&lt;=$B159,FI159,FI159*vlookup($B160,'2a. TBill Main'!$B$237:$HF$246,1+FI$123)),FI159)</f>
        <v>57112.42957</v>
      </c>
      <c r="FJ160" s="346">
        <f>if($A160-FJ$126&gt;=0, if($B160&lt;=$B159,FJ159,FJ159*vlookup($B160,'2a. TBill Main'!$B$237:$HF$246,1+FJ$123)),FJ159)</f>
        <v>59465.37355</v>
      </c>
      <c r="FK160" s="346">
        <f>if($A160-FK$126&gt;=0, if($B160&lt;=$B159,FK159,FK159*vlookup($B160,'2a. TBill Main'!$B$237:$HF$246,1+FK$123)),FK159)</f>
        <v>25392.58143</v>
      </c>
      <c r="FL160" s="346">
        <f>if($A160-FL$126&gt;=0, if($B160&lt;=$B159,FL159,FL159*vlookup($B160,'2a. TBill Main'!$B$237:$HF$246,1+FL$123)),FL159)</f>
        <v>25280.38316</v>
      </c>
      <c r="FM160" s="346">
        <f>if($A160-FM$126&gt;=0, if($B160&lt;=$B159,FM159,FM159*vlookup($B160,'2a. TBill Main'!$B$237:$HF$246,1+FM$123)),FM159)</f>
        <v>67194.25679</v>
      </c>
      <c r="FN160" s="346">
        <f>if($A160-FN$126&gt;=0, if($B160&lt;=$B159,FN159,FN159*vlookup($B160,'2a. TBill Main'!$B$237:$HF$246,1+FN$123)),FN159)</f>
        <v>57388.30722</v>
      </c>
      <c r="FO160" s="346">
        <f>if($A160-FO$126&gt;=0, if($B160&lt;=$B159,FO159,FO159*vlookup($B160,'2a. TBill Main'!$B$237:$HF$246,1+FO$123)),FO159)</f>
        <v>27643.05099</v>
      </c>
      <c r="FP160" s="346">
        <f>if($A160-FP$126&gt;=0, if($B160&lt;=$B159,FP159,FP159*vlookup($B160,'2a. TBill Main'!$B$237:$HF$246,1+FP$123)),FP159)</f>
        <v>9803.52673</v>
      </c>
      <c r="FQ160" s="346">
        <f>if($A160-FQ$126&gt;=0, if($B160&lt;=$B159,FQ159,FQ159*vlookup($B160,'2a. TBill Main'!$B$237:$HF$246,1+FQ$123)),FQ159)</f>
        <v>54157.01343</v>
      </c>
      <c r="FR160" s="346">
        <f>if($A160-FR$126&gt;=0, if($B160&lt;=$B159,FR159,FR159*vlookup($B160,'2a. TBill Main'!$B$237:$HF$246,1+FR$123)),FR159)</f>
        <v>54150.26527</v>
      </c>
      <c r="FS160" s="346">
        <f>if($A160-FS$126&gt;=0, if($B160&lt;=$B159,FS159,FS159*vlookup($B160,'2a. TBill Main'!$B$237:$HF$246,1+FS$123)),FS159)</f>
        <v>24390.92734</v>
      </c>
      <c r="FT160" s="346">
        <f>if($A160-FT$126&gt;=0, if($B160&lt;=$B159,FT159,FT159*vlookup($B160,'2a. TBill Main'!$B$237:$HF$246,1+FT$123)),FT159)</f>
        <v>30339.06149</v>
      </c>
      <c r="FU160" s="346">
        <f>if($A160-FU$126&gt;=0, if($B160&lt;=$B159,FU159,FU159*vlookup($B160,'2a. TBill Main'!$B$237:$HF$246,1+FU$123)),FU159)</f>
        <v>32521.23646</v>
      </c>
      <c r="FV160" s="346">
        <f>if($A160-FV$126&gt;=0, if($B160&lt;=$B159,FV159,FV159*vlookup($B160,'2a. TBill Main'!$B$237:$HF$246,1+FV$123)),FV159)</f>
        <v>68294.59656</v>
      </c>
      <c r="FW160" s="346">
        <f>if($A160-FW$126&gt;=0, if($B160&lt;=$B159,FW159,FW159*vlookup($B160,'2a. TBill Main'!$B$237:$HF$246,1+FW$123)),FW159)</f>
        <v>1622.809699</v>
      </c>
      <c r="FX160" s="346">
        <f>if($A160-FX$126&gt;=0, if($B160&lt;=$B159,FX159,FX159*vlookup($B160,'2a. TBill Main'!$B$237:$HF$246,1+FX$123)),FX159)</f>
        <v>36224.26705</v>
      </c>
      <c r="FY160" s="346">
        <f>if($A160-FY$126&gt;=0, if($B160&lt;=$B159,FY159,FY159*vlookup($B160,'2a. TBill Main'!$B$237:$HF$246,1+FY$123)),FY159)</f>
        <v>33600.94151</v>
      </c>
      <c r="FZ160" s="346">
        <f>if($A160-FZ$126&gt;=0, if($B160&lt;=$B159,FZ159,FZ159*vlookup($B160,'2a. TBill Main'!$B$237:$HF$246,1+FZ$123)),FZ159)</f>
        <v>37709.46313</v>
      </c>
      <c r="GA160" s="346">
        <f>if($A160-GA$126&gt;=0, if($B160&lt;=$B159,GA159,GA159*vlookup($B160,'2a. TBill Main'!$B$237:$HF$246,1+GA$123)),GA159)</f>
        <v>609.7731836</v>
      </c>
      <c r="GB160" s="346">
        <f>if($A160-GB$126&gt;=0, if($B160&lt;=$B159,GB159,GB159*vlookup($B160,'2a. TBill Main'!$B$237:$HF$246,1+GB$123)),GB159)</f>
        <v>3443.998941</v>
      </c>
      <c r="GC160" s="346">
        <f>if($A160-GC$126&gt;=0, if($B160&lt;=$B159,GC159,GC159*vlookup($B160,'2a. TBill Main'!$B$237:$HF$246,1+GC$123)),GC159)</f>
        <v>178.8668005</v>
      </c>
      <c r="GD160" s="346">
        <f>if($A160-GD$126&gt;=0, if($B160&lt;=$B159,GD159,GD159*vlookup($B160,'2a. TBill Main'!$B$237:$HF$246,1+GD$123)),GD159)</f>
        <v>13709.32723</v>
      </c>
      <c r="GE160" s="346">
        <f>if($A160-GE$126&gt;=0, if($B160&lt;=$B159,GE159,GE159*vlookup($B160,'2a. TBill Main'!$B$237:$HF$246,1+GE$123)),GE159)</f>
        <v>3511.05773</v>
      </c>
      <c r="GF160" s="346">
        <f>if($A160-GF$126&gt;=0, if($B160&lt;=$B159,GF159,GF159*vlookup($B160,'2a. TBill Main'!$B$237:$HF$246,1+GF$123)),GF159)</f>
        <v>2726.905677</v>
      </c>
      <c r="GG160" s="346">
        <f>if($A160-GG$126&gt;=0, if($B160&lt;=$B159,GG159,GG159*vlookup($B160,'2a. TBill Main'!$B$237:$HF$246,1+GG$123)),GG159)</f>
        <v>40110.81497</v>
      </c>
      <c r="GH160" s="346">
        <f>if($A160-GH$126&gt;=0, if($B160&lt;=$B159,GH159,GH159*vlookup($B160,'2a. TBill Main'!$B$237:$HF$246,1+GH$123)),GH159)</f>
        <v>178.8668005</v>
      </c>
      <c r="GI160" s="346">
        <f>if($A160-GI$126&gt;=0, if($B160&lt;=$B159,GI159,GI159*vlookup($B160,'2a. TBill Main'!$B$237:$HF$246,1+GI$123)),GI159)</f>
        <v>406.5154557</v>
      </c>
      <c r="GJ160" s="346">
        <f>if($A160-GJ$126&gt;=0, if($B160&lt;=$B159,GJ159,GJ159*vlookup($B160,'2a. TBill Main'!$B$237:$HF$246,1+GJ$123)),GJ159)</f>
        <v>53.66004016</v>
      </c>
      <c r="GK160" s="346">
        <f>if($A160-GK$126&gt;=0, if($B160&lt;=$B159,GK159,GK159*vlookup($B160,'2a. TBill Main'!$B$237:$HF$246,1+GK$123)),GK159)</f>
        <v>26454.33475</v>
      </c>
      <c r="GL160" s="346">
        <f>if($A160-GL$126&gt;=0, if($B160&lt;=$B159,GL159,GL159*vlookup($B160,'2a. TBill Main'!$B$237:$HF$246,1+GL$123)),GL159)</f>
        <v>19391.29132</v>
      </c>
      <c r="GM160" s="346">
        <f>if($A160-GM$126&gt;=0, if($B160&lt;=$B159,GM159,GM159*vlookup($B160,'2a. TBill Main'!$B$237:$HF$246,1+GM$123)),GM159)</f>
        <v>528.4700924</v>
      </c>
      <c r="GN160" s="346">
        <f>if($A160-GN$126&gt;=0, if($B160&lt;=$B159,GN159,GN159*vlookup($B160,'2a. TBill Main'!$B$237:$HF$246,1+GN$123)),GN159)</f>
        <v>16.26061823</v>
      </c>
      <c r="GO160" s="346">
        <f>if($A160-GO$126&gt;=0, if($B160&lt;=$B159,GO159,GO159*vlookup($B160,'2a. TBill Main'!$B$237:$HF$246,1+GO$123)),GO159)</f>
        <v>1894.362024</v>
      </c>
      <c r="GP160" s="346">
        <f>if($A160-GP$126&gt;=0, if($B160&lt;=$B159,GP159,GP159*vlookup($B160,'2a. TBill Main'!$B$237:$HF$246,1+GP$123)),GP159)</f>
        <v>17732.20418</v>
      </c>
      <c r="GQ160" s="346">
        <f>if($A160-GQ$126&gt;=0, if($B160&lt;=$B159,GQ159,GQ159*vlookup($B160,'2a. TBill Main'!$B$237:$HF$246,1+GQ$123)),GQ159)</f>
        <v>18621.66</v>
      </c>
      <c r="GR160" s="346">
        <f>if($A160-GR$126&gt;=0, if($B160&lt;=$B159,GR159,GR159*vlookup($B160,'2a. TBill Main'!$B$237:$HF$246,1+GR$123)),GR159)</f>
        <v>22194.11782</v>
      </c>
      <c r="GS160" s="346">
        <f>if($A160-GS$126&gt;=0, if($B160&lt;=$B159,GS159,GS159*vlookup($B160,'2a. TBill Main'!$B$237:$HF$246,1+GS$123)),GS159)</f>
        <v>45019.14763</v>
      </c>
      <c r="GT160" s="346">
        <f>if($A160-GT$126&gt;=0, if($B160&lt;=$B159,GT159,GT159*vlookup($B160,'2a. TBill Main'!$B$237:$HF$246,1+GT$123)),GT159)</f>
        <v>3250.497584</v>
      </c>
      <c r="GU160" s="346">
        <f>if($A160-GU$126&gt;=0, if($B160&lt;=$B159,GU159,GU159*vlookup($B160,'2a. TBill Main'!$B$237:$HF$246,1+GU$123)),GU159)</f>
        <v>13497.93919</v>
      </c>
      <c r="GV160" s="346">
        <f>if($A160-GV$126&gt;=0, if($B160&lt;=$B159,GV159,GV159*vlookup($B160,'2a. TBill Main'!$B$237:$HF$246,1+GV$123)),GV159)</f>
        <v>22542.09505</v>
      </c>
      <c r="GW160" s="346">
        <f>if($A160-GW$126&gt;=0, if($B160&lt;=$B159,GW159,GW159*vlookup($B160,'2a. TBill Main'!$B$237:$HF$246,1+GW$123)),GW159)</f>
        <v>24629.95843</v>
      </c>
      <c r="GX160" s="346">
        <f>if($A160-GX$126&gt;=0, if($B160&lt;=$B159,GX159,GX159*vlookup($B160,'2a. TBill Main'!$B$237:$HF$246,1+GX$123)),GX159)</f>
        <v>10774.28564</v>
      </c>
      <c r="GY160" s="346">
        <f>if($A160-GY$126&gt;=0, if($B160&lt;=$B159,GY159,GY159*vlookup($B160,'2a. TBill Main'!$B$237:$HF$246,1+GY$123)),GY159)</f>
        <v>41646.69541</v>
      </c>
      <c r="GZ160" s="346">
        <f>if($A160-GZ$126&gt;=0, if($B160&lt;=$B159,GZ159,GZ159*vlookup($B160,'2a. TBill Main'!$B$237:$HF$246,1+GZ$123)),GZ159)</f>
        <v>33454.59594</v>
      </c>
      <c r="HA160" s="346">
        <f>if($A160-HA$126&gt;=0, if($B160&lt;=$B159,HA159,HA159*vlookup($B160,'2a. TBill Main'!$B$237:$HF$246,1+HA$123)),HA159)</f>
        <v>48207.85486</v>
      </c>
      <c r="HB160" s="346">
        <f>if($A160-HB$126&gt;=0, if($B160&lt;=$B159,HB159,HB159*vlookup($B160,'2a. TBill Main'!$B$237:$HF$246,1+HB$123)),HB159)</f>
        <v>29828.47808</v>
      </c>
      <c r="HC160" s="346">
        <f>if($A160-HC$126&gt;=0, if($B160&lt;=$B159,HC159,HC159*vlookup($B160,'2a. TBill Main'!$B$237:$HF$246,1+HC$123)),HC159)</f>
        <v>8839.272069</v>
      </c>
      <c r="HD160" s="346">
        <f>if($A160-HD$126&gt;=0, if($B160&lt;=$B159,HD159,HD159*vlookup($B160,'2a. TBill Main'!$B$237:$HF$246,1+HD$123)),HD159)</f>
        <v>21426.61664</v>
      </c>
      <c r="HE160" s="346">
        <f>if($A160-HE$126&gt;=0, if($B160&lt;=$B159,HE159,HE159*vlookup($B160,'2a. TBill Main'!$B$237:$HF$246,1+HE$123)),HE159)</f>
        <v>19853.98721</v>
      </c>
      <c r="HF160" s="346">
        <f>if($A160-HF$126&gt;=0, if($B160&lt;=$B159,HF159,HF159*vlookup($B160,'2a. TBill Main'!$B$237:$HF$246,1+HF$123)),HF159)</f>
        <v>20015.19498</v>
      </c>
      <c r="HG160" s="346">
        <f>if($A160-HG$126&gt;=0, if($B160&lt;=$B159,HG159,HG159*vlookup($B160,'2a. TBill Main'!$B$237:$HF$246,1+HG$123)),HG159)</f>
        <v>4115.562474</v>
      </c>
      <c r="HH160" s="346">
        <f>if($A160-HH$126&gt;=0, if($B160&lt;=$B159,HH159,HH159*vlookup($B160,'2a. TBill Main'!$B$237:$HF$246,1+HH$123)),HH159)</f>
        <v>24460.848</v>
      </c>
      <c r="HI160" s="346">
        <f>if($A160-HI$126&gt;=0, if($B160&lt;=$B159,HI159,HI159*vlookup($B160,'2a. TBill Main'!$B$237:$HF$246,1+HI$123)),HI159)</f>
        <v>37898.62291</v>
      </c>
      <c r="HJ160" s="346"/>
      <c r="HK160" s="346"/>
      <c r="HL160" s="346"/>
      <c r="HM160" s="346"/>
      <c r="HN160" s="346"/>
      <c r="HO160" s="346"/>
      <c r="HP160" s="346"/>
      <c r="HQ160" s="346"/>
      <c r="HR160" s="346"/>
      <c r="HS160" s="346"/>
      <c r="HT160" s="346"/>
      <c r="HU160" s="346"/>
      <c r="HV160" s="346"/>
      <c r="HW160" s="346"/>
      <c r="HX160" s="346"/>
    </row>
    <row r="161">
      <c r="A161" s="331" t="str">
        <f t="shared" si="33"/>
        <v>06-2029</v>
      </c>
      <c r="B161" s="346">
        <f t="shared" si="36"/>
        <v>7</v>
      </c>
      <c r="C161" s="346">
        <f t="shared" si="34"/>
        <v>5666793.525</v>
      </c>
      <c r="D161" s="338">
        <f t="shared" si="35"/>
        <v>7</v>
      </c>
      <c r="E161" s="346"/>
      <c r="F161" s="346">
        <f>if($A161-F$126&gt;=0, if($B161&lt;=$B160,F160,F160*vlookup($B161,'2a. TBill Main'!$B$237:$HF$246,1+F$123)),F160)</f>
        <v>499.0143077</v>
      </c>
      <c r="G161" s="346">
        <f>if($A161-G$126&gt;=0, if($B161&lt;=$B160,G160,G160*vlookup($B161,'2a. TBill Main'!$B$237:$HF$246,1+G$123)),G160)</f>
        <v>12851.78728</v>
      </c>
      <c r="H161" s="346">
        <f>if($A161-H$126&gt;=0, if($B161&lt;=$B160,H160,H160*vlookup($B161,'2a. TBill Main'!$B$237:$HF$246,1+H$123)),H160)</f>
        <v>35266.02881</v>
      </c>
      <c r="I161" s="346">
        <f>if($A161-I$126&gt;=0, if($B161&lt;=$B160,I160,I160*vlookup($B161,'2a. TBill Main'!$B$237:$HF$246,1+I$123)),I160)</f>
        <v>13224.76081</v>
      </c>
      <c r="J161" s="346">
        <f>if($A161-J$126&gt;=0, if($B161&lt;=$B160,J160,J160*vlookup($B161,'2a. TBill Main'!$B$237:$HF$246,1+J$123)),J160)</f>
        <v>17633.01441</v>
      </c>
      <c r="K161" s="346">
        <f>if($A161-K$126&gt;=0, if($B161&lt;=$B160,K160,K160*vlookup($B161,'2a. TBill Main'!$B$237:$HF$246,1+K$123)),K160)</f>
        <v>17633.01441</v>
      </c>
      <c r="L161" s="346">
        <f>if($A161-L$126&gt;=0, if($B161&lt;=$B160,L160,L160*vlookup($B161,'2a. TBill Main'!$B$237:$HF$246,1+L$123)),L160)</f>
        <v>4622.759222</v>
      </c>
      <c r="M161" s="346">
        <f>if($A161-M$126&gt;=0, if($B161&lt;=$B160,M160,M160*vlookup($B161,'2a. TBill Main'!$B$237:$HF$246,1+M$123)),M160)</f>
        <v>130605.9744</v>
      </c>
      <c r="N161" s="346">
        <f>if($A161-N$126&gt;=0, if($B161&lt;=$B160,N160,N160*vlookup($B161,'2a. TBill Main'!$B$237:$HF$246,1+N$123)),N160)</f>
        <v>43991.74363</v>
      </c>
      <c r="O161" s="346">
        <f>if($A161-O$126&gt;=0, if($B161&lt;=$B160,O160,O160*vlookup($B161,'2a. TBill Main'!$B$237:$HF$246,1+O$123)),O160)</f>
        <v>2346.954218</v>
      </c>
      <c r="P161" s="346">
        <f>if($A161-P$126&gt;=0, if($B161&lt;=$B160,P160,P160*vlookup($B161,'2a. TBill Main'!$B$237:$HF$246,1+P$123)),P160)</f>
        <v>17.63301441</v>
      </c>
      <c r="Q161" s="346">
        <f>if($A161-Q$126&gt;=0, if($B161&lt;=$B160,Q160,Q160*vlookup($B161,'2a. TBill Main'!$B$237:$HF$246,1+Q$123)),Q160)</f>
        <v>335.0272737</v>
      </c>
      <c r="R161" s="346">
        <f>if($A161-R$126&gt;=0, if($B161&lt;=$B160,R160,R160*vlookup($B161,'2a. TBill Main'!$B$237:$HF$246,1+R$123)),R160)</f>
        <v>13010.25519</v>
      </c>
      <c r="S161" s="346">
        <f>if($A161-S$126&gt;=0, if($B161&lt;=$B160,S160,S160*vlookup($B161,'2a. TBill Main'!$B$237:$HF$246,1+S$123)),S160)</f>
        <v>10466.58706</v>
      </c>
      <c r="T161" s="346">
        <f>if($A161-T$126&gt;=0, if($B161&lt;=$B160,T160,T160*vlookup($B161,'2a. TBill Main'!$B$237:$HF$246,1+T$123)),T160)</f>
        <v>116425.5042</v>
      </c>
      <c r="U161" s="346">
        <f>if($A161-U$126&gt;=0, if($B161&lt;=$B160,U160,U160*vlookup($B161,'2a. TBill Main'!$B$237:$HF$246,1+U$123)),U160)</f>
        <v>17961.99356</v>
      </c>
      <c r="V161" s="346">
        <f>if($A161-V$126&gt;=0, if($B161&lt;=$B160,V160,V160*vlookup($B161,'2a. TBill Main'!$B$237:$HF$246,1+V$123)),V160)</f>
        <v>57659.49865</v>
      </c>
      <c r="W161" s="346">
        <f>if($A161-W$126&gt;=0, if($B161&lt;=$B160,W160,W160*vlookup($B161,'2a. TBill Main'!$B$237:$HF$246,1+W$123)),W160)</f>
        <v>17633.01441</v>
      </c>
      <c r="X161" s="346">
        <f>if($A161-X$126&gt;=0, if($B161&lt;=$B160,X160,X160*vlookup($B161,'2a. TBill Main'!$B$237:$HF$246,1+X$123)),X160)</f>
        <v>31136.35921</v>
      </c>
      <c r="Y161" s="346">
        <f>if($A161-Y$126&gt;=0, if($B161&lt;=$B160,Y160,Y160*vlookup($B161,'2a. TBill Main'!$B$237:$HF$246,1+Y$123)),Y160)</f>
        <v>17633.01441</v>
      </c>
      <c r="Z161" s="346">
        <f>if($A161-Z$126&gt;=0, if($B161&lt;=$B160,Z160,Z160*vlookup($B161,'2a. TBill Main'!$B$237:$HF$246,1+Z$123)),Z160)</f>
        <v>2230.576323</v>
      </c>
      <c r="AA161" s="346">
        <f>if($A161-AA$126&gt;=0, if($B161&lt;=$B160,AA160,AA160*vlookup($B161,'2a. TBill Main'!$B$237:$HF$246,1+AA$123)),AA160)</f>
        <v>39336.66309</v>
      </c>
      <c r="AB161" s="346">
        <f>if($A161-AB$126&gt;=0, if($B161&lt;=$B160,AB160,AB160*vlookup($B161,'2a. TBill Main'!$B$237:$HF$246,1+AB$123)),AB160)</f>
        <v>23267.97919</v>
      </c>
      <c r="AC161" s="346">
        <f>if($A161-AC$126&gt;=0, if($B161&lt;=$B160,AC160,AC160*vlookup($B161,'2a. TBill Main'!$B$237:$HF$246,1+AC$123)),AC160)</f>
        <v>14106.41153</v>
      </c>
      <c r="AD161" s="346">
        <f>if($A161-AD$126&gt;=0, if($B161&lt;=$B160,AD160,AD160*vlookup($B161,'2a. TBill Main'!$B$237:$HF$246,1+AD$123)),AD160)</f>
        <v>8816.507204</v>
      </c>
      <c r="AE161" s="346">
        <f>if($A161-AE$126&gt;=0, if($B161&lt;=$B160,AE160,AE160*vlookup($B161,'2a. TBill Main'!$B$237:$HF$246,1+AE$123)),AE160)</f>
        <v>77084.94424</v>
      </c>
      <c r="AF161" s="346">
        <f>if($A161-AF$126&gt;=0, if($B161&lt;=$B160,AF160,AF160*vlookup($B161,'2a. TBill Main'!$B$237:$HF$246,1+AF$123)),AF160)</f>
        <v>13886.47494</v>
      </c>
      <c r="AG161" s="346">
        <f>if($A161-AG$126&gt;=0, if($B161&lt;=$B160,AG160,AG160*vlookup($B161,'2a. TBill Main'!$B$237:$HF$246,1+AG$123)),AG160)</f>
        <v>19370.94194</v>
      </c>
      <c r="AH161" s="346">
        <f>if($A161-AH$126&gt;=0, if($B161&lt;=$B160,AH160,AH160*vlookup($B161,'2a. TBill Main'!$B$237:$HF$246,1+AH$123)),AH160)</f>
        <v>14711.34735</v>
      </c>
      <c r="AI161" s="346">
        <f>if($A161-AI$126&gt;=0, if($B161&lt;=$B160,AI160,AI160*vlookup($B161,'2a. TBill Main'!$B$237:$HF$246,1+AI$123)),AI160)</f>
        <v>27345.5785</v>
      </c>
      <c r="AJ161" s="346">
        <f>if($A161-AJ$126&gt;=0, if($B161&lt;=$B160,AJ160,AJ160*vlookup($B161,'2a. TBill Main'!$B$237:$HF$246,1+AJ$123)),AJ160)</f>
        <v>26449.52161</v>
      </c>
      <c r="AK161" s="346">
        <f>if($A161-AK$126&gt;=0, if($B161&lt;=$B160,AK160,AK160*vlookup($B161,'2a. TBill Main'!$B$237:$HF$246,1+AK$123)),AK160)</f>
        <v>21159.61729</v>
      </c>
      <c r="AL161" s="346">
        <f>if($A161-AL$126&gt;=0, if($B161&lt;=$B160,AL160,AL160*vlookup($B161,'2a. TBill Main'!$B$237:$HF$246,1+AL$123)),AL160)</f>
        <v>14106.41153</v>
      </c>
      <c r="AM161" s="346">
        <f>if($A161-AM$126&gt;=0, if($B161&lt;=$B160,AM160,AM160*vlookup($B161,'2a. TBill Main'!$B$237:$HF$246,1+AM$123)),AM160)</f>
        <v>19928.37442</v>
      </c>
      <c r="AN161" s="346">
        <f>if($A161-AN$126&gt;=0, if($B161&lt;=$B160,AN160,AN160*vlookup($B161,'2a. TBill Main'!$B$237:$HF$246,1+AN$123)),AN160)</f>
        <v>106002.6294</v>
      </c>
      <c r="AO161" s="346">
        <f>if($A161-AO$126&gt;=0, if($B161&lt;=$B160,AO160,AO160*vlookup($B161,'2a. TBill Main'!$B$237:$HF$246,1+AO$123)),AO160)</f>
        <v>11617.97</v>
      </c>
      <c r="AP161" s="346">
        <f>if($A161-AP$126&gt;=0, if($B161&lt;=$B160,AP160,AP160*vlookup($B161,'2a. TBill Main'!$B$237:$HF$246,1+AP$123)),AP160)</f>
        <v>21127.22544</v>
      </c>
      <c r="AQ161" s="346">
        <f>if($A161-AQ$126&gt;=0, if($B161&lt;=$B160,AQ160,AQ160*vlookup($B161,'2a. TBill Main'!$B$237:$HF$246,1+AQ$123)),AQ160)</f>
        <v>49162.64274</v>
      </c>
      <c r="AR161" s="346">
        <f>if($A161-AR$126&gt;=0, if($B161&lt;=$B160,AR160,AR160*vlookup($B161,'2a. TBill Main'!$B$237:$HF$246,1+AR$123)),AR160)</f>
        <v>35266.02881</v>
      </c>
      <c r="AS161" s="346">
        <f>if($A161-AS$126&gt;=0, if($B161&lt;=$B160,AS160,AS160*vlookup($B161,'2a. TBill Main'!$B$237:$HF$246,1+AS$123)),AS160)</f>
        <v>10579.80864</v>
      </c>
      <c r="AT161" s="346">
        <f>if($A161-AT$126&gt;=0, if($B161&lt;=$B160,AT160,AT160*vlookup($B161,'2a. TBill Main'!$B$237:$HF$246,1+AT$123)),AT160)</f>
        <v>14106.41153</v>
      </c>
      <c r="AU161" s="346">
        <f>if($A161-AU$126&gt;=0, if($B161&lt;=$B160,AU160,AU160*vlookup($B161,'2a. TBill Main'!$B$237:$HF$246,1+AU$123)),AU160)</f>
        <v>14106.41153</v>
      </c>
      <c r="AV161" s="346">
        <f>if($A161-AV$126&gt;=0, if($B161&lt;=$B160,AV160,AV160*vlookup($B161,'2a. TBill Main'!$B$237:$HF$246,1+AV$123)),AV160)</f>
        <v>8816.507204</v>
      </c>
      <c r="AW161" s="346">
        <f>if($A161-AW$126&gt;=0, if($B161&lt;=$B160,AW160,AW160*vlookup($B161,'2a. TBill Main'!$B$237:$HF$246,1+AW$123)),AW160)</f>
        <v>8816.507204</v>
      </c>
      <c r="AX161" s="346">
        <f>if($A161-AX$126&gt;=0, if($B161&lt;=$B160,AX160,AX160*vlookup($B161,'2a. TBill Main'!$B$237:$HF$246,1+AX$123)),AX160)</f>
        <v>65593.05029</v>
      </c>
      <c r="AY161" s="346">
        <f>if($A161-AY$126&gt;=0, if($B161&lt;=$B160,AY160,AY160*vlookup($B161,'2a. TBill Main'!$B$237:$HF$246,1+AY$123)),AY160)</f>
        <v>49908.39581</v>
      </c>
      <c r="AZ161" s="346">
        <f>if($A161-AZ$126&gt;=0, if($B161&lt;=$B160,AZ160,AZ160*vlookup($B161,'2a. TBill Main'!$B$237:$HF$246,1+AZ$123)),AZ160)</f>
        <v>19948.1763</v>
      </c>
      <c r="BA161" s="346">
        <f>if($A161-BA$126&gt;=0, if($B161&lt;=$B160,BA160,BA160*vlookup($B161,'2a. TBill Main'!$B$237:$HF$246,1+BA$123)),BA160)</f>
        <v>30348.09293</v>
      </c>
      <c r="BB161" s="346">
        <f>if($A161-BB$126&gt;=0, if($B161&lt;=$B160,BB160,BB160*vlookup($B161,'2a. TBill Main'!$B$237:$HF$246,1+BB$123)),BB160)</f>
        <v>55961.91546</v>
      </c>
      <c r="BC161" s="346">
        <f>if($A161-BC$126&gt;=0, if($B161&lt;=$B160,BC160,BC160*vlookup($B161,'2a. TBill Main'!$B$237:$HF$246,1+BC$123)),BC160)</f>
        <v>528.9904322</v>
      </c>
      <c r="BD161" s="346">
        <f>if($A161-BD$126&gt;=0, if($B161&lt;=$B160,BD160,BD160*vlookup($B161,'2a. TBill Main'!$B$237:$HF$246,1+BD$123)),BD160)</f>
        <v>26449.52161</v>
      </c>
      <c r="BE161" s="346">
        <f>if($A161-BE$126&gt;=0, if($B161&lt;=$B160,BE160,BE160*vlookup($B161,'2a. TBill Main'!$B$237:$HF$246,1+BE$123)),BE160)</f>
        <v>17633.01441</v>
      </c>
      <c r="BF161" s="346">
        <f>if($A161-BF$126&gt;=0, if($B161&lt;=$B160,BF160,BF160*vlookup($B161,'2a. TBill Main'!$B$237:$HF$246,1+BF$123)),BF160)</f>
        <v>8816.507204</v>
      </c>
      <c r="BG161" s="346">
        <f>if($A161-BG$126&gt;=0, if($B161&lt;=$B160,BG160,BG160*vlookup($B161,'2a. TBill Main'!$B$237:$HF$246,1+BG$123)),BG160)</f>
        <v>8816.507204</v>
      </c>
      <c r="BH161" s="346">
        <f>if($A161-BH$126&gt;=0, if($B161&lt;=$B160,BH160,BH160*vlookup($B161,'2a. TBill Main'!$B$237:$HF$246,1+BH$123)),BH160)</f>
        <v>17633.01441</v>
      </c>
      <c r="BI161" s="346">
        <f>if($A161-BI$126&gt;=0, if($B161&lt;=$B160,BI160,BI160*vlookup($B161,'2a. TBill Main'!$B$237:$HF$246,1+BI$123)),BI160)</f>
        <v>97796.22451</v>
      </c>
      <c r="BJ161" s="346">
        <f>if($A161-BJ$126&gt;=0, if($B161&lt;=$B160,BJ160,BJ160*vlookup($B161,'2a. TBill Main'!$B$237:$HF$246,1+BJ$123)),BJ160)</f>
        <v>17633.01441</v>
      </c>
      <c r="BK161" s="346">
        <f>if($A161-BK$126&gt;=0, if($B161&lt;=$B160,BK160,BK160*vlookup($B161,'2a. TBill Main'!$B$237:$HF$246,1+BK$123)),BK160)</f>
        <v>32714.39057</v>
      </c>
      <c r="BL161" s="346">
        <f>if($A161-BL$126&gt;=0, if($B161&lt;=$B160,BL160,BL160*vlookup($B161,'2a. TBill Main'!$B$237:$HF$246,1+BL$123)),BL160)</f>
        <v>44082.53602</v>
      </c>
      <c r="BM161" s="346">
        <f>if($A161-BM$126&gt;=0, if($B161&lt;=$B160,BM160,BM160*vlookup($B161,'2a. TBill Main'!$B$237:$HF$246,1+BM$123)),BM160)</f>
        <v>35.26602881</v>
      </c>
      <c r="BN161" s="346">
        <f>if($A161-BN$126&gt;=0, if($B161&lt;=$B160,BN160,BN160*vlookup($B161,'2a. TBill Main'!$B$237:$HF$246,1+BN$123)),BN160)</f>
        <v>5007.511596</v>
      </c>
      <c r="BO161" s="346">
        <f>if($A161-BO$126&gt;=0, if($B161&lt;=$B160,BO160,BO160*vlookup($B161,'2a. TBill Main'!$B$237:$HF$246,1+BO$123)),BO160)</f>
        <v>34580.38668</v>
      </c>
      <c r="BP161" s="346">
        <f>if($A161-BP$126&gt;=0, if($B161&lt;=$B160,BP160,BP160*vlookup($B161,'2a. TBill Main'!$B$237:$HF$246,1+BP$123)),BP160)</f>
        <v>17633.01441</v>
      </c>
      <c r="BQ161" s="346">
        <f>if($A161-BQ$126&gt;=0, if($B161&lt;=$B160,BQ160,BQ160*vlookup($B161,'2a. TBill Main'!$B$237:$HF$246,1+BQ$123)),BQ160)</f>
        <v>4049.562823</v>
      </c>
      <c r="BR161" s="346">
        <f>if($A161-BR$126&gt;=0, if($B161&lt;=$B160,BR160,BR160*vlookup($B161,'2a. TBill Main'!$B$237:$HF$246,1+BR$123)),BR160)</f>
        <v>17633.01441</v>
      </c>
      <c r="BS161" s="346">
        <f>if($A161-BS$126&gt;=0, if($B161&lt;=$B160,BS160,BS160*vlookup($B161,'2a. TBill Main'!$B$237:$HF$246,1+BS$123)),BS160)</f>
        <v>10579.80864</v>
      </c>
      <c r="BT161" s="346">
        <f>if($A161-BT$126&gt;=0, if($B161&lt;=$B160,BT160,BT160*vlookup($B161,'2a. TBill Main'!$B$237:$HF$246,1+BT$123)),BT160)</f>
        <v>123081.9672</v>
      </c>
      <c r="BU161" s="346">
        <f>if($A161-BU$126&gt;=0, if($B161&lt;=$B160,BU160,BU160*vlookup($B161,'2a. TBill Main'!$B$237:$HF$246,1+BU$123)),BU160)</f>
        <v>44246.78755</v>
      </c>
      <c r="BV161" s="346">
        <f>if($A161-BV$126&gt;=0, if($B161&lt;=$B160,BV160,BV160*vlookup($B161,'2a. TBill Main'!$B$237:$HF$246,1+BV$123)),BV160)</f>
        <v>44082.53602</v>
      </c>
      <c r="BW161" s="346">
        <f>if($A161-BW$126&gt;=0, if($B161&lt;=$B160,BW160,BW160*vlookup($B161,'2a. TBill Main'!$B$237:$HF$246,1+BW$123)),BW160)</f>
        <v>886.9406247</v>
      </c>
      <c r="BX161" s="346">
        <f>if($A161-BX$126&gt;=0, if($B161&lt;=$B160,BX160,BX160*vlookup($B161,'2a. TBill Main'!$B$237:$HF$246,1+BX$123)),BX160)</f>
        <v>26449.52161</v>
      </c>
      <c r="BY161" s="346">
        <f>if($A161-BY$126&gt;=0, if($B161&lt;=$B160,BY160,BY160*vlookup($B161,'2a. TBill Main'!$B$237:$HF$246,1+BY$123)),BY160)</f>
        <v>17633.01441</v>
      </c>
      <c r="BZ161" s="346">
        <f>if($A161-BZ$126&gt;=0, if($B161&lt;=$B160,BZ160,BZ160*vlookup($B161,'2a. TBill Main'!$B$237:$HF$246,1+BZ$123)),BZ160)</f>
        <v>10737.48306</v>
      </c>
      <c r="CA161" s="346">
        <f>if($A161-CA$126&gt;=0, if($B161&lt;=$B160,CA160,CA160*vlookup($B161,'2a. TBill Main'!$B$237:$HF$246,1+CA$123)),CA160)</f>
        <v>17633.01441</v>
      </c>
      <c r="CB161" s="346">
        <f>if($A161-CB$126&gt;=0, if($B161&lt;=$B160,CB160,CB160*vlookup($B161,'2a. TBill Main'!$B$237:$HF$246,1+CB$123)),CB160)</f>
        <v>36189.99877</v>
      </c>
      <c r="CC161" s="346">
        <f>if($A161-CC$126&gt;=0, if($B161&lt;=$B160,CC160,CC160*vlookup($B161,'2a. TBill Main'!$B$237:$HF$246,1+CC$123)),CC160)</f>
        <v>66629.76574</v>
      </c>
      <c r="CD161" s="346">
        <f>if($A161-CD$126&gt;=0, if($B161&lt;=$B160,CD160,CD160*vlookup($B161,'2a. TBill Main'!$B$237:$HF$246,1+CD$123)),CD160)</f>
        <v>18511.13852</v>
      </c>
      <c r="CE161" s="346">
        <f>if($A161-CE$126&gt;=0, if($B161&lt;=$B160,CE160,CE160*vlookup($B161,'2a. TBill Main'!$B$237:$HF$246,1+CE$123)),CE160)</f>
        <v>39333.29518</v>
      </c>
      <c r="CF161" s="346">
        <f>if($A161-CF$126&gt;=0, if($B161&lt;=$B160,CF160,CF160*vlookup($B161,'2a. TBill Main'!$B$237:$HF$246,1+CF$123)),CF160)</f>
        <v>44082.53602</v>
      </c>
      <c r="CG161" s="346">
        <f>if($A161-CG$126&gt;=0, if($B161&lt;=$B160,CG160,CG160*vlookup($B161,'2a. TBill Main'!$B$237:$HF$246,1+CG$123)),CG160)</f>
        <v>8.816507204</v>
      </c>
      <c r="CH161" s="346">
        <f>if($A161-CH$126&gt;=0, if($B161&lt;=$B160,CH160,CH160*vlookup($B161,'2a. TBill Main'!$B$237:$HF$246,1+CH$123)),CH160)</f>
        <v>24814.11242</v>
      </c>
      <c r="CI161" s="346">
        <f>if($A161-CI$126&gt;=0, if($B161&lt;=$B160,CI160,CI160*vlookup($B161,'2a. TBill Main'!$B$237:$HF$246,1+CI$123)),CI160)</f>
        <v>17633.01441</v>
      </c>
      <c r="CJ161" s="346">
        <f>if($A161-CJ$126&gt;=0, if($B161&lt;=$B160,CJ160,CJ160*vlookup($B161,'2a. TBill Main'!$B$237:$HF$246,1+CJ$123)),CJ160)</f>
        <v>8816.507204</v>
      </c>
      <c r="CK161" s="346">
        <f>if($A161-CK$126&gt;=0, if($B161&lt;=$B160,CK160,CK160*vlookup($B161,'2a. TBill Main'!$B$237:$HF$246,1+CK$123)),CK160)</f>
        <v>15350.1033</v>
      </c>
      <c r="CL161" s="346">
        <f>if($A161-CL$126&gt;=0, if($B161&lt;=$B160,CL160,CL160*vlookup($B161,'2a. TBill Main'!$B$237:$HF$246,1+CL$123)),CL160)</f>
        <v>13244.21002</v>
      </c>
      <c r="CM161" s="346">
        <f>if($A161-CM$126&gt;=0, if($B161&lt;=$B160,CM160,CM160*vlookup($B161,'2a. TBill Main'!$B$237:$HF$246,1+CM$123)),CM160)</f>
        <v>78174.20607</v>
      </c>
      <c r="CN161" s="346">
        <f>if($A161-CN$126&gt;=0, if($B161&lt;=$B160,CN160,CN160*vlookup($B161,'2a. TBill Main'!$B$237:$HF$246,1+CN$123)),CN160)</f>
        <v>27610.14425</v>
      </c>
      <c r="CO161" s="346">
        <f>if($A161-CO$126&gt;=0, if($B161&lt;=$B160,CO160,CO160*vlookup($B161,'2a. TBill Main'!$B$237:$HF$246,1+CO$123)),CO160)</f>
        <v>260.1698917</v>
      </c>
      <c r="CP161" s="346">
        <f>if($A161-CP$126&gt;=0, if($B161&lt;=$B160,CP160,CP160*vlookup($B161,'2a. TBill Main'!$B$237:$HF$246,1+CP$123)),CP160)</f>
        <v>36853.7481</v>
      </c>
      <c r="CQ161" s="346">
        <f>if($A161-CQ$126&gt;=0, if($B161&lt;=$B160,CQ160,CQ160*vlookup($B161,'2a. TBill Main'!$B$237:$HF$246,1+CQ$123)),CQ160)</f>
        <v>8130.309114</v>
      </c>
      <c r="CR161" s="346">
        <f>if($A161-CR$126&gt;=0, if($B161&lt;=$B160,CR160,CR160*vlookup($B161,'2a. TBill Main'!$B$237:$HF$246,1+CR$123)),CR160)</f>
        <v>23290.864</v>
      </c>
      <c r="CS161" s="346">
        <f>if($A161-CS$126&gt;=0, if($B161&lt;=$B160,CS160,CS160*vlookup($B161,'2a. TBill Main'!$B$237:$HF$246,1+CS$123)),CS160)</f>
        <v>6889.623944</v>
      </c>
      <c r="CT161" s="346">
        <f>if($A161-CT$126&gt;=0, if($B161&lt;=$B160,CT160,CT160*vlookup($B161,'2a. TBill Main'!$B$237:$HF$246,1+CT$123)),CT160)</f>
        <v>22771.97141</v>
      </c>
      <c r="CU161" s="346">
        <f>if($A161-CU$126&gt;=0, if($B161&lt;=$B160,CU160,CU160*vlookup($B161,'2a. TBill Main'!$B$237:$HF$246,1+CU$123)),CU160)</f>
        <v>34614.72601</v>
      </c>
      <c r="CV161" s="346">
        <f>if($A161-CV$126&gt;=0, if($B161&lt;=$B160,CV160,CV160*vlookup($B161,'2a. TBill Main'!$B$237:$HF$246,1+CV$123)),CV160)</f>
        <v>8130.309114</v>
      </c>
      <c r="CW161" s="346">
        <f>if($A161-CW$126&gt;=0, if($B161&lt;=$B160,CW160,CW160*vlookup($B161,'2a. TBill Main'!$B$237:$HF$246,1+CW$123)),CW160)</f>
        <v>11788.94822</v>
      </c>
      <c r="CX161" s="346">
        <f>if($A161-CX$126&gt;=0, if($B161&lt;=$B160,CX160,CX160*vlookup($B161,'2a. TBill Main'!$B$237:$HF$246,1+CX$123)),CX160)</f>
        <v>88664.27302</v>
      </c>
      <c r="CY161" s="346">
        <f>if($A161-CY$126&gt;=0, if($B161&lt;=$B160,CY160,CY160*vlookup($B161,'2a. TBill Main'!$B$237:$HF$246,1+CY$123)),CY160)</f>
        <v>174021.0875</v>
      </c>
      <c r="CZ161" s="346">
        <f>if($A161-CZ$126&gt;=0, if($B161&lt;=$B160,CZ160,CZ160*vlookup($B161,'2a. TBill Main'!$B$237:$HF$246,1+CZ$123)),CZ160)</f>
        <v>14724.39632</v>
      </c>
      <c r="DA161" s="346">
        <f>if($A161-DA$126&gt;=0, if($B161&lt;=$B160,DA160,DA160*vlookup($B161,'2a. TBill Main'!$B$237:$HF$246,1+DA$123)),DA160)</f>
        <v>40651.54557</v>
      </c>
      <c r="DB161" s="346">
        <f>if($A161-DB$126&gt;=0, if($B161&lt;=$B160,DB160,DB160*vlookup($B161,'2a. TBill Main'!$B$237:$HF$246,1+DB$123)),DB160)</f>
        <v>16260.61823</v>
      </c>
      <c r="DC161" s="346">
        <f>if($A161-DC$126&gt;=0, if($B161&lt;=$B160,DC160,DC160*vlookup($B161,'2a. TBill Main'!$B$237:$HF$246,1+DC$123)),DC160)</f>
        <v>16260.61823</v>
      </c>
      <c r="DD161" s="346">
        <f>if($A161-DD$126&gt;=0, if($B161&lt;=$B160,DD160,DD160*vlookup($B161,'2a. TBill Main'!$B$237:$HF$246,1+DD$123)),DD160)</f>
        <v>32387.89939</v>
      </c>
      <c r="DE161" s="346">
        <f>if($A161-DE$126&gt;=0, if($B161&lt;=$B160,DE160,DE160*vlookup($B161,'2a. TBill Main'!$B$237:$HF$246,1+DE$123)),DE160)</f>
        <v>12328.80074</v>
      </c>
      <c r="DF161" s="346">
        <f>if($A161-DF$126&gt;=0, if($B161&lt;=$B160,DF160,DF160*vlookup($B161,'2a. TBill Main'!$B$237:$HF$246,1+DF$123)),DF160)</f>
        <v>6504.247292</v>
      </c>
      <c r="DG161" s="346">
        <f>if($A161-DG$126&gt;=0, if($B161&lt;=$B160,DG160,DG160*vlookup($B161,'2a. TBill Main'!$B$237:$HF$246,1+DG$123)),DG160)</f>
        <v>16260.61823</v>
      </c>
      <c r="DH161" s="346">
        <f>if($A161-DH$126&gt;=0, if($B161&lt;=$B160,DH160,DH160*vlookup($B161,'2a. TBill Main'!$B$237:$HF$246,1+DH$123)),DH160)</f>
        <v>81064.06006</v>
      </c>
      <c r="DI161" s="346">
        <f>if($A161-DI$126&gt;=0, if($B161&lt;=$B160,DI160,DI160*vlookup($B161,'2a. TBill Main'!$B$237:$HF$246,1+DI$123)),DI160)</f>
        <v>12664.07843</v>
      </c>
      <c r="DJ161" s="346">
        <f>if($A161-DJ$126&gt;=0, if($B161&lt;=$B160,DJ160,DJ160*vlookup($B161,'2a. TBill Main'!$B$237:$HF$246,1+DJ$123)),DJ160)</f>
        <v>81.30309114</v>
      </c>
      <c r="DK161" s="346">
        <f>if($A161-DK$126&gt;=0, if($B161&lt;=$B160,DK160,DK160*vlookup($B161,'2a. TBill Main'!$B$237:$HF$246,1+DK$123)),DK160)</f>
        <v>38024.75652</v>
      </c>
      <c r="DL161" s="346">
        <f>if($A161-DL$126&gt;=0, if($B161&lt;=$B160,DL160,DL160*vlookup($B161,'2a. TBill Main'!$B$237:$HF$246,1+DL$123)),DL160)</f>
        <v>16260.61823</v>
      </c>
      <c r="DM161" s="346">
        <f>if($A161-DM$126&gt;=0, if($B161&lt;=$B160,DM160,DM160*vlookup($B161,'2a. TBill Main'!$B$237:$HF$246,1+DM$123)),DM160)</f>
        <v>10430.68251</v>
      </c>
      <c r="DN161" s="346">
        <f>if($A161-DN$126&gt;=0, if($B161&lt;=$B160,DN160,DN160*vlookup($B161,'2a. TBill Main'!$B$237:$HF$246,1+DN$123)),DN160)</f>
        <v>43308.53059</v>
      </c>
      <c r="DO161" s="346">
        <f>if($A161-DO$126&gt;=0, if($B161&lt;=$B160,DO160,DO160*vlookup($B161,'2a. TBill Main'!$B$237:$HF$246,1+DO$123)),DO160)</f>
        <v>16260.61823</v>
      </c>
      <c r="DP161" s="346">
        <f>if($A161-DP$126&gt;=0, if($B161&lt;=$B160,DP160,DP160*vlookup($B161,'2a. TBill Main'!$B$237:$HF$246,1+DP$123)),DP160)</f>
        <v>19512.74187</v>
      </c>
      <c r="DQ161" s="346">
        <f>if($A161-DQ$126&gt;=0, if($B161&lt;=$B160,DQ160,DQ160*vlookup($B161,'2a. TBill Main'!$B$237:$HF$246,1+DQ$123)),DQ160)</f>
        <v>11382.43276</v>
      </c>
      <c r="DR161" s="346">
        <f>if($A161-DR$126&gt;=0, if($B161&lt;=$B160,DR160,DR160*vlookup($B161,'2a. TBill Main'!$B$237:$HF$246,1+DR$123)),DR160)</f>
        <v>76922.90337</v>
      </c>
      <c r="DS161" s="346">
        <f>if($A161-DS$126&gt;=0, if($B161&lt;=$B160,DS160,DS160*vlookup($B161,'2a. TBill Main'!$B$237:$HF$246,1+DS$123)),DS160)</f>
        <v>3268.107833</v>
      </c>
      <c r="DT161" s="346">
        <f>if($A161-DT$126&gt;=0, if($B161&lt;=$B160,DT160,DT160*vlookup($B161,'2a. TBill Main'!$B$237:$HF$246,1+DT$123)),DT160)</f>
        <v>86.18127661</v>
      </c>
      <c r="DU161" s="346">
        <f>if($A161-DU$126&gt;=0, if($B161&lt;=$B160,DU160,DU160*vlookup($B161,'2a. TBill Main'!$B$237:$HF$246,1+DU$123)),DU160)</f>
        <v>28295.62212</v>
      </c>
      <c r="DV161" s="346">
        <f>if($A161-DV$126&gt;=0, if($B161&lt;=$B160,DV160,DV160*vlookup($B161,'2a. TBill Main'!$B$237:$HF$246,1+DV$123)),DV160)</f>
        <v>56715.13389</v>
      </c>
      <c r="DW161" s="346">
        <f>if($A161-DW$126&gt;=0, if($B161&lt;=$B160,DW160,DW160*vlookup($B161,'2a. TBill Main'!$B$237:$HF$246,1+DW$123)),DW160)</f>
        <v>16260.61823</v>
      </c>
      <c r="DX161" s="346">
        <f>if($A161-DX$126&gt;=0, if($B161&lt;=$B160,DX160,DX160*vlookup($B161,'2a. TBill Main'!$B$237:$HF$246,1+DX$123)),DX160)</f>
        <v>32521.23646</v>
      </c>
      <c r="DY161" s="346">
        <f>if($A161-DY$126&gt;=0, if($B161&lt;=$B160,DY160,DY160*vlookup($B161,'2a. TBill Main'!$B$237:$HF$246,1+DY$123)),DY160)</f>
        <v>16260.61823</v>
      </c>
      <c r="DZ161" s="346">
        <f>if($A161-DZ$126&gt;=0, if($B161&lt;=$B160,DZ160,DZ160*vlookup($B161,'2a. TBill Main'!$B$237:$HF$246,1+DZ$123)),DZ160)</f>
        <v>98269.4202</v>
      </c>
      <c r="EA161" s="346">
        <f>if($A161-EA$126&gt;=0, if($B161&lt;=$B160,EA160,EA160*vlookup($B161,'2a. TBill Main'!$B$237:$HF$246,1+EA$123)),EA160)</f>
        <v>465.0536813</v>
      </c>
      <c r="EB161" s="346">
        <f>if($A161-EB$126&gt;=0, if($B161&lt;=$B160,EB160,EB160*vlookup($B161,'2a. TBill Main'!$B$237:$HF$246,1+EB$123)),EB160)</f>
        <v>32521.23646</v>
      </c>
      <c r="EC161" s="346">
        <f>if($A161-EC$126&gt;=0, if($B161&lt;=$B160,EC160,EC160*vlookup($B161,'2a. TBill Main'!$B$237:$HF$246,1+EC$123)),EC160)</f>
        <v>46954.43763</v>
      </c>
      <c r="ED161" s="346">
        <f>if($A161-ED$126&gt;=0, if($B161&lt;=$B160,ED160,ED160*vlookup($B161,'2a. TBill Main'!$B$237:$HF$246,1+ED$123)),ED160)</f>
        <v>31807.20019</v>
      </c>
      <c r="EE161" s="346">
        <f>if($A161-EE$126&gt;=0, if($B161&lt;=$B160,EE160,EE160*vlookup($B161,'2a. TBill Main'!$B$237:$HF$246,1+EE$123)),EE160)</f>
        <v>32521.23646</v>
      </c>
      <c r="EF161" s="346">
        <f>if($A161-EF$126&gt;=0, if($B161&lt;=$B160,EF160,EF160*vlookup($B161,'2a. TBill Main'!$B$237:$HF$246,1+EF$123)),EF160)</f>
        <v>8568.337648</v>
      </c>
      <c r="EG161" s="346">
        <f>if($A161-EG$126&gt;=0, if($B161&lt;=$B160,EG160,EG160*vlookup($B161,'2a. TBill Main'!$B$237:$HF$246,1+EG$123)),EG160)</f>
        <v>6834.890703</v>
      </c>
      <c r="EH161" s="346">
        <f>if($A161-EH$126&gt;=0, if($B161&lt;=$B160,EH160,EH160*vlookup($B161,'2a. TBill Main'!$B$237:$HF$246,1+EH$123)),EH160)</f>
        <v>640.6683582</v>
      </c>
      <c r="EI161" s="346">
        <f>if($A161-EI$126&gt;=0, if($B161&lt;=$B160,EI160,EI160*vlookup($B161,'2a. TBill Main'!$B$237:$HF$246,1+EI$123)),EI160)</f>
        <v>32521.23646</v>
      </c>
      <c r="EJ161" s="346">
        <f>if($A161-EJ$126&gt;=0, if($B161&lt;=$B160,EJ160,EJ160*vlookup($B161,'2a. TBill Main'!$B$237:$HF$246,1+EJ$123)),EJ160)</f>
        <v>28961.57574</v>
      </c>
      <c r="EK161" s="346">
        <f>if($A161-EK$126&gt;=0, if($B161&lt;=$B160,EK160,EK160*vlookup($B161,'2a. TBill Main'!$B$237:$HF$246,1+EK$123)),EK160)</f>
        <v>17886.68005</v>
      </c>
      <c r="EL161" s="346">
        <f>if($A161-EL$126&gt;=0, if($B161&lt;=$B160,EL160,EL160*vlookup($B161,'2a. TBill Main'!$B$237:$HF$246,1+EL$123)),EL160)</f>
        <v>6870.111202</v>
      </c>
      <c r="EM161" s="346">
        <f>if($A161-EM$126&gt;=0, if($B161&lt;=$B160,EM160,EM160*vlookup($B161,'2a. TBill Main'!$B$237:$HF$246,1+EM$123)),EM160)</f>
        <v>66686.42142</v>
      </c>
      <c r="EN161" s="346">
        <f>if($A161-EN$126&gt;=0, if($B161&lt;=$B160,EN160,EN160*vlookup($B161,'2a. TBill Main'!$B$237:$HF$246,1+EN$123)),EN160)</f>
        <v>487.8185469</v>
      </c>
      <c r="EO161" s="346">
        <f>if($A161-EO$126&gt;=0, if($B161&lt;=$B160,EO160,EO160*vlookup($B161,'2a. TBill Main'!$B$237:$HF$246,1+EO$123)),EO160)</f>
        <v>27670.629</v>
      </c>
      <c r="EP161" s="346">
        <f>if($A161-EP$126&gt;=0, if($B161&lt;=$B160,EP160,EP160*vlookup($B161,'2a. TBill Main'!$B$237:$HF$246,1+EP$123)),EP160)</f>
        <v>29330.65925</v>
      </c>
      <c r="EQ161" s="346">
        <f>if($A161-EQ$126&gt;=0, if($B161&lt;=$B160,EQ160,EQ160*vlookup($B161,'2a. TBill Main'!$B$237:$HF$246,1+EQ$123)),EQ160)</f>
        <v>32521.23646</v>
      </c>
      <c r="ER161" s="346">
        <f>if($A161-ER$126&gt;=0, if($B161&lt;=$B160,ER160,ER160*vlookup($B161,'2a. TBill Main'!$B$237:$HF$246,1+ER$123)),ER160)</f>
        <v>58643.91964</v>
      </c>
      <c r="ES161" s="346">
        <f>if($A161-ES$126&gt;=0, if($B161&lt;=$B160,ES160,ES160*vlookup($B161,'2a. TBill Main'!$B$237:$HF$246,1+ES$123)),ES160)</f>
        <v>7799.503097</v>
      </c>
      <c r="ET161" s="346">
        <f>if($A161-ET$126&gt;=0, if($B161&lt;=$B160,ET160,ET160*vlookup($B161,'2a. TBill Main'!$B$237:$HF$246,1+ET$123)),ET160)</f>
        <v>2305.755665</v>
      </c>
      <c r="EU161" s="346">
        <f>if($A161-EU$126&gt;=0, if($B161&lt;=$B160,EU160,EU160*vlookup($B161,'2a. TBill Main'!$B$237:$HF$246,1+EU$123)),EU160)</f>
        <v>13170.02756</v>
      </c>
      <c r="EV161" s="346">
        <f>if($A161-EV$126&gt;=0, if($B161&lt;=$B160,EV160,EV160*vlookup($B161,'2a. TBill Main'!$B$237:$HF$246,1+EV$123)),EV160)</f>
        <v>7895.733436</v>
      </c>
      <c r="EW161" s="346">
        <f>if($A161-EW$126&gt;=0, if($B161&lt;=$B160,EW160,EW160*vlookup($B161,'2a. TBill Main'!$B$237:$HF$246,1+EW$123)),EW160)</f>
        <v>6946.536107</v>
      </c>
      <c r="EX161" s="346">
        <f>if($A161-EX$126&gt;=0, if($B161&lt;=$B160,EX160,EX160*vlookup($B161,'2a. TBill Main'!$B$237:$HF$246,1+EX$123)),EX160)</f>
        <v>9580.918867</v>
      </c>
      <c r="EY161" s="346">
        <f>if($A161-EY$126&gt;=0, if($B161&lt;=$B160,EY160,EY160*vlookup($B161,'2a. TBill Main'!$B$237:$HF$246,1+EY$123)),EY160)</f>
        <v>74749.62296</v>
      </c>
      <c r="EZ161" s="346">
        <f>if($A161-EZ$126&gt;=0, if($B161&lt;=$B160,EZ160,EZ160*vlookup($B161,'2a. TBill Main'!$B$237:$HF$246,1+EZ$123)),EZ160)</f>
        <v>32027.75922</v>
      </c>
      <c r="FA161" s="346">
        <f>if($A161-FA$126&gt;=0, if($B161&lt;=$B160,FA160,FA160*vlookup($B161,'2a. TBill Main'!$B$237:$HF$246,1+FA$123)),FA160)</f>
        <v>5821.626538</v>
      </c>
      <c r="FB161" s="346">
        <f>if($A161-FB$126&gt;=0, if($B161&lt;=$B160,FB160,FB160*vlookup($B161,'2a. TBill Main'!$B$237:$HF$246,1+FB$123)),FB160)</f>
        <v>10232.31923</v>
      </c>
      <c r="FC161" s="346">
        <f>if($A161-FC$126&gt;=0, if($B161&lt;=$B160,FC160,FC160*vlookup($B161,'2a. TBill Main'!$B$237:$HF$246,1+FC$123)),FC160)</f>
        <v>41020.66161</v>
      </c>
      <c r="FD161" s="346">
        <f>if($A161-FD$126&gt;=0, if($B161&lt;=$B160,FD160,FD160*vlookup($B161,'2a. TBill Main'!$B$237:$HF$246,1+FD$123)),FD160)</f>
        <v>33345.17824</v>
      </c>
      <c r="FE161" s="346">
        <f>if($A161-FE$126&gt;=0, if($B161&lt;=$B160,FE160,FE160*vlookup($B161,'2a. TBill Main'!$B$237:$HF$246,1+FE$123)),FE160)</f>
        <v>56014.67524</v>
      </c>
      <c r="FF161" s="346">
        <f>if($A161-FF$126&gt;=0, if($B161&lt;=$B160,FF160,FF160*vlookup($B161,'2a. TBill Main'!$B$237:$HF$246,1+FF$123)),FF160)</f>
        <v>13304.25897</v>
      </c>
      <c r="FG161" s="346">
        <f>if($A161-FG$126&gt;=0, if($B161&lt;=$B160,FG160,FG160*vlookup($B161,'2a. TBill Main'!$B$237:$HF$246,1+FG$123)),FG160)</f>
        <v>16936.50709</v>
      </c>
      <c r="FH161" s="346">
        <f>if($A161-FH$126&gt;=0, if($B161&lt;=$B160,FH160,FH160*vlookup($B161,'2a. TBill Main'!$B$237:$HF$246,1+FH$123)),FH160)</f>
        <v>20961.56296</v>
      </c>
      <c r="FI161" s="346">
        <f>if($A161-FI$126&gt;=0, if($B161&lt;=$B160,FI160,FI160*vlookup($B161,'2a. TBill Main'!$B$237:$HF$246,1+FI$123)),FI160)</f>
        <v>57112.42957</v>
      </c>
      <c r="FJ161" s="346">
        <f>if($A161-FJ$126&gt;=0, if($B161&lt;=$B160,FJ160,FJ160*vlookup($B161,'2a. TBill Main'!$B$237:$HF$246,1+FJ$123)),FJ160)</f>
        <v>59465.37355</v>
      </c>
      <c r="FK161" s="346">
        <f>if($A161-FK$126&gt;=0, if($B161&lt;=$B160,FK160,FK160*vlookup($B161,'2a. TBill Main'!$B$237:$HF$246,1+FK$123)),FK160)</f>
        <v>25392.58143</v>
      </c>
      <c r="FL161" s="346">
        <f>if($A161-FL$126&gt;=0, if($B161&lt;=$B160,FL160,FL160*vlookup($B161,'2a. TBill Main'!$B$237:$HF$246,1+FL$123)),FL160)</f>
        <v>25280.38316</v>
      </c>
      <c r="FM161" s="346">
        <f>if($A161-FM$126&gt;=0, if($B161&lt;=$B160,FM160,FM160*vlookup($B161,'2a. TBill Main'!$B$237:$HF$246,1+FM$123)),FM160)</f>
        <v>67194.25679</v>
      </c>
      <c r="FN161" s="346">
        <f>if($A161-FN$126&gt;=0, if($B161&lt;=$B160,FN160,FN160*vlookup($B161,'2a. TBill Main'!$B$237:$HF$246,1+FN$123)),FN160)</f>
        <v>57388.30722</v>
      </c>
      <c r="FO161" s="346">
        <f>if($A161-FO$126&gt;=0, if($B161&lt;=$B160,FO160,FO160*vlookup($B161,'2a. TBill Main'!$B$237:$HF$246,1+FO$123)),FO160)</f>
        <v>27643.05099</v>
      </c>
      <c r="FP161" s="346">
        <f>if($A161-FP$126&gt;=0, if($B161&lt;=$B160,FP160,FP160*vlookup($B161,'2a. TBill Main'!$B$237:$HF$246,1+FP$123)),FP160)</f>
        <v>9803.52673</v>
      </c>
      <c r="FQ161" s="346">
        <f>if($A161-FQ$126&gt;=0, if($B161&lt;=$B160,FQ160,FQ160*vlookup($B161,'2a. TBill Main'!$B$237:$HF$246,1+FQ$123)),FQ160)</f>
        <v>54157.01343</v>
      </c>
      <c r="FR161" s="346">
        <f>if($A161-FR$126&gt;=0, if($B161&lt;=$B160,FR160,FR160*vlookup($B161,'2a. TBill Main'!$B$237:$HF$246,1+FR$123)),FR160)</f>
        <v>54150.26527</v>
      </c>
      <c r="FS161" s="346">
        <f>if($A161-FS$126&gt;=0, if($B161&lt;=$B160,FS160,FS160*vlookup($B161,'2a. TBill Main'!$B$237:$HF$246,1+FS$123)),FS160)</f>
        <v>24390.92734</v>
      </c>
      <c r="FT161" s="346">
        <f>if($A161-FT$126&gt;=0, if($B161&lt;=$B160,FT160,FT160*vlookup($B161,'2a. TBill Main'!$B$237:$HF$246,1+FT$123)),FT160)</f>
        <v>30339.06149</v>
      </c>
      <c r="FU161" s="346">
        <f>if($A161-FU$126&gt;=0, if($B161&lt;=$B160,FU160,FU160*vlookup($B161,'2a. TBill Main'!$B$237:$HF$246,1+FU$123)),FU160)</f>
        <v>32521.23646</v>
      </c>
      <c r="FV161" s="346">
        <f>if($A161-FV$126&gt;=0, if($B161&lt;=$B160,FV160,FV160*vlookup($B161,'2a. TBill Main'!$B$237:$HF$246,1+FV$123)),FV160)</f>
        <v>68294.59656</v>
      </c>
      <c r="FW161" s="346">
        <f>if($A161-FW$126&gt;=0, if($B161&lt;=$B160,FW160,FW160*vlookup($B161,'2a. TBill Main'!$B$237:$HF$246,1+FW$123)),FW160)</f>
        <v>1622.809699</v>
      </c>
      <c r="FX161" s="346">
        <f>if($A161-FX$126&gt;=0, if($B161&lt;=$B160,FX160,FX160*vlookup($B161,'2a. TBill Main'!$B$237:$HF$246,1+FX$123)),FX160)</f>
        <v>36224.26705</v>
      </c>
      <c r="FY161" s="346">
        <f>if($A161-FY$126&gt;=0, if($B161&lt;=$B160,FY160,FY160*vlookup($B161,'2a. TBill Main'!$B$237:$HF$246,1+FY$123)),FY160)</f>
        <v>33600.94151</v>
      </c>
      <c r="FZ161" s="346">
        <f>if($A161-FZ$126&gt;=0, if($B161&lt;=$B160,FZ160,FZ160*vlookup($B161,'2a. TBill Main'!$B$237:$HF$246,1+FZ$123)),FZ160)</f>
        <v>37709.46313</v>
      </c>
      <c r="GA161" s="346">
        <f>if($A161-GA$126&gt;=0, if($B161&lt;=$B160,GA160,GA160*vlookup($B161,'2a. TBill Main'!$B$237:$HF$246,1+GA$123)),GA160)</f>
        <v>609.7731836</v>
      </c>
      <c r="GB161" s="346">
        <f>if($A161-GB$126&gt;=0, if($B161&lt;=$B160,GB160,GB160*vlookup($B161,'2a. TBill Main'!$B$237:$HF$246,1+GB$123)),GB160)</f>
        <v>3443.998941</v>
      </c>
      <c r="GC161" s="346">
        <f>if($A161-GC$126&gt;=0, if($B161&lt;=$B160,GC160,GC160*vlookup($B161,'2a. TBill Main'!$B$237:$HF$246,1+GC$123)),GC160)</f>
        <v>178.8668005</v>
      </c>
      <c r="GD161" s="346">
        <f>if($A161-GD$126&gt;=0, if($B161&lt;=$B160,GD160,GD160*vlookup($B161,'2a. TBill Main'!$B$237:$HF$246,1+GD$123)),GD160)</f>
        <v>13709.32723</v>
      </c>
      <c r="GE161" s="346">
        <f>if($A161-GE$126&gt;=0, if($B161&lt;=$B160,GE160,GE160*vlookup($B161,'2a. TBill Main'!$B$237:$HF$246,1+GE$123)),GE160)</f>
        <v>3511.05773</v>
      </c>
      <c r="GF161" s="346">
        <f>if($A161-GF$126&gt;=0, if($B161&lt;=$B160,GF160,GF160*vlookup($B161,'2a. TBill Main'!$B$237:$HF$246,1+GF$123)),GF160)</f>
        <v>2726.905677</v>
      </c>
      <c r="GG161" s="346">
        <f>if($A161-GG$126&gt;=0, if($B161&lt;=$B160,GG160,GG160*vlookup($B161,'2a. TBill Main'!$B$237:$HF$246,1+GG$123)),GG160)</f>
        <v>40110.81497</v>
      </c>
      <c r="GH161" s="346">
        <f>if($A161-GH$126&gt;=0, if($B161&lt;=$B160,GH160,GH160*vlookup($B161,'2a. TBill Main'!$B$237:$HF$246,1+GH$123)),GH160)</f>
        <v>178.8668005</v>
      </c>
      <c r="GI161" s="346">
        <f>if($A161-GI$126&gt;=0, if($B161&lt;=$B160,GI160,GI160*vlookup($B161,'2a. TBill Main'!$B$237:$HF$246,1+GI$123)),GI160)</f>
        <v>406.5154557</v>
      </c>
      <c r="GJ161" s="346">
        <f>if($A161-GJ$126&gt;=0, if($B161&lt;=$B160,GJ160,GJ160*vlookup($B161,'2a. TBill Main'!$B$237:$HF$246,1+GJ$123)),GJ160)</f>
        <v>53.66004016</v>
      </c>
      <c r="GK161" s="346">
        <f>if($A161-GK$126&gt;=0, if($B161&lt;=$B160,GK160,GK160*vlookup($B161,'2a. TBill Main'!$B$237:$HF$246,1+GK$123)),GK160)</f>
        <v>26454.33475</v>
      </c>
      <c r="GL161" s="346">
        <f>if($A161-GL$126&gt;=0, if($B161&lt;=$B160,GL160,GL160*vlookup($B161,'2a. TBill Main'!$B$237:$HF$246,1+GL$123)),GL160)</f>
        <v>19391.29132</v>
      </c>
      <c r="GM161" s="346">
        <f>if($A161-GM$126&gt;=0, if($B161&lt;=$B160,GM160,GM160*vlookup($B161,'2a. TBill Main'!$B$237:$HF$246,1+GM$123)),GM160)</f>
        <v>528.4700924</v>
      </c>
      <c r="GN161" s="346">
        <f>if($A161-GN$126&gt;=0, if($B161&lt;=$B160,GN160,GN160*vlookup($B161,'2a. TBill Main'!$B$237:$HF$246,1+GN$123)),GN160)</f>
        <v>16.26061823</v>
      </c>
      <c r="GO161" s="346">
        <f>if($A161-GO$126&gt;=0, if($B161&lt;=$B160,GO160,GO160*vlookup($B161,'2a. TBill Main'!$B$237:$HF$246,1+GO$123)),GO160)</f>
        <v>1894.362024</v>
      </c>
      <c r="GP161" s="346">
        <f>if($A161-GP$126&gt;=0, if($B161&lt;=$B160,GP160,GP160*vlookup($B161,'2a. TBill Main'!$B$237:$HF$246,1+GP$123)),GP160)</f>
        <v>17732.20418</v>
      </c>
      <c r="GQ161" s="346">
        <f>if($A161-GQ$126&gt;=0, if($B161&lt;=$B160,GQ160,GQ160*vlookup($B161,'2a. TBill Main'!$B$237:$HF$246,1+GQ$123)),GQ160)</f>
        <v>18621.66</v>
      </c>
      <c r="GR161" s="346">
        <f>if($A161-GR$126&gt;=0, if($B161&lt;=$B160,GR160,GR160*vlookup($B161,'2a. TBill Main'!$B$237:$HF$246,1+GR$123)),GR160)</f>
        <v>22194.11782</v>
      </c>
      <c r="GS161" s="346">
        <f>if($A161-GS$126&gt;=0, if($B161&lt;=$B160,GS160,GS160*vlookup($B161,'2a. TBill Main'!$B$237:$HF$246,1+GS$123)),GS160)</f>
        <v>45019.14763</v>
      </c>
      <c r="GT161" s="346">
        <f>if($A161-GT$126&gt;=0, if($B161&lt;=$B160,GT160,GT160*vlookup($B161,'2a. TBill Main'!$B$237:$HF$246,1+GT$123)),GT160)</f>
        <v>3250.497584</v>
      </c>
      <c r="GU161" s="346">
        <f>if($A161-GU$126&gt;=0, if($B161&lt;=$B160,GU160,GU160*vlookup($B161,'2a. TBill Main'!$B$237:$HF$246,1+GU$123)),GU160)</f>
        <v>13497.93919</v>
      </c>
      <c r="GV161" s="346">
        <f>if($A161-GV$126&gt;=0, if($B161&lt;=$B160,GV160,GV160*vlookup($B161,'2a. TBill Main'!$B$237:$HF$246,1+GV$123)),GV160)</f>
        <v>22542.09505</v>
      </c>
      <c r="GW161" s="346">
        <f>if($A161-GW$126&gt;=0, if($B161&lt;=$B160,GW160,GW160*vlookup($B161,'2a. TBill Main'!$B$237:$HF$246,1+GW$123)),GW160)</f>
        <v>24629.95843</v>
      </c>
      <c r="GX161" s="346">
        <f>if($A161-GX$126&gt;=0, if($B161&lt;=$B160,GX160,GX160*vlookup($B161,'2a. TBill Main'!$B$237:$HF$246,1+GX$123)),GX160)</f>
        <v>10774.28564</v>
      </c>
      <c r="GY161" s="346">
        <f>if($A161-GY$126&gt;=0, if($B161&lt;=$B160,GY160,GY160*vlookup($B161,'2a. TBill Main'!$B$237:$HF$246,1+GY$123)),GY160)</f>
        <v>41646.69541</v>
      </c>
      <c r="GZ161" s="346">
        <f>if($A161-GZ$126&gt;=0, if($B161&lt;=$B160,GZ160,GZ160*vlookup($B161,'2a. TBill Main'!$B$237:$HF$246,1+GZ$123)),GZ160)</f>
        <v>33454.59594</v>
      </c>
      <c r="HA161" s="346">
        <f>if($A161-HA$126&gt;=0, if($B161&lt;=$B160,HA160,HA160*vlookup($B161,'2a. TBill Main'!$B$237:$HF$246,1+HA$123)),HA160)</f>
        <v>48207.85486</v>
      </c>
      <c r="HB161" s="346">
        <f>if($A161-HB$126&gt;=0, if($B161&lt;=$B160,HB160,HB160*vlookup($B161,'2a. TBill Main'!$B$237:$HF$246,1+HB$123)),HB160)</f>
        <v>29828.47808</v>
      </c>
      <c r="HC161" s="346">
        <f>if($A161-HC$126&gt;=0, if($B161&lt;=$B160,HC160,HC160*vlookup($B161,'2a. TBill Main'!$B$237:$HF$246,1+HC$123)),HC160)</f>
        <v>8839.272069</v>
      </c>
      <c r="HD161" s="346">
        <f>if($A161-HD$126&gt;=0, if($B161&lt;=$B160,HD160,HD160*vlookup($B161,'2a. TBill Main'!$B$237:$HF$246,1+HD$123)),HD160)</f>
        <v>21426.61664</v>
      </c>
      <c r="HE161" s="346">
        <f>if($A161-HE$126&gt;=0, if($B161&lt;=$B160,HE160,HE160*vlookup($B161,'2a. TBill Main'!$B$237:$HF$246,1+HE$123)),HE160)</f>
        <v>19853.98721</v>
      </c>
      <c r="HF161" s="346">
        <f>if($A161-HF$126&gt;=0, if($B161&lt;=$B160,HF160,HF160*vlookup($B161,'2a. TBill Main'!$B$237:$HF$246,1+HF$123)),HF160)</f>
        <v>20015.19498</v>
      </c>
      <c r="HG161" s="346">
        <f>if($A161-HG$126&gt;=0, if($B161&lt;=$B160,HG160,HG160*vlookup($B161,'2a. TBill Main'!$B$237:$HF$246,1+HG$123)),HG160)</f>
        <v>4115.562474</v>
      </c>
      <c r="HH161" s="346">
        <f>if($A161-HH$126&gt;=0, if($B161&lt;=$B160,HH160,HH160*vlookup($B161,'2a. TBill Main'!$B$237:$HF$246,1+HH$123)),HH160)</f>
        <v>24460.848</v>
      </c>
      <c r="HI161" s="346">
        <f>if($A161-HI$126&gt;=0, if($B161&lt;=$B160,HI160,HI160*vlookup($B161,'2a. TBill Main'!$B$237:$HF$246,1+HI$123)),HI160)</f>
        <v>37898.62291</v>
      </c>
      <c r="HJ161" s="346"/>
      <c r="HK161" s="346"/>
      <c r="HL161" s="346"/>
      <c r="HM161" s="346"/>
      <c r="HN161" s="346"/>
      <c r="HO161" s="346"/>
      <c r="HP161" s="346"/>
      <c r="HQ161" s="346"/>
      <c r="HR161" s="346"/>
      <c r="HS161" s="346"/>
      <c r="HT161" s="346"/>
      <c r="HU161" s="346"/>
      <c r="HV161" s="346"/>
      <c r="HW161" s="346"/>
      <c r="HX161" s="346"/>
    </row>
    <row r="162">
      <c r="A162" s="331" t="str">
        <f t="shared" si="33"/>
        <v>09-2029</v>
      </c>
      <c r="B162" s="346">
        <f t="shared" si="36"/>
        <v>8</v>
      </c>
      <c r="C162" s="346">
        <f t="shared" si="34"/>
        <v>6145070.898</v>
      </c>
      <c r="D162" s="338">
        <f t="shared" si="35"/>
        <v>8</v>
      </c>
      <c r="E162" s="346"/>
      <c r="F162" s="346">
        <f>if($A162-F$126&gt;=0, if($B162&lt;=$B161,F161,F161*vlookup($B162,'2a. TBill Main'!$B$237:$HF$246,1+F$123)),F161)</f>
        <v>541.1311153</v>
      </c>
      <c r="G162" s="346">
        <f>if($A162-G$126&gt;=0, if($B162&lt;=$B161,G161,G161*vlookup($B162,'2a. TBill Main'!$B$237:$HF$246,1+G$123)),G161)</f>
        <v>13936.47813</v>
      </c>
      <c r="H162" s="346">
        <f>if($A162-H$126&gt;=0, if($B162&lt;=$B161,H161,H161*vlookup($B162,'2a. TBill Main'!$B$237:$HF$246,1+H$123)),H161)</f>
        <v>38242.48165</v>
      </c>
      <c r="I162" s="346">
        <f>if($A162-I$126&gt;=0, if($B162&lt;=$B161,I161,I161*vlookup($B162,'2a. TBill Main'!$B$237:$HF$246,1+I$123)),I161)</f>
        <v>14340.93062</v>
      </c>
      <c r="J162" s="346">
        <f>if($A162-J$126&gt;=0, if($B162&lt;=$B161,J161,J161*vlookup($B162,'2a. TBill Main'!$B$237:$HF$246,1+J$123)),J161)</f>
        <v>19121.24082</v>
      </c>
      <c r="K162" s="346">
        <f>if($A162-K$126&gt;=0, if($B162&lt;=$B161,K161,K161*vlookup($B162,'2a. TBill Main'!$B$237:$HF$246,1+K$123)),K161)</f>
        <v>19121.24082</v>
      </c>
      <c r="L162" s="346">
        <f>if($A162-L$126&gt;=0, if($B162&lt;=$B161,L161,L161*vlookup($B162,'2a. TBill Main'!$B$237:$HF$246,1+L$123)),L161)</f>
        <v>5012.9201</v>
      </c>
      <c r="M162" s="346">
        <f>if($A162-M$126&gt;=0, if($B162&lt;=$B161,M161,M161*vlookup($B162,'2a. TBill Main'!$B$237:$HF$246,1+M$123)),M161)</f>
        <v>141629.1187</v>
      </c>
      <c r="N162" s="346">
        <f>if($A162-N$126&gt;=0, if($B162&lt;=$B161,N161,N161*vlookup($B162,'2a. TBill Main'!$B$237:$HF$246,1+N$123)),N161)</f>
        <v>47704.64679</v>
      </c>
      <c r="O162" s="346">
        <f>if($A162-O$126&gt;=0, if($B162&lt;=$B161,O161,O161*vlookup($B162,'2a. TBill Main'!$B$237:$HF$246,1+O$123)),O161)</f>
        <v>2545.037154</v>
      </c>
      <c r="P162" s="346">
        <f>if($A162-P$126&gt;=0, if($B162&lt;=$B161,P161,P161*vlookup($B162,'2a. TBill Main'!$B$237:$HF$246,1+P$123)),P161)</f>
        <v>19.12124082</v>
      </c>
      <c r="Q162" s="346">
        <f>if($A162-Q$126&gt;=0, if($B162&lt;=$B161,Q161,Q161*vlookup($B162,'2a. TBill Main'!$B$237:$HF$246,1+Q$123)),Q161)</f>
        <v>363.3035756</v>
      </c>
      <c r="R162" s="346">
        <f>if($A162-R$126&gt;=0, if($B162&lt;=$B161,R161,R161*vlookup($B162,'2a. TBill Main'!$B$237:$HF$246,1+R$123)),R161)</f>
        <v>14108.32072</v>
      </c>
      <c r="S162" s="346">
        <f>if($A162-S$126&gt;=0, if($B162&lt;=$B161,S161,S161*vlookup($B162,'2a. TBill Main'!$B$237:$HF$246,1+S$123)),S161)</f>
        <v>11349.96701</v>
      </c>
      <c r="T162" s="346">
        <f>if($A162-T$126&gt;=0, if($B162&lt;=$B161,T161,T161*vlookup($B162,'2a. TBill Main'!$B$237:$HF$246,1+T$123)),T161)</f>
        <v>126251.8168</v>
      </c>
      <c r="U162" s="346">
        <f>if($A162-U$126&gt;=0, if($B162&lt;=$B161,U161,U161*vlookup($B162,'2a. TBill Main'!$B$237:$HF$246,1+U$123)),U161)</f>
        <v>19477.98581</v>
      </c>
      <c r="V162" s="346">
        <f>if($A162-V$126&gt;=0, if($B162&lt;=$B161,V161,V161*vlookup($B162,'2a. TBill Main'!$B$237:$HF$246,1+V$123)),V161)</f>
        <v>62525.96034</v>
      </c>
      <c r="W162" s="346">
        <f>if($A162-W$126&gt;=0, if($B162&lt;=$B161,W161,W161*vlookup($B162,'2a. TBill Main'!$B$237:$HF$246,1+W$123)),W161)</f>
        <v>19121.24082</v>
      </c>
      <c r="X162" s="346">
        <f>if($A162-X$126&gt;=0, if($B162&lt;=$B161,X161,X161*vlookup($B162,'2a. TBill Main'!$B$237:$HF$246,1+X$123)),X161)</f>
        <v>33764.26792</v>
      </c>
      <c r="Y162" s="346">
        <f>if($A162-Y$126&gt;=0, if($B162&lt;=$B161,Y161,Y161*vlookup($B162,'2a. TBill Main'!$B$237:$HF$246,1+Y$123)),Y161)</f>
        <v>19121.24082</v>
      </c>
      <c r="Z162" s="346">
        <f>if($A162-Z$126&gt;=0, if($B162&lt;=$B161,Z161,Z161*vlookup($B162,'2a. TBill Main'!$B$237:$HF$246,1+Z$123)),Z161)</f>
        <v>2418.836964</v>
      </c>
      <c r="AA162" s="346">
        <f>if($A162-AA$126&gt;=0, if($B162&lt;=$B161,AA161,AA161*vlookup($B162,'2a. TBill Main'!$B$237:$HF$246,1+AA$123)),AA161)</f>
        <v>42656.67745</v>
      </c>
      <c r="AB162" s="346">
        <f>if($A162-AB$126&gt;=0, if($B162&lt;=$B161,AB161,AB161*vlookup($B162,'2a. TBill Main'!$B$237:$HF$246,1+AB$123)),AB161)</f>
        <v>25231.79663</v>
      </c>
      <c r="AC162" s="346">
        <f>if($A162-AC$126&gt;=0, if($B162&lt;=$B161,AC161,AC161*vlookup($B162,'2a. TBill Main'!$B$237:$HF$246,1+AC$123)),AC161)</f>
        <v>15296.99266</v>
      </c>
      <c r="AD162" s="346">
        <f>if($A162-AD$126&gt;=0, if($B162&lt;=$B161,AD161,AD161*vlookup($B162,'2a. TBill Main'!$B$237:$HF$246,1+AD$123)),AD161)</f>
        <v>9560.620412</v>
      </c>
      <c r="AE162" s="346">
        <f>if($A162-AE$126&gt;=0, if($B162&lt;=$B161,AE161,AE161*vlookup($B162,'2a. TBill Main'!$B$237:$HF$246,1+AE$123)),AE161)</f>
        <v>83590.91354</v>
      </c>
      <c r="AF162" s="346">
        <f>if($A162-AF$126&gt;=0, if($B162&lt;=$B161,AF161,AF161*vlookup($B162,'2a. TBill Main'!$B$237:$HF$246,1+AF$123)),AF161)</f>
        <v>15058.49342</v>
      </c>
      <c r="AG162" s="346">
        <f>if($A162-AG$126&gt;=0, if($B162&lt;=$B161,AG161,AG161*vlookup($B162,'2a. TBill Main'!$B$237:$HF$246,1+AG$123)),AG161)</f>
        <v>21005.84944</v>
      </c>
      <c r="AH162" s="346">
        <f>if($A162-AH$126&gt;=0, if($B162&lt;=$B161,AH161,AH161*vlookup($B162,'2a. TBill Main'!$B$237:$HF$246,1+AH$123)),AH161)</f>
        <v>15952.98507</v>
      </c>
      <c r="AI162" s="346">
        <f>if($A162-AI$126&gt;=0, if($B162&lt;=$B161,AI161,AI161*vlookup($B162,'2a. TBill Main'!$B$237:$HF$246,1+AI$123)),AI161)</f>
        <v>29653.54533</v>
      </c>
      <c r="AJ162" s="346">
        <f>if($A162-AJ$126&gt;=0, if($B162&lt;=$B161,AJ161,AJ161*vlookup($B162,'2a. TBill Main'!$B$237:$HF$246,1+AJ$123)),AJ161)</f>
        <v>28681.86123</v>
      </c>
      <c r="AK162" s="346">
        <f>if($A162-AK$126&gt;=0, if($B162&lt;=$B161,AK161,AK161*vlookup($B162,'2a. TBill Main'!$B$237:$HF$246,1+AK$123)),AK161)</f>
        <v>22945.48899</v>
      </c>
      <c r="AL162" s="346">
        <f>if($A162-AL$126&gt;=0, if($B162&lt;=$B161,AL161,AL161*vlookup($B162,'2a. TBill Main'!$B$237:$HF$246,1+AL$123)),AL161)</f>
        <v>15296.99266</v>
      </c>
      <c r="AM162" s="346">
        <f>if($A162-AM$126&gt;=0, if($B162&lt;=$B161,AM161,AM161*vlookup($B162,'2a. TBill Main'!$B$237:$HF$246,1+AM$123)),AM161)</f>
        <v>21610.32923</v>
      </c>
      <c r="AN162" s="346">
        <f>if($A162-AN$126&gt;=0, if($B162&lt;=$B161,AN161,AN161*vlookup($B162,'2a. TBill Main'!$B$237:$HF$246,1+AN$123)),AN161)</f>
        <v>114949.2513</v>
      </c>
      <c r="AO162" s="346">
        <f>if($A162-AO$126&gt;=0, if($B162&lt;=$B161,AO161,AO161*vlookup($B162,'2a. TBill Main'!$B$237:$HF$246,1+AO$123)),AO161)</f>
        <v>12598.52667</v>
      </c>
      <c r="AP162" s="346">
        <f>if($A162-AP$126&gt;=0, if($B162&lt;=$B161,AP161,AP161*vlookup($B162,'2a. TBill Main'!$B$237:$HF$246,1+AP$123)),AP161)</f>
        <v>22910.36327</v>
      </c>
      <c r="AQ162" s="346">
        <f>if($A162-AQ$126&gt;=0, if($B162&lt;=$B161,AQ161,AQ161*vlookup($B162,'2a. TBill Main'!$B$237:$HF$246,1+AQ$123)),AQ161)</f>
        <v>53311.96978</v>
      </c>
      <c r="AR162" s="346">
        <f>if($A162-AR$126&gt;=0, if($B162&lt;=$B161,AR161,AR161*vlookup($B162,'2a. TBill Main'!$B$237:$HF$246,1+AR$123)),AR161)</f>
        <v>38242.48165</v>
      </c>
      <c r="AS162" s="346">
        <f>if($A162-AS$126&gt;=0, if($B162&lt;=$B161,AS161,AS161*vlookup($B162,'2a. TBill Main'!$B$237:$HF$246,1+AS$123)),AS161)</f>
        <v>11472.74449</v>
      </c>
      <c r="AT162" s="346">
        <f>if($A162-AT$126&gt;=0, if($B162&lt;=$B161,AT161,AT161*vlookup($B162,'2a. TBill Main'!$B$237:$HF$246,1+AT$123)),AT161)</f>
        <v>15296.99266</v>
      </c>
      <c r="AU162" s="346">
        <f>if($A162-AU$126&gt;=0, if($B162&lt;=$B161,AU161,AU161*vlookup($B162,'2a. TBill Main'!$B$237:$HF$246,1+AU$123)),AU161)</f>
        <v>15296.99266</v>
      </c>
      <c r="AV162" s="346">
        <f>if($A162-AV$126&gt;=0, if($B162&lt;=$B161,AV161,AV161*vlookup($B162,'2a. TBill Main'!$B$237:$HF$246,1+AV$123)),AV161)</f>
        <v>9560.620412</v>
      </c>
      <c r="AW162" s="346">
        <f>if($A162-AW$126&gt;=0, if($B162&lt;=$B161,AW161,AW161*vlookup($B162,'2a. TBill Main'!$B$237:$HF$246,1+AW$123)),AW161)</f>
        <v>9560.620412</v>
      </c>
      <c r="AX162" s="346">
        <f>if($A162-AX$126&gt;=0, if($B162&lt;=$B161,AX161,AX161*vlookup($B162,'2a. TBill Main'!$B$237:$HF$246,1+AX$123)),AX161)</f>
        <v>71129.10374</v>
      </c>
      <c r="AY162" s="346">
        <f>if($A162-AY$126&gt;=0, if($B162&lt;=$B161,AY161,AY161*vlookup($B162,'2a. TBill Main'!$B$237:$HF$246,1+AY$123)),AY161)</f>
        <v>54120.66442</v>
      </c>
      <c r="AZ162" s="346">
        <f>if($A162-AZ$126&gt;=0, if($B162&lt;=$B161,AZ161,AZ161*vlookup($B162,'2a. TBill Main'!$B$237:$HF$246,1+AZ$123)),AZ161)</f>
        <v>21631.80238</v>
      </c>
      <c r="BA162" s="346">
        <f>if($A162-BA$126&gt;=0, if($B162&lt;=$B161,BA161,BA161*vlookup($B162,'2a. TBill Main'!$B$237:$HF$246,1+BA$123)),BA161)</f>
        <v>32909.47197</v>
      </c>
      <c r="BB162" s="346">
        <f>if($A162-BB$126&gt;=0, if($B162&lt;=$B161,BB161,BB161*vlookup($B162,'2a. TBill Main'!$B$237:$HF$246,1+BB$123)),BB161)</f>
        <v>60685.10112</v>
      </c>
      <c r="BC162" s="346">
        <f>if($A162-BC$126&gt;=0, if($B162&lt;=$B161,BC161,BC161*vlookup($B162,'2a. TBill Main'!$B$237:$HF$246,1+BC$123)),BC161)</f>
        <v>573.6372247</v>
      </c>
      <c r="BD162" s="346">
        <f>if($A162-BD$126&gt;=0, if($B162&lt;=$B161,BD161,BD161*vlookup($B162,'2a. TBill Main'!$B$237:$HF$246,1+BD$123)),BD161)</f>
        <v>28681.86123</v>
      </c>
      <c r="BE162" s="346">
        <f>if($A162-BE$126&gt;=0, if($B162&lt;=$B161,BE161,BE161*vlookup($B162,'2a. TBill Main'!$B$237:$HF$246,1+BE$123)),BE161)</f>
        <v>19121.24082</v>
      </c>
      <c r="BF162" s="346">
        <f>if($A162-BF$126&gt;=0, if($B162&lt;=$B161,BF161,BF161*vlookup($B162,'2a. TBill Main'!$B$237:$HF$246,1+BF$123)),BF161)</f>
        <v>9560.620412</v>
      </c>
      <c r="BG162" s="346">
        <f>if($A162-BG$126&gt;=0, if($B162&lt;=$B161,BG161,BG161*vlookup($B162,'2a. TBill Main'!$B$237:$HF$246,1+BG$123)),BG161)</f>
        <v>9560.620412</v>
      </c>
      <c r="BH162" s="346">
        <f>if($A162-BH$126&gt;=0, if($B162&lt;=$B161,BH161,BH161*vlookup($B162,'2a. TBill Main'!$B$237:$HF$246,1+BH$123)),BH161)</f>
        <v>19121.24082</v>
      </c>
      <c r="BI162" s="346">
        <f>if($A162-BI$126&gt;=0, if($B162&lt;=$B161,BI161,BI161*vlookup($B162,'2a. TBill Main'!$B$237:$HF$246,1+BI$123)),BI161)</f>
        <v>106050.2259</v>
      </c>
      <c r="BJ162" s="346">
        <f>if($A162-BJ$126&gt;=0, if($B162&lt;=$B161,BJ161,BJ161*vlookup($B162,'2a. TBill Main'!$B$237:$HF$246,1+BJ$123)),BJ161)</f>
        <v>19121.24082</v>
      </c>
      <c r="BK162" s="346">
        <f>if($A162-BK$126&gt;=0, if($B162&lt;=$B161,BK161,BK161*vlookup($B162,'2a. TBill Main'!$B$237:$HF$246,1+BK$123)),BK161)</f>
        <v>35475.48513</v>
      </c>
      <c r="BL162" s="346">
        <f>if($A162-BL$126&gt;=0, if($B162&lt;=$B161,BL161,BL161*vlookup($B162,'2a. TBill Main'!$B$237:$HF$246,1+BL$123)),BL161)</f>
        <v>47803.10206</v>
      </c>
      <c r="BM162" s="346">
        <f>if($A162-BM$126&gt;=0, if($B162&lt;=$B161,BM161,BM161*vlookup($B162,'2a. TBill Main'!$B$237:$HF$246,1+BM$123)),BM161)</f>
        <v>38.24248165</v>
      </c>
      <c r="BN162" s="346">
        <f>if($A162-BN$126&gt;=0, if($B162&lt;=$B161,BN161,BN161*vlookup($B162,'2a. TBill Main'!$B$237:$HF$246,1+BN$123)),BN161)</f>
        <v>5430.145575</v>
      </c>
      <c r="BO162" s="346">
        <f>if($A162-BO$126&gt;=0, if($B162&lt;=$B161,BO161,BO161*vlookup($B162,'2a. TBill Main'!$B$237:$HF$246,1+BO$123)),BO161)</f>
        <v>37498.97132</v>
      </c>
      <c r="BP162" s="346">
        <f>if($A162-BP$126&gt;=0, if($B162&lt;=$B161,BP161,BP161*vlookup($B162,'2a. TBill Main'!$B$237:$HF$246,1+BP$123)),BP161)</f>
        <v>19121.24082</v>
      </c>
      <c r="BQ162" s="346">
        <f>if($A162-BQ$126&gt;=0, if($B162&lt;=$B161,BQ161,BQ161*vlookup($B162,'2a. TBill Main'!$B$237:$HF$246,1+BQ$123)),BQ161)</f>
        <v>4391.345925</v>
      </c>
      <c r="BR162" s="346">
        <f>if($A162-BR$126&gt;=0, if($B162&lt;=$B161,BR161,BR161*vlookup($B162,'2a. TBill Main'!$B$237:$HF$246,1+BR$123)),BR161)</f>
        <v>19121.24082</v>
      </c>
      <c r="BS162" s="346">
        <f>if($A162-BS$126&gt;=0, if($B162&lt;=$B161,BS161,BS161*vlookup($B162,'2a. TBill Main'!$B$237:$HF$246,1+BS$123)),BS161)</f>
        <v>11472.74449</v>
      </c>
      <c r="BT162" s="346">
        <f>if($A162-BT$126&gt;=0, if($B162&lt;=$B161,BT161,BT161*vlookup($B162,'2a. TBill Main'!$B$237:$HF$246,1+BT$123)),BT161)</f>
        <v>133470.0852</v>
      </c>
      <c r="BU162" s="346">
        <f>if($A162-BU$126&gt;=0, if($B162&lt;=$B161,BU161,BU161*vlookup($B162,'2a. TBill Main'!$B$237:$HF$246,1+BU$123)),BU161)</f>
        <v>47981.21642</v>
      </c>
      <c r="BV162" s="346">
        <f>if($A162-BV$126&gt;=0, if($B162&lt;=$B161,BV161,BV161*vlookup($B162,'2a. TBill Main'!$B$237:$HF$246,1+BV$123)),BV161)</f>
        <v>47803.10206</v>
      </c>
      <c r="BW162" s="346">
        <f>if($A162-BW$126&gt;=0, if($B162&lt;=$B161,BW161,BW161*vlookup($B162,'2a. TBill Main'!$B$237:$HF$246,1+BW$123)),BW161)</f>
        <v>961.7984134</v>
      </c>
      <c r="BX162" s="346">
        <f>if($A162-BX$126&gt;=0, if($B162&lt;=$B161,BX161,BX161*vlookup($B162,'2a. TBill Main'!$B$237:$HF$246,1+BX$123)),BX161)</f>
        <v>28681.86123</v>
      </c>
      <c r="BY162" s="346">
        <f>if($A162-BY$126&gt;=0, if($B162&lt;=$B161,BY161,BY161*vlookup($B162,'2a. TBill Main'!$B$237:$HF$246,1+BY$123)),BY161)</f>
        <v>19121.24082</v>
      </c>
      <c r="BZ162" s="346">
        <f>if($A162-BZ$126&gt;=0, if($B162&lt;=$B161,BZ161,BZ161*vlookup($B162,'2a. TBill Main'!$B$237:$HF$246,1+BZ$123)),BZ161)</f>
        <v>11643.72663</v>
      </c>
      <c r="CA162" s="346">
        <f>if($A162-CA$126&gt;=0, if($B162&lt;=$B161,CA161,CA161*vlookup($B162,'2a. TBill Main'!$B$237:$HF$246,1+CA$123)),CA161)</f>
        <v>19121.24082</v>
      </c>
      <c r="CB162" s="346">
        <f>if($A162-CB$126&gt;=0, if($B162&lt;=$B161,CB161,CB161*vlookup($B162,'2a. TBill Main'!$B$237:$HF$246,1+CB$123)),CB161)</f>
        <v>39244.43467</v>
      </c>
      <c r="CC162" s="346">
        <f>if($A162-CC$126&gt;=0, if($B162&lt;=$B161,CC161,CC161*vlookup($B162,'2a. TBill Main'!$B$237:$HF$246,1+CC$123)),CC161)</f>
        <v>72253.31797</v>
      </c>
      <c r="CD162" s="346">
        <f>if($A162-CD$126&gt;=0, if($B162&lt;=$B161,CD161,CD161*vlookup($B162,'2a. TBill Main'!$B$237:$HF$246,1+CD$123)),CD161)</f>
        <v>20073.47862</v>
      </c>
      <c r="CE162" s="346">
        <f>if($A162-CE$126&gt;=0, if($B162&lt;=$B161,CE161,CE161*vlookup($B162,'2a. TBill Main'!$B$237:$HF$246,1+CE$123)),CE161)</f>
        <v>42653.0253</v>
      </c>
      <c r="CF162" s="346">
        <f>if($A162-CF$126&gt;=0, if($B162&lt;=$B161,CF161,CF161*vlookup($B162,'2a. TBill Main'!$B$237:$HF$246,1+CF$123)),CF161)</f>
        <v>47803.10206</v>
      </c>
      <c r="CG162" s="346">
        <f>if($A162-CG$126&gt;=0, if($B162&lt;=$B161,CG161,CG161*vlookup($B162,'2a. TBill Main'!$B$237:$HF$246,1+CG$123)),CG161)</f>
        <v>9.560620412</v>
      </c>
      <c r="CH162" s="346">
        <f>if($A162-CH$126&gt;=0, if($B162&lt;=$B161,CH161,CH161*vlookup($B162,'2a. TBill Main'!$B$237:$HF$246,1+CH$123)),CH161)</f>
        <v>26908.42351</v>
      </c>
      <c r="CI162" s="346">
        <f>if($A162-CI$126&gt;=0, if($B162&lt;=$B161,CI161,CI161*vlookup($B162,'2a. TBill Main'!$B$237:$HF$246,1+CI$123)),CI161)</f>
        <v>19121.24082</v>
      </c>
      <c r="CJ162" s="346">
        <f>if($A162-CJ$126&gt;=0, if($B162&lt;=$B161,CJ161,CJ161*vlookup($B162,'2a. TBill Main'!$B$237:$HF$246,1+CJ$123)),CJ161)</f>
        <v>9560.620412</v>
      </c>
      <c r="CK162" s="346">
        <f>if($A162-CK$126&gt;=0, if($B162&lt;=$B161,CK161,CK161*vlookup($B162,'2a. TBill Main'!$B$237:$HF$246,1+CK$123)),CK161)</f>
        <v>16645.65202</v>
      </c>
      <c r="CL162" s="346">
        <f>if($A162-CL$126&gt;=0, if($B162&lt;=$B161,CL161,CL161*vlookup($B162,'2a. TBill Main'!$B$237:$HF$246,1+CL$123)),CL161)</f>
        <v>14362.02135</v>
      </c>
      <c r="CM162" s="346">
        <f>if($A162-CM$126&gt;=0, if($B162&lt;=$B161,CM161,CM161*vlookup($B162,'2a. TBill Main'!$B$237:$HF$246,1+CM$123)),CM161)</f>
        <v>84772.10907</v>
      </c>
      <c r="CN162" s="346">
        <f>if($A162-CN$126&gt;=0, if($B162&lt;=$B161,CN161,CN161*vlookup($B162,'2a. TBill Main'!$B$237:$HF$246,1+CN$123)),CN161)</f>
        <v>29940.44043</v>
      </c>
      <c r="CO162" s="346">
        <f>if($A162-CO$126&gt;=0, if($B162&lt;=$B161,CO161,CO161*vlookup($B162,'2a. TBill Main'!$B$237:$HF$246,1+CO$123)),CO161)</f>
        <v>282.1282305</v>
      </c>
      <c r="CP162" s="346">
        <f>if($A162-CP$126&gt;=0, if($B162&lt;=$B161,CP161,CP161*vlookup($B162,'2a. TBill Main'!$B$237:$HF$246,1+CP$123)),CP161)</f>
        <v>39964.20444</v>
      </c>
      <c r="CQ162" s="346">
        <f>if($A162-CQ$126&gt;=0, if($B162&lt;=$B161,CQ161,CQ161*vlookup($B162,'2a. TBill Main'!$B$237:$HF$246,1+CQ$123)),CQ161)</f>
        <v>8816.507204</v>
      </c>
      <c r="CR162" s="346">
        <f>if($A162-CR$126&gt;=0, if($B162&lt;=$B161,CR161,CR161*vlookup($B162,'2a. TBill Main'!$B$237:$HF$246,1+CR$123)),CR161)</f>
        <v>25256.61292</v>
      </c>
      <c r="CS162" s="346">
        <f>if($A162-CS$126&gt;=0, if($B162&lt;=$B161,CS161,CS161*vlookup($B162,'2a. TBill Main'!$B$237:$HF$246,1+CS$123)),CS161)</f>
        <v>7471.108204</v>
      </c>
      <c r="CT162" s="346">
        <f>if($A162-CT$126&gt;=0, if($B162&lt;=$B161,CT161,CT161*vlookup($B162,'2a. TBill Main'!$B$237:$HF$246,1+CT$123)),CT161)</f>
        <v>24693.9258</v>
      </c>
      <c r="CU162" s="346">
        <f>if($A162-CU$126&gt;=0, if($B162&lt;=$B161,CU161,CU161*vlookup($B162,'2a. TBill Main'!$B$237:$HF$246,1+CU$123)),CU161)</f>
        <v>37536.20889</v>
      </c>
      <c r="CV162" s="346">
        <f>if($A162-CV$126&gt;=0, if($B162&lt;=$B161,CV161,CV161*vlookup($B162,'2a. TBill Main'!$B$237:$HF$246,1+CV$123)),CV161)</f>
        <v>8816.507204</v>
      </c>
      <c r="CW162" s="346">
        <f>if($A162-CW$126&gt;=0, if($B162&lt;=$B161,CW161,CW161*vlookup($B162,'2a. TBill Main'!$B$237:$HF$246,1+CW$123)),CW161)</f>
        <v>12783.93545</v>
      </c>
      <c r="CX162" s="346">
        <f>if($A162-CX$126&gt;=0, if($B162&lt;=$B161,CX161,CX161*vlookup($B162,'2a. TBill Main'!$B$237:$HF$246,1+CX$123)),CX161)</f>
        <v>96147.53766</v>
      </c>
      <c r="CY162" s="346">
        <f>if($A162-CY$126&gt;=0, if($B162&lt;=$B161,CY161,CY161*vlookup($B162,'2a. TBill Main'!$B$237:$HF$246,1+CY$123)),CY161)</f>
        <v>188708.4673</v>
      </c>
      <c r="CZ162" s="346">
        <f>if($A162-CZ$126&gt;=0, if($B162&lt;=$B161,CZ161,CZ161*vlookup($B162,'2a. TBill Main'!$B$237:$HF$246,1+CZ$123)),CZ161)</f>
        <v>15967.13537</v>
      </c>
      <c r="DA162" s="346">
        <f>if($A162-DA$126&gt;=0, if($B162&lt;=$B161,DA161,DA161*vlookup($B162,'2a. TBill Main'!$B$237:$HF$246,1+DA$123)),DA161)</f>
        <v>44082.53602</v>
      </c>
      <c r="DB162" s="346">
        <f>if($A162-DB$126&gt;=0, if($B162&lt;=$B161,DB161,DB161*vlookup($B162,'2a. TBill Main'!$B$237:$HF$246,1+DB$123)),DB161)</f>
        <v>17633.01441</v>
      </c>
      <c r="DC162" s="346">
        <f>if($A162-DC$126&gt;=0, if($B162&lt;=$B161,DC161,DC161*vlookup($B162,'2a. TBill Main'!$B$237:$HF$246,1+DC$123)),DC161)</f>
        <v>17633.01441</v>
      </c>
      <c r="DD162" s="346">
        <f>if($A162-DD$126&gt;=0, if($B162&lt;=$B161,DD161,DD161*vlookup($B162,'2a. TBill Main'!$B$237:$HF$246,1+DD$123)),DD161)</f>
        <v>35121.4381</v>
      </c>
      <c r="DE162" s="346">
        <f>if($A162-DE$126&gt;=0, if($B162&lt;=$B161,DE161,DE161*vlookup($B162,'2a. TBill Main'!$B$237:$HF$246,1+DE$123)),DE161)</f>
        <v>13369.35152</v>
      </c>
      <c r="DF162" s="346">
        <f>if($A162-DF$126&gt;=0, if($B162&lt;=$B161,DF161,DF161*vlookup($B162,'2a. TBill Main'!$B$237:$HF$246,1+DF$123)),DF161)</f>
        <v>7053.205763</v>
      </c>
      <c r="DG162" s="346">
        <f>if($A162-DG$126&gt;=0, if($B162&lt;=$B161,DG161,DG161*vlookup($B162,'2a. TBill Main'!$B$237:$HF$246,1+DG$123)),DG161)</f>
        <v>17633.01441</v>
      </c>
      <c r="DH162" s="346">
        <f>if($A162-DH$126&gt;=0, if($B162&lt;=$B161,DH161,DH161*vlookup($B162,'2a. TBill Main'!$B$237:$HF$246,1+DH$123)),DH161)</f>
        <v>87905.86672</v>
      </c>
      <c r="DI162" s="346">
        <f>if($A162-DI$126&gt;=0, if($B162&lt;=$B161,DI161,DI161*vlookup($B162,'2a. TBill Main'!$B$237:$HF$246,1+DI$123)),DI161)</f>
        <v>13732.92665</v>
      </c>
      <c r="DJ162" s="346">
        <f>if($A162-DJ$126&gt;=0, if($B162&lt;=$B161,DJ161,DJ161*vlookup($B162,'2a. TBill Main'!$B$237:$HF$246,1+DJ$123)),DJ161)</f>
        <v>88.16507204</v>
      </c>
      <c r="DK162" s="346">
        <f>if($A162-DK$126&gt;=0, if($B162&lt;=$B161,DK161,DK161*vlookup($B162,'2a. TBill Main'!$B$237:$HF$246,1+DK$123)),DK161)</f>
        <v>41234.04597</v>
      </c>
      <c r="DL162" s="346">
        <f>if($A162-DL$126&gt;=0, if($B162&lt;=$B161,DL161,DL161*vlookup($B162,'2a. TBill Main'!$B$237:$HF$246,1+DL$123)),DL161)</f>
        <v>17633.01441</v>
      </c>
      <c r="DM162" s="346">
        <f>if($A162-DM$126&gt;=0, if($B162&lt;=$B161,DM161,DM161*vlookup($B162,'2a. TBill Main'!$B$237:$HF$246,1+DM$123)),DM161)</f>
        <v>11311.03212</v>
      </c>
      <c r="DN162" s="346">
        <f>if($A162-DN$126&gt;=0, if($B162&lt;=$B161,DN161,DN161*vlookup($B162,'2a. TBill Main'!$B$237:$HF$246,1+DN$123)),DN161)</f>
        <v>46963.77057</v>
      </c>
      <c r="DO162" s="346">
        <f>if($A162-DO$126&gt;=0, if($B162&lt;=$B161,DO161,DO161*vlookup($B162,'2a. TBill Main'!$B$237:$HF$246,1+DO$123)),DO161)</f>
        <v>17633.01441</v>
      </c>
      <c r="DP162" s="346">
        <f>if($A162-DP$126&gt;=0, if($B162&lt;=$B161,DP161,DP161*vlookup($B162,'2a. TBill Main'!$B$237:$HF$246,1+DP$123)),DP161)</f>
        <v>21159.61729</v>
      </c>
      <c r="DQ162" s="346">
        <f>if($A162-DQ$126&gt;=0, if($B162&lt;=$B161,DQ161,DQ161*vlookup($B162,'2a. TBill Main'!$B$237:$HF$246,1+DQ$123)),DQ161)</f>
        <v>12343.11009</v>
      </c>
      <c r="DR162" s="346">
        <f>if($A162-DR$126&gt;=0, if($B162&lt;=$B161,DR161,DR161*vlookup($B162,'2a. TBill Main'!$B$237:$HF$246,1+DR$123)),DR161)</f>
        <v>83415.19641</v>
      </c>
      <c r="DS162" s="346">
        <f>if($A162-DS$126&gt;=0, if($B162&lt;=$B161,DS161,DS161*vlookup($B162,'2a. TBill Main'!$B$237:$HF$246,1+DS$123)),DS161)</f>
        <v>3543.936135</v>
      </c>
      <c r="DT162" s="346">
        <f>if($A162-DT$126&gt;=0, if($B162&lt;=$B161,DT161,DT161*vlookup($B162,'2a. TBill Main'!$B$237:$HF$246,1+DT$123)),DT161)</f>
        <v>93.45497636</v>
      </c>
      <c r="DU162" s="346">
        <f>if($A162-DU$126&gt;=0, if($B162&lt;=$B161,DU161,DU161*vlookup($B162,'2a. TBill Main'!$B$237:$HF$246,1+DU$123)),DU161)</f>
        <v>30683.77263</v>
      </c>
      <c r="DV162" s="346">
        <f>if($A162-DV$126&gt;=0, if($B162&lt;=$B161,DV161,DV161*vlookup($B162,'2a. TBill Main'!$B$237:$HF$246,1+DV$123)),DV161)</f>
        <v>61501.89119</v>
      </c>
      <c r="DW162" s="346">
        <f>if($A162-DW$126&gt;=0, if($B162&lt;=$B161,DW161,DW161*vlookup($B162,'2a. TBill Main'!$B$237:$HF$246,1+DW$123)),DW161)</f>
        <v>17633.01441</v>
      </c>
      <c r="DX162" s="346">
        <f>if($A162-DX$126&gt;=0, if($B162&lt;=$B161,DX161,DX161*vlookup($B162,'2a. TBill Main'!$B$237:$HF$246,1+DX$123)),DX161)</f>
        <v>35266.02881</v>
      </c>
      <c r="DY162" s="346">
        <f>if($A162-DY$126&gt;=0, if($B162&lt;=$B161,DY161,DY161*vlookup($B162,'2a. TBill Main'!$B$237:$HF$246,1+DY$123)),DY161)</f>
        <v>17633.01441</v>
      </c>
      <c r="DZ162" s="346">
        <f>if($A162-DZ$126&gt;=0, if($B162&lt;=$B161,DZ161,DZ161*vlookup($B162,'2a. TBill Main'!$B$237:$HF$246,1+DZ$123)),DZ161)</f>
        <v>106563.3593</v>
      </c>
      <c r="EA162" s="346">
        <f>if($A162-EA$126&gt;=0, if($B162&lt;=$B161,EA161,EA161*vlookup($B162,'2a. TBill Main'!$B$237:$HF$246,1+EA$123)),EA161)</f>
        <v>504.304212</v>
      </c>
      <c r="EB162" s="346">
        <f>if($A162-EB$126&gt;=0, if($B162&lt;=$B161,EB161,EB161*vlookup($B162,'2a. TBill Main'!$B$237:$HF$246,1+EB$123)),EB161)</f>
        <v>35266.02881</v>
      </c>
      <c r="EC162" s="346">
        <f>if($A162-EC$126&gt;=0, if($B162&lt;=$B161,EC161,EC161*vlookup($B162,'2a. TBill Main'!$B$237:$HF$246,1+EC$123)),EC161)</f>
        <v>50917.39216</v>
      </c>
      <c r="ED162" s="346">
        <f>if($A162-ED$126&gt;=0, if($B162&lt;=$B161,ED161,ED161*vlookup($B162,'2a. TBill Main'!$B$237:$HF$246,1+ED$123)),ED161)</f>
        <v>34491.72789</v>
      </c>
      <c r="EE162" s="346">
        <f>if($A162-EE$126&gt;=0, if($B162&lt;=$B161,EE161,EE161*vlookup($B162,'2a. TBill Main'!$B$237:$HF$246,1+EE$123)),EE161)</f>
        <v>35266.02881</v>
      </c>
      <c r="EF162" s="346">
        <f>if($A162-EF$126&gt;=0, if($B162&lt;=$B161,EF161,EF161*vlookup($B162,'2a. TBill Main'!$B$237:$HF$246,1+EF$123)),EF161)</f>
        <v>9291.505346</v>
      </c>
      <c r="EG162" s="346">
        <f>if($A162-EG$126&gt;=0, if($B162&lt;=$B161,EG161,EG161*vlookup($B162,'2a. TBill Main'!$B$237:$HF$246,1+EG$123)),EG161)</f>
        <v>7411.755478</v>
      </c>
      <c r="EH162" s="346">
        <f>if($A162-EH$126&gt;=0, if($B162&lt;=$B161,EH161,EH161*vlookup($B162,'2a. TBill Main'!$B$237:$HF$246,1+EH$123)),EH161)</f>
        <v>694.7407676</v>
      </c>
      <c r="EI162" s="346">
        <f>if($A162-EI$126&gt;=0, if($B162&lt;=$B161,EI161,EI161*vlookup($B162,'2a. TBill Main'!$B$237:$HF$246,1+EI$123)),EI161)</f>
        <v>35266.02881</v>
      </c>
      <c r="EJ162" s="346">
        <f>if($A162-EJ$126&gt;=0, if($B162&lt;=$B161,EJ161,EJ161*vlookup($B162,'2a. TBill Main'!$B$237:$HF$246,1+EJ$123)),EJ161)</f>
        <v>31405.93273</v>
      </c>
      <c r="EK162" s="346">
        <f>if($A162-EK$126&gt;=0, if($B162&lt;=$B161,EK161,EK161*vlookup($B162,'2a. TBill Main'!$B$237:$HF$246,1+EK$123)),EK161)</f>
        <v>19396.31585</v>
      </c>
      <c r="EL162" s="346">
        <f>if($A162-EL$126&gt;=0, if($B162&lt;=$B161,EL161,EL161*vlookup($B162,'2a. TBill Main'!$B$237:$HF$246,1+EL$123)),EL161)</f>
        <v>7449.948587</v>
      </c>
      <c r="EM162" s="346">
        <f>if($A162-EM$126&gt;=0, if($B162&lt;=$B161,EM161,EM161*vlookup($B162,'2a. TBill Main'!$B$237:$HF$246,1+EM$123)),EM161)</f>
        <v>72314.75539</v>
      </c>
      <c r="EN162" s="346">
        <f>if($A162-EN$126&gt;=0, if($B162&lt;=$B161,EN161,EN161*vlookup($B162,'2a. TBill Main'!$B$237:$HF$246,1+EN$123)),EN161)</f>
        <v>528.9904322</v>
      </c>
      <c r="EO162" s="346">
        <f>if($A162-EO$126&gt;=0, if($B162&lt;=$B161,EO161,EO161*vlookup($B162,'2a. TBill Main'!$B$237:$HF$246,1+EO$123)),EO161)</f>
        <v>30006.03008</v>
      </c>
      <c r="EP162" s="346">
        <f>if($A162-EP$126&gt;=0, if($B162&lt;=$B161,EP161,EP161*vlookup($B162,'2a. TBill Main'!$B$237:$HF$246,1+EP$123)),EP161)</f>
        <v>31806.16689</v>
      </c>
      <c r="EQ162" s="346">
        <f>if($A162-EQ$126&gt;=0, if($B162&lt;=$B161,EQ161,EQ161*vlookup($B162,'2a. TBill Main'!$B$237:$HF$246,1+EQ$123)),EQ161)</f>
        <v>35266.02881</v>
      </c>
      <c r="ER162" s="346">
        <f>if($A162-ER$126&gt;=0, if($B162&lt;=$B161,ER161,ER161*vlookup($B162,'2a. TBill Main'!$B$237:$HF$246,1+ER$123)),ER161)</f>
        <v>63593.46646</v>
      </c>
      <c r="ES162" s="346">
        <f>if($A162-ES$126&gt;=0, if($B162&lt;=$B161,ES161,ES161*vlookup($B162,'2a. TBill Main'!$B$237:$HF$246,1+ES$123)),ES161)</f>
        <v>8457.781159</v>
      </c>
      <c r="ET162" s="346">
        <f>if($A162-ET$126&gt;=0, if($B162&lt;=$B161,ET161,ET161*vlookup($B162,'2a. TBill Main'!$B$237:$HF$246,1+ET$123)),ET161)</f>
        <v>2500.361443</v>
      </c>
      <c r="EU162" s="346">
        <f>if($A162-EU$126&gt;=0, if($B162&lt;=$B161,EU161,EU161*vlookup($B162,'2a. TBill Main'!$B$237:$HF$246,1+EU$123)),EU161)</f>
        <v>14281.57789</v>
      </c>
      <c r="EV162" s="346">
        <f>if($A162-EV$126&gt;=0, if($B162&lt;=$B161,EV161,EV161*vlookup($B162,'2a. TBill Main'!$B$237:$HF$246,1+EV$123)),EV161)</f>
        <v>8562.133338</v>
      </c>
      <c r="EW162" s="346">
        <f>if($A162-EW$126&gt;=0, if($B162&lt;=$B161,EW161,EW161*vlookup($B162,'2a. TBill Main'!$B$237:$HF$246,1+EW$123)),EW161)</f>
        <v>7532.823755</v>
      </c>
      <c r="EX162" s="346">
        <f>if($A162-EX$126&gt;=0, if($B162&lt;=$B161,EX161,EX161*vlookup($B162,'2a. TBill Main'!$B$237:$HF$246,1+EX$123)),EX161)</f>
        <v>10389.54842</v>
      </c>
      <c r="EY162" s="346">
        <f>if($A162-EY$126&gt;=0, if($B162&lt;=$B161,EY161,EY161*vlookup($B162,'2a. TBill Main'!$B$237:$HF$246,1+EY$123)),EY161)</f>
        <v>81058.49114</v>
      </c>
      <c r="EZ162" s="346">
        <f>if($A162-EZ$126&gt;=0, if($B162&lt;=$B161,EZ161,EZ161*vlookup($B162,'2a. TBill Main'!$B$237:$HF$246,1+EZ$123)),EZ161)</f>
        <v>34730.90209</v>
      </c>
      <c r="FA162" s="346">
        <f>if($A162-FA$126&gt;=0, if($B162&lt;=$B161,FA161,FA161*vlookup($B162,'2a. TBill Main'!$B$237:$HF$246,1+FA$123)),FA161)</f>
        <v>6312.971818</v>
      </c>
      <c r="FB162" s="346">
        <f>if($A162-FB$126&gt;=0, if($B162&lt;=$B161,FB161,FB161*vlookup($B162,'2a. TBill Main'!$B$237:$HF$246,1+FB$123)),FB161)</f>
        <v>11095.92698</v>
      </c>
      <c r="FC162" s="346">
        <f>if($A162-FC$126&gt;=0, if($B162&lt;=$B161,FC161,FC161*vlookup($B162,'2a. TBill Main'!$B$237:$HF$246,1+FC$123)),FC161)</f>
        <v>44482.80545</v>
      </c>
      <c r="FD162" s="346">
        <f>if($A162-FD$126&gt;=0, if($B162&lt;=$B161,FD161,FD161*vlookup($B162,'2a. TBill Main'!$B$237:$HF$246,1+FD$123)),FD161)</f>
        <v>36159.51129</v>
      </c>
      <c r="FE162" s="346">
        <f>if($A162-FE$126&gt;=0, if($B162&lt;=$B161,FE161,FE161*vlookup($B162,'2a. TBill Main'!$B$237:$HF$246,1+FE$123)),FE161)</f>
        <v>60742.31383</v>
      </c>
      <c r="FF162" s="346">
        <f>if($A162-FF$126&gt;=0, if($B162&lt;=$B161,FF161,FF161*vlookup($B162,'2a. TBill Main'!$B$237:$HF$246,1+FF$123)),FF161)</f>
        <v>14427.13842</v>
      </c>
      <c r="FG162" s="346">
        <f>if($A162-FG$126&gt;=0, if($B162&lt;=$B161,FG161,FG161*vlookup($B162,'2a. TBill Main'!$B$237:$HF$246,1+FG$123)),FG161)</f>
        <v>18365.94828</v>
      </c>
      <c r="FH162" s="346">
        <f>if($A162-FH$126&gt;=0, if($B162&lt;=$B161,FH161,FH161*vlookup($B162,'2a. TBill Main'!$B$237:$HF$246,1+FH$123)),FH161)</f>
        <v>22730.71887</v>
      </c>
      <c r="FI162" s="346">
        <f>if($A162-FI$126&gt;=0, if($B162&lt;=$B161,FI161,FI161*vlookup($B162,'2a. TBill Main'!$B$237:$HF$246,1+FI$123)),FI161)</f>
        <v>61932.71863</v>
      </c>
      <c r="FJ162" s="346">
        <f>if($A162-FJ$126&gt;=0, if($B162&lt;=$B161,FJ161,FJ161*vlookup($B162,'2a. TBill Main'!$B$237:$HF$246,1+FJ$123)),FJ161)</f>
        <v>64484.25108</v>
      </c>
      <c r="FK162" s="346">
        <f>if($A162-FK$126&gt;=0, if($B162&lt;=$B161,FK161,FK161*vlookup($B162,'2a. TBill Main'!$B$237:$HF$246,1+FK$123)),FK161)</f>
        <v>27535.7153</v>
      </c>
      <c r="FL162" s="346">
        <f>if($A162-FL$126&gt;=0, if($B162&lt;=$B161,FL161,FL161*vlookup($B162,'2a. TBill Main'!$B$237:$HF$246,1+FL$123)),FL161)</f>
        <v>27414.0475</v>
      </c>
      <c r="FM162" s="346">
        <f>if($A162-FM$126&gt;=0, if($B162&lt;=$B161,FM161,FM161*vlookup($B162,'2a. TBill Main'!$B$237:$HF$246,1+FM$123)),FM161)</f>
        <v>72865.45206</v>
      </c>
      <c r="FN162" s="346">
        <f>if($A162-FN$126&gt;=0, if($B162&lt;=$B161,FN161,FN161*vlookup($B162,'2a. TBill Main'!$B$237:$HF$246,1+FN$123)),FN161)</f>
        <v>62231.88035</v>
      </c>
      <c r="FO162" s="346">
        <f>if($A162-FO$126&gt;=0, if($B162&lt;=$B161,FO161,FO161*vlookup($B162,'2a. TBill Main'!$B$237:$HF$246,1+FO$123)),FO161)</f>
        <v>29976.12449</v>
      </c>
      <c r="FP162" s="346">
        <f>if($A162-FP$126&gt;=0, if($B162&lt;=$B161,FP161,FP161*vlookup($B162,'2a. TBill Main'!$B$237:$HF$246,1+FP$123)),FP161)</f>
        <v>10630.94439</v>
      </c>
      <c r="FQ162" s="346">
        <f>if($A162-FQ$126&gt;=0, if($B162&lt;=$B161,FQ161,FQ161*vlookup($B162,'2a. TBill Main'!$B$237:$HF$246,1+FQ$123)),FQ161)</f>
        <v>58727.86536</v>
      </c>
      <c r="FR162" s="346">
        <f>if($A162-FR$126&gt;=0, if($B162&lt;=$B161,FR161,FR161*vlookup($B162,'2a. TBill Main'!$B$237:$HF$246,1+FR$123)),FR161)</f>
        <v>58720.54766</v>
      </c>
      <c r="FS162" s="346">
        <f>if($A162-FS$126&gt;=0, if($B162&lt;=$B161,FS161,FS161*vlookup($B162,'2a. TBill Main'!$B$237:$HF$246,1+FS$123)),FS161)</f>
        <v>26449.52161</v>
      </c>
      <c r="FT162" s="346">
        <f>if($A162-FT$126&gt;=0, if($B162&lt;=$B161,FT161,FT161*vlookup($B162,'2a. TBill Main'!$B$237:$HF$246,1+FT$123)),FT161)</f>
        <v>32899.67828</v>
      </c>
      <c r="FU162" s="346">
        <f>if($A162-FU$126&gt;=0, if($B162&lt;=$B161,FU161,FU161*vlookup($B162,'2a. TBill Main'!$B$237:$HF$246,1+FU$123)),FU161)</f>
        <v>35266.02881</v>
      </c>
      <c r="FV162" s="346">
        <f>if($A162-FV$126&gt;=0, if($B162&lt;=$B161,FV161,FV161*vlookup($B162,'2a. TBill Main'!$B$237:$HF$246,1+FV$123)),FV161)</f>
        <v>74058.66051</v>
      </c>
      <c r="FW162" s="346">
        <f>if($A162-FW$126&gt;=0, if($B162&lt;=$B161,FW161,FW161*vlookup($B162,'2a. TBill Main'!$B$237:$HF$246,1+FW$123)),FW161)</f>
        <v>1759.774838</v>
      </c>
      <c r="FX162" s="346">
        <f>if($A162-FX$126&gt;=0, if($B162&lt;=$B161,FX161,FX161*vlookup($B162,'2a. TBill Main'!$B$237:$HF$246,1+FX$123)),FX161)</f>
        <v>39281.59519</v>
      </c>
      <c r="FY162" s="346">
        <f>if($A162-FY$126&gt;=0, if($B162&lt;=$B161,FY161,FY161*vlookup($B162,'2a. TBill Main'!$B$237:$HF$246,1+FY$123)),FY161)</f>
        <v>36436.86097</v>
      </c>
      <c r="FZ162" s="346">
        <f>if($A162-FZ$126&gt;=0, if($B162&lt;=$B161,FZ161,FZ161*vlookup($B162,'2a. TBill Main'!$B$237:$HF$246,1+FZ$123)),FZ161)</f>
        <v>40892.14182</v>
      </c>
      <c r="GA162" s="346">
        <f>if($A162-GA$126&gt;=0, if($B162&lt;=$B161,GA161,GA161*vlookup($B162,'2a. TBill Main'!$B$237:$HF$246,1+GA$123)),GA161)</f>
        <v>661.2380403</v>
      </c>
      <c r="GB162" s="346">
        <f>if($A162-GB$126&gt;=0, if($B162&lt;=$B161,GB161,GB161*vlookup($B162,'2a. TBill Main'!$B$237:$HF$246,1+GB$123)),GB161)</f>
        <v>3734.672451</v>
      </c>
      <c r="GC162" s="346">
        <f>if($A162-GC$126&gt;=0, if($B162&lt;=$B161,GC161,GC161*vlookup($B162,'2a. TBill Main'!$B$237:$HF$246,1+GC$123)),GC161)</f>
        <v>193.9631585</v>
      </c>
      <c r="GD162" s="346">
        <f>if($A162-GD$126&gt;=0, if($B162&lt;=$B161,GD161,GD161*vlookup($B162,'2a. TBill Main'!$B$237:$HF$246,1+GD$123)),GD161)</f>
        <v>14866.39445</v>
      </c>
      <c r="GE162" s="346">
        <f>if($A162-GE$126&gt;=0, if($B162&lt;=$B161,GE161,GE161*vlookup($B162,'2a. TBill Main'!$B$237:$HF$246,1+GE$123)),GE161)</f>
        <v>3807.391003</v>
      </c>
      <c r="GF162" s="346">
        <f>if($A162-GF$126&gt;=0, if($B162&lt;=$B161,GF161,GF161*vlookup($B162,'2a. TBill Main'!$B$237:$HF$246,1+GF$123)),GF161)</f>
        <v>2957.056516</v>
      </c>
      <c r="GG162" s="346">
        <f>if($A162-GG$126&gt;=0, if($B162&lt;=$B161,GG161,GG161*vlookup($B162,'2a. TBill Main'!$B$237:$HF$246,1+GG$123)),GG161)</f>
        <v>43496.16776</v>
      </c>
      <c r="GH162" s="346">
        <f>if($A162-GH$126&gt;=0, if($B162&lt;=$B161,GH161,GH161*vlookup($B162,'2a. TBill Main'!$B$237:$HF$246,1+GH$123)),GH161)</f>
        <v>193.9631585</v>
      </c>
      <c r="GI162" s="346">
        <f>if($A162-GI$126&gt;=0, if($B162&lt;=$B161,GI161,GI161*vlookup($B162,'2a. TBill Main'!$B$237:$HF$246,1+GI$123)),GI161)</f>
        <v>440.8253602</v>
      </c>
      <c r="GJ162" s="346">
        <f>if($A162-GJ$126&gt;=0, if($B162&lt;=$B161,GJ161,GJ161*vlookup($B162,'2a. TBill Main'!$B$237:$HF$246,1+GJ$123)),GJ161)</f>
        <v>58.18894754</v>
      </c>
      <c r="GK162" s="346">
        <f>if($A162-GK$126&gt;=0, if($B162&lt;=$B161,GK161,GK161*vlookup($B162,'2a. TBill Main'!$B$237:$HF$246,1+GK$123)),GK161)</f>
        <v>28687.08061</v>
      </c>
      <c r="GL162" s="346">
        <f>if($A162-GL$126&gt;=0, if($B162&lt;=$B161,GL161,GL161*vlookup($B162,'2a. TBill Main'!$B$237:$HF$246,1+GL$123)),GL161)</f>
        <v>21027.9163</v>
      </c>
      <c r="GM162" s="346">
        <f>if($A162-GM$126&gt;=0, if($B162&lt;=$B161,GM161,GM161*vlookup($B162,'2a. TBill Main'!$B$237:$HF$246,1+GM$123)),GM161)</f>
        <v>573.0729682</v>
      </c>
      <c r="GN162" s="346">
        <f>if($A162-GN$126&gt;=0, if($B162&lt;=$B161,GN161,GN161*vlookup($B162,'2a. TBill Main'!$B$237:$HF$246,1+GN$123)),GN161)</f>
        <v>17.63301441</v>
      </c>
      <c r="GO162" s="346">
        <f>if($A162-GO$126&gt;=0, if($B162&lt;=$B161,GO161,GO161*vlookup($B162,'2a. TBill Main'!$B$237:$HF$246,1+GO$123)),GO161)</f>
        <v>2054.246178</v>
      </c>
      <c r="GP162" s="346">
        <f>if($A162-GP$126&gt;=0, if($B162&lt;=$B161,GP161,GP161*vlookup($B162,'2a. TBill Main'!$B$237:$HF$246,1+GP$123)),GP161)</f>
        <v>19228.80221</v>
      </c>
      <c r="GQ162" s="346">
        <f>if($A162-GQ$126&gt;=0, if($B162&lt;=$B161,GQ161,GQ161*vlookup($B162,'2a. TBill Main'!$B$237:$HF$246,1+GQ$123)),GQ161)</f>
        <v>20193.3281</v>
      </c>
      <c r="GR162" s="346">
        <f>if($A162-GR$126&gt;=0, if($B162&lt;=$B161,GR161,GR161*vlookup($B162,'2a. TBill Main'!$B$237:$HF$246,1+GR$123)),GR161)</f>
        <v>24067.30136</v>
      </c>
      <c r="GS162" s="346">
        <f>if($A162-GS$126&gt;=0, if($B162&lt;=$B161,GS161,GS161*vlookup($B162,'2a. TBill Main'!$B$237:$HF$246,1+GS$123)),GS161)</f>
        <v>48818.76369</v>
      </c>
      <c r="GT162" s="346">
        <f>if($A162-GT$126&gt;=0, if($B162&lt;=$B161,GT161,GT161*vlookup($B162,'2a. TBill Main'!$B$237:$HF$246,1+GT$123)),GT161)</f>
        <v>3524.83958</v>
      </c>
      <c r="GU162" s="346">
        <f>if($A162-GU$126&gt;=0, if($B162&lt;=$B161,GU161,GU161*vlookup($B162,'2a. TBill Main'!$B$237:$HF$246,1+GU$123)),GU161)</f>
        <v>14637.16526</v>
      </c>
      <c r="GV162" s="346">
        <f>if($A162-GV$126&gt;=0, if($B162&lt;=$B161,GV161,GV161*vlookup($B162,'2a. TBill Main'!$B$237:$HF$246,1+GV$123)),GV161)</f>
        <v>24444.64787</v>
      </c>
      <c r="GW162" s="346">
        <f>if($A162-GW$126&gt;=0, if($B162&lt;=$B161,GW161,GW161*vlookup($B162,'2a. TBill Main'!$B$237:$HF$246,1+GW$123)),GW161)</f>
        <v>26708.72692</v>
      </c>
      <c r="GX162" s="346">
        <f>if($A162-GX$126&gt;=0, if($B162&lt;=$B161,GX161,GX161*vlookup($B162,'2a. TBill Main'!$B$237:$HF$246,1+GX$123)),GX161)</f>
        <v>11683.63535</v>
      </c>
      <c r="GY162" s="346">
        <f>if($A162-GY$126&gt;=0, if($B162&lt;=$B161,GY161,GY161*vlookup($B162,'2a. TBill Main'!$B$237:$HF$246,1+GY$123)),GY161)</f>
        <v>45161.6765</v>
      </c>
      <c r="GZ162" s="346">
        <f>if($A162-GZ$126&gt;=0, if($B162&lt;=$B161,GZ161,GZ161*vlookup($B162,'2a. TBill Main'!$B$237:$HF$246,1+GZ$123)),GZ161)</f>
        <v>36278.16384</v>
      </c>
      <c r="HA162" s="346">
        <f>if($A162-HA$126&gt;=0, if($B162&lt;=$B161,HA161,HA161*vlookup($B162,'2a. TBill Main'!$B$237:$HF$246,1+HA$123)),HA161)</f>
        <v>52276.59781</v>
      </c>
      <c r="HB162" s="346">
        <f>if($A162-HB$126&gt;=0, if($B162&lt;=$B161,HB161,HB161*vlookup($B162,'2a. TBill Main'!$B$237:$HF$246,1+HB$123)),HB161)</f>
        <v>32346.00163</v>
      </c>
      <c r="HC162" s="346">
        <f>if($A162-HC$126&gt;=0, if($B162&lt;=$B161,HC161,HC161*vlookup($B162,'2a. TBill Main'!$B$237:$HF$246,1+HC$123)),HC161)</f>
        <v>9585.306632</v>
      </c>
      <c r="HD162" s="346">
        <f>if($A162-HD$126&gt;=0, if($B162&lt;=$B161,HD161,HD161*vlookup($B162,'2a. TBill Main'!$B$237:$HF$246,1+HD$123)),HD161)</f>
        <v>23235.02308</v>
      </c>
      <c r="HE162" s="346">
        <f>if($A162-HE$126&gt;=0, if($B162&lt;=$B161,HE161,HE161*vlookup($B162,'2a. TBill Main'!$B$237:$HF$246,1+HE$123)),HE161)</f>
        <v>21529.66373</v>
      </c>
      <c r="HF162" s="346">
        <f>if($A162-HF$126&gt;=0, if($B162&lt;=$B161,HF161,HF161*vlookup($B162,'2a. TBill Main'!$B$237:$HF$246,1+HF$123)),HF161)</f>
        <v>21704.47743</v>
      </c>
      <c r="HG162" s="346">
        <f>if($A162-HG$126&gt;=0, if($B162&lt;=$B161,HG161,HG161*vlookup($B162,'2a. TBill Main'!$B$237:$HF$246,1+HG$123)),HG161)</f>
        <v>4462.915946</v>
      </c>
      <c r="HH162" s="346">
        <f>if($A162-HH$126&gt;=0, if($B162&lt;=$B161,HH161,HH161*vlookup($B162,'2a. TBill Main'!$B$237:$HF$246,1+HH$123)),HH161)</f>
        <v>26525.34357</v>
      </c>
      <c r="HI162" s="346">
        <f>if($A162-HI$126&gt;=0, if($B162&lt;=$B161,HI161,HI161*vlookup($B162,'2a. TBill Main'!$B$237:$HF$246,1+HI$123)),HI161)</f>
        <v>41097.26668</v>
      </c>
      <c r="HJ162" s="346"/>
      <c r="HK162" s="346"/>
      <c r="HL162" s="346"/>
      <c r="HM162" s="346"/>
      <c r="HN162" s="346"/>
      <c r="HO162" s="346"/>
      <c r="HP162" s="346"/>
      <c r="HQ162" s="346"/>
      <c r="HR162" s="346"/>
      <c r="HS162" s="346"/>
      <c r="HT162" s="346"/>
      <c r="HU162" s="346"/>
      <c r="HV162" s="346"/>
      <c r="HW162" s="346"/>
      <c r="HX162" s="346"/>
    </row>
    <row r="163">
      <c r="A163" s="331" t="str">
        <f t="shared" si="33"/>
        <v>12-2029</v>
      </c>
      <c r="B163" s="346">
        <f t="shared" si="36"/>
        <v>8</v>
      </c>
      <c r="C163" s="346">
        <f t="shared" si="34"/>
        <v>6145070.898</v>
      </c>
      <c r="D163" s="338">
        <f t="shared" si="35"/>
        <v>8</v>
      </c>
      <c r="E163" s="346"/>
      <c r="F163" s="346">
        <f>if($A163-F$126&gt;=0, if($B163&lt;=$B162,F162,F162*vlookup($B163,'2a. TBill Main'!$B$237:$HF$246,1+F$123)),F162)</f>
        <v>541.1311153</v>
      </c>
      <c r="G163" s="346">
        <f>if($A163-G$126&gt;=0, if($B163&lt;=$B162,G162,G162*vlookup($B163,'2a. TBill Main'!$B$237:$HF$246,1+G$123)),G162)</f>
        <v>13936.47813</v>
      </c>
      <c r="H163" s="346">
        <f>if($A163-H$126&gt;=0, if($B163&lt;=$B162,H162,H162*vlookup($B163,'2a. TBill Main'!$B$237:$HF$246,1+H$123)),H162)</f>
        <v>38242.48165</v>
      </c>
      <c r="I163" s="346">
        <f>if($A163-I$126&gt;=0, if($B163&lt;=$B162,I162,I162*vlookup($B163,'2a. TBill Main'!$B$237:$HF$246,1+I$123)),I162)</f>
        <v>14340.93062</v>
      </c>
      <c r="J163" s="346">
        <f>if($A163-J$126&gt;=0, if($B163&lt;=$B162,J162,J162*vlookup($B163,'2a. TBill Main'!$B$237:$HF$246,1+J$123)),J162)</f>
        <v>19121.24082</v>
      </c>
      <c r="K163" s="346">
        <f>if($A163-K$126&gt;=0, if($B163&lt;=$B162,K162,K162*vlookup($B163,'2a. TBill Main'!$B$237:$HF$246,1+K$123)),K162)</f>
        <v>19121.24082</v>
      </c>
      <c r="L163" s="346">
        <f>if($A163-L$126&gt;=0, if($B163&lt;=$B162,L162,L162*vlookup($B163,'2a. TBill Main'!$B$237:$HF$246,1+L$123)),L162)</f>
        <v>5012.9201</v>
      </c>
      <c r="M163" s="346">
        <f>if($A163-M$126&gt;=0, if($B163&lt;=$B162,M162,M162*vlookup($B163,'2a. TBill Main'!$B$237:$HF$246,1+M$123)),M162)</f>
        <v>141629.1187</v>
      </c>
      <c r="N163" s="346">
        <f>if($A163-N$126&gt;=0, if($B163&lt;=$B162,N162,N162*vlookup($B163,'2a. TBill Main'!$B$237:$HF$246,1+N$123)),N162)</f>
        <v>47704.64679</v>
      </c>
      <c r="O163" s="346">
        <f>if($A163-O$126&gt;=0, if($B163&lt;=$B162,O162,O162*vlookup($B163,'2a. TBill Main'!$B$237:$HF$246,1+O$123)),O162)</f>
        <v>2545.037154</v>
      </c>
      <c r="P163" s="346">
        <f>if($A163-P$126&gt;=0, if($B163&lt;=$B162,P162,P162*vlookup($B163,'2a. TBill Main'!$B$237:$HF$246,1+P$123)),P162)</f>
        <v>19.12124082</v>
      </c>
      <c r="Q163" s="346">
        <f>if($A163-Q$126&gt;=0, if($B163&lt;=$B162,Q162,Q162*vlookup($B163,'2a. TBill Main'!$B$237:$HF$246,1+Q$123)),Q162)</f>
        <v>363.3035756</v>
      </c>
      <c r="R163" s="346">
        <f>if($A163-R$126&gt;=0, if($B163&lt;=$B162,R162,R162*vlookup($B163,'2a. TBill Main'!$B$237:$HF$246,1+R$123)),R162)</f>
        <v>14108.32072</v>
      </c>
      <c r="S163" s="346">
        <f>if($A163-S$126&gt;=0, if($B163&lt;=$B162,S162,S162*vlookup($B163,'2a. TBill Main'!$B$237:$HF$246,1+S$123)),S162)</f>
        <v>11349.96701</v>
      </c>
      <c r="T163" s="346">
        <f>if($A163-T$126&gt;=0, if($B163&lt;=$B162,T162,T162*vlookup($B163,'2a. TBill Main'!$B$237:$HF$246,1+T$123)),T162)</f>
        <v>126251.8168</v>
      </c>
      <c r="U163" s="346">
        <f>if($A163-U$126&gt;=0, if($B163&lt;=$B162,U162,U162*vlookup($B163,'2a. TBill Main'!$B$237:$HF$246,1+U$123)),U162)</f>
        <v>19477.98581</v>
      </c>
      <c r="V163" s="346">
        <f>if($A163-V$126&gt;=0, if($B163&lt;=$B162,V162,V162*vlookup($B163,'2a. TBill Main'!$B$237:$HF$246,1+V$123)),V162)</f>
        <v>62525.96034</v>
      </c>
      <c r="W163" s="346">
        <f>if($A163-W$126&gt;=0, if($B163&lt;=$B162,W162,W162*vlookup($B163,'2a. TBill Main'!$B$237:$HF$246,1+W$123)),W162)</f>
        <v>19121.24082</v>
      </c>
      <c r="X163" s="346">
        <f>if($A163-X$126&gt;=0, if($B163&lt;=$B162,X162,X162*vlookup($B163,'2a. TBill Main'!$B$237:$HF$246,1+X$123)),X162)</f>
        <v>33764.26792</v>
      </c>
      <c r="Y163" s="346">
        <f>if($A163-Y$126&gt;=0, if($B163&lt;=$B162,Y162,Y162*vlookup($B163,'2a. TBill Main'!$B$237:$HF$246,1+Y$123)),Y162)</f>
        <v>19121.24082</v>
      </c>
      <c r="Z163" s="346">
        <f>if($A163-Z$126&gt;=0, if($B163&lt;=$B162,Z162,Z162*vlookup($B163,'2a. TBill Main'!$B$237:$HF$246,1+Z$123)),Z162)</f>
        <v>2418.836964</v>
      </c>
      <c r="AA163" s="346">
        <f>if($A163-AA$126&gt;=0, if($B163&lt;=$B162,AA162,AA162*vlookup($B163,'2a. TBill Main'!$B$237:$HF$246,1+AA$123)),AA162)</f>
        <v>42656.67745</v>
      </c>
      <c r="AB163" s="346">
        <f>if($A163-AB$126&gt;=0, if($B163&lt;=$B162,AB162,AB162*vlookup($B163,'2a. TBill Main'!$B$237:$HF$246,1+AB$123)),AB162)</f>
        <v>25231.79663</v>
      </c>
      <c r="AC163" s="346">
        <f>if($A163-AC$126&gt;=0, if($B163&lt;=$B162,AC162,AC162*vlookup($B163,'2a. TBill Main'!$B$237:$HF$246,1+AC$123)),AC162)</f>
        <v>15296.99266</v>
      </c>
      <c r="AD163" s="346">
        <f>if($A163-AD$126&gt;=0, if($B163&lt;=$B162,AD162,AD162*vlookup($B163,'2a. TBill Main'!$B$237:$HF$246,1+AD$123)),AD162)</f>
        <v>9560.620412</v>
      </c>
      <c r="AE163" s="346">
        <f>if($A163-AE$126&gt;=0, if($B163&lt;=$B162,AE162,AE162*vlookup($B163,'2a. TBill Main'!$B$237:$HF$246,1+AE$123)),AE162)</f>
        <v>83590.91354</v>
      </c>
      <c r="AF163" s="346">
        <f>if($A163-AF$126&gt;=0, if($B163&lt;=$B162,AF162,AF162*vlookup($B163,'2a. TBill Main'!$B$237:$HF$246,1+AF$123)),AF162)</f>
        <v>15058.49342</v>
      </c>
      <c r="AG163" s="346">
        <f>if($A163-AG$126&gt;=0, if($B163&lt;=$B162,AG162,AG162*vlookup($B163,'2a. TBill Main'!$B$237:$HF$246,1+AG$123)),AG162)</f>
        <v>21005.84944</v>
      </c>
      <c r="AH163" s="346">
        <f>if($A163-AH$126&gt;=0, if($B163&lt;=$B162,AH162,AH162*vlookup($B163,'2a. TBill Main'!$B$237:$HF$246,1+AH$123)),AH162)</f>
        <v>15952.98507</v>
      </c>
      <c r="AI163" s="346">
        <f>if($A163-AI$126&gt;=0, if($B163&lt;=$B162,AI162,AI162*vlookup($B163,'2a. TBill Main'!$B$237:$HF$246,1+AI$123)),AI162)</f>
        <v>29653.54533</v>
      </c>
      <c r="AJ163" s="346">
        <f>if($A163-AJ$126&gt;=0, if($B163&lt;=$B162,AJ162,AJ162*vlookup($B163,'2a. TBill Main'!$B$237:$HF$246,1+AJ$123)),AJ162)</f>
        <v>28681.86123</v>
      </c>
      <c r="AK163" s="346">
        <f>if($A163-AK$126&gt;=0, if($B163&lt;=$B162,AK162,AK162*vlookup($B163,'2a. TBill Main'!$B$237:$HF$246,1+AK$123)),AK162)</f>
        <v>22945.48899</v>
      </c>
      <c r="AL163" s="346">
        <f>if($A163-AL$126&gt;=0, if($B163&lt;=$B162,AL162,AL162*vlookup($B163,'2a. TBill Main'!$B$237:$HF$246,1+AL$123)),AL162)</f>
        <v>15296.99266</v>
      </c>
      <c r="AM163" s="346">
        <f>if($A163-AM$126&gt;=0, if($B163&lt;=$B162,AM162,AM162*vlookup($B163,'2a. TBill Main'!$B$237:$HF$246,1+AM$123)),AM162)</f>
        <v>21610.32923</v>
      </c>
      <c r="AN163" s="346">
        <f>if($A163-AN$126&gt;=0, if($B163&lt;=$B162,AN162,AN162*vlookup($B163,'2a. TBill Main'!$B$237:$HF$246,1+AN$123)),AN162)</f>
        <v>114949.2513</v>
      </c>
      <c r="AO163" s="346">
        <f>if($A163-AO$126&gt;=0, if($B163&lt;=$B162,AO162,AO162*vlookup($B163,'2a. TBill Main'!$B$237:$HF$246,1+AO$123)),AO162)</f>
        <v>12598.52667</v>
      </c>
      <c r="AP163" s="346">
        <f>if($A163-AP$126&gt;=0, if($B163&lt;=$B162,AP162,AP162*vlookup($B163,'2a. TBill Main'!$B$237:$HF$246,1+AP$123)),AP162)</f>
        <v>22910.36327</v>
      </c>
      <c r="AQ163" s="346">
        <f>if($A163-AQ$126&gt;=0, if($B163&lt;=$B162,AQ162,AQ162*vlookup($B163,'2a. TBill Main'!$B$237:$HF$246,1+AQ$123)),AQ162)</f>
        <v>53311.96978</v>
      </c>
      <c r="AR163" s="346">
        <f>if($A163-AR$126&gt;=0, if($B163&lt;=$B162,AR162,AR162*vlookup($B163,'2a. TBill Main'!$B$237:$HF$246,1+AR$123)),AR162)</f>
        <v>38242.48165</v>
      </c>
      <c r="AS163" s="346">
        <f>if($A163-AS$126&gt;=0, if($B163&lt;=$B162,AS162,AS162*vlookup($B163,'2a. TBill Main'!$B$237:$HF$246,1+AS$123)),AS162)</f>
        <v>11472.74449</v>
      </c>
      <c r="AT163" s="346">
        <f>if($A163-AT$126&gt;=0, if($B163&lt;=$B162,AT162,AT162*vlookup($B163,'2a. TBill Main'!$B$237:$HF$246,1+AT$123)),AT162)</f>
        <v>15296.99266</v>
      </c>
      <c r="AU163" s="346">
        <f>if($A163-AU$126&gt;=0, if($B163&lt;=$B162,AU162,AU162*vlookup($B163,'2a. TBill Main'!$B$237:$HF$246,1+AU$123)),AU162)</f>
        <v>15296.99266</v>
      </c>
      <c r="AV163" s="346">
        <f>if($A163-AV$126&gt;=0, if($B163&lt;=$B162,AV162,AV162*vlookup($B163,'2a. TBill Main'!$B$237:$HF$246,1+AV$123)),AV162)</f>
        <v>9560.620412</v>
      </c>
      <c r="AW163" s="346">
        <f>if($A163-AW$126&gt;=0, if($B163&lt;=$B162,AW162,AW162*vlookup($B163,'2a. TBill Main'!$B$237:$HF$246,1+AW$123)),AW162)</f>
        <v>9560.620412</v>
      </c>
      <c r="AX163" s="346">
        <f>if($A163-AX$126&gt;=0, if($B163&lt;=$B162,AX162,AX162*vlookup($B163,'2a. TBill Main'!$B$237:$HF$246,1+AX$123)),AX162)</f>
        <v>71129.10374</v>
      </c>
      <c r="AY163" s="346">
        <f>if($A163-AY$126&gt;=0, if($B163&lt;=$B162,AY162,AY162*vlookup($B163,'2a. TBill Main'!$B$237:$HF$246,1+AY$123)),AY162)</f>
        <v>54120.66442</v>
      </c>
      <c r="AZ163" s="346">
        <f>if($A163-AZ$126&gt;=0, if($B163&lt;=$B162,AZ162,AZ162*vlookup($B163,'2a. TBill Main'!$B$237:$HF$246,1+AZ$123)),AZ162)</f>
        <v>21631.80238</v>
      </c>
      <c r="BA163" s="346">
        <f>if($A163-BA$126&gt;=0, if($B163&lt;=$B162,BA162,BA162*vlookup($B163,'2a. TBill Main'!$B$237:$HF$246,1+BA$123)),BA162)</f>
        <v>32909.47197</v>
      </c>
      <c r="BB163" s="346">
        <f>if($A163-BB$126&gt;=0, if($B163&lt;=$B162,BB162,BB162*vlookup($B163,'2a. TBill Main'!$B$237:$HF$246,1+BB$123)),BB162)</f>
        <v>60685.10112</v>
      </c>
      <c r="BC163" s="346">
        <f>if($A163-BC$126&gt;=0, if($B163&lt;=$B162,BC162,BC162*vlookup($B163,'2a. TBill Main'!$B$237:$HF$246,1+BC$123)),BC162)</f>
        <v>573.6372247</v>
      </c>
      <c r="BD163" s="346">
        <f>if($A163-BD$126&gt;=0, if($B163&lt;=$B162,BD162,BD162*vlookup($B163,'2a. TBill Main'!$B$237:$HF$246,1+BD$123)),BD162)</f>
        <v>28681.86123</v>
      </c>
      <c r="BE163" s="346">
        <f>if($A163-BE$126&gt;=0, if($B163&lt;=$B162,BE162,BE162*vlookup($B163,'2a. TBill Main'!$B$237:$HF$246,1+BE$123)),BE162)</f>
        <v>19121.24082</v>
      </c>
      <c r="BF163" s="346">
        <f>if($A163-BF$126&gt;=0, if($B163&lt;=$B162,BF162,BF162*vlookup($B163,'2a. TBill Main'!$B$237:$HF$246,1+BF$123)),BF162)</f>
        <v>9560.620412</v>
      </c>
      <c r="BG163" s="346">
        <f>if($A163-BG$126&gt;=0, if($B163&lt;=$B162,BG162,BG162*vlookup($B163,'2a. TBill Main'!$B$237:$HF$246,1+BG$123)),BG162)</f>
        <v>9560.620412</v>
      </c>
      <c r="BH163" s="346">
        <f>if($A163-BH$126&gt;=0, if($B163&lt;=$B162,BH162,BH162*vlookup($B163,'2a. TBill Main'!$B$237:$HF$246,1+BH$123)),BH162)</f>
        <v>19121.24082</v>
      </c>
      <c r="BI163" s="346">
        <f>if($A163-BI$126&gt;=0, if($B163&lt;=$B162,BI162,BI162*vlookup($B163,'2a. TBill Main'!$B$237:$HF$246,1+BI$123)),BI162)</f>
        <v>106050.2259</v>
      </c>
      <c r="BJ163" s="346">
        <f>if($A163-BJ$126&gt;=0, if($B163&lt;=$B162,BJ162,BJ162*vlookup($B163,'2a. TBill Main'!$B$237:$HF$246,1+BJ$123)),BJ162)</f>
        <v>19121.24082</v>
      </c>
      <c r="BK163" s="346">
        <f>if($A163-BK$126&gt;=0, if($B163&lt;=$B162,BK162,BK162*vlookup($B163,'2a. TBill Main'!$B$237:$HF$246,1+BK$123)),BK162)</f>
        <v>35475.48513</v>
      </c>
      <c r="BL163" s="346">
        <f>if($A163-BL$126&gt;=0, if($B163&lt;=$B162,BL162,BL162*vlookup($B163,'2a. TBill Main'!$B$237:$HF$246,1+BL$123)),BL162)</f>
        <v>47803.10206</v>
      </c>
      <c r="BM163" s="346">
        <f>if($A163-BM$126&gt;=0, if($B163&lt;=$B162,BM162,BM162*vlookup($B163,'2a. TBill Main'!$B$237:$HF$246,1+BM$123)),BM162)</f>
        <v>38.24248165</v>
      </c>
      <c r="BN163" s="346">
        <f>if($A163-BN$126&gt;=0, if($B163&lt;=$B162,BN162,BN162*vlookup($B163,'2a. TBill Main'!$B$237:$HF$246,1+BN$123)),BN162)</f>
        <v>5430.145575</v>
      </c>
      <c r="BO163" s="346">
        <f>if($A163-BO$126&gt;=0, if($B163&lt;=$B162,BO162,BO162*vlookup($B163,'2a. TBill Main'!$B$237:$HF$246,1+BO$123)),BO162)</f>
        <v>37498.97132</v>
      </c>
      <c r="BP163" s="346">
        <f>if($A163-BP$126&gt;=0, if($B163&lt;=$B162,BP162,BP162*vlookup($B163,'2a. TBill Main'!$B$237:$HF$246,1+BP$123)),BP162)</f>
        <v>19121.24082</v>
      </c>
      <c r="BQ163" s="346">
        <f>if($A163-BQ$126&gt;=0, if($B163&lt;=$B162,BQ162,BQ162*vlookup($B163,'2a. TBill Main'!$B$237:$HF$246,1+BQ$123)),BQ162)</f>
        <v>4391.345925</v>
      </c>
      <c r="BR163" s="346">
        <f>if($A163-BR$126&gt;=0, if($B163&lt;=$B162,BR162,BR162*vlookup($B163,'2a. TBill Main'!$B$237:$HF$246,1+BR$123)),BR162)</f>
        <v>19121.24082</v>
      </c>
      <c r="BS163" s="346">
        <f>if($A163-BS$126&gt;=0, if($B163&lt;=$B162,BS162,BS162*vlookup($B163,'2a. TBill Main'!$B$237:$HF$246,1+BS$123)),BS162)</f>
        <v>11472.74449</v>
      </c>
      <c r="BT163" s="346">
        <f>if($A163-BT$126&gt;=0, if($B163&lt;=$B162,BT162,BT162*vlookup($B163,'2a. TBill Main'!$B$237:$HF$246,1+BT$123)),BT162)</f>
        <v>133470.0852</v>
      </c>
      <c r="BU163" s="346">
        <f>if($A163-BU$126&gt;=0, if($B163&lt;=$B162,BU162,BU162*vlookup($B163,'2a. TBill Main'!$B$237:$HF$246,1+BU$123)),BU162)</f>
        <v>47981.21642</v>
      </c>
      <c r="BV163" s="346">
        <f>if($A163-BV$126&gt;=0, if($B163&lt;=$B162,BV162,BV162*vlookup($B163,'2a. TBill Main'!$B$237:$HF$246,1+BV$123)),BV162)</f>
        <v>47803.10206</v>
      </c>
      <c r="BW163" s="346">
        <f>if($A163-BW$126&gt;=0, if($B163&lt;=$B162,BW162,BW162*vlookup($B163,'2a. TBill Main'!$B$237:$HF$246,1+BW$123)),BW162)</f>
        <v>961.7984134</v>
      </c>
      <c r="BX163" s="346">
        <f>if($A163-BX$126&gt;=0, if($B163&lt;=$B162,BX162,BX162*vlookup($B163,'2a. TBill Main'!$B$237:$HF$246,1+BX$123)),BX162)</f>
        <v>28681.86123</v>
      </c>
      <c r="BY163" s="346">
        <f>if($A163-BY$126&gt;=0, if($B163&lt;=$B162,BY162,BY162*vlookup($B163,'2a. TBill Main'!$B$237:$HF$246,1+BY$123)),BY162)</f>
        <v>19121.24082</v>
      </c>
      <c r="BZ163" s="346">
        <f>if($A163-BZ$126&gt;=0, if($B163&lt;=$B162,BZ162,BZ162*vlookup($B163,'2a. TBill Main'!$B$237:$HF$246,1+BZ$123)),BZ162)</f>
        <v>11643.72663</v>
      </c>
      <c r="CA163" s="346">
        <f>if($A163-CA$126&gt;=0, if($B163&lt;=$B162,CA162,CA162*vlookup($B163,'2a. TBill Main'!$B$237:$HF$246,1+CA$123)),CA162)</f>
        <v>19121.24082</v>
      </c>
      <c r="CB163" s="346">
        <f>if($A163-CB$126&gt;=0, if($B163&lt;=$B162,CB162,CB162*vlookup($B163,'2a. TBill Main'!$B$237:$HF$246,1+CB$123)),CB162)</f>
        <v>39244.43467</v>
      </c>
      <c r="CC163" s="346">
        <f>if($A163-CC$126&gt;=0, if($B163&lt;=$B162,CC162,CC162*vlookup($B163,'2a. TBill Main'!$B$237:$HF$246,1+CC$123)),CC162)</f>
        <v>72253.31797</v>
      </c>
      <c r="CD163" s="346">
        <f>if($A163-CD$126&gt;=0, if($B163&lt;=$B162,CD162,CD162*vlookup($B163,'2a. TBill Main'!$B$237:$HF$246,1+CD$123)),CD162)</f>
        <v>20073.47862</v>
      </c>
      <c r="CE163" s="346">
        <f>if($A163-CE$126&gt;=0, if($B163&lt;=$B162,CE162,CE162*vlookup($B163,'2a. TBill Main'!$B$237:$HF$246,1+CE$123)),CE162)</f>
        <v>42653.0253</v>
      </c>
      <c r="CF163" s="346">
        <f>if($A163-CF$126&gt;=0, if($B163&lt;=$B162,CF162,CF162*vlookup($B163,'2a. TBill Main'!$B$237:$HF$246,1+CF$123)),CF162)</f>
        <v>47803.10206</v>
      </c>
      <c r="CG163" s="346">
        <f>if($A163-CG$126&gt;=0, if($B163&lt;=$B162,CG162,CG162*vlookup($B163,'2a. TBill Main'!$B$237:$HF$246,1+CG$123)),CG162)</f>
        <v>9.560620412</v>
      </c>
      <c r="CH163" s="346">
        <f>if($A163-CH$126&gt;=0, if($B163&lt;=$B162,CH162,CH162*vlookup($B163,'2a. TBill Main'!$B$237:$HF$246,1+CH$123)),CH162)</f>
        <v>26908.42351</v>
      </c>
      <c r="CI163" s="346">
        <f>if($A163-CI$126&gt;=0, if($B163&lt;=$B162,CI162,CI162*vlookup($B163,'2a. TBill Main'!$B$237:$HF$246,1+CI$123)),CI162)</f>
        <v>19121.24082</v>
      </c>
      <c r="CJ163" s="346">
        <f>if($A163-CJ$126&gt;=0, if($B163&lt;=$B162,CJ162,CJ162*vlookup($B163,'2a. TBill Main'!$B$237:$HF$246,1+CJ$123)),CJ162)</f>
        <v>9560.620412</v>
      </c>
      <c r="CK163" s="346">
        <f>if($A163-CK$126&gt;=0, if($B163&lt;=$B162,CK162,CK162*vlookup($B163,'2a. TBill Main'!$B$237:$HF$246,1+CK$123)),CK162)</f>
        <v>16645.65202</v>
      </c>
      <c r="CL163" s="346">
        <f>if($A163-CL$126&gt;=0, if($B163&lt;=$B162,CL162,CL162*vlookup($B163,'2a. TBill Main'!$B$237:$HF$246,1+CL$123)),CL162)</f>
        <v>14362.02135</v>
      </c>
      <c r="CM163" s="346">
        <f>if($A163-CM$126&gt;=0, if($B163&lt;=$B162,CM162,CM162*vlookup($B163,'2a. TBill Main'!$B$237:$HF$246,1+CM$123)),CM162)</f>
        <v>84772.10907</v>
      </c>
      <c r="CN163" s="346">
        <f>if($A163-CN$126&gt;=0, if($B163&lt;=$B162,CN162,CN162*vlookup($B163,'2a. TBill Main'!$B$237:$HF$246,1+CN$123)),CN162)</f>
        <v>29940.44043</v>
      </c>
      <c r="CO163" s="346">
        <f>if($A163-CO$126&gt;=0, if($B163&lt;=$B162,CO162,CO162*vlookup($B163,'2a. TBill Main'!$B$237:$HF$246,1+CO$123)),CO162)</f>
        <v>282.1282305</v>
      </c>
      <c r="CP163" s="346">
        <f>if($A163-CP$126&gt;=0, if($B163&lt;=$B162,CP162,CP162*vlookup($B163,'2a. TBill Main'!$B$237:$HF$246,1+CP$123)),CP162)</f>
        <v>39964.20444</v>
      </c>
      <c r="CQ163" s="346">
        <f>if($A163-CQ$126&gt;=0, if($B163&lt;=$B162,CQ162,CQ162*vlookup($B163,'2a. TBill Main'!$B$237:$HF$246,1+CQ$123)),CQ162)</f>
        <v>8816.507204</v>
      </c>
      <c r="CR163" s="346">
        <f>if($A163-CR$126&gt;=0, if($B163&lt;=$B162,CR162,CR162*vlookup($B163,'2a. TBill Main'!$B$237:$HF$246,1+CR$123)),CR162)</f>
        <v>25256.61292</v>
      </c>
      <c r="CS163" s="346">
        <f>if($A163-CS$126&gt;=0, if($B163&lt;=$B162,CS162,CS162*vlookup($B163,'2a. TBill Main'!$B$237:$HF$246,1+CS$123)),CS162)</f>
        <v>7471.108204</v>
      </c>
      <c r="CT163" s="346">
        <f>if($A163-CT$126&gt;=0, if($B163&lt;=$B162,CT162,CT162*vlookup($B163,'2a. TBill Main'!$B$237:$HF$246,1+CT$123)),CT162)</f>
        <v>24693.9258</v>
      </c>
      <c r="CU163" s="346">
        <f>if($A163-CU$126&gt;=0, if($B163&lt;=$B162,CU162,CU162*vlookup($B163,'2a. TBill Main'!$B$237:$HF$246,1+CU$123)),CU162)</f>
        <v>37536.20889</v>
      </c>
      <c r="CV163" s="346">
        <f>if($A163-CV$126&gt;=0, if($B163&lt;=$B162,CV162,CV162*vlookup($B163,'2a. TBill Main'!$B$237:$HF$246,1+CV$123)),CV162)</f>
        <v>8816.507204</v>
      </c>
      <c r="CW163" s="346">
        <f>if($A163-CW$126&gt;=0, if($B163&lt;=$B162,CW162,CW162*vlookup($B163,'2a. TBill Main'!$B$237:$HF$246,1+CW$123)),CW162)</f>
        <v>12783.93545</v>
      </c>
      <c r="CX163" s="346">
        <f>if($A163-CX$126&gt;=0, if($B163&lt;=$B162,CX162,CX162*vlookup($B163,'2a. TBill Main'!$B$237:$HF$246,1+CX$123)),CX162)</f>
        <v>96147.53766</v>
      </c>
      <c r="CY163" s="346">
        <f>if($A163-CY$126&gt;=0, if($B163&lt;=$B162,CY162,CY162*vlookup($B163,'2a. TBill Main'!$B$237:$HF$246,1+CY$123)),CY162)</f>
        <v>188708.4673</v>
      </c>
      <c r="CZ163" s="346">
        <f>if($A163-CZ$126&gt;=0, if($B163&lt;=$B162,CZ162,CZ162*vlookup($B163,'2a. TBill Main'!$B$237:$HF$246,1+CZ$123)),CZ162)</f>
        <v>15967.13537</v>
      </c>
      <c r="DA163" s="346">
        <f>if($A163-DA$126&gt;=0, if($B163&lt;=$B162,DA162,DA162*vlookup($B163,'2a. TBill Main'!$B$237:$HF$246,1+DA$123)),DA162)</f>
        <v>44082.53602</v>
      </c>
      <c r="DB163" s="346">
        <f>if($A163-DB$126&gt;=0, if($B163&lt;=$B162,DB162,DB162*vlookup($B163,'2a. TBill Main'!$B$237:$HF$246,1+DB$123)),DB162)</f>
        <v>17633.01441</v>
      </c>
      <c r="DC163" s="346">
        <f>if($A163-DC$126&gt;=0, if($B163&lt;=$B162,DC162,DC162*vlookup($B163,'2a. TBill Main'!$B$237:$HF$246,1+DC$123)),DC162)</f>
        <v>17633.01441</v>
      </c>
      <c r="DD163" s="346">
        <f>if($A163-DD$126&gt;=0, if($B163&lt;=$B162,DD162,DD162*vlookup($B163,'2a. TBill Main'!$B$237:$HF$246,1+DD$123)),DD162)</f>
        <v>35121.4381</v>
      </c>
      <c r="DE163" s="346">
        <f>if($A163-DE$126&gt;=0, if($B163&lt;=$B162,DE162,DE162*vlookup($B163,'2a. TBill Main'!$B$237:$HF$246,1+DE$123)),DE162)</f>
        <v>13369.35152</v>
      </c>
      <c r="DF163" s="346">
        <f>if($A163-DF$126&gt;=0, if($B163&lt;=$B162,DF162,DF162*vlookup($B163,'2a. TBill Main'!$B$237:$HF$246,1+DF$123)),DF162)</f>
        <v>7053.205763</v>
      </c>
      <c r="DG163" s="346">
        <f>if($A163-DG$126&gt;=0, if($B163&lt;=$B162,DG162,DG162*vlookup($B163,'2a. TBill Main'!$B$237:$HF$246,1+DG$123)),DG162)</f>
        <v>17633.01441</v>
      </c>
      <c r="DH163" s="346">
        <f>if($A163-DH$126&gt;=0, if($B163&lt;=$B162,DH162,DH162*vlookup($B163,'2a. TBill Main'!$B$237:$HF$246,1+DH$123)),DH162)</f>
        <v>87905.86672</v>
      </c>
      <c r="DI163" s="346">
        <f>if($A163-DI$126&gt;=0, if($B163&lt;=$B162,DI162,DI162*vlookup($B163,'2a. TBill Main'!$B$237:$HF$246,1+DI$123)),DI162)</f>
        <v>13732.92665</v>
      </c>
      <c r="DJ163" s="346">
        <f>if($A163-DJ$126&gt;=0, if($B163&lt;=$B162,DJ162,DJ162*vlookup($B163,'2a. TBill Main'!$B$237:$HF$246,1+DJ$123)),DJ162)</f>
        <v>88.16507204</v>
      </c>
      <c r="DK163" s="346">
        <f>if($A163-DK$126&gt;=0, if($B163&lt;=$B162,DK162,DK162*vlookup($B163,'2a. TBill Main'!$B$237:$HF$246,1+DK$123)),DK162)</f>
        <v>41234.04597</v>
      </c>
      <c r="DL163" s="346">
        <f>if($A163-DL$126&gt;=0, if($B163&lt;=$B162,DL162,DL162*vlookup($B163,'2a. TBill Main'!$B$237:$HF$246,1+DL$123)),DL162)</f>
        <v>17633.01441</v>
      </c>
      <c r="DM163" s="346">
        <f>if($A163-DM$126&gt;=0, if($B163&lt;=$B162,DM162,DM162*vlookup($B163,'2a. TBill Main'!$B$237:$HF$246,1+DM$123)),DM162)</f>
        <v>11311.03212</v>
      </c>
      <c r="DN163" s="346">
        <f>if($A163-DN$126&gt;=0, if($B163&lt;=$B162,DN162,DN162*vlookup($B163,'2a. TBill Main'!$B$237:$HF$246,1+DN$123)),DN162)</f>
        <v>46963.77057</v>
      </c>
      <c r="DO163" s="346">
        <f>if($A163-DO$126&gt;=0, if($B163&lt;=$B162,DO162,DO162*vlookup($B163,'2a. TBill Main'!$B$237:$HF$246,1+DO$123)),DO162)</f>
        <v>17633.01441</v>
      </c>
      <c r="DP163" s="346">
        <f>if($A163-DP$126&gt;=0, if($B163&lt;=$B162,DP162,DP162*vlookup($B163,'2a. TBill Main'!$B$237:$HF$246,1+DP$123)),DP162)</f>
        <v>21159.61729</v>
      </c>
      <c r="DQ163" s="346">
        <f>if($A163-DQ$126&gt;=0, if($B163&lt;=$B162,DQ162,DQ162*vlookup($B163,'2a. TBill Main'!$B$237:$HF$246,1+DQ$123)),DQ162)</f>
        <v>12343.11009</v>
      </c>
      <c r="DR163" s="346">
        <f>if($A163-DR$126&gt;=0, if($B163&lt;=$B162,DR162,DR162*vlookup($B163,'2a. TBill Main'!$B$237:$HF$246,1+DR$123)),DR162)</f>
        <v>83415.19641</v>
      </c>
      <c r="DS163" s="346">
        <f>if($A163-DS$126&gt;=0, if($B163&lt;=$B162,DS162,DS162*vlookup($B163,'2a. TBill Main'!$B$237:$HF$246,1+DS$123)),DS162)</f>
        <v>3543.936135</v>
      </c>
      <c r="DT163" s="346">
        <f>if($A163-DT$126&gt;=0, if($B163&lt;=$B162,DT162,DT162*vlookup($B163,'2a. TBill Main'!$B$237:$HF$246,1+DT$123)),DT162)</f>
        <v>93.45497636</v>
      </c>
      <c r="DU163" s="346">
        <f>if($A163-DU$126&gt;=0, if($B163&lt;=$B162,DU162,DU162*vlookup($B163,'2a. TBill Main'!$B$237:$HF$246,1+DU$123)),DU162)</f>
        <v>30683.77263</v>
      </c>
      <c r="DV163" s="346">
        <f>if($A163-DV$126&gt;=0, if($B163&lt;=$B162,DV162,DV162*vlookup($B163,'2a. TBill Main'!$B$237:$HF$246,1+DV$123)),DV162)</f>
        <v>61501.89119</v>
      </c>
      <c r="DW163" s="346">
        <f>if($A163-DW$126&gt;=0, if($B163&lt;=$B162,DW162,DW162*vlookup($B163,'2a. TBill Main'!$B$237:$HF$246,1+DW$123)),DW162)</f>
        <v>17633.01441</v>
      </c>
      <c r="DX163" s="346">
        <f>if($A163-DX$126&gt;=0, if($B163&lt;=$B162,DX162,DX162*vlookup($B163,'2a. TBill Main'!$B$237:$HF$246,1+DX$123)),DX162)</f>
        <v>35266.02881</v>
      </c>
      <c r="DY163" s="346">
        <f>if($A163-DY$126&gt;=0, if($B163&lt;=$B162,DY162,DY162*vlookup($B163,'2a. TBill Main'!$B$237:$HF$246,1+DY$123)),DY162)</f>
        <v>17633.01441</v>
      </c>
      <c r="DZ163" s="346">
        <f>if($A163-DZ$126&gt;=0, if($B163&lt;=$B162,DZ162,DZ162*vlookup($B163,'2a. TBill Main'!$B$237:$HF$246,1+DZ$123)),DZ162)</f>
        <v>106563.3593</v>
      </c>
      <c r="EA163" s="346">
        <f>if($A163-EA$126&gt;=0, if($B163&lt;=$B162,EA162,EA162*vlookup($B163,'2a. TBill Main'!$B$237:$HF$246,1+EA$123)),EA162)</f>
        <v>504.304212</v>
      </c>
      <c r="EB163" s="346">
        <f>if($A163-EB$126&gt;=0, if($B163&lt;=$B162,EB162,EB162*vlookup($B163,'2a. TBill Main'!$B$237:$HF$246,1+EB$123)),EB162)</f>
        <v>35266.02881</v>
      </c>
      <c r="EC163" s="346">
        <f>if($A163-EC$126&gt;=0, if($B163&lt;=$B162,EC162,EC162*vlookup($B163,'2a. TBill Main'!$B$237:$HF$246,1+EC$123)),EC162)</f>
        <v>50917.39216</v>
      </c>
      <c r="ED163" s="346">
        <f>if($A163-ED$126&gt;=0, if($B163&lt;=$B162,ED162,ED162*vlookup($B163,'2a. TBill Main'!$B$237:$HF$246,1+ED$123)),ED162)</f>
        <v>34491.72789</v>
      </c>
      <c r="EE163" s="346">
        <f>if($A163-EE$126&gt;=0, if($B163&lt;=$B162,EE162,EE162*vlookup($B163,'2a. TBill Main'!$B$237:$HF$246,1+EE$123)),EE162)</f>
        <v>35266.02881</v>
      </c>
      <c r="EF163" s="346">
        <f>if($A163-EF$126&gt;=0, if($B163&lt;=$B162,EF162,EF162*vlookup($B163,'2a. TBill Main'!$B$237:$HF$246,1+EF$123)),EF162)</f>
        <v>9291.505346</v>
      </c>
      <c r="EG163" s="346">
        <f>if($A163-EG$126&gt;=0, if($B163&lt;=$B162,EG162,EG162*vlookup($B163,'2a. TBill Main'!$B$237:$HF$246,1+EG$123)),EG162)</f>
        <v>7411.755478</v>
      </c>
      <c r="EH163" s="346">
        <f>if($A163-EH$126&gt;=0, if($B163&lt;=$B162,EH162,EH162*vlookup($B163,'2a. TBill Main'!$B$237:$HF$246,1+EH$123)),EH162)</f>
        <v>694.7407676</v>
      </c>
      <c r="EI163" s="346">
        <f>if($A163-EI$126&gt;=0, if($B163&lt;=$B162,EI162,EI162*vlookup($B163,'2a. TBill Main'!$B$237:$HF$246,1+EI$123)),EI162)</f>
        <v>35266.02881</v>
      </c>
      <c r="EJ163" s="346">
        <f>if($A163-EJ$126&gt;=0, if($B163&lt;=$B162,EJ162,EJ162*vlookup($B163,'2a. TBill Main'!$B$237:$HF$246,1+EJ$123)),EJ162)</f>
        <v>31405.93273</v>
      </c>
      <c r="EK163" s="346">
        <f>if($A163-EK$126&gt;=0, if($B163&lt;=$B162,EK162,EK162*vlookup($B163,'2a. TBill Main'!$B$237:$HF$246,1+EK$123)),EK162)</f>
        <v>19396.31585</v>
      </c>
      <c r="EL163" s="346">
        <f>if($A163-EL$126&gt;=0, if($B163&lt;=$B162,EL162,EL162*vlookup($B163,'2a. TBill Main'!$B$237:$HF$246,1+EL$123)),EL162)</f>
        <v>7449.948587</v>
      </c>
      <c r="EM163" s="346">
        <f>if($A163-EM$126&gt;=0, if($B163&lt;=$B162,EM162,EM162*vlookup($B163,'2a. TBill Main'!$B$237:$HF$246,1+EM$123)),EM162)</f>
        <v>72314.75539</v>
      </c>
      <c r="EN163" s="346">
        <f>if($A163-EN$126&gt;=0, if($B163&lt;=$B162,EN162,EN162*vlookup($B163,'2a. TBill Main'!$B$237:$HF$246,1+EN$123)),EN162)</f>
        <v>528.9904322</v>
      </c>
      <c r="EO163" s="346">
        <f>if($A163-EO$126&gt;=0, if($B163&lt;=$B162,EO162,EO162*vlookup($B163,'2a. TBill Main'!$B$237:$HF$246,1+EO$123)),EO162)</f>
        <v>30006.03008</v>
      </c>
      <c r="EP163" s="346">
        <f>if($A163-EP$126&gt;=0, if($B163&lt;=$B162,EP162,EP162*vlookup($B163,'2a. TBill Main'!$B$237:$HF$246,1+EP$123)),EP162)</f>
        <v>31806.16689</v>
      </c>
      <c r="EQ163" s="346">
        <f>if($A163-EQ$126&gt;=0, if($B163&lt;=$B162,EQ162,EQ162*vlookup($B163,'2a. TBill Main'!$B$237:$HF$246,1+EQ$123)),EQ162)</f>
        <v>35266.02881</v>
      </c>
      <c r="ER163" s="346">
        <f>if($A163-ER$126&gt;=0, if($B163&lt;=$B162,ER162,ER162*vlookup($B163,'2a. TBill Main'!$B$237:$HF$246,1+ER$123)),ER162)</f>
        <v>63593.46646</v>
      </c>
      <c r="ES163" s="346">
        <f>if($A163-ES$126&gt;=0, if($B163&lt;=$B162,ES162,ES162*vlookup($B163,'2a. TBill Main'!$B$237:$HF$246,1+ES$123)),ES162)</f>
        <v>8457.781159</v>
      </c>
      <c r="ET163" s="346">
        <f>if($A163-ET$126&gt;=0, if($B163&lt;=$B162,ET162,ET162*vlookup($B163,'2a. TBill Main'!$B$237:$HF$246,1+ET$123)),ET162)</f>
        <v>2500.361443</v>
      </c>
      <c r="EU163" s="346">
        <f>if($A163-EU$126&gt;=0, if($B163&lt;=$B162,EU162,EU162*vlookup($B163,'2a. TBill Main'!$B$237:$HF$246,1+EU$123)),EU162)</f>
        <v>14281.57789</v>
      </c>
      <c r="EV163" s="346">
        <f>if($A163-EV$126&gt;=0, if($B163&lt;=$B162,EV162,EV162*vlookup($B163,'2a. TBill Main'!$B$237:$HF$246,1+EV$123)),EV162)</f>
        <v>8562.133338</v>
      </c>
      <c r="EW163" s="346">
        <f>if($A163-EW$126&gt;=0, if($B163&lt;=$B162,EW162,EW162*vlookup($B163,'2a. TBill Main'!$B$237:$HF$246,1+EW$123)),EW162)</f>
        <v>7532.823755</v>
      </c>
      <c r="EX163" s="346">
        <f>if($A163-EX$126&gt;=0, if($B163&lt;=$B162,EX162,EX162*vlookup($B163,'2a. TBill Main'!$B$237:$HF$246,1+EX$123)),EX162)</f>
        <v>10389.54842</v>
      </c>
      <c r="EY163" s="346">
        <f>if($A163-EY$126&gt;=0, if($B163&lt;=$B162,EY162,EY162*vlookup($B163,'2a. TBill Main'!$B$237:$HF$246,1+EY$123)),EY162)</f>
        <v>81058.49114</v>
      </c>
      <c r="EZ163" s="346">
        <f>if($A163-EZ$126&gt;=0, if($B163&lt;=$B162,EZ162,EZ162*vlookup($B163,'2a. TBill Main'!$B$237:$HF$246,1+EZ$123)),EZ162)</f>
        <v>34730.90209</v>
      </c>
      <c r="FA163" s="346">
        <f>if($A163-FA$126&gt;=0, if($B163&lt;=$B162,FA162,FA162*vlookup($B163,'2a. TBill Main'!$B$237:$HF$246,1+FA$123)),FA162)</f>
        <v>6312.971818</v>
      </c>
      <c r="FB163" s="346">
        <f>if($A163-FB$126&gt;=0, if($B163&lt;=$B162,FB162,FB162*vlookup($B163,'2a. TBill Main'!$B$237:$HF$246,1+FB$123)),FB162)</f>
        <v>11095.92698</v>
      </c>
      <c r="FC163" s="346">
        <f>if($A163-FC$126&gt;=0, if($B163&lt;=$B162,FC162,FC162*vlookup($B163,'2a. TBill Main'!$B$237:$HF$246,1+FC$123)),FC162)</f>
        <v>44482.80545</v>
      </c>
      <c r="FD163" s="346">
        <f>if($A163-FD$126&gt;=0, if($B163&lt;=$B162,FD162,FD162*vlookup($B163,'2a. TBill Main'!$B$237:$HF$246,1+FD$123)),FD162)</f>
        <v>36159.51129</v>
      </c>
      <c r="FE163" s="346">
        <f>if($A163-FE$126&gt;=0, if($B163&lt;=$B162,FE162,FE162*vlookup($B163,'2a. TBill Main'!$B$237:$HF$246,1+FE$123)),FE162)</f>
        <v>60742.31383</v>
      </c>
      <c r="FF163" s="346">
        <f>if($A163-FF$126&gt;=0, if($B163&lt;=$B162,FF162,FF162*vlookup($B163,'2a. TBill Main'!$B$237:$HF$246,1+FF$123)),FF162)</f>
        <v>14427.13842</v>
      </c>
      <c r="FG163" s="346">
        <f>if($A163-FG$126&gt;=0, if($B163&lt;=$B162,FG162,FG162*vlookup($B163,'2a. TBill Main'!$B$237:$HF$246,1+FG$123)),FG162)</f>
        <v>18365.94828</v>
      </c>
      <c r="FH163" s="346">
        <f>if($A163-FH$126&gt;=0, if($B163&lt;=$B162,FH162,FH162*vlookup($B163,'2a. TBill Main'!$B$237:$HF$246,1+FH$123)),FH162)</f>
        <v>22730.71887</v>
      </c>
      <c r="FI163" s="346">
        <f>if($A163-FI$126&gt;=0, if($B163&lt;=$B162,FI162,FI162*vlookup($B163,'2a. TBill Main'!$B$237:$HF$246,1+FI$123)),FI162)</f>
        <v>61932.71863</v>
      </c>
      <c r="FJ163" s="346">
        <f>if($A163-FJ$126&gt;=0, if($B163&lt;=$B162,FJ162,FJ162*vlookup($B163,'2a. TBill Main'!$B$237:$HF$246,1+FJ$123)),FJ162)</f>
        <v>64484.25108</v>
      </c>
      <c r="FK163" s="346">
        <f>if($A163-FK$126&gt;=0, if($B163&lt;=$B162,FK162,FK162*vlookup($B163,'2a. TBill Main'!$B$237:$HF$246,1+FK$123)),FK162)</f>
        <v>27535.7153</v>
      </c>
      <c r="FL163" s="346">
        <f>if($A163-FL$126&gt;=0, if($B163&lt;=$B162,FL162,FL162*vlookup($B163,'2a. TBill Main'!$B$237:$HF$246,1+FL$123)),FL162)</f>
        <v>27414.0475</v>
      </c>
      <c r="FM163" s="346">
        <f>if($A163-FM$126&gt;=0, if($B163&lt;=$B162,FM162,FM162*vlookup($B163,'2a. TBill Main'!$B$237:$HF$246,1+FM$123)),FM162)</f>
        <v>72865.45206</v>
      </c>
      <c r="FN163" s="346">
        <f>if($A163-FN$126&gt;=0, if($B163&lt;=$B162,FN162,FN162*vlookup($B163,'2a. TBill Main'!$B$237:$HF$246,1+FN$123)),FN162)</f>
        <v>62231.88035</v>
      </c>
      <c r="FO163" s="346">
        <f>if($A163-FO$126&gt;=0, if($B163&lt;=$B162,FO162,FO162*vlookup($B163,'2a. TBill Main'!$B$237:$HF$246,1+FO$123)),FO162)</f>
        <v>29976.12449</v>
      </c>
      <c r="FP163" s="346">
        <f>if($A163-FP$126&gt;=0, if($B163&lt;=$B162,FP162,FP162*vlookup($B163,'2a. TBill Main'!$B$237:$HF$246,1+FP$123)),FP162)</f>
        <v>10630.94439</v>
      </c>
      <c r="FQ163" s="346">
        <f>if($A163-FQ$126&gt;=0, if($B163&lt;=$B162,FQ162,FQ162*vlookup($B163,'2a. TBill Main'!$B$237:$HF$246,1+FQ$123)),FQ162)</f>
        <v>58727.86536</v>
      </c>
      <c r="FR163" s="346">
        <f>if($A163-FR$126&gt;=0, if($B163&lt;=$B162,FR162,FR162*vlookup($B163,'2a. TBill Main'!$B$237:$HF$246,1+FR$123)),FR162)</f>
        <v>58720.54766</v>
      </c>
      <c r="FS163" s="346">
        <f>if($A163-FS$126&gt;=0, if($B163&lt;=$B162,FS162,FS162*vlookup($B163,'2a. TBill Main'!$B$237:$HF$246,1+FS$123)),FS162)</f>
        <v>26449.52161</v>
      </c>
      <c r="FT163" s="346">
        <f>if($A163-FT$126&gt;=0, if($B163&lt;=$B162,FT162,FT162*vlookup($B163,'2a. TBill Main'!$B$237:$HF$246,1+FT$123)),FT162)</f>
        <v>32899.67828</v>
      </c>
      <c r="FU163" s="346">
        <f>if($A163-FU$126&gt;=0, if($B163&lt;=$B162,FU162,FU162*vlookup($B163,'2a. TBill Main'!$B$237:$HF$246,1+FU$123)),FU162)</f>
        <v>35266.02881</v>
      </c>
      <c r="FV163" s="346">
        <f>if($A163-FV$126&gt;=0, if($B163&lt;=$B162,FV162,FV162*vlookup($B163,'2a. TBill Main'!$B$237:$HF$246,1+FV$123)),FV162)</f>
        <v>74058.66051</v>
      </c>
      <c r="FW163" s="346">
        <f>if($A163-FW$126&gt;=0, if($B163&lt;=$B162,FW162,FW162*vlookup($B163,'2a. TBill Main'!$B$237:$HF$246,1+FW$123)),FW162)</f>
        <v>1759.774838</v>
      </c>
      <c r="FX163" s="346">
        <f>if($A163-FX$126&gt;=0, if($B163&lt;=$B162,FX162,FX162*vlookup($B163,'2a. TBill Main'!$B$237:$HF$246,1+FX$123)),FX162)</f>
        <v>39281.59519</v>
      </c>
      <c r="FY163" s="346">
        <f>if($A163-FY$126&gt;=0, if($B163&lt;=$B162,FY162,FY162*vlookup($B163,'2a. TBill Main'!$B$237:$HF$246,1+FY$123)),FY162)</f>
        <v>36436.86097</v>
      </c>
      <c r="FZ163" s="346">
        <f>if($A163-FZ$126&gt;=0, if($B163&lt;=$B162,FZ162,FZ162*vlookup($B163,'2a. TBill Main'!$B$237:$HF$246,1+FZ$123)),FZ162)</f>
        <v>40892.14182</v>
      </c>
      <c r="GA163" s="346">
        <f>if($A163-GA$126&gt;=0, if($B163&lt;=$B162,GA162,GA162*vlookup($B163,'2a. TBill Main'!$B$237:$HF$246,1+GA$123)),GA162)</f>
        <v>661.2380403</v>
      </c>
      <c r="GB163" s="346">
        <f>if($A163-GB$126&gt;=0, if($B163&lt;=$B162,GB162,GB162*vlookup($B163,'2a. TBill Main'!$B$237:$HF$246,1+GB$123)),GB162)</f>
        <v>3734.672451</v>
      </c>
      <c r="GC163" s="346">
        <f>if($A163-GC$126&gt;=0, if($B163&lt;=$B162,GC162,GC162*vlookup($B163,'2a. TBill Main'!$B$237:$HF$246,1+GC$123)),GC162)</f>
        <v>193.9631585</v>
      </c>
      <c r="GD163" s="346">
        <f>if($A163-GD$126&gt;=0, if($B163&lt;=$B162,GD162,GD162*vlookup($B163,'2a. TBill Main'!$B$237:$HF$246,1+GD$123)),GD162)</f>
        <v>14866.39445</v>
      </c>
      <c r="GE163" s="346">
        <f>if($A163-GE$126&gt;=0, if($B163&lt;=$B162,GE162,GE162*vlookup($B163,'2a. TBill Main'!$B$237:$HF$246,1+GE$123)),GE162)</f>
        <v>3807.391003</v>
      </c>
      <c r="GF163" s="346">
        <f>if($A163-GF$126&gt;=0, if($B163&lt;=$B162,GF162,GF162*vlookup($B163,'2a. TBill Main'!$B$237:$HF$246,1+GF$123)),GF162)</f>
        <v>2957.056516</v>
      </c>
      <c r="GG163" s="346">
        <f>if($A163-GG$126&gt;=0, if($B163&lt;=$B162,GG162,GG162*vlookup($B163,'2a. TBill Main'!$B$237:$HF$246,1+GG$123)),GG162)</f>
        <v>43496.16776</v>
      </c>
      <c r="GH163" s="346">
        <f>if($A163-GH$126&gt;=0, if($B163&lt;=$B162,GH162,GH162*vlookup($B163,'2a. TBill Main'!$B$237:$HF$246,1+GH$123)),GH162)</f>
        <v>193.9631585</v>
      </c>
      <c r="GI163" s="346">
        <f>if($A163-GI$126&gt;=0, if($B163&lt;=$B162,GI162,GI162*vlookup($B163,'2a. TBill Main'!$B$237:$HF$246,1+GI$123)),GI162)</f>
        <v>440.8253602</v>
      </c>
      <c r="GJ163" s="346">
        <f>if($A163-GJ$126&gt;=0, if($B163&lt;=$B162,GJ162,GJ162*vlookup($B163,'2a. TBill Main'!$B$237:$HF$246,1+GJ$123)),GJ162)</f>
        <v>58.18894754</v>
      </c>
      <c r="GK163" s="346">
        <f>if($A163-GK$126&gt;=0, if($B163&lt;=$B162,GK162,GK162*vlookup($B163,'2a. TBill Main'!$B$237:$HF$246,1+GK$123)),GK162)</f>
        <v>28687.08061</v>
      </c>
      <c r="GL163" s="346">
        <f>if($A163-GL$126&gt;=0, if($B163&lt;=$B162,GL162,GL162*vlookup($B163,'2a. TBill Main'!$B$237:$HF$246,1+GL$123)),GL162)</f>
        <v>21027.9163</v>
      </c>
      <c r="GM163" s="346">
        <f>if($A163-GM$126&gt;=0, if($B163&lt;=$B162,GM162,GM162*vlookup($B163,'2a. TBill Main'!$B$237:$HF$246,1+GM$123)),GM162)</f>
        <v>573.0729682</v>
      </c>
      <c r="GN163" s="346">
        <f>if($A163-GN$126&gt;=0, if($B163&lt;=$B162,GN162,GN162*vlookup($B163,'2a. TBill Main'!$B$237:$HF$246,1+GN$123)),GN162)</f>
        <v>17.63301441</v>
      </c>
      <c r="GO163" s="346">
        <f>if($A163-GO$126&gt;=0, if($B163&lt;=$B162,GO162,GO162*vlookup($B163,'2a. TBill Main'!$B$237:$HF$246,1+GO$123)),GO162)</f>
        <v>2054.246178</v>
      </c>
      <c r="GP163" s="346">
        <f>if($A163-GP$126&gt;=0, if($B163&lt;=$B162,GP162,GP162*vlookup($B163,'2a. TBill Main'!$B$237:$HF$246,1+GP$123)),GP162)</f>
        <v>19228.80221</v>
      </c>
      <c r="GQ163" s="346">
        <f>if($A163-GQ$126&gt;=0, if($B163&lt;=$B162,GQ162,GQ162*vlookup($B163,'2a. TBill Main'!$B$237:$HF$246,1+GQ$123)),GQ162)</f>
        <v>20193.3281</v>
      </c>
      <c r="GR163" s="346">
        <f>if($A163-GR$126&gt;=0, if($B163&lt;=$B162,GR162,GR162*vlookup($B163,'2a. TBill Main'!$B$237:$HF$246,1+GR$123)),GR162)</f>
        <v>24067.30136</v>
      </c>
      <c r="GS163" s="346">
        <f>if($A163-GS$126&gt;=0, if($B163&lt;=$B162,GS162,GS162*vlookup($B163,'2a. TBill Main'!$B$237:$HF$246,1+GS$123)),GS162)</f>
        <v>48818.76369</v>
      </c>
      <c r="GT163" s="346">
        <f>if($A163-GT$126&gt;=0, if($B163&lt;=$B162,GT162,GT162*vlookup($B163,'2a. TBill Main'!$B$237:$HF$246,1+GT$123)),GT162)</f>
        <v>3524.83958</v>
      </c>
      <c r="GU163" s="346">
        <f>if($A163-GU$126&gt;=0, if($B163&lt;=$B162,GU162,GU162*vlookup($B163,'2a. TBill Main'!$B$237:$HF$246,1+GU$123)),GU162)</f>
        <v>14637.16526</v>
      </c>
      <c r="GV163" s="346">
        <f>if($A163-GV$126&gt;=0, if($B163&lt;=$B162,GV162,GV162*vlookup($B163,'2a. TBill Main'!$B$237:$HF$246,1+GV$123)),GV162)</f>
        <v>24444.64787</v>
      </c>
      <c r="GW163" s="346">
        <f>if($A163-GW$126&gt;=0, if($B163&lt;=$B162,GW162,GW162*vlookup($B163,'2a. TBill Main'!$B$237:$HF$246,1+GW$123)),GW162)</f>
        <v>26708.72692</v>
      </c>
      <c r="GX163" s="346">
        <f>if($A163-GX$126&gt;=0, if($B163&lt;=$B162,GX162,GX162*vlookup($B163,'2a. TBill Main'!$B$237:$HF$246,1+GX$123)),GX162)</f>
        <v>11683.63535</v>
      </c>
      <c r="GY163" s="346">
        <f>if($A163-GY$126&gt;=0, if($B163&lt;=$B162,GY162,GY162*vlookup($B163,'2a. TBill Main'!$B$237:$HF$246,1+GY$123)),GY162)</f>
        <v>45161.6765</v>
      </c>
      <c r="GZ163" s="346">
        <f>if($A163-GZ$126&gt;=0, if($B163&lt;=$B162,GZ162,GZ162*vlookup($B163,'2a. TBill Main'!$B$237:$HF$246,1+GZ$123)),GZ162)</f>
        <v>36278.16384</v>
      </c>
      <c r="HA163" s="346">
        <f>if($A163-HA$126&gt;=0, if($B163&lt;=$B162,HA162,HA162*vlookup($B163,'2a. TBill Main'!$B$237:$HF$246,1+HA$123)),HA162)</f>
        <v>52276.59781</v>
      </c>
      <c r="HB163" s="346">
        <f>if($A163-HB$126&gt;=0, if($B163&lt;=$B162,HB162,HB162*vlookup($B163,'2a. TBill Main'!$B$237:$HF$246,1+HB$123)),HB162)</f>
        <v>32346.00163</v>
      </c>
      <c r="HC163" s="346">
        <f>if($A163-HC$126&gt;=0, if($B163&lt;=$B162,HC162,HC162*vlookup($B163,'2a. TBill Main'!$B$237:$HF$246,1+HC$123)),HC162)</f>
        <v>9585.306632</v>
      </c>
      <c r="HD163" s="346">
        <f>if($A163-HD$126&gt;=0, if($B163&lt;=$B162,HD162,HD162*vlookup($B163,'2a. TBill Main'!$B$237:$HF$246,1+HD$123)),HD162)</f>
        <v>23235.02308</v>
      </c>
      <c r="HE163" s="346">
        <f>if($A163-HE$126&gt;=0, if($B163&lt;=$B162,HE162,HE162*vlookup($B163,'2a. TBill Main'!$B$237:$HF$246,1+HE$123)),HE162)</f>
        <v>21529.66373</v>
      </c>
      <c r="HF163" s="346">
        <f>if($A163-HF$126&gt;=0, if($B163&lt;=$B162,HF162,HF162*vlookup($B163,'2a. TBill Main'!$B$237:$HF$246,1+HF$123)),HF162)</f>
        <v>21704.47743</v>
      </c>
      <c r="HG163" s="346">
        <f>if($A163-HG$126&gt;=0, if($B163&lt;=$B162,HG162,HG162*vlookup($B163,'2a. TBill Main'!$B$237:$HF$246,1+HG$123)),HG162)</f>
        <v>4462.915946</v>
      </c>
      <c r="HH163" s="346">
        <f>if($A163-HH$126&gt;=0, if($B163&lt;=$B162,HH162,HH162*vlookup($B163,'2a. TBill Main'!$B$237:$HF$246,1+HH$123)),HH162)</f>
        <v>26525.34357</v>
      </c>
      <c r="HI163" s="346">
        <f>if($A163-HI$126&gt;=0, if($B163&lt;=$B162,HI162,HI162*vlookup($B163,'2a. TBill Main'!$B$237:$HF$246,1+HI$123)),HI162)</f>
        <v>41097.26668</v>
      </c>
      <c r="HJ163" s="346"/>
      <c r="HK163" s="346"/>
      <c r="HL163" s="346"/>
      <c r="HM163" s="346"/>
      <c r="HN163" s="346"/>
      <c r="HO163" s="346"/>
      <c r="HP163" s="346"/>
      <c r="HQ163" s="346"/>
      <c r="HR163" s="346"/>
      <c r="HS163" s="346"/>
      <c r="HT163" s="346"/>
      <c r="HU163" s="346"/>
      <c r="HV163" s="346"/>
      <c r="HW163" s="346"/>
      <c r="HX163" s="346"/>
    </row>
    <row r="164">
      <c r="A164" s="331" t="str">
        <f t="shared" si="33"/>
        <v>03-2030</v>
      </c>
      <c r="B164" s="346">
        <f t="shared" si="36"/>
        <v>8</v>
      </c>
      <c r="C164" s="346">
        <f t="shared" si="34"/>
        <v>6145070.898</v>
      </c>
      <c r="D164" s="338">
        <f t="shared" si="35"/>
        <v>8</v>
      </c>
      <c r="E164" s="346"/>
      <c r="F164" s="346">
        <f>if($A164-F$126&gt;=0, if($B164&lt;=$B163,F163,F163*vlookup($B164,'2a. TBill Main'!$B$237:$HF$246,1+F$123)),F163)</f>
        <v>541.1311153</v>
      </c>
      <c r="G164" s="346">
        <f>if($A164-G$126&gt;=0, if($B164&lt;=$B163,G163,G163*vlookup($B164,'2a. TBill Main'!$B$237:$HF$246,1+G$123)),G163)</f>
        <v>13936.47813</v>
      </c>
      <c r="H164" s="346">
        <f>if($A164-H$126&gt;=0, if($B164&lt;=$B163,H163,H163*vlookup($B164,'2a. TBill Main'!$B$237:$HF$246,1+H$123)),H163)</f>
        <v>38242.48165</v>
      </c>
      <c r="I164" s="346">
        <f>if($A164-I$126&gt;=0, if($B164&lt;=$B163,I163,I163*vlookup($B164,'2a. TBill Main'!$B$237:$HF$246,1+I$123)),I163)</f>
        <v>14340.93062</v>
      </c>
      <c r="J164" s="346">
        <f>if($A164-J$126&gt;=0, if($B164&lt;=$B163,J163,J163*vlookup($B164,'2a. TBill Main'!$B$237:$HF$246,1+J$123)),J163)</f>
        <v>19121.24082</v>
      </c>
      <c r="K164" s="346">
        <f>if($A164-K$126&gt;=0, if($B164&lt;=$B163,K163,K163*vlookup($B164,'2a. TBill Main'!$B$237:$HF$246,1+K$123)),K163)</f>
        <v>19121.24082</v>
      </c>
      <c r="L164" s="346">
        <f>if($A164-L$126&gt;=0, if($B164&lt;=$B163,L163,L163*vlookup($B164,'2a. TBill Main'!$B$237:$HF$246,1+L$123)),L163)</f>
        <v>5012.9201</v>
      </c>
      <c r="M164" s="346">
        <f>if($A164-M$126&gt;=0, if($B164&lt;=$B163,M163,M163*vlookup($B164,'2a. TBill Main'!$B$237:$HF$246,1+M$123)),M163)</f>
        <v>141629.1187</v>
      </c>
      <c r="N164" s="346">
        <f>if($A164-N$126&gt;=0, if($B164&lt;=$B163,N163,N163*vlookup($B164,'2a. TBill Main'!$B$237:$HF$246,1+N$123)),N163)</f>
        <v>47704.64679</v>
      </c>
      <c r="O164" s="346">
        <f>if($A164-O$126&gt;=0, if($B164&lt;=$B163,O163,O163*vlookup($B164,'2a. TBill Main'!$B$237:$HF$246,1+O$123)),O163)</f>
        <v>2545.037154</v>
      </c>
      <c r="P164" s="346">
        <f>if($A164-P$126&gt;=0, if($B164&lt;=$B163,P163,P163*vlookup($B164,'2a. TBill Main'!$B$237:$HF$246,1+P$123)),P163)</f>
        <v>19.12124082</v>
      </c>
      <c r="Q164" s="346">
        <f>if($A164-Q$126&gt;=0, if($B164&lt;=$B163,Q163,Q163*vlookup($B164,'2a. TBill Main'!$B$237:$HF$246,1+Q$123)),Q163)</f>
        <v>363.3035756</v>
      </c>
      <c r="R164" s="346">
        <f>if($A164-R$126&gt;=0, if($B164&lt;=$B163,R163,R163*vlookup($B164,'2a. TBill Main'!$B$237:$HF$246,1+R$123)),R163)</f>
        <v>14108.32072</v>
      </c>
      <c r="S164" s="346">
        <f>if($A164-S$126&gt;=0, if($B164&lt;=$B163,S163,S163*vlookup($B164,'2a. TBill Main'!$B$237:$HF$246,1+S$123)),S163)</f>
        <v>11349.96701</v>
      </c>
      <c r="T164" s="346">
        <f>if($A164-T$126&gt;=0, if($B164&lt;=$B163,T163,T163*vlookup($B164,'2a. TBill Main'!$B$237:$HF$246,1+T$123)),T163)</f>
        <v>126251.8168</v>
      </c>
      <c r="U164" s="346">
        <f>if($A164-U$126&gt;=0, if($B164&lt;=$B163,U163,U163*vlookup($B164,'2a. TBill Main'!$B$237:$HF$246,1+U$123)),U163)</f>
        <v>19477.98581</v>
      </c>
      <c r="V164" s="346">
        <f>if($A164-V$126&gt;=0, if($B164&lt;=$B163,V163,V163*vlookup($B164,'2a. TBill Main'!$B$237:$HF$246,1+V$123)),V163)</f>
        <v>62525.96034</v>
      </c>
      <c r="W164" s="346">
        <f>if($A164-W$126&gt;=0, if($B164&lt;=$B163,W163,W163*vlookup($B164,'2a. TBill Main'!$B$237:$HF$246,1+W$123)),W163)</f>
        <v>19121.24082</v>
      </c>
      <c r="X164" s="346">
        <f>if($A164-X$126&gt;=0, if($B164&lt;=$B163,X163,X163*vlookup($B164,'2a. TBill Main'!$B$237:$HF$246,1+X$123)),X163)</f>
        <v>33764.26792</v>
      </c>
      <c r="Y164" s="346">
        <f>if($A164-Y$126&gt;=0, if($B164&lt;=$B163,Y163,Y163*vlookup($B164,'2a. TBill Main'!$B$237:$HF$246,1+Y$123)),Y163)</f>
        <v>19121.24082</v>
      </c>
      <c r="Z164" s="346">
        <f>if($A164-Z$126&gt;=0, if($B164&lt;=$B163,Z163,Z163*vlookup($B164,'2a. TBill Main'!$B$237:$HF$246,1+Z$123)),Z163)</f>
        <v>2418.836964</v>
      </c>
      <c r="AA164" s="346">
        <f>if($A164-AA$126&gt;=0, if($B164&lt;=$B163,AA163,AA163*vlookup($B164,'2a. TBill Main'!$B$237:$HF$246,1+AA$123)),AA163)</f>
        <v>42656.67745</v>
      </c>
      <c r="AB164" s="346">
        <f>if($A164-AB$126&gt;=0, if($B164&lt;=$B163,AB163,AB163*vlookup($B164,'2a. TBill Main'!$B$237:$HF$246,1+AB$123)),AB163)</f>
        <v>25231.79663</v>
      </c>
      <c r="AC164" s="346">
        <f>if($A164-AC$126&gt;=0, if($B164&lt;=$B163,AC163,AC163*vlookup($B164,'2a. TBill Main'!$B$237:$HF$246,1+AC$123)),AC163)</f>
        <v>15296.99266</v>
      </c>
      <c r="AD164" s="346">
        <f>if($A164-AD$126&gt;=0, if($B164&lt;=$B163,AD163,AD163*vlookup($B164,'2a. TBill Main'!$B$237:$HF$246,1+AD$123)),AD163)</f>
        <v>9560.620412</v>
      </c>
      <c r="AE164" s="346">
        <f>if($A164-AE$126&gt;=0, if($B164&lt;=$B163,AE163,AE163*vlookup($B164,'2a. TBill Main'!$B$237:$HF$246,1+AE$123)),AE163)</f>
        <v>83590.91354</v>
      </c>
      <c r="AF164" s="346">
        <f>if($A164-AF$126&gt;=0, if($B164&lt;=$B163,AF163,AF163*vlookup($B164,'2a. TBill Main'!$B$237:$HF$246,1+AF$123)),AF163)</f>
        <v>15058.49342</v>
      </c>
      <c r="AG164" s="346">
        <f>if($A164-AG$126&gt;=0, if($B164&lt;=$B163,AG163,AG163*vlookup($B164,'2a. TBill Main'!$B$237:$HF$246,1+AG$123)),AG163)</f>
        <v>21005.84944</v>
      </c>
      <c r="AH164" s="346">
        <f>if($A164-AH$126&gt;=0, if($B164&lt;=$B163,AH163,AH163*vlookup($B164,'2a. TBill Main'!$B$237:$HF$246,1+AH$123)),AH163)</f>
        <v>15952.98507</v>
      </c>
      <c r="AI164" s="346">
        <f>if($A164-AI$126&gt;=0, if($B164&lt;=$B163,AI163,AI163*vlookup($B164,'2a. TBill Main'!$B$237:$HF$246,1+AI$123)),AI163)</f>
        <v>29653.54533</v>
      </c>
      <c r="AJ164" s="346">
        <f>if($A164-AJ$126&gt;=0, if($B164&lt;=$B163,AJ163,AJ163*vlookup($B164,'2a. TBill Main'!$B$237:$HF$246,1+AJ$123)),AJ163)</f>
        <v>28681.86123</v>
      </c>
      <c r="AK164" s="346">
        <f>if($A164-AK$126&gt;=0, if($B164&lt;=$B163,AK163,AK163*vlookup($B164,'2a. TBill Main'!$B$237:$HF$246,1+AK$123)),AK163)</f>
        <v>22945.48899</v>
      </c>
      <c r="AL164" s="346">
        <f>if($A164-AL$126&gt;=0, if($B164&lt;=$B163,AL163,AL163*vlookup($B164,'2a. TBill Main'!$B$237:$HF$246,1+AL$123)),AL163)</f>
        <v>15296.99266</v>
      </c>
      <c r="AM164" s="346">
        <f>if($A164-AM$126&gt;=0, if($B164&lt;=$B163,AM163,AM163*vlookup($B164,'2a. TBill Main'!$B$237:$HF$246,1+AM$123)),AM163)</f>
        <v>21610.32923</v>
      </c>
      <c r="AN164" s="346">
        <f>if($A164-AN$126&gt;=0, if($B164&lt;=$B163,AN163,AN163*vlookup($B164,'2a. TBill Main'!$B$237:$HF$246,1+AN$123)),AN163)</f>
        <v>114949.2513</v>
      </c>
      <c r="AO164" s="346">
        <f>if($A164-AO$126&gt;=0, if($B164&lt;=$B163,AO163,AO163*vlookup($B164,'2a. TBill Main'!$B$237:$HF$246,1+AO$123)),AO163)</f>
        <v>12598.52667</v>
      </c>
      <c r="AP164" s="346">
        <f>if($A164-AP$126&gt;=0, if($B164&lt;=$B163,AP163,AP163*vlookup($B164,'2a. TBill Main'!$B$237:$HF$246,1+AP$123)),AP163)</f>
        <v>22910.36327</v>
      </c>
      <c r="AQ164" s="346">
        <f>if($A164-AQ$126&gt;=0, if($B164&lt;=$B163,AQ163,AQ163*vlookup($B164,'2a. TBill Main'!$B$237:$HF$246,1+AQ$123)),AQ163)</f>
        <v>53311.96978</v>
      </c>
      <c r="AR164" s="346">
        <f>if($A164-AR$126&gt;=0, if($B164&lt;=$B163,AR163,AR163*vlookup($B164,'2a. TBill Main'!$B$237:$HF$246,1+AR$123)),AR163)</f>
        <v>38242.48165</v>
      </c>
      <c r="AS164" s="346">
        <f>if($A164-AS$126&gt;=0, if($B164&lt;=$B163,AS163,AS163*vlookup($B164,'2a. TBill Main'!$B$237:$HF$246,1+AS$123)),AS163)</f>
        <v>11472.74449</v>
      </c>
      <c r="AT164" s="346">
        <f>if($A164-AT$126&gt;=0, if($B164&lt;=$B163,AT163,AT163*vlookup($B164,'2a. TBill Main'!$B$237:$HF$246,1+AT$123)),AT163)</f>
        <v>15296.99266</v>
      </c>
      <c r="AU164" s="346">
        <f>if($A164-AU$126&gt;=0, if($B164&lt;=$B163,AU163,AU163*vlookup($B164,'2a. TBill Main'!$B$237:$HF$246,1+AU$123)),AU163)</f>
        <v>15296.99266</v>
      </c>
      <c r="AV164" s="346">
        <f>if($A164-AV$126&gt;=0, if($B164&lt;=$B163,AV163,AV163*vlookup($B164,'2a. TBill Main'!$B$237:$HF$246,1+AV$123)),AV163)</f>
        <v>9560.620412</v>
      </c>
      <c r="AW164" s="346">
        <f>if($A164-AW$126&gt;=0, if($B164&lt;=$B163,AW163,AW163*vlookup($B164,'2a. TBill Main'!$B$237:$HF$246,1+AW$123)),AW163)</f>
        <v>9560.620412</v>
      </c>
      <c r="AX164" s="346">
        <f>if($A164-AX$126&gt;=0, if($B164&lt;=$B163,AX163,AX163*vlookup($B164,'2a. TBill Main'!$B$237:$HF$246,1+AX$123)),AX163)</f>
        <v>71129.10374</v>
      </c>
      <c r="AY164" s="346">
        <f>if($A164-AY$126&gt;=0, if($B164&lt;=$B163,AY163,AY163*vlookup($B164,'2a. TBill Main'!$B$237:$HF$246,1+AY$123)),AY163)</f>
        <v>54120.66442</v>
      </c>
      <c r="AZ164" s="346">
        <f>if($A164-AZ$126&gt;=0, if($B164&lt;=$B163,AZ163,AZ163*vlookup($B164,'2a. TBill Main'!$B$237:$HF$246,1+AZ$123)),AZ163)</f>
        <v>21631.80238</v>
      </c>
      <c r="BA164" s="346">
        <f>if($A164-BA$126&gt;=0, if($B164&lt;=$B163,BA163,BA163*vlookup($B164,'2a. TBill Main'!$B$237:$HF$246,1+BA$123)),BA163)</f>
        <v>32909.47197</v>
      </c>
      <c r="BB164" s="346">
        <f>if($A164-BB$126&gt;=0, if($B164&lt;=$B163,BB163,BB163*vlookup($B164,'2a. TBill Main'!$B$237:$HF$246,1+BB$123)),BB163)</f>
        <v>60685.10112</v>
      </c>
      <c r="BC164" s="346">
        <f>if($A164-BC$126&gt;=0, if($B164&lt;=$B163,BC163,BC163*vlookup($B164,'2a. TBill Main'!$B$237:$HF$246,1+BC$123)),BC163)</f>
        <v>573.6372247</v>
      </c>
      <c r="BD164" s="346">
        <f>if($A164-BD$126&gt;=0, if($B164&lt;=$B163,BD163,BD163*vlookup($B164,'2a. TBill Main'!$B$237:$HF$246,1+BD$123)),BD163)</f>
        <v>28681.86123</v>
      </c>
      <c r="BE164" s="346">
        <f>if($A164-BE$126&gt;=0, if($B164&lt;=$B163,BE163,BE163*vlookup($B164,'2a. TBill Main'!$B$237:$HF$246,1+BE$123)),BE163)</f>
        <v>19121.24082</v>
      </c>
      <c r="BF164" s="346">
        <f>if($A164-BF$126&gt;=0, if($B164&lt;=$B163,BF163,BF163*vlookup($B164,'2a. TBill Main'!$B$237:$HF$246,1+BF$123)),BF163)</f>
        <v>9560.620412</v>
      </c>
      <c r="BG164" s="346">
        <f>if($A164-BG$126&gt;=0, if($B164&lt;=$B163,BG163,BG163*vlookup($B164,'2a. TBill Main'!$B$237:$HF$246,1+BG$123)),BG163)</f>
        <v>9560.620412</v>
      </c>
      <c r="BH164" s="346">
        <f>if($A164-BH$126&gt;=0, if($B164&lt;=$B163,BH163,BH163*vlookup($B164,'2a. TBill Main'!$B$237:$HF$246,1+BH$123)),BH163)</f>
        <v>19121.24082</v>
      </c>
      <c r="BI164" s="346">
        <f>if($A164-BI$126&gt;=0, if($B164&lt;=$B163,BI163,BI163*vlookup($B164,'2a. TBill Main'!$B$237:$HF$246,1+BI$123)),BI163)</f>
        <v>106050.2259</v>
      </c>
      <c r="BJ164" s="346">
        <f>if($A164-BJ$126&gt;=0, if($B164&lt;=$B163,BJ163,BJ163*vlookup($B164,'2a. TBill Main'!$B$237:$HF$246,1+BJ$123)),BJ163)</f>
        <v>19121.24082</v>
      </c>
      <c r="BK164" s="346">
        <f>if($A164-BK$126&gt;=0, if($B164&lt;=$B163,BK163,BK163*vlookup($B164,'2a. TBill Main'!$B$237:$HF$246,1+BK$123)),BK163)</f>
        <v>35475.48513</v>
      </c>
      <c r="BL164" s="346">
        <f>if($A164-BL$126&gt;=0, if($B164&lt;=$B163,BL163,BL163*vlookup($B164,'2a. TBill Main'!$B$237:$HF$246,1+BL$123)),BL163)</f>
        <v>47803.10206</v>
      </c>
      <c r="BM164" s="346">
        <f>if($A164-BM$126&gt;=0, if($B164&lt;=$B163,BM163,BM163*vlookup($B164,'2a. TBill Main'!$B$237:$HF$246,1+BM$123)),BM163)</f>
        <v>38.24248165</v>
      </c>
      <c r="BN164" s="346">
        <f>if($A164-BN$126&gt;=0, if($B164&lt;=$B163,BN163,BN163*vlookup($B164,'2a. TBill Main'!$B$237:$HF$246,1+BN$123)),BN163)</f>
        <v>5430.145575</v>
      </c>
      <c r="BO164" s="346">
        <f>if($A164-BO$126&gt;=0, if($B164&lt;=$B163,BO163,BO163*vlookup($B164,'2a. TBill Main'!$B$237:$HF$246,1+BO$123)),BO163)</f>
        <v>37498.97132</v>
      </c>
      <c r="BP164" s="346">
        <f>if($A164-BP$126&gt;=0, if($B164&lt;=$B163,BP163,BP163*vlookup($B164,'2a. TBill Main'!$B$237:$HF$246,1+BP$123)),BP163)</f>
        <v>19121.24082</v>
      </c>
      <c r="BQ164" s="346">
        <f>if($A164-BQ$126&gt;=0, if($B164&lt;=$B163,BQ163,BQ163*vlookup($B164,'2a. TBill Main'!$B$237:$HF$246,1+BQ$123)),BQ163)</f>
        <v>4391.345925</v>
      </c>
      <c r="BR164" s="346">
        <f>if($A164-BR$126&gt;=0, if($B164&lt;=$B163,BR163,BR163*vlookup($B164,'2a. TBill Main'!$B$237:$HF$246,1+BR$123)),BR163)</f>
        <v>19121.24082</v>
      </c>
      <c r="BS164" s="346">
        <f>if($A164-BS$126&gt;=0, if($B164&lt;=$B163,BS163,BS163*vlookup($B164,'2a. TBill Main'!$B$237:$HF$246,1+BS$123)),BS163)</f>
        <v>11472.74449</v>
      </c>
      <c r="BT164" s="346">
        <f>if($A164-BT$126&gt;=0, if($B164&lt;=$B163,BT163,BT163*vlookup($B164,'2a. TBill Main'!$B$237:$HF$246,1+BT$123)),BT163)</f>
        <v>133470.0852</v>
      </c>
      <c r="BU164" s="346">
        <f>if($A164-BU$126&gt;=0, if($B164&lt;=$B163,BU163,BU163*vlookup($B164,'2a. TBill Main'!$B$237:$HF$246,1+BU$123)),BU163)</f>
        <v>47981.21642</v>
      </c>
      <c r="BV164" s="346">
        <f>if($A164-BV$126&gt;=0, if($B164&lt;=$B163,BV163,BV163*vlookup($B164,'2a. TBill Main'!$B$237:$HF$246,1+BV$123)),BV163)</f>
        <v>47803.10206</v>
      </c>
      <c r="BW164" s="346">
        <f>if($A164-BW$126&gt;=0, if($B164&lt;=$B163,BW163,BW163*vlookup($B164,'2a. TBill Main'!$B$237:$HF$246,1+BW$123)),BW163)</f>
        <v>961.7984134</v>
      </c>
      <c r="BX164" s="346">
        <f>if($A164-BX$126&gt;=0, if($B164&lt;=$B163,BX163,BX163*vlookup($B164,'2a. TBill Main'!$B$237:$HF$246,1+BX$123)),BX163)</f>
        <v>28681.86123</v>
      </c>
      <c r="BY164" s="346">
        <f>if($A164-BY$126&gt;=0, if($B164&lt;=$B163,BY163,BY163*vlookup($B164,'2a. TBill Main'!$B$237:$HF$246,1+BY$123)),BY163)</f>
        <v>19121.24082</v>
      </c>
      <c r="BZ164" s="346">
        <f>if($A164-BZ$126&gt;=0, if($B164&lt;=$B163,BZ163,BZ163*vlookup($B164,'2a. TBill Main'!$B$237:$HF$246,1+BZ$123)),BZ163)</f>
        <v>11643.72663</v>
      </c>
      <c r="CA164" s="346">
        <f>if($A164-CA$126&gt;=0, if($B164&lt;=$B163,CA163,CA163*vlookup($B164,'2a. TBill Main'!$B$237:$HF$246,1+CA$123)),CA163)</f>
        <v>19121.24082</v>
      </c>
      <c r="CB164" s="346">
        <f>if($A164-CB$126&gt;=0, if($B164&lt;=$B163,CB163,CB163*vlookup($B164,'2a. TBill Main'!$B$237:$HF$246,1+CB$123)),CB163)</f>
        <v>39244.43467</v>
      </c>
      <c r="CC164" s="346">
        <f>if($A164-CC$126&gt;=0, if($B164&lt;=$B163,CC163,CC163*vlookup($B164,'2a. TBill Main'!$B$237:$HF$246,1+CC$123)),CC163)</f>
        <v>72253.31797</v>
      </c>
      <c r="CD164" s="346">
        <f>if($A164-CD$126&gt;=0, if($B164&lt;=$B163,CD163,CD163*vlookup($B164,'2a. TBill Main'!$B$237:$HF$246,1+CD$123)),CD163)</f>
        <v>20073.47862</v>
      </c>
      <c r="CE164" s="346">
        <f>if($A164-CE$126&gt;=0, if($B164&lt;=$B163,CE163,CE163*vlookup($B164,'2a. TBill Main'!$B$237:$HF$246,1+CE$123)),CE163)</f>
        <v>42653.0253</v>
      </c>
      <c r="CF164" s="346">
        <f>if($A164-CF$126&gt;=0, if($B164&lt;=$B163,CF163,CF163*vlookup($B164,'2a. TBill Main'!$B$237:$HF$246,1+CF$123)),CF163)</f>
        <v>47803.10206</v>
      </c>
      <c r="CG164" s="346">
        <f>if($A164-CG$126&gt;=0, if($B164&lt;=$B163,CG163,CG163*vlookup($B164,'2a. TBill Main'!$B$237:$HF$246,1+CG$123)),CG163)</f>
        <v>9.560620412</v>
      </c>
      <c r="CH164" s="346">
        <f>if($A164-CH$126&gt;=0, if($B164&lt;=$B163,CH163,CH163*vlookup($B164,'2a. TBill Main'!$B$237:$HF$246,1+CH$123)),CH163)</f>
        <v>26908.42351</v>
      </c>
      <c r="CI164" s="346">
        <f>if($A164-CI$126&gt;=0, if($B164&lt;=$B163,CI163,CI163*vlookup($B164,'2a. TBill Main'!$B$237:$HF$246,1+CI$123)),CI163)</f>
        <v>19121.24082</v>
      </c>
      <c r="CJ164" s="346">
        <f>if($A164-CJ$126&gt;=0, if($B164&lt;=$B163,CJ163,CJ163*vlookup($B164,'2a. TBill Main'!$B$237:$HF$246,1+CJ$123)),CJ163)</f>
        <v>9560.620412</v>
      </c>
      <c r="CK164" s="346">
        <f>if($A164-CK$126&gt;=0, if($B164&lt;=$B163,CK163,CK163*vlookup($B164,'2a. TBill Main'!$B$237:$HF$246,1+CK$123)),CK163)</f>
        <v>16645.65202</v>
      </c>
      <c r="CL164" s="346">
        <f>if($A164-CL$126&gt;=0, if($B164&lt;=$B163,CL163,CL163*vlookup($B164,'2a. TBill Main'!$B$237:$HF$246,1+CL$123)),CL163)</f>
        <v>14362.02135</v>
      </c>
      <c r="CM164" s="346">
        <f>if($A164-CM$126&gt;=0, if($B164&lt;=$B163,CM163,CM163*vlookup($B164,'2a. TBill Main'!$B$237:$HF$246,1+CM$123)),CM163)</f>
        <v>84772.10907</v>
      </c>
      <c r="CN164" s="346">
        <f>if($A164-CN$126&gt;=0, if($B164&lt;=$B163,CN163,CN163*vlookup($B164,'2a. TBill Main'!$B$237:$HF$246,1+CN$123)),CN163)</f>
        <v>29940.44043</v>
      </c>
      <c r="CO164" s="346">
        <f>if($A164-CO$126&gt;=0, if($B164&lt;=$B163,CO163,CO163*vlookup($B164,'2a. TBill Main'!$B$237:$HF$246,1+CO$123)),CO163)</f>
        <v>282.1282305</v>
      </c>
      <c r="CP164" s="346">
        <f>if($A164-CP$126&gt;=0, if($B164&lt;=$B163,CP163,CP163*vlookup($B164,'2a. TBill Main'!$B$237:$HF$246,1+CP$123)),CP163)</f>
        <v>39964.20444</v>
      </c>
      <c r="CQ164" s="346">
        <f>if($A164-CQ$126&gt;=0, if($B164&lt;=$B163,CQ163,CQ163*vlookup($B164,'2a. TBill Main'!$B$237:$HF$246,1+CQ$123)),CQ163)</f>
        <v>8816.507204</v>
      </c>
      <c r="CR164" s="346">
        <f>if($A164-CR$126&gt;=0, if($B164&lt;=$B163,CR163,CR163*vlookup($B164,'2a. TBill Main'!$B$237:$HF$246,1+CR$123)),CR163)</f>
        <v>25256.61292</v>
      </c>
      <c r="CS164" s="346">
        <f>if($A164-CS$126&gt;=0, if($B164&lt;=$B163,CS163,CS163*vlookup($B164,'2a. TBill Main'!$B$237:$HF$246,1+CS$123)),CS163)</f>
        <v>7471.108204</v>
      </c>
      <c r="CT164" s="346">
        <f>if($A164-CT$126&gt;=0, if($B164&lt;=$B163,CT163,CT163*vlookup($B164,'2a. TBill Main'!$B$237:$HF$246,1+CT$123)),CT163)</f>
        <v>24693.9258</v>
      </c>
      <c r="CU164" s="346">
        <f>if($A164-CU$126&gt;=0, if($B164&lt;=$B163,CU163,CU163*vlookup($B164,'2a. TBill Main'!$B$237:$HF$246,1+CU$123)),CU163)</f>
        <v>37536.20889</v>
      </c>
      <c r="CV164" s="346">
        <f>if($A164-CV$126&gt;=0, if($B164&lt;=$B163,CV163,CV163*vlookup($B164,'2a. TBill Main'!$B$237:$HF$246,1+CV$123)),CV163)</f>
        <v>8816.507204</v>
      </c>
      <c r="CW164" s="346">
        <f>if($A164-CW$126&gt;=0, if($B164&lt;=$B163,CW163,CW163*vlookup($B164,'2a. TBill Main'!$B$237:$HF$246,1+CW$123)),CW163)</f>
        <v>12783.93545</v>
      </c>
      <c r="CX164" s="346">
        <f>if($A164-CX$126&gt;=0, if($B164&lt;=$B163,CX163,CX163*vlookup($B164,'2a. TBill Main'!$B$237:$HF$246,1+CX$123)),CX163)</f>
        <v>96147.53766</v>
      </c>
      <c r="CY164" s="346">
        <f>if($A164-CY$126&gt;=0, if($B164&lt;=$B163,CY163,CY163*vlookup($B164,'2a. TBill Main'!$B$237:$HF$246,1+CY$123)),CY163)</f>
        <v>188708.4673</v>
      </c>
      <c r="CZ164" s="346">
        <f>if($A164-CZ$126&gt;=0, if($B164&lt;=$B163,CZ163,CZ163*vlookup($B164,'2a. TBill Main'!$B$237:$HF$246,1+CZ$123)),CZ163)</f>
        <v>15967.13537</v>
      </c>
      <c r="DA164" s="346">
        <f>if($A164-DA$126&gt;=0, if($B164&lt;=$B163,DA163,DA163*vlookup($B164,'2a. TBill Main'!$B$237:$HF$246,1+DA$123)),DA163)</f>
        <v>44082.53602</v>
      </c>
      <c r="DB164" s="346">
        <f>if($A164-DB$126&gt;=0, if($B164&lt;=$B163,DB163,DB163*vlookup($B164,'2a. TBill Main'!$B$237:$HF$246,1+DB$123)),DB163)</f>
        <v>17633.01441</v>
      </c>
      <c r="DC164" s="346">
        <f>if($A164-DC$126&gt;=0, if($B164&lt;=$B163,DC163,DC163*vlookup($B164,'2a. TBill Main'!$B$237:$HF$246,1+DC$123)),DC163)</f>
        <v>17633.01441</v>
      </c>
      <c r="DD164" s="346">
        <f>if($A164-DD$126&gt;=0, if($B164&lt;=$B163,DD163,DD163*vlookup($B164,'2a. TBill Main'!$B$237:$HF$246,1+DD$123)),DD163)</f>
        <v>35121.4381</v>
      </c>
      <c r="DE164" s="346">
        <f>if($A164-DE$126&gt;=0, if($B164&lt;=$B163,DE163,DE163*vlookup($B164,'2a. TBill Main'!$B$237:$HF$246,1+DE$123)),DE163)</f>
        <v>13369.35152</v>
      </c>
      <c r="DF164" s="346">
        <f>if($A164-DF$126&gt;=0, if($B164&lt;=$B163,DF163,DF163*vlookup($B164,'2a. TBill Main'!$B$237:$HF$246,1+DF$123)),DF163)</f>
        <v>7053.205763</v>
      </c>
      <c r="DG164" s="346">
        <f>if($A164-DG$126&gt;=0, if($B164&lt;=$B163,DG163,DG163*vlookup($B164,'2a. TBill Main'!$B$237:$HF$246,1+DG$123)),DG163)</f>
        <v>17633.01441</v>
      </c>
      <c r="DH164" s="346">
        <f>if($A164-DH$126&gt;=0, if($B164&lt;=$B163,DH163,DH163*vlookup($B164,'2a. TBill Main'!$B$237:$HF$246,1+DH$123)),DH163)</f>
        <v>87905.86672</v>
      </c>
      <c r="DI164" s="346">
        <f>if($A164-DI$126&gt;=0, if($B164&lt;=$B163,DI163,DI163*vlookup($B164,'2a. TBill Main'!$B$237:$HF$246,1+DI$123)),DI163)</f>
        <v>13732.92665</v>
      </c>
      <c r="DJ164" s="346">
        <f>if($A164-DJ$126&gt;=0, if($B164&lt;=$B163,DJ163,DJ163*vlookup($B164,'2a. TBill Main'!$B$237:$HF$246,1+DJ$123)),DJ163)</f>
        <v>88.16507204</v>
      </c>
      <c r="DK164" s="346">
        <f>if($A164-DK$126&gt;=0, if($B164&lt;=$B163,DK163,DK163*vlookup($B164,'2a. TBill Main'!$B$237:$HF$246,1+DK$123)),DK163)</f>
        <v>41234.04597</v>
      </c>
      <c r="DL164" s="346">
        <f>if($A164-DL$126&gt;=0, if($B164&lt;=$B163,DL163,DL163*vlookup($B164,'2a. TBill Main'!$B$237:$HF$246,1+DL$123)),DL163)</f>
        <v>17633.01441</v>
      </c>
      <c r="DM164" s="346">
        <f>if($A164-DM$126&gt;=0, if($B164&lt;=$B163,DM163,DM163*vlookup($B164,'2a. TBill Main'!$B$237:$HF$246,1+DM$123)),DM163)</f>
        <v>11311.03212</v>
      </c>
      <c r="DN164" s="346">
        <f>if($A164-DN$126&gt;=0, if($B164&lt;=$B163,DN163,DN163*vlookup($B164,'2a. TBill Main'!$B$237:$HF$246,1+DN$123)),DN163)</f>
        <v>46963.77057</v>
      </c>
      <c r="DO164" s="346">
        <f>if($A164-DO$126&gt;=0, if($B164&lt;=$B163,DO163,DO163*vlookup($B164,'2a. TBill Main'!$B$237:$HF$246,1+DO$123)),DO163)</f>
        <v>17633.01441</v>
      </c>
      <c r="DP164" s="346">
        <f>if($A164-DP$126&gt;=0, if($B164&lt;=$B163,DP163,DP163*vlookup($B164,'2a. TBill Main'!$B$237:$HF$246,1+DP$123)),DP163)</f>
        <v>21159.61729</v>
      </c>
      <c r="DQ164" s="346">
        <f>if($A164-DQ$126&gt;=0, if($B164&lt;=$B163,DQ163,DQ163*vlookup($B164,'2a. TBill Main'!$B$237:$HF$246,1+DQ$123)),DQ163)</f>
        <v>12343.11009</v>
      </c>
      <c r="DR164" s="346">
        <f>if($A164-DR$126&gt;=0, if($B164&lt;=$B163,DR163,DR163*vlookup($B164,'2a. TBill Main'!$B$237:$HF$246,1+DR$123)),DR163)</f>
        <v>83415.19641</v>
      </c>
      <c r="DS164" s="346">
        <f>if($A164-DS$126&gt;=0, if($B164&lt;=$B163,DS163,DS163*vlookup($B164,'2a. TBill Main'!$B$237:$HF$246,1+DS$123)),DS163)</f>
        <v>3543.936135</v>
      </c>
      <c r="DT164" s="346">
        <f>if($A164-DT$126&gt;=0, if($B164&lt;=$B163,DT163,DT163*vlookup($B164,'2a. TBill Main'!$B$237:$HF$246,1+DT$123)),DT163)</f>
        <v>93.45497636</v>
      </c>
      <c r="DU164" s="346">
        <f>if($A164-DU$126&gt;=0, if($B164&lt;=$B163,DU163,DU163*vlookup($B164,'2a. TBill Main'!$B$237:$HF$246,1+DU$123)),DU163)</f>
        <v>30683.77263</v>
      </c>
      <c r="DV164" s="346">
        <f>if($A164-DV$126&gt;=0, if($B164&lt;=$B163,DV163,DV163*vlookup($B164,'2a. TBill Main'!$B$237:$HF$246,1+DV$123)),DV163)</f>
        <v>61501.89119</v>
      </c>
      <c r="DW164" s="346">
        <f>if($A164-DW$126&gt;=0, if($B164&lt;=$B163,DW163,DW163*vlookup($B164,'2a. TBill Main'!$B$237:$HF$246,1+DW$123)),DW163)</f>
        <v>17633.01441</v>
      </c>
      <c r="DX164" s="346">
        <f>if($A164-DX$126&gt;=0, if($B164&lt;=$B163,DX163,DX163*vlookup($B164,'2a. TBill Main'!$B$237:$HF$246,1+DX$123)),DX163)</f>
        <v>35266.02881</v>
      </c>
      <c r="DY164" s="346">
        <f>if($A164-DY$126&gt;=0, if($B164&lt;=$B163,DY163,DY163*vlookup($B164,'2a. TBill Main'!$B$237:$HF$246,1+DY$123)),DY163)</f>
        <v>17633.01441</v>
      </c>
      <c r="DZ164" s="346">
        <f>if($A164-DZ$126&gt;=0, if($B164&lt;=$B163,DZ163,DZ163*vlookup($B164,'2a. TBill Main'!$B$237:$HF$246,1+DZ$123)),DZ163)</f>
        <v>106563.3593</v>
      </c>
      <c r="EA164" s="346">
        <f>if($A164-EA$126&gt;=0, if($B164&lt;=$B163,EA163,EA163*vlookup($B164,'2a. TBill Main'!$B$237:$HF$246,1+EA$123)),EA163)</f>
        <v>504.304212</v>
      </c>
      <c r="EB164" s="346">
        <f>if($A164-EB$126&gt;=0, if($B164&lt;=$B163,EB163,EB163*vlookup($B164,'2a. TBill Main'!$B$237:$HF$246,1+EB$123)),EB163)</f>
        <v>35266.02881</v>
      </c>
      <c r="EC164" s="346">
        <f>if($A164-EC$126&gt;=0, if($B164&lt;=$B163,EC163,EC163*vlookup($B164,'2a. TBill Main'!$B$237:$HF$246,1+EC$123)),EC163)</f>
        <v>50917.39216</v>
      </c>
      <c r="ED164" s="346">
        <f>if($A164-ED$126&gt;=0, if($B164&lt;=$B163,ED163,ED163*vlookup($B164,'2a. TBill Main'!$B$237:$HF$246,1+ED$123)),ED163)</f>
        <v>34491.72789</v>
      </c>
      <c r="EE164" s="346">
        <f>if($A164-EE$126&gt;=0, if($B164&lt;=$B163,EE163,EE163*vlookup($B164,'2a. TBill Main'!$B$237:$HF$246,1+EE$123)),EE163)</f>
        <v>35266.02881</v>
      </c>
      <c r="EF164" s="346">
        <f>if($A164-EF$126&gt;=0, if($B164&lt;=$B163,EF163,EF163*vlookup($B164,'2a. TBill Main'!$B$237:$HF$246,1+EF$123)),EF163)</f>
        <v>9291.505346</v>
      </c>
      <c r="EG164" s="346">
        <f>if($A164-EG$126&gt;=0, if($B164&lt;=$B163,EG163,EG163*vlookup($B164,'2a. TBill Main'!$B$237:$HF$246,1+EG$123)),EG163)</f>
        <v>7411.755478</v>
      </c>
      <c r="EH164" s="346">
        <f>if($A164-EH$126&gt;=0, if($B164&lt;=$B163,EH163,EH163*vlookup($B164,'2a. TBill Main'!$B$237:$HF$246,1+EH$123)),EH163)</f>
        <v>694.7407676</v>
      </c>
      <c r="EI164" s="346">
        <f>if($A164-EI$126&gt;=0, if($B164&lt;=$B163,EI163,EI163*vlookup($B164,'2a. TBill Main'!$B$237:$HF$246,1+EI$123)),EI163)</f>
        <v>35266.02881</v>
      </c>
      <c r="EJ164" s="346">
        <f>if($A164-EJ$126&gt;=0, if($B164&lt;=$B163,EJ163,EJ163*vlookup($B164,'2a. TBill Main'!$B$237:$HF$246,1+EJ$123)),EJ163)</f>
        <v>31405.93273</v>
      </c>
      <c r="EK164" s="346">
        <f>if($A164-EK$126&gt;=0, if($B164&lt;=$B163,EK163,EK163*vlookup($B164,'2a. TBill Main'!$B$237:$HF$246,1+EK$123)),EK163)</f>
        <v>19396.31585</v>
      </c>
      <c r="EL164" s="346">
        <f>if($A164-EL$126&gt;=0, if($B164&lt;=$B163,EL163,EL163*vlookup($B164,'2a. TBill Main'!$B$237:$HF$246,1+EL$123)),EL163)</f>
        <v>7449.948587</v>
      </c>
      <c r="EM164" s="346">
        <f>if($A164-EM$126&gt;=0, if($B164&lt;=$B163,EM163,EM163*vlookup($B164,'2a. TBill Main'!$B$237:$HF$246,1+EM$123)),EM163)</f>
        <v>72314.75539</v>
      </c>
      <c r="EN164" s="346">
        <f>if($A164-EN$126&gt;=0, if($B164&lt;=$B163,EN163,EN163*vlookup($B164,'2a. TBill Main'!$B$237:$HF$246,1+EN$123)),EN163)</f>
        <v>528.9904322</v>
      </c>
      <c r="EO164" s="346">
        <f>if($A164-EO$126&gt;=0, if($B164&lt;=$B163,EO163,EO163*vlookup($B164,'2a. TBill Main'!$B$237:$HF$246,1+EO$123)),EO163)</f>
        <v>30006.03008</v>
      </c>
      <c r="EP164" s="346">
        <f>if($A164-EP$126&gt;=0, if($B164&lt;=$B163,EP163,EP163*vlookup($B164,'2a. TBill Main'!$B$237:$HF$246,1+EP$123)),EP163)</f>
        <v>31806.16689</v>
      </c>
      <c r="EQ164" s="346">
        <f>if($A164-EQ$126&gt;=0, if($B164&lt;=$B163,EQ163,EQ163*vlookup($B164,'2a. TBill Main'!$B$237:$HF$246,1+EQ$123)),EQ163)</f>
        <v>35266.02881</v>
      </c>
      <c r="ER164" s="346">
        <f>if($A164-ER$126&gt;=0, if($B164&lt;=$B163,ER163,ER163*vlookup($B164,'2a. TBill Main'!$B$237:$HF$246,1+ER$123)),ER163)</f>
        <v>63593.46646</v>
      </c>
      <c r="ES164" s="346">
        <f>if($A164-ES$126&gt;=0, if($B164&lt;=$B163,ES163,ES163*vlookup($B164,'2a. TBill Main'!$B$237:$HF$246,1+ES$123)),ES163)</f>
        <v>8457.781159</v>
      </c>
      <c r="ET164" s="346">
        <f>if($A164-ET$126&gt;=0, if($B164&lt;=$B163,ET163,ET163*vlookup($B164,'2a. TBill Main'!$B$237:$HF$246,1+ET$123)),ET163)</f>
        <v>2500.361443</v>
      </c>
      <c r="EU164" s="346">
        <f>if($A164-EU$126&gt;=0, if($B164&lt;=$B163,EU163,EU163*vlookup($B164,'2a. TBill Main'!$B$237:$HF$246,1+EU$123)),EU163)</f>
        <v>14281.57789</v>
      </c>
      <c r="EV164" s="346">
        <f>if($A164-EV$126&gt;=0, if($B164&lt;=$B163,EV163,EV163*vlookup($B164,'2a. TBill Main'!$B$237:$HF$246,1+EV$123)),EV163)</f>
        <v>8562.133338</v>
      </c>
      <c r="EW164" s="346">
        <f>if($A164-EW$126&gt;=0, if($B164&lt;=$B163,EW163,EW163*vlookup($B164,'2a. TBill Main'!$B$237:$HF$246,1+EW$123)),EW163)</f>
        <v>7532.823755</v>
      </c>
      <c r="EX164" s="346">
        <f>if($A164-EX$126&gt;=0, if($B164&lt;=$B163,EX163,EX163*vlookup($B164,'2a. TBill Main'!$B$237:$HF$246,1+EX$123)),EX163)</f>
        <v>10389.54842</v>
      </c>
      <c r="EY164" s="346">
        <f>if($A164-EY$126&gt;=0, if($B164&lt;=$B163,EY163,EY163*vlookup($B164,'2a. TBill Main'!$B$237:$HF$246,1+EY$123)),EY163)</f>
        <v>81058.49114</v>
      </c>
      <c r="EZ164" s="346">
        <f>if($A164-EZ$126&gt;=0, if($B164&lt;=$B163,EZ163,EZ163*vlookup($B164,'2a. TBill Main'!$B$237:$HF$246,1+EZ$123)),EZ163)</f>
        <v>34730.90209</v>
      </c>
      <c r="FA164" s="346">
        <f>if($A164-FA$126&gt;=0, if($B164&lt;=$B163,FA163,FA163*vlookup($B164,'2a. TBill Main'!$B$237:$HF$246,1+FA$123)),FA163)</f>
        <v>6312.971818</v>
      </c>
      <c r="FB164" s="346">
        <f>if($A164-FB$126&gt;=0, if($B164&lt;=$B163,FB163,FB163*vlookup($B164,'2a. TBill Main'!$B$237:$HF$246,1+FB$123)),FB163)</f>
        <v>11095.92698</v>
      </c>
      <c r="FC164" s="346">
        <f>if($A164-FC$126&gt;=0, if($B164&lt;=$B163,FC163,FC163*vlookup($B164,'2a. TBill Main'!$B$237:$HF$246,1+FC$123)),FC163)</f>
        <v>44482.80545</v>
      </c>
      <c r="FD164" s="346">
        <f>if($A164-FD$126&gt;=0, if($B164&lt;=$B163,FD163,FD163*vlookup($B164,'2a. TBill Main'!$B$237:$HF$246,1+FD$123)),FD163)</f>
        <v>36159.51129</v>
      </c>
      <c r="FE164" s="346">
        <f>if($A164-FE$126&gt;=0, if($B164&lt;=$B163,FE163,FE163*vlookup($B164,'2a. TBill Main'!$B$237:$HF$246,1+FE$123)),FE163)</f>
        <v>60742.31383</v>
      </c>
      <c r="FF164" s="346">
        <f>if($A164-FF$126&gt;=0, if($B164&lt;=$B163,FF163,FF163*vlookup($B164,'2a. TBill Main'!$B$237:$HF$246,1+FF$123)),FF163)</f>
        <v>14427.13842</v>
      </c>
      <c r="FG164" s="346">
        <f>if($A164-FG$126&gt;=0, if($B164&lt;=$B163,FG163,FG163*vlookup($B164,'2a. TBill Main'!$B$237:$HF$246,1+FG$123)),FG163)</f>
        <v>18365.94828</v>
      </c>
      <c r="FH164" s="346">
        <f>if($A164-FH$126&gt;=0, if($B164&lt;=$B163,FH163,FH163*vlookup($B164,'2a. TBill Main'!$B$237:$HF$246,1+FH$123)),FH163)</f>
        <v>22730.71887</v>
      </c>
      <c r="FI164" s="346">
        <f>if($A164-FI$126&gt;=0, if($B164&lt;=$B163,FI163,FI163*vlookup($B164,'2a. TBill Main'!$B$237:$HF$246,1+FI$123)),FI163)</f>
        <v>61932.71863</v>
      </c>
      <c r="FJ164" s="346">
        <f>if($A164-FJ$126&gt;=0, if($B164&lt;=$B163,FJ163,FJ163*vlookup($B164,'2a. TBill Main'!$B$237:$HF$246,1+FJ$123)),FJ163)</f>
        <v>64484.25108</v>
      </c>
      <c r="FK164" s="346">
        <f>if($A164-FK$126&gt;=0, if($B164&lt;=$B163,FK163,FK163*vlookup($B164,'2a. TBill Main'!$B$237:$HF$246,1+FK$123)),FK163)</f>
        <v>27535.7153</v>
      </c>
      <c r="FL164" s="346">
        <f>if($A164-FL$126&gt;=0, if($B164&lt;=$B163,FL163,FL163*vlookup($B164,'2a. TBill Main'!$B$237:$HF$246,1+FL$123)),FL163)</f>
        <v>27414.0475</v>
      </c>
      <c r="FM164" s="346">
        <f>if($A164-FM$126&gt;=0, if($B164&lt;=$B163,FM163,FM163*vlookup($B164,'2a. TBill Main'!$B$237:$HF$246,1+FM$123)),FM163)</f>
        <v>72865.45206</v>
      </c>
      <c r="FN164" s="346">
        <f>if($A164-FN$126&gt;=0, if($B164&lt;=$B163,FN163,FN163*vlookup($B164,'2a. TBill Main'!$B$237:$HF$246,1+FN$123)),FN163)</f>
        <v>62231.88035</v>
      </c>
      <c r="FO164" s="346">
        <f>if($A164-FO$126&gt;=0, if($B164&lt;=$B163,FO163,FO163*vlookup($B164,'2a. TBill Main'!$B$237:$HF$246,1+FO$123)),FO163)</f>
        <v>29976.12449</v>
      </c>
      <c r="FP164" s="346">
        <f>if($A164-FP$126&gt;=0, if($B164&lt;=$B163,FP163,FP163*vlookup($B164,'2a. TBill Main'!$B$237:$HF$246,1+FP$123)),FP163)</f>
        <v>10630.94439</v>
      </c>
      <c r="FQ164" s="346">
        <f>if($A164-FQ$126&gt;=0, if($B164&lt;=$B163,FQ163,FQ163*vlookup($B164,'2a. TBill Main'!$B$237:$HF$246,1+FQ$123)),FQ163)</f>
        <v>58727.86536</v>
      </c>
      <c r="FR164" s="346">
        <f>if($A164-FR$126&gt;=0, if($B164&lt;=$B163,FR163,FR163*vlookup($B164,'2a. TBill Main'!$B$237:$HF$246,1+FR$123)),FR163)</f>
        <v>58720.54766</v>
      </c>
      <c r="FS164" s="346">
        <f>if($A164-FS$126&gt;=0, if($B164&lt;=$B163,FS163,FS163*vlookup($B164,'2a. TBill Main'!$B$237:$HF$246,1+FS$123)),FS163)</f>
        <v>26449.52161</v>
      </c>
      <c r="FT164" s="346">
        <f>if($A164-FT$126&gt;=0, if($B164&lt;=$B163,FT163,FT163*vlookup($B164,'2a. TBill Main'!$B$237:$HF$246,1+FT$123)),FT163)</f>
        <v>32899.67828</v>
      </c>
      <c r="FU164" s="346">
        <f>if($A164-FU$126&gt;=0, if($B164&lt;=$B163,FU163,FU163*vlookup($B164,'2a. TBill Main'!$B$237:$HF$246,1+FU$123)),FU163)</f>
        <v>35266.02881</v>
      </c>
      <c r="FV164" s="346">
        <f>if($A164-FV$126&gt;=0, if($B164&lt;=$B163,FV163,FV163*vlookup($B164,'2a. TBill Main'!$B$237:$HF$246,1+FV$123)),FV163)</f>
        <v>74058.66051</v>
      </c>
      <c r="FW164" s="346">
        <f>if($A164-FW$126&gt;=0, if($B164&lt;=$B163,FW163,FW163*vlookup($B164,'2a. TBill Main'!$B$237:$HF$246,1+FW$123)),FW163)</f>
        <v>1759.774838</v>
      </c>
      <c r="FX164" s="346">
        <f>if($A164-FX$126&gt;=0, if($B164&lt;=$B163,FX163,FX163*vlookup($B164,'2a. TBill Main'!$B$237:$HF$246,1+FX$123)),FX163)</f>
        <v>39281.59519</v>
      </c>
      <c r="FY164" s="346">
        <f>if($A164-FY$126&gt;=0, if($B164&lt;=$B163,FY163,FY163*vlookup($B164,'2a. TBill Main'!$B$237:$HF$246,1+FY$123)),FY163)</f>
        <v>36436.86097</v>
      </c>
      <c r="FZ164" s="346">
        <f>if($A164-FZ$126&gt;=0, if($B164&lt;=$B163,FZ163,FZ163*vlookup($B164,'2a. TBill Main'!$B$237:$HF$246,1+FZ$123)),FZ163)</f>
        <v>40892.14182</v>
      </c>
      <c r="GA164" s="346">
        <f>if($A164-GA$126&gt;=0, if($B164&lt;=$B163,GA163,GA163*vlookup($B164,'2a. TBill Main'!$B$237:$HF$246,1+GA$123)),GA163)</f>
        <v>661.2380403</v>
      </c>
      <c r="GB164" s="346">
        <f>if($A164-GB$126&gt;=0, if($B164&lt;=$B163,GB163,GB163*vlookup($B164,'2a. TBill Main'!$B$237:$HF$246,1+GB$123)),GB163)</f>
        <v>3734.672451</v>
      </c>
      <c r="GC164" s="346">
        <f>if($A164-GC$126&gt;=0, if($B164&lt;=$B163,GC163,GC163*vlookup($B164,'2a. TBill Main'!$B$237:$HF$246,1+GC$123)),GC163)</f>
        <v>193.9631585</v>
      </c>
      <c r="GD164" s="346">
        <f>if($A164-GD$126&gt;=0, if($B164&lt;=$B163,GD163,GD163*vlookup($B164,'2a. TBill Main'!$B$237:$HF$246,1+GD$123)),GD163)</f>
        <v>14866.39445</v>
      </c>
      <c r="GE164" s="346">
        <f>if($A164-GE$126&gt;=0, if($B164&lt;=$B163,GE163,GE163*vlookup($B164,'2a. TBill Main'!$B$237:$HF$246,1+GE$123)),GE163)</f>
        <v>3807.391003</v>
      </c>
      <c r="GF164" s="346">
        <f>if($A164-GF$126&gt;=0, if($B164&lt;=$B163,GF163,GF163*vlookup($B164,'2a. TBill Main'!$B$237:$HF$246,1+GF$123)),GF163)</f>
        <v>2957.056516</v>
      </c>
      <c r="GG164" s="346">
        <f>if($A164-GG$126&gt;=0, if($B164&lt;=$B163,GG163,GG163*vlookup($B164,'2a. TBill Main'!$B$237:$HF$246,1+GG$123)),GG163)</f>
        <v>43496.16776</v>
      </c>
      <c r="GH164" s="346">
        <f>if($A164-GH$126&gt;=0, if($B164&lt;=$B163,GH163,GH163*vlookup($B164,'2a. TBill Main'!$B$237:$HF$246,1+GH$123)),GH163)</f>
        <v>193.9631585</v>
      </c>
      <c r="GI164" s="346">
        <f>if($A164-GI$126&gt;=0, if($B164&lt;=$B163,GI163,GI163*vlookup($B164,'2a. TBill Main'!$B$237:$HF$246,1+GI$123)),GI163)</f>
        <v>440.8253602</v>
      </c>
      <c r="GJ164" s="346">
        <f>if($A164-GJ$126&gt;=0, if($B164&lt;=$B163,GJ163,GJ163*vlookup($B164,'2a. TBill Main'!$B$237:$HF$246,1+GJ$123)),GJ163)</f>
        <v>58.18894754</v>
      </c>
      <c r="GK164" s="346">
        <f>if($A164-GK$126&gt;=0, if($B164&lt;=$B163,GK163,GK163*vlookup($B164,'2a. TBill Main'!$B$237:$HF$246,1+GK$123)),GK163)</f>
        <v>28687.08061</v>
      </c>
      <c r="GL164" s="346">
        <f>if($A164-GL$126&gt;=0, if($B164&lt;=$B163,GL163,GL163*vlookup($B164,'2a. TBill Main'!$B$237:$HF$246,1+GL$123)),GL163)</f>
        <v>21027.9163</v>
      </c>
      <c r="GM164" s="346">
        <f>if($A164-GM$126&gt;=0, if($B164&lt;=$B163,GM163,GM163*vlookup($B164,'2a. TBill Main'!$B$237:$HF$246,1+GM$123)),GM163)</f>
        <v>573.0729682</v>
      </c>
      <c r="GN164" s="346">
        <f>if($A164-GN$126&gt;=0, if($B164&lt;=$B163,GN163,GN163*vlookup($B164,'2a. TBill Main'!$B$237:$HF$246,1+GN$123)),GN163)</f>
        <v>17.63301441</v>
      </c>
      <c r="GO164" s="346">
        <f>if($A164-GO$126&gt;=0, if($B164&lt;=$B163,GO163,GO163*vlookup($B164,'2a. TBill Main'!$B$237:$HF$246,1+GO$123)),GO163)</f>
        <v>2054.246178</v>
      </c>
      <c r="GP164" s="346">
        <f>if($A164-GP$126&gt;=0, if($B164&lt;=$B163,GP163,GP163*vlookup($B164,'2a. TBill Main'!$B$237:$HF$246,1+GP$123)),GP163)</f>
        <v>19228.80221</v>
      </c>
      <c r="GQ164" s="346">
        <f>if($A164-GQ$126&gt;=0, if($B164&lt;=$B163,GQ163,GQ163*vlookup($B164,'2a. TBill Main'!$B$237:$HF$246,1+GQ$123)),GQ163)</f>
        <v>20193.3281</v>
      </c>
      <c r="GR164" s="346">
        <f>if($A164-GR$126&gt;=0, if($B164&lt;=$B163,GR163,GR163*vlookup($B164,'2a. TBill Main'!$B$237:$HF$246,1+GR$123)),GR163)</f>
        <v>24067.30136</v>
      </c>
      <c r="GS164" s="346">
        <f>if($A164-GS$126&gt;=0, if($B164&lt;=$B163,GS163,GS163*vlookup($B164,'2a. TBill Main'!$B$237:$HF$246,1+GS$123)),GS163)</f>
        <v>48818.76369</v>
      </c>
      <c r="GT164" s="346">
        <f>if($A164-GT$126&gt;=0, if($B164&lt;=$B163,GT163,GT163*vlookup($B164,'2a. TBill Main'!$B$237:$HF$246,1+GT$123)),GT163)</f>
        <v>3524.83958</v>
      </c>
      <c r="GU164" s="346">
        <f>if($A164-GU$126&gt;=0, if($B164&lt;=$B163,GU163,GU163*vlookup($B164,'2a. TBill Main'!$B$237:$HF$246,1+GU$123)),GU163)</f>
        <v>14637.16526</v>
      </c>
      <c r="GV164" s="346">
        <f>if($A164-GV$126&gt;=0, if($B164&lt;=$B163,GV163,GV163*vlookup($B164,'2a. TBill Main'!$B$237:$HF$246,1+GV$123)),GV163)</f>
        <v>24444.64787</v>
      </c>
      <c r="GW164" s="346">
        <f>if($A164-GW$126&gt;=0, if($B164&lt;=$B163,GW163,GW163*vlookup($B164,'2a. TBill Main'!$B$237:$HF$246,1+GW$123)),GW163)</f>
        <v>26708.72692</v>
      </c>
      <c r="GX164" s="346">
        <f>if($A164-GX$126&gt;=0, if($B164&lt;=$B163,GX163,GX163*vlookup($B164,'2a. TBill Main'!$B$237:$HF$246,1+GX$123)),GX163)</f>
        <v>11683.63535</v>
      </c>
      <c r="GY164" s="346">
        <f>if($A164-GY$126&gt;=0, if($B164&lt;=$B163,GY163,GY163*vlookup($B164,'2a. TBill Main'!$B$237:$HF$246,1+GY$123)),GY163)</f>
        <v>45161.6765</v>
      </c>
      <c r="GZ164" s="346">
        <f>if($A164-GZ$126&gt;=0, if($B164&lt;=$B163,GZ163,GZ163*vlookup($B164,'2a. TBill Main'!$B$237:$HF$246,1+GZ$123)),GZ163)</f>
        <v>36278.16384</v>
      </c>
      <c r="HA164" s="346">
        <f>if($A164-HA$126&gt;=0, if($B164&lt;=$B163,HA163,HA163*vlookup($B164,'2a. TBill Main'!$B$237:$HF$246,1+HA$123)),HA163)</f>
        <v>52276.59781</v>
      </c>
      <c r="HB164" s="346">
        <f>if($A164-HB$126&gt;=0, if($B164&lt;=$B163,HB163,HB163*vlookup($B164,'2a. TBill Main'!$B$237:$HF$246,1+HB$123)),HB163)</f>
        <v>32346.00163</v>
      </c>
      <c r="HC164" s="346">
        <f>if($A164-HC$126&gt;=0, if($B164&lt;=$B163,HC163,HC163*vlookup($B164,'2a. TBill Main'!$B$237:$HF$246,1+HC$123)),HC163)</f>
        <v>9585.306632</v>
      </c>
      <c r="HD164" s="346">
        <f>if($A164-HD$126&gt;=0, if($B164&lt;=$B163,HD163,HD163*vlookup($B164,'2a. TBill Main'!$B$237:$HF$246,1+HD$123)),HD163)</f>
        <v>23235.02308</v>
      </c>
      <c r="HE164" s="346">
        <f>if($A164-HE$126&gt;=0, if($B164&lt;=$B163,HE163,HE163*vlookup($B164,'2a. TBill Main'!$B$237:$HF$246,1+HE$123)),HE163)</f>
        <v>21529.66373</v>
      </c>
      <c r="HF164" s="346">
        <f>if($A164-HF$126&gt;=0, if($B164&lt;=$B163,HF163,HF163*vlookup($B164,'2a. TBill Main'!$B$237:$HF$246,1+HF$123)),HF163)</f>
        <v>21704.47743</v>
      </c>
      <c r="HG164" s="346">
        <f>if($A164-HG$126&gt;=0, if($B164&lt;=$B163,HG163,HG163*vlookup($B164,'2a. TBill Main'!$B$237:$HF$246,1+HG$123)),HG163)</f>
        <v>4462.915946</v>
      </c>
      <c r="HH164" s="346">
        <f>if($A164-HH$126&gt;=0, if($B164&lt;=$B163,HH163,HH163*vlookup($B164,'2a. TBill Main'!$B$237:$HF$246,1+HH$123)),HH163)</f>
        <v>26525.34357</v>
      </c>
      <c r="HI164" s="346">
        <f>if($A164-HI$126&gt;=0, if($B164&lt;=$B163,HI163,HI163*vlookup($B164,'2a. TBill Main'!$B$237:$HF$246,1+HI$123)),HI163)</f>
        <v>41097.26668</v>
      </c>
      <c r="HJ164" s="346"/>
      <c r="HK164" s="346"/>
      <c r="HL164" s="346"/>
      <c r="HM164" s="346"/>
      <c r="HN164" s="346"/>
      <c r="HO164" s="346"/>
      <c r="HP164" s="346"/>
      <c r="HQ164" s="346"/>
      <c r="HR164" s="346"/>
      <c r="HS164" s="346"/>
      <c r="HT164" s="346"/>
      <c r="HU164" s="346"/>
      <c r="HV164" s="346"/>
      <c r="HW164" s="346"/>
      <c r="HX164" s="346"/>
    </row>
    <row r="165">
      <c r="A165" s="331" t="str">
        <f t="shared" si="33"/>
        <v>06-2030</v>
      </c>
      <c r="B165" s="346">
        <f t="shared" si="36"/>
        <v>8</v>
      </c>
      <c r="C165" s="346">
        <f t="shared" si="34"/>
        <v>6145070.898</v>
      </c>
      <c r="D165" s="338">
        <f t="shared" si="35"/>
        <v>8</v>
      </c>
      <c r="E165" s="346"/>
      <c r="F165" s="346">
        <f>if($A165-F$126&gt;=0, if($B165&lt;=$B164,F164,F164*vlookup($B165,'2a. TBill Main'!$B$237:$HF$246,1+F$123)),F164)</f>
        <v>541.1311153</v>
      </c>
      <c r="G165" s="346">
        <f>if($A165-G$126&gt;=0, if($B165&lt;=$B164,G164,G164*vlookup($B165,'2a. TBill Main'!$B$237:$HF$246,1+G$123)),G164)</f>
        <v>13936.47813</v>
      </c>
      <c r="H165" s="346">
        <f>if($A165-H$126&gt;=0, if($B165&lt;=$B164,H164,H164*vlookup($B165,'2a. TBill Main'!$B$237:$HF$246,1+H$123)),H164)</f>
        <v>38242.48165</v>
      </c>
      <c r="I165" s="346">
        <f>if($A165-I$126&gt;=0, if($B165&lt;=$B164,I164,I164*vlookup($B165,'2a. TBill Main'!$B$237:$HF$246,1+I$123)),I164)</f>
        <v>14340.93062</v>
      </c>
      <c r="J165" s="346">
        <f>if($A165-J$126&gt;=0, if($B165&lt;=$B164,J164,J164*vlookup($B165,'2a. TBill Main'!$B$237:$HF$246,1+J$123)),J164)</f>
        <v>19121.24082</v>
      </c>
      <c r="K165" s="346">
        <f>if($A165-K$126&gt;=0, if($B165&lt;=$B164,K164,K164*vlookup($B165,'2a. TBill Main'!$B$237:$HF$246,1+K$123)),K164)</f>
        <v>19121.24082</v>
      </c>
      <c r="L165" s="346">
        <f>if($A165-L$126&gt;=0, if($B165&lt;=$B164,L164,L164*vlookup($B165,'2a. TBill Main'!$B$237:$HF$246,1+L$123)),L164)</f>
        <v>5012.9201</v>
      </c>
      <c r="M165" s="346">
        <f>if($A165-M$126&gt;=0, if($B165&lt;=$B164,M164,M164*vlookup($B165,'2a. TBill Main'!$B$237:$HF$246,1+M$123)),M164)</f>
        <v>141629.1187</v>
      </c>
      <c r="N165" s="346">
        <f>if($A165-N$126&gt;=0, if($B165&lt;=$B164,N164,N164*vlookup($B165,'2a. TBill Main'!$B$237:$HF$246,1+N$123)),N164)</f>
        <v>47704.64679</v>
      </c>
      <c r="O165" s="346">
        <f>if($A165-O$126&gt;=0, if($B165&lt;=$B164,O164,O164*vlookup($B165,'2a. TBill Main'!$B$237:$HF$246,1+O$123)),O164)</f>
        <v>2545.037154</v>
      </c>
      <c r="P165" s="346">
        <f>if($A165-P$126&gt;=0, if($B165&lt;=$B164,P164,P164*vlookup($B165,'2a. TBill Main'!$B$237:$HF$246,1+P$123)),P164)</f>
        <v>19.12124082</v>
      </c>
      <c r="Q165" s="346">
        <f>if($A165-Q$126&gt;=0, if($B165&lt;=$B164,Q164,Q164*vlookup($B165,'2a. TBill Main'!$B$237:$HF$246,1+Q$123)),Q164)</f>
        <v>363.3035756</v>
      </c>
      <c r="R165" s="346">
        <f>if($A165-R$126&gt;=0, if($B165&lt;=$B164,R164,R164*vlookup($B165,'2a. TBill Main'!$B$237:$HF$246,1+R$123)),R164)</f>
        <v>14108.32072</v>
      </c>
      <c r="S165" s="346">
        <f>if($A165-S$126&gt;=0, if($B165&lt;=$B164,S164,S164*vlookup($B165,'2a. TBill Main'!$B$237:$HF$246,1+S$123)),S164)</f>
        <v>11349.96701</v>
      </c>
      <c r="T165" s="346">
        <f>if($A165-T$126&gt;=0, if($B165&lt;=$B164,T164,T164*vlookup($B165,'2a. TBill Main'!$B$237:$HF$246,1+T$123)),T164)</f>
        <v>126251.8168</v>
      </c>
      <c r="U165" s="346">
        <f>if($A165-U$126&gt;=0, if($B165&lt;=$B164,U164,U164*vlookup($B165,'2a. TBill Main'!$B$237:$HF$246,1+U$123)),U164)</f>
        <v>19477.98581</v>
      </c>
      <c r="V165" s="346">
        <f>if($A165-V$126&gt;=0, if($B165&lt;=$B164,V164,V164*vlookup($B165,'2a. TBill Main'!$B$237:$HF$246,1+V$123)),V164)</f>
        <v>62525.96034</v>
      </c>
      <c r="W165" s="346">
        <f>if($A165-W$126&gt;=0, if($B165&lt;=$B164,W164,W164*vlookup($B165,'2a. TBill Main'!$B$237:$HF$246,1+W$123)),W164)</f>
        <v>19121.24082</v>
      </c>
      <c r="X165" s="346">
        <f>if($A165-X$126&gt;=0, if($B165&lt;=$B164,X164,X164*vlookup($B165,'2a. TBill Main'!$B$237:$HF$246,1+X$123)),X164)</f>
        <v>33764.26792</v>
      </c>
      <c r="Y165" s="346">
        <f>if($A165-Y$126&gt;=0, if($B165&lt;=$B164,Y164,Y164*vlookup($B165,'2a. TBill Main'!$B$237:$HF$246,1+Y$123)),Y164)</f>
        <v>19121.24082</v>
      </c>
      <c r="Z165" s="346">
        <f>if($A165-Z$126&gt;=0, if($B165&lt;=$B164,Z164,Z164*vlookup($B165,'2a. TBill Main'!$B$237:$HF$246,1+Z$123)),Z164)</f>
        <v>2418.836964</v>
      </c>
      <c r="AA165" s="346">
        <f>if($A165-AA$126&gt;=0, if($B165&lt;=$B164,AA164,AA164*vlookup($B165,'2a. TBill Main'!$B$237:$HF$246,1+AA$123)),AA164)</f>
        <v>42656.67745</v>
      </c>
      <c r="AB165" s="346">
        <f>if($A165-AB$126&gt;=0, if($B165&lt;=$B164,AB164,AB164*vlookup($B165,'2a. TBill Main'!$B$237:$HF$246,1+AB$123)),AB164)</f>
        <v>25231.79663</v>
      </c>
      <c r="AC165" s="346">
        <f>if($A165-AC$126&gt;=0, if($B165&lt;=$B164,AC164,AC164*vlookup($B165,'2a. TBill Main'!$B$237:$HF$246,1+AC$123)),AC164)</f>
        <v>15296.99266</v>
      </c>
      <c r="AD165" s="346">
        <f>if($A165-AD$126&gt;=0, if($B165&lt;=$B164,AD164,AD164*vlookup($B165,'2a. TBill Main'!$B$237:$HF$246,1+AD$123)),AD164)</f>
        <v>9560.620412</v>
      </c>
      <c r="AE165" s="346">
        <f>if($A165-AE$126&gt;=0, if($B165&lt;=$B164,AE164,AE164*vlookup($B165,'2a. TBill Main'!$B$237:$HF$246,1+AE$123)),AE164)</f>
        <v>83590.91354</v>
      </c>
      <c r="AF165" s="346">
        <f>if($A165-AF$126&gt;=0, if($B165&lt;=$B164,AF164,AF164*vlookup($B165,'2a. TBill Main'!$B$237:$HF$246,1+AF$123)),AF164)</f>
        <v>15058.49342</v>
      </c>
      <c r="AG165" s="346">
        <f>if($A165-AG$126&gt;=0, if($B165&lt;=$B164,AG164,AG164*vlookup($B165,'2a. TBill Main'!$B$237:$HF$246,1+AG$123)),AG164)</f>
        <v>21005.84944</v>
      </c>
      <c r="AH165" s="346">
        <f>if($A165-AH$126&gt;=0, if($B165&lt;=$B164,AH164,AH164*vlookup($B165,'2a. TBill Main'!$B$237:$HF$246,1+AH$123)),AH164)</f>
        <v>15952.98507</v>
      </c>
      <c r="AI165" s="346">
        <f>if($A165-AI$126&gt;=0, if($B165&lt;=$B164,AI164,AI164*vlookup($B165,'2a. TBill Main'!$B$237:$HF$246,1+AI$123)),AI164)</f>
        <v>29653.54533</v>
      </c>
      <c r="AJ165" s="346">
        <f>if($A165-AJ$126&gt;=0, if($B165&lt;=$B164,AJ164,AJ164*vlookup($B165,'2a. TBill Main'!$B$237:$HF$246,1+AJ$123)),AJ164)</f>
        <v>28681.86123</v>
      </c>
      <c r="AK165" s="346">
        <f>if($A165-AK$126&gt;=0, if($B165&lt;=$B164,AK164,AK164*vlookup($B165,'2a. TBill Main'!$B$237:$HF$246,1+AK$123)),AK164)</f>
        <v>22945.48899</v>
      </c>
      <c r="AL165" s="346">
        <f>if($A165-AL$126&gt;=0, if($B165&lt;=$B164,AL164,AL164*vlookup($B165,'2a. TBill Main'!$B$237:$HF$246,1+AL$123)),AL164)</f>
        <v>15296.99266</v>
      </c>
      <c r="AM165" s="346">
        <f>if($A165-AM$126&gt;=0, if($B165&lt;=$B164,AM164,AM164*vlookup($B165,'2a. TBill Main'!$B$237:$HF$246,1+AM$123)),AM164)</f>
        <v>21610.32923</v>
      </c>
      <c r="AN165" s="346">
        <f>if($A165-AN$126&gt;=0, if($B165&lt;=$B164,AN164,AN164*vlookup($B165,'2a. TBill Main'!$B$237:$HF$246,1+AN$123)),AN164)</f>
        <v>114949.2513</v>
      </c>
      <c r="AO165" s="346">
        <f>if($A165-AO$126&gt;=0, if($B165&lt;=$B164,AO164,AO164*vlookup($B165,'2a. TBill Main'!$B$237:$HF$246,1+AO$123)),AO164)</f>
        <v>12598.52667</v>
      </c>
      <c r="AP165" s="346">
        <f>if($A165-AP$126&gt;=0, if($B165&lt;=$B164,AP164,AP164*vlookup($B165,'2a. TBill Main'!$B$237:$HF$246,1+AP$123)),AP164)</f>
        <v>22910.36327</v>
      </c>
      <c r="AQ165" s="346">
        <f>if($A165-AQ$126&gt;=0, if($B165&lt;=$B164,AQ164,AQ164*vlookup($B165,'2a. TBill Main'!$B$237:$HF$246,1+AQ$123)),AQ164)</f>
        <v>53311.96978</v>
      </c>
      <c r="AR165" s="346">
        <f>if($A165-AR$126&gt;=0, if($B165&lt;=$B164,AR164,AR164*vlookup($B165,'2a. TBill Main'!$B$237:$HF$246,1+AR$123)),AR164)</f>
        <v>38242.48165</v>
      </c>
      <c r="AS165" s="346">
        <f>if($A165-AS$126&gt;=0, if($B165&lt;=$B164,AS164,AS164*vlookup($B165,'2a. TBill Main'!$B$237:$HF$246,1+AS$123)),AS164)</f>
        <v>11472.74449</v>
      </c>
      <c r="AT165" s="346">
        <f>if($A165-AT$126&gt;=0, if($B165&lt;=$B164,AT164,AT164*vlookup($B165,'2a. TBill Main'!$B$237:$HF$246,1+AT$123)),AT164)</f>
        <v>15296.99266</v>
      </c>
      <c r="AU165" s="346">
        <f>if($A165-AU$126&gt;=0, if($B165&lt;=$B164,AU164,AU164*vlookup($B165,'2a. TBill Main'!$B$237:$HF$246,1+AU$123)),AU164)</f>
        <v>15296.99266</v>
      </c>
      <c r="AV165" s="346">
        <f>if($A165-AV$126&gt;=0, if($B165&lt;=$B164,AV164,AV164*vlookup($B165,'2a. TBill Main'!$B$237:$HF$246,1+AV$123)),AV164)</f>
        <v>9560.620412</v>
      </c>
      <c r="AW165" s="346">
        <f>if($A165-AW$126&gt;=0, if($B165&lt;=$B164,AW164,AW164*vlookup($B165,'2a. TBill Main'!$B$237:$HF$246,1+AW$123)),AW164)</f>
        <v>9560.620412</v>
      </c>
      <c r="AX165" s="346">
        <f>if($A165-AX$126&gt;=0, if($B165&lt;=$B164,AX164,AX164*vlookup($B165,'2a. TBill Main'!$B$237:$HF$246,1+AX$123)),AX164)</f>
        <v>71129.10374</v>
      </c>
      <c r="AY165" s="346">
        <f>if($A165-AY$126&gt;=0, if($B165&lt;=$B164,AY164,AY164*vlookup($B165,'2a. TBill Main'!$B$237:$HF$246,1+AY$123)),AY164)</f>
        <v>54120.66442</v>
      </c>
      <c r="AZ165" s="346">
        <f>if($A165-AZ$126&gt;=0, if($B165&lt;=$B164,AZ164,AZ164*vlookup($B165,'2a. TBill Main'!$B$237:$HF$246,1+AZ$123)),AZ164)</f>
        <v>21631.80238</v>
      </c>
      <c r="BA165" s="346">
        <f>if($A165-BA$126&gt;=0, if($B165&lt;=$B164,BA164,BA164*vlookup($B165,'2a. TBill Main'!$B$237:$HF$246,1+BA$123)),BA164)</f>
        <v>32909.47197</v>
      </c>
      <c r="BB165" s="346">
        <f>if($A165-BB$126&gt;=0, if($B165&lt;=$B164,BB164,BB164*vlookup($B165,'2a. TBill Main'!$B$237:$HF$246,1+BB$123)),BB164)</f>
        <v>60685.10112</v>
      </c>
      <c r="BC165" s="346">
        <f>if($A165-BC$126&gt;=0, if($B165&lt;=$B164,BC164,BC164*vlookup($B165,'2a. TBill Main'!$B$237:$HF$246,1+BC$123)),BC164)</f>
        <v>573.6372247</v>
      </c>
      <c r="BD165" s="346">
        <f>if($A165-BD$126&gt;=0, if($B165&lt;=$B164,BD164,BD164*vlookup($B165,'2a. TBill Main'!$B$237:$HF$246,1+BD$123)),BD164)</f>
        <v>28681.86123</v>
      </c>
      <c r="BE165" s="346">
        <f>if($A165-BE$126&gt;=0, if($B165&lt;=$B164,BE164,BE164*vlookup($B165,'2a. TBill Main'!$B$237:$HF$246,1+BE$123)),BE164)</f>
        <v>19121.24082</v>
      </c>
      <c r="BF165" s="346">
        <f>if($A165-BF$126&gt;=0, if($B165&lt;=$B164,BF164,BF164*vlookup($B165,'2a. TBill Main'!$B$237:$HF$246,1+BF$123)),BF164)</f>
        <v>9560.620412</v>
      </c>
      <c r="BG165" s="346">
        <f>if($A165-BG$126&gt;=0, if($B165&lt;=$B164,BG164,BG164*vlookup($B165,'2a. TBill Main'!$B$237:$HF$246,1+BG$123)),BG164)</f>
        <v>9560.620412</v>
      </c>
      <c r="BH165" s="346">
        <f>if($A165-BH$126&gt;=0, if($B165&lt;=$B164,BH164,BH164*vlookup($B165,'2a. TBill Main'!$B$237:$HF$246,1+BH$123)),BH164)</f>
        <v>19121.24082</v>
      </c>
      <c r="BI165" s="346">
        <f>if($A165-BI$126&gt;=0, if($B165&lt;=$B164,BI164,BI164*vlookup($B165,'2a. TBill Main'!$B$237:$HF$246,1+BI$123)),BI164)</f>
        <v>106050.2259</v>
      </c>
      <c r="BJ165" s="346">
        <f>if($A165-BJ$126&gt;=0, if($B165&lt;=$B164,BJ164,BJ164*vlookup($B165,'2a. TBill Main'!$B$237:$HF$246,1+BJ$123)),BJ164)</f>
        <v>19121.24082</v>
      </c>
      <c r="BK165" s="346">
        <f>if($A165-BK$126&gt;=0, if($B165&lt;=$B164,BK164,BK164*vlookup($B165,'2a. TBill Main'!$B$237:$HF$246,1+BK$123)),BK164)</f>
        <v>35475.48513</v>
      </c>
      <c r="BL165" s="346">
        <f>if($A165-BL$126&gt;=0, if($B165&lt;=$B164,BL164,BL164*vlookup($B165,'2a. TBill Main'!$B$237:$HF$246,1+BL$123)),BL164)</f>
        <v>47803.10206</v>
      </c>
      <c r="BM165" s="346">
        <f>if($A165-BM$126&gt;=0, if($B165&lt;=$B164,BM164,BM164*vlookup($B165,'2a. TBill Main'!$B$237:$HF$246,1+BM$123)),BM164)</f>
        <v>38.24248165</v>
      </c>
      <c r="BN165" s="346">
        <f>if($A165-BN$126&gt;=0, if($B165&lt;=$B164,BN164,BN164*vlookup($B165,'2a. TBill Main'!$B$237:$HF$246,1+BN$123)),BN164)</f>
        <v>5430.145575</v>
      </c>
      <c r="BO165" s="346">
        <f>if($A165-BO$126&gt;=0, if($B165&lt;=$B164,BO164,BO164*vlookup($B165,'2a. TBill Main'!$B$237:$HF$246,1+BO$123)),BO164)</f>
        <v>37498.97132</v>
      </c>
      <c r="BP165" s="346">
        <f>if($A165-BP$126&gt;=0, if($B165&lt;=$B164,BP164,BP164*vlookup($B165,'2a. TBill Main'!$B$237:$HF$246,1+BP$123)),BP164)</f>
        <v>19121.24082</v>
      </c>
      <c r="BQ165" s="346">
        <f>if($A165-BQ$126&gt;=0, if($B165&lt;=$B164,BQ164,BQ164*vlookup($B165,'2a. TBill Main'!$B$237:$HF$246,1+BQ$123)),BQ164)</f>
        <v>4391.345925</v>
      </c>
      <c r="BR165" s="346">
        <f>if($A165-BR$126&gt;=0, if($B165&lt;=$B164,BR164,BR164*vlookup($B165,'2a. TBill Main'!$B$237:$HF$246,1+BR$123)),BR164)</f>
        <v>19121.24082</v>
      </c>
      <c r="BS165" s="346">
        <f>if($A165-BS$126&gt;=0, if($B165&lt;=$B164,BS164,BS164*vlookup($B165,'2a. TBill Main'!$B$237:$HF$246,1+BS$123)),BS164)</f>
        <v>11472.74449</v>
      </c>
      <c r="BT165" s="346">
        <f>if($A165-BT$126&gt;=0, if($B165&lt;=$B164,BT164,BT164*vlookup($B165,'2a. TBill Main'!$B$237:$HF$246,1+BT$123)),BT164)</f>
        <v>133470.0852</v>
      </c>
      <c r="BU165" s="346">
        <f>if($A165-BU$126&gt;=0, if($B165&lt;=$B164,BU164,BU164*vlookup($B165,'2a. TBill Main'!$B$237:$HF$246,1+BU$123)),BU164)</f>
        <v>47981.21642</v>
      </c>
      <c r="BV165" s="346">
        <f>if($A165-BV$126&gt;=0, if($B165&lt;=$B164,BV164,BV164*vlookup($B165,'2a. TBill Main'!$B$237:$HF$246,1+BV$123)),BV164)</f>
        <v>47803.10206</v>
      </c>
      <c r="BW165" s="346">
        <f>if($A165-BW$126&gt;=0, if($B165&lt;=$B164,BW164,BW164*vlookup($B165,'2a. TBill Main'!$B$237:$HF$246,1+BW$123)),BW164)</f>
        <v>961.7984134</v>
      </c>
      <c r="BX165" s="346">
        <f>if($A165-BX$126&gt;=0, if($B165&lt;=$B164,BX164,BX164*vlookup($B165,'2a. TBill Main'!$B$237:$HF$246,1+BX$123)),BX164)</f>
        <v>28681.86123</v>
      </c>
      <c r="BY165" s="346">
        <f>if($A165-BY$126&gt;=0, if($B165&lt;=$B164,BY164,BY164*vlookup($B165,'2a. TBill Main'!$B$237:$HF$246,1+BY$123)),BY164)</f>
        <v>19121.24082</v>
      </c>
      <c r="BZ165" s="346">
        <f>if($A165-BZ$126&gt;=0, if($B165&lt;=$B164,BZ164,BZ164*vlookup($B165,'2a. TBill Main'!$B$237:$HF$246,1+BZ$123)),BZ164)</f>
        <v>11643.72663</v>
      </c>
      <c r="CA165" s="346">
        <f>if($A165-CA$126&gt;=0, if($B165&lt;=$B164,CA164,CA164*vlookup($B165,'2a. TBill Main'!$B$237:$HF$246,1+CA$123)),CA164)</f>
        <v>19121.24082</v>
      </c>
      <c r="CB165" s="346">
        <f>if($A165-CB$126&gt;=0, if($B165&lt;=$B164,CB164,CB164*vlookup($B165,'2a. TBill Main'!$B$237:$HF$246,1+CB$123)),CB164)</f>
        <v>39244.43467</v>
      </c>
      <c r="CC165" s="346">
        <f>if($A165-CC$126&gt;=0, if($B165&lt;=$B164,CC164,CC164*vlookup($B165,'2a. TBill Main'!$B$237:$HF$246,1+CC$123)),CC164)</f>
        <v>72253.31797</v>
      </c>
      <c r="CD165" s="346">
        <f>if($A165-CD$126&gt;=0, if($B165&lt;=$B164,CD164,CD164*vlookup($B165,'2a. TBill Main'!$B$237:$HF$246,1+CD$123)),CD164)</f>
        <v>20073.47862</v>
      </c>
      <c r="CE165" s="346">
        <f>if($A165-CE$126&gt;=0, if($B165&lt;=$B164,CE164,CE164*vlookup($B165,'2a. TBill Main'!$B$237:$HF$246,1+CE$123)),CE164)</f>
        <v>42653.0253</v>
      </c>
      <c r="CF165" s="346">
        <f>if($A165-CF$126&gt;=0, if($B165&lt;=$B164,CF164,CF164*vlookup($B165,'2a. TBill Main'!$B$237:$HF$246,1+CF$123)),CF164)</f>
        <v>47803.10206</v>
      </c>
      <c r="CG165" s="346">
        <f>if($A165-CG$126&gt;=0, if($B165&lt;=$B164,CG164,CG164*vlookup($B165,'2a. TBill Main'!$B$237:$HF$246,1+CG$123)),CG164)</f>
        <v>9.560620412</v>
      </c>
      <c r="CH165" s="346">
        <f>if($A165-CH$126&gt;=0, if($B165&lt;=$B164,CH164,CH164*vlookup($B165,'2a. TBill Main'!$B$237:$HF$246,1+CH$123)),CH164)</f>
        <v>26908.42351</v>
      </c>
      <c r="CI165" s="346">
        <f>if($A165-CI$126&gt;=0, if($B165&lt;=$B164,CI164,CI164*vlookup($B165,'2a. TBill Main'!$B$237:$HF$246,1+CI$123)),CI164)</f>
        <v>19121.24082</v>
      </c>
      <c r="CJ165" s="346">
        <f>if($A165-CJ$126&gt;=0, if($B165&lt;=$B164,CJ164,CJ164*vlookup($B165,'2a. TBill Main'!$B$237:$HF$246,1+CJ$123)),CJ164)</f>
        <v>9560.620412</v>
      </c>
      <c r="CK165" s="346">
        <f>if($A165-CK$126&gt;=0, if($B165&lt;=$B164,CK164,CK164*vlookup($B165,'2a. TBill Main'!$B$237:$HF$246,1+CK$123)),CK164)</f>
        <v>16645.65202</v>
      </c>
      <c r="CL165" s="346">
        <f>if($A165-CL$126&gt;=0, if($B165&lt;=$B164,CL164,CL164*vlookup($B165,'2a. TBill Main'!$B$237:$HF$246,1+CL$123)),CL164)</f>
        <v>14362.02135</v>
      </c>
      <c r="CM165" s="346">
        <f>if($A165-CM$126&gt;=0, if($B165&lt;=$B164,CM164,CM164*vlookup($B165,'2a. TBill Main'!$B$237:$HF$246,1+CM$123)),CM164)</f>
        <v>84772.10907</v>
      </c>
      <c r="CN165" s="346">
        <f>if($A165-CN$126&gt;=0, if($B165&lt;=$B164,CN164,CN164*vlookup($B165,'2a. TBill Main'!$B$237:$HF$246,1+CN$123)),CN164)</f>
        <v>29940.44043</v>
      </c>
      <c r="CO165" s="346">
        <f>if($A165-CO$126&gt;=0, if($B165&lt;=$B164,CO164,CO164*vlookup($B165,'2a. TBill Main'!$B$237:$HF$246,1+CO$123)),CO164)</f>
        <v>282.1282305</v>
      </c>
      <c r="CP165" s="346">
        <f>if($A165-CP$126&gt;=0, if($B165&lt;=$B164,CP164,CP164*vlookup($B165,'2a. TBill Main'!$B$237:$HF$246,1+CP$123)),CP164)</f>
        <v>39964.20444</v>
      </c>
      <c r="CQ165" s="346">
        <f>if($A165-CQ$126&gt;=0, if($B165&lt;=$B164,CQ164,CQ164*vlookup($B165,'2a. TBill Main'!$B$237:$HF$246,1+CQ$123)),CQ164)</f>
        <v>8816.507204</v>
      </c>
      <c r="CR165" s="346">
        <f>if($A165-CR$126&gt;=0, if($B165&lt;=$B164,CR164,CR164*vlookup($B165,'2a. TBill Main'!$B$237:$HF$246,1+CR$123)),CR164)</f>
        <v>25256.61292</v>
      </c>
      <c r="CS165" s="346">
        <f>if($A165-CS$126&gt;=0, if($B165&lt;=$B164,CS164,CS164*vlookup($B165,'2a. TBill Main'!$B$237:$HF$246,1+CS$123)),CS164)</f>
        <v>7471.108204</v>
      </c>
      <c r="CT165" s="346">
        <f>if($A165-CT$126&gt;=0, if($B165&lt;=$B164,CT164,CT164*vlookup($B165,'2a. TBill Main'!$B$237:$HF$246,1+CT$123)),CT164)</f>
        <v>24693.9258</v>
      </c>
      <c r="CU165" s="346">
        <f>if($A165-CU$126&gt;=0, if($B165&lt;=$B164,CU164,CU164*vlookup($B165,'2a. TBill Main'!$B$237:$HF$246,1+CU$123)),CU164)</f>
        <v>37536.20889</v>
      </c>
      <c r="CV165" s="346">
        <f>if($A165-CV$126&gt;=0, if($B165&lt;=$B164,CV164,CV164*vlookup($B165,'2a. TBill Main'!$B$237:$HF$246,1+CV$123)),CV164)</f>
        <v>8816.507204</v>
      </c>
      <c r="CW165" s="346">
        <f>if($A165-CW$126&gt;=0, if($B165&lt;=$B164,CW164,CW164*vlookup($B165,'2a. TBill Main'!$B$237:$HF$246,1+CW$123)),CW164)</f>
        <v>12783.93545</v>
      </c>
      <c r="CX165" s="346">
        <f>if($A165-CX$126&gt;=0, if($B165&lt;=$B164,CX164,CX164*vlookup($B165,'2a. TBill Main'!$B$237:$HF$246,1+CX$123)),CX164)</f>
        <v>96147.53766</v>
      </c>
      <c r="CY165" s="346">
        <f>if($A165-CY$126&gt;=0, if($B165&lt;=$B164,CY164,CY164*vlookup($B165,'2a. TBill Main'!$B$237:$HF$246,1+CY$123)),CY164)</f>
        <v>188708.4673</v>
      </c>
      <c r="CZ165" s="346">
        <f>if($A165-CZ$126&gt;=0, if($B165&lt;=$B164,CZ164,CZ164*vlookup($B165,'2a. TBill Main'!$B$237:$HF$246,1+CZ$123)),CZ164)</f>
        <v>15967.13537</v>
      </c>
      <c r="DA165" s="346">
        <f>if($A165-DA$126&gt;=0, if($B165&lt;=$B164,DA164,DA164*vlookup($B165,'2a. TBill Main'!$B$237:$HF$246,1+DA$123)),DA164)</f>
        <v>44082.53602</v>
      </c>
      <c r="DB165" s="346">
        <f>if($A165-DB$126&gt;=0, if($B165&lt;=$B164,DB164,DB164*vlookup($B165,'2a. TBill Main'!$B$237:$HF$246,1+DB$123)),DB164)</f>
        <v>17633.01441</v>
      </c>
      <c r="DC165" s="346">
        <f>if($A165-DC$126&gt;=0, if($B165&lt;=$B164,DC164,DC164*vlookup($B165,'2a. TBill Main'!$B$237:$HF$246,1+DC$123)),DC164)</f>
        <v>17633.01441</v>
      </c>
      <c r="DD165" s="346">
        <f>if($A165-DD$126&gt;=0, if($B165&lt;=$B164,DD164,DD164*vlookup($B165,'2a. TBill Main'!$B$237:$HF$246,1+DD$123)),DD164)</f>
        <v>35121.4381</v>
      </c>
      <c r="DE165" s="346">
        <f>if($A165-DE$126&gt;=0, if($B165&lt;=$B164,DE164,DE164*vlookup($B165,'2a. TBill Main'!$B$237:$HF$246,1+DE$123)),DE164)</f>
        <v>13369.35152</v>
      </c>
      <c r="DF165" s="346">
        <f>if($A165-DF$126&gt;=0, if($B165&lt;=$B164,DF164,DF164*vlookup($B165,'2a. TBill Main'!$B$237:$HF$246,1+DF$123)),DF164)</f>
        <v>7053.205763</v>
      </c>
      <c r="DG165" s="346">
        <f>if($A165-DG$126&gt;=0, if($B165&lt;=$B164,DG164,DG164*vlookup($B165,'2a. TBill Main'!$B$237:$HF$246,1+DG$123)),DG164)</f>
        <v>17633.01441</v>
      </c>
      <c r="DH165" s="346">
        <f>if($A165-DH$126&gt;=0, if($B165&lt;=$B164,DH164,DH164*vlookup($B165,'2a. TBill Main'!$B$237:$HF$246,1+DH$123)),DH164)</f>
        <v>87905.86672</v>
      </c>
      <c r="DI165" s="346">
        <f>if($A165-DI$126&gt;=0, if($B165&lt;=$B164,DI164,DI164*vlookup($B165,'2a. TBill Main'!$B$237:$HF$246,1+DI$123)),DI164)</f>
        <v>13732.92665</v>
      </c>
      <c r="DJ165" s="346">
        <f>if($A165-DJ$126&gt;=0, if($B165&lt;=$B164,DJ164,DJ164*vlookup($B165,'2a. TBill Main'!$B$237:$HF$246,1+DJ$123)),DJ164)</f>
        <v>88.16507204</v>
      </c>
      <c r="DK165" s="346">
        <f>if($A165-DK$126&gt;=0, if($B165&lt;=$B164,DK164,DK164*vlookup($B165,'2a. TBill Main'!$B$237:$HF$246,1+DK$123)),DK164)</f>
        <v>41234.04597</v>
      </c>
      <c r="DL165" s="346">
        <f>if($A165-DL$126&gt;=0, if($B165&lt;=$B164,DL164,DL164*vlookup($B165,'2a. TBill Main'!$B$237:$HF$246,1+DL$123)),DL164)</f>
        <v>17633.01441</v>
      </c>
      <c r="DM165" s="346">
        <f>if($A165-DM$126&gt;=0, if($B165&lt;=$B164,DM164,DM164*vlookup($B165,'2a. TBill Main'!$B$237:$HF$246,1+DM$123)),DM164)</f>
        <v>11311.03212</v>
      </c>
      <c r="DN165" s="346">
        <f>if($A165-DN$126&gt;=0, if($B165&lt;=$B164,DN164,DN164*vlookup($B165,'2a. TBill Main'!$B$237:$HF$246,1+DN$123)),DN164)</f>
        <v>46963.77057</v>
      </c>
      <c r="DO165" s="346">
        <f>if($A165-DO$126&gt;=0, if($B165&lt;=$B164,DO164,DO164*vlookup($B165,'2a. TBill Main'!$B$237:$HF$246,1+DO$123)),DO164)</f>
        <v>17633.01441</v>
      </c>
      <c r="DP165" s="346">
        <f>if($A165-DP$126&gt;=0, if($B165&lt;=$B164,DP164,DP164*vlookup($B165,'2a. TBill Main'!$B$237:$HF$246,1+DP$123)),DP164)</f>
        <v>21159.61729</v>
      </c>
      <c r="DQ165" s="346">
        <f>if($A165-DQ$126&gt;=0, if($B165&lt;=$B164,DQ164,DQ164*vlookup($B165,'2a. TBill Main'!$B$237:$HF$246,1+DQ$123)),DQ164)</f>
        <v>12343.11009</v>
      </c>
      <c r="DR165" s="346">
        <f>if($A165-DR$126&gt;=0, if($B165&lt;=$B164,DR164,DR164*vlookup($B165,'2a. TBill Main'!$B$237:$HF$246,1+DR$123)),DR164)</f>
        <v>83415.19641</v>
      </c>
      <c r="DS165" s="346">
        <f>if($A165-DS$126&gt;=0, if($B165&lt;=$B164,DS164,DS164*vlookup($B165,'2a. TBill Main'!$B$237:$HF$246,1+DS$123)),DS164)</f>
        <v>3543.936135</v>
      </c>
      <c r="DT165" s="346">
        <f>if($A165-DT$126&gt;=0, if($B165&lt;=$B164,DT164,DT164*vlookup($B165,'2a. TBill Main'!$B$237:$HF$246,1+DT$123)),DT164)</f>
        <v>93.45497636</v>
      </c>
      <c r="DU165" s="346">
        <f>if($A165-DU$126&gt;=0, if($B165&lt;=$B164,DU164,DU164*vlookup($B165,'2a. TBill Main'!$B$237:$HF$246,1+DU$123)),DU164)</f>
        <v>30683.77263</v>
      </c>
      <c r="DV165" s="346">
        <f>if($A165-DV$126&gt;=0, if($B165&lt;=$B164,DV164,DV164*vlookup($B165,'2a. TBill Main'!$B$237:$HF$246,1+DV$123)),DV164)</f>
        <v>61501.89119</v>
      </c>
      <c r="DW165" s="346">
        <f>if($A165-DW$126&gt;=0, if($B165&lt;=$B164,DW164,DW164*vlookup($B165,'2a. TBill Main'!$B$237:$HF$246,1+DW$123)),DW164)</f>
        <v>17633.01441</v>
      </c>
      <c r="DX165" s="346">
        <f>if($A165-DX$126&gt;=0, if($B165&lt;=$B164,DX164,DX164*vlookup($B165,'2a. TBill Main'!$B$237:$HF$246,1+DX$123)),DX164)</f>
        <v>35266.02881</v>
      </c>
      <c r="DY165" s="346">
        <f>if($A165-DY$126&gt;=0, if($B165&lt;=$B164,DY164,DY164*vlookup($B165,'2a. TBill Main'!$B$237:$HF$246,1+DY$123)),DY164)</f>
        <v>17633.01441</v>
      </c>
      <c r="DZ165" s="346">
        <f>if($A165-DZ$126&gt;=0, if($B165&lt;=$B164,DZ164,DZ164*vlookup($B165,'2a. TBill Main'!$B$237:$HF$246,1+DZ$123)),DZ164)</f>
        <v>106563.3593</v>
      </c>
      <c r="EA165" s="346">
        <f>if($A165-EA$126&gt;=0, if($B165&lt;=$B164,EA164,EA164*vlookup($B165,'2a. TBill Main'!$B$237:$HF$246,1+EA$123)),EA164)</f>
        <v>504.304212</v>
      </c>
      <c r="EB165" s="346">
        <f>if($A165-EB$126&gt;=0, if($B165&lt;=$B164,EB164,EB164*vlookup($B165,'2a. TBill Main'!$B$237:$HF$246,1+EB$123)),EB164)</f>
        <v>35266.02881</v>
      </c>
      <c r="EC165" s="346">
        <f>if($A165-EC$126&gt;=0, if($B165&lt;=$B164,EC164,EC164*vlookup($B165,'2a. TBill Main'!$B$237:$HF$246,1+EC$123)),EC164)</f>
        <v>50917.39216</v>
      </c>
      <c r="ED165" s="346">
        <f>if($A165-ED$126&gt;=0, if($B165&lt;=$B164,ED164,ED164*vlookup($B165,'2a. TBill Main'!$B$237:$HF$246,1+ED$123)),ED164)</f>
        <v>34491.72789</v>
      </c>
      <c r="EE165" s="346">
        <f>if($A165-EE$126&gt;=0, if($B165&lt;=$B164,EE164,EE164*vlookup($B165,'2a. TBill Main'!$B$237:$HF$246,1+EE$123)),EE164)</f>
        <v>35266.02881</v>
      </c>
      <c r="EF165" s="346">
        <f>if($A165-EF$126&gt;=0, if($B165&lt;=$B164,EF164,EF164*vlookup($B165,'2a. TBill Main'!$B$237:$HF$246,1+EF$123)),EF164)</f>
        <v>9291.505346</v>
      </c>
      <c r="EG165" s="346">
        <f>if($A165-EG$126&gt;=0, if($B165&lt;=$B164,EG164,EG164*vlookup($B165,'2a. TBill Main'!$B$237:$HF$246,1+EG$123)),EG164)</f>
        <v>7411.755478</v>
      </c>
      <c r="EH165" s="346">
        <f>if($A165-EH$126&gt;=0, if($B165&lt;=$B164,EH164,EH164*vlookup($B165,'2a. TBill Main'!$B$237:$HF$246,1+EH$123)),EH164)</f>
        <v>694.7407676</v>
      </c>
      <c r="EI165" s="346">
        <f>if($A165-EI$126&gt;=0, if($B165&lt;=$B164,EI164,EI164*vlookup($B165,'2a. TBill Main'!$B$237:$HF$246,1+EI$123)),EI164)</f>
        <v>35266.02881</v>
      </c>
      <c r="EJ165" s="346">
        <f>if($A165-EJ$126&gt;=0, if($B165&lt;=$B164,EJ164,EJ164*vlookup($B165,'2a. TBill Main'!$B$237:$HF$246,1+EJ$123)),EJ164)</f>
        <v>31405.93273</v>
      </c>
      <c r="EK165" s="346">
        <f>if($A165-EK$126&gt;=0, if($B165&lt;=$B164,EK164,EK164*vlookup($B165,'2a. TBill Main'!$B$237:$HF$246,1+EK$123)),EK164)</f>
        <v>19396.31585</v>
      </c>
      <c r="EL165" s="346">
        <f>if($A165-EL$126&gt;=0, if($B165&lt;=$B164,EL164,EL164*vlookup($B165,'2a. TBill Main'!$B$237:$HF$246,1+EL$123)),EL164)</f>
        <v>7449.948587</v>
      </c>
      <c r="EM165" s="346">
        <f>if($A165-EM$126&gt;=0, if($B165&lt;=$B164,EM164,EM164*vlookup($B165,'2a. TBill Main'!$B$237:$HF$246,1+EM$123)),EM164)</f>
        <v>72314.75539</v>
      </c>
      <c r="EN165" s="346">
        <f>if($A165-EN$126&gt;=0, if($B165&lt;=$B164,EN164,EN164*vlookup($B165,'2a. TBill Main'!$B$237:$HF$246,1+EN$123)),EN164)</f>
        <v>528.9904322</v>
      </c>
      <c r="EO165" s="346">
        <f>if($A165-EO$126&gt;=0, if($B165&lt;=$B164,EO164,EO164*vlookup($B165,'2a. TBill Main'!$B$237:$HF$246,1+EO$123)),EO164)</f>
        <v>30006.03008</v>
      </c>
      <c r="EP165" s="346">
        <f>if($A165-EP$126&gt;=0, if($B165&lt;=$B164,EP164,EP164*vlookup($B165,'2a. TBill Main'!$B$237:$HF$246,1+EP$123)),EP164)</f>
        <v>31806.16689</v>
      </c>
      <c r="EQ165" s="346">
        <f>if($A165-EQ$126&gt;=0, if($B165&lt;=$B164,EQ164,EQ164*vlookup($B165,'2a. TBill Main'!$B$237:$HF$246,1+EQ$123)),EQ164)</f>
        <v>35266.02881</v>
      </c>
      <c r="ER165" s="346">
        <f>if($A165-ER$126&gt;=0, if($B165&lt;=$B164,ER164,ER164*vlookup($B165,'2a. TBill Main'!$B$237:$HF$246,1+ER$123)),ER164)</f>
        <v>63593.46646</v>
      </c>
      <c r="ES165" s="346">
        <f>if($A165-ES$126&gt;=0, if($B165&lt;=$B164,ES164,ES164*vlookup($B165,'2a. TBill Main'!$B$237:$HF$246,1+ES$123)),ES164)</f>
        <v>8457.781159</v>
      </c>
      <c r="ET165" s="346">
        <f>if($A165-ET$126&gt;=0, if($B165&lt;=$B164,ET164,ET164*vlookup($B165,'2a. TBill Main'!$B$237:$HF$246,1+ET$123)),ET164)</f>
        <v>2500.361443</v>
      </c>
      <c r="EU165" s="346">
        <f>if($A165-EU$126&gt;=0, if($B165&lt;=$B164,EU164,EU164*vlookup($B165,'2a. TBill Main'!$B$237:$HF$246,1+EU$123)),EU164)</f>
        <v>14281.57789</v>
      </c>
      <c r="EV165" s="346">
        <f>if($A165-EV$126&gt;=0, if($B165&lt;=$B164,EV164,EV164*vlookup($B165,'2a. TBill Main'!$B$237:$HF$246,1+EV$123)),EV164)</f>
        <v>8562.133338</v>
      </c>
      <c r="EW165" s="346">
        <f>if($A165-EW$126&gt;=0, if($B165&lt;=$B164,EW164,EW164*vlookup($B165,'2a. TBill Main'!$B$237:$HF$246,1+EW$123)),EW164)</f>
        <v>7532.823755</v>
      </c>
      <c r="EX165" s="346">
        <f>if($A165-EX$126&gt;=0, if($B165&lt;=$B164,EX164,EX164*vlookup($B165,'2a. TBill Main'!$B$237:$HF$246,1+EX$123)),EX164)</f>
        <v>10389.54842</v>
      </c>
      <c r="EY165" s="346">
        <f>if($A165-EY$126&gt;=0, if($B165&lt;=$B164,EY164,EY164*vlookup($B165,'2a. TBill Main'!$B$237:$HF$246,1+EY$123)),EY164)</f>
        <v>81058.49114</v>
      </c>
      <c r="EZ165" s="346">
        <f>if($A165-EZ$126&gt;=0, if($B165&lt;=$B164,EZ164,EZ164*vlookup($B165,'2a. TBill Main'!$B$237:$HF$246,1+EZ$123)),EZ164)</f>
        <v>34730.90209</v>
      </c>
      <c r="FA165" s="346">
        <f>if($A165-FA$126&gt;=0, if($B165&lt;=$B164,FA164,FA164*vlookup($B165,'2a. TBill Main'!$B$237:$HF$246,1+FA$123)),FA164)</f>
        <v>6312.971818</v>
      </c>
      <c r="FB165" s="346">
        <f>if($A165-FB$126&gt;=0, if($B165&lt;=$B164,FB164,FB164*vlookup($B165,'2a. TBill Main'!$B$237:$HF$246,1+FB$123)),FB164)</f>
        <v>11095.92698</v>
      </c>
      <c r="FC165" s="346">
        <f>if($A165-FC$126&gt;=0, if($B165&lt;=$B164,FC164,FC164*vlookup($B165,'2a. TBill Main'!$B$237:$HF$246,1+FC$123)),FC164)</f>
        <v>44482.80545</v>
      </c>
      <c r="FD165" s="346">
        <f>if($A165-FD$126&gt;=0, if($B165&lt;=$B164,FD164,FD164*vlookup($B165,'2a. TBill Main'!$B$237:$HF$246,1+FD$123)),FD164)</f>
        <v>36159.51129</v>
      </c>
      <c r="FE165" s="346">
        <f>if($A165-FE$126&gt;=0, if($B165&lt;=$B164,FE164,FE164*vlookup($B165,'2a. TBill Main'!$B$237:$HF$246,1+FE$123)),FE164)</f>
        <v>60742.31383</v>
      </c>
      <c r="FF165" s="346">
        <f>if($A165-FF$126&gt;=0, if($B165&lt;=$B164,FF164,FF164*vlookup($B165,'2a. TBill Main'!$B$237:$HF$246,1+FF$123)),FF164)</f>
        <v>14427.13842</v>
      </c>
      <c r="FG165" s="346">
        <f>if($A165-FG$126&gt;=0, if($B165&lt;=$B164,FG164,FG164*vlookup($B165,'2a. TBill Main'!$B$237:$HF$246,1+FG$123)),FG164)</f>
        <v>18365.94828</v>
      </c>
      <c r="FH165" s="346">
        <f>if($A165-FH$126&gt;=0, if($B165&lt;=$B164,FH164,FH164*vlookup($B165,'2a. TBill Main'!$B$237:$HF$246,1+FH$123)),FH164)</f>
        <v>22730.71887</v>
      </c>
      <c r="FI165" s="346">
        <f>if($A165-FI$126&gt;=0, if($B165&lt;=$B164,FI164,FI164*vlookup($B165,'2a. TBill Main'!$B$237:$HF$246,1+FI$123)),FI164)</f>
        <v>61932.71863</v>
      </c>
      <c r="FJ165" s="346">
        <f>if($A165-FJ$126&gt;=0, if($B165&lt;=$B164,FJ164,FJ164*vlookup($B165,'2a. TBill Main'!$B$237:$HF$246,1+FJ$123)),FJ164)</f>
        <v>64484.25108</v>
      </c>
      <c r="FK165" s="346">
        <f>if($A165-FK$126&gt;=0, if($B165&lt;=$B164,FK164,FK164*vlookup($B165,'2a. TBill Main'!$B$237:$HF$246,1+FK$123)),FK164)</f>
        <v>27535.7153</v>
      </c>
      <c r="FL165" s="346">
        <f>if($A165-FL$126&gt;=0, if($B165&lt;=$B164,FL164,FL164*vlookup($B165,'2a. TBill Main'!$B$237:$HF$246,1+FL$123)),FL164)</f>
        <v>27414.0475</v>
      </c>
      <c r="FM165" s="346">
        <f>if($A165-FM$126&gt;=0, if($B165&lt;=$B164,FM164,FM164*vlookup($B165,'2a. TBill Main'!$B$237:$HF$246,1+FM$123)),FM164)</f>
        <v>72865.45206</v>
      </c>
      <c r="FN165" s="346">
        <f>if($A165-FN$126&gt;=0, if($B165&lt;=$B164,FN164,FN164*vlookup($B165,'2a. TBill Main'!$B$237:$HF$246,1+FN$123)),FN164)</f>
        <v>62231.88035</v>
      </c>
      <c r="FO165" s="346">
        <f>if($A165-FO$126&gt;=0, if($B165&lt;=$B164,FO164,FO164*vlookup($B165,'2a. TBill Main'!$B$237:$HF$246,1+FO$123)),FO164)</f>
        <v>29976.12449</v>
      </c>
      <c r="FP165" s="346">
        <f>if($A165-FP$126&gt;=0, if($B165&lt;=$B164,FP164,FP164*vlookup($B165,'2a. TBill Main'!$B$237:$HF$246,1+FP$123)),FP164)</f>
        <v>10630.94439</v>
      </c>
      <c r="FQ165" s="346">
        <f>if($A165-FQ$126&gt;=0, if($B165&lt;=$B164,FQ164,FQ164*vlookup($B165,'2a. TBill Main'!$B$237:$HF$246,1+FQ$123)),FQ164)</f>
        <v>58727.86536</v>
      </c>
      <c r="FR165" s="346">
        <f>if($A165-FR$126&gt;=0, if($B165&lt;=$B164,FR164,FR164*vlookup($B165,'2a. TBill Main'!$B$237:$HF$246,1+FR$123)),FR164)</f>
        <v>58720.54766</v>
      </c>
      <c r="FS165" s="346">
        <f>if($A165-FS$126&gt;=0, if($B165&lt;=$B164,FS164,FS164*vlookup($B165,'2a. TBill Main'!$B$237:$HF$246,1+FS$123)),FS164)</f>
        <v>26449.52161</v>
      </c>
      <c r="FT165" s="346">
        <f>if($A165-FT$126&gt;=0, if($B165&lt;=$B164,FT164,FT164*vlookup($B165,'2a. TBill Main'!$B$237:$HF$246,1+FT$123)),FT164)</f>
        <v>32899.67828</v>
      </c>
      <c r="FU165" s="346">
        <f>if($A165-FU$126&gt;=0, if($B165&lt;=$B164,FU164,FU164*vlookup($B165,'2a. TBill Main'!$B$237:$HF$246,1+FU$123)),FU164)</f>
        <v>35266.02881</v>
      </c>
      <c r="FV165" s="346">
        <f>if($A165-FV$126&gt;=0, if($B165&lt;=$B164,FV164,FV164*vlookup($B165,'2a. TBill Main'!$B$237:$HF$246,1+FV$123)),FV164)</f>
        <v>74058.66051</v>
      </c>
      <c r="FW165" s="346">
        <f>if($A165-FW$126&gt;=0, if($B165&lt;=$B164,FW164,FW164*vlookup($B165,'2a. TBill Main'!$B$237:$HF$246,1+FW$123)),FW164)</f>
        <v>1759.774838</v>
      </c>
      <c r="FX165" s="346">
        <f>if($A165-FX$126&gt;=0, if($B165&lt;=$B164,FX164,FX164*vlookup($B165,'2a. TBill Main'!$B$237:$HF$246,1+FX$123)),FX164)</f>
        <v>39281.59519</v>
      </c>
      <c r="FY165" s="346">
        <f>if($A165-FY$126&gt;=0, if($B165&lt;=$B164,FY164,FY164*vlookup($B165,'2a. TBill Main'!$B$237:$HF$246,1+FY$123)),FY164)</f>
        <v>36436.86097</v>
      </c>
      <c r="FZ165" s="346">
        <f>if($A165-FZ$126&gt;=0, if($B165&lt;=$B164,FZ164,FZ164*vlookup($B165,'2a. TBill Main'!$B$237:$HF$246,1+FZ$123)),FZ164)</f>
        <v>40892.14182</v>
      </c>
      <c r="GA165" s="346">
        <f>if($A165-GA$126&gt;=0, if($B165&lt;=$B164,GA164,GA164*vlookup($B165,'2a. TBill Main'!$B$237:$HF$246,1+GA$123)),GA164)</f>
        <v>661.2380403</v>
      </c>
      <c r="GB165" s="346">
        <f>if($A165-GB$126&gt;=0, if($B165&lt;=$B164,GB164,GB164*vlookup($B165,'2a. TBill Main'!$B$237:$HF$246,1+GB$123)),GB164)</f>
        <v>3734.672451</v>
      </c>
      <c r="GC165" s="346">
        <f>if($A165-GC$126&gt;=0, if($B165&lt;=$B164,GC164,GC164*vlookup($B165,'2a. TBill Main'!$B$237:$HF$246,1+GC$123)),GC164)</f>
        <v>193.9631585</v>
      </c>
      <c r="GD165" s="346">
        <f>if($A165-GD$126&gt;=0, if($B165&lt;=$B164,GD164,GD164*vlookup($B165,'2a. TBill Main'!$B$237:$HF$246,1+GD$123)),GD164)</f>
        <v>14866.39445</v>
      </c>
      <c r="GE165" s="346">
        <f>if($A165-GE$126&gt;=0, if($B165&lt;=$B164,GE164,GE164*vlookup($B165,'2a. TBill Main'!$B$237:$HF$246,1+GE$123)),GE164)</f>
        <v>3807.391003</v>
      </c>
      <c r="GF165" s="346">
        <f>if($A165-GF$126&gt;=0, if($B165&lt;=$B164,GF164,GF164*vlookup($B165,'2a. TBill Main'!$B$237:$HF$246,1+GF$123)),GF164)</f>
        <v>2957.056516</v>
      </c>
      <c r="GG165" s="346">
        <f>if($A165-GG$126&gt;=0, if($B165&lt;=$B164,GG164,GG164*vlookup($B165,'2a. TBill Main'!$B$237:$HF$246,1+GG$123)),GG164)</f>
        <v>43496.16776</v>
      </c>
      <c r="GH165" s="346">
        <f>if($A165-GH$126&gt;=0, if($B165&lt;=$B164,GH164,GH164*vlookup($B165,'2a. TBill Main'!$B$237:$HF$246,1+GH$123)),GH164)</f>
        <v>193.9631585</v>
      </c>
      <c r="GI165" s="346">
        <f>if($A165-GI$126&gt;=0, if($B165&lt;=$B164,GI164,GI164*vlookup($B165,'2a. TBill Main'!$B$237:$HF$246,1+GI$123)),GI164)</f>
        <v>440.8253602</v>
      </c>
      <c r="GJ165" s="346">
        <f>if($A165-GJ$126&gt;=0, if($B165&lt;=$B164,GJ164,GJ164*vlookup($B165,'2a. TBill Main'!$B$237:$HF$246,1+GJ$123)),GJ164)</f>
        <v>58.18894754</v>
      </c>
      <c r="GK165" s="346">
        <f>if($A165-GK$126&gt;=0, if($B165&lt;=$B164,GK164,GK164*vlookup($B165,'2a. TBill Main'!$B$237:$HF$246,1+GK$123)),GK164)</f>
        <v>28687.08061</v>
      </c>
      <c r="GL165" s="346">
        <f>if($A165-GL$126&gt;=0, if($B165&lt;=$B164,GL164,GL164*vlookup($B165,'2a. TBill Main'!$B$237:$HF$246,1+GL$123)),GL164)</f>
        <v>21027.9163</v>
      </c>
      <c r="GM165" s="346">
        <f>if($A165-GM$126&gt;=0, if($B165&lt;=$B164,GM164,GM164*vlookup($B165,'2a. TBill Main'!$B$237:$HF$246,1+GM$123)),GM164)</f>
        <v>573.0729682</v>
      </c>
      <c r="GN165" s="346">
        <f>if($A165-GN$126&gt;=0, if($B165&lt;=$B164,GN164,GN164*vlookup($B165,'2a. TBill Main'!$B$237:$HF$246,1+GN$123)),GN164)</f>
        <v>17.63301441</v>
      </c>
      <c r="GO165" s="346">
        <f>if($A165-GO$126&gt;=0, if($B165&lt;=$B164,GO164,GO164*vlookup($B165,'2a. TBill Main'!$B$237:$HF$246,1+GO$123)),GO164)</f>
        <v>2054.246178</v>
      </c>
      <c r="GP165" s="346">
        <f>if($A165-GP$126&gt;=0, if($B165&lt;=$B164,GP164,GP164*vlookup($B165,'2a. TBill Main'!$B$237:$HF$246,1+GP$123)),GP164)</f>
        <v>19228.80221</v>
      </c>
      <c r="GQ165" s="346">
        <f>if($A165-GQ$126&gt;=0, if($B165&lt;=$B164,GQ164,GQ164*vlookup($B165,'2a. TBill Main'!$B$237:$HF$246,1+GQ$123)),GQ164)</f>
        <v>20193.3281</v>
      </c>
      <c r="GR165" s="346">
        <f>if($A165-GR$126&gt;=0, if($B165&lt;=$B164,GR164,GR164*vlookup($B165,'2a. TBill Main'!$B$237:$HF$246,1+GR$123)),GR164)</f>
        <v>24067.30136</v>
      </c>
      <c r="GS165" s="346">
        <f>if($A165-GS$126&gt;=0, if($B165&lt;=$B164,GS164,GS164*vlookup($B165,'2a. TBill Main'!$B$237:$HF$246,1+GS$123)),GS164)</f>
        <v>48818.76369</v>
      </c>
      <c r="GT165" s="346">
        <f>if($A165-GT$126&gt;=0, if($B165&lt;=$B164,GT164,GT164*vlookup($B165,'2a. TBill Main'!$B$237:$HF$246,1+GT$123)),GT164)</f>
        <v>3524.83958</v>
      </c>
      <c r="GU165" s="346">
        <f>if($A165-GU$126&gt;=0, if($B165&lt;=$B164,GU164,GU164*vlookup($B165,'2a. TBill Main'!$B$237:$HF$246,1+GU$123)),GU164)</f>
        <v>14637.16526</v>
      </c>
      <c r="GV165" s="346">
        <f>if($A165-GV$126&gt;=0, if($B165&lt;=$B164,GV164,GV164*vlookup($B165,'2a. TBill Main'!$B$237:$HF$246,1+GV$123)),GV164)</f>
        <v>24444.64787</v>
      </c>
      <c r="GW165" s="346">
        <f>if($A165-GW$126&gt;=0, if($B165&lt;=$B164,GW164,GW164*vlookup($B165,'2a. TBill Main'!$B$237:$HF$246,1+GW$123)),GW164)</f>
        <v>26708.72692</v>
      </c>
      <c r="GX165" s="346">
        <f>if($A165-GX$126&gt;=0, if($B165&lt;=$B164,GX164,GX164*vlookup($B165,'2a. TBill Main'!$B$237:$HF$246,1+GX$123)),GX164)</f>
        <v>11683.63535</v>
      </c>
      <c r="GY165" s="346">
        <f>if($A165-GY$126&gt;=0, if($B165&lt;=$B164,GY164,GY164*vlookup($B165,'2a. TBill Main'!$B$237:$HF$246,1+GY$123)),GY164)</f>
        <v>45161.6765</v>
      </c>
      <c r="GZ165" s="346">
        <f>if($A165-GZ$126&gt;=0, if($B165&lt;=$B164,GZ164,GZ164*vlookup($B165,'2a. TBill Main'!$B$237:$HF$246,1+GZ$123)),GZ164)</f>
        <v>36278.16384</v>
      </c>
      <c r="HA165" s="346">
        <f>if($A165-HA$126&gt;=0, if($B165&lt;=$B164,HA164,HA164*vlookup($B165,'2a. TBill Main'!$B$237:$HF$246,1+HA$123)),HA164)</f>
        <v>52276.59781</v>
      </c>
      <c r="HB165" s="346">
        <f>if($A165-HB$126&gt;=0, if($B165&lt;=$B164,HB164,HB164*vlookup($B165,'2a. TBill Main'!$B$237:$HF$246,1+HB$123)),HB164)</f>
        <v>32346.00163</v>
      </c>
      <c r="HC165" s="346">
        <f>if($A165-HC$126&gt;=0, if($B165&lt;=$B164,HC164,HC164*vlookup($B165,'2a. TBill Main'!$B$237:$HF$246,1+HC$123)),HC164)</f>
        <v>9585.306632</v>
      </c>
      <c r="HD165" s="346">
        <f>if($A165-HD$126&gt;=0, if($B165&lt;=$B164,HD164,HD164*vlookup($B165,'2a. TBill Main'!$B$237:$HF$246,1+HD$123)),HD164)</f>
        <v>23235.02308</v>
      </c>
      <c r="HE165" s="346">
        <f>if($A165-HE$126&gt;=0, if($B165&lt;=$B164,HE164,HE164*vlookup($B165,'2a. TBill Main'!$B$237:$HF$246,1+HE$123)),HE164)</f>
        <v>21529.66373</v>
      </c>
      <c r="HF165" s="346">
        <f>if($A165-HF$126&gt;=0, if($B165&lt;=$B164,HF164,HF164*vlookup($B165,'2a. TBill Main'!$B$237:$HF$246,1+HF$123)),HF164)</f>
        <v>21704.47743</v>
      </c>
      <c r="HG165" s="346">
        <f>if($A165-HG$126&gt;=0, if($B165&lt;=$B164,HG164,HG164*vlookup($B165,'2a. TBill Main'!$B$237:$HF$246,1+HG$123)),HG164)</f>
        <v>4462.915946</v>
      </c>
      <c r="HH165" s="346">
        <f>if($A165-HH$126&gt;=0, if($B165&lt;=$B164,HH164,HH164*vlookup($B165,'2a. TBill Main'!$B$237:$HF$246,1+HH$123)),HH164)</f>
        <v>26525.34357</v>
      </c>
      <c r="HI165" s="346">
        <f>if($A165-HI$126&gt;=0, if($B165&lt;=$B164,HI164,HI164*vlookup($B165,'2a. TBill Main'!$B$237:$HF$246,1+HI$123)),HI164)</f>
        <v>41097.26668</v>
      </c>
      <c r="HJ165" s="346"/>
      <c r="HK165" s="346"/>
      <c r="HL165" s="346"/>
      <c r="HM165" s="346"/>
      <c r="HN165" s="346"/>
      <c r="HO165" s="346"/>
      <c r="HP165" s="346"/>
      <c r="HQ165" s="346"/>
      <c r="HR165" s="346"/>
      <c r="HS165" s="346"/>
      <c r="HT165" s="346"/>
      <c r="HU165" s="346"/>
      <c r="HV165" s="346"/>
      <c r="HW165" s="346"/>
      <c r="HX165" s="346"/>
    </row>
    <row r="166">
      <c r="A166" s="331" t="str">
        <f t="shared" si="33"/>
        <v>09-2030</v>
      </c>
      <c r="B166" s="346">
        <f t="shared" si="36"/>
        <v>9</v>
      </c>
      <c r="C166" s="346">
        <f t="shared" si="34"/>
        <v>6663714.882</v>
      </c>
      <c r="D166" s="338">
        <f t="shared" si="35"/>
        <v>9</v>
      </c>
      <c r="E166" s="346"/>
      <c r="F166" s="346">
        <f>if($A166-F$126&gt;=0, if($B166&lt;=$B165,F165,F165*vlookup($B166,'2a. TBill Main'!$B$237:$HF$246,1+F$123)),F165)</f>
        <v>586.8025814</v>
      </c>
      <c r="G166" s="346">
        <f>if($A166-G$126&gt;=0, if($B166&lt;=$B165,G165,G165*vlookup($B166,'2a. TBill Main'!$B$237:$HF$246,1+G$123)),G165)</f>
        <v>15112.71689</v>
      </c>
      <c r="H166" s="346">
        <f>if($A166-H$126&gt;=0, if($B166&lt;=$B165,H165,H165*vlookup($B166,'2a. TBill Main'!$B$237:$HF$246,1+H$123)),H165)</f>
        <v>41470.1471</v>
      </c>
      <c r="I166" s="346">
        <f>if($A166-I$126&gt;=0, if($B166&lt;=$B165,I165,I165*vlookup($B166,'2a. TBill Main'!$B$237:$HF$246,1+I$123)),I165)</f>
        <v>15551.30516</v>
      </c>
      <c r="J166" s="346">
        <f>if($A166-J$126&gt;=0, if($B166&lt;=$B165,J165,J165*vlookup($B166,'2a. TBill Main'!$B$237:$HF$246,1+J$123)),J165)</f>
        <v>20735.07355</v>
      </c>
      <c r="K166" s="346">
        <f>if($A166-K$126&gt;=0, if($B166&lt;=$B165,K165,K165*vlookup($B166,'2a. TBill Main'!$B$237:$HF$246,1+K$123)),K165)</f>
        <v>20735.07355</v>
      </c>
      <c r="L166" s="346">
        <f>if($A166-L$126&gt;=0, if($B166&lt;=$B165,L165,L165*vlookup($B166,'2a. TBill Main'!$B$237:$HF$246,1+L$123)),L165)</f>
        <v>5436.010557</v>
      </c>
      <c r="M166" s="346">
        <f>if($A166-M$126&gt;=0, if($B166&lt;=$B165,M165,M165*vlookup($B166,'2a. TBill Main'!$B$237:$HF$246,1+M$123)),M165)</f>
        <v>153582.6163</v>
      </c>
      <c r="N166" s="346">
        <f>if($A166-N$126&gt;=0, if($B166&lt;=$B165,N165,N165*vlookup($B166,'2a. TBill Main'!$B$237:$HF$246,1+N$123)),N165)</f>
        <v>51730.91898</v>
      </c>
      <c r="O166" s="346">
        <f>if($A166-O$126&gt;=0, if($B166&lt;=$B165,O165,O165*vlookup($B166,'2a. TBill Main'!$B$237:$HF$246,1+O$123)),O165)</f>
        <v>2759.838289</v>
      </c>
      <c r="P166" s="346">
        <f>if($A166-P$126&gt;=0, if($B166&lt;=$B165,P165,P165*vlookup($B166,'2a. TBill Main'!$B$237:$HF$246,1+P$123)),P165)</f>
        <v>20.73507355</v>
      </c>
      <c r="Q166" s="346">
        <f>if($A166-Q$126&gt;=0, if($B166&lt;=$B165,Q165,Q165*vlookup($B166,'2a. TBill Main'!$B$237:$HF$246,1+Q$123)),Q165)</f>
        <v>393.9663974</v>
      </c>
      <c r="R166" s="346">
        <f>if($A166-R$126&gt;=0, if($B166&lt;=$B165,R165,R165*vlookup($B166,'2a. TBill Main'!$B$237:$HF$246,1+R$123)),R165)</f>
        <v>15299.06299</v>
      </c>
      <c r="S166" s="346">
        <f>if($A166-S$126&gt;=0, if($B166&lt;=$B165,S165,S165*vlookup($B166,'2a. TBill Main'!$B$237:$HF$246,1+S$123)),S165)</f>
        <v>12307.90422</v>
      </c>
      <c r="T166" s="346">
        <f>if($A166-T$126&gt;=0, if($B166&lt;=$B165,T165,T165*vlookup($B166,'2a. TBill Main'!$B$237:$HF$246,1+T$123)),T165)</f>
        <v>136907.4701</v>
      </c>
      <c r="U166" s="346">
        <f>if($A166-U$126&gt;=0, if($B166&lt;=$B165,U165,U165*vlookup($B166,'2a. TBill Main'!$B$237:$HF$246,1+U$123)),U165)</f>
        <v>21121.92782</v>
      </c>
      <c r="V166" s="346">
        <f>if($A166-V$126&gt;=0, if($B166&lt;=$B165,V165,V165*vlookup($B166,'2a. TBill Main'!$B$237:$HF$246,1+V$123)),V165)</f>
        <v>67803.15139</v>
      </c>
      <c r="W166" s="346">
        <f>if($A166-W$126&gt;=0, if($B166&lt;=$B165,W165,W165*vlookup($B166,'2a. TBill Main'!$B$237:$HF$246,1+W$123)),W165)</f>
        <v>20735.07355</v>
      </c>
      <c r="X166" s="346">
        <f>if($A166-X$126&gt;=0, if($B166&lt;=$B165,X165,X165*vlookup($B166,'2a. TBill Main'!$B$237:$HF$246,1+X$123)),X165)</f>
        <v>36613.97214</v>
      </c>
      <c r="Y166" s="346">
        <f>if($A166-Y$126&gt;=0, if($B166&lt;=$B165,Y165,Y165*vlookup($B166,'2a. TBill Main'!$B$237:$HF$246,1+Y$123)),Y165)</f>
        <v>20735.07355</v>
      </c>
      <c r="Z166" s="346">
        <f>if($A166-Z$126&gt;=0, if($B166&lt;=$B165,Z165,Z165*vlookup($B166,'2a. TBill Main'!$B$237:$HF$246,1+Z$123)),Z165)</f>
        <v>2622.986804</v>
      </c>
      <c r="AA166" s="346">
        <f>if($A166-AA$126&gt;=0, if($B166&lt;=$B165,AA165,AA165*vlookup($B166,'2a. TBill Main'!$B$237:$HF$246,1+AA$123)),AA165)</f>
        <v>46256.90103</v>
      </c>
      <c r="AB166" s="346">
        <f>if($A166-AB$126&gt;=0, if($B166&lt;=$B165,AB165,AB165*vlookup($B166,'2a. TBill Main'!$B$237:$HF$246,1+AB$123)),AB165)</f>
        <v>27361.36027</v>
      </c>
      <c r="AC166" s="346">
        <f>if($A166-AC$126&gt;=0, if($B166&lt;=$B165,AC165,AC165*vlookup($B166,'2a. TBill Main'!$B$237:$HF$246,1+AC$123)),AC165)</f>
        <v>16588.05884</v>
      </c>
      <c r="AD166" s="346">
        <f>if($A166-AD$126&gt;=0, if($B166&lt;=$B165,AD165,AD165*vlookup($B166,'2a. TBill Main'!$B$237:$HF$246,1+AD$123)),AD165)</f>
        <v>10367.53677</v>
      </c>
      <c r="AE166" s="346">
        <f>if($A166-AE$126&gt;=0, if($B166&lt;=$B165,AE165,AE165*vlookup($B166,'2a. TBill Main'!$B$237:$HF$246,1+AE$123)),AE165)</f>
        <v>90645.98664</v>
      </c>
      <c r="AF166" s="346">
        <f>if($A166-AF$126&gt;=0, if($B166&lt;=$B165,AF165,AF165*vlookup($B166,'2a. TBill Main'!$B$237:$HF$246,1+AF$123)),AF165)</f>
        <v>16329.43027</v>
      </c>
      <c r="AG166" s="346">
        <f>if($A166-AG$126&gt;=0, if($B166&lt;=$B165,AG165,AG165*vlookup($B166,'2a. TBill Main'!$B$237:$HF$246,1+AG$123)),AG165)</f>
        <v>22778.74313</v>
      </c>
      <c r="AH166" s="346">
        <f>if($A166-AH$126&gt;=0, if($B166&lt;=$B165,AH165,AH165*vlookup($B166,'2a. TBill Main'!$B$237:$HF$246,1+AH$123)),AH165)</f>
        <v>17299.41701</v>
      </c>
      <c r="AI166" s="346">
        <f>if($A166-AI$126&gt;=0, if($B166&lt;=$B165,AI165,AI165*vlookup($B166,'2a. TBill Main'!$B$237:$HF$246,1+AI$123)),AI165)</f>
        <v>32156.30456</v>
      </c>
      <c r="AJ166" s="346">
        <f>if($A166-AJ$126&gt;=0, if($B166&lt;=$B165,AJ165,AJ165*vlookup($B166,'2a. TBill Main'!$B$237:$HF$246,1+AJ$123)),AJ165)</f>
        <v>31102.61032</v>
      </c>
      <c r="AK166" s="346">
        <f>if($A166-AK$126&gt;=0, if($B166&lt;=$B165,AK165,AK165*vlookup($B166,'2a. TBill Main'!$B$237:$HF$246,1+AK$123)),AK165)</f>
        <v>24882.08826</v>
      </c>
      <c r="AL166" s="346">
        <f>if($A166-AL$126&gt;=0, if($B166&lt;=$B165,AL165,AL165*vlookup($B166,'2a. TBill Main'!$B$237:$HF$246,1+AL$123)),AL165)</f>
        <v>16588.05884</v>
      </c>
      <c r="AM166" s="346">
        <f>if($A166-AM$126&gt;=0, if($B166&lt;=$B165,AM165,AM165*vlookup($B166,'2a. TBill Main'!$B$237:$HF$246,1+AM$123)),AM165)</f>
        <v>23434.24101</v>
      </c>
      <c r="AN166" s="346">
        <f>if($A166-AN$126&gt;=0, if($B166&lt;=$B165,AN165,AN165*vlookup($B166,'2a. TBill Main'!$B$237:$HF$246,1+AN$123)),AN165)</f>
        <v>124650.9681</v>
      </c>
      <c r="AO166" s="346">
        <f>if($A166-AO$126&gt;=0, if($B166&lt;=$B165,AO165,AO165*vlookup($B166,'2a. TBill Main'!$B$237:$HF$246,1+AO$123)),AO165)</f>
        <v>13661.84232</v>
      </c>
      <c r="AP166" s="346">
        <f>if($A166-AP$126&gt;=0, if($B166&lt;=$B165,AP165,AP165*vlookup($B166,'2a. TBill Main'!$B$237:$HF$246,1+AP$123)),AP165)</f>
        <v>24843.99793</v>
      </c>
      <c r="AQ166" s="346">
        <f>if($A166-AQ$126&gt;=0, if($B166&lt;=$B165,AQ165,AQ165*vlookup($B166,'2a. TBill Main'!$B$237:$HF$246,1+AQ$123)),AQ165)</f>
        <v>57811.50003</v>
      </c>
      <c r="AR166" s="346">
        <f>if($A166-AR$126&gt;=0, if($B166&lt;=$B165,AR165,AR165*vlookup($B166,'2a. TBill Main'!$B$237:$HF$246,1+AR$123)),AR165)</f>
        <v>41470.1471</v>
      </c>
      <c r="AS166" s="346">
        <f>if($A166-AS$126&gt;=0, if($B166&lt;=$B165,AS165,AS165*vlookup($B166,'2a. TBill Main'!$B$237:$HF$246,1+AS$123)),AS165)</f>
        <v>12441.04413</v>
      </c>
      <c r="AT166" s="346">
        <f>if($A166-AT$126&gt;=0, if($B166&lt;=$B165,AT165,AT165*vlookup($B166,'2a. TBill Main'!$B$237:$HF$246,1+AT$123)),AT165)</f>
        <v>16588.05884</v>
      </c>
      <c r="AU166" s="346">
        <f>if($A166-AU$126&gt;=0, if($B166&lt;=$B165,AU165,AU165*vlookup($B166,'2a. TBill Main'!$B$237:$HF$246,1+AU$123)),AU165)</f>
        <v>16588.05884</v>
      </c>
      <c r="AV166" s="346">
        <f>if($A166-AV$126&gt;=0, if($B166&lt;=$B165,AV165,AV165*vlookup($B166,'2a. TBill Main'!$B$237:$HF$246,1+AV$123)),AV165)</f>
        <v>10367.53677</v>
      </c>
      <c r="AW166" s="346">
        <f>if($A166-AW$126&gt;=0, if($B166&lt;=$B165,AW165,AW165*vlookup($B166,'2a. TBill Main'!$B$237:$HF$246,1+AW$123)),AW165)</f>
        <v>10367.53677</v>
      </c>
      <c r="AX166" s="346">
        <f>if($A166-AX$126&gt;=0, if($B166&lt;=$B165,AX165,AX165*vlookup($B166,'2a. TBill Main'!$B$237:$HF$246,1+AX$123)),AX165)</f>
        <v>77132.40009</v>
      </c>
      <c r="AY166" s="346">
        <f>if($A166-AY$126&gt;=0, if($B166&lt;=$B165,AY165,AY165*vlookup($B166,'2a. TBill Main'!$B$237:$HF$246,1+AY$123)),AY165)</f>
        <v>58688.4485</v>
      </c>
      <c r="AZ166" s="346">
        <f>if($A166-AZ$126&gt;=0, if($B166&lt;=$B165,AZ165,AZ165*vlookup($B166,'2a. TBill Main'!$B$237:$HF$246,1+AZ$123)),AZ165)</f>
        <v>23457.5265</v>
      </c>
      <c r="BA166" s="346">
        <f>if($A166-BA$126&gt;=0, if($B166&lt;=$B165,BA165,BA165*vlookup($B166,'2a. TBill Main'!$B$237:$HF$246,1+BA$123)),BA165)</f>
        <v>35687.03141</v>
      </c>
      <c r="BB166" s="346">
        <f>if($A166-BB$126&gt;=0, if($B166&lt;=$B165,BB165,BB165*vlookup($B166,'2a. TBill Main'!$B$237:$HF$246,1+BB$123)),BB165)</f>
        <v>65806.92366</v>
      </c>
      <c r="BC166" s="346">
        <f>if($A166-BC$126&gt;=0, if($B166&lt;=$B165,BC165,BC165*vlookup($B166,'2a. TBill Main'!$B$237:$HF$246,1+BC$123)),BC165)</f>
        <v>622.0522065</v>
      </c>
      <c r="BD166" s="346">
        <f>if($A166-BD$126&gt;=0, if($B166&lt;=$B165,BD165,BD165*vlookup($B166,'2a. TBill Main'!$B$237:$HF$246,1+BD$123)),BD165)</f>
        <v>31102.61032</v>
      </c>
      <c r="BE166" s="346">
        <f>if($A166-BE$126&gt;=0, if($B166&lt;=$B165,BE165,BE165*vlookup($B166,'2a. TBill Main'!$B$237:$HF$246,1+BE$123)),BE165)</f>
        <v>20735.07355</v>
      </c>
      <c r="BF166" s="346">
        <f>if($A166-BF$126&gt;=0, if($B166&lt;=$B165,BF165,BF165*vlookup($B166,'2a. TBill Main'!$B$237:$HF$246,1+BF$123)),BF165)</f>
        <v>10367.53677</v>
      </c>
      <c r="BG166" s="346">
        <f>if($A166-BG$126&gt;=0, if($B166&lt;=$B165,BG165,BG165*vlookup($B166,'2a. TBill Main'!$B$237:$HF$246,1+BG$123)),BG165)</f>
        <v>10367.53677</v>
      </c>
      <c r="BH166" s="346">
        <f>if($A166-BH$126&gt;=0, if($B166&lt;=$B165,BH165,BH165*vlookup($B166,'2a. TBill Main'!$B$237:$HF$246,1+BH$123)),BH165)</f>
        <v>20735.07355</v>
      </c>
      <c r="BI166" s="346">
        <f>if($A166-BI$126&gt;=0, if($B166&lt;=$B165,BI165,BI165*vlookup($B166,'2a. TBill Main'!$B$237:$HF$246,1+BI$123)),BI165)</f>
        <v>115000.8649</v>
      </c>
      <c r="BJ166" s="346">
        <f>if($A166-BJ$126&gt;=0, if($B166&lt;=$B165,BJ165,BJ165*vlookup($B166,'2a. TBill Main'!$B$237:$HF$246,1+BJ$123)),BJ165)</f>
        <v>20735.07355</v>
      </c>
      <c r="BK166" s="346">
        <f>if($A166-BK$126&gt;=0, if($B166&lt;=$B165,BK165,BK165*vlookup($B166,'2a. TBill Main'!$B$237:$HF$246,1+BK$123)),BK165)</f>
        <v>38469.61607</v>
      </c>
      <c r="BL166" s="346">
        <f>if($A166-BL$126&gt;=0, if($B166&lt;=$B165,BL165,BL165*vlookup($B166,'2a. TBill Main'!$B$237:$HF$246,1+BL$123)),BL165)</f>
        <v>51837.68387</v>
      </c>
      <c r="BM166" s="346">
        <f>if($A166-BM$126&gt;=0, if($B166&lt;=$B165,BM165,BM165*vlookup($B166,'2a. TBill Main'!$B$237:$HF$246,1+BM$123)),BM165)</f>
        <v>41.4701471</v>
      </c>
      <c r="BN166" s="346">
        <f>if($A166-BN$126&gt;=0, if($B166&lt;=$B165,BN165,BN165*vlookup($B166,'2a. TBill Main'!$B$237:$HF$246,1+BN$123)),BN165)</f>
        <v>5888.449862</v>
      </c>
      <c r="BO166" s="346">
        <f>if($A166-BO$126&gt;=0, if($B166&lt;=$B165,BO165,BO165*vlookup($B166,'2a. TBill Main'!$B$237:$HF$246,1+BO$123)),BO165)</f>
        <v>40663.8845</v>
      </c>
      <c r="BP166" s="346">
        <f>if($A166-BP$126&gt;=0, if($B166&lt;=$B165,BP165,BP165*vlookup($B166,'2a. TBill Main'!$B$237:$HF$246,1+BP$123)),BP165)</f>
        <v>20735.07355</v>
      </c>
      <c r="BQ166" s="346">
        <f>if($A166-BQ$126&gt;=0, if($B166&lt;=$B165,BQ165,BQ165*vlookup($B166,'2a. TBill Main'!$B$237:$HF$246,1+BQ$123)),BQ165)</f>
        <v>4761.975521</v>
      </c>
      <c r="BR166" s="346">
        <f>if($A166-BR$126&gt;=0, if($B166&lt;=$B165,BR165,BR165*vlookup($B166,'2a. TBill Main'!$B$237:$HF$246,1+BR$123)),BR165)</f>
        <v>20735.07355</v>
      </c>
      <c r="BS166" s="346">
        <f>if($A166-BS$126&gt;=0, if($B166&lt;=$B165,BS165,BS165*vlookup($B166,'2a. TBill Main'!$B$237:$HF$246,1+BS$123)),BS165)</f>
        <v>12441.04413</v>
      </c>
      <c r="BT166" s="346">
        <f>if($A166-BT$126&gt;=0, if($B166&lt;=$B165,BT165,BT165*vlookup($B166,'2a. TBill Main'!$B$237:$HF$246,1+BT$123)),BT165)</f>
        <v>144734.9604</v>
      </c>
      <c r="BU166" s="346">
        <f>if($A166-BU$126&gt;=0, if($B166&lt;=$B165,BU165,BU165*vlookup($B166,'2a. TBill Main'!$B$237:$HF$246,1+BU$123)),BU165)</f>
        <v>52030.83108</v>
      </c>
      <c r="BV166" s="346">
        <f>if($A166-BV$126&gt;=0, if($B166&lt;=$B165,BV165,BV165*vlookup($B166,'2a. TBill Main'!$B$237:$HF$246,1+BV$123)),BV165)</f>
        <v>51837.68387</v>
      </c>
      <c r="BW166" s="346">
        <f>if($A166-BW$126&gt;=0, if($B166&lt;=$B165,BW165,BW165*vlookup($B166,'2a. TBill Main'!$B$237:$HF$246,1+BW$123)),BW165)</f>
        <v>1042.9742</v>
      </c>
      <c r="BX166" s="346">
        <f>if($A166-BX$126&gt;=0, if($B166&lt;=$B165,BX165,BX165*vlookup($B166,'2a. TBill Main'!$B$237:$HF$246,1+BX$123)),BX165)</f>
        <v>31102.61032</v>
      </c>
      <c r="BY166" s="346">
        <f>if($A166-BY$126&gt;=0, if($B166&lt;=$B165,BY165,BY165*vlookup($B166,'2a. TBill Main'!$B$237:$HF$246,1+BY$123)),BY165)</f>
        <v>20735.07355</v>
      </c>
      <c r="BZ166" s="346">
        <f>if($A166-BZ$126&gt;=0, if($B166&lt;=$B165,BZ165,BZ165*vlookup($B166,'2a. TBill Main'!$B$237:$HF$246,1+BZ$123)),BZ165)</f>
        <v>12626.45716</v>
      </c>
      <c r="CA166" s="346">
        <f>if($A166-CA$126&gt;=0, if($B166&lt;=$B165,CA165,CA165*vlookup($B166,'2a. TBill Main'!$B$237:$HF$246,1+CA$123)),CA165)</f>
        <v>20735.07355</v>
      </c>
      <c r="CB166" s="346">
        <f>if($A166-CB$126&gt;=0, if($B166&lt;=$B165,CB165,CB165*vlookup($B166,'2a. TBill Main'!$B$237:$HF$246,1+CB$123)),CB165)</f>
        <v>42556.66495</v>
      </c>
      <c r="CC166" s="346">
        <f>if($A166-CC$126&gt;=0, if($B166&lt;=$B165,CC165,CC165*vlookup($B166,'2a. TBill Main'!$B$237:$HF$246,1+CC$123)),CC165)</f>
        <v>78351.49801</v>
      </c>
      <c r="CD166" s="346">
        <f>if($A166-CD$126&gt;=0, if($B166&lt;=$B165,CD165,CD165*vlookup($B166,'2a. TBill Main'!$B$237:$HF$246,1+CD$123)),CD165)</f>
        <v>21767.68021</v>
      </c>
      <c r="CE166" s="346">
        <f>if($A166-CE$126&gt;=0, if($B166&lt;=$B165,CE165,CE165*vlookup($B166,'2a. TBill Main'!$B$237:$HF$246,1+CE$123)),CE165)</f>
        <v>46252.94063</v>
      </c>
      <c r="CF166" s="346">
        <f>if($A166-CF$126&gt;=0, if($B166&lt;=$B165,CF165,CF165*vlookup($B166,'2a. TBill Main'!$B$237:$HF$246,1+CF$123)),CF165)</f>
        <v>51837.68387</v>
      </c>
      <c r="CG166" s="346">
        <f>if($A166-CG$126&gt;=0, if($B166&lt;=$B165,CG165,CG165*vlookup($B166,'2a. TBill Main'!$B$237:$HF$246,1+CG$123)),CG165)</f>
        <v>10.36753677</v>
      </c>
      <c r="CH166" s="346">
        <f>if($A166-CH$126&gt;=0, if($B166&lt;=$B165,CH165,CH165*vlookup($B166,'2a. TBill Main'!$B$237:$HF$246,1+CH$123)),CH165)</f>
        <v>29179.49446</v>
      </c>
      <c r="CI166" s="346">
        <f>if($A166-CI$126&gt;=0, if($B166&lt;=$B165,CI165,CI165*vlookup($B166,'2a. TBill Main'!$B$237:$HF$246,1+CI$123)),CI165)</f>
        <v>20735.07355</v>
      </c>
      <c r="CJ166" s="346">
        <f>if($A166-CJ$126&gt;=0, if($B166&lt;=$B165,CJ165,CJ165*vlookup($B166,'2a. TBill Main'!$B$237:$HF$246,1+CJ$123)),CJ165)</f>
        <v>10367.53677</v>
      </c>
      <c r="CK166" s="346">
        <f>if($A166-CK$126&gt;=0, if($B166&lt;=$B165,CK165,CK165*vlookup($B166,'2a. TBill Main'!$B$237:$HF$246,1+CK$123)),CK165)</f>
        <v>18050.54505</v>
      </c>
      <c r="CL166" s="346">
        <f>if($A166-CL$126&gt;=0, if($B166&lt;=$B165,CL165,CL165*vlookup($B166,'2a. TBill Main'!$B$237:$HF$246,1+CL$123)),CL165)</f>
        <v>15574.17595</v>
      </c>
      <c r="CM166" s="346">
        <f>if($A166-CM$126&gt;=0, if($B166&lt;=$B165,CM165,CM165*vlookup($B166,'2a. TBill Main'!$B$237:$HF$246,1+CM$123)),CM165)</f>
        <v>91926.87507</v>
      </c>
      <c r="CN166" s="346">
        <f>if($A166-CN$126&gt;=0, if($B166&lt;=$B165,CN165,CN165*vlookup($B166,'2a. TBill Main'!$B$237:$HF$246,1+CN$123)),CN165)</f>
        <v>32467.4136</v>
      </c>
      <c r="CO166" s="346">
        <f>if($A166-CO$126&gt;=0, if($B166&lt;=$B165,CO165,CO165*vlookup($B166,'2a. TBill Main'!$B$237:$HF$246,1+CO$123)),CO165)</f>
        <v>305.9398532</v>
      </c>
      <c r="CP166" s="346">
        <f>if($A166-CP$126&gt;=0, if($B166&lt;=$B165,CP165,CP165*vlookup($B166,'2a. TBill Main'!$B$237:$HF$246,1+CP$123)),CP165)</f>
        <v>43337.18329</v>
      </c>
      <c r="CQ166" s="346">
        <f>if($A166-CQ$126&gt;=0, if($B166&lt;=$B165,CQ165,CQ165*vlookup($B166,'2a. TBill Main'!$B$237:$HF$246,1+CQ$123)),CQ165)</f>
        <v>9560.620412</v>
      </c>
      <c r="CR166" s="346">
        <f>if($A166-CR$126&gt;=0, if($B166&lt;=$B165,CR165,CR165*vlookup($B166,'2a. TBill Main'!$B$237:$HF$246,1+CR$123)),CR165)</f>
        <v>27388.27105</v>
      </c>
      <c r="CS166" s="346">
        <f>if($A166-CS$126&gt;=0, if($B166&lt;=$B165,CS165,CS165*vlookup($B166,'2a. TBill Main'!$B$237:$HF$246,1+CS$123)),CS165)</f>
        <v>8101.669737</v>
      </c>
      <c r="CT166" s="346">
        <f>if($A166-CT$126&gt;=0, if($B166&lt;=$B165,CT165,CT165*vlookup($B166,'2a. TBill Main'!$B$237:$HF$246,1+CT$123)),CT165)</f>
        <v>26778.09313</v>
      </c>
      <c r="CU166" s="346">
        <f>if($A166-CU$126&gt;=0, if($B166&lt;=$B165,CU165,CU165*vlookup($B166,'2a. TBill Main'!$B$237:$HF$246,1+CU$123)),CU165)</f>
        <v>40704.26492</v>
      </c>
      <c r="CV166" s="346">
        <f>if($A166-CV$126&gt;=0, if($B166&lt;=$B165,CV165,CV165*vlookup($B166,'2a. TBill Main'!$B$237:$HF$246,1+CV$123)),CV165)</f>
        <v>9560.620412</v>
      </c>
      <c r="CW166" s="346">
        <f>if($A166-CW$126&gt;=0, if($B166&lt;=$B165,CW165,CW165*vlookup($B166,'2a. TBill Main'!$B$237:$HF$246,1+CW$123)),CW165)</f>
        <v>13862.8996</v>
      </c>
      <c r="CX166" s="346">
        <f>if($A166-CX$126&gt;=0, if($B166&lt;=$B165,CX165,CX165*vlookup($B166,'2a. TBill Main'!$B$237:$HF$246,1+CX$123)),CX165)</f>
        <v>104262.3898</v>
      </c>
      <c r="CY166" s="346">
        <f>if($A166-CY$126&gt;=0, if($B166&lt;=$B165,CY165,CY165*vlookup($B166,'2a. TBill Main'!$B$237:$HF$246,1+CY$123)),CY165)</f>
        <v>204635.4619</v>
      </c>
      <c r="CZ166" s="346">
        <f>if($A166-CZ$126&gt;=0, if($B166&lt;=$B165,CZ165,CZ165*vlookup($B166,'2a. TBill Main'!$B$237:$HF$246,1+CZ$123)),CZ165)</f>
        <v>17314.7616</v>
      </c>
      <c r="DA166" s="346">
        <f>if($A166-DA$126&gt;=0, if($B166&lt;=$B165,DA165,DA165*vlookup($B166,'2a. TBill Main'!$B$237:$HF$246,1+DA$123)),DA165)</f>
        <v>47803.10206</v>
      </c>
      <c r="DB166" s="346">
        <f>if($A166-DB$126&gt;=0, if($B166&lt;=$B165,DB165,DB165*vlookup($B166,'2a. TBill Main'!$B$237:$HF$246,1+DB$123)),DB165)</f>
        <v>19121.24082</v>
      </c>
      <c r="DC166" s="346">
        <f>if($A166-DC$126&gt;=0, if($B166&lt;=$B165,DC165,DC165*vlookup($B166,'2a. TBill Main'!$B$237:$HF$246,1+DC$123)),DC165)</f>
        <v>19121.24082</v>
      </c>
      <c r="DD166" s="346">
        <f>if($A166-DD$126&gt;=0, if($B166&lt;=$B165,DD165,DD165*vlookup($B166,'2a. TBill Main'!$B$237:$HF$246,1+DD$123)),DD165)</f>
        <v>38085.68747</v>
      </c>
      <c r="DE166" s="346">
        <f>if($A166-DE$126&gt;=0, if($B166&lt;=$B165,DE165,DE165*vlookup($B166,'2a. TBill Main'!$B$237:$HF$246,1+DE$123)),DE165)</f>
        <v>14497.72479</v>
      </c>
      <c r="DF166" s="346">
        <f>if($A166-DF$126&gt;=0, if($B166&lt;=$B165,DF165,DF165*vlookup($B166,'2a. TBill Main'!$B$237:$HF$246,1+DF$123)),DF165)</f>
        <v>7648.496329</v>
      </c>
      <c r="DG166" s="346">
        <f>if($A166-DG$126&gt;=0, if($B166&lt;=$B165,DG165,DG165*vlookup($B166,'2a. TBill Main'!$B$237:$HF$246,1+DG$123)),DG165)</f>
        <v>19121.24082</v>
      </c>
      <c r="DH166" s="346">
        <f>if($A166-DH$126&gt;=0, if($B166&lt;=$B165,DH165,DH165*vlookup($B166,'2a. TBill Main'!$B$237:$HF$246,1+DH$123)),DH165)</f>
        <v>95325.12188</v>
      </c>
      <c r="DI166" s="346">
        <f>if($A166-DI$126&gt;=0, if($B166&lt;=$B165,DI165,DI165*vlookup($B166,'2a. TBill Main'!$B$237:$HF$246,1+DI$123)),DI165)</f>
        <v>14891.98566</v>
      </c>
      <c r="DJ166" s="346">
        <f>if($A166-DJ$126&gt;=0, if($B166&lt;=$B165,DJ165,DJ165*vlookup($B166,'2a. TBill Main'!$B$237:$HF$246,1+DJ$123)),DJ165)</f>
        <v>95.60620412</v>
      </c>
      <c r="DK166" s="346">
        <f>if($A166-DK$126&gt;=0, if($B166&lt;=$B165,DK165,DK165*vlookup($B166,'2a. TBill Main'!$B$237:$HF$246,1+DK$123)),DK165)</f>
        <v>44714.19945</v>
      </c>
      <c r="DL166" s="346">
        <f>if($A166-DL$126&gt;=0, if($B166&lt;=$B165,DL165,DL165*vlookup($B166,'2a. TBill Main'!$B$237:$HF$246,1+DL$123)),DL165)</f>
        <v>19121.24082</v>
      </c>
      <c r="DM166" s="346">
        <f>if($A166-DM$126&gt;=0, if($B166&lt;=$B165,DM165,DM165*vlookup($B166,'2a. TBill Main'!$B$237:$HF$246,1+DM$123)),DM165)</f>
        <v>12265.68323</v>
      </c>
      <c r="DN166" s="346">
        <f>if($A166-DN$126&gt;=0, if($B166&lt;=$B165,DN165,DN165*vlookup($B166,'2a. TBill Main'!$B$237:$HF$246,1+DN$123)),DN165)</f>
        <v>50927.51281</v>
      </c>
      <c r="DO166" s="346">
        <f>if($A166-DO$126&gt;=0, if($B166&lt;=$B165,DO165,DO165*vlookup($B166,'2a. TBill Main'!$B$237:$HF$246,1+DO$123)),DO165)</f>
        <v>19121.24082</v>
      </c>
      <c r="DP166" s="346">
        <f>if($A166-DP$126&gt;=0, if($B166&lt;=$B165,DP165,DP165*vlookup($B166,'2a. TBill Main'!$B$237:$HF$246,1+DP$123)),DP165)</f>
        <v>22945.48899</v>
      </c>
      <c r="DQ166" s="346">
        <f>if($A166-DQ$126&gt;=0, if($B166&lt;=$B165,DQ165,DQ165*vlookup($B166,'2a. TBill Main'!$B$237:$HF$246,1+DQ$123)),DQ165)</f>
        <v>13384.86858</v>
      </c>
      <c r="DR166" s="346">
        <f>if($A166-DR$126&gt;=0, if($B166&lt;=$B165,DR165,DR165*vlookup($B166,'2a. TBill Main'!$B$237:$HF$246,1+DR$123)),DR165)</f>
        <v>90455.43899</v>
      </c>
      <c r="DS166" s="346">
        <f>if($A166-DS$126&gt;=0, if($B166&lt;=$B165,DS165,DS165*vlookup($B166,'2a. TBill Main'!$B$237:$HF$246,1+DS$123)),DS165)</f>
        <v>3843.044344</v>
      </c>
      <c r="DT166" s="346">
        <f>if($A166-DT$126&gt;=0, if($B166&lt;=$B165,DT165,DT165*vlookup($B166,'2a. TBill Main'!$B$237:$HF$246,1+DT$123)),DT165)</f>
        <v>101.3425764</v>
      </c>
      <c r="DU166" s="346">
        <f>if($A166-DU$126&gt;=0, if($B166&lt;=$B165,DU165,DU165*vlookup($B166,'2a. TBill Main'!$B$237:$HF$246,1+DU$123)),DU165)</f>
        <v>33273.48304</v>
      </c>
      <c r="DV166" s="346">
        <f>if($A166-DV$126&gt;=0, if($B166&lt;=$B165,DV165,DV165*vlookup($B166,'2a. TBill Main'!$B$237:$HF$246,1+DV$123)),DV165)</f>
        <v>66692.65081</v>
      </c>
      <c r="DW166" s="346">
        <f>if($A166-DW$126&gt;=0, if($B166&lt;=$B165,DW165,DW165*vlookup($B166,'2a. TBill Main'!$B$237:$HF$246,1+DW$123)),DW165)</f>
        <v>19121.24082</v>
      </c>
      <c r="DX166" s="346">
        <f>if($A166-DX$126&gt;=0, if($B166&lt;=$B165,DX165,DX165*vlookup($B166,'2a. TBill Main'!$B$237:$HF$246,1+DX$123)),DX165)</f>
        <v>38242.48165</v>
      </c>
      <c r="DY166" s="346">
        <f>if($A166-DY$126&gt;=0, if($B166&lt;=$B165,DY165,DY165*vlookup($B166,'2a. TBill Main'!$B$237:$HF$246,1+DY$123)),DY165)</f>
        <v>19121.24082</v>
      </c>
      <c r="DZ166" s="346">
        <f>if($A166-DZ$126&gt;=0, if($B166&lt;=$B165,DZ165,DZ165*vlookup($B166,'2a. TBill Main'!$B$237:$HF$246,1+DZ$123)),DZ165)</f>
        <v>115557.3068</v>
      </c>
      <c r="EA166" s="346">
        <f>if($A166-EA$126&gt;=0, if($B166&lt;=$B165,EA165,EA165*vlookup($B166,'2a. TBill Main'!$B$237:$HF$246,1+EA$123)),EA165)</f>
        <v>546.8674875</v>
      </c>
      <c r="EB166" s="346">
        <f>if($A166-EB$126&gt;=0, if($B166&lt;=$B165,EB165,EB165*vlookup($B166,'2a. TBill Main'!$B$237:$HF$246,1+EB$123)),EB165)</f>
        <v>38242.48165</v>
      </c>
      <c r="EC166" s="346">
        <f>if($A166-EC$126&gt;=0, if($B166&lt;=$B165,EC165,EC165*vlookup($B166,'2a. TBill Main'!$B$237:$HF$246,1+EC$123)),EC165)</f>
        <v>55214.82006</v>
      </c>
      <c r="ED166" s="346">
        <f>if($A166-ED$126&gt;=0, if($B166&lt;=$B165,ED165,ED165*vlookup($B166,'2a. TBill Main'!$B$237:$HF$246,1+ED$123)),ED165)</f>
        <v>37402.82972</v>
      </c>
      <c r="EE166" s="346">
        <f>if($A166-EE$126&gt;=0, if($B166&lt;=$B165,EE165,EE165*vlookup($B166,'2a. TBill Main'!$B$237:$HF$246,1+EE$123)),EE165)</f>
        <v>38242.48165</v>
      </c>
      <c r="EF166" s="346">
        <f>if($A166-EF$126&gt;=0, if($B166&lt;=$B165,EF165,EF165*vlookup($B166,'2a. TBill Main'!$B$237:$HF$246,1+EF$123)),EF165)</f>
        <v>10075.7084</v>
      </c>
      <c r="EG166" s="346">
        <f>if($A166-EG$126&gt;=0, if($B166&lt;=$B165,EG165,EG165*vlookup($B166,'2a. TBill Main'!$B$237:$HF$246,1+EG$123)),EG165)</f>
        <v>8037.30764</v>
      </c>
      <c r="EH166" s="346">
        <f>if($A166-EH$126&gt;=0, if($B166&lt;=$B165,EH165,EH165*vlookup($B166,'2a. TBill Main'!$B$237:$HF$246,1+EH$123)),EH165)</f>
        <v>753.3768884</v>
      </c>
      <c r="EI166" s="346">
        <f>if($A166-EI$126&gt;=0, if($B166&lt;=$B165,EI165,EI165*vlookup($B166,'2a. TBill Main'!$B$237:$HF$246,1+EI$123)),EI165)</f>
        <v>38242.48165</v>
      </c>
      <c r="EJ166" s="346">
        <f>if($A166-EJ$126&gt;=0, if($B166&lt;=$B165,EJ165,EJ165*vlookup($B166,'2a. TBill Main'!$B$237:$HF$246,1+EJ$123)),EJ165)</f>
        <v>34056.59345</v>
      </c>
      <c r="EK166" s="346">
        <f>if($A166-EK$126&gt;=0, if($B166&lt;=$B165,EK165,EK165*vlookup($B166,'2a. TBill Main'!$B$237:$HF$246,1+EK$123)),EK165)</f>
        <v>21033.36491</v>
      </c>
      <c r="EL166" s="346">
        <f>if($A166-EL$126&gt;=0, if($B166&lt;=$B165,EL165,EL165*vlookup($B166,'2a. TBill Main'!$B$237:$HF$246,1+EL$123)),EL165)</f>
        <v>8078.724248</v>
      </c>
      <c r="EM166" s="346">
        <f>if($A166-EM$126&gt;=0, if($B166&lt;=$B165,EM165,EM165*vlookup($B166,'2a. TBill Main'!$B$237:$HF$246,1+EM$123)),EM165)</f>
        <v>78418.12074</v>
      </c>
      <c r="EN166" s="346">
        <f>if($A166-EN$126&gt;=0, if($B166&lt;=$B165,EN165,EN165*vlookup($B166,'2a. TBill Main'!$B$237:$HF$246,1+EN$123)),EN165)</f>
        <v>573.6372247</v>
      </c>
      <c r="EO166" s="346">
        <f>if($A166-EO$126&gt;=0, if($B166&lt;=$B165,EO165,EO165*vlookup($B166,'2a. TBill Main'!$B$237:$HF$246,1+EO$123)),EO165)</f>
        <v>32538.53902</v>
      </c>
      <c r="EP166" s="346">
        <f>if($A166-EP$126&gt;=0, if($B166&lt;=$B165,EP165,EP165*vlookup($B166,'2a. TBill Main'!$B$237:$HF$246,1+EP$123)),EP165)</f>
        <v>34490.60738</v>
      </c>
      <c r="EQ166" s="346">
        <f>if($A166-EQ$126&gt;=0, if($B166&lt;=$B165,EQ165,EQ165*vlookup($B166,'2a. TBill Main'!$B$237:$HF$246,1+EQ$123)),EQ165)</f>
        <v>38242.48165</v>
      </c>
      <c r="ER166" s="346">
        <f>if($A166-ER$126&gt;=0, if($B166&lt;=$B165,ER165,ER165*vlookup($B166,'2a. TBill Main'!$B$237:$HF$246,1+ER$123)),ER165)</f>
        <v>68960.75503</v>
      </c>
      <c r="ES166" s="346">
        <f>if($A166-ES$126&gt;=0, if($B166&lt;=$B165,ES165,ES165*vlookup($B166,'2a. TBill Main'!$B$237:$HF$246,1+ES$123)),ES165)</f>
        <v>9171.617888</v>
      </c>
      <c r="ET166" s="346">
        <f>if($A166-ET$126&gt;=0, if($B166&lt;=$B165,ET165,ET165*vlookup($B166,'2a. TBill Main'!$B$237:$HF$246,1+ET$123)),ET165)</f>
        <v>2711.391949</v>
      </c>
      <c r="EU166" s="346">
        <f>if($A166-EU$126&gt;=0, if($B166&lt;=$B165,EU165,EU165*vlookup($B166,'2a. TBill Main'!$B$237:$HF$246,1+EU$123)),EU165)</f>
        <v>15486.94306</v>
      </c>
      <c r="EV166" s="346">
        <f>if($A166-EV$126&gt;=0, if($B166&lt;=$B165,EV165,EV165*vlookup($B166,'2a. TBill Main'!$B$237:$HF$246,1+EV$123)),EV165)</f>
        <v>9284.777392</v>
      </c>
      <c r="EW166" s="346">
        <f>if($A166-EW$126&gt;=0, if($B166&lt;=$B165,EW165,EW165*vlookup($B166,'2a. TBill Main'!$B$237:$HF$246,1+EW$123)),EW165)</f>
        <v>8168.59408</v>
      </c>
      <c r="EX166" s="346">
        <f>if($A166-EX$126&gt;=0, if($B166&lt;=$B165,EX165,EX165*vlookup($B166,'2a. TBill Main'!$B$237:$HF$246,1+EX$123)),EX165)</f>
        <v>11266.42631</v>
      </c>
      <c r="EY166" s="346">
        <f>if($A166-EY$126&gt;=0, if($B166&lt;=$B165,EY165,EY165*vlookup($B166,'2a. TBill Main'!$B$237:$HF$246,1+EY$123)),EY165)</f>
        <v>87899.82779</v>
      </c>
      <c r="EZ166" s="346">
        <f>if($A166-EZ$126&gt;=0, if($B166&lt;=$B165,EZ165,EZ165*vlookup($B166,'2a. TBill Main'!$B$237:$HF$246,1+EZ$123)),EZ165)</f>
        <v>37662.19023</v>
      </c>
      <c r="FA166" s="346">
        <f>if($A166-FA$126&gt;=0, if($B166&lt;=$B165,FA165,FA165*vlookup($B166,'2a. TBill Main'!$B$237:$HF$246,1+FA$123)),FA165)</f>
        <v>6845.78664</v>
      </c>
      <c r="FB166" s="346">
        <f>if($A166-FB$126&gt;=0, if($B166&lt;=$B165,FB165,FB165*vlookup($B166,'2a. TBill Main'!$B$237:$HF$246,1+FB$123)),FB165)</f>
        <v>12032.42321</v>
      </c>
      <c r="FC166" s="346">
        <f>if($A166-FC$126&gt;=0, if($B166&lt;=$B165,FC165,FC165*vlookup($B166,'2a. TBill Main'!$B$237:$HF$246,1+FC$123)),FC165)</f>
        <v>48237.15422</v>
      </c>
      <c r="FD166" s="346">
        <f>if($A166-FD$126&gt;=0, if($B166&lt;=$B165,FD165,FD165*vlookup($B166,'2a. TBill Main'!$B$237:$HF$246,1+FD$123)),FD165)</f>
        <v>39211.37404</v>
      </c>
      <c r="FE166" s="346">
        <f>if($A166-FE$126&gt;=0, if($B166&lt;=$B165,FE165,FE165*vlookup($B166,'2a. TBill Main'!$B$237:$HF$246,1+FE$123)),FE165)</f>
        <v>65868.96512</v>
      </c>
      <c r="FF166" s="346">
        <f>if($A166-FF$126&gt;=0, if($B166&lt;=$B165,FF165,FF165*vlookup($B166,'2a. TBill Main'!$B$237:$HF$246,1+FF$123)),FF165)</f>
        <v>15644.78891</v>
      </c>
      <c r="FG166" s="346">
        <f>if($A166-FG$126&gt;=0, if($B166&lt;=$B165,FG165,FG165*vlookup($B166,'2a. TBill Main'!$B$237:$HF$246,1+FG$123)),FG165)</f>
        <v>19916.03432</v>
      </c>
      <c r="FH166" s="346">
        <f>if($A166-FH$126&gt;=0, if($B166&lt;=$B165,FH165,FH165*vlookup($B166,'2a. TBill Main'!$B$237:$HF$246,1+FH$123)),FH165)</f>
        <v>24649.19155</v>
      </c>
      <c r="FI166" s="346">
        <f>if($A166-FI$126&gt;=0, if($B166&lt;=$B165,FI165,FI165*vlookup($B166,'2a. TBill Main'!$B$237:$HF$246,1+FI$123)),FI165)</f>
        <v>67159.84008</v>
      </c>
      <c r="FJ166" s="346">
        <f>if($A166-FJ$126&gt;=0, if($B166&lt;=$B165,FJ165,FJ165*vlookup($B166,'2a. TBill Main'!$B$237:$HF$246,1+FJ$123)),FJ165)</f>
        <v>69926.72187</v>
      </c>
      <c r="FK166" s="346">
        <f>if($A166-FK$126&gt;=0, if($B166&lt;=$B165,FK165,FK165*vlookup($B166,'2a. TBill Main'!$B$237:$HF$246,1+FK$123)),FK165)</f>
        <v>29859.72967</v>
      </c>
      <c r="FL166" s="346">
        <f>if($A166-FL$126&gt;=0, if($B166&lt;=$B165,FL165,FL165*vlookup($B166,'2a. TBill Main'!$B$237:$HF$246,1+FL$123)),FL165)</f>
        <v>29727.79311</v>
      </c>
      <c r="FM166" s="346">
        <f>if($A166-FM$126&gt;=0, if($B166&lt;=$B165,FM165,FM165*vlookup($B166,'2a. TBill Main'!$B$237:$HF$246,1+FM$123)),FM165)</f>
        <v>79015.29621</v>
      </c>
      <c r="FN166" s="346">
        <f>if($A166-FN$126&gt;=0, if($B166&lt;=$B165,FN165,FN165*vlookup($B166,'2a. TBill Main'!$B$237:$HF$246,1+FN$123)),FN165)</f>
        <v>67484.25106</v>
      </c>
      <c r="FO166" s="346">
        <f>if($A166-FO$126&gt;=0, if($B166&lt;=$B165,FO165,FO165*vlookup($B166,'2a. TBill Main'!$B$237:$HF$246,1+FO$123)),FO165)</f>
        <v>32506.1094</v>
      </c>
      <c r="FP166" s="346">
        <f>if($A166-FP$126&gt;=0, if($B166&lt;=$B165,FP165,FP165*vlookup($B166,'2a. TBill Main'!$B$237:$HF$246,1+FP$123)),FP165)</f>
        <v>11528.19609</v>
      </c>
      <c r="FQ166" s="346">
        <f>if($A166-FQ$126&gt;=0, if($B166&lt;=$B165,FQ165,FQ165*vlookup($B166,'2a. TBill Main'!$B$237:$HF$246,1+FQ$123)),FQ165)</f>
        <v>63684.4972</v>
      </c>
      <c r="FR166" s="346">
        <f>if($A166-FR$126&gt;=0, if($B166&lt;=$B165,FR165,FR165*vlookup($B166,'2a. TBill Main'!$B$237:$HF$246,1+FR$123)),FR165)</f>
        <v>63676.56189</v>
      </c>
      <c r="FS166" s="346">
        <f>if($A166-FS$126&gt;=0, if($B166&lt;=$B165,FS165,FS165*vlookup($B166,'2a. TBill Main'!$B$237:$HF$246,1+FS$123)),FS165)</f>
        <v>28681.86123</v>
      </c>
      <c r="FT166" s="346">
        <f>if($A166-FT$126&gt;=0, if($B166&lt;=$B165,FT165,FT165*vlookup($B166,'2a. TBill Main'!$B$237:$HF$246,1+FT$123)),FT165)</f>
        <v>35676.41113</v>
      </c>
      <c r="FU166" s="346">
        <f>if($A166-FU$126&gt;=0, if($B166&lt;=$B165,FU165,FU165*vlookup($B166,'2a. TBill Main'!$B$237:$HF$246,1+FU$123)),FU165)</f>
        <v>38242.48165</v>
      </c>
      <c r="FV166" s="346">
        <f>if($A166-FV$126&gt;=0, if($B166&lt;=$B165,FV165,FV165*vlookup($B166,'2a. TBill Main'!$B$237:$HF$246,1+FV$123)),FV165)</f>
        <v>80309.21146</v>
      </c>
      <c r="FW166" s="346">
        <f>if($A166-FW$126&gt;=0, if($B166&lt;=$B165,FW165,FW165*vlookup($B166,'2a. TBill Main'!$B$237:$HF$246,1+FW$123)),FW165)</f>
        <v>1908.299834</v>
      </c>
      <c r="FX166" s="346">
        <f>if($A166-FX$126&gt;=0, if($B166&lt;=$B165,FX165,FX165*vlookup($B166,'2a. TBill Main'!$B$237:$HF$246,1+FX$123)),FX165)</f>
        <v>42596.96182</v>
      </c>
      <c r="FY166" s="346">
        <f>if($A166-FY$126&gt;=0, if($B166&lt;=$B165,FY165,FY165*vlookup($B166,'2a. TBill Main'!$B$237:$HF$246,1+FY$123)),FY165)</f>
        <v>39512.13204</v>
      </c>
      <c r="FZ166" s="346">
        <f>if($A166-FZ$126&gt;=0, if($B166&lt;=$B165,FZ165,FZ165*vlookup($B166,'2a. TBill Main'!$B$237:$HF$246,1+FZ$123)),FZ165)</f>
        <v>44343.43859</v>
      </c>
      <c r="GA166" s="346">
        <f>if($A166-GA$126&gt;=0, if($B166&lt;=$B165,GA165,GA165*vlookup($B166,'2a. TBill Main'!$B$237:$HF$246,1+GA$123)),GA165)</f>
        <v>717.0465309</v>
      </c>
      <c r="GB166" s="346">
        <f>if($A166-GB$126&gt;=0, if($B166&lt;=$B165,GB165,GB165*vlookup($B166,'2a. TBill Main'!$B$237:$HF$246,1+GB$123)),GB165)</f>
        <v>4049.878806</v>
      </c>
      <c r="GC166" s="346">
        <f>if($A166-GC$126&gt;=0, if($B166&lt;=$B165,GC165,GC165*vlookup($B166,'2a. TBill Main'!$B$237:$HF$246,1+GC$123)),GC165)</f>
        <v>210.3336491</v>
      </c>
      <c r="GD166" s="346">
        <f>if($A166-GD$126&gt;=0, if($B166&lt;=$B165,GD165,GD165*vlookup($B166,'2a. TBill Main'!$B$237:$HF$246,1+GD$123)),GD165)</f>
        <v>16121.11814</v>
      </c>
      <c r="GE166" s="346">
        <f>if($A166-GE$126&gt;=0, if($B166&lt;=$B165,GE165,GE165*vlookup($B166,'2a. TBill Main'!$B$237:$HF$246,1+GE$123)),GE165)</f>
        <v>4128.734804</v>
      </c>
      <c r="GF166" s="346">
        <f>if($A166-GF$126&gt;=0, if($B166&lt;=$B165,GF165,GF165*vlookup($B166,'2a. TBill Main'!$B$237:$HF$246,1+GF$123)),GF165)</f>
        <v>3206.632086</v>
      </c>
      <c r="GG166" s="346">
        <f>if($A166-GG$126&gt;=0, if($B166&lt;=$B165,GG165,GG165*vlookup($B166,'2a. TBill Main'!$B$237:$HF$246,1+GG$123)),GG165)</f>
        <v>47167.24432</v>
      </c>
      <c r="GH166" s="346">
        <f>if($A166-GH$126&gt;=0, if($B166&lt;=$B165,GH165,GH165*vlookup($B166,'2a. TBill Main'!$B$237:$HF$246,1+GH$123)),GH165)</f>
        <v>210.3336491</v>
      </c>
      <c r="GI166" s="346">
        <f>if($A166-GI$126&gt;=0, if($B166&lt;=$B165,GI165,GI165*vlookup($B166,'2a. TBill Main'!$B$237:$HF$246,1+GI$123)),GI165)</f>
        <v>478.0310206</v>
      </c>
      <c r="GJ166" s="346">
        <f>if($A166-GJ$126&gt;=0, if($B166&lt;=$B165,GJ165,GJ165*vlookup($B166,'2a. TBill Main'!$B$237:$HF$246,1+GJ$123)),GJ165)</f>
        <v>63.10009472</v>
      </c>
      <c r="GK166" s="346">
        <f>if($A166-GK$126&gt;=0, if($B166&lt;=$B165,GK165,GK165*vlookup($B166,'2a. TBill Main'!$B$237:$HF$246,1+GK$123)),GK165)</f>
        <v>31108.27021</v>
      </c>
      <c r="GL166" s="346">
        <f>if($A166-GL$126&gt;=0, if($B166&lt;=$B165,GL165,GL165*vlookup($B166,'2a. TBill Main'!$B$237:$HF$246,1+GL$123)),GL165)</f>
        <v>22802.67244</v>
      </c>
      <c r="GM166" s="346">
        <f>if($A166-GM$126&gt;=0, if($B166&lt;=$B165,GM165,GM165*vlookup($B166,'2a. TBill Main'!$B$237:$HF$246,1+GM$123)),GM165)</f>
        <v>621.4403268</v>
      </c>
      <c r="GN166" s="346">
        <f>if($A166-GN$126&gt;=0, if($B166&lt;=$B165,GN165,GN165*vlookup($B166,'2a. TBill Main'!$B$237:$HF$246,1+GN$123)),GN165)</f>
        <v>19.12124082</v>
      </c>
      <c r="GO166" s="346">
        <f>if($A166-GO$126&gt;=0, if($B166&lt;=$B165,GO165,GO165*vlookup($B166,'2a. TBill Main'!$B$237:$HF$246,1+GO$123)),GO165)</f>
        <v>2227.624556</v>
      </c>
      <c r="GP166" s="346">
        <f>if($A166-GP$126&gt;=0, if($B166&lt;=$B165,GP165,GP165*vlookup($B166,'2a. TBill Main'!$B$237:$HF$246,1+GP$123)),GP165)</f>
        <v>20851.71312</v>
      </c>
      <c r="GQ166" s="346">
        <f>if($A166-GQ$126&gt;=0, if($B166&lt;=$B165,GQ165,GQ165*vlookup($B166,'2a. TBill Main'!$B$237:$HF$246,1+GQ$123)),GQ165)</f>
        <v>21897.64499</v>
      </c>
      <c r="GR166" s="346">
        <f>if($A166-GR$126&gt;=0, if($B166&lt;=$B165,GR165,GR165*vlookup($B166,'2a. TBill Main'!$B$237:$HF$246,1+GR$123)),GR165)</f>
        <v>26098.5816</v>
      </c>
      <c r="GS166" s="346">
        <f>if($A166-GS$126&gt;=0, if($B166&lt;=$B165,GS165,GS165*vlookup($B166,'2a. TBill Main'!$B$237:$HF$246,1+GS$123)),GS165)</f>
        <v>52939.06734</v>
      </c>
      <c r="GT166" s="346">
        <f>if($A166-GT$126&gt;=0, if($B166&lt;=$B165,GT165,GT165*vlookup($B166,'2a. TBill Main'!$B$237:$HF$246,1+GT$123)),GT165)</f>
        <v>3822.336041</v>
      </c>
      <c r="GU166" s="346">
        <f>if($A166-GU$126&gt;=0, if($B166&lt;=$B165,GU165,GU165*vlookup($B166,'2a. TBill Main'!$B$237:$HF$246,1+GU$123)),GU165)</f>
        <v>15872.54201</v>
      </c>
      <c r="GV166" s="346">
        <f>if($A166-GV$126&gt;=0, if($B166&lt;=$B165,GV165,GV165*vlookup($B166,'2a. TBill Main'!$B$237:$HF$246,1+GV$123)),GV165)</f>
        <v>26507.77615</v>
      </c>
      <c r="GW166" s="346">
        <f>if($A166-GW$126&gt;=0, if($B166&lt;=$B165,GW165,GW165*vlookup($B166,'2a. TBill Main'!$B$237:$HF$246,1+GW$123)),GW165)</f>
        <v>28962.94348</v>
      </c>
      <c r="GX166" s="346">
        <f>if($A166-GX$126&gt;=0, if($B166&lt;=$B165,GX165,GX165*vlookup($B166,'2a. TBill Main'!$B$237:$HF$246,1+GX$123)),GX165)</f>
        <v>12669.73417</v>
      </c>
      <c r="GY166" s="346">
        <f>if($A166-GY$126&gt;=0, if($B166&lt;=$B165,GY165,GY165*vlookup($B166,'2a. TBill Main'!$B$237:$HF$246,1+GY$123)),GY165)</f>
        <v>48973.322</v>
      </c>
      <c r="GZ166" s="346">
        <f>if($A166-GZ$126&gt;=0, if($B166&lt;=$B165,GZ165,GZ165*vlookup($B166,'2a. TBill Main'!$B$237:$HF$246,1+GZ$123)),GZ165)</f>
        <v>39340.04087</v>
      </c>
      <c r="HA166" s="346">
        <f>if($A166-HA$126&gt;=0, if($B166&lt;=$B165,HA165,HA165*vlookup($B166,'2a. TBill Main'!$B$237:$HF$246,1+HA$123)),HA165)</f>
        <v>56688.74267</v>
      </c>
      <c r="HB166" s="346">
        <f>if($A166-HB$126&gt;=0, if($B166&lt;=$B165,HB165,HB165*vlookup($B166,'2a. TBill Main'!$B$237:$HF$246,1+HB$123)),HB165)</f>
        <v>35076.00417</v>
      </c>
      <c r="HC166" s="346">
        <f>if($A166-HC$126&gt;=0, if($B166&lt;=$B165,HC165,HC165*vlookup($B166,'2a. TBill Main'!$B$237:$HF$246,1+HC$123)),HC165)</f>
        <v>10394.30651</v>
      </c>
      <c r="HD166" s="346">
        <f>if($A166-HD$126&gt;=0, if($B166&lt;=$B165,HD165,HD165*vlookup($B166,'2a. TBill Main'!$B$237:$HF$246,1+HD$123)),HD165)</f>
        <v>25196.05903</v>
      </c>
      <c r="HE166" s="346">
        <f>if($A166-HE$126&gt;=0, if($B166&lt;=$B165,HE165,HE165*vlookup($B166,'2a. TBill Main'!$B$237:$HF$246,1+HE$123)),HE165)</f>
        <v>23346.76735</v>
      </c>
      <c r="HF166" s="346">
        <f>if($A166-HF$126&gt;=0, if($B166&lt;=$B165,HF165,HF165*vlookup($B166,'2a. TBill Main'!$B$237:$HF$246,1+HF$123)),HF165)</f>
        <v>23536.33533</v>
      </c>
      <c r="HG166" s="346">
        <f>if($A166-HG$126&gt;=0, if($B166&lt;=$B165,HG165,HG165*vlookup($B166,'2a. TBill Main'!$B$237:$HF$246,1+HG$123)),HG165)</f>
        <v>4839.586052</v>
      </c>
      <c r="HH166" s="346">
        <f>if($A166-HH$126&gt;=0, if($B166&lt;=$B165,HH165,HH165*vlookup($B166,'2a. TBill Main'!$B$237:$HF$246,1+HH$123)),HH165)</f>
        <v>28764.08257</v>
      </c>
      <c r="HI166" s="346">
        <f>if($A166-HI$126&gt;=0, if($B166&lt;=$B165,HI165,HI165*vlookup($B166,'2a. TBill Main'!$B$237:$HF$246,1+HI$123)),HI165)</f>
        <v>44565.87599</v>
      </c>
      <c r="HJ166" s="346"/>
      <c r="HK166" s="346"/>
      <c r="HL166" s="346"/>
      <c r="HM166" s="346"/>
      <c r="HN166" s="346"/>
      <c r="HO166" s="346"/>
      <c r="HP166" s="346"/>
      <c r="HQ166" s="346"/>
      <c r="HR166" s="346"/>
      <c r="HS166" s="346"/>
      <c r="HT166" s="346"/>
      <c r="HU166" s="346"/>
      <c r="HV166" s="346"/>
      <c r="HW166" s="346"/>
      <c r="HX166" s="346"/>
    </row>
    <row r="167">
      <c r="A167" s="331" t="str">
        <f t="shared" si="33"/>
        <v>12-2030</v>
      </c>
      <c r="B167" s="346">
        <f t="shared" si="36"/>
        <v>9</v>
      </c>
      <c r="C167" s="346">
        <f t="shared" si="34"/>
        <v>6663714.882</v>
      </c>
      <c r="D167" s="338">
        <f t="shared" si="35"/>
        <v>9</v>
      </c>
      <c r="E167" s="346"/>
      <c r="F167" s="346">
        <f>if($A167-F$126&gt;=0, if($B167&lt;=$B166,F166,F166*vlookup($B167,'2a. TBill Main'!$B$237:$HF$246,1+F$123)),F166)</f>
        <v>586.8025814</v>
      </c>
      <c r="G167" s="346">
        <f>if($A167-G$126&gt;=0, if($B167&lt;=$B166,G166,G166*vlookup($B167,'2a. TBill Main'!$B$237:$HF$246,1+G$123)),G166)</f>
        <v>15112.71689</v>
      </c>
      <c r="H167" s="346">
        <f>if($A167-H$126&gt;=0, if($B167&lt;=$B166,H166,H166*vlookup($B167,'2a. TBill Main'!$B$237:$HF$246,1+H$123)),H166)</f>
        <v>41470.1471</v>
      </c>
      <c r="I167" s="346">
        <f>if($A167-I$126&gt;=0, if($B167&lt;=$B166,I166,I166*vlookup($B167,'2a. TBill Main'!$B$237:$HF$246,1+I$123)),I166)</f>
        <v>15551.30516</v>
      </c>
      <c r="J167" s="346">
        <f>if($A167-J$126&gt;=0, if($B167&lt;=$B166,J166,J166*vlookup($B167,'2a. TBill Main'!$B$237:$HF$246,1+J$123)),J166)</f>
        <v>20735.07355</v>
      </c>
      <c r="K167" s="346">
        <f>if($A167-K$126&gt;=0, if($B167&lt;=$B166,K166,K166*vlookup($B167,'2a. TBill Main'!$B$237:$HF$246,1+K$123)),K166)</f>
        <v>20735.07355</v>
      </c>
      <c r="L167" s="346">
        <f>if($A167-L$126&gt;=0, if($B167&lt;=$B166,L166,L166*vlookup($B167,'2a. TBill Main'!$B$237:$HF$246,1+L$123)),L166)</f>
        <v>5436.010557</v>
      </c>
      <c r="M167" s="346">
        <f>if($A167-M$126&gt;=0, if($B167&lt;=$B166,M166,M166*vlookup($B167,'2a. TBill Main'!$B$237:$HF$246,1+M$123)),M166)</f>
        <v>153582.6163</v>
      </c>
      <c r="N167" s="346">
        <f>if($A167-N$126&gt;=0, if($B167&lt;=$B166,N166,N166*vlookup($B167,'2a. TBill Main'!$B$237:$HF$246,1+N$123)),N166)</f>
        <v>51730.91898</v>
      </c>
      <c r="O167" s="346">
        <f>if($A167-O$126&gt;=0, if($B167&lt;=$B166,O166,O166*vlookup($B167,'2a. TBill Main'!$B$237:$HF$246,1+O$123)),O166)</f>
        <v>2759.838289</v>
      </c>
      <c r="P167" s="346">
        <f>if($A167-P$126&gt;=0, if($B167&lt;=$B166,P166,P166*vlookup($B167,'2a. TBill Main'!$B$237:$HF$246,1+P$123)),P166)</f>
        <v>20.73507355</v>
      </c>
      <c r="Q167" s="346">
        <f>if($A167-Q$126&gt;=0, if($B167&lt;=$B166,Q166,Q166*vlookup($B167,'2a. TBill Main'!$B$237:$HF$246,1+Q$123)),Q166)</f>
        <v>393.9663974</v>
      </c>
      <c r="R167" s="346">
        <f>if($A167-R$126&gt;=0, if($B167&lt;=$B166,R166,R166*vlookup($B167,'2a. TBill Main'!$B$237:$HF$246,1+R$123)),R166)</f>
        <v>15299.06299</v>
      </c>
      <c r="S167" s="346">
        <f>if($A167-S$126&gt;=0, if($B167&lt;=$B166,S166,S166*vlookup($B167,'2a. TBill Main'!$B$237:$HF$246,1+S$123)),S166)</f>
        <v>12307.90422</v>
      </c>
      <c r="T167" s="346">
        <f>if($A167-T$126&gt;=0, if($B167&lt;=$B166,T166,T166*vlookup($B167,'2a. TBill Main'!$B$237:$HF$246,1+T$123)),T166)</f>
        <v>136907.4701</v>
      </c>
      <c r="U167" s="346">
        <f>if($A167-U$126&gt;=0, if($B167&lt;=$B166,U166,U166*vlookup($B167,'2a. TBill Main'!$B$237:$HF$246,1+U$123)),U166)</f>
        <v>21121.92782</v>
      </c>
      <c r="V167" s="346">
        <f>if($A167-V$126&gt;=0, if($B167&lt;=$B166,V166,V166*vlookup($B167,'2a. TBill Main'!$B$237:$HF$246,1+V$123)),V166)</f>
        <v>67803.15139</v>
      </c>
      <c r="W167" s="346">
        <f>if($A167-W$126&gt;=0, if($B167&lt;=$B166,W166,W166*vlookup($B167,'2a. TBill Main'!$B$237:$HF$246,1+W$123)),W166)</f>
        <v>20735.07355</v>
      </c>
      <c r="X167" s="346">
        <f>if($A167-X$126&gt;=0, if($B167&lt;=$B166,X166,X166*vlookup($B167,'2a. TBill Main'!$B$237:$HF$246,1+X$123)),X166)</f>
        <v>36613.97214</v>
      </c>
      <c r="Y167" s="346">
        <f>if($A167-Y$126&gt;=0, if($B167&lt;=$B166,Y166,Y166*vlookup($B167,'2a. TBill Main'!$B$237:$HF$246,1+Y$123)),Y166)</f>
        <v>20735.07355</v>
      </c>
      <c r="Z167" s="346">
        <f>if($A167-Z$126&gt;=0, if($B167&lt;=$B166,Z166,Z166*vlookup($B167,'2a. TBill Main'!$B$237:$HF$246,1+Z$123)),Z166)</f>
        <v>2622.986804</v>
      </c>
      <c r="AA167" s="346">
        <f>if($A167-AA$126&gt;=0, if($B167&lt;=$B166,AA166,AA166*vlookup($B167,'2a. TBill Main'!$B$237:$HF$246,1+AA$123)),AA166)</f>
        <v>46256.90103</v>
      </c>
      <c r="AB167" s="346">
        <f>if($A167-AB$126&gt;=0, if($B167&lt;=$B166,AB166,AB166*vlookup($B167,'2a. TBill Main'!$B$237:$HF$246,1+AB$123)),AB166)</f>
        <v>27361.36027</v>
      </c>
      <c r="AC167" s="346">
        <f>if($A167-AC$126&gt;=0, if($B167&lt;=$B166,AC166,AC166*vlookup($B167,'2a. TBill Main'!$B$237:$HF$246,1+AC$123)),AC166)</f>
        <v>16588.05884</v>
      </c>
      <c r="AD167" s="346">
        <f>if($A167-AD$126&gt;=0, if($B167&lt;=$B166,AD166,AD166*vlookup($B167,'2a. TBill Main'!$B$237:$HF$246,1+AD$123)),AD166)</f>
        <v>10367.53677</v>
      </c>
      <c r="AE167" s="346">
        <f>if($A167-AE$126&gt;=0, if($B167&lt;=$B166,AE166,AE166*vlookup($B167,'2a. TBill Main'!$B$237:$HF$246,1+AE$123)),AE166)</f>
        <v>90645.98664</v>
      </c>
      <c r="AF167" s="346">
        <f>if($A167-AF$126&gt;=0, if($B167&lt;=$B166,AF166,AF166*vlookup($B167,'2a. TBill Main'!$B$237:$HF$246,1+AF$123)),AF166)</f>
        <v>16329.43027</v>
      </c>
      <c r="AG167" s="346">
        <f>if($A167-AG$126&gt;=0, if($B167&lt;=$B166,AG166,AG166*vlookup($B167,'2a. TBill Main'!$B$237:$HF$246,1+AG$123)),AG166)</f>
        <v>22778.74313</v>
      </c>
      <c r="AH167" s="346">
        <f>if($A167-AH$126&gt;=0, if($B167&lt;=$B166,AH166,AH166*vlookup($B167,'2a. TBill Main'!$B$237:$HF$246,1+AH$123)),AH166)</f>
        <v>17299.41701</v>
      </c>
      <c r="AI167" s="346">
        <f>if($A167-AI$126&gt;=0, if($B167&lt;=$B166,AI166,AI166*vlookup($B167,'2a. TBill Main'!$B$237:$HF$246,1+AI$123)),AI166)</f>
        <v>32156.30456</v>
      </c>
      <c r="AJ167" s="346">
        <f>if($A167-AJ$126&gt;=0, if($B167&lt;=$B166,AJ166,AJ166*vlookup($B167,'2a. TBill Main'!$B$237:$HF$246,1+AJ$123)),AJ166)</f>
        <v>31102.61032</v>
      </c>
      <c r="AK167" s="346">
        <f>if($A167-AK$126&gt;=0, if($B167&lt;=$B166,AK166,AK166*vlookup($B167,'2a. TBill Main'!$B$237:$HF$246,1+AK$123)),AK166)</f>
        <v>24882.08826</v>
      </c>
      <c r="AL167" s="346">
        <f>if($A167-AL$126&gt;=0, if($B167&lt;=$B166,AL166,AL166*vlookup($B167,'2a. TBill Main'!$B$237:$HF$246,1+AL$123)),AL166)</f>
        <v>16588.05884</v>
      </c>
      <c r="AM167" s="346">
        <f>if($A167-AM$126&gt;=0, if($B167&lt;=$B166,AM166,AM166*vlookup($B167,'2a. TBill Main'!$B$237:$HF$246,1+AM$123)),AM166)</f>
        <v>23434.24101</v>
      </c>
      <c r="AN167" s="346">
        <f>if($A167-AN$126&gt;=0, if($B167&lt;=$B166,AN166,AN166*vlookup($B167,'2a. TBill Main'!$B$237:$HF$246,1+AN$123)),AN166)</f>
        <v>124650.9681</v>
      </c>
      <c r="AO167" s="346">
        <f>if($A167-AO$126&gt;=0, if($B167&lt;=$B166,AO166,AO166*vlookup($B167,'2a. TBill Main'!$B$237:$HF$246,1+AO$123)),AO166)</f>
        <v>13661.84232</v>
      </c>
      <c r="AP167" s="346">
        <f>if($A167-AP$126&gt;=0, if($B167&lt;=$B166,AP166,AP166*vlookup($B167,'2a. TBill Main'!$B$237:$HF$246,1+AP$123)),AP166)</f>
        <v>24843.99793</v>
      </c>
      <c r="AQ167" s="346">
        <f>if($A167-AQ$126&gt;=0, if($B167&lt;=$B166,AQ166,AQ166*vlookup($B167,'2a. TBill Main'!$B$237:$HF$246,1+AQ$123)),AQ166)</f>
        <v>57811.50003</v>
      </c>
      <c r="AR167" s="346">
        <f>if($A167-AR$126&gt;=0, if($B167&lt;=$B166,AR166,AR166*vlookup($B167,'2a. TBill Main'!$B$237:$HF$246,1+AR$123)),AR166)</f>
        <v>41470.1471</v>
      </c>
      <c r="AS167" s="346">
        <f>if($A167-AS$126&gt;=0, if($B167&lt;=$B166,AS166,AS166*vlookup($B167,'2a. TBill Main'!$B$237:$HF$246,1+AS$123)),AS166)</f>
        <v>12441.04413</v>
      </c>
      <c r="AT167" s="346">
        <f>if($A167-AT$126&gt;=0, if($B167&lt;=$B166,AT166,AT166*vlookup($B167,'2a. TBill Main'!$B$237:$HF$246,1+AT$123)),AT166)</f>
        <v>16588.05884</v>
      </c>
      <c r="AU167" s="346">
        <f>if($A167-AU$126&gt;=0, if($B167&lt;=$B166,AU166,AU166*vlookup($B167,'2a. TBill Main'!$B$237:$HF$246,1+AU$123)),AU166)</f>
        <v>16588.05884</v>
      </c>
      <c r="AV167" s="346">
        <f>if($A167-AV$126&gt;=0, if($B167&lt;=$B166,AV166,AV166*vlookup($B167,'2a. TBill Main'!$B$237:$HF$246,1+AV$123)),AV166)</f>
        <v>10367.53677</v>
      </c>
      <c r="AW167" s="346">
        <f>if($A167-AW$126&gt;=0, if($B167&lt;=$B166,AW166,AW166*vlookup($B167,'2a. TBill Main'!$B$237:$HF$246,1+AW$123)),AW166)</f>
        <v>10367.53677</v>
      </c>
      <c r="AX167" s="346">
        <f>if($A167-AX$126&gt;=0, if($B167&lt;=$B166,AX166,AX166*vlookup($B167,'2a. TBill Main'!$B$237:$HF$246,1+AX$123)),AX166)</f>
        <v>77132.40009</v>
      </c>
      <c r="AY167" s="346">
        <f>if($A167-AY$126&gt;=0, if($B167&lt;=$B166,AY166,AY166*vlookup($B167,'2a. TBill Main'!$B$237:$HF$246,1+AY$123)),AY166)</f>
        <v>58688.4485</v>
      </c>
      <c r="AZ167" s="346">
        <f>if($A167-AZ$126&gt;=0, if($B167&lt;=$B166,AZ166,AZ166*vlookup($B167,'2a. TBill Main'!$B$237:$HF$246,1+AZ$123)),AZ166)</f>
        <v>23457.5265</v>
      </c>
      <c r="BA167" s="346">
        <f>if($A167-BA$126&gt;=0, if($B167&lt;=$B166,BA166,BA166*vlookup($B167,'2a. TBill Main'!$B$237:$HF$246,1+BA$123)),BA166)</f>
        <v>35687.03141</v>
      </c>
      <c r="BB167" s="346">
        <f>if($A167-BB$126&gt;=0, if($B167&lt;=$B166,BB166,BB166*vlookup($B167,'2a. TBill Main'!$B$237:$HF$246,1+BB$123)),BB166)</f>
        <v>65806.92366</v>
      </c>
      <c r="BC167" s="346">
        <f>if($A167-BC$126&gt;=0, if($B167&lt;=$B166,BC166,BC166*vlookup($B167,'2a. TBill Main'!$B$237:$HF$246,1+BC$123)),BC166)</f>
        <v>622.0522065</v>
      </c>
      <c r="BD167" s="346">
        <f>if($A167-BD$126&gt;=0, if($B167&lt;=$B166,BD166,BD166*vlookup($B167,'2a. TBill Main'!$B$237:$HF$246,1+BD$123)),BD166)</f>
        <v>31102.61032</v>
      </c>
      <c r="BE167" s="346">
        <f>if($A167-BE$126&gt;=0, if($B167&lt;=$B166,BE166,BE166*vlookup($B167,'2a. TBill Main'!$B$237:$HF$246,1+BE$123)),BE166)</f>
        <v>20735.07355</v>
      </c>
      <c r="BF167" s="346">
        <f>if($A167-BF$126&gt;=0, if($B167&lt;=$B166,BF166,BF166*vlookup($B167,'2a. TBill Main'!$B$237:$HF$246,1+BF$123)),BF166)</f>
        <v>10367.53677</v>
      </c>
      <c r="BG167" s="346">
        <f>if($A167-BG$126&gt;=0, if($B167&lt;=$B166,BG166,BG166*vlookup($B167,'2a. TBill Main'!$B$237:$HF$246,1+BG$123)),BG166)</f>
        <v>10367.53677</v>
      </c>
      <c r="BH167" s="346">
        <f>if($A167-BH$126&gt;=0, if($B167&lt;=$B166,BH166,BH166*vlookup($B167,'2a. TBill Main'!$B$237:$HF$246,1+BH$123)),BH166)</f>
        <v>20735.07355</v>
      </c>
      <c r="BI167" s="346">
        <f>if($A167-BI$126&gt;=0, if($B167&lt;=$B166,BI166,BI166*vlookup($B167,'2a. TBill Main'!$B$237:$HF$246,1+BI$123)),BI166)</f>
        <v>115000.8649</v>
      </c>
      <c r="BJ167" s="346">
        <f>if($A167-BJ$126&gt;=0, if($B167&lt;=$B166,BJ166,BJ166*vlookup($B167,'2a. TBill Main'!$B$237:$HF$246,1+BJ$123)),BJ166)</f>
        <v>20735.07355</v>
      </c>
      <c r="BK167" s="346">
        <f>if($A167-BK$126&gt;=0, if($B167&lt;=$B166,BK166,BK166*vlookup($B167,'2a. TBill Main'!$B$237:$HF$246,1+BK$123)),BK166)</f>
        <v>38469.61607</v>
      </c>
      <c r="BL167" s="346">
        <f>if($A167-BL$126&gt;=0, if($B167&lt;=$B166,BL166,BL166*vlookup($B167,'2a. TBill Main'!$B$237:$HF$246,1+BL$123)),BL166)</f>
        <v>51837.68387</v>
      </c>
      <c r="BM167" s="346">
        <f>if($A167-BM$126&gt;=0, if($B167&lt;=$B166,BM166,BM166*vlookup($B167,'2a. TBill Main'!$B$237:$HF$246,1+BM$123)),BM166)</f>
        <v>41.4701471</v>
      </c>
      <c r="BN167" s="346">
        <f>if($A167-BN$126&gt;=0, if($B167&lt;=$B166,BN166,BN166*vlookup($B167,'2a. TBill Main'!$B$237:$HF$246,1+BN$123)),BN166)</f>
        <v>5888.449862</v>
      </c>
      <c r="BO167" s="346">
        <f>if($A167-BO$126&gt;=0, if($B167&lt;=$B166,BO166,BO166*vlookup($B167,'2a. TBill Main'!$B$237:$HF$246,1+BO$123)),BO166)</f>
        <v>40663.8845</v>
      </c>
      <c r="BP167" s="346">
        <f>if($A167-BP$126&gt;=0, if($B167&lt;=$B166,BP166,BP166*vlookup($B167,'2a. TBill Main'!$B$237:$HF$246,1+BP$123)),BP166)</f>
        <v>20735.07355</v>
      </c>
      <c r="BQ167" s="346">
        <f>if($A167-BQ$126&gt;=0, if($B167&lt;=$B166,BQ166,BQ166*vlookup($B167,'2a. TBill Main'!$B$237:$HF$246,1+BQ$123)),BQ166)</f>
        <v>4761.975521</v>
      </c>
      <c r="BR167" s="346">
        <f>if($A167-BR$126&gt;=0, if($B167&lt;=$B166,BR166,BR166*vlookup($B167,'2a. TBill Main'!$B$237:$HF$246,1+BR$123)),BR166)</f>
        <v>20735.07355</v>
      </c>
      <c r="BS167" s="346">
        <f>if($A167-BS$126&gt;=0, if($B167&lt;=$B166,BS166,BS166*vlookup($B167,'2a. TBill Main'!$B$237:$HF$246,1+BS$123)),BS166)</f>
        <v>12441.04413</v>
      </c>
      <c r="BT167" s="346">
        <f>if($A167-BT$126&gt;=0, if($B167&lt;=$B166,BT166,BT166*vlookup($B167,'2a. TBill Main'!$B$237:$HF$246,1+BT$123)),BT166)</f>
        <v>144734.9604</v>
      </c>
      <c r="BU167" s="346">
        <f>if($A167-BU$126&gt;=0, if($B167&lt;=$B166,BU166,BU166*vlookup($B167,'2a. TBill Main'!$B$237:$HF$246,1+BU$123)),BU166)</f>
        <v>52030.83108</v>
      </c>
      <c r="BV167" s="346">
        <f>if($A167-BV$126&gt;=0, if($B167&lt;=$B166,BV166,BV166*vlookup($B167,'2a. TBill Main'!$B$237:$HF$246,1+BV$123)),BV166)</f>
        <v>51837.68387</v>
      </c>
      <c r="BW167" s="346">
        <f>if($A167-BW$126&gt;=0, if($B167&lt;=$B166,BW166,BW166*vlookup($B167,'2a. TBill Main'!$B$237:$HF$246,1+BW$123)),BW166)</f>
        <v>1042.9742</v>
      </c>
      <c r="BX167" s="346">
        <f>if($A167-BX$126&gt;=0, if($B167&lt;=$B166,BX166,BX166*vlookup($B167,'2a. TBill Main'!$B$237:$HF$246,1+BX$123)),BX166)</f>
        <v>31102.61032</v>
      </c>
      <c r="BY167" s="346">
        <f>if($A167-BY$126&gt;=0, if($B167&lt;=$B166,BY166,BY166*vlookup($B167,'2a. TBill Main'!$B$237:$HF$246,1+BY$123)),BY166)</f>
        <v>20735.07355</v>
      </c>
      <c r="BZ167" s="346">
        <f>if($A167-BZ$126&gt;=0, if($B167&lt;=$B166,BZ166,BZ166*vlookup($B167,'2a. TBill Main'!$B$237:$HF$246,1+BZ$123)),BZ166)</f>
        <v>12626.45716</v>
      </c>
      <c r="CA167" s="346">
        <f>if($A167-CA$126&gt;=0, if($B167&lt;=$B166,CA166,CA166*vlookup($B167,'2a. TBill Main'!$B$237:$HF$246,1+CA$123)),CA166)</f>
        <v>20735.07355</v>
      </c>
      <c r="CB167" s="346">
        <f>if($A167-CB$126&gt;=0, if($B167&lt;=$B166,CB166,CB166*vlookup($B167,'2a. TBill Main'!$B$237:$HF$246,1+CB$123)),CB166)</f>
        <v>42556.66495</v>
      </c>
      <c r="CC167" s="346">
        <f>if($A167-CC$126&gt;=0, if($B167&lt;=$B166,CC166,CC166*vlookup($B167,'2a. TBill Main'!$B$237:$HF$246,1+CC$123)),CC166)</f>
        <v>78351.49801</v>
      </c>
      <c r="CD167" s="346">
        <f>if($A167-CD$126&gt;=0, if($B167&lt;=$B166,CD166,CD166*vlookup($B167,'2a. TBill Main'!$B$237:$HF$246,1+CD$123)),CD166)</f>
        <v>21767.68021</v>
      </c>
      <c r="CE167" s="346">
        <f>if($A167-CE$126&gt;=0, if($B167&lt;=$B166,CE166,CE166*vlookup($B167,'2a. TBill Main'!$B$237:$HF$246,1+CE$123)),CE166)</f>
        <v>46252.94063</v>
      </c>
      <c r="CF167" s="346">
        <f>if($A167-CF$126&gt;=0, if($B167&lt;=$B166,CF166,CF166*vlookup($B167,'2a. TBill Main'!$B$237:$HF$246,1+CF$123)),CF166)</f>
        <v>51837.68387</v>
      </c>
      <c r="CG167" s="346">
        <f>if($A167-CG$126&gt;=0, if($B167&lt;=$B166,CG166,CG166*vlookup($B167,'2a. TBill Main'!$B$237:$HF$246,1+CG$123)),CG166)</f>
        <v>10.36753677</v>
      </c>
      <c r="CH167" s="346">
        <f>if($A167-CH$126&gt;=0, if($B167&lt;=$B166,CH166,CH166*vlookup($B167,'2a. TBill Main'!$B$237:$HF$246,1+CH$123)),CH166)</f>
        <v>29179.49446</v>
      </c>
      <c r="CI167" s="346">
        <f>if($A167-CI$126&gt;=0, if($B167&lt;=$B166,CI166,CI166*vlookup($B167,'2a. TBill Main'!$B$237:$HF$246,1+CI$123)),CI166)</f>
        <v>20735.07355</v>
      </c>
      <c r="CJ167" s="346">
        <f>if($A167-CJ$126&gt;=0, if($B167&lt;=$B166,CJ166,CJ166*vlookup($B167,'2a. TBill Main'!$B$237:$HF$246,1+CJ$123)),CJ166)</f>
        <v>10367.53677</v>
      </c>
      <c r="CK167" s="346">
        <f>if($A167-CK$126&gt;=0, if($B167&lt;=$B166,CK166,CK166*vlookup($B167,'2a. TBill Main'!$B$237:$HF$246,1+CK$123)),CK166)</f>
        <v>18050.54505</v>
      </c>
      <c r="CL167" s="346">
        <f>if($A167-CL$126&gt;=0, if($B167&lt;=$B166,CL166,CL166*vlookup($B167,'2a. TBill Main'!$B$237:$HF$246,1+CL$123)),CL166)</f>
        <v>15574.17595</v>
      </c>
      <c r="CM167" s="346">
        <f>if($A167-CM$126&gt;=0, if($B167&lt;=$B166,CM166,CM166*vlookup($B167,'2a. TBill Main'!$B$237:$HF$246,1+CM$123)),CM166)</f>
        <v>91926.87507</v>
      </c>
      <c r="CN167" s="346">
        <f>if($A167-CN$126&gt;=0, if($B167&lt;=$B166,CN166,CN166*vlookup($B167,'2a. TBill Main'!$B$237:$HF$246,1+CN$123)),CN166)</f>
        <v>32467.4136</v>
      </c>
      <c r="CO167" s="346">
        <f>if($A167-CO$126&gt;=0, if($B167&lt;=$B166,CO166,CO166*vlookup($B167,'2a. TBill Main'!$B$237:$HF$246,1+CO$123)),CO166)</f>
        <v>305.9398532</v>
      </c>
      <c r="CP167" s="346">
        <f>if($A167-CP$126&gt;=0, if($B167&lt;=$B166,CP166,CP166*vlookup($B167,'2a. TBill Main'!$B$237:$HF$246,1+CP$123)),CP166)</f>
        <v>43337.18329</v>
      </c>
      <c r="CQ167" s="346">
        <f>if($A167-CQ$126&gt;=0, if($B167&lt;=$B166,CQ166,CQ166*vlookup($B167,'2a. TBill Main'!$B$237:$HF$246,1+CQ$123)),CQ166)</f>
        <v>9560.620412</v>
      </c>
      <c r="CR167" s="346">
        <f>if($A167-CR$126&gt;=0, if($B167&lt;=$B166,CR166,CR166*vlookup($B167,'2a. TBill Main'!$B$237:$HF$246,1+CR$123)),CR166)</f>
        <v>27388.27105</v>
      </c>
      <c r="CS167" s="346">
        <f>if($A167-CS$126&gt;=0, if($B167&lt;=$B166,CS166,CS166*vlookup($B167,'2a. TBill Main'!$B$237:$HF$246,1+CS$123)),CS166)</f>
        <v>8101.669737</v>
      </c>
      <c r="CT167" s="346">
        <f>if($A167-CT$126&gt;=0, if($B167&lt;=$B166,CT166,CT166*vlookup($B167,'2a. TBill Main'!$B$237:$HF$246,1+CT$123)),CT166)</f>
        <v>26778.09313</v>
      </c>
      <c r="CU167" s="346">
        <f>if($A167-CU$126&gt;=0, if($B167&lt;=$B166,CU166,CU166*vlookup($B167,'2a. TBill Main'!$B$237:$HF$246,1+CU$123)),CU166)</f>
        <v>40704.26492</v>
      </c>
      <c r="CV167" s="346">
        <f>if($A167-CV$126&gt;=0, if($B167&lt;=$B166,CV166,CV166*vlookup($B167,'2a. TBill Main'!$B$237:$HF$246,1+CV$123)),CV166)</f>
        <v>9560.620412</v>
      </c>
      <c r="CW167" s="346">
        <f>if($A167-CW$126&gt;=0, if($B167&lt;=$B166,CW166,CW166*vlookup($B167,'2a. TBill Main'!$B$237:$HF$246,1+CW$123)),CW166)</f>
        <v>13862.8996</v>
      </c>
      <c r="CX167" s="346">
        <f>if($A167-CX$126&gt;=0, if($B167&lt;=$B166,CX166,CX166*vlookup($B167,'2a. TBill Main'!$B$237:$HF$246,1+CX$123)),CX166)</f>
        <v>104262.3898</v>
      </c>
      <c r="CY167" s="346">
        <f>if($A167-CY$126&gt;=0, if($B167&lt;=$B166,CY166,CY166*vlookup($B167,'2a. TBill Main'!$B$237:$HF$246,1+CY$123)),CY166)</f>
        <v>204635.4619</v>
      </c>
      <c r="CZ167" s="346">
        <f>if($A167-CZ$126&gt;=0, if($B167&lt;=$B166,CZ166,CZ166*vlookup($B167,'2a. TBill Main'!$B$237:$HF$246,1+CZ$123)),CZ166)</f>
        <v>17314.7616</v>
      </c>
      <c r="DA167" s="346">
        <f>if($A167-DA$126&gt;=0, if($B167&lt;=$B166,DA166,DA166*vlookup($B167,'2a. TBill Main'!$B$237:$HF$246,1+DA$123)),DA166)</f>
        <v>47803.10206</v>
      </c>
      <c r="DB167" s="346">
        <f>if($A167-DB$126&gt;=0, if($B167&lt;=$B166,DB166,DB166*vlookup($B167,'2a. TBill Main'!$B$237:$HF$246,1+DB$123)),DB166)</f>
        <v>19121.24082</v>
      </c>
      <c r="DC167" s="346">
        <f>if($A167-DC$126&gt;=0, if($B167&lt;=$B166,DC166,DC166*vlookup($B167,'2a. TBill Main'!$B$237:$HF$246,1+DC$123)),DC166)</f>
        <v>19121.24082</v>
      </c>
      <c r="DD167" s="346">
        <f>if($A167-DD$126&gt;=0, if($B167&lt;=$B166,DD166,DD166*vlookup($B167,'2a. TBill Main'!$B$237:$HF$246,1+DD$123)),DD166)</f>
        <v>38085.68747</v>
      </c>
      <c r="DE167" s="346">
        <f>if($A167-DE$126&gt;=0, if($B167&lt;=$B166,DE166,DE166*vlookup($B167,'2a. TBill Main'!$B$237:$HF$246,1+DE$123)),DE166)</f>
        <v>14497.72479</v>
      </c>
      <c r="DF167" s="346">
        <f>if($A167-DF$126&gt;=0, if($B167&lt;=$B166,DF166,DF166*vlookup($B167,'2a. TBill Main'!$B$237:$HF$246,1+DF$123)),DF166)</f>
        <v>7648.496329</v>
      </c>
      <c r="DG167" s="346">
        <f>if($A167-DG$126&gt;=0, if($B167&lt;=$B166,DG166,DG166*vlookup($B167,'2a. TBill Main'!$B$237:$HF$246,1+DG$123)),DG166)</f>
        <v>19121.24082</v>
      </c>
      <c r="DH167" s="346">
        <f>if($A167-DH$126&gt;=0, if($B167&lt;=$B166,DH166,DH166*vlookup($B167,'2a. TBill Main'!$B$237:$HF$246,1+DH$123)),DH166)</f>
        <v>95325.12188</v>
      </c>
      <c r="DI167" s="346">
        <f>if($A167-DI$126&gt;=0, if($B167&lt;=$B166,DI166,DI166*vlookup($B167,'2a. TBill Main'!$B$237:$HF$246,1+DI$123)),DI166)</f>
        <v>14891.98566</v>
      </c>
      <c r="DJ167" s="346">
        <f>if($A167-DJ$126&gt;=0, if($B167&lt;=$B166,DJ166,DJ166*vlookup($B167,'2a. TBill Main'!$B$237:$HF$246,1+DJ$123)),DJ166)</f>
        <v>95.60620412</v>
      </c>
      <c r="DK167" s="346">
        <f>if($A167-DK$126&gt;=0, if($B167&lt;=$B166,DK166,DK166*vlookup($B167,'2a. TBill Main'!$B$237:$HF$246,1+DK$123)),DK166)</f>
        <v>44714.19945</v>
      </c>
      <c r="DL167" s="346">
        <f>if($A167-DL$126&gt;=0, if($B167&lt;=$B166,DL166,DL166*vlookup($B167,'2a. TBill Main'!$B$237:$HF$246,1+DL$123)),DL166)</f>
        <v>19121.24082</v>
      </c>
      <c r="DM167" s="346">
        <f>if($A167-DM$126&gt;=0, if($B167&lt;=$B166,DM166,DM166*vlookup($B167,'2a. TBill Main'!$B$237:$HF$246,1+DM$123)),DM166)</f>
        <v>12265.68323</v>
      </c>
      <c r="DN167" s="346">
        <f>if($A167-DN$126&gt;=0, if($B167&lt;=$B166,DN166,DN166*vlookup($B167,'2a. TBill Main'!$B$237:$HF$246,1+DN$123)),DN166)</f>
        <v>50927.51281</v>
      </c>
      <c r="DO167" s="346">
        <f>if($A167-DO$126&gt;=0, if($B167&lt;=$B166,DO166,DO166*vlookup($B167,'2a. TBill Main'!$B$237:$HF$246,1+DO$123)),DO166)</f>
        <v>19121.24082</v>
      </c>
      <c r="DP167" s="346">
        <f>if($A167-DP$126&gt;=0, if($B167&lt;=$B166,DP166,DP166*vlookup($B167,'2a. TBill Main'!$B$237:$HF$246,1+DP$123)),DP166)</f>
        <v>22945.48899</v>
      </c>
      <c r="DQ167" s="346">
        <f>if($A167-DQ$126&gt;=0, if($B167&lt;=$B166,DQ166,DQ166*vlookup($B167,'2a. TBill Main'!$B$237:$HF$246,1+DQ$123)),DQ166)</f>
        <v>13384.86858</v>
      </c>
      <c r="DR167" s="346">
        <f>if($A167-DR$126&gt;=0, if($B167&lt;=$B166,DR166,DR166*vlookup($B167,'2a. TBill Main'!$B$237:$HF$246,1+DR$123)),DR166)</f>
        <v>90455.43899</v>
      </c>
      <c r="DS167" s="346">
        <f>if($A167-DS$126&gt;=0, if($B167&lt;=$B166,DS166,DS166*vlookup($B167,'2a. TBill Main'!$B$237:$HF$246,1+DS$123)),DS166)</f>
        <v>3843.044344</v>
      </c>
      <c r="DT167" s="346">
        <f>if($A167-DT$126&gt;=0, if($B167&lt;=$B166,DT166,DT166*vlookup($B167,'2a. TBill Main'!$B$237:$HF$246,1+DT$123)),DT166)</f>
        <v>101.3425764</v>
      </c>
      <c r="DU167" s="346">
        <f>if($A167-DU$126&gt;=0, if($B167&lt;=$B166,DU166,DU166*vlookup($B167,'2a. TBill Main'!$B$237:$HF$246,1+DU$123)),DU166)</f>
        <v>33273.48304</v>
      </c>
      <c r="DV167" s="346">
        <f>if($A167-DV$126&gt;=0, if($B167&lt;=$B166,DV166,DV166*vlookup($B167,'2a. TBill Main'!$B$237:$HF$246,1+DV$123)),DV166)</f>
        <v>66692.65081</v>
      </c>
      <c r="DW167" s="346">
        <f>if($A167-DW$126&gt;=0, if($B167&lt;=$B166,DW166,DW166*vlookup($B167,'2a. TBill Main'!$B$237:$HF$246,1+DW$123)),DW166)</f>
        <v>19121.24082</v>
      </c>
      <c r="DX167" s="346">
        <f>if($A167-DX$126&gt;=0, if($B167&lt;=$B166,DX166,DX166*vlookup($B167,'2a. TBill Main'!$B$237:$HF$246,1+DX$123)),DX166)</f>
        <v>38242.48165</v>
      </c>
      <c r="DY167" s="346">
        <f>if($A167-DY$126&gt;=0, if($B167&lt;=$B166,DY166,DY166*vlookup($B167,'2a. TBill Main'!$B$237:$HF$246,1+DY$123)),DY166)</f>
        <v>19121.24082</v>
      </c>
      <c r="DZ167" s="346">
        <f>if($A167-DZ$126&gt;=0, if($B167&lt;=$B166,DZ166,DZ166*vlookup($B167,'2a. TBill Main'!$B$237:$HF$246,1+DZ$123)),DZ166)</f>
        <v>115557.3068</v>
      </c>
      <c r="EA167" s="346">
        <f>if($A167-EA$126&gt;=0, if($B167&lt;=$B166,EA166,EA166*vlookup($B167,'2a. TBill Main'!$B$237:$HF$246,1+EA$123)),EA166)</f>
        <v>546.8674875</v>
      </c>
      <c r="EB167" s="346">
        <f>if($A167-EB$126&gt;=0, if($B167&lt;=$B166,EB166,EB166*vlookup($B167,'2a. TBill Main'!$B$237:$HF$246,1+EB$123)),EB166)</f>
        <v>38242.48165</v>
      </c>
      <c r="EC167" s="346">
        <f>if($A167-EC$126&gt;=0, if($B167&lt;=$B166,EC166,EC166*vlookup($B167,'2a. TBill Main'!$B$237:$HF$246,1+EC$123)),EC166)</f>
        <v>55214.82006</v>
      </c>
      <c r="ED167" s="346">
        <f>if($A167-ED$126&gt;=0, if($B167&lt;=$B166,ED166,ED166*vlookup($B167,'2a. TBill Main'!$B$237:$HF$246,1+ED$123)),ED166)</f>
        <v>37402.82972</v>
      </c>
      <c r="EE167" s="346">
        <f>if($A167-EE$126&gt;=0, if($B167&lt;=$B166,EE166,EE166*vlookup($B167,'2a. TBill Main'!$B$237:$HF$246,1+EE$123)),EE166)</f>
        <v>38242.48165</v>
      </c>
      <c r="EF167" s="346">
        <f>if($A167-EF$126&gt;=0, if($B167&lt;=$B166,EF166,EF166*vlookup($B167,'2a. TBill Main'!$B$237:$HF$246,1+EF$123)),EF166)</f>
        <v>10075.7084</v>
      </c>
      <c r="EG167" s="346">
        <f>if($A167-EG$126&gt;=0, if($B167&lt;=$B166,EG166,EG166*vlookup($B167,'2a. TBill Main'!$B$237:$HF$246,1+EG$123)),EG166)</f>
        <v>8037.30764</v>
      </c>
      <c r="EH167" s="346">
        <f>if($A167-EH$126&gt;=0, if($B167&lt;=$B166,EH166,EH166*vlookup($B167,'2a. TBill Main'!$B$237:$HF$246,1+EH$123)),EH166)</f>
        <v>753.3768884</v>
      </c>
      <c r="EI167" s="346">
        <f>if($A167-EI$126&gt;=0, if($B167&lt;=$B166,EI166,EI166*vlookup($B167,'2a. TBill Main'!$B$237:$HF$246,1+EI$123)),EI166)</f>
        <v>38242.48165</v>
      </c>
      <c r="EJ167" s="346">
        <f>if($A167-EJ$126&gt;=0, if($B167&lt;=$B166,EJ166,EJ166*vlookup($B167,'2a. TBill Main'!$B$237:$HF$246,1+EJ$123)),EJ166)</f>
        <v>34056.59345</v>
      </c>
      <c r="EK167" s="346">
        <f>if($A167-EK$126&gt;=0, if($B167&lt;=$B166,EK166,EK166*vlookup($B167,'2a. TBill Main'!$B$237:$HF$246,1+EK$123)),EK166)</f>
        <v>21033.36491</v>
      </c>
      <c r="EL167" s="346">
        <f>if($A167-EL$126&gt;=0, if($B167&lt;=$B166,EL166,EL166*vlookup($B167,'2a. TBill Main'!$B$237:$HF$246,1+EL$123)),EL166)</f>
        <v>8078.724248</v>
      </c>
      <c r="EM167" s="346">
        <f>if($A167-EM$126&gt;=0, if($B167&lt;=$B166,EM166,EM166*vlookup($B167,'2a. TBill Main'!$B$237:$HF$246,1+EM$123)),EM166)</f>
        <v>78418.12074</v>
      </c>
      <c r="EN167" s="346">
        <f>if($A167-EN$126&gt;=0, if($B167&lt;=$B166,EN166,EN166*vlookup($B167,'2a. TBill Main'!$B$237:$HF$246,1+EN$123)),EN166)</f>
        <v>573.6372247</v>
      </c>
      <c r="EO167" s="346">
        <f>if($A167-EO$126&gt;=0, if($B167&lt;=$B166,EO166,EO166*vlookup($B167,'2a. TBill Main'!$B$237:$HF$246,1+EO$123)),EO166)</f>
        <v>32538.53902</v>
      </c>
      <c r="EP167" s="346">
        <f>if($A167-EP$126&gt;=0, if($B167&lt;=$B166,EP166,EP166*vlookup($B167,'2a. TBill Main'!$B$237:$HF$246,1+EP$123)),EP166)</f>
        <v>34490.60738</v>
      </c>
      <c r="EQ167" s="346">
        <f>if($A167-EQ$126&gt;=0, if($B167&lt;=$B166,EQ166,EQ166*vlookup($B167,'2a. TBill Main'!$B$237:$HF$246,1+EQ$123)),EQ166)</f>
        <v>38242.48165</v>
      </c>
      <c r="ER167" s="346">
        <f>if($A167-ER$126&gt;=0, if($B167&lt;=$B166,ER166,ER166*vlookup($B167,'2a. TBill Main'!$B$237:$HF$246,1+ER$123)),ER166)</f>
        <v>68960.75503</v>
      </c>
      <c r="ES167" s="346">
        <f>if($A167-ES$126&gt;=0, if($B167&lt;=$B166,ES166,ES166*vlookup($B167,'2a. TBill Main'!$B$237:$HF$246,1+ES$123)),ES166)</f>
        <v>9171.617888</v>
      </c>
      <c r="ET167" s="346">
        <f>if($A167-ET$126&gt;=0, if($B167&lt;=$B166,ET166,ET166*vlookup($B167,'2a. TBill Main'!$B$237:$HF$246,1+ET$123)),ET166)</f>
        <v>2711.391949</v>
      </c>
      <c r="EU167" s="346">
        <f>if($A167-EU$126&gt;=0, if($B167&lt;=$B166,EU166,EU166*vlookup($B167,'2a. TBill Main'!$B$237:$HF$246,1+EU$123)),EU166)</f>
        <v>15486.94306</v>
      </c>
      <c r="EV167" s="346">
        <f>if($A167-EV$126&gt;=0, if($B167&lt;=$B166,EV166,EV166*vlookup($B167,'2a. TBill Main'!$B$237:$HF$246,1+EV$123)),EV166)</f>
        <v>9284.777392</v>
      </c>
      <c r="EW167" s="346">
        <f>if($A167-EW$126&gt;=0, if($B167&lt;=$B166,EW166,EW166*vlookup($B167,'2a. TBill Main'!$B$237:$HF$246,1+EW$123)),EW166)</f>
        <v>8168.59408</v>
      </c>
      <c r="EX167" s="346">
        <f>if($A167-EX$126&gt;=0, if($B167&lt;=$B166,EX166,EX166*vlookup($B167,'2a. TBill Main'!$B$237:$HF$246,1+EX$123)),EX166)</f>
        <v>11266.42631</v>
      </c>
      <c r="EY167" s="346">
        <f>if($A167-EY$126&gt;=0, if($B167&lt;=$B166,EY166,EY166*vlookup($B167,'2a. TBill Main'!$B$237:$HF$246,1+EY$123)),EY166)</f>
        <v>87899.82779</v>
      </c>
      <c r="EZ167" s="346">
        <f>if($A167-EZ$126&gt;=0, if($B167&lt;=$B166,EZ166,EZ166*vlookup($B167,'2a. TBill Main'!$B$237:$HF$246,1+EZ$123)),EZ166)</f>
        <v>37662.19023</v>
      </c>
      <c r="FA167" s="346">
        <f>if($A167-FA$126&gt;=0, if($B167&lt;=$B166,FA166,FA166*vlookup($B167,'2a. TBill Main'!$B$237:$HF$246,1+FA$123)),FA166)</f>
        <v>6845.78664</v>
      </c>
      <c r="FB167" s="346">
        <f>if($A167-FB$126&gt;=0, if($B167&lt;=$B166,FB166,FB166*vlookup($B167,'2a. TBill Main'!$B$237:$HF$246,1+FB$123)),FB166)</f>
        <v>12032.42321</v>
      </c>
      <c r="FC167" s="346">
        <f>if($A167-FC$126&gt;=0, if($B167&lt;=$B166,FC166,FC166*vlookup($B167,'2a. TBill Main'!$B$237:$HF$246,1+FC$123)),FC166)</f>
        <v>48237.15422</v>
      </c>
      <c r="FD167" s="346">
        <f>if($A167-FD$126&gt;=0, if($B167&lt;=$B166,FD166,FD166*vlookup($B167,'2a. TBill Main'!$B$237:$HF$246,1+FD$123)),FD166)</f>
        <v>39211.37404</v>
      </c>
      <c r="FE167" s="346">
        <f>if($A167-FE$126&gt;=0, if($B167&lt;=$B166,FE166,FE166*vlookup($B167,'2a. TBill Main'!$B$237:$HF$246,1+FE$123)),FE166)</f>
        <v>65868.96512</v>
      </c>
      <c r="FF167" s="346">
        <f>if($A167-FF$126&gt;=0, if($B167&lt;=$B166,FF166,FF166*vlookup($B167,'2a. TBill Main'!$B$237:$HF$246,1+FF$123)),FF166)</f>
        <v>15644.78891</v>
      </c>
      <c r="FG167" s="346">
        <f>if($A167-FG$126&gt;=0, if($B167&lt;=$B166,FG166,FG166*vlookup($B167,'2a. TBill Main'!$B$237:$HF$246,1+FG$123)),FG166)</f>
        <v>19916.03432</v>
      </c>
      <c r="FH167" s="346">
        <f>if($A167-FH$126&gt;=0, if($B167&lt;=$B166,FH166,FH166*vlookup($B167,'2a. TBill Main'!$B$237:$HF$246,1+FH$123)),FH166)</f>
        <v>24649.19155</v>
      </c>
      <c r="FI167" s="346">
        <f>if($A167-FI$126&gt;=0, if($B167&lt;=$B166,FI166,FI166*vlookup($B167,'2a. TBill Main'!$B$237:$HF$246,1+FI$123)),FI166)</f>
        <v>67159.84008</v>
      </c>
      <c r="FJ167" s="346">
        <f>if($A167-FJ$126&gt;=0, if($B167&lt;=$B166,FJ166,FJ166*vlookup($B167,'2a. TBill Main'!$B$237:$HF$246,1+FJ$123)),FJ166)</f>
        <v>69926.72187</v>
      </c>
      <c r="FK167" s="346">
        <f>if($A167-FK$126&gt;=0, if($B167&lt;=$B166,FK166,FK166*vlookup($B167,'2a. TBill Main'!$B$237:$HF$246,1+FK$123)),FK166)</f>
        <v>29859.72967</v>
      </c>
      <c r="FL167" s="346">
        <f>if($A167-FL$126&gt;=0, if($B167&lt;=$B166,FL166,FL166*vlookup($B167,'2a. TBill Main'!$B$237:$HF$246,1+FL$123)),FL166)</f>
        <v>29727.79311</v>
      </c>
      <c r="FM167" s="346">
        <f>if($A167-FM$126&gt;=0, if($B167&lt;=$B166,FM166,FM166*vlookup($B167,'2a. TBill Main'!$B$237:$HF$246,1+FM$123)),FM166)</f>
        <v>79015.29621</v>
      </c>
      <c r="FN167" s="346">
        <f>if($A167-FN$126&gt;=0, if($B167&lt;=$B166,FN166,FN166*vlookup($B167,'2a. TBill Main'!$B$237:$HF$246,1+FN$123)),FN166)</f>
        <v>67484.25106</v>
      </c>
      <c r="FO167" s="346">
        <f>if($A167-FO$126&gt;=0, if($B167&lt;=$B166,FO166,FO166*vlookup($B167,'2a. TBill Main'!$B$237:$HF$246,1+FO$123)),FO166)</f>
        <v>32506.1094</v>
      </c>
      <c r="FP167" s="346">
        <f>if($A167-FP$126&gt;=0, if($B167&lt;=$B166,FP166,FP166*vlookup($B167,'2a. TBill Main'!$B$237:$HF$246,1+FP$123)),FP166)</f>
        <v>11528.19609</v>
      </c>
      <c r="FQ167" s="346">
        <f>if($A167-FQ$126&gt;=0, if($B167&lt;=$B166,FQ166,FQ166*vlookup($B167,'2a. TBill Main'!$B$237:$HF$246,1+FQ$123)),FQ166)</f>
        <v>63684.4972</v>
      </c>
      <c r="FR167" s="346">
        <f>if($A167-FR$126&gt;=0, if($B167&lt;=$B166,FR166,FR166*vlookup($B167,'2a. TBill Main'!$B$237:$HF$246,1+FR$123)),FR166)</f>
        <v>63676.56189</v>
      </c>
      <c r="FS167" s="346">
        <f>if($A167-FS$126&gt;=0, if($B167&lt;=$B166,FS166,FS166*vlookup($B167,'2a. TBill Main'!$B$237:$HF$246,1+FS$123)),FS166)</f>
        <v>28681.86123</v>
      </c>
      <c r="FT167" s="346">
        <f>if($A167-FT$126&gt;=0, if($B167&lt;=$B166,FT166,FT166*vlookup($B167,'2a. TBill Main'!$B$237:$HF$246,1+FT$123)),FT166)</f>
        <v>35676.41113</v>
      </c>
      <c r="FU167" s="346">
        <f>if($A167-FU$126&gt;=0, if($B167&lt;=$B166,FU166,FU166*vlookup($B167,'2a. TBill Main'!$B$237:$HF$246,1+FU$123)),FU166)</f>
        <v>38242.48165</v>
      </c>
      <c r="FV167" s="346">
        <f>if($A167-FV$126&gt;=0, if($B167&lt;=$B166,FV166,FV166*vlookup($B167,'2a. TBill Main'!$B$237:$HF$246,1+FV$123)),FV166)</f>
        <v>80309.21146</v>
      </c>
      <c r="FW167" s="346">
        <f>if($A167-FW$126&gt;=0, if($B167&lt;=$B166,FW166,FW166*vlookup($B167,'2a. TBill Main'!$B$237:$HF$246,1+FW$123)),FW166)</f>
        <v>1908.299834</v>
      </c>
      <c r="FX167" s="346">
        <f>if($A167-FX$126&gt;=0, if($B167&lt;=$B166,FX166,FX166*vlookup($B167,'2a. TBill Main'!$B$237:$HF$246,1+FX$123)),FX166)</f>
        <v>42596.96182</v>
      </c>
      <c r="FY167" s="346">
        <f>if($A167-FY$126&gt;=0, if($B167&lt;=$B166,FY166,FY166*vlookup($B167,'2a. TBill Main'!$B$237:$HF$246,1+FY$123)),FY166)</f>
        <v>39512.13204</v>
      </c>
      <c r="FZ167" s="346">
        <f>if($A167-FZ$126&gt;=0, if($B167&lt;=$B166,FZ166,FZ166*vlookup($B167,'2a. TBill Main'!$B$237:$HF$246,1+FZ$123)),FZ166)</f>
        <v>44343.43859</v>
      </c>
      <c r="GA167" s="346">
        <f>if($A167-GA$126&gt;=0, if($B167&lt;=$B166,GA166,GA166*vlookup($B167,'2a. TBill Main'!$B$237:$HF$246,1+GA$123)),GA166)</f>
        <v>717.0465309</v>
      </c>
      <c r="GB167" s="346">
        <f>if($A167-GB$126&gt;=0, if($B167&lt;=$B166,GB166,GB166*vlookup($B167,'2a. TBill Main'!$B$237:$HF$246,1+GB$123)),GB166)</f>
        <v>4049.878806</v>
      </c>
      <c r="GC167" s="346">
        <f>if($A167-GC$126&gt;=0, if($B167&lt;=$B166,GC166,GC166*vlookup($B167,'2a. TBill Main'!$B$237:$HF$246,1+GC$123)),GC166)</f>
        <v>210.3336491</v>
      </c>
      <c r="GD167" s="346">
        <f>if($A167-GD$126&gt;=0, if($B167&lt;=$B166,GD166,GD166*vlookup($B167,'2a. TBill Main'!$B$237:$HF$246,1+GD$123)),GD166)</f>
        <v>16121.11814</v>
      </c>
      <c r="GE167" s="346">
        <f>if($A167-GE$126&gt;=0, if($B167&lt;=$B166,GE166,GE166*vlookup($B167,'2a. TBill Main'!$B$237:$HF$246,1+GE$123)),GE166)</f>
        <v>4128.734804</v>
      </c>
      <c r="GF167" s="346">
        <f>if($A167-GF$126&gt;=0, if($B167&lt;=$B166,GF166,GF166*vlookup($B167,'2a. TBill Main'!$B$237:$HF$246,1+GF$123)),GF166)</f>
        <v>3206.632086</v>
      </c>
      <c r="GG167" s="346">
        <f>if($A167-GG$126&gt;=0, if($B167&lt;=$B166,GG166,GG166*vlookup($B167,'2a. TBill Main'!$B$237:$HF$246,1+GG$123)),GG166)</f>
        <v>47167.24432</v>
      </c>
      <c r="GH167" s="346">
        <f>if($A167-GH$126&gt;=0, if($B167&lt;=$B166,GH166,GH166*vlookup($B167,'2a. TBill Main'!$B$237:$HF$246,1+GH$123)),GH166)</f>
        <v>210.3336491</v>
      </c>
      <c r="GI167" s="346">
        <f>if($A167-GI$126&gt;=0, if($B167&lt;=$B166,GI166,GI166*vlookup($B167,'2a. TBill Main'!$B$237:$HF$246,1+GI$123)),GI166)</f>
        <v>478.0310206</v>
      </c>
      <c r="GJ167" s="346">
        <f>if($A167-GJ$126&gt;=0, if($B167&lt;=$B166,GJ166,GJ166*vlookup($B167,'2a. TBill Main'!$B$237:$HF$246,1+GJ$123)),GJ166)</f>
        <v>63.10009472</v>
      </c>
      <c r="GK167" s="346">
        <f>if($A167-GK$126&gt;=0, if($B167&lt;=$B166,GK166,GK166*vlookup($B167,'2a. TBill Main'!$B$237:$HF$246,1+GK$123)),GK166)</f>
        <v>31108.27021</v>
      </c>
      <c r="GL167" s="346">
        <f>if($A167-GL$126&gt;=0, if($B167&lt;=$B166,GL166,GL166*vlookup($B167,'2a. TBill Main'!$B$237:$HF$246,1+GL$123)),GL166)</f>
        <v>22802.67244</v>
      </c>
      <c r="GM167" s="346">
        <f>if($A167-GM$126&gt;=0, if($B167&lt;=$B166,GM166,GM166*vlookup($B167,'2a. TBill Main'!$B$237:$HF$246,1+GM$123)),GM166)</f>
        <v>621.4403268</v>
      </c>
      <c r="GN167" s="346">
        <f>if($A167-GN$126&gt;=0, if($B167&lt;=$B166,GN166,GN166*vlookup($B167,'2a. TBill Main'!$B$237:$HF$246,1+GN$123)),GN166)</f>
        <v>19.12124082</v>
      </c>
      <c r="GO167" s="346">
        <f>if($A167-GO$126&gt;=0, if($B167&lt;=$B166,GO166,GO166*vlookup($B167,'2a. TBill Main'!$B$237:$HF$246,1+GO$123)),GO166)</f>
        <v>2227.624556</v>
      </c>
      <c r="GP167" s="346">
        <f>if($A167-GP$126&gt;=0, if($B167&lt;=$B166,GP166,GP166*vlookup($B167,'2a. TBill Main'!$B$237:$HF$246,1+GP$123)),GP166)</f>
        <v>20851.71312</v>
      </c>
      <c r="GQ167" s="346">
        <f>if($A167-GQ$126&gt;=0, if($B167&lt;=$B166,GQ166,GQ166*vlookup($B167,'2a. TBill Main'!$B$237:$HF$246,1+GQ$123)),GQ166)</f>
        <v>21897.64499</v>
      </c>
      <c r="GR167" s="346">
        <f>if($A167-GR$126&gt;=0, if($B167&lt;=$B166,GR166,GR166*vlookup($B167,'2a. TBill Main'!$B$237:$HF$246,1+GR$123)),GR166)</f>
        <v>26098.5816</v>
      </c>
      <c r="GS167" s="346">
        <f>if($A167-GS$126&gt;=0, if($B167&lt;=$B166,GS166,GS166*vlookup($B167,'2a. TBill Main'!$B$237:$HF$246,1+GS$123)),GS166)</f>
        <v>52939.06734</v>
      </c>
      <c r="GT167" s="346">
        <f>if($A167-GT$126&gt;=0, if($B167&lt;=$B166,GT166,GT166*vlookup($B167,'2a. TBill Main'!$B$237:$HF$246,1+GT$123)),GT166)</f>
        <v>3822.336041</v>
      </c>
      <c r="GU167" s="346">
        <f>if($A167-GU$126&gt;=0, if($B167&lt;=$B166,GU166,GU166*vlookup($B167,'2a. TBill Main'!$B$237:$HF$246,1+GU$123)),GU166)</f>
        <v>15872.54201</v>
      </c>
      <c r="GV167" s="346">
        <f>if($A167-GV$126&gt;=0, if($B167&lt;=$B166,GV166,GV166*vlookup($B167,'2a. TBill Main'!$B$237:$HF$246,1+GV$123)),GV166)</f>
        <v>26507.77615</v>
      </c>
      <c r="GW167" s="346">
        <f>if($A167-GW$126&gt;=0, if($B167&lt;=$B166,GW166,GW166*vlookup($B167,'2a. TBill Main'!$B$237:$HF$246,1+GW$123)),GW166)</f>
        <v>28962.94348</v>
      </c>
      <c r="GX167" s="346">
        <f>if($A167-GX$126&gt;=0, if($B167&lt;=$B166,GX166,GX166*vlookup($B167,'2a. TBill Main'!$B$237:$HF$246,1+GX$123)),GX166)</f>
        <v>12669.73417</v>
      </c>
      <c r="GY167" s="346">
        <f>if($A167-GY$126&gt;=0, if($B167&lt;=$B166,GY166,GY166*vlookup($B167,'2a. TBill Main'!$B$237:$HF$246,1+GY$123)),GY166)</f>
        <v>48973.322</v>
      </c>
      <c r="GZ167" s="346">
        <f>if($A167-GZ$126&gt;=0, if($B167&lt;=$B166,GZ166,GZ166*vlookup($B167,'2a. TBill Main'!$B$237:$HF$246,1+GZ$123)),GZ166)</f>
        <v>39340.04087</v>
      </c>
      <c r="HA167" s="346">
        <f>if($A167-HA$126&gt;=0, if($B167&lt;=$B166,HA166,HA166*vlookup($B167,'2a. TBill Main'!$B$237:$HF$246,1+HA$123)),HA166)</f>
        <v>56688.74267</v>
      </c>
      <c r="HB167" s="346">
        <f>if($A167-HB$126&gt;=0, if($B167&lt;=$B166,HB166,HB166*vlookup($B167,'2a. TBill Main'!$B$237:$HF$246,1+HB$123)),HB166)</f>
        <v>35076.00417</v>
      </c>
      <c r="HC167" s="346">
        <f>if($A167-HC$126&gt;=0, if($B167&lt;=$B166,HC166,HC166*vlookup($B167,'2a. TBill Main'!$B$237:$HF$246,1+HC$123)),HC166)</f>
        <v>10394.30651</v>
      </c>
      <c r="HD167" s="346">
        <f>if($A167-HD$126&gt;=0, if($B167&lt;=$B166,HD166,HD166*vlookup($B167,'2a. TBill Main'!$B$237:$HF$246,1+HD$123)),HD166)</f>
        <v>25196.05903</v>
      </c>
      <c r="HE167" s="346">
        <f>if($A167-HE$126&gt;=0, if($B167&lt;=$B166,HE166,HE166*vlookup($B167,'2a. TBill Main'!$B$237:$HF$246,1+HE$123)),HE166)</f>
        <v>23346.76735</v>
      </c>
      <c r="HF167" s="346">
        <f>if($A167-HF$126&gt;=0, if($B167&lt;=$B166,HF166,HF166*vlookup($B167,'2a. TBill Main'!$B$237:$HF$246,1+HF$123)),HF166)</f>
        <v>23536.33533</v>
      </c>
      <c r="HG167" s="346">
        <f>if($A167-HG$126&gt;=0, if($B167&lt;=$B166,HG166,HG166*vlookup($B167,'2a. TBill Main'!$B$237:$HF$246,1+HG$123)),HG166)</f>
        <v>4839.586052</v>
      </c>
      <c r="HH167" s="346">
        <f>if($A167-HH$126&gt;=0, if($B167&lt;=$B166,HH166,HH166*vlookup($B167,'2a. TBill Main'!$B$237:$HF$246,1+HH$123)),HH166)</f>
        <v>28764.08257</v>
      </c>
      <c r="HI167" s="346">
        <f>if($A167-HI$126&gt;=0, if($B167&lt;=$B166,HI166,HI166*vlookup($B167,'2a. TBill Main'!$B$237:$HF$246,1+HI$123)),HI166)</f>
        <v>44565.87599</v>
      </c>
      <c r="HJ167" s="346"/>
      <c r="HK167" s="346"/>
      <c r="HL167" s="346"/>
      <c r="HM167" s="346"/>
      <c r="HN167" s="346"/>
      <c r="HO167" s="346"/>
      <c r="HP167" s="346"/>
      <c r="HQ167" s="346"/>
      <c r="HR167" s="346"/>
      <c r="HS167" s="346"/>
      <c r="HT167" s="346"/>
      <c r="HU167" s="346"/>
      <c r="HV167" s="346"/>
      <c r="HW167" s="346"/>
      <c r="HX167" s="346"/>
    </row>
    <row r="168">
      <c r="A168" s="331" t="str">
        <f t="shared" si="33"/>
        <v>03-2031</v>
      </c>
      <c r="B168" s="346">
        <f t="shared" si="36"/>
        <v>9</v>
      </c>
      <c r="C168" s="346">
        <f t="shared" si="34"/>
        <v>6663714.882</v>
      </c>
      <c r="D168" s="338">
        <f t="shared" si="35"/>
        <v>9</v>
      </c>
      <c r="E168" s="346"/>
      <c r="F168" s="346">
        <f>if($A168-F$126&gt;=0, if($B168&lt;=$B167,F167,F167*vlookup($B168,'2a. TBill Main'!$B$237:$HF$246,1+F$123)),F167)</f>
        <v>586.8025814</v>
      </c>
      <c r="G168" s="346">
        <f>if($A168-G$126&gt;=0, if($B168&lt;=$B167,G167,G167*vlookup($B168,'2a. TBill Main'!$B$237:$HF$246,1+G$123)),G167)</f>
        <v>15112.71689</v>
      </c>
      <c r="H168" s="346">
        <f>if($A168-H$126&gt;=0, if($B168&lt;=$B167,H167,H167*vlookup($B168,'2a. TBill Main'!$B$237:$HF$246,1+H$123)),H167)</f>
        <v>41470.1471</v>
      </c>
      <c r="I168" s="346">
        <f>if($A168-I$126&gt;=0, if($B168&lt;=$B167,I167,I167*vlookup($B168,'2a. TBill Main'!$B$237:$HF$246,1+I$123)),I167)</f>
        <v>15551.30516</v>
      </c>
      <c r="J168" s="346">
        <f>if($A168-J$126&gt;=0, if($B168&lt;=$B167,J167,J167*vlookup($B168,'2a. TBill Main'!$B$237:$HF$246,1+J$123)),J167)</f>
        <v>20735.07355</v>
      </c>
      <c r="K168" s="346">
        <f>if($A168-K$126&gt;=0, if($B168&lt;=$B167,K167,K167*vlookup($B168,'2a. TBill Main'!$B$237:$HF$246,1+K$123)),K167)</f>
        <v>20735.07355</v>
      </c>
      <c r="L168" s="346">
        <f>if($A168-L$126&gt;=0, if($B168&lt;=$B167,L167,L167*vlookup($B168,'2a. TBill Main'!$B$237:$HF$246,1+L$123)),L167)</f>
        <v>5436.010557</v>
      </c>
      <c r="M168" s="346">
        <f>if($A168-M$126&gt;=0, if($B168&lt;=$B167,M167,M167*vlookup($B168,'2a. TBill Main'!$B$237:$HF$246,1+M$123)),M167)</f>
        <v>153582.6163</v>
      </c>
      <c r="N168" s="346">
        <f>if($A168-N$126&gt;=0, if($B168&lt;=$B167,N167,N167*vlookup($B168,'2a. TBill Main'!$B$237:$HF$246,1+N$123)),N167)</f>
        <v>51730.91898</v>
      </c>
      <c r="O168" s="346">
        <f>if($A168-O$126&gt;=0, if($B168&lt;=$B167,O167,O167*vlookup($B168,'2a. TBill Main'!$B$237:$HF$246,1+O$123)),O167)</f>
        <v>2759.838289</v>
      </c>
      <c r="P168" s="346">
        <f>if($A168-P$126&gt;=0, if($B168&lt;=$B167,P167,P167*vlookup($B168,'2a. TBill Main'!$B$237:$HF$246,1+P$123)),P167)</f>
        <v>20.73507355</v>
      </c>
      <c r="Q168" s="346">
        <f>if($A168-Q$126&gt;=0, if($B168&lt;=$B167,Q167,Q167*vlookup($B168,'2a. TBill Main'!$B$237:$HF$246,1+Q$123)),Q167)</f>
        <v>393.9663974</v>
      </c>
      <c r="R168" s="346">
        <f>if($A168-R$126&gt;=0, if($B168&lt;=$B167,R167,R167*vlookup($B168,'2a. TBill Main'!$B$237:$HF$246,1+R$123)),R167)</f>
        <v>15299.06299</v>
      </c>
      <c r="S168" s="346">
        <f>if($A168-S$126&gt;=0, if($B168&lt;=$B167,S167,S167*vlookup($B168,'2a. TBill Main'!$B$237:$HF$246,1+S$123)),S167)</f>
        <v>12307.90422</v>
      </c>
      <c r="T168" s="346">
        <f>if($A168-T$126&gt;=0, if($B168&lt;=$B167,T167,T167*vlookup($B168,'2a. TBill Main'!$B$237:$HF$246,1+T$123)),T167)</f>
        <v>136907.4701</v>
      </c>
      <c r="U168" s="346">
        <f>if($A168-U$126&gt;=0, if($B168&lt;=$B167,U167,U167*vlookup($B168,'2a. TBill Main'!$B$237:$HF$246,1+U$123)),U167)</f>
        <v>21121.92782</v>
      </c>
      <c r="V168" s="346">
        <f>if($A168-V$126&gt;=0, if($B168&lt;=$B167,V167,V167*vlookup($B168,'2a. TBill Main'!$B$237:$HF$246,1+V$123)),V167)</f>
        <v>67803.15139</v>
      </c>
      <c r="W168" s="346">
        <f>if($A168-W$126&gt;=0, if($B168&lt;=$B167,W167,W167*vlookup($B168,'2a. TBill Main'!$B$237:$HF$246,1+W$123)),W167)</f>
        <v>20735.07355</v>
      </c>
      <c r="X168" s="346">
        <f>if($A168-X$126&gt;=0, if($B168&lt;=$B167,X167,X167*vlookup($B168,'2a. TBill Main'!$B$237:$HF$246,1+X$123)),X167)</f>
        <v>36613.97214</v>
      </c>
      <c r="Y168" s="346">
        <f>if($A168-Y$126&gt;=0, if($B168&lt;=$B167,Y167,Y167*vlookup($B168,'2a. TBill Main'!$B$237:$HF$246,1+Y$123)),Y167)</f>
        <v>20735.07355</v>
      </c>
      <c r="Z168" s="346">
        <f>if($A168-Z$126&gt;=0, if($B168&lt;=$B167,Z167,Z167*vlookup($B168,'2a. TBill Main'!$B$237:$HF$246,1+Z$123)),Z167)</f>
        <v>2622.986804</v>
      </c>
      <c r="AA168" s="346">
        <f>if($A168-AA$126&gt;=0, if($B168&lt;=$B167,AA167,AA167*vlookup($B168,'2a. TBill Main'!$B$237:$HF$246,1+AA$123)),AA167)</f>
        <v>46256.90103</v>
      </c>
      <c r="AB168" s="346">
        <f>if($A168-AB$126&gt;=0, if($B168&lt;=$B167,AB167,AB167*vlookup($B168,'2a. TBill Main'!$B$237:$HF$246,1+AB$123)),AB167)</f>
        <v>27361.36027</v>
      </c>
      <c r="AC168" s="346">
        <f>if($A168-AC$126&gt;=0, if($B168&lt;=$B167,AC167,AC167*vlookup($B168,'2a. TBill Main'!$B$237:$HF$246,1+AC$123)),AC167)</f>
        <v>16588.05884</v>
      </c>
      <c r="AD168" s="346">
        <f>if($A168-AD$126&gt;=0, if($B168&lt;=$B167,AD167,AD167*vlookup($B168,'2a. TBill Main'!$B$237:$HF$246,1+AD$123)),AD167)</f>
        <v>10367.53677</v>
      </c>
      <c r="AE168" s="346">
        <f>if($A168-AE$126&gt;=0, if($B168&lt;=$B167,AE167,AE167*vlookup($B168,'2a. TBill Main'!$B$237:$HF$246,1+AE$123)),AE167)</f>
        <v>90645.98664</v>
      </c>
      <c r="AF168" s="346">
        <f>if($A168-AF$126&gt;=0, if($B168&lt;=$B167,AF167,AF167*vlookup($B168,'2a. TBill Main'!$B$237:$HF$246,1+AF$123)),AF167)</f>
        <v>16329.43027</v>
      </c>
      <c r="AG168" s="346">
        <f>if($A168-AG$126&gt;=0, if($B168&lt;=$B167,AG167,AG167*vlookup($B168,'2a. TBill Main'!$B$237:$HF$246,1+AG$123)),AG167)</f>
        <v>22778.74313</v>
      </c>
      <c r="AH168" s="346">
        <f>if($A168-AH$126&gt;=0, if($B168&lt;=$B167,AH167,AH167*vlookup($B168,'2a. TBill Main'!$B$237:$HF$246,1+AH$123)),AH167)</f>
        <v>17299.41701</v>
      </c>
      <c r="AI168" s="346">
        <f>if($A168-AI$126&gt;=0, if($B168&lt;=$B167,AI167,AI167*vlookup($B168,'2a. TBill Main'!$B$237:$HF$246,1+AI$123)),AI167)</f>
        <v>32156.30456</v>
      </c>
      <c r="AJ168" s="346">
        <f>if($A168-AJ$126&gt;=0, if($B168&lt;=$B167,AJ167,AJ167*vlookup($B168,'2a. TBill Main'!$B$237:$HF$246,1+AJ$123)),AJ167)</f>
        <v>31102.61032</v>
      </c>
      <c r="AK168" s="346">
        <f>if($A168-AK$126&gt;=0, if($B168&lt;=$B167,AK167,AK167*vlookup($B168,'2a. TBill Main'!$B$237:$HF$246,1+AK$123)),AK167)</f>
        <v>24882.08826</v>
      </c>
      <c r="AL168" s="346">
        <f>if($A168-AL$126&gt;=0, if($B168&lt;=$B167,AL167,AL167*vlookup($B168,'2a. TBill Main'!$B$237:$HF$246,1+AL$123)),AL167)</f>
        <v>16588.05884</v>
      </c>
      <c r="AM168" s="346">
        <f>if($A168-AM$126&gt;=0, if($B168&lt;=$B167,AM167,AM167*vlookup($B168,'2a. TBill Main'!$B$237:$HF$246,1+AM$123)),AM167)</f>
        <v>23434.24101</v>
      </c>
      <c r="AN168" s="346">
        <f>if($A168-AN$126&gt;=0, if($B168&lt;=$B167,AN167,AN167*vlookup($B168,'2a. TBill Main'!$B$237:$HF$246,1+AN$123)),AN167)</f>
        <v>124650.9681</v>
      </c>
      <c r="AO168" s="346">
        <f>if($A168-AO$126&gt;=0, if($B168&lt;=$B167,AO167,AO167*vlookup($B168,'2a. TBill Main'!$B$237:$HF$246,1+AO$123)),AO167)</f>
        <v>13661.84232</v>
      </c>
      <c r="AP168" s="346">
        <f>if($A168-AP$126&gt;=0, if($B168&lt;=$B167,AP167,AP167*vlookup($B168,'2a. TBill Main'!$B$237:$HF$246,1+AP$123)),AP167)</f>
        <v>24843.99793</v>
      </c>
      <c r="AQ168" s="346">
        <f>if($A168-AQ$126&gt;=0, if($B168&lt;=$B167,AQ167,AQ167*vlookup($B168,'2a. TBill Main'!$B$237:$HF$246,1+AQ$123)),AQ167)</f>
        <v>57811.50003</v>
      </c>
      <c r="AR168" s="346">
        <f>if($A168-AR$126&gt;=0, if($B168&lt;=$B167,AR167,AR167*vlookup($B168,'2a. TBill Main'!$B$237:$HF$246,1+AR$123)),AR167)</f>
        <v>41470.1471</v>
      </c>
      <c r="AS168" s="346">
        <f>if($A168-AS$126&gt;=0, if($B168&lt;=$B167,AS167,AS167*vlookup($B168,'2a. TBill Main'!$B$237:$HF$246,1+AS$123)),AS167)</f>
        <v>12441.04413</v>
      </c>
      <c r="AT168" s="346">
        <f>if($A168-AT$126&gt;=0, if($B168&lt;=$B167,AT167,AT167*vlookup($B168,'2a. TBill Main'!$B$237:$HF$246,1+AT$123)),AT167)</f>
        <v>16588.05884</v>
      </c>
      <c r="AU168" s="346">
        <f>if($A168-AU$126&gt;=0, if($B168&lt;=$B167,AU167,AU167*vlookup($B168,'2a. TBill Main'!$B$237:$HF$246,1+AU$123)),AU167)</f>
        <v>16588.05884</v>
      </c>
      <c r="AV168" s="346">
        <f>if($A168-AV$126&gt;=0, if($B168&lt;=$B167,AV167,AV167*vlookup($B168,'2a. TBill Main'!$B$237:$HF$246,1+AV$123)),AV167)</f>
        <v>10367.53677</v>
      </c>
      <c r="AW168" s="346">
        <f>if($A168-AW$126&gt;=0, if($B168&lt;=$B167,AW167,AW167*vlookup($B168,'2a. TBill Main'!$B$237:$HF$246,1+AW$123)),AW167)</f>
        <v>10367.53677</v>
      </c>
      <c r="AX168" s="346">
        <f>if($A168-AX$126&gt;=0, if($B168&lt;=$B167,AX167,AX167*vlookup($B168,'2a. TBill Main'!$B$237:$HF$246,1+AX$123)),AX167)</f>
        <v>77132.40009</v>
      </c>
      <c r="AY168" s="346">
        <f>if($A168-AY$126&gt;=0, if($B168&lt;=$B167,AY167,AY167*vlookup($B168,'2a. TBill Main'!$B$237:$HF$246,1+AY$123)),AY167)</f>
        <v>58688.4485</v>
      </c>
      <c r="AZ168" s="346">
        <f>if($A168-AZ$126&gt;=0, if($B168&lt;=$B167,AZ167,AZ167*vlookup($B168,'2a. TBill Main'!$B$237:$HF$246,1+AZ$123)),AZ167)</f>
        <v>23457.5265</v>
      </c>
      <c r="BA168" s="346">
        <f>if($A168-BA$126&gt;=0, if($B168&lt;=$B167,BA167,BA167*vlookup($B168,'2a. TBill Main'!$B$237:$HF$246,1+BA$123)),BA167)</f>
        <v>35687.03141</v>
      </c>
      <c r="BB168" s="346">
        <f>if($A168-BB$126&gt;=0, if($B168&lt;=$B167,BB167,BB167*vlookup($B168,'2a. TBill Main'!$B$237:$HF$246,1+BB$123)),BB167)</f>
        <v>65806.92366</v>
      </c>
      <c r="BC168" s="346">
        <f>if($A168-BC$126&gt;=0, if($B168&lt;=$B167,BC167,BC167*vlookup($B168,'2a. TBill Main'!$B$237:$HF$246,1+BC$123)),BC167)</f>
        <v>622.0522065</v>
      </c>
      <c r="BD168" s="346">
        <f>if($A168-BD$126&gt;=0, if($B168&lt;=$B167,BD167,BD167*vlookup($B168,'2a. TBill Main'!$B$237:$HF$246,1+BD$123)),BD167)</f>
        <v>31102.61032</v>
      </c>
      <c r="BE168" s="346">
        <f>if($A168-BE$126&gt;=0, if($B168&lt;=$B167,BE167,BE167*vlookup($B168,'2a. TBill Main'!$B$237:$HF$246,1+BE$123)),BE167)</f>
        <v>20735.07355</v>
      </c>
      <c r="BF168" s="346">
        <f>if($A168-BF$126&gt;=0, if($B168&lt;=$B167,BF167,BF167*vlookup($B168,'2a. TBill Main'!$B$237:$HF$246,1+BF$123)),BF167)</f>
        <v>10367.53677</v>
      </c>
      <c r="BG168" s="346">
        <f>if($A168-BG$126&gt;=0, if($B168&lt;=$B167,BG167,BG167*vlookup($B168,'2a. TBill Main'!$B$237:$HF$246,1+BG$123)),BG167)</f>
        <v>10367.53677</v>
      </c>
      <c r="BH168" s="346">
        <f>if($A168-BH$126&gt;=0, if($B168&lt;=$B167,BH167,BH167*vlookup($B168,'2a. TBill Main'!$B$237:$HF$246,1+BH$123)),BH167)</f>
        <v>20735.07355</v>
      </c>
      <c r="BI168" s="346">
        <f>if($A168-BI$126&gt;=0, if($B168&lt;=$B167,BI167,BI167*vlookup($B168,'2a. TBill Main'!$B$237:$HF$246,1+BI$123)),BI167)</f>
        <v>115000.8649</v>
      </c>
      <c r="BJ168" s="346">
        <f>if($A168-BJ$126&gt;=0, if($B168&lt;=$B167,BJ167,BJ167*vlookup($B168,'2a. TBill Main'!$B$237:$HF$246,1+BJ$123)),BJ167)</f>
        <v>20735.07355</v>
      </c>
      <c r="BK168" s="346">
        <f>if($A168-BK$126&gt;=0, if($B168&lt;=$B167,BK167,BK167*vlookup($B168,'2a. TBill Main'!$B$237:$HF$246,1+BK$123)),BK167)</f>
        <v>38469.61607</v>
      </c>
      <c r="BL168" s="346">
        <f>if($A168-BL$126&gt;=0, if($B168&lt;=$B167,BL167,BL167*vlookup($B168,'2a. TBill Main'!$B$237:$HF$246,1+BL$123)),BL167)</f>
        <v>51837.68387</v>
      </c>
      <c r="BM168" s="346">
        <f>if($A168-BM$126&gt;=0, if($B168&lt;=$B167,BM167,BM167*vlookup($B168,'2a. TBill Main'!$B$237:$HF$246,1+BM$123)),BM167)</f>
        <v>41.4701471</v>
      </c>
      <c r="BN168" s="346">
        <f>if($A168-BN$126&gt;=0, if($B168&lt;=$B167,BN167,BN167*vlookup($B168,'2a. TBill Main'!$B$237:$HF$246,1+BN$123)),BN167)</f>
        <v>5888.449862</v>
      </c>
      <c r="BO168" s="346">
        <f>if($A168-BO$126&gt;=0, if($B168&lt;=$B167,BO167,BO167*vlookup($B168,'2a. TBill Main'!$B$237:$HF$246,1+BO$123)),BO167)</f>
        <v>40663.8845</v>
      </c>
      <c r="BP168" s="346">
        <f>if($A168-BP$126&gt;=0, if($B168&lt;=$B167,BP167,BP167*vlookup($B168,'2a. TBill Main'!$B$237:$HF$246,1+BP$123)),BP167)</f>
        <v>20735.07355</v>
      </c>
      <c r="BQ168" s="346">
        <f>if($A168-BQ$126&gt;=0, if($B168&lt;=$B167,BQ167,BQ167*vlookup($B168,'2a. TBill Main'!$B$237:$HF$246,1+BQ$123)),BQ167)</f>
        <v>4761.975521</v>
      </c>
      <c r="BR168" s="346">
        <f>if($A168-BR$126&gt;=0, if($B168&lt;=$B167,BR167,BR167*vlookup($B168,'2a. TBill Main'!$B$237:$HF$246,1+BR$123)),BR167)</f>
        <v>20735.07355</v>
      </c>
      <c r="BS168" s="346">
        <f>if($A168-BS$126&gt;=0, if($B168&lt;=$B167,BS167,BS167*vlookup($B168,'2a. TBill Main'!$B$237:$HF$246,1+BS$123)),BS167)</f>
        <v>12441.04413</v>
      </c>
      <c r="BT168" s="346">
        <f>if($A168-BT$126&gt;=0, if($B168&lt;=$B167,BT167,BT167*vlookup($B168,'2a. TBill Main'!$B$237:$HF$246,1+BT$123)),BT167)</f>
        <v>144734.9604</v>
      </c>
      <c r="BU168" s="346">
        <f>if($A168-BU$126&gt;=0, if($B168&lt;=$B167,BU167,BU167*vlookup($B168,'2a. TBill Main'!$B$237:$HF$246,1+BU$123)),BU167)</f>
        <v>52030.83108</v>
      </c>
      <c r="BV168" s="346">
        <f>if($A168-BV$126&gt;=0, if($B168&lt;=$B167,BV167,BV167*vlookup($B168,'2a. TBill Main'!$B$237:$HF$246,1+BV$123)),BV167)</f>
        <v>51837.68387</v>
      </c>
      <c r="BW168" s="346">
        <f>if($A168-BW$126&gt;=0, if($B168&lt;=$B167,BW167,BW167*vlookup($B168,'2a. TBill Main'!$B$237:$HF$246,1+BW$123)),BW167)</f>
        <v>1042.9742</v>
      </c>
      <c r="BX168" s="346">
        <f>if($A168-BX$126&gt;=0, if($B168&lt;=$B167,BX167,BX167*vlookup($B168,'2a. TBill Main'!$B$237:$HF$246,1+BX$123)),BX167)</f>
        <v>31102.61032</v>
      </c>
      <c r="BY168" s="346">
        <f>if($A168-BY$126&gt;=0, if($B168&lt;=$B167,BY167,BY167*vlookup($B168,'2a. TBill Main'!$B$237:$HF$246,1+BY$123)),BY167)</f>
        <v>20735.07355</v>
      </c>
      <c r="BZ168" s="346">
        <f>if($A168-BZ$126&gt;=0, if($B168&lt;=$B167,BZ167,BZ167*vlookup($B168,'2a. TBill Main'!$B$237:$HF$246,1+BZ$123)),BZ167)</f>
        <v>12626.45716</v>
      </c>
      <c r="CA168" s="346">
        <f>if($A168-CA$126&gt;=0, if($B168&lt;=$B167,CA167,CA167*vlookup($B168,'2a. TBill Main'!$B$237:$HF$246,1+CA$123)),CA167)</f>
        <v>20735.07355</v>
      </c>
      <c r="CB168" s="346">
        <f>if($A168-CB$126&gt;=0, if($B168&lt;=$B167,CB167,CB167*vlookup($B168,'2a. TBill Main'!$B$237:$HF$246,1+CB$123)),CB167)</f>
        <v>42556.66495</v>
      </c>
      <c r="CC168" s="346">
        <f>if($A168-CC$126&gt;=0, if($B168&lt;=$B167,CC167,CC167*vlookup($B168,'2a. TBill Main'!$B$237:$HF$246,1+CC$123)),CC167)</f>
        <v>78351.49801</v>
      </c>
      <c r="CD168" s="346">
        <f>if($A168-CD$126&gt;=0, if($B168&lt;=$B167,CD167,CD167*vlookup($B168,'2a. TBill Main'!$B$237:$HF$246,1+CD$123)),CD167)</f>
        <v>21767.68021</v>
      </c>
      <c r="CE168" s="346">
        <f>if($A168-CE$126&gt;=0, if($B168&lt;=$B167,CE167,CE167*vlookup($B168,'2a. TBill Main'!$B$237:$HF$246,1+CE$123)),CE167)</f>
        <v>46252.94063</v>
      </c>
      <c r="CF168" s="346">
        <f>if($A168-CF$126&gt;=0, if($B168&lt;=$B167,CF167,CF167*vlookup($B168,'2a. TBill Main'!$B$237:$HF$246,1+CF$123)),CF167)</f>
        <v>51837.68387</v>
      </c>
      <c r="CG168" s="346">
        <f>if($A168-CG$126&gt;=0, if($B168&lt;=$B167,CG167,CG167*vlookup($B168,'2a. TBill Main'!$B$237:$HF$246,1+CG$123)),CG167)</f>
        <v>10.36753677</v>
      </c>
      <c r="CH168" s="346">
        <f>if($A168-CH$126&gt;=0, if($B168&lt;=$B167,CH167,CH167*vlookup($B168,'2a. TBill Main'!$B$237:$HF$246,1+CH$123)),CH167)</f>
        <v>29179.49446</v>
      </c>
      <c r="CI168" s="346">
        <f>if($A168-CI$126&gt;=0, if($B168&lt;=$B167,CI167,CI167*vlookup($B168,'2a. TBill Main'!$B$237:$HF$246,1+CI$123)),CI167)</f>
        <v>20735.07355</v>
      </c>
      <c r="CJ168" s="346">
        <f>if($A168-CJ$126&gt;=0, if($B168&lt;=$B167,CJ167,CJ167*vlookup($B168,'2a. TBill Main'!$B$237:$HF$246,1+CJ$123)),CJ167)</f>
        <v>10367.53677</v>
      </c>
      <c r="CK168" s="346">
        <f>if($A168-CK$126&gt;=0, if($B168&lt;=$B167,CK167,CK167*vlookup($B168,'2a. TBill Main'!$B$237:$HF$246,1+CK$123)),CK167)</f>
        <v>18050.54505</v>
      </c>
      <c r="CL168" s="346">
        <f>if($A168-CL$126&gt;=0, if($B168&lt;=$B167,CL167,CL167*vlookup($B168,'2a. TBill Main'!$B$237:$HF$246,1+CL$123)),CL167)</f>
        <v>15574.17595</v>
      </c>
      <c r="CM168" s="346">
        <f>if($A168-CM$126&gt;=0, if($B168&lt;=$B167,CM167,CM167*vlookup($B168,'2a. TBill Main'!$B$237:$HF$246,1+CM$123)),CM167)</f>
        <v>91926.87507</v>
      </c>
      <c r="CN168" s="346">
        <f>if($A168-CN$126&gt;=0, if($B168&lt;=$B167,CN167,CN167*vlookup($B168,'2a. TBill Main'!$B$237:$HF$246,1+CN$123)),CN167)</f>
        <v>32467.4136</v>
      </c>
      <c r="CO168" s="346">
        <f>if($A168-CO$126&gt;=0, if($B168&lt;=$B167,CO167,CO167*vlookup($B168,'2a. TBill Main'!$B$237:$HF$246,1+CO$123)),CO167)</f>
        <v>305.9398532</v>
      </c>
      <c r="CP168" s="346">
        <f>if($A168-CP$126&gt;=0, if($B168&lt;=$B167,CP167,CP167*vlookup($B168,'2a. TBill Main'!$B$237:$HF$246,1+CP$123)),CP167)</f>
        <v>43337.18329</v>
      </c>
      <c r="CQ168" s="346">
        <f>if($A168-CQ$126&gt;=0, if($B168&lt;=$B167,CQ167,CQ167*vlookup($B168,'2a. TBill Main'!$B$237:$HF$246,1+CQ$123)),CQ167)</f>
        <v>9560.620412</v>
      </c>
      <c r="CR168" s="346">
        <f>if($A168-CR$126&gt;=0, if($B168&lt;=$B167,CR167,CR167*vlookup($B168,'2a. TBill Main'!$B$237:$HF$246,1+CR$123)),CR167)</f>
        <v>27388.27105</v>
      </c>
      <c r="CS168" s="346">
        <f>if($A168-CS$126&gt;=0, if($B168&lt;=$B167,CS167,CS167*vlookup($B168,'2a. TBill Main'!$B$237:$HF$246,1+CS$123)),CS167)</f>
        <v>8101.669737</v>
      </c>
      <c r="CT168" s="346">
        <f>if($A168-CT$126&gt;=0, if($B168&lt;=$B167,CT167,CT167*vlookup($B168,'2a. TBill Main'!$B$237:$HF$246,1+CT$123)),CT167)</f>
        <v>26778.09313</v>
      </c>
      <c r="CU168" s="346">
        <f>if($A168-CU$126&gt;=0, if($B168&lt;=$B167,CU167,CU167*vlookup($B168,'2a. TBill Main'!$B$237:$HF$246,1+CU$123)),CU167)</f>
        <v>40704.26492</v>
      </c>
      <c r="CV168" s="346">
        <f>if($A168-CV$126&gt;=0, if($B168&lt;=$B167,CV167,CV167*vlookup($B168,'2a. TBill Main'!$B$237:$HF$246,1+CV$123)),CV167)</f>
        <v>9560.620412</v>
      </c>
      <c r="CW168" s="346">
        <f>if($A168-CW$126&gt;=0, if($B168&lt;=$B167,CW167,CW167*vlookup($B168,'2a. TBill Main'!$B$237:$HF$246,1+CW$123)),CW167)</f>
        <v>13862.8996</v>
      </c>
      <c r="CX168" s="346">
        <f>if($A168-CX$126&gt;=0, if($B168&lt;=$B167,CX167,CX167*vlookup($B168,'2a. TBill Main'!$B$237:$HF$246,1+CX$123)),CX167)</f>
        <v>104262.3898</v>
      </c>
      <c r="CY168" s="346">
        <f>if($A168-CY$126&gt;=0, if($B168&lt;=$B167,CY167,CY167*vlookup($B168,'2a. TBill Main'!$B$237:$HF$246,1+CY$123)),CY167)</f>
        <v>204635.4619</v>
      </c>
      <c r="CZ168" s="346">
        <f>if($A168-CZ$126&gt;=0, if($B168&lt;=$B167,CZ167,CZ167*vlookup($B168,'2a. TBill Main'!$B$237:$HF$246,1+CZ$123)),CZ167)</f>
        <v>17314.7616</v>
      </c>
      <c r="DA168" s="346">
        <f>if($A168-DA$126&gt;=0, if($B168&lt;=$B167,DA167,DA167*vlookup($B168,'2a. TBill Main'!$B$237:$HF$246,1+DA$123)),DA167)</f>
        <v>47803.10206</v>
      </c>
      <c r="DB168" s="346">
        <f>if($A168-DB$126&gt;=0, if($B168&lt;=$B167,DB167,DB167*vlookup($B168,'2a. TBill Main'!$B$237:$HF$246,1+DB$123)),DB167)</f>
        <v>19121.24082</v>
      </c>
      <c r="DC168" s="346">
        <f>if($A168-DC$126&gt;=0, if($B168&lt;=$B167,DC167,DC167*vlookup($B168,'2a. TBill Main'!$B$237:$HF$246,1+DC$123)),DC167)</f>
        <v>19121.24082</v>
      </c>
      <c r="DD168" s="346">
        <f>if($A168-DD$126&gt;=0, if($B168&lt;=$B167,DD167,DD167*vlookup($B168,'2a. TBill Main'!$B$237:$HF$246,1+DD$123)),DD167)</f>
        <v>38085.68747</v>
      </c>
      <c r="DE168" s="346">
        <f>if($A168-DE$126&gt;=0, if($B168&lt;=$B167,DE167,DE167*vlookup($B168,'2a. TBill Main'!$B$237:$HF$246,1+DE$123)),DE167)</f>
        <v>14497.72479</v>
      </c>
      <c r="DF168" s="346">
        <f>if($A168-DF$126&gt;=0, if($B168&lt;=$B167,DF167,DF167*vlookup($B168,'2a. TBill Main'!$B$237:$HF$246,1+DF$123)),DF167)</f>
        <v>7648.496329</v>
      </c>
      <c r="DG168" s="346">
        <f>if($A168-DG$126&gt;=0, if($B168&lt;=$B167,DG167,DG167*vlookup($B168,'2a. TBill Main'!$B$237:$HF$246,1+DG$123)),DG167)</f>
        <v>19121.24082</v>
      </c>
      <c r="DH168" s="346">
        <f>if($A168-DH$126&gt;=0, if($B168&lt;=$B167,DH167,DH167*vlookup($B168,'2a. TBill Main'!$B$237:$HF$246,1+DH$123)),DH167)</f>
        <v>95325.12188</v>
      </c>
      <c r="DI168" s="346">
        <f>if($A168-DI$126&gt;=0, if($B168&lt;=$B167,DI167,DI167*vlookup($B168,'2a. TBill Main'!$B$237:$HF$246,1+DI$123)),DI167)</f>
        <v>14891.98566</v>
      </c>
      <c r="DJ168" s="346">
        <f>if($A168-DJ$126&gt;=0, if($B168&lt;=$B167,DJ167,DJ167*vlookup($B168,'2a. TBill Main'!$B$237:$HF$246,1+DJ$123)),DJ167)</f>
        <v>95.60620412</v>
      </c>
      <c r="DK168" s="346">
        <f>if($A168-DK$126&gt;=0, if($B168&lt;=$B167,DK167,DK167*vlookup($B168,'2a. TBill Main'!$B$237:$HF$246,1+DK$123)),DK167)</f>
        <v>44714.19945</v>
      </c>
      <c r="DL168" s="346">
        <f>if($A168-DL$126&gt;=0, if($B168&lt;=$B167,DL167,DL167*vlookup($B168,'2a. TBill Main'!$B$237:$HF$246,1+DL$123)),DL167)</f>
        <v>19121.24082</v>
      </c>
      <c r="DM168" s="346">
        <f>if($A168-DM$126&gt;=0, if($B168&lt;=$B167,DM167,DM167*vlookup($B168,'2a. TBill Main'!$B$237:$HF$246,1+DM$123)),DM167)</f>
        <v>12265.68323</v>
      </c>
      <c r="DN168" s="346">
        <f>if($A168-DN$126&gt;=0, if($B168&lt;=$B167,DN167,DN167*vlookup($B168,'2a. TBill Main'!$B$237:$HF$246,1+DN$123)),DN167)</f>
        <v>50927.51281</v>
      </c>
      <c r="DO168" s="346">
        <f>if($A168-DO$126&gt;=0, if($B168&lt;=$B167,DO167,DO167*vlookup($B168,'2a. TBill Main'!$B$237:$HF$246,1+DO$123)),DO167)</f>
        <v>19121.24082</v>
      </c>
      <c r="DP168" s="346">
        <f>if($A168-DP$126&gt;=0, if($B168&lt;=$B167,DP167,DP167*vlookup($B168,'2a. TBill Main'!$B$237:$HF$246,1+DP$123)),DP167)</f>
        <v>22945.48899</v>
      </c>
      <c r="DQ168" s="346">
        <f>if($A168-DQ$126&gt;=0, if($B168&lt;=$B167,DQ167,DQ167*vlookup($B168,'2a. TBill Main'!$B$237:$HF$246,1+DQ$123)),DQ167)</f>
        <v>13384.86858</v>
      </c>
      <c r="DR168" s="346">
        <f>if($A168-DR$126&gt;=0, if($B168&lt;=$B167,DR167,DR167*vlookup($B168,'2a. TBill Main'!$B$237:$HF$246,1+DR$123)),DR167)</f>
        <v>90455.43899</v>
      </c>
      <c r="DS168" s="346">
        <f>if($A168-DS$126&gt;=0, if($B168&lt;=$B167,DS167,DS167*vlookup($B168,'2a. TBill Main'!$B$237:$HF$246,1+DS$123)),DS167)</f>
        <v>3843.044344</v>
      </c>
      <c r="DT168" s="346">
        <f>if($A168-DT$126&gt;=0, if($B168&lt;=$B167,DT167,DT167*vlookup($B168,'2a. TBill Main'!$B$237:$HF$246,1+DT$123)),DT167)</f>
        <v>101.3425764</v>
      </c>
      <c r="DU168" s="346">
        <f>if($A168-DU$126&gt;=0, if($B168&lt;=$B167,DU167,DU167*vlookup($B168,'2a. TBill Main'!$B$237:$HF$246,1+DU$123)),DU167)</f>
        <v>33273.48304</v>
      </c>
      <c r="DV168" s="346">
        <f>if($A168-DV$126&gt;=0, if($B168&lt;=$B167,DV167,DV167*vlookup($B168,'2a. TBill Main'!$B$237:$HF$246,1+DV$123)),DV167)</f>
        <v>66692.65081</v>
      </c>
      <c r="DW168" s="346">
        <f>if($A168-DW$126&gt;=0, if($B168&lt;=$B167,DW167,DW167*vlookup($B168,'2a. TBill Main'!$B$237:$HF$246,1+DW$123)),DW167)</f>
        <v>19121.24082</v>
      </c>
      <c r="DX168" s="346">
        <f>if($A168-DX$126&gt;=0, if($B168&lt;=$B167,DX167,DX167*vlookup($B168,'2a. TBill Main'!$B$237:$HF$246,1+DX$123)),DX167)</f>
        <v>38242.48165</v>
      </c>
      <c r="DY168" s="346">
        <f>if($A168-DY$126&gt;=0, if($B168&lt;=$B167,DY167,DY167*vlookup($B168,'2a. TBill Main'!$B$237:$HF$246,1+DY$123)),DY167)</f>
        <v>19121.24082</v>
      </c>
      <c r="DZ168" s="346">
        <f>if($A168-DZ$126&gt;=0, if($B168&lt;=$B167,DZ167,DZ167*vlookup($B168,'2a. TBill Main'!$B$237:$HF$246,1+DZ$123)),DZ167)</f>
        <v>115557.3068</v>
      </c>
      <c r="EA168" s="346">
        <f>if($A168-EA$126&gt;=0, if($B168&lt;=$B167,EA167,EA167*vlookup($B168,'2a. TBill Main'!$B$237:$HF$246,1+EA$123)),EA167)</f>
        <v>546.8674875</v>
      </c>
      <c r="EB168" s="346">
        <f>if($A168-EB$126&gt;=0, if($B168&lt;=$B167,EB167,EB167*vlookup($B168,'2a. TBill Main'!$B$237:$HF$246,1+EB$123)),EB167)</f>
        <v>38242.48165</v>
      </c>
      <c r="EC168" s="346">
        <f>if($A168-EC$126&gt;=0, if($B168&lt;=$B167,EC167,EC167*vlookup($B168,'2a. TBill Main'!$B$237:$HF$246,1+EC$123)),EC167)</f>
        <v>55214.82006</v>
      </c>
      <c r="ED168" s="346">
        <f>if($A168-ED$126&gt;=0, if($B168&lt;=$B167,ED167,ED167*vlookup($B168,'2a. TBill Main'!$B$237:$HF$246,1+ED$123)),ED167)</f>
        <v>37402.82972</v>
      </c>
      <c r="EE168" s="346">
        <f>if($A168-EE$126&gt;=0, if($B168&lt;=$B167,EE167,EE167*vlookup($B168,'2a. TBill Main'!$B$237:$HF$246,1+EE$123)),EE167)</f>
        <v>38242.48165</v>
      </c>
      <c r="EF168" s="346">
        <f>if($A168-EF$126&gt;=0, if($B168&lt;=$B167,EF167,EF167*vlookup($B168,'2a. TBill Main'!$B$237:$HF$246,1+EF$123)),EF167)</f>
        <v>10075.7084</v>
      </c>
      <c r="EG168" s="346">
        <f>if($A168-EG$126&gt;=0, if($B168&lt;=$B167,EG167,EG167*vlookup($B168,'2a. TBill Main'!$B$237:$HF$246,1+EG$123)),EG167)</f>
        <v>8037.30764</v>
      </c>
      <c r="EH168" s="346">
        <f>if($A168-EH$126&gt;=0, if($B168&lt;=$B167,EH167,EH167*vlookup($B168,'2a. TBill Main'!$B$237:$HF$246,1+EH$123)),EH167)</f>
        <v>753.3768884</v>
      </c>
      <c r="EI168" s="346">
        <f>if($A168-EI$126&gt;=0, if($B168&lt;=$B167,EI167,EI167*vlookup($B168,'2a. TBill Main'!$B$237:$HF$246,1+EI$123)),EI167)</f>
        <v>38242.48165</v>
      </c>
      <c r="EJ168" s="346">
        <f>if($A168-EJ$126&gt;=0, if($B168&lt;=$B167,EJ167,EJ167*vlookup($B168,'2a. TBill Main'!$B$237:$HF$246,1+EJ$123)),EJ167)</f>
        <v>34056.59345</v>
      </c>
      <c r="EK168" s="346">
        <f>if($A168-EK$126&gt;=0, if($B168&lt;=$B167,EK167,EK167*vlookup($B168,'2a. TBill Main'!$B$237:$HF$246,1+EK$123)),EK167)</f>
        <v>21033.36491</v>
      </c>
      <c r="EL168" s="346">
        <f>if($A168-EL$126&gt;=0, if($B168&lt;=$B167,EL167,EL167*vlookup($B168,'2a. TBill Main'!$B$237:$HF$246,1+EL$123)),EL167)</f>
        <v>8078.724248</v>
      </c>
      <c r="EM168" s="346">
        <f>if($A168-EM$126&gt;=0, if($B168&lt;=$B167,EM167,EM167*vlookup($B168,'2a. TBill Main'!$B$237:$HF$246,1+EM$123)),EM167)</f>
        <v>78418.12074</v>
      </c>
      <c r="EN168" s="346">
        <f>if($A168-EN$126&gt;=0, if($B168&lt;=$B167,EN167,EN167*vlookup($B168,'2a. TBill Main'!$B$237:$HF$246,1+EN$123)),EN167)</f>
        <v>573.6372247</v>
      </c>
      <c r="EO168" s="346">
        <f>if($A168-EO$126&gt;=0, if($B168&lt;=$B167,EO167,EO167*vlookup($B168,'2a. TBill Main'!$B$237:$HF$246,1+EO$123)),EO167)</f>
        <v>32538.53902</v>
      </c>
      <c r="EP168" s="346">
        <f>if($A168-EP$126&gt;=0, if($B168&lt;=$B167,EP167,EP167*vlookup($B168,'2a. TBill Main'!$B$237:$HF$246,1+EP$123)),EP167)</f>
        <v>34490.60738</v>
      </c>
      <c r="EQ168" s="346">
        <f>if($A168-EQ$126&gt;=0, if($B168&lt;=$B167,EQ167,EQ167*vlookup($B168,'2a. TBill Main'!$B$237:$HF$246,1+EQ$123)),EQ167)</f>
        <v>38242.48165</v>
      </c>
      <c r="ER168" s="346">
        <f>if($A168-ER$126&gt;=0, if($B168&lt;=$B167,ER167,ER167*vlookup($B168,'2a. TBill Main'!$B$237:$HF$246,1+ER$123)),ER167)</f>
        <v>68960.75503</v>
      </c>
      <c r="ES168" s="346">
        <f>if($A168-ES$126&gt;=0, if($B168&lt;=$B167,ES167,ES167*vlookup($B168,'2a. TBill Main'!$B$237:$HF$246,1+ES$123)),ES167)</f>
        <v>9171.617888</v>
      </c>
      <c r="ET168" s="346">
        <f>if($A168-ET$126&gt;=0, if($B168&lt;=$B167,ET167,ET167*vlookup($B168,'2a. TBill Main'!$B$237:$HF$246,1+ET$123)),ET167)</f>
        <v>2711.391949</v>
      </c>
      <c r="EU168" s="346">
        <f>if($A168-EU$126&gt;=0, if($B168&lt;=$B167,EU167,EU167*vlookup($B168,'2a. TBill Main'!$B$237:$HF$246,1+EU$123)),EU167)</f>
        <v>15486.94306</v>
      </c>
      <c r="EV168" s="346">
        <f>if($A168-EV$126&gt;=0, if($B168&lt;=$B167,EV167,EV167*vlookup($B168,'2a. TBill Main'!$B$237:$HF$246,1+EV$123)),EV167)</f>
        <v>9284.777392</v>
      </c>
      <c r="EW168" s="346">
        <f>if($A168-EW$126&gt;=0, if($B168&lt;=$B167,EW167,EW167*vlookup($B168,'2a. TBill Main'!$B$237:$HF$246,1+EW$123)),EW167)</f>
        <v>8168.59408</v>
      </c>
      <c r="EX168" s="346">
        <f>if($A168-EX$126&gt;=0, if($B168&lt;=$B167,EX167,EX167*vlookup($B168,'2a. TBill Main'!$B$237:$HF$246,1+EX$123)),EX167)</f>
        <v>11266.42631</v>
      </c>
      <c r="EY168" s="346">
        <f>if($A168-EY$126&gt;=0, if($B168&lt;=$B167,EY167,EY167*vlookup($B168,'2a. TBill Main'!$B$237:$HF$246,1+EY$123)),EY167)</f>
        <v>87899.82779</v>
      </c>
      <c r="EZ168" s="346">
        <f>if($A168-EZ$126&gt;=0, if($B168&lt;=$B167,EZ167,EZ167*vlookup($B168,'2a. TBill Main'!$B$237:$HF$246,1+EZ$123)),EZ167)</f>
        <v>37662.19023</v>
      </c>
      <c r="FA168" s="346">
        <f>if($A168-FA$126&gt;=0, if($B168&lt;=$B167,FA167,FA167*vlookup($B168,'2a. TBill Main'!$B$237:$HF$246,1+FA$123)),FA167)</f>
        <v>6845.78664</v>
      </c>
      <c r="FB168" s="346">
        <f>if($A168-FB$126&gt;=0, if($B168&lt;=$B167,FB167,FB167*vlookup($B168,'2a. TBill Main'!$B$237:$HF$246,1+FB$123)),FB167)</f>
        <v>12032.42321</v>
      </c>
      <c r="FC168" s="346">
        <f>if($A168-FC$126&gt;=0, if($B168&lt;=$B167,FC167,FC167*vlookup($B168,'2a. TBill Main'!$B$237:$HF$246,1+FC$123)),FC167)</f>
        <v>48237.15422</v>
      </c>
      <c r="FD168" s="346">
        <f>if($A168-FD$126&gt;=0, if($B168&lt;=$B167,FD167,FD167*vlookup($B168,'2a. TBill Main'!$B$237:$HF$246,1+FD$123)),FD167)</f>
        <v>39211.37404</v>
      </c>
      <c r="FE168" s="346">
        <f>if($A168-FE$126&gt;=0, if($B168&lt;=$B167,FE167,FE167*vlookup($B168,'2a. TBill Main'!$B$237:$HF$246,1+FE$123)),FE167)</f>
        <v>65868.96512</v>
      </c>
      <c r="FF168" s="346">
        <f>if($A168-FF$126&gt;=0, if($B168&lt;=$B167,FF167,FF167*vlookup($B168,'2a. TBill Main'!$B$237:$HF$246,1+FF$123)),FF167)</f>
        <v>15644.78891</v>
      </c>
      <c r="FG168" s="346">
        <f>if($A168-FG$126&gt;=0, if($B168&lt;=$B167,FG167,FG167*vlookup($B168,'2a. TBill Main'!$B$237:$HF$246,1+FG$123)),FG167)</f>
        <v>19916.03432</v>
      </c>
      <c r="FH168" s="346">
        <f>if($A168-FH$126&gt;=0, if($B168&lt;=$B167,FH167,FH167*vlookup($B168,'2a. TBill Main'!$B$237:$HF$246,1+FH$123)),FH167)</f>
        <v>24649.19155</v>
      </c>
      <c r="FI168" s="346">
        <f>if($A168-FI$126&gt;=0, if($B168&lt;=$B167,FI167,FI167*vlookup($B168,'2a. TBill Main'!$B$237:$HF$246,1+FI$123)),FI167)</f>
        <v>67159.84008</v>
      </c>
      <c r="FJ168" s="346">
        <f>if($A168-FJ$126&gt;=0, if($B168&lt;=$B167,FJ167,FJ167*vlookup($B168,'2a. TBill Main'!$B$237:$HF$246,1+FJ$123)),FJ167)</f>
        <v>69926.72187</v>
      </c>
      <c r="FK168" s="346">
        <f>if($A168-FK$126&gt;=0, if($B168&lt;=$B167,FK167,FK167*vlookup($B168,'2a. TBill Main'!$B$237:$HF$246,1+FK$123)),FK167)</f>
        <v>29859.72967</v>
      </c>
      <c r="FL168" s="346">
        <f>if($A168-FL$126&gt;=0, if($B168&lt;=$B167,FL167,FL167*vlookup($B168,'2a. TBill Main'!$B$237:$HF$246,1+FL$123)),FL167)</f>
        <v>29727.79311</v>
      </c>
      <c r="FM168" s="346">
        <f>if($A168-FM$126&gt;=0, if($B168&lt;=$B167,FM167,FM167*vlookup($B168,'2a. TBill Main'!$B$237:$HF$246,1+FM$123)),FM167)</f>
        <v>79015.29621</v>
      </c>
      <c r="FN168" s="346">
        <f>if($A168-FN$126&gt;=0, if($B168&lt;=$B167,FN167,FN167*vlookup($B168,'2a. TBill Main'!$B$237:$HF$246,1+FN$123)),FN167)</f>
        <v>67484.25106</v>
      </c>
      <c r="FO168" s="346">
        <f>if($A168-FO$126&gt;=0, if($B168&lt;=$B167,FO167,FO167*vlookup($B168,'2a. TBill Main'!$B$237:$HF$246,1+FO$123)),FO167)</f>
        <v>32506.1094</v>
      </c>
      <c r="FP168" s="346">
        <f>if($A168-FP$126&gt;=0, if($B168&lt;=$B167,FP167,FP167*vlookup($B168,'2a. TBill Main'!$B$237:$HF$246,1+FP$123)),FP167)</f>
        <v>11528.19609</v>
      </c>
      <c r="FQ168" s="346">
        <f>if($A168-FQ$126&gt;=0, if($B168&lt;=$B167,FQ167,FQ167*vlookup($B168,'2a. TBill Main'!$B$237:$HF$246,1+FQ$123)),FQ167)</f>
        <v>63684.4972</v>
      </c>
      <c r="FR168" s="346">
        <f>if($A168-FR$126&gt;=0, if($B168&lt;=$B167,FR167,FR167*vlookup($B168,'2a. TBill Main'!$B$237:$HF$246,1+FR$123)),FR167)</f>
        <v>63676.56189</v>
      </c>
      <c r="FS168" s="346">
        <f>if($A168-FS$126&gt;=0, if($B168&lt;=$B167,FS167,FS167*vlookup($B168,'2a. TBill Main'!$B$237:$HF$246,1+FS$123)),FS167)</f>
        <v>28681.86123</v>
      </c>
      <c r="FT168" s="346">
        <f>if($A168-FT$126&gt;=0, if($B168&lt;=$B167,FT167,FT167*vlookup($B168,'2a. TBill Main'!$B$237:$HF$246,1+FT$123)),FT167)</f>
        <v>35676.41113</v>
      </c>
      <c r="FU168" s="346">
        <f>if($A168-FU$126&gt;=0, if($B168&lt;=$B167,FU167,FU167*vlookup($B168,'2a. TBill Main'!$B$237:$HF$246,1+FU$123)),FU167)</f>
        <v>38242.48165</v>
      </c>
      <c r="FV168" s="346">
        <f>if($A168-FV$126&gt;=0, if($B168&lt;=$B167,FV167,FV167*vlookup($B168,'2a. TBill Main'!$B$237:$HF$246,1+FV$123)),FV167)</f>
        <v>80309.21146</v>
      </c>
      <c r="FW168" s="346">
        <f>if($A168-FW$126&gt;=0, if($B168&lt;=$B167,FW167,FW167*vlookup($B168,'2a. TBill Main'!$B$237:$HF$246,1+FW$123)),FW167)</f>
        <v>1908.299834</v>
      </c>
      <c r="FX168" s="346">
        <f>if($A168-FX$126&gt;=0, if($B168&lt;=$B167,FX167,FX167*vlookup($B168,'2a. TBill Main'!$B$237:$HF$246,1+FX$123)),FX167)</f>
        <v>42596.96182</v>
      </c>
      <c r="FY168" s="346">
        <f>if($A168-FY$126&gt;=0, if($B168&lt;=$B167,FY167,FY167*vlookup($B168,'2a. TBill Main'!$B$237:$HF$246,1+FY$123)),FY167)</f>
        <v>39512.13204</v>
      </c>
      <c r="FZ168" s="346">
        <f>if($A168-FZ$126&gt;=0, if($B168&lt;=$B167,FZ167,FZ167*vlookup($B168,'2a. TBill Main'!$B$237:$HF$246,1+FZ$123)),FZ167)</f>
        <v>44343.43859</v>
      </c>
      <c r="GA168" s="346">
        <f>if($A168-GA$126&gt;=0, if($B168&lt;=$B167,GA167,GA167*vlookup($B168,'2a. TBill Main'!$B$237:$HF$246,1+GA$123)),GA167)</f>
        <v>717.0465309</v>
      </c>
      <c r="GB168" s="346">
        <f>if($A168-GB$126&gt;=0, if($B168&lt;=$B167,GB167,GB167*vlookup($B168,'2a. TBill Main'!$B$237:$HF$246,1+GB$123)),GB167)</f>
        <v>4049.878806</v>
      </c>
      <c r="GC168" s="346">
        <f>if($A168-GC$126&gt;=0, if($B168&lt;=$B167,GC167,GC167*vlookup($B168,'2a. TBill Main'!$B$237:$HF$246,1+GC$123)),GC167)</f>
        <v>210.3336491</v>
      </c>
      <c r="GD168" s="346">
        <f>if($A168-GD$126&gt;=0, if($B168&lt;=$B167,GD167,GD167*vlookup($B168,'2a. TBill Main'!$B$237:$HF$246,1+GD$123)),GD167)</f>
        <v>16121.11814</v>
      </c>
      <c r="GE168" s="346">
        <f>if($A168-GE$126&gt;=0, if($B168&lt;=$B167,GE167,GE167*vlookup($B168,'2a. TBill Main'!$B$237:$HF$246,1+GE$123)),GE167)</f>
        <v>4128.734804</v>
      </c>
      <c r="GF168" s="346">
        <f>if($A168-GF$126&gt;=0, if($B168&lt;=$B167,GF167,GF167*vlookup($B168,'2a. TBill Main'!$B$237:$HF$246,1+GF$123)),GF167)</f>
        <v>3206.632086</v>
      </c>
      <c r="GG168" s="346">
        <f>if($A168-GG$126&gt;=0, if($B168&lt;=$B167,GG167,GG167*vlookup($B168,'2a. TBill Main'!$B$237:$HF$246,1+GG$123)),GG167)</f>
        <v>47167.24432</v>
      </c>
      <c r="GH168" s="346">
        <f>if($A168-GH$126&gt;=0, if($B168&lt;=$B167,GH167,GH167*vlookup($B168,'2a. TBill Main'!$B$237:$HF$246,1+GH$123)),GH167)</f>
        <v>210.3336491</v>
      </c>
      <c r="GI168" s="346">
        <f>if($A168-GI$126&gt;=0, if($B168&lt;=$B167,GI167,GI167*vlookup($B168,'2a. TBill Main'!$B$237:$HF$246,1+GI$123)),GI167)</f>
        <v>478.0310206</v>
      </c>
      <c r="GJ168" s="346">
        <f>if($A168-GJ$126&gt;=0, if($B168&lt;=$B167,GJ167,GJ167*vlookup($B168,'2a. TBill Main'!$B$237:$HF$246,1+GJ$123)),GJ167)</f>
        <v>63.10009472</v>
      </c>
      <c r="GK168" s="346">
        <f>if($A168-GK$126&gt;=0, if($B168&lt;=$B167,GK167,GK167*vlookup($B168,'2a. TBill Main'!$B$237:$HF$246,1+GK$123)),GK167)</f>
        <v>31108.27021</v>
      </c>
      <c r="GL168" s="346">
        <f>if($A168-GL$126&gt;=0, if($B168&lt;=$B167,GL167,GL167*vlookup($B168,'2a. TBill Main'!$B$237:$HF$246,1+GL$123)),GL167)</f>
        <v>22802.67244</v>
      </c>
      <c r="GM168" s="346">
        <f>if($A168-GM$126&gt;=0, if($B168&lt;=$B167,GM167,GM167*vlookup($B168,'2a. TBill Main'!$B$237:$HF$246,1+GM$123)),GM167)</f>
        <v>621.4403268</v>
      </c>
      <c r="GN168" s="346">
        <f>if($A168-GN$126&gt;=0, if($B168&lt;=$B167,GN167,GN167*vlookup($B168,'2a. TBill Main'!$B$237:$HF$246,1+GN$123)),GN167)</f>
        <v>19.12124082</v>
      </c>
      <c r="GO168" s="346">
        <f>if($A168-GO$126&gt;=0, if($B168&lt;=$B167,GO167,GO167*vlookup($B168,'2a. TBill Main'!$B$237:$HF$246,1+GO$123)),GO167)</f>
        <v>2227.624556</v>
      </c>
      <c r="GP168" s="346">
        <f>if($A168-GP$126&gt;=0, if($B168&lt;=$B167,GP167,GP167*vlookup($B168,'2a. TBill Main'!$B$237:$HF$246,1+GP$123)),GP167)</f>
        <v>20851.71312</v>
      </c>
      <c r="GQ168" s="346">
        <f>if($A168-GQ$126&gt;=0, if($B168&lt;=$B167,GQ167,GQ167*vlookup($B168,'2a. TBill Main'!$B$237:$HF$246,1+GQ$123)),GQ167)</f>
        <v>21897.64499</v>
      </c>
      <c r="GR168" s="346">
        <f>if($A168-GR$126&gt;=0, if($B168&lt;=$B167,GR167,GR167*vlookup($B168,'2a. TBill Main'!$B$237:$HF$246,1+GR$123)),GR167)</f>
        <v>26098.5816</v>
      </c>
      <c r="GS168" s="346">
        <f>if($A168-GS$126&gt;=0, if($B168&lt;=$B167,GS167,GS167*vlookup($B168,'2a. TBill Main'!$B$237:$HF$246,1+GS$123)),GS167)</f>
        <v>52939.06734</v>
      </c>
      <c r="GT168" s="346">
        <f>if($A168-GT$126&gt;=0, if($B168&lt;=$B167,GT167,GT167*vlookup($B168,'2a. TBill Main'!$B$237:$HF$246,1+GT$123)),GT167)</f>
        <v>3822.336041</v>
      </c>
      <c r="GU168" s="346">
        <f>if($A168-GU$126&gt;=0, if($B168&lt;=$B167,GU167,GU167*vlookup($B168,'2a. TBill Main'!$B$237:$HF$246,1+GU$123)),GU167)</f>
        <v>15872.54201</v>
      </c>
      <c r="GV168" s="346">
        <f>if($A168-GV$126&gt;=0, if($B168&lt;=$B167,GV167,GV167*vlookup($B168,'2a. TBill Main'!$B$237:$HF$246,1+GV$123)),GV167)</f>
        <v>26507.77615</v>
      </c>
      <c r="GW168" s="346">
        <f>if($A168-GW$126&gt;=0, if($B168&lt;=$B167,GW167,GW167*vlookup($B168,'2a. TBill Main'!$B$237:$HF$246,1+GW$123)),GW167)</f>
        <v>28962.94348</v>
      </c>
      <c r="GX168" s="346">
        <f>if($A168-GX$126&gt;=0, if($B168&lt;=$B167,GX167,GX167*vlookup($B168,'2a. TBill Main'!$B$237:$HF$246,1+GX$123)),GX167)</f>
        <v>12669.73417</v>
      </c>
      <c r="GY168" s="346">
        <f>if($A168-GY$126&gt;=0, if($B168&lt;=$B167,GY167,GY167*vlookup($B168,'2a. TBill Main'!$B$237:$HF$246,1+GY$123)),GY167)</f>
        <v>48973.322</v>
      </c>
      <c r="GZ168" s="346">
        <f>if($A168-GZ$126&gt;=0, if($B168&lt;=$B167,GZ167,GZ167*vlookup($B168,'2a. TBill Main'!$B$237:$HF$246,1+GZ$123)),GZ167)</f>
        <v>39340.04087</v>
      </c>
      <c r="HA168" s="346">
        <f>if($A168-HA$126&gt;=0, if($B168&lt;=$B167,HA167,HA167*vlookup($B168,'2a. TBill Main'!$B$237:$HF$246,1+HA$123)),HA167)</f>
        <v>56688.74267</v>
      </c>
      <c r="HB168" s="346">
        <f>if($A168-HB$126&gt;=0, if($B168&lt;=$B167,HB167,HB167*vlookup($B168,'2a. TBill Main'!$B$237:$HF$246,1+HB$123)),HB167)</f>
        <v>35076.00417</v>
      </c>
      <c r="HC168" s="346">
        <f>if($A168-HC$126&gt;=0, if($B168&lt;=$B167,HC167,HC167*vlookup($B168,'2a. TBill Main'!$B$237:$HF$246,1+HC$123)),HC167)</f>
        <v>10394.30651</v>
      </c>
      <c r="HD168" s="346">
        <f>if($A168-HD$126&gt;=0, if($B168&lt;=$B167,HD167,HD167*vlookup($B168,'2a. TBill Main'!$B$237:$HF$246,1+HD$123)),HD167)</f>
        <v>25196.05903</v>
      </c>
      <c r="HE168" s="346">
        <f>if($A168-HE$126&gt;=0, if($B168&lt;=$B167,HE167,HE167*vlookup($B168,'2a. TBill Main'!$B$237:$HF$246,1+HE$123)),HE167)</f>
        <v>23346.76735</v>
      </c>
      <c r="HF168" s="346">
        <f>if($A168-HF$126&gt;=0, if($B168&lt;=$B167,HF167,HF167*vlookup($B168,'2a. TBill Main'!$B$237:$HF$246,1+HF$123)),HF167)</f>
        <v>23536.33533</v>
      </c>
      <c r="HG168" s="346">
        <f>if($A168-HG$126&gt;=0, if($B168&lt;=$B167,HG167,HG167*vlookup($B168,'2a. TBill Main'!$B$237:$HF$246,1+HG$123)),HG167)</f>
        <v>4839.586052</v>
      </c>
      <c r="HH168" s="346">
        <f>if($A168-HH$126&gt;=0, if($B168&lt;=$B167,HH167,HH167*vlookup($B168,'2a. TBill Main'!$B$237:$HF$246,1+HH$123)),HH167)</f>
        <v>28764.08257</v>
      </c>
      <c r="HI168" s="346">
        <f>if($A168-HI$126&gt;=0, if($B168&lt;=$B167,HI167,HI167*vlookup($B168,'2a. TBill Main'!$B$237:$HF$246,1+HI$123)),HI167)</f>
        <v>44565.87599</v>
      </c>
      <c r="HJ168" s="346"/>
      <c r="HK168" s="346"/>
      <c r="HL168" s="346"/>
      <c r="HM168" s="346"/>
      <c r="HN168" s="346"/>
      <c r="HO168" s="346"/>
      <c r="HP168" s="346"/>
      <c r="HQ168" s="346"/>
      <c r="HR168" s="346"/>
      <c r="HS168" s="346"/>
      <c r="HT168" s="346"/>
      <c r="HU168" s="346"/>
      <c r="HV168" s="346"/>
      <c r="HW168" s="346"/>
      <c r="HX168" s="346"/>
    </row>
    <row r="169">
      <c r="A169" s="331" t="str">
        <f t="shared" si="33"/>
        <v>06-2031</v>
      </c>
      <c r="B169" s="346">
        <f t="shared" si="36"/>
        <v>9</v>
      </c>
      <c r="C169" s="346">
        <f t="shared" si="34"/>
        <v>6663714.882</v>
      </c>
      <c r="D169" s="338">
        <f t="shared" si="35"/>
        <v>9</v>
      </c>
      <c r="E169" s="346"/>
      <c r="F169" s="346">
        <f>if($A169-F$126&gt;=0, if($B169&lt;=$B168,F168,F168*vlookup($B169,'2a. TBill Main'!$B$237:$HF$246,1+F$123)),F168)</f>
        <v>586.8025814</v>
      </c>
      <c r="G169" s="346">
        <f>if($A169-G$126&gt;=0, if($B169&lt;=$B168,G168,G168*vlookup($B169,'2a. TBill Main'!$B$237:$HF$246,1+G$123)),G168)</f>
        <v>15112.71689</v>
      </c>
      <c r="H169" s="346">
        <f>if($A169-H$126&gt;=0, if($B169&lt;=$B168,H168,H168*vlookup($B169,'2a. TBill Main'!$B$237:$HF$246,1+H$123)),H168)</f>
        <v>41470.1471</v>
      </c>
      <c r="I169" s="346">
        <f>if($A169-I$126&gt;=0, if($B169&lt;=$B168,I168,I168*vlookup($B169,'2a. TBill Main'!$B$237:$HF$246,1+I$123)),I168)</f>
        <v>15551.30516</v>
      </c>
      <c r="J169" s="346">
        <f>if($A169-J$126&gt;=0, if($B169&lt;=$B168,J168,J168*vlookup($B169,'2a. TBill Main'!$B$237:$HF$246,1+J$123)),J168)</f>
        <v>20735.07355</v>
      </c>
      <c r="K169" s="346">
        <f>if($A169-K$126&gt;=0, if($B169&lt;=$B168,K168,K168*vlookup($B169,'2a. TBill Main'!$B$237:$HF$246,1+K$123)),K168)</f>
        <v>20735.07355</v>
      </c>
      <c r="L169" s="346">
        <f>if($A169-L$126&gt;=0, if($B169&lt;=$B168,L168,L168*vlookup($B169,'2a. TBill Main'!$B$237:$HF$246,1+L$123)),L168)</f>
        <v>5436.010557</v>
      </c>
      <c r="M169" s="346">
        <f>if($A169-M$126&gt;=0, if($B169&lt;=$B168,M168,M168*vlookup($B169,'2a. TBill Main'!$B$237:$HF$246,1+M$123)),M168)</f>
        <v>153582.6163</v>
      </c>
      <c r="N169" s="346">
        <f>if($A169-N$126&gt;=0, if($B169&lt;=$B168,N168,N168*vlookup($B169,'2a. TBill Main'!$B$237:$HF$246,1+N$123)),N168)</f>
        <v>51730.91898</v>
      </c>
      <c r="O169" s="346">
        <f>if($A169-O$126&gt;=0, if($B169&lt;=$B168,O168,O168*vlookup($B169,'2a. TBill Main'!$B$237:$HF$246,1+O$123)),O168)</f>
        <v>2759.838289</v>
      </c>
      <c r="P169" s="346">
        <f>if($A169-P$126&gt;=0, if($B169&lt;=$B168,P168,P168*vlookup($B169,'2a. TBill Main'!$B$237:$HF$246,1+P$123)),P168)</f>
        <v>20.73507355</v>
      </c>
      <c r="Q169" s="346">
        <f>if($A169-Q$126&gt;=0, if($B169&lt;=$B168,Q168,Q168*vlookup($B169,'2a. TBill Main'!$B$237:$HF$246,1+Q$123)),Q168)</f>
        <v>393.9663974</v>
      </c>
      <c r="R169" s="346">
        <f>if($A169-R$126&gt;=0, if($B169&lt;=$B168,R168,R168*vlookup($B169,'2a. TBill Main'!$B$237:$HF$246,1+R$123)),R168)</f>
        <v>15299.06299</v>
      </c>
      <c r="S169" s="346">
        <f>if($A169-S$126&gt;=0, if($B169&lt;=$B168,S168,S168*vlookup($B169,'2a. TBill Main'!$B$237:$HF$246,1+S$123)),S168)</f>
        <v>12307.90422</v>
      </c>
      <c r="T169" s="346">
        <f>if($A169-T$126&gt;=0, if($B169&lt;=$B168,T168,T168*vlookup($B169,'2a. TBill Main'!$B$237:$HF$246,1+T$123)),T168)</f>
        <v>136907.4701</v>
      </c>
      <c r="U169" s="346">
        <f>if($A169-U$126&gt;=0, if($B169&lt;=$B168,U168,U168*vlookup($B169,'2a. TBill Main'!$B$237:$HF$246,1+U$123)),U168)</f>
        <v>21121.92782</v>
      </c>
      <c r="V169" s="346">
        <f>if($A169-V$126&gt;=0, if($B169&lt;=$B168,V168,V168*vlookup($B169,'2a. TBill Main'!$B$237:$HF$246,1+V$123)),V168)</f>
        <v>67803.15139</v>
      </c>
      <c r="W169" s="346">
        <f>if($A169-W$126&gt;=0, if($B169&lt;=$B168,W168,W168*vlookup($B169,'2a. TBill Main'!$B$237:$HF$246,1+W$123)),W168)</f>
        <v>20735.07355</v>
      </c>
      <c r="X169" s="346">
        <f>if($A169-X$126&gt;=0, if($B169&lt;=$B168,X168,X168*vlookup($B169,'2a. TBill Main'!$B$237:$HF$246,1+X$123)),X168)</f>
        <v>36613.97214</v>
      </c>
      <c r="Y169" s="346">
        <f>if($A169-Y$126&gt;=0, if($B169&lt;=$B168,Y168,Y168*vlookup($B169,'2a. TBill Main'!$B$237:$HF$246,1+Y$123)),Y168)</f>
        <v>20735.07355</v>
      </c>
      <c r="Z169" s="346">
        <f>if($A169-Z$126&gt;=0, if($B169&lt;=$B168,Z168,Z168*vlookup($B169,'2a. TBill Main'!$B$237:$HF$246,1+Z$123)),Z168)</f>
        <v>2622.986804</v>
      </c>
      <c r="AA169" s="346">
        <f>if($A169-AA$126&gt;=0, if($B169&lt;=$B168,AA168,AA168*vlookup($B169,'2a. TBill Main'!$B$237:$HF$246,1+AA$123)),AA168)</f>
        <v>46256.90103</v>
      </c>
      <c r="AB169" s="346">
        <f>if($A169-AB$126&gt;=0, if($B169&lt;=$B168,AB168,AB168*vlookup($B169,'2a. TBill Main'!$B$237:$HF$246,1+AB$123)),AB168)</f>
        <v>27361.36027</v>
      </c>
      <c r="AC169" s="346">
        <f>if($A169-AC$126&gt;=0, if($B169&lt;=$B168,AC168,AC168*vlookup($B169,'2a. TBill Main'!$B$237:$HF$246,1+AC$123)),AC168)</f>
        <v>16588.05884</v>
      </c>
      <c r="AD169" s="346">
        <f>if($A169-AD$126&gt;=0, if($B169&lt;=$B168,AD168,AD168*vlookup($B169,'2a. TBill Main'!$B$237:$HF$246,1+AD$123)),AD168)</f>
        <v>10367.53677</v>
      </c>
      <c r="AE169" s="346">
        <f>if($A169-AE$126&gt;=0, if($B169&lt;=$B168,AE168,AE168*vlookup($B169,'2a. TBill Main'!$B$237:$HF$246,1+AE$123)),AE168)</f>
        <v>90645.98664</v>
      </c>
      <c r="AF169" s="346">
        <f>if($A169-AF$126&gt;=0, if($B169&lt;=$B168,AF168,AF168*vlookup($B169,'2a. TBill Main'!$B$237:$HF$246,1+AF$123)),AF168)</f>
        <v>16329.43027</v>
      </c>
      <c r="AG169" s="346">
        <f>if($A169-AG$126&gt;=0, if($B169&lt;=$B168,AG168,AG168*vlookup($B169,'2a. TBill Main'!$B$237:$HF$246,1+AG$123)),AG168)</f>
        <v>22778.74313</v>
      </c>
      <c r="AH169" s="346">
        <f>if($A169-AH$126&gt;=0, if($B169&lt;=$B168,AH168,AH168*vlookup($B169,'2a. TBill Main'!$B$237:$HF$246,1+AH$123)),AH168)</f>
        <v>17299.41701</v>
      </c>
      <c r="AI169" s="346">
        <f>if($A169-AI$126&gt;=0, if($B169&lt;=$B168,AI168,AI168*vlookup($B169,'2a. TBill Main'!$B$237:$HF$246,1+AI$123)),AI168)</f>
        <v>32156.30456</v>
      </c>
      <c r="AJ169" s="346">
        <f>if($A169-AJ$126&gt;=0, if($B169&lt;=$B168,AJ168,AJ168*vlookup($B169,'2a. TBill Main'!$B$237:$HF$246,1+AJ$123)),AJ168)</f>
        <v>31102.61032</v>
      </c>
      <c r="AK169" s="346">
        <f>if($A169-AK$126&gt;=0, if($B169&lt;=$B168,AK168,AK168*vlookup($B169,'2a. TBill Main'!$B$237:$HF$246,1+AK$123)),AK168)</f>
        <v>24882.08826</v>
      </c>
      <c r="AL169" s="346">
        <f>if($A169-AL$126&gt;=0, if($B169&lt;=$B168,AL168,AL168*vlookup($B169,'2a. TBill Main'!$B$237:$HF$246,1+AL$123)),AL168)</f>
        <v>16588.05884</v>
      </c>
      <c r="AM169" s="346">
        <f>if($A169-AM$126&gt;=0, if($B169&lt;=$B168,AM168,AM168*vlookup($B169,'2a. TBill Main'!$B$237:$HF$246,1+AM$123)),AM168)</f>
        <v>23434.24101</v>
      </c>
      <c r="AN169" s="346">
        <f>if($A169-AN$126&gt;=0, if($B169&lt;=$B168,AN168,AN168*vlookup($B169,'2a. TBill Main'!$B$237:$HF$246,1+AN$123)),AN168)</f>
        <v>124650.9681</v>
      </c>
      <c r="AO169" s="346">
        <f>if($A169-AO$126&gt;=0, if($B169&lt;=$B168,AO168,AO168*vlookup($B169,'2a. TBill Main'!$B$237:$HF$246,1+AO$123)),AO168)</f>
        <v>13661.84232</v>
      </c>
      <c r="AP169" s="346">
        <f>if($A169-AP$126&gt;=0, if($B169&lt;=$B168,AP168,AP168*vlookup($B169,'2a. TBill Main'!$B$237:$HF$246,1+AP$123)),AP168)</f>
        <v>24843.99793</v>
      </c>
      <c r="AQ169" s="346">
        <f>if($A169-AQ$126&gt;=0, if($B169&lt;=$B168,AQ168,AQ168*vlookup($B169,'2a. TBill Main'!$B$237:$HF$246,1+AQ$123)),AQ168)</f>
        <v>57811.50003</v>
      </c>
      <c r="AR169" s="346">
        <f>if($A169-AR$126&gt;=0, if($B169&lt;=$B168,AR168,AR168*vlookup($B169,'2a. TBill Main'!$B$237:$HF$246,1+AR$123)),AR168)</f>
        <v>41470.1471</v>
      </c>
      <c r="AS169" s="346">
        <f>if($A169-AS$126&gt;=0, if($B169&lt;=$B168,AS168,AS168*vlookup($B169,'2a. TBill Main'!$B$237:$HF$246,1+AS$123)),AS168)</f>
        <v>12441.04413</v>
      </c>
      <c r="AT169" s="346">
        <f>if($A169-AT$126&gt;=0, if($B169&lt;=$B168,AT168,AT168*vlookup($B169,'2a. TBill Main'!$B$237:$HF$246,1+AT$123)),AT168)</f>
        <v>16588.05884</v>
      </c>
      <c r="AU169" s="346">
        <f>if($A169-AU$126&gt;=0, if($B169&lt;=$B168,AU168,AU168*vlookup($B169,'2a. TBill Main'!$B$237:$HF$246,1+AU$123)),AU168)</f>
        <v>16588.05884</v>
      </c>
      <c r="AV169" s="346">
        <f>if($A169-AV$126&gt;=0, if($B169&lt;=$B168,AV168,AV168*vlookup($B169,'2a. TBill Main'!$B$237:$HF$246,1+AV$123)),AV168)</f>
        <v>10367.53677</v>
      </c>
      <c r="AW169" s="346">
        <f>if($A169-AW$126&gt;=0, if($B169&lt;=$B168,AW168,AW168*vlookup($B169,'2a. TBill Main'!$B$237:$HF$246,1+AW$123)),AW168)</f>
        <v>10367.53677</v>
      </c>
      <c r="AX169" s="346">
        <f>if($A169-AX$126&gt;=0, if($B169&lt;=$B168,AX168,AX168*vlookup($B169,'2a. TBill Main'!$B$237:$HF$246,1+AX$123)),AX168)</f>
        <v>77132.40009</v>
      </c>
      <c r="AY169" s="346">
        <f>if($A169-AY$126&gt;=0, if($B169&lt;=$B168,AY168,AY168*vlookup($B169,'2a. TBill Main'!$B$237:$HF$246,1+AY$123)),AY168)</f>
        <v>58688.4485</v>
      </c>
      <c r="AZ169" s="346">
        <f>if($A169-AZ$126&gt;=0, if($B169&lt;=$B168,AZ168,AZ168*vlookup($B169,'2a. TBill Main'!$B$237:$HF$246,1+AZ$123)),AZ168)</f>
        <v>23457.5265</v>
      </c>
      <c r="BA169" s="346">
        <f>if($A169-BA$126&gt;=0, if($B169&lt;=$B168,BA168,BA168*vlookup($B169,'2a. TBill Main'!$B$237:$HF$246,1+BA$123)),BA168)</f>
        <v>35687.03141</v>
      </c>
      <c r="BB169" s="346">
        <f>if($A169-BB$126&gt;=0, if($B169&lt;=$B168,BB168,BB168*vlookup($B169,'2a. TBill Main'!$B$237:$HF$246,1+BB$123)),BB168)</f>
        <v>65806.92366</v>
      </c>
      <c r="BC169" s="346">
        <f>if($A169-BC$126&gt;=0, if($B169&lt;=$B168,BC168,BC168*vlookup($B169,'2a. TBill Main'!$B$237:$HF$246,1+BC$123)),BC168)</f>
        <v>622.0522065</v>
      </c>
      <c r="BD169" s="346">
        <f>if($A169-BD$126&gt;=0, if($B169&lt;=$B168,BD168,BD168*vlookup($B169,'2a. TBill Main'!$B$237:$HF$246,1+BD$123)),BD168)</f>
        <v>31102.61032</v>
      </c>
      <c r="BE169" s="346">
        <f>if($A169-BE$126&gt;=0, if($B169&lt;=$B168,BE168,BE168*vlookup($B169,'2a. TBill Main'!$B$237:$HF$246,1+BE$123)),BE168)</f>
        <v>20735.07355</v>
      </c>
      <c r="BF169" s="346">
        <f>if($A169-BF$126&gt;=0, if($B169&lt;=$B168,BF168,BF168*vlookup($B169,'2a. TBill Main'!$B$237:$HF$246,1+BF$123)),BF168)</f>
        <v>10367.53677</v>
      </c>
      <c r="BG169" s="346">
        <f>if($A169-BG$126&gt;=0, if($B169&lt;=$B168,BG168,BG168*vlookup($B169,'2a. TBill Main'!$B$237:$HF$246,1+BG$123)),BG168)</f>
        <v>10367.53677</v>
      </c>
      <c r="BH169" s="346">
        <f>if($A169-BH$126&gt;=0, if($B169&lt;=$B168,BH168,BH168*vlookup($B169,'2a. TBill Main'!$B$237:$HF$246,1+BH$123)),BH168)</f>
        <v>20735.07355</v>
      </c>
      <c r="BI169" s="346">
        <f>if($A169-BI$126&gt;=0, if($B169&lt;=$B168,BI168,BI168*vlookup($B169,'2a. TBill Main'!$B$237:$HF$246,1+BI$123)),BI168)</f>
        <v>115000.8649</v>
      </c>
      <c r="BJ169" s="346">
        <f>if($A169-BJ$126&gt;=0, if($B169&lt;=$B168,BJ168,BJ168*vlookup($B169,'2a. TBill Main'!$B$237:$HF$246,1+BJ$123)),BJ168)</f>
        <v>20735.07355</v>
      </c>
      <c r="BK169" s="346">
        <f>if($A169-BK$126&gt;=0, if($B169&lt;=$B168,BK168,BK168*vlookup($B169,'2a. TBill Main'!$B$237:$HF$246,1+BK$123)),BK168)</f>
        <v>38469.61607</v>
      </c>
      <c r="BL169" s="346">
        <f>if($A169-BL$126&gt;=0, if($B169&lt;=$B168,BL168,BL168*vlookup($B169,'2a. TBill Main'!$B$237:$HF$246,1+BL$123)),BL168)</f>
        <v>51837.68387</v>
      </c>
      <c r="BM169" s="346">
        <f>if($A169-BM$126&gt;=0, if($B169&lt;=$B168,BM168,BM168*vlookup($B169,'2a. TBill Main'!$B$237:$HF$246,1+BM$123)),BM168)</f>
        <v>41.4701471</v>
      </c>
      <c r="BN169" s="346">
        <f>if($A169-BN$126&gt;=0, if($B169&lt;=$B168,BN168,BN168*vlookup($B169,'2a. TBill Main'!$B$237:$HF$246,1+BN$123)),BN168)</f>
        <v>5888.449862</v>
      </c>
      <c r="BO169" s="346">
        <f>if($A169-BO$126&gt;=0, if($B169&lt;=$B168,BO168,BO168*vlookup($B169,'2a. TBill Main'!$B$237:$HF$246,1+BO$123)),BO168)</f>
        <v>40663.8845</v>
      </c>
      <c r="BP169" s="346">
        <f>if($A169-BP$126&gt;=0, if($B169&lt;=$B168,BP168,BP168*vlookup($B169,'2a. TBill Main'!$B$237:$HF$246,1+BP$123)),BP168)</f>
        <v>20735.07355</v>
      </c>
      <c r="BQ169" s="346">
        <f>if($A169-BQ$126&gt;=0, if($B169&lt;=$B168,BQ168,BQ168*vlookup($B169,'2a. TBill Main'!$B$237:$HF$246,1+BQ$123)),BQ168)</f>
        <v>4761.975521</v>
      </c>
      <c r="BR169" s="346">
        <f>if($A169-BR$126&gt;=0, if($B169&lt;=$B168,BR168,BR168*vlookup($B169,'2a. TBill Main'!$B$237:$HF$246,1+BR$123)),BR168)</f>
        <v>20735.07355</v>
      </c>
      <c r="BS169" s="346">
        <f>if($A169-BS$126&gt;=0, if($B169&lt;=$B168,BS168,BS168*vlookup($B169,'2a. TBill Main'!$B$237:$HF$246,1+BS$123)),BS168)</f>
        <v>12441.04413</v>
      </c>
      <c r="BT169" s="346">
        <f>if($A169-BT$126&gt;=0, if($B169&lt;=$B168,BT168,BT168*vlookup($B169,'2a. TBill Main'!$B$237:$HF$246,1+BT$123)),BT168)</f>
        <v>144734.9604</v>
      </c>
      <c r="BU169" s="346">
        <f>if($A169-BU$126&gt;=0, if($B169&lt;=$B168,BU168,BU168*vlookup($B169,'2a. TBill Main'!$B$237:$HF$246,1+BU$123)),BU168)</f>
        <v>52030.83108</v>
      </c>
      <c r="BV169" s="346">
        <f>if($A169-BV$126&gt;=0, if($B169&lt;=$B168,BV168,BV168*vlookup($B169,'2a. TBill Main'!$B$237:$HF$246,1+BV$123)),BV168)</f>
        <v>51837.68387</v>
      </c>
      <c r="BW169" s="346">
        <f>if($A169-BW$126&gt;=0, if($B169&lt;=$B168,BW168,BW168*vlookup($B169,'2a. TBill Main'!$B$237:$HF$246,1+BW$123)),BW168)</f>
        <v>1042.9742</v>
      </c>
      <c r="BX169" s="346">
        <f>if($A169-BX$126&gt;=0, if($B169&lt;=$B168,BX168,BX168*vlookup($B169,'2a. TBill Main'!$B$237:$HF$246,1+BX$123)),BX168)</f>
        <v>31102.61032</v>
      </c>
      <c r="BY169" s="346">
        <f>if($A169-BY$126&gt;=0, if($B169&lt;=$B168,BY168,BY168*vlookup($B169,'2a. TBill Main'!$B$237:$HF$246,1+BY$123)),BY168)</f>
        <v>20735.07355</v>
      </c>
      <c r="BZ169" s="346">
        <f>if($A169-BZ$126&gt;=0, if($B169&lt;=$B168,BZ168,BZ168*vlookup($B169,'2a. TBill Main'!$B$237:$HF$246,1+BZ$123)),BZ168)</f>
        <v>12626.45716</v>
      </c>
      <c r="CA169" s="346">
        <f>if($A169-CA$126&gt;=0, if($B169&lt;=$B168,CA168,CA168*vlookup($B169,'2a. TBill Main'!$B$237:$HF$246,1+CA$123)),CA168)</f>
        <v>20735.07355</v>
      </c>
      <c r="CB169" s="346">
        <f>if($A169-CB$126&gt;=0, if($B169&lt;=$B168,CB168,CB168*vlookup($B169,'2a. TBill Main'!$B$237:$HF$246,1+CB$123)),CB168)</f>
        <v>42556.66495</v>
      </c>
      <c r="CC169" s="346">
        <f>if($A169-CC$126&gt;=0, if($B169&lt;=$B168,CC168,CC168*vlookup($B169,'2a. TBill Main'!$B$237:$HF$246,1+CC$123)),CC168)</f>
        <v>78351.49801</v>
      </c>
      <c r="CD169" s="346">
        <f>if($A169-CD$126&gt;=0, if($B169&lt;=$B168,CD168,CD168*vlookup($B169,'2a. TBill Main'!$B$237:$HF$246,1+CD$123)),CD168)</f>
        <v>21767.68021</v>
      </c>
      <c r="CE169" s="346">
        <f>if($A169-CE$126&gt;=0, if($B169&lt;=$B168,CE168,CE168*vlookup($B169,'2a. TBill Main'!$B$237:$HF$246,1+CE$123)),CE168)</f>
        <v>46252.94063</v>
      </c>
      <c r="CF169" s="346">
        <f>if($A169-CF$126&gt;=0, if($B169&lt;=$B168,CF168,CF168*vlookup($B169,'2a. TBill Main'!$B$237:$HF$246,1+CF$123)),CF168)</f>
        <v>51837.68387</v>
      </c>
      <c r="CG169" s="346">
        <f>if($A169-CG$126&gt;=0, if($B169&lt;=$B168,CG168,CG168*vlookup($B169,'2a. TBill Main'!$B$237:$HF$246,1+CG$123)),CG168)</f>
        <v>10.36753677</v>
      </c>
      <c r="CH169" s="346">
        <f>if($A169-CH$126&gt;=0, if($B169&lt;=$B168,CH168,CH168*vlookup($B169,'2a. TBill Main'!$B$237:$HF$246,1+CH$123)),CH168)</f>
        <v>29179.49446</v>
      </c>
      <c r="CI169" s="346">
        <f>if($A169-CI$126&gt;=0, if($B169&lt;=$B168,CI168,CI168*vlookup($B169,'2a. TBill Main'!$B$237:$HF$246,1+CI$123)),CI168)</f>
        <v>20735.07355</v>
      </c>
      <c r="CJ169" s="346">
        <f>if($A169-CJ$126&gt;=0, if($B169&lt;=$B168,CJ168,CJ168*vlookup($B169,'2a. TBill Main'!$B$237:$HF$246,1+CJ$123)),CJ168)</f>
        <v>10367.53677</v>
      </c>
      <c r="CK169" s="346">
        <f>if($A169-CK$126&gt;=0, if($B169&lt;=$B168,CK168,CK168*vlookup($B169,'2a. TBill Main'!$B$237:$HF$246,1+CK$123)),CK168)</f>
        <v>18050.54505</v>
      </c>
      <c r="CL169" s="346">
        <f>if($A169-CL$126&gt;=0, if($B169&lt;=$B168,CL168,CL168*vlookup($B169,'2a. TBill Main'!$B$237:$HF$246,1+CL$123)),CL168)</f>
        <v>15574.17595</v>
      </c>
      <c r="CM169" s="346">
        <f>if($A169-CM$126&gt;=0, if($B169&lt;=$B168,CM168,CM168*vlookup($B169,'2a. TBill Main'!$B$237:$HF$246,1+CM$123)),CM168)</f>
        <v>91926.87507</v>
      </c>
      <c r="CN169" s="346">
        <f>if($A169-CN$126&gt;=0, if($B169&lt;=$B168,CN168,CN168*vlookup($B169,'2a. TBill Main'!$B$237:$HF$246,1+CN$123)),CN168)</f>
        <v>32467.4136</v>
      </c>
      <c r="CO169" s="346">
        <f>if($A169-CO$126&gt;=0, if($B169&lt;=$B168,CO168,CO168*vlookup($B169,'2a. TBill Main'!$B$237:$HF$246,1+CO$123)),CO168)</f>
        <v>305.9398532</v>
      </c>
      <c r="CP169" s="346">
        <f>if($A169-CP$126&gt;=0, if($B169&lt;=$B168,CP168,CP168*vlookup($B169,'2a. TBill Main'!$B$237:$HF$246,1+CP$123)),CP168)</f>
        <v>43337.18329</v>
      </c>
      <c r="CQ169" s="346">
        <f>if($A169-CQ$126&gt;=0, if($B169&lt;=$B168,CQ168,CQ168*vlookup($B169,'2a. TBill Main'!$B$237:$HF$246,1+CQ$123)),CQ168)</f>
        <v>9560.620412</v>
      </c>
      <c r="CR169" s="346">
        <f>if($A169-CR$126&gt;=0, if($B169&lt;=$B168,CR168,CR168*vlookup($B169,'2a. TBill Main'!$B$237:$HF$246,1+CR$123)),CR168)</f>
        <v>27388.27105</v>
      </c>
      <c r="CS169" s="346">
        <f>if($A169-CS$126&gt;=0, if($B169&lt;=$B168,CS168,CS168*vlookup($B169,'2a. TBill Main'!$B$237:$HF$246,1+CS$123)),CS168)</f>
        <v>8101.669737</v>
      </c>
      <c r="CT169" s="346">
        <f>if($A169-CT$126&gt;=0, if($B169&lt;=$B168,CT168,CT168*vlookup($B169,'2a. TBill Main'!$B$237:$HF$246,1+CT$123)),CT168)</f>
        <v>26778.09313</v>
      </c>
      <c r="CU169" s="346">
        <f>if($A169-CU$126&gt;=0, if($B169&lt;=$B168,CU168,CU168*vlookup($B169,'2a. TBill Main'!$B$237:$HF$246,1+CU$123)),CU168)</f>
        <v>40704.26492</v>
      </c>
      <c r="CV169" s="346">
        <f>if($A169-CV$126&gt;=0, if($B169&lt;=$B168,CV168,CV168*vlookup($B169,'2a. TBill Main'!$B$237:$HF$246,1+CV$123)),CV168)</f>
        <v>9560.620412</v>
      </c>
      <c r="CW169" s="346">
        <f>if($A169-CW$126&gt;=0, if($B169&lt;=$B168,CW168,CW168*vlookup($B169,'2a. TBill Main'!$B$237:$HF$246,1+CW$123)),CW168)</f>
        <v>13862.8996</v>
      </c>
      <c r="CX169" s="346">
        <f>if($A169-CX$126&gt;=0, if($B169&lt;=$B168,CX168,CX168*vlookup($B169,'2a. TBill Main'!$B$237:$HF$246,1+CX$123)),CX168)</f>
        <v>104262.3898</v>
      </c>
      <c r="CY169" s="346">
        <f>if($A169-CY$126&gt;=0, if($B169&lt;=$B168,CY168,CY168*vlookup($B169,'2a. TBill Main'!$B$237:$HF$246,1+CY$123)),CY168)</f>
        <v>204635.4619</v>
      </c>
      <c r="CZ169" s="346">
        <f>if($A169-CZ$126&gt;=0, if($B169&lt;=$B168,CZ168,CZ168*vlookup($B169,'2a. TBill Main'!$B$237:$HF$246,1+CZ$123)),CZ168)</f>
        <v>17314.7616</v>
      </c>
      <c r="DA169" s="346">
        <f>if($A169-DA$126&gt;=0, if($B169&lt;=$B168,DA168,DA168*vlookup($B169,'2a. TBill Main'!$B$237:$HF$246,1+DA$123)),DA168)</f>
        <v>47803.10206</v>
      </c>
      <c r="DB169" s="346">
        <f>if($A169-DB$126&gt;=0, if($B169&lt;=$B168,DB168,DB168*vlookup($B169,'2a. TBill Main'!$B$237:$HF$246,1+DB$123)),DB168)</f>
        <v>19121.24082</v>
      </c>
      <c r="DC169" s="346">
        <f>if($A169-DC$126&gt;=0, if($B169&lt;=$B168,DC168,DC168*vlookup($B169,'2a. TBill Main'!$B$237:$HF$246,1+DC$123)),DC168)</f>
        <v>19121.24082</v>
      </c>
      <c r="DD169" s="346">
        <f>if($A169-DD$126&gt;=0, if($B169&lt;=$B168,DD168,DD168*vlookup($B169,'2a. TBill Main'!$B$237:$HF$246,1+DD$123)),DD168)</f>
        <v>38085.68747</v>
      </c>
      <c r="DE169" s="346">
        <f>if($A169-DE$126&gt;=0, if($B169&lt;=$B168,DE168,DE168*vlookup($B169,'2a. TBill Main'!$B$237:$HF$246,1+DE$123)),DE168)</f>
        <v>14497.72479</v>
      </c>
      <c r="DF169" s="346">
        <f>if($A169-DF$126&gt;=0, if($B169&lt;=$B168,DF168,DF168*vlookup($B169,'2a. TBill Main'!$B$237:$HF$246,1+DF$123)),DF168)</f>
        <v>7648.496329</v>
      </c>
      <c r="DG169" s="346">
        <f>if($A169-DG$126&gt;=0, if($B169&lt;=$B168,DG168,DG168*vlookup($B169,'2a. TBill Main'!$B$237:$HF$246,1+DG$123)),DG168)</f>
        <v>19121.24082</v>
      </c>
      <c r="DH169" s="346">
        <f>if($A169-DH$126&gt;=0, if($B169&lt;=$B168,DH168,DH168*vlookup($B169,'2a. TBill Main'!$B$237:$HF$246,1+DH$123)),DH168)</f>
        <v>95325.12188</v>
      </c>
      <c r="DI169" s="346">
        <f>if($A169-DI$126&gt;=0, if($B169&lt;=$B168,DI168,DI168*vlookup($B169,'2a. TBill Main'!$B$237:$HF$246,1+DI$123)),DI168)</f>
        <v>14891.98566</v>
      </c>
      <c r="DJ169" s="346">
        <f>if($A169-DJ$126&gt;=0, if($B169&lt;=$B168,DJ168,DJ168*vlookup($B169,'2a. TBill Main'!$B$237:$HF$246,1+DJ$123)),DJ168)</f>
        <v>95.60620412</v>
      </c>
      <c r="DK169" s="346">
        <f>if($A169-DK$126&gt;=0, if($B169&lt;=$B168,DK168,DK168*vlookup($B169,'2a. TBill Main'!$B$237:$HF$246,1+DK$123)),DK168)</f>
        <v>44714.19945</v>
      </c>
      <c r="DL169" s="346">
        <f>if($A169-DL$126&gt;=0, if($B169&lt;=$B168,DL168,DL168*vlookup($B169,'2a. TBill Main'!$B$237:$HF$246,1+DL$123)),DL168)</f>
        <v>19121.24082</v>
      </c>
      <c r="DM169" s="346">
        <f>if($A169-DM$126&gt;=0, if($B169&lt;=$B168,DM168,DM168*vlookup($B169,'2a. TBill Main'!$B$237:$HF$246,1+DM$123)),DM168)</f>
        <v>12265.68323</v>
      </c>
      <c r="DN169" s="346">
        <f>if($A169-DN$126&gt;=0, if($B169&lt;=$B168,DN168,DN168*vlookup($B169,'2a. TBill Main'!$B$237:$HF$246,1+DN$123)),DN168)</f>
        <v>50927.51281</v>
      </c>
      <c r="DO169" s="346">
        <f>if($A169-DO$126&gt;=0, if($B169&lt;=$B168,DO168,DO168*vlookup($B169,'2a. TBill Main'!$B$237:$HF$246,1+DO$123)),DO168)</f>
        <v>19121.24082</v>
      </c>
      <c r="DP169" s="346">
        <f>if($A169-DP$126&gt;=0, if($B169&lt;=$B168,DP168,DP168*vlookup($B169,'2a. TBill Main'!$B$237:$HF$246,1+DP$123)),DP168)</f>
        <v>22945.48899</v>
      </c>
      <c r="DQ169" s="346">
        <f>if($A169-DQ$126&gt;=0, if($B169&lt;=$B168,DQ168,DQ168*vlookup($B169,'2a. TBill Main'!$B$237:$HF$246,1+DQ$123)),DQ168)</f>
        <v>13384.86858</v>
      </c>
      <c r="DR169" s="346">
        <f>if($A169-DR$126&gt;=0, if($B169&lt;=$B168,DR168,DR168*vlookup($B169,'2a. TBill Main'!$B$237:$HF$246,1+DR$123)),DR168)</f>
        <v>90455.43899</v>
      </c>
      <c r="DS169" s="346">
        <f>if($A169-DS$126&gt;=0, if($B169&lt;=$B168,DS168,DS168*vlookup($B169,'2a. TBill Main'!$B$237:$HF$246,1+DS$123)),DS168)</f>
        <v>3843.044344</v>
      </c>
      <c r="DT169" s="346">
        <f>if($A169-DT$126&gt;=0, if($B169&lt;=$B168,DT168,DT168*vlookup($B169,'2a. TBill Main'!$B$237:$HF$246,1+DT$123)),DT168)</f>
        <v>101.3425764</v>
      </c>
      <c r="DU169" s="346">
        <f>if($A169-DU$126&gt;=0, if($B169&lt;=$B168,DU168,DU168*vlookup($B169,'2a. TBill Main'!$B$237:$HF$246,1+DU$123)),DU168)</f>
        <v>33273.48304</v>
      </c>
      <c r="DV169" s="346">
        <f>if($A169-DV$126&gt;=0, if($B169&lt;=$B168,DV168,DV168*vlookup($B169,'2a. TBill Main'!$B$237:$HF$246,1+DV$123)),DV168)</f>
        <v>66692.65081</v>
      </c>
      <c r="DW169" s="346">
        <f>if($A169-DW$126&gt;=0, if($B169&lt;=$B168,DW168,DW168*vlookup($B169,'2a. TBill Main'!$B$237:$HF$246,1+DW$123)),DW168)</f>
        <v>19121.24082</v>
      </c>
      <c r="DX169" s="346">
        <f>if($A169-DX$126&gt;=0, if($B169&lt;=$B168,DX168,DX168*vlookup($B169,'2a. TBill Main'!$B$237:$HF$246,1+DX$123)),DX168)</f>
        <v>38242.48165</v>
      </c>
      <c r="DY169" s="346">
        <f>if($A169-DY$126&gt;=0, if($B169&lt;=$B168,DY168,DY168*vlookup($B169,'2a. TBill Main'!$B$237:$HF$246,1+DY$123)),DY168)</f>
        <v>19121.24082</v>
      </c>
      <c r="DZ169" s="346">
        <f>if($A169-DZ$126&gt;=0, if($B169&lt;=$B168,DZ168,DZ168*vlookup($B169,'2a. TBill Main'!$B$237:$HF$246,1+DZ$123)),DZ168)</f>
        <v>115557.3068</v>
      </c>
      <c r="EA169" s="346">
        <f>if($A169-EA$126&gt;=0, if($B169&lt;=$B168,EA168,EA168*vlookup($B169,'2a. TBill Main'!$B$237:$HF$246,1+EA$123)),EA168)</f>
        <v>546.8674875</v>
      </c>
      <c r="EB169" s="346">
        <f>if($A169-EB$126&gt;=0, if($B169&lt;=$B168,EB168,EB168*vlookup($B169,'2a. TBill Main'!$B$237:$HF$246,1+EB$123)),EB168)</f>
        <v>38242.48165</v>
      </c>
      <c r="EC169" s="346">
        <f>if($A169-EC$126&gt;=0, if($B169&lt;=$B168,EC168,EC168*vlookup($B169,'2a. TBill Main'!$B$237:$HF$246,1+EC$123)),EC168)</f>
        <v>55214.82006</v>
      </c>
      <c r="ED169" s="346">
        <f>if($A169-ED$126&gt;=0, if($B169&lt;=$B168,ED168,ED168*vlookup($B169,'2a. TBill Main'!$B$237:$HF$246,1+ED$123)),ED168)</f>
        <v>37402.82972</v>
      </c>
      <c r="EE169" s="346">
        <f>if($A169-EE$126&gt;=0, if($B169&lt;=$B168,EE168,EE168*vlookup($B169,'2a. TBill Main'!$B$237:$HF$246,1+EE$123)),EE168)</f>
        <v>38242.48165</v>
      </c>
      <c r="EF169" s="346">
        <f>if($A169-EF$126&gt;=0, if($B169&lt;=$B168,EF168,EF168*vlookup($B169,'2a. TBill Main'!$B$237:$HF$246,1+EF$123)),EF168)</f>
        <v>10075.7084</v>
      </c>
      <c r="EG169" s="346">
        <f>if($A169-EG$126&gt;=0, if($B169&lt;=$B168,EG168,EG168*vlookup($B169,'2a. TBill Main'!$B$237:$HF$246,1+EG$123)),EG168)</f>
        <v>8037.30764</v>
      </c>
      <c r="EH169" s="346">
        <f>if($A169-EH$126&gt;=0, if($B169&lt;=$B168,EH168,EH168*vlookup($B169,'2a. TBill Main'!$B$237:$HF$246,1+EH$123)),EH168)</f>
        <v>753.3768884</v>
      </c>
      <c r="EI169" s="346">
        <f>if($A169-EI$126&gt;=0, if($B169&lt;=$B168,EI168,EI168*vlookup($B169,'2a. TBill Main'!$B$237:$HF$246,1+EI$123)),EI168)</f>
        <v>38242.48165</v>
      </c>
      <c r="EJ169" s="346">
        <f>if($A169-EJ$126&gt;=0, if($B169&lt;=$B168,EJ168,EJ168*vlookup($B169,'2a. TBill Main'!$B$237:$HF$246,1+EJ$123)),EJ168)</f>
        <v>34056.59345</v>
      </c>
      <c r="EK169" s="346">
        <f>if($A169-EK$126&gt;=0, if($B169&lt;=$B168,EK168,EK168*vlookup($B169,'2a. TBill Main'!$B$237:$HF$246,1+EK$123)),EK168)</f>
        <v>21033.36491</v>
      </c>
      <c r="EL169" s="346">
        <f>if($A169-EL$126&gt;=0, if($B169&lt;=$B168,EL168,EL168*vlookup($B169,'2a. TBill Main'!$B$237:$HF$246,1+EL$123)),EL168)</f>
        <v>8078.724248</v>
      </c>
      <c r="EM169" s="346">
        <f>if($A169-EM$126&gt;=0, if($B169&lt;=$B168,EM168,EM168*vlookup($B169,'2a. TBill Main'!$B$237:$HF$246,1+EM$123)),EM168)</f>
        <v>78418.12074</v>
      </c>
      <c r="EN169" s="346">
        <f>if($A169-EN$126&gt;=0, if($B169&lt;=$B168,EN168,EN168*vlookup($B169,'2a. TBill Main'!$B$237:$HF$246,1+EN$123)),EN168)</f>
        <v>573.6372247</v>
      </c>
      <c r="EO169" s="346">
        <f>if($A169-EO$126&gt;=0, if($B169&lt;=$B168,EO168,EO168*vlookup($B169,'2a. TBill Main'!$B$237:$HF$246,1+EO$123)),EO168)</f>
        <v>32538.53902</v>
      </c>
      <c r="EP169" s="346">
        <f>if($A169-EP$126&gt;=0, if($B169&lt;=$B168,EP168,EP168*vlookup($B169,'2a. TBill Main'!$B$237:$HF$246,1+EP$123)),EP168)</f>
        <v>34490.60738</v>
      </c>
      <c r="EQ169" s="346">
        <f>if($A169-EQ$126&gt;=0, if($B169&lt;=$B168,EQ168,EQ168*vlookup($B169,'2a. TBill Main'!$B$237:$HF$246,1+EQ$123)),EQ168)</f>
        <v>38242.48165</v>
      </c>
      <c r="ER169" s="346">
        <f>if($A169-ER$126&gt;=0, if($B169&lt;=$B168,ER168,ER168*vlookup($B169,'2a. TBill Main'!$B$237:$HF$246,1+ER$123)),ER168)</f>
        <v>68960.75503</v>
      </c>
      <c r="ES169" s="346">
        <f>if($A169-ES$126&gt;=0, if($B169&lt;=$B168,ES168,ES168*vlookup($B169,'2a. TBill Main'!$B$237:$HF$246,1+ES$123)),ES168)</f>
        <v>9171.617888</v>
      </c>
      <c r="ET169" s="346">
        <f>if($A169-ET$126&gt;=0, if($B169&lt;=$B168,ET168,ET168*vlookup($B169,'2a. TBill Main'!$B$237:$HF$246,1+ET$123)),ET168)</f>
        <v>2711.391949</v>
      </c>
      <c r="EU169" s="346">
        <f>if($A169-EU$126&gt;=0, if($B169&lt;=$B168,EU168,EU168*vlookup($B169,'2a. TBill Main'!$B$237:$HF$246,1+EU$123)),EU168)</f>
        <v>15486.94306</v>
      </c>
      <c r="EV169" s="346">
        <f>if($A169-EV$126&gt;=0, if($B169&lt;=$B168,EV168,EV168*vlookup($B169,'2a. TBill Main'!$B$237:$HF$246,1+EV$123)),EV168)</f>
        <v>9284.777392</v>
      </c>
      <c r="EW169" s="346">
        <f>if($A169-EW$126&gt;=0, if($B169&lt;=$B168,EW168,EW168*vlookup($B169,'2a. TBill Main'!$B$237:$HF$246,1+EW$123)),EW168)</f>
        <v>8168.59408</v>
      </c>
      <c r="EX169" s="346">
        <f>if($A169-EX$126&gt;=0, if($B169&lt;=$B168,EX168,EX168*vlookup($B169,'2a. TBill Main'!$B$237:$HF$246,1+EX$123)),EX168)</f>
        <v>11266.42631</v>
      </c>
      <c r="EY169" s="346">
        <f>if($A169-EY$126&gt;=0, if($B169&lt;=$B168,EY168,EY168*vlookup($B169,'2a. TBill Main'!$B$237:$HF$246,1+EY$123)),EY168)</f>
        <v>87899.82779</v>
      </c>
      <c r="EZ169" s="346">
        <f>if($A169-EZ$126&gt;=0, if($B169&lt;=$B168,EZ168,EZ168*vlookup($B169,'2a. TBill Main'!$B$237:$HF$246,1+EZ$123)),EZ168)</f>
        <v>37662.19023</v>
      </c>
      <c r="FA169" s="346">
        <f>if($A169-FA$126&gt;=0, if($B169&lt;=$B168,FA168,FA168*vlookup($B169,'2a. TBill Main'!$B$237:$HF$246,1+FA$123)),FA168)</f>
        <v>6845.78664</v>
      </c>
      <c r="FB169" s="346">
        <f>if($A169-FB$126&gt;=0, if($B169&lt;=$B168,FB168,FB168*vlookup($B169,'2a. TBill Main'!$B$237:$HF$246,1+FB$123)),FB168)</f>
        <v>12032.42321</v>
      </c>
      <c r="FC169" s="346">
        <f>if($A169-FC$126&gt;=0, if($B169&lt;=$B168,FC168,FC168*vlookup($B169,'2a. TBill Main'!$B$237:$HF$246,1+FC$123)),FC168)</f>
        <v>48237.15422</v>
      </c>
      <c r="FD169" s="346">
        <f>if($A169-FD$126&gt;=0, if($B169&lt;=$B168,FD168,FD168*vlookup($B169,'2a. TBill Main'!$B$237:$HF$246,1+FD$123)),FD168)</f>
        <v>39211.37404</v>
      </c>
      <c r="FE169" s="346">
        <f>if($A169-FE$126&gt;=0, if($B169&lt;=$B168,FE168,FE168*vlookup($B169,'2a. TBill Main'!$B$237:$HF$246,1+FE$123)),FE168)</f>
        <v>65868.96512</v>
      </c>
      <c r="FF169" s="346">
        <f>if($A169-FF$126&gt;=0, if($B169&lt;=$B168,FF168,FF168*vlookup($B169,'2a. TBill Main'!$B$237:$HF$246,1+FF$123)),FF168)</f>
        <v>15644.78891</v>
      </c>
      <c r="FG169" s="346">
        <f>if($A169-FG$126&gt;=0, if($B169&lt;=$B168,FG168,FG168*vlookup($B169,'2a. TBill Main'!$B$237:$HF$246,1+FG$123)),FG168)</f>
        <v>19916.03432</v>
      </c>
      <c r="FH169" s="346">
        <f>if($A169-FH$126&gt;=0, if($B169&lt;=$B168,FH168,FH168*vlookup($B169,'2a. TBill Main'!$B$237:$HF$246,1+FH$123)),FH168)</f>
        <v>24649.19155</v>
      </c>
      <c r="FI169" s="346">
        <f>if($A169-FI$126&gt;=0, if($B169&lt;=$B168,FI168,FI168*vlookup($B169,'2a. TBill Main'!$B$237:$HF$246,1+FI$123)),FI168)</f>
        <v>67159.84008</v>
      </c>
      <c r="FJ169" s="346">
        <f>if($A169-FJ$126&gt;=0, if($B169&lt;=$B168,FJ168,FJ168*vlookup($B169,'2a. TBill Main'!$B$237:$HF$246,1+FJ$123)),FJ168)</f>
        <v>69926.72187</v>
      </c>
      <c r="FK169" s="346">
        <f>if($A169-FK$126&gt;=0, if($B169&lt;=$B168,FK168,FK168*vlookup($B169,'2a. TBill Main'!$B$237:$HF$246,1+FK$123)),FK168)</f>
        <v>29859.72967</v>
      </c>
      <c r="FL169" s="346">
        <f>if($A169-FL$126&gt;=0, if($B169&lt;=$B168,FL168,FL168*vlookup($B169,'2a. TBill Main'!$B$237:$HF$246,1+FL$123)),FL168)</f>
        <v>29727.79311</v>
      </c>
      <c r="FM169" s="346">
        <f>if($A169-FM$126&gt;=0, if($B169&lt;=$B168,FM168,FM168*vlookup($B169,'2a. TBill Main'!$B$237:$HF$246,1+FM$123)),FM168)</f>
        <v>79015.29621</v>
      </c>
      <c r="FN169" s="346">
        <f>if($A169-FN$126&gt;=0, if($B169&lt;=$B168,FN168,FN168*vlookup($B169,'2a. TBill Main'!$B$237:$HF$246,1+FN$123)),FN168)</f>
        <v>67484.25106</v>
      </c>
      <c r="FO169" s="346">
        <f>if($A169-FO$126&gt;=0, if($B169&lt;=$B168,FO168,FO168*vlookup($B169,'2a. TBill Main'!$B$237:$HF$246,1+FO$123)),FO168)</f>
        <v>32506.1094</v>
      </c>
      <c r="FP169" s="346">
        <f>if($A169-FP$126&gt;=0, if($B169&lt;=$B168,FP168,FP168*vlookup($B169,'2a. TBill Main'!$B$237:$HF$246,1+FP$123)),FP168)</f>
        <v>11528.19609</v>
      </c>
      <c r="FQ169" s="346">
        <f>if($A169-FQ$126&gt;=0, if($B169&lt;=$B168,FQ168,FQ168*vlookup($B169,'2a. TBill Main'!$B$237:$HF$246,1+FQ$123)),FQ168)</f>
        <v>63684.4972</v>
      </c>
      <c r="FR169" s="346">
        <f>if($A169-FR$126&gt;=0, if($B169&lt;=$B168,FR168,FR168*vlookup($B169,'2a. TBill Main'!$B$237:$HF$246,1+FR$123)),FR168)</f>
        <v>63676.56189</v>
      </c>
      <c r="FS169" s="346">
        <f>if($A169-FS$126&gt;=0, if($B169&lt;=$B168,FS168,FS168*vlookup($B169,'2a. TBill Main'!$B$237:$HF$246,1+FS$123)),FS168)</f>
        <v>28681.86123</v>
      </c>
      <c r="FT169" s="346">
        <f>if($A169-FT$126&gt;=0, if($B169&lt;=$B168,FT168,FT168*vlookup($B169,'2a. TBill Main'!$B$237:$HF$246,1+FT$123)),FT168)</f>
        <v>35676.41113</v>
      </c>
      <c r="FU169" s="346">
        <f>if($A169-FU$126&gt;=0, if($B169&lt;=$B168,FU168,FU168*vlookup($B169,'2a. TBill Main'!$B$237:$HF$246,1+FU$123)),FU168)</f>
        <v>38242.48165</v>
      </c>
      <c r="FV169" s="346">
        <f>if($A169-FV$126&gt;=0, if($B169&lt;=$B168,FV168,FV168*vlookup($B169,'2a. TBill Main'!$B$237:$HF$246,1+FV$123)),FV168)</f>
        <v>80309.21146</v>
      </c>
      <c r="FW169" s="346">
        <f>if($A169-FW$126&gt;=0, if($B169&lt;=$B168,FW168,FW168*vlookup($B169,'2a. TBill Main'!$B$237:$HF$246,1+FW$123)),FW168)</f>
        <v>1908.299834</v>
      </c>
      <c r="FX169" s="346">
        <f>if($A169-FX$126&gt;=0, if($B169&lt;=$B168,FX168,FX168*vlookup($B169,'2a. TBill Main'!$B$237:$HF$246,1+FX$123)),FX168)</f>
        <v>42596.96182</v>
      </c>
      <c r="FY169" s="346">
        <f>if($A169-FY$126&gt;=0, if($B169&lt;=$B168,FY168,FY168*vlookup($B169,'2a. TBill Main'!$B$237:$HF$246,1+FY$123)),FY168)</f>
        <v>39512.13204</v>
      </c>
      <c r="FZ169" s="346">
        <f>if($A169-FZ$126&gt;=0, if($B169&lt;=$B168,FZ168,FZ168*vlookup($B169,'2a. TBill Main'!$B$237:$HF$246,1+FZ$123)),FZ168)</f>
        <v>44343.43859</v>
      </c>
      <c r="GA169" s="346">
        <f>if($A169-GA$126&gt;=0, if($B169&lt;=$B168,GA168,GA168*vlookup($B169,'2a. TBill Main'!$B$237:$HF$246,1+GA$123)),GA168)</f>
        <v>717.0465309</v>
      </c>
      <c r="GB169" s="346">
        <f>if($A169-GB$126&gt;=0, if($B169&lt;=$B168,GB168,GB168*vlookup($B169,'2a. TBill Main'!$B$237:$HF$246,1+GB$123)),GB168)</f>
        <v>4049.878806</v>
      </c>
      <c r="GC169" s="346">
        <f>if($A169-GC$126&gt;=0, if($B169&lt;=$B168,GC168,GC168*vlookup($B169,'2a. TBill Main'!$B$237:$HF$246,1+GC$123)),GC168)</f>
        <v>210.3336491</v>
      </c>
      <c r="GD169" s="346">
        <f>if($A169-GD$126&gt;=0, if($B169&lt;=$B168,GD168,GD168*vlookup($B169,'2a. TBill Main'!$B$237:$HF$246,1+GD$123)),GD168)</f>
        <v>16121.11814</v>
      </c>
      <c r="GE169" s="346">
        <f>if($A169-GE$126&gt;=0, if($B169&lt;=$B168,GE168,GE168*vlookup($B169,'2a. TBill Main'!$B$237:$HF$246,1+GE$123)),GE168)</f>
        <v>4128.734804</v>
      </c>
      <c r="GF169" s="346">
        <f>if($A169-GF$126&gt;=0, if($B169&lt;=$B168,GF168,GF168*vlookup($B169,'2a. TBill Main'!$B$237:$HF$246,1+GF$123)),GF168)</f>
        <v>3206.632086</v>
      </c>
      <c r="GG169" s="346">
        <f>if($A169-GG$126&gt;=0, if($B169&lt;=$B168,GG168,GG168*vlookup($B169,'2a. TBill Main'!$B$237:$HF$246,1+GG$123)),GG168)</f>
        <v>47167.24432</v>
      </c>
      <c r="GH169" s="346">
        <f>if($A169-GH$126&gt;=0, if($B169&lt;=$B168,GH168,GH168*vlookup($B169,'2a. TBill Main'!$B$237:$HF$246,1+GH$123)),GH168)</f>
        <v>210.3336491</v>
      </c>
      <c r="GI169" s="346">
        <f>if($A169-GI$126&gt;=0, if($B169&lt;=$B168,GI168,GI168*vlookup($B169,'2a. TBill Main'!$B$237:$HF$246,1+GI$123)),GI168)</f>
        <v>478.0310206</v>
      </c>
      <c r="GJ169" s="346">
        <f>if($A169-GJ$126&gt;=0, if($B169&lt;=$B168,GJ168,GJ168*vlookup($B169,'2a. TBill Main'!$B$237:$HF$246,1+GJ$123)),GJ168)</f>
        <v>63.10009472</v>
      </c>
      <c r="GK169" s="346">
        <f>if($A169-GK$126&gt;=0, if($B169&lt;=$B168,GK168,GK168*vlookup($B169,'2a. TBill Main'!$B$237:$HF$246,1+GK$123)),GK168)</f>
        <v>31108.27021</v>
      </c>
      <c r="GL169" s="346">
        <f>if($A169-GL$126&gt;=0, if($B169&lt;=$B168,GL168,GL168*vlookup($B169,'2a. TBill Main'!$B$237:$HF$246,1+GL$123)),GL168)</f>
        <v>22802.67244</v>
      </c>
      <c r="GM169" s="346">
        <f>if($A169-GM$126&gt;=0, if($B169&lt;=$B168,GM168,GM168*vlookup($B169,'2a. TBill Main'!$B$237:$HF$246,1+GM$123)),GM168)</f>
        <v>621.4403268</v>
      </c>
      <c r="GN169" s="346">
        <f>if($A169-GN$126&gt;=0, if($B169&lt;=$B168,GN168,GN168*vlookup($B169,'2a. TBill Main'!$B$237:$HF$246,1+GN$123)),GN168)</f>
        <v>19.12124082</v>
      </c>
      <c r="GO169" s="346">
        <f>if($A169-GO$126&gt;=0, if($B169&lt;=$B168,GO168,GO168*vlookup($B169,'2a. TBill Main'!$B$237:$HF$246,1+GO$123)),GO168)</f>
        <v>2227.624556</v>
      </c>
      <c r="GP169" s="346">
        <f>if($A169-GP$126&gt;=0, if($B169&lt;=$B168,GP168,GP168*vlookup($B169,'2a. TBill Main'!$B$237:$HF$246,1+GP$123)),GP168)</f>
        <v>20851.71312</v>
      </c>
      <c r="GQ169" s="346">
        <f>if($A169-GQ$126&gt;=0, if($B169&lt;=$B168,GQ168,GQ168*vlookup($B169,'2a. TBill Main'!$B$237:$HF$246,1+GQ$123)),GQ168)</f>
        <v>21897.64499</v>
      </c>
      <c r="GR169" s="346">
        <f>if($A169-GR$126&gt;=0, if($B169&lt;=$B168,GR168,GR168*vlookup($B169,'2a. TBill Main'!$B$237:$HF$246,1+GR$123)),GR168)</f>
        <v>26098.5816</v>
      </c>
      <c r="GS169" s="346">
        <f>if($A169-GS$126&gt;=0, if($B169&lt;=$B168,GS168,GS168*vlookup($B169,'2a. TBill Main'!$B$237:$HF$246,1+GS$123)),GS168)</f>
        <v>52939.06734</v>
      </c>
      <c r="GT169" s="346">
        <f>if($A169-GT$126&gt;=0, if($B169&lt;=$B168,GT168,GT168*vlookup($B169,'2a. TBill Main'!$B$237:$HF$246,1+GT$123)),GT168)</f>
        <v>3822.336041</v>
      </c>
      <c r="GU169" s="346">
        <f>if($A169-GU$126&gt;=0, if($B169&lt;=$B168,GU168,GU168*vlookup($B169,'2a. TBill Main'!$B$237:$HF$246,1+GU$123)),GU168)</f>
        <v>15872.54201</v>
      </c>
      <c r="GV169" s="346">
        <f>if($A169-GV$126&gt;=0, if($B169&lt;=$B168,GV168,GV168*vlookup($B169,'2a. TBill Main'!$B$237:$HF$246,1+GV$123)),GV168)</f>
        <v>26507.77615</v>
      </c>
      <c r="GW169" s="346">
        <f>if($A169-GW$126&gt;=0, if($B169&lt;=$B168,GW168,GW168*vlookup($B169,'2a. TBill Main'!$B$237:$HF$246,1+GW$123)),GW168)</f>
        <v>28962.94348</v>
      </c>
      <c r="GX169" s="346">
        <f>if($A169-GX$126&gt;=0, if($B169&lt;=$B168,GX168,GX168*vlookup($B169,'2a. TBill Main'!$B$237:$HF$246,1+GX$123)),GX168)</f>
        <v>12669.73417</v>
      </c>
      <c r="GY169" s="346">
        <f>if($A169-GY$126&gt;=0, if($B169&lt;=$B168,GY168,GY168*vlookup($B169,'2a. TBill Main'!$B$237:$HF$246,1+GY$123)),GY168)</f>
        <v>48973.322</v>
      </c>
      <c r="GZ169" s="346">
        <f>if($A169-GZ$126&gt;=0, if($B169&lt;=$B168,GZ168,GZ168*vlookup($B169,'2a. TBill Main'!$B$237:$HF$246,1+GZ$123)),GZ168)</f>
        <v>39340.04087</v>
      </c>
      <c r="HA169" s="346">
        <f>if($A169-HA$126&gt;=0, if($B169&lt;=$B168,HA168,HA168*vlookup($B169,'2a. TBill Main'!$B$237:$HF$246,1+HA$123)),HA168)</f>
        <v>56688.74267</v>
      </c>
      <c r="HB169" s="346">
        <f>if($A169-HB$126&gt;=0, if($B169&lt;=$B168,HB168,HB168*vlookup($B169,'2a. TBill Main'!$B$237:$HF$246,1+HB$123)),HB168)</f>
        <v>35076.00417</v>
      </c>
      <c r="HC169" s="346">
        <f>if($A169-HC$126&gt;=0, if($B169&lt;=$B168,HC168,HC168*vlookup($B169,'2a. TBill Main'!$B$237:$HF$246,1+HC$123)),HC168)</f>
        <v>10394.30651</v>
      </c>
      <c r="HD169" s="346">
        <f>if($A169-HD$126&gt;=0, if($B169&lt;=$B168,HD168,HD168*vlookup($B169,'2a. TBill Main'!$B$237:$HF$246,1+HD$123)),HD168)</f>
        <v>25196.05903</v>
      </c>
      <c r="HE169" s="346">
        <f>if($A169-HE$126&gt;=0, if($B169&lt;=$B168,HE168,HE168*vlookup($B169,'2a. TBill Main'!$B$237:$HF$246,1+HE$123)),HE168)</f>
        <v>23346.76735</v>
      </c>
      <c r="HF169" s="346">
        <f>if($A169-HF$126&gt;=0, if($B169&lt;=$B168,HF168,HF168*vlookup($B169,'2a. TBill Main'!$B$237:$HF$246,1+HF$123)),HF168)</f>
        <v>23536.33533</v>
      </c>
      <c r="HG169" s="346">
        <f>if($A169-HG$126&gt;=0, if($B169&lt;=$B168,HG168,HG168*vlookup($B169,'2a. TBill Main'!$B$237:$HF$246,1+HG$123)),HG168)</f>
        <v>4839.586052</v>
      </c>
      <c r="HH169" s="346">
        <f>if($A169-HH$126&gt;=0, if($B169&lt;=$B168,HH168,HH168*vlookup($B169,'2a. TBill Main'!$B$237:$HF$246,1+HH$123)),HH168)</f>
        <v>28764.08257</v>
      </c>
      <c r="HI169" s="346">
        <f>if($A169-HI$126&gt;=0, if($B169&lt;=$B168,HI168,HI168*vlookup($B169,'2a. TBill Main'!$B$237:$HF$246,1+HI$123)),HI168)</f>
        <v>44565.87599</v>
      </c>
      <c r="HJ169" s="346"/>
      <c r="HK169" s="346"/>
      <c r="HL169" s="346"/>
      <c r="HM169" s="346"/>
      <c r="HN169" s="346"/>
      <c r="HO169" s="346"/>
      <c r="HP169" s="346"/>
      <c r="HQ169" s="346"/>
      <c r="HR169" s="346"/>
      <c r="HS169" s="346"/>
      <c r="HT169" s="346"/>
      <c r="HU169" s="346"/>
      <c r="HV169" s="346"/>
      <c r="HW169" s="346"/>
      <c r="HX169" s="346"/>
    </row>
    <row r="170">
      <c r="A170" s="331" t="str">
        <f t="shared" si="33"/>
        <v>09-2031</v>
      </c>
      <c r="B170" s="346">
        <f t="shared" si="36"/>
        <v>10</v>
      </c>
      <c r="C170" s="346">
        <f t="shared" si="34"/>
        <v>7226132.418</v>
      </c>
      <c r="D170" s="338">
        <f t="shared" si="35"/>
        <v>10</v>
      </c>
      <c r="E170" s="346"/>
      <c r="F170" s="346">
        <f>if($A170-F$126&gt;=0, if($B170&lt;=$B169,F169,F169*vlookup($B170,'2a. TBill Main'!$B$237:$HF$246,1+F$123)),F169)</f>
        <v>636.3287193</v>
      </c>
      <c r="G170" s="346">
        <f>if($A170-G$126&gt;=0, if($B170&lt;=$B169,G169,G169*vlookup($B170,'2a. TBill Main'!$B$237:$HF$246,1+G$123)),G169)</f>
        <v>16388.23019</v>
      </c>
      <c r="H170" s="346">
        <f>if($A170-H$126&gt;=0, if($B170&lt;=$B169,H169,H169*vlookup($B170,'2a. TBill Main'!$B$237:$HF$246,1+H$123)),H169)</f>
        <v>44970.22751</v>
      </c>
      <c r="I170" s="346">
        <f>if($A170-I$126&gt;=0, if($B170&lt;=$B169,I169,I169*vlookup($B170,'2a. TBill Main'!$B$237:$HF$246,1+I$123)),I169)</f>
        <v>16863.83532</v>
      </c>
      <c r="J170" s="346">
        <f>if($A170-J$126&gt;=0, if($B170&lt;=$B169,J169,J169*vlookup($B170,'2a. TBill Main'!$B$237:$HF$246,1+J$123)),J169)</f>
        <v>22485.11376</v>
      </c>
      <c r="K170" s="346">
        <f>if($A170-K$126&gt;=0, if($B170&lt;=$B169,K169,K169*vlookup($B170,'2a. TBill Main'!$B$237:$HF$246,1+K$123)),K169)</f>
        <v>22485.11376</v>
      </c>
      <c r="L170" s="346">
        <f>if($A170-L$126&gt;=0, if($B170&lt;=$B169,L169,L169*vlookup($B170,'2a. TBill Main'!$B$237:$HF$246,1+L$123)),L169)</f>
        <v>5894.809848</v>
      </c>
      <c r="M170" s="346">
        <f>if($A170-M$126&gt;=0, if($B170&lt;=$B169,M169,M169*vlookup($B170,'2a. TBill Main'!$B$237:$HF$246,1+M$123)),M169)</f>
        <v>166544.9891</v>
      </c>
      <c r="N170" s="346">
        <f>if($A170-N$126&gt;=0, if($B170&lt;=$B169,N169,N169*vlookup($B170,'2a. TBill Main'!$B$237:$HF$246,1+N$123)),N169)</f>
        <v>56097.00854</v>
      </c>
      <c r="O170" s="346">
        <f>if($A170-O$126&gt;=0, if($B170&lt;=$B169,O169,O169*vlookup($B170,'2a. TBill Main'!$B$237:$HF$246,1+O$123)),O169)</f>
        <v>2992.768641</v>
      </c>
      <c r="P170" s="346">
        <f>if($A170-P$126&gt;=0, if($B170&lt;=$B169,P169,P169*vlookup($B170,'2a. TBill Main'!$B$237:$HF$246,1+P$123)),P169)</f>
        <v>22.48511376</v>
      </c>
      <c r="Q170" s="346">
        <f>if($A170-Q$126&gt;=0, if($B170&lt;=$B169,Q169,Q169*vlookup($B170,'2a. TBill Main'!$B$237:$HF$246,1+Q$123)),Q169)</f>
        <v>427.2171614</v>
      </c>
      <c r="R170" s="346">
        <f>if($A170-R$126&gt;=0, if($B170&lt;=$B169,R169,R169*vlookup($B170,'2a. TBill Main'!$B$237:$HF$246,1+R$123)),R169)</f>
        <v>16590.30391</v>
      </c>
      <c r="S170" s="346">
        <f>if($A170-S$126&gt;=0, if($B170&lt;=$B169,S169,S169*vlookup($B170,'2a. TBill Main'!$B$237:$HF$246,1+S$123)),S169)</f>
        <v>13346.69134</v>
      </c>
      <c r="T170" s="346">
        <f>if($A170-T$126&gt;=0, if($B170&lt;=$B169,T169,T169*vlookup($B170,'2a. TBill Main'!$B$237:$HF$246,1+T$123)),T169)</f>
        <v>148462.4606</v>
      </c>
      <c r="U170" s="346">
        <f>if($A170-U$126&gt;=0, if($B170&lt;=$B169,U169,U169*vlookup($B170,'2a. TBill Main'!$B$237:$HF$246,1+U$123)),U169)</f>
        <v>22904.61852</v>
      </c>
      <c r="V170" s="346">
        <f>if($A170-V$126&gt;=0, if($B170&lt;=$B169,V169,V169*vlookup($B170,'2a. TBill Main'!$B$237:$HF$246,1+V$123)),V169)</f>
        <v>73525.73737</v>
      </c>
      <c r="W170" s="346">
        <f>if($A170-W$126&gt;=0, if($B170&lt;=$B169,W169,W169*vlookup($B170,'2a. TBill Main'!$B$237:$HF$246,1+W$123)),W169)</f>
        <v>22485.11376</v>
      </c>
      <c r="X170" s="346">
        <f>if($A170-X$126&gt;=0, if($B170&lt;=$B169,X169,X169*vlookup($B170,'2a. TBill Main'!$B$237:$HF$246,1+X$123)),X169)</f>
        <v>39704.19139</v>
      </c>
      <c r="Y170" s="346">
        <f>if($A170-Y$126&gt;=0, if($B170&lt;=$B169,Y169,Y169*vlookup($B170,'2a. TBill Main'!$B$237:$HF$246,1+Y$123)),Y169)</f>
        <v>22485.11376</v>
      </c>
      <c r="Z170" s="346">
        <f>if($A170-Z$126&gt;=0, if($B170&lt;=$B169,Z169,Z169*vlookup($B170,'2a. TBill Main'!$B$237:$HF$246,1+Z$123)),Z169)</f>
        <v>2844.36689</v>
      </c>
      <c r="AA170" s="346">
        <f>if($A170-AA$126&gt;=0, if($B170&lt;=$B169,AA169,AA169*vlookup($B170,'2a. TBill Main'!$B$237:$HF$246,1+AA$123)),AA169)</f>
        <v>50160.98348</v>
      </c>
      <c r="AB170" s="346">
        <f>if($A170-AB$126&gt;=0, if($B170&lt;=$B169,AB169,AB169*vlookup($B170,'2a. TBill Main'!$B$237:$HF$246,1+AB$123)),AB169)</f>
        <v>29670.65907</v>
      </c>
      <c r="AC170" s="346">
        <f>if($A170-AC$126&gt;=0, if($B170&lt;=$B169,AC169,AC169*vlookup($B170,'2a. TBill Main'!$B$237:$HF$246,1+AC$123)),AC169)</f>
        <v>17988.09101</v>
      </c>
      <c r="AD170" s="346">
        <f>if($A170-AD$126&gt;=0, if($B170&lt;=$B169,AD169,AD169*vlookup($B170,'2a. TBill Main'!$B$237:$HF$246,1+AD$123)),AD169)</f>
        <v>11242.55688</v>
      </c>
      <c r="AE170" s="346">
        <f>if($A170-AE$126&gt;=0, if($B170&lt;=$B169,AE169,AE169*vlookup($B170,'2a. TBill Main'!$B$237:$HF$246,1+AE$123)),AE169)</f>
        <v>98296.50791</v>
      </c>
      <c r="AF170" s="346">
        <f>if($A170-AF$126&gt;=0, if($B170&lt;=$B169,AF169,AF169*vlookup($B170,'2a. TBill Main'!$B$237:$HF$246,1+AF$123)),AF169)</f>
        <v>17707.63418</v>
      </c>
      <c r="AG170" s="346">
        <f>if($A170-AG$126&gt;=0, if($B170&lt;=$B169,AG169,AG169*vlookup($B170,'2a. TBill Main'!$B$237:$HF$246,1+AG$123)),AG169)</f>
        <v>24701.26905</v>
      </c>
      <c r="AH170" s="346">
        <f>if($A170-AH$126&gt;=0, if($B170&lt;=$B169,AH169,AH169*vlookup($B170,'2a. TBill Main'!$B$237:$HF$246,1+AH$123)),AH169)</f>
        <v>18759.4878</v>
      </c>
      <c r="AI170" s="346">
        <f>if($A170-AI$126&gt;=0, if($B170&lt;=$B169,AI169,AI169*vlookup($B170,'2a. TBill Main'!$B$237:$HF$246,1+AI$123)),AI169)</f>
        <v>34870.29666</v>
      </c>
      <c r="AJ170" s="346">
        <f>if($A170-AJ$126&gt;=0, if($B170&lt;=$B169,AJ169,AJ169*vlookup($B170,'2a. TBill Main'!$B$237:$HF$246,1+AJ$123)),AJ169)</f>
        <v>33727.67063</v>
      </c>
      <c r="AK170" s="346">
        <f>if($A170-AK$126&gt;=0, if($B170&lt;=$B169,AK169,AK169*vlookup($B170,'2a. TBill Main'!$B$237:$HF$246,1+AK$123)),AK169)</f>
        <v>26982.13651</v>
      </c>
      <c r="AL170" s="346">
        <f>if($A170-AL$126&gt;=0, if($B170&lt;=$B169,AL169,AL169*vlookup($B170,'2a. TBill Main'!$B$237:$HF$246,1+AL$123)),AL169)</f>
        <v>17988.09101</v>
      </c>
      <c r="AM170" s="346">
        <f>if($A170-AM$126&gt;=0, if($B170&lt;=$B169,AM169,AM169*vlookup($B170,'2a. TBill Main'!$B$237:$HF$246,1+AM$123)),AM169)</f>
        <v>25412.09095</v>
      </c>
      <c r="AN170" s="346">
        <f>if($A170-AN$126&gt;=0, if($B170&lt;=$B169,AN169,AN169*vlookup($B170,'2a. TBill Main'!$B$237:$HF$246,1+AN$123)),AN169)</f>
        <v>135171.5099</v>
      </c>
      <c r="AO170" s="346">
        <f>if($A170-AO$126&gt;=0, if($B170&lt;=$B169,AO169,AO169*vlookup($B170,'2a. TBill Main'!$B$237:$HF$246,1+AO$123)),AO169)</f>
        <v>14814.90181</v>
      </c>
      <c r="AP170" s="346">
        <f>if($A170-AP$126&gt;=0, if($B170&lt;=$B169,AP169,AP169*vlookup($B170,'2a. TBill Main'!$B$237:$HF$246,1+AP$123)),AP169)</f>
        <v>26940.83135</v>
      </c>
      <c r="AQ170" s="346">
        <f>if($A170-AQ$126&gt;=0, if($B170&lt;=$B169,AQ169,AQ169*vlookup($B170,'2a. TBill Main'!$B$237:$HF$246,1+AQ$123)),AQ169)</f>
        <v>62690.79063</v>
      </c>
      <c r="AR170" s="346">
        <f>if($A170-AR$126&gt;=0, if($B170&lt;=$B169,AR169,AR169*vlookup($B170,'2a. TBill Main'!$B$237:$HF$246,1+AR$123)),AR169)</f>
        <v>44970.22751</v>
      </c>
      <c r="AS170" s="346">
        <f>if($A170-AS$126&gt;=0, if($B170&lt;=$B169,AS169,AS169*vlookup($B170,'2a. TBill Main'!$B$237:$HF$246,1+AS$123)),AS169)</f>
        <v>13491.06825</v>
      </c>
      <c r="AT170" s="346">
        <f>if($A170-AT$126&gt;=0, if($B170&lt;=$B169,AT169,AT169*vlookup($B170,'2a. TBill Main'!$B$237:$HF$246,1+AT$123)),AT169)</f>
        <v>17988.09101</v>
      </c>
      <c r="AU170" s="346">
        <f>if($A170-AU$126&gt;=0, if($B170&lt;=$B169,AU169,AU169*vlookup($B170,'2a. TBill Main'!$B$237:$HF$246,1+AU$123)),AU169)</f>
        <v>17988.09101</v>
      </c>
      <c r="AV170" s="346">
        <f>if($A170-AV$126&gt;=0, if($B170&lt;=$B169,AV169,AV169*vlookup($B170,'2a. TBill Main'!$B$237:$HF$246,1+AV$123)),AV169)</f>
        <v>11242.55688</v>
      </c>
      <c r="AW170" s="346">
        <f>if($A170-AW$126&gt;=0, if($B170&lt;=$B169,AW169,AW169*vlookup($B170,'2a. TBill Main'!$B$237:$HF$246,1+AW$123)),AW169)</f>
        <v>11242.55688</v>
      </c>
      <c r="AX170" s="346">
        <f>if($A170-AX$126&gt;=0, if($B170&lt;=$B169,AX169,AX169*vlookup($B170,'2a. TBill Main'!$B$237:$HF$246,1+AX$123)),AX169)</f>
        <v>83642.37466</v>
      </c>
      <c r="AY170" s="346">
        <f>if($A170-AY$126&gt;=0, if($B170&lt;=$B169,AY169,AY169*vlookup($B170,'2a. TBill Main'!$B$237:$HF$246,1+AY$123)),AY169)</f>
        <v>63641.75355</v>
      </c>
      <c r="AZ170" s="346">
        <f>if($A170-AZ$126&gt;=0, if($B170&lt;=$B169,AZ169,AZ169*vlookup($B170,'2a. TBill Main'!$B$237:$HF$246,1+AZ$123)),AZ169)</f>
        <v>25437.34174</v>
      </c>
      <c r="BA170" s="346">
        <f>if($A170-BA$126&gt;=0, if($B170&lt;=$B169,BA169,BA169*vlookup($B170,'2a. TBill Main'!$B$237:$HF$246,1+BA$123)),BA169)</f>
        <v>38699.01686</v>
      </c>
      <c r="BB170" s="346">
        <f>if($A170-BB$126&gt;=0, if($B170&lt;=$B169,BB169,BB169*vlookup($B170,'2a. TBill Main'!$B$237:$HF$246,1+BB$123)),BB169)</f>
        <v>71361.02801</v>
      </c>
      <c r="BC170" s="346">
        <f>if($A170-BC$126&gt;=0, if($B170&lt;=$B169,BC169,BC169*vlookup($B170,'2a. TBill Main'!$B$237:$HF$246,1+BC$123)),BC169)</f>
        <v>674.5534127</v>
      </c>
      <c r="BD170" s="346">
        <f>if($A170-BD$126&gt;=0, if($B170&lt;=$B169,BD169,BD169*vlookup($B170,'2a. TBill Main'!$B$237:$HF$246,1+BD$123)),BD169)</f>
        <v>33727.67063</v>
      </c>
      <c r="BE170" s="346">
        <f>if($A170-BE$126&gt;=0, if($B170&lt;=$B169,BE169,BE169*vlookup($B170,'2a. TBill Main'!$B$237:$HF$246,1+BE$123)),BE169)</f>
        <v>22485.11376</v>
      </c>
      <c r="BF170" s="346">
        <f>if($A170-BF$126&gt;=0, if($B170&lt;=$B169,BF169,BF169*vlookup($B170,'2a. TBill Main'!$B$237:$HF$246,1+BF$123)),BF169)</f>
        <v>11242.55688</v>
      </c>
      <c r="BG170" s="346">
        <f>if($A170-BG$126&gt;=0, if($B170&lt;=$B169,BG169,BG169*vlookup($B170,'2a. TBill Main'!$B$237:$HF$246,1+BG$123)),BG169)</f>
        <v>11242.55688</v>
      </c>
      <c r="BH170" s="346">
        <f>if($A170-BH$126&gt;=0, if($B170&lt;=$B169,BH169,BH169*vlookup($B170,'2a. TBill Main'!$B$237:$HF$246,1+BH$123)),BH169)</f>
        <v>22485.11376</v>
      </c>
      <c r="BI170" s="346">
        <f>if($A170-BI$126&gt;=0, if($B170&lt;=$B169,BI169,BI169*vlookup($B170,'2a. TBill Main'!$B$237:$HF$246,1+BI$123)),BI169)</f>
        <v>124706.9379</v>
      </c>
      <c r="BJ170" s="346">
        <f>if($A170-BJ$126&gt;=0, if($B170&lt;=$B169,BJ169,BJ169*vlookup($B170,'2a. TBill Main'!$B$237:$HF$246,1+BJ$123)),BJ169)</f>
        <v>22485.11376</v>
      </c>
      <c r="BK170" s="346">
        <f>if($A170-BK$126&gt;=0, if($B170&lt;=$B169,BK169,BK169*vlookup($B170,'2a. TBill Main'!$B$237:$HF$246,1+BK$123)),BK169)</f>
        <v>41716.45167</v>
      </c>
      <c r="BL170" s="346">
        <f>if($A170-BL$126&gt;=0, if($B170&lt;=$B169,BL169,BL169*vlookup($B170,'2a. TBill Main'!$B$237:$HF$246,1+BL$123)),BL169)</f>
        <v>56212.78439</v>
      </c>
      <c r="BM170" s="346">
        <f>if($A170-BM$126&gt;=0, if($B170&lt;=$B169,BM169,BM169*vlookup($B170,'2a. TBill Main'!$B$237:$HF$246,1+BM$123)),BM169)</f>
        <v>44.97022751</v>
      </c>
      <c r="BN170" s="346">
        <f>if($A170-BN$126&gt;=0, if($B170&lt;=$B169,BN169,BN169*vlookup($B170,'2a. TBill Main'!$B$237:$HF$246,1+BN$123)),BN169)</f>
        <v>6385.43503</v>
      </c>
      <c r="BO170" s="346">
        <f>if($A170-BO$126&gt;=0, if($B170&lt;=$B169,BO169,BO169*vlookup($B170,'2a. TBill Main'!$B$237:$HF$246,1+BO$123)),BO169)</f>
        <v>44095.91635</v>
      </c>
      <c r="BP170" s="346">
        <f>if($A170-BP$126&gt;=0, if($B170&lt;=$B169,BP169,BP169*vlookup($B170,'2a. TBill Main'!$B$237:$HF$246,1+BP$123)),BP169)</f>
        <v>22485.11376</v>
      </c>
      <c r="BQ170" s="346">
        <f>if($A170-BQ$126&gt;=0, if($B170&lt;=$B169,BQ169,BQ169*vlookup($B170,'2a. TBill Main'!$B$237:$HF$246,1+BQ$123)),BQ169)</f>
        <v>5163.886255</v>
      </c>
      <c r="BR170" s="346">
        <f>if($A170-BR$126&gt;=0, if($B170&lt;=$B169,BR169,BR169*vlookup($B170,'2a. TBill Main'!$B$237:$HF$246,1+BR$123)),BR169)</f>
        <v>22485.11376</v>
      </c>
      <c r="BS170" s="346">
        <f>if($A170-BS$126&gt;=0, if($B170&lt;=$B169,BS169,BS169*vlookup($B170,'2a. TBill Main'!$B$237:$HF$246,1+BS$123)),BS169)</f>
        <v>13491.06825</v>
      </c>
      <c r="BT170" s="346">
        <f>if($A170-BT$126&gt;=0, if($B170&lt;=$B169,BT169,BT169*vlookup($B170,'2a. TBill Main'!$B$237:$HF$246,1+BT$123)),BT169)</f>
        <v>156950.591</v>
      </c>
      <c r="BU170" s="346">
        <f>if($A170-BU$126&gt;=0, if($B170&lt;=$B169,BU169,BU169*vlookup($B170,'2a. TBill Main'!$B$237:$HF$246,1+BU$123)),BU169)</f>
        <v>56422.23323</v>
      </c>
      <c r="BV170" s="346">
        <f>if($A170-BV$126&gt;=0, if($B170&lt;=$B169,BV169,BV169*vlookup($B170,'2a. TBill Main'!$B$237:$HF$246,1+BV$123)),BV169)</f>
        <v>56212.78439</v>
      </c>
      <c r="BW170" s="346">
        <f>if($A170-BW$126&gt;=0, if($B170&lt;=$B169,BW169,BW169*vlookup($B170,'2a. TBill Main'!$B$237:$HF$246,1+BW$123)),BW169)</f>
        <v>1131.001222</v>
      </c>
      <c r="BX170" s="346">
        <f>if($A170-BX$126&gt;=0, if($B170&lt;=$B169,BX169,BX169*vlookup($B170,'2a. TBill Main'!$B$237:$HF$246,1+BX$123)),BX169)</f>
        <v>33727.67063</v>
      </c>
      <c r="BY170" s="346">
        <f>if($A170-BY$126&gt;=0, if($B170&lt;=$B169,BY169,BY169*vlookup($B170,'2a. TBill Main'!$B$237:$HF$246,1+BY$123)),BY169)</f>
        <v>22485.11376</v>
      </c>
      <c r="BZ170" s="346">
        <f>if($A170-BZ$126&gt;=0, if($B170&lt;=$B169,BZ169,BZ169*vlookup($B170,'2a. TBill Main'!$B$237:$HF$246,1+BZ$123)),BZ169)</f>
        <v>13692.13014</v>
      </c>
      <c r="CA170" s="346">
        <f>if($A170-CA$126&gt;=0, if($B170&lt;=$B169,CA169,CA169*vlookup($B170,'2a. TBill Main'!$B$237:$HF$246,1+CA$123)),CA169)</f>
        <v>22485.11376</v>
      </c>
      <c r="CB170" s="346">
        <f>if($A170-CB$126&gt;=0, if($B170&lt;=$B169,CB169,CB169*vlookup($B170,'2a. TBill Main'!$B$237:$HF$246,1+CB$123)),CB169)</f>
        <v>46148.44747</v>
      </c>
      <c r="CC170" s="346">
        <f>if($A170-CC$126&gt;=0, if($B170&lt;=$B169,CC169,CC169*vlookup($B170,'2a. TBill Main'!$B$237:$HF$246,1+CC$123)),CC169)</f>
        <v>84964.36444</v>
      </c>
      <c r="CD170" s="346">
        <f>if($A170-CD$126&gt;=0, if($B170&lt;=$B169,CD169,CD169*vlookup($B170,'2a. TBill Main'!$B$237:$HF$246,1+CD$123)),CD169)</f>
        <v>23604.87242</v>
      </c>
      <c r="CE170" s="346">
        <f>if($A170-CE$126&gt;=0, if($B170&lt;=$B169,CE169,CE169*vlookup($B170,'2a. TBill Main'!$B$237:$HF$246,1+CE$123)),CE169)</f>
        <v>50156.68882</v>
      </c>
      <c r="CF170" s="346">
        <f>if($A170-CF$126&gt;=0, if($B170&lt;=$B169,CF169,CF169*vlookup($B170,'2a. TBill Main'!$B$237:$HF$246,1+CF$123)),CF169)</f>
        <v>56212.78439</v>
      </c>
      <c r="CG170" s="346">
        <f>if($A170-CG$126&gt;=0, if($B170&lt;=$B169,CG169,CG169*vlookup($B170,'2a. TBill Main'!$B$237:$HF$246,1+CG$123)),CG169)</f>
        <v>11.24255688</v>
      </c>
      <c r="CH170" s="346">
        <f>if($A170-CH$126&gt;=0, if($B170&lt;=$B169,CH169,CH169*vlookup($B170,'2a. TBill Main'!$B$237:$HF$246,1+CH$123)),CH169)</f>
        <v>31642.24379</v>
      </c>
      <c r="CI170" s="346">
        <f>if($A170-CI$126&gt;=0, if($B170&lt;=$B169,CI169,CI169*vlookup($B170,'2a. TBill Main'!$B$237:$HF$246,1+CI$123)),CI169)</f>
        <v>22485.11376</v>
      </c>
      <c r="CJ170" s="346">
        <f>if($A170-CJ$126&gt;=0, if($B170&lt;=$B169,CJ169,CJ169*vlookup($B170,'2a. TBill Main'!$B$237:$HF$246,1+CJ$123)),CJ169)</f>
        <v>11242.55688</v>
      </c>
      <c r="CK170" s="346">
        <f>if($A170-CK$126&gt;=0, if($B170&lt;=$B169,CK169,CK169*vlookup($B170,'2a. TBill Main'!$B$237:$HF$246,1+CK$123)),CK169)</f>
        <v>19574.01105</v>
      </c>
      <c r="CL170" s="346">
        <f>if($A170-CL$126&gt;=0, if($B170&lt;=$B169,CL169,CL169*vlookup($B170,'2a. TBill Main'!$B$237:$HF$246,1+CL$123)),CL169)</f>
        <v>16888.6364</v>
      </c>
      <c r="CM170" s="346">
        <f>if($A170-CM$126&gt;=0, if($B170&lt;=$B169,CM169,CM169*vlookup($B170,'2a. TBill Main'!$B$237:$HF$246,1+CM$123)),CM169)</f>
        <v>99685.50333</v>
      </c>
      <c r="CN170" s="346">
        <f>if($A170-CN$126&gt;=0, if($B170&lt;=$B169,CN169,CN169*vlookup($B170,'2a. TBill Main'!$B$237:$HF$246,1+CN$123)),CN169)</f>
        <v>35207.66331</v>
      </c>
      <c r="CO170" s="346">
        <f>if($A170-CO$126&gt;=0, if($B170&lt;=$B169,CO169,CO169*vlookup($B170,'2a. TBill Main'!$B$237:$HF$246,1+CO$123)),CO169)</f>
        <v>331.7611768</v>
      </c>
      <c r="CP170" s="346">
        <f>if($A170-CP$126&gt;=0, if($B170&lt;=$B169,CP169,CP169*vlookup($B170,'2a. TBill Main'!$B$237:$HF$246,1+CP$123)),CP169)</f>
        <v>46994.84156</v>
      </c>
      <c r="CQ170" s="346">
        <f>if($A170-CQ$126&gt;=0, if($B170&lt;=$B169,CQ169,CQ169*vlookup($B170,'2a. TBill Main'!$B$237:$HF$246,1+CQ$123)),CQ169)</f>
        <v>10367.53677</v>
      </c>
      <c r="CR170" s="346">
        <f>if($A170-CR$126&gt;=0, if($B170&lt;=$B169,CR169,CR169*vlookup($B170,'2a. TBill Main'!$B$237:$HF$246,1+CR$123)),CR169)</f>
        <v>29699.84113</v>
      </c>
      <c r="CS170" s="346">
        <f>if($A170-CS$126&gt;=0, if($B170&lt;=$B169,CS169,CS169*vlookup($B170,'2a. TBill Main'!$B$237:$HF$246,1+CS$123)),CS169)</f>
        <v>8785.450663</v>
      </c>
      <c r="CT170" s="346">
        <f>if($A170-CT$126&gt;=0, if($B170&lt;=$B169,CT169,CT169*vlookup($B170,'2a. TBill Main'!$B$237:$HF$246,1+CT$123)),CT169)</f>
        <v>29038.1642</v>
      </c>
      <c r="CU170" s="346">
        <f>if($A170-CU$126&gt;=0, if($B170&lt;=$B169,CU169,CU169*vlookup($B170,'2a. TBill Main'!$B$237:$HF$246,1+CU$123)),CU169)</f>
        <v>44139.70488</v>
      </c>
      <c r="CV170" s="346">
        <f>if($A170-CV$126&gt;=0, if($B170&lt;=$B169,CV169,CV169*vlookup($B170,'2a. TBill Main'!$B$237:$HF$246,1+CV$123)),CV169)</f>
        <v>10367.53677</v>
      </c>
      <c r="CW170" s="346">
        <f>if($A170-CW$126&gt;=0, if($B170&lt;=$B169,CW169,CW169*vlookup($B170,'2a. TBill Main'!$B$237:$HF$246,1+CW$123)),CW169)</f>
        <v>15032.92832</v>
      </c>
      <c r="CX170" s="346">
        <f>if($A170-CX$126&gt;=0, if($B170&lt;=$B169,CX169,CX169*vlookup($B170,'2a. TBill Main'!$B$237:$HF$246,1+CX$123)),CX169)</f>
        <v>113062.1355</v>
      </c>
      <c r="CY170" s="346">
        <f>if($A170-CY$126&gt;=0, if($B170&lt;=$B169,CY169,CY169*vlookup($B170,'2a. TBill Main'!$B$237:$HF$246,1+CY$123)),CY169)</f>
        <v>221906.6949</v>
      </c>
      <c r="CZ170" s="346">
        <f>if($A170-CZ$126&gt;=0, if($B170&lt;=$B169,CZ169,CZ169*vlookup($B170,'2a. TBill Main'!$B$237:$HF$246,1+CZ$123)),CZ169)</f>
        <v>18776.12748</v>
      </c>
      <c r="DA170" s="346">
        <f>if($A170-DA$126&gt;=0, if($B170&lt;=$B169,DA169,DA169*vlookup($B170,'2a. TBill Main'!$B$237:$HF$246,1+DA$123)),DA169)</f>
        <v>51837.68387</v>
      </c>
      <c r="DB170" s="346">
        <f>if($A170-DB$126&gt;=0, if($B170&lt;=$B169,DB169,DB169*vlookup($B170,'2a. TBill Main'!$B$237:$HF$246,1+DB$123)),DB169)</f>
        <v>20735.07355</v>
      </c>
      <c r="DC170" s="346">
        <f>if($A170-DC$126&gt;=0, if($B170&lt;=$B169,DC169,DC169*vlookup($B170,'2a. TBill Main'!$B$237:$HF$246,1+DC$123)),DC169)</f>
        <v>20735.07355</v>
      </c>
      <c r="DD170" s="346">
        <f>if($A170-DD$126&gt;=0, if($B170&lt;=$B169,DD169,DD169*vlookup($B170,'2a. TBill Main'!$B$237:$HF$246,1+DD$123)),DD169)</f>
        <v>41300.11949</v>
      </c>
      <c r="DE170" s="346">
        <f>if($A170-DE$126&gt;=0, if($B170&lt;=$B169,DE169,DE169*vlookup($B170,'2a. TBill Main'!$B$237:$HF$246,1+DE$123)),DE169)</f>
        <v>15721.33276</v>
      </c>
      <c r="DF170" s="346">
        <f>if($A170-DF$126&gt;=0, if($B170&lt;=$B169,DF169,DF169*vlookup($B170,'2a. TBill Main'!$B$237:$HF$246,1+DF$123)),DF169)</f>
        <v>8294.02942</v>
      </c>
      <c r="DG170" s="346">
        <f>if($A170-DG$126&gt;=0, if($B170&lt;=$B169,DG169,DG169*vlookup($B170,'2a. TBill Main'!$B$237:$HF$246,1+DG$123)),DG169)</f>
        <v>20735.07355</v>
      </c>
      <c r="DH170" s="346">
        <f>if($A170-DH$126&gt;=0, if($B170&lt;=$B169,DH169,DH169*vlookup($B170,'2a. TBill Main'!$B$237:$HF$246,1+DH$123)),DH169)</f>
        <v>103370.5622</v>
      </c>
      <c r="DI170" s="346">
        <f>if($A170-DI$126&gt;=0, if($B170&lt;=$B169,DI169,DI169*vlookup($B170,'2a. TBill Main'!$B$237:$HF$246,1+DI$123)),DI169)</f>
        <v>16148.86925</v>
      </c>
      <c r="DJ170" s="346">
        <f>if($A170-DJ$126&gt;=0, if($B170&lt;=$B169,DJ169,DJ169*vlookup($B170,'2a. TBill Main'!$B$237:$HF$246,1+DJ$123)),DJ169)</f>
        <v>103.6753677</v>
      </c>
      <c r="DK170" s="346">
        <f>if($A170-DK$126&gt;=0, if($B170&lt;=$B169,DK169,DK169*vlookup($B170,'2a. TBill Main'!$B$237:$HF$246,1+DK$123)),DK169)</f>
        <v>48488.07789</v>
      </c>
      <c r="DL170" s="346">
        <f>if($A170-DL$126&gt;=0, if($B170&lt;=$B169,DL169,DL169*vlookup($B170,'2a. TBill Main'!$B$237:$HF$246,1+DL$123)),DL169)</f>
        <v>20735.07355</v>
      </c>
      <c r="DM170" s="346">
        <f>if($A170-DM$126&gt;=0, if($B170&lt;=$B169,DM169,DM169*vlookup($B170,'2a. TBill Main'!$B$237:$HF$246,1+DM$123)),DM169)</f>
        <v>13300.90689</v>
      </c>
      <c r="DN170" s="346">
        <f>if($A170-DN$126&gt;=0, if($B170&lt;=$B169,DN169,DN169*vlookup($B170,'2a. TBill Main'!$B$237:$HF$246,1+DN$123)),DN169)</f>
        <v>55225.79489</v>
      </c>
      <c r="DO170" s="346">
        <f>if($A170-DO$126&gt;=0, if($B170&lt;=$B169,DO169,DO169*vlookup($B170,'2a. TBill Main'!$B$237:$HF$246,1+DO$123)),DO169)</f>
        <v>20735.07355</v>
      </c>
      <c r="DP170" s="346">
        <f>if($A170-DP$126&gt;=0, if($B170&lt;=$B169,DP169,DP169*vlookup($B170,'2a. TBill Main'!$B$237:$HF$246,1+DP$123)),DP169)</f>
        <v>24882.08826</v>
      </c>
      <c r="DQ170" s="346">
        <f>if($A170-DQ$126&gt;=0, if($B170&lt;=$B169,DQ169,DQ169*vlookup($B170,'2a. TBill Main'!$B$237:$HF$246,1+DQ$123)),DQ169)</f>
        <v>14514.55148</v>
      </c>
      <c r="DR170" s="346">
        <f>if($A170-DR$126&gt;=0, if($B170&lt;=$B169,DR169,DR169*vlookup($B170,'2a. TBill Main'!$B$237:$HF$246,1+DR$123)),DR169)</f>
        <v>98089.87804</v>
      </c>
      <c r="DS170" s="346">
        <f>if($A170-DS$126&gt;=0, if($B170&lt;=$B169,DS169,DS169*vlookup($B170,'2a. TBill Main'!$B$237:$HF$246,1+DS$123)),DS169)</f>
        <v>4167.397287</v>
      </c>
      <c r="DT170" s="346">
        <f>if($A170-DT$126&gt;=0, if($B170&lt;=$B169,DT169,DT169*vlookup($B170,'2a. TBill Main'!$B$237:$HF$246,1+DT$123)),DT169)</f>
        <v>109.8958898</v>
      </c>
      <c r="DU170" s="346">
        <f>if($A170-DU$126&gt;=0, if($B170&lt;=$B169,DU169,DU169*vlookup($B170,'2a. TBill Main'!$B$237:$HF$246,1+DU$123)),DU169)</f>
        <v>36081.765</v>
      </c>
      <c r="DV170" s="346">
        <f>if($A170-DV$126&gt;=0, if($B170&lt;=$B169,DV169,DV169*vlookup($B170,'2a. TBill Main'!$B$237:$HF$246,1+DV$123)),DV169)</f>
        <v>72321.51053</v>
      </c>
      <c r="DW170" s="346">
        <f>if($A170-DW$126&gt;=0, if($B170&lt;=$B169,DW169,DW169*vlookup($B170,'2a. TBill Main'!$B$237:$HF$246,1+DW$123)),DW169)</f>
        <v>20735.07355</v>
      </c>
      <c r="DX170" s="346">
        <f>if($A170-DX$126&gt;=0, if($B170&lt;=$B169,DX169,DX169*vlookup($B170,'2a. TBill Main'!$B$237:$HF$246,1+DX$123)),DX169)</f>
        <v>41470.1471</v>
      </c>
      <c r="DY170" s="346">
        <f>if($A170-DY$126&gt;=0, if($B170&lt;=$B169,DY169,DY169*vlookup($B170,'2a. TBill Main'!$B$237:$HF$246,1+DY$123)),DY169)</f>
        <v>20735.07355</v>
      </c>
      <c r="DZ170" s="346">
        <f>if($A170-DZ$126&gt;=0, if($B170&lt;=$B169,DZ169,DZ169*vlookup($B170,'2a. TBill Main'!$B$237:$HF$246,1+DZ$123)),DZ169)</f>
        <v>125310.3435</v>
      </c>
      <c r="EA170" s="346">
        <f>if($A170-EA$126&gt;=0, if($B170&lt;=$B169,EA169,EA169*vlookup($B170,'2a. TBill Main'!$B$237:$HF$246,1+EA$123)),EA169)</f>
        <v>593.0231035</v>
      </c>
      <c r="EB170" s="346">
        <f>if($A170-EB$126&gt;=0, if($B170&lt;=$B169,EB169,EB169*vlookup($B170,'2a. TBill Main'!$B$237:$HF$246,1+EB$123)),EB169)</f>
        <v>41470.1471</v>
      </c>
      <c r="EC170" s="346">
        <f>if($A170-EC$126&gt;=0, if($B170&lt;=$B169,EC169,EC169*vlookup($B170,'2a. TBill Main'!$B$237:$HF$246,1+EC$123)),EC169)</f>
        <v>59874.95088</v>
      </c>
      <c r="ED170" s="346">
        <f>if($A170-ED$126&gt;=0, if($B170&lt;=$B169,ED169,ED169*vlookup($B170,'2a. TBill Main'!$B$237:$HF$246,1+ED$123)),ED169)</f>
        <v>40559.62855</v>
      </c>
      <c r="EE170" s="346">
        <f>if($A170-EE$126&gt;=0, if($B170&lt;=$B169,EE169,EE169*vlookup($B170,'2a. TBill Main'!$B$237:$HF$246,1+EE$123)),EE169)</f>
        <v>41470.1471</v>
      </c>
      <c r="EF170" s="346">
        <f>if($A170-EF$126&gt;=0, if($B170&lt;=$B169,EF169,EF169*vlookup($B170,'2a. TBill Main'!$B$237:$HF$246,1+EF$123)),EF169)</f>
        <v>10926.09819</v>
      </c>
      <c r="EG170" s="346">
        <f>if($A170-EG$126&gt;=0, if($B170&lt;=$B169,EG169,EG169*vlookup($B170,'2a. TBill Main'!$B$237:$HF$246,1+EG$123)),EG169)</f>
        <v>8715.656405</v>
      </c>
      <c r="EH170" s="346">
        <f>if($A170-EH$126&gt;=0, if($B170&lt;=$B169,EH169,EH169*vlookup($B170,'2a. TBill Main'!$B$237:$HF$246,1+EH$123)),EH169)</f>
        <v>816.9618978</v>
      </c>
      <c r="EI170" s="346">
        <f>if($A170-EI$126&gt;=0, if($B170&lt;=$B169,EI169,EI169*vlookup($B170,'2a. TBill Main'!$B$237:$HF$246,1+EI$123)),EI169)</f>
        <v>41470.1471</v>
      </c>
      <c r="EJ170" s="346">
        <f>if($A170-EJ$126&gt;=0, if($B170&lt;=$B169,EJ169,EJ169*vlookup($B170,'2a. TBill Main'!$B$237:$HF$246,1+EJ$123)),EJ169)</f>
        <v>36930.96994</v>
      </c>
      <c r="EK170" s="346">
        <f>if($A170-EK$126&gt;=0, if($B170&lt;=$B169,EK169,EK169*vlookup($B170,'2a. TBill Main'!$B$237:$HF$246,1+EK$123)),EK169)</f>
        <v>22808.5809</v>
      </c>
      <c r="EL170" s="346">
        <f>if($A170-EL$126&gt;=0, if($B170&lt;=$B169,EL169,EL169*vlookup($B170,'2a. TBill Main'!$B$237:$HF$246,1+EL$123)),EL169)</f>
        <v>8760.568574</v>
      </c>
      <c r="EM170" s="346">
        <f>if($A170-EM$126&gt;=0, if($B170&lt;=$B169,EM169,EM169*vlookup($B170,'2a. TBill Main'!$B$237:$HF$246,1+EM$123)),EM169)</f>
        <v>85036.61013</v>
      </c>
      <c r="EN170" s="346">
        <f>if($A170-EN$126&gt;=0, if($B170&lt;=$B169,EN169,EN169*vlookup($B170,'2a. TBill Main'!$B$237:$HF$246,1+EN$123)),EN169)</f>
        <v>622.0522065</v>
      </c>
      <c r="EO170" s="346">
        <f>if($A170-EO$126&gt;=0, if($B170&lt;=$B169,EO169,EO169*vlookup($B170,'2a. TBill Main'!$B$237:$HF$246,1+EO$123)),EO169)</f>
        <v>35284.79172</v>
      </c>
      <c r="EP170" s="346">
        <f>if($A170-EP$126&gt;=0, if($B170&lt;=$B169,EP169,EP169*vlookup($B170,'2a. TBill Main'!$B$237:$HF$246,1+EP$123)),EP169)</f>
        <v>37401.61464</v>
      </c>
      <c r="EQ170" s="346">
        <f>if($A170-EQ$126&gt;=0, if($B170&lt;=$B169,EQ169,EQ169*vlookup($B170,'2a. TBill Main'!$B$237:$HF$246,1+EQ$123)),EQ169)</f>
        <v>41470.1471</v>
      </c>
      <c r="ER170" s="346">
        <f>if($A170-ER$126&gt;=0, if($B170&lt;=$B169,ER169,ER169*vlookup($B170,'2a. TBill Main'!$B$237:$HF$246,1+ER$123)),ER169)</f>
        <v>74781.04275</v>
      </c>
      <c r="ES170" s="346">
        <f>if($A170-ES$126&gt;=0, if($B170&lt;=$B169,ES169,ES169*vlookup($B170,'2a. TBill Main'!$B$237:$HF$246,1+ES$123)),ES169)</f>
        <v>9945.702438</v>
      </c>
      <c r="ET170" s="346">
        <f>if($A170-ET$126&gt;=0, if($B170&lt;=$B169,ET169,ET169*vlookup($B170,'2a. TBill Main'!$B$237:$HF$246,1+ET$123)),ET169)</f>
        <v>2940.233429</v>
      </c>
      <c r="EU170" s="346">
        <f>if($A170-EU$126&gt;=0, if($B170&lt;=$B169,EU169,EU169*vlookup($B170,'2a. TBill Main'!$B$237:$HF$246,1+EU$123)),EU169)</f>
        <v>16794.04106</v>
      </c>
      <c r="EV170" s="346">
        <f>if($A170-EV$126&gt;=0, if($B170&lt;=$B169,EV169,EV169*vlookup($B170,'2a. TBill Main'!$B$237:$HF$246,1+EV$123)),EV169)</f>
        <v>10068.4126</v>
      </c>
      <c r="EW170" s="346">
        <f>if($A170-EW$126&gt;=0, if($B170&lt;=$B169,EW169,EW169*vlookup($B170,'2a. TBill Main'!$B$237:$HF$246,1+EW$123)),EW169)</f>
        <v>8858.02342</v>
      </c>
      <c r="EX170" s="346">
        <f>if($A170-EX$126&gt;=0, if($B170&lt;=$B169,EX169,EX169*vlookup($B170,'2a. TBill Main'!$B$237:$HF$246,1+EX$123)),EX169)</f>
        <v>12217.31269</v>
      </c>
      <c r="EY170" s="346">
        <f>if($A170-EY$126&gt;=0, if($B170&lt;=$B169,EY169,EY169*vlookup($B170,'2a. TBill Main'!$B$237:$HF$246,1+EY$123)),EY169)</f>
        <v>95318.57326</v>
      </c>
      <c r="EZ170" s="346">
        <f>if($A170-EZ$126&gt;=0, if($B170&lt;=$B169,EZ169,EZ169*vlookup($B170,'2a. TBill Main'!$B$237:$HF$246,1+EZ$123)),EZ169)</f>
        <v>40840.87909</v>
      </c>
      <c r="FA170" s="346">
        <f>if($A170-FA$126&gt;=0, if($B170&lt;=$B169,FA169,FA169*vlookup($B170,'2a. TBill Main'!$B$237:$HF$246,1+FA$123)),FA169)</f>
        <v>7423.571032</v>
      </c>
      <c r="FB170" s="346">
        <f>if($A170-FB$126&gt;=0, if($B170&lt;=$B169,FB169,FB169*vlookup($B170,'2a. TBill Main'!$B$237:$HF$246,1+FB$123)),FB169)</f>
        <v>13047.95973</v>
      </c>
      <c r="FC170" s="346">
        <f>if($A170-FC$126&gt;=0, if($B170&lt;=$B169,FC169,FC169*vlookup($B170,'2a. TBill Main'!$B$237:$HF$246,1+FC$123)),FC169)</f>
        <v>52308.37004</v>
      </c>
      <c r="FD170" s="346">
        <f>if($A170-FD$126&gt;=0, if($B170&lt;=$B169,FD169,FD169*vlookup($B170,'2a. TBill Main'!$B$237:$HF$246,1+FD$123)),FD169)</f>
        <v>42520.81401</v>
      </c>
      <c r="FE170" s="346">
        <f>if($A170-FE$126&gt;=0, if($B170&lt;=$B169,FE169,FE169*vlookup($B170,'2a. TBill Main'!$B$237:$HF$246,1+FE$123)),FE169)</f>
        <v>71428.30577</v>
      </c>
      <c r="FF170" s="346">
        <f>if($A170-FF$126&gt;=0, if($B170&lt;=$B169,FF169,FF169*vlookup($B170,'2a. TBill Main'!$B$237:$HF$246,1+FF$123)),FF169)</f>
        <v>16965.20909</v>
      </c>
      <c r="FG170" s="346">
        <f>if($A170-FG$126&gt;=0, if($B170&lt;=$B169,FG169,FG169*vlookup($B170,'2a. TBill Main'!$B$237:$HF$246,1+FG$123)),FG169)</f>
        <v>21596.94762</v>
      </c>
      <c r="FH170" s="346">
        <f>if($A170-FH$126&gt;=0, if($B170&lt;=$B169,FH169,FH169*vlookup($B170,'2a. TBill Main'!$B$237:$HF$246,1+FH$123)),FH169)</f>
        <v>26729.58331</v>
      </c>
      <c r="FI170" s="346">
        <f>if($A170-FI$126&gt;=0, if($B170&lt;=$B169,FI169,FI169*vlookup($B170,'2a. TBill Main'!$B$237:$HF$246,1+FI$123)),FI169)</f>
        <v>72828.13059</v>
      </c>
      <c r="FJ170" s="346">
        <f>if($A170-FJ$126&gt;=0, if($B170&lt;=$B169,FJ169,FJ169*vlookup($B170,'2a. TBill Main'!$B$237:$HF$246,1+FJ$123)),FJ169)</f>
        <v>75828.5372</v>
      </c>
      <c r="FK170" s="346">
        <f>if($A170-FK$126&gt;=0, if($B170&lt;=$B169,FK169,FK169*vlookup($B170,'2a. TBill Main'!$B$237:$HF$246,1+FK$123)),FK169)</f>
        <v>32379.89085</v>
      </c>
      <c r="FL170" s="346">
        <f>if($A170-FL$126&gt;=0, if($B170&lt;=$B169,FL169,FL169*vlookup($B170,'2a. TBill Main'!$B$237:$HF$246,1+FL$123)),FL169)</f>
        <v>32236.81885</v>
      </c>
      <c r="FM170" s="346">
        <f>if($A170-FM$126&gt;=0, if($B170&lt;=$B169,FM169,FM169*vlookup($B170,'2a. TBill Main'!$B$237:$HF$246,1+FM$123)),FM169)</f>
        <v>85684.18721</v>
      </c>
      <c r="FN170" s="346">
        <f>if($A170-FN$126&gt;=0, if($B170&lt;=$B169,FN169,FN169*vlookup($B170,'2a. TBill Main'!$B$237:$HF$246,1+FN$123)),FN169)</f>
        <v>73179.92184</v>
      </c>
      <c r="FO170" s="346">
        <f>if($A170-FO$126&gt;=0, if($B170&lt;=$B169,FO169,FO169*vlookup($B170,'2a. TBill Main'!$B$237:$HF$246,1+FO$123)),FO169)</f>
        <v>35249.62503</v>
      </c>
      <c r="FP170" s="346">
        <f>if($A170-FP$126&gt;=0, if($B170&lt;=$B169,FP169,FP169*vlookup($B170,'2a. TBill Main'!$B$237:$HF$246,1+FP$123)),FP169)</f>
        <v>12501.17584</v>
      </c>
      <c r="FQ170" s="346">
        <f>if($A170-FQ$126&gt;=0, if($B170&lt;=$B169,FQ169,FQ169*vlookup($B170,'2a. TBill Main'!$B$237:$HF$246,1+FQ$123)),FQ169)</f>
        <v>69059.46876</v>
      </c>
      <c r="FR170" s="346">
        <f>if($A170-FR$126&gt;=0, if($B170&lt;=$B169,FR169,FR169*vlookup($B170,'2a. TBill Main'!$B$237:$HF$246,1+FR$123)),FR169)</f>
        <v>69050.86371</v>
      </c>
      <c r="FS170" s="346">
        <f>if($A170-FS$126&gt;=0, if($B170&lt;=$B169,FS169,FS169*vlookup($B170,'2a. TBill Main'!$B$237:$HF$246,1+FS$123)),FS169)</f>
        <v>31102.61032</v>
      </c>
      <c r="FT170" s="346">
        <f>if($A170-FT$126&gt;=0, if($B170&lt;=$B169,FT169,FT169*vlookup($B170,'2a. TBill Main'!$B$237:$HF$246,1+FT$123)),FT169)</f>
        <v>38687.50023</v>
      </c>
      <c r="FU170" s="346">
        <f>if($A170-FU$126&gt;=0, if($B170&lt;=$B169,FU169,FU169*vlookup($B170,'2a. TBill Main'!$B$237:$HF$246,1+FU$123)),FU169)</f>
        <v>41470.1471</v>
      </c>
      <c r="FV170" s="346">
        <f>if($A170-FV$126&gt;=0, if($B170&lt;=$B169,FV169,FV169*vlookup($B170,'2a. TBill Main'!$B$237:$HF$246,1+FV$123)),FV169)</f>
        <v>87087.3089</v>
      </c>
      <c r="FW170" s="346">
        <f>if($A170-FW$126&gt;=0, if($B170&lt;=$B169,FW169,FW169*vlookup($B170,'2a. TBill Main'!$B$237:$HF$246,1+FW$123)),FW169)</f>
        <v>2069.36034</v>
      </c>
      <c r="FX170" s="346">
        <f>if($A170-FX$126&gt;=0, if($B170&lt;=$B169,FX169,FX169*vlookup($B170,'2a. TBill Main'!$B$237:$HF$246,1+FX$123)),FX169)</f>
        <v>46192.1454</v>
      </c>
      <c r="FY170" s="346">
        <f>if($A170-FY$126&gt;=0, if($B170&lt;=$B169,FY169,FY169*vlookup($B170,'2a. TBill Main'!$B$237:$HF$246,1+FY$123)),FY169)</f>
        <v>42846.95598</v>
      </c>
      <c r="FZ170" s="346">
        <f>if($A170-FZ$126&gt;=0, if($B170&lt;=$B169,FZ169,FZ169*vlookup($B170,'2a. TBill Main'!$B$237:$HF$246,1+FZ$123)),FZ169)</f>
        <v>48086.02481</v>
      </c>
      <c r="GA170" s="346">
        <f>if($A170-GA$126&gt;=0, if($B170&lt;=$B169,GA169,GA169*vlookup($B170,'2a. TBill Main'!$B$237:$HF$246,1+GA$123)),GA169)</f>
        <v>777.5652581</v>
      </c>
      <c r="GB170" s="346">
        <f>if($A170-GB$126&gt;=0, if($B170&lt;=$B169,GB169,GB169*vlookup($B170,'2a. TBill Main'!$B$237:$HF$246,1+GB$123)),GB169)</f>
        <v>4391.688578</v>
      </c>
      <c r="GC170" s="346">
        <f>if($A170-GC$126&gt;=0, if($B170&lt;=$B169,GC169,GC169*vlookup($B170,'2a. TBill Main'!$B$237:$HF$246,1+GC$123)),GC169)</f>
        <v>228.085809</v>
      </c>
      <c r="GD170" s="346">
        <f>if($A170-GD$126&gt;=0, if($B170&lt;=$B169,GD169,GD169*vlookup($B170,'2a. TBill Main'!$B$237:$HF$246,1+GD$123)),GD169)</f>
        <v>17481.74051</v>
      </c>
      <c r="GE170" s="346">
        <f>if($A170-GE$126&gt;=0, if($B170&lt;=$B169,GE169,GE169*vlookup($B170,'2a. TBill Main'!$B$237:$HF$246,1+GE$123)),GE169)</f>
        <v>4477.200021</v>
      </c>
      <c r="GF170" s="346">
        <f>if($A170-GF$126&gt;=0, if($B170&lt;=$B169,GF169,GF169*vlookup($B170,'2a. TBill Main'!$B$237:$HF$246,1+GF$123)),GF169)</f>
        <v>3477.271834</v>
      </c>
      <c r="GG170" s="346">
        <f>if($A170-GG$126&gt;=0, if($B170&lt;=$B169,GG169,GG169*vlookup($B170,'2a. TBill Main'!$B$237:$HF$246,1+GG$123)),GG169)</f>
        <v>51148.15974</v>
      </c>
      <c r="GH170" s="346">
        <f>if($A170-GH$126&gt;=0, if($B170&lt;=$B169,GH169,GH169*vlookup($B170,'2a. TBill Main'!$B$237:$HF$246,1+GH$123)),GH169)</f>
        <v>228.085809</v>
      </c>
      <c r="GI170" s="346">
        <f>if($A170-GI$126&gt;=0, if($B170&lt;=$B169,GI169,GI169*vlookup($B170,'2a. TBill Main'!$B$237:$HF$246,1+GI$123)),GI169)</f>
        <v>518.3768387</v>
      </c>
      <c r="GJ170" s="346">
        <f>if($A170-GJ$126&gt;=0, if($B170&lt;=$B169,GJ169,GJ169*vlookup($B170,'2a. TBill Main'!$B$237:$HF$246,1+GJ$123)),GJ169)</f>
        <v>68.42574271</v>
      </c>
      <c r="GK170" s="346">
        <f>if($A170-GK$126&gt;=0, if($B170&lt;=$B169,GK169,GK169*vlookup($B170,'2a. TBill Main'!$B$237:$HF$246,1+GK$123)),GK169)</f>
        <v>33733.80822</v>
      </c>
      <c r="GL170" s="346">
        <f>if($A170-GL$126&gt;=0, if($B170&lt;=$B169,GL169,GL169*vlookup($B170,'2a. TBill Main'!$B$237:$HF$246,1+GL$123)),GL169)</f>
        <v>24727.21799</v>
      </c>
      <c r="GM170" s="346">
        <f>if($A170-GM$126&gt;=0, if($B170&lt;=$B169,GM169,GM169*vlookup($B170,'2a. TBill Main'!$B$237:$HF$246,1+GM$123)),GM169)</f>
        <v>673.8898903</v>
      </c>
      <c r="GN170" s="346">
        <f>if($A170-GN$126&gt;=0, if($B170&lt;=$B169,GN169,GN169*vlookup($B170,'2a. TBill Main'!$B$237:$HF$246,1+GN$123)),GN169)</f>
        <v>20.73507355</v>
      </c>
      <c r="GO170" s="346">
        <f>if($A170-GO$126&gt;=0, if($B170&lt;=$B169,GO169,GO169*vlookup($B170,'2a. TBill Main'!$B$237:$HF$246,1+GO$123)),GO169)</f>
        <v>2415.636068</v>
      </c>
      <c r="GP170" s="346">
        <f>if($A170-GP$126&gt;=0, if($B170&lt;=$B169,GP169,GP169*vlookup($B170,'2a. TBill Main'!$B$237:$HF$246,1+GP$123)),GP169)</f>
        <v>22611.5977</v>
      </c>
      <c r="GQ170" s="346">
        <f>if($A170-GQ$126&gt;=0, if($B170&lt;=$B169,GQ169,GQ169*vlookup($B170,'2a. TBill Main'!$B$237:$HF$246,1+GQ$123)),GQ169)</f>
        <v>23745.80623</v>
      </c>
      <c r="GR170" s="346">
        <f>if($A170-GR$126&gt;=0, if($B170&lt;=$B169,GR169,GR169*vlookup($B170,'2a. TBill Main'!$B$237:$HF$246,1+GR$123)),GR169)</f>
        <v>28301.30189</v>
      </c>
      <c r="GS170" s="346">
        <f>if($A170-GS$126&gt;=0, if($B170&lt;=$B169,GS169,GS169*vlookup($B170,'2a. TBill Main'!$B$237:$HF$246,1+GS$123)),GS169)</f>
        <v>57407.12463</v>
      </c>
      <c r="GT170" s="346">
        <f>if($A170-GT$126&gt;=0, if($B170&lt;=$B169,GT169,GT169*vlookup($B170,'2a. TBill Main'!$B$237:$HF$246,1+GT$123)),GT169)</f>
        <v>4144.941202</v>
      </c>
      <c r="GU170" s="346">
        <f>if($A170-GU$126&gt;=0, if($B170&lt;=$B169,GU169,GU169*vlookup($B170,'2a. TBill Main'!$B$237:$HF$246,1+GU$123)),GU169)</f>
        <v>17212.18455</v>
      </c>
      <c r="GV170" s="346">
        <f>if($A170-GV$126&gt;=0, if($B170&lt;=$B169,GV169,GV169*vlookup($B170,'2a. TBill Main'!$B$237:$HF$246,1+GV$123)),GV169)</f>
        <v>28745.03246</v>
      </c>
      <c r="GW170" s="346">
        <f>if($A170-GW$126&gt;=0, if($B170&lt;=$B169,GW169,GW169*vlookup($B170,'2a. TBill Main'!$B$237:$HF$246,1+GW$123)),GW169)</f>
        <v>31407.4159</v>
      </c>
      <c r="GX170" s="346">
        <f>if($A170-GX$126&gt;=0, if($B170&lt;=$B169,GX169,GX169*vlookup($B170,'2a. TBill Main'!$B$237:$HF$246,1+GX$123)),GX169)</f>
        <v>13739.05973</v>
      </c>
      <c r="GY170" s="346">
        <f>if($A170-GY$126&gt;=0, if($B170&lt;=$B169,GY169,GY169*vlookup($B170,'2a. TBill Main'!$B$237:$HF$246,1+GY$123)),GY169)</f>
        <v>53106.67037</v>
      </c>
      <c r="GZ170" s="346">
        <f>if($A170-GZ$126&gt;=0, if($B170&lt;=$B169,GZ169,GZ169*vlookup($B170,'2a. TBill Main'!$B$237:$HF$246,1+GZ$123)),GZ169)</f>
        <v>42660.34032</v>
      </c>
      <c r="HA170" s="346">
        <f>if($A170-HA$126&gt;=0, if($B170&lt;=$B169,HA169,HA169*vlookup($B170,'2a. TBill Main'!$B$237:$HF$246,1+HA$123)),HA169)</f>
        <v>61473.27255</v>
      </c>
      <c r="HB170" s="346">
        <f>if($A170-HB$126&gt;=0, if($B170&lt;=$B169,HB169,HB169*vlookup($B170,'2a. TBill Main'!$B$237:$HF$246,1+HB$123)),HB169)</f>
        <v>38036.41892</v>
      </c>
      <c r="HC170" s="346">
        <f>if($A170-HC$126&gt;=0, if($B170&lt;=$B169,HC169,HC169*vlookup($B170,'2a. TBill Main'!$B$237:$HF$246,1+HC$123)),HC169)</f>
        <v>11271.58598</v>
      </c>
      <c r="HD170" s="346">
        <f>if($A170-HD$126&gt;=0, if($B170&lt;=$B169,HD169,HD169*vlookup($B170,'2a. TBill Main'!$B$237:$HF$246,1+HD$123)),HD169)</f>
        <v>27322.60642</v>
      </c>
      <c r="HE170" s="346">
        <f>if($A170-HE$126&gt;=0, if($B170&lt;=$B169,HE169,HE169*vlookup($B170,'2a. TBill Main'!$B$237:$HF$246,1+HE$123)),HE169)</f>
        <v>25317.23451</v>
      </c>
      <c r="HF170" s="346">
        <f>if($A170-HF$126&gt;=0, if($B170&lt;=$B169,HF169,HF169*vlookup($B170,'2a. TBill Main'!$B$237:$HF$246,1+HF$123)),HF169)</f>
        <v>25522.80203</v>
      </c>
      <c r="HG170" s="346">
        <f>if($A170-HG$126&gt;=0, if($B170&lt;=$B169,HG169,HG169*vlookup($B170,'2a. TBill Main'!$B$237:$HF$246,1+HG$123)),HG169)</f>
        <v>5248.047115</v>
      </c>
      <c r="HH170" s="346">
        <f>if($A170-HH$126&gt;=0, if($B170&lt;=$B169,HH169,HH169*vlookup($B170,'2a. TBill Main'!$B$237:$HF$246,1+HH$123)),HH169)</f>
        <v>31191.77114</v>
      </c>
      <c r="HI170" s="346">
        <f>if($A170-HI$126&gt;=0, if($B170&lt;=$B169,HI169,HI169*vlookup($B170,'2a. TBill Main'!$B$237:$HF$246,1+HI$123)),HI169)</f>
        <v>48327.23592</v>
      </c>
      <c r="HJ170" s="346"/>
      <c r="HK170" s="346"/>
      <c r="HL170" s="346"/>
      <c r="HM170" s="346"/>
      <c r="HN170" s="346"/>
      <c r="HO170" s="346"/>
      <c r="HP170" s="346"/>
      <c r="HQ170" s="346"/>
      <c r="HR170" s="346"/>
      <c r="HS170" s="346"/>
      <c r="HT170" s="346"/>
      <c r="HU170" s="346"/>
      <c r="HV170" s="346"/>
      <c r="HW170" s="346"/>
      <c r="HX170" s="346"/>
    </row>
    <row r="171">
      <c r="A171" s="331" t="str">
        <f t="shared" si="33"/>
        <v>12-2031</v>
      </c>
      <c r="B171" s="346">
        <f t="shared" si="36"/>
        <v>10</v>
      </c>
      <c r="C171" s="346">
        <f t="shared" si="34"/>
        <v>7226132.418</v>
      </c>
      <c r="D171" s="338">
        <f t="shared" si="35"/>
        <v>10</v>
      </c>
      <c r="E171" s="346"/>
      <c r="F171" s="346">
        <f>if($A171-F$126&gt;=0, if($B171&lt;=$B170,F170,F170*vlookup($B171,'2a. TBill Main'!$B$237:$HF$246,1+F$123)),F170)</f>
        <v>636.3287193</v>
      </c>
      <c r="G171" s="346">
        <f>if($A171-G$126&gt;=0, if($B171&lt;=$B170,G170,G170*vlookup($B171,'2a. TBill Main'!$B$237:$HF$246,1+G$123)),G170)</f>
        <v>16388.23019</v>
      </c>
      <c r="H171" s="346">
        <f>if($A171-H$126&gt;=0, if($B171&lt;=$B170,H170,H170*vlookup($B171,'2a. TBill Main'!$B$237:$HF$246,1+H$123)),H170)</f>
        <v>44970.22751</v>
      </c>
      <c r="I171" s="346">
        <f>if($A171-I$126&gt;=0, if($B171&lt;=$B170,I170,I170*vlookup($B171,'2a. TBill Main'!$B$237:$HF$246,1+I$123)),I170)</f>
        <v>16863.83532</v>
      </c>
      <c r="J171" s="346">
        <f>if($A171-J$126&gt;=0, if($B171&lt;=$B170,J170,J170*vlookup($B171,'2a. TBill Main'!$B$237:$HF$246,1+J$123)),J170)</f>
        <v>22485.11376</v>
      </c>
      <c r="K171" s="346">
        <f>if($A171-K$126&gt;=0, if($B171&lt;=$B170,K170,K170*vlookup($B171,'2a. TBill Main'!$B$237:$HF$246,1+K$123)),K170)</f>
        <v>22485.11376</v>
      </c>
      <c r="L171" s="346">
        <f>if($A171-L$126&gt;=0, if($B171&lt;=$B170,L170,L170*vlookup($B171,'2a. TBill Main'!$B$237:$HF$246,1+L$123)),L170)</f>
        <v>5894.809848</v>
      </c>
      <c r="M171" s="346">
        <f>if($A171-M$126&gt;=0, if($B171&lt;=$B170,M170,M170*vlookup($B171,'2a. TBill Main'!$B$237:$HF$246,1+M$123)),M170)</f>
        <v>166544.9891</v>
      </c>
      <c r="N171" s="346">
        <f>if($A171-N$126&gt;=0, if($B171&lt;=$B170,N170,N170*vlookup($B171,'2a. TBill Main'!$B$237:$HF$246,1+N$123)),N170)</f>
        <v>56097.00854</v>
      </c>
      <c r="O171" s="346">
        <f>if($A171-O$126&gt;=0, if($B171&lt;=$B170,O170,O170*vlookup($B171,'2a. TBill Main'!$B$237:$HF$246,1+O$123)),O170)</f>
        <v>2992.768641</v>
      </c>
      <c r="P171" s="346">
        <f>if($A171-P$126&gt;=0, if($B171&lt;=$B170,P170,P170*vlookup($B171,'2a. TBill Main'!$B$237:$HF$246,1+P$123)),P170)</f>
        <v>22.48511376</v>
      </c>
      <c r="Q171" s="346">
        <f>if($A171-Q$126&gt;=0, if($B171&lt;=$B170,Q170,Q170*vlookup($B171,'2a. TBill Main'!$B$237:$HF$246,1+Q$123)),Q170)</f>
        <v>427.2171614</v>
      </c>
      <c r="R171" s="346">
        <f>if($A171-R$126&gt;=0, if($B171&lt;=$B170,R170,R170*vlookup($B171,'2a. TBill Main'!$B$237:$HF$246,1+R$123)),R170)</f>
        <v>16590.30391</v>
      </c>
      <c r="S171" s="346">
        <f>if($A171-S$126&gt;=0, if($B171&lt;=$B170,S170,S170*vlookup($B171,'2a. TBill Main'!$B$237:$HF$246,1+S$123)),S170)</f>
        <v>13346.69134</v>
      </c>
      <c r="T171" s="346">
        <f>if($A171-T$126&gt;=0, if($B171&lt;=$B170,T170,T170*vlookup($B171,'2a. TBill Main'!$B$237:$HF$246,1+T$123)),T170)</f>
        <v>148462.4606</v>
      </c>
      <c r="U171" s="346">
        <f>if($A171-U$126&gt;=0, if($B171&lt;=$B170,U170,U170*vlookup($B171,'2a. TBill Main'!$B$237:$HF$246,1+U$123)),U170)</f>
        <v>22904.61852</v>
      </c>
      <c r="V171" s="346">
        <f>if($A171-V$126&gt;=0, if($B171&lt;=$B170,V170,V170*vlookup($B171,'2a. TBill Main'!$B$237:$HF$246,1+V$123)),V170)</f>
        <v>73525.73737</v>
      </c>
      <c r="W171" s="346">
        <f>if($A171-W$126&gt;=0, if($B171&lt;=$B170,W170,W170*vlookup($B171,'2a. TBill Main'!$B$237:$HF$246,1+W$123)),W170)</f>
        <v>22485.11376</v>
      </c>
      <c r="X171" s="346">
        <f>if($A171-X$126&gt;=0, if($B171&lt;=$B170,X170,X170*vlookup($B171,'2a. TBill Main'!$B$237:$HF$246,1+X$123)),X170)</f>
        <v>39704.19139</v>
      </c>
      <c r="Y171" s="346">
        <f>if($A171-Y$126&gt;=0, if($B171&lt;=$B170,Y170,Y170*vlookup($B171,'2a. TBill Main'!$B$237:$HF$246,1+Y$123)),Y170)</f>
        <v>22485.11376</v>
      </c>
      <c r="Z171" s="346">
        <f>if($A171-Z$126&gt;=0, if($B171&lt;=$B170,Z170,Z170*vlookup($B171,'2a. TBill Main'!$B$237:$HF$246,1+Z$123)),Z170)</f>
        <v>2844.36689</v>
      </c>
      <c r="AA171" s="346">
        <f>if($A171-AA$126&gt;=0, if($B171&lt;=$B170,AA170,AA170*vlookup($B171,'2a. TBill Main'!$B$237:$HF$246,1+AA$123)),AA170)</f>
        <v>50160.98348</v>
      </c>
      <c r="AB171" s="346">
        <f>if($A171-AB$126&gt;=0, if($B171&lt;=$B170,AB170,AB170*vlookup($B171,'2a. TBill Main'!$B$237:$HF$246,1+AB$123)),AB170)</f>
        <v>29670.65907</v>
      </c>
      <c r="AC171" s="346">
        <f>if($A171-AC$126&gt;=0, if($B171&lt;=$B170,AC170,AC170*vlookup($B171,'2a. TBill Main'!$B$237:$HF$246,1+AC$123)),AC170)</f>
        <v>17988.09101</v>
      </c>
      <c r="AD171" s="346">
        <f>if($A171-AD$126&gt;=0, if($B171&lt;=$B170,AD170,AD170*vlookup($B171,'2a. TBill Main'!$B$237:$HF$246,1+AD$123)),AD170)</f>
        <v>11242.55688</v>
      </c>
      <c r="AE171" s="346">
        <f>if($A171-AE$126&gt;=0, if($B171&lt;=$B170,AE170,AE170*vlookup($B171,'2a. TBill Main'!$B$237:$HF$246,1+AE$123)),AE170)</f>
        <v>98296.50791</v>
      </c>
      <c r="AF171" s="346">
        <f>if($A171-AF$126&gt;=0, if($B171&lt;=$B170,AF170,AF170*vlookup($B171,'2a. TBill Main'!$B$237:$HF$246,1+AF$123)),AF170)</f>
        <v>17707.63418</v>
      </c>
      <c r="AG171" s="346">
        <f>if($A171-AG$126&gt;=0, if($B171&lt;=$B170,AG170,AG170*vlookup($B171,'2a. TBill Main'!$B$237:$HF$246,1+AG$123)),AG170)</f>
        <v>24701.26905</v>
      </c>
      <c r="AH171" s="346">
        <f>if($A171-AH$126&gt;=0, if($B171&lt;=$B170,AH170,AH170*vlookup($B171,'2a. TBill Main'!$B$237:$HF$246,1+AH$123)),AH170)</f>
        <v>18759.4878</v>
      </c>
      <c r="AI171" s="346">
        <f>if($A171-AI$126&gt;=0, if($B171&lt;=$B170,AI170,AI170*vlookup($B171,'2a. TBill Main'!$B$237:$HF$246,1+AI$123)),AI170)</f>
        <v>34870.29666</v>
      </c>
      <c r="AJ171" s="346">
        <f>if($A171-AJ$126&gt;=0, if($B171&lt;=$B170,AJ170,AJ170*vlookup($B171,'2a. TBill Main'!$B$237:$HF$246,1+AJ$123)),AJ170)</f>
        <v>33727.67063</v>
      </c>
      <c r="AK171" s="346">
        <f>if($A171-AK$126&gt;=0, if($B171&lt;=$B170,AK170,AK170*vlookup($B171,'2a. TBill Main'!$B$237:$HF$246,1+AK$123)),AK170)</f>
        <v>26982.13651</v>
      </c>
      <c r="AL171" s="346">
        <f>if($A171-AL$126&gt;=0, if($B171&lt;=$B170,AL170,AL170*vlookup($B171,'2a. TBill Main'!$B$237:$HF$246,1+AL$123)),AL170)</f>
        <v>17988.09101</v>
      </c>
      <c r="AM171" s="346">
        <f>if($A171-AM$126&gt;=0, if($B171&lt;=$B170,AM170,AM170*vlookup($B171,'2a. TBill Main'!$B$237:$HF$246,1+AM$123)),AM170)</f>
        <v>25412.09095</v>
      </c>
      <c r="AN171" s="346">
        <f>if($A171-AN$126&gt;=0, if($B171&lt;=$B170,AN170,AN170*vlookup($B171,'2a. TBill Main'!$B$237:$HF$246,1+AN$123)),AN170)</f>
        <v>135171.5099</v>
      </c>
      <c r="AO171" s="346">
        <f>if($A171-AO$126&gt;=0, if($B171&lt;=$B170,AO170,AO170*vlookup($B171,'2a. TBill Main'!$B$237:$HF$246,1+AO$123)),AO170)</f>
        <v>14814.90181</v>
      </c>
      <c r="AP171" s="346">
        <f>if($A171-AP$126&gt;=0, if($B171&lt;=$B170,AP170,AP170*vlookup($B171,'2a. TBill Main'!$B$237:$HF$246,1+AP$123)),AP170)</f>
        <v>26940.83135</v>
      </c>
      <c r="AQ171" s="346">
        <f>if($A171-AQ$126&gt;=0, if($B171&lt;=$B170,AQ170,AQ170*vlookup($B171,'2a. TBill Main'!$B$237:$HF$246,1+AQ$123)),AQ170)</f>
        <v>62690.79063</v>
      </c>
      <c r="AR171" s="346">
        <f>if($A171-AR$126&gt;=0, if($B171&lt;=$B170,AR170,AR170*vlookup($B171,'2a. TBill Main'!$B$237:$HF$246,1+AR$123)),AR170)</f>
        <v>44970.22751</v>
      </c>
      <c r="AS171" s="346">
        <f>if($A171-AS$126&gt;=0, if($B171&lt;=$B170,AS170,AS170*vlookup($B171,'2a. TBill Main'!$B$237:$HF$246,1+AS$123)),AS170)</f>
        <v>13491.06825</v>
      </c>
      <c r="AT171" s="346">
        <f>if($A171-AT$126&gt;=0, if($B171&lt;=$B170,AT170,AT170*vlookup($B171,'2a. TBill Main'!$B$237:$HF$246,1+AT$123)),AT170)</f>
        <v>17988.09101</v>
      </c>
      <c r="AU171" s="346">
        <f>if($A171-AU$126&gt;=0, if($B171&lt;=$B170,AU170,AU170*vlookup($B171,'2a. TBill Main'!$B$237:$HF$246,1+AU$123)),AU170)</f>
        <v>17988.09101</v>
      </c>
      <c r="AV171" s="346">
        <f>if($A171-AV$126&gt;=0, if($B171&lt;=$B170,AV170,AV170*vlookup($B171,'2a. TBill Main'!$B$237:$HF$246,1+AV$123)),AV170)</f>
        <v>11242.55688</v>
      </c>
      <c r="AW171" s="346">
        <f>if($A171-AW$126&gt;=0, if($B171&lt;=$B170,AW170,AW170*vlookup($B171,'2a. TBill Main'!$B$237:$HF$246,1+AW$123)),AW170)</f>
        <v>11242.55688</v>
      </c>
      <c r="AX171" s="346">
        <f>if($A171-AX$126&gt;=0, if($B171&lt;=$B170,AX170,AX170*vlookup($B171,'2a. TBill Main'!$B$237:$HF$246,1+AX$123)),AX170)</f>
        <v>83642.37466</v>
      </c>
      <c r="AY171" s="346">
        <f>if($A171-AY$126&gt;=0, if($B171&lt;=$B170,AY170,AY170*vlookup($B171,'2a. TBill Main'!$B$237:$HF$246,1+AY$123)),AY170)</f>
        <v>63641.75355</v>
      </c>
      <c r="AZ171" s="346">
        <f>if($A171-AZ$126&gt;=0, if($B171&lt;=$B170,AZ170,AZ170*vlookup($B171,'2a. TBill Main'!$B$237:$HF$246,1+AZ$123)),AZ170)</f>
        <v>25437.34174</v>
      </c>
      <c r="BA171" s="346">
        <f>if($A171-BA$126&gt;=0, if($B171&lt;=$B170,BA170,BA170*vlookup($B171,'2a. TBill Main'!$B$237:$HF$246,1+BA$123)),BA170)</f>
        <v>38699.01686</v>
      </c>
      <c r="BB171" s="346">
        <f>if($A171-BB$126&gt;=0, if($B171&lt;=$B170,BB170,BB170*vlookup($B171,'2a. TBill Main'!$B$237:$HF$246,1+BB$123)),BB170)</f>
        <v>71361.02801</v>
      </c>
      <c r="BC171" s="346">
        <f>if($A171-BC$126&gt;=0, if($B171&lt;=$B170,BC170,BC170*vlookup($B171,'2a. TBill Main'!$B$237:$HF$246,1+BC$123)),BC170)</f>
        <v>674.5534127</v>
      </c>
      <c r="BD171" s="346">
        <f>if($A171-BD$126&gt;=0, if($B171&lt;=$B170,BD170,BD170*vlookup($B171,'2a. TBill Main'!$B$237:$HF$246,1+BD$123)),BD170)</f>
        <v>33727.67063</v>
      </c>
      <c r="BE171" s="346">
        <f>if($A171-BE$126&gt;=0, if($B171&lt;=$B170,BE170,BE170*vlookup($B171,'2a. TBill Main'!$B$237:$HF$246,1+BE$123)),BE170)</f>
        <v>22485.11376</v>
      </c>
      <c r="BF171" s="346">
        <f>if($A171-BF$126&gt;=0, if($B171&lt;=$B170,BF170,BF170*vlookup($B171,'2a. TBill Main'!$B$237:$HF$246,1+BF$123)),BF170)</f>
        <v>11242.55688</v>
      </c>
      <c r="BG171" s="346">
        <f>if($A171-BG$126&gt;=0, if($B171&lt;=$B170,BG170,BG170*vlookup($B171,'2a. TBill Main'!$B$237:$HF$246,1+BG$123)),BG170)</f>
        <v>11242.55688</v>
      </c>
      <c r="BH171" s="346">
        <f>if($A171-BH$126&gt;=0, if($B171&lt;=$B170,BH170,BH170*vlookup($B171,'2a. TBill Main'!$B$237:$HF$246,1+BH$123)),BH170)</f>
        <v>22485.11376</v>
      </c>
      <c r="BI171" s="346">
        <f>if($A171-BI$126&gt;=0, if($B171&lt;=$B170,BI170,BI170*vlookup($B171,'2a. TBill Main'!$B$237:$HF$246,1+BI$123)),BI170)</f>
        <v>124706.9379</v>
      </c>
      <c r="BJ171" s="346">
        <f>if($A171-BJ$126&gt;=0, if($B171&lt;=$B170,BJ170,BJ170*vlookup($B171,'2a. TBill Main'!$B$237:$HF$246,1+BJ$123)),BJ170)</f>
        <v>22485.11376</v>
      </c>
      <c r="BK171" s="346">
        <f>if($A171-BK$126&gt;=0, if($B171&lt;=$B170,BK170,BK170*vlookup($B171,'2a. TBill Main'!$B$237:$HF$246,1+BK$123)),BK170)</f>
        <v>41716.45167</v>
      </c>
      <c r="BL171" s="346">
        <f>if($A171-BL$126&gt;=0, if($B171&lt;=$B170,BL170,BL170*vlookup($B171,'2a. TBill Main'!$B$237:$HF$246,1+BL$123)),BL170)</f>
        <v>56212.78439</v>
      </c>
      <c r="BM171" s="346">
        <f>if($A171-BM$126&gt;=0, if($B171&lt;=$B170,BM170,BM170*vlookup($B171,'2a. TBill Main'!$B$237:$HF$246,1+BM$123)),BM170)</f>
        <v>44.97022751</v>
      </c>
      <c r="BN171" s="346">
        <f>if($A171-BN$126&gt;=0, if($B171&lt;=$B170,BN170,BN170*vlookup($B171,'2a. TBill Main'!$B$237:$HF$246,1+BN$123)),BN170)</f>
        <v>6385.43503</v>
      </c>
      <c r="BO171" s="346">
        <f>if($A171-BO$126&gt;=0, if($B171&lt;=$B170,BO170,BO170*vlookup($B171,'2a. TBill Main'!$B$237:$HF$246,1+BO$123)),BO170)</f>
        <v>44095.91635</v>
      </c>
      <c r="BP171" s="346">
        <f>if($A171-BP$126&gt;=0, if($B171&lt;=$B170,BP170,BP170*vlookup($B171,'2a. TBill Main'!$B$237:$HF$246,1+BP$123)),BP170)</f>
        <v>22485.11376</v>
      </c>
      <c r="BQ171" s="346">
        <f>if($A171-BQ$126&gt;=0, if($B171&lt;=$B170,BQ170,BQ170*vlookup($B171,'2a. TBill Main'!$B$237:$HF$246,1+BQ$123)),BQ170)</f>
        <v>5163.886255</v>
      </c>
      <c r="BR171" s="346">
        <f>if($A171-BR$126&gt;=0, if($B171&lt;=$B170,BR170,BR170*vlookup($B171,'2a. TBill Main'!$B$237:$HF$246,1+BR$123)),BR170)</f>
        <v>22485.11376</v>
      </c>
      <c r="BS171" s="346">
        <f>if($A171-BS$126&gt;=0, if($B171&lt;=$B170,BS170,BS170*vlookup($B171,'2a. TBill Main'!$B$237:$HF$246,1+BS$123)),BS170)</f>
        <v>13491.06825</v>
      </c>
      <c r="BT171" s="346">
        <f>if($A171-BT$126&gt;=0, if($B171&lt;=$B170,BT170,BT170*vlookup($B171,'2a. TBill Main'!$B$237:$HF$246,1+BT$123)),BT170)</f>
        <v>156950.591</v>
      </c>
      <c r="BU171" s="346">
        <f>if($A171-BU$126&gt;=0, if($B171&lt;=$B170,BU170,BU170*vlookup($B171,'2a. TBill Main'!$B$237:$HF$246,1+BU$123)),BU170)</f>
        <v>56422.23323</v>
      </c>
      <c r="BV171" s="346">
        <f>if($A171-BV$126&gt;=0, if($B171&lt;=$B170,BV170,BV170*vlookup($B171,'2a. TBill Main'!$B$237:$HF$246,1+BV$123)),BV170)</f>
        <v>56212.78439</v>
      </c>
      <c r="BW171" s="346">
        <f>if($A171-BW$126&gt;=0, if($B171&lt;=$B170,BW170,BW170*vlookup($B171,'2a. TBill Main'!$B$237:$HF$246,1+BW$123)),BW170)</f>
        <v>1131.001222</v>
      </c>
      <c r="BX171" s="346">
        <f>if($A171-BX$126&gt;=0, if($B171&lt;=$B170,BX170,BX170*vlookup($B171,'2a. TBill Main'!$B$237:$HF$246,1+BX$123)),BX170)</f>
        <v>33727.67063</v>
      </c>
      <c r="BY171" s="346">
        <f>if($A171-BY$126&gt;=0, if($B171&lt;=$B170,BY170,BY170*vlookup($B171,'2a. TBill Main'!$B$237:$HF$246,1+BY$123)),BY170)</f>
        <v>22485.11376</v>
      </c>
      <c r="BZ171" s="346">
        <f>if($A171-BZ$126&gt;=0, if($B171&lt;=$B170,BZ170,BZ170*vlookup($B171,'2a. TBill Main'!$B$237:$HF$246,1+BZ$123)),BZ170)</f>
        <v>13692.13014</v>
      </c>
      <c r="CA171" s="346">
        <f>if($A171-CA$126&gt;=0, if($B171&lt;=$B170,CA170,CA170*vlookup($B171,'2a. TBill Main'!$B$237:$HF$246,1+CA$123)),CA170)</f>
        <v>22485.11376</v>
      </c>
      <c r="CB171" s="346">
        <f>if($A171-CB$126&gt;=0, if($B171&lt;=$B170,CB170,CB170*vlookup($B171,'2a. TBill Main'!$B$237:$HF$246,1+CB$123)),CB170)</f>
        <v>46148.44747</v>
      </c>
      <c r="CC171" s="346">
        <f>if($A171-CC$126&gt;=0, if($B171&lt;=$B170,CC170,CC170*vlookup($B171,'2a. TBill Main'!$B$237:$HF$246,1+CC$123)),CC170)</f>
        <v>84964.36444</v>
      </c>
      <c r="CD171" s="346">
        <f>if($A171-CD$126&gt;=0, if($B171&lt;=$B170,CD170,CD170*vlookup($B171,'2a. TBill Main'!$B$237:$HF$246,1+CD$123)),CD170)</f>
        <v>23604.87242</v>
      </c>
      <c r="CE171" s="346">
        <f>if($A171-CE$126&gt;=0, if($B171&lt;=$B170,CE170,CE170*vlookup($B171,'2a. TBill Main'!$B$237:$HF$246,1+CE$123)),CE170)</f>
        <v>50156.68882</v>
      </c>
      <c r="CF171" s="346">
        <f>if($A171-CF$126&gt;=0, if($B171&lt;=$B170,CF170,CF170*vlookup($B171,'2a. TBill Main'!$B$237:$HF$246,1+CF$123)),CF170)</f>
        <v>56212.78439</v>
      </c>
      <c r="CG171" s="346">
        <f>if($A171-CG$126&gt;=0, if($B171&lt;=$B170,CG170,CG170*vlookup($B171,'2a. TBill Main'!$B$237:$HF$246,1+CG$123)),CG170)</f>
        <v>11.24255688</v>
      </c>
      <c r="CH171" s="346">
        <f>if($A171-CH$126&gt;=0, if($B171&lt;=$B170,CH170,CH170*vlookup($B171,'2a. TBill Main'!$B$237:$HF$246,1+CH$123)),CH170)</f>
        <v>31642.24379</v>
      </c>
      <c r="CI171" s="346">
        <f>if($A171-CI$126&gt;=0, if($B171&lt;=$B170,CI170,CI170*vlookup($B171,'2a. TBill Main'!$B$237:$HF$246,1+CI$123)),CI170)</f>
        <v>22485.11376</v>
      </c>
      <c r="CJ171" s="346">
        <f>if($A171-CJ$126&gt;=0, if($B171&lt;=$B170,CJ170,CJ170*vlookup($B171,'2a. TBill Main'!$B$237:$HF$246,1+CJ$123)),CJ170)</f>
        <v>11242.55688</v>
      </c>
      <c r="CK171" s="346">
        <f>if($A171-CK$126&gt;=0, if($B171&lt;=$B170,CK170,CK170*vlookup($B171,'2a. TBill Main'!$B$237:$HF$246,1+CK$123)),CK170)</f>
        <v>19574.01105</v>
      </c>
      <c r="CL171" s="346">
        <f>if($A171-CL$126&gt;=0, if($B171&lt;=$B170,CL170,CL170*vlookup($B171,'2a. TBill Main'!$B$237:$HF$246,1+CL$123)),CL170)</f>
        <v>16888.6364</v>
      </c>
      <c r="CM171" s="346">
        <f>if($A171-CM$126&gt;=0, if($B171&lt;=$B170,CM170,CM170*vlookup($B171,'2a. TBill Main'!$B$237:$HF$246,1+CM$123)),CM170)</f>
        <v>99685.50333</v>
      </c>
      <c r="CN171" s="346">
        <f>if($A171-CN$126&gt;=0, if($B171&lt;=$B170,CN170,CN170*vlookup($B171,'2a. TBill Main'!$B$237:$HF$246,1+CN$123)),CN170)</f>
        <v>35207.66331</v>
      </c>
      <c r="CO171" s="346">
        <f>if($A171-CO$126&gt;=0, if($B171&lt;=$B170,CO170,CO170*vlookup($B171,'2a. TBill Main'!$B$237:$HF$246,1+CO$123)),CO170)</f>
        <v>331.7611768</v>
      </c>
      <c r="CP171" s="346">
        <f>if($A171-CP$126&gt;=0, if($B171&lt;=$B170,CP170,CP170*vlookup($B171,'2a. TBill Main'!$B$237:$HF$246,1+CP$123)),CP170)</f>
        <v>46994.84156</v>
      </c>
      <c r="CQ171" s="346">
        <f>if($A171-CQ$126&gt;=0, if($B171&lt;=$B170,CQ170,CQ170*vlookup($B171,'2a. TBill Main'!$B$237:$HF$246,1+CQ$123)),CQ170)</f>
        <v>10367.53677</v>
      </c>
      <c r="CR171" s="346">
        <f>if($A171-CR$126&gt;=0, if($B171&lt;=$B170,CR170,CR170*vlookup($B171,'2a. TBill Main'!$B$237:$HF$246,1+CR$123)),CR170)</f>
        <v>29699.84113</v>
      </c>
      <c r="CS171" s="346">
        <f>if($A171-CS$126&gt;=0, if($B171&lt;=$B170,CS170,CS170*vlookup($B171,'2a. TBill Main'!$B$237:$HF$246,1+CS$123)),CS170)</f>
        <v>8785.450663</v>
      </c>
      <c r="CT171" s="346">
        <f>if($A171-CT$126&gt;=0, if($B171&lt;=$B170,CT170,CT170*vlookup($B171,'2a. TBill Main'!$B$237:$HF$246,1+CT$123)),CT170)</f>
        <v>29038.1642</v>
      </c>
      <c r="CU171" s="346">
        <f>if($A171-CU$126&gt;=0, if($B171&lt;=$B170,CU170,CU170*vlookup($B171,'2a. TBill Main'!$B$237:$HF$246,1+CU$123)),CU170)</f>
        <v>44139.70488</v>
      </c>
      <c r="CV171" s="346">
        <f>if($A171-CV$126&gt;=0, if($B171&lt;=$B170,CV170,CV170*vlookup($B171,'2a. TBill Main'!$B$237:$HF$246,1+CV$123)),CV170)</f>
        <v>10367.53677</v>
      </c>
      <c r="CW171" s="346">
        <f>if($A171-CW$126&gt;=0, if($B171&lt;=$B170,CW170,CW170*vlookup($B171,'2a. TBill Main'!$B$237:$HF$246,1+CW$123)),CW170)</f>
        <v>15032.92832</v>
      </c>
      <c r="CX171" s="346">
        <f>if($A171-CX$126&gt;=0, if($B171&lt;=$B170,CX170,CX170*vlookup($B171,'2a. TBill Main'!$B$237:$HF$246,1+CX$123)),CX170)</f>
        <v>113062.1355</v>
      </c>
      <c r="CY171" s="346">
        <f>if($A171-CY$126&gt;=0, if($B171&lt;=$B170,CY170,CY170*vlookup($B171,'2a. TBill Main'!$B$237:$HF$246,1+CY$123)),CY170)</f>
        <v>221906.6949</v>
      </c>
      <c r="CZ171" s="346">
        <f>if($A171-CZ$126&gt;=0, if($B171&lt;=$B170,CZ170,CZ170*vlookup($B171,'2a. TBill Main'!$B$237:$HF$246,1+CZ$123)),CZ170)</f>
        <v>18776.12748</v>
      </c>
      <c r="DA171" s="346">
        <f>if($A171-DA$126&gt;=0, if($B171&lt;=$B170,DA170,DA170*vlookup($B171,'2a. TBill Main'!$B$237:$HF$246,1+DA$123)),DA170)</f>
        <v>51837.68387</v>
      </c>
      <c r="DB171" s="346">
        <f>if($A171-DB$126&gt;=0, if($B171&lt;=$B170,DB170,DB170*vlookup($B171,'2a. TBill Main'!$B$237:$HF$246,1+DB$123)),DB170)</f>
        <v>20735.07355</v>
      </c>
      <c r="DC171" s="346">
        <f>if($A171-DC$126&gt;=0, if($B171&lt;=$B170,DC170,DC170*vlookup($B171,'2a. TBill Main'!$B$237:$HF$246,1+DC$123)),DC170)</f>
        <v>20735.07355</v>
      </c>
      <c r="DD171" s="346">
        <f>if($A171-DD$126&gt;=0, if($B171&lt;=$B170,DD170,DD170*vlookup($B171,'2a. TBill Main'!$B$237:$HF$246,1+DD$123)),DD170)</f>
        <v>41300.11949</v>
      </c>
      <c r="DE171" s="346">
        <f>if($A171-DE$126&gt;=0, if($B171&lt;=$B170,DE170,DE170*vlookup($B171,'2a. TBill Main'!$B$237:$HF$246,1+DE$123)),DE170)</f>
        <v>15721.33276</v>
      </c>
      <c r="DF171" s="346">
        <f>if($A171-DF$126&gt;=0, if($B171&lt;=$B170,DF170,DF170*vlookup($B171,'2a. TBill Main'!$B$237:$HF$246,1+DF$123)),DF170)</f>
        <v>8294.02942</v>
      </c>
      <c r="DG171" s="346">
        <f>if($A171-DG$126&gt;=0, if($B171&lt;=$B170,DG170,DG170*vlookup($B171,'2a. TBill Main'!$B$237:$HF$246,1+DG$123)),DG170)</f>
        <v>20735.07355</v>
      </c>
      <c r="DH171" s="346">
        <f>if($A171-DH$126&gt;=0, if($B171&lt;=$B170,DH170,DH170*vlookup($B171,'2a. TBill Main'!$B$237:$HF$246,1+DH$123)),DH170)</f>
        <v>103370.5622</v>
      </c>
      <c r="DI171" s="346">
        <f>if($A171-DI$126&gt;=0, if($B171&lt;=$B170,DI170,DI170*vlookup($B171,'2a. TBill Main'!$B$237:$HF$246,1+DI$123)),DI170)</f>
        <v>16148.86925</v>
      </c>
      <c r="DJ171" s="346">
        <f>if($A171-DJ$126&gt;=0, if($B171&lt;=$B170,DJ170,DJ170*vlookup($B171,'2a. TBill Main'!$B$237:$HF$246,1+DJ$123)),DJ170)</f>
        <v>103.6753677</v>
      </c>
      <c r="DK171" s="346">
        <f>if($A171-DK$126&gt;=0, if($B171&lt;=$B170,DK170,DK170*vlookup($B171,'2a. TBill Main'!$B$237:$HF$246,1+DK$123)),DK170)</f>
        <v>48488.07789</v>
      </c>
      <c r="DL171" s="346">
        <f>if($A171-DL$126&gt;=0, if($B171&lt;=$B170,DL170,DL170*vlookup($B171,'2a. TBill Main'!$B$237:$HF$246,1+DL$123)),DL170)</f>
        <v>20735.07355</v>
      </c>
      <c r="DM171" s="346">
        <f>if($A171-DM$126&gt;=0, if($B171&lt;=$B170,DM170,DM170*vlookup($B171,'2a. TBill Main'!$B$237:$HF$246,1+DM$123)),DM170)</f>
        <v>13300.90689</v>
      </c>
      <c r="DN171" s="346">
        <f>if($A171-DN$126&gt;=0, if($B171&lt;=$B170,DN170,DN170*vlookup($B171,'2a. TBill Main'!$B$237:$HF$246,1+DN$123)),DN170)</f>
        <v>55225.79489</v>
      </c>
      <c r="DO171" s="346">
        <f>if($A171-DO$126&gt;=0, if($B171&lt;=$B170,DO170,DO170*vlookup($B171,'2a. TBill Main'!$B$237:$HF$246,1+DO$123)),DO170)</f>
        <v>20735.07355</v>
      </c>
      <c r="DP171" s="346">
        <f>if($A171-DP$126&gt;=0, if($B171&lt;=$B170,DP170,DP170*vlookup($B171,'2a. TBill Main'!$B$237:$HF$246,1+DP$123)),DP170)</f>
        <v>24882.08826</v>
      </c>
      <c r="DQ171" s="346">
        <f>if($A171-DQ$126&gt;=0, if($B171&lt;=$B170,DQ170,DQ170*vlookup($B171,'2a. TBill Main'!$B$237:$HF$246,1+DQ$123)),DQ170)</f>
        <v>14514.55148</v>
      </c>
      <c r="DR171" s="346">
        <f>if($A171-DR$126&gt;=0, if($B171&lt;=$B170,DR170,DR170*vlookup($B171,'2a. TBill Main'!$B$237:$HF$246,1+DR$123)),DR170)</f>
        <v>98089.87804</v>
      </c>
      <c r="DS171" s="346">
        <f>if($A171-DS$126&gt;=0, if($B171&lt;=$B170,DS170,DS170*vlookup($B171,'2a. TBill Main'!$B$237:$HF$246,1+DS$123)),DS170)</f>
        <v>4167.397287</v>
      </c>
      <c r="DT171" s="346">
        <f>if($A171-DT$126&gt;=0, if($B171&lt;=$B170,DT170,DT170*vlookup($B171,'2a. TBill Main'!$B$237:$HF$246,1+DT$123)),DT170)</f>
        <v>109.8958898</v>
      </c>
      <c r="DU171" s="346">
        <f>if($A171-DU$126&gt;=0, if($B171&lt;=$B170,DU170,DU170*vlookup($B171,'2a. TBill Main'!$B$237:$HF$246,1+DU$123)),DU170)</f>
        <v>36081.765</v>
      </c>
      <c r="DV171" s="346">
        <f>if($A171-DV$126&gt;=0, if($B171&lt;=$B170,DV170,DV170*vlookup($B171,'2a. TBill Main'!$B$237:$HF$246,1+DV$123)),DV170)</f>
        <v>72321.51053</v>
      </c>
      <c r="DW171" s="346">
        <f>if($A171-DW$126&gt;=0, if($B171&lt;=$B170,DW170,DW170*vlookup($B171,'2a. TBill Main'!$B$237:$HF$246,1+DW$123)),DW170)</f>
        <v>20735.07355</v>
      </c>
      <c r="DX171" s="346">
        <f>if($A171-DX$126&gt;=0, if($B171&lt;=$B170,DX170,DX170*vlookup($B171,'2a. TBill Main'!$B$237:$HF$246,1+DX$123)),DX170)</f>
        <v>41470.1471</v>
      </c>
      <c r="DY171" s="346">
        <f>if($A171-DY$126&gt;=0, if($B171&lt;=$B170,DY170,DY170*vlookup($B171,'2a. TBill Main'!$B$237:$HF$246,1+DY$123)),DY170)</f>
        <v>20735.07355</v>
      </c>
      <c r="DZ171" s="346">
        <f>if($A171-DZ$126&gt;=0, if($B171&lt;=$B170,DZ170,DZ170*vlookup($B171,'2a. TBill Main'!$B$237:$HF$246,1+DZ$123)),DZ170)</f>
        <v>125310.3435</v>
      </c>
      <c r="EA171" s="346">
        <f>if($A171-EA$126&gt;=0, if($B171&lt;=$B170,EA170,EA170*vlookup($B171,'2a. TBill Main'!$B$237:$HF$246,1+EA$123)),EA170)</f>
        <v>593.0231035</v>
      </c>
      <c r="EB171" s="346">
        <f>if($A171-EB$126&gt;=0, if($B171&lt;=$B170,EB170,EB170*vlookup($B171,'2a. TBill Main'!$B$237:$HF$246,1+EB$123)),EB170)</f>
        <v>41470.1471</v>
      </c>
      <c r="EC171" s="346">
        <f>if($A171-EC$126&gt;=0, if($B171&lt;=$B170,EC170,EC170*vlookup($B171,'2a. TBill Main'!$B$237:$HF$246,1+EC$123)),EC170)</f>
        <v>59874.95088</v>
      </c>
      <c r="ED171" s="346">
        <f>if($A171-ED$126&gt;=0, if($B171&lt;=$B170,ED170,ED170*vlookup($B171,'2a. TBill Main'!$B$237:$HF$246,1+ED$123)),ED170)</f>
        <v>40559.62855</v>
      </c>
      <c r="EE171" s="346">
        <f>if($A171-EE$126&gt;=0, if($B171&lt;=$B170,EE170,EE170*vlookup($B171,'2a. TBill Main'!$B$237:$HF$246,1+EE$123)),EE170)</f>
        <v>41470.1471</v>
      </c>
      <c r="EF171" s="346">
        <f>if($A171-EF$126&gt;=0, if($B171&lt;=$B170,EF170,EF170*vlookup($B171,'2a. TBill Main'!$B$237:$HF$246,1+EF$123)),EF170)</f>
        <v>10926.09819</v>
      </c>
      <c r="EG171" s="346">
        <f>if($A171-EG$126&gt;=0, if($B171&lt;=$B170,EG170,EG170*vlookup($B171,'2a. TBill Main'!$B$237:$HF$246,1+EG$123)),EG170)</f>
        <v>8715.656405</v>
      </c>
      <c r="EH171" s="346">
        <f>if($A171-EH$126&gt;=0, if($B171&lt;=$B170,EH170,EH170*vlookup($B171,'2a. TBill Main'!$B$237:$HF$246,1+EH$123)),EH170)</f>
        <v>816.9618978</v>
      </c>
      <c r="EI171" s="346">
        <f>if($A171-EI$126&gt;=0, if($B171&lt;=$B170,EI170,EI170*vlookup($B171,'2a. TBill Main'!$B$237:$HF$246,1+EI$123)),EI170)</f>
        <v>41470.1471</v>
      </c>
      <c r="EJ171" s="346">
        <f>if($A171-EJ$126&gt;=0, if($B171&lt;=$B170,EJ170,EJ170*vlookup($B171,'2a. TBill Main'!$B$237:$HF$246,1+EJ$123)),EJ170)</f>
        <v>36930.96994</v>
      </c>
      <c r="EK171" s="346">
        <f>if($A171-EK$126&gt;=0, if($B171&lt;=$B170,EK170,EK170*vlookup($B171,'2a. TBill Main'!$B$237:$HF$246,1+EK$123)),EK170)</f>
        <v>22808.5809</v>
      </c>
      <c r="EL171" s="346">
        <f>if($A171-EL$126&gt;=0, if($B171&lt;=$B170,EL170,EL170*vlookup($B171,'2a. TBill Main'!$B$237:$HF$246,1+EL$123)),EL170)</f>
        <v>8760.568574</v>
      </c>
      <c r="EM171" s="346">
        <f>if($A171-EM$126&gt;=0, if($B171&lt;=$B170,EM170,EM170*vlookup($B171,'2a. TBill Main'!$B$237:$HF$246,1+EM$123)),EM170)</f>
        <v>85036.61013</v>
      </c>
      <c r="EN171" s="346">
        <f>if($A171-EN$126&gt;=0, if($B171&lt;=$B170,EN170,EN170*vlookup($B171,'2a. TBill Main'!$B$237:$HF$246,1+EN$123)),EN170)</f>
        <v>622.0522065</v>
      </c>
      <c r="EO171" s="346">
        <f>if($A171-EO$126&gt;=0, if($B171&lt;=$B170,EO170,EO170*vlookup($B171,'2a. TBill Main'!$B$237:$HF$246,1+EO$123)),EO170)</f>
        <v>35284.79172</v>
      </c>
      <c r="EP171" s="346">
        <f>if($A171-EP$126&gt;=0, if($B171&lt;=$B170,EP170,EP170*vlookup($B171,'2a. TBill Main'!$B$237:$HF$246,1+EP$123)),EP170)</f>
        <v>37401.61464</v>
      </c>
      <c r="EQ171" s="346">
        <f>if($A171-EQ$126&gt;=0, if($B171&lt;=$B170,EQ170,EQ170*vlookup($B171,'2a. TBill Main'!$B$237:$HF$246,1+EQ$123)),EQ170)</f>
        <v>41470.1471</v>
      </c>
      <c r="ER171" s="346">
        <f>if($A171-ER$126&gt;=0, if($B171&lt;=$B170,ER170,ER170*vlookup($B171,'2a. TBill Main'!$B$237:$HF$246,1+ER$123)),ER170)</f>
        <v>74781.04275</v>
      </c>
      <c r="ES171" s="346">
        <f>if($A171-ES$126&gt;=0, if($B171&lt;=$B170,ES170,ES170*vlookup($B171,'2a. TBill Main'!$B$237:$HF$246,1+ES$123)),ES170)</f>
        <v>9945.702438</v>
      </c>
      <c r="ET171" s="346">
        <f>if($A171-ET$126&gt;=0, if($B171&lt;=$B170,ET170,ET170*vlookup($B171,'2a. TBill Main'!$B$237:$HF$246,1+ET$123)),ET170)</f>
        <v>2940.233429</v>
      </c>
      <c r="EU171" s="346">
        <f>if($A171-EU$126&gt;=0, if($B171&lt;=$B170,EU170,EU170*vlookup($B171,'2a. TBill Main'!$B$237:$HF$246,1+EU$123)),EU170)</f>
        <v>16794.04106</v>
      </c>
      <c r="EV171" s="346">
        <f>if($A171-EV$126&gt;=0, if($B171&lt;=$B170,EV170,EV170*vlookup($B171,'2a. TBill Main'!$B$237:$HF$246,1+EV$123)),EV170)</f>
        <v>10068.4126</v>
      </c>
      <c r="EW171" s="346">
        <f>if($A171-EW$126&gt;=0, if($B171&lt;=$B170,EW170,EW170*vlookup($B171,'2a. TBill Main'!$B$237:$HF$246,1+EW$123)),EW170)</f>
        <v>8858.02342</v>
      </c>
      <c r="EX171" s="346">
        <f>if($A171-EX$126&gt;=0, if($B171&lt;=$B170,EX170,EX170*vlookup($B171,'2a. TBill Main'!$B$237:$HF$246,1+EX$123)),EX170)</f>
        <v>12217.31269</v>
      </c>
      <c r="EY171" s="346">
        <f>if($A171-EY$126&gt;=0, if($B171&lt;=$B170,EY170,EY170*vlookup($B171,'2a. TBill Main'!$B$237:$HF$246,1+EY$123)),EY170)</f>
        <v>95318.57326</v>
      </c>
      <c r="EZ171" s="346">
        <f>if($A171-EZ$126&gt;=0, if($B171&lt;=$B170,EZ170,EZ170*vlookup($B171,'2a. TBill Main'!$B$237:$HF$246,1+EZ$123)),EZ170)</f>
        <v>40840.87909</v>
      </c>
      <c r="FA171" s="346">
        <f>if($A171-FA$126&gt;=0, if($B171&lt;=$B170,FA170,FA170*vlookup($B171,'2a. TBill Main'!$B$237:$HF$246,1+FA$123)),FA170)</f>
        <v>7423.571032</v>
      </c>
      <c r="FB171" s="346">
        <f>if($A171-FB$126&gt;=0, if($B171&lt;=$B170,FB170,FB170*vlookup($B171,'2a. TBill Main'!$B$237:$HF$246,1+FB$123)),FB170)</f>
        <v>13047.95973</v>
      </c>
      <c r="FC171" s="346">
        <f>if($A171-FC$126&gt;=0, if($B171&lt;=$B170,FC170,FC170*vlookup($B171,'2a. TBill Main'!$B$237:$HF$246,1+FC$123)),FC170)</f>
        <v>52308.37004</v>
      </c>
      <c r="FD171" s="346">
        <f>if($A171-FD$126&gt;=0, if($B171&lt;=$B170,FD170,FD170*vlookup($B171,'2a. TBill Main'!$B$237:$HF$246,1+FD$123)),FD170)</f>
        <v>42520.81401</v>
      </c>
      <c r="FE171" s="346">
        <f>if($A171-FE$126&gt;=0, if($B171&lt;=$B170,FE170,FE170*vlookup($B171,'2a. TBill Main'!$B$237:$HF$246,1+FE$123)),FE170)</f>
        <v>71428.30577</v>
      </c>
      <c r="FF171" s="346">
        <f>if($A171-FF$126&gt;=0, if($B171&lt;=$B170,FF170,FF170*vlookup($B171,'2a. TBill Main'!$B$237:$HF$246,1+FF$123)),FF170)</f>
        <v>16965.20909</v>
      </c>
      <c r="FG171" s="346">
        <f>if($A171-FG$126&gt;=0, if($B171&lt;=$B170,FG170,FG170*vlookup($B171,'2a. TBill Main'!$B$237:$HF$246,1+FG$123)),FG170)</f>
        <v>21596.94762</v>
      </c>
      <c r="FH171" s="346">
        <f>if($A171-FH$126&gt;=0, if($B171&lt;=$B170,FH170,FH170*vlookup($B171,'2a. TBill Main'!$B$237:$HF$246,1+FH$123)),FH170)</f>
        <v>26729.58331</v>
      </c>
      <c r="FI171" s="346">
        <f>if($A171-FI$126&gt;=0, if($B171&lt;=$B170,FI170,FI170*vlookup($B171,'2a. TBill Main'!$B$237:$HF$246,1+FI$123)),FI170)</f>
        <v>72828.13059</v>
      </c>
      <c r="FJ171" s="346">
        <f>if($A171-FJ$126&gt;=0, if($B171&lt;=$B170,FJ170,FJ170*vlookup($B171,'2a. TBill Main'!$B$237:$HF$246,1+FJ$123)),FJ170)</f>
        <v>75828.5372</v>
      </c>
      <c r="FK171" s="346">
        <f>if($A171-FK$126&gt;=0, if($B171&lt;=$B170,FK170,FK170*vlookup($B171,'2a. TBill Main'!$B$237:$HF$246,1+FK$123)),FK170)</f>
        <v>32379.89085</v>
      </c>
      <c r="FL171" s="346">
        <f>if($A171-FL$126&gt;=0, if($B171&lt;=$B170,FL170,FL170*vlookup($B171,'2a. TBill Main'!$B$237:$HF$246,1+FL$123)),FL170)</f>
        <v>32236.81885</v>
      </c>
      <c r="FM171" s="346">
        <f>if($A171-FM$126&gt;=0, if($B171&lt;=$B170,FM170,FM170*vlookup($B171,'2a. TBill Main'!$B$237:$HF$246,1+FM$123)),FM170)</f>
        <v>85684.18721</v>
      </c>
      <c r="FN171" s="346">
        <f>if($A171-FN$126&gt;=0, if($B171&lt;=$B170,FN170,FN170*vlookup($B171,'2a. TBill Main'!$B$237:$HF$246,1+FN$123)),FN170)</f>
        <v>73179.92184</v>
      </c>
      <c r="FO171" s="346">
        <f>if($A171-FO$126&gt;=0, if($B171&lt;=$B170,FO170,FO170*vlookup($B171,'2a. TBill Main'!$B$237:$HF$246,1+FO$123)),FO170)</f>
        <v>35249.62503</v>
      </c>
      <c r="FP171" s="346">
        <f>if($A171-FP$126&gt;=0, if($B171&lt;=$B170,FP170,FP170*vlookup($B171,'2a. TBill Main'!$B$237:$HF$246,1+FP$123)),FP170)</f>
        <v>12501.17584</v>
      </c>
      <c r="FQ171" s="346">
        <f>if($A171-FQ$126&gt;=0, if($B171&lt;=$B170,FQ170,FQ170*vlookup($B171,'2a. TBill Main'!$B$237:$HF$246,1+FQ$123)),FQ170)</f>
        <v>69059.46876</v>
      </c>
      <c r="FR171" s="346">
        <f>if($A171-FR$126&gt;=0, if($B171&lt;=$B170,FR170,FR170*vlookup($B171,'2a. TBill Main'!$B$237:$HF$246,1+FR$123)),FR170)</f>
        <v>69050.86371</v>
      </c>
      <c r="FS171" s="346">
        <f>if($A171-FS$126&gt;=0, if($B171&lt;=$B170,FS170,FS170*vlookup($B171,'2a. TBill Main'!$B$237:$HF$246,1+FS$123)),FS170)</f>
        <v>31102.61032</v>
      </c>
      <c r="FT171" s="346">
        <f>if($A171-FT$126&gt;=0, if($B171&lt;=$B170,FT170,FT170*vlookup($B171,'2a. TBill Main'!$B$237:$HF$246,1+FT$123)),FT170)</f>
        <v>38687.50023</v>
      </c>
      <c r="FU171" s="346">
        <f>if($A171-FU$126&gt;=0, if($B171&lt;=$B170,FU170,FU170*vlookup($B171,'2a. TBill Main'!$B$237:$HF$246,1+FU$123)),FU170)</f>
        <v>41470.1471</v>
      </c>
      <c r="FV171" s="346">
        <f>if($A171-FV$126&gt;=0, if($B171&lt;=$B170,FV170,FV170*vlookup($B171,'2a. TBill Main'!$B$237:$HF$246,1+FV$123)),FV170)</f>
        <v>87087.3089</v>
      </c>
      <c r="FW171" s="346">
        <f>if($A171-FW$126&gt;=0, if($B171&lt;=$B170,FW170,FW170*vlookup($B171,'2a. TBill Main'!$B$237:$HF$246,1+FW$123)),FW170)</f>
        <v>2069.36034</v>
      </c>
      <c r="FX171" s="346">
        <f>if($A171-FX$126&gt;=0, if($B171&lt;=$B170,FX170,FX170*vlookup($B171,'2a. TBill Main'!$B$237:$HF$246,1+FX$123)),FX170)</f>
        <v>46192.1454</v>
      </c>
      <c r="FY171" s="346">
        <f>if($A171-FY$126&gt;=0, if($B171&lt;=$B170,FY170,FY170*vlookup($B171,'2a. TBill Main'!$B$237:$HF$246,1+FY$123)),FY170)</f>
        <v>42846.95598</v>
      </c>
      <c r="FZ171" s="346">
        <f>if($A171-FZ$126&gt;=0, if($B171&lt;=$B170,FZ170,FZ170*vlookup($B171,'2a. TBill Main'!$B$237:$HF$246,1+FZ$123)),FZ170)</f>
        <v>48086.02481</v>
      </c>
      <c r="GA171" s="346">
        <f>if($A171-GA$126&gt;=0, if($B171&lt;=$B170,GA170,GA170*vlookup($B171,'2a. TBill Main'!$B$237:$HF$246,1+GA$123)),GA170)</f>
        <v>777.5652581</v>
      </c>
      <c r="GB171" s="346">
        <f>if($A171-GB$126&gt;=0, if($B171&lt;=$B170,GB170,GB170*vlookup($B171,'2a. TBill Main'!$B$237:$HF$246,1+GB$123)),GB170)</f>
        <v>4391.688578</v>
      </c>
      <c r="GC171" s="346">
        <f>if($A171-GC$126&gt;=0, if($B171&lt;=$B170,GC170,GC170*vlookup($B171,'2a. TBill Main'!$B$237:$HF$246,1+GC$123)),GC170)</f>
        <v>228.085809</v>
      </c>
      <c r="GD171" s="346">
        <f>if($A171-GD$126&gt;=0, if($B171&lt;=$B170,GD170,GD170*vlookup($B171,'2a. TBill Main'!$B$237:$HF$246,1+GD$123)),GD170)</f>
        <v>17481.74051</v>
      </c>
      <c r="GE171" s="346">
        <f>if($A171-GE$126&gt;=0, if($B171&lt;=$B170,GE170,GE170*vlookup($B171,'2a. TBill Main'!$B$237:$HF$246,1+GE$123)),GE170)</f>
        <v>4477.200021</v>
      </c>
      <c r="GF171" s="346">
        <f>if($A171-GF$126&gt;=0, if($B171&lt;=$B170,GF170,GF170*vlookup($B171,'2a. TBill Main'!$B$237:$HF$246,1+GF$123)),GF170)</f>
        <v>3477.271834</v>
      </c>
      <c r="GG171" s="346">
        <f>if($A171-GG$126&gt;=0, if($B171&lt;=$B170,GG170,GG170*vlookup($B171,'2a. TBill Main'!$B$237:$HF$246,1+GG$123)),GG170)</f>
        <v>51148.15974</v>
      </c>
      <c r="GH171" s="346">
        <f>if($A171-GH$126&gt;=0, if($B171&lt;=$B170,GH170,GH170*vlookup($B171,'2a. TBill Main'!$B$237:$HF$246,1+GH$123)),GH170)</f>
        <v>228.085809</v>
      </c>
      <c r="GI171" s="346">
        <f>if($A171-GI$126&gt;=0, if($B171&lt;=$B170,GI170,GI170*vlookup($B171,'2a. TBill Main'!$B$237:$HF$246,1+GI$123)),GI170)</f>
        <v>518.3768387</v>
      </c>
      <c r="GJ171" s="346">
        <f>if($A171-GJ$126&gt;=0, if($B171&lt;=$B170,GJ170,GJ170*vlookup($B171,'2a. TBill Main'!$B$237:$HF$246,1+GJ$123)),GJ170)</f>
        <v>68.42574271</v>
      </c>
      <c r="GK171" s="346">
        <f>if($A171-GK$126&gt;=0, if($B171&lt;=$B170,GK170,GK170*vlookup($B171,'2a. TBill Main'!$B$237:$HF$246,1+GK$123)),GK170)</f>
        <v>33733.80822</v>
      </c>
      <c r="GL171" s="346">
        <f>if($A171-GL$126&gt;=0, if($B171&lt;=$B170,GL170,GL170*vlookup($B171,'2a. TBill Main'!$B$237:$HF$246,1+GL$123)),GL170)</f>
        <v>24727.21799</v>
      </c>
      <c r="GM171" s="346">
        <f>if($A171-GM$126&gt;=0, if($B171&lt;=$B170,GM170,GM170*vlookup($B171,'2a. TBill Main'!$B$237:$HF$246,1+GM$123)),GM170)</f>
        <v>673.8898903</v>
      </c>
      <c r="GN171" s="346">
        <f>if($A171-GN$126&gt;=0, if($B171&lt;=$B170,GN170,GN170*vlookup($B171,'2a. TBill Main'!$B$237:$HF$246,1+GN$123)),GN170)</f>
        <v>20.73507355</v>
      </c>
      <c r="GO171" s="346">
        <f>if($A171-GO$126&gt;=0, if($B171&lt;=$B170,GO170,GO170*vlookup($B171,'2a. TBill Main'!$B$237:$HF$246,1+GO$123)),GO170)</f>
        <v>2415.636068</v>
      </c>
      <c r="GP171" s="346">
        <f>if($A171-GP$126&gt;=0, if($B171&lt;=$B170,GP170,GP170*vlookup($B171,'2a. TBill Main'!$B$237:$HF$246,1+GP$123)),GP170)</f>
        <v>22611.5977</v>
      </c>
      <c r="GQ171" s="346">
        <f>if($A171-GQ$126&gt;=0, if($B171&lt;=$B170,GQ170,GQ170*vlookup($B171,'2a. TBill Main'!$B$237:$HF$246,1+GQ$123)),GQ170)</f>
        <v>23745.80623</v>
      </c>
      <c r="GR171" s="346">
        <f>if($A171-GR$126&gt;=0, if($B171&lt;=$B170,GR170,GR170*vlookup($B171,'2a. TBill Main'!$B$237:$HF$246,1+GR$123)),GR170)</f>
        <v>28301.30189</v>
      </c>
      <c r="GS171" s="346">
        <f>if($A171-GS$126&gt;=0, if($B171&lt;=$B170,GS170,GS170*vlookup($B171,'2a. TBill Main'!$B$237:$HF$246,1+GS$123)),GS170)</f>
        <v>57407.12463</v>
      </c>
      <c r="GT171" s="346">
        <f>if($A171-GT$126&gt;=0, if($B171&lt;=$B170,GT170,GT170*vlookup($B171,'2a. TBill Main'!$B$237:$HF$246,1+GT$123)),GT170)</f>
        <v>4144.941202</v>
      </c>
      <c r="GU171" s="346">
        <f>if($A171-GU$126&gt;=0, if($B171&lt;=$B170,GU170,GU170*vlookup($B171,'2a. TBill Main'!$B$237:$HF$246,1+GU$123)),GU170)</f>
        <v>17212.18455</v>
      </c>
      <c r="GV171" s="346">
        <f>if($A171-GV$126&gt;=0, if($B171&lt;=$B170,GV170,GV170*vlookup($B171,'2a. TBill Main'!$B$237:$HF$246,1+GV$123)),GV170)</f>
        <v>28745.03246</v>
      </c>
      <c r="GW171" s="346">
        <f>if($A171-GW$126&gt;=0, if($B171&lt;=$B170,GW170,GW170*vlookup($B171,'2a. TBill Main'!$B$237:$HF$246,1+GW$123)),GW170)</f>
        <v>31407.4159</v>
      </c>
      <c r="GX171" s="346">
        <f>if($A171-GX$126&gt;=0, if($B171&lt;=$B170,GX170,GX170*vlookup($B171,'2a. TBill Main'!$B$237:$HF$246,1+GX$123)),GX170)</f>
        <v>13739.05973</v>
      </c>
      <c r="GY171" s="346">
        <f>if($A171-GY$126&gt;=0, if($B171&lt;=$B170,GY170,GY170*vlookup($B171,'2a. TBill Main'!$B$237:$HF$246,1+GY$123)),GY170)</f>
        <v>53106.67037</v>
      </c>
      <c r="GZ171" s="346">
        <f>if($A171-GZ$126&gt;=0, if($B171&lt;=$B170,GZ170,GZ170*vlookup($B171,'2a. TBill Main'!$B$237:$HF$246,1+GZ$123)),GZ170)</f>
        <v>42660.34032</v>
      </c>
      <c r="HA171" s="346">
        <f>if($A171-HA$126&gt;=0, if($B171&lt;=$B170,HA170,HA170*vlookup($B171,'2a. TBill Main'!$B$237:$HF$246,1+HA$123)),HA170)</f>
        <v>61473.27255</v>
      </c>
      <c r="HB171" s="346">
        <f>if($A171-HB$126&gt;=0, if($B171&lt;=$B170,HB170,HB170*vlookup($B171,'2a. TBill Main'!$B$237:$HF$246,1+HB$123)),HB170)</f>
        <v>38036.41892</v>
      </c>
      <c r="HC171" s="346">
        <f>if($A171-HC$126&gt;=0, if($B171&lt;=$B170,HC170,HC170*vlookup($B171,'2a. TBill Main'!$B$237:$HF$246,1+HC$123)),HC170)</f>
        <v>11271.58598</v>
      </c>
      <c r="HD171" s="346">
        <f>if($A171-HD$126&gt;=0, if($B171&lt;=$B170,HD170,HD170*vlookup($B171,'2a. TBill Main'!$B$237:$HF$246,1+HD$123)),HD170)</f>
        <v>27322.60642</v>
      </c>
      <c r="HE171" s="346">
        <f>if($A171-HE$126&gt;=0, if($B171&lt;=$B170,HE170,HE170*vlookup($B171,'2a. TBill Main'!$B$237:$HF$246,1+HE$123)),HE170)</f>
        <v>25317.23451</v>
      </c>
      <c r="HF171" s="346">
        <f>if($A171-HF$126&gt;=0, if($B171&lt;=$B170,HF170,HF170*vlookup($B171,'2a. TBill Main'!$B$237:$HF$246,1+HF$123)),HF170)</f>
        <v>25522.80203</v>
      </c>
      <c r="HG171" s="346">
        <f>if($A171-HG$126&gt;=0, if($B171&lt;=$B170,HG170,HG170*vlookup($B171,'2a. TBill Main'!$B$237:$HF$246,1+HG$123)),HG170)</f>
        <v>5248.047115</v>
      </c>
      <c r="HH171" s="346">
        <f>if($A171-HH$126&gt;=0, if($B171&lt;=$B170,HH170,HH170*vlookup($B171,'2a. TBill Main'!$B$237:$HF$246,1+HH$123)),HH170)</f>
        <v>31191.77114</v>
      </c>
      <c r="HI171" s="346">
        <f>if($A171-HI$126&gt;=0, if($B171&lt;=$B170,HI170,HI170*vlookup($B171,'2a. TBill Main'!$B$237:$HF$246,1+HI$123)),HI170)</f>
        <v>48327.23592</v>
      </c>
      <c r="HJ171" s="346"/>
      <c r="HK171" s="346"/>
      <c r="HL171" s="346"/>
      <c r="HM171" s="346"/>
      <c r="HN171" s="346"/>
      <c r="HO171" s="346"/>
      <c r="HP171" s="346"/>
      <c r="HQ171" s="346"/>
      <c r="HR171" s="346"/>
      <c r="HS171" s="346"/>
      <c r="HT171" s="346"/>
      <c r="HU171" s="346"/>
      <c r="HV171" s="346"/>
      <c r="HW171" s="346"/>
      <c r="HX171" s="346"/>
    </row>
    <row r="172">
      <c r="A172" s="331" t="str">
        <f t="shared" si="33"/>
        <v>03-2032</v>
      </c>
      <c r="B172" s="346">
        <f t="shared" si="36"/>
        <v>10</v>
      </c>
      <c r="C172" s="346">
        <f t="shared" si="34"/>
        <v>7226132.418</v>
      </c>
      <c r="D172" s="338">
        <f t="shared" si="35"/>
        <v>10</v>
      </c>
      <c r="E172" s="346"/>
      <c r="F172" s="346">
        <f>if($A172-F$126&gt;=0, if($B172&lt;=$B171,F171,F171*vlookup($B172,'2a. TBill Main'!$B$237:$HF$246,1+F$123)),F171)</f>
        <v>636.3287193</v>
      </c>
      <c r="G172" s="346">
        <f>if($A172-G$126&gt;=0, if($B172&lt;=$B171,G171,G171*vlookup($B172,'2a. TBill Main'!$B$237:$HF$246,1+G$123)),G171)</f>
        <v>16388.23019</v>
      </c>
      <c r="H172" s="346">
        <f>if($A172-H$126&gt;=0, if($B172&lt;=$B171,H171,H171*vlookup($B172,'2a. TBill Main'!$B$237:$HF$246,1+H$123)),H171)</f>
        <v>44970.22751</v>
      </c>
      <c r="I172" s="346">
        <f>if($A172-I$126&gt;=0, if($B172&lt;=$B171,I171,I171*vlookup($B172,'2a. TBill Main'!$B$237:$HF$246,1+I$123)),I171)</f>
        <v>16863.83532</v>
      </c>
      <c r="J172" s="346">
        <f>if($A172-J$126&gt;=0, if($B172&lt;=$B171,J171,J171*vlookup($B172,'2a. TBill Main'!$B$237:$HF$246,1+J$123)),J171)</f>
        <v>22485.11376</v>
      </c>
      <c r="K172" s="346">
        <f>if($A172-K$126&gt;=0, if($B172&lt;=$B171,K171,K171*vlookup($B172,'2a. TBill Main'!$B$237:$HF$246,1+K$123)),K171)</f>
        <v>22485.11376</v>
      </c>
      <c r="L172" s="346">
        <f>if($A172-L$126&gt;=0, if($B172&lt;=$B171,L171,L171*vlookup($B172,'2a. TBill Main'!$B$237:$HF$246,1+L$123)),L171)</f>
        <v>5894.809848</v>
      </c>
      <c r="M172" s="346">
        <f>if($A172-M$126&gt;=0, if($B172&lt;=$B171,M171,M171*vlookup($B172,'2a. TBill Main'!$B$237:$HF$246,1+M$123)),M171)</f>
        <v>166544.9891</v>
      </c>
      <c r="N172" s="346">
        <f>if($A172-N$126&gt;=0, if($B172&lt;=$B171,N171,N171*vlookup($B172,'2a. TBill Main'!$B$237:$HF$246,1+N$123)),N171)</f>
        <v>56097.00854</v>
      </c>
      <c r="O172" s="346">
        <f>if($A172-O$126&gt;=0, if($B172&lt;=$B171,O171,O171*vlookup($B172,'2a. TBill Main'!$B$237:$HF$246,1+O$123)),O171)</f>
        <v>2992.768641</v>
      </c>
      <c r="P172" s="346">
        <f>if($A172-P$126&gt;=0, if($B172&lt;=$B171,P171,P171*vlookup($B172,'2a. TBill Main'!$B$237:$HF$246,1+P$123)),P171)</f>
        <v>22.48511376</v>
      </c>
      <c r="Q172" s="346">
        <f>if($A172-Q$126&gt;=0, if($B172&lt;=$B171,Q171,Q171*vlookup($B172,'2a. TBill Main'!$B$237:$HF$246,1+Q$123)),Q171)</f>
        <v>427.2171614</v>
      </c>
      <c r="R172" s="346">
        <f>if($A172-R$126&gt;=0, if($B172&lt;=$B171,R171,R171*vlookup($B172,'2a. TBill Main'!$B$237:$HF$246,1+R$123)),R171)</f>
        <v>16590.30391</v>
      </c>
      <c r="S172" s="346">
        <f>if($A172-S$126&gt;=0, if($B172&lt;=$B171,S171,S171*vlookup($B172,'2a. TBill Main'!$B$237:$HF$246,1+S$123)),S171)</f>
        <v>13346.69134</v>
      </c>
      <c r="T172" s="346">
        <f>if($A172-T$126&gt;=0, if($B172&lt;=$B171,T171,T171*vlookup($B172,'2a. TBill Main'!$B$237:$HF$246,1+T$123)),T171)</f>
        <v>148462.4606</v>
      </c>
      <c r="U172" s="346">
        <f>if($A172-U$126&gt;=0, if($B172&lt;=$B171,U171,U171*vlookup($B172,'2a. TBill Main'!$B$237:$HF$246,1+U$123)),U171)</f>
        <v>22904.61852</v>
      </c>
      <c r="V172" s="346">
        <f>if($A172-V$126&gt;=0, if($B172&lt;=$B171,V171,V171*vlookup($B172,'2a. TBill Main'!$B$237:$HF$246,1+V$123)),V171)</f>
        <v>73525.73737</v>
      </c>
      <c r="W172" s="346">
        <f>if($A172-W$126&gt;=0, if($B172&lt;=$B171,W171,W171*vlookup($B172,'2a. TBill Main'!$B$237:$HF$246,1+W$123)),W171)</f>
        <v>22485.11376</v>
      </c>
      <c r="X172" s="346">
        <f>if($A172-X$126&gt;=0, if($B172&lt;=$B171,X171,X171*vlookup($B172,'2a. TBill Main'!$B$237:$HF$246,1+X$123)),X171)</f>
        <v>39704.19139</v>
      </c>
      <c r="Y172" s="346">
        <f>if($A172-Y$126&gt;=0, if($B172&lt;=$B171,Y171,Y171*vlookup($B172,'2a. TBill Main'!$B$237:$HF$246,1+Y$123)),Y171)</f>
        <v>22485.11376</v>
      </c>
      <c r="Z172" s="346">
        <f>if($A172-Z$126&gt;=0, if($B172&lt;=$B171,Z171,Z171*vlookup($B172,'2a. TBill Main'!$B$237:$HF$246,1+Z$123)),Z171)</f>
        <v>2844.36689</v>
      </c>
      <c r="AA172" s="346">
        <f>if($A172-AA$126&gt;=0, if($B172&lt;=$B171,AA171,AA171*vlookup($B172,'2a. TBill Main'!$B$237:$HF$246,1+AA$123)),AA171)</f>
        <v>50160.98348</v>
      </c>
      <c r="AB172" s="346">
        <f>if($A172-AB$126&gt;=0, if($B172&lt;=$B171,AB171,AB171*vlookup($B172,'2a. TBill Main'!$B$237:$HF$246,1+AB$123)),AB171)</f>
        <v>29670.65907</v>
      </c>
      <c r="AC172" s="346">
        <f>if($A172-AC$126&gt;=0, if($B172&lt;=$B171,AC171,AC171*vlookup($B172,'2a. TBill Main'!$B$237:$HF$246,1+AC$123)),AC171)</f>
        <v>17988.09101</v>
      </c>
      <c r="AD172" s="346">
        <f>if($A172-AD$126&gt;=0, if($B172&lt;=$B171,AD171,AD171*vlookup($B172,'2a. TBill Main'!$B$237:$HF$246,1+AD$123)),AD171)</f>
        <v>11242.55688</v>
      </c>
      <c r="AE172" s="346">
        <f>if($A172-AE$126&gt;=0, if($B172&lt;=$B171,AE171,AE171*vlookup($B172,'2a. TBill Main'!$B$237:$HF$246,1+AE$123)),AE171)</f>
        <v>98296.50791</v>
      </c>
      <c r="AF172" s="346">
        <f>if($A172-AF$126&gt;=0, if($B172&lt;=$B171,AF171,AF171*vlookup($B172,'2a. TBill Main'!$B$237:$HF$246,1+AF$123)),AF171)</f>
        <v>17707.63418</v>
      </c>
      <c r="AG172" s="346">
        <f>if($A172-AG$126&gt;=0, if($B172&lt;=$B171,AG171,AG171*vlookup($B172,'2a. TBill Main'!$B$237:$HF$246,1+AG$123)),AG171)</f>
        <v>24701.26905</v>
      </c>
      <c r="AH172" s="346">
        <f>if($A172-AH$126&gt;=0, if($B172&lt;=$B171,AH171,AH171*vlookup($B172,'2a. TBill Main'!$B$237:$HF$246,1+AH$123)),AH171)</f>
        <v>18759.4878</v>
      </c>
      <c r="AI172" s="346">
        <f>if($A172-AI$126&gt;=0, if($B172&lt;=$B171,AI171,AI171*vlookup($B172,'2a. TBill Main'!$B$237:$HF$246,1+AI$123)),AI171)</f>
        <v>34870.29666</v>
      </c>
      <c r="AJ172" s="346">
        <f>if($A172-AJ$126&gt;=0, if($B172&lt;=$B171,AJ171,AJ171*vlookup($B172,'2a. TBill Main'!$B$237:$HF$246,1+AJ$123)),AJ171)</f>
        <v>33727.67063</v>
      </c>
      <c r="AK172" s="346">
        <f>if($A172-AK$126&gt;=0, if($B172&lt;=$B171,AK171,AK171*vlookup($B172,'2a. TBill Main'!$B$237:$HF$246,1+AK$123)),AK171)</f>
        <v>26982.13651</v>
      </c>
      <c r="AL172" s="346">
        <f>if($A172-AL$126&gt;=0, if($B172&lt;=$B171,AL171,AL171*vlookup($B172,'2a. TBill Main'!$B$237:$HF$246,1+AL$123)),AL171)</f>
        <v>17988.09101</v>
      </c>
      <c r="AM172" s="346">
        <f>if($A172-AM$126&gt;=0, if($B172&lt;=$B171,AM171,AM171*vlookup($B172,'2a. TBill Main'!$B$237:$HF$246,1+AM$123)),AM171)</f>
        <v>25412.09095</v>
      </c>
      <c r="AN172" s="346">
        <f>if($A172-AN$126&gt;=0, if($B172&lt;=$B171,AN171,AN171*vlookup($B172,'2a. TBill Main'!$B$237:$HF$246,1+AN$123)),AN171)</f>
        <v>135171.5099</v>
      </c>
      <c r="AO172" s="346">
        <f>if($A172-AO$126&gt;=0, if($B172&lt;=$B171,AO171,AO171*vlookup($B172,'2a. TBill Main'!$B$237:$HF$246,1+AO$123)),AO171)</f>
        <v>14814.90181</v>
      </c>
      <c r="AP172" s="346">
        <f>if($A172-AP$126&gt;=0, if($B172&lt;=$B171,AP171,AP171*vlookup($B172,'2a. TBill Main'!$B$237:$HF$246,1+AP$123)),AP171)</f>
        <v>26940.83135</v>
      </c>
      <c r="AQ172" s="346">
        <f>if($A172-AQ$126&gt;=0, if($B172&lt;=$B171,AQ171,AQ171*vlookup($B172,'2a. TBill Main'!$B$237:$HF$246,1+AQ$123)),AQ171)</f>
        <v>62690.79063</v>
      </c>
      <c r="AR172" s="346">
        <f>if($A172-AR$126&gt;=0, if($B172&lt;=$B171,AR171,AR171*vlookup($B172,'2a. TBill Main'!$B$237:$HF$246,1+AR$123)),AR171)</f>
        <v>44970.22751</v>
      </c>
      <c r="AS172" s="346">
        <f>if($A172-AS$126&gt;=0, if($B172&lt;=$B171,AS171,AS171*vlookup($B172,'2a. TBill Main'!$B$237:$HF$246,1+AS$123)),AS171)</f>
        <v>13491.06825</v>
      </c>
      <c r="AT172" s="346">
        <f>if($A172-AT$126&gt;=0, if($B172&lt;=$B171,AT171,AT171*vlookup($B172,'2a. TBill Main'!$B$237:$HF$246,1+AT$123)),AT171)</f>
        <v>17988.09101</v>
      </c>
      <c r="AU172" s="346">
        <f>if($A172-AU$126&gt;=0, if($B172&lt;=$B171,AU171,AU171*vlookup($B172,'2a. TBill Main'!$B$237:$HF$246,1+AU$123)),AU171)</f>
        <v>17988.09101</v>
      </c>
      <c r="AV172" s="346">
        <f>if($A172-AV$126&gt;=0, if($B172&lt;=$B171,AV171,AV171*vlookup($B172,'2a. TBill Main'!$B$237:$HF$246,1+AV$123)),AV171)</f>
        <v>11242.55688</v>
      </c>
      <c r="AW172" s="346">
        <f>if($A172-AW$126&gt;=0, if($B172&lt;=$B171,AW171,AW171*vlookup($B172,'2a. TBill Main'!$B$237:$HF$246,1+AW$123)),AW171)</f>
        <v>11242.55688</v>
      </c>
      <c r="AX172" s="346">
        <f>if($A172-AX$126&gt;=0, if($B172&lt;=$B171,AX171,AX171*vlookup($B172,'2a. TBill Main'!$B$237:$HF$246,1+AX$123)),AX171)</f>
        <v>83642.37466</v>
      </c>
      <c r="AY172" s="346">
        <f>if($A172-AY$126&gt;=0, if($B172&lt;=$B171,AY171,AY171*vlookup($B172,'2a. TBill Main'!$B$237:$HF$246,1+AY$123)),AY171)</f>
        <v>63641.75355</v>
      </c>
      <c r="AZ172" s="346">
        <f>if($A172-AZ$126&gt;=0, if($B172&lt;=$B171,AZ171,AZ171*vlookup($B172,'2a. TBill Main'!$B$237:$HF$246,1+AZ$123)),AZ171)</f>
        <v>25437.34174</v>
      </c>
      <c r="BA172" s="346">
        <f>if($A172-BA$126&gt;=0, if($B172&lt;=$B171,BA171,BA171*vlookup($B172,'2a. TBill Main'!$B$237:$HF$246,1+BA$123)),BA171)</f>
        <v>38699.01686</v>
      </c>
      <c r="BB172" s="346">
        <f>if($A172-BB$126&gt;=0, if($B172&lt;=$B171,BB171,BB171*vlookup($B172,'2a. TBill Main'!$B$237:$HF$246,1+BB$123)),BB171)</f>
        <v>71361.02801</v>
      </c>
      <c r="BC172" s="346">
        <f>if($A172-BC$126&gt;=0, if($B172&lt;=$B171,BC171,BC171*vlookup($B172,'2a. TBill Main'!$B$237:$HF$246,1+BC$123)),BC171)</f>
        <v>674.5534127</v>
      </c>
      <c r="BD172" s="346">
        <f>if($A172-BD$126&gt;=0, if($B172&lt;=$B171,BD171,BD171*vlookup($B172,'2a. TBill Main'!$B$237:$HF$246,1+BD$123)),BD171)</f>
        <v>33727.67063</v>
      </c>
      <c r="BE172" s="346">
        <f>if($A172-BE$126&gt;=0, if($B172&lt;=$B171,BE171,BE171*vlookup($B172,'2a. TBill Main'!$B$237:$HF$246,1+BE$123)),BE171)</f>
        <v>22485.11376</v>
      </c>
      <c r="BF172" s="346">
        <f>if($A172-BF$126&gt;=0, if($B172&lt;=$B171,BF171,BF171*vlookup($B172,'2a. TBill Main'!$B$237:$HF$246,1+BF$123)),BF171)</f>
        <v>11242.55688</v>
      </c>
      <c r="BG172" s="346">
        <f>if($A172-BG$126&gt;=0, if($B172&lt;=$B171,BG171,BG171*vlookup($B172,'2a. TBill Main'!$B$237:$HF$246,1+BG$123)),BG171)</f>
        <v>11242.55688</v>
      </c>
      <c r="BH172" s="346">
        <f>if($A172-BH$126&gt;=0, if($B172&lt;=$B171,BH171,BH171*vlookup($B172,'2a. TBill Main'!$B$237:$HF$246,1+BH$123)),BH171)</f>
        <v>22485.11376</v>
      </c>
      <c r="BI172" s="346">
        <f>if($A172-BI$126&gt;=0, if($B172&lt;=$B171,BI171,BI171*vlookup($B172,'2a. TBill Main'!$B$237:$HF$246,1+BI$123)),BI171)</f>
        <v>124706.9379</v>
      </c>
      <c r="BJ172" s="346">
        <f>if($A172-BJ$126&gt;=0, if($B172&lt;=$B171,BJ171,BJ171*vlookup($B172,'2a. TBill Main'!$B$237:$HF$246,1+BJ$123)),BJ171)</f>
        <v>22485.11376</v>
      </c>
      <c r="BK172" s="346">
        <f>if($A172-BK$126&gt;=0, if($B172&lt;=$B171,BK171,BK171*vlookup($B172,'2a. TBill Main'!$B$237:$HF$246,1+BK$123)),BK171)</f>
        <v>41716.45167</v>
      </c>
      <c r="BL172" s="346">
        <f>if($A172-BL$126&gt;=0, if($B172&lt;=$B171,BL171,BL171*vlookup($B172,'2a. TBill Main'!$B$237:$HF$246,1+BL$123)),BL171)</f>
        <v>56212.78439</v>
      </c>
      <c r="BM172" s="346">
        <f>if($A172-BM$126&gt;=0, if($B172&lt;=$B171,BM171,BM171*vlookup($B172,'2a. TBill Main'!$B$237:$HF$246,1+BM$123)),BM171)</f>
        <v>44.97022751</v>
      </c>
      <c r="BN172" s="346">
        <f>if($A172-BN$126&gt;=0, if($B172&lt;=$B171,BN171,BN171*vlookup($B172,'2a. TBill Main'!$B$237:$HF$246,1+BN$123)),BN171)</f>
        <v>6385.43503</v>
      </c>
      <c r="BO172" s="346">
        <f>if($A172-BO$126&gt;=0, if($B172&lt;=$B171,BO171,BO171*vlookup($B172,'2a. TBill Main'!$B$237:$HF$246,1+BO$123)),BO171)</f>
        <v>44095.91635</v>
      </c>
      <c r="BP172" s="346">
        <f>if($A172-BP$126&gt;=0, if($B172&lt;=$B171,BP171,BP171*vlookup($B172,'2a. TBill Main'!$B$237:$HF$246,1+BP$123)),BP171)</f>
        <v>22485.11376</v>
      </c>
      <c r="BQ172" s="346">
        <f>if($A172-BQ$126&gt;=0, if($B172&lt;=$B171,BQ171,BQ171*vlookup($B172,'2a. TBill Main'!$B$237:$HF$246,1+BQ$123)),BQ171)</f>
        <v>5163.886255</v>
      </c>
      <c r="BR172" s="346">
        <f>if($A172-BR$126&gt;=0, if($B172&lt;=$B171,BR171,BR171*vlookup($B172,'2a. TBill Main'!$B$237:$HF$246,1+BR$123)),BR171)</f>
        <v>22485.11376</v>
      </c>
      <c r="BS172" s="346">
        <f>if($A172-BS$126&gt;=0, if($B172&lt;=$B171,BS171,BS171*vlookup($B172,'2a. TBill Main'!$B$237:$HF$246,1+BS$123)),BS171)</f>
        <v>13491.06825</v>
      </c>
      <c r="BT172" s="346">
        <f>if($A172-BT$126&gt;=0, if($B172&lt;=$B171,BT171,BT171*vlookup($B172,'2a. TBill Main'!$B$237:$HF$246,1+BT$123)),BT171)</f>
        <v>156950.591</v>
      </c>
      <c r="BU172" s="346">
        <f>if($A172-BU$126&gt;=0, if($B172&lt;=$B171,BU171,BU171*vlookup($B172,'2a. TBill Main'!$B$237:$HF$246,1+BU$123)),BU171)</f>
        <v>56422.23323</v>
      </c>
      <c r="BV172" s="346">
        <f>if($A172-BV$126&gt;=0, if($B172&lt;=$B171,BV171,BV171*vlookup($B172,'2a. TBill Main'!$B$237:$HF$246,1+BV$123)),BV171)</f>
        <v>56212.78439</v>
      </c>
      <c r="BW172" s="346">
        <f>if($A172-BW$126&gt;=0, if($B172&lt;=$B171,BW171,BW171*vlookup($B172,'2a. TBill Main'!$B$237:$HF$246,1+BW$123)),BW171)</f>
        <v>1131.001222</v>
      </c>
      <c r="BX172" s="346">
        <f>if($A172-BX$126&gt;=0, if($B172&lt;=$B171,BX171,BX171*vlookup($B172,'2a. TBill Main'!$B$237:$HF$246,1+BX$123)),BX171)</f>
        <v>33727.67063</v>
      </c>
      <c r="BY172" s="346">
        <f>if($A172-BY$126&gt;=0, if($B172&lt;=$B171,BY171,BY171*vlookup($B172,'2a. TBill Main'!$B$237:$HF$246,1+BY$123)),BY171)</f>
        <v>22485.11376</v>
      </c>
      <c r="BZ172" s="346">
        <f>if($A172-BZ$126&gt;=0, if($B172&lt;=$B171,BZ171,BZ171*vlookup($B172,'2a. TBill Main'!$B$237:$HF$246,1+BZ$123)),BZ171)</f>
        <v>13692.13014</v>
      </c>
      <c r="CA172" s="346">
        <f>if($A172-CA$126&gt;=0, if($B172&lt;=$B171,CA171,CA171*vlookup($B172,'2a. TBill Main'!$B$237:$HF$246,1+CA$123)),CA171)</f>
        <v>22485.11376</v>
      </c>
      <c r="CB172" s="346">
        <f>if($A172-CB$126&gt;=0, if($B172&lt;=$B171,CB171,CB171*vlookup($B172,'2a. TBill Main'!$B$237:$HF$246,1+CB$123)),CB171)</f>
        <v>46148.44747</v>
      </c>
      <c r="CC172" s="346">
        <f>if($A172-CC$126&gt;=0, if($B172&lt;=$B171,CC171,CC171*vlookup($B172,'2a. TBill Main'!$B$237:$HF$246,1+CC$123)),CC171)</f>
        <v>84964.36444</v>
      </c>
      <c r="CD172" s="346">
        <f>if($A172-CD$126&gt;=0, if($B172&lt;=$B171,CD171,CD171*vlookup($B172,'2a. TBill Main'!$B$237:$HF$246,1+CD$123)),CD171)</f>
        <v>23604.87242</v>
      </c>
      <c r="CE172" s="346">
        <f>if($A172-CE$126&gt;=0, if($B172&lt;=$B171,CE171,CE171*vlookup($B172,'2a. TBill Main'!$B$237:$HF$246,1+CE$123)),CE171)</f>
        <v>50156.68882</v>
      </c>
      <c r="CF172" s="346">
        <f>if($A172-CF$126&gt;=0, if($B172&lt;=$B171,CF171,CF171*vlookup($B172,'2a. TBill Main'!$B$237:$HF$246,1+CF$123)),CF171)</f>
        <v>56212.78439</v>
      </c>
      <c r="CG172" s="346">
        <f>if($A172-CG$126&gt;=0, if($B172&lt;=$B171,CG171,CG171*vlookup($B172,'2a. TBill Main'!$B$237:$HF$246,1+CG$123)),CG171)</f>
        <v>11.24255688</v>
      </c>
      <c r="CH172" s="346">
        <f>if($A172-CH$126&gt;=0, if($B172&lt;=$B171,CH171,CH171*vlookup($B172,'2a. TBill Main'!$B$237:$HF$246,1+CH$123)),CH171)</f>
        <v>31642.24379</v>
      </c>
      <c r="CI172" s="346">
        <f>if($A172-CI$126&gt;=0, if($B172&lt;=$B171,CI171,CI171*vlookup($B172,'2a. TBill Main'!$B$237:$HF$246,1+CI$123)),CI171)</f>
        <v>22485.11376</v>
      </c>
      <c r="CJ172" s="346">
        <f>if($A172-CJ$126&gt;=0, if($B172&lt;=$B171,CJ171,CJ171*vlookup($B172,'2a. TBill Main'!$B$237:$HF$246,1+CJ$123)),CJ171)</f>
        <v>11242.55688</v>
      </c>
      <c r="CK172" s="346">
        <f>if($A172-CK$126&gt;=0, if($B172&lt;=$B171,CK171,CK171*vlookup($B172,'2a. TBill Main'!$B$237:$HF$246,1+CK$123)),CK171)</f>
        <v>19574.01105</v>
      </c>
      <c r="CL172" s="346">
        <f>if($A172-CL$126&gt;=0, if($B172&lt;=$B171,CL171,CL171*vlookup($B172,'2a. TBill Main'!$B$237:$HF$246,1+CL$123)),CL171)</f>
        <v>16888.6364</v>
      </c>
      <c r="CM172" s="346">
        <f>if($A172-CM$126&gt;=0, if($B172&lt;=$B171,CM171,CM171*vlookup($B172,'2a. TBill Main'!$B$237:$HF$246,1+CM$123)),CM171)</f>
        <v>99685.50333</v>
      </c>
      <c r="CN172" s="346">
        <f>if($A172-CN$126&gt;=0, if($B172&lt;=$B171,CN171,CN171*vlookup($B172,'2a. TBill Main'!$B$237:$HF$246,1+CN$123)),CN171)</f>
        <v>35207.66331</v>
      </c>
      <c r="CO172" s="346">
        <f>if($A172-CO$126&gt;=0, if($B172&lt;=$B171,CO171,CO171*vlookup($B172,'2a. TBill Main'!$B$237:$HF$246,1+CO$123)),CO171)</f>
        <v>331.7611768</v>
      </c>
      <c r="CP172" s="346">
        <f>if($A172-CP$126&gt;=0, if($B172&lt;=$B171,CP171,CP171*vlookup($B172,'2a. TBill Main'!$B$237:$HF$246,1+CP$123)),CP171)</f>
        <v>46994.84156</v>
      </c>
      <c r="CQ172" s="346">
        <f>if($A172-CQ$126&gt;=0, if($B172&lt;=$B171,CQ171,CQ171*vlookup($B172,'2a. TBill Main'!$B$237:$HF$246,1+CQ$123)),CQ171)</f>
        <v>10367.53677</v>
      </c>
      <c r="CR172" s="346">
        <f>if($A172-CR$126&gt;=0, if($B172&lt;=$B171,CR171,CR171*vlookup($B172,'2a. TBill Main'!$B$237:$HF$246,1+CR$123)),CR171)</f>
        <v>29699.84113</v>
      </c>
      <c r="CS172" s="346">
        <f>if($A172-CS$126&gt;=0, if($B172&lt;=$B171,CS171,CS171*vlookup($B172,'2a. TBill Main'!$B$237:$HF$246,1+CS$123)),CS171)</f>
        <v>8785.450663</v>
      </c>
      <c r="CT172" s="346">
        <f>if($A172-CT$126&gt;=0, if($B172&lt;=$B171,CT171,CT171*vlookup($B172,'2a. TBill Main'!$B$237:$HF$246,1+CT$123)),CT171)</f>
        <v>29038.1642</v>
      </c>
      <c r="CU172" s="346">
        <f>if($A172-CU$126&gt;=0, if($B172&lt;=$B171,CU171,CU171*vlookup($B172,'2a. TBill Main'!$B$237:$HF$246,1+CU$123)),CU171)</f>
        <v>44139.70488</v>
      </c>
      <c r="CV172" s="346">
        <f>if($A172-CV$126&gt;=0, if($B172&lt;=$B171,CV171,CV171*vlookup($B172,'2a. TBill Main'!$B$237:$HF$246,1+CV$123)),CV171)</f>
        <v>10367.53677</v>
      </c>
      <c r="CW172" s="346">
        <f>if($A172-CW$126&gt;=0, if($B172&lt;=$B171,CW171,CW171*vlookup($B172,'2a. TBill Main'!$B$237:$HF$246,1+CW$123)),CW171)</f>
        <v>15032.92832</v>
      </c>
      <c r="CX172" s="346">
        <f>if($A172-CX$126&gt;=0, if($B172&lt;=$B171,CX171,CX171*vlookup($B172,'2a. TBill Main'!$B$237:$HF$246,1+CX$123)),CX171)</f>
        <v>113062.1355</v>
      </c>
      <c r="CY172" s="346">
        <f>if($A172-CY$126&gt;=0, if($B172&lt;=$B171,CY171,CY171*vlookup($B172,'2a. TBill Main'!$B$237:$HF$246,1+CY$123)),CY171)</f>
        <v>221906.6949</v>
      </c>
      <c r="CZ172" s="346">
        <f>if($A172-CZ$126&gt;=0, if($B172&lt;=$B171,CZ171,CZ171*vlookup($B172,'2a. TBill Main'!$B$237:$HF$246,1+CZ$123)),CZ171)</f>
        <v>18776.12748</v>
      </c>
      <c r="DA172" s="346">
        <f>if($A172-DA$126&gt;=0, if($B172&lt;=$B171,DA171,DA171*vlookup($B172,'2a. TBill Main'!$B$237:$HF$246,1+DA$123)),DA171)</f>
        <v>51837.68387</v>
      </c>
      <c r="DB172" s="346">
        <f>if($A172-DB$126&gt;=0, if($B172&lt;=$B171,DB171,DB171*vlookup($B172,'2a. TBill Main'!$B$237:$HF$246,1+DB$123)),DB171)</f>
        <v>20735.07355</v>
      </c>
      <c r="DC172" s="346">
        <f>if($A172-DC$126&gt;=0, if($B172&lt;=$B171,DC171,DC171*vlookup($B172,'2a. TBill Main'!$B$237:$HF$246,1+DC$123)),DC171)</f>
        <v>20735.07355</v>
      </c>
      <c r="DD172" s="346">
        <f>if($A172-DD$126&gt;=0, if($B172&lt;=$B171,DD171,DD171*vlookup($B172,'2a. TBill Main'!$B$237:$HF$246,1+DD$123)),DD171)</f>
        <v>41300.11949</v>
      </c>
      <c r="DE172" s="346">
        <f>if($A172-DE$126&gt;=0, if($B172&lt;=$B171,DE171,DE171*vlookup($B172,'2a. TBill Main'!$B$237:$HF$246,1+DE$123)),DE171)</f>
        <v>15721.33276</v>
      </c>
      <c r="DF172" s="346">
        <f>if($A172-DF$126&gt;=0, if($B172&lt;=$B171,DF171,DF171*vlookup($B172,'2a. TBill Main'!$B$237:$HF$246,1+DF$123)),DF171)</f>
        <v>8294.02942</v>
      </c>
      <c r="DG172" s="346">
        <f>if($A172-DG$126&gt;=0, if($B172&lt;=$B171,DG171,DG171*vlookup($B172,'2a. TBill Main'!$B$237:$HF$246,1+DG$123)),DG171)</f>
        <v>20735.07355</v>
      </c>
      <c r="DH172" s="346">
        <f>if($A172-DH$126&gt;=0, if($B172&lt;=$B171,DH171,DH171*vlookup($B172,'2a. TBill Main'!$B$237:$HF$246,1+DH$123)),DH171)</f>
        <v>103370.5622</v>
      </c>
      <c r="DI172" s="346">
        <f>if($A172-DI$126&gt;=0, if($B172&lt;=$B171,DI171,DI171*vlookup($B172,'2a. TBill Main'!$B$237:$HF$246,1+DI$123)),DI171)</f>
        <v>16148.86925</v>
      </c>
      <c r="DJ172" s="346">
        <f>if($A172-DJ$126&gt;=0, if($B172&lt;=$B171,DJ171,DJ171*vlookup($B172,'2a. TBill Main'!$B$237:$HF$246,1+DJ$123)),DJ171)</f>
        <v>103.6753677</v>
      </c>
      <c r="DK172" s="346">
        <f>if($A172-DK$126&gt;=0, if($B172&lt;=$B171,DK171,DK171*vlookup($B172,'2a. TBill Main'!$B$237:$HF$246,1+DK$123)),DK171)</f>
        <v>48488.07789</v>
      </c>
      <c r="DL172" s="346">
        <f>if($A172-DL$126&gt;=0, if($B172&lt;=$B171,DL171,DL171*vlookup($B172,'2a. TBill Main'!$B$237:$HF$246,1+DL$123)),DL171)</f>
        <v>20735.07355</v>
      </c>
      <c r="DM172" s="346">
        <f>if($A172-DM$126&gt;=0, if($B172&lt;=$B171,DM171,DM171*vlookup($B172,'2a. TBill Main'!$B$237:$HF$246,1+DM$123)),DM171)</f>
        <v>13300.90689</v>
      </c>
      <c r="DN172" s="346">
        <f>if($A172-DN$126&gt;=0, if($B172&lt;=$B171,DN171,DN171*vlookup($B172,'2a. TBill Main'!$B$237:$HF$246,1+DN$123)),DN171)</f>
        <v>55225.79489</v>
      </c>
      <c r="DO172" s="346">
        <f>if($A172-DO$126&gt;=0, if($B172&lt;=$B171,DO171,DO171*vlookup($B172,'2a. TBill Main'!$B$237:$HF$246,1+DO$123)),DO171)</f>
        <v>20735.07355</v>
      </c>
      <c r="DP172" s="346">
        <f>if($A172-DP$126&gt;=0, if($B172&lt;=$B171,DP171,DP171*vlookup($B172,'2a. TBill Main'!$B$237:$HF$246,1+DP$123)),DP171)</f>
        <v>24882.08826</v>
      </c>
      <c r="DQ172" s="346">
        <f>if($A172-DQ$126&gt;=0, if($B172&lt;=$B171,DQ171,DQ171*vlookup($B172,'2a. TBill Main'!$B$237:$HF$246,1+DQ$123)),DQ171)</f>
        <v>14514.55148</v>
      </c>
      <c r="DR172" s="346">
        <f>if($A172-DR$126&gt;=0, if($B172&lt;=$B171,DR171,DR171*vlookup($B172,'2a. TBill Main'!$B$237:$HF$246,1+DR$123)),DR171)</f>
        <v>98089.87804</v>
      </c>
      <c r="DS172" s="346">
        <f>if($A172-DS$126&gt;=0, if($B172&lt;=$B171,DS171,DS171*vlookup($B172,'2a. TBill Main'!$B$237:$HF$246,1+DS$123)),DS171)</f>
        <v>4167.397287</v>
      </c>
      <c r="DT172" s="346">
        <f>if($A172-DT$126&gt;=0, if($B172&lt;=$B171,DT171,DT171*vlookup($B172,'2a. TBill Main'!$B$237:$HF$246,1+DT$123)),DT171)</f>
        <v>109.8958898</v>
      </c>
      <c r="DU172" s="346">
        <f>if($A172-DU$126&gt;=0, if($B172&lt;=$B171,DU171,DU171*vlookup($B172,'2a. TBill Main'!$B$237:$HF$246,1+DU$123)),DU171)</f>
        <v>36081.765</v>
      </c>
      <c r="DV172" s="346">
        <f>if($A172-DV$126&gt;=0, if($B172&lt;=$B171,DV171,DV171*vlookup($B172,'2a. TBill Main'!$B$237:$HF$246,1+DV$123)),DV171)</f>
        <v>72321.51053</v>
      </c>
      <c r="DW172" s="346">
        <f>if($A172-DW$126&gt;=0, if($B172&lt;=$B171,DW171,DW171*vlookup($B172,'2a. TBill Main'!$B$237:$HF$246,1+DW$123)),DW171)</f>
        <v>20735.07355</v>
      </c>
      <c r="DX172" s="346">
        <f>if($A172-DX$126&gt;=0, if($B172&lt;=$B171,DX171,DX171*vlookup($B172,'2a. TBill Main'!$B$237:$HF$246,1+DX$123)),DX171)</f>
        <v>41470.1471</v>
      </c>
      <c r="DY172" s="346">
        <f>if($A172-DY$126&gt;=0, if($B172&lt;=$B171,DY171,DY171*vlookup($B172,'2a. TBill Main'!$B$237:$HF$246,1+DY$123)),DY171)</f>
        <v>20735.07355</v>
      </c>
      <c r="DZ172" s="346">
        <f>if($A172-DZ$126&gt;=0, if($B172&lt;=$B171,DZ171,DZ171*vlookup($B172,'2a. TBill Main'!$B$237:$HF$246,1+DZ$123)),DZ171)</f>
        <v>125310.3435</v>
      </c>
      <c r="EA172" s="346">
        <f>if($A172-EA$126&gt;=0, if($B172&lt;=$B171,EA171,EA171*vlookup($B172,'2a. TBill Main'!$B$237:$HF$246,1+EA$123)),EA171)</f>
        <v>593.0231035</v>
      </c>
      <c r="EB172" s="346">
        <f>if($A172-EB$126&gt;=0, if($B172&lt;=$B171,EB171,EB171*vlookup($B172,'2a. TBill Main'!$B$237:$HF$246,1+EB$123)),EB171)</f>
        <v>41470.1471</v>
      </c>
      <c r="EC172" s="346">
        <f>if($A172-EC$126&gt;=0, if($B172&lt;=$B171,EC171,EC171*vlookup($B172,'2a. TBill Main'!$B$237:$HF$246,1+EC$123)),EC171)</f>
        <v>59874.95088</v>
      </c>
      <c r="ED172" s="346">
        <f>if($A172-ED$126&gt;=0, if($B172&lt;=$B171,ED171,ED171*vlookup($B172,'2a. TBill Main'!$B$237:$HF$246,1+ED$123)),ED171)</f>
        <v>40559.62855</v>
      </c>
      <c r="EE172" s="346">
        <f>if($A172-EE$126&gt;=0, if($B172&lt;=$B171,EE171,EE171*vlookup($B172,'2a. TBill Main'!$B$237:$HF$246,1+EE$123)),EE171)</f>
        <v>41470.1471</v>
      </c>
      <c r="EF172" s="346">
        <f>if($A172-EF$126&gt;=0, if($B172&lt;=$B171,EF171,EF171*vlookup($B172,'2a. TBill Main'!$B$237:$HF$246,1+EF$123)),EF171)</f>
        <v>10926.09819</v>
      </c>
      <c r="EG172" s="346">
        <f>if($A172-EG$126&gt;=0, if($B172&lt;=$B171,EG171,EG171*vlookup($B172,'2a. TBill Main'!$B$237:$HF$246,1+EG$123)),EG171)</f>
        <v>8715.656405</v>
      </c>
      <c r="EH172" s="346">
        <f>if($A172-EH$126&gt;=0, if($B172&lt;=$B171,EH171,EH171*vlookup($B172,'2a. TBill Main'!$B$237:$HF$246,1+EH$123)),EH171)</f>
        <v>816.9618978</v>
      </c>
      <c r="EI172" s="346">
        <f>if($A172-EI$126&gt;=0, if($B172&lt;=$B171,EI171,EI171*vlookup($B172,'2a. TBill Main'!$B$237:$HF$246,1+EI$123)),EI171)</f>
        <v>41470.1471</v>
      </c>
      <c r="EJ172" s="346">
        <f>if($A172-EJ$126&gt;=0, if($B172&lt;=$B171,EJ171,EJ171*vlookup($B172,'2a. TBill Main'!$B$237:$HF$246,1+EJ$123)),EJ171)</f>
        <v>36930.96994</v>
      </c>
      <c r="EK172" s="346">
        <f>if($A172-EK$126&gt;=0, if($B172&lt;=$B171,EK171,EK171*vlookup($B172,'2a. TBill Main'!$B$237:$HF$246,1+EK$123)),EK171)</f>
        <v>22808.5809</v>
      </c>
      <c r="EL172" s="346">
        <f>if($A172-EL$126&gt;=0, if($B172&lt;=$B171,EL171,EL171*vlookup($B172,'2a. TBill Main'!$B$237:$HF$246,1+EL$123)),EL171)</f>
        <v>8760.568574</v>
      </c>
      <c r="EM172" s="346">
        <f>if($A172-EM$126&gt;=0, if($B172&lt;=$B171,EM171,EM171*vlookup($B172,'2a. TBill Main'!$B$237:$HF$246,1+EM$123)),EM171)</f>
        <v>85036.61013</v>
      </c>
      <c r="EN172" s="346">
        <f>if($A172-EN$126&gt;=0, if($B172&lt;=$B171,EN171,EN171*vlookup($B172,'2a. TBill Main'!$B$237:$HF$246,1+EN$123)),EN171)</f>
        <v>622.0522065</v>
      </c>
      <c r="EO172" s="346">
        <f>if($A172-EO$126&gt;=0, if($B172&lt;=$B171,EO171,EO171*vlookup($B172,'2a. TBill Main'!$B$237:$HF$246,1+EO$123)),EO171)</f>
        <v>35284.79172</v>
      </c>
      <c r="EP172" s="346">
        <f>if($A172-EP$126&gt;=0, if($B172&lt;=$B171,EP171,EP171*vlookup($B172,'2a. TBill Main'!$B$237:$HF$246,1+EP$123)),EP171)</f>
        <v>37401.61464</v>
      </c>
      <c r="EQ172" s="346">
        <f>if($A172-EQ$126&gt;=0, if($B172&lt;=$B171,EQ171,EQ171*vlookup($B172,'2a. TBill Main'!$B$237:$HF$246,1+EQ$123)),EQ171)</f>
        <v>41470.1471</v>
      </c>
      <c r="ER172" s="346">
        <f>if($A172-ER$126&gt;=0, if($B172&lt;=$B171,ER171,ER171*vlookup($B172,'2a. TBill Main'!$B$237:$HF$246,1+ER$123)),ER171)</f>
        <v>74781.04275</v>
      </c>
      <c r="ES172" s="346">
        <f>if($A172-ES$126&gt;=0, if($B172&lt;=$B171,ES171,ES171*vlookup($B172,'2a. TBill Main'!$B$237:$HF$246,1+ES$123)),ES171)</f>
        <v>9945.702438</v>
      </c>
      <c r="ET172" s="346">
        <f>if($A172-ET$126&gt;=0, if($B172&lt;=$B171,ET171,ET171*vlookup($B172,'2a. TBill Main'!$B$237:$HF$246,1+ET$123)),ET171)</f>
        <v>2940.233429</v>
      </c>
      <c r="EU172" s="346">
        <f>if($A172-EU$126&gt;=0, if($B172&lt;=$B171,EU171,EU171*vlookup($B172,'2a. TBill Main'!$B$237:$HF$246,1+EU$123)),EU171)</f>
        <v>16794.04106</v>
      </c>
      <c r="EV172" s="346">
        <f>if($A172-EV$126&gt;=0, if($B172&lt;=$B171,EV171,EV171*vlookup($B172,'2a. TBill Main'!$B$237:$HF$246,1+EV$123)),EV171)</f>
        <v>10068.4126</v>
      </c>
      <c r="EW172" s="346">
        <f>if($A172-EW$126&gt;=0, if($B172&lt;=$B171,EW171,EW171*vlookup($B172,'2a. TBill Main'!$B$237:$HF$246,1+EW$123)),EW171)</f>
        <v>8858.02342</v>
      </c>
      <c r="EX172" s="346">
        <f>if($A172-EX$126&gt;=0, if($B172&lt;=$B171,EX171,EX171*vlookup($B172,'2a. TBill Main'!$B$237:$HF$246,1+EX$123)),EX171)</f>
        <v>12217.31269</v>
      </c>
      <c r="EY172" s="346">
        <f>if($A172-EY$126&gt;=0, if($B172&lt;=$B171,EY171,EY171*vlookup($B172,'2a. TBill Main'!$B$237:$HF$246,1+EY$123)),EY171)</f>
        <v>95318.57326</v>
      </c>
      <c r="EZ172" s="346">
        <f>if($A172-EZ$126&gt;=0, if($B172&lt;=$B171,EZ171,EZ171*vlookup($B172,'2a. TBill Main'!$B$237:$HF$246,1+EZ$123)),EZ171)</f>
        <v>40840.87909</v>
      </c>
      <c r="FA172" s="346">
        <f>if($A172-FA$126&gt;=0, if($B172&lt;=$B171,FA171,FA171*vlookup($B172,'2a. TBill Main'!$B$237:$HF$246,1+FA$123)),FA171)</f>
        <v>7423.571032</v>
      </c>
      <c r="FB172" s="346">
        <f>if($A172-FB$126&gt;=0, if($B172&lt;=$B171,FB171,FB171*vlookup($B172,'2a. TBill Main'!$B$237:$HF$246,1+FB$123)),FB171)</f>
        <v>13047.95973</v>
      </c>
      <c r="FC172" s="346">
        <f>if($A172-FC$126&gt;=0, if($B172&lt;=$B171,FC171,FC171*vlookup($B172,'2a. TBill Main'!$B$237:$HF$246,1+FC$123)),FC171)</f>
        <v>52308.37004</v>
      </c>
      <c r="FD172" s="346">
        <f>if($A172-FD$126&gt;=0, if($B172&lt;=$B171,FD171,FD171*vlookup($B172,'2a. TBill Main'!$B$237:$HF$246,1+FD$123)),FD171)</f>
        <v>42520.81401</v>
      </c>
      <c r="FE172" s="346">
        <f>if($A172-FE$126&gt;=0, if($B172&lt;=$B171,FE171,FE171*vlookup($B172,'2a. TBill Main'!$B$237:$HF$246,1+FE$123)),FE171)</f>
        <v>71428.30577</v>
      </c>
      <c r="FF172" s="346">
        <f>if($A172-FF$126&gt;=0, if($B172&lt;=$B171,FF171,FF171*vlookup($B172,'2a. TBill Main'!$B$237:$HF$246,1+FF$123)),FF171)</f>
        <v>16965.20909</v>
      </c>
      <c r="FG172" s="346">
        <f>if($A172-FG$126&gt;=0, if($B172&lt;=$B171,FG171,FG171*vlookup($B172,'2a. TBill Main'!$B$237:$HF$246,1+FG$123)),FG171)</f>
        <v>21596.94762</v>
      </c>
      <c r="FH172" s="346">
        <f>if($A172-FH$126&gt;=0, if($B172&lt;=$B171,FH171,FH171*vlookup($B172,'2a. TBill Main'!$B$237:$HF$246,1+FH$123)),FH171)</f>
        <v>26729.58331</v>
      </c>
      <c r="FI172" s="346">
        <f>if($A172-FI$126&gt;=0, if($B172&lt;=$B171,FI171,FI171*vlookup($B172,'2a. TBill Main'!$B$237:$HF$246,1+FI$123)),FI171)</f>
        <v>72828.13059</v>
      </c>
      <c r="FJ172" s="346">
        <f>if($A172-FJ$126&gt;=0, if($B172&lt;=$B171,FJ171,FJ171*vlookup($B172,'2a. TBill Main'!$B$237:$HF$246,1+FJ$123)),FJ171)</f>
        <v>75828.5372</v>
      </c>
      <c r="FK172" s="346">
        <f>if($A172-FK$126&gt;=0, if($B172&lt;=$B171,FK171,FK171*vlookup($B172,'2a. TBill Main'!$B$237:$HF$246,1+FK$123)),FK171)</f>
        <v>32379.89085</v>
      </c>
      <c r="FL172" s="346">
        <f>if($A172-FL$126&gt;=0, if($B172&lt;=$B171,FL171,FL171*vlookup($B172,'2a. TBill Main'!$B$237:$HF$246,1+FL$123)),FL171)</f>
        <v>32236.81885</v>
      </c>
      <c r="FM172" s="346">
        <f>if($A172-FM$126&gt;=0, if($B172&lt;=$B171,FM171,FM171*vlookup($B172,'2a. TBill Main'!$B$237:$HF$246,1+FM$123)),FM171)</f>
        <v>85684.18721</v>
      </c>
      <c r="FN172" s="346">
        <f>if($A172-FN$126&gt;=0, if($B172&lt;=$B171,FN171,FN171*vlookup($B172,'2a. TBill Main'!$B$237:$HF$246,1+FN$123)),FN171)</f>
        <v>73179.92184</v>
      </c>
      <c r="FO172" s="346">
        <f>if($A172-FO$126&gt;=0, if($B172&lt;=$B171,FO171,FO171*vlookup($B172,'2a. TBill Main'!$B$237:$HF$246,1+FO$123)),FO171)</f>
        <v>35249.62503</v>
      </c>
      <c r="FP172" s="346">
        <f>if($A172-FP$126&gt;=0, if($B172&lt;=$B171,FP171,FP171*vlookup($B172,'2a. TBill Main'!$B$237:$HF$246,1+FP$123)),FP171)</f>
        <v>12501.17584</v>
      </c>
      <c r="FQ172" s="346">
        <f>if($A172-FQ$126&gt;=0, if($B172&lt;=$B171,FQ171,FQ171*vlookup($B172,'2a. TBill Main'!$B$237:$HF$246,1+FQ$123)),FQ171)</f>
        <v>69059.46876</v>
      </c>
      <c r="FR172" s="346">
        <f>if($A172-FR$126&gt;=0, if($B172&lt;=$B171,FR171,FR171*vlookup($B172,'2a. TBill Main'!$B$237:$HF$246,1+FR$123)),FR171)</f>
        <v>69050.86371</v>
      </c>
      <c r="FS172" s="346">
        <f>if($A172-FS$126&gt;=0, if($B172&lt;=$B171,FS171,FS171*vlookup($B172,'2a. TBill Main'!$B$237:$HF$246,1+FS$123)),FS171)</f>
        <v>31102.61032</v>
      </c>
      <c r="FT172" s="346">
        <f>if($A172-FT$126&gt;=0, if($B172&lt;=$B171,FT171,FT171*vlookup($B172,'2a. TBill Main'!$B$237:$HF$246,1+FT$123)),FT171)</f>
        <v>38687.50023</v>
      </c>
      <c r="FU172" s="346">
        <f>if($A172-FU$126&gt;=0, if($B172&lt;=$B171,FU171,FU171*vlookup($B172,'2a. TBill Main'!$B$237:$HF$246,1+FU$123)),FU171)</f>
        <v>41470.1471</v>
      </c>
      <c r="FV172" s="346">
        <f>if($A172-FV$126&gt;=0, if($B172&lt;=$B171,FV171,FV171*vlookup($B172,'2a. TBill Main'!$B$237:$HF$246,1+FV$123)),FV171)</f>
        <v>87087.3089</v>
      </c>
      <c r="FW172" s="346">
        <f>if($A172-FW$126&gt;=0, if($B172&lt;=$B171,FW171,FW171*vlookup($B172,'2a. TBill Main'!$B$237:$HF$246,1+FW$123)),FW171)</f>
        <v>2069.36034</v>
      </c>
      <c r="FX172" s="346">
        <f>if($A172-FX$126&gt;=0, if($B172&lt;=$B171,FX171,FX171*vlookup($B172,'2a. TBill Main'!$B$237:$HF$246,1+FX$123)),FX171)</f>
        <v>46192.1454</v>
      </c>
      <c r="FY172" s="346">
        <f>if($A172-FY$126&gt;=0, if($B172&lt;=$B171,FY171,FY171*vlookup($B172,'2a. TBill Main'!$B$237:$HF$246,1+FY$123)),FY171)</f>
        <v>42846.95598</v>
      </c>
      <c r="FZ172" s="346">
        <f>if($A172-FZ$126&gt;=0, if($B172&lt;=$B171,FZ171,FZ171*vlookup($B172,'2a. TBill Main'!$B$237:$HF$246,1+FZ$123)),FZ171)</f>
        <v>48086.02481</v>
      </c>
      <c r="GA172" s="346">
        <f>if($A172-GA$126&gt;=0, if($B172&lt;=$B171,GA171,GA171*vlookup($B172,'2a. TBill Main'!$B$237:$HF$246,1+GA$123)),GA171)</f>
        <v>777.5652581</v>
      </c>
      <c r="GB172" s="346">
        <f>if($A172-GB$126&gt;=0, if($B172&lt;=$B171,GB171,GB171*vlookup($B172,'2a. TBill Main'!$B$237:$HF$246,1+GB$123)),GB171)</f>
        <v>4391.688578</v>
      </c>
      <c r="GC172" s="346">
        <f>if($A172-GC$126&gt;=0, if($B172&lt;=$B171,GC171,GC171*vlookup($B172,'2a. TBill Main'!$B$237:$HF$246,1+GC$123)),GC171)</f>
        <v>228.085809</v>
      </c>
      <c r="GD172" s="346">
        <f>if($A172-GD$126&gt;=0, if($B172&lt;=$B171,GD171,GD171*vlookup($B172,'2a. TBill Main'!$B$237:$HF$246,1+GD$123)),GD171)</f>
        <v>17481.74051</v>
      </c>
      <c r="GE172" s="346">
        <f>if($A172-GE$126&gt;=0, if($B172&lt;=$B171,GE171,GE171*vlookup($B172,'2a. TBill Main'!$B$237:$HF$246,1+GE$123)),GE171)</f>
        <v>4477.200021</v>
      </c>
      <c r="GF172" s="346">
        <f>if($A172-GF$126&gt;=0, if($B172&lt;=$B171,GF171,GF171*vlookup($B172,'2a. TBill Main'!$B$237:$HF$246,1+GF$123)),GF171)</f>
        <v>3477.271834</v>
      </c>
      <c r="GG172" s="346">
        <f>if($A172-GG$126&gt;=0, if($B172&lt;=$B171,GG171,GG171*vlookup($B172,'2a. TBill Main'!$B$237:$HF$246,1+GG$123)),GG171)</f>
        <v>51148.15974</v>
      </c>
      <c r="GH172" s="346">
        <f>if($A172-GH$126&gt;=0, if($B172&lt;=$B171,GH171,GH171*vlookup($B172,'2a. TBill Main'!$B$237:$HF$246,1+GH$123)),GH171)</f>
        <v>228.085809</v>
      </c>
      <c r="GI172" s="346">
        <f>if($A172-GI$126&gt;=0, if($B172&lt;=$B171,GI171,GI171*vlookup($B172,'2a. TBill Main'!$B$237:$HF$246,1+GI$123)),GI171)</f>
        <v>518.3768387</v>
      </c>
      <c r="GJ172" s="346">
        <f>if($A172-GJ$126&gt;=0, if($B172&lt;=$B171,GJ171,GJ171*vlookup($B172,'2a. TBill Main'!$B$237:$HF$246,1+GJ$123)),GJ171)</f>
        <v>68.42574271</v>
      </c>
      <c r="GK172" s="346">
        <f>if($A172-GK$126&gt;=0, if($B172&lt;=$B171,GK171,GK171*vlookup($B172,'2a. TBill Main'!$B$237:$HF$246,1+GK$123)),GK171)</f>
        <v>33733.80822</v>
      </c>
      <c r="GL172" s="346">
        <f>if($A172-GL$126&gt;=0, if($B172&lt;=$B171,GL171,GL171*vlookup($B172,'2a. TBill Main'!$B$237:$HF$246,1+GL$123)),GL171)</f>
        <v>24727.21799</v>
      </c>
      <c r="GM172" s="346">
        <f>if($A172-GM$126&gt;=0, if($B172&lt;=$B171,GM171,GM171*vlookup($B172,'2a. TBill Main'!$B$237:$HF$246,1+GM$123)),GM171)</f>
        <v>673.8898903</v>
      </c>
      <c r="GN172" s="346">
        <f>if($A172-GN$126&gt;=0, if($B172&lt;=$B171,GN171,GN171*vlookup($B172,'2a. TBill Main'!$B$237:$HF$246,1+GN$123)),GN171)</f>
        <v>20.73507355</v>
      </c>
      <c r="GO172" s="346">
        <f>if($A172-GO$126&gt;=0, if($B172&lt;=$B171,GO171,GO171*vlookup($B172,'2a. TBill Main'!$B$237:$HF$246,1+GO$123)),GO171)</f>
        <v>2415.636068</v>
      </c>
      <c r="GP172" s="346">
        <f>if($A172-GP$126&gt;=0, if($B172&lt;=$B171,GP171,GP171*vlookup($B172,'2a. TBill Main'!$B$237:$HF$246,1+GP$123)),GP171)</f>
        <v>22611.5977</v>
      </c>
      <c r="GQ172" s="346">
        <f>if($A172-GQ$126&gt;=0, if($B172&lt;=$B171,GQ171,GQ171*vlookup($B172,'2a. TBill Main'!$B$237:$HF$246,1+GQ$123)),GQ171)</f>
        <v>23745.80623</v>
      </c>
      <c r="GR172" s="346">
        <f>if($A172-GR$126&gt;=0, if($B172&lt;=$B171,GR171,GR171*vlookup($B172,'2a. TBill Main'!$B$237:$HF$246,1+GR$123)),GR171)</f>
        <v>28301.30189</v>
      </c>
      <c r="GS172" s="346">
        <f>if($A172-GS$126&gt;=0, if($B172&lt;=$B171,GS171,GS171*vlookup($B172,'2a. TBill Main'!$B$237:$HF$246,1+GS$123)),GS171)</f>
        <v>57407.12463</v>
      </c>
      <c r="GT172" s="346">
        <f>if($A172-GT$126&gt;=0, if($B172&lt;=$B171,GT171,GT171*vlookup($B172,'2a. TBill Main'!$B$237:$HF$246,1+GT$123)),GT171)</f>
        <v>4144.941202</v>
      </c>
      <c r="GU172" s="346">
        <f>if($A172-GU$126&gt;=0, if($B172&lt;=$B171,GU171,GU171*vlookup($B172,'2a. TBill Main'!$B$237:$HF$246,1+GU$123)),GU171)</f>
        <v>17212.18455</v>
      </c>
      <c r="GV172" s="346">
        <f>if($A172-GV$126&gt;=0, if($B172&lt;=$B171,GV171,GV171*vlookup($B172,'2a. TBill Main'!$B$237:$HF$246,1+GV$123)),GV171)</f>
        <v>28745.03246</v>
      </c>
      <c r="GW172" s="346">
        <f>if($A172-GW$126&gt;=0, if($B172&lt;=$B171,GW171,GW171*vlookup($B172,'2a. TBill Main'!$B$237:$HF$246,1+GW$123)),GW171)</f>
        <v>31407.4159</v>
      </c>
      <c r="GX172" s="346">
        <f>if($A172-GX$126&gt;=0, if($B172&lt;=$B171,GX171,GX171*vlookup($B172,'2a. TBill Main'!$B$237:$HF$246,1+GX$123)),GX171)</f>
        <v>13739.05973</v>
      </c>
      <c r="GY172" s="346">
        <f>if($A172-GY$126&gt;=0, if($B172&lt;=$B171,GY171,GY171*vlookup($B172,'2a. TBill Main'!$B$237:$HF$246,1+GY$123)),GY171)</f>
        <v>53106.67037</v>
      </c>
      <c r="GZ172" s="346">
        <f>if($A172-GZ$126&gt;=0, if($B172&lt;=$B171,GZ171,GZ171*vlookup($B172,'2a. TBill Main'!$B$237:$HF$246,1+GZ$123)),GZ171)</f>
        <v>42660.34032</v>
      </c>
      <c r="HA172" s="346">
        <f>if($A172-HA$126&gt;=0, if($B172&lt;=$B171,HA171,HA171*vlookup($B172,'2a. TBill Main'!$B$237:$HF$246,1+HA$123)),HA171)</f>
        <v>61473.27255</v>
      </c>
      <c r="HB172" s="346">
        <f>if($A172-HB$126&gt;=0, if($B172&lt;=$B171,HB171,HB171*vlookup($B172,'2a. TBill Main'!$B$237:$HF$246,1+HB$123)),HB171)</f>
        <v>38036.41892</v>
      </c>
      <c r="HC172" s="346">
        <f>if($A172-HC$126&gt;=0, if($B172&lt;=$B171,HC171,HC171*vlookup($B172,'2a. TBill Main'!$B$237:$HF$246,1+HC$123)),HC171)</f>
        <v>11271.58598</v>
      </c>
      <c r="HD172" s="346">
        <f>if($A172-HD$126&gt;=0, if($B172&lt;=$B171,HD171,HD171*vlookup($B172,'2a. TBill Main'!$B$237:$HF$246,1+HD$123)),HD171)</f>
        <v>27322.60642</v>
      </c>
      <c r="HE172" s="346">
        <f>if($A172-HE$126&gt;=0, if($B172&lt;=$B171,HE171,HE171*vlookup($B172,'2a. TBill Main'!$B$237:$HF$246,1+HE$123)),HE171)</f>
        <v>25317.23451</v>
      </c>
      <c r="HF172" s="346">
        <f>if($A172-HF$126&gt;=0, if($B172&lt;=$B171,HF171,HF171*vlookup($B172,'2a. TBill Main'!$B$237:$HF$246,1+HF$123)),HF171)</f>
        <v>25522.80203</v>
      </c>
      <c r="HG172" s="346">
        <f>if($A172-HG$126&gt;=0, if($B172&lt;=$B171,HG171,HG171*vlookup($B172,'2a. TBill Main'!$B$237:$HF$246,1+HG$123)),HG171)</f>
        <v>5248.047115</v>
      </c>
      <c r="HH172" s="346">
        <f>if($A172-HH$126&gt;=0, if($B172&lt;=$B171,HH171,HH171*vlookup($B172,'2a. TBill Main'!$B$237:$HF$246,1+HH$123)),HH171)</f>
        <v>31191.77114</v>
      </c>
      <c r="HI172" s="346">
        <f>if($A172-HI$126&gt;=0, if($B172&lt;=$B171,HI171,HI171*vlookup($B172,'2a. TBill Main'!$B$237:$HF$246,1+HI$123)),HI171)</f>
        <v>48327.23592</v>
      </c>
      <c r="HJ172" s="346"/>
      <c r="HK172" s="346"/>
      <c r="HL172" s="346"/>
      <c r="HM172" s="346"/>
      <c r="HN172" s="346"/>
      <c r="HO172" s="346"/>
      <c r="HP172" s="346"/>
      <c r="HQ172" s="346"/>
      <c r="HR172" s="346"/>
      <c r="HS172" s="346"/>
      <c r="HT172" s="346"/>
      <c r="HU172" s="346"/>
      <c r="HV172" s="346"/>
      <c r="HW172" s="346"/>
      <c r="HX172" s="346"/>
    </row>
    <row r="173">
      <c r="A173" s="331" t="str">
        <f t="shared" si="33"/>
        <v>06-2032</v>
      </c>
      <c r="B173" s="346">
        <f t="shared" si="36"/>
        <v>10</v>
      </c>
      <c r="C173" s="346">
        <f t="shared" si="34"/>
        <v>7226132.418</v>
      </c>
      <c r="D173" s="338">
        <f t="shared" si="35"/>
        <v>10</v>
      </c>
      <c r="E173" s="346"/>
      <c r="F173" s="346">
        <f>if($A173-F$126&gt;=0, if($B173&lt;=$B172,F172,F172*vlookup($B173,'2a. TBill Main'!$B$237:$HF$246,1+F$123)),F172)</f>
        <v>636.3287193</v>
      </c>
      <c r="G173" s="346">
        <f>if($A173-G$126&gt;=0, if($B173&lt;=$B172,G172,G172*vlookup($B173,'2a. TBill Main'!$B$237:$HF$246,1+G$123)),G172)</f>
        <v>16388.23019</v>
      </c>
      <c r="H173" s="346">
        <f>if($A173-H$126&gt;=0, if($B173&lt;=$B172,H172,H172*vlookup($B173,'2a. TBill Main'!$B$237:$HF$246,1+H$123)),H172)</f>
        <v>44970.22751</v>
      </c>
      <c r="I173" s="346">
        <f>if($A173-I$126&gt;=0, if($B173&lt;=$B172,I172,I172*vlookup($B173,'2a. TBill Main'!$B$237:$HF$246,1+I$123)),I172)</f>
        <v>16863.83532</v>
      </c>
      <c r="J173" s="346">
        <f>if($A173-J$126&gt;=0, if($B173&lt;=$B172,J172,J172*vlookup($B173,'2a. TBill Main'!$B$237:$HF$246,1+J$123)),J172)</f>
        <v>22485.11376</v>
      </c>
      <c r="K173" s="346">
        <f>if($A173-K$126&gt;=0, if($B173&lt;=$B172,K172,K172*vlookup($B173,'2a. TBill Main'!$B$237:$HF$246,1+K$123)),K172)</f>
        <v>22485.11376</v>
      </c>
      <c r="L173" s="346">
        <f>if($A173-L$126&gt;=0, if($B173&lt;=$B172,L172,L172*vlookup($B173,'2a. TBill Main'!$B$237:$HF$246,1+L$123)),L172)</f>
        <v>5894.809848</v>
      </c>
      <c r="M173" s="346">
        <f>if($A173-M$126&gt;=0, if($B173&lt;=$B172,M172,M172*vlookup($B173,'2a. TBill Main'!$B$237:$HF$246,1+M$123)),M172)</f>
        <v>166544.9891</v>
      </c>
      <c r="N173" s="346">
        <f>if($A173-N$126&gt;=0, if($B173&lt;=$B172,N172,N172*vlookup($B173,'2a. TBill Main'!$B$237:$HF$246,1+N$123)),N172)</f>
        <v>56097.00854</v>
      </c>
      <c r="O173" s="346">
        <f>if($A173-O$126&gt;=0, if($B173&lt;=$B172,O172,O172*vlookup($B173,'2a. TBill Main'!$B$237:$HF$246,1+O$123)),O172)</f>
        <v>2992.768641</v>
      </c>
      <c r="P173" s="346">
        <f>if($A173-P$126&gt;=0, if($B173&lt;=$B172,P172,P172*vlookup($B173,'2a. TBill Main'!$B$237:$HF$246,1+P$123)),P172)</f>
        <v>22.48511376</v>
      </c>
      <c r="Q173" s="346">
        <f>if($A173-Q$126&gt;=0, if($B173&lt;=$B172,Q172,Q172*vlookup($B173,'2a. TBill Main'!$B$237:$HF$246,1+Q$123)),Q172)</f>
        <v>427.2171614</v>
      </c>
      <c r="R173" s="346">
        <f>if($A173-R$126&gt;=0, if($B173&lt;=$B172,R172,R172*vlookup($B173,'2a. TBill Main'!$B$237:$HF$246,1+R$123)),R172)</f>
        <v>16590.30391</v>
      </c>
      <c r="S173" s="346">
        <f>if($A173-S$126&gt;=0, if($B173&lt;=$B172,S172,S172*vlookup($B173,'2a. TBill Main'!$B$237:$HF$246,1+S$123)),S172)</f>
        <v>13346.69134</v>
      </c>
      <c r="T173" s="346">
        <f>if($A173-T$126&gt;=0, if($B173&lt;=$B172,T172,T172*vlookup($B173,'2a. TBill Main'!$B$237:$HF$246,1+T$123)),T172)</f>
        <v>148462.4606</v>
      </c>
      <c r="U173" s="346">
        <f>if($A173-U$126&gt;=0, if($B173&lt;=$B172,U172,U172*vlookup($B173,'2a. TBill Main'!$B$237:$HF$246,1+U$123)),U172)</f>
        <v>22904.61852</v>
      </c>
      <c r="V173" s="346">
        <f>if($A173-V$126&gt;=0, if($B173&lt;=$B172,V172,V172*vlookup($B173,'2a. TBill Main'!$B$237:$HF$246,1+V$123)),V172)</f>
        <v>73525.73737</v>
      </c>
      <c r="W173" s="346">
        <f>if($A173-W$126&gt;=0, if($B173&lt;=$B172,W172,W172*vlookup($B173,'2a. TBill Main'!$B$237:$HF$246,1+W$123)),W172)</f>
        <v>22485.11376</v>
      </c>
      <c r="X173" s="346">
        <f>if($A173-X$126&gt;=0, if($B173&lt;=$B172,X172,X172*vlookup($B173,'2a. TBill Main'!$B$237:$HF$246,1+X$123)),X172)</f>
        <v>39704.19139</v>
      </c>
      <c r="Y173" s="346">
        <f>if($A173-Y$126&gt;=0, if($B173&lt;=$B172,Y172,Y172*vlookup($B173,'2a. TBill Main'!$B$237:$HF$246,1+Y$123)),Y172)</f>
        <v>22485.11376</v>
      </c>
      <c r="Z173" s="346">
        <f>if($A173-Z$126&gt;=0, if($B173&lt;=$B172,Z172,Z172*vlookup($B173,'2a. TBill Main'!$B$237:$HF$246,1+Z$123)),Z172)</f>
        <v>2844.36689</v>
      </c>
      <c r="AA173" s="346">
        <f>if($A173-AA$126&gt;=0, if($B173&lt;=$B172,AA172,AA172*vlookup($B173,'2a. TBill Main'!$B$237:$HF$246,1+AA$123)),AA172)</f>
        <v>50160.98348</v>
      </c>
      <c r="AB173" s="346">
        <f>if($A173-AB$126&gt;=0, if($B173&lt;=$B172,AB172,AB172*vlookup($B173,'2a. TBill Main'!$B$237:$HF$246,1+AB$123)),AB172)</f>
        <v>29670.65907</v>
      </c>
      <c r="AC173" s="346">
        <f>if($A173-AC$126&gt;=0, if($B173&lt;=$B172,AC172,AC172*vlookup($B173,'2a. TBill Main'!$B$237:$HF$246,1+AC$123)),AC172)</f>
        <v>17988.09101</v>
      </c>
      <c r="AD173" s="346">
        <f>if($A173-AD$126&gt;=0, if($B173&lt;=$B172,AD172,AD172*vlookup($B173,'2a. TBill Main'!$B$237:$HF$246,1+AD$123)),AD172)</f>
        <v>11242.55688</v>
      </c>
      <c r="AE173" s="346">
        <f>if($A173-AE$126&gt;=0, if($B173&lt;=$B172,AE172,AE172*vlookup($B173,'2a. TBill Main'!$B$237:$HF$246,1+AE$123)),AE172)</f>
        <v>98296.50791</v>
      </c>
      <c r="AF173" s="346">
        <f>if($A173-AF$126&gt;=0, if($B173&lt;=$B172,AF172,AF172*vlookup($B173,'2a. TBill Main'!$B$237:$HF$246,1+AF$123)),AF172)</f>
        <v>17707.63418</v>
      </c>
      <c r="AG173" s="346">
        <f>if($A173-AG$126&gt;=0, if($B173&lt;=$B172,AG172,AG172*vlookup($B173,'2a. TBill Main'!$B$237:$HF$246,1+AG$123)),AG172)</f>
        <v>24701.26905</v>
      </c>
      <c r="AH173" s="346">
        <f>if($A173-AH$126&gt;=0, if($B173&lt;=$B172,AH172,AH172*vlookup($B173,'2a. TBill Main'!$B$237:$HF$246,1+AH$123)),AH172)</f>
        <v>18759.4878</v>
      </c>
      <c r="AI173" s="346">
        <f>if($A173-AI$126&gt;=0, if($B173&lt;=$B172,AI172,AI172*vlookup($B173,'2a. TBill Main'!$B$237:$HF$246,1+AI$123)),AI172)</f>
        <v>34870.29666</v>
      </c>
      <c r="AJ173" s="346">
        <f>if($A173-AJ$126&gt;=0, if($B173&lt;=$B172,AJ172,AJ172*vlookup($B173,'2a. TBill Main'!$B$237:$HF$246,1+AJ$123)),AJ172)</f>
        <v>33727.67063</v>
      </c>
      <c r="AK173" s="346">
        <f>if($A173-AK$126&gt;=0, if($B173&lt;=$B172,AK172,AK172*vlookup($B173,'2a. TBill Main'!$B$237:$HF$246,1+AK$123)),AK172)</f>
        <v>26982.13651</v>
      </c>
      <c r="AL173" s="346">
        <f>if($A173-AL$126&gt;=0, if($B173&lt;=$B172,AL172,AL172*vlookup($B173,'2a. TBill Main'!$B$237:$HF$246,1+AL$123)),AL172)</f>
        <v>17988.09101</v>
      </c>
      <c r="AM173" s="346">
        <f>if($A173-AM$126&gt;=0, if($B173&lt;=$B172,AM172,AM172*vlookup($B173,'2a. TBill Main'!$B$237:$HF$246,1+AM$123)),AM172)</f>
        <v>25412.09095</v>
      </c>
      <c r="AN173" s="346">
        <f>if($A173-AN$126&gt;=0, if($B173&lt;=$B172,AN172,AN172*vlookup($B173,'2a. TBill Main'!$B$237:$HF$246,1+AN$123)),AN172)</f>
        <v>135171.5099</v>
      </c>
      <c r="AO173" s="346">
        <f>if($A173-AO$126&gt;=0, if($B173&lt;=$B172,AO172,AO172*vlookup($B173,'2a. TBill Main'!$B$237:$HF$246,1+AO$123)),AO172)</f>
        <v>14814.90181</v>
      </c>
      <c r="AP173" s="346">
        <f>if($A173-AP$126&gt;=0, if($B173&lt;=$B172,AP172,AP172*vlookup($B173,'2a. TBill Main'!$B$237:$HF$246,1+AP$123)),AP172)</f>
        <v>26940.83135</v>
      </c>
      <c r="AQ173" s="346">
        <f>if($A173-AQ$126&gt;=0, if($B173&lt;=$B172,AQ172,AQ172*vlookup($B173,'2a. TBill Main'!$B$237:$HF$246,1+AQ$123)),AQ172)</f>
        <v>62690.79063</v>
      </c>
      <c r="AR173" s="346">
        <f>if($A173-AR$126&gt;=0, if($B173&lt;=$B172,AR172,AR172*vlookup($B173,'2a. TBill Main'!$B$237:$HF$246,1+AR$123)),AR172)</f>
        <v>44970.22751</v>
      </c>
      <c r="AS173" s="346">
        <f>if($A173-AS$126&gt;=0, if($B173&lt;=$B172,AS172,AS172*vlookup($B173,'2a. TBill Main'!$B$237:$HF$246,1+AS$123)),AS172)</f>
        <v>13491.06825</v>
      </c>
      <c r="AT173" s="346">
        <f>if($A173-AT$126&gt;=0, if($B173&lt;=$B172,AT172,AT172*vlookup($B173,'2a. TBill Main'!$B$237:$HF$246,1+AT$123)),AT172)</f>
        <v>17988.09101</v>
      </c>
      <c r="AU173" s="346">
        <f>if($A173-AU$126&gt;=0, if($B173&lt;=$B172,AU172,AU172*vlookup($B173,'2a. TBill Main'!$B$237:$HF$246,1+AU$123)),AU172)</f>
        <v>17988.09101</v>
      </c>
      <c r="AV173" s="346">
        <f>if($A173-AV$126&gt;=0, if($B173&lt;=$B172,AV172,AV172*vlookup($B173,'2a. TBill Main'!$B$237:$HF$246,1+AV$123)),AV172)</f>
        <v>11242.55688</v>
      </c>
      <c r="AW173" s="346">
        <f>if($A173-AW$126&gt;=0, if($B173&lt;=$B172,AW172,AW172*vlookup($B173,'2a. TBill Main'!$B$237:$HF$246,1+AW$123)),AW172)</f>
        <v>11242.55688</v>
      </c>
      <c r="AX173" s="346">
        <f>if($A173-AX$126&gt;=0, if($B173&lt;=$B172,AX172,AX172*vlookup($B173,'2a. TBill Main'!$B$237:$HF$246,1+AX$123)),AX172)</f>
        <v>83642.37466</v>
      </c>
      <c r="AY173" s="346">
        <f>if($A173-AY$126&gt;=0, if($B173&lt;=$B172,AY172,AY172*vlookup($B173,'2a. TBill Main'!$B$237:$HF$246,1+AY$123)),AY172)</f>
        <v>63641.75355</v>
      </c>
      <c r="AZ173" s="346">
        <f>if($A173-AZ$126&gt;=0, if($B173&lt;=$B172,AZ172,AZ172*vlookup($B173,'2a. TBill Main'!$B$237:$HF$246,1+AZ$123)),AZ172)</f>
        <v>25437.34174</v>
      </c>
      <c r="BA173" s="346">
        <f>if($A173-BA$126&gt;=0, if($B173&lt;=$B172,BA172,BA172*vlookup($B173,'2a. TBill Main'!$B$237:$HF$246,1+BA$123)),BA172)</f>
        <v>38699.01686</v>
      </c>
      <c r="BB173" s="346">
        <f>if($A173-BB$126&gt;=0, if($B173&lt;=$B172,BB172,BB172*vlookup($B173,'2a. TBill Main'!$B$237:$HF$246,1+BB$123)),BB172)</f>
        <v>71361.02801</v>
      </c>
      <c r="BC173" s="346">
        <f>if($A173-BC$126&gt;=0, if($B173&lt;=$B172,BC172,BC172*vlookup($B173,'2a. TBill Main'!$B$237:$HF$246,1+BC$123)),BC172)</f>
        <v>674.5534127</v>
      </c>
      <c r="BD173" s="346">
        <f>if($A173-BD$126&gt;=0, if($B173&lt;=$B172,BD172,BD172*vlookup($B173,'2a. TBill Main'!$B$237:$HF$246,1+BD$123)),BD172)</f>
        <v>33727.67063</v>
      </c>
      <c r="BE173" s="346">
        <f>if($A173-BE$126&gt;=0, if($B173&lt;=$B172,BE172,BE172*vlookup($B173,'2a. TBill Main'!$B$237:$HF$246,1+BE$123)),BE172)</f>
        <v>22485.11376</v>
      </c>
      <c r="BF173" s="346">
        <f>if($A173-BF$126&gt;=0, if($B173&lt;=$B172,BF172,BF172*vlookup($B173,'2a. TBill Main'!$B$237:$HF$246,1+BF$123)),BF172)</f>
        <v>11242.55688</v>
      </c>
      <c r="BG173" s="346">
        <f>if($A173-BG$126&gt;=0, if($B173&lt;=$B172,BG172,BG172*vlookup($B173,'2a. TBill Main'!$B$237:$HF$246,1+BG$123)),BG172)</f>
        <v>11242.55688</v>
      </c>
      <c r="BH173" s="346">
        <f>if($A173-BH$126&gt;=0, if($B173&lt;=$B172,BH172,BH172*vlookup($B173,'2a. TBill Main'!$B$237:$HF$246,1+BH$123)),BH172)</f>
        <v>22485.11376</v>
      </c>
      <c r="BI173" s="346">
        <f>if($A173-BI$126&gt;=0, if($B173&lt;=$B172,BI172,BI172*vlookup($B173,'2a. TBill Main'!$B$237:$HF$246,1+BI$123)),BI172)</f>
        <v>124706.9379</v>
      </c>
      <c r="BJ173" s="346">
        <f>if($A173-BJ$126&gt;=0, if($B173&lt;=$B172,BJ172,BJ172*vlookup($B173,'2a. TBill Main'!$B$237:$HF$246,1+BJ$123)),BJ172)</f>
        <v>22485.11376</v>
      </c>
      <c r="BK173" s="346">
        <f>if($A173-BK$126&gt;=0, if($B173&lt;=$B172,BK172,BK172*vlookup($B173,'2a. TBill Main'!$B$237:$HF$246,1+BK$123)),BK172)</f>
        <v>41716.45167</v>
      </c>
      <c r="BL173" s="346">
        <f>if($A173-BL$126&gt;=0, if($B173&lt;=$B172,BL172,BL172*vlookup($B173,'2a. TBill Main'!$B$237:$HF$246,1+BL$123)),BL172)</f>
        <v>56212.78439</v>
      </c>
      <c r="BM173" s="346">
        <f>if($A173-BM$126&gt;=0, if($B173&lt;=$B172,BM172,BM172*vlookup($B173,'2a. TBill Main'!$B$237:$HF$246,1+BM$123)),BM172)</f>
        <v>44.97022751</v>
      </c>
      <c r="BN173" s="346">
        <f>if($A173-BN$126&gt;=0, if($B173&lt;=$B172,BN172,BN172*vlookup($B173,'2a. TBill Main'!$B$237:$HF$246,1+BN$123)),BN172)</f>
        <v>6385.43503</v>
      </c>
      <c r="BO173" s="346">
        <f>if($A173-BO$126&gt;=0, if($B173&lt;=$B172,BO172,BO172*vlookup($B173,'2a. TBill Main'!$B$237:$HF$246,1+BO$123)),BO172)</f>
        <v>44095.91635</v>
      </c>
      <c r="BP173" s="346">
        <f>if($A173-BP$126&gt;=0, if($B173&lt;=$B172,BP172,BP172*vlookup($B173,'2a. TBill Main'!$B$237:$HF$246,1+BP$123)),BP172)</f>
        <v>22485.11376</v>
      </c>
      <c r="BQ173" s="346">
        <f>if($A173-BQ$126&gt;=0, if($B173&lt;=$B172,BQ172,BQ172*vlookup($B173,'2a. TBill Main'!$B$237:$HF$246,1+BQ$123)),BQ172)</f>
        <v>5163.886255</v>
      </c>
      <c r="BR173" s="346">
        <f>if($A173-BR$126&gt;=0, if($B173&lt;=$B172,BR172,BR172*vlookup($B173,'2a. TBill Main'!$B$237:$HF$246,1+BR$123)),BR172)</f>
        <v>22485.11376</v>
      </c>
      <c r="BS173" s="346">
        <f>if($A173-BS$126&gt;=0, if($B173&lt;=$B172,BS172,BS172*vlookup($B173,'2a. TBill Main'!$B$237:$HF$246,1+BS$123)),BS172)</f>
        <v>13491.06825</v>
      </c>
      <c r="BT173" s="346">
        <f>if($A173-BT$126&gt;=0, if($B173&lt;=$B172,BT172,BT172*vlookup($B173,'2a. TBill Main'!$B$237:$HF$246,1+BT$123)),BT172)</f>
        <v>156950.591</v>
      </c>
      <c r="BU173" s="346">
        <f>if($A173-BU$126&gt;=0, if($B173&lt;=$B172,BU172,BU172*vlookup($B173,'2a. TBill Main'!$B$237:$HF$246,1+BU$123)),BU172)</f>
        <v>56422.23323</v>
      </c>
      <c r="BV173" s="346">
        <f>if($A173-BV$126&gt;=0, if($B173&lt;=$B172,BV172,BV172*vlookup($B173,'2a. TBill Main'!$B$237:$HF$246,1+BV$123)),BV172)</f>
        <v>56212.78439</v>
      </c>
      <c r="BW173" s="346">
        <f>if($A173-BW$126&gt;=0, if($B173&lt;=$B172,BW172,BW172*vlookup($B173,'2a. TBill Main'!$B$237:$HF$246,1+BW$123)),BW172)</f>
        <v>1131.001222</v>
      </c>
      <c r="BX173" s="346">
        <f>if($A173-BX$126&gt;=0, if($B173&lt;=$B172,BX172,BX172*vlookup($B173,'2a. TBill Main'!$B$237:$HF$246,1+BX$123)),BX172)</f>
        <v>33727.67063</v>
      </c>
      <c r="BY173" s="346">
        <f>if($A173-BY$126&gt;=0, if($B173&lt;=$B172,BY172,BY172*vlookup($B173,'2a. TBill Main'!$B$237:$HF$246,1+BY$123)),BY172)</f>
        <v>22485.11376</v>
      </c>
      <c r="BZ173" s="346">
        <f>if($A173-BZ$126&gt;=0, if($B173&lt;=$B172,BZ172,BZ172*vlookup($B173,'2a. TBill Main'!$B$237:$HF$246,1+BZ$123)),BZ172)</f>
        <v>13692.13014</v>
      </c>
      <c r="CA173" s="346">
        <f>if($A173-CA$126&gt;=0, if($B173&lt;=$B172,CA172,CA172*vlookup($B173,'2a. TBill Main'!$B$237:$HF$246,1+CA$123)),CA172)</f>
        <v>22485.11376</v>
      </c>
      <c r="CB173" s="346">
        <f>if($A173-CB$126&gt;=0, if($B173&lt;=$B172,CB172,CB172*vlookup($B173,'2a. TBill Main'!$B$237:$HF$246,1+CB$123)),CB172)</f>
        <v>46148.44747</v>
      </c>
      <c r="CC173" s="346">
        <f>if($A173-CC$126&gt;=0, if($B173&lt;=$B172,CC172,CC172*vlookup($B173,'2a. TBill Main'!$B$237:$HF$246,1+CC$123)),CC172)</f>
        <v>84964.36444</v>
      </c>
      <c r="CD173" s="346">
        <f>if($A173-CD$126&gt;=0, if($B173&lt;=$B172,CD172,CD172*vlookup($B173,'2a. TBill Main'!$B$237:$HF$246,1+CD$123)),CD172)</f>
        <v>23604.87242</v>
      </c>
      <c r="CE173" s="346">
        <f>if($A173-CE$126&gt;=0, if($B173&lt;=$B172,CE172,CE172*vlookup($B173,'2a. TBill Main'!$B$237:$HF$246,1+CE$123)),CE172)</f>
        <v>50156.68882</v>
      </c>
      <c r="CF173" s="346">
        <f>if($A173-CF$126&gt;=0, if($B173&lt;=$B172,CF172,CF172*vlookup($B173,'2a. TBill Main'!$B$237:$HF$246,1+CF$123)),CF172)</f>
        <v>56212.78439</v>
      </c>
      <c r="CG173" s="346">
        <f>if($A173-CG$126&gt;=0, if($B173&lt;=$B172,CG172,CG172*vlookup($B173,'2a. TBill Main'!$B$237:$HF$246,1+CG$123)),CG172)</f>
        <v>11.24255688</v>
      </c>
      <c r="CH173" s="346">
        <f>if($A173-CH$126&gt;=0, if($B173&lt;=$B172,CH172,CH172*vlookup($B173,'2a. TBill Main'!$B$237:$HF$246,1+CH$123)),CH172)</f>
        <v>31642.24379</v>
      </c>
      <c r="CI173" s="346">
        <f>if($A173-CI$126&gt;=0, if($B173&lt;=$B172,CI172,CI172*vlookup($B173,'2a. TBill Main'!$B$237:$HF$246,1+CI$123)),CI172)</f>
        <v>22485.11376</v>
      </c>
      <c r="CJ173" s="346">
        <f>if($A173-CJ$126&gt;=0, if($B173&lt;=$B172,CJ172,CJ172*vlookup($B173,'2a. TBill Main'!$B$237:$HF$246,1+CJ$123)),CJ172)</f>
        <v>11242.55688</v>
      </c>
      <c r="CK173" s="346">
        <f>if($A173-CK$126&gt;=0, if($B173&lt;=$B172,CK172,CK172*vlookup($B173,'2a. TBill Main'!$B$237:$HF$246,1+CK$123)),CK172)</f>
        <v>19574.01105</v>
      </c>
      <c r="CL173" s="346">
        <f>if($A173-CL$126&gt;=0, if($B173&lt;=$B172,CL172,CL172*vlookup($B173,'2a. TBill Main'!$B$237:$HF$246,1+CL$123)),CL172)</f>
        <v>16888.6364</v>
      </c>
      <c r="CM173" s="346">
        <f>if($A173-CM$126&gt;=0, if($B173&lt;=$B172,CM172,CM172*vlookup($B173,'2a. TBill Main'!$B$237:$HF$246,1+CM$123)),CM172)</f>
        <v>99685.50333</v>
      </c>
      <c r="CN173" s="346">
        <f>if($A173-CN$126&gt;=0, if($B173&lt;=$B172,CN172,CN172*vlookup($B173,'2a. TBill Main'!$B$237:$HF$246,1+CN$123)),CN172)</f>
        <v>35207.66331</v>
      </c>
      <c r="CO173" s="346">
        <f>if($A173-CO$126&gt;=0, if($B173&lt;=$B172,CO172,CO172*vlookup($B173,'2a. TBill Main'!$B$237:$HF$246,1+CO$123)),CO172)</f>
        <v>331.7611768</v>
      </c>
      <c r="CP173" s="346">
        <f>if($A173-CP$126&gt;=0, if($B173&lt;=$B172,CP172,CP172*vlookup($B173,'2a. TBill Main'!$B$237:$HF$246,1+CP$123)),CP172)</f>
        <v>46994.84156</v>
      </c>
      <c r="CQ173" s="346">
        <f>if($A173-CQ$126&gt;=0, if($B173&lt;=$B172,CQ172,CQ172*vlookup($B173,'2a. TBill Main'!$B$237:$HF$246,1+CQ$123)),CQ172)</f>
        <v>10367.53677</v>
      </c>
      <c r="CR173" s="346">
        <f>if($A173-CR$126&gt;=0, if($B173&lt;=$B172,CR172,CR172*vlookup($B173,'2a. TBill Main'!$B$237:$HF$246,1+CR$123)),CR172)</f>
        <v>29699.84113</v>
      </c>
      <c r="CS173" s="346">
        <f>if($A173-CS$126&gt;=0, if($B173&lt;=$B172,CS172,CS172*vlookup($B173,'2a. TBill Main'!$B$237:$HF$246,1+CS$123)),CS172)</f>
        <v>8785.450663</v>
      </c>
      <c r="CT173" s="346">
        <f>if($A173-CT$126&gt;=0, if($B173&lt;=$B172,CT172,CT172*vlookup($B173,'2a. TBill Main'!$B$237:$HF$246,1+CT$123)),CT172)</f>
        <v>29038.1642</v>
      </c>
      <c r="CU173" s="346">
        <f>if($A173-CU$126&gt;=0, if($B173&lt;=$B172,CU172,CU172*vlookup($B173,'2a. TBill Main'!$B$237:$HF$246,1+CU$123)),CU172)</f>
        <v>44139.70488</v>
      </c>
      <c r="CV173" s="346">
        <f>if($A173-CV$126&gt;=0, if($B173&lt;=$B172,CV172,CV172*vlookup($B173,'2a. TBill Main'!$B$237:$HF$246,1+CV$123)),CV172)</f>
        <v>10367.53677</v>
      </c>
      <c r="CW173" s="346">
        <f>if($A173-CW$126&gt;=0, if($B173&lt;=$B172,CW172,CW172*vlookup($B173,'2a. TBill Main'!$B$237:$HF$246,1+CW$123)),CW172)</f>
        <v>15032.92832</v>
      </c>
      <c r="CX173" s="346">
        <f>if($A173-CX$126&gt;=0, if($B173&lt;=$B172,CX172,CX172*vlookup($B173,'2a. TBill Main'!$B$237:$HF$246,1+CX$123)),CX172)</f>
        <v>113062.1355</v>
      </c>
      <c r="CY173" s="346">
        <f>if($A173-CY$126&gt;=0, if($B173&lt;=$B172,CY172,CY172*vlookup($B173,'2a. TBill Main'!$B$237:$HF$246,1+CY$123)),CY172)</f>
        <v>221906.6949</v>
      </c>
      <c r="CZ173" s="346">
        <f>if($A173-CZ$126&gt;=0, if($B173&lt;=$B172,CZ172,CZ172*vlookup($B173,'2a. TBill Main'!$B$237:$HF$246,1+CZ$123)),CZ172)</f>
        <v>18776.12748</v>
      </c>
      <c r="DA173" s="346">
        <f>if($A173-DA$126&gt;=0, if($B173&lt;=$B172,DA172,DA172*vlookup($B173,'2a. TBill Main'!$B$237:$HF$246,1+DA$123)),DA172)</f>
        <v>51837.68387</v>
      </c>
      <c r="DB173" s="346">
        <f>if($A173-DB$126&gt;=0, if($B173&lt;=$B172,DB172,DB172*vlookup($B173,'2a. TBill Main'!$B$237:$HF$246,1+DB$123)),DB172)</f>
        <v>20735.07355</v>
      </c>
      <c r="DC173" s="346">
        <f>if($A173-DC$126&gt;=0, if($B173&lt;=$B172,DC172,DC172*vlookup($B173,'2a. TBill Main'!$B$237:$HF$246,1+DC$123)),DC172)</f>
        <v>20735.07355</v>
      </c>
      <c r="DD173" s="346">
        <f>if($A173-DD$126&gt;=0, if($B173&lt;=$B172,DD172,DD172*vlookup($B173,'2a. TBill Main'!$B$237:$HF$246,1+DD$123)),DD172)</f>
        <v>41300.11949</v>
      </c>
      <c r="DE173" s="346">
        <f>if($A173-DE$126&gt;=0, if($B173&lt;=$B172,DE172,DE172*vlookup($B173,'2a. TBill Main'!$B$237:$HF$246,1+DE$123)),DE172)</f>
        <v>15721.33276</v>
      </c>
      <c r="DF173" s="346">
        <f>if($A173-DF$126&gt;=0, if($B173&lt;=$B172,DF172,DF172*vlookup($B173,'2a. TBill Main'!$B$237:$HF$246,1+DF$123)),DF172)</f>
        <v>8294.02942</v>
      </c>
      <c r="DG173" s="346">
        <f>if($A173-DG$126&gt;=0, if($B173&lt;=$B172,DG172,DG172*vlookup($B173,'2a. TBill Main'!$B$237:$HF$246,1+DG$123)),DG172)</f>
        <v>20735.07355</v>
      </c>
      <c r="DH173" s="346">
        <f>if($A173-DH$126&gt;=0, if($B173&lt;=$B172,DH172,DH172*vlookup($B173,'2a. TBill Main'!$B$237:$HF$246,1+DH$123)),DH172)</f>
        <v>103370.5622</v>
      </c>
      <c r="DI173" s="346">
        <f>if($A173-DI$126&gt;=0, if($B173&lt;=$B172,DI172,DI172*vlookup($B173,'2a. TBill Main'!$B$237:$HF$246,1+DI$123)),DI172)</f>
        <v>16148.86925</v>
      </c>
      <c r="DJ173" s="346">
        <f>if($A173-DJ$126&gt;=0, if($B173&lt;=$B172,DJ172,DJ172*vlookup($B173,'2a. TBill Main'!$B$237:$HF$246,1+DJ$123)),DJ172)</f>
        <v>103.6753677</v>
      </c>
      <c r="DK173" s="346">
        <f>if($A173-DK$126&gt;=0, if($B173&lt;=$B172,DK172,DK172*vlookup($B173,'2a. TBill Main'!$B$237:$HF$246,1+DK$123)),DK172)</f>
        <v>48488.07789</v>
      </c>
      <c r="DL173" s="346">
        <f>if($A173-DL$126&gt;=0, if($B173&lt;=$B172,DL172,DL172*vlookup($B173,'2a. TBill Main'!$B$237:$HF$246,1+DL$123)),DL172)</f>
        <v>20735.07355</v>
      </c>
      <c r="DM173" s="346">
        <f>if($A173-DM$126&gt;=0, if($B173&lt;=$B172,DM172,DM172*vlookup($B173,'2a. TBill Main'!$B$237:$HF$246,1+DM$123)),DM172)</f>
        <v>13300.90689</v>
      </c>
      <c r="DN173" s="346">
        <f>if($A173-DN$126&gt;=0, if($B173&lt;=$B172,DN172,DN172*vlookup($B173,'2a. TBill Main'!$B$237:$HF$246,1+DN$123)),DN172)</f>
        <v>55225.79489</v>
      </c>
      <c r="DO173" s="346">
        <f>if($A173-DO$126&gt;=0, if($B173&lt;=$B172,DO172,DO172*vlookup($B173,'2a. TBill Main'!$B$237:$HF$246,1+DO$123)),DO172)</f>
        <v>20735.07355</v>
      </c>
      <c r="DP173" s="346">
        <f>if($A173-DP$126&gt;=0, if($B173&lt;=$B172,DP172,DP172*vlookup($B173,'2a. TBill Main'!$B$237:$HF$246,1+DP$123)),DP172)</f>
        <v>24882.08826</v>
      </c>
      <c r="DQ173" s="346">
        <f>if($A173-DQ$126&gt;=0, if($B173&lt;=$B172,DQ172,DQ172*vlookup($B173,'2a. TBill Main'!$B$237:$HF$246,1+DQ$123)),DQ172)</f>
        <v>14514.55148</v>
      </c>
      <c r="DR173" s="346">
        <f>if($A173-DR$126&gt;=0, if($B173&lt;=$B172,DR172,DR172*vlookup($B173,'2a. TBill Main'!$B$237:$HF$246,1+DR$123)),DR172)</f>
        <v>98089.87804</v>
      </c>
      <c r="DS173" s="346">
        <f>if($A173-DS$126&gt;=0, if($B173&lt;=$B172,DS172,DS172*vlookup($B173,'2a. TBill Main'!$B$237:$HF$246,1+DS$123)),DS172)</f>
        <v>4167.397287</v>
      </c>
      <c r="DT173" s="346">
        <f>if($A173-DT$126&gt;=0, if($B173&lt;=$B172,DT172,DT172*vlookup($B173,'2a. TBill Main'!$B$237:$HF$246,1+DT$123)),DT172)</f>
        <v>109.8958898</v>
      </c>
      <c r="DU173" s="346">
        <f>if($A173-DU$126&gt;=0, if($B173&lt;=$B172,DU172,DU172*vlookup($B173,'2a. TBill Main'!$B$237:$HF$246,1+DU$123)),DU172)</f>
        <v>36081.765</v>
      </c>
      <c r="DV173" s="346">
        <f>if($A173-DV$126&gt;=0, if($B173&lt;=$B172,DV172,DV172*vlookup($B173,'2a. TBill Main'!$B$237:$HF$246,1+DV$123)),DV172)</f>
        <v>72321.51053</v>
      </c>
      <c r="DW173" s="346">
        <f>if($A173-DW$126&gt;=0, if($B173&lt;=$B172,DW172,DW172*vlookup($B173,'2a. TBill Main'!$B$237:$HF$246,1+DW$123)),DW172)</f>
        <v>20735.07355</v>
      </c>
      <c r="DX173" s="346">
        <f>if($A173-DX$126&gt;=0, if($B173&lt;=$B172,DX172,DX172*vlookup($B173,'2a. TBill Main'!$B$237:$HF$246,1+DX$123)),DX172)</f>
        <v>41470.1471</v>
      </c>
      <c r="DY173" s="346">
        <f>if($A173-DY$126&gt;=0, if($B173&lt;=$B172,DY172,DY172*vlookup($B173,'2a. TBill Main'!$B$237:$HF$246,1+DY$123)),DY172)</f>
        <v>20735.07355</v>
      </c>
      <c r="DZ173" s="346">
        <f>if($A173-DZ$126&gt;=0, if($B173&lt;=$B172,DZ172,DZ172*vlookup($B173,'2a. TBill Main'!$B$237:$HF$246,1+DZ$123)),DZ172)</f>
        <v>125310.3435</v>
      </c>
      <c r="EA173" s="346">
        <f>if($A173-EA$126&gt;=0, if($B173&lt;=$B172,EA172,EA172*vlookup($B173,'2a. TBill Main'!$B$237:$HF$246,1+EA$123)),EA172)</f>
        <v>593.0231035</v>
      </c>
      <c r="EB173" s="346">
        <f>if($A173-EB$126&gt;=0, if($B173&lt;=$B172,EB172,EB172*vlookup($B173,'2a. TBill Main'!$B$237:$HF$246,1+EB$123)),EB172)</f>
        <v>41470.1471</v>
      </c>
      <c r="EC173" s="346">
        <f>if($A173-EC$126&gt;=0, if($B173&lt;=$B172,EC172,EC172*vlookup($B173,'2a. TBill Main'!$B$237:$HF$246,1+EC$123)),EC172)</f>
        <v>59874.95088</v>
      </c>
      <c r="ED173" s="346">
        <f>if($A173-ED$126&gt;=0, if($B173&lt;=$B172,ED172,ED172*vlookup($B173,'2a. TBill Main'!$B$237:$HF$246,1+ED$123)),ED172)</f>
        <v>40559.62855</v>
      </c>
      <c r="EE173" s="346">
        <f>if($A173-EE$126&gt;=0, if($B173&lt;=$B172,EE172,EE172*vlookup($B173,'2a. TBill Main'!$B$237:$HF$246,1+EE$123)),EE172)</f>
        <v>41470.1471</v>
      </c>
      <c r="EF173" s="346">
        <f>if($A173-EF$126&gt;=0, if($B173&lt;=$B172,EF172,EF172*vlookup($B173,'2a. TBill Main'!$B$237:$HF$246,1+EF$123)),EF172)</f>
        <v>10926.09819</v>
      </c>
      <c r="EG173" s="346">
        <f>if($A173-EG$126&gt;=0, if($B173&lt;=$B172,EG172,EG172*vlookup($B173,'2a. TBill Main'!$B$237:$HF$246,1+EG$123)),EG172)</f>
        <v>8715.656405</v>
      </c>
      <c r="EH173" s="346">
        <f>if($A173-EH$126&gt;=0, if($B173&lt;=$B172,EH172,EH172*vlookup($B173,'2a. TBill Main'!$B$237:$HF$246,1+EH$123)),EH172)</f>
        <v>816.9618978</v>
      </c>
      <c r="EI173" s="346">
        <f>if($A173-EI$126&gt;=0, if($B173&lt;=$B172,EI172,EI172*vlookup($B173,'2a. TBill Main'!$B$237:$HF$246,1+EI$123)),EI172)</f>
        <v>41470.1471</v>
      </c>
      <c r="EJ173" s="346">
        <f>if($A173-EJ$126&gt;=0, if($B173&lt;=$B172,EJ172,EJ172*vlookup($B173,'2a. TBill Main'!$B$237:$HF$246,1+EJ$123)),EJ172)</f>
        <v>36930.96994</v>
      </c>
      <c r="EK173" s="346">
        <f>if($A173-EK$126&gt;=0, if($B173&lt;=$B172,EK172,EK172*vlookup($B173,'2a. TBill Main'!$B$237:$HF$246,1+EK$123)),EK172)</f>
        <v>22808.5809</v>
      </c>
      <c r="EL173" s="346">
        <f>if($A173-EL$126&gt;=0, if($B173&lt;=$B172,EL172,EL172*vlookup($B173,'2a. TBill Main'!$B$237:$HF$246,1+EL$123)),EL172)</f>
        <v>8760.568574</v>
      </c>
      <c r="EM173" s="346">
        <f>if($A173-EM$126&gt;=0, if($B173&lt;=$B172,EM172,EM172*vlookup($B173,'2a. TBill Main'!$B$237:$HF$246,1+EM$123)),EM172)</f>
        <v>85036.61013</v>
      </c>
      <c r="EN173" s="346">
        <f>if($A173-EN$126&gt;=0, if($B173&lt;=$B172,EN172,EN172*vlookup($B173,'2a. TBill Main'!$B$237:$HF$246,1+EN$123)),EN172)</f>
        <v>622.0522065</v>
      </c>
      <c r="EO173" s="346">
        <f>if($A173-EO$126&gt;=0, if($B173&lt;=$B172,EO172,EO172*vlookup($B173,'2a. TBill Main'!$B$237:$HF$246,1+EO$123)),EO172)</f>
        <v>35284.79172</v>
      </c>
      <c r="EP173" s="346">
        <f>if($A173-EP$126&gt;=0, if($B173&lt;=$B172,EP172,EP172*vlookup($B173,'2a. TBill Main'!$B$237:$HF$246,1+EP$123)),EP172)</f>
        <v>37401.61464</v>
      </c>
      <c r="EQ173" s="346">
        <f>if($A173-EQ$126&gt;=0, if($B173&lt;=$B172,EQ172,EQ172*vlookup($B173,'2a. TBill Main'!$B$237:$HF$246,1+EQ$123)),EQ172)</f>
        <v>41470.1471</v>
      </c>
      <c r="ER173" s="346">
        <f>if($A173-ER$126&gt;=0, if($B173&lt;=$B172,ER172,ER172*vlookup($B173,'2a. TBill Main'!$B$237:$HF$246,1+ER$123)),ER172)</f>
        <v>74781.04275</v>
      </c>
      <c r="ES173" s="346">
        <f>if($A173-ES$126&gt;=0, if($B173&lt;=$B172,ES172,ES172*vlookup($B173,'2a. TBill Main'!$B$237:$HF$246,1+ES$123)),ES172)</f>
        <v>9945.702438</v>
      </c>
      <c r="ET173" s="346">
        <f>if($A173-ET$126&gt;=0, if($B173&lt;=$B172,ET172,ET172*vlookup($B173,'2a. TBill Main'!$B$237:$HF$246,1+ET$123)),ET172)</f>
        <v>2940.233429</v>
      </c>
      <c r="EU173" s="346">
        <f>if($A173-EU$126&gt;=0, if($B173&lt;=$B172,EU172,EU172*vlookup($B173,'2a. TBill Main'!$B$237:$HF$246,1+EU$123)),EU172)</f>
        <v>16794.04106</v>
      </c>
      <c r="EV173" s="346">
        <f>if($A173-EV$126&gt;=0, if($B173&lt;=$B172,EV172,EV172*vlookup($B173,'2a. TBill Main'!$B$237:$HF$246,1+EV$123)),EV172)</f>
        <v>10068.4126</v>
      </c>
      <c r="EW173" s="346">
        <f>if($A173-EW$126&gt;=0, if($B173&lt;=$B172,EW172,EW172*vlookup($B173,'2a. TBill Main'!$B$237:$HF$246,1+EW$123)),EW172)</f>
        <v>8858.02342</v>
      </c>
      <c r="EX173" s="346">
        <f>if($A173-EX$126&gt;=0, if($B173&lt;=$B172,EX172,EX172*vlookup($B173,'2a. TBill Main'!$B$237:$HF$246,1+EX$123)),EX172)</f>
        <v>12217.31269</v>
      </c>
      <c r="EY173" s="346">
        <f>if($A173-EY$126&gt;=0, if($B173&lt;=$B172,EY172,EY172*vlookup($B173,'2a. TBill Main'!$B$237:$HF$246,1+EY$123)),EY172)</f>
        <v>95318.57326</v>
      </c>
      <c r="EZ173" s="346">
        <f>if($A173-EZ$126&gt;=0, if($B173&lt;=$B172,EZ172,EZ172*vlookup($B173,'2a. TBill Main'!$B$237:$HF$246,1+EZ$123)),EZ172)</f>
        <v>40840.87909</v>
      </c>
      <c r="FA173" s="346">
        <f>if($A173-FA$126&gt;=0, if($B173&lt;=$B172,FA172,FA172*vlookup($B173,'2a. TBill Main'!$B$237:$HF$246,1+FA$123)),FA172)</f>
        <v>7423.571032</v>
      </c>
      <c r="FB173" s="346">
        <f>if($A173-FB$126&gt;=0, if($B173&lt;=$B172,FB172,FB172*vlookup($B173,'2a. TBill Main'!$B$237:$HF$246,1+FB$123)),FB172)</f>
        <v>13047.95973</v>
      </c>
      <c r="FC173" s="346">
        <f>if($A173-FC$126&gt;=0, if($B173&lt;=$B172,FC172,FC172*vlookup($B173,'2a. TBill Main'!$B$237:$HF$246,1+FC$123)),FC172)</f>
        <v>52308.37004</v>
      </c>
      <c r="FD173" s="346">
        <f>if($A173-FD$126&gt;=0, if($B173&lt;=$B172,FD172,FD172*vlookup($B173,'2a. TBill Main'!$B$237:$HF$246,1+FD$123)),FD172)</f>
        <v>42520.81401</v>
      </c>
      <c r="FE173" s="346">
        <f>if($A173-FE$126&gt;=0, if($B173&lt;=$B172,FE172,FE172*vlookup($B173,'2a. TBill Main'!$B$237:$HF$246,1+FE$123)),FE172)</f>
        <v>71428.30577</v>
      </c>
      <c r="FF173" s="346">
        <f>if($A173-FF$126&gt;=0, if($B173&lt;=$B172,FF172,FF172*vlookup($B173,'2a. TBill Main'!$B$237:$HF$246,1+FF$123)),FF172)</f>
        <v>16965.20909</v>
      </c>
      <c r="FG173" s="346">
        <f>if($A173-FG$126&gt;=0, if($B173&lt;=$B172,FG172,FG172*vlookup($B173,'2a. TBill Main'!$B$237:$HF$246,1+FG$123)),FG172)</f>
        <v>21596.94762</v>
      </c>
      <c r="FH173" s="346">
        <f>if($A173-FH$126&gt;=0, if($B173&lt;=$B172,FH172,FH172*vlookup($B173,'2a. TBill Main'!$B$237:$HF$246,1+FH$123)),FH172)</f>
        <v>26729.58331</v>
      </c>
      <c r="FI173" s="346">
        <f>if($A173-FI$126&gt;=0, if($B173&lt;=$B172,FI172,FI172*vlookup($B173,'2a. TBill Main'!$B$237:$HF$246,1+FI$123)),FI172)</f>
        <v>72828.13059</v>
      </c>
      <c r="FJ173" s="346">
        <f>if($A173-FJ$126&gt;=0, if($B173&lt;=$B172,FJ172,FJ172*vlookup($B173,'2a. TBill Main'!$B$237:$HF$246,1+FJ$123)),FJ172)</f>
        <v>75828.5372</v>
      </c>
      <c r="FK173" s="346">
        <f>if($A173-FK$126&gt;=0, if($B173&lt;=$B172,FK172,FK172*vlookup($B173,'2a. TBill Main'!$B$237:$HF$246,1+FK$123)),FK172)</f>
        <v>32379.89085</v>
      </c>
      <c r="FL173" s="346">
        <f>if($A173-FL$126&gt;=0, if($B173&lt;=$B172,FL172,FL172*vlookup($B173,'2a. TBill Main'!$B$237:$HF$246,1+FL$123)),FL172)</f>
        <v>32236.81885</v>
      </c>
      <c r="FM173" s="346">
        <f>if($A173-FM$126&gt;=0, if($B173&lt;=$B172,FM172,FM172*vlookup($B173,'2a. TBill Main'!$B$237:$HF$246,1+FM$123)),FM172)</f>
        <v>85684.18721</v>
      </c>
      <c r="FN173" s="346">
        <f>if($A173-FN$126&gt;=0, if($B173&lt;=$B172,FN172,FN172*vlookup($B173,'2a. TBill Main'!$B$237:$HF$246,1+FN$123)),FN172)</f>
        <v>73179.92184</v>
      </c>
      <c r="FO173" s="346">
        <f>if($A173-FO$126&gt;=0, if($B173&lt;=$B172,FO172,FO172*vlookup($B173,'2a. TBill Main'!$B$237:$HF$246,1+FO$123)),FO172)</f>
        <v>35249.62503</v>
      </c>
      <c r="FP173" s="346">
        <f>if($A173-FP$126&gt;=0, if($B173&lt;=$B172,FP172,FP172*vlookup($B173,'2a. TBill Main'!$B$237:$HF$246,1+FP$123)),FP172)</f>
        <v>12501.17584</v>
      </c>
      <c r="FQ173" s="346">
        <f>if($A173-FQ$126&gt;=0, if($B173&lt;=$B172,FQ172,FQ172*vlookup($B173,'2a. TBill Main'!$B$237:$HF$246,1+FQ$123)),FQ172)</f>
        <v>69059.46876</v>
      </c>
      <c r="FR173" s="346">
        <f>if($A173-FR$126&gt;=0, if($B173&lt;=$B172,FR172,FR172*vlookup($B173,'2a. TBill Main'!$B$237:$HF$246,1+FR$123)),FR172)</f>
        <v>69050.86371</v>
      </c>
      <c r="FS173" s="346">
        <f>if($A173-FS$126&gt;=0, if($B173&lt;=$B172,FS172,FS172*vlookup($B173,'2a. TBill Main'!$B$237:$HF$246,1+FS$123)),FS172)</f>
        <v>31102.61032</v>
      </c>
      <c r="FT173" s="346">
        <f>if($A173-FT$126&gt;=0, if($B173&lt;=$B172,FT172,FT172*vlookup($B173,'2a. TBill Main'!$B$237:$HF$246,1+FT$123)),FT172)</f>
        <v>38687.50023</v>
      </c>
      <c r="FU173" s="346">
        <f>if($A173-FU$126&gt;=0, if($B173&lt;=$B172,FU172,FU172*vlookup($B173,'2a. TBill Main'!$B$237:$HF$246,1+FU$123)),FU172)</f>
        <v>41470.1471</v>
      </c>
      <c r="FV173" s="346">
        <f>if($A173-FV$126&gt;=0, if($B173&lt;=$B172,FV172,FV172*vlookup($B173,'2a. TBill Main'!$B$237:$HF$246,1+FV$123)),FV172)</f>
        <v>87087.3089</v>
      </c>
      <c r="FW173" s="346">
        <f>if($A173-FW$126&gt;=0, if($B173&lt;=$B172,FW172,FW172*vlookup($B173,'2a. TBill Main'!$B$237:$HF$246,1+FW$123)),FW172)</f>
        <v>2069.36034</v>
      </c>
      <c r="FX173" s="346">
        <f>if($A173-FX$126&gt;=0, if($B173&lt;=$B172,FX172,FX172*vlookup($B173,'2a. TBill Main'!$B$237:$HF$246,1+FX$123)),FX172)</f>
        <v>46192.1454</v>
      </c>
      <c r="FY173" s="346">
        <f>if($A173-FY$126&gt;=0, if($B173&lt;=$B172,FY172,FY172*vlookup($B173,'2a. TBill Main'!$B$237:$HF$246,1+FY$123)),FY172)</f>
        <v>42846.95598</v>
      </c>
      <c r="FZ173" s="346">
        <f>if($A173-FZ$126&gt;=0, if($B173&lt;=$B172,FZ172,FZ172*vlookup($B173,'2a. TBill Main'!$B$237:$HF$246,1+FZ$123)),FZ172)</f>
        <v>48086.02481</v>
      </c>
      <c r="GA173" s="346">
        <f>if($A173-GA$126&gt;=0, if($B173&lt;=$B172,GA172,GA172*vlookup($B173,'2a. TBill Main'!$B$237:$HF$246,1+GA$123)),GA172)</f>
        <v>777.5652581</v>
      </c>
      <c r="GB173" s="346">
        <f>if($A173-GB$126&gt;=0, if($B173&lt;=$B172,GB172,GB172*vlookup($B173,'2a. TBill Main'!$B$237:$HF$246,1+GB$123)),GB172)</f>
        <v>4391.688578</v>
      </c>
      <c r="GC173" s="346">
        <f>if($A173-GC$126&gt;=0, if($B173&lt;=$B172,GC172,GC172*vlookup($B173,'2a. TBill Main'!$B$237:$HF$246,1+GC$123)),GC172)</f>
        <v>228.085809</v>
      </c>
      <c r="GD173" s="346">
        <f>if($A173-GD$126&gt;=0, if($B173&lt;=$B172,GD172,GD172*vlookup($B173,'2a. TBill Main'!$B$237:$HF$246,1+GD$123)),GD172)</f>
        <v>17481.74051</v>
      </c>
      <c r="GE173" s="346">
        <f>if($A173-GE$126&gt;=0, if($B173&lt;=$B172,GE172,GE172*vlookup($B173,'2a. TBill Main'!$B$237:$HF$246,1+GE$123)),GE172)</f>
        <v>4477.200021</v>
      </c>
      <c r="GF173" s="346">
        <f>if($A173-GF$126&gt;=0, if($B173&lt;=$B172,GF172,GF172*vlookup($B173,'2a. TBill Main'!$B$237:$HF$246,1+GF$123)),GF172)</f>
        <v>3477.271834</v>
      </c>
      <c r="GG173" s="346">
        <f>if($A173-GG$126&gt;=0, if($B173&lt;=$B172,GG172,GG172*vlookup($B173,'2a. TBill Main'!$B$237:$HF$246,1+GG$123)),GG172)</f>
        <v>51148.15974</v>
      </c>
      <c r="GH173" s="346">
        <f>if($A173-GH$126&gt;=0, if($B173&lt;=$B172,GH172,GH172*vlookup($B173,'2a. TBill Main'!$B$237:$HF$246,1+GH$123)),GH172)</f>
        <v>228.085809</v>
      </c>
      <c r="GI173" s="346">
        <f>if($A173-GI$126&gt;=0, if($B173&lt;=$B172,GI172,GI172*vlookup($B173,'2a. TBill Main'!$B$237:$HF$246,1+GI$123)),GI172)</f>
        <v>518.3768387</v>
      </c>
      <c r="GJ173" s="346">
        <f>if($A173-GJ$126&gt;=0, if($B173&lt;=$B172,GJ172,GJ172*vlookup($B173,'2a. TBill Main'!$B$237:$HF$246,1+GJ$123)),GJ172)</f>
        <v>68.42574271</v>
      </c>
      <c r="GK173" s="346">
        <f>if($A173-GK$126&gt;=0, if($B173&lt;=$B172,GK172,GK172*vlookup($B173,'2a. TBill Main'!$B$237:$HF$246,1+GK$123)),GK172)</f>
        <v>33733.80822</v>
      </c>
      <c r="GL173" s="346">
        <f>if($A173-GL$126&gt;=0, if($B173&lt;=$B172,GL172,GL172*vlookup($B173,'2a. TBill Main'!$B$237:$HF$246,1+GL$123)),GL172)</f>
        <v>24727.21799</v>
      </c>
      <c r="GM173" s="346">
        <f>if($A173-GM$126&gt;=0, if($B173&lt;=$B172,GM172,GM172*vlookup($B173,'2a. TBill Main'!$B$237:$HF$246,1+GM$123)),GM172)</f>
        <v>673.8898903</v>
      </c>
      <c r="GN173" s="346">
        <f>if($A173-GN$126&gt;=0, if($B173&lt;=$B172,GN172,GN172*vlookup($B173,'2a. TBill Main'!$B$237:$HF$246,1+GN$123)),GN172)</f>
        <v>20.73507355</v>
      </c>
      <c r="GO173" s="346">
        <f>if($A173-GO$126&gt;=0, if($B173&lt;=$B172,GO172,GO172*vlookup($B173,'2a. TBill Main'!$B$237:$HF$246,1+GO$123)),GO172)</f>
        <v>2415.636068</v>
      </c>
      <c r="GP173" s="346">
        <f>if($A173-GP$126&gt;=0, if($B173&lt;=$B172,GP172,GP172*vlookup($B173,'2a. TBill Main'!$B$237:$HF$246,1+GP$123)),GP172)</f>
        <v>22611.5977</v>
      </c>
      <c r="GQ173" s="346">
        <f>if($A173-GQ$126&gt;=0, if($B173&lt;=$B172,GQ172,GQ172*vlookup($B173,'2a. TBill Main'!$B$237:$HF$246,1+GQ$123)),GQ172)</f>
        <v>23745.80623</v>
      </c>
      <c r="GR173" s="346">
        <f>if($A173-GR$126&gt;=0, if($B173&lt;=$B172,GR172,GR172*vlookup($B173,'2a. TBill Main'!$B$237:$HF$246,1+GR$123)),GR172)</f>
        <v>28301.30189</v>
      </c>
      <c r="GS173" s="346">
        <f>if($A173-GS$126&gt;=0, if($B173&lt;=$B172,GS172,GS172*vlookup($B173,'2a. TBill Main'!$B$237:$HF$246,1+GS$123)),GS172)</f>
        <v>57407.12463</v>
      </c>
      <c r="GT173" s="346">
        <f>if($A173-GT$126&gt;=0, if($B173&lt;=$B172,GT172,GT172*vlookup($B173,'2a. TBill Main'!$B$237:$HF$246,1+GT$123)),GT172)</f>
        <v>4144.941202</v>
      </c>
      <c r="GU173" s="346">
        <f>if($A173-GU$126&gt;=0, if($B173&lt;=$B172,GU172,GU172*vlookup($B173,'2a. TBill Main'!$B$237:$HF$246,1+GU$123)),GU172)</f>
        <v>17212.18455</v>
      </c>
      <c r="GV173" s="346">
        <f>if($A173-GV$126&gt;=0, if($B173&lt;=$B172,GV172,GV172*vlookup($B173,'2a. TBill Main'!$B$237:$HF$246,1+GV$123)),GV172)</f>
        <v>28745.03246</v>
      </c>
      <c r="GW173" s="346">
        <f>if($A173-GW$126&gt;=0, if($B173&lt;=$B172,GW172,GW172*vlookup($B173,'2a. TBill Main'!$B$237:$HF$246,1+GW$123)),GW172)</f>
        <v>31407.4159</v>
      </c>
      <c r="GX173" s="346">
        <f>if($A173-GX$126&gt;=0, if($B173&lt;=$B172,GX172,GX172*vlookup($B173,'2a. TBill Main'!$B$237:$HF$246,1+GX$123)),GX172)</f>
        <v>13739.05973</v>
      </c>
      <c r="GY173" s="346">
        <f>if($A173-GY$126&gt;=0, if($B173&lt;=$B172,GY172,GY172*vlookup($B173,'2a. TBill Main'!$B$237:$HF$246,1+GY$123)),GY172)</f>
        <v>53106.67037</v>
      </c>
      <c r="GZ173" s="346">
        <f>if($A173-GZ$126&gt;=0, if($B173&lt;=$B172,GZ172,GZ172*vlookup($B173,'2a. TBill Main'!$B$237:$HF$246,1+GZ$123)),GZ172)</f>
        <v>42660.34032</v>
      </c>
      <c r="HA173" s="346">
        <f>if($A173-HA$126&gt;=0, if($B173&lt;=$B172,HA172,HA172*vlookup($B173,'2a. TBill Main'!$B$237:$HF$246,1+HA$123)),HA172)</f>
        <v>61473.27255</v>
      </c>
      <c r="HB173" s="346">
        <f>if($A173-HB$126&gt;=0, if($B173&lt;=$B172,HB172,HB172*vlookup($B173,'2a. TBill Main'!$B$237:$HF$246,1+HB$123)),HB172)</f>
        <v>38036.41892</v>
      </c>
      <c r="HC173" s="346">
        <f>if($A173-HC$126&gt;=0, if($B173&lt;=$B172,HC172,HC172*vlookup($B173,'2a. TBill Main'!$B$237:$HF$246,1+HC$123)),HC172)</f>
        <v>11271.58598</v>
      </c>
      <c r="HD173" s="346">
        <f>if($A173-HD$126&gt;=0, if($B173&lt;=$B172,HD172,HD172*vlookup($B173,'2a. TBill Main'!$B$237:$HF$246,1+HD$123)),HD172)</f>
        <v>27322.60642</v>
      </c>
      <c r="HE173" s="346">
        <f>if($A173-HE$126&gt;=0, if($B173&lt;=$B172,HE172,HE172*vlookup($B173,'2a. TBill Main'!$B$237:$HF$246,1+HE$123)),HE172)</f>
        <v>25317.23451</v>
      </c>
      <c r="HF173" s="346">
        <f>if($A173-HF$126&gt;=0, if($B173&lt;=$B172,HF172,HF172*vlookup($B173,'2a. TBill Main'!$B$237:$HF$246,1+HF$123)),HF172)</f>
        <v>25522.80203</v>
      </c>
      <c r="HG173" s="346">
        <f>if($A173-HG$126&gt;=0, if($B173&lt;=$B172,HG172,HG172*vlookup($B173,'2a. TBill Main'!$B$237:$HF$246,1+HG$123)),HG172)</f>
        <v>5248.047115</v>
      </c>
      <c r="HH173" s="346">
        <f>if($A173-HH$126&gt;=0, if($B173&lt;=$B172,HH172,HH172*vlookup($B173,'2a. TBill Main'!$B$237:$HF$246,1+HH$123)),HH172)</f>
        <v>31191.77114</v>
      </c>
      <c r="HI173" s="346">
        <f>if($A173-HI$126&gt;=0, if($B173&lt;=$B172,HI172,HI172*vlookup($B173,'2a. TBill Main'!$B$237:$HF$246,1+HI$123)),HI172)</f>
        <v>48327.23592</v>
      </c>
      <c r="HJ173" s="346"/>
      <c r="HK173" s="346"/>
      <c r="HL173" s="346"/>
      <c r="HM173" s="346"/>
      <c r="HN173" s="346"/>
      <c r="HO173" s="346"/>
      <c r="HP173" s="346"/>
      <c r="HQ173" s="346"/>
      <c r="HR173" s="346"/>
      <c r="HS173" s="346"/>
      <c r="HT173" s="346"/>
      <c r="HU173" s="346"/>
      <c r="HV173" s="346"/>
      <c r="HW173" s="346"/>
      <c r="HX173" s="346"/>
    </row>
    <row r="174">
      <c r="A174" s="331" t="str">
        <f t="shared" si="33"/>
        <v>09-2032</v>
      </c>
      <c r="B174" s="346">
        <f t="shared" si="36"/>
        <v>11</v>
      </c>
      <c r="C174" s="346">
        <f t="shared" si="34"/>
        <v>7836017.994</v>
      </c>
      <c r="D174" s="338">
        <f t="shared" si="35"/>
        <v>11</v>
      </c>
      <c r="E174" s="346"/>
      <c r="F174" s="346">
        <f>if($A174-F$126&gt;=0, if($B174&lt;=$B173,F173,F173*vlookup($B174,'2a. TBill Main'!$B$237:$HF$246,1+F$123)),F173)</f>
        <v>690.0348632</v>
      </c>
      <c r="G174" s="346">
        <f>if($A174-G$126&gt;=0, if($B174&lt;=$B173,G173,G173*vlookup($B174,'2a. TBill Main'!$B$237:$HF$246,1+G$123)),G173)</f>
        <v>17771.39682</v>
      </c>
      <c r="H174" s="346">
        <f>if($A174-H$126&gt;=0, if($B174&lt;=$B173,H173,H173*vlookup($B174,'2a. TBill Main'!$B$237:$HF$246,1+H$123)),H173)</f>
        <v>48765.71471</v>
      </c>
      <c r="I174" s="346">
        <f>if($A174-I$126&gt;=0, if($B174&lt;=$B173,I173,I173*vlookup($B174,'2a. TBill Main'!$B$237:$HF$246,1+I$123)),I173)</f>
        <v>18287.14302</v>
      </c>
      <c r="J174" s="346">
        <f>if($A174-J$126&gt;=0, if($B174&lt;=$B173,J173,J173*vlookup($B174,'2a. TBill Main'!$B$237:$HF$246,1+J$123)),J173)</f>
        <v>24382.85736</v>
      </c>
      <c r="K174" s="346">
        <f>if($A174-K$126&gt;=0, if($B174&lt;=$B173,K173,K173*vlookup($B174,'2a. TBill Main'!$B$237:$HF$246,1+K$123)),K173)</f>
        <v>24382.85736</v>
      </c>
      <c r="L174" s="346">
        <f>if($A174-L$126&gt;=0, if($B174&lt;=$B173,L173,L173*vlookup($B174,'2a. TBill Main'!$B$237:$HF$246,1+L$123)),L173)</f>
        <v>6392.331799</v>
      </c>
      <c r="M174" s="346">
        <f>if($A174-M$126&gt;=0, if($B174&lt;=$B173,M173,M173*vlookup($B174,'2a. TBill Main'!$B$237:$HF$246,1+M$123)),M173)</f>
        <v>180601.3862</v>
      </c>
      <c r="N174" s="346">
        <f>if($A174-N$126&gt;=0, if($B174&lt;=$B173,N173,N173*vlookup($B174,'2a. TBill Main'!$B$237:$HF$246,1+N$123)),N173)</f>
        <v>60831.59606</v>
      </c>
      <c r="O174" s="346">
        <f>if($A174-O$126&gt;=0, if($B174&lt;=$B173,O173,O173*vlookup($B174,'2a. TBill Main'!$B$237:$HF$246,1+O$123)),O173)</f>
        <v>3245.358314</v>
      </c>
      <c r="P174" s="346">
        <f>if($A174-P$126&gt;=0, if($B174&lt;=$B173,P173,P173*vlookup($B174,'2a. TBill Main'!$B$237:$HF$246,1+P$123)),P173)</f>
        <v>24.38285736</v>
      </c>
      <c r="Q174" s="346">
        <f>if($A174-Q$126&gt;=0, if($B174&lt;=$B173,Q173,Q173*vlookup($B174,'2a. TBill Main'!$B$237:$HF$246,1+Q$123)),Q173)</f>
        <v>463.2742898</v>
      </c>
      <c r="R174" s="346">
        <f>if($A174-R$126&gt;=0, if($B174&lt;=$B173,R173,R173*vlookup($B174,'2a. TBill Main'!$B$237:$HF$246,1+R$123)),R173)</f>
        <v>17990.52556</v>
      </c>
      <c r="S174" s="346">
        <f>if($A174-S$126&gt;=0, if($B174&lt;=$B173,S173,S173*vlookup($B174,'2a. TBill Main'!$B$237:$HF$246,1+S$123)),S173)</f>
        <v>14473.15209</v>
      </c>
      <c r="T174" s="346">
        <f>if($A174-T$126&gt;=0, if($B174&lt;=$B173,T173,T173*vlookup($B174,'2a. TBill Main'!$B$237:$HF$246,1+T$123)),T173)</f>
        <v>160992.6923</v>
      </c>
      <c r="U174" s="346">
        <f>if($A174-U$126&gt;=0, if($B174&lt;=$B173,U173,U173*vlookup($B174,'2a. TBill Main'!$B$237:$HF$246,1+U$123)),U173)</f>
        <v>24837.76833</v>
      </c>
      <c r="V174" s="346">
        <f>if($A174-V$126&gt;=0, if($B174&lt;=$B173,V173,V173*vlookup($B174,'2a. TBill Main'!$B$237:$HF$246,1+V$123)),V173)</f>
        <v>79731.3096</v>
      </c>
      <c r="W174" s="346">
        <f>if($A174-W$126&gt;=0, if($B174&lt;=$B173,W173,W173*vlookup($B174,'2a. TBill Main'!$B$237:$HF$246,1+W$123)),W173)</f>
        <v>24382.85736</v>
      </c>
      <c r="X174" s="346">
        <f>if($A174-X$126&gt;=0, if($B174&lt;=$B173,X173,X173*vlookup($B174,'2a. TBill Main'!$B$237:$HF$246,1+X$123)),X173)</f>
        <v>43055.22514</v>
      </c>
      <c r="Y174" s="346">
        <f>if($A174-Y$126&gt;=0, if($B174&lt;=$B173,Y173,Y173*vlookup($B174,'2a. TBill Main'!$B$237:$HF$246,1+Y$123)),Y173)</f>
        <v>24382.85736</v>
      </c>
      <c r="Z174" s="346">
        <f>if($A174-Z$126&gt;=0, if($B174&lt;=$B173,Z173,Z173*vlookup($B174,'2a. TBill Main'!$B$237:$HF$246,1+Z$123)),Z173)</f>
        <v>3084.431456</v>
      </c>
      <c r="AA174" s="346">
        <f>if($A174-AA$126&gt;=0, if($B174&lt;=$B173,AA173,AA173*vlookup($B174,'2a. TBill Main'!$B$237:$HF$246,1+AA$123)),AA173)</f>
        <v>54394.57048</v>
      </c>
      <c r="AB174" s="346">
        <f>if($A174-AB$126&gt;=0, if($B174&lt;=$B173,AB173,AB173*vlookup($B174,'2a. TBill Main'!$B$237:$HF$246,1+AB$123)),AB173)</f>
        <v>32174.8627</v>
      </c>
      <c r="AC174" s="346">
        <f>if($A174-AC$126&gt;=0, if($B174&lt;=$B173,AC173,AC173*vlookup($B174,'2a. TBill Main'!$B$237:$HF$246,1+AC$123)),AC173)</f>
        <v>19506.28589</v>
      </c>
      <c r="AD174" s="346">
        <f>if($A174-AD$126&gt;=0, if($B174&lt;=$B173,AD173,AD173*vlookup($B174,'2a. TBill Main'!$B$237:$HF$246,1+AD$123)),AD173)</f>
        <v>12191.42868</v>
      </c>
      <c r="AE174" s="346">
        <f>if($A174-AE$126&gt;=0, if($B174&lt;=$B173,AE173,AE173*vlookup($B174,'2a. TBill Main'!$B$237:$HF$246,1+AE$123)),AE173)</f>
        <v>106592.7332</v>
      </c>
      <c r="AF174" s="346">
        <f>if($A174-AF$126&gt;=0, if($B174&lt;=$B173,AF173,AF173*vlookup($B174,'2a. TBill Main'!$B$237:$HF$246,1+AF$123)),AF173)</f>
        <v>19202.15851</v>
      </c>
      <c r="AG174" s="346">
        <f>if($A174-AG$126&gt;=0, if($B174&lt;=$B173,AG173,AG173*vlookup($B174,'2a. TBill Main'!$B$237:$HF$246,1+AG$123)),AG173)</f>
        <v>26786.05616</v>
      </c>
      <c r="AH174" s="346">
        <f>if($A174-AH$126&gt;=0, if($B174&lt;=$B173,AH173,AH173*vlookup($B174,'2a. TBill Main'!$B$237:$HF$246,1+AH$123)),AH173)</f>
        <v>20342.78857</v>
      </c>
      <c r="AI174" s="346">
        <f>if($A174-AI$126&gt;=0, if($B174&lt;=$B173,AI173,AI173*vlookup($B174,'2a. TBill Main'!$B$237:$HF$246,1+AI$123)),AI173)</f>
        <v>37813.3497</v>
      </c>
      <c r="AJ174" s="346">
        <f>if($A174-AJ$126&gt;=0, if($B174&lt;=$B173,AJ173,AJ173*vlookup($B174,'2a. TBill Main'!$B$237:$HF$246,1+AJ$123)),AJ173)</f>
        <v>36574.28604</v>
      </c>
      <c r="AK174" s="346">
        <f>if($A174-AK$126&gt;=0, if($B174&lt;=$B173,AK173,AK173*vlookup($B174,'2a. TBill Main'!$B$237:$HF$246,1+AK$123)),AK173)</f>
        <v>29259.42883</v>
      </c>
      <c r="AL174" s="346">
        <f>if($A174-AL$126&gt;=0, if($B174&lt;=$B173,AL173,AL173*vlookup($B174,'2a. TBill Main'!$B$237:$HF$246,1+AL$123)),AL173)</f>
        <v>19506.28589</v>
      </c>
      <c r="AM174" s="346">
        <f>if($A174-AM$126&gt;=0, if($B174&lt;=$B173,AM173,AM173*vlookup($B174,'2a. TBill Main'!$B$237:$HF$246,1+AM$123)),AM173)</f>
        <v>27556.87143</v>
      </c>
      <c r="AN174" s="346">
        <f>if($A174-AN$126&gt;=0, if($B174&lt;=$B173,AN173,AN173*vlookup($B174,'2a. TBill Main'!$B$237:$HF$246,1+AN$123)),AN173)</f>
        <v>146579.9853</v>
      </c>
      <c r="AO174" s="346">
        <f>if($A174-AO$126&gt;=0, if($B174&lt;=$B173,AO173,AO173*vlookup($B174,'2a. TBill Main'!$B$237:$HF$246,1+AO$123)),AO173)</f>
        <v>16065.27952</v>
      </c>
      <c r="AP174" s="346">
        <f>if($A174-AP$126&gt;=0, if($B174&lt;=$B173,AP173,AP173*vlookup($B174,'2a. TBill Main'!$B$237:$HF$246,1+AP$123)),AP173)</f>
        <v>29214.63752</v>
      </c>
      <c r="AQ174" s="346">
        <f>if($A174-AQ$126&gt;=0, if($B174&lt;=$B173,AQ173,AQ173*vlookup($B174,'2a. TBill Main'!$B$237:$HF$246,1+AQ$123)),AQ173)</f>
        <v>67981.89336</v>
      </c>
      <c r="AR174" s="346">
        <f>if($A174-AR$126&gt;=0, if($B174&lt;=$B173,AR173,AR173*vlookup($B174,'2a. TBill Main'!$B$237:$HF$246,1+AR$123)),AR173)</f>
        <v>48765.71471</v>
      </c>
      <c r="AS174" s="346">
        <f>if($A174-AS$126&gt;=0, if($B174&lt;=$B173,AS173,AS173*vlookup($B174,'2a. TBill Main'!$B$237:$HF$246,1+AS$123)),AS173)</f>
        <v>14629.71441</v>
      </c>
      <c r="AT174" s="346">
        <f>if($A174-AT$126&gt;=0, if($B174&lt;=$B173,AT173,AT173*vlookup($B174,'2a. TBill Main'!$B$237:$HF$246,1+AT$123)),AT173)</f>
        <v>19506.28589</v>
      </c>
      <c r="AU174" s="346">
        <f>if($A174-AU$126&gt;=0, if($B174&lt;=$B173,AU173,AU173*vlookup($B174,'2a. TBill Main'!$B$237:$HF$246,1+AU$123)),AU173)</f>
        <v>19506.28589</v>
      </c>
      <c r="AV174" s="346">
        <f>if($A174-AV$126&gt;=0, if($B174&lt;=$B173,AV173,AV173*vlookup($B174,'2a. TBill Main'!$B$237:$HF$246,1+AV$123)),AV173)</f>
        <v>12191.42868</v>
      </c>
      <c r="AW174" s="346">
        <f>if($A174-AW$126&gt;=0, if($B174&lt;=$B173,AW173,AW173*vlookup($B174,'2a. TBill Main'!$B$237:$HF$246,1+AW$123)),AW173)</f>
        <v>12191.42868</v>
      </c>
      <c r="AX174" s="346">
        <f>if($A174-AX$126&gt;=0, if($B174&lt;=$B173,AX173,AX173*vlookup($B174,'2a. TBill Main'!$B$237:$HF$246,1+AX$123)),AX173)</f>
        <v>90701.79108</v>
      </c>
      <c r="AY174" s="346">
        <f>if($A174-AY$126&gt;=0, if($B174&lt;=$B173,AY173,AY173*vlookup($B174,'2a. TBill Main'!$B$237:$HF$246,1+AY$123)),AY173)</f>
        <v>69013.11755</v>
      </c>
      <c r="AZ174" s="346">
        <f>if($A174-AZ$126&gt;=0, if($B174&lt;=$B173,AZ173,AZ173*vlookup($B174,'2a. TBill Main'!$B$237:$HF$246,1+AZ$123)),AZ173)</f>
        <v>27584.25338</v>
      </c>
      <c r="BA174" s="346">
        <f>if($A174-BA$126&gt;=0, if($B174&lt;=$B173,BA173,BA173*vlookup($B174,'2a. TBill Main'!$B$237:$HF$246,1+BA$123)),BA173)</f>
        <v>41965.21388</v>
      </c>
      <c r="BB174" s="346">
        <f>if($A174-BB$126&gt;=0, if($B174&lt;=$B173,BB173,BB173*vlookup($B174,'2a. TBill Main'!$B$237:$HF$246,1+BB$123)),BB173)</f>
        <v>77383.89878</v>
      </c>
      <c r="BC174" s="346">
        <f>if($A174-BC$126&gt;=0, if($B174&lt;=$B173,BC173,BC173*vlookup($B174,'2a. TBill Main'!$B$237:$HF$246,1+BC$123)),BC173)</f>
        <v>731.4857207</v>
      </c>
      <c r="BD174" s="346">
        <f>if($A174-BD$126&gt;=0, if($B174&lt;=$B173,BD173,BD173*vlookup($B174,'2a. TBill Main'!$B$237:$HF$246,1+BD$123)),BD173)</f>
        <v>36574.28604</v>
      </c>
      <c r="BE174" s="346">
        <f>if($A174-BE$126&gt;=0, if($B174&lt;=$B173,BE173,BE173*vlookup($B174,'2a. TBill Main'!$B$237:$HF$246,1+BE$123)),BE173)</f>
        <v>24382.85736</v>
      </c>
      <c r="BF174" s="346">
        <f>if($A174-BF$126&gt;=0, if($B174&lt;=$B173,BF173,BF173*vlookup($B174,'2a. TBill Main'!$B$237:$HF$246,1+BF$123)),BF173)</f>
        <v>12191.42868</v>
      </c>
      <c r="BG174" s="346">
        <f>if($A174-BG$126&gt;=0, if($B174&lt;=$B173,BG173,BG173*vlookup($B174,'2a. TBill Main'!$B$237:$HF$246,1+BG$123)),BG173)</f>
        <v>12191.42868</v>
      </c>
      <c r="BH174" s="346">
        <f>if($A174-BH$126&gt;=0, if($B174&lt;=$B173,BH173,BH173*vlookup($B174,'2a. TBill Main'!$B$237:$HF$246,1+BH$123)),BH173)</f>
        <v>24382.85736</v>
      </c>
      <c r="BI174" s="346">
        <f>if($A174-BI$126&gt;=0, if($B174&lt;=$B173,BI173,BI173*vlookup($B174,'2a. TBill Main'!$B$237:$HF$246,1+BI$123)),BI173)</f>
        <v>135232.2035</v>
      </c>
      <c r="BJ174" s="346">
        <f>if($A174-BJ$126&gt;=0, if($B174&lt;=$B173,BJ173,BJ173*vlookup($B174,'2a. TBill Main'!$B$237:$HF$246,1+BJ$123)),BJ173)</f>
        <v>24382.85736</v>
      </c>
      <c r="BK174" s="346">
        <f>if($A174-BK$126&gt;=0, if($B174&lt;=$B173,BK173,BK173*vlookup($B174,'2a. TBill Main'!$B$237:$HF$246,1+BK$123)),BK173)</f>
        <v>45237.32019</v>
      </c>
      <c r="BL174" s="346">
        <f>if($A174-BL$126&gt;=0, if($B174&lt;=$B173,BL173,BL173*vlookup($B174,'2a. TBill Main'!$B$237:$HF$246,1+BL$123)),BL173)</f>
        <v>60957.14339</v>
      </c>
      <c r="BM174" s="346">
        <f>if($A174-BM$126&gt;=0, if($B174&lt;=$B173,BM173,BM173*vlookup($B174,'2a. TBill Main'!$B$237:$HF$246,1+BM$123)),BM173)</f>
        <v>48.76571471</v>
      </c>
      <c r="BN174" s="346">
        <f>if($A174-BN$126&gt;=0, if($B174&lt;=$B173,BN173,BN173*vlookup($B174,'2a. TBill Main'!$B$237:$HF$246,1+BN$123)),BN173)</f>
        <v>6924.365747</v>
      </c>
      <c r="BO174" s="346">
        <f>if($A174-BO$126&gt;=0, if($B174&lt;=$B173,BO173,BO173*vlookup($B174,'2a. TBill Main'!$B$237:$HF$246,1+BO$123)),BO173)</f>
        <v>47817.61169</v>
      </c>
      <c r="BP174" s="346">
        <f>if($A174-BP$126&gt;=0, if($B174&lt;=$B173,BP173,BP173*vlookup($B174,'2a. TBill Main'!$B$237:$HF$246,1+BP$123)),BP173)</f>
        <v>24382.85736</v>
      </c>
      <c r="BQ174" s="346">
        <f>if($A174-BQ$126&gt;=0, if($B174&lt;=$B173,BQ173,BQ173*vlookup($B174,'2a. TBill Main'!$B$237:$HF$246,1+BQ$123)),BQ173)</f>
        <v>5599.718255</v>
      </c>
      <c r="BR174" s="346">
        <f>if($A174-BR$126&gt;=0, if($B174&lt;=$B173,BR173,BR173*vlookup($B174,'2a. TBill Main'!$B$237:$HF$246,1+BR$123)),BR173)</f>
        <v>24382.85736</v>
      </c>
      <c r="BS174" s="346">
        <f>if($A174-BS$126&gt;=0, if($B174&lt;=$B173,BS173,BS173*vlookup($B174,'2a. TBill Main'!$B$237:$HF$246,1+BS$123)),BS173)</f>
        <v>14629.71441</v>
      </c>
      <c r="BT174" s="346">
        <f>if($A174-BT$126&gt;=0, if($B174&lt;=$B173,BT173,BT173*vlookup($B174,'2a. TBill Main'!$B$237:$HF$246,1+BT$123)),BT173)</f>
        <v>170197.2209</v>
      </c>
      <c r="BU174" s="346">
        <f>if($A174-BU$126&gt;=0, if($B174&lt;=$B173,BU173,BU173*vlookup($B174,'2a. TBill Main'!$B$237:$HF$246,1+BU$123)),BU173)</f>
        <v>61184.26971</v>
      </c>
      <c r="BV174" s="346">
        <f>if($A174-BV$126&gt;=0, if($B174&lt;=$B173,BV173,BV173*vlookup($B174,'2a. TBill Main'!$B$237:$HF$246,1+BV$123)),BV173)</f>
        <v>60957.14339</v>
      </c>
      <c r="BW174" s="346">
        <f>if($A174-BW$126&gt;=0, if($B174&lt;=$B173,BW173,BW173*vlookup($B174,'2a. TBill Main'!$B$237:$HF$246,1+BW$123)),BW173)</f>
        <v>1226.457725</v>
      </c>
      <c r="BX174" s="346">
        <f>if($A174-BX$126&gt;=0, if($B174&lt;=$B173,BX173,BX173*vlookup($B174,'2a. TBill Main'!$B$237:$HF$246,1+BX$123)),BX173)</f>
        <v>36574.28604</v>
      </c>
      <c r="BY174" s="346">
        <f>if($A174-BY$126&gt;=0, if($B174&lt;=$B173,BY173,BY173*vlookup($B174,'2a. TBill Main'!$B$237:$HF$246,1+BY$123)),BY173)</f>
        <v>24382.85736</v>
      </c>
      <c r="BZ174" s="346">
        <f>if($A174-BZ$126&gt;=0, if($B174&lt;=$B173,BZ173,BZ173*vlookup($B174,'2a. TBill Main'!$B$237:$HF$246,1+BZ$123)),BZ173)</f>
        <v>14847.74592</v>
      </c>
      <c r="CA174" s="346">
        <f>if($A174-CA$126&gt;=0, if($B174&lt;=$B173,CA173,CA173*vlookup($B174,'2a. TBill Main'!$B$237:$HF$246,1+CA$123)),CA173)</f>
        <v>24382.85736</v>
      </c>
      <c r="CB174" s="346">
        <f>if($A174-CB$126&gt;=0, if($B174&lt;=$B173,CB173,CB173*vlookup($B174,'2a. TBill Main'!$B$237:$HF$246,1+CB$123)),CB173)</f>
        <v>50043.37644</v>
      </c>
      <c r="CC174" s="346">
        <f>if($A174-CC$126&gt;=0, if($B174&lt;=$B173,CC173,CC173*vlookup($B174,'2a. TBill Main'!$B$237:$HF$246,1+CC$123)),CC173)</f>
        <v>92135.3568</v>
      </c>
      <c r="CD174" s="346">
        <f>if($A174-CD$126&gt;=0, if($B174&lt;=$B173,CD173,CD173*vlookup($B174,'2a. TBill Main'!$B$237:$HF$246,1+CD$123)),CD173)</f>
        <v>25597.12365</v>
      </c>
      <c r="CE174" s="346">
        <f>if($A174-CE$126&gt;=0, if($B174&lt;=$B173,CE173,CE173*vlookup($B174,'2a. TBill Main'!$B$237:$HF$246,1+CE$123)),CE173)</f>
        <v>54389.91336</v>
      </c>
      <c r="CF174" s="346">
        <f>if($A174-CF$126&gt;=0, if($B174&lt;=$B173,CF173,CF173*vlookup($B174,'2a. TBill Main'!$B$237:$HF$246,1+CF$123)),CF173)</f>
        <v>60957.14339</v>
      </c>
      <c r="CG174" s="346">
        <f>if($A174-CG$126&gt;=0, if($B174&lt;=$B173,CG173,CG173*vlookup($B174,'2a. TBill Main'!$B$237:$HF$246,1+CG$123)),CG173)</f>
        <v>12.19142868</v>
      </c>
      <c r="CH174" s="346">
        <f>if($A174-CH$126&gt;=0, if($B174&lt;=$B173,CH173,CH173*vlookup($B174,'2a. TBill Main'!$B$237:$HF$246,1+CH$123)),CH173)</f>
        <v>34312.84916</v>
      </c>
      <c r="CI174" s="346">
        <f>if($A174-CI$126&gt;=0, if($B174&lt;=$B173,CI173,CI173*vlookup($B174,'2a. TBill Main'!$B$237:$HF$246,1+CI$123)),CI173)</f>
        <v>24382.85736</v>
      </c>
      <c r="CJ174" s="346">
        <f>if($A174-CJ$126&gt;=0, if($B174&lt;=$B173,CJ173,CJ173*vlookup($B174,'2a. TBill Main'!$B$237:$HF$246,1+CJ$123)),CJ173)</f>
        <v>12191.42868</v>
      </c>
      <c r="CK174" s="346">
        <f>if($A174-CK$126&gt;=0, if($B174&lt;=$B173,CK173,CK173*vlookup($B174,'2a. TBill Main'!$B$237:$HF$246,1+CK$123)),CK173)</f>
        <v>21226.05758</v>
      </c>
      <c r="CL174" s="346">
        <f>if($A174-CL$126&gt;=0, if($B174&lt;=$B173,CL173,CL173*vlookup($B174,'2a. TBill Main'!$B$237:$HF$246,1+CL$123)),CL173)</f>
        <v>18314.03731</v>
      </c>
      <c r="CM174" s="346">
        <f>if($A174-CM$126&gt;=0, if($B174&lt;=$B173,CM173,CM173*vlookup($B174,'2a. TBill Main'!$B$237:$HF$246,1+CM$123)),CM173)</f>
        <v>108098.9598</v>
      </c>
      <c r="CN174" s="346">
        <f>if($A174-CN$126&gt;=0, if($B174&lt;=$B173,CN173,CN173*vlookup($B174,'2a. TBill Main'!$B$237:$HF$246,1+CN$123)),CN173)</f>
        <v>38179.19009</v>
      </c>
      <c r="CO174" s="346">
        <f>if($A174-CO$126&gt;=0, if($B174&lt;=$B173,CO173,CO173*vlookup($B174,'2a. TBill Main'!$B$237:$HF$246,1+CO$123)),CO173)</f>
        <v>359.7618201</v>
      </c>
      <c r="CP174" s="346">
        <f>if($A174-CP$126&gt;=0, if($B174&lt;=$B173,CP173,CP173*vlookup($B174,'2a. TBill Main'!$B$237:$HF$246,1+CP$123)),CP173)</f>
        <v>50961.20619</v>
      </c>
      <c r="CQ174" s="346">
        <f>if($A174-CQ$126&gt;=0, if($B174&lt;=$B173,CQ173,CQ173*vlookup($B174,'2a. TBill Main'!$B$237:$HF$246,1+CQ$123)),CQ173)</f>
        <v>11242.55688</v>
      </c>
      <c r="CR174" s="346">
        <f>if($A174-CR$126&gt;=0, if($B174&lt;=$B173,CR173,CR173*vlookup($B174,'2a. TBill Main'!$B$237:$HF$246,1+CR$123)),CR173)</f>
        <v>32206.50772</v>
      </c>
      <c r="CS174" s="346">
        <f>if($A174-CS$126&gt;=0, if($B174&lt;=$B173,CS173,CS173*vlookup($B174,'2a. TBill Main'!$B$237:$HF$246,1+CS$123)),CS173)</f>
        <v>9526.942699</v>
      </c>
      <c r="CT174" s="346">
        <f>if($A174-CT$126&gt;=0, if($B174&lt;=$B173,CT173,CT173*vlookup($B174,'2a. TBill Main'!$B$237:$HF$246,1+CT$123)),CT173)</f>
        <v>31488.98525</v>
      </c>
      <c r="CU174" s="346">
        <f>if($A174-CU$126&gt;=0, if($B174&lt;=$B173,CU173,CU173*vlookup($B174,'2a. TBill Main'!$B$237:$HF$246,1+CU$123)),CU173)</f>
        <v>47865.09597</v>
      </c>
      <c r="CV174" s="346">
        <f>if($A174-CV$126&gt;=0, if($B174&lt;=$B173,CV173,CV173*vlookup($B174,'2a. TBill Main'!$B$237:$HF$246,1+CV$123)),CV173)</f>
        <v>11242.55688</v>
      </c>
      <c r="CW174" s="346">
        <f>if($A174-CW$126&gt;=0, if($B174&lt;=$B173,CW173,CW173*vlookup($B174,'2a. TBill Main'!$B$237:$HF$246,1+CW$123)),CW173)</f>
        <v>16301.70747</v>
      </c>
      <c r="CX174" s="346">
        <f>if($A174-CX$126&gt;=0, if($B174&lt;=$B173,CX173,CX173*vlookup($B174,'2a. TBill Main'!$B$237:$HF$246,1+CX$123)),CX173)</f>
        <v>122604.5798</v>
      </c>
      <c r="CY174" s="346">
        <f>if($A174-CY$126&gt;=0, if($B174&lt;=$B173,CY173,CY173*vlookup($B174,'2a. TBill Main'!$B$237:$HF$246,1+CY$123)),CY173)</f>
        <v>240635.62</v>
      </c>
      <c r="CZ174" s="346">
        <f>if($A174-CZ$126&gt;=0, if($B174&lt;=$B173,CZ173,CZ173*vlookup($B174,'2a. TBill Main'!$B$237:$HF$246,1+CZ$123)),CZ173)</f>
        <v>20360.83263</v>
      </c>
      <c r="DA174" s="346">
        <f>if($A174-DA$126&gt;=0, if($B174&lt;=$B173,DA173,DA173*vlookup($B174,'2a. TBill Main'!$B$237:$HF$246,1+DA$123)),DA173)</f>
        <v>56212.78439</v>
      </c>
      <c r="DB174" s="346">
        <f>if($A174-DB$126&gt;=0, if($B174&lt;=$B173,DB173,DB173*vlookup($B174,'2a. TBill Main'!$B$237:$HF$246,1+DB$123)),DB173)</f>
        <v>22485.11376</v>
      </c>
      <c r="DC174" s="346">
        <f>if($A174-DC$126&gt;=0, if($B174&lt;=$B173,DC173,DC173*vlookup($B174,'2a. TBill Main'!$B$237:$HF$246,1+DC$123)),DC173)</f>
        <v>22485.11376</v>
      </c>
      <c r="DD174" s="346">
        <f>if($A174-DD$126&gt;=0, if($B174&lt;=$B173,DD173,DD173*vlookup($B174,'2a. TBill Main'!$B$237:$HF$246,1+DD$123)),DD173)</f>
        <v>44785.84958</v>
      </c>
      <c r="DE174" s="346">
        <f>if($A174-DE$126&gt;=0, if($B174&lt;=$B173,DE173,DE173*vlookup($B174,'2a. TBill Main'!$B$237:$HF$246,1+DE$123)),DE173)</f>
        <v>17048.21325</v>
      </c>
      <c r="DF174" s="346">
        <f>if($A174-DF$126&gt;=0, if($B174&lt;=$B173,DF173,DF173*vlookup($B174,'2a. TBill Main'!$B$237:$HF$246,1+DF$123)),DF173)</f>
        <v>8994.045503</v>
      </c>
      <c r="DG174" s="346">
        <f>if($A174-DG$126&gt;=0, if($B174&lt;=$B173,DG173,DG173*vlookup($B174,'2a. TBill Main'!$B$237:$HF$246,1+DG$123)),DG173)</f>
        <v>22485.11376</v>
      </c>
      <c r="DH174" s="346">
        <f>if($A174-DH$126&gt;=0, if($B174&lt;=$B173,DH173,DH173*vlookup($B174,'2a. TBill Main'!$B$237:$HF$246,1+DH$123)),DH173)</f>
        <v>112095.0376</v>
      </c>
      <c r="DI174" s="346">
        <f>if($A174-DI$126&gt;=0, if($B174&lt;=$B173,DI173,DI173*vlookup($B174,'2a. TBill Main'!$B$237:$HF$246,1+DI$123)),DI173)</f>
        <v>17511.83381</v>
      </c>
      <c r="DJ174" s="346">
        <f>if($A174-DJ$126&gt;=0, if($B174&lt;=$B173,DJ173,DJ173*vlookup($B174,'2a. TBill Main'!$B$237:$HF$246,1+DJ$123)),DJ173)</f>
        <v>112.4255688</v>
      </c>
      <c r="DK174" s="346">
        <f>if($A174-DK$126&gt;=0, if($B174&lt;=$B173,DK173,DK173*vlookup($B174,'2a. TBill Main'!$B$237:$HF$246,1+DK$123)),DK173)</f>
        <v>52580.47166</v>
      </c>
      <c r="DL174" s="346">
        <f>if($A174-DL$126&gt;=0, if($B174&lt;=$B173,DL173,DL173*vlookup($B174,'2a. TBill Main'!$B$237:$HF$246,1+DL$123)),DL173)</f>
        <v>22485.11376</v>
      </c>
      <c r="DM174" s="346">
        <f>if($A174-DM$126&gt;=0, if($B174&lt;=$B173,DM173,DM173*vlookup($B174,'2a. TBill Main'!$B$237:$HF$246,1+DM$123)),DM173)</f>
        <v>14423.50344</v>
      </c>
      <c r="DN174" s="346">
        <f>if($A174-DN$126&gt;=0, if($B174&lt;=$B173,DN173,DN173*vlookup($B174,'2a. TBill Main'!$B$237:$HF$246,1+DN$123)),DN173)</f>
        <v>59886.85198</v>
      </c>
      <c r="DO174" s="346">
        <f>if($A174-DO$126&gt;=0, if($B174&lt;=$B173,DO173,DO173*vlookup($B174,'2a. TBill Main'!$B$237:$HF$246,1+DO$123)),DO173)</f>
        <v>22485.11376</v>
      </c>
      <c r="DP174" s="346">
        <f>if($A174-DP$126&gt;=0, if($B174&lt;=$B173,DP173,DP173*vlookup($B174,'2a. TBill Main'!$B$237:$HF$246,1+DP$123)),DP173)</f>
        <v>26982.13651</v>
      </c>
      <c r="DQ174" s="346">
        <f>if($A174-DQ$126&gt;=0, if($B174&lt;=$B173,DQ173,DQ173*vlookup($B174,'2a. TBill Main'!$B$237:$HF$246,1+DQ$123)),DQ173)</f>
        <v>15739.57963</v>
      </c>
      <c r="DR174" s="346">
        <f>if($A174-DR$126&gt;=0, if($B174&lt;=$B173,DR173,DR173*vlookup($B174,'2a. TBill Main'!$B$237:$HF$246,1+DR$123)),DR173)</f>
        <v>106368.6637</v>
      </c>
      <c r="DS174" s="346">
        <f>if($A174-DS$126&gt;=0, if($B174&lt;=$B173,DS173,DS173*vlookup($B174,'2a. TBill Main'!$B$237:$HF$246,1+DS$123)),DS173)</f>
        <v>4519.125618</v>
      </c>
      <c r="DT174" s="346">
        <f>if($A174-DT$126&gt;=0, if($B174&lt;=$B173,DT173,DT173*vlookup($B174,'2a. TBill Main'!$B$237:$HF$246,1+DT$123)),DT173)</f>
        <v>119.1711029</v>
      </c>
      <c r="DU174" s="346">
        <f>if($A174-DU$126&gt;=0, if($B174&lt;=$B173,DU173,DU173*vlookup($B174,'2a. TBill Main'!$B$237:$HF$246,1+DU$123)),DU173)</f>
        <v>39127.06597</v>
      </c>
      <c r="DV174" s="346">
        <f>if($A174-DV$126&gt;=0, if($B174&lt;=$B173,DV173,DV173*vlookup($B174,'2a. TBill Main'!$B$237:$HF$246,1+DV$123)),DV173)</f>
        <v>78425.44602</v>
      </c>
      <c r="DW174" s="346">
        <f>if($A174-DW$126&gt;=0, if($B174&lt;=$B173,DW173,DW173*vlookup($B174,'2a. TBill Main'!$B$237:$HF$246,1+DW$123)),DW173)</f>
        <v>22485.11376</v>
      </c>
      <c r="DX174" s="346">
        <f>if($A174-DX$126&gt;=0, if($B174&lt;=$B173,DX173,DX173*vlookup($B174,'2a. TBill Main'!$B$237:$HF$246,1+DX$123)),DX173)</f>
        <v>44970.22751</v>
      </c>
      <c r="DY174" s="346">
        <f>if($A174-DY$126&gt;=0, if($B174&lt;=$B173,DY173,DY173*vlookup($B174,'2a. TBill Main'!$B$237:$HF$246,1+DY$123)),DY173)</f>
        <v>22485.11376</v>
      </c>
      <c r="DZ174" s="346">
        <f>if($A174-DZ$126&gt;=0, if($B174&lt;=$B173,DZ173,DZ173*vlookup($B174,'2a. TBill Main'!$B$237:$HF$246,1+DZ$123)),DZ173)</f>
        <v>135886.5365</v>
      </c>
      <c r="EA174" s="346">
        <f>if($A174-EA$126&gt;=0, if($B174&lt;=$B173,EA173,EA173*vlookup($B174,'2a. TBill Main'!$B$237:$HF$246,1+EA$123)),EA173)</f>
        <v>643.0742534</v>
      </c>
      <c r="EB174" s="346">
        <f>if($A174-EB$126&gt;=0, if($B174&lt;=$B173,EB173,EB173*vlookup($B174,'2a. TBill Main'!$B$237:$HF$246,1+EB$123)),EB173)</f>
        <v>44970.22751</v>
      </c>
      <c r="EC174" s="346">
        <f>if($A174-EC$126&gt;=0, if($B174&lt;=$B173,EC173,EC173*vlookup($B174,'2a. TBill Main'!$B$237:$HF$246,1+EC$123)),EC173)</f>
        <v>64928.39673</v>
      </c>
      <c r="ED174" s="346">
        <f>if($A174-ED$126&gt;=0, if($B174&lt;=$B173,ED173,ED173*vlookup($B174,'2a. TBill Main'!$B$237:$HF$246,1+ED$123)),ED173)</f>
        <v>43982.8612</v>
      </c>
      <c r="EE174" s="346">
        <f>if($A174-EE$126&gt;=0, if($B174&lt;=$B173,EE173,EE173*vlookup($B174,'2a. TBill Main'!$B$237:$HF$246,1+EE$123)),EE173)</f>
        <v>44970.22751</v>
      </c>
      <c r="EF174" s="346">
        <f>if($A174-EF$126&gt;=0, if($B174&lt;=$B173,EF173,EF173*vlookup($B174,'2a. TBill Main'!$B$237:$HF$246,1+EF$123)),EF173)</f>
        <v>11848.26087</v>
      </c>
      <c r="EG174" s="346">
        <f>if($A174-EG$126&gt;=0, if($B174&lt;=$B173,EG173,EG173*vlookup($B174,'2a. TBill Main'!$B$237:$HF$246,1+EG$123)),EG173)</f>
        <v>9451.257806</v>
      </c>
      <c r="EH174" s="346">
        <f>if($A174-EH$126&gt;=0, if($B174&lt;=$B173,EH173,EH173*vlookup($B174,'2a. TBill Main'!$B$237:$HF$246,1+EH$123)),EH173)</f>
        <v>885.913482</v>
      </c>
      <c r="EI174" s="346">
        <f>if($A174-EI$126&gt;=0, if($B174&lt;=$B173,EI173,EI173*vlookup($B174,'2a. TBill Main'!$B$237:$HF$246,1+EI$123)),EI173)</f>
        <v>44970.22751</v>
      </c>
      <c r="EJ174" s="346">
        <f>if($A174-EJ$126&gt;=0, if($B174&lt;=$B173,EJ173,EJ173*vlookup($B174,'2a. TBill Main'!$B$237:$HF$246,1+EJ$123)),EJ173)</f>
        <v>40047.9438</v>
      </c>
      <c r="EK174" s="346">
        <f>if($A174-EK$126&gt;=0, if($B174&lt;=$B173,EK173,EK173*vlookup($B174,'2a. TBill Main'!$B$237:$HF$246,1+EK$123)),EK173)</f>
        <v>24733.62513</v>
      </c>
      <c r="EL174" s="346">
        <f>if($A174-EL$126&gt;=0, if($B174&lt;=$B173,EL173,EL173*vlookup($B174,'2a. TBill Main'!$B$237:$HF$246,1+EL$123)),EL173)</f>
        <v>9499.960562</v>
      </c>
      <c r="EM174" s="346">
        <f>if($A174-EM$126&gt;=0, if($B174&lt;=$B173,EM173,EM173*vlookup($B174,'2a. TBill Main'!$B$237:$HF$246,1+EM$123)),EM173)</f>
        <v>92213.70003</v>
      </c>
      <c r="EN174" s="346">
        <f>if($A174-EN$126&gt;=0, if($B174&lt;=$B173,EN173,EN173*vlookup($B174,'2a. TBill Main'!$B$237:$HF$246,1+EN$123)),EN173)</f>
        <v>674.5534127</v>
      </c>
      <c r="EO174" s="346">
        <f>if($A174-EO$126&gt;=0, if($B174&lt;=$B173,EO173,EO173*vlookup($B174,'2a. TBill Main'!$B$237:$HF$246,1+EO$123)),EO173)</f>
        <v>38262.82814</v>
      </c>
      <c r="EP174" s="346">
        <f>if($A174-EP$126&gt;=0, if($B174&lt;=$B173,EP173,EP173*vlookup($B174,'2a. TBill Main'!$B$237:$HF$246,1+EP$123)),EP173)</f>
        <v>40558.31092</v>
      </c>
      <c r="EQ174" s="346">
        <f>if($A174-EQ$126&gt;=0, if($B174&lt;=$B173,EQ173,EQ173*vlookup($B174,'2a. TBill Main'!$B$237:$HF$246,1+EQ$123)),EQ173)</f>
        <v>44970.22751</v>
      </c>
      <c r="ER174" s="346">
        <f>if($A174-ER$126&gt;=0, if($B174&lt;=$B173,ER173,ER173*vlookup($B174,'2a. TBill Main'!$B$237:$HF$246,1+ER$123)),ER173)</f>
        <v>81092.56276</v>
      </c>
      <c r="ES174" s="346">
        <f>if($A174-ES$126&gt;=0, if($B174&lt;=$B173,ES173,ES173*vlookup($B174,'2a. TBill Main'!$B$237:$HF$246,1+ES$123)),ES173)</f>
        <v>10785.11972</v>
      </c>
      <c r="ET174" s="346">
        <f>if($A174-ET$126&gt;=0, if($B174&lt;=$B173,ET173,ET173*vlookup($B174,'2a. TBill Main'!$B$237:$HF$246,1+ET$123)),ET173)</f>
        <v>3188.389131</v>
      </c>
      <c r="EU174" s="346">
        <f>if($A174-EU$126&gt;=0, if($B174&lt;=$B173,EU173,EU173*vlookup($B174,'2a. TBill Main'!$B$237:$HF$246,1+EU$123)),EU173)</f>
        <v>18211.45813</v>
      </c>
      <c r="EV174" s="346">
        <f>if($A174-EV$126&gt;=0, if($B174&lt;=$B173,EV173,EV173*vlookup($B174,'2a. TBill Main'!$B$237:$HF$246,1+EV$123)),EV173)</f>
        <v>10918.18663</v>
      </c>
      <c r="EW174" s="346">
        <f>if($A174-EW$126&gt;=0, if($B174&lt;=$B173,EW173,EW173*vlookup($B174,'2a. TBill Main'!$B$237:$HF$246,1+EW$123)),EW173)</f>
        <v>9605.640597</v>
      </c>
      <c r="EX174" s="346">
        <f>if($A174-EX$126&gt;=0, if($B174&lt;=$B173,EX173,EX173*vlookup($B174,'2a. TBill Main'!$B$237:$HF$246,1+EX$123)),EX173)</f>
        <v>13248.45388</v>
      </c>
      <c r="EY174" s="346">
        <f>if($A174-EY$126&gt;=0, if($B174&lt;=$B173,EY173,EY173*vlookup($B174,'2a. TBill Main'!$B$237:$HF$246,1+EY$123)),EY173)</f>
        <v>103363.4608</v>
      </c>
      <c r="EZ174" s="346">
        <f>if($A174-EZ$126&gt;=0, if($B174&lt;=$B173,EZ173,EZ173*vlookup($B174,'2a. TBill Main'!$B$237:$HF$246,1+EZ$123)),EZ173)</f>
        <v>44287.84928</v>
      </c>
      <c r="FA174" s="346">
        <f>if($A174-FA$126&gt;=0, if($B174&lt;=$B173,FA173,FA173*vlookup($B174,'2a. TBill Main'!$B$237:$HF$246,1+FA$123)),FA173)</f>
        <v>8050.120427</v>
      </c>
      <c r="FB174" s="346">
        <f>if($A174-FB$126&gt;=0, if($B174&lt;=$B173,FB173,FB173*vlookup($B174,'2a. TBill Main'!$B$237:$HF$246,1+FB$123)),FB173)</f>
        <v>14149.20753</v>
      </c>
      <c r="FC174" s="346">
        <f>if($A174-FC$126&gt;=0, if($B174&lt;=$B173,FC173,FC173*vlookup($B174,'2a. TBill Main'!$B$237:$HF$246,1+FC$123)),FC173)</f>
        <v>56723.19647</v>
      </c>
      <c r="FD174" s="346">
        <f>if($A174-FD$126&gt;=0, if($B174&lt;=$B173,FD173,FD173*vlookup($B174,'2a. TBill Main'!$B$237:$HF$246,1+FD$123)),FD173)</f>
        <v>46109.57071</v>
      </c>
      <c r="FE174" s="346">
        <f>if($A174-FE$126&gt;=0, if($B174&lt;=$B173,FE173,FE173*vlookup($B174,'2a. TBill Main'!$B$237:$HF$246,1+FE$123)),FE173)</f>
        <v>77456.85478</v>
      </c>
      <c r="FF174" s="346">
        <f>if($A174-FF$126&gt;=0, if($B174&lt;=$B173,FF173,FF173*vlookup($B174,'2a. TBill Main'!$B$237:$HF$246,1+FF$123)),FF173)</f>
        <v>18397.07274</v>
      </c>
      <c r="FG174" s="346">
        <f>if($A174-FG$126&gt;=0, if($B174&lt;=$B173,FG173,FG173*vlookup($B174,'2a. TBill Main'!$B$237:$HF$246,1+FG$123)),FG173)</f>
        <v>23419.72999</v>
      </c>
      <c r="FH174" s="346">
        <f>if($A174-FH$126&gt;=0, if($B174&lt;=$B173,FH173,FH173*vlookup($B174,'2a. TBill Main'!$B$237:$HF$246,1+FH$123)),FH173)</f>
        <v>28985.56014</v>
      </c>
      <c r="FI174" s="346">
        <f>if($A174-FI$126&gt;=0, if($B174&lt;=$B173,FI173,FI173*vlookup($B174,'2a. TBill Main'!$B$237:$HF$246,1+FI$123)),FI173)</f>
        <v>78974.82481</v>
      </c>
      <c r="FJ174" s="346">
        <f>if($A174-FJ$126&gt;=0, if($B174&lt;=$B173,FJ173,FJ173*vlookup($B174,'2a. TBill Main'!$B$237:$HF$246,1+FJ$123)),FJ173)</f>
        <v>82228.46574</v>
      </c>
      <c r="FK174" s="346">
        <f>if($A174-FK$126&gt;=0, if($B174&lt;=$B173,FK173,FK173*vlookup($B174,'2a. TBill Main'!$B$237:$HF$246,1+FK$123)),FK173)</f>
        <v>35112.75364</v>
      </c>
      <c r="FL174" s="346">
        <f>if($A174-FL$126&gt;=0, if($B174&lt;=$B173,FL173,FL173*vlookup($B174,'2a. TBill Main'!$B$237:$HF$246,1+FL$123)),FL173)</f>
        <v>34957.60636</v>
      </c>
      <c r="FM174" s="346">
        <f>if($A174-FM$126&gt;=0, if($B174&lt;=$B173,FM173,FM173*vlookup($B174,'2a. TBill Main'!$B$237:$HF$246,1+FM$123)),FM173)</f>
        <v>92915.93261</v>
      </c>
      <c r="FN174" s="346">
        <f>if($A174-FN$126&gt;=0, if($B174&lt;=$B173,FN173,FN173*vlookup($B174,'2a. TBill Main'!$B$237:$HF$246,1+FN$123)),FN173)</f>
        <v>79356.30725</v>
      </c>
      <c r="FO174" s="346">
        <f>if($A174-FO$126&gt;=0, if($B174&lt;=$B173,FO173,FO173*vlookup($B174,'2a. TBill Main'!$B$237:$HF$246,1+FO$123)),FO173)</f>
        <v>38224.69339</v>
      </c>
      <c r="FP174" s="346">
        <f>if($A174-FP$126&gt;=0, if($B174&lt;=$B173,FP173,FP173*vlookup($B174,'2a. TBill Main'!$B$237:$HF$246,1+FP$123)),FP173)</f>
        <v>13556.27508</v>
      </c>
      <c r="FQ174" s="346">
        <f>if($A174-FQ$126&gt;=0, if($B174&lt;=$B173,FQ173,FQ173*vlookup($B174,'2a. TBill Main'!$B$237:$HF$246,1+FQ$123)),FQ173)</f>
        <v>74888.08793</v>
      </c>
      <c r="FR174" s="346">
        <f>if($A174-FR$126&gt;=0, if($B174&lt;=$B173,FR173,FR173*vlookup($B174,'2a. TBill Main'!$B$237:$HF$246,1+FR$123)),FR173)</f>
        <v>74878.75661</v>
      </c>
      <c r="FS174" s="346">
        <f>if($A174-FS$126&gt;=0, if($B174&lt;=$B173,FS173,FS173*vlookup($B174,'2a. TBill Main'!$B$237:$HF$246,1+FS$123)),FS173)</f>
        <v>33727.67063</v>
      </c>
      <c r="FT174" s="346">
        <f>if($A174-FT$126&gt;=0, if($B174&lt;=$B173,FT173,FT173*vlookup($B174,'2a. TBill Main'!$B$237:$HF$246,1+FT$123)),FT173)</f>
        <v>41952.72525</v>
      </c>
      <c r="FU174" s="346">
        <f>if($A174-FU$126&gt;=0, if($B174&lt;=$B173,FU173,FU173*vlookup($B174,'2a. TBill Main'!$B$237:$HF$246,1+FU$123)),FU173)</f>
        <v>44970.22751</v>
      </c>
      <c r="FV174" s="346">
        <f>if($A174-FV$126&gt;=0, if($B174&lt;=$B173,FV173,FV173*vlookup($B174,'2a. TBill Main'!$B$237:$HF$246,1+FV$123)),FV173)</f>
        <v>94437.47778</v>
      </c>
      <c r="FW174" s="346">
        <f>if($A174-FW$126&gt;=0, if($B174&lt;=$B173,FW173,FW173*vlookup($B174,'2a. TBill Main'!$B$237:$HF$246,1+FW$123)),FW173)</f>
        <v>2244.014353</v>
      </c>
      <c r="FX174" s="346">
        <f>if($A174-FX$126&gt;=0, if($B174&lt;=$B173,FX173,FX173*vlookup($B174,'2a. TBill Main'!$B$237:$HF$246,1+FX$123)),FX173)</f>
        <v>50090.76247</v>
      </c>
      <c r="FY174" s="346">
        <f>if($A174-FY$126&gt;=0, if($B174&lt;=$B173,FY173,FY173*vlookup($B174,'2a. TBill Main'!$B$237:$HF$246,1+FY$123)),FY173)</f>
        <v>46463.23907</v>
      </c>
      <c r="FZ174" s="346">
        <f>if($A174-FZ$126&gt;=0, if($B174&lt;=$B173,FZ173,FZ173*vlookup($B174,'2a. TBill Main'!$B$237:$HF$246,1+FZ$123)),FZ173)</f>
        <v>52144.4853</v>
      </c>
      <c r="GA174" s="346">
        <f>if($A174-GA$126&gt;=0, if($B174&lt;=$B173,GA173,GA173*vlookup($B174,'2a. TBill Main'!$B$237:$HF$246,1+GA$123)),GA173)</f>
        <v>843.1917659</v>
      </c>
      <c r="GB174" s="346">
        <f>if($A174-GB$126&gt;=0, if($B174&lt;=$B173,GB173,GB173*vlookup($B174,'2a. TBill Main'!$B$237:$HF$246,1+GB$123)),GB173)</f>
        <v>4762.347094</v>
      </c>
      <c r="GC174" s="346">
        <f>if($A174-GC$126&gt;=0, if($B174&lt;=$B173,GC173,GC173*vlookup($B174,'2a. TBill Main'!$B$237:$HF$246,1+GC$123)),GC173)</f>
        <v>247.3362513</v>
      </c>
      <c r="GD174" s="346">
        <f>if($A174-GD$126&gt;=0, if($B174&lt;=$B173,GD173,GD173*vlookup($B174,'2a. TBill Main'!$B$237:$HF$246,1+GD$123)),GD173)</f>
        <v>18957.19941</v>
      </c>
      <c r="GE174" s="346">
        <f>if($A174-GE$126&gt;=0, if($B174&lt;=$B173,GE173,GE173*vlookup($B174,'2a. TBill Main'!$B$237:$HF$246,1+GE$123)),GE173)</f>
        <v>4855.075703</v>
      </c>
      <c r="GF174" s="346">
        <f>if($A174-GF$126&gt;=0, if($B174&lt;=$B173,GF173,GF173*vlookup($B174,'2a. TBill Main'!$B$237:$HF$246,1+GF$123)),GF173)</f>
        <v>3770.753577</v>
      </c>
      <c r="GG174" s="346">
        <f>if($A174-GG$126&gt;=0, if($B174&lt;=$B173,GG173,GG173*vlookup($B174,'2a. TBill Main'!$B$237:$HF$246,1+GG$123)),GG173)</f>
        <v>55465.06442</v>
      </c>
      <c r="GH174" s="346">
        <f>if($A174-GH$126&gt;=0, if($B174&lt;=$B173,GH173,GH173*vlookup($B174,'2a. TBill Main'!$B$237:$HF$246,1+GH$123)),GH173)</f>
        <v>247.3362513</v>
      </c>
      <c r="GI174" s="346">
        <f>if($A174-GI$126&gt;=0, if($B174&lt;=$B173,GI173,GI173*vlookup($B174,'2a. TBill Main'!$B$237:$HF$246,1+GI$123)),GI173)</f>
        <v>562.1278439</v>
      </c>
      <c r="GJ174" s="346">
        <f>if($A174-GJ$126&gt;=0, if($B174&lt;=$B173,GJ173,GJ173*vlookup($B174,'2a. TBill Main'!$B$237:$HF$246,1+GJ$123)),GJ173)</f>
        <v>74.2008754</v>
      </c>
      <c r="GK174" s="346">
        <f>if($A174-GK$126&gt;=0, if($B174&lt;=$B173,GK173,GK173*vlookup($B174,'2a. TBill Main'!$B$237:$HF$246,1+GK$123)),GK173)</f>
        <v>36580.94163</v>
      </c>
      <c r="GL174" s="346">
        <f>if($A174-GL$126&gt;=0, if($B174&lt;=$B173,GL173,GL173*vlookup($B174,'2a. TBill Main'!$B$237:$HF$246,1+GL$123)),GL173)</f>
        <v>26814.19519</v>
      </c>
      <c r="GM174" s="346">
        <f>if($A174-GM$126&gt;=0, if($B174&lt;=$B173,GM173,GM173*vlookup($B174,'2a. TBill Main'!$B$237:$HF$246,1+GM$123)),GM173)</f>
        <v>730.7661971</v>
      </c>
      <c r="GN174" s="346">
        <f>if($A174-GN$126&gt;=0, if($B174&lt;=$B173,GN173,GN173*vlookup($B174,'2a. TBill Main'!$B$237:$HF$246,1+GN$123)),GN173)</f>
        <v>22.48511376</v>
      </c>
      <c r="GO174" s="346">
        <f>if($A174-GO$126&gt;=0, if($B174&lt;=$B173,GO173,GO173*vlookup($B174,'2a. TBill Main'!$B$237:$HF$246,1+GO$123)),GO173)</f>
        <v>2619.515753</v>
      </c>
      <c r="GP174" s="346">
        <f>if($A174-GP$126&gt;=0, if($B174&lt;=$B173,GP173,GP173*vlookup($B174,'2a. TBill Main'!$B$237:$HF$246,1+GP$123)),GP173)</f>
        <v>24520.01655</v>
      </c>
      <c r="GQ174" s="346">
        <f>if($A174-GQ$126&gt;=0, if($B174&lt;=$B173,GQ173,GQ173*vlookup($B174,'2a. TBill Main'!$B$237:$HF$246,1+GQ$123)),GQ173)</f>
        <v>25749.95227</v>
      </c>
      <c r="GR174" s="346">
        <f>if($A174-GR$126&gt;=0, if($B174&lt;=$B173,GR173,GR173*vlookup($B174,'2a. TBill Main'!$B$237:$HF$246,1+GR$123)),GR173)</f>
        <v>30689.93177</v>
      </c>
      <c r="GS174" s="346">
        <f>if($A174-GS$126&gt;=0, if($B174&lt;=$B173,GS173,GS173*vlookup($B174,'2a. TBill Main'!$B$237:$HF$246,1+GS$123)),GS173)</f>
        <v>62252.28595</v>
      </c>
      <c r="GT174" s="346">
        <f>if($A174-GT$126&gt;=0, if($B174&lt;=$B173,GT173,GT173*vlookup($B174,'2a. TBill Main'!$B$237:$HF$246,1+GT$123)),GT173)</f>
        <v>4494.77424</v>
      </c>
      <c r="GU174" s="346">
        <f>if($A174-GU$126&gt;=0, if($B174&lt;=$B173,GU173,GU173*vlookup($B174,'2a. TBill Main'!$B$237:$HF$246,1+GU$123)),GU173)</f>
        <v>18664.89293</v>
      </c>
      <c r="GV174" s="346">
        <f>if($A174-GV$126&gt;=0, if($B174&lt;=$B173,GV173,GV173*vlookup($B174,'2a. TBill Main'!$B$237:$HF$246,1+GV$123)),GV173)</f>
        <v>31171.1132</v>
      </c>
      <c r="GW174" s="346">
        <f>if($A174-GW$126&gt;=0, if($B174&lt;=$B173,GW173,GW173*vlookup($B174,'2a. TBill Main'!$B$237:$HF$246,1+GW$123)),GW173)</f>
        <v>34058.20181</v>
      </c>
      <c r="GX174" s="346">
        <f>if($A174-GX$126&gt;=0, if($B174&lt;=$B173,GX173,GX173*vlookup($B174,'2a. TBill Main'!$B$237:$HF$246,1+GX$123)),GX173)</f>
        <v>14898.63637</v>
      </c>
      <c r="GY174" s="346">
        <f>if($A174-GY$126&gt;=0, if($B174&lt;=$B173,GY173,GY173*vlookup($B174,'2a. TBill Main'!$B$237:$HF$246,1+GY$123)),GY173)</f>
        <v>57588.87335</v>
      </c>
      <c r="GZ174" s="346">
        <f>if($A174-GZ$126&gt;=0, if($B174&lt;=$B173,GZ173,GZ173*vlookup($B174,'2a. TBill Main'!$B$237:$HF$246,1+GZ$123)),GZ173)</f>
        <v>46260.87304</v>
      </c>
      <c r="HA174" s="346">
        <f>if($A174-HA$126&gt;=0, if($B174&lt;=$B173,HA173,HA173*vlookup($B174,'2a. TBill Main'!$B$237:$HF$246,1+HA$123)),HA173)</f>
        <v>66661.61675</v>
      </c>
      <c r="HB174" s="346">
        <f>if($A174-HB$126&gt;=0, if($B174&lt;=$B173,HB173,HB173*vlookup($B174,'2a. TBill Main'!$B$237:$HF$246,1+HB$123)),HB173)</f>
        <v>41246.69267</v>
      </c>
      <c r="HC174" s="346">
        <f>if($A174-HC$126&gt;=0, if($B174&lt;=$B173,HC173,HC173*vlookup($B174,'2a. TBill Main'!$B$237:$HF$246,1+HC$123)),HC173)</f>
        <v>12222.90784</v>
      </c>
      <c r="HD174" s="346">
        <f>if($A174-HD$126&gt;=0, if($B174&lt;=$B173,HD173,HD173*vlookup($B174,'2a. TBill Main'!$B$237:$HF$246,1+HD$123)),HD173)</f>
        <v>29628.6344</v>
      </c>
      <c r="HE174" s="346">
        <f>if($A174-HE$126&gt;=0, if($B174&lt;=$B173,HE173,HE173*vlookup($B174,'2a. TBill Main'!$B$237:$HF$246,1+HE$123)),HE173)</f>
        <v>27454.0091</v>
      </c>
      <c r="HF174" s="346">
        <f>if($A174-HF$126&gt;=0, if($B174&lt;=$B173,HF173,HF173*vlookup($B174,'2a. TBill Main'!$B$237:$HF$246,1+HF$123)),HF173)</f>
        <v>27676.92652</v>
      </c>
      <c r="HG174" s="346">
        <f>if($A174-HG$126&gt;=0, if($B174&lt;=$B173,HG173,HG173*vlookup($B174,'2a. TBill Main'!$B$237:$HF$246,1+HG$123)),HG173)</f>
        <v>5690.982292</v>
      </c>
      <c r="HH174" s="346">
        <f>if($A174-HH$126&gt;=0, if($B174&lt;=$B173,HH173,HH173*vlookup($B174,'2a. TBill Main'!$B$237:$HF$246,1+HH$123)),HH173)</f>
        <v>33824.35662</v>
      </c>
      <c r="HI174" s="346">
        <f>if($A174-HI$126&gt;=0, if($B174&lt;=$B173,HI173,HI173*vlookup($B174,'2a. TBill Main'!$B$237:$HF$246,1+HI$123)),HI173)</f>
        <v>52406.05463</v>
      </c>
      <c r="HJ174" s="346"/>
      <c r="HK174" s="346"/>
      <c r="HL174" s="346"/>
      <c r="HM174" s="346"/>
      <c r="HN174" s="346"/>
      <c r="HO174" s="346"/>
      <c r="HP174" s="346"/>
      <c r="HQ174" s="346"/>
      <c r="HR174" s="346"/>
      <c r="HS174" s="346"/>
      <c r="HT174" s="346"/>
      <c r="HU174" s="346"/>
      <c r="HV174" s="346"/>
      <c r="HW174" s="346"/>
      <c r="HX174" s="346"/>
    </row>
    <row r="175">
      <c r="A175" s="331" t="str">
        <f t="shared" si="33"/>
        <v>12-2032</v>
      </c>
      <c r="B175" s="346">
        <f t="shared" si="36"/>
        <v>11</v>
      </c>
      <c r="C175" s="346">
        <f t="shared" si="34"/>
        <v>7836017.994</v>
      </c>
      <c r="D175" s="338">
        <f t="shared" si="35"/>
        <v>11</v>
      </c>
      <c r="E175" s="346"/>
      <c r="F175" s="346">
        <f>if($A175-F$126&gt;=0, if($B175&lt;=$B174,F174,F174*vlookup($B175,'2a. TBill Main'!$B$237:$HF$246,1+F$123)),F174)</f>
        <v>690.0348632</v>
      </c>
      <c r="G175" s="346">
        <f>if($A175-G$126&gt;=0, if($B175&lt;=$B174,G174,G174*vlookup($B175,'2a. TBill Main'!$B$237:$HF$246,1+G$123)),G174)</f>
        <v>17771.39682</v>
      </c>
      <c r="H175" s="346">
        <f>if($A175-H$126&gt;=0, if($B175&lt;=$B174,H174,H174*vlookup($B175,'2a. TBill Main'!$B$237:$HF$246,1+H$123)),H174)</f>
        <v>48765.71471</v>
      </c>
      <c r="I175" s="346">
        <f>if($A175-I$126&gt;=0, if($B175&lt;=$B174,I174,I174*vlookup($B175,'2a. TBill Main'!$B$237:$HF$246,1+I$123)),I174)</f>
        <v>18287.14302</v>
      </c>
      <c r="J175" s="346">
        <f>if($A175-J$126&gt;=0, if($B175&lt;=$B174,J174,J174*vlookup($B175,'2a. TBill Main'!$B$237:$HF$246,1+J$123)),J174)</f>
        <v>24382.85736</v>
      </c>
      <c r="K175" s="346">
        <f>if($A175-K$126&gt;=0, if($B175&lt;=$B174,K174,K174*vlookup($B175,'2a. TBill Main'!$B$237:$HF$246,1+K$123)),K174)</f>
        <v>24382.85736</v>
      </c>
      <c r="L175" s="346">
        <f>if($A175-L$126&gt;=0, if($B175&lt;=$B174,L174,L174*vlookup($B175,'2a. TBill Main'!$B$237:$HF$246,1+L$123)),L174)</f>
        <v>6392.331799</v>
      </c>
      <c r="M175" s="346">
        <f>if($A175-M$126&gt;=0, if($B175&lt;=$B174,M174,M174*vlookup($B175,'2a. TBill Main'!$B$237:$HF$246,1+M$123)),M174)</f>
        <v>180601.3862</v>
      </c>
      <c r="N175" s="346">
        <f>if($A175-N$126&gt;=0, if($B175&lt;=$B174,N174,N174*vlookup($B175,'2a. TBill Main'!$B$237:$HF$246,1+N$123)),N174)</f>
        <v>60831.59606</v>
      </c>
      <c r="O175" s="346">
        <f>if($A175-O$126&gt;=0, if($B175&lt;=$B174,O174,O174*vlookup($B175,'2a. TBill Main'!$B$237:$HF$246,1+O$123)),O174)</f>
        <v>3245.358314</v>
      </c>
      <c r="P175" s="346">
        <f>if($A175-P$126&gt;=0, if($B175&lt;=$B174,P174,P174*vlookup($B175,'2a. TBill Main'!$B$237:$HF$246,1+P$123)),P174)</f>
        <v>24.38285736</v>
      </c>
      <c r="Q175" s="346">
        <f>if($A175-Q$126&gt;=0, if($B175&lt;=$B174,Q174,Q174*vlookup($B175,'2a. TBill Main'!$B$237:$HF$246,1+Q$123)),Q174)</f>
        <v>463.2742898</v>
      </c>
      <c r="R175" s="346">
        <f>if($A175-R$126&gt;=0, if($B175&lt;=$B174,R174,R174*vlookup($B175,'2a. TBill Main'!$B$237:$HF$246,1+R$123)),R174)</f>
        <v>17990.52556</v>
      </c>
      <c r="S175" s="346">
        <f>if($A175-S$126&gt;=0, if($B175&lt;=$B174,S174,S174*vlookup($B175,'2a. TBill Main'!$B$237:$HF$246,1+S$123)),S174)</f>
        <v>14473.15209</v>
      </c>
      <c r="T175" s="346">
        <f>if($A175-T$126&gt;=0, if($B175&lt;=$B174,T174,T174*vlookup($B175,'2a. TBill Main'!$B$237:$HF$246,1+T$123)),T174)</f>
        <v>160992.6923</v>
      </c>
      <c r="U175" s="346">
        <f>if($A175-U$126&gt;=0, if($B175&lt;=$B174,U174,U174*vlookup($B175,'2a. TBill Main'!$B$237:$HF$246,1+U$123)),U174)</f>
        <v>24837.76833</v>
      </c>
      <c r="V175" s="346">
        <f>if($A175-V$126&gt;=0, if($B175&lt;=$B174,V174,V174*vlookup($B175,'2a. TBill Main'!$B$237:$HF$246,1+V$123)),V174)</f>
        <v>79731.3096</v>
      </c>
      <c r="W175" s="346">
        <f>if($A175-W$126&gt;=0, if($B175&lt;=$B174,W174,W174*vlookup($B175,'2a. TBill Main'!$B$237:$HF$246,1+W$123)),W174)</f>
        <v>24382.85736</v>
      </c>
      <c r="X175" s="346">
        <f>if($A175-X$126&gt;=0, if($B175&lt;=$B174,X174,X174*vlookup($B175,'2a. TBill Main'!$B$237:$HF$246,1+X$123)),X174)</f>
        <v>43055.22514</v>
      </c>
      <c r="Y175" s="346">
        <f>if($A175-Y$126&gt;=0, if($B175&lt;=$B174,Y174,Y174*vlookup($B175,'2a. TBill Main'!$B$237:$HF$246,1+Y$123)),Y174)</f>
        <v>24382.85736</v>
      </c>
      <c r="Z175" s="346">
        <f>if($A175-Z$126&gt;=0, if($B175&lt;=$B174,Z174,Z174*vlookup($B175,'2a. TBill Main'!$B$237:$HF$246,1+Z$123)),Z174)</f>
        <v>3084.431456</v>
      </c>
      <c r="AA175" s="346">
        <f>if($A175-AA$126&gt;=0, if($B175&lt;=$B174,AA174,AA174*vlookup($B175,'2a. TBill Main'!$B$237:$HF$246,1+AA$123)),AA174)</f>
        <v>54394.57048</v>
      </c>
      <c r="AB175" s="346">
        <f>if($A175-AB$126&gt;=0, if($B175&lt;=$B174,AB174,AB174*vlookup($B175,'2a. TBill Main'!$B$237:$HF$246,1+AB$123)),AB174)</f>
        <v>32174.8627</v>
      </c>
      <c r="AC175" s="346">
        <f>if($A175-AC$126&gt;=0, if($B175&lt;=$B174,AC174,AC174*vlookup($B175,'2a. TBill Main'!$B$237:$HF$246,1+AC$123)),AC174)</f>
        <v>19506.28589</v>
      </c>
      <c r="AD175" s="346">
        <f>if($A175-AD$126&gt;=0, if($B175&lt;=$B174,AD174,AD174*vlookup($B175,'2a. TBill Main'!$B$237:$HF$246,1+AD$123)),AD174)</f>
        <v>12191.42868</v>
      </c>
      <c r="AE175" s="346">
        <f>if($A175-AE$126&gt;=0, if($B175&lt;=$B174,AE174,AE174*vlookup($B175,'2a. TBill Main'!$B$237:$HF$246,1+AE$123)),AE174)</f>
        <v>106592.7332</v>
      </c>
      <c r="AF175" s="346">
        <f>if($A175-AF$126&gt;=0, if($B175&lt;=$B174,AF174,AF174*vlookup($B175,'2a. TBill Main'!$B$237:$HF$246,1+AF$123)),AF174)</f>
        <v>19202.15851</v>
      </c>
      <c r="AG175" s="346">
        <f>if($A175-AG$126&gt;=0, if($B175&lt;=$B174,AG174,AG174*vlookup($B175,'2a. TBill Main'!$B$237:$HF$246,1+AG$123)),AG174)</f>
        <v>26786.05616</v>
      </c>
      <c r="AH175" s="346">
        <f>if($A175-AH$126&gt;=0, if($B175&lt;=$B174,AH174,AH174*vlookup($B175,'2a. TBill Main'!$B$237:$HF$246,1+AH$123)),AH174)</f>
        <v>20342.78857</v>
      </c>
      <c r="AI175" s="346">
        <f>if($A175-AI$126&gt;=0, if($B175&lt;=$B174,AI174,AI174*vlookup($B175,'2a. TBill Main'!$B$237:$HF$246,1+AI$123)),AI174)</f>
        <v>37813.3497</v>
      </c>
      <c r="AJ175" s="346">
        <f>if($A175-AJ$126&gt;=0, if($B175&lt;=$B174,AJ174,AJ174*vlookup($B175,'2a. TBill Main'!$B$237:$HF$246,1+AJ$123)),AJ174)</f>
        <v>36574.28604</v>
      </c>
      <c r="AK175" s="346">
        <f>if($A175-AK$126&gt;=0, if($B175&lt;=$B174,AK174,AK174*vlookup($B175,'2a. TBill Main'!$B$237:$HF$246,1+AK$123)),AK174)</f>
        <v>29259.42883</v>
      </c>
      <c r="AL175" s="346">
        <f>if($A175-AL$126&gt;=0, if($B175&lt;=$B174,AL174,AL174*vlookup($B175,'2a. TBill Main'!$B$237:$HF$246,1+AL$123)),AL174)</f>
        <v>19506.28589</v>
      </c>
      <c r="AM175" s="346">
        <f>if($A175-AM$126&gt;=0, if($B175&lt;=$B174,AM174,AM174*vlookup($B175,'2a. TBill Main'!$B$237:$HF$246,1+AM$123)),AM174)</f>
        <v>27556.87143</v>
      </c>
      <c r="AN175" s="346">
        <f>if($A175-AN$126&gt;=0, if($B175&lt;=$B174,AN174,AN174*vlookup($B175,'2a. TBill Main'!$B$237:$HF$246,1+AN$123)),AN174)</f>
        <v>146579.9853</v>
      </c>
      <c r="AO175" s="346">
        <f>if($A175-AO$126&gt;=0, if($B175&lt;=$B174,AO174,AO174*vlookup($B175,'2a. TBill Main'!$B$237:$HF$246,1+AO$123)),AO174)</f>
        <v>16065.27952</v>
      </c>
      <c r="AP175" s="346">
        <f>if($A175-AP$126&gt;=0, if($B175&lt;=$B174,AP174,AP174*vlookup($B175,'2a. TBill Main'!$B$237:$HF$246,1+AP$123)),AP174)</f>
        <v>29214.63752</v>
      </c>
      <c r="AQ175" s="346">
        <f>if($A175-AQ$126&gt;=0, if($B175&lt;=$B174,AQ174,AQ174*vlookup($B175,'2a. TBill Main'!$B$237:$HF$246,1+AQ$123)),AQ174)</f>
        <v>67981.89336</v>
      </c>
      <c r="AR175" s="346">
        <f>if($A175-AR$126&gt;=0, if($B175&lt;=$B174,AR174,AR174*vlookup($B175,'2a. TBill Main'!$B$237:$HF$246,1+AR$123)),AR174)</f>
        <v>48765.71471</v>
      </c>
      <c r="AS175" s="346">
        <f>if($A175-AS$126&gt;=0, if($B175&lt;=$B174,AS174,AS174*vlookup($B175,'2a. TBill Main'!$B$237:$HF$246,1+AS$123)),AS174)</f>
        <v>14629.71441</v>
      </c>
      <c r="AT175" s="346">
        <f>if($A175-AT$126&gt;=0, if($B175&lt;=$B174,AT174,AT174*vlookup($B175,'2a. TBill Main'!$B$237:$HF$246,1+AT$123)),AT174)</f>
        <v>19506.28589</v>
      </c>
      <c r="AU175" s="346">
        <f>if($A175-AU$126&gt;=0, if($B175&lt;=$B174,AU174,AU174*vlookup($B175,'2a. TBill Main'!$B$237:$HF$246,1+AU$123)),AU174)</f>
        <v>19506.28589</v>
      </c>
      <c r="AV175" s="346">
        <f>if($A175-AV$126&gt;=0, if($B175&lt;=$B174,AV174,AV174*vlookup($B175,'2a. TBill Main'!$B$237:$HF$246,1+AV$123)),AV174)</f>
        <v>12191.42868</v>
      </c>
      <c r="AW175" s="346">
        <f>if($A175-AW$126&gt;=0, if($B175&lt;=$B174,AW174,AW174*vlookup($B175,'2a. TBill Main'!$B$237:$HF$246,1+AW$123)),AW174)</f>
        <v>12191.42868</v>
      </c>
      <c r="AX175" s="346">
        <f>if($A175-AX$126&gt;=0, if($B175&lt;=$B174,AX174,AX174*vlookup($B175,'2a. TBill Main'!$B$237:$HF$246,1+AX$123)),AX174)</f>
        <v>90701.79108</v>
      </c>
      <c r="AY175" s="346">
        <f>if($A175-AY$126&gt;=0, if($B175&lt;=$B174,AY174,AY174*vlookup($B175,'2a. TBill Main'!$B$237:$HF$246,1+AY$123)),AY174)</f>
        <v>69013.11755</v>
      </c>
      <c r="AZ175" s="346">
        <f>if($A175-AZ$126&gt;=0, if($B175&lt;=$B174,AZ174,AZ174*vlookup($B175,'2a. TBill Main'!$B$237:$HF$246,1+AZ$123)),AZ174)</f>
        <v>27584.25338</v>
      </c>
      <c r="BA175" s="346">
        <f>if($A175-BA$126&gt;=0, if($B175&lt;=$B174,BA174,BA174*vlookup($B175,'2a. TBill Main'!$B$237:$HF$246,1+BA$123)),BA174)</f>
        <v>41965.21388</v>
      </c>
      <c r="BB175" s="346">
        <f>if($A175-BB$126&gt;=0, if($B175&lt;=$B174,BB174,BB174*vlookup($B175,'2a. TBill Main'!$B$237:$HF$246,1+BB$123)),BB174)</f>
        <v>77383.89878</v>
      </c>
      <c r="BC175" s="346">
        <f>if($A175-BC$126&gt;=0, if($B175&lt;=$B174,BC174,BC174*vlookup($B175,'2a. TBill Main'!$B$237:$HF$246,1+BC$123)),BC174)</f>
        <v>731.4857207</v>
      </c>
      <c r="BD175" s="346">
        <f>if($A175-BD$126&gt;=0, if($B175&lt;=$B174,BD174,BD174*vlookup($B175,'2a. TBill Main'!$B$237:$HF$246,1+BD$123)),BD174)</f>
        <v>36574.28604</v>
      </c>
      <c r="BE175" s="346">
        <f>if($A175-BE$126&gt;=0, if($B175&lt;=$B174,BE174,BE174*vlookup($B175,'2a. TBill Main'!$B$237:$HF$246,1+BE$123)),BE174)</f>
        <v>24382.85736</v>
      </c>
      <c r="BF175" s="346">
        <f>if($A175-BF$126&gt;=0, if($B175&lt;=$B174,BF174,BF174*vlookup($B175,'2a. TBill Main'!$B$237:$HF$246,1+BF$123)),BF174)</f>
        <v>12191.42868</v>
      </c>
      <c r="BG175" s="346">
        <f>if($A175-BG$126&gt;=0, if($B175&lt;=$B174,BG174,BG174*vlookup($B175,'2a. TBill Main'!$B$237:$HF$246,1+BG$123)),BG174)</f>
        <v>12191.42868</v>
      </c>
      <c r="BH175" s="346">
        <f>if($A175-BH$126&gt;=0, if($B175&lt;=$B174,BH174,BH174*vlookup($B175,'2a. TBill Main'!$B$237:$HF$246,1+BH$123)),BH174)</f>
        <v>24382.85736</v>
      </c>
      <c r="BI175" s="346">
        <f>if($A175-BI$126&gt;=0, if($B175&lt;=$B174,BI174,BI174*vlookup($B175,'2a. TBill Main'!$B$237:$HF$246,1+BI$123)),BI174)</f>
        <v>135232.2035</v>
      </c>
      <c r="BJ175" s="346">
        <f>if($A175-BJ$126&gt;=0, if($B175&lt;=$B174,BJ174,BJ174*vlookup($B175,'2a. TBill Main'!$B$237:$HF$246,1+BJ$123)),BJ174)</f>
        <v>24382.85736</v>
      </c>
      <c r="BK175" s="346">
        <f>if($A175-BK$126&gt;=0, if($B175&lt;=$B174,BK174,BK174*vlookup($B175,'2a. TBill Main'!$B$237:$HF$246,1+BK$123)),BK174)</f>
        <v>45237.32019</v>
      </c>
      <c r="BL175" s="346">
        <f>if($A175-BL$126&gt;=0, if($B175&lt;=$B174,BL174,BL174*vlookup($B175,'2a. TBill Main'!$B$237:$HF$246,1+BL$123)),BL174)</f>
        <v>60957.14339</v>
      </c>
      <c r="BM175" s="346">
        <f>if($A175-BM$126&gt;=0, if($B175&lt;=$B174,BM174,BM174*vlookup($B175,'2a. TBill Main'!$B$237:$HF$246,1+BM$123)),BM174)</f>
        <v>48.76571471</v>
      </c>
      <c r="BN175" s="346">
        <f>if($A175-BN$126&gt;=0, if($B175&lt;=$B174,BN174,BN174*vlookup($B175,'2a. TBill Main'!$B$237:$HF$246,1+BN$123)),BN174)</f>
        <v>6924.365747</v>
      </c>
      <c r="BO175" s="346">
        <f>if($A175-BO$126&gt;=0, if($B175&lt;=$B174,BO174,BO174*vlookup($B175,'2a. TBill Main'!$B$237:$HF$246,1+BO$123)),BO174)</f>
        <v>47817.61169</v>
      </c>
      <c r="BP175" s="346">
        <f>if($A175-BP$126&gt;=0, if($B175&lt;=$B174,BP174,BP174*vlookup($B175,'2a. TBill Main'!$B$237:$HF$246,1+BP$123)),BP174)</f>
        <v>24382.85736</v>
      </c>
      <c r="BQ175" s="346">
        <f>if($A175-BQ$126&gt;=0, if($B175&lt;=$B174,BQ174,BQ174*vlookup($B175,'2a. TBill Main'!$B$237:$HF$246,1+BQ$123)),BQ174)</f>
        <v>5599.718255</v>
      </c>
      <c r="BR175" s="346">
        <f>if($A175-BR$126&gt;=0, if($B175&lt;=$B174,BR174,BR174*vlookup($B175,'2a. TBill Main'!$B$237:$HF$246,1+BR$123)),BR174)</f>
        <v>24382.85736</v>
      </c>
      <c r="BS175" s="346">
        <f>if($A175-BS$126&gt;=0, if($B175&lt;=$B174,BS174,BS174*vlookup($B175,'2a. TBill Main'!$B$237:$HF$246,1+BS$123)),BS174)</f>
        <v>14629.71441</v>
      </c>
      <c r="BT175" s="346">
        <f>if($A175-BT$126&gt;=0, if($B175&lt;=$B174,BT174,BT174*vlookup($B175,'2a. TBill Main'!$B$237:$HF$246,1+BT$123)),BT174)</f>
        <v>170197.2209</v>
      </c>
      <c r="BU175" s="346">
        <f>if($A175-BU$126&gt;=0, if($B175&lt;=$B174,BU174,BU174*vlookup($B175,'2a. TBill Main'!$B$237:$HF$246,1+BU$123)),BU174)</f>
        <v>61184.26971</v>
      </c>
      <c r="BV175" s="346">
        <f>if($A175-BV$126&gt;=0, if($B175&lt;=$B174,BV174,BV174*vlookup($B175,'2a. TBill Main'!$B$237:$HF$246,1+BV$123)),BV174)</f>
        <v>60957.14339</v>
      </c>
      <c r="BW175" s="346">
        <f>if($A175-BW$126&gt;=0, if($B175&lt;=$B174,BW174,BW174*vlookup($B175,'2a. TBill Main'!$B$237:$HF$246,1+BW$123)),BW174)</f>
        <v>1226.457725</v>
      </c>
      <c r="BX175" s="346">
        <f>if($A175-BX$126&gt;=0, if($B175&lt;=$B174,BX174,BX174*vlookup($B175,'2a. TBill Main'!$B$237:$HF$246,1+BX$123)),BX174)</f>
        <v>36574.28604</v>
      </c>
      <c r="BY175" s="346">
        <f>if($A175-BY$126&gt;=0, if($B175&lt;=$B174,BY174,BY174*vlookup($B175,'2a. TBill Main'!$B$237:$HF$246,1+BY$123)),BY174)</f>
        <v>24382.85736</v>
      </c>
      <c r="BZ175" s="346">
        <f>if($A175-BZ$126&gt;=0, if($B175&lt;=$B174,BZ174,BZ174*vlookup($B175,'2a. TBill Main'!$B$237:$HF$246,1+BZ$123)),BZ174)</f>
        <v>14847.74592</v>
      </c>
      <c r="CA175" s="346">
        <f>if($A175-CA$126&gt;=0, if($B175&lt;=$B174,CA174,CA174*vlookup($B175,'2a. TBill Main'!$B$237:$HF$246,1+CA$123)),CA174)</f>
        <v>24382.85736</v>
      </c>
      <c r="CB175" s="346">
        <f>if($A175-CB$126&gt;=0, if($B175&lt;=$B174,CB174,CB174*vlookup($B175,'2a. TBill Main'!$B$237:$HF$246,1+CB$123)),CB174)</f>
        <v>50043.37644</v>
      </c>
      <c r="CC175" s="346">
        <f>if($A175-CC$126&gt;=0, if($B175&lt;=$B174,CC174,CC174*vlookup($B175,'2a. TBill Main'!$B$237:$HF$246,1+CC$123)),CC174)</f>
        <v>92135.3568</v>
      </c>
      <c r="CD175" s="346">
        <f>if($A175-CD$126&gt;=0, if($B175&lt;=$B174,CD174,CD174*vlookup($B175,'2a. TBill Main'!$B$237:$HF$246,1+CD$123)),CD174)</f>
        <v>25597.12365</v>
      </c>
      <c r="CE175" s="346">
        <f>if($A175-CE$126&gt;=0, if($B175&lt;=$B174,CE174,CE174*vlookup($B175,'2a. TBill Main'!$B$237:$HF$246,1+CE$123)),CE174)</f>
        <v>54389.91336</v>
      </c>
      <c r="CF175" s="346">
        <f>if($A175-CF$126&gt;=0, if($B175&lt;=$B174,CF174,CF174*vlookup($B175,'2a. TBill Main'!$B$237:$HF$246,1+CF$123)),CF174)</f>
        <v>60957.14339</v>
      </c>
      <c r="CG175" s="346">
        <f>if($A175-CG$126&gt;=0, if($B175&lt;=$B174,CG174,CG174*vlookup($B175,'2a. TBill Main'!$B$237:$HF$246,1+CG$123)),CG174)</f>
        <v>12.19142868</v>
      </c>
      <c r="CH175" s="346">
        <f>if($A175-CH$126&gt;=0, if($B175&lt;=$B174,CH174,CH174*vlookup($B175,'2a. TBill Main'!$B$237:$HF$246,1+CH$123)),CH174)</f>
        <v>34312.84916</v>
      </c>
      <c r="CI175" s="346">
        <f>if($A175-CI$126&gt;=0, if($B175&lt;=$B174,CI174,CI174*vlookup($B175,'2a. TBill Main'!$B$237:$HF$246,1+CI$123)),CI174)</f>
        <v>24382.85736</v>
      </c>
      <c r="CJ175" s="346">
        <f>if($A175-CJ$126&gt;=0, if($B175&lt;=$B174,CJ174,CJ174*vlookup($B175,'2a. TBill Main'!$B$237:$HF$246,1+CJ$123)),CJ174)</f>
        <v>12191.42868</v>
      </c>
      <c r="CK175" s="346">
        <f>if($A175-CK$126&gt;=0, if($B175&lt;=$B174,CK174,CK174*vlookup($B175,'2a. TBill Main'!$B$237:$HF$246,1+CK$123)),CK174)</f>
        <v>21226.05758</v>
      </c>
      <c r="CL175" s="346">
        <f>if($A175-CL$126&gt;=0, if($B175&lt;=$B174,CL174,CL174*vlookup($B175,'2a. TBill Main'!$B$237:$HF$246,1+CL$123)),CL174)</f>
        <v>18314.03731</v>
      </c>
      <c r="CM175" s="346">
        <f>if($A175-CM$126&gt;=0, if($B175&lt;=$B174,CM174,CM174*vlookup($B175,'2a. TBill Main'!$B$237:$HF$246,1+CM$123)),CM174)</f>
        <v>108098.9598</v>
      </c>
      <c r="CN175" s="346">
        <f>if($A175-CN$126&gt;=0, if($B175&lt;=$B174,CN174,CN174*vlookup($B175,'2a. TBill Main'!$B$237:$HF$246,1+CN$123)),CN174)</f>
        <v>38179.19009</v>
      </c>
      <c r="CO175" s="346">
        <f>if($A175-CO$126&gt;=0, if($B175&lt;=$B174,CO174,CO174*vlookup($B175,'2a. TBill Main'!$B$237:$HF$246,1+CO$123)),CO174)</f>
        <v>359.7618201</v>
      </c>
      <c r="CP175" s="346">
        <f>if($A175-CP$126&gt;=0, if($B175&lt;=$B174,CP174,CP174*vlookup($B175,'2a. TBill Main'!$B$237:$HF$246,1+CP$123)),CP174)</f>
        <v>50961.20619</v>
      </c>
      <c r="CQ175" s="346">
        <f>if($A175-CQ$126&gt;=0, if($B175&lt;=$B174,CQ174,CQ174*vlookup($B175,'2a. TBill Main'!$B$237:$HF$246,1+CQ$123)),CQ174)</f>
        <v>11242.55688</v>
      </c>
      <c r="CR175" s="346">
        <f>if($A175-CR$126&gt;=0, if($B175&lt;=$B174,CR174,CR174*vlookup($B175,'2a. TBill Main'!$B$237:$HF$246,1+CR$123)),CR174)</f>
        <v>32206.50772</v>
      </c>
      <c r="CS175" s="346">
        <f>if($A175-CS$126&gt;=0, if($B175&lt;=$B174,CS174,CS174*vlookup($B175,'2a. TBill Main'!$B$237:$HF$246,1+CS$123)),CS174)</f>
        <v>9526.942699</v>
      </c>
      <c r="CT175" s="346">
        <f>if($A175-CT$126&gt;=0, if($B175&lt;=$B174,CT174,CT174*vlookup($B175,'2a. TBill Main'!$B$237:$HF$246,1+CT$123)),CT174)</f>
        <v>31488.98525</v>
      </c>
      <c r="CU175" s="346">
        <f>if($A175-CU$126&gt;=0, if($B175&lt;=$B174,CU174,CU174*vlookup($B175,'2a. TBill Main'!$B$237:$HF$246,1+CU$123)),CU174)</f>
        <v>47865.09597</v>
      </c>
      <c r="CV175" s="346">
        <f>if($A175-CV$126&gt;=0, if($B175&lt;=$B174,CV174,CV174*vlookup($B175,'2a. TBill Main'!$B$237:$HF$246,1+CV$123)),CV174)</f>
        <v>11242.55688</v>
      </c>
      <c r="CW175" s="346">
        <f>if($A175-CW$126&gt;=0, if($B175&lt;=$B174,CW174,CW174*vlookup($B175,'2a. TBill Main'!$B$237:$HF$246,1+CW$123)),CW174)</f>
        <v>16301.70747</v>
      </c>
      <c r="CX175" s="346">
        <f>if($A175-CX$126&gt;=0, if($B175&lt;=$B174,CX174,CX174*vlookup($B175,'2a. TBill Main'!$B$237:$HF$246,1+CX$123)),CX174)</f>
        <v>122604.5798</v>
      </c>
      <c r="CY175" s="346">
        <f>if($A175-CY$126&gt;=0, if($B175&lt;=$B174,CY174,CY174*vlookup($B175,'2a. TBill Main'!$B$237:$HF$246,1+CY$123)),CY174)</f>
        <v>240635.62</v>
      </c>
      <c r="CZ175" s="346">
        <f>if($A175-CZ$126&gt;=0, if($B175&lt;=$B174,CZ174,CZ174*vlookup($B175,'2a. TBill Main'!$B$237:$HF$246,1+CZ$123)),CZ174)</f>
        <v>20360.83263</v>
      </c>
      <c r="DA175" s="346">
        <f>if($A175-DA$126&gt;=0, if($B175&lt;=$B174,DA174,DA174*vlookup($B175,'2a. TBill Main'!$B$237:$HF$246,1+DA$123)),DA174)</f>
        <v>56212.78439</v>
      </c>
      <c r="DB175" s="346">
        <f>if($A175-DB$126&gt;=0, if($B175&lt;=$B174,DB174,DB174*vlookup($B175,'2a. TBill Main'!$B$237:$HF$246,1+DB$123)),DB174)</f>
        <v>22485.11376</v>
      </c>
      <c r="DC175" s="346">
        <f>if($A175-DC$126&gt;=0, if($B175&lt;=$B174,DC174,DC174*vlookup($B175,'2a. TBill Main'!$B$237:$HF$246,1+DC$123)),DC174)</f>
        <v>22485.11376</v>
      </c>
      <c r="DD175" s="346">
        <f>if($A175-DD$126&gt;=0, if($B175&lt;=$B174,DD174,DD174*vlookup($B175,'2a. TBill Main'!$B$237:$HF$246,1+DD$123)),DD174)</f>
        <v>44785.84958</v>
      </c>
      <c r="DE175" s="346">
        <f>if($A175-DE$126&gt;=0, if($B175&lt;=$B174,DE174,DE174*vlookup($B175,'2a. TBill Main'!$B$237:$HF$246,1+DE$123)),DE174)</f>
        <v>17048.21325</v>
      </c>
      <c r="DF175" s="346">
        <f>if($A175-DF$126&gt;=0, if($B175&lt;=$B174,DF174,DF174*vlookup($B175,'2a. TBill Main'!$B$237:$HF$246,1+DF$123)),DF174)</f>
        <v>8994.045503</v>
      </c>
      <c r="DG175" s="346">
        <f>if($A175-DG$126&gt;=0, if($B175&lt;=$B174,DG174,DG174*vlookup($B175,'2a. TBill Main'!$B$237:$HF$246,1+DG$123)),DG174)</f>
        <v>22485.11376</v>
      </c>
      <c r="DH175" s="346">
        <f>if($A175-DH$126&gt;=0, if($B175&lt;=$B174,DH174,DH174*vlookup($B175,'2a. TBill Main'!$B$237:$HF$246,1+DH$123)),DH174)</f>
        <v>112095.0376</v>
      </c>
      <c r="DI175" s="346">
        <f>if($A175-DI$126&gt;=0, if($B175&lt;=$B174,DI174,DI174*vlookup($B175,'2a. TBill Main'!$B$237:$HF$246,1+DI$123)),DI174)</f>
        <v>17511.83381</v>
      </c>
      <c r="DJ175" s="346">
        <f>if($A175-DJ$126&gt;=0, if($B175&lt;=$B174,DJ174,DJ174*vlookup($B175,'2a. TBill Main'!$B$237:$HF$246,1+DJ$123)),DJ174)</f>
        <v>112.4255688</v>
      </c>
      <c r="DK175" s="346">
        <f>if($A175-DK$126&gt;=0, if($B175&lt;=$B174,DK174,DK174*vlookup($B175,'2a. TBill Main'!$B$237:$HF$246,1+DK$123)),DK174)</f>
        <v>52580.47166</v>
      </c>
      <c r="DL175" s="346">
        <f>if($A175-DL$126&gt;=0, if($B175&lt;=$B174,DL174,DL174*vlookup($B175,'2a. TBill Main'!$B$237:$HF$246,1+DL$123)),DL174)</f>
        <v>22485.11376</v>
      </c>
      <c r="DM175" s="346">
        <f>if($A175-DM$126&gt;=0, if($B175&lt;=$B174,DM174,DM174*vlookup($B175,'2a. TBill Main'!$B$237:$HF$246,1+DM$123)),DM174)</f>
        <v>14423.50344</v>
      </c>
      <c r="DN175" s="346">
        <f>if($A175-DN$126&gt;=0, if($B175&lt;=$B174,DN174,DN174*vlookup($B175,'2a. TBill Main'!$B$237:$HF$246,1+DN$123)),DN174)</f>
        <v>59886.85198</v>
      </c>
      <c r="DO175" s="346">
        <f>if($A175-DO$126&gt;=0, if($B175&lt;=$B174,DO174,DO174*vlookup($B175,'2a. TBill Main'!$B$237:$HF$246,1+DO$123)),DO174)</f>
        <v>22485.11376</v>
      </c>
      <c r="DP175" s="346">
        <f>if($A175-DP$126&gt;=0, if($B175&lt;=$B174,DP174,DP174*vlookup($B175,'2a. TBill Main'!$B$237:$HF$246,1+DP$123)),DP174)</f>
        <v>26982.13651</v>
      </c>
      <c r="DQ175" s="346">
        <f>if($A175-DQ$126&gt;=0, if($B175&lt;=$B174,DQ174,DQ174*vlookup($B175,'2a. TBill Main'!$B$237:$HF$246,1+DQ$123)),DQ174)</f>
        <v>15739.57963</v>
      </c>
      <c r="DR175" s="346">
        <f>if($A175-DR$126&gt;=0, if($B175&lt;=$B174,DR174,DR174*vlookup($B175,'2a. TBill Main'!$B$237:$HF$246,1+DR$123)),DR174)</f>
        <v>106368.6637</v>
      </c>
      <c r="DS175" s="346">
        <f>if($A175-DS$126&gt;=0, if($B175&lt;=$B174,DS174,DS174*vlookup($B175,'2a. TBill Main'!$B$237:$HF$246,1+DS$123)),DS174)</f>
        <v>4519.125618</v>
      </c>
      <c r="DT175" s="346">
        <f>if($A175-DT$126&gt;=0, if($B175&lt;=$B174,DT174,DT174*vlookup($B175,'2a. TBill Main'!$B$237:$HF$246,1+DT$123)),DT174)</f>
        <v>119.1711029</v>
      </c>
      <c r="DU175" s="346">
        <f>if($A175-DU$126&gt;=0, if($B175&lt;=$B174,DU174,DU174*vlookup($B175,'2a. TBill Main'!$B$237:$HF$246,1+DU$123)),DU174)</f>
        <v>39127.06597</v>
      </c>
      <c r="DV175" s="346">
        <f>if($A175-DV$126&gt;=0, if($B175&lt;=$B174,DV174,DV174*vlookup($B175,'2a. TBill Main'!$B$237:$HF$246,1+DV$123)),DV174)</f>
        <v>78425.44602</v>
      </c>
      <c r="DW175" s="346">
        <f>if($A175-DW$126&gt;=0, if($B175&lt;=$B174,DW174,DW174*vlookup($B175,'2a. TBill Main'!$B$237:$HF$246,1+DW$123)),DW174)</f>
        <v>22485.11376</v>
      </c>
      <c r="DX175" s="346">
        <f>if($A175-DX$126&gt;=0, if($B175&lt;=$B174,DX174,DX174*vlookup($B175,'2a. TBill Main'!$B$237:$HF$246,1+DX$123)),DX174)</f>
        <v>44970.22751</v>
      </c>
      <c r="DY175" s="346">
        <f>if($A175-DY$126&gt;=0, if($B175&lt;=$B174,DY174,DY174*vlookup($B175,'2a. TBill Main'!$B$237:$HF$246,1+DY$123)),DY174)</f>
        <v>22485.11376</v>
      </c>
      <c r="DZ175" s="346">
        <f>if($A175-DZ$126&gt;=0, if($B175&lt;=$B174,DZ174,DZ174*vlookup($B175,'2a. TBill Main'!$B$237:$HF$246,1+DZ$123)),DZ174)</f>
        <v>135886.5365</v>
      </c>
      <c r="EA175" s="346">
        <f>if($A175-EA$126&gt;=0, if($B175&lt;=$B174,EA174,EA174*vlookup($B175,'2a. TBill Main'!$B$237:$HF$246,1+EA$123)),EA174)</f>
        <v>643.0742534</v>
      </c>
      <c r="EB175" s="346">
        <f>if($A175-EB$126&gt;=0, if($B175&lt;=$B174,EB174,EB174*vlookup($B175,'2a. TBill Main'!$B$237:$HF$246,1+EB$123)),EB174)</f>
        <v>44970.22751</v>
      </c>
      <c r="EC175" s="346">
        <f>if($A175-EC$126&gt;=0, if($B175&lt;=$B174,EC174,EC174*vlookup($B175,'2a. TBill Main'!$B$237:$HF$246,1+EC$123)),EC174)</f>
        <v>64928.39673</v>
      </c>
      <c r="ED175" s="346">
        <f>if($A175-ED$126&gt;=0, if($B175&lt;=$B174,ED174,ED174*vlookup($B175,'2a. TBill Main'!$B$237:$HF$246,1+ED$123)),ED174)</f>
        <v>43982.8612</v>
      </c>
      <c r="EE175" s="346">
        <f>if($A175-EE$126&gt;=0, if($B175&lt;=$B174,EE174,EE174*vlookup($B175,'2a. TBill Main'!$B$237:$HF$246,1+EE$123)),EE174)</f>
        <v>44970.22751</v>
      </c>
      <c r="EF175" s="346">
        <f>if($A175-EF$126&gt;=0, if($B175&lt;=$B174,EF174,EF174*vlookup($B175,'2a. TBill Main'!$B$237:$HF$246,1+EF$123)),EF174)</f>
        <v>11848.26087</v>
      </c>
      <c r="EG175" s="346">
        <f>if($A175-EG$126&gt;=0, if($B175&lt;=$B174,EG174,EG174*vlookup($B175,'2a. TBill Main'!$B$237:$HF$246,1+EG$123)),EG174)</f>
        <v>9451.257806</v>
      </c>
      <c r="EH175" s="346">
        <f>if($A175-EH$126&gt;=0, if($B175&lt;=$B174,EH174,EH174*vlookup($B175,'2a. TBill Main'!$B$237:$HF$246,1+EH$123)),EH174)</f>
        <v>885.913482</v>
      </c>
      <c r="EI175" s="346">
        <f>if($A175-EI$126&gt;=0, if($B175&lt;=$B174,EI174,EI174*vlookup($B175,'2a. TBill Main'!$B$237:$HF$246,1+EI$123)),EI174)</f>
        <v>44970.22751</v>
      </c>
      <c r="EJ175" s="346">
        <f>if($A175-EJ$126&gt;=0, if($B175&lt;=$B174,EJ174,EJ174*vlookup($B175,'2a. TBill Main'!$B$237:$HF$246,1+EJ$123)),EJ174)</f>
        <v>40047.9438</v>
      </c>
      <c r="EK175" s="346">
        <f>if($A175-EK$126&gt;=0, if($B175&lt;=$B174,EK174,EK174*vlookup($B175,'2a. TBill Main'!$B$237:$HF$246,1+EK$123)),EK174)</f>
        <v>24733.62513</v>
      </c>
      <c r="EL175" s="346">
        <f>if($A175-EL$126&gt;=0, if($B175&lt;=$B174,EL174,EL174*vlookup($B175,'2a. TBill Main'!$B$237:$HF$246,1+EL$123)),EL174)</f>
        <v>9499.960562</v>
      </c>
      <c r="EM175" s="346">
        <f>if($A175-EM$126&gt;=0, if($B175&lt;=$B174,EM174,EM174*vlookup($B175,'2a. TBill Main'!$B$237:$HF$246,1+EM$123)),EM174)</f>
        <v>92213.70003</v>
      </c>
      <c r="EN175" s="346">
        <f>if($A175-EN$126&gt;=0, if($B175&lt;=$B174,EN174,EN174*vlookup($B175,'2a. TBill Main'!$B$237:$HF$246,1+EN$123)),EN174)</f>
        <v>674.5534127</v>
      </c>
      <c r="EO175" s="346">
        <f>if($A175-EO$126&gt;=0, if($B175&lt;=$B174,EO174,EO174*vlookup($B175,'2a. TBill Main'!$B$237:$HF$246,1+EO$123)),EO174)</f>
        <v>38262.82814</v>
      </c>
      <c r="EP175" s="346">
        <f>if($A175-EP$126&gt;=0, if($B175&lt;=$B174,EP174,EP174*vlookup($B175,'2a. TBill Main'!$B$237:$HF$246,1+EP$123)),EP174)</f>
        <v>40558.31092</v>
      </c>
      <c r="EQ175" s="346">
        <f>if($A175-EQ$126&gt;=0, if($B175&lt;=$B174,EQ174,EQ174*vlookup($B175,'2a. TBill Main'!$B$237:$HF$246,1+EQ$123)),EQ174)</f>
        <v>44970.22751</v>
      </c>
      <c r="ER175" s="346">
        <f>if($A175-ER$126&gt;=0, if($B175&lt;=$B174,ER174,ER174*vlookup($B175,'2a. TBill Main'!$B$237:$HF$246,1+ER$123)),ER174)</f>
        <v>81092.56276</v>
      </c>
      <c r="ES175" s="346">
        <f>if($A175-ES$126&gt;=0, if($B175&lt;=$B174,ES174,ES174*vlookup($B175,'2a. TBill Main'!$B$237:$HF$246,1+ES$123)),ES174)</f>
        <v>10785.11972</v>
      </c>
      <c r="ET175" s="346">
        <f>if($A175-ET$126&gt;=0, if($B175&lt;=$B174,ET174,ET174*vlookup($B175,'2a. TBill Main'!$B$237:$HF$246,1+ET$123)),ET174)</f>
        <v>3188.389131</v>
      </c>
      <c r="EU175" s="346">
        <f>if($A175-EU$126&gt;=0, if($B175&lt;=$B174,EU174,EU174*vlookup($B175,'2a. TBill Main'!$B$237:$HF$246,1+EU$123)),EU174)</f>
        <v>18211.45813</v>
      </c>
      <c r="EV175" s="346">
        <f>if($A175-EV$126&gt;=0, if($B175&lt;=$B174,EV174,EV174*vlookup($B175,'2a. TBill Main'!$B$237:$HF$246,1+EV$123)),EV174)</f>
        <v>10918.18663</v>
      </c>
      <c r="EW175" s="346">
        <f>if($A175-EW$126&gt;=0, if($B175&lt;=$B174,EW174,EW174*vlookup($B175,'2a. TBill Main'!$B$237:$HF$246,1+EW$123)),EW174)</f>
        <v>9605.640597</v>
      </c>
      <c r="EX175" s="346">
        <f>if($A175-EX$126&gt;=0, if($B175&lt;=$B174,EX174,EX174*vlookup($B175,'2a. TBill Main'!$B$237:$HF$246,1+EX$123)),EX174)</f>
        <v>13248.45388</v>
      </c>
      <c r="EY175" s="346">
        <f>if($A175-EY$126&gt;=0, if($B175&lt;=$B174,EY174,EY174*vlookup($B175,'2a. TBill Main'!$B$237:$HF$246,1+EY$123)),EY174)</f>
        <v>103363.4608</v>
      </c>
      <c r="EZ175" s="346">
        <f>if($A175-EZ$126&gt;=0, if($B175&lt;=$B174,EZ174,EZ174*vlookup($B175,'2a. TBill Main'!$B$237:$HF$246,1+EZ$123)),EZ174)</f>
        <v>44287.84928</v>
      </c>
      <c r="FA175" s="346">
        <f>if($A175-FA$126&gt;=0, if($B175&lt;=$B174,FA174,FA174*vlookup($B175,'2a. TBill Main'!$B$237:$HF$246,1+FA$123)),FA174)</f>
        <v>8050.120427</v>
      </c>
      <c r="FB175" s="346">
        <f>if($A175-FB$126&gt;=0, if($B175&lt;=$B174,FB174,FB174*vlookup($B175,'2a. TBill Main'!$B$237:$HF$246,1+FB$123)),FB174)</f>
        <v>14149.20753</v>
      </c>
      <c r="FC175" s="346">
        <f>if($A175-FC$126&gt;=0, if($B175&lt;=$B174,FC174,FC174*vlookup($B175,'2a. TBill Main'!$B$237:$HF$246,1+FC$123)),FC174)</f>
        <v>56723.19647</v>
      </c>
      <c r="FD175" s="346">
        <f>if($A175-FD$126&gt;=0, if($B175&lt;=$B174,FD174,FD174*vlookup($B175,'2a. TBill Main'!$B$237:$HF$246,1+FD$123)),FD174)</f>
        <v>46109.57071</v>
      </c>
      <c r="FE175" s="346">
        <f>if($A175-FE$126&gt;=0, if($B175&lt;=$B174,FE174,FE174*vlookup($B175,'2a. TBill Main'!$B$237:$HF$246,1+FE$123)),FE174)</f>
        <v>77456.85478</v>
      </c>
      <c r="FF175" s="346">
        <f>if($A175-FF$126&gt;=0, if($B175&lt;=$B174,FF174,FF174*vlookup($B175,'2a. TBill Main'!$B$237:$HF$246,1+FF$123)),FF174)</f>
        <v>18397.07274</v>
      </c>
      <c r="FG175" s="346">
        <f>if($A175-FG$126&gt;=0, if($B175&lt;=$B174,FG174,FG174*vlookup($B175,'2a. TBill Main'!$B$237:$HF$246,1+FG$123)),FG174)</f>
        <v>23419.72999</v>
      </c>
      <c r="FH175" s="346">
        <f>if($A175-FH$126&gt;=0, if($B175&lt;=$B174,FH174,FH174*vlookup($B175,'2a. TBill Main'!$B$237:$HF$246,1+FH$123)),FH174)</f>
        <v>28985.56014</v>
      </c>
      <c r="FI175" s="346">
        <f>if($A175-FI$126&gt;=0, if($B175&lt;=$B174,FI174,FI174*vlookup($B175,'2a. TBill Main'!$B$237:$HF$246,1+FI$123)),FI174)</f>
        <v>78974.82481</v>
      </c>
      <c r="FJ175" s="346">
        <f>if($A175-FJ$126&gt;=0, if($B175&lt;=$B174,FJ174,FJ174*vlookup($B175,'2a. TBill Main'!$B$237:$HF$246,1+FJ$123)),FJ174)</f>
        <v>82228.46574</v>
      </c>
      <c r="FK175" s="346">
        <f>if($A175-FK$126&gt;=0, if($B175&lt;=$B174,FK174,FK174*vlookup($B175,'2a. TBill Main'!$B$237:$HF$246,1+FK$123)),FK174)</f>
        <v>35112.75364</v>
      </c>
      <c r="FL175" s="346">
        <f>if($A175-FL$126&gt;=0, if($B175&lt;=$B174,FL174,FL174*vlookup($B175,'2a. TBill Main'!$B$237:$HF$246,1+FL$123)),FL174)</f>
        <v>34957.60636</v>
      </c>
      <c r="FM175" s="346">
        <f>if($A175-FM$126&gt;=0, if($B175&lt;=$B174,FM174,FM174*vlookup($B175,'2a. TBill Main'!$B$237:$HF$246,1+FM$123)),FM174)</f>
        <v>92915.93261</v>
      </c>
      <c r="FN175" s="346">
        <f>if($A175-FN$126&gt;=0, if($B175&lt;=$B174,FN174,FN174*vlookup($B175,'2a. TBill Main'!$B$237:$HF$246,1+FN$123)),FN174)</f>
        <v>79356.30725</v>
      </c>
      <c r="FO175" s="346">
        <f>if($A175-FO$126&gt;=0, if($B175&lt;=$B174,FO174,FO174*vlookup($B175,'2a. TBill Main'!$B$237:$HF$246,1+FO$123)),FO174)</f>
        <v>38224.69339</v>
      </c>
      <c r="FP175" s="346">
        <f>if($A175-FP$126&gt;=0, if($B175&lt;=$B174,FP174,FP174*vlookup($B175,'2a. TBill Main'!$B$237:$HF$246,1+FP$123)),FP174)</f>
        <v>13556.27508</v>
      </c>
      <c r="FQ175" s="346">
        <f>if($A175-FQ$126&gt;=0, if($B175&lt;=$B174,FQ174,FQ174*vlookup($B175,'2a. TBill Main'!$B$237:$HF$246,1+FQ$123)),FQ174)</f>
        <v>74888.08793</v>
      </c>
      <c r="FR175" s="346">
        <f>if($A175-FR$126&gt;=0, if($B175&lt;=$B174,FR174,FR174*vlookup($B175,'2a. TBill Main'!$B$237:$HF$246,1+FR$123)),FR174)</f>
        <v>74878.75661</v>
      </c>
      <c r="FS175" s="346">
        <f>if($A175-FS$126&gt;=0, if($B175&lt;=$B174,FS174,FS174*vlookup($B175,'2a. TBill Main'!$B$237:$HF$246,1+FS$123)),FS174)</f>
        <v>33727.67063</v>
      </c>
      <c r="FT175" s="346">
        <f>if($A175-FT$126&gt;=0, if($B175&lt;=$B174,FT174,FT174*vlookup($B175,'2a. TBill Main'!$B$237:$HF$246,1+FT$123)),FT174)</f>
        <v>41952.72525</v>
      </c>
      <c r="FU175" s="346">
        <f>if($A175-FU$126&gt;=0, if($B175&lt;=$B174,FU174,FU174*vlookup($B175,'2a. TBill Main'!$B$237:$HF$246,1+FU$123)),FU174)</f>
        <v>44970.22751</v>
      </c>
      <c r="FV175" s="346">
        <f>if($A175-FV$126&gt;=0, if($B175&lt;=$B174,FV174,FV174*vlookup($B175,'2a. TBill Main'!$B$237:$HF$246,1+FV$123)),FV174)</f>
        <v>94437.47778</v>
      </c>
      <c r="FW175" s="346">
        <f>if($A175-FW$126&gt;=0, if($B175&lt;=$B174,FW174,FW174*vlookup($B175,'2a. TBill Main'!$B$237:$HF$246,1+FW$123)),FW174)</f>
        <v>2244.014353</v>
      </c>
      <c r="FX175" s="346">
        <f>if($A175-FX$126&gt;=0, if($B175&lt;=$B174,FX174,FX174*vlookup($B175,'2a. TBill Main'!$B$237:$HF$246,1+FX$123)),FX174)</f>
        <v>50090.76247</v>
      </c>
      <c r="FY175" s="346">
        <f>if($A175-FY$126&gt;=0, if($B175&lt;=$B174,FY174,FY174*vlookup($B175,'2a. TBill Main'!$B$237:$HF$246,1+FY$123)),FY174)</f>
        <v>46463.23907</v>
      </c>
      <c r="FZ175" s="346">
        <f>if($A175-FZ$126&gt;=0, if($B175&lt;=$B174,FZ174,FZ174*vlookup($B175,'2a. TBill Main'!$B$237:$HF$246,1+FZ$123)),FZ174)</f>
        <v>52144.4853</v>
      </c>
      <c r="GA175" s="346">
        <f>if($A175-GA$126&gt;=0, if($B175&lt;=$B174,GA174,GA174*vlookup($B175,'2a. TBill Main'!$B$237:$HF$246,1+GA$123)),GA174)</f>
        <v>843.1917659</v>
      </c>
      <c r="GB175" s="346">
        <f>if($A175-GB$126&gt;=0, if($B175&lt;=$B174,GB174,GB174*vlookup($B175,'2a. TBill Main'!$B$237:$HF$246,1+GB$123)),GB174)</f>
        <v>4762.347094</v>
      </c>
      <c r="GC175" s="346">
        <f>if($A175-GC$126&gt;=0, if($B175&lt;=$B174,GC174,GC174*vlookup($B175,'2a. TBill Main'!$B$237:$HF$246,1+GC$123)),GC174)</f>
        <v>247.3362513</v>
      </c>
      <c r="GD175" s="346">
        <f>if($A175-GD$126&gt;=0, if($B175&lt;=$B174,GD174,GD174*vlookup($B175,'2a. TBill Main'!$B$237:$HF$246,1+GD$123)),GD174)</f>
        <v>18957.19941</v>
      </c>
      <c r="GE175" s="346">
        <f>if($A175-GE$126&gt;=0, if($B175&lt;=$B174,GE174,GE174*vlookup($B175,'2a. TBill Main'!$B$237:$HF$246,1+GE$123)),GE174)</f>
        <v>4855.075703</v>
      </c>
      <c r="GF175" s="346">
        <f>if($A175-GF$126&gt;=0, if($B175&lt;=$B174,GF174,GF174*vlookup($B175,'2a. TBill Main'!$B$237:$HF$246,1+GF$123)),GF174)</f>
        <v>3770.753577</v>
      </c>
      <c r="GG175" s="346">
        <f>if($A175-GG$126&gt;=0, if($B175&lt;=$B174,GG174,GG174*vlookup($B175,'2a. TBill Main'!$B$237:$HF$246,1+GG$123)),GG174)</f>
        <v>55465.06442</v>
      </c>
      <c r="GH175" s="346">
        <f>if($A175-GH$126&gt;=0, if($B175&lt;=$B174,GH174,GH174*vlookup($B175,'2a. TBill Main'!$B$237:$HF$246,1+GH$123)),GH174)</f>
        <v>247.3362513</v>
      </c>
      <c r="GI175" s="346">
        <f>if($A175-GI$126&gt;=0, if($B175&lt;=$B174,GI174,GI174*vlookup($B175,'2a. TBill Main'!$B$237:$HF$246,1+GI$123)),GI174)</f>
        <v>562.1278439</v>
      </c>
      <c r="GJ175" s="346">
        <f>if($A175-GJ$126&gt;=0, if($B175&lt;=$B174,GJ174,GJ174*vlookup($B175,'2a. TBill Main'!$B$237:$HF$246,1+GJ$123)),GJ174)</f>
        <v>74.2008754</v>
      </c>
      <c r="GK175" s="346">
        <f>if($A175-GK$126&gt;=0, if($B175&lt;=$B174,GK174,GK174*vlookup($B175,'2a. TBill Main'!$B$237:$HF$246,1+GK$123)),GK174)</f>
        <v>36580.94163</v>
      </c>
      <c r="GL175" s="346">
        <f>if($A175-GL$126&gt;=0, if($B175&lt;=$B174,GL174,GL174*vlookup($B175,'2a. TBill Main'!$B$237:$HF$246,1+GL$123)),GL174)</f>
        <v>26814.19519</v>
      </c>
      <c r="GM175" s="346">
        <f>if($A175-GM$126&gt;=0, if($B175&lt;=$B174,GM174,GM174*vlookup($B175,'2a. TBill Main'!$B$237:$HF$246,1+GM$123)),GM174)</f>
        <v>730.7661971</v>
      </c>
      <c r="GN175" s="346">
        <f>if($A175-GN$126&gt;=0, if($B175&lt;=$B174,GN174,GN174*vlookup($B175,'2a. TBill Main'!$B$237:$HF$246,1+GN$123)),GN174)</f>
        <v>22.48511376</v>
      </c>
      <c r="GO175" s="346">
        <f>if($A175-GO$126&gt;=0, if($B175&lt;=$B174,GO174,GO174*vlookup($B175,'2a. TBill Main'!$B$237:$HF$246,1+GO$123)),GO174)</f>
        <v>2619.515753</v>
      </c>
      <c r="GP175" s="346">
        <f>if($A175-GP$126&gt;=0, if($B175&lt;=$B174,GP174,GP174*vlookup($B175,'2a. TBill Main'!$B$237:$HF$246,1+GP$123)),GP174)</f>
        <v>24520.01655</v>
      </c>
      <c r="GQ175" s="346">
        <f>if($A175-GQ$126&gt;=0, if($B175&lt;=$B174,GQ174,GQ174*vlookup($B175,'2a. TBill Main'!$B$237:$HF$246,1+GQ$123)),GQ174)</f>
        <v>25749.95227</v>
      </c>
      <c r="GR175" s="346">
        <f>if($A175-GR$126&gt;=0, if($B175&lt;=$B174,GR174,GR174*vlookup($B175,'2a. TBill Main'!$B$237:$HF$246,1+GR$123)),GR174)</f>
        <v>30689.93177</v>
      </c>
      <c r="GS175" s="346">
        <f>if($A175-GS$126&gt;=0, if($B175&lt;=$B174,GS174,GS174*vlookup($B175,'2a. TBill Main'!$B$237:$HF$246,1+GS$123)),GS174)</f>
        <v>62252.28595</v>
      </c>
      <c r="GT175" s="346">
        <f>if($A175-GT$126&gt;=0, if($B175&lt;=$B174,GT174,GT174*vlookup($B175,'2a. TBill Main'!$B$237:$HF$246,1+GT$123)),GT174)</f>
        <v>4494.77424</v>
      </c>
      <c r="GU175" s="346">
        <f>if($A175-GU$126&gt;=0, if($B175&lt;=$B174,GU174,GU174*vlookup($B175,'2a. TBill Main'!$B$237:$HF$246,1+GU$123)),GU174)</f>
        <v>18664.89293</v>
      </c>
      <c r="GV175" s="346">
        <f>if($A175-GV$126&gt;=0, if($B175&lt;=$B174,GV174,GV174*vlookup($B175,'2a. TBill Main'!$B$237:$HF$246,1+GV$123)),GV174)</f>
        <v>31171.1132</v>
      </c>
      <c r="GW175" s="346">
        <f>if($A175-GW$126&gt;=0, if($B175&lt;=$B174,GW174,GW174*vlookup($B175,'2a. TBill Main'!$B$237:$HF$246,1+GW$123)),GW174)</f>
        <v>34058.20181</v>
      </c>
      <c r="GX175" s="346">
        <f>if($A175-GX$126&gt;=0, if($B175&lt;=$B174,GX174,GX174*vlookup($B175,'2a. TBill Main'!$B$237:$HF$246,1+GX$123)),GX174)</f>
        <v>14898.63637</v>
      </c>
      <c r="GY175" s="346">
        <f>if($A175-GY$126&gt;=0, if($B175&lt;=$B174,GY174,GY174*vlookup($B175,'2a. TBill Main'!$B$237:$HF$246,1+GY$123)),GY174)</f>
        <v>57588.87335</v>
      </c>
      <c r="GZ175" s="346">
        <f>if($A175-GZ$126&gt;=0, if($B175&lt;=$B174,GZ174,GZ174*vlookup($B175,'2a. TBill Main'!$B$237:$HF$246,1+GZ$123)),GZ174)</f>
        <v>46260.87304</v>
      </c>
      <c r="HA175" s="346">
        <f>if($A175-HA$126&gt;=0, if($B175&lt;=$B174,HA174,HA174*vlookup($B175,'2a. TBill Main'!$B$237:$HF$246,1+HA$123)),HA174)</f>
        <v>66661.61675</v>
      </c>
      <c r="HB175" s="346">
        <f>if($A175-HB$126&gt;=0, if($B175&lt;=$B174,HB174,HB174*vlookup($B175,'2a. TBill Main'!$B$237:$HF$246,1+HB$123)),HB174)</f>
        <v>41246.69267</v>
      </c>
      <c r="HC175" s="346">
        <f>if($A175-HC$126&gt;=0, if($B175&lt;=$B174,HC174,HC174*vlookup($B175,'2a. TBill Main'!$B$237:$HF$246,1+HC$123)),HC174)</f>
        <v>12222.90784</v>
      </c>
      <c r="HD175" s="346">
        <f>if($A175-HD$126&gt;=0, if($B175&lt;=$B174,HD174,HD174*vlookup($B175,'2a. TBill Main'!$B$237:$HF$246,1+HD$123)),HD174)</f>
        <v>29628.6344</v>
      </c>
      <c r="HE175" s="346">
        <f>if($A175-HE$126&gt;=0, if($B175&lt;=$B174,HE174,HE174*vlookup($B175,'2a. TBill Main'!$B$237:$HF$246,1+HE$123)),HE174)</f>
        <v>27454.0091</v>
      </c>
      <c r="HF175" s="346">
        <f>if($A175-HF$126&gt;=0, if($B175&lt;=$B174,HF174,HF174*vlookup($B175,'2a. TBill Main'!$B$237:$HF$246,1+HF$123)),HF174)</f>
        <v>27676.92652</v>
      </c>
      <c r="HG175" s="346">
        <f>if($A175-HG$126&gt;=0, if($B175&lt;=$B174,HG174,HG174*vlookup($B175,'2a. TBill Main'!$B$237:$HF$246,1+HG$123)),HG174)</f>
        <v>5690.982292</v>
      </c>
      <c r="HH175" s="346">
        <f>if($A175-HH$126&gt;=0, if($B175&lt;=$B174,HH174,HH174*vlookup($B175,'2a. TBill Main'!$B$237:$HF$246,1+HH$123)),HH174)</f>
        <v>33824.35662</v>
      </c>
      <c r="HI175" s="346">
        <f>if($A175-HI$126&gt;=0, if($B175&lt;=$B174,HI174,HI174*vlookup($B175,'2a. TBill Main'!$B$237:$HF$246,1+HI$123)),HI174)</f>
        <v>52406.05463</v>
      </c>
      <c r="HJ175" s="346"/>
      <c r="HK175" s="346"/>
      <c r="HL175" s="346"/>
      <c r="HM175" s="346"/>
      <c r="HN175" s="346"/>
      <c r="HO175" s="346"/>
      <c r="HP175" s="346"/>
      <c r="HQ175" s="346"/>
      <c r="HR175" s="346"/>
      <c r="HS175" s="346"/>
      <c r="HT175" s="346"/>
      <c r="HU175" s="346"/>
      <c r="HV175" s="346"/>
      <c r="HW175" s="346"/>
      <c r="HX175" s="346"/>
    </row>
    <row r="176">
      <c r="A176" s="331"/>
      <c r="B176" s="346"/>
      <c r="C176" s="346"/>
      <c r="D176" s="338"/>
      <c r="E176" s="346"/>
      <c r="F176" s="346"/>
      <c r="G176" s="346"/>
      <c r="H176" s="346"/>
      <c r="I176" s="346"/>
      <c r="J176" s="346"/>
      <c r="K176" s="346"/>
      <c r="L176" s="346"/>
      <c r="M176" s="346"/>
      <c r="N176" s="346"/>
      <c r="O176" s="346"/>
      <c r="P176" s="346"/>
      <c r="Q176" s="346"/>
      <c r="R176" s="346"/>
      <c r="S176" s="346"/>
      <c r="T176" s="346"/>
      <c r="U176" s="346"/>
      <c r="V176" s="346"/>
      <c r="W176" s="346"/>
      <c r="X176" s="346"/>
      <c r="Y176" s="346"/>
      <c r="Z176" s="346"/>
      <c r="AA176" s="346"/>
      <c r="AB176" s="346"/>
      <c r="AC176" s="346"/>
      <c r="AD176" s="346"/>
      <c r="AE176" s="346"/>
      <c r="AF176" s="346"/>
      <c r="AG176" s="346"/>
      <c r="AH176" s="346"/>
      <c r="AI176" s="346"/>
      <c r="AJ176" s="346"/>
      <c r="AK176" s="346"/>
      <c r="AL176" s="346"/>
      <c r="AM176" s="346"/>
      <c r="AN176" s="346"/>
      <c r="AO176" s="346"/>
      <c r="AP176" s="346"/>
      <c r="AQ176" s="346"/>
      <c r="AR176" s="346"/>
      <c r="AS176" s="346"/>
      <c r="AT176" s="346"/>
      <c r="AU176" s="346"/>
      <c r="AV176" s="346"/>
      <c r="AW176" s="346"/>
      <c r="AX176" s="346"/>
      <c r="AY176" s="346"/>
      <c r="AZ176" s="346"/>
      <c r="BA176" s="346"/>
      <c r="BB176" s="346"/>
      <c r="BC176" s="346"/>
      <c r="BD176" s="346"/>
      <c r="BE176" s="346"/>
      <c r="BF176" s="346"/>
      <c r="BG176" s="346"/>
      <c r="BH176" s="346"/>
      <c r="BI176" s="346"/>
      <c r="BJ176" s="346"/>
      <c r="BK176" s="346"/>
      <c r="BL176" s="346"/>
      <c r="BM176" s="346"/>
      <c r="BN176" s="346"/>
      <c r="BO176" s="346"/>
      <c r="BP176" s="346"/>
      <c r="BQ176" s="346"/>
      <c r="BR176" s="346"/>
      <c r="BS176" s="346"/>
      <c r="BT176" s="346"/>
      <c r="BU176" s="346"/>
      <c r="BV176" s="346"/>
      <c r="BW176" s="346"/>
      <c r="BX176" s="346"/>
      <c r="BY176" s="346"/>
      <c r="BZ176" s="346"/>
      <c r="CA176" s="346"/>
      <c r="CB176" s="346"/>
      <c r="CC176" s="346"/>
      <c r="CD176" s="346"/>
      <c r="CE176" s="346"/>
      <c r="CF176" s="346"/>
      <c r="CG176" s="346"/>
      <c r="CH176" s="346"/>
      <c r="CI176" s="346"/>
      <c r="CJ176" s="346"/>
      <c r="CK176" s="346"/>
      <c r="CL176" s="346"/>
      <c r="CM176" s="346"/>
      <c r="CN176" s="346"/>
      <c r="CO176" s="346"/>
      <c r="CP176" s="346"/>
      <c r="CQ176" s="346"/>
      <c r="CR176" s="346"/>
      <c r="CS176" s="346"/>
      <c r="CT176" s="346"/>
      <c r="CU176" s="346"/>
      <c r="CV176" s="346"/>
      <c r="CW176" s="346"/>
      <c r="CX176" s="346"/>
      <c r="CY176" s="346"/>
      <c r="CZ176" s="346"/>
      <c r="DA176" s="346"/>
      <c r="DB176" s="346"/>
      <c r="DC176" s="346"/>
      <c r="DD176" s="346"/>
      <c r="DE176" s="346"/>
      <c r="DF176" s="346"/>
      <c r="DG176" s="346"/>
      <c r="DH176" s="346"/>
      <c r="DI176" s="346"/>
      <c r="DJ176" s="346"/>
      <c r="DK176" s="346"/>
      <c r="DL176" s="346"/>
      <c r="DM176" s="346"/>
      <c r="DN176" s="346"/>
      <c r="DO176" s="346"/>
      <c r="DP176" s="346"/>
      <c r="DQ176" s="346"/>
      <c r="DR176" s="346"/>
      <c r="DS176" s="346"/>
      <c r="DT176" s="346"/>
      <c r="DU176" s="346"/>
      <c r="DV176" s="346"/>
      <c r="DW176" s="346"/>
      <c r="DX176" s="346"/>
      <c r="DY176" s="346"/>
      <c r="DZ176" s="346"/>
      <c r="EA176" s="346"/>
      <c r="EB176" s="346"/>
      <c r="EC176" s="346"/>
      <c r="ED176" s="346"/>
      <c r="EE176" s="346"/>
      <c r="EF176" s="346"/>
      <c r="EG176" s="346"/>
      <c r="EH176" s="346"/>
      <c r="EI176" s="346"/>
      <c r="EJ176" s="346"/>
      <c r="EK176" s="346"/>
      <c r="EL176" s="346"/>
      <c r="EM176" s="346"/>
      <c r="EN176" s="346"/>
      <c r="EO176" s="346"/>
      <c r="EP176" s="346"/>
      <c r="EQ176" s="346"/>
      <c r="ER176" s="346"/>
      <c r="ES176" s="346"/>
      <c r="ET176" s="346"/>
      <c r="EU176" s="346"/>
      <c r="EV176" s="346"/>
      <c r="EW176" s="346"/>
      <c r="EX176" s="346"/>
      <c r="EY176" s="346"/>
      <c r="EZ176" s="346"/>
      <c r="FA176" s="346"/>
      <c r="FB176" s="346"/>
      <c r="FC176" s="346"/>
      <c r="FD176" s="346"/>
      <c r="FE176" s="346"/>
      <c r="FF176" s="346"/>
      <c r="FG176" s="346"/>
      <c r="FH176" s="346"/>
      <c r="FI176" s="346"/>
      <c r="FJ176" s="346"/>
      <c r="FK176" s="346"/>
      <c r="FL176" s="346"/>
      <c r="FM176" s="346"/>
      <c r="FN176" s="346"/>
      <c r="FO176" s="346"/>
      <c r="FP176" s="346"/>
      <c r="FQ176" s="346"/>
      <c r="FR176" s="346"/>
      <c r="FS176" s="346"/>
      <c r="FT176" s="346"/>
      <c r="FU176" s="346"/>
      <c r="FV176" s="346"/>
      <c r="FW176" s="346"/>
      <c r="FX176" s="346"/>
      <c r="FY176" s="346"/>
      <c r="FZ176" s="346"/>
      <c r="GA176" s="346"/>
      <c r="GB176" s="346"/>
      <c r="GC176" s="346"/>
      <c r="GD176" s="346"/>
      <c r="GE176" s="346"/>
      <c r="GF176" s="346"/>
      <c r="GG176" s="346"/>
      <c r="GH176" s="346"/>
      <c r="GI176" s="346"/>
      <c r="GJ176" s="346"/>
      <c r="GK176" s="346"/>
      <c r="GL176" s="346"/>
      <c r="GM176" s="346"/>
      <c r="GN176" s="346"/>
      <c r="GO176" s="346"/>
      <c r="GP176" s="346"/>
      <c r="GQ176" s="346"/>
      <c r="GR176" s="346"/>
      <c r="GS176" s="346"/>
      <c r="GT176" s="346"/>
      <c r="GU176" s="346"/>
      <c r="GV176" s="346"/>
      <c r="GW176" s="346"/>
      <c r="GX176" s="346"/>
      <c r="GY176" s="346"/>
      <c r="GZ176" s="346"/>
      <c r="HA176" s="346"/>
      <c r="HB176" s="346"/>
      <c r="HC176" s="346"/>
      <c r="HD176" s="346"/>
      <c r="HE176" s="346"/>
      <c r="HF176" s="346"/>
      <c r="HG176" s="346"/>
      <c r="HH176" s="346"/>
      <c r="HI176" s="346"/>
      <c r="HJ176" s="346"/>
      <c r="HK176" s="346"/>
      <c r="HL176" s="346"/>
      <c r="HM176" s="346"/>
      <c r="HN176" s="346"/>
      <c r="HO176" s="346"/>
      <c r="HP176" s="346"/>
      <c r="HQ176" s="346"/>
      <c r="HR176" s="346"/>
      <c r="HS176" s="346"/>
      <c r="HT176" s="346"/>
      <c r="HU176" s="346"/>
      <c r="HV176" s="346"/>
      <c r="HW176" s="346"/>
      <c r="HX176" s="346"/>
    </row>
    <row r="177">
      <c r="A177" s="331"/>
      <c r="B177" s="346"/>
      <c r="C177" s="346"/>
      <c r="D177" s="338"/>
      <c r="E177" s="346"/>
      <c r="F177" s="346"/>
      <c r="G177" s="346"/>
      <c r="H177" s="346"/>
      <c r="I177" s="346"/>
      <c r="J177" s="346"/>
      <c r="K177" s="346"/>
      <c r="L177" s="346"/>
      <c r="M177" s="346"/>
      <c r="N177" s="346"/>
      <c r="O177" s="346"/>
      <c r="P177" s="346"/>
      <c r="Q177" s="346"/>
      <c r="R177" s="346"/>
      <c r="S177" s="346"/>
      <c r="T177" s="346"/>
      <c r="U177" s="346"/>
      <c r="V177" s="346"/>
      <c r="W177" s="346"/>
      <c r="X177" s="346"/>
      <c r="Y177" s="346"/>
      <c r="Z177" s="346"/>
      <c r="AA177" s="346"/>
      <c r="AB177" s="346"/>
      <c r="AC177" s="346"/>
      <c r="AD177" s="346"/>
      <c r="AE177" s="346"/>
      <c r="AF177" s="346"/>
      <c r="AG177" s="346"/>
      <c r="AH177" s="346"/>
      <c r="AI177" s="346"/>
      <c r="AJ177" s="346"/>
      <c r="AK177" s="346"/>
      <c r="AL177" s="346"/>
      <c r="AM177" s="346"/>
      <c r="AN177" s="346"/>
      <c r="AO177" s="346"/>
      <c r="AP177" s="346"/>
      <c r="AQ177" s="346"/>
      <c r="AR177" s="346"/>
      <c r="AS177" s="346"/>
      <c r="AT177" s="346"/>
      <c r="AU177" s="346"/>
      <c r="AV177" s="346"/>
      <c r="AW177" s="346"/>
      <c r="AX177" s="346"/>
      <c r="AY177" s="346"/>
      <c r="AZ177" s="346"/>
      <c r="BA177" s="346"/>
      <c r="BB177" s="346"/>
      <c r="BC177" s="346"/>
      <c r="BD177" s="346"/>
      <c r="BE177" s="346"/>
      <c r="BF177" s="346"/>
      <c r="BG177" s="346"/>
      <c r="BH177" s="346"/>
      <c r="BI177" s="346"/>
      <c r="BJ177" s="346"/>
      <c r="BK177" s="346"/>
      <c r="BL177" s="346"/>
      <c r="BM177" s="346"/>
      <c r="BN177" s="346"/>
      <c r="BO177" s="346"/>
      <c r="BP177" s="346"/>
      <c r="BQ177" s="346"/>
      <c r="BR177" s="346"/>
      <c r="BS177" s="346"/>
      <c r="BT177" s="346"/>
      <c r="BU177" s="346"/>
      <c r="BV177" s="346"/>
      <c r="BW177" s="346"/>
      <c r="BX177" s="346"/>
      <c r="BY177" s="346"/>
      <c r="BZ177" s="346"/>
      <c r="CA177" s="346"/>
      <c r="CB177" s="346"/>
      <c r="CC177" s="346"/>
      <c r="CD177" s="346"/>
      <c r="CE177" s="346"/>
      <c r="CF177" s="346"/>
      <c r="CG177" s="346"/>
      <c r="CH177" s="346"/>
      <c r="CI177" s="346"/>
      <c r="CJ177" s="346"/>
      <c r="CK177" s="346"/>
      <c r="CL177" s="346"/>
      <c r="CM177" s="346"/>
      <c r="CN177" s="346"/>
      <c r="CO177" s="346"/>
      <c r="CP177" s="346"/>
      <c r="CQ177" s="346"/>
      <c r="CR177" s="346"/>
      <c r="CS177" s="346"/>
      <c r="CT177" s="346"/>
      <c r="CU177" s="346"/>
      <c r="CV177" s="346"/>
      <c r="CW177" s="346"/>
      <c r="CX177" s="346"/>
      <c r="CY177" s="346"/>
      <c r="CZ177" s="346"/>
      <c r="DA177" s="346"/>
      <c r="DB177" s="346"/>
      <c r="DC177" s="346"/>
      <c r="DD177" s="346"/>
      <c r="DE177" s="346"/>
      <c r="DF177" s="346"/>
      <c r="DG177" s="346"/>
      <c r="DH177" s="346"/>
      <c r="DI177" s="346"/>
      <c r="DJ177" s="346"/>
      <c r="DK177" s="346"/>
      <c r="DL177" s="346"/>
      <c r="DM177" s="346"/>
      <c r="DN177" s="346"/>
      <c r="DO177" s="346"/>
      <c r="DP177" s="346"/>
      <c r="DQ177" s="346"/>
      <c r="DR177" s="346"/>
      <c r="DS177" s="346"/>
      <c r="DT177" s="346"/>
      <c r="DU177" s="346"/>
      <c r="DV177" s="346"/>
      <c r="DW177" s="346"/>
      <c r="DX177" s="346"/>
      <c r="DY177" s="346"/>
      <c r="DZ177" s="346"/>
      <c r="EA177" s="346"/>
      <c r="EB177" s="346"/>
      <c r="EC177" s="346"/>
      <c r="ED177" s="346"/>
      <c r="EE177" s="346"/>
      <c r="EF177" s="346"/>
      <c r="EG177" s="346"/>
      <c r="EH177" s="346"/>
      <c r="EI177" s="346"/>
      <c r="EJ177" s="346"/>
      <c r="EK177" s="346"/>
      <c r="EL177" s="346"/>
      <c r="EM177" s="346"/>
      <c r="EN177" s="346"/>
      <c r="EO177" s="346"/>
      <c r="EP177" s="346"/>
      <c r="EQ177" s="346"/>
      <c r="ER177" s="346"/>
      <c r="ES177" s="346"/>
      <c r="ET177" s="346"/>
      <c r="EU177" s="346"/>
      <c r="EV177" s="346"/>
      <c r="EW177" s="346"/>
      <c r="EX177" s="346"/>
      <c r="EY177" s="346"/>
      <c r="EZ177" s="346"/>
      <c r="FA177" s="346"/>
      <c r="FB177" s="346"/>
      <c r="FC177" s="346"/>
      <c r="FD177" s="346"/>
      <c r="FE177" s="346"/>
      <c r="FF177" s="346"/>
      <c r="FG177" s="346"/>
      <c r="FH177" s="346"/>
      <c r="FI177" s="346"/>
      <c r="FJ177" s="346"/>
      <c r="FK177" s="346"/>
      <c r="FL177" s="346"/>
      <c r="FM177" s="346"/>
      <c r="FN177" s="346"/>
      <c r="FO177" s="346"/>
      <c r="FP177" s="346"/>
      <c r="FQ177" s="346"/>
      <c r="FR177" s="346"/>
      <c r="FS177" s="346"/>
      <c r="FT177" s="346"/>
      <c r="FU177" s="346"/>
      <c r="FV177" s="346"/>
      <c r="FW177" s="346"/>
      <c r="FX177" s="346"/>
      <c r="FY177" s="346"/>
      <c r="FZ177" s="346"/>
      <c r="GA177" s="346"/>
      <c r="GB177" s="346"/>
      <c r="GC177" s="346"/>
      <c r="GD177" s="346"/>
      <c r="GE177" s="346"/>
      <c r="GF177" s="346"/>
      <c r="GG177" s="346"/>
      <c r="GH177" s="346"/>
      <c r="GI177" s="346"/>
      <c r="GJ177" s="346"/>
      <c r="GK177" s="346"/>
      <c r="GL177" s="346"/>
      <c r="GM177" s="346"/>
      <c r="GN177" s="346"/>
      <c r="GO177" s="346"/>
      <c r="GP177" s="346"/>
      <c r="GQ177" s="346"/>
      <c r="GR177" s="346"/>
      <c r="GS177" s="346"/>
      <c r="GT177" s="346"/>
      <c r="GU177" s="346"/>
      <c r="GV177" s="346"/>
      <c r="GW177" s="346"/>
      <c r="GX177" s="346"/>
      <c r="GY177" s="346"/>
      <c r="GZ177" s="346"/>
      <c r="HA177" s="346"/>
      <c r="HB177" s="346"/>
      <c r="HC177" s="346"/>
      <c r="HD177" s="346"/>
      <c r="HE177" s="346"/>
      <c r="HF177" s="346"/>
      <c r="HG177" s="346"/>
      <c r="HH177" s="346"/>
      <c r="HI177" s="346"/>
      <c r="HJ177" s="346"/>
      <c r="HK177" s="346"/>
      <c r="HL177" s="346"/>
      <c r="HM177" s="346"/>
      <c r="HN177" s="346"/>
      <c r="HO177" s="346"/>
      <c r="HP177" s="346"/>
      <c r="HQ177" s="346"/>
      <c r="HR177" s="346"/>
      <c r="HS177" s="346"/>
      <c r="HT177" s="346"/>
      <c r="HU177" s="346"/>
      <c r="HV177" s="346"/>
      <c r="HW177" s="346"/>
      <c r="HX177" s="346"/>
    </row>
    <row r="178">
      <c r="A178" s="331"/>
      <c r="B178" s="346"/>
      <c r="C178" s="346"/>
      <c r="D178" s="338"/>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346"/>
      <c r="AA178" s="346"/>
      <c r="AB178" s="346"/>
      <c r="AC178" s="346"/>
      <c r="AD178" s="346"/>
      <c r="AE178" s="346"/>
      <c r="AF178" s="346"/>
      <c r="AG178" s="346"/>
      <c r="AH178" s="346"/>
      <c r="AI178" s="346"/>
      <c r="AJ178" s="346"/>
      <c r="AK178" s="346"/>
      <c r="AL178" s="346"/>
      <c r="AM178" s="346"/>
      <c r="AN178" s="346"/>
      <c r="AO178" s="346"/>
      <c r="AP178" s="346"/>
      <c r="AQ178" s="346"/>
      <c r="AR178" s="346"/>
      <c r="AS178" s="346"/>
      <c r="AT178" s="346"/>
      <c r="AU178" s="346"/>
      <c r="AV178" s="346"/>
      <c r="AW178" s="346"/>
      <c r="AX178" s="346"/>
      <c r="AY178" s="346"/>
      <c r="AZ178" s="346"/>
      <c r="BA178" s="346"/>
      <c r="BB178" s="346"/>
      <c r="BC178" s="346"/>
      <c r="BD178" s="346"/>
      <c r="BE178" s="346"/>
      <c r="BF178" s="346"/>
      <c r="BG178" s="346"/>
      <c r="BH178" s="346"/>
      <c r="BI178" s="346"/>
      <c r="BJ178" s="346"/>
      <c r="BK178" s="346"/>
      <c r="BL178" s="346"/>
      <c r="BM178" s="346"/>
      <c r="BN178" s="346"/>
      <c r="BO178" s="346"/>
      <c r="BP178" s="346"/>
      <c r="BQ178" s="346"/>
      <c r="BR178" s="346"/>
      <c r="BS178" s="346"/>
      <c r="BT178" s="346"/>
      <c r="BU178" s="346"/>
      <c r="BV178" s="346"/>
      <c r="BW178" s="346"/>
      <c r="BX178" s="346"/>
      <c r="BY178" s="346"/>
      <c r="BZ178" s="346"/>
      <c r="CA178" s="346"/>
      <c r="CB178" s="346"/>
      <c r="CC178" s="346"/>
      <c r="CD178" s="346"/>
      <c r="CE178" s="346"/>
      <c r="CF178" s="346"/>
      <c r="CG178" s="346"/>
      <c r="CH178" s="346"/>
      <c r="CI178" s="346"/>
      <c r="CJ178" s="346"/>
      <c r="CK178" s="346"/>
      <c r="CL178" s="346"/>
      <c r="CM178" s="346"/>
      <c r="CN178" s="346"/>
      <c r="CO178" s="346"/>
      <c r="CP178" s="346"/>
      <c r="CQ178" s="346"/>
      <c r="CR178" s="346"/>
      <c r="CS178" s="346"/>
      <c r="CT178" s="346"/>
      <c r="CU178" s="346"/>
      <c r="CV178" s="346"/>
      <c r="CW178" s="346"/>
      <c r="CX178" s="346"/>
      <c r="CY178" s="346"/>
      <c r="CZ178" s="346"/>
      <c r="DA178" s="346"/>
      <c r="DB178" s="346"/>
      <c r="DC178" s="346"/>
      <c r="DD178" s="346"/>
      <c r="DE178" s="346"/>
      <c r="DF178" s="346"/>
      <c r="DG178" s="346"/>
      <c r="DH178" s="346"/>
      <c r="DI178" s="346"/>
      <c r="DJ178" s="346"/>
      <c r="DK178" s="346"/>
      <c r="DL178" s="346"/>
      <c r="DM178" s="346"/>
      <c r="DN178" s="346"/>
      <c r="DO178" s="346"/>
      <c r="DP178" s="346"/>
      <c r="DQ178" s="346"/>
      <c r="DR178" s="346"/>
      <c r="DS178" s="346"/>
      <c r="DT178" s="346"/>
      <c r="DU178" s="346"/>
      <c r="DV178" s="346"/>
      <c r="DW178" s="346"/>
      <c r="DX178" s="346"/>
      <c r="DY178" s="346"/>
      <c r="DZ178" s="346"/>
      <c r="EA178" s="346"/>
      <c r="EB178" s="346"/>
      <c r="EC178" s="346"/>
      <c r="ED178" s="346"/>
      <c r="EE178" s="346"/>
      <c r="EF178" s="346"/>
      <c r="EG178" s="346"/>
      <c r="EH178" s="346"/>
      <c r="EI178" s="346"/>
      <c r="EJ178" s="346"/>
      <c r="EK178" s="346"/>
      <c r="EL178" s="346"/>
      <c r="EM178" s="346"/>
      <c r="EN178" s="346"/>
      <c r="EO178" s="346"/>
      <c r="EP178" s="346"/>
      <c r="EQ178" s="346"/>
      <c r="ER178" s="346"/>
      <c r="ES178" s="346"/>
      <c r="ET178" s="346"/>
      <c r="EU178" s="346"/>
      <c r="EV178" s="346"/>
      <c r="EW178" s="346"/>
      <c r="EX178" s="346"/>
      <c r="EY178" s="346"/>
      <c r="EZ178" s="346"/>
      <c r="FA178" s="346"/>
      <c r="FB178" s="346"/>
      <c r="FC178" s="346"/>
      <c r="FD178" s="346"/>
      <c r="FE178" s="346"/>
      <c r="FF178" s="346"/>
      <c r="FG178" s="346"/>
      <c r="FH178" s="346"/>
      <c r="FI178" s="346"/>
      <c r="FJ178" s="346"/>
      <c r="FK178" s="346"/>
      <c r="FL178" s="346"/>
      <c r="FM178" s="346"/>
      <c r="FN178" s="346"/>
      <c r="FO178" s="346"/>
      <c r="FP178" s="346"/>
      <c r="FQ178" s="346"/>
      <c r="FR178" s="346"/>
      <c r="FS178" s="346"/>
      <c r="FT178" s="346"/>
      <c r="FU178" s="346"/>
      <c r="FV178" s="346"/>
      <c r="FW178" s="346"/>
      <c r="FX178" s="346"/>
      <c r="FY178" s="346"/>
      <c r="FZ178" s="346"/>
      <c r="GA178" s="346"/>
      <c r="GB178" s="346"/>
      <c r="GC178" s="346"/>
      <c r="GD178" s="346"/>
      <c r="GE178" s="346"/>
      <c r="GF178" s="346"/>
      <c r="GG178" s="346"/>
      <c r="GH178" s="346"/>
      <c r="GI178" s="346"/>
      <c r="GJ178" s="346"/>
      <c r="GK178" s="346"/>
      <c r="GL178" s="346"/>
      <c r="GM178" s="346"/>
      <c r="GN178" s="346"/>
      <c r="GO178" s="346"/>
      <c r="GP178" s="346"/>
      <c r="GQ178" s="346"/>
      <c r="GR178" s="346"/>
      <c r="GS178" s="346"/>
      <c r="GT178" s="346"/>
      <c r="GU178" s="346"/>
      <c r="GV178" s="346"/>
      <c r="GW178" s="346"/>
      <c r="GX178" s="346"/>
      <c r="GY178" s="346"/>
      <c r="GZ178" s="346"/>
      <c r="HA178" s="346"/>
      <c r="HB178" s="346"/>
      <c r="HC178" s="346"/>
      <c r="HD178" s="346"/>
      <c r="HE178" s="346"/>
      <c r="HF178" s="346"/>
      <c r="HG178" s="346"/>
      <c r="HH178" s="346"/>
      <c r="HI178" s="346"/>
      <c r="HJ178" s="346"/>
      <c r="HK178" s="346"/>
      <c r="HL178" s="346"/>
      <c r="HM178" s="346"/>
      <c r="HN178" s="346"/>
      <c r="HO178" s="346"/>
      <c r="HP178" s="346"/>
      <c r="HQ178" s="346"/>
      <c r="HR178" s="346"/>
      <c r="HS178" s="346"/>
      <c r="HT178" s="346"/>
      <c r="HU178" s="346"/>
      <c r="HV178" s="346"/>
      <c r="HW178" s="346"/>
      <c r="HX178" s="346"/>
    </row>
    <row r="179">
      <c r="A179" s="331"/>
      <c r="B179" s="346"/>
      <c r="C179" s="346"/>
      <c r="D179" s="338"/>
      <c r="E179" s="346"/>
      <c r="F179" s="346"/>
      <c r="G179" s="346"/>
      <c r="H179" s="346"/>
      <c r="I179" s="346"/>
      <c r="J179" s="346"/>
      <c r="K179" s="346"/>
      <c r="L179" s="346"/>
      <c r="M179" s="346"/>
      <c r="N179" s="346"/>
      <c r="O179" s="346"/>
      <c r="P179" s="346"/>
      <c r="Q179" s="346"/>
      <c r="R179" s="346"/>
      <c r="S179" s="346"/>
      <c r="T179" s="346"/>
      <c r="U179" s="346"/>
      <c r="V179" s="346"/>
      <c r="W179" s="346"/>
      <c r="X179" s="346"/>
      <c r="Y179" s="346"/>
      <c r="Z179" s="346"/>
      <c r="AA179" s="346"/>
      <c r="AB179" s="346"/>
      <c r="AC179" s="346"/>
      <c r="AD179" s="346"/>
      <c r="AE179" s="346"/>
      <c r="AF179" s="346"/>
      <c r="AG179" s="346"/>
      <c r="AH179" s="346"/>
      <c r="AI179" s="346"/>
      <c r="AJ179" s="346"/>
      <c r="AK179" s="346"/>
      <c r="AL179" s="346"/>
      <c r="AM179" s="346"/>
      <c r="AN179" s="346"/>
      <c r="AO179" s="346"/>
      <c r="AP179" s="346"/>
      <c r="AQ179" s="346"/>
      <c r="AR179" s="346"/>
      <c r="AS179" s="346"/>
      <c r="AT179" s="346"/>
      <c r="AU179" s="346"/>
      <c r="AV179" s="346"/>
      <c r="AW179" s="346"/>
      <c r="AX179" s="346"/>
      <c r="AY179" s="346"/>
      <c r="AZ179" s="346"/>
      <c r="BA179" s="346"/>
      <c r="BB179" s="346"/>
      <c r="BC179" s="346"/>
      <c r="BD179" s="346"/>
      <c r="BE179" s="346"/>
      <c r="BF179" s="346"/>
      <c r="BG179" s="346"/>
      <c r="BH179" s="346"/>
      <c r="BI179" s="346"/>
      <c r="BJ179" s="346"/>
      <c r="BK179" s="346"/>
      <c r="BL179" s="346"/>
      <c r="BM179" s="346"/>
      <c r="BN179" s="346"/>
      <c r="BO179" s="346"/>
      <c r="BP179" s="346"/>
      <c r="BQ179" s="346"/>
      <c r="BR179" s="346"/>
      <c r="BS179" s="346"/>
      <c r="BT179" s="346"/>
      <c r="BU179" s="346"/>
      <c r="BV179" s="346"/>
      <c r="BW179" s="346"/>
      <c r="BX179" s="346"/>
      <c r="BY179" s="346"/>
      <c r="BZ179" s="346"/>
      <c r="CA179" s="346"/>
      <c r="CB179" s="346"/>
      <c r="CC179" s="346"/>
      <c r="CD179" s="346"/>
      <c r="CE179" s="346"/>
      <c r="CF179" s="346"/>
      <c r="CG179" s="346"/>
      <c r="CH179" s="346"/>
      <c r="CI179" s="346"/>
      <c r="CJ179" s="346"/>
      <c r="CK179" s="346"/>
      <c r="CL179" s="346"/>
      <c r="CM179" s="346"/>
      <c r="CN179" s="346"/>
      <c r="CO179" s="346"/>
      <c r="CP179" s="346"/>
      <c r="CQ179" s="346"/>
      <c r="CR179" s="346"/>
      <c r="CS179" s="346"/>
      <c r="CT179" s="346"/>
      <c r="CU179" s="346"/>
      <c r="CV179" s="346"/>
      <c r="CW179" s="346"/>
      <c r="CX179" s="346"/>
      <c r="CY179" s="346"/>
      <c r="CZ179" s="346"/>
      <c r="DA179" s="346"/>
      <c r="DB179" s="346"/>
      <c r="DC179" s="346"/>
      <c r="DD179" s="346"/>
      <c r="DE179" s="346"/>
      <c r="DF179" s="346"/>
      <c r="DG179" s="346"/>
      <c r="DH179" s="346"/>
      <c r="DI179" s="346"/>
      <c r="DJ179" s="346"/>
      <c r="DK179" s="346"/>
      <c r="DL179" s="346"/>
      <c r="DM179" s="346"/>
      <c r="DN179" s="346"/>
      <c r="DO179" s="346"/>
      <c r="DP179" s="346"/>
      <c r="DQ179" s="346"/>
      <c r="DR179" s="346"/>
      <c r="DS179" s="346"/>
      <c r="DT179" s="346"/>
      <c r="DU179" s="346"/>
      <c r="DV179" s="346"/>
      <c r="DW179" s="346"/>
      <c r="DX179" s="346"/>
      <c r="DY179" s="346"/>
      <c r="DZ179" s="346"/>
      <c r="EA179" s="346"/>
      <c r="EB179" s="346"/>
      <c r="EC179" s="346"/>
      <c r="ED179" s="346"/>
      <c r="EE179" s="346"/>
      <c r="EF179" s="346"/>
      <c r="EG179" s="346"/>
      <c r="EH179" s="346"/>
      <c r="EI179" s="346"/>
      <c r="EJ179" s="346"/>
      <c r="EK179" s="346"/>
      <c r="EL179" s="346"/>
      <c r="EM179" s="346"/>
      <c r="EN179" s="346"/>
      <c r="EO179" s="346"/>
      <c r="EP179" s="346"/>
      <c r="EQ179" s="346"/>
      <c r="ER179" s="346"/>
      <c r="ES179" s="346"/>
      <c r="ET179" s="346"/>
      <c r="EU179" s="346"/>
      <c r="EV179" s="346"/>
      <c r="EW179" s="346"/>
      <c r="EX179" s="346"/>
      <c r="EY179" s="346"/>
      <c r="EZ179" s="346"/>
      <c r="FA179" s="346"/>
      <c r="FB179" s="346"/>
      <c r="FC179" s="346"/>
      <c r="FD179" s="346"/>
      <c r="FE179" s="346"/>
      <c r="FF179" s="346"/>
      <c r="FG179" s="346"/>
      <c r="FH179" s="346"/>
      <c r="FI179" s="346"/>
      <c r="FJ179" s="346"/>
      <c r="FK179" s="346"/>
      <c r="FL179" s="346"/>
      <c r="FM179" s="346"/>
      <c r="FN179" s="346"/>
      <c r="FO179" s="346"/>
      <c r="FP179" s="346"/>
      <c r="FQ179" s="346"/>
      <c r="FR179" s="346"/>
      <c r="FS179" s="346"/>
      <c r="FT179" s="346"/>
      <c r="FU179" s="346"/>
      <c r="FV179" s="346"/>
      <c r="FW179" s="346"/>
      <c r="FX179" s="346"/>
      <c r="FY179" s="346"/>
      <c r="FZ179" s="346"/>
      <c r="GA179" s="346"/>
      <c r="GB179" s="346"/>
      <c r="GC179" s="346"/>
      <c r="GD179" s="346"/>
      <c r="GE179" s="346"/>
      <c r="GF179" s="346"/>
      <c r="GG179" s="346"/>
      <c r="GH179" s="346"/>
      <c r="GI179" s="346"/>
      <c r="GJ179" s="346"/>
      <c r="GK179" s="346"/>
      <c r="GL179" s="346"/>
      <c r="GM179" s="346"/>
      <c r="GN179" s="346"/>
      <c r="GO179" s="346"/>
      <c r="GP179" s="346"/>
      <c r="GQ179" s="346"/>
      <c r="GR179" s="346"/>
      <c r="GS179" s="346"/>
      <c r="GT179" s="346"/>
      <c r="GU179" s="346"/>
      <c r="GV179" s="346"/>
      <c r="GW179" s="346"/>
      <c r="GX179" s="346"/>
      <c r="GY179" s="346"/>
      <c r="GZ179" s="346"/>
      <c r="HA179" s="346"/>
      <c r="HB179" s="346"/>
      <c r="HC179" s="346"/>
      <c r="HD179" s="346"/>
      <c r="HE179" s="346"/>
      <c r="HF179" s="346"/>
      <c r="HG179" s="346"/>
      <c r="HH179" s="346"/>
      <c r="HI179" s="346"/>
      <c r="HJ179" s="346"/>
      <c r="HK179" s="346"/>
      <c r="HL179" s="346"/>
      <c r="HM179" s="346"/>
      <c r="HN179" s="346"/>
      <c r="HO179" s="346"/>
      <c r="HP179" s="346"/>
      <c r="HQ179" s="346"/>
      <c r="HR179" s="346"/>
      <c r="HS179" s="346"/>
      <c r="HT179" s="346"/>
      <c r="HU179" s="346"/>
      <c r="HV179" s="346"/>
      <c r="HW179" s="346"/>
      <c r="HX179" s="346"/>
    </row>
  </sheetData>
  <mergeCells count="10">
    <mergeCell ref="X46:Z46"/>
    <mergeCell ref="AA46:AC46"/>
    <mergeCell ref="AD46:AF46"/>
    <mergeCell ref="C46:E46"/>
    <mergeCell ref="F46:H46"/>
    <mergeCell ref="I46:K46"/>
    <mergeCell ref="L46:N46"/>
    <mergeCell ref="O46:Q46"/>
    <mergeCell ref="R46:T46"/>
    <mergeCell ref="U46:W46"/>
  </mergeCells>
  <printOptions gridLines="1" horizontalCentered="1"/>
  <pageMargins bottom="0.75" footer="0.0" header="0.0" left="0.7" right="0.7" top="0.75"/>
  <pageSetup cellComments="atEnd" orientation="landscape" pageOrder="overThenDown"/>
  <rowBreaks count="3" manualBreakCount="3">
    <brk id="177" man="1"/>
    <brk id="53" man="1"/>
    <brk id="118" man="1"/>
  </rowBreaks>
  <colBreaks count="2" manualBreakCount="2">
    <brk man="1"/>
    <brk id="85"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9.0" topLeftCell="A10" activePane="bottomLeft" state="frozen"/>
      <selection activeCell="B11" sqref="B11" pane="bottomLeft"/>
    </sheetView>
  </sheetViews>
  <sheetFormatPr customHeight="1" defaultColWidth="14.43" defaultRowHeight="15.0"/>
  <cols>
    <col customWidth="1" min="1" max="1" width="3.0"/>
    <col customWidth="1" min="2" max="2" width="21.0"/>
    <col customWidth="1" min="3" max="3" width="12.29"/>
    <col customWidth="1" min="4" max="6" width="11.43"/>
    <col customWidth="1" min="7" max="8" width="12.71"/>
    <col customWidth="1" min="9" max="9" width="9.0"/>
    <col customWidth="1" min="10" max="12" width="10.57"/>
    <col customWidth="1" min="13" max="15" width="12.29"/>
    <col customWidth="1" min="16" max="20" width="11.86"/>
    <col customWidth="1" min="21" max="40" width="10.29"/>
    <col customWidth="1" min="41" max="44" width="8.43"/>
  </cols>
  <sheetData>
    <row r="1" ht="13.5" customHeight="1">
      <c r="A1" s="349"/>
      <c r="B1" s="255" t="s">
        <v>286</v>
      </c>
      <c r="C1" s="255" t="s">
        <v>287</v>
      </c>
      <c r="D1" s="350"/>
      <c r="E1" s="350"/>
      <c r="F1" s="350"/>
      <c r="G1" s="350"/>
      <c r="H1" s="350"/>
      <c r="I1" s="350"/>
      <c r="J1" s="350"/>
      <c r="K1" s="350"/>
      <c r="L1" s="350"/>
      <c r="M1" s="351"/>
      <c r="N1" s="351"/>
      <c r="O1" s="351"/>
      <c r="P1" s="351"/>
      <c r="Q1" s="351"/>
      <c r="R1" s="351"/>
      <c r="S1" s="351"/>
      <c r="T1" s="351"/>
      <c r="U1" s="351"/>
      <c r="V1" s="352"/>
      <c r="W1" s="352"/>
      <c r="X1" s="352"/>
      <c r="Y1" s="352"/>
      <c r="Z1" s="352"/>
      <c r="AA1" s="352"/>
      <c r="AB1" s="352"/>
      <c r="AC1" s="352"/>
      <c r="AD1" s="352"/>
      <c r="AE1" s="352"/>
      <c r="AF1" s="352"/>
      <c r="AG1" s="352"/>
      <c r="AH1" s="352"/>
      <c r="AI1" s="352"/>
      <c r="AJ1" s="352"/>
      <c r="AK1" s="352"/>
      <c r="AL1" s="352"/>
      <c r="AM1" s="352"/>
      <c r="AN1" s="352"/>
      <c r="AO1" s="352"/>
      <c r="AP1" s="352"/>
      <c r="AQ1" s="352"/>
      <c r="AR1" s="352"/>
    </row>
    <row r="2" ht="13.5" customHeight="1">
      <c r="A2" s="353"/>
      <c r="B2" s="259" t="s">
        <v>288</v>
      </c>
      <c r="C2" s="354">
        <f>'1. Macro Summary'!B5</f>
        <v>44773</v>
      </c>
      <c r="D2" s="350"/>
      <c r="E2" s="350"/>
      <c r="F2" s="350"/>
      <c r="G2" s="350"/>
      <c r="H2" s="350"/>
      <c r="I2" s="350"/>
      <c r="J2" s="350"/>
      <c r="K2" s="350"/>
      <c r="L2" s="350"/>
      <c r="M2" s="351"/>
      <c r="N2" s="351"/>
      <c r="O2" s="351"/>
      <c r="P2" s="351"/>
      <c r="Q2" s="351"/>
      <c r="R2" s="351"/>
      <c r="S2" s="351"/>
      <c r="T2" s="351"/>
      <c r="U2" s="351"/>
      <c r="V2" s="352"/>
      <c r="W2" s="352"/>
      <c r="X2" s="352"/>
      <c r="Y2" s="352"/>
      <c r="Z2" s="352"/>
      <c r="AA2" s="352"/>
      <c r="AB2" s="352"/>
      <c r="AC2" s="352"/>
      <c r="AD2" s="352"/>
      <c r="AE2" s="352"/>
      <c r="AF2" s="352"/>
      <c r="AG2" s="352"/>
      <c r="AH2" s="352"/>
      <c r="AI2" s="352"/>
      <c r="AJ2" s="352"/>
      <c r="AK2" s="352"/>
      <c r="AL2" s="352"/>
      <c r="AM2" s="352"/>
      <c r="AN2" s="352"/>
      <c r="AO2" s="352"/>
      <c r="AP2" s="352"/>
      <c r="AQ2" s="352"/>
      <c r="AR2" s="352"/>
    </row>
    <row r="3" ht="13.5" customHeight="1">
      <c r="A3" s="353"/>
      <c r="B3" s="355" t="s">
        <v>289</v>
      </c>
      <c r="C3" s="356">
        <v>10.0</v>
      </c>
      <c r="D3" s="350"/>
      <c r="E3" s="350"/>
      <c r="F3" s="350"/>
      <c r="G3" s="350"/>
      <c r="H3" s="350"/>
      <c r="I3" s="350"/>
      <c r="J3" s="350"/>
      <c r="K3" s="350"/>
      <c r="L3" s="350"/>
      <c r="M3" s="351"/>
      <c r="N3" s="351"/>
      <c r="O3" s="351"/>
      <c r="P3" s="351"/>
      <c r="Q3" s="351"/>
      <c r="R3" s="351"/>
      <c r="S3" s="351"/>
      <c r="T3" s="351"/>
      <c r="U3" s="351"/>
      <c r="V3" s="352"/>
      <c r="W3" s="352"/>
      <c r="X3" s="352"/>
      <c r="Y3" s="352"/>
      <c r="Z3" s="352"/>
      <c r="AA3" s="352"/>
      <c r="AB3" s="352"/>
      <c r="AC3" s="352"/>
      <c r="AD3" s="352"/>
      <c r="AE3" s="352"/>
      <c r="AF3" s="352"/>
      <c r="AG3" s="352"/>
      <c r="AH3" s="352"/>
      <c r="AI3" s="352"/>
      <c r="AJ3" s="352"/>
      <c r="AK3" s="352"/>
      <c r="AL3" s="352"/>
      <c r="AM3" s="352"/>
      <c r="AN3" s="352"/>
      <c r="AO3" s="352"/>
      <c r="AP3" s="352"/>
      <c r="AQ3" s="352"/>
      <c r="AR3" s="352"/>
    </row>
    <row r="4" ht="13.5" customHeight="1">
      <c r="A4" s="353"/>
      <c r="B4" s="355" t="s">
        <v>290</v>
      </c>
      <c r="C4" s="357">
        <f>EDATE(C2,C3*12)</f>
        <v>48426</v>
      </c>
      <c r="D4" s="350"/>
      <c r="E4" s="350"/>
      <c r="F4" s="350"/>
      <c r="G4" s="350"/>
      <c r="H4" s="350"/>
      <c r="I4" s="350"/>
      <c r="J4" s="350"/>
      <c r="K4" s="350"/>
      <c r="L4" s="350"/>
      <c r="M4" s="358"/>
      <c r="N4" s="358"/>
      <c r="O4" s="358"/>
      <c r="P4" s="351"/>
      <c r="Q4" s="351"/>
      <c r="R4" s="351"/>
      <c r="S4" s="351"/>
      <c r="T4" s="351"/>
      <c r="U4" s="351"/>
      <c r="V4" s="352"/>
      <c r="W4" s="352"/>
      <c r="X4" s="352"/>
      <c r="Y4" s="352"/>
      <c r="Z4" s="352"/>
      <c r="AA4" s="352"/>
      <c r="AB4" s="352"/>
      <c r="AC4" s="352"/>
      <c r="AD4" s="352"/>
      <c r="AE4" s="352"/>
      <c r="AF4" s="352"/>
      <c r="AG4" s="352"/>
      <c r="AH4" s="352"/>
      <c r="AI4" s="352"/>
      <c r="AJ4" s="352"/>
      <c r="AK4" s="352"/>
      <c r="AL4" s="352"/>
      <c r="AM4" s="352"/>
      <c r="AN4" s="352"/>
      <c r="AO4" s="352"/>
      <c r="AP4" s="352"/>
      <c r="AQ4" s="352"/>
      <c r="AR4" s="352"/>
    </row>
    <row r="5" ht="13.5" customHeight="1">
      <c r="A5" s="353"/>
      <c r="B5" s="355" t="s">
        <v>170</v>
      </c>
      <c r="C5" s="359" t="str">
        <f>text(date(YEAR(C4), (CHOOSE( MONTH(C4), 3,3,3,6,6,6,9,9,9,12,12,12 )),1),"mm-yyyy")</f>
        <v>09-2032</v>
      </c>
      <c r="D5" s="350"/>
      <c r="E5" s="350"/>
      <c r="F5" s="350"/>
      <c r="G5" s="350"/>
      <c r="H5" s="350"/>
      <c r="I5" s="350"/>
      <c r="J5" s="350"/>
      <c r="K5" s="350"/>
      <c r="L5" s="350"/>
      <c r="M5" s="351"/>
      <c r="N5" s="351"/>
      <c r="O5" s="351"/>
      <c r="P5" s="351"/>
      <c r="Q5" s="351"/>
      <c r="R5" s="351"/>
      <c r="S5" s="351"/>
      <c r="T5" s="351"/>
      <c r="U5" s="351"/>
      <c r="V5" s="352"/>
      <c r="W5" s="352"/>
      <c r="X5" s="352"/>
      <c r="Y5" s="352"/>
      <c r="Z5" s="352"/>
      <c r="AA5" s="352"/>
      <c r="AB5" s="352"/>
      <c r="AC5" s="352"/>
      <c r="AD5" s="352"/>
      <c r="AE5" s="352"/>
      <c r="AF5" s="352"/>
      <c r="AG5" s="352"/>
      <c r="AH5" s="352"/>
      <c r="AI5" s="352"/>
      <c r="AJ5" s="352"/>
      <c r="AK5" s="352"/>
      <c r="AL5" s="352"/>
      <c r="AM5" s="352"/>
      <c r="AN5" s="352"/>
      <c r="AO5" s="352"/>
      <c r="AP5" s="352"/>
      <c r="AQ5" s="352"/>
      <c r="AR5" s="352"/>
    </row>
    <row r="6" ht="13.5" customHeight="1">
      <c r="A6" s="353"/>
      <c r="B6" s="259" t="s">
        <v>291</v>
      </c>
      <c r="C6" s="360">
        <v>0.35</v>
      </c>
      <c r="D6" s="350"/>
      <c r="E6" s="259"/>
      <c r="F6" s="259" t="s">
        <v>167</v>
      </c>
      <c r="G6" s="361"/>
      <c r="H6" s="361">
        <f>SUM(F10:F73)</f>
        <v>8160419.69</v>
      </c>
      <c r="I6" s="350"/>
      <c r="J6" s="350"/>
      <c r="K6" s="350"/>
      <c r="L6" s="350"/>
      <c r="M6" s="351"/>
      <c r="N6" s="351"/>
      <c r="O6" s="351"/>
      <c r="P6" s="351"/>
      <c r="Q6" s="351"/>
      <c r="R6" s="351"/>
      <c r="S6" s="351"/>
      <c r="T6" s="351"/>
      <c r="U6" s="351"/>
      <c r="V6" s="352"/>
      <c r="W6" s="352"/>
      <c r="X6" s="352"/>
      <c r="Y6" s="352"/>
      <c r="Z6" s="352"/>
      <c r="AA6" s="352"/>
      <c r="AB6" s="352"/>
      <c r="AC6" s="352"/>
      <c r="AD6" s="352"/>
      <c r="AE6" s="352"/>
      <c r="AF6" s="352"/>
      <c r="AG6" s="352"/>
      <c r="AH6" s="352"/>
      <c r="AI6" s="352"/>
      <c r="AJ6" s="352"/>
      <c r="AK6" s="352"/>
      <c r="AL6" s="352"/>
      <c r="AM6" s="352"/>
      <c r="AN6" s="352"/>
      <c r="AO6" s="352"/>
      <c r="AP6" s="352"/>
      <c r="AQ6" s="352"/>
      <c r="AR6" s="352"/>
    </row>
    <row r="7">
      <c r="A7" s="353"/>
      <c r="B7" s="259"/>
      <c r="C7" s="350"/>
      <c r="D7" s="350"/>
      <c r="E7" s="350"/>
      <c r="F7" s="350"/>
      <c r="G7" s="362"/>
      <c r="H7" s="362"/>
      <c r="I7" s="350"/>
      <c r="J7" s="350"/>
      <c r="K7" s="350"/>
      <c r="L7" s="350"/>
      <c r="M7" s="351"/>
      <c r="N7" s="351"/>
      <c r="O7" s="351"/>
      <c r="P7" s="351"/>
      <c r="Q7" s="351"/>
      <c r="R7" s="351"/>
      <c r="S7" s="351"/>
      <c r="T7" s="351"/>
      <c r="U7" s="351"/>
      <c r="V7" s="352"/>
      <c r="W7" s="352"/>
      <c r="X7" s="352"/>
      <c r="Y7" s="352"/>
      <c r="Z7" s="352"/>
      <c r="AA7" s="352"/>
      <c r="AB7" s="352"/>
      <c r="AC7" s="352"/>
      <c r="AD7" s="352"/>
      <c r="AE7" s="352"/>
      <c r="AF7" s="352"/>
      <c r="AG7" s="352"/>
      <c r="AH7" s="352"/>
      <c r="AI7" s="352"/>
      <c r="AJ7" s="352"/>
      <c r="AK7" s="352"/>
      <c r="AL7" s="352"/>
      <c r="AM7" s="352"/>
      <c r="AN7" s="352"/>
      <c r="AO7" s="352"/>
      <c r="AP7" s="352"/>
      <c r="AQ7" s="352"/>
      <c r="AR7" s="352"/>
    </row>
    <row r="8">
      <c r="A8" s="363">
        <v>1.0</v>
      </c>
      <c r="B8" s="363">
        <f t="shared" ref="B8:AR8" si="1">A8+1</f>
        <v>2</v>
      </c>
      <c r="C8" s="363">
        <f t="shared" si="1"/>
        <v>3</v>
      </c>
      <c r="D8" s="363">
        <f t="shared" si="1"/>
        <v>4</v>
      </c>
      <c r="E8" s="363">
        <f t="shared" si="1"/>
        <v>5</v>
      </c>
      <c r="F8" s="363">
        <f t="shared" si="1"/>
        <v>6</v>
      </c>
      <c r="G8" s="363">
        <f t="shared" si="1"/>
        <v>7</v>
      </c>
      <c r="H8" s="363">
        <f t="shared" si="1"/>
        <v>8</v>
      </c>
      <c r="I8" s="363">
        <f t="shared" si="1"/>
        <v>9</v>
      </c>
      <c r="J8" s="363">
        <f t="shared" si="1"/>
        <v>10</v>
      </c>
      <c r="K8" s="363">
        <f t="shared" si="1"/>
        <v>11</v>
      </c>
      <c r="L8" s="363">
        <f t="shared" si="1"/>
        <v>12</v>
      </c>
      <c r="M8" s="363">
        <f t="shared" si="1"/>
        <v>13</v>
      </c>
      <c r="N8" s="363">
        <f t="shared" si="1"/>
        <v>14</v>
      </c>
      <c r="O8" s="363">
        <f t="shared" si="1"/>
        <v>15</v>
      </c>
      <c r="P8" s="363">
        <f t="shared" si="1"/>
        <v>16</v>
      </c>
      <c r="Q8" s="363">
        <f t="shared" si="1"/>
        <v>17</v>
      </c>
      <c r="R8" s="363">
        <f t="shared" si="1"/>
        <v>18</v>
      </c>
      <c r="S8" s="363">
        <f t="shared" si="1"/>
        <v>19</v>
      </c>
      <c r="T8" s="363">
        <f t="shared" si="1"/>
        <v>20</v>
      </c>
      <c r="U8" s="363">
        <f t="shared" si="1"/>
        <v>21</v>
      </c>
      <c r="V8" s="363">
        <f t="shared" si="1"/>
        <v>22</v>
      </c>
      <c r="W8" s="363">
        <f t="shared" si="1"/>
        <v>23</v>
      </c>
      <c r="X8" s="363">
        <f t="shared" si="1"/>
        <v>24</v>
      </c>
      <c r="Y8" s="363">
        <f t="shared" si="1"/>
        <v>25</v>
      </c>
      <c r="Z8" s="363">
        <f t="shared" si="1"/>
        <v>26</v>
      </c>
      <c r="AA8" s="363">
        <f t="shared" si="1"/>
        <v>27</v>
      </c>
      <c r="AB8" s="363">
        <f t="shared" si="1"/>
        <v>28</v>
      </c>
      <c r="AC8" s="363">
        <f t="shared" si="1"/>
        <v>29</v>
      </c>
      <c r="AD8" s="363">
        <f t="shared" si="1"/>
        <v>30</v>
      </c>
      <c r="AE8" s="363">
        <f t="shared" si="1"/>
        <v>31</v>
      </c>
      <c r="AF8" s="363">
        <f t="shared" si="1"/>
        <v>32</v>
      </c>
      <c r="AG8" s="363">
        <f t="shared" si="1"/>
        <v>33</v>
      </c>
      <c r="AH8" s="363">
        <f t="shared" si="1"/>
        <v>34</v>
      </c>
      <c r="AI8" s="363">
        <f t="shared" si="1"/>
        <v>35</v>
      </c>
      <c r="AJ8" s="363">
        <f t="shared" si="1"/>
        <v>36</v>
      </c>
      <c r="AK8" s="363">
        <f t="shared" si="1"/>
        <v>37</v>
      </c>
      <c r="AL8" s="363">
        <f t="shared" si="1"/>
        <v>38</v>
      </c>
      <c r="AM8" s="363">
        <f t="shared" si="1"/>
        <v>39</v>
      </c>
      <c r="AN8" s="363">
        <f t="shared" si="1"/>
        <v>40</v>
      </c>
      <c r="AO8" s="363">
        <f t="shared" si="1"/>
        <v>41</v>
      </c>
      <c r="AP8" s="363">
        <f t="shared" si="1"/>
        <v>42</v>
      </c>
      <c r="AQ8" s="363">
        <f t="shared" si="1"/>
        <v>43</v>
      </c>
      <c r="AR8" s="363">
        <f t="shared" si="1"/>
        <v>44</v>
      </c>
    </row>
    <row r="9" ht="52.5" customHeight="1">
      <c r="A9" s="364"/>
      <c r="B9" s="365" t="s">
        <v>292</v>
      </c>
      <c r="C9" s="365" t="s">
        <v>172</v>
      </c>
      <c r="D9" s="366" t="s">
        <v>293</v>
      </c>
      <c r="E9" s="366" t="s">
        <v>294</v>
      </c>
      <c r="F9" s="367" t="s">
        <v>295</v>
      </c>
      <c r="G9" s="366" t="s">
        <v>296</v>
      </c>
      <c r="H9" s="368" t="s">
        <v>297</v>
      </c>
      <c r="I9" s="369" t="s">
        <v>298</v>
      </c>
      <c r="J9" s="369" t="s">
        <v>299</v>
      </c>
      <c r="K9" s="369" t="s">
        <v>300</v>
      </c>
      <c r="L9" s="369" t="s">
        <v>170</v>
      </c>
      <c r="M9" s="369" t="s">
        <v>301</v>
      </c>
      <c r="N9" s="370" t="s">
        <v>302</v>
      </c>
      <c r="O9" s="371" t="s">
        <v>303</v>
      </c>
      <c r="P9" s="372"/>
      <c r="Q9" s="369" t="s">
        <v>304</v>
      </c>
      <c r="R9" s="373" t="s">
        <v>305</v>
      </c>
      <c r="S9" s="369" t="str">
        <f t="shared" ref="S9:U9" si="2">M9</f>
        <v>Year from August 2022</v>
      </c>
      <c r="T9" s="370" t="str">
        <f t="shared" si="2"/>
        <v>Qty Ratio (Current)</v>
      </c>
      <c r="U9" s="371" t="str">
        <f t="shared" si="2"/>
        <v>Qty Ratio (2019)</v>
      </c>
      <c r="V9" s="372"/>
      <c r="W9" s="369" t="s">
        <v>306</v>
      </c>
      <c r="X9" s="373" t="s">
        <v>305</v>
      </c>
      <c r="Y9" s="369" t="str">
        <f t="shared" ref="Y9:AA9" si="3">S9</f>
        <v>Year from August 2022</v>
      </c>
      <c r="Z9" s="370" t="str">
        <f t="shared" si="3"/>
        <v>Qty Ratio (Current)</v>
      </c>
      <c r="AA9" s="371" t="str">
        <f t="shared" si="3"/>
        <v>Qty Ratio (2019)</v>
      </c>
      <c r="AB9" s="372"/>
      <c r="AC9" s="369" t="s">
        <v>307</v>
      </c>
      <c r="AD9" s="373" t="s">
        <v>305</v>
      </c>
      <c r="AE9" s="369" t="str">
        <f t="shared" ref="AE9:AG9" si="4">Y9</f>
        <v>Year from August 2022</v>
      </c>
      <c r="AF9" s="370" t="str">
        <f t="shared" si="4"/>
        <v>Qty Ratio (Current)</v>
      </c>
      <c r="AG9" s="371" t="str">
        <f t="shared" si="4"/>
        <v>Qty Ratio (2019)</v>
      </c>
      <c r="AH9" s="372"/>
      <c r="AI9" s="369" t="s">
        <v>308</v>
      </c>
      <c r="AJ9" s="373" t="s">
        <v>305</v>
      </c>
      <c r="AK9" s="369" t="str">
        <f t="shared" ref="AK9:AM9" si="5">AE9</f>
        <v>Year from August 2022</v>
      </c>
      <c r="AL9" s="370" t="str">
        <f t="shared" si="5"/>
        <v>Qty Ratio (Current)</v>
      </c>
      <c r="AM9" s="371" t="str">
        <f t="shared" si="5"/>
        <v>Qty Ratio (2019)</v>
      </c>
      <c r="AN9" s="372"/>
    </row>
    <row r="10" ht="13.5" customHeight="1">
      <c r="A10" s="374">
        <v>1.0</v>
      </c>
      <c r="B10" s="375" t="str">
        <f>'4. Summary statistics'!D459</f>
        <v>10.00%2022A</v>
      </c>
      <c r="C10" s="376" t="str">
        <f>'4. Summary statistics'!E459</f>
        <v>LKB00922J011</v>
      </c>
      <c r="D10" s="284">
        <f>'4. Summary statistics'!C459</f>
        <v>41548</v>
      </c>
      <c r="E10" s="377" t="str">
        <f t="shared" ref="E10:E73" si="10">TEXT(DATE(YEAR(D10), (CHOOSE( MONTH( D10), 3,3,3,6,6,6,9,9,9,12,12,12 )),1),"mm-yyyy")</f>
        <v>12-2013</v>
      </c>
      <c r="F10" s="286">
        <f>'4. Summary statistics'!F459</f>
        <v>121708.41</v>
      </c>
      <c r="G10" s="378" t="str">
        <f t="shared" ref="G10:G73" si="11">LEFT(B10,SEARCH("%",B10,1)-1)</f>
        <v>10.00</v>
      </c>
      <c r="H10" s="379">
        <v>2.0</v>
      </c>
      <c r="I10" s="380">
        <f t="shared" ref="I10:I73" si="12">F10/100</f>
        <v>1217.0841</v>
      </c>
      <c r="J10" s="380">
        <f t="shared" ref="J10:J73" si="13">rounddown((K10-D10)/365,0)</f>
        <v>9</v>
      </c>
      <c r="K10" s="284">
        <f>'4. Summary statistics'!B459</f>
        <v>44835</v>
      </c>
      <c r="L10" s="381" t="str">
        <f t="shared" ref="L10:L73" si="14">TEXT(DATE(YEAR(K10), (CHOOSE( MONTH( K10), 3,3,3,6,6,6,9,9,9,12,12,12 )),1),"mm-yyyy")</f>
        <v>12-2022</v>
      </c>
      <c r="M10" s="382">
        <f t="shared" ref="M10:M73" si="15">roundup((K10-date(2022,7,31))/365)</f>
        <v>1</v>
      </c>
      <c r="N10" s="342">
        <f>-100/PV(vlookup($J10,'1a. Yield curve calculation'!$J$3:$K$63,2)/2,$J10*2,$G10/2,100,0)</f>
        <v>2.101698816</v>
      </c>
      <c r="O10" s="342">
        <f>-100/PV(vlookup($J10,'4. Summary statistics'!$B$664:$C$673,2)/2,$J10*2,$G10/2,100,0)</f>
        <v>0.9964972026</v>
      </c>
      <c r="P10" s="342"/>
      <c r="Q10" s="383">
        <f t="shared" ref="Q10:Q73" si="16">EDATE(K10,12*$J10)</f>
        <v>48122</v>
      </c>
      <c r="R10" s="384" t="str">
        <f t="shared" ref="R10:R73" si="17">text(date(YEAR(Q10), (CHOOSE( MONTH(Q10), 3,3,3,6,6,6,9,9,9,12,12,12 )),1),"mm-yyyy")</f>
        <v>12-2031</v>
      </c>
      <c r="S10" s="342">
        <f t="shared" ref="S10:S73" si="18">roundup((Q10-date(2022,6,30))/365)</f>
        <v>10</v>
      </c>
      <c r="T10" s="342">
        <f t="shared" ref="T10:U10" si="6">N10</f>
        <v>2.101698816</v>
      </c>
      <c r="U10" s="342">
        <f t="shared" si="6"/>
        <v>0.9964972026</v>
      </c>
      <c r="V10" s="342"/>
      <c r="W10" s="383">
        <f t="shared" ref="W10:W73" si="20">EDATE(Q10,12*$J10)</f>
        <v>51410</v>
      </c>
      <c r="X10" s="283" t="str">
        <f t="shared" ref="X10:X73" si="21">text(date(YEAR(W10), (CHOOSE( MONTH(W10), 3,3,3,6,6,6,9,9,9,12,12,12 )),1),"mm-yyyy")</f>
        <v>12-2040</v>
      </c>
      <c r="Y10" s="342">
        <f t="shared" ref="Y10:Y73" si="22">roundup((W10-date(2022,6,30))/365)</f>
        <v>19</v>
      </c>
      <c r="Z10" s="342">
        <f t="shared" ref="Z10:AA10" si="7">T10</f>
        <v>2.101698816</v>
      </c>
      <c r="AA10" s="342">
        <f t="shared" si="7"/>
        <v>0.9964972026</v>
      </c>
      <c r="AB10" s="342"/>
      <c r="AC10" s="383">
        <f t="shared" ref="AC10:AC73" si="24">EDATE(W10,12*$J10)</f>
        <v>54697</v>
      </c>
      <c r="AD10" s="283" t="str">
        <f t="shared" ref="AD10:AD73" si="25">text(date(YEAR(AC10), (CHOOSE( MONTH(AC10), 3,3,3,6,6,6,9,9,9,12,12,12 )),1),"mm-yyyy")</f>
        <v>12-2049</v>
      </c>
      <c r="AE10" s="342">
        <f t="shared" ref="AE10:AE73" si="26">roundup((AC10-date(2022,6,30))/365)</f>
        <v>28</v>
      </c>
      <c r="AF10" s="342">
        <f t="shared" ref="AF10:AG10" si="8">Z10</f>
        <v>2.101698816</v>
      </c>
      <c r="AG10" s="342">
        <f t="shared" si="8"/>
        <v>0.9964972026</v>
      </c>
      <c r="AH10" s="342"/>
      <c r="AI10" s="383">
        <f t="shared" ref="AI10:AI73" si="28">EDATE(AC10,12*$J10)</f>
        <v>57984</v>
      </c>
      <c r="AJ10" s="283" t="str">
        <f t="shared" ref="AJ10:AJ73" si="29">text(date(YEAR(AI10), (CHOOSE( MONTH(AI10), 3,3,3,6,6,6,9,9,9,12,12,12 )),1),"mm-yyyy")</f>
        <v>12-2058</v>
      </c>
      <c r="AK10" s="342">
        <f t="shared" ref="AK10:AK73" si="30">roundup((AI10-date(2022,6,30))/365)</f>
        <v>37</v>
      </c>
      <c r="AL10" s="342">
        <f t="shared" ref="AL10:AM10" si="9">AF10</f>
        <v>2.101698816</v>
      </c>
      <c r="AM10" s="342">
        <f t="shared" si="9"/>
        <v>0.9964972026</v>
      </c>
      <c r="AN10" s="342"/>
    </row>
    <row r="11" ht="13.5" customHeight="1">
      <c r="A11" s="374">
        <f t="shared" ref="A11:A73" si="32">A10+1</f>
        <v>2</v>
      </c>
      <c r="B11" s="375" t="str">
        <f>'4. Summary statistics'!D460</f>
        <v>05.75%2022A</v>
      </c>
      <c r="C11" s="376" t="str">
        <f>'4. Summary statistics'!E460</f>
        <v>LKB00322K152</v>
      </c>
      <c r="D11" s="284">
        <f>'4. Summary statistics'!C460</f>
        <v>43784</v>
      </c>
      <c r="E11" s="377" t="str">
        <f t="shared" si="10"/>
        <v>12-2019</v>
      </c>
      <c r="F11" s="286">
        <f>'4. Summary statistics'!F460</f>
        <v>90594.48</v>
      </c>
      <c r="G11" s="378" t="str">
        <f t="shared" si="11"/>
        <v>05.75</v>
      </c>
      <c r="H11" s="379">
        <v>2.0</v>
      </c>
      <c r="I11" s="380">
        <f t="shared" si="12"/>
        <v>905.9448</v>
      </c>
      <c r="J11" s="380">
        <f t="shared" si="13"/>
        <v>3</v>
      </c>
      <c r="K11" s="284">
        <f>'4. Summary statistics'!B460</f>
        <v>44880</v>
      </c>
      <c r="L11" s="381" t="str">
        <f t="shared" si="14"/>
        <v>12-2022</v>
      </c>
      <c r="M11" s="382">
        <f t="shared" si="15"/>
        <v>1</v>
      </c>
      <c r="N11" s="342">
        <f>-100/PV(vlookup($J11,'1a. Yield curve calculation'!$J$3:$K$63,2)/2,$J11*2,$G11/2,100,0)</f>
        <v>1.655400139</v>
      </c>
      <c r="O11" s="342">
        <f>-100/PV(vlookup($J11,'4. Summary statistics'!$B$664:$C$673,2)/2,$J11*2,$G11/2,100,0)</f>
        <v>1.097902542</v>
      </c>
      <c r="P11" s="342"/>
      <c r="Q11" s="383">
        <f t="shared" si="16"/>
        <v>45976</v>
      </c>
      <c r="R11" s="384" t="str">
        <f t="shared" si="17"/>
        <v>12-2025</v>
      </c>
      <c r="S11" s="342">
        <f t="shared" si="18"/>
        <v>4</v>
      </c>
      <c r="T11" s="342">
        <f t="shared" ref="T11:U11" si="19">N11</f>
        <v>1.655400139</v>
      </c>
      <c r="U11" s="342">
        <f t="shared" si="19"/>
        <v>1.097902542</v>
      </c>
      <c r="V11" s="342"/>
      <c r="W11" s="383">
        <f t="shared" si="20"/>
        <v>47072</v>
      </c>
      <c r="X11" s="283" t="str">
        <f t="shared" si="21"/>
        <v>12-2028</v>
      </c>
      <c r="Y11" s="342">
        <f t="shared" si="22"/>
        <v>7</v>
      </c>
      <c r="Z11" s="342">
        <f t="shared" ref="Z11:AA11" si="23">T11</f>
        <v>1.655400139</v>
      </c>
      <c r="AA11" s="342">
        <f t="shared" si="23"/>
        <v>1.097902542</v>
      </c>
      <c r="AB11" s="342"/>
      <c r="AC11" s="383">
        <f t="shared" si="24"/>
        <v>48167</v>
      </c>
      <c r="AD11" s="283" t="str">
        <f t="shared" si="25"/>
        <v>12-2031</v>
      </c>
      <c r="AE11" s="342">
        <f t="shared" si="26"/>
        <v>10</v>
      </c>
      <c r="AF11" s="342">
        <f t="shared" ref="AF11:AG11" si="27">Z11</f>
        <v>1.655400139</v>
      </c>
      <c r="AG11" s="342">
        <f t="shared" si="27"/>
        <v>1.097902542</v>
      </c>
      <c r="AH11" s="342"/>
      <c r="AI11" s="383">
        <f t="shared" si="28"/>
        <v>49263</v>
      </c>
      <c r="AJ11" s="283" t="str">
        <f t="shared" si="29"/>
        <v>12-2034</v>
      </c>
      <c r="AK11" s="342">
        <f t="shared" si="30"/>
        <v>13</v>
      </c>
      <c r="AL11" s="342">
        <f t="shared" ref="AL11:AM11" si="31">AF11</f>
        <v>1.655400139</v>
      </c>
      <c r="AM11" s="342">
        <f t="shared" si="31"/>
        <v>1.097902542</v>
      </c>
      <c r="AN11" s="342"/>
    </row>
    <row r="12" ht="13.5" customHeight="1">
      <c r="A12" s="374">
        <f t="shared" si="32"/>
        <v>3</v>
      </c>
      <c r="B12" s="375" t="str">
        <f>'4. Summary statistics'!D461</f>
        <v>07.90%2022A</v>
      </c>
      <c r="C12" s="376" t="str">
        <f>'4. Summary statistics'!E461</f>
        <v>LKB00322L150</v>
      </c>
      <c r="D12" s="284">
        <f>'4. Summary statistics'!C461</f>
        <v>43814</v>
      </c>
      <c r="E12" s="377" t="str">
        <f t="shared" si="10"/>
        <v>12-2019</v>
      </c>
      <c r="F12" s="286">
        <f>'4. Summary statistics'!F461</f>
        <v>120000</v>
      </c>
      <c r="G12" s="378" t="str">
        <f t="shared" si="11"/>
        <v>07.90</v>
      </c>
      <c r="H12" s="379">
        <v>2.0</v>
      </c>
      <c r="I12" s="380">
        <f t="shared" si="12"/>
        <v>1200</v>
      </c>
      <c r="J12" s="380">
        <f t="shared" si="13"/>
        <v>3</v>
      </c>
      <c r="K12" s="284">
        <f>'4. Summary statistics'!B461</f>
        <v>44910</v>
      </c>
      <c r="L12" s="381" t="str">
        <f t="shared" si="14"/>
        <v>12-2022</v>
      </c>
      <c r="M12" s="382">
        <f t="shared" si="15"/>
        <v>1</v>
      </c>
      <c r="N12" s="342">
        <f>-100/PV(vlookup($J12,'1a. Yield curve calculation'!$J$3:$K$63,2)/2,$J12*2,$G12/2,100,0)</f>
        <v>1.544581138</v>
      </c>
      <c r="O12" s="342">
        <f>-100/PV(vlookup($J12,'4. Summary statistics'!$B$664:$C$673,2)/2,$J12*2,$G12/2,100,0)</f>
        <v>1.035112536</v>
      </c>
      <c r="P12" s="342"/>
      <c r="Q12" s="383">
        <f t="shared" si="16"/>
        <v>46006</v>
      </c>
      <c r="R12" s="384" t="str">
        <f t="shared" si="17"/>
        <v>12-2025</v>
      </c>
      <c r="S12" s="342">
        <f t="shared" si="18"/>
        <v>4</v>
      </c>
      <c r="T12" s="342">
        <f t="shared" ref="T12:U12" si="33">N12</f>
        <v>1.544581138</v>
      </c>
      <c r="U12" s="342">
        <f t="shared" si="33"/>
        <v>1.035112536</v>
      </c>
      <c r="V12" s="342"/>
      <c r="W12" s="383">
        <f t="shared" si="20"/>
        <v>47102</v>
      </c>
      <c r="X12" s="283" t="str">
        <f t="shared" si="21"/>
        <v>12-2028</v>
      </c>
      <c r="Y12" s="342">
        <f t="shared" si="22"/>
        <v>7</v>
      </c>
      <c r="Z12" s="342">
        <f t="shared" ref="Z12:AA12" si="34">T12</f>
        <v>1.544581138</v>
      </c>
      <c r="AA12" s="342">
        <f t="shared" si="34"/>
        <v>1.035112536</v>
      </c>
      <c r="AB12" s="342"/>
      <c r="AC12" s="383">
        <f t="shared" si="24"/>
        <v>48197</v>
      </c>
      <c r="AD12" s="283" t="str">
        <f t="shared" si="25"/>
        <v>12-2031</v>
      </c>
      <c r="AE12" s="342">
        <f t="shared" si="26"/>
        <v>10</v>
      </c>
      <c r="AF12" s="342">
        <f t="shared" ref="AF12:AG12" si="35">Z12</f>
        <v>1.544581138</v>
      </c>
      <c r="AG12" s="342">
        <f t="shared" si="35"/>
        <v>1.035112536</v>
      </c>
      <c r="AH12" s="342"/>
      <c r="AI12" s="383">
        <f t="shared" si="28"/>
        <v>49293</v>
      </c>
      <c r="AJ12" s="283" t="str">
        <f t="shared" si="29"/>
        <v>12-2034</v>
      </c>
      <c r="AK12" s="342">
        <f t="shared" si="30"/>
        <v>13</v>
      </c>
      <c r="AL12" s="342">
        <f t="shared" ref="AL12:AM12" si="36">AF12</f>
        <v>1.544581138</v>
      </c>
      <c r="AM12" s="342">
        <f t="shared" si="36"/>
        <v>1.035112536</v>
      </c>
      <c r="AN12" s="342"/>
    </row>
    <row r="13" ht="13.5" customHeight="1">
      <c r="A13" s="374">
        <f t="shared" si="32"/>
        <v>4</v>
      </c>
      <c r="B13" s="375" t="str">
        <f>'4. Summary statistics'!D462</f>
        <v>08.65%2023A</v>
      </c>
      <c r="C13" s="376" t="str">
        <f>'4. Summary statistics'!E462</f>
        <v>LKB00323A151</v>
      </c>
      <c r="D13" s="284">
        <f>'4. Summary statistics'!C462</f>
        <v>43845</v>
      </c>
      <c r="E13" s="377" t="str">
        <f t="shared" si="10"/>
        <v>03-2020</v>
      </c>
      <c r="F13" s="286">
        <f>'4. Summary statistics'!F462</f>
        <v>129552.28</v>
      </c>
      <c r="G13" s="378" t="str">
        <f t="shared" si="11"/>
        <v>08.65</v>
      </c>
      <c r="H13" s="379">
        <v>2.0</v>
      </c>
      <c r="I13" s="380">
        <f t="shared" si="12"/>
        <v>1295.5228</v>
      </c>
      <c r="J13" s="380">
        <f t="shared" si="13"/>
        <v>3</v>
      </c>
      <c r="K13" s="284">
        <f>'4. Summary statistics'!B462</f>
        <v>44941</v>
      </c>
      <c r="L13" s="381" t="str">
        <f t="shared" si="14"/>
        <v>03-2023</v>
      </c>
      <c r="M13" s="382">
        <f t="shared" si="15"/>
        <v>1</v>
      </c>
      <c r="N13" s="342">
        <f>-100/PV(vlookup($J13,'1a. Yield curve calculation'!$J$3:$K$63,2)/2,$J13*2,$G13/2,100,0)</f>
        <v>1.509334353</v>
      </c>
      <c r="O13" s="342">
        <f>-100/PV(vlookup($J13,'4. Summary statistics'!$B$664:$C$673,2)/2,$J13*2,$G13/2,100,0)</f>
        <v>1.014865657</v>
      </c>
      <c r="P13" s="342"/>
      <c r="Q13" s="383">
        <f t="shared" si="16"/>
        <v>46037</v>
      </c>
      <c r="R13" s="384" t="str">
        <f t="shared" si="17"/>
        <v>03-2026</v>
      </c>
      <c r="S13" s="342">
        <f t="shared" si="18"/>
        <v>4</v>
      </c>
      <c r="T13" s="342">
        <f t="shared" ref="T13:U13" si="37">N13</f>
        <v>1.509334353</v>
      </c>
      <c r="U13" s="342">
        <f t="shared" si="37"/>
        <v>1.014865657</v>
      </c>
      <c r="V13" s="342"/>
      <c r="W13" s="383">
        <f t="shared" si="20"/>
        <v>47133</v>
      </c>
      <c r="X13" s="283" t="str">
        <f t="shared" si="21"/>
        <v>03-2029</v>
      </c>
      <c r="Y13" s="342">
        <f t="shared" si="22"/>
        <v>7</v>
      </c>
      <c r="Z13" s="342">
        <f t="shared" ref="Z13:AA13" si="38">T13</f>
        <v>1.509334353</v>
      </c>
      <c r="AA13" s="342">
        <f t="shared" si="38"/>
        <v>1.014865657</v>
      </c>
      <c r="AB13" s="342"/>
      <c r="AC13" s="383">
        <f t="shared" si="24"/>
        <v>48228</v>
      </c>
      <c r="AD13" s="283" t="str">
        <f t="shared" si="25"/>
        <v>03-2032</v>
      </c>
      <c r="AE13" s="342">
        <f t="shared" si="26"/>
        <v>10</v>
      </c>
      <c r="AF13" s="342">
        <f t="shared" ref="AF13:AG13" si="39">Z13</f>
        <v>1.509334353</v>
      </c>
      <c r="AG13" s="342">
        <f t="shared" si="39"/>
        <v>1.014865657</v>
      </c>
      <c r="AH13" s="342"/>
      <c r="AI13" s="383">
        <f t="shared" si="28"/>
        <v>49324</v>
      </c>
      <c r="AJ13" s="283" t="str">
        <f t="shared" si="29"/>
        <v>03-2035</v>
      </c>
      <c r="AK13" s="342">
        <f t="shared" si="30"/>
        <v>13</v>
      </c>
      <c r="AL13" s="342">
        <f t="shared" ref="AL13:AM13" si="40">AF13</f>
        <v>1.509334353</v>
      </c>
      <c r="AM13" s="342">
        <f t="shared" si="40"/>
        <v>1.014865657</v>
      </c>
      <c r="AN13" s="342"/>
    </row>
    <row r="14" ht="13.5" customHeight="1">
      <c r="A14" s="374">
        <f t="shared" si="32"/>
        <v>5</v>
      </c>
      <c r="B14" s="375" t="str">
        <f>'4. Summary statistics'!D463</f>
        <v>10.00%2023A</v>
      </c>
      <c r="C14" s="376" t="str">
        <f>'4. Summary statistics'!E463</f>
        <v>LKB00523C152</v>
      </c>
      <c r="D14" s="284">
        <f>'4. Summary statistics'!C463</f>
        <v>43174</v>
      </c>
      <c r="E14" s="377" t="str">
        <f t="shared" si="10"/>
        <v>03-2018</v>
      </c>
      <c r="F14" s="286">
        <f>'4. Summary statistics'!F463</f>
        <v>107000</v>
      </c>
      <c r="G14" s="378" t="str">
        <f t="shared" si="11"/>
        <v>10.00</v>
      </c>
      <c r="H14" s="379">
        <v>2.0</v>
      </c>
      <c r="I14" s="380">
        <f t="shared" si="12"/>
        <v>1070</v>
      </c>
      <c r="J14" s="380">
        <f t="shared" si="13"/>
        <v>5</v>
      </c>
      <c r="K14" s="284">
        <f>'4. Summary statistics'!B463</f>
        <v>45000</v>
      </c>
      <c r="L14" s="381" t="str">
        <f t="shared" si="14"/>
        <v>03-2023</v>
      </c>
      <c r="M14" s="382">
        <f t="shared" si="15"/>
        <v>1</v>
      </c>
      <c r="N14" s="342">
        <f>-100/PV(vlookup($J14,'1a. Yield curve calculation'!$J$3:$K$63,2)/2,$J14*2,$G14/2,100,0)</f>
        <v>1.663697686</v>
      </c>
      <c r="O14" s="342">
        <f>-100/PV(vlookup($J14,'4. Summary statistics'!$B$664:$C$673,2)/2,$J14*2,$G14/2,100,0)</f>
        <v>0.9880843994</v>
      </c>
      <c r="P14" s="342"/>
      <c r="Q14" s="383">
        <f t="shared" si="16"/>
        <v>46827</v>
      </c>
      <c r="R14" s="384" t="str">
        <f t="shared" si="17"/>
        <v>03-2028</v>
      </c>
      <c r="S14" s="342">
        <f t="shared" si="18"/>
        <v>6</v>
      </c>
      <c r="T14" s="342">
        <f t="shared" ref="T14:U14" si="41">N14</f>
        <v>1.663697686</v>
      </c>
      <c r="U14" s="342">
        <f t="shared" si="41"/>
        <v>0.9880843994</v>
      </c>
      <c r="V14" s="342"/>
      <c r="W14" s="383">
        <f t="shared" si="20"/>
        <v>48653</v>
      </c>
      <c r="X14" s="283" t="str">
        <f t="shared" si="21"/>
        <v>03-2033</v>
      </c>
      <c r="Y14" s="342">
        <f t="shared" si="22"/>
        <v>11</v>
      </c>
      <c r="Z14" s="342">
        <f t="shared" ref="Z14:AA14" si="42">T14</f>
        <v>1.663697686</v>
      </c>
      <c r="AA14" s="342">
        <f t="shared" si="42"/>
        <v>0.9880843994</v>
      </c>
      <c r="AB14" s="342"/>
      <c r="AC14" s="383">
        <f t="shared" si="24"/>
        <v>50479</v>
      </c>
      <c r="AD14" s="283" t="str">
        <f t="shared" si="25"/>
        <v>03-2038</v>
      </c>
      <c r="AE14" s="342">
        <f t="shared" si="26"/>
        <v>16</v>
      </c>
      <c r="AF14" s="342">
        <f t="shared" ref="AF14:AG14" si="43">Z14</f>
        <v>1.663697686</v>
      </c>
      <c r="AG14" s="342">
        <f t="shared" si="43"/>
        <v>0.9880843994</v>
      </c>
      <c r="AH14" s="342"/>
      <c r="AI14" s="383">
        <f t="shared" si="28"/>
        <v>52305</v>
      </c>
      <c r="AJ14" s="283" t="str">
        <f t="shared" si="29"/>
        <v>03-2043</v>
      </c>
      <c r="AK14" s="342">
        <f t="shared" si="30"/>
        <v>21</v>
      </c>
      <c r="AL14" s="342">
        <f t="shared" ref="AL14:AM14" si="44">AF14</f>
        <v>1.663697686</v>
      </c>
      <c r="AM14" s="342">
        <f t="shared" si="44"/>
        <v>0.9880843994</v>
      </c>
      <c r="AN14" s="342"/>
    </row>
    <row r="15" ht="13.5" customHeight="1">
      <c r="A15" s="374">
        <f t="shared" si="32"/>
        <v>6</v>
      </c>
      <c r="B15" s="375" t="str">
        <f>'4. Summary statistics'!D464</f>
        <v>11.50%2023A</v>
      </c>
      <c r="C15" s="376" t="str">
        <f>'4. Summary statistics'!E464</f>
        <v>LKB00623E156</v>
      </c>
      <c r="D15" s="284">
        <f>'4. Summary statistics'!C464</f>
        <v>42870</v>
      </c>
      <c r="E15" s="377" t="str">
        <f t="shared" si="10"/>
        <v>06-2017</v>
      </c>
      <c r="F15" s="286">
        <f>'4. Summary statistics'!F464</f>
        <v>103565</v>
      </c>
      <c r="G15" s="378" t="str">
        <f t="shared" si="11"/>
        <v>11.50</v>
      </c>
      <c r="H15" s="379">
        <v>2.0</v>
      </c>
      <c r="I15" s="380">
        <f t="shared" si="12"/>
        <v>1035.65</v>
      </c>
      <c r="J15" s="380">
        <f t="shared" si="13"/>
        <v>6</v>
      </c>
      <c r="K15" s="284">
        <f>'4. Summary statistics'!B464</f>
        <v>45061</v>
      </c>
      <c r="L15" s="381" t="str">
        <f t="shared" si="14"/>
        <v>06-2023</v>
      </c>
      <c r="M15" s="382">
        <f t="shared" si="15"/>
        <v>1</v>
      </c>
      <c r="N15" s="342">
        <f>-100/PV(vlookup($J15,'1a. Yield curve calculation'!$J$3:$K$63,2)/2,$J15*2,$G15/2,100,0)</f>
        <v>1.607804771</v>
      </c>
      <c r="O15" s="342">
        <f>-100/PV(vlookup($J15,'4. Summary statistics'!$B$664:$C$673,2)/2,$J15*2,$G15/2,100,0)</f>
        <v>0.9311871013</v>
      </c>
      <c r="P15" s="342"/>
      <c r="Q15" s="383">
        <f t="shared" si="16"/>
        <v>47253</v>
      </c>
      <c r="R15" s="384" t="str">
        <f t="shared" si="17"/>
        <v>06-2029</v>
      </c>
      <c r="S15" s="342">
        <f t="shared" si="18"/>
        <v>7</v>
      </c>
      <c r="T15" s="342">
        <f t="shared" ref="T15:U15" si="45">N15</f>
        <v>1.607804771</v>
      </c>
      <c r="U15" s="342">
        <f t="shared" si="45"/>
        <v>0.9311871013</v>
      </c>
      <c r="V15" s="342"/>
      <c r="W15" s="383">
        <f t="shared" si="20"/>
        <v>49444</v>
      </c>
      <c r="X15" s="283" t="str">
        <f t="shared" si="21"/>
        <v>06-2035</v>
      </c>
      <c r="Y15" s="342">
        <f t="shared" si="22"/>
        <v>13</v>
      </c>
      <c r="Z15" s="342">
        <f t="shared" ref="Z15:AA15" si="46">T15</f>
        <v>1.607804771</v>
      </c>
      <c r="AA15" s="342">
        <f t="shared" si="46"/>
        <v>0.9311871013</v>
      </c>
      <c r="AB15" s="342"/>
      <c r="AC15" s="383">
        <f t="shared" si="24"/>
        <v>51636</v>
      </c>
      <c r="AD15" s="283" t="str">
        <f t="shared" si="25"/>
        <v>06-2041</v>
      </c>
      <c r="AE15" s="342">
        <f t="shared" si="26"/>
        <v>19</v>
      </c>
      <c r="AF15" s="342">
        <f t="shared" ref="AF15:AG15" si="47">Z15</f>
        <v>1.607804771</v>
      </c>
      <c r="AG15" s="342">
        <f t="shared" si="47"/>
        <v>0.9311871013</v>
      </c>
      <c r="AH15" s="342"/>
      <c r="AI15" s="383">
        <f t="shared" si="28"/>
        <v>53827</v>
      </c>
      <c r="AJ15" s="283" t="str">
        <f t="shared" si="29"/>
        <v>06-2047</v>
      </c>
      <c r="AK15" s="342">
        <f t="shared" si="30"/>
        <v>25</v>
      </c>
      <c r="AL15" s="342">
        <f t="shared" ref="AL15:AM15" si="48">AF15</f>
        <v>1.607804771</v>
      </c>
      <c r="AM15" s="342">
        <f t="shared" si="48"/>
        <v>0.9311871013</v>
      </c>
      <c r="AN15" s="342"/>
    </row>
    <row r="16" ht="13.5" customHeight="1">
      <c r="A16" s="374">
        <f t="shared" si="32"/>
        <v>7</v>
      </c>
      <c r="B16" s="375" t="str">
        <f>'4. Summary statistics'!D465</f>
        <v>10.20%2023A</v>
      </c>
      <c r="C16" s="376" t="str">
        <f>'4. Summary statistics'!E465</f>
        <v>LKB00523G153</v>
      </c>
      <c r="D16" s="284">
        <f>'4. Summary statistics'!C465</f>
        <v>43327</v>
      </c>
      <c r="E16" s="377" t="str">
        <f t="shared" si="10"/>
        <v>09-2018</v>
      </c>
      <c r="F16" s="286">
        <f>'4. Summary statistics'!F465</f>
        <v>128418.77</v>
      </c>
      <c r="G16" s="378" t="str">
        <f t="shared" si="11"/>
        <v>10.20</v>
      </c>
      <c r="H16" s="379">
        <v>2.0</v>
      </c>
      <c r="I16" s="380">
        <f t="shared" si="12"/>
        <v>1284.1877</v>
      </c>
      <c r="J16" s="380">
        <f t="shared" si="13"/>
        <v>5</v>
      </c>
      <c r="K16" s="284">
        <f>'4. Summary statistics'!B465</f>
        <v>45153</v>
      </c>
      <c r="L16" s="381" t="str">
        <f t="shared" si="14"/>
        <v>09-2023</v>
      </c>
      <c r="M16" s="382">
        <f t="shared" si="15"/>
        <v>2</v>
      </c>
      <c r="N16" s="342">
        <f>-100/PV(vlookup($J16,'1a. Yield curve calculation'!$J$3:$K$63,2)/2,$J16*2,$G16/2,100,0)</f>
        <v>1.648257395</v>
      </c>
      <c r="O16" s="342">
        <f>-100/PV(vlookup($J16,'4. Summary statistics'!$B$664:$C$673,2)/2,$J16*2,$G16/2,100,0)</f>
        <v>0.9805464638</v>
      </c>
      <c r="P16" s="342"/>
      <c r="Q16" s="383">
        <f t="shared" si="16"/>
        <v>46980</v>
      </c>
      <c r="R16" s="384" t="str">
        <f t="shared" si="17"/>
        <v>09-2028</v>
      </c>
      <c r="S16" s="342">
        <f t="shared" si="18"/>
        <v>7</v>
      </c>
      <c r="T16" s="342">
        <f t="shared" ref="T16:U16" si="49">N16</f>
        <v>1.648257395</v>
      </c>
      <c r="U16" s="342">
        <f t="shared" si="49"/>
        <v>0.9805464638</v>
      </c>
      <c r="V16" s="342"/>
      <c r="W16" s="383">
        <f t="shared" si="20"/>
        <v>48806</v>
      </c>
      <c r="X16" s="283" t="str">
        <f t="shared" si="21"/>
        <v>09-2033</v>
      </c>
      <c r="Y16" s="342">
        <f t="shared" si="22"/>
        <v>12</v>
      </c>
      <c r="Z16" s="342">
        <f t="shared" ref="Z16:AA16" si="50">T16</f>
        <v>1.648257395</v>
      </c>
      <c r="AA16" s="342">
        <f t="shared" si="50"/>
        <v>0.9805464638</v>
      </c>
      <c r="AB16" s="342"/>
      <c r="AC16" s="383">
        <f t="shared" si="24"/>
        <v>50632</v>
      </c>
      <c r="AD16" s="283" t="str">
        <f t="shared" si="25"/>
        <v>09-2038</v>
      </c>
      <c r="AE16" s="342">
        <f t="shared" si="26"/>
        <v>17</v>
      </c>
      <c r="AF16" s="342">
        <f t="shared" ref="AF16:AG16" si="51">Z16</f>
        <v>1.648257395</v>
      </c>
      <c r="AG16" s="342">
        <f t="shared" si="51"/>
        <v>0.9805464638</v>
      </c>
      <c r="AH16" s="342"/>
      <c r="AI16" s="383">
        <f t="shared" si="28"/>
        <v>52458</v>
      </c>
      <c r="AJ16" s="283" t="str">
        <f t="shared" si="29"/>
        <v>09-2043</v>
      </c>
      <c r="AK16" s="342">
        <f t="shared" si="30"/>
        <v>22</v>
      </c>
      <c r="AL16" s="342">
        <f t="shared" ref="AL16:AM16" si="52">AF16</f>
        <v>1.648257395</v>
      </c>
      <c r="AM16" s="342">
        <f t="shared" si="52"/>
        <v>0.9805464638</v>
      </c>
      <c r="AN16" s="342"/>
    </row>
    <row r="17" ht="13.5" customHeight="1">
      <c r="A17" s="374">
        <f t="shared" si="32"/>
        <v>8</v>
      </c>
      <c r="B17" s="375" t="str">
        <f>'4. Summary statistics'!D466</f>
        <v>09.00%2023A</v>
      </c>
      <c r="C17" s="376" t="str">
        <f>'4. Summary statistics'!E466</f>
        <v>LKB01123I017</v>
      </c>
      <c r="D17" s="284">
        <f>'4. Summary statistics'!C466</f>
        <v>41153</v>
      </c>
      <c r="E17" s="377" t="str">
        <f t="shared" si="10"/>
        <v>09-2012</v>
      </c>
      <c r="F17" s="286">
        <f>'4. Summary statistics'!F466</f>
        <v>87232.36</v>
      </c>
      <c r="G17" s="378" t="str">
        <f t="shared" si="11"/>
        <v>09.00</v>
      </c>
      <c r="H17" s="379">
        <v>2.0</v>
      </c>
      <c r="I17" s="380">
        <f t="shared" si="12"/>
        <v>872.3236</v>
      </c>
      <c r="J17" s="380">
        <f t="shared" si="13"/>
        <v>11</v>
      </c>
      <c r="K17" s="284">
        <f>'4. Summary statistics'!B466</f>
        <v>45170</v>
      </c>
      <c r="L17" s="381" t="str">
        <f t="shared" si="14"/>
        <v>09-2023</v>
      </c>
      <c r="M17" s="382">
        <f t="shared" si="15"/>
        <v>2</v>
      </c>
      <c r="N17" s="342">
        <f>-100/PV(vlookup($J17,'1a. Yield curve calculation'!$J$3:$K$63,2)/2,$J17*2,$G17/2,100,0)</f>
        <v>2.436662026</v>
      </c>
      <c r="O17" s="342">
        <f>-100/PV(vlookup($J17,'4. Summary statistics'!$B$664:$C$673,2)/2,$J17*2,$G17/2,100,0)</f>
        <v>1.077664744</v>
      </c>
      <c r="P17" s="342"/>
      <c r="Q17" s="383">
        <f t="shared" si="16"/>
        <v>49188</v>
      </c>
      <c r="R17" s="384" t="str">
        <f t="shared" si="17"/>
        <v>09-2034</v>
      </c>
      <c r="S17" s="342">
        <f t="shared" si="18"/>
        <v>13</v>
      </c>
      <c r="T17" s="342">
        <f t="shared" ref="T17:U17" si="53">N17</f>
        <v>2.436662026</v>
      </c>
      <c r="U17" s="342">
        <f t="shared" si="53"/>
        <v>1.077664744</v>
      </c>
      <c r="V17" s="342"/>
      <c r="W17" s="383">
        <f t="shared" si="20"/>
        <v>53206</v>
      </c>
      <c r="X17" s="283" t="str">
        <f t="shared" si="21"/>
        <v>09-2045</v>
      </c>
      <c r="Y17" s="342">
        <f t="shared" si="22"/>
        <v>24</v>
      </c>
      <c r="Z17" s="342">
        <f t="shared" ref="Z17:AA17" si="54">T17</f>
        <v>2.436662026</v>
      </c>
      <c r="AA17" s="342">
        <f t="shared" si="54"/>
        <v>1.077664744</v>
      </c>
      <c r="AB17" s="342"/>
      <c r="AC17" s="383">
        <f t="shared" si="24"/>
        <v>57224</v>
      </c>
      <c r="AD17" s="283" t="str">
        <f t="shared" si="25"/>
        <v>09-2056</v>
      </c>
      <c r="AE17" s="342">
        <f t="shared" si="26"/>
        <v>35</v>
      </c>
      <c r="AF17" s="342">
        <f t="shared" ref="AF17:AG17" si="55">Z17</f>
        <v>2.436662026</v>
      </c>
      <c r="AG17" s="342">
        <f t="shared" si="55"/>
        <v>1.077664744</v>
      </c>
      <c r="AH17" s="342"/>
      <c r="AI17" s="383">
        <f t="shared" si="28"/>
        <v>61241</v>
      </c>
      <c r="AJ17" s="283" t="str">
        <f t="shared" si="29"/>
        <v>09-2067</v>
      </c>
      <c r="AK17" s="342">
        <f t="shared" si="30"/>
        <v>46</v>
      </c>
      <c r="AL17" s="342">
        <f t="shared" ref="AL17:AM17" si="56">AF17</f>
        <v>2.436662026</v>
      </c>
      <c r="AM17" s="342">
        <f t="shared" si="56"/>
        <v>1.077664744</v>
      </c>
      <c r="AN17" s="342"/>
    </row>
    <row r="18" ht="13.5" customHeight="1">
      <c r="A18" s="374">
        <f t="shared" si="32"/>
        <v>9</v>
      </c>
      <c r="B18" s="375" t="str">
        <f>'4. Summary statistics'!D467</f>
        <v>11.20%2023A</v>
      </c>
      <c r="C18" s="376" t="str">
        <f>'4. Summary statistics'!E467</f>
        <v>LKB01023I019</v>
      </c>
      <c r="D18" s="284">
        <f>'4. Summary statistics'!C467</f>
        <v>41518</v>
      </c>
      <c r="E18" s="377" t="str">
        <f t="shared" si="10"/>
        <v>09-2013</v>
      </c>
      <c r="F18" s="286">
        <f>'4. Summary statistics'!F467</f>
        <v>99881.32</v>
      </c>
      <c r="G18" s="378" t="str">
        <f t="shared" si="11"/>
        <v>11.20</v>
      </c>
      <c r="H18" s="379">
        <v>2.0</v>
      </c>
      <c r="I18" s="380">
        <f t="shared" si="12"/>
        <v>998.8132</v>
      </c>
      <c r="J18" s="380">
        <f t="shared" si="13"/>
        <v>10</v>
      </c>
      <c r="K18" s="284">
        <f>'4. Summary statistics'!B467</f>
        <v>45170</v>
      </c>
      <c r="L18" s="381" t="str">
        <f t="shared" si="14"/>
        <v>09-2023</v>
      </c>
      <c r="M18" s="382">
        <f t="shared" si="15"/>
        <v>2</v>
      </c>
      <c r="N18" s="342">
        <f>-100/PV(vlookup($J18,'1a. Yield curve calculation'!$J$3:$K$63,2)/2,$J18*2,$G18/2,100,0)</f>
        <v>1.98279505</v>
      </c>
      <c r="O18" s="342">
        <f>-100/PV(vlookup($J18,'4. Summary statistics'!$B$664:$C$673,2)/2,$J18*2,$G18/2,100,0)</f>
        <v>0.9361082693</v>
      </c>
      <c r="P18" s="342"/>
      <c r="Q18" s="383">
        <f t="shared" si="16"/>
        <v>48823</v>
      </c>
      <c r="R18" s="384" t="str">
        <f t="shared" si="17"/>
        <v>09-2033</v>
      </c>
      <c r="S18" s="342">
        <f t="shared" si="18"/>
        <v>12</v>
      </c>
      <c r="T18" s="342">
        <f t="shared" ref="T18:U18" si="57">N18</f>
        <v>1.98279505</v>
      </c>
      <c r="U18" s="342">
        <f t="shared" si="57"/>
        <v>0.9361082693</v>
      </c>
      <c r="V18" s="342"/>
      <c r="W18" s="383">
        <f t="shared" si="20"/>
        <v>52475</v>
      </c>
      <c r="X18" s="283" t="str">
        <f t="shared" si="21"/>
        <v>09-2043</v>
      </c>
      <c r="Y18" s="342">
        <f t="shared" si="22"/>
        <v>22</v>
      </c>
      <c r="Z18" s="342">
        <f t="shared" ref="Z18:AA18" si="58">T18</f>
        <v>1.98279505</v>
      </c>
      <c r="AA18" s="342">
        <f t="shared" si="58"/>
        <v>0.9361082693</v>
      </c>
      <c r="AB18" s="342"/>
      <c r="AC18" s="383">
        <f t="shared" si="24"/>
        <v>56128</v>
      </c>
      <c r="AD18" s="283" t="str">
        <f t="shared" si="25"/>
        <v>09-2053</v>
      </c>
      <c r="AE18" s="342">
        <f t="shared" si="26"/>
        <v>32</v>
      </c>
      <c r="AF18" s="342">
        <f t="shared" ref="AF18:AG18" si="59">Z18</f>
        <v>1.98279505</v>
      </c>
      <c r="AG18" s="342">
        <f t="shared" si="59"/>
        <v>0.9361082693</v>
      </c>
      <c r="AH18" s="342"/>
      <c r="AI18" s="383">
        <f t="shared" si="28"/>
        <v>59780</v>
      </c>
      <c r="AJ18" s="283" t="str">
        <f t="shared" si="29"/>
        <v>09-2063</v>
      </c>
      <c r="AK18" s="342">
        <f t="shared" si="30"/>
        <v>42</v>
      </c>
      <c r="AL18" s="342">
        <f t="shared" ref="AL18:AM18" si="60">AF18</f>
        <v>1.98279505</v>
      </c>
      <c r="AM18" s="342">
        <f t="shared" si="60"/>
        <v>0.9361082693</v>
      </c>
      <c r="AN18" s="342"/>
    </row>
    <row r="19" ht="13.5" customHeight="1">
      <c r="A19" s="374">
        <f t="shared" si="32"/>
        <v>10</v>
      </c>
      <c r="B19" s="375" t="str">
        <f>'4. Summary statistics'!D468</f>
        <v>07.00%2023A</v>
      </c>
      <c r="C19" s="376" t="str">
        <f>'4. Summary statistics'!E468</f>
        <v>LKB02023J016</v>
      </c>
      <c r="D19" s="284">
        <f>'4. Summary statistics'!C468</f>
        <v>37895</v>
      </c>
      <c r="E19" s="377" t="str">
        <f t="shared" si="10"/>
        <v>12-2003</v>
      </c>
      <c r="F19" s="286">
        <f>'4. Summary statistics'!F468</f>
        <v>223221.57</v>
      </c>
      <c r="G19" s="378" t="str">
        <f t="shared" si="11"/>
        <v>07.00</v>
      </c>
      <c r="H19" s="379">
        <v>2.0</v>
      </c>
      <c r="I19" s="380">
        <f t="shared" si="12"/>
        <v>2232.2157</v>
      </c>
      <c r="J19" s="380">
        <f t="shared" si="13"/>
        <v>20</v>
      </c>
      <c r="K19" s="284">
        <f>'4. Summary statistics'!B468</f>
        <v>45200</v>
      </c>
      <c r="L19" s="381" t="str">
        <f t="shared" si="14"/>
        <v>12-2023</v>
      </c>
      <c r="M19" s="382">
        <f t="shared" si="15"/>
        <v>2</v>
      </c>
      <c r="N19" s="342">
        <f>-100/PV(vlookup($J19,'1a. Yield curve calculation'!$J$3:$K$63,2)/2,$J19*2,$G19/2,100,0)</f>
        <v>3.337628899</v>
      </c>
      <c r="O19" s="342">
        <f>-100/PV(vlookup($J19,'4. Summary statistics'!$B$664:$C$673,2)/2,$J19*2,$G19/2,100,0)</f>
        <v>1.421633208</v>
      </c>
      <c r="P19" s="342"/>
      <c r="Q19" s="383">
        <f t="shared" si="16"/>
        <v>52505</v>
      </c>
      <c r="R19" s="384" t="str">
        <f t="shared" si="17"/>
        <v>12-2043</v>
      </c>
      <c r="S19" s="342">
        <f t="shared" si="18"/>
        <v>22</v>
      </c>
      <c r="T19" s="342">
        <f t="shared" ref="T19:U19" si="61">N19</f>
        <v>3.337628899</v>
      </c>
      <c r="U19" s="342">
        <f t="shared" si="61"/>
        <v>1.421633208</v>
      </c>
      <c r="V19" s="342"/>
      <c r="W19" s="383">
        <f t="shared" si="20"/>
        <v>59810</v>
      </c>
      <c r="X19" s="283" t="str">
        <f t="shared" si="21"/>
        <v>12-2063</v>
      </c>
      <c r="Y19" s="342">
        <f t="shared" si="22"/>
        <v>42</v>
      </c>
      <c r="Z19" s="342">
        <f t="shared" ref="Z19:AA19" si="62">T19</f>
        <v>3.337628899</v>
      </c>
      <c r="AA19" s="342">
        <f t="shared" si="62"/>
        <v>1.421633208</v>
      </c>
      <c r="AB19" s="342"/>
      <c r="AC19" s="383">
        <f t="shared" si="24"/>
        <v>67115</v>
      </c>
      <c r="AD19" s="283" t="str">
        <f t="shared" si="25"/>
        <v>12-2083</v>
      </c>
      <c r="AE19" s="342">
        <f t="shared" si="26"/>
        <v>62</v>
      </c>
      <c r="AF19" s="342">
        <f t="shared" ref="AF19:AG19" si="63">Z19</f>
        <v>3.337628899</v>
      </c>
      <c r="AG19" s="342">
        <f t="shared" si="63"/>
        <v>1.421633208</v>
      </c>
      <c r="AH19" s="342"/>
      <c r="AI19" s="383">
        <f t="shared" si="28"/>
        <v>74419</v>
      </c>
      <c r="AJ19" s="283" t="str">
        <f t="shared" si="29"/>
        <v>12-2103</v>
      </c>
      <c r="AK19" s="342">
        <f t="shared" si="30"/>
        <v>82</v>
      </c>
      <c r="AL19" s="342">
        <f t="shared" ref="AL19:AM19" si="64">AF19</f>
        <v>3.337628899</v>
      </c>
      <c r="AM19" s="342">
        <f t="shared" si="64"/>
        <v>1.421633208</v>
      </c>
      <c r="AN19" s="342"/>
    </row>
    <row r="20" ht="13.5" customHeight="1">
      <c r="A20" s="374">
        <f t="shared" si="32"/>
        <v>11</v>
      </c>
      <c r="B20" s="375" t="str">
        <f>'4. Summary statistics'!D469</f>
        <v>06.30%2023A</v>
      </c>
      <c r="C20" s="376" t="str">
        <f>'4. Summary statistics'!E469</f>
        <v>LKB00323K150</v>
      </c>
      <c r="D20" s="284">
        <f>'4. Summary statistics'!C469</f>
        <v>44150</v>
      </c>
      <c r="E20" s="377" t="str">
        <f t="shared" si="10"/>
        <v>12-2020</v>
      </c>
      <c r="F20" s="286">
        <f>'4. Summary statistics'!F469</f>
        <v>180593.29</v>
      </c>
      <c r="G20" s="378" t="str">
        <f t="shared" si="11"/>
        <v>06.30</v>
      </c>
      <c r="H20" s="379">
        <v>2.0</v>
      </c>
      <c r="I20" s="380">
        <f t="shared" si="12"/>
        <v>1805.9329</v>
      </c>
      <c r="J20" s="380">
        <f t="shared" si="13"/>
        <v>3</v>
      </c>
      <c r="K20" s="284">
        <f>'4. Summary statistics'!B469</f>
        <v>45245</v>
      </c>
      <c r="L20" s="381" t="str">
        <f t="shared" si="14"/>
        <v>12-2023</v>
      </c>
      <c r="M20" s="382">
        <f t="shared" si="15"/>
        <v>2</v>
      </c>
      <c r="N20" s="342">
        <f>-100/PV(vlookup($J20,'1a. Yield curve calculation'!$J$3:$K$63,2)/2,$J20*2,$G20/2,100,0)</f>
        <v>1.62556473</v>
      </c>
      <c r="O20" s="342">
        <f>-100/PV(vlookup($J20,'4. Summary statistics'!$B$664:$C$673,2)/2,$J20*2,$G20/2,100,0)</f>
        <v>1.08112596</v>
      </c>
      <c r="P20" s="342"/>
      <c r="Q20" s="383">
        <f t="shared" si="16"/>
        <v>46341</v>
      </c>
      <c r="R20" s="384" t="str">
        <f t="shared" si="17"/>
        <v>12-2026</v>
      </c>
      <c r="S20" s="342">
        <f t="shared" si="18"/>
        <v>5</v>
      </c>
      <c r="T20" s="342">
        <f t="shared" ref="T20:U20" si="65">N20</f>
        <v>1.62556473</v>
      </c>
      <c r="U20" s="342">
        <f t="shared" si="65"/>
        <v>1.08112596</v>
      </c>
      <c r="V20" s="342"/>
      <c r="W20" s="383">
        <f t="shared" si="20"/>
        <v>47437</v>
      </c>
      <c r="X20" s="283" t="str">
        <f t="shared" si="21"/>
        <v>12-2029</v>
      </c>
      <c r="Y20" s="342">
        <f t="shared" si="22"/>
        <v>8</v>
      </c>
      <c r="Z20" s="342">
        <f t="shared" ref="Z20:AA20" si="66">T20</f>
        <v>1.62556473</v>
      </c>
      <c r="AA20" s="342">
        <f t="shared" si="66"/>
        <v>1.08112596</v>
      </c>
      <c r="AB20" s="342"/>
      <c r="AC20" s="383">
        <f t="shared" si="24"/>
        <v>48533</v>
      </c>
      <c r="AD20" s="283" t="str">
        <f t="shared" si="25"/>
        <v>12-2032</v>
      </c>
      <c r="AE20" s="342">
        <f t="shared" si="26"/>
        <v>11</v>
      </c>
      <c r="AF20" s="342">
        <f t="shared" ref="AF20:AG20" si="67">Z20</f>
        <v>1.62556473</v>
      </c>
      <c r="AG20" s="342">
        <f t="shared" si="67"/>
        <v>1.08112596</v>
      </c>
      <c r="AH20" s="342"/>
      <c r="AI20" s="383">
        <f t="shared" si="28"/>
        <v>49628</v>
      </c>
      <c r="AJ20" s="283" t="str">
        <f t="shared" si="29"/>
        <v>12-2035</v>
      </c>
      <c r="AK20" s="342">
        <f t="shared" si="30"/>
        <v>14</v>
      </c>
      <c r="AL20" s="342">
        <f t="shared" ref="AL20:AM20" si="68">AF20</f>
        <v>1.62556473</v>
      </c>
      <c r="AM20" s="342">
        <f t="shared" si="68"/>
        <v>1.08112596</v>
      </c>
      <c r="AN20" s="342"/>
    </row>
    <row r="21" ht="13.5" customHeight="1">
      <c r="A21" s="374">
        <f t="shared" si="32"/>
        <v>12</v>
      </c>
      <c r="B21" s="375" t="str">
        <f>'4. Summary statistics'!D470</f>
        <v>11.60%2023A</v>
      </c>
      <c r="C21" s="376" t="str">
        <f>'4. Summary statistics'!E470</f>
        <v>LKB00523L153</v>
      </c>
      <c r="D21" s="284">
        <f>'4. Summary statistics'!C470</f>
        <v>43449</v>
      </c>
      <c r="E21" s="377" t="str">
        <f t="shared" si="10"/>
        <v>12-2018</v>
      </c>
      <c r="F21" s="286">
        <f>'4. Summary statistics'!F470</f>
        <v>91968.82</v>
      </c>
      <c r="G21" s="378" t="str">
        <f t="shared" si="11"/>
        <v>11.60</v>
      </c>
      <c r="H21" s="379">
        <v>2.0</v>
      </c>
      <c r="I21" s="380">
        <f t="shared" si="12"/>
        <v>919.6882</v>
      </c>
      <c r="J21" s="380">
        <f t="shared" si="13"/>
        <v>5</v>
      </c>
      <c r="K21" s="284">
        <f>'4. Summary statistics'!B470</f>
        <v>45275</v>
      </c>
      <c r="L21" s="381" t="str">
        <f t="shared" si="14"/>
        <v>12-2023</v>
      </c>
      <c r="M21" s="382">
        <f t="shared" si="15"/>
        <v>2</v>
      </c>
      <c r="N21" s="342">
        <f>-100/PV(vlookup($J21,'1a. Yield curve calculation'!$J$3:$K$63,2)/2,$J21*2,$G21/2,100,0)</f>
        <v>1.547710462</v>
      </c>
      <c r="O21" s="342">
        <f>-100/PV(vlookup($J21,'4. Summary statistics'!$B$664:$C$673,2)/2,$J21*2,$G21/2,100,0)</f>
        <v>0.9308379806</v>
      </c>
      <c r="P21" s="342"/>
      <c r="Q21" s="383">
        <f t="shared" si="16"/>
        <v>47102</v>
      </c>
      <c r="R21" s="384" t="str">
        <f t="shared" si="17"/>
        <v>12-2028</v>
      </c>
      <c r="S21" s="342">
        <f t="shared" si="18"/>
        <v>7</v>
      </c>
      <c r="T21" s="342">
        <f t="shared" ref="T21:U21" si="69">N21</f>
        <v>1.547710462</v>
      </c>
      <c r="U21" s="342">
        <f t="shared" si="69"/>
        <v>0.9308379806</v>
      </c>
      <c r="V21" s="342"/>
      <c r="W21" s="383">
        <f t="shared" si="20"/>
        <v>48928</v>
      </c>
      <c r="X21" s="283" t="str">
        <f t="shared" si="21"/>
        <v>12-2033</v>
      </c>
      <c r="Y21" s="342">
        <f t="shared" si="22"/>
        <v>12</v>
      </c>
      <c r="Z21" s="342">
        <f t="shared" ref="Z21:AA21" si="70">T21</f>
        <v>1.547710462</v>
      </c>
      <c r="AA21" s="342">
        <f t="shared" si="70"/>
        <v>0.9308379806</v>
      </c>
      <c r="AB21" s="342"/>
      <c r="AC21" s="383">
        <f t="shared" si="24"/>
        <v>50754</v>
      </c>
      <c r="AD21" s="283" t="str">
        <f t="shared" si="25"/>
        <v>12-2038</v>
      </c>
      <c r="AE21" s="342">
        <f t="shared" si="26"/>
        <v>17</v>
      </c>
      <c r="AF21" s="342">
        <f t="shared" ref="AF21:AG21" si="71">Z21</f>
        <v>1.547710462</v>
      </c>
      <c r="AG21" s="342">
        <f t="shared" si="71"/>
        <v>0.9308379806</v>
      </c>
      <c r="AH21" s="342"/>
      <c r="AI21" s="383">
        <f t="shared" si="28"/>
        <v>52580</v>
      </c>
      <c r="AJ21" s="283" t="str">
        <f t="shared" si="29"/>
        <v>12-2043</v>
      </c>
      <c r="AK21" s="342">
        <f t="shared" si="30"/>
        <v>22</v>
      </c>
      <c r="AL21" s="342">
        <f t="shared" ref="AL21:AM21" si="72">AF21</f>
        <v>1.547710462</v>
      </c>
      <c r="AM21" s="342">
        <f t="shared" si="72"/>
        <v>0.9308379806</v>
      </c>
      <c r="AN21" s="342"/>
    </row>
    <row r="22" ht="13.5" customHeight="1">
      <c r="A22" s="374">
        <f t="shared" si="32"/>
        <v>13</v>
      </c>
      <c r="B22" s="375" t="str">
        <f>'4. Summary statistics'!D471</f>
        <v>11.40%2024A</v>
      </c>
      <c r="C22" s="376" t="str">
        <f>'4. Summary statistics'!E471</f>
        <v>LKB01024A014</v>
      </c>
      <c r="D22" s="284">
        <f>'4. Summary statistics'!C471</f>
        <v>41640</v>
      </c>
      <c r="E22" s="377" t="str">
        <f t="shared" si="10"/>
        <v>03-2014</v>
      </c>
      <c r="F22" s="286">
        <f>'4. Summary statistics'!F471</f>
        <v>102434.8</v>
      </c>
      <c r="G22" s="378" t="str">
        <f t="shared" si="11"/>
        <v>11.40</v>
      </c>
      <c r="H22" s="379">
        <v>2.0</v>
      </c>
      <c r="I22" s="380">
        <f t="shared" si="12"/>
        <v>1024.348</v>
      </c>
      <c r="J22" s="380">
        <f t="shared" si="13"/>
        <v>10</v>
      </c>
      <c r="K22" s="284">
        <f>'4. Summary statistics'!B471</f>
        <v>45292</v>
      </c>
      <c r="L22" s="381" t="str">
        <f t="shared" si="14"/>
        <v>03-2024</v>
      </c>
      <c r="M22" s="382">
        <f t="shared" si="15"/>
        <v>2</v>
      </c>
      <c r="N22" s="342">
        <f>-100/PV(vlookup($J22,'1a. Yield curve calculation'!$J$3:$K$63,2)/2,$J22*2,$G22/2,100,0)</f>
        <v>1.95456671</v>
      </c>
      <c r="O22" s="342">
        <f>-100/PV(vlookup($J22,'4. Summary statistics'!$B$664:$C$673,2)/2,$J22*2,$G22/2,100,0)</f>
        <v>0.9253586752</v>
      </c>
      <c r="P22" s="342"/>
      <c r="Q22" s="383">
        <f t="shared" si="16"/>
        <v>48945</v>
      </c>
      <c r="R22" s="384" t="str">
        <f t="shared" si="17"/>
        <v>03-2034</v>
      </c>
      <c r="S22" s="342">
        <f t="shared" si="18"/>
        <v>12</v>
      </c>
      <c r="T22" s="342">
        <f t="shared" ref="T22:U22" si="73">N22</f>
        <v>1.95456671</v>
      </c>
      <c r="U22" s="342">
        <f t="shared" si="73"/>
        <v>0.9253586752</v>
      </c>
      <c r="V22" s="342"/>
      <c r="W22" s="383">
        <f t="shared" si="20"/>
        <v>52597</v>
      </c>
      <c r="X22" s="283" t="str">
        <f t="shared" si="21"/>
        <v>03-2044</v>
      </c>
      <c r="Y22" s="342">
        <f t="shared" si="22"/>
        <v>22</v>
      </c>
      <c r="Z22" s="342">
        <f t="shared" ref="Z22:AA22" si="74">T22</f>
        <v>1.95456671</v>
      </c>
      <c r="AA22" s="342">
        <f t="shared" si="74"/>
        <v>0.9253586752</v>
      </c>
      <c r="AB22" s="342"/>
      <c r="AC22" s="383">
        <f t="shared" si="24"/>
        <v>56250</v>
      </c>
      <c r="AD22" s="283" t="str">
        <f t="shared" si="25"/>
        <v>03-2054</v>
      </c>
      <c r="AE22" s="342">
        <f t="shared" si="26"/>
        <v>32</v>
      </c>
      <c r="AF22" s="342">
        <f t="shared" ref="AF22:AG22" si="75">Z22</f>
        <v>1.95456671</v>
      </c>
      <c r="AG22" s="342">
        <f t="shared" si="75"/>
        <v>0.9253586752</v>
      </c>
      <c r="AH22" s="342"/>
      <c r="AI22" s="383">
        <f t="shared" si="28"/>
        <v>59902</v>
      </c>
      <c r="AJ22" s="283" t="str">
        <f t="shared" si="29"/>
        <v>03-2064</v>
      </c>
      <c r="AK22" s="342">
        <f t="shared" si="30"/>
        <v>42</v>
      </c>
      <c r="AL22" s="342">
        <f t="shared" ref="AL22:AM22" si="76">AF22</f>
        <v>1.95456671</v>
      </c>
      <c r="AM22" s="342">
        <f t="shared" si="76"/>
        <v>0.9253586752</v>
      </c>
      <c r="AN22" s="342"/>
    </row>
    <row r="23" ht="13.5" customHeight="1">
      <c r="A23" s="374">
        <f t="shared" si="32"/>
        <v>14</v>
      </c>
      <c r="B23" s="375" t="str">
        <f>'4. Summary statistics'!D472</f>
        <v>10.90%2024A</v>
      </c>
      <c r="C23" s="376" t="str">
        <f>'4. Summary statistics'!E472</f>
        <v>LKB00524C150</v>
      </c>
      <c r="D23" s="284">
        <f>'4. Summary statistics'!C472</f>
        <v>43539</v>
      </c>
      <c r="E23" s="377" t="str">
        <f t="shared" si="10"/>
        <v>03-2019</v>
      </c>
      <c r="F23" s="286">
        <f>'4. Summary statistics'!F472</f>
        <v>181860.19</v>
      </c>
      <c r="G23" s="378" t="str">
        <f t="shared" si="11"/>
        <v>10.90</v>
      </c>
      <c r="H23" s="379">
        <v>2.0</v>
      </c>
      <c r="I23" s="380">
        <f t="shared" si="12"/>
        <v>1818.6019</v>
      </c>
      <c r="J23" s="380">
        <f t="shared" si="13"/>
        <v>5</v>
      </c>
      <c r="K23" s="284">
        <f>'4. Summary statistics'!B472</f>
        <v>45366</v>
      </c>
      <c r="L23" s="381" t="str">
        <f t="shared" si="14"/>
        <v>03-2024</v>
      </c>
      <c r="M23" s="382">
        <f t="shared" si="15"/>
        <v>2</v>
      </c>
      <c r="N23" s="342">
        <f>-100/PV(vlookup($J23,'1a. Yield curve calculation'!$J$3:$K$63,2)/2,$J23*2,$G23/2,100,0)</f>
        <v>1.596402297</v>
      </c>
      <c r="O23" s="342">
        <f>-100/PV(vlookup($J23,'4. Summary statistics'!$B$664:$C$673,2)/2,$J23*2,$G23/2,100,0)</f>
        <v>0.9550458495</v>
      </c>
      <c r="P23" s="342"/>
      <c r="Q23" s="383">
        <f t="shared" si="16"/>
        <v>47192</v>
      </c>
      <c r="R23" s="384" t="str">
        <f t="shared" si="17"/>
        <v>03-2029</v>
      </c>
      <c r="S23" s="342">
        <f t="shared" si="18"/>
        <v>7</v>
      </c>
      <c r="T23" s="342">
        <f t="shared" ref="T23:U23" si="77">N23</f>
        <v>1.596402297</v>
      </c>
      <c r="U23" s="342">
        <f t="shared" si="77"/>
        <v>0.9550458495</v>
      </c>
      <c r="V23" s="342"/>
      <c r="W23" s="383">
        <f t="shared" si="20"/>
        <v>49018</v>
      </c>
      <c r="X23" s="283" t="str">
        <f t="shared" si="21"/>
        <v>03-2034</v>
      </c>
      <c r="Y23" s="342">
        <f t="shared" si="22"/>
        <v>12</v>
      </c>
      <c r="Z23" s="342">
        <f t="shared" ref="Z23:AA23" si="78">T23</f>
        <v>1.596402297</v>
      </c>
      <c r="AA23" s="342">
        <f t="shared" si="78"/>
        <v>0.9550458495</v>
      </c>
      <c r="AB23" s="342"/>
      <c r="AC23" s="383">
        <f t="shared" si="24"/>
        <v>50844</v>
      </c>
      <c r="AD23" s="283" t="str">
        <f t="shared" si="25"/>
        <v>03-2039</v>
      </c>
      <c r="AE23" s="342">
        <f t="shared" si="26"/>
        <v>17</v>
      </c>
      <c r="AF23" s="342">
        <f t="shared" ref="AF23:AG23" si="79">Z23</f>
        <v>1.596402297</v>
      </c>
      <c r="AG23" s="342">
        <f t="shared" si="79"/>
        <v>0.9550458495</v>
      </c>
      <c r="AH23" s="342"/>
      <c r="AI23" s="383">
        <f t="shared" si="28"/>
        <v>52671</v>
      </c>
      <c r="AJ23" s="283" t="str">
        <f t="shared" si="29"/>
        <v>03-2044</v>
      </c>
      <c r="AK23" s="342">
        <f t="shared" si="30"/>
        <v>22</v>
      </c>
      <c r="AL23" s="342">
        <f t="shared" ref="AL23:AM23" si="80">AF23</f>
        <v>1.596402297</v>
      </c>
      <c r="AM23" s="342">
        <f t="shared" si="80"/>
        <v>0.9550458495</v>
      </c>
      <c r="AN23" s="342"/>
    </row>
    <row r="24" ht="13.5" customHeight="1">
      <c r="A24" s="374">
        <f t="shared" si="32"/>
        <v>15</v>
      </c>
      <c r="B24" s="375" t="str">
        <f>'4. Summary statistics'!D473</f>
        <v>10.25%2024A</v>
      </c>
      <c r="C24" s="376" t="str">
        <f>'4. Summary statistics'!E473</f>
        <v>LKB00524F153</v>
      </c>
      <c r="D24" s="284">
        <f>'4. Summary statistics'!C473</f>
        <v>43631</v>
      </c>
      <c r="E24" s="377" t="str">
        <f t="shared" si="10"/>
        <v>06-2019</v>
      </c>
      <c r="F24" s="286">
        <f>'4. Summary statistics'!F473</f>
        <v>208031.99</v>
      </c>
      <c r="G24" s="378" t="str">
        <f t="shared" si="11"/>
        <v>10.25</v>
      </c>
      <c r="H24" s="379">
        <v>2.0</v>
      </c>
      <c r="I24" s="380">
        <f t="shared" si="12"/>
        <v>2080.3199</v>
      </c>
      <c r="J24" s="380">
        <f t="shared" si="13"/>
        <v>5</v>
      </c>
      <c r="K24" s="284">
        <f>'4. Summary statistics'!B473</f>
        <v>45458</v>
      </c>
      <c r="L24" s="381" t="str">
        <f t="shared" si="14"/>
        <v>06-2024</v>
      </c>
      <c r="M24" s="382">
        <f t="shared" si="15"/>
        <v>2</v>
      </c>
      <c r="N24" s="342">
        <f>-100/PV(vlookup($J24,'1a. Yield curve calculation'!$J$3:$K$63,2)/2,$J24*2,$G24/2,100,0)</f>
        <v>1.644441999</v>
      </c>
      <c r="O24" s="342">
        <f>-100/PV(vlookup($J24,'4. Summary statistics'!$B$664:$C$673,2)/2,$J24*2,$G24/2,100,0)</f>
        <v>0.9786799163</v>
      </c>
      <c r="P24" s="342"/>
      <c r="Q24" s="383">
        <f t="shared" si="16"/>
        <v>47284</v>
      </c>
      <c r="R24" s="384" t="str">
        <f t="shared" si="17"/>
        <v>06-2029</v>
      </c>
      <c r="S24" s="342">
        <f t="shared" si="18"/>
        <v>7</v>
      </c>
      <c r="T24" s="342">
        <f t="shared" ref="T24:U24" si="81">N24</f>
        <v>1.644441999</v>
      </c>
      <c r="U24" s="342">
        <f t="shared" si="81"/>
        <v>0.9786799163</v>
      </c>
      <c r="V24" s="342"/>
      <c r="W24" s="383">
        <f t="shared" si="20"/>
        <v>49110</v>
      </c>
      <c r="X24" s="283" t="str">
        <f t="shared" si="21"/>
        <v>06-2034</v>
      </c>
      <c r="Y24" s="342">
        <f t="shared" si="22"/>
        <v>12</v>
      </c>
      <c r="Z24" s="342">
        <f t="shared" ref="Z24:AA24" si="82">T24</f>
        <v>1.644441999</v>
      </c>
      <c r="AA24" s="342">
        <f t="shared" si="82"/>
        <v>0.9786799163</v>
      </c>
      <c r="AB24" s="342"/>
      <c r="AC24" s="383">
        <f t="shared" si="24"/>
        <v>50936</v>
      </c>
      <c r="AD24" s="283" t="str">
        <f t="shared" si="25"/>
        <v>06-2039</v>
      </c>
      <c r="AE24" s="342">
        <f t="shared" si="26"/>
        <v>17</v>
      </c>
      <c r="AF24" s="342">
        <f t="shared" ref="AF24:AG24" si="83">Z24</f>
        <v>1.644441999</v>
      </c>
      <c r="AG24" s="342">
        <f t="shared" si="83"/>
        <v>0.9786799163</v>
      </c>
      <c r="AH24" s="342"/>
      <c r="AI24" s="383">
        <f t="shared" si="28"/>
        <v>52763</v>
      </c>
      <c r="AJ24" s="283" t="str">
        <f t="shared" si="29"/>
        <v>06-2044</v>
      </c>
      <c r="AK24" s="342">
        <f t="shared" si="30"/>
        <v>22</v>
      </c>
      <c r="AL24" s="342">
        <f t="shared" ref="AL24:AM24" si="84">AF24</f>
        <v>1.644441999</v>
      </c>
      <c r="AM24" s="342">
        <f t="shared" si="84"/>
        <v>0.9786799163</v>
      </c>
      <c r="AN24" s="342"/>
    </row>
    <row r="25" ht="13.5" customHeight="1">
      <c r="A25" s="374">
        <f t="shared" si="32"/>
        <v>16</v>
      </c>
      <c r="B25" s="375" t="str">
        <f>'4. Summary statistics'!D474</f>
        <v>11.00%2024A</v>
      </c>
      <c r="C25" s="376" t="str">
        <f>'4. Summary statistics'!E474</f>
        <v>LKB00824H013</v>
      </c>
      <c r="D25" s="284">
        <f>'4. Summary statistics'!C474</f>
        <v>42583</v>
      </c>
      <c r="E25" s="377" t="str">
        <f t="shared" si="10"/>
        <v>09-2016</v>
      </c>
      <c r="F25" s="286">
        <f>'4. Summary statistics'!F474</f>
        <v>217515.94</v>
      </c>
      <c r="G25" s="378" t="str">
        <f t="shared" si="11"/>
        <v>11.00</v>
      </c>
      <c r="H25" s="379">
        <v>2.0</v>
      </c>
      <c r="I25" s="380">
        <f t="shared" si="12"/>
        <v>2175.1594</v>
      </c>
      <c r="J25" s="380">
        <f t="shared" si="13"/>
        <v>8</v>
      </c>
      <c r="K25" s="284">
        <f>'4. Summary statistics'!B474</f>
        <v>45505</v>
      </c>
      <c r="L25" s="381" t="str">
        <f t="shared" si="14"/>
        <v>09-2024</v>
      </c>
      <c r="M25" s="382">
        <f t="shared" si="15"/>
        <v>3</v>
      </c>
      <c r="N25" s="342">
        <f>-100/PV(vlookup($J25,'1a. Yield curve calculation'!$J$3:$K$63,2)/2,$J25*2,$G25/2,100,0)</f>
        <v>1.838896907</v>
      </c>
      <c r="O25" s="342">
        <f>-100/PV(vlookup($J25,'4. Summary statistics'!$B$664:$C$673,2)/2,$J25*2,$G25/2,100,0)</f>
        <v>0.9455701197</v>
      </c>
      <c r="P25" s="342"/>
      <c r="Q25" s="383">
        <f t="shared" si="16"/>
        <v>48427</v>
      </c>
      <c r="R25" s="384" t="str">
        <f t="shared" si="17"/>
        <v>09-2032</v>
      </c>
      <c r="S25" s="342">
        <f t="shared" si="18"/>
        <v>11</v>
      </c>
      <c r="T25" s="342">
        <f t="shared" ref="T25:U25" si="85">N25</f>
        <v>1.838896907</v>
      </c>
      <c r="U25" s="342">
        <f t="shared" si="85"/>
        <v>0.9455701197</v>
      </c>
      <c r="V25" s="342"/>
      <c r="W25" s="383">
        <f t="shared" si="20"/>
        <v>51349</v>
      </c>
      <c r="X25" s="283" t="str">
        <f t="shared" si="21"/>
        <v>09-2040</v>
      </c>
      <c r="Y25" s="342">
        <f t="shared" si="22"/>
        <v>19</v>
      </c>
      <c r="Z25" s="342">
        <f t="shared" ref="Z25:AA25" si="86">T25</f>
        <v>1.838896907</v>
      </c>
      <c r="AA25" s="342">
        <f t="shared" si="86"/>
        <v>0.9455701197</v>
      </c>
      <c r="AB25" s="342"/>
      <c r="AC25" s="383">
        <f t="shared" si="24"/>
        <v>54271</v>
      </c>
      <c r="AD25" s="283" t="str">
        <f t="shared" si="25"/>
        <v>09-2048</v>
      </c>
      <c r="AE25" s="342">
        <f t="shared" si="26"/>
        <v>27</v>
      </c>
      <c r="AF25" s="342">
        <f t="shared" ref="AF25:AG25" si="87">Z25</f>
        <v>1.838896907</v>
      </c>
      <c r="AG25" s="342">
        <f t="shared" si="87"/>
        <v>0.9455701197</v>
      </c>
      <c r="AH25" s="342"/>
      <c r="AI25" s="383">
        <f t="shared" si="28"/>
        <v>57193</v>
      </c>
      <c r="AJ25" s="283" t="str">
        <f t="shared" si="29"/>
        <v>09-2056</v>
      </c>
      <c r="AK25" s="342">
        <f t="shared" si="30"/>
        <v>35</v>
      </c>
      <c r="AL25" s="342">
        <f t="shared" ref="AL25:AM25" si="88">AF25</f>
        <v>1.838896907</v>
      </c>
      <c r="AM25" s="342">
        <f t="shared" si="88"/>
        <v>0.9455701197</v>
      </c>
      <c r="AN25" s="342"/>
    </row>
    <row r="26" ht="13.5" customHeight="1">
      <c r="A26" s="374">
        <f t="shared" si="32"/>
        <v>17</v>
      </c>
      <c r="B26" s="375" t="str">
        <f>'4. Summary statistics'!D475</f>
        <v>09.85%2024A</v>
      </c>
      <c r="C26" s="376" t="str">
        <f>'4. Summary statistics'!E475</f>
        <v>LKB00524I157</v>
      </c>
      <c r="D26" s="284">
        <f>'4. Summary statistics'!C475</f>
        <v>43723</v>
      </c>
      <c r="E26" s="377" t="str">
        <f t="shared" si="10"/>
        <v>09-2019</v>
      </c>
      <c r="F26" s="286">
        <f>'4. Summary statistics'!F475</f>
        <v>195596.52</v>
      </c>
      <c r="G26" s="378" t="str">
        <f t="shared" si="11"/>
        <v>09.85</v>
      </c>
      <c r="H26" s="379">
        <v>2.0</v>
      </c>
      <c r="I26" s="380">
        <f t="shared" si="12"/>
        <v>1955.9652</v>
      </c>
      <c r="J26" s="380">
        <f t="shared" si="13"/>
        <v>5</v>
      </c>
      <c r="K26" s="284">
        <f>'4. Summary statistics'!B475</f>
        <v>45550</v>
      </c>
      <c r="L26" s="381" t="str">
        <f t="shared" si="14"/>
        <v>09-2024</v>
      </c>
      <c r="M26" s="382">
        <f t="shared" si="15"/>
        <v>3</v>
      </c>
      <c r="N26" s="342">
        <f>-100/PV(vlookup($J26,'1a. Yield curve calculation'!$J$3:$K$63,2)/2,$J26*2,$G26/2,100,0)</f>
        <v>1.675469087</v>
      </c>
      <c r="O26" s="342">
        <f>-100/PV(vlookup($J26,'4. Summary statistics'!$B$664:$C$673,2)/2,$J26*2,$G26/2,100,0)</f>
        <v>0.9938143485</v>
      </c>
      <c r="P26" s="342"/>
      <c r="Q26" s="383">
        <f t="shared" si="16"/>
        <v>47376</v>
      </c>
      <c r="R26" s="384" t="str">
        <f t="shared" si="17"/>
        <v>09-2029</v>
      </c>
      <c r="S26" s="342">
        <f t="shared" si="18"/>
        <v>8</v>
      </c>
      <c r="T26" s="342">
        <f t="shared" ref="T26:U26" si="89">N26</f>
        <v>1.675469087</v>
      </c>
      <c r="U26" s="342">
        <f t="shared" si="89"/>
        <v>0.9938143485</v>
      </c>
      <c r="V26" s="342"/>
      <c r="W26" s="383">
        <f t="shared" si="20"/>
        <v>49202</v>
      </c>
      <c r="X26" s="283" t="str">
        <f t="shared" si="21"/>
        <v>09-2034</v>
      </c>
      <c r="Y26" s="342">
        <f t="shared" si="22"/>
        <v>13</v>
      </c>
      <c r="Z26" s="342">
        <f t="shared" ref="Z26:AA26" si="90">T26</f>
        <v>1.675469087</v>
      </c>
      <c r="AA26" s="342">
        <f t="shared" si="90"/>
        <v>0.9938143485</v>
      </c>
      <c r="AB26" s="342"/>
      <c r="AC26" s="383">
        <f t="shared" si="24"/>
        <v>51028</v>
      </c>
      <c r="AD26" s="283" t="str">
        <f t="shared" si="25"/>
        <v>09-2039</v>
      </c>
      <c r="AE26" s="342">
        <f t="shared" si="26"/>
        <v>18</v>
      </c>
      <c r="AF26" s="342">
        <f t="shared" ref="AF26:AG26" si="91">Z26</f>
        <v>1.675469087</v>
      </c>
      <c r="AG26" s="342">
        <f t="shared" si="91"/>
        <v>0.9938143485</v>
      </c>
      <c r="AH26" s="342"/>
      <c r="AI26" s="383">
        <f t="shared" si="28"/>
        <v>52855</v>
      </c>
      <c r="AJ26" s="283" t="str">
        <f t="shared" si="29"/>
        <v>09-2044</v>
      </c>
      <c r="AK26" s="342">
        <f t="shared" si="30"/>
        <v>23</v>
      </c>
      <c r="AL26" s="342">
        <f t="shared" ref="AL26:AM26" si="92">AF26</f>
        <v>1.675469087</v>
      </c>
      <c r="AM26" s="342">
        <f t="shared" si="92"/>
        <v>0.9938143485</v>
      </c>
      <c r="AN26" s="342"/>
    </row>
    <row r="27" ht="13.5" customHeight="1">
      <c r="A27" s="374">
        <f t="shared" si="32"/>
        <v>18</v>
      </c>
      <c r="B27" s="375" t="str">
        <f>'4. Summary statistics'!D476</f>
        <v>06.00%2024A</v>
      </c>
      <c r="C27" s="376" t="str">
        <f>'4. Summary statistics'!E476</f>
        <v>LKB01024L011</v>
      </c>
      <c r="D27" s="284">
        <f>'4. Summary statistics'!C476</f>
        <v>41974</v>
      </c>
      <c r="E27" s="377" t="str">
        <f t="shared" si="10"/>
        <v>12-2014</v>
      </c>
      <c r="F27" s="286">
        <f>'4. Summary statistics'!F476</f>
        <v>184028.25</v>
      </c>
      <c r="G27" s="378" t="str">
        <f t="shared" si="11"/>
        <v>06.00</v>
      </c>
      <c r="H27" s="379">
        <v>2.0</v>
      </c>
      <c r="I27" s="380">
        <f t="shared" si="12"/>
        <v>1840.2825</v>
      </c>
      <c r="J27" s="380">
        <f t="shared" si="13"/>
        <v>10</v>
      </c>
      <c r="K27" s="284">
        <f>'4. Summary statistics'!B476</f>
        <v>45627</v>
      </c>
      <c r="L27" s="381" t="str">
        <f t="shared" si="14"/>
        <v>12-2024</v>
      </c>
      <c r="M27" s="382">
        <f t="shared" si="15"/>
        <v>3</v>
      </c>
      <c r="N27" s="342">
        <f>-100/PV(vlookup($J27,'1a. Yield curve calculation'!$J$3:$K$63,2)/2,$J27*2,$G27/2,100,0)</f>
        <v>3.17500434</v>
      </c>
      <c r="O27" s="342">
        <f>-100/PV(vlookup($J27,'4. Summary statistics'!$B$664:$C$673,2)/2,$J27*2,$G27/2,100,0)</f>
        <v>1.341193957</v>
      </c>
      <c r="P27" s="342"/>
      <c r="Q27" s="383">
        <f t="shared" si="16"/>
        <v>49279</v>
      </c>
      <c r="R27" s="384" t="str">
        <f t="shared" si="17"/>
        <v>12-2034</v>
      </c>
      <c r="S27" s="342">
        <f t="shared" si="18"/>
        <v>13</v>
      </c>
      <c r="T27" s="342">
        <f t="shared" ref="T27:U27" si="93">N27</f>
        <v>3.17500434</v>
      </c>
      <c r="U27" s="342">
        <f t="shared" si="93"/>
        <v>1.341193957</v>
      </c>
      <c r="V27" s="342"/>
      <c r="W27" s="383">
        <f t="shared" si="20"/>
        <v>52932</v>
      </c>
      <c r="X27" s="283" t="str">
        <f t="shared" si="21"/>
        <v>12-2044</v>
      </c>
      <c r="Y27" s="342">
        <f t="shared" si="22"/>
        <v>23</v>
      </c>
      <c r="Z27" s="342">
        <f t="shared" ref="Z27:AA27" si="94">T27</f>
        <v>3.17500434</v>
      </c>
      <c r="AA27" s="342">
        <f t="shared" si="94"/>
        <v>1.341193957</v>
      </c>
      <c r="AB27" s="342"/>
      <c r="AC27" s="383">
        <f t="shared" si="24"/>
        <v>56584</v>
      </c>
      <c r="AD27" s="283" t="str">
        <f t="shared" si="25"/>
        <v>12-2054</v>
      </c>
      <c r="AE27" s="342">
        <f t="shared" si="26"/>
        <v>33</v>
      </c>
      <c r="AF27" s="342">
        <f t="shared" ref="AF27:AG27" si="95">Z27</f>
        <v>3.17500434</v>
      </c>
      <c r="AG27" s="342">
        <f t="shared" si="95"/>
        <v>1.341193957</v>
      </c>
      <c r="AH27" s="342"/>
      <c r="AI27" s="383">
        <f t="shared" si="28"/>
        <v>60237</v>
      </c>
      <c r="AJ27" s="283" t="str">
        <f t="shared" si="29"/>
        <v>12-2064</v>
      </c>
      <c r="AK27" s="342">
        <f t="shared" si="30"/>
        <v>43</v>
      </c>
      <c r="AL27" s="342">
        <f t="shared" ref="AL27:AM27" si="96">AF27</f>
        <v>3.17500434</v>
      </c>
      <c r="AM27" s="342">
        <f t="shared" si="96"/>
        <v>1.341193957</v>
      </c>
      <c r="AN27" s="342"/>
    </row>
    <row r="28" ht="13.5" customHeight="1">
      <c r="A28" s="374">
        <f t="shared" si="32"/>
        <v>19</v>
      </c>
      <c r="B28" s="375" t="str">
        <f>'4. Summary statistics'!D477</f>
        <v>10.25%2025A</v>
      </c>
      <c r="C28" s="376" t="str">
        <f>'4. Summary statistics'!E477</f>
        <v>LKB01025C157</v>
      </c>
      <c r="D28" s="284">
        <f>'4. Summary statistics'!C477</f>
        <v>42078</v>
      </c>
      <c r="E28" s="377" t="str">
        <f t="shared" si="10"/>
        <v>03-2015</v>
      </c>
      <c r="F28" s="286">
        <f>'4. Summary statistics'!F477</f>
        <v>168878.71</v>
      </c>
      <c r="G28" s="378" t="str">
        <f t="shared" si="11"/>
        <v>10.25</v>
      </c>
      <c r="H28" s="379">
        <v>2.0</v>
      </c>
      <c r="I28" s="380">
        <f t="shared" si="12"/>
        <v>1688.7871</v>
      </c>
      <c r="J28" s="380">
        <f t="shared" si="13"/>
        <v>10</v>
      </c>
      <c r="K28" s="284">
        <f>'4. Summary statistics'!B477</f>
        <v>45731</v>
      </c>
      <c r="L28" s="381" t="str">
        <f t="shared" si="14"/>
        <v>03-2025</v>
      </c>
      <c r="M28" s="382">
        <f t="shared" si="15"/>
        <v>3</v>
      </c>
      <c r="N28" s="342">
        <f>-100/PV(vlookup($J28,'1a. Yield curve calculation'!$J$3:$K$63,2)/2,$J28*2,$G28/2,100,0)</f>
        <v>2.128834554</v>
      </c>
      <c r="O28" s="342">
        <f>-100/PV(vlookup($J28,'4. Summary statistics'!$B$664:$C$673,2)/2,$J28*2,$G28/2,100,0)</f>
        <v>0.9907786652</v>
      </c>
      <c r="P28" s="342"/>
      <c r="Q28" s="383">
        <f t="shared" si="16"/>
        <v>49383</v>
      </c>
      <c r="R28" s="384" t="str">
        <f t="shared" si="17"/>
        <v>03-2035</v>
      </c>
      <c r="S28" s="342">
        <f t="shared" si="18"/>
        <v>13</v>
      </c>
      <c r="T28" s="342">
        <f t="shared" ref="T28:U28" si="97">N28</f>
        <v>2.128834554</v>
      </c>
      <c r="U28" s="342">
        <f t="shared" si="97"/>
        <v>0.9907786652</v>
      </c>
      <c r="V28" s="342"/>
      <c r="W28" s="383">
        <f t="shared" si="20"/>
        <v>53036</v>
      </c>
      <c r="X28" s="283" t="str">
        <f t="shared" si="21"/>
        <v>03-2045</v>
      </c>
      <c r="Y28" s="342">
        <f t="shared" si="22"/>
        <v>23</v>
      </c>
      <c r="Z28" s="342">
        <f t="shared" ref="Z28:AA28" si="98">T28</f>
        <v>2.128834554</v>
      </c>
      <c r="AA28" s="342">
        <f t="shared" si="98"/>
        <v>0.9907786652</v>
      </c>
      <c r="AB28" s="342"/>
      <c r="AC28" s="383">
        <f t="shared" si="24"/>
        <v>56688</v>
      </c>
      <c r="AD28" s="283" t="str">
        <f t="shared" si="25"/>
        <v>03-2055</v>
      </c>
      <c r="AE28" s="342">
        <f t="shared" si="26"/>
        <v>33</v>
      </c>
      <c r="AF28" s="342">
        <f t="shared" ref="AF28:AG28" si="99">Z28</f>
        <v>2.128834554</v>
      </c>
      <c r="AG28" s="342">
        <f t="shared" si="99"/>
        <v>0.9907786652</v>
      </c>
      <c r="AH28" s="342"/>
      <c r="AI28" s="383">
        <f t="shared" si="28"/>
        <v>60341</v>
      </c>
      <c r="AJ28" s="283" t="str">
        <f t="shared" si="29"/>
        <v>03-2065</v>
      </c>
      <c r="AK28" s="342">
        <f t="shared" si="30"/>
        <v>43</v>
      </c>
      <c r="AL28" s="342">
        <f t="shared" ref="AL28:AM28" si="100">AF28</f>
        <v>2.128834554</v>
      </c>
      <c r="AM28" s="342">
        <f t="shared" si="100"/>
        <v>0.9907786652</v>
      </c>
      <c r="AN28" s="342"/>
    </row>
    <row r="29" ht="13.5" customHeight="1">
      <c r="A29" s="374">
        <f t="shared" si="32"/>
        <v>20</v>
      </c>
      <c r="B29" s="375" t="str">
        <f>'4. Summary statistics'!D478</f>
        <v>09.00%2025A</v>
      </c>
      <c r="C29" s="376" t="str">
        <f>'4. Summary statistics'!E478</f>
        <v>LKB01225E019</v>
      </c>
      <c r="D29" s="284">
        <f>'4. Summary statistics'!C478</f>
        <v>41395</v>
      </c>
      <c r="E29" s="377" t="str">
        <f t="shared" si="10"/>
        <v>06-2013</v>
      </c>
      <c r="F29" s="286">
        <f>'4. Summary statistics'!F478</f>
        <v>162441.03</v>
      </c>
      <c r="G29" s="378" t="str">
        <f t="shared" si="11"/>
        <v>09.00</v>
      </c>
      <c r="H29" s="379">
        <v>2.0</v>
      </c>
      <c r="I29" s="380">
        <f t="shared" si="12"/>
        <v>1624.4103</v>
      </c>
      <c r="J29" s="380">
        <f t="shared" si="13"/>
        <v>12</v>
      </c>
      <c r="K29" s="284">
        <f>'4. Summary statistics'!B478</f>
        <v>45778</v>
      </c>
      <c r="L29" s="381" t="str">
        <f t="shared" si="14"/>
        <v>06-2025</v>
      </c>
      <c r="M29" s="382">
        <f t="shared" si="15"/>
        <v>3</v>
      </c>
      <c r="N29" s="342">
        <f>-100/PV(vlookup($J29,'1a. Yield curve calculation'!$J$3:$K$63,2)/2,$J29*2,$G29/2,100,0)</f>
        <v>2.498273485</v>
      </c>
      <c r="O29" s="342">
        <f>-100/PV(vlookup($J29,'4. Summary statistics'!$B$664:$C$673,2)/2,$J29*2,$G29/2,100,0)</f>
        <v>1.081694748</v>
      </c>
      <c r="P29" s="342"/>
      <c r="Q29" s="383">
        <f t="shared" si="16"/>
        <v>50161</v>
      </c>
      <c r="R29" s="384" t="str">
        <f t="shared" si="17"/>
        <v>06-2037</v>
      </c>
      <c r="S29" s="342">
        <f t="shared" si="18"/>
        <v>15</v>
      </c>
      <c r="T29" s="342">
        <f t="shared" ref="T29:U29" si="101">N29</f>
        <v>2.498273485</v>
      </c>
      <c r="U29" s="342">
        <f t="shared" si="101"/>
        <v>1.081694748</v>
      </c>
      <c r="V29" s="342"/>
      <c r="W29" s="383">
        <f t="shared" si="20"/>
        <v>54544</v>
      </c>
      <c r="X29" s="283" t="str">
        <f t="shared" si="21"/>
        <v>06-2049</v>
      </c>
      <c r="Y29" s="342">
        <f t="shared" si="22"/>
        <v>27</v>
      </c>
      <c r="Z29" s="342">
        <f t="shared" ref="Z29:AA29" si="102">T29</f>
        <v>2.498273485</v>
      </c>
      <c r="AA29" s="342">
        <f t="shared" si="102"/>
        <v>1.081694748</v>
      </c>
      <c r="AB29" s="342"/>
      <c r="AC29" s="383">
        <f t="shared" si="24"/>
        <v>58927</v>
      </c>
      <c r="AD29" s="283" t="str">
        <f t="shared" si="25"/>
        <v>06-2061</v>
      </c>
      <c r="AE29" s="342">
        <f t="shared" si="26"/>
        <v>39</v>
      </c>
      <c r="AF29" s="342">
        <f t="shared" ref="AF29:AG29" si="103">Z29</f>
        <v>2.498273485</v>
      </c>
      <c r="AG29" s="342">
        <f t="shared" si="103"/>
        <v>1.081694748</v>
      </c>
      <c r="AH29" s="342"/>
      <c r="AI29" s="383">
        <f t="shared" si="28"/>
        <v>63310</v>
      </c>
      <c r="AJ29" s="283" t="str">
        <f t="shared" si="29"/>
        <v>06-2073</v>
      </c>
      <c r="AK29" s="342">
        <f t="shared" si="30"/>
        <v>51</v>
      </c>
      <c r="AL29" s="342">
        <f t="shared" ref="AL29:AM29" si="104">AF29</f>
        <v>2.498273485</v>
      </c>
      <c r="AM29" s="342">
        <f t="shared" si="104"/>
        <v>1.081694748</v>
      </c>
      <c r="AN29" s="342"/>
    </row>
    <row r="30" ht="13.5" customHeight="1">
      <c r="A30" s="374">
        <f t="shared" si="32"/>
        <v>21</v>
      </c>
      <c r="B30" s="375" t="str">
        <f>'4. Summary statistics'!D479</f>
        <v>17.00%2025A</v>
      </c>
      <c r="C30" s="376" t="str">
        <f>'4. Summary statistics'!E479</f>
        <v>LKB00425F013</v>
      </c>
      <c r="D30" s="284">
        <f>'4. Summary statistics'!C479</f>
        <v>44348</v>
      </c>
      <c r="E30" s="377" t="str">
        <f t="shared" si="10"/>
        <v>06-2021</v>
      </c>
      <c r="F30" s="286">
        <f>'4. Summary statistics'!F479</f>
        <v>134043.44</v>
      </c>
      <c r="G30" s="378" t="str">
        <f t="shared" si="11"/>
        <v>17.00</v>
      </c>
      <c r="H30" s="379">
        <v>2.0</v>
      </c>
      <c r="I30" s="380">
        <f t="shared" si="12"/>
        <v>1340.4344</v>
      </c>
      <c r="J30" s="380">
        <f t="shared" si="13"/>
        <v>4</v>
      </c>
      <c r="K30" s="284">
        <f>'4. Summary statistics'!B479</f>
        <v>45809</v>
      </c>
      <c r="L30" s="381" t="str">
        <f t="shared" si="14"/>
        <v>06-2025</v>
      </c>
      <c r="M30" s="382">
        <f t="shared" si="15"/>
        <v>3</v>
      </c>
      <c r="N30" s="342">
        <f>-100/PV(vlookup($J30,'1a. Yield curve calculation'!$J$3:$K$63,2)/2,$J30*2,$G30/2,100,0)</f>
        <v>1.218141189</v>
      </c>
      <c r="O30" s="342">
        <f>-100/PV(vlookup($J30,'4. Summary statistics'!$B$664:$C$673,2)/2,$J30*2,$G30/2,100,0)</f>
        <v>0.7965393232</v>
      </c>
      <c r="P30" s="342"/>
      <c r="Q30" s="383">
        <f t="shared" si="16"/>
        <v>47270</v>
      </c>
      <c r="R30" s="384" t="str">
        <f t="shared" si="17"/>
        <v>06-2029</v>
      </c>
      <c r="S30" s="342">
        <f t="shared" si="18"/>
        <v>7</v>
      </c>
      <c r="T30" s="342">
        <f t="shared" ref="T30:U30" si="105">N30</f>
        <v>1.218141189</v>
      </c>
      <c r="U30" s="342">
        <f t="shared" si="105"/>
        <v>0.7965393232</v>
      </c>
      <c r="V30" s="342"/>
      <c r="W30" s="383">
        <f t="shared" si="20"/>
        <v>48731</v>
      </c>
      <c r="X30" s="283" t="str">
        <f t="shared" si="21"/>
        <v>06-2033</v>
      </c>
      <c r="Y30" s="342">
        <f t="shared" si="22"/>
        <v>11</v>
      </c>
      <c r="Z30" s="342">
        <f t="shared" ref="Z30:AA30" si="106">T30</f>
        <v>1.218141189</v>
      </c>
      <c r="AA30" s="342">
        <f t="shared" si="106"/>
        <v>0.7965393232</v>
      </c>
      <c r="AB30" s="342"/>
      <c r="AC30" s="383">
        <f t="shared" si="24"/>
        <v>50192</v>
      </c>
      <c r="AD30" s="283" t="str">
        <f t="shared" si="25"/>
        <v>06-2037</v>
      </c>
      <c r="AE30" s="342">
        <f t="shared" si="26"/>
        <v>15</v>
      </c>
      <c r="AF30" s="342">
        <f t="shared" ref="AF30:AG30" si="107">Z30</f>
        <v>1.218141189</v>
      </c>
      <c r="AG30" s="342">
        <f t="shared" si="107"/>
        <v>0.7965393232</v>
      </c>
      <c r="AH30" s="342"/>
      <c r="AI30" s="383">
        <f t="shared" si="28"/>
        <v>51653</v>
      </c>
      <c r="AJ30" s="283" t="str">
        <f t="shared" si="29"/>
        <v>06-2041</v>
      </c>
      <c r="AK30" s="342">
        <f t="shared" si="30"/>
        <v>19</v>
      </c>
      <c r="AL30" s="342">
        <f t="shared" ref="AL30:AM30" si="108">AF30</f>
        <v>1.218141189</v>
      </c>
      <c r="AM30" s="342">
        <f t="shared" si="108"/>
        <v>0.7965393232</v>
      </c>
      <c r="AN30" s="342"/>
    </row>
    <row r="31" ht="13.5" customHeight="1">
      <c r="A31" s="374">
        <f t="shared" si="32"/>
        <v>22</v>
      </c>
      <c r="B31" s="375" t="str">
        <f>'4. Summary statistics'!D480</f>
        <v>17.00%2025A</v>
      </c>
      <c r="C31" s="376" t="str">
        <f>'4. Summary statistics'!E480</f>
        <v>LKB00425F013</v>
      </c>
      <c r="D31" s="284">
        <f>'4. Summary statistics'!C480</f>
        <v>44713</v>
      </c>
      <c r="E31" s="377" t="str">
        <f t="shared" si="10"/>
        <v>06-2022</v>
      </c>
      <c r="F31" s="286">
        <f>'4. Summary statistics'!F480</f>
        <v>835.25</v>
      </c>
      <c r="G31" s="378" t="str">
        <f t="shared" si="11"/>
        <v>17.00</v>
      </c>
      <c r="H31" s="379">
        <v>2.0</v>
      </c>
      <c r="I31" s="380">
        <f t="shared" si="12"/>
        <v>8.3525</v>
      </c>
      <c r="J31" s="380">
        <f t="shared" si="13"/>
        <v>3</v>
      </c>
      <c r="K31" s="284">
        <f>'4. Summary statistics'!B480</f>
        <v>45809</v>
      </c>
      <c r="L31" s="381" t="str">
        <f t="shared" si="14"/>
        <v>06-2025</v>
      </c>
      <c r="M31" s="382">
        <f t="shared" si="15"/>
        <v>3</v>
      </c>
      <c r="N31" s="342">
        <f>-100/PV(vlookup($J31,'1a. Yield curve calculation'!$J$3:$K$63,2)/2,$J31*2,$G31/2,100,0)</f>
        <v>1.203559618</v>
      </c>
      <c r="O31" s="342">
        <f>-100/PV(vlookup($J31,'4. Summary statistics'!$B$664:$C$673,2)/2,$J31*2,$G31/2,100,0)</f>
        <v>0.8333812012</v>
      </c>
      <c r="P31" s="342"/>
      <c r="Q31" s="383">
        <f t="shared" si="16"/>
        <v>46905</v>
      </c>
      <c r="R31" s="384" t="str">
        <f t="shared" si="17"/>
        <v>06-2028</v>
      </c>
      <c r="S31" s="342">
        <f t="shared" si="18"/>
        <v>6</v>
      </c>
      <c r="T31" s="342">
        <f t="shared" ref="T31:U31" si="109">N31</f>
        <v>1.203559618</v>
      </c>
      <c r="U31" s="342">
        <f t="shared" si="109"/>
        <v>0.8333812012</v>
      </c>
      <c r="V31" s="342"/>
      <c r="W31" s="383">
        <f t="shared" si="20"/>
        <v>48000</v>
      </c>
      <c r="X31" s="283" t="str">
        <f t="shared" si="21"/>
        <v>06-2031</v>
      </c>
      <c r="Y31" s="342">
        <f t="shared" si="22"/>
        <v>9</v>
      </c>
      <c r="Z31" s="342">
        <f t="shared" ref="Z31:AA31" si="110">T31</f>
        <v>1.203559618</v>
      </c>
      <c r="AA31" s="342">
        <f t="shared" si="110"/>
        <v>0.8333812012</v>
      </c>
      <c r="AB31" s="342"/>
      <c r="AC31" s="383">
        <f t="shared" si="24"/>
        <v>49096</v>
      </c>
      <c r="AD31" s="283" t="str">
        <f t="shared" si="25"/>
        <v>06-2034</v>
      </c>
      <c r="AE31" s="342">
        <f t="shared" si="26"/>
        <v>12</v>
      </c>
      <c r="AF31" s="342">
        <f t="shared" ref="AF31:AG31" si="111">Z31</f>
        <v>1.203559618</v>
      </c>
      <c r="AG31" s="342">
        <f t="shared" si="111"/>
        <v>0.8333812012</v>
      </c>
      <c r="AH31" s="342"/>
      <c r="AI31" s="383">
        <f t="shared" si="28"/>
        <v>50192</v>
      </c>
      <c r="AJ31" s="283" t="str">
        <f t="shared" si="29"/>
        <v>06-2037</v>
      </c>
      <c r="AK31" s="342">
        <f t="shared" si="30"/>
        <v>15</v>
      </c>
      <c r="AL31" s="342">
        <f t="shared" ref="AL31:AM31" si="112">AF31</f>
        <v>1.203559618</v>
      </c>
      <c r="AM31" s="342">
        <f t="shared" si="112"/>
        <v>0.8333812012</v>
      </c>
      <c r="AN31" s="342"/>
    </row>
    <row r="32" ht="13.5" customHeight="1">
      <c r="A32" s="374">
        <f t="shared" si="32"/>
        <v>23</v>
      </c>
      <c r="B32" s="375" t="str">
        <f>'4. Summary statistics'!D481</f>
        <v>11.00%2025A</v>
      </c>
      <c r="C32" s="376" t="str">
        <f>'4. Summary statistics'!E481</f>
        <v>LKB01025H016</v>
      </c>
      <c r="D32" s="284">
        <f>'4. Summary statistics'!C481</f>
        <v>42217</v>
      </c>
      <c r="E32" s="377" t="str">
        <f t="shared" si="10"/>
        <v>09-2015</v>
      </c>
      <c r="F32" s="286">
        <f>'4. Summary statistics'!F481</f>
        <v>175069.23</v>
      </c>
      <c r="G32" s="378" t="str">
        <f t="shared" si="11"/>
        <v>11.00</v>
      </c>
      <c r="H32" s="379">
        <v>2.0</v>
      </c>
      <c r="I32" s="380">
        <f t="shared" si="12"/>
        <v>1750.6923</v>
      </c>
      <c r="J32" s="380">
        <f t="shared" si="13"/>
        <v>10</v>
      </c>
      <c r="K32" s="284">
        <f>'4. Summary statistics'!B481</f>
        <v>45870</v>
      </c>
      <c r="L32" s="381" t="str">
        <f t="shared" si="14"/>
        <v>09-2025</v>
      </c>
      <c r="M32" s="382">
        <f t="shared" si="15"/>
        <v>4</v>
      </c>
      <c r="N32" s="342">
        <f>-100/PV(vlookup($J32,'1a. Yield curve calculation'!$J$3:$K$63,2)/2,$J32*2,$G32/2,100,0)</f>
        <v>2.011850698</v>
      </c>
      <c r="O32" s="342">
        <f>-100/PV(vlookup($J32,'4. Summary statistics'!$B$664:$C$673,2)/2,$J32*2,$G32/2,100,0)</f>
        <v>0.9471105478</v>
      </c>
      <c r="P32" s="342"/>
      <c r="Q32" s="383">
        <f t="shared" si="16"/>
        <v>49522</v>
      </c>
      <c r="R32" s="384" t="str">
        <f t="shared" si="17"/>
        <v>09-2035</v>
      </c>
      <c r="S32" s="342">
        <f t="shared" si="18"/>
        <v>14</v>
      </c>
      <c r="T32" s="342">
        <f t="shared" ref="T32:U32" si="113">N32</f>
        <v>2.011850698</v>
      </c>
      <c r="U32" s="342">
        <f t="shared" si="113"/>
        <v>0.9471105478</v>
      </c>
      <c r="V32" s="342"/>
      <c r="W32" s="383">
        <f t="shared" si="20"/>
        <v>53175</v>
      </c>
      <c r="X32" s="283" t="str">
        <f t="shared" si="21"/>
        <v>09-2045</v>
      </c>
      <c r="Y32" s="342">
        <f t="shared" si="22"/>
        <v>24</v>
      </c>
      <c r="Z32" s="342">
        <f t="shared" ref="Z32:AA32" si="114">T32</f>
        <v>2.011850698</v>
      </c>
      <c r="AA32" s="342">
        <f t="shared" si="114"/>
        <v>0.9471105478</v>
      </c>
      <c r="AB32" s="342"/>
      <c r="AC32" s="383">
        <f t="shared" si="24"/>
        <v>56827</v>
      </c>
      <c r="AD32" s="283" t="str">
        <f t="shared" si="25"/>
        <v>09-2055</v>
      </c>
      <c r="AE32" s="342">
        <f t="shared" si="26"/>
        <v>34</v>
      </c>
      <c r="AF32" s="342">
        <f t="shared" ref="AF32:AG32" si="115">Z32</f>
        <v>2.011850698</v>
      </c>
      <c r="AG32" s="342">
        <f t="shared" si="115"/>
        <v>0.9471105478</v>
      </c>
      <c r="AH32" s="342"/>
      <c r="AI32" s="383">
        <f t="shared" si="28"/>
        <v>60480</v>
      </c>
      <c r="AJ32" s="283" t="str">
        <f t="shared" si="29"/>
        <v>09-2065</v>
      </c>
      <c r="AK32" s="342">
        <f t="shared" si="30"/>
        <v>44</v>
      </c>
      <c r="AL32" s="342">
        <f t="shared" ref="AL32:AM32" si="116">AF32</f>
        <v>2.011850698</v>
      </c>
      <c r="AM32" s="342">
        <f t="shared" si="116"/>
        <v>0.9471105478</v>
      </c>
      <c r="AN32" s="342"/>
    </row>
    <row r="33" ht="13.5" customHeight="1">
      <c r="A33" s="374">
        <f t="shared" si="32"/>
        <v>24</v>
      </c>
      <c r="B33" s="375" t="str">
        <f>'4. Summary statistics'!D482</f>
        <v>10.35%2025A</v>
      </c>
      <c r="C33" s="376" t="str">
        <f>'4. Summary statistics'!E482</f>
        <v>LKB00825J156</v>
      </c>
      <c r="D33" s="284">
        <f>'4. Summary statistics'!C482</f>
        <v>43023</v>
      </c>
      <c r="E33" s="377" t="str">
        <f t="shared" si="10"/>
        <v>12-2017</v>
      </c>
      <c r="F33" s="286">
        <f>'4. Summary statistics'!F482</f>
        <v>159907.69</v>
      </c>
      <c r="G33" s="378" t="str">
        <f t="shared" si="11"/>
        <v>10.35</v>
      </c>
      <c r="H33" s="379">
        <v>2.0</v>
      </c>
      <c r="I33" s="380">
        <f t="shared" si="12"/>
        <v>1599.0769</v>
      </c>
      <c r="J33" s="380">
        <f t="shared" si="13"/>
        <v>8</v>
      </c>
      <c r="K33" s="284">
        <f>'4. Summary statistics'!B482</f>
        <v>45945</v>
      </c>
      <c r="L33" s="381" t="str">
        <f t="shared" si="14"/>
        <v>12-2025</v>
      </c>
      <c r="M33" s="382">
        <f t="shared" si="15"/>
        <v>4</v>
      </c>
      <c r="N33" s="342">
        <f>-100/PV(vlookup($J33,'1a. Yield curve calculation'!$J$3:$K$63,2)/2,$J33*2,$G33/2,100,0)</f>
        <v>1.91857444</v>
      </c>
      <c r="O33" s="342">
        <f>-100/PV(vlookup($J33,'4. Summary statistics'!$B$664:$C$673,2)/2,$J33*2,$G33/2,100,0)</f>
        <v>0.9782199856</v>
      </c>
      <c r="P33" s="342"/>
      <c r="Q33" s="383">
        <f t="shared" si="16"/>
        <v>48867</v>
      </c>
      <c r="R33" s="384" t="str">
        <f t="shared" si="17"/>
        <v>12-2033</v>
      </c>
      <c r="S33" s="342">
        <f t="shared" si="18"/>
        <v>12</v>
      </c>
      <c r="T33" s="342">
        <f t="shared" ref="T33:U33" si="117">N33</f>
        <v>1.91857444</v>
      </c>
      <c r="U33" s="342">
        <f t="shared" si="117"/>
        <v>0.9782199856</v>
      </c>
      <c r="V33" s="342"/>
      <c r="W33" s="383">
        <f t="shared" si="20"/>
        <v>51789</v>
      </c>
      <c r="X33" s="283" t="str">
        <f t="shared" si="21"/>
        <v>12-2041</v>
      </c>
      <c r="Y33" s="342">
        <f t="shared" si="22"/>
        <v>20</v>
      </c>
      <c r="Z33" s="342">
        <f t="shared" ref="Z33:AA33" si="118">T33</f>
        <v>1.91857444</v>
      </c>
      <c r="AA33" s="342">
        <f t="shared" si="118"/>
        <v>0.9782199856</v>
      </c>
      <c r="AB33" s="342"/>
      <c r="AC33" s="383">
        <f t="shared" si="24"/>
        <v>54711</v>
      </c>
      <c r="AD33" s="283" t="str">
        <f t="shared" si="25"/>
        <v>12-2049</v>
      </c>
      <c r="AE33" s="342">
        <f t="shared" si="26"/>
        <v>28</v>
      </c>
      <c r="AF33" s="342">
        <f t="shared" ref="AF33:AG33" si="119">Z33</f>
        <v>1.91857444</v>
      </c>
      <c r="AG33" s="342">
        <f t="shared" si="119"/>
        <v>0.9782199856</v>
      </c>
      <c r="AH33" s="342"/>
      <c r="AI33" s="383">
        <f t="shared" si="28"/>
        <v>57633</v>
      </c>
      <c r="AJ33" s="283" t="str">
        <f t="shared" si="29"/>
        <v>12-2057</v>
      </c>
      <c r="AK33" s="342">
        <f t="shared" si="30"/>
        <v>36</v>
      </c>
      <c r="AL33" s="342">
        <f t="shared" ref="AL33:AM33" si="120">AF33</f>
        <v>1.91857444</v>
      </c>
      <c r="AM33" s="342">
        <f t="shared" si="120"/>
        <v>0.9782199856</v>
      </c>
      <c r="AN33" s="342"/>
    </row>
    <row r="34" ht="13.5" customHeight="1">
      <c r="A34" s="374">
        <f t="shared" si="32"/>
        <v>25</v>
      </c>
      <c r="B34" s="375" t="str">
        <f>'4. Summary statistics'!D483</f>
        <v>06.75%2026A</v>
      </c>
      <c r="C34" s="376" t="str">
        <f>'4. Summary statistics'!E483</f>
        <v>LKB00526A159</v>
      </c>
      <c r="D34" s="284">
        <f>'4. Summary statistics'!C483</f>
        <v>44211</v>
      </c>
      <c r="E34" s="377" t="str">
        <f t="shared" si="10"/>
        <v>03-2021</v>
      </c>
      <c r="F34" s="286">
        <f>'4. Summary statistics'!F483</f>
        <v>183879.61</v>
      </c>
      <c r="G34" s="378" t="str">
        <f t="shared" si="11"/>
        <v>06.75</v>
      </c>
      <c r="H34" s="379">
        <v>2.0</v>
      </c>
      <c r="I34" s="380">
        <f t="shared" si="12"/>
        <v>1838.7961</v>
      </c>
      <c r="J34" s="380">
        <f t="shared" si="13"/>
        <v>5</v>
      </c>
      <c r="K34" s="284">
        <f>'4. Summary statistics'!B483</f>
        <v>46037</v>
      </c>
      <c r="L34" s="381" t="str">
        <f t="shared" si="14"/>
        <v>03-2026</v>
      </c>
      <c r="M34" s="382">
        <f t="shared" si="15"/>
        <v>4</v>
      </c>
      <c r="N34" s="342">
        <f>-100/PV(vlookup($J34,'1a. Yield curve calculation'!$J$3:$K$63,2)/2,$J34*2,$G34/2,100,0)</f>
        <v>1.962426581</v>
      </c>
      <c r="O34" s="342">
        <f>-100/PV(vlookup($J34,'4. Summary statistics'!$B$664:$C$673,2)/2,$J34*2,$G34/2,100,0)</f>
        <v>1.129138168</v>
      </c>
      <c r="P34" s="342"/>
      <c r="Q34" s="383">
        <f t="shared" si="16"/>
        <v>47863</v>
      </c>
      <c r="R34" s="384" t="str">
        <f t="shared" si="17"/>
        <v>03-2031</v>
      </c>
      <c r="S34" s="342">
        <f t="shared" si="18"/>
        <v>9</v>
      </c>
      <c r="T34" s="342">
        <f t="shared" ref="T34:U34" si="121">N34</f>
        <v>1.962426581</v>
      </c>
      <c r="U34" s="342">
        <f t="shared" si="121"/>
        <v>1.129138168</v>
      </c>
      <c r="V34" s="342"/>
      <c r="W34" s="383">
        <f t="shared" si="20"/>
        <v>49689</v>
      </c>
      <c r="X34" s="283" t="str">
        <f t="shared" si="21"/>
        <v>03-2036</v>
      </c>
      <c r="Y34" s="342">
        <f t="shared" si="22"/>
        <v>14</v>
      </c>
      <c r="Z34" s="342">
        <f t="shared" ref="Z34:AA34" si="122">T34</f>
        <v>1.962426581</v>
      </c>
      <c r="AA34" s="342">
        <f t="shared" si="122"/>
        <v>1.129138168</v>
      </c>
      <c r="AB34" s="342"/>
      <c r="AC34" s="383">
        <f t="shared" si="24"/>
        <v>51516</v>
      </c>
      <c r="AD34" s="283" t="str">
        <f t="shared" si="25"/>
        <v>03-2041</v>
      </c>
      <c r="AE34" s="342">
        <f t="shared" si="26"/>
        <v>19</v>
      </c>
      <c r="AF34" s="342">
        <f t="shared" ref="AF34:AG34" si="123">Z34</f>
        <v>1.962426581</v>
      </c>
      <c r="AG34" s="342">
        <f t="shared" si="123"/>
        <v>1.129138168</v>
      </c>
      <c r="AH34" s="342"/>
      <c r="AI34" s="383">
        <f t="shared" si="28"/>
        <v>53342</v>
      </c>
      <c r="AJ34" s="283" t="str">
        <f t="shared" si="29"/>
        <v>03-2046</v>
      </c>
      <c r="AK34" s="342">
        <f t="shared" si="30"/>
        <v>24</v>
      </c>
      <c r="AL34" s="342">
        <f t="shared" ref="AL34:AM34" si="124">AF34</f>
        <v>1.962426581</v>
      </c>
      <c r="AM34" s="342">
        <f t="shared" si="124"/>
        <v>1.129138168</v>
      </c>
      <c r="AN34" s="342"/>
    </row>
    <row r="35" ht="13.5" customHeight="1">
      <c r="A35" s="374">
        <f t="shared" si="32"/>
        <v>26</v>
      </c>
      <c r="B35" s="375" t="str">
        <f>'4. Summary statistics'!D484</f>
        <v>09.00%2026A</v>
      </c>
      <c r="C35" s="376" t="str">
        <f>'4. Summary statistics'!E484</f>
        <v>LKB01326B011</v>
      </c>
      <c r="D35" s="284">
        <f>'4. Summary statistics'!C484</f>
        <v>41306</v>
      </c>
      <c r="E35" s="377" t="str">
        <f t="shared" si="10"/>
        <v>03-2013</v>
      </c>
      <c r="F35" s="286">
        <f>'4. Summary statistics'!F484</f>
        <v>184851.11</v>
      </c>
      <c r="G35" s="378" t="str">
        <f t="shared" si="11"/>
        <v>09.00</v>
      </c>
      <c r="H35" s="379">
        <v>2.0</v>
      </c>
      <c r="I35" s="380">
        <f t="shared" si="12"/>
        <v>1848.5111</v>
      </c>
      <c r="J35" s="380">
        <f t="shared" si="13"/>
        <v>13</v>
      </c>
      <c r="K35" s="284">
        <f>'4. Summary statistics'!B484</f>
        <v>46054</v>
      </c>
      <c r="L35" s="381" t="str">
        <f t="shared" si="14"/>
        <v>03-2026</v>
      </c>
      <c r="M35" s="382">
        <f t="shared" si="15"/>
        <v>4</v>
      </c>
      <c r="N35" s="342">
        <f>-100/PV(vlookup($J35,'1a. Yield curve calculation'!$J$3:$K$63,2)/2,$J35*2,$G35/2,100,0)</f>
        <v>2.449231488</v>
      </c>
      <c r="O35" s="342">
        <f>-100/PV(vlookup($J35,'4. Summary statistics'!$B$664:$C$673,2)/2,$J35*2,$G35/2,100,0)</f>
        <v>1.085372722</v>
      </c>
      <c r="P35" s="342"/>
      <c r="Q35" s="383">
        <f t="shared" si="16"/>
        <v>50802</v>
      </c>
      <c r="R35" s="384" t="str">
        <f t="shared" si="17"/>
        <v>03-2039</v>
      </c>
      <c r="S35" s="342">
        <f t="shared" si="18"/>
        <v>17</v>
      </c>
      <c r="T35" s="342">
        <f t="shared" ref="T35:U35" si="125">N35</f>
        <v>2.449231488</v>
      </c>
      <c r="U35" s="342">
        <f t="shared" si="125"/>
        <v>1.085372722</v>
      </c>
      <c r="V35" s="342"/>
      <c r="W35" s="383">
        <f t="shared" si="20"/>
        <v>55550</v>
      </c>
      <c r="X35" s="283" t="str">
        <f t="shared" si="21"/>
        <v>03-2052</v>
      </c>
      <c r="Y35" s="342">
        <f t="shared" si="22"/>
        <v>30</v>
      </c>
      <c r="Z35" s="342">
        <f t="shared" ref="Z35:AA35" si="126">T35</f>
        <v>2.449231488</v>
      </c>
      <c r="AA35" s="342">
        <f t="shared" si="126"/>
        <v>1.085372722</v>
      </c>
      <c r="AB35" s="342"/>
      <c r="AC35" s="383">
        <f t="shared" si="24"/>
        <v>60299</v>
      </c>
      <c r="AD35" s="283" t="str">
        <f t="shared" si="25"/>
        <v>03-2065</v>
      </c>
      <c r="AE35" s="342">
        <f t="shared" si="26"/>
        <v>43</v>
      </c>
      <c r="AF35" s="342">
        <f t="shared" ref="AF35:AG35" si="127">Z35</f>
        <v>2.449231488</v>
      </c>
      <c r="AG35" s="342">
        <f t="shared" si="127"/>
        <v>1.085372722</v>
      </c>
      <c r="AH35" s="342"/>
      <c r="AI35" s="383">
        <f t="shared" si="28"/>
        <v>65047</v>
      </c>
      <c r="AJ35" s="283" t="str">
        <f t="shared" si="29"/>
        <v>03-2078</v>
      </c>
      <c r="AK35" s="342">
        <f t="shared" si="30"/>
        <v>56</v>
      </c>
      <c r="AL35" s="342">
        <f t="shared" ref="AL35:AM35" si="128">AF35</f>
        <v>2.449231488</v>
      </c>
      <c r="AM35" s="342">
        <f t="shared" si="128"/>
        <v>1.085372722</v>
      </c>
      <c r="AN35" s="342"/>
    </row>
    <row r="36" ht="13.5" customHeight="1">
      <c r="A36" s="374">
        <f t="shared" si="32"/>
        <v>27</v>
      </c>
      <c r="B36" s="375" t="str">
        <f>'4. Summary statistics'!D485</f>
        <v>05.35%2026A</v>
      </c>
      <c r="C36" s="376" t="str">
        <f>'4. Summary statistics'!E485</f>
        <v>LKB01526C014</v>
      </c>
      <c r="D36" s="284">
        <f>'4. Summary statistics'!C485</f>
        <v>40603</v>
      </c>
      <c r="E36" s="377" t="str">
        <f t="shared" si="10"/>
        <v>03-2011</v>
      </c>
      <c r="F36" s="286">
        <f>'4. Summary statistics'!F485</f>
        <v>240730.29</v>
      </c>
      <c r="G36" s="378" t="str">
        <f t="shared" si="11"/>
        <v>05.35</v>
      </c>
      <c r="H36" s="379">
        <v>2.0</v>
      </c>
      <c r="I36" s="380">
        <f t="shared" si="12"/>
        <v>2407.3029</v>
      </c>
      <c r="J36" s="380">
        <f t="shared" si="13"/>
        <v>15</v>
      </c>
      <c r="K36" s="284">
        <f>'4. Summary statistics'!B485</f>
        <v>46082</v>
      </c>
      <c r="L36" s="381" t="str">
        <f t="shared" si="14"/>
        <v>03-2026</v>
      </c>
      <c r="M36" s="382">
        <f t="shared" si="15"/>
        <v>4</v>
      </c>
      <c r="N36" s="342">
        <f>-100/PV(vlookup($J36,'1a. Yield curve calculation'!$J$3:$K$63,2)/2,$J36*2,$G36/2,100,0)</f>
        <v>4.013392661</v>
      </c>
      <c r="O36" s="342">
        <f>-100/PV(vlookup($J36,'4. Summary statistics'!$B$664:$C$673,2)/2,$J36*2,$G36/2,100,0)</f>
        <v>1.612896012</v>
      </c>
      <c r="P36" s="342"/>
      <c r="Q36" s="383">
        <f t="shared" si="16"/>
        <v>51561</v>
      </c>
      <c r="R36" s="384" t="str">
        <f t="shared" si="17"/>
        <v>03-2041</v>
      </c>
      <c r="S36" s="342">
        <f t="shared" si="18"/>
        <v>19</v>
      </c>
      <c r="T36" s="342">
        <f t="shared" ref="T36:U36" si="129">N36</f>
        <v>4.013392661</v>
      </c>
      <c r="U36" s="342">
        <f t="shared" si="129"/>
        <v>1.612896012</v>
      </c>
      <c r="V36" s="342"/>
      <c r="W36" s="383">
        <f t="shared" si="20"/>
        <v>57040</v>
      </c>
      <c r="X36" s="283" t="str">
        <f t="shared" si="21"/>
        <v>03-2056</v>
      </c>
      <c r="Y36" s="342">
        <f t="shared" si="22"/>
        <v>34</v>
      </c>
      <c r="Z36" s="342">
        <f t="shared" ref="Z36:AA36" si="130">T36</f>
        <v>4.013392661</v>
      </c>
      <c r="AA36" s="342">
        <f t="shared" si="130"/>
        <v>1.612896012</v>
      </c>
      <c r="AB36" s="342"/>
      <c r="AC36" s="383">
        <f t="shared" si="24"/>
        <v>62518</v>
      </c>
      <c r="AD36" s="283" t="str">
        <f t="shared" si="25"/>
        <v>03-2071</v>
      </c>
      <c r="AE36" s="342">
        <f t="shared" si="26"/>
        <v>49</v>
      </c>
      <c r="AF36" s="342">
        <f t="shared" ref="AF36:AG36" si="131">Z36</f>
        <v>4.013392661</v>
      </c>
      <c r="AG36" s="342">
        <f t="shared" si="131"/>
        <v>1.612896012</v>
      </c>
      <c r="AH36" s="342"/>
      <c r="AI36" s="383">
        <f t="shared" si="28"/>
        <v>67997</v>
      </c>
      <c r="AJ36" s="283" t="str">
        <f t="shared" si="29"/>
        <v>03-2086</v>
      </c>
      <c r="AK36" s="342">
        <f t="shared" si="30"/>
        <v>64</v>
      </c>
      <c r="AL36" s="342">
        <f t="shared" ref="AL36:AM36" si="132">AF36</f>
        <v>4.013392661</v>
      </c>
      <c r="AM36" s="342">
        <f t="shared" si="132"/>
        <v>1.612896012</v>
      </c>
      <c r="AN36" s="342"/>
    </row>
    <row r="37" ht="13.5" customHeight="1">
      <c r="A37" s="374">
        <f t="shared" si="32"/>
        <v>28</v>
      </c>
      <c r="B37" s="375" t="str">
        <f>'4. Summary statistics'!D486</f>
        <v>11.00%2026A</v>
      </c>
      <c r="C37" s="376" t="str">
        <f>'4. Summary statistics'!E486</f>
        <v>LKB01226F014</v>
      </c>
      <c r="D37" s="284">
        <f>'4. Summary statistics'!C486</f>
        <v>41791</v>
      </c>
      <c r="E37" s="377" t="str">
        <f t="shared" si="10"/>
        <v>06-2014</v>
      </c>
      <c r="F37" s="286">
        <f>'4. Summary statistics'!F486</f>
        <v>112998.23</v>
      </c>
      <c r="G37" s="378" t="str">
        <f t="shared" si="11"/>
        <v>11.00</v>
      </c>
      <c r="H37" s="379">
        <v>2.0</v>
      </c>
      <c r="I37" s="380">
        <f t="shared" si="12"/>
        <v>1129.9823</v>
      </c>
      <c r="J37" s="380">
        <f t="shared" si="13"/>
        <v>12</v>
      </c>
      <c r="K37" s="284">
        <f>'4. Summary statistics'!B486</f>
        <v>46174</v>
      </c>
      <c r="L37" s="381" t="str">
        <f t="shared" si="14"/>
        <v>06-2026</v>
      </c>
      <c r="M37" s="382">
        <f t="shared" si="15"/>
        <v>4</v>
      </c>
      <c r="N37" s="342">
        <f>-100/PV(vlookup($J37,'1a. Yield curve calculation'!$J$3:$K$63,2)/2,$J37*2,$G37/2,100,0)</f>
        <v>2.101371054</v>
      </c>
      <c r="O37" s="342">
        <f>-100/PV(vlookup($J37,'4. Summary statistics'!$B$664:$C$673,2)/2,$J37*2,$G37/2,100,0)</f>
        <v>0.9418031623</v>
      </c>
      <c r="P37" s="342"/>
      <c r="Q37" s="383">
        <f t="shared" si="16"/>
        <v>50557</v>
      </c>
      <c r="R37" s="384" t="str">
        <f t="shared" si="17"/>
        <v>06-2038</v>
      </c>
      <c r="S37" s="342">
        <f t="shared" si="18"/>
        <v>16</v>
      </c>
      <c r="T37" s="342">
        <f t="shared" ref="T37:U37" si="133">N37</f>
        <v>2.101371054</v>
      </c>
      <c r="U37" s="342">
        <f t="shared" si="133"/>
        <v>0.9418031623</v>
      </c>
      <c r="V37" s="342"/>
      <c r="W37" s="383">
        <f t="shared" si="20"/>
        <v>54940</v>
      </c>
      <c r="X37" s="283" t="str">
        <f t="shared" si="21"/>
        <v>06-2050</v>
      </c>
      <c r="Y37" s="342">
        <f t="shared" si="22"/>
        <v>28</v>
      </c>
      <c r="Z37" s="342">
        <f t="shared" ref="Z37:AA37" si="134">T37</f>
        <v>2.101371054</v>
      </c>
      <c r="AA37" s="342">
        <f t="shared" si="134"/>
        <v>0.9418031623</v>
      </c>
      <c r="AB37" s="342"/>
      <c r="AC37" s="383">
        <f t="shared" si="24"/>
        <v>59323</v>
      </c>
      <c r="AD37" s="283" t="str">
        <f t="shared" si="25"/>
        <v>06-2062</v>
      </c>
      <c r="AE37" s="342">
        <f t="shared" si="26"/>
        <v>40</v>
      </c>
      <c r="AF37" s="342">
        <f t="shared" ref="AF37:AG37" si="135">Z37</f>
        <v>2.101371054</v>
      </c>
      <c r="AG37" s="342">
        <f t="shared" si="135"/>
        <v>0.9418031623</v>
      </c>
      <c r="AH37" s="342"/>
      <c r="AI37" s="383">
        <f t="shared" si="28"/>
        <v>63706</v>
      </c>
      <c r="AJ37" s="283" t="str">
        <f t="shared" si="29"/>
        <v>06-2074</v>
      </c>
      <c r="AK37" s="342">
        <f t="shared" si="30"/>
        <v>52</v>
      </c>
      <c r="AL37" s="342">
        <f t="shared" ref="AL37:AM37" si="136">AF37</f>
        <v>2.101371054</v>
      </c>
      <c r="AM37" s="342">
        <f t="shared" si="136"/>
        <v>0.9418031623</v>
      </c>
      <c r="AN37" s="342"/>
    </row>
    <row r="38" ht="13.5" customHeight="1">
      <c r="A38" s="374">
        <f t="shared" si="32"/>
        <v>29</v>
      </c>
      <c r="B38" s="375" t="str">
        <f>'4. Summary statistics'!D487</f>
        <v>11.50%2026A</v>
      </c>
      <c r="C38" s="376" t="str">
        <f>'4. Summary statistics'!E487</f>
        <v>LKB01026H014</v>
      </c>
      <c r="D38" s="284">
        <f>'4. Summary statistics'!C487</f>
        <v>42583</v>
      </c>
      <c r="E38" s="377" t="str">
        <f t="shared" si="10"/>
        <v>09-2016</v>
      </c>
      <c r="F38" s="286">
        <f>'4. Summary statistics'!F487</f>
        <v>126237</v>
      </c>
      <c r="G38" s="378" t="str">
        <f t="shared" si="11"/>
        <v>11.50</v>
      </c>
      <c r="H38" s="379">
        <v>2.0</v>
      </c>
      <c r="I38" s="380">
        <f t="shared" si="12"/>
        <v>1262.37</v>
      </c>
      <c r="J38" s="380">
        <f t="shared" si="13"/>
        <v>10</v>
      </c>
      <c r="K38" s="284">
        <f>'4. Summary statistics'!B487</f>
        <v>46235</v>
      </c>
      <c r="L38" s="381" t="str">
        <f t="shared" si="14"/>
        <v>09-2026</v>
      </c>
      <c r="M38" s="382">
        <f t="shared" si="15"/>
        <v>5</v>
      </c>
      <c r="N38" s="342">
        <f>-100/PV(vlookup($J38,'1a. Yield curve calculation'!$J$3:$K$63,2)/2,$J38*2,$G38/2,100,0)</f>
        <v>1.940751818</v>
      </c>
      <c r="O38" s="342">
        <f>-100/PV(vlookup($J38,'4. Summary statistics'!$B$664:$C$673,2)/2,$J38*2,$G38/2,100,0)</f>
        <v>0.9200759301</v>
      </c>
      <c r="P38" s="342"/>
      <c r="Q38" s="383">
        <f t="shared" si="16"/>
        <v>49888</v>
      </c>
      <c r="R38" s="384" t="str">
        <f t="shared" si="17"/>
        <v>09-2036</v>
      </c>
      <c r="S38" s="342">
        <f t="shared" si="18"/>
        <v>15</v>
      </c>
      <c r="T38" s="342">
        <f t="shared" ref="T38:U38" si="137">N38</f>
        <v>1.940751818</v>
      </c>
      <c r="U38" s="342">
        <f t="shared" si="137"/>
        <v>0.9200759301</v>
      </c>
      <c r="V38" s="342"/>
      <c r="W38" s="383">
        <f t="shared" si="20"/>
        <v>53540</v>
      </c>
      <c r="X38" s="283" t="str">
        <f t="shared" si="21"/>
        <v>09-2046</v>
      </c>
      <c r="Y38" s="342">
        <f t="shared" si="22"/>
        <v>25</v>
      </c>
      <c r="Z38" s="342">
        <f t="shared" ref="Z38:AA38" si="138">T38</f>
        <v>1.940751818</v>
      </c>
      <c r="AA38" s="342">
        <f t="shared" si="138"/>
        <v>0.9200759301</v>
      </c>
      <c r="AB38" s="342"/>
      <c r="AC38" s="383">
        <f t="shared" si="24"/>
        <v>57193</v>
      </c>
      <c r="AD38" s="283" t="str">
        <f t="shared" si="25"/>
        <v>09-2056</v>
      </c>
      <c r="AE38" s="342">
        <f t="shared" si="26"/>
        <v>35</v>
      </c>
      <c r="AF38" s="342">
        <f t="shared" ref="AF38:AG38" si="139">Z38</f>
        <v>1.940751818</v>
      </c>
      <c r="AG38" s="342">
        <f t="shared" si="139"/>
        <v>0.9200759301</v>
      </c>
      <c r="AH38" s="342"/>
      <c r="AI38" s="383">
        <f t="shared" si="28"/>
        <v>60845</v>
      </c>
      <c r="AJ38" s="283" t="str">
        <f t="shared" si="29"/>
        <v>09-2066</v>
      </c>
      <c r="AK38" s="342">
        <f t="shared" si="30"/>
        <v>45</v>
      </c>
      <c r="AL38" s="342">
        <f t="shared" ref="AL38:AM38" si="140">AF38</f>
        <v>1.940751818</v>
      </c>
      <c r="AM38" s="342">
        <f t="shared" si="140"/>
        <v>0.9200759301</v>
      </c>
      <c r="AN38" s="342"/>
    </row>
    <row r="39" ht="13.5" customHeight="1">
      <c r="A39" s="374">
        <f t="shared" si="32"/>
        <v>30</v>
      </c>
      <c r="B39" s="375" t="str">
        <f>'4. Summary statistics'!D488</f>
        <v>05.00%2026A</v>
      </c>
      <c r="C39" s="376" t="str">
        <f>'4. Summary statistics'!E488</f>
        <v>LKB01026L206</v>
      </c>
      <c r="D39" s="284">
        <f>'4. Summary statistics'!C488</f>
        <v>42724</v>
      </c>
      <c r="E39" s="377" t="str">
        <f t="shared" si="10"/>
        <v>12-2016</v>
      </c>
      <c r="F39" s="286">
        <f>'4. Summary statistics'!F488</f>
        <v>9142.22</v>
      </c>
      <c r="G39" s="378" t="str">
        <f t="shared" si="11"/>
        <v>05.00</v>
      </c>
      <c r="H39" s="379">
        <v>2.0</v>
      </c>
      <c r="I39" s="380">
        <f t="shared" si="12"/>
        <v>91.4222</v>
      </c>
      <c r="J39" s="380">
        <f t="shared" si="13"/>
        <v>10</v>
      </c>
      <c r="K39" s="284">
        <f>'4. Summary statistics'!B488</f>
        <v>46376</v>
      </c>
      <c r="L39" s="381" t="str">
        <f t="shared" si="14"/>
        <v>12-2026</v>
      </c>
      <c r="M39" s="382">
        <f t="shared" si="15"/>
        <v>5</v>
      </c>
      <c r="N39" s="342">
        <f>-100/PV(vlookup($J39,'1a. Yield curve calculation'!$J$3:$K$63,2)/2,$J39*2,$G39/2,100,0)</f>
        <v>3.590132085</v>
      </c>
      <c r="O39" s="342">
        <f>-100/PV(vlookup($J39,'4. Summary statistics'!$B$664:$C$673,2)/2,$J39*2,$G39/2,100,0)</f>
        <v>1.462936677</v>
      </c>
      <c r="P39" s="342"/>
      <c r="Q39" s="383">
        <f t="shared" si="16"/>
        <v>50029</v>
      </c>
      <c r="R39" s="384" t="str">
        <f t="shared" si="17"/>
        <v>12-2036</v>
      </c>
      <c r="S39" s="342">
        <f t="shared" si="18"/>
        <v>15</v>
      </c>
      <c r="T39" s="342">
        <f t="shared" ref="T39:U39" si="141">N39</f>
        <v>3.590132085</v>
      </c>
      <c r="U39" s="342">
        <f t="shared" si="141"/>
        <v>1.462936677</v>
      </c>
      <c r="V39" s="342"/>
      <c r="W39" s="383">
        <f t="shared" si="20"/>
        <v>53681</v>
      </c>
      <c r="X39" s="283" t="str">
        <f t="shared" si="21"/>
        <v>12-2046</v>
      </c>
      <c r="Y39" s="342">
        <f t="shared" si="22"/>
        <v>25</v>
      </c>
      <c r="Z39" s="342">
        <f t="shared" ref="Z39:AA39" si="142">T39</f>
        <v>3.590132085</v>
      </c>
      <c r="AA39" s="342">
        <f t="shared" si="142"/>
        <v>1.462936677</v>
      </c>
      <c r="AB39" s="342"/>
      <c r="AC39" s="383">
        <f t="shared" si="24"/>
        <v>57334</v>
      </c>
      <c r="AD39" s="283" t="str">
        <f t="shared" si="25"/>
        <v>12-2056</v>
      </c>
      <c r="AE39" s="342">
        <f t="shared" si="26"/>
        <v>35</v>
      </c>
      <c r="AF39" s="342">
        <f t="shared" ref="AF39:AG39" si="143">Z39</f>
        <v>3.590132085</v>
      </c>
      <c r="AG39" s="342">
        <f t="shared" si="143"/>
        <v>1.462936677</v>
      </c>
      <c r="AH39" s="342"/>
      <c r="AI39" s="383">
        <f t="shared" si="28"/>
        <v>60986</v>
      </c>
      <c r="AJ39" s="283" t="str">
        <f t="shared" si="29"/>
        <v>12-2066</v>
      </c>
      <c r="AK39" s="342">
        <f t="shared" si="30"/>
        <v>45</v>
      </c>
      <c r="AL39" s="342">
        <f t="shared" ref="AL39:AM39" si="144">AF39</f>
        <v>3.590132085</v>
      </c>
      <c r="AM39" s="342">
        <f t="shared" si="144"/>
        <v>1.462936677</v>
      </c>
      <c r="AN39" s="342"/>
    </row>
    <row r="40" ht="13.5" customHeight="1">
      <c r="A40" s="374">
        <f t="shared" si="32"/>
        <v>31</v>
      </c>
      <c r="B40" s="375" t="str">
        <f>'4. Summary statistics'!D489</f>
        <v>11.40%2027A</v>
      </c>
      <c r="C40" s="376" t="str">
        <f>'4. Summary statistics'!E489</f>
        <v>LKB00827A151</v>
      </c>
      <c r="D40" s="284">
        <f>'4. Summary statistics'!C489</f>
        <v>43480</v>
      </c>
      <c r="E40" s="377" t="str">
        <f t="shared" si="10"/>
        <v>03-2019</v>
      </c>
      <c r="F40" s="286">
        <f>'4. Summary statistics'!F489</f>
        <v>186686.77</v>
      </c>
      <c r="G40" s="378" t="str">
        <f t="shared" si="11"/>
        <v>11.40</v>
      </c>
      <c r="H40" s="379">
        <v>2.0</v>
      </c>
      <c r="I40" s="380">
        <f t="shared" si="12"/>
        <v>1866.8677</v>
      </c>
      <c r="J40" s="380">
        <f t="shared" si="13"/>
        <v>8</v>
      </c>
      <c r="K40" s="284">
        <f>'4. Summary statistics'!B489</f>
        <v>46402</v>
      </c>
      <c r="L40" s="381" t="str">
        <f t="shared" si="14"/>
        <v>03-2027</v>
      </c>
      <c r="M40" s="382">
        <f t="shared" si="15"/>
        <v>5</v>
      </c>
      <c r="N40" s="342">
        <f>-100/PV(vlookup($J40,'1a. Yield curve calculation'!$J$3:$K$63,2)/2,$J40*2,$G40/2,100,0)</f>
        <v>1.793072001</v>
      </c>
      <c r="O40" s="342">
        <f>-100/PV(vlookup($J40,'4. Summary statistics'!$B$664:$C$673,2)/2,$J40*2,$G40/2,100,0)</f>
        <v>0.9265393921</v>
      </c>
      <c r="P40" s="342"/>
      <c r="Q40" s="383">
        <f t="shared" si="16"/>
        <v>49324</v>
      </c>
      <c r="R40" s="384" t="str">
        <f t="shared" si="17"/>
        <v>03-2035</v>
      </c>
      <c r="S40" s="342">
        <f t="shared" si="18"/>
        <v>13</v>
      </c>
      <c r="T40" s="342">
        <f t="shared" ref="T40:U40" si="145">N40</f>
        <v>1.793072001</v>
      </c>
      <c r="U40" s="342">
        <f t="shared" si="145"/>
        <v>0.9265393921</v>
      </c>
      <c r="V40" s="342"/>
      <c r="W40" s="383">
        <f t="shared" si="20"/>
        <v>52246</v>
      </c>
      <c r="X40" s="283" t="str">
        <f t="shared" si="21"/>
        <v>03-2043</v>
      </c>
      <c r="Y40" s="342">
        <f t="shared" si="22"/>
        <v>21</v>
      </c>
      <c r="Z40" s="342">
        <f t="shared" ref="Z40:AA40" si="146">T40</f>
        <v>1.793072001</v>
      </c>
      <c r="AA40" s="342">
        <f t="shared" si="146"/>
        <v>0.9265393921</v>
      </c>
      <c r="AB40" s="342"/>
      <c r="AC40" s="383">
        <f t="shared" si="24"/>
        <v>55168</v>
      </c>
      <c r="AD40" s="283" t="str">
        <f t="shared" si="25"/>
        <v>03-2051</v>
      </c>
      <c r="AE40" s="342">
        <f t="shared" si="26"/>
        <v>29</v>
      </c>
      <c r="AF40" s="342">
        <f t="shared" ref="AF40:AG40" si="147">Z40</f>
        <v>1.793072001</v>
      </c>
      <c r="AG40" s="342">
        <f t="shared" si="147"/>
        <v>0.9265393921</v>
      </c>
      <c r="AH40" s="342"/>
      <c r="AI40" s="383">
        <f t="shared" si="28"/>
        <v>58090</v>
      </c>
      <c r="AJ40" s="283" t="str">
        <f t="shared" si="29"/>
        <v>03-2059</v>
      </c>
      <c r="AK40" s="342">
        <f t="shared" si="30"/>
        <v>37</v>
      </c>
      <c r="AL40" s="342">
        <f t="shared" ref="AL40:AM40" si="148">AF40</f>
        <v>1.793072001</v>
      </c>
      <c r="AM40" s="342">
        <f t="shared" si="148"/>
        <v>0.9265393921</v>
      </c>
      <c r="AN40" s="342"/>
    </row>
    <row r="41" ht="13.5" customHeight="1">
      <c r="A41" s="374">
        <f t="shared" si="32"/>
        <v>32</v>
      </c>
      <c r="B41" s="375" t="str">
        <f>'4. Summary statistics'!D490</f>
        <v>18.00%2027A</v>
      </c>
      <c r="C41" s="376" t="str">
        <f>'4. Summary statistics'!E490</f>
        <v>LKB00527E019</v>
      </c>
      <c r="D41" s="284">
        <f>'4. Summary statistics'!C490</f>
        <v>44682</v>
      </c>
      <c r="E41" s="377" t="str">
        <f t="shared" si="10"/>
        <v>06-2022</v>
      </c>
      <c r="F41" s="286">
        <f>'4. Summary statistics'!F490</f>
        <v>42000</v>
      </c>
      <c r="G41" s="378" t="str">
        <f t="shared" si="11"/>
        <v>18.00</v>
      </c>
      <c r="H41" s="379">
        <v>2.0</v>
      </c>
      <c r="I41" s="380">
        <f t="shared" si="12"/>
        <v>420</v>
      </c>
      <c r="J41" s="380">
        <f t="shared" si="13"/>
        <v>5</v>
      </c>
      <c r="K41" s="284">
        <f>'4. Summary statistics'!B490</f>
        <v>46508</v>
      </c>
      <c r="L41" s="381" t="str">
        <f t="shared" si="14"/>
        <v>06-2027</v>
      </c>
      <c r="M41" s="382">
        <f t="shared" si="15"/>
        <v>5</v>
      </c>
      <c r="N41" s="342">
        <f>-100/PV(vlookup($J41,'1a. Yield curve calculation'!$J$3:$K$63,2)/2,$J41*2,$G41/2,100,0)</f>
        <v>1.210220878</v>
      </c>
      <c r="O41" s="342">
        <f>-100/PV(vlookup($J41,'4. Summary statistics'!$B$664:$C$673,2)/2,$J41*2,$G41/2,100,0)</f>
        <v>0.7557054488</v>
      </c>
      <c r="P41" s="342"/>
      <c r="Q41" s="383">
        <f t="shared" si="16"/>
        <v>48335</v>
      </c>
      <c r="R41" s="384" t="str">
        <f t="shared" si="17"/>
        <v>06-2032</v>
      </c>
      <c r="S41" s="342">
        <f t="shared" si="18"/>
        <v>10</v>
      </c>
      <c r="T41" s="342">
        <f t="shared" ref="T41:U41" si="149">N41</f>
        <v>1.210220878</v>
      </c>
      <c r="U41" s="342">
        <f t="shared" si="149"/>
        <v>0.7557054488</v>
      </c>
      <c r="V41" s="342"/>
      <c r="W41" s="383">
        <f t="shared" si="20"/>
        <v>50161</v>
      </c>
      <c r="X41" s="283" t="str">
        <f t="shared" si="21"/>
        <v>06-2037</v>
      </c>
      <c r="Y41" s="342">
        <f t="shared" si="22"/>
        <v>15</v>
      </c>
      <c r="Z41" s="342">
        <f t="shared" ref="Z41:AA41" si="150">T41</f>
        <v>1.210220878</v>
      </c>
      <c r="AA41" s="342">
        <f t="shared" si="150"/>
        <v>0.7557054488</v>
      </c>
      <c r="AB41" s="342"/>
      <c r="AC41" s="383">
        <f t="shared" si="24"/>
        <v>51987</v>
      </c>
      <c r="AD41" s="283" t="str">
        <f t="shared" si="25"/>
        <v>06-2042</v>
      </c>
      <c r="AE41" s="342">
        <f t="shared" si="26"/>
        <v>20</v>
      </c>
      <c r="AF41" s="342">
        <f t="shared" ref="AF41:AG41" si="151">Z41</f>
        <v>1.210220878</v>
      </c>
      <c r="AG41" s="342">
        <f t="shared" si="151"/>
        <v>0.7557054488</v>
      </c>
      <c r="AH41" s="342"/>
      <c r="AI41" s="383">
        <f t="shared" si="28"/>
        <v>53813</v>
      </c>
      <c r="AJ41" s="283" t="str">
        <f t="shared" si="29"/>
        <v>06-2047</v>
      </c>
      <c r="AK41" s="342">
        <f t="shared" si="30"/>
        <v>25</v>
      </c>
      <c r="AL41" s="342">
        <f t="shared" ref="AL41:AM41" si="152">AF41</f>
        <v>1.210220878</v>
      </c>
      <c r="AM41" s="342">
        <f t="shared" si="152"/>
        <v>0.7557054488</v>
      </c>
      <c r="AN41" s="342"/>
    </row>
    <row r="42" ht="13.5" customHeight="1">
      <c r="A42" s="374">
        <f t="shared" si="32"/>
        <v>33</v>
      </c>
      <c r="B42" s="375" t="str">
        <f>'4. Summary statistics'!D491</f>
        <v>11.75%2027A</v>
      </c>
      <c r="C42" s="376" t="str">
        <f>'4. Summary statistics'!E491</f>
        <v>LKB01027F156</v>
      </c>
      <c r="D42" s="284">
        <f>'4. Summary statistics'!C491</f>
        <v>42901</v>
      </c>
      <c r="E42" s="377" t="str">
        <f t="shared" si="10"/>
        <v>06-2017</v>
      </c>
      <c r="F42" s="286">
        <f>'4. Summary statistics'!F491</f>
        <v>271017.63</v>
      </c>
      <c r="G42" s="378" t="str">
        <f t="shared" si="11"/>
        <v>11.75</v>
      </c>
      <c r="H42" s="379">
        <v>2.0</v>
      </c>
      <c r="I42" s="380">
        <f t="shared" si="12"/>
        <v>2710.1763</v>
      </c>
      <c r="J42" s="380">
        <f t="shared" si="13"/>
        <v>10</v>
      </c>
      <c r="K42" s="284">
        <f>'4. Summary statistics'!B491</f>
        <v>46553</v>
      </c>
      <c r="L42" s="381" t="str">
        <f t="shared" si="14"/>
        <v>06-2027</v>
      </c>
      <c r="M42" s="382">
        <f t="shared" si="15"/>
        <v>5</v>
      </c>
      <c r="N42" s="342">
        <f>-100/PV(vlookup($J42,'1a. Yield curve calculation'!$J$3:$K$63,2)/2,$J42*2,$G42/2,100,0)</f>
        <v>1.907054135</v>
      </c>
      <c r="O42" s="342">
        <f>-100/PV(vlookup($J42,'4. Summary statistics'!$B$664:$C$673,2)/2,$J42*2,$G42/2,100,0)</f>
        <v>0.9071292407</v>
      </c>
      <c r="P42" s="342"/>
      <c r="Q42" s="383">
        <f t="shared" si="16"/>
        <v>50206</v>
      </c>
      <c r="R42" s="384" t="str">
        <f t="shared" si="17"/>
        <v>06-2037</v>
      </c>
      <c r="S42" s="342">
        <f t="shared" si="18"/>
        <v>15</v>
      </c>
      <c r="T42" s="342">
        <f t="shared" ref="T42:U42" si="153">N42</f>
        <v>1.907054135</v>
      </c>
      <c r="U42" s="342">
        <f t="shared" si="153"/>
        <v>0.9071292407</v>
      </c>
      <c r="V42" s="342"/>
      <c r="W42" s="383">
        <f t="shared" si="20"/>
        <v>53858</v>
      </c>
      <c r="X42" s="283" t="str">
        <f t="shared" si="21"/>
        <v>06-2047</v>
      </c>
      <c r="Y42" s="342">
        <f t="shared" si="22"/>
        <v>25</v>
      </c>
      <c r="Z42" s="342">
        <f t="shared" ref="Z42:AA42" si="154">T42</f>
        <v>1.907054135</v>
      </c>
      <c r="AA42" s="342">
        <f t="shared" si="154"/>
        <v>0.9071292407</v>
      </c>
      <c r="AB42" s="342"/>
      <c r="AC42" s="383">
        <f t="shared" si="24"/>
        <v>57511</v>
      </c>
      <c r="AD42" s="283" t="str">
        <f t="shared" si="25"/>
        <v>06-2057</v>
      </c>
      <c r="AE42" s="342">
        <f t="shared" si="26"/>
        <v>35</v>
      </c>
      <c r="AF42" s="342">
        <f t="shared" ref="AF42:AG42" si="155">Z42</f>
        <v>1.907054135</v>
      </c>
      <c r="AG42" s="342">
        <f t="shared" si="155"/>
        <v>0.9071292407</v>
      </c>
      <c r="AH42" s="342"/>
      <c r="AI42" s="383">
        <f t="shared" si="28"/>
        <v>61163</v>
      </c>
      <c r="AJ42" s="283" t="str">
        <f t="shared" si="29"/>
        <v>06-2067</v>
      </c>
      <c r="AK42" s="342">
        <f t="shared" si="30"/>
        <v>45</v>
      </c>
      <c r="AL42" s="342">
        <f t="shared" ref="AL42:AM42" si="156">AF42</f>
        <v>1.907054135</v>
      </c>
      <c r="AM42" s="342">
        <f t="shared" si="156"/>
        <v>0.9071292407</v>
      </c>
      <c r="AN42" s="342"/>
    </row>
    <row r="43" ht="13.5" customHeight="1">
      <c r="A43" s="374">
        <f t="shared" si="32"/>
        <v>34</v>
      </c>
      <c r="B43" s="375" t="str">
        <f>'4. Summary statistics'!D492</f>
        <v>11.00%2027A</v>
      </c>
      <c r="C43" s="376" t="str">
        <f>'4. Summary statistics'!E492</f>
        <v>LKB01027G212</v>
      </c>
      <c r="D43" s="284">
        <f>'4. Summary statistics'!C492</f>
        <v>42968</v>
      </c>
      <c r="E43" s="377" t="str">
        <f t="shared" si="10"/>
        <v>09-2017</v>
      </c>
      <c r="F43" s="286">
        <f>'4. Summary statistics'!F492</f>
        <v>5000</v>
      </c>
      <c r="G43" s="378" t="str">
        <f t="shared" si="11"/>
        <v>11.00</v>
      </c>
      <c r="H43" s="379">
        <v>2.0</v>
      </c>
      <c r="I43" s="380">
        <f t="shared" si="12"/>
        <v>50</v>
      </c>
      <c r="J43" s="380">
        <f t="shared" si="13"/>
        <v>10</v>
      </c>
      <c r="K43" s="284">
        <f>'4. Summary statistics'!B492</f>
        <v>46620</v>
      </c>
      <c r="L43" s="381" t="str">
        <f t="shared" si="14"/>
        <v>09-2027</v>
      </c>
      <c r="M43" s="382">
        <f t="shared" si="15"/>
        <v>6</v>
      </c>
      <c r="N43" s="342">
        <f>-100/PV(vlookup($J43,'1a. Yield curve calculation'!$J$3:$K$63,2)/2,$J43*2,$G43/2,100,0)</f>
        <v>2.011850698</v>
      </c>
      <c r="O43" s="342">
        <f>-100/PV(vlookup($J43,'4. Summary statistics'!$B$664:$C$673,2)/2,$J43*2,$G43/2,100,0)</f>
        <v>0.9471105478</v>
      </c>
      <c r="P43" s="342"/>
      <c r="Q43" s="383">
        <f t="shared" si="16"/>
        <v>50273</v>
      </c>
      <c r="R43" s="384" t="str">
        <f t="shared" si="17"/>
        <v>09-2037</v>
      </c>
      <c r="S43" s="342">
        <f t="shared" si="18"/>
        <v>16</v>
      </c>
      <c r="T43" s="342">
        <f t="shared" ref="T43:U43" si="157">N43</f>
        <v>2.011850698</v>
      </c>
      <c r="U43" s="342">
        <f t="shared" si="157"/>
        <v>0.9471105478</v>
      </c>
      <c r="V43" s="342"/>
      <c r="W43" s="383">
        <f t="shared" si="20"/>
        <v>53925</v>
      </c>
      <c r="X43" s="283" t="str">
        <f t="shared" si="21"/>
        <v>09-2047</v>
      </c>
      <c r="Y43" s="342">
        <f t="shared" si="22"/>
        <v>26</v>
      </c>
      <c r="Z43" s="342">
        <f t="shared" ref="Z43:AA43" si="158">T43</f>
        <v>2.011850698</v>
      </c>
      <c r="AA43" s="342">
        <f t="shared" si="158"/>
        <v>0.9471105478</v>
      </c>
      <c r="AB43" s="342"/>
      <c r="AC43" s="383">
        <f t="shared" si="24"/>
        <v>57578</v>
      </c>
      <c r="AD43" s="283" t="str">
        <f t="shared" si="25"/>
        <v>09-2057</v>
      </c>
      <c r="AE43" s="342">
        <f t="shared" si="26"/>
        <v>36</v>
      </c>
      <c r="AF43" s="342">
        <f t="shared" ref="AF43:AG43" si="159">Z43</f>
        <v>2.011850698</v>
      </c>
      <c r="AG43" s="342">
        <f t="shared" si="159"/>
        <v>0.9471105478</v>
      </c>
      <c r="AH43" s="342"/>
      <c r="AI43" s="383">
        <f t="shared" si="28"/>
        <v>61230</v>
      </c>
      <c r="AJ43" s="283" t="str">
        <f t="shared" si="29"/>
        <v>09-2067</v>
      </c>
      <c r="AK43" s="342">
        <f t="shared" si="30"/>
        <v>46</v>
      </c>
      <c r="AL43" s="342">
        <f t="shared" ref="AL43:AM43" si="160">AF43</f>
        <v>2.011850698</v>
      </c>
      <c r="AM43" s="342">
        <f t="shared" si="160"/>
        <v>0.9471105478</v>
      </c>
      <c r="AN43" s="342"/>
    </row>
    <row r="44" ht="13.5" customHeight="1">
      <c r="A44" s="374">
        <f t="shared" si="32"/>
        <v>35</v>
      </c>
      <c r="B44" s="375" t="str">
        <f>'4. Summary statistics'!D493</f>
        <v>07.80%2027A</v>
      </c>
      <c r="C44" s="376" t="str">
        <f>'4. Summary statistics'!E493</f>
        <v>LKB00827H156</v>
      </c>
      <c r="D44" s="284">
        <f>'4. Summary statistics'!C493</f>
        <v>43692</v>
      </c>
      <c r="E44" s="377" t="str">
        <f t="shared" si="10"/>
        <v>09-2019</v>
      </c>
      <c r="F44" s="286">
        <f>'4. Summary statistics'!F493</f>
        <v>127756.57</v>
      </c>
      <c r="G44" s="378" t="str">
        <f t="shared" si="11"/>
        <v>07.80</v>
      </c>
      <c r="H44" s="379">
        <v>2.0</v>
      </c>
      <c r="I44" s="380">
        <f t="shared" si="12"/>
        <v>1277.5657</v>
      </c>
      <c r="J44" s="380">
        <f t="shared" si="13"/>
        <v>8</v>
      </c>
      <c r="K44" s="284">
        <f>'4. Summary statistics'!B493</f>
        <v>46614</v>
      </c>
      <c r="L44" s="381" t="str">
        <f t="shared" si="14"/>
        <v>09-2027</v>
      </c>
      <c r="M44" s="382">
        <f t="shared" si="15"/>
        <v>6</v>
      </c>
      <c r="N44" s="342">
        <f>-100/PV(vlookup($J44,'1a. Yield curve calculation'!$J$3:$K$63,2)/2,$J44*2,$G44/2,100,0)</f>
        <v>2.311487941</v>
      </c>
      <c r="O44" s="342">
        <f>-100/PV(vlookup($J44,'4. Summary statistics'!$B$664:$C$673,2)/2,$J44*2,$G44/2,100,0)</f>
        <v>1.131493269</v>
      </c>
      <c r="P44" s="342"/>
      <c r="Q44" s="383">
        <f t="shared" si="16"/>
        <v>49536</v>
      </c>
      <c r="R44" s="384" t="str">
        <f t="shared" si="17"/>
        <v>09-2035</v>
      </c>
      <c r="S44" s="342">
        <f t="shared" si="18"/>
        <v>14</v>
      </c>
      <c r="T44" s="342">
        <f t="shared" ref="T44:U44" si="161">N44</f>
        <v>2.311487941</v>
      </c>
      <c r="U44" s="342">
        <f t="shared" si="161"/>
        <v>1.131493269</v>
      </c>
      <c r="V44" s="342"/>
      <c r="W44" s="383">
        <f t="shared" si="20"/>
        <v>52458</v>
      </c>
      <c r="X44" s="283" t="str">
        <f t="shared" si="21"/>
        <v>09-2043</v>
      </c>
      <c r="Y44" s="342">
        <f t="shared" si="22"/>
        <v>22</v>
      </c>
      <c r="Z44" s="342">
        <f t="shared" ref="Z44:AA44" si="162">T44</f>
        <v>2.311487941</v>
      </c>
      <c r="AA44" s="342">
        <f t="shared" si="162"/>
        <v>1.131493269</v>
      </c>
      <c r="AB44" s="342"/>
      <c r="AC44" s="383">
        <f t="shared" si="24"/>
        <v>55380</v>
      </c>
      <c r="AD44" s="283" t="str">
        <f t="shared" si="25"/>
        <v>09-2051</v>
      </c>
      <c r="AE44" s="342">
        <f t="shared" si="26"/>
        <v>30</v>
      </c>
      <c r="AF44" s="342">
        <f t="shared" ref="AF44:AG44" si="163">Z44</f>
        <v>2.311487941</v>
      </c>
      <c r="AG44" s="342">
        <f t="shared" si="163"/>
        <v>1.131493269</v>
      </c>
      <c r="AH44" s="342"/>
      <c r="AI44" s="383">
        <f t="shared" si="28"/>
        <v>58302</v>
      </c>
      <c r="AJ44" s="283" t="str">
        <f t="shared" si="29"/>
        <v>09-2059</v>
      </c>
      <c r="AK44" s="342">
        <f t="shared" si="30"/>
        <v>38</v>
      </c>
      <c r="AL44" s="342">
        <f t="shared" ref="AL44:AM44" si="164">AF44</f>
        <v>2.311487941</v>
      </c>
      <c r="AM44" s="342">
        <f t="shared" si="164"/>
        <v>1.131493269</v>
      </c>
      <c r="AN44" s="342"/>
    </row>
    <row r="45" ht="13.5" customHeight="1">
      <c r="A45" s="385">
        <f t="shared" si="32"/>
        <v>36</v>
      </c>
      <c r="B45" s="375" t="str">
        <f>'4. Summary statistics'!D494</f>
        <v>10.30%2027A</v>
      </c>
      <c r="C45" s="376" t="str">
        <f>'4. Summary statistics'!E494</f>
        <v>LKB00827J152</v>
      </c>
      <c r="D45" s="284">
        <f>'4. Summary statistics'!C494</f>
        <v>43753</v>
      </c>
      <c r="E45" s="377" t="str">
        <f t="shared" si="10"/>
        <v>12-2019</v>
      </c>
      <c r="F45" s="286">
        <f>'4. Summary statistics'!F494</f>
        <v>237115.24</v>
      </c>
      <c r="G45" s="378" t="str">
        <f t="shared" si="11"/>
        <v>10.30</v>
      </c>
      <c r="H45" s="379">
        <v>2.0</v>
      </c>
      <c r="I45" s="380">
        <f t="shared" si="12"/>
        <v>2371.1524</v>
      </c>
      <c r="J45" s="380">
        <f t="shared" si="13"/>
        <v>8</v>
      </c>
      <c r="K45" s="284">
        <f>'4. Summary statistics'!B494</f>
        <v>46675</v>
      </c>
      <c r="L45" s="381" t="str">
        <f t="shared" si="14"/>
        <v>12-2027</v>
      </c>
      <c r="M45" s="382">
        <f t="shared" si="15"/>
        <v>6</v>
      </c>
      <c r="N45" s="342">
        <f>-100/PV(vlookup($J45,'1a. Yield curve calculation'!$J$3:$K$63,2)/2,$J45*2,$G45/2,100,0)</f>
        <v>1.924990431</v>
      </c>
      <c r="O45" s="342">
        <f>-100/PV(vlookup($J45,'4. Summary statistics'!$B$664:$C$673,2)/2,$J45*2,$G45/2,100,0)</f>
        <v>0.9808251546</v>
      </c>
      <c r="P45" s="342"/>
      <c r="Q45" s="383">
        <f t="shared" si="16"/>
        <v>49597</v>
      </c>
      <c r="R45" s="384" t="str">
        <f t="shared" si="17"/>
        <v>12-2035</v>
      </c>
      <c r="S45" s="342">
        <f t="shared" si="18"/>
        <v>14</v>
      </c>
      <c r="T45" s="342">
        <f t="shared" ref="T45:U45" si="165">N45</f>
        <v>1.924990431</v>
      </c>
      <c r="U45" s="342">
        <f t="shared" si="165"/>
        <v>0.9808251546</v>
      </c>
      <c r="V45" s="342"/>
      <c r="W45" s="383">
        <f t="shared" si="20"/>
        <v>52519</v>
      </c>
      <c r="X45" s="283" t="str">
        <f t="shared" si="21"/>
        <v>12-2043</v>
      </c>
      <c r="Y45" s="342">
        <f t="shared" si="22"/>
        <v>22</v>
      </c>
      <c r="Z45" s="342">
        <f t="shared" ref="Z45:AA45" si="166">T45</f>
        <v>1.924990431</v>
      </c>
      <c r="AA45" s="342">
        <f t="shared" si="166"/>
        <v>0.9808251546</v>
      </c>
      <c r="AB45" s="342"/>
      <c r="AC45" s="383">
        <f t="shared" si="24"/>
        <v>55441</v>
      </c>
      <c r="AD45" s="283" t="str">
        <f t="shared" si="25"/>
        <v>12-2051</v>
      </c>
      <c r="AE45" s="342">
        <f t="shared" si="26"/>
        <v>30</v>
      </c>
      <c r="AF45" s="342">
        <f t="shared" ref="AF45:AG45" si="167">Z45</f>
        <v>1.924990431</v>
      </c>
      <c r="AG45" s="342">
        <f t="shared" si="167"/>
        <v>0.9808251546</v>
      </c>
      <c r="AH45" s="342"/>
      <c r="AI45" s="383">
        <f t="shared" si="28"/>
        <v>58363</v>
      </c>
      <c r="AJ45" s="283" t="str">
        <f t="shared" si="29"/>
        <v>12-2059</v>
      </c>
      <c r="AK45" s="342">
        <f t="shared" si="30"/>
        <v>38</v>
      </c>
      <c r="AL45" s="342">
        <f t="shared" ref="AL45:AM45" si="168">AF45</f>
        <v>1.924990431</v>
      </c>
      <c r="AM45" s="342">
        <f t="shared" si="168"/>
        <v>0.9808251546</v>
      </c>
      <c r="AN45" s="342"/>
    </row>
    <row r="46" ht="13.5" customHeight="1">
      <c r="A46" s="374">
        <f t="shared" si="32"/>
        <v>37</v>
      </c>
      <c r="B46" s="375" t="str">
        <f>'4. Summary statistics'!D495</f>
        <v>11.25%2027A</v>
      </c>
      <c r="C46" s="376" t="str">
        <f>'4. Summary statistics'!E495</f>
        <v>LKB01027L154</v>
      </c>
      <c r="D46" s="284">
        <f>'4. Summary statistics'!C495</f>
        <v>43084</v>
      </c>
      <c r="E46" s="377" t="str">
        <f t="shared" si="10"/>
        <v>12-2017</v>
      </c>
      <c r="F46" s="286">
        <f>'4. Summary statistics'!F495</f>
        <v>158167.25</v>
      </c>
      <c r="G46" s="378" t="str">
        <f t="shared" si="11"/>
        <v>11.25</v>
      </c>
      <c r="H46" s="379">
        <v>2.0</v>
      </c>
      <c r="I46" s="380">
        <f t="shared" si="12"/>
        <v>1581.6725</v>
      </c>
      <c r="J46" s="380">
        <f t="shared" si="13"/>
        <v>10</v>
      </c>
      <c r="K46" s="284">
        <f>'4. Summary statistics'!B495</f>
        <v>46736</v>
      </c>
      <c r="L46" s="381" t="str">
        <f t="shared" si="14"/>
        <v>12-2027</v>
      </c>
      <c r="M46" s="382">
        <f t="shared" si="15"/>
        <v>6</v>
      </c>
      <c r="N46" s="342">
        <f>-100/PV(vlookup($J46,'1a. Yield curve calculation'!$J$3:$K$63,2)/2,$J46*2,$G46/2,100,0)</f>
        <v>1.9756618</v>
      </c>
      <c r="O46" s="342">
        <f>-100/PV(vlookup($J46,'4. Summary statistics'!$B$664:$C$673,2)/2,$J46*2,$G46/2,100,0)</f>
        <v>0.9333975246</v>
      </c>
      <c r="P46" s="342"/>
      <c r="Q46" s="383">
        <f t="shared" si="16"/>
        <v>50389</v>
      </c>
      <c r="R46" s="384" t="str">
        <f t="shared" si="17"/>
        <v>12-2037</v>
      </c>
      <c r="S46" s="342">
        <f t="shared" si="18"/>
        <v>16</v>
      </c>
      <c r="T46" s="342">
        <f t="shared" ref="T46:U46" si="169">N46</f>
        <v>1.9756618</v>
      </c>
      <c r="U46" s="342">
        <f t="shared" si="169"/>
        <v>0.9333975246</v>
      </c>
      <c r="V46" s="342"/>
      <c r="W46" s="383">
        <f t="shared" si="20"/>
        <v>54041</v>
      </c>
      <c r="X46" s="283" t="str">
        <f t="shared" si="21"/>
        <v>12-2047</v>
      </c>
      <c r="Y46" s="342">
        <f t="shared" si="22"/>
        <v>26</v>
      </c>
      <c r="Z46" s="342">
        <f t="shared" ref="Z46:AA46" si="170">T46</f>
        <v>1.9756618</v>
      </c>
      <c r="AA46" s="342">
        <f t="shared" si="170"/>
        <v>0.9333975246</v>
      </c>
      <c r="AB46" s="342"/>
      <c r="AC46" s="383">
        <f t="shared" si="24"/>
        <v>57694</v>
      </c>
      <c r="AD46" s="283" t="str">
        <f t="shared" si="25"/>
        <v>12-2057</v>
      </c>
      <c r="AE46" s="342">
        <f t="shared" si="26"/>
        <v>36</v>
      </c>
      <c r="AF46" s="342">
        <f t="shared" ref="AF46:AG46" si="171">Z46</f>
        <v>1.9756618</v>
      </c>
      <c r="AG46" s="342">
        <f t="shared" si="171"/>
        <v>0.9333975246</v>
      </c>
      <c r="AH46" s="342"/>
      <c r="AI46" s="383">
        <f t="shared" si="28"/>
        <v>61346</v>
      </c>
      <c r="AJ46" s="283" t="str">
        <f t="shared" si="29"/>
        <v>12-2067</v>
      </c>
      <c r="AK46" s="342">
        <f t="shared" si="30"/>
        <v>46</v>
      </c>
      <c r="AL46" s="342">
        <f t="shared" ref="AL46:AM46" si="172">AF46</f>
        <v>1.9756618</v>
      </c>
      <c r="AM46" s="342">
        <f t="shared" si="172"/>
        <v>0.9333975246</v>
      </c>
      <c r="AN46" s="342"/>
    </row>
    <row r="47" ht="13.5" customHeight="1">
      <c r="A47" s="374">
        <f t="shared" si="32"/>
        <v>38</v>
      </c>
      <c r="B47" s="375" t="str">
        <f>'4. Summary statistics'!D496</f>
        <v>18.00%2028A</v>
      </c>
      <c r="C47" s="376" t="str">
        <f>'4. Summary statistics'!E496</f>
        <v>LKB00628A153</v>
      </c>
      <c r="D47" s="284">
        <f>'4. Summary statistics'!C496</f>
        <v>44576</v>
      </c>
      <c r="E47" s="377" t="str">
        <f t="shared" si="10"/>
        <v>03-2022</v>
      </c>
      <c r="F47" s="286">
        <f>'4. Summary statistics'!F496</f>
        <v>103015</v>
      </c>
      <c r="G47" s="378" t="str">
        <f t="shared" si="11"/>
        <v>18.00</v>
      </c>
      <c r="H47" s="379">
        <v>2.0</v>
      </c>
      <c r="I47" s="380">
        <f t="shared" si="12"/>
        <v>1030.15</v>
      </c>
      <c r="J47" s="380">
        <f t="shared" si="13"/>
        <v>6</v>
      </c>
      <c r="K47" s="284">
        <f>'4. Summary statistics'!B496</f>
        <v>46767</v>
      </c>
      <c r="L47" s="381" t="str">
        <f t="shared" si="14"/>
        <v>03-2028</v>
      </c>
      <c r="M47" s="382">
        <f t="shared" si="15"/>
        <v>6</v>
      </c>
      <c r="N47" s="342">
        <f>-100/PV(vlookup($J47,'1a. Yield curve calculation'!$J$3:$K$63,2)/2,$J47*2,$G47/2,100,0)</f>
        <v>1.211812583</v>
      </c>
      <c r="O47" s="342">
        <f>-100/PV(vlookup($J47,'4. Summary statistics'!$B$664:$C$673,2)/2,$J47*2,$G47/2,100,0)</f>
        <v>0.7335369625</v>
      </c>
      <c r="P47" s="342"/>
      <c r="Q47" s="383">
        <f t="shared" si="16"/>
        <v>48959</v>
      </c>
      <c r="R47" s="384" t="str">
        <f t="shared" si="17"/>
        <v>03-2034</v>
      </c>
      <c r="S47" s="342">
        <f t="shared" si="18"/>
        <v>12</v>
      </c>
      <c r="T47" s="342">
        <f t="shared" ref="T47:U47" si="173">N47</f>
        <v>1.211812583</v>
      </c>
      <c r="U47" s="342">
        <f t="shared" si="173"/>
        <v>0.7335369625</v>
      </c>
      <c r="V47" s="342"/>
      <c r="W47" s="383">
        <f t="shared" si="20"/>
        <v>51150</v>
      </c>
      <c r="X47" s="283" t="str">
        <f t="shared" si="21"/>
        <v>03-2040</v>
      </c>
      <c r="Y47" s="342">
        <f t="shared" si="22"/>
        <v>18</v>
      </c>
      <c r="Z47" s="342">
        <f t="shared" ref="Z47:AA47" si="174">T47</f>
        <v>1.211812583</v>
      </c>
      <c r="AA47" s="342">
        <f t="shared" si="174"/>
        <v>0.7335369625</v>
      </c>
      <c r="AB47" s="342"/>
      <c r="AC47" s="383">
        <f t="shared" si="24"/>
        <v>53342</v>
      </c>
      <c r="AD47" s="283" t="str">
        <f t="shared" si="25"/>
        <v>03-2046</v>
      </c>
      <c r="AE47" s="342">
        <f t="shared" si="26"/>
        <v>24</v>
      </c>
      <c r="AF47" s="342">
        <f t="shared" ref="AF47:AG47" si="175">Z47</f>
        <v>1.211812583</v>
      </c>
      <c r="AG47" s="342">
        <f t="shared" si="175"/>
        <v>0.7335369625</v>
      </c>
      <c r="AH47" s="342"/>
      <c r="AI47" s="383">
        <f t="shared" si="28"/>
        <v>55533</v>
      </c>
      <c r="AJ47" s="283" t="str">
        <f t="shared" si="29"/>
        <v>03-2052</v>
      </c>
      <c r="AK47" s="342">
        <f t="shared" si="30"/>
        <v>30</v>
      </c>
      <c r="AL47" s="342">
        <f t="shared" ref="AL47:AM47" si="176">AF47</f>
        <v>1.211812583</v>
      </c>
      <c r="AM47" s="342">
        <f t="shared" si="176"/>
        <v>0.7335369625</v>
      </c>
      <c r="AN47" s="342"/>
    </row>
    <row r="48" ht="13.5" customHeight="1">
      <c r="A48" s="374">
        <f t="shared" si="32"/>
        <v>39</v>
      </c>
      <c r="B48" s="375" t="str">
        <f>'4. Summary statistics'!D497</f>
        <v>10.75%2028A</v>
      </c>
      <c r="C48" s="376" t="str">
        <f>'4. Summary statistics'!E497</f>
        <v>LKB01028C151</v>
      </c>
      <c r="D48" s="284">
        <f>'4. Summary statistics'!C497</f>
        <v>43174</v>
      </c>
      <c r="E48" s="377" t="str">
        <f t="shared" si="10"/>
        <v>03-2018</v>
      </c>
      <c r="F48" s="286">
        <f>'4. Summary statistics'!F497</f>
        <v>155500</v>
      </c>
      <c r="G48" s="378" t="str">
        <f t="shared" si="11"/>
        <v>10.75</v>
      </c>
      <c r="H48" s="379">
        <v>2.0</v>
      </c>
      <c r="I48" s="380">
        <f t="shared" si="12"/>
        <v>1555</v>
      </c>
      <c r="J48" s="380">
        <f t="shared" si="13"/>
        <v>10</v>
      </c>
      <c r="K48" s="284">
        <f>'4. Summary statistics'!B497</f>
        <v>46827</v>
      </c>
      <c r="L48" s="381" t="str">
        <f t="shared" si="14"/>
        <v>03-2028</v>
      </c>
      <c r="M48" s="382">
        <f t="shared" si="15"/>
        <v>6</v>
      </c>
      <c r="N48" s="342">
        <f>-100/PV(vlookup($J48,'1a. Yield curve calculation'!$J$3:$K$63,2)/2,$J48*2,$G48/2,100,0)</f>
        <v>2.049390105</v>
      </c>
      <c r="O48" s="342">
        <f>-100/PV(vlookup($J48,'4. Summary statistics'!$B$664:$C$673,2)/2,$J48*2,$G48/2,100,0)</f>
        <v>0.9612325092</v>
      </c>
      <c r="P48" s="342"/>
      <c r="Q48" s="383">
        <f t="shared" si="16"/>
        <v>50479</v>
      </c>
      <c r="R48" s="384" t="str">
        <f t="shared" si="17"/>
        <v>03-2038</v>
      </c>
      <c r="S48" s="342">
        <f t="shared" si="18"/>
        <v>16</v>
      </c>
      <c r="T48" s="342">
        <f t="shared" ref="T48:U48" si="177">N48</f>
        <v>2.049390105</v>
      </c>
      <c r="U48" s="342">
        <f t="shared" si="177"/>
        <v>0.9612325092</v>
      </c>
      <c r="V48" s="342"/>
      <c r="W48" s="383">
        <f t="shared" si="20"/>
        <v>54132</v>
      </c>
      <c r="X48" s="283" t="str">
        <f t="shared" si="21"/>
        <v>03-2048</v>
      </c>
      <c r="Y48" s="342">
        <f t="shared" si="22"/>
        <v>26</v>
      </c>
      <c r="Z48" s="342">
        <f t="shared" ref="Z48:AA48" si="178">T48</f>
        <v>2.049390105</v>
      </c>
      <c r="AA48" s="342">
        <f t="shared" si="178"/>
        <v>0.9612325092</v>
      </c>
      <c r="AB48" s="342"/>
      <c r="AC48" s="383">
        <f t="shared" si="24"/>
        <v>57784</v>
      </c>
      <c r="AD48" s="283" t="str">
        <f t="shared" si="25"/>
        <v>03-2058</v>
      </c>
      <c r="AE48" s="342">
        <f t="shared" si="26"/>
        <v>36</v>
      </c>
      <c r="AF48" s="342">
        <f t="shared" ref="AF48:AG48" si="179">Z48</f>
        <v>2.049390105</v>
      </c>
      <c r="AG48" s="342">
        <f t="shared" si="179"/>
        <v>0.9612325092</v>
      </c>
      <c r="AH48" s="342"/>
      <c r="AI48" s="383">
        <f t="shared" si="28"/>
        <v>61437</v>
      </c>
      <c r="AJ48" s="283" t="str">
        <f t="shared" si="29"/>
        <v>03-2068</v>
      </c>
      <c r="AK48" s="342">
        <f t="shared" si="30"/>
        <v>46</v>
      </c>
      <c r="AL48" s="342">
        <f t="shared" ref="AL48:AM48" si="180">AF48</f>
        <v>2.049390105</v>
      </c>
      <c r="AM48" s="342">
        <f t="shared" si="180"/>
        <v>0.9612325092</v>
      </c>
      <c r="AN48" s="342"/>
    </row>
    <row r="49" ht="13.5" customHeight="1">
      <c r="A49" s="374">
        <f t="shared" si="32"/>
        <v>40</v>
      </c>
      <c r="B49" s="375" t="str">
        <f>'4. Summary statistics'!D498</f>
        <v>09.00%2028B</v>
      </c>
      <c r="C49" s="376" t="str">
        <f>'4. Summary statistics'!E498</f>
        <v>LKB01528E016</v>
      </c>
      <c r="D49" s="284">
        <f>'4. Summary statistics'!C498</f>
        <v>41395</v>
      </c>
      <c r="E49" s="377" t="str">
        <f t="shared" si="10"/>
        <v>06-2013</v>
      </c>
      <c r="F49" s="286">
        <f>'4. Summary statistics'!F498</f>
        <v>167620.78</v>
      </c>
      <c r="G49" s="378" t="str">
        <f t="shared" si="11"/>
        <v>09.00</v>
      </c>
      <c r="H49" s="379">
        <v>2.0</v>
      </c>
      <c r="I49" s="380">
        <f t="shared" si="12"/>
        <v>1676.2078</v>
      </c>
      <c r="J49" s="380">
        <f t="shared" si="13"/>
        <v>15</v>
      </c>
      <c r="K49" s="284">
        <f>'4. Summary statistics'!B498</f>
        <v>46874</v>
      </c>
      <c r="L49" s="381" t="str">
        <f t="shared" si="14"/>
        <v>06-2028</v>
      </c>
      <c r="M49" s="382">
        <f t="shared" si="15"/>
        <v>6</v>
      </c>
      <c r="N49" s="342">
        <f>-100/PV(vlookup($J49,'1a. Yield curve calculation'!$J$3:$K$63,2)/2,$J49*2,$G49/2,100,0)</f>
        <v>2.523282913</v>
      </c>
      <c r="O49" s="342">
        <f>-100/PV(vlookup($J49,'4. Summary statistics'!$B$664:$C$673,2)/2,$J49*2,$G49/2,100,0)</f>
        <v>1.118428811</v>
      </c>
      <c r="P49" s="342"/>
      <c r="Q49" s="383">
        <f t="shared" si="16"/>
        <v>52352</v>
      </c>
      <c r="R49" s="384" t="str">
        <f t="shared" si="17"/>
        <v>06-2043</v>
      </c>
      <c r="S49" s="342">
        <f t="shared" si="18"/>
        <v>21</v>
      </c>
      <c r="T49" s="342">
        <f t="shared" ref="T49:U49" si="181">N49</f>
        <v>2.523282913</v>
      </c>
      <c r="U49" s="342">
        <f t="shared" si="181"/>
        <v>1.118428811</v>
      </c>
      <c r="V49" s="342"/>
      <c r="W49" s="383">
        <f t="shared" si="20"/>
        <v>57831</v>
      </c>
      <c r="X49" s="283" t="str">
        <f t="shared" si="21"/>
        <v>06-2058</v>
      </c>
      <c r="Y49" s="342">
        <f t="shared" si="22"/>
        <v>36</v>
      </c>
      <c r="Z49" s="342">
        <f t="shared" ref="Z49:AA49" si="182">T49</f>
        <v>2.523282913</v>
      </c>
      <c r="AA49" s="342">
        <f t="shared" si="182"/>
        <v>1.118428811</v>
      </c>
      <c r="AB49" s="342"/>
      <c r="AC49" s="383">
        <f t="shared" si="24"/>
        <v>63310</v>
      </c>
      <c r="AD49" s="283" t="str">
        <f t="shared" si="25"/>
        <v>06-2073</v>
      </c>
      <c r="AE49" s="342">
        <f t="shared" si="26"/>
        <v>51</v>
      </c>
      <c r="AF49" s="342">
        <f t="shared" ref="AF49:AG49" si="183">Z49</f>
        <v>2.523282913</v>
      </c>
      <c r="AG49" s="342">
        <f t="shared" si="183"/>
        <v>1.118428811</v>
      </c>
      <c r="AH49" s="342"/>
      <c r="AI49" s="383">
        <f t="shared" si="28"/>
        <v>68789</v>
      </c>
      <c r="AJ49" s="283" t="str">
        <f t="shared" si="29"/>
        <v>06-2088</v>
      </c>
      <c r="AK49" s="342">
        <f t="shared" si="30"/>
        <v>66</v>
      </c>
      <c r="AL49" s="342">
        <f t="shared" ref="AL49:AM49" si="184">AF49</f>
        <v>2.523282913</v>
      </c>
      <c r="AM49" s="342">
        <f t="shared" si="184"/>
        <v>1.118428811</v>
      </c>
      <c r="AN49" s="342"/>
    </row>
    <row r="50" ht="13.5" customHeight="1">
      <c r="A50" s="374">
        <f t="shared" si="32"/>
        <v>41</v>
      </c>
      <c r="B50" s="375" t="str">
        <f>'4. Summary statistics'!D499</f>
        <v>09.00%2028A</v>
      </c>
      <c r="C50" s="376" t="str">
        <f>'4. Summary statistics'!E499</f>
        <v>LKB01628G019</v>
      </c>
      <c r="D50" s="284">
        <f>'4. Summary statistics'!C499</f>
        <v>41122</v>
      </c>
      <c r="E50" s="377" t="str">
        <f t="shared" si="10"/>
        <v>09-2012</v>
      </c>
      <c r="F50" s="286">
        <f>'4. Summary statistics'!F499</f>
        <v>191134.2</v>
      </c>
      <c r="G50" s="378" t="str">
        <f t="shared" si="11"/>
        <v>09.00</v>
      </c>
      <c r="H50" s="379">
        <v>2.0</v>
      </c>
      <c r="I50" s="380">
        <f t="shared" si="12"/>
        <v>1911.342</v>
      </c>
      <c r="J50" s="380">
        <f t="shared" si="13"/>
        <v>16</v>
      </c>
      <c r="K50" s="284">
        <f>'4. Summary statistics'!B499</f>
        <v>46966</v>
      </c>
      <c r="L50" s="381" t="str">
        <f t="shared" si="14"/>
        <v>09-2028</v>
      </c>
      <c r="M50" s="382">
        <f t="shared" si="15"/>
        <v>7</v>
      </c>
      <c r="N50" s="342">
        <f>-100/PV(vlookup($J50,'1a. Yield curve calculation'!$J$3:$K$63,2)/2,$J50*2,$G50/2,100,0)</f>
        <v>2.550561587</v>
      </c>
      <c r="O50" s="342">
        <f>-100/PV(vlookup($J50,'4. Summary statistics'!$B$664:$C$673,2)/2,$J50*2,$G50/2,100,0)</f>
        <v>1.122008269</v>
      </c>
      <c r="P50" s="342"/>
      <c r="Q50" s="383">
        <f t="shared" si="16"/>
        <v>52810</v>
      </c>
      <c r="R50" s="384" t="str">
        <f t="shared" si="17"/>
        <v>09-2044</v>
      </c>
      <c r="S50" s="342">
        <f t="shared" si="18"/>
        <v>23</v>
      </c>
      <c r="T50" s="342">
        <f t="shared" ref="T50:U50" si="185">N50</f>
        <v>2.550561587</v>
      </c>
      <c r="U50" s="342">
        <f t="shared" si="185"/>
        <v>1.122008269</v>
      </c>
      <c r="V50" s="342"/>
      <c r="W50" s="383">
        <f t="shared" si="20"/>
        <v>58654</v>
      </c>
      <c r="X50" s="283" t="str">
        <f t="shared" si="21"/>
        <v>09-2060</v>
      </c>
      <c r="Y50" s="342">
        <f t="shared" si="22"/>
        <v>39</v>
      </c>
      <c r="Z50" s="342">
        <f t="shared" ref="Z50:AA50" si="186">T50</f>
        <v>2.550561587</v>
      </c>
      <c r="AA50" s="342">
        <f t="shared" si="186"/>
        <v>1.122008269</v>
      </c>
      <c r="AB50" s="342"/>
      <c r="AC50" s="383">
        <f t="shared" si="24"/>
        <v>64498</v>
      </c>
      <c r="AD50" s="283" t="str">
        <f t="shared" si="25"/>
        <v>09-2076</v>
      </c>
      <c r="AE50" s="342">
        <f t="shared" si="26"/>
        <v>55</v>
      </c>
      <c r="AF50" s="342">
        <f t="shared" ref="AF50:AG50" si="187">Z50</f>
        <v>2.550561587</v>
      </c>
      <c r="AG50" s="342">
        <f t="shared" si="187"/>
        <v>1.122008269</v>
      </c>
      <c r="AH50" s="342"/>
      <c r="AI50" s="383">
        <f t="shared" si="28"/>
        <v>70342</v>
      </c>
      <c r="AJ50" s="283" t="str">
        <f t="shared" si="29"/>
        <v>09-2092</v>
      </c>
      <c r="AK50" s="342">
        <f t="shared" si="30"/>
        <v>71</v>
      </c>
      <c r="AL50" s="342">
        <f t="shared" ref="AL50:AM50" si="188">AF50</f>
        <v>2.550561587</v>
      </c>
      <c r="AM50" s="342">
        <f t="shared" si="188"/>
        <v>1.122008269</v>
      </c>
      <c r="AN50" s="342"/>
    </row>
    <row r="51" ht="13.5" customHeight="1">
      <c r="A51" s="374">
        <f t="shared" si="32"/>
        <v>42</v>
      </c>
      <c r="B51" s="375" t="str">
        <f>'4. Summary statistics'!D500</f>
        <v>11.50%2028A</v>
      </c>
      <c r="C51" s="376" t="str">
        <f>'4. Summary statistics'!E500</f>
        <v>LKB01528I017</v>
      </c>
      <c r="D51" s="284">
        <f>'4. Summary statistics'!C500</f>
        <v>41518</v>
      </c>
      <c r="E51" s="377" t="str">
        <f t="shared" si="10"/>
        <v>09-2013</v>
      </c>
      <c r="F51" s="286">
        <f>'4. Summary statistics'!F500</f>
        <v>283068.43</v>
      </c>
      <c r="G51" s="378" t="str">
        <f t="shared" si="11"/>
        <v>11.50</v>
      </c>
      <c r="H51" s="379">
        <v>2.0</v>
      </c>
      <c r="I51" s="380">
        <f t="shared" si="12"/>
        <v>2830.6843</v>
      </c>
      <c r="J51" s="380">
        <f t="shared" si="13"/>
        <v>15</v>
      </c>
      <c r="K51" s="284">
        <f>'4. Summary statistics'!B500</f>
        <v>46997</v>
      </c>
      <c r="L51" s="381" t="str">
        <f t="shared" si="14"/>
        <v>09-2028</v>
      </c>
      <c r="M51" s="382">
        <f t="shared" si="15"/>
        <v>7</v>
      </c>
      <c r="N51" s="342">
        <f>-100/PV(vlookup($J51,'1a. Yield curve calculation'!$J$3:$K$63,2)/2,$J51*2,$G51/2,100,0)</f>
        <v>2.011699123</v>
      </c>
      <c r="O51" s="342">
        <f>-100/PV(vlookup($J51,'4. Summary statistics'!$B$664:$C$673,2)/2,$J51*2,$G51/2,100,0)</f>
        <v>0.9243364864</v>
      </c>
      <c r="P51" s="342"/>
      <c r="Q51" s="383">
        <f t="shared" si="16"/>
        <v>52475</v>
      </c>
      <c r="R51" s="384" t="str">
        <f t="shared" si="17"/>
        <v>09-2043</v>
      </c>
      <c r="S51" s="342">
        <f t="shared" si="18"/>
        <v>22</v>
      </c>
      <c r="T51" s="342">
        <f t="shared" ref="T51:U51" si="189">N51</f>
        <v>2.011699123</v>
      </c>
      <c r="U51" s="342">
        <f t="shared" si="189"/>
        <v>0.9243364864</v>
      </c>
      <c r="V51" s="342"/>
      <c r="W51" s="383">
        <f t="shared" si="20"/>
        <v>57954</v>
      </c>
      <c r="X51" s="283" t="str">
        <f t="shared" si="21"/>
        <v>09-2058</v>
      </c>
      <c r="Y51" s="342">
        <f t="shared" si="22"/>
        <v>37</v>
      </c>
      <c r="Z51" s="342">
        <f t="shared" ref="Z51:AA51" si="190">T51</f>
        <v>2.011699123</v>
      </c>
      <c r="AA51" s="342">
        <f t="shared" si="190"/>
        <v>0.9243364864</v>
      </c>
      <c r="AB51" s="342"/>
      <c r="AC51" s="383">
        <f t="shared" si="24"/>
        <v>63433</v>
      </c>
      <c r="AD51" s="283" t="str">
        <f t="shared" si="25"/>
        <v>09-2073</v>
      </c>
      <c r="AE51" s="342">
        <f t="shared" si="26"/>
        <v>52</v>
      </c>
      <c r="AF51" s="342">
        <f t="shared" ref="AF51:AG51" si="191">Z51</f>
        <v>2.011699123</v>
      </c>
      <c r="AG51" s="342">
        <f t="shared" si="191"/>
        <v>0.9243364864</v>
      </c>
      <c r="AH51" s="342"/>
      <c r="AI51" s="383">
        <f t="shared" si="28"/>
        <v>68912</v>
      </c>
      <c r="AJ51" s="283" t="str">
        <f t="shared" si="29"/>
        <v>09-2088</v>
      </c>
      <c r="AK51" s="342">
        <f t="shared" si="30"/>
        <v>67</v>
      </c>
      <c r="AL51" s="342">
        <f t="shared" ref="AL51:AM51" si="192">AF51</f>
        <v>2.011699123</v>
      </c>
      <c r="AM51" s="342">
        <f t="shared" si="192"/>
        <v>0.9243364864</v>
      </c>
      <c r="AN51" s="342"/>
    </row>
    <row r="52" ht="13.5" customHeight="1">
      <c r="A52" s="374">
        <f t="shared" si="32"/>
        <v>43</v>
      </c>
      <c r="B52" s="375" t="str">
        <f>'4. Summary statistics'!D501</f>
        <v>13.00%2029A</v>
      </c>
      <c r="C52" s="376" t="str">
        <f>'4. Summary statistics'!E501</f>
        <v>LKB01529A012</v>
      </c>
      <c r="D52" s="284">
        <f>'4. Summary statistics'!C501</f>
        <v>41640</v>
      </c>
      <c r="E52" s="377" t="str">
        <f t="shared" si="10"/>
        <v>03-2014</v>
      </c>
      <c r="F52" s="286">
        <f>'4. Summary statistics'!F501</f>
        <v>114804.31</v>
      </c>
      <c r="G52" s="378" t="str">
        <f t="shared" si="11"/>
        <v>13.00</v>
      </c>
      <c r="H52" s="379">
        <v>2.0</v>
      </c>
      <c r="I52" s="380">
        <f t="shared" si="12"/>
        <v>1148.0431</v>
      </c>
      <c r="J52" s="380">
        <f t="shared" si="13"/>
        <v>15</v>
      </c>
      <c r="K52" s="284">
        <f>'4. Summary statistics'!B501</f>
        <v>47119</v>
      </c>
      <c r="L52" s="381" t="str">
        <f t="shared" si="14"/>
        <v>03-2029</v>
      </c>
      <c r="M52" s="382">
        <f t="shared" si="15"/>
        <v>7</v>
      </c>
      <c r="N52" s="342">
        <f>-100/PV(vlookup($J52,'1a. Yield curve calculation'!$J$3:$K$63,2)/2,$J52*2,$G52/2,100,0)</f>
        <v>1.79352219</v>
      </c>
      <c r="O52" s="342">
        <f>-100/PV(vlookup($J52,'4. Summary statistics'!$B$664:$C$673,2)/2,$J52*2,$G52/2,100,0)</f>
        <v>0.8371672037</v>
      </c>
      <c r="P52" s="342"/>
      <c r="Q52" s="383">
        <f t="shared" si="16"/>
        <v>52597</v>
      </c>
      <c r="R52" s="384" t="str">
        <f t="shared" si="17"/>
        <v>03-2044</v>
      </c>
      <c r="S52" s="342">
        <f t="shared" si="18"/>
        <v>22</v>
      </c>
      <c r="T52" s="342">
        <f t="shared" ref="T52:U52" si="193">N52</f>
        <v>1.79352219</v>
      </c>
      <c r="U52" s="342">
        <f t="shared" si="193"/>
        <v>0.8371672037</v>
      </c>
      <c r="V52" s="342"/>
      <c r="W52" s="383">
        <f t="shared" si="20"/>
        <v>58076</v>
      </c>
      <c r="X52" s="283" t="str">
        <f t="shared" si="21"/>
        <v>03-2059</v>
      </c>
      <c r="Y52" s="342">
        <f t="shared" si="22"/>
        <v>37</v>
      </c>
      <c r="Z52" s="342">
        <f t="shared" ref="Z52:AA52" si="194">T52</f>
        <v>1.79352219</v>
      </c>
      <c r="AA52" s="342">
        <f t="shared" si="194"/>
        <v>0.8371672037</v>
      </c>
      <c r="AB52" s="342"/>
      <c r="AC52" s="383">
        <f t="shared" si="24"/>
        <v>63555</v>
      </c>
      <c r="AD52" s="283" t="str">
        <f t="shared" si="25"/>
        <v>03-2074</v>
      </c>
      <c r="AE52" s="342">
        <f t="shared" si="26"/>
        <v>52</v>
      </c>
      <c r="AF52" s="342">
        <f t="shared" ref="AF52:AG52" si="195">Z52</f>
        <v>1.79352219</v>
      </c>
      <c r="AG52" s="342">
        <f t="shared" si="195"/>
        <v>0.8371672037</v>
      </c>
      <c r="AH52" s="342"/>
      <c r="AI52" s="383">
        <f t="shared" si="28"/>
        <v>69034</v>
      </c>
      <c r="AJ52" s="283" t="str">
        <f t="shared" si="29"/>
        <v>03-2089</v>
      </c>
      <c r="AK52" s="342">
        <f t="shared" si="30"/>
        <v>67</v>
      </c>
      <c r="AL52" s="342">
        <f t="shared" ref="AL52:AM52" si="196">AF52</f>
        <v>1.79352219</v>
      </c>
      <c r="AM52" s="342">
        <f t="shared" si="196"/>
        <v>0.8371672037</v>
      </c>
      <c r="AN52" s="342"/>
    </row>
    <row r="53" ht="13.5" customHeight="1">
      <c r="A53" s="374">
        <f t="shared" si="32"/>
        <v>44</v>
      </c>
      <c r="B53" s="375" t="str">
        <f>'4. Summary statistics'!D502</f>
        <v>13.00%2029B</v>
      </c>
      <c r="C53" s="376" t="str">
        <f>'4. Summary statistics'!E502</f>
        <v>LKB01529E014</v>
      </c>
      <c r="D53" s="284">
        <f>'4. Summary statistics'!C502</f>
        <v>41760</v>
      </c>
      <c r="E53" s="377" t="str">
        <f t="shared" si="10"/>
        <v>06-2014</v>
      </c>
      <c r="F53" s="286">
        <f>'4. Summary statistics'!F502</f>
        <v>109785.34</v>
      </c>
      <c r="G53" s="378" t="str">
        <f t="shared" si="11"/>
        <v>13.00</v>
      </c>
      <c r="H53" s="379">
        <v>2.0</v>
      </c>
      <c r="I53" s="380">
        <f t="shared" si="12"/>
        <v>1097.8534</v>
      </c>
      <c r="J53" s="380">
        <f t="shared" si="13"/>
        <v>15</v>
      </c>
      <c r="K53" s="284">
        <f>'4. Summary statistics'!B502</f>
        <v>47239</v>
      </c>
      <c r="L53" s="381" t="str">
        <f t="shared" si="14"/>
        <v>06-2029</v>
      </c>
      <c r="M53" s="382">
        <f t="shared" si="15"/>
        <v>7</v>
      </c>
      <c r="N53" s="342">
        <f>-100/PV(vlookup($J53,'1a. Yield curve calculation'!$J$3:$K$63,2)/2,$J53*2,$G53/2,100,0)</f>
        <v>1.79352219</v>
      </c>
      <c r="O53" s="342">
        <f>-100/PV(vlookup($J53,'4. Summary statistics'!$B$664:$C$673,2)/2,$J53*2,$G53/2,100,0)</f>
        <v>0.8371672037</v>
      </c>
      <c r="P53" s="342"/>
      <c r="Q53" s="383">
        <f t="shared" si="16"/>
        <v>52718</v>
      </c>
      <c r="R53" s="384" t="str">
        <f t="shared" si="17"/>
        <v>06-2044</v>
      </c>
      <c r="S53" s="342">
        <f t="shared" si="18"/>
        <v>22</v>
      </c>
      <c r="T53" s="342">
        <f t="shared" ref="T53:U53" si="197">N53</f>
        <v>1.79352219</v>
      </c>
      <c r="U53" s="342">
        <f t="shared" si="197"/>
        <v>0.8371672037</v>
      </c>
      <c r="V53" s="342"/>
      <c r="W53" s="383">
        <f t="shared" si="20"/>
        <v>58196</v>
      </c>
      <c r="X53" s="283" t="str">
        <f t="shared" si="21"/>
        <v>06-2059</v>
      </c>
      <c r="Y53" s="342">
        <f t="shared" si="22"/>
        <v>37</v>
      </c>
      <c r="Z53" s="342">
        <f t="shared" ref="Z53:AA53" si="198">T53</f>
        <v>1.79352219</v>
      </c>
      <c r="AA53" s="342">
        <f t="shared" si="198"/>
        <v>0.8371672037</v>
      </c>
      <c r="AB53" s="342"/>
      <c r="AC53" s="383">
        <f t="shared" si="24"/>
        <v>63675</v>
      </c>
      <c r="AD53" s="283" t="str">
        <f t="shared" si="25"/>
        <v>06-2074</v>
      </c>
      <c r="AE53" s="342">
        <f t="shared" si="26"/>
        <v>52</v>
      </c>
      <c r="AF53" s="342">
        <f t="shared" ref="AF53:AG53" si="199">Z53</f>
        <v>1.79352219</v>
      </c>
      <c r="AG53" s="342">
        <f t="shared" si="199"/>
        <v>0.8371672037</v>
      </c>
      <c r="AH53" s="342"/>
      <c r="AI53" s="383">
        <f t="shared" si="28"/>
        <v>69154</v>
      </c>
      <c r="AJ53" s="283" t="str">
        <f t="shared" si="29"/>
        <v>06-2089</v>
      </c>
      <c r="AK53" s="342">
        <f t="shared" si="30"/>
        <v>67</v>
      </c>
      <c r="AL53" s="342">
        <f t="shared" ref="AL53:AM53" si="200">AF53</f>
        <v>1.79352219</v>
      </c>
      <c r="AM53" s="342">
        <f t="shared" si="200"/>
        <v>0.8371672037</v>
      </c>
      <c r="AN53" s="342"/>
    </row>
    <row r="54" ht="13.5" customHeight="1">
      <c r="A54" s="374">
        <f t="shared" si="32"/>
        <v>45</v>
      </c>
      <c r="B54" s="375" t="str">
        <f>'4. Summary statistics'!D503</f>
        <v>20.00%2029A</v>
      </c>
      <c r="C54" s="376" t="str">
        <f>'4. Summary statistics'!E503</f>
        <v>LKB00729G156</v>
      </c>
      <c r="D54" s="284">
        <f>'4. Summary statistics'!C503</f>
        <v>44788</v>
      </c>
      <c r="E54" s="377" t="str">
        <f t="shared" si="10"/>
        <v>09-2022</v>
      </c>
      <c r="F54" s="286">
        <f>'4. Summary statistics'!F503</f>
        <v>48000</v>
      </c>
      <c r="G54" s="378" t="str">
        <f t="shared" si="11"/>
        <v>20.00</v>
      </c>
      <c r="H54" s="379">
        <v>2.0</v>
      </c>
      <c r="I54" s="380">
        <f t="shared" si="12"/>
        <v>480</v>
      </c>
      <c r="J54" s="380">
        <f t="shared" si="13"/>
        <v>7</v>
      </c>
      <c r="K54" s="284">
        <f>'4. Summary statistics'!B503</f>
        <v>47345</v>
      </c>
      <c r="L54" s="381" t="str">
        <f t="shared" si="14"/>
        <v>09-2029</v>
      </c>
      <c r="M54" s="382">
        <f t="shared" si="15"/>
        <v>8</v>
      </c>
      <c r="N54" s="342">
        <f>-100/PV(vlookup($J54,'1a. Yield curve calculation'!$J$3:$K$63,2)/2,$J54*2,$G54/2,100,0)</f>
        <v>1.166897728</v>
      </c>
      <c r="O54" s="342">
        <f>-100/PV(vlookup($J54,'4. Summary statistics'!$B$664:$C$673,2)/2,$J54*2,$G54/2,100,0)</f>
        <v>0.6642607624</v>
      </c>
      <c r="P54" s="342"/>
      <c r="Q54" s="383">
        <f t="shared" si="16"/>
        <v>49902</v>
      </c>
      <c r="R54" s="384" t="str">
        <f t="shared" si="17"/>
        <v>09-2036</v>
      </c>
      <c r="S54" s="342">
        <f t="shared" si="18"/>
        <v>15</v>
      </c>
      <c r="T54" s="342">
        <f t="shared" ref="T54:U54" si="201">N54</f>
        <v>1.166897728</v>
      </c>
      <c r="U54" s="342">
        <f t="shared" si="201"/>
        <v>0.6642607624</v>
      </c>
      <c r="V54" s="342"/>
      <c r="W54" s="383">
        <f t="shared" si="20"/>
        <v>52458</v>
      </c>
      <c r="X54" s="283" t="str">
        <f t="shared" si="21"/>
        <v>09-2043</v>
      </c>
      <c r="Y54" s="342">
        <f t="shared" si="22"/>
        <v>22</v>
      </c>
      <c r="Z54" s="342">
        <f t="shared" ref="Z54:AA54" si="202">T54</f>
        <v>1.166897728</v>
      </c>
      <c r="AA54" s="342">
        <f t="shared" si="202"/>
        <v>0.6642607624</v>
      </c>
      <c r="AB54" s="342"/>
      <c r="AC54" s="383">
        <f t="shared" si="24"/>
        <v>55015</v>
      </c>
      <c r="AD54" s="283" t="str">
        <f t="shared" si="25"/>
        <v>09-2050</v>
      </c>
      <c r="AE54" s="342">
        <f t="shared" si="26"/>
        <v>29</v>
      </c>
      <c r="AF54" s="342">
        <f t="shared" ref="AF54:AG54" si="203">Z54</f>
        <v>1.166897728</v>
      </c>
      <c r="AG54" s="342">
        <f t="shared" si="203"/>
        <v>0.6642607624</v>
      </c>
      <c r="AH54" s="342"/>
      <c r="AI54" s="383">
        <f t="shared" si="28"/>
        <v>57572</v>
      </c>
      <c r="AJ54" s="283" t="str">
        <f t="shared" si="29"/>
        <v>09-2057</v>
      </c>
      <c r="AK54" s="342">
        <f t="shared" si="30"/>
        <v>36</v>
      </c>
      <c r="AL54" s="342">
        <f t="shared" ref="AL54:AM54" si="204">AF54</f>
        <v>1.166897728</v>
      </c>
      <c r="AM54" s="342">
        <f t="shared" si="204"/>
        <v>0.6642607624</v>
      </c>
      <c r="AN54" s="342"/>
    </row>
    <row r="55" ht="13.5" customHeight="1">
      <c r="A55" s="374">
        <f t="shared" si="32"/>
        <v>46</v>
      </c>
      <c r="B55" s="375" t="str">
        <f>'4. Summary statistics'!D504</f>
        <v>11.00%2030A</v>
      </c>
      <c r="C55" s="376" t="str">
        <f>'4. Summary statistics'!E504</f>
        <v>LKB01530E152</v>
      </c>
      <c r="D55" s="284">
        <f>'4. Summary statistics'!C504</f>
        <v>42139</v>
      </c>
      <c r="E55" s="377" t="str">
        <f t="shared" si="10"/>
        <v>06-2015</v>
      </c>
      <c r="F55" s="286">
        <f>'4. Summary statistics'!F504</f>
        <v>164702</v>
      </c>
      <c r="G55" s="378" t="str">
        <f t="shared" si="11"/>
        <v>11.00</v>
      </c>
      <c r="H55" s="379">
        <v>2.0</v>
      </c>
      <c r="I55" s="380">
        <f t="shared" si="12"/>
        <v>1647.02</v>
      </c>
      <c r="J55" s="380">
        <f t="shared" si="13"/>
        <v>15</v>
      </c>
      <c r="K55" s="284">
        <f>'4. Summary statistics'!B504</f>
        <v>47618</v>
      </c>
      <c r="L55" s="381" t="str">
        <f t="shared" si="14"/>
        <v>06-2030</v>
      </c>
      <c r="M55" s="382">
        <f t="shared" si="15"/>
        <v>8</v>
      </c>
      <c r="N55" s="342">
        <f>-100/PV(vlookup($J55,'1a. Yield curve calculation'!$J$3:$K$63,2)/2,$J55*2,$G55/2,100,0)</f>
        <v>2.096719119</v>
      </c>
      <c r="O55" s="342">
        <f>-100/PV(vlookup($J55,'4. Summary statistics'!$B$664:$C$673,2)/2,$J55*2,$G55/2,100,0)</f>
        <v>0.9575719251</v>
      </c>
      <c r="P55" s="342"/>
      <c r="Q55" s="383">
        <f t="shared" si="16"/>
        <v>53097</v>
      </c>
      <c r="R55" s="384" t="str">
        <f t="shared" si="17"/>
        <v>06-2045</v>
      </c>
      <c r="S55" s="342">
        <f t="shared" si="18"/>
        <v>23</v>
      </c>
      <c r="T55" s="342">
        <f t="shared" ref="T55:U55" si="205">N55</f>
        <v>2.096719119</v>
      </c>
      <c r="U55" s="342">
        <f t="shared" si="205"/>
        <v>0.9575719251</v>
      </c>
      <c r="V55" s="342"/>
      <c r="W55" s="383">
        <f t="shared" si="20"/>
        <v>58576</v>
      </c>
      <c r="X55" s="283" t="str">
        <f t="shared" si="21"/>
        <v>06-2060</v>
      </c>
      <c r="Y55" s="342">
        <f t="shared" si="22"/>
        <v>38</v>
      </c>
      <c r="Z55" s="342">
        <f t="shared" ref="Z55:AA55" si="206">T55</f>
        <v>2.096719119</v>
      </c>
      <c r="AA55" s="342">
        <f t="shared" si="206"/>
        <v>0.9575719251</v>
      </c>
      <c r="AB55" s="342"/>
      <c r="AC55" s="383">
        <f t="shared" si="24"/>
        <v>64054</v>
      </c>
      <c r="AD55" s="283" t="str">
        <f t="shared" si="25"/>
        <v>06-2075</v>
      </c>
      <c r="AE55" s="342">
        <f t="shared" si="26"/>
        <v>53</v>
      </c>
      <c r="AF55" s="342">
        <f t="shared" ref="AF55:AG55" si="207">Z55</f>
        <v>2.096719119</v>
      </c>
      <c r="AG55" s="342">
        <f t="shared" si="207"/>
        <v>0.9575719251</v>
      </c>
      <c r="AH55" s="342"/>
      <c r="AI55" s="383">
        <f t="shared" si="28"/>
        <v>69533</v>
      </c>
      <c r="AJ55" s="283" t="str">
        <f t="shared" si="29"/>
        <v>06-2090</v>
      </c>
      <c r="AK55" s="342">
        <f t="shared" si="30"/>
        <v>68</v>
      </c>
      <c r="AL55" s="342">
        <f t="shared" ref="AL55:AM55" si="208">AF55</f>
        <v>2.096719119</v>
      </c>
      <c r="AM55" s="342">
        <f t="shared" si="208"/>
        <v>0.9575719251</v>
      </c>
      <c r="AN55" s="342"/>
    </row>
    <row r="56" ht="13.5" customHeight="1">
      <c r="A56" s="374">
        <f t="shared" si="32"/>
        <v>47</v>
      </c>
      <c r="B56" s="375" t="str">
        <f>'4. Summary statistics'!D505</f>
        <v>11.25%2031A</v>
      </c>
      <c r="C56" s="376" t="str">
        <f>'4. Summary statistics'!E505</f>
        <v>LKB01231C151</v>
      </c>
      <c r="D56" s="284">
        <f>'4. Summary statistics'!C505</f>
        <v>43539</v>
      </c>
      <c r="E56" s="377" t="str">
        <f t="shared" si="10"/>
        <v>03-2019</v>
      </c>
      <c r="F56" s="286">
        <f>'4. Summary statistics'!F505</f>
        <v>223255</v>
      </c>
      <c r="G56" s="378" t="str">
        <f t="shared" si="11"/>
        <v>11.25</v>
      </c>
      <c r="H56" s="379">
        <v>2.0</v>
      </c>
      <c r="I56" s="380">
        <f t="shared" si="12"/>
        <v>2232.55</v>
      </c>
      <c r="J56" s="380">
        <f t="shared" si="13"/>
        <v>12</v>
      </c>
      <c r="K56" s="284">
        <f>'4. Summary statistics'!B505</f>
        <v>47922</v>
      </c>
      <c r="L56" s="381" t="str">
        <f t="shared" si="14"/>
        <v>03-2031</v>
      </c>
      <c r="M56" s="382">
        <f t="shared" si="15"/>
        <v>9</v>
      </c>
      <c r="N56" s="342">
        <f>-100/PV(vlookup($J56,'1a. Yield curve calculation'!$J$3:$K$63,2)/2,$J56*2,$G56/2,100,0)</f>
        <v>2.060452859</v>
      </c>
      <c r="O56" s="342">
        <f>-100/PV(vlookup($J56,'4. Summary statistics'!$B$664:$C$673,2)/2,$J56*2,$G56/2,100,0)</f>
        <v>0.9268203803</v>
      </c>
      <c r="P56" s="342"/>
      <c r="Q56" s="383">
        <f t="shared" si="16"/>
        <v>52305</v>
      </c>
      <c r="R56" s="384" t="str">
        <f t="shared" si="17"/>
        <v>03-2043</v>
      </c>
      <c r="S56" s="342">
        <f t="shared" si="18"/>
        <v>21</v>
      </c>
      <c r="T56" s="342">
        <f t="shared" ref="T56:U56" si="209">N56</f>
        <v>2.060452859</v>
      </c>
      <c r="U56" s="342">
        <f t="shared" si="209"/>
        <v>0.9268203803</v>
      </c>
      <c r="V56" s="342"/>
      <c r="W56" s="383">
        <f t="shared" si="20"/>
        <v>56688</v>
      </c>
      <c r="X56" s="283" t="str">
        <f t="shared" si="21"/>
        <v>03-2055</v>
      </c>
      <c r="Y56" s="342">
        <f t="shared" si="22"/>
        <v>33</v>
      </c>
      <c r="Z56" s="342">
        <f t="shared" ref="Z56:AA56" si="210">T56</f>
        <v>2.060452859</v>
      </c>
      <c r="AA56" s="342">
        <f t="shared" si="210"/>
        <v>0.9268203803</v>
      </c>
      <c r="AB56" s="342"/>
      <c r="AC56" s="383">
        <f t="shared" si="24"/>
        <v>61071</v>
      </c>
      <c r="AD56" s="283" t="str">
        <f t="shared" si="25"/>
        <v>03-2067</v>
      </c>
      <c r="AE56" s="342">
        <f t="shared" si="26"/>
        <v>45</v>
      </c>
      <c r="AF56" s="342">
        <f t="shared" ref="AF56:AG56" si="211">Z56</f>
        <v>2.060452859</v>
      </c>
      <c r="AG56" s="342">
        <f t="shared" si="211"/>
        <v>0.9268203803</v>
      </c>
      <c r="AH56" s="342"/>
      <c r="AI56" s="383">
        <f t="shared" si="28"/>
        <v>65454</v>
      </c>
      <c r="AJ56" s="283" t="str">
        <f t="shared" si="29"/>
        <v>03-2079</v>
      </c>
      <c r="AK56" s="342">
        <f t="shared" si="30"/>
        <v>57</v>
      </c>
      <c r="AL56" s="342">
        <f t="shared" ref="AL56:AM56" si="212">AF56</f>
        <v>2.060452859</v>
      </c>
      <c r="AM56" s="342">
        <f t="shared" si="212"/>
        <v>0.9268203803</v>
      </c>
      <c r="AN56" s="342"/>
    </row>
    <row r="57" ht="13.5" customHeight="1">
      <c r="A57" s="374">
        <f t="shared" si="32"/>
        <v>48</v>
      </c>
      <c r="B57" s="375" t="str">
        <f>'4. Summary statistics'!D506</f>
        <v>18.00%2031A</v>
      </c>
      <c r="C57" s="376" t="str">
        <f>'4. Summary statistics'!E506</f>
        <v>LKB00931E153</v>
      </c>
      <c r="D57" s="284">
        <f>'4. Summary statistics'!C506</f>
        <v>44696</v>
      </c>
      <c r="E57" s="377" t="str">
        <f t="shared" si="10"/>
        <v>06-2022</v>
      </c>
      <c r="F57" s="286">
        <f>'4. Summary statistics'!F506</f>
        <v>72000</v>
      </c>
      <c r="G57" s="378" t="str">
        <f t="shared" si="11"/>
        <v>18.00</v>
      </c>
      <c r="H57" s="379">
        <v>2.0</v>
      </c>
      <c r="I57" s="380">
        <f t="shared" si="12"/>
        <v>720</v>
      </c>
      <c r="J57" s="380">
        <f t="shared" si="13"/>
        <v>9</v>
      </c>
      <c r="K57" s="284">
        <f>'4. Summary statistics'!B506</f>
        <v>47983</v>
      </c>
      <c r="L57" s="381" t="str">
        <f t="shared" si="14"/>
        <v>06-2031</v>
      </c>
      <c r="M57" s="382">
        <f t="shared" si="15"/>
        <v>9</v>
      </c>
      <c r="N57" s="342">
        <f>-100/PV(vlookup($J57,'1a. Yield curve calculation'!$J$3:$K$63,2)/2,$J57*2,$G57/2,100,0)</f>
        <v>1.317588003</v>
      </c>
      <c r="O57" s="342">
        <f>-100/PV(vlookup($J57,'4. Summary statistics'!$B$664:$C$673,2)/2,$J57*2,$G57/2,100,0)</f>
        <v>0.6792571718</v>
      </c>
      <c r="P57" s="342"/>
      <c r="Q57" s="383">
        <f t="shared" si="16"/>
        <v>51271</v>
      </c>
      <c r="R57" s="384" t="str">
        <f t="shared" si="17"/>
        <v>06-2040</v>
      </c>
      <c r="S57" s="342">
        <f t="shared" si="18"/>
        <v>18</v>
      </c>
      <c r="T57" s="342">
        <f t="shared" ref="T57:U57" si="213">N57</f>
        <v>1.317588003</v>
      </c>
      <c r="U57" s="342">
        <f t="shared" si="213"/>
        <v>0.6792571718</v>
      </c>
      <c r="V57" s="342"/>
      <c r="W57" s="383">
        <f t="shared" si="20"/>
        <v>54558</v>
      </c>
      <c r="X57" s="283" t="str">
        <f t="shared" si="21"/>
        <v>06-2049</v>
      </c>
      <c r="Y57" s="342">
        <f t="shared" si="22"/>
        <v>27</v>
      </c>
      <c r="Z57" s="342">
        <f t="shared" ref="Z57:AA57" si="214">T57</f>
        <v>1.317588003</v>
      </c>
      <c r="AA57" s="342">
        <f t="shared" si="214"/>
        <v>0.6792571718</v>
      </c>
      <c r="AB57" s="342"/>
      <c r="AC57" s="383">
        <f t="shared" si="24"/>
        <v>57845</v>
      </c>
      <c r="AD57" s="283" t="str">
        <f t="shared" si="25"/>
        <v>06-2058</v>
      </c>
      <c r="AE57" s="342">
        <f t="shared" si="26"/>
        <v>36</v>
      </c>
      <c r="AF57" s="342">
        <f t="shared" ref="AF57:AG57" si="215">Z57</f>
        <v>1.317588003</v>
      </c>
      <c r="AG57" s="342">
        <f t="shared" si="215"/>
        <v>0.6792571718</v>
      </c>
      <c r="AH57" s="342"/>
      <c r="AI57" s="383">
        <f t="shared" si="28"/>
        <v>61132</v>
      </c>
      <c r="AJ57" s="283" t="str">
        <f t="shared" si="29"/>
        <v>06-2067</v>
      </c>
      <c r="AK57" s="342">
        <f t="shared" si="30"/>
        <v>45</v>
      </c>
      <c r="AL57" s="342">
        <f t="shared" ref="AL57:AM57" si="216">AF57</f>
        <v>1.317588003</v>
      </c>
      <c r="AM57" s="342">
        <f t="shared" si="216"/>
        <v>0.6792571718</v>
      </c>
      <c r="AN57" s="342"/>
    </row>
    <row r="58" ht="13.5" customHeight="1">
      <c r="A58" s="374">
        <f t="shared" si="32"/>
        <v>49</v>
      </c>
      <c r="B58" s="375" t="str">
        <f>'4. Summary statistics'!D507</f>
        <v>12.00%2031A</v>
      </c>
      <c r="C58" s="376" t="str">
        <f>'4. Summary statistics'!E507</f>
        <v>LKB01031L016</v>
      </c>
      <c r="D58" s="284">
        <f>'4. Summary statistics'!C507</f>
        <v>44531</v>
      </c>
      <c r="E58" s="377" t="str">
        <f t="shared" si="10"/>
        <v>12-2021</v>
      </c>
      <c r="F58" s="286">
        <f>'4. Summary statistics'!F507</f>
        <v>97799.52</v>
      </c>
      <c r="G58" s="378" t="str">
        <f t="shared" si="11"/>
        <v>12.00</v>
      </c>
      <c r="H58" s="379">
        <v>2.0</v>
      </c>
      <c r="I58" s="380">
        <f t="shared" si="12"/>
        <v>977.9952</v>
      </c>
      <c r="J58" s="380">
        <f t="shared" si="13"/>
        <v>10</v>
      </c>
      <c r="K58" s="284">
        <f>'4. Summary statistics'!B507</f>
        <v>48183</v>
      </c>
      <c r="L58" s="381" t="str">
        <f t="shared" si="14"/>
        <v>12-2031</v>
      </c>
      <c r="M58" s="382">
        <f t="shared" si="15"/>
        <v>10</v>
      </c>
      <c r="N58" s="342">
        <f>-100/PV(vlookup($J58,'1a. Yield curve calculation'!$J$3:$K$63,2)/2,$J58*2,$G58/2,100,0)</f>
        <v>1.87450668</v>
      </c>
      <c r="O58" s="342">
        <f>-100/PV(vlookup($J58,'4. Summary statistics'!$B$664:$C$673,2)/2,$J58*2,$G58/2,100,0)</f>
        <v>0.8945418496</v>
      </c>
      <c r="P58" s="342"/>
      <c r="Q58" s="383">
        <f t="shared" si="16"/>
        <v>51836</v>
      </c>
      <c r="R58" s="384" t="str">
        <f t="shared" si="17"/>
        <v>12-2041</v>
      </c>
      <c r="S58" s="342">
        <f t="shared" si="18"/>
        <v>20</v>
      </c>
      <c r="T58" s="342">
        <f t="shared" ref="T58:U58" si="217">N58</f>
        <v>1.87450668</v>
      </c>
      <c r="U58" s="342">
        <f t="shared" si="217"/>
        <v>0.8945418496</v>
      </c>
      <c r="V58" s="342"/>
      <c r="W58" s="383">
        <f t="shared" si="20"/>
        <v>55488</v>
      </c>
      <c r="X58" s="283" t="str">
        <f t="shared" si="21"/>
        <v>12-2051</v>
      </c>
      <c r="Y58" s="342">
        <f t="shared" si="22"/>
        <v>30</v>
      </c>
      <c r="Z58" s="342">
        <f t="shared" ref="Z58:AA58" si="218">T58</f>
        <v>1.87450668</v>
      </c>
      <c r="AA58" s="342">
        <f t="shared" si="218"/>
        <v>0.8945418496</v>
      </c>
      <c r="AB58" s="342"/>
      <c r="AC58" s="383">
        <f t="shared" si="24"/>
        <v>59141</v>
      </c>
      <c r="AD58" s="283" t="str">
        <f t="shared" si="25"/>
        <v>12-2061</v>
      </c>
      <c r="AE58" s="342">
        <f t="shared" si="26"/>
        <v>40</v>
      </c>
      <c r="AF58" s="342">
        <f t="shared" ref="AF58:AG58" si="219">Z58</f>
        <v>1.87450668</v>
      </c>
      <c r="AG58" s="342">
        <f t="shared" si="219"/>
        <v>0.8945418496</v>
      </c>
      <c r="AH58" s="342"/>
      <c r="AI58" s="383">
        <f t="shared" si="28"/>
        <v>62793</v>
      </c>
      <c r="AJ58" s="283" t="str">
        <f t="shared" si="29"/>
        <v>12-2071</v>
      </c>
      <c r="AK58" s="342">
        <f t="shared" si="30"/>
        <v>50</v>
      </c>
      <c r="AL58" s="342">
        <f t="shared" ref="AL58:AM58" si="220">AF58</f>
        <v>1.87450668</v>
      </c>
      <c r="AM58" s="342">
        <f t="shared" si="220"/>
        <v>0.8945418496</v>
      </c>
      <c r="AN58" s="342"/>
    </row>
    <row r="59" ht="13.5" customHeight="1">
      <c r="A59" s="374">
        <f t="shared" si="32"/>
        <v>50</v>
      </c>
      <c r="B59" s="375" t="str">
        <f>'4. Summary statistics'!D508</f>
        <v>08.00%2032A</v>
      </c>
      <c r="C59" s="376" t="str">
        <f>'4. Summary statistics'!E508</f>
        <v>LKB02032A016</v>
      </c>
      <c r="D59" s="284">
        <f>'4. Summary statistics'!C508</f>
        <v>40909</v>
      </c>
      <c r="E59" s="377" t="str">
        <f t="shared" si="10"/>
        <v>03-2012</v>
      </c>
      <c r="F59" s="286">
        <f>'4. Summary statistics'!F508</f>
        <v>242596.66</v>
      </c>
      <c r="G59" s="378" t="str">
        <f t="shared" si="11"/>
        <v>08.00</v>
      </c>
      <c r="H59" s="379">
        <v>2.0</v>
      </c>
      <c r="I59" s="380">
        <f t="shared" si="12"/>
        <v>2425.9666</v>
      </c>
      <c r="J59" s="380">
        <f t="shared" si="13"/>
        <v>20</v>
      </c>
      <c r="K59" s="284">
        <f>'4. Summary statistics'!B508</f>
        <v>48214</v>
      </c>
      <c r="L59" s="381" t="str">
        <f t="shared" si="14"/>
        <v>03-2032</v>
      </c>
      <c r="M59" s="382">
        <f t="shared" si="15"/>
        <v>10</v>
      </c>
      <c r="N59" s="342">
        <f>-100/PV(vlookup($J59,'1a. Yield curve calculation'!$J$3:$K$63,2)/2,$J59*2,$G59/2,100,0)</f>
        <v>2.933637407</v>
      </c>
      <c r="O59" s="342">
        <f>-100/PV(vlookup($J59,'4. Summary statistics'!$B$664:$C$673,2)/2,$J59*2,$G59/2,100,0)</f>
        <v>1.27258735</v>
      </c>
      <c r="P59" s="342"/>
      <c r="Q59" s="383">
        <f t="shared" si="16"/>
        <v>55519</v>
      </c>
      <c r="R59" s="384" t="str">
        <f t="shared" si="17"/>
        <v>03-2052</v>
      </c>
      <c r="S59" s="342">
        <f t="shared" si="18"/>
        <v>30</v>
      </c>
      <c r="T59" s="342">
        <f t="shared" ref="T59:U59" si="221">N59</f>
        <v>2.933637407</v>
      </c>
      <c r="U59" s="342">
        <f t="shared" si="221"/>
        <v>1.27258735</v>
      </c>
      <c r="V59" s="342"/>
      <c r="W59" s="383">
        <f t="shared" si="20"/>
        <v>62824</v>
      </c>
      <c r="X59" s="283" t="str">
        <f t="shared" si="21"/>
        <v>03-2072</v>
      </c>
      <c r="Y59" s="342">
        <f t="shared" si="22"/>
        <v>50</v>
      </c>
      <c r="Z59" s="342">
        <f t="shared" ref="Z59:AA59" si="222">T59</f>
        <v>2.933637407</v>
      </c>
      <c r="AA59" s="342">
        <f t="shared" si="222"/>
        <v>1.27258735</v>
      </c>
      <c r="AB59" s="342"/>
      <c r="AC59" s="383">
        <f t="shared" si="24"/>
        <v>70129</v>
      </c>
      <c r="AD59" s="283" t="str">
        <f t="shared" si="25"/>
        <v>03-2092</v>
      </c>
      <c r="AE59" s="342">
        <f t="shared" si="26"/>
        <v>70</v>
      </c>
      <c r="AF59" s="342">
        <f t="shared" ref="AF59:AG59" si="223">Z59</f>
        <v>2.933637407</v>
      </c>
      <c r="AG59" s="342">
        <f t="shared" si="223"/>
        <v>1.27258735</v>
      </c>
      <c r="AH59" s="342"/>
      <c r="AI59" s="383">
        <f t="shared" si="28"/>
        <v>77433</v>
      </c>
      <c r="AJ59" s="283" t="str">
        <f t="shared" si="29"/>
        <v>03-2112</v>
      </c>
      <c r="AK59" s="342">
        <f t="shared" si="30"/>
        <v>90</v>
      </c>
      <c r="AL59" s="342">
        <f t="shared" ref="AL59:AM59" si="224">AF59</f>
        <v>2.933637407</v>
      </c>
      <c r="AM59" s="342">
        <f t="shared" si="224"/>
        <v>1.27258735</v>
      </c>
      <c r="AN59" s="342"/>
    </row>
    <row r="60" ht="13.5" customHeight="1">
      <c r="A60" s="374">
        <f t="shared" si="32"/>
        <v>51</v>
      </c>
      <c r="B60" s="375" t="str">
        <f>'4. Summary statistics'!D509</f>
        <v>09.00%2032A</v>
      </c>
      <c r="C60" s="376" t="str">
        <f>'4. Summary statistics'!E509</f>
        <v>LKB02032J017</v>
      </c>
      <c r="D60" s="284">
        <f>'4. Summary statistics'!C509</f>
        <v>41183</v>
      </c>
      <c r="E60" s="377" t="str">
        <f t="shared" si="10"/>
        <v>12-2012</v>
      </c>
      <c r="F60" s="286">
        <f>'4. Summary statistics'!F509</f>
        <v>108292.85</v>
      </c>
      <c r="G60" s="378" t="str">
        <f t="shared" si="11"/>
        <v>09.00</v>
      </c>
      <c r="H60" s="379">
        <v>2.0</v>
      </c>
      <c r="I60" s="380">
        <f t="shared" si="12"/>
        <v>1082.9285</v>
      </c>
      <c r="J60" s="380">
        <f t="shared" si="13"/>
        <v>20</v>
      </c>
      <c r="K60" s="284">
        <f>'4. Summary statistics'!B509</f>
        <v>48488</v>
      </c>
      <c r="L60" s="381" t="str">
        <f t="shared" si="14"/>
        <v>12-2032</v>
      </c>
      <c r="M60" s="382">
        <f t="shared" si="15"/>
        <v>11</v>
      </c>
      <c r="N60" s="342">
        <f>-100/PV(vlookup($J60,'1a. Yield curve calculation'!$J$3:$K$63,2)/2,$J60*2,$G60/2,100,0)</f>
        <v>2.616885725</v>
      </c>
      <c r="O60" s="342">
        <f>-100/PV(vlookup($J60,'4. Summary statistics'!$B$664:$C$673,2)/2,$J60*2,$G60/2,100,0)</f>
        <v>1.151828198</v>
      </c>
      <c r="P60" s="342"/>
      <c r="Q60" s="383">
        <f t="shared" si="16"/>
        <v>55793</v>
      </c>
      <c r="R60" s="384" t="str">
        <f t="shared" si="17"/>
        <v>12-2052</v>
      </c>
      <c r="S60" s="342">
        <f t="shared" si="18"/>
        <v>31</v>
      </c>
      <c r="T60" s="342">
        <f t="shared" ref="T60:U60" si="225">N60</f>
        <v>2.616885725</v>
      </c>
      <c r="U60" s="342">
        <f t="shared" si="225"/>
        <v>1.151828198</v>
      </c>
      <c r="V60" s="342"/>
      <c r="W60" s="383">
        <f t="shared" si="20"/>
        <v>63098</v>
      </c>
      <c r="X60" s="283" t="str">
        <f t="shared" si="21"/>
        <v>12-2072</v>
      </c>
      <c r="Y60" s="342">
        <f t="shared" si="22"/>
        <v>51</v>
      </c>
      <c r="Z60" s="342">
        <f t="shared" ref="Z60:AA60" si="226">T60</f>
        <v>2.616885725</v>
      </c>
      <c r="AA60" s="342">
        <f t="shared" si="226"/>
        <v>1.151828198</v>
      </c>
      <c r="AB60" s="342"/>
      <c r="AC60" s="383">
        <f t="shared" si="24"/>
        <v>70403</v>
      </c>
      <c r="AD60" s="283" t="str">
        <f t="shared" si="25"/>
        <v>12-2092</v>
      </c>
      <c r="AE60" s="342">
        <f t="shared" si="26"/>
        <v>71</v>
      </c>
      <c r="AF60" s="342">
        <f t="shared" ref="AF60:AG60" si="227">Z60</f>
        <v>2.616885725</v>
      </c>
      <c r="AG60" s="342">
        <f t="shared" si="227"/>
        <v>1.151828198</v>
      </c>
      <c r="AH60" s="342"/>
      <c r="AI60" s="383">
        <f t="shared" si="28"/>
        <v>77707</v>
      </c>
      <c r="AJ60" s="283" t="str">
        <f t="shared" si="29"/>
        <v>12-2112</v>
      </c>
      <c r="AK60" s="342">
        <f t="shared" si="30"/>
        <v>91</v>
      </c>
      <c r="AL60" s="342">
        <f t="shared" ref="AL60:AM60" si="228">AF60</f>
        <v>2.616885725</v>
      </c>
      <c r="AM60" s="342">
        <f t="shared" si="228"/>
        <v>1.151828198</v>
      </c>
      <c r="AN60" s="342"/>
    </row>
    <row r="61" ht="13.5" customHeight="1">
      <c r="A61" s="374">
        <f t="shared" si="32"/>
        <v>52</v>
      </c>
      <c r="B61" s="375" t="str">
        <f>'4. Summary statistics'!D510</f>
        <v>11.20%2033A</v>
      </c>
      <c r="C61" s="376" t="str">
        <f>'4. Summary statistics'!E510</f>
        <v>LKB01533A154</v>
      </c>
      <c r="D61" s="284">
        <f>'4. Summary statistics'!C510</f>
        <v>43115</v>
      </c>
      <c r="E61" s="377" t="str">
        <f t="shared" si="10"/>
        <v>03-2018</v>
      </c>
      <c r="F61" s="286">
        <f>'4. Summary statistics'!F510</f>
        <v>238900</v>
      </c>
      <c r="G61" s="378" t="str">
        <f t="shared" si="11"/>
        <v>11.20</v>
      </c>
      <c r="H61" s="379">
        <v>2.0</v>
      </c>
      <c r="I61" s="380">
        <f t="shared" si="12"/>
        <v>2389</v>
      </c>
      <c r="J61" s="380">
        <f t="shared" si="13"/>
        <v>15</v>
      </c>
      <c r="K61" s="284">
        <f>'4. Summary statistics'!B510</f>
        <v>48594</v>
      </c>
      <c r="L61" s="381" t="str">
        <f t="shared" si="14"/>
        <v>03-2033</v>
      </c>
      <c r="M61" s="382">
        <f t="shared" si="15"/>
        <v>11</v>
      </c>
      <c r="N61" s="342">
        <f>-100/PV(vlookup($J61,'1a. Yield curve calculation'!$J$3:$K$63,2)/2,$J61*2,$G61/2,100,0)</f>
        <v>2.061863093</v>
      </c>
      <c r="O61" s="342">
        <f>-100/PV(vlookup($J61,'4. Summary statistics'!$B$664:$C$673,2)/2,$J61*2,$G61/2,100,0)</f>
        <v>0.9439950129</v>
      </c>
      <c r="P61" s="342"/>
      <c r="Q61" s="383">
        <f t="shared" si="16"/>
        <v>54072</v>
      </c>
      <c r="R61" s="384" t="str">
        <f t="shared" si="17"/>
        <v>03-2048</v>
      </c>
      <c r="S61" s="342">
        <f t="shared" si="18"/>
        <v>26</v>
      </c>
      <c r="T61" s="342">
        <f t="shared" ref="T61:U61" si="229">N61</f>
        <v>2.061863093</v>
      </c>
      <c r="U61" s="342">
        <f t="shared" si="229"/>
        <v>0.9439950129</v>
      </c>
      <c r="V61" s="342"/>
      <c r="W61" s="383">
        <f t="shared" si="20"/>
        <v>59551</v>
      </c>
      <c r="X61" s="283" t="str">
        <f t="shared" si="21"/>
        <v>03-2063</v>
      </c>
      <c r="Y61" s="342">
        <f t="shared" si="22"/>
        <v>41</v>
      </c>
      <c r="Z61" s="342">
        <f t="shared" ref="Z61:AA61" si="230">T61</f>
        <v>2.061863093</v>
      </c>
      <c r="AA61" s="342">
        <f t="shared" si="230"/>
        <v>0.9439950129</v>
      </c>
      <c r="AB61" s="342"/>
      <c r="AC61" s="383">
        <f t="shared" si="24"/>
        <v>65030</v>
      </c>
      <c r="AD61" s="283" t="str">
        <f t="shared" si="25"/>
        <v>03-2078</v>
      </c>
      <c r="AE61" s="342">
        <f t="shared" si="26"/>
        <v>56</v>
      </c>
      <c r="AF61" s="342">
        <f t="shared" ref="AF61:AG61" si="231">Z61</f>
        <v>2.061863093</v>
      </c>
      <c r="AG61" s="342">
        <f t="shared" si="231"/>
        <v>0.9439950129</v>
      </c>
      <c r="AH61" s="342"/>
      <c r="AI61" s="383">
        <f t="shared" si="28"/>
        <v>70509</v>
      </c>
      <c r="AJ61" s="283" t="str">
        <f t="shared" si="29"/>
        <v>03-2093</v>
      </c>
      <c r="AK61" s="342">
        <f t="shared" si="30"/>
        <v>71</v>
      </c>
      <c r="AL61" s="342">
        <f t="shared" ref="AL61:AM61" si="232">AF61</f>
        <v>2.061863093</v>
      </c>
      <c r="AM61" s="342">
        <f t="shared" si="232"/>
        <v>0.9439950129</v>
      </c>
      <c r="AN61" s="342"/>
    </row>
    <row r="62" ht="13.5" customHeight="1">
      <c r="A62" s="374">
        <f t="shared" si="32"/>
        <v>53</v>
      </c>
      <c r="B62" s="375" t="str">
        <f>'4. Summary statistics'!D511</f>
        <v>09.00%2033A</v>
      </c>
      <c r="C62" s="376" t="str">
        <f>'4. Summary statistics'!E511</f>
        <v>LKB02033F013</v>
      </c>
      <c r="D62" s="284">
        <f>'4. Summary statistics'!C511</f>
        <v>41426</v>
      </c>
      <c r="E62" s="377" t="str">
        <f t="shared" si="10"/>
        <v>06-2013</v>
      </c>
      <c r="F62" s="286">
        <f>'4. Summary statistics'!F511</f>
        <v>101455.9</v>
      </c>
      <c r="G62" s="378" t="str">
        <f t="shared" si="11"/>
        <v>09.00</v>
      </c>
      <c r="H62" s="379">
        <v>2.0</v>
      </c>
      <c r="I62" s="380">
        <f t="shared" si="12"/>
        <v>1014.559</v>
      </c>
      <c r="J62" s="380">
        <f t="shared" si="13"/>
        <v>20</v>
      </c>
      <c r="K62" s="284">
        <f>'4. Summary statistics'!B511</f>
        <v>48731</v>
      </c>
      <c r="L62" s="381" t="str">
        <f t="shared" si="14"/>
        <v>06-2033</v>
      </c>
      <c r="M62" s="382">
        <f t="shared" si="15"/>
        <v>11</v>
      </c>
      <c r="N62" s="342">
        <f>-100/PV(vlookup($J62,'1a. Yield curve calculation'!$J$3:$K$63,2)/2,$J62*2,$G62/2,100,0)</f>
        <v>2.616885725</v>
      </c>
      <c r="O62" s="342">
        <f>-100/PV(vlookup($J62,'4. Summary statistics'!$B$664:$C$673,2)/2,$J62*2,$G62/2,100,0)</f>
        <v>1.151828198</v>
      </c>
      <c r="P62" s="342"/>
      <c r="Q62" s="383">
        <f t="shared" si="16"/>
        <v>56036</v>
      </c>
      <c r="R62" s="384" t="str">
        <f t="shared" si="17"/>
        <v>06-2053</v>
      </c>
      <c r="S62" s="342">
        <f t="shared" si="18"/>
        <v>31</v>
      </c>
      <c r="T62" s="342">
        <f t="shared" ref="T62:U62" si="233">N62</f>
        <v>2.616885725</v>
      </c>
      <c r="U62" s="342">
        <f t="shared" si="233"/>
        <v>1.151828198</v>
      </c>
      <c r="V62" s="342"/>
      <c r="W62" s="383">
        <f t="shared" si="20"/>
        <v>63341</v>
      </c>
      <c r="X62" s="283" t="str">
        <f t="shared" si="21"/>
        <v>06-2073</v>
      </c>
      <c r="Y62" s="342">
        <f t="shared" si="22"/>
        <v>51</v>
      </c>
      <c r="Z62" s="342">
        <f t="shared" ref="Z62:AA62" si="234">T62</f>
        <v>2.616885725</v>
      </c>
      <c r="AA62" s="342">
        <f t="shared" si="234"/>
        <v>1.151828198</v>
      </c>
      <c r="AB62" s="342"/>
      <c r="AC62" s="383">
        <f t="shared" si="24"/>
        <v>70646</v>
      </c>
      <c r="AD62" s="283" t="str">
        <f t="shared" si="25"/>
        <v>06-2093</v>
      </c>
      <c r="AE62" s="342">
        <f t="shared" si="26"/>
        <v>71</v>
      </c>
      <c r="AF62" s="342">
        <f t="shared" ref="AF62:AG62" si="235">Z62</f>
        <v>2.616885725</v>
      </c>
      <c r="AG62" s="342">
        <f t="shared" si="235"/>
        <v>1.151828198</v>
      </c>
      <c r="AH62" s="342"/>
      <c r="AI62" s="383">
        <f t="shared" si="28"/>
        <v>77950</v>
      </c>
      <c r="AJ62" s="283" t="str">
        <f t="shared" si="29"/>
        <v>06-2113</v>
      </c>
      <c r="AK62" s="342">
        <f t="shared" si="30"/>
        <v>91</v>
      </c>
      <c r="AL62" s="342">
        <f t="shared" ref="AL62:AM62" si="236">AF62</f>
        <v>2.616885725</v>
      </c>
      <c r="AM62" s="342">
        <f t="shared" si="236"/>
        <v>1.151828198</v>
      </c>
      <c r="AN62" s="342"/>
    </row>
    <row r="63" ht="13.5" customHeight="1">
      <c r="A63" s="374">
        <f t="shared" si="32"/>
        <v>54</v>
      </c>
      <c r="B63" s="375" t="str">
        <f>'4. Summary statistics'!D512</f>
        <v>13.25%2033A</v>
      </c>
      <c r="C63" s="376" t="str">
        <f>'4. Summary statistics'!E512</f>
        <v>LKB02033G011</v>
      </c>
      <c r="D63" s="284">
        <f>'4. Summary statistics'!C512</f>
        <v>41487</v>
      </c>
      <c r="E63" s="377" t="str">
        <f t="shared" si="10"/>
        <v>09-2013</v>
      </c>
      <c r="F63" s="286">
        <f>'4. Summary statistics'!F512</f>
        <v>23511.76</v>
      </c>
      <c r="G63" s="378" t="str">
        <f t="shared" si="11"/>
        <v>13.25</v>
      </c>
      <c r="H63" s="379">
        <v>2.0</v>
      </c>
      <c r="I63" s="380">
        <f t="shared" si="12"/>
        <v>235.1176</v>
      </c>
      <c r="J63" s="380">
        <f t="shared" si="13"/>
        <v>20</v>
      </c>
      <c r="K63" s="284">
        <f>'4. Summary statistics'!B512</f>
        <v>48792</v>
      </c>
      <c r="L63" s="381" t="str">
        <f t="shared" si="14"/>
        <v>09-2033</v>
      </c>
      <c r="M63" s="382">
        <f t="shared" si="15"/>
        <v>12</v>
      </c>
      <c r="N63" s="342">
        <f>-100/PV(vlookup($J63,'1a. Yield curve calculation'!$J$3:$K$63,2)/2,$J63*2,$G63/2,100,0)</f>
        <v>1.793760537</v>
      </c>
      <c r="O63" s="342">
        <f>-100/PV(vlookup($J63,'4. Summary statistics'!$B$664:$C$673,2)/2,$J63*2,$G63/2,100,0)</f>
        <v>0.8208033988</v>
      </c>
      <c r="P63" s="342"/>
      <c r="Q63" s="383">
        <f t="shared" si="16"/>
        <v>56097</v>
      </c>
      <c r="R63" s="384" t="str">
        <f t="shared" si="17"/>
        <v>09-2053</v>
      </c>
      <c r="S63" s="342">
        <f t="shared" si="18"/>
        <v>32</v>
      </c>
      <c r="T63" s="342">
        <f t="shared" ref="T63:U63" si="237">N63</f>
        <v>1.793760537</v>
      </c>
      <c r="U63" s="342">
        <f t="shared" si="237"/>
        <v>0.8208033988</v>
      </c>
      <c r="V63" s="342"/>
      <c r="W63" s="383">
        <f t="shared" si="20"/>
        <v>63402</v>
      </c>
      <c r="X63" s="283" t="str">
        <f t="shared" si="21"/>
        <v>09-2073</v>
      </c>
      <c r="Y63" s="342">
        <f t="shared" si="22"/>
        <v>52</v>
      </c>
      <c r="Z63" s="342">
        <f t="shared" ref="Z63:AA63" si="238">T63</f>
        <v>1.793760537</v>
      </c>
      <c r="AA63" s="342">
        <f t="shared" si="238"/>
        <v>0.8208033988</v>
      </c>
      <c r="AB63" s="342"/>
      <c r="AC63" s="383">
        <f t="shared" si="24"/>
        <v>70707</v>
      </c>
      <c r="AD63" s="283" t="str">
        <f t="shared" si="25"/>
        <v>09-2093</v>
      </c>
      <c r="AE63" s="342">
        <f t="shared" si="26"/>
        <v>72</v>
      </c>
      <c r="AF63" s="342">
        <f t="shared" ref="AF63:AG63" si="239">Z63</f>
        <v>1.793760537</v>
      </c>
      <c r="AG63" s="342">
        <f t="shared" si="239"/>
        <v>0.8208033988</v>
      </c>
      <c r="AH63" s="342"/>
      <c r="AI63" s="383">
        <f t="shared" si="28"/>
        <v>78011</v>
      </c>
      <c r="AJ63" s="283" t="str">
        <f t="shared" si="29"/>
        <v>09-2113</v>
      </c>
      <c r="AK63" s="342">
        <f t="shared" si="30"/>
        <v>92</v>
      </c>
      <c r="AL63" s="342">
        <f t="shared" ref="AL63:AM63" si="240">AF63</f>
        <v>1.793760537</v>
      </c>
      <c r="AM63" s="342">
        <f t="shared" si="240"/>
        <v>0.8208033988</v>
      </c>
      <c r="AN63" s="342"/>
    </row>
    <row r="64" ht="13.5" customHeight="1">
      <c r="A64" s="374">
        <f t="shared" si="32"/>
        <v>55</v>
      </c>
      <c r="B64" s="375" t="str">
        <f>'4. Summary statistics'!D513</f>
        <v>09.00%2033B</v>
      </c>
      <c r="C64" s="376" t="str">
        <f>'4. Summary statistics'!E513</f>
        <v>LKB02033K013</v>
      </c>
      <c r="D64" s="284">
        <f>'4. Summary statistics'!C513</f>
        <v>41579</v>
      </c>
      <c r="E64" s="377" t="str">
        <f t="shared" si="10"/>
        <v>12-2013</v>
      </c>
      <c r="F64" s="286">
        <f>'4. Summary statistics'!F513</f>
        <v>20008.84</v>
      </c>
      <c r="G64" s="378" t="str">
        <f t="shared" si="11"/>
        <v>09.00</v>
      </c>
      <c r="H64" s="379">
        <v>2.0</v>
      </c>
      <c r="I64" s="380">
        <f t="shared" si="12"/>
        <v>200.0884</v>
      </c>
      <c r="J64" s="380">
        <f t="shared" si="13"/>
        <v>20</v>
      </c>
      <c r="K64" s="284">
        <f>'4. Summary statistics'!B513</f>
        <v>48884</v>
      </c>
      <c r="L64" s="381" t="str">
        <f t="shared" si="14"/>
        <v>12-2033</v>
      </c>
      <c r="M64" s="382">
        <f t="shared" si="15"/>
        <v>12</v>
      </c>
      <c r="N64" s="342">
        <f>-100/PV(vlookup($J64,'1a. Yield curve calculation'!$J$3:$K$63,2)/2,$J64*2,$G64/2,100,0)</f>
        <v>2.616885725</v>
      </c>
      <c r="O64" s="342">
        <f>-100/PV(vlookup($J64,'4. Summary statistics'!$B$664:$C$673,2)/2,$J64*2,$G64/2,100,0)</f>
        <v>1.151828198</v>
      </c>
      <c r="P64" s="342"/>
      <c r="Q64" s="383">
        <f t="shared" si="16"/>
        <v>56189</v>
      </c>
      <c r="R64" s="384" t="str">
        <f t="shared" si="17"/>
        <v>12-2053</v>
      </c>
      <c r="S64" s="342">
        <f t="shared" si="18"/>
        <v>32</v>
      </c>
      <c r="T64" s="342">
        <f t="shared" ref="T64:U64" si="241">N64</f>
        <v>2.616885725</v>
      </c>
      <c r="U64" s="342">
        <f t="shared" si="241"/>
        <v>1.151828198</v>
      </c>
      <c r="V64" s="342"/>
      <c r="W64" s="383">
        <f t="shared" si="20"/>
        <v>63494</v>
      </c>
      <c r="X64" s="283" t="str">
        <f t="shared" si="21"/>
        <v>12-2073</v>
      </c>
      <c r="Y64" s="342">
        <f t="shared" si="22"/>
        <v>52</v>
      </c>
      <c r="Z64" s="342">
        <f t="shared" ref="Z64:AA64" si="242">T64</f>
        <v>2.616885725</v>
      </c>
      <c r="AA64" s="342">
        <f t="shared" si="242"/>
        <v>1.151828198</v>
      </c>
      <c r="AB64" s="342"/>
      <c r="AC64" s="383">
        <f t="shared" si="24"/>
        <v>70799</v>
      </c>
      <c r="AD64" s="283" t="str">
        <f t="shared" si="25"/>
        <v>12-2093</v>
      </c>
      <c r="AE64" s="342">
        <f t="shared" si="26"/>
        <v>72</v>
      </c>
      <c r="AF64" s="342">
        <f t="shared" ref="AF64:AG64" si="243">Z64</f>
        <v>2.616885725</v>
      </c>
      <c r="AG64" s="342">
        <f t="shared" si="243"/>
        <v>1.151828198</v>
      </c>
      <c r="AH64" s="342"/>
      <c r="AI64" s="383">
        <f t="shared" si="28"/>
        <v>78103</v>
      </c>
      <c r="AJ64" s="283" t="str">
        <f t="shared" si="29"/>
        <v>12-2113</v>
      </c>
      <c r="AK64" s="342">
        <f t="shared" si="30"/>
        <v>92</v>
      </c>
      <c r="AL64" s="342">
        <f t="shared" ref="AL64:AM64" si="244">AF64</f>
        <v>2.616885725</v>
      </c>
      <c r="AM64" s="342">
        <f t="shared" si="244"/>
        <v>1.151828198</v>
      </c>
      <c r="AN64" s="342"/>
    </row>
    <row r="65" ht="13.5" customHeight="1">
      <c r="A65" s="374">
        <f t="shared" si="32"/>
        <v>56</v>
      </c>
      <c r="B65" s="375" t="str">
        <f>'4. Summary statistics'!D514</f>
        <v>13.25%2034A</v>
      </c>
      <c r="C65" s="376" t="str">
        <f>'4. Summary statistics'!E514</f>
        <v>LKB02034A012</v>
      </c>
      <c r="D65" s="284">
        <f>'4. Summary statistics'!C514</f>
        <v>41640</v>
      </c>
      <c r="E65" s="377" t="str">
        <f t="shared" si="10"/>
        <v>03-2014</v>
      </c>
      <c r="F65" s="286">
        <f>'4. Summary statistics'!F514</f>
        <v>77858.98</v>
      </c>
      <c r="G65" s="378" t="str">
        <f t="shared" si="11"/>
        <v>13.25</v>
      </c>
      <c r="H65" s="379">
        <v>2.0</v>
      </c>
      <c r="I65" s="380">
        <f t="shared" si="12"/>
        <v>778.5898</v>
      </c>
      <c r="J65" s="380">
        <f t="shared" si="13"/>
        <v>20</v>
      </c>
      <c r="K65" s="284">
        <f>'4. Summary statistics'!B514</f>
        <v>48945</v>
      </c>
      <c r="L65" s="381" t="str">
        <f t="shared" si="14"/>
        <v>03-2034</v>
      </c>
      <c r="M65" s="382">
        <f t="shared" si="15"/>
        <v>12</v>
      </c>
      <c r="N65" s="342">
        <f>-100/PV(vlookup($J65,'1a. Yield curve calculation'!$J$3:$K$63,2)/2,$J65*2,$G65/2,100,0)</f>
        <v>1.793760537</v>
      </c>
      <c r="O65" s="342">
        <f>-100/PV(vlookup($J65,'4. Summary statistics'!$B$664:$C$673,2)/2,$J65*2,$G65/2,100,0)</f>
        <v>0.8208033988</v>
      </c>
      <c r="P65" s="342"/>
      <c r="Q65" s="383">
        <f t="shared" si="16"/>
        <v>56250</v>
      </c>
      <c r="R65" s="384" t="str">
        <f t="shared" si="17"/>
        <v>03-2054</v>
      </c>
      <c r="S65" s="342">
        <f t="shared" si="18"/>
        <v>32</v>
      </c>
      <c r="T65" s="342">
        <f t="shared" ref="T65:U65" si="245">N65</f>
        <v>1.793760537</v>
      </c>
      <c r="U65" s="342">
        <f t="shared" si="245"/>
        <v>0.8208033988</v>
      </c>
      <c r="V65" s="342"/>
      <c r="W65" s="383">
        <f t="shared" si="20"/>
        <v>63555</v>
      </c>
      <c r="X65" s="283" t="str">
        <f t="shared" si="21"/>
        <v>03-2074</v>
      </c>
      <c r="Y65" s="342">
        <f t="shared" si="22"/>
        <v>52</v>
      </c>
      <c r="Z65" s="342">
        <f t="shared" ref="Z65:AA65" si="246">T65</f>
        <v>1.793760537</v>
      </c>
      <c r="AA65" s="342">
        <f t="shared" si="246"/>
        <v>0.8208033988</v>
      </c>
      <c r="AB65" s="342"/>
      <c r="AC65" s="383">
        <f t="shared" si="24"/>
        <v>70860</v>
      </c>
      <c r="AD65" s="283" t="str">
        <f t="shared" si="25"/>
        <v>03-2094</v>
      </c>
      <c r="AE65" s="342">
        <f t="shared" si="26"/>
        <v>72</v>
      </c>
      <c r="AF65" s="342">
        <f t="shared" ref="AF65:AG65" si="247">Z65</f>
        <v>1.793760537</v>
      </c>
      <c r="AG65" s="342">
        <f t="shared" si="247"/>
        <v>0.8208033988</v>
      </c>
      <c r="AH65" s="342"/>
      <c r="AI65" s="383">
        <f t="shared" si="28"/>
        <v>78164</v>
      </c>
      <c r="AJ65" s="283" t="str">
        <f t="shared" si="29"/>
        <v>03-2114</v>
      </c>
      <c r="AK65" s="342">
        <f t="shared" si="30"/>
        <v>92</v>
      </c>
      <c r="AL65" s="342">
        <f t="shared" ref="AL65:AM65" si="248">AF65</f>
        <v>1.793760537</v>
      </c>
      <c r="AM65" s="342">
        <f t="shared" si="248"/>
        <v>0.8208033988</v>
      </c>
      <c r="AN65" s="342"/>
    </row>
    <row r="66" ht="13.5" customHeight="1">
      <c r="A66" s="374">
        <f t="shared" si="32"/>
        <v>57</v>
      </c>
      <c r="B66" s="375" t="str">
        <f>'4. Summary statistics'!D515</f>
        <v>10.25%2034A</v>
      </c>
      <c r="C66" s="376" t="str">
        <f>'4. Summary statistics'!E515</f>
        <v>LKB01534I155</v>
      </c>
      <c r="D66" s="284">
        <f>'4. Summary statistics'!C515</f>
        <v>43723</v>
      </c>
      <c r="E66" s="377" t="str">
        <f t="shared" si="10"/>
        <v>09-2019</v>
      </c>
      <c r="F66" s="286">
        <f>'4. Summary statistics'!F515</f>
        <v>45000</v>
      </c>
      <c r="G66" s="378" t="str">
        <f t="shared" si="11"/>
        <v>10.25</v>
      </c>
      <c r="H66" s="379">
        <v>2.0</v>
      </c>
      <c r="I66" s="380">
        <f t="shared" si="12"/>
        <v>450</v>
      </c>
      <c r="J66" s="380">
        <f t="shared" si="13"/>
        <v>15</v>
      </c>
      <c r="K66" s="284">
        <f>'4. Summary statistics'!B515</f>
        <v>49202</v>
      </c>
      <c r="L66" s="381" t="str">
        <f t="shared" si="14"/>
        <v>09-2034</v>
      </c>
      <c r="M66" s="382">
        <f t="shared" si="15"/>
        <v>13</v>
      </c>
      <c r="N66" s="342">
        <f>-100/PV(vlookup($J66,'1a. Yield curve calculation'!$J$3:$K$63,2)/2,$J66*2,$G66/2,100,0)</f>
        <v>2.238635559</v>
      </c>
      <c r="O66" s="342">
        <f>-100/PV(vlookup($J66,'4. Summary statistics'!$B$664:$C$673,2)/2,$J66*2,$G66/2,100,0)</f>
        <v>1.012161856</v>
      </c>
      <c r="P66" s="342"/>
      <c r="Q66" s="383">
        <f t="shared" si="16"/>
        <v>54681</v>
      </c>
      <c r="R66" s="384" t="str">
        <f t="shared" si="17"/>
        <v>09-2049</v>
      </c>
      <c r="S66" s="342">
        <f t="shared" si="18"/>
        <v>28</v>
      </c>
      <c r="T66" s="342">
        <f t="shared" ref="T66:U66" si="249">N66</f>
        <v>2.238635559</v>
      </c>
      <c r="U66" s="342">
        <f t="shared" si="249"/>
        <v>1.012161856</v>
      </c>
      <c r="V66" s="342"/>
      <c r="W66" s="383">
        <f t="shared" si="20"/>
        <v>60160</v>
      </c>
      <c r="X66" s="283" t="str">
        <f t="shared" si="21"/>
        <v>09-2064</v>
      </c>
      <c r="Y66" s="342">
        <f t="shared" si="22"/>
        <v>43</v>
      </c>
      <c r="Z66" s="342">
        <f t="shared" ref="Z66:AA66" si="250">T66</f>
        <v>2.238635559</v>
      </c>
      <c r="AA66" s="342">
        <f t="shared" si="250"/>
        <v>1.012161856</v>
      </c>
      <c r="AB66" s="342"/>
      <c r="AC66" s="383">
        <f t="shared" si="24"/>
        <v>65638</v>
      </c>
      <c r="AD66" s="283" t="str">
        <f t="shared" si="25"/>
        <v>09-2079</v>
      </c>
      <c r="AE66" s="342">
        <f t="shared" si="26"/>
        <v>58</v>
      </c>
      <c r="AF66" s="342">
        <f t="shared" ref="AF66:AG66" si="251">Z66</f>
        <v>2.238635559</v>
      </c>
      <c r="AG66" s="342">
        <f t="shared" si="251"/>
        <v>1.012161856</v>
      </c>
      <c r="AH66" s="342"/>
      <c r="AI66" s="383">
        <f t="shared" si="28"/>
        <v>71117</v>
      </c>
      <c r="AJ66" s="283" t="str">
        <f t="shared" si="29"/>
        <v>09-2094</v>
      </c>
      <c r="AK66" s="342">
        <f t="shared" si="30"/>
        <v>73</v>
      </c>
      <c r="AL66" s="342">
        <f t="shared" ref="AL66:AM66" si="252">AF66</f>
        <v>2.238635559</v>
      </c>
      <c r="AM66" s="342">
        <f t="shared" si="252"/>
        <v>1.012161856</v>
      </c>
      <c r="AN66" s="342"/>
    </row>
    <row r="67" ht="13.5" customHeight="1">
      <c r="A67" s="374">
        <f t="shared" si="32"/>
        <v>58</v>
      </c>
      <c r="B67" s="375" t="str">
        <f>'4. Summary statistics'!D516</f>
        <v>11.50%2035A</v>
      </c>
      <c r="C67" s="376" t="str">
        <f>'4. Summary statistics'!E516</f>
        <v>LKB02035C155</v>
      </c>
      <c r="D67" s="284">
        <f>'4. Summary statistics'!C516</f>
        <v>42078</v>
      </c>
      <c r="E67" s="377" t="str">
        <f t="shared" si="10"/>
        <v>03-2015</v>
      </c>
      <c r="F67" s="286">
        <f>'4. Summary statistics'!F516</f>
        <v>124565</v>
      </c>
      <c r="G67" s="378" t="str">
        <f t="shared" si="11"/>
        <v>11.50</v>
      </c>
      <c r="H67" s="379">
        <v>2.0</v>
      </c>
      <c r="I67" s="380">
        <f t="shared" si="12"/>
        <v>1245.65</v>
      </c>
      <c r="J67" s="380">
        <f t="shared" si="13"/>
        <v>20</v>
      </c>
      <c r="K67" s="284">
        <f>'4. Summary statistics'!B516</f>
        <v>49383</v>
      </c>
      <c r="L67" s="381" t="str">
        <f t="shared" si="14"/>
        <v>03-2035</v>
      </c>
      <c r="M67" s="382">
        <f t="shared" si="15"/>
        <v>13</v>
      </c>
      <c r="N67" s="342">
        <f>-100/PV(vlookup($J67,'1a. Yield curve calculation'!$J$3:$K$63,2)/2,$J67*2,$G67/2,100,0)</f>
        <v>2.060652159</v>
      </c>
      <c r="O67" s="342">
        <f>-100/PV(vlookup($J67,'4. Summary statistics'!$B$664:$C$673,2)/2,$J67*2,$G67/2,100,0)</f>
        <v>0.9309722092</v>
      </c>
      <c r="P67" s="342"/>
      <c r="Q67" s="383">
        <f t="shared" si="16"/>
        <v>56688</v>
      </c>
      <c r="R67" s="384" t="str">
        <f t="shared" si="17"/>
        <v>03-2055</v>
      </c>
      <c r="S67" s="342">
        <f t="shared" si="18"/>
        <v>33</v>
      </c>
      <c r="T67" s="342">
        <f t="shared" ref="T67:U67" si="253">N67</f>
        <v>2.060652159</v>
      </c>
      <c r="U67" s="342">
        <f t="shared" si="253"/>
        <v>0.9309722092</v>
      </c>
      <c r="V67" s="342"/>
      <c r="W67" s="383">
        <f t="shared" si="20"/>
        <v>63993</v>
      </c>
      <c r="X67" s="283" t="str">
        <f t="shared" si="21"/>
        <v>03-2075</v>
      </c>
      <c r="Y67" s="342">
        <f t="shared" si="22"/>
        <v>53</v>
      </c>
      <c r="Z67" s="342">
        <f t="shared" ref="Z67:AA67" si="254">T67</f>
        <v>2.060652159</v>
      </c>
      <c r="AA67" s="342">
        <f t="shared" si="254"/>
        <v>0.9309722092</v>
      </c>
      <c r="AB67" s="342"/>
      <c r="AC67" s="383">
        <f t="shared" si="24"/>
        <v>71298</v>
      </c>
      <c r="AD67" s="283" t="str">
        <f t="shared" si="25"/>
        <v>03-2095</v>
      </c>
      <c r="AE67" s="342">
        <f t="shared" si="26"/>
        <v>73</v>
      </c>
      <c r="AF67" s="342">
        <f t="shared" ref="AF67:AG67" si="255">Z67</f>
        <v>2.060652159</v>
      </c>
      <c r="AG67" s="342">
        <f t="shared" si="255"/>
        <v>0.9309722092</v>
      </c>
      <c r="AH67" s="342"/>
      <c r="AI67" s="383">
        <f t="shared" si="28"/>
        <v>78602</v>
      </c>
      <c r="AJ67" s="283" t="str">
        <f t="shared" si="29"/>
        <v>03-2115</v>
      </c>
      <c r="AK67" s="342">
        <f t="shared" si="30"/>
        <v>93</v>
      </c>
      <c r="AL67" s="342">
        <f t="shared" ref="AL67:AM67" si="256">AF67</f>
        <v>2.060652159</v>
      </c>
      <c r="AM67" s="342">
        <f t="shared" si="256"/>
        <v>0.9309722092</v>
      </c>
      <c r="AN67" s="342"/>
    </row>
    <row r="68" ht="13.5" customHeight="1">
      <c r="A68" s="374">
        <f t="shared" si="32"/>
        <v>59</v>
      </c>
      <c r="B68" s="375" t="str">
        <f>'4. Summary statistics'!D517</f>
        <v>10.50%2039A</v>
      </c>
      <c r="C68" s="376" t="str">
        <f>'4. Summary statistics'!E517</f>
        <v>LKB02039H156</v>
      </c>
      <c r="D68" s="284">
        <f>'4. Summary statistics'!C517</f>
        <v>43692</v>
      </c>
      <c r="E68" s="377" t="str">
        <f t="shared" si="10"/>
        <v>09-2019</v>
      </c>
      <c r="F68" s="286">
        <f>'4. Summary statistics'!F517</f>
        <v>25000</v>
      </c>
      <c r="G68" s="378" t="str">
        <f t="shared" si="11"/>
        <v>10.50</v>
      </c>
      <c r="H68" s="379">
        <v>2.0</v>
      </c>
      <c r="I68" s="380">
        <f t="shared" si="12"/>
        <v>250</v>
      </c>
      <c r="J68" s="380">
        <f t="shared" si="13"/>
        <v>20</v>
      </c>
      <c r="K68" s="284">
        <f>'4. Summary statistics'!B517</f>
        <v>50997</v>
      </c>
      <c r="L68" s="381" t="str">
        <f t="shared" si="14"/>
        <v>09-2039</v>
      </c>
      <c r="M68" s="382">
        <f t="shared" si="15"/>
        <v>18</v>
      </c>
      <c r="N68" s="342">
        <f>-100/PV(vlookup($J68,'1a. Yield curve calculation'!$J$3:$K$63,2)/2,$J68*2,$G68/2,100,0)</f>
        <v>2.252133546</v>
      </c>
      <c r="O68" s="342">
        <f>-100/PV(vlookup($J68,'4. Summary statistics'!$B$664:$C$673,2)/2,$J68*2,$G68/2,100,0)</f>
        <v>1.008306871</v>
      </c>
      <c r="P68" s="342"/>
      <c r="Q68" s="383">
        <f t="shared" si="16"/>
        <v>58302</v>
      </c>
      <c r="R68" s="384" t="str">
        <f t="shared" si="17"/>
        <v>09-2059</v>
      </c>
      <c r="S68" s="342">
        <f t="shared" si="18"/>
        <v>38</v>
      </c>
      <c r="T68" s="342">
        <f t="shared" ref="T68:U68" si="257">N68</f>
        <v>2.252133546</v>
      </c>
      <c r="U68" s="342">
        <f t="shared" si="257"/>
        <v>1.008306871</v>
      </c>
      <c r="V68" s="342"/>
      <c r="W68" s="383">
        <f t="shared" si="20"/>
        <v>65607</v>
      </c>
      <c r="X68" s="283" t="str">
        <f t="shared" si="21"/>
        <v>09-2079</v>
      </c>
      <c r="Y68" s="342">
        <f t="shared" si="22"/>
        <v>58</v>
      </c>
      <c r="Z68" s="342">
        <f t="shared" ref="Z68:AA68" si="258">T68</f>
        <v>2.252133546</v>
      </c>
      <c r="AA68" s="342">
        <f t="shared" si="258"/>
        <v>1.008306871</v>
      </c>
      <c r="AB68" s="342"/>
      <c r="AC68" s="383">
        <f t="shared" si="24"/>
        <v>72912</v>
      </c>
      <c r="AD68" s="283" t="str">
        <f t="shared" si="25"/>
        <v>09-2099</v>
      </c>
      <c r="AE68" s="342">
        <f t="shared" si="26"/>
        <v>78</v>
      </c>
      <c r="AF68" s="342">
        <f t="shared" ref="AF68:AG68" si="259">Z68</f>
        <v>2.252133546</v>
      </c>
      <c r="AG68" s="342">
        <f t="shared" si="259"/>
        <v>1.008306871</v>
      </c>
      <c r="AH68" s="342"/>
      <c r="AI68" s="383">
        <f t="shared" si="28"/>
        <v>80216</v>
      </c>
      <c r="AJ68" s="283" t="str">
        <f t="shared" si="29"/>
        <v>09-2119</v>
      </c>
      <c r="AK68" s="342">
        <f t="shared" si="30"/>
        <v>98</v>
      </c>
      <c r="AL68" s="342">
        <f t="shared" ref="AL68:AM68" si="260">AF68</f>
        <v>2.252133546</v>
      </c>
      <c r="AM68" s="342">
        <f t="shared" si="260"/>
        <v>1.008306871</v>
      </c>
      <c r="AN68" s="342"/>
    </row>
    <row r="69" ht="13.5" customHeight="1">
      <c r="A69" s="374">
        <f t="shared" si="32"/>
        <v>60</v>
      </c>
      <c r="B69" s="375" t="str">
        <f>'4. Summary statistics'!D518</f>
        <v>12.00%2041A</v>
      </c>
      <c r="C69" s="376" t="str">
        <f>'4. Summary statistics'!E518</f>
        <v>LKB02541A016</v>
      </c>
      <c r="D69" s="284">
        <f>'4. Summary statistics'!C518</f>
        <v>42370</v>
      </c>
      <c r="E69" s="377" t="str">
        <f t="shared" si="10"/>
        <v>03-2016</v>
      </c>
      <c r="F69" s="286">
        <f>'4. Summary statistics'!F518</f>
        <v>29885</v>
      </c>
      <c r="G69" s="378" t="str">
        <f t="shared" si="11"/>
        <v>12.00</v>
      </c>
      <c r="H69" s="379">
        <v>2.0</v>
      </c>
      <c r="I69" s="380">
        <f t="shared" si="12"/>
        <v>298.85</v>
      </c>
      <c r="J69" s="380">
        <f t="shared" si="13"/>
        <v>25</v>
      </c>
      <c r="K69" s="284">
        <f>'4. Summary statistics'!B518</f>
        <v>51502</v>
      </c>
      <c r="L69" s="381" t="str">
        <f t="shared" si="14"/>
        <v>03-2041</v>
      </c>
      <c r="M69" s="382">
        <f t="shared" si="15"/>
        <v>19</v>
      </c>
      <c r="N69" s="342">
        <f>-100/PV(vlookup($J69,'1a. Yield curve calculation'!$J$3:$K$63,2)/2,$J69*2,$G69/2,100,0)</f>
        <v>1.67444089</v>
      </c>
      <c r="O69" s="342">
        <f>-100/PV(vlookup($J69,'4. Summary statistics'!$B$664:$C$673,2)/2,$J69*2,$G69/2,100,0)</f>
        <v>0.8911947506</v>
      </c>
      <c r="P69" s="342"/>
      <c r="Q69" s="383">
        <f t="shared" si="16"/>
        <v>60633</v>
      </c>
      <c r="R69" s="384" t="str">
        <f t="shared" si="17"/>
        <v>03-2066</v>
      </c>
      <c r="S69" s="342">
        <f t="shared" si="18"/>
        <v>44</v>
      </c>
      <c r="T69" s="342">
        <f t="shared" ref="T69:U69" si="261">N69</f>
        <v>1.67444089</v>
      </c>
      <c r="U69" s="342">
        <f t="shared" si="261"/>
        <v>0.8911947506</v>
      </c>
      <c r="V69" s="342"/>
      <c r="W69" s="383">
        <f t="shared" si="20"/>
        <v>69764</v>
      </c>
      <c r="X69" s="283" t="str">
        <f t="shared" si="21"/>
        <v>03-2091</v>
      </c>
      <c r="Y69" s="342">
        <f t="shared" si="22"/>
        <v>69</v>
      </c>
      <c r="Z69" s="342">
        <f t="shared" ref="Z69:AA69" si="262">T69</f>
        <v>1.67444089</v>
      </c>
      <c r="AA69" s="342">
        <f t="shared" si="262"/>
        <v>0.8911947506</v>
      </c>
      <c r="AB69" s="342"/>
      <c r="AC69" s="383">
        <f t="shared" si="24"/>
        <v>78894</v>
      </c>
      <c r="AD69" s="283" t="str">
        <f t="shared" si="25"/>
        <v>03-2116</v>
      </c>
      <c r="AE69" s="342">
        <f t="shared" si="26"/>
        <v>94</v>
      </c>
      <c r="AF69" s="342">
        <f t="shared" ref="AF69:AG69" si="263">Z69</f>
        <v>1.67444089</v>
      </c>
      <c r="AG69" s="342">
        <f t="shared" si="263"/>
        <v>0.8911947506</v>
      </c>
      <c r="AH69" s="342"/>
      <c r="AI69" s="383">
        <f t="shared" si="28"/>
        <v>88026</v>
      </c>
      <c r="AJ69" s="283" t="str">
        <f t="shared" si="29"/>
        <v>03-2141</v>
      </c>
      <c r="AK69" s="342">
        <f t="shared" si="30"/>
        <v>119</v>
      </c>
      <c r="AL69" s="342">
        <f t="shared" ref="AL69:AM69" si="264">AF69</f>
        <v>1.67444089</v>
      </c>
      <c r="AM69" s="342">
        <f t="shared" si="264"/>
        <v>0.8911947506</v>
      </c>
      <c r="AN69" s="342"/>
    </row>
    <row r="70" ht="13.5" customHeight="1">
      <c r="A70" s="374">
        <f t="shared" si="32"/>
        <v>61</v>
      </c>
      <c r="B70" s="375" t="str">
        <f>'4. Summary statistics'!D519</f>
        <v>09.00%2043A</v>
      </c>
      <c r="C70" s="376" t="str">
        <f>'4. Summary statistics'!E519</f>
        <v>LKB03043F011</v>
      </c>
      <c r="D70" s="284">
        <f>'4. Summary statistics'!C519</f>
        <v>41426</v>
      </c>
      <c r="E70" s="377" t="str">
        <f t="shared" si="10"/>
        <v>06-2013</v>
      </c>
      <c r="F70" s="286">
        <f>'4. Summary statistics'!F519</f>
        <v>33809.25</v>
      </c>
      <c r="G70" s="378" t="str">
        <f t="shared" si="11"/>
        <v>09.00</v>
      </c>
      <c r="H70" s="379">
        <v>2.0</v>
      </c>
      <c r="I70" s="380">
        <f t="shared" si="12"/>
        <v>338.0925</v>
      </c>
      <c r="J70" s="380">
        <f t="shared" si="13"/>
        <v>30</v>
      </c>
      <c r="K70" s="284">
        <f>'4. Summary statistics'!B519</f>
        <v>52383</v>
      </c>
      <c r="L70" s="381" t="str">
        <f t="shared" si="14"/>
        <v>06-2043</v>
      </c>
      <c r="M70" s="382">
        <f t="shared" si="15"/>
        <v>21</v>
      </c>
      <c r="N70" s="342">
        <f>-100/PV(vlookup($J70,'1a. Yield curve calculation'!$J$3:$K$63,2)/2,$J70*2,$G70/2,100,0)</f>
        <v>2.236352734</v>
      </c>
      <c r="O70" s="342">
        <f>-100/PV(vlookup($J70,'4. Summary statistics'!$B$664:$C$673,2)/2,$J70*2,$G70/2,100,0)</f>
        <v>1.188784428</v>
      </c>
      <c r="P70" s="342"/>
      <c r="Q70" s="383">
        <f t="shared" si="16"/>
        <v>63341</v>
      </c>
      <c r="R70" s="384" t="str">
        <f t="shared" si="17"/>
        <v>06-2073</v>
      </c>
      <c r="S70" s="342">
        <f t="shared" si="18"/>
        <v>51</v>
      </c>
      <c r="T70" s="342">
        <f t="shared" ref="T70:U70" si="265">N70</f>
        <v>2.236352734</v>
      </c>
      <c r="U70" s="342">
        <f t="shared" si="265"/>
        <v>1.188784428</v>
      </c>
      <c r="V70" s="342"/>
      <c r="W70" s="383">
        <f t="shared" si="20"/>
        <v>74297</v>
      </c>
      <c r="X70" s="283" t="str">
        <f t="shared" si="21"/>
        <v>06-2103</v>
      </c>
      <c r="Y70" s="342">
        <f t="shared" si="22"/>
        <v>81</v>
      </c>
      <c r="Z70" s="342">
        <f t="shared" ref="Z70:AA70" si="266">T70</f>
        <v>2.236352734</v>
      </c>
      <c r="AA70" s="342">
        <f t="shared" si="266"/>
        <v>1.188784428</v>
      </c>
      <c r="AB70" s="342"/>
      <c r="AC70" s="383">
        <f t="shared" si="24"/>
        <v>85255</v>
      </c>
      <c r="AD70" s="283" t="str">
        <f t="shared" si="25"/>
        <v>06-2133</v>
      </c>
      <c r="AE70" s="342">
        <f t="shared" si="26"/>
        <v>111</v>
      </c>
      <c r="AF70" s="342">
        <f t="shared" ref="AF70:AG70" si="267">Z70</f>
        <v>2.236352734</v>
      </c>
      <c r="AG70" s="342">
        <f t="shared" si="267"/>
        <v>1.188784428</v>
      </c>
      <c r="AH70" s="342"/>
      <c r="AI70" s="383">
        <f t="shared" si="28"/>
        <v>96212</v>
      </c>
      <c r="AJ70" s="283" t="str">
        <f t="shared" si="29"/>
        <v>06-2163</v>
      </c>
      <c r="AK70" s="342">
        <f t="shared" si="30"/>
        <v>142</v>
      </c>
      <c r="AL70" s="342">
        <f t="shared" ref="AL70:AM70" si="268">AF70</f>
        <v>2.236352734</v>
      </c>
      <c r="AM70" s="342">
        <f t="shared" si="268"/>
        <v>1.188784428</v>
      </c>
      <c r="AN70" s="342"/>
    </row>
    <row r="71" ht="13.5" customHeight="1">
      <c r="A71" s="374">
        <f t="shared" si="32"/>
        <v>62</v>
      </c>
      <c r="B71" s="375" t="str">
        <f>'4. Summary statistics'!D520</f>
        <v>13.50%2044A</v>
      </c>
      <c r="C71" s="376" t="str">
        <f>'4. Summary statistics'!E520</f>
        <v>LKB03044A010</v>
      </c>
      <c r="D71" s="284">
        <f>'4. Summary statistics'!C520</f>
        <v>41640</v>
      </c>
      <c r="E71" s="377" t="str">
        <f t="shared" si="10"/>
        <v>03-2014</v>
      </c>
      <c r="F71" s="286">
        <f>'4. Summary statistics'!F520</f>
        <v>10969.85</v>
      </c>
      <c r="G71" s="378" t="str">
        <f t="shared" si="11"/>
        <v>13.50</v>
      </c>
      <c r="H71" s="379">
        <v>2.0</v>
      </c>
      <c r="I71" s="380">
        <f t="shared" si="12"/>
        <v>109.6985</v>
      </c>
      <c r="J71" s="380">
        <f t="shared" si="13"/>
        <v>30</v>
      </c>
      <c r="K71" s="284">
        <f>'4. Summary statistics'!B520</f>
        <v>52597</v>
      </c>
      <c r="L71" s="381" t="str">
        <f t="shared" si="14"/>
        <v>03-2044</v>
      </c>
      <c r="M71" s="382">
        <f t="shared" si="15"/>
        <v>22</v>
      </c>
      <c r="N71" s="342">
        <f>-100/PV(vlookup($J71,'1a. Yield curve calculation'!$J$3:$K$63,2)/2,$J71*2,$G71/2,100,0)</f>
        <v>1.494361566</v>
      </c>
      <c r="O71" s="342">
        <f>-100/PV(vlookup($J71,'4. Summary statistics'!$B$664:$C$673,2)/2,$J71*2,$G71/2,100,0)</f>
        <v>0.8061754121</v>
      </c>
      <c r="P71" s="342"/>
      <c r="Q71" s="383">
        <f t="shared" si="16"/>
        <v>63555</v>
      </c>
      <c r="R71" s="384" t="str">
        <f t="shared" si="17"/>
        <v>03-2074</v>
      </c>
      <c r="S71" s="342">
        <f t="shared" si="18"/>
        <v>52</v>
      </c>
      <c r="T71" s="342">
        <f t="shared" ref="T71:U71" si="269">N71</f>
        <v>1.494361566</v>
      </c>
      <c r="U71" s="342">
        <f t="shared" si="269"/>
        <v>0.8061754121</v>
      </c>
      <c r="V71" s="342"/>
      <c r="W71" s="383">
        <f t="shared" si="20"/>
        <v>74511</v>
      </c>
      <c r="X71" s="283" t="str">
        <f t="shared" si="21"/>
        <v>03-2104</v>
      </c>
      <c r="Y71" s="342">
        <f t="shared" si="22"/>
        <v>82</v>
      </c>
      <c r="Z71" s="342">
        <f t="shared" ref="Z71:AA71" si="270">T71</f>
        <v>1.494361566</v>
      </c>
      <c r="AA71" s="342">
        <f t="shared" si="270"/>
        <v>0.8061754121</v>
      </c>
      <c r="AB71" s="342"/>
      <c r="AC71" s="383">
        <f t="shared" si="24"/>
        <v>85469</v>
      </c>
      <c r="AD71" s="283" t="str">
        <f t="shared" si="25"/>
        <v>03-2134</v>
      </c>
      <c r="AE71" s="342">
        <f t="shared" si="26"/>
        <v>112</v>
      </c>
      <c r="AF71" s="342">
        <f t="shared" ref="AF71:AG71" si="271">Z71</f>
        <v>1.494361566</v>
      </c>
      <c r="AG71" s="342">
        <f t="shared" si="271"/>
        <v>0.8061754121</v>
      </c>
      <c r="AH71" s="342"/>
      <c r="AI71" s="383">
        <f t="shared" si="28"/>
        <v>96426</v>
      </c>
      <c r="AJ71" s="283" t="str">
        <f t="shared" si="29"/>
        <v>03-2164</v>
      </c>
      <c r="AK71" s="342">
        <f t="shared" si="30"/>
        <v>142</v>
      </c>
      <c r="AL71" s="342">
        <f t="shared" ref="AL71:AM71" si="272">AF71</f>
        <v>1.494361566</v>
      </c>
      <c r="AM71" s="342">
        <f t="shared" si="272"/>
        <v>0.8061754121</v>
      </c>
      <c r="AN71" s="342"/>
    </row>
    <row r="72" ht="13.5" customHeight="1">
      <c r="A72" s="374">
        <f t="shared" si="32"/>
        <v>63</v>
      </c>
      <c r="B72" s="375" t="str">
        <f>'4. Summary statistics'!D521</f>
        <v>13.50%2044B</v>
      </c>
      <c r="C72" s="376" t="str">
        <f>'4. Summary statistics'!E521</f>
        <v>LKB03044F019</v>
      </c>
      <c r="D72" s="284">
        <f>'4. Summary statistics'!C521</f>
        <v>41791</v>
      </c>
      <c r="E72" s="377" t="str">
        <f t="shared" si="10"/>
        <v>06-2014</v>
      </c>
      <c r="F72" s="286">
        <f>'4. Summary statistics'!F521</f>
        <v>77861.76</v>
      </c>
      <c r="G72" s="378" t="str">
        <f t="shared" si="11"/>
        <v>13.50</v>
      </c>
      <c r="H72" s="379">
        <v>2.0</v>
      </c>
      <c r="I72" s="380">
        <f t="shared" si="12"/>
        <v>778.6176</v>
      </c>
      <c r="J72" s="380">
        <f t="shared" si="13"/>
        <v>30</v>
      </c>
      <c r="K72" s="284">
        <f>'4. Summary statistics'!B521</f>
        <v>52749</v>
      </c>
      <c r="L72" s="381" t="str">
        <f t="shared" si="14"/>
        <v>06-2044</v>
      </c>
      <c r="M72" s="382">
        <f t="shared" si="15"/>
        <v>22</v>
      </c>
      <c r="N72" s="342">
        <f>-100/PV(vlookup($J72,'1a. Yield curve calculation'!$J$3:$K$63,2)/2,$J72*2,$G72/2,100,0)</f>
        <v>1.494361566</v>
      </c>
      <c r="O72" s="342">
        <f>-100/PV(vlookup($J72,'4. Summary statistics'!$B$664:$C$673,2)/2,$J72*2,$G72/2,100,0)</f>
        <v>0.8061754121</v>
      </c>
      <c r="P72" s="342"/>
      <c r="Q72" s="383">
        <f t="shared" si="16"/>
        <v>63706</v>
      </c>
      <c r="R72" s="384" t="str">
        <f t="shared" si="17"/>
        <v>06-2074</v>
      </c>
      <c r="S72" s="342">
        <f t="shared" si="18"/>
        <v>52</v>
      </c>
      <c r="T72" s="342">
        <f t="shared" ref="T72:U72" si="273">N72</f>
        <v>1.494361566</v>
      </c>
      <c r="U72" s="342">
        <f t="shared" si="273"/>
        <v>0.8061754121</v>
      </c>
      <c r="V72" s="342"/>
      <c r="W72" s="383">
        <f t="shared" si="20"/>
        <v>74663</v>
      </c>
      <c r="X72" s="283" t="str">
        <f t="shared" si="21"/>
        <v>06-2104</v>
      </c>
      <c r="Y72" s="342">
        <f t="shared" si="22"/>
        <v>82</v>
      </c>
      <c r="Z72" s="342">
        <f t="shared" ref="Z72:AA72" si="274">T72</f>
        <v>1.494361566</v>
      </c>
      <c r="AA72" s="342">
        <f t="shared" si="274"/>
        <v>0.8061754121</v>
      </c>
      <c r="AB72" s="342"/>
      <c r="AC72" s="383">
        <f t="shared" si="24"/>
        <v>85620</v>
      </c>
      <c r="AD72" s="283" t="str">
        <f t="shared" si="25"/>
        <v>06-2134</v>
      </c>
      <c r="AE72" s="342">
        <f t="shared" si="26"/>
        <v>112</v>
      </c>
      <c r="AF72" s="342">
        <f t="shared" ref="AF72:AG72" si="275">Z72</f>
        <v>1.494361566</v>
      </c>
      <c r="AG72" s="342">
        <f t="shared" si="275"/>
        <v>0.8061754121</v>
      </c>
      <c r="AH72" s="342"/>
      <c r="AI72" s="383">
        <f t="shared" si="28"/>
        <v>96578</v>
      </c>
      <c r="AJ72" s="283" t="str">
        <f t="shared" si="29"/>
        <v>06-2164</v>
      </c>
      <c r="AK72" s="342">
        <f t="shared" si="30"/>
        <v>143</v>
      </c>
      <c r="AL72" s="342">
        <f t="shared" ref="AL72:AM72" si="276">AF72</f>
        <v>1.494361566</v>
      </c>
      <c r="AM72" s="342">
        <f t="shared" si="276"/>
        <v>0.8061754121</v>
      </c>
      <c r="AN72" s="342"/>
    </row>
    <row r="73" ht="13.5" customHeight="1">
      <c r="A73" s="374">
        <f t="shared" si="32"/>
        <v>64</v>
      </c>
      <c r="B73" s="375" t="str">
        <f>'4. Summary statistics'!D522</f>
        <v>12.50%2045A</v>
      </c>
      <c r="C73" s="376" t="str">
        <f>'4. Summary statistics'!E522</f>
        <v>LKB03045C013</v>
      </c>
      <c r="D73" s="284">
        <f>'4. Summary statistics'!C522</f>
        <v>42064</v>
      </c>
      <c r="E73" s="377" t="str">
        <f t="shared" si="10"/>
        <v>03-2015</v>
      </c>
      <c r="F73" s="286">
        <f>'4. Summary statistics'!F522</f>
        <v>10058</v>
      </c>
      <c r="G73" s="378" t="str">
        <f t="shared" si="11"/>
        <v>12.50</v>
      </c>
      <c r="H73" s="379">
        <v>2.0</v>
      </c>
      <c r="I73" s="380">
        <f t="shared" si="12"/>
        <v>100.58</v>
      </c>
      <c r="J73" s="380">
        <f t="shared" si="13"/>
        <v>30</v>
      </c>
      <c r="K73" s="284">
        <f>'4. Summary statistics'!B522</f>
        <v>53022</v>
      </c>
      <c r="L73" s="381" t="str">
        <f t="shared" si="14"/>
        <v>03-2045</v>
      </c>
      <c r="M73" s="382">
        <f t="shared" si="15"/>
        <v>23</v>
      </c>
      <c r="N73" s="342">
        <f>-100/PV(vlookup($J73,'1a. Yield curve calculation'!$J$3:$K$63,2)/2,$J73*2,$G73/2,100,0)</f>
        <v>1.613311483</v>
      </c>
      <c r="O73" s="342">
        <f>-100/PV(vlookup($J73,'4. Summary statistics'!$B$664:$C$673,2)/2,$J73*2,$G73/2,100,0)</f>
        <v>0.8682762562</v>
      </c>
      <c r="P73" s="342"/>
      <c r="Q73" s="383">
        <f t="shared" si="16"/>
        <v>63979</v>
      </c>
      <c r="R73" s="384" t="str">
        <f t="shared" si="17"/>
        <v>03-2075</v>
      </c>
      <c r="S73" s="342">
        <f t="shared" si="18"/>
        <v>53</v>
      </c>
      <c r="T73" s="342">
        <f t="shared" ref="T73:U73" si="277">N73</f>
        <v>1.613311483</v>
      </c>
      <c r="U73" s="342">
        <f t="shared" si="277"/>
        <v>0.8682762562</v>
      </c>
      <c r="V73" s="342"/>
      <c r="W73" s="383">
        <f t="shared" si="20"/>
        <v>74936</v>
      </c>
      <c r="X73" s="283" t="str">
        <f t="shared" si="21"/>
        <v>03-2105</v>
      </c>
      <c r="Y73" s="342">
        <f t="shared" si="22"/>
        <v>83</v>
      </c>
      <c r="Z73" s="342">
        <f t="shared" ref="Z73:AA73" si="278">T73</f>
        <v>1.613311483</v>
      </c>
      <c r="AA73" s="342">
        <f t="shared" si="278"/>
        <v>0.8682762562</v>
      </c>
      <c r="AB73" s="342"/>
      <c r="AC73" s="383">
        <f t="shared" si="24"/>
        <v>85893</v>
      </c>
      <c r="AD73" s="283" t="str">
        <f t="shared" si="25"/>
        <v>03-2135</v>
      </c>
      <c r="AE73" s="342">
        <f t="shared" si="26"/>
        <v>113</v>
      </c>
      <c r="AF73" s="342">
        <f t="shared" ref="AF73:AG73" si="279">Z73</f>
        <v>1.613311483</v>
      </c>
      <c r="AG73" s="342">
        <f t="shared" si="279"/>
        <v>0.8682762562</v>
      </c>
      <c r="AH73" s="342"/>
      <c r="AI73" s="383">
        <f t="shared" si="28"/>
        <v>96851</v>
      </c>
      <c r="AJ73" s="283" t="str">
        <f t="shared" si="29"/>
        <v>03-2165</v>
      </c>
      <c r="AK73" s="342">
        <f t="shared" si="30"/>
        <v>143</v>
      </c>
      <c r="AL73" s="342">
        <f t="shared" ref="AL73:AM73" si="280">AF73</f>
        <v>1.613311483</v>
      </c>
      <c r="AM73" s="342">
        <f t="shared" si="280"/>
        <v>0.8682762562</v>
      </c>
      <c r="AN73" s="342"/>
    </row>
  </sheetData>
  <autoFilter ref="$A$9:$AN$72"/>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5" max="5" width="13.14"/>
  </cols>
  <sheetData>
    <row r="1">
      <c r="A1" s="386" t="s">
        <v>309</v>
      </c>
      <c r="B1" s="322"/>
      <c r="C1" s="322"/>
      <c r="D1" s="322"/>
      <c r="E1" s="387"/>
      <c r="F1" s="231"/>
      <c r="O1" s="80"/>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252"/>
      <c r="BQ1" s="333"/>
      <c r="BR1" s="333"/>
      <c r="BS1" s="333"/>
      <c r="BT1" s="333"/>
      <c r="BU1" s="333"/>
      <c r="BV1" s="333"/>
      <c r="BW1" s="333"/>
      <c r="BX1" s="333"/>
      <c r="BY1" s="333"/>
      <c r="BZ1" s="333"/>
      <c r="CA1" s="333"/>
      <c r="CB1" s="333"/>
      <c r="CC1" s="333"/>
      <c r="CD1" s="333"/>
      <c r="CE1" s="333"/>
      <c r="CF1" s="333"/>
      <c r="CG1" s="333"/>
      <c r="CH1" s="333"/>
      <c r="CI1" s="333"/>
      <c r="CJ1" s="333"/>
      <c r="CK1" s="333"/>
      <c r="CL1" s="333"/>
      <c r="CM1" s="333"/>
      <c r="CN1" s="333"/>
      <c r="CO1" s="333"/>
      <c r="CP1" s="333"/>
      <c r="CQ1" s="333"/>
      <c r="CR1" s="333"/>
      <c r="CS1" s="333"/>
      <c r="CT1" s="333"/>
      <c r="CU1" s="333"/>
      <c r="CV1" s="333"/>
      <c r="CW1" s="333"/>
      <c r="CX1" s="333"/>
      <c r="CY1" s="333"/>
      <c r="CZ1" s="333"/>
      <c r="DA1" s="333"/>
      <c r="DB1" s="333"/>
      <c r="DC1" s="333"/>
      <c r="DD1" s="333"/>
      <c r="DE1" s="333"/>
      <c r="DF1" s="333"/>
      <c r="DG1" s="333"/>
      <c r="DH1" s="333"/>
      <c r="DI1" s="333"/>
      <c r="DJ1" s="333"/>
      <c r="DK1" s="333"/>
      <c r="DL1" s="333"/>
      <c r="DM1" s="333"/>
      <c r="DN1" s="333"/>
      <c r="DO1" s="333"/>
      <c r="DP1" s="333"/>
      <c r="DQ1" s="333"/>
      <c r="DR1" s="333"/>
      <c r="DS1" s="333"/>
      <c r="DT1" s="333"/>
      <c r="DU1" s="333"/>
      <c r="DV1" s="333"/>
      <c r="DW1" s="333"/>
      <c r="DX1" s="333"/>
      <c r="DY1" s="333"/>
      <c r="DZ1" s="333"/>
      <c r="EA1" s="333"/>
      <c r="EB1" s="333"/>
      <c r="EC1" s="252"/>
      <c r="ED1" s="252"/>
      <c r="EE1" s="333"/>
      <c r="EF1" s="333"/>
      <c r="EG1" s="333"/>
      <c r="EH1" s="333"/>
      <c r="EI1" s="333"/>
      <c r="EJ1" s="333"/>
      <c r="EK1" s="333"/>
      <c r="EL1" s="333"/>
      <c r="EM1" s="333"/>
      <c r="EN1" s="333"/>
      <c r="EO1" s="333"/>
      <c r="EP1" s="333"/>
      <c r="EQ1" s="333"/>
      <c r="ER1" s="333"/>
      <c r="ES1" s="333"/>
      <c r="ET1" s="333"/>
      <c r="EU1" s="333"/>
      <c r="EV1" s="333"/>
      <c r="EW1" s="333"/>
      <c r="EX1" s="333"/>
      <c r="EY1" s="333"/>
      <c r="EZ1" s="333"/>
      <c r="FA1" s="333"/>
      <c r="FB1" s="333"/>
      <c r="FC1" s="333"/>
      <c r="FD1" s="333"/>
      <c r="FE1" s="333"/>
      <c r="FF1" s="333"/>
      <c r="FG1" s="333"/>
      <c r="FH1" s="333"/>
      <c r="FI1" s="333"/>
      <c r="FJ1" s="333"/>
      <c r="FK1" s="333"/>
      <c r="FL1" s="333"/>
      <c r="FM1" s="333"/>
      <c r="FN1" s="333"/>
      <c r="FO1" s="333"/>
      <c r="FP1" s="333"/>
      <c r="FQ1" s="333"/>
      <c r="FR1" s="333"/>
      <c r="FS1" s="333"/>
      <c r="FT1" s="333"/>
      <c r="FU1" s="333"/>
      <c r="FV1" s="333"/>
      <c r="FW1" s="333"/>
      <c r="FX1" s="333"/>
      <c r="FY1" s="333"/>
      <c r="FZ1" s="333"/>
      <c r="GA1" s="333"/>
      <c r="GB1" s="333"/>
      <c r="GC1" s="333"/>
      <c r="GD1" s="333"/>
      <c r="GE1" s="333"/>
      <c r="GF1" s="333"/>
      <c r="GG1" s="333"/>
      <c r="GH1" s="333"/>
      <c r="GI1" s="333"/>
      <c r="GJ1" s="333"/>
      <c r="GK1" s="333"/>
      <c r="GL1" s="333"/>
      <c r="GM1" s="333"/>
      <c r="GN1" s="333"/>
      <c r="GO1" s="333"/>
      <c r="GP1" s="333"/>
      <c r="GQ1" s="333"/>
      <c r="GR1" s="333"/>
      <c r="GS1" s="333"/>
      <c r="GT1" s="333"/>
      <c r="GU1" s="333"/>
      <c r="GV1" s="333"/>
      <c r="GW1" s="333"/>
      <c r="GX1" s="333"/>
      <c r="GY1" s="333"/>
      <c r="GZ1" s="333"/>
      <c r="HA1" s="333"/>
      <c r="HB1" s="333"/>
      <c r="HC1" s="333"/>
      <c r="HD1" s="333"/>
      <c r="HE1" s="333"/>
      <c r="HF1" s="333"/>
      <c r="HG1" s="333"/>
      <c r="HH1" s="333"/>
      <c r="HI1" s="333"/>
      <c r="HJ1" s="333"/>
      <c r="HK1" s="333"/>
      <c r="HL1" s="333"/>
      <c r="HM1" s="333"/>
      <c r="HN1" s="333"/>
      <c r="HO1" s="333"/>
      <c r="HP1" s="333"/>
      <c r="HQ1" s="333"/>
      <c r="HR1" s="333"/>
      <c r="HS1" s="333"/>
      <c r="HT1" s="333"/>
      <c r="HU1" s="333"/>
      <c r="HV1" s="333"/>
      <c r="HW1" s="333"/>
      <c r="HX1" s="333"/>
      <c r="HY1" s="333"/>
      <c r="HZ1" s="333"/>
      <c r="IA1" s="333"/>
      <c r="IB1" s="333"/>
      <c r="IC1" s="333"/>
      <c r="ID1" s="333"/>
      <c r="IE1" s="333"/>
      <c r="IF1" s="333"/>
      <c r="IG1" s="333"/>
      <c r="IH1" s="333"/>
      <c r="II1" s="333"/>
      <c r="IJ1" s="333"/>
      <c r="IK1" s="333"/>
      <c r="IL1" s="333"/>
      <c r="IM1" s="333"/>
      <c r="IN1" s="333"/>
      <c r="IO1" s="333"/>
      <c r="IP1" s="333"/>
      <c r="IQ1" s="333"/>
      <c r="IR1" s="333"/>
      <c r="IS1" s="333"/>
      <c r="IT1" s="333"/>
      <c r="IU1" s="333"/>
      <c r="IV1" s="333"/>
      <c r="IW1" s="333"/>
      <c r="IX1" s="333"/>
      <c r="IY1" s="333"/>
      <c r="IZ1" s="333"/>
      <c r="JA1" s="333"/>
      <c r="JB1" s="333"/>
      <c r="JC1" s="333"/>
      <c r="JD1" s="333"/>
      <c r="JE1" s="333"/>
      <c r="JF1" s="333"/>
      <c r="JG1" s="333"/>
      <c r="JH1" s="333"/>
      <c r="JI1" s="333"/>
      <c r="JJ1" s="333"/>
      <c r="JK1" s="333"/>
      <c r="JL1" s="333"/>
      <c r="JM1" s="333"/>
      <c r="JN1" s="333"/>
      <c r="JO1" s="333"/>
      <c r="JP1" s="333"/>
      <c r="JQ1" s="333"/>
      <c r="JR1" s="333"/>
      <c r="JS1" s="333"/>
      <c r="JT1" s="333"/>
      <c r="JU1" s="333"/>
      <c r="JV1" s="333"/>
      <c r="JW1" s="333"/>
      <c r="JX1" s="333"/>
      <c r="JY1" s="333"/>
      <c r="JZ1" s="333"/>
      <c r="KA1" s="333"/>
      <c r="KB1" s="333"/>
      <c r="KC1" s="333"/>
      <c r="KD1" s="333"/>
      <c r="KE1" s="333"/>
      <c r="KF1" s="333"/>
      <c r="KG1" s="333"/>
      <c r="KH1" s="333"/>
      <c r="KI1" s="333"/>
      <c r="KJ1" s="333"/>
      <c r="KK1" s="333"/>
      <c r="KL1" s="333"/>
      <c r="KM1" s="333"/>
      <c r="KN1" s="333"/>
      <c r="KO1" s="333"/>
      <c r="KP1" s="333"/>
      <c r="KQ1" s="333"/>
      <c r="KR1" s="333"/>
      <c r="KS1" s="333"/>
      <c r="KT1" s="333"/>
      <c r="KU1" s="333"/>
      <c r="KV1" s="333"/>
      <c r="KW1" s="333"/>
      <c r="KX1" s="333"/>
      <c r="KY1" s="333"/>
      <c r="KZ1" s="333"/>
      <c r="LA1" s="333"/>
      <c r="LB1" s="333"/>
      <c r="LC1" s="333"/>
      <c r="LD1" s="333"/>
      <c r="LE1" s="333"/>
      <c r="LF1" s="333"/>
      <c r="LG1" s="333"/>
      <c r="LH1" s="333"/>
      <c r="LI1" s="333"/>
      <c r="LJ1" s="333"/>
      <c r="LK1" s="333"/>
      <c r="LL1" s="333"/>
      <c r="LM1" s="333"/>
      <c r="LN1" s="333"/>
      <c r="LO1" s="333"/>
      <c r="LP1" s="333"/>
    </row>
    <row r="2">
      <c r="A2" s="386" t="s">
        <v>310</v>
      </c>
      <c r="B2" s="322"/>
      <c r="C2" s="322"/>
      <c r="D2" s="322"/>
      <c r="E2" s="388"/>
      <c r="F2" s="322"/>
      <c r="G2" s="322"/>
      <c r="H2" s="322"/>
      <c r="J2" s="389" t="s">
        <v>311</v>
      </c>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252"/>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c r="CS2" s="333"/>
      <c r="CT2" s="333"/>
      <c r="CU2" s="333"/>
      <c r="CV2" s="333"/>
      <c r="CW2" s="333"/>
      <c r="CX2" s="333"/>
      <c r="CY2" s="333"/>
      <c r="CZ2" s="333"/>
      <c r="DA2" s="333"/>
      <c r="DB2" s="333"/>
      <c r="DC2" s="333"/>
      <c r="DD2" s="333"/>
      <c r="DE2" s="333"/>
      <c r="DF2" s="333"/>
      <c r="DG2" s="333"/>
      <c r="DH2" s="333"/>
      <c r="DI2" s="333"/>
      <c r="DJ2" s="333"/>
      <c r="DK2" s="333"/>
      <c r="DL2" s="333"/>
      <c r="DM2" s="333"/>
      <c r="DN2" s="333"/>
      <c r="DO2" s="333"/>
      <c r="DP2" s="333"/>
      <c r="DQ2" s="333"/>
      <c r="DR2" s="333"/>
      <c r="DS2" s="333"/>
      <c r="DT2" s="333"/>
      <c r="DU2" s="333"/>
      <c r="DV2" s="333"/>
      <c r="DW2" s="333"/>
      <c r="DX2" s="333"/>
      <c r="DY2" s="333"/>
      <c r="DZ2" s="333"/>
      <c r="EA2" s="333"/>
      <c r="EB2" s="333"/>
      <c r="EC2" s="252"/>
      <c r="ED2" s="252"/>
      <c r="EE2" s="333"/>
      <c r="EF2" s="333"/>
      <c r="EG2" s="333"/>
      <c r="EH2" s="333"/>
      <c r="EI2" s="333"/>
      <c r="EJ2" s="333"/>
      <c r="EK2" s="333"/>
      <c r="EL2" s="333"/>
      <c r="EM2" s="333"/>
      <c r="EN2" s="333"/>
      <c r="EO2" s="333"/>
      <c r="EP2" s="333"/>
      <c r="EQ2" s="333"/>
      <c r="ER2" s="333"/>
      <c r="ES2" s="333"/>
      <c r="ET2" s="333"/>
      <c r="EU2" s="333"/>
      <c r="EV2" s="333"/>
      <c r="EW2" s="333"/>
      <c r="EX2" s="333"/>
      <c r="EY2" s="333"/>
      <c r="EZ2" s="333"/>
      <c r="FA2" s="333"/>
      <c r="FB2" s="333"/>
      <c r="FC2" s="333"/>
      <c r="FD2" s="333"/>
      <c r="FE2" s="333"/>
      <c r="FF2" s="333"/>
      <c r="FG2" s="333"/>
      <c r="FH2" s="333"/>
      <c r="FI2" s="333"/>
      <c r="FJ2" s="333"/>
      <c r="FK2" s="333"/>
      <c r="FL2" s="333"/>
      <c r="FM2" s="333"/>
      <c r="FN2" s="333"/>
      <c r="FO2" s="333"/>
      <c r="FP2" s="333"/>
      <c r="FQ2" s="333"/>
      <c r="FR2" s="333"/>
      <c r="FS2" s="333"/>
      <c r="FT2" s="333"/>
      <c r="FU2" s="333"/>
      <c r="FV2" s="333"/>
      <c r="FW2" s="333"/>
      <c r="FX2" s="333"/>
      <c r="FY2" s="333"/>
      <c r="FZ2" s="333"/>
      <c r="GA2" s="333"/>
      <c r="GB2" s="333"/>
      <c r="GC2" s="333"/>
      <c r="GD2" s="333"/>
      <c r="GE2" s="333"/>
      <c r="GF2" s="333"/>
      <c r="GG2" s="333"/>
      <c r="GH2" s="333"/>
      <c r="GI2" s="333"/>
      <c r="GJ2" s="333"/>
      <c r="GK2" s="333"/>
      <c r="GL2" s="333"/>
      <c r="GM2" s="333"/>
      <c r="GN2" s="333"/>
      <c r="GO2" s="333"/>
      <c r="GP2" s="333"/>
      <c r="GQ2" s="333"/>
      <c r="GR2" s="333"/>
      <c r="GS2" s="333"/>
      <c r="GT2" s="333"/>
      <c r="GU2" s="333"/>
      <c r="GV2" s="333"/>
      <c r="GW2" s="333"/>
      <c r="GX2" s="333"/>
      <c r="GY2" s="333"/>
      <c r="GZ2" s="333"/>
      <c r="HA2" s="333"/>
      <c r="HB2" s="333"/>
      <c r="HC2" s="333"/>
      <c r="HD2" s="333"/>
      <c r="HE2" s="333"/>
      <c r="HF2" s="333"/>
      <c r="HG2" s="333"/>
      <c r="HH2" s="333"/>
      <c r="HI2" s="333"/>
      <c r="HJ2" s="333"/>
      <c r="HK2" s="333"/>
      <c r="HL2" s="333"/>
      <c r="HM2" s="333"/>
      <c r="HN2" s="333"/>
      <c r="HO2" s="333"/>
      <c r="HP2" s="333"/>
      <c r="HQ2" s="333"/>
      <c r="HR2" s="333"/>
      <c r="HS2" s="333"/>
      <c r="HT2" s="333"/>
      <c r="HU2" s="333"/>
      <c r="HV2" s="333"/>
      <c r="HW2" s="333"/>
      <c r="HX2" s="333"/>
      <c r="HY2" s="333"/>
      <c r="HZ2" s="333"/>
      <c r="IA2" s="333"/>
      <c r="IB2" s="333"/>
      <c r="IC2" s="333"/>
      <c r="ID2" s="333"/>
      <c r="IE2" s="333"/>
      <c r="IF2" s="333"/>
      <c r="IG2" s="333"/>
      <c r="IH2" s="333"/>
      <c r="II2" s="333"/>
      <c r="IJ2" s="333"/>
      <c r="IK2" s="333"/>
      <c r="IL2" s="333"/>
      <c r="IM2" s="333"/>
      <c r="IN2" s="333"/>
      <c r="IO2" s="333"/>
      <c r="IP2" s="333"/>
      <c r="IQ2" s="333"/>
      <c r="IR2" s="333"/>
      <c r="IS2" s="333"/>
      <c r="IT2" s="333"/>
      <c r="IU2" s="333"/>
      <c r="IV2" s="333"/>
      <c r="IW2" s="333"/>
      <c r="IX2" s="333"/>
      <c r="IY2" s="333"/>
      <c r="IZ2" s="333"/>
      <c r="JA2" s="333"/>
      <c r="JB2" s="333"/>
      <c r="JC2" s="333"/>
      <c r="JD2" s="333"/>
      <c r="JE2" s="333"/>
      <c r="JF2" s="333"/>
      <c r="JG2" s="333"/>
      <c r="JH2" s="333"/>
      <c r="JI2" s="333"/>
      <c r="JJ2" s="333"/>
      <c r="JK2" s="333"/>
      <c r="JL2" s="333"/>
      <c r="JM2" s="333"/>
      <c r="JN2" s="333"/>
      <c r="JO2" s="333"/>
      <c r="JP2" s="333"/>
      <c r="JQ2" s="333"/>
      <c r="JR2" s="333"/>
      <c r="JS2" s="333"/>
      <c r="JT2" s="333"/>
      <c r="JU2" s="333"/>
      <c r="JV2" s="333"/>
      <c r="JW2" s="333"/>
      <c r="JX2" s="333"/>
      <c r="JY2" s="333"/>
      <c r="JZ2" s="333"/>
      <c r="KA2" s="333"/>
      <c r="KB2" s="333"/>
      <c r="KC2" s="333"/>
      <c r="KD2" s="333"/>
      <c r="KE2" s="333"/>
      <c r="KF2" s="333"/>
      <c r="KG2" s="333"/>
      <c r="KH2" s="333"/>
      <c r="KI2" s="333"/>
      <c r="KJ2" s="333"/>
      <c r="KK2" s="333"/>
      <c r="KL2" s="333"/>
      <c r="KM2" s="333"/>
      <c r="KN2" s="333"/>
      <c r="KO2" s="333"/>
      <c r="KP2" s="333"/>
      <c r="KQ2" s="333"/>
      <c r="KR2" s="333"/>
      <c r="KS2" s="333"/>
      <c r="KT2" s="333"/>
      <c r="KU2" s="333"/>
      <c r="KV2" s="333"/>
      <c r="KW2" s="333"/>
      <c r="KX2" s="333"/>
      <c r="KY2" s="333"/>
      <c r="KZ2" s="333"/>
      <c r="LA2" s="333"/>
      <c r="LB2" s="333"/>
      <c r="LC2" s="333"/>
      <c r="LD2" s="333"/>
      <c r="LE2" s="333"/>
      <c r="LF2" s="333"/>
      <c r="LG2" s="333"/>
      <c r="LH2" s="333"/>
      <c r="LI2" s="333"/>
      <c r="LJ2" s="333"/>
      <c r="LK2" s="333"/>
      <c r="LL2" s="333"/>
      <c r="LM2" s="333"/>
      <c r="LN2" s="333"/>
      <c r="LO2" s="333"/>
      <c r="LP2" s="333"/>
    </row>
    <row r="3">
      <c r="A3" s="326" t="s">
        <v>273</v>
      </c>
      <c r="B3" s="327" t="s">
        <v>22</v>
      </c>
      <c r="C3" s="328">
        <v>2019.0</v>
      </c>
      <c r="D3" s="329"/>
      <c r="E3" s="330" t="s">
        <v>274</v>
      </c>
      <c r="F3" s="327"/>
      <c r="G3" s="327" t="str">
        <f t="shared" ref="G3:H3" si="1">B3</f>
        <v>Current</v>
      </c>
      <c r="H3" s="328">
        <f t="shared" si="1"/>
        <v>2019</v>
      </c>
      <c r="I3" s="329"/>
      <c r="K3" s="326" t="s">
        <v>273</v>
      </c>
      <c r="L3" s="327" t="str">
        <f t="shared" ref="L3:M3" si="2">G3</f>
        <v>Current</v>
      </c>
      <c r="M3" s="328">
        <f t="shared" si="2"/>
        <v>2019</v>
      </c>
      <c r="N3" s="329"/>
      <c r="O3" s="330" t="s">
        <v>274</v>
      </c>
      <c r="Q3" s="327" t="s">
        <v>22</v>
      </c>
      <c r="R3" s="328" t="s">
        <v>269</v>
      </c>
      <c r="S3" s="329"/>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252"/>
      <c r="BR3" s="252"/>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252"/>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c r="IN3" s="333"/>
      <c r="IO3" s="333"/>
      <c r="IP3" s="333"/>
      <c r="IQ3" s="333"/>
      <c r="IR3" s="333"/>
      <c r="IS3" s="333"/>
      <c r="IT3" s="333"/>
      <c r="IU3" s="333"/>
      <c r="IV3" s="333"/>
      <c r="IW3" s="333"/>
      <c r="IX3" s="333"/>
      <c r="IY3" s="333"/>
      <c r="IZ3" s="333"/>
      <c r="JA3" s="333"/>
      <c r="JB3" s="333"/>
      <c r="JC3" s="333"/>
      <c r="JD3" s="333"/>
      <c r="JE3" s="333"/>
      <c r="JF3" s="333"/>
      <c r="JG3" s="333"/>
      <c r="JH3" s="333"/>
      <c r="JI3" s="333"/>
      <c r="JJ3" s="333"/>
      <c r="JK3" s="333"/>
      <c r="JL3" s="333"/>
      <c r="JM3" s="333"/>
      <c r="JN3" s="333"/>
      <c r="JO3" s="333"/>
      <c r="JP3" s="333"/>
      <c r="JQ3" s="333"/>
      <c r="JR3" s="333"/>
      <c r="JS3" s="333"/>
      <c r="JT3" s="333"/>
      <c r="JU3" s="333"/>
      <c r="JV3" s="333"/>
      <c r="JW3" s="333"/>
      <c r="JX3" s="333"/>
      <c r="JY3" s="333"/>
      <c r="JZ3" s="333"/>
      <c r="KA3" s="333"/>
      <c r="KB3" s="333"/>
      <c r="KC3" s="333"/>
      <c r="KD3" s="333"/>
      <c r="KE3" s="333"/>
      <c r="KF3" s="333"/>
      <c r="KG3" s="333"/>
      <c r="KH3" s="333"/>
      <c r="KI3" s="333"/>
      <c r="KJ3" s="333"/>
      <c r="KK3" s="333"/>
      <c r="KL3" s="333"/>
      <c r="KM3" s="333"/>
      <c r="KN3" s="333"/>
      <c r="KO3" s="333"/>
      <c r="KP3" s="333"/>
      <c r="KQ3" s="333"/>
      <c r="KR3" s="333"/>
      <c r="KS3" s="333"/>
      <c r="KT3" s="333"/>
      <c r="KU3" s="333"/>
      <c r="KV3" s="333"/>
      <c r="KW3" s="333"/>
      <c r="KX3" s="333"/>
      <c r="KY3" s="333"/>
      <c r="KZ3" s="333"/>
      <c r="LA3" s="333"/>
      <c r="LB3" s="333"/>
      <c r="LC3" s="333"/>
      <c r="LD3" s="333"/>
      <c r="LE3" s="333"/>
      <c r="LF3" s="333"/>
      <c r="LG3" s="333"/>
      <c r="LH3" s="333"/>
      <c r="LI3" s="333"/>
      <c r="LJ3" s="333"/>
      <c r="LK3" s="333"/>
      <c r="LL3" s="333"/>
      <c r="LM3" s="333"/>
      <c r="LN3" s="333"/>
      <c r="LO3" s="333"/>
      <c r="LP3" s="333"/>
    </row>
    <row r="4">
      <c r="A4" s="331" t="str">
        <f>'3b. TBond Projections'!A76</f>
        <v>09-2022</v>
      </c>
      <c r="B4" s="82">
        <f>'3b. TBond Projections'!B76/1000000</f>
        <v>8.16041969</v>
      </c>
      <c r="C4" s="82">
        <f>'3b. TBond Projections'!B134/1000000</f>
        <v>8.16041969</v>
      </c>
      <c r="D4" s="82"/>
      <c r="E4" s="20" t="str">
        <f t="shared" ref="E4:E43" si="3">if(LEFT(A4,SEARCH("-",A4,1)-1)="06",A4," ")</f>
        <v> </v>
      </c>
      <c r="K4" s="331" t="str">
        <f t="shared" ref="K4:K43" si="4">A4</f>
        <v>09-2022</v>
      </c>
      <c r="L4" s="82">
        <f t="shared" ref="L4:L43" si="5">B194/1000000</f>
        <v>0.2330416939</v>
      </c>
      <c r="M4" s="82">
        <f t="shared" ref="M4:M43" si="6">B248/1000000</f>
        <v>0.2330416939</v>
      </c>
      <c r="N4" s="82"/>
      <c r="O4" s="20" t="str">
        <f t="shared" ref="O4:O43" si="7">if(LEFT(K4,SEARCH("-",K4,1)-1)="06",K4," ")</f>
        <v> </v>
      </c>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252"/>
      <c r="BR4" s="252"/>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333"/>
      <c r="CZ4" s="333"/>
      <c r="DA4" s="333"/>
      <c r="DB4" s="333"/>
      <c r="DC4" s="333"/>
      <c r="DD4" s="333"/>
      <c r="DE4" s="333"/>
      <c r="DF4" s="333"/>
      <c r="DG4" s="333"/>
      <c r="DH4" s="333"/>
      <c r="DI4" s="333"/>
      <c r="DJ4" s="333"/>
      <c r="DK4" s="333"/>
      <c r="DL4" s="333"/>
      <c r="DM4" s="333"/>
      <c r="DN4" s="333"/>
      <c r="DO4" s="333"/>
      <c r="DP4" s="333"/>
      <c r="DQ4" s="333"/>
      <c r="DR4" s="333"/>
      <c r="DS4" s="333"/>
      <c r="DT4" s="333"/>
      <c r="DU4" s="333"/>
      <c r="DV4" s="333"/>
      <c r="DW4" s="333"/>
      <c r="DX4" s="333"/>
      <c r="DY4" s="333"/>
      <c r="DZ4" s="333"/>
      <c r="EA4" s="333"/>
      <c r="EB4" s="333"/>
      <c r="EC4" s="333"/>
      <c r="ED4" s="333"/>
      <c r="EE4" s="252"/>
      <c r="EF4" s="333"/>
      <c r="EG4" s="333"/>
      <c r="EH4" s="333"/>
      <c r="EI4" s="333"/>
      <c r="EJ4" s="333"/>
      <c r="EK4" s="333"/>
      <c r="EL4" s="333"/>
      <c r="EM4" s="333"/>
      <c r="EN4" s="333"/>
      <c r="EO4" s="333"/>
      <c r="EP4" s="333"/>
      <c r="EQ4" s="333"/>
      <c r="ER4" s="333"/>
      <c r="ES4" s="333"/>
      <c r="ET4" s="333"/>
      <c r="EU4" s="333"/>
      <c r="EV4" s="333"/>
      <c r="EW4" s="333"/>
      <c r="EX4" s="333"/>
      <c r="EY4" s="333"/>
      <c r="EZ4" s="333"/>
      <c r="FA4" s="333"/>
      <c r="FB4" s="333"/>
      <c r="FC4" s="333"/>
      <c r="FD4" s="333"/>
      <c r="FE4" s="333"/>
      <c r="FF4" s="333"/>
      <c r="FG4" s="333"/>
      <c r="FH4" s="333"/>
      <c r="FI4" s="333"/>
      <c r="FJ4" s="333"/>
      <c r="FK4" s="333"/>
      <c r="FL4" s="333"/>
      <c r="FM4" s="333"/>
      <c r="FN4" s="333"/>
      <c r="FO4" s="333"/>
      <c r="FP4" s="333"/>
      <c r="FQ4" s="333"/>
      <c r="FR4" s="333"/>
      <c r="FS4" s="333"/>
      <c r="FT4" s="333"/>
      <c r="FU4" s="333"/>
      <c r="FV4" s="333"/>
      <c r="FW4" s="333"/>
      <c r="FX4" s="333"/>
      <c r="FY4" s="333"/>
      <c r="FZ4" s="333"/>
      <c r="GA4" s="333"/>
      <c r="GB4" s="333"/>
      <c r="GC4" s="333"/>
      <c r="GD4" s="333"/>
      <c r="GE4" s="333"/>
      <c r="GF4" s="333"/>
      <c r="GG4" s="333"/>
      <c r="GH4" s="333"/>
      <c r="GI4" s="333"/>
      <c r="GJ4" s="333"/>
      <c r="GK4" s="333"/>
      <c r="GL4" s="333"/>
      <c r="GM4" s="333"/>
      <c r="GN4" s="333"/>
      <c r="GO4" s="333"/>
      <c r="GP4" s="333"/>
      <c r="GQ4" s="333"/>
      <c r="GR4" s="333"/>
      <c r="GS4" s="333"/>
      <c r="GT4" s="333"/>
      <c r="GU4" s="333"/>
      <c r="GV4" s="333"/>
      <c r="GW4" s="333"/>
      <c r="GX4" s="333"/>
      <c r="GY4" s="333"/>
      <c r="GZ4" s="333"/>
      <c r="HA4" s="333"/>
      <c r="HB4" s="333"/>
      <c r="HC4" s="333"/>
      <c r="HD4" s="333"/>
      <c r="HE4" s="333"/>
      <c r="HF4" s="333"/>
      <c r="HG4" s="333"/>
      <c r="HH4" s="333"/>
      <c r="HI4" s="333"/>
      <c r="HJ4" s="333"/>
      <c r="HK4" s="333"/>
      <c r="HL4" s="333"/>
      <c r="HM4" s="333"/>
      <c r="HN4" s="333"/>
      <c r="HO4" s="333"/>
      <c r="HP4" s="333"/>
      <c r="HQ4" s="333"/>
      <c r="HR4" s="333"/>
      <c r="HS4" s="333"/>
      <c r="HT4" s="333"/>
      <c r="HU4" s="333"/>
      <c r="HV4" s="333"/>
      <c r="HW4" s="333"/>
      <c r="HX4" s="333"/>
      <c r="HY4" s="333"/>
      <c r="HZ4" s="333"/>
      <c r="IA4" s="333"/>
      <c r="IB4" s="333"/>
      <c r="IC4" s="333"/>
      <c r="ID4" s="333"/>
      <c r="IE4" s="333"/>
      <c r="IF4" s="333"/>
      <c r="IG4" s="333"/>
      <c r="IH4" s="333"/>
      <c r="II4" s="333"/>
      <c r="IJ4" s="333"/>
      <c r="IK4" s="333"/>
      <c r="IL4" s="333"/>
      <c r="IM4" s="333"/>
      <c r="IN4" s="333"/>
      <c r="IO4" s="333"/>
      <c r="IP4" s="333"/>
      <c r="IQ4" s="333"/>
      <c r="IR4" s="333"/>
      <c r="IS4" s="333"/>
      <c r="IT4" s="333"/>
      <c r="IU4" s="333"/>
      <c r="IV4" s="333"/>
      <c r="IW4" s="333"/>
      <c r="IX4" s="333"/>
      <c r="IY4" s="333"/>
      <c r="IZ4" s="333"/>
      <c r="JA4" s="333"/>
      <c r="JB4" s="333"/>
      <c r="JC4" s="333"/>
      <c r="JD4" s="333"/>
      <c r="JE4" s="333"/>
      <c r="JF4" s="333"/>
      <c r="JG4" s="333"/>
      <c r="JH4" s="333"/>
      <c r="JI4" s="333"/>
      <c r="JJ4" s="333"/>
      <c r="JK4" s="333"/>
      <c r="JL4" s="333"/>
      <c r="JM4" s="333"/>
      <c r="JN4" s="333"/>
      <c r="JO4" s="333"/>
      <c r="JP4" s="333"/>
      <c r="JQ4" s="333"/>
      <c r="JR4" s="333"/>
      <c r="JS4" s="333"/>
      <c r="JT4" s="333"/>
      <c r="JU4" s="333"/>
      <c r="JV4" s="333"/>
      <c r="JW4" s="333"/>
      <c r="JX4" s="333"/>
      <c r="JY4" s="333"/>
      <c r="JZ4" s="333"/>
      <c r="KA4" s="333"/>
      <c r="KB4" s="333"/>
      <c r="KC4" s="333"/>
      <c r="KD4" s="333"/>
      <c r="KE4" s="333"/>
      <c r="KF4" s="333"/>
      <c r="KG4" s="333"/>
      <c r="KH4" s="333"/>
      <c r="KI4" s="333"/>
      <c r="KJ4" s="333"/>
      <c r="KK4" s="333"/>
      <c r="KL4" s="333"/>
      <c r="KM4" s="333"/>
      <c r="KN4" s="333"/>
      <c r="KO4" s="333"/>
      <c r="KP4" s="333"/>
      <c r="KQ4" s="333"/>
      <c r="KR4" s="333"/>
      <c r="KS4" s="333"/>
      <c r="KT4" s="333"/>
      <c r="KU4" s="333"/>
      <c r="KV4" s="333"/>
      <c r="KW4" s="333"/>
      <c r="KX4" s="333"/>
      <c r="KY4" s="333"/>
      <c r="KZ4" s="333"/>
      <c r="LA4" s="333"/>
      <c r="LB4" s="333"/>
      <c r="LC4" s="333"/>
      <c r="LD4" s="333"/>
      <c r="LE4" s="333"/>
      <c r="LF4" s="333"/>
      <c r="LG4" s="333"/>
      <c r="LH4" s="333"/>
      <c r="LI4" s="333"/>
      <c r="LJ4" s="333"/>
      <c r="LK4" s="333"/>
      <c r="LL4" s="333"/>
      <c r="LM4" s="333"/>
      <c r="LN4" s="333"/>
      <c r="LO4" s="333"/>
      <c r="LP4" s="333"/>
    </row>
    <row r="5">
      <c r="A5" s="331" t="str">
        <f>'3b. TBond Projections'!A77</f>
        <v>12-2022</v>
      </c>
      <c r="B5" s="82">
        <f>'3b. TBond Projections'!B77/1000000</f>
        <v>8.419231072</v>
      </c>
      <c r="C5" s="82">
        <f>'3b. TBond Projections'!B135/1000000</f>
        <v>8.173076304</v>
      </c>
      <c r="D5" s="82"/>
      <c r="E5" s="20" t="str">
        <f t="shared" si="3"/>
        <v> </v>
      </c>
      <c r="K5" s="331" t="str">
        <f t="shared" si="4"/>
        <v>12-2022</v>
      </c>
      <c r="L5" s="82">
        <f t="shared" si="5"/>
        <v>0.181908706</v>
      </c>
      <c r="M5" s="82">
        <f t="shared" si="6"/>
        <v>0.181908706</v>
      </c>
      <c r="N5" s="82"/>
      <c r="O5" s="20" t="str">
        <f t="shared" si="7"/>
        <v> </v>
      </c>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252"/>
      <c r="BR5" s="252"/>
      <c r="BS5" s="333"/>
      <c r="BT5" s="333"/>
      <c r="BU5" s="333"/>
      <c r="BV5" s="333"/>
      <c r="BW5" s="333"/>
      <c r="BX5" s="333"/>
      <c r="BY5" s="333"/>
      <c r="BZ5" s="333"/>
      <c r="CA5" s="333"/>
      <c r="CB5" s="333"/>
      <c r="CC5" s="333"/>
      <c r="CD5" s="333"/>
      <c r="CE5" s="333"/>
      <c r="CF5" s="333"/>
      <c r="CG5" s="333"/>
      <c r="CH5" s="333"/>
      <c r="CI5" s="333"/>
      <c r="CJ5" s="333"/>
      <c r="CK5" s="333"/>
      <c r="CL5" s="333"/>
      <c r="CM5" s="333"/>
      <c r="CN5" s="333"/>
      <c r="CO5" s="333"/>
      <c r="CP5" s="333"/>
      <c r="CQ5" s="333"/>
      <c r="CR5" s="333"/>
      <c r="CS5" s="333"/>
      <c r="CT5" s="333"/>
      <c r="CU5" s="333"/>
      <c r="CV5" s="333"/>
      <c r="CW5" s="333"/>
      <c r="CX5" s="333"/>
      <c r="CY5" s="333"/>
      <c r="CZ5" s="333"/>
      <c r="DA5" s="333"/>
      <c r="DB5" s="333"/>
      <c r="DC5" s="333"/>
      <c r="DD5" s="333"/>
      <c r="DE5" s="333"/>
      <c r="DF5" s="333"/>
      <c r="DG5" s="333"/>
      <c r="DH5" s="333"/>
      <c r="DI5" s="333"/>
      <c r="DJ5" s="333"/>
      <c r="DK5" s="333"/>
      <c r="DL5" s="333"/>
      <c r="DM5" s="333"/>
      <c r="DN5" s="333"/>
      <c r="DO5" s="333"/>
      <c r="DP5" s="333"/>
      <c r="DQ5" s="333"/>
      <c r="DR5" s="333"/>
      <c r="DS5" s="333"/>
      <c r="DT5" s="333"/>
      <c r="DU5" s="333"/>
      <c r="DV5" s="333"/>
      <c r="DW5" s="333"/>
      <c r="DX5" s="333"/>
      <c r="DY5" s="333"/>
      <c r="DZ5" s="333"/>
      <c r="EA5" s="333"/>
      <c r="EB5" s="333"/>
      <c r="EC5" s="333"/>
      <c r="ED5" s="333"/>
      <c r="EE5" s="252"/>
      <c r="EF5" s="333"/>
      <c r="EG5" s="333"/>
      <c r="EH5" s="333"/>
      <c r="EI5" s="333"/>
      <c r="EJ5" s="333"/>
      <c r="EK5" s="333"/>
      <c r="EL5" s="333"/>
      <c r="EM5" s="333"/>
      <c r="EN5" s="333"/>
      <c r="EO5" s="333"/>
      <c r="EP5" s="333"/>
      <c r="EQ5" s="333"/>
      <c r="ER5" s="333"/>
      <c r="ES5" s="333"/>
      <c r="ET5" s="333"/>
      <c r="EU5" s="333"/>
      <c r="EV5" s="333"/>
      <c r="EW5" s="333"/>
      <c r="EX5" s="333"/>
      <c r="EY5" s="333"/>
      <c r="EZ5" s="333"/>
      <c r="FA5" s="333"/>
      <c r="FB5" s="333"/>
      <c r="FC5" s="333"/>
      <c r="FD5" s="333"/>
      <c r="FE5" s="333"/>
      <c r="FF5" s="333"/>
      <c r="FG5" s="333"/>
      <c r="FH5" s="333"/>
      <c r="FI5" s="333"/>
      <c r="FJ5" s="333"/>
      <c r="FK5" s="333"/>
      <c r="FL5" s="333"/>
      <c r="FM5" s="333"/>
      <c r="FN5" s="333"/>
      <c r="FO5" s="333"/>
      <c r="FP5" s="333"/>
      <c r="FQ5" s="333"/>
      <c r="FR5" s="333"/>
      <c r="FS5" s="333"/>
      <c r="FT5" s="333"/>
      <c r="FU5" s="333"/>
      <c r="FV5" s="333"/>
      <c r="FW5" s="333"/>
      <c r="FX5" s="333"/>
      <c r="FY5" s="333"/>
      <c r="FZ5" s="333"/>
      <c r="GA5" s="333"/>
      <c r="GB5" s="333"/>
      <c r="GC5" s="333"/>
      <c r="GD5" s="333"/>
      <c r="GE5" s="333"/>
      <c r="GF5" s="333"/>
      <c r="GG5" s="333"/>
      <c r="GH5" s="333"/>
      <c r="GI5" s="333"/>
      <c r="GJ5" s="333"/>
      <c r="GK5" s="333"/>
      <c r="GL5" s="333"/>
      <c r="GM5" s="333"/>
      <c r="GN5" s="333"/>
      <c r="GO5" s="333"/>
      <c r="GP5" s="333"/>
      <c r="GQ5" s="333"/>
      <c r="GR5" s="333"/>
      <c r="GS5" s="333"/>
      <c r="GT5" s="333"/>
      <c r="GU5" s="333"/>
      <c r="GV5" s="333"/>
      <c r="GW5" s="333"/>
      <c r="GX5" s="333"/>
      <c r="GY5" s="333"/>
      <c r="GZ5" s="333"/>
      <c r="HA5" s="333"/>
      <c r="HB5" s="333"/>
      <c r="HC5" s="333"/>
      <c r="HD5" s="333"/>
      <c r="HE5" s="333"/>
      <c r="HF5" s="333"/>
      <c r="HG5" s="333"/>
      <c r="HH5" s="333"/>
      <c r="HI5" s="333"/>
      <c r="HJ5" s="333"/>
      <c r="HK5" s="333"/>
      <c r="HL5" s="333"/>
      <c r="HM5" s="333"/>
      <c r="HN5" s="333"/>
      <c r="HO5" s="333"/>
      <c r="HP5" s="333"/>
      <c r="HQ5" s="333"/>
      <c r="HR5" s="333"/>
      <c r="HS5" s="333"/>
      <c r="HT5" s="333"/>
      <c r="HU5" s="333"/>
      <c r="HV5" s="333"/>
      <c r="HW5" s="333"/>
      <c r="HX5" s="333"/>
      <c r="HY5" s="333"/>
      <c r="HZ5" s="333"/>
      <c r="IA5" s="333"/>
      <c r="IB5" s="333"/>
      <c r="IC5" s="333"/>
      <c r="ID5" s="333"/>
      <c r="IE5" s="333"/>
      <c r="IF5" s="333"/>
      <c r="IG5" s="333"/>
      <c r="IH5" s="333"/>
      <c r="II5" s="333"/>
      <c r="IJ5" s="333"/>
      <c r="IK5" s="333"/>
      <c r="IL5" s="333"/>
      <c r="IM5" s="333"/>
      <c r="IN5" s="333"/>
      <c r="IO5" s="333"/>
      <c r="IP5" s="333"/>
      <c r="IQ5" s="333"/>
      <c r="IR5" s="333"/>
      <c r="IS5" s="333"/>
      <c r="IT5" s="333"/>
      <c r="IU5" s="333"/>
      <c r="IV5" s="333"/>
      <c r="IW5" s="333"/>
      <c r="IX5" s="333"/>
      <c r="IY5" s="333"/>
      <c r="IZ5" s="333"/>
      <c r="JA5" s="333"/>
      <c r="JB5" s="333"/>
      <c r="JC5" s="333"/>
      <c r="JD5" s="333"/>
      <c r="JE5" s="333"/>
      <c r="JF5" s="333"/>
      <c r="JG5" s="333"/>
      <c r="JH5" s="333"/>
      <c r="JI5" s="333"/>
      <c r="JJ5" s="333"/>
      <c r="JK5" s="333"/>
      <c r="JL5" s="333"/>
      <c r="JM5" s="333"/>
      <c r="JN5" s="333"/>
      <c r="JO5" s="333"/>
      <c r="JP5" s="333"/>
      <c r="JQ5" s="333"/>
      <c r="JR5" s="333"/>
      <c r="JS5" s="333"/>
      <c r="JT5" s="333"/>
      <c r="JU5" s="333"/>
      <c r="JV5" s="333"/>
      <c r="JW5" s="333"/>
      <c r="JX5" s="333"/>
      <c r="JY5" s="333"/>
      <c r="JZ5" s="333"/>
      <c r="KA5" s="333"/>
      <c r="KB5" s="333"/>
      <c r="KC5" s="333"/>
      <c r="KD5" s="333"/>
      <c r="KE5" s="333"/>
      <c r="KF5" s="333"/>
      <c r="KG5" s="333"/>
      <c r="KH5" s="333"/>
      <c r="KI5" s="333"/>
      <c r="KJ5" s="333"/>
      <c r="KK5" s="333"/>
      <c r="KL5" s="333"/>
      <c r="KM5" s="333"/>
      <c r="KN5" s="333"/>
      <c r="KO5" s="333"/>
      <c r="KP5" s="333"/>
      <c r="KQ5" s="333"/>
      <c r="KR5" s="333"/>
      <c r="KS5" s="333"/>
      <c r="KT5" s="333"/>
      <c r="KU5" s="333"/>
      <c r="KV5" s="333"/>
      <c r="KW5" s="333"/>
      <c r="KX5" s="333"/>
      <c r="KY5" s="333"/>
      <c r="KZ5" s="333"/>
      <c r="LA5" s="333"/>
      <c r="LB5" s="333"/>
      <c r="LC5" s="333"/>
      <c r="LD5" s="333"/>
      <c r="LE5" s="333"/>
      <c r="LF5" s="333"/>
      <c r="LG5" s="333"/>
      <c r="LH5" s="333"/>
      <c r="LI5" s="333"/>
      <c r="LJ5" s="333"/>
      <c r="LK5" s="333"/>
      <c r="LL5" s="333"/>
      <c r="LM5" s="333"/>
      <c r="LN5" s="333"/>
      <c r="LO5" s="333"/>
      <c r="LP5" s="333"/>
    </row>
    <row r="6">
      <c r="A6" s="331" t="str">
        <f>'3b. TBond Projections'!A78</f>
        <v>03-2023</v>
      </c>
      <c r="B6" s="82">
        <f>'3b. TBond Projections'!B78/1000000</f>
        <v>8.556232152</v>
      </c>
      <c r="C6" s="82">
        <f>'3b. TBond Projections'!B136/1000000</f>
        <v>8.173727215</v>
      </c>
      <c r="D6" s="82"/>
      <c r="E6" s="20" t="str">
        <f t="shared" si="3"/>
        <v> </v>
      </c>
      <c r="K6" s="331" t="str">
        <f t="shared" si="4"/>
        <v>03-2023</v>
      </c>
      <c r="L6" s="82">
        <f t="shared" si="5"/>
        <v>0.2378416939</v>
      </c>
      <c r="M6" s="82">
        <f t="shared" si="6"/>
        <v>0.2378416939</v>
      </c>
      <c r="N6" s="82"/>
      <c r="O6" s="20" t="str">
        <f t="shared" si="7"/>
        <v> </v>
      </c>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252"/>
      <c r="BR6" s="252"/>
      <c r="BS6" s="333"/>
      <c r="BT6" s="333"/>
      <c r="BU6" s="333"/>
      <c r="BV6" s="333"/>
      <c r="BW6" s="333"/>
      <c r="BX6" s="333"/>
      <c r="BY6" s="333"/>
      <c r="BZ6" s="333"/>
      <c r="CA6" s="333"/>
      <c r="CB6" s="333"/>
      <c r="CC6" s="333"/>
      <c r="CD6" s="333"/>
      <c r="CE6" s="333"/>
      <c r="CF6" s="333"/>
      <c r="CG6" s="333"/>
      <c r="CH6" s="333"/>
      <c r="CI6" s="333"/>
      <c r="CJ6" s="333"/>
      <c r="CK6" s="333"/>
      <c r="CL6" s="333"/>
      <c r="CM6" s="333"/>
      <c r="CN6" s="333"/>
      <c r="CO6" s="333"/>
      <c r="CP6" s="333"/>
      <c r="CQ6" s="333"/>
      <c r="CR6" s="333"/>
      <c r="CS6" s="333"/>
      <c r="CT6" s="333"/>
      <c r="CU6" s="333"/>
      <c r="CV6" s="333"/>
      <c r="CW6" s="333"/>
      <c r="CX6" s="333"/>
      <c r="CY6" s="333"/>
      <c r="CZ6" s="333"/>
      <c r="DA6" s="333"/>
      <c r="DB6" s="333"/>
      <c r="DC6" s="333"/>
      <c r="DD6" s="333"/>
      <c r="DE6" s="333"/>
      <c r="DF6" s="333"/>
      <c r="DG6" s="333"/>
      <c r="DH6" s="333"/>
      <c r="DI6" s="333"/>
      <c r="DJ6" s="333"/>
      <c r="DK6" s="333"/>
      <c r="DL6" s="333"/>
      <c r="DM6" s="333"/>
      <c r="DN6" s="333"/>
      <c r="DO6" s="333"/>
      <c r="DP6" s="333"/>
      <c r="DQ6" s="333"/>
      <c r="DR6" s="333"/>
      <c r="DS6" s="333"/>
      <c r="DT6" s="333"/>
      <c r="DU6" s="333"/>
      <c r="DV6" s="333"/>
      <c r="DW6" s="333"/>
      <c r="DX6" s="333"/>
      <c r="DY6" s="333"/>
      <c r="DZ6" s="333"/>
      <c r="EA6" s="333"/>
      <c r="EB6" s="333"/>
      <c r="EC6" s="333"/>
      <c r="ED6" s="333"/>
      <c r="EE6" s="252"/>
      <c r="EF6" s="333"/>
      <c r="EG6" s="333"/>
      <c r="EH6" s="333"/>
      <c r="EI6" s="333"/>
      <c r="EJ6" s="333"/>
      <c r="EK6" s="333"/>
      <c r="EL6" s="333"/>
      <c r="EM6" s="333"/>
      <c r="EN6" s="333"/>
      <c r="EO6" s="333"/>
      <c r="EP6" s="333"/>
      <c r="EQ6" s="333"/>
      <c r="ER6" s="333"/>
      <c r="ES6" s="333"/>
      <c r="ET6" s="333"/>
      <c r="EU6" s="333"/>
      <c r="EV6" s="333"/>
      <c r="EW6" s="333"/>
      <c r="EX6" s="333"/>
      <c r="EY6" s="333"/>
      <c r="EZ6" s="333"/>
      <c r="FA6" s="333"/>
      <c r="FB6" s="333"/>
      <c r="FC6" s="333"/>
      <c r="FD6" s="333"/>
      <c r="FE6" s="333"/>
      <c r="FF6" s="333"/>
      <c r="FG6" s="333"/>
      <c r="FH6" s="333"/>
      <c r="FI6" s="333"/>
      <c r="FJ6" s="333"/>
      <c r="FK6" s="333"/>
      <c r="FL6" s="333"/>
      <c r="FM6" s="333"/>
      <c r="FN6" s="333"/>
      <c r="FO6" s="333"/>
      <c r="FP6" s="333"/>
      <c r="FQ6" s="333"/>
      <c r="FR6" s="333"/>
      <c r="FS6" s="333"/>
      <c r="FT6" s="333"/>
      <c r="FU6" s="333"/>
      <c r="FV6" s="333"/>
      <c r="FW6" s="333"/>
      <c r="FX6" s="333"/>
      <c r="FY6" s="333"/>
      <c r="FZ6" s="333"/>
      <c r="GA6" s="333"/>
      <c r="GB6" s="333"/>
      <c r="GC6" s="333"/>
      <c r="GD6" s="333"/>
      <c r="GE6" s="333"/>
      <c r="GF6" s="333"/>
      <c r="GG6" s="333"/>
      <c r="GH6" s="333"/>
      <c r="GI6" s="333"/>
      <c r="GJ6" s="333"/>
      <c r="GK6" s="333"/>
      <c r="GL6" s="333"/>
      <c r="GM6" s="333"/>
      <c r="GN6" s="333"/>
      <c r="GO6" s="333"/>
      <c r="GP6" s="333"/>
      <c r="GQ6" s="333"/>
      <c r="GR6" s="333"/>
      <c r="GS6" s="333"/>
      <c r="GT6" s="333"/>
      <c r="GU6" s="333"/>
      <c r="GV6" s="333"/>
      <c r="GW6" s="333"/>
      <c r="GX6" s="333"/>
      <c r="GY6" s="333"/>
      <c r="GZ6" s="333"/>
      <c r="HA6" s="333"/>
      <c r="HB6" s="333"/>
      <c r="HC6" s="333"/>
      <c r="HD6" s="333"/>
      <c r="HE6" s="333"/>
      <c r="HF6" s="333"/>
      <c r="HG6" s="333"/>
      <c r="HH6" s="333"/>
      <c r="HI6" s="333"/>
      <c r="HJ6" s="333"/>
      <c r="HK6" s="333"/>
      <c r="HL6" s="333"/>
      <c r="HM6" s="333"/>
      <c r="HN6" s="333"/>
      <c r="HO6" s="333"/>
      <c r="HP6" s="333"/>
      <c r="HQ6" s="333"/>
      <c r="HR6" s="333"/>
      <c r="HS6" s="333"/>
      <c r="HT6" s="333"/>
      <c r="HU6" s="333"/>
      <c r="HV6" s="333"/>
      <c r="HW6" s="333"/>
      <c r="HX6" s="333"/>
      <c r="HY6" s="333"/>
      <c r="HZ6" s="333"/>
      <c r="IA6" s="333"/>
      <c r="IB6" s="333"/>
      <c r="IC6" s="333"/>
      <c r="ID6" s="333"/>
      <c r="IE6" s="333"/>
      <c r="IF6" s="333"/>
      <c r="IG6" s="333"/>
      <c r="IH6" s="333"/>
      <c r="II6" s="333"/>
      <c r="IJ6" s="333"/>
      <c r="IK6" s="333"/>
      <c r="IL6" s="333"/>
      <c r="IM6" s="333"/>
      <c r="IN6" s="333"/>
      <c r="IO6" s="333"/>
      <c r="IP6" s="333"/>
      <c r="IQ6" s="333"/>
      <c r="IR6" s="333"/>
      <c r="IS6" s="333"/>
      <c r="IT6" s="333"/>
      <c r="IU6" s="333"/>
      <c r="IV6" s="333"/>
      <c r="IW6" s="333"/>
      <c r="IX6" s="333"/>
      <c r="IY6" s="333"/>
      <c r="IZ6" s="333"/>
      <c r="JA6" s="333"/>
      <c r="JB6" s="333"/>
      <c r="JC6" s="333"/>
      <c r="JD6" s="333"/>
      <c r="JE6" s="333"/>
      <c r="JF6" s="333"/>
      <c r="JG6" s="333"/>
      <c r="JH6" s="333"/>
      <c r="JI6" s="333"/>
      <c r="JJ6" s="333"/>
      <c r="JK6" s="333"/>
      <c r="JL6" s="333"/>
      <c r="JM6" s="333"/>
      <c r="JN6" s="333"/>
      <c r="JO6" s="333"/>
      <c r="JP6" s="333"/>
      <c r="JQ6" s="333"/>
      <c r="JR6" s="333"/>
      <c r="JS6" s="333"/>
      <c r="JT6" s="333"/>
      <c r="JU6" s="333"/>
      <c r="JV6" s="333"/>
      <c r="JW6" s="333"/>
      <c r="JX6" s="333"/>
      <c r="JY6" s="333"/>
      <c r="JZ6" s="333"/>
      <c r="KA6" s="333"/>
      <c r="KB6" s="333"/>
      <c r="KC6" s="333"/>
      <c r="KD6" s="333"/>
      <c r="KE6" s="333"/>
      <c r="KF6" s="333"/>
      <c r="KG6" s="333"/>
      <c r="KH6" s="333"/>
      <c r="KI6" s="333"/>
      <c r="KJ6" s="333"/>
      <c r="KK6" s="333"/>
      <c r="KL6" s="333"/>
      <c r="KM6" s="333"/>
      <c r="KN6" s="333"/>
      <c r="KO6" s="333"/>
      <c r="KP6" s="333"/>
      <c r="KQ6" s="333"/>
      <c r="KR6" s="333"/>
      <c r="KS6" s="333"/>
      <c r="KT6" s="333"/>
      <c r="KU6" s="333"/>
      <c r="KV6" s="333"/>
      <c r="KW6" s="333"/>
      <c r="KX6" s="333"/>
      <c r="KY6" s="333"/>
      <c r="KZ6" s="333"/>
      <c r="LA6" s="333"/>
      <c r="LB6" s="333"/>
      <c r="LC6" s="333"/>
      <c r="LD6" s="333"/>
      <c r="LE6" s="333"/>
      <c r="LF6" s="333"/>
      <c r="LG6" s="333"/>
      <c r="LH6" s="333"/>
      <c r="LI6" s="333"/>
      <c r="LJ6" s="333"/>
      <c r="LK6" s="333"/>
      <c r="LL6" s="333"/>
      <c r="LM6" s="333"/>
      <c r="LN6" s="333"/>
      <c r="LO6" s="333"/>
      <c r="LP6" s="333"/>
    </row>
    <row r="7">
      <c r="A7" s="331" t="str">
        <f>'3b. TBond Projections'!A79</f>
        <v>06-2023</v>
      </c>
      <c r="B7" s="82">
        <f>'3b. TBond Projections'!B79/1000000</f>
        <v>8.619179453</v>
      </c>
      <c r="C7" s="82">
        <f>'3b. TBond Projections'!B137/1000000</f>
        <v>8.166600607</v>
      </c>
      <c r="D7" s="82"/>
      <c r="E7" s="331" t="str">
        <f t="shared" si="3"/>
        <v>06-2023</v>
      </c>
      <c r="F7" s="61">
        <v>1.0</v>
      </c>
      <c r="G7" s="82">
        <f t="shared" ref="G7:I7" si="8">B7</f>
        <v>8.619179453</v>
      </c>
      <c r="H7" s="82">
        <f t="shared" si="8"/>
        <v>8.166600607</v>
      </c>
      <c r="I7" s="82" t="str">
        <f t="shared" si="8"/>
        <v/>
      </c>
      <c r="K7" s="331" t="str">
        <f t="shared" si="4"/>
        <v>06-2023</v>
      </c>
      <c r="L7" s="82">
        <f t="shared" si="5"/>
        <v>0.1929013706</v>
      </c>
      <c r="M7" s="82">
        <f t="shared" si="6"/>
        <v>0.1823088195</v>
      </c>
      <c r="N7" s="82"/>
      <c r="O7" s="331" t="str">
        <f t="shared" si="7"/>
        <v>06-2023</v>
      </c>
      <c r="P7" s="61">
        <v>1.0</v>
      </c>
      <c r="Q7" s="82">
        <f t="shared" ref="Q7:R7" si="9">sum(L4:L7)</f>
        <v>0.8456934644</v>
      </c>
      <c r="R7" s="82">
        <f t="shared" si="9"/>
        <v>0.8351009133</v>
      </c>
      <c r="T7" s="333"/>
      <c r="U7" s="333">
        <f>Q7/G7</f>
        <v>0.09811763046</v>
      </c>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252"/>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c r="DA7" s="333"/>
      <c r="DB7" s="333"/>
      <c r="DC7" s="333"/>
      <c r="DD7" s="333"/>
      <c r="DE7" s="333"/>
      <c r="DF7" s="333"/>
      <c r="DG7" s="333"/>
      <c r="DH7" s="333"/>
      <c r="DI7" s="333"/>
      <c r="DJ7" s="333"/>
      <c r="DK7" s="333"/>
      <c r="DL7" s="333"/>
      <c r="DM7" s="333"/>
      <c r="DN7" s="333"/>
      <c r="DO7" s="333"/>
      <c r="DP7" s="333"/>
      <c r="DQ7" s="333"/>
      <c r="DR7" s="333"/>
      <c r="DS7" s="333"/>
      <c r="DT7" s="333"/>
      <c r="DU7" s="333"/>
      <c r="DV7" s="333"/>
      <c r="DW7" s="333"/>
      <c r="DX7" s="333"/>
      <c r="DY7" s="333"/>
      <c r="DZ7" s="333"/>
      <c r="EA7" s="333"/>
      <c r="EB7" s="333"/>
      <c r="EC7" s="333"/>
      <c r="ED7" s="333"/>
      <c r="EE7" s="333"/>
      <c r="EF7" s="252"/>
      <c r="EG7" s="333"/>
      <c r="EH7" s="333"/>
      <c r="EI7" s="333"/>
      <c r="EJ7" s="333"/>
      <c r="EK7" s="333"/>
      <c r="EL7" s="333"/>
      <c r="EM7" s="333"/>
      <c r="EN7" s="333"/>
      <c r="EO7" s="333"/>
      <c r="EP7" s="333"/>
      <c r="EQ7" s="333"/>
      <c r="ER7" s="333"/>
      <c r="ES7" s="333"/>
      <c r="ET7" s="333"/>
      <c r="EU7" s="333"/>
      <c r="EV7" s="333"/>
      <c r="EW7" s="333"/>
      <c r="EX7" s="333"/>
      <c r="EY7" s="333"/>
      <c r="EZ7" s="333"/>
      <c r="FA7" s="333"/>
      <c r="FB7" s="333"/>
      <c r="FC7" s="333"/>
      <c r="FD7" s="333"/>
      <c r="FE7" s="333"/>
      <c r="FF7" s="333"/>
      <c r="FG7" s="333"/>
      <c r="FH7" s="333"/>
      <c r="FI7" s="333"/>
      <c r="FJ7" s="333"/>
      <c r="FK7" s="333"/>
      <c r="FL7" s="333"/>
      <c r="FM7" s="333"/>
      <c r="FN7" s="333"/>
      <c r="FO7" s="333"/>
      <c r="FP7" s="333"/>
      <c r="FQ7" s="333"/>
      <c r="FR7" s="333"/>
      <c r="FS7" s="333"/>
      <c r="FT7" s="333"/>
      <c r="FU7" s="333"/>
      <c r="FV7" s="333"/>
      <c r="FW7" s="333"/>
      <c r="FX7" s="333"/>
      <c r="FY7" s="333"/>
      <c r="FZ7" s="333"/>
      <c r="GA7" s="333"/>
      <c r="GB7" s="333"/>
      <c r="GC7" s="333"/>
      <c r="GD7" s="333"/>
      <c r="GE7" s="333"/>
      <c r="GF7" s="333"/>
      <c r="GG7" s="333"/>
      <c r="GH7" s="333"/>
      <c r="GI7" s="333"/>
      <c r="GJ7" s="333"/>
      <c r="GK7" s="333"/>
      <c r="GL7" s="333"/>
      <c r="GM7" s="333"/>
      <c r="GN7" s="333"/>
      <c r="GO7" s="333"/>
      <c r="GP7" s="333"/>
      <c r="GQ7" s="333"/>
      <c r="GR7" s="333"/>
      <c r="GS7" s="333"/>
      <c r="GT7" s="333"/>
      <c r="GU7" s="333"/>
      <c r="GV7" s="333"/>
      <c r="GW7" s="333"/>
      <c r="GX7" s="333"/>
      <c r="GY7" s="333"/>
      <c r="GZ7" s="333"/>
      <c r="HA7" s="333"/>
      <c r="HB7" s="333"/>
      <c r="HC7" s="333"/>
      <c r="HD7" s="333"/>
      <c r="HE7" s="333"/>
      <c r="HF7" s="333"/>
      <c r="HG7" s="333"/>
      <c r="HH7" s="333"/>
      <c r="HI7" s="333"/>
      <c r="HJ7" s="333"/>
      <c r="HK7" s="333"/>
      <c r="HL7" s="333"/>
      <c r="HM7" s="333"/>
      <c r="HN7" s="333"/>
      <c r="HO7" s="333"/>
      <c r="HP7" s="333"/>
      <c r="HQ7" s="333"/>
      <c r="HR7" s="333"/>
      <c r="HS7" s="333"/>
      <c r="HT7" s="333"/>
      <c r="HU7" s="333"/>
      <c r="HV7" s="333"/>
      <c r="HW7" s="333"/>
      <c r="HX7" s="333"/>
      <c r="HY7" s="333"/>
      <c r="HZ7" s="333"/>
      <c r="IA7" s="333"/>
      <c r="IB7" s="333"/>
      <c r="IC7" s="333"/>
      <c r="ID7" s="333"/>
      <c r="IE7" s="333"/>
      <c r="IF7" s="333"/>
      <c r="IG7" s="333"/>
      <c r="IH7" s="333"/>
      <c r="II7" s="333"/>
      <c r="IJ7" s="333"/>
      <c r="IK7" s="333"/>
      <c r="IL7" s="333"/>
      <c r="IM7" s="333"/>
      <c r="IN7" s="333"/>
      <c r="IO7" s="333"/>
      <c r="IP7" s="333"/>
      <c r="IQ7" s="333"/>
      <c r="IR7" s="333"/>
      <c r="IS7" s="333"/>
      <c r="IT7" s="333"/>
      <c r="IU7" s="333"/>
      <c r="IV7" s="333"/>
      <c r="IW7" s="333"/>
      <c r="IX7" s="333"/>
      <c r="IY7" s="333"/>
      <c r="IZ7" s="333"/>
      <c r="JA7" s="333"/>
      <c r="JB7" s="333"/>
      <c r="JC7" s="333"/>
      <c r="JD7" s="333"/>
      <c r="JE7" s="333"/>
      <c r="JF7" s="333"/>
      <c r="JG7" s="333"/>
      <c r="JH7" s="333"/>
      <c r="JI7" s="333"/>
      <c r="JJ7" s="333"/>
      <c r="JK7" s="333"/>
      <c r="JL7" s="333"/>
      <c r="JM7" s="333"/>
      <c r="JN7" s="333"/>
      <c r="JO7" s="333"/>
      <c r="JP7" s="333"/>
      <c r="JQ7" s="333"/>
      <c r="JR7" s="333"/>
      <c r="JS7" s="333"/>
      <c r="JT7" s="333"/>
      <c r="JU7" s="333"/>
      <c r="JV7" s="333"/>
      <c r="JW7" s="333"/>
      <c r="JX7" s="333"/>
      <c r="JY7" s="333"/>
      <c r="JZ7" s="333"/>
      <c r="KA7" s="333"/>
      <c r="KB7" s="333"/>
      <c r="KC7" s="333"/>
      <c r="KD7" s="333"/>
      <c r="KE7" s="333"/>
      <c r="KF7" s="333"/>
      <c r="KG7" s="333"/>
      <c r="KH7" s="333"/>
      <c r="KI7" s="333"/>
      <c r="KJ7" s="333"/>
      <c r="KK7" s="333"/>
      <c r="KL7" s="333"/>
      <c r="KM7" s="333"/>
      <c r="KN7" s="333"/>
      <c r="KO7" s="333"/>
      <c r="KP7" s="333"/>
      <c r="KQ7" s="333"/>
      <c r="KR7" s="333"/>
      <c r="KS7" s="333"/>
      <c r="KT7" s="333"/>
      <c r="KU7" s="333"/>
      <c r="KV7" s="333"/>
      <c r="KW7" s="333"/>
      <c r="KX7" s="333"/>
      <c r="KY7" s="333"/>
      <c r="KZ7" s="333"/>
      <c r="LA7" s="333"/>
      <c r="LB7" s="333"/>
      <c r="LC7" s="333"/>
      <c r="LD7" s="333"/>
      <c r="LE7" s="333"/>
      <c r="LF7" s="333"/>
      <c r="LG7" s="333"/>
      <c r="LH7" s="333"/>
      <c r="LI7" s="333"/>
      <c r="LJ7" s="333"/>
      <c r="LK7" s="333"/>
      <c r="LL7" s="333"/>
      <c r="LM7" s="333"/>
      <c r="LN7" s="333"/>
      <c r="LO7" s="333"/>
      <c r="LP7" s="333"/>
    </row>
    <row r="8">
      <c r="A8" s="331" t="str">
        <f>'3b. TBond Projections'!A80</f>
        <v>09-2023</v>
      </c>
      <c r="B8" s="82">
        <f>'3b. TBond Projections'!B80/1000000</f>
        <v>8.925914156</v>
      </c>
      <c r="C8" s="82">
        <f>'3b. TBond Projections'!B138/1000000</f>
        <v>8.164495696</v>
      </c>
      <c r="D8" s="82"/>
      <c r="E8" s="20" t="str">
        <f t="shared" si="3"/>
        <v> </v>
      </c>
      <c r="K8" s="331" t="str">
        <f t="shared" si="4"/>
        <v>09-2023</v>
      </c>
      <c r="L8" s="82">
        <f t="shared" si="5"/>
        <v>0.2442463462</v>
      </c>
      <c r="M8" s="82">
        <f t="shared" si="6"/>
        <v>0.2378612397</v>
      </c>
      <c r="N8" s="82"/>
      <c r="O8" s="20" t="str">
        <f t="shared" si="7"/>
        <v> </v>
      </c>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c r="BR8" s="333"/>
      <c r="BS8" s="252"/>
      <c r="BT8" s="333"/>
      <c r="BU8" s="333"/>
      <c r="BV8" s="333"/>
      <c r="BW8" s="333"/>
      <c r="BX8" s="333"/>
      <c r="BY8" s="333"/>
      <c r="BZ8" s="333"/>
      <c r="CA8" s="333"/>
      <c r="CB8" s="333"/>
      <c r="CC8" s="333"/>
      <c r="CD8" s="333"/>
      <c r="CE8" s="333"/>
      <c r="CF8" s="333"/>
      <c r="CG8" s="333"/>
      <c r="CH8" s="333"/>
      <c r="CI8" s="333"/>
      <c r="CJ8" s="333"/>
      <c r="CK8" s="333"/>
      <c r="CL8" s="333"/>
      <c r="CM8" s="333"/>
      <c r="CN8" s="333"/>
      <c r="CO8" s="333"/>
      <c r="CP8" s="333"/>
      <c r="CQ8" s="333"/>
      <c r="CR8" s="333"/>
      <c r="CS8" s="333"/>
      <c r="CT8" s="333"/>
      <c r="CU8" s="333"/>
      <c r="CV8" s="333"/>
      <c r="CW8" s="333"/>
      <c r="CX8" s="333"/>
      <c r="CY8" s="333"/>
      <c r="CZ8" s="333"/>
      <c r="DA8" s="333"/>
      <c r="DB8" s="333"/>
      <c r="DC8" s="333"/>
      <c r="DD8" s="333"/>
      <c r="DE8" s="333"/>
      <c r="DF8" s="333"/>
      <c r="DG8" s="333"/>
      <c r="DH8" s="333"/>
      <c r="DI8" s="333"/>
      <c r="DJ8" s="333"/>
      <c r="DK8" s="333"/>
      <c r="DL8" s="333"/>
      <c r="DM8" s="333"/>
      <c r="DN8" s="333"/>
      <c r="DO8" s="333"/>
      <c r="DP8" s="333"/>
      <c r="DQ8" s="333"/>
      <c r="DR8" s="333"/>
      <c r="DS8" s="333"/>
      <c r="DT8" s="333"/>
      <c r="DU8" s="333"/>
      <c r="DV8" s="333"/>
      <c r="DW8" s="333"/>
      <c r="DX8" s="333"/>
      <c r="DY8" s="333"/>
      <c r="DZ8" s="333"/>
      <c r="EA8" s="333"/>
      <c r="EB8" s="333"/>
      <c r="EC8" s="333"/>
      <c r="ED8" s="333"/>
      <c r="EE8" s="333"/>
      <c r="EF8" s="252"/>
      <c r="EG8" s="333"/>
      <c r="EH8" s="333"/>
      <c r="EI8" s="333"/>
      <c r="EJ8" s="333"/>
      <c r="EK8" s="333"/>
      <c r="EL8" s="333"/>
      <c r="EM8" s="333"/>
      <c r="EN8" s="333"/>
      <c r="EO8" s="333"/>
      <c r="EP8" s="333"/>
      <c r="EQ8" s="333"/>
      <c r="ER8" s="333"/>
      <c r="ES8" s="333"/>
      <c r="ET8" s="333"/>
      <c r="EU8" s="333"/>
      <c r="EV8" s="333"/>
      <c r="EW8" s="333"/>
      <c r="EX8" s="333"/>
      <c r="EY8" s="333"/>
      <c r="EZ8" s="333"/>
      <c r="FA8" s="333"/>
      <c r="FB8" s="333"/>
      <c r="FC8" s="333"/>
      <c r="FD8" s="333"/>
      <c r="FE8" s="333"/>
      <c r="FF8" s="333"/>
      <c r="FG8" s="333"/>
      <c r="FH8" s="333"/>
      <c r="FI8" s="333"/>
      <c r="FJ8" s="333"/>
      <c r="FK8" s="333"/>
      <c r="FL8" s="333"/>
      <c r="FM8" s="333"/>
      <c r="FN8" s="333"/>
      <c r="FO8" s="333"/>
      <c r="FP8" s="333"/>
      <c r="FQ8" s="333"/>
      <c r="FR8" s="333"/>
      <c r="FS8" s="333"/>
      <c r="FT8" s="333"/>
      <c r="FU8" s="333"/>
      <c r="FV8" s="333"/>
      <c r="FW8" s="333"/>
      <c r="FX8" s="333"/>
      <c r="FY8" s="333"/>
      <c r="FZ8" s="333"/>
      <c r="GA8" s="333"/>
      <c r="GB8" s="333"/>
      <c r="GC8" s="333"/>
      <c r="GD8" s="333"/>
      <c r="GE8" s="333"/>
      <c r="GF8" s="333"/>
      <c r="GG8" s="333"/>
      <c r="GH8" s="333"/>
      <c r="GI8" s="333"/>
      <c r="GJ8" s="333"/>
      <c r="GK8" s="333"/>
      <c r="GL8" s="333"/>
      <c r="GM8" s="333"/>
      <c r="GN8" s="333"/>
      <c r="GO8" s="333"/>
      <c r="GP8" s="333"/>
      <c r="GQ8" s="333"/>
      <c r="GR8" s="333"/>
      <c r="GS8" s="333"/>
      <c r="GT8" s="333"/>
      <c r="GU8" s="333"/>
      <c r="GV8" s="333"/>
      <c r="GW8" s="333"/>
      <c r="GX8" s="333"/>
      <c r="GY8" s="333"/>
      <c r="GZ8" s="333"/>
      <c r="HA8" s="333"/>
      <c r="HB8" s="333"/>
      <c r="HC8" s="333"/>
      <c r="HD8" s="333"/>
      <c r="HE8" s="333"/>
      <c r="HF8" s="333"/>
      <c r="HG8" s="333"/>
      <c r="HH8" s="333"/>
      <c r="HI8" s="333"/>
      <c r="HJ8" s="333"/>
      <c r="HK8" s="333"/>
      <c r="HL8" s="333"/>
      <c r="HM8" s="333"/>
      <c r="HN8" s="333"/>
      <c r="HO8" s="333"/>
      <c r="HP8" s="333"/>
      <c r="HQ8" s="333"/>
      <c r="HR8" s="333"/>
      <c r="HS8" s="333"/>
      <c r="HT8" s="333"/>
      <c r="HU8" s="333"/>
      <c r="HV8" s="333"/>
      <c r="HW8" s="333"/>
      <c r="HX8" s="333"/>
      <c r="HY8" s="333"/>
      <c r="HZ8" s="333"/>
      <c r="IA8" s="333"/>
      <c r="IB8" s="333"/>
      <c r="IC8" s="333"/>
      <c r="ID8" s="333"/>
      <c r="IE8" s="333"/>
      <c r="IF8" s="333"/>
      <c r="IG8" s="333"/>
      <c r="IH8" s="333"/>
      <c r="II8" s="333"/>
      <c r="IJ8" s="333"/>
      <c r="IK8" s="333"/>
      <c r="IL8" s="333"/>
      <c r="IM8" s="333"/>
      <c r="IN8" s="333"/>
      <c r="IO8" s="333"/>
      <c r="IP8" s="333"/>
      <c r="IQ8" s="333"/>
      <c r="IR8" s="333"/>
      <c r="IS8" s="333"/>
      <c r="IT8" s="333"/>
      <c r="IU8" s="333"/>
      <c r="IV8" s="333"/>
      <c r="IW8" s="333"/>
      <c r="IX8" s="333"/>
      <c r="IY8" s="333"/>
      <c r="IZ8" s="333"/>
      <c r="JA8" s="333"/>
      <c r="JB8" s="333"/>
      <c r="JC8" s="333"/>
      <c r="JD8" s="333"/>
      <c r="JE8" s="333"/>
      <c r="JF8" s="333"/>
      <c r="JG8" s="333"/>
      <c r="JH8" s="333"/>
      <c r="JI8" s="333"/>
      <c r="JJ8" s="333"/>
      <c r="JK8" s="333"/>
      <c r="JL8" s="333"/>
      <c r="JM8" s="333"/>
      <c r="JN8" s="333"/>
      <c r="JO8" s="333"/>
      <c r="JP8" s="333"/>
      <c r="JQ8" s="333"/>
      <c r="JR8" s="333"/>
      <c r="JS8" s="333"/>
      <c r="JT8" s="333"/>
      <c r="JU8" s="333"/>
      <c r="JV8" s="333"/>
      <c r="JW8" s="333"/>
      <c r="JX8" s="333"/>
      <c r="JY8" s="333"/>
      <c r="JZ8" s="333"/>
      <c r="KA8" s="333"/>
      <c r="KB8" s="333"/>
      <c r="KC8" s="333"/>
      <c r="KD8" s="333"/>
      <c r="KE8" s="333"/>
      <c r="KF8" s="333"/>
      <c r="KG8" s="333"/>
      <c r="KH8" s="333"/>
      <c r="KI8" s="333"/>
      <c r="KJ8" s="333"/>
      <c r="KK8" s="333"/>
      <c r="KL8" s="333"/>
      <c r="KM8" s="333"/>
      <c r="KN8" s="333"/>
      <c r="KO8" s="333"/>
      <c r="KP8" s="333"/>
      <c r="KQ8" s="333"/>
      <c r="KR8" s="333"/>
      <c r="KS8" s="333"/>
      <c r="KT8" s="333"/>
      <c r="KU8" s="333"/>
      <c r="KV8" s="333"/>
      <c r="KW8" s="333"/>
      <c r="KX8" s="333"/>
      <c r="KY8" s="333"/>
      <c r="KZ8" s="333"/>
      <c r="LA8" s="333"/>
      <c r="LB8" s="333"/>
      <c r="LC8" s="333"/>
      <c r="LD8" s="333"/>
      <c r="LE8" s="333"/>
      <c r="LF8" s="333"/>
      <c r="LG8" s="333"/>
      <c r="LH8" s="333"/>
      <c r="LI8" s="333"/>
      <c r="LJ8" s="333"/>
      <c r="LK8" s="333"/>
      <c r="LL8" s="333"/>
      <c r="LM8" s="333"/>
      <c r="LN8" s="333"/>
      <c r="LO8" s="333"/>
      <c r="LP8" s="333"/>
    </row>
    <row r="9">
      <c r="A9" s="331" t="str">
        <f>'3b. TBond Projections'!A81</f>
        <v>12-2023</v>
      </c>
      <c r="B9" s="82">
        <f>'3b. TBond Projections'!B81/1000000</f>
        <v>9.611068426</v>
      </c>
      <c r="C9" s="82">
        <f>'3b. TBond Projections'!B139/1000000</f>
        <v>8.266903378</v>
      </c>
      <c r="D9" s="82"/>
      <c r="E9" s="20" t="str">
        <f t="shared" si="3"/>
        <v> </v>
      </c>
      <c r="K9" s="331" t="str">
        <f t="shared" si="4"/>
        <v>12-2023</v>
      </c>
      <c r="L9" s="82">
        <f t="shared" si="5"/>
        <v>0.1965208404</v>
      </c>
      <c r="M9" s="82">
        <f t="shared" si="6"/>
        <v>0.1818990396</v>
      </c>
      <c r="N9" s="82"/>
      <c r="O9" s="20" t="str">
        <f t="shared" si="7"/>
        <v> </v>
      </c>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252"/>
      <c r="BT9" s="333"/>
      <c r="BU9" s="333"/>
      <c r="BV9" s="333"/>
      <c r="BW9" s="333"/>
      <c r="BX9" s="333"/>
      <c r="BY9" s="333"/>
      <c r="BZ9" s="333"/>
      <c r="CA9" s="333"/>
      <c r="CB9" s="333"/>
      <c r="CC9" s="333"/>
      <c r="CD9" s="333"/>
      <c r="CE9" s="333"/>
      <c r="CF9" s="333"/>
      <c r="CG9" s="333"/>
      <c r="CH9" s="333"/>
      <c r="CI9" s="333"/>
      <c r="CJ9" s="333"/>
      <c r="CK9" s="333"/>
      <c r="CL9" s="333"/>
      <c r="CM9" s="333"/>
      <c r="CN9" s="333"/>
      <c r="CO9" s="333"/>
      <c r="CP9" s="333"/>
      <c r="CQ9" s="333"/>
      <c r="CR9" s="333"/>
      <c r="CS9" s="333"/>
      <c r="CT9" s="333"/>
      <c r="CU9" s="333"/>
      <c r="CV9" s="333"/>
      <c r="CW9" s="333"/>
      <c r="CX9" s="333"/>
      <c r="CY9" s="333"/>
      <c r="CZ9" s="333"/>
      <c r="DA9" s="333"/>
      <c r="DB9" s="333"/>
      <c r="DC9" s="333"/>
      <c r="DD9" s="333"/>
      <c r="DE9" s="333"/>
      <c r="DF9" s="333"/>
      <c r="DG9" s="333"/>
      <c r="DH9" s="333"/>
      <c r="DI9" s="333"/>
      <c r="DJ9" s="333"/>
      <c r="DK9" s="333"/>
      <c r="DL9" s="333"/>
      <c r="DM9" s="333"/>
      <c r="DN9" s="333"/>
      <c r="DO9" s="333"/>
      <c r="DP9" s="333"/>
      <c r="DQ9" s="333"/>
      <c r="DR9" s="333"/>
      <c r="DS9" s="333"/>
      <c r="DT9" s="333"/>
      <c r="DU9" s="333"/>
      <c r="DV9" s="333"/>
      <c r="DW9" s="333"/>
      <c r="DX9" s="333"/>
      <c r="DY9" s="333"/>
      <c r="DZ9" s="333"/>
      <c r="EA9" s="333"/>
      <c r="EB9" s="333"/>
      <c r="EC9" s="333"/>
      <c r="ED9" s="333"/>
      <c r="EE9" s="333"/>
      <c r="EF9" s="252"/>
      <c r="EG9" s="333"/>
      <c r="EH9" s="333"/>
      <c r="EI9" s="333"/>
      <c r="EJ9" s="333"/>
      <c r="EK9" s="333"/>
      <c r="EL9" s="333"/>
      <c r="EM9" s="333"/>
      <c r="EN9" s="333"/>
      <c r="EO9" s="333"/>
      <c r="EP9" s="333"/>
      <c r="EQ9" s="333"/>
      <c r="ER9" s="333"/>
      <c r="ES9" s="333"/>
      <c r="ET9" s="333"/>
      <c r="EU9" s="333"/>
      <c r="EV9" s="333"/>
      <c r="EW9" s="333"/>
      <c r="EX9" s="333"/>
      <c r="EY9" s="333"/>
      <c r="EZ9" s="333"/>
      <c r="FA9" s="333"/>
      <c r="FB9" s="333"/>
      <c r="FC9" s="333"/>
      <c r="FD9" s="333"/>
      <c r="FE9" s="333"/>
      <c r="FF9" s="333"/>
      <c r="FG9" s="333"/>
      <c r="FH9" s="333"/>
      <c r="FI9" s="333"/>
      <c r="FJ9" s="333"/>
      <c r="FK9" s="333"/>
      <c r="FL9" s="333"/>
      <c r="FM9" s="333"/>
      <c r="FN9" s="333"/>
      <c r="FO9" s="333"/>
      <c r="FP9" s="333"/>
      <c r="FQ9" s="333"/>
      <c r="FR9" s="333"/>
      <c r="FS9" s="333"/>
      <c r="FT9" s="333"/>
      <c r="FU9" s="333"/>
      <c r="FV9" s="333"/>
      <c r="FW9" s="333"/>
      <c r="FX9" s="333"/>
      <c r="FY9" s="333"/>
      <c r="FZ9" s="333"/>
      <c r="GA9" s="333"/>
      <c r="GB9" s="333"/>
      <c r="GC9" s="333"/>
      <c r="GD9" s="333"/>
      <c r="GE9" s="333"/>
      <c r="GF9" s="333"/>
      <c r="GG9" s="333"/>
      <c r="GH9" s="333"/>
      <c r="GI9" s="333"/>
      <c r="GJ9" s="333"/>
      <c r="GK9" s="333"/>
      <c r="GL9" s="333"/>
      <c r="GM9" s="333"/>
      <c r="GN9" s="333"/>
      <c r="GO9" s="333"/>
      <c r="GP9" s="333"/>
      <c r="GQ9" s="333"/>
      <c r="GR9" s="333"/>
      <c r="GS9" s="333"/>
      <c r="GT9" s="333"/>
      <c r="GU9" s="333"/>
      <c r="GV9" s="333"/>
      <c r="GW9" s="333"/>
      <c r="GX9" s="333"/>
      <c r="GY9" s="333"/>
      <c r="GZ9" s="333"/>
      <c r="HA9" s="333"/>
      <c r="HB9" s="333"/>
      <c r="HC9" s="333"/>
      <c r="HD9" s="333"/>
      <c r="HE9" s="333"/>
      <c r="HF9" s="333"/>
      <c r="HG9" s="333"/>
      <c r="HH9" s="333"/>
      <c r="HI9" s="333"/>
      <c r="HJ9" s="333"/>
      <c r="HK9" s="333"/>
      <c r="HL9" s="333"/>
      <c r="HM9" s="333"/>
      <c r="HN9" s="333"/>
      <c r="HO9" s="333"/>
      <c r="HP9" s="333"/>
      <c r="HQ9" s="333"/>
      <c r="HR9" s="333"/>
      <c r="HS9" s="333"/>
      <c r="HT9" s="333"/>
      <c r="HU9" s="333"/>
      <c r="HV9" s="333"/>
      <c r="HW9" s="333"/>
      <c r="HX9" s="333"/>
      <c r="HY9" s="333"/>
      <c r="HZ9" s="333"/>
      <c r="IA9" s="333"/>
      <c r="IB9" s="333"/>
      <c r="IC9" s="333"/>
      <c r="ID9" s="333"/>
      <c r="IE9" s="333"/>
      <c r="IF9" s="333"/>
      <c r="IG9" s="333"/>
      <c r="IH9" s="333"/>
      <c r="II9" s="333"/>
      <c r="IJ9" s="333"/>
      <c r="IK9" s="333"/>
      <c r="IL9" s="333"/>
      <c r="IM9" s="333"/>
      <c r="IN9" s="333"/>
      <c r="IO9" s="333"/>
      <c r="IP9" s="333"/>
      <c r="IQ9" s="333"/>
      <c r="IR9" s="333"/>
      <c r="IS9" s="333"/>
      <c r="IT9" s="333"/>
      <c r="IU9" s="333"/>
      <c r="IV9" s="333"/>
      <c r="IW9" s="333"/>
      <c r="IX9" s="333"/>
      <c r="IY9" s="333"/>
      <c r="IZ9" s="333"/>
      <c r="JA9" s="333"/>
      <c r="JB9" s="333"/>
      <c r="JC9" s="333"/>
      <c r="JD9" s="333"/>
      <c r="JE9" s="333"/>
      <c r="JF9" s="333"/>
      <c r="JG9" s="333"/>
      <c r="JH9" s="333"/>
      <c r="JI9" s="333"/>
      <c r="JJ9" s="333"/>
      <c r="JK9" s="333"/>
      <c r="JL9" s="333"/>
      <c r="JM9" s="333"/>
      <c r="JN9" s="333"/>
      <c r="JO9" s="333"/>
      <c r="JP9" s="333"/>
      <c r="JQ9" s="333"/>
      <c r="JR9" s="333"/>
      <c r="JS9" s="333"/>
      <c r="JT9" s="333"/>
      <c r="JU9" s="333"/>
      <c r="JV9" s="333"/>
      <c r="JW9" s="333"/>
      <c r="JX9" s="333"/>
      <c r="JY9" s="333"/>
      <c r="JZ9" s="333"/>
      <c r="KA9" s="333"/>
      <c r="KB9" s="333"/>
      <c r="KC9" s="333"/>
      <c r="KD9" s="333"/>
      <c r="KE9" s="333"/>
      <c r="KF9" s="333"/>
      <c r="KG9" s="333"/>
      <c r="KH9" s="333"/>
      <c r="KI9" s="333"/>
      <c r="KJ9" s="333"/>
      <c r="KK9" s="333"/>
      <c r="KL9" s="333"/>
      <c r="KM9" s="333"/>
      <c r="KN9" s="333"/>
      <c r="KO9" s="333"/>
      <c r="KP9" s="333"/>
      <c r="KQ9" s="333"/>
      <c r="KR9" s="333"/>
      <c r="KS9" s="333"/>
      <c r="KT9" s="333"/>
      <c r="KU9" s="333"/>
      <c r="KV9" s="333"/>
      <c r="KW9" s="333"/>
      <c r="KX9" s="333"/>
      <c r="KY9" s="333"/>
      <c r="KZ9" s="333"/>
      <c r="LA9" s="333"/>
      <c r="LB9" s="333"/>
      <c r="LC9" s="333"/>
      <c r="LD9" s="333"/>
      <c r="LE9" s="333"/>
      <c r="LF9" s="333"/>
      <c r="LG9" s="333"/>
      <c r="LH9" s="333"/>
      <c r="LI9" s="333"/>
      <c r="LJ9" s="333"/>
      <c r="LK9" s="333"/>
      <c r="LL9" s="333"/>
      <c r="LM9" s="333"/>
      <c r="LN9" s="333"/>
      <c r="LO9" s="333"/>
      <c r="LP9" s="333"/>
    </row>
    <row r="10">
      <c r="A10" s="331" t="str">
        <f>'3b. TBond Projections'!A82</f>
        <v>03-2024</v>
      </c>
      <c r="B10" s="82">
        <f>'3b. TBond Projections'!B82/1000000</f>
        <v>9.817311112</v>
      </c>
      <c r="C10" s="82">
        <f>'3b. TBond Projections'!B140/1000000</f>
        <v>8.251082138</v>
      </c>
      <c r="D10" s="82"/>
      <c r="E10" s="20" t="str">
        <f t="shared" si="3"/>
        <v> </v>
      </c>
      <c r="K10" s="331" t="str">
        <f t="shared" si="4"/>
        <v>03-2024</v>
      </c>
      <c r="L10" s="82">
        <f t="shared" si="5"/>
        <v>0.2596286899</v>
      </c>
      <c r="M10" s="82">
        <f t="shared" si="6"/>
        <v>0.2376813321</v>
      </c>
      <c r="N10" s="82"/>
      <c r="O10" s="20" t="str">
        <f t="shared" si="7"/>
        <v> </v>
      </c>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252"/>
      <c r="BT10" s="333"/>
      <c r="BU10" s="333"/>
      <c r="BV10" s="333"/>
      <c r="BW10" s="333"/>
      <c r="BX10" s="333"/>
      <c r="BY10" s="333"/>
      <c r="BZ10" s="333"/>
      <c r="CA10" s="333"/>
      <c r="CB10" s="333"/>
      <c r="CC10" s="333"/>
      <c r="CD10" s="333"/>
      <c r="CE10" s="333"/>
      <c r="CF10" s="333"/>
      <c r="CG10" s="333"/>
      <c r="CH10" s="333"/>
      <c r="CI10" s="333"/>
      <c r="CJ10" s="333"/>
      <c r="CK10" s="333"/>
      <c r="CL10" s="333"/>
      <c r="CM10" s="333"/>
      <c r="CN10" s="333"/>
      <c r="CO10" s="333"/>
      <c r="CP10" s="333"/>
      <c r="CQ10" s="333"/>
      <c r="CR10" s="333"/>
      <c r="CS10" s="333"/>
      <c r="CT10" s="333"/>
      <c r="CU10" s="333"/>
      <c r="CV10" s="333"/>
      <c r="CW10" s="333"/>
      <c r="CX10" s="333"/>
      <c r="CY10" s="333"/>
      <c r="CZ10" s="333"/>
      <c r="DA10" s="333"/>
      <c r="DB10" s="333"/>
      <c r="DC10" s="333"/>
      <c r="DD10" s="333"/>
      <c r="DE10" s="333"/>
      <c r="DF10" s="333"/>
      <c r="DG10" s="333"/>
      <c r="DH10" s="333"/>
      <c r="DI10" s="333"/>
      <c r="DJ10" s="333"/>
      <c r="DK10" s="333"/>
      <c r="DL10" s="333"/>
      <c r="DM10" s="333"/>
      <c r="DN10" s="333"/>
      <c r="DO10" s="333"/>
      <c r="DP10" s="333"/>
      <c r="DQ10" s="333"/>
      <c r="DR10" s="333"/>
      <c r="DS10" s="333"/>
      <c r="DT10" s="333"/>
      <c r="DU10" s="333"/>
      <c r="DV10" s="333"/>
      <c r="DW10" s="333"/>
      <c r="DX10" s="333"/>
      <c r="DY10" s="333"/>
      <c r="DZ10" s="333"/>
      <c r="EA10" s="333"/>
      <c r="EB10" s="333"/>
      <c r="EC10" s="333"/>
      <c r="ED10" s="333"/>
      <c r="EE10" s="333"/>
      <c r="EF10" s="252"/>
      <c r="EG10" s="333"/>
      <c r="EH10" s="333"/>
      <c r="EI10" s="333"/>
      <c r="EJ10" s="333"/>
      <c r="EK10" s="333"/>
      <c r="EL10" s="333"/>
      <c r="EM10" s="333"/>
      <c r="EN10" s="333"/>
      <c r="EO10" s="333"/>
      <c r="EP10" s="333"/>
      <c r="EQ10" s="333"/>
      <c r="ER10" s="333"/>
      <c r="ES10" s="333"/>
      <c r="ET10" s="333"/>
      <c r="EU10" s="333"/>
      <c r="EV10" s="333"/>
      <c r="EW10" s="333"/>
      <c r="EX10" s="333"/>
      <c r="EY10" s="333"/>
      <c r="EZ10" s="333"/>
      <c r="FA10" s="333"/>
      <c r="FB10" s="333"/>
      <c r="FC10" s="333"/>
      <c r="FD10" s="333"/>
      <c r="FE10" s="333"/>
      <c r="FF10" s="333"/>
      <c r="FG10" s="333"/>
      <c r="FH10" s="333"/>
      <c r="FI10" s="333"/>
      <c r="FJ10" s="333"/>
      <c r="FK10" s="333"/>
      <c r="FL10" s="333"/>
      <c r="FM10" s="333"/>
      <c r="FN10" s="333"/>
      <c r="FO10" s="333"/>
      <c r="FP10" s="333"/>
      <c r="FQ10" s="333"/>
      <c r="FR10" s="333"/>
      <c r="FS10" s="333"/>
      <c r="FT10" s="333"/>
      <c r="FU10" s="333"/>
      <c r="FV10" s="333"/>
      <c r="FW10" s="333"/>
      <c r="FX10" s="333"/>
      <c r="FY10" s="333"/>
      <c r="FZ10" s="333"/>
      <c r="GA10" s="333"/>
      <c r="GB10" s="333"/>
      <c r="GC10" s="333"/>
      <c r="GD10" s="333"/>
      <c r="GE10" s="333"/>
      <c r="GF10" s="333"/>
      <c r="GG10" s="333"/>
      <c r="GH10" s="333"/>
      <c r="GI10" s="333"/>
      <c r="GJ10" s="333"/>
      <c r="GK10" s="333"/>
      <c r="GL10" s="333"/>
      <c r="GM10" s="333"/>
      <c r="GN10" s="333"/>
      <c r="GO10" s="333"/>
      <c r="GP10" s="333"/>
      <c r="GQ10" s="333"/>
      <c r="GR10" s="333"/>
      <c r="GS10" s="333"/>
      <c r="GT10" s="333"/>
      <c r="GU10" s="333"/>
      <c r="GV10" s="333"/>
      <c r="GW10" s="333"/>
      <c r="GX10" s="333"/>
      <c r="GY10" s="333"/>
      <c r="GZ10" s="333"/>
      <c r="HA10" s="333"/>
      <c r="HB10" s="333"/>
      <c r="HC10" s="333"/>
      <c r="HD10" s="333"/>
      <c r="HE10" s="333"/>
      <c r="HF10" s="333"/>
      <c r="HG10" s="333"/>
      <c r="HH10" s="333"/>
      <c r="HI10" s="333"/>
      <c r="HJ10" s="333"/>
      <c r="HK10" s="333"/>
      <c r="HL10" s="333"/>
      <c r="HM10" s="333"/>
      <c r="HN10" s="333"/>
      <c r="HO10" s="333"/>
      <c r="HP10" s="333"/>
      <c r="HQ10" s="333"/>
      <c r="HR10" s="333"/>
      <c r="HS10" s="333"/>
      <c r="HT10" s="333"/>
      <c r="HU10" s="333"/>
      <c r="HV10" s="333"/>
      <c r="HW10" s="333"/>
      <c r="HX10" s="333"/>
      <c r="HY10" s="333"/>
      <c r="HZ10" s="333"/>
      <c r="IA10" s="333"/>
      <c r="IB10" s="333"/>
      <c r="IC10" s="333"/>
      <c r="ID10" s="333"/>
      <c r="IE10" s="333"/>
      <c r="IF10" s="333"/>
      <c r="IG10" s="333"/>
      <c r="IH10" s="333"/>
      <c r="II10" s="333"/>
      <c r="IJ10" s="333"/>
      <c r="IK10" s="333"/>
      <c r="IL10" s="333"/>
      <c r="IM10" s="333"/>
      <c r="IN10" s="333"/>
      <c r="IO10" s="333"/>
      <c r="IP10" s="333"/>
      <c r="IQ10" s="333"/>
      <c r="IR10" s="333"/>
      <c r="IS10" s="333"/>
      <c r="IT10" s="333"/>
      <c r="IU10" s="333"/>
      <c r="IV10" s="333"/>
      <c r="IW10" s="333"/>
      <c r="IX10" s="333"/>
      <c r="IY10" s="333"/>
      <c r="IZ10" s="333"/>
      <c r="JA10" s="333"/>
      <c r="JB10" s="333"/>
      <c r="JC10" s="333"/>
      <c r="JD10" s="333"/>
      <c r="JE10" s="333"/>
      <c r="JF10" s="333"/>
      <c r="JG10" s="333"/>
      <c r="JH10" s="333"/>
      <c r="JI10" s="333"/>
      <c r="JJ10" s="333"/>
      <c r="JK10" s="333"/>
      <c r="JL10" s="333"/>
      <c r="JM10" s="333"/>
      <c r="JN10" s="333"/>
      <c r="JO10" s="333"/>
      <c r="JP10" s="333"/>
      <c r="JQ10" s="333"/>
      <c r="JR10" s="333"/>
      <c r="JS10" s="333"/>
      <c r="JT10" s="333"/>
      <c r="JU10" s="333"/>
      <c r="JV10" s="333"/>
      <c r="JW10" s="333"/>
      <c r="JX10" s="333"/>
      <c r="JY10" s="333"/>
      <c r="JZ10" s="333"/>
      <c r="KA10" s="333"/>
      <c r="KB10" s="333"/>
      <c r="KC10" s="333"/>
      <c r="KD10" s="333"/>
      <c r="KE10" s="333"/>
      <c r="KF10" s="333"/>
      <c r="KG10" s="333"/>
      <c r="KH10" s="333"/>
      <c r="KI10" s="333"/>
      <c r="KJ10" s="333"/>
      <c r="KK10" s="333"/>
      <c r="KL10" s="333"/>
      <c r="KM10" s="333"/>
      <c r="KN10" s="333"/>
      <c r="KO10" s="333"/>
      <c r="KP10" s="333"/>
      <c r="KQ10" s="333"/>
      <c r="KR10" s="333"/>
      <c r="KS10" s="333"/>
      <c r="KT10" s="333"/>
      <c r="KU10" s="333"/>
      <c r="KV10" s="333"/>
      <c r="KW10" s="333"/>
      <c r="KX10" s="333"/>
      <c r="KY10" s="333"/>
      <c r="KZ10" s="333"/>
      <c r="LA10" s="333"/>
      <c r="LB10" s="333"/>
      <c r="LC10" s="333"/>
      <c r="LD10" s="333"/>
      <c r="LE10" s="333"/>
      <c r="LF10" s="333"/>
      <c r="LG10" s="333"/>
      <c r="LH10" s="333"/>
      <c r="LI10" s="333"/>
      <c r="LJ10" s="333"/>
      <c r="LK10" s="333"/>
      <c r="LL10" s="333"/>
      <c r="LM10" s="333"/>
      <c r="LN10" s="333"/>
      <c r="LO10" s="333"/>
      <c r="LP10" s="333"/>
    </row>
    <row r="11">
      <c r="A11" s="331" t="str">
        <f>'3b. TBond Projections'!A83</f>
        <v>06-2024</v>
      </c>
      <c r="B11" s="82">
        <f>'3b. TBond Projections'!B83/1000000</f>
        <v>9.951375663</v>
      </c>
      <c r="C11" s="82">
        <f>'3b. TBond Projections'!B141/1000000</f>
        <v>8.246646879</v>
      </c>
      <c r="D11" s="82"/>
      <c r="E11" s="331" t="str">
        <f t="shared" si="3"/>
        <v>06-2024</v>
      </c>
      <c r="F11" s="20">
        <f>F7+1</f>
        <v>2</v>
      </c>
      <c r="G11" s="82">
        <f t="shared" ref="G11:I11" si="10">B11</f>
        <v>9.951375663</v>
      </c>
      <c r="H11" s="82">
        <f t="shared" si="10"/>
        <v>8.246646879</v>
      </c>
      <c r="I11" s="82" t="str">
        <f t="shared" si="10"/>
        <v/>
      </c>
      <c r="K11" s="331" t="str">
        <f t="shared" si="4"/>
        <v>06-2024</v>
      </c>
      <c r="L11" s="82">
        <f t="shared" si="5"/>
        <v>0.2212643977</v>
      </c>
      <c r="M11" s="82">
        <f t="shared" si="6"/>
        <v>0.1852857334</v>
      </c>
      <c r="N11" s="82"/>
      <c r="O11" s="331" t="str">
        <f t="shared" si="7"/>
        <v>06-2024</v>
      </c>
      <c r="P11" s="20">
        <f>P7+1</f>
        <v>2</v>
      </c>
      <c r="Q11" s="82">
        <f t="shared" ref="Q11:R11" si="11">sum(L8:L11)</f>
        <v>0.9216602742</v>
      </c>
      <c r="R11" s="82">
        <f t="shared" si="11"/>
        <v>0.8427273447</v>
      </c>
      <c r="T11" s="333"/>
      <c r="U11" s="333">
        <f>Q11/G11</f>
        <v>0.09261636837</v>
      </c>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252"/>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333"/>
      <c r="DE11" s="333"/>
      <c r="DF11" s="333"/>
      <c r="DG11" s="333"/>
      <c r="DH11" s="333"/>
      <c r="DI11" s="333"/>
      <c r="DJ11" s="333"/>
      <c r="DK11" s="333"/>
      <c r="DL11" s="333"/>
      <c r="DM11" s="333"/>
      <c r="DN11" s="333"/>
      <c r="DO11" s="333"/>
      <c r="DP11" s="333"/>
      <c r="DQ11" s="333"/>
      <c r="DR11" s="333"/>
      <c r="DS11" s="333"/>
      <c r="DT11" s="333"/>
      <c r="DU11" s="333"/>
      <c r="DV11" s="333"/>
      <c r="DW11" s="333"/>
      <c r="DX11" s="333"/>
      <c r="DY11" s="333"/>
      <c r="DZ11" s="333"/>
      <c r="EA11" s="333"/>
      <c r="EB11" s="333"/>
      <c r="EC11" s="333"/>
      <c r="ED11" s="333"/>
      <c r="EE11" s="333"/>
      <c r="EF11" s="252"/>
      <c r="EG11" s="333"/>
      <c r="EH11" s="333"/>
      <c r="EI11" s="333"/>
      <c r="EJ11" s="333"/>
      <c r="EK11" s="333"/>
      <c r="EL11" s="333"/>
      <c r="EM11" s="333"/>
      <c r="EN11" s="333"/>
      <c r="EO11" s="333"/>
      <c r="EP11" s="333"/>
      <c r="EQ11" s="333"/>
      <c r="ER11" s="333"/>
      <c r="ES11" s="333"/>
      <c r="ET11" s="333"/>
      <c r="EU11" s="333"/>
      <c r="EV11" s="333"/>
      <c r="EW11" s="333"/>
      <c r="EX11" s="333"/>
      <c r="EY11" s="333"/>
      <c r="EZ11" s="333"/>
      <c r="FA11" s="333"/>
      <c r="FB11" s="333"/>
      <c r="FC11" s="333"/>
      <c r="FD11" s="333"/>
      <c r="FE11" s="333"/>
      <c r="FF11" s="333"/>
      <c r="FG11" s="333"/>
      <c r="FH11" s="333"/>
      <c r="FI11" s="333"/>
      <c r="FJ11" s="333"/>
      <c r="FK11" s="333"/>
      <c r="FL11" s="333"/>
      <c r="FM11" s="333"/>
      <c r="FN11" s="333"/>
      <c r="FO11" s="333"/>
      <c r="FP11" s="333"/>
      <c r="FQ11" s="333"/>
      <c r="FR11" s="333"/>
      <c r="FS11" s="333"/>
      <c r="FT11" s="333"/>
      <c r="FU11" s="333"/>
      <c r="FV11" s="333"/>
      <c r="FW11" s="333"/>
      <c r="FX11" s="333"/>
      <c r="FY11" s="333"/>
      <c r="FZ11" s="333"/>
      <c r="GA11" s="333"/>
      <c r="GB11" s="333"/>
      <c r="GC11" s="333"/>
      <c r="GD11" s="333"/>
      <c r="GE11" s="333"/>
      <c r="GF11" s="333"/>
      <c r="GG11" s="333"/>
      <c r="GH11" s="333"/>
      <c r="GI11" s="333"/>
      <c r="GJ11" s="333"/>
      <c r="GK11" s="333"/>
      <c r="GL11" s="333"/>
      <c r="GM11" s="333"/>
      <c r="GN11" s="333"/>
      <c r="GO11" s="333"/>
      <c r="GP11" s="333"/>
      <c r="GQ11" s="333"/>
      <c r="GR11" s="333"/>
      <c r="GS11" s="333"/>
      <c r="GT11" s="333"/>
      <c r="GU11" s="333"/>
      <c r="GV11" s="333"/>
      <c r="GW11" s="333"/>
      <c r="GX11" s="333"/>
      <c r="GY11" s="333"/>
      <c r="GZ11" s="333"/>
      <c r="HA11" s="333"/>
      <c r="HB11" s="333"/>
      <c r="HC11" s="333"/>
      <c r="HD11" s="333"/>
      <c r="HE11" s="333"/>
      <c r="HF11" s="333"/>
      <c r="HG11" s="333"/>
      <c r="HH11" s="333"/>
      <c r="HI11" s="333"/>
      <c r="HJ11" s="333"/>
      <c r="HK11" s="333"/>
      <c r="HL11" s="333"/>
      <c r="HM11" s="333"/>
      <c r="HN11" s="333"/>
      <c r="HO11" s="333"/>
      <c r="HP11" s="333"/>
      <c r="HQ11" s="333"/>
      <c r="HR11" s="333"/>
      <c r="HS11" s="333"/>
      <c r="HT11" s="333"/>
      <c r="HU11" s="333"/>
      <c r="HV11" s="333"/>
      <c r="HW11" s="333"/>
      <c r="HX11" s="333"/>
      <c r="HY11" s="333"/>
      <c r="HZ11" s="333"/>
      <c r="IA11" s="333"/>
      <c r="IB11" s="333"/>
      <c r="IC11" s="333"/>
      <c r="ID11" s="333"/>
      <c r="IE11" s="333"/>
      <c r="IF11" s="333"/>
      <c r="IG11" s="333"/>
      <c r="IH11" s="333"/>
      <c r="II11" s="333"/>
      <c r="IJ11" s="333"/>
      <c r="IK11" s="333"/>
      <c r="IL11" s="333"/>
      <c r="IM11" s="333"/>
      <c r="IN11" s="333"/>
      <c r="IO11" s="333"/>
      <c r="IP11" s="333"/>
      <c r="IQ11" s="333"/>
      <c r="IR11" s="333"/>
      <c r="IS11" s="333"/>
      <c r="IT11" s="333"/>
      <c r="IU11" s="333"/>
      <c r="IV11" s="333"/>
      <c r="IW11" s="333"/>
      <c r="IX11" s="333"/>
      <c r="IY11" s="333"/>
      <c r="IZ11" s="333"/>
      <c r="JA11" s="333"/>
      <c r="JB11" s="333"/>
      <c r="JC11" s="333"/>
      <c r="JD11" s="333"/>
      <c r="JE11" s="333"/>
      <c r="JF11" s="333"/>
      <c r="JG11" s="333"/>
      <c r="JH11" s="333"/>
      <c r="JI11" s="333"/>
      <c r="JJ11" s="333"/>
      <c r="JK11" s="333"/>
      <c r="JL11" s="333"/>
      <c r="JM11" s="333"/>
      <c r="JN11" s="333"/>
      <c r="JO11" s="333"/>
      <c r="JP11" s="333"/>
      <c r="JQ11" s="333"/>
      <c r="JR11" s="333"/>
      <c r="JS11" s="333"/>
      <c r="JT11" s="333"/>
      <c r="JU11" s="333"/>
      <c r="JV11" s="333"/>
      <c r="JW11" s="333"/>
      <c r="JX11" s="333"/>
      <c r="JY11" s="333"/>
      <c r="JZ11" s="333"/>
      <c r="KA11" s="333"/>
      <c r="KB11" s="333"/>
      <c r="KC11" s="333"/>
      <c r="KD11" s="333"/>
      <c r="KE11" s="333"/>
      <c r="KF11" s="333"/>
      <c r="KG11" s="333"/>
      <c r="KH11" s="333"/>
      <c r="KI11" s="333"/>
      <c r="KJ11" s="333"/>
      <c r="KK11" s="333"/>
      <c r="KL11" s="333"/>
      <c r="KM11" s="333"/>
      <c r="KN11" s="333"/>
      <c r="KO11" s="333"/>
      <c r="KP11" s="333"/>
      <c r="KQ11" s="333"/>
      <c r="KR11" s="333"/>
      <c r="KS11" s="333"/>
      <c r="KT11" s="333"/>
      <c r="KU11" s="333"/>
      <c r="KV11" s="333"/>
      <c r="KW11" s="333"/>
      <c r="KX11" s="333"/>
      <c r="KY11" s="333"/>
      <c r="KZ11" s="333"/>
      <c r="LA11" s="333"/>
      <c r="LB11" s="333"/>
      <c r="LC11" s="333"/>
      <c r="LD11" s="333"/>
      <c r="LE11" s="333"/>
      <c r="LF11" s="333"/>
      <c r="LG11" s="333"/>
      <c r="LH11" s="333"/>
      <c r="LI11" s="333"/>
      <c r="LJ11" s="333"/>
      <c r="LK11" s="333"/>
      <c r="LL11" s="333"/>
      <c r="LM11" s="333"/>
      <c r="LN11" s="333"/>
      <c r="LO11" s="333"/>
      <c r="LP11" s="333"/>
    </row>
    <row r="12">
      <c r="A12" s="331" t="str">
        <f>'3b. TBond Projections'!A84</f>
        <v>09-2024</v>
      </c>
      <c r="B12" s="82">
        <f>'3b. TBond Projections'!B84/1000000</f>
        <v>10.26596852</v>
      </c>
      <c r="C12" s="82">
        <f>'3b. TBond Projections'!B142/1000000</f>
        <v>8.23359762</v>
      </c>
      <c r="D12" s="82"/>
      <c r="E12" s="20" t="str">
        <f t="shared" si="3"/>
        <v> </v>
      </c>
      <c r="K12" s="331" t="str">
        <f t="shared" si="4"/>
        <v>09-2024</v>
      </c>
      <c r="L12" s="82">
        <f t="shared" si="5"/>
        <v>0.2711133684</v>
      </c>
      <c r="M12" s="82">
        <f t="shared" si="6"/>
        <v>0.2367999598</v>
      </c>
      <c r="N12" s="82"/>
      <c r="O12" s="20" t="str">
        <f t="shared" si="7"/>
        <v> </v>
      </c>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252"/>
      <c r="BT12" s="333"/>
      <c r="BU12" s="333"/>
      <c r="BV12" s="333"/>
      <c r="BW12" s="333"/>
      <c r="BX12" s="333"/>
      <c r="BY12" s="333"/>
      <c r="BZ12" s="333"/>
      <c r="CA12" s="333"/>
      <c r="CB12" s="333"/>
      <c r="CC12" s="333"/>
      <c r="CD12" s="333"/>
      <c r="CE12" s="333"/>
      <c r="CF12" s="333"/>
      <c r="CG12" s="333"/>
      <c r="CH12" s="333"/>
      <c r="CI12" s="333"/>
      <c r="CJ12" s="333"/>
      <c r="CK12" s="333"/>
      <c r="CL12" s="333"/>
      <c r="CM12" s="333"/>
      <c r="CN12" s="333"/>
      <c r="CO12" s="333"/>
      <c r="CP12" s="333"/>
      <c r="CQ12" s="333"/>
      <c r="CR12" s="333"/>
      <c r="CS12" s="333"/>
      <c r="CT12" s="333"/>
      <c r="CU12" s="333"/>
      <c r="CV12" s="333"/>
      <c r="CW12" s="333"/>
      <c r="CX12" s="333"/>
      <c r="CY12" s="333"/>
      <c r="CZ12" s="333"/>
      <c r="DA12" s="333"/>
      <c r="DB12" s="333"/>
      <c r="DC12" s="333"/>
      <c r="DD12" s="333"/>
      <c r="DE12" s="333"/>
      <c r="DF12" s="333"/>
      <c r="DG12" s="333"/>
      <c r="DH12" s="333"/>
      <c r="DI12" s="333"/>
      <c r="DJ12" s="333"/>
      <c r="DK12" s="333"/>
      <c r="DL12" s="333"/>
      <c r="DM12" s="333"/>
      <c r="DN12" s="333"/>
      <c r="DO12" s="333"/>
      <c r="DP12" s="333"/>
      <c r="DQ12" s="333"/>
      <c r="DR12" s="333"/>
      <c r="DS12" s="333"/>
      <c r="DT12" s="333"/>
      <c r="DU12" s="333"/>
      <c r="DV12" s="333"/>
      <c r="DW12" s="333"/>
      <c r="DX12" s="333"/>
      <c r="DY12" s="333"/>
      <c r="DZ12" s="333"/>
      <c r="EA12" s="333"/>
      <c r="EB12" s="333"/>
      <c r="EC12" s="333"/>
      <c r="ED12" s="333"/>
      <c r="EE12" s="333"/>
      <c r="EF12" s="252"/>
      <c r="EG12" s="333"/>
      <c r="EH12" s="333"/>
      <c r="EI12" s="333"/>
      <c r="EJ12" s="333"/>
      <c r="EK12" s="333"/>
      <c r="EL12" s="333"/>
      <c r="EM12" s="333"/>
      <c r="EN12" s="333"/>
      <c r="EO12" s="333"/>
      <c r="EP12" s="333"/>
      <c r="EQ12" s="333"/>
      <c r="ER12" s="333"/>
      <c r="ES12" s="333"/>
      <c r="ET12" s="333"/>
      <c r="EU12" s="333"/>
      <c r="EV12" s="333"/>
      <c r="EW12" s="333"/>
      <c r="EX12" s="333"/>
      <c r="EY12" s="333"/>
      <c r="EZ12" s="333"/>
      <c r="FA12" s="333"/>
      <c r="FB12" s="333"/>
      <c r="FC12" s="333"/>
      <c r="FD12" s="333"/>
      <c r="FE12" s="333"/>
      <c r="FF12" s="333"/>
      <c r="FG12" s="333"/>
      <c r="FH12" s="333"/>
      <c r="FI12" s="333"/>
      <c r="FJ12" s="333"/>
      <c r="FK12" s="333"/>
      <c r="FL12" s="333"/>
      <c r="FM12" s="333"/>
      <c r="FN12" s="333"/>
      <c r="FO12" s="333"/>
      <c r="FP12" s="333"/>
      <c r="FQ12" s="333"/>
      <c r="FR12" s="333"/>
      <c r="FS12" s="333"/>
      <c r="FT12" s="333"/>
      <c r="FU12" s="333"/>
      <c r="FV12" s="333"/>
      <c r="FW12" s="333"/>
      <c r="FX12" s="333"/>
      <c r="FY12" s="333"/>
      <c r="FZ12" s="333"/>
      <c r="GA12" s="333"/>
      <c r="GB12" s="333"/>
      <c r="GC12" s="333"/>
      <c r="GD12" s="333"/>
      <c r="GE12" s="333"/>
      <c r="GF12" s="333"/>
      <c r="GG12" s="333"/>
      <c r="GH12" s="333"/>
      <c r="GI12" s="333"/>
      <c r="GJ12" s="333"/>
      <c r="GK12" s="333"/>
      <c r="GL12" s="333"/>
      <c r="GM12" s="333"/>
      <c r="GN12" s="333"/>
      <c r="GO12" s="333"/>
      <c r="GP12" s="333"/>
      <c r="GQ12" s="333"/>
      <c r="GR12" s="333"/>
      <c r="GS12" s="333"/>
      <c r="GT12" s="333"/>
      <c r="GU12" s="333"/>
      <c r="GV12" s="333"/>
      <c r="GW12" s="333"/>
      <c r="GX12" s="333"/>
      <c r="GY12" s="333"/>
      <c r="GZ12" s="333"/>
      <c r="HA12" s="333"/>
      <c r="HB12" s="333"/>
      <c r="HC12" s="333"/>
      <c r="HD12" s="333"/>
      <c r="HE12" s="333"/>
      <c r="HF12" s="333"/>
      <c r="HG12" s="333"/>
      <c r="HH12" s="333"/>
      <c r="HI12" s="333"/>
      <c r="HJ12" s="333"/>
      <c r="HK12" s="333"/>
      <c r="HL12" s="333"/>
      <c r="HM12" s="333"/>
      <c r="HN12" s="333"/>
      <c r="HO12" s="333"/>
      <c r="HP12" s="333"/>
      <c r="HQ12" s="333"/>
      <c r="HR12" s="333"/>
      <c r="HS12" s="333"/>
      <c r="HT12" s="333"/>
      <c r="HU12" s="333"/>
      <c r="HV12" s="333"/>
      <c r="HW12" s="333"/>
      <c r="HX12" s="333"/>
      <c r="HY12" s="333"/>
      <c r="HZ12" s="333"/>
      <c r="IA12" s="333"/>
      <c r="IB12" s="333"/>
      <c r="IC12" s="333"/>
      <c r="ID12" s="333"/>
      <c r="IE12" s="333"/>
      <c r="IF12" s="333"/>
      <c r="IG12" s="333"/>
      <c r="IH12" s="333"/>
      <c r="II12" s="333"/>
      <c r="IJ12" s="333"/>
      <c r="IK12" s="333"/>
      <c r="IL12" s="333"/>
      <c r="IM12" s="333"/>
      <c r="IN12" s="333"/>
      <c r="IO12" s="333"/>
      <c r="IP12" s="333"/>
      <c r="IQ12" s="333"/>
      <c r="IR12" s="333"/>
      <c r="IS12" s="333"/>
      <c r="IT12" s="333"/>
      <c r="IU12" s="333"/>
      <c r="IV12" s="333"/>
      <c r="IW12" s="333"/>
      <c r="IX12" s="333"/>
      <c r="IY12" s="333"/>
      <c r="IZ12" s="333"/>
      <c r="JA12" s="333"/>
      <c r="JB12" s="333"/>
      <c r="JC12" s="333"/>
      <c r="JD12" s="333"/>
      <c r="JE12" s="333"/>
      <c r="JF12" s="333"/>
      <c r="JG12" s="333"/>
      <c r="JH12" s="333"/>
      <c r="JI12" s="333"/>
      <c r="JJ12" s="333"/>
      <c r="JK12" s="333"/>
      <c r="JL12" s="333"/>
      <c r="JM12" s="333"/>
      <c r="JN12" s="333"/>
      <c r="JO12" s="333"/>
      <c r="JP12" s="333"/>
      <c r="JQ12" s="333"/>
      <c r="JR12" s="333"/>
      <c r="JS12" s="333"/>
      <c r="JT12" s="333"/>
      <c r="JU12" s="333"/>
      <c r="JV12" s="333"/>
      <c r="JW12" s="333"/>
      <c r="JX12" s="333"/>
      <c r="JY12" s="333"/>
      <c r="JZ12" s="333"/>
      <c r="KA12" s="333"/>
      <c r="KB12" s="333"/>
      <c r="KC12" s="333"/>
      <c r="KD12" s="333"/>
      <c r="KE12" s="333"/>
      <c r="KF12" s="333"/>
      <c r="KG12" s="333"/>
      <c r="KH12" s="333"/>
      <c r="KI12" s="333"/>
      <c r="KJ12" s="333"/>
      <c r="KK12" s="333"/>
      <c r="KL12" s="333"/>
      <c r="KM12" s="333"/>
      <c r="KN12" s="333"/>
      <c r="KO12" s="333"/>
      <c r="KP12" s="333"/>
      <c r="KQ12" s="333"/>
      <c r="KR12" s="333"/>
      <c r="KS12" s="333"/>
      <c r="KT12" s="333"/>
      <c r="KU12" s="333"/>
      <c r="KV12" s="333"/>
      <c r="KW12" s="333"/>
      <c r="KX12" s="333"/>
      <c r="KY12" s="333"/>
      <c r="KZ12" s="333"/>
      <c r="LA12" s="333"/>
      <c r="LB12" s="333"/>
      <c r="LC12" s="333"/>
      <c r="LD12" s="333"/>
      <c r="LE12" s="333"/>
      <c r="LF12" s="333"/>
      <c r="LG12" s="333"/>
      <c r="LH12" s="333"/>
      <c r="LI12" s="333"/>
      <c r="LJ12" s="333"/>
      <c r="LK12" s="333"/>
      <c r="LL12" s="333"/>
      <c r="LM12" s="333"/>
      <c r="LN12" s="333"/>
      <c r="LO12" s="333"/>
      <c r="LP12" s="333"/>
    </row>
    <row r="13">
      <c r="A13" s="331" t="str">
        <f>'3b. TBond Projections'!A85</f>
        <v>12-2024</v>
      </c>
      <c r="B13" s="82">
        <f>'3b. TBond Projections'!B85/1000000</f>
        <v>10.66623076</v>
      </c>
      <c r="C13" s="82">
        <f>'3b. TBond Projections'!B143/1000000</f>
        <v>8.296386947</v>
      </c>
      <c r="D13" s="82"/>
      <c r="E13" s="20" t="str">
        <f t="shared" si="3"/>
        <v> </v>
      </c>
      <c r="K13" s="331" t="str">
        <f t="shared" si="4"/>
        <v>12-2024</v>
      </c>
      <c r="L13" s="82">
        <f t="shared" si="5"/>
        <v>0.2281352059</v>
      </c>
      <c r="M13" s="82">
        <f t="shared" si="6"/>
        <v>0.1850584263</v>
      </c>
      <c r="N13" s="82"/>
      <c r="O13" s="20" t="str">
        <f t="shared" si="7"/>
        <v> </v>
      </c>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c r="BM13" s="333"/>
      <c r="BN13" s="333"/>
      <c r="BO13" s="333"/>
      <c r="BP13" s="333"/>
      <c r="BQ13" s="333"/>
      <c r="BR13" s="333"/>
      <c r="BS13" s="252"/>
      <c r="BT13" s="333"/>
      <c r="BU13" s="333"/>
      <c r="BV13" s="333"/>
      <c r="BW13" s="333"/>
      <c r="BX13" s="333"/>
      <c r="BY13" s="333"/>
      <c r="BZ13" s="333"/>
      <c r="CA13" s="333"/>
      <c r="CB13" s="333"/>
      <c r="CC13" s="333"/>
      <c r="CD13" s="333"/>
      <c r="CE13" s="333"/>
      <c r="CF13" s="333"/>
      <c r="CG13" s="333"/>
      <c r="CH13" s="333"/>
      <c r="CI13" s="333"/>
      <c r="CJ13" s="333"/>
      <c r="CK13" s="333"/>
      <c r="CL13" s="333"/>
      <c r="CM13" s="333"/>
      <c r="CN13" s="333"/>
      <c r="CO13" s="333"/>
      <c r="CP13" s="333"/>
      <c r="CQ13" s="333"/>
      <c r="CR13" s="333"/>
      <c r="CS13" s="333"/>
      <c r="CT13" s="333"/>
      <c r="CU13" s="333"/>
      <c r="CV13" s="333"/>
      <c r="CW13" s="333"/>
      <c r="CX13" s="333"/>
      <c r="CY13" s="333"/>
      <c r="CZ13" s="333"/>
      <c r="DA13" s="333"/>
      <c r="DB13" s="333"/>
      <c r="DC13" s="333"/>
      <c r="DD13" s="333"/>
      <c r="DE13" s="333"/>
      <c r="DF13" s="333"/>
      <c r="DG13" s="333"/>
      <c r="DH13" s="333"/>
      <c r="DI13" s="333"/>
      <c r="DJ13" s="333"/>
      <c r="DK13" s="333"/>
      <c r="DL13" s="333"/>
      <c r="DM13" s="333"/>
      <c r="DN13" s="333"/>
      <c r="DO13" s="333"/>
      <c r="DP13" s="333"/>
      <c r="DQ13" s="333"/>
      <c r="DR13" s="333"/>
      <c r="DS13" s="333"/>
      <c r="DT13" s="333"/>
      <c r="DU13" s="333"/>
      <c r="DV13" s="333"/>
      <c r="DW13" s="333"/>
      <c r="DX13" s="333"/>
      <c r="DY13" s="333"/>
      <c r="DZ13" s="333"/>
      <c r="EA13" s="333"/>
      <c r="EB13" s="333"/>
      <c r="EC13" s="333"/>
      <c r="ED13" s="333"/>
      <c r="EE13" s="333"/>
      <c r="EF13" s="252"/>
      <c r="EG13" s="333"/>
      <c r="EH13" s="333"/>
      <c r="EI13" s="333"/>
      <c r="EJ13" s="333"/>
      <c r="EK13" s="333"/>
      <c r="EL13" s="333"/>
      <c r="EM13" s="333"/>
      <c r="EN13" s="333"/>
      <c r="EO13" s="333"/>
      <c r="EP13" s="333"/>
      <c r="EQ13" s="333"/>
      <c r="ER13" s="333"/>
      <c r="ES13" s="333"/>
      <c r="ET13" s="333"/>
      <c r="EU13" s="333"/>
      <c r="EV13" s="333"/>
      <c r="EW13" s="333"/>
      <c r="EX13" s="333"/>
      <c r="EY13" s="333"/>
      <c r="EZ13" s="333"/>
      <c r="FA13" s="333"/>
      <c r="FB13" s="333"/>
      <c r="FC13" s="333"/>
      <c r="FD13" s="333"/>
      <c r="FE13" s="333"/>
      <c r="FF13" s="333"/>
      <c r="FG13" s="333"/>
      <c r="FH13" s="333"/>
      <c r="FI13" s="333"/>
      <c r="FJ13" s="333"/>
      <c r="FK13" s="333"/>
      <c r="FL13" s="333"/>
      <c r="FM13" s="333"/>
      <c r="FN13" s="333"/>
      <c r="FO13" s="333"/>
      <c r="FP13" s="333"/>
      <c r="FQ13" s="333"/>
      <c r="FR13" s="333"/>
      <c r="FS13" s="333"/>
      <c r="FT13" s="333"/>
      <c r="FU13" s="333"/>
      <c r="FV13" s="333"/>
      <c r="FW13" s="333"/>
      <c r="FX13" s="333"/>
      <c r="FY13" s="333"/>
      <c r="FZ13" s="333"/>
      <c r="GA13" s="333"/>
      <c r="GB13" s="333"/>
      <c r="GC13" s="333"/>
      <c r="GD13" s="333"/>
      <c r="GE13" s="333"/>
      <c r="GF13" s="333"/>
      <c r="GG13" s="333"/>
      <c r="GH13" s="333"/>
      <c r="GI13" s="333"/>
      <c r="GJ13" s="333"/>
      <c r="GK13" s="333"/>
      <c r="GL13" s="333"/>
      <c r="GM13" s="333"/>
      <c r="GN13" s="333"/>
      <c r="GO13" s="333"/>
      <c r="GP13" s="333"/>
      <c r="GQ13" s="333"/>
      <c r="GR13" s="333"/>
      <c r="GS13" s="333"/>
      <c r="GT13" s="333"/>
      <c r="GU13" s="333"/>
      <c r="GV13" s="333"/>
      <c r="GW13" s="333"/>
      <c r="GX13" s="333"/>
      <c r="GY13" s="333"/>
      <c r="GZ13" s="333"/>
      <c r="HA13" s="333"/>
      <c r="HB13" s="333"/>
      <c r="HC13" s="333"/>
      <c r="HD13" s="333"/>
      <c r="HE13" s="333"/>
      <c r="HF13" s="333"/>
      <c r="HG13" s="333"/>
      <c r="HH13" s="333"/>
      <c r="HI13" s="333"/>
      <c r="HJ13" s="333"/>
      <c r="HK13" s="333"/>
      <c r="HL13" s="333"/>
      <c r="HM13" s="333"/>
      <c r="HN13" s="333"/>
      <c r="HO13" s="333"/>
      <c r="HP13" s="333"/>
      <c r="HQ13" s="333"/>
      <c r="HR13" s="333"/>
      <c r="HS13" s="333"/>
      <c r="HT13" s="333"/>
      <c r="HU13" s="333"/>
      <c r="HV13" s="333"/>
      <c r="HW13" s="333"/>
      <c r="HX13" s="333"/>
      <c r="HY13" s="333"/>
      <c r="HZ13" s="333"/>
      <c r="IA13" s="333"/>
      <c r="IB13" s="333"/>
      <c r="IC13" s="333"/>
      <c r="ID13" s="333"/>
      <c r="IE13" s="333"/>
      <c r="IF13" s="333"/>
      <c r="IG13" s="333"/>
      <c r="IH13" s="333"/>
      <c r="II13" s="333"/>
      <c r="IJ13" s="333"/>
      <c r="IK13" s="333"/>
      <c r="IL13" s="333"/>
      <c r="IM13" s="333"/>
      <c r="IN13" s="333"/>
      <c r="IO13" s="333"/>
      <c r="IP13" s="333"/>
      <c r="IQ13" s="333"/>
      <c r="IR13" s="333"/>
      <c r="IS13" s="333"/>
      <c r="IT13" s="333"/>
      <c r="IU13" s="333"/>
      <c r="IV13" s="333"/>
      <c r="IW13" s="333"/>
      <c r="IX13" s="333"/>
      <c r="IY13" s="333"/>
      <c r="IZ13" s="333"/>
      <c r="JA13" s="333"/>
      <c r="JB13" s="333"/>
      <c r="JC13" s="333"/>
      <c r="JD13" s="333"/>
      <c r="JE13" s="333"/>
      <c r="JF13" s="333"/>
      <c r="JG13" s="333"/>
      <c r="JH13" s="333"/>
      <c r="JI13" s="333"/>
      <c r="JJ13" s="333"/>
      <c r="JK13" s="333"/>
      <c r="JL13" s="333"/>
      <c r="JM13" s="333"/>
      <c r="JN13" s="333"/>
      <c r="JO13" s="333"/>
      <c r="JP13" s="333"/>
      <c r="JQ13" s="333"/>
      <c r="JR13" s="333"/>
      <c r="JS13" s="333"/>
      <c r="JT13" s="333"/>
      <c r="JU13" s="333"/>
      <c r="JV13" s="333"/>
      <c r="JW13" s="333"/>
      <c r="JX13" s="333"/>
      <c r="JY13" s="333"/>
      <c r="JZ13" s="333"/>
      <c r="KA13" s="333"/>
      <c r="KB13" s="333"/>
      <c r="KC13" s="333"/>
      <c r="KD13" s="333"/>
      <c r="KE13" s="333"/>
      <c r="KF13" s="333"/>
      <c r="KG13" s="333"/>
      <c r="KH13" s="333"/>
      <c r="KI13" s="333"/>
      <c r="KJ13" s="333"/>
      <c r="KK13" s="333"/>
      <c r="KL13" s="333"/>
      <c r="KM13" s="333"/>
      <c r="KN13" s="333"/>
      <c r="KO13" s="333"/>
      <c r="KP13" s="333"/>
      <c r="KQ13" s="333"/>
      <c r="KR13" s="333"/>
      <c r="KS13" s="333"/>
      <c r="KT13" s="333"/>
      <c r="KU13" s="333"/>
      <c r="KV13" s="333"/>
      <c r="KW13" s="333"/>
      <c r="KX13" s="333"/>
      <c r="KY13" s="333"/>
      <c r="KZ13" s="333"/>
      <c r="LA13" s="333"/>
      <c r="LB13" s="333"/>
      <c r="LC13" s="333"/>
      <c r="LD13" s="333"/>
      <c r="LE13" s="333"/>
      <c r="LF13" s="333"/>
      <c r="LG13" s="333"/>
      <c r="LH13" s="333"/>
      <c r="LI13" s="333"/>
      <c r="LJ13" s="333"/>
      <c r="LK13" s="333"/>
      <c r="LL13" s="333"/>
      <c r="LM13" s="333"/>
      <c r="LN13" s="333"/>
      <c r="LO13" s="333"/>
      <c r="LP13" s="333"/>
    </row>
    <row r="14">
      <c r="A14" s="331" t="str">
        <f>'3b. TBond Projections'!A86</f>
        <v>03-2025</v>
      </c>
      <c r="B14" s="82">
        <f>'3b. TBond Projections'!B86/1000000</f>
        <v>10.85686688</v>
      </c>
      <c r="C14" s="82">
        <f>'3b. TBond Projections'!B144/1000000</f>
        <v>8.29482966</v>
      </c>
      <c r="D14" s="82"/>
      <c r="E14" s="20" t="str">
        <f t="shared" si="3"/>
        <v> </v>
      </c>
      <c r="K14" s="331" t="str">
        <f t="shared" si="4"/>
        <v>03-2025</v>
      </c>
      <c r="L14" s="82">
        <f t="shared" si="5"/>
        <v>0.2876562887</v>
      </c>
      <c r="M14" s="82">
        <f t="shared" si="6"/>
        <v>0.2360892075</v>
      </c>
      <c r="N14" s="82"/>
      <c r="O14" s="20" t="str">
        <f t="shared" si="7"/>
        <v> </v>
      </c>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252"/>
      <c r="BT14" s="333"/>
      <c r="BU14" s="333"/>
      <c r="BV14" s="333"/>
      <c r="BW14" s="333"/>
      <c r="BX14" s="333"/>
      <c r="BY14" s="333"/>
      <c r="BZ14" s="333"/>
      <c r="CA14" s="333"/>
      <c r="CB14" s="333"/>
      <c r="CC14" s="333"/>
      <c r="CD14" s="333"/>
      <c r="CE14" s="333"/>
      <c r="CF14" s="333"/>
      <c r="CG14" s="333"/>
      <c r="CH14" s="333"/>
      <c r="CI14" s="333"/>
      <c r="CJ14" s="333"/>
      <c r="CK14" s="333"/>
      <c r="CL14" s="333"/>
      <c r="CM14" s="333"/>
      <c r="CN14" s="333"/>
      <c r="CO14" s="333"/>
      <c r="CP14" s="333"/>
      <c r="CQ14" s="333"/>
      <c r="CR14" s="333"/>
      <c r="CS14" s="333"/>
      <c r="CT14" s="333"/>
      <c r="CU14" s="333"/>
      <c r="CV14" s="333"/>
      <c r="CW14" s="333"/>
      <c r="CX14" s="333"/>
      <c r="CY14" s="333"/>
      <c r="CZ14" s="333"/>
      <c r="DA14" s="333"/>
      <c r="DB14" s="333"/>
      <c r="DC14" s="333"/>
      <c r="DD14" s="333"/>
      <c r="DE14" s="333"/>
      <c r="DF14" s="333"/>
      <c r="DG14" s="333"/>
      <c r="DH14" s="333"/>
      <c r="DI14" s="333"/>
      <c r="DJ14" s="333"/>
      <c r="DK14" s="333"/>
      <c r="DL14" s="333"/>
      <c r="DM14" s="333"/>
      <c r="DN14" s="333"/>
      <c r="DO14" s="333"/>
      <c r="DP14" s="333"/>
      <c r="DQ14" s="333"/>
      <c r="DR14" s="333"/>
      <c r="DS14" s="333"/>
      <c r="DT14" s="333"/>
      <c r="DU14" s="333"/>
      <c r="DV14" s="333"/>
      <c r="DW14" s="333"/>
      <c r="DX14" s="333"/>
      <c r="DY14" s="333"/>
      <c r="DZ14" s="333"/>
      <c r="EA14" s="333"/>
      <c r="EB14" s="333"/>
      <c r="EC14" s="333"/>
      <c r="ED14" s="333"/>
      <c r="EE14" s="333"/>
      <c r="EF14" s="252"/>
      <c r="EG14" s="333"/>
      <c r="EH14" s="333"/>
      <c r="EI14" s="333"/>
      <c r="EJ14" s="333"/>
      <c r="EK14" s="333"/>
      <c r="EL14" s="333"/>
      <c r="EM14" s="333"/>
      <c r="EN14" s="333"/>
      <c r="EO14" s="333"/>
      <c r="EP14" s="333"/>
      <c r="EQ14" s="333"/>
      <c r="ER14" s="333"/>
      <c r="ES14" s="333"/>
      <c r="ET14" s="333"/>
      <c r="EU14" s="333"/>
      <c r="EV14" s="333"/>
      <c r="EW14" s="333"/>
      <c r="EX14" s="333"/>
      <c r="EY14" s="333"/>
      <c r="EZ14" s="333"/>
      <c r="FA14" s="333"/>
      <c r="FB14" s="333"/>
      <c r="FC14" s="333"/>
      <c r="FD14" s="333"/>
      <c r="FE14" s="333"/>
      <c r="FF14" s="333"/>
      <c r="FG14" s="333"/>
      <c r="FH14" s="333"/>
      <c r="FI14" s="333"/>
      <c r="FJ14" s="333"/>
      <c r="FK14" s="333"/>
      <c r="FL14" s="333"/>
      <c r="FM14" s="333"/>
      <c r="FN14" s="333"/>
      <c r="FO14" s="333"/>
      <c r="FP14" s="333"/>
      <c r="FQ14" s="333"/>
      <c r="FR14" s="333"/>
      <c r="FS14" s="333"/>
      <c r="FT14" s="333"/>
      <c r="FU14" s="333"/>
      <c r="FV14" s="333"/>
      <c r="FW14" s="333"/>
      <c r="FX14" s="333"/>
      <c r="FY14" s="333"/>
      <c r="FZ14" s="333"/>
      <c r="GA14" s="333"/>
      <c r="GB14" s="333"/>
      <c r="GC14" s="333"/>
      <c r="GD14" s="333"/>
      <c r="GE14" s="333"/>
      <c r="GF14" s="333"/>
      <c r="GG14" s="333"/>
      <c r="GH14" s="333"/>
      <c r="GI14" s="333"/>
      <c r="GJ14" s="333"/>
      <c r="GK14" s="333"/>
      <c r="GL14" s="333"/>
      <c r="GM14" s="333"/>
      <c r="GN14" s="333"/>
      <c r="GO14" s="333"/>
      <c r="GP14" s="333"/>
      <c r="GQ14" s="333"/>
      <c r="GR14" s="333"/>
      <c r="GS14" s="333"/>
      <c r="GT14" s="333"/>
      <c r="GU14" s="333"/>
      <c r="GV14" s="333"/>
      <c r="GW14" s="333"/>
      <c r="GX14" s="333"/>
      <c r="GY14" s="333"/>
      <c r="GZ14" s="333"/>
      <c r="HA14" s="333"/>
      <c r="HB14" s="333"/>
      <c r="HC14" s="333"/>
      <c r="HD14" s="333"/>
      <c r="HE14" s="333"/>
      <c r="HF14" s="333"/>
      <c r="HG14" s="333"/>
      <c r="HH14" s="333"/>
      <c r="HI14" s="333"/>
      <c r="HJ14" s="333"/>
      <c r="HK14" s="333"/>
      <c r="HL14" s="333"/>
      <c r="HM14" s="333"/>
      <c r="HN14" s="333"/>
      <c r="HO14" s="333"/>
      <c r="HP14" s="333"/>
      <c r="HQ14" s="333"/>
      <c r="HR14" s="333"/>
      <c r="HS14" s="333"/>
      <c r="HT14" s="333"/>
      <c r="HU14" s="333"/>
      <c r="HV14" s="333"/>
      <c r="HW14" s="333"/>
      <c r="HX14" s="333"/>
      <c r="HY14" s="333"/>
      <c r="HZ14" s="333"/>
      <c r="IA14" s="333"/>
      <c r="IB14" s="333"/>
      <c r="IC14" s="333"/>
      <c r="ID14" s="333"/>
      <c r="IE14" s="333"/>
      <c r="IF14" s="333"/>
      <c r="IG14" s="333"/>
      <c r="IH14" s="333"/>
      <c r="II14" s="333"/>
      <c r="IJ14" s="333"/>
      <c r="IK14" s="333"/>
      <c r="IL14" s="333"/>
      <c r="IM14" s="333"/>
      <c r="IN14" s="333"/>
      <c r="IO14" s="333"/>
      <c r="IP14" s="333"/>
      <c r="IQ14" s="333"/>
      <c r="IR14" s="333"/>
      <c r="IS14" s="333"/>
      <c r="IT14" s="333"/>
      <c r="IU14" s="333"/>
      <c r="IV14" s="333"/>
      <c r="IW14" s="333"/>
      <c r="IX14" s="333"/>
      <c r="IY14" s="333"/>
      <c r="IZ14" s="333"/>
      <c r="JA14" s="333"/>
      <c r="JB14" s="333"/>
      <c r="JC14" s="333"/>
      <c r="JD14" s="333"/>
      <c r="JE14" s="333"/>
      <c r="JF14" s="333"/>
      <c r="JG14" s="333"/>
      <c r="JH14" s="333"/>
      <c r="JI14" s="333"/>
      <c r="JJ14" s="333"/>
      <c r="JK14" s="333"/>
      <c r="JL14" s="333"/>
      <c r="JM14" s="333"/>
      <c r="JN14" s="333"/>
      <c r="JO14" s="333"/>
      <c r="JP14" s="333"/>
      <c r="JQ14" s="333"/>
      <c r="JR14" s="333"/>
      <c r="JS14" s="333"/>
      <c r="JT14" s="333"/>
      <c r="JU14" s="333"/>
      <c r="JV14" s="333"/>
      <c r="JW14" s="333"/>
      <c r="JX14" s="333"/>
      <c r="JY14" s="333"/>
      <c r="JZ14" s="333"/>
      <c r="KA14" s="333"/>
      <c r="KB14" s="333"/>
      <c r="KC14" s="333"/>
      <c r="KD14" s="333"/>
      <c r="KE14" s="333"/>
      <c r="KF14" s="333"/>
      <c r="KG14" s="333"/>
      <c r="KH14" s="333"/>
      <c r="KI14" s="333"/>
      <c r="KJ14" s="333"/>
      <c r="KK14" s="333"/>
      <c r="KL14" s="333"/>
      <c r="KM14" s="333"/>
      <c r="KN14" s="333"/>
      <c r="KO14" s="333"/>
      <c r="KP14" s="333"/>
      <c r="KQ14" s="333"/>
      <c r="KR14" s="333"/>
      <c r="KS14" s="333"/>
      <c r="KT14" s="333"/>
      <c r="KU14" s="333"/>
      <c r="KV14" s="333"/>
      <c r="KW14" s="333"/>
      <c r="KX14" s="333"/>
      <c r="KY14" s="333"/>
      <c r="KZ14" s="333"/>
      <c r="LA14" s="333"/>
      <c r="LB14" s="333"/>
      <c r="LC14" s="333"/>
      <c r="LD14" s="333"/>
      <c r="LE14" s="333"/>
      <c r="LF14" s="333"/>
      <c r="LG14" s="333"/>
      <c r="LH14" s="333"/>
      <c r="LI14" s="333"/>
      <c r="LJ14" s="333"/>
      <c r="LK14" s="333"/>
      <c r="LL14" s="333"/>
      <c r="LM14" s="333"/>
      <c r="LN14" s="333"/>
      <c r="LO14" s="333"/>
      <c r="LP14" s="333"/>
    </row>
    <row r="15">
      <c r="A15" s="331" t="str">
        <f>'3b. TBond Projections'!A87</f>
        <v>06-2025</v>
      </c>
      <c r="B15" s="82">
        <f>'3b. TBond Projections'!B87/1000000</f>
        <v>11.12965839</v>
      </c>
      <c r="C15" s="82">
        <f>'3b. TBond Projections'!B145/1000000</f>
        <v>8.280688502</v>
      </c>
      <c r="D15" s="82"/>
      <c r="E15" s="331" t="str">
        <f t="shared" si="3"/>
        <v>06-2025</v>
      </c>
      <c r="F15" s="20">
        <f>F11+1</f>
        <v>3</v>
      </c>
      <c r="G15" s="82">
        <f t="shared" ref="G15:I15" si="12">B15</f>
        <v>11.12965839</v>
      </c>
      <c r="H15" s="82">
        <f t="shared" si="12"/>
        <v>8.280688502</v>
      </c>
      <c r="I15" s="82" t="str">
        <f t="shared" si="12"/>
        <v/>
      </c>
      <c r="K15" s="331" t="str">
        <f t="shared" si="4"/>
        <v>06-2025</v>
      </c>
      <c r="L15" s="82">
        <f t="shared" si="5"/>
        <v>0.2401430732</v>
      </c>
      <c r="M15" s="82">
        <f t="shared" si="6"/>
        <v>0.1869421061</v>
      </c>
      <c r="N15" s="82"/>
      <c r="O15" s="331" t="str">
        <f t="shared" si="7"/>
        <v>06-2025</v>
      </c>
      <c r="P15" s="20">
        <f>P11+1</f>
        <v>3</v>
      </c>
      <c r="Q15" s="82">
        <f t="shared" ref="Q15:R15" si="13">sum(L12:L15)</f>
        <v>1.027047936</v>
      </c>
      <c r="R15" s="82">
        <f t="shared" si="13"/>
        <v>0.8448896998</v>
      </c>
      <c r="T15" s="333"/>
      <c r="U15" s="333">
        <f>Q15/G15</f>
        <v>0.09228027496</v>
      </c>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252"/>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252"/>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c r="KN15" s="333"/>
      <c r="KO15" s="333"/>
      <c r="KP15" s="333"/>
      <c r="KQ15" s="333"/>
      <c r="KR15" s="333"/>
      <c r="KS15" s="333"/>
      <c r="KT15" s="333"/>
      <c r="KU15" s="333"/>
      <c r="KV15" s="333"/>
      <c r="KW15" s="333"/>
      <c r="KX15" s="333"/>
      <c r="KY15" s="333"/>
      <c r="KZ15" s="333"/>
      <c r="LA15" s="333"/>
      <c r="LB15" s="333"/>
      <c r="LC15" s="333"/>
      <c r="LD15" s="333"/>
      <c r="LE15" s="333"/>
      <c r="LF15" s="333"/>
      <c r="LG15" s="333"/>
      <c r="LH15" s="333"/>
      <c r="LI15" s="333"/>
      <c r="LJ15" s="333"/>
      <c r="LK15" s="333"/>
      <c r="LL15" s="333"/>
      <c r="LM15" s="333"/>
      <c r="LN15" s="333"/>
      <c r="LO15" s="333"/>
      <c r="LP15" s="333"/>
    </row>
    <row r="16">
      <c r="A16" s="331" t="str">
        <f>'3b. TBond Projections'!A88</f>
        <v>09-2025</v>
      </c>
      <c r="B16" s="82">
        <f>'3b. TBond Projections'!B88/1000000</f>
        <v>11.30680231</v>
      </c>
      <c r="C16" s="82">
        <f>'3b. TBond Projections'!B146/1000000</f>
        <v>8.271429186</v>
      </c>
      <c r="D16" s="82"/>
      <c r="E16" s="20" t="str">
        <f t="shared" si="3"/>
        <v> </v>
      </c>
      <c r="K16" s="331" t="str">
        <f t="shared" si="4"/>
        <v>09-2025</v>
      </c>
      <c r="L16" s="82">
        <f t="shared" si="5"/>
        <v>0.29742639</v>
      </c>
      <c r="M16" s="82">
        <f t="shared" si="6"/>
        <v>0.2360093965</v>
      </c>
      <c r="N16" s="82"/>
      <c r="O16" s="20" t="str">
        <f t="shared" si="7"/>
        <v> </v>
      </c>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252"/>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252"/>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c r="KN16" s="333"/>
      <c r="KO16" s="333"/>
      <c r="KP16" s="333"/>
      <c r="KQ16" s="333"/>
      <c r="KR16" s="333"/>
      <c r="KS16" s="333"/>
      <c r="KT16" s="333"/>
      <c r="KU16" s="333"/>
      <c r="KV16" s="333"/>
      <c r="KW16" s="333"/>
      <c r="KX16" s="333"/>
      <c r="KY16" s="333"/>
      <c r="KZ16" s="333"/>
      <c r="LA16" s="333"/>
      <c r="LB16" s="333"/>
      <c r="LC16" s="333"/>
      <c r="LD16" s="333"/>
      <c r="LE16" s="333"/>
      <c r="LF16" s="333"/>
      <c r="LG16" s="333"/>
      <c r="LH16" s="333"/>
      <c r="LI16" s="333"/>
      <c r="LJ16" s="333"/>
      <c r="LK16" s="333"/>
      <c r="LL16" s="333"/>
      <c r="LM16" s="333"/>
      <c r="LN16" s="333"/>
      <c r="LO16" s="333"/>
      <c r="LP16" s="333"/>
    </row>
    <row r="17">
      <c r="A17" s="331" t="str">
        <f>'3b. TBond Projections'!A89</f>
        <v>12-2025</v>
      </c>
      <c r="B17" s="82">
        <f>'3b. TBond Projections'!B89/1000000</f>
        <v>11.65291783</v>
      </c>
      <c r="C17" s="82">
        <f>'3b. TBond Projections'!B147/1000000</f>
        <v>8.282045615</v>
      </c>
      <c r="D17" s="82"/>
      <c r="E17" s="20" t="str">
        <f t="shared" si="3"/>
        <v> </v>
      </c>
      <c r="K17" s="331" t="str">
        <f t="shared" si="4"/>
        <v>12-2025</v>
      </c>
      <c r="L17" s="82">
        <f t="shared" si="5"/>
        <v>0.2535951078</v>
      </c>
      <c r="M17" s="82">
        <f t="shared" si="6"/>
        <v>0.1852092845</v>
      </c>
      <c r="N17" s="82"/>
      <c r="O17" s="20" t="str">
        <f t="shared" si="7"/>
        <v> </v>
      </c>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252"/>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252"/>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c r="KN17" s="333"/>
      <c r="KO17" s="333"/>
      <c r="KP17" s="333"/>
      <c r="KQ17" s="333"/>
      <c r="KR17" s="333"/>
      <c r="KS17" s="333"/>
      <c r="KT17" s="333"/>
      <c r="KU17" s="333"/>
      <c r="KV17" s="333"/>
      <c r="KW17" s="333"/>
      <c r="KX17" s="333"/>
      <c r="KY17" s="333"/>
      <c r="KZ17" s="333"/>
      <c r="LA17" s="333"/>
      <c r="LB17" s="333"/>
      <c r="LC17" s="333"/>
      <c r="LD17" s="333"/>
      <c r="LE17" s="333"/>
      <c r="LF17" s="333"/>
      <c r="LG17" s="333"/>
      <c r="LH17" s="333"/>
      <c r="LI17" s="333"/>
      <c r="LJ17" s="333"/>
      <c r="LK17" s="333"/>
      <c r="LL17" s="333"/>
      <c r="LM17" s="333"/>
      <c r="LN17" s="333"/>
      <c r="LO17" s="333"/>
      <c r="LP17" s="333"/>
    </row>
    <row r="18">
      <c r="A18" s="331" t="str">
        <f>'3b. TBond Projections'!A90</f>
        <v>03-2026</v>
      </c>
      <c r="B18" s="82">
        <f>'3b. TBond Projections'!B90/1000000</f>
        <v>12.92278947</v>
      </c>
      <c r="C18" s="82">
        <f>'3b. TBond Projections'!B148/1000000</f>
        <v>8.471069877</v>
      </c>
      <c r="D18" s="82"/>
      <c r="E18" s="20" t="str">
        <f t="shared" si="3"/>
        <v> </v>
      </c>
      <c r="K18" s="331" t="str">
        <f t="shared" si="4"/>
        <v>03-2026</v>
      </c>
      <c r="L18" s="82">
        <f t="shared" si="5"/>
        <v>0.3071693057</v>
      </c>
      <c r="M18" s="82">
        <f t="shared" si="6"/>
        <v>0.2355001342</v>
      </c>
      <c r="N18" s="82"/>
      <c r="O18" s="20" t="str">
        <f t="shared" si="7"/>
        <v> </v>
      </c>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252"/>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252"/>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c r="KN18" s="333"/>
      <c r="KO18" s="333"/>
      <c r="KP18" s="333"/>
      <c r="KQ18" s="333"/>
      <c r="KR18" s="333"/>
      <c r="KS18" s="333"/>
      <c r="KT18" s="333"/>
      <c r="KU18" s="333"/>
      <c r="KV18" s="333"/>
      <c r="KW18" s="333"/>
      <c r="KX18" s="333"/>
      <c r="KY18" s="333"/>
      <c r="KZ18" s="333"/>
      <c r="LA18" s="333"/>
      <c r="LB18" s="333"/>
      <c r="LC18" s="333"/>
      <c r="LD18" s="333"/>
      <c r="LE18" s="333"/>
      <c r="LF18" s="333"/>
      <c r="LG18" s="333"/>
      <c r="LH18" s="333"/>
      <c r="LI18" s="333"/>
      <c r="LJ18" s="333"/>
      <c r="LK18" s="333"/>
      <c r="LL18" s="333"/>
      <c r="LM18" s="333"/>
      <c r="LN18" s="333"/>
      <c r="LO18" s="333"/>
      <c r="LP18" s="333"/>
    </row>
    <row r="19">
      <c r="A19" s="331" t="str">
        <f>'3b. TBond Projections'!A91</f>
        <v>06-2026</v>
      </c>
      <c r="B19" s="82">
        <f>'3b. TBond Projections'!B91/1000000</f>
        <v>13.04724245</v>
      </c>
      <c r="C19" s="82">
        <f>'3b. TBond Projections'!B149/1000000</f>
        <v>8.464493738</v>
      </c>
      <c r="D19" s="82"/>
      <c r="E19" s="331" t="str">
        <f t="shared" si="3"/>
        <v>06-2026</v>
      </c>
      <c r="F19" s="20">
        <f>F15+1</f>
        <v>4</v>
      </c>
      <c r="G19" s="82">
        <f t="shared" ref="G19:I19" si="14">B19</f>
        <v>13.04724245</v>
      </c>
      <c r="H19" s="82">
        <f t="shared" si="14"/>
        <v>8.464493738</v>
      </c>
      <c r="I19" s="82" t="str">
        <f t="shared" si="14"/>
        <v/>
      </c>
      <c r="K19" s="331" t="str">
        <f t="shared" si="4"/>
        <v>06-2026</v>
      </c>
      <c r="L19" s="82">
        <f t="shared" si="5"/>
        <v>0.2680094159</v>
      </c>
      <c r="M19" s="82">
        <f t="shared" si="6"/>
        <v>0.1854812882</v>
      </c>
      <c r="N19" s="82"/>
      <c r="O19" s="331" t="str">
        <f t="shared" si="7"/>
        <v>06-2026</v>
      </c>
      <c r="P19" s="20">
        <f>P15+1</f>
        <v>4</v>
      </c>
      <c r="Q19" s="82">
        <f t="shared" ref="Q19:R19" si="15">sum(L16:L19)</f>
        <v>1.126200219</v>
      </c>
      <c r="R19" s="82">
        <f t="shared" si="15"/>
        <v>0.8422001034</v>
      </c>
      <c r="T19" s="333"/>
      <c r="U19" s="333">
        <f>Q19/G19</f>
        <v>0.08631710678</v>
      </c>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252"/>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252"/>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c r="KN19" s="333"/>
      <c r="KO19" s="333"/>
      <c r="KP19" s="333"/>
      <c r="KQ19" s="333"/>
      <c r="KR19" s="333"/>
      <c r="KS19" s="333"/>
      <c r="KT19" s="333"/>
      <c r="KU19" s="333"/>
      <c r="KV19" s="333"/>
      <c r="KW19" s="333"/>
      <c r="KX19" s="333"/>
      <c r="KY19" s="333"/>
      <c r="KZ19" s="333"/>
      <c r="LA19" s="333"/>
      <c r="LB19" s="333"/>
      <c r="LC19" s="333"/>
      <c r="LD19" s="333"/>
      <c r="LE19" s="333"/>
      <c r="LF19" s="333"/>
      <c r="LG19" s="333"/>
      <c r="LH19" s="333"/>
      <c r="LI19" s="333"/>
      <c r="LJ19" s="333"/>
      <c r="LK19" s="333"/>
      <c r="LL19" s="333"/>
      <c r="LM19" s="333"/>
      <c r="LN19" s="333"/>
      <c r="LO19" s="333"/>
      <c r="LP19" s="333"/>
    </row>
    <row r="20">
      <c r="A20" s="331" t="str">
        <f>'3b. TBond Projections'!A92</f>
        <v>09-2026</v>
      </c>
      <c r="B20" s="82">
        <f>'3b. TBond Projections'!B92/1000000</f>
        <v>13.16600013</v>
      </c>
      <c r="C20" s="82">
        <f>'3b. TBond Projections'!B150/1000000</f>
        <v>8.454404363</v>
      </c>
      <c r="D20" s="82"/>
      <c r="E20" s="20" t="str">
        <f t="shared" si="3"/>
        <v> </v>
      </c>
      <c r="K20" s="331" t="str">
        <f t="shared" si="4"/>
        <v>09-2026</v>
      </c>
      <c r="L20" s="82">
        <f t="shared" si="5"/>
        <v>0.3489094984</v>
      </c>
      <c r="M20" s="82">
        <f t="shared" si="6"/>
        <v>0.2410430114</v>
      </c>
      <c r="N20" s="82"/>
      <c r="O20" s="20" t="str">
        <f t="shared" si="7"/>
        <v> </v>
      </c>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252"/>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252"/>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c r="KN20" s="333"/>
      <c r="KO20" s="333"/>
      <c r="KP20" s="333"/>
      <c r="KQ20" s="333"/>
      <c r="KR20" s="333"/>
      <c r="KS20" s="333"/>
      <c r="KT20" s="333"/>
      <c r="KU20" s="333"/>
      <c r="KV20" s="333"/>
      <c r="KW20" s="333"/>
      <c r="KX20" s="333"/>
      <c r="KY20" s="333"/>
      <c r="KZ20" s="333"/>
      <c r="LA20" s="333"/>
      <c r="LB20" s="333"/>
      <c r="LC20" s="333"/>
      <c r="LD20" s="333"/>
      <c r="LE20" s="333"/>
      <c r="LF20" s="333"/>
      <c r="LG20" s="333"/>
      <c r="LH20" s="333"/>
      <c r="LI20" s="333"/>
      <c r="LJ20" s="333"/>
      <c r="LK20" s="333"/>
      <c r="LL20" s="333"/>
      <c r="LM20" s="333"/>
      <c r="LN20" s="333"/>
      <c r="LO20" s="333"/>
      <c r="LP20" s="333"/>
    </row>
    <row r="21">
      <c r="A21" s="331" t="str">
        <f>'3b. TBond Projections'!A93</f>
        <v>12-2026</v>
      </c>
      <c r="B21" s="82">
        <f>'3b. TBond Projections'!B93/1000000</f>
        <v>13.37332428</v>
      </c>
      <c r="C21" s="82">
        <f>'3b. TBond Projections'!B151/1000000</f>
        <v>8.474475996</v>
      </c>
      <c r="D21" s="82"/>
      <c r="E21" s="20" t="str">
        <f t="shared" si="3"/>
        <v> </v>
      </c>
      <c r="K21" s="331" t="str">
        <f t="shared" si="4"/>
        <v>12-2026</v>
      </c>
      <c r="L21" s="82">
        <f t="shared" si="5"/>
        <v>0.2748543298</v>
      </c>
      <c r="M21" s="82">
        <f t="shared" si="6"/>
        <v>0.1851196005</v>
      </c>
      <c r="N21" s="82"/>
      <c r="O21" s="20" t="str">
        <f t="shared" si="7"/>
        <v> </v>
      </c>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252"/>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252"/>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c r="KN21" s="333"/>
      <c r="KO21" s="333"/>
      <c r="KP21" s="333"/>
      <c r="KQ21" s="333"/>
      <c r="KR21" s="333"/>
      <c r="KS21" s="333"/>
      <c r="KT21" s="333"/>
      <c r="KU21" s="333"/>
      <c r="KV21" s="333"/>
      <c r="KW21" s="333"/>
      <c r="KX21" s="333"/>
      <c r="KY21" s="333"/>
      <c r="KZ21" s="333"/>
      <c r="LA21" s="333"/>
      <c r="LB21" s="333"/>
      <c r="LC21" s="333"/>
      <c r="LD21" s="333"/>
      <c r="LE21" s="333"/>
      <c r="LF21" s="333"/>
      <c r="LG21" s="333"/>
      <c r="LH21" s="333"/>
      <c r="LI21" s="333"/>
      <c r="LJ21" s="333"/>
      <c r="LK21" s="333"/>
      <c r="LL21" s="333"/>
      <c r="LM21" s="333"/>
      <c r="LN21" s="333"/>
      <c r="LO21" s="333"/>
      <c r="LP21" s="333"/>
    </row>
    <row r="22">
      <c r="A22" s="331" t="str">
        <f>'3b. TBond Projections'!A94</f>
        <v>03-2027</v>
      </c>
      <c r="B22" s="82">
        <f>'3b. TBond Projections'!B94/1000000</f>
        <v>13.52138033</v>
      </c>
      <c r="C22" s="82">
        <f>'3b. TBond Projections'!B152/1000000</f>
        <v>8.460761873</v>
      </c>
      <c r="D22" s="82"/>
      <c r="E22" s="20" t="str">
        <f t="shared" si="3"/>
        <v> </v>
      </c>
      <c r="K22" s="331" t="str">
        <f t="shared" si="4"/>
        <v>03-2027</v>
      </c>
      <c r="L22" s="82">
        <f t="shared" si="5"/>
        <v>0.3557380654</v>
      </c>
      <c r="M22" s="82">
        <f t="shared" si="6"/>
        <v>0.2404628723</v>
      </c>
      <c r="N22" s="82"/>
      <c r="O22" s="20" t="str">
        <f t="shared" si="7"/>
        <v> </v>
      </c>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252"/>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252"/>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c r="LN22" s="333"/>
      <c r="LO22" s="333"/>
      <c r="LP22" s="333"/>
    </row>
    <row r="23">
      <c r="A23" s="331" t="str">
        <f>'3b. TBond Projections'!A95</f>
        <v>06-2027</v>
      </c>
      <c r="B23" s="82">
        <f>'3b. TBond Projections'!B95/1000000</f>
        <v>13.77603727</v>
      </c>
      <c r="C23" s="82">
        <f>'3b. TBond Projections'!B153/1000000</f>
        <v>8.425331889</v>
      </c>
      <c r="D23" s="82"/>
      <c r="E23" s="331" t="str">
        <f t="shared" si="3"/>
        <v>06-2027</v>
      </c>
      <c r="F23" s="20">
        <f>F19+1</f>
        <v>5</v>
      </c>
      <c r="G23" s="82">
        <f t="shared" ref="G23:I23" si="16">B23</f>
        <v>13.77603727</v>
      </c>
      <c r="H23" s="82">
        <f t="shared" si="16"/>
        <v>8.425331889</v>
      </c>
      <c r="I23" s="82" t="str">
        <f t="shared" si="16"/>
        <v/>
      </c>
      <c r="K23" s="331" t="str">
        <f t="shared" si="4"/>
        <v>06-2027</v>
      </c>
      <c r="L23" s="82">
        <f t="shared" si="5"/>
        <v>0.2812311232</v>
      </c>
      <c r="M23" s="82">
        <f t="shared" si="6"/>
        <v>0.1857243472</v>
      </c>
      <c r="N23" s="82"/>
      <c r="O23" s="331" t="str">
        <f t="shared" si="7"/>
        <v>06-2027</v>
      </c>
      <c r="P23" s="20">
        <f>P19+1</f>
        <v>5</v>
      </c>
      <c r="Q23" s="82">
        <f t="shared" ref="Q23:R23" si="17">sum(L20:L23)</f>
        <v>1.260733017</v>
      </c>
      <c r="R23" s="82">
        <f t="shared" si="17"/>
        <v>0.8523498315</v>
      </c>
      <c r="T23" s="333"/>
      <c r="U23" s="333">
        <f>Q23/G23</f>
        <v>0.09151637676</v>
      </c>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252"/>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252"/>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c r="KN23" s="333"/>
      <c r="KO23" s="333"/>
      <c r="KP23" s="333"/>
      <c r="KQ23" s="333"/>
      <c r="KR23" s="333"/>
      <c r="KS23" s="333"/>
      <c r="KT23" s="333"/>
      <c r="KU23" s="333"/>
      <c r="KV23" s="333"/>
      <c r="KW23" s="333"/>
      <c r="KX23" s="333"/>
      <c r="KY23" s="333"/>
      <c r="KZ23" s="333"/>
      <c r="LA23" s="333"/>
      <c r="LB23" s="333"/>
      <c r="LC23" s="333"/>
      <c r="LD23" s="333"/>
      <c r="LE23" s="333"/>
      <c r="LF23" s="333"/>
      <c r="LG23" s="333"/>
      <c r="LH23" s="333"/>
      <c r="LI23" s="333"/>
      <c r="LJ23" s="333"/>
      <c r="LK23" s="333"/>
      <c r="LL23" s="333"/>
      <c r="LM23" s="333"/>
      <c r="LN23" s="333"/>
      <c r="LO23" s="333"/>
      <c r="LP23" s="333"/>
    </row>
    <row r="24">
      <c r="A24" s="331" t="str">
        <f>'3b. TBond Projections'!A96</f>
        <v>09-2027</v>
      </c>
      <c r="B24" s="82">
        <f>'3b. TBond Projections'!B96/1000000</f>
        <v>13.94864772</v>
      </c>
      <c r="C24" s="82">
        <f>'3b. TBond Projections'!B154/1000000</f>
        <v>8.44186657</v>
      </c>
      <c r="D24" s="82"/>
      <c r="E24" s="20" t="str">
        <f t="shared" si="3"/>
        <v> </v>
      </c>
      <c r="K24" s="331" t="str">
        <f t="shared" si="4"/>
        <v>09-2027</v>
      </c>
      <c r="L24" s="82">
        <f t="shared" si="5"/>
        <v>0.3641772603</v>
      </c>
      <c r="M24" s="82">
        <f t="shared" si="6"/>
        <v>0.2396811673</v>
      </c>
      <c r="N24" s="82"/>
      <c r="O24" s="20" t="str">
        <f t="shared" si="7"/>
        <v> </v>
      </c>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252"/>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252"/>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c r="LN24" s="333"/>
      <c r="LO24" s="333"/>
      <c r="LP24" s="333"/>
    </row>
    <row r="25">
      <c r="A25" s="331" t="str">
        <f>'3b. TBond Projections'!A97</f>
        <v>12-2027</v>
      </c>
      <c r="B25" s="82">
        <f>'3b. TBond Projections'!B97/1000000</f>
        <v>14.32229479</v>
      </c>
      <c r="C25" s="82">
        <f>'3b. TBond Projections'!B155/1000000</f>
        <v>8.426785592</v>
      </c>
      <c r="D25" s="82"/>
      <c r="E25" s="20" t="str">
        <f t="shared" si="3"/>
        <v> </v>
      </c>
      <c r="K25" s="331" t="str">
        <f t="shared" si="4"/>
        <v>12-2027</v>
      </c>
      <c r="L25" s="82">
        <f t="shared" si="5"/>
        <v>0.2964681332</v>
      </c>
      <c r="M25" s="82">
        <f t="shared" si="6"/>
        <v>0.1833221991</v>
      </c>
      <c r="N25" s="82"/>
      <c r="O25" s="20" t="str">
        <f t="shared" si="7"/>
        <v> </v>
      </c>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252"/>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252"/>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c r="LN25" s="333"/>
      <c r="LO25" s="333"/>
      <c r="LP25" s="333"/>
    </row>
    <row r="26">
      <c r="A26" s="331" t="str">
        <f>'3b. TBond Projections'!A98</f>
        <v>03-2028</v>
      </c>
      <c r="B26" s="82">
        <f>'3b. TBond Projections'!B98/1000000</f>
        <v>14.6254434</v>
      </c>
      <c r="C26" s="82">
        <f>'3b. TBond Projections'!B156/1000000</f>
        <v>8.39204778</v>
      </c>
      <c r="D26" s="82"/>
      <c r="E26" s="20" t="str">
        <f t="shared" si="3"/>
        <v> </v>
      </c>
      <c r="K26" s="331" t="str">
        <f t="shared" si="4"/>
        <v>03-2028</v>
      </c>
      <c r="L26" s="82">
        <f t="shared" si="5"/>
        <v>0.3709900161</v>
      </c>
      <c r="M26" s="82">
        <f t="shared" si="6"/>
        <v>0.2403217887</v>
      </c>
      <c r="N26" s="82"/>
      <c r="O26" s="20" t="str">
        <f t="shared" si="7"/>
        <v> </v>
      </c>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252"/>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252"/>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c r="KN26" s="333"/>
      <c r="KO26" s="333"/>
      <c r="KP26" s="333"/>
      <c r="KQ26" s="333"/>
      <c r="KR26" s="333"/>
      <c r="KS26" s="333"/>
      <c r="KT26" s="333"/>
      <c r="KU26" s="333"/>
      <c r="KV26" s="333"/>
      <c r="KW26" s="333"/>
      <c r="KX26" s="333"/>
      <c r="KY26" s="333"/>
      <c r="KZ26" s="333"/>
      <c r="LA26" s="333"/>
      <c r="LB26" s="333"/>
      <c r="LC26" s="333"/>
      <c r="LD26" s="333"/>
      <c r="LE26" s="333"/>
      <c r="LF26" s="333"/>
      <c r="LG26" s="333"/>
      <c r="LH26" s="333"/>
      <c r="LI26" s="333"/>
      <c r="LJ26" s="333"/>
      <c r="LK26" s="333"/>
      <c r="LL26" s="333"/>
      <c r="LM26" s="333"/>
      <c r="LN26" s="333"/>
      <c r="LO26" s="333"/>
      <c r="LP26" s="333"/>
    </row>
    <row r="27">
      <c r="A27" s="331" t="str">
        <f>'3b. TBond Projections'!A99</f>
        <v>06-2028</v>
      </c>
      <c r="B27" s="82">
        <f>'3b. TBond Projections'!B99/1000000</f>
        <v>14.88098191</v>
      </c>
      <c r="C27" s="82">
        <f>'3b. TBond Projections'!B157/1000000</f>
        <v>8.411782929</v>
      </c>
      <c r="D27" s="82"/>
      <c r="E27" s="331" t="str">
        <f t="shared" si="3"/>
        <v>06-2028</v>
      </c>
      <c r="F27" s="20">
        <f>F23+1</f>
        <v>6</v>
      </c>
      <c r="G27" s="82">
        <f t="shared" ref="G27:I27" si="18">B27</f>
        <v>14.88098191</v>
      </c>
      <c r="H27" s="82">
        <f t="shared" si="18"/>
        <v>8.411782929</v>
      </c>
      <c r="I27" s="82" t="str">
        <f t="shared" si="18"/>
        <v/>
      </c>
      <c r="K27" s="331" t="str">
        <f t="shared" si="4"/>
        <v>06-2028</v>
      </c>
      <c r="L27" s="82">
        <f t="shared" si="5"/>
        <v>0.3164439667</v>
      </c>
      <c r="M27" s="82">
        <f t="shared" si="6"/>
        <v>0.1824954906</v>
      </c>
      <c r="N27" s="82"/>
      <c r="O27" s="331" t="str">
        <f t="shared" si="7"/>
        <v>06-2028</v>
      </c>
      <c r="P27" s="20">
        <f>P23+1</f>
        <v>6</v>
      </c>
      <c r="Q27" s="82">
        <f t="shared" ref="Q27:R27" si="19">sum(L24:L27)</f>
        <v>1.348079376</v>
      </c>
      <c r="R27" s="82">
        <f t="shared" si="19"/>
        <v>0.8458206457</v>
      </c>
      <c r="T27" s="333"/>
      <c r="U27" s="333">
        <f>Q27/G27</f>
        <v>0.09059075434</v>
      </c>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252"/>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252"/>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c r="KN27" s="333"/>
      <c r="KO27" s="333"/>
      <c r="KP27" s="333"/>
      <c r="KQ27" s="333"/>
      <c r="KR27" s="333"/>
      <c r="KS27" s="333"/>
      <c r="KT27" s="333"/>
      <c r="KU27" s="333"/>
      <c r="KV27" s="333"/>
      <c r="KW27" s="333"/>
      <c r="KX27" s="333"/>
      <c r="KY27" s="333"/>
      <c r="KZ27" s="333"/>
      <c r="LA27" s="333"/>
      <c r="LB27" s="333"/>
      <c r="LC27" s="333"/>
      <c r="LD27" s="333"/>
      <c r="LE27" s="333"/>
      <c r="LF27" s="333"/>
      <c r="LG27" s="333"/>
      <c r="LH27" s="333"/>
      <c r="LI27" s="333"/>
      <c r="LJ27" s="333"/>
      <c r="LK27" s="333"/>
      <c r="LL27" s="333"/>
      <c r="LM27" s="333"/>
      <c r="LN27" s="333"/>
      <c r="LO27" s="333"/>
      <c r="LP27" s="333"/>
    </row>
    <row r="28">
      <c r="A28" s="331" t="str">
        <f>'3b. TBond Projections'!A100</f>
        <v>09-2028</v>
      </c>
      <c r="B28" s="82">
        <f>'3b. TBond Projections'!B100/1000000</f>
        <v>15.60094216</v>
      </c>
      <c r="C28" s="82">
        <f>'3b. TBond Projections'!B158/1000000</f>
        <v>8.41123533</v>
      </c>
      <c r="D28" s="82"/>
      <c r="E28" s="20" t="str">
        <f t="shared" si="3"/>
        <v> </v>
      </c>
      <c r="K28" s="331" t="str">
        <f t="shared" si="4"/>
        <v>09-2028</v>
      </c>
      <c r="L28" s="82">
        <f t="shared" si="5"/>
        <v>0.3876321671</v>
      </c>
      <c r="M28" s="82">
        <f t="shared" si="6"/>
        <v>0.2374643043</v>
      </c>
      <c r="N28" s="82"/>
      <c r="O28" s="20" t="str">
        <f t="shared" si="7"/>
        <v> </v>
      </c>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252"/>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252"/>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c r="KN28" s="333"/>
      <c r="KO28" s="333"/>
      <c r="KP28" s="333"/>
      <c r="KQ28" s="333"/>
      <c r="KR28" s="333"/>
      <c r="KS28" s="333"/>
      <c r="KT28" s="333"/>
      <c r="KU28" s="333"/>
      <c r="KV28" s="333"/>
      <c r="KW28" s="333"/>
      <c r="KX28" s="333"/>
      <c r="KY28" s="333"/>
      <c r="KZ28" s="333"/>
      <c r="LA28" s="333"/>
      <c r="LB28" s="333"/>
      <c r="LC28" s="333"/>
      <c r="LD28" s="333"/>
      <c r="LE28" s="333"/>
      <c r="LF28" s="333"/>
      <c r="LG28" s="333"/>
      <c r="LH28" s="333"/>
      <c r="LI28" s="333"/>
      <c r="LJ28" s="333"/>
      <c r="LK28" s="333"/>
      <c r="LL28" s="333"/>
      <c r="LM28" s="333"/>
      <c r="LN28" s="333"/>
      <c r="LO28" s="333"/>
      <c r="LP28" s="333"/>
    </row>
    <row r="29">
      <c r="A29" s="331" t="str">
        <f>'3b. TBond Projections'!A101</f>
        <v>12-2028</v>
      </c>
      <c r="B29" s="82">
        <f>'3b. TBond Projections'!B101/1000000</f>
        <v>15.99752075</v>
      </c>
      <c r="C29" s="82">
        <f>'3b. TBond Projections'!B159/1000000</f>
        <v>8.420520218</v>
      </c>
      <c r="D29" s="82"/>
      <c r="E29" s="20" t="str">
        <f t="shared" si="3"/>
        <v> </v>
      </c>
      <c r="K29" s="331" t="str">
        <f t="shared" si="4"/>
        <v>12-2028</v>
      </c>
      <c r="L29" s="82">
        <f t="shared" si="5"/>
        <v>0.3279513847</v>
      </c>
      <c r="M29" s="82">
        <f t="shared" si="6"/>
        <v>0.1833789331</v>
      </c>
      <c r="N29" s="82"/>
      <c r="O29" s="20" t="str">
        <f t="shared" si="7"/>
        <v> </v>
      </c>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252"/>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252"/>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c r="KN29" s="333"/>
      <c r="KO29" s="333"/>
      <c r="KP29" s="333"/>
      <c r="KQ29" s="333"/>
      <c r="KR29" s="333"/>
      <c r="KS29" s="333"/>
      <c r="KT29" s="333"/>
      <c r="KU29" s="333"/>
      <c r="KV29" s="333"/>
      <c r="KW29" s="333"/>
      <c r="KX29" s="333"/>
      <c r="KY29" s="333"/>
      <c r="KZ29" s="333"/>
      <c r="LA29" s="333"/>
      <c r="LB29" s="333"/>
      <c r="LC29" s="333"/>
      <c r="LD29" s="333"/>
      <c r="LE29" s="333"/>
      <c r="LF29" s="333"/>
      <c r="LG29" s="333"/>
      <c r="LH29" s="333"/>
      <c r="LI29" s="333"/>
      <c r="LJ29" s="333"/>
      <c r="LK29" s="333"/>
      <c r="LL29" s="333"/>
      <c r="LM29" s="333"/>
      <c r="LN29" s="333"/>
      <c r="LO29" s="333"/>
      <c r="LP29" s="333"/>
    </row>
    <row r="30">
      <c r="A30" s="331" t="str">
        <f>'3b. TBond Projections'!A102</f>
        <v>03-2029</v>
      </c>
      <c r="B30" s="82">
        <f>'3b. TBond Projections'!B102/1000000</f>
        <v>16.41209</v>
      </c>
      <c r="C30" s="82">
        <f>'3b. TBond Projections'!B160/1000000</f>
        <v>8.396002022</v>
      </c>
      <c r="D30" s="82"/>
      <c r="E30" s="20" t="str">
        <f t="shared" si="3"/>
        <v> </v>
      </c>
      <c r="K30" s="331" t="str">
        <f t="shared" si="4"/>
        <v>03-2029</v>
      </c>
      <c r="L30" s="82">
        <f t="shared" si="5"/>
        <v>0.4244334184</v>
      </c>
      <c r="M30" s="82">
        <f t="shared" si="6"/>
        <v>0.2371572403</v>
      </c>
      <c r="N30" s="82"/>
      <c r="O30" s="20" t="str">
        <f t="shared" si="7"/>
        <v> </v>
      </c>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252"/>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252"/>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c r="KN30" s="333"/>
      <c r="KO30" s="333"/>
      <c r="KP30" s="333"/>
      <c r="KQ30" s="333"/>
      <c r="KR30" s="333"/>
      <c r="KS30" s="333"/>
      <c r="KT30" s="333"/>
      <c r="KU30" s="333"/>
      <c r="KV30" s="333"/>
      <c r="KW30" s="333"/>
      <c r="KX30" s="333"/>
      <c r="KY30" s="333"/>
      <c r="KZ30" s="333"/>
      <c r="LA30" s="333"/>
      <c r="LB30" s="333"/>
      <c r="LC30" s="333"/>
      <c r="LD30" s="333"/>
      <c r="LE30" s="333"/>
      <c r="LF30" s="333"/>
      <c r="LG30" s="333"/>
      <c r="LH30" s="333"/>
      <c r="LI30" s="333"/>
      <c r="LJ30" s="333"/>
      <c r="LK30" s="333"/>
      <c r="LL30" s="333"/>
      <c r="LM30" s="333"/>
      <c r="LN30" s="333"/>
      <c r="LO30" s="333"/>
      <c r="LP30" s="333"/>
    </row>
    <row r="31">
      <c r="A31" s="331" t="str">
        <f>'3b. TBond Projections'!A103</f>
        <v>06-2029</v>
      </c>
      <c r="B31" s="82">
        <f>'3b. TBond Projections'!B103/1000000</f>
        <v>16.85649438</v>
      </c>
      <c r="C31" s="82">
        <f>'3b. TBond Projections'!B161/1000000</f>
        <v>8.345424789</v>
      </c>
      <c r="D31" s="82"/>
      <c r="E31" s="331" t="str">
        <f t="shared" si="3"/>
        <v>06-2029</v>
      </c>
      <c r="F31" s="20">
        <f>F27+1</f>
        <v>7</v>
      </c>
      <c r="G31" s="82">
        <f t="shared" ref="G31:I31" si="20">B31</f>
        <v>16.85649438</v>
      </c>
      <c r="H31" s="82">
        <f t="shared" si="20"/>
        <v>8.345424789</v>
      </c>
      <c r="I31" s="82" t="str">
        <f t="shared" si="20"/>
        <v/>
      </c>
      <c r="K31" s="331" t="str">
        <f t="shared" si="4"/>
        <v>06-2029</v>
      </c>
      <c r="L31" s="82">
        <f t="shared" si="5"/>
        <v>0.3433093984</v>
      </c>
      <c r="M31" s="82">
        <f t="shared" si="6"/>
        <v>0.1835212213</v>
      </c>
      <c r="N31" s="82"/>
      <c r="O31" s="331" t="str">
        <f t="shared" si="7"/>
        <v>06-2029</v>
      </c>
      <c r="P31" s="20">
        <f>P27+1</f>
        <v>7</v>
      </c>
      <c r="Q31" s="82">
        <f t="shared" ref="Q31:R31" si="21">sum(L28:L31)</f>
        <v>1.483326369</v>
      </c>
      <c r="R31" s="82">
        <f t="shared" si="21"/>
        <v>0.841521699</v>
      </c>
      <c r="T31" s="333"/>
      <c r="U31" s="333">
        <f>Q31/G31</f>
        <v>0.08799732229</v>
      </c>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252"/>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252"/>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c r="HN31" s="333"/>
      <c r="HO31" s="333"/>
      <c r="HP31" s="333"/>
      <c r="HQ31" s="333"/>
      <c r="HR31" s="333"/>
      <c r="HS31" s="333"/>
      <c r="HT31" s="333"/>
      <c r="HU31" s="333"/>
      <c r="HV31" s="333"/>
      <c r="HW31" s="333"/>
      <c r="HX31" s="333"/>
      <c r="HY31" s="333"/>
      <c r="HZ31" s="333"/>
      <c r="IA31" s="333"/>
      <c r="IB31" s="333"/>
      <c r="IC31" s="333"/>
      <c r="ID31" s="333"/>
      <c r="IE31" s="333"/>
      <c r="IF31" s="333"/>
      <c r="IG31" s="333"/>
      <c r="IH31" s="333"/>
      <c r="II31" s="333"/>
      <c r="IJ31" s="333"/>
      <c r="IK31" s="333"/>
      <c r="IL31" s="333"/>
      <c r="IM31" s="333"/>
      <c r="IN31" s="333"/>
      <c r="IO31" s="333"/>
      <c r="IP31" s="333"/>
      <c r="IQ31" s="333"/>
      <c r="IR31" s="333"/>
      <c r="IS31" s="333"/>
      <c r="IT31" s="333"/>
      <c r="IU31" s="333"/>
      <c r="IV31" s="333"/>
      <c r="IW31" s="333"/>
      <c r="IX31" s="333"/>
      <c r="IY31" s="333"/>
      <c r="IZ31" s="333"/>
      <c r="JA31" s="333"/>
      <c r="JB31" s="333"/>
      <c r="JC31" s="333"/>
      <c r="JD31" s="333"/>
      <c r="JE31" s="333"/>
      <c r="JF31" s="333"/>
      <c r="JG31" s="333"/>
      <c r="JH31" s="333"/>
      <c r="JI31" s="333"/>
      <c r="JJ31" s="333"/>
      <c r="JK31" s="333"/>
      <c r="JL31" s="333"/>
      <c r="JM31" s="333"/>
      <c r="JN31" s="333"/>
      <c r="JO31" s="333"/>
      <c r="JP31" s="333"/>
      <c r="JQ31" s="333"/>
      <c r="JR31" s="333"/>
      <c r="JS31" s="333"/>
      <c r="JT31" s="333"/>
      <c r="JU31" s="333"/>
      <c r="JV31" s="333"/>
      <c r="JW31" s="333"/>
      <c r="JX31" s="333"/>
      <c r="JY31" s="333"/>
      <c r="JZ31" s="333"/>
      <c r="KA31" s="333"/>
      <c r="KB31" s="333"/>
      <c r="KC31" s="333"/>
      <c r="KD31" s="333"/>
      <c r="KE31" s="333"/>
      <c r="KF31" s="333"/>
      <c r="KG31" s="333"/>
      <c r="KH31" s="333"/>
      <c r="KI31" s="333"/>
      <c r="KJ31" s="333"/>
      <c r="KK31" s="333"/>
      <c r="KL31" s="333"/>
      <c r="KM31" s="333"/>
      <c r="KN31" s="333"/>
      <c r="KO31" s="333"/>
      <c r="KP31" s="333"/>
      <c r="KQ31" s="333"/>
      <c r="KR31" s="333"/>
      <c r="KS31" s="333"/>
      <c r="KT31" s="333"/>
      <c r="KU31" s="333"/>
      <c r="KV31" s="333"/>
      <c r="KW31" s="333"/>
      <c r="KX31" s="333"/>
      <c r="KY31" s="333"/>
      <c r="KZ31" s="333"/>
      <c r="LA31" s="333"/>
      <c r="LB31" s="333"/>
      <c r="LC31" s="333"/>
      <c r="LD31" s="333"/>
      <c r="LE31" s="333"/>
      <c r="LF31" s="333"/>
      <c r="LG31" s="333"/>
      <c r="LH31" s="333"/>
      <c r="LI31" s="333"/>
      <c r="LJ31" s="333"/>
      <c r="LK31" s="333"/>
      <c r="LL31" s="333"/>
      <c r="LM31" s="333"/>
      <c r="LN31" s="333"/>
      <c r="LO31" s="333"/>
      <c r="LP31" s="333"/>
    </row>
    <row r="32">
      <c r="A32" s="331" t="str">
        <f>'3b. TBond Projections'!A104</f>
        <v>09-2029</v>
      </c>
      <c r="B32" s="82">
        <f>'3b. TBond Projections'!B104/1000000</f>
        <v>17.08586745</v>
      </c>
      <c r="C32" s="82">
        <f>'3b. TBond Projections'!B162/1000000</f>
        <v>8.328106898</v>
      </c>
      <c r="D32" s="82"/>
      <c r="E32" s="20" t="str">
        <f t="shared" si="3"/>
        <v> </v>
      </c>
      <c r="K32" s="331" t="str">
        <f t="shared" si="4"/>
        <v>09-2029</v>
      </c>
      <c r="L32" s="82">
        <f t="shared" si="5"/>
        <v>0.4462928812</v>
      </c>
      <c r="M32" s="82">
        <f t="shared" si="6"/>
        <v>0.2356023975</v>
      </c>
      <c r="N32" s="82"/>
      <c r="O32" s="20" t="str">
        <f t="shared" si="7"/>
        <v> </v>
      </c>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252"/>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252"/>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c r="KN32" s="333"/>
      <c r="KO32" s="333"/>
      <c r="KP32" s="333"/>
      <c r="KQ32" s="333"/>
      <c r="KR32" s="333"/>
      <c r="KS32" s="333"/>
      <c r="KT32" s="333"/>
      <c r="KU32" s="333"/>
      <c r="KV32" s="333"/>
      <c r="KW32" s="333"/>
      <c r="KX32" s="333"/>
      <c r="KY32" s="333"/>
      <c r="KZ32" s="333"/>
      <c r="LA32" s="333"/>
      <c r="LB32" s="333"/>
      <c r="LC32" s="333"/>
      <c r="LD32" s="333"/>
      <c r="LE32" s="333"/>
      <c r="LF32" s="333"/>
      <c r="LG32" s="333"/>
      <c r="LH32" s="333"/>
      <c r="LI32" s="333"/>
      <c r="LJ32" s="333"/>
      <c r="LK32" s="333"/>
      <c r="LL32" s="333"/>
      <c r="LM32" s="333"/>
      <c r="LN32" s="333"/>
      <c r="LO32" s="333"/>
      <c r="LP32" s="333"/>
    </row>
    <row r="33">
      <c r="A33" s="331" t="str">
        <f>'3b. TBond Projections'!A105</f>
        <v>12-2029</v>
      </c>
      <c r="B33" s="82">
        <f>'3b. TBond Projections'!B105/1000000</f>
        <v>17.38439361</v>
      </c>
      <c r="C33" s="82">
        <f>'3b. TBond Projections'!B163/1000000</f>
        <v>8.345231246</v>
      </c>
      <c r="D33" s="82"/>
      <c r="E33" s="20" t="str">
        <f t="shared" si="3"/>
        <v> </v>
      </c>
      <c r="K33" s="331" t="str">
        <f t="shared" si="4"/>
        <v>12-2029</v>
      </c>
      <c r="L33" s="82">
        <f t="shared" si="5"/>
        <v>0.3691176657</v>
      </c>
      <c r="M33" s="82">
        <f t="shared" si="6"/>
        <v>0.1799086839</v>
      </c>
      <c r="N33" s="82"/>
      <c r="O33" s="20" t="str">
        <f t="shared" si="7"/>
        <v> </v>
      </c>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252"/>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252"/>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c r="KN33" s="333"/>
      <c r="KO33" s="333"/>
      <c r="KP33" s="333"/>
      <c r="KQ33" s="333"/>
      <c r="KR33" s="333"/>
      <c r="KS33" s="333"/>
      <c r="KT33" s="333"/>
      <c r="KU33" s="333"/>
      <c r="KV33" s="333"/>
      <c r="KW33" s="333"/>
      <c r="KX33" s="333"/>
      <c r="KY33" s="333"/>
      <c r="KZ33" s="333"/>
      <c r="LA33" s="333"/>
      <c r="LB33" s="333"/>
      <c r="LC33" s="333"/>
      <c r="LD33" s="333"/>
      <c r="LE33" s="333"/>
      <c r="LF33" s="333"/>
      <c r="LG33" s="333"/>
      <c r="LH33" s="333"/>
      <c r="LI33" s="333"/>
      <c r="LJ33" s="333"/>
      <c r="LK33" s="333"/>
      <c r="LL33" s="333"/>
      <c r="LM33" s="333"/>
      <c r="LN33" s="333"/>
      <c r="LO33" s="333"/>
      <c r="LP33" s="333"/>
    </row>
    <row r="34">
      <c r="A34" s="331" t="str">
        <f>'3b. TBond Projections'!A106</f>
        <v>03-2030</v>
      </c>
      <c r="B34" s="82">
        <f>'3b. TBond Projections'!B106/1000000</f>
        <v>17.38439361</v>
      </c>
      <c r="C34" s="82">
        <f>'3b. TBond Projections'!B164/1000000</f>
        <v>8.345231246</v>
      </c>
      <c r="D34" s="82"/>
      <c r="E34" s="20" t="str">
        <f t="shared" si="3"/>
        <v> </v>
      </c>
      <c r="K34" s="331" t="str">
        <f t="shared" si="4"/>
        <v>03-2030</v>
      </c>
      <c r="L34" s="82">
        <f t="shared" si="5"/>
        <v>0.4579960676</v>
      </c>
      <c r="M34" s="82">
        <f t="shared" si="6"/>
        <v>0.2339316305</v>
      </c>
      <c r="N34" s="82"/>
      <c r="O34" s="20" t="str">
        <f t="shared" si="7"/>
        <v> </v>
      </c>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252"/>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252"/>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c r="KN34" s="333"/>
      <c r="KO34" s="333"/>
      <c r="KP34" s="333"/>
      <c r="KQ34" s="333"/>
      <c r="KR34" s="333"/>
      <c r="KS34" s="333"/>
      <c r="KT34" s="333"/>
      <c r="KU34" s="333"/>
      <c r="KV34" s="333"/>
      <c r="KW34" s="333"/>
      <c r="KX34" s="333"/>
      <c r="KY34" s="333"/>
      <c r="KZ34" s="333"/>
      <c r="LA34" s="333"/>
      <c r="LB34" s="333"/>
      <c r="LC34" s="333"/>
      <c r="LD34" s="333"/>
      <c r="LE34" s="333"/>
      <c r="LF34" s="333"/>
      <c r="LG34" s="333"/>
      <c r="LH34" s="333"/>
      <c r="LI34" s="333"/>
      <c r="LJ34" s="333"/>
      <c r="LK34" s="333"/>
      <c r="LL34" s="333"/>
      <c r="LM34" s="333"/>
      <c r="LN34" s="333"/>
      <c r="LO34" s="333"/>
      <c r="LP34" s="333"/>
    </row>
    <row r="35">
      <c r="A35" s="331" t="str">
        <f>'3b. TBond Projections'!A107</f>
        <v>06-2030</v>
      </c>
      <c r="B35" s="82">
        <f>'3b. TBond Projections'!B107/1000000</f>
        <v>17.56502544</v>
      </c>
      <c r="C35" s="82">
        <f>'3b. TBond Projections'!B165/1000000</f>
        <v>8.338243258</v>
      </c>
      <c r="D35" s="82"/>
      <c r="E35" s="331" t="str">
        <f t="shared" si="3"/>
        <v>06-2030</v>
      </c>
      <c r="F35" s="20">
        <f>F31+1</f>
        <v>8</v>
      </c>
      <c r="G35" s="82">
        <f t="shared" ref="G35:I35" si="22">B35</f>
        <v>17.56502544</v>
      </c>
      <c r="H35" s="82">
        <f t="shared" si="22"/>
        <v>8.338243258</v>
      </c>
      <c r="I35" s="82" t="str">
        <f t="shared" si="22"/>
        <v/>
      </c>
      <c r="K35" s="331" t="str">
        <f t="shared" si="4"/>
        <v>06-2030</v>
      </c>
      <c r="L35" s="82">
        <f t="shared" si="5"/>
        <v>0.3785212398</v>
      </c>
      <c r="M35" s="82">
        <f t="shared" si="6"/>
        <v>0.1804481009</v>
      </c>
      <c r="N35" s="82"/>
      <c r="O35" s="331" t="str">
        <f t="shared" si="7"/>
        <v>06-2030</v>
      </c>
      <c r="P35" s="20">
        <f>P31+1</f>
        <v>8</v>
      </c>
      <c r="Q35" s="82">
        <f t="shared" ref="Q35:R35" si="23">sum(L32:L35)</f>
        <v>1.651927854</v>
      </c>
      <c r="R35" s="82">
        <f t="shared" si="23"/>
        <v>0.8298908128</v>
      </c>
      <c r="T35" s="333"/>
      <c r="U35" s="333">
        <f>Q35/G35</f>
        <v>0.09404642537</v>
      </c>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252"/>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252"/>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c r="KN35" s="333"/>
      <c r="KO35" s="333"/>
      <c r="KP35" s="333"/>
      <c r="KQ35" s="333"/>
      <c r="KR35" s="333"/>
      <c r="KS35" s="333"/>
      <c r="KT35" s="333"/>
      <c r="KU35" s="333"/>
      <c r="KV35" s="333"/>
      <c r="KW35" s="333"/>
      <c r="KX35" s="333"/>
      <c r="KY35" s="333"/>
      <c r="KZ35" s="333"/>
      <c r="LA35" s="333"/>
      <c r="LB35" s="333"/>
      <c r="LC35" s="333"/>
      <c r="LD35" s="333"/>
      <c r="LE35" s="333"/>
      <c r="LF35" s="333"/>
      <c r="LG35" s="333"/>
      <c r="LH35" s="333"/>
      <c r="LI35" s="333"/>
      <c r="LJ35" s="333"/>
      <c r="LK35" s="333"/>
      <c r="LL35" s="333"/>
      <c r="LM35" s="333"/>
      <c r="LN35" s="333"/>
      <c r="LO35" s="333"/>
      <c r="LP35" s="333"/>
    </row>
    <row r="36">
      <c r="A36" s="331" t="str">
        <f>'3b. TBond Projections'!A108</f>
        <v>09-2030</v>
      </c>
      <c r="B36" s="82">
        <f>'3b. TBond Projections'!B108/1000000</f>
        <v>17.56502544</v>
      </c>
      <c r="C36" s="82">
        <f>'3b. TBond Projections'!B166/1000000</f>
        <v>8.338243258</v>
      </c>
      <c r="D36" s="82"/>
      <c r="E36" s="20" t="str">
        <f t="shared" si="3"/>
        <v> </v>
      </c>
      <c r="K36" s="331" t="str">
        <f t="shared" si="4"/>
        <v>09-2030</v>
      </c>
      <c r="L36" s="82">
        <f t="shared" si="5"/>
        <v>0.4579960676</v>
      </c>
      <c r="M36" s="82">
        <f t="shared" si="6"/>
        <v>0.2339316305</v>
      </c>
      <c r="N36" s="82"/>
      <c r="O36" s="20" t="str">
        <f t="shared" si="7"/>
        <v> </v>
      </c>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252"/>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252"/>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c r="KN36" s="333"/>
      <c r="KO36" s="333"/>
      <c r="KP36" s="333"/>
      <c r="KQ36" s="333"/>
      <c r="KR36" s="333"/>
      <c r="KS36" s="333"/>
      <c r="KT36" s="333"/>
      <c r="KU36" s="333"/>
      <c r="KV36" s="333"/>
      <c r="KW36" s="333"/>
      <c r="KX36" s="333"/>
      <c r="KY36" s="333"/>
      <c r="KZ36" s="333"/>
      <c r="LA36" s="333"/>
      <c r="LB36" s="333"/>
      <c r="LC36" s="333"/>
      <c r="LD36" s="333"/>
      <c r="LE36" s="333"/>
      <c r="LF36" s="333"/>
      <c r="LG36" s="333"/>
      <c r="LH36" s="333"/>
      <c r="LI36" s="333"/>
      <c r="LJ36" s="333"/>
      <c r="LK36" s="333"/>
      <c r="LL36" s="333"/>
      <c r="LM36" s="333"/>
      <c r="LN36" s="333"/>
      <c r="LO36" s="333"/>
      <c r="LP36" s="333"/>
    </row>
    <row r="37">
      <c r="A37" s="331" t="str">
        <f>'3b. TBond Projections'!A109</f>
        <v>12-2030</v>
      </c>
      <c r="B37" s="82">
        <f>'3b. TBond Projections'!B109/1000000</f>
        <v>17.56502544</v>
      </c>
      <c r="C37" s="82">
        <f>'3b. TBond Projections'!B167/1000000</f>
        <v>8.338243258</v>
      </c>
      <c r="D37" s="82"/>
      <c r="E37" s="20" t="str">
        <f t="shared" si="3"/>
        <v> </v>
      </c>
      <c r="K37" s="331" t="str">
        <f t="shared" si="4"/>
        <v>12-2030</v>
      </c>
      <c r="L37" s="82">
        <f t="shared" si="5"/>
        <v>0.3884559906</v>
      </c>
      <c r="M37" s="82">
        <f t="shared" si="6"/>
        <v>0.1800637615</v>
      </c>
      <c r="N37" s="82"/>
      <c r="O37" s="20" t="str">
        <f t="shared" si="7"/>
        <v> </v>
      </c>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252"/>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252"/>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c r="KN37" s="333"/>
      <c r="KO37" s="333"/>
      <c r="KP37" s="333"/>
      <c r="KQ37" s="333"/>
      <c r="KR37" s="333"/>
      <c r="KS37" s="333"/>
      <c r="KT37" s="333"/>
      <c r="KU37" s="333"/>
      <c r="KV37" s="333"/>
      <c r="KW37" s="333"/>
      <c r="KX37" s="333"/>
      <c r="KY37" s="333"/>
      <c r="KZ37" s="333"/>
      <c r="LA37" s="333"/>
      <c r="LB37" s="333"/>
      <c r="LC37" s="333"/>
      <c r="LD37" s="333"/>
      <c r="LE37" s="333"/>
      <c r="LF37" s="333"/>
      <c r="LG37" s="333"/>
      <c r="LH37" s="333"/>
      <c r="LI37" s="333"/>
      <c r="LJ37" s="333"/>
      <c r="LK37" s="333"/>
      <c r="LL37" s="333"/>
      <c r="LM37" s="333"/>
      <c r="LN37" s="333"/>
      <c r="LO37" s="333"/>
      <c r="LP37" s="333"/>
    </row>
    <row r="38">
      <c r="A38" s="331" t="str">
        <f>'3b. TBond Projections'!A110</f>
        <v>03-2031</v>
      </c>
      <c r="B38" s="82">
        <f>'3b. TBond Projections'!B110/1000000</f>
        <v>18.1490687</v>
      </c>
      <c r="C38" s="82">
        <f>'3b. TBond Projections'!B168/1000000</f>
        <v>8.348717917</v>
      </c>
      <c r="D38" s="82"/>
      <c r="E38" s="20" t="str">
        <f t="shared" si="3"/>
        <v> </v>
      </c>
      <c r="K38" s="331" t="str">
        <f t="shared" si="4"/>
        <v>03-2031</v>
      </c>
      <c r="L38" s="82">
        <f t="shared" si="5"/>
        <v>0.4579960676</v>
      </c>
      <c r="M38" s="82">
        <f t="shared" si="6"/>
        <v>0.2339316305</v>
      </c>
      <c r="N38" s="82"/>
      <c r="O38" s="20" t="str">
        <f t="shared" si="7"/>
        <v> </v>
      </c>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252"/>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252"/>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c r="KN38" s="333"/>
      <c r="KO38" s="333"/>
      <c r="KP38" s="333"/>
      <c r="KQ38" s="333"/>
      <c r="KR38" s="333"/>
      <c r="KS38" s="333"/>
      <c r="KT38" s="333"/>
      <c r="KU38" s="333"/>
      <c r="KV38" s="333"/>
      <c r="KW38" s="333"/>
      <c r="KX38" s="333"/>
      <c r="KY38" s="333"/>
      <c r="KZ38" s="333"/>
      <c r="LA38" s="333"/>
      <c r="LB38" s="333"/>
      <c r="LC38" s="333"/>
      <c r="LD38" s="333"/>
      <c r="LE38" s="333"/>
      <c r="LF38" s="333"/>
      <c r="LG38" s="333"/>
      <c r="LH38" s="333"/>
      <c r="LI38" s="333"/>
      <c r="LJ38" s="333"/>
      <c r="LK38" s="333"/>
      <c r="LL38" s="333"/>
      <c r="LM38" s="333"/>
      <c r="LN38" s="333"/>
      <c r="LO38" s="333"/>
      <c r="LP38" s="333"/>
    </row>
    <row r="39">
      <c r="A39" s="331" t="str">
        <f>'3b. TBond Projections'!A111</f>
        <v>06-2031</v>
      </c>
      <c r="B39" s="82">
        <f>'3b. TBond Projections'!B111/1000000</f>
        <v>18.17218133</v>
      </c>
      <c r="C39" s="82">
        <f>'3b. TBond Projections'!B169/1000000</f>
        <v>8.325527777</v>
      </c>
      <c r="D39" s="82"/>
      <c r="E39" s="331" t="str">
        <f t="shared" si="3"/>
        <v>06-2031</v>
      </c>
      <c r="F39" s="20">
        <f>F35+1</f>
        <v>9</v>
      </c>
      <c r="G39" s="82">
        <f t="shared" ref="G39:I39" si="24">B39</f>
        <v>18.17218133</v>
      </c>
      <c r="H39" s="82">
        <f t="shared" si="24"/>
        <v>8.325527777</v>
      </c>
      <c r="I39" s="82" t="str">
        <f t="shared" si="24"/>
        <v/>
      </c>
      <c r="K39" s="331" t="str">
        <f t="shared" si="4"/>
        <v>06-2031</v>
      </c>
      <c r="L39" s="82">
        <f t="shared" si="5"/>
        <v>0.3884559906</v>
      </c>
      <c r="M39" s="82">
        <f t="shared" si="6"/>
        <v>0.1800637615</v>
      </c>
      <c r="N39" s="82"/>
      <c r="O39" s="331" t="str">
        <f t="shared" si="7"/>
        <v>06-2031</v>
      </c>
      <c r="P39" s="20">
        <f>P35+1</f>
        <v>9</v>
      </c>
      <c r="Q39" s="82">
        <f t="shared" ref="Q39:R39" si="25">sum(L36:L39)</f>
        <v>1.692904116</v>
      </c>
      <c r="R39" s="82">
        <f t="shared" si="25"/>
        <v>0.8279907841</v>
      </c>
      <c r="T39" s="333"/>
      <c r="U39" s="333">
        <f>Q39/G39</f>
        <v>0.09315910325</v>
      </c>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252"/>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252"/>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c r="KN39" s="333"/>
      <c r="KO39" s="333"/>
      <c r="KP39" s="333"/>
      <c r="KQ39" s="333"/>
      <c r="KR39" s="333"/>
      <c r="KS39" s="333"/>
      <c r="KT39" s="333"/>
      <c r="KU39" s="333"/>
      <c r="KV39" s="333"/>
      <c r="KW39" s="333"/>
      <c r="KX39" s="333"/>
      <c r="KY39" s="333"/>
      <c r="KZ39" s="333"/>
      <c r="LA39" s="333"/>
      <c r="LB39" s="333"/>
      <c r="LC39" s="333"/>
      <c r="LD39" s="333"/>
      <c r="LE39" s="333"/>
      <c r="LF39" s="333"/>
      <c r="LG39" s="333"/>
      <c r="LH39" s="333"/>
      <c r="LI39" s="333"/>
      <c r="LJ39" s="333"/>
      <c r="LK39" s="333"/>
      <c r="LL39" s="333"/>
      <c r="LM39" s="333"/>
      <c r="LN39" s="333"/>
      <c r="LO39" s="333"/>
      <c r="LP39" s="333"/>
    </row>
    <row r="40">
      <c r="A40" s="331" t="str">
        <f>'3b. TBond Projections'!A112</f>
        <v>09-2031</v>
      </c>
      <c r="B40" s="82">
        <f>'3b. TBond Projections'!B112/1000000</f>
        <v>18.17218133</v>
      </c>
      <c r="C40" s="82">
        <f>'3b. TBond Projections'!B170/1000000</f>
        <v>8.325527777</v>
      </c>
      <c r="D40" s="82"/>
      <c r="E40" s="20" t="str">
        <f t="shared" si="3"/>
        <v> </v>
      </c>
      <c r="K40" s="331" t="str">
        <f t="shared" si="4"/>
        <v>09-2031</v>
      </c>
      <c r="L40" s="82">
        <f t="shared" si="5"/>
        <v>0.4830344342</v>
      </c>
      <c r="M40" s="82">
        <f t="shared" si="6"/>
        <v>0.2339175517</v>
      </c>
      <c r="N40" s="82"/>
      <c r="O40" s="20" t="str">
        <f t="shared" si="7"/>
        <v> </v>
      </c>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252"/>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252"/>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c r="KN40" s="333"/>
      <c r="KO40" s="333"/>
      <c r="KP40" s="333"/>
      <c r="KQ40" s="333"/>
      <c r="KR40" s="333"/>
      <c r="KS40" s="333"/>
      <c r="KT40" s="333"/>
      <c r="KU40" s="333"/>
      <c r="KV40" s="333"/>
      <c r="KW40" s="333"/>
      <c r="KX40" s="333"/>
      <c r="KY40" s="333"/>
      <c r="KZ40" s="333"/>
      <c r="LA40" s="333"/>
      <c r="LB40" s="333"/>
      <c r="LC40" s="333"/>
      <c r="LD40" s="333"/>
      <c r="LE40" s="333"/>
      <c r="LF40" s="333"/>
      <c r="LG40" s="333"/>
      <c r="LH40" s="333"/>
      <c r="LI40" s="333"/>
      <c r="LJ40" s="333"/>
      <c r="LK40" s="333"/>
      <c r="LL40" s="333"/>
      <c r="LM40" s="333"/>
      <c r="LN40" s="333"/>
      <c r="LO40" s="333"/>
      <c r="LP40" s="333"/>
    </row>
    <row r="41">
      <c r="A41" s="331" t="str">
        <f>'3b. TBond Projections'!A113</f>
        <v>12-2031</v>
      </c>
      <c r="B41" s="82">
        <f>'3b. TBond Projections'!B113/1000000</f>
        <v>19.04967706</v>
      </c>
      <c r="C41" s="82">
        <f>'3b. TBond Projections'!B171/1000000</f>
        <v>8.331200116</v>
      </c>
      <c r="D41" s="82"/>
      <c r="E41" s="20" t="str">
        <f t="shared" si="3"/>
        <v> </v>
      </c>
      <c r="K41" s="331" t="str">
        <f t="shared" si="4"/>
        <v>12-2031</v>
      </c>
      <c r="L41" s="82">
        <f t="shared" si="5"/>
        <v>0.3905348954</v>
      </c>
      <c r="M41" s="82">
        <f t="shared" si="6"/>
        <v>0.1779771322</v>
      </c>
      <c r="N41" s="82"/>
      <c r="O41" s="20" t="str">
        <f t="shared" si="7"/>
        <v> </v>
      </c>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252"/>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252"/>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c r="KN41" s="333"/>
      <c r="KO41" s="333"/>
      <c r="KP41" s="333"/>
      <c r="KQ41" s="333"/>
      <c r="KR41" s="333"/>
      <c r="KS41" s="333"/>
      <c r="KT41" s="333"/>
      <c r="KU41" s="333"/>
      <c r="KV41" s="333"/>
      <c r="KW41" s="333"/>
      <c r="KX41" s="333"/>
      <c r="KY41" s="333"/>
      <c r="KZ41" s="333"/>
      <c r="LA41" s="333"/>
      <c r="LB41" s="333"/>
      <c r="LC41" s="333"/>
      <c r="LD41" s="333"/>
      <c r="LE41" s="333"/>
      <c r="LF41" s="333"/>
      <c r="LG41" s="333"/>
      <c r="LH41" s="333"/>
      <c r="LI41" s="333"/>
      <c r="LJ41" s="333"/>
      <c r="LK41" s="333"/>
      <c r="LL41" s="333"/>
      <c r="LM41" s="333"/>
      <c r="LN41" s="333"/>
      <c r="LO41" s="333"/>
      <c r="LP41" s="333"/>
    </row>
    <row r="42">
      <c r="A42" s="331" t="str">
        <f>'3b. TBond Projections'!A114</f>
        <v>03-2032</v>
      </c>
      <c r="B42" s="82">
        <f>'3b. TBond Projections'!B114/1000000</f>
        <v>19.74565531</v>
      </c>
      <c r="C42" s="82">
        <f>'3b. TBond Projections'!B172/1000000</f>
        <v>8.399341948</v>
      </c>
      <c r="D42" s="82"/>
      <c r="E42" s="20" t="str">
        <f t="shared" si="3"/>
        <v> </v>
      </c>
      <c r="K42" s="331" t="str">
        <f t="shared" si="4"/>
        <v>03-2032</v>
      </c>
      <c r="L42" s="82">
        <f t="shared" si="5"/>
        <v>0.4830344342</v>
      </c>
      <c r="M42" s="82">
        <f t="shared" si="6"/>
        <v>0.2339175517</v>
      </c>
      <c r="N42" s="82"/>
      <c r="O42" s="20" t="str">
        <f t="shared" si="7"/>
        <v> </v>
      </c>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252"/>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252"/>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c r="KN42" s="333"/>
      <c r="KO42" s="333"/>
      <c r="KP42" s="333"/>
      <c r="KQ42" s="333"/>
      <c r="KR42" s="333"/>
      <c r="KS42" s="333"/>
      <c r="KT42" s="333"/>
      <c r="KU42" s="333"/>
      <c r="KV42" s="333"/>
      <c r="KW42" s="333"/>
      <c r="KX42" s="333"/>
      <c r="KY42" s="333"/>
      <c r="KZ42" s="333"/>
      <c r="LA42" s="333"/>
      <c r="LB42" s="333"/>
      <c r="LC42" s="333"/>
      <c r="LD42" s="333"/>
      <c r="LE42" s="333"/>
      <c r="LF42" s="333"/>
      <c r="LG42" s="333"/>
      <c r="LH42" s="333"/>
      <c r="LI42" s="333"/>
      <c r="LJ42" s="333"/>
      <c r="LK42" s="333"/>
      <c r="LL42" s="333"/>
      <c r="LM42" s="333"/>
      <c r="LN42" s="333"/>
      <c r="LO42" s="333"/>
      <c r="LP42" s="333"/>
    </row>
    <row r="43">
      <c r="A43" s="331" t="str">
        <f>'3b. TBond Projections'!A115</f>
        <v>06-2032</v>
      </c>
      <c r="B43" s="82">
        <f>'3b. TBond Projections'!B115/1000000</f>
        <v>19.75634069</v>
      </c>
      <c r="C43" s="82">
        <f>'3b. TBond Projections'!B173/1000000</f>
        <v>8.391588129</v>
      </c>
      <c r="D43" s="82"/>
      <c r="E43" s="331" t="str">
        <f t="shared" si="3"/>
        <v>06-2032</v>
      </c>
      <c r="F43" s="20">
        <f>F39+1</f>
        <v>10</v>
      </c>
      <c r="G43" s="82">
        <f t="shared" ref="G43:I43" si="26">B43</f>
        <v>19.75634069</v>
      </c>
      <c r="H43" s="82">
        <f t="shared" si="26"/>
        <v>8.391588129</v>
      </c>
      <c r="I43" s="82" t="str">
        <f t="shared" si="26"/>
        <v/>
      </c>
      <c r="K43" s="331" t="str">
        <f t="shared" si="4"/>
        <v>06-2032</v>
      </c>
      <c r="L43" s="82">
        <f t="shared" si="5"/>
        <v>0.4270127408</v>
      </c>
      <c r="M43" s="82">
        <f t="shared" si="6"/>
        <v>0.1778591155</v>
      </c>
      <c r="N43" s="82"/>
      <c r="O43" s="331" t="str">
        <f t="shared" si="7"/>
        <v>06-2032</v>
      </c>
      <c r="P43" s="20">
        <f>P39+1</f>
        <v>10</v>
      </c>
      <c r="Q43" s="82">
        <f t="shared" ref="Q43:R43" si="27">sum(L40:L43)</f>
        <v>1.783616504</v>
      </c>
      <c r="R43" s="82">
        <f t="shared" si="27"/>
        <v>0.823671351</v>
      </c>
      <c r="T43" s="333"/>
      <c r="U43" s="333">
        <f>Q43/G43</f>
        <v>0.09028071204</v>
      </c>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252"/>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252"/>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c r="KN43" s="333"/>
      <c r="KO43" s="333"/>
      <c r="KP43" s="333"/>
      <c r="KQ43" s="333"/>
      <c r="KR43" s="333"/>
      <c r="KS43" s="333"/>
      <c r="KT43" s="333"/>
      <c r="KU43" s="333"/>
      <c r="KV43" s="333"/>
      <c r="KW43" s="333"/>
      <c r="KX43" s="333"/>
      <c r="KY43" s="333"/>
      <c r="KZ43" s="333"/>
      <c r="LA43" s="333"/>
      <c r="LB43" s="333"/>
      <c r="LC43" s="333"/>
      <c r="LD43" s="333"/>
      <c r="LE43" s="333"/>
      <c r="LF43" s="333"/>
      <c r="LG43" s="333"/>
      <c r="LH43" s="333"/>
      <c r="LI43" s="333"/>
      <c r="LJ43" s="333"/>
      <c r="LK43" s="333"/>
      <c r="LL43" s="333"/>
      <c r="LM43" s="333"/>
      <c r="LN43" s="333"/>
      <c r="LO43" s="333"/>
      <c r="LP43" s="333"/>
    </row>
    <row r="44">
      <c r="A44" s="390"/>
      <c r="B44" s="390"/>
      <c r="C44" s="390"/>
      <c r="D44" s="390"/>
      <c r="E44" s="390"/>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252"/>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252"/>
      <c r="ED44" s="252"/>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c r="KN44" s="333"/>
      <c r="KO44" s="333"/>
      <c r="KP44" s="333"/>
      <c r="KQ44" s="333"/>
      <c r="KR44" s="333"/>
      <c r="KS44" s="333"/>
      <c r="KT44" s="333"/>
      <c r="KU44" s="333"/>
      <c r="KV44" s="333"/>
      <c r="KW44" s="333"/>
      <c r="KX44" s="333"/>
      <c r="KY44" s="333"/>
      <c r="KZ44" s="333"/>
      <c r="LA44" s="333"/>
      <c r="LB44" s="333"/>
      <c r="LC44" s="333"/>
      <c r="LD44" s="333"/>
      <c r="LE44" s="333"/>
      <c r="LF44" s="333"/>
      <c r="LG44" s="333"/>
      <c r="LH44" s="333"/>
      <c r="LI44" s="333"/>
      <c r="LJ44" s="333"/>
      <c r="LK44" s="333"/>
      <c r="LL44" s="333"/>
      <c r="LM44" s="333"/>
      <c r="LN44" s="333"/>
      <c r="LO44" s="333"/>
      <c r="LP44" s="333"/>
    </row>
    <row r="45">
      <c r="A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252"/>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252"/>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c r="KN45" s="333"/>
      <c r="KO45" s="333"/>
      <c r="KP45" s="333"/>
      <c r="KQ45" s="333"/>
      <c r="KR45" s="333"/>
      <c r="KS45" s="333"/>
      <c r="KT45" s="333"/>
      <c r="KU45" s="333"/>
      <c r="KV45" s="333"/>
      <c r="KW45" s="333"/>
      <c r="KX45" s="333"/>
      <c r="KY45" s="333"/>
      <c r="KZ45" s="333"/>
      <c r="LA45" s="333"/>
      <c r="LB45" s="333"/>
      <c r="LC45" s="333"/>
      <c r="LD45" s="333"/>
      <c r="LE45" s="333"/>
      <c r="LF45" s="333"/>
      <c r="LG45" s="333"/>
      <c r="LH45" s="333"/>
      <c r="LI45" s="333"/>
      <c r="LJ45" s="333"/>
      <c r="LK45" s="333"/>
      <c r="LL45" s="333"/>
      <c r="LM45" s="333"/>
      <c r="LN45" s="333"/>
      <c r="LO45" s="333"/>
      <c r="LP45" s="333"/>
    </row>
    <row r="46">
      <c r="A46" s="332">
        <v>1.0</v>
      </c>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2"/>
      <c r="IK46" s="332"/>
      <c r="IL46" s="332"/>
      <c r="IM46" s="332"/>
      <c r="IN46" s="332"/>
      <c r="IO46" s="332"/>
      <c r="IP46" s="332"/>
      <c r="IQ46" s="332"/>
      <c r="IR46" s="332"/>
      <c r="IS46" s="332"/>
      <c r="IT46" s="332"/>
      <c r="IU46" s="332"/>
      <c r="IV46" s="332"/>
      <c r="IW46" s="332"/>
      <c r="IX46" s="332"/>
      <c r="IY46" s="332"/>
      <c r="IZ46" s="332"/>
      <c r="JA46" s="332"/>
      <c r="JB46" s="332"/>
      <c r="JC46" s="332"/>
      <c r="JD46" s="332"/>
      <c r="JE46" s="332"/>
      <c r="JF46" s="332"/>
      <c r="JG46" s="332"/>
      <c r="JH46" s="332"/>
      <c r="JI46" s="332"/>
      <c r="JJ46" s="332"/>
      <c r="JK46" s="332"/>
      <c r="JL46" s="332"/>
      <c r="JM46" s="332"/>
      <c r="JN46" s="332"/>
      <c r="JO46" s="332"/>
      <c r="JP46" s="332"/>
      <c r="JQ46" s="332"/>
      <c r="JR46" s="332"/>
      <c r="JS46" s="332"/>
      <c r="JT46" s="332"/>
      <c r="JU46" s="332"/>
      <c r="JV46" s="332"/>
      <c r="JW46" s="332"/>
      <c r="JX46" s="332"/>
      <c r="JY46" s="332"/>
      <c r="JZ46" s="332"/>
      <c r="KA46" s="332"/>
      <c r="KB46" s="332"/>
      <c r="KC46" s="332"/>
      <c r="KD46" s="332"/>
      <c r="KE46" s="332"/>
      <c r="KF46" s="332"/>
      <c r="KG46" s="332"/>
      <c r="KH46" s="332"/>
      <c r="KI46" s="332"/>
      <c r="KJ46" s="332"/>
      <c r="KK46" s="332"/>
      <c r="KL46" s="332"/>
      <c r="KM46" s="332"/>
      <c r="KN46" s="332"/>
      <c r="KO46" s="332"/>
      <c r="KP46" s="332"/>
      <c r="KQ46" s="332"/>
      <c r="KR46" s="332"/>
      <c r="KS46" s="332"/>
      <c r="KT46" s="332"/>
      <c r="KU46" s="332"/>
      <c r="KV46" s="332"/>
      <c r="KW46" s="332"/>
      <c r="KX46" s="332"/>
      <c r="KY46" s="332"/>
      <c r="KZ46" s="332"/>
      <c r="LA46" s="332"/>
      <c r="LB46" s="332"/>
      <c r="LC46" s="332"/>
      <c r="LD46" s="332"/>
      <c r="LE46" s="332"/>
      <c r="LF46" s="332"/>
      <c r="LG46" s="332"/>
      <c r="LH46" s="332"/>
      <c r="LI46" s="332"/>
      <c r="LJ46" s="332"/>
      <c r="LK46" s="332"/>
      <c r="LL46" s="332"/>
      <c r="LM46" s="332"/>
      <c r="LN46" s="332"/>
      <c r="LO46" s="332"/>
      <c r="LP46" s="332"/>
    </row>
    <row r="47">
      <c r="A47" s="332"/>
      <c r="C47" s="332"/>
      <c r="F47" s="332"/>
      <c r="I47" s="332"/>
      <c r="L47" s="332"/>
      <c r="O47" s="332"/>
      <c r="R47" s="332"/>
      <c r="U47" s="332"/>
      <c r="X47" s="332"/>
      <c r="AA47" s="332"/>
      <c r="AD47" s="332"/>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252"/>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252"/>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c r="KN47" s="333"/>
      <c r="KO47" s="333"/>
      <c r="KP47" s="333"/>
      <c r="KQ47" s="333"/>
      <c r="KR47" s="333"/>
      <c r="KS47" s="333"/>
      <c r="KT47" s="333"/>
      <c r="KU47" s="333"/>
      <c r="KV47" s="333"/>
      <c r="KW47" s="333"/>
      <c r="KX47" s="333"/>
      <c r="KY47" s="333"/>
      <c r="KZ47" s="333"/>
      <c r="LA47" s="333"/>
      <c r="LB47" s="333"/>
      <c r="LC47" s="333"/>
      <c r="LD47" s="333"/>
      <c r="LE47" s="333"/>
      <c r="LF47" s="333"/>
      <c r="LG47" s="333"/>
      <c r="LH47" s="333"/>
      <c r="LI47" s="333"/>
      <c r="LJ47" s="333"/>
      <c r="LK47" s="333"/>
      <c r="LL47" s="333"/>
      <c r="LM47" s="333"/>
      <c r="LN47" s="333"/>
      <c r="LO47" s="333"/>
      <c r="LP47" s="333"/>
    </row>
    <row r="48">
      <c r="A48" s="332" t="s">
        <v>111</v>
      </c>
      <c r="B48" s="332" t="s">
        <v>179</v>
      </c>
      <c r="C48" s="332" t="str">
        <f>vlookup(C$46,$F$7:$I$43,2)</f>
        <v>#N/A</v>
      </c>
      <c r="D48" s="20" t="str">
        <f>C49</f>
        <v>#N/A</v>
      </c>
      <c r="E48" s="20" t="str">
        <f>C50</f>
        <v/>
      </c>
      <c r="F48" s="332" t="str">
        <f>vlookup(F$46,$F$7:$I$43,2)</f>
        <v>#N/A</v>
      </c>
      <c r="G48" s="20" t="str">
        <f>F49</f>
        <v>#N/A</v>
      </c>
      <c r="H48" s="20" t="str">
        <f>F50</f>
        <v/>
      </c>
      <c r="I48" s="332" t="str">
        <f>vlookup(I$46,$F$7:$I$43,2)</f>
        <v>#N/A</v>
      </c>
      <c r="J48" s="20" t="str">
        <f>I49</f>
        <v>#N/A</v>
      </c>
      <c r="K48" s="20" t="str">
        <f>I50</f>
        <v/>
      </c>
      <c r="L48" s="332" t="str">
        <f>vlookup(L$46,$F$7:$I$43,2)</f>
        <v>#N/A</v>
      </c>
      <c r="M48" s="20" t="str">
        <f>L49</f>
        <v>#N/A</v>
      </c>
      <c r="N48" s="20" t="str">
        <f>L50</f>
        <v/>
      </c>
      <c r="O48" s="332" t="str">
        <f>vlookup(O$46,$F$7:$I$43,2)</f>
        <v>#N/A</v>
      </c>
      <c r="P48" s="20" t="str">
        <f>O49</f>
        <v>#N/A</v>
      </c>
      <c r="Q48" s="20" t="str">
        <f>O50</f>
        <v/>
      </c>
      <c r="R48" s="332" t="str">
        <f>vlookup(R$46,$F$7:$I$43,2)</f>
        <v>#N/A</v>
      </c>
      <c r="S48" s="20" t="str">
        <f>R49</f>
        <v>#N/A</v>
      </c>
      <c r="T48" s="20" t="str">
        <f>R50</f>
        <v/>
      </c>
      <c r="U48" s="332" t="str">
        <f>vlookup(U$46,$F$7:$I$43,2)</f>
        <v>#N/A</v>
      </c>
      <c r="V48" s="20" t="str">
        <f>U49</f>
        <v>#N/A</v>
      </c>
      <c r="W48" s="20" t="str">
        <f>U50</f>
        <v/>
      </c>
      <c r="X48" s="332" t="str">
        <f>vlookup(X$46,$F$7:$I$43,2)</f>
        <v>#N/A</v>
      </c>
      <c r="Y48" s="20" t="str">
        <f>X49</f>
        <v>#N/A</v>
      </c>
      <c r="Z48" s="20" t="str">
        <f>X50</f>
        <v/>
      </c>
      <c r="AA48" s="332" t="str">
        <f>vlookup(AA$46,$F$7:$I$43,2)</f>
        <v>#N/A</v>
      </c>
      <c r="AB48" s="20" t="str">
        <f>AA49</f>
        <v>#N/A</v>
      </c>
      <c r="AC48" s="20" t="str">
        <f>AA50</f>
        <v/>
      </c>
      <c r="AD48" s="332" t="str">
        <f>vlookup(AD$46,$F$7:$I$43,2)</f>
        <v>#N/A</v>
      </c>
      <c r="AE48" s="20" t="str">
        <f>AD49</f>
        <v>#N/A</v>
      </c>
      <c r="AF48" s="20" t="str">
        <f>AD50</f>
        <v/>
      </c>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252"/>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252"/>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c r="KN48" s="333"/>
      <c r="KO48" s="333"/>
      <c r="KP48" s="333"/>
      <c r="KQ48" s="333"/>
      <c r="KR48" s="333"/>
      <c r="KS48" s="333"/>
      <c r="KT48" s="333"/>
      <c r="KU48" s="333"/>
      <c r="KV48" s="333"/>
      <c r="KW48" s="333"/>
      <c r="KX48" s="333"/>
      <c r="KY48" s="333"/>
      <c r="KZ48" s="333"/>
      <c r="LA48" s="333"/>
      <c r="LB48" s="333"/>
      <c r="LC48" s="333"/>
      <c r="LD48" s="333"/>
      <c r="LE48" s="333"/>
      <c r="LF48" s="333"/>
      <c r="LG48" s="333"/>
      <c r="LH48" s="333"/>
      <c r="LI48" s="333"/>
      <c r="LJ48" s="333"/>
      <c r="LK48" s="333"/>
      <c r="LL48" s="333"/>
      <c r="LM48" s="333"/>
      <c r="LN48" s="333"/>
      <c r="LO48" s="333"/>
      <c r="LP48" s="333"/>
    </row>
    <row r="49">
      <c r="A49" s="332"/>
      <c r="B49" s="332" t="s">
        <v>276</v>
      </c>
      <c r="C49" s="332" t="str">
        <f>vlookup(C$46,$F$7:$I$43,3)</f>
        <v>#N/A</v>
      </c>
      <c r="F49" s="332" t="str">
        <f>vlookup(F$46,$F$7:$I$43,3)</f>
        <v>#N/A</v>
      </c>
      <c r="I49" s="332" t="str">
        <f>vlookup(I$46,$F$7:$I$43,3)</f>
        <v>#N/A</v>
      </c>
      <c r="L49" s="332" t="str">
        <f>vlookup(L$46,$F$7:$I$43,3)</f>
        <v>#N/A</v>
      </c>
      <c r="O49" s="332" t="str">
        <f>vlookup(O$46,$F$7:$I$43,3)</f>
        <v>#N/A</v>
      </c>
      <c r="R49" s="332" t="str">
        <f>vlookup(R$46,$F$7:$I$43,3)</f>
        <v>#N/A</v>
      </c>
      <c r="U49" s="332" t="str">
        <f>vlookup(U$46,$F$7:$I$43,3)</f>
        <v>#N/A</v>
      </c>
      <c r="X49" s="332" t="str">
        <f>vlookup(X$46,$F$7:$I$43,3)</f>
        <v>#N/A</v>
      </c>
      <c r="AA49" s="332" t="str">
        <f>vlookup(AA$46,$F$7:$I$43,3)</f>
        <v>#N/A</v>
      </c>
      <c r="AD49" s="332" t="str">
        <f>vlookup(AD$46,$F$7:$I$43,3)</f>
        <v>#N/A</v>
      </c>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252"/>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252"/>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c r="KN49" s="333"/>
      <c r="KO49" s="333"/>
      <c r="KP49" s="333"/>
      <c r="KQ49" s="333"/>
      <c r="KR49" s="333"/>
      <c r="KS49" s="333"/>
      <c r="KT49" s="333"/>
      <c r="KU49" s="333"/>
      <c r="KV49" s="333"/>
      <c r="KW49" s="333"/>
      <c r="KX49" s="333"/>
      <c r="KY49" s="333"/>
      <c r="KZ49" s="333"/>
      <c r="LA49" s="333"/>
      <c r="LB49" s="333"/>
      <c r="LC49" s="333"/>
      <c r="LD49" s="333"/>
      <c r="LE49" s="333"/>
      <c r="LF49" s="333"/>
      <c r="LG49" s="333"/>
      <c r="LH49" s="333"/>
      <c r="LI49" s="333"/>
      <c r="LJ49" s="333"/>
      <c r="LK49" s="333"/>
      <c r="LL49" s="333"/>
      <c r="LM49" s="333"/>
      <c r="LN49" s="333"/>
      <c r="LO49" s="333"/>
      <c r="LP49" s="333"/>
    </row>
    <row r="50">
      <c r="A50" s="332"/>
      <c r="B50" s="332"/>
      <c r="C50" s="332"/>
      <c r="F50" s="332"/>
      <c r="I50" s="332"/>
      <c r="L50" s="332"/>
      <c r="O50" s="332"/>
      <c r="R50" s="332"/>
      <c r="U50" s="332"/>
      <c r="X50" s="332"/>
      <c r="AA50" s="332"/>
      <c r="AD50" s="332"/>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252"/>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252"/>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c r="KN50" s="333"/>
      <c r="KO50" s="333"/>
      <c r="KP50" s="333"/>
      <c r="KQ50" s="333"/>
      <c r="KR50" s="333"/>
      <c r="KS50" s="333"/>
      <c r="KT50" s="333"/>
      <c r="KU50" s="333"/>
      <c r="KV50" s="333"/>
      <c r="KW50" s="333"/>
      <c r="KX50" s="333"/>
      <c r="KY50" s="333"/>
      <c r="KZ50" s="333"/>
      <c r="LA50" s="333"/>
      <c r="LB50" s="333"/>
      <c r="LC50" s="333"/>
      <c r="LD50" s="333"/>
      <c r="LE50" s="333"/>
      <c r="LF50" s="333"/>
      <c r="LG50" s="333"/>
      <c r="LH50" s="333"/>
      <c r="LI50" s="333"/>
      <c r="LJ50" s="333"/>
      <c r="LK50" s="333"/>
      <c r="LL50" s="333"/>
      <c r="LM50" s="333"/>
      <c r="LN50" s="333"/>
      <c r="LO50" s="333"/>
      <c r="LP50" s="333"/>
    </row>
    <row r="51">
      <c r="A51" s="332" t="s">
        <v>142</v>
      </c>
      <c r="B51" s="332" t="s">
        <v>179</v>
      </c>
      <c r="C51" s="332" t="str">
        <f>vlookup(C$46,$P$7:$S$43,2)</f>
        <v>#N/A</v>
      </c>
      <c r="D51" s="20" t="str">
        <f>C52</f>
        <v>#N/A</v>
      </c>
      <c r="E51" s="20" t="str">
        <f>C53</f>
        <v/>
      </c>
      <c r="F51" s="332" t="str">
        <f>vlookup(F$46,$P$7:$S$43,2)</f>
        <v>#N/A</v>
      </c>
      <c r="G51" s="20" t="str">
        <f>F52</f>
        <v>#N/A</v>
      </c>
      <c r="H51" s="20" t="str">
        <f>F53</f>
        <v/>
      </c>
      <c r="I51" s="332" t="str">
        <f>vlookup(I$46,$P$7:$S$43,2)</f>
        <v>#N/A</v>
      </c>
      <c r="J51" s="20" t="str">
        <f>I52</f>
        <v>#N/A</v>
      </c>
      <c r="K51" s="20" t="str">
        <f>I53</f>
        <v/>
      </c>
      <c r="L51" s="332" t="str">
        <f>vlookup(L$46,$P$7:$S$43,2)</f>
        <v>#N/A</v>
      </c>
      <c r="M51" s="20" t="str">
        <f>L52</f>
        <v>#N/A</v>
      </c>
      <c r="N51" s="20" t="str">
        <f>L53</f>
        <v/>
      </c>
      <c r="O51" s="332" t="str">
        <f>vlookup(O$46,$P$7:$S$43,2)</f>
        <v>#N/A</v>
      </c>
      <c r="P51" s="20" t="str">
        <f>O52</f>
        <v>#N/A</v>
      </c>
      <c r="Q51" s="20" t="str">
        <f>O53</f>
        <v/>
      </c>
      <c r="R51" s="332" t="str">
        <f>vlookup(R$46,$P$7:$S$43,2)</f>
        <v>#N/A</v>
      </c>
      <c r="S51" s="20" t="str">
        <f>R52</f>
        <v>#N/A</v>
      </c>
      <c r="T51" s="20" t="str">
        <f>R53</f>
        <v/>
      </c>
      <c r="U51" s="332" t="str">
        <f>vlookup(U$46,$P$7:$S$43,2)</f>
        <v>#N/A</v>
      </c>
      <c r="V51" s="20" t="str">
        <f>U52</f>
        <v>#N/A</v>
      </c>
      <c r="W51" s="20" t="str">
        <f>U53</f>
        <v/>
      </c>
      <c r="X51" s="332" t="str">
        <f>vlookup(X$46,$P$7:$S$43,2)</f>
        <v>#N/A</v>
      </c>
      <c r="Y51" s="20" t="str">
        <f>X52</f>
        <v>#N/A</v>
      </c>
      <c r="Z51" s="20" t="str">
        <f>X53</f>
        <v/>
      </c>
      <c r="AA51" s="332" t="str">
        <f>vlookup(AA$46,$P$7:$S$43,2)</f>
        <v>#N/A</v>
      </c>
      <c r="AB51" s="20" t="str">
        <f>AA52</f>
        <v>#N/A</v>
      </c>
      <c r="AC51" s="20" t="str">
        <f>AA53</f>
        <v/>
      </c>
      <c r="AD51" s="332" t="str">
        <f>vlookup(AD$46,$P$7:$S$43,2)</f>
        <v>#N/A</v>
      </c>
      <c r="AE51" s="20" t="str">
        <f>AD52</f>
        <v>#N/A</v>
      </c>
      <c r="AF51" s="20" t="str">
        <f>AD53</f>
        <v/>
      </c>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252"/>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252"/>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c r="KN51" s="333"/>
      <c r="KO51" s="333"/>
      <c r="KP51" s="333"/>
      <c r="KQ51" s="333"/>
      <c r="KR51" s="333"/>
      <c r="KS51" s="333"/>
      <c r="KT51" s="333"/>
      <c r="KU51" s="333"/>
      <c r="KV51" s="333"/>
      <c r="KW51" s="333"/>
      <c r="KX51" s="333"/>
      <c r="KY51" s="333"/>
      <c r="KZ51" s="333"/>
      <c r="LA51" s="333"/>
      <c r="LB51" s="333"/>
      <c r="LC51" s="333"/>
      <c r="LD51" s="333"/>
      <c r="LE51" s="333"/>
      <c r="LF51" s="333"/>
      <c r="LG51" s="333"/>
      <c r="LH51" s="333"/>
      <c r="LI51" s="333"/>
      <c r="LJ51" s="333"/>
      <c r="LK51" s="333"/>
      <c r="LL51" s="333"/>
      <c r="LM51" s="333"/>
      <c r="LN51" s="333"/>
      <c r="LO51" s="333"/>
      <c r="LP51" s="333"/>
    </row>
    <row r="52">
      <c r="A52" s="332"/>
      <c r="B52" s="332" t="s">
        <v>276</v>
      </c>
      <c r="C52" s="332" t="str">
        <f>vlookup(C$46,$P$7:$S$43,3)</f>
        <v>#N/A</v>
      </c>
      <c r="F52" s="332" t="str">
        <f>vlookup(F$46,$P$7:$S$43,3)</f>
        <v>#N/A</v>
      </c>
      <c r="I52" s="332" t="str">
        <f>vlookup(I$46,$P$7:$S$43,3)</f>
        <v>#N/A</v>
      </c>
      <c r="L52" s="332" t="str">
        <f>vlookup(L$46,$P$7:$S$43,3)</f>
        <v>#N/A</v>
      </c>
      <c r="O52" s="332" t="str">
        <f>vlookup(O$46,$P$7:$S$43,3)</f>
        <v>#N/A</v>
      </c>
      <c r="R52" s="332" t="str">
        <f>vlookup(R$46,$P$7:$S$43,3)</f>
        <v>#N/A</v>
      </c>
      <c r="U52" s="332" t="str">
        <f>vlookup(U$46,$P$7:$S$43,3)</f>
        <v>#N/A</v>
      </c>
      <c r="X52" s="332" t="str">
        <f>vlookup(X$46,$P$7:$S$43,3)</f>
        <v>#N/A</v>
      </c>
      <c r="AA52" s="332" t="str">
        <f>vlookup(AA$46,$P$7:$S$43,3)</f>
        <v>#N/A</v>
      </c>
      <c r="AD52" s="332" t="str">
        <f>vlookup(AD$46,$P$7:$S$43,3)</f>
        <v>#N/A</v>
      </c>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252"/>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252"/>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c r="KN52" s="333"/>
      <c r="KO52" s="333"/>
      <c r="KP52" s="333"/>
      <c r="KQ52" s="333"/>
      <c r="KR52" s="333"/>
      <c r="KS52" s="333"/>
      <c r="KT52" s="333"/>
      <c r="KU52" s="333"/>
      <c r="KV52" s="333"/>
      <c r="KW52" s="333"/>
      <c r="KX52" s="333"/>
      <c r="KY52" s="333"/>
      <c r="KZ52" s="333"/>
      <c r="LA52" s="333"/>
      <c r="LB52" s="333"/>
      <c r="LC52" s="333"/>
      <c r="LD52" s="333"/>
      <c r="LE52" s="333"/>
      <c r="LF52" s="333"/>
      <c r="LG52" s="333"/>
      <c r="LH52" s="333"/>
      <c r="LI52" s="333"/>
      <c r="LJ52" s="333"/>
      <c r="LK52" s="333"/>
      <c r="LL52" s="333"/>
      <c r="LM52" s="333"/>
      <c r="LN52" s="333"/>
      <c r="LO52" s="333"/>
      <c r="LP52" s="333"/>
    </row>
    <row r="53">
      <c r="A53" s="332"/>
      <c r="B53" s="332"/>
      <c r="C53" s="332"/>
      <c r="F53" s="332"/>
      <c r="I53" s="332"/>
      <c r="L53" s="332"/>
      <c r="O53" s="332"/>
      <c r="R53" s="332"/>
      <c r="U53" s="332"/>
      <c r="X53" s="332"/>
      <c r="AA53" s="332"/>
      <c r="AD53" s="332"/>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252"/>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252"/>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c r="KN53" s="333"/>
      <c r="KO53" s="333"/>
      <c r="KP53" s="333"/>
      <c r="KQ53" s="333"/>
      <c r="KR53" s="333"/>
      <c r="KS53" s="333"/>
      <c r="KT53" s="333"/>
      <c r="KU53" s="333"/>
      <c r="KV53" s="333"/>
      <c r="KW53" s="333"/>
      <c r="KX53" s="333"/>
      <c r="KY53" s="333"/>
      <c r="KZ53" s="333"/>
      <c r="LA53" s="333"/>
      <c r="LB53" s="333"/>
      <c r="LC53" s="333"/>
      <c r="LD53" s="333"/>
      <c r="LE53" s="333"/>
      <c r="LF53" s="333"/>
      <c r="LG53" s="333"/>
      <c r="LH53" s="333"/>
      <c r="LI53" s="333"/>
      <c r="LJ53" s="333"/>
      <c r="LK53" s="333"/>
      <c r="LL53" s="333"/>
      <c r="LM53" s="333"/>
      <c r="LN53" s="333"/>
      <c r="LO53" s="333"/>
      <c r="LP53" s="333"/>
    </row>
    <row r="54">
      <c r="A54" s="332"/>
      <c r="B54" s="332"/>
      <c r="C54" s="332"/>
      <c r="D54" s="332"/>
      <c r="E54" s="332"/>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252"/>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252"/>
      <c r="ED54" s="252"/>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c r="KN54" s="333"/>
      <c r="KO54" s="333"/>
      <c r="KP54" s="333"/>
      <c r="KQ54" s="333"/>
      <c r="KR54" s="333"/>
      <c r="KS54" s="333"/>
      <c r="KT54" s="333"/>
      <c r="KU54" s="333"/>
      <c r="KV54" s="333"/>
      <c r="KW54" s="333"/>
      <c r="KX54" s="333"/>
      <c r="KY54" s="333"/>
      <c r="KZ54" s="333"/>
      <c r="LA54" s="333"/>
      <c r="LB54" s="333"/>
      <c r="LC54" s="333"/>
      <c r="LD54" s="333"/>
      <c r="LE54" s="333"/>
      <c r="LF54" s="333"/>
      <c r="LG54" s="333"/>
      <c r="LH54" s="333"/>
      <c r="LI54" s="333"/>
      <c r="LJ54" s="333"/>
      <c r="LK54" s="333"/>
      <c r="LL54" s="333"/>
      <c r="LM54" s="333"/>
      <c r="LN54" s="333"/>
      <c r="LO54" s="333"/>
      <c r="LP54" s="333"/>
    </row>
    <row r="55">
      <c r="A55" s="332"/>
      <c r="B55" s="332"/>
      <c r="C55" s="332"/>
      <c r="D55" s="332"/>
      <c r="E55" s="332"/>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252"/>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252"/>
      <c r="ED55" s="252"/>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c r="KN55" s="333"/>
      <c r="KO55" s="333"/>
      <c r="KP55" s="333"/>
      <c r="KQ55" s="333"/>
      <c r="KR55" s="333"/>
      <c r="KS55" s="333"/>
      <c r="KT55" s="333"/>
      <c r="KU55" s="333"/>
      <c r="KV55" s="333"/>
      <c r="KW55" s="333"/>
      <c r="KX55" s="333"/>
      <c r="KY55" s="333"/>
      <c r="KZ55" s="333"/>
      <c r="LA55" s="333"/>
      <c r="LB55" s="333"/>
      <c r="LC55" s="333"/>
      <c r="LD55" s="333"/>
      <c r="LE55" s="333"/>
      <c r="LF55" s="333"/>
      <c r="LG55" s="333"/>
      <c r="LH55" s="333"/>
      <c r="LI55" s="333"/>
      <c r="LJ55" s="333"/>
      <c r="LK55" s="333"/>
      <c r="LL55" s="333"/>
      <c r="LM55" s="333"/>
      <c r="LN55" s="333"/>
      <c r="LO55" s="333"/>
      <c r="LP55" s="333"/>
    </row>
    <row r="56">
      <c r="A56" s="332"/>
      <c r="B56" s="332"/>
      <c r="C56" s="332"/>
      <c r="D56" s="332"/>
      <c r="E56" s="332"/>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252"/>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252"/>
      <c r="ED56" s="252"/>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c r="KN56" s="333"/>
      <c r="KO56" s="333"/>
      <c r="KP56" s="333"/>
      <c r="KQ56" s="333"/>
      <c r="KR56" s="333"/>
      <c r="KS56" s="333"/>
      <c r="KT56" s="333"/>
      <c r="KU56" s="333"/>
      <c r="KV56" s="333"/>
      <c r="KW56" s="333"/>
      <c r="KX56" s="333"/>
      <c r="KY56" s="333"/>
      <c r="KZ56" s="333"/>
      <c r="LA56" s="333"/>
      <c r="LB56" s="333"/>
      <c r="LC56" s="333"/>
      <c r="LD56" s="333"/>
      <c r="LE56" s="333"/>
      <c r="LF56" s="333"/>
      <c r="LG56" s="333"/>
      <c r="LH56" s="333"/>
      <c r="LI56" s="333"/>
      <c r="LJ56" s="333"/>
      <c r="LK56" s="333"/>
      <c r="LL56" s="333"/>
      <c r="LM56" s="333"/>
      <c r="LN56" s="333"/>
      <c r="LO56" s="333"/>
      <c r="LP56" s="333"/>
    </row>
    <row r="57">
      <c r="A57" s="332"/>
      <c r="B57" s="332"/>
      <c r="C57" s="332"/>
      <c r="D57" s="332"/>
      <c r="E57" s="332"/>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252"/>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252"/>
      <c r="ED57" s="252"/>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c r="KN57" s="333"/>
      <c r="KO57" s="333"/>
      <c r="KP57" s="333"/>
      <c r="KQ57" s="333"/>
      <c r="KR57" s="333"/>
      <c r="KS57" s="333"/>
      <c r="KT57" s="333"/>
      <c r="KU57" s="333"/>
      <c r="KV57" s="333"/>
      <c r="KW57" s="333"/>
      <c r="KX57" s="333"/>
      <c r="KY57" s="333"/>
      <c r="KZ57" s="333"/>
      <c r="LA57" s="333"/>
      <c r="LB57" s="333"/>
      <c r="LC57" s="333"/>
      <c r="LD57" s="333"/>
      <c r="LE57" s="333"/>
      <c r="LF57" s="333"/>
      <c r="LG57" s="333"/>
      <c r="LH57" s="333"/>
      <c r="LI57" s="333"/>
      <c r="LJ57" s="333"/>
      <c r="LK57" s="333"/>
      <c r="LL57" s="333"/>
      <c r="LM57" s="333"/>
      <c r="LN57" s="333"/>
      <c r="LO57" s="333"/>
      <c r="LP57" s="333"/>
    </row>
    <row r="58">
      <c r="A58" s="332"/>
      <c r="B58" s="332"/>
      <c r="C58" s="332"/>
      <c r="D58" s="332"/>
      <c r="E58" s="332"/>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252"/>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252"/>
      <c r="ED58" s="252"/>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c r="KN58" s="333"/>
      <c r="KO58" s="333"/>
      <c r="KP58" s="333"/>
      <c r="KQ58" s="333"/>
      <c r="KR58" s="333"/>
      <c r="KS58" s="333"/>
      <c r="KT58" s="333"/>
      <c r="KU58" s="333"/>
      <c r="KV58" s="333"/>
      <c r="KW58" s="333"/>
      <c r="KX58" s="333"/>
      <c r="KY58" s="333"/>
      <c r="KZ58" s="333"/>
      <c r="LA58" s="333"/>
      <c r="LB58" s="333"/>
      <c r="LC58" s="333"/>
      <c r="LD58" s="333"/>
      <c r="LE58" s="333"/>
      <c r="LF58" s="333"/>
      <c r="LG58" s="333"/>
      <c r="LH58" s="333"/>
      <c r="LI58" s="333"/>
      <c r="LJ58" s="333"/>
      <c r="LK58" s="333"/>
      <c r="LL58" s="333"/>
      <c r="LM58" s="333"/>
      <c r="LN58" s="333"/>
      <c r="LO58" s="333"/>
      <c r="LP58" s="333"/>
    </row>
    <row r="59">
      <c r="A59" s="390"/>
      <c r="B59" s="390"/>
      <c r="C59" s="390"/>
      <c r="D59" s="390"/>
      <c r="E59" s="390"/>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252"/>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252"/>
      <c r="ED59" s="252"/>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c r="KN59" s="333"/>
      <c r="KO59" s="333"/>
      <c r="KP59" s="333"/>
      <c r="KQ59" s="333"/>
      <c r="KR59" s="333"/>
      <c r="KS59" s="333"/>
      <c r="KT59" s="333"/>
      <c r="KU59" s="333"/>
      <c r="KV59" s="333"/>
      <c r="KW59" s="333"/>
      <c r="KX59" s="333"/>
      <c r="KY59" s="333"/>
      <c r="KZ59" s="333"/>
      <c r="LA59" s="333"/>
      <c r="LB59" s="333"/>
      <c r="LC59" s="333"/>
      <c r="LD59" s="333"/>
      <c r="LE59" s="333"/>
      <c r="LF59" s="333"/>
      <c r="LG59" s="333"/>
      <c r="LH59" s="333"/>
      <c r="LI59" s="333"/>
      <c r="LJ59" s="333"/>
      <c r="LK59" s="333"/>
      <c r="LL59" s="333"/>
      <c r="LM59" s="333"/>
      <c r="LN59" s="333"/>
      <c r="LO59" s="333"/>
      <c r="LP59" s="333"/>
    </row>
    <row r="60">
      <c r="A60" s="391" t="s">
        <v>271</v>
      </c>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392"/>
      <c r="AV60" s="392"/>
      <c r="AW60" s="392"/>
      <c r="AX60" s="392"/>
      <c r="AY60" s="392"/>
      <c r="AZ60" s="392"/>
      <c r="BA60" s="392"/>
      <c r="BB60" s="392"/>
      <c r="BC60" s="392"/>
      <c r="BD60" s="392"/>
      <c r="BE60" s="392"/>
      <c r="BF60" s="392"/>
      <c r="BG60" s="392"/>
      <c r="BH60" s="392"/>
      <c r="BI60" s="392"/>
      <c r="BJ60" s="392"/>
      <c r="BK60" s="392"/>
      <c r="BL60" s="392"/>
      <c r="BM60" s="392"/>
      <c r="BN60" s="392"/>
      <c r="BO60" s="392"/>
      <c r="BP60" s="393"/>
      <c r="BQ60" s="392"/>
      <c r="BR60" s="392"/>
      <c r="BS60" s="392"/>
      <c r="BT60" s="392"/>
      <c r="BU60" s="392"/>
      <c r="BV60" s="392"/>
      <c r="BW60" s="392"/>
      <c r="BX60" s="392"/>
      <c r="BY60" s="392"/>
      <c r="BZ60" s="392"/>
      <c r="CA60" s="392"/>
      <c r="CB60" s="392"/>
      <c r="CC60" s="392"/>
      <c r="CD60" s="392"/>
      <c r="CE60" s="392"/>
      <c r="CF60" s="392"/>
      <c r="CG60" s="392"/>
      <c r="CH60" s="392"/>
      <c r="CI60" s="392"/>
      <c r="CJ60" s="392"/>
      <c r="CK60" s="392"/>
      <c r="CL60" s="392"/>
      <c r="CM60" s="392"/>
      <c r="CN60" s="392"/>
      <c r="CO60" s="392"/>
      <c r="CP60" s="392"/>
      <c r="CQ60" s="392"/>
      <c r="CR60" s="392"/>
      <c r="CS60" s="392"/>
      <c r="CT60" s="392"/>
      <c r="CU60" s="392"/>
      <c r="CV60" s="392"/>
      <c r="CW60" s="392"/>
      <c r="CX60" s="392"/>
      <c r="CY60" s="392"/>
      <c r="CZ60" s="392"/>
      <c r="DA60" s="392"/>
      <c r="DB60" s="392"/>
      <c r="DC60" s="392"/>
      <c r="DD60" s="392"/>
      <c r="DE60" s="392"/>
      <c r="DF60" s="392"/>
      <c r="DG60" s="392"/>
      <c r="DH60" s="392"/>
      <c r="DI60" s="392"/>
      <c r="DJ60" s="392"/>
      <c r="DK60" s="392"/>
      <c r="DL60" s="392"/>
      <c r="DM60" s="392"/>
      <c r="DN60" s="392"/>
      <c r="DO60" s="392"/>
      <c r="DP60" s="392"/>
      <c r="DQ60" s="392"/>
      <c r="DR60" s="392"/>
      <c r="DS60" s="392"/>
      <c r="DT60" s="392"/>
      <c r="DU60" s="392"/>
      <c r="DV60" s="392"/>
      <c r="DW60" s="392"/>
      <c r="DX60" s="392"/>
      <c r="DY60" s="392"/>
      <c r="DZ60" s="392"/>
      <c r="EA60" s="392"/>
      <c r="EB60" s="392"/>
      <c r="EC60" s="393"/>
      <c r="ED60" s="393"/>
      <c r="EE60" s="392"/>
      <c r="EF60" s="392"/>
      <c r="EG60" s="392"/>
      <c r="EH60" s="392"/>
      <c r="EI60" s="392"/>
      <c r="EJ60" s="392"/>
      <c r="EK60" s="392"/>
      <c r="EL60" s="392"/>
      <c r="EM60" s="392"/>
      <c r="EN60" s="392"/>
      <c r="EO60" s="392"/>
      <c r="EP60" s="392"/>
      <c r="EQ60" s="392"/>
      <c r="ER60" s="392"/>
      <c r="ES60" s="392"/>
      <c r="ET60" s="392"/>
      <c r="EU60" s="392"/>
      <c r="EV60" s="392"/>
      <c r="EW60" s="392"/>
      <c r="EX60" s="392"/>
      <c r="EY60" s="392"/>
      <c r="EZ60" s="392"/>
      <c r="FA60" s="392"/>
      <c r="FB60" s="392"/>
      <c r="FC60" s="392"/>
      <c r="FD60" s="392"/>
      <c r="FE60" s="392"/>
      <c r="FF60" s="392"/>
      <c r="FG60" s="392"/>
      <c r="FH60" s="392"/>
      <c r="FI60" s="392"/>
      <c r="FJ60" s="392"/>
      <c r="FK60" s="392"/>
      <c r="FL60" s="392"/>
      <c r="FM60" s="392"/>
      <c r="FN60" s="392"/>
      <c r="FO60" s="392"/>
      <c r="FP60" s="392"/>
      <c r="FQ60" s="392"/>
      <c r="FR60" s="392"/>
      <c r="FS60" s="392"/>
      <c r="FT60" s="392"/>
      <c r="FU60" s="392"/>
      <c r="FV60" s="392"/>
      <c r="FW60" s="392"/>
      <c r="FX60" s="392"/>
      <c r="FY60" s="392"/>
      <c r="FZ60" s="392"/>
      <c r="GA60" s="392"/>
      <c r="GB60" s="392"/>
      <c r="GC60" s="392"/>
      <c r="GD60" s="392"/>
      <c r="GE60" s="392"/>
      <c r="GF60" s="392"/>
      <c r="GG60" s="392"/>
      <c r="GH60" s="392"/>
      <c r="GI60" s="392"/>
      <c r="GJ60" s="392"/>
      <c r="GK60" s="392"/>
      <c r="GL60" s="392"/>
      <c r="GM60" s="392"/>
      <c r="GN60" s="392"/>
      <c r="GO60" s="392"/>
      <c r="GP60" s="392"/>
      <c r="GQ60" s="392"/>
      <c r="GR60" s="392"/>
      <c r="GS60" s="392"/>
      <c r="GT60" s="392"/>
      <c r="GU60" s="392"/>
      <c r="GV60" s="392"/>
      <c r="GW60" s="392"/>
      <c r="GX60" s="392"/>
      <c r="GY60" s="392"/>
      <c r="GZ60" s="392"/>
      <c r="HA60" s="392"/>
      <c r="HB60" s="392"/>
      <c r="HC60" s="392"/>
      <c r="HD60" s="392"/>
      <c r="HE60" s="392"/>
      <c r="HF60" s="392"/>
      <c r="HG60" s="392"/>
      <c r="HH60" s="392"/>
      <c r="HI60" s="392"/>
      <c r="HJ60" s="392"/>
      <c r="HK60" s="392"/>
      <c r="HL60" s="392"/>
      <c r="HM60" s="392"/>
      <c r="HN60" s="392"/>
      <c r="HO60" s="392"/>
      <c r="HP60" s="392"/>
      <c r="HQ60" s="392"/>
      <c r="HR60" s="392"/>
      <c r="HS60" s="392"/>
      <c r="HT60" s="392"/>
      <c r="HU60" s="392"/>
      <c r="HV60" s="392"/>
      <c r="HW60" s="392"/>
      <c r="HX60" s="392"/>
      <c r="HY60" s="392"/>
      <c r="HZ60" s="392"/>
      <c r="IA60" s="392"/>
      <c r="IB60" s="392"/>
      <c r="IC60" s="392"/>
      <c r="ID60" s="392"/>
      <c r="IE60" s="392"/>
      <c r="IF60" s="392"/>
      <c r="IG60" s="392"/>
      <c r="IH60" s="392"/>
      <c r="II60" s="392"/>
      <c r="IJ60" s="392"/>
      <c r="IK60" s="392"/>
      <c r="IL60" s="392"/>
      <c r="IM60" s="392"/>
      <c r="IN60" s="392"/>
      <c r="IO60" s="392"/>
      <c r="IP60" s="392"/>
      <c r="IQ60" s="392"/>
      <c r="IR60" s="392"/>
      <c r="IS60" s="392"/>
      <c r="IT60" s="392"/>
      <c r="IU60" s="392"/>
      <c r="IV60" s="392"/>
      <c r="IW60" s="392"/>
      <c r="IX60" s="392"/>
      <c r="IY60" s="392"/>
      <c r="IZ60" s="392"/>
      <c r="JA60" s="392"/>
      <c r="JB60" s="392"/>
      <c r="JC60" s="392"/>
      <c r="JD60" s="392"/>
      <c r="JE60" s="392"/>
      <c r="JF60" s="392"/>
      <c r="JG60" s="392"/>
      <c r="JH60" s="392"/>
      <c r="JI60" s="392"/>
      <c r="JJ60" s="392"/>
      <c r="JK60" s="392"/>
      <c r="JL60" s="392"/>
      <c r="JM60" s="392"/>
      <c r="JN60" s="392"/>
      <c r="JO60" s="392"/>
      <c r="JP60" s="392"/>
      <c r="JQ60" s="392"/>
      <c r="JR60" s="392"/>
      <c r="JS60" s="392"/>
      <c r="JT60" s="392"/>
      <c r="JU60" s="392"/>
      <c r="JV60" s="392"/>
      <c r="JW60" s="392"/>
      <c r="JX60" s="392"/>
      <c r="JY60" s="392"/>
      <c r="JZ60" s="392"/>
      <c r="KA60" s="392"/>
      <c r="KB60" s="392"/>
      <c r="KC60" s="392"/>
      <c r="KD60" s="392"/>
      <c r="KE60" s="392"/>
      <c r="KF60" s="392"/>
      <c r="KG60" s="392"/>
      <c r="KH60" s="392"/>
      <c r="KI60" s="392"/>
      <c r="KJ60" s="392"/>
      <c r="KK60" s="392"/>
      <c r="KL60" s="392"/>
      <c r="KM60" s="392"/>
      <c r="KN60" s="392"/>
      <c r="KO60" s="392"/>
      <c r="KP60" s="392"/>
      <c r="KQ60" s="392"/>
      <c r="KR60" s="392"/>
      <c r="KS60" s="392"/>
      <c r="KT60" s="392"/>
      <c r="KU60" s="392"/>
      <c r="KV60" s="392"/>
      <c r="KW60" s="392"/>
      <c r="KX60" s="392"/>
      <c r="KY60" s="392"/>
      <c r="KZ60" s="392"/>
      <c r="LA60" s="392"/>
      <c r="LB60" s="392"/>
      <c r="LC60" s="392"/>
      <c r="LD60" s="392"/>
      <c r="LE60" s="392"/>
      <c r="LF60" s="392"/>
      <c r="LG60" s="392"/>
      <c r="LH60" s="392"/>
      <c r="LI60" s="392"/>
      <c r="LJ60" s="392"/>
      <c r="LK60" s="392"/>
      <c r="LL60" s="392"/>
      <c r="LM60" s="392"/>
      <c r="LN60" s="392"/>
      <c r="LO60" s="392"/>
      <c r="LP60" s="392"/>
    </row>
    <row r="61">
      <c r="A61" s="22"/>
      <c r="B61" s="22"/>
      <c r="C61" s="22"/>
      <c r="D61" s="22"/>
      <c r="E61" s="22"/>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2"/>
      <c r="BR61" s="22"/>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2"/>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2"/>
      <c r="GR61" s="22"/>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row>
    <row r="62">
      <c r="A62" s="22"/>
      <c r="B62" s="22"/>
      <c r="C62" s="22"/>
      <c r="D62" s="22"/>
      <c r="E62" s="22"/>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2"/>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2"/>
      <c r="GR62" s="22"/>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row>
    <row r="63">
      <c r="A63" s="394" t="s">
        <v>312</v>
      </c>
      <c r="B63" s="394"/>
      <c r="C63" s="61"/>
      <c r="D63" s="61"/>
      <c r="E63" s="335"/>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v>14.0</v>
      </c>
      <c r="BS63" s="336">
        <f t="shared" ref="BS63:EC63" si="28">BR63</f>
        <v>14</v>
      </c>
      <c r="BT63" s="336">
        <f t="shared" si="28"/>
        <v>14</v>
      </c>
      <c r="BU63" s="336">
        <f t="shared" si="28"/>
        <v>14</v>
      </c>
      <c r="BV63" s="336">
        <f t="shared" si="28"/>
        <v>14</v>
      </c>
      <c r="BW63" s="336">
        <f t="shared" si="28"/>
        <v>14</v>
      </c>
      <c r="BX63" s="336">
        <f t="shared" si="28"/>
        <v>14</v>
      </c>
      <c r="BY63" s="336">
        <f t="shared" si="28"/>
        <v>14</v>
      </c>
      <c r="BZ63" s="336">
        <f t="shared" si="28"/>
        <v>14</v>
      </c>
      <c r="CA63" s="336">
        <f t="shared" si="28"/>
        <v>14</v>
      </c>
      <c r="CB63" s="336">
        <f t="shared" si="28"/>
        <v>14</v>
      </c>
      <c r="CC63" s="336">
        <f t="shared" si="28"/>
        <v>14</v>
      </c>
      <c r="CD63" s="336">
        <f t="shared" si="28"/>
        <v>14</v>
      </c>
      <c r="CE63" s="336">
        <f t="shared" si="28"/>
        <v>14</v>
      </c>
      <c r="CF63" s="336">
        <f t="shared" si="28"/>
        <v>14</v>
      </c>
      <c r="CG63" s="336">
        <f t="shared" si="28"/>
        <v>14</v>
      </c>
      <c r="CH63" s="336">
        <f t="shared" si="28"/>
        <v>14</v>
      </c>
      <c r="CI63" s="336">
        <f t="shared" si="28"/>
        <v>14</v>
      </c>
      <c r="CJ63" s="336">
        <f t="shared" si="28"/>
        <v>14</v>
      </c>
      <c r="CK63" s="336">
        <f t="shared" si="28"/>
        <v>14</v>
      </c>
      <c r="CL63" s="336">
        <f t="shared" si="28"/>
        <v>14</v>
      </c>
      <c r="CM63" s="336">
        <f t="shared" si="28"/>
        <v>14</v>
      </c>
      <c r="CN63" s="336">
        <f t="shared" si="28"/>
        <v>14</v>
      </c>
      <c r="CO63" s="336">
        <f t="shared" si="28"/>
        <v>14</v>
      </c>
      <c r="CP63" s="336">
        <f t="shared" si="28"/>
        <v>14</v>
      </c>
      <c r="CQ63" s="336">
        <f t="shared" si="28"/>
        <v>14</v>
      </c>
      <c r="CR63" s="336">
        <f t="shared" si="28"/>
        <v>14</v>
      </c>
      <c r="CS63" s="336">
        <f t="shared" si="28"/>
        <v>14</v>
      </c>
      <c r="CT63" s="336">
        <f t="shared" si="28"/>
        <v>14</v>
      </c>
      <c r="CU63" s="336">
        <f t="shared" si="28"/>
        <v>14</v>
      </c>
      <c r="CV63" s="336">
        <f t="shared" si="28"/>
        <v>14</v>
      </c>
      <c r="CW63" s="336">
        <f t="shared" si="28"/>
        <v>14</v>
      </c>
      <c r="CX63" s="336">
        <f t="shared" si="28"/>
        <v>14</v>
      </c>
      <c r="CY63" s="336">
        <f t="shared" si="28"/>
        <v>14</v>
      </c>
      <c r="CZ63" s="336">
        <f t="shared" si="28"/>
        <v>14</v>
      </c>
      <c r="DA63" s="336">
        <f t="shared" si="28"/>
        <v>14</v>
      </c>
      <c r="DB63" s="336">
        <f t="shared" si="28"/>
        <v>14</v>
      </c>
      <c r="DC63" s="336">
        <f t="shared" si="28"/>
        <v>14</v>
      </c>
      <c r="DD63" s="336">
        <f t="shared" si="28"/>
        <v>14</v>
      </c>
      <c r="DE63" s="336">
        <f t="shared" si="28"/>
        <v>14</v>
      </c>
      <c r="DF63" s="336">
        <f t="shared" si="28"/>
        <v>14</v>
      </c>
      <c r="DG63" s="336">
        <f t="shared" si="28"/>
        <v>14</v>
      </c>
      <c r="DH63" s="336">
        <f t="shared" si="28"/>
        <v>14</v>
      </c>
      <c r="DI63" s="336">
        <f t="shared" si="28"/>
        <v>14</v>
      </c>
      <c r="DJ63" s="336">
        <f t="shared" si="28"/>
        <v>14</v>
      </c>
      <c r="DK63" s="336">
        <f t="shared" si="28"/>
        <v>14</v>
      </c>
      <c r="DL63" s="336">
        <f t="shared" si="28"/>
        <v>14</v>
      </c>
      <c r="DM63" s="336">
        <f t="shared" si="28"/>
        <v>14</v>
      </c>
      <c r="DN63" s="336">
        <f t="shared" si="28"/>
        <v>14</v>
      </c>
      <c r="DO63" s="336">
        <f t="shared" si="28"/>
        <v>14</v>
      </c>
      <c r="DP63" s="336">
        <f t="shared" si="28"/>
        <v>14</v>
      </c>
      <c r="DQ63" s="336">
        <f t="shared" si="28"/>
        <v>14</v>
      </c>
      <c r="DR63" s="336">
        <f t="shared" si="28"/>
        <v>14</v>
      </c>
      <c r="DS63" s="336">
        <f t="shared" si="28"/>
        <v>14</v>
      </c>
      <c r="DT63" s="336">
        <f t="shared" si="28"/>
        <v>14</v>
      </c>
      <c r="DU63" s="336">
        <f t="shared" si="28"/>
        <v>14</v>
      </c>
      <c r="DV63" s="336">
        <f t="shared" si="28"/>
        <v>14</v>
      </c>
      <c r="DW63" s="336">
        <f t="shared" si="28"/>
        <v>14</v>
      </c>
      <c r="DX63" s="336">
        <f t="shared" si="28"/>
        <v>14</v>
      </c>
      <c r="DY63" s="336">
        <f t="shared" si="28"/>
        <v>14</v>
      </c>
      <c r="DZ63" s="336">
        <f t="shared" si="28"/>
        <v>14</v>
      </c>
      <c r="EA63" s="336">
        <f t="shared" si="28"/>
        <v>14</v>
      </c>
      <c r="EB63" s="336">
        <f t="shared" si="28"/>
        <v>14</v>
      </c>
      <c r="EC63" s="336">
        <f t="shared" si="28"/>
        <v>14</v>
      </c>
      <c r="EE63" s="335">
        <v>20.0</v>
      </c>
      <c r="EF63" s="336">
        <f t="shared" ref="EF63:GP63" si="29">EE63</f>
        <v>20</v>
      </c>
      <c r="EG63" s="336">
        <f t="shared" si="29"/>
        <v>20</v>
      </c>
      <c r="EH63" s="336">
        <f t="shared" si="29"/>
        <v>20</v>
      </c>
      <c r="EI63" s="336">
        <f t="shared" si="29"/>
        <v>20</v>
      </c>
      <c r="EJ63" s="336">
        <f t="shared" si="29"/>
        <v>20</v>
      </c>
      <c r="EK63" s="336">
        <f t="shared" si="29"/>
        <v>20</v>
      </c>
      <c r="EL63" s="336">
        <f t="shared" si="29"/>
        <v>20</v>
      </c>
      <c r="EM63" s="336">
        <f t="shared" si="29"/>
        <v>20</v>
      </c>
      <c r="EN63" s="336">
        <f t="shared" si="29"/>
        <v>20</v>
      </c>
      <c r="EO63" s="336">
        <f t="shared" si="29"/>
        <v>20</v>
      </c>
      <c r="EP63" s="336">
        <f t="shared" si="29"/>
        <v>20</v>
      </c>
      <c r="EQ63" s="336">
        <f t="shared" si="29"/>
        <v>20</v>
      </c>
      <c r="ER63" s="336">
        <f t="shared" si="29"/>
        <v>20</v>
      </c>
      <c r="ES63" s="336">
        <f t="shared" si="29"/>
        <v>20</v>
      </c>
      <c r="ET63" s="336">
        <f t="shared" si="29"/>
        <v>20</v>
      </c>
      <c r="EU63" s="336">
        <f t="shared" si="29"/>
        <v>20</v>
      </c>
      <c r="EV63" s="336">
        <f t="shared" si="29"/>
        <v>20</v>
      </c>
      <c r="EW63" s="336">
        <f t="shared" si="29"/>
        <v>20</v>
      </c>
      <c r="EX63" s="336">
        <f t="shared" si="29"/>
        <v>20</v>
      </c>
      <c r="EY63" s="336">
        <f t="shared" si="29"/>
        <v>20</v>
      </c>
      <c r="EZ63" s="336">
        <f t="shared" si="29"/>
        <v>20</v>
      </c>
      <c r="FA63" s="336">
        <f t="shared" si="29"/>
        <v>20</v>
      </c>
      <c r="FB63" s="336">
        <f t="shared" si="29"/>
        <v>20</v>
      </c>
      <c r="FC63" s="336">
        <f t="shared" si="29"/>
        <v>20</v>
      </c>
      <c r="FD63" s="336">
        <f t="shared" si="29"/>
        <v>20</v>
      </c>
      <c r="FE63" s="336">
        <f t="shared" si="29"/>
        <v>20</v>
      </c>
      <c r="FF63" s="336">
        <f t="shared" si="29"/>
        <v>20</v>
      </c>
      <c r="FG63" s="336">
        <f t="shared" si="29"/>
        <v>20</v>
      </c>
      <c r="FH63" s="336">
        <f t="shared" si="29"/>
        <v>20</v>
      </c>
      <c r="FI63" s="336">
        <f t="shared" si="29"/>
        <v>20</v>
      </c>
      <c r="FJ63" s="336">
        <f t="shared" si="29"/>
        <v>20</v>
      </c>
      <c r="FK63" s="336">
        <f t="shared" si="29"/>
        <v>20</v>
      </c>
      <c r="FL63" s="336">
        <f t="shared" si="29"/>
        <v>20</v>
      </c>
      <c r="FM63" s="336">
        <f t="shared" si="29"/>
        <v>20</v>
      </c>
      <c r="FN63" s="336">
        <f t="shared" si="29"/>
        <v>20</v>
      </c>
      <c r="FO63" s="336">
        <f t="shared" si="29"/>
        <v>20</v>
      </c>
      <c r="FP63" s="336">
        <f t="shared" si="29"/>
        <v>20</v>
      </c>
      <c r="FQ63" s="336">
        <f t="shared" si="29"/>
        <v>20</v>
      </c>
      <c r="FR63" s="336">
        <f t="shared" si="29"/>
        <v>20</v>
      </c>
      <c r="FS63" s="336">
        <f t="shared" si="29"/>
        <v>20</v>
      </c>
      <c r="FT63" s="336">
        <f t="shared" si="29"/>
        <v>20</v>
      </c>
      <c r="FU63" s="336">
        <f t="shared" si="29"/>
        <v>20</v>
      </c>
      <c r="FV63" s="336">
        <f t="shared" si="29"/>
        <v>20</v>
      </c>
      <c r="FW63" s="336">
        <f t="shared" si="29"/>
        <v>20</v>
      </c>
      <c r="FX63" s="336">
        <f t="shared" si="29"/>
        <v>20</v>
      </c>
      <c r="FY63" s="336">
        <f t="shared" si="29"/>
        <v>20</v>
      </c>
      <c r="FZ63" s="336">
        <f t="shared" si="29"/>
        <v>20</v>
      </c>
      <c r="GA63" s="336">
        <f t="shared" si="29"/>
        <v>20</v>
      </c>
      <c r="GB63" s="336">
        <f t="shared" si="29"/>
        <v>20</v>
      </c>
      <c r="GC63" s="336">
        <f t="shared" si="29"/>
        <v>20</v>
      </c>
      <c r="GD63" s="336">
        <f t="shared" si="29"/>
        <v>20</v>
      </c>
      <c r="GE63" s="336">
        <f t="shared" si="29"/>
        <v>20</v>
      </c>
      <c r="GF63" s="336">
        <f t="shared" si="29"/>
        <v>20</v>
      </c>
      <c r="GG63" s="336">
        <f t="shared" si="29"/>
        <v>20</v>
      </c>
      <c r="GH63" s="336">
        <f t="shared" si="29"/>
        <v>20</v>
      </c>
      <c r="GI63" s="336">
        <f t="shared" si="29"/>
        <v>20</v>
      </c>
      <c r="GJ63" s="336">
        <f t="shared" si="29"/>
        <v>20</v>
      </c>
      <c r="GK63" s="336">
        <f t="shared" si="29"/>
        <v>20</v>
      </c>
      <c r="GL63" s="336">
        <f t="shared" si="29"/>
        <v>20</v>
      </c>
      <c r="GM63" s="336">
        <f t="shared" si="29"/>
        <v>20</v>
      </c>
      <c r="GN63" s="336">
        <f t="shared" si="29"/>
        <v>20</v>
      </c>
      <c r="GO63" s="336">
        <f t="shared" si="29"/>
        <v>20</v>
      </c>
      <c r="GP63" s="336">
        <f t="shared" si="29"/>
        <v>20</v>
      </c>
      <c r="GQ63" s="335"/>
      <c r="GR63" s="335">
        <v>26.0</v>
      </c>
      <c r="GS63" s="336">
        <f t="shared" ref="GS63:JC63" si="30">GR63</f>
        <v>26</v>
      </c>
      <c r="GT63" s="336">
        <f t="shared" si="30"/>
        <v>26</v>
      </c>
      <c r="GU63" s="336">
        <f t="shared" si="30"/>
        <v>26</v>
      </c>
      <c r="GV63" s="336">
        <f t="shared" si="30"/>
        <v>26</v>
      </c>
      <c r="GW63" s="336">
        <f t="shared" si="30"/>
        <v>26</v>
      </c>
      <c r="GX63" s="336">
        <f t="shared" si="30"/>
        <v>26</v>
      </c>
      <c r="GY63" s="336">
        <f t="shared" si="30"/>
        <v>26</v>
      </c>
      <c r="GZ63" s="336">
        <f t="shared" si="30"/>
        <v>26</v>
      </c>
      <c r="HA63" s="336">
        <f t="shared" si="30"/>
        <v>26</v>
      </c>
      <c r="HB63" s="336">
        <f t="shared" si="30"/>
        <v>26</v>
      </c>
      <c r="HC63" s="336">
        <f t="shared" si="30"/>
        <v>26</v>
      </c>
      <c r="HD63" s="336">
        <f t="shared" si="30"/>
        <v>26</v>
      </c>
      <c r="HE63" s="336">
        <f t="shared" si="30"/>
        <v>26</v>
      </c>
      <c r="HF63" s="336">
        <f t="shared" si="30"/>
        <v>26</v>
      </c>
      <c r="HG63" s="336">
        <f t="shared" si="30"/>
        <v>26</v>
      </c>
      <c r="HH63" s="336">
        <f t="shared" si="30"/>
        <v>26</v>
      </c>
      <c r="HI63" s="336">
        <f t="shared" si="30"/>
        <v>26</v>
      </c>
      <c r="HJ63" s="336">
        <f t="shared" si="30"/>
        <v>26</v>
      </c>
      <c r="HK63" s="336">
        <f t="shared" si="30"/>
        <v>26</v>
      </c>
      <c r="HL63" s="336">
        <f t="shared" si="30"/>
        <v>26</v>
      </c>
      <c r="HM63" s="336">
        <f t="shared" si="30"/>
        <v>26</v>
      </c>
      <c r="HN63" s="336">
        <f t="shared" si="30"/>
        <v>26</v>
      </c>
      <c r="HO63" s="336">
        <f t="shared" si="30"/>
        <v>26</v>
      </c>
      <c r="HP63" s="336">
        <f t="shared" si="30"/>
        <v>26</v>
      </c>
      <c r="HQ63" s="336">
        <f t="shared" si="30"/>
        <v>26</v>
      </c>
      <c r="HR63" s="336">
        <f t="shared" si="30"/>
        <v>26</v>
      </c>
      <c r="HS63" s="336">
        <f t="shared" si="30"/>
        <v>26</v>
      </c>
      <c r="HT63" s="336">
        <f t="shared" si="30"/>
        <v>26</v>
      </c>
      <c r="HU63" s="336">
        <f t="shared" si="30"/>
        <v>26</v>
      </c>
      <c r="HV63" s="336">
        <f t="shared" si="30"/>
        <v>26</v>
      </c>
      <c r="HW63" s="336">
        <f t="shared" si="30"/>
        <v>26</v>
      </c>
      <c r="HX63" s="336">
        <f t="shared" si="30"/>
        <v>26</v>
      </c>
      <c r="HY63" s="336">
        <f t="shared" si="30"/>
        <v>26</v>
      </c>
      <c r="HZ63" s="336">
        <f t="shared" si="30"/>
        <v>26</v>
      </c>
      <c r="IA63" s="336">
        <f t="shared" si="30"/>
        <v>26</v>
      </c>
      <c r="IB63" s="336">
        <f t="shared" si="30"/>
        <v>26</v>
      </c>
      <c r="IC63" s="336">
        <f t="shared" si="30"/>
        <v>26</v>
      </c>
      <c r="ID63" s="336">
        <f t="shared" si="30"/>
        <v>26</v>
      </c>
      <c r="IE63" s="336">
        <f t="shared" si="30"/>
        <v>26</v>
      </c>
      <c r="IF63" s="336">
        <f t="shared" si="30"/>
        <v>26</v>
      </c>
      <c r="IG63" s="336">
        <f t="shared" si="30"/>
        <v>26</v>
      </c>
      <c r="IH63" s="336">
        <f t="shared" si="30"/>
        <v>26</v>
      </c>
      <c r="II63" s="336">
        <f t="shared" si="30"/>
        <v>26</v>
      </c>
      <c r="IJ63" s="336">
        <f t="shared" si="30"/>
        <v>26</v>
      </c>
      <c r="IK63" s="336">
        <f t="shared" si="30"/>
        <v>26</v>
      </c>
      <c r="IL63" s="336">
        <f t="shared" si="30"/>
        <v>26</v>
      </c>
      <c r="IM63" s="336">
        <f t="shared" si="30"/>
        <v>26</v>
      </c>
      <c r="IN63" s="336">
        <f t="shared" si="30"/>
        <v>26</v>
      </c>
      <c r="IO63" s="336">
        <f t="shared" si="30"/>
        <v>26</v>
      </c>
      <c r="IP63" s="336">
        <f t="shared" si="30"/>
        <v>26</v>
      </c>
      <c r="IQ63" s="336">
        <f t="shared" si="30"/>
        <v>26</v>
      </c>
      <c r="IR63" s="336">
        <f t="shared" si="30"/>
        <v>26</v>
      </c>
      <c r="IS63" s="336">
        <f t="shared" si="30"/>
        <v>26</v>
      </c>
      <c r="IT63" s="336">
        <f t="shared" si="30"/>
        <v>26</v>
      </c>
      <c r="IU63" s="336">
        <f t="shared" si="30"/>
        <v>26</v>
      </c>
      <c r="IV63" s="336">
        <f t="shared" si="30"/>
        <v>26</v>
      </c>
      <c r="IW63" s="336">
        <f t="shared" si="30"/>
        <v>26</v>
      </c>
      <c r="IX63" s="336">
        <f t="shared" si="30"/>
        <v>26</v>
      </c>
      <c r="IY63" s="336">
        <f t="shared" si="30"/>
        <v>26</v>
      </c>
      <c r="IZ63" s="336">
        <f t="shared" si="30"/>
        <v>26</v>
      </c>
      <c r="JA63" s="336">
        <f t="shared" si="30"/>
        <v>26</v>
      </c>
      <c r="JB63" s="336">
        <f t="shared" si="30"/>
        <v>26</v>
      </c>
      <c r="JC63" s="336">
        <f t="shared" si="30"/>
        <v>26</v>
      </c>
      <c r="JD63" s="335"/>
      <c r="JE63" s="335">
        <v>32.0</v>
      </c>
      <c r="JF63" s="336">
        <f t="shared" ref="JF63:LP63" si="31">JE63</f>
        <v>32</v>
      </c>
      <c r="JG63" s="336">
        <f t="shared" si="31"/>
        <v>32</v>
      </c>
      <c r="JH63" s="336">
        <f t="shared" si="31"/>
        <v>32</v>
      </c>
      <c r="JI63" s="336">
        <f t="shared" si="31"/>
        <v>32</v>
      </c>
      <c r="JJ63" s="336">
        <f t="shared" si="31"/>
        <v>32</v>
      </c>
      <c r="JK63" s="336">
        <f t="shared" si="31"/>
        <v>32</v>
      </c>
      <c r="JL63" s="336">
        <f t="shared" si="31"/>
        <v>32</v>
      </c>
      <c r="JM63" s="336">
        <f t="shared" si="31"/>
        <v>32</v>
      </c>
      <c r="JN63" s="336">
        <f t="shared" si="31"/>
        <v>32</v>
      </c>
      <c r="JO63" s="336">
        <f t="shared" si="31"/>
        <v>32</v>
      </c>
      <c r="JP63" s="336">
        <f t="shared" si="31"/>
        <v>32</v>
      </c>
      <c r="JQ63" s="336">
        <f t="shared" si="31"/>
        <v>32</v>
      </c>
      <c r="JR63" s="336">
        <f t="shared" si="31"/>
        <v>32</v>
      </c>
      <c r="JS63" s="336">
        <f t="shared" si="31"/>
        <v>32</v>
      </c>
      <c r="JT63" s="336">
        <f t="shared" si="31"/>
        <v>32</v>
      </c>
      <c r="JU63" s="336">
        <f t="shared" si="31"/>
        <v>32</v>
      </c>
      <c r="JV63" s="336">
        <f t="shared" si="31"/>
        <v>32</v>
      </c>
      <c r="JW63" s="336">
        <f t="shared" si="31"/>
        <v>32</v>
      </c>
      <c r="JX63" s="336">
        <f t="shared" si="31"/>
        <v>32</v>
      </c>
      <c r="JY63" s="336">
        <f t="shared" si="31"/>
        <v>32</v>
      </c>
      <c r="JZ63" s="336">
        <f t="shared" si="31"/>
        <v>32</v>
      </c>
      <c r="KA63" s="336">
        <f t="shared" si="31"/>
        <v>32</v>
      </c>
      <c r="KB63" s="336">
        <f t="shared" si="31"/>
        <v>32</v>
      </c>
      <c r="KC63" s="336">
        <f t="shared" si="31"/>
        <v>32</v>
      </c>
      <c r="KD63" s="336">
        <f t="shared" si="31"/>
        <v>32</v>
      </c>
      <c r="KE63" s="336">
        <f t="shared" si="31"/>
        <v>32</v>
      </c>
      <c r="KF63" s="336">
        <f t="shared" si="31"/>
        <v>32</v>
      </c>
      <c r="KG63" s="336">
        <f t="shared" si="31"/>
        <v>32</v>
      </c>
      <c r="KH63" s="336">
        <f t="shared" si="31"/>
        <v>32</v>
      </c>
      <c r="KI63" s="336">
        <f t="shared" si="31"/>
        <v>32</v>
      </c>
      <c r="KJ63" s="336">
        <f t="shared" si="31"/>
        <v>32</v>
      </c>
      <c r="KK63" s="336">
        <f t="shared" si="31"/>
        <v>32</v>
      </c>
      <c r="KL63" s="336">
        <f t="shared" si="31"/>
        <v>32</v>
      </c>
      <c r="KM63" s="336">
        <f t="shared" si="31"/>
        <v>32</v>
      </c>
      <c r="KN63" s="336">
        <f t="shared" si="31"/>
        <v>32</v>
      </c>
      <c r="KO63" s="336">
        <f t="shared" si="31"/>
        <v>32</v>
      </c>
      <c r="KP63" s="336">
        <f t="shared" si="31"/>
        <v>32</v>
      </c>
      <c r="KQ63" s="336">
        <f t="shared" si="31"/>
        <v>32</v>
      </c>
      <c r="KR63" s="336">
        <f t="shared" si="31"/>
        <v>32</v>
      </c>
      <c r="KS63" s="336">
        <f t="shared" si="31"/>
        <v>32</v>
      </c>
      <c r="KT63" s="336">
        <f t="shared" si="31"/>
        <v>32</v>
      </c>
      <c r="KU63" s="336">
        <f t="shared" si="31"/>
        <v>32</v>
      </c>
      <c r="KV63" s="336">
        <f t="shared" si="31"/>
        <v>32</v>
      </c>
      <c r="KW63" s="336">
        <f t="shared" si="31"/>
        <v>32</v>
      </c>
      <c r="KX63" s="336">
        <f t="shared" si="31"/>
        <v>32</v>
      </c>
      <c r="KY63" s="336">
        <f t="shared" si="31"/>
        <v>32</v>
      </c>
      <c r="KZ63" s="336">
        <f t="shared" si="31"/>
        <v>32</v>
      </c>
      <c r="LA63" s="336">
        <f t="shared" si="31"/>
        <v>32</v>
      </c>
      <c r="LB63" s="336">
        <f t="shared" si="31"/>
        <v>32</v>
      </c>
      <c r="LC63" s="336">
        <f t="shared" si="31"/>
        <v>32</v>
      </c>
      <c r="LD63" s="336">
        <f t="shared" si="31"/>
        <v>32</v>
      </c>
      <c r="LE63" s="336">
        <f t="shared" si="31"/>
        <v>32</v>
      </c>
      <c r="LF63" s="336">
        <f t="shared" si="31"/>
        <v>32</v>
      </c>
      <c r="LG63" s="336">
        <f t="shared" si="31"/>
        <v>32</v>
      </c>
      <c r="LH63" s="336">
        <f t="shared" si="31"/>
        <v>32</v>
      </c>
      <c r="LI63" s="336">
        <f t="shared" si="31"/>
        <v>32</v>
      </c>
      <c r="LJ63" s="336">
        <f t="shared" si="31"/>
        <v>32</v>
      </c>
      <c r="LK63" s="336">
        <f t="shared" si="31"/>
        <v>32</v>
      </c>
      <c r="LL63" s="336">
        <f t="shared" si="31"/>
        <v>32</v>
      </c>
      <c r="LM63" s="336">
        <f t="shared" si="31"/>
        <v>32</v>
      </c>
      <c r="LN63" s="336">
        <f t="shared" si="31"/>
        <v>32</v>
      </c>
      <c r="LO63" s="336">
        <f t="shared" si="31"/>
        <v>32</v>
      </c>
      <c r="LP63" s="336">
        <f t="shared" si="31"/>
        <v>32</v>
      </c>
    </row>
    <row r="64">
      <c r="A64" s="61"/>
      <c r="B64" s="61"/>
      <c r="C64" s="61"/>
      <c r="D64" s="61" t="s">
        <v>279</v>
      </c>
      <c r="E64" s="335">
        <v>1.0</v>
      </c>
      <c r="F64" s="336">
        <f t="shared" ref="F64:BP64" si="32">E64+1</f>
        <v>2</v>
      </c>
      <c r="G64" s="336">
        <f t="shared" si="32"/>
        <v>3</v>
      </c>
      <c r="H64" s="336">
        <f t="shared" si="32"/>
        <v>4</v>
      </c>
      <c r="I64" s="336">
        <f t="shared" si="32"/>
        <v>5</v>
      </c>
      <c r="J64" s="336">
        <f t="shared" si="32"/>
        <v>6</v>
      </c>
      <c r="K64" s="336">
        <f t="shared" si="32"/>
        <v>7</v>
      </c>
      <c r="L64" s="336">
        <f t="shared" si="32"/>
        <v>8</v>
      </c>
      <c r="M64" s="336">
        <f t="shared" si="32"/>
        <v>9</v>
      </c>
      <c r="N64" s="336">
        <f t="shared" si="32"/>
        <v>10</v>
      </c>
      <c r="O64" s="336">
        <f t="shared" si="32"/>
        <v>11</v>
      </c>
      <c r="P64" s="336">
        <f t="shared" si="32"/>
        <v>12</v>
      </c>
      <c r="Q64" s="336">
        <f t="shared" si="32"/>
        <v>13</v>
      </c>
      <c r="R64" s="336">
        <f t="shared" si="32"/>
        <v>14</v>
      </c>
      <c r="S64" s="336">
        <f t="shared" si="32"/>
        <v>15</v>
      </c>
      <c r="T64" s="336">
        <f t="shared" si="32"/>
        <v>16</v>
      </c>
      <c r="U64" s="336">
        <f t="shared" si="32"/>
        <v>17</v>
      </c>
      <c r="V64" s="336">
        <f t="shared" si="32"/>
        <v>18</v>
      </c>
      <c r="W64" s="336">
        <f t="shared" si="32"/>
        <v>19</v>
      </c>
      <c r="X64" s="336">
        <f t="shared" si="32"/>
        <v>20</v>
      </c>
      <c r="Y64" s="336">
        <f t="shared" si="32"/>
        <v>21</v>
      </c>
      <c r="Z64" s="336">
        <f t="shared" si="32"/>
        <v>22</v>
      </c>
      <c r="AA64" s="336">
        <f t="shared" si="32"/>
        <v>23</v>
      </c>
      <c r="AB64" s="336">
        <f t="shared" si="32"/>
        <v>24</v>
      </c>
      <c r="AC64" s="336">
        <f t="shared" si="32"/>
        <v>25</v>
      </c>
      <c r="AD64" s="336">
        <f t="shared" si="32"/>
        <v>26</v>
      </c>
      <c r="AE64" s="336">
        <f t="shared" si="32"/>
        <v>27</v>
      </c>
      <c r="AF64" s="336">
        <f t="shared" si="32"/>
        <v>28</v>
      </c>
      <c r="AG64" s="336">
        <f t="shared" si="32"/>
        <v>29</v>
      </c>
      <c r="AH64" s="336">
        <f t="shared" si="32"/>
        <v>30</v>
      </c>
      <c r="AI64" s="336">
        <f t="shared" si="32"/>
        <v>31</v>
      </c>
      <c r="AJ64" s="336">
        <f t="shared" si="32"/>
        <v>32</v>
      </c>
      <c r="AK64" s="336">
        <f t="shared" si="32"/>
        <v>33</v>
      </c>
      <c r="AL64" s="336">
        <f t="shared" si="32"/>
        <v>34</v>
      </c>
      <c r="AM64" s="336">
        <f t="shared" si="32"/>
        <v>35</v>
      </c>
      <c r="AN64" s="336">
        <f t="shared" si="32"/>
        <v>36</v>
      </c>
      <c r="AO64" s="336">
        <f t="shared" si="32"/>
        <v>37</v>
      </c>
      <c r="AP64" s="336">
        <f t="shared" si="32"/>
        <v>38</v>
      </c>
      <c r="AQ64" s="336">
        <f t="shared" si="32"/>
        <v>39</v>
      </c>
      <c r="AR64" s="336">
        <f t="shared" si="32"/>
        <v>40</v>
      </c>
      <c r="AS64" s="336">
        <f t="shared" si="32"/>
        <v>41</v>
      </c>
      <c r="AT64" s="336">
        <f t="shared" si="32"/>
        <v>42</v>
      </c>
      <c r="AU64" s="336">
        <f t="shared" si="32"/>
        <v>43</v>
      </c>
      <c r="AV64" s="336">
        <f t="shared" si="32"/>
        <v>44</v>
      </c>
      <c r="AW64" s="336">
        <f t="shared" si="32"/>
        <v>45</v>
      </c>
      <c r="AX64" s="336">
        <f t="shared" si="32"/>
        <v>46</v>
      </c>
      <c r="AY64" s="336">
        <f t="shared" si="32"/>
        <v>47</v>
      </c>
      <c r="AZ64" s="336">
        <f t="shared" si="32"/>
        <v>48</v>
      </c>
      <c r="BA64" s="336">
        <f t="shared" si="32"/>
        <v>49</v>
      </c>
      <c r="BB64" s="336">
        <f t="shared" si="32"/>
        <v>50</v>
      </c>
      <c r="BC64" s="336">
        <f t="shared" si="32"/>
        <v>51</v>
      </c>
      <c r="BD64" s="336">
        <f t="shared" si="32"/>
        <v>52</v>
      </c>
      <c r="BE64" s="336">
        <f t="shared" si="32"/>
        <v>53</v>
      </c>
      <c r="BF64" s="336">
        <f t="shared" si="32"/>
        <v>54</v>
      </c>
      <c r="BG64" s="336">
        <f t="shared" si="32"/>
        <v>55</v>
      </c>
      <c r="BH64" s="336">
        <f t="shared" si="32"/>
        <v>56</v>
      </c>
      <c r="BI64" s="336">
        <f t="shared" si="32"/>
        <v>57</v>
      </c>
      <c r="BJ64" s="336">
        <f t="shared" si="32"/>
        <v>58</v>
      </c>
      <c r="BK64" s="336">
        <f t="shared" si="32"/>
        <v>59</v>
      </c>
      <c r="BL64" s="336">
        <f t="shared" si="32"/>
        <v>60</v>
      </c>
      <c r="BM64" s="336">
        <f t="shared" si="32"/>
        <v>61</v>
      </c>
      <c r="BN64" s="336">
        <f t="shared" si="32"/>
        <v>62</v>
      </c>
      <c r="BO64" s="336">
        <f t="shared" si="32"/>
        <v>63</v>
      </c>
      <c r="BP64" s="336">
        <f t="shared" si="32"/>
        <v>64</v>
      </c>
      <c r="BQ64" s="336"/>
      <c r="BR64" s="335">
        <v>1.0</v>
      </c>
      <c r="BS64" s="336">
        <f t="shared" ref="BS64:EC64" si="33">BR64+1</f>
        <v>2</v>
      </c>
      <c r="BT64" s="336">
        <f t="shared" si="33"/>
        <v>3</v>
      </c>
      <c r="BU64" s="336">
        <f t="shared" si="33"/>
        <v>4</v>
      </c>
      <c r="BV64" s="336">
        <f t="shared" si="33"/>
        <v>5</v>
      </c>
      <c r="BW64" s="336">
        <f t="shared" si="33"/>
        <v>6</v>
      </c>
      <c r="BX64" s="336">
        <f t="shared" si="33"/>
        <v>7</v>
      </c>
      <c r="BY64" s="336">
        <f t="shared" si="33"/>
        <v>8</v>
      </c>
      <c r="BZ64" s="336">
        <f t="shared" si="33"/>
        <v>9</v>
      </c>
      <c r="CA64" s="336">
        <f t="shared" si="33"/>
        <v>10</v>
      </c>
      <c r="CB64" s="336">
        <f t="shared" si="33"/>
        <v>11</v>
      </c>
      <c r="CC64" s="336">
        <f t="shared" si="33"/>
        <v>12</v>
      </c>
      <c r="CD64" s="336">
        <f t="shared" si="33"/>
        <v>13</v>
      </c>
      <c r="CE64" s="336">
        <f t="shared" si="33"/>
        <v>14</v>
      </c>
      <c r="CF64" s="336">
        <f t="shared" si="33"/>
        <v>15</v>
      </c>
      <c r="CG64" s="336">
        <f t="shared" si="33"/>
        <v>16</v>
      </c>
      <c r="CH64" s="336">
        <f t="shared" si="33"/>
        <v>17</v>
      </c>
      <c r="CI64" s="336">
        <f t="shared" si="33"/>
        <v>18</v>
      </c>
      <c r="CJ64" s="336">
        <f t="shared" si="33"/>
        <v>19</v>
      </c>
      <c r="CK64" s="336">
        <f t="shared" si="33"/>
        <v>20</v>
      </c>
      <c r="CL64" s="336">
        <f t="shared" si="33"/>
        <v>21</v>
      </c>
      <c r="CM64" s="336">
        <f t="shared" si="33"/>
        <v>22</v>
      </c>
      <c r="CN64" s="336">
        <f t="shared" si="33"/>
        <v>23</v>
      </c>
      <c r="CO64" s="336">
        <f t="shared" si="33"/>
        <v>24</v>
      </c>
      <c r="CP64" s="336">
        <f t="shared" si="33"/>
        <v>25</v>
      </c>
      <c r="CQ64" s="336">
        <f t="shared" si="33"/>
        <v>26</v>
      </c>
      <c r="CR64" s="336">
        <f t="shared" si="33"/>
        <v>27</v>
      </c>
      <c r="CS64" s="336">
        <f t="shared" si="33"/>
        <v>28</v>
      </c>
      <c r="CT64" s="336">
        <f t="shared" si="33"/>
        <v>29</v>
      </c>
      <c r="CU64" s="336">
        <f t="shared" si="33"/>
        <v>30</v>
      </c>
      <c r="CV64" s="336">
        <f t="shared" si="33"/>
        <v>31</v>
      </c>
      <c r="CW64" s="336">
        <f t="shared" si="33"/>
        <v>32</v>
      </c>
      <c r="CX64" s="336">
        <f t="shared" si="33"/>
        <v>33</v>
      </c>
      <c r="CY64" s="336">
        <f t="shared" si="33"/>
        <v>34</v>
      </c>
      <c r="CZ64" s="336">
        <f t="shared" si="33"/>
        <v>35</v>
      </c>
      <c r="DA64" s="336">
        <f t="shared" si="33"/>
        <v>36</v>
      </c>
      <c r="DB64" s="336">
        <f t="shared" si="33"/>
        <v>37</v>
      </c>
      <c r="DC64" s="336">
        <f t="shared" si="33"/>
        <v>38</v>
      </c>
      <c r="DD64" s="336">
        <f t="shared" si="33"/>
        <v>39</v>
      </c>
      <c r="DE64" s="336">
        <f t="shared" si="33"/>
        <v>40</v>
      </c>
      <c r="DF64" s="336">
        <f t="shared" si="33"/>
        <v>41</v>
      </c>
      <c r="DG64" s="336">
        <f t="shared" si="33"/>
        <v>42</v>
      </c>
      <c r="DH64" s="336">
        <f t="shared" si="33"/>
        <v>43</v>
      </c>
      <c r="DI64" s="336">
        <f t="shared" si="33"/>
        <v>44</v>
      </c>
      <c r="DJ64" s="336">
        <f t="shared" si="33"/>
        <v>45</v>
      </c>
      <c r="DK64" s="336">
        <f t="shared" si="33"/>
        <v>46</v>
      </c>
      <c r="DL64" s="336">
        <f t="shared" si="33"/>
        <v>47</v>
      </c>
      <c r="DM64" s="336">
        <f t="shared" si="33"/>
        <v>48</v>
      </c>
      <c r="DN64" s="336">
        <f t="shared" si="33"/>
        <v>49</v>
      </c>
      <c r="DO64" s="336">
        <f t="shared" si="33"/>
        <v>50</v>
      </c>
      <c r="DP64" s="336">
        <f t="shared" si="33"/>
        <v>51</v>
      </c>
      <c r="DQ64" s="336">
        <f t="shared" si="33"/>
        <v>52</v>
      </c>
      <c r="DR64" s="336">
        <f t="shared" si="33"/>
        <v>53</v>
      </c>
      <c r="DS64" s="336">
        <f t="shared" si="33"/>
        <v>54</v>
      </c>
      <c r="DT64" s="336">
        <f t="shared" si="33"/>
        <v>55</v>
      </c>
      <c r="DU64" s="336">
        <f t="shared" si="33"/>
        <v>56</v>
      </c>
      <c r="DV64" s="336">
        <f t="shared" si="33"/>
        <v>57</v>
      </c>
      <c r="DW64" s="336">
        <f t="shared" si="33"/>
        <v>58</v>
      </c>
      <c r="DX64" s="336">
        <f t="shared" si="33"/>
        <v>59</v>
      </c>
      <c r="DY64" s="336">
        <f t="shared" si="33"/>
        <v>60</v>
      </c>
      <c r="DZ64" s="336">
        <f t="shared" si="33"/>
        <v>61</v>
      </c>
      <c r="EA64" s="336">
        <f t="shared" si="33"/>
        <v>62</v>
      </c>
      <c r="EB64" s="336">
        <f t="shared" si="33"/>
        <v>63</v>
      </c>
      <c r="EC64" s="336">
        <f t="shared" si="33"/>
        <v>64</v>
      </c>
      <c r="EE64" s="335">
        <v>1.0</v>
      </c>
      <c r="EF64" s="336">
        <f t="shared" ref="EF64:GP64" si="34">EE64+1</f>
        <v>2</v>
      </c>
      <c r="EG64" s="336">
        <f t="shared" si="34"/>
        <v>3</v>
      </c>
      <c r="EH64" s="336">
        <f t="shared" si="34"/>
        <v>4</v>
      </c>
      <c r="EI64" s="336">
        <f t="shared" si="34"/>
        <v>5</v>
      </c>
      <c r="EJ64" s="336">
        <f t="shared" si="34"/>
        <v>6</v>
      </c>
      <c r="EK64" s="336">
        <f t="shared" si="34"/>
        <v>7</v>
      </c>
      <c r="EL64" s="336">
        <f t="shared" si="34"/>
        <v>8</v>
      </c>
      <c r="EM64" s="336">
        <f t="shared" si="34"/>
        <v>9</v>
      </c>
      <c r="EN64" s="336">
        <f t="shared" si="34"/>
        <v>10</v>
      </c>
      <c r="EO64" s="336">
        <f t="shared" si="34"/>
        <v>11</v>
      </c>
      <c r="EP64" s="336">
        <f t="shared" si="34"/>
        <v>12</v>
      </c>
      <c r="EQ64" s="336">
        <f t="shared" si="34"/>
        <v>13</v>
      </c>
      <c r="ER64" s="336">
        <f t="shared" si="34"/>
        <v>14</v>
      </c>
      <c r="ES64" s="336">
        <f t="shared" si="34"/>
        <v>15</v>
      </c>
      <c r="ET64" s="336">
        <f t="shared" si="34"/>
        <v>16</v>
      </c>
      <c r="EU64" s="336">
        <f t="shared" si="34"/>
        <v>17</v>
      </c>
      <c r="EV64" s="336">
        <f t="shared" si="34"/>
        <v>18</v>
      </c>
      <c r="EW64" s="336">
        <f t="shared" si="34"/>
        <v>19</v>
      </c>
      <c r="EX64" s="336">
        <f t="shared" si="34"/>
        <v>20</v>
      </c>
      <c r="EY64" s="336">
        <f t="shared" si="34"/>
        <v>21</v>
      </c>
      <c r="EZ64" s="336">
        <f t="shared" si="34"/>
        <v>22</v>
      </c>
      <c r="FA64" s="336">
        <f t="shared" si="34"/>
        <v>23</v>
      </c>
      <c r="FB64" s="336">
        <f t="shared" si="34"/>
        <v>24</v>
      </c>
      <c r="FC64" s="336">
        <f t="shared" si="34"/>
        <v>25</v>
      </c>
      <c r="FD64" s="336">
        <f t="shared" si="34"/>
        <v>26</v>
      </c>
      <c r="FE64" s="336">
        <f t="shared" si="34"/>
        <v>27</v>
      </c>
      <c r="FF64" s="336">
        <f t="shared" si="34"/>
        <v>28</v>
      </c>
      <c r="FG64" s="336">
        <f t="shared" si="34"/>
        <v>29</v>
      </c>
      <c r="FH64" s="336">
        <f t="shared" si="34"/>
        <v>30</v>
      </c>
      <c r="FI64" s="336">
        <f t="shared" si="34"/>
        <v>31</v>
      </c>
      <c r="FJ64" s="336">
        <f t="shared" si="34"/>
        <v>32</v>
      </c>
      <c r="FK64" s="336">
        <f t="shared" si="34"/>
        <v>33</v>
      </c>
      <c r="FL64" s="336">
        <f t="shared" si="34"/>
        <v>34</v>
      </c>
      <c r="FM64" s="336">
        <f t="shared" si="34"/>
        <v>35</v>
      </c>
      <c r="FN64" s="336">
        <f t="shared" si="34"/>
        <v>36</v>
      </c>
      <c r="FO64" s="336">
        <f t="shared" si="34"/>
        <v>37</v>
      </c>
      <c r="FP64" s="336">
        <f t="shared" si="34"/>
        <v>38</v>
      </c>
      <c r="FQ64" s="336">
        <f t="shared" si="34"/>
        <v>39</v>
      </c>
      <c r="FR64" s="336">
        <f t="shared" si="34"/>
        <v>40</v>
      </c>
      <c r="FS64" s="336">
        <f t="shared" si="34"/>
        <v>41</v>
      </c>
      <c r="FT64" s="336">
        <f t="shared" si="34"/>
        <v>42</v>
      </c>
      <c r="FU64" s="336">
        <f t="shared" si="34"/>
        <v>43</v>
      </c>
      <c r="FV64" s="336">
        <f t="shared" si="34"/>
        <v>44</v>
      </c>
      <c r="FW64" s="336">
        <f t="shared" si="34"/>
        <v>45</v>
      </c>
      <c r="FX64" s="336">
        <f t="shared" si="34"/>
        <v>46</v>
      </c>
      <c r="FY64" s="336">
        <f t="shared" si="34"/>
        <v>47</v>
      </c>
      <c r="FZ64" s="336">
        <f t="shared" si="34"/>
        <v>48</v>
      </c>
      <c r="GA64" s="336">
        <f t="shared" si="34"/>
        <v>49</v>
      </c>
      <c r="GB64" s="336">
        <f t="shared" si="34"/>
        <v>50</v>
      </c>
      <c r="GC64" s="336">
        <f t="shared" si="34"/>
        <v>51</v>
      </c>
      <c r="GD64" s="336">
        <f t="shared" si="34"/>
        <v>52</v>
      </c>
      <c r="GE64" s="336">
        <f t="shared" si="34"/>
        <v>53</v>
      </c>
      <c r="GF64" s="336">
        <f t="shared" si="34"/>
        <v>54</v>
      </c>
      <c r="GG64" s="336">
        <f t="shared" si="34"/>
        <v>55</v>
      </c>
      <c r="GH64" s="336">
        <f t="shared" si="34"/>
        <v>56</v>
      </c>
      <c r="GI64" s="336">
        <f t="shared" si="34"/>
        <v>57</v>
      </c>
      <c r="GJ64" s="336">
        <f t="shared" si="34"/>
        <v>58</v>
      </c>
      <c r="GK64" s="336">
        <f t="shared" si="34"/>
        <v>59</v>
      </c>
      <c r="GL64" s="336">
        <f t="shared" si="34"/>
        <v>60</v>
      </c>
      <c r="GM64" s="336">
        <f t="shared" si="34"/>
        <v>61</v>
      </c>
      <c r="GN64" s="336">
        <f t="shared" si="34"/>
        <v>62</v>
      </c>
      <c r="GO64" s="336">
        <f t="shared" si="34"/>
        <v>63</v>
      </c>
      <c r="GP64" s="336">
        <f t="shared" si="34"/>
        <v>64</v>
      </c>
      <c r="GQ64" s="335"/>
      <c r="GR64" s="335">
        <v>1.0</v>
      </c>
      <c r="GS64" s="336">
        <f t="shared" ref="GS64:JC64" si="35">GR64+1</f>
        <v>2</v>
      </c>
      <c r="GT64" s="336">
        <f t="shared" si="35"/>
        <v>3</v>
      </c>
      <c r="GU64" s="336">
        <f t="shared" si="35"/>
        <v>4</v>
      </c>
      <c r="GV64" s="336">
        <f t="shared" si="35"/>
        <v>5</v>
      </c>
      <c r="GW64" s="336">
        <f t="shared" si="35"/>
        <v>6</v>
      </c>
      <c r="GX64" s="336">
        <f t="shared" si="35"/>
        <v>7</v>
      </c>
      <c r="GY64" s="336">
        <f t="shared" si="35"/>
        <v>8</v>
      </c>
      <c r="GZ64" s="336">
        <f t="shared" si="35"/>
        <v>9</v>
      </c>
      <c r="HA64" s="336">
        <f t="shared" si="35"/>
        <v>10</v>
      </c>
      <c r="HB64" s="336">
        <f t="shared" si="35"/>
        <v>11</v>
      </c>
      <c r="HC64" s="336">
        <f t="shared" si="35"/>
        <v>12</v>
      </c>
      <c r="HD64" s="336">
        <f t="shared" si="35"/>
        <v>13</v>
      </c>
      <c r="HE64" s="336">
        <f t="shared" si="35"/>
        <v>14</v>
      </c>
      <c r="HF64" s="336">
        <f t="shared" si="35"/>
        <v>15</v>
      </c>
      <c r="HG64" s="336">
        <f t="shared" si="35"/>
        <v>16</v>
      </c>
      <c r="HH64" s="336">
        <f t="shared" si="35"/>
        <v>17</v>
      </c>
      <c r="HI64" s="336">
        <f t="shared" si="35"/>
        <v>18</v>
      </c>
      <c r="HJ64" s="336">
        <f t="shared" si="35"/>
        <v>19</v>
      </c>
      <c r="HK64" s="336">
        <f t="shared" si="35"/>
        <v>20</v>
      </c>
      <c r="HL64" s="336">
        <f t="shared" si="35"/>
        <v>21</v>
      </c>
      <c r="HM64" s="336">
        <f t="shared" si="35"/>
        <v>22</v>
      </c>
      <c r="HN64" s="336">
        <f t="shared" si="35"/>
        <v>23</v>
      </c>
      <c r="HO64" s="336">
        <f t="shared" si="35"/>
        <v>24</v>
      </c>
      <c r="HP64" s="336">
        <f t="shared" si="35"/>
        <v>25</v>
      </c>
      <c r="HQ64" s="336">
        <f t="shared" si="35"/>
        <v>26</v>
      </c>
      <c r="HR64" s="336">
        <f t="shared" si="35"/>
        <v>27</v>
      </c>
      <c r="HS64" s="336">
        <f t="shared" si="35"/>
        <v>28</v>
      </c>
      <c r="HT64" s="336">
        <f t="shared" si="35"/>
        <v>29</v>
      </c>
      <c r="HU64" s="336">
        <f t="shared" si="35"/>
        <v>30</v>
      </c>
      <c r="HV64" s="336">
        <f t="shared" si="35"/>
        <v>31</v>
      </c>
      <c r="HW64" s="336">
        <f t="shared" si="35"/>
        <v>32</v>
      </c>
      <c r="HX64" s="336">
        <f t="shared" si="35"/>
        <v>33</v>
      </c>
      <c r="HY64" s="336">
        <f t="shared" si="35"/>
        <v>34</v>
      </c>
      <c r="HZ64" s="336">
        <f t="shared" si="35"/>
        <v>35</v>
      </c>
      <c r="IA64" s="336">
        <f t="shared" si="35"/>
        <v>36</v>
      </c>
      <c r="IB64" s="336">
        <f t="shared" si="35"/>
        <v>37</v>
      </c>
      <c r="IC64" s="336">
        <f t="shared" si="35"/>
        <v>38</v>
      </c>
      <c r="ID64" s="336">
        <f t="shared" si="35"/>
        <v>39</v>
      </c>
      <c r="IE64" s="336">
        <f t="shared" si="35"/>
        <v>40</v>
      </c>
      <c r="IF64" s="336">
        <f t="shared" si="35"/>
        <v>41</v>
      </c>
      <c r="IG64" s="336">
        <f t="shared" si="35"/>
        <v>42</v>
      </c>
      <c r="IH64" s="336">
        <f t="shared" si="35"/>
        <v>43</v>
      </c>
      <c r="II64" s="336">
        <f t="shared" si="35"/>
        <v>44</v>
      </c>
      <c r="IJ64" s="336">
        <f t="shared" si="35"/>
        <v>45</v>
      </c>
      <c r="IK64" s="336">
        <f t="shared" si="35"/>
        <v>46</v>
      </c>
      <c r="IL64" s="336">
        <f t="shared" si="35"/>
        <v>47</v>
      </c>
      <c r="IM64" s="336">
        <f t="shared" si="35"/>
        <v>48</v>
      </c>
      <c r="IN64" s="336">
        <f t="shared" si="35"/>
        <v>49</v>
      </c>
      <c r="IO64" s="336">
        <f t="shared" si="35"/>
        <v>50</v>
      </c>
      <c r="IP64" s="336">
        <f t="shared" si="35"/>
        <v>51</v>
      </c>
      <c r="IQ64" s="336">
        <f t="shared" si="35"/>
        <v>52</v>
      </c>
      <c r="IR64" s="336">
        <f t="shared" si="35"/>
        <v>53</v>
      </c>
      <c r="IS64" s="336">
        <f t="shared" si="35"/>
        <v>54</v>
      </c>
      <c r="IT64" s="336">
        <f t="shared" si="35"/>
        <v>55</v>
      </c>
      <c r="IU64" s="336">
        <f t="shared" si="35"/>
        <v>56</v>
      </c>
      <c r="IV64" s="336">
        <f t="shared" si="35"/>
        <v>57</v>
      </c>
      <c r="IW64" s="336">
        <f t="shared" si="35"/>
        <v>58</v>
      </c>
      <c r="IX64" s="336">
        <f t="shared" si="35"/>
        <v>59</v>
      </c>
      <c r="IY64" s="336">
        <f t="shared" si="35"/>
        <v>60</v>
      </c>
      <c r="IZ64" s="336">
        <f t="shared" si="35"/>
        <v>61</v>
      </c>
      <c r="JA64" s="336">
        <f t="shared" si="35"/>
        <v>62</v>
      </c>
      <c r="JB64" s="336">
        <f t="shared" si="35"/>
        <v>63</v>
      </c>
      <c r="JC64" s="336">
        <f t="shared" si="35"/>
        <v>64</v>
      </c>
      <c r="JD64" s="335"/>
      <c r="JE64" s="335">
        <v>1.0</v>
      </c>
      <c r="JF64" s="336">
        <f t="shared" ref="JF64:LP64" si="36">JE64+1</f>
        <v>2</v>
      </c>
      <c r="JG64" s="336">
        <f t="shared" si="36"/>
        <v>3</v>
      </c>
      <c r="JH64" s="336">
        <f t="shared" si="36"/>
        <v>4</v>
      </c>
      <c r="JI64" s="336">
        <f t="shared" si="36"/>
        <v>5</v>
      </c>
      <c r="JJ64" s="336">
        <f t="shared" si="36"/>
        <v>6</v>
      </c>
      <c r="JK64" s="336">
        <f t="shared" si="36"/>
        <v>7</v>
      </c>
      <c r="JL64" s="336">
        <f t="shared" si="36"/>
        <v>8</v>
      </c>
      <c r="JM64" s="336">
        <f t="shared" si="36"/>
        <v>9</v>
      </c>
      <c r="JN64" s="336">
        <f t="shared" si="36"/>
        <v>10</v>
      </c>
      <c r="JO64" s="336">
        <f t="shared" si="36"/>
        <v>11</v>
      </c>
      <c r="JP64" s="336">
        <f t="shared" si="36"/>
        <v>12</v>
      </c>
      <c r="JQ64" s="336">
        <f t="shared" si="36"/>
        <v>13</v>
      </c>
      <c r="JR64" s="336">
        <f t="shared" si="36"/>
        <v>14</v>
      </c>
      <c r="JS64" s="336">
        <f t="shared" si="36"/>
        <v>15</v>
      </c>
      <c r="JT64" s="336">
        <f t="shared" si="36"/>
        <v>16</v>
      </c>
      <c r="JU64" s="336">
        <f t="shared" si="36"/>
        <v>17</v>
      </c>
      <c r="JV64" s="336">
        <f t="shared" si="36"/>
        <v>18</v>
      </c>
      <c r="JW64" s="336">
        <f t="shared" si="36"/>
        <v>19</v>
      </c>
      <c r="JX64" s="336">
        <f t="shared" si="36"/>
        <v>20</v>
      </c>
      <c r="JY64" s="336">
        <f t="shared" si="36"/>
        <v>21</v>
      </c>
      <c r="JZ64" s="336">
        <f t="shared" si="36"/>
        <v>22</v>
      </c>
      <c r="KA64" s="336">
        <f t="shared" si="36"/>
        <v>23</v>
      </c>
      <c r="KB64" s="336">
        <f t="shared" si="36"/>
        <v>24</v>
      </c>
      <c r="KC64" s="336">
        <f t="shared" si="36"/>
        <v>25</v>
      </c>
      <c r="KD64" s="336">
        <f t="shared" si="36"/>
        <v>26</v>
      </c>
      <c r="KE64" s="336">
        <f t="shared" si="36"/>
        <v>27</v>
      </c>
      <c r="KF64" s="336">
        <f t="shared" si="36"/>
        <v>28</v>
      </c>
      <c r="KG64" s="336">
        <f t="shared" si="36"/>
        <v>29</v>
      </c>
      <c r="KH64" s="336">
        <f t="shared" si="36"/>
        <v>30</v>
      </c>
      <c r="KI64" s="336">
        <f t="shared" si="36"/>
        <v>31</v>
      </c>
      <c r="KJ64" s="336">
        <f t="shared" si="36"/>
        <v>32</v>
      </c>
      <c r="KK64" s="336">
        <f t="shared" si="36"/>
        <v>33</v>
      </c>
      <c r="KL64" s="336">
        <f t="shared" si="36"/>
        <v>34</v>
      </c>
      <c r="KM64" s="336">
        <f t="shared" si="36"/>
        <v>35</v>
      </c>
      <c r="KN64" s="336">
        <f t="shared" si="36"/>
        <v>36</v>
      </c>
      <c r="KO64" s="336">
        <f t="shared" si="36"/>
        <v>37</v>
      </c>
      <c r="KP64" s="336">
        <f t="shared" si="36"/>
        <v>38</v>
      </c>
      <c r="KQ64" s="336">
        <f t="shared" si="36"/>
        <v>39</v>
      </c>
      <c r="KR64" s="336">
        <f t="shared" si="36"/>
        <v>40</v>
      </c>
      <c r="KS64" s="336">
        <f t="shared" si="36"/>
        <v>41</v>
      </c>
      <c r="KT64" s="336">
        <f t="shared" si="36"/>
        <v>42</v>
      </c>
      <c r="KU64" s="336">
        <f t="shared" si="36"/>
        <v>43</v>
      </c>
      <c r="KV64" s="336">
        <f t="shared" si="36"/>
        <v>44</v>
      </c>
      <c r="KW64" s="336">
        <f t="shared" si="36"/>
        <v>45</v>
      </c>
      <c r="KX64" s="336">
        <f t="shared" si="36"/>
        <v>46</v>
      </c>
      <c r="KY64" s="336">
        <f t="shared" si="36"/>
        <v>47</v>
      </c>
      <c r="KZ64" s="336">
        <f t="shared" si="36"/>
        <v>48</v>
      </c>
      <c r="LA64" s="336">
        <f t="shared" si="36"/>
        <v>49</v>
      </c>
      <c r="LB64" s="336">
        <f t="shared" si="36"/>
        <v>50</v>
      </c>
      <c r="LC64" s="336">
        <f t="shared" si="36"/>
        <v>51</v>
      </c>
      <c r="LD64" s="336">
        <f t="shared" si="36"/>
        <v>52</v>
      </c>
      <c r="LE64" s="336">
        <f t="shared" si="36"/>
        <v>53</v>
      </c>
      <c r="LF64" s="336">
        <f t="shared" si="36"/>
        <v>54</v>
      </c>
      <c r="LG64" s="336">
        <f t="shared" si="36"/>
        <v>55</v>
      </c>
      <c r="LH64" s="336">
        <f t="shared" si="36"/>
        <v>56</v>
      </c>
      <c r="LI64" s="336">
        <f t="shared" si="36"/>
        <v>57</v>
      </c>
      <c r="LJ64" s="336">
        <f t="shared" si="36"/>
        <v>58</v>
      </c>
      <c r="LK64" s="336">
        <f t="shared" si="36"/>
        <v>59</v>
      </c>
      <c r="LL64" s="336">
        <f t="shared" si="36"/>
        <v>60</v>
      </c>
      <c r="LM64" s="336">
        <f t="shared" si="36"/>
        <v>61</v>
      </c>
      <c r="LN64" s="336">
        <f t="shared" si="36"/>
        <v>62</v>
      </c>
      <c r="LO64" s="336">
        <f t="shared" si="36"/>
        <v>63</v>
      </c>
      <c r="LP64" s="336">
        <f t="shared" si="36"/>
        <v>64</v>
      </c>
    </row>
    <row r="65">
      <c r="A65" s="138"/>
      <c r="B65" s="338"/>
      <c r="C65" s="138"/>
      <c r="D65" s="61" t="s">
        <v>135</v>
      </c>
      <c r="E65" s="395" t="str">
        <f>vlookup(E$64,'3a. TBond Main'!$A$10:$AN$73,2)</f>
        <v>10.00%2022A</v>
      </c>
      <c r="F65" s="395" t="str">
        <f>vlookup(F$64,'3a. TBond Main'!$A$10:$AN$73,2)</f>
        <v>05.75%2022A</v>
      </c>
      <c r="G65" s="395" t="str">
        <f>vlookup(G$64,'3a. TBond Main'!$A$10:$AN$73,2)</f>
        <v>07.90%2022A</v>
      </c>
      <c r="H65" s="395" t="str">
        <f>vlookup(H$64,'3a. TBond Main'!$A$10:$AN$73,2)</f>
        <v>08.65%2023A</v>
      </c>
      <c r="I65" s="395" t="str">
        <f>vlookup(I$64,'3a. TBond Main'!$A$10:$AN$73,2)</f>
        <v>10.00%2023A</v>
      </c>
      <c r="J65" s="395" t="str">
        <f>vlookup(J$64,'3a. TBond Main'!$A$10:$AN$73,2)</f>
        <v>11.50%2023A</v>
      </c>
      <c r="K65" s="395" t="str">
        <f>vlookup(K$64,'3a. TBond Main'!$A$10:$AN$73,2)</f>
        <v>10.20%2023A</v>
      </c>
      <c r="L65" s="395" t="str">
        <f>vlookup(L$64,'3a. TBond Main'!$A$10:$AN$73,2)</f>
        <v>09.00%2023A</v>
      </c>
      <c r="M65" s="395" t="str">
        <f>vlookup(M$64,'3a. TBond Main'!$A$10:$AN$73,2)</f>
        <v>11.20%2023A</v>
      </c>
      <c r="N65" s="395" t="str">
        <f>vlookup(N$64,'3a. TBond Main'!$A$10:$AN$73,2)</f>
        <v>07.00%2023A</v>
      </c>
      <c r="O65" s="395" t="str">
        <f>vlookup(O$64,'3a. TBond Main'!$A$10:$AN$73,2)</f>
        <v>06.30%2023A</v>
      </c>
      <c r="P65" s="395" t="str">
        <f>vlookup(P$64,'3a. TBond Main'!$A$10:$AN$73,2)</f>
        <v>11.60%2023A</v>
      </c>
      <c r="Q65" s="395" t="str">
        <f>vlookup(Q$64,'3a. TBond Main'!$A$10:$AN$73,2)</f>
        <v>11.40%2024A</v>
      </c>
      <c r="R65" s="395" t="str">
        <f>vlookup(R$64,'3a. TBond Main'!$A$10:$AN$73,2)</f>
        <v>10.90%2024A</v>
      </c>
      <c r="S65" s="395" t="str">
        <f>vlookup(S$64,'3a. TBond Main'!$A$10:$AN$73,2)</f>
        <v>10.25%2024A</v>
      </c>
      <c r="T65" s="395" t="str">
        <f>vlookup(T$64,'3a. TBond Main'!$A$10:$AN$73,2)</f>
        <v>11.00%2024A</v>
      </c>
      <c r="U65" s="395" t="str">
        <f>vlookup(U$64,'3a. TBond Main'!$A$10:$AN$73,2)</f>
        <v>09.85%2024A</v>
      </c>
      <c r="V65" s="395" t="str">
        <f>vlookup(V$64,'3a. TBond Main'!$A$10:$AN$73,2)</f>
        <v>06.00%2024A</v>
      </c>
      <c r="W65" s="395" t="str">
        <f>vlookup(W$64,'3a. TBond Main'!$A$10:$AN$73,2)</f>
        <v>10.25%2025A</v>
      </c>
      <c r="X65" s="395" t="str">
        <f>vlookup(X$64,'3a. TBond Main'!$A$10:$AN$73,2)</f>
        <v>09.00%2025A</v>
      </c>
      <c r="Y65" s="395" t="str">
        <f>vlookup(Y$64,'3a. TBond Main'!$A$10:$AN$73,2)</f>
        <v>17.00%2025A</v>
      </c>
      <c r="Z65" s="395" t="str">
        <f>vlookup(Z$64,'3a. TBond Main'!$A$10:$AN$73,2)</f>
        <v>17.00%2025A</v>
      </c>
      <c r="AA65" s="395" t="str">
        <f>vlookup(AA$64,'3a. TBond Main'!$A$10:$AN$73,2)</f>
        <v>11.00%2025A</v>
      </c>
      <c r="AB65" s="395" t="str">
        <f>vlookup(AB$64,'3a. TBond Main'!$A$10:$AN$73,2)</f>
        <v>10.35%2025A</v>
      </c>
      <c r="AC65" s="395" t="str">
        <f>vlookup(AC$64,'3a. TBond Main'!$A$10:$AN$73,2)</f>
        <v>06.75%2026A</v>
      </c>
      <c r="AD65" s="395" t="str">
        <f>vlookup(AD$64,'3a. TBond Main'!$A$10:$AN$73,2)</f>
        <v>09.00%2026A</v>
      </c>
      <c r="AE65" s="395" t="str">
        <f>vlookup(AE$64,'3a. TBond Main'!$A$10:$AN$73,2)</f>
        <v>05.35%2026A</v>
      </c>
      <c r="AF65" s="395" t="str">
        <f>vlookup(AF$64,'3a. TBond Main'!$A$10:$AN$73,2)</f>
        <v>11.00%2026A</v>
      </c>
      <c r="AG65" s="395" t="str">
        <f>vlookup(AG$64,'3a. TBond Main'!$A$10:$AN$73,2)</f>
        <v>11.50%2026A</v>
      </c>
      <c r="AH65" s="395" t="str">
        <f>vlookup(AH$64,'3a. TBond Main'!$A$10:$AN$73,2)</f>
        <v>05.00%2026A</v>
      </c>
      <c r="AI65" s="395" t="str">
        <f>vlookup(AI$64,'3a. TBond Main'!$A$10:$AN$73,2)</f>
        <v>11.40%2027A</v>
      </c>
      <c r="AJ65" s="395" t="str">
        <f>vlookup(AJ$64,'3a. TBond Main'!$A$10:$AN$73,2)</f>
        <v>18.00%2027A</v>
      </c>
      <c r="AK65" s="395" t="str">
        <f>vlookup(AK$64,'3a. TBond Main'!$A$10:$AN$73,2)</f>
        <v>11.75%2027A</v>
      </c>
      <c r="AL65" s="395" t="str">
        <f>vlookup(AL$64,'3a. TBond Main'!$A$10:$AN$73,2)</f>
        <v>11.00%2027A</v>
      </c>
      <c r="AM65" s="395" t="str">
        <f>vlookup(AM$64,'3a. TBond Main'!$A$10:$AN$73,2)</f>
        <v>07.80%2027A</v>
      </c>
      <c r="AN65" s="395" t="str">
        <f>vlookup(AN$64,'3a. TBond Main'!$A$10:$AN$73,2)</f>
        <v>10.30%2027A</v>
      </c>
      <c r="AO65" s="395" t="str">
        <f>vlookup(AO$64,'3a. TBond Main'!$A$10:$AN$73,2)</f>
        <v>11.25%2027A</v>
      </c>
      <c r="AP65" s="395" t="str">
        <f>vlookup(AP$64,'3a. TBond Main'!$A$10:$AN$73,2)</f>
        <v>18.00%2028A</v>
      </c>
      <c r="AQ65" s="395" t="str">
        <f>vlookup(AQ$64,'3a. TBond Main'!$A$10:$AN$73,2)</f>
        <v>10.75%2028A</v>
      </c>
      <c r="AR65" s="395" t="str">
        <f>vlookup(AR$64,'3a. TBond Main'!$A$10:$AN$73,2)</f>
        <v>09.00%2028B</v>
      </c>
      <c r="AS65" s="395" t="str">
        <f>vlookup(AS$64,'3a. TBond Main'!$A$10:$AN$73,2)</f>
        <v>09.00%2028A</v>
      </c>
      <c r="AT65" s="395" t="str">
        <f>vlookup(AT$64,'3a. TBond Main'!$A$10:$AN$73,2)</f>
        <v>11.50%2028A</v>
      </c>
      <c r="AU65" s="395" t="str">
        <f>vlookup(AU$64,'3a. TBond Main'!$A$10:$AN$73,2)</f>
        <v>13.00%2029A</v>
      </c>
      <c r="AV65" s="395" t="str">
        <f>vlookup(AV$64,'3a. TBond Main'!$A$10:$AN$73,2)</f>
        <v>13.00%2029B</v>
      </c>
      <c r="AW65" s="395" t="str">
        <f>vlookup(AW$64,'3a. TBond Main'!$A$10:$AN$73,2)</f>
        <v>20.00%2029A</v>
      </c>
      <c r="AX65" s="395" t="str">
        <f>vlookup(AX$64,'3a. TBond Main'!$A$10:$AN$73,2)</f>
        <v>11.00%2030A</v>
      </c>
      <c r="AY65" s="395" t="str">
        <f>vlookup(AY$64,'3a. TBond Main'!$A$10:$AN$73,2)</f>
        <v>11.25%2031A</v>
      </c>
      <c r="AZ65" s="395" t="str">
        <f>vlookup(AZ$64,'3a. TBond Main'!$A$10:$AN$73,2)</f>
        <v>18.00%2031A</v>
      </c>
      <c r="BA65" s="395" t="str">
        <f>vlookup(BA$64,'3a. TBond Main'!$A$10:$AN$73,2)</f>
        <v>12.00%2031A</v>
      </c>
      <c r="BB65" s="395" t="str">
        <f>vlookup(BB$64,'3a. TBond Main'!$A$10:$AN$73,2)</f>
        <v>08.00%2032A</v>
      </c>
      <c r="BC65" s="395" t="str">
        <f>vlookup(BC$64,'3a. TBond Main'!$A$10:$AN$73,2)</f>
        <v>09.00%2032A</v>
      </c>
      <c r="BD65" s="395" t="str">
        <f>vlookup(BD$64,'3a. TBond Main'!$A$10:$AN$73,2)</f>
        <v>11.20%2033A</v>
      </c>
      <c r="BE65" s="395" t="str">
        <f>vlookup(BE$64,'3a. TBond Main'!$A$10:$AN$73,2)</f>
        <v>09.00%2033A</v>
      </c>
      <c r="BF65" s="395" t="str">
        <f>vlookup(BF$64,'3a. TBond Main'!$A$10:$AN$73,2)</f>
        <v>13.25%2033A</v>
      </c>
      <c r="BG65" s="395" t="str">
        <f>vlookup(BG$64,'3a. TBond Main'!$A$10:$AN$73,2)</f>
        <v>09.00%2033B</v>
      </c>
      <c r="BH65" s="395" t="str">
        <f>vlookup(BH$64,'3a. TBond Main'!$A$10:$AN$73,2)</f>
        <v>13.25%2034A</v>
      </c>
      <c r="BI65" s="395" t="str">
        <f>vlookup(BI$64,'3a. TBond Main'!$A$10:$AN$73,2)</f>
        <v>10.25%2034A</v>
      </c>
      <c r="BJ65" s="395" t="str">
        <f>vlookup(BJ$64,'3a. TBond Main'!$A$10:$AN$73,2)</f>
        <v>11.50%2035A</v>
      </c>
      <c r="BK65" s="395" t="str">
        <f>vlookup(BK$64,'3a. TBond Main'!$A$10:$AN$73,2)</f>
        <v>10.50%2039A</v>
      </c>
      <c r="BL65" s="395" t="str">
        <f>vlookup(BL$64,'3a. TBond Main'!$A$10:$AN$73,2)</f>
        <v>12.00%2041A</v>
      </c>
      <c r="BM65" s="395" t="str">
        <f>vlookup(BM$64,'3a. TBond Main'!$A$10:$AN$73,2)</f>
        <v>09.00%2043A</v>
      </c>
      <c r="BN65" s="395" t="str">
        <f>vlookup(BN$64,'3a. TBond Main'!$A$10:$AN$73,2)</f>
        <v>13.50%2044A</v>
      </c>
      <c r="BO65" s="395" t="str">
        <f>vlookup(BO$64,'3a. TBond Main'!$A$10:$AN$73,2)</f>
        <v>13.50%2044B</v>
      </c>
      <c r="BP65" s="395" t="str">
        <f>vlookup(BP$64,'3a. TBond Main'!$A$10:$AN$73,2)</f>
        <v>12.50%2045A</v>
      </c>
      <c r="BQ65" s="337"/>
      <c r="BR65" s="395" t="str">
        <f>vlookup(BR$64,'3a. TBond Main'!$A$10:$AN$73,2)</f>
        <v>10.00%2022A</v>
      </c>
      <c r="BS65" s="395" t="str">
        <f>vlookup(BS$64,'3a. TBond Main'!$A$10:$AN$73,2)</f>
        <v>05.75%2022A</v>
      </c>
      <c r="BT65" s="395" t="str">
        <f>vlookup(BT$64,'3a. TBond Main'!$A$10:$AN$73,2)</f>
        <v>07.90%2022A</v>
      </c>
      <c r="BU65" s="395" t="str">
        <f>vlookup(BU$64,'3a. TBond Main'!$A$10:$AN$73,2)</f>
        <v>08.65%2023A</v>
      </c>
      <c r="BV65" s="395" t="str">
        <f>vlookup(BV$64,'3a. TBond Main'!$A$10:$AN$73,2)</f>
        <v>10.00%2023A</v>
      </c>
      <c r="BW65" s="395" t="str">
        <f>vlookup(BW$64,'3a. TBond Main'!$A$10:$AN$73,2)</f>
        <v>11.50%2023A</v>
      </c>
      <c r="BX65" s="395" t="str">
        <f>vlookup(BX$64,'3a. TBond Main'!$A$10:$AN$73,2)</f>
        <v>10.20%2023A</v>
      </c>
      <c r="BY65" s="395" t="str">
        <f>vlookup(BY$64,'3a. TBond Main'!$A$10:$AN$73,2)</f>
        <v>09.00%2023A</v>
      </c>
      <c r="BZ65" s="395" t="str">
        <f>vlookup(BZ$64,'3a. TBond Main'!$A$10:$AN$73,2)</f>
        <v>11.20%2023A</v>
      </c>
      <c r="CA65" s="395" t="str">
        <f>vlookup(CA$64,'3a. TBond Main'!$A$10:$AN$73,2)</f>
        <v>07.00%2023A</v>
      </c>
      <c r="CB65" s="395" t="str">
        <f>vlookup(CB$64,'3a. TBond Main'!$A$10:$AN$73,2)</f>
        <v>06.30%2023A</v>
      </c>
      <c r="CC65" s="395" t="str">
        <f>vlookup(CC$64,'3a. TBond Main'!$A$10:$AN$73,2)</f>
        <v>11.60%2023A</v>
      </c>
      <c r="CD65" s="395" t="str">
        <f>vlookup(CD$64,'3a. TBond Main'!$A$10:$AN$73,2)</f>
        <v>11.40%2024A</v>
      </c>
      <c r="CE65" s="395" t="str">
        <f>vlookup(CE$64,'3a. TBond Main'!$A$10:$AN$73,2)</f>
        <v>10.90%2024A</v>
      </c>
      <c r="CF65" s="395" t="str">
        <f>vlookup(CF$64,'3a. TBond Main'!$A$10:$AN$73,2)</f>
        <v>10.25%2024A</v>
      </c>
      <c r="CG65" s="395" t="str">
        <f>vlookup(CG$64,'3a. TBond Main'!$A$10:$AN$73,2)</f>
        <v>11.00%2024A</v>
      </c>
      <c r="CH65" s="395" t="str">
        <f>vlookup(CH$64,'3a. TBond Main'!$A$10:$AN$73,2)</f>
        <v>09.85%2024A</v>
      </c>
      <c r="CI65" s="395" t="str">
        <f>vlookup(CI$64,'3a. TBond Main'!$A$10:$AN$73,2)</f>
        <v>06.00%2024A</v>
      </c>
      <c r="CJ65" s="395" t="str">
        <f>vlookup(CJ$64,'3a. TBond Main'!$A$10:$AN$73,2)</f>
        <v>10.25%2025A</v>
      </c>
      <c r="CK65" s="395" t="str">
        <f>vlookup(CK$64,'3a. TBond Main'!$A$10:$AN$73,2)</f>
        <v>09.00%2025A</v>
      </c>
      <c r="CL65" s="395" t="str">
        <f>vlookup(CL$64,'3a. TBond Main'!$A$10:$AN$73,2)</f>
        <v>17.00%2025A</v>
      </c>
      <c r="CM65" s="395" t="str">
        <f>vlookup(CM$64,'3a. TBond Main'!$A$10:$AN$73,2)</f>
        <v>17.00%2025A</v>
      </c>
      <c r="CN65" s="395" t="str">
        <f>vlookup(CN$64,'3a. TBond Main'!$A$10:$AN$73,2)</f>
        <v>11.00%2025A</v>
      </c>
      <c r="CO65" s="395" t="str">
        <f>vlookup(CO$64,'3a. TBond Main'!$A$10:$AN$73,2)</f>
        <v>10.35%2025A</v>
      </c>
      <c r="CP65" s="395" t="str">
        <f>vlookup(CP$64,'3a. TBond Main'!$A$10:$AN$73,2)</f>
        <v>06.75%2026A</v>
      </c>
      <c r="CQ65" s="395" t="str">
        <f>vlookup(CQ$64,'3a. TBond Main'!$A$10:$AN$73,2)</f>
        <v>09.00%2026A</v>
      </c>
      <c r="CR65" s="395" t="str">
        <f>vlookup(CR$64,'3a. TBond Main'!$A$10:$AN$73,2)</f>
        <v>05.35%2026A</v>
      </c>
      <c r="CS65" s="395" t="str">
        <f>vlookup(CS$64,'3a. TBond Main'!$A$10:$AN$73,2)</f>
        <v>11.00%2026A</v>
      </c>
      <c r="CT65" s="395" t="str">
        <f>vlookup(CT$64,'3a. TBond Main'!$A$10:$AN$73,2)</f>
        <v>11.50%2026A</v>
      </c>
      <c r="CU65" s="395" t="str">
        <f>vlookup(CU$64,'3a. TBond Main'!$A$10:$AN$73,2)</f>
        <v>05.00%2026A</v>
      </c>
      <c r="CV65" s="395" t="str">
        <f>vlookup(CV$64,'3a. TBond Main'!$A$10:$AN$73,2)</f>
        <v>11.40%2027A</v>
      </c>
      <c r="CW65" s="395" t="str">
        <f>vlookup(CW$64,'3a. TBond Main'!$A$10:$AN$73,2)</f>
        <v>18.00%2027A</v>
      </c>
      <c r="CX65" s="395" t="str">
        <f>vlookup(CX$64,'3a. TBond Main'!$A$10:$AN$73,2)</f>
        <v>11.75%2027A</v>
      </c>
      <c r="CY65" s="395" t="str">
        <f>vlookup(CY$64,'3a. TBond Main'!$A$10:$AN$73,2)</f>
        <v>11.00%2027A</v>
      </c>
      <c r="CZ65" s="395" t="str">
        <f>vlookup(CZ$64,'3a. TBond Main'!$A$10:$AN$73,2)</f>
        <v>07.80%2027A</v>
      </c>
      <c r="DA65" s="395" t="str">
        <f>vlookup(DA$64,'3a. TBond Main'!$A$10:$AN$73,2)</f>
        <v>10.30%2027A</v>
      </c>
      <c r="DB65" s="395" t="str">
        <f>vlookup(DB$64,'3a. TBond Main'!$A$10:$AN$73,2)</f>
        <v>11.25%2027A</v>
      </c>
      <c r="DC65" s="395" t="str">
        <f>vlookup(DC$64,'3a. TBond Main'!$A$10:$AN$73,2)</f>
        <v>18.00%2028A</v>
      </c>
      <c r="DD65" s="395" t="str">
        <f>vlookup(DD$64,'3a. TBond Main'!$A$10:$AN$73,2)</f>
        <v>10.75%2028A</v>
      </c>
      <c r="DE65" s="395" t="str">
        <f>vlookup(DE$64,'3a. TBond Main'!$A$10:$AN$73,2)</f>
        <v>09.00%2028B</v>
      </c>
      <c r="DF65" s="395" t="str">
        <f>vlookup(DF$64,'3a. TBond Main'!$A$10:$AN$73,2)</f>
        <v>09.00%2028A</v>
      </c>
      <c r="DG65" s="395" t="str">
        <f>vlookup(DG$64,'3a. TBond Main'!$A$10:$AN$73,2)</f>
        <v>11.50%2028A</v>
      </c>
      <c r="DH65" s="395" t="str">
        <f>vlookup(DH$64,'3a. TBond Main'!$A$10:$AN$73,2)</f>
        <v>13.00%2029A</v>
      </c>
      <c r="DI65" s="395" t="str">
        <f>vlookup(DI$64,'3a. TBond Main'!$A$10:$AN$73,2)</f>
        <v>13.00%2029B</v>
      </c>
      <c r="DJ65" s="395" t="str">
        <f>vlookup(DJ$64,'3a. TBond Main'!$A$10:$AN$73,2)</f>
        <v>20.00%2029A</v>
      </c>
      <c r="DK65" s="395" t="str">
        <f>vlookup(DK$64,'3a. TBond Main'!$A$10:$AN$73,2)</f>
        <v>11.00%2030A</v>
      </c>
      <c r="DL65" s="395" t="str">
        <f>vlookup(DL$64,'3a. TBond Main'!$A$10:$AN$73,2)</f>
        <v>11.25%2031A</v>
      </c>
      <c r="DM65" s="395" t="str">
        <f>vlookup(DM$64,'3a. TBond Main'!$A$10:$AN$73,2)</f>
        <v>18.00%2031A</v>
      </c>
      <c r="DN65" s="395" t="str">
        <f>vlookup(DN$64,'3a. TBond Main'!$A$10:$AN$73,2)</f>
        <v>12.00%2031A</v>
      </c>
      <c r="DO65" s="395" t="str">
        <f>vlookup(DO$64,'3a. TBond Main'!$A$10:$AN$73,2)</f>
        <v>08.00%2032A</v>
      </c>
      <c r="DP65" s="395" t="str">
        <f>vlookup(DP$64,'3a. TBond Main'!$A$10:$AN$73,2)</f>
        <v>09.00%2032A</v>
      </c>
      <c r="DQ65" s="395" t="str">
        <f>vlookup(DQ$64,'3a. TBond Main'!$A$10:$AN$73,2)</f>
        <v>11.20%2033A</v>
      </c>
      <c r="DR65" s="395" t="str">
        <f>vlookup(DR$64,'3a. TBond Main'!$A$10:$AN$73,2)</f>
        <v>09.00%2033A</v>
      </c>
      <c r="DS65" s="395" t="str">
        <f>vlookup(DS$64,'3a. TBond Main'!$A$10:$AN$73,2)</f>
        <v>13.25%2033A</v>
      </c>
      <c r="DT65" s="395" t="str">
        <f>vlookup(DT$64,'3a. TBond Main'!$A$10:$AN$73,2)</f>
        <v>09.00%2033B</v>
      </c>
      <c r="DU65" s="395" t="str">
        <f>vlookup(DU$64,'3a. TBond Main'!$A$10:$AN$73,2)</f>
        <v>13.25%2034A</v>
      </c>
      <c r="DV65" s="395" t="str">
        <f>vlookup(DV$64,'3a. TBond Main'!$A$10:$AN$73,2)</f>
        <v>10.25%2034A</v>
      </c>
      <c r="DW65" s="395" t="str">
        <f>vlookup(DW$64,'3a. TBond Main'!$A$10:$AN$73,2)</f>
        <v>11.50%2035A</v>
      </c>
      <c r="DX65" s="395" t="str">
        <f>vlookup(DX$64,'3a. TBond Main'!$A$10:$AN$73,2)</f>
        <v>10.50%2039A</v>
      </c>
      <c r="DY65" s="395" t="str">
        <f>vlookup(DY$64,'3a. TBond Main'!$A$10:$AN$73,2)</f>
        <v>12.00%2041A</v>
      </c>
      <c r="DZ65" s="395" t="str">
        <f>vlookup(DZ$64,'3a. TBond Main'!$A$10:$AN$73,2)</f>
        <v>09.00%2043A</v>
      </c>
      <c r="EA65" s="395" t="str">
        <f>vlookup(EA$64,'3a. TBond Main'!$A$10:$AN$73,2)</f>
        <v>13.50%2044A</v>
      </c>
      <c r="EB65" s="395" t="str">
        <f>vlookup(EB$64,'3a. TBond Main'!$A$10:$AN$73,2)</f>
        <v>13.50%2044B</v>
      </c>
      <c r="EC65" s="395" t="str">
        <f>vlookup(EC$64,'3a. TBond Main'!$A$10:$AN$73,2)</f>
        <v>12.50%2045A</v>
      </c>
      <c r="EE65" s="395" t="str">
        <f>vlookup(EE$64,'3a. TBond Main'!$A$10:$AN$73,2)</f>
        <v>10.00%2022A</v>
      </c>
      <c r="EF65" s="395" t="str">
        <f>vlookup(EF$64,'3a. TBond Main'!$A$10:$AN$73,2)</f>
        <v>05.75%2022A</v>
      </c>
      <c r="EG65" s="395" t="str">
        <f>vlookup(EG$64,'3a. TBond Main'!$A$10:$AN$73,2)</f>
        <v>07.90%2022A</v>
      </c>
      <c r="EH65" s="395" t="str">
        <f>vlookup(EH$64,'3a. TBond Main'!$A$10:$AN$73,2)</f>
        <v>08.65%2023A</v>
      </c>
      <c r="EI65" s="395" t="str">
        <f>vlookup(EI$64,'3a. TBond Main'!$A$10:$AN$73,2)</f>
        <v>10.00%2023A</v>
      </c>
      <c r="EJ65" s="395" t="str">
        <f>vlookup(EJ$64,'3a. TBond Main'!$A$10:$AN$73,2)</f>
        <v>11.50%2023A</v>
      </c>
      <c r="EK65" s="395" t="str">
        <f>vlookup(EK$64,'3a. TBond Main'!$A$10:$AN$73,2)</f>
        <v>10.20%2023A</v>
      </c>
      <c r="EL65" s="395" t="str">
        <f>vlookup(EL$64,'3a. TBond Main'!$A$10:$AN$73,2)</f>
        <v>09.00%2023A</v>
      </c>
      <c r="EM65" s="395" t="str">
        <f>vlookup(EM$64,'3a. TBond Main'!$A$10:$AN$73,2)</f>
        <v>11.20%2023A</v>
      </c>
      <c r="EN65" s="395" t="str">
        <f>vlookup(EN$64,'3a. TBond Main'!$A$10:$AN$73,2)</f>
        <v>07.00%2023A</v>
      </c>
      <c r="EO65" s="395" t="str">
        <f>vlookup(EO$64,'3a. TBond Main'!$A$10:$AN$73,2)</f>
        <v>06.30%2023A</v>
      </c>
      <c r="EP65" s="395" t="str">
        <f>vlookup(EP$64,'3a. TBond Main'!$A$10:$AN$73,2)</f>
        <v>11.60%2023A</v>
      </c>
      <c r="EQ65" s="395" t="str">
        <f>vlookup(EQ$64,'3a. TBond Main'!$A$10:$AN$73,2)</f>
        <v>11.40%2024A</v>
      </c>
      <c r="ER65" s="395" t="str">
        <f>vlookup(ER$64,'3a. TBond Main'!$A$10:$AN$73,2)</f>
        <v>10.90%2024A</v>
      </c>
      <c r="ES65" s="395" t="str">
        <f>vlookup(ES$64,'3a. TBond Main'!$A$10:$AN$73,2)</f>
        <v>10.25%2024A</v>
      </c>
      <c r="ET65" s="395" t="str">
        <f>vlookup(ET$64,'3a. TBond Main'!$A$10:$AN$73,2)</f>
        <v>11.00%2024A</v>
      </c>
      <c r="EU65" s="395" t="str">
        <f>vlookup(EU$64,'3a. TBond Main'!$A$10:$AN$73,2)</f>
        <v>09.85%2024A</v>
      </c>
      <c r="EV65" s="395" t="str">
        <f>vlookup(EV$64,'3a. TBond Main'!$A$10:$AN$73,2)</f>
        <v>06.00%2024A</v>
      </c>
      <c r="EW65" s="395" t="str">
        <f>vlookup(EW$64,'3a. TBond Main'!$A$10:$AN$73,2)</f>
        <v>10.25%2025A</v>
      </c>
      <c r="EX65" s="395" t="str">
        <f>vlookup(EX$64,'3a. TBond Main'!$A$10:$AN$73,2)</f>
        <v>09.00%2025A</v>
      </c>
      <c r="EY65" s="395" t="str">
        <f>vlookup(EY$64,'3a. TBond Main'!$A$10:$AN$73,2)</f>
        <v>17.00%2025A</v>
      </c>
      <c r="EZ65" s="395" t="str">
        <f>vlookup(EZ$64,'3a. TBond Main'!$A$10:$AN$73,2)</f>
        <v>17.00%2025A</v>
      </c>
      <c r="FA65" s="395" t="str">
        <f>vlookup(FA$64,'3a. TBond Main'!$A$10:$AN$73,2)</f>
        <v>11.00%2025A</v>
      </c>
      <c r="FB65" s="395" t="str">
        <f>vlookup(FB$64,'3a. TBond Main'!$A$10:$AN$73,2)</f>
        <v>10.35%2025A</v>
      </c>
      <c r="FC65" s="395" t="str">
        <f>vlookup(FC$64,'3a. TBond Main'!$A$10:$AN$73,2)</f>
        <v>06.75%2026A</v>
      </c>
      <c r="FD65" s="395" t="str">
        <f>vlookup(FD$64,'3a. TBond Main'!$A$10:$AN$73,2)</f>
        <v>09.00%2026A</v>
      </c>
      <c r="FE65" s="395" t="str">
        <f>vlookup(FE$64,'3a. TBond Main'!$A$10:$AN$73,2)</f>
        <v>05.35%2026A</v>
      </c>
      <c r="FF65" s="395" t="str">
        <f>vlookup(FF$64,'3a. TBond Main'!$A$10:$AN$73,2)</f>
        <v>11.00%2026A</v>
      </c>
      <c r="FG65" s="395" t="str">
        <f>vlookup(FG$64,'3a. TBond Main'!$A$10:$AN$73,2)</f>
        <v>11.50%2026A</v>
      </c>
      <c r="FH65" s="395" t="str">
        <f>vlookup(FH$64,'3a. TBond Main'!$A$10:$AN$73,2)</f>
        <v>05.00%2026A</v>
      </c>
      <c r="FI65" s="395" t="str">
        <f>vlookup(FI$64,'3a. TBond Main'!$A$10:$AN$73,2)</f>
        <v>11.40%2027A</v>
      </c>
      <c r="FJ65" s="395" t="str">
        <f>vlookup(FJ$64,'3a. TBond Main'!$A$10:$AN$73,2)</f>
        <v>18.00%2027A</v>
      </c>
      <c r="FK65" s="395" t="str">
        <f>vlookup(FK$64,'3a. TBond Main'!$A$10:$AN$73,2)</f>
        <v>11.75%2027A</v>
      </c>
      <c r="FL65" s="395" t="str">
        <f>vlookup(FL$64,'3a. TBond Main'!$A$10:$AN$73,2)</f>
        <v>11.00%2027A</v>
      </c>
      <c r="FM65" s="395" t="str">
        <f>vlookup(FM$64,'3a. TBond Main'!$A$10:$AN$73,2)</f>
        <v>07.80%2027A</v>
      </c>
      <c r="FN65" s="395" t="str">
        <f>vlookup(FN$64,'3a. TBond Main'!$A$10:$AN$73,2)</f>
        <v>10.30%2027A</v>
      </c>
      <c r="FO65" s="395" t="str">
        <f>vlookup(FO$64,'3a. TBond Main'!$A$10:$AN$73,2)</f>
        <v>11.25%2027A</v>
      </c>
      <c r="FP65" s="395" t="str">
        <f>vlookup(FP$64,'3a. TBond Main'!$A$10:$AN$73,2)</f>
        <v>18.00%2028A</v>
      </c>
      <c r="FQ65" s="395" t="str">
        <f>vlookup(FQ$64,'3a. TBond Main'!$A$10:$AN$73,2)</f>
        <v>10.75%2028A</v>
      </c>
      <c r="FR65" s="395" t="str">
        <f>vlookup(FR$64,'3a. TBond Main'!$A$10:$AN$73,2)</f>
        <v>09.00%2028B</v>
      </c>
      <c r="FS65" s="395" t="str">
        <f>vlookup(FS$64,'3a. TBond Main'!$A$10:$AN$73,2)</f>
        <v>09.00%2028A</v>
      </c>
      <c r="FT65" s="395" t="str">
        <f>vlookup(FT$64,'3a. TBond Main'!$A$10:$AN$73,2)</f>
        <v>11.50%2028A</v>
      </c>
      <c r="FU65" s="395" t="str">
        <f>vlookup(FU$64,'3a. TBond Main'!$A$10:$AN$73,2)</f>
        <v>13.00%2029A</v>
      </c>
      <c r="FV65" s="395" t="str">
        <f>vlookup(FV$64,'3a. TBond Main'!$A$10:$AN$73,2)</f>
        <v>13.00%2029B</v>
      </c>
      <c r="FW65" s="395" t="str">
        <f>vlookup(FW$64,'3a. TBond Main'!$A$10:$AN$73,2)</f>
        <v>20.00%2029A</v>
      </c>
      <c r="FX65" s="395" t="str">
        <f>vlookup(FX$64,'3a. TBond Main'!$A$10:$AN$73,2)</f>
        <v>11.00%2030A</v>
      </c>
      <c r="FY65" s="395" t="str">
        <f>vlookup(FY$64,'3a. TBond Main'!$A$10:$AN$73,2)</f>
        <v>11.25%2031A</v>
      </c>
      <c r="FZ65" s="395" t="str">
        <f>vlookup(FZ$64,'3a. TBond Main'!$A$10:$AN$73,2)</f>
        <v>18.00%2031A</v>
      </c>
      <c r="GA65" s="395" t="str">
        <f>vlookup(GA$64,'3a. TBond Main'!$A$10:$AN$73,2)</f>
        <v>12.00%2031A</v>
      </c>
      <c r="GB65" s="395" t="str">
        <f>vlookup(GB$64,'3a. TBond Main'!$A$10:$AN$73,2)</f>
        <v>08.00%2032A</v>
      </c>
      <c r="GC65" s="395" t="str">
        <f>vlookup(GC$64,'3a. TBond Main'!$A$10:$AN$73,2)</f>
        <v>09.00%2032A</v>
      </c>
      <c r="GD65" s="395" t="str">
        <f>vlookup(GD$64,'3a. TBond Main'!$A$10:$AN$73,2)</f>
        <v>11.20%2033A</v>
      </c>
      <c r="GE65" s="395" t="str">
        <f>vlookup(GE$64,'3a. TBond Main'!$A$10:$AN$73,2)</f>
        <v>09.00%2033A</v>
      </c>
      <c r="GF65" s="395" t="str">
        <f>vlookup(GF$64,'3a. TBond Main'!$A$10:$AN$73,2)</f>
        <v>13.25%2033A</v>
      </c>
      <c r="GG65" s="395" t="str">
        <f>vlookup(GG$64,'3a. TBond Main'!$A$10:$AN$73,2)</f>
        <v>09.00%2033B</v>
      </c>
      <c r="GH65" s="395" t="str">
        <f>vlookup(GH$64,'3a. TBond Main'!$A$10:$AN$73,2)</f>
        <v>13.25%2034A</v>
      </c>
      <c r="GI65" s="395" t="str">
        <f>vlookup(GI$64,'3a. TBond Main'!$A$10:$AN$73,2)</f>
        <v>10.25%2034A</v>
      </c>
      <c r="GJ65" s="395" t="str">
        <f>vlookup(GJ$64,'3a. TBond Main'!$A$10:$AN$73,2)</f>
        <v>11.50%2035A</v>
      </c>
      <c r="GK65" s="395" t="str">
        <f>vlookup(GK$64,'3a. TBond Main'!$A$10:$AN$73,2)</f>
        <v>10.50%2039A</v>
      </c>
      <c r="GL65" s="395" t="str">
        <f>vlookup(GL$64,'3a. TBond Main'!$A$10:$AN$73,2)</f>
        <v>12.00%2041A</v>
      </c>
      <c r="GM65" s="395" t="str">
        <f>vlookup(GM$64,'3a. TBond Main'!$A$10:$AN$73,2)</f>
        <v>09.00%2043A</v>
      </c>
      <c r="GN65" s="395" t="str">
        <f>vlookup(GN$64,'3a. TBond Main'!$A$10:$AN$73,2)</f>
        <v>13.50%2044A</v>
      </c>
      <c r="GO65" s="395" t="str">
        <f>vlookup(GO$64,'3a. TBond Main'!$A$10:$AN$73,2)</f>
        <v>13.50%2044B</v>
      </c>
      <c r="GP65" s="395" t="str">
        <f>vlookup(GP$64,'3a. TBond Main'!$A$10:$AN$73,2)</f>
        <v>12.50%2045A</v>
      </c>
      <c r="GQ65" s="337"/>
      <c r="GR65" s="395" t="str">
        <f>vlookup(GR$64,'3a. TBond Main'!$A$10:$AN$73,2)</f>
        <v>10.00%2022A</v>
      </c>
      <c r="GS65" s="395" t="str">
        <f>vlookup(GS$64,'3a. TBond Main'!$A$10:$AN$73,2)</f>
        <v>05.75%2022A</v>
      </c>
      <c r="GT65" s="395" t="str">
        <f>vlookup(GT$64,'3a. TBond Main'!$A$10:$AN$73,2)</f>
        <v>07.90%2022A</v>
      </c>
      <c r="GU65" s="395" t="str">
        <f>vlookup(GU$64,'3a. TBond Main'!$A$10:$AN$73,2)</f>
        <v>08.65%2023A</v>
      </c>
      <c r="GV65" s="395" t="str">
        <f>vlookup(GV$64,'3a. TBond Main'!$A$10:$AN$73,2)</f>
        <v>10.00%2023A</v>
      </c>
      <c r="GW65" s="395" t="str">
        <f>vlookup(GW$64,'3a. TBond Main'!$A$10:$AN$73,2)</f>
        <v>11.50%2023A</v>
      </c>
      <c r="GX65" s="395" t="str">
        <f>vlookup(GX$64,'3a. TBond Main'!$A$10:$AN$73,2)</f>
        <v>10.20%2023A</v>
      </c>
      <c r="GY65" s="395" t="str">
        <f>vlookup(GY$64,'3a. TBond Main'!$A$10:$AN$73,2)</f>
        <v>09.00%2023A</v>
      </c>
      <c r="GZ65" s="395" t="str">
        <f>vlookup(GZ$64,'3a. TBond Main'!$A$10:$AN$73,2)</f>
        <v>11.20%2023A</v>
      </c>
      <c r="HA65" s="395" t="str">
        <f>vlookup(HA$64,'3a. TBond Main'!$A$10:$AN$73,2)</f>
        <v>07.00%2023A</v>
      </c>
      <c r="HB65" s="395" t="str">
        <f>vlookup(HB$64,'3a. TBond Main'!$A$10:$AN$73,2)</f>
        <v>06.30%2023A</v>
      </c>
      <c r="HC65" s="395" t="str">
        <f>vlookup(HC$64,'3a. TBond Main'!$A$10:$AN$73,2)</f>
        <v>11.60%2023A</v>
      </c>
      <c r="HD65" s="395" t="str">
        <f>vlookup(HD$64,'3a. TBond Main'!$A$10:$AN$73,2)</f>
        <v>11.40%2024A</v>
      </c>
      <c r="HE65" s="395" t="str">
        <f>vlookup(HE$64,'3a. TBond Main'!$A$10:$AN$73,2)</f>
        <v>10.90%2024A</v>
      </c>
      <c r="HF65" s="395" t="str">
        <f>vlookup(HF$64,'3a. TBond Main'!$A$10:$AN$73,2)</f>
        <v>10.25%2024A</v>
      </c>
      <c r="HG65" s="395" t="str">
        <f>vlookup(HG$64,'3a. TBond Main'!$A$10:$AN$73,2)</f>
        <v>11.00%2024A</v>
      </c>
      <c r="HH65" s="395" t="str">
        <f>vlookup(HH$64,'3a. TBond Main'!$A$10:$AN$73,2)</f>
        <v>09.85%2024A</v>
      </c>
      <c r="HI65" s="395" t="str">
        <f>vlookup(HI$64,'3a. TBond Main'!$A$10:$AN$73,2)</f>
        <v>06.00%2024A</v>
      </c>
      <c r="HJ65" s="395" t="str">
        <f>vlookup(HJ$64,'3a. TBond Main'!$A$10:$AN$73,2)</f>
        <v>10.25%2025A</v>
      </c>
      <c r="HK65" s="395" t="str">
        <f>vlookup(HK$64,'3a. TBond Main'!$A$10:$AN$73,2)</f>
        <v>09.00%2025A</v>
      </c>
      <c r="HL65" s="395" t="str">
        <f>vlookup(HL$64,'3a. TBond Main'!$A$10:$AN$73,2)</f>
        <v>17.00%2025A</v>
      </c>
      <c r="HM65" s="395" t="str">
        <f>vlookup(HM$64,'3a. TBond Main'!$A$10:$AN$73,2)</f>
        <v>17.00%2025A</v>
      </c>
      <c r="HN65" s="395" t="str">
        <f>vlookup(HN$64,'3a. TBond Main'!$A$10:$AN$73,2)</f>
        <v>11.00%2025A</v>
      </c>
      <c r="HO65" s="395" t="str">
        <f>vlookup(HO$64,'3a. TBond Main'!$A$10:$AN$73,2)</f>
        <v>10.35%2025A</v>
      </c>
      <c r="HP65" s="395" t="str">
        <f>vlookup(HP$64,'3a. TBond Main'!$A$10:$AN$73,2)</f>
        <v>06.75%2026A</v>
      </c>
      <c r="HQ65" s="395" t="str">
        <f>vlookup(HQ$64,'3a. TBond Main'!$A$10:$AN$73,2)</f>
        <v>09.00%2026A</v>
      </c>
      <c r="HR65" s="395" t="str">
        <f>vlookup(HR$64,'3a. TBond Main'!$A$10:$AN$73,2)</f>
        <v>05.35%2026A</v>
      </c>
      <c r="HS65" s="395" t="str">
        <f>vlookup(HS$64,'3a. TBond Main'!$A$10:$AN$73,2)</f>
        <v>11.00%2026A</v>
      </c>
      <c r="HT65" s="395" t="str">
        <f>vlookup(HT$64,'3a. TBond Main'!$A$10:$AN$73,2)</f>
        <v>11.50%2026A</v>
      </c>
      <c r="HU65" s="395" t="str">
        <f>vlookup(HU$64,'3a. TBond Main'!$A$10:$AN$73,2)</f>
        <v>05.00%2026A</v>
      </c>
      <c r="HV65" s="395" t="str">
        <f>vlookup(HV$64,'3a. TBond Main'!$A$10:$AN$73,2)</f>
        <v>11.40%2027A</v>
      </c>
      <c r="HW65" s="395" t="str">
        <f>vlookup(HW$64,'3a. TBond Main'!$A$10:$AN$73,2)</f>
        <v>18.00%2027A</v>
      </c>
      <c r="HX65" s="395" t="str">
        <f>vlookup(HX$64,'3a. TBond Main'!$A$10:$AN$73,2)</f>
        <v>11.75%2027A</v>
      </c>
      <c r="HY65" s="395" t="str">
        <f>vlookup(HY$64,'3a. TBond Main'!$A$10:$AN$73,2)</f>
        <v>11.00%2027A</v>
      </c>
      <c r="HZ65" s="395" t="str">
        <f>vlookup(HZ$64,'3a. TBond Main'!$A$10:$AN$73,2)</f>
        <v>07.80%2027A</v>
      </c>
      <c r="IA65" s="395" t="str">
        <f>vlookup(IA$64,'3a. TBond Main'!$A$10:$AN$73,2)</f>
        <v>10.30%2027A</v>
      </c>
      <c r="IB65" s="395" t="str">
        <f>vlookup(IB$64,'3a. TBond Main'!$A$10:$AN$73,2)</f>
        <v>11.25%2027A</v>
      </c>
      <c r="IC65" s="395" t="str">
        <f>vlookup(IC$64,'3a. TBond Main'!$A$10:$AN$73,2)</f>
        <v>18.00%2028A</v>
      </c>
      <c r="ID65" s="395" t="str">
        <f>vlookup(ID$64,'3a. TBond Main'!$A$10:$AN$73,2)</f>
        <v>10.75%2028A</v>
      </c>
      <c r="IE65" s="395" t="str">
        <f>vlookup(IE$64,'3a. TBond Main'!$A$10:$AN$73,2)</f>
        <v>09.00%2028B</v>
      </c>
      <c r="IF65" s="395" t="str">
        <f>vlookup(IF$64,'3a. TBond Main'!$A$10:$AN$73,2)</f>
        <v>09.00%2028A</v>
      </c>
      <c r="IG65" s="395" t="str">
        <f>vlookup(IG$64,'3a. TBond Main'!$A$10:$AN$73,2)</f>
        <v>11.50%2028A</v>
      </c>
      <c r="IH65" s="395" t="str">
        <f>vlookup(IH$64,'3a. TBond Main'!$A$10:$AN$73,2)</f>
        <v>13.00%2029A</v>
      </c>
      <c r="II65" s="395" t="str">
        <f>vlookup(II$64,'3a. TBond Main'!$A$10:$AN$73,2)</f>
        <v>13.00%2029B</v>
      </c>
      <c r="IJ65" s="395" t="str">
        <f>vlookup(IJ$64,'3a. TBond Main'!$A$10:$AN$73,2)</f>
        <v>20.00%2029A</v>
      </c>
      <c r="IK65" s="395" t="str">
        <f>vlookup(IK$64,'3a. TBond Main'!$A$10:$AN$73,2)</f>
        <v>11.00%2030A</v>
      </c>
      <c r="IL65" s="395" t="str">
        <f>vlookup(IL$64,'3a. TBond Main'!$A$10:$AN$73,2)</f>
        <v>11.25%2031A</v>
      </c>
      <c r="IM65" s="395" t="str">
        <f>vlookup(IM$64,'3a. TBond Main'!$A$10:$AN$73,2)</f>
        <v>18.00%2031A</v>
      </c>
      <c r="IN65" s="395" t="str">
        <f>vlookup(IN$64,'3a. TBond Main'!$A$10:$AN$73,2)</f>
        <v>12.00%2031A</v>
      </c>
      <c r="IO65" s="395" t="str">
        <f>vlookup(IO$64,'3a. TBond Main'!$A$10:$AN$73,2)</f>
        <v>08.00%2032A</v>
      </c>
      <c r="IP65" s="395" t="str">
        <f>vlookup(IP$64,'3a. TBond Main'!$A$10:$AN$73,2)</f>
        <v>09.00%2032A</v>
      </c>
      <c r="IQ65" s="395" t="str">
        <f>vlookup(IQ$64,'3a. TBond Main'!$A$10:$AN$73,2)</f>
        <v>11.20%2033A</v>
      </c>
      <c r="IR65" s="395" t="str">
        <f>vlookup(IR$64,'3a. TBond Main'!$A$10:$AN$73,2)</f>
        <v>09.00%2033A</v>
      </c>
      <c r="IS65" s="395" t="str">
        <f>vlookup(IS$64,'3a. TBond Main'!$A$10:$AN$73,2)</f>
        <v>13.25%2033A</v>
      </c>
      <c r="IT65" s="395" t="str">
        <f>vlookup(IT$64,'3a. TBond Main'!$A$10:$AN$73,2)</f>
        <v>09.00%2033B</v>
      </c>
      <c r="IU65" s="395" t="str">
        <f>vlookup(IU$64,'3a. TBond Main'!$A$10:$AN$73,2)</f>
        <v>13.25%2034A</v>
      </c>
      <c r="IV65" s="395" t="str">
        <f>vlookup(IV$64,'3a. TBond Main'!$A$10:$AN$73,2)</f>
        <v>10.25%2034A</v>
      </c>
      <c r="IW65" s="395" t="str">
        <f>vlookup(IW$64,'3a. TBond Main'!$A$10:$AN$73,2)</f>
        <v>11.50%2035A</v>
      </c>
      <c r="IX65" s="395" t="str">
        <f>vlookup(IX$64,'3a. TBond Main'!$A$10:$AN$73,2)</f>
        <v>10.50%2039A</v>
      </c>
      <c r="IY65" s="395" t="str">
        <f>vlookup(IY$64,'3a. TBond Main'!$A$10:$AN$73,2)</f>
        <v>12.00%2041A</v>
      </c>
      <c r="IZ65" s="395" t="str">
        <f>vlookup(IZ$64,'3a. TBond Main'!$A$10:$AN$73,2)</f>
        <v>09.00%2043A</v>
      </c>
      <c r="JA65" s="395" t="str">
        <f>vlookup(JA$64,'3a. TBond Main'!$A$10:$AN$73,2)</f>
        <v>13.50%2044A</v>
      </c>
      <c r="JB65" s="395" t="str">
        <f>vlookup(JB$64,'3a. TBond Main'!$A$10:$AN$73,2)</f>
        <v>13.50%2044B</v>
      </c>
      <c r="JC65" s="395" t="str">
        <f>vlookup(JC$64,'3a. TBond Main'!$A$10:$AN$73,2)</f>
        <v>12.50%2045A</v>
      </c>
      <c r="JD65" s="337"/>
      <c r="JE65" s="395" t="str">
        <f>vlookup(JE$64,'3a. TBond Main'!$A$10:$AN$73,2)</f>
        <v>10.00%2022A</v>
      </c>
      <c r="JF65" s="395" t="str">
        <f>vlookup(JF$64,'3a. TBond Main'!$A$10:$AN$73,2)</f>
        <v>05.75%2022A</v>
      </c>
      <c r="JG65" s="395" t="str">
        <f>vlookup(JG$64,'3a. TBond Main'!$A$10:$AN$73,2)</f>
        <v>07.90%2022A</v>
      </c>
      <c r="JH65" s="395" t="str">
        <f>vlookup(JH$64,'3a. TBond Main'!$A$10:$AN$73,2)</f>
        <v>08.65%2023A</v>
      </c>
      <c r="JI65" s="395" t="str">
        <f>vlookup(JI$64,'3a. TBond Main'!$A$10:$AN$73,2)</f>
        <v>10.00%2023A</v>
      </c>
      <c r="JJ65" s="395" t="str">
        <f>vlookup(JJ$64,'3a. TBond Main'!$A$10:$AN$73,2)</f>
        <v>11.50%2023A</v>
      </c>
      <c r="JK65" s="395" t="str">
        <f>vlookup(JK$64,'3a. TBond Main'!$A$10:$AN$73,2)</f>
        <v>10.20%2023A</v>
      </c>
      <c r="JL65" s="395" t="str">
        <f>vlookup(JL$64,'3a. TBond Main'!$A$10:$AN$73,2)</f>
        <v>09.00%2023A</v>
      </c>
      <c r="JM65" s="395" t="str">
        <f>vlookup(JM$64,'3a. TBond Main'!$A$10:$AN$73,2)</f>
        <v>11.20%2023A</v>
      </c>
      <c r="JN65" s="395" t="str">
        <f>vlookup(JN$64,'3a. TBond Main'!$A$10:$AN$73,2)</f>
        <v>07.00%2023A</v>
      </c>
      <c r="JO65" s="395" t="str">
        <f>vlookup(JO$64,'3a. TBond Main'!$A$10:$AN$73,2)</f>
        <v>06.30%2023A</v>
      </c>
      <c r="JP65" s="395" t="str">
        <f>vlookup(JP$64,'3a. TBond Main'!$A$10:$AN$73,2)</f>
        <v>11.60%2023A</v>
      </c>
      <c r="JQ65" s="395" t="str">
        <f>vlookup(JQ$64,'3a. TBond Main'!$A$10:$AN$73,2)</f>
        <v>11.40%2024A</v>
      </c>
      <c r="JR65" s="395" t="str">
        <f>vlookup(JR$64,'3a. TBond Main'!$A$10:$AN$73,2)</f>
        <v>10.90%2024A</v>
      </c>
      <c r="JS65" s="395" t="str">
        <f>vlookup(JS$64,'3a. TBond Main'!$A$10:$AN$73,2)</f>
        <v>10.25%2024A</v>
      </c>
      <c r="JT65" s="395" t="str">
        <f>vlookup(JT$64,'3a. TBond Main'!$A$10:$AN$73,2)</f>
        <v>11.00%2024A</v>
      </c>
      <c r="JU65" s="395" t="str">
        <f>vlookup(JU$64,'3a. TBond Main'!$A$10:$AN$73,2)</f>
        <v>09.85%2024A</v>
      </c>
      <c r="JV65" s="395" t="str">
        <f>vlookup(JV$64,'3a. TBond Main'!$A$10:$AN$73,2)</f>
        <v>06.00%2024A</v>
      </c>
      <c r="JW65" s="395" t="str">
        <f>vlookup(JW$64,'3a. TBond Main'!$A$10:$AN$73,2)</f>
        <v>10.25%2025A</v>
      </c>
      <c r="JX65" s="395" t="str">
        <f>vlookup(JX$64,'3a. TBond Main'!$A$10:$AN$73,2)</f>
        <v>09.00%2025A</v>
      </c>
      <c r="JY65" s="395" t="str">
        <f>vlookup(JY$64,'3a. TBond Main'!$A$10:$AN$73,2)</f>
        <v>17.00%2025A</v>
      </c>
      <c r="JZ65" s="395" t="str">
        <f>vlookup(JZ$64,'3a. TBond Main'!$A$10:$AN$73,2)</f>
        <v>17.00%2025A</v>
      </c>
      <c r="KA65" s="395" t="str">
        <f>vlookup(KA$64,'3a. TBond Main'!$A$10:$AN$73,2)</f>
        <v>11.00%2025A</v>
      </c>
      <c r="KB65" s="395" t="str">
        <f>vlookup(KB$64,'3a. TBond Main'!$A$10:$AN$73,2)</f>
        <v>10.35%2025A</v>
      </c>
      <c r="KC65" s="395" t="str">
        <f>vlookup(KC$64,'3a. TBond Main'!$A$10:$AN$73,2)</f>
        <v>06.75%2026A</v>
      </c>
      <c r="KD65" s="395" t="str">
        <f>vlookup(KD$64,'3a. TBond Main'!$A$10:$AN$73,2)</f>
        <v>09.00%2026A</v>
      </c>
      <c r="KE65" s="395" t="str">
        <f>vlookup(KE$64,'3a. TBond Main'!$A$10:$AN$73,2)</f>
        <v>05.35%2026A</v>
      </c>
      <c r="KF65" s="395" t="str">
        <f>vlookup(KF$64,'3a. TBond Main'!$A$10:$AN$73,2)</f>
        <v>11.00%2026A</v>
      </c>
      <c r="KG65" s="395" t="str">
        <f>vlookup(KG$64,'3a. TBond Main'!$A$10:$AN$73,2)</f>
        <v>11.50%2026A</v>
      </c>
      <c r="KH65" s="395" t="str">
        <f>vlookup(KH$64,'3a. TBond Main'!$A$10:$AN$73,2)</f>
        <v>05.00%2026A</v>
      </c>
      <c r="KI65" s="395" t="str">
        <f>vlookup(KI$64,'3a. TBond Main'!$A$10:$AN$73,2)</f>
        <v>11.40%2027A</v>
      </c>
      <c r="KJ65" s="395" t="str">
        <f>vlookup(KJ$64,'3a. TBond Main'!$A$10:$AN$73,2)</f>
        <v>18.00%2027A</v>
      </c>
      <c r="KK65" s="395" t="str">
        <f>vlookup(KK$64,'3a. TBond Main'!$A$10:$AN$73,2)</f>
        <v>11.75%2027A</v>
      </c>
      <c r="KL65" s="395" t="str">
        <f>vlookup(KL$64,'3a. TBond Main'!$A$10:$AN$73,2)</f>
        <v>11.00%2027A</v>
      </c>
      <c r="KM65" s="395" t="str">
        <f>vlookup(KM$64,'3a. TBond Main'!$A$10:$AN$73,2)</f>
        <v>07.80%2027A</v>
      </c>
      <c r="KN65" s="395" t="str">
        <f>vlookup(KN$64,'3a. TBond Main'!$A$10:$AN$73,2)</f>
        <v>10.30%2027A</v>
      </c>
      <c r="KO65" s="395" t="str">
        <f>vlookup(KO$64,'3a. TBond Main'!$A$10:$AN$73,2)</f>
        <v>11.25%2027A</v>
      </c>
      <c r="KP65" s="395" t="str">
        <f>vlookup(KP$64,'3a. TBond Main'!$A$10:$AN$73,2)</f>
        <v>18.00%2028A</v>
      </c>
      <c r="KQ65" s="395" t="str">
        <f>vlookup(KQ$64,'3a. TBond Main'!$A$10:$AN$73,2)</f>
        <v>10.75%2028A</v>
      </c>
      <c r="KR65" s="395" t="str">
        <f>vlookup(KR$64,'3a. TBond Main'!$A$10:$AN$73,2)</f>
        <v>09.00%2028B</v>
      </c>
      <c r="KS65" s="395" t="str">
        <f>vlookup(KS$64,'3a. TBond Main'!$A$10:$AN$73,2)</f>
        <v>09.00%2028A</v>
      </c>
      <c r="KT65" s="395" t="str">
        <f>vlookup(KT$64,'3a. TBond Main'!$A$10:$AN$73,2)</f>
        <v>11.50%2028A</v>
      </c>
      <c r="KU65" s="395" t="str">
        <f>vlookup(KU$64,'3a. TBond Main'!$A$10:$AN$73,2)</f>
        <v>13.00%2029A</v>
      </c>
      <c r="KV65" s="395" t="str">
        <f>vlookup(KV$64,'3a. TBond Main'!$A$10:$AN$73,2)</f>
        <v>13.00%2029B</v>
      </c>
      <c r="KW65" s="395" t="str">
        <f>vlookup(KW$64,'3a. TBond Main'!$A$10:$AN$73,2)</f>
        <v>20.00%2029A</v>
      </c>
      <c r="KX65" s="395" t="str">
        <f>vlookup(KX$64,'3a. TBond Main'!$A$10:$AN$73,2)</f>
        <v>11.00%2030A</v>
      </c>
      <c r="KY65" s="395" t="str">
        <f>vlookup(KY$64,'3a. TBond Main'!$A$10:$AN$73,2)</f>
        <v>11.25%2031A</v>
      </c>
      <c r="KZ65" s="395" t="str">
        <f>vlookup(KZ$64,'3a. TBond Main'!$A$10:$AN$73,2)</f>
        <v>18.00%2031A</v>
      </c>
      <c r="LA65" s="395" t="str">
        <f>vlookup(LA$64,'3a. TBond Main'!$A$10:$AN$73,2)</f>
        <v>12.00%2031A</v>
      </c>
      <c r="LB65" s="395" t="str">
        <f>vlookup(LB$64,'3a. TBond Main'!$A$10:$AN$73,2)</f>
        <v>08.00%2032A</v>
      </c>
      <c r="LC65" s="395" t="str">
        <f>vlookup(LC$64,'3a. TBond Main'!$A$10:$AN$73,2)</f>
        <v>09.00%2032A</v>
      </c>
      <c r="LD65" s="395" t="str">
        <f>vlookup(LD$64,'3a. TBond Main'!$A$10:$AN$73,2)</f>
        <v>11.20%2033A</v>
      </c>
      <c r="LE65" s="395" t="str">
        <f>vlookup(LE$64,'3a. TBond Main'!$A$10:$AN$73,2)</f>
        <v>09.00%2033A</v>
      </c>
      <c r="LF65" s="395" t="str">
        <f>vlookup(LF$64,'3a. TBond Main'!$A$10:$AN$73,2)</f>
        <v>13.25%2033A</v>
      </c>
      <c r="LG65" s="395" t="str">
        <f>vlookup(LG$64,'3a. TBond Main'!$A$10:$AN$73,2)</f>
        <v>09.00%2033B</v>
      </c>
      <c r="LH65" s="395" t="str">
        <f>vlookup(LH$64,'3a. TBond Main'!$A$10:$AN$73,2)</f>
        <v>13.25%2034A</v>
      </c>
      <c r="LI65" s="395" t="str">
        <f>vlookup(LI$64,'3a. TBond Main'!$A$10:$AN$73,2)</f>
        <v>10.25%2034A</v>
      </c>
      <c r="LJ65" s="395" t="str">
        <f>vlookup(LJ$64,'3a. TBond Main'!$A$10:$AN$73,2)</f>
        <v>11.50%2035A</v>
      </c>
      <c r="LK65" s="395" t="str">
        <f>vlookup(LK$64,'3a. TBond Main'!$A$10:$AN$73,2)</f>
        <v>10.50%2039A</v>
      </c>
      <c r="LL65" s="395" t="str">
        <f>vlookup(LL$64,'3a. TBond Main'!$A$10:$AN$73,2)</f>
        <v>12.00%2041A</v>
      </c>
      <c r="LM65" s="395" t="str">
        <f>vlookup(LM$64,'3a. TBond Main'!$A$10:$AN$73,2)</f>
        <v>09.00%2043A</v>
      </c>
      <c r="LN65" s="395" t="str">
        <f>vlookup(LN$64,'3a. TBond Main'!$A$10:$AN$73,2)</f>
        <v>13.50%2044A</v>
      </c>
      <c r="LO65" s="395" t="str">
        <f>vlookup(LO$64,'3a. TBond Main'!$A$10:$AN$73,2)</f>
        <v>13.50%2044B</v>
      </c>
      <c r="LP65" s="395" t="str">
        <f>vlookup(LP$64,'3a. TBond Main'!$A$10:$AN$73,2)</f>
        <v>12.50%2045A</v>
      </c>
    </row>
    <row r="66">
      <c r="A66" s="331"/>
      <c r="B66" s="338"/>
      <c r="C66" s="338"/>
      <c r="D66" s="138" t="s">
        <v>294</v>
      </c>
      <c r="E66" s="340" t="str">
        <f>VLOOKUP(E$64,'3a. TBond Main'!$A$10:$AN$73,5)</f>
        <v>12-2013</v>
      </c>
      <c r="F66" s="340" t="str">
        <f>VLOOKUP(F$64,'3a. TBond Main'!$A$10:$AN$73,5)</f>
        <v>12-2019</v>
      </c>
      <c r="G66" s="340" t="str">
        <f>VLOOKUP(G$64,'3a. TBond Main'!$A$10:$AN$73,5)</f>
        <v>12-2019</v>
      </c>
      <c r="H66" s="340" t="str">
        <f>VLOOKUP(H$64,'3a. TBond Main'!$A$10:$AN$73,5)</f>
        <v>03-2020</v>
      </c>
      <c r="I66" s="340" t="str">
        <f>VLOOKUP(I$64,'3a. TBond Main'!$A$10:$AN$73,5)</f>
        <v>03-2018</v>
      </c>
      <c r="J66" s="340" t="str">
        <f>VLOOKUP(J$64,'3a. TBond Main'!$A$10:$AN$73,5)</f>
        <v>06-2017</v>
      </c>
      <c r="K66" s="340" t="str">
        <f>VLOOKUP(K$64,'3a. TBond Main'!$A$10:$AN$73,5)</f>
        <v>09-2018</v>
      </c>
      <c r="L66" s="340" t="str">
        <f>VLOOKUP(L$64,'3a. TBond Main'!$A$10:$AN$73,5)</f>
        <v>09-2012</v>
      </c>
      <c r="M66" s="340" t="str">
        <f>VLOOKUP(M$64,'3a. TBond Main'!$A$10:$AN$73,5)</f>
        <v>09-2013</v>
      </c>
      <c r="N66" s="340" t="str">
        <f>VLOOKUP(N$64,'3a. TBond Main'!$A$10:$AN$73,5)</f>
        <v>12-2003</v>
      </c>
      <c r="O66" s="340" t="str">
        <f>VLOOKUP(O$64,'3a. TBond Main'!$A$10:$AN$73,5)</f>
        <v>12-2020</v>
      </c>
      <c r="P66" s="340" t="str">
        <f>VLOOKUP(P$64,'3a. TBond Main'!$A$10:$AN$73,5)</f>
        <v>12-2018</v>
      </c>
      <c r="Q66" s="340" t="str">
        <f>VLOOKUP(Q$64,'3a. TBond Main'!$A$10:$AN$73,5)</f>
        <v>03-2014</v>
      </c>
      <c r="R66" s="340" t="str">
        <f>VLOOKUP(R$64,'3a. TBond Main'!$A$10:$AN$73,5)</f>
        <v>03-2019</v>
      </c>
      <c r="S66" s="340" t="str">
        <f>VLOOKUP(S$64,'3a. TBond Main'!$A$10:$AN$73,5)</f>
        <v>06-2019</v>
      </c>
      <c r="T66" s="340" t="str">
        <f>VLOOKUP(T$64,'3a. TBond Main'!$A$10:$AN$73,5)</f>
        <v>09-2016</v>
      </c>
      <c r="U66" s="340" t="str">
        <f>VLOOKUP(U$64,'3a. TBond Main'!$A$10:$AN$73,5)</f>
        <v>09-2019</v>
      </c>
      <c r="V66" s="340" t="str">
        <f>VLOOKUP(V$64,'3a. TBond Main'!$A$10:$AN$73,5)</f>
        <v>12-2014</v>
      </c>
      <c r="W66" s="340" t="str">
        <f>VLOOKUP(W$64,'3a. TBond Main'!$A$10:$AN$73,5)</f>
        <v>03-2015</v>
      </c>
      <c r="X66" s="340" t="str">
        <f>VLOOKUP(X$64,'3a. TBond Main'!$A$10:$AN$73,5)</f>
        <v>06-2013</v>
      </c>
      <c r="Y66" s="340" t="str">
        <f>VLOOKUP(Y$64,'3a. TBond Main'!$A$10:$AN$73,5)</f>
        <v>06-2021</v>
      </c>
      <c r="Z66" s="340" t="str">
        <f>VLOOKUP(Z$64,'3a. TBond Main'!$A$10:$AN$73,5)</f>
        <v>06-2022</v>
      </c>
      <c r="AA66" s="340" t="str">
        <f>VLOOKUP(AA$64,'3a. TBond Main'!$A$10:$AN$73,5)</f>
        <v>09-2015</v>
      </c>
      <c r="AB66" s="340" t="str">
        <f>VLOOKUP(AB$64,'3a. TBond Main'!$A$10:$AN$73,5)</f>
        <v>12-2017</v>
      </c>
      <c r="AC66" s="340" t="str">
        <f>VLOOKUP(AC$64,'3a. TBond Main'!$A$10:$AN$73,5)</f>
        <v>03-2021</v>
      </c>
      <c r="AD66" s="340" t="str">
        <f>VLOOKUP(AD$64,'3a. TBond Main'!$A$10:$AN$73,5)</f>
        <v>03-2013</v>
      </c>
      <c r="AE66" s="340" t="str">
        <f>VLOOKUP(AE$64,'3a. TBond Main'!$A$10:$AN$73,5)</f>
        <v>03-2011</v>
      </c>
      <c r="AF66" s="340" t="str">
        <f>VLOOKUP(AF$64,'3a. TBond Main'!$A$10:$AN$73,5)</f>
        <v>06-2014</v>
      </c>
      <c r="AG66" s="340" t="str">
        <f>VLOOKUP(AG$64,'3a. TBond Main'!$A$10:$AN$73,5)</f>
        <v>09-2016</v>
      </c>
      <c r="AH66" s="340" t="str">
        <f>VLOOKUP(AH$64,'3a. TBond Main'!$A$10:$AN$73,5)</f>
        <v>12-2016</v>
      </c>
      <c r="AI66" s="340" t="str">
        <f>VLOOKUP(AI$64,'3a. TBond Main'!$A$10:$AN$73,5)</f>
        <v>03-2019</v>
      </c>
      <c r="AJ66" s="340" t="str">
        <f>VLOOKUP(AJ$64,'3a. TBond Main'!$A$10:$AN$73,5)</f>
        <v>06-2022</v>
      </c>
      <c r="AK66" s="340" t="str">
        <f>VLOOKUP(AK$64,'3a. TBond Main'!$A$10:$AN$73,5)</f>
        <v>06-2017</v>
      </c>
      <c r="AL66" s="340" t="str">
        <f>VLOOKUP(AL$64,'3a. TBond Main'!$A$10:$AN$73,5)</f>
        <v>09-2017</v>
      </c>
      <c r="AM66" s="340" t="str">
        <f>VLOOKUP(AM$64,'3a. TBond Main'!$A$10:$AN$73,5)</f>
        <v>09-2019</v>
      </c>
      <c r="AN66" s="340" t="str">
        <f>VLOOKUP(AN$64,'3a. TBond Main'!$A$10:$AN$73,5)</f>
        <v>12-2019</v>
      </c>
      <c r="AO66" s="340" t="str">
        <f>VLOOKUP(AO$64,'3a. TBond Main'!$A$10:$AN$73,5)</f>
        <v>12-2017</v>
      </c>
      <c r="AP66" s="340" t="str">
        <f>VLOOKUP(AP$64,'3a. TBond Main'!$A$10:$AN$73,5)</f>
        <v>03-2022</v>
      </c>
      <c r="AQ66" s="340" t="str">
        <f>VLOOKUP(AQ$64,'3a. TBond Main'!$A$10:$AN$73,5)</f>
        <v>03-2018</v>
      </c>
      <c r="AR66" s="340" t="str">
        <f>VLOOKUP(AR$64,'3a. TBond Main'!$A$10:$AN$73,5)</f>
        <v>06-2013</v>
      </c>
      <c r="AS66" s="340" t="str">
        <f>VLOOKUP(AS$64,'3a. TBond Main'!$A$10:$AN$73,5)</f>
        <v>09-2012</v>
      </c>
      <c r="AT66" s="340" t="str">
        <f>VLOOKUP(AT$64,'3a. TBond Main'!$A$10:$AN$73,5)</f>
        <v>09-2013</v>
      </c>
      <c r="AU66" s="340" t="str">
        <f>VLOOKUP(AU$64,'3a. TBond Main'!$A$10:$AN$73,5)</f>
        <v>03-2014</v>
      </c>
      <c r="AV66" s="340" t="str">
        <f>VLOOKUP(AV$64,'3a. TBond Main'!$A$10:$AN$73,5)</f>
        <v>06-2014</v>
      </c>
      <c r="AW66" s="340" t="str">
        <f>VLOOKUP(AW$64,'3a. TBond Main'!$A$10:$AN$73,5)</f>
        <v>09-2022</v>
      </c>
      <c r="AX66" s="340" t="str">
        <f>VLOOKUP(AX$64,'3a. TBond Main'!$A$10:$AN$73,5)</f>
        <v>06-2015</v>
      </c>
      <c r="AY66" s="340" t="str">
        <f>VLOOKUP(AY$64,'3a. TBond Main'!$A$10:$AN$73,5)</f>
        <v>03-2019</v>
      </c>
      <c r="AZ66" s="340" t="str">
        <f>VLOOKUP(AZ$64,'3a. TBond Main'!$A$10:$AN$73,5)</f>
        <v>06-2022</v>
      </c>
      <c r="BA66" s="340" t="str">
        <f>VLOOKUP(BA$64,'3a. TBond Main'!$A$10:$AN$73,5)</f>
        <v>12-2021</v>
      </c>
      <c r="BB66" s="340" t="str">
        <f>VLOOKUP(BB$64,'3a. TBond Main'!$A$10:$AN$73,5)</f>
        <v>03-2012</v>
      </c>
      <c r="BC66" s="340" t="str">
        <f>VLOOKUP(BC$64,'3a. TBond Main'!$A$10:$AN$73,5)</f>
        <v>12-2012</v>
      </c>
      <c r="BD66" s="340" t="str">
        <f>VLOOKUP(BD$64,'3a. TBond Main'!$A$10:$AN$73,5)</f>
        <v>03-2018</v>
      </c>
      <c r="BE66" s="340" t="str">
        <f>VLOOKUP(BE$64,'3a. TBond Main'!$A$10:$AN$73,5)</f>
        <v>06-2013</v>
      </c>
      <c r="BF66" s="340" t="str">
        <f>VLOOKUP(BF$64,'3a. TBond Main'!$A$10:$AN$73,5)</f>
        <v>09-2013</v>
      </c>
      <c r="BG66" s="340" t="str">
        <f>VLOOKUP(BG$64,'3a. TBond Main'!$A$10:$AN$73,5)</f>
        <v>12-2013</v>
      </c>
      <c r="BH66" s="340" t="str">
        <f>VLOOKUP(BH$64,'3a. TBond Main'!$A$10:$AN$73,5)</f>
        <v>03-2014</v>
      </c>
      <c r="BI66" s="340" t="str">
        <f>VLOOKUP(BI$64,'3a. TBond Main'!$A$10:$AN$73,5)</f>
        <v>09-2019</v>
      </c>
      <c r="BJ66" s="340" t="str">
        <f>VLOOKUP(BJ$64,'3a. TBond Main'!$A$10:$AN$73,5)</f>
        <v>03-2015</v>
      </c>
      <c r="BK66" s="340" t="str">
        <f>VLOOKUP(BK$64,'3a. TBond Main'!$A$10:$AN$73,5)</f>
        <v>09-2019</v>
      </c>
      <c r="BL66" s="340" t="str">
        <f>VLOOKUP(BL$64,'3a. TBond Main'!$A$10:$AN$73,5)</f>
        <v>03-2016</v>
      </c>
      <c r="BM66" s="340" t="str">
        <f>VLOOKUP(BM$64,'3a. TBond Main'!$A$10:$AN$73,5)</f>
        <v>06-2013</v>
      </c>
      <c r="BN66" s="340" t="str">
        <f>VLOOKUP(BN$64,'3a. TBond Main'!$A$10:$AN$73,5)</f>
        <v>03-2014</v>
      </c>
      <c r="BO66" s="340" t="str">
        <f>VLOOKUP(BO$64,'3a. TBond Main'!$A$10:$AN$73,5)</f>
        <v>06-2014</v>
      </c>
      <c r="BP66" s="340" t="str">
        <f>VLOOKUP(BP$64,'3a. TBond Main'!$A$10:$AN$73,5)</f>
        <v>03-2015</v>
      </c>
      <c r="BQ66" s="340"/>
      <c r="BR66" s="340" t="str">
        <f t="shared" ref="BR66:EC66" si="37">E67</f>
        <v>12-2022</v>
      </c>
      <c r="BS66" s="340" t="str">
        <f t="shared" si="37"/>
        <v>12-2022</v>
      </c>
      <c r="BT66" s="340" t="str">
        <f t="shared" si="37"/>
        <v>12-2022</v>
      </c>
      <c r="BU66" s="340" t="str">
        <f t="shared" si="37"/>
        <v>03-2023</v>
      </c>
      <c r="BV66" s="340" t="str">
        <f t="shared" si="37"/>
        <v>03-2023</v>
      </c>
      <c r="BW66" s="340" t="str">
        <f t="shared" si="37"/>
        <v>06-2023</v>
      </c>
      <c r="BX66" s="340" t="str">
        <f t="shared" si="37"/>
        <v>09-2023</v>
      </c>
      <c r="BY66" s="340" t="str">
        <f t="shared" si="37"/>
        <v>09-2023</v>
      </c>
      <c r="BZ66" s="340" t="str">
        <f t="shared" si="37"/>
        <v>09-2023</v>
      </c>
      <c r="CA66" s="340" t="str">
        <f t="shared" si="37"/>
        <v>12-2023</v>
      </c>
      <c r="CB66" s="340" t="str">
        <f t="shared" si="37"/>
        <v>12-2023</v>
      </c>
      <c r="CC66" s="340" t="str">
        <f t="shared" si="37"/>
        <v>12-2023</v>
      </c>
      <c r="CD66" s="340" t="str">
        <f t="shared" si="37"/>
        <v>03-2024</v>
      </c>
      <c r="CE66" s="340" t="str">
        <f t="shared" si="37"/>
        <v>03-2024</v>
      </c>
      <c r="CF66" s="340" t="str">
        <f t="shared" si="37"/>
        <v>06-2024</v>
      </c>
      <c r="CG66" s="340" t="str">
        <f t="shared" si="37"/>
        <v>09-2024</v>
      </c>
      <c r="CH66" s="340" t="str">
        <f t="shared" si="37"/>
        <v>09-2024</v>
      </c>
      <c r="CI66" s="340" t="str">
        <f t="shared" si="37"/>
        <v>12-2024</v>
      </c>
      <c r="CJ66" s="340" t="str">
        <f t="shared" si="37"/>
        <v>03-2025</v>
      </c>
      <c r="CK66" s="340" t="str">
        <f t="shared" si="37"/>
        <v>06-2025</v>
      </c>
      <c r="CL66" s="340" t="str">
        <f t="shared" si="37"/>
        <v>06-2025</v>
      </c>
      <c r="CM66" s="340" t="str">
        <f t="shared" si="37"/>
        <v>06-2025</v>
      </c>
      <c r="CN66" s="340" t="str">
        <f t="shared" si="37"/>
        <v>09-2025</v>
      </c>
      <c r="CO66" s="340" t="str">
        <f t="shared" si="37"/>
        <v>12-2025</v>
      </c>
      <c r="CP66" s="340" t="str">
        <f t="shared" si="37"/>
        <v>03-2026</v>
      </c>
      <c r="CQ66" s="340" t="str">
        <f t="shared" si="37"/>
        <v>03-2026</v>
      </c>
      <c r="CR66" s="340" t="str">
        <f t="shared" si="37"/>
        <v>03-2026</v>
      </c>
      <c r="CS66" s="340" t="str">
        <f t="shared" si="37"/>
        <v>06-2026</v>
      </c>
      <c r="CT66" s="340" t="str">
        <f t="shared" si="37"/>
        <v>09-2026</v>
      </c>
      <c r="CU66" s="340" t="str">
        <f t="shared" si="37"/>
        <v>12-2026</v>
      </c>
      <c r="CV66" s="340" t="str">
        <f t="shared" si="37"/>
        <v>03-2027</v>
      </c>
      <c r="CW66" s="340" t="str">
        <f t="shared" si="37"/>
        <v>06-2027</v>
      </c>
      <c r="CX66" s="340" t="str">
        <f t="shared" si="37"/>
        <v>06-2027</v>
      </c>
      <c r="CY66" s="340" t="str">
        <f t="shared" si="37"/>
        <v>09-2027</v>
      </c>
      <c r="CZ66" s="340" t="str">
        <f t="shared" si="37"/>
        <v>09-2027</v>
      </c>
      <c r="DA66" s="340" t="str">
        <f t="shared" si="37"/>
        <v>12-2027</v>
      </c>
      <c r="DB66" s="340" t="str">
        <f t="shared" si="37"/>
        <v>12-2027</v>
      </c>
      <c r="DC66" s="340" t="str">
        <f t="shared" si="37"/>
        <v>03-2028</v>
      </c>
      <c r="DD66" s="340" t="str">
        <f t="shared" si="37"/>
        <v>03-2028</v>
      </c>
      <c r="DE66" s="340" t="str">
        <f t="shared" si="37"/>
        <v>06-2028</v>
      </c>
      <c r="DF66" s="340" t="str">
        <f t="shared" si="37"/>
        <v>09-2028</v>
      </c>
      <c r="DG66" s="340" t="str">
        <f t="shared" si="37"/>
        <v>09-2028</v>
      </c>
      <c r="DH66" s="340" t="str">
        <f t="shared" si="37"/>
        <v>03-2029</v>
      </c>
      <c r="DI66" s="340" t="str">
        <f t="shared" si="37"/>
        <v>06-2029</v>
      </c>
      <c r="DJ66" s="340" t="str">
        <f t="shared" si="37"/>
        <v>09-2029</v>
      </c>
      <c r="DK66" s="340" t="str">
        <f t="shared" si="37"/>
        <v>06-2030</v>
      </c>
      <c r="DL66" s="340" t="str">
        <f t="shared" si="37"/>
        <v>03-2031</v>
      </c>
      <c r="DM66" s="340" t="str">
        <f t="shared" si="37"/>
        <v>06-2031</v>
      </c>
      <c r="DN66" s="340" t="str">
        <f t="shared" si="37"/>
        <v>12-2031</v>
      </c>
      <c r="DO66" s="340" t="str">
        <f t="shared" si="37"/>
        <v>03-2032</v>
      </c>
      <c r="DP66" s="340" t="str">
        <f t="shared" si="37"/>
        <v>12-2032</v>
      </c>
      <c r="DQ66" s="340" t="str">
        <f t="shared" si="37"/>
        <v>03-2033</v>
      </c>
      <c r="DR66" s="340" t="str">
        <f t="shared" si="37"/>
        <v>06-2033</v>
      </c>
      <c r="DS66" s="340" t="str">
        <f t="shared" si="37"/>
        <v>09-2033</v>
      </c>
      <c r="DT66" s="340" t="str">
        <f t="shared" si="37"/>
        <v>12-2033</v>
      </c>
      <c r="DU66" s="340" t="str">
        <f t="shared" si="37"/>
        <v>03-2034</v>
      </c>
      <c r="DV66" s="340" t="str">
        <f t="shared" si="37"/>
        <v>09-2034</v>
      </c>
      <c r="DW66" s="340" t="str">
        <f t="shared" si="37"/>
        <v>03-2035</v>
      </c>
      <c r="DX66" s="340" t="str">
        <f t="shared" si="37"/>
        <v>09-2039</v>
      </c>
      <c r="DY66" s="340" t="str">
        <f t="shared" si="37"/>
        <v>03-2041</v>
      </c>
      <c r="DZ66" s="340" t="str">
        <f t="shared" si="37"/>
        <v>06-2043</v>
      </c>
      <c r="EA66" s="340" t="str">
        <f t="shared" si="37"/>
        <v>03-2044</v>
      </c>
      <c r="EB66" s="340" t="str">
        <f t="shared" si="37"/>
        <v>06-2044</v>
      </c>
      <c r="EC66" s="340" t="str">
        <f t="shared" si="37"/>
        <v>03-2045</v>
      </c>
      <c r="ED66" s="396"/>
      <c r="EE66" s="340" t="str">
        <f t="shared" ref="EE66:GP66" si="38">BR67</f>
        <v>12-2031</v>
      </c>
      <c r="EF66" s="340" t="str">
        <f t="shared" si="38"/>
        <v>12-2025</v>
      </c>
      <c r="EG66" s="340" t="str">
        <f t="shared" si="38"/>
        <v>12-2025</v>
      </c>
      <c r="EH66" s="340" t="str">
        <f t="shared" si="38"/>
        <v>03-2026</v>
      </c>
      <c r="EI66" s="340" t="str">
        <f t="shared" si="38"/>
        <v>03-2028</v>
      </c>
      <c r="EJ66" s="340" t="str">
        <f t="shared" si="38"/>
        <v>06-2029</v>
      </c>
      <c r="EK66" s="340" t="str">
        <f t="shared" si="38"/>
        <v>09-2028</v>
      </c>
      <c r="EL66" s="340" t="str">
        <f t="shared" si="38"/>
        <v>09-2034</v>
      </c>
      <c r="EM66" s="340" t="str">
        <f t="shared" si="38"/>
        <v>09-2033</v>
      </c>
      <c r="EN66" s="340" t="str">
        <f t="shared" si="38"/>
        <v>12-2043</v>
      </c>
      <c r="EO66" s="340" t="str">
        <f t="shared" si="38"/>
        <v>12-2026</v>
      </c>
      <c r="EP66" s="340" t="str">
        <f t="shared" si="38"/>
        <v>12-2028</v>
      </c>
      <c r="EQ66" s="340" t="str">
        <f t="shared" si="38"/>
        <v>03-2034</v>
      </c>
      <c r="ER66" s="340" t="str">
        <f t="shared" si="38"/>
        <v>03-2029</v>
      </c>
      <c r="ES66" s="340" t="str">
        <f t="shared" si="38"/>
        <v>06-2029</v>
      </c>
      <c r="ET66" s="340" t="str">
        <f t="shared" si="38"/>
        <v>09-2032</v>
      </c>
      <c r="EU66" s="340" t="str">
        <f t="shared" si="38"/>
        <v>09-2029</v>
      </c>
      <c r="EV66" s="340" t="str">
        <f t="shared" si="38"/>
        <v>12-2034</v>
      </c>
      <c r="EW66" s="340" t="str">
        <f t="shared" si="38"/>
        <v>03-2035</v>
      </c>
      <c r="EX66" s="340" t="str">
        <f t="shared" si="38"/>
        <v>06-2037</v>
      </c>
      <c r="EY66" s="340" t="str">
        <f t="shared" si="38"/>
        <v>06-2029</v>
      </c>
      <c r="EZ66" s="340" t="str">
        <f t="shared" si="38"/>
        <v>06-2028</v>
      </c>
      <c r="FA66" s="340" t="str">
        <f t="shared" si="38"/>
        <v>09-2035</v>
      </c>
      <c r="FB66" s="340" t="str">
        <f t="shared" si="38"/>
        <v>12-2033</v>
      </c>
      <c r="FC66" s="340" t="str">
        <f t="shared" si="38"/>
        <v>03-2031</v>
      </c>
      <c r="FD66" s="340" t="str">
        <f t="shared" si="38"/>
        <v>03-2039</v>
      </c>
      <c r="FE66" s="340" t="str">
        <f t="shared" si="38"/>
        <v>03-2041</v>
      </c>
      <c r="FF66" s="340" t="str">
        <f t="shared" si="38"/>
        <v>06-2038</v>
      </c>
      <c r="FG66" s="340" t="str">
        <f t="shared" si="38"/>
        <v>09-2036</v>
      </c>
      <c r="FH66" s="340" t="str">
        <f t="shared" si="38"/>
        <v>12-2036</v>
      </c>
      <c r="FI66" s="340" t="str">
        <f t="shared" si="38"/>
        <v>03-2035</v>
      </c>
      <c r="FJ66" s="340" t="str">
        <f t="shared" si="38"/>
        <v>06-2032</v>
      </c>
      <c r="FK66" s="340" t="str">
        <f t="shared" si="38"/>
        <v>06-2037</v>
      </c>
      <c r="FL66" s="340" t="str">
        <f t="shared" si="38"/>
        <v>09-2037</v>
      </c>
      <c r="FM66" s="340" t="str">
        <f t="shared" si="38"/>
        <v>09-2035</v>
      </c>
      <c r="FN66" s="340" t="str">
        <f t="shared" si="38"/>
        <v>12-2035</v>
      </c>
      <c r="FO66" s="340" t="str">
        <f t="shared" si="38"/>
        <v>12-2037</v>
      </c>
      <c r="FP66" s="340" t="str">
        <f t="shared" si="38"/>
        <v>03-2034</v>
      </c>
      <c r="FQ66" s="340" t="str">
        <f t="shared" si="38"/>
        <v>03-2038</v>
      </c>
      <c r="FR66" s="340" t="str">
        <f t="shared" si="38"/>
        <v>06-2043</v>
      </c>
      <c r="FS66" s="340" t="str">
        <f t="shared" si="38"/>
        <v>09-2044</v>
      </c>
      <c r="FT66" s="340" t="str">
        <f t="shared" si="38"/>
        <v>09-2043</v>
      </c>
      <c r="FU66" s="340" t="str">
        <f t="shared" si="38"/>
        <v>03-2044</v>
      </c>
      <c r="FV66" s="340" t="str">
        <f t="shared" si="38"/>
        <v>06-2044</v>
      </c>
      <c r="FW66" s="340" t="str">
        <f t="shared" si="38"/>
        <v>09-2036</v>
      </c>
      <c r="FX66" s="340" t="str">
        <f t="shared" si="38"/>
        <v>06-2045</v>
      </c>
      <c r="FY66" s="340" t="str">
        <f t="shared" si="38"/>
        <v>03-2043</v>
      </c>
      <c r="FZ66" s="340" t="str">
        <f t="shared" si="38"/>
        <v>06-2040</v>
      </c>
      <c r="GA66" s="340" t="str">
        <f t="shared" si="38"/>
        <v>12-2041</v>
      </c>
      <c r="GB66" s="340" t="str">
        <f t="shared" si="38"/>
        <v>03-2052</v>
      </c>
      <c r="GC66" s="340" t="str">
        <f t="shared" si="38"/>
        <v>12-2052</v>
      </c>
      <c r="GD66" s="340" t="str">
        <f t="shared" si="38"/>
        <v>03-2048</v>
      </c>
      <c r="GE66" s="340" t="str">
        <f t="shared" si="38"/>
        <v>06-2053</v>
      </c>
      <c r="GF66" s="340" t="str">
        <f t="shared" si="38"/>
        <v>09-2053</v>
      </c>
      <c r="GG66" s="340" t="str">
        <f t="shared" si="38"/>
        <v>12-2053</v>
      </c>
      <c r="GH66" s="340" t="str">
        <f t="shared" si="38"/>
        <v>03-2054</v>
      </c>
      <c r="GI66" s="340" t="str">
        <f t="shared" si="38"/>
        <v>09-2049</v>
      </c>
      <c r="GJ66" s="340" t="str">
        <f t="shared" si="38"/>
        <v>03-2055</v>
      </c>
      <c r="GK66" s="340" t="str">
        <f t="shared" si="38"/>
        <v>09-2059</v>
      </c>
      <c r="GL66" s="340" t="str">
        <f t="shared" si="38"/>
        <v>03-2066</v>
      </c>
      <c r="GM66" s="340" t="str">
        <f t="shared" si="38"/>
        <v>06-2073</v>
      </c>
      <c r="GN66" s="340" t="str">
        <f t="shared" si="38"/>
        <v>03-2074</v>
      </c>
      <c r="GO66" s="340" t="str">
        <f t="shared" si="38"/>
        <v>06-2074</v>
      </c>
      <c r="GP66" s="340" t="str">
        <f t="shared" si="38"/>
        <v>03-2075</v>
      </c>
      <c r="GQ66" s="340"/>
      <c r="GR66" s="340" t="str">
        <f t="shared" ref="GR66:JC66" si="39">EE67</f>
        <v>12-2040</v>
      </c>
      <c r="GS66" s="340" t="str">
        <f t="shared" si="39"/>
        <v>12-2028</v>
      </c>
      <c r="GT66" s="340" t="str">
        <f t="shared" si="39"/>
        <v>12-2028</v>
      </c>
      <c r="GU66" s="340" t="str">
        <f t="shared" si="39"/>
        <v>03-2029</v>
      </c>
      <c r="GV66" s="340" t="str">
        <f t="shared" si="39"/>
        <v>03-2033</v>
      </c>
      <c r="GW66" s="340" t="str">
        <f t="shared" si="39"/>
        <v>06-2035</v>
      </c>
      <c r="GX66" s="340" t="str">
        <f t="shared" si="39"/>
        <v>09-2033</v>
      </c>
      <c r="GY66" s="340" t="str">
        <f t="shared" si="39"/>
        <v>09-2045</v>
      </c>
      <c r="GZ66" s="340" t="str">
        <f t="shared" si="39"/>
        <v>09-2043</v>
      </c>
      <c r="HA66" s="340" t="str">
        <f t="shared" si="39"/>
        <v>12-2063</v>
      </c>
      <c r="HB66" s="340" t="str">
        <f t="shared" si="39"/>
        <v>12-2029</v>
      </c>
      <c r="HC66" s="340" t="str">
        <f t="shared" si="39"/>
        <v>12-2033</v>
      </c>
      <c r="HD66" s="340" t="str">
        <f t="shared" si="39"/>
        <v>03-2044</v>
      </c>
      <c r="HE66" s="340" t="str">
        <f t="shared" si="39"/>
        <v>03-2034</v>
      </c>
      <c r="HF66" s="340" t="str">
        <f t="shared" si="39"/>
        <v>06-2034</v>
      </c>
      <c r="HG66" s="340" t="str">
        <f t="shared" si="39"/>
        <v>09-2040</v>
      </c>
      <c r="HH66" s="340" t="str">
        <f t="shared" si="39"/>
        <v>09-2034</v>
      </c>
      <c r="HI66" s="340" t="str">
        <f t="shared" si="39"/>
        <v>12-2044</v>
      </c>
      <c r="HJ66" s="340" t="str">
        <f t="shared" si="39"/>
        <v>03-2045</v>
      </c>
      <c r="HK66" s="340" t="str">
        <f t="shared" si="39"/>
        <v>06-2049</v>
      </c>
      <c r="HL66" s="340" t="str">
        <f t="shared" si="39"/>
        <v>06-2033</v>
      </c>
      <c r="HM66" s="340" t="str">
        <f t="shared" si="39"/>
        <v>06-2031</v>
      </c>
      <c r="HN66" s="340" t="str">
        <f t="shared" si="39"/>
        <v>09-2045</v>
      </c>
      <c r="HO66" s="340" t="str">
        <f t="shared" si="39"/>
        <v>12-2041</v>
      </c>
      <c r="HP66" s="340" t="str">
        <f t="shared" si="39"/>
        <v>03-2036</v>
      </c>
      <c r="HQ66" s="340" t="str">
        <f t="shared" si="39"/>
        <v>03-2052</v>
      </c>
      <c r="HR66" s="340" t="str">
        <f t="shared" si="39"/>
        <v>03-2056</v>
      </c>
      <c r="HS66" s="340" t="str">
        <f t="shared" si="39"/>
        <v>06-2050</v>
      </c>
      <c r="HT66" s="340" t="str">
        <f t="shared" si="39"/>
        <v>09-2046</v>
      </c>
      <c r="HU66" s="340" t="str">
        <f t="shared" si="39"/>
        <v>12-2046</v>
      </c>
      <c r="HV66" s="340" t="str">
        <f t="shared" si="39"/>
        <v>03-2043</v>
      </c>
      <c r="HW66" s="340" t="str">
        <f t="shared" si="39"/>
        <v>06-2037</v>
      </c>
      <c r="HX66" s="340" t="str">
        <f t="shared" si="39"/>
        <v>06-2047</v>
      </c>
      <c r="HY66" s="340" t="str">
        <f t="shared" si="39"/>
        <v>09-2047</v>
      </c>
      <c r="HZ66" s="340" t="str">
        <f t="shared" si="39"/>
        <v>09-2043</v>
      </c>
      <c r="IA66" s="340" t="str">
        <f t="shared" si="39"/>
        <v>12-2043</v>
      </c>
      <c r="IB66" s="340" t="str">
        <f t="shared" si="39"/>
        <v>12-2047</v>
      </c>
      <c r="IC66" s="340" t="str">
        <f t="shared" si="39"/>
        <v>03-2040</v>
      </c>
      <c r="ID66" s="340" t="str">
        <f t="shared" si="39"/>
        <v>03-2048</v>
      </c>
      <c r="IE66" s="340" t="str">
        <f t="shared" si="39"/>
        <v>06-2058</v>
      </c>
      <c r="IF66" s="340" t="str">
        <f t="shared" si="39"/>
        <v>09-2060</v>
      </c>
      <c r="IG66" s="340" t="str">
        <f t="shared" si="39"/>
        <v>09-2058</v>
      </c>
      <c r="IH66" s="340" t="str">
        <f t="shared" si="39"/>
        <v>03-2059</v>
      </c>
      <c r="II66" s="340" t="str">
        <f t="shared" si="39"/>
        <v>06-2059</v>
      </c>
      <c r="IJ66" s="340" t="str">
        <f t="shared" si="39"/>
        <v>09-2043</v>
      </c>
      <c r="IK66" s="340" t="str">
        <f t="shared" si="39"/>
        <v>06-2060</v>
      </c>
      <c r="IL66" s="340" t="str">
        <f t="shared" si="39"/>
        <v>03-2055</v>
      </c>
      <c r="IM66" s="340" t="str">
        <f t="shared" si="39"/>
        <v>06-2049</v>
      </c>
      <c r="IN66" s="340" t="str">
        <f t="shared" si="39"/>
        <v>12-2051</v>
      </c>
      <c r="IO66" s="340" t="str">
        <f t="shared" si="39"/>
        <v>03-2072</v>
      </c>
      <c r="IP66" s="340" t="str">
        <f t="shared" si="39"/>
        <v>12-2072</v>
      </c>
      <c r="IQ66" s="340" t="str">
        <f t="shared" si="39"/>
        <v>03-2063</v>
      </c>
      <c r="IR66" s="340" t="str">
        <f t="shared" si="39"/>
        <v>06-2073</v>
      </c>
      <c r="IS66" s="340" t="str">
        <f t="shared" si="39"/>
        <v>09-2073</v>
      </c>
      <c r="IT66" s="340" t="str">
        <f t="shared" si="39"/>
        <v>12-2073</v>
      </c>
      <c r="IU66" s="340" t="str">
        <f t="shared" si="39"/>
        <v>03-2074</v>
      </c>
      <c r="IV66" s="340" t="str">
        <f t="shared" si="39"/>
        <v>09-2064</v>
      </c>
      <c r="IW66" s="340" t="str">
        <f t="shared" si="39"/>
        <v>03-2075</v>
      </c>
      <c r="IX66" s="340" t="str">
        <f t="shared" si="39"/>
        <v>09-2079</v>
      </c>
      <c r="IY66" s="340" t="str">
        <f t="shared" si="39"/>
        <v>03-2091</v>
      </c>
      <c r="IZ66" s="340" t="str">
        <f t="shared" si="39"/>
        <v>06-2103</v>
      </c>
      <c r="JA66" s="340" t="str">
        <f t="shared" si="39"/>
        <v>03-2104</v>
      </c>
      <c r="JB66" s="340" t="str">
        <f t="shared" si="39"/>
        <v>06-2104</v>
      </c>
      <c r="JC66" s="340" t="str">
        <f t="shared" si="39"/>
        <v>03-2105</v>
      </c>
      <c r="JD66" s="340"/>
      <c r="JE66" s="340" t="str">
        <f t="shared" ref="JE66:LP66" si="40">GR67</f>
        <v>12-2049</v>
      </c>
      <c r="JF66" s="340" t="str">
        <f t="shared" si="40"/>
        <v>12-2031</v>
      </c>
      <c r="JG66" s="340" t="str">
        <f t="shared" si="40"/>
        <v>12-2031</v>
      </c>
      <c r="JH66" s="340" t="str">
        <f t="shared" si="40"/>
        <v>03-2032</v>
      </c>
      <c r="JI66" s="340" t="str">
        <f t="shared" si="40"/>
        <v>03-2038</v>
      </c>
      <c r="JJ66" s="340" t="str">
        <f t="shared" si="40"/>
        <v>06-2041</v>
      </c>
      <c r="JK66" s="340" t="str">
        <f t="shared" si="40"/>
        <v>09-2038</v>
      </c>
      <c r="JL66" s="340" t="str">
        <f t="shared" si="40"/>
        <v>09-2056</v>
      </c>
      <c r="JM66" s="340" t="str">
        <f t="shared" si="40"/>
        <v>09-2053</v>
      </c>
      <c r="JN66" s="340" t="str">
        <f t="shared" si="40"/>
        <v>12-2083</v>
      </c>
      <c r="JO66" s="340" t="str">
        <f t="shared" si="40"/>
        <v>12-2032</v>
      </c>
      <c r="JP66" s="340" t="str">
        <f t="shared" si="40"/>
        <v>12-2038</v>
      </c>
      <c r="JQ66" s="340" t="str">
        <f t="shared" si="40"/>
        <v>03-2054</v>
      </c>
      <c r="JR66" s="340" t="str">
        <f t="shared" si="40"/>
        <v>03-2039</v>
      </c>
      <c r="JS66" s="340" t="str">
        <f t="shared" si="40"/>
        <v>06-2039</v>
      </c>
      <c r="JT66" s="340" t="str">
        <f t="shared" si="40"/>
        <v>09-2048</v>
      </c>
      <c r="JU66" s="340" t="str">
        <f t="shared" si="40"/>
        <v>09-2039</v>
      </c>
      <c r="JV66" s="340" t="str">
        <f t="shared" si="40"/>
        <v>12-2054</v>
      </c>
      <c r="JW66" s="340" t="str">
        <f t="shared" si="40"/>
        <v>03-2055</v>
      </c>
      <c r="JX66" s="340" t="str">
        <f t="shared" si="40"/>
        <v>06-2061</v>
      </c>
      <c r="JY66" s="340" t="str">
        <f t="shared" si="40"/>
        <v>06-2037</v>
      </c>
      <c r="JZ66" s="340" t="str">
        <f t="shared" si="40"/>
        <v>06-2034</v>
      </c>
      <c r="KA66" s="340" t="str">
        <f t="shared" si="40"/>
        <v>09-2055</v>
      </c>
      <c r="KB66" s="340" t="str">
        <f t="shared" si="40"/>
        <v>12-2049</v>
      </c>
      <c r="KC66" s="340" t="str">
        <f t="shared" si="40"/>
        <v>03-2041</v>
      </c>
      <c r="KD66" s="340" t="str">
        <f t="shared" si="40"/>
        <v>03-2065</v>
      </c>
      <c r="KE66" s="340" t="str">
        <f t="shared" si="40"/>
        <v>03-2071</v>
      </c>
      <c r="KF66" s="340" t="str">
        <f t="shared" si="40"/>
        <v>06-2062</v>
      </c>
      <c r="KG66" s="340" t="str">
        <f t="shared" si="40"/>
        <v>09-2056</v>
      </c>
      <c r="KH66" s="340" t="str">
        <f t="shared" si="40"/>
        <v>12-2056</v>
      </c>
      <c r="KI66" s="340" t="str">
        <f t="shared" si="40"/>
        <v>03-2051</v>
      </c>
      <c r="KJ66" s="340" t="str">
        <f t="shared" si="40"/>
        <v>06-2042</v>
      </c>
      <c r="KK66" s="340" t="str">
        <f t="shared" si="40"/>
        <v>06-2057</v>
      </c>
      <c r="KL66" s="340" t="str">
        <f t="shared" si="40"/>
        <v>09-2057</v>
      </c>
      <c r="KM66" s="340" t="str">
        <f t="shared" si="40"/>
        <v>09-2051</v>
      </c>
      <c r="KN66" s="340" t="str">
        <f t="shared" si="40"/>
        <v>12-2051</v>
      </c>
      <c r="KO66" s="340" t="str">
        <f t="shared" si="40"/>
        <v>12-2057</v>
      </c>
      <c r="KP66" s="340" t="str">
        <f t="shared" si="40"/>
        <v>03-2046</v>
      </c>
      <c r="KQ66" s="340" t="str">
        <f t="shared" si="40"/>
        <v>03-2058</v>
      </c>
      <c r="KR66" s="340" t="str">
        <f t="shared" si="40"/>
        <v>06-2073</v>
      </c>
      <c r="KS66" s="340" t="str">
        <f t="shared" si="40"/>
        <v>09-2076</v>
      </c>
      <c r="KT66" s="340" t="str">
        <f t="shared" si="40"/>
        <v>09-2073</v>
      </c>
      <c r="KU66" s="340" t="str">
        <f t="shared" si="40"/>
        <v>03-2074</v>
      </c>
      <c r="KV66" s="340" t="str">
        <f t="shared" si="40"/>
        <v>06-2074</v>
      </c>
      <c r="KW66" s="340" t="str">
        <f t="shared" si="40"/>
        <v>09-2050</v>
      </c>
      <c r="KX66" s="340" t="str">
        <f t="shared" si="40"/>
        <v>06-2075</v>
      </c>
      <c r="KY66" s="340" t="str">
        <f t="shared" si="40"/>
        <v>03-2067</v>
      </c>
      <c r="KZ66" s="340" t="str">
        <f t="shared" si="40"/>
        <v>06-2058</v>
      </c>
      <c r="LA66" s="340" t="str">
        <f t="shared" si="40"/>
        <v>12-2061</v>
      </c>
      <c r="LB66" s="340" t="str">
        <f t="shared" si="40"/>
        <v>03-2092</v>
      </c>
      <c r="LC66" s="340" t="str">
        <f t="shared" si="40"/>
        <v>12-2092</v>
      </c>
      <c r="LD66" s="340" t="str">
        <f t="shared" si="40"/>
        <v>03-2078</v>
      </c>
      <c r="LE66" s="340" t="str">
        <f t="shared" si="40"/>
        <v>06-2093</v>
      </c>
      <c r="LF66" s="340" t="str">
        <f t="shared" si="40"/>
        <v>09-2093</v>
      </c>
      <c r="LG66" s="340" t="str">
        <f t="shared" si="40"/>
        <v>12-2093</v>
      </c>
      <c r="LH66" s="340" t="str">
        <f t="shared" si="40"/>
        <v>03-2094</v>
      </c>
      <c r="LI66" s="340" t="str">
        <f t="shared" si="40"/>
        <v>09-2079</v>
      </c>
      <c r="LJ66" s="340" t="str">
        <f t="shared" si="40"/>
        <v>03-2095</v>
      </c>
      <c r="LK66" s="340" t="str">
        <f t="shared" si="40"/>
        <v>09-2099</v>
      </c>
      <c r="LL66" s="340" t="str">
        <f t="shared" si="40"/>
        <v>03-2116</v>
      </c>
      <c r="LM66" s="340" t="str">
        <f t="shared" si="40"/>
        <v>06-2133</v>
      </c>
      <c r="LN66" s="340" t="str">
        <f t="shared" si="40"/>
        <v>03-2134</v>
      </c>
      <c r="LO66" s="340" t="str">
        <f t="shared" si="40"/>
        <v>06-2134</v>
      </c>
      <c r="LP66" s="340" t="str">
        <f t="shared" si="40"/>
        <v>03-2135</v>
      </c>
    </row>
    <row r="67">
      <c r="C67" s="338"/>
      <c r="D67" s="138" t="s">
        <v>170</v>
      </c>
      <c r="E67" s="397" t="str">
        <f>VLOOKUP(E$64,'3a. TBond Main'!$A$10:$AN$73,12)</f>
        <v>12-2022</v>
      </c>
      <c r="F67" s="397" t="str">
        <f>VLOOKUP(F$64,'3a. TBond Main'!$A$10:$AN$73,12)</f>
        <v>12-2022</v>
      </c>
      <c r="G67" s="397" t="str">
        <f>VLOOKUP(G$64,'3a. TBond Main'!$A$10:$AN$73,12)</f>
        <v>12-2022</v>
      </c>
      <c r="H67" s="397" t="str">
        <f>VLOOKUP(H$64,'3a. TBond Main'!$A$10:$AN$73,12)</f>
        <v>03-2023</v>
      </c>
      <c r="I67" s="397" t="str">
        <f>VLOOKUP(I$64,'3a. TBond Main'!$A$10:$AN$73,12)</f>
        <v>03-2023</v>
      </c>
      <c r="J67" s="397" t="str">
        <f>VLOOKUP(J$64,'3a. TBond Main'!$A$10:$AN$73,12)</f>
        <v>06-2023</v>
      </c>
      <c r="K67" s="397" t="str">
        <f>VLOOKUP(K$64,'3a. TBond Main'!$A$10:$AN$73,12)</f>
        <v>09-2023</v>
      </c>
      <c r="L67" s="397" t="str">
        <f>VLOOKUP(L$64,'3a. TBond Main'!$A$10:$AN$73,12)</f>
        <v>09-2023</v>
      </c>
      <c r="M67" s="397" t="str">
        <f>VLOOKUP(M$64,'3a. TBond Main'!$A$10:$AN$73,12)</f>
        <v>09-2023</v>
      </c>
      <c r="N67" s="397" t="str">
        <f>VLOOKUP(N$64,'3a. TBond Main'!$A$10:$AN$73,12)</f>
        <v>12-2023</v>
      </c>
      <c r="O67" s="397" t="str">
        <f>VLOOKUP(O$64,'3a. TBond Main'!$A$10:$AN$73,12)</f>
        <v>12-2023</v>
      </c>
      <c r="P67" s="397" t="str">
        <f>VLOOKUP(P$64,'3a. TBond Main'!$A$10:$AN$73,12)</f>
        <v>12-2023</v>
      </c>
      <c r="Q67" s="397" t="str">
        <f>VLOOKUP(Q$64,'3a. TBond Main'!$A$10:$AN$73,12)</f>
        <v>03-2024</v>
      </c>
      <c r="R67" s="397" t="str">
        <f>VLOOKUP(R$64,'3a. TBond Main'!$A$10:$AN$73,12)</f>
        <v>03-2024</v>
      </c>
      <c r="S67" s="397" t="str">
        <f>VLOOKUP(S$64,'3a. TBond Main'!$A$10:$AN$73,12)</f>
        <v>06-2024</v>
      </c>
      <c r="T67" s="397" t="str">
        <f>VLOOKUP(T$64,'3a. TBond Main'!$A$10:$AN$73,12)</f>
        <v>09-2024</v>
      </c>
      <c r="U67" s="397" t="str">
        <f>VLOOKUP(U$64,'3a. TBond Main'!$A$10:$AN$73,12)</f>
        <v>09-2024</v>
      </c>
      <c r="V67" s="397" t="str">
        <f>VLOOKUP(V$64,'3a. TBond Main'!$A$10:$AN$73,12)</f>
        <v>12-2024</v>
      </c>
      <c r="W67" s="397" t="str">
        <f>VLOOKUP(W$64,'3a. TBond Main'!$A$10:$AN$73,12)</f>
        <v>03-2025</v>
      </c>
      <c r="X67" s="397" t="str">
        <f>VLOOKUP(X$64,'3a. TBond Main'!$A$10:$AN$73,12)</f>
        <v>06-2025</v>
      </c>
      <c r="Y67" s="397" t="str">
        <f>VLOOKUP(Y$64,'3a. TBond Main'!$A$10:$AN$73,12)</f>
        <v>06-2025</v>
      </c>
      <c r="Z67" s="397" t="str">
        <f>VLOOKUP(Z$64,'3a. TBond Main'!$A$10:$AN$73,12)</f>
        <v>06-2025</v>
      </c>
      <c r="AA67" s="397" t="str">
        <f>VLOOKUP(AA$64,'3a. TBond Main'!$A$10:$AN$73,12)</f>
        <v>09-2025</v>
      </c>
      <c r="AB67" s="397" t="str">
        <f>VLOOKUP(AB$64,'3a. TBond Main'!$A$10:$AN$73,12)</f>
        <v>12-2025</v>
      </c>
      <c r="AC67" s="397" t="str">
        <f>VLOOKUP(AC$64,'3a. TBond Main'!$A$10:$AN$73,12)</f>
        <v>03-2026</v>
      </c>
      <c r="AD67" s="397" t="str">
        <f>VLOOKUP(AD$64,'3a. TBond Main'!$A$10:$AN$73,12)</f>
        <v>03-2026</v>
      </c>
      <c r="AE67" s="397" t="str">
        <f>VLOOKUP(AE$64,'3a. TBond Main'!$A$10:$AN$73,12)</f>
        <v>03-2026</v>
      </c>
      <c r="AF67" s="397" t="str">
        <f>VLOOKUP(AF$64,'3a. TBond Main'!$A$10:$AN$73,12)</f>
        <v>06-2026</v>
      </c>
      <c r="AG67" s="397" t="str">
        <f>VLOOKUP(AG$64,'3a. TBond Main'!$A$10:$AN$73,12)</f>
        <v>09-2026</v>
      </c>
      <c r="AH67" s="397" t="str">
        <f>VLOOKUP(AH$64,'3a. TBond Main'!$A$10:$AN$73,12)</f>
        <v>12-2026</v>
      </c>
      <c r="AI67" s="397" t="str">
        <f>VLOOKUP(AI$64,'3a. TBond Main'!$A$10:$AN$73,12)</f>
        <v>03-2027</v>
      </c>
      <c r="AJ67" s="397" t="str">
        <f>VLOOKUP(AJ$64,'3a. TBond Main'!$A$10:$AN$73,12)</f>
        <v>06-2027</v>
      </c>
      <c r="AK67" s="397" t="str">
        <f>VLOOKUP(AK$64,'3a. TBond Main'!$A$10:$AN$73,12)</f>
        <v>06-2027</v>
      </c>
      <c r="AL67" s="397" t="str">
        <f>VLOOKUP(AL$64,'3a. TBond Main'!$A$10:$AN$73,12)</f>
        <v>09-2027</v>
      </c>
      <c r="AM67" s="397" t="str">
        <f>VLOOKUP(AM$64,'3a. TBond Main'!$A$10:$AN$73,12)</f>
        <v>09-2027</v>
      </c>
      <c r="AN67" s="397" t="str">
        <f>VLOOKUP(AN$64,'3a. TBond Main'!$A$10:$AN$73,12)</f>
        <v>12-2027</v>
      </c>
      <c r="AO67" s="397" t="str">
        <f>VLOOKUP(AO$64,'3a. TBond Main'!$A$10:$AN$73,12)</f>
        <v>12-2027</v>
      </c>
      <c r="AP67" s="397" t="str">
        <f>VLOOKUP(AP$64,'3a. TBond Main'!$A$10:$AN$73,12)</f>
        <v>03-2028</v>
      </c>
      <c r="AQ67" s="397" t="str">
        <f>VLOOKUP(AQ$64,'3a. TBond Main'!$A$10:$AN$73,12)</f>
        <v>03-2028</v>
      </c>
      <c r="AR67" s="397" t="str">
        <f>VLOOKUP(AR$64,'3a. TBond Main'!$A$10:$AN$73,12)</f>
        <v>06-2028</v>
      </c>
      <c r="AS67" s="397" t="str">
        <f>VLOOKUP(AS$64,'3a. TBond Main'!$A$10:$AN$73,12)</f>
        <v>09-2028</v>
      </c>
      <c r="AT67" s="397" t="str">
        <f>VLOOKUP(AT$64,'3a. TBond Main'!$A$10:$AN$73,12)</f>
        <v>09-2028</v>
      </c>
      <c r="AU67" s="397" t="str">
        <f>VLOOKUP(AU$64,'3a. TBond Main'!$A$10:$AN$73,12)</f>
        <v>03-2029</v>
      </c>
      <c r="AV67" s="397" t="str">
        <f>VLOOKUP(AV$64,'3a. TBond Main'!$A$10:$AN$73,12)</f>
        <v>06-2029</v>
      </c>
      <c r="AW67" s="397" t="str">
        <f>VLOOKUP(AW$64,'3a. TBond Main'!$A$10:$AN$73,12)</f>
        <v>09-2029</v>
      </c>
      <c r="AX67" s="397" t="str">
        <f>VLOOKUP(AX$64,'3a. TBond Main'!$A$10:$AN$73,12)</f>
        <v>06-2030</v>
      </c>
      <c r="AY67" s="397" t="str">
        <f>VLOOKUP(AY$64,'3a. TBond Main'!$A$10:$AN$73,12)</f>
        <v>03-2031</v>
      </c>
      <c r="AZ67" s="397" t="str">
        <f>VLOOKUP(AZ$64,'3a. TBond Main'!$A$10:$AN$73,12)</f>
        <v>06-2031</v>
      </c>
      <c r="BA67" s="397" t="str">
        <f>VLOOKUP(BA$64,'3a. TBond Main'!$A$10:$AN$73,12)</f>
        <v>12-2031</v>
      </c>
      <c r="BB67" s="397" t="str">
        <f>VLOOKUP(BB$64,'3a. TBond Main'!$A$10:$AN$73,12)</f>
        <v>03-2032</v>
      </c>
      <c r="BC67" s="397" t="str">
        <f>VLOOKUP(BC$64,'3a. TBond Main'!$A$10:$AN$73,12)</f>
        <v>12-2032</v>
      </c>
      <c r="BD67" s="397" t="str">
        <f>VLOOKUP(BD$64,'3a. TBond Main'!$A$10:$AN$73,12)</f>
        <v>03-2033</v>
      </c>
      <c r="BE67" s="397" t="str">
        <f>VLOOKUP(BE$64,'3a. TBond Main'!$A$10:$AN$73,12)</f>
        <v>06-2033</v>
      </c>
      <c r="BF67" s="397" t="str">
        <f>VLOOKUP(BF$64,'3a. TBond Main'!$A$10:$AN$73,12)</f>
        <v>09-2033</v>
      </c>
      <c r="BG67" s="397" t="str">
        <f>VLOOKUP(BG$64,'3a. TBond Main'!$A$10:$AN$73,12)</f>
        <v>12-2033</v>
      </c>
      <c r="BH67" s="397" t="str">
        <f>VLOOKUP(BH$64,'3a. TBond Main'!$A$10:$AN$73,12)</f>
        <v>03-2034</v>
      </c>
      <c r="BI67" s="397" t="str">
        <f>VLOOKUP(BI$64,'3a. TBond Main'!$A$10:$AN$73,12)</f>
        <v>09-2034</v>
      </c>
      <c r="BJ67" s="397" t="str">
        <f>VLOOKUP(BJ$64,'3a. TBond Main'!$A$10:$AN$73,12)</f>
        <v>03-2035</v>
      </c>
      <c r="BK67" s="397" t="str">
        <f>VLOOKUP(BK$64,'3a. TBond Main'!$A$10:$AN$73,12)</f>
        <v>09-2039</v>
      </c>
      <c r="BL67" s="397" t="str">
        <f>VLOOKUP(BL$64,'3a. TBond Main'!$A$10:$AN$73,12)</f>
        <v>03-2041</v>
      </c>
      <c r="BM67" s="397" t="str">
        <f>VLOOKUP(BM$64,'3a. TBond Main'!$A$10:$AN$73,12)</f>
        <v>06-2043</v>
      </c>
      <c r="BN67" s="397" t="str">
        <f>VLOOKUP(BN$64,'3a. TBond Main'!$A$10:$AN$73,12)</f>
        <v>03-2044</v>
      </c>
      <c r="BO67" s="397" t="str">
        <f>VLOOKUP(BO$64,'3a. TBond Main'!$A$10:$AN$73,12)</f>
        <v>06-2044</v>
      </c>
      <c r="BP67" s="397" t="str">
        <f>VLOOKUP(BP$64,'3a. TBond Main'!$A$10:$AN$73,12)</f>
        <v>03-2045</v>
      </c>
      <c r="BQ67" s="397"/>
      <c r="BR67" s="397" t="str">
        <f>VLOOKUP(BR$64,'3a. TBond Main'!$A$10:$AN$73,BR63+4)</f>
        <v>12-2031</v>
      </c>
      <c r="BS67" s="397" t="str">
        <f>VLOOKUP(BS$64,'3a. TBond Main'!$A$10:$AN$73,BS63+4)</f>
        <v>12-2025</v>
      </c>
      <c r="BT67" s="397" t="str">
        <f>VLOOKUP(BT$64,'3a. TBond Main'!$A$10:$AN$73,BT63+4)</f>
        <v>12-2025</v>
      </c>
      <c r="BU67" s="397" t="str">
        <f>VLOOKUP(BU$64,'3a. TBond Main'!$A$10:$AN$73,BU63+4)</f>
        <v>03-2026</v>
      </c>
      <c r="BV67" s="397" t="str">
        <f>VLOOKUP(BV$64,'3a. TBond Main'!$A$10:$AN$73,BV63+4)</f>
        <v>03-2028</v>
      </c>
      <c r="BW67" s="397" t="str">
        <f>VLOOKUP(BW$64,'3a. TBond Main'!$A$10:$AN$73,BW63+4)</f>
        <v>06-2029</v>
      </c>
      <c r="BX67" s="397" t="str">
        <f>VLOOKUP(BX$64,'3a. TBond Main'!$A$10:$AN$73,BX63+4)</f>
        <v>09-2028</v>
      </c>
      <c r="BY67" s="397" t="str">
        <f>VLOOKUP(BY$64,'3a. TBond Main'!$A$10:$AN$73,BY63+4)</f>
        <v>09-2034</v>
      </c>
      <c r="BZ67" s="397" t="str">
        <f>VLOOKUP(BZ$64,'3a. TBond Main'!$A$10:$AN$73,BZ63+4)</f>
        <v>09-2033</v>
      </c>
      <c r="CA67" s="397" t="str">
        <f>VLOOKUP(CA$64,'3a. TBond Main'!$A$10:$AN$73,CA63+4)</f>
        <v>12-2043</v>
      </c>
      <c r="CB67" s="397" t="str">
        <f>VLOOKUP(CB$64,'3a. TBond Main'!$A$10:$AN$73,CB63+4)</f>
        <v>12-2026</v>
      </c>
      <c r="CC67" s="397" t="str">
        <f>VLOOKUP(CC$64,'3a. TBond Main'!$A$10:$AN$73,CC63+4)</f>
        <v>12-2028</v>
      </c>
      <c r="CD67" s="397" t="str">
        <f>VLOOKUP(CD$64,'3a. TBond Main'!$A$10:$AN$73,CD63+4)</f>
        <v>03-2034</v>
      </c>
      <c r="CE67" s="397" t="str">
        <f>VLOOKUP(CE$64,'3a. TBond Main'!$A$10:$AN$73,CE63+4)</f>
        <v>03-2029</v>
      </c>
      <c r="CF67" s="397" t="str">
        <f>VLOOKUP(CF$64,'3a. TBond Main'!$A$10:$AN$73,CF63+4)</f>
        <v>06-2029</v>
      </c>
      <c r="CG67" s="397" t="str">
        <f>VLOOKUP(CG$64,'3a. TBond Main'!$A$10:$AN$73,CG63+4)</f>
        <v>09-2032</v>
      </c>
      <c r="CH67" s="397" t="str">
        <f>VLOOKUP(CH$64,'3a. TBond Main'!$A$10:$AN$73,CH63+4)</f>
        <v>09-2029</v>
      </c>
      <c r="CI67" s="397" t="str">
        <f>VLOOKUP(CI$64,'3a. TBond Main'!$A$10:$AN$73,CI63+4)</f>
        <v>12-2034</v>
      </c>
      <c r="CJ67" s="397" t="str">
        <f>VLOOKUP(CJ$64,'3a. TBond Main'!$A$10:$AN$73,CJ63+4)</f>
        <v>03-2035</v>
      </c>
      <c r="CK67" s="397" t="str">
        <f>VLOOKUP(CK$64,'3a. TBond Main'!$A$10:$AN$73,CK63+4)</f>
        <v>06-2037</v>
      </c>
      <c r="CL67" s="397" t="str">
        <f>VLOOKUP(CL$64,'3a. TBond Main'!$A$10:$AN$73,CL63+4)</f>
        <v>06-2029</v>
      </c>
      <c r="CM67" s="397" t="str">
        <f>VLOOKUP(CM$64,'3a. TBond Main'!$A$10:$AN$73,CM63+4)</f>
        <v>06-2028</v>
      </c>
      <c r="CN67" s="397" t="str">
        <f>VLOOKUP(CN$64,'3a. TBond Main'!$A$10:$AN$73,CN63+4)</f>
        <v>09-2035</v>
      </c>
      <c r="CO67" s="397" t="str">
        <f>VLOOKUP(CO$64,'3a. TBond Main'!$A$10:$AN$73,CO63+4)</f>
        <v>12-2033</v>
      </c>
      <c r="CP67" s="397" t="str">
        <f>VLOOKUP(CP$64,'3a. TBond Main'!$A$10:$AN$73,CP63+4)</f>
        <v>03-2031</v>
      </c>
      <c r="CQ67" s="397" t="str">
        <f>VLOOKUP(CQ$64,'3a. TBond Main'!$A$10:$AN$73,CQ63+4)</f>
        <v>03-2039</v>
      </c>
      <c r="CR67" s="397" t="str">
        <f>VLOOKUP(CR$64,'3a. TBond Main'!$A$10:$AN$73,CR63+4)</f>
        <v>03-2041</v>
      </c>
      <c r="CS67" s="397" t="str">
        <f>VLOOKUP(CS$64,'3a. TBond Main'!$A$10:$AN$73,CS63+4)</f>
        <v>06-2038</v>
      </c>
      <c r="CT67" s="397" t="str">
        <f>VLOOKUP(CT$64,'3a. TBond Main'!$A$10:$AN$73,CT63+4)</f>
        <v>09-2036</v>
      </c>
      <c r="CU67" s="397" t="str">
        <f>VLOOKUP(CU$64,'3a. TBond Main'!$A$10:$AN$73,CU63+4)</f>
        <v>12-2036</v>
      </c>
      <c r="CV67" s="397" t="str">
        <f>VLOOKUP(CV$64,'3a. TBond Main'!$A$10:$AN$73,CV63+4)</f>
        <v>03-2035</v>
      </c>
      <c r="CW67" s="397" t="str">
        <f>VLOOKUP(CW$64,'3a. TBond Main'!$A$10:$AN$73,CW63+4)</f>
        <v>06-2032</v>
      </c>
      <c r="CX67" s="397" t="str">
        <f>VLOOKUP(CX$64,'3a. TBond Main'!$A$10:$AN$73,CX63+4)</f>
        <v>06-2037</v>
      </c>
      <c r="CY67" s="397" t="str">
        <f>VLOOKUP(CY$64,'3a. TBond Main'!$A$10:$AN$73,CY63+4)</f>
        <v>09-2037</v>
      </c>
      <c r="CZ67" s="397" t="str">
        <f>VLOOKUP(CZ$64,'3a. TBond Main'!$A$10:$AN$73,CZ63+4)</f>
        <v>09-2035</v>
      </c>
      <c r="DA67" s="397" t="str">
        <f>VLOOKUP(DA$64,'3a. TBond Main'!$A$10:$AN$73,DA63+4)</f>
        <v>12-2035</v>
      </c>
      <c r="DB67" s="397" t="str">
        <f>VLOOKUP(DB$64,'3a. TBond Main'!$A$10:$AN$73,DB63+4)</f>
        <v>12-2037</v>
      </c>
      <c r="DC67" s="397" t="str">
        <f>VLOOKUP(DC$64,'3a. TBond Main'!$A$10:$AN$73,DC63+4)</f>
        <v>03-2034</v>
      </c>
      <c r="DD67" s="397" t="str">
        <f>VLOOKUP(DD$64,'3a. TBond Main'!$A$10:$AN$73,DD63+4)</f>
        <v>03-2038</v>
      </c>
      <c r="DE67" s="397" t="str">
        <f>VLOOKUP(DE$64,'3a. TBond Main'!$A$10:$AN$73,DE63+4)</f>
        <v>06-2043</v>
      </c>
      <c r="DF67" s="397" t="str">
        <f>VLOOKUP(DF$64,'3a. TBond Main'!$A$10:$AN$73,DF63+4)</f>
        <v>09-2044</v>
      </c>
      <c r="DG67" s="397" t="str">
        <f>VLOOKUP(DG$64,'3a. TBond Main'!$A$10:$AN$73,DG63+4)</f>
        <v>09-2043</v>
      </c>
      <c r="DH67" s="397" t="str">
        <f>VLOOKUP(DH$64,'3a. TBond Main'!$A$10:$AN$73,DH63+4)</f>
        <v>03-2044</v>
      </c>
      <c r="DI67" s="397" t="str">
        <f>VLOOKUP(DI$64,'3a. TBond Main'!$A$10:$AN$73,DI63+4)</f>
        <v>06-2044</v>
      </c>
      <c r="DJ67" s="397" t="str">
        <f>VLOOKUP(DJ$64,'3a. TBond Main'!$A$10:$AN$73,DJ63+4)</f>
        <v>09-2036</v>
      </c>
      <c r="DK67" s="397" t="str">
        <f>VLOOKUP(DK$64,'3a. TBond Main'!$A$10:$AN$73,DK63+4)</f>
        <v>06-2045</v>
      </c>
      <c r="DL67" s="397" t="str">
        <f>VLOOKUP(DL$64,'3a. TBond Main'!$A$10:$AN$73,DL63+4)</f>
        <v>03-2043</v>
      </c>
      <c r="DM67" s="397" t="str">
        <f>VLOOKUP(DM$64,'3a. TBond Main'!$A$10:$AN$73,DM63+4)</f>
        <v>06-2040</v>
      </c>
      <c r="DN67" s="397" t="str">
        <f>VLOOKUP(DN$64,'3a. TBond Main'!$A$10:$AN$73,DN63+4)</f>
        <v>12-2041</v>
      </c>
      <c r="DO67" s="397" t="str">
        <f>VLOOKUP(DO$64,'3a. TBond Main'!$A$10:$AN$73,DO63+4)</f>
        <v>03-2052</v>
      </c>
      <c r="DP67" s="397" t="str">
        <f>VLOOKUP(DP$64,'3a. TBond Main'!$A$10:$AN$73,DP63+4)</f>
        <v>12-2052</v>
      </c>
      <c r="DQ67" s="397" t="str">
        <f>VLOOKUP(DQ$64,'3a. TBond Main'!$A$10:$AN$73,DQ63+4)</f>
        <v>03-2048</v>
      </c>
      <c r="DR67" s="397" t="str">
        <f>VLOOKUP(DR$64,'3a. TBond Main'!$A$10:$AN$73,DR63+4)</f>
        <v>06-2053</v>
      </c>
      <c r="DS67" s="397" t="str">
        <f>VLOOKUP(DS$64,'3a. TBond Main'!$A$10:$AN$73,DS63+4)</f>
        <v>09-2053</v>
      </c>
      <c r="DT67" s="397" t="str">
        <f>VLOOKUP(DT$64,'3a. TBond Main'!$A$10:$AN$73,DT63+4)</f>
        <v>12-2053</v>
      </c>
      <c r="DU67" s="397" t="str">
        <f>VLOOKUP(DU$64,'3a. TBond Main'!$A$10:$AN$73,DU63+4)</f>
        <v>03-2054</v>
      </c>
      <c r="DV67" s="397" t="str">
        <f>VLOOKUP(DV$64,'3a. TBond Main'!$A$10:$AN$73,DV63+4)</f>
        <v>09-2049</v>
      </c>
      <c r="DW67" s="397" t="str">
        <f>VLOOKUP(DW$64,'3a. TBond Main'!$A$10:$AN$73,DW63+4)</f>
        <v>03-2055</v>
      </c>
      <c r="DX67" s="397" t="str">
        <f>VLOOKUP(DX$64,'3a. TBond Main'!$A$10:$AN$73,DX63+4)</f>
        <v>09-2059</v>
      </c>
      <c r="DY67" s="397" t="str">
        <f>VLOOKUP(DY$64,'3a. TBond Main'!$A$10:$AN$73,DY63+4)</f>
        <v>03-2066</v>
      </c>
      <c r="DZ67" s="397" t="str">
        <f>VLOOKUP(DZ$64,'3a. TBond Main'!$A$10:$AN$73,DZ63+4)</f>
        <v>06-2073</v>
      </c>
      <c r="EA67" s="397" t="str">
        <f>VLOOKUP(EA$64,'3a. TBond Main'!$A$10:$AN$73,EA63+4)</f>
        <v>03-2074</v>
      </c>
      <c r="EB67" s="397" t="str">
        <f>VLOOKUP(EB$64,'3a. TBond Main'!$A$10:$AN$73,EB63+4)</f>
        <v>06-2074</v>
      </c>
      <c r="EC67" s="397" t="str">
        <f>VLOOKUP(EC$64,'3a. TBond Main'!$A$10:$AN$73,EC63+4)</f>
        <v>03-2075</v>
      </c>
      <c r="EE67" s="397" t="str">
        <f>VLOOKUP(EE$64,'3a. TBond Main'!$A$10:$AN$73,EE63+4)</f>
        <v>12-2040</v>
      </c>
      <c r="EF67" s="397" t="str">
        <f>VLOOKUP(EF$64,'3a. TBond Main'!$A$10:$AN$73,EF63+4)</f>
        <v>12-2028</v>
      </c>
      <c r="EG67" s="397" t="str">
        <f>VLOOKUP(EG$64,'3a. TBond Main'!$A$10:$AN$73,EG63+4)</f>
        <v>12-2028</v>
      </c>
      <c r="EH67" s="397" t="str">
        <f>VLOOKUP(EH$64,'3a. TBond Main'!$A$10:$AN$73,EH63+4)</f>
        <v>03-2029</v>
      </c>
      <c r="EI67" s="397" t="str">
        <f>VLOOKUP(EI$64,'3a. TBond Main'!$A$10:$AN$73,EI63+4)</f>
        <v>03-2033</v>
      </c>
      <c r="EJ67" s="397" t="str">
        <f>VLOOKUP(EJ$64,'3a. TBond Main'!$A$10:$AN$73,EJ63+4)</f>
        <v>06-2035</v>
      </c>
      <c r="EK67" s="397" t="str">
        <f>VLOOKUP(EK$64,'3a. TBond Main'!$A$10:$AN$73,EK63+4)</f>
        <v>09-2033</v>
      </c>
      <c r="EL67" s="397" t="str">
        <f>VLOOKUP(EL$64,'3a. TBond Main'!$A$10:$AN$73,EL63+4)</f>
        <v>09-2045</v>
      </c>
      <c r="EM67" s="397" t="str">
        <f>VLOOKUP(EM$64,'3a. TBond Main'!$A$10:$AN$73,EM63+4)</f>
        <v>09-2043</v>
      </c>
      <c r="EN67" s="397" t="str">
        <f>VLOOKUP(EN$64,'3a. TBond Main'!$A$10:$AN$73,EN63+4)</f>
        <v>12-2063</v>
      </c>
      <c r="EO67" s="397" t="str">
        <f>VLOOKUP(EO$64,'3a. TBond Main'!$A$10:$AN$73,EO63+4)</f>
        <v>12-2029</v>
      </c>
      <c r="EP67" s="397" t="str">
        <f>VLOOKUP(EP$64,'3a. TBond Main'!$A$10:$AN$73,EP63+4)</f>
        <v>12-2033</v>
      </c>
      <c r="EQ67" s="397" t="str">
        <f>VLOOKUP(EQ$64,'3a. TBond Main'!$A$10:$AN$73,EQ63+4)</f>
        <v>03-2044</v>
      </c>
      <c r="ER67" s="397" t="str">
        <f>VLOOKUP(ER$64,'3a. TBond Main'!$A$10:$AN$73,ER63+4)</f>
        <v>03-2034</v>
      </c>
      <c r="ES67" s="397" t="str">
        <f>VLOOKUP(ES$64,'3a. TBond Main'!$A$10:$AN$73,ES63+4)</f>
        <v>06-2034</v>
      </c>
      <c r="ET67" s="397" t="str">
        <f>VLOOKUP(ET$64,'3a. TBond Main'!$A$10:$AN$73,ET63+4)</f>
        <v>09-2040</v>
      </c>
      <c r="EU67" s="397" t="str">
        <f>VLOOKUP(EU$64,'3a. TBond Main'!$A$10:$AN$73,EU63+4)</f>
        <v>09-2034</v>
      </c>
      <c r="EV67" s="397" t="str">
        <f>VLOOKUP(EV$64,'3a. TBond Main'!$A$10:$AN$73,EV63+4)</f>
        <v>12-2044</v>
      </c>
      <c r="EW67" s="397" t="str">
        <f>VLOOKUP(EW$64,'3a. TBond Main'!$A$10:$AN$73,EW63+4)</f>
        <v>03-2045</v>
      </c>
      <c r="EX67" s="397" t="str">
        <f>VLOOKUP(EX$64,'3a. TBond Main'!$A$10:$AN$73,EX63+4)</f>
        <v>06-2049</v>
      </c>
      <c r="EY67" s="397" t="str">
        <f>VLOOKUP(EY$64,'3a. TBond Main'!$A$10:$AN$73,EY63+4)</f>
        <v>06-2033</v>
      </c>
      <c r="EZ67" s="397" t="str">
        <f>VLOOKUP(EZ$64,'3a. TBond Main'!$A$10:$AN$73,EZ63+4)</f>
        <v>06-2031</v>
      </c>
      <c r="FA67" s="397" t="str">
        <f>VLOOKUP(FA$64,'3a. TBond Main'!$A$10:$AN$73,FA63+4)</f>
        <v>09-2045</v>
      </c>
      <c r="FB67" s="397" t="str">
        <f>VLOOKUP(FB$64,'3a. TBond Main'!$A$10:$AN$73,FB63+4)</f>
        <v>12-2041</v>
      </c>
      <c r="FC67" s="397" t="str">
        <f>VLOOKUP(FC$64,'3a. TBond Main'!$A$10:$AN$73,FC63+4)</f>
        <v>03-2036</v>
      </c>
      <c r="FD67" s="397" t="str">
        <f>VLOOKUP(FD$64,'3a. TBond Main'!$A$10:$AN$73,FD63+4)</f>
        <v>03-2052</v>
      </c>
      <c r="FE67" s="397" t="str">
        <f>VLOOKUP(FE$64,'3a. TBond Main'!$A$10:$AN$73,FE63+4)</f>
        <v>03-2056</v>
      </c>
      <c r="FF67" s="397" t="str">
        <f>VLOOKUP(FF$64,'3a. TBond Main'!$A$10:$AN$73,FF63+4)</f>
        <v>06-2050</v>
      </c>
      <c r="FG67" s="397" t="str">
        <f>VLOOKUP(FG$64,'3a. TBond Main'!$A$10:$AN$73,FG63+4)</f>
        <v>09-2046</v>
      </c>
      <c r="FH67" s="397" t="str">
        <f>VLOOKUP(FH$64,'3a. TBond Main'!$A$10:$AN$73,FH63+4)</f>
        <v>12-2046</v>
      </c>
      <c r="FI67" s="397" t="str">
        <f>VLOOKUP(FI$64,'3a. TBond Main'!$A$10:$AN$73,FI63+4)</f>
        <v>03-2043</v>
      </c>
      <c r="FJ67" s="397" t="str">
        <f>VLOOKUP(FJ$64,'3a. TBond Main'!$A$10:$AN$73,FJ63+4)</f>
        <v>06-2037</v>
      </c>
      <c r="FK67" s="397" t="str">
        <f>VLOOKUP(FK$64,'3a. TBond Main'!$A$10:$AN$73,FK63+4)</f>
        <v>06-2047</v>
      </c>
      <c r="FL67" s="397" t="str">
        <f>VLOOKUP(FL$64,'3a. TBond Main'!$A$10:$AN$73,FL63+4)</f>
        <v>09-2047</v>
      </c>
      <c r="FM67" s="397" t="str">
        <f>VLOOKUP(FM$64,'3a. TBond Main'!$A$10:$AN$73,FM63+4)</f>
        <v>09-2043</v>
      </c>
      <c r="FN67" s="397" t="str">
        <f>VLOOKUP(FN$64,'3a. TBond Main'!$A$10:$AN$73,FN63+4)</f>
        <v>12-2043</v>
      </c>
      <c r="FO67" s="397" t="str">
        <f>VLOOKUP(FO$64,'3a. TBond Main'!$A$10:$AN$73,FO63+4)</f>
        <v>12-2047</v>
      </c>
      <c r="FP67" s="397" t="str">
        <f>VLOOKUP(FP$64,'3a. TBond Main'!$A$10:$AN$73,FP63+4)</f>
        <v>03-2040</v>
      </c>
      <c r="FQ67" s="397" t="str">
        <f>VLOOKUP(FQ$64,'3a. TBond Main'!$A$10:$AN$73,FQ63+4)</f>
        <v>03-2048</v>
      </c>
      <c r="FR67" s="397" t="str">
        <f>VLOOKUP(FR$64,'3a. TBond Main'!$A$10:$AN$73,FR63+4)</f>
        <v>06-2058</v>
      </c>
      <c r="FS67" s="397" t="str">
        <f>VLOOKUP(FS$64,'3a. TBond Main'!$A$10:$AN$73,FS63+4)</f>
        <v>09-2060</v>
      </c>
      <c r="FT67" s="397" t="str">
        <f>VLOOKUP(FT$64,'3a. TBond Main'!$A$10:$AN$73,FT63+4)</f>
        <v>09-2058</v>
      </c>
      <c r="FU67" s="397" t="str">
        <f>VLOOKUP(FU$64,'3a. TBond Main'!$A$10:$AN$73,FU63+4)</f>
        <v>03-2059</v>
      </c>
      <c r="FV67" s="397" t="str">
        <f>VLOOKUP(FV$64,'3a. TBond Main'!$A$10:$AN$73,FV63+4)</f>
        <v>06-2059</v>
      </c>
      <c r="FW67" s="397" t="str">
        <f>VLOOKUP(FW$64,'3a. TBond Main'!$A$10:$AN$73,FW63+4)</f>
        <v>09-2043</v>
      </c>
      <c r="FX67" s="397" t="str">
        <f>VLOOKUP(FX$64,'3a. TBond Main'!$A$10:$AN$73,FX63+4)</f>
        <v>06-2060</v>
      </c>
      <c r="FY67" s="397" t="str">
        <f>VLOOKUP(FY$64,'3a. TBond Main'!$A$10:$AN$73,FY63+4)</f>
        <v>03-2055</v>
      </c>
      <c r="FZ67" s="397" t="str">
        <f>VLOOKUP(FZ$64,'3a. TBond Main'!$A$10:$AN$73,FZ63+4)</f>
        <v>06-2049</v>
      </c>
      <c r="GA67" s="397" t="str">
        <f>VLOOKUP(GA$64,'3a. TBond Main'!$A$10:$AN$73,GA63+4)</f>
        <v>12-2051</v>
      </c>
      <c r="GB67" s="397" t="str">
        <f>VLOOKUP(GB$64,'3a. TBond Main'!$A$10:$AN$73,GB63+4)</f>
        <v>03-2072</v>
      </c>
      <c r="GC67" s="397" t="str">
        <f>VLOOKUP(GC$64,'3a. TBond Main'!$A$10:$AN$73,GC63+4)</f>
        <v>12-2072</v>
      </c>
      <c r="GD67" s="397" t="str">
        <f>VLOOKUP(GD$64,'3a. TBond Main'!$A$10:$AN$73,GD63+4)</f>
        <v>03-2063</v>
      </c>
      <c r="GE67" s="397" t="str">
        <f>VLOOKUP(GE$64,'3a. TBond Main'!$A$10:$AN$73,GE63+4)</f>
        <v>06-2073</v>
      </c>
      <c r="GF67" s="397" t="str">
        <f>VLOOKUP(GF$64,'3a. TBond Main'!$A$10:$AN$73,GF63+4)</f>
        <v>09-2073</v>
      </c>
      <c r="GG67" s="397" t="str">
        <f>VLOOKUP(GG$64,'3a. TBond Main'!$A$10:$AN$73,GG63+4)</f>
        <v>12-2073</v>
      </c>
      <c r="GH67" s="397" t="str">
        <f>VLOOKUP(GH$64,'3a. TBond Main'!$A$10:$AN$73,GH63+4)</f>
        <v>03-2074</v>
      </c>
      <c r="GI67" s="397" t="str">
        <f>VLOOKUP(GI$64,'3a. TBond Main'!$A$10:$AN$73,GI63+4)</f>
        <v>09-2064</v>
      </c>
      <c r="GJ67" s="397" t="str">
        <f>VLOOKUP(GJ$64,'3a. TBond Main'!$A$10:$AN$73,GJ63+4)</f>
        <v>03-2075</v>
      </c>
      <c r="GK67" s="397" t="str">
        <f>VLOOKUP(GK$64,'3a. TBond Main'!$A$10:$AN$73,GK63+4)</f>
        <v>09-2079</v>
      </c>
      <c r="GL67" s="397" t="str">
        <f>VLOOKUP(GL$64,'3a. TBond Main'!$A$10:$AN$73,GL63+4)</f>
        <v>03-2091</v>
      </c>
      <c r="GM67" s="397" t="str">
        <f>VLOOKUP(GM$64,'3a. TBond Main'!$A$10:$AN$73,GM63+4)</f>
        <v>06-2103</v>
      </c>
      <c r="GN67" s="397" t="str">
        <f>VLOOKUP(GN$64,'3a. TBond Main'!$A$10:$AN$73,GN63+4)</f>
        <v>03-2104</v>
      </c>
      <c r="GO67" s="397" t="str">
        <f>VLOOKUP(GO$64,'3a. TBond Main'!$A$10:$AN$73,GO63+4)</f>
        <v>06-2104</v>
      </c>
      <c r="GP67" s="397" t="str">
        <f>VLOOKUP(GP$64,'3a. TBond Main'!$A$10:$AN$73,GP63+4)</f>
        <v>03-2105</v>
      </c>
      <c r="GQ67" s="397"/>
      <c r="GR67" s="397" t="str">
        <f>VLOOKUP(GR$64,'3a. TBond Main'!$A$10:$AN$73,GR63+4)</f>
        <v>12-2049</v>
      </c>
      <c r="GS67" s="397" t="str">
        <f>VLOOKUP(GS$64,'3a. TBond Main'!$A$10:$AN$73,GS63+4)</f>
        <v>12-2031</v>
      </c>
      <c r="GT67" s="397" t="str">
        <f>VLOOKUP(GT$64,'3a. TBond Main'!$A$10:$AN$73,GT63+4)</f>
        <v>12-2031</v>
      </c>
      <c r="GU67" s="397" t="str">
        <f>VLOOKUP(GU$64,'3a. TBond Main'!$A$10:$AN$73,GU63+4)</f>
        <v>03-2032</v>
      </c>
      <c r="GV67" s="397" t="str">
        <f>VLOOKUP(GV$64,'3a. TBond Main'!$A$10:$AN$73,GV63+4)</f>
        <v>03-2038</v>
      </c>
      <c r="GW67" s="397" t="str">
        <f>VLOOKUP(GW$64,'3a. TBond Main'!$A$10:$AN$73,GW63+4)</f>
        <v>06-2041</v>
      </c>
      <c r="GX67" s="397" t="str">
        <f>VLOOKUP(GX$64,'3a. TBond Main'!$A$10:$AN$73,GX63+4)</f>
        <v>09-2038</v>
      </c>
      <c r="GY67" s="397" t="str">
        <f>VLOOKUP(GY$64,'3a. TBond Main'!$A$10:$AN$73,GY63+4)</f>
        <v>09-2056</v>
      </c>
      <c r="GZ67" s="397" t="str">
        <f>VLOOKUP(GZ$64,'3a. TBond Main'!$A$10:$AN$73,GZ63+4)</f>
        <v>09-2053</v>
      </c>
      <c r="HA67" s="397" t="str">
        <f>VLOOKUP(HA$64,'3a. TBond Main'!$A$10:$AN$73,HA63+4)</f>
        <v>12-2083</v>
      </c>
      <c r="HB67" s="397" t="str">
        <f>VLOOKUP(HB$64,'3a. TBond Main'!$A$10:$AN$73,HB63+4)</f>
        <v>12-2032</v>
      </c>
      <c r="HC67" s="397" t="str">
        <f>VLOOKUP(HC$64,'3a. TBond Main'!$A$10:$AN$73,HC63+4)</f>
        <v>12-2038</v>
      </c>
      <c r="HD67" s="397" t="str">
        <f>VLOOKUP(HD$64,'3a. TBond Main'!$A$10:$AN$73,HD63+4)</f>
        <v>03-2054</v>
      </c>
      <c r="HE67" s="397" t="str">
        <f>VLOOKUP(HE$64,'3a. TBond Main'!$A$10:$AN$73,HE63+4)</f>
        <v>03-2039</v>
      </c>
      <c r="HF67" s="397" t="str">
        <f>VLOOKUP(HF$64,'3a. TBond Main'!$A$10:$AN$73,HF63+4)</f>
        <v>06-2039</v>
      </c>
      <c r="HG67" s="397" t="str">
        <f>VLOOKUP(HG$64,'3a. TBond Main'!$A$10:$AN$73,HG63+4)</f>
        <v>09-2048</v>
      </c>
      <c r="HH67" s="397" t="str">
        <f>VLOOKUP(HH$64,'3a. TBond Main'!$A$10:$AN$73,HH63+4)</f>
        <v>09-2039</v>
      </c>
      <c r="HI67" s="397" t="str">
        <f>VLOOKUP(HI$64,'3a. TBond Main'!$A$10:$AN$73,HI63+4)</f>
        <v>12-2054</v>
      </c>
      <c r="HJ67" s="397" t="str">
        <f>VLOOKUP(HJ$64,'3a. TBond Main'!$A$10:$AN$73,HJ63+4)</f>
        <v>03-2055</v>
      </c>
      <c r="HK67" s="397" t="str">
        <f>VLOOKUP(HK$64,'3a. TBond Main'!$A$10:$AN$73,HK63+4)</f>
        <v>06-2061</v>
      </c>
      <c r="HL67" s="397" t="str">
        <f>VLOOKUP(HL$64,'3a. TBond Main'!$A$10:$AN$73,HL63+4)</f>
        <v>06-2037</v>
      </c>
      <c r="HM67" s="397" t="str">
        <f>VLOOKUP(HM$64,'3a. TBond Main'!$A$10:$AN$73,HM63+4)</f>
        <v>06-2034</v>
      </c>
      <c r="HN67" s="397" t="str">
        <f>VLOOKUP(HN$64,'3a. TBond Main'!$A$10:$AN$73,HN63+4)</f>
        <v>09-2055</v>
      </c>
      <c r="HO67" s="397" t="str">
        <f>VLOOKUP(HO$64,'3a. TBond Main'!$A$10:$AN$73,HO63+4)</f>
        <v>12-2049</v>
      </c>
      <c r="HP67" s="397" t="str">
        <f>VLOOKUP(HP$64,'3a. TBond Main'!$A$10:$AN$73,HP63+4)</f>
        <v>03-2041</v>
      </c>
      <c r="HQ67" s="397" t="str">
        <f>VLOOKUP(HQ$64,'3a. TBond Main'!$A$10:$AN$73,HQ63+4)</f>
        <v>03-2065</v>
      </c>
      <c r="HR67" s="397" t="str">
        <f>VLOOKUP(HR$64,'3a. TBond Main'!$A$10:$AN$73,HR63+4)</f>
        <v>03-2071</v>
      </c>
      <c r="HS67" s="397" t="str">
        <f>VLOOKUP(HS$64,'3a. TBond Main'!$A$10:$AN$73,HS63+4)</f>
        <v>06-2062</v>
      </c>
      <c r="HT67" s="397" t="str">
        <f>VLOOKUP(HT$64,'3a. TBond Main'!$A$10:$AN$73,HT63+4)</f>
        <v>09-2056</v>
      </c>
      <c r="HU67" s="397" t="str">
        <f>VLOOKUP(HU$64,'3a. TBond Main'!$A$10:$AN$73,HU63+4)</f>
        <v>12-2056</v>
      </c>
      <c r="HV67" s="397" t="str">
        <f>VLOOKUP(HV$64,'3a. TBond Main'!$A$10:$AN$73,HV63+4)</f>
        <v>03-2051</v>
      </c>
      <c r="HW67" s="397" t="str">
        <f>VLOOKUP(HW$64,'3a. TBond Main'!$A$10:$AN$73,HW63+4)</f>
        <v>06-2042</v>
      </c>
      <c r="HX67" s="397" t="str">
        <f>VLOOKUP(HX$64,'3a. TBond Main'!$A$10:$AN$73,HX63+4)</f>
        <v>06-2057</v>
      </c>
      <c r="HY67" s="397" t="str">
        <f>VLOOKUP(HY$64,'3a. TBond Main'!$A$10:$AN$73,HY63+4)</f>
        <v>09-2057</v>
      </c>
      <c r="HZ67" s="397" t="str">
        <f>VLOOKUP(HZ$64,'3a. TBond Main'!$A$10:$AN$73,HZ63+4)</f>
        <v>09-2051</v>
      </c>
      <c r="IA67" s="397" t="str">
        <f>VLOOKUP(IA$64,'3a. TBond Main'!$A$10:$AN$73,IA63+4)</f>
        <v>12-2051</v>
      </c>
      <c r="IB67" s="397" t="str">
        <f>VLOOKUP(IB$64,'3a. TBond Main'!$A$10:$AN$73,IB63+4)</f>
        <v>12-2057</v>
      </c>
      <c r="IC67" s="397" t="str">
        <f>VLOOKUP(IC$64,'3a. TBond Main'!$A$10:$AN$73,IC63+4)</f>
        <v>03-2046</v>
      </c>
      <c r="ID67" s="397" t="str">
        <f>VLOOKUP(ID$64,'3a. TBond Main'!$A$10:$AN$73,ID63+4)</f>
        <v>03-2058</v>
      </c>
      <c r="IE67" s="397" t="str">
        <f>VLOOKUP(IE$64,'3a. TBond Main'!$A$10:$AN$73,IE63+4)</f>
        <v>06-2073</v>
      </c>
      <c r="IF67" s="397" t="str">
        <f>VLOOKUP(IF$64,'3a. TBond Main'!$A$10:$AN$73,IF63+4)</f>
        <v>09-2076</v>
      </c>
      <c r="IG67" s="397" t="str">
        <f>VLOOKUP(IG$64,'3a. TBond Main'!$A$10:$AN$73,IG63+4)</f>
        <v>09-2073</v>
      </c>
      <c r="IH67" s="397" t="str">
        <f>VLOOKUP(IH$64,'3a. TBond Main'!$A$10:$AN$73,IH63+4)</f>
        <v>03-2074</v>
      </c>
      <c r="II67" s="397" t="str">
        <f>VLOOKUP(II$64,'3a. TBond Main'!$A$10:$AN$73,II63+4)</f>
        <v>06-2074</v>
      </c>
      <c r="IJ67" s="397" t="str">
        <f>VLOOKUP(IJ$64,'3a. TBond Main'!$A$10:$AN$73,IJ63+4)</f>
        <v>09-2050</v>
      </c>
      <c r="IK67" s="397" t="str">
        <f>VLOOKUP(IK$64,'3a. TBond Main'!$A$10:$AN$73,IK63+4)</f>
        <v>06-2075</v>
      </c>
      <c r="IL67" s="397" t="str">
        <f>VLOOKUP(IL$64,'3a. TBond Main'!$A$10:$AN$73,IL63+4)</f>
        <v>03-2067</v>
      </c>
      <c r="IM67" s="397" t="str">
        <f>VLOOKUP(IM$64,'3a. TBond Main'!$A$10:$AN$73,IM63+4)</f>
        <v>06-2058</v>
      </c>
      <c r="IN67" s="397" t="str">
        <f>VLOOKUP(IN$64,'3a. TBond Main'!$A$10:$AN$73,IN63+4)</f>
        <v>12-2061</v>
      </c>
      <c r="IO67" s="397" t="str">
        <f>VLOOKUP(IO$64,'3a. TBond Main'!$A$10:$AN$73,IO63+4)</f>
        <v>03-2092</v>
      </c>
      <c r="IP67" s="397" t="str">
        <f>VLOOKUP(IP$64,'3a. TBond Main'!$A$10:$AN$73,IP63+4)</f>
        <v>12-2092</v>
      </c>
      <c r="IQ67" s="397" t="str">
        <f>VLOOKUP(IQ$64,'3a. TBond Main'!$A$10:$AN$73,IQ63+4)</f>
        <v>03-2078</v>
      </c>
      <c r="IR67" s="397" t="str">
        <f>VLOOKUP(IR$64,'3a. TBond Main'!$A$10:$AN$73,IR63+4)</f>
        <v>06-2093</v>
      </c>
      <c r="IS67" s="397" t="str">
        <f>VLOOKUP(IS$64,'3a. TBond Main'!$A$10:$AN$73,IS63+4)</f>
        <v>09-2093</v>
      </c>
      <c r="IT67" s="397" t="str">
        <f>VLOOKUP(IT$64,'3a. TBond Main'!$A$10:$AN$73,IT63+4)</f>
        <v>12-2093</v>
      </c>
      <c r="IU67" s="397" t="str">
        <f>VLOOKUP(IU$64,'3a. TBond Main'!$A$10:$AN$73,IU63+4)</f>
        <v>03-2094</v>
      </c>
      <c r="IV67" s="397" t="str">
        <f>VLOOKUP(IV$64,'3a. TBond Main'!$A$10:$AN$73,IV63+4)</f>
        <v>09-2079</v>
      </c>
      <c r="IW67" s="397" t="str">
        <f>VLOOKUP(IW$64,'3a. TBond Main'!$A$10:$AN$73,IW63+4)</f>
        <v>03-2095</v>
      </c>
      <c r="IX67" s="397" t="str">
        <f>VLOOKUP(IX$64,'3a. TBond Main'!$A$10:$AN$73,IX63+4)</f>
        <v>09-2099</v>
      </c>
      <c r="IY67" s="397" t="str">
        <f>VLOOKUP(IY$64,'3a. TBond Main'!$A$10:$AN$73,IY63+4)</f>
        <v>03-2116</v>
      </c>
      <c r="IZ67" s="397" t="str">
        <f>VLOOKUP(IZ$64,'3a. TBond Main'!$A$10:$AN$73,IZ63+4)</f>
        <v>06-2133</v>
      </c>
      <c r="JA67" s="397" t="str">
        <f>VLOOKUP(JA$64,'3a. TBond Main'!$A$10:$AN$73,JA63+4)</f>
        <v>03-2134</v>
      </c>
      <c r="JB67" s="397" t="str">
        <f>VLOOKUP(JB$64,'3a. TBond Main'!$A$10:$AN$73,JB63+4)</f>
        <v>06-2134</v>
      </c>
      <c r="JC67" s="397" t="str">
        <f>VLOOKUP(JC$64,'3a. TBond Main'!$A$10:$AN$73,JC63+4)</f>
        <v>03-2135</v>
      </c>
      <c r="JD67" s="397"/>
      <c r="JE67" s="397" t="str">
        <f>VLOOKUP(JE$64,'3a. TBond Main'!$A$10:$AN$73,JE63+4)</f>
        <v>12-2058</v>
      </c>
      <c r="JF67" s="397" t="str">
        <f>VLOOKUP(JF$64,'3a. TBond Main'!$A$10:$AN$73,JF63+4)</f>
        <v>12-2034</v>
      </c>
      <c r="JG67" s="397" t="str">
        <f>VLOOKUP(JG$64,'3a. TBond Main'!$A$10:$AN$73,JG63+4)</f>
        <v>12-2034</v>
      </c>
      <c r="JH67" s="397" t="str">
        <f>VLOOKUP(JH$64,'3a. TBond Main'!$A$10:$AN$73,JH63+4)</f>
        <v>03-2035</v>
      </c>
      <c r="JI67" s="397" t="str">
        <f>VLOOKUP(JI$64,'3a. TBond Main'!$A$10:$AN$73,JI63+4)</f>
        <v>03-2043</v>
      </c>
      <c r="JJ67" s="397" t="str">
        <f>VLOOKUP(JJ$64,'3a. TBond Main'!$A$10:$AN$73,JJ63+4)</f>
        <v>06-2047</v>
      </c>
      <c r="JK67" s="397" t="str">
        <f>VLOOKUP(JK$64,'3a. TBond Main'!$A$10:$AN$73,JK63+4)</f>
        <v>09-2043</v>
      </c>
      <c r="JL67" s="397" t="str">
        <f>VLOOKUP(JL$64,'3a. TBond Main'!$A$10:$AN$73,JL63+4)</f>
        <v>09-2067</v>
      </c>
      <c r="JM67" s="397" t="str">
        <f>VLOOKUP(JM$64,'3a. TBond Main'!$A$10:$AN$73,JM63+4)</f>
        <v>09-2063</v>
      </c>
      <c r="JN67" s="397" t="str">
        <f>VLOOKUP(JN$64,'3a. TBond Main'!$A$10:$AN$73,JN63+4)</f>
        <v>12-2103</v>
      </c>
      <c r="JO67" s="397" t="str">
        <f>VLOOKUP(JO$64,'3a. TBond Main'!$A$10:$AN$73,JO63+4)</f>
        <v>12-2035</v>
      </c>
      <c r="JP67" s="397" t="str">
        <f>VLOOKUP(JP$64,'3a. TBond Main'!$A$10:$AN$73,JP63+4)</f>
        <v>12-2043</v>
      </c>
      <c r="JQ67" s="397" t="str">
        <f>VLOOKUP(JQ$64,'3a. TBond Main'!$A$10:$AN$73,JQ63+4)</f>
        <v>03-2064</v>
      </c>
      <c r="JR67" s="397" t="str">
        <f>VLOOKUP(JR$64,'3a. TBond Main'!$A$10:$AN$73,JR63+4)</f>
        <v>03-2044</v>
      </c>
      <c r="JS67" s="397" t="str">
        <f>VLOOKUP(JS$64,'3a. TBond Main'!$A$10:$AN$73,JS63+4)</f>
        <v>06-2044</v>
      </c>
      <c r="JT67" s="397" t="str">
        <f>VLOOKUP(JT$64,'3a. TBond Main'!$A$10:$AN$73,JT63+4)</f>
        <v>09-2056</v>
      </c>
      <c r="JU67" s="397" t="str">
        <f>VLOOKUP(JU$64,'3a. TBond Main'!$A$10:$AN$73,JU63+4)</f>
        <v>09-2044</v>
      </c>
      <c r="JV67" s="397" t="str">
        <f>VLOOKUP(JV$64,'3a. TBond Main'!$A$10:$AN$73,JV63+4)</f>
        <v>12-2064</v>
      </c>
      <c r="JW67" s="397" t="str">
        <f>VLOOKUP(JW$64,'3a. TBond Main'!$A$10:$AN$73,JW63+4)</f>
        <v>03-2065</v>
      </c>
      <c r="JX67" s="397" t="str">
        <f>VLOOKUP(JX$64,'3a. TBond Main'!$A$10:$AN$73,JX63+4)</f>
        <v>06-2073</v>
      </c>
      <c r="JY67" s="397" t="str">
        <f>VLOOKUP(JY$64,'3a. TBond Main'!$A$10:$AN$73,JY63+4)</f>
        <v>06-2041</v>
      </c>
      <c r="JZ67" s="397" t="str">
        <f>VLOOKUP(JZ$64,'3a. TBond Main'!$A$10:$AN$73,JZ63+4)</f>
        <v>06-2037</v>
      </c>
      <c r="KA67" s="397" t="str">
        <f>VLOOKUP(KA$64,'3a. TBond Main'!$A$10:$AN$73,KA63+4)</f>
        <v>09-2065</v>
      </c>
      <c r="KB67" s="397" t="str">
        <f>VLOOKUP(KB$64,'3a. TBond Main'!$A$10:$AN$73,KB63+4)</f>
        <v>12-2057</v>
      </c>
      <c r="KC67" s="397" t="str">
        <f>VLOOKUP(KC$64,'3a. TBond Main'!$A$10:$AN$73,KC63+4)</f>
        <v>03-2046</v>
      </c>
      <c r="KD67" s="397" t="str">
        <f>VLOOKUP(KD$64,'3a. TBond Main'!$A$10:$AN$73,KD63+4)</f>
        <v>03-2078</v>
      </c>
      <c r="KE67" s="397" t="str">
        <f>VLOOKUP(KE$64,'3a. TBond Main'!$A$10:$AN$73,KE63+4)</f>
        <v>03-2086</v>
      </c>
      <c r="KF67" s="397" t="str">
        <f>VLOOKUP(KF$64,'3a. TBond Main'!$A$10:$AN$73,KF63+4)</f>
        <v>06-2074</v>
      </c>
      <c r="KG67" s="397" t="str">
        <f>VLOOKUP(KG$64,'3a. TBond Main'!$A$10:$AN$73,KG63+4)</f>
        <v>09-2066</v>
      </c>
      <c r="KH67" s="397" t="str">
        <f>VLOOKUP(KH$64,'3a. TBond Main'!$A$10:$AN$73,KH63+4)</f>
        <v>12-2066</v>
      </c>
      <c r="KI67" s="397" t="str">
        <f>VLOOKUP(KI$64,'3a. TBond Main'!$A$10:$AN$73,KI63+4)</f>
        <v>03-2059</v>
      </c>
      <c r="KJ67" s="397" t="str">
        <f>VLOOKUP(KJ$64,'3a. TBond Main'!$A$10:$AN$73,KJ63+4)</f>
        <v>06-2047</v>
      </c>
      <c r="KK67" s="397" t="str">
        <f>VLOOKUP(KK$64,'3a. TBond Main'!$A$10:$AN$73,KK63+4)</f>
        <v>06-2067</v>
      </c>
      <c r="KL67" s="397" t="str">
        <f>VLOOKUP(KL$64,'3a. TBond Main'!$A$10:$AN$73,KL63+4)</f>
        <v>09-2067</v>
      </c>
      <c r="KM67" s="397" t="str">
        <f>VLOOKUP(KM$64,'3a. TBond Main'!$A$10:$AN$73,KM63+4)</f>
        <v>09-2059</v>
      </c>
      <c r="KN67" s="397" t="str">
        <f>VLOOKUP(KN$64,'3a. TBond Main'!$A$10:$AN$73,KN63+4)</f>
        <v>12-2059</v>
      </c>
      <c r="KO67" s="397" t="str">
        <f>VLOOKUP(KO$64,'3a. TBond Main'!$A$10:$AN$73,KO63+4)</f>
        <v>12-2067</v>
      </c>
      <c r="KP67" s="397" t="str">
        <f>VLOOKUP(KP$64,'3a. TBond Main'!$A$10:$AN$73,KP63+4)</f>
        <v>03-2052</v>
      </c>
      <c r="KQ67" s="397" t="str">
        <f>VLOOKUP(KQ$64,'3a. TBond Main'!$A$10:$AN$73,KQ63+4)</f>
        <v>03-2068</v>
      </c>
      <c r="KR67" s="397" t="str">
        <f>VLOOKUP(KR$64,'3a. TBond Main'!$A$10:$AN$73,KR63+4)</f>
        <v>06-2088</v>
      </c>
      <c r="KS67" s="397" t="str">
        <f>VLOOKUP(KS$64,'3a. TBond Main'!$A$10:$AN$73,KS63+4)</f>
        <v>09-2092</v>
      </c>
      <c r="KT67" s="397" t="str">
        <f>VLOOKUP(KT$64,'3a. TBond Main'!$A$10:$AN$73,KT63+4)</f>
        <v>09-2088</v>
      </c>
      <c r="KU67" s="397" t="str">
        <f>VLOOKUP(KU$64,'3a. TBond Main'!$A$10:$AN$73,KU63+4)</f>
        <v>03-2089</v>
      </c>
      <c r="KV67" s="397" t="str">
        <f>VLOOKUP(KV$64,'3a. TBond Main'!$A$10:$AN$73,KV63+4)</f>
        <v>06-2089</v>
      </c>
      <c r="KW67" s="397" t="str">
        <f>VLOOKUP(KW$64,'3a. TBond Main'!$A$10:$AN$73,KW63+4)</f>
        <v>09-2057</v>
      </c>
      <c r="KX67" s="397" t="str">
        <f>VLOOKUP(KX$64,'3a. TBond Main'!$A$10:$AN$73,KX63+4)</f>
        <v>06-2090</v>
      </c>
      <c r="KY67" s="397" t="str">
        <f>VLOOKUP(KY$64,'3a. TBond Main'!$A$10:$AN$73,KY63+4)</f>
        <v>03-2079</v>
      </c>
      <c r="KZ67" s="397" t="str">
        <f>VLOOKUP(KZ$64,'3a. TBond Main'!$A$10:$AN$73,KZ63+4)</f>
        <v>06-2067</v>
      </c>
      <c r="LA67" s="397" t="str">
        <f>VLOOKUP(LA$64,'3a. TBond Main'!$A$10:$AN$73,LA63+4)</f>
        <v>12-2071</v>
      </c>
      <c r="LB67" s="397" t="str">
        <f>VLOOKUP(LB$64,'3a. TBond Main'!$A$10:$AN$73,LB63+4)</f>
        <v>03-2112</v>
      </c>
      <c r="LC67" s="397" t="str">
        <f>VLOOKUP(LC$64,'3a. TBond Main'!$A$10:$AN$73,LC63+4)</f>
        <v>12-2112</v>
      </c>
      <c r="LD67" s="397" t="str">
        <f>VLOOKUP(LD$64,'3a. TBond Main'!$A$10:$AN$73,LD63+4)</f>
        <v>03-2093</v>
      </c>
      <c r="LE67" s="397" t="str">
        <f>VLOOKUP(LE$64,'3a. TBond Main'!$A$10:$AN$73,LE63+4)</f>
        <v>06-2113</v>
      </c>
      <c r="LF67" s="397" t="str">
        <f>VLOOKUP(LF$64,'3a. TBond Main'!$A$10:$AN$73,LF63+4)</f>
        <v>09-2113</v>
      </c>
      <c r="LG67" s="397" t="str">
        <f>VLOOKUP(LG$64,'3a. TBond Main'!$A$10:$AN$73,LG63+4)</f>
        <v>12-2113</v>
      </c>
      <c r="LH67" s="397" t="str">
        <f>VLOOKUP(LH$64,'3a. TBond Main'!$A$10:$AN$73,LH63+4)</f>
        <v>03-2114</v>
      </c>
      <c r="LI67" s="397" t="str">
        <f>VLOOKUP(LI$64,'3a. TBond Main'!$A$10:$AN$73,LI63+4)</f>
        <v>09-2094</v>
      </c>
      <c r="LJ67" s="397" t="str">
        <f>VLOOKUP(LJ$64,'3a. TBond Main'!$A$10:$AN$73,LJ63+4)</f>
        <v>03-2115</v>
      </c>
      <c r="LK67" s="397" t="str">
        <f>VLOOKUP(LK$64,'3a. TBond Main'!$A$10:$AN$73,LK63+4)</f>
        <v>09-2119</v>
      </c>
      <c r="LL67" s="397" t="str">
        <f>VLOOKUP(LL$64,'3a. TBond Main'!$A$10:$AN$73,LL63+4)</f>
        <v>03-2141</v>
      </c>
      <c r="LM67" s="397" t="str">
        <f>VLOOKUP(LM$64,'3a. TBond Main'!$A$10:$AN$73,LM63+4)</f>
        <v>06-2163</v>
      </c>
      <c r="LN67" s="397" t="str">
        <f>VLOOKUP(LN$64,'3a. TBond Main'!$A$10:$AN$73,LN63+4)</f>
        <v>03-2164</v>
      </c>
      <c r="LO67" s="397" t="str">
        <f>VLOOKUP(LO$64,'3a. TBond Main'!$A$10:$AN$73,LO63+4)</f>
        <v>06-2164</v>
      </c>
      <c r="LP67" s="397" t="str">
        <f>VLOOKUP(LP$64,'3a. TBond Main'!$A$10:$AN$73,LP63+4)</f>
        <v>03-2165</v>
      </c>
    </row>
    <row r="68">
      <c r="A68" s="331"/>
      <c r="B68" s="338"/>
      <c r="C68" s="338"/>
      <c r="D68" s="138" t="s">
        <v>282</v>
      </c>
      <c r="E68" s="341">
        <v>100.0</v>
      </c>
      <c r="F68" s="341">
        <v>100.0</v>
      </c>
      <c r="G68" s="341">
        <v>100.0</v>
      </c>
      <c r="H68" s="341">
        <v>100.0</v>
      </c>
      <c r="I68" s="341">
        <v>100.0</v>
      </c>
      <c r="J68" s="341">
        <v>100.0</v>
      </c>
      <c r="K68" s="341">
        <v>100.0</v>
      </c>
      <c r="L68" s="341">
        <v>100.0</v>
      </c>
      <c r="M68" s="341">
        <v>100.0</v>
      </c>
      <c r="N68" s="341">
        <v>100.0</v>
      </c>
      <c r="O68" s="341">
        <v>100.0</v>
      </c>
      <c r="P68" s="341">
        <v>100.0</v>
      </c>
      <c r="Q68" s="341">
        <v>100.0</v>
      </c>
      <c r="R68" s="341">
        <v>100.0</v>
      </c>
      <c r="S68" s="341">
        <v>100.0</v>
      </c>
      <c r="T68" s="341">
        <v>100.0</v>
      </c>
      <c r="U68" s="341">
        <v>100.0</v>
      </c>
      <c r="V68" s="341">
        <v>100.0</v>
      </c>
      <c r="W68" s="341">
        <v>100.0</v>
      </c>
      <c r="X68" s="341">
        <v>100.0</v>
      </c>
      <c r="Y68" s="341">
        <v>100.0</v>
      </c>
      <c r="Z68" s="341">
        <v>100.0</v>
      </c>
      <c r="AA68" s="341">
        <v>100.0</v>
      </c>
      <c r="AB68" s="341">
        <v>100.0</v>
      </c>
      <c r="AC68" s="341">
        <v>100.0</v>
      </c>
      <c r="AD68" s="341">
        <v>100.0</v>
      </c>
      <c r="AE68" s="341">
        <v>100.0</v>
      </c>
      <c r="AF68" s="341">
        <v>100.0</v>
      </c>
      <c r="AG68" s="341">
        <v>100.0</v>
      </c>
      <c r="AH68" s="341">
        <v>100.0</v>
      </c>
      <c r="AI68" s="341">
        <v>100.0</v>
      </c>
      <c r="AJ68" s="341">
        <v>100.0</v>
      </c>
      <c r="AK68" s="341">
        <v>100.0</v>
      </c>
      <c r="AL68" s="341">
        <v>100.0</v>
      </c>
      <c r="AM68" s="341">
        <v>100.0</v>
      </c>
      <c r="AN68" s="341">
        <v>100.0</v>
      </c>
      <c r="AO68" s="341">
        <v>100.0</v>
      </c>
      <c r="AP68" s="341">
        <v>100.0</v>
      </c>
      <c r="AQ68" s="341">
        <v>100.0</v>
      </c>
      <c r="AR68" s="341">
        <v>100.0</v>
      </c>
      <c r="AS68" s="341">
        <v>100.0</v>
      </c>
      <c r="AT68" s="341">
        <v>100.0</v>
      </c>
      <c r="AU68" s="341">
        <v>100.0</v>
      </c>
      <c r="AV68" s="341">
        <v>100.0</v>
      </c>
      <c r="AW68" s="341">
        <v>100.0</v>
      </c>
      <c r="AX68" s="341">
        <v>100.0</v>
      </c>
      <c r="AY68" s="341">
        <v>100.0</v>
      </c>
      <c r="AZ68" s="341">
        <v>100.0</v>
      </c>
      <c r="BA68" s="341">
        <v>100.0</v>
      </c>
      <c r="BB68" s="341">
        <v>100.0</v>
      </c>
      <c r="BC68" s="341">
        <v>100.0</v>
      </c>
      <c r="BD68" s="341">
        <v>100.0</v>
      </c>
      <c r="BE68" s="341">
        <v>100.0</v>
      </c>
      <c r="BF68" s="341">
        <v>100.0</v>
      </c>
      <c r="BG68" s="341">
        <v>100.0</v>
      </c>
      <c r="BH68" s="341">
        <v>100.0</v>
      </c>
      <c r="BI68" s="341">
        <v>100.0</v>
      </c>
      <c r="BJ68" s="341">
        <v>100.0</v>
      </c>
      <c r="BK68" s="341">
        <v>100.0</v>
      </c>
      <c r="BL68" s="341">
        <v>100.0</v>
      </c>
      <c r="BM68" s="341">
        <v>100.0</v>
      </c>
      <c r="BN68" s="341">
        <v>100.0</v>
      </c>
      <c r="BO68" s="341">
        <v>100.0</v>
      </c>
      <c r="BP68" s="341">
        <v>100.0</v>
      </c>
      <c r="BQ68" s="341"/>
      <c r="BR68" s="341">
        <v>100.0</v>
      </c>
      <c r="BS68" s="341">
        <v>100.0</v>
      </c>
      <c r="BT68" s="341">
        <v>100.0</v>
      </c>
      <c r="BU68" s="341">
        <v>100.0</v>
      </c>
      <c r="BV68" s="341">
        <v>100.0</v>
      </c>
      <c r="BW68" s="341">
        <v>100.0</v>
      </c>
      <c r="BX68" s="341">
        <v>100.0</v>
      </c>
      <c r="BY68" s="341">
        <v>100.0</v>
      </c>
      <c r="BZ68" s="341">
        <v>100.0</v>
      </c>
      <c r="CA68" s="341">
        <v>100.0</v>
      </c>
      <c r="CB68" s="341">
        <v>100.0</v>
      </c>
      <c r="CC68" s="341">
        <v>100.0</v>
      </c>
      <c r="CD68" s="341">
        <v>100.0</v>
      </c>
      <c r="CE68" s="341">
        <v>100.0</v>
      </c>
      <c r="CF68" s="341">
        <v>100.0</v>
      </c>
      <c r="CG68" s="341">
        <v>100.0</v>
      </c>
      <c r="CH68" s="341">
        <v>100.0</v>
      </c>
      <c r="CI68" s="341">
        <v>100.0</v>
      </c>
      <c r="CJ68" s="341">
        <v>100.0</v>
      </c>
      <c r="CK68" s="341">
        <v>100.0</v>
      </c>
      <c r="CL68" s="341">
        <v>100.0</v>
      </c>
      <c r="CM68" s="341">
        <v>100.0</v>
      </c>
      <c r="CN68" s="341">
        <v>100.0</v>
      </c>
      <c r="CO68" s="341">
        <v>100.0</v>
      </c>
      <c r="CP68" s="341">
        <v>100.0</v>
      </c>
      <c r="CQ68" s="341">
        <v>100.0</v>
      </c>
      <c r="CR68" s="341">
        <v>100.0</v>
      </c>
      <c r="CS68" s="341">
        <v>100.0</v>
      </c>
      <c r="CT68" s="341">
        <v>100.0</v>
      </c>
      <c r="CU68" s="341">
        <v>100.0</v>
      </c>
      <c r="CV68" s="341">
        <v>100.0</v>
      </c>
      <c r="CW68" s="341">
        <v>100.0</v>
      </c>
      <c r="CX68" s="341">
        <v>100.0</v>
      </c>
      <c r="CY68" s="341">
        <v>100.0</v>
      </c>
      <c r="CZ68" s="341">
        <v>100.0</v>
      </c>
      <c r="DA68" s="341">
        <v>100.0</v>
      </c>
      <c r="DB68" s="341">
        <v>100.0</v>
      </c>
      <c r="DC68" s="341">
        <v>100.0</v>
      </c>
      <c r="DD68" s="341">
        <v>100.0</v>
      </c>
      <c r="DE68" s="341">
        <v>100.0</v>
      </c>
      <c r="DF68" s="341">
        <v>100.0</v>
      </c>
      <c r="DG68" s="341">
        <v>100.0</v>
      </c>
      <c r="DH68" s="341">
        <v>100.0</v>
      </c>
      <c r="DI68" s="341">
        <v>100.0</v>
      </c>
      <c r="DJ68" s="341">
        <v>100.0</v>
      </c>
      <c r="DK68" s="341">
        <v>100.0</v>
      </c>
      <c r="DL68" s="341">
        <v>100.0</v>
      </c>
      <c r="DM68" s="341">
        <v>100.0</v>
      </c>
      <c r="DN68" s="341">
        <v>100.0</v>
      </c>
      <c r="DO68" s="341">
        <v>100.0</v>
      </c>
      <c r="DP68" s="341">
        <v>100.0</v>
      </c>
      <c r="DQ68" s="341">
        <v>100.0</v>
      </c>
      <c r="DR68" s="341">
        <v>100.0</v>
      </c>
      <c r="DS68" s="341">
        <v>100.0</v>
      </c>
      <c r="DT68" s="341">
        <v>100.0</v>
      </c>
      <c r="DU68" s="341">
        <v>100.0</v>
      </c>
      <c r="DV68" s="341">
        <v>100.0</v>
      </c>
      <c r="DW68" s="341">
        <v>100.0</v>
      </c>
      <c r="DX68" s="341">
        <v>100.0</v>
      </c>
      <c r="DY68" s="341">
        <v>100.0</v>
      </c>
      <c r="DZ68" s="341">
        <v>100.0</v>
      </c>
      <c r="EA68" s="341">
        <v>100.0</v>
      </c>
      <c r="EB68" s="341">
        <v>100.0</v>
      </c>
      <c r="EC68" s="341">
        <v>100.0</v>
      </c>
      <c r="EE68" s="341">
        <v>100.0</v>
      </c>
      <c r="EF68" s="341">
        <v>100.0</v>
      </c>
      <c r="EG68" s="341">
        <v>100.0</v>
      </c>
      <c r="EH68" s="341">
        <v>100.0</v>
      </c>
      <c r="EI68" s="341">
        <v>100.0</v>
      </c>
      <c r="EJ68" s="341">
        <v>100.0</v>
      </c>
      <c r="EK68" s="341">
        <v>100.0</v>
      </c>
      <c r="EL68" s="341">
        <v>100.0</v>
      </c>
      <c r="EM68" s="341">
        <v>100.0</v>
      </c>
      <c r="EN68" s="341">
        <v>100.0</v>
      </c>
      <c r="EO68" s="341">
        <v>100.0</v>
      </c>
      <c r="EP68" s="341">
        <v>100.0</v>
      </c>
      <c r="EQ68" s="341">
        <v>100.0</v>
      </c>
      <c r="ER68" s="341">
        <v>100.0</v>
      </c>
      <c r="ES68" s="341">
        <v>100.0</v>
      </c>
      <c r="ET68" s="341">
        <v>100.0</v>
      </c>
      <c r="EU68" s="341">
        <v>100.0</v>
      </c>
      <c r="EV68" s="341">
        <v>100.0</v>
      </c>
      <c r="EW68" s="341">
        <v>100.0</v>
      </c>
      <c r="EX68" s="341">
        <v>100.0</v>
      </c>
      <c r="EY68" s="341">
        <v>100.0</v>
      </c>
      <c r="EZ68" s="341">
        <v>100.0</v>
      </c>
      <c r="FA68" s="341">
        <v>100.0</v>
      </c>
      <c r="FB68" s="341">
        <v>100.0</v>
      </c>
      <c r="FC68" s="341">
        <v>100.0</v>
      </c>
      <c r="FD68" s="341">
        <v>100.0</v>
      </c>
      <c r="FE68" s="341">
        <v>100.0</v>
      </c>
      <c r="FF68" s="341">
        <v>100.0</v>
      </c>
      <c r="FG68" s="341">
        <v>100.0</v>
      </c>
      <c r="FH68" s="341">
        <v>100.0</v>
      </c>
      <c r="FI68" s="341">
        <v>100.0</v>
      </c>
      <c r="FJ68" s="341">
        <v>100.0</v>
      </c>
      <c r="FK68" s="341">
        <v>100.0</v>
      </c>
      <c r="FL68" s="341">
        <v>100.0</v>
      </c>
      <c r="FM68" s="341">
        <v>100.0</v>
      </c>
      <c r="FN68" s="341">
        <v>100.0</v>
      </c>
      <c r="FO68" s="341">
        <v>100.0</v>
      </c>
      <c r="FP68" s="341">
        <v>100.0</v>
      </c>
      <c r="FQ68" s="341">
        <v>100.0</v>
      </c>
      <c r="FR68" s="341">
        <v>100.0</v>
      </c>
      <c r="FS68" s="341">
        <v>100.0</v>
      </c>
      <c r="FT68" s="341">
        <v>100.0</v>
      </c>
      <c r="FU68" s="341">
        <v>100.0</v>
      </c>
      <c r="FV68" s="341">
        <v>100.0</v>
      </c>
      <c r="FW68" s="341">
        <v>100.0</v>
      </c>
      <c r="FX68" s="341">
        <v>100.0</v>
      </c>
      <c r="FY68" s="341">
        <v>100.0</v>
      </c>
      <c r="FZ68" s="341">
        <v>100.0</v>
      </c>
      <c r="GA68" s="341">
        <v>100.0</v>
      </c>
      <c r="GB68" s="341">
        <v>100.0</v>
      </c>
      <c r="GC68" s="341">
        <v>100.0</v>
      </c>
      <c r="GD68" s="341">
        <v>100.0</v>
      </c>
      <c r="GE68" s="341">
        <v>100.0</v>
      </c>
      <c r="GF68" s="341">
        <v>100.0</v>
      </c>
      <c r="GG68" s="341">
        <v>100.0</v>
      </c>
      <c r="GH68" s="341">
        <v>100.0</v>
      </c>
      <c r="GI68" s="341">
        <v>100.0</v>
      </c>
      <c r="GJ68" s="341">
        <v>100.0</v>
      </c>
      <c r="GK68" s="341">
        <v>100.0</v>
      </c>
      <c r="GL68" s="341">
        <v>100.0</v>
      </c>
      <c r="GM68" s="341">
        <v>100.0</v>
      </c>
      <c r="GN68" s="341">
        <v>100.0</v>
      </c>
      <c r="GO68" s="341">
        <v>100.0</v>
      </c>
      <c r="GP68" s="341">
        <v>100.0</v>
      </c>
      <c r="GQ68" s="341"/>
      <c r="GR68" s="341">
        <v>100.0</v>
      </c>
      <c r="GS68" s="341">
        <v>100.0</v>
      </c>
      <c r="GT68" s="341">
        <v>100.0</v>
      </c>
      <c r="GU68" s="341">
        <v>100.0</v>
      </c>
      <c r="GV68" s="341">
        <v>100.0</v>
      </c>
      <c r="GW68" s="341">
        <v>100.0</v>
      </c>
      <c r="GX68" s="341">
        <v>100.0</v>
      </c>
      <c r="GY68" s="341">
        <v>100.0</v>
      </c>
      <c r="GZ68" s="341">
        <v>100.0</v>
      </c>
      <c r="HA68" s="341">
        <v>100.0</v>
      </c>
      <c r="HB68" s="341">
        <v>100.0</v>
      </c>
      <c r="HC68" s="341">
        <v>100.0</v>
      </c>
      <c r="HD68" s="341">
        <v>100.0</v>
      </c>
      <c r="HE68" s="341">
        <v>100.0</v>
      </c>
      <c r="HF68" s="341">
        <v>100.0</v>
      </c>
      <c r="HG68" s="341">
        <v>100.0</v>
      </c>
      <c r="HH68" s="341">
        <v>100.0</v>
      </c>
      <c r="HI68" s="341">
        <v>100.0</v>
      </c>
      <c r="HJ68" s="341">
        <v>100.0</v>
      </c>
      <c r="HK68" s="341">
        <v>100.0</v>
      </c>
      <c r="HL68" s="341">
        <v>100.0</v>
      </c>
      <c r="HM68" s="341">
        <v>100.0</v>
      </c>
      <c r="HN68" s="341">
        <v>100.0</v>
      </c>
      <c r="HO68" s="341">
        <v>100.0</v>
      </c>
      <c r="HP68" s="341">
        <v>100.0</v>
      </c>
      <c r="HQ68" s="341">
        <v>100.0</v>
      </c>
      <c r="HR68" s="341">
        <v>100.0</v>
      </c>
      <c r="HS68" s="341">
        <v>100.0</v>
      </c>
      <c r="HT68" s="341">
        <v>100.0</v>
      </c>
      <c r="HU68" s="341">
        <v>100.0</v>
      </c>
      <c r="HV68" s="341">
        <v>100.0</v>
      </c>
      <c r="HW68" s="341">
        <v>100.0</v>
      </c>
      <c r="HX68" s="341">
        <v>100.0</v>
      </c>
      <c r="HY68" s="341">
        <v>100.0</v>
      </c>
      <c r="HZ68" s="341">
        <v>100.0</v>
      </c>
      <c r="IA68" s="341">
        <v>100.0</v>
      </c>
      <c r="IB68" s="341">
        <v>100.0</v>
      </c>
      <c r="IC68" s="341">
        <v>100.0</v>
      </c>
      <c r="ID68" s="341">
        <v>100.0</v>
      </c>
      <c r="IE68" s="341">
        <v>100.0</v>
      </c>
      <c r="IF68" s="341">
        <v>100.0</v>
      </c>
      <c r="IG68" s="341">
        <v>100.0</v>
      </c>
      <c r="IH68" s="341">
        <v>100.0</v>
      </c>
      <c r="II68" s="341">
        <v>100.0</v>
      </c>
      <c r="IJ68" s="341">
        <v>100.0</v>
      </c>
      <c r="IK68" s="341">
        <v>100.0</v>
      </c>
      <c r="IL68" s="341">
        <v>100.0</v>
      </c>
      <c r="IM68" s="341">
        <v>100.0</v>
      </c>
      <c r="IN68" s="341">
        <v>100.0</v>
      </c>
      <c r="IO68" s="341">
        <v>100.0</v>
      </c>
      <c r="IP68" s="341">
        <v>100.0</v>
      </c>
      <c r="IQ68" s="341">
        <v>100.0</v>
      </c>
      <c r="IR68" s="341">
        <v>100.0</v>
      </c>
      <c r="IS68" s="341">
        <v>100.0</v>
      </c>
      <c r="IT68" s="341">
        <v>100.0</v>
      </c>
      <c r="IU68" s="341">
        <v>100.0</v>
      </c>
      <c r="IV68" s="341">
        <v>100.0</v>
      </c>
      <c r="IW68" s="341">
        <v>100.0</v>
      </c>
      <c r="IX68" s="341">
        <v>100.0</v>
      </c>
      <c r="IY68" s="341">
        <v>100.0</v>
      </c>
      <c r="IZ68" s="341">
        <v>100.0</v>
      </c>
      <c r="JA68" s="341">
        <v>100.0</v>
      </c>
      <c r="JB68" s="341">
        <v>100.0</v>
      </c>
      <c r="JC68" s="341">
        <v>100.0</v>
      </c>
      <c r="JD68" s="341"/>
      <c r="JE68" s="341">
        <v>100.0</v>
      </c>
      <c r="JF68" s="341">
        <v>100.0</v>
      </c>
      <c r="JG68" s="341">
        <v>100.0</v>
      </c>
      <c r="JH68" s="341">
        <v>100.0</v>
      </c>
      <c r="JI68" s="341">
        <v>100.0</v>
      </c>
      <c r="JJ68" s="341">
        <v>100.0</v>
      </c>
      <c r="JK68" s="341">
        <v>100.0</v>
      </c>
      <c r="JL68" s="341">
        <v>100.0</v>
      </c>
      <c r="JM68" s="341">
        <v>100.0</v>
      </c>
      <c r="JN68" s="341">
        <v>100.0</v>
      </c>
      <c r="JO68" s="341">
        <v>100.0</v>
      </c>
      <c r="JP68" s="341">
        <v>100.0</v>
      </c>
      <c r="JQ68" s="341">
        <v>100.0</v>
      </c>
      <c r="JR68" s="341">
        <v>100.0</v>
      </c>
      <c r="JS68" s="341">
        <v>100.0</v>
      </c>
      <c r="JT68" s="341">
        <v>100.0</v>
      </c>
      <c r="JU68" s="341">
        <v>100.0</v>
      </c>
      <c r="JV68" s="341">
        <v>100.0</v>
      </c>
      <c r="JW68" s="341">
        <v>100.0</v>
      </c>
      <c r="JX68" s="341">
        <v>100.0</v>
      </c>
      <c r="JY68" s="341">
        <v>100.0</v>
      </c>
      <c r="JZ68" s="341">
        <v>100.0</v>
      </c>
      <c r="KA68" s="341">
        <v>100.0</v>
      </c>
      <c r="KB68" s="341">
        <v>100.0</v>
      </c>
      <c r="KC68" s="341">
        <v>100.0</v>
      </c>
      <c r="KD68" s="341">
        <v>100.0</v>
      </c>
      <c r="KE68" s="341">
        <v>100.0</v>
      </c>
      <c r="KF68" s="341">
        <v>100.0</v>
      </c>
      <c r="KG68" s="341">
        <v>100.0</v>
      </c>
      <c r="KH68" s="341">
        <v>100.0</v>
      </c>
      <c r="KI68" s="341">
        <v>100.0</v>
      </c>
      <c r="KJ68" s="341">
        <v>100.0</v>
      </c>
      <c r="KK68" s="341">
        <v>100.0</v>
      </c>
      <c r="KL68" s="341">
        <v>100.0</v>
      </c>
      <c r="KM68" s="341">
        <v>100.0</v>
      </c>
      <c r="KN68" s="341">
        <v>100.0</v>
      </c>
      <c r="KO68" s="341">
        <v>100.0</v>
      </c>
      <c r="KP68" s="341">
        <v>100.0</v>
      </c>
      <c r="KQ68" s="341">
        <v>100.0</v>
      </c>
      <c r="KR68" s="341">
        <v>100.0</v>
      </c>
      <c r="KS68" s="341">
        <v>100.0</v>
      </c>
      <c r="KT68" s="341">
        <v>100.0</v>
      </c>
      <c r="KU68" s="341">
        <v>100.0</v>
      </c>
      <c r="KV68" s="341">
        <v>100.0</v>
      </c>
      <c r="KW68" s="341">
        <v>100.0</v>
      </c>
      <c r="KX68" s="341">
        <v>100.0</v>
      </c>
      <c r="KY68" s="341">
        <v>100.0</v>
      </c>
      <c r="KZ68" s="341">
        <v>100.0</v>
      </c>
      <c r="LA68" s="341">
        <v>100.0</v>
      </c>
      <c r="LB68" s="341">
        <v>100.0</v>
      </c>
      <c r="LC68" s="341">
        <v>100.0</v>
      </c>
      <c r="LD68" s="341">
        <v>100.0</v>
      </c>
      <c r="LE68" s="341">
        <v>100.0</v>
      </c>
      <c r="LF68" s="341">
        <v>100.0</v>
      </c>
      <c r="LG68" s="341">
        <v>100.0</v>
      </c>
      <c r="LH68" s="341">
        <v>100.0</v>
      </c>
      <c r="LI68" s="341">
        <v>100.0</v>
      </c>
      <c r="LJ68" s="341">
        <v>100.0</v>
      </c>
      <c r="LK68" s="341">
        <v>100.0</v>
      </c>
      <c r="LL68" s="341">
        <v>100.0</v>
      </c>
      <c r="LM68" s="341">
        <v>100.0</v>
      </c>
      <c r="LN68" s="341">
        <v>100.0</v>
      </c>
      <c r="LO68" s="341">
        <v>100.0</v>
      </c>
      <c r="LP68" s="341">
        <v>100.0</v>
      </c>
    </row>
    <row r="69">
      <c r="A69" s="331"/>
      <c r="B69" s="338"/>
      <c r="C69" s="338"/>
      <c r="D69" s="138" t="s">
        <v>313</v>
      </c>
      <c r="E69" s="343">
        <v>1.0</v>
      </c>
      <c r="F69" s="343">
        <v>1.0</v>
      </c>
      <c r="G69" s="343">
        <v>1.0</v>
      </c>
      <c r="H69" s="343">
        <v>1.0</v>
      </c>
      <c r="I69" s="343">
        <v>1.0</v>
      </c>
      <c r="J69" s="343">
        <v>1.0</v>
      </c>
      <c r="K69" s="343">
        <v>1.0</v>
      </c>
      <c r="L69" s="343">
        <v>1.0</v>
      </c>
      <c r="M69" s="343">
        <v>1.0</v>
      </c>
      <c r="N69" s="343">
        <v>1.0</v>
      </c>
      <c r="O69" s="343">
        <v>1.0</v>
      </c>
      <c r="P69" s="343">
        <v>1.0</v>
      </c>
      <c r="Q69" s="343">
        <v>1.0</v>
      </c>
      <c r="R69" s="343">
        <v>1.0</v>
      </c>
      <c r="S69" s="343">
        <v>1.0</v>
      </c>
      <c r="T69" s="343">
        <v>1.0</v>
      </c>
      <c r="U69" s="343">
        <v>1.0</v>
      </c>
      <c r="V69" s="343">
        <v>1.0</v>
      </c>
      <c r="W69" s="343">
        <v>1.0</v>
      </c>
      <c r="X69" s="343">
        <v>1.0</v>
      </c>
      <c r="Y69" s="343">
        <v>1.0</v>
      </c>
      <c r="Z69" s="343">
        <v>1.0</v>
      </c>
      <c r="AA69" s="343">
        <v>1.0</v>
      </c>
      <c r="AB69" s="343">
        <v>1.0</v>
      </c>
      <c r="AC69" s="343">
        <v>1.0</v>
      </c>
      <c r="AD69" s="343">
        <v>1.0</v>
      </c>
      <c r="AE69" s="343">
        <v>1.0</v>
      </c>
      <c r="AF69" s="343">
        <v>1.0</v>
      </c>
      <c r="AG69" s="343">
        <v>1.0</v>
      </c>
      <c r="AH69" s="343">
        <v>1.0</v>
      </c>
      <c r="AI69" s="343">
        <v>1.0</v>
      </c>
      <c r="AJ69" s="343">
        <v>1.0</v>
      </c>
      <c r="AK69" s="343">
        <v>1.0</v>
      </c>
      <c r="AL69" s="343">
        <v>1.0</v>
      </c>
      <c r="AM69" s="343">
        <v>1.0</v>
      </c>
      <c r="AN69" s="343">
        <v>1.0</v>
      </c>
      <c r="AO69" s="343">
        <v>1.0</v>
      </c>
      <c r="AP69" s="343">
        <v>1.0</v>
      </c>
      <c r="AQ69" s="343">
        <v>1.0</v>
      </c>
      <c r="AR69" s="343">
        <v>1.0</v>
      </c>
      <c r="AS69" s="343">
        <v>1.0</v>
      </c>
      <c r="AT69" s="343">
        <v>1.0</v>
      </c>
      <c r="AU69" s="343">
        <v>1.0</v>
      </c>
      <c r="AV69" s="343">
        <v>1.0</v>
      </c>
      <c r="AW69" s="343">
        <v>1.0</v>
      </c>
      <c r="AX69" s="343">
        <v>1.0</v>
      </c>
      <c r="AY69" s="343">
        <v>1.0</v>
      </c>
      <c r="AZ69" s="343">
        <v>1.0</v>
      </c>
      <c r="BA69" s="343">
        <v>1.0</v>
      </c>
      <c r="BB69" s="343">
        <v>1.0</v>
      </c>
      <c r="BC69" s="343">
        <v>1.0</v>
      </c>
      <c r="BD69" s="343">
        <v>1.0</v>
      </c>
      <c r="BE69" s="343">
        <v>1.0</v>
      </c>
      <c r="BF69" s="343">
        <v>1.0</v>
      </c>
      <c r="BG69" s="343">
        <v>1.0</v>
      </c>
      <c r="BH69" s="343">
        <v>1.0</v>
      </c>
      <c r="BI69" s="343">
        <v>1.0</v>
      </c>
      <c r="BJ69" s="343">
        <v>1.0</v>
      </c>
      <c r="BK69" s="343">
        <v>1.0</v>
      </c>
      <c r="BL69" s="343">
        <v>1.0</v>
      </c>
      <c r="BM69" s="343">
        <v>1.0</v>
      </c>
      <c r="BN69" s="343">
        <v>1.0</v>
      </c>
      <c r="BO69" s="343">
        <v>1.0</v>
      </c>
      <c r="BP69" s="343">
        <v>1.0</v>
      </c>
      <c r="BQ69" s="339"/>
      <c r="BR69" s="339">
        <f>vlookup(BR$64,'3a. TBond Main'!$A$10:$AN$73,BR63)</f>
        <v>2.101698816</v>
      </c>
      <c r="BS69" s="339">
        <f>vlookup(BS$64,'3a. TBond Main'!$A$10:$AN$73,BS63)</f>
        <v>1.655400139</v>
      </c>
      <c r="BT69" s="339">
        <f>vlookup(BT$64,'3a. TBond Main'!$A$10:$AN$73,BT63)</f>
        <v>1.544581138</v>
      </c>
      <c r="BU69" s="339">
        <f>vlookup(BU$64,'3a. TBond Main'!$A$10:$AN$73,BU63)</f>
        <v>1.509334353</v>
      </c>
      <c r="BV69" s="339">
        <f>vlookup(BV$64,'3a. TBond Main'!$A$10:$AN$73,BV63)</f>
        <v>1.663697686</v>
      </c>
      <c r="BW69" s="339">
        <f>vlookup(BW$64,'3a. TBond Main'!$A$10:$AN$73,BW63)</f>
        <v>1.607804771</v>
      </c>
      <c r="BX69" s="339">
        <f>vlookup(BX$64,'3a. TBond Main'!$A$10:$AN$73,BX63)</f>
        <v>1.648257395</v>
      </c>
      <c r="BY69" s="339">
        <f>vlookup(BY$64,'3a. TBond Main'!$A$10:$AN$73,BY63)</f>
        <v>2.436662026</v>
      </c>
      <c r="BZ69" s="339">
        <f>vlookup(BZ$64,'3a. TBond Main'!$A$10:$AN$73,BZ63)</f>
        <v>1.98279505</v>
      </c>
      <c r="CA69" s="339">
        <f>vlookup(CA$64,'3a. TBond Main'!$A$10:$AN$73,CA63)</f>
        <v>3.337628899</v>
      </c>
      <c r="CB69" s="339">
        <f>vlookup(CB$64,'3a. TBond Main'!$A$10:$AN$73,CB63)</f>
        <v>1.62556473</v>
      </c>
      <c r="CC69" s="339">
        <f>vlookup(CC$64,'3a. TBond Main'!$A$10:$AN$73,CC63)</f>
        <v>1.547710462</v>
      </c>
      <c r="CD69" s="339">
        <f>vlookup(CD$64,'3a. TBond Main'!$A$10:$AN$73,CD63)</f>
        <v>1.95456671</v>
      </c>
      <c r="CE69" s="339">
        <f>vlookup(CE$64,'3a. TBond Main'!$A$10:$AN$73,CE63)</f>
        <v>1.596402297</v>
      </c>
      <c r="CF69" s="339">
        <f>vlookup(CF$64,'3a. TBond Main'!$A$10:$AN$73,CF63)</f>
        <v>1.644441999</v>
      </c>
      <c r="CG69" s="339">
        <f>vlookup(CG$64,'3a. TBond Main'!$A$10:$AN$73,CG63)</f>
        <v>1.838896907</v>
      </c>
      <c r="CH69" s="339">
        <f>vlookup(CH$64,'3a. TBond Main'!$A$10:$AN$73,CH63)</f>
        <v>1.675469087</v>
      </c>
      <c r="CI69" s="339">
        <f>vlookup(CI$64,'3a. TBond Main'!$A$10:$AN$73,CI63)</f>
        <v>3.17500434</v>
      </c>
      <c r="CJ69" s="339">
        <f>vlookup(CJ$64,'3a. TBond Main'!$A$10:$AN$73,CJ63)</f>
        <v>2.128834554</v>
      </c>
      <c r="CK69" s="339">
        <f>vlookup(CK$64,'3a. TBond Main'!$A$10:$AN$73,CK63)</f>
        <v>2.498273485</v>
      </c>
      <c r="CL69" s="339">
        <f>vlookup(CL$64,'3a. TBond Main'!$A$10:$AN$73,CL63)</f>
        <v>1.218141189</v>
      </c>
      <c r="CM69" s="339">
        <f>vlookup(CM$64,'3a. TBond Main'!$A$10:$AN$73,CM63)</f>
        <v>1.203559618</v>
      </c>
      <c r="CN69" s="339">
        <f>vlookup(CN$64,'3a. TBond Main'!$A$10:$AN$73,CN63)</f>
        <v>2.011850698</v>
      </c>
      <c r="CO69" s="339">
        <f>vlookup(CO$64,'3a. TBond Main'!$A$10:$AN$73,CO63)</f>
        <v>1.91857444</v>
      </c>
      <c r="CP69" s="339">
        <f>vlookup(CP$64,'3a. TBond Main'!$A$10:$AN$73,CP63)</f>
        <v>1.962426581</v>
      </c>
      <c r="CQ69" s="339">
        <f>vlookup(CQ$64,'3a. TBond Main'!$A$10:$AN$73,CQ63)</f>
        <v>2.449231488</v>
      </c>
      <c r="CR69" s="339">
        <f>vlookup(CR$64,'3a. TBond Main'!$A$10:$AN$73,CR63)</f>
        <v>4.013392661</v>
      </c>
      <c r="CS69" s="339">
        <f>vlookup(CS$64,'3a. TBond Main'!$A$10:$AN$73,CS63)</f>
        <v>2.101371054</v>
      </c>
      <c r="CT69" s="339">
        <f>vlookup(CT$64,'3a. TBond Main'!$A$10:$AN$73,CT63)</f>
        <v>1.940751818</v>
      </c>
      <c r="CU69" s="339">
        <f>vlookup(CU$64,'3a. TBond Main'!$A$10:$AN$73,CU63)</f>
        <v>3.590132085</v>
      </c>
      <c r="CV69" s="339">
        <f>vlookup(CV$64,'3a. TBond Main'!$A$10:$AN$73,CV63)</f>
        <v>1.793072001</v>
      </c>
      <c r="CW69" s="339">
        <f>vlookup(CW$64,'3a. TBond Main'!$A$10:$AN$73,CW63)</f>
        <v>1.210220878</v>
      </c>
      <c r="CX69" s="339">
        <f>vlookup(CX$64,'3a. TBond Main'!$A$10:$AN$73,CX63)</f>
        <v>1.907054135</v>
      </c>
      <c r="CY69" s="339">
        <f>vlookup(CY$64,'3a. TBond Main'!$A$10:$AN$73,CY63)</f>
        <v>2.011850698</v>
      </c>
      <c r="CZ69" s="339">
        <f>vlookup(CZ$64,'3a. TBond Main'!$A$10:$AN$73,CZ63)</f>
        <v>2.311487941</v>
      </c>
      <c r="DA69" s="339">
        <f>vlookup(DA$64,'3a. TBond Main'!$A$10:$AN$73,DA63)</f>
        <v>1.924990431</v>
      </c>
      <c r="DB69" s="339">
        <f>vlookup(DB$64,'3a. TBond Main'!$A$10:$AN$73,DB63)</f>
        <v>1.9756618</v>
      </c>
      <c r="DC69" s="339">
        <f>vlookup(DC$64,'3a. TBond Main'!$A$10:$AN$73,DC63)</f>
        <v>1.211812583</v>
      </c>
      <c r="DD69" s="339">
        <f>vlookup(DD$64,'3a. TBond Main'!$A$10:$AN$73,DD63)</f>
        <v>2.049390105</v>
      </c>
      <c r="DE69" s="339">
        <f>vlookup(DE$64,'3a. TBond Main'!$A$10:$AN$73,DE63)</f>
        <v>2.523282913</v>
      </c>
      <c r="DF69" s="339">
        <f>vlookup(DF$64,'3a. TBond Main'!$A$10:$AN$73,DF63)</f>
        <v>2.550561587</v>
      </c>
      <c r="DG69" s="339">
        <f>vlookup(DG$64,'3a. TBond Main'!$A$10:$AN$73,DG63)</f>
        <v>2.011699123</v>
      </c>
      <c r="DH69" s="339">
        <f>vlookup(DH$64,'3a. TBond Main'!$A$10:$AN$73,DH63)</f>
        <v>1.79352219</v>
      </c>
      <c r="DI69" s="339">
        <f>vlookup(DI$64,'3a. TBond Main'!$A$10:$AN$73,DI63)</f>
        <v>1.79352219</v>
      </c>
      <c r="DJ69" s="339">
        <f>vlookup(DJ$64,'3a. TBond Main'!$A$10:$AN$73,DJ63)</f>
        <v>1.166897728</v>
      </c>
      <c r="DK69" s="339">
        <f>vlookup(DK$64,'3a. TBond Main'!$A$10:$AN$73,DK63)</f>
        <v>2.096719119</v>
      </c>
      <c r="DL69" s="339">
        <f>vlookup(DL$64,'3a. TBond Main'!$A$10:$AN$73,DL63)</f>
        <v>2.060452859</v>
      </c>
      <c r="DM69" s="339">
        <f>vlookup(DM$64,'3a. TBond Main'!$A$10:$AN$73,DM63)</f>
        <v>1.317588003</v>
      </c>
      <c r="DN69" s="339">
        <f>vlookup(DN$64,'3a. TBond Main'!$A$10:$AN$73,DN63)</f>
        <v>1.87450668</v>
      </c>
      <c r="DO69" s="339">
        <f>vlookup(DO$64,'3a. TBond Main'!$A$10:$AN$73,DO63)</f>
        <v>2.933637407</v>
      </c>
      <c r="DP69" s="339">
        <f>vlookup(DP$64,'3a. TBond Main'!$A$10:$AN$73,DP63)</f>
        <v>2.616885725</v>
      </c>
      <c r="DQ69" s="339">
        <f>vlookup(DQ$64,'3a. TBond Main'!$A$10:$AN$73,DQ63)</f>
        <v>2.061863093</v>
      </c>
      <c r="DR69" s="339">
        <f>vlookup(DR$64,'3a. TBond Main'!$A$10:$AN$73,DR63)</f>
        <v>2.616885725</v>
      </c>
      <c r="DS69" s="339">
        <f>vlookup(DS$64,'3a. TBond Main'!$A$10:$AN$73,DS63)</f>
        <v>1.793760537</v>
      </c>
      <c r="DT69" s="339">
        <f>vlookup(DT$64,'3a. TBond Main'!$A$10:$AN$73,DT63)</f>
        <v>2.616885725</v>
      </c>
      <c r="DU69" s="339">
        <f>vlookup(DU$64,'3a. TBond Main'!$A$10:$AN$73,DU63)</f>
        <v>1.793760537</v>
      </c>
      <c r="DV69" s="339">
        <f>vlookup(DV$64,'3a. TBond Main'!$A$10:$AN$73,DV63)</f>
        <v>2.238635559</v>
      </c>
      <c r="DW69" s="339">
        <f>vlookup(DW$64,'3a. TBond Main'!$A$10:$AN$73,DW63)</f>
        <v>2.060652159</v>
      </c>
      <c r="DX69" s="339">
        <f>vlookup(DX$64,'3a. TBond Main'!$A$10:$AN$73,DX63)</f>
        <v>2.252133546</v>
      </c>
      <c r="DY69" s="339">
        <f>vlookup(DY$64,'3a. TBond Main'!$A$10:$AN$73,DY63)</f>
        <v>1.67444089</v>
      </c>
      <c r="DZ69" s="339">
        <f>vlookup(DZ$64,'3a. TBond Main'!$A$10:$AN$73,DZ63)</f>
        <v>2.236352734</v>
      </c>
      <c r="EA69" s="339">
        <f>vlookup(EA$64,'3a. TBond Main'!$A$10:$AN$73,EA63)</f>
        <v>1.494361566</v>
      </c>
      <c r="EB69" s="339">
        <f>vlookup(EB$64,'3a. TBond Main'!$A$10:$AN$73,EB63)</f>
        <v>1.494361566</v>
      </c>
      <c r="EC69" s="339">
        <f>vlookup(EC$64,'3a. TBond Main'!$A$10:$AN$73,EC63)</f>
        <v>1.613311483</v>
      </c>
      <c r="EE69" s="339">
        <f>vlookup(EE$64,'3a. TBond Main'!$A$10:$AN$73,EE63)</f>
        <v>2.101698816</v>
      </c>
      <c r="EF69" s="339">
        <f>vlookup(EF$64,'3a. TBond Main'!$A$10:$AN$73,EF63)</f>
        <v>1.655400139</v>
      </c>
      <c r="EG69" s="339">
        <f>vlookup(EG$64,'3a. TBond Main'!$A$10:$AN$73,EG63)</f>
        <v>1.544581138</v>
      </c>
      <c r="EH69" s="339">
        <f>vlookup(EH$64,'3a. TBond Main'!$A$10:$AN$73,EH63)</f>
        <v>1.509334353</v>
      </c>
      <c r="EI69" s="339">
        <f>vlookup(EI$64,'3a. TBond Main'!$A$10:$AN$73,EI63)</f>
        <v>1.663697686</v>
      </c>
      <c r="EJ69" s="339">
        <f>vlookup(EJ$64,'3a. TBond Main'!$A$10:$AN$73,EJ63)</f>
        <v>1.607804771</v>
      </c>
      <c r="EK69" s="339">
        <f>vlookup(EK$64,'3a. TBond Main'!$A$10:$AN$73,EK63)</f>
        <v>1.648257395</v>
      </c>
      <c r="EL69" s="339">
        <f>vlookup(EL$64,'3a. TBond Main'!$A$10:$AN$73,EL63)</f>
        <v>2.436662026</v>
      </c>
      <c r="EM69" s="339">
        <f>vlookup(EM$64,'3a. TBond Main'!$A$10:$AN$73,EM63)</f>
        <v>1.98279505</v>
      </c>
      <c r="EN69" s="339">
        <f>vlookup(EN$64,'3a. TBond Main'!$A$10:$AN$73,EN63)</f>
        <v>3.337628899</v>
      </c>
      <c r="EO69" s="339">
        <f>vlookup(EO$64,'3a. TBond Main'!$A$10:$AN$73,EO63)</f>
        <v>1.62556473</v>
      </c>
      <c r="EP69" s="339">
        <f>vlookup(EP$64,'3a. TBond Main'!$A$10:$AN$73,EP63)</f>
        <v>1.547710462</v>
      </c>
      <c r="EQ69" s="339">
        <f>vlookup(EQ$64,'3a. TBond Main'!$A$10:$AN$73,EQ63)</f>
        <v>1.95456671</v>
      </c>
      <c r="ER69" s="339">
        <f>vlookup(ER$64,'3a. TBond Main'!$A$10:$AN$73,ER63)</f>
        <v>1.596402297</v>
      </c>
      <c r="ES69" s="339">
        <f>vlookup(ES$64,'3a. TBond Main'!$A$10:$AN$73,ES63)</f>
        <v>1.644441999</v>
      </c>
      <c r="ET69" s="339">
        <f>vlookup(ET$64,'3a. TBond Main'!$A$10:$AN$73,ET63)</f>
        <v>1.838896907</v>
      </c>
      <c r="EU69" s="339">
        <f>vlookup(EU$64,'3a. TBond Main'!$A$10:$AN$73,EU63)</f>
        <v>1.675469087</v>
      </c>
      <c r="EV69" s="339">
        <f>vlookup(EV$64,'3a. TBond Main'!$A$10:$AN$73,EV63)</f>
        <v>3.17500434</v>
      </c>
      <c r="EW69" s="339">
        <f>vlookup(EW$64,'3a. TBond Main'!$A$10:$AN$73,EW63)</f>
        <v>2.128834554</v>
      </c>
      <c r="EX69" s="339">
        <f>vlookup(EX$64,'3a. TBond Main'!$A$10:$AN$73,EX63)</f>
        <v>2.498273485</v>
      </c>
      <c r="EY69" s="339">
        <f>vlookup(EY$64,'3a. TBond Main'!$A$10:$AN$73,EY63)</f>
        <v>1.218141189</v>
      </c>
      <c r="EZ69" s="339">
        <f>vlookup(EZ$64,'3a. TBond Main'!$A$10:$AN$73,EZ63)</f>
        <v>1.203559618</v>
      </c>
      <c r="FA69" s="339">
        <f>vlookup(FA$64,'3a. TBond Main'!$A$10:$AN$73,FA63)</f>
        <v>2.011850698</v>
      </c>
      <c r="FB69" s="339">
        <f>vlookup(FB$64,'3a. TBond Main'!$A$10:$AN$73,FB63)</f>
        <v>1.91857444</v>
      </c>
      <c r="FC69" s="339">
        <f>vlookup(FC$64,'3a. TBond Main'!$A$10:$AN$73,FC63)</f>
        <v>1.962426581</v>
      </c>
      <c r="FD69" s="339">
        <f>vlookup(FD$64,'3a. TBond Main'!$A$10:$AN$73,FD63)</f>
        <v>2.449231488</v>
      </c>
      <c r="FE69" s="339">
        <f>vlookup(FE$64,'3a. TBond Main'!$A$10:$AN$73,FE63)</f>
        <v>4.013392661</v>
      </c>
      <c r="FF69" s="339">
        <f>vlookup(FF$64,'3a. TBond Main'!$A$10:$AN$73,FF63)</f>
        <v>2.101371054</v>
      </c>
      <c r="FG69" s="339">
        <f>vlookup(FG$64,'3a. TBond Main'!$A$10:$AN$73,FG63)</f>
        <v>1.940751818</v>
      </c>
      <c r="FH69" s="339">
        <f>vlookup(FH$64,'3a. TBond Main'!$A$10:$AN$73,FH63)</f>
        <v>3.590132085</v>
      </c>
      <c r="FI69" s="339">
        <f>vlookup(FI$64,'3a. TBond Main'!$A$10:$AN$73,FI63)</f>
        <v>1.793072001</v>
      </c>
      <c r="FJ69" s="339">
        <f>vlookup(FJ$64,'3a. TBond Main'!$A$10:$AN$73,FJ63)</f>
        <v>1.210220878</v>
      </c>
      <c r="FK69" s="339">
        <f>vlookup(FK$64,'3a. TBond Main'!$A$10:$AN$73,FK63)</f>
        <v>1.907054135</v>
      </c>
      <c r="FL69" s="339">
        <f>vlookup(FL$64,'3a. TBond Main'!$A$10:$AN$73,FL63)</f>
        <v>2.011850698</v>
      </c>
      <c r="FM69" s="339">
        <f>vlookup(FM$64,'3a. TBond Main'!$A$10:$AN$73,FM63)</f>
        <v>2.311487941</v>
      </c>
      <c r="FN69" s="339">
        <f>vlookup(FN$64,'3a. TBond Main'!$A$10:$AN$73,FN63)</f>
        <v>1.924990431</v>
      </c>
      <c r="FO69" s="339">
        <f>vlookup(FO$64,'3a. TBond Main'!$A$10:$AN$73,FO63)</f>
        <v>1.9756618</v>
      </c>
      <c r="FP69" s="339">
        <f>vlookup(FP$64,'3a. TBond Main'!$A$10:$AN$73,FP63)</f>
        <v>1.211812583</v>
      </c>
      <c r="FQ69" s="339">
        <f>vlookup(FQ$64,'3a. TBond Main'!$A$10:$AN$73,FQ63)</f>
        <v>2.049390105</v>
      </c>
      <c r="FR69" s="339">
        <f>vlookup(FR$64,'3a. TBond Main'!$A$10:$AN$73,FR63)</f>
        <v>2.523282913</v>
      </c>
      <c r="FS69" s="339">
        <f>vlookup(FS$64,'3a. TBond Main'!$A$10:$AN$73,FS63)</f>
        <v>2.550561587</v>
      </c>
      <c r="FT69" s="339">
        <f>vlookup(FT$64,'3a. TBond Main'!$A$10:$AN$73,FT63)</f>
        <v>2.011699123</v>
      </c>
      <c r="FU69" s="339">
        <f>vlookup(FU$64,'3a. TBond Main'!$A$10:$AN$73,FU63)</f>
        <v>1.79352219</v>
      </c>
      <c r="FV69" s="339">
        <f>vlookup(FV$64,'3a. TBond Main'!$A$10:$AN$73,FV63)</f>
        <v>1.79352219</v>
      </c>
      <c r="FW69" s="339">
        <f>vlookup(FW$64,'3a. TBond Main'!$A$10:$AN$73,FW63)</f>
        <v>1.166897728</v>
      </c>
      <c r="FX69" s="339">
        <f>vlookup(FX$64,'3a. TBond Main'!$A$10:$AN$73,FX63)</f>
        <v>2.096719119</v>
      </c>
      <c r="FY69" s="339">
        <f>vlookup(FY$64,'3a. TBond Main'!$A$10:$AN$73,FY63)</f>
        <v>2.060452859</v>
      </c>
      <c r="FZ69" s="339">
        <f>vlookup(FZ$64,'3a. TBond Main'!$A$10:$AN$73,FZ63)</f>
        <v>1.317588003</v>
      </c>
      <c r="GA69" s="339">
        <f>vlookup(GA$64,'3a. TBond Main'!$A$10:$AN$73,GA63)</f>
        <v>1.87450668</v>
      </c>
      <c r="GB69" s="339">
        <f>vlookup(GB$64,'3a. TBond Main'!$A$10:$AN$73,GB63)</f>
        <v>2.933637407</v>
      </c>
      <c r="GC69" s="339">
        <f>vlookup(GC$64,'3a. TBond Main'!$A$10:$AN$73,GC63)</f>
        <v>2.616885725</v>
      </c>
      <c r="GD69" s="339">
        <f>vlookup(GD$64,'3a. TBond Main'!$A$10:$AN$73,GD63)</f>
        <v>2.061863093</v>
      </c>
      <c r="GE69" s="339">
        <f>vlookup(GE$64,'3a. TBond Main'!$A$10:$AN$73,GE63)</f>
        <v>2.616885725</v>
      </c>
      <c r="GF69" s="339">
        <f>vlookup(GF$64,'3a. TBond Main'!$A$10:$AN$73,GF63)</f>
        <v>1.793760537</v>
      </c>
      <c r="GG69" s="339">
        <f>vlookup(GG$64,'3a. TBond Main'!$A$10:$AN$73,GG63)</f>
        <v>2.616885725</v>
      </c>
      <c r="GH69" s="339">
        <f>vlookup(GH$64,'3a. TBond Main'!$A$10:$AN$73,GH63)</f>
        <v>1.793760537</v>
      </c>
      <c r="GI69" s="339">
        <f>vlookup(GI$64,'3a. TBond Main'!$A$10:$AN$73,GI63)</f>
        <v>2.238635559</v>
      </c>
      <c r="GJ69" s="339">
        <f>vlookup(GJ$64,'3a. TBond Main'!$A$10:$AN$73,GJ63)</f>
        <v>2.060652159</v>
      </c>
      <c r="GK69" s="339">
        <f>vlookup(GK$64,'3a. TBond Main'!$A$10:$AN$73,GK63)</f>
        <v>2.252133546</v>
      </c>
      <c r="GL69" s="339">
        <f>vlookup(GL$64,'3a. TBond Main'!$A$10:$AN$73,GL63)</f>
        <v>1.67444089</v>
      </c>
      <c r="GM69" s="339">
        <f>vlookup(GM$64,'3a. TBond Main'!$A$10:$AN$73,GM63)</f>
        <v>2.236352734</v>
      </c>
      <c r="GN69" s="339">
        <f>vlookup(GN$64,'3a. TBond Main'!$A$10:$AN$73,GN63)</f>
        <v>1.494361566</v>
      </c>
      <c r="GO69" s="339">
        <f>vlookup(GO$64,'3a. TBond Main'!$A$10:$AN$73,GO63)</f>
        <v>1.494361566</v>
      </c>
      <c r="GP69" s="339">
        <f>vlookup(GP$64,'3a. TBond Main'!$A$10:$AN$73,GP63)</f>
        <v>1.613311483</v>
      </c>
      <c r="GQ69" s="339"/>
      <c r="GR69" s="339">
        <f>vlookup(GR$64,'3a. TBond Main'!$A$10:$AN$73,GR63)</f>
        <v>2.101698816</v>
      </c>
      <c r="GS69" s="339">
        <f>vlookup(GS$64,'3a. TBond Main'!$A$10:$AN$73,GS63)</f>
        <v>1.655400139</v>
      </c>
      <c r="GT69" s="339">
        <f>vlookup(GT$64,'3a. TBond Main'!$A$10:$AN$73,GT63)</f>
        <v>1.544581138</v>
      </c>
      <c r="GU69" s="339">
        <f>vlookup(GU$64,'3a. TBond Main'!$A$10:$AN$73,GU63)</f>
        <v>1.509334353</v>
      </c>
      <c r="GV69" s="339">
        <f>vlookup(GV$64,'3a. TBond Main'!$A$10:$AN$73,GV63)</f>
        <v>1.663697686</v>
      </c>
      <c r="GW69" s="339">
        <f>vlookup(GW$64,'3a. TBond Main'!$A$10:$AN$73,GW63)</f>
        <v>1.607804771</v>
      </c>
      <c r="GX69" s="339">
        <f>vlookup(GX$64,'3a. TBond Main'!$A$10:$AN$73,GX63)</f>
        <v>1.648257395</v>
      </c>
      <c r="GY69" s="339">
        <f>vlookup(GY$64,'3a. TBond Main'!$A$10:$AN$73,GY63)</f>
        <v>2.436662026</v>
      </c>
      <c r="GZ69" s="339">
        <f>vlookup(GZ$64,'3a. TBond Main'!$A$10:$AN$73,GZ63)</f>
        <v>1.98279505</v>
      </c>
      <c r="HA69" s="339">
        <f>vlookup(HA$64,'3a. TBond Main'!$A$10:$AN$73,HA63)</f>
        <v>3.337628899</v>
      </c>
      <c r="HB69" s="339">
        <f>vlookup(HB$64,'3a. TBond Main'!$A$10:$AN$73,HB63)</f>
        <v>1.62556473</v>
      </c>
      <c r="HC69" s="339">
        <f>vlookup(HC$64,'3a. TBond Main'!$A$10:$AN$73,HC63)</f>
        <v>1.547710462</v>
      </c>
      <c r="HD69" s="339">
        <f>vlookup(HD$64,'3a. TBond Main'!$A$10:$AN$73,HD63)</f>
        <v>1.95456671</v>
      </c>
      <c r="HE69" s="339">
        <f>vlookup(HE$64,'3a. TBond Main'!$A$10:$AN$73,HE63)</f>
        <v>1.596402297</v>
      </c>
      <c r="HF69" s="339">
        <f>vlookup(HF$64,'3a. TBond Main'!$A$10:$AN$73,HF63)</f>
        <v>1.644441999</v>
      </c>
      <c r="HG69" s="339">
        <f>vlookup(HG$64,'3a. TBond Main'!$A$10:$AN$73,HG63)</f>
        <v>1.838896907</v>
      </c>
      <c r="HH69" s="339">
        <f>vlookup(HH$64,'3a. TBond Main'!$A$10:$AN$73,HH63)</f>
        <v>1.675469087</v>
      </c>
      <c r="HI69" s="339">
        <f>vlookup(HI$64,'3a. TBond Main'!$A$10:$AN$73,HI63)</f>
        <v>3.17500434</v>
      </c>
      <c r="HJ69" s="339">
        <f>vlookup(HJ$64,'3a. TBond Main'!$A$10:$AN$73,HJ63)</f>
        <v>2.128834554</v>
      </c>
      <c r="HK69" s="339">
        <f>vlookup(HK$64,'3a. TBond Main'!$A$10:$AN$73,HK63)</f>
        <v>2.498273485</v>
      </c>
      <c r="HL69" s="339">
        <f>vlookup(HL$64,'3a. TBond Main'!$A$10:$AN$73,HL63)</f>
        <v>1.218141189</v>
      </c>
      <c r="HM69" s="339">
        <f>vlookup(HM$64,'3a. TBond Main'!$A$10:$AN$73,HM63)</f>
        <v>1.203559618</v>
      </c>
      <c r="HN69" s="339">
        <f>vlookup(HN$64,'3a. TBond Main'!$A$10:$AN$73,HN63)</f>
        <v>2.011850698</v>
      </c>
      <c r="HO69" s="339">
        <f>vlookup(HO$64,'3a. TBond Main'!$A$10:$AN$73,HO63)</f>
        <v>1.91857444</v>
      </c>
      <c r="HP69" s="339">
        <f>vlookup(HP$64,'3a. TBond Main'!$A$10:$AN$73,HP63)</f>
        <v>1.962426581</v>
      </c>
      <c r="HQ69" s="339">
        <f>vlookup(HQ$64,'3a. TBond Main'!$A$10:$AN$73,HQ63)</f>
        <v>2.449231488</v>
      </c>
      <c r="HR69" s="339">
        <f>vlookup(HR$64,'3a. TBond Main'!$A$10:$AN$73,HR63)</f>
        <v>4.013392661</v>
      </c>
      <c r="HS69" s="339">
        <f>vlookup(HS$64,'3a. TBond Main'!$A$10:$AN$73,HS63)</f>
        <v>2.101371054</v>
      </c>
      <c r="HT69" s="339">
        <f>vlookup(HT$64,'3a. TBond Main'!$A$10:$AN$73,HT63)</f>
        <v>1.940751818</v>
      </c>
      <c r="HU69" s="339">
        <f>vlookup(HU$64,'3a. TBond Main'!$A$10:$AN$73,HU63)</f>
        <v>3.590132085</v>
      </c>
      <c r="HV69" s="339">
        <f>vlookup(HV$64,'3a. TBond Main'!$A$10:$AN$73,HV63)</f>
        <v>1.793072001</v>
      </c>
      <c r="HW69" s="339">
        <f>vlookup(HW$64,'3a. TBond Main'!$A$10:$AN$73,HW63)</f>
        <v>1.210220878</v>
      </c>
      <c r="HX69" s="339">
        <f>vlookup(HX$64,'3a. TBond Main'!$A$10:$AN$73,HX63)</f>
        <v>1.907054135</v>
      </c>
      <c r="HY69" s="339">
        <f>vlookup(HY$64,'3a. TBond Main'!$A$10:$AN$73,HY63)</f>
        <v>2.011850698</v>
      </c>
      <c r="HZ69" s="339">
        <f>vlookup(HZ$64,'3a. TBond Main'!$A$10:$AN$73,HZ63)</f>
        <v>2.311487941</v>
      </c>
      <c r="IA69" s="339">
        <f>vlookup(IA$64,'3a. TBond Main'!$A$10:$AN$73,IA63)</f>
        <v>1.924990431</v>
      </c>
      <c r="IB69" s="339">
        <f>vlookup(IB$64,'3a. TBond Main'!$A$10:$AN$73,IB63)</f>
        <v>1.9756618</v>
      </c>
      <c r="IC69" s="339">
        <f>vlookup(IC$64,'3a. TBond Main'!$A$10:$AN$73,IC63)</f>
        <v>1.211812583</v>
      </c>
      <c r="ID69" s="339">
        <f>vlookup(ID$64,'3a. TBond Main'!$A$10:$AN$73,ID63)</f>
        <v>2.049390105</v>
      </c>
      <c r="IE69" s="339">
        <f>vlookup(IE$64,'3a. TBond Main'!$A$10:$AN$73,IE63)</f>
        <v>2.523282913</v>
      </c>
      <c r="IF69" s="339">
        <f>vlookup(IF$64,'3a. TBond Main'!$A$10:$AN$73,IF63)</f>
        <v>2.550561587</v>
      </c>
      <c r="IG69" s="339">
        <f>vlookup(IG$64,'3a. TBond Main'!$A$10:$AN$73,IG63)</f>
        <v>2.011699123</v>
      </c>
      <c r="IH69" s="339">
        <f>vlookup(IH$64,'3a. TBond Main'!$A$10:$AN$73,IH63)</f>
        <v>1.79352219</v>
      </c>
      <c r="II69" s="339">
        <f>vlookup(II$64,'3a. TBond Main'!$A$10:$AN$73,II63)</f>
        <v>1.79352219</v>
      </c>
      <c r="IJ69" s="339">
        <f>vlookup(IJ$64,'3a. TBond Main'!$A$10:$AN$73,IJ63)</f>
        <v>1.166897728</v>
      </c>
      <c r="IK69" s="339">
        <f>vlookup(IK$64,'3a. TBond Main'!$A$10:$AN$73,IK63)</f>
        <v>2.096719119</v>
      </c>
      <c r="IL69" s="339">
        <f>vlookup(IL$64,'3a. TBond Main'!$A$10:$AN$73,IL63)</f>
        <v>2.060452859</v>
      </c>
      <c r="IM69" s="339">
        <f>vlookup(IM$64,'3a. TBond Main'!$A$10:$AN$73,IM63)</f>
        <v>1.317588003</v>
      </c>
      <c r="IN69" s="339">
        <f>vlookup(IN$64,'3a. TBond Main'!$A$10:$AN$73,IN63)</f>
        <v>1.87450668</v>
      </c>
      <c r="IO69" s="339">
        <f>vlookup(IO$64,'3a. TBond Main'!$A$10:$AN$73,IO63)</f>
        <v>2.933637407</v>
      </c>
      <c r="IP69" s="339">
        <f>vlookup(IP$64,'3a. TBond Main'!$A$10:$AN$73,IP63)</f>
        <v>2.616885725</v>
      </c>
      <c r="IQ69" s="339">
        <f>vlookup(IQ$64,'3a. TBond Main'!$A$10:$AN$73,IQ63)</f>
        <v>2.061863093</v>
      </c>
      <c r="IR69" s="339">
        <f>vlookup(IR$64,'3a. TBond Main'!$A$10:$AN$73,IR63)</f>
        <v>2.616885725</v>
      </c>
      <c r="IS69" s="339">
        <f>vlookup(IS$64,'3a. TBond Main'!$A$10:$AN$73,IS63)</f>
        <v>1.793760537</v>
      </c>
      <c r="IT69" s="339">
        <f>vlookup(IT$64,'3a. TBond Main'!$A$10:$AN$73,IT63)</f>
        <v>2.616885725</v>
      </c>
      <c r="IU69" s="339">
        <f>vlookup(IU$64,'3a. TBond Main'!$A$10:$AN$73,IU63)</f>
        <v>1.793760537</v>
      </c>
      <c r="IV69" s="339">
        <f>vlookup(IV$64,'3a. TBond Main'!$A$10:$AN$73,IV63)</f>
        <v>2.238635559</v>
      </c>
      <c r="IW69" s="339">
        <f>vlookup(IW$64,'3a. TBond Main'!$A$10:$AN$73,IW63)</f>
        <v>2.060652159</v>
      </c>
      <c r="IX69" s="339">
        <f>vlookup(IX$64,'3a. TBond Main'!$A$10:$AN$73,IX63)</f>
        <v>2.252133546</v>
      </c>
      <c r="IY69" s="339">
        <f>vlookup(IY$64,'3a. TBond Main'!$A$10:$AN$73,IY63)</f>
        <v>1.67444089</v>
      </c>
      <c r="IZ69" s="339">
        <f>vlookup(IZ$64,'3a. TBond Main'!$A$10:$AN$73,IZ63)</f>
        <v>2.236352734</v>
      </c>
      <c r="JA69" s="339">
        <f>vlookup(JA$64,'3a. TBond Main'!$A$10:$AN$73,JA63)</f>
        <v>1.494361566</v>
      </c>
      <c r="JB69" s="339">
        <f>vlookup(JB$64,'3a. TBond Main'!$A$10:$AN$73,JB63)</f>
        <v>1.494361566</v>
      </c>
      <c r="JC69" s="339">
        <f>vlookup(JC$64,'3a. TBond Main'!$A$10:$AN$73,JC63)</f>
        <v>1.613311483</v>
      </c>
      <c r="JD69" s="339"/>
      <c r="JE69" s="339">
        <f>vlookup(JE$64,'3a. TBond Main'!$A$10:$AN$73,JE63)</f>
        <v>2.101698816</v>
      </c>
      <c r="JF69" s="339">
        <f>vlookup(JF$64,'3a. TBond Main'!$A$10:$AN$73,JF63)</f>
        <v>1.655400139</v>
      </c>
      <c r="JG69" s="339">
        <f>vlookup(JG$64,'3a. TBond Main'!$A$10:$AN$73,JG63)</f>
        <v>1.544581138</v>
      </c>
      <c r="JH69" s="339">
        <f>vlookup(JH$64,'3a. TBond Main'!$A$10:$AN$73,JH63)</f>
        <v>1.509334353</v>
      </c>
      <c r="JI69" s="339">
        <f>vlookup(JI$64,'3a. TBond Main'!$A$10:$AN$73,JI63)</f>
        <v>1.663697686</v>
      </c>
      <c r="JJ69" s="339">
        <f>vlookup(JJ$64,'3a. TBond Main'!$A$10:$AN$73,JJ63)</f>
        <v>1.607804771</v>
      </c>
      <c r="JK69" s="339">
        <f>vlookup(JK$64,'3a. TBond Main'!$A$10:$AN$73,JK63)</f>
        <v>1.648257395</v>
      </c>
      <c r="JL69" s="339">
        <f>vlookup(JL$64,'3a. TBond Main'!$A$10:$AN$73,JL63)</f>
        <v>2.436662026</v>
      </c>
      <c r="JM69" s="339">
        <f>vlookup(JM$64,'3a. TBond Main'!$A$10:$AN$73,JM63)</f>
        <v>1.98279505</v>
      </c>
      <c r="JN69" s="339">
        <f>vlookup(JN$64,'3a. TBond Main'!$A$10:$AN$73,JN63)</f>
        <v>3.337628899</v>
      </c>
      <c r="JO69" s="339">
        <f>vlookup(JO$64,'3a. TBond Main'!$A$10:$AN$73,JO63)</f>
        <v>1.62556473</v>
      </c>
      <c r="JP69" s="339">
        <f>vlookup(JP$64,'3a. TBond Main'!$A$10:$AN$73,JP63)</f>
        <v>1.547710462</v>
      </c>
      <c r="JQ69" s="339">
        <f>vlookup(JQ$64,'3a. TBond Main'!$A$10:$AN$73,JQ63)</f>
        <v>1.95456671</v>
      </c>
      <c r="JR69" s="339">
        <f>vlookup(JR$64,'3a. TBond Main'!$A$10:$AN$73,JR63)</f>
        <v>1.596402297</v>
      </c>
      <c r="JS69" s="339">
        <f>vlookup(JS$64,'3a. TBond Main'!$A$10:$AN$73,JS63)</f>
        <v>1.644441999</v>
      </c>
      <c r="JT69" s="339">
        <f>vlookup(JT$64,'3a. TBond Main'!$A$10:$AN$73,JT63)</f>
        <v>1.838896907</v>
      </c>
      <c r="JU69" s="339">
        <f>vlookup(JU$64,'3a. TBond Main'!$A$10:$AN$73,JU63)</f>
        <v>1.675469087</v>
      </c>
      <c r="JV69" s="339">
        <f>vlookup(JV$64,'3a. TBond Main'!$A$10:$AN$73,JV63)</f>
        <v>3.17500434</v>
      </c>
      <c r="JW69" s="339">
        <f>vlookup(JW$64,'3a. TBond Main'!$A$10:$AN$73,JW63)</f>
        <v>2.128834554</v>
      </c>
      <c r="JX69" s="339">
        <f>vlookup(JX$64,'3a. TBond Main'!$A$10:$AN$73,JX63)</f>
        <v>2.498273485</v>
      </c>
      <c r="JY69" s="339">
        <f>vlookup(JY$64,'3a. TBond Main'!$A$10:$AN$73,JY63)</f>
        <v>1.218141189</v>
      </c>
      <c r="JZ69" s="339">
        <f>vlookup(JZ$64,'3a. TBond Main'!$A$10:$AN$73,JZ63)</f>
        <v>1.203559618</v>
      </c>
      <c r="KA69" s="339">
        <f>vlookup(KA$64,'3a. TBond Main'!$A$10:$AN$73,KA63)</f>
        <v>2.011850698</v>
      </c>
      <c r="KB69" s="339">
        <f>vlookup(KB$64,'3a. TBond Main'!$A$10:$AN$73,KB63)</f>
        <v>1.91857444</v>
      </c>
      <c r="KC69" s="339">
        <f>vlookup(KC$64,'3a. TBond Main'!$A$10:$AN$73,KC63)</f>
        <v>1.962426581</v>
      </c>
      <c r="KD69" s="339">
        <f>vlookup(KD$64,'3a. TBond Main'!$A$10:$AN$73,KD63)</f>
        <v>2.449231488</v>
      </c>
      <c r="KE69" s="339">
        <f>vlookup(KE$64,'3a. TBond Main'!$A$10:$AN$73,KE63)</f>
        <v>4.013392661</v>
      </c>
      <c r="KF69" s="339">
        <f>vlookup(KF$64,'3a. TBond Main'!$A$10:$AN$73,KF63)</f>
        <v>2.101371054</v>
      </c>
      <c r="KG69" s="339">
        <f>vlookup(KG$64,'3a. TBond Main'!$A$10:$AN$73,KG63)</f>
        <v>1.940751818</v>
      </c>
      <c r="KH69" s="339">
        <f>vlookup(KH$64,'3a. TBond Main'!$A$10:$AN$73,KH63)</f>
        <v>3.590132085</v>
      </c>
      <c r="KI69" s="339">
        <f>vlookup(KI$64,'3a. TBond Main'!$A$10:$AN$73,KI63)</f>
        <v>1.793072001</v>
      </c>
      <c r="KJ69" s="339">
        <f>vlookup(KJ$64,'3a. TBond Main'!$A$10:$AN$73,KJ63)</f>
        <v>1.210220878</v>
      </c>
      <c r="KK69" s="339">
        <f>vlookup(KK$64,'3a. TBond Main'!$A$10:$AN$73,KK63)</f>
        <v>1.907054135</v>
      </c>
      <c r="KL69" s="339">
        <f>vlookup(KL$64,'3a. TBond Main'!$A$10:$AN$73,KL63)</f>
        <v>2.011850698</v>
      </c>
      <c r="KM69" s="339">
        <f>vlookup(KM$64,'3a. TBond Main'!$A$10:$AN$73,KM63)</f>
        <v>2.311487941</v>
      </c>
      <c r="KN69" s="339">
        <f>vlookup(KN$64,'3a. TBond Main'!$A$10:$AN$73,KN63)</f>
        <v>1.924990431</v>
      </c>
      <c r="KO69" s="339">
        <f>vlookup(KO$64,'3a. TBond Main'!$A$10:$AN$73,KO63)</f>
        <v>1.9756618</v>
      </c>
      <c r="KP69" s="339">
        <f>vlookup(KP$64,'3a. TBond Main'!$A$10:$AN$73,KP63)</f>
        <v>1.211812583</v>
      </c>
      <c r="KQ69" s="339">
        <f>vlookup(KQ$64,'3a. TBond Main'!$A$10:$AN$73,KQ63)</f>
        <v>2.049390105</v>
      </c>
      <c r="KR69" s="339">
        <f>vlookup(KR$64,'3a. TBond Main'!$A$10:$AN$73,KR63)</f>
        <v>2.523282913</v>
      </c>
      <c r="KS69" s="339">
        <f>vlookup(KS$64,'3a. TBond Main'!$A$10:$AN$73,KS63)</f>
        <v>2.550561587</v>
      </c>
      <c r="KT69" s="339">
        <f>vlookup(KT$64,'3a. TBond Main'!$A$10:$AN$73,KT63)</f>
        <v>2.011699123</v>
      </c>
      <c r="KU69" s="339">
        <f>vlookup(KU$64,'3a. TBond Main'!$A$10:$AN$73,KU63)</f>
        <v>1.79352219</v>
      </c>
      <c r="KV69" s="339">
        <f>vlookup(KV$64,'3a. TBond Main'!$A$10:$AN$73,KV63)</f>
        <v>1.79352219</v>
      </c>
      <c r="KW69" s="339">
        <f>vlookup(KW$64,'3a. TBond Main'!$A$10:$AN$73,KW63)</f>
        <v>1.166897728</v>
      </c>
      <c r="KX69" s="339">
        <f>vlookup(KX$64,'3a. TBond Main'!$A$10:$AN$73,KX63)</f>
        <v>2.096719119</v>
      </c>
      <c r="KY69" s="339">
        <f>vlookup(KY$64,'3a. TBond Main'!$A$10:$AN$73,KY63)</f>
        <v>2.060452859</v>
      </c>
      <c r="KZ69" s="339">
        <f>vlookup(KZ$64,'3a. TBond Main'!$A$10:$AN$73,KZ63)</f>
        <v>1.317588003</v>
      </c>
      <c r="LA69" s="339">
        <f>vlookup(LA$64,'3a. TBond Main'!$A$10:$AN$73,LA63)</f>
        <v>1.87450668</v>
      </c>
      <c r="LB69" s="339">
        <f>vlookup(LB$64,'3a. TBond Main'!$A$10:$AN$73,LB63)</f>
        <v>2.933637407</v>
      </c>
      <c r="LC69" s="339">
        <f>vlookup(LC$64,'3a. TBond Main'!$A$10:$AN$73,LC63)</f>
        <v>2.616885725</v>
      </c>
      <c r="LD69" s="339">
        <f>vlookup(LD$64,'3a. TBond Main'!$A$10:$AN$73,LD63)</f>
        <v>2.061863093</v>
      </c>
      <c r="LE69" s="339">
        <f>vlookup(LE$64,'3a. TBond Main'!$A$10:$AN$73,LE63)</f>
        <v>2.616885725</v>
      </c>
      <c r="LF69" s="339">
        <f>vlookup(LF$64,'3a. TBond Main'!$A$10:$AN$73,LF63)</f>
        <v>1.793760537</v>
      </c>
      <c r="LG69" s="339">
        <f>vlookup(LG$64,'3a. TBond Main'!$A$10:$AN$73,LG63)</f>
        <v>2.616885725</v>
      </c>
      <c r="LH69" s="339">
        <f>vlookup(LH$64,'3a. TBond Main'!$A$10:$AN$73,LH63)</f>
        <v>1.793760537</v>
      </c>
      <c r="LI69" s="339">
        <f>vlookup(LI$64,'3a. TBond Main'!$A$10:$AN$73,LI63)</f>
        <v>2.238635559</v>
      </c>
      <c r="LJ69" s="339">
        <f>vlookup(LJ$64,'3a. TBond Main'!$A$10:$AN$73,LJ63)</f>
        <v>2.060652159</v>
      </c>
      <c r="LK69" s="339">
        <f>vlookup(LK$64,'3a. TBond Main'!$A$10:$AN$73,LK63)</f>
        <v>2.252133546</v>
      </c>
      <c r="LL69" s="339">
        <f>vlookup(LL$64,'3a. TBond Main'!$A$10:$AN$73,LL63)</f>
        <v>1.67444089</v>
      </c>
      <c r="LM69" s="339">
        <f>vlookup(LM$64,'3a. TBond Main'!$A$10:$AN$73,LM63)</f>
        <v>2.236352734</v>
      </c>
      <c r="LN69" s="339">
        <f>vlookup(LN$64,'3a. TBond Main'!$A$10:$AN$73,LN63)</f>
        <v>1.494361566</v>
      </c>
      <c r="LO69" s="339">
        <f>vlookup(LO$64,'3a. TBond Main'!$A$10:$AN$73,LO63)</f>
        <v>1.494361566</v>
      </c>
      <c r="LP69" s="339">
        <f>vlookup(LP$64,'3a. TBond Main'!$A$10:$AN$73,LP63)</f>
        <v>1.613311483</v>
      </c>
    </row>
    <row r="70">
      <c r="A70" s="331"/>
      <c r="B70" s="338"/>
      <c r="C70" s="338"/>
      <c r="D70" s="138" t="s">
        <v>314</v>
      </c>
      <c r="E70" s="343">
        <f t="shared" ref="E70:BP70" si="41">E69-1</f>
        <v>0</v>
      </c>
      <c r="F70" s="343">
        <f t="shared" si="41"/>
        <v>0</v>
      </c>
      <c r="G70" s="343">
        <f t="shared" si="41"/>
        <v>0</v>
      </c>
      <c r="H70" s="343">
        <f t="shared" si="41"/>
        <v>0</v>
      </c>
      <c r="I70" s="343">
        <f t="shared" si="41"/>
        <v>0</v>
      </c>
      <c r="J70" s="343">
        <f t="shared" si="41"/>
        <v>0</v>
      </c>
      <c r="K70" s="343">
        <f t="shared" si="41"/>
        <v>0</v>
      </c>
      <c r="L70" s="343">
        <f t="shared" si="41"/>
        <v>0</v>
      </c>
      <c r="M70" s="343">
        <f t="shared" si="41"/>
        <v>0</v>
      </c>
      <c r="N70" s="343">
        <f t="shared" si="41"/>
        <v>0</v>
      </c>
      <c r="O70" s="343">
        <f t="shared" si="41"/>
        <v>0</v>
      </c>
      <c r="P70" s="343">
        <f t="shared" si="41"/>
        <v>0</v>
      </c>
      <c r="Q70" s="343">
        <f t="shared" si="41"/>
        <v>0</v>
      </c>
      <c r="R70" s="343">
        <f t="shared" si="41"/>
        <v>0</v>
      </c>
      <c r="S70" s="343">
        <f t="shared" si="41"/>
        <v>0</v>
      </c>
      <c r="T70" s="343">
        <f t="shared" si="41"/>
        <v>0</v>
      </c>
      <c r="U70" s="343">
        <f t="shared" si="41"/>
        <v>0</v>
      </c>
      <c r="V70" s="343">
        <f t="shared" si="41"/>
        <v>0</v>
      </c>
      <c r="W70" s="343">
        <f t="shared" si="41"/>
        <v>0</v>
      </c>
      <c r="X70" s="343">
        <f t="shared" si="41"/>
        <v>0</v>
      </c>
      <c r="Y70" s="343">
        <f t="shared" si="41"/>
        <v>0</v>
      </c>
      <c r="Z70" s="343">
        <f t="shared" si="41"/>
        <v>0</v>
      </c>
      <c r="AA70" s="343">
        <f t="shared" si="41"/>
        <v>0</v>
      </c>
      <c r="AB70" s="343">
        <f t="shared" si="41"/>
        <v>0</v>
      </c>
      <c r="AC70" s="343">
        <f t="shared" si="41"/>
        <v>0</v>
      </c>
      <c r="AD70" s="343">
        <f t="shared" si="41"/>
        <v>0</v>
      </c>
      <c r="AE70" s="343">
        <f t="shared" si="41"/>
        <v>0</v>
      </c>
      <c r="AF70" s="343">
        <f t="shared" si="41"/>
        <v>0</v>
      </c>
      <c r="AG70" s="343">
        <f t="shared" si="41"/>
        <v>0</v>
      </c>
      <c r="AH70" s="343">
        <f t="shared" si="41"/>
        <v>0</v>
      </c>
      <c r="AI70" s="343">
        <f t="shared" si="41"/>
        <v>0</v>
      </c>
      <c r="AJ70" s="343">
        <f t="shared" si="41"/>
        <v>0</v>
      </c>
      <c r="AK70" s="343">
        <f t="shared" si="41"/>
        <v>0</v>
      </c>
      <c r="AL70" s="343">
        <f t="shared" si="41"/>
        <v>0</v>
      </c>
      <c r="AM70" s="343">
        <f t="shared" si="41"/>
        <v>0</v>
      </c>
      <c r="AN70" s="343">
        <f t="shared" si="41"/>
        <v>0</v>
      </c>
      <c r="AO70" s="343">
        <f t="shared" si="41"/>
        <v>0</v>
      </c>
      <c r="AP70" s="343">
        <f t="shared" si="41"/>
        <v>0</v>
      </c>
      <c r="AQ70" s="343">
        <f t="shared" si="41"/>
        <v>0</v>
      </c>
      <c r="AR70" s="343">
        <f t="shared" si="41"/>
        <v>0</v>
      </c>
      <c r="AS70" s="343">
        <f t="shared" si="41"/>
        <v>0</v>
      </c>
      <c r="AT70" s="343">
        <f t="shared" si="41"/>
        <v>0</v>
      </c>
      <c r="AU70" s="343">
        <f t="shared" si="41"/>
        <v>0</v>
      </c>
      <c r="AV70" s="343">
        <f t="shared" si="41"/>
        <v>0</v>
      </c>
      <c r="AW70" s="343">
        <f t="shared" si="41"/>
        <v>0</v>
      </c>
      <c r="AX70" s="343">
        <f t="shared" si="41"/>
        <v>0</v>
      </c>
      <c r="AY70" s="343">
        <f t="shared" si="41"/>
        <v>0</v>
      </c>
      <c r="AZ70" s="343">
        <f t="shared" si="41"/>
        <v>0</v>
      </c>
      <c r="BA70" s="343">
        <f t="shared" si="41"/>
        <v>0</v>
      </c>
      <c r="BB70" s="343">
        <f t="shared" si="41"/>
        <v>0</v>
      </c>
      <c r="BC70" s="343">
        <f t="shared" si="41"/>
        <v>0</v>
      </c>
      <c r="BD70" s="343">
        <f t="shared" si="41"/>
        <v>0</v>
      </c>
      <c r="BE70" s="343">
        <f t="shared" si="41"/>
        <v>0</v>
      </c>
      <c r="BF70" s="343">
        <f t="shared" si="41"/>
        <v>0</v>
      </c>
      <c r="BG70" s="343">
        <f t="shared" si="41"/>
        <v>0</v>
      </c>
      <c r="BH70" s="343">
        <f t="shared" si="41"/>
        <v>0</v>
      </c>
      <c r="BI70" s="343">
        <f t="shared" si="41"/>
        <v>0</v>
      </c>
      <c r="BJ70" s="343">
        <f t="shared" si="41"/>
        <v>0</v>
      </c>
      <c r="BK70" s="343">
        <f t="shared" si="41"/>
        <v>0</v>
      </c>
      <c r="BL70" s="343">
        <f t="shared" si="41"/>
        <v>0</v>
      </c>
      <c r="BM70" s="343">
        <f t="shared" si="41"/>
        <v>0</v>
      </c>
      <c r="BN70" s="343">
        <f t="shared" si="41"/>
        <v>0</v>
      </c>
      <c r="BO70" s="343">
        <f t="shared" si="41"/>
        <v>0</v>
      </c>
      <c r="BP70" s="343">
        <f t="shared" si="41"/>
        <v>0</v>
      </c>
      <c r="BQ70" s="343"/>
      <c r="BR70" s="343">
        <f t="shared" ref="BR70:EC70" si="42">BR69-1</f>
        <v>1.101698816</v>
      </c>
      <c r="BS70" s="343">
        <f t="shared" si="42"/>
        <v>0.655400139</v>
      </c>
      <c r="BT70" s="343">
        <f t="shared" si="42"/>
        <v>0.5445811376</v>
      </c>
      <c r="BU70" s="343">
        <f t="shared" si="42"/>
        <v>0.5093343529</v>
      </c>
      <c r="BV70" s="343">
        <f t="shared" si="42"/>
        <v>0.6636976863</v>
      </c>
      <c r="BW70" s="343">
        <f t="shared" si="42"/>
        <v>0.6078047707</v>
      </c>
      <c r="BX70" s="343">
        <f t="shared" si="42"/>
        <v>0.6482573952</v>
      </c>
      <c r="BY70" s="343">
        <f t="shared" si="42"/>
        <v>1.436662026</v>
      </c>
      <c r="BZ70" s="343">
        <f t="shared" si="42"/>
        <v>0.9827950495</v>
      </c>
      <c r="CA70" s="343">
        <f t="shared" si="42"/>
        <v>2.337628899</v>
      </c>
      <c r="CB70" s="343">
        <f t="shared" si="42"/>
        <v>0.6255647295</v>
      </c>
      <c r="CC70" s="343">
        <f t="shared" si="42"/>
        <v>0.5477104622</v>
      </c>
      <c r="CD70" s="343">
        <f t="shared" si="42"/>
        <v>0.9545667103</v>
      </c>
      <c r="CE70" s="343">
        <f t="shared" si="42"/>
        <v>0.5964022974</v>
      </c>
      <c r="CF70" s="343">
        <f t="shared" si="42"/>
        <v>0.6444419991</v>
      </c>
      <c r="CG70" s="343">
        <f t="shared" si="42"/>
        <v>0.8388969074</v>
      </c>
      <c r="CH70" s="343">
        <f t="shared" si="42"/>
        <v>0.6754690867</v>
      </c>
      <c r="CI70" s="343">
        <f t="shared" si="42"/>
        <v>2.17500434</v>
      </c>
      <c r="CJ70" s="343">
        <f t="shared" si="42"/>
        <v>1.128834554</v>
      </c>
      <c r="CK70" s="343">
        <f t="shared" si="42"/>
        <v>1.498273485</v>
      </c>
      <c r="CL70" s="343">
        <f t="shared" si="42"/>
        <v>0.2181411891</v>
      </c>
      <c r="CM70" s="343">
        <f t="shared" si="42"/>
        <v>0.2035596179</v>
      </c>
      <c r="CN70" s="343">
        <f t="shared" si="42"/>
        <v>1.011850698</v>
      </c>
      <c r="CO70" s="343">
        <f t="shared" si="42"/>
        <v>0.9185744404</v>
      </c>
      <c r="CP70" s="343">
        <f t="shared" si="42"/>
        <v>0.9624265811</v>
      </c>
      <c r="CQ70" s="343">
        <f t="shared" si="42"/>
        <v>1.449231488</v>
      </c>
      <c r="CR70" s="343">
        <f t="shared" si="42"/>
        <v>3.013392661</v>
      </c>
      <c r="CS70" s="343">
        <f t="shared" si="42"/>
        <v>1.101371054</v>
      </c>
      <c r="CT70" s="343">
        <f t="shared" si="42"/>
        <v>0.9407518178</v>
      </c>
      <c r="CU70" s="343">
        <f t="shared" si="42"/>
        <v>2.590132085</v>
      </c>
      <c r="CV70" s="343">
        <f t="shared" si="42"/>
        <v>0.7930720009</v>
      </c>
      <c r="CW70" s="343">
        <f t="shared" si="42"/>
        <v>0.210220878</v>
      </c>
      <c r="CX70" s="343">
        <f t="shared" si="42"/>
        <v>0.9070541348</v>
      </c>
      <c r="CY70" s="343">
        <f t="shared" si="42"/>
        <v>1.011850698</v>
      </c>
      <c r="CZ70" s="343">
        <f t="shared" si="42"/>
        <v>1.311487941</v>
      </c>
      <c r="DA70" s="343">
        <f t="shared" si="42"/>
        <v>0.9249904309</v>
      </c>
      <c r="DB70" s="343">
        <f t="shared" si="42"/>
        <v>0.9756617996</v>
      </c>
      <c r="DC70" s="343">
        <f t="shared" si="42"/>
        <v>0.211812583</v>
      </c>
      <c r="DD70" s="343">
        <f t="shared" si="42"/>
        <v>1.049390105</v>
      </c>
      <c r="DE70" s="343">
        <f t="shared" si="42"/>
        <v>1.523282913</v>
      </c>
      <c r="DF70" s="343">
        <f t="shared" si="42"/>
        <v>1.550561587</v>
      </c>
      <c r="DG70" s="343">
        <f t="shared" si="42"/>
        <v>1.011699123</v>
      </c>
      <c r="DH70" s="343">
        <f t="shared" si="42"/>
        <v>0.79352219</v>
      </c>
      <c r="DI70" s="343">
        <f t="shared" si="42"/>
        <v>0.79352219</v>
      </c>
      <c r="DJ70" s="343">
        <f t="shared" si="42"/>
        <v>0.1668977282</v>
      </c>
      <c r="DK70" s="343">
        <f t="shared" si="42"/>
        <v>1.096719119</v>
      </c>
      <c r="DL70" s="343">
        <f t="shared" si="42"/>
        <v>1.060452859</v>
      </c>
      <c r="DM70" s="343">
        <f t="shared" si="42"/>
        <v>0.3175880028</v>
      </c>
      <c r="DN70" s="343">
        <f t="shared" si="42"/>
        <v>0.8745066801</v>
      </c>
      <c r="DO70" s="343">
        <f t="shared" si="42"/>
        <v>1.933637407</v>
      </c>
      <c r="DP70" s="343">
        <f t="shared" si="42"/>
        <v>1.616885725</v>
      </c>
      <c r="DQ70" s="343">
        <f t="shared" si="42"/>
        <v>1.061863093</v>
      </c>
      <c r="DR70" s="343">
        <f t="shared" si="42"/>
        <v>1.616885725</v>
      </c>
      <c r="DS70" s="343">
        <f t="shared" si="42"/>
        <v>0.7937605375</v>
      </c>
      <c r="DT70" s="343">
        <f t="shared" si="42"/>
        <v>1.616885725</v>
      </c>
      <c r="DU70" s="343">
        <f t="shared" si="42"/>
        <v>0.7937605375</v>
      </c>
      <c r="DV70" s="343">
        <f t="shared" si="42"/>
        <v>1.238635559</v>
      </c>
      <c r="DW70" s="343">
        <f t="shared" si="42"/>
        <v>1.060652159</v>
      </c>
      <c r="DX70" s="343">
        <f t="shared" si="42"/>
        <v>1.252133546</v>
      </c>
      <c r="DY70" s="343">
        <f t="shared" si="42"/>
        <v>0.6744408903</v>
      </c>
      <c r="DZ70" s="343">
        <f t="shared" si="42"/>
        <v>1.236352734</v>
      </c>
      <c r="EA70" s="343">
        <f t="shared" si="42"/>
        <v>0.494361566</v>
      </c>
      <c r="EB70" s="343">
        <f t="shared" si="42"/>
        <v>0.494361566</v>
      </c>
      <c r="EC70" s="343">
        <f t="shared" si="42"/>
        <v>0.6133114827</v>
      </c>
      <c r="EE70" s="343">
        <f t="shared" ref="EE70:GP70" si="43">EE69-1</f>
        <v>1.101698816</v>
      </c>
      <c r="EF70" s="343">
        <f t="shared" si="43"/>
        <v>0.655400139</v>
      </c>
      <c r="EG70" s="343">
        <f t="shared" si="43"/>
        <v>0.5445811376</v>
      </c>
      <c r="EH70" s="343">
        <f t="shared" si="43"/>
        <v>0.5093343529</v>
      </c>
      <c r="EI70" s="343">
        <f t="shared" si="43"/>
        <v>0.6636976863</v>
      </c>
      <c r="EJ70" s="343">
        <f t="shared" si="43"/>
        <v>0.6078047707</v>
      </c>
      <c r="EK70" s="343">
        <f t="shared" si="43"/>
        <v>0.6482573952</v>
      </c>
      <c r="EL70" s="343">
        <f t="shared" si="43"/>
        <v>1.436662026</v>
      </c>
      <c r="EM70" s="343">
        <f t="shared" si="43"/>
        <v>0.9827950495</v>
      </c>
      <c r="EN70" s="343">
        <f t="shared" si="43"/>
        <v>2.337628899</v>
      </c>
      <c r="EO70" s="343">
        <f t="shared" si="43"/>
        <v>0.6255647295</v>
      </c>
      <c r="EP70" s="343">
        <f t="shared" si="43"/>
        <v>0.5477104622</v>
      </c>
      <c r="EQ70" s="343">
        <f t="shared" si="43"/>
        <v>0.9545667103</v>
      </c>
      <c r="ER70" s="343">
        <f t="shared" si="43"/>
        <v>0.5964022974</v>
      </c>
      <c r="ES70" s="343">
        <f t="shared" si="43"/>
        <v>0.6444419991</v>
      </c>
      <c r="ET70" s="343">
        <f t="shared" si="43"/>
        <v>0.8388969074</v>
      </c>
      <c r="EU70" s="343">
        <f t="shared" si="43"/>
        <v>0.6754690867</v>
      </c>
      <c r="EV70" s="343">
        <f t="shared" si="43"/>
        <v>2.17500434</v>
      </c>
      <c r="EW70" s="343">
        <f t="shared" si="43"/>
        <v>1.128834554</v>
      </c>
      <c r="EX70" s="343">
        <f t="shared" si="43"/>
        <v>1.498273485</v>
      </c>
      <c r="EY70" s="343">
        <f t="shared" si="43"/>
        <v>0.2181411891</v>
      </c>
      <c r="EZ70" s="343">
        <f t="shared" si="43"/>
        <v>0.2035596179</v>
      </c>
      <c r="FA70" s="343">
        <f t="shared" si="43"/>
        <v>1.011850698</v>
      </c>
      <c r="FB70" s="343">
        <f t="shared" si="43"/>
        <v>0.9185744404</v>
      </c>
      <c r="FC70" s="343">
        <f t="shared" si="43"/>
        <v>0.9624265811</v>
      </c>
      <c r="FD70" s="343">
        <f t="shared" si="43"/>
        <v>1.449231488</v>
      </c>
      <c r="FE70" s="343">
        <f t="shared" si="43"/>
        <v>3.013392661</v>
      </c>
      <c r="FF70" s="343">
        <f t="shared" si="43"/>
        <v>1.101371054</v>
      </c>
      <c r="FG70" s="343">
        <f t="shared" si="43"/>
        <v>0.9407518178</v>
      </c>
      <c r="FH70" s="343">
        <f t="shared" si="43"/>
        <v>2.590132085</v>
      </c>
      <c r="FI70" s="343">
        <f t="shared" si="43"/>
        <v>0.7930720009</v>
      </c>
      <c r="FJ70" s="343">
        <f t="shared" si="43"/>
        <v>0.210220878</v>
      </c>
      <c r="FK70" s="343">
        <f t="shared" si="43"/>
        <v>0.9070541348</v>
      </c>
      <c r="FL70" s="343">
        <f t="shared" si="43"/>
        <v>1.011850698</v>
      </c>
      <c r="FM70" s="343">
        <f t="shared" si="43"/>
        <v>1.311487941</v>
      </c>
      <c r="FN70" s="343">
        <f t="shared" si="43"/>
        <v>0.9249904309</v>
      </c>
      <c r="FO70" s="343">
        <f t="shared" si="43"/>
        <v>0.9756617996</v>
      </c>
      <c r="FP70" s="343">
        <f t="shared" si="43"/>
        <v>0.211812583</v>
      </c>
      <c r="FQ70" s="343">
        <f t="shared" si="43"/>
        <v>1.049390105</v>
      </c>
      <c r="FR70" s="343">
        <f t="shared" si="43"/>
        <v>1.523282913</v>
      </c>
      <c r="FS70" s="343">
        <f t="shared" si="43"/>
        <v>1.550561587</v>
      </c>
      <c r="FT70" s="343">
        <f t="shared" si="43"/>
        <v>1.011699123</v>
      </c>
      <c r="FU70" s="343">
        <f t="shared" si="43"/>
        <v>0.79352219</v>
      </c>
      <c r="FV70" s="343">
        <f t="shared" si="43"/>
        <v>0.79352219</v>
      </c>
      <c r="FW70" s="343">
        <f t="shared" si="43"/>
        <v>0.1668977282</v>
      </c>
      <c r="FX70" s="343">
        <f t="shared" si="43"/>
        <v>1.096719119</v>
      </c>
      <c r="FY70" s="343">
        <f t="shared" si="43"/>
        <v>1.060452859</v>
      </c>
      <c r="FZ70" s="343">
        <f t="shared" si="43"/>
        <v>0.3175880028</v>
      </c>
      <c r="GA70" s="343">
        <f t="shared" si="43"/>
        <v>0.8745066801</v>
      </c>
      <c r="GB70" s="343">
        <f t="shared" si="43"/>
        <v>1.933637407</v>
      </c>
      <c r="GC70" s="343">
        <f t="shared" si="43"/>
        <v>1.616885725</v>
      </c>
      <c r="GD70" s="343">
        <f t="shared" si="43"/>
        <v>1.061863093</v>
      </c>
      <c r="GE70" s="343">
        <f t="shared" si="43"/>
        <v>1.616885725</v>
      </c>
      <c r="GF70" s="343">
        <f t="shared" si="43"/>
        <v>0.7937605375</v>
      </c>
      <c r="GG70" s="343">
        <f t="shared" si="43"/>
        <v>1.616885725</v>
      </c>
      <c r="GH70" s="343">
        <f t="shared" si="43"/>
        <v>0.7937605375</v>
      </c>
      <c r="GI70" s="343">
        <f t="shared" si="43"/>
        <v>1.238635559</v>
      </c>
      <c r="GJ70" s="343">
        <f t="shared" si="43"/>
        <v>1.060652159</v>
      </c>
      <c r="GK70" s="343">
        <f t="shared" si="43"/>
        <v>1.252133546</v>
      </c>
      <c r="GL70" s="343">
        <f t="shared" si="43"/>
        <v>0.6744408903</v>
      </c>
      <c r="GM70" s="343">
        <f t="shared" si="43"/>
        <v>1.236352734</v>
      </c>
      <c r="GN70" s="343">
        <f t="shared" si="43"/>
        <v>0.494361566</v>
      </c>
      <c r="GO70" s="343">
        <f t="shared" si="43"/>
        <v>0.494361566</v>
      </c>
      <c r="GP70" s="343">
        <f t="shared" si="43"/>
        <v>0.6133114827</v>
      </c>
      <c r="GQ70" s="343"/>
      <c r="GR70" s="343">
        <f t="shared" ref="GR70:JC70" si="44">GR69-1</f>
        <v>1.101698816</v>
      </c>
      <c r="GS70" s="343">
        <f t="shared" si="44"/>
        <v>0.655400139</v>
      </c>
      <c r="GT70" s="343">
        <f t="shared" si="44"/>
        <v>0.5445811376</v>
      </c>
      <c r="GU70" s="343">
        <f t="shared" si="44"/>
        <v>0.5093343529</v>
      </c>
      <c r="GV70" s="343">
        <f t="shared" si="44"/>
        <v>0.6636976863</v>
      </c>
      <c r="GW70" s="343">
        <f t="shared" si="44"/>
        <v>0.6078047707</v>
      </c>
      <c r="GX70" s="343">
        <f t="shared" si="44"/>
        <v>0.6482573952</v>
      </c>
      <c r="GY70" s="343">
        <f t="shared" si="44"/>
        <v>1.436662026</v>
      </c>
      <c r="GZ70" s="343">
        <f t="shared" si="44"/>
        <v>0.9827950495</v>
      </c>
      <c r="HA70" s="343">
        <f t="shared" si="44"/>
        <v>2.337628899</v>
      </c>
      <c r="HB70" s="343">
        <f t="shared" si="44"/>
        <v>0.6255647295</v>
      </c>
      <c r="HC70" s="343">
        <f t="shared" si="44"/>
        <v>0.5477104622</v>
      </c>
      <c r="HD70" s="343">
        <f t="shared" si="44"/>
        <v>0.9545667103</v>
      </c>
      <c r="HE70" s="343">
        <f t="shared" si="44"/>
        <v>0.5964022974</v>
      </c>
      <c r="HF70" s="343">
        <f t="shared" si="44"/>
        <v>0.6444419991</v>
      </c>
      <c r="HG70" s="343">
        <f t="shared" si="44"/>
        <v>0.8388969074</v>
      </c>
      <c r="HH70" s="343">
        <f t="shared" si="44"/>
        <v>0.6754690867</v>
      </c>
      <c r="HI70" s="343">
        <f t="shared" si="44"/>
        <v>2.17500434</v>
      </c>
      <c r="HJ70" s="343">
        <f t="shared" si="44"/>
        <v>1.128834554</v>
      </c>
      <c r="HK70" s="343">
        <f t="shared" si="44"/>
        <v>1.498273485</v>
      </c>
      <c r="HL70" s="343">
        <f t="shared" si="44"/>
        <v>0.2181411891</v>
      </c>
      <c r="HM70" s="343">
        <f t="shared" si="44"/>
        <v>0.2035596179</v>
      </c>
      <c r="HN70" s="343">
        <f t="shared" si="44"/>
        <v>1.011850698</v>
      </c>
      <c r="HO70" s="343">
        <f t="shared" si="44"/>
        <v>0.9185744404</v>
      </c>
      <c r="HP70" s="343">
        <f t="shared" si="44"/>
        <v>0.9624265811</v>
      </c>
      <c r="HQ70" s="343">
        <f t="shared" si="44"/>
        <v>1.449231488</v>
      </c>
      <c r="HR70" s="343">
        <f t="shared" si="44"/>
        <v>3.013392661</v>
      </c>
      <c r="HS70" s="343">
        <f t="shared" si="44"/>
        <v>1.101371054</v>
      </c>
      <c r="HT70" s="343">
        <f t="shared" si="44"/>
        <v>0.9407518178</v>
      </c>
      <c r="HU70" s="343">
        <f t="shared" si="44"/>
        <v>2.590132085</v>
      </c>
      <c r="HV70" s="343">
        <f t="shared" si="44"/>
        <v>0.7930720009</v>
      </c>
      <c r="HW70" s="343">
        <f t="shared" si="44"/>
        <v>0.210220878</v>
      </c>
      <c r="HX70" s="343">
        <f t="shared" si="44"/>
        <v>0.9070541348</v>
      </c>
      <c r="HY70" s="343">
        <f t="shared" si="44"/>
        <v>1.011850698</v>
      </c>
      <c r="HZ70" s="343">
        <f t="shared" si="44"/>
        <v>1.311487941</v>
      </c>
      <c r="IA70" s="343">
        <f t="shared" si="44"/>
        <v>0.9249904309</v>
      </c>
      <c r="IB70" s="343">
        <f t="shared" si="44"/>
        <v>0.9756617996</v>
      </c>
      <c r="IC70" s="343">
        <f t="shared" si="44"/>
        <v>0.211812583</v>
      </c>
      <c r="ID70" s="343">
        <f t="shared" si="44"/>
        <v>1.049390105</v>
      </c>
      <c r="IE70" s="343">
        <f t="shared" si="44"/>
        <v>1.523282913</v>
      </c>
      <c r="IF70" s="343">
        <f t="shared" si="44"/>
        <v>1.550561587</v>
      </c>
      <c r="IG70" s="343">
        <f t="shared" si="44"/>
        <v>1.011699123</v>
      </c>
      <c r="IH70" s="343">
        <f t="shared" si="44"/>
        <v>0.79352219</v>
      </c>
      <c r="II70" s="343">
        <f t="shared" si="44"/>
        <v>0.79352219</v>
      </c>
      <c r="IJ70" s="343">
        <f t="shared" si="44"/>
        <v>0.1668977282</v>
      </c>
      <c r="IK70" s="343">
        <f t="shared" si="44"/>
        <v>1.096719119</v>
      </c>
      <c r="IL70" s="343">
        <f t="shared" si="44"/>
        <v>1.060452859</v>
      </c>
      <c r="IM70" s="343">
        <f t="shared" si="44"/>
        <v>0.3175880028</v>
      </c>
      <c r="IN70" s="343">
        <f t="shared" si="44"/>
        <v>0.8745066801</v>
      </c>
      <c r="IO70" s="343">
        <f t="shared" si="44"/>
        <v>1.933637407</v>
      </c>
      <c r="IP70" s="343">
        <f t="shared" si="44"/>
        <v>1.616885725</v>
      </c>
      <c r="IQ70" s="343">
        <f t="shared" si="44"/>
        <v>1.061863093</v>
      </c>
      <c r="IR70" s="343">
        <f t="shared" si="44"/>
        <v>1.616885725</v>
      </c>
      <c r="IS70" s="343">
        <f t="shared" si="44"/>
        <v>0.7937605375</v>
      </c>
      <c r="IT70" s="343">
        <f t="shared" si="44"/>
        <v>1.616885725</v>
      </c>
      <c r="IU70" s="343">
        <f t="shared" si="44"/>
        <v>0.7937605375</v>
      </c>
      <c r="IV70" s="343">
        <f t="shared" si="44"/>
        <v>1.238635559</v>
      </c>
      <c r="IW70" s="343">
        <f t="shared" si="44"/>
        <v>1.060652159</v>
      </c>
      <c r="IX70" s="343">
        <f t="shared" si="44"/>
        <v>1.252133546</v>
      </c>
      <c r="IY70" s="343">
        <f t="shared" si="44"/>
        <v>0.6744408903</v>
      </c>
      <c r="IZ70" s="343">
        <f t="shared" si="44"/>
        <v>1.236352734</v>
      </c>
      <c r="JA70" s="343">
        <f t="shared" si="44"/>
        <v>0.494361566</v>
      </c>
      <c r="JB70" s="343">
        <f t="shared" si="44"/>
        <v>0.494361566</v>
      </c>
      <c r="JC70" s="343">
        <f t="shared" si="44"/>
        <v>0.6133114827</v>
      </c>
      <c r="JD70" s="343"/>
      <c r="JE70" s="343">
        <f t="shared" ref="JE70:LP70" si="45">JE69-1</f>
        <v>1.101698816</v>
      </c>
      <c r="JF70" s="343">
        <f t="shared" si="45"/>
        <v>0.655400139</v>
      </c>
      <c r="JG70" s="343">
        <f t="shared" si="45"/>
        <v>0.5445811376</v>
      </c>
      <c r="JH70" s="343">
        <f t="shared" si="45"/>
        <v>0.5093343529</v>
      </c>
      <c r="JI70" s="343">
        <f t="shared" si="45"/>
        <v>0.6636976863</v>
      </c>
      <c r="JJ70" s="343">
        <f t="shared" si="45"/>
        <v>0.6078047707</v>
      </c>
      <c r="JK70" s="343">
        <f t="shared" si="45"/>
        <v>0.6482573952</v>
      </c>
      <c r="JL70" s="343">
        <f t="shared" si="45"/>
        <v>1.436662026</v>
      </c>
      <c r="JM70" s="343">
        <f t="shared" si="45"/>
        <v>0.9827950495</v>
      </c>
      <c r="JN70" s="343">
        <f t="shared" si="45"/>
        <v>2.337628899</v>
      </c>
      <c r="JO70" s="343">
        <f t="shared" si="45"/>
        <v>0.6255647295</v>
      </c>
      <c r="JP70" s="343">
        <f t="shared" si="45"/>
        <v>0.5477104622</v>
      </c>
      <c r="JQ70" s="343">
        <f t="shared" si="45"/>
        <v>0.9545667103</v>
      </c>
      <c r="JR70" s="343">
        <f t="shared" si="45"/>
        <v>0.5964022974</v>
      </c>
      <c r="JS70" s="343">
        <f t="shared" si="45"/>
        <v>0.6444419991</v>
      </c>
      <c r="JT70" s="343">
        <f t="shared" si="45"/>
        <v>0.8388969074</v>
      </c>
      <c r="JU70" s="343">
        <f t="shared" si="45"/>
        <v>0.6754690867</v>
      </c>
      <c r="JV70" s="343">
        <f t="shared" si="45"/>
        <v>2.17500434</v>
      </c>
      <c r="JW70" s="343">
        <f t="shared" si="45"/>
        <v>1.128834554</v>
      </c>
      <c r="JX70" s="343">
        <f t="shared" si="45"/>
        <v>1.498273485</v>
      </c>
      <c r="JY70" s="343">
        <f t="shared" si="45"/>
        <v>0.2181411891</v>
      </c>
      <c r="JZ70" s="343">
        <f t="shared" si="45"/>
        <v>0.2035596179</v>
      </c>
      <c r="KA70" s="343">
        <f t="shared" si="45"/>
        <v>1.011850698</v>
      </c>
      <c r="KB70" s="343">
        <f t="shared" si="45"/>
        <v>0.9185744404</v>
      </c>
      <c r="KC70" s="343">
        <f t="shared" si="45"/>
        <v>0.9624265811</v>
      </c>
      <c r="KD70" s="343">
        <f t="shared" si="45"/>
        <v>1.449231488</v>
      </c>
      <c r="KE70" s="343">
        <f t="shared" si="45"/>
        <v>3.013392661</v>
      </c>
      <c r="KF70" s="343">
        <f t="shared" si="45"/>
        <v>1.101371054</v>
      </c>
      <c r="KG70" s="343">
        <f t="shared" si="45"/>
        <v>0.9407518178</v>
      </c>
      <c r="KH70" s="343">
        <f t="shared" si="45"/>
        <v>2.590132085</v>
      </c>
      <c r="KI70" s="343">
        <f t="shared" si="45"/>
        <v>0.7930720009</v>
      </c>
      <c r="KJ70" s="343">
        <f t="shared" si="45"/>
        <v>0.210220878</v>
      </c>
      <c r="KK70" s="343">
        <f t="shared" si="45"/>
        <v>0.9070541348</v>
      </c>
      <c r="KL70" s="343">
        <f t="shared" si="45"/>
        <v>1.011850698</v>
      </c>
      <c r="KM70" s="343">
        <f t="shared" si="45"/>
        <v>1.311487941</v>
      </c>
      <c r="KN70" s="343">
        <f t="shared" si="45"/>
        <v>0.9249904309</v>
      </c>
      <c r="KO70" s="343">
        <f t="shared" si="45"/>
        <v>0.9756617996</v>
      </c>
      <c r="KP70" s="343">
        <f t="shared" si="45"/>
        <v>0.211812583</v>
      </c>
      <c r="KQ70" s="343">
        <f t="shared" si="45"/>
        <v>1.049390105</v>
      </c>
      <c r="KR70" s="343">
        <f t="shared" si="45"/>
        <v>1.523282913</v>
      </c>
      <c r="KS70" s="343">
        <f t="shared" si="45"/>
        <v>1.550561587</v>
      </c>
      <c r="KT70" s="343">
        <f t="shared" si="45"/>
        <v>1.011699123</v>
      </c>
      <c r="KU70" s="343">
        <f t="shared" si="45"/>
        <v>0.79352219</v>
      </c>
      <c r="KV70" s="343">
        <f t="shared" si="45"/>
        <v>0.79352219</v>
      </c>
      <c r="KW70" s="343">
        <f t="shared" si="45"/>
        <v>0.1668977282</v>
      </c>
      <c r="KX70" s="343">
        <f t="shared" si="45"/>
        <v>1.096719119</v>
      </c>
      <c r="KY70" s="343">
        <f t="shared" si="45"/>
        <v>1.060452859</v>
      </c>
      <c r="KZ70" s="343">
        <f t="shared" si="45"/>
        <v>0.3175880028</v>
      </c>
      <c r="LA70" s="343">
        <f t="shared" si="45"/>
        <v>0.8745066801</v>
      </c>
      <c r="LB70" s="343">
        <f t="shared" si="45"/>
        <v>1.933637407</v>
      </c>
      <c r="LC70" s="343">
        <f t="shared" si="45"/>
        <v>1.616885725</v>
      </c>
      <c r="LD70" s="343">
        <f t="shared" si="45"/>
        <v>1.061863093</v>
      </c>
      <c r="LE70" s="343">
        <f t="shared" si="45"/>
        <v>1.616885725</v>
      </c>
      <c r="LF70" s="343">
        <f t="shared" si="45"/>
        <v>0.7937605375</v>
      </c>
      <c r="LG70" s="343">
        <f t="shared" si="45"/>
        <v>1.616885725</v>
      </c>
      <c r="LH70" s="343">
        <f t="shared" si="45"/>
        <v>0.7937605375</v>
      </c>
      <c r="LI70" s="343">
        <f t="shared" si="45"/>
        <v>1.238635559</v>
      </c>
      <c r="LJ70" s="343">
        <f t="shared" si="45"/>
        <v>1.060652159</v>
      </c>
      <c r="LK70" s="343">
        <f t="shared" si="45"/>
        <v>1.252133546</v>
      </c>
      <c r="LL70" s="343">
        <f t="shared" si="45"/>
        <v>0.6744408903</v>
      </c>
      <c r="LM70" s="343">
        <f t="shared" si="45"/>
        <v>1.236352734</v>
      </c>
      <c r="LN70" s="343">
        <f t="shared" si="45"/>
        <v>0.494361566</v>
      </c>
      <c r="LO70" s="343">
        <f t="shared" si="45"/>
        <v>0.494361566</v>
      </c>
      <c r="LP70" s="343">
        <f t="shared" si="45"/>
        <v>0.6133114827</v>
      </c>
    </row>
    <row r="71">
      <c r="A71" s="331"/>
      <c r="B71" s="338"/>
      <c r="C71" s="338">
        <f>sum(E71:BO71)*100</f>
        <v>8150361.69</v>
      </c>
      <c r="D71" s="347" t="s">
        <v>315</v>
      </c>
      <c r="E71" s="339">
        <f>vlookup(E$64,'3a. TBond Main'!$A$10:$AN$73,9)</f>
        <v>1217.0841</v>
      </c>
      <c r="F71" s="339">
        <f>vlookup(F$64,'3a. TBond Main'!$A$10:$AN$73,9)</f>
        <v>905.9448</v>
      </c>
      <c r="G71" s="339">
        <f>vlookup(G$64,'3a. TBond Main'!$A$10:$AN$73,9)</f>
        <v>1200</v>
      </c>
      <c r="H71" s="339">
        <f>vlookup(H$64,'3a. TBond Main'!$A$10:$AN$73,9)</f>
        <v>1295.5228</v>
      </c>
      <c r="I71" s="339">
        <f>vlookup(I$64,'3a. TBond Main'!$A$10:$AN$73,9)</f>
        <v>1070</v>
      </c>
      <c r="J71" s="339">
        <f>vlookup(J$64,'3a. TBond Main'!$A$10:$AN$73,9)</f>
        <v>1035.65</v>
      </c>
      <c r="K71" s="339">
        <f>vlookup(K$64,'3a. TBond Main'!$A$10:$AN$73,9)</f>
        <v>1284.1877</v>
      </c>
      <c r="L71" s="339">
        <f>vlookup(L$64,'3a. TBond Main'!$A$10:$AN$73,9)</f>
        <v>872.3236</v>
      </c>
      <c r="M71" s="339">
        <f>vlookup(M$64,'3a. TBond Main'!$A$10:$AN$73,9)</f>
        <v>998.8132</v>
      </c>
      <c r="N71" s="339">
        <f>vlookup(N$64,'3a. TBond Main'!$A$10:$AN$73,9)</f>
        <v>2232.2157</v>
      </c>
      <c r="O71" s="339">
        <f>vlookup(O$64,'3a. TBond Main'!$A$10:$AN$73,9)</f>
        <v>1805.9329</v>
      </c>
      <c r="P71" s="339">
        <f>vlookup(P$64,'3a. TBond Main'!$A$10:$AN$73,9)</f>
        <v>919.6882</v>
      </c>
      <c r="Q71" s="339">
        <f>vlookup(Q$64,'3a. TBond Main'!$A$10:$AN$73,9)</f>
        <v>1024.348</v>
      </c>
      <c r="R71" s="339">
        <f>vlookup(R$64,'3a. TBond Main'!$A$10:$AN$73,9)</f>
        <v>1818.6019</v>
      </c>
      <c r="S71" s="339">
        <f>vlookup(S$64,'3a. TBond Main'!$A$10:$AN$73,9)</f>
        <v>2080.3199</v>
      </c>
      <c r="T71" s="339">
        <f>vlookup(T$64,'3a. TBond Main'!$A$10:$AN$73,9)</f>
        <v>2175.1594</v>
      </c>
      <c r="U71" s="339">
        <f>vlookup(U$64,'3a. TBond Main'!$A$10:$AN$73,9)</f>
        <v>1955.9652</v>
      </c>
      <c r="V71" s="339">
        <f>vlookup(V$64,'3a. TBond Main'!$A$10:$AN$73,9)</f>
        <v>1840.2825</v>
      </c>
      <c r="W71" s="339">
        <f>vlookup(W$64,'3a. TBond Main'!$A$10:$AN$73,9)</f>
        <v>1688.7871</v>
      </c>
      <c r="X71" s="339">
        <f>vlookup(X$64,'3a. TBond Main'!$A$10:$AN$73,9)</f>
        <v>1624.4103</v>
      </c>
      <c r="Y71" s="339">
        <f>vlookup(Y$64,'3a. TBond Main'!$A$10:$AN$73,9)</f>
        <v>1340.4344</v>
      </c>
      <c r="Z71" s="339">
        <f>vlookup(Z$64,'3a. TBond Main'!$A$10:$AN$73,9)</f>
        <v>8.3525</v>
      </c>
      <c r="AA71" s="339">
        <f>vlookup(AA$64,'3a. TBond Main'!$A$10:$AN$73,9)</f>
        <v>1750.6923</v>
      </c>
      <c r="AB71" s="339">
        <f>vlookup(AB$64,'3a. TBond Main'!$A$10:$AN$73,9)</f>
        <v>1599.0769</v>
      </c>
      <c r="AC71" s="339">
        <f>vlookup(AC$64,'3a. TBond Main'!$A$10:$AN$73,9)</f>
        <v>1838.7961</v>
      </c>
      <c r="AD71" s="339">
        <f>vlookup(AD$64,'3a. TBond Main'!$A$10:$AN$73,9)</f>
        <v>1848.5111</v>
      </c>
      <c r="AE71" s="339">
        <f>vlookup(AE$64,'3a. TBond Main'!$A$10:$AN$73,9)</f>
        <v>2407.3029</v>
      </c>
      <c r="AF71" s="339">
        <f>vlookup(AF$64,'3a. TBond Main'!$A$10:$AN$73,9)</f>
        <v>1129.9823</v>
      </c>
      <c r="AG71" s="339">
        <f>vlookup(AG$64,'3a. TBond Main'!$A$10:$AN$73,9)</f>
        <v>1262.37</v>
      </c>
      <c r="AH71" s="339">
        <f>vlookup(AH$64,'3a. TBond Main'!$A$10:$AN$73,9)</f>
        <v>91.4222</v>
      </c>
      <c r="AI71" s="339">
        <f>vlookup(AI$64,'3a. TBond Main'!$A$10:$AN$73,9)</f>
        <v>1866.8677</v>
      </c>
      <c r="AJ71" s="339">
        <f>vlookup(AJ$64,'3a. TBond Main'!$A$10:$AN$73,9)</f>
        <v>420</v>
      </c>
      <c r="AK71" s="339">
        <f>vlookup(AK$64,'3a. TBond Main'!$A$10:$AN$73,9)</f>
        <v>2710.1763</v>
      </c>
      <c r="AL71" s="339">
        <f>vlookup(AL$64,'3a. TBond Main'!$A$10:$AN$73,9)</f>
        <v>50</v>
      </c>
      <c r="AM71" s="339">
        <f>vlookup(AM$64,'3a. TBond Main'!$A$10:$AN$73,9)</f>
        <v>1277.5657</v>
      </c>
      <c r="AN71" s="339">
        <f>vlookup(AN$64,'3a. TBond Main'!$A$10:$AN$73,9)</f>
        <v>2371.1524</v>
      </c>
      <c r="AO71" s="339">
        <f>vlookup(AO$64,'3a. TBond Main'!$A$10:$AN$73,9)</f>
        <v>1581.6725</v>
      </c>
      <c r="AP71" s="339">
        <f>vlookup(AP$64,'3a. TBond Main'!$A$10:$AN$73,9)</f>
        <v>1030.15</v>
      </c>
      <c r="AQ71" s="339">
        <f>vlookup(AQ$64,'3a. TBond Main'!$A$10:$AN$73,9)</f>
        <v>1555</v>
      </c>
      <c r="AR71" s="339">
        <f>vlookup(AR$64,'3a. TBond Main'!$A$10:$AN$73,9)</f>
        <v>1676.2078</v>
      </c>
      <c r="AS71" s="339">
        <f>vlookup(AS$64,'3a. TBond Main'!$A$10:$AN$73,9)</f>
        <v>1911.342</v>
      </c>
      <c r="AT71" s="339">
        <f>vlookup(AT$64,'3a. TBond Main'!$A$10:$AN$73,9)</f>
        <v>2830.6843</v>
      </c>
      <c r="AU71" s="339">
        <f>vlookup(AU$64,'3a. TBond Main'!$A$10:$AN$73,9)</f>
        <v>1148.0431</v>
      </c>
      <c r="AV71" s="339">
        <f>vlookup(AV$64,'3a. TBond Main'!$A$10:$AN$73,9)</f>
        <v>1097.8534</v>
      </c>
      <c r="AW71" s="339">
        <f>vlookup(AW$64,'3a. TBond Main'!$A$10:$AN$73,9)</f>
        <v>480</v>
      </c>
      <c r="AX71" s="339">
        <f>vlookup(AX$64,'3a. TBond Main'!$A$10:$AN$73,9)</f>
        <v>1647.02</v>
      </c>
      <c r="AY71" s="339">
        <f>vlookup(AY$64,'3a. TBond Main'!$A$10:$AN$73,9)</f>
        <v>2232.55</v>
      </c>
      <c r="AZ71" s="339">
        <f>vlookup(AZ$64,'3a. TBond Main'!$A$10:$AN$73,9)</f>
        <v>720</v>
      </c>
      <c r="BA71" s="339">
        <f>vlookup(BA$64,'3a. TBond Main'!$A$10:$AN$73,9)</f>
        <v>977.9952</v>
      </c>
      <c r="BB71" s="339">
        <f>vlookup(BB$64,'3a. TBond Main'!$A$10:$AN$73,9)</f>
        <v>2425.9666</v>
      </c>
      <c r="BC71" s="339">
        <f>vlookup(BC$64,'3a. TBond Main'!$A$10:$AN$73,9)</f>
        <v>1082.9285</v>
      </c>
      <c r="BD71" s="339">
        <f>vlookup(BD$64,'3a. TBond Main'!$A$10:$AN$73,9)</f>
        <v>2389</v>
      </c>
      <c r="BE71" s="339">
        <f>vlookup(BE$64,'3a. TBond Main'!$A$10:$AN$73,9)</f>
        <v>1014.559</v>
      </c>
      <c r="BF71" s="339">
        <f>vlookup(BF$64,'3a. TBond Main'!$A$10:$AN$73,9)</f>
        <v>235.1176</v>
      </c>
      <c r="BG71" s="339">
        <f>vlookup(BG$64,'3a. TBond Main'!$A$10:$AN$73,9)</f>
        <v>200.0884</v>
      </c>
      <c r="BH71" s="339">
        <f>vlookup(BH$64,'3a. TBond Main'!$A$10:$AN$73,9)</f>
        <v>778.5898</v>
      </c>
      <c r="BI71" s="339">
        <f>vlookup(BI$64,'3a. TBond Main'!$A$10:$AN$73,9)</f>
        <v>450</v>
      </c>
      <c r="BJ71" s="339">
        <f>vlookup(BJ$64,'3a. TBond Main'!$A$10:$AN$73,9)</f>
        <v>1245.65</v>
      </c>
      <c r="BK71" s="339">
        <f>vlookup(BK$64,'3a. TBond Main'!$A$10:$AN$73,9)</f>
        <v>250</v>
      </c>
      <c r="BL71" s="339">
        <f>vlookup(BL$64,'3a. TBond Main'!$A$10:$AN$73,9)</f>
        <v>298.85</v>
      </c>
      <c r="BM71" s="339">
        <f>vlookup(BM$64,'3a. TBond Main'!$A$10:$AN$73,9)</f>
        <v>338.0925</v>
      </c>
      <c r="BN71" s="339">
        <f>vlookup(BN$64,'3a. TBond Main'!$A$10:$AN$73,9)</f>
        <v>109.6985</v>
      </c>
      <c r="BO71" s="339">
        <f>vlookup(BO$64,'3a. TBond Main'!$A$10:$AN$73,9)</f>
        <v>778.6176</v>
      </c>
      <c r="BP71" s="339">
        <f>vlookup(BP$64,'3a. TBond Main'!$A$10:$AN$73,9)</f>
        <v>100.58</v>
      </c>
      <c r="BQ71" s="339"/>
      <c r="BR71" s="339">
        <f t="shared" ref="BR71:EC71" si="46">E73</f>
        <v>1217.0841</v>
      </c>
      <c r="BS71" s="339">
        <f t="shared" si="46"/>
        <v>905.9448</v>
      </c>
      <c r="BT71" s="339">
        <f t="shared" si="46"/>
        <v>1200</v>
      </c>
      <c r="BU71" s="339">
        <f t="shared" si="46"/>
        <v>1295.5228</v>
      </c>
      <c r="BV71" s="339">
        <f t="shared" si="46"/>
        <v>1070</v>
      </c>
      <c r="BW71" s="339">
        <f t="shared" si="46"/>
        <v>1035.65</v>
      </c>
      <c r="BX71" s="339">
        <f t="shared" si="46"/>
        <v>1284.1877</v>
      </c>
      <c r="BY71" s="339">
        <f t="shared" si="46"/>
        <v>872.3236</v>
      </c>
      <c r="BZ71" s="339">
        <f t="shared" si="46"/>
        <v>998.8132</v>
      </c>
      <c r="CA71" s="339">
        <f t="shared" si="46"/>
        <v>2232.2157</v>
      </c>
      <c r="CB71" s="339">
        <f t="shared" si="46"/>
        <v>1805.9329</v>
      </c>
      <c r="CC71" s="339">
        <f t="shared" si="46"/>
        <v>919.6882</v>
      </c>
      <c r="CD71" s="339">
        <f t="shared" si="46"/>
        <v>1024.348</v>
      </c>
      <c r="CE71" s="339">
        <f t="shared" si="46"/>
        <v>1818.6019</v>
      </c>
      <c r="CF71" s="339">
        <f t="shared" si="46"/>
        <v>2080.3199</v>
      </c>
      <c r="CG71" s="339">
        <f t="shared" si="46"/>
        <v>2175.1594</v>
      </c>
      <c r="CH71" s="339">
        <f t="shared" si="46"/>
        <v>1955.9652</v>
      </c>
      <c r="CI71" s="339">
        <f t="shared" si="46"/>
        <v>1840.2825</v>
      </c>
      <c r="CJ71" s="339">
        <f t="shared" si="46"/>
        <v>1688.7871</v>
      </c>
      <c r="CK71" s="339">
        <f t="shared" si="46"/>
        <v>1624.4103</v>
      </c>
      <c r="CL71" s="339">
        <f t="shared" si="46"/>
        <v>1340.4344</v>
      </c>
      <c r="CM71" s="339">
        <f t="shared" si="46"/>
        <v>8.3525</v>
      </c>
      <c r="CN71" s="339">
        <f t="shared" si="46"/>
        <v>1750.6923</v>
      </c>
      <c r="CO71" s="339">
        <f t="shared" si="46"/>
        <v>1599.0769</v>
      </c>
      <c r="CP71" s="339">
        <f t="shared" si="46"/>
        <v>1838.7961</v>
      </c>
      <c r="CQ71" s="339">
        <f t="shared" si="46"/>
        <v>1848.5111</v>
      </c>
      <c r="CR71" s="339">
        <f t="shared" si="46"/>
        <v>2407.3029</v>
      </c>
      <c r="CS71" s="339">
        <f t="shared" si="46"/>
        <v>1129.9823</v>
      </c>
      <c r="CT71" s="339">
        <f t="shared" si="46"/>
        <v>1262.37</v>
      </c>
      <c r="CU71" s="339">
        <f t="shared" si="46"/>
        <v>91.4222</v>
      </c>
      <c r="CV71" s="339">
        <f t="shared" si="46"/>
        <v>1866.8677</v>
      </c>
      <c r="CW71" s="339">
        <f t="shared" si="46"/>
        <v>420</v>
      </c>
      <c r="CX71" s="339">
        <f t="shared" si="46"/>
        <v>2710.1763</v>
      </c>
      <c r="CY71" s="339">
        <f t="shared" si="46"/>
        <v>50</v>
      </c>
      <c r="CZ71" s="339">
        <f t="shared" si="46"/>
        <v>1277.5657</v>
      </c>
      <c r="DA71" s="339">
        <f t="shared" si="46"/>
        <v>2371.1524</v>
      </c>
      <c r="DB71" s="339">
        <f t="shared" si="46"/>
        <v>1581.6725</v>
      </c>
      <c r="DC71" s="339">
        <f t="shared" si="46"/>
        <v>1030.15</v>
      </c>
      <c r="DD71" s="339">
        <f t="shared" si="46"/>
        <v>1555</v>
      </c>
      <c r="DE71" s="339">
        <f t="shared" si="46"/>
        <v>1676.2078</v>
      </c>
      <c r="DF71" s="339">
        <f t="shared" si="46"/>
        <v>1911.342</v>
      </c>
      <c r="DG71" s="339">
        <f t="shared" si="46"/>
        <v>2830.6843</v>
      </c>
      <c r="DH71" s="339">
        <f t="shared" si="46"/>
        <v>1148.0431</v>
      </c>
      <c r="DI71" s="339">
        <f t="shared" si="46"/>
        <v>1097.8534</v>
      </c>
      <c r="DJ71" s="339">
        <f t="shared" si="46"/>
        <v>480</v>
      </c>
      <c r="DK71" s="339">
        <f t="shared" si="46"/>
        <v>1647.02</v>
      </c>
      <c r="DL71" s="339">
        <f t="shared" si="46"/>
        <v>2232.55</v>
      </c>
      <c r="DM71" s="339">
        <f t="shared" si="46"/>
        <v>720</v>
      </c>
      <c r="DN71" s="339">
        <f t="shared" si="46"/>
        <v>977.9952</v>
      </c>
      <c r="DO71" s="339">
        <f t="shared" si="46"/>
        <v>2425.9666</v>
      </c>
      <c r="DP71" s="339">
        <f t="shared" si="46"/>
        <v>1082.9285</v>
      </c>
      <c r="DQ71" s="339">
        <f t="shared" si="46"/>
        <v>2389</v>
      </c>
      <c r="DR71" s="339">
        <f t="shared" si="46"/>
        <v>1014.559</v>
      </c>
      <c r="DS71" s="339">
        <f t="shared" si="46"/>
        <v>235.1176</v>
      </c>
      <c r="DT71" s="339">
        <f t="shared" si="46"/>
        <v>200.0884</v>
      </c>
      <c r="DU71" s="339">
        <f t="shared" si="46"/>
        <v>778.5898</v>
      </c>
      <c r="DV71" s="339">
        <f t="shared" si="46"/>
        <v>450</v>
      </c>
      <c r="DW71" s="339">
        <f t="shared" si="46"/>
        <v>1245.65</v>
      </c>
      <c r="DX71" s="339">
        <f t="shared" si="46"/>
        <v>250</v>
      </c>
      <c r="DY71" s="339">
        <f t="shared" si="46"/>
        <v>298.85</v>
      </c>
      <c r="DZ71" s="339">
        <f t="shared" si="46"/>
        <v>338.0925</v>
      </c>
      <c r="EA71" s="339">
        <f t="shared" si="46"/>
        <v>109.6985</v>
      </c>
      <c r="EB71" s="339">
        <f t="shared" si="46"/>
        <v>778.6176</v>
      </c>
      <c r="EC71" s="339">
        <f t="shared" si="46"/>
        <v>100.58</v>
      </c>
      <c r="EE71" s="339">
        <f t="shared" ref="EE71:GP71" si="47">BR73</f>
        <v>2557.944211</v>
      </c>
      <c r="EF71" s="339">
        <f t="shared" si="47"/>
        <v>1499.701148</v>
      </c>
      <c r="EG71" s="339">
        <f t="shared" si="47"/>
        <v>1853.497365</v>
      </c>
      <c r="EH71" s="339">
        <f t="shared" si="47"/>
        <v>1955.377067</v>
      </c>
      <c r="EI71" s="339">
        <f t="shared" si="47"/>
        <v>1780.156524</v>
      </c>
      <c r="EJ71" s="339">
        <f t="shared" si="47"/>
        <v>1665.123011</v>
      </c>
      <c r="EK71" s="339">
        <f t="shared" si="47"/>
        <v>2116.671873</v>
      </c>
      <c r="EL71" s="339">
        <f t="shared" si="47"/>
        <v>2125.557791</v>
      </c>
      <c r="EM71" s="339">
        <f t="shared" si="47"/>
        <v>1980.441868</v>
      </c>
      <c r="EN71" s="339">
        <f t="shared" si="47"/>
        <v>7450.30763</v>
      </c>
      <c r="EO71" s="339">
        <f t="shared" si="47"/>
        <v>2935.660826</v>
      </c>
      <c r="EP71" s="339">
        <f t="shared" si="47"/>
        <v>1423.411049</v>
      </c>
      <c r="EQ71" s="339">
        <f t="shared" si="47"/>
        <v>2002.156501</v>
      </c>
      <c r="ER71" s="339">
        <f t="shared" si="47"/>
        <v>2903.220251</v>
      </c>
      <c r="ES71" s="339">
        <f t="shared" si="47"/>
        <v>3420.965415</v>
      </c>
      <c r="ET71" s="339">
        <f t="shared" si="47"/>
        <v>3999.893894</v>
      </c>
      <c r="EU71" s="339">
        <f t="shared" si="47"/>
        <v>3277.159227</v>
      </c>
      <c r="EV71" s="339">
        <f t="shared" si="47"/>
        <v>5842.904925</v>
      </c>
      <c r="EW71" s="339">
        <f t="shared" si="47"/>
        <v>3595.148333</v>
      </c>
      <c r="EX71" s="339">
        <f t="shared" si="47"/>
        <v>4058.221182</v>
      </c>
      <c r="EY71" s="339">
        <f t="shared" si="47"/>
        <v>1632.838354</v>
      </c>
      <c r="EZ71" s="339">
        <f t="shared" si="47"/>
        <v>10.05273171</v>
      </c>
      <c r="FA71" s="339">
        <f t="shared" si="47"/>
        <v>3522.131526</v>
      </c>
      <c r="FB71" s="339">
        <f t="shared" si="47"/>
        <v>3067.948068</v>
      </c>
      <c r="FC71" s="339">
        <f t="shared" si="47"/>
        <v>3608.502344</v>
      </c>
      <c r="FD71" s="339">
        <f t="shared" si="47"/>
        <v>4527.431592</v>
      </c>
      <c r="FE71" s="339">
        <f t="shared" si="47"/>
        <v>9661.451792</v>
      </c>
      <c r="FF71" s="339">
        <f t="shared" si="47"/>
        <v>2374.512097</v>
      </c>
      <c r="FG71" s="339">
        <f t="shared" si="47"/>
        <v>2449.946872</v>
      </c>
      <c r="FH71" s="339">
        <f t="shared" si="47"/>
        <v>328.2177735</v>
      </c>
      <c r="FI71" s="339">
        <f t="shared" si="47"/>
        <v>3347.428202</v>
      </c>
      <c r="FJ71" s="339">
        <f t="shared" si="47"/>
        <v>508.2927688</v>
      </c>
      <c r="FK71" s="339">
        <f t="shared" si="47"/>
        <v>5168.452919</v>
      </c>
      <c r="FL71" s="339">
        <f t="shared" si="47"/>
        <v>100.5925349</v>
      </c>
      <c r="FM71" s="339">
        <f t="shared" si="47"/>
        <v>2953.07771</v>
      </c>
      <c r="FN71" s="339">
        <f t="shared" si="47"/>
        <v>4564.44568</v>
      </c>
      <c r="FO71" s="339">
        <f t="shared" si="47"/>
        <v>3124.849938</v>
      </c>
      <c r="FP71" s="339">
        <f t="shared" si="47"/>
        <v>1248.348732</v>
      </c>
      <c r="FQ71" s="339">
        <f t="shared" si="47"/>
        <v>3186.801613</v>
      </c>
      <c r="FR71" s="339">
        <f t="shared" si="47"/>
        <v>4229.5465</v>
      </c>
      <c r="FS71" s="339">
        <f t="shared" si="47"/>
        <v>4874.995485</v>
      </c>
      <c r="FT71" s="339">
        <f t="shared" si="47"/>
        <v>5694.485124</v>
      </c>
      <c r="FU71" s="339">
        <f t="shared" si="47"/>
        <v>2059.040775</v>
      </c>
      <c r="FV71" s="339">
        <f t="shared" si="47"/>
        <v>1969.024434</v>
      </c>
      <c r="FW71" s="339">
        <f t="shared" si="47"/>
        <v>560.1109095</v>
      </c>
      <c r="FX71" s="339">
        <f t="shared" si="47"/>
        <v>3453.338323</v>
      </c>
      <c r="FY71" s="339">
        <f t="shared" si="47"/>
        <v>4600.064029</v>
      </c>
      <c r="FZ71" s="339">
        <f t="shared" si="47"/>
        <v>948.663362</v>
      </c>
      <c r="GA71" s="339">
        <f t="shared" si="47"/>
        <v>1833.258535</v>
      </c>
      <c r="GB71" s="339">
        <f t="shared" si="47"/>
        <v>7116.906366</v>
      </c>
      <c r="GC71" s="339">
        <f t="shared" si="47"/>
        <v>2833.900132</v>
      </c>
      <c r="GD71" s="339">
        <f t="shared" si="47"/>
        <v>4925.790929</v>
      </c>
      <c r="GE71" s="339">
        <f t="shared" si="47"/>
        <v>2654.984964</v>
      </c>
      <c r="GF71" s="339">
        <f t="shared" si="47"/>
        <v>421.7446725</v>
      </c>
      <c r="GG71" s="339">
        <f t="shared" si="47"/>
        <v>523.6084776</v>
      </c>
      <c r="GH71" s="339">
        <f t="shared" si="47"/>
        <v>1396.603658</v>
      </c>
      <c r="GI71" s="339">
        <f t="shared" si="47"/>
        <v>1007.386002</v>
      </c>
      <c r="GJ71" s="339">
        <f t="shared" si="47"/>
        <v>2566.851362</v>
      </c>
      <c r="GK71" s="339">
        <f t="shared" si="47"/>
        <v>563.0333866</v>
      </c>
      <c r="GL71" s="339">
        <f t="shared" si="47"/>
        <v>500.4066601</v>
      </c>
      <c r="GM71" s="339">
        <f t="shared" si="47"/>
        <v>756.0940866</v>
      </c>
      <c r="GN71" s="339">
        <f t="shared" si="47"/>
        <v>163.9292223</v>
      </c>
      <c r="GO71" s="339">
        <f t="shared" si="47"/>
        <v>1163.536216</v>
      </c>
      <c r="GP71" s="339">
        <f t="shared" si="47"/>
        <v>162.2668689</v>
      </c>
      <c r="GQ71" s="339"/>
      <c r="GR71" s="339">
        <f t="shared" ref="GR71:JC71" si="48">EE73</f>
        <v>5376.028319</v>
      </c>
      <c r="GS71" s="339">
        <f t="shared" si="48"/>
        <v>2482.605489</v>
      </c>
      <c r="GT71" s="339">
        <f t="shared" si="48"/>
        <v>2862.877069</v>
      </c>
      <c r="GU71" s="339">
        <f t="shared" si="48"/>
        <v>2951.31778</v>
      </c>
      <c r="GV71" s="339">
        <f t="shared" si="48"/>
        <v>2961.642291</v>
      </c>
      <c r="GW71" s="339">
        <f t="shared" si="48"/>
        <v>2677.192721</v>
      </c>
      <c r="GX71" s="339">
        <f t="shared" si="48"/>
        <v>3488.820069</v>
      </c>
      <c r="GY71" s="339">
        <f t="shared" si="48"/>
        <v>5179.265953</v>
      </c>
      <c r="GZ71" s="339">
        <f t="shared" si="48"/>
        <v>3926.810332</v>
      </c>
      <c r="HA71" s="339">
        <f t="shared" si="48"/>
        <v>24866.36206</v>
      </c>
      <c r="HB71" s="339">
        <f t="shared" si="48"/>
        <v>4772.106697</v>
      </c>
      <c r="HC71" s="339">
        <f t="shared" si="48"/>
        <v>2203.028173</v>
      </c>
      <c r="HD71" s="339">
        <f t="shared" si="48"/>
        <v>3913.348445</v>
      </c>
      <c r="HE71" s="339">
        <f t="shared" si="48"/>
        <v>4634.707479</v>
      </c>
      <c r="HF71" s="339">
        <f t="shared" si="48"/>
        <v>5625.579206</v>
      </c>
      <c r="HG71" s="339">
        <f t="shared" si="48"/>
        <v>7355.392512</v>
      </c>
      <c r="HH71" s="339">
        <f t="shared" si="48"/>
        <v>5490.778977</v>
      </c>
      <c r="HI71" s="339">
        <f t="shared" si="48"/>
        <v>18551.2485</v>
      </c>
      <c r="HJ71" s="339">
        <f t="shared" si="48"/>
        <v>7653.475999</v>
      </c>
      <c r="HK71" s="339">
        <f t="shared" si="48"/>
        <v>10138.54638</v>
      </c>
      <c r="HL71" s="339">
        <f t="shared" si="48"/>
        <v>1989.027654</v>
      </c>
      <c r="HM71" s="339">
        <f t="shared" si="48"/>
        <v>12.09906193</v>
      </c>
      <c r="HN71" s="339">
        <f t="shared" si="48"/>
        <v>7086.002771</v>
      </c>
      <c r="HO71" s="339">
        <f t="shared" si="48"/>
        <v>5886.086749</v>
      </c>
      <c r="HP71" s="339">
        <f t="shared" si="48"/>
        <v>7081.420917</v>
      </c>
      <c r="HQ71" s="339">
        <f t="shared" si="48"/>
        <v>11088.72802</v>
      </c>
      <c r="HR71" s="339">
        <f t="shared" si="48"/>
        <v>38775.19972</v>
      </c>
      <c r="HS71" s="339">
        <f t="shared" si="48"/>
        <v>4989.730989</v>
      </c>
      <c r="HT71" s="339">
        <f t="shared" si="48"/>
        <v>4754.738846</v>
      </c>
      <c r="HU71" s="339">
        <f t="shared" si="48"/>
        <v>1178.345159</v>
      </c>
      <c r="HV71" s="339">
        <f t="shared" si="48"/>
        <v>6002.179785</v>
      </c>
      <c r="HW71" s="339">
        <f t="shared" si="48"/>
        <v>615.1465209</v>
      </c>
      <c r="HX71" s="339">
        <f t="shared" si="48"/>
        <v>9856.519509</v>
      </c>
      <c r="HY71" s="339">
        <f t="shared" si="48"/>
        <v>202.3771616</v>
      </c>
      <c r="HZ71" s="339">
        <f t="shared" si="48"/>
        <v>6826.003515</v>
      </c>
      <c r="IA71" s="339">
        <f t="shared" si="48"/>
        <v>8786.514257</v>
      </c>
      <c r="IB71" s="339">
        <f t="shared" si="48"/>
        <v>6173.646651</v>
      </c>
      <c r="IC71" s="339">
        <f t="shared" si="48"/>
        <v>1512.764702</v>
      </c>
      <c r="ID71" s="339">
        <f t="shared" si="48"/>
        <v>6530.999692</v>
      </c>
      <c r="IE71" s="339">
        <f t="shared" si="48"/>
        <v>10672.34241</v>
      </c>
      <c r="IF71" s="339">
        <f t="shared" si="48"/>
        <v>12433.97622</v>
      </c>
      <c r="IG71" s="339">
        <f t="shared" si="48"/>
        <v>11455.59073</v>
      </c>
      <c r="IH71" s="339">
        <f t="shared" si="48"/>
        <v>3692.93532</v>
      </c>
      <c r="II71" s="339">
        <f t="shared" si="48"/>
        <v>3531.489015</v>
      </c>
      <c r="IJ71" s="339">
        <f t="shared" si="48"/>
        <v>653.5921479</v>
      </c>
      <c r="IK71" s="339">
        <f t="shared" si="48"/>
        <v>7240.680485</v>
      </c>
      <c r="IL71" s="339">
        <f t="shared" si="48"/>
        <v>9478.215079</v>
      </c>
      <c r="IM71" s="339">
        <f t="shared" si="48"/>
        <v>1249.947465</v>
      </c>
      <c r="IN71" s="339">
        <f t="shared" si="48"/>
        <v>3436.455371</v>
      </c>
      <c r="IO71" s="339">
        <f t="shared" si="48"/>
        <v>20878.42274</v>
      </c>
      <c r="IP71" s="339">
        <f t="shared" si="48"/>
        <v>7415.992802</v>
      </c>
      <c r="IQ71" s="339">
        <f t="shared" si="48"/>
        <v>10156.30652</v>
      </c>
      <c r="IR71" s="339">
        <f t="shared" si="48"/>
        <v>6947.792251</v>
      </c>
      <c r="IS71" s="339">
        <f t="shared" si="48"/>
        <v>756.5089505</v>
      </c>
      <c r="IT71" s="339">
        <f t="shared" si="48"/>
        <v>1370.22355</v>
      </c>
      <c r="IU71" s="339">
        <f t="shared" si="48"/>
        <v>2505.172528</v>
      </c>
      <c r="IV71" s="339">
        <f t="shared" si="48"/>
        <v>2255.170125</v>
      </c>
      <c r="IW71" s="339">
        <f t="shared" si="48"/>
        <v>5289.3878</v>
      </c>
      <c r="IX71" s="339">
        <f t="shared" si="48"/>
        <v>1268.026378</v>
      </c>
      <c r="IY71" s="339">
        <f t="shared" si="48"/>
        <v>837.9013734</v>
      </c>
      <c r="IZ71" s="339">
        <f t="shared" si="48"/>
        <v>1690.893077</v>
      </c>
      <c r="JA71" s="339">
        <f t="shared" si="48"/>
        <v>244.9695293</v>
      </c>
      <c r="JB71" s="339">
        <f t="shared" si="48"/>
        <v>1738.743802</v>
      </c>
      <c r="JC71" s="339">
        <f t="shared" si="48"/>
        <v>261.7870029</v>
      </c>
      <c r="JD71" s="339"/>
      <c r="JE71" s="339">
        <f t="shared" ref="JE71:LP71" si="49">GR73</f>
        <v>11298.79235</v>
      </c>
      <c r="JF71" s="339">
        <f t="shared" si="49"/>
        <v>4109.705471</v>
      </c>
      <c r="JG71" s="339">
        <f t="shared" si="49"/>
        <v>4421.945919</v>
      </c>
      <c r="JH71" s="339">
        <f t="shared" si="49"/>
        <v>4454.525312</v>
      </c>
      <c r="JI71" s="339">
        <f t="shared" si="49"/>
        <v>4927.277427</v>
      </c>
      <c r="JJ71" s="339">
        <f t="shared" si="49"/>
        <v>4304.403228</v>
      </c>
      <c r="JK71" s="339">
        <f t="shared" si="49"/>
        <v>5750.473479</v>
      </c>
      <c r="JL71" s="339">
        <f t="shared" si="49"/>
        <v>12620.12067</v>
      </c>
      <c r="JM71" s="339">
        <f t="shared" si="49"/>
        <v>7786.060088</v>
      </c>
      <c r="JN71" s="339">
        <f t="shared" si="49"/>
        <v>82994.68862</v>
      </c>
      <c r="JO71" s="339">
        <f t="shared" si="49"/>
        <v>7757.368332</v>
      </c>
      <c r="JP71" s="339">
        <f t="shared" si="49"/>
        <v>3409.649752</v>
      </c>
      <c r="JQ71" s="339">
        <f t="shared" si="49"/>
        <v>7648.900596</v>
      </c>
      <c r="JR71" s="339">
        <f t="shared" si="49"/>
        <v>7398.857667</v>
      </c>
      <c r="JS71" s="339">
        <f t="shared" si="49"/>
        <v>9250.938715</v>
      </c>
      <c r="JT71" s="339">
        <f t="shared" si="49"/>
        <v>13525.80854</v>
      </c>
      <c r="JU71" s="339">
        <f t="shared" si="49"/>
        <v>9199.630438</v>
      </c>
      <c r="JV71" s="339">
        <f t="shared" si="49"/>
        <v>58900.2945</v>
      </c>
      <c r="JW71" s="339">
        <f t="shared" si="49"/>
        <v>16292.98417</v>
      </c>
      <c r="JX71" s="339">
        <f t="shared" si="49"/>
        <v>25328.86159</v>
      </c>
      <c r="JY71" s="339">
        <f t="shared" si="49"/>
        <v>2422.916512</v>
      </c>
      <c r="JZ71" s="339">
        <f t="shared" si="49"/>
        <v>14.56194236</v>
      </c>
      <c r="KA71" s="339">
        <f t="shared" si="49"/>
        <v>14255.97962</v>
      </c>
      <c r="KB71" s="339">
        <f t="shared" si="49"/>
        <v>11292.89559</v>
      </c>
      <c r="KC71" s="339">
        <f t="shared" si="49"/>
        <v>13896.76864</v>
      </c>
      <c r="KD71" s="339">
        <f t="shared" si="49"/>
        <v>27158.86182</v>
      </c>
      <c r="KE71" s="339">
        <f t="shared" si="49"/>
        <v>155620.102</v>
      </c>
      <c r="KF71" s="339">
        <f t="shared" si="49"/>
        <v>10485.27627</v>
      </c>
      <c r="KG71" s="339">
        <f t="shared" si="49"/>
        <v>9227.768058</v>
      </c>
      <c r="KH71" s="339">
        <f t="shared" si="49"/>
        <v>4230.414763</v>
      </c>
      <c r="KI71" s="339">
        <f t="shared" si="49"/>
        <v>10762.34052</v>
      </c>
      <c r="KJ71" s="339">
        <f t="shared" si="49"/>
        <v>744.4631626</v>
      </c>
      <c r="KK71" s="339">
        <f t="shared" si="49"/>
        <v>18796.91629</v>
      </c>
      <c r="KL71" s="339">
        <f t="shared" si="49"/>
        <v>407.152634</v>
      </c>
      <c r="KM71" s="339">
        <f t="shared" si="49"/>
        <v>15778.22481</v>
      </c>
      <c r="KN71" s="339">
        <f t="shared" si="49"/>
        <v>16913.95587</v>
      </c>
      <c r="KO71" s="339">
        <f t="shared" si="49"/>
        <v>12197.03785</v>
      </c>
      <c r="KP71" s="339">
        <f t="shared" si="49"/>
        <v>1833.187301</v>
      </c>
      <c r="KQ71" s="339">
        <f t="shared" si="49"/>
        <v>13384.56614</v>
      </c>
      <c r="KR71" s="339">
        <f t="shared" si="49"/>
        <v>26929.33924</v>
      </c>
      <c r="KS71" s="339">
        <f t="shared" si="49"/>
        <v>31713.62212</v>
      </c>
      <c r="KT71" s="339">
        <f t="shared" si="49"/>
        <v>23045.20182</v>
      </c>
      <c r="KU71" s="339">
        <f t="shared" si="49"/>
        <v>6623.361442</v>
      </c>
      <c r="KV71" s="339">
        <f t="shared" si="49"/>
        <v>6333.803913</v>
      </c>
      <c r="KW71" s="339">
        <f t="shared" si="49"/>
        <v>762.6751926</v>
      </c>
      <c r="KX71" s="339">
        <f t="shared" si="49"/>
        <v>15181.67321</v>
      </c>
      <c r="KY71" s="339">
        <f t="shared" si="49"/>
        <v>19529.41535</v>
      </c>
      <c r="KZ71" s="339">
        <f t="shared" si="49"/>
        <v>1646.915783</v>
      </c>
      <c r="LA71" s="339">
        <f t="shared" si="49"/>
        <v>6441.658549</v>
      </c>
      <c r="LB71" s="339">
        <f t="shared" si="49"/>
        <v>61249.72195</v>
      </c>
      <c r="LC71" s="339">
        <f t="shared" si="49"/>
        <v>19406.8057</v>
      </c>
      <c r="LD71" s="339">
        <f t="shared" si="49"/>
        <v>20940.91357</v>
      </c>
      <c r="LE71" s="339">
        <f t="shared" si="49"/>
        <v>18181.57836</v>
      </c>
      <c r="LF71" s="339">
        <f t="shared" si="49"/>
        <v>1356.995902</v>
      </c>
      <c r="LG71" s="339">
        <f t="shared" si="49"/>
        <v>3585.718449</v>
      </c>
      <c r="LH71" s="339">
        <f t="shared" si="49"/>
        <v>4493.679621</v>
      </c>
      <c r="LI71" s="339">
        <f t="shared" si="49"/>
        <v>5048.504033</v>
      </c>
      <c r="LJ71" s="339">
        <f t="shared" si="49"/>
        <v>10899.58839</v>
      </c>
      <c r="LK71" s="339">
        <f t="shared" si="49"/>
        <v>2855.764742</v>
      </c>
      <c r="LL71" s="339">
        <f t="shared" si="49"/>
        <v>1403.016322</v>
      </c>
      <c r="LM71" s="339">
        <f t="shared" si="49"/>
        <v>3781.433355</v>
      </c>
      <c r="LN71" s="339">
        <f t="shared" si="49"/>
        <v>366.0730494</v>
      </c>
      <c r="LO71" s="339">
        <f t="shared" si="49"/>
        <v>2598.311911</v>
      </c>
      <c r="LP71" s="339">
        <f t="shared" si="49"/>
        <v>422.3439778</v>
      </c>
    </row>
    <row r="72">
      <c r="A72" s="138"/>
      <c r="B72" s="138"/>
      <c r="C72" s="338"/>
      <c r="D72" s="347" t="s">
        <v>316</v>
      </c>
      <c r="E72" s="346">
        <f t="shared" ref="E72:BP72" si="50">E71*E68</f>
        <v>121708.41</v>
      </c>
      <c r="F72" s="346">
        <f t="shared" si="50"/>
        <v>90594.48</v>
      </c>
      <c r="G72" s="346">
        <f t="shared" si="50"/>
        <v>120000</v>
      </c>
      <c r="H72" s="346">
        <f t="shared" si="50"/>
        <v>129552.28</v>
      </c>
      <c r="I72" s="346">
        <f t="shared" si="50"/>
        <v>107000</v>
      </c>
      <c r="J72" s="346">
        <f t="shared" si="50"/>
        <v>103565</v>
      </c>
      <c r="K72" s="346">
        <f t="shared" si="50"/>
        <v>128418.77</v>
      </c>
      <c r="L72" s="346">
        <f t="shared" si="50"/>
        <v>87232.36</v>
      </c>
      <c r="M72" s="346">
        <f t="shared" si="50"/>
        <v>99881.32</v>
      </c>
      <c r="N72" s="346">
        <f t="shared" si="50"/>
        <v>223221.57</v>
      </c>
      <c r="O72" s="346">
        <f t="shared" si="50"/>
        <v>180593.29</v>
      </c>
      <c r="P72" s="346">
        <f t="shared" si="50"/>
        <v>91968.82</v>
      </c>
      <c r="Q72" s="346">
        <f t="shared" si="50"/>
        <v>102434.8</v>
      </c>
      <c r="R72" s="346">
        <f t="shared" si="50"/>
        <v>181860.19</v>
      </c>
      <c r="S72" s="346">
        <f t="shared" si="50"/>
        <v>208031.99</v>
      </c>
      <c r="T72" s="346">
        <f t="shared" si="50"/>
        <v>217515.94</v>
      </c>
      <c r="U72" s="346">
        <f t="shared" si="50"/>
        <v>195596.52</v>
      </c>
      <c r="V72" s="346">
        <f t="shared" si="50"/>
        <v>184028.25</v>
      </c>
      <c r="W72" s="346">
        <f t="shared" si="50"/>
        <v>168878.71</v>
      </c>
      <c r="X72" s="346">
        <f t="shared" si="50"/>
        <v>162441.03</v>
      </c>
      <c r="Y72" s="346">
        <f t="shared" si="50"/>
        <v>134043.44</v>
      </c>
      <c r="Z72" s="346">
        <f t="shared" si="50"/>
        <v>835.25</v>
      </c>
      <c r="AA72" s="346">
        <f t="shared" si="50"/>
        <v>175069.23</v>
      </c>
      <c r="AB72" s="346">
        <f t="shared" si="50"/>
        <v>159907.69</v>
      </c>
      <c r="AC72" s="346">
        <f t="shared" si="50"/>
        <v>183879.61</v>
      </c>
      <c r="AD72" s="346">
        <f t="shared" si="50"/>
        <v>184851.11</v>
      </c>
      <c r="AE72" s="346">
        <f t="shared" si="50"/>
        <v>240730.29</v>
      </c>
      <c r="AF72" s="346">
        <f t="shared" si="50"/>
        <v>112998.23</v>
      </c>
      <c r="AG72" s="346">
        <f t="shared" si="50"/>
        <v>126237</v>
      </c>
      <c r="AH72" s="346">
        <f t="shared" si="50"/>
        <v>9142.22</v>
      </c>
      <c r="AI72" s="346">
        <f t="shared" si="50"/>
        <v>186686.77</v>
      </c>
      <c r="AJ72" s="346">
        <f t="shared" si="50"/>
        <v>42000</v>
      </c>
      <c r="AK72" s="346">
        <f t="shared" si="50"/>
        <v>271017.63</v>
      </c>
      <c r="AL72" s="346">
        <f t="shared" si="50"/>
        <v>5000</v>
      </c>
      <c r="AM72" s="346">
        <f t="shared" si="50"/>
        <v>127756.57</v>
      </c>
      <c r="AN72" s="346">
        <f t="shared" si="50"/>
        <v>237115.24</v>
      </c>
      <c r="AO72" s="346">
        <f t="shared" si="50"/>
        <v>158167.25</v>
      </c>
      <c r="AP72" s="346">
        <f t="shared" si="50"/>
        <v>103015</v>
      </c>
      <c r="AQ72" s="346">
        <f t="shared" si="50"/>
        <v>155500</v>
      </c>
      <c r="AR72" s="346">
        <f t="shared" si="50"/>
        <v>167620.78</v>
      </c>
      <c r="AS72" s="346">
        <f t="shared" si="50"/>
        <v>191134.2</v>
      </c>
      <c r="AT72" s="346">
        <f t="shared" si="50"/>
        <v>283068.43</v>
      </c>
      <c r="AU72" s="346">
        <f t="shared" si="50"/>
        <v>114804.31</v>
      </c>
      <c r="AV72" s="346">
        <f t="shared" si="50"/>
        <v>109785.34</v>
      </c>
      <c r="AW72" s="346">
        <f t="shared" si="50"/>
        <v>48000</v>
      </c>
      <c r="AX72" s="346">
        <f t="shared" si="50"/>
        <v>164702</v>
      </c>
      <c r="AY72" s="346">
        <f t="shared" si="50"/>
        <v>223255</v>
      </c>
      <c r="AZ72" s="346">
        <f t="shared" si="50"/>
        <v>72000</v>
      </c>
      <c r="BA72" s="346">
        <f t="shared" si="50"/>
        <v>97799.52</v>
      </c>
      <c r="BB72" s="346">
        <f t="shared" si="50"/>
        <v>242596.66</v>
      </c>
      <c r="BC72" s="346">
        <f t="shared" si="50"/>
        <v>108292.85</v>
      </c>
      <c r="BD72" s="346">
        <f t="shared" si="50"/>
        <v>238900</v>
      </c>
      <c r="BE72" s="346">
        <f t="shared" si="50"/>
        <v>101455.9</v>
      </c>
      <c r="BF72" s="346">
        <f t="shared" si="50"/>
        <v>23511.76</v>
      </c>
      <c r="BG72" s="346">
        <f t="shared" si="50"/>
        <v>20008.84</v>
      </c>
      <c r="BH72" s="346">
        <f t="shared" si="50"/>
        <v>77858.98</v>
      </c>
      <c r="BI72" s="346">
        <f t="shared" si="50"/>
        <v>45000</v>
      </c>
      <c r="BJ72" s="346">
        <f t="shared" si="50"/>
        <v>124565</v>
      </c>
      <c r="BK72" s="346">
        <f t="shared" si="50"/>
        <v>25000</v>
      </c>
      <c r="BL72" s="346">
        <f t="shared" si="50"/>
        <v>29885</v>
      </c>
      <c r="BM72" s="346">
        <f t="shared" si="50"/>
        <v>33809.25</v>
      </c>
      <c r="BN72" s="346">
        <f t="shared" si="50"/>
        <v>10969.85</v>
      </c>
      <c r="BO72" s="346">
        <f t="shared" si="50"/>
        <v>77861.76</v>
      </c>
      <c r="BP72" s="346">
        <f t="shared" si="50"/>
        <v>10058</v>
      </c>
      <c r="BQ72" s="346"/>
      <c r="BR72" s="346">
        <f t="shared" ref="BR72:EC72" si="51">BR71*BR68</f>
        <v>121708.41</v>
      </c>
      <c r="BS72" s="346">
        <f t="shared" si="51"/>
        <v>90594.48</v>
      </c>
      <c r="BT72" s="346">
        <f t="shared" si="51"/>
        <v>120000</v>
      </c>
      <c r="BU72" s="346">
        <f t="shared" si="51"/>
        <v>129552.28</v>
      </c>
      <c r="BV72" s="346">
        <f t="shared" si="51"/>
        <v>107000</v>
      </c>
      <c r="BW72" s="346">
        <f t="shared" si="51"/>
        <v>103565</v>
      </c>
      <c r="BX72" s="346">
        <f t="shared" si="51"/>
        <v>128418.77</v>
      </c>
      <c r="BY72" s="346">
        <f t="shared" si="51"/>
        <v>87232.36</v>
      </c>
      <c r="BZ72" s="346">
        <f t="shared" si="51"/>
        <v>99881.32</v>
      </c>
      <c r="CA72" s="346">
        <f t="shared" si="51"/>
        <v>223221.57</v>
      </c>
      <c r="CB72" s="346">
        <f t="shared" si="51"/>
        <v>180593.29</v>
      </c>
      <c r="CC72" s="346">
        <f t="shared" si="51"/>
        <v>91968.82</v>
      </c>
      <c r="CD72" s="346">
        <f t="shared" si="51"/>
        <v>102434.8</v>
      </c>
      <c r="CE72" s="346">
        <f t="shared" si="51"/>
        <v>181860.19</v>
      </c>
      <c r="CF72" s="346">
        <f t="shared" si="51"/>
        <v>208031.99</v>
      </c>
      <c r="CG72" s="346">
        <f t="shared" si="51"/>
        <v>217515.94</v>
      </c>
      <c r="CH72" s="346">
        <f t="shared" si="51"/>
        <v>195596.52</v>
      </c>
      <c r="CI72" s="346">
        <f t="shared" si="51"/>
        <v>184028.25</v>
      </c>
      <c r="CJ72" s="346">
        <f t="shared" si="51"/>
        <v>168878.71</v>
      </c>
      <c r="CK72" s="346">
        <f t="shared" si="51"/>
        <v>162441.03</v>
      </c>
      <c r="CL72" s="346">
        <f t="shared" si="51"/>
        <v>134043.44</v>
      </c>
      <c r="CM72" s="346">
        <f t="shared" si="51"/>
        <v>835.25</v>
      </c>
      <c r="CN72" s="346">
        <f t="shared" si="51"/>
        <v>175069.23</v>
      </c>
      <c r="CO72" s="346">
        <f t="shared" si="51"/>
        <v>159907.69</v>
      </c>
      <c r="CP72" s="346">
        <f t="shared" si="51"/>
        <v>183879.61</v>
      </c>
      <c r="CQ72" s="346">
        <f t="shared" si="51"/>
        <v>184851.11</v>
      </c>
      <c r="CR72" s="346">
        <f t="shared" si="51"/>
        <v>240730.29</v>
      </c>
      <c r="CS72" s="346">
        <f t="shared" si="51"/>
        <v>112998.23</v>
      </c>
      <c r="CT72" s="346">
        <f t="shared" si="51"/>
        <v>126237</v>
      </c>
      <c r="CU72" s="346">
        <f t="shared" si="51"/>
        <v>9142.22</v>
      </c>
      <c r="CV72" s="346">
        <f t="shared" si="51"/>
        <v>186686.77</v>
      </c>
      <c r="CW72" s="346">
        <f t="shared" si="51"/>
        <v>42000</v>
      </c>
      <c r="CX72" s="346">
        <f t="shared" si="51"/>
        <v>271017.63</v>
      </c>
      <c r="CY72" s="346">
        <f t="shared" si="51"/>
        <v>5000</v>
      </c>
      <c r="CZ72" s="346">
        <f t="shared" si="51"/>
        <v>127756.57</v>
      </c>
      <c r="DA72" s="346">
        <f t="shared" si="51"/>
        <v>237115.24</v>
      </c>
      <c r="DB72" s="346">
        <f t="shared" si="51"/>
        <v>158167.25</v>
      </c>
      <c r="DC72" s="346">
        <f t="shared" si="51"/>
        <v>103015</v>
      </c>
      <c r="DD72" s="346">
        <f t="shared" si="51"/>
        <v>155500</v>
      </c>
      <c r="DE72" s="346">
        <f t="shared" si="51"/>
        <v>167620.78</v>
      </c>
      <c r="DF72" s="346">
        <f t="shared" si="51"/>
        <v>191134.2</v>
      </c>
      <c r="DG72" s="346">
        <f t="shared" si="51"/>
        <v>283068.43</v>
      </c>
      <c r="DH72" s="346">
        <f t="shared" si="51"/>
        <v>114804.31</v>
      </c>
      <c r="DI72" s="346">
        <f t="shared" si="51"/>
        <v>109785.34</v>
      </c>
      <c r="DJ72" s="346">
        <f t="shared" si="51"/>
        <v>48000</v>
      </c>
      <c r="DK72" s="346">
        <f t="shared" si="51"/>
        <v>164702</v>
      </c>
      <c r="DL72" s="346">
        <f t="shared" si="51"/>
        <v>223255</v>
      </c>
      <c r="DM72" s="346">
        <f t="shared" si="51"/>
        <v>72000</v>
      </c>
      <c r="DN72" s="346">
        <f t="shared" si="51"/>
        <v>97799.52</v>
      </c>
      <c r="DO72" s="346">
        <f t="shared" si="51"/>
        <v>242596.66</v>
      </c>
      <c r="DP72" s="346">
        <f t="shared" si="51"/>
        <v>108292.85</v>
      </c>
      <c r="DQ72" s="346">
        <f t="shared" si="51"/>
        <v>238900</v>
      </c>
      <c r="DR72" s="346">
        <f t="shared" si="51"/>
        <v>101455.9</v>
      </c>
      <c r="DS72" s="346">
        <f t="shared" si="51"/>
        <v>23511.76</v>
      </c>
      <c r="DT72" s="346">
        <f t="shared" si="51"/>
        <v>20008.84</v>
      </c>
      <c r="DU72" s="346">
        <f t="shared" si="51"/>
        <v>77858.98</v>
      </c>
      <c r="DV72" s="346">
        <f t="shared" si="51"/>
        <v>45000</v>
      </c>
      <c r="DW72" s="346">
        <f t="shared" si="51"/>
        <v>124565</v>
      </c>
      <c r="DX72" s="346">
        <f t="shared" si="51"/>
        <v>25000</v>
      </c>
      <c r="DY72" s="346">
        <f t="shared" si="51"/>
        <v>29885</v>
      </c>
      <c r="DZ72" s="346">
        <f t="shared" si="51"/>
        <v>33809.25</v>
      </c>
      <c r="EA72" s="346">
        <f t="shared" si="51"/>
        <v>10969.85</v>
      </c>
      <c r="EB72" s="346">
        <f t="shared" si="51"/>
        <v>77861.76</v>
      </c>
      <c r="EC72" s="346">
        <f t="shared" si="51"/>
        <v>10058</v>
      </c>
      <c r="ED72" s="346"/>
      <c r="EE72" s="346">
        <f t="shared" ref="EE72:GP72" si="52">EE71*EE68</f>
        <v>255794.4211</v>
      </c>
      <c r="EF72" s="346">
        <f t="shared" si="52"/>
        <v>149970.1148</v>
      </c>
      <c r="EG72" s="346">
        <f t="shared" si="52"/>
        <v>185349.7365</v>
      </c>
      <c r="EH72" s="346">
        <f t="shared" si="52"/>
        <v>195537.7067</v>
      </c>
      <c r="EI72" s="346">
        <f t="shared" si="52"/>
        <v>178015.6524</v>
      </c>
      <c r="EJ72" s="346">
        <f t="shared" si="52"/>
        <v>166512.3011</v>
      </c>
      <c r="EK72" s="346">
        <f t="shared" si="52"/>
        <v>211667.1873</v>
      </c>
      <c r="EL72" s="346">
        <f t="shared" si="52"/>
        <v>212555.7791</v>
      </c>
      <c r="EM72" s="346">
        <f t="shared" si="52"/>
        <v>198044.1868</v>
      </c>
      <c r="EN72" s="346">
        <f t="shared" si="52"/>
        <v>745030.763</v>
      </c>
      <c r="EO72" s="346">
        <f t="shared" si="52"/>
        <v>293566.0826</v>
      </c>
      <c r="EP72" s="346">
        <f t="shared" si="52"/>
        <v>142341.1049</v>
      </c>
      <c r="EQ72" s="346">
        <f t="shared" si="52"/>
        <v>200215.6501</v>
      </c>
      <c r="ER72" s="346">
        <f t="shared" si="52"/>
        <v>290322.0251</v>
      </c>
      <c r="ES72" s="346">
        <f t="shared" si="52"/>
        <v>342096.5415</v>
      </c>
      <c r="ET72" s="346">
        <f t="shared" si="52"/>
        <v>399989.3894</v>
      </c>
      <c r="EU72" s="346">
        <f t="shared" si="52"/>
        <v>327715.9227</v>
      </c>
      <c r="EV72" s="346">
        <f t="shared" si="52"/>
        <v>584290.4925</v>
      </c>
      <c r="EW72" s="346">
        <f t="shared" si="52"/>
        <v>359514.8333</v>
      </c>
      <c r="EX72" s="346">
        <f t="shared" si="52"/>
        <v>405822.1182</v>
      </c>
      <c r="EY72" s="346">
        <f t="shared" si="52"/>
        <v>163283.8354</v>
      </c>
      <c r="EZ72" s="346">
        <f t="shared" si="52"/>
        <v>1005.273171</v>
      </c>
      <c r="FA72" s="346">
        <f t="shared" si="52"/>
        <v>352213.1526</v>
      </c>
      <c r="FB72" s="346">
        <f t="shared" si="52"/>
        <v>306794.8068</v>
      </c>
      <c r="FC72" s="346">
        <f t="shared" si="52"/>
        <v>360850.2344</v>
      </c>
      <c r="FD72" s="346">
        <f t="shared" si="52"/>
        <v>452743.1592</v>
      </c>
      <c r="FE72" s="346">
        <f t="shared" si="52"/>
        <v>966145.1792</v>
      </c>
      <c r="FF72" s="346">
        <f t="shared" si="52"/>
        <v>237451.2097</v>
      </c>
      <c r="FG72" s="346">
        <f t="shared" si="52"/>
        <v>244994.6872</v>
      </c>
      <c r="FH72" s="346">
        <f t="shared" si="52"/>
        <v>32821.77735</v>
      </c>
      <c r="FI72" s="346">
        <f t="shared" si="52"/>
        <v>334742.8202</v>
      </c>
      <c r="FJ72" s="346">
        <f t="shared" si="52"/>
        <v>50829.27688</v>
      </c>
      <c r="FK72" s="346">
        <f t="shared" si="52"/>
        <v>516845.2919</v>
      </c>
      <c r="FL72" s="346">
        <f t="shared" si="52"/>
        <v>10059.25349</v>
      </c>
      <c r="FM72" s="346">
        <f t="shared" si="52"/>
        <v>295307.771</v>
      </c>
      <c r="FN72" s="346">
        <f t="shared" si="52"/>
        <v>456444.568</v>
      </c>
      <c r="FO72" s="346">
        <f t="shared" si="52"/>
        <v>312484.9938</v>
      </c>
      <c r="FP72" s="346">
        <f t="shared" si="52"/>
        <v>124834.8732</v>
      </c>
      <c r="FQ72" s="346">
        <f t="shared" si="52"/>
        <v>318680.1613</v>
      </c>
      <c r="FR72" s="346">
        <f t="shared" si="52"/>
        <v>422954.65</v>
      </c>
      <c r="FS72" s="346">
        <f t="shared" si="52"/>
        <v>487499.5485</v>
      </c>
      <c r="FT72" s="346">
        <f t="shared" si="52"/>
        <v>569448.5124</v>
      </c>
      <c r="FU72" s="346">
        <f t="shared" si="52"/>
        <v>205904.0775</v>
      </c>
      <c r="FV72" s="346">
        <f t="shared" si="52"/>
        <v>196902.4434</v>
      </c>
      <c r="FW72" s="346">
        <f t="shared" si="52"/>
        <v>56011.09095</v>
      </c>
      <c r="FX72" s="346">
        <f t="shared" si="52"/>
        <v>345333.8323</v>
      </c>
      <c r="FY72" s="346">
        <f t="shared" si="52"/>
        <v>460006.4029</v>
      </c>
      <c r="FZ72" s="346">
        <f t="shared" si="52"/>
        <v>94866.3362</v>
      </c>
      <c r="GA72" s="346">
        <f t="shared" si="52"/>
        <v>183325.8535</v>
      </c>
      <c r="GB72" s="346">
        <f t="shared" si="52"/>
        <v>711690.6366</v>
      </c>
      <c r="GC72" s="346">
        <f t="shared" si="52"/>
        <v>283390.0132</v>
      </c>
      <c r="GD72" s="346">
        <f t="shared" si="52"/>
        <v>492579.0929</v>
      </c>
      <c r="GE72" s="346">
        <f t="shared" si="52"/>
        <v>265498.4964</v>
      </c>
      <c r="GF72" s="346">
        <f t="shared" si="52"/>
        <v>42174.46725</v>
      </c>
      <c r="GG72" s="346">
        <f t="shared" si="52"/>
        <v>52360.84776</v>
      </c>
      <c r="GH72" s="346">
        <f t="shared" si="52"/>
        <v>139660.3658</v>
      </c>
      <c r="GI72" s="346">
        <f t="shared" si="52"/>
        <v>100738.6002</v>
      </c>
      <c r="GJ72" s="346">
        <f t="shared" si="52"/>
        <v>256685.1362</v>
      </c>
      <c r="GK72" s="346">
        <f t="shared" si="52"/>
        <v>56303.33866</v>
      </c>
      <c r="GL72" s="346">
        <f t="shared" si="52"/>
        <v>50040.66601</v>
      </c>
      <c r="GM72" s="346">
        <f t="shared" si="52"/>
        <v>75609.40866</v>
      </c>
      <c r="GN72" s="346">
        <f t="shared" si="52"/>
        <v>16392.92223</v>
      </c>
      <c r="GO72" s="346">
        <f t="shared" si="52"/>
        <v>116353.6216</v>
      </c>
      <c r="GP72" s="346">
        <f t="shared" si="52"/>
        <v>16226.68689</v>
      </c>
      <c r="GQ72" s="346"/>
      <c r="GR72" s="346">
        <f t="shared" ref="GR72:JC72" si="53">GR71*GR68</f>
        <v>537602.8319</v>
      </c>
      <c r="GS72" s="346">
        <f t="shared" si="53"/>
        <v>248260.5489</v>
      </c>
      <c r="GT72" s="346">
        <f t="shared" si="53"/>
        <v>286287.7069</v>
      </c>
      <c r="GU72" s="346">
        <f t="shared" si="53"/>
        <v>295131.778</v>
      </c>
      <c r="GV72" s="346">
        <f t="shared" si="53"/>
        <v>296164.2291</v>
      </c>
      <c r="GW72" s="346">
        <f t="shared" si="53"/>
        <v>267719.2721</v>
      </c>
      <c r="GX72" s="346">
        <f t="shared" si="53"/>
        <v>348882.0069</v>
      </c>
      <c r="GY72" s="346">
        <f t="shared" si="53"/>
        <v>517926.5953</v>
      </c>
      <c r="GZ72" s="346">
        <f t="shared" si="53"/>
        <v>392681.0332</v>
      </c>
      <c r="HA72" s="346">
        <f t="shared" si="53"/>
        <v>2486636.206</v>
      </c>
      <c r="HB72" s="346">
        <f t="shared" si="53"/>
        <v>477210.6697</v>
      </c>
      <c r="HC72" s="346">
        <f t="shared" si="53"/>
        <v>220302.8173</v>
      </c>
      <c r="HD72" s="346">
        <f t="shared" si="53"/>
        <v>391334.8445</v>
      </c>
      <c r="HE72" s="346">
        <f t="shared" si="53"/>
        <v>463470.7479</v>
      </c>
      <c r="HF72" s="346">
        <f t="shared" si="53"/>
        <v>562557.9206</v>
      </c>
      <c r="HG72" s="346">
        <f t="shared" si="53"/>
        <v>735539.2512</v>
      </c>
      <c r="HH72" s="346">
        <f t="shared" si="53"/>
        <v>549077.8977</v>
      </c>
      <c r="HI72" s="346">
        <f t="shared" si="53"/>
        <v>1855124.85</v>
      </c>
      <c r="HJ72" s="346">
        <f t="shared" si="53"/>
        <v>765347.5999</v>
      </c>
      <c r="HK72" s="346">
        <f t="shared" si="53"/>
        <v>1013854.638</v>
      </c>
      <c r="HL72" s="346">
        <f t="shared" si="53"/>
        <v>198902.7654</v>
      </c>
      <c r="HM72" s="346">
        <f t="shared" si="53"/>
        <v>1209.906193</v>
      </c>
      <c r="HN72" s="346">
        <f t="shared" si="53"/>
        <v>708600.2771</v>
      </c>
      <c r="HO72" s="346">
        <f t="shared" si="53"/>
        <v>588608.6749</v>
      </c>
      <c r="HP72" s="346">
        <f t="shared" si="53"/>
        <v>708142.0917</v>
      </c>
      <c r="HQ72" s="346">
        <f t="shared" si="53"/>
        <v>1108872.802</v>
      </c>
      <c r="HR72" s="346">
        <f t="shared" si="53"/>
        <v>3877519.972</v>
      </c>
      <c r="HS72" s="346">
        <f t="shared" si="53"/>
        <v>498973.0989</v>
      </c>
      <c r="HT72" s="346">
        <f t="shared" si="53"/>
        <v>475473.8846</v>
      </c>
      <c r="HU72" s="346">
        <f t="shared" si="53"/>
        <v>117834.5159</v>
      </c>
      <c r="HV72" s="346">
        <f t="shared" si="53"/>
        <v>600217.9785</v>
      </c>
      <c r="HW72" s="346">
        <f t="shared" si="53"/>
        <v>61514.65209</v>
      </c>
      <c r="HX72" s="346">
        <f t="shared" si="53"/>
        <v>985651.9509</v>
      </c>
      <c r="HY72" s="346">
        <f t="shared" si="53"/>
        <v>20237.71616</v>
      </c>
      <c r="HZ72" s="346">
        <f t="shared" si="53"/>
        <v>682600.3515</v>
      </c>
      <c r="IA72" s="346">
        <f t="shared" si="53"/>
        <v>878651.4257</v>
      </c>
      <c r="IB72" s="346">
        <f t="shared" si="53"/>
        <v>617364.6651</v>
      </c>
      <c r="IC72" s="346">
        <f t="shared" si="53"/>
        <v>151276.4702</v>
      </c>
      <c r="ID72" s="346">
        <f t="shared" si="53"/>
        <v>653099.9692</v>
      </c>
      <c r="IE72" s="346">
        <f t="shared" si="53"/>
        <v>1067234.241</v>
      </c>
      <c r="IF72" s="346">
        <f t="shared" si="53"/>
        <v>1243397.622</v>
      </c>
      <c r="IG72" s="346">
        <f t="shared" si="53"/>
        <v>1145559.073</v>
      </c>
      <c r="IH72" s="346">
        <f t="shared" si="53"/>
        <v>369293.532</v>
      </c>
      <c r="II72" s="346">
        <f t="shared" si="53"/>
        <v>353148.9015</v>
      </c>
      <c r="IJ72" s="346">
        <f t="shared" si="53"/>
        <v>65359.21479</v>
      </c>
      <c r="IK72" s="346">
        <f t="shared" si="53"/>
        <v>724068.0485</v>
      </c>
      <c r="IL72" s="346">
        <f t="shared" si="53"/>
        <v>947821.5079</v>
      </c>
      <c r="IM72" s="346">
        <f t="shared" si="53"/>
        <v>124994.7465</v>
      </c>
      <c r="IN72" s="346">
        <f t="shared" si="53"/>
        <v>343645.5371</v>
      </c>
      <c r="IO72" s="346">
        <f t="shared" si="53"/>
        <v>2087842.274</v>
      </c>
      <c r="IP72" s="346">
        <f t="shared" si="53"/>
        <v>741599.2802</v>
      </c>
      <c r="IQ72" s="346">
        <f t="shared" si="53"/>
        <v>1015630.652</v>
      </c>
      <c r="IR72" s="346">
        <f t="shared" si="53"/>
        <v>694779.2251</v>
      </c>
      <c r="IS72" s="346">
        <f t="shared" si="53"/>
        <v>75650.89505</v>
      </c>
      <c r="IT72" s="346">
        <f t="shared" si="53"/>
        <v>137022.355</v>
      </c>
      <c r="IU72" s="346">
        <f t="shared" si="53"/>
        <v>250517.2528</v>
      </c>
      <c r="IV72" s="346">
        <f t="shared" si="53"/>
        <v>225517.0125</v>
      </c>
      <c r="IW72" s="346">
        <f t="shared" si="53"/>
        <v>528938.78</v>
      </c>
      <c r="IX72" s="346">
        <f t="shared" si="53"/>
        <v>126802.6378</v>
      </c>
      <c r="IY72" s="346">
        <f t="shared" si="53"/>
        <v>83790.13734</v>
      </c>
      <c r="IZ72" s="346">
        <f t="shared" si="53"/>
        <v>169089.3077</v>
      </c>
      <c r="JA72" s="346">
        <f t="shared" si="53"/>
        <v>24496.95293</v>
      </c>
      <c r="JB72" s="346">
        <f t="shared" si="53"/>
        <v>173874.3802</v>
      </c>
      <c r="JC72" s="346">
        <f t="shared" si="53"/>
        <v>26178.70029</v>
      </c>
      <c r="JD72" s="346"/>
      <c r="JE72" s="346">
        <f t="shared" ref="JE72:LP72" si="54">JE71*JE68</f>
        <v>1129879.235</v>
      </c>
      <c r="JF72" s="346">
        <f t="shared" si="54"/>
        <v>410970.5471</v>
      </c>
      <c r="JG72" s="346">
        <f t="shared" si="54"/>
        <v>442194.5919</v>
      </c>
      <c r="JH72" s="346">
        <f t="shared" si="54"/>
        <v>445452.5312</v>
      </c>
      <c r="JI72" s="346">
        <f t="shared" si="54"/>
        <v>492727.7427</v>
      </c>
      <c r="JJ72" s="346">
        <f t="shared" si="54"/>
        <v>430440.3228</v>
      </c>
      <c r="JK72" s="346">
        <f t="shared" si="54"/>
        <v>575047.3479</v>
      </c>
      <c r="JL72" s="346">
        <f t="shared" si="54"/>
        <v>1262012.067</v>
      </c>
      <c r="JM72" s="346">
        <f t="shared" si="54"/>
        <v>778606.0088</v>
      </c>
      <c r="JN72" s="346">
        <f t="shared" si="54"/>
        <v>8299468.862</v>
      </c>
      <c r="JO72" s="346">
        <f t="shared" si="54"/>
        <v>775736.8332</v>
      </c>
      <c r="JP72" s="346">
        <f t="shared" si="54"/>
        <v>340964.9752</v>
      </c>
      <c r="JQ72" s="346">
        <f t="shared" si="54"/>
        <v>764890.0596</v>
      </c>
      <c r="JR72" s="346">
        <f t="shared" si="54"/>
        <v>739885.7667</v>
      </c>
      <c r="JS72" s="346">
        <f t="shared" si="54"/>
        <v>925093.8715</v>
      </c>
      <c r="JT72" s="346">
        <f t="shared" si="54"/>
        <v>1352580.854</v>
      </c>
      <c r="JU72" s="346">
        <f t="shared" si="54"/>
        <v>919963.0438</v>
      </c>
      <c r="JV72" s="346">
        <f t="shared" si="54"/>
        <v>5890029.45</v>
      </c>
      <c r="JW72" s="346">
        <f t="shared" si="54"/>
        <v>1629298.417</v>
      </c>
      <c r="JX72" s="346">
        <f t="shared" si="54"/>
        <v>2532886.159</v>
      </c>
      <c r="JY72" s="346">
        <f t="shared" si="54"/>
        <v>242291.6512</v>
      </c>
      <c r="JZ72" s="346">
        <f t="shared" si="54"/>
        <v>1456.194236</v>
      </c>
      <c r="KA72" s="346">
        <f t="shared" si="54"/>
        <v>1425597.962</v>
      </c>
      <c r="KB72" s="346">
        <f t="shared" si="54"/>
        <v>1129289.559</v>
      </c>
      <c r="KC72" s="346">
        <f t="shared" si="54"/>
        <v>1389676.864</v>
      </c>
      <c r="KD72" s="346">
        <f t="shared" si="54"/>
        <v>2715886.182</v>
      </c>
      <c r="KE72" s="346">
        <f t="shared" si="54"/>
        <v>15562010.2</v>
      </c>
      <c r="KF72" s="346">
        <f t="shared" si="54"/>
        <v>1048527.627</v>
      </c>
      <c r="KG72" s="346">
        <f t="shared" si="54"/>
        <v>922776.8058</v>
      </c>
      <c r="KH72" s="346">
        <f t="shared" si="54"/>
        <v>423041.4763</v>
      </c>
      <c r="KI72" s="346">
        <f t="shared" si="54"/>
        <v>1076234.052</v>
      </c>
      <c r="KJ72" s="346">
        <f t="shared" si="54"/>
        <v>74446.31626</v>
      </c>
      <c r="KK72" s="346">
        <f t="shared" si="54"/>
        <v>1879691.629</v>
      </c>
      <c r="KL72" s="346">
        <f t="shared" si="54"/>
        <v>40715.2634</v>
      </c>
      <c r="KM72" s="346">
        <f t="shared" si="54"/>
        <v>1577822.481</v>
      </c>
      <c r="KN72" s="346">
        <f t="shared" si="54"/>
        <v>1691395.587</v>
      </c>
      <c r="KO72" s="346">
        <f t="shared" si="54"/>
        <v>1219703.785</v>
      </c>
      <c r="KP72" s="346">
        <f t="shared" si="54"/>
        <v>183318.7301</v>
      </c>
      <c r="KQ72" s="346">
        <f t="shared" si="54"/>
        <v>1338456.614</v>
      </c>
      <c r="KR72" s="346">
        <f t="shared" si="54"/>
        <v>2692933.924</v>
      </c>
      <c r="KS72" s="346">
        <f t="shared" si="54"/>
        <v>3171362.212</v>
      </c>
      <c r="KT72" s="346">
        <f t="shared" si="54"/>
        <v>2304520.182</v>
      </c>
      <c r="KU72" s="346">
        <f t="shared" si="54"/>
        <v>662336.1442</v>
      </c>
      <c r="KV72" s="346">
        <f t="shared" si="54"/>
        <v>633380.3913</v>
      </c>
      <c r="KW72" s="346">
        <f t="shared" si="54"/>
        <v>76267.51926</v>
      </c>
      <c r="KX72" s="346">
        <f t="shared" si="54"/>
        <v>1518167.321</v>
      </c>
      <c r="KY72" s="346">
        <f t="shared" si="54"/>
        <v>1952941.535</v>
      </c>
      <c r="KZ72" s="346">
        <f t="shared" si="54"/>
        <v>164691.5783</v>
      </c>
      <c r="LA72" s="346">
        <f t="shared" si="54"/>
        <v>644165.8549</v>
      </c>
      <c r="LB72" s="346">
        <f t="shared" si="54"/>
        <v>6124972.195</v>
      </c>
      <c r="LC72" s="346">
        <f t="shared" si="54"/>
        <v>1940680.57</v>
      </c>
      <c r="LD72" s="346">
        <f t="shared" si="54"/>
        <v>2094091.357</v>
      </c>
      <c r="LE72" s="346">
        <f t="shared" si="54"/>
        <v>1818157.836</v>
      </c>
      <c r="LF72" s="346">
        <f t="shared" si="54"/>
        <v>135699.5902</v>
      </c>
      <c r="LG72" s="346">
        <f t="shared" si="54"/>
        <v>358571.8449</v>
      </c>
      <c r="LH72" s="346">
        <f t="shared" si="54"/>
        <v>449367.9621</v>
      </c>
      <c r="LI72" s="346">
        <f t="shared" si="54"/>
        <v>504850.4033</v>
      </c>
      <c r="LJ72" s="346">
        <f t="shared" si="54"/>
        <v>1089958.839</v>
      </c>
      <c r="LK72" s="346">
        <f t="shared" si="54"/>
        <v>285576.4742</v>
      </c>
      <c r="LL72" s="346">
        <f t="shared" si="54"/>
        <v>140301.6322</v>
      </c>
      <c r="LM72" s="346">
        <f t="shared" si="54"/>
        <v>378143.3355</v>
      </c>
      <c r="LN72" s="346">
        <f t="shared" si="54"/>
        <v>36607.30494</v>
      </c>
      <c r="LO72" s="346">
        <f t="shared" si="54"/>
        <v>259831.1911</v>
      </c>
      <c r="LP72" s="346">
        <f t="shared" si="54"/>
        <v>42234.39778</v>
      </c>
    </row>
    <row r="73">
      <c r="A73" s="138"/>
      <c r="B73" s="138"/>
      <c r="C73" s="338"/>
      <c r="D73" s="398" t="s">
        <v>317</v>
      </c>
      <c r="E73" s="346">
        <f t="shared" ref="E73:BP73" si="55">E71*E69</f>
        <v>1217.0841</v>
      </c>
      <c r="F73" s="346">
        <f t="shared" si="55"/>
        <v>905.9448</v>
      </c>
      <c r="G73" s="346">
        <f t="shared" si="55"/>
        <v>1200</v>
      </c>
      <c r="H73" s="346">
        <f t="shared" si="55"/>
        <v>1295.5228</v>
      </c>
      <c r="I73" s="346">
        <f t="shared" si="55"/>
        <v>1070</v>
      </c>
      <c r="J73" s="346">
        <f t="shared" si="55"/>
        <v>1035.65</v>
      </c>
      <c r="K73" s="346">
        <f t="shared" si="55"/>
        <v>1284.1877</v>
      </c>
      <c r="L73" s="346">
        <f t="shared" si="55"/>
        <v>872.3236</v>
      </c>
      <c r="M73" s="346">
        <f t="shared" si="55"/>
        <v>998.8132</v>
      </c>
      <c r="N73" s="346">
        <f t="shared" si="55"/>
        <v>2232.2157</v>
      </c>
      <c r="O73" s="346">
        <f t="shared" si="55"/>
        <v>1805.9329</v>
      </c>
      <c r="P73" s="346">
        <f t="shared" si="55"/>
        <v>919.6882</v>
      </c>
      <c r="Q73" s="346">
        <f t="shared" si="55"/>
        <v>1024.348</v>
      </c>
      <c r="R73" s="346">
        <f t="shared" si="55"/>
        <v>1818.6019</v>
      </c>
      <c r="S73" s="346">
        <f t="shared" si="55"/>
        <v>2080.3199</v>
      </c>
      <c r="T73" s="346">
        <f t="shared" si="55"/>
        <v>2175.1594</v>
      </c>
      <c r="U73" s="346">
        <f t="shared" si="55"/>
        <v>1955.9652</v>
      </c>
      <c r="V73" s="346">
        <f t="shared" si="55"/>
        <v>1840.2825</v>
      </c>
      <c r="W73" s="346">
        <f t="shared" si="55"/>
        <v>1688.7871</v>
      </c>
      <c r="X73" s="346">
        <f t="shared" si="55"/>
        <v>1624.4103</v>
      </c>
      <c r="Y73" s="346">
        <f t="shared" si="55"/>
        <v>1340.4344</v>
      </c>
      <c r="Z73" s="346">
        <f t="shared" si="55"/>
        <v>8.3525</v>
      </c>
      <c r="AA73" s="346">
        <f t="shared" si="55"/>
        <v>1750.6923</v>
      </c>
      <c r="AB73" s="346">
        <f t="shared" si="55"/>
        <v>1599.0769</v>
      </c>
      <c r="AC73" s="346">
        <f t="shared" si="55"/>
        <v>1838.7961</v>
      </c>
      <c r="AD73" s="346">
        <f t="shared" si="55"/>
        <v>1848.5111</v>
      </c>
      <c r="AE73" s="346">
        <f t="shared" si="55"/>
        <v>2407.3029</v>
      </c>
      <c r="AF73" s="346">
        <f t="shared" si="55"/>
        <v>1129.9823</v>
      </c>
      <c r="AG73" s="346">
        <f t="shared" si="55"/>
        <v>1262.37</v>
      </c>
      <c r="AH73" s="346">
        <f t="shared" si="55"/>
        <v>91.4222</v>
      </c>
      <c r="AI73" s="346">
        <f t="shared" si="55"/>
        <v>1866.8677</v>
      </c>
      <c r="AJ73" s="346">
        <f t="shared" si="55"/>
        <v>420</v>
      </c>
      <c r="AK73" s="346">
        <f t="shared" si="55"/>
        <v>2710.1763</v>
      </c>
      <c r="AL73" s="346">
        <f t="shared" si="55"/>
        <v>50</v>
      </c>
      <c r="AM73" s="346">
        <f t="shared" si="55"/>
        <v>1277.5657</v>
      </c>
      <c r="AN73" s="346">
        <f t="shared" si="55"/>
        <v>2371.1524</v>
      </c>
      <c r="AO73" s="346">
        <f t="shared" si="55"/>
        <v>1581.6725</v>
      </c>
      <c r="AP73" s="346">
        <f t="shared" si="55"/>
        <v>1030.15</v>
      </c>
      <c r="AQ73" s="346">
        <f t="shared" si="55"/>
        <v>1555</v>
      </c>
      <c r="AR73" s="346">
        <f t="shared" si="55"/>
        <v>1676.2078</v>
      </c>
      <c r="AS73" s="346">
        <f t="shared" si="55"/>
        <v>1911.342</v>
      </c>
      <c r="AT73" s="346">
        <f t="shared" si="55"/>
        <v>2830.6843</v>
      </c>
      <c r="AU73" s="346">
        <f t="shared" si="55"/>
        <v>1148.0431</v>
      </c>
      <c r="AV73" s="346">
        <f t="shared" si="55"/>
        <v>1097.8534</v>
      </c>
      <c r="AW73" s="346">
        <f t="shared" si="55"/>
        <v>480</v>
      </c>
      <c r="AX73" s="346">
        <f t="shared" si="55"/>
        <v>1647.02</v>
      </c>
      <c r="AY73" s="346">
        <f t="shared" si="55"/>
        <v>2232.55</v>
      </c>
      <c r="AZ73" s="346">
        <f t="shared" si="55"/>
        <v>720</v>
      </c>
      <c r="BA73" s="346">
        <f t="shared" si="55"/>
        <v>977.9952</v>
      </c>
      <c r="BB73" s="346">
        <f t="shared" si="55"/>
        <v>2425.9666</v>
      </c>
      <c r="BC73" s="346">
        <f t="shared" si="55"/>
        <v>1082.9285</v>
      </c>
      <c r="BD73" s="346">
        <f t="shared" si="55"/>
        <v>2389</v>
      </c>
      <c r="BE73" s="346">
        <f t="shared" si="55"/>
        <v>1014.559</v>
      </c>
      <c r="BF73" s="346">
        <f t="shared" si="55"/>
        <v>235.1176</v>
      </c>
      <c r="BG73" s="346">
        <f t="shared" si="55"/>
        <v>200.0884</v>
      </c>
      <c r="BH73" s="346">
        <f t="shared" si="55"/>
        <v>778.5898</v>
      </c>
      <c r="BI73" s="346">
        <f t="shared" si="55"/>
        <v>450</v>
      </c>
      <c r="BJ73" s="346">
        <f t="shared" si="55"/>
        <v>1245.65</v>
      </c>
      <c r="BK73" s="346">
        <f t="shared" si="55"/>
        <v>250</v>
      </c>
      <c r="BL73" s="346">
        <f t="shared" si="55"/>
        <v>298.85</v>
      </c>
      <c r="BM73" s="346">
        <f t="shared" si="55"/>
        <v>338.0925</v>
      </c>
      <c r="BN73" s="346">
        <f t="shared" si="55"/>
        <v>109.6985</v>
      </c>
      <c r="BO73" s="346">
        <f t="shared" si="55"/>
        <v>778.6176</v>
      </c>
      <c r="BP73" s="346">
        <f t="shared" si="55"/>
        <v>100.58</v>
      </c>
      <c r="BQ73" s="346"/>
      <c r="BR73" s="346">
        <f t="shared" ref="BR73:EC73" si="56">BR71*BR69</f>
        <v>2557.944211</v>
      </c>
      <c r="BS73" s="346">
        <f t="shared" si="56"/>
        <v>1499.701148</v>
      </c>
      <c r="BT73" s="346">
        <f t="shared" si="56"/>
        <v>1853.497365</v>
      </c>
      <c r="BU73" s="346">
        <f t="shared" si="56"/>
        <v>1955.377067</v>
      </c>
      <c r="BV73" s="346">
        <f t="shared" si="56"/>
        <v>1780.156524</v>
      </c>
      <c r="BW73" s="346">
        <f t="shared" si="56"/>
        <v>1665.123011</v>
      </c>
      <c r="BX73" s="346">
        <f t="shared" si="56"/>
        <v>2116.671873</v>
      </c>
      <c r="BY73" s="346">
        <f t="shared" si="56"/>
        <v>2125.557791</v>
      </c>
      <c r="BZ73" s="346">
        <f t="shared" si="56"/>
        <v>1980.441868</v>
      </c>
      <c r="CA73" s="346">
        <f t="shared" si="56"/>
        <v>7450.30763</v>
      </c>
      <c r="CB73" s="346">
        <f t="shared" si="56"/>
        <v>2935.660826</v>
      </c>
      <c r="CC73" s="346">
        <f t="shared" si="56"/>
        <v>1423.411049</v>
      </c>
      <c r="CD73" s="346">
        <f t="shared" si="56"/>
        <v>2002.156501</v>
      </c>
      <c r="CE73" s="346">
        <f t="shared" si="56"/>
        <v>2903.220251</v>
      </c>
      <c r="CF73" s="346">
        <f t="shared" si="56"/>
        <v>3420.965415</v>
      </c>
      <c r="CG73" s="346">
        <f t="shared" si="56"/>
        <v>3999.893894</v>
      </c>
      <c r="CH73" s="346">
        <f t="shared" si="56"/>
        <v>3277.159227</v>
      </c>
      <c r="CI73" s="346">
        <f t="shared" si="56"/>
        <v>5842.904925</v>
      </c>
      <c r="CJ73" s="346">
        <f t="shared" si="56"/>
        <v>3595.148333</v>
      </c>
      <c r="CK73" s="346">
        <f t="shared" si="56"/>
        <v>4058.221182</v>
      </c>
      <c r="CL73" s="346">
        <f t="shared" si="56"/>
        <v>1632.838354</v>
      </c>
      <c r="CM73" s="346">
        <f t="shared" si="56"/>
        <v>10.05273171</v>
      </c>
      <c r="CN73" s="346">
        <f t="shared" si="56"/>
        <v>3522.131526</v>
      </c>
      <c r="CO73" s="346">
        <f t="shared" si="56"/>
        <v>3067.948068</v>
      </c>
      <c r="CP73" s="346">
        <f t="shared" si="56"/>
        <v>3608.502344</v>
      </c>
      <c r="CQ73" s="346">
        <f t="shared" si="56"/>
        <v>4527.431592</v>
      </c>
      <c r="CR73" s="346">
        <f t="shared" si="56"/>
        <v>9661.451792</v>
      </c>
      <c r="CS73" s="346">
        <f t="shared" si="56"/>
        <v>2374.512097</v>
      </c>
      <c r="CT73" s="346">
        <f t="shared" si="56"/>
        <v>2449.946872</v>
      </c>
      <c r="CU73" s="346">
        <f t="shared" si="56"/>
        <v>328.2177735</v>
      </c>
      <c r="CV73" s="346">
        <f t="shared" si="56"/>
        <v>3347.428202</v>
      </c>
      <c r="CW73" s="346">
        <f t="shared" si="56"/>
        <v>508.2927688</v>
      </c>
      <c r="CX73" s="346">
        <f t="shared" si="56"/>
        <v>5168.452919</v>
      </c>
      <c r="CY73" s="346">
        <f t="shared" si="56"/>
        <v>100.5925349</v>
      </c>
      <c r="CZ73" s="346">
        <f t="shared" si="56"/>
        <v>2953.07771</v>
      </c>
      <c r="DA73" s="346">
        <f t="shared" si="56"/>
        <v>4564.44568</v>
      </c>
      <c r="DB73" s="346">
        <f t="shared" si="56"/>
        <v>3124.849938</v>
      </c>
      <c r="DC73" s="346">
        <f t="shared" si="56"/>
        <v>1248.348732</v>
      </c>
      <c r="DD73" s="346">
        <f t="shared" si="56"/>
        <v>3186.801613</v>
      </c>
      <c r="DE73" s="346">
        <f t="shared" si="56"/>
        <v>4229.5465</v>
      </c>
      <c r="DF73" s="346">
        <f t="shared" si="56"/>
        <v>4874.995485</v>
      </c>
      <c r="DG73" s="346">
        <f t="shared" si="56"/>
        <v>5694.485124</v>
      </c>
      <c r="DH73" s="346">
        <f t="shared" si="56"/>
        <v>2059.040775</v>
      </c>
      <c r="DI73" s="346">
        <f t="shared" si="56"/>
        <v>1969.024434</v>
      </c>
      <c r="DJ73" s="346">
        <f t="shared" si="56"/>
        <v>560.1109095</v>
      </c>
      <c r="DK73" s="346">
        <f t="shared" si="56"/>
        <v>3453.338323</v>
      </c>
      <c r="DL73" s="346">
        <f t="shared" si="56"/>
        <v>4600.064029</v>
      </c>
      <c r="DM73" s="346">
        <f t="shared" si="56"/>
        <v>948.663362</v>
      </c>
      <c r="DN73" s="346">
        <f t="shared" si="56"/>
        <v>1833.258535</v>
      </c>
      <c r="DO73" s="346">
        <f t="shared" si="56"/>
        <v>7116.906366</v>
      </c>
      <c r="DP73" s="346">
        <f t="shared" si="56"/>
        <v>2833.900132</v>
      </c>
      <c r="DQ73" s="346">
        <f t="shared" si="56"/>
        <v>4925.790929</v>
      </c>
      <c r="DR73" s="346">
        <f t="shared" si="56"/>
        <v>2654.984964</v>
      </c>
      <c r="DS73" s="346">
        <f t="shared" si="56"/>
        <v>421.7446725</v>
      </c>
      <c r="DT73" s="346">
        <f t="shared" si="56"/>
        <v>523.6084776</v>
      </c>
      <c r="DU73" s="346">
        <f t="shared" si="56"/>
        <v>1396.603658</v>
      </c>
      <c r="DV73" s="346">
        <f t="shared" si="56"/>
        <v>1007.386002</v>
      </c>
      <c r="DW73" s="346">
        <f t="shared" si="56"/>
        <v>2566.851362</v>
      </c>
      <c r="DX73" s="346">
        <f t="shared" si="56"/>
        <v>563.0333866</v>
      </c>
      <c r="DY73" s="346">
        <f t="shared" si="56"/>
        <v>500.4066601</v>
      </c>
      <c r="DZ73" s="346">
        <f t="shared" si="56"/>
        <v>756.0940866</v>
      </c>
      <c r="EA73" s="346">
        <f t="shared" si="56"/>
        <v>163.9292223</v>
      </c>
      <c r="EB73" s="346">
        <f t="shared" si="56"/>
        <v>1163.536216</v>
      </c>
      <c r="EC73" s="346">
        <f t="shared" si="56"/>
        <v>162.2668689</v>
      </c>
      <c r="ED73" s="346"/>
      <c r="EE73" s="346">
        <f t="shared" ref="EE73:GP73" si="57">EE71*EE69</f>
        <v>5376.028319</v>
      </c>
      <c r="EF73" s="346">
        <f t="shared" si="57"/>
        <v>2482.605489</v>
      </c>
      <c r="EG73" s="346">
        <f t="shared" si="57"/>
        <v>2862.877069</v>
      </c>
      <c r="EH73" s="346">
        <f t="shared" si="57"/>
        <v>2951.31778</v>
      </c>
      <c r="EI73" s="346">
        <f t="shared" si="57"/>
        <v>2961.642291</v>
      </c>
      <c r="EJ73" s="346">
        <f t="shared" si="57"/>
        <v>2677.192721</v>
      </c>
      <c r="EK73" s="346">
        <f t="shared" si="57"/>
        <v>3488.820069</v>
      </c>
      <c r="EL73" s="346">
        <f t="shared" si="57"/>
        <v>5179.265953</v>
      </c>
      <c r="EM73" s="346">
        <f t="shared" si="57"/>
        <v>3926.810332</v>
      </c>
      <c r="EN73" s="346">
        <f t="shared" si="57"/>
        <v>24866.36206</v>
      </c>
      <c r="EO73" s="346">
        <f t="shared" si="57"/>
        <v>4772.106697</v>
      </c>
      <c r="EP73" s="346">
        <f t="shared" si="57"/>
        <v>2203.028173</v>
      </c>
      <c r="EQ73" s="346">
        <f t="shared" si="57"/>
        <v>3913.348445</v>
      </c>
      <c r="ER73" s="346">
        <f t="shared" si="57"/>
        <v>4634.707479</v>
      </c>
      <c r="ES73" s="346">
        <f t="shared" si="57"/>
        <v>5625.579206</v>
      </c>
      <c r="ET73" s="346">
        <f t="shared" si="57"/>
        <v>7355.392512</v>
      </c>
      <c r="EU73" s="346">
        <f t="shared" si="57"/>
        <v>5490.778977</v>
      </c>
      <c r="EV73" s="346">
        <f t="shared" si="57"/>
        <v>18551.2485</v>
      </c>
      <c r="EW73" s="346">
        <f t="shared" si="57"/>
        <v>7653.475999</v>
      </c>
      <c r="EX73" s="346">
        <f t="shared" si="57"/>
        <v>10138.54638</v>
      </c>
      <c r="EY73" s="346">
        <f t="shared" si="57"/>
        <v>1989.027654</v>
      </c>
      <c r="EZ73" s="346">
        <f t="shared" si="57"/>
        <v>12.09906193</v>
      </c>
      <c r="FA73" s="346">
        <f t="shared" si="57"/>
        <v>7086.002771</v>
      </c>
      <c r="FB73" s="346">
        <f t="shared" si="57"/>
        <v>5886.086749</v>
      </c>
      <c r="FC73" s="346">
        <f t="shared" si="57"/>
        <v>7081.420917</v>
      </c>
      <c r="FD73" s="346">
        <f t="shared" si="57"/>
        <v>11088.72802</v>
      </c>
      <c r="FE73" s="346">
        <f t="shared" si="57"/>
        <v>38775.19972</v>
      </c>
      <c r="FF73" s="346">
        <f t="shared" si="57"/>
        <v>4989.730989</v>
      </c>
      <c r="FG73" s="346">
        <f t="shared" si="57"/>
        <v>4754.738846</v>
      </c>
      <c r="FH73" s="346">
        <f t="shared" si="57"/>
        <v>1178.345159</v>
      </c>
      <c r="FI73" s="346">
        <f t="shared" si="57"/>
        <v>6002.179785</v>
      </c>
      <c r="FJ73" s="346">
        <f t="shared" si="57"/>
        <v>615.1465209</v>
      </c>
      <c r="FK73" s="346">
        <f t="shared" si="57"/>
        <v>9856.519509</v>
      </c>
      <c r="FL73" s="346">
        <f t="shared" si="57"/>
        <v>202.3771616</v>
      </c>
      <c r="FM73" s="346">
        <f t="shared" si="57"/>
        <v>6826.003515</v>
      </c>
      <c r="FN73" s="346">
        <f t="shared" si="57"/>
        <v>8786.514257</v>
      </c>
      <c r="FO73" s="346">
        <f t="shared" si="57"/>
        <v>6173.646651</v>
      </c>
      <c r="FP73" s="346">
        <f t="shared" si="57"/>
        <v>1512.764702</v>
      </c>
      <c r="FQ73" s="346">
        <f t="shared" si="57"/>
        <v>6530.999692</v>
      </c>
      <c r="FR73" s="346">
        <f t="shared" si="57"/>
        <v>10672.34241</v>
      </c>
      <c r="FS73" s="346">
        <f t="shared" si="57"/>
        <v>12433.97622</v>
      </c>
      <c r="FT73" s="346">
        <f t="shared" si="57"/>
        <v>11455.59073</v>
      </c>
      <c r="FU73" s="346">
        <f t="shared" si="57"/>
        <v>3692.93532</v>
      </c>
      <c r="FV73" s="346">
        <f t="shared" si="57"/>
        <v>3531.489015</v>
      </c>
      <c r="FW73" s="346">
        <f t="shared" si="57"/>
        <v>653.5921479</v>
      </c>
      <c r="FX73" s="346">
        <f t="shared" si="57"/>
        <v>7240.680485</v>
      </c>
      <c r="FY73" s="346">
        <f t="shared" si="57"/>
        <v>9478.215079</v>
      </c>
      <c r="FZ73" s="346">
        <f t="shared" si="57"/>
        <v>1249.947465</v>
      </c>
      <c r="GA73" s="346">
        <f t="shared" si="57"/>
        <v>3436.455371</v>
      </c>
      <c r="GB73" s="346">
        <f t="shared" si="57"/>
        <v>20878.42274</v>
      </c>
      <c r="GC73" s="346">
        <f t="shared" si="57"/>
        <v>7415.992802</v>
      </c>
      <c r="GD73" s="346">
        <f t="shared" si="57"/>
        <v>10156.30652</v>
      </c>
      <c r="GE73" s="346">
        <f t="shared" si="57"/>
        <v>6947.792251</v>
      </c>
      <c r="GF73" s="346">
        <f t="shared" si="57"/>
        <v>756.5089505</v>
      </c>
      <c r="GG73" s="346">
        <f t="shared" si="57"/>
        <v>1370.22355</v>
      </c>
      <c r="GH73" s="346">
        <f t="shared" si="57"/>
        <v>2505.172528</v>
      </c>
      <c r="GI73" s="346">
        <f t="shared" si="57"/>
        <v>2255.170125</v>
      </c>
      <c r="GJ73" s="346">
        <f t="shared" si="57"/>
        <v>5289.3878</v>
      </c>
      <c r="GK73" s="346">
        <f t="shared" si="57"/>
        <v>1268.026378</v>
      </c>
      <c r="GL73" s="346">
        <f t="shared" si="57"/>
        <v>837.9013734</v>
      </c>
      <c r="GM73" s="346">
        <f t="shared" si="57"/>
        <v>1690.893077</v>
      </c>
      <c r="GN73" s="346">
        <f t="shared" si="57"/>
        <v>244.9695293</v>
      </c>
      <c r="GO73" s="346">
        <f t="shared" si="57"/>
        <v>1738.743802</v>
      </c>
      <c r="GP73" s="346">
        <f t="shared" si="57"/>
        <v>261.7870029</v>
      </c>
      <c r="GQ73" s="346"/>
      <c r="GR73" s="346">
        <f t="shared" ref="GR73:JC73" si="58">GR71*GR69</f>
        <v>11298.79235</v>
      </c>
      <c r="GS73" s="346">
        <f t="shared" si="58"/>
        <v>4109.705471</v>
      </c>
      <c r="GT73" s="346">
        <f t="shared" si="58"/>
        <v>4421.945919</v>
      </c>
      <c r="GU73" s="346">
        <f t="shared" si="58"/>
        <v>4454.525312</v>
      </c>
      <c r="GV73" s="346">
        <f t="shared" si="58"/>
        <v>4927.277427</v>
      </c>
      <c r="GW73" s="346">
        <f t="shared" si="58"/>
        <v>4304.403228</v>
      </c>
      <c r="GX73" s="346">
        <f t="shared" si="58"/>
        <v>5750.473479</v>
      </c>
      <c r="GY73" s="346">
        <f t="shared" si="58"/>
        <v>12620.12067</v>
      </c>
      <c r="GZ73" s="346">
        <f t="shared" si="58"/>
        <v>7786.060088</v>
      </c>
      <c r="HA73" s="346">
        <f t="shared" si="58"/>
        <v>82994.68862</v>
      </c>
      <c r="HB73" s="346">
        <f t="shared" si="58"/>
        <v>7757.368332</v>
      </c>
      <c r="HC73" s="346">
        <f t="shared" si="58"/>
        <v>3409.649752</v>
      </c>
      <c r="HD73" s="346">
        <f t="shared" si="58"/>
        <v>7648.900596</v>
      </c>
      <c r="HE73" s="346">
        <f t="shared" si="58"/>
        <v>7398.857667</v>
      </c>
      <c r="HF73" s="346">
        <f t="shared" si="58"/>
        <v>9250.938715</v>
      </c>
      <c r="HG73" s="346">
        <f t="shared" si="58"/>
        <v>13525.80854</v>
      </c>
      <c r="HH73" s="346">
        <f t="shared" si="58"/>
        <v>9199.630438</v>
      </c>
      <c r="HI73" s="346">
        <f t="shared" si="58"/>
        <v>58900.2945</v>
      </c>
      <c r="HJ73" s="346">
        <f t="shared" si="58"/>
        <v>16292.98417</v>
      </c>
      <c r="HK73" s="346">
        <f t="shared" si="58"/>
        <v>25328.86159</v>
      </c>
      <c r="HL73" s="346">
        <f t="shared" si="58"/>
        <v>2422.916512</v>
      </c>
      <c r="HM73" s="346">
        <f t="shared" si="58"/>
        <v>14.56194236</v>
      </c>
      <c r="HN73" s="346">
        <f t="shared" si="58"/>
        <v>14255.97962</v>
      </c>
      <c r="HO73" s="346">
        <f t="shared" si="58"/>
        <v>11292.89559</v>
      </c>
      <c r="HP73" s="346">
        <f t="shared" si="58"/>
        <v>13896.76864</v>
      </c>
      <c r="HQ73" s="346">
        <f t="shared" si="58"/>
        <v>27158.86182</v>
      </c>
      <c r="HR73" s="346">
        <f t="shared" si="58"/>
        <v>155620.102</v>
      </c>
      <c r="HS73" s="346">
        <f t="shared" si="58"/>
        <v>10485.27627</v>
      </c>
      <c r="HT73" s="346">
        <f t="shared" si="58"/>
        <v>9227.768058</v>
      </c>
      <c r="HU73" s="346">
        <f t="shared" si="58"/>
        <v>4230.414763</v>
      </c>
      <c r="HV73" s="346">
        <f t="shared" si="58"/>
        <v>10762.34052</v>
      </c>
      <c r="HW73" s="346">
        <f t="shared" si="58"/>
        <v>744.4631626</v>
      </c>
      <c r="HX73" s="346">
        <f t="shared" si="58"/>
        <v>18796.91629</v>
      </c>
      <c r="HY73" s="346">
        <f t="shared" si="58"/>
        <v>407.152634</v>
      </c>
      <c r="HZ73" s="346">
        <f t="shared" si="58"/>
        <v>15778.22481</v>
      </c>
      <c r="IA73" s="346">
        <f t="shared" si="58"/>
        <v>16913.95587</v>
      </c>
      <c r="IB73" s="346">
        <f t="shared" si="58"/>
        <v>12197.03785</v>
      </c>
      <c r="IC73" s="346">
        <f t="shared" si="58"/>
        <v>1833.187301</v>
      </c>
      <c r="ID73" s="346">
        <f t="shared" si="58"/>
        <v>13384.56614</v>
      </c>
      <c r="IE73" s="346">
        <f t="shared" si="58"/>
        <v>26929.33924</v>
      </c>
      <c r="IF73" s="346">
        <f t="shared" si="58"/>
        <v>31713.62212</v>
      </c>
      <c r="IG73" s="346">
        <f t="shared" si="58"/>
        <v>23045.20182</v>
      </c>
      <c r="IH73" s="346">
        <f t="shared" si="58"/>
        <v>6623.361442</v>
      </c>
      <c r="II73" s="346">
        <f t="shared" si="58"/>
        <v>6333.803913</v>
      </c>
      <c r="IJ73" s="346">
        <f t="shared" si="58"/>
        <v>762.6751926</v>
      </c>
      <c r="IK73" s="346">
        <f t="shared" si="58"/>
        <v>15181.67321</v>
      </c>
      <c r="IL73" s="346">
        <f t="shared" si="58"/>
        <v>19529.41535</v>
      </c>
      <c r="IM73" s="346">
        <f t="shared" si="58"/>
        <v>1646.915783</v>
      </c>
      <c r="IN73" s="346">
        <f t="shared" si="58"/>
        <v>6441.658549</v>
      </c>
      <c r="IO73" s="346">
        <f t="shared" si="58"/>
        <v>61249.72195</v>
      </c>
      <c r="IP73" s="346">
        <f t="shared" si="58"/>
        <v>19406.8057</v>
      </c>
      <c r="IQ73" s="346">
        <f t="shared" si="58"/>
        <v>20940.91357</v>
      </c>
      <c r="IR73" s="346">
        <f t="shared" si="58"/>
        <v>18181.57836</v>
      </c>
      <c r="IS73" s="346">
        <f t="shared" si="58"/>
        <v>1356.995902</v>
      </c>
      <c r="IT73" s="346">
        <f t="shared" si="58"/>
        <v>3585.718449</v>
      </c>
      <c r="IU73" s="346">
        <f t="shared" si="58"/>
        <v>4493.679621</v>
      </c>
      <c r="IV73" s="346">
        <f t="shared" si="58"/>
        <v>5048.504033</v>
      </c>
      <c r="IW73" s="346">
        <f t="shared" si="58"/>
        <v>10899.58839</v>
      </c>
      <c r="IX73" s="346">
        <f t="shared" si="58"/>
        <v>2855.764742</v>
      </c>
      <c r="IY73" s="346">
        <f t="shared" si="58"/>
        <v>1403.016322</v>
      </c>
      <c r="IZ73" s="346">
        <f t="shared" si="58"/>
        <v>3781.433355</v>
      </c>
      <c r="JA73" s="346">
        <f t="shared" si="58"/>
        <v>366.0730494</v>
      </c>
      <c r="JB73" s="346">
        <f t="shared" si="58"/>
        <v>2598.311911</v>
      </c>
      <c r="JC73" s="346">
        <f t="shared" si="58"/>
        <v>422.3439778</v>
      </c>
      <c r="JD73" s="346"/>
      <c r="JE73" s="346">
        <f t="shared" ref="JE73:LP73" si="59">JE71*JE69</f>
        <v>23746.6585</v>
      </c>
      <c r="JF73" s="346">
        <f t="shared" si="59"/>
        <v>6803.207008</v>
      </c>
      <c r="JG73" s="346">
        <f t="shared" si="59"/>
        <v>6830.054258</v>
      </c>
      <c r="JH73" s="346">
        <f t="shared" si="59"/>
        <v>6723.368079</v>
      </c>
      <c r="JI73" s="346">
        <f t="shared" si="59"/>
        <v>8197.500054</v>
      </c>
      <c r="JJ73" s="346">
        <f t="shared" si="59"/>
        <v>6920.640046</v>
      </c>
      <c r="JK73" s="346">
        <f t="shared" si="59"/>
        <v>9478.260438</v>
      </c>
      <c r="JL73" s="346">
        <f t="shared" si="59"/>
        <v>30750.96881</v>
      </c>
      <c r="JM73" s="346">
        <f t="shared" si="59"/>
        <v>15438.1614</v>
      </c>
      <c r="JN73" s="346">
        <f t="shared" si="59"/>
        <v>277005.4713</v>
      </c>
      <c r="JO73" s="346">
        <f t="shared" si="59"/>
        <v>12610.10435</v>
      </c>
      <c r="JP73" s="346">
        <f t="shared" si="59"/>
        <v>5277.150593</v>
      </c>
      <c r="JQ73" s="346">
        <f t="shared" si="59"/>
        <v>14950.28647</v>
      </c>
      <c r="JR73" s="346">
        <f t="shared" si="59"/>
        <v>11811.55338</v>
      </c>
      <c r="JS73" s="346">
        <f t="shared" si="59"/>
        <v>15212.63215</v>
      </c>
      <c r="JT73" s="346">
        <f t="shared" si="59"/>
        <v>24872.5675</v>
      </c>
      <c r="JU73" s="346">
        <f t="shared" si="59"/>
        <v>15413.69641</v>
      </c>
      <c r="JV73" s="346">
        <f t="shared" si="59"/>
        <v>187008.6907</v>
      </c>
      <c r="JW73" s="346">
        <f t="shared" si="59"/>
        <v>34685.06768</v>
      </c>
      <c r="JX73" s="346">
        <f t="shared" si="59"/>
        <v>63278.42332</v>
      </c>
      <c r="JY73" s="346">
        <f t="shared" si="59"/>
        <v>2951.454401</v>
      </c>
      <c r="JZ73" s="346">
        <f t="shared" si="59"/>
        <v>17.52616578</v>
      </c>
      <c r="KA73" s="346">
        <f t="shared" si="59"/>
        <v>28680.90256</v>
      </c>
      <c r="KB73" s="346">
        <f t="shared" si="59"/>
        <v>21666.26084</v>
      </c>
      <c r="KC73" s="346">
        <f t="shared" si="59"/>
        <v>27271.38817</v>
      </c>
      <c r="KD73" s="346">
        <f t="shared" si="59"/>
        <v>66518.33955</v>
      </c>
      <c r="KE73" s="346">
        <f t="shared" si="59"/>
        <v>624564.5753</v>
      </c>
      <c r="KF73" s="346">
        <f t="shared" si="59"/>
        <v>22033.45605</v>
      </c>
      <c r="KG73" s="346">
        <f t="shared" si="59"/>
        <v>17908.80763</v>
      </c>
      <c r="KH73" s="346">
        <f t="shared" si="59"/>
        <v>15187.74777</v>
      </c>
      <c r="KI73" s="346">
        <f t="shared" si="59"/>
        <v>19297.65144</v>
      </c>
      <c r="KJ73" s="346">
        <f t="shared" si="59"/>
        <v>900.9648623</v>
      </c>
      <c r="KK73" s="346">
        <f t="shared" si="59"/>
        <v>35846.73692</v>
      </c>
      <c r="KL73" s="346">
        <f t="shared" si="59"/>
        <v>819.130311</v>
      </c>
      <c r="KM73" s="346">
        <f t="shared" si="59"/>
        <v>36471.17639</v>
      </c>
      <c r="KN73" s="346">
        <f t="shared" si="59"/>
        <v>32559.20319</v>
      </c>
      <c r="KO73" s="346">
        <f t="shared" si="59"/>
        <v>24097.22175</v>
      </c>
      <c r="KP73" s="346">
        <f t="shared" si="59"/>
        <v>2221.479438</v>
      </c>
      <c r="KQ73" s="346">
        <f t="shared" si="59"/>
        <v>27430.19741</v>
      </c>
      <c r="KR73" s="346">
        <f t="shared" si="59"/>
        <v>67950.34155</v>
      </c>
      <c r="KS73" s="346">
        <f t="shared" si="59"/>
        <v>80887.54637</v>
      </c>
      <c r="KT73" s="346">
        <f t="shared" si="59"/>
        <v>46360.0123</v>
      </c>
      <c r="KU73" s="346">
        <f t="shared" si="59"/>
        <v>11879.14572</v>
      </c>
      <c r="KV73" s="346">
        <f t="shared" si="59"/>
        <v>11359.81786</v>
      </c>
      <c r="KW73" s="346">
        <f t="shared" si="59"/>
        <v>889.9639496</v>
      </c>
      <c r="KX73" s="346">
        <f t="shared" si="59"/>
        <v>31831.70447</v>
      </c>
      <c r="KY73" s="346">
        <f t="shared" si="59"/>
        <v>40239.43969</v>
      </c>
      <c r="KZ73" s="346">
        <f t="shared" si="59"/>
        <v>2169.956478</v>
      </c>
      <c r="LA73" s="346">
        <f t="shared" si="59"/>
        <v>12074.93198</v>
      </c>
      <c r="LB73" s="346">
        <f t="shared" si="59"/>
        <v>179684.4755</v>
      </c>
      <c r="LC73" s="346">
        <f t="shared" si="59"/>
        <v>50785.39279</v>
      </c>
      <c r="LD73" s="346">
        <f t="shared" si="59"/>
        <v>43177.29683</v>
      </c>
      <c r="LE73" s="346">
        <f t="shared" si="59"/>
        <v>47579.11286</v>
      </c>
      <c r="LF73" s="346">
        <f t="shared" si="59"/>
        <v>2434.125698</v>
      </c>
      <c r="LG73" s="346">
        <f t="shared" si="59"/>
        <v>9383.41542</v>
      </c>
      <c r="LH73" s="346">
        <f t="shared" si="59"/>
        <v>8060.585172</v>
      </c>
      <c r="LI73" s="346">
        <f t="shared" si="59"/>
        <v>11301.76065</v>
      </c>
      <c r="LJ73" s="346">
        <f t="shared" si="59"/>
        <v>22460.26034</v>
      </c>
      <c r="LK73" s="346">
        <f t="shared" si="59"/>
        <v>6431.563576</v>
      </c>
      <c r="LL73" s="346">
        <f t="shared" si="59"/>
        <v>2349.267899</v>
      </c>
      <c r="LM73" s="346">
        <f t="shared" si="59"/>
        <v>8456.618821</v>
      </c>
      <c r="LN73" s="346">
        <f t="shared" si="59"/>
        <v>547.0454954</v>
      </c>
      <c r="LO73" s="346">
        <f t="shared" si="59"/>
        <v>3882.817456</v>
      </c>
      <c r="LP73" s="346">
        <f t="shared" si="59"/>
        <v>681.372389</v>
      </c>
    </row>
    <row r="74">
      <c r="A74" s="399" t="s">
        <v>280</v>
      </c>
      <c r="B74" s="399" t="s">
        <v>318</v>
      </c>
      <c r="C74" s="400"/>
      <c r="D74" s="401" t="s">
        <v>319</v>
      </c>
      <c r="E74" s="402">
        <f t="shared" ref="E74:BP74" si="60">E68*E73</f>
        <v>121708.41</v>
      </c>
      <c r="F74" s="402">
        <f t="shared" si="60"/>
        <v>90594.48</v>
      </c>
      <c r="G74" s="402">
        <f t="shared" si="60"/>
        <v>120000</v>
      </c>
      <c r="H74" s="402">
        <f t="shared" si="60"/>
        <v>129552.28</v>
      </c>
      <c r="I74" s="402">
        <f t="shared" si="60"/>
        <v>107000</v>
      </c>
      <c r="J74" s="402">
        <f t="shared" si="60"/>
        <v>103565</v>
      </c>
      <c r="K74" s="402">
        <f t="shared" si="60"/>
        <v>128418.77</v>
      </c>
      <c r="L74" s="402">
        <f t="shared" si="60"/>
        <v>87232.36</v>
      </c>
      <c r="M74" s="402">
        <f t="shared" si="60"/>
        <v>99881.32</v>
      </c>
      <c r="N74" s="402">
        <f t="shared" si="60"/>
        <v>223221.57</v>
      </c>
      <c r="O74" s="402">
        <f t="shared" si="60"/>
        <v>180593.29</v>
      </c>
      <c r="P74" s="402">
        <f t="shared" si="60"/>
        <v>91968.82</v>
      </c>
      <c r="Q74" s="402">
        <f t="shared" si="60"/>
        <v>102434.8</v>
      </c>
      <c r="R74" s="402">
        <f t="shared" si="60"/>
        <v>181860.19</v>
      </c>
      <c r="S74" s="402">
        <f t="shared" si="60"/>
        <v>208031.99</v>
      </c>
      <c r="T74" s="402">
        <f t="shared" si="60"/>
        <v>217515.94</v>
      </c>
      <c r="U74" s="402">
        <f t="shared" si="60"/>
        <v>195596.52</v>
      </c>
      <c r="V74" s="402">
        <f t="shared" si="60"/>
        <v>184028.25</v>
      </c>
      <c r="W74" s="402">
        <f t="shared" si="60"/>
        <v>168878.71</v>
      </c>
      <c r="X74" s="402">
        <f t="shared" si="60"/>
        <v>162441.03</v>
      </c>
      <c r="Y74" s="402">
        <f t="shared" si="60"/>
        <v>134043.44</v>
      </c>
      <c r="Z74" s="402">
        <f t="shared" si="60"/>
        <v>835.25</v>
      </c>
      <c r="AA74" s="402">
        <f t="shared" si="60"/>
        <v>175069.23</v>
      </c>
      <c r="AB74" s="402">
        <f t="shared" si="60"/>
        <v>159907.69</v>
      </c>
      <c r="AC74" s="402">
        <f t="shared" si="60"/>
        <v>183879.61</v>
      </c>
      <c r="AD74" s="402">
        <f t="shared" si="60"/>
        <v>184851.11</v>
      </c>
      <c r="AE74" s="402">
        <f t="shared" si="60"/>
        <v>240730.29</v>
      </c>
      <c r="AF74" s="402">
        <f t="shared" si="60"/>
        <v>112998.23</v>
      </c>
      <c r="AG74" s="402">
        <f t="shared" si="60"/>
        <v>126237</v>
      </c>
      <c r="AH74" s="402">
        <f t="shared" si="60"/>
        <v>9142.22</v>
      </c>
      <c r="AI74" s="402">
        <f t="shared" si="60"/>
        <v>186686.77</v>
      </c>
      <c r="AJ74" s="402">
        <f t="shared" si="60"/>
        <v>42000</v>
      </c>
      <c r="AK74" s="402">
        <f t="shared" si="60"/>
        <v>271017.63</v>
      </c>
      <c r="AL74" s="402">
        <f t="shared" si="60"/>
        <v>5000</v>
      </c>
      <c r="AM74" s="402">
        <f t="shared" si="60"/>
        <v>127756.57</v>
      </c>
      <c r="AN74" s="402">
        <f t="shared" si="60"/>
        <v>237115.24</v>
      </c>
      <c r="AO74" s="402">
        <f t="shared" si="60"/>
        <v>158167.25</v>
      </c>
      <c r="AP74" s="402">
        <f t="shared" si="60"/>
        <v>103015</v>
      </c>
      <c r="AQ74" s="402">
        <f t="shared" si="60"/>
        <v>155500</v>
      </c>
      <c r="AR74" s="402">
        <f t="shared" si="60"/>
        <v>167620.78</v>
      </c>
      <c r="AS74" s="402">
        <f t="shared" si="60"/>
        <v>191134.2</v>
      </c>
      <c r="AT74" s="402">
        <f t="shared" si="60"/>
        <v>283068.43</v>
      </c>
      <c r="AU74" s="402">
        <f t="shared" si="60"/>
        <v>114804.31</v>
      </c>
      <c r="AV74" s="402">
        <f t="shared" si="60"/>
        <v>109785.34</v>
      </c>
      <c r="AW74" s="402">
        <f t="shared" si="60"/>
        <v>48000</v>
      </c>
      <c r="AX74" s="402">
        <f t="shared" si="60"/>
        <v>164702</v>
      </c>
      <c r="AY74" s="402">
        <f t="shared" si="60"/>
        <v>223255</v>
      </c>
      <c r="AZ74" s="402">
        <f t="shared" si="60"/>
        <v>72000</v>
      </c>
      <c r="BA74" s="402">
        <f t="shared" si="60"/>
        <v>97799.52</v>
      </c>
      <c r="BB74" s="402">
        <f t="shared" si="60"/>
        <v>242596.66</v>
      </c>
      <c r="BC74" s="402">
        <f t="shared" si="60"/>
        <v>108292.85</v>
      </c>
      <c r="BD74" s="402">
        <f t="shared" si="60"/>
        <v>238900</v>
      </c>
      <c r="BE74" s="402">
        <f t="shared" si="60"/>
        <v>101455.9</v>
      </c>
      <c r="BF74" s="402">
        <f t="shared" si="60"/>
        <v>23511.76</v>
      </c>
      <c r="BG74" s="402">
        <f t="shared" si="60"/>
        <v>20008.84</v>
      </c>
      <c r="BH74" s="402">
        <f t="shared" si="60"/>
        <v>77858.98</v>
      </c>
      <c r="BI74" s="402">
        <f t="shared" si="60"/>
        <v>45000</v>
      </c>
      <c r="BJ74" s="402">
        <f t="shared" si="60"/>
        <v>124565</v>
      </c>
      <c r="BK74" s="402">
        <f t="shared" si="60"/>
        <v>25000</v>
      </c>
      <c r="BL74" s="402">
        <f t="shared" si="60"/>
        <v>29885</v>
      </c>
      <c r="BM74" s="402">
        <f t="shared" si="60"/>
        <v>33809.25</v>
      </c>
      <c r="BN74" s="402">
        <f t="shared" si="60"/>
        <v>10969.85</v>
      </c>
      <c r="BO74" s="402">
        <f t="shared" si="60"/>
        <v>77861.76</v>
      </c>
      <c r="BP74" s="402">
        <f t="shared" si="60"/>
        <v>10058</v>
      </c>
      <c r="BQ74" s="402"/>
      <c r="BR74" s="402">
        <f t="shared" ref="BR74:EC74" si="61">BR68*BR73</f>
        <v>255794.4211</v>
      </c>
      <c r="BS74" s="402">
        <f t="shared" si="61"/>
        <v>149970.1148</v>
      </c>
      <c r="BT74" s="402">
        <f t="shared" si="61"/>
        <v>185349.7365</v>
      </c>
      <c r="BU74" s="402">
        <f t="shared" si="61"/>
        <v>195537.7067</v>
      </c>
      <c r="BV74" s="402">
        <f t="shared" si="61"/>
        <v>178015.6524</v>
      </c>
      <c r="BW74" s="402">
        <f t="shared" si="61"/>
        <v>166512.3011</v>
      </c>
      <c r="BX74" s="402">
        <f t="shared" si="61"/>
        <v>211667.1873</v>
      </c>
      <c r="BY74" s="402">
        <f t="shared" si="61"/>
        <v>212555.7791</v>
      </c>
      <c r="BZ74" s="402">
        <f t="shared" si="61"/>
        <v>198044.1868</v>
      </c>
      <c r="CA74" s="402">
        <f t="shared" si="61"/>
        <v>745030.763</v>
      </c>
      <c r="CB74" s="402">
        <f t="shared" si="61"/>
        <v>293566.0826</v>
      </c>
      <c r="CC74" s="402">
        <f t="shared" si="61"/>
        <v>142341.1049</v>
      </c>
      <c r="CD74" s="402">
        <f t="shared" si="61"/>
        <v>200215.6501</v>
      </c>
      <c r="CE74" s="402">
        <f t="shared" si="61"/>
        <v>290322.0251</v>
      </c>
      <c r="CF74" s="402">
        <f t="shared" si="61"/>
        <v>342096.5415</v>
      </c>
      <c r="CG74" s="402">
        <f t="shared" si="61"/>
        <v>399989.3894</v>
      </c>
      <c r="CH74" s="402">
        <f t="shared" si="61"/>
        <v>327715.9227</v>
      </c>
      <c r="CI74" s="402">
        <f t="shared" si="61"/>
        <v>584290.4925</v>
      </c>
      <c r="CJ74" s="402">
        <f t="shared" si="61"/>
        <v>359514.8333</v>
      </c>
      <c r="CK74" s="402">
        <f t="shared" si="61"/>
        <v>405822.1182</v>
      </c>
      <c r="CL74" s="402">
        <f t="shared" si="61"/>
        <v>163283.8354</v>
      </c>
      <c r="CM74" s="402">
        <f t="shared" si="61"/>
        <v>1005.273171</v>
      </c>
      <c r="CN74" s="402">
        <f t="shared" si="61"/>
        <v>352213.1526</v>
      </c>
      <c r="CO74" s="402">
        <f t="shared" si="61"/>
        <v>306794.8068</v>
      </c>
      <c r="CP74" s="402">
        <f t="shared" si="61"/>
        <v>360850.2344</v>
      </c>
      <c r="CQ74" s="402">
        <f t="shared" si="61"/>
        <v>452743.1592</v>
      </c>
      <c r="CR74" s="402">
        <f t="shared" si="61"/>
        <v>966145.1792</v>
      </c>
      <c r="CS74" s="402">
        <f t="shared" si="61"/>
        <v>237451.2097</v>
      </c>
      <c r="CT74" s="402">
        <f t="shared" si="61"/>
        <v>244994.6872</v>
      </c>
      <c r="CU74" s="402">
        <f t="shared" si="61"/>
        <v>32821.77735</v>
      </c>
      <c r="CV74" s="402">
        <f t="shared" si="61"/>
        <v>334742.8202</v>
      </c>
      <c r="CW74" s="402">
        <f t="shared" si="61"/>
        <v>50829.27688</v>
      </c>
      <c r="CX74" s="402">
        <f t="shared" si="61"/>
        <v>516845.2919</v>
      </c>
      <c r="CY74" s="402">
        <f t="shared" si="61"/>
        <v>10059.25349</v>
      </c>
      <c r="CZ74" s="402">
        <f t="shared" si="61"/>
        <v>295307.771</v>
      </c>
      <c r="DA74" s="402">
        <f t="shared" si="61"/>
        <v>456444.568</v>
      </c>
      <c r="DB74" s="402">
        <f t="shared" si="61"/>
        <v>312484.9938</v>
      </c>
      <c r="DC74" s="402">
        <f t="shared" si="61"/>
        <v>124834.8732</v>
      </c>
      <c r="DD74" s="402">
        <f t="shared" si="61"/>
        <v>318680.1613</v>
      </c>
      <c r="DE74" s="402">
        <f t="shared" si="61"/>
        <v>422954.65</v>
      </c>
      <c r="DF74" s="402">
        <f t="shared" si="61"/>
        <v>487499.5485</v>
      </c>
      <c r="DG74" s="402">
        <f t="shared" si="61"/>
        <v>569448.5124</v>
      </c>
      <c r="DH74" s="402">
        <f t="shared" si="61"/>
        <v>205904.0775</v>
      </c>
      <c r="DI74" s="402">
        <f t="shared" si="61"/>
        <v>196902.4434</v>
      </c>
      <c r="DJ74" s="402">
        <f t="shared" si="61"/>
        <v>56011.09095</v>
      </c>
      <c r="DK74" s="402">
        <f t="shared" si="61"/>
        <v>345333.8323</v>
      </c>
      <c r="DL74" s="402">
        <f t="shared" si="61"/>
        <v>460006.4029</v>
      </c>
      <c r="DM74" s="402">
        <f t="shared" si="61"/>
        <v>94866.3362</v>
      </c>
      <c r="DN74" s="402">
        <f t="shared" si="61"/>
        <v>183325.8535</v>
      </c>
      <c r="DO74" s="402">
        <f t="shared" si="61"/>
        <v>711690.6366</v>
      </c>
      <c r="DP74" s="402">
        <f t="shared" si="61"/>
        <v>283390.0132</v>
      </c>
      <c r="DQ74" s="402">
        <f t="shared" si="61"/>
        <v>492579.0929</v>
      </c>
      <c r="DR74" s="402">
        <f t="shared" si="61"/>
        <v>265498.4964</v>
      </c>
      <c r="DS74" s="402">
        <f t="shared" si="61"/>
        <v>42174.46725</v>
      </c>
      <c r="DT74" s="402">
        <f t="shared" si="61"/>
        <v>52360.84776</v>
      </c>
      <c r="DU74" s="402">
        <f t="shared" si="61"/>
        <v>139660.3658</v>
      </c>
      <c r="DV74" s="402">
        <f t="shared" si="61"/>
        <v>100738.6002</v>
      </c>
      <c r="DW74" s="402">
        <f t="shared" si="61"/>
        <v>256685.1362</v>
      </c>
      <c r="DX74" s="402">
        <f t="shared" si="61"/>
        <v>56303.33866</v>
      </c>
      <c r="DY74" s="402">
        <f t="shared" si="61"/>
        <v>50040.66601</v>
      </c>
      <c r="DZ74" s="402">
        <f t="shared" si="61"/>
        <v>75609.40866</v>
      </c>
      <c r="EA74" s="402">
        <f t="shared" si="61"/>
        <v>16392.92223</v>
      </c>
      <c r="EB74" s="402">
        <f t="shared" si="61"/>
        <v>116353.6216</v>
      </c>
      <c r="EC74" s="402">
        <f t="shared" si="61"/>
        <v>16226.68689</v>
      </c>
      <c r="ED74" s="402"/>
      <c r="EE74" s="402">
        <f t="shared" ref="EE74:GP74" si="62">EE68*EE73</f>
        <v>537602.8319</v>
      </c>
      <c r="EF74" s="402">
        <f t="shared" si="62"/>
        <v>248260.5489</v>
      </c>
      <c r="EG74" s="402">
        <f t="shared" si="62"/>
        <v>286287.7069</v>
      </c>
      <c r="EH74" s="402">
        <f t="shared" si="62"/>
        <v>295131.778</v>
      </c>
      <c r="EI74" s="402">
        <f t="shared" si="62"/>
        <v>296164.2291</v>
      </c>
      <c r="EJ74" s="402">
        <f t="shared" si="62"/>
        <v>267719.2721</v>
      </c>
      <c r="EK74" s="402">
        <f t="shared" si="62"/>
        <v>348882.0069</v>
      </c>
      <c r="EL74" s="402">
        <f t="shared" si="62"/>
        <v>517926.5953</v>
      </c>
      <c r="EM74" s="402">
        <f t="shared" si="62"/>
        <v>392681.0332</v>
      </c>
      <c r="EN74" s="402">
        <f t="shared" si="62"/>
        <v>2486636.206</v>
      </c>
      <c r="EO74" s="402">
        <f t="shared" si="62"/>
        <v>477210.6697</v>
      </c>
      <c r="EP74" s="402">
        <f t="shared" si="62"/>
        <v>220302.8173</v>
      </c>
      <c r="EQ74" s="402">
        <f t="shared" si="62"/>
        <v>391334.8445</v>
      </c>
      <c r="ER74" s="402">
        <f t="shared" si="62"/>
        <v>463470.7479</v>
      </c>
      <c r="ES74" s="402">
        <f t="shared" si="62"/>
        <v>562557.9206</v>
      </c>
      <c r="ET74" s="402">
        <f t="shared" si="62"/>
        <v>735539.2512</v>
      </c>
      <c r="EU74" s="402">
        <f t="shared" si="62"/>
        <v>549077.8977</v>
      </c>
      <c r="EV74" s="402">
        <f t="shared" si="62"/>
        <v>1855124.85</v>
      </c>
      <c r="EW74" s="402">
        <f t="shared" si="62"/>
        <v>765347.5999</v>
      </c>
      <c r="EX74" s="402">
        <f t="shared" si="62"/>
        <v>1013854.638</v>
      </c>
      <c r="EY74" s="402">
        <f t="shared" si="62"/>
        <v>198902.7654</v>
      </c>
      <c r="EZ74" s="402">
        <f t="shared" si="62"/>
        <v>1209.906193</v>
      </c>
      <c r="FA74" s="402">
        <f t="shared" si="62"/>
        <v>708600.2771</v>
      </c>
      <c r="FB74" s="402">
        <f t="shared" si="62"/>
        <v>588608.6749</v>
      </c>
      <c r="FC74" s="402">
        <f t="shared" si="62"/>
        <v>708142.0917</v>
      </c>
      <c r="FD74" s="402">
        <f t="shared" si="62"/>
        <v>1108872.802</v>
      </c>
      <c r="FE74" s="402">
        <f t="shared" si="62"/>
        <v>3877519.972</v>
      </c>
      <c r="FF74" s="402">
        <f t="shared" si="62"/>
        <v>498973.0989</v>
      </c>
      <c r="FG74" s="402">
        <f t="shared" si="62"/>
        <v>475473.8846</v>
      </c>
      <c r="FH74" s="402">
        <f t="shared" si="62"/>
        <v>117834.5159</v>
      </c>
      <c r="FI74" s="402">
        <f t="shared" si="62"/>
        <v>600217.9785</v>
      </c>
      <c r="FJ74" s="402">
        <f t="shared" si="62"/>
        <v>61514.65209</v>
      </c>
      <c r="FK74" s="402">
        <f t="shared" si="62"/>
        <v>985651.9509</v>
      </c>
      <c r="FL74" s="402">
        <f t="shared" si="62"/>
        <v>20237.71616</v>
      </c>
      <c r="FM74" s="402">
        <f t="shared" si="62"/>
        <v>682600.3515</v>
      </c>
      <c r="FN74" s="402">
        <f t="shared" si="62"/>
        <v>878651.4257</v>
      </c>
      <c r="FO74" s="402">
        <f t="shared" si="62"/>
        <v>617364.6651</v>
      </c>
      <c r="FP74" s="402">
        <f t="shared" si="62"/>
        <v>151276.4702</v>
      </c>
      <c r="FQ74" s="402">
        <f t="shared" si="62"/>
        <v>653099.9692</v>
      </c>
      <c r="FR74" s="402">
        <f t="shared" si="62"/>
        <v>1067234.241</v>
      </c>
      <c r="FS74" s="402">
        <f t="shared" si="62"/>
        <v>1243397.622</v>
      </c>
      <c r="FT74" s="402">
        <f t="shared" si="62"/>
        <v>1145559.073</v>
      </c>
      <c r="FU74" s="402">
        <f t="shared" si="62"/>
        <v>369293.532</v>
      </c>
      <c r="FV74" s="402">
        <f t="shared" si="62"/>
        <v>353148.9015</v>
      </c>
      <c r="FW74" s="402">
        <f t="shared" si="62"/>
        <v>65359.21479</v>
      </c>
      <c r="FX74" s="402">
        <f t="shared" si="62"/>
        <v>724068.0485</v>
      </c>
      <c r="FY74" s="402">
        <f t="shared" si="62"/>
        <v>947821.5079</v>
      </c>
      <c r="FZ74" s="402">
        <f t="shared" si="62"/>
        <v>124994.7465</v>
      </c>
      <c r="GA74" s="402">
        <f t="shared" si="62"/>
        <v>343645.5371</v>
      </c>
      <c r="GB74" s="402">
        <f t="shared" si="62"/>
        <v>2087842.274</v>
      </c>
      <c r="GC74" s="402">
        <f t="shared" si="62"/>
        <v>741599.2802</v>
      </c>
      <c r="GD74" s="402">
        <f t="shared" si="62"/>
        <v>1015630.652</v>
      </c>
      <c r="GE74" s="402">
        <f t="shared" si="62"/>
        <v>694779.2251</v>
      </c>
      <c r="GF74" s="402">
        <f t="shared" si="62"/>
        <v>75650.89505</v>
      </c>
      <c r="GG74" s="402">
        <f t="shared" si="62"/>
        <v>137022.355</v>
      </c>
      <c r="GH74" s="402">
        <f t="shared" si="62"/>
        <v>250517.2528</v>
      </c>
      <c r="GI74" s="402">
        <f t="shared" si="62"/>
        <v>225517.0125</v>
      </c>
      <c r="GJ74" s="402">
        <f t="shared" si="62"/>
        <v>528938.78</v>
      </c>
      <c r="GK74" s="402">
        <f t="shared" si="62"/>
        <v>126802.6378</v>
      </c>
      <c r="GL74" s="402">
        <f t="shared" si="62"/>
        <v>83790.13734</v>
      </c>
      <c r="GM74" s="402">
        <f t="shared" si="62"/>
        <v>169089.3077</v>
      </c>
      <c r="GN74" s="402">
        <f t="shared" si="62"/>
        <v>24496.95293</v>
      </c>
      <c r="GO74" s="402">
        <f t="shared" si="62"/>
        <v>173874.3802</v>
      </c>
      <c r="GP74" s="402">
        <f t="shared" si="62"/>
        <v>26178.70029</v>
      </c>
      <c r="GQ74" s="402"/>
      <c r="GR74" s="402">
        <f t="shared" ref="GR74:JC74" si="63">GR68*GR73</f>
        <v>1129879.235</v>
      </c>
      <c r="GS74" s="402">
        <f t="shared" si="63"/>
        <v>410970.5471</v>
      </c>
      <c r="GT74" s="402">
        <f t="shared" si="63"/>
        <v>442194.5919</v>
      </c>
      <c r="GU74" s="402">
        <f t="shared" si="63"/>
        <v>445452.5312</v>
      </c>
      <c r="GV74" s="402">
        <f t="shared" si="63"/>
        <v>492727.7427</v>
      </c>
      <c r="GW74" s="402">
        <f t="shared" si="63"/>
        <v>430440.3228</v>
      </c>
      <c r="GX74" s="402">
        <f t="shared" si="63"/>
        <v>575047.3479</v>
      </c>
      <c r="GY74" s="402">
        <f t="shared" si="63"/>
        <v>1262012.067</v>
      </c>
      <c r="GZ74" s="402">
        <f t="shared" si="63"/>
        <v>778606.0088</v>
      </c>
      <c r="HA74" s="402">
        <f t="shared" si="63"/>
        <v>8299468.862</v>
      </c>
      <c r="HB74" s="402">
        <f t="shared" si="63"/>
        <v>775736.8332</v>
      </c>
      <c r="HC74" s="402">
        <f t="shared" si="63"/>
        <v>340964.9752</v>
      </c>
      <c r="HD74" s="402">
        <f t="shared" si="63"/>
        <v>764890.0596</v>
      </c>
      <c r="HE74" s="402">
        <f t="shared" si="63"/>
        <v>739885.7667</v>
      </c>
      <c r="HF74" s="402">
        <f t="shared" si="63"/>
        <v>925093.8715</v>
      </c>
      <c r="HG74" s="402">
        <f t="shared" si="63"/>
        <v>1352580.854</v>
      </c>
      <c r="HH74" s="402">
        <f t="shared" si="63"/>
        <v>919963.0438</v>
      </c>
      <c r="HI74" s="402">
        <f t="shared" si="63"/>
        <v>5890029.45</v>
      </c>
      <c r="HJ74" s="402">
        <f t="shared" si="63"/>
        <v>1629298.417</v>
      </c>
      <c r="HK74" s="402">
        <f t="shared" si="63"/>
        <v>2532886.159</v>
      </c>
      <c r="HL74" s="402">
        <f t="shared" si="63"/>
        <v>242291.6512</v>
      </c>
      <c r="HM74" s="402">
        <f t="shared" si="63"/>
        <v>1456.194236</v>
      </c>
      <c r="HN74" s="402">
        <f t="shared" si="63"/>
        <v>1425597.962</v>
      </c>
      <c r="HO74" s="402">
        <f t="shared" si="63"/>
        <v>1129289.559</v>
      </c>
      <c r="HP74" s="402">
        <f t="shared" si="63"/>
        <v>1389676.864</v>
      </c>
      <c r="HQ74" s="402">
        <f t="shared" si="63"/>
        <v>2715886.182</v>
      </c>
      <c r="HR74" s="402">
        <f t="shared" si="63"/>
        <v>15562010.2</v>
      </c>
      <c r="HS74" s="402">
        <f t="shared" si="63"/>
        <v>1048527.627</v>
      </c>
      <c r="HT74" s="402">
        <f t="shared" si="63"/>
        <v>922776.8058</v>
      </c>
      <c r="HU74" s="402">
        <f t="shared" si="63"/>
        <v>423041.4763</v>
      </c>
      <c r="HV74" s="402">
        <f t="shared" si="63"/>
        <v>1076234.052</v>
      </c>
      <c r="HW74" s="402">
        <f t="shared" si="63"/>
        <v>74446.31626</v>
      </c>
      <c r="HX74" s="402">
        <f t="shared" si="63"/>
        <v>1879691.629</v>
      </c>
      <c r="HY74" s="402">
        <f t="shared" si="63"/>
        <v>40715.2634</v>
      </c>
      <c r="HZ74" s="402">
        <f t="shared" si="63"/>
        <v>1577822.481</v>
      </c>
      <c r="IA74" s="402">
        <f t="shared" si="63"/>
        <v>1691395.587</v>
      </c>
      <c r="IB74" s="402">
        <f t="shared" si="63"/>
        <v>1219703.785</v>
      </c>
      <c r="IC74" s="402">
        <f t="shared" si="63"/>
        <v>183318.7301</v>
      </c>
      <c r="ID74" s="402">
        <f t="shared" si="63"/>
        <v>1338456.614</v>
      </c>
      <c r="IE74" s="402">
        <f t="shared" si="63"/>
        <v>2692933.924</v>
      </c>
      <c r="IF74" s="402">
        <f t="shared" si="63"/>
        <v>3171362.212</v>
      </c>
      <c r="IG74" s="402">
        <f t="shared" si="63"/>
        <v>2304520.182</v>
      </c>
      <c r="IH74" s="402">
        <f t="shared" si="63"/>
        <v>662336.1442</v>
      </c>
      <c r="II74" s="402">
        <f t="shared" si="63"/>
        <v>633380.3913</v>
      </c>
      <c r="IJ74" s="402">
        <f t="shared" si="63"/>
        <v>76267.51926</v>
      </c>
      <c r="IK74" s="402">
        <f t="shared" si="63"/>
        <v>1518167.321</v>
      </c>
      <c r="IL74" s="402">
        <f t="shared" si="63"/>
        <v>1952941.535</v>
      </c>
      <c r="IM74" s="402">
        <f t="shared" si="63"/>
        <v>164691.5783</v>
      </c>
      <c r="IN74" s="402">
        <f t="shared" si="63"/>
        <v>644165.8549</v>
      </c>
      <c r="IO74" s="402">
        <f t="shared" si="63"/>
        <v>6124972.195</v>
      </c>
      <c r="IP74" s="402">
        <f t="shared" si="63"/>
        <v>1940680.57</v>
      </c>
      <c r="IQ74" s="402">
        <f t="shared" si="63"/>
        <v>2094091.357</v>
      </c>
      <c r="IR74" s="402">
        <f t="shared" si="63"/>
        <v>1818157.836</v>
      </c>
      <c r="IS74" s="402">
        <f t="shared" si="63"/>
        <v>135699.5902</v>
      </c>
      <c r="IT74" s="402">
        <f t="shared" si="63"/>
        <v>358571.8449</v>
      </c>
      <c r="IU74" s="402">
        <f t="shared" si="63"/>
        <v>449367.9621</v>
      </c>
      <c r="IV74" s="402">
        <f t="shared" si="63"/>
        <v>504850.4033</v>
      </c>
      <c r="IW74" s="402">
        <f t="shared" si="63"/>
        <v>1089958.839</v>
      </c>
      <c r="IX74" s="402">
        <f t="shared" si="63"/>
        <v>285576.4742</v>
      </c>
      <c r="IY74" s="402">
        <f t="shared" si="63"/>
        <v>140301.6322</v>
      </c>
      <c r="IZ74" s="402">
        <f t="shared" si="63"/>
        <v>378143.3355</v>
      </c>
      <c r="JA74" s="402">
        <f t="shared" si="63"/>
        <v>36607.30494</v>
      </c>
      <c r="JB74" s="402">
        <f t="shared" si="63"/>
        <v>259831.1911</v>
      </c>
      <c r="JC74" s="402">
        <f t="shared" si="63"/>
        <v>42234.39778</v>
      </c>
      <c r="JD74" s="402"/>
      <c r="JE74" s="402">
        <f t="shared" ref="JE74:LP74" si="64">JE68*JE73</f>
        <v>2374665.85</v>
      </c>
      <c r="JF74" s="402">
        <f t="shared" si="64"/>
        <v>680320.7008</v>
      </c>
      <c r="JG74" s="402">
        <f t="shared" si="64"/>
        <v>683005.4258</v>
      </c>
      <c r="JH74" s="402">
        <f t="shared" si="64"/>
        <v>672336.8079</v>
      </c>
      <c r="JI74" s="402">
        <f t="shared" si="64"/>
        <v>819750.0054</v>
      </c>
      <c r="JJ74" s="402">
        <f t="shared" si="64"/>
        <v>692064.0046</v>
      </c>
      <c r="JK74" s="402">
        <f t="shared" si="64"/>
        <v>947826.0438</v>
      </c>
      <c r="JL74" s="402">
        <f t="shared" si="64"/>
        <v>3075096.881</v>
      </c>
      <c r="JM74" s="402">
        <f t="shared" si="64"/>
        <v>1543816.14</v>
      </c>
      <c r="JN74" s="402">
        <f t="shared" si="64"/>
        <v>27700547.13</v>
      </c>
      <c r="JO74" s="402">
        <f t="shared" si="64"/>
        <v>1261010.435</v>
      </c>
      <c r="JP74" s="402">
        <f t="shared" si="64"/>
        <v>527715.0593</v>
      </c>
      <c r="JQ74" s="402">
        <f t="shared" si="64"/>
        <v>1495028.647</v>
      </c>
      <c r="JR74" s="402">
        <f t="shared" si="64"/>
        <v>1181155.338</v>
      </c>
      <c r="JS74" s="402">
        <f t="shared" si="64"/>
        <v>1521263.215</v>
      </c>
      <c r="JT74" s="402">
        <f t="shared" si="64"/>
        <v>2487256.75</v>
      </c>
      <c r="JU74" s="402">
        <f t="shared" si="64"/>
        <v>1541369.641</v>
      </c>
      <c r="JV74" s="402">
        <f t="shared" si="64"/>
        <v>18700869.07</v>
      </c>
      <c r="JW74" s="402">
        <f t="shared" si="64"/>
        <v>3468506.768</v>
      </c>
      <c r="JX74" s="402">
        <f t="shared" si="64"/>
        <v>6327842.332</v>
      </c>
      <c r="JY74" s="402">
        <f t="shared" si="64"/>
        <v>295145.4401</v>
      </c>
      <c r="JZ74" s="402">
        <f t="shared" si="64"/>
        <v>1752.616578</v>
      </c>
      <c r="KA74" s="402">
        <f t="shared" si="64"/>
        <v>2868090.256</v>
      </c>
      <c r="KB74" s="402">
        <f t="shared" si="64"/>
        <v>2166626.084</v>
      </c>
      <c r="KC74" s="402">
        <f t="shared" si="64"/>
        <v>2727138.817</v>
      </c>
      <c r="KD74" s="402">
        <f t="shared" si="64"/>
        <v>6651833.955</v>
      </c>
      <c r="KE74" s="402">
        <f t="shared" si="64"/>
        <v>62456457.53</v>
      </c>
      <c r="KF74" s="402">
        <f t="shared" si="64"/>
        <v>2203345.605</v>
      </c>
      <c r="KG74" s="402">
        <f t="shared" si="64"/>
        <v>1790880.763</v>
      </c>
      <c r="KH74" s="402">
        <f t="shared" si="64"/>
        <v>1518774.777</v>
      </c>
      <c r="KI74" s="402">
        <f t="shared" si="64"/>
        <v>1929765.144</v>
      </c>
      <c r="KJ74" s="402">
        <f t="shared" si="64"/>
        <v>90096.48623</v>
      </c>
      <c r="KK74" s="402">
        <f t="shared" si="64"/>
        <v>3584673.692</v>
      </c>
      <c r="KL74" s="402">
        <f t="shared" si="64"/>
        <v>81913.0311</v>
      </c>
      <c r="KM74" s="402">
        <f t="shared" si="64"/>
        <v>3647117.639</v>
      </c>
      <c r="KN74" s="402">
        <f t="shared" si="64"/>
        <v>3255920.319</v>
      </c>
      <c r="KO74" s="402">
        <f t="shared" si="64"/>
        <v>2409722.175</v>
      </c>
      <c r="KP74" s="402">
        <f t="shared" si="64"/>
        <v>222147.9438</v>
      </c>
      <c r="KQ74" s="402">
        <f t="shared" si="64"/>
        <v>2743019.741</v>
      </c>
      <c r="KR74" s="402">
        <f t="shared" si="64"/>
        <v>6795034.155</v>
      </c>
      <c r="KS74" s="402">
        <f t="shared" si="64"/>
        <v>8088754.637</v>
      </c>
      <c r="KT74" s="402">
        <f t="shared" si="64"/>
        <v>4636001.23</v>
      </c>
      <c r="KU74" s="402">
        <f t="shared" si="64"/>
        <v>1187914.572</v>
      </c>
      <c r="KV74" s="402">
        <f t="shared" si="64"/>
        <v>1135981.786</v>
      </c>
      <c r="KW74" s="402">
        <f t="shared" si="64"/>
        <v>88996.39496</v>
      </c>
      <c r="KX74" s="402">
        <f t="shared" si="64"/>
        <v>3183170.447</v>
      </c>
      <c r="KY74" s="402">
        <f t="shared" si="64"/>
        <v>4023943.969</v>
      </c>
      <c r="KZ74" s="402">
        <f t="shared" si="64"/>
        <v>216995.6478</v>
      </c>
      <c r="LA74" s="402">
        <f t="shared" si="64"/>
        <v>1207493.198</v>
      </c>
      <c r="LB74" s="402">
        <f t="shared" si="64"/>
        <v>17968447.55</v>
      </c>
      <c r="LC74" s="402">
        <f t="shared" si="64"/>
        <v>5078539.279</v>
      </c>
      <c r="LD74" s="402">
        <f t="shared" si="64"/>
        <v>4317729.683</v>
      </c>
      <c r="LE74" s="402">
        <f t="shared" si="64"/>
        <v>4757911.286</v>
      </c>
      <c r="LF74" s="402">
        <f t="shared" si="64"/>
        <v>243412.5698</v>
      </c>
      <c r="LG74" s="402">
        <f t="shared" si="64"/>
        <v>938341.542</v>
      </c>
      <c r="LH74" s="402">
        <f t="shared" si="64"/>
        <v>806058.5172</v>
      </c>
      <c r="LI74" s="402">
        <f t="shared" si="64"/>
        <v>1130176.065</v>
      </c>
      <c r="LJ74" s="402">
        <f t="shared" si="64"/>
        <v>2246026.034</v>
      </c>
      <c r="LK74" s="402">
        <f t="shared" si="64"/>
        <v>643156.3576</v>
      </c>
      <c r="LL74" s="402">
        <f t="shared" si="64"/>
        <v>234926.7899</v>
      </c>
      <c r="LM74" s="402">
        <f t="shared" si="64"/>
        <v>845661.8821</v>
      </c>
      <c r="LN74" s="402">
        <f t="shared" si="64"/>
        <v>54704.54954</v>
      </c>
      <c r="LO74" s="402">
        <f t="shared" si="64"/>
        <v>388281.7456</v>
      </c>
      <c r="LP74" s="402">
        <f t="shared" si="64"/>
        <v>68137.2389</v>
      </c>
    </row>
    <row r="75">
      <c r="A75" s="331" t="str">
        <f>text(edate(A76,-3),"mm-yyyy")</f>
        <v>06-2022</v>
      </c>
      <c r="B75" s="338">
        <f>'3a. TBond Main'!H6</f>
        <v>8160419.69</v>
      </c>
      <c r="C75" s="338"/>
      <c r="D75" s="347"/>
      <c r="E75" s="346"/>
    </row>
    <row r="76">
      <c r="A76" s="331" t="str">
        <f> text(date(2022,9,1),"mm-yyyy")</f>
        <v>09-2022</v>
      </c>
      <c r="B76" s="346">
        <f t="shared" ref="B76:B117" si="70">sum(E76:LP76)</f>
        <v>8160419.69</v>
      </c>
      <c r="C76" s="346">
        <f t="shared" ref="C76:C117" si="71">B76/$C$71</f>
        <v>1.001234056</v>
      </c>
      <c r="D76" s="346"/>
      <c r="E76" s="403">
        <f t="shared" ref="E76:BP76" si="65">IF(and($A76-E$66&gt;=0,$A76-E$67&lt;0),E$74,0)</f>
        <v>121708.41</v>
      </c>
      <c r="F76" s="403">
        <f t="shared" si="65"/>
        <v>90594.48</v>
      </c>
      <c r="G76" s="403">
        <f t="shared" si="65"/>
        <v>120000</v>
      </c>
      <c r="H76" s="403">
        <f t="shared" si="65"/>
        <v>129552.28</v>
      </c>
      <c r="I76" s="403">
        <f t="shared" si="65"/>
        <v>107000</v>
      </c>
      <c r="J76" s="403">
        <f t="shared" si="65"/>
        <v>103565</v>
      </c>
      <c r="K76" s="403">
        <f t="shared" si="65"/>
        <v>128418.77</v>
      </c>
      <c r="L76" s="403">
        <f t="shared" si="65"/>
        <v>87232.36</v>
      </c>
      <c r="M76" s="403">
        <f t="shared" si="65"/>
        <v>99881.32</v>
      </c>
      <c r="N76" s="403">
        <f t="shared" si="65"/>
        <v>223221.57</v>
      </c>
      <c r="O76" s="403">
        <f t="shared" si="65"/>
        <v>180593.29</v>
      </c>
      <c r="P76" s="403">
        <f t="shared" si="65"/>
        <v>91968.82</v>
      </c>
      <c r="Q76" s="403">
        <f t="shared" si="65"/>
        <v>102434.8</v>
      </c>
      <c r="R76" s="403">
        <f t="shared" si="65"/>
        <v>181860.19</v>
      </c>
      <c r="S76" s="403">
        <f t="shared" si="65"/>
        <v>208031.99</v>
      </c>
      <c r="T76" s="403">
        <f t="shared" si="65"/>
        <v>217515.94</v>
      </c>
      <c r="U76" s="403">
        <f t="shared" si="65"/>
        <v>195596.52</v>
      </c>
      <c r="V76" s="403">
        <f t="shared" si="65"/>
        <v>184028.25</v>
      </c>
      <c r="W76" s="403">
        <f t="shared" si="65"/>
        <v>168878.71</v>
      </c>
      <c r="X76" s="403">
        <f t="shared" si="65"/>
        <v>162441.03</v>
      </c>
      <c r="Y76" s="403">
        <f t="shared" si="65"/>
        <v>134043.44</v>
      </c>
      <c r="Z76" s="403">
        <f t="shared" si="65"/>
        <v>835.25</v>
      </c>
      <c r="AA76" s="403">
        <f t="shared" si="65"/>
        <v>175069.23</v>
      </c>
      <c r="AB76" s="403">
        <f t="shared" si="65"/>
        <v>159907.69</v>
      </c>
      <c r="AC76" s="403">
        <f t="shared" si="65"/>
        <v>183879.61</v>
      </c>
      <c r="AD76" s="403">
        <f t="shared" si="65"/>
        <v>184851.11</v>
      </c>
      <c r="AE76" s="403">
        <f t="shared" si="65"/>
        <v>240730.29</v>
      </c>
      <c r="AF76" s="403">
        <f t="shared" si="65"/>
        <v>112998.23</v>
      </c>
      <c r="AG76" s="403">
        <f t="shared" si="65"/>
        <v>126237</v>
      </c>
      <c r="AH76" s="403">
        <f t="shared" si="65"/>
        <v>9142.22</v>
      </c>
      <c r="AI76" s="403">
        <f t="shared" si="65"/>
        <v>186686.77</v>
      </c>
      <c r="AJ76" s="403">
        <f t="shared" si="65"/>
        <v>42000</v>
      </c>
      <c r="AK76" s="403">
        <f t="shared" si="65"/>
        <v>271017.63</v>
      </c>
      <c r="AL76" s="403">
        <f t="shared" si="65"/>
        <v>5000</v>
      </c>
      <c r="AM76" s="403">
        <f t="shared" si="65"/>
        <v>127756.57</v>
      </c>
      <c r="AN76" s="403">
        <f t="shared" si="65"/>
        <v>237115.24</v>
      </c>
      <c r="AO76" s="403">
        <f t="shared" si="65"/>
        <v>158167.25</v>
      </c>
      <c r="AP76" s="403">
        <f t="shared" si="65"/>
        <v>103015</v>
      </c>
      <c r="AQ76" s="403">
        <f t="shared" si="65"/>
        <v>155500</v>
      </c>
      <c r="AR76" s="403">
        <f t="shared" si="65"/>
        <v>167620.78</v>
      </c>
      <c r="AS76" s="403">
        <f t="shared" si="65"/>
        <v>191134.2</v>
      </c>
      <c r="AT76" s="403">
        <f t="shared" si="65"/>
        <v>283068.43</v>
      </c>
      <c r="AU76" s="403">
        <f t="shared" si="65"/>
        <v>114804.31</v>
      </c>
      <c r="AV76" s="403">
        <f t="shared" si="65"/>
        <v>109785.34</v>
      </c>
      <c r="AW76" s="403">
        <f t="shared" si="65"/>
        <v>48000</v>
      </c>
      <c r="AX76" s="403">
        <f t="shared" si="65"/>
        <v>164702</v>
      </c>
      <c r="AY76" s="403">
        <f t="shared" si="65"/>
        <v>223255</v>
      </c>
      <c r="AZ76" s="403">
        <f t="shared" si="65"/>
        <v>72000</v>
      </c>
      <c r="BA76" s="403">
        <f t="shared" si="65"/>
        <v>97799.52</v>
      </c>
      <c r="BB76" s="403">
        <f t="shared" si="65"/>
        <v>242596.66</v>
      </c>
      <c r="BC76" s="403">
        <f t="shared" si="65"/>
        <v>108292.85</v>
      </c>
      <c r="BD76" s="403">
        <f t="shared" si="65"/>
        <v>238900</v>
      </c>
      <c r="BE76" s="403">
        <f t="shared" si="65"/>
        <v>101455.9</v>
      </c>
      <c r="BF76" s="403">
        <f t="shared" si="65"/>
        <v>23511.76</v>
      </c>
      <c r="BG76" s="403">
        <f t="shared" si="65"/>
        <v>20008.84</v>
      </c>
      <c r="BH76" s="403">
        <f t="shared" si="65"/>
        <v>77858.98</v>
      </c>
      <c r="BI76" s="403">
        <f t="shared" si="65"/>
        <v>45000</v>
      </c>
      <c r="BJ76" s="403">
        <f t="shared" si="65"/>
        <v>124565</v>
      </c>
      <c r="BK76" s="403">
        <f t="shared" si="65"/>
        <v>25000</v>
      </c>
      <c r="BL76" s="403">
        <f t="shared" si="65"/>
        <v>29885</v>
      </c>
      <c r="BM76" s="403">
        <f t="shared" si="65"/>
        <v>33809.25</v>
      </c>
      <c r="BN76" s="403">
        <f t="shared" si="65"/>
        <v>10969.85</v>
      </c>
      <c r="BO76" s="403">
        <f t="shared" si="65"/>
        <v>77861.76</v>
      </c>
      <c r="BP76" s="403">
        <f t="shared" si="65"/>
        <v>10058</v>
      </c>
      <c r="BQ76" s="403"/>
      <c r="BR76" s="403">
        <f t="shared" ref="BR76:EC76" si="66">IF(and($A76-BR$66&gt;=0,$A76-BR$67&lt;0),BR$74,0)</f>
        <v>0</v>
      </c>
      <c r="BS76" s="403">
        <f t="shared" si="66"/>
        <v>0</v>
      </c>
      <c r="BT76" s="403">
        <f t="shared" si="66"/>
        <v>0</v>
      </c>
      <c r="BU76" s="403">
        <f t="shared" si="66"/>
        <v>0</v>
      </c>
      <c r="BV76" s="403">
        <f t="shared" si="66"/>
        <v>0</v>
      </c>
      <c r="BW76" s="403">
        <f t="shared" si="66"/>
        <v>0</v>
      </c>
      <c r="BX76" s="403">
        <f t="shared" si="66"/>
        <v>0</v>
      </c>
      <c r="BY76" s="403">
        <f t="shared" si="66"/>
        <v>0</v>
      </c>
      <c r="BZ76" s="403">
        <f t="shared" si="66"/>
        <v>0</v>
      </c>
      <c r="CA76" s="403">
        <f t="shared" si="66"/>
        <v>0</v>
      </c>
      <c r="CB76" s="403">
        <f t="shared" si="66"/>
        <v>0</v>
      </c>
      <c r="CC76" s="403">
        <f t="shared" si="66"/>
        <v>0</v>
      </c>
      <c r="CD76" s="403">
        <f t="shared" si="66"/>
        <v>0</v>
      </c>
      <c r="CE76" s="403">
        <f t="shared" si="66"/>
        <v>0</v>
      </c>
      <c r="CF76" s="403">
        <f t="shared" si="66"/>
        <v>0</v>
      </c>
      <c r="CG76" s="403">
        <f t="shared" si="66"/>
        <v>0</v>
      </c>
      <c r="CH76" s="403">
        <f t="shared" si="66"/>
        <v>0</v>
      </c>
      <c r="CI76" s="403">
        <f t="shared" si="66"/>
        <v>0</v>
      </c>
      <c r="CJ76" s="403">
        <f t="shared" si="66"/>
        <v>0</v>
      </c>
      <c r="CK76" s="403">
        <f t="shared" si="66"/>
        <v>0</v>
      </c>
      <c r="CL76" s="403">
        <f t="shared" si="66"/>
        <v>0</v>
      </c>
      <c r="CM76" s="403">
        <f t="shared" si="66"/>
        <v>0</v>
      </c>
      <c r="CN76" s="403">
        <f t="shared" si="66"/>
        <v>0</v>
      </c>
      <c r="CO76" s="403">
        <f t="shared" si="66"/>
        <v>0</v>
      </c>
      <c r="CP76" s="403">
        <f t="shared" si="66"/>
        <v>0</v>
      </c>
      <c r="CQ76" s="403">
        <f t="shared" si="66"/>
        <v>0</v>
      </c>
      <c r="CR76" s="403">
        <f t="shared" si="66"/>
        <v>0</v>
      </c>
      <c r="CS76" s="403">
        <f t="shared" si="66"/>
        <v>0</v>
      </c>
      <c r="CT76" s="403">
        <f t="shared" si="66"/>
        <v>0</v>
      </c>
      <c r="CU76" s="403">
        <f t="shared" si="66"/>
        <v>0</v>
      </c>
      <c r="CV76" s="403">
        <f t="shared" si="66"/>
        <v>0</v>
      </c>
      <c r="CW76" s="403">
        <f t="shared" si="66"/>
        <v>0</v>
      </c>
      <c r="CX76" s="403">
        <f t="shared" si="66"/>
        <v>0</v>
      </c>
      <c r="CY76" s="403">
        <f t="shared" si="66"/>
        <v>0</v>
      </c>
      <c r="CZ76" s="403">
        <f t="shared" si="66"/>
        <v>0</v>
      </c>
      <c r="DA76" s="403">
        <f t="shared" si="66"/>
        <v>0</v>
      </c>
      <c r="DB76" s="403">
        <f t="shared" si="66"/>
        <v>0</v>
      </c>
      <c r="DC76" s="403">
        <f t="shared" si="66"/>
        <v>0</v>
      </c>
      <c r="DD76" s="403">
        <f t="shared" si="66"/>
        <v>0</v>
      </c>
      <c r="DE76" s="403">
        <f t="shared" si="66"/>
        <v>0</v>
      </c>
      <c r="DF76" s="403">
        <f t="shared" si="66"/>
        <v>0</v>
      </c>
      <c r="DG76" s="403">
        <f t="shared" si="66"/>
        <v>0</v>
      </c>
      <c r="DH76" s="403">
        <f t="shared" si="66"/>
        <v>0</v>
      </c>
      <c r="DI76" s="403">
        <f t="shared" si="66"/>
        <v>0</v>
      </c>
      <c r="DJ76" s="403">
        <f t="shared" si="66"/>
        <v>0</v>
      </c>
      <c r="DK76" s="403">
        <f t="shared" si="66"/>
        <v>0</v>
      </c>
      <c r="DL76" s="403">
        <f t="shared" si="66"/>
        <v>0</v>
      </c>
      <c r="DM76" s="403">
        <f t="shared" si="66"/>
        <v>0</v>
      </c>
      <c r="DN76" s="403">
        <f t="shared" si="66"/>
        <v>0</v>
      </c>
      <c r="DO76" s="403">
        <f t="shared" si="66"/>
        <v>0</v>
      </c>
      <c r="DP76" s="403">
        <f t="shared" si="66"/>
        <v>0</v>
      </c>
      <c r="DQ76" s="403">
        <f t="shared" si="66"/>
        <v>0</v>
      </c>
      <c r="DR76" s="403">
        <f t="shared" si="66"/>
        <v>0</v>
      </c>
      <c r="DS76" s="403">
        <f t="shared" si="66"/>
        <v>0</v>
      </c>
      <c r="DT76" s="403">
        <f t="shared" si="66"/>
        <v>0</v>
      </c>
      <c r="DU76" s="403">
        <f t="shared" si="66"/>
        <v>0</v>
      </c>
      <c r="DV76" s="403">
        <f t="shared" si="66"/>
        <v>0</v>
      </c>
      <c r="DW76" s="403">
        <f t="shared" si="66"/>
        <v>0</v>
      </c>
      <c r="DX76" s="403">
        <f t="shared" si="66"/>
        <v>0</v>
      </c>
      <c r="DY76" s="403">
        <f t="shared" si="66"/>
        <v>0</v>
      </c>
      <c r="DZ76" s="403">
        <f t="shared" si="66"/>
        <v>0</v>
      </c>
      <c r="EA76" s="403">
        <f t="shared" si="66"/>
        <v>0</v>
      </c>
      <c r="EB76" s="403">
        <f t="shared" si="66"/>
        <v>0</v>
      </c>
      <c r="EC76" s="403">
        <f t="shared" si="66"/>
        <v>0</v>
      </c>
      <c r="EE76" s="403">
        <f t="shared" ref="EE76:GP76" si="67">IF(and($A76-EE$66&gt;=0,$A76-EE$67&lt;0),EE$74,0)</f>
        <v>0</v>
      </c>
      <c r="EF76" s="403">
        <f t="shared" si="67"/>
        <v>0</v>
      </c>
      <c r="EG76" s="403">
        <f t="shared" si="67"/>
        <v>0</v>
      </c>
      <c r="EH76" s="403">
        <f t="shared" si="67"/>
        <v>0</v>
      </c>
      <c r="EI76" s="403">
        <f t="shared" si="67"/>
        <v>0</v>
      </c>
      <c r="EJ76" s="403">
        <f t="shared" si="67"/>
        <v>0</v>
      </c>
      <c r="EK76" s="403">
        <f t="shared" si="67"/>
        <v>0</v>
      </c>
      <c r="EL76" s="403">
        <f t="shared" si="67"/>
        <v>0</v>
      </c>
      <c r="EM76" s="403">
        <f t="shared" si="67"/>
        <v>0</v>
      </c>
      <c r="EN76" s="403">
        <f t="shared" si="67"/>
        <v>0</v>
      </c>
      <c r="EO76" s="403">
        <f t="shared" si="67"/>
        <v>0</v>
      </c>
      <c r="EP76" s="403">
        <f t="shared" si="67"/>
        <v>0</v>
      </c>
      <c r="EQ76" s="403">
        <f t="shared" si="67"/>
        <v>0</v>
      </c>
      <c r="ER76" s="403">
        <f t="shared" si="67"/>
        <v>0</v>
      </c>
      <c r="ES76" s="403">
        <f t="shared" si="67"/>
        <v>0</v>
      </c>
      <c r="ET76" s="403">
        <f t="shared" si="67"/>
        <v>0</v>
      </c>
      <c r="EU76" s="403">
        <f t="shared" si="67"/>
        <v>0</v>
      </c>
      <c r="EV76" s="403">
        <f t="shared" si="67"/>
        <v>0</v>
      </c>
      <c r="EW76" s="403">
        <f t="shared" si="67"/>
        <v>0</v>
      </c>
      <c r="EX76" s="403">
        <f t="shared" si="67"/>
        <v>0</v>
      </c>
      <c r="EY76" s="403">
        <f t="shared" si="67"/>
        <v>0</v>
      </c>
      <c r="EZ76" s="403">
        <f t="shared" si="67"/>
        <v>0</v>
      </c>
      <c r="FA76" s="403">
        <f t="shared" si="67"/>
        <v>0</v>
      </c>
      <c r="FB76" s="403">
        <f t="shared" si="67"/>
        <v>0</v>
      </c>
      <c r="FC76" s="403">
        <f t="shared" si="67"/>
        <v>0</v>
      </c>
      <c r="FD76" s="403">
        <f t="shared" si="67"/>
        <v>0</v>
      </c>
      <c r="FE76" s="403">
        <f t="shared" si="67"/>
        <v>0</v>
      </c>
      <c r="FF76" s="403">
        <f t="shared" si="67"/>
        <v>0</v>
      </c>
      <c r="FG76" s="403">
        <f t="shared" si="67"/>
        <v>0</v>
      </c>
      <c r="FH76" s="403">
        <f t="shared" si="67"/>
        <v>0</v>
      </c>
      <c r="FI76" s="403">
        <f t="shared" si="67"/>
        <v>0</v>
      </c>
      <c r="FJ76" s="403">
        <f t="shared" si="67"/>
        <v>0</v>
      </c>
      <c r="FK76" s="403">
        <f t="shared" si="67"/>
        <v>0</v>
      </c>
      <c r="FL76" s="403">
        <f t="shared" si="67"/>
        <v>0</v>
      </c>
      <c r="FM76" s="403">
        <f t="shared" si="67"/>
        <v>0</v>
      </c>
      <c r="FN76" s="403">
        <f t="shared" si="67"/>
        <v>0</v>
      </c>
      <c r="FO76" s="403">
        <f t="shared" si="67"/>
        <v>0</v>
      </c>
      <c r="FP76" s="403">
        <f t="shared" si="67"/>
        <v>0</v>
      </c>
      <c r="FQ76" s="403">
        <f t="shared" si="67"/>
        <v>0</v>
      </c>
      <c r="FR76" s="403">
        <f t="shared" si="67"/>
        <v>0</v>
      </c>
      <c r="FS76" s="403">
        <f t="shared" si="67"/>
        <v>0</v>
      </c>
      <c r="FT76" s="403">
        <f t="shared" si="67"/>
        <v>0</v>
      </c>
      <c r="FU76" s="403">
        <f t="shared" si="67"/>
        <v>0</v>
      </c>
      <c r="FV76" s="403">
        <f t="shared" si="67"/>
        <v>0</v>
      </c>
      <c r="FW76" s="403">
        <f t="shared" si="67"/>
        <v>0</v>
      </c>
      <c r="FX76" s="403">
        <f t="shared" si="67"/>
        <v>0</v>
      </c>
      <c r="FY76" s="403">
        <f t="shared" si="67"/>
        <v>0</v>
      </c>
      <c r="FZ76" s="403">
        <f t="shared" si="67"/>
        <v>0</v>
      </c>
      <c r="GA76" s="403">
        <f t="shared" si="67"/>
        <v>0</v>
      </c>
      <c r="GB76" s="403">
        <f t="shared" si="67"/>
        <v>0</v>
      </c>
      <c r="GC76" s="403">
        <f t="shared" si="67"/>
        <v>0</v>
      </c>
      <c r="GD76" s="403">
        <f t="shared" si="67"/>
        <v>0</v>
      </c>
      <c r="GE76" s="403">
        <f t="shared" si="67"/>
        <v>0</v>
      </c>
      <c r="GF76" s="403">
        <f t="shared" si="67"/>
        <v>0</v>
      </c>
      <c r="GG76" s="403">
        <f t="shared" si="67"/>
        <v>0</v>
      </c>
      <c r="GH76" s="403">
        <f t="shared" si="67"/>
        <v>0</v>
      </c>
      <c r="GI76" s="403">
        <f t="shared" si="67"/>
        <v>0</v>
      </c>
      <c r="GJ76" s="403">
        <f t="shared" si="67"/>
        <v>0</v>
      </c>
      <c r="GK76" s="403">
        <f t="shared" si="67"/>
        <v>0</v>
      </c>
      <c r="GL76" s="403">
        <f t="shared" si="67"/>
        <v>0</v>
      </c>
      <c r="GM76" s="403">
        <f t="shared" si="67"/>
        <v>0</v>
      </c>
      <c r="GN76" s="403">
        <f t="shared" si="67"/>
        <v>0</v>
      </c>
      <c r="GO76" s="403">
        <f t="shared" si="67"/>
        <v>0</v>
      </c>
      <c r="GP76" s="403">
        <f t="shared" si="67"/>
        <v>0</v>
      </c>
      <c r="GQ76" s="403"/>
      <c r="GR76" s="403">
        <f t="shared" ref="GR76:JC76" si="68">IF(and($A76-GR$66&gt;=0,$A76-GR$67&lt;0),GR$74,0)</f>
        <v>0</v>
      </c>
      <c r="GS76" s="403">
        <f t="shared" si="68"/>
        <v>0</v>
      </c>
      <c r="GT76" s="403">
        <f t="shared" si="68"/>
        <v>0</v>
      </c>
      <c r="GU76" s="403">
        <f t="shared" si="68"/>
        <v>0</v>
      </c>
      <c r="GV76" s="403">
        <f t="shared" si="68"/>
        <v>0</v>
      </c>
      <c r="GW76" s="403">
        <f t="shared" si="68"/>
        <v>0</v>
      </c>
      <c r="GX76" s="403">
        <f t="shared" si="68"/>
        <v>0</v>
      </c>
      <c r="GY76" s="403">
        <f t="shared" si="68"/>
        <v>0</v>
      </c>
      <c r="GZ76" s="403">
        <f t="shared" si="68"/>
        <v>0</v>
      </c>
      <c r="HA76" s="403">
        <f t="shared" si="68"/>
        <v>0</v>
      </c>
      <c r="HB76" s="403">
        <f t="shared" si="68"/>
        <v>0</v>
      </c>
      <c r="HC76" s="403">
        <f t="shared" si="68"/>
        <v>0</v>
      </c>
      <c r="HD76" s="403">
        <f t="shared" si="68"/>
        <v>0</v>
      </c>
      <c r="HE76" s="403">
        <f t="shared" si="68"/>
        <v>0</v>
      </c>
      <c r="HF76" s="403">
        <f t="shared" si="68"/>
        <v>0</v>
      </c>
      <c r="HG76" s="403">
        <f t="shared" si="68"/>
        <v>0</v>
      </c>
      <c r="HH76" s="403">
        <f t="shared" si="68"/>
        <v>0</v>
      </c>
      <c r="HI76" s="403">
        <f t="shared" si="68"/>
        <v>0</v>
      </c>
      <c r="HJ76" s="403">
        <f t="shared" si="68"/>
        <v>0</v>
      </c>
      <c r="HK76" s="403">
        <f t="shared" si="68"/>
        <v>0</v>
      </c>
      <c r="HL76" s="403">
        <f t="shared" si="68"/>
        <v>0</v>
      </c>
      <c r="HM76" s="403">
        <f t="shared" si="68"/>
        <v>0</v>
      </c>
      <c r="HN76" s="403">
        <f t="shared" si="68"/>
        <v>0</v>
      </c>
      <c r="HO76" s="403">
        <f t="shared" si="68"/>
        <v>0</v>
      </c>
      <c r="HP76" s="403">
        <f t="shared" si="68"/>
        <v>0</v>
      </c>
      <c r="HQ76" s="403">
        <f t="shared" si="68"/>
        <v>0</v>
      </c>
      <c r="HR76" s="403">
        <f t="shared" si="68"/>
        <v>0</v>
      </c>
      <c r="HS76" s="403">
        <f t="shared" si="68"/>
        <v>0</v>
      </c>
      <c r="HT76" s="403">
        <f t="shared" si="68"/>
        <v>0</v>
      </c>
      <c r="HU76" s="403">
        <f t="shared" si="68"/>
        <v>0</v>
      </c>
      <c r="HV76" s="403">
        <f t="shared" si="68"/>
        <v>0</v>
      </c>
      <c r="HW76" s="403">
        <f t="shared" si="68"/>
        <v>0</v>
      </c>
      <c r="HX76" s="403">
        <f t="shared" si="68"/>
        <v>0</v>
      </c>
      <c r="HY76" s="403">
        <f t="shared" si="68"/>
        <v>0</v>
      </c>
      <c r="HZ76" s="403">
        <f t="shared" si="68"/>
        <v>0</v>
      </c>
      <c r="IA76" s="403">
        <f t="shared" si="68"/>
        <v>0</v>
      </c>
      <c r="IB76" s="403">
        <f t="shared" si="68"/>
        <v>0</v>
      </c>
      <c r="IC76" s="403">
        <f t="shared" si="68"/>
        <v>0</v>
      </c>
      <c r="ID76" s="403">
        <f t="shared" si="68"/>
        <v>0</v>
      </c>
      <c r="IE76" s="403">
        <f t="shared" si="68"/>
        <v>0</v>
      </c>
      <c r="IF76" s="403">
        <f t="shared" si="68"/>
        <v>0</v>
      </c>
      <c r="IG76" s="403">
        <f t="shared" si="68"/>
        <v>0</v>
      </c>
      <c r="IH76" s="403">
        <f t="shared" si="68"/>
        <v>0</v>
      </c>
      <c r="II76" s="403">
        <f t="shared" si="68"/>
        <v>0</v>
      </c>
      <c r="IJ76" s="403">
        <f t="shared" si="68"/>
        <v>0</v>
      </c>
      <c r="IK76" s="403">
        <f t="shared" si="68"/>
        <v>0</v>
      </c>
      <c r="IL76" s="403">
        <f t="shared" si="68"/>
        <v>0</v>
      </c>
      <c r="IM76" s="403">
        <f t="shared" si="68"/>
        <v>0</v>
      </c>
      <c r="IN76" s="403">
        <f t="shared" si="68"/>
        <v>0</v>
      </c>
      <c r="IO76" s="403">
        <f t="shared" si="68"/>
        <v>0</v>
      </c>
      <c r="IP76" s="403">
        <f t="shared" si="68"/>
        <v>0</v>
      </c>
      <c r="IQ76" s="403">
        <f t="shared" si="68"/>
        <v>0</v>
      </c>
      <c r="IR76" s="403">
        <f t="shared" si="68"/>
        <v>0</v>
      </c>
      <c r="IS76" s="403">
        <f t="shared" si="68"/>
        <v>0</v>
      </c>
      <c r="IT76" s="403">
        <f t="shared" si="68"/>
        <v>0</v>
      </c>
      <c r="IU76" s="403">
        <f t="shared" si="68"/>
        <v>0</v>
      </c>
      <c r="IV76" s="403">
        <f t="shared" si="68"/>
        <v>0</v>
      </c>
      <c r="IW76" s="403">
        <f t="shared" si="68"/>
        <v>0</v>
      </c>
      <c r="IX76" s="403">
        <f t="shared" si="68"/>
        <v>0</v>
      </c>
      <c r="IY76" s="403">
        <f t="shared" si="68"/>
        <v>0</v>
      </c>
      <c r="IZ76" s="403">
        <f t="shared" si="68"/>
        <v>0</v>
      </c>
      <c r="JA76" s="403">
        <f t="shared" si="68"/>
        <v>0</v>
      </c>
      <c r="JB76" s="403">
        <f t="shared" si="68"/>
        <v>0</v>
      </c>
      <c r="JC76" s="403">
        <f t="shared" si="68"/>
        <v>0</v>
      </c>
      <c r="JD76" s="403"/>
      <c r="JE76" s="403">
        <f t="shared" ref="JE76:LP76" si="69">IF(and($A76-JE$66&gt;=0,$A76-JE$67&lt;0),JE$74,0)</f>
        <v>0</v>
      </c>
      <c r="JF76" s="403">
        <f t="shared" si="69"/>
        <v>0</v>
      </c>
      <c r="JG76" s="403">
        <f t="shared" si="69"/>
        <v>0</v>
      </c>
      <c r="JH76" s="403">
        <f t="shared" si="69"/>
        <v>0</v>
      </c>
      <c r="JI76" s="403">
        <f t="shared" si="69"/>
        <v>0</v>
      </c>
      <c r="JJ76" s="403">
        <f t="shared" si="69"/>
        <v>0</v>
      </c>
      <c r="JK76" s="403">
        <f t="shared" si="69"/>
        <v>0</v>
      </c>
      <c r="JL76" s="403">
        <f t="shared" si="69"/>
        <v>0</v>
      </c>
      <c r="JM76" s="403">
        <f t="shared" si="69"/>
        <v>0</v>
      </c>
      <c r="JN76" s="403">
        <f t="shared" si="69"/>
        <v>0</v>
      </c>
      <c r="JO76" s="403">
        <f t="shared" si="69"/>
        <v>0</v>
      </c>
      <c r="JP76" s="403">
        <f t="shared" si="69"/>
        <v>0</v>
      </c>
      <c r="JQ76" s="403">
        <f t="shared" si="69"/>
        <v>0</v>
      </c>
      <c r="JR76" s="403">
        <f t="shared" si="69"/>
        <v>0</v>
      </c>
      <c r="JS76" s="403">
        <f t="shared" si="69"/>
        <v>0</v>
      </c>
      <c r="JT76" s="403">
        <f t="shared" si="69"/>
        <v>0</v>
      </c>
      <c r="JU76" s="403">
        <f t="shared" si="69"/>
        <v>0</v>
      </c>
      <c r="JV76" s="403">
        <f t="shared" si="69"/>
        <v>0</v>
      </c>
      <c r="JW76" s="403">
        <f t="shared" si="69"/>
        <v>0</v>
      </c>
      <c r="JX76" s="403">
        <f t="shared" si="69"/>
        <v>0</v>
      </c>
      <c r="JY76" s="403">
        <f t="shared" si="69"/>
        <v>0</v>
      </c>
      <c r="JZ76" s="403">
        <f t="shared" si="69"/>
        <v>0</v>
      </c>
      <c r="KA76" s="403">
        <f t="shared" si="69"/>
        <v>0</v>
      </c>
      <c r="KB76" s="403">
        <f t="shared" si="69"/>
        <v>0</v>
      </c>
      <c r="KC76" s="403">
        <f t="shared" si="69"/>
        <v>0</v>
      </c>
      <c r="KD76" s="403">
        <f t="shared" si="69"/>
        <v>0</v>
      </c>
      <c r="KE76" s="403">
        <f t="shared" si="69"/>
        <v>0</v>
      </c>
      <c r="KF76" s="403">
        <f t="shared" si="69"/>
        <v>0</v>
      </c>
      <c r="KG76" s="403">
        <f t="shared" si="69"/>
        <v>0</v>
      </c>
      <c r="KH76" s="403">
        <f t="shared" si="69"/>
        <v>0</v>
      </c>
      <c r="KI76" s="403">
        <f t="shared" si="69"/>
        <v>0</v>
      </c>
      <c r="KJ76" s="403">
        <f t="shared" si="69"/>
        <v>0</v>
      </c>
      <c r="KK76" s="403">
        <f t="shared" si="69"/>
        <v>0</v>
      </c>
      <c r="KL76" s="403">
        <f t="shared" si="69"/>
        <v>0</v>
      </c>
      <c r="KM76" s="403">
        <f t="shared" si="69"/>
        <v>0</v>
      </c>
      <c r="KN76" s="403">
        <f t="shared" si="69"/>
        <v>0</v>
      </c>
      <c r="KO76" s="403">
        <f t="shared" si="69"/>
        <v>0</v>
      </c>
      <c r="KP76" s="403">
        <f t="shared" si="69"/>
        <v>0</v>
      </c>
      <c r="KQ76" s="403">
        <f t="shared" si="69"/>
        <v>0</v>
      </c>
      <c r="KR76" s="403">
        <f t="shared" si="69"/>
        <v>0</v>
      </c>
      <c r="KS76" s="403">
        <f t="shared" si="69"/>
        <v>0</v>
      </c>
      <c r="KT76" s="403">
        <f t="shared" si="69"/>
        <v>0</v>
      </c>
      <c r="KU76" s="403">
        <f t="shared" si="69"/>
        <v>0</v>
      </c>
      <c r="KV76" s="403">
        <f t="shared" si="69"/>
        <v>0</v>
      </c>
      <c r="KW76" s="403">
        <f t="shared" si="69"/>
        <v>0</v>
      </c>
      <c r="KX76" s="403">
        <f t="shared" si="69"/>
        <v>0</v>
      </c>
      <c r="KY76" s="403">
        <f t="shared" si="69"/>
        <v>0</v>
      </c>
      <c r="KZ76" s="403">
        <f t="shared" si="69"/>
        <v>0</v>
      </c>
      <c r="LA76" s="403">
        <f t="shared" si="69"/>
        <v>0</v>
      </c>
      <c r="LB76" s="403">
        <f t="shared" si="69"/>
        <v>0</v>
      </c>
      <c r="LC76" s="403">
        <f t="shared" si="69"/>
        <v>0</v>
      </c>
      <c r="LD76" s="403">
        <f t="shared" si="69"/>
        <v>0</v>
      </c>
      <c r="LE76" s="403">
        <f t="shared" si="69"/>
        <v>0</v>
      </c>
      <c r="LF76" s="403">
        <f t="shared" si="69"/>
        <v>0</v>
      </c>
      <c r="LG76" s="403">
        <f t="shared" si="69"/>
        <v>0</v>
      </c>
      <c r="LH76" s="403">
        <f t="shared" si="69"/>
        <v>0</v>
      </c>
      <c r="LI76" s="403">
        <f t="shared" si="69"/>
        <v>0</v>
      </c>
      <c r="LJ76" s="403">
        <f t="shared" si="69"/>
        <v>0</v>
      </c>
      <c r="LK76" s="403">
        <f t="shared" si="69"/>
        <v>0</v>
      </c>
      <c r="LL76" s="403">
        <f t="shared" si="69"/>
        <v>0</v>
      </c>
      <c r="LM76" s="403">
        <f t="shared" si="69"/>
        <v>0</v>
      </c>
      <c r="LN76" s="403">
        <f t="shared" si="69"/>
        <v>0</v>
      </c>
      <c r="LO76" s="403">
        <f t="shared" si="69"/>
        <v>0</v>
      </c>
      <c r="LP76" s="403">
        <f t="shared" si="69"/>
        <v>0</v>
      </c>
    </row>
    <row r="77">
      <c r="A77" s="331" t="str">
        <f t="shared" ref="A77:A117" si="77">text(edate(A76,3),"mm-yyyy")</f>
        <v>12-2022</v>
      </c>
      <c r="B77" s="346">
        <f t="shared" si="70"/>
        <v>8419231.072</v>
      </c>
      <c r="C77" s="346">
        <f t="shared" si="71"/>
        <v>1.032988644</v>
      </c>
      <c r="D77" s="346"/>
      <c r="E77" s="403">
        <f t="shared" ref="E77:BP77" si="72">IF(and($A77-E$66&gt;=0,$A77-E$67&lt;0),E$74,0)</f>
        <v>0</v>
      </c>
      <c r="F77" s="403">
        <f t="shared" si="72"/>
        <v>0</v>
      </c>
      <c r="G77" s="403">
        <f t="shared" si="72"/>
        <v>0</v>
      </c>
      <c r="H77" s="403">
        <f t="shared" si="72"/>
        <v>129552.28</v>
      </c>
      <c r="I77" s="403">
        <f t="shared" si="72"/>
        <v>107000</v>
      </c>
      <c r="J77" s="403">
        <f t="shared" si="72"/>
        <v>103565</v>
      </c>
      <c r="K77" s="403">
        <f t="shared" si="72"/>
        <v>128418.77</v>
      </c>
      <c r="L77" s="403">
        <f t="shared" si="72"/>
        <v>87232.36</v>
      </c>
      <c r="M77" s="403">
        <f t="shared" si="72"/>
        <v>99881.32</v>
      </c>
      <c r="N77" s="403">
        <f t="shared" si="72"/>
        <v>223221.57</v>
      </c>
      <c r="O77" s="403">
        <f t="shared" si="72"/>
        <v>180593.29</v>
      </c>
      <c r="P77" s="403">
        <f t="shared" si="72"/>
        <v>91968.82</v>
      </c>
      <c r="Q77" s="403">
        <f t="shared" si="72"/>
        <v>102434.8</v>
      </c>
      <c r="R77" s="403">
        <f t="shared" si="72"/>
        <v>181860.19</v>
      </c>
      <c r="S77" s="403">
        <f t="shared" si="72"/>
        <v>208031.99</v>
      </c>
      <c r="T77" s="403">
        <f t="shared" si="72"/>
        <v>217515.94</v>
      </c>
      <c r="U77" s="403">
        <f t="shared" si="72"/>
        <v>195596.52</v>
      </c>
      <c r="V77" s="403">
        <f t="shared" si="72"/>
        <v>184028.25</v>
      </c>
      <c r="W77" s="403">
        <f t="shared" si="72"/>
        <v>168878.71</v>
      </c>
      <c r="X77" s="403">
        <f t="shared" si="72"/>
        <v>162441.03</v>
      </c>
      <c r="Y77" s="403">
        <f t="shared" si="72"/>
        <v>134043.44</v>
      </c>
      <c r="Z77" s="403">
        <f t="shared" si="72"/>
        <v>835.25</v>
      </c>
      <c r="AA77" s="403">
        <f t="shared" si="72"/>
        <v>175069.23</v>
      </c>
      <c r="AB77" s="403">
        <f t="shared" si="72"/>
        <v>159907.69</v>
      </c>
      <c r="AC77" s="403">
        <f t="shared" si="72"/>
        <v>183879.61</v>
      </c>
      <c r="AD77" s="403">
        <f t="shared" si="72"/>
        <v>184851.11</v>
      </c>
      <c r="AE77" s="403">
        <f t="shared" si="72"/>
        <v>240730.29</v>
      </c>
      <c r="AF77" s="403">
        <f t="shared" si="72"/>
        <v>112998.23</v>
      </c>
      <c r="AG77" s="403">
        <f t="shared" si="72"/>
        <v>126237</v>
      </c>
      <c r="AH77" s="403">
        <f t="shared" si="72"/>
        <v>9142.22</v>
      </c>
      <c r="AI77" s="403">
        <f t="shared" si="72"/>
        <v>186686.77</v>
      </c>
      <c r="AJ77" s="403">
        <f t="shared" si="72"/>
        <v>42000</v>
      </c>
      <c r="AK77" s="403">
        <f t="shared" si="72"/>
        <v>271017.63</v>
      </c>
      <c r="AL77" s="403">
        <f t="shared" si="72"/>
        <v>5000</v>
      </c>
      <c r="AM77" s="403">
        <f t="shared" si="72"/>
        <v>127756.57</v>
      </c>
      <c r="AN77" s="403">
        <f t="shared" si="72"/>
        <v>237115.24</v>
      </c>
      <c r="AO77" s="403">
        <f t="shared" si="72"/>
        <v>158167.25</v>
      </c>
      <c r="AP77" s="403">
        <f t="shared" si="72"/>
        <v>103015</v>
      </c>
      <c r="AQ77" s="403">
        <f t="shared" si="72"/>
        <v>155500</v>
      </c>
      <c r="AR77" s="403">
        <f t="shared" si="72"/>
        <v>167620.78</v>
      </c>
      <c r="AS77" s="403">
        <f t="shared" si="72"/>
        <v>191134.2</v>
      </c>
      <c r="AT77" s="403">
        <f t="shared" si="72"/>
        <v>283068.43</v>
      </c>
      <c r="AU77" s="403">
        <f t="shared" si="72"/>
        <v>114804.31</v>
      </c>
      <c r="AV77" s="403">
        <f t="shared" si="72"/>
        <v>109785.34</v>
      </c>
      <c r="AW77" s="403">
        <f t="shared" si="72"/>
        <v>48000</v>
      </c>
      <c r="AX77" s="403">
        <f t="shared" si="72"/>
        <v>164702</v>
      </c>
      <c r="AY77" s="403">
        <f t="shared" si="72"/>
        <v>223255</v>
      </c>
      <c r="AZ77" s="403">
        <f t="shared" si="72"/>
        <v>72000</v>
      </c>
      <c r="BA77" s="403">
        <f t="shared" si="72"/>
        <v>97799.52</v>
      </c>
      <c r="BB77" s="403">
        <f t="shared" si="72"/>
        <v>242596.66</v>
      </c>
      <c r="BC77" s="403">
        <f t="shared" si="72"/>
        <v>108292.85</v>
      </c>
      <c r="BD77" s="403">
        <f t="shared" si="72"/>
        <v>238900</v>
      </c>
      <c r="BE77" s="403">
        <f t="shared" si="72"/>
        <v>101455.9</v>
      </c>
      <c r="BF77" s="403">
        <f t="shared" si="72"/>
        <v>23511.76</v>
      </c>
      <c r="BG77" s="403">
        <f t="shared" si="72"/>
        <v>20008.84</v>
      </c>
      <c r="BH77" s="403">
        <f t="shared" si="72"/>
        <v>77858.98</v>
      </c>
      <c r="BI77" s="403">
        <f t="shared" si="72"/>
        <v>45000</v>
      </c>
      <c r="BJ77" s="403">
        <f t="shared" si="72"/>
        <v>124565</v>
      </c>
      <c r="BK77" s="403">
        <f t="shared" si="72"/>
        <v>25000</v>
      </c>
      <c r="BL77" s="403">
        <f t="shared" si="72"/>
        <v>29885</v>
      </c>
      <c r="BM77" s="403">
        <f t="shared" si="72"/>
        <v>33809.25</v>
      </c>
      <c r="BN77" s="403">
        <f t="shared" si="72"/>
        <v>10969.85</v>
      </c>
      <c r="BO77" s="403">
        <f t="shared" si="72"/>
        <v>77861.76</v>
      </c>
      <c r="BP77" s="403">
        <f t="shared" si="72"/>
        <v>10058</v>
      </c>
      <c r="BQ77" s="403"/>
      <c r="BR77" s="403">
        <f t="shared" ref="BR77:EC77" si="73">IF(and($A77-BR$66&gt;=0,$A77-BR$67&lt;0),BR$74,0)</f>
        <v>255794.4211</v>
      </c>
      <c r="BS77" s="403">
        <f t="shared" si="73"/>
        <v>149970.1148</v>
      </c>
      <c r="BT77" s="403">
        <f t="shared" si="73"/>
        <v>185349.7365</v>
      </c>
      <c r="BU77" s="403">
        <f t="shared" si="73"/>
        <v>0</v>
      </c>
      <c r="BV77" s="403">
        <f t="shared" si="73"/>
        <v>0</v>
      </c>
      <c r="BW77" s="403">
        <f t="shared" si="73"/>
        <v>0</v>
      </c>
      <c r="BX77" s="403">
        <f t="shared" si="73"/>
        <v>0</v>
      </c>
      <c r="BY77" s="403">
        <f t="shared" si="73"/>
        <v>0</v>
      </c>
      <c r="BZ77" s="403">
        <f t="shared" si="73"/>
        <v>0</v>
      </c>
      <c r="CA77" s="403">
        <f t="shared" si="73"/>
        <v>0</v>
      </c>
      <c r="CB77" s="403">
        <f t="shared" si="73"/>
        <v>0</v>
      </c>
      <c r="CC77" s="403">
        <f t="shared" si="73"/>
        <v>0</v>
      </c>
      <c r="CD77" s="403">
        <f t="shared" si="73"/>
        <v>0</v>
      </c>
      <c r="CE77" s="403">
        <f t="shared" si="73"/>
        <v>0</v>
      </c>
      <c r="CF77" s="403">
        <f t="shared" si="73"/>
        <v>0</v>
      </c>
      <c r="CG77" s="403">
        <f t="shared" si="73"/>
        <v>0</v>
      </c>
      <c r="CH77" s="403">
        <f t="shared" si="73"/>
        <v>0</v>
      </c>
      <c r="CI77" s="403">
        <f t="shared" si="73"/>
        <v>0</v>
      </c>
      <c r="CJ77" s="403">
        <f t="shared" si="73"/>
        <v>0</v>
      </c>
      <c r="CK77" s="403">
        <f t="shared" si="73"/>
        <v>0</v>
      </c>
      <c r="CL77" s="403">
        <f t="shared" si="73"/>
        <v>0</v>
      </c>
      <c r="CM77" s="403">
        <f t="shared" si="73"/>
        <v>0</v>
      </c>
      <c r="CN77" s="403">
        <f t="shared" si="73"/>
        <v>0</v>
      </c>
      <c r="CO77" s="403">
        <f t="shared" si="73"/>
        <v>0</v>
      </c>
      <c r="CP77" s="403">
        <f t="shared" si="73"/>
        <v>0</v>
      </c>
      <c r="CQ77" s="403">
        <f t="shared" si="73"/>
        <v>0</v>
      </c>
      <c r="CR77" s="403">
        <f t="shared" si="73"/>
        <v>0</v>
      </c>
      <c r="CS77" s="403">
        <f t="shared" si="73"/>
        <v>0</v>
      </c>
      <c r="CT77" s="403">
        <f t="shared" si="73"/>
        <v>0</v>
      </c>
      <c r="CU77" s="403">
        <f t="shared" si="73"/>
        <v>0</v>
      </c>
      <c r="CV77" s="403">
        <f t="shared" si="73"/>
        <v>0</v>
      </c>
      <c r="CW77" s="403">
        <f t="shared" si="73"/>
        <v>0</v>
      </c>
      <c r="CX77" s="403">
        <f t="shared" si="73"/>
        <v>0</v>
      </c>
      <c r="CY77" s="403">
        <f t="shared" si="73"/>
        <v>0</v>
      </c>
      <c r="CZ77" s="403">
        <f t="shared" si="73"/>
        <v>0</v>
      </c>
      <c r="DA77" s="403">
        <f t="shared" si="73"/>
        <v>0</v>
      </c>
      <c r="DB77" s="403">
        <f t="shared" si="73"/>
        <v>0</v>
      </c>
      <c r="DC77" s="403">
        <f t="shared" si="73"/>
        <v>0</v>
      </c>
      <c r="DD77" s="403">
        <f t="shared" si="73"/>
        <v>0</v>
      </c>
      <c r="DE77" s="403">
        <f t="shared" si="73"/>
        <v>0</v>
      </c>
      <c r="DF77" s="403">
        <f t="shared" si="73"/>
        <v>0</v>
      </c>
      <c r="DG77" s="403">
        <f t="shared" si="73"/>
        <v>0</v>
      </c>
      <c r="DH77" s="403">
        <f t="shared" si="73"/>
        <v>0</v>
      </c>
      <c r="DI77" s="403">
        <f t="shared" si="73"/>
        <v>0</v>
      </c>
      <c r="DJ77" s="403">
        <f t="shared" si="73"/>
        <v>0</v>
      </c>
      <c r="DK77" s="403">
        <f t="shared" si="73"/>
        <v>0</v>
      </c>
      <c r="DL77" s="403">
        <f t="shared" si="73"/>
        <v>0</v>
      </c>
      <c r="DM77" s="403">
        <f t="shared" si="73"/>
        <v>0</v>
      </c>
      <c r="DN77" s="403">
        <f t="shared" si="73"/>
        <v>0</v>
      </c>
      <c r="DO77" s="403">
        <f t="shared" si="73"/>
        <v>0</v>
      </c>
      <c r="DP77" s="403">
        <f t="shared" si="73"/>
        <v>0</v>
      </c>
      <c r="DQ77" s="403">
        <f t="shared" si="73"/>
        <v>0</v>
      </c>
      <c r="DR77" s="403">
        <f t="shared" si="73"/>
        <v>0</v>
      </c>
      <c r="DS77" s="403">
        <f t="shared" si="73"/>
        <v>0</v>
      </c>
      <c r="DT77" s="403">
        <f t="shared" si="73"/>
        <v>0</v>
      </c>
      <c r="DU77" s="403">
        <f t="shared" si="73"/>
        <v>0</v>
      </c>
      <c r="DV77" s="403">
        <f t="shared" si="73"/>
        <v>0</v>
      </c>
      <c r="DW77" s="403">
        <f t="shared" si="73"/>
        <v>0</v>
      </c>
      <c r="DX77" s="403">
        <f t="shared" si="73"/>
        <v>0</v>
      </c>
      <c r="DY77" s="403">
        <f t="shared" si="73"/>
        <v>0</v>
      </c>
      <c r="DZ77" s="403">
        <f t="shared" si="73"/>
        <v>0</v>
      </c>
      <c r="EA77" s="403">
        <f t="shared" si="73"/>
        <v>0</v>
      </c>
      <c r="EB77" s="403">
        <f t="shared" si="73"/>
        <v>0</v>
      </c>
      <c r="EC77" s="403">
        <f t="shared" si="73"/>
        <v>0</v>
      </c>
      <c r="EE77" s="403">
        <f t="shared" ref="EE77:GP77" si="74">IF(and($A77-EE$66&gt;=0,$A77-EE$67&lt;0),EE$74,0)</f>
        <v>0</v>
      </c>
      <c r="EF77" s="403">
        <f t="shared" si="74"/>
        <v>0</v>
      </c>
      <c r="EG77" s="403">
        <f t="shared" si="74"/>
        <v>0</v>
      </c>
      <c r="EH77" s="403">
        <f t="shared" si="74"/>
        <v>0</v>
      </c>
      <c r="EI77" s="403">
        <f t="shared" si="74"/>
        <v>0</v>
      </c>
      <c r="EJ77" s="403">
        <f t="shared" si="74"/>
        <v>0</v>
      </c>
      <c r="EK77" s="403">
        <f t="shared" si="74"/>
        <v>0</v>
      </c>
      <c r="EL77" s="403">
        <f t="shared" si="74"/>
        <v>0</v>
      </c>
      <c r="EM77" s="403">
        <f t="shared" si="74"/>
        <v>0</v>
      </c>
      <c r="EN77" s="403">
        <f t="shared" si="74"/>
        <v>0</v>
      </c>
      <c r="EO77" s="403">
        <f t="shared" si="74"/>
        <v>0</v>
      </c>
      <c r="EP77" s="403">
        <f t="shared" si="74"/>
        <v>0</v>
      </c>
      <c r="EQ77" s="403">
        <f t="shared" si="74"/>
        <v>0</v>
      </c>
      <c r="ER77" s="403">
        <f t="shared" si="74"/>
        <v>0</v>
      </c>
      <c r="ES77" s="403">
        <f t="shared" si="74"/>
        <v>0</v>
      </c>
      <c r="ET77" s="403">
        <f t="shared" si="74"/>
        <v>0</v>
      </c>
      <c r="EU77" s="403">
        <f t="shared" si="74"/>
        <v>0</v>
      </c>
      <c r="EV77" s="403">
        <f t="shared" si="74"/>
        <v>0</v>
      </c>
      <c r="EW77" s="403">
        <f t="shared" si="74"/>
        <v>0</v>
      </c>
      <c r="EX77" s="403">
        <f t="shared" si="74"/>
        <v>0</v>
      </c>
      <c r="EY77" s="403">
        <f t="shared" si="74"/>
        <v>0</v>
      </c>
      <c r="EZ77" s="403">
        <f t="shared" si="74"/>
        <v>0</v>
      </c>
      <c r="FA77" s="403">
        <f t="shared" si="74"/>
        <v>0</v>
      </c>
      <c r="FB77" s="403">
        <f t="shared" si="74"/>
        <v>0</v>
      </c>
      <c r="FC77" s="403">
        <f t="shared" si="74"/>
        <v>0</v>
      </c>
      <c r="FD77" s="403">
        <f t="shared" si="74"/>
        <v>0</v>
      </c>
      <c r="FE77" s="403">
        <f t="shared" si="74"/>
        <v>0</v>
      </c>
      <c r="FF77" s="403">
        <f t="shared" si="74"/>
        <v>0</v>
      </c>
      <c r="FG77" s="403">
        <f t="shared" si="74"/>
        <v>0</v>
      </c>
      <c r="FH77" s="403">
        <f t="shared" si="74"/>
        <v>0</v>
      </c>
      <c r="FI77" s="403">
        <f t="shared" si="74"/>
        <v>0</v>
      </c>
      <c r="FJ77" s="403">
        <f t="shared" si="74"/>
        <v>0</v>
      </c>
      <c r="FK77" s="403">
        <f t="shared" si="74"/>
        <v>0</v>
      </c>
      <c r="FL77" s="403">
        <f t="shared" si="74"/>
        <v>0</v>
      </c>
      <c r="FM77" s="403">
        <f t="shared" si="74"/>
        <v>0</v>
      </c>
      <c r="FN77" s="403">
        <f t="shared" si="74"/>
        <v>0</v>
      </c>
      <c r="FO77" s="403">
        <f t="shared" si="74"/>
        <v>0</v>
      </c>
      <c r="FP77" s="403">
        <f t="shared" si="74"/>
        <v>0</v>
      </c>
      <c r="FQ77" s="403">
        <f t="shared" si="74"/>
        <v>0</v>
      </c>
      <c r="FR77" s="403">
        <f t="shared" si="74"/>
        <v>0</v>
      </c>
      <c r="FS77" s="403">
        <f t="shared" si="74"/>
        <v>0</v>
      </c>
      <c r="FT77" s="403">
        <f t="shared" si="74"/>
        <v>0</v>
      </c>
      <c r="FU77" s="403">
        <f t="shared" si="74"/>
        <v>0</v>
      </c>
      <c r="FV77" s="403">
        <f t="shared" si="74"/>
        <v>0</v>
      </c>
      <c r="FW77" s="403">
        <f t="shared" si="74"/>
        <v>0</v>
      </c>
      <c r="FX77" s="403">
        <f t="shared" si="74"/>
        <v>0</v>
      </c>
      <c r="FY77" s="403">
        <f t="shared" si="74"/>
        <v>0</v>
      </c>
      <c r="FZ77" s="403">
        <f t="shared" si="74"/>
        <v>0</v>
      </c>
      <c r="GA77" s="403">
        <f t="shared" si="74"/>
        <v>0</v>
      </c>
      <c r="GB77" s="403">
        <f t="shared" si="74"/>
        <v>0</v>
      </c>
      <c r="GC77" s="403">
        <f t="shared" si="74"/>
        <v>0</v>
      </c>
      <c r="GD77" s="403">
        <f t="shared" si="74"/>
        <v>0</v>
      </c>
      <c r="GE77" s="403">
        <f t="shared" si="74"/>
        <v>0</v>
      </c>
      <c r="GF77" s="403">
        <f t="shared" si="74"/>
        <v>0</v>
      </c>
      <c r="GG77" s="403">
        <f t="shared" si="74"/>
        <v>0</v>
      </c>
      <c r="GH77" s="403">
        <f t="shared" si="74"/>
        <v>0</v>
      </c>
      <c r="GI77" s="403">
        <f t="shared" si="74"/>
        <v>0</v>
      </c>
      <c r="GJ77" s="403">
        <f t="shared" si="74"/>
        <v>0</v>
      </c>
      <c r="GK77" s="403">
        <f t="shared" si="74"/>
        <v>0</v>
      </c>
      <c r="GL77" s="403">
        <f t="shared" si="74"/>
        <v>0</v>
      </c>
      <c r="GM77" s="403">
        <f t="shared" si="74"/>
        <v>0</v>
      </c>
      <c r="GN77" s="403">
        <f t="shared" si="74"/>
        <v>0</v>
      </c>
      <c r="GO77" s="403">
        <f t="shared" si="74"/>
        <v>0</v>
      </c>
      <c r="GP77" s="403">
        <f t="shared" si="74"/>
        <v>0</v>
      </c>
      <c r="GQ77" s="403"/>
      <c r="GR77" s="403">
        <f t="shared" ref="GR77:JC77" si="75">IF(and($A77-GR$66&gt;=0,$A77-GR$67&lt;0),GR$74,0)</f>
        <v>0</v>
      </c>
      <c r="GS77" s="403">
        <f t="shared" si="75"/>
        <v>0</v>
      </c>
      <c r="GT77" s="403">
        <f t="shared" si="75"/>
        <v>0</v>
      </c>
      <c r="GU77" s="403">
        <f t="shared" si="75"/>
        <v>0</v>
      </c>
      <c r="GV77" s="403">
        <f t="shared" si="75"/>
        <v>0</v>
      </c>
      <c r="GW77" s="403">
        <f t="shared" si="75"/>
        <v>0</v>
      </c>
      <c r="GX77" s="403">
        <f t="shared" si="75"/>
        <v>0</v>
      </c>
      <c r="GY77" s="403">
        <f t="shared" si="75"/>
        <v>0</v>
      </c>
      <c r="GZ77" s="403">
        <f t="shared" si="75"/>
        <v>0</v>
      </c>
      <c r="HA77" s="403">
        <f t="shared" si="75"/>
        <v>0</v>
      </c>
      <c r="HB77" s="403">
        <f t="shared" si="75"/>
        <v>0</v>
      </c>
      <c r="HC77" s="403">
        <f t="shared" si="75"/>
        <v>0</v>
      </c>
      <c r="HD77" s="403">
        <f t="shared" si="75"/>
        <v>0</v>
      </c>
      <c r="HE77" s="403">
        <f t="shared" si="75"/>
        <v>0</v>
      </c>
      <c r="HF77" s="403">
        <f t="shared" si="75"/>
        <v>0</v>
      </c>
      <c r="HG77" s="403">
        <f t="shared" si="75"/>
        <v>0</v>
      </c>
      <c r="HH77" s="403">
        <f t="shared" si="75"/>
        <v>0</v>
      </c>
      <c r="HI77" s="403">
        <f t="shared" si="75"/>
        <v>0</v>
      </c>
      <c r="HJ77" s="403">
        <f t="shared" si="75"/>
        <v>0</v>
      </c>
      <c r="HK77" s="403">
        <f t="shared" si="75"/>
        <v>0</v>
      </c>
      <c r="HL77" s="403">
        <f t="shared" si="75"/>
        <v>0</v>
      </c>
      <c r="HM77" s="403">
        <f t="shared" si="75"/>
        <v>0</v>
      </c>
      <c r="HN77" s="403">
        <f t="shared" si="75"/>
        <v>0</v>
      </c>
      <c r="HO77" s="403">
        <f t="shared" si="75"/>
        <v>0</v>
      </c>
      <c r="HP77" s="403">
        <f t="shared" si="75"/>
        <v>0</v>
      </c>
      <c r="HQ77" s="403">
        <f t="shared" si="75"/>
        <v>0</v>
      </c>
      <c r="HR77" s="403">
        <f t="shared" si="75"/>
        <v>0</v>
      </c>
      <c r="HS77" s="403">
        <f t="shared" si="75"/>
        <v>0</v>
      </c>
      <c r="HT77" s="403">
        <f t="shared" si="75"/>
        <v>0</v>
      </c>
      <c r="HU77" s="403">
        <f t="shared" si="75"/>
        <v>0</v>
      </c>
      <c r="HV77" s="403">
        <f t="shared" si="75"/>
        <v>0</v>
      </c>
      <c r="HW77" s="403">
        <f t="shared" si="75"/>
        <v>0</v>
      </c>
      <c r="HX77" s="403">
        <f t="shared" si="75"/>
        <v>0</v>
      </c>
      <c r="HY77" s="403">
        <f t="shared" si="75"/>
        <v>0</v>
      </c>
      <c r="HZ77" s="403">
        <f t="shared" si="75"/>
        <v>0</v>
      </c>
      <c r="IA77" s="403">
        <f t="shared" si="75"/>
        <v>0</v>
      </c>
      <c r="IB77" s="403">
        <f t="shared" si="75"/>
        <v>0</v>
      </c>
      <c r="IC77" s="403">
        <f t="shared" si="75"/>
        <v>0</v>
      </c>
      <c r="ID77" s="403">
        <f t="shared" si="75"/>
        <v>0</v>
      </c>
      <c r="IE77" s="403">
        <f t="shared" si="75"/>
        <v>0</v>
      </c>
      <c r="IF77" s="403">
        <f t="shared" si="75"/>
        <v>0</v>
      </c>
      <c r="IG77" s="403">
        <f t="shared" si="75"/>
        <v>0</v>
      </c>
      <c r="IH77" s="403">
        <f t="shared" si="75"/>
        <v>0</v>
      </c>
      <c r="II77" s="403">
        <f t="shared" si="75"/>
        <v>0</v>
      </c>
      <c r="IJ77" s="403">
        <f t="shared" si="75"/>
        <v>0</v>
      </c>
      <c r="IK77" s="403">
        <f t="shared" si="75"/>
        <v>0</v>
      </c>
      <c r="IL77" s="403">
        <f t="shared" si="75"/>
        <v>0</v>
      </c>
      <c r="IM77" s="403">
        <f t="shared" si="75"/>
        <v>0</v>
      </c>
      <c r="IN77" s="403">
        <f t="shared" si="75"/>
        <v>0</v>
      </c>
      <c r="IO77" s="403">
        <f t="shared" si="75"/>
        <v>0</v>
      </c>
      <c r="IP77" s="403">
        <f t="shared" si="75"/>
        <v>0</v>
      </c>
      <c r="IQ77" s="403">
        <f t="shared" si="75"/>
        <v>0</v>
      </c>
      <c r="IR77" s="403">
        <f t="shared" si="75"/>
        <v>0</v>
      </c>
      <c r="IS77" s="403">
        <f t="shared" si="75"/>
        <v>0</v>
      </c>
      <c r="IT77" s="403">
        <f t="shared" si="75"/>
        <v>0</v>
      </c>
      <c r="IU77" s="403">
        <f t="shared" si="75"/>
        <v>0</v>
      </c>
      <c r="IV77" s="403">
        <f t="shared" si="75"/>
        <v>0</v>
      </c>
      <c r="IW77" s="403">
        <f t="shared" si="75"/>
        <v>0</v>
      </c>
      <c r="IX77" s="403">
        <f t="shared" si="75"/>
        <v>0</v>
      </c>
      <c r="IY77" s="403">
        <f t="shared" si="75"/>
        <v>0</v>
      </c>
      <c r="IZ77" s="403">
        <f t="shared" si="75"/>
        <v>0</v>
      </c>
      <c r="JA77" s="403">
        <f t="shared" si="75"/>
        <v>0</v>
      </c>
      <c r="JB77" s="403">
        <f t="shared" si="75"/>
        <v>0</v>
      </c>
      <c r="JC77" s="403">
        <f t="shared" si="75"/>
        <v>0</v>
      </c>
      <c r="JD77" s="403"/>
      <c r="JE77" s="403">
        <f t="shared" ref="JE77:LP77" si="76">IF(and($A77-JE$66&gt;=0,$A77-JE$67&lt;0),JE$74,0)</f>
        <v>0</v>
      </c>
      <c r="JF77" s="403">
        <f t="shared" si="76"/>
        <v>0</v>
      </c>
      <c r="JG77" s="403">
        <f t="shared" si="76"/>
        <v>0</v>
      </c>
      <c r="JH77" s="403">
        <f t="shared" si="76"/>
        <v>0</v>
      </c>
      <c r="JI77" s="403">
        <f t="shared" si="76"/>
        <v>0</v>
      </c>
      <c r="JJ77" s="403">
        <f t="shared" si="76"/>
        <v>0</v>
      </c>
      <c r="JK77" s="403">
        <f t="shared" si="76"/>
        <v>0</v>
      </c>
      <c r="JL77" s="403">
        <f t="shared" si="76"/>
        <v>0</v>
      </c>
      <c r="JM77" s="403">
        <f t="shared" si="76"/>
        <v>0</v>
      </c>
      <c r="JN77" s="403">
        <f t="shared" si="76"/>
        <v>0</v>
      </c>
      <c r="JO77" s="403">
        <f t="shared" si="76"/>
        <v>0</v>
      </c>
      <c r="JP77" s="403">
        <f t="shared" si="76"/>
        <v>0</v>
      </c>
      <c r="JQ77" s="403">
        <f t="shared" si="76"/>
        <v>0</v>
      </c>
      <c r="JR77" s="403">
        <f t="shared" si="76"/>
        <v>0</v>
      </c>
      <c r="JS77" s="403">
        <f t="shared" si="76"/>
        <v>0</v>
      </c>
      <c r="JT77" s="403">
        <f t="shared" si="76"/>
        <v>0</v>
      </c>
      <c r="JU77" s="403">
        <f t="shared" si="76"/>
        <v>0</v>
      </c>
      <c r="JV77" s="403">
        <f t="shared" si="76"/>
        <v>0</v>
      </c>
      <c r="JW77" s="403">
        <f t="shared" si="76"/>
        <v>0</v>
      </c>
      <c r="JX77" s="403">
        <f t="shared" si="76"/>
        <v>0</v>
      </c>
      <c r="JY77" s="403">
        <f t="shared" si="76"/>
        <v>0</v>
      </c>
      <c r="JZ77" s="403">
        <f t="shared" si="76"/>
        <v>0</v>
      </c>
      <c r="KA77" s="403">
        <f t="shared" si="76"/>
        <v>0</v>
      </c>
      <c r="KB77" s="403">
        <f t="shared" si="76"/>
        <v>0</v>
      </c>
      <c r="KC77" s="403">
        <f t="shared" si="76"/>
        <v>0</v>
      </c>
      <c r="KD77" s="403">
        <f t="shared" si="76"/>
        <v>0</v>
      </c>
      <c r="KE77" s="403">
        <f t="shared" si="76"/>
        <v>0</v>
      </c>
      <c r="KF77" s="403">
        <f t="shared" si="76"/>
        <v>0</v>
      </c>
      <c r="KG77" s="403">
        <f t="shared" si="76"/>
        <v>0</v>
      </c>
      <c r="KH77" s="403">
        <f t="shared" si="76"/>
        <v>0</v>
      </c>
      <c r="KI77" s="403">
        <f t="shared" si="76"/>
        <v>0</v>
      </c>
      <c r="KJ77" s="403">
        <f t="shared" si="76"/>
        <v>0</v>
      </c>
      <c r="KK77" s="403">
        <f t="shared" si="76"/>
        <v>0</v>
      </c>
      <c r="KL77" s="403">
        <f t="shared" si="76"/>
        <v>0</v>
      </c>
      <c r="KM77" s="403">
        <f t="shared" si="76"/>
        <v>0</v>
      </c>
      <c r="KN77" s="403">
        <f t="shared" si="76"/>
        <v>0</v>
      </c>
      <c r="KO77" s="403">
        <f t="shared" si="76"/>
        <v>0</v>
      </c>
      <c r="KP77" s="403">
        <f t="shared" si="76"/>
        <v>0</v>
      </c>
      <c r="KQ77" s="403">
        <f t="shared" si="76"/>
        <v>0</v>
      </c>
      <c r="KR77" s="403">
        <f t="shared" si="76"/>
        <v>0</v>
      </c>
      <c r="KS77" s="403">
        <f t="shared" si="76"/>
        <v>0</v>
      </c>
      <c r="KT77" s="403">
        <f t="shared" si="76"/>
        <v>0</v>
      </c>
      <c r="KU77" s="403">
        <f t="shared" si="76"/>
        <v>0</v>
      </c>
      <c r="KV77" s="403">
        <f t="shared" si="76"/>
        <v>0</v>
      </c>
      <c r="KW77" s="403">
        <f t="shared" si="76"/>
        <v>0</v>
      </c>
      <c r="KX77" s="403">
        <f t="shared" si="76"/>
        <v>0</v>
      </c>
      <c r="KY77" s="403">
        <f t="shared" si="76"/>
        <v>0</v>
      </c>
      <c r="KZ77" s="403">
        <f t="shared" si="76"/>
        <v>0</v>
      </c>
      <c r="LA77" s="403">
        <f t="shared" si="76"/>
        <v>0</v>
      </c>
      <c r="LB77" s="403">
        <f t="shared" si="76"/>
        <v>0</v>
      </c>
      <c r="LC77" s="403">
        <f t="shared" si="76"/>
        <v>0</v>
      </c>
      <c r="LD77" s="403">
        <f t="shared" si="76"/>
        <v>0</v>
      </c>
      <c r="LE77" s="403">
        <f t="shared" si="76"/>
        <v>0</v>
      </c>
      <c r="LF77" s="403">
        <f t="shared" si="76"/>
        <v>0</v>
      </c>
      <c r="LG77" s="403">
        <f t="shared" si="76"/>
        <v>0</v>
      </c>
      <c r="LH77" s="403">
        <f t="shared" si="76"/>
        <v>0</v>
      </c>
      <c r="LI77" s="403">
        <f t="shared" si="76"/>
        <v>0</v>
      </c>
      <c r="LJ77" s="403">
        <f t="shared" si="76"/>
        <v>0</v>
      </c>
      <c r="LK77" s="403">
        <f t="shared" si="76"/>
        <v>0</v>
      </c>
      <c r="LL77" s="403">
        <f t="shared" si="76"/>
        <v>0</v>
      </c>
      <c r="LM77" s="403">
        <f t="shared" si="76"/>
        <v>0</v>
      </c>
      <c r="LN77" s="403">
        <f t="shared" si="76"/>
        <v>0</v>
      </c>
      <c r="LO77" s="403">
        <f t="shared" si="76"/>
        <v>0</v>
      </c>
      <c r="LP77" s="403">
        <f t="shared" si="76"/>
        <v>0</v>
      </c>
    </row>
    <row r="78">
      <c r="A78" s="331" t="str">
        <f t="shared" si="77"/>
        <v>03-2023</v>
      </c>
      <c r="B78" s="346">
        <f t="shared" si="70"/>
        <v>8556232.152</v>
      </c>
      <c r="C78" s="346">
        <f t="shared" si="71"/>
        <v>1.049797847</v>
      </c>
      <c r="D78" s="346"/>
      <c r="E78" s="403">
        <f t="shared" ref="E78:BP78" si="78">IF(and($A78-E$66&gt;=0,$A78-E$67&lt;0),E$74,0)</f>
        <v>0</v>
      </c>
      <c r="F78" s="403">
        <f t="shared" si="78"/>
        <v>0</v>
      </c>
      <c r="G78" s="403">
        <f t="shared" si="78"/>
        <v>0</v>
      </c>
      <c r="H78" s="403">
        <f t="shared" si="78"/>
        <v>0</v>
      </c>
      <c r="I78" s="403">
        <f t="shared" si="78"/>
        <v>0</v>
      </c>
      <c r="J78" s="403">
        <f t="shared" si="78"/>
        <v>103565</v>
      </c>
      <c r="K78" s="403">
        <f t="shared" si="78"/>
        <v>128418.77</v>
      </c>
      <c r="L78" s="403">
        <f t="shared" si="78"/>
        <v>87232.36</v>
      </c>
      <c r="M78" s="403">
        <f t="shared" si="78"/>
        <v>99881.32</v>
      </c>
      <c r="N78" s="403">
        <f t="shared" si="78"/>
        <v>223221.57</v>
      </c>
      <c r="O78" s="403">
        <f t="shared" si="78"/>
        <v>180593.29</v>
      </c>
      <c r="P78" s="403">
        <f t="shared" si="78"/>
        <v>91968.82</v>
      </c>
      <c r="Q78" s="403">
        <f t="shared" si="78"/>
        <v>102434.8</v>
      </c>
      <c r="R78" s="403">
        <f t="shared" si="78"/>
        <v>181860.19</v>
      </c>
      <c r="S78" s="403">
        <f t="shared" si="78"/>
        <v>208031.99</v>
      </c>
      <c r="T78" s="403">
        <f t="shared" si="78"/>
        <v>217515.94</v>
      </c>
      <c r="U78" s="403">
        <f t="shared" si="78"/>
        <v>195596.52</v>
      </c>
      <c r="V78" s="403">
        <f t="shared" si="78"/>
        <v>184028.25</v>
      </c>
      <c r="W78" s="403">
        <f t="shared" si="78"/>
        <v>168878.71</v>
      </c>
      <c r="X78" s="403">
        <f t="shared" si="78"/>
        <v>162441.03</v>
      </c>
      <c r="Y78" s="403">
        <f t="shared" si="78"/>
        <v>134043.44</v>
      </c>
      <c r="Z78" s="403">
        <f t="shared" si="78"/>
        <v>835.25</v>
      </c>
      <c r="AA78" s="403">
        <f t="shared" si="78"/>
        <v>175069.23</v>
      </c>
      <c r="AB78" s="403">
        <f t="shared" si="78"/>
        <v>159907.69</v>
      </c>
      <c r="AC78" s="403">
        <f t="shared" si="78"/>
        <v>183879.61</v>
      </c>
      <c r="AD78" s="403">
        <f t="shared" si="78"/>
        <v>184851.11</v>
      </c>
      <c r="AE78" s="403">
        <f t="shared" si="78"/>
        <v>240730.29</v>
      </c>
      <c r="AF78" s="403">
        <f t="shared" si="78"/>
        <v>112998.23</v>
      </c>
      <c r="AG78" s="403">
        <f t="shared" si="78"/>
        <v>126237</v>
      </c>
      <c r="AH78" s="403">
        <f t="shared" si="78"/>
        <v>9142.22</v>
      </c>
      <c r="AI78" s="403">
        <f t="shared" si="78"/>
        <v>186686.77</v>
      </c>
      <c r="AJ78" s="403">
        <f t="shared" si="78"/>
        <v>42000</v>
      </c>
      <c r="AK78" s="403">
        <f t="shared" si="78"/>
        <v>271017.63</v>
      </c>
      <c r="AL78" s="403">
        <f t="shared" si="78"/>
        <v>5000</v>
      </c>
      <c r="AM78" s="403">
        <f t="shared" si="78"/>
        <v>127756.57</v>
      </c>
      <c r="AN78" s="403">
        <f t="shared" si="78"/>
        <v>237115.24</v>
      </c>
      <c r="AO78" s="403">
        <f t="shared" si="78"/>
        <v>158167.25</v>
      </c>
      <c r="AP78" s="403">
        <f t="shared" si="78"/>
        <v>103015</v>
      </c>
      <c r="AQ78" s="403">
        <f t="shared" si="78"/>
        <v>155500</v>
      </c>
      <c r="AR78" s="403">
        <f t="shared" si="78"/>
        <v>167620.78</v>
      </c>
      <c r="AS78" s="403">
        <f t="shared" si="78"/>
        <v>191134.2</v>
      </c>
      <c r="AT78" s="403">
        <f t="shared" si="78"/>
        <v>283068.43</v>
      </c>
      <c r="AU78" s="403">
        <f t="shared" si="78"/>
        <v>114804.31</v>
      </c>
      <c r="AV78" s="403">
        <f t="shared" si="78"/>
        <v>109785.34</v>
      </c>
      <c r="AW78" s="403">
        <f t="shared" si="78"/>
        <v>48000</v>
      </c>
      <c r="AX78" s="403">
        <f t="shared" si="78"/>
        <v>164702</v>
      </c>
      <c r="AY78" s="403">
        <f t="shared" si="78"/>
        <v>223255</v>
      </c>
      <c r="AZ78" s="403">
        <f t="shared" si="78"/>
        <v>72000</v>
      </c>
      <c r="BA78" s="403">
        <f t="shared" si="78"/>
        <v>97799.52</v>
      </c>
      <c r="BB78" s="403">
        <f t="shared" si="78"/>
        <v>242596.66</v>
      </c>
      <c r="BC78" s="403">
        <f t="shared" si="78"/>
        <v>108292.85</v>
      </c>
      <c r="BD78" s="403">
        <f t="shared" si="78"/>
        <v>238900</v>
      </c>
      <c r="BE78" s="403">
        <f t="shared" si="78"/>
        <v>101455.9</v>
      </c>
      <c r="BF78" s="403">
        <f t="shared" si="78"/>
        <v>23511.76</v>
      </c>
      <c r="BG78" s="403">
        <f t="shared" si="78"/>
        <v>20008.84</v>
      </c>
      <c r="BH78" s="403">
        <f t="shared" si="78"/>
        <v>77858.98</v>
      </c>
      <c r="BI78" s="403">
        <f t="shared" si="78"/>
        <v>45000</v>
      </c>
      <c r="BJ78" s="403">
        <f t="shared" si="78"/>
        <v>124565</v>
      </c>
      <c r="BK78" s="403">
        <f t="shared" si="78"/>
        <v>25000</v>
      </c>
      <c r="BL78" s="403">
        <f t="shared" si="78"/>
        <v>29885</v>
      </c>
      <c r="BM78" s="403">
        <f t="shared" si="78"/>
        <v>33809.25</v>
      </c>
      <c r="BN78" s="403">
        <f t="shared" si="78"/>
        <v>10969.85</v>
      </c>
      <c r="BO78" s="403">
        <f t="shared" si="78"/>
        <v>77861.76</v>
      </c>
      <c r="BP78" s="403">
        <f t="shared" si="78"/>
        <v>10058</v>
      </c>
      <c r="BQ78" s="403"/>
      <c r="BR78" s="403">
        <f t="shared" ref="BR78:EC78" si="79">IF(and($A78-BR$66&gt;=0,$A78-BR$67&lt;0),BR$74,0)</f>
        <v>255794.4211</v>
      </c>
      <c r="BS78" s="403">
        <f t="shared" si="79"/>
        <v>149970.1148</v>
      </c>
      <c r="BT78" s="403">
        <f t="shared" si="79"/>
        <v>185349.7365</v>
      </c>
      <c r="BU78" s="403">
        <f t="shared" si="79"/>
        <v>195537.7067</v>
      </c>
      <c r="BV78" s="403">
        <f t="shared" si="79"/>
        <v>178015.6524</v>
      </c>
      <c r="BW78" s="403">
        <f t="shared" si="79"/>
        <v>0</v>
      </c>
      <c r="BX78" s="403">
        <f t="shared" si="79"/>
        <v>0</v>
      </c>
      <c r="BY78" s="403">
        <f t="shared" si="79"/>
        <v>0</v>
      </c>
      <c r="BZ78" s="403">
        <f t="shared" si="79"/>
        <v>0</v>
      </c>
      <c r="CA78" s="403">
        <f t="shared" si="79"/>
        <v>0</v>
      </c>
      <c r="CB78" s="403">
        <f t="shared" si="79"/>
        <v>0</v>
      </c>
      <c r="CC78" s="403">
        <f t="shared" si="79"/>
        <v>0</v>
      </c>
      <c r="CD78" s="403">
        <f t="shared" si="79"/>
        <v>0</v>
      </c>
      <c r="CE78" s="403">
        <f t="shared" si="79"/>
        <v>0</v>
      </c>
      <c r="CF78" s="403">
        <f t="shared" si="79"/>
        <v>0</v>
      </c>
      <c r="CG78" s="403">
        <f t="shared" si="79"/>
        <v>0</v>
      </c>
      <c r="CH78" s="403">
        <f t="shared" si="79"/>
        <v>0</v>
      </c>
      <c r="CI78" s="403">
        <f t="shared" si="79"/>
        <v>0</v>
      </c>
      <c r="CJ78" s="403">
        <f t="shared" si="79"/>
        <v>0</v>
      </c>
      <c r="CK78" s="403">
        <f t="shared" si="79"/>
        <v>0</v>
      </c>
      <c r="CL78" s="403">
        <f t="shared" si="79"/>
        <v>0</v>
      </c>
      <c r="CM78" s="403">
        <f t="shared" si="79"/>
        <v>0</v>
      </c>
      <c r="CN78" s="403">
        <f t="shared" si="79"/>
        <v>0</v>
      </c>
      <c r="CO78" s="403">
        <f t="shared" si="79"/>
        <v>0</v>
      </c>
      <c r="CP78" s="403">
        <f t="shared" si="79"/>
        <v>0</v>
      </c>
      <c r="CQ78" s="403">
        <f t="shared" si="79"/>
        <v>0</v>
      </c>
      <c r="CR78" s="403">
        <f t="shared" si="79"/>
        <v>0</v>
      </c>
      <c r="CS78" s="403">
        <f t="shared" si="79"/>
        <v>0</v>
      </c>
      <c r="CT78" s="403">
        <f t="shared" si="79"/>
        <v>0</v>
      </c>
      <c r="CU78" s="403">
        <f t="shared" si="79"/>
        <v>0</v>
      </c>
      <c r="CV78" s="403">
        <f t="shared" si="79"/>
        <v>0</v>
      </c>
      <c r="CW78" s="403">
        <f t="shared" si="79"/>
        <v>0</v>
      </c>
      <c r="CX78" s="403">
        <f t="shared" si="79"/>
        <v>0</v>
      </c>
      <c r="CY78" s="403">
        <f t="shared" si="79"/>
        <v>0</v>
      </c>
      <c r="CZ78" s="403">
        <f t="shared" si="79"/>
        <v>0</v>
      </c>
      <c r="DA78" s="403">
        <f t="shared" si="79"/>
        <v>0</v>
      </c>
      <c r="DB78" s="403">
        <f t="shared" si="79"/>
        <v>0</v>
      </c>
      <c r="DC78" s="403">
        <f t="shared" si="79"/>
        <v>0</v>
      </c>
      <c r="DD78" s="403">
        <f t="shared" si="79"/>
        <v>0</v>
      </c>
      <c r="DE78" s="403">
        <f t="shared" si="79"/>
        <v>0</v>
      </c>
      <c r="DF78" s="403">
        <f t="shared" si="79"/>
        <v>0</v>
      </c>
      <c r="DG78" s="403">
        <f t="shared" si="79"/>
        <v>0</v>
      </c>
      <c r="DH78" s="403">
        <f t="shared" si="79"/>
        <v>0</v>
      </c>
      <c r="DI78" s="403">
        <f t="shared" si="79"/>
        <v>0</v>
      </c>
      <c r="DJ78" s="403">
        <f t="shared" si="79"/>
        <v>0</v>
      </c>
      <c r="DK78" s="403">
        <f t="shared" si="79"/>
        <v>0</v>
      </c>
      <c r="DL78" s="403">
        <f t="shared" si="79"/>
        <v>0</v>
      </c>
      <c r="DM78" s="403">
        <f t="shared" si="79"/>
        <v>0</v>
      </c>
      <c r="DN78" s="403">
        <f t="shared" si="79"/>
        <v>0</v>
      </c>
      <c r="DO78" s="403">
        <f t="shared" si="79"/>
        <v>0</v>
      </c>
      <c r="DP78" s="403">
        <f t="shared" si="79"/>
        <v>0</v>
      </c>
      <c r="DQ78" s="403">
        <f t="shared" si="79"/>
        <v>0</v>
      </c>
      <c r="DR78" s="403">
        <f t="shared" si="79"/>
        <v>0</v>
      </c>
      <c r="DS78" s="403">
        <f t="shared" si="79"/>
        <v>0</v>
      </c>
      <c r="DT78" s="403">
        <f t="shared" si="79"/>
        <v>0</v>
      </c>
      <c r="DU78" s="403">
        <f t="shared" si="79"/>
        <v>0</v>
      </c>
      <c r="DV78" s="403">
        <f t="shared" si="79"/>
        <v>0</v>
      </c>
      <c r="DW78" s="403">
        <f t="shared" si="79"/>
        <v>0</v>
      </c>
      <c r="DX78" s="403">
        <f t="shared" si="79"/>
        <v>0</v>
      </c>
      <c r="DY78" s="403">
        <f t="shared" si="79"/>
        <v>0</v>
      </c>
      <c r="DZ78" s="403">
        <f t="shared" si="79"/>
        <v>0</v>
      </c>
      <c r="EA78" s="403">
        <f t="shared" si="79"/>
        <v>0</v>
      </c>
      <c r="EB78" s="403">
        <f t="shared" si="79"/>
        <v>0</v>
      </c>
      <c r="EC78" s="403">
        <f t="shared" si="79"/>
        <v>0</v>
      </c>
      <c r="EE78" s="403">
        <f t="shared" ref="EE78:GP78" si="80">IF(and($A78-EE$66&gt;=0,$A78-EE$67&lt;0),EE$74,0)</f>
        <v>0</v>
      </c>
      <c r="EF78" s="403">
        <f t="shared" si="80"/>
        <v>0</v>
      </c>
      <c r="EG78" s="403">
        <f t="shared" si="80"/>
        <v>0</v>
      </c>
      <c r="EH78" s="403">
        <f t="shared" si="80"/>
        <v>0</v>
      </c>
      <c r="EI78" s="403">
        <f t="shared" si="80"/>
        <v>0</v>
      </c>
      <c r="EJ78" s="403">
        <f t="shared" si="80"/>
        <v>0</v>
      </c>
      <c r="EK78" s="403">
        <f t="shared" si="80"/>
        <v>0</v>
      </c>
      <c r="EL78" s="403">
        <f t="shared" si="80"/>
        <v>0</v>
      </c>
      <c r="EM78" s="403">
        <f t="shared" si="80"/>
        <v>0</v>
      </c>
      <c r="EN78" s="403">
        <f t="shared" si="80"/>
        <v>0</v>
      </c>
      <c r="EO78" s="403">
        <f t="shared" si="80"/>
        <v>0</v>
      </c>
      <c r="EP78" s="403">
        <f t="shared" si="80"/>
        <v>0</v>
      </c>
      <c r="EQ78" s="403">
        <f t="shared" si="80"/>
        <v>0</v>
      </c>
      <c r="ER78" s="403">
        <f t="shared" si="80"/>
        <v>0</v>
      </c>
      <c r="ES78" s="403">
        <f t="shared" si="80"/>
        <v>0</v>
      </c>
      <c r="ET78" s="403">
        <f t="shared" si="80"/>
        <v>0</v>
      </c>
      <c r="EU78" s="403">
        <f t="shared" si="80"/>
        <v>0</v>
      </c>
      <c r="EV78" s="403">
        <f t="shared" si="80"/>
        <v>0</v>
      </c>
      <c r="EW78" s="403">
        <f t="shared" si="80"/>
        <v>0</v>
      </c>
      <c r="EX78" s="403">
        <f t="shared" si="80"/>
        <v>0</v>
      </c>
      <c r="EY78" s="403">
        <f t="shared" si="80"/>
        <v>0</v>
      </c>
      <c r="EZ78" s="403">
        <f t="shared" si="80"/>
        <v>0</v>
      </c>
      <c r="FA78" s="403">
        <f t="shared" si="80"/>
        <v>0</v>
      </c>
      <c r="FB78" s="403">
        <f t="shared" si="80"/>
        <v>0</v>
      </c>
      <c r="FC78" s="403">
        <f t="shared" si="80"/>
        <v>0</v>
      </c>
      <c r="FD78" s="403">
        <f t="shared" si="80"/>
        <v>0</v>
      </c>
      <c r="FE78" s="403">
        <f t="shared" si="80"/>
        <v>0</v>
      </c>
      <c r="FF78" s="403">
        <f t="shared" si="80"/>
        <v>0</v>
      </c>
      <c r="FG78" s="403">
        <f t="shared" si="80"/>
        <v>0</v>
      </c>
      <c r="FH78" s="403">
        <f t="shared" si="80"/>
        <v>0</v>
      </c>
      <c r="FI78" s="403">
        <f t="shared" si="80"/>
        <v>0</v>
      </c>
      <c r="FJ78" s="403">
        <f t="shared" si="80"/>
        <v>0</v>
      </c>
      <c r="FK78" s="403">
        <f t="shared" si="80"/>
        <v>0</v>
      </c>
      <c r="FL78" s="403">
        <f t="shared" si="80"/>
        <v>0</v>
      </c>
      <c r="FM78" s="403">
        <f t="shared" si="80"/>
        <v>0</v>
      </c>
      <c r="FN78" s="403">
        <f t="shared" si="80"/>
        <v>0</v>
      </c>
      <c r="FO78" s="403">
        <f t="shared" si="80"/>
        <v>0</v>
      </c>
      <c r="FP78" s="403">
        <f t="shared" si="80"/>
        <v>0</v>
      </c>
      <c r="FQ78" s="403">
        <f t="shared" si="80"/>
        <v>0</v>
      </c>
      <c r="FR78" s="403">
        <f t="shared" si="80"/>
        <v>0</v>
      </c>
      <c r="FS78" s="403">
        <f t="shared" si="80"/>
        <v>0</v>
      </c>
      <c r="FT78" s="403">
        <f t="shared" si="80"/>
        <v>0</v>
      </c>
      <c r="FU78" s="403">
        <f t="shared" si="80"/>
        <v>0</v>
      </c>
      <c r="FV78" s="403">
        <f t="shared" si="80"/>
        <v>0</v>
      </c>
      <c r="FW78" s="403">
        <f t="shared" si="80"/>
        <v>0</v>
      </c>
      <c r="FX78" s="403">
        <f t="shared" si="80"/>
        <v>0</v>
      </c>
      <c r="FY78" s="403">
        <f t="shared" si="80"/>
        <v>0</v>
      </c>
      <c r="FZ78" s="403">
        <f t="shared" si="80"/>
        <v>0</v>
      </c>
      <c r="GA78" s="403">
        <f t="shared" si="80"/>
        <v>0</v>
      </c>
      <c r="GB78" s="403">
        <f t="shared" si="80"/>
        <v>0</v>
      </c>
      <c r="GC78" s="403">
        <f t="shared" si="80"/>
        <v>0</v>
      </c>
      <c r="GD78" s="403">
        <f t="shared" si="80"/>
        <v>0</v>
      </c>
      <c r="GE78" s="403">
        <f t="shared" si="80"/>
        <v>0</v>
      </c>
      <c r="GF78" s="403">
        <f t="shared" si="80"/>
        <v>0</v>
      </c>
      <c r="GG78" s="403">
        <f t="shared" si="80"/>
        <v>0</v>
      </c>
      <c r="GH78" s="403">
        <f t="shared" si="80"/>
        <v>0</v>
      </c>
      <c r="GI78" s="403">
        <f t="shared" si="80"/>
        <v>0</v>
      </c>
      <c r="GJ78" s="403">
        <f t="shared" si="80"/>
        <v>0</v>
      </c>
      <c r="GK78" s="403">
        <f t="shared" si="80"/>
        <v>0</v>
      </c>
      <c r="GL78" s="403">
        <f t="shared" si="80"/>
        <v>0</v>
      </c>
      <c r="GM78" s="403">
        <f t="shared" si="80"/>
        <v>0</v>
      </c>
      <c r="GN78" s="403">
        <f t="shared" si="80"/>
        <v>0</v>
      </c>
      <c r="GO78" s="403">
        <f t="shared" si="80"/>
        <v>0</v>
      </c>
      <c r="GP78" s="403">
        <f t="shared" si="80"/>
        <v>0</v>
      </c>
      <c r="GQ78" s="403"/>
      <c r="GR78" s="403">
        <f t="shared" ref="GR78:JC78" si="81">IF(and($A78-GR$66&gt;=0,$A78-GR$67&lt;0),GR$74,0)</f>
        <v>0</v>
      </c>
      <c r="GS78" s="403">
        <f t="shared" si="81"/>
        <v>0</v>
      </c>
      <c r="GT78" s="403">
        <f t="shared" si="81"/>
        <v>0</v>
      </c>
      <c r="GU78" s="403">
        <f t="shared" si="81"/>
        <v>0</v>
      </c>
      <c r="GV78" s="403">
        <f t="shared" si="81"/>
        <v>0</v>
      </c>
      <c r="GW78" s="403">
        <f t="shared" si="81"/>
        <v>0</v>
      </c>
      <c r="GX78" s="403">
        <f t="shared" si="81"/>
        <v>0</v>
      </c>
      <c r="GY78" s="403">
        <f t="shared" si="81"/>
        <v>0</v>
      </c>
      <c r="GZ78" s="403">
        <f t="shared" si="81"/>
        <v>0</v>
      </c>
      <c r="HA78" s="403">
        <f t="shared" si="81"/>
        <v>0</v>
      </c>
      <c r="HB78" s="403">
        <f t="shared" si="81"/>
        <v>0</v>
      </c>
      <c r="HC78" s="403">
        <f t="shared" si="81"/>
        <v>0</v>
      </c>
      <c r="HD78" s="403">
        <f t="shared" si="81"/>
        <v>0</v>
      </c>
      <c r="HE78" s="403">
        <f t="shared" si="81"/>
        <v>0</v>
      </c>
      <c r="HF78" s="403">
        <f t="shared" si="81"/>
        <v>0</v>
      </c>
      <c r="HG78" s="403">
        <f t="shared" si="81"/>
        <v>0</v>
      </c>
      <c r="HH78" s="403">
        <f t="shared" si="81"/>
        <v>0</v>
      </c>
      <c r="HI78" s="403">
        <f t="shared" si="81"/>
        <v>0</v>
      </c>
      <c r="HJ78" s="403">
        <f t="shared" si="81"/>
        <v>0</v>
      </c>
      <c r="HK78" s="403">
        <f t="shared" si="81"/>
        <v>0</v>
      </c>
      <c r="HL78" s="403">
        <f t="shared" si="81"/>
        <v>0</v>
      </c>
      <c r="HM78" s="403">
        <f t="shared" si="81"/>
        <v>0</v>
      </c>
      <c r="HN78" s="403">
        <f t="shared" si="81"/>
        <v>0</v>
      </c>
      <c r="HO78" s="403">
        <f t="shared" si="81"/>
        <v>0</v>
      </c>
      <c r="HP78" s="403">
        <f t="shared" si="81"/>
        <v>0</v>
      </c>
      <c r="HQ78" s="403">
        <f t="shared" si="81"/>
        <v>0</v>
      </c>
      <c r="HR78" s="403">
        <f t="shared" si="81"/>
        <v>0</v>
      </c>
      <c r="HS78" s="403">
        <f t="shared" si="81"/>
        <v>0</v>
      </c>
      <c r="HT78" s="403">
        <f t="shared" si="81"/>
        <v>0</v>
      </c>
      <c r="HU78" s="403">
        <f t="shared" si="81"/>
        <v>0</v>
      </c>
      <c r="HV78" s="403">
        <f t="shared" si="81"/>
        <v>0</v>
      </c>
      <c r="HW78" s="403">
        <f t="shared" si="81"/>
        <v>0</v>
      </c>
      <c r="HX78" s="403">
        <f t="shared" si="81"/>
        <v>0</v>
      </c>
      <c r="HY78" s="403">
        <f t="shared" si="81"/>
        <v>0</v>
      </c>
      <c r="HZ78" s="403">
        <f t="shared" si="81"/>
        <v>0</v>
      </c>
      <c r="IA78" s="403">
        <f t="shared" si="81"/>
        <v>0</v>
      </c>
      <c r="IB78" s="403">
        <f t="shared" si="81"/>
        <v>0</v>
      </c>
      <c r="IC78" s="403">
        <f t="shared" si="81"/>
        <v>0</v>
      </c>
      <c r="ID78" s="403">
        <f t="shared" si="81"/>
        <v>0</v>
      </c>
      <c r="IE78" s="403">
        <f t="shared" si="81"/>
        <v>0</v>
      </c>
      <c r="IF78" s="403">
        <f t="shared" si="81"/>
        <v>0</v>
      </c>
      <c r="IG78" s="403">
        <f t="shared" si="81"/>
        <v>0</v>
      </c>
      <c r="IH78" s="403">
        <f t="shared" si="81"/>
        <v>0</v>
      </c>
      <c r="II78" s="403">
        <f t="shared" si="81"/>
        <v>0</v>
      </c>
      <c r="IJ78" s="403">
        <f t="shared" si="81"/>
        <v>0</v>
      </c>
      <c r="IK78" s="403">
        <f t="shared" si="81"/>
        <v>0</v>
      </c>
      <c r="IL78" s="403">
        <f t="shared" si="81"/>
        <v>0</v>
      </c>
      <c r="IM78" s="403">
        <f t="shared" si="81"/>
        <v>0</v>
      </c>
      <c r="IN78" s="403">
        <f t="shared" si="81"/>
        <v>0</v>
      </c>
      <c r="IO78" s="403">
        <f t="shared" si="81"/>
        <v>0</v>
      </c>
      <c r="IP78" s="403">
        <f t="shared" si="81"/>
        <v>0</v>
      </c>
      <c r="IQ78" s="403">
        <f t="shared" si="81"/>
        <v>0</v>
      </c>
      <c r="IR78" s="403">
        <f t="shared" si="81"/>
        <v>0</v>
      </c>
      <c r="IS78" s="403">
        <f t="shared" si="81"/>
        <v>0</v>
      </c>
      <c r="IT78" s="403">
        <f t="shared" si="81"/>
        <v>0</v>
      </c>
      <c r="IU78" s="403">
        <f t="shared" si="81"/>
        <v>0</v>
      </c>
      <c r="IV78" s="403">
        <f t="shared" si="81"/>
        <v>0</v>
      </c>
      <c r="IW78" s="403">
        <f t="shared" si="81"/>
        <v>0</v>
      </c>
      <c r="IX78" s="403">
        <f t="shared" si="81"/>
        <v>0</v>
      </c>
      <c r="IY78" s="403">
        <f t="shared" si="81"/>
        <v>0</v>
      </c>
      <c r="IZ78" s="403">
        <f t="shared" si="81"/>
        <v>0</v>
      </c>
      <c r="JA78" s="403">
        <f t="shared" si="81"/>
        <v>0</v>
      </c>
      <c r="JB78" s="403">
        <f t="shared" si="81"/>
        <v>0</v>
      </c>
      <c r="JC78" s="403">
        <f t="shared" si="81"/>
        <v>0</v>
      </c>
      <c r="JD78" s="403"/>
      <c r="JE78" s="403">
        <f t="shared" ref="JE78:LP78" si="82">IF(and($A78-JE$66&gt;=0,$A78-JE$67&lt;0),JE$74,0)</f>
        <v>0</v>
      </c>
      <c r="JF78" s="403">
        <f t="shared" si="82"/>
        <v>0</v>
      </c>
      <c r="JG78" s="403">
        <f t="shared" si="82"/>
        <v>0</v>
      </c>
      <c r="JH78" s="403">
        <f t="shared" si="82"/>
        <v>0</v>
      </c>
      <c r="JI78" s="403">
        <f t="shared" si="82"/>
        <v>0</v>
      </c>
      <c r="JJ78" s="403">
        <f t="shared" si="82"/>
        <v>0</v>
      </c>
      <c r="JK78" s="403">
        <f t="shared" si="82"/>
        <v>0</v>
      </c>
      <c r="JL78" s="403">
        <f t="shared" si="82"/>
        <v>0</v>
      </c>
      <c r="JM78" s="403">
        <f t="shared" si="82"/>
        <v>0</v>
      </c>
      <c r="JN78" s="403">
        <f t="shared" si="82"/>
        <v>0</v>
      </c>
      <c r="JO78" s="403">
        <f t="shared" si="82"/>
        <v>0</v>
      </c>
      <c r="JP78" s="403">
        <f t="shared" si="82"/>
        <v>0</v>
      </c>
      <c r="JQ78" s="403">
        <f t="shared" si="82"/>
        <v>0</v>
      </c>
      <c r="JR78" s="403">
        <f t="shared" si="82"/>
        <v>0</v>
      </c>
      <c r="JS78" s="403">
        <f t="shared" si="82"/>
        <v>0</v>
      </c>
      <c r="JT78" s="403">
        <f t="shared" si="82"/>
        <v>0</v>
      </c>
      <c r="JU78" s="403">
        <f t="shared" si="82"/>
        <v>0</v>
      </c>
      <c r="JV78" s="403">
        <f t="shared" si="82"/>
        <v>0</v>
      </c>
      <c r="JW78" s="403">
        <f t="shared" si="82"/>
        <v>0</v>
      </c>
      <c r="JX78" s="403">
        <f t="shared" si="82"/>
        <v>0</v>
      </c>
      <c r="JY78" s="403">
        <f t="shared" si="82"/>
        <v>0</v>
      </c>
      <c r="JZ78" s="403">
        <f t="shared" si="82"/>
        <v>0</v>
      </c>
      <c r="KA78" s="403">
        <f t="shared" si="82"/>
        <v>0</v>
      </c>
      <c r="KB78" s="403">
        <f t="shared" si="82"/>
        <v>0</v>
      </c>
      <c r="KC78" s="403">
        <f t="shared" si="82"/>
        <v>0</v>
      </c>
      <c r="KD78" s="403">
        <f t="shared" si="82"/>
        <v>0</v>
      </c>
      <c r="KE78" s="403">
        <f t="shared" si="82"/>
        <v>0</v>
      </c>
      <c r="KF78" s="403">
        <f t="shared" si="82"/>
        <v>0</v>
      </c>
      <c r="KG78" s="403">
        <f t="shared" si="82"/>
        <v>0</v>
      </c>
      <c r="KH78" s="403">
        <f t="shared" si="82"/>
        <v>0</v>
      </c>
      <c r="KI78" s="403">
        <f t="shared" si="82"/>
        <v>0</v>
      </c>
      <c r="KJ78" s="403">
        <f t="shared" si="82"/>
        <v>0</v>
      </c>
      <c r="KK78" s="403">
        <f t="shared" si="82"/>
        <v>0</v>
      </c>
      <c r="KL78" s="403">
        <f t="shared" si="82"/>
        <v>0</v>
      </c>
      <c r="KM78" s="403">
        <f t="shared" si="82"/>
        <v>0</v>
      </c>
      <c r="KN78" s="403">
        <f t="shared" si="82"/>
        <v>0</v>
      </c>
      <c r="KO78" s="403">
        <f t="shared" si="82"/>
        <v>0</v>
      </c>
      <c r="KP78" s="403">
        <f t="shared" si="82"/>
        <v>0</v>
      </c>
      <c r="KQ78" s="403">
        <f t="shared" si="82"/>
        <v>0</v>
      </c>
      <c r="KR78" s="403">
        <f t="shared" si="82"/>
        <v>0</v>
      </c>
      <c r="KS78" s="403">
        <f t="shared" si="82"/>
        <v>0</v>
      </c>
      <c r="KT78" s="403">
        <f t="shared" si="82"/>
        <v>0</v>
      </c>
      <c r="KU78" s="403">
        <f t="shared" si="82"/>
        <v>0</v>
      </c>
      <c r="KV78" s="403">
        <f t="shared" si="82"/>
        <v>0</v>
      </c>
      <c r="KW78" s="403">
        <f t="shared" si="82"/>
        <v>0</v>
      </c>
      <c r="KX78" s="403">
        <f t="shared" si="82"/>
        <v>0</v>
      </c>
      <c r="KY78" s="403">
        <f t="shared" si="82"/>
        <v>0</v>
      </c>
      <c r="KZ78" s="403">
        <f t="shared" si="82"/>
        <v>0</v>
      </c>
      <c r="LA78" s="403">
        <f t="shared" si="82"/>
        <v>0</v>
      </c>
      <c r="LB78" s="403">
        <f t="shared" si="82"/>
        <v>0</v>
      </c>
      <c r="LC78" s="403">
        <f t="shared" si="82"/>
        <v>0</v>
      </c>
      <c r="LD78" s="403">
        <f t="shared" si="82"/>
        <v>0</v>
      </c>
      <c r="LE78" s="403">
        <f t="shared" si="82"/>
        <v>0</v>
      </c>
      <c r="LF78" s="403">
        <f t="shared" si="82"/>
        <v>0</v>
      </c>
      <c r="LG78" s="403">
        <f t="shared" si="82"/>
        <v>0</v>
      </c>
      <c r="LH78" s="403">
        <f t="shared" si="82"/>
        <v>0</v>
      </c>
      <c r="LI78" s="403">
        <f t="shared" si="82"/>
        <v>0</v>
      </c>
      <c r="LJ78" s="403">
        <f t="shared" si="82"/>
        <v>0</v>
      </c>
      <c r="LK78" s="403">
        <f t="shared" si="82"/>
        <v>0</v>
      </c>
      <c r="LL78" s="403">
        <f t="shared" si="82"/>
        <v>0</v>
      </c>
      <c r="LM78" s="403">
        <f t="shared" si="82"/>
        <v>0</v>
      </c>
      <c r="LN78" s="403">
        <f t="shared" si="82"/>
        <v>0</v>
      </c>
      <c r="LO78" s="403">
        <f t="shared" si="82"/>
        <v>0</v>
      </c>
      <c r="LP78" s="403">
        <f t="shared" si="82"/>
        <v>0</v>
      </c>
    </row>
    <row r="79">
      <c r="A79" s="331" t="str">
        <f t="shared" si="77"/>
        <v>06-2023</v>
      </c>
      <c r="B79" s="346">
        <f t="shared" si="70"/>
        <v>8619179.453</v>
      </c>
      <c r="C79" s="346">
        <f t="shared" si="71"/>
        <v>1.057521099</v>
      </c>
      <c r="D79" s="404"/>
      <c r="E79" s="403">
        <f t="shared" ref="E79:BP79" si="83">IF(and($A79-E$66&gt;=0,$A79-E$67&lt;0),E$74,0)</f>
        <v>0</v>
      </c>
      <c r="F79" s="403">
        <f t="shared" si="83"/>
        <v>0</v>
      </c>
      <c r="G79" s="403">
        <f t="shared" si="83"/>
        <v>0</v>
      </c>
      <c r="H79" s="403">
        <f t="shared" si="83"/>
        <v>0</v>
      </c>
      <c r="I79" s="403">
        <f t="shared" si="83"/>
        <v>0</v>
      </c>
      <c r="J79" s="403">
        <f t="shared" si="83"/>
        <v>0</v>
      </c>
      <c r="K79" s="403">
        <f t="shared" si="83"/>
        <v>128418.77</v>
      </c>
      <c r="L79" s="403">
        <f t="shared" si="83"/>
        <v>87232.36</v>
      </c>
      <c r="M79" s="403">
        <f t="shared" si="83"/>
        <v>99881.32</v>
      </c>
      <c r="N79" s="403">
        <f t="shared" si="83"/>
        <v>223221.57</v>
      </c>
      <c r="O79" s="403">
        <f t="shared" si="83"/>
        <v>180593.29</v>
      </c>
      <c r="P79" s="403">
        <f t="shared" si="83"/>
        <v>91968.82</v>
      </c>
      <c r="Q79" s="403">
        <f t="shared" si="83"/>
        <v>102434.8</v>
      </c>
      <c r="R79" s="403">
        <f t="shared" si="83"/>
        <v>181860.19</v>
      </c>
      <c r="S79" s="403">
        <f t="shared" si="83"/>
        <v>208031.99</v>
      </c>
      <c r="T79" s="403">
        <f t="shared" si="83"/>
        <v>217515.94</v>
      </c>
      <c r="U79" s="403">
        <f t="shared" si="83"/>
        <v>195596.52</v>
      </c>
      <c r="V79" s="403">
        <f t="shared" si="83"/>
        <v>184028.25</v>
      </c>
      <c r="W79" s="403">
        <f t="shared" si="83"/>
        <v>168878.71</v>
      </c>
      <c r="X79" s="403">
        <f t="shared" si="83"/>
        <v>162441.03</v>
      </c>
      <c r="Y79" s="403">
        <f t="shared" si="83"/>
        <v>134043.44</v>
      </c>
      <c r="Z79" s="403">
        <f t="shared" si="83"/>
        <v>835.25</v>
      </c>
      <c r="AA79" s="403">
        <f t="shared" si="83"/>
        <v>175069.23</v>
      </c>
      <c r="AB79" s="403">
        <f t="shared" si="83"/>
        <v>159907.69</v>
      </c>
      <c r="AC79" s="403">
        <f t="shared" si="83"/>
        <v>183879.61</v>
      </c>
      <c r="AD79" s="403">
        <f t="shared" si="83"/>
        <v>184851.11</v>
      </c>
      <c r="AE79" s="403">
        <f t="shared" si="83"/>
        <v>240730.29</v>
      </c>
      <c r="AF79" s="403">
        <f t="shared" si="83"/>
        <v>112998.23</v>
      </c>
      <c r="AG79" s="403">
        <f t="shared" si="83"/>
        <v>126237</v>
      </c>
      <c r="AH79" s="403">
        <f t="shared" si="83"/>
        <v>9142.22</v>
      </c>
      <c r="AI79" s="403">
        <f t="shared" si="83"/>
        <v>186686.77</v>
      </c>
      <c r="AJ79" s="403">
        <f t="shared" si="83"/>
        <v>42000</v>
      </c>
      <c r="AK79" s="403">
        <f t="shared" si="83"/>
        <v>271017.63</v>
      </c>
      <c r="AL79" s="403">
        <f t="shared" si="83"/>
        <v>5000</v>
      </c>
      <c r="AM79" s="403">
        <f t="shared" si="83"/>
        <v>127756.57</v>
      </c>
      <c r="AN79" s="403">
        <f t="shared" si="83"/>
        <v>237115.24</v>
      </c>
      <c r="AO79" s="403">
        <f t="shared" si="83"/>
        <v>158167.25</v>
      </c>
      <c r="AP79" s="403">
        <f t="shared" si="83"/>
        <v>103015</v>
      </c>
      <c r="AQ79" s="403">
        <f t="shared" si="83"/>
        <v>155500</v>
      </c>
      <c r="AR79" s="403">
        <f t="shared" si="83"/>
        <v>167620.78</v>
      </c>
      <c r="AS79" s="403">
        <f t="shared" si="83"/>
        <v>191134.2</v>
      </c>
      <c r="AT79" s="403">
        <f t="shared" si="83"/>
        <v>283068.43</v>
      </c>
      <c r="AU79" s="403">
        <f t="shared" si="83"/>
        <v>114804.31</v>
      </c>
      <c r="AV79" s="403">
        <f t="shared" si="83"/>
        <v>109785.34</v>
      </c>
      <c r="AW79" s="403">
        <f t="shared" si="83"/>
        <v>48000</v>
      </c>
      <c r="AX79" s="403">
        <f t="shared" si="83"/>
        <v>164702</v>
      </c>
      <c r="AY79" s="403">
        <f t="shared" si="83"/>
        <v>223255</v>
      </c>
      <c r="AZ79" s="403">
        <f t="shared" si="83"/>
        <v>72000</v>
      </c>
      <c r="BA79" s="403">
        <f t="shared" si="83"/>
        <v>97799.52</v>
      </c>
      <c r="BB79" s="403">
        <f t="shared" si="83"/>
        <v>242596.66</v>
      </c>
      <c r="BC79" s="403">
        <f t="shared" si="83"/>
        <v>108292.85</v>
      </c>
      <c r="BD79" s="403">
        <f t="shared" si="83"/>
        <v>238900</v>
      </c>
      <c r="BE79" s="403">
        <f t="shared" si="83"/>
        <v>101455.9</v>
      </c>
      <c r="BF79" s="403">
        <f t="shared" si="83"/>
        <v>23511.76</v>
      </c>
      <c r="BG79" s="403">
        <f t="shared" si="83"/>
        <v>20008.84</v>
      </c>
      <c r="BH79" s="403">
        <f t="shared" si="83"/>
        <v>77858.98</v>
      </c>
      <c r="BI79" s="403">
        <f t="shared" si="83"/>
        <v>45000</v>
      </c>
      <c r="BJ79" s="403">
        <f t="shared" si="83"/>
        <v>124565</v>
      </c>
      <c r="BK79" s="403">
        <f t="shared" si="83"/>
        <v>25000</v>
      </c>
      <c r="BL79" s="403">
        <f t="shared" si="83"/>
        <v>29885</v>
      </c>
      <c r="BM79" s="403">
        <f t="shared" si="83"/>
        <v>33809.25</v>
      </c>
      <c r="BN79" s="403">
        <f t="shared" si="83"/>
        <v>10969.85</v>
      </c>
      <c r="BO79" s="403">
        <f t="shared" si="83"/>
        <v>77861.76</v>
      </c>
      <c r="BP79" s="403">
        <f t="shared" si="83"/>
        <v>10058</v>
      </c>
      <c r="BQ79" s="403"/>
      <c r="BR79" s="403">
        <f t="shared" ref="BR79:EC79" si="84">IF(and($A79-BR$66&gt;=0,$A79-BR$67&lt;0),BR$74,0)</f>
        <v>255794.4211</v>
      </c>
      <c r="BS79" s="403">
        <f t="shared" si="84"/>
        <v>149970.1148</v>
      </c>
      <c r="BT79" s="403">
        <f t="shared" si="84"/>
        <v>185349.7365</v>
      </c>
      <c r="BU79" s="403">
        <f t="shared" si="84"/>
        <v>195537.7067</v>
      </c>
      <c r="BV79" s="403">
        <f t="shared" si="84"/>
        <v>178015.6524</v>
      </c>
      <c r="BW79" s="403">
        <f t="shared" si="84"/>
        <v>166512.3011</v>
      </c>
      <c r="BX79" s="403">
        <f t="shared" si="84"/>
        <v>0</v>
      </c>
      <c r="BY79" s="403">
        <f t="shared" si="84"/>
        <v>0</v>
      </c>
      <c r="BZ79" s="403">
        <f t="shared" si="84"/>
        <v>0</v>
      </c>
      <c r="CA79" s="403">
        <f t="shared" si="84"/>
        <v>0</v>
      </c>
      <c r="CB79" s="403">
        <f t="shared" si="84"/>
        <v>0</v>
      </c>
      <c r="CC79" s="403">
        <f t="shared" si="84"/>
        <v>0</v>
      </c>
      <c r="CD79" s="403">
        <f t="shared" si="84"/>
        <v>0</v>
      </c>
      <c r="CE79" s="403">
        <f t="shared" si="84"/>
        <v>0</v>
      </c>
      <c r="CF79" s="403">
        <f t="shared" si="84"/>
        <v>0</v>
      </c>
      <c r="CG79" s="403">
        <f t="shared" si="84"/>
        <v>0</v>
      </c>
      <c r="CH79" s="403">
        <f t="shared" si="84"/>
        <v>0</v>
      </c>
      <c r="CI79" s="403">
        <f t="shared" si="84"/>
        <v>0</v>
      </c>
      <c r="CJ79" s="403">
        <f t="shared" si="84"/>
        <v>0</v>
      </c>
      <c r="CK79" s="403">
        <f t="shared" si="84"/>
        <v>0</v>
      </c>
      <c r="CL79" s="403">
        <f t="shared" si="84"/>
        <v>0</v>
      </c>
      <c r="CM79" s="403">
        <f t="shared" si="84"/>
        <v>0</v>
      </c>
      <c r="CN79" s="403">
        <f t="shared" si="84"/>
        <v>0</v>
      </c>
      <c r="CO79" s="403">
        <f t="shared" si="84"/>
        <v>0</v>
      </c>
      <c r="CP79" s="403">
        <f t="shared" si="84"/>
        <v>0</v>
      </c>
      <c r="CQ79" s="403">
        <f t="shared" si="84"/>
        <v>0</v>
      </c>
      <c r="CR79" s="403">
        <f t="shared" si="84"/>
        <v>0</v>
      </c>
      <c r="CS79" s="403">
        <f t="shared" si="84"/>
        <v>0</v>
      </c>
      <c r="CT79" s="403">
        <f t="shared" si="84"/>
        <v>0</v>
      </c>
      <c r="CU79" s="403">
        <f t="shared" si="84"/>
        <v>0</v>
      </c>
      <c r="CV79" s="403">
        <f t="shared" si="84"/>
        <v>0</v>
      </c>
      <c r="CW79" s="403">
        <f t="shared" si="84"/>
        <v>0</v>
      </c>
      <c r="CX79" s="403">
        <f t="shared" si="84"/>
        <v>0</v>
      </c>
      <c r="CY79" s="403">
        <f t="shared" si="84"/>
        <v>0</v>
      </c>
      <c r="CZ79" s="403">
        <f t="shared" si="84"/>
        <v>0</v>
      </c>
      <c r="DA79" s="403">
        <f t="shared" si="84"/>
        <v>0</v>
      </c>
      <c r="DB79" s="403">
        <f t="shared" si="84"/>
        <v>0</v>
      </c>
      <c r="DC79" s="403">
        <f t="shared" si="84"/>
        <v>0</v>
      </c>
      <c r="DD79" s="403">
        <f t="shared" si="84"/>
        <v>0</v>
      </c>
      <c r="DE79" s="403">
        <f t="shared" si="84"/>
        <v>0</v>
      </c>
      <c r="DF79" s="403">
        <f t="shared" si="84"/>
        <v>0</v>
      </c>
      <c r="DG79" s="403">
        <f t="shared" si="84"/>
        <v>0</v>
      </c>
      <c r="DH79" s="403">
        <f t="shared" si="84"/>
        <v>0</v>
      </c>
      <c r="DI79" s="403">
        <f t="shared" si="84"/>
        <v>0</v>
      </c>
      <c r="DJ79" s="403">
        <f t="shared" si="84"/>
        <v>0</v>
      </c>
      <c r="DK79" s="403">
        <f t="shared" si="84"/>
        <v>0</v>
      </c>
      <c r="DL79" s="403">
        <f t="shared" si="84"/>
        <v>0</v>
      </c>
      <c r="DM79" s="403">
        <f t="shared" si="84"/>
        <v>0</v>
      </c>
      <c r="DN79" s="403">
        <f t="shared" si="84"/>
        <v>0</v>
      </c>
      <c r="DO79" s="403">
        <f t="shared" si="84"/>
        <v>0</v>
      </c>
      <c r="DP79" s="403">
        <f t="shared" si="84"/>
        <v>0</v>
      </c>
      <c r="DQ79" s="403">
        <f t="shared" si="84"/>
        <v>0</v>
      </c>
      <c r="DR79" s="403">
        <f t="shared" si="84"/>
        <v>0</v>
      </c>
      <c r="DS79" s="403">
        <f t="shared" si="84"/>
        <v>0</v>
      </c>
      <c r="DT79" s="403">
        <f t="shared" si="84"/>
        <v>0</v>
      </c>
      <c r="DU79" s="403">
        <f t="shared" si="84"/>
        <v>0</v>
      </c>
      <c r="DV79" s="403">
        <f t="shared" si="84"/>
        <v>0</v>
      </c>
      <c r="DW79" s="403">
        <f t="shared" si="84"/>
        <v>0</v>
      </c>
      <c r="DX79" s="403">
        <f t="shared" si="84"/>
        <v>0</v>
      </c>
      <c r="DY79" s="403">
        <f t="shared" si="84"/>
        <v>0</v>
      </c>
      <c r="DZ79" s="403">
        <f t="shared" si="84"/>
        <v>0</v>
      </c>
      <c r="EA79" s="403">
        <f t="shared" si="84"/>
        <v>0</v>
      </c>
      <c r="EB79" s="403">
        <f t="shared" si="84"/>
        <v>0</v>
      </c>
      <c r="EC79" s="403">
        <f t="shared" si="84"/>
        <v>0</v>
      </c>
      <c r="EE79" s="403">
        <f t="shared" ref="EE79:GP79" si="85">IF(and($A79-EE$66&gt;=0,$A79-EE$67&lt;0),EE$74,0)</f>
        <v>0</v>
      </c>
      <c r="EF79" s="403">
        <f t="shared" si="85"/>
        <v>0</v>
      </c>
      <c r="EG79" s="403">
        <f t="shared" si="85"/>
        <v>0</v>
      </c>
      <c r="EH79" s="403">
        <f t="shared" si="85"/>
        <v>0</v>
      </c>
      <c r="EI79" s="403">
        <f t="shared" si="85"/>
        <v>0</v>
      </c>
      <c r="EJ79" s="403">
        <f t="shared" si="85"/>
        <v>0</v>
      </c>
      <c r="EK79" s="403">
        <f t="shared" si="85"/>
        <v>0</v>
      </c>
      <c r="EL79" s="403">
        <f t="shared" si="85"/>
        <v>0</v>
      </c>
      <c r="EM79" s="403">
        <f t="shared" si="85"/>
        <v>0</v>
      </c>
      <c r="EN79" s="403">
        <f t="shared" si="85"/>
        <v>0</v>
      </c>
      <c r="EO79" s="403">
        <f t="shared" si="85"/>
        <v>0</v>
      </c>
      <c r="EP79" s="403">
        <f t="shared" si="85"/>
        <v>0</v>
      </c>
      <c r="EQ79" s="403">
        <f t="shared" si="85"/>
        <v>0</v>
      </c>
      <c r="ER79" s="403">
        <f t="shared" si="85"/>
        <v>0</v>
      </c>
      <c r="ES79" s="403">
        <f t="shared" si="85"/>
        <v>0</v>
      </c>
      <c r="ET79" s="403">
        <f t="shared" si="85"/>
        <v>0</v>
      </c>
      <c r="EU79" s="403">
        <f t="shared" si="85"/>
        <v>0</v>
      </c>
      <c r="EV79" s="403">
        <f t="shared" si="85"/>
        <v>0</v>
      </c>
      <c r="EW79" s="403">
        <f t="shared" si="85"/>
        <v>0</v>
      </c>
      <c r="EX79" s="403">
        <f t="shared" si="85"/>
        <v>0</v>
      </c>
      <c r="EY79" s="403">
        <f t="shared" si="85"/>
        <v>0</v>
      </c>
      <c r="EZ79" s="403">
        <f t="shared" si="85"/>
        <v>0</v>
      </c>
      <c r="FA79" s="403">
        <f t="shared" si="85"/>
        <v>0</v>
      </c>
      <c r="FB79" s="403">
        <f t="shared" si="85"/>
        <v>0</v>
      </c>
      <c r="FC79" s="403">
        <f t="shared" si="85"/>
        <v>0</v>
      </c>
      <c r="FD79" s="403">
        <f t="shared" si="85"/>
        <v>0</v>
      </c>
      <c r="FE79" s="403">
        <f t="shared" si="85"/>
        <v>0</v>
      </c>
      <c r="FF79" s="403">
        <f t="shared" si="85"/>
        <v>0</v>
      </c>
      <c r="FG79" s="403">
        <f t="shared" si="85"/>
        <v>0</v>
      </c>
      <c r="FH79" s="403">
        <f t="shared" si="85"/>
        <v>0</v>
      </c>
      <c r="FI79" s="403">
        <f t="shared" si="85"/>
        <v>0</v>
      </c>
      <c r="FJ79" s="403">
        <f t="shared" si="85"/>
        <v>0</v>
      </c>
      <c r="FK79" s="403">
        <f t="shared" si="85"/>
        <v>0</v>
      </c>
      <c r="FL79" s="403">
        <f t="shared" si="85"/>
        <v>0</v>
      </c>
      <c r="FM79" s="403">
        <f t="shared" si="85"/>
        <v>0</v>
      </c>
      <c r="FN79" s="403">
        <f t="shared" si="85"/>
        <v>0</v>
      </c>
      <c r="FO79" s="403">
        <f t="shared" si="85"/>
        <v>0</v>
      </c>
      <c r="FP79" s="403">
        <f t="shared" si="85"/>
        <v>0</v>
      </c>
      <c r="FQ79" s="403">
        <f t="shared" si="85"/>
        <v>0</v>
      </c>
      <c r="FR79" s="403">
        <f t="shared" si="85"/>
        <v>0</v>
      </c>
      <c r="FS79" s="403">
        <f t="shared" si="85"/>
        <v>0</v>
      </c>
      <c r="FT79" s="403">
        <f t="shared" si="85"/>
        <v>0</v>
      </c>
      <c r="FU79" s="403">
        <f t="shared" si="85"/>
        <v>0</v>
      </c>
      <c r="FV79" s="403">
        <f t="shared" si="85"/>
        <v>0</v>
      </c>
      <c r="FW79" s="403">
        <f t="shared" si="85"/>
        <v>0</v>
      </c>
      <c r="FX79" s="403">
        <f t="shared" si="85"/>
        <v>0</v>
      </c>
      <c r="FY79" s="403">
        <f t="shared" si="85"/>
        <v>0</v>
      </c>
      <c r="FZ79" s="403">
        <f t="shared" si="85"/>
        <v>0</v>
      </c>
      <c r="GA79" s="403">
        <f t="shared" si="85"/>
        <v>0</v>
      </c>
      <c r="GB79" s="403">
        <f t="shared" si="85"/>
        <v>0</v>
      </c>
      <c r="GC79" s="403">
        <f t="shared" si="85"/>
        <v>0</v>
      </c>
      <c r="GD79" s="403">
        <f t="shared" si="85"/>
        <v>0</v>
      </c>
      <c r="GE79" s="403">
        <f t="shared" si="85"/>
        <v>0</v>
      </c>
      <c r="GF79" s="403">
        <f t="shared" si="85"/>
        <v>0</v>
      </c>
      <c r="GG79" s="403">
        <f t="shared" si="85"/>
        <v>0</v>
      </c>
      <c r="GH79" s="403">
        <f t="shared" si="85"/>
        <v>0</v>
      </c>
      <c r="GI79" s="403">
        <f t="shared" si="85"/>
        <v>0</v>
      </c>
      <c r="GJ79" s="403">
        <f t="shared" si="85"/>
        <v>0</v>
      </c>
      <c r="GK79" s="403">
        <f t="shared" si="85"/>
        <v>0</v>
      </c>
      <c r="GL79" s="403">
        <f t="shared" si="85"/>
        <v>0</v>
      </c>
      <c r="GM79" s="403">
        <f t="shared" si="85"/>
        <v>0</v>
      </c>
      <c r="GN79" s="403">
        <f t="shared" si="85"/>
        <v>0</v>
      </c>
      <c r="GO79" s="403">
        <f t="shared" si="85"/>
        <v>0</v>
      </c>
      <c r="GP79" s="403">
        <f t="shared" si="85"/>
        <v>0</v>
      </c>
      <c r="GQ79" s="403"/>
      <c r="GR79" s="403">
        <f t="shared" ref="GR79:JC79" si="86">IF(and($A79-GR$66&gt;=0,$A79-GR$67&lt;0),GR$74,0)</f>
        <v>0</v>
      </c>
      <c r="GS79" s="403">
        <f t="shared" si="86"/>
        <v>0</v>
      </c>
      <c r="GT79" s="403">
        <f t="shared" si="86"/>
        <v>0</v>
      </c>
      <c r="GU79" s="403">
        <f t="shared" si="86"/>
        <v>0</v>
      </c>
      <c r="GV79" s="403">
        <f t="shared" si="86"/>
        <v>0</v>
      </c>
      <c r="GW79" s="403">
        <f t="shared" si="86"/>
        <v>0</v>
      </c>
      <c r="GX79" s="403">
        <f t="shared" si="86"/>
        <v>0</v>
      </c>
      <c r="GY79" s="403">
        <f t="shared" si="86"/>
        <v>0</v>
      </c>
      <c r="GZ79" s="403">
        <f t="shared" si="86"/>
        <v>0</v>
      </c>
      <c r="HA79" s="403">
        <f t="shared" si="86"/>
        <v>0</v>
      </c>
      <c r="HB79" s="403">
        <f t="shared" si="86"/>
        <v>0</v>
      </c>
      <c r="HC79" s="403">
        <f t="shared" si="86"/>
        <v>0</v>
      </c>
      <c r="HD79" s="403">
        <f t="shared" si="86"/>
        <v>0</v>
      </c>
      <c r="HE79" s="403">
        <f t="shared" si="86"/>
        <v>0</v>
      </c>
      <c r="HF79" s="403">
        <f t="shared" si="86"/>
        <v>0</v>
      </c>
      <c r="HG79" s="403">
        <f t="shared" si="86"/>
        <v>0</v>
      </c>
      <c r="HH79" s="403">
        <f t="shared" si="86"/>
        <v>0</v>
      </c>
      <c r="HI79" s="403">
        <f t="shared" si="86"/>
        <v>0</v>
      </c>
      <c r="HJ79" s="403">
        <f t="shared" si="86"/>
        <v>0</v>
      </c>
      <c r="HK79" s="403">
        <f t="shared" si="86"/>
        <v>0</v>
      </c>
      <c r="HL79" s="403">
        <f t="shared" si="86"/>
        <v>0</v>
      </c>
      <c r="HM79" s="403">
        <f t="shared" si="86"/>
        <v>0</v>
      </c>
      <c r="HN79" s="403">
        <f t="shared" si="86"/>
        <v>0</v>
      </c>
      <c r="HO79" s="403">
        <f t="shared" si="86"/>
        <v>0</v>
      </c>
      <c r="HP79" s="403">
        <f t="shared" si="86"/>
        <v>0</v>
      </c>
      <c r="HQ79" s="403">
        <f t="shared" si="86"/>
        <v>0</v>
      </c>
      <c r="HR79" s="403">
        <f t="shared" si="86"/>
        <v>0</v>
      </c>
      <c r="HS79" s="403">
        <f t="shared" si="86"/>
        <v>0</v>
      </c>
      <c r="HT79" s="403">
        <f t="shared" si="86"/>
        <v>0</v>
      </c>
      <c r="HU79" s="403">
        <f t="shared" si="86"/>
        <v>0</v>
      </c>
      <c r="HV79" s="403">
        <f t="shared" si="86"/>
        <v>0</v>
      </c>
      <c r="HW79" s="403">
        <f t="shared" si="86"/>
        <v>0</v>
      </c>
      <c r="HX79" s="403">
        <f t="shared" si="86"/>
        <v>0</v>
      </c>
      <c r="HY79" s="403">
        <f t="shared" si="86"/>
        <v>0</v>
      </c>
      <c r="HZ79" s="403">
        <f t="shared" si="86"/>
        <v>0</v>
      </c>
      <c r="IA79" s="403">
        <f t="shared" si="86"/>
        <v>0</v>
      </c>
      <c r="IB79" s="403">
        <f t="shared" si="86"/>
        <v>0</v>
      </c>
      <c r="IC79" s="403">
        <f t="shared" si="86"/>
        <v>0</v>
      </c>
      <c r="ID79" s="403">
        <f t="shared" si="86"/>
        <v>0</v>
      </c>
      <c r="IE79" s="403">
        <f t="shared" si="86"/>
        <v>0</v>
      </c>
      <c r="IF79" s="403">
        <f t="shared" si="86"/>
        <v>0</v>
      </c>
      <c r="IG79" s="403">
        <f t="shared" si="86"/>
        <v>0</v>
      </c>
      <c r="IH79" s="403">
        <f t="shared" si="86"/>
        <v>0</v>
      </c>
      <c r="II79" s="403">
        <f t="shared" si="86"/>
        <v>0</v>
      </c>
      <c r="IJ79" s="403">
        <f t="shared" si="86"/>
        <v>0</v>
      </c>
      <c r="IK79" s="403">
        <f t="shared" si="86"/>
        <v>0</v>
      </c>
      <c r="IL79" s="403">
        <f t="shared" si="86"/>
        <v>0</v>
      </c>
      <c r="IM79" s="403">
        <f t="shared" si="86"/>
        <v>0</v>
      </c>
      <c r="IN79" s="403">
        <f t="shared" si="86"/>
        <v>0</v>
      </c>
      <c r="IO79" s="403">
        <f t="shared" si="86"/>
        <v>0</v>
      </c>
      <c r="IP79" s="403">
        <f t="shared" si="86"/>
        <v>0</v>
      </c>
      <c r="IQ79" s="403">
        <f t="shared" si="86"/>
        <v>0</v>
      </c>
      <c r="IR79" s="403">
        <f t="shared" si="86"/>
        <v>0</v>
      </c>
      <c r="IS79" s="403">
        <f t="shared" si="86"/>
        <v>0</v>
      </c>
      <c r="IT79" s="403">
        <f t="shared" si="86"/>
        <v>0</v>
      </c>
      <c r="IU79" s="403">
        <f t="shared" si="86"/>
        <v>0</v>
      </c>
      <c r="IV79" s="403">
        <f t="shared" si="86"/>
        <v>0</v>
      </c>
      <c r="IW79" s="403">
        <f t="shared" si="86"/>
        <v>0</v>
      </c>
      <c r="IX79" s="403">
        <f t="shared" si="86"/>
        <v>0</v>
      </c>
      <c r="IY79" s="403">
        <f t="shared" si="86"/>
        <v>0</v>
      </c>
      <c r="IZ79" s="403">
        <f t="shared" si="86"/>
        <v>0</v>
      </c>
      <c r="JA79" s="403">
        <f t="shared" si="86"/>
        <v>0</v>
      </c>
      <c r="JB79" s="403">
        <f t="shared" si="86"/>
        <v>0</v>
      </c>
      <c r="JC79" s="403">
        <f t="shared" si="86"/>
        <v>0</v>
      </c>
      <c r="JD79" s="403"/>
      <c r="JE79" s="403">
        <f t="shared" ref="JE79:LP79" si="87">IF(and($A79-JE$66&gt;=0,$A79-JE$67&lt;0),JE$74,0)</f>
        <v>0</v>
      </c>
      <c r="JF79" s="403">
        <f t="shared" si="87"/>
        <v>0</v>
      </c>
      <c r="JG79" s="403">
        <f t="shared" si="87"/>
        <v>0</v>
      </c>
      <c r="JH79" s="403">
        <f t="shared" si="87"/>
        <v>0</v>
      </c>
      <c r="JI79" s="403">
        <f t="shared" si="87"/>
        <v>0</v>
      </c>
      <c r="JJ79" s="403">
        <f t="shared" si="87"/>
        <v>0</v>
      </c>
      <c r="JK79" s="403">
        <f t="shared" si="87"/>
        <v>0</v>
      </c>
      <c r="JL79" s="403">
        <f t="shared" si="87"/>
        <v>0</v>
      </c>
      <c r="JM79" s="403">
        <f t="shared" si="87"/>
        <v>0</v>
      </c>
      <c r="JN79" s="403">
        <f t="shared" si="87"/>
        <v>0</v>
      </c>
      <c r="JO79" s="403">
        <f t="shared" si="87"/>
        <v>0</v>
      </c>
      <c r="JP79" s="403">
        <f t="shared" si="87"/>
        <v>0</v>
      </c>
      <c r="JQ79" s="403">
        <f t="shared" si="87"/>
        <v>0</v>
      </c>
      <c r="JR79" s="403">
        <f t="shared" si="87"/>
        <v>0</v>
      </c>
      <c r="JS79" s="403">
        <f t="shared" si="87"/>
        <v>0</v>
      </c>
      <c r="JT79" s="403">
        <f t="shared" si="87"/>
        <v>0</v>
      </c>
      <c r="JU79" s="403">
        <f t="shared" si="87"/>
        <v>0</v>
      </c>
      <c r="JV79" s="403">
        <f t="shared" si="87"/>
        <v>0</v>
      </c>
      <c r="JW79" s="403">
        <f t="shared" si="87"/>
        <v>0</v>
      </c>
      <c r="JX79" s="403">
        <f t="shared" si="87"/>
        <v>0</v>
      </c>
      <c r="JY79" s="403">
        <f t="shared" si="87"/>
        <v>0</v>
      </c>
      <c r="JZ79" s="403">
        <f t="shared" si="87"/>
        <v>0</v>
      </c>
      <c r="KA79" s="403">
        <f t="shared" si="87"/>
        <v>0</v>
      </c>
      <c r="KB79" s="403">
        <f t="shared" si="87"/>
        <v>0</v>
      </c>
      <c r="KC79" s="403">
        <f t="shared" si="87"/>
        <v>0</v>
      </c>
      <c r="KD79" s="403">
        <f t="shared" si="87"/>
        <v>0</v>
      </c>
      <c r="KE79" s="403">
        <f t="shared" si="87"/>
        <v>0</v>
      </c>
      <c r="KF79" s="403">
        <f t="shared" si="87"/>
        <v>0</v>
      </c>
      <c r="KG79" s="403">
        <f t="shared" si="87"/>
        <v>0</v>
      </c>
      <c r="KH79" s="403">
        <f t="shared" si="87"/>
        <v>0</v>
      </c>
      <c r="KI79" s="403">
        <f t="shared" si="87"/>
        <v>0</v>
      </c>
      <c r="KJ79" s="403">
        <f t="shared" si="87"/>
        <v>0</v>
      </c>
      <c r="KK79" s="403">
        <f t="shared" si="87"/>
        <v>0</v>
      </c>
      <c r="KL79" s="403">
        <f t="shared" si="87"/>
        <v>0</v>
      </c>
      <c r="KM79" s="403">
        <f t="shared" si="87"/>
        <v>0</v>
      </c>
      <c r="KN79" s="403">
        <f t="shared" si="87"/>
        <v>0</v>
      </c>
      <c r="KO79" s="403">
        <f t="shared" si="87"/>
        <v>0</v>
      </c>
      <c r="KP79" s="403">
        <f t="shared" si="87"/>
        <v>0</v>
      </c>
      <c r="KQ79" s="403">
        <f t="shared" si="87"/>
        <v>0</v>
      </c>
      <c r="KR79" s="403">
        <f t="shared" si="87"/>
        <v>0</v>
      </c>
      <c r="KS79" s="403">
        <f t="shared" si="87"/>
        <v>0</v>
      </c>
      <c r="KT79" s="403">
        <f t="shared" si="87"/>
        <v>0</v>
      </c>
      <c r="KU79" s="403">
        <f t="shared" si="87"/>
        <v>0</v>
      </c>
      <c r="KV79" s="403">
        <f t="shared" si="87"/>
        <v>0</v>
      </c>
      <c r="KW79" s="403">
        <f t="shared" si="87"/>
        <v>0</v>
      </c>
      <c r="KX79" s="403">
        <f t="shared" si="87"/>
        <v>0</v>
      </c>
      <c r="KY79" s="403">
        <f t="shared" si="87"/>
        <v>0</v>
      </c>
      <c r="KZ79" s="403">
        <f t="shared" si="87"/>
        <v>0</v>
      </c>
      <c r="LA79" s="403">
        <f t="shared" si="87"/>
        <v>0</v>
      </c>
      <c r="LB79" s="403">
        <f t="shared" si="87"/>
        <v>0</v>
      </c>
      <c r="LC79" s="403">
        <f t="shared" si="87"/>
        <v>0</v>
      </c>
      <c r="LD79" s="403">
        <f t="shared" si="87"/>
        <v>0</v>
      </c>
      <c r="LE79" s="403">
        <f t="shared" si="87"/>
        <v>0</v>
      </c>
      <c r="LF79" s="403">
        <f t="shared" si="87"/>
        <v>0</v>
      </c>
      <c r="LG79" s="403">
        <f t="shared" si="87"/>
        <v>0</v>
      </c>
      <c r="LH79" s="403">
        <f t="shared" si="87"/>
        <v>0</v>
      </c>
      <c r="LI79" s="403">
        <f t="shared" si="87"/>
        <v>0</v>
      </c>
      <c r="LJ79" s="403">
        <f t="shared" si="87"/>
        <v>0</v>
      </c>
      <c r="LK79" s="403">
        <f t="shared" si="87"/>
        <v>0</v>
      </c>
      <c r="LL79" s="403">
        <f t="shared" si="87"/>
        <v>0</v>
      </c>
      <c r="LM79" s="403">
        <f t="shared" si="87"/>
        <v>0</v>
      </c>
      <c r="LN79" s="403">
        <f t="shared" si="87"/>
        <v>0</v>
      </c>
      <c r="LO79" s="403">
        <f t="shared" si="87"/>
        <v>0</v>
      </c>
      <c r="LP79" s="403">
        <f t="shared" si="87"/>
        <v>0</v>
      </c>
    </row>
    <row r="80">
      <c r="A80" s="331" t="str">
        <f t="shared" si="77"/>
        <v>09-2023</v>
      </c>
      <c r="B80" s="346">
        <f t="shared" si="70"/>
        <v>8925914.156</v>
      </c>
      <c r="C80" s="346">
        <f t="shared" si="71"/>
        <v>1.095155589</v>
      </c>
      <c r="D80" s="346"/>
      <c r="E80" s="403">
        <f t="shared" ref="E80:BP80" si="88">IF(and($A80-E$66&gt;=0,$A80-E$67&lt;0),E$74,0)</f>
        <v>0</v>
      </c>
      <c r="F80" s="403">
        <f t="shared" si="88"/>
        <v>0</v>
      </c>
      <c r="G80" s="403">
        <f t="shared" si="88"/>
        <v>0</v>
      </c>
      <c r="H80" s="403">
        <f t="shared" si="88"/>
        <v>0</v>
      </c>
      <c r="I80" s="403">
        <f t="shared" si="88"/>
        <v>0</v>
      </c>
      <c r="J80" s="403">
        <f t="shared" si="88"/>
        <v>0</v>
      </c>
      <c r="K80" s="403">
        <f t="shared" si="88"/>
        <v>0</v>
      </c>
      <c r="L80" s="403">
        <f t="shared" si="88"/>
        <v>0</v>
      </c>
      <c r="M80" s="403">
        <f t="shared" si="88"/>
        <v>0</v>
      </c>
      <c r="N80" s="403">
        <f t="shared" si="88"/>
        <v>223221.57</v>
      </c>
      <c r="O80" s="403">
        <f t="shared" si="88"/>
        <v>180593.29</v>
      </c>
      <c r="P80" s="403">
        <f t="shared" si="88"/>
        <v>91968.82</v>
      </c>
      <c r="Q80" s="403">
        <f t="shared" si="88"/>
        <v>102434.8</v>
      </c>
      <c r="R80" s="403">
        <f t="shared" si="88"/>
        <v>181860.19</v>
      </c>
      <c r="S80" s="403">
        <f t="shared" si="88"/>
        <v>208031.99</v>
      </c>
      <c r="T80" s="403">
        <f t="shared" si="88"/>
        <v>217515.94</v>
      </c>
      <c r="U80" s="403">
        <f t="shared" si="88"/>
        <v>195596.52</v>
      </c>
      <c r="V80" s="403">
        <f t="shared" si="88"/>
        <v>184028.25</v>
      </c>
      <c r="W80" s="403">
        <f t="shared" si="88"/>
        <v>168878.71</v>
      </c>
      <c r="X80" s="403">
        <f t="shared" si="88"/>
        <v>162441.03</v>
      </c>
      <c r="Y80" s="403">
        <f t="shared" si="88"/>
        <v>134043.44</v>
      </c>
      <c r="Z80" s="403">
        <f t="shared" si="88"/>
        <v>835.25</v>
      </c>
      <c r="AA80" s="403">
        <f t="shared" si="88"/>
        <v>175069.23</v>
      </c>
      <c r="AB80" s="403">
        <f t="shared" si="88"/>
        <v>159907.69</v>
      </c>
      <c r="AC80" s="403">
        <f t="shared" si="88"/>
        <v>183879.61</v>
      </c>
      <c r="AD80" s="403">
        <f t="shared" si="88"/>
        <v>184851.11</v>
      </c>
      <c r="AE80" s="403">
        <f t="shared" si="88"/>
        <v>240730.29</v>
      </c>
      <c r="AF80" s="403">
        <f t="shared" si="88"/>
        <v>112998.23</v>
      </c>
      <c r="AG80" s="403">
        <f t="shared" si="88"/>
        <v>126237</v>
      </c>
      <c r="AH80" s="403">
        <f t="shared" si="88"/>
        <v>9142.22</v>
      </c>
      <c r="AI80" s="403">
        <f t="shared" si="88"/>
        <v>186686.77</v>
      </c>
      <c r="AJ80" s="403">
        <f t="shared" si="88"/>
        <v>42000</v>
      </c>
      <c r="AK80" s="403">
        <f t="shared" si="88"/>
        <v>271017.63</v>
      </c>
      <c r="AL80" s="403">
        <f t="shared" si="88"/>
        <v>5000</v>
      </c>
      <c r="AM80" s="403">
        <f t="shared" si="88"/>
        <v>127756.57</v>
      </c>
      <c r="AN80" s="403">
        <f t="shared" si="88"/>
        <v>237115.24</v>
      </c>
      <c r="AO80" s="403">
        <f t="shared" si="88"/>
        <v>158167.25</v>
      </c>
      <c r="AP80" s="403">
        <f t="shared" si="88"/>
        <v>103015</v>
      </c>
      <c r="AQ80" s="403">
        <f t="shared" si="88"/>
        <v>155500</v>
      </c>
      <c r="AR80" s="403">
        <f t="shared" si="88"/>
        <v>167620.78</v>
      </c>
      <c r="AS80" s="403">
        <f t="shared" si="88"/>
        <v>191134.2</v>
      </c>
      <c r="AT80" s="403">
        <f t="shared" si="88"/>
        <v>283068.43</v>
      </c>
      <c r="AU80" s="403">
        <f t="shared" si="88"/>
        <v>114804.31</v>
      </c>
      <c r="AV80" s="403">
        <f t="shared" si="88"/>
        <v>109785.34</v>
      </c>
      <c r="AW80" s="403">
        <f t="shared" si="88"/>
        <v>48000</v>
      </c>
      <c r="AX80" s="403">
        <f t="shared" si="88"/>
        <v>164702</v>
      </c>
      <c r="AY80" s="403">
        <f t="shared" si="88"/>
        <v>223255</v>
      </c>
      <c r="AZ80" s="403">
        <f t="shared" si="88"/>
        <v>72000</v>
      </c>
      <c r="BA80" s="403">
        <f t="shared" si="88"/>
        <v>97799.52</v>
      </c>
      <c r="BB80" s="403">
        <f t="shared" si="88"/>
        <v>242596.66</v>
      </c>
      <c r="BC80" s="403">
        <f t="shared" si="88"/>
        <v>108292.85</v>
      </c>
      <c r="BD80" s="403">
        <f t="shared" si="88"/>
        <v>238900</v>
      </c>
      <c r="BE80" s="403">
        <f t="shared" si="88"/>
        <v>101455.9</v>
      </c>
      <c r="BF80" s="403">
        <f t="shared" si="88"/>
        <v>23511.76</v>
      </c>
      <c r="BG80" s="403">
        <f t="shared" si="88"/>
        <v>20008.84</v>
      </c>
      <c r="BH80" s="403">
        <f t="shared" si="88"/>
        <v>77858.98</v>
      </c>
      <c r="BI80" s="403">
        <f t="shared" si="88"/>
        <v>45000</v>
      </c>
      <c r="BJ80" s="403">
        <f t="shared" si="88"/>
        <v>124565</v>
      </c>
      <c r="BK80" s="403">
        <f t="shared" si="88"/>
        <v>25000</v>
      </c>
      <c r="BL80" s="403">
        <f t="shared" si="88"/>
        <v>29885</v>
      </c>
      <c r="BM80" s="403">
        <f t="shared" si="88"/>
        <v>33809.25</v>
      </c>
      <c r="BN80" s="403">
        <f t="shared" si="88"/>
        <v>10969.85</v>
      </c>
      <c r="BO80" s="403">
        <f t="shared" si="88"/>
        <v>77861.76</v>
      </c>
      <c r="BP80" s="403">
        <f t="shared" si="88"/>
        <v>10058</v>
      </c>
      <c r="BQ80" s="403"/>
      <c r="BR80" s="403">
        <f t="shared" ref="BR80:EC80" si="89">IF(and($A80-BR$66&gt;=0,$A80-BR$67&lt;0),BR$74,0)</f>
        <v>255794.4211</v>
      </c>
      <c r="BS80" s="403">
        <f t="shared" si="89"/>
        <v>149970.1148</v>
      </c>
      <c r="BT80" s="403">
        <f t="shared" si="89"/>
        <v>185349.7365</v>
      </c>
      <c r="BU80" s="403">
        <f t="shared" si="89"/>
        <v>195537.7067</v>
      </c>
      <c r="BV80" s="403">
        <f t="shared" si="89"/>
        <v>178015.6524</v>
      </c>
      <c r="BW80" s="403">
        <f t="shared" si="89"/>
        <v>166512.3011</v>
      </c>
      <c r="BX80" s="403">
        <f t="shared" si="89"/>
        <v>211667.1873</v>
      </c>
      <c r="BY80" s="403">
        <f t="shared" si="89"/>
        <v>212555.7791</v>
      </c>
      <c r="BZ80" s="403">
        <f t="shared" si="89"/>
        <v>198044.1868</v>
      </c>
      <c r="CA80" s="403">
        <f t="shared" si="89"/>
        <v>0</v>
      </c>
      <c r="CB80" s="403">
        <f t="shared" si="89"/>
        <v>0</v>
      </c>
      <c r="CC80" s="403">
        <f t="shared" si="89"/>
        <v>0</v>
      </c>
      <c r="CD80" s="403">
        <f t="shared" si="89"/>
        <v>0</v>
      </c>
      <c r="CE80" s="403">
        <f t="shared" si="89"/>
        <v>0</v>
      </c>
      <c r="CF80" s="403">
        <f t="shared" si="89"/>
        <v>0</v>
      </c>
      <c r="CG80" s="403">
        <f t="shared" si="89"/>
        <v>0</v>
      </c>
      <c r="CH80" s="403">
        <f t="shared" si="89"/>
        <v>0</v>
      </c>
      <c r="CI80" s="403">
        <f t="shared" si="89"/>
        <v>0</v>
      </c>
      <c r="CJ80" s="403">
        <f t="shared" si="89"/>
        <v>0</v>
      </c>
      <c r="CK80" s="403">
        <f t="shared" si="89"/>
        <v>0</v>
      </c>
      <c r="CL80" s="403">
        <f t="shared" si="89"/>
        <v>0</v>
      </c>
      <c r="CM80" s="403">
        <f t="shared" si="89"/>
        <v>0</v>
      </c>
      <c r="CN80" s="403">
        <f t="shared" si="89"/>
        <v>0</v>
      </c>
      <c r="CO80" s="403">
        <f t="shared" si="89"/>
        <v>0</v>
      </c>
      <c r="CP80" s="403">
        <f t="shared" si="89"/>
        <v>0</v>
      </c>
      <c r="CQ80" s="403">
        <f t="shared" si="89"/>
        <v>0</v>
      </c>
      <c r="CR80" s="403">
        <f t="shared" si="89"/>
        <v>0</v>
      </c>
      <c r="CS80" s="403">
        <f t="shared" si="89"/>
        <v>0</v>
      </c>
      <c r="CT80" s="403">
        <f t="shared" si="89"/>
        <v>0</v>
      </c>
      <c r="CU80" s="403">
        <f t="shared" si="89"/>
        <v>0</v>
      </c>
      <c r="CV80" s="403">
        <f t="shared" si="89"/>
        <v>0</v>
      </c>
      <c r="CW80" s="403">
        <f t="shared" si="89"/>
        <v>0</v>
      </c>
      <c r="CX80" s="403">
        <f t="shared" si="89"/>
        <v>0</v>
      </c>
      <c r="CY80" s="403">
        <f t="shared" si="89"/>
        <v>0</v>
      </c>
      <c r="CZ80" s="403">
        <f t="shared" si="89"/>
        <v>0</v>
      </c>
      <c r="DA80" s="403">
        <f t="shared" si="89"/>
        <v>0</v>
      </c>
      <c r="DB80" s="403">
        <f t="shared" si="89"/>
        <v>0</v>
      </c>
      <c r="DC80" s="403">
        <f t="shared" si="89"/>
        <v>0</v>
      </c>
      <c r="DD80" s="403">
        <f t="shared" si="89"/>
        <v>0</v>
      </c>
      <c r="DE80" s="403">
        <f t="shared" si="89"/>
        <v>0</v>
      </c>
      <c r="DF80" s="403">
        <f t="shared" si="89"/>
        <v>0</v>
      </c>
      <c r="DG80" s="403">
        <f t="shared" si="89"/>
        <v>0</v>
      </c>
      <c r="DH80" s="403">
        <f t="shared" si="89"/>
        <v>0</v>
      </c>
      <c r="DI80" s="403">
        <f t="shared" si="89"/>
        <v>0</v>
      </c>
      <c r="DJ80" s="403">
        <f t="shared" si="89"/>
        <v>0</v>
      </c>
      <c r="DK80" s="403">
        <f t="shared" si="89"/>
        <v>0</v>
      </c>
      <c r="DL80" s="403">
        <f t="shared" si="89"/>
        <v>0</v>
      </c>
      <c r="DM80" s="403">
        <f t="shared" si="89"/>
        <v>0</v>
      </c>
      <c r="DN80" s="403">
        <f t="shared" si="89"/>
        <v>0</v>
      </c>
      <c r="DO80" s="403">
        <f t="shared" si="89"/>
        <v>0</v>
      </c>
      <c r="DP80" s="403">
        <f t="shared" si="89"/>
        <v>0</v>
      </c>
      <c r="DQ80" s="403">
        <f t="shared" si="89"/>
        <v>0</v>
      </c>
      <c r="DR80" s="403">
        <f t="shared" si="89"/>
        <v>0</v>
      </c>
      <c r="DS80" s="403">
        <f t="shared" si="89"/>
        <v>0</v>
      </c>
      <c r="DT80" s="403">
        <f t="shared" si="89"/>
        <v>0</v>
      </c>
      <c r="DU80" s="403">
        <f t="shared" si="89"/>
        <v>0</v>
      </c>
      <c r="DV80" s="403">
        <f t="shared" si="89"/>
        <v>0</v>
      </c>
      <c r="DW80" s="403">
        <f t="shared" si="89"/>
        <v>0</v>
      </c>
      <c r="DX80" s="403">
        <f t="shared" si="89"/>
        <v>0</v>
      </c>
      <c r="DY80" s="403">
        <f t="shared" si="89"/>
        <v>0</v>
      </c>
      <c r="DZ80" s="403">
        <f t="shared" si="89"/>
        <v>0</v>
      </c>
      <c r="EA80" s="403">
        <f t="shared" si="89"/>
        <v>0</v>
      </c>
      <c r="EB80" s="403">
        <f t="shared" si="89"/>
        <v>0</v>
      </c>
      <c r="EC80" s="403">
        <f t="shared" si="89"/>
        <v>0</v>
      </c>
      <c r="EE80" s="403">
        <f t="shared" ref="EE80:GP80" si="90">IF(and($A80-EE$66&gt;=0,$A80-EE$67&lt;0),EE$74,0)</f>
        <v>0</v>
      </c>
      <c r="EF80" s="403">
        <f t="shared" si="90"/>
        <v>0</v>
      </c>
      <c r="EG80" s="403">
        <f t="shared" si="90"/>
        <v>0</v>
      </c>
      <c r="EH80" s="403">
        <f t="shared" si="90"/>
        <v>0</v>
      </c>
      <c r="EI80" s="403">
        <f t="shared" si="90"/>
        <v>0</v>
      </c>
      <c r="EJ80" s="403">
        <f t="shared" si="90"/>
        <v>0</v>
      </c>
      <c r="EK80" s="403">
        <f t="shared" si="90"/>
        <v>0</v>
      </c>
      <c r="EL80" s="403">
        <f t="shared" si="90"/>
        <v>0</v>
      </c>
      <c r="EM80" s="403">
        <f t="shared" si="90"/>
        <v>0</v>
      </c>
      <c r="EN80" s="403">
        <f t="shared" si="90"/>
        <v>0</v>
      </c>
      <c r="EO80" s="403">
        <f t="shared" si="90"/>
        <v>0</v>
      </c>
      <c r="EP80" s="403">
        <f t="shared" si="90"/>
        <v>0</v>
      </c>
      <c r="EQ80" s="403">
        <f t="shared" si="90"/>
        <v>0</v>
      </c>
      <c r="ER80" s="403">
        <f t="shared" si="90"/>
        <v>0</v>
      </c>
      <c r="ES80" s="403">
        <f t="shared" si="90"/>
        <v>0</v>
      </c>
      <c r="ET80" s="403">
        <f t="shared" si="90"/>
        <v>0</v>
      </c>
      <c r="EU80" s="403">
        <f t="shared" si="90"/>
        <v>0</v>
      </c>
      <c r="EV80" s="403">
        <f t="shared" si="90"/>
        <v>0</v>
      </c>
      <c r="EW80" s="403">
        <f t="shared" si="90"/>
        <v>0</v>
      </c>
      <c r="EX80" s="403">
        <f t="shared" si="90"/>
        <v>0</v>
      </c>
      <c r="EY80" s="403">
        <f t="shared" si="90"/>
        <v>0</v>
      </c>
      <c r="EZ80" s="403">
        <f t="shared" si="90"/>
        <v>0</v>
      </c>
      <c r="FA80" s="403">
        <f t="shared" si="90"/>
        <v>0</v>
      </c>
      <c r="FB80" s="403">
        <f t="shared" si="90"/>
        <v>0</v>
      </c>
      <c r="FC80" s="403">
        <f t="shared" si="90"/>
        <v>0</v>
      </c>
      <c r="FD80" s="403">
        <f t="shared" si="90"/>
        <v>0</v>
      </c>
      <c r="FE80" s="403">
        <f t="shared" si="90"/>
        <v>0</v>
      </c>
      <c r="FF80" s="403">
        <f t="shared" si="90"/>
        <v>0</v>
      </c>
      <c r="FG80" s="403">
        <f t="shared" si="90"/>
        <v>0</v>
      </c>
      <c r="FH80" s="403">
        <f t="shared" si="90"/>
        <v>0</v>
      </c>
      <c r="FI80" s="403">
        <f t="shared" si="90"/>
        <v>0</v>
      </c>
      <c r="FJ80" s="403">
        <f t="shared" si="90"/>
        <v>0</v>
      </c>
      <c r="FK80" s="403">
        <f t="shared" si="90"/>
        <v>0</v>
      </c>
      <c r="FL80" s="403">
        <f t="shared" si="90"/>
        <v>0</v>
      </c>
      <c r="FM80" s="403">
        <f t="shared" si="90"/>
        <v>0</v>
      </c>
      <c r="FN80" s="403">
        <f t="shared" si="90"/>
        <v>0</v>
      </c>
      <c r="FO80" s="403">
        <f t="shared" si="90"/>
        <v>0</v>
      </c>
      <c r="FP80" s="403">
        <f t="shared" si="90"/>
        <v>0</v>
      </c>
      <c r="FQ80" s="403">
        <f t="shared" si="90"/>
        <v>0</v>
      </c>
      <c r="FR80" s="403">
        <f t="shared" si="90"/>
        <v>0</v>
      </c>
      <c r="FS80" s="403">
        <f t="shared" si="90"/>
        <v>0</v>
      </c>
      <c r="FT80" s="403">
        <f t="shared" si="90"/>
        <v>0</v>
      </c>
      <c r="FU80" s="403">
        <f t="shared" si="90"/>
        <v>0</v>
      </c>
      <c r="FV80" s="403">
        <f t="shared" si="90"/>
        <v>0</v>
      </c>
      <c r="FW80" s="403">
        <f t="shared" si="90"/>
        <v>0</v>
      </c>
      <c r="FX80" s="403">
        <f t="shared" si="90"/>
        <v>0</v>
      </c>
      <c r="FY80" s="403">
        <f t="shared" si="90"/>
        <v>0</v>
      </c>
      <c r="FZ80" s="403">
        <f t="shared" si="90"/>
        <v>0</v>
      </c>
      <c r="GA80" s="403">
        <f t="shared" si="90"/>
        <v>0</v>
      </c>
      <c r="GB80" s="403">
        <f t="shared" si="90"/>
        <v>0</v>
      </c>
      <c r="GC80" s="403">
        <f t="shared" si="90"/>
        <v>0</v>
      </c>
      <c r="GD80" s="403">
        <f t="shared" si="90"/>
        <v>0</v>
      </c>
      <c r="GE80" s="403">
        <f t="shared" si="90"/>
        <v>0</v>
      </c>
      <c r="GF80" s="403">
        <f t="shared" si="90"/>
        <v>0</v>
      </c>
      <c r="GG80" s="403">
        <f t="shared" si="90"/>
        <v>0</v>
      </c>
      <c r="GH80" s="403">
        <f t="shared" si="90"/>
        <v>0</v>
      </c>
      <c r="GI80" s="403">
        <f t="shared" si="90"/>
        <v>0</v>
      </c>
      <c r="GJ80" s="403">
        <f t="shared" si="90"/>
        <v>0</v>
      </c>
      <c r="GK80" s="403">
        <f t="shared" si="90"/>
        <v>0</v>
      </c>
      <c r="GL80" s="403">
        <f t="shared" si="90"/>
        <v>0</v>
      </c>
      <c r="GM80" s="403">
        <f t="shared" si="90"/>
        <v>0</v>
      </c>
      <c r="GN80" s="403">
        <f t="shared" si="90"/>
        <v>0</v>
      </c>
      <c r="GO80" s="403">
        <f t="shared" si="90"/>
        <v>0</v>
      </c>
      <c r="GP80" s="403">
        <f t="shared" si="90"/>
        <v>0</v>
      </c>
      <c r="GQ80" s="403"/>
      <c r="GR80" s="403">
        <f t="shared" ref="GR80:JC80" si="91">IF(and($A80-GR$66&gt;=0,$A80-GR$67&lt;0),GR$74,0)</f>
        <v>0</v>
      </c>
      <c r="GS80" s="403">
        <f t="shared" si="91"/>
        <v>0</v>
      </c>
      <c r="GT80" s="403">
        <f t="shared" si="91"/>
        <v>0</v>
      </c>
      <c r="GU80" s="403">
        <f t="shared" si="91"/>
        <v>0</v>
      </c>
      <c r="GV80" s="403">
        <f t="shared" si="91"/>
        <v>0</v>
      </c>
      <c r="GW80" s="403">
        <f t="shared" si="91"/>
        <v>0</v>
      </c>
      <c r="GX80" s="403">
        <f t="shared" si="91"/>
        <v>0</v>
      </c>
      <c r="GY80" s="403">
        <f t="shared" si="91"/>
        <v>0</v>
      </c>
      <c r="GZ80" s="403">
        <f t="shared" si="91"/>
        <v>0</v>
      </c>
      <c r="HA80" s="403">
        <f t="shared" si="91"/>
        <v>0</v>
      </c>
      <c r="HB80" s="403">
        <f t="shared" si="91"/>
        <v>0</v>
      </c>
      <c r="HC80" s="403">
        <f t="shared" si="91"/>
        <v>0</v>
      </c>
      <c r="HD80" s="403">
        <f t="shared" si="91"/>
        <v>0</v>
      </c>
      <c r="HE80" s="403">
        <f t="shared" si="91"/>
        <v>0</v>
      </c>
      <c r="HF80" s="403">
        <f t="shared" si="91"/>
        <v>0</v>
      </c>
      <c r="HG80" s="403">
        <f t="shared" si="91"/>
        <v>0</v>
      </c>
      <c r="HH80" s="403">
        <f t="shared" si="91"/>
        <v>0</v>
      </c>
      <c r="HI80" s="403">
        <f t="shared" si="91"/>
        <v>0</v>
      </c>
      <c r="HJ80" s="403">
        <f t="shared" si="91"/>
        <v>0</v>
      </c>
      <c r="HK80" s="403">
        <f t="shared" si="91"/>
        <v>0</v>
      </c>
      <c r="HL80" s="403">
        <f t="shared" si="91"/>
        <v>0</v>
      </c>
      <c r="HM80" s="403">
        <f t="shared" si="91"/>
        <v>0</v>
      </c>
      <c r="HN80" s="403">
        <f t="shared" si="91"/>
        <v>0</v>
      </c>
      <c r="HO80" s="403">
        <f t="shared" si="91"/>
        <v>0</v>
      </c>
      <c r="HP80" s="403">
        <f t="shared" si="91"/>
        <v>0</v>
      </c>
      <c r="HQ80" s="403">
        <f t="shared" si="91"/>
        <v>0</v>
      </c>
      <c r="HR80" s="403">
        <f t="shared" si="91"/>
        <v>0</v>
      </c>
      <c r="HS80" s="403">
        <f t="shared" si="91"/>
        <v>0</v>
      </c>
      <c r="HT80" s="403">
        <f t="shared" si="91"/>
        <v>0</v>
      </c>
      <c r="HU80" s="403">
        <f t="shared" si="91"/>
        <v>0</v>
      </c>
      <c r="HV80" s="403">
        <f t="shared" si="91"/>
        <v>0</v>
      </c>
      <c r="HW80" s="403">
        <f t="shared" si="91"/>
        <v>0</v>
      </c>
      <c r="HX80" s="403">
        <f t="shared" si="91"/>
        <v>0</v>
      </c>
      <c r="HY80" s="403">
        <f t="shared" si="91"/>
        <v>0</v>
      </c>
      <c r="HZ80" s="403">
        <f t="shared" si="91"/>
        <v>0</v>
      </c>
      <c r="IA80" s="403">
        <f t="shared" si="91"/>
        <v>0</v>
      </c>
      <c r="IB80" s="403">
        <f t="shared" si="91"/>
        <v>0</v>
      </c>
      <c r="IC80" s="403">
        <f t="shared" si="91"/>
        <v>0</v>
      </c>
      <c r="ID80" s="403">
        <f t="shared" si="91"/>
        <v>0</v>
      </c>
      <c r="IE80" s="403">
        <f t="shared" si="91"/>
        <v>0</v>
      </c>
      <c r="IF80" s="403">
        <f t="shared" si="91"/>
        <v>0</v>
      </c>
      <c r="IG80" s="403">
        <f t="shared" si="91"/>
        <v>0</v>
      </c>
      <c r="IH80" s="403">
        <f t="shared" si="91"/>
        <v>0</v>
      </c>
      <c r="II80" s="403">
        <f t="shared" si="91"/>
        <v>0</v>
      </c>
      <c r="IJ80" s="403">
        <f t="shared" si="91"/>
        <v>0</v>
      </c>
      <c r="IK80" s="403">
        <f t="shared" si="91"/>
        <v>0</v>
      </c>
      <c r="IL80" s="403">
        <f t="shared" si="91"/>
        <v>0</v>
      </c>
      <c r="IM80" s="403">
        <f t="shared" si="91"/>
        <v>0</v>
      </c>
      <c r="IN80" s="403">
        <f t="shared" si="91"/>
        <v>0</v>
      </c>
      <c r="IO80" s="403">
        <f t="shared" si="91"/>
        <v>0</v>
      </c>
      <c r="IP80" s="403">
        <f t="shared" si="91"/>
        <v>0</v>
      </c>
      <c r="IQ80" s="403">
        <f t="shared" si="91"/>
        <v>0</v>
      </c>
      <c r="IR80" s="403">
        <f t="shared" si="91"/>
        <v>0</v>
      </c>
      <c r="IS80" s="403">
        <f t="shared" si="91"/>
        <v>0</v>
      </c>
      <c r="IT80" s="403">
        <f t="shared" si="91"/>
        <v>0</v>
      </c>
      <c r="IU80" s="403">
        <f t="shared" si="91"/>
        <v>0</v>
      </c>
      <c r="IV80" s="403">
        <f t="shared" si="91"/>
        <v>0</v>
      </c>
      <c r="IW80" s="403">
        <f t="shared" si="91"/>
        <v>0</v>
      </c>
      <c r="IX80" s="403">
        <f t="shared" si="91"/>
        <v>0</v>
      </c>
      <c r="IY80" s="403">
        <f t="shared" si="91"/>
        <v>0</v>
      </c>
      <c r="IZ80" s="403">
        <f t="shared" si="91"/>
        <v>0</v>
      </c>
      <c r="JA80" s="403">
        <f t="shared" si="91"/>
        <v>0</v>
      </c>
      <c r="JB80" s="403">
        <f t="shared" si="91"/>
        <v>0</v>
      </c>
      <c r="JC80" s="403">
        <f t="shared" si="91"/>
        <v>0</v>
      </c>
      <c r="JD80" s="403"/>
      <c r="JE80" s="403">
        <f t="shared" ref="JE80:LP80" si="92">IF(and($A80-JE$66&gt;=0,$A80-JE$67&lt;0),JE$74,0)</f>
        <v>0</v>
      </c>
      <c r="JF80" s="403">
        <f t="shared" si="92"/>
        <v>0</v>
      </c>
      <c r="JG80" s="403">
        <f t="shared" si="92"/>
        <v>0</v>
      </c>
      <c r="JH80" s="403">
        <f t="shared" si="92"/>
        <v>0</v>
      </c>
      <c r="JI80" s="403">
        <f t="shared" si="92"/>
        <v>0</v>
      </c>
      <c r="JJ80" s="403">
        <f t="shared" si="92"/>
        <v>0</v>
      </c>
      <c r="JK80" s="403">
        <f t="shared" si="92"/>
        <v>0</v>
      </c>
      <c r="JL80" s="403">
        <f t="shared" si="92"/>
        <v>0</v>
      </c>
      <c r="JM80" s="403">
        <f t="shared" si="92"/>
        <v>0</v>
      </c>
      <c r="JN80" s="403">
        <f t="shared" si="92"/>
        <v>0</v>
      </c>
      <c r="JO80" s="403">
        <f t="shared" si="92"/>
        <v>0</v>
      </c>
      <c r="JP80" s="403">
        <f t="shared" si="92"/>
        <v>0</v>
      </c>
      <c r="JQ80" s="403">
        <f t="shared" si="92"/>
        <v>0</v>
      </c>
      <c r="JR80" s="403">
        <f t="shared" si="92"/>
        <v>0</v>
      </c>
      <c r="JS80" s="403">
        <f t="shared" si="92"/>
        <v>0</v>
      </c>
      <c r="JT80" s="403">
        <f t="shared" si="92"/>
        <v>0</v>
      </c>
      <c r="JU80" s="403">
        <f t="shared" si="92"/>
        <v>0</v>
      </c>
      <c r="JV80" s="403">
        <f t="shared" si="92"/>
        <v>0</v>
      </c>
      <c r="JW80" s="403">
        <f t="shared" si="92"/>
        <v>0</v>
      </c>
      <c r="JX80" s="403">
        <f t="shared" si="92"/>
        <v>0</v>
      </c>
      <c r="JY80" s="403">
        <f t="shared" si="92"/>
        <v>0</v>
      </c>
      <c r="JZ80" s="403">
        <f t="shared" si="92"/>
        <v>0</v>
      </c>
      <c r="KA80" s="403">
        <f t="shared" si="92"/>
        <v>0</v>
      </c>
      <c r="KB80" s="403">
        <f t="shared" si="92"/>
        <v>0</v>
      </c>
      <c r="KC80" s="403">
        <f t="shared" si="92"/>
        <v>0</v>
      </c>
      <c r="KD80" s="403">
        <f t="shared" si="92"/>
        <v>0</v>
      </c>
      <c r="KE80" s="403">
        <f t="shared" si="92"/>
        <v>0</v>
      </c>
      <c r="KF80" s="403">
        <f t="shared" si="92"/>
        <v>0</v>
      </c>
      <c r="KG80" s="403">
        <f t="shared" si="92"/>
        <v>0</v>
      </c>
      <c r="KH80" s="403">
        <f t="shared" si="92"/>
        <v>0</v>
      </c>
      <c r="KI80" s="403">
        <f t="shared" si="92"/>
        <v>0</v>
      </c>
      <c r="KJ80" s="403">
        <f t="shared" si="92"/>
        <v>0</v>
      </c>
      <c r="KK80" s="403">
        <f t="shared" si="92"/>
        <v>0</v>
      </c>
      <c r="KL80" s="403">
        <f t="shared" si="92"/>
        <v>0</v>
      </c>
      <c r="KM80" s="403">
        <f t="shared" si="92"/>
        <v>0</v>
      </c>
      <c r="KN80" s="403">
        <f t="shared" si="92"/>
        <v>0</v>
      </c>
      <c r="KO80" s="403">
        <f t="shared" si="92"/>
        <v>0</v>
      </c>
      <c r="KP80" s="403">
        <f t="shared" si="92"/>
        <v>0</v>
      </c>
      <c r="KQ80" s="403">
        <f t="shared" si="92"/>
        <v>0</v>
      </c>
      <c r="KR80" s="403">
        <f t="shared" si="92"/>
        <v>0</v>
      </c>
      <c r="KS80" s="403">
        <f t="shared" si="92"/>
        <v>0</v>
      </c>
      <c r="KT80" s="403">
        <f t="shared" si="92"/>
        <v>0</v>
      </c>
      <c r="KU80" s="403">
        <f t="shared" si="92"/>
        <v>0</v>
      </c>
      <c r="KV80" s="403">
        <f t="shared" si="92"/>
        <v>0</v>
      </c>
      <c r="KW80" s="403">
        <f t="shared" si="92"/>
        <v>0</v>
      </c>
      <c r="KX80" s="403">
        <f t="shared" si="92"/>
        <v>0</v>
      </c>
      <c r="KY80" s="403">
        <f t="shared" si="92"/>
        <v>0</v>
      </c>
      <c r="KZ80" s="403">
        <f t="shared" si="92"/>
        <v>0</v>
      </c>
      <c r="LA80" s="403">
        <f t="shared" si="92"/>
        <v>0</v>
      </c>
      <c r="LB80" s="403">
        <f t="shared" si="92"/>
        <v>0</v>
      </c>
      <c r="LC80" s="403">
        <f t="shared" si="92"/>
        <v>0</v>
      </c>
      <c r="LD80" s="403">
        <f t="shared" si="92"/>
        <v>0</v>
      </c>
      <c r="LE80" s="403">
        <f t="shared" si="92"/>
        <v>0</v>
      </c>
      <c r="LF80" s="403">
        <f t="shared" si="92"/>
        <v>0</v>
      </c>
      <c r="LG80" s="403">
        <f t="shared" si="92"/>
        <v>0</v>
      </c>
      <c r="LH80" s="403">
        <f t="shared" si="92"/>
        <v>0</v>
      </c>
      <c r="LI80" s="403">
        <f t="shared" si="92"/>
        <v>0</v>
      </c>
      <c r="LJ80" s="403">
        <f t="shared" si="92"/>
        <v>0</v>
      </c>
      <c r="LK80" s="403">
        <f t="shared" si="92"/>
        <v>0</v>
      </c>
      <c r="LL80" s="403">
        <f t="shared" si="92"/>
        <v>0</v>
      </c>
      <c r="LM80" s="403">
        <f t="shared" si="92"/>
        <v>0</v>
      </c>
      <c r="LN80" s="403">
        <f t="shared" si="92"/>
        <v>0</v>
      </c>
      <c r="LO80" s="403">
        <f t="shared" si="92"/>
        <v>0</v>
      </c>
      <c r="LP80" s="403">
        <f t="shared" si="92"/>
        <v>0</v>
      </c>
    </row>
    <row r="81">
      <c r="A81" s="331" t="str">
        <f t="shared" si="77"/>
        <v>12-2023</v>
      </c>
      <c r="B81" s="346">
        <f t="shared" si="70"/>
        <v>9611068.426</v>
      </c>
      <c r="C81" s="346">
        <f t="shared" si="71"/>
        <v>1.179219867</v>
      </c>
      <c r="D81" s="346"/>
      <c r="E81" s="403">
        <f t="shared" ref="E81:BP81" si="93">IF(and($A81-E$66&gt;=0,$A81-E$67&lt;0),E$74,0)</f>
        <v>0</v>
      </c>
      <c r="F81" s="403">
        <f t="shared" si="93"/>
        <v>0</v>
      </c>
      <c r="G81" s="403">
        <f t="shared" si="93"/>
        <v>0</v>
      </c>
      <c r="H81" s="403">
        <f t="shared" si="93"/>
        <v>0</v>
      </c>
      <c r="I81" s="403">
        <f t="shared" si="93"/>
        <v>0</v>
      </c>
      <c r="J81" s="403">
        <f t="shared" si="93"/>
        <v>0</v>
      </c>
      <c r="K81" s="403">
        <f t="shared" si="93"/>
        <v>0</v>
      </c>
      <c r="L81" s="403">
        <f t="shared" si="93"/>
        <v>0</v>
      </c>
      <c r="M81" s="403">
        <f t="shared" si="93"/>
        <v>0</v>
      </c>
      <c r="N81" s="403">
        <f t="shared" si="93"/>
        <v>0</v>
      </c>
      <c r="O81" s="403">
        <f t="shared" si="93"/>
        <v>0</v>
      </c>
      <c r="P81" s="403">
        <f t="shared" si="93"/>
        <v>0</v>
      </c>
      <c r="Q81" s="403">
        <f t="shared" si="93"/>
        <v>102434.8</v>
      </c>
      <c r="R81" s="403">
        <f t="shared" si="93"/>
        <v>181860.19</v>
      </c>
      <c r="S81" s="403">
        <f t="shared" si="93"/>
        <v>208031.99</v>
      </c>
      <c r="T81" s="403">
        <f t="shared" si="93"/>
        <v>217515.94</v>
      </c>
      <c r="U81" s="403">
        <f t="shared" si="93"/>
        <v>195596.52</v>
      </c>
      <c r="V81" s="403">
        <f t="shared" si="93"/>
        <v>184028.25</v>
      </c>
      <c r="W81" s="403">
        <f t="shared" si="93"/>
        <v>168878.71</v>
      </c>
      <c r="X81" s="403">
        <f t="shared" si="93"/>
        <v>162441.03</v>
      </c>
      <c r="Y81" s="403">
        <f t="shared" si="93"/>
        <v>134043.44</v>
      </c>
      <c r="Z81" s="403">
        <f t="shared" si="93"/>
        <v>835.25</v>
      </c>
      <c r="AA81" s="403">
        <f t="shared" si="93"/>
        <v>175069.23</v>
      </c>
      <c r="AB81" s="403">
        <f t="shared" si="93"/>
        <v>159907.69</v>
      </c>
      <c r="AC81" s="403">
        <f t="shared" si="93"/>
        <v>183879.61</v>
      </c>
      <c r="AD81" s="403">
        <f t="shared" si="93"/>
        <v>184851.11</v>
      </c>
      <c r="AE81" s="403">
        <f t="shared" si="93"/>
        <v>240730.29</v>
      </c>
      <c r="AF81" s="403">
        <f t="shared" si="93"/>
        <v>112998.23</v>
      </c>
      <c r="AG81" s="403">
        <f t="shared" si="93"/>
        <v>126237</v>
      </c>
      <c r="AH81" s="403">
        <f t="shared" si="93"/>
        <v>9142.22</v>
      </c>
      <c r="AI81" s="403">
        <f t="shared" si="93"/>
        <v>186686.77</v>
      </c>
      <c r="AJ81" s="403">
        <f t="shared" si="93"/>
        <v>42000</v>
      </c>
      <c r="AK81" s="403">
        <f t="shared" si="93"/>
        <v>271017.63</v>
      </c>
      <c r="AL81" s="403">
        <f t="shared" si="93"/>
        <v>5000</v>
      </c>
      <c r="AM81" s="403">
        <f t="shared" si="93"/>
        <v>127756.57</v>
      </c>
      <c r="AN81" s="403">
        <f t="shared" si="93"/>
        <v>237115.24</v>
      </c>
      <c r="AO81" s="403">
        <f t="shared" si="93"/>
        <v>158167.25</v>
      </c>
      <c r="AP81" s="403">
        <f t="shared" si="93"/>
        <v>103015</v>
      </c>
      <c r="AQ81" s="403">
        <f t="shared" si="93"/>
        <v>155500</v>
      </c>
      <c r="AR81" s="403">
        <f t="shared" si="93"/>
        <v>167620.78</v>
      </c>
      <c r="AS81" s="403">
        <f t="shared" si="93"/>
        <v>191134.2</v>
      </c>
      <c r="AT81" s="403">
        <f t="shared" si="93"/>
        <v>283068.43</v>
      </c>
      <c r="AU81" s="403">
        <f t="shared" si="93"/>
        <v>114804.31</v>
      </c>
      <c r="AV81" s="403">
        <f t="shared" si="93"/>
        <v>109785.34</v>
      </c>
      <c r="AW81" s="403">
        <f t="shared" si="93"/>
        <v>48000</v>
      </c>
      <c r="AX81" s="403">
        <f t="shared" si="93"/>
        <v>164702</v>
      </c>
      <c r="AY81" s="403">
        <f t="shared" si="93"/>
        <v>223255</v>
      </c>
      <c r="AZ81" s="403">
        <f t="shared" si="93"/>
        <v>72000</v>
      </c>
      <c r="BA81" s="403">
        <f t="shared" si="93"/>
        <v>97799.52</v>
      </c>
      <c r="BB81" s="403">
        <f t="shared" si="93"/>
        <v>242596.66</v>
      </c>
      <c r="BC81" s="403">
        <f t="shared" si="93"/>
        <v>108292.85</v>
      </c>
      <c r="BD81" s="403">
        <f t="shared" si="93"/>
        <v>238900</v>
      </c>
      <c r="BE81" s="403">
        <f t="shared" si="93"/>
        <v>101455.9</v>
      </c>
      <c r="BF81" s="403">
        <f t="shared" si="93"/>
        <v>23511.76</v>
      </c>
      <c r="BG81" s="403">
        <f t="shared" si="93"/>
        <v>20008.84</v>
      </c>
      <c r="BH81" s="403">
        <f t="shared" si="93"/>
        <v>77858.98</v>
      </c>
      <c r="BI81" s="403">
        <f t="shared" si="93"/>
        <v>45000</v>
      </c>
      <c r="BJ81" s="403">
        <f t="shared" si="93"/>
        <v>124565</v>
      </c>
      <c r="BK81" s="403">
        <f t="shared" si="93"/>
        <v>25000</v>
      </c>
      <c r="BL81" s="403">
        <f t="shared" si="93"/>
        <v>29885</v>
      </c>
      <c r="BM81" s="403">
        <f t="shared" si="93"/>
        <v>33809.25</v>
      </c>
      <c r="BN81" s="403">
        <f t="shared" si="93"/>
        <v>10969.85</v>
      </c>
      <c r="BO81" s="403">
        <f t="shared" si="93"/>
        <v>77861.76</v>
      </c>
      <c r="BP81" s="403">
        <f t="shared" si="93"/>
        <v>10058</v>
      </c>
      <c r="BQ81" s="403"/>
      <c r="BR81" s="403">
        <f t="shared" ref="BR81:EC81" si="94">IF(and($A81-BR$66&gt;=0,$A81-BR$67&lt;0),BR$74,0)</f>
        <v>255794.4211</v>
      </c>
      <c r="BS81" s="403">
        <f t="shared" si="94"/>
        <v>149970.1148</v>
      </c>
      <c r="BT81" s="403">
        <f t="shared" si="94"/>
        <v>185349.7365</v>
      </c>
      <c r="BU81" s="403">
        <f t="shared" si="94"/>
        <v>195537.7067</v>
      </c>
      <c r="BV81" s="403">
        <f t="shared" si="94"/>
        <v>178015.6524</v>
      </c>
      <c r="BW81" s="403">
        <f t="shared" si="94"/>
        <v>166512.3011</v>
      </c>
      <c r="BX81" s="403">
        <f t="shared" si="94"/>
        <v>211667.1873</v>
      </c>
      <c r="BY81" s="403">
        <f t="shared" si="94"/>
        <v>212555.7791</v>
      </c>
      <c r="BZ81" s="403">
        <f t="shared" si="94"/>
        <v>198044.1868</v>
      </c>
      <c r="CA81" s="403">
        <f t="shared" si="94"/>
        <v>745030.763</v>
      </c>
      <c r="CB81" s="403">
        <f t="shared" si="94"/>
        <v>293566.0826</v>
      </c>
      <c r="CC81" s="403">
        <f t="shared" si="94"/>
        <v>142341.1049</v>
      </c>
      <c r="CD81" s="403">
        <f t="shared" si="94"/>
        <v>0</v>
      </c>
      <c r="CE81" s="403">
        <f t="shared" si="94"/>
        <v>0</v>
      </c>
      <c r="CF81" s="403">
        <f t="shared" si="94"/>
        <v>0</v>
      </c>
      <c r="CG81" s="403">
        <f t="shared" si="94"/>
        <v>0</v>
      </c>
      <c r="CH81" s="403">
        <f t="shared" si="94"/>
        <v>0</v>
      </c>
      <c r="CI81" s="403">
        <f t="shared" si="94"/>
        <v>0</v>
      </c>
      <c r="CJ81" s="403">
        <f t="shared" si="94"/>
        <v>0</v>
      </c>
      <c r="CK81" s="403">
        <f t="shared" si="94"/>
        <v>0</v>
      </c>
      <c r="CL81" s="403">
        <f t="shared" si="94"/>
        <v>0</v>
      </c>
      <c r="CM81" s="403">
        <f t="shared" si="94"/>
        <v>0</v>
      </c>
      <c r="CN81" s="403">
        <f t="shared" si="94"/>
        <v>0</v>
      </c>
      <c r="CO81" s="403">
        <f t="shared" si="94"/>
        <v>0</v>
      </c>
      <c r="CP81" s="403">
        <f t="shared" si="94"/>
        <v>0</v>
      </c>
      <c r="CQ81" s="403">
        <f t="shared" si="94"/>
        <v>0</v>
      </c>
      <c r="CR81" s="403">
        <f t="shared" si="94"/>
        <v>0</v>
      </c>
      <c r="CS81" s="403">
        <f t="shared" si="94"/>
        <v>0</v>
      </c>
      <c r="CT81" s="403">
        <f t="shared" si="94"/>
        <v>0</v>
      </c>
      <c r="CU81" s="403">
        <f t="shared" si="94"/>
        <v>0</v>
      </c>
      <c r="CV81" s="403">
        <f t="shared" si="94"/>
        <v>0</v>
      </c>
      <c r="CW81" s="403">
        <f t="shared" si="94"/>
        <v>0</v>
      </c>
      <c r="CX81" s="403">
        <f t="shared" si="94"/>
        <v>0</v>
      </c>
      <c r="CY81" s="403">
        <f t="shared" si="94"/>
        <v>0</v>
      </c>
      <c r="CZ81" s="403">
        <f t="shared" si="94"/>
        <v>0</v>
      </c>
      <c r="DA81" s="403">
        <f t="shared" si="94"/>
        <v>0</v>
      </c>
      <c r="DB81" s="403">
        <f t="shared" si="94"/>
        <v>0</v>
      </c>
      <c r="DC81" s="403">
        <f t="shared" si="94"/>
        <v>0</v>
      </c>
      <c r="DD81" s="403">
        <f t="shared" si="94"/>
        <v>0</v>
      </c>
      <c r="DE81" s="403">
        <f t="shared" si="94"/>
        <v>0</v>
      </c>
      <c r="DF81" s="403">
        <f t="shared" si="94"/>
        <v>0</v>
      </c>
      <c r="DG81" s="403">
        <f t="shared" si="94"/>
        <v>0</v>
      </c>
      <c r="DH81" s="403">
        <f t="shared" si="94"/>
        <v>0</v>
      </c>
      <c r="DI81" s="403">
        <f t="shared" si="94"/>
        <v>0</v>
      </c>
      <c r="DJ81" s="403">
        <f t="shared" si="94"/>
        <v>0</v>
      </c>
      <c r="DK81" s="403">
        <f t="shared" si="94"/>
        <v>0</v>
      </c>
      <c r="DL81" s="403">
        <f t="shared" si="94"/>
        <v>0</v>
      </c>
      <c r="DM81" s="403">
        <f t="shared" si="94"/>
        <v>0</v>
      </c>
      <c r="DN81" s="403">
        <f t="shared" si="94"/>
        <v>0</v>
      </c>
      <c r="DO81" s="403">
        <f t="shared" si="94"/>
        <v>0</v>
      </c>
      <c r="DP81" s="403">
        <f t="shared" si="94"/>
        <v>0</v>
      </c>
      <c r="DQ81" s="403">
        <f t="shared" si="94"/>
        <v>0</v>
      </c>
      <c r="DR81" s="403">
        <f t="shared" si="94"/>
        <v>0</v>
      </c>
      <c r="DS81" s="403">
        <f t="shared" si="94"/>
        <v>0</v>
      </c>
      <c r="DT81" s="403">
        <f t="shared" si="94"/>
        <v>0</v>
      </c>
      <c r="DU81" s="403">
        <f t="shared" si="94"/>
        <v>0</v>
      </c>
      <c r="DV81" s="403">
        <f t="shared" si="94"/>
        <v>0</v>
      </c>
      <c r="DW81" s="403">
        <f t="shared" si="94"/>
        <v>0</v>
      </c>
      <c r="DX81" s="403">
        <f t="shared" si="94"/>
        <v>0</v>
      </c>
      <c r="DY81" s="403">
        <f t="shared" si="94"/>
        <v>0</v>
      </c>
      <c r="DZ81" s="403">
        <f t="shared" si="94"/>
        <v>0</v>
      </c>
      <c r="EA81" s="403">
        <f t="shared" si="94"/>
        <v>0</v>
      </c>
      <c r="EB81" s="403">
        <f t="shared" si="94"/>
        <v>0</v>
      </c>
      <c r="EC81" s="403">
        <f t="shared" si="94"/>
        <v>0</v>
      </c>
      <c r="EE81" s="403">
        <f t="shared" ref="EE81:GP81" si="95">IF(and($A81-EE$66&gt;=0,$A81-EE$67&lt;0),EE$74,0)</f>
        <v>0</v>
      </c>
      <c r="EF81" s="403">
        <f t="shared" si="95"/>
        <v>0</v>
      </c>
      <c r="EG81" s="403">
        <f t="shared" si="95"/>
        <v>0</v>
      </c>
      <c r="EH81" s="403">
        <f t="shared" si="95"/>
        <v>0</v>
      </c>
      <c r="EI81" s="403">
        <f t="shared" si="95"/>
        <v>0</v>
      </c>
      <c r="EJ81" s="403">
        <f t="shared" si="95"/>
        <v>0</v>
      </c>
      <c r="EK81" s="403">
        <f t="shared" si="95"/>
        <v>0</v>
      </c>
      <c r="EL81" s="403">
        <f t="shared" si="95"/>
        <v>0</v>
      </c>
      <c r="EM81" s="403">
        <f t="shared" si="95"/>
        <v>0</v>
      </c>
      <c r="EN81" s="403">
        <f t="shared" si="95"/>
        <v>0</v>
      </c>
      <c r="EO81" s="403">
        <f t="shared" si="95"/>
        <v>0</v>
      </c>
      <c r="EP81" s="403">
        <f t="shared" si="95"/>
        <v>0</v>
      </c>
      <c r="EQ81" s="403">
        <f t="shared" si="95"/>
        <v>0</v>
      </c>
      <c r="ER81" s="403">
        <f t="shared" si="95"/>
        <v>0</v>
      </c>
      <c r="ES81" s="403">
        <f t="shared" si="95"/>
        <v>0</v>
      </c>
      <c r="ET81" s="403">
        <f t="shared" si="95"/>
        <v>0</v>
      </c>
      <c r="EU81" s="403">
        <f t="shared" si="95"/>
        <v>0</v>
      </c>
      <c r="EV81" s="403">
        <f t="shared" si="95"/>
        <v>0</v>
      </c>
      <c r="EW81" s="403">
        <f t="shared" si="95"/>
        <v>0</v>
      </c>
      <c r="EX81" s="403">
        <f t="shared" si="95"/>
        <v>0</v>
      </c>
      <c r="EY81" s="403">
        <f t="shared" si="95"/>
        <v>0</v>
      </c>
      <c r="EZ81" s="403">
        <f t="shared" si="95"/>
        <v>0</v>
      </c>
      <c r="FA81" s="403">
        <f t="shared" si="95"/>
        <v>0</v>
      </c>
      <c r="FB81" s="403">
        <f t="shared" si="95"/>
        <v>0</v>
      </c>
      <c r="FC81" s="403">
        <f t="shared" si="95"/>
        <v>0</v>
      </c>
      <c r="FD81" s="403">
        <f t="shared" si="95"/>
        <v>0</v>
      </c>
      <c r="FE81" s="403">
        <f t="shared" si="95"/>
        <v>0</v>
      </c>
      <c r="FF81" s="403">
        <f t="shared" si="95"/>
        <v>0</v>
      </c>
      <c r="FG81" s="403">
        <f t="shared" si="95"/>
        <v>0</v>
      </c>
      <c r="FH81" s="403">
        <f t="shared" si="95"/>
        <v>0</v>
      </c>
      <c r="FI81" s="403">
        <f t="shared" si="95"/>
        <v>0</v>
      </c>
      <c r="FJ81" s="403">
        <f t="shared" si="95"/>
        <v>0</v>
      </c>
      <c r="FK81" s="403">
        <f t="shared" si="95"/>
        <v>0</v>
      </c>
      <c r="FL81" s="403">
        <f t="shared" si="95"/>
        <v>0</v>
      </c>
      <c r="FM81" s="403">
        <f t="shared" si="95"/>
        <v>0</v>
      </c>
      <c r="FN81" s="403">
        <f t="shared" si="95"/>
        <v>0</v>
      </c>
      <c r="FO81" s="403">
        <f t="shared" si="95"/>
        <v>0</v>
      </c>
      <c r="FP81" s="403">
        <f t="shared" si="95"/>
        <v>0</v>
      </c>
      <c r="FQ81" s="403">
        <f t="shared" si="95"/>
        <v>0</v>
      </c>
      <c r="FR81" s="403">
        <f t="shared" si="95"/>
        <v>0</v>
      </c>
      <c r="FS81" s="403">
        <f t="shared" si="95"/>
        <v>0</v>
      </c>
      <c r="FT81" s="403">
        <f t="shared" si="95"/>
        <v>0</v>
      </c>
      <c r="FU81" s="403">
        <f t="shared" si="95"/>
        <v>0</v>
      </c>
      <c r="FV81" s="403">
        <f t="shared" si="95"/>
        <v>0</v>
      </c>
      <c r="FW81" s="403">
        <f t="shared" si="95"/>
        <v>0</v>
      </c>
      <c r="FX81" s="403">
        <f t="shared" si="95"/>
        <v>0</v>
      </c>
      <c r="FY81" s="403">
        <f t="shared" si="95"/>
        <v>0</v>
      </c>
      <c r="FZ81" s="403">
        <f t="shared" si="95"/>
        <v>0</v>
      </c>
      <c r="GA81" s="403">
        <f t="shared" si="95"/>
        <v>0</v>
      </c>
      <c r="GB81" s="403">
        <f t="shared" si="95"/>
        <v>0</v>
      </c>
      <c r="GC81" s="403">
        <f t="shared" si="95"/>
        <v>0</v>
      </c>
      <c r="GD81" s="403">
        <f t="shared" si="95"/>
        <v>0</v>
      </c>
      <c r="GE81" s="403">
        <f t="shared" si="95"/>
        <v>0</v>
      </c>
      <c r="GF81" s="403">
        <f t="shared" si="95"/>
        <v>0</v>
      </c>
      <c r="GG81" s="403">
        <f t="shared" si="95"/>
        <v>0</v>
      </c>
      <c r="GH81" s="403">
        <f t="shared" si="95"/>
        <v>0</v>
      </c>
      <c r="GI81" s="403">
        <f t="shared" si="95"/>
        <v>0</v>
      </c>
      <c r="GJ81" s="403">
        <f t="shared" si="95"/>
        <v>0</v>
      </c>
      <c r="GK81" s="403">
        <f t="shared" si="95"/>
        <v>0</v>
      </c>
      <c r="GL81" s="403">
        <f t="shared" si="95"/>
        <v>0</v>
      </c>
      <c r="GM81" s="403">
        <f t="shared" si="95"/>
        <v>0</v>
      </c>
      <c r="GN81" s="403">
        <f t="shared" si="95"/>
        <v>0</v>
      </c>
      <c r="GO81" s="403">
        <f t="shared" si="95"/>
        <v>0</v>
      </c>
      <c r="GP81" s="403">
        <f t="shared" si="95"/>
        <v>0</v>
      </c>
      <c r="GQ81" s="403"/>
      <c r="GR81" s="403">
        <f t="shared" ref="GR81:JC81" si="96">IF(and($A81-GR$66&gt;=0,$A81-GR$67&lt;0),GR$74,0)</f>
        <v>0</v>
      </c>
      <c r="GS81" s="403">
        <f t="shared" si="96"/>
        <v>0</v>
      </c>
      <c r="GT81" s="403">
        <f t="shared" si="96"/>
        <v>0</v>
      </c>
      <c r="GU81" s="403">
        <f t="shared" si="96"/>
        <v>0</v>
      </c>
      <c r="GV81" s="403">
        <f t="shared" si="96"/>
        <v>0</v>
      </c>
      <c r="GW81" s="403">
        <f t="shared" si="96"/>
        <v>0</v>
      </c>
      <c r="GX81" s="403">
        <f t="shared" si="96"/>
        <v>0</v>
      </c>
      <c r="GY81" s="403">
        <f t="shared" si="96"/>
        <v>0</v>
      </c>
      <c r="GZ81" s="403">
        <f t="shared" si="96"/>
        <v>0</v>
      </c>
      <c r="HA81" s="403">
        <f t="shared" si="96"/>
        <v>0</v>
      </c>
      <c r="HB81" s="403">
        <f t="shared" si="96"/>
        <v>0</v>
      </c>
      <c r="HC81" s="403">
        <f t="shared" si="96"/>
        <v>0</v>
      </c>
      <c r="HD81" s="403">
        <f t="shared" si="96"/>
        <v>0</v>
      </c>
      <c r="HE81" s="403">
        <f t="shared" si="96"/>
        <v>0</v>
      </c>
      <c r="HF81" s="403">
        <f t="shared" si="96"/>
        <v>0</v>
      </c>
      <c r="HG81" s="403">
        <f t="shared" si="96"/>
        <v>0</v>
      </c>
      <c r="HH81" s="403">
        <f t="shared" si="96"/>
        <v>0</v>
      </c>
      <c r="HI81" s="403">
        <f t="shared" si="96"/>
        <v>0</v>
      </c>
      <c r="HJ81" s="403">
        <f t="shared" si="96"/>
        <v>0</v>
      </c>
      <c r="HK81" s="403">
        <f t="shared" si="96"/>
        <v>0</v>
      </c>
      <c r="HL81" s="403">
        <f t="shared" si="96"/>
        <v>0</v>
      </c>
      <c r="HM81" s="403">
        <f t="shared" si="96"/>
        <v>0</v>
      </c>
      <c r="HN81" s="403">
        <f t="shared" si="96"/>
        <v>0</v>
      </c>
      <c r="HO81" s="403">
        <f t="shared" si="96"/>
        <v>0</v>
      </c>
      <c r="HP81" s="403">
        <f t="shared" si="96"/>
        <v>0</v>
      </c>
      <c r="HQ81" s="403">
        <f t="shared" si="96"/>
        <v>0</v>
      </c>
      <c r="HR81" s="403">
        <f t="shared" si="96"/>
        <v>0</v>
      </c>
      <c r="HS81" s="403">
        <f t="shared" si="96"/>
        <v>0</v>
      </c>
      <c r="HT81" s="403">
        <f t="shared" si="96"/>
        <v>0</v>
      </c>
      <c r="HU81" s="403">
        <f t="shared" si="96"/>
        <v>0</v>
      </c>
      <c r="HV81" s="403">
        <f t="shared" si="96"/>
        <v>0</v>
      </c>
      <c r="HW81" s="403">
        <f t="shared" si="96"/>
        <v>0</v>
      </c>
      <c r="HX81" s="403">
        <f t="shared" si="96"/>
        <v>0</v>
      </c>
      <c r="HY81" s="403">
        <f t="shared" si="96"/>
        <v>0</v>
      </c>
      <c r="HZ81" s="403">
        <f t="shared" si="96"/>
        <v>0</v>
      </c>
      <c r="IA81" s="403">
        <f t="shared" si="96"/>
        <v>0</v>
      </c>
      <c r="IB81" s="403">
        <f t="shared" si="96"/>
        <v>0</v>
      </c>
      <c r="IC81" s="403">
        <f t="shared" si="96"/>
        <v>0</v>
      </c>
      <c r="ID81" s="403">
        <f t="shared" si="96"/>
        <v>0</v>
      </c>
      <c r="IE81" s="403">
        <f t="shared" si="96"/>
        <v>0</v>
      </c>
      <c r="IF81" s="403">
        <f t="shared" si="96"/>
        <v>0</v>
      </c>
      <c r="IG81" s="403">
        <f t="shared" si="96"/>
        <v>0</v>
      </c>
      <c r="IH81" s="403">
        <f t="shared" si="96"/>
        <v>0</v>
      </c>
      <c r="II81" s="403">
        <f t="shared" si="96"/>
        <v>0</v>
      </c>
      <c r="IJ81" s="403">
        <f t="shared" si="96"/>
        <v>0</v>
      </c>
      <c r="IK81" s="403">
        <f t="shared" si="96"/>
        <v>0</v>
      </c>
      <c r="IL81" s="403">
        <f t="shared" si="96"/>
        <v>0</v>
      </c>
      <c r="IM81" s="403">
        <f t="shared" si="96"/>
        <v>0</v>
      </c>
      <c r="IN81" s="403">
        <f t="shared" si="96"/>
        <v>0</v>
      </c>
      <c r="IO81" s="403">
        <f t="shared" si="96"/>
        <v>0</v>
      </c>
      <c r="IP81" s="403">
        <f t="shared" si="96"/>
        <v>0</v>
      </c>
      <c r="IQ81" s="403">
        <f t="shared" si="96"/>
        <v>0</v>
      </c>
      <c r="IR81" s="403">
        <f t="shared" si="96"/>
        <v>0</v>
      </c>
      <c r="IS81" s="403">
        <f t="shared" si="96"/>
        <v>0</v>
      </c>
      <c r="IT81" s="403">
        <f t="shared" si="96"/>
        <v>0</v>
      </c>
      <c r="IU81" s="403">
        <f t="shared" si="96"/>
        <v>0</v>
      </c>
      <c r="IV81" s="403">
        <f t="shared" si="96"/>
        <v>0</v>
      </c>
      <c r="IW81" s="403">
        <f t="shared" si="96"/>
        <v>0</v>
      </c>
      <c r="IX81" s="403">
        <f t="shared" si="96"/>
        <v>0</v>
      </c>
      <c r="IY81" s="403">
        <f t="shared" si="96"/>
        <v>0</v>
      </c>
      <c r="IZ81" s="403">
        <f t="shared" si="96"/>
        <v>0</v>
      </c>
      <c r="JA81" s="403">
        <f t="shared" si="96"/>
        <v>0</v>
      </c>
      <c r="JB81" s="403">
        <f t="shared" si="96"/>
        <v>0</v>
      </c>
      <c r="JC81" s="403">
        <f t="shared" si="96"/>
        <v>0</v>
      </c>
      <c r="JD81" s="403"/>
      <c r="JE81" s="403">
        <f t="shared" ref="JE81:LP81" si="97">IF(and($A81-JE$66&gt;=0,$A81-JE$67&lt;0),JE$74,0)</f>
        <v>0</v>
      </c>
      <c r="JF81" s="403">
        <f t="shared" si="97"/>
        <v>0</v>
      </c>
      <c r="JG81" s="403">
        <f t="shared" si="97"/>
        <v>0</v>
      </c>
      <c r="JH81" s="403">
        <f t="shared" si="97"/>
        <v>0</v>
      </c>
      <c r="JI81" s="403">
        <f t="shared" si="97"/>
        <v>0</v>
      </c>
      <c r="JJ81" s="403">
        <f t="shared" si="97"/>
        <v>0</v>
      </c>
      <c r="JK81" s="403">
        <f t="shared" si="97"/>
        <v>0</v>
      </c>
      <c r="JL81" s="403">
        <f t="shared" si="97"/>
        <v>0</v>
      </c>
      <c r="JM81" s="403">
        <f t="shared" si="97"/>
        <v>0</v>
      </c>
      <c r="JN81" s="403">
        <f t="shared" si="97"/>
        <v>0</v>
      </c>
      <c r="JO81" s="403">
        <f t="shared" si="97"/>
        <v>0</v>
      </c>
      <c r="JP81" s="403">
        <f t="shared" si="97"/>
        <v>0</v>
      </c>
      <c r="JQ81" s="403">
        <f t="shared" si="97"/>
        <v>0</v>
      </c>
      <c r="JR81" s="403">
        <f t="shared" si="97"/>
        <v>0</v>
      </c>
      <c r="JS81" s="403">
        <f t="shared" si="97"/>
        <v>0</v>
      </c>
      <c r="JT81" s="403">
        <f t="shared" si="97"/>
        <v>0</v>
      </c>
      <c r="JU81" s="403">
        <f t="shared" si="97"/>
        <v>0</v>
      </c>
      <c r="JV81" s="403">
        <f t="shared" si="97"/>
        <v>0</v>
      </c>
      <c r="JW81" s="403">
        <f t="shared" si="97"/>
        <v>0</v>
      </c>
      <c r="JX81" s="403">
        <f t="shared" si="97"/>
        <v>0</v>
      </c>
      <c r="JY81" s="403">
        <f t="shared" si="97"/>
        <v>0</v>
      </c>
      <c r="JZ81" s="403">
        <f t="shared" si="97"/>
        <v>0</v>
      </c>
      <c r="KA81" s="403">
        <f t="shared" si="97"/>
        <v>0</v>
      </c>
      <c r="KB81" s="403">
        <f t="shared" si="97"/>
        <v>0</v>
      </c>
      <c r="KC81" s="403">
        <f t="shared" si="97"/>
        <v>0</v>
      </c>
      <c r="KD81" s="403">
        <f t="shared" si="97"/>
        <v>0</v>
      </c>
      <c r="KE81" s="403">
        <f t="shared" si="97"/>
        <v>0</v>
      </c>
      <c r="KF81" s="403">
        <f t="shared" si="97"/>
        <v>0</v>
      </c>
      <c r="KG81" s="403">
        <f t="shared" si="97"/>
        <v>0</v>
      </c>
      <c r="KH81" s="403">
        <f t="shared" si="97"/>
        <v>0</v>
      </c>
      <c r="KI81" s="403">
        <f t="shared" si="97"/>
        <v>0</v>
      </c>
      <c r="KJ81" s="403">
        <f t="shared" si="97"/>
        <v>0</v>
      </c>
      <c r="KK81" s="403">
        <f t="shared" si="97"/>
        <v>0</v>
      </c>
      <c r="KL81" s="403">
        <f t="shared" si="97"/>
        <v>0</v>
      </c>
      <c r="KM81" s="403">
        <f t="shared" si="97"/>
        <v>0</v>
      </c>
      <c r="KN81" s="403">
        <f t="shared" si="97"/>
        <v>0</v>
      </c>
      <c r="KO81" s="403">
        <f t="shared" si="97"/>
        <v>0</v>
      </c>
      <c r="KP81" s="403">
        <f t="shared" si="97"/>
        <v>0</v>
      </c>
      <c r="KQ81" s="403">
        <f t="shared" si="97"/>
        <v>0</v>
      </c>
      <c r="KR81" s="403">
        <f t="shared" si="97"/>
        <v>0</v>
      </c>
      <c r="KS81" s="403">
        <f t="shared" si="97"/>
        <v>0</v>
      </c>
      <c r="KT81" s="403">
        <f t="shared" si="97"/>
        <v>0</v>
      </c>
      <c r="KU81" s="403">
        <f t="shared" si="97"/>
        <v>0</v>
      </c>
      <c r="KV81" s="403">
        <f t="shared" si="97"/>
        <v>0</v>
      </c>
      <c r="KW81" s="403">
        <f t="shared" si="97"/>
        <v>0</v>
      </c>
      <c r="KX81" s="403">
        <f t="shared" si="97"/>
        <v>0</v>
      </c>
      <c r="KY81" s="403">
        <f t="shared" si="97"/>
        <v>0</v>
      </c>
      <c r="KZ81" s="403">
        <f t="shared" si="97"/>
        <v>0</v>
      </c>
      <c r="LA81" s="403">
        <f t="shared" si="97"/>
        <v>0</v>
      </c>
      <c r="LB81" s="403">
        <f t="shared" si="97"/>
        <v>0</v>
      </c>
      <c r="LC81" s="403">
        <f t="shared" si="97"/>
        <v>0</v>
      </c>
      <c r="LD81" s="403">
        <f t="shared" si="97"/>
        <v>0</v>
      </c>
      <c r="LE81" s="403">
        <f t="shared" si="97"/>
        <v>0</v>
      </c>
      <c r="LF81" s="403">
        <f t="shared" si="97"/>
        <v>0</v>
      </c>
      <c r="LG81" s="403">
        <f t="shared" si="97"/>
        <v>0</v>
      </c>
      <c r="LH81" s="403">
        <f t="shared" si="97"/>
        <v>0</v>
      </c>
      <c r="LI81" s="403">
        <f t="shared" si="97"/>
        <v>0</v>
      </c>
      <c r="LJ81" s="403">
        <f t="shared" si="97"/>
        <v>0</v>
      </c>
      <c r="LK81" s="403">
        <f t="shared" si="97"/>
        <v>0</v>
      </c>
      <c r="LL81" s="403">
        <f t="shared" si="97"/>
        <v>0</v>
      </c>
      <c r="LM81" s="403">
        <f t="shared" si="97"/>
        <v>0</v>
      </c>
      <c r="LN81" s="403">
        <f t="shared" si="97"/>
        <v>0</v>
      </c>
      <c r="LO81" s="403">
        <f t="shared" si="97"/>
        <v>0</v>
      </c>
      <c r="LP81" s="403">
        <f t="shared" si="97"/>
        <v>0</v>
      </c>
    </row>
    <row r="82">
      <c r="A82" s="331" t="str">
        <f t="shared" si="77"/>
        <v>03-2024</v>
      </c>
      <c r="B82" s="346">
        <f t="shared" si="70"/>
        <v>9817311.112</v>
      </c>
      <c r="C82" s="346">
        <f t="shared" si="71"/>
        <v>1.204524595</v>
      </c>
      <c r="D82" s="346"/>
      <c r="E82" s="403">
        <f t="shared" ref="E82:BP82" si="98">IF(and($A82-E$66&gt;=0,$A82-E$67&lt;0),E$74,0)</f>
        <v>0</v>
      </c>
      <c r="F82" s="403">
        <f t="shared" si="98"/>
        <v>0</v>
      </c>
      <c r="G82" s="403">
        <f t="shared" si="98"/>
        <v>0</v>
      </c>
      <c r="H82" s="403">
        <f t="shared" si="98"/>
        <v>0</v>
      </c>
      <c r="I82" s="403">
        <f t="shared" si="98"/>
        <v>0</v>
      </c>
      <c r="J82" s="403">
        <f t="shared" si="98"/>
        <v>0</v>
      </c>
      <c r="K82" s="403">
        <f t="shared" si="98"/>
        <v>0</v>
      </c>
      <c r="L82" s="403">
        <f t="shared" si="98"/>
        <v>0</v>
      </c>
      <c r="M82" s="403">
        <f t="shared" si="98"/>
        <v>0</v>
      </c>
      <c r="N82" s="403">
        <f t="shared" si="98"/>
        <v>0</v>
      </c>
      <c r="O82" s="403">
        <f t="shared" si="98"/>
        <v>0</v>
      </c>
      <c r="P82" s="403">
        <f t="shared" si="98"/>
        <v>0</v>
      </c>
      <c r="Q82" s="403">
        <f t="shared" si="98"/>
        <v>0</v>
      </c>
      <c r="R82" s="403">
        <f t="shared" si="98"/>
        <v>0</v>
      </c>
      <c r="S82" s="403">
        <f t="shared" si="98"/>
        <v>208031.99</v>
      </c>
      <c r="T82" s="403">
        <f t="shared" si="98"/>
        <v>217515.94</v>
      </c>
      <c r="U82" s="403">
        <f t="shared" si="98"/>
        <v>195596.52</v>
      </c>
      <c r="V82" s="403">
        <f t="shared" si="98"/>
        <v>184028.25</v>
      </c>
      <c r="W82" s="403">
        <f t="shared" si="98"/>
        <v>168878.71</v>
      </c>
      <c r="X82" s="403">
        <f t="shared" si="98"/>
        <v>162441.03</v>
      </c>
      <c r="Y82" s="403">
        <f t="shared" si="98"/>
        <v>134043.44</v>
      </c>
      <c r="Z82" s="403">
        <f t="shared" si="98"/>
        <v>835.25</v>
      </c>
      <c r="AA82" s="403">
        <f t="shared" si="98"/>
        <v>175069.23</v>
      </c>
      <c r="AB82" s="403">
        <f t="shared" si="98"/>
        <v>159907.69</v>
      </c>
      <c r="AC82" s="403">
        <f t="shared" si="98"/>
        <v>183879.61</v>
      </c>
      <c r="AD82" s="403">
        <f t="shared" si="98"/>
        <v>184851.11</v>
      </c>
      <c r="AE82" s="403">
        <f t="shared" si="98"/>
        <v>240730.29</v>
      </c>
      <c r="AF82" s="403">
        <f t="shared" si="98"/>
        <v>112998.23</v>
      </c>
      <c r="AG82" s="403">
        <f t="shared" si="98"/>
        <v>126237</v>
      </c>
      <c r="AH82" s="403">
        <f t="shared" si="98"/>
        <v>9142.22</v>
      </c>
      <c r="AI82" s="403">
        <f t="shared" si="98"/>
        <v>186686.77</v>
      </c>
      <c r="AJ82" s="403">
        <f t="shared" si="98"/>
        <v>42000</v>
      </c>
      <c r="AK82" s="403">
        <f t="shared" si="98"/>
        <v>271017.63</v>
      </c>
      <c r="AL82" s="403">
        <f t="shared" si="98"/>
        <v>5000</v>
      </c>
      <c r="AM82" s="403">
        <f t="shared" si="98"/>
        <v>127756.57</v>
      </c>
      <c r="AN82" s="403">
        <f t="shared" si="98"/>
        <v>237115.24</v>
      </c>
      <c r="AO82" s="403">
        <f t="shared" si="98"/>
        <v>158167.25</v>
      </c>
      <c r="AP82" s="403">
        <f t="shared" si="98"/>
        <v>103015</v>
      </c>
      <c r="AQ82" s="403">
        <f t="shared" si="98"/>
        <v>155500</v>
      </c>
      <c r="AR82" s="403">
        <f t="shared" si="98"/>
        <v>167620.78</v>
      </c>
      <c r="AS82" s="403">
        <f t="shared" si="98"/>
        <v>191134.2</v>
      </c>
      <c r="AT82" s="403">
        <f t="shared" si="98"/>
        <v>283068.43</v>
      </c>
      <c r="AU82" s="403">
        <f t="shared" si="98"/>
        <v>114804.31</v>
      </c>
      <c r="AV82" s="403">
        <f t="shared" si="98"/>
        <v>109785.34</v>
      </c>
      <c r="AW82" s="403">
        <f t="shared" si="98"/>
        <v>48000</v>
      </c>
      <c r="AX82" s="403">
        <f t="shared" si="98"/>
        <v>164702</v>
      </c>
      <c r="AY82" s="403">
        <f t="shared" si="98"/>
        <v>223255</v>
      </c>
      <c r="AZ82" s="403">
        <f t="shared" si="98"/>
        <v>72000</v>
      </c>
      <c r="BA82" s="403">
        <f t="shared" si="98"/>
        <v>97799.52</v>
      </c>
      <c r="BB82" s="403">
        <f t="shared" si="98"/>
        <v>242596.66</v>
      </c>
      <c r="BC82" s="403">
        <f t="shared" si="98"/>
        <v>108292.85</v>
      </c>
      <c r="BD82" s="403">
        <f t="shared" si="98"/>
        <v>238900</v>
      </c>
      <c r="BE82" s="403">
        <f t="shared" si="98"/>
        <v>101455.9</v>
      </c>
      <c r="BF82" s="403">
        <f t="shared" si="98"/>
        <v>23511.76</v>
      </c>
      <c r="BG82" s="403">
        <f t="shared" si="98"/>
        <v>20008.84</v>
      </c>
      <c r="BH82" s="403">
        <f t="shared" si="98"/>
        <v>77858.98</v>
      </c>
      <c r="BI82" s="403">
        <f t="shared" si="98"/>
        <v>45000</v>
      </c>
      <c r="BJ82" s="403">
        <f t="shared" si="98"/>
        <v>124565</v>
      </c>
      <c r="BK82" s="403">
        <f t="shared" si="98"/>
        <v>25000</v>
      </c>
      <c r="BL82" s="403">
        <f t="shared" si="98"/>
        <v>29885</v>
      </c>
      <c r="BM82" s="403">
        <f t="shared" si="98"/>
        <v>33809.25</v>
      </c>
      <c r="BN82" s="403">
        <f t="shared" si="98"/>
        <v>10969.85</v>
      </c>
      <c r="BO82" s="403">
        <f t="shared" si="98"/>
        <v>77861.76</v>
      </c>
      <c r="BP82" s="403">
        <f t="shared" si="98"/>
        <v>10058</v>
      </c>
      <c r="BQ82" s="403"/>
      <c r="BR82" s="403">
        <f t="shared" ref="BR82:EC82" si="99">IF(and($A82-BR$66&gt;=0,$A82-BR$67&lt;0),BR$74,0)</f>
        <v>255794.4211</v>
      </c>
      <c r="BS82" s="403">
        <f t="shared" si="99"/>
        <v>149970.1148</v>
      </c>
      <c r="BT82" s="403">
        <f t="shared" si="99"/>
        <v>185349.7365</v>
      </c>
      <c r="BU82" s="403">
        <f t="shared" si="99"/>
        <v>195537.7067</v>
      </c>
      <c r="BV82" s="403">
        <f t="shared" si="99"/>
        <v>178015.6524</v>
      </c>
      <c r="BW82" s="403">
        <f t="shared" si="99"/>
        <v>166512.3011</v>
      </c>
      <c r="BX82" s="403">
        <f t="shared" si="99"/>
        <v>211667.1873</v>
      </c>
      <c r="BY82" s="403">
        <f t="shared" si="99"/>
        <v>212555.7791</v>
      </c>
      <c r="BZ82" s="403">
        <f t="shared" si="99"/>
        <v>198044.1868</v>
      </c>
      <c r="CA82" s="403">
        <f t="shared" si="99"/>
        <v>745030.763</v>
      </c>
      <c r="CB82" s="403">
        <f t="shared" si="99"/>
        <v>293566.0826</v>
      </c>
      <c r="CC82" s="403">
        <f t="shared" si="99"/>
        <v>142341.1049</v>
      </c>
      <c r="CD82" s="403">
        <f t="shared" si="99"/>
        <v>200215.6501</v>
      </c>
      <c r="CE82" s="403">
        <f t="shared" si="99"/>
        <v>290322.0251</v>
      </c>
      <c r="CF82" s="403">
        <f t="shared" si="99"/>
        <v>0</v>
      </c>
      <c r="CG82" s="403">
        <f t="shared" si="99"/>
        <v>0</v>
      </c>
      <c r="CH82" s="403">
        <f t="shared" si="99"/>
        <v>0</v>
      </c>
      <c r="CI82" s="403">
        <f t="shared" si="99"/>
        <v>0</v>
      </c>
      <c r="CJ82" s="403">
        <f t="shared" si="99"/>
        <v>0</v>
      </c>
      <c r="CK82" s="403">
        <f t="shared" si="99"/>
        <v>0</v>
      </c>
      <c r="CL82" s="403">
        <f t="shared" si="99"/>
        <v>0</v>
      </c>
      <c r="CM82" s="403">
        <f t="shared" si="99"/>
        <v>0</v>
      </c>
      <c r="CN82" s="403">
        <f t="shared" si="99"/>
        <v>0</v>
      </c>
      <c r="CO82" s="403">
        <f t="shared" si="99"/>
        <v>0</v>
      </c>
      <c r="CP82" s="403">
        <f t="shared" si="99"/>
        <v>0</v>
      </c>
      <c r="CQ82" s="403">
        <f t="shared" si="99"/>
        <v>0</v>
      </c>
      <c r="CR82" s="403">
        <f t="shared" si="99"/>
        <v>0</v>
      </c>
      <c r="CS82" s="403">
        <f t="shared" si="99"/>
        <v>0</v>
      </c>
      <c r="CT82" s="403">
        <f t="shared" si="99"/>
        <v>0</v>
      </c>
      <c r="CU82" s="403">
        <f t="shared" si="99"/>
        <v>0</v>
      </c>
      <c r="CV82" s="403">
        <f t="shared" si="99"/>
        <v>0</v>
      </c>
      <c r="CW82" s="403">
        <f t="shared" si="99"/>
        <v>0</v>
      </c>
      <c r="CX82" s="403">
        <f t="shared" si="99"/>
        <v>0</v>
      </c>
      <c r="CY82" s="403">
        <f t="shared" si="99"/>
        <v>0</v>
      </c>
      <c r="CZ82" s="403">
        <f t="shared" si="99"/>
        <v>0</v>
      </c>
      <c r="DA82" s="403">
        <f t="shared" si="99"/>
        <v>0</v>
      </c>
      <c r="DB82" s="403">
        <f t="shared" si="99"/>
        <v>0</v>
      </c>
      <c r="DC82" s="403">
        <f t="shared" si="99"/>
        <v>0</v>
      </c>
      <c r="DD82" s="403">
        <f t="shared" si="99"/>
        <v>0</v>
      </c>
      <c r="DE82" s="403">
        <f t="shared" si="99"/>
        <v>0</v>
      </c>
      <c r="DF82" s="403">
        <f t="shared" si="99"/>
        <v>0</v>
      </c>
      <c r="DG82" s="403">
        <f t="shared" si="99"/>
        <v>0</v>
      </c>
      <c r="DH82" s="403">
        <f t="shared" si="99"/>
        <v>0</v>
      </c>
      <c r="DI82" s="403">
        <f t="shared" si="99"/>
        <v>0</v>
      </c>
      <c r="DJ82" s="403">
        <f t="shared" si="99"/>
        <v>0</v>
      </c>
      <c r="DK82" s="403">
        <f t="shared" si="99"/>
        <v>0</v>
      </c>
      <c r="DL82" s="403">
        <f t="shared" si="99"/>
        <v>0</v>
      </c>
      <c r="DM82" s="403">
        <f t="shared" si="99"/>
        <v>0</v>
      </c>
      <c r="DN82" s="403">
        <f t="shared" si="99"/>
        <v>0</v>
      </c>
      <c r="DO82" s="403">
        <f t="shared" si="99"/>
        <v>0</v>
      </c>
      <c r="DP82" s="403">
        <f t="shared" si="99"/>
        <v>0</v>
      </c>
      <c r="DQ82" s="403">
        <f t="shared" si="99"/>
        <v>0</v>
      </c>
      <c r="DR82" s="403">
        <f t="shared" si="99"/>
        <v>0</v>
      </c>
      <c r="DS82" s="403">
        <f t="shared" si="99"/>
        <v>0</v>
      </c>
      <c r="DT82" s="403">
        <f t="shared" si="99"/>
        <v>0</v>
      </c>
      <c r="DU82" s="403">
        <f t="shared" si="99"/>
        <v>0</v>
      </c>
      <c r="DV82" s="403">
        <f t="shared" si="99"/>
        <v>0</v>
      </c>
      <c r="DW82" s="403">
        <f t="shared" si="99"/>
        <v>0</v>
      </c>
      <c r="DX82" s="403">
        <f t="shared" si="99"/>
        <v>0</v>
      </c>
      <c r="DY82" s="403">
        <f t="shared" si="99"/>
        <v>0</v>
      </c>
      <c r="DZ82" s="403">
        <f t="shared" si="99"/>
        <v>0</v>
      </c>
      <c r="EA82" s="403">
        <f t="shared" si="99"/>
        <v>0</v>
      </c>
      <c r="EB82" s="403">
        <f t="shared" si="99"/>
        <v>0</v>
      </c>
      <c r="EC82" s="403">
        <f t="shared" si="99"/>
        <v>0</v>
      </c>
      <c r="EE82" s="403">
        <f t="shared" ref="EE82:GP82" si="100">IF(and($A82-EE$66&gt;=0,$A82-EE$67&lt;0),EE$74,0)</f>
        <v>0</v>
      </c>
      <c r="EF82" s="403">
        <f t="shared" si="100"/>
        <v>0</v>
      </c>
      <c r="EG82" s="403">
        <f t="shared" si="100"/>
        <v>0</v>
      </c>
      <c r="EH82" s="403">
        <f t="shared" si="100"/>
        <v>0</v>
      </c>
      <c r="EI82" s="403">
        <f t="shared" si="100"/>
        <v>0</v>
      </c>
      <c r="EJ82" s="403">
        <f t="shared" si="100"/>
        <v>0</v>
      </c>
      <c r="EK82" s="403">
        <f t="shared" si="100"/>
        <v>0</v>
      </c>
      <c r="EL82" s="403">
        <f t="shared" si="100"/>
        <v>0</v>
      </c>
      <c r="EM82" s="403">
        <f t="shared" si="100"/>
        <v>0</v>
      </c>
      <c r="EN82" s="403">
        <f t="shared" si="100"/>
        <v>0</v>
      </c>
      <c r="EO82" s="403">
        <f t="shared" si="100"/>
        <v>0</v>
      </c>
      <c r="EP82" s="403">
        <f t="shared" si="100"/>
        <v>0</v>
      </c>
      <c r="EQ82" s="403">
        <f t="shared" si="100"/>
        <v>0</v>
      </c>
      <c r="ER82" s="403">
        <f t="shared" si="100"/>
        <v>0</v>
      </c>
      <c r="ES82" s="403">
        <f t="shared" si="100"/>
        <v>0</v>
      </c>
      <c r="ET82" s="403">
        <f t="shared" si="100"/>
        <v>0</v>
      </c>
      <c r="EU82" s="403">
        <f t="shared" si="100"/>
        <v>0</v>
      </c>
      <c r="EV82" s="403">
        <f t="shared" si="100"/>
        <v>0</v>
      </c>
      <c r="EW82" s="403">
        <f t="shared" si="100"/>
        <v>0</v>
      </c>
      <c r="EX82" s="403">
        <f t="shared" si="100"/>
        <v>0</v>
      </c>
      <c r="EY82" s="403">
        <f t="shared" si="100"/>
        <v>0</v>
      </c>
      <c r="EZ82" s="403">
        <f t="shared" si="100"/>
        <v>0</v>
      </c>
      <c r="FA82" s="403">
        <f t="shared" si="100"/>
        <v>0</v>
      </c>
      <c r="FB82" s="403">
        <f t="shared" si="100"/>
        <v>0</v>
      </c>
      <c r="FC82" s="403">
        <f t="shared" si="100"/>
        <v>0</v>
      </c>
      <c r="FD82" s="403">
        <f t="shared" si="100"/>
        <v>0</v>
      </c>
      <c r="FE82" s="403">
        <f t="shared" si="100"/>
        <v>0</v>
      </c>
      <c r="FF82" s="403">
        <f t="shared" si="100"/>
        <v>0</v>
      </c>
      <c r="FG82" s="403">
        <f t="shared" si="100"/>
        <v>0</v>
      </c>
      <c r="FH82" s="403">
        <f t="shared" si="100"/>
        <v>0</v>
      </c>
      <c r="FI82" s="403">
        <f t="shared" si="100"/>
        <v>0</v>
      </c>
      <c r="FJ82" s="403">
        <f t="shared" si="100"/>
        <v>0</v>
      </c>
      <c r="FK82" s="403">
        <f t="shared" si="100"/>
        <v>0</v>
      </c>
      <c r="FL82" s="403">
        <f t="shared" si="100"/>
        <v>0</v>
      </c>
      <c r="FM82" s="403">
        <f t="shared" si="100"/>
        <v>0</v>
      </c>
      <c r="FN82" s="403">
        <f t="shared" si="100"/>
        <v>0</v>
      </c>
      <c r="FO82" s="403">
        <f t="shared" si="100"/>
        <v>0</v>
      </c>
      <c r="FP82" s="403">
        <f t="shared" si="100"/>
        <v>0</v>
      </c>
      <c r="FQ82" s="403">
        <f t="shared" si="100"/>
        <v>0</v>
      </c>
      <c r="FR82" s="403">
        <f t="shared" si="100"/>
        <v>0</v>
      </c>
      <c r="FS82" s="403">
        <f t="shared" si="100"/>
        <v>0</v>
      </c>
      <c r="FT82" s="403">
        <f t="shared" si="100"/>
        <v>0</v>
      </c>
      <c r="FU82" s="403">
        <f t="shared" si="100"/>
        <v>0</v>
      </c>
      <c r="FV82" s="403">
        <f t="shared" si="100"/>
        <v>0</v>
      </c>
      <c r="FW82" s="403">
        <f t="shared" si="100"/>
        <v>0</v>
      </c>
      <c r="FX82" s="403">
        <f t="shared" si="100"/>
        <v>0</v>
      </c>
      <c r="FY82" s="403">
        <f t="shared" si="100"/>
        <v>0</v>
      </c>
      <c r="FZ82" s="403">
        <f t="shared" si="100"/>
        <v>0</v>
      </c>
      <c r="GA82" s="403">
        <f t="shared" si="100"/>
        <v>0</v>
      </c>
      <c r="GB82" s="403">
        <f t="shared" si="100"/>
        <v>0</v>
      </c>
      <c r="GC82" s="403">
        <f t="shared" si="100"/>
        <v>0</v>
      </c>
      <c r="GD82" s="403">
        <f t="shared" si="100"/>
        <v>0</v>
      </c>
      <c r="GE82" s="403">
        <f t="shared" si="100"/>
        <v>0</v>
      </c>
      <c r="GF82" s="403">
        <f t="shared" si="100"/>
        <v>0</v>
      </c>
      <c r="GG82" s="403">
        <f t="shared" si="100"/>
        <v>0</v>
      </c>
      <c r="GH82" s="403">
        <f t="shared" si="100"/>
        <v>0</v>
      </c>
      <c r="GI82" s="403">
        <f t="shared" si="100"/>
        <v>0</v>
      </c>
      <c r="GJ82" s="403">
        <f t="shared" si="100"/>
        <v>0</v>
      </c>
      <c r="GK82" s="403">
        <f t="shared" si="100"/>
        <v>0</v>
      </c>
      <c r="GL82" s="403">
        <f t="shared" si="100"/>
        <v>0</v>
      </c>
      <c r="GM82" s="403">
        <f t="shared" si="100"/>
        <v>0</v>
      </c>
      <c r="GN82" s="403">
        <f t="shared" si="100"/>
        <v>0</v>
      </c>
      <c r="GO82" s="403">
        <f t="shared" si="100"/>
        <v>0</v>
      </c>
      <c r="GP82" s="403">
        <f t="shared" si="100"/>
        <v>0</v>
      </c>
      <c r="GQ82" s="403"/>
      <c r="GR82" s="403">
        <f t="shared" ref="GR82:JC82" si="101">IF(and($A82-GR$66&gt;=0,$A82-GR$67&lt;0),GR$74,0)</f>
        <v>0</v>
      </c>
      <c r="GS82" s="403">
        <f t="shared" si="101"/>
        <v>0</v>
      </c>
      <c r="GT82" s="403">
        <f t="shared" si="101"/>
        <v>0</v>
      </c>
      <c r="GU82" s="403">
        <f t="shared" si="101"/>
        <v>0</v>
      </c>
      <c r="GV82" s="403">
        <f t="shared" si="101"/>
        <v>0</v>
      </c>
      <c r="GW82" s="403">
        <f t="shared" si="101"/>
        <v>0</v>
      </c>
      <c r="GX82" s="403">
        <f t="shared" si="101"/>
        <v>0</v>
      </c>
      <c r="GY82" s="403">
        <f t="shared" si="101"/>
        <v>0</v>
      </c>
      <c r="GZ82" s="403">
        <f t="shared" si="101"/>
        <v>0</v>
      </c>
      <c r="HA82" s="403">
        <f t="shared" si="101"/>
        <v>0</v>
      </c>
      <c r="HB82" s="403">
        <f t="shared" si="101"/>
        <v>0</v>
      </c>
      <c r="HC82" s="403">
        <f t="shared" si="101"/>
        <v>0</v>
      </c>
      <c r="HD82" s="403">
        <f t="shared" si="101"/>
        <v>0</v>
      </c>
      <c r="HE82" s="403">
        <f t="shared" si="101"/>
        <v>0</v>
      </c>
      <c r="HF82" s="403">
        <f t="shared" si="101"/>
        <v>0</v>
      </c>
      <c r="HG82" s="403">
        <f t="shared" si="101"/>
        <v>0</v>
      </c>
      <c r="HH82" s="403">
        <f t="shared" si="101"/>
        <v>0</v>
      </c>
      <c r="HI82" s="403">
        <f t="shared" si="101"/>
        <v>0</v>
      </c>
      <c r="HJ82" s="403">
        <f t="shared" si="101"/>
        <v>0</v>
      </c>
      <c r="HK82" s="403">
        <f t="shared" si="101"/>
        <v>0</v>
      </c>
      <c r="HL82" s="403">
        <f t="shared" si="101"/>
        <v>0</v>
      </c>
      <c r="HM82" s="403">
        <f t="shared" si="101"/>
        <v>0</v>
      </c>
      <c r="HN82" s="403">
        <f t="shared" si="101"/>
        <v>0</v>
      </c>
      <c r="HO82" s="403">
        <f t="shared" si="101"/>
        <v>0</v>
      </c>
      <c r="HP82" s="403">
        <f t="shared" si="101"/>
        <v>0</v>
      </c>
      <c r="HQ82" s="403">
        <f t="shared" si="101"/>
        <v>0</v>
      </c>
      <c r="HR82" s="403">
        <f t="shared" si="101"/>
        <v>0</v>
      </c>
      <c r="HS82" s="403">
        <f t="shared" si="101"/>
        <v>0</v>
      </c>
      <c r="HT82" s="403">
        <f t="shared" si="101"/>
        <v>0</v>
      </c>
      <c r="HU82" s="403">
        <f t="shared" si="101"/>
        <v>0</v>
      </c>
      <c r="HV82" s="403">
        <f t="shared" si="101"/>
        <v>0</v>
      </c>
      <c r="HW82" s="403">
        <f t="shared" si="101"/>
        <v>0</v>
      </c>
      <c r="HX82" s="403">
        <f t="shared" si="101"/>
        <v>0</v>
      </c>
      <c r="HY82" s="403">
        <f t="shared" si="101"/>
        <v>0</v>
      </c>
      <c r="HZ82" s="403">
        <f t="shared" si="101"/>
        <v>0</v>
      </c>
      <c r="IA82" s="403">
        <f t="shared" si="101"/>
        <v>0</v>
      </c>
      <c r="IB82" s="403">
        <f t="shared" si="101"/>
        <v>0</v>
      </c>
      <c r="IC82" s="403">
        <f t="shared" si="101"/>
        <v>0</v>
      </c>
      <c r="ID82" s="403">
        <f t="shared" si="101"/>
        <v>0</v>
      </c>
      <c r="IE82" s="403">
        <f t="shared" si="101"/>
        <v>0</v>
      </c>
      <c r="IF82" s="403">
        <f t="shared" si="101"/>
        <v>0</v>
      </c>
      <c r="IG82" s="403">
        <f t="shared" si="101"/>
        <v>0</v>
      </c>
      <c r="IH82" s="403">
        <f t="shared" si="101"/>
        <v>0</v>
      </c>
      <c r="II82" s="403">
        <f t="shared" si="101"/>
        <v>0</v>
      </c>
      <c r="IJ82" s="403">
        <f t="shared" si="101"/>
        <v>0</v>
      </c>
      <c r="IK82" s="403">
        <f t="shared" si="101"/>
        <v>0</v>
      </c>
      <c r="IL82" s="403">
        <f t="shared" si="101"/>
        <v>0</v>
      </c>
      <c r="IM82" s="403">
        <f t="shared" si="101"/>
        <v>0</v>
      </c>
      <c r="IN82" s="403">
        <f t="shared" si="101"/>
        <v>0</v>
      </c>
      <c r="IO82" s="403">
        <f t="shared" si="101"/>
        <v>0</v>
      </c>
      <c r="IP82" s="403">
        <f t="shared" si="101"/>
        <v>0</v>
      </c>
      <c r="IQ82" s="403">
        <f t="shared" si="101"/>
        <v>0</v>
      </c>
      <c r="IR82" s="403">
        <f t="shared" si="101"/>
        <v>0</v>
      </c>
      <c r="IS82" s="403">
        <f t="shared" si="101"/>
        <v>0</v>
      </c>
      <c r="IT82" s="403">
        <f t="shared" si="101"/>
        <v>0</v>
      </c>
      <c r="IU82" s="403">
        <f t="shared" si="101"/>
        <v>0</v>
      </c>
      <c r="IV82" s="403">
        <f t="shared" si="101"/>
        <v>0</v>
      </c>
      <c r="IW82" s="403">
        <f t="shared" si="101"/>
        <v>0</v>
      </c>
      <c r="IX82" s="403">
        <f t="shared" si="101"/>
        <v>0</v>
      </c>
      <c r="IY82" s="403">
        <f t="shared" si="101"/>
        <v>0</v>
      </c>
      <c r="IZ82" s="403">
        <f t="shared" si="101"/>
        <v>0</v>
      </c>
      <c r="JA82" s="403">
        <f t="shared" si="101"/>
        <v>0</v>
      </c>
      <c r="JB82" s="403">
        <f t="shared" si="101"/>
        <v>0</v>
      </c>
      <c r="JC82" s="403">
        <f t="shared" si="101"/>
        <v>0</v>
      </c>
      <c r="JD82" s="403"/>
      <c r="JE82" s="403">
        <f t="shared" ref="JE82:LP82" si="102">IF(and($A82-JE$66&gt;=0,$A82-JE$67&lt;0),JE$74,0)</f>
        <v>0</v>
      </c>
      <c r="JF82" s="403">
        <f t="shared" si="102"/>
        <v>0</v>
      </c>
      <c r="JG82" s="403">
        <f t="shared" si="102"/>
        <v>0</v>
      </c>
      <c r="JH82" s="403">
        <f t="shared" si="102"/>
        <v>0</v>
      </c>
      <c r="JI82" s="403">
        <f t="shared" si="102"/>
        <v>0</v>
      </c>
      <c r="JJ82" s="403">
        <f t="shared" si="102"/>
        <v>0</v>
      </c>
      <c r="JK82" s="403">
        <f t="shared" si="102"/>
        <v>0</v>
      </c>
      <c r="JL82" s="403">
        <f t="shared" si="102"/>
        <v>0</v>
      </c>
      <c r="JM82" s="403">
        <f t="shared" si="102"/>
        <v>0</v>
      </c>
      <c r="JN82" s="403">
        <f t="shared" si="102"/>
        <v>0</v>
      </c>
      <c r="JO82" s="403">
        <f t="shared" si="102"/>
        <v>0</v>
      </c>
      <c r="JP82" s="403">
        <f t="shared" si="102"/>
        <v>0</v>
      </c>
      <c r="JQ82" s="403">
        <f t="shared" si="102"/>
        <v>0</v>
      </c>
      <c r="JR82" s="403">
        <f t="shared" si="102"/>
        <v>0</v>
      </c>
      <c r="JS82" s="403">
        <f t="shared" si="102"/>
        <v>0</v>
      </c>
      <c r="JT82" s="403">
        <f t="shared" si="102"/>
        <v>0</v>
      </c>
      <c r="JU82" s="403">
        <f t="shared" si="102"/>
        <v>0</v>
      </c>
      <c r="JV82" s="403">
        <f t="shared" si="102"/>
        <v>0</v>
      </c>
      <c r="JW82" s="403">
        <f t="shared" si="102"/>
        <v>0</v>
      </c>
      <c r="JX82" s="403">
        <f t="shared" si="102"/>
        <v>0</v>
      </c>
      <c r="JY82" s="403">
        <f t="shared" si="102"/>
        <v>0</v>
      </c>
      <c r="JZ82" s="403">
        <f t="shared" si="102"/>
        <v>0</v>
      </c>
      <c r="KA82" s="403">
        <f t="shared" si="102"/>
        <v>0</v>
      </c>
      <c r="KB82" s="403">
        <f t="shared" si="102"/>
        <v>0</v>
      </c>
      <c r="KC82" s="403">
        <f t="shared" si="102"/>
        <v>0</v>
      </c>
      <c r="KD82" s="403">
        <f t="shared" si="102"/>
        <v>0</v>
      </c>
      <c r="KE82" s="403">
        <f t="shared" si="102"/>
        <v>0</v>
      </c>
      <c r="KF82" s="403">
        <f t="shared" si="102"/>
        <v>0</v>
      </c>
      <c r="KG82" s="403">
        <f t="shared" si="102"/>
        <v>0</v>
      </c>
      <c r="KH82" s="403">
        <f t="shared" si="102"/>
        <v>0</v>
      </c>
      <c r="KI82" s="403">
        <f t="shared" si="102"/>
        <v>0</v>
      </c>
      <c r="KJ82" s="403">
        <f t="shared" si="102"/>
        <v>0</v>
      </c>
      <c r="KK82" s="403">
        <f t="shared" si="102"/>
        <v>0</v>
      </c>
      <c r="KL82" s="403">
        <f t="shared" si="102"/>
        <v>0</v>
      </c>
      <c r="KM82" s="403">
        <f t="shared" si="102"/>
        <v>0</v>
      </c>
      <c r="KN82" s="403">
        <f t="shared" si="102"/>
        <v>0</v>
      </c>
      <c r="KO82" s="403">
        <f t="shared" si="102"/>
        <v>0</v>
      </c>
      <c r="KP82" s="403">
        <f t="shared" si="102"/>
        <v>0</v>
      </c>
      <c r="KQ82" s="403">
        <f t="shared" si="102"/>
        <v>0</v>
      </c>
      <c r="KR82" s="403">
        <f t="shared" si="102"/>
        <v>0</v>
      </c>
      <c r="KS82" s="403">
        <f t="shared" si="102"/>
        <v>0</v>
      </c>
      <c r="KT82" s="403">
        <f t="shared" si="102"/>
        <v>0</v>
      </c>
      <c r="KU82" s="403">
        <f t="shared" si="102"/>
        <v>0</v>
      </c>
      <c r="KV82" s="403">
        <f t="shared" si="102"/>
        <v>0</v>
      </c>
      <c r="KW82" s="403">
        <f t="shared" si="102"/>
        <v>0</v>
      </c>
      <c r="KX82" s="403">
        <f t="shared" si="102"/>
        <v>0</v>
      </c>
      <c r="KY82" s="403">
        <f t="shared" si="102"/>
        <v>0</v>
      </c>
      <c r="KZ82" s="403">
        <f t="shared" si="102"/>
        <v>0</v>
      </c>
      <c r="LA82" s="403">
        <f t="shared" si="102"/>
        <v>0</v>
      </c>
      <c r="LB82" s="403">
        <f t="shared" si="102"/>
        <v>0</v>
      </c>
      <c r="LC82" s="403">
        <f t="shared" si="102"/>
        <v>0</v>
      </c>
      <c r="LD82" s="403">
        <f t="shared" si="102"/>
        <v>0</v>
      </c>
      <c r="LE82" s="403">
        <f t="shared" si="102"/>
        <v>0</v>
      </c>
      <c r="LF82" s="403">
        <f t="shared" si="102"/>
        <v>0</v>
      </c>
      <c r="LG82" s="403">
        <f t="shared" si="102"/>
        <v>0</v>
      </c>
      <c r="LH82" s="403">
        <f t="shared" si="102"/>
        <v>0</v>
      </c>
      <c r="LI82" s="403">
        <f t="shared" si="102"/>
        <v>0</v>
      </c>
      <c r="LJ82" s="403">
        <f t="shared" si="102"/>
        <v>0</v>
      </c>
      <c r="LK82" s="403">
        <f t="shared" si="102"/>
        <v>0</v>
      </c>
      <c r="LL82" s="403">
        <f t="shared" si="102"/>
        <v>0</v>
      </c>
      <c r="LM82" s="403">
        <f t="shared" si="102"/>
        <v>0</v>
      </c>
      <c r="LN82" s="403">
        <f t="shared" si="102"/>
        <v>0</v>
      </c>
      <c r="LO82" s="403">
        <f t="shared" si="102"/>
        <v>0</v>
      </c>
      <c r="LP82" s="403">
        <f t="shared" si="102"/>
        <v>0</v>
      </c>
    </row>
    <row r="83">
      <c r="A83" s="331" t="str">
        <f t="shared" si="77"/>
        <v>06-2024</v>
      </c>
      <c r="B83" s="346">
        <f t="shared" si="70"/>
        <v>9951375.663</v>
      </c>
      <c r="C83" s="346">
        <f t="shared" si="71"/>
        <v>1.220973503</v>
      </c>
      <c r="D83" s="346"/>
      <c r="E83" s="403">
        <f t="shared" ref="E83:BP83" si="103">IF(and($A83-E$66&gt;=0,$A83-E$67&lt;0),E$74,0)</f>
        <v>0</v>
      </c>
      <c r="F83" s="403">
        <f t="shared" si="103"/>
        <v>0</v>
      </c>
      <c r="G83" s="403">
        <f t="shared" si="103"/>
        <v>0</v>
      </c>
      <c r="H83" s="403">
        <f t="shared" si="103"/>
        <v>0</v>
      </c>
      <c r="I83" s="403">
        <f t="shared" si="103"/>
        <v>0</v>
      </c>
      <c r="J83" s="403">
        <f t="shared" si="103"/>
        <v>0</v>
      </c>
      <c r="K83" s="403">
        <f t="shared" si="103"/>
        <v>0</v>
      </c>
      <c r="L83" s="403">
        <f t="shared" si="103"/>
        <v>0</v>
      </c>
      <c r="M83" s="403">
        <f t="shared" si="103"/>
        <v>0</v>
      </c>
      <c r="N83" s="403">
        <f t="shared" si="103"/>
        <v>0</v>
      </c>
      <c r="O83" s="403">
        <f t="shared" si="103"/>
        <v>0</v>
      </c>
      <c r="P83" s="403">
        <f t="shared" si="103"/>
        <v>0</v>
      </c>
      <c r="Q83" s="403">
        <f t="shared" si="103"/>
        <v>0</v>
      </c>
      <c r="R83" s="403">
        <f t="shared" si="103"/>
        <v>0</v>
      </c>
      <c r="S83" s="403">
        <f t="shared" si="103"/>
        <v>0</v>
      </c>
      <c r="T83" s="403">
        <f t="shared" si="103"/>
        <v>217515.94</v>
      </c>
      <c r="U83" s="403">
        <f t="shared" si="103"/>
        <v>195596.52</v>
      </c>
      <c r="V83" s="403">
        <f t="shared" si="103"/>
        <v>184028.25</v>
      </c>
      <c r="W83" s="403">
        <f t="shared" si="103"/>
        <v>168878.71</v>
      </c>
      <c r="X83" s="403">
        <f t="shared" si="103"/>
        <v>162441.03</v>
      </c>
      <c r="Y83" s="403">
        <f t="shared" si="103"/>
        <v>134043.44</v>
      </c>
      <c r="Z83" s="403">
        <f t="shared" si="103"/>
        <v>835.25</v>
      </c>
      <c r="AA83" s="403">
        <f t="shared" si="103"/>
        <v>175069.23</v>
      </c>
      <c r="AB83" s="403">
        <f t="shared" si="103"/>
        <v>159907.69</v>
      </c>
      <c r="AC83" s="403">
        <f t="shared" si="103"/>
        <v>183879.61</v>
      </c>
      <c r="AD83" s="403">
        <f t="shared" si="103"/>
        <v>184851.11</v>
      </c>
      <c r="AE83" s="403">
        <f t="shared" si="103"/>
        <v>240730.29</v>
      </c>
      <c r="AF83" s="403">
        <f t="shared" si="103"/>
        <v>112998.23</v>
      </c>
      <c r="AG83" s="403">
        <f t="shared" si="103"/>
        <v>126237</v>
      </c>
      <c r="AH83" s="403">
        <f t="shared" si="103"/>
        <v>9142.22</v>
      </c>
      <c r="AI83" s="403">
        <f t="shared" si="103"/>
        <v>186686.77</v>
      </c>
      <c r="AJ83" s="403">
        <f t="shared" si="103"/>
        <v>42000</v>
      </c>
      <c r="AK83" s="403">
        <f t="shared" si="103"/>
        <v>271017.63</v>
      </c>
      <c r="AL83" s="403">
        <f t="shared" si="103"/>
        <v>5000</v>
      </c>
      <c r="AM83" s="403">
        <f t="shared" si="103"/>
        <v>127756.57</v>
      </c>
      <c r="AN83" s="403">
        <f t="shared" si="103"/>
        <v>237115.24</v>
      </c>
      <c r="AO83" s="403">
        <f t="shared" si="103"/>
        <v>158167.25</v>
      </c>
      <c r="AP83" s="403">
        <f t="shared" si="103"/>
        <v>103015</v>
      </c>
      <c r="AQ83" s="403">
        <f t="shared" si="103"/>
        <v>155500</v>
      </c>
      <c r="AR83" s="403">
        <f t="shared" si="103"/>
        <v>167620.78</v>
      </c>
      <c r="AS83" s="403">
        <f t="shared" si="103"/>
        <v>191134.2</v>
      </c>
      <c r="AT83" s="403">
        <f t="shared" si="103"/>
        <v>283068.43</v>
      </c>
      <c r="AU83" s="403">
        <f t="shared" si="103"/>
        <v>114804.31</v>
      </c>
      <c r="AV83" s="403">
        <f t="shared" si="103"/>
        <v>109785.34</v>
      </c>
      <c r="AW83" s="403">
        <f t="shared" si="103"/>
        <v>48000</v>
      </c>
      <c r="AX83" s="403">
        <f t="shared" si="103"/>
        <v>164702</v>
      </c>
      <c r="AY83" s="403">
        <f t="shared" si="103"/>
        <v>223255</v>
      </c>
      <c r="AZ83" s="403">
        <f t="shared" si="103"/>
        <v>72000</v>
      </c>
      <c r="BA83" s="403">
        <f t="shared" si="103"/>
        <v>97799.52</v>
      </c>
      <c r="BB83" s="403">
        <f t="shared" si="103"/>
        <v>242596.66</v>
      </c>
      <c r="BC83" s="403">
        <f t="shared" si="103"/>
        <v>108292.85</v>
      </c>
      <c r="BD83" s="403">
        <f t="shared" si="103"/>
        <v>238900</v>
      </c>
      <c r="BE83" s="403">
        <f t="shared" si="103"/>
        <v>101455.9</v>
      </c>
      <c r="BF83" s="403">
        <f t="shared" si="103"/>
        <v>23511.76</v>
      </c>
      <c r="BG83" s="403">
        <f t="shared" si="103"/>
        <v>20008.84</v>
      </c>
      <c r="BH83" s="403">
        <f t="shared" si="103"/>
        <v>77858.98</v>
      </c>
      <c r="BI83" s="403">
        <f t="shared" si="103"/>
        <v>45000</v>
      </c>
      <c r="BJ83" s="403">
        <f t="shared" si="103"/>
        <v>124565</v>
      </c>
      <c r="BK83" s="403">
        <f t="shared" si="103"/>
        <v>25000</v>
      </c>
      <c r="BL83" s="403">
        <f t="shared" si="103"/>
        <v>29885</v>
      </c>
      <c r="BM83" s="403">
        <f t="shared" si="103"/>
        <v>33809.25</v>
      </c>
      <c r="BN83" s="403">
        <f t="shared" si="103"/>
        <v>10969.85</v>
      </c>
      <c r="BO83" s="403">
        <f t="shared" si="103"/>
        <v>77861.76</v>
      </c>
      <c r="BP83" s="403">
        <f t="shared" si="103"/>
        <v>10058</v>
      </c>
      <c r="BQ83" s="403"/>
      <c r="BR83" s="403">
        <f t="shared" ref="BR83:EC83" si="104">IF(and($A83-BR$66&gt;=0,$A83-BR$67&lt;0),BR$74,0)</f>
        <v>255794.4211</v>
      </c>
      <c r="BS83" s="403">
        <f t="shared" si="104"/>
        <v>149970.1148</v>
      </c>
      <c r="BT83" s="403">
        <f t="shared" si="104"/>
        <v>185349.7365</v>
      </c>
      <c r="BU83" s="403">
        <f t="shared" si="104"/>
        <v>195537.7067</v>
      </c>
      <c r="BV83" s="403">
        <f t="shared" si="104"/>
        <v>178015.6524</v>
      </c>
      <c r="BW83" s="403">
        <f t="shared" si="104"/>
        <v>166512.3011</v>
      </c>
      <c r="BX83" s="403">
        <f t="shared" si="104"/>
        <v>211667.1873</v>
      </c>
      <c r="BY83" s="403">
        <f t="shared" si="104"/>
        <v>212555.7791</v>
      </c>
      <c r="BZ83" s="403">
        <f t="shared" si="104"/>
        <v>198044.1868</v>
      </c>
      <c r="CA83" s="403">
        <f t="shared" si="104"/>
        <v>745030.763</v>
      </c>
      <c r="CB83" s="403">
        <f t="shared" si="104"/>
        <v>293566.0826</v>
      </c>
      <c r="CC83" s="403">
        <f t="shared" si="104"/>
        <v>142341.1049</v>
      </c>
      <c r="CD83" s="403">
        <f t="shared" si="104"/>
        <v>200215.6501</v>
      </c>
      <c r="CE83" s="403">
        <f t="shared" si="104"/>
        <v>290322.0251</v>
      </c>
      <c r="CF83" s="403">
        <f t="shared" si="104"/>
        <v>342096.5415</v>
      </c>
      <c r="CG83" s="403">
        <f t="shared" si="104"/>
        <v>0</v>
      </c>
      <c r="CH83" s="403">
        <f t="shared" si="104"/>
        <v>0</v>
      </c>
      <c r="CI83" s="403">
        <f t="shared" si="104"/>
        <v>0</v>
      </c>
      <c r="CJ83" s="403">
        <f t="shared" si="104"/>
        <v>0</v>
      </c>
      <c r="CK83" s="403">
        <f t="shared" si="104"/>
        <v>0</v>
      </c>
      <c r="CL83" s="403">
        <f t="shared" si="104"/>
        <v>0</v>
      </c>
      <c r="CM83" s="403">
        <f t="shared" si="104"/>
        <v>0</v>
      </c>
      <c r="CN83" s="403">
        <f t="shared" si="104"/>
        <v>0</v>
      </c>
      <c r="CO83" s="403">
        <f t="shared" si="104"/>
        <v>0</v>
      </c>
      <c r="CP83" s="403">
        <f t="shared" si="104"/>
        <v>0</v>
      </c>
      <c r="CQ83" s="403">
        <f t="shared" si="104"/>
        <v>0</v>
      </c>
      <c r="CR83" s="403">
        <f t="shared" si="104"/>
        <v>0</v>
      </c>
      <c r="CS83" s="403">
        <f t="shared" si="104"/>
        <v>0</v>
      </c>
      <c r="CT83" s="403">
        <f t="shared" si="104"/>
        <v>0</v>
      </c>
      <c r="CU83" s="403">
        <f t="shared" si="104"/>
        <v>0</v>
      </c>
      <c r="CV83" s="403">
        <f t="shared" si="104"/>
        <v>0</v>
      </c>
      <c r="CW83" s="403">
        <f t="shared" si="104"/>
        <v>0</v>
      </c>
      <c r="CX83" s="403">
        <f t="shared" si="104"/>
        <v>0</v>
      </c>
      <c r="CY83" s="403">
        <f t="shared" si="104"/>
        <v>0</v>
      </c>
      <c r="CZ83" s="403">
        <f t="shared" si="104"/>
        <v>0</v>
      </c>
      <c r="DA83" s="403">
        <f t="shared" si="104"/>
        <v>0</v>
      </c>
      <c r="DB83" s="403">
        <f t="shared" si="104"/>
        <v>0</v>
      </c>
      <c r="DC83" s="403">
        <f t="shared" si="104"/>
        <v>0</v>
      </c>
      <c r="DD83" s="403">
        <f t="shared" si="104"/>
        <v>0</v>
      </c>
      <c r="DE83" s="403">
        <f t="shared" si="104"/>
        <v>0</v>
      </c>
      <c r="DF83" s="403">
        <f t="shared" si="104"/>
        <v>0</v>
      </c>
      <c r="DG83" s="403">
        <f t="shared" si="104"/>
        <v>0</v>
      </c>
      <c r="DH83" s="403">
        <f t="shared" si="104"/>
        <v>0</v>
      </c>
      <c r="DI83" s="403">
        <f t="shared" si="104"/>
        <v>0</v>
      </c>
      <c r="DJ83" s="403">
        <f t="shared" si="104"/>
        <v>0</v>
      </c>
      <c r="DK83" s="403">
        <f t="shared" si="104"/>
        <v>0</v>
      </c>
      <c r="DL83" s="403">
        <f t="shared" si="104"/>
        <v>0</v>
      </c>
      <c r="DM83" s="403">
        <f t="shared" si="104"/>
        <v>0</v>
      </c>
      <c r="DN83" s="403">
        <f t="shared" si="104"/>
        <v>0</v>
      </c>
      <c r="DO83" s="403">
        <f t="shared" si="104"/>
        <v>0</v>
      </c>
      <c r="DP83" s="403">
        <f t="shared" si="104"/>
        <v>0</v>
      </c>
      <c r="DQ83" s="403">
        <f t="shared" si="104"/>
        <v>0</v>
      </c>
      <c r="DR83" s="403">
        <f t="shared" si="104"/>
        <v>0</v>
      </c>
      <c r="DS83" s="403">
        <f t="shared" si="104"/>
        <v>0</v>
      </c>
      <c r="DT83" s="403">
        <f t="shared" si="104"/>
        <v>0</v>
      </c>
      <c r="DU83" s="403">
        <f t="shared" si="104"/>
        <v>0</v>
      </c>
      <c r="DV83" s="403">
        <f t="shared" si="104"/>
        <v>0</v>
      </c>
      <c r="DW83" s="403">
        <f t="shared" si="104"/>
        <v>0</v>
      </c>
      <c r="DX83" s="403">
        <f t="shared" si="104"/>
        <v>0</v>
      </c>
      <c r="DY83" s="403">
        <f t="shared" si="104"/>
        <v>0</v>
      </c>
      <c r="DZ83" s="403">
        <f t="shared" si="104"/>
        <v>0</v>
      </c>
      <c r="EA83" s="403">
        <f t="shared" si="104"/>
        <v>0</v>
      </c>
      <c r="EB83" s="403">
        <f t="shared" si="104"/>
        <v>0</v>
      </c>
      <c r="EC83" s="403">
        <f t="shared" si="104"/>
        <v>0</v>
      </c>
      <c r="EE83" s="403">
        <f t="shared" ref="EE83:GP83" si="105">IF(and($A83-EE$66&gt;=0,$A83-EE$67&lt;0),EE$74,0)</f>
        <v>0</v>
      </c>
      <c r="EF83" s="403">
        <f t="shared" si="105"/>
        <v>0</v>
      </c>
      <c r="EG83" s="403">
        <f t="shared" si="105"/>
        <v>0</v>
      </c>
      <c r="EH83" s="403">
        <f t="shared" si="105"/>
        <v>0</v>
      </c>
      <c r="EI83" s="403">
        <f t="shared" si="105"/>
        <v>0</v>
      </c>
      <c r="EJ83" s="403">
        <f t="shared" si="105"/>
        <v>0</v>
      </c>
      <c r="EK83" s="403">
        <f t="shared" si="105"/>
        <v>0</v>
      </c>
      <c r="EL83" s="403">
        <f t="shared" si="105"/>
        <v>0</v>
      </c>
      <c r="EM83" s="403">
        <f t="shared" si="105"/>
        <v>0</v>
      </c>
      <c r="EN83" s="403">
        <f t="shared" si="105"/>
        <v>0</v>
      </c>
      <c r="EO83" s="403">
        <f t="shared" si="105"/>
        <v>0</v>
      </c>
      <c r="EP83" s="403">
        <f t="shared" si="105"/>
        <v>0</v>
      </c>
      <c r="EQ83" s="403">
        <f t="shared" si="105"/>
        <v>0</v>
      </c>
      <c r="ER83" s="403">
        <f t="shared" si="105"/>
        <v>0</v>
      </c>
      <c r="ES83" s="403">
        <f t="shared" si="105"/>
        <v>0</v>
      </c>
      <c r="ET83" s="403">
        <f t="shared" si="105"/>
        <v>0</v>
      </c>
      <c r="EU83" s="403">
        <f t="shared" si="105"/>
        <v>0</v>
      </c>
      <c r="EV83" s="403">
        <f t="shared" si="105"/>
        <v>0</v>
      </c>
      <c r="EW83" s="403">
        <f t="shared" si="105"/>
        <v>0</v>
      </c>
      <c r="EX83" s="403">
        <f t="shared" si="105"/>
        <v>0</v>
      </c>
      <c r="EY83" s="403">
        <f t="shared" si="105"/>
        <v>0</v>
      </c>
      <c r="EZ83" s="403">
        <f t="shared" si="105"/>
        <v>0</v>
      </c>
      <c r="FA83" s="403">
        <f t="shared" si="105"/>
        <v>0</v>
      </c>
      <c r="FB83" s="403">
        <f t="shared" si="105"/>
        <v>0</v>
      </c>
      <c r="FC83" s="403">
        <f t="shared" si="105"/>
        <v>0</v>
      </c>
      <c r="FD83" s="403">
        <f t="shared" si="105"/>
        <v>0</v>
      </c>
      <c r="FE83" s="403">
        <f t="shared" si="105"/>
        <v>0</v>
      </c>
      <c r="FF83" s="403">
        <f t="shared" si="105"/>
        <v>0</v>
      </c>
      <c r="FG83" s="403">
        <f t="shared" si="105"/>
        <v>0</v>
      </c>
      <c r="FH83" s="403">
        <f t="shared" si="105"/>
        <v>0</v>
      </c>
      <c r="FI83" s="403">
        <f t="shared" si="105"/>
        <v>0</v>
      </c>
      <c r="FJ83" s="403">
        <f t="shared" si="105"/>
        <v>0</v>
      </c>
      <c r="FK83" s="403">
        <f t="shared" si="105"/>
        <v>0</v>
      </c>
      <c r="FL83" s="403">
        <f t="shared" si="105"/>
        <v>0</v>
      </c>
      <c r="FM83" s="403">
        <f t="shared" si="105"/>
        <v>0</v>
      </c>
      <c r="FN83" s="403">
        <f t="shared" si="105"/>
        <v>0</v>
      </c>
      <c r="FO83" s="403">
        <f t="shared" si="105"/>
        <v>0</v>
      </c>
      <c r="FP83" s="403">
        <f t="shared" si="105"/>
        <v>0</v>
      </c>
      <c r="FQ83" s="403">
        <f t="shared" si="105"/>
        <v>0</v>
      </c>
      <c r="FR83" s="403">
        <f t="shared" si="105"/>
        <v>0</v>
      </c>
      <c r="FS83" s="403">
        <f t="shared" si="105"/>
        <v>0</v>
      </c>
      <c r="FT83" s="403">
        <f t="shared" si="105"/>
        <v>0</v>
      </c>
      <c r="FU83" s="403">
        <f t="shared" si="105"/>
        <v>0</v>
      </c>
      <c r="FV83" s="403">
        <f t="shared" si="105"/>
        <v>0</v>
      </c>
      <c r="FW83" s="403">
        <f t="shared" si="105"/>
        <v>0</v>
      </c>
      <c r="FX83" s="403">
        <f t="shared" si="105"/>
        <v>0</v>
      </c>
      <c r="FY83" s="403">
        <f t="shared" si="105"/>
        <v>0</v>
      </c>
      <c r="FZ83" s="403">
        <f t="shared" si="105"/>
        <v>0</v>
      </c>
      <c r="GA83" s="403">
        <f t="shared" si="105"/>
        <v>0</v>
      </c>
      <c r="GB83" s="403">
        <f t="shared" si="105"/>
        <v>0</v>
      </c>
      <c r="GC83" s="403">
        <f t="shared" si="105"/>
        <v>0</v>
      </c>
      <c r="GD83" s="403">
        <f t="shared" si="105"/>
        <v>0</v>
      </c>
      <c r="GE83" s="403">
        <f t="shared" si="105"/>
        <v>0</v>
      </c>
      <c r="GF83" s="403">
        <f t="shared" si="105"/>
        <v>0</v>
      </c>
      <c r="GG83" s="403">
        <f t="shared" si="105"/>
        <v>0</v>
      </c>
      <c r="GH83" s="403">
        <f t="shared" si="105"/>
        <v>0</v>
      </c>
      <c r="GI83" s="403">
        <f t="shared" si="105"/>
        <v>0</v>
      </c>
      <c r="GJ83" s="403">
        <f t="shared" si="105"/>
        <v>0</v>
      </c>
      <c r="GK83" s="403">
        <f t="shared" si="105"/>
        <v>0</v>
      </c>
      <c r="GL83" s="403">
        <f t="shared" si="105"/>
        <v>0</v>
      </c>
      <c r="GM83" s="403">
        <f t="shared" si="105"/>
        <v>0</v>
      </c>
      <c r="GN83" s="403">
        <f t="shared" si="105"/>
        <v>0</v>
      </c>
      <c r="GO83" s="403">
        <f t="shared" si="105"/>
        <v>0</v>
      </c>
      <c r="GP83" s="403">
        <f t="shared" si="105"/>
        <v>0</v>
      </c>
      <c r="GQ83" s="403"/>
      <c r="GR83" s="403">
        <f t="shared" ref="GR83:JC83" si="106">IF(and($A83-GR$66&gt;=0,$A83-GR$67&lt;0),GR$74,0)</f>
        <v>0</v>
      </c>
      <c r="GS83" s="403">
        <f t="shared" si="106"/>
        <v>0</v>
      </c>
      <c r="GT83" s="403">
        <f t="shared" si="106"/>
        <v>0</v>
      </c>
      <c r="GU83" s="403">
        <f t="shared" si="106"/>
        <v>0</v>
      </c>
      <c r="GV83" s="403">
        <f t="shared" si="106"/>
        <v>0</v>
      </c>
      <c r="GW83" s="403">
        <f t="shared" si="106"/>
        <v>0</v>
      </c>
      <c r="GX83" s="403">
        <f t="shared" si="106"/>
        <v>0</v>
      </c>
      <c r="GY83" s="403">
        <f t="shared" si="106"/>
        <v>0</v>
      </c>
      <c r="GZ83" s="403">
        <f t="shared" si="106"/>
        <v>0</v>
      </c>
      <c r="HA83" s="403">
        <f t="shared" si="106"/>
        <v>0</v>
      </c>
      <c r="HB83" s="403">
        <f t="shared" si="106"/>
        <v>0</v>
      </c>
      <c r="HC83" s="403">
        <f t="shared" si="106"/>
        <v>0</v>
      </c>
      <c r="HD83" s="403">
        <f t="shared" si="106"/>
        <v>0</v>
      </c>
      <c r="HE83" s="403">
        <f t="shared" si="106"/>
        <v>0</v>
      </c>
      <c r="HF83" s="403">
        <f t="shared" si="106"/>
        <v>0</v>
      </c>
      <c r="HG83" s="403">
        <f t="shared" si="106"/>
        <v>0</v>
      </c>
      <c r="HH83" s="403">
        <f t="shared" si="106"/>
        <v>0</v>
      </c>
      <c r="HI83" s="403">
        <f t="shared" si="106"/>
        <v>0</v>
      </c>
      <c r="HJ83" s="403">
        <f t="shared" si="106"/>
        <v>0</v>
      </c>
      <c r="HK83" s="403">
        <f t="shared" si="106"/>
        <v>0</v>
      </c>
      <c r="HL83" s="403">
        <f t="shared" si="106"/>
        <v>0</v>
      </c>
      <c r="HM83" s="403">
        <f t="shared" si="106"/>
        <v>0</v>
      </c>
      <c r="HN83" s="403">
        <f t="shared" si="106"/>
        <v>0</v>
      </c>
      <c r="HO83" s="403">
        <f t="shared" si="106"/>
        <v>0</v>
      </c>
      <c r="HP83" s="403">
        <f t="shared" si="106"/>
        <v>0</v>
      </c>
      <c r="HQ83" s="403">
        <f t="shared" si="106"/>
        <v>0</v>
      </c>
      <c r="HR83" s="403">
        <f t="shared" si="106"/>
        <v>0</v>
      </c>
      <c r="HS83" s="403">
        <f t="shared" si="106"/>
        <v>0</v>
      </c>
      <c r="HT83" s="403">
        <f t="shared" si="106"/>
        <v>0</v>
      </c>
      <c r="HU83" s="403">
        <f t="shared" si="106"/>
        <v>0</v>
      </c>
      <c r="HV83" s="403">
        <f t="shared" si="106"/>
        <v>0</v>
      </c>
      <c r="HW83" s="403">
        <f t="shared" si="106"/>
        <v>0</v>
      </c>
      <c r="HX83" s="403">
        <f t="shared" si="106"/>
        <v>0</v>
      </c>
      <c r="HY83" s="403">
        <f t="shared" si="106"/>
        <v>0</v>
      </c>
      <c r="HZ83" s="403">
        <f t="shared" si="106"/>
        <v>0</v>
      </c>
      <c r="IA83" s="403">
        <f t="shared" si="106"/>
        <v>0</v>
      </c>
      <c r="IB83" s="403">
        <f t="shared" si="106"/>
        <v>0</v>
      </c>
      <c r="IC83" s="403">
        <f t="shared" si="106"/>
        <v>0</v>
      </c>
      <c r="ID83" s="403">
        <f t="shared" si="106"/>
        <v>0</v>
      </c>
      <c r="IE83" s="403">
        <f t="shared" si="106"/>
        <v>0</v>
      </c>
      <c r="IF83" s="403">
        <f t="shared" si="106"/>
        <v>0</v>
      </c>
      <c r="IG83" s="403">
        <f t="shared" si="106"/>
        <v>0</v>
      </c>
      <c r="IH83" s="403">
        <f t="shared" si="106"/>
        <v>0</v>
      </c>
      <c r="II83" s="403">
        <f t="shared" si="106"/>
        <v>0</v>
      </c>
      <c r="IJ83" s="403">
        <f t="shared" si="106"/>
        <v>0</v>
      </c>
      <c r="IK83" s="403">
        <f t="shared" si="106"/>
        <v>0</v>
      </c>
      <c r="IL83" s="403">
        <f t="shared" si="106"/>
        <v>0</v>
      </c>
      <c r="IM83" s="403">
        <f t="shared" si="106"/>
        <v>0</v>
      </c>
      <c r="IN83" s="403">
        <f t="shared" si="106"/>
        <v>0</v>
      </c>
      <c r="IO83" s="403">
        <f t="shared" si="106"/>
        <v>0</v>
      </c>
      <c r="IP83" s="403">
        <f t="shared" si="106"/>
        <v>0</v>
      </c>
      <c r="IQ83" s="403">
        <f t="shared" si="106"/>
        <v>0</v>
      </c>
      <c r="IR83" s="403">
        <f t="shared" si="106"/>
        <v>0</v>
      </c>
      <c r="IS83" s="403">
        <f t="shared" si="106"/>
        <v>0</v>
      </c>
      <c r="IT83" s="403">
        <f t="shared" si="106"/>
        <v>0</v>
      </c>
      <c r="IU83" s="403">
        <f t="shared" si="106"/>
        <v>0</v>
      </c>
      <c r="IV83" s="403">
        <f t="shared" si="106"/>
        <v>0</v>
      </c>
      <c r="IW83" s="403">
        <f t="shared" si="106"/>
        <v>0</v>
      </c>
      <c r="IX83" s="403">
        <f t="shared" si="106"/>
        <v>0</v>
      </c>
      <c r="IY83" s="403">
        <f t="shared" si="106"/>
        <v>0</v>
      </c>
      <c r="IZ83" s="403">
        <f t="shared" si="106"/>
        <v>0</v>
      </c>
      <c r="JA83" s="403">
        <f t="shared" si="106"/>
        <v>0</v>
      </c>
      <c r="JB83" s="403">
        <f t="shared" si="106"/>
        <v>0</v>
      </c>
      <c r="JC83" s="403">
        <f t="shared" si="106"/>
        <v>0</v>
      </c>
      <c r="JD83" s="403"/>
      <c r="JE83" s="403">
        <f t="shared" ref="JE83:LP83" si="107">IF(and($A83-JE$66&gt;=0,$A83-JE$67&lt;0),JE$74,0)</f>
        <v>0</v>
      </c>
      <c r="JF83" s="403">
        <f t="shared" si="107"/>
        <v>0</v>
      </c>
      <c r="JG83" s="403">
        <f t="shared" si="107"/>
        <v>0</v>
      </c>
      <c r="JH83" s="403">
        <f t="shared" si="107"/>
        <v>0</v>
      </c>
      <c r="JI83" s="403">
        <f t="shared" si="107"/>
        <v>0</v>
      </c>
      <c r="JJ83" s="403">
        <f t="shared" si="107"/>
        <v>0</v>
      </c>
      <c r="JK83" s="403">
        <f t="shared" si="107"/>
        <v>0</v>
      </c>
      <c r="JL83" s="403">
        <f t="shared" si="107"/>
        <v>0</v>
      </c>
      <c r="JM83" s="403">
        <f t="shared" si="107"/>
        <v>0</v>
      </c>
      <c r="JN83" s="403">
        <f t="shared" si="107"/>
        <v>0</v>
      </c>
      <c r="JO83" s="403">
        <f t="shared" si="107"/>
        <v>0</v>
      </c>
      <c r="JP83" s="403">
        <f t="shared" si="107"/>
        <v>0</v>
      </c>
      <c r="JQ83" s="403">
        <f t="shared" si="107"/>
        <v>0</v>
      </c>
      <c r="JR83" s="403">
        <f t="shared" si="107"/>
        <v>0</v>
      </c>
      <c r="JS83" s="403">
        <f t="shared" si="107"/>
        <v>0</v>
      </c>
      <c r="JT83" s="403">
        <f t="shared" si="107"/>
        <v>0</v>
      </c>
      <c r="JU83" s="403">
        <f t="shared" si="107"/>
        <v>0</v>
      </c>
      <c r="JV83" s="403">
        <f t="shared" si="107"/>
        <v>0</v>
      </c>
      <c r="JW83" s="403">
        <f t="shared" si="107"/>
        <v>0</v>
      </c>
      <c r="JX83" s="403">
        <f t="shared" si="107"/>
        <v>0</v>
      </c>
      <c r="JY83" s="403">
        <f t="shared" si="107"/>
        <v>0</v>
      </c>
      <c r="JZ83" s="403">
        <f t="shared" si="107"/>
        <v>0</v>
      </c>
      <c r="KA83" s="403">
        <f t="shared" si="107"/>
        <v>0</v>
      </c>
      <c r="KB83" s="403">
        <f t="shared" si="107"/>
        <v>0</v>
      </c>
      <c r="KC83" s="403">
        <f t="shared" si="107"/>
        <v>0</v>
      </c>
      <c r="KD83" s="403">
        <f t="shared" si="107"/>
        <v>0</v>
      </c>
      <c r="KE83" s="403">
        <f t="shared" si="107"/>
        <v>0</v>
      </c>
      <c r="KF83" s="403">
        <f t="shared" si="107"/>
        <v>0</v>
      </c>
      <c r="KG83" s="403">
        <f t="shared" si="107"/>
        <v>0</v>
      </c>
      <c r="KH83" s="403">
        <f t="shared" si="107"/>
        <v>0</v>
      </c>
      <c r="KI83" s="403">
        <f t="shared" si="107"/>
        <v>0</v>
      </c>
      <c r="KJ83" s="403">
        <f t="shared" si="107"/>
        <v>0</v>
      </c>
      <c r="KK83" s="403">
        <f t="shared" si="107"/>
        <v>0</v>
      </c>
      <c r="KL83" s="403">
        <f t="shared" si="107"/>
        <v>0</v>
      </c>
      <c r="KM83" s="403">
        <f t="shared" si="107"/>
        <v>0</v>
      </c>
      <c r="KN83" s="403">
        <f t="shared" si="107"/>
        <v>0</v>
      </c>
      <c r="KO83" s="403">
        <f t="shared" si="107"/>
        <v>0</v>
      </c>
      <c r="KP83" s="403">
        <f t="shared" si="107"/>
        <v>0</v>
      </c>
      <c r="KQ83" s="403">
        <f t="shared" si="107"/>
        <v>0</v>
      </c>
      <c r="KR83" s="403">
        <f t="shared" si="107"/>
        <v>0</v>
      </c>
      <c r="KS83" s="403">
        <f t="shared" si="107"/>
        <v>0</v>
      </c>
      <c r="KT83" s="403">
        <f t="shared" si="107"/>
        <v>0</v>
      </c>
      <c r="KU83" s="403">
        <f t="shared" si="107"/>
        <v>0</v>
      </c>
      <c r="KV83" s="403">
        <f t="shared" si="107"/>
        <v>0</v>
      </c>
      <c r="KW83" s="403">
        <f t="shared" si="107"/>
        <v>0</v>
      </c>
      <c r="KX83" s="403">
        <f t="shared" si="107"/>
        <v>0</v>
      </c>
      <c r="KY83" s="403">
        <f t="shared" si="107"/>
        <v>0</v>
      </c>
      <c r="KZ83" s="403">
        <f t="shared" si="107"/>
        <v>0</v>
      </c>
      <c r="LA83" s="403">
        <f t="shared" si="107"/>
        <v>0</v>
      </c>
      <c r="LB83" s="403">
        <f t="shared" si="107"/>
        <v>0</v>
      </c>
      <c r="LC83" s="403">
        <f t="shared" si="107"/>
        <v>0</v>
      </c>
      <c r="LD83" s="403">
        <f t="shared" si="107"/>
        <v>0</v>
      </c>
      <c r="LE83" s="403">
        <f t="shared" si="107"/>
        <v>0</v>
      </c>
      <c r="LF83" s="403">
        <f t="shared" si="107"/>
        <v>0</v>
      </c>
      <c r="LG83" s="403">
        <f t="shared" si="107"/>
        <v>0</v>
      </c>
      <c r="LH83" s="403">
        <f t="shared" si="107"/>
        <v>0</v>
      </c>
      <c r="LI83" s="403">
        <f t="shared" si="107"/>
        <v>0</v>
      </c>
      <c r="LJ83" s="403">
        <f t="shared" si="107"/>
        <v>0</v>
      </c>
      <c r="LK83" s="403">
        <f t="shared" si="107"/>
        <v>0</v>
      </c>
      <c r="LL83" s="403">
        <f t="shared" si="107"/>
        <v>0</v>
      </c>
      <c r="LM83" s="403">
        <f t="shared" si="107"/>
        <v>0</v>
      </c>
      <c r="LN83" s="403">
        <f t="shared" si="107"/>
        <v>0</v>
      </c>
      <c r="LO83" s="403">
        <f t="shared" si="107"/>
        <v>0</v>
      </c>
      <c r="LP83" s="403">
        <f t="shared" si="107"/>
        <v>0</v>
      </c>
    </row>
    <row r="84">
      <c r="A84" s="331" t="str">
        <f t="shared" si="77"/>
        <v>09-2024</v>
      </c>
      <c r="B84" s="346">
        <f t="shared" si="70"/>
        <v>10265968.52</v>
      </c>
      <c r="C84" s="346">
        <f t="shared" si="71"/>
        <v>1.25957214</v>
      </c>
      <c r="D84" s="346"/>
      <c r="E84" s="403">
        <f t="shared" ref="E84:BP84" si="108">IF(and($A84-E$66&gt;=0,$A84-E$67&lt;0),E$74,0)</f>
        <v>0</v>
      </c>
      <c r="F84" s="403">
        <f t="shared" si="108"/>
        <v>0</v>
      </c>
      <c r="G84" s="403">
        <f t="shared" si="108"/>
        <v>0</v>
      </c>
      <c r="H84" s="403">
        <f t="shared" si="108"/>
        <v>0</v>
      </c>
      <c r="I84" s="403">
        <f t="shared" si="108"/>
        <v>0</v>
      </c>
      <c r="J84" s="403">
        <f t="shared" si="108"/>
        <v>0</v>
      </c>
      <c r="K84" s="403">
        <f t="shared" si="108"/>
        <v>0</v>
      </c>
      <c r="L84" s="403">
        <f t="shared" si="108"/>
        <v>0</v>
      </c>
      <c r="M84" s="403">
        <f t="shared" si="108"/>
        <v>0</v>
      </c>
      <c r="N84" s="403">
        <f t="shared" si="108"/>
        <v>0</v>
      </c>
      <c r="O84" s="403">
        <f t="shared" si="108"/>
        <v>0</v>
      </c>
      <c r="P84" s="403">
        <f t="shared" si="108"/>
        <v>0</v>
      </c>
      <c r="Q84" s="403">
        <f t="shared" si="108"/>
        <v>0</v>
      </c>
      <c r="R84" s="403">
        <f t="shared" si="108"/>
        <v>0</v>
      </c>
      <c r="S84" s="403">
        <f t="shared" si="108"/>
        <v>0</v>
      </c>
      <c r="T84" s="403">
        <f t="shared" si="108"/>
        <v>0</v>
      </c>
      <c r="U84" s="403">
        <f t="shared" si="108"/>
        <v>0</v>
      </c>
      <c r="V84" s="403">
        <f t="shared" si="108"/>
        <v>184028.25</v>
      </c>
      <c r="W84" s="403">
        <f t="shared" si="108"/>
        <v>168878.71</v>
      </c>
      <c r="X84" s="403">
        <f t="shared" si="108"/>
        <v>162441.03</v>
      </c>
      <c r="Y84" s="403">
        <f t="shared" si="108"/>
        <v>134043.44</v>
      </c>
      <c r="Z84" s="403">
        <f t="shared" si="108"/>
        <v>835.25</v>
      </c>
      <c r="AA84" s="403">
        <f t="shared" si="108"/>
        <v>175069.23</v>
      </c>
      <c r="AB84" s="403">
        <f t="shared" si="108"/>
        <v>159907.69</v>
      </c>
      <c r="AC84" s="403">
        <f t="shared" si="108"/>
        <v>183879.61</v>
      </c>
      <c r="AD84" s="403">
        <f t="shared" si="108"/>
        <v>184851.11</v>
      </c>
      <c r="AE84" s="403">
        <f t="shared" si="108"/>
        <v>240730.29</v>
      </c>
      <c r="AF84" s="403">
        <f t="shared" si="108"/>
        <v>112998.23</v>
      </c>
      <c r="AG84" s="403">
        <f t="shared" si="108"/>
        <v>126237</v>
      </c>
      <c r="AH84" s="403">
        <f t="shared" si="108"/>
        <v>9142.22</v>
      </c>
      <c r="AI84" s="403">
        <f t="shared" si="108"/>
        <v>186686.77</v>
      </c>
      <c r="AJ84" s="403">
        <f t="shared" si="108"/>
        <v>42000</v>
      </c>
      <c r="AK84" s="403">
        <f t="shared" si="108"/>
        <v>271017.63</v>
      </c>
      <c r="AL84" s="403">
        <f t="shared" si="108"/>
        <v>5000</v>
      </c>
      <c r="AM84" s="403">
        <f t="shared" si="108"/>
        <v>127756.57</v>
      </c>
      <c r="AN84" s="403">
        <f t="shared" si="108"/>
        <v>237115.24</v>
      </c>
      <c r="AO84" s="403">
        <f t="shared" si="108"/>
        <v>158167.25</v>
      </c>
      <c r="AP84" s="403">
        <f t="shared" si="108"/>
        <v>103015</v>
      </c>
      <c r="AQ84" s="403">
        <f t="shared" si="108"/>
        <v>155500</v>
      </c>
      <c r="AR84" s="403">
        <f t="shared" si="108"/>
        <v>167620.78</v>
      </c>
      <c r="AS84" s="403">
        <f t="shared" si="108"/>
        <v>191134.2</v>
      </c>
      <c r="AT84" s="403">
        <f t="shared" si="108"/>
        <v>283068.43</v>
      </c>
      <c r="AU84" s="403">
        <f t="shared" si="108"/>
        <v>114804.31</v>
      </c>
      <c r="AV84" s="403">
        <f t="shared" si="108"/>
        <v>109785.34</v>
      </c>
      <c r="AW84" s="403">
        <f t="shared" si="108"/>
        <v>48000</v>
      </c>
      <c r="AX84" s="403">
        <f t="shared" si="108"/>
        <v>164702</v>
      </c>
      <c r="AY84" s="403">
        <f t="shared" si="108"/>
        <v>223255</v>
      </c>
      <c r="AZ84" s="403">
        <f t="shared" si="108"/>
        <v>72000</v>
      </c>
      <c r="BA84" s="403">
        <f t="shared" si="108"/>
        <v>97799.52</v>
      </c>
      <c r="BB84" s="403">
        <f t="shared" si="108"/>
        <v>242596.66</v>
      </c>
      <c r="BC84" s="403">
        <f t="shared" si="108"/>
        <v>108292.85</v>
      </c>
      <c r="BD84" s="403">
        <f t="shared" si="108"/>
        <v>238900</v>
      </c>
      <c r="BE84" s="403">
        <f t="shared" si="108"/>
        <v>101455.9</v>
      </c>
      <c r="BF84" s="403">
        <f t="shared" si="108"/>
        <v>23511.76</v>
      </c>
      <c r="BG84" s="403">
        <f t="shared" si="108"/>
        <v>20008.84</v>
      </c>
      <c r="BH84" s="403">
        <f t="shared" si="108"/>
        <v>77858.98</v>
      </c>
      <c r="BI84" s="403">
        <f t="shared" si="108"/>
        <v>45000</v>
      </c>
      <c r="BJ84" s="403">
        <f t="shared" si="108"/>
        <v>124565</v>
      </c>
      <c r="BK84" s="403">
        <f t="shared" si="108"/>
        <v>25000</v>
      </c>
      <c r="BL84" s="403">
        <f t="shared" si="108"/>
        <v>29885</v>
      </c>
      <c r="BM84" s="403">
        <f t="shared" si="108"/>
        <v>33809.25</v>
      </c>
      <c r="BN84" s="403">
        <f t="shared" si="108"/>
        <v>10969.85</v>
      </c>
      <c r="BO84" s="403">
        <f t="shared" si="108"/>
        <v>77861.76</v>
      </c>
      <c r="BP84" s="403">
        <f t="shared" si="108"/>
        <v>10058</v>
      </c>
      <c r="BQ84" s="403"/>
      <c r="BR84" s="403">
        <f t="shared" ref="BR84:EC84" si="109">IF(and($A84-BR$66&gt;=0,$A84-BR$67&lt;0),BR$74,0)</f>
        <v>255794.4211</v>
      </c>
      <c r="BS84" s="403">
        <f t="shared" si="109"/>
        <v>149970.1148</v>
      </c>
      <c r="BT84" s="403">
        <f t="shared" si="109"/>
        <v>185349.7365</v>
      </c>
      <c r="BU84" s="403">
        <f t="shared" si="109"/>
        <v>195537.7067</v>
      </c>
      <c r="BV84" s="403">
        <f t="shared" si="109"/>
        <v>178015.6524</v>
      </c>
      <c r="BW84" s="403">
        <f t="shared" si="109"/>
        <v>166512.3011</v>
      </c>
      <c r="BX84" s="403">
        <f t="shared" si="109"/>
        <v>211667.1873</v>
      </c>
      <c r="BY84" s="403">
        <f t="shared" si="109"/>
        <v>212555.7791</v>
      </c>
      <c r="BZ84" s="403">
        <f t="shared" si="109"/>
        <v>198044.1868</v>
      </c>
      <c r="CA84" s="403">
        <f t="shared" si="109"/>
        <v>745030.763</v>
      </c>
      <c r="CB84" s="403">
        <f t="shared" si="109"/>
        <v>293566.0826</v>
      </c>
      <c r="CC84" s="403">
        <f t="shared" si="109"/>
        <v>142341.1049</v>
      </c>
      <c r="CD84" s="403">
        <f t="shared" si="109"/>
        <v>200215.6501</v>
      </c>
      <c r="CE84" s="403">
        <f t="shared" si="109"/>
        <v>290322.0251</v>
      </c>
      <c r="CF84" s="403">
        <f t="shared" si="109"/>
        <v>342096.5415</v>
      </c>
      <c r="CG84" s="403">
        <f t="shared" si="109"/>
        <v>399989.3894</v>
      </c>
      <c r="CH84" s="403">
        <f t="shared" si="109"/>
        <v>327715.9227</v>
      </c>
      <c r="CI84" s="403">
        <f t="shared" si="109"/>
        <v>0</v>
      </c>
      <c r="CJ84" s="403">
        <f t="shared" si="109"/>
        <v>0</v>
      </c>
      <c r="CK84" s="403">
        <f t="shared" si="109"/>
        <v>0</v>
      </c>
      <c r="CL84" s="403">
        <f t="shared" si="109"/>
        <v>0</v>
      </c>
      <c r="CM84" s="403">
        <f t="shared" si="109"/>
        <v>0</v>
      </c>
      <c r="CN84" s="403">
        <f t="shared" si="109"/>
        <v>0</v>
      </c>
      <c r="CO84" s="403">
        <f t="shared" si="109"/>
        <v>0</v>
      </c>
      <c r="CP84" s="403">
        <f t="shared" si="109"/>
        <v>0</v>
      </c>
      <c r="CQ84" s="403">
        <f t="shared" si="109"/>
        <v>0</v>
      </c>
      <c r="CR84" s="403">
        <f t="shared" si="109"/>
        <v>0</v>
      </c>
      <c r="CS84" s="403">
        <f t="shared" si="109"/>
        <v>0</v>
      </c>
      <c r="CT84" s="403">
        <f t="shared" si="109"/>
        <v>0</v>
      </c>
      <c r="CU84" s="403">
        <f t="shared" si="109"/>
        <v>0</v>
      </c>
      <c r="CV84" s="403">
        <f t="shared" si="109"/>
        <v>0</v>
      </c>
      <c r="CW84" s="403">
        <f t="shared" si="109"/>
        <v>0</v>
      </c>
      <c r="CX84" s="403">
        <f t="shared" si="109"/>
        <v>0</v>
      </c>
      <c r="CY84" s="403">
        <f t="shared" si="109"/>
        <v>0</v>
      </c>
      <c r="CZ84" s="403">
        <f t="shared" si="109"/>
        <v>0</v>
      </c>
      <c r="DA84" s="403">
        <f t="shared" si="109"/>
        <v>0</v>
      </c>
      <c r="DB84" s="403">
        <f t="shared" si="109"/>
        <v>0</v>
      </c>
      <c r="DC84" s="403">
        <f t="shared" si="109"/>
        <v>0</v>
      </c>
      <c r="DD84" s="403">
        <f t="shared" si="109"/>
        <v>0</v>
      </c>
      <c r="DE84" s="403">
        <f t="shared" si="109"/>
        <v>0</v>
      </c>
      <c r="DF84" s="403">
        <f t="shared" si="109"/>
        <v>0</v>
      </c>
      <c r="DG84" s="403">
        <f t="shared" si="109"/>
        <v>0</v>
      </c>
      <c r="DH84" s="403">
        <f t="shared" si="109"/>
        <v>0</v>
      </c>
      <c r="DI84" s="403">
        <f t="shared" si="109"/>
        <v>0</v>
      </c>
      <c r="DJ84" s="403">
        <f t="shared" si="109"/>
        <v>0</v>
      </c>
      <c r="DK84" s="403">
        <f t="shared" si="109"/>
        <v>0</v>
      </c>
      <c r="DL84" s="403">
        <f t="shared" si="109"/>
        <v>0</v>
      </c>
      <c r="DM84" s="403">
        <f t="shared" si="109"/>
        <v>0</v>
      </c>
      <c r="DN84" s="403">
        <f t="shared" si="109"/>
        <v>0</v>
      </c>
      <c r="DO84" s="403">
        <f t="shared" si="109"/>
        <v>0</v>
      </c>
      <c r="DP84" s="403">
        <f t="shared" si="109"/>
        <v>0</v>
      </c>
      <c r="DQ84" s="403">
        <f t="shared" si="109"/>
        <v>0</v>
      </c>
      <c r="DR84" s="403">
        <f t="shared" si="109"/>
        <v>0</v>
      </c>
      <c r="DS84" s="403">
        <f t="shared" si="109"/>
        <v>0</v>
      </c>
      <c r="DT84" s="403">
        <f t="shared" si="109"/>
        <v>0</v>
      </c>
      <c r="DU84" s="403">
        <f t="shared" si="109"/>
        <v>0</v>
      </c>
      <c r="DV84" s="403">
        <f t="shared" si="109"/>
        <v>0</v>
      </c>
      <c r="DW84" s="403">
        <f t="shared" si="109"/>
        <v>0</v>
      </c>
      <c r="DX84" s="403">
        <f t="shared" si="109"/>
        <v>0</v>
      </c>
      <c r="DY84" s="403">
        <f t="shared" si="109"/>
        <v>0</v>
      </c>
      <c r="DZ84" s="403">
        <f t="shared" si="109"/>
        <v>0</v>
      </c>
      <c r="EA84" s="403">
        <f t="shared" si="109"/>
        <v>0</v>
      </c>
      <c r="EB84" s="403">
        <f t="shared" si="109"/>
        <v>0</v>
      </c>
      <c r="EC84" s="403">
        <f t="shared" si="109"/>
        <v>0</v>
      </c>
      <c r="EE84" s="403">
        <f t="shared" ref="EE84:GP84" si="110">IF(and($A84-EE$66&gt;=0,$A84-EE$67&lt;0),EE$74,0)</f>
        <v>0</v>
      </c>
      <c r="EF84" s="403">
        <f t="shared" si="110"/>
        <v>0</v>
      </c>
      <c r="EG84" s="403">
        <f t="shared" si="110"/>
        <v>0</v>
      </c>
      <c r="EH84" s="403">
        <f t="shared" si="110"/>
        <v>0</v>
      </c>
      <c r="EI84" s="403">
        <f t="shared" si="110"/>
        <v>0</v>
      </c>
      <c r="EJ84" s="403">
        <f t="shared" si="110"/>
        <v>0</v>
      </c>
      <c r="EK84" s="403">
        <f t="shared" si="110"/>
        <v>0</v>
      </c>
      <c r="EL84" s="403">
        <f t="shared" si="110"/>
        <v>0</v>
      </c>
      <c r="EM84" s="403">
        <f t="shared" si="110"/>
        <v>0</v>
      </c>
      <c r="EN84" s="403">
        <f t="shared" si="110"/>
        <v>0</v>
      </c>
      <c r="EO84" s="403">
        <f t="shared" si="110"/>
        <v>0</v>
      </c>
      <c r="EP84" s="403">
        <f t="shared" si="110"/>
        <v>0</v>
      </c>
      <c r="EQ84" s="403">
        <f t="shared" si="110"/>
        <v>0</v>
      </c>
      <c r="ER84" s="403">
        <f t="shared" si="110"/>
        <v>0</v>
      </c>
      <c r="ES84" s="403">
        <f t="shared" si="110"/>
        <v>0</v>
      </c>
      <c r="ET84" s="403">
        <f t="shared" si="110"/>
        <v>0</v>
      </c>
      <c r="EU84" s="403">
        <f t="shared" si="110"/>
        <v>0</v>
      </c>
      <c r="EV84" s="403">
        <f t="shared" si="110"/>
        <v>0</v>
      </c>
      <c r="EW84" s="403">
        <f t="shared" si="110"/>
        <v>0</v>
      </c>
      <c r="EX84" s="403">
        <f t="shared" si="110"/>
        <v>0</v>
      </c>
      <c r="EY84" s="403">
        <f t="shared" si="110"/>
        <v>0</v>
      </c>
      <c r="EZ84" s="403">
        <f t="shared" si="110"/>
        <v>0</v>
      </c>
      <c r="FA84" s="403">
        <f t="shared" si="110"/>
        <v>0</v>
      </c>
      <c r="FB84" s="403">
        <f t="shared" si="110"/>
        <v>0</v>
      </c>
      <c r="FC84" s="403">
        <f t="shared" si="110"/>
        <v>0</v>
      </c>
      <c r="FD84" s="403">
        <f t="shared" si="110"/>
        <v>0</v>
      </c>
      <c r="FE84" s="403">
        <f t="shared" si="110"/>
        <v>0</v>
      </c>
      <c r="FF84" s="403">
        <f t="shared" si="110"/>
        <v>0</v>
      </c>
      <c r="FG84" s="403">
        <f t="shared" si="110"/>
        <v>0</v>
      </c>
      <c r="FH84" s="403">
        <f t="shared" si="110"/>
        <v>0</v>
      </c>
      <c r="FI84" s="403">
        <f t="shared" si="110"/>
        <v>0</v>
      </c>
      <c r="FJ84" s="403">
        <f t="shared" si="110"/>
        <v>0</v>
      </c>
      <c r="FK84" s="403">
        <f t="shared" si="110"/>
        <v>0</v>
      </c>
      <c r="FL84" s="403">
        <f t="shared" si="110"/>
        <v>0</v>
      </c>
      <c r="FM84" s="403">
        <f t="shared" si="110"/>
        <v>0</v>
      </c>
      <c r="FN84" s="403">
        <f t="shared" si="110"/>
        <v>0</v>
      </c>
      <c r="FO84" s="403">
        <f t="shared" si="110"/>
        <v>0</v>
      </c>
      <c r="FP84" s="403">
        <f t="shared" si="110"/>
        <v>0</v>
      </c>
      <c r="FQ84" s="403">
        <f t="shared" si="110"/>
        <v>0</v>
      </c>
      <c r="FR84" s="403">
        <f t="shared" si="110"/>
        <v>0</v>
      </c>
      <c r="FS84" s="403">
        <f t="shared" si="110"/>
        <v>0</v>
      </c>
      <c r="FT84" s="403">
        <f t="shared" si="110"/>
        <v>0</v>
      </c>
      <c r="FU84" s="403">
        <f t="shared" si="110"/>
        <v>0</v>
      </c>
      <c r="FV84" s="403">
        <f t="shared" si="110"/>
        <v>0</v>
      </c>
      <c r="FW84" s="403">
        <f t="shared" si="110"/>
        <v>0</v>
      </c>
      <c r="FX84" s="403">
        <f t="shared" si="110"/>
        <v>0</v>
      </c>
      <c r="FY84" s="403">
        <f t="shared" si="110"/>
        <v>0</v>
      </c>
      <c r="FZ84" s="403">
        <f t="shared" si="110"/>
        <v>0</v>
      </c>
      <c r="GA84" s="403">
        <f t="shared" si="110"/>
        <v>0</v>
      </c>
      <c r="GB84" s="403">
        <f t="shared" si="110"/>
        <v>0</v>
      </c>
      <c r="GC84" s="403">
        <f t="shared" si="110"/>
        <v>0</v>
      </c>
      <c r="GD84" s="403">
        <f t="shared" si="110"/>
        <v>0</v>
      </c>
      <c r="GE84" s="403">
        <f t="shared" si="110"/>
        <v>0</v>
      </c>
      <c r="GF84" s="403">
        <f t="shared" si="110"/>
        <v>0</v>
      </c>
      <c r="GG84" s="403">
        <f t="shared" si="110"/>
        <v>0</v>
      </c>
      <c r="GH84" s="403">
        <f t="shared" si="110"/>
        <v>0</v>
      </c>
      <c r="GI84" s="403">
        <f t="shared" si="110"/>
        <v>0</v>
      </c>
      <c r="GJ84" s="403">
        <f t="shared" si="110"/>
        <v>0</v>
      </c>
      <c r="GK84" s="403">
        <f t="shared" si="110"/>
        <v>0</v>
      </c>
      <c r="GL84" s="403">
        <f t="shared" si="110"/>
        <v>0</v>
      </c>
      <c r="GM84" s="403">
        <f t="shared" si="110"/>
        <v>0</v>
      </c>
      <c r="GN84" s="403">
        <f t="shared" si="110"/>
        <v>0</v>
      </c>
      <c r="GO84" s="403">
        <f t="shared" si="110"/>
        <v>0</v>
      </c>
      <c r="GP84" s="403">
        <f t="shared" si="110"/>
        <v>0</v>
      </c>
      <c r="GQ84" s="403"/>
      <c r="GR84" s="403">
        <f t="shared" ref="GR84:JC84" si="111">IF(and($A84-GR$66&gt;=0,$A84-GR$67&lt;0),GR$74,0)</f>
        <v>0</v>
      </c>
      <c r="GS84" s="403">
        <f t="shared" si="111"/>
        <v>0</v>
      </c>
      <c r="GT84" s="403">
        <f t="shared" si="111"/>
        <v>0</v>
      </c>
      <c r="GU84" s="403">
        <f t="shared" si="111"/>
        <v>0</v>
      </c>
      <c r="GV84" s="403">
        <f t="shared" si="111"/>
        <v>0</v>
      </c>
      <c r="GW84" s="403">
        <f t="shared" si="111"/>
        <v>0</v>
      </c>
      <c r="GX84" s="403">
        <f t="shared" si="111"/>
        <v>0</v>
      </c>
      <c r="GY84" s="403">
        <f t="shared" si="111"/>
        <v>0</v>
      </c>
      <c r="GZ84" s="403">
        <f t="shared" si="111"/>
        <v>0</v>
      </c>
      <c r="HA84" s="403">
        <f t="shared" si="111"/>
        <v>0</v>
      </c>
      <c r="HB84" s="403">
        <f t="shared" si="111"/>
        <v>0</v>
      </c>
      <c r="HC84" s="403">
        <f t="shared" si="111"/>
        <v>0</v>
      </c>
      <c r="HD84" s="403">
        <f t="shared" si="111"/>
        <v>0</v>
      </c>
      <c r="HE84" s="403">
        <f t="shared" si="111"/>
        <v>0</v>
      </c>
      <c r="HF84" s="403">
        <f t="shared" si="111"/>
        <v>0</v>
      </c>
      <c r="HG84" s="403">
        <f t="shared" si="111"/>
        <v>0</v>
      </c>
      <c r="HH84" s="403">
        <f t="shared" si="111"/>
        <v>0</v>
      </c>
      <c r="HI84" s="403">
        <f t="shared" si="111"/>
        <v>0</v>
      </c>
      <c r="HJ84" s="403">
        <f t="shared" si="111"/>
        <v>0</v>
      </c>
      <c r="HK84" s="403">
        <f t="shared" si="111"/>
        <v>0</v>
      </c>
      <c r="HL84" s="403">
        <f t="shared" si="111"/>
        <v>0</v>
      </c>
      <c r="HM84" s="403">
        <f t="shared" si="111"/>
        <v>0</v>
      </c>
      <c r="HN84" s="403">
        <f t="shared" si="111"/>
        <v>0</v>
      </c>
      <c r="HO84" s="403">
        <f t="shared" si="111"/>
        <v>0</v>
      </c>
      <c r="HP84" s="403">
        <f t="shared" si="111"/>
        <v>0</v>
      </c>
      <c r="HQ84" s="403">
        <f t="shared" si="111"/>
        <v>0</v>
      </c>
      <c r="HR84" s="403">
        <f t="shared" si="111"/>
        <v>0</v>
      </c>
      <c r="HS84" s="403">
        <f t="shared" si="111"/>
        <v>0</v>
      </c>
      <c r="HT84" s="403">
        <f t="shared" si="111"/>
        <v>0</v>
      </c>
      <c r="HU84" s="403">
        <f t="shared" si="111"/>
        <v>0</v>
      </c>
      <c r="HV84" s="403">
        <f t="shared" si="111"/>
        <v>0</v>
      </c>
      <c r="HW84" s="403">
        <f t="shared" si="111"/>
        <v>0</v>
      </c>
      <c r="HX84" s="403">
        <f t="shared" si="111"/>
        <v>0</v>
      </c>
      <c r="HY84" s="403">
        <f t="shared" si="111"/>
        <v>0</v>
      </c>
      <c r="HZ84" s="403">
        <f t="shared" si="111"/>
        <v>0</v>
      </c>
      <c r="IA84" s="403">
        <f t="shared" si="111"/>
        <v>0</v>
      </c>
      <c r="IB84" s="403">
        <f t="shared" si="111"/>
        <v>0</v>
      </c>
      <c r="IC84" s="403">
        <f t="shared" si="111"/>
        <v>0</v>
      </c>
      <c r="ID84" s="403">
        <f t="shared" si="111"/>
        <v>0</v>
      </c>
      <c r="IE84" s="403">
        <f t="shared" si="111"/>
        <v>0</v>
      </c>
      <c r="IF84" s="403">
        <f t="shared" si="111"/>
        <v>0</v>
      </c>
      <c r="IG84" s="403">
        <f t="shared" si="111"/>
        <v>0</v>
      </c>
      <c r="IH84" s="403">
        <f t="shared" si="111"/>
        <v>0</v>
      </c>
      <c r="II84" s="403">
        <f t="shared" si="111"/>
        <v>0</v>
      </c>
      <c r="IJ84" s="403">
        <f t="shared" si="111"/>
        <v>0</v>
      </c>
      <c r="IK84" s="403">
        <f t="shared" si="111"/>
        <v>0</v>
      </c>
      <c r="IL84" s="403">
        <f t="shared" si="111"/>
        <v>0</v>
      </c>
      <c r="IM84" s="403">
        <f t="shared" si="111"/>
        <v>0</v>
      </c>
      <c r="IN84" s="403">
        <f t="shared" si="111"/>
        <v>0</v>
      </c>
      <c r="IO84" s="403">
        <f t="shared" si="111"/>
        <v>0</v>
      </c>
      <c r="IP84" s="403">
        <f t="shared" si="111"/>
        <v>0</v>
      </c>
      <c r="IQ84" s="403">
        <f t="shared" si="111"/>
        <v>0</v>
      </c>
      <c r="IR84" s="403">
        <f t="shared" si="111"/>
        <v>0</v>
      </c>
      <c r="IS84" s="403">
        <f t="shared" si="111"/>
        <v>0</v>
      </c>
      <c r="IT84" s="403">
        <f t="shared" si="111"/>
        <v>0</v>
      </c>
      <c r="IU84" s="403">
        <f t="shared" si="111"/>
        <v>0</v>
      </c>
      <c r="IV84" s="403">
        <f t="shared" si="111"/>
        <v>0</v>
      </c>
      <c r="IW84" s="403">
        <f t="shared" si="111"/>
        <v>0</v>
      </c>
      <c r="IX84" s="403">
        <f t="shared" si="111"/>
        <v>0</v>
      </c>
      <c r="IY84" s="403">
        <f t="shared" si="111"/>
        <v>0</v>
      </c>
      <c r="IZ84" s="403">
        <f t="shared" si="111"/>
        <v>0</v>
      </c>
      <c r="JA84" s="403">
        <f t="shared" si="111"/>
        <v>0</v>
      </c>
      <c r="JB84" s="403">
        <f t="shared" si="111"/>
        <v>0</v>
      </c>
      <c r="JC84" s="403">
        <f t="shared" si="111"/>
        <v>0</v>
      </c>
      <c r="JD84" s="403"/>
      <c r="JE84" s="403">
        <f t="shared" ref="JE84:LP84" si="112">IF(and($A84-JE$66&gt;=0,$A84-JE$67&lt;0),JE$74,0)</f>
        <v>0</v>
      </c>
      <c r="JF84" s="403">
        <f t="shared" si="112"/>
        <v>0</v>
      </c>
      <c r="JG84" s="403">
        <f t="shared" si="112"/>
        <v>0</v>
      </c>
      <c r="JH84" s="403">
        <f t="shared" si="112"/>
        <v>0</v>
      </c>
      <c r="JI84" s="403">
        <f t="shared" si="112"/>
        <v>0</v>
      </c>
      <c r="JJ84" s="403">
        <f t="shared" si="112"/>
        <v>0</v>
      </c>
      <c r="JK84" s="403">
        <f t="shared" si="112"/>
        <v>0</v>
      </c>
      <c r="JL84" s="403">
        <f t="shared" si="112"/>
        <v>0</v>
      </c>
      <c r="JM84" s="403">
        <f t="shared" si="112"/>
        <v>0</v>
      </c>
      <c r="JN84" s="403">
        <f t="shared" si="112"/>
        <v>0</v>
      </c>
      <c r="JO84" s="403">
        <f t="shared" si="112"/>
        <v>0</v>
      </c>
      <c r="JP84" s="403">
        <f t="shared" si="112"/>
        <v>0</v>
      </c>
      <c r="JQ84" s="403">
        <f t="shared" si="112"/>
        <v>0</v>
      </c>
      <c r="JR84" s="403">
        <f t="shared" si="112"/>
        <v>0</v>
      </c>
      <c r="JS84" s="403">
        <f t="shared" si="112"/>
        <v>0</v>
      </c>
      <c r="JT84" s="403">
        <f t="shared" si="112"/>
        <v>0</v>
      </c>
      <c r="JU84" s="403">
        <f t="shared" si="112"/>
        <v>0</v>
      </c>
      <c r="JV84" s="403">
        <f t="shared" si="112"/>
        <v>0</v>
      </c>
      <c r="JW84" s="403">
        <f t="shared" si="112"/>
        <v>0</v>
      </c>
      <c r="JX84" s="403">
        <f t="shared" si="112"/>
        <v>0</v>
      </c>
      <c r="JY84" s="403">
        <f t="shared" si="112"/>
        <v>0</v>
      </c>
      <c r="JZ84" s="403">
        <f t="shared" si="112"/>
        <v>0</v>
      </c>
      <c r="KA84" s="403">
        <f t="shared" si="112"/>
        <v>0</v>
      </c>
      <c r="KB84" s="403">
        <f t="shared" si="112"/>
        <v>0</v>
      </c>
      <c r="KC84" s="403">
        <f t="shared" si="112"/>
        <v>0</v>
      </c>
      <c r="KD84" s="403">
        <f t="shared" si="112"/>
        <v>0</v>
      </c>
      <c r="KE84" s="403">
        <f t="shared" si="112"/>
        <v>0</v>
      </c>
      <c r="KF84" s="403">
        <f t="shared" si="112"/>
        <v>0</v>
      </c>
      <c r="KG84" s="403">
        <f t="shared" si="112"/>
        <v>0</v>
      </c>
      <c r="KH84" s="403">
        <f t="shared" si="112"/>
        <v>0</v>
      </c>
      <c r="KI84" s="403">
        <f t="shared" si="112"/>
        <v>0</v>
      </c>
      <c r="KJ84" s="403">
        <f t="shared" si="112"/>
        <v>0</v>
      </c>
      <c r="KK84" s="403">
        <f t="shared" si="112"/>
        <v>0</v>
      </c>
      <c r="KL84" s="403">
        <f t="shared" si="112"/>
        <v>0</v>
      </c>
      <c r="KM84" s="403">
        <f t="shared" si="112"/>
        <v>0</v>
      </c>
      <c r="KN84" s="403">
        <f t="shared" si="112"/>
        <v>0</v>
      </c>
      <c r="KO84" s="403">
        <f t="shared" si="112"/>
        <v>0</v>
      </c>
      <c r="KP84" s="403">
        <f t="shared" si="112"/>
        <v>0</v>
      </c>
      <c r="KQ84" s="403">
        <f t="shared" si="112"/>
        <v>0</v>
      </c>
      <c r="KR84" s="403">
        <f t="shared" si="112"/>
        <v>0</v>
      </c>
      <c r="KS84" s="403">
        <f t="shared" si="112"/>
        <v>0</v>
      </c>
      <c r="KT84" s="403">
        <f t="shared" si="112"/>
        <v>0</v>
      </c>
      <c r="KU84" s="403">
        <f t="shared" si="112"/>
        <v>0</v>
      </c>
      <c r="KV84" s="403">
        <f t="shared" si="112"/>
        <v>0</v>
      </c>
      <c r="KW84" s="403">
        <f t="shared" si="112"/>
        <v>0</v>
      </c>
      <c r="KX84" s="403">
        <f t="shared" si="112"/>
        <v>0</v>
      </c>
      <c r="KY84" s="403">
        <f t="shared" si="112"/>
        <v>0</v>
      </c>
      <c r="KZ84" s="403">
        <f t="shared" si="112"/>
        <v>0</v>
      </c>
      <c r="LA84" s="403">
        <f t="shared" si="112"/>
        <v>0</v>
      </c>
      <c r="LB84" s="403">
        <f t="shared" si="112"/>
        <v>0</v>
      </c>
      <c r="LC84" s="403">
        <f t="shared" si="112"/>
        <v>0</v>
      </c>
      <c r="LD84" s="403">
        <f t="shared" si="112"/>
        <v>0</v>
      </c>
      <c r="LE84" s="403">
        <f t="shared" si="112"/>
        <v>0</v>
      </c>
      <c r="LF84" s="403">
        <f t="shared" si="112"/>
        <v>0</v>
      </c>
      <c r="LG84" s="403">
        <f t="shared" si="112"/>
        <v>0</v>
      </c>
      <c r="LH84" s="403">
        <f t="shared" si="112"/>
        <v>0</v>
      </c>
      <c r="LI84" s="403">
        <f t="shared" si="112"/>
        <v>0</v>
      </c>
      <c r="LJ84" s="403">
        <f t="shared" si="112"/>
        <v>0</v>
      </c>
      <c r="LK84" s="403">
        <f t="shared" si="112"/>
        <v>0</v>
      </c>
      <c r="LL84" s="403">
        <f t="shared" si="112"/>
        <v>0</v>
      </c>
      <c r="LM84" s="403">
        <f t="shared" si="112"/>
        <v>0</v>
      </c>
      <c r="LN84" s="403">
        <f t="shared" si="112"/>
        <v>0</v>
      </c>
      <c r="LO84" s="403">
        <f t="shared" si="112"/>
        <v>0</v>
      </c>
      <c r="LP84" s="403">
        <f t="shared" si="112"/>
        <v>0</v>
      </c>
    </row>
    <row r="85">
      <c r="A85" s="331" t="str">
        <f t="shared" si="77"/>
        <v>12-2024</v>
      </c>
      <c r="B85" s="346">
        <f t="shared" si="70"/>
        <v>10666230.76</v>
      </c>
      <c r="C85" s="346">
        <f t="shared" si="71"/>
        <v>1.308681892</v>
      </c>
      <c r="D85" s="346"/>
      <c r="E85" s="403">
        <f t="shared" ref="E85:BP85" si="113">IF(and($A85-E$66&gt;=0,$A85-E$67&lt;0),E$74,0)</f>
        <v>0</v>
      </c>
      <c r="F85" s="403">
        <f t="shared" si="113"/>
        <v>0</v>
      </c>
      <c r="G85" s="403">
        <f t="shared" si="113"/>
        <v>0</v>
      </c>
      <c r="H85" s="403">
        <f t="shared" si="113"/>
        <v>0</v>
      </c>
      <c r="I85" s="403">
        <f t="shared" si="113"/>
        <v>0</v>
      </c>
      <c r="J85" s="403">
        <f t="shared" si="113"/>
        <v>0</v>
      </c>
      <c r="K85" s="403">
        <f t="shared" si="113"/>
        <v>0</v>
      </c>
      <c r="L85" s="403">
        <f t="shared" si="113"/>
        <v>0</v>
      </c>
      <c r="M85" s="403">
        <f t="shared" si="113"/>
        <v>0</v>
      </c>
      <c r="N85" s="403">
        <f t="shared" si="113"/>
        <v>0</v>
      </c>
      <c r="O85" s="403">
        <f t="shared" si="113"/>
        <v>0</v>
      </c>
      <c r="P85" s="403">
        <f t="shared" si="113"/>
        <v>0</v>
      </c>
      <c r="Q85" s="403">
        <f t="shared" si="113"/>
        <v>0</v>
      </c>
      <c r="R85" s="403">
        <f t="shared" si="113"/>
        <v>0</v>
      </c>
      <c r="S85" s="403">
        <f t="shared" si="113"/>
        <v>0</v>
      </c>
      <c r="T85" s="403">
        <f t="shared" si="113"/>
        <v>0</v>
      </c>
      <c r="U85" s="403">
        <f t="shared" si="113"/>
        <v>0</v>
      </c>
      <c r="V85" s="403">
        <f t="shared" si="113"/>
        <v>0</v>
      </c>
      <c r="W85" s="403">
        <f t="shared" si="113"/>
        <v>168878.71</v>
      </c>
      <c r="X85" s="403">
        <f t="shared" si="113"/>
        <v>162441.03</v>
      </c>
      <c r="Y85" s="403">
        <f t="shared" si="113"/>
        <v>134043.44</v>
      </c>
      <c r="Z85" s="403">
        <f t="shared" si="113"/>
        <v>835.25</v>
      </c>
      <c r="AA85" s="403">
        <f t="shared" si="113"/>
        <v>175069.23</v>
      </c>
      <c r="AB85" s="403">
        <f t="shared" si="113"/>
        <v>159907.69</v>
      </c>
      <c r="AC85" s="403">
        <f t="shared" si="113"/>
        <v>183879.61</v>
      </c>
      <c r="AD85" s="403">
        <f t="shared" si="113"/>
        <v>184851.11</v>
      </c>
      <c r="AE85" s="403">
        <f t="shared" si="113"/>
        <v>240730.29</v>
      </c>
      <c r="AF85" s="403">
        <f t="shared" si="113"/>
        <v>112998.23</v>
      </c>
      <c r="AG85" s="403">
        <f t="shared" si="113"/>
        <v>126237</v>
      </c>
      <c r="AH85" s="403">
        <f t="shared" si="113"/>
        <v>9142.22</v>
      </c>
      <c r="AI85" s="403">
        <f t="shared" si="113"/>
        <v>186686.77</v>
      </c>
      <c r="AJ85" s="403">
        <f t="shared" si="113"/>
        <v>42000</v>
      </c>
      <c r="AK85" s="403">
        <f t="shared" si="113"/>
        <v>271017.63</v>
      </c>
      <c r="AL85" s="403">
        <f t="shared" si="113"/>
        <v>5000</v>
      </c>
      <c r="AM85" s="403">
        <f t="shared" si="113"/>
        <v>127756.57</v>
      </c>
      <c r="AN85" s="403">
        <f t="shared" si="113"/>
        <v>237115.24</v>
      </c>
      <c r="AO85" s="403">
        <f t="shared" si="113"/>
        <v>158167.25</v>
      </c>
      <c r="AP85" s="403">
        <f t="shared" si="113"/>
        <v>103015</v>
      </c>
      <c r="AQ85" s="403">
        <f t="shared" si="113"/>
        <v>155500</v>
      </c>
      <c r="AR85" s="403">
        <f t="shared" si="113"/>
        <v>167620.78</v>
      </c>
      <c r="AS85" s="403">
        <f t="shared" si="113"/>
        <v>191134.2</v>
      </c>
      <c r="AT85" s="403">
        <f t="shared" si="113"/>
        <v>283068.43</v>
      </c>
      <c r="AU85" s="403">
        <f t="shared" si="113"/>
        <v>114804.31</v>
      </c>
      <c r="AV85" s="403">
        <f t="shared" si="113"/>
        <v>109785.34</v>
      </c>
      <c r="AW85" s="403">
        <f t="shared" si="113"/>
        <v>48000</v>
      </c>
      <c r="AX85" s="403">
        <f t="shared" si="113"/>
        <v>164702</v>
      </c>
      <c r="AY85" s="403">
        <f t="shared" si="113"/>
        <v>223255</v>
      </c>
      <c r="AZ85" s="403">
        <f t="shared" si="113"/>
        <v>72000</v>
      </c>
      <c r="BA85" s="403">
        <f t="shared" si="113"/>
        <v>97799.52</v>
      </c>
      <c r="BB85" s="403">
        <f t="shared" si="113"/>
        <v>242596.66</v>
      </c>
      <c r="BC85" s="403">
        <f t="shared" si="113"/>
        <v>108292.85</v>
      </c>
      <c r="BD85" s="403">
        <f t="shared" si="113"/>
        <v>238900</v>
      </c>
      <c r="BE85" s="403">
        <f t="shared" si="113"/>
        <v>101455.9</v>
      </c>
      <c r="BF85" s="403">
        <f t="shared" si="113"/>
        <v>23511.76</v>
      </c>
      <c r="BG85" s="403">
        <f t="shared" si="113"/>
        <v>20008.84</v>
      </c>
      <c r="BH85" s="403">
        <f t="shared" si="113"/>
        <v>77858.98</v>
      </c>
      <c r="BI85" s="403">
        <f t="shared" si="113"/>
        <v>45000</v>
      </c>
      <c r="BJ85" s="403">
        <f t="shared" si="113"/>
        <v>124565</v>
      </c>
      <c r="BK85" s="403">
        <f t="shared" si="113"/>
        <v>25000</v>
      </c>
      <c r="BL85" s="403">
        <f t="shared" si="113"/>
        <v>29885</v>
      </c>
      <c r="BM85" s="403">
        <f t="shared" si="113"/>
        <v>33809.25</v>
      </c>
      <c r="BN85" s="403">
        <f t="shared" si="113"/>
        <v>10969.85</v>
      </c>
      <c r="BO85" s="403">
        <f t="shared" si="113"/>
        <v>77861.76</v>
      </c>
      <c r="BP85" s="403">
        <f t="shared" si="113"/>
        <v>10058</v>
      </c>
      <c r="BQ85" s="403"/>
      <c r="BR85" s="403">
        <f t="shared" ref="BR85:EC85" si="114">IF(and($A85-BR$66&gt;=0,$A85-BR$67&lt;0),BR$74,0)</f>
        <v>255794.4211</v>
      </c>
      <c r="BS85" s="403">
        <f t="shared" si="114"/>
        <v>149970.1148</v>
      </c>
      <c r="BT85" s="403">
        <f t="shared" si="114"/>
        <v>185349.7365</v>
      </c>
      <c r="BU85" s="403">
        <f t="shared" si="114"/>
        <v>195537.7067</v>
      </c>
      <c r="BV85" s="403">
        <f t="shared" si="114"/>
        <v>178015.6524</v>
      </c>
      <c r="BW85" s="403">
        <f t="shared" si="114"/>
        <v>166512.3011</v>
      </c>
      <c r="BX85" s="403">
        <f t="shared" si="114"/>
        <v>211667.1873</v>
      </c>
      <c r="BY85" s="403">
        <f t="shared" si="114"/>
        <v>212555.7791</v>
      </c>
      <c r="BZ85" s="403">
        <f t="shared" si="114"/>
        <v>198044.1868</v>
      </c>
      <c r="CA85" s="403">
        <f t="shared" si="114"/>
        <v>745030.763</v>
      </c>
      <c r="CB85" s="403">
        <f t="shared" si="114"/>
        <v>293566.0826</v>
      </c>
      <c r="CC85" s="403">
        <f t="shared" si="114"/>
        <v>142341.1049</v>
      </c>
      <c r="CD85" s="403">
        <f t="shared" si="114"/>
        <v>200215.6501</v>
      </c>
      <c r="CE85" s="403">
        <f t="shared" si="114"/>
        <v>290322.0251</v>
      </c>
      <c r="CF85" s="403">
        <f t="shared" si="114"/>
        <v>342096.5415</v>
      </c>
      <c r="CG85" s="403">
        <f t="shared" si="114"/>
        <v>399989.3894</v>
      </c>
      <c r="CH85" s="403">
        <f t="shared" si="114"/>
        <v>327715.9227</v>
      </c>
      <c r="CI85" s="403">
        <f t="shared" si="114"/>
        <v>584290.4925</v>
      </c>
      <c r="CJ85" s="403">
        <f t="shared" si="114"/>
        <v>0</v>
      </c>
      <c r="CK85" s="403">
        <f t="shared" si="114"/>
        <v>0</v>
      </c>
      <c r="CL85" s="403">
        <f t="shared" si="114"/>
        <v>0</v>
      </c>
      <c r="CM85" s="403">
        <f t="shared" si="114"/>
        <v>0</v>
      </c>
      <c r="CN85" s="403">
        <f t="shared" si="114"/>
        <v>0</v>
      </c>
      <c r="CO85" s="403">
        <f t="shared" si="114"/>
        <v>0</v>
      </c>
      <c r="CP85" s="403">
        <f t="shared" si="114"/>
        <v>0</v>
      </c>
      <c r="CQ85" s="403">
        <f t="shared" si="114"/>
        <v>0</v>
      </c>
      <c r="CR85" s="403">
        <f t="shared" si="114"/>
        <v>0</v>
      </c>
      <c r="CS85" s="403">
        <f t="shared" si="114"/>
        <v>0</v>
      </c>
      <c r="CT85" s="403">
        <f t="shared" si="114"/>
        <v>0</v>
      </c>
      <c r="CU85" s="403">
        <f t="shared" si="114"/>
        <v>0</v>
      </c>
      <c r="CV85" s="403">
        <f t="shared" si="114"/>
        <v>0</v>
      </c>
      <c r="CW85" s="403">
        <f t="shared" si="114"/>
        <v>0</v>
      </c>
      <c r="CX85" s="403">
        <f t="shared" si="114"/>
        <v>0</v>
      </c>
      <c r="CY85" s="403">
        <f t="shared" si="114"/>
        <v>0</v>
      </c>
      <c r="CZ85" s="403">
        <f t="shared" si="114"/>
        <v>0</v>
      </c>
      <c r="DA85" s="403">
        <f t="shared" si="114"/>
        <v>0</v>
      </c>
      <c r="DB85" s="403">
        <f t="shared" si="114"/>
        <v>0</v>
      </c>
      <c r="DC85" s="403">
        <f t="shared" si="114"/>
        <v>0</v>
      </c>
      <c r="DD85" s="403">
        <f t="shared" si="114"/>
        <v>0</v>
      </c>
      <c r="DE85" s="403">
        <f t="shared" si="114"/>
        <v>0</v>
      </c>
      <c r="DF85" s="403">
        <f t="shared" si="114"/>
        <v>0</v>
      </c>
      <c r="DG85" s="403">
        <f t="shared" si="114"/>
        <v>0</v>
      </c>
      <c r="DH85" s="403">
        <f t="shared" si="114"/>
        <v>0</v>
      </c>
      <c r="DI85" s="403">
        <f t="shared" si="114"/>
        <v>0</v>
      </c>
      <c r="DJ85" s="403">
        <f t="shared" si="114"/>
        <v>0</v>
      </c>
      <c r="DK85" s="403">
        <f t="shared" si="114"/>
        <v>0</v>
      </c>
      <c r="DL85" s="403">
        <f t="shared" si="114"/>
        <v>0</v>
      </c>
      <c r="DM85" s="403">
        <f t="shared" si="114"/>
        <v>0</v>
      </c>
      <c r="DN85" s="403">
        <f t="shared" si="114"/>
        <v>0</v>
      </c>
      <c r="DO85" s="403">
        <f t="shared" si="114"/>
        <v>0</v>
      </c>
      <c r="DP85" s="403">
        <f t="shared" si="114"/>
        <v>0</v>
      </c>
      <c r="DQ85" s="403">
        <f t="shared" si="114"/>
        <v>0</v>
      </c>
      <c r="DR85" s="403">
        <f t="shared" si="114"/>
        <v>0</v>
      </c>
      <c r="DS85" s="403">
        <f t="shared" si="114"/>
        <v>0</v>
      </c>
      <c r="DT85" s="403">
        <f t="shared" si="114"/>
        <v>0</v>
      </c>
      <c r="DU85" s="403">
        <f t="shared" si="114"/>
        <v>0</v>
      </c>
      <c r="DV85" s="403">
        <f t="shared" si="114"/>
        <v>0</v>
      </c>
      <c r="DW85" s="403">
        <f t="shared" si="114"/>
        <v>0</v>
      </c>
      <c r="DX85" s="403">
        <f t="shared" si="114"/>
        <v>0</v>
      </c>
      <c r="DY85" s="403">
        <f t="shared" si="114"/>
        <v>0</v>
      </c>
      <c r="DZ85" s="403">
        <f t="shared" si="114"/>
        <v>0</v>
      </c>
      <c r="EA85" s="403">
        <f t="shared" si="114"/>
        <v>0</v>
      </c>
      <c r="EB85" s="403">
        <f t="shared" si="114"/>
        <v>0</v>
      </c>
      <c r="EC85" s="403">
        <f t="shared" si="114"/>
        <v>0</v>
      </c>
      <c r="EE85" s="403">
        <f t="shared" ref="EE85:GP85" si="115">IF(and($A85-EE$66&gt;=0,$A85-EE$67&lt;0),EE$74,0)</f>
        <v>0</v>
      </c>
      <c r="EF85" s="403">
        <f t="shared" si="115"/>
        <v>0</v>
      </c>
      <c r="EG85" s="403">
        <f t="shared" si="115"/>
        <v>0</v>
      </c>
      <c r="EH85" s="403">
        <f t="shared" si="115"/>
        <v>0</v>
      </c>
      <c r="EI85" s="403">
        <f t="shared" si="115"/>
        <v>0</v>
      </c>
      <c r="EJ85" s="403">
        <f t="shared" si="115"/>
        <v>0</v>
      </c>
      <c r="EK85" s="403">
        <f t="shared" si="115"/>
        <v>0</v>
      </c>
      <c r="EL85" s="403">
        <f t="shared" si="115"/>
        <v>0</v>
      </c>
      <c r="EM85" s="403">
        <f t="shared" si="115"/>
        <v>0</v>
      </c>
      <c r="EN85" s="403">
        <f t="shared" si="115"/>
        <v>0</v>
      </c>
      <c r="EO85" s="403">
        <f t="shared" si="115"/>
        <v>0</v>
      </c>
      <c r="EP85" s="403">
        <f t="shared" si="115"/>
        <v>0</v>
      </c>
      <c r="EQ85" s="403">
        <f t="shared" si="115"/>
        <v>0</v>
      </c>
      <c r="ER85" s="403">
        <f t="shared" si="115"/>
        <v>0</v>
      </c>
      <c r="ES85" s="403">
        <f t="shared" si="115"/>
        <v>0</v>
      </c>
      <c r="ET85" s="403">
        <f t="shared" si="115"/>
        <v>0</v>
      </c>
      <c r="EU85" s="403">
        <f t="shared" si="115"/>
        <v>0</v>
      </c>
      <c r="EV85" s="403">
        <f t="shared" si="115"/>
        <v>0</v>
      </c>
      <c r="EW85" s="403">
        <f t="shared" si="115"/>
        <v>0</v>
      </c>
      <c r="EX85" s="403">
        <f t="shared" si="115"/>
        <v>0</v>
      </c>
      <c r="EY85" s="403">
        <f t="shared" si="115"/>
        <v>0</v>
      </c>
      <c r="EZ85" s="403">
        <f t="shared" si="115"/>
        <v>0</v>
      </c>
      <c r="FA85" s="403">
        <f t="shared" si="115"/>
        <v>0</v>
      </c>
      <c r="FB85" s="403">
        <f t="shared" si="115"/>
        <v>0</v>
      </c>
      <c r="FC85" s="403">
        <f t="shared" si="115"/>
        <v>0</v>
      </c>
      <c r="FD85" s="403">
        <f t="shared" si="115"/>
        <v>0</v>
      </c>
      <c r="FE85" s="403">
        <f t="shared" si="115"/>
        <v>0</v>
      </c>
      <c r="FF85" s="403">
        <f t="shared" si="115"/>
        <v>0</v>
      </c>
      <c r="FG85" s="403">
        <f t="shared" si="115"/>
        <v>0</v>
      </c>
      <c r="FH85" s="403">
        <f t="shared" si="115"/>
        <v>0</v>
      </c>
      <c r="FI85" s="403">
        <f t="shared" si="115"/>
        <v>0</v>
      </c>
      <c r="FJ85" s="403">
        <f t="shared" si="115"/>
        <v>0</v>
      </c>
      <c r="FK85" s="403">
        <f t="shared" si="115"/>
        <v>0</v>
      </c>
      <c r="FL85" s="403">
        <f t="shared" si="115"/>
        <v>0</v>
      </c>
      <c r="FM85" s="403">
        <f t="shared" si="115"/>
        <v>0</v>
      </c>
      <c r="FN85" s="403">
        <f t="shared" si="115"/>
        <v>0</v>
      </c>
      <c r="FO85" s="403">
        <f t="shared" si="115"/>
        <v>0</v>
      </c>
      <c r="FP85" s="403">
        <f t="shared" si="115"/>
        <v>0</v>
      </c>
      <c r="FQ85" s="403">
        <f t="shared" si="115"/>
        <v>0</v>
      </c>
      <c r="FR85" s="403">
        <f t="shared" si="115"/>
        <v>0</v>
      </c>
      <c r="FS85" s="403">
        <f t="shared" si="115"/>
        <v>0</v>
      </c>
      <c r="FT85" s="403">
        <f t="shared" si="115"/>
        <v>0</v>
      </c>
      <c r="FU85" s="403">
        <f t="shared" si="115"/>
        <v>0</v>
      </c>
      <c r="FV85" s="403">
        <f t="shared" si="115"/>
        <v>0</v>
      </c>
      <c r="FW85" s="403">
        <f t="shared" si="115"/>
        <v>0</v>
      </c>
      <c r="FX85" s="403">
        <f t="shared" si="115"/>
        <v>0</v>
      </c>
      <c r="FY85" s="403">
        <f t="shared" si="115"/>
        <v>0</v>
      </c>
      <c r="FZ85" s="403">
        <f t="shared" si="115"/>
        <v>0</v>
      </c>
      <c r="GA85" s="403">
        <f t="shared" si="115"/>
        <v>0</v>
      </c>
      <c r="GB85" s="403">
        <f t="shared" si="115"/>
        <v>0</v>
      </c>
      <c r="GC85" s="403">
        <f t="shared" si="115"/>
        <v>0</v>
      </c>
      <c r="GD85" s="403">
        <f t="shared" si="115"/>
        <v>0</v>
      </c>
      <c r="GE85" s="403">
        <f t="shared" si="115"/>
        <v>0</v>
      </c>
      <c r="GF85" s="403">
        <f t="shared" si="115"/>
        <v>0</v>
      </c>
      <c r="GG85" s="403">
        <f t="shared" si="115"/>
        <v>0</v>
      </c>
      <c r="GH85" s="403">
        <f t="shared" si="115"/>
        <v>0</v>
      </c>
      <c r="GI85" s="403">
        <f t="shared" si="115"/>
        <v>0</v>
      </c>
      <c r="GJ85" s="403">
        <f t="shared" si="115"/>
        <v>0</v>
      </c>
      <c r="GK85" s="403">
        <f t="shared" si="115"/>
        <v>0</v>
      </c>
      <c r="GL85" s="403">
        <f t="shared" si="115"/>
        <v>0</v>
      </c>
      <c r="GM85" s="403">
        <f t="shared" si="115"/>
        <v>0</v>
      </c>
      <c r="GN85" s="403">
        <f t="shared" si="115"/>
        <v>0</v>
      </c>
      <c r="GO85" s="403">
        <f t="shared" si="115"/>
        <v>0</v>
      </c>
      <c r="GP85" s="403">
        <f t="shared" si="115"/>
        <v>0</v>
      </c>
      <c r="GQ85" s="403"/>
      <c r="GR85" s="403">
        <f t="shared" ref="GR85:JC85" si="116">IF(and($A85-GR$66&gt;=0,$A85-GR$67&lt;0),GR$74,0)</f>
        <v>0</v>
      </c>
      <c r="GS85" s="403">
        <f t="shared" si="116"/>
        <v>0</v>
      </c>
      <c r="GT85" s="403">
        <f t="shared" si="116"/>
        <v>0</v>
      </c>
      <c r="GU85" s="403">
        <f t="shared" si="116"/>
        <v>0</v>
      </c>
      <c r="GV85" s="403">
        <f t="shared" si="116"/>
        <v>0</v>
      </c>
      <c r="GW85" s="403">
        <f t="shared" si="116"/>
        <v>0</v>
      </c>
      <c r="GX85" s="403">
        <f t="shared" si="116"/>
        <v>0</v>
      </c>
      <c r="GY85" s="403">
        <f t="shared" si="116"/>
        <v>0</v>
      </c>
      <c r="GZ85" s="403">
        <f t="shared" si="116"/>
        <v>0</v>
      </c>
      <c r="HA85" s="403">
        <f t="shared" si="116"/>
        <v>0</v>
      </c>
      <c r="HB85" s="403">
        <f t="shared" si="116"/>
        <v>0</v>
      </c>
      <c r="HC85" s="403">
        <f t="shared" si="116"/>
        <v>0</v>
      </c>
      <c r="HD85" s="403">
        <f t="shared" si="116"/>
        <v>0</v>
      </c>
      <c r="HE85" s="403">
        <f t="shared" si="116"/>
        <v>0</v>
      </c>
      <c r="HF85" s="403">
        <f t="shared" si="116"/>
        <v>0</v>
      </c>
      <c r="HG85" s="403">
        <f t="shared" si="116"/>
        <v>0</v>
      </c>
      <c r="HH85" s="403">
        <f t="shared" si="116"/>
        <v>0</v>
      </c>
      <c r="HI85" s="403">
        <f t="shared" si="116"/>
        <v>0</v>
      </c>
      <c r="HJ85" s="403">
        <f t="shared" si="116"/>
        <v>0</v>
      </c>
      <c r="HK85" s="403">
        <f t="shared" si="116"/>
        <v>0</v>
      </c>
      <c r="HL85" s="403">
        <f t="shared" si="116"/>
        <v>0</v>
      </c>
      <c r="HM85" s="403">
        <f t="shared" si="116"/>
        <v>0</v>
      </c>
      <c r="HN85" s="403">
        <f t="shared" si="116"/>
        <v>0</v>
      </c>
      <c r="HO85" s="403">
        <f t="shared" si="116"/>
        <v>0</v>
      </c>
      <c r="HP85" s="403">
        <f t="shared" si="116"/>
        <v>0</v>
      </c>
      <c r="HQ85" s="403">
        <f t="shared" si="116"/>
        <v>0</v>
      </c>
      <c r="HR85" s="403">
        <f t="shared" si="116"/>
        <v>0</v>
      </c>
      <c r="HS85" s="403">
        <f t="shared" si="116"/>
        <v>0</v>
      </c>
      <c r="HT85" s="403">
        <f t="shared" si="116"/>
        <v>0</v>
      </c>
      <c r="HU85" s="403">
        <f t="shared" si="116"/>
        <v>0</v>
      </c>
      <c r="HV85" s="403">
        <f t="shared" si="116"/>
        <v>0</v>
      </c>
      <c r="HW85" s="403">
        <f t="shared" si="116"/>
        <v>0</v>
      </c>
      <c r="HX85" s="403">
        <f t="shared" si="116"/>
        <v>0</v>
      </c>
      <c r="HY85" s="403">
        <f t="shared" si="116"/>
        <v>0</v>
      </c>
      <c r="HZ85" s="403">
        <f t="shared" si="116"/>
        <v>0</v>
      </c>
      <c r="IA85" s="403">
        <f t="shared" si="116"/>
        <v>0</v>
      </c>
      <c r="IB85" s="403">
        <f t="shared" si="116"/>
        <v>0</v>
      </c>
      <c r="IC85" s="403">
        <f t="shared" si="116"/>
        <v>0</v>
      </c>
      <c r="ID85" s="403">
        <f t="shared" si="116"/>
        <v>0</v>
      </c>
      <c r="IE85" s="403">
        <f t="shared" si="116"/>
        <v>0</v>
      </c>
      <c r="IF85" s="403">
        <f t="shared" si="116"/>
        <v>0</v>
      </c>
      <c r="IG85" s="403">
        <f t="shared" si="116"/>
        <v>0</v>
      </c>
      <c r="IH85" s="403">
        <f t="shared" si="116"/>
        <v>0</v>
      </c>
      <c r="II85" s="403">
        <f t="shared" si="116"/>
        <v>0</v>
      </c>
      <c r="IJ85" s="403">
        <f t="shared" si="116"/>
        <v>0</v>
      </c>
      <c r="IK85" s="403">
        <f t="shared" si="116"/>
        <v>0</v>
      </c>
      <c r="IL85" s="403">
        <f t="shared" si="116"/>
        <v>0</v>
      </c>
      <c r="IM85" s="403">
        <f t="shared" si="116"/>
        <v>0</v>
      </c>
      <c r="IN85" s="403">
        <f t="shared" si="116"/>
        <v>0</v>
      </c>
      <c r="IO85" s="403">
        <f t="shared" si="116"/>
        <v>0</v>
      </c>
      <c r="IP85" s="403">
        <f t="shared" si="116"/>
        <v>0</v>
      </c>
      <c r="IQ85" s="403">
        <f t="shared" si="116"/>
        <v>0</v>
      </c>
      <c r="IR85" s="403">
        <f t="shared" si="116"/>
        <v>0</v>
      </c>
      <c r="IS85" s="403">
        <f t="shared" si="116"/>
        <v>0</v>
      </c>
      <c r="IT85" s="403">
        <f t="shared" si="116"/>
        <v>0</v>
      </c>
      <c r="IU85" s="403">
        <f t="shared" si="116"/>
        <v>0</v>
      </c>
      <c r="IV85" s="403">
        <f t="shared" si="116"/>
        <v>0</v>
      </c>
      <c r="IW85" s="403">
        <f t="shared" si="116"/>
        <v>0</v>
      </c>
      <c r="IX85" s="403">
        <f t="shared" si="116"/>
        <v>0</v>
      </c>
      <c r="IY85" s="403">
        <f t="shared" si="116"/>
        <v>0</v>
      </c>
      <c r="IZ85" s="403">
        <f t="shared" si="116"/>
        <v>0</v>
      </c>
      <c r="JA85" s="403">
        <f t="shared" si="116"/>
        <v>0</v>
      </c>
      <c r="JB85" s="403">
        <f t="shared" si="116"/>
        <v>0</v>
      </c>
      <c r="JC85" s="403">
        <f t="shared" si="116"/>
        <v>0</v>
      </c>
      <c r="JD85" s="403"/>
      <c r="JE85" s="403">
        <f t="shared" ref="JE85:LP85" si="117">IF(and($A85-JE$66&gt;=0,$A85-JE$67&lt;0),JE$74,0)</f>
        <v>0</v>
      </c>
      <c r="JF85" s="403">
        <f t="shared" si="117"/>
        <v>0</v>
      </c>
      <c r="JG85" s="403">
        <f t="shared" si="117"/>
        <v>0</v>
      </c>
      <c r="JH85" s="403">
        <f t="shared" si="117"/>
        <v>0</v>
      </c>
      <c r="JI85" s="403">
        <f t="shared" si="117"/>
        <v>0</v>
      </c>
      <c r="JJ85" s="403">
        <f t="shared" si="117"/>
        <v>0</v>
      </c>
      <c r="JK85" s="403">
        <f t="shared" si="117"/>
        <v>0</v>
      </c>
      <c r="JL85" s="403">
        <f t="shared" si="117"/>
        <v>0</v>
      </c>
      <c r="JM85" s="403">
        <f t="shared" si="117"/>
        <v>0</v>
      </c>
      <c r="JN85" s="403">
        <f t="shared" si="117"/>
        <v>0</v>
      </c>
      <c r="JO85" s="403">
        <f t="shared" si="117"/>
        <v>0</v>
      </c>
      <c r="JP85" s="403">
        <f t="shared" si="117"/>
        <v>0</v>
      </c>
      <c r="JQ85" s="403">
        <f t="shared" si="117"/>
        <v>0</v>
      </c>
      <c r="JR85" s="403">
        <f t="shared" si="117"/>
        <v>0</v>
      </c>
      <c r="JS85" s="403">
        <f t="shared" si="117"/>
        <v>0</v>
      </c>
      <c r="JT85" s="403">
        <f t="shared" si="117"/>
        <v>0</v>
      </c>
      <c r="JU85" s="403">
        <f t="shared" si="117"/>
        <v>0</v>
      </c>
      <c r="JV85" s="403">
        <f t="shared" si="117"/>
        <v>0</v>
      </c>
      <c r="JW85" s="403">
        <f t="shared" si="117"/>
        <v>0</v>
      </c>
      <c r="JX85" s="403">
        <f t="shared" si="117"/>
        <v>0</v>
      </c>
      <c r="JY85" s="403">
        <f t="shared" si="117"/>
        <v>0</v>
      </c>
      <c r="JZ85" s="403">
        <f t="shared" si="117"/>
        <v>0</v>
      </c>
      <c r="KA85" s="403">
        <f t="shared" si="117"/>
        <v>0</v>
      </c>
      <c r="KB85" s="403">
        <f t="shared" si="117"/>
        <v>0</v>
      </c>
      <c r="KC85" s="403">
        <f t="shared" si="117"/>
        <v>0</v>
      </c>
      <c r="KD85" s="403">
        <f t="shared" si="117"/>
        <v>0</v>
      </c>
      <c r="KE85" s="403">
        <f t="shared" si="117"/>
        <v>0</v>
      </c>
      <c r="KF85" s="403">
        <f t="shared" si="117"/>
        <v>0</v>
      </c>
      <c r="KG85" s="403">
        <f t="shared" si="117"/>
        <v>0</v>
      </c>
      <c r="KH85" s="403">
        <f t="shared" si="117"/>
        <v>0</v>
      </c>
      <c r="KI85" s="403">
        <f t="shared" si="117"/>
        <v>0</v>
      </c>
      <c r="KJ85" s="403">
        <f t="shared" si="117"/>
        <v>0</v>
      </c>
      <c r="KK85" s="403">
        <f t="shared" si="117"/>
        <v>0</v>
      </c>
      <c r="KL85" s="403">
        <f t="shared" si="117"/>
        <v>0</v>
      </c>
      <c r="KM85" s="403">
        <f t="shared" si="117"/>
        <v>0</v>
      </c>
      <c r="KN85" s="403">
        <f t="shared" si="117"/>
        <v>0</v>
      </c>
      <c r="KO85" s="403">
        <f t="shared" si="117"/>
        <v>0</v>
      </c>
      <c r="KP85" s="403">
        <f t="shared" si="117"/>
        <v>0</v>
      </c>
      <c r="KQ85" s="403">
        <f t="shared" si="117"/>
        <v>0</v>
      </c>
      <c r="KR85" s="403">
        <f t="shared" si="117"/>
        <v>0</v>
      </c>
      <c r="KS85" s="403">
        <f t="shared" si="117"/>
        <v>0</v>
      </c>
      <c r="KT85" s="403">
        <f t="shared" si="117"/>
        <v>0</v>
      </c>
      <c r="KU85" s="403">
        <f t="shared" si="117"/>
        <v>0</v>
      </c>
      <c r="KV85" s="403">
        <f t="shared" si="117"/>
        <v>0</v>
      </c>
      <c r="KW85" s="403">
        <f t="shared" si="117"/>
        <v>0</v>
      </c>
      <c r="KX85" s="403">
        <f t="shared" si="117"/>
        <v>0</v>
      </c>
      <c r="KY85" s="403">
        <f t="shared" si="117"/>
        <v>0</v>
      </c>
      <c r="KZ85" s="403">
        <f t="shared" si="117"/>
        <v>0</v>
      </c>
      <c r="LA85" s="403">
        <f t="shared" si="117"/>
        <v>0</v>
      </c>
      <c r="LB85" s="403">
        <f t="shared" si="117"/>
        <v>0</v>
      </c>
      <c r="LC85" s="403">
        <f t="shared" si="117"/>
        <v>0</v>
      </c>
      <c r="LD85" s="403">
        <f t="shared" si="117"/>
        <v>0</v>
      </c>
      <c r="LE85" s="403">
        <f t="shared" si="117"/>
        <v>0</v>
      </c>
      <c r="LF85" s="403">
        <f t="shared" si="117"/>
        <v>0</v>
      </c>
      <c r="LG85" s="403">
        <f t="shared" si="117"/>
        <v>0</v>
      </c>
      <c r="LH85" s="403">
        <f t="shared" si="117"/>
        <v>0</v>
      </c>
      <c r="LI85" s="403">
        <f t="shared" si="117"/>
        <v>0</v>
      </c>
      <c r="LJ85" s="403">
        <f t="shared" si="117"/>
        <v>0</v>
      </c>
      <c r="LK85" s="403">
        <f t="shared" si="117"/>
        <v>0</v>
      </c>
      <c r="LL85" s="403">
        <f t="shared" si="117"/>
        <v>0</v>
      </c>
      <c r="LM85" s="403">
        <f t="shared" si="117"/>
        <v>0</v>
      </c>
      <c r="LN85" s="403">
        <f t="shared" si="117"/>
        <v>0</v>
      </c>
      <c r="LO85" s="403">
        <f t="shared" si="117"/>
        <v>0</v>
      </c>
      <c r="LP85" s="403">
        <f t="shared" si="117"/>
        <v>0</v>
      </c>
    </row>
    <row r="86">
      <c r="A86" s="331" t="str">
        <f t="shared" si="77"/>
        <v>03-2025</v>
      </c>
      <c r="B86" s="346">
        <f t="shared" si="70"/>
        <v>10856866.88</v>
      </c>
      <c r="C86" s="346">
        <f t="shared" si="71"/>
        <v>1.332071789</v>
      </c>
      <c r="D86" s="346"/>
      <c r="E86" s="403">
        <f t="shared" ref="E86:BP86" si="118">IF(and($A86-E$66&gt;=0,$A86-E$67&lt;0),E$74,0)</f>
        <v>0</v>
      </c>
      <c r="F86" s="403">
        <f t="shared" si="118"/>
        <v>0</v>
      </c>
      <c r="G86" s="403">
        <f t="shared" si="118"/>
        <v>0</v>
      </c>
      <c r="H86" s="403">
        <f t="shared" si="118"/>
        <v>0</v>
      </c>
      <c r="I86" s="403">
        <f t="shared" si="118"/>
        <v>0</v>
      </c>
      <c r="J86" s="403">
        <f t="shared" si="118"/>
        <v>0</v>
      </c>
      <c r="K86" s="403">
        <f t="shared" si="118"/>
        <v>0</v>
      </c>
      <c r="L86" s="403">
        <f t="shared" si="118"/>
        <v>0</v>
      </c>
      <c r="M86" s="403">
        <f t="shared" si="118"/>
        <v>0</v>
      </c>
      <c r="N86" s="403">
        <f t="shared" si="118"/>
        <v>0</v>
      </c>
      <c r="O86" s="403">
        <f t="shared" si="118"/>
        <v>0</v>
      </c>
      <c r="P86" s="403">
        <f t="shared" si="118"/>
        <v>0</v>
      </c>
      <c r="Q86" s="403">
        <f t="shared" si="118"/>
        <v>0</v>
      </c>
      <c r="R86" s="403">
        <f t="shared" si="118"/>
        <v>0</v>
      </c>
      <c r="S86" s="403">
        <f t="shared" si="118"/>
        <v>0</v>
      </c>
      <c r="T86" s="403">
        <f t="shared" si="118"/>
        <v>0</v>
      </c>
      <c r="U86" s="403">
        <f t="shared" si="118"/>
        <v>0</v>
      </c>
      <c r="V86" s="403">
        <f t="shared" si="118"/>
        <v>0</v>
      </c>
      <c r="W86" s="403">
        <f t="shared" si="118"/>
        <v>0</v>
      </c>
      <c r="X86" s="403">
        <f t="shared" si="118"/>
        <v>162441.03</v>
      </c>
      <c r="Y86" s="403">
        <f t="shared" si="118"/>
        <v>134043.44</v>
      </c>
      <c r="Z86" s="403">
        <f t="shared" si="118"/>
        <v>835.25</v>
      </c>
      <c r="AA86" s="403">
        <f t="shared" si="118"/>
        <v>175069.23</v>
      </c>
      <c r="AB86" s="403">
        <f t="shared" si="118"/>
        <v>159907.69</v>
      </c>
      <c r="AC86" s="403">
        <f t="shared" si="118"/>
        <v>183879.61</v>
      </c>
      <c r="AD86" s="403">
        <f t="shared" si="118"/>
        <v>184851.11</v>
      </c>
      <c r="AE86" s="403">
        <f t="shared" si="118"/>
        <v>240730.29</v>
      </c>
      <c r="AF86" s="403">
        <f t="shared" si="118"/>
        <v>112998.23</v>
      </c>
      <c r="AG86" s="403">
        <f t="shared" si="118"/>
        <v>126237</v>
      </c>
      <c r="AH86" s="403">
        <f t="shared" si="118"/>
        <v>9142.22</v>
      </c>
      <c r="AI86" s="403">
        <f t="shared" si="118"/>
        <v>186686.77</v>
      </c>
      <c r="AJ86" s="403">
        <f t="shared" si="118"/>
        <v>42000</v>
      </c>
      <c r="AK86" s="403">
        <f t="shared" si="118"/>
        <v>271017.63</v>
      </c>
      <c r="AL86" s="403">
        <f t="shared" si="118"/>
        <v>5000</v>
      </c>
      <c r="AM86" s="403">
        <f t="shared" si="118"/>
        <v>127756.57</v>
      </c>
      <c r="AN86" s="403">
        <f t="shared" si="118"/>
        <v>237115.24</v>
      </c>
      <c r="AO86" s="403">
        <f t="shared" si="118"/>
        <v>158167.25</v>
      </c>
      <c r="AP86" s="403">
        <f t="shared" si="118"/>
        <v>103015</v>
      </c>
      <c r="AQ86" s="403">
        <f t="shared" si="118"/>
        <v>155500</v>
      </c>
      <c r="AR86" s="403">
        <f t="shared" si="118"/>
        <v>167620.78</v>
      </c>
      <c r="AS86" s="403">
        <f t="shared" si="118"/>
        <v>191134.2</v>
      </c>
      <c r="AT86" s="403">
        <f t="shared" si="118"/>
        <v>283068.43</v>
      </c>
      <c r="AU86" s="403">
        <f t="shared" si="118"/>
        <v>114804.31</v>
      </c>
      <c r="AV86" s="403">
        <f t="shared" si="118"/>
        <v>109785.34</v>
      </c>
      <c r="AW86" s="403">
        <f t="shared" si="118"/>
        <v>48000</v>
      </c>
      <c r="AX86" s="403">
        <f t="shared" si="118"/>
        <v>164702</v>
      </c>
      <c r="AY86" s="403">
        <f t="shared" si="118"/>
        <v>223255</v>
      </c>
      <c r="AZ86" s="403">
        <f t="shared" si="118"/>
        <v>72000</v>
      </c>
      <c r="BA86" s="403">
        <f t="shared" si="118"/>
        <v>97799.52</v>
      </c>
      <c r="BB86" s="403">
        <f t="shared" si="118"/>
        <v>242596.66</v>
      </c>
      <c r="BC86" s="403">
        <f t="shared" si="118"/>
        <v>108292.85</v>
      </c>
      <c r="BD86" s="403">
        <f t="shared" si="118"/>
        <v>238900</v>
      </c>
      <c r="BE86" s="403">
        <f t="shared" si="118"/>
        <v>101455.9</v>
      </c>
      <c r="BF86" s="403">
        <f t="shared" si="118"/>
        <v>23511.76</v>
      </c>
      <c r="BG86" s="403">
        <f t="shared" si="118"/>
        <v>20008.84</v>
      </c>
      <c r="BH86" s="403">
        <f t="shared" si="118"/>
        <v>77858.98</v>
      </c>
      <c r="BI86" s="403">
        <f t="shared" si="118"/>
        <v>45000</v>
      </c>
      <c r="BJ86" s="403">
        <f t="shared" si="118"/>
        <v>124565</v>
      </c>
      <c r="BK86" s="403">
        <f t="shared" si="118"/>
        <v>25000</v>
      </c>
      <c r="BL86" s="403">
        <f t="shared" si="118"/>
        <v>29885</v>
      </c>
      <c r="BM86" s="403">
        <f t="shared" si="118"/>
        <v>33809.25</v>
      </c>
      <c r="BN86" s="403">
        <f t="shared" si="118"/>
        <v>10969.85</v>
      </c>
      <c r="BO86" s="403">
        <f t="shared" si="118"/>
        <v>77861.76</v>
      </c>
      <c r="BP86" s="403">
        <f t="shared" si="118"/>
        <v>10058</v>
      </c>
      <c r="BQ86" s="403"/>
      <c r="BR86" s="403">
        <f t="shared" ref="BR86:EC86" si="119">IF(and($A86-BR$66&gt;=0,$A86-BR$67&lt;0),BR$74,0)</f>
        <v>255794.4211</v>
      </c>
      <c r="BS86" s="403">
        <f t="shared" si="119"/>
        <v>149970.1148</v>
      </c>
      <c r="BT86" s="403">
        <f t="shared" si="119"/>
        <v>185349.7365</v>
      </c>
      <c r="BU86" s="403">
        <f t="shared" si="119"/>
        <v>195537.7067</v>
      </c>
      <c r="BV86" s="403">
        <f t="shared" si="119"/>
        <v>178015.6524</v>
      </c>
      <c r="BW86" s="403">
        <f t="shared" si="119"/>
        <v>166512.3011</v>
      </c>
      <c r="BX86" s="403">
        <f t="shared" si="119"/>
        <v>211667.1873</v>
      </c>
      <c r="BY86" s="403">
        <f t="shared" si="119"/>
        <v>212555.7791</v>
      </c>
      <c r="BZ86" s="403">
        <f t="shared" si="119"/>
        <v>198044.1868</v>
      </c>
      <c r="CA86" s="403">
        <f t="shared" si="119"/>
        <v>745030.763</v>
      </c>
      <c r="CB86" s="403">
        <f t="shared" si="119"/>
        <v>293566.0826</v>
      </c>
      <c r="CC86" s="403">
        <f t="shared" si="119"/>
        <v>142341.1049</v>
      </c>
      <c r="CD86" s="403">
        <f t="shared" si="119"/>
        <v>200215.6501</v>
      </c>
      <c r="CE86" s="403">
        <f t="shared" si="119"/>
        <v>290322.0251</v>
      </c>
      <c r="CF86" s="403">
        <f t="shared" si="119"/>
        <v>342096.5415</v>
      </c>
      <c r="CG86" s="403">
        <f t="shared" si="119"/>
        <v>399989.3894</v>
      </c>
      <c r="CH86" s="403">
        <f t="shared" si="119"/>
        <v>327715.9227</v>
      </c>
      <c r="CI86" s="403">
        <f t="shared" si="119"/>
        <v>584290.4925</v>
      </c>
      <c r="CJ86" s="403">
        <f t="shared" si="119"/>
        <v>359514.8333</v>
      </c>
      <c r="CK86" s="403">
        <f t="shared" si="119"/>
        <v>0</v>
      </c>
      <c r="CL86" s="403">
        <f t="shared" si="119"/>
        <v>0</v>
      </c>
      <c r="CM86" s="403">
        <f t="shared" si="119"/>
        <v>0</v>
      </c>
      <c r="CN86" s="403">
        <f t="shared" si="119"/>
        <v>0</v>
      </c>
      <c r="CO86" s="403">
        <f t="shared" si="119"/>
        <v>0</v>
      </c>
      <c r="CP86" s="403">
        <f t="shared" si="119"/>
        <v>0</v>
      </c>
      <c r="CQ86" s="403">
        <f t="shared" si="119"/>
        <v>0</v>
      </c>
      <c r="CR86" s="403">
        <f t="shared" si="119"/>
        <v>0</v>
      </c>
      <c r="CS86" s="403">
        <f t="shared" si="119"/>
        <v>0</v>
      </c>
      <c r="CT86" s="403">
        <f t="shared" si="119"/>
        <v>0</v>
      </c>
      <c r="CU86" s="403">
        <f t="shared" si="119"/>
        <v>0</v>
      </c>
      <c r="CV86" s="403">
        <f t="shared" si="119"/>
        <v>0</v>
      </c>
      <c r="CW86" s="403">
        <f t="shared" si="119"/>
        <v>0</v>
      </c>
      <c r="CX86" s="403">
        <f t="shared" si="119"/>
        <v>0</v>
      </c>
      <c r="CY86" s="403">
        <f t="shared" si="119"/>
        <v>0</v>
      </c>
      <c r="CZ86" s="403">
        <f t="shared" si="119"/>
        <v>0</v>
      </c>
      <c r="DA86" s="403">
        <f t="shared" si="119"/>
        <v>0</v>
      </c>
      <c r="DB86" s="403">
        <f t="shared" si="119"/>
        <v>0</v>
      </c>
      <c r="DC86" s="403">
        <f t="shared" si="119"/>
        <v>0</v>
      </c>
      <c r="DD86" s="403">
        <f t="shared" si="119"/>
        <v>0</v>
      </c>
      <c r="DE86" s="403">
        <f t="shared" si="119"/>
        <v>0</v>
      </c>
      <c r="DF86" s="403">
        <f t="shared" si="119"/>
        <v>0</v>
      </c>
      <c r="DG86" s="403">
        <f t="shared" si="119"/>
        <v>0</v>
      </c>
      <c r="DH86" s="403">
        <f t="shared" si="119"/>
        <v>0</v>
      </c>
      <c r="DI86" s="403">
        <f t="shared" si="119"/>
        <v>0</v>
      </c>
      <c r="DJ86" s="403">
        <f t="shared" si="119"/>
        <v>0</v>
      </c>
      <c r="DK86" s="403">
        <f t="shared" si="119"/>
        <v>0</v>
      </c>
      <c r="DL86" s="403">
        <f t="shared" si="119"/>
        <v>0</v>
      </c>
      <c r="DM86" s="403">
        <f t="shared" si="119"/>
        <v>0</v>
      </c>
      <c r="DN86" s="403">
        <f t="shared" si="119"/>
        <v>0</v>
      </c>
      <c r="DO86" s="403">
        <f t="shared" si="119"/>
        <v>0</v>
      </c>
      <c r="DP86" s="403">
        <f t="shared" si="119"/>
        <v>0</v>
      </c>
      <c r="DQ86" s="403">
        <f t="shared" si="119"/>
        <v>0</v>
      </c>
      <c r="DR86" s="403">
        <f t="shared" si="119"/>
        <v>0</v>
      </c>
      <c r="DS86" s="403">
        <f t="shared" si="119"/>
        <v>0</v>
      </c>
      <c r="DT86" s="403">
        <f t="shared" si="119"/>
        <v>0</v>
      </c>
      <c r="DU86" s="403">
        <f t="shared" si="119"/>
        <v>0</v>
      </c>
      <c r="DV86" s="403">
        <f t="shared" si="119"/>
        <v>0</v>
      </c>
      <c r="DW86" s="403">
        <f t="shared" si="119"/>
        <v>0</v>
      </c>
      <c r="DX86" s="403">
        <f t="shared" si="119"/>
        <v>0</v>
      </c>
      <c r="DY86" s="403">
        <f t="shared" si="119"/>
        <v>0</v>
      </c>
      <c r="DZ86" s="403">
        <f t="shared" si="119"/>
        <v>0</v>
      </c>
      <c r="EA86" s="403">
        <f t="shared" si="119"/>
        <v>0</v>
      </c>
      <c r="EB86" s="403">
        <f t="shared" si="119"/>
        <v>0</v>
      </c>
      <c r="EC86" s="403">
        <f t="shared" si="119"/>
        <v>0</v>
      </c>
      <c r="EE86" s="403">
        <f t="shared" ref="EE86:GP86" si="120">IF(and($A86-EE$66&gt;=0,$A86-EE$67&lt;0),EE$74,0)</f>
        <v>0</v>
      </c>
      <c r="EF86" s="403">
        <f t="shared" si="120"/>
        <v>0</v>
      </c>
      <c r="EG86" s="403">
        <f t="shared" si="120"/>
        <v>0</v>
      </c>
      <c r="EH86" s="403">
        <f t="shared" si="120"/>
        <v>0</v>
      </c>
      <c r="EI86" s="403">
        <f t="shared" si="120"/>
        <v>0</v>
      </c>
      <c r="EJ86" s="403">
        <f t="shared" si="120"/>
        <v>0</v>
      </c>
      <c r="EK86" s="403">
        <f t="shared" si="120"/>
        <v>0</v>
      </c>
      <c r="EL86" s="403">
        <f t="shared" si="120"/>
        <v>0</v>
      </c>
      <c r="EM86" s="403">
        <f t="shared" si="120"/>
        <v>0</v>
      </c>
      <c r="EN86" s="403">
        <f t="shared" si="120"/>
        <v>0</v>
      </c>
      <c r="EO86" s="403">
        <f t="shared" si="120"/>
        <v>0</v>
      </c>
      <c r="EP86" s="403">
        <f t="shared" si="120"/>
        <v>0</v>
      </c>
      <c r="EQ86" s="403">
        <f t="shared" si="120"/>
        <v>0</v>
      </c>
      <c r="ER86" s="403">
        <f t="shared" si="120"/>
        <v>0</v>
      </c>
      <c r="ES86" s="403">
        <f t="shared" si="120"/>
        <v>0</v>
      </c>
      <c r="ET86" s="403">
        <f t="shared" si="120"/>
        <v>0</v>
      </c>
      <c r="EU86" s="403">
        <f t="shared" si="120"/>
        <v>0</v>
      </c>
      <c r="EV86" s="403">
        <f t="shared" si="120"/>
        <v>0</v>
      </c>
      <c r="EW86" s="403">
        <f t="shared" si="120"/>
        <v>0</v>
      </c>
      <c r="EX86" s="403">
        <f t="shared" si="120"/>
        <v>0</v>
      </c>
      <c r="EY86" s="403">
        <f t="shared" si="120"/>
        <v>0</v>
      </c>
      <c r="EZ86" s="403">
        <f t="shared" si="120"/>
        <v>0</v>
      </c>
      <c r="FA86" s="403">
        <f t="shared" si="120"/>
        <v>0</v>
      </c>
      <c r="FB86" s="403">
        <f t="shared" si="120"/>
        <v>0</v>
      </c>
      <c r="FC86" s="403">
        <f t="shared" si="120"/>
        <v>0</v>
      </c>
      <c r="FD86" s="403">
        <f t="shared" si="120"/>
        <v>0</v>
      </c>
      <c r="FE86" s="403">
        <f t="shared" si="120"/>
        <v>0</v>
      </c>
      <c r="FF86" s="403">
        <f t="shared" si="120"/>
        <v>0</v>
      </c>
      <c r="FG86" s="403">
        <f t="shared" si="120"/>
        <v>0</v>
      </c>
      <c r="FH86" s="403">
        <f t="shared" si="120"/>
        <v>0</v>
      </c>
      <c r="FI86" s="403">
        <f t="shared" si="120"/>
        <v>0</v>
      </c>
      <c r="FJ86" s="403">
        <f t="shared" si="120"/>
        <v>0</v>
      </c>
      <c r="FK86" s="403">
        <f t="shared" si="120"/>
        <v>0</v>
      </c>
      <c r="FL86" s="403">
        <f t="shared" si="120"/>
        <v>0</v>
      </c>
      <c r="FM86" s="403">
        <f t="shared" si="120"/>
        <v>0</v>
      </c>
      <c r="FN86" s="403">
        <f t="shared" si="120"/>
        <v>0</v>
      </c>
      <c r="FO86" s="403">
        <f t="shared" si="120"/>
        <v>0</v>
      </c>
      <c r="FP86" s="403">
        <f t="shared" si="120"/>
        <v>0</v>
      </c>
      <c r="FQ86" s="403">
        <f t="shared" si="120"/>
        <v>0</v>
      </c>
      <c r="FR86" s="403">
        <f t="shared" si="120"/>
        <v>0</v>
      </c>
      <c r="FS86" s="403">
        <f t="shared" si="120"/>
        <v>0</v>
      </c>
      <c r="FT86" s="403">
        <f t="shared" si="120"/>
        <v>0</v>
      </c>
      <c r="FU86" s="403">
        <f t="shared" si="120"/>
        <v>0</v>
      </c>
      <c r="FV86" s="403">
        <f t="shared" si="120"/>
        <v>0</v>
      </c>
      <c r="FW86" s="403">
        <f t="shared" si="120"/>
        <v>0</v>
      </c>
      <c r="FX86" s="403">
        <f t="shared" si="120"/>
        <v>0</v>
      </c>
      <c r="FY86" s="403">
        <f t="shared" si="120"/>
        <v>0</v>
      </c>
      <c r="FZ86" s="403">
        <f t="shared" si="120"/>
        <v>0</v>
      </c>
      <c r="GA86" s="403">
        <f t="shared" si="120"/>
        <v>0</v>
      </c>
      <c r="GB86" s="403">
        <f t="shared" si="120"/>
        <v>0</v>
      </c>
      <c r="GC86" s="403">
        <f t="shared" si="120"/>
        <v>0</v>
      </c>
      <c r="GD86" s="403">
        <f t="shared" si="120"/>
        <v>0</v>
      </c>
      <c r="GE86" s="403">
        <f t="shared" si="120"/>
        <v>0</v>
      </c>
      <c r="GF86" s="403">
        <f t="shared" si="120"/>
        <v>0</v>
      </c>
      <c r="GG86" s="403">
        <f t="shared" si="120"/>
        <v>0</v>
      </c>
      <c r="GH86" s="403">
        <f t="shared" si="120"/>
        <v>0</v>
      </c>
      <c r="GI86" s="403">
        <f t="shared" si="120"/>
        <v>0</v>
      </c>
      <c r="GJ86" s="403">
        <f t="shared" si="120"/>
        <v>0</v>
      </c>
      <c r="GK86" s="403">
        <f t="shared" si="120"/>
        <v>0</v>
      </c>
      <c r="GL86" s="403">
        <f t="shared" si="120"/>
        <v>0</v>
      </c>
      <c r="GM86" s="403">
        <f t="shared" si="120"/>
        <v>0</v>
      </c>
      <c r="GN86" s="403">
        <f t="shared" si="120"/>
        <v>0</v>
      </c>
      <c r="GO86" s="403">
        <f t="shared" si="120"/>
        <v>0</v>
      </c>
      <c r="GP86" s="403">
        <f t="shared" si="120"/>
        <v>0</v>
      </c>
      <c r="GQ86" s="403"/>
      <c r="GR86" s="403">
        <f t="shared" ref="GR86:JC86" si="121">IF(and($A86-GR$66&gt;=0,$A86-GR$67&lt;0),GR$74,0)</f>
        <v>0</v>
      </c>
      <c r="GS86" s="403">
        <f t="shared" si="121"/>
        <v>0</v>
      </c>
      <c r="GT86" s="403">
        <f t="shared" si="121"/>
        <v>0</v>
      </c>
      <c r="GU86" s="403">
        <f t="shared" si="121"/>
        <v>0</v>
      </c>
      <c r="GV86" s="403">
        <f t="shared" si="121"/>
        <v>0</v>
      </c>
      <c r="GW86" s="403">
        <f t="shared" si="121"/>
        <v>0</v>
      </c>
      <c r="GX86" s="403">
        <f t="shared" si="121"/>
        <v>0</v>
      </c>
      <c r="GY86" s="403">
        <f t="shared" si="121"/>
        <v>0</v>
      </c>
      <c r="GZ86" s="403">
        <f t="shared" si="121"/>
        <v>0</v>
      </c>
      <c r="HA86" s="403">
        <f t="shared" si="121"/>
        <v>0</v>
      </c>
      <c r="HB86" s="403">
        <f t="shared" si="121"/>
        <v>0</v>
      </c>
      <c r="HC86" s="403">
        <f t="shared" si="121"/>
        <v>0</v>
      </c>
      <c r="HD86" s="403">
        <f t="shared" si="121"/>
        <v>0</v>
      </c>
      <c r="HE86" s="403">
        <f t="shared" si="121"/>
        <v>0</v>
      </c>
      <c r="HF86" s="403">
        <f t="shared" si="121"/>
        <v>0</v>
      </c>
      <c r="HG86" s="403">
        <f t="shared" si="121"/>
        <v>0</v>
      </c>
      <c r="HH86" s="403">
        <f t="shared" si="121"/>
        <v>0</v>
      </c>
      <c r="HI86" s="403">
        <f t="shared" si="121"/>
        <v>0</v>
      </c>
      <c r="HJ86" s="403">
        <f t="shared" si="121"/>
        <v>0</v>
      </c>
      <c r="HK86" s="403">
        <f t="shared" si="121"/>
        <v>0</v>
      </c>
      <c r="HL86" s="403">
        <f t="shared" si="121"/>
        <v>0</v>
      </c>
      <c r="HM86" s="403">
        <f t="shared" si="121"/>
        <v>0</v>
      </c>
      <c r="HN86" s="403">
        <f t="shared" si="121"/>
        <v>0</v>
      </c>
      <c r="HO86" s="403">
        <f t="shared" si="121"/>
        <v>0</v>
      </c>
      <c r="HP86" s="403">
        <f t="shared" si="121"/>
        <v>0</v>
      </c>
      <c r="HQ86" s="403">
        <f t="shared" si="121"/>
        <v>0</v>
      </c>
      <c r="HR86" s="403">
        <f t="shared" si="121"/>
        <v>0</v>
      </c>
      <c r="HS86" s="403">
        <f t="shared" si="121"/>
        <v>0</v>
      </c>
      <c r="HT86" s="403">
        <f t="shared" si="121"/>
        <v>0</v>
      </c>
      <c r="HU86" s="403">
        <f t="shared" si="121"/>
        <v>0</v>
      </c>
      <c r="HV86" s="403">
        <f t="shared" si="121"/>
        <v>0</v>
      </c>
      <c r="HW86" s="403">
        <f t="shared" si="121"/>
        <v>0</v>
      </c>
      <c r="HX86" s="403">
        <f t="shared" si="121"/>
        <v>0</v>
      </c>
      <c r="HY86" s="403">
        <f t="shared" si="121"/>
        <v>0</v>
      </c>
      <c r="HZ86" s="403">
        <f t="shared" si="121"/>
        <v>0</v>
      </c>
      <c r="IA86" s="403">
        <f t="shared" si="121"/>
        <v>0</v>
      </c>
      <c r="IB86" s="403">
        <f t="shared" si="121"/>
        <v>0</v>
      </c>
      <c r="IC86" s="403">
        <f t="shared" si="121"/>
        <v>0</v>
      </c>
      <c r="ID86" s="403">
        <f t="shared" si="121"/>
        <v>0</v>
      </c>
      <c r="IE86" s="403">
        <f t="shared" si="121"/>
        <v>0</v>
      </c>
      <c r="IF86" s="403">
        <f t="shared" si="121"/>
        <v>0</v>
      </c>
      <c r="IG86" s="403">
        <f t="shared" si="121"/>
        <v>0</v>
      </c>
      <c r="IH86" s="403">
        <f t="shared" si="121"/>
        <v>0</v>
      </c>
      <c r="II86" s="403">
        <f t="shared" si="121"/>
        <v>0</v>
      </c>
      <c r="IJ86" s="403">
        <f t="shared" si="121"/>
        <v>0</v>
      </c>
      <c r="IK86" s="403">
        <f t="shared" si="121"/>
        <v>0</v>
      </c>
      <c r="IL86" s="403">
        <f t="shared" si="121"/>
        <v>0</v>
      </c>
      <c r="IM86" s="403">
        <f t="shared" si="121"/>
        <v>0</v>
      </c>
      <c r="IN86" s="403">
        <f t="shared" si="121"/>
        <v>0</v>
      </c>
      <c r="IO86" s="403">
        <f t="shared" si="121"/>
        <v>0</v>
      </c>
      <c r="IP86" s="403">
        <f t="shared" si="121"/>
        <v>0</v>
      </c>
      <c r="IQ86" s="403">
        <f t="shared" si="121"/>
        <v>0</v>
      </c>
      <c r="IR86" s="403">
        <f t="shared" si="121"/>
        <v>0</v>
      </c>
      <c r="IS86" s="403">
        <f t="shared" si="121"/>
        <v>0</v>
      </c>
      <c r="IT86" s="403">
        <f t="shared" si="121"/>
        <v>0</v>
      </c>
      <c r="IU86" s="403">
        <f t="shared" si="121"/>
        <v>0</v>
      </c>
      <c r="IV86" s="403">
        <f t="shared" si="121"/>
        <v>0</v>
      </c>
      <c r="IW86" s="403">
        <f t="shared" si="121"/>
        <v>0</v>
      </c>
      <c r="IX86" s="403">
        <f t="shared" si="121"/>
        <v>0</v>
      </c>
      <c r="IY86" s="403">
        <f t="shared" si="121"/>
        <v>0</v>
      </c>
      <c r="IZ86" s="403">
        <f t="shared" si="121"/>
        <v>0</v>
      </c>
      <c r="JA86" s="403">
        <f t="shared" si="121"/>
        <v>0</v>
      </c>
      <c r="JB86" s="403">
        <f t="shared" si="121"/>
        <v>0</v>
      </c>
      <c r="JC86" s="403">
        <f t="shared" si="121"/>
        <v>0</v>
      </c>
      <c r="JD86" s="403"/>
      <c r="JE86" s="403">
        <f t="shared" ref="JE86:LP86" si="122">IF(and($A86-JE$66&gt;=0,$A86-JE$67&lt;0),JE$74,0)</f>
        <v>0</v>
      </c>
      <c r="JF86" s="403">
        <f t="shared" si="122"/>
        <v>0</v>
      </c>
      <c r="JG86" s="403">
        <f t="shared" si="122"/>
        <v>0</v>
      </c>
      <c r="JH86" s="403">
        <f t="shared" si="122"/>
        <v>0</v>
      </c>
      <c r="JI86" s="403">
        <f t="shared" si="122"/>
        <v>0</v>
      </c>
      <c r="JJ86" s="403">
        <f t="shared" si="122"/>
        <v>0</v>
      </c>
      <c r="JK86" s="403">
        <f t="shared" si="122"/>
        <v>0</v>
      </c>
      <c r="JL86" s="403">
        <f t="shared" si="122"/>
        <v>0</v>
      </c>
      <c r="JM86" s="403">
        <f t="shared" si="122"/>
        <v>0</v>
      </c>
      <c r="JN86" s="403">
        <f t="shared" si="122"/>
        <v>0</v>
      </c>
      <c r="JO86" s="403">
        <f t="shared" si="122"/>
        <v>0</v>
      </c>
      <c r="JP86" s="403">
        <f t="shared" si="122"/>
        <v>0</v>
      </c>
      <c r="JQ86" s="403">
        <f t="shared" si="122"/>
        <v>0</v>
      </c>
      <c r="JR86" s="403">
        <f t="shared" si="122"/>
        <v>0</v>
      </c>
      <c r="JS86" s="403">
        <f t="shared" si="122"/>
        <v>0</v>
      </c>
      <c r="JT86" s="403">
        <f t="shared" si="122"/>
        <v>0</v>
      </c>
      <c r="JU86" s="403">
        <f t="shared" si="122"/>
        <v>0</v>
      </c>
      <c r="JV86" s="403">
        <f t="shared" si="122"/>
        <v>0</v>
      </c>
      <c r="JW86" s="403">
        <f t="shared" si="122"/>
        <v>0</v>
      </c>
      <c r="JX86" s="403">
        <f t="shared" si="122"/>
        <v>0</v>
      </c>
      <c r="JY86" s="403">
        <f t="shared" si="122"/>
        <v>0</v>
      </c>
      <c r="JZ86" s="403">
        <f t="shared" si="122"/>
        <v>0</v>
      </c>
      <c r="KA86" s="403">
        <f t="shared" si="122"/>
        <v>0</v>
      </c>
      <c r="KB86" s="403">
        <f t="shared" si="122"/>
        <v>0</v>
      </c>
      <c r="KC86" s="403">
        <f t="shared" si="122"/>
        <v>0</v>
      </c>
      <c r="KD86" s="403">
        <f t="shared" si="122"/>
        <v>0</v>
      </c>
      <c r="KE86" s="403">
        <f t="shared" si="122"/>
        <v>0</v>
      </c>
      <c r="KF86" s="403">
        <f t="shared" si="122"/>
        <v>0</v>
      </c>
      <c r="KG86" s="403">
        <f t="shared" si="122"/>
        <v>0</v>
      </c>
      <c r="KH86" s="403">
        <f t="shared" si="122"/>
        <v>0</v>
      </c>
      <c r="KI86" s="403">
        <f t="shared" si="122"/>
        <v>0</v>
      </c>
      <c r="KJ86" s="403">
        <f t="shared" si="122"/>
        <v>0</v>
      </c>
      <c r="KK86" s="403">
        <f t="shared" si="122"/>
        <v>0</v>
      </c>
      <c r="KL86" s="403">
        <f t="shared" si="122"/>
        <v>0</v>
      </c>
      <c r="KM86" s="403">
        <f t="shared" si="122"/>
        <v>0</v>
      </c>
      <c r="KN86" s="403">
        <f t="shared" si="122"/>
        <v>0</v>
      </c>
      <c r="KO86" s="403">
        <f t="shared" si="122"/>
        <v>0</v>
      </c>
      <c r="KP86" s="403">
        <f t="shared" si="122"/>
        <v>0</v>
      </c>
      <c r="KQ86" s="403">
        <f t="shared" si="122"/>
        <v>0</v>
      </c>
      <c r="KR86" s="403">
        <f t="shared" si="122"/>
        <v>0</v>
      </c>
      <c r="KS86" s="403">
        <f t="shared" si="122"/>
        <v>0</v>
      </c>
      <c r="KT86" s="403">
        <f t="shared" si="122"/>
        <v>0</v>
      </c>
      <c r="KU86" s="403">
        <f t="shared" si="122"/>
        <v>0</v>
      </c>
      <c r="KV86" s="403">
        <f t="shared" si="122"/>
        <v>0</v>
      </c>
      <c r="KW86" s="403">
        <f t="shared" si="122"/>
        <v>0</v>
      </c>
      <c r="KX86" s="403">
        <f t="shared" si="122"/>
        <v>0</v>
      </c>
      <c r="KY86" s="403">
        <f t="shared" si="122"/>
        <v>0</v>
      </c>
      <c r="KZ86" s="403">
        <f t="shared" si="122"/>
        <v>0</v>
      </c>
      <c r="LA86" s="403">
        <f t="shared" si="122"/>
        <v>0</v>
      </c>
      <c r="LB86" s="403">
        <f t="shared" si="122"/>
        <v>0</v>
      </c>
      <c r="LC86" s="403">
        <f t="shared" si="122"/>
        <v>0</v>
      </c>
      <c r="LD86" s="403">
        <f t="shared" si="122"/>
        <v>0</v>
      </c>
      <c r="LE86" s="403">
        <f t="shared" si="122"/>
        <v>0</v>
      </c>
      <c r="LF86" s="403">
        <f t="shared" si="122"/>
        <v>0</v>
      </c>
      <c r="LG86" s="403">
        <f t="shared" si="122"/>
        <v>0</v>
      </c>
      <c r="LH86" s="403">
        <f t="shared" si="122"/>
        <v>0</v>
      </c>
      <c r="LI86" s="403">
        <f t="shared" si="122"/>
        <v>0</v>
      </c>
      <c r="LJ86" s="403">
        <f t="shared" si="122"/>
        <v>0</v>
      </c>
      <c r="LK86" s="403">
        <f t="shared" si="122"/>
        <v>0</v>
      </c>
      <c r="LL86" s="403">
        <f t="shared" si="122"/>
        <v>0</v>
      </c>
      <c r="LM86" s="403">
        <f t="shared" si="122"/>
        <v>0</v>
      </c>
      <c r="LN86" s="403">
        <f t="shared" si="122"/>
        <v>0</v>
      </c>
      <c r="LO86" s="403">
        <f t="shared" si="122"/>
        <v>0</v>
      </c>
      <c r="LP86" s="403">
        <f t="shared" si="122"/>
        <v>0</v>
      </c>
    </row>
    <row r="87">
      <c r="A87" s="331" t="str">
        <f t="shared" si="77"/>
        <v>06-2025</v>
      </c>
      <c r="B87" s="346">
        <f t="shared" si="70"/>
        <v>11129658.39</v>
      </c>
      <c r="C87" s="346">
        <f t="shared" si="71"/>
        <v>1.365541655</v>
      </c>
      <c r="D87" s="346"/>
      <c r="E87" s="403">
        <f t="shared" ref="E87:BP87" si="123">IF(and($A87-E$66&gt;=0,$A87-E$67&lt;0),E$74,0)</f>
        <v>0</v>
      </c>
      <c r="F87" s="403">
        <f t="shared" si="123"/>
        <v>0</v>
      </c>
      <c r="G87" s="403">
        <f t="shared" si="123"/>
        <v>0</v>
      </c>
      <c r="H87" s="403">
        <f t="shared" si="123"/>
        <v>0</v>
      </c>
      <c r="I87" s="403">
        <f t="shared" si="123"/>
        <v>0</v>
      </c>
      <c r="J87" s="403">
        <f t="shared" si="123"/>
        <v>0</v>
      </c>
      <c r="K87" s="403">
        <f t="shared" si="123"/>
        <v>0</v>
      </c>
      <c r="L87" s="403">
        <f t="shared" si="123"/>
        <v>0</v>
      </c>
      <c r="M87" s="403">
        <f t="shared" si="123"/>
        <v>0</v>
      </c>
      <c r="N87" s="403">
        <f t="shared" si="123"/>
        <v>0</v>
      </c>
      <c r="O87" s="403">
        <f t="shared" si="123"/>
        <v>0</v>
      </c>
      <c r="P87" s="403">
        <f t="shared" si="123"/>
        <v>0</v>
      </c>
      <c r="Q87" s="403">
        <f t="shared" si="123"/>
        <v>0</v>
      </c>
      <c r="R87" s="403">
        <f t="shared" si="123"/>
        <v>0</v>
      </c>
      <c r="S87" s="403">
        <f t="shared" si="123"/>
        <v>0</v>
      </c>
      <c r="T87" s="403">
        <f t="shared" si="123"/>
        <v>0</v>
      </c>
      <c r="U87" s="403">
        <f t="shared" si="123"/>
        <v>0</v>
      </c>
      <c r="V87" s="403">
        <f t="shared" si="123"/>
        <v>0</v>
      </c>
      <c r="W87" s="403">
        <f t="shared" si="123"/>
        <v>0</v>
      </c>
      <c r="X87" s="403">
        <f t="shared" si="123"/>
        <v>0</v>
      </c>
      <c r="Y87" s="403">
        <f t="shared" si="123"/>
        <v>0</v>
      </c>
      <c r="Z87" s="403">
        <f t="shared" si="123"/>
        <v>0</v>
      </c>
      <c r="AA87" s="403">
        <f t="shared" si="123"/>
        <v>175069.23</v>
      </c>
      <c r="AB87" s="403">
        <f t="shared" si="123"/>
        <v>159907.69</v>
      </c>
      <c r="AC87" s="403">
        <f t="shared" si="123"/>
        <v>183879.61</v>
      </c>
      <c r="AD87" s="403">
        <f t="shared" si="123"/>
        <v>184851.11</v>
      </c>
      <c r="AE87" s="403">
        <f t="shared" si="123"/>
        <v>240730.29</v>
      </c>
      <c r="AF87" s="403">
        <f t="shared" si="123"/>
        <v>112998.23</v>
      </c>
      <c r="AG87" s="403">
        <f t="shared" si="123"/>
        <v>126237</v>
      </c>
      <c r="AH87" s="403">
        <f t="shared" si="123"/>
        <v>9142.22</v>
      </c>
      <c r="AI87" s="403">
        <f t="shared" si="123"/>
        <v>186686.77</v>
      </c>
      <c r="AJ87" s="403">
        <f t="shared" si="123"/>
        <v>42000</v>
      </c>
      <c r="AK87" s="403">
        <f t="shared" si="123"/>
        <v>271017.63</v>
      </c>
      <c r="AL87" s="403">
        <f t="shared" si="123"/>
        <v>5000</v>
      </c>
      <c r="AM87" s="403">
        <f t="shared" si="123"/>
        <v>127756.57</v>
      </c>
      <c r="AN87" s="403">
        <f t="shared" si="123"/>
        <v>237115.24</v>
      </c>
      <c r="AO87" s="403">
        <f t="shared" si="123"/>
        <v>158167.25</v>
      </c>
      <c r="AP87" s="403">
        <f t="shared" si="123"/>
        <v>103015</v>
      </c>
      <c r="AQ87" s="403">
        <f t="shared" si="123"/>
        <v>155500</v>
      </c>
      <c r="AR87" s="403">
        <f t="shared" si="123"/>
        <v>167620.78</v>
      </c>
      <c r="AS87" s="403">
        <f t="shared" si="123"/>
        <v>191134.2</v>
      </c>
      <c r="AT87" s="403">
        <f t="shared" si="123"/>
        <v>283068.43</v>
      </c>
      <c r="AU87" s="403">
        <f t="shared" si="123"/>
        <v>114804.31</v>
      </c>
      <c r="AV87" s="403">
        <f t="shared" si="123"/>
        <v>109785.34</v>
      </c>
      <c r="AW87" s="403">
        <f t="shared" si="123"/>
        <v>48000</v>
      </c>
      <c r="AX87" s="403">
        <f t="shared" si="123"/>
        <v>164702</v>
      </c>
      <c r="AY87" s="403">
        <f t="shared" si="123"/>
        <v>223255</v>
      </c>
      <c r="AZ87" s="403">
        <f t="shared" si="123"/>
        <v>72000</v>
      </c>
      <c r="BA87" s="403">
        <f t="shared" si="123"/>
        <v>97799.52</v>
      </c>
      <c r="BB87" s="403">
        <f t="shared" si="123"/>
        <v>242596.66</v>
      </c>
      <c r="BC87" s="403">
        <f t="shared" si="123"/>
        <v>108292.85</v>
      </c>
      <c r="BD87" s="403">
        <f t="shared" si="123"/>
        <v>238900</v>
      </c>
      <c r="BE87" s="403">
        <f t="shared" si="123"/>
        <v>101455.9</v>
      </c>
      <c r="BF87" s="403">
        <f t="shared" si="123"/>
        <v>23511.76</v>
      </c>
      <c r="BG87" s="403">
        <f t="shared" si="123"/>
        <v>20008.84</v>
      </c>
      <c r="BH87" s="403">
        <f t="shared" si="123"/>
        <v>77858.98</v>
      </c>
      <c r="BI87" s="403">
        <f t="shared" si="123"/>
        <v>45000</v>
      </c>
      <c r="BJ87" s="403">
        <f t="shared" si="123"/>
        <v>124565</v>
      </c>
      <c r="BK87" s="403">
        <f t="shared" si="123"/>
        <v>25000</v>
      </c>
      <c r="BL87" s="403">
        <f t="shared" si="123"/>
        <v>29885</v>
      </c>
      <c r="BM87" s="403">
        <f t="shared" si="123"/>
        <v>33809.25</v>
      </c>
      <c r="BN87" s="403">
        <f t="shared" si="123"/>
        <v>10969.85</v>
      </c>
      <c r="BO87" s="403">
        <f t="shared" si="123"/>
        <v>77861.76</v>
      </c>
      <c r="BP87" s="403">
        <f t="shared" si="123"/>
        <v>10058</v>
      </c>
      <c r="BQ87" s="403"/>
      <c r="BR87" s="403">
        <f t="shared" ref="BR87:EC87" si="124">IF(and($A87-BR$66&gt;=0,$A87-BR$67&lt;0),BR$74,0)</f>
        <v>255794.4211</v>
      </c>
      <c r="BS87" s="403">
        <f t="shared" si="124"/>
        <v>149970.1148</v>
      </c>
      <c r="BT87" s="403">
        <f t="shared" si="124"/>
        <v>185349.7365</v>
      </c>
      <c r="BU87" s="403">
        <f t="shared" si="124"/>
        <v>195537.7067</v>
      </c>
      <c r="BV87" s="403">
        <f t="shared" si="124"/>
        <v>178015.6524</v>
      </c>
      <c r="BW87" s="403">
        <f t="shared" si="124"/>
        <v>166512.3011</v>
      </c>
      <c r="BX87" s="403">
        <f t="shared" si="124"/>
        <v>211667.1873</v>
      </c>
      <c r="BY87" s="403">
        <f t="shared" si="124"/>
        <v>212555.7791</v>
      </c>
      <c r="BZ87" s="403">
        <f t="shared" si="124"/>
        <v>198044.1868</v>
      </c>
      <c r="CA87" s="403">
        <f t="shared" si="124"/>
        <v>745030.763</v>
      </c>
      <c r="CB87" s="403">
        <f t="shared" si="124"/>
        <v>293566.0826</v>
      </c>
      <c r="CC87" s="403">
        <f t="shared" si="124"/>
        <v>142341.1049</v>
      </c>
      <c r="CD87" s="403">
        <f t="shared" si="124"/>
        <v>200215.6501</v>
      </c>
      <c r="CE87" s="403">
        <f t="shared" si="124"/>
        <v>290322.0251</v>
      </c>
      <c r="CF87" s="403">
        <f t="shared" si="124"/>
        <v>342096.5415</v>
      </c>
      <c r="CG87" s="403">
        <f t="shared" si="124"/>
        <v>399989.3894</v>
      </c>
      <c r="CH87" s="403">
        <f t="shared" si="124"/>
        <v>327715.9227</v>
      </c>
      <c r="CI87" s="403">
        <f t="shared" si="124"/>
        <v>584290.4925</v>
      </c>
      <c r="CJ87" s="403">
        <f t="shared" si="124"/>
        <v>359514.8333</v>
      </c>
      <c r="CK87" s="403">
        <f t="shared" si="124"/>
        <v>405822.1182</v>
      </c>
      <c r="CL87" s="403">
        <f t="shared" si="124"/>
        <v>163283.8354</v>
      </c>
      <c r="CM87" s="403">
        <f t="shared" si="124"/>
        <v>1005.273171</v>
      </c>
      <c r="CN87" s="403">
        <f t="shared" si="124"/>
        <v>0</v>
      </c>
      <c r="CO87" s="403">
        <f t="shared" si="124"/>
        <v>0</v>
      </c>
      <c r="CP87" s="403">
        <f t="shared" si="124"/>
        <v>0</v>
      </c>
      <c r="CQ87" s="403">
        <f t="shared" si="124"/>
        <v>0</v>
      </c>
      <c r="CR87" s="403">
        <f t="shared" si="124"/>
        <v>0</v>
      </c>
      <c r="CS87" s="403">
        <f t="shared" si="124"/>
        <v>0</v>
      </c>
      <c r="CT87" s="403">
        <f t="shared" si="124"/>
        <v>0</v>
      </c>
      <c r="CU87" s="403">
        <f t="shared" si="124"/>
        <v>0</v>
      </c>
      <c r="CV87" s="403">
        <f t="shared" si="124"/>
        <v>0</v>
      </c>
      <c r="CW87" s="403">
        <f t="shared" si="124"/>
        <v>0</v>
      </c>
      <c r="CX87" s="403">
        <f t="shared" si="124"/>
        <v>0</v>
      </c>
      <c r="CY87" s="403">
        <f t="shared" si="124"/>
        <v>0</v>
      </c>
      <c r="CZ87" s="403">
        <f t="shared" si="124"/>
        <v>0</v>
      </c>
      <c r="DA87" s="403">
        <f t="shared" si="124"/>
        <v>0</v>
      </c>
      <c r="DB87" s="403">
        <f t="shared" si="124"/>
        <v>0</v>
      </c>
      <c r="DC87" s="403">
        <f t="shared" si="124"/>
        <v>0</v>
      </c>
      <c r="DD87" s="403">
        <f t="shared" si="124"/>
        <v>0</v>
      </c>
      <c r="DE87" s="403">
        <f t="shared" si="124"/>
        <v>0</v>
      </c>
      <c r="DF87" s="403">
        <f t="shared" si="124"/>
        <v>0</v>
      </c>
      <c r="DG87" s="403">
        <f t="shared" si="124"/>
        <v>0</v>
      </c>
      <c r="DH87" s="403">
        <f t="shared" si="124"/>
        <v>0</v>
      </c>
      <c r="DI87" s="403">
        <f t="shared" si="124"/>
        <v>0</v>
      </c>
      <c r="DJ87" s="403">
        <f t="shared" si="124"/>
        <v>0</v>
      </c>
      <c r="DK87" s="403">
        <f t="shared" si="124"/>
        <v>0</v>
      </c>
      <c r="DL87" s="403">
        <f t="shared" si="124"/>
        <v>0</v>
      </c>
      <c r="DM87" s="403">
        <f t="shared" si="124"/>
        <v>0</v>
      </c>
      <c r="DN87" s="403">
        <f t="shared" si="124"/>
        <v>0</v>
      </c>
      <c r="DO87" s="403">
        <f t="shared" si="124"/>
        <v>0</v>
      </c>
      <c r="DP87" s="403">
        <f t="shared" si="124"/>
        <v>0</v>
      </c>
      <c r="DQ87" s="403">
        <f t="shared" si="124"/>
        <v>0</v>
      </c>
      <c r="DR87" s="403">
        <f t="shared" si="124"/>
        <v>0</v>
      </c>
      <c r="DS87" s="403">
        <f t="shared" si="124"/>
        <v>0</v>
      </c>
      <c r="DT87" s="403">
        <f t="shared" si="124"/>
        <v>0</v>
      </c>
      <c r="DU87" s="403">
        <f t="shared" si="124"/>
        <v>0</v>
      </c>
      <c r="DV87" s="403">
        <f t="shared" si="124"/>
        <v>0</v>
      </c>
      <c r="DW87" s="403">
        <f t="shared" si="124"/>
        <v>0</v>
      </c>
      <c r="DX87" s="403">
        <f t="shared" si="124"/>
        <v>0</v>
      </c>
      <c r="DY87" s="403">
        <f t="shared" si="124"/>
        <v>0</v>
      </c>
      <c r="DZ87" s="403">
        <f t="shared" si="124"/>
        <v>0</v>
      </c>
      <c r="EA87" s="403">
        <f t="shared" si="124"/>
        <v>0</v>
      </c>
      <c r="EB87" s="403">
        <f t="shared" si="124"/>
        <v>0</v>
      </c>
      <c r="EC87" s="403">
        <f t="shared" si="124"/>
        <v>0</v>
      </c>
      <c r="EE87" s="403">
        <f t="shared" ref="EE87:GP87" si="125">IF(and($A87-EE$66&gt;=0,$A87-EE$67&lt;0),EE$74,0)</f>
        <v>0</v>
      </c>
      <c r="EF87" s="403">
        <f t="shared" si="125"/>
        <v>0</v>
      </c>
      <c r="EG87" s="403">
        <f t="shared" si="125"/>
        <v>0</v>
      </c>
      <c r="EH87" s="403">
        <f t="shared" si="125"/>
        <v>0</v>
      </c>
      <c r="EI87" s="403">
        <f t="shared" si="125"/>
        <v>0</v>
      </c>
      <c r="EJ87" s="403">
        <f t="shared" si="125"/>
        <v>0</v>
      </c>
      <c r="EK87" s="403">
        <f t="shared" si="125"/>
        <v>0</v>
      </c>
      <c r="EL87" s="403">
        <f t="shared" si="125"/>
        <v>0</v>
      </c>
      <c r="EM87" s="403">
        <f t="shared" si="125"/>
        <v>0</v>
      </c>
      <c r="EN87" s="403">
        <f t="shared" si="125"/>
        <v>0</v>
      </c>
      <c r="EO87" s="403">
        <f t="shared" si="125"/>
        <v>0</v>
      </c>
      <c r="EP87" s="403">
        <f t="shared" si="125"/>
        <v>0</v>
      </c>
      <c r="EQ87" s="403">
        <f t="shared" si="125"/>
        <v>0</v>
      </c>
      <c r="ER87" s="403">
        <f t="shared" si="125"/>
        <v>0</v>
      </c>
      <c r="ES87" s="403">
        <f t="shared" si="125"/>
        <v>0</v>
      </c>
      <c r="ET87" s="403">
        <f t="shared" si="125"/>
        <v>0</v>
      </c>
      <c r="EU87" s="403">
        <f t="shared" si="125"/>
        <v>0</v>
      </c>
      <c r="EV87" s="403">
        <f t="shared" si="125"/>
        <v>0</v>
      </c>
      <c r="EW87" s="403">
        <f t="shared" si="125"/>
        <v>0</v>
      </c>
      <c r="EX87" s="403">
        <f t="shared" si="125"/>
        <v>0</v>
      </c>
      <c r="EY87" s="403">
        <f t="shared" si="125"/>
        <v>0</v>
      </c>
      <c r="EZ87" s="403">
        <f t="shared" si="125"/>
        <v>0</v>
      </c>
      <c r="FA87" s="403">
        <f t="shared" si="125"/>
        <v>0</v>
      </c>
      <c r="FB87" s="403">
        <f t="shared" si="125"/>
        <v>0</v>
      </c>
      <c r="FC87" s="403">
        <f t="shared" si="125"/>
        <v>0</v>
      </c>
      <c r="FD87" s="403">
        <f t="shared" si="125"/>
        <v>0</v>
      </c>
      <c r="FE87" s="403">
        <f t="shared" si="125"/>
        <v>0</v>
      </c>
      <c r="FF87" s="403">
        <f t="shared" si="125"/>
        <v>0</v>
      </c>
      <c r="FG87" s="403">
        <f t="shared" si="125"/>
        <v>0</v>
      </c>
      <c r="FH87" s="403">
        <f t="shared" si="125"/>
        <v>0</v>
      </c>
      <c r="FI87" s="403">
        <f t="shared" si="125"/>
        <v>0</v>
      </c>
      <c r="FJ87" s="403">
        <f t="shared" si="125"/>
        <v>0</v>
      </c>
      <c r="FK87" s="403">
        <f t="shared" si="125"/>
        <v>0</v>
      </c>
      <c r="FL87" s="403">
        <f t="shared" si="125"/>
        <v>0</v>
      </c>
      <c r="FM87" s="403">
        <f t="shared" si="125"/>
        <v>0</v>
      </c>
      <c r="FN87" s="403">
        <f t="shared" si="125"/>
        <v>0</v>
      </c>
      <c r="FO87" s="403">
        <f t="shared" si="125"/>
        <v>0</v>
      </c>
      <c r="FP87" s="403">
        <f t="shared" si="125"/>
        <v>0</v>
      </c>
      <c r="FQ87" s="403">
        <f t="shared" si="125"/>
        <v>0</v>
      </c>
      <c r="FR87" s="403">
        <f t="shared" si="125"/>
        <v>0</v>
      </c>
      <c r="FS87" s="403">
        <f t="shared" si="125"/>
        <v>0</v>
      </c>
      <c r="FT87" s="403">
        <f t="shared" si="125"/>
        <v>0</v>
      </c>
      <c r="FU87" s="403">
        <f t="shared" si="125"/>
        <v>0</v>
      </c>
      <c r="FV87" s="403">
        <f t="shared" si="125"/>
        <v>0</v>
      </c>
      <c r="FW87" s="403">
        <f t="shared" si="125"/>
        <v>0</v>
      </c>
      <c r="FX87" s="403">
        <f t="shared" si="125"/>
        <v>0</v>
      </c>
      <c r="FY87" s="403">
        <f t="shared" si="125"/>
        <v>0</v>
      </c>
      <c r="FZ87" s="403">
        <f t="shared" si="125"/>
        <v>0</v>
      </c>
      <c r="GA87" s="403">
        <f t="shared" si="125"/>
        <v>0</v>
      </c>
      <c r="GB87" s="403">
        <f t="shared" si="125"/>
        <v>0</v>
      </c>
      <c r="GC87" s="403">
        <f t="shared" si="125"/>
        <v>0</v>
      </c>
      <c r="GD87" s="403">
        <f t="shared" si="125"/>
        <v>0</v>
      </c>
      <c r="GE87" s="403">
        <f t="shared" si="125"/>
        <v>0</v>
      </c>
      <c r="GF87" s="403">
        <f t="shared" si="125"/>
        <v>0</v>
      </c>
      <c r="GG87" s="403">
        <f t="shared" si="125"/>
        <v>0</v>
      </c>
      <c r="GH87" s="403">
        <f t="shared" si="125"/>
        <v>0</v>
      </c>
      <c r="GI87" s="403">
        <f t="shared" si="125"/>
        <v>0</v>
      </c>
      <c r="GJ87" s="403">
        <f t="shared" si="125"/>
        <v>0</v>
      </c>
      <c r="GK87" s="403">
        <f t="shared" si="125"/>
        <v>0</v>
      </c>
      <c r="GL87" s="403">
        <f t="shared" si="125"/>
        <v>0</v>
      </c>
      <c r="GM87" s="403">
        <f t="shared" si="125"/>
        <v>0</v>
      </c>
      <c r="GN87" s="403">
        <f t="shared" si="125"/>
        <v>0</v>
      </c>
      <c r="GO87" s="403">
        <f t="shared" si="125"/>
        <v>0</v>
      </c>
      <c r="GP87" s="403">
        <f t="shared" si="125"/>
        <v>0</v>
      </c>
      <c r="GQ87" s="403"/>
      <c r="GR87" s="403">
        <f t="shared" ref="GR87:JC87" si="126">IF(and($A87-GR$66&gt;=0,$A87-GR$67&lt;0),GR$74,0)</f>
        <v>0</v>
      </c>
      <c r="GS87" s="403">
        <f t="shared" si="126"/>
        <v>0</v>
      </c>
      <c r="GT87" s="403">
        <f t="shared" si="126"/>
        <v>0</v>
      </c>
      <c r="GU87" s="403">
        <f t="shared" si="126"/>
        <v>0</v>
      </c>
      <c r="GV87" s="403">
        <f t="shared" si="126"/>
        <v>0</v>
      </c>
      <c r="GW87" s="403">
        <f t="shared" si="126"/>
        <v>0</v>
      </c>
      <c r="GX87" s="403">
        <f t="shared" si="126"/>
        <v>0</v>
      </c>
      <c r="GY87" s="403">
        <f t="shared" si="126"/>
        <v>0</v>
      </c>
      <c r="GZ87" s="403">
        <f t="shared" si="126"/>
        <v>0</v>
      </c>
      <c r="HA87" s="403">
        <f t="shared" si="126"/>
        <v>0</v>
      </c>
      <c r="HB87" s="403">
        <f t="shared" si="126"/>
        <v>0</v>
      </c>
      <c r="HC87" s="403">
        <f t="shared" si="126"/>
        <v>0</v>
      </c>
      <c r="HD87" s="403">
        <f t="shared" si="126"/>
        <v>0</v>
      </c>
      <c r="HE87" s="403">
        <f t="shared" si="126"/>
        <v>0</v>
      </c>
      <c r="HF87" s="403">
        <f t="shared" si="126"/>
        <v>0</v>
      </c>
      <c r="HG87" s="403">
        <f t="shared" si="126"/>
        <v>0</v>
      </c>
      <c r="HH87" s="403">
        <f t="shared" si="126"/>
        <v>0</v>
      </c>
      <c r="HI87" s="403">
        <f t="shared" si="126"/>
        <v>0</v>
      </c>
      <c r="HJ87" s="403">
        <f t="shared" si="126"/>
        <v>0</v>
      </c>
      <c r="HK87" s="403">
        <f t="shared" si="126"/>
        <v>0</v>
      </c>
      <c r="HL87" s="403">
        <f t="shared" si="126"/>
        <v>0</v>
      </c>
      <c r="HM87" s="403">
        <f t="shared" si="126"/>
        <v>0</v>
      </c>
      <c r="HN87" s="403">
        <f t="shared" si="126"/>
        <v>0</v>
      </c>
      <c r="HO87" s="403">
        <f t="shared" si="126"/>
        <v>0</v>
      </c>
      <c r="HP87" s="403">
        <f t="shared" si="126"/>
        <v>0</v>
      </c>
      <c r="HQ87" s="403">
        <f t="shared" si="126"/>
        <v>0</v>
      </c>
      <c r="HR87" s="403">
        <f t="shared" si="126"/>
        <v>0</v>
      </c>
      <c r="HS87" s="403">
        <f t="shared" si="126"/>
        <v>0</v>
      </c>
      <c r="HT87" s="403">
        <f t="shared" si="126"/>
        <v>0</v>
      </c>
      <c r="HU87" s="403">
        <f t="shared" si="126"/>
        <v>0</v>
      </c>
      <c r="HV87" s="403">
        <f t="shared" si="126"/>
        <v>0</v>
      </c>
      <c r="HW87" s="403">
        <f t="shared" si="126"/>
        <v>0</v>
      </c>
      <c r="HX87" s="403">
        <f t="shared" si="126"/>
        <v>0</v>
      </c>
      <c r="HY87" s="403">
        <f t="shared" si="126"/>
        <v>0</v>
      </c>
      <c r="HZ87" s="403">
        <f t="shared" si="126"/>
        <v>0</v>
      </c>
      <c r="IA87" s="403">
        <f t="shared" si="126"/>
        <v>0</v>
      </c>
      <c r="IB87" s="403">
        <f t="shared" si="126"/>
        <v>0</v>
      </c>
      <c r="IC87" s="403">
        <f t="shared" si="126"/>
        <v>0</v>
      </c>
      <c r="ID87" s="403">
        <f t="shared" si="126"/>
        <v>0</v>
      </c>
      <c r="IE87" s="403">
        <f t="shared" si="126"/>
        <v>0</v>
      </c>
      <c r="IF87" s="403">
        <f t="shared" si="126"/>
        <v>0</v>
      </c>
      <c r="IG87" s="403">
        <f t="shared" si="126"/>
        <v>0</v>
      </c>
      <c r="IH87" s="403">
        <f t="shared" si="126"/>
        <v>0</v>
      </c>
      <c r="II87" s="403">
        <f t="shared" si="126"/>
        <v>0</v>
      </c>
      <c r="IJ87" s="403">
        <f t="shared" si="126"/>
        <v>0</v>
      </c>
      <c r="IK87" s="403">
        <f t="shared" si="126"/>
        <v>0</v>
      </c>
      <c r="IL87" s="403">
        <f t="shared" si="126"/>
        <v>0</v>
      </c>
      <c r="IM87" s="403">
        <f t="shared" si="126"/>
        <v>0</v>
      </c>
      <c r="IN87" s="403">
        <f t="shared" si="126"/>
        <v>0</v>
      </c>
      <c r="IO87" s="403">
        <f t="shared" si="126"/>
        <v>0</v>
      </c>
      <c r="IP87" s="403">
        <f t="shared" si="126"/>
        <v>0</v>
      </c>
      <c r="IQ87" s="403">
        <f t="shared" si="126"/>
        <v>0</v>
      </c>
      <c r="IR87" s="403">
        <f t="shared" si="126"/>
        <v>0</v>
      </c>
      <c r="IS87" s="403">
        <f t="shared" si="126"/>
        <v>0</v>
      </c>
      <c r="IT87" s="403">
        <f t="shared" si="126"/>
        <v>0</v>
      </c>
      <c r="IU87" s="403">
        <f t="shared" si="126"/>
        <v>0</v>
      </c>
      <c r="IV87" s="403">
        <f t="shared" si="126"/>
        <v>0</v>
      </c>
      <c r="IW87" s="403">
        <f t="shared" si="126"/>
        <v>0</v>
      </c>
      <c r="IX87" s="403">
        <f t="shared" si="126"/>
        <v>0</v>
      </c>
      <c r="IY87" s="403">
        <f t="shared" si="126"/>
        <v>0</v>
      </c>
      <c r="IZ87" s="403">
        <f t="shared" si="126"/>
        <v>0</v>
      </c>
      <c r="JA87" s="403">
        <f t="shared" si="126"/>
        <v>0</v>
      </c>
      <c r="JB87" s="403">
        <f t="shared" si="126"/>
        <v>0</v>
      </c>
      <c r="JC87" s="403">
        <f t="shared" si="126"/>
        <v>0</v>
      </c>
      <c r="JD87" s="403"/>
      <c r="JE87" s="403">
        <f t="shared" ref="JE87:LP87" si="127">IF(and($A87-JE$66&gt;=0,$A87-JE$67&lt;0),JE$74,0)</f>
        <v>0</v>
      </c>
      <c r="JF87" s="403">
        <f t="shared" si="127"/>
        <v>0</v>
      </c>
      <c r="JG87" s="403">
        <f t="shared" si="127"/>
        <v>0</v>
      </c>
      <c r="JH87" s="403">
        <f t="shared" si="127"/>
        <v>0</v>
      </c>
      <c r="JI87" s="403">
        <f t="shared" si="127"/>
        <v>0</v>
      </c>
      <c r="JJ87" s="403">
        <f t="shared" si="127"/>
        <v>0</v>
      </c>
      <c r="JK87" s="403">
        <f t="shared" si="127"/>
        <v>0</v>
      </c>
      <c r="JL87" s="403">
        <f t="shared" si="127"/>
        <v>0</v>
      </c>
      <c r="JM87" s="403">
        <f t="shared" si="127"/>
        <v>0</v>
      </c>
      <c r="JN87" s="403">
        <f t="shared" si="127"/>
        <v>0</v>
      </c>
      <c r="JO87" s="403">
        <f t="shared" si="127"/>
        <v>0</v>
      </c>
      <c r="JP87" s="403">
        <f t="shared" si="127"/>
        <v>0</v>
      </c>
      <c r="JQ87" s="403">
        <f t="shared" si="127"/>
        <v>0</v>
      </c>
      <c r="JR87" s="403">
        <f t="shared" si="127"/>
        <v>0</v>
      </c>
      <c r="JS87" s="403">
        <f t="shared" si="127"/>
        <v>0</v>
      </c>
      <c r="JT87" s="403">
        <f t="shared" si="127"/>
        <v>0</v>
      </c>
      <c r="JU87" s="403">
        <f t="shared" si="127"/>
        <v>0</v>
      </c>
      <c r="JV87" s="403">
        <f t="shared" si="127"/>
        <v>0</v>
      </c>
      <c r="JW87" s="403">
        <f t="shared" si="127"/>
        <v>0</v>
      </c>
      <c r="JX87" s="403">
        <f t="shared" si="127"/>
        <v>0</v>
      </c>
      <c r="JY87" s="403">
        <f t="shared" si="127"/>
        <v>0</v>
      </c>
      <c r="JZ87" s="403">
        <f t="shared" si="127"/>
        <v>0</v>
      </c>
      <c r="KA87" s="403">
        <f t="shared" si="127"/>
        <v>0</v>
      </c>
      <c r="KB87" s="403">
        <f t="shared" si="127"/>
        <v>0</v>
      </c>
      <c r="KC87" s="403">
        <f t="shared" si="127"/>
        <v>0</v>
      </c>
      <c r="KD87" s="403">
        <f t="shared" si="127"/>
        <v>0</v>
      </c>
      <c r="KE87" s="403">
        <f t="shared" si="127"/>
        <v>0</v>
      </c>
      <c r="KF87" s="403">
        <f t="shared" si="127"/>
        <v>0</v>
      </c>
      <c r="KG87" s="403">
        <f t="shared" si="127"/>
        <v>0</v>
      </c>
      <c r="KH87" s="403">
        <f t="shared" si="127"/>
        <v>0</v>
      </c>
      <c r="KI87" s="403">
        <f t="shared" si="127"/>
        <v>0</v>
      </c>
      <c r="KJ87" s="403">
        <f t="shared" si="127"/>
        <v>0</v>
      </c>
      <c r="KK87" s="403">
        <f t="shared" si="127"/>
        <v>0</v>
      </c>
      <c r="KL87" s="403">
        <f t="shared" si="127"/>
        <v>0</v>
      </c>
      <c r="KM87" s="403">
        <f t="shared" si="127"/>
        <v>0</v>
      </c>
      <c r="KN87" s="403">
        <f t="shared" si="127"/>
        <v>0</v>
      </c>
      <c r="KO87" s="403">
        <f t="shared" si="127"/>
        <v>0</v>
      </c>
      <c r="KP87" s="403">
        <f t="shared" si="127"/>
        <v>0</v>
      </c>
      <c r="KQ87" s="403">
        <f t="shared" si="127"/>
        <v>0</v>
      </c>
      <c r="KR87" s="403">
        <f t="shared" si="127"/>
        <v>0</v>
      </c>
      <c r="KS87" s="403">
        <f t="shared" si="127"/>
        <v>0</v>
      </c>
      <c r="KT87" s="403">
        <f t="shared" si="127"/>
        <v>0</v>
      </c>
      <c r="KU87" s="403">
        <f t="shared" si="127"/>
        <v>0</v>
      </c>
      <c r="KV87" s="403">
        <f t="shared" si="127"/>
        <v>0</v>
      </c>
      <c r="KW87" s="403">
        <f t="shared" si="127"/>
        <v>0</v>
      </c>
      <c r="KX87" s="403">
        <f t="shared" si="127"/>
        <v>0</v>
      </c>
      <c r="KY87" s="403">
        <f t="shared" si="127"/>
        <v>0</v>
      </c>
      <c r="KZ87" s="403">
        <f t="shared" si="127"/>
        <v>0</v>
      </c>
      <c r="LA87" s="403">
        <f t="shared" si="127"/>
        <v>0</v>
      </c>
      <c r="LB87" s="403">
        <f t="shared" si="127"/>
        <v>0</v>
      </c>
      <c r="LC87" s="403">
        <f t="shared" si="127"/>
        <v>0</v>
      </c>
      <c r="LD87" s="403">
        <f t="shared" si="127"/>
        <v>0</v>
      </c>
      <c r="LE87" s="403">
        <f t="shared" si="127"/>
        <v>0</v>
      </c>
      <c r="LF87" s="403">
        <f t="shared" si="127"/>
        <v>0</v>
      </c>
      <c r="LG87" s="403">
        <f t="shared" si="127"/>
        <v>0</v>
      </c>
      <c r="LH87" s="403">
        <f t="shared" si="127"/>
        <v>0</v>
      </c>
      <c r="LI87" s="403">
        <f t="shared" si="127"/>
        <v>0</v>
      </c>
      <c r="LJ87" s="403">
        <f t="shared" si="127"/>
        <v>0</v>
      </c>
      <c r="LK87" s="403">
        <f t="shared" si="127"/>
        <v>0</v>
      </c>
      <c r="LL87" s="403">
        <f t="shared" si="127"/>
        <v>0</v>
      </c>
      <c r="LM87" s="403">
        <f t="shared" si="127"/>
        <v>0</v>
      </c>
      <c r="LN87" s="403">
        <f t="shared" si="127"/>
        <v>0</v>
      </c>
      <c r="LO87" s="403">
        <f t="shared" si="127"/>
        <v>0</v>
      </c>
      <c r="LP87" s="403">
        <f t="shared" si="127"/>
        <v>0</v>
      </c>
    </row>
    <row r="88">
      <c r="A88" s="331" t="str">
        <f t="shared" si="77"/>
        <v>09-2025</v>
      </c>
      <c r="B88" s="346">
        <f t="shared" si="70"/>
        <v>11306802.31</v>
      </c>
      <c r="C88" s="346">
        <f t="shared" si="71"/>
        <v>1.387276141</v>
      </c>
      <c r="D88" s="346"/>
      <c r="E88" s="403">
        <f t="shared" ref="E88:BP88" si="128">IF(and($A88-E$66&gt;=0,$A88-E$67&lt;0),E$74,0)</f>
        <v>0</v>
      </c>
      <c r="F88" s="403">
        <f t="shared" si="128"/>
        <v>0</v>
      </c>
      <c r="G88" s="403">
        <f t="shared" si="128"/>
        <v>0</v>
      </c>
      <c r="H88" s="403">
        <f t="shared" si="128"/>
        <v>0</v>
      </c>
      <c r="I88" s="403">
        <f t="shared" si="128"/>
        <v>0</v>
      </c>
      <c r="J88" s="403">
        <f t="shared" si="128"/>
        <v>0</v>
      </c>
      <c r="K88" s="403">
        <f t="shared" si="128"/>
        <v>0</v>
      </c>
      <c r="L88" s="403">
        <f t="shared" si="128"/>
        <v>0</v>
      </c>
      <c r="M88" s="403">
        <f t="shared" si="128"/>
        <v>0</v>
      </c>
      <c r="N88" s="403">
        <f t="shared" si="128"/>
        <v>0</v>
      </c>
      <c r="O88" s="403">
        <f t="shared" si="128"/>
        <v>0</v>
      </c>
      <c r="P88" s="403">
        <f t="shared" si="128"/>
        <v>0</v>
      </c>
      <c r="Q88" s="403">
        <f t="shared" si="128"/>
        <v>0</v>
      </c>
      <c r="R88" s="403">
        <f t="shared" si="128"/>
        <v>0</v>
      </c>
      <c r="S88" s="403">
        <f t="shared" si="128"/>
        <v>0</v>
      </c>
      <c r="T88" s="403">
        <f t="shared" si="128"/>
        <v>0</v>
      </c>
      <c r="U88" s="403">
        <f t="shared" si="128"/>
        <v>0</v>
      </c>
      <c r="V88" s="403">
        <f t="shared" si="128"/>
        <v>0</v>
      </c>
      <c r="W88" s="403">
        <f t="shared" si="128"/>
        <v>0</v>
      </c>
      <c r="X88" s="403">
        <f t="shared" si="128"/>
        <v>0</v>
      </c>
      <c r="Y88" s="403">
        <f t="shared" si="128"/>
        <v>0</v>
      </c>
      <c r="Z88" s="403">
        <f t="shared" si="128"/>
        <v>0</v>
      </c>
      <c r="AA88" s="403">
        <f t="shared" si="128"/>
        <v>0</v>
      </c>
      <c r="AB88" s="403">
        <f t="shared" si="128"/>
        <v>159907.69</v>
      </c>
      <c r="AC88" s="403">
        <f t="shared" si="128"/>
        <v>183879.61</v>
      </c>
      <c r="AD88" s="403">
        <f t="shared" si="128"/>
        <v>184851.11</v>
      </c>
      <c r="AE88" s="403">
        <f t="shared" si="128"/>
        <v>240730.29</v>
      </c>
      <c r="AF88" s="403">
        <f t="shared" si="128"/>
        <v>112998.23</v>
      </c>
      <c r="AG88" s="403">
        <f t="shared" si="128"/>
        <v>126237</v>
      </c>
      <c r="AH88" s="403">
        <f t="shared" si="128"/>
        <v>9142.22</v>
      </c>
      <c r="AI88" s="403">
        <f t="shared" si="128"/>
        <v>186686.77</v>
      </c>
      <c r="AJ88" s="403">
        <f t="shared" si="128"/>
        <v>42000</v>
      </c>
      <c r="AK88" s="403">
        <f t="shared" si="128"/>
        <v>271017.63</v>
      </c>
      <c r="AL88" s="403">
        <f t="shared" si="128"/>
        <v>5000</v>
      </c>
      <c r="AM88" s="403">
        <f t="shared" si="128"/>
        <v>127756.57</v>
      </c>
      <c r="AN88" s="403">
        <f t="shared" si="128"/>
        <v>237115.24</v>
      </c>
      <c r="AO88" s="403">
        <f t="shared" si="128"/>
        <v>158167.25</v>
      </c>
      <c r="AP88" s="403">
        <f t="shared" si="128"/>
        <v>103015</v>
      </c>
      <c r="AQ88" s="403">
        <f t="shared" si="128"/>
        <v>155500</v>
      </c>
      <c r="AR88" s="403">
        <f t="shared" si="128"/>
        <v>167620.78</v>
      </c>
      <c r="AS88" s="403">
        <f t="shared" si="128"/>
        <v>191134.2</v>
      </c>
      <c r="AT88" s="403">
        <f t="shared" si="128"/>
        <v>283068.43</v>
      </c>
      <c r="AU88" s="403">
        <f t="shared" si="128"/>
        <v>114804.31</v>
      </c>
      <c r="AV88" s="403">
        <f t="shared" si="128"/>
        <v>109785.34</v>
      </c>
      <c r="AW88" s="403">
        <f t="shared" si="128"/>
        <v>48000</v>
      </c>
      <c r="AX88" s="403">
        <f t="shared" si="128"/>
        <v>164702</v>
      </c>
      <c r="AY88" s="403">
        <f t="shared" si="128"/>
        <v>223255</v>
      </c>
      <c r="AZ88" s="403">
        <f t="shared" si="128"/>
        <v>72000</v>
      </c>
      <c r="BA88" s="403">
        <f t="shared" si="128"/>
        <v>97799.52</v>
      </c>
      <c r="BB88" s="403">
        <f t="shared" si="128"/>
        <v>242596.66</v>
      </c>
      <c r="BC88" s="403">
        <f t="shared" si="128"/>
        <v>108292.85</v>
      </c>
      <c r="BD88" s="403">
        <f t="shared" si="128"/>
        <v>238900</v>
      </c>
      <c r="BE88" s="403">
        <f t="shared" si="128"/>
        <v>101455.9</v>
      </c>
      <c r="BF88" s="403">
        <f t="shared" si="128"/>
        <v>23511.76</v>
      </c>
      <c r="BG88" s="403">
        <f t="shared" si="128"/>
        <v>20008.84</v>
      </c>
      <c r="BH88" s="403">
        <f t="shared" si="128"/>
        <v>77858.98</v>
      </c>
      <c r="BI88" s="403">
        <f t="shared" si="128"/>
        <v>45000</v>
      </c>
      <c r="BJ88" s="403">
        <f t="shared" si="128"/>
        <v>124565</v>
      </c>
      <c r="BK88" s="403">
        <f t="shared" si="128"/>
        <v>25000</v>
      </c>
      <c r="BL88" s="403">
        <f t="shared" si="128"/>
        <v>29885</v>
      </c>
      <c r="BM88" s="403">
        <f t="shared" si="128"/>
        <v>33809.25</v>
      </c>
      <c r="BN88" s="403">
        <f t="shared" si="128"/>
        <v>10969.85</v>
      </c>
      <c r="BO88" s="403">
        <f t="shared" si="128"/>
        <v>77861.76</v>
      </c>
      <c r="BP88" s="403">
        <f t="shared" si="128"/>
        <v>10058</v>
      </c>
      <c r="BQ88" s="403"/>
      <c r="BR88" s="403">
        <f t="shared" ref="BR88:EC88" si="129">IF(and($A88-BR$66&gt;=0,$A88-BR$67&lt;0),BR$74,0)</f>
        <v>255794.4211</v>
      </c>
      <c r="BS88" s="403">
        <f t="shared" si="129"/>
        <v>149970.1148</v>
      </c>
      <c r="BT88" s="403">
        <f t="shared" si="129"/>
        <v>185349.7365</v>
      </c>
      <c r="BU88" s="403">
        <f t="shared" si="129"/>
        <v>195537.7067</v>
      </c>
      <c r="BV88" s="403">
        <f t="shared" si="129"/>
        <v>178015.6524</v>
      </c>
      <c r="BW88" s="403">
        <f t="shared" si="129"/>
        <v>166512.3011</v>
      </c>
      <c r="BX88" s="403">
        <f t="shared" si="129"/>
        <v>211667.1873</v>
      </c>
      <c r="BY88" s="403">
        <f t="shared" si="129"/>
        <v>212555.7791</v>
      </c>
      <c r="BZ88" s="403">
        <f t="shared" si="129"/>
        <v>198044.1868</v>
      </c>
      <c r="CA88" s="403">
        <f t="shared" si="129"/>
        <v>745030.763</v>
      </c>
      <c r="CB88" s="403">
        <f t="shared" si="129"/>
        <v>293566.0826</v>
      </c>
      <c r="CC88" s="403">
        <f t="shared" si="129"/>
        <v>142341.1049</v>
      </c>
      <c r="CD88" s="403">
        <f t="shared" si="129"/>
        <v>200215.6501</v>
      </c>
      <c r="CE88" s="403">
        <f t="shared" si="129"/>
        <v>290322.0251</v>
      </c>
      <c r="CF88" s="403">
        <f t="shared" si="129"/>
        <v>342096.5415</v>
      </c>
      <c r="CG88" s="403">
        <f t="shared" si="129"/>
        <v>399989.3894</v>
      </c>
      <c r="CH88" s="403">
        <f t="shared" si="129"/>
        <v>327715.9227</v>
      </c>
      <c r="CI88" s="403">
        <f t="shared" si="129"/>
        <v>584290.4925</v>
      </c>
      <c r="CJ88" s="403">
        <f t="shared" si="129"/>
        <v>359514.8333</v>
      </c>
      <c r="CK88" s="403">
        <f t="shared" si="129"/>
        <v>405822.1182</v>
      </c>
      <c r="CL88" s="403">
        <f t="shared" si="129"/>
        <v>163283.8354</v>
      </c>
      <c r="CM88" s="403">
        <f t="shared" si="129"/>
        <v>1005.273171</v>
      </c>
      <c r="CN88" s="403">
        <f t="shared" si="129"/>
        <v>352213.1526</v>
      </c>
      <c r="CO88" s="403">
        <f t="shared" si="129"/>
        <v>0</v>
      </c>
      <c r="CP88" s="403">
        <f t="shared" si="129"/>
        <v>0</v>
      </c>
      <c r="CQ88" s="403">
        <f t="shared" si="129"/>
        <v>0</v>
      </c>
      <c r="CR88" s="403">
        <f t="shared" si="129"/>
        <v>0</v>
      </c>
      <c r="CS88" s="403">
        <f t="shared" si="129"/>
        <v>0</v>
      </c>
      <c r="CT88" s="403">
        <f t="shared" si="129"/>
        <v>0</v>
      </c>
      <c r="CU88" s="403">
        <f t="shared" si="129"/>
        <v>0</v>
      </c>
      <c r="CV88" s="403">
        <f t="shared" si="129"/>
        <v>0</v>
      </c>
      <c r="CW88" s="403">
        <f t="shared" si="129"/>
        <v>0</v>
      </c>
      <c r="CX88" s="403">
        <f t="shared" si="129"/>
        <v>0</v>
      </c>
      <c r="CY88" s="403">
        <f t="shared" si="129"/>
        <v>0</v>
      </c>
      <c r="CZ88" s="403">
        <f t="shared" si="129"/>
        <v>0</v>
      </c>
      <c r="DA88" s="403">
        <f t="shared" si="129"/>
        <v>0</v>
      </c>
      <c r="DB88" s="403">
        <f t="shared" si="129"/>
        <v>0</v>
      </c>
      <c r="DC88" s="403">
        <f t="shared" si="129"/>
        <v>0</v>
      </c>
      <c r="DD88" s="403">
        <f t="shared" si="129"/>
        <v>0</v>
      </c>
      <c r="DE88" s="403">
        <f t="shared" si="129"/>
        <v>0</v>
      </c>
      <c r="DF88" s="403">
        <f t="shared" si="129"/>
        <v>0</v>
      </c>
      <c r="DG88" s="403">
        <f t="shared" si="129"/>
        <v>0</v>
      </c>
      <c r="DH88" s="403">
        <f t="shared" si="129"/>
        <v>0</v>
      </c>
      <c r="DI88" s="403">
        <f t="shared" si="129"/>
        <v>0</v>
      </c>
      <c r="DJ88" s="403">
        <f t="shared" si="129"/>
        <v>0</v>
      </c>
      <c r="DK88" s="403">
        <f t="shared" si="129"/>
        <v>0</v>
      </c>
      <c r="DL88" s="403">
        <f t="shared" si="129"/>
        <v>0</v>
      </c>
      <c r="DM88" s="403">
        <f t="shared" si="129"/>
        <v>0</v>
      </c>
      <c r="DN88" s="403">
        <f t="shared" si="129"/>
        <v>0</v>
      </c>
      <c r="DO88" s="403">
        <f t="shared" si="129"/>
        <v>0</v>
      </c>
      <c r="DP88" s="403">
        <f t="shared" si="129"/>
        <v>0</v>
      </c>
      <c r="DQ88" s="403">
        <f t="shared" si="129"/>
        <v>0</v>
      </c>
      <c r="DR88" s="403">
        <f t="shared" si="129"/>
        <v>0</v>
      </c>
      <c r="DS88" s="403">
        <f t="shared" si="129"/>
        <v>0</v>
      </c>
      <c r="DT88" s="403">
        <f t="shared" si="129"/>
        <v>0</v>
      </c>
      <c r="DU88" s="403">
        <f t="shared" si="129"/>
        <v>0</v>
      </c>
      <c r="DV88" s="403">
        <f t="shared" si="129"/>
        <v>0</v>
      </c>
      <c r="DW88" s="403">
        <f t="shared" si="129"/>
        <v>0</v>
      </c>
      <c r="DX88" s="403">
        <f t="shared" si="129"/>
        <v>0</v>
      </c>
      <c r="DY88" s="403">
        <f t="shared" si="129"/>
        <v>0</v>
      </c>
      <c r="DZ88" s="403">
        <f t="shared" si="129"/>
        <v>0</v>
      </c>
      <c r="EA88" s="403">
        <f t="shared" si="129"/>
        <v>0</v>
      </c>
      <c r="EB88" s="403">
        <f t="shared" si="129"/>
        <v>0</v>
      </c>
      <c r="EC88" s="403">
        <f t="shared" si="129"/>
        <v>0</v>
      </c>
      <c r="EE88" s="403">
        <f t="shared" ref="EE88:GP88" si="130">IF(and($A88-EE$66&gt;=0,$A88-EE$67&lt;0),EE$74,0)</f>
        <v>0</v>
      </c>
      <c r="EF88" s="403">
        <f t="shared" si="130"/>
        <v>0</v>
      </c>
      <c r="EG88" s="403">
        <f t="shared" si="130"/>
        <v>0</v>
      </c>
      <c r="EH88" s="403">
        <f t="shared" si="130"/>
        <v>0</v>
      </c>
      <c r="EI88" s="403">
        <f t="shared" si="130"/>
        <v>0</v>
      </c>
      <c r="EJ88" s="403">
        <f t="shared" si="130"/>
        <v>0</v>
      </c>
      <c r="EK88" s="403">
        <f t="shared" si="130"/>
        <v>0</v>
      </c>
      <c r="EL88" s="403">
        <f t="shared" si="130"/>
        <v>0</v>
      </c>
      <c r="EM88" s="403">
        <f t="shared" si="130"/>
        <v>0</v>
      </c>
      <c r="EN88" s="403">
        <f t="shared" si="130"/>
        <v>0</v>
      </c>
      <c r="EO88" s="403">
        <f t="shared" si="130"/>
        <v>0</v>
      </c>
      <c r="EP88" s="403">
        <f t="shared" si="130"/>
        <v>0</v>
      </c>
      <c r="EQ88" s="403">
        <f t="shared" si="130"/>
        <v>0</v>
      </c>
      <c r="ER88" s="403">
        <f t="shared" si="130"/>
        <v>0</v>
      </c>
      <c r="ES88" s="403">
        <f t="shared" si="130"/>
        <v>0</v>
      </c>
      <c r="ET88" s="403">
        <f t="shared" si="130"/>
        <v>0</v>
      </c>
      <c r="EU88" s="403">
        <f t="shared" si="130"/>
        <v>0</v>
      </c>
      <c r="EV88" s="403">
        <f t="shared" si="130"/>
        <v>0</v>
      </c>
      <c r="EW88" s="403">
        <f t="shared" si="130"/>
        <v>0</v>
      </c>
      <c r="EX88" s="403">
        <f t="shared" si="130"/>
        <v>0</v>
      </c>
      <c r="EY88" s="403">
        <f t="shared" si="130"/>
        <v>0</v>
      </c>
      <c r="EZ88" s="403">
        <f t="shared" si="130"/>
        <v>0</v>
      </c>
      <c r="FA88" s="403">
        <f t="shared" si="130"/>
        <v>0</v>
      </c>
      <c r="FB88" s="403">
        <f t="shared" si="130"/>
        <v>0</v>
      </c>
      <c r="FC88" s="403">
        <f t="shared" si="130"/>
        <v>0</v>
      </c>
      <c r="FD88" s="403">
        <f t="shared" si="130"/>
        <v>0</v>
      </c>
      <c r="FE88" s="403">
        <f t="shared" si="130"/>
        <v>0</v>
      </c>
      <c r="FF88" s="403">
        <f t="shared" si="130"/>
        <v>0</v>
      </c>
      <c r="FG88" s="403">
        <f t="shared" si="130"/>
        <v>0</v>
      </c>
      <c r="FH88" s="403">
        <f t="shared" si="130"/>
        <v>0</v>
      </c>
      <c r="FI88" s="403">
        <f t="shared" si="130"/>
        <v>0</v>
      </c>
      <c r="FJ88" s="403">
        <f t="shared" si="130"/>
        <v>0</v>
      </c>
      <c r="FK88" s="403">
        <f t="shared" si="130"/>
        <v>0</v>
      </c>
      <c r="FL88" s="403">
        <f t="shared" si="130"/>
        <v>0</v>
      </c>
      <c r="FM88" s="403">
        <f t="shared" si="130"/>
        <v>0</v>
      </c>
      <c r="FN88" s="403">
        <f t="shared" si="130"/>
        <v>0</v>
      </c>
      <c r="FO88" s="403">
        <f t="shared" si="130"/>
        <v>0</v>
      </c>
      <c r="FP88" s="403">
        <f t="shared" si="130"/>
        <v>0</v>
      </c>
      <c r="FQ88" s="403">
        <f t="shared" si="130"/>
        <v>0</v>
      </c>
      <c r="FR88" s="403">
        <f t="shared" si="130"/>
        <v>0</v>
      </c>
      <c r="FS88" s="403">
        <f t="shared" si="130"/>
        <v>0</v>
      </c>
      <c r="FT88" s="403">
        <f t="shared" si="130"/>
        <v>0</v>
      </c>
      <c r="FU88" s="403">
        <f t="shared" si="130"/>
        <v>0</v>
      </c>
      <c r="FV88" s="403">
        <f t="shared" si="130"/>
        <v>0</v>
      </c>
      <c r="FW88" s="403">
        <f t="shared" si="130"/>
        <v>0</v>
      </c>
      <c r="FX88" s="403">
        <f t="shared" si="130"/>
        <v>0</v>
      </c>
      <c r="FY88" s="403">
        <f t="shared" si="130"/>
        <v>0</v>
      </c>
      <c r="FZ88" s="403">
        <f t="shared" si="130"/>
        <v>0</v>
      </c>
      <c r="GA88" s="403">
        <f t="shared" si="130"/>
        <v>0</v>
      </c>
      <c r="GB88" s="403">
        <f t="shared" si="130"/>
        <v>0</v>
      </c>
      <c r="GC88" s="403">
        <f t="shared" si="130"/>
        <v>0</v>
      </c>
      <c r="GD88" s="403">
        <f t="shared" si="130"/>
        <v>0</v>
      </c>
      <c r="GE88" s="403">
        <f t="shared" si="130"/>
        <v>0</v>
      </c>
      <c r="GF88" s="403">
        <f t="shared" si="130"/>
        <v>0</v>
      </c>
      <c r="GG88" s="403">
        <f t="shared" si="130"/>
        <v>0</v>
      </c>
      <c r="GH88" s="403">
        <f t="shared" si="130"/>
        <v>0</v>
      </c>
      <c r="GI88" s="403">
        <f t="shared" si="130"/>
        <v>0</v>
      </c>
      <c r="GJ88" s="403">
        <f t="shared" si="130"/>
        <v>0</v>
      </c>
      <c r="GK88" s="403">
        <f t="shared" si="130"/>
        <v>0</v>
      </c>
      <c r="GL88" s="403">
        <f t="shared" si="130"/>
        <v>0</v>
      </c>
      <c r="GM88" s="403">
        <f t="shared" si="130"/>
        <v>0</v>
      </c>
      <c r="GN88" s="403">
        <f t="shared" si="130"/>
        <v>0</v>
      </c>
      <c r="GO88" s="403">
        <f t="shared" si="130"/>
        <v>0</v>
      </c>
      <c r="GP88" s="403">
        <f t="shared" si="130"/>
        <v>0</v>
      </c>
      <c r="GQ88" s="403"/>
      <c r="GR88" s="403">
        <f t="shared" ref="GR88:JC88" si="131">IF(and($A88-GR$66&gt;=0,$A88-GR$67&lt;0),GR$74,0)</f>
        <v>0</v>
      </c>
      <c r="GS88" s="403">
        <f t="shared" si="131"/>
        <v>0</v>
      </c>
      <c r="GT88" s="403">
        <f t="shared" si="131"/>
        <v>0</v>
      </c>
      <c r="GU88" s="403">
        <f t="shared" si="131"/>
        <v>0</v>
      </c>
      <c r="GV88" s="403">
        <f t="shared" si="131"/>
        <v>0</v>
      </c>
      <c r="GW88" s="403">
        <f t="shared" si="131"/>
        <v>0</v>
      </c>
      <c r="GX88" s="403">
        <f t="shared" si="131"/>
        <v>0</v>
      </c>
      <c r="GY88" s="403">
        <f t="shared" si="131"/>
        <v>0</v>
      </c>
      <c r="GZ88" s="403">
        <f t="shared" si="131"/>
        <v>0</v>
      </c>
      <c r="HA88" s="403">
        <f t="shared" si="131"/>
        <v>0</v>
      </c>
      <c r="HB88" s="403">
        <f t="shared" si="131"/>
        <v>0</v>
      </c>
      <c r="HC88" s="403">
        <f t="shared" si="131"/>
        <v>0</v>
      </c>
      <c r="HD88" s="403">
        <f t="shared" si="131"/>
        <v>0</v>
      </c>
      <c r="HE88" s="403">
        <f t="shared" si="131"/>
        <v>0</v>
      </c>
      <c r="HF88" s="403">
        <f t="shared" si="131"/>
        <v>0</v>
      </c>
      <c r="HG88" s="403">
        <f t="shared" si="131"/>
        <v>0</v>
      </c>
      <c r="HH88" s="403">
        <f t="shared" si="131"/>
        <v>0</v>
      </c>
      <c r="HI88" s="403">
        <f t="shared" si="131"/>
        <v>0</v>
      </c>
      <c r="HJ88" s="403">
        <f t="shared" si="131"/>
        <v>0</v>
      </c>
      <c r="HK88" s="403">
        <f t="shared" si="131"/>
        <v>0</v>
      </c>
      <c r="HL88" s="403">
        <f t="shared" si="131"/>
        <v>0</v>
      </c>
      <c r="HM88" s="403">
        <f t="shared" si="131"/>
        <v>0</v>
      </c>
      <c r="HN88" s="403">
        <f t="shared" si="131"/>
        <v>0</v>
      </c>
      <c r="HO88" s="403">
        <f t="shared" si="131"/>
        <v>0</v>
      </c>
      <c r="HP88" s="403">
        <f t="shared" si="131"/>
        <v>0</v>
      </c>
      <c r="HQ88" s="403">
        <f t="shared" si="131"/>
        <v>0</v>
      </c>
      <c r="HR88" s="403">
        <f t="shared" si="131"/>
        <v>0</v>
      </c>
      <c r="HS88" s="403">
        <f t="shared" si="131"/>
        <v>0</v>
      </c>
      <c r="HT88" s="403">
        <f t="shared" si="131"/>
        <v>0</v>
      </c>
      <c r="HU88" s="403">
        <f t="shared" si="131"/>
        <v>0</v>
      </c>
      <c r="HV88" s="403">
        <f t="shared" si="131"/>
        <v>0</v>
      </c>
      <c r="HW88" s="403">
        <f t="shared" si="131"/>
        <v>0</v>
      </c>
      <c r="HX88" s="403">
        <f t="shared" si="131"/>
        <v>0</v>
      </c>
      <c r="HY88" s="403">
        <f t="shared" si="131"/>
        <v>0</v>
      </c>
      <c r="HZ88" s="403">
        <f t="shared" si="131"/>
        <v>0</v>
      </c>
      <c r="IA88" s="403">
        <f t="shared" si="131"/>
        <v>0</v>
      </c>
      <c r="IB88" s="403">
        <f t="shared" si="131"/>
        <v>0</v>
      </c>
      <c r="IC88" s="403">
        <f t="shared" si="131"/>
        <v>0</v>
      </c>
      <c r="ID88" s="403">
        <f t="shared" si="131"/>
        <v>0</v>
      </c>
      <c r="IE88" s="403">
        <f t="shared" si="131"/>
        <v>0</v>
      </c>
      <c r="IF88" s="403">
        <f t="shared" si="131"/>
        <v>0</v>
      </c>
      <c r="IG88" s="403">
        <f t="shared" si="131"/>
        <v>0</v>
      </c>
      <c r="IH88" s="403">
        <f t="shared" si="131"/>
        <v>0</v>
      </c>
      <c r="II88" s="403">
        <f t="shared" si="131"/>
        <v>0</v>
      </c>
      <c r="IJ88" s="403">
        <f t="shared" si="131"/>
        <v>0</v>
      </c>
      <c r="IK88" s="403">
        <f t="shared" si="131"/>
        <v>0</v>
      </c>
      <c r="IL88" s="403">
        <f t="shared" si="131"/>
        <v>0</v>
      </c>
      <c r="IM88" s="403">
        <f t="shared" si="131"/>
        <v>0</v>
      </c>
      <c r="IN88" s="403">
        <f t="shared" si="131"/>
        <v>0</v>
      </c>
      <c r="IO88" s="403">
        <f t="shared" si="131"/>
        <v>0</v>
      </c>
      <c r="IP88" s="403">
        <f t="shared" si="131"/>
        <v>0</v>
      </c>
      <c r="IQ88" s="403">
        <f t="shared" si="131"/>
        <v>0</v>
      </c>
      <c r="IR88" s="403">
        <f t="shared" si="131"/>
        <v>0</v>
      </c>
      <c r="IS88" s="403">
        <f t="shared" si="131"/>
        <v>0</v>
      </c>
      <c r="IT88" s="403">
        <f t="shared" si="131"/>
        <v>0</v>
      </c>
      <c r="IU88" s="403">
        <f t="shared" si="131"/>
        <v>0</v>
      </c>
      <c r="IV88" s="403">
        <f t="shared" si="131"/>
        <v>0</v>
      </c>
      <c r="IW88" s="403">
        <f t="shared" si="131"/>
        <v>0</v>
      </c>
      <c r="IX88" s="403">
        <f t="shared" si="131"/>
        <v>0</v>
      </c>
      <c r="IY88" s="403">
        <f t="shared" si="131"/>
        <v>0</v>
      </c>
      <c r="IZ88" s="403">
        <f t="shared" si="131"/>
        <v>0</v>
      </c>
      <c r="JA88" s="403">
        <f t="shared" si="131"/>
        <v>0</v>
      </c>
      <c r="JB88" s="403">
        <f t="shared" si="131"/>
        <v>0</v>
      </c>
      <c r="JC88" s="403">
        <f t="shared" si="131"/>
        <v>0</v>
      </c>
      <c r="JD88" s="403"/>
      <c r="JE88" s="403">
        <f t="shared" ref="JE88:LP88" si="132">IF(and($A88-JE$66&gt;=0,$A88-JE$67&lt;0),JE$74,0)</f>
        <v>0</v>
      </c>
      <c r="JF88" s="403">
        <f t="shared" si="132"/>
        <v>0</v>
      </c>
      <c r="JG88" s="403">
        <f t="shared" si="132"/>
        <v>0</v>
      </c>
      <c r="JH88" s="403">
        <f t="shared" si="132"/>
        <v>0</v>
      </c>
      <c r="JI88" s="403">
        <f t="shared" si="132"/>
        <v>0</v>
      </c>
      <c r="JJ88" s="403">
        <f t="shared" si="132"/>
        <v>0</v>
      </c>
      <c r="JK88" s="403">
        <f t="shared" si="132"/>
        <v>0</v>
      </c>
      <c r="JL88" s="403">
        <f t="shared" si="132"/>
        <v>0</v>
      </c>
      <c r="JM88" s="403">
        <f t="shared" si="132"/>
        <v>0</v>
      </c>
      <c r="JN88" s="403">
        <f t="shared" si="132"/>
        <v>0</v>
      </c>
      <c r="JO88" s="403">
        <f t="shared" si="132"/>
        <v>0</v>
      </c>
      <c r="JP88" s="403">
        <f t="shared" si="132"/>
        <v>0</v>
      </c>
      <c r="JQ88" s="403">
        <f t="shared" si="132"/>
        <v>0</v>
      </c>
      <c r="JR88" s="403">
        <f t="shared" si="132"/>
        <v>0</v>
      </c>
      <c r="JS88" s="403">
        <f t="shared" si="132"/>
        <v>0</v>
      </c>
      <c r="JT88" s="403">
        <f t="shared" si="132"/>
        <v>0</v>
      </c>
      <c r="JU88" s="403">
        <f t="shared" si="132"/>
        <v>0</v>
      </c>
      <c r="JV88" s="403">
        <f t="shared" si="132"/>
        <v>0</v>
      </c>
      <c r="JW88" s="403">
        <f t="shared" si="132"/>
        <v>0</v>
      </c>
      <c r="JX88" s="403">
        <f t="shared" si="132"/>
        <v>0</v>
      </c>
      <c r="JY88" s="403">
        <f t="shared" si="132"/>
        <v>0</v>
      </c>
      <c r="JZ88" s="403">
        <f t="shared" si="132"/>
        <v>0</v>
      </c>
      <c r="KA88" s="403">
        <f t="shared" si="132"/>
        <v>0</v>
      </c>
      <c r="KB88" s="403">
        <f t="shared" si="132"/>
        <v>0</v>
      </c>
      <c r="KC88" s="403">
        <f t="shared" si="132"/>
        <v>0</v>
      </c>
      <c r="KD88" s="403">
        <f t="shared" si="132"/>
        <v>0</v>
      </c>
      <c r="KE88" s="403">
        <f t="shared" si="132"/>
        <v>0</v>
      </c>
      <c r="KF88" s="403">
        <f t="shared" si="132"/>
        <v>0</v>
      </c>
      <c r="KG88" s="403">
        <f t="shared" si="132"/>
        <v>0</v>
      </c>
      <c r="KH88" s="403">
        <f t="shared" si="132"/>
        <v>0</v>
      </c>
      <c r="KI88" s="403">
        <f t="shared" si="132"/>
        <v>0</v>
      </c>
      <c r="KJ88" s="403">
        <f t="shared" si="132"/>
        <v>0</v>
      </c>
      <c r="KK88" s="403">
        <f t="shared" si="132"/>
        <v>0</v>
      </c>
      <c r="KL88" s="403">
        <f t="shared" si="132"/>
        <v>0</v>
      </c>
      <c r="KM88" s="403">
        <f t="shared" si="132"/>
        <v>0</v>
      </c>
      <c r="KN88" s="403">
        <f t="shared" si="132"/>
        <v>0</v>
      </c>
      <c r="KO88" s="403">
        <f t="shared" si="132"/>
        <v>0</v>
      </c>
      <c r="KP88" s="403">
        <f t="shared" si="132"/>
        <v>0</v>
      </c>
      <c r="KQ88" s="403">
        <f t="shared" si="132"/>
        <v>0</v>
      </c>
      <c r="KR88" s="403">
        <f t="shared" si="132"/>
        <v>0</v>
      </c>
      <c r="KS88" s="403">
        <f t="shared" si="132"/>
        <v>0</v>
      </c>
      <c r="KT88" s="403">
        <f t="shared" si="132"/>
        <v>0</v>
      </c>
      <c r="KU88" s="403">
        <f t="shared" si="132"/>
        <v>0</v>
      </c>
      <c r="KV88" s="403">
        <f t="shared" si="132"/>
        <v>0</v>
      </c>
      <c r="KW88" s="403">
        <f t="shared" si="132"/>
        <v>0</v>
      </c>
      <c r="KX88" s="403">
        <f t="shared" si="132"/>
        <v>0</v>
      </c>
      <c r="KY88" s="403">
        <f t="shared" si="132"/>
        <v>0</v>
      </c>
      <c r="KZ88" s="403">
        <f t="shared" si="132"/>
        <v>0</v>
      </c>
      <c r="LA88" s="403">
        <f t="shared" si="132"/>
        <v>0</v>
      </c>
      <c r="LB88" s="403">
        <f t="shared" si="132"/>
        <v>0</v>
      </c>
      <c r="LC88" s="403">
        <f t="shared" si="132"/>
        <v>0</v>
      </c>
      <c r="LD88" s="403">
        <f t="shared" si="132"/>
        <v>0</v>
      </c>
      <c r="LE88" s="403">
        <f t="shared" si="132"/>
        <v>0</v>
      </c>
      <c r="LF88" s="403">
        <f t="shared" si="132"/>
        <v>0</v>
      </c>
      <c r="LG88" s="403">
        <f t="shared" si="132"/>
        <v>0</v>
      </c>
      <c r="LH88" s="403">
        <f t="shared" si="132"/>
        <v>0</v>
      </c>
      <c r="LI88" s="403">
        <f t="shared" si="132"/>
        <v>0</v>
      </c>
      <c r="LJ88" s="403">
        <f t="shared" si="132"/>
        <v>0</v>
      </c>
      <c r="LK88" s="403">
        <f t="shared" si="132"/>
        <v>0</v>
      </c>
      <c r="LL88" s="403">
        <f t="shared" si="132"/>
        <v>0</v>
      </c>
      <c r="LM88" s="403">
        <f t="shared" si="132"/>
        <v>0</v>
      </c>
      <c r="LN88" s="403">
        <f t="shared" si="132"/>
        <v>0</v>
      </c>
      <c r="LO88" s="403">
        <f t="shared" si="132"/>
        <v>0</v>
      </c>
      <c r="LP88" s="403">
        <f t="shared" si="132"/>
        <v>0</v>
      </c>
    </row>
    <row r="89">
      <c r="A89" s="331" t="str">
        <f t="shared" si="77"/>
        <v>12-2025</v>
      </c>
      <c r="B89" s="346">
        <f t="shared" si="70"/>
        <v>11652917.83</v>
      </c>
      <c r="C89" s="346">
        <f t="shared" si="71"/>
        <v>1.429742418</v>
      </c>
      <c r="D89" s="346"/>
      <c r="E89" s="403">
        <f t="shared" ref="E89:BP89" si="133">IF(and($A89-E$66&gt;=0,$A89-E$67&lt;0),E$74,0)</f>
        <v>0</v>
      </c>
      <c r="F89" s="403">
        <f t="shared" si="133"/>
        <v>0</v>
      </c>
      <c r="G89" s="403">
        <f t="shared" si="133"/>
        <v>0</v>
      </c>
      <c r="H89" s="403">
        <f t="shared" si="133"/>
        <v>0</v>
      </c>
      <c r="I89" s="403">
        <f t="shared" si="133"/>
        <v>0</v>
      </c>
      <c r="J89" s="403">
        <f t="shared" si="133"/>
        <v>0</v>
      </c>
      <c r="K89" s="403">
        <f t="shared" si="133"/>
        <v>0</v>
      </c>
      <c r="L89" s="403">
        <f t="shared" si="133"/>
        <v>0</v>
      </c>
      <c r="M89" s="403">
        <f t="shared" si="133"/>
        <v>0</v>
      </c>
      <c r="N89" s="403">
        <f t="shared" si="133"/>
        <v>0</v>
      </c>
      <c r="O89" s="403">
        <f t="shared" si="133"/>
        <v>0</v>
      </c>
      <c r="P89" s="403">
        <f t="shared" si="133"/>
        <v>0</v>
      </c>
      <c r="Q89" s="403">
        <f t="shared" si="133"/>
        <v>0</v>
      </c>
      <c r="R89" s="403">
        <f t="shared" si="133"/>
        <v>0</v>
      </c>
      <c r="S89" s="403">
        <f t="shared" si="133"/>
        <v>0</v>
      </c>
      <c r="T89" s="403">
        <f t="shared" si="133"/>
        <v>0</v>
      </c>
      <c r="U89" s="403">
        <f t="shared" si="133"/>
        <v>0</v>
      </c>
      <c r="V89" s="403">
        <f t="shared" si="133"/>
        <v>0</v>
      </c>
      <c r="W89" s="403">
        <f t="shared" si="133"/>
        <v>0</v>
      </c>
      <c r="X89" s="403">
        <f t="shared" si="133"/>
        <v>0</v>
      </c>
      <c r="Y89" s="403">
        <f t="shared" si="133"/>
        <v>0</v>
      </c>
      <c r="Z89" s="403">
        <f t="shared" si="133"/>
        <v>0</v>
      </c>
      <c r="AA89" s="403">
        <f t="shared" si="133"/>
        <v>0</v>
      </c>
      <c r="AB89" s="403">
        <f t="shared" si="133"/>
        <v>0</v>
      </c>
      <c r="AC89" s="403">
        <f t="shared" si="133"/>
        <v>183879.61</v>
      </c>
      <c r="AD89" s="403">
        <f t="shared" si="133"/>
        <v>184851.11</v>
      </c>
      <c r="AE89" s="403">
        <f t="shared" si="133"/>
        <v>240730.29</v>
      </c>
      <c r="AF89" s="403">
        <f t="shared" si="133"/>
        <v>112998.23</v>
      </c>
      <c r="AG89" s="403">
        <f t="shared" si="133"/>
        <v>126237</v>
      </c>
      <c r="AH89" s="403">
        <f t="shared" si="133"/>
        <v>9142.22</v>
      </c>
      <c r="AI89" s="403">
        <f t="shared" si="133"/>
        <v>186686.77</v>
      </c>
      <c r="AJ89" s="403">
        <f t="shared" si="133"/>
        <v>42000</v>
      </c>
      <c r="AK89" s="403">
        <f t="shared" si="133"/>
        <v>271017.63</v>
      </c>
      <c r="AL89" s="403">
        <f t="shared" si="133"/>
        <v>5000</v>
      </c>
      <c r="AM89" s="403">
        <f t="shared" si="133"/>
        <v>127756.57</v>
      </c>
      <c r="AN89" s="403">
        <f t="shared" si="133"/>
        <v>237115.24</v>
      </c>
      <c r="AO89" s="403">
        <f t="shared" si="133"/>
        <v>158167.25</v>
      </c>
      <c r="AP89" s="403">
        <f t="shared" si="133"/>
        <v>103015</v>
      </c>
      <c r="AQ89" s="403">
        <f t="shared" si="133"/>
        <v>155500</v>
      </c>
      <c r="AR89" s="403">
        <f t="shared" si="133"/>
        <v>167620.78</v>
      </c>
      <c r="AS89" s="403">
        <f t="shared" si="133"/>
        <v>191134.2</v>
      </c>
      <c r="AT89" s="403">
        <f t="shared" si="133"/>
        <v>283068.43</v>
      </c>
      <c r="AU89" s="403">
        <f t="shared" si="133"/>
        <v>114804.31</v>
      </c>
      <c r="AV89" s="403">
        <f t="shared" si="133"/>
        <v>109785.34</v>
      </c>
      <c r="AW89" s="403">
        <f t="shared" si="133"/>
        <v>48000</v>
      </c>
      <c r="AX89" s="403">
        <f t="shared" si="133"/>
        <v>164702</v>
      </c>
      <c r="AY89" s="403">
        <f t="shared" si="133"/>
        <v>223255</v>
      </c>
      <c r="AZ89" s="403">
        <f t="shared" si="133"/>
        <v>72000</v>
      </c>
      <c r="BA89" s="403">
        <f t="shared" si="133"/>
        <v>97799.52</v>
      </c>
      <c r="BB89" s="403">
        <f t="shared" si="133"/>
        <v>242596.66</v>
      </c>
      <c r="BC89" s="403">
        <f t="shared" si="133"/>
        <v>108292.85</v>
      </c>
      <c r="BD89" s="403">
        <f t="shared" si="133"/>
        <v>238900</v>
      </c>
      <c r="BE89" s="403">
        <f t="shared" si="133"/>
        <v>101455.9</v>
      </c>
      <c r="BF89" s="403">
        <f t="shared" si="133"/>
        <v>23511.76</v>
      </c>
      <c r="BG89" s="403">
        <f t="shared" si="133"/>
        <v>20008.84</v>
      </c>
      <c r="BH89" s="403">
        <f t="shared" si="133"/>
        <v>77858.98</v>
      </c>
      <c r="BI89" s="403">
        <f t="shared" si="133"/>
        <v>45000</v>
      </c>
      <c r="BJ89" s="403">
        <f t="shared" si="133"/>
        <v>124565</v>
      </c>
      <c r="BK89" s="403">
        <f t="shared" si="133"/>
        <v>25000</v>
      </c>
      <c r="BL89" s="403">
        <f t="shared" si="133"/>
        <v>29885</v>
      </c>
      <c r="BM89" s="403">
        <f t="shared" si="133"/>
        <v>33809.25</v>
      </c>
      <c r="BN89" s="403">
        <f t="shared" si="133"/>
        <v>10969.85</v>
      </c>
      <c r="BO89" s="403">
        <f t="shared" si="133"/>
        <v>77861.76</v>
      </c>
      <c r="BP89" s="403">
        <f t="shared" si="133"/>
        <v>10058</v>
      </c>
      <c r="BQ89" s="403"/>
      <c r="BR89" s="403">
        <f t="shared" ref="BR89:EC89" si="134">IF(and($A89-BR$66&gt;=0,$A89-BR$67&lt;0),BR$74,0)</f>
        <v>255794.4211</v>
      </c>
      <c r="BS89" s="403">
        <f t="shared" si="134"/>
        <v>0</v>
      </c>
      <c r="BT89" s="403">
        <f t="shared" si="134"/>
        <v>0</v>
      </c>
      <c r="BU89" s="403">
        <f t="shared" si="134"/>
        <v>195537.7067</v>
      </c>
      <c r="BV89" s="403">
        <f t="shared" si="134"/>
        <v>178015.6524</v>
      </c>
      <c r="BW89" s="403">
        <f t="shared" si="134"/>
        <v>166512.3011</v>
      </c>
      <c r="BX89" s="403">
        <f t="shared" si="134"/>
        <v>211667.1873</v>
      </c>
      <c r="BY89" s="403">
        <f t="shared" si="134"/>
        <v>212555.7791</v>
      </c>
      <c r="BZ89" s="403">
        <f t="shared" si="134"/>
        <v>198044.1868</v>
      </c>
      <c r="CA89" s="403">
        <f t="shared" si="134"/>
        <v>745030.763</v>
      </c>
      <c r="CB89" s="403">
        <f t="shared" si="134"/>
        <v>293566.0826</v>
      </c>
      <c r="CC89" s="403">
        <f t="shared" si="134"/>
        <v>142341.1049</v>
      </c>
      <c r="CD89" s="403">
        <f t="shared" si="134"/>
        <v>200215.6501</v>
      </c>
      <c r="CE89" s="403">
        <f t="shared" si="134"/>
        <v>290322.0251</v>
      </c>
      <c r="CF89" s="403">
        <f t="shared" si="134"/>
        <v>342096.5415</v>
      </c>
      <c r="CG89" s="403">
        <f t="shared" si="134"/>
        <v>399989.3894</v>
      </c>
      <c r="CH89" s="403">
        <f t="shared" si="134"/>
        <v>327715.9227</v>
      </c>
      <c r="CI89" s="403">
        <f t="shared" si="134"/>
        <v>584290.4925</v>
      </c>
      <c r="CJ89" s="403">
        <f t="shared" si="134"/>
        <v>359514.8333</v>
      </c>
      <c r="CK89" s="403">
        <f t="shared" si="134"/>
        <v>405822.1182</v>
      </c>
      <c r="CL89" s="403">
        <f t="shared" si="134"/>
        <v>163283.8354</v>
      </c>
      <c r="CM89" s="403">
        <f t="shared" si="134"/>
        <v>1005.273171</v>
      </c>
      <c r="CN89" s="403">
        <f t="shared" si="134"/>
        <v>352213.1526</v>
      </c>
      <c r="CO89" s="403">
        <f t="shared" si="134"/>
        <v>306794.8068</v>
      </c>
      <c r="CP89" s="403">
        <f t="shared" si="134"/>
        <v>0</v>
      </c>
      <c r="CQ89" s="403">
        <f t="shared" si="134"/>
        <v>0</v>
      </c>
      <c r="CR89" s="403">
        <f t="shared" si="134"/>
        <v>0</v>
      </c>
      <c r="CS89" s="403">
        <f t="shared" si="134"/>
        <v>0</v>
      </c>
      <c r="CT89" s="403">
        <f t="shared" si="134"/>
        <v>0</v>
      </c>
      <c r="CU89" s="403">
        <f t="shared" si="134"/>
        <v>0</v>
      </c>
      <c r="CV89" s="403">
        <f t="shared" si="134"/>
        <v>0</v>
      </c>
      <c r="CW89" s="403">
        <f t="shared" si="134"/>
        <v>0</v>
      </c>
      <c r="CX89" s="403">
        <f t="shared" si="134"/>
        <v>0</v>
      </c>
      <c r="CY89" s="403">
        <f t="shared" si="134"/>
        <v>0</v>
      </c>
      <c r="CZ89" s="403">
        <f t="shared" si="134"/>
        <v>0</v>
      </c>
      <c r="DA89" s="403">
        <f t="shared" si="134"/>
        <v>0</v>
      </c>
      <c r="DB89" s="403">
        <f t="shared" si="134"/>
        <v>0</v>
      </c>
      <c r="DC89" s="403">
        <f t="shared" si="134"/>
        <v>0</v>
      </c>
      <c r="DD89" s="403">
        <f t="shared" si="134"/>
        <v>0</v>
      </c>
      <c r="DE89" s="403">
        <f t="shared" si="134"/>
        <v>0</v>
      </c>
      <c r="DF89" s="403">
        <f t="shared" si="134"/>
        <v>0</v>
      </c>
      <c r="DG89" s="403">
        <f t="shared" si="134"/>
        <v>0</v>
      </c>
      <c r="DH89" s="403">
        <f t="shared" si="134"/>
        <v>0</v>
      </c>
      <c r="DI89" s="403">
        <f t="shared" si="134"/>
        <v>0</v>
      </c>
      <c r="DJ89" s="403">
        <f t="shared" si="134"/>
        <v>0</v>
      </c>
      <c r="DK89" s="403">
        <f t="shared" si="134"/>
        <v>0</v>
      </c>
      <c r="DL89" s="403">
        <f t="shared" si="134"/>
        <v>0</v>
      </c>
      <c r="DM89" s="403">
        <f t="shared" si="134"/>
        <v>0</v>
      </c>
      <c r="DN89" s="403">
        <f t="shared" si="134"/>
        <v>0</v>
      </c>
      <c r="DO89" s="403">
        <f t="shared" si="134"/>
        <v>0</v>
      </c>
      <c r="DP89" s="403">
        <f t="shared" si="134"/>
        <v>0</v>
      </c>
      <c r="DQ89" s="403">
        <f t="shared" si="134"/>
        <v>0</v>
      </c>
      <c r="DR89" s="403">
        <f t="shared" si="134"/>
        <v>0</v>
      </c>
      <c r="DS89" s="403">
        <f t="shared" si="134"/>
        <v>0</v>
      </c>
      <c r="DT89" s="403">
        <f t="shared" si="134"/>
        <v>0</v>
      </c>
      <c r="DU89" s="403">
        <f t="shared" si="134"/>
        <v>0</v>
      </c>
      <c r="DV89" s="403">
        <f t="shared" si="134"/>
        <v>0</v>
      </c>
      <c r="DW89" s="403">
        <f t="shared" si="134"/>
        <v>0</v>
      </c>
      <c r="DX89" s="403">
        <f t="shared" si="134"/>
        <v>0</v>
      </c>
      <c r="DY89" s="403">
        <f t="shared" si="134"/>
        <v>0</v>
      </c>
      <c r="DZ89" s="403">
        <f t="shared" si="134"/>
        <v>0</v>
      </c>
      <c r="EA89" s="403">
        <f t="shared" si="134"/>
        <v>0</v>
      </c>
      <c r="EB89" s="403">
        <f t="shared" si="134"/>
        <v>0</v>
      </c>
      <c r="EC89" s="403">
        <f t="shared" si="134"/>
        <v>0</v>
      </c>
      <c r="EE89" s="403">
        <f t="shared" ref="EE89:GP89" si="135">IF(and($A89-EE$66&gt;=0,$A89-EE$67&lt;0),EE$74,0)</f>
        <v>0</v>
      </c>
      <c r="EF89" s="403">
        <f t="shared" si="135"/>
        <v>248260.5489</v>
      </c>
      <c r="EG89" s="403">
        <f t="shared" si="135"/>
        <v>286287.7069</v>
      </c>
      <c r="EH89" s="403">
        <f t="shared" si="135"/>
        <v>0</v>
      </c>
      <c r="EI89" s="403">
        <f t="shared" si="135"/>
        <v>0</v>
      </c>
      <c r="EJ89" s="403">
        <f t="shared" si="135"/>
        <v>0</v>
      </c>
      <c r="EK89" s="403">
        <f t="shared" si="135"/>
        <v>0</v>
      </c>
      <c r="EL89" s="403">
        <f t="shared" si="135"/>
        <v>0</v>
      </c>
      <c r="EM89" s="403">
        <f t="shared" si="135"/>
        <v>0</v>
      </c>
      <c r="EN89" s="403">
        <f t="shared" si="135"/>
        <v>0</v>
      </c>
      <c r="EO89" s="403">
        <f t="shared" si="135"/>
        <v>0</v>
      </c>
      <c r="EP89" s="403">
        <f t="shared" si="135"/>
        <v>0</v>
      </c>
      <c r="EQ89" s="403">
        <f t="shared" si="135"/>
        <v>0</v>
      </c>
      <c r="ER89" s="403">
        <f t="shared" si="135"/>
        <v>0</v>
      </c>
      <c r="ES89" s="403">
        <f t="shared" si="135"/>
        <v>0</v>
      </c>
      <c r="ET89" s="403">
        <f t="shared" si="135"/>
        <v>0</v>
      </c>
      <c r="EU89" s="403">
        <f t="shared" si="135"/>
        <v>0</v>
      </c>
      <c r="EV89" s="403">
        <f t="shared" si="135"/>
        <v>0</v>
      </c>
      <c r="EW89" s="403">
        <f t="shared" si="135"/>
        <v>0</v>
      </c>
      <c r="EX89" s="403">
        <f t="shared" si="135"/>
        <v>0</v>
      </c>
      <c r="EY89" s="403">
        <f t="shared" si="135"/>
        <v>0</v>
      </c>
      <c r="EZ89" s="403">
        <f t="shared" si="135"/>
        <v>0</v>
      </c>
      <c r="FA89" s="403">
        <f t="shared" si="135"/>
        <v>0</v>
      </c>
      <c r="FB89" s="403">
        <f t="shared" si="135"/>
        <v>0</v>
      </c>
      <c r="FC89" s="403">
        <f t="shared" si="135"/>
        <v>0</v>
      </c>
      <c r="FD89" s="403">
        <f t="shared" si="135"/>
        <v>0</v>
      </c>
      <c r="FE89" s="403">
        <f t="shared" si="135"/>
        <v>0</v>
      </c>
      <c r="FF89" s="403">
        <f t="shared" si="135"/>
        <v>0</v>
      </c>
      <c r="FG89" s="403">
        <f t="shared" si="135"/>
        <v>0</v>
      </c>
      <c r="FH89" s="403">
        <f t="shared" si="135"/>
        <v>0</v>
      </c>
      <c r="FI89" s="403">
        <f t="shared" si="135"/>
        <v>0</v>
      </c>
      <c r="FJ89" s="403">
        <f t="shared" si="135"/>
        <v>0</v>
      </c>
      <c r="FK89" s="403">
        <f t="shared" si="135"/>
        <v>0</v>
      </c>
      <c r="FL89" s="403">
        <f t="shared" si="135"/>
        <v>0</v>
      </c>
      <c r="FM89" s="403">
        <f t="shared" si="135"/>
        <v>0</v>
      </c>
      <c r="FN89" s="403">
        <f t="shared" si="135"/>
        <v>0</v>
      </c>
      <c r="FO89" s="403">
        <f t="shared" si="135"/>
        <v>0</v>
      </c>
      <c r="FP89" s="403">
        <f t="shared" si="135"/>
        <v>0</v>
      </c>
      <c r="FQ89" s="403">
        <f t="shared" si="135"/>
        <v>0</v>
      </c>
      <c r="FR89" s="403">
        <f t="shared" si="135"/>
        <v>0</v>
      </c>
      <c r="FS89" s="403">
        <f t="shared" si="135"/>
        <v>0</v>
      </c>
      <c r="FT89" s="403">
        <f t="shared" si="135"/>
        <v>0</v>
      </c>
      <c r="FU89" s="403">
        <f t="shared" si="135"/>
        <v>0</v>
      </c>
      <c r="FV89" s="403">
        <f t="shared" si="135"/>
        <v>0</v>
      </c>
      <c r="FW89" s="403">
        <f t="shared" si="135"/>
        <v>0</v>
      </c>
      <c r="FX89" s="403">
        <f t="shared" si="135"/>
        <v>0</v>
      </c>
      <c r="FY89" s="403">
        <f t="shared" si="135"/>
        <v>0</v>
      </c>
      <c r="FZ89" s="403">
        <f t="shared" si="135"/>
        <v>0</v>
      </c>
      <c r="GA89" s="403">
        <f t="shared" si="135"/>
        <v>0</v>
      </c>
      <c r="GB89" s="403">
        <f t="shared" si="135"/>
        <v>0</v>
      </c>
      <c r="GC89" s="403">
        <f t="shared" si="135"/>
        <v>0</v>
      </c>
      <c r="GD89" s="403">
        <f t="shared" si="135"/>
        <v>0</v>
      </c>
      <c r="GE89" s="403">
        <f t="shared" si="135"/>
        <v>0</v>
      </c>
      <c r="GF89" s="403">
        <f t="shared" si="135"/>
        <v>0</v>
      </c>
      <c r="GG89" s="403">
        <f t="shared" si="135"/>
        <v>0</v>
      </c>
      <c r="GH89" s="403">
        <f t="shared" si="135"/>
        <v>0</v>
      </c>
      <c r="GI89" s="403">
        <f t="shared" si="135"/>
        <v>0</v>
      </c>
      <c r="GJ89" s="403">
        <f t="shared" si="135"/>
        <v>0</v>
      </c>
      <c r="GK89" s="403">
        <f t="shared" si="135"/>
        <v>0</v>
      </c>
      <c r="GL89" s="403">
        <f t="shared" si="135"/>
        <v>0</v>
      </c>
      <c r="GM89" s="403">
        <f t="shared" si="135"/>
        <v>0</v>
      </c>
      <c r="GN89" s="403">
        <f t="shared" si="135"/>
        <v>0</v>
      </c>
      <c r="GO89" s="403">
        <f t="shared" si="135"/>
        <v>0</v>
      </c>
      <c r="GP89" s="403">
        <f t="shared" si="135"/>
        <v>0</v>
      </c>
      <c r="GQ89" s="403"/>
      <c r="GR89" s="403">
        <f t="shared" ref="GR89:JC89" si="136">IF(and($A89-GR$66&gt;=0,$A89-GR$67&lt;0),GR$74,0)</f>
        <v>0</v>
      </c>
      <c r="GS89" s="403">
        <f t="shared" si="136"/>
        <v>0</v>
      </c>
      <c r="GT89" s="403">
        <f t="shared" si="136"/>
        <v>0</v>
      </c>
      <c r="GU89" s="403">
        <f t="shared" si="136"/>
        <v>0</v>
      </c>
      <c r="GV89" s="403">
        <f t="shared" si="136"/>
        <v>0</v>
      </c>
      <c r="GW89" s="403">
        <f t="shared" si="136"/>
        <v>0</v>
      </c>
      <c r="GX89" s="403">
        <f t="shared" si="136"/>
        <v>0</v>
      </c>
      <c r="GY89" s="403">
        <f t="shared" si="136"/>
        <v>0</v>
      </c>
      <c r="GZ89" s="403">
        <f t="shared" si="136"/>
        <v>0</v>
      </c>
      <c r="HA89" s="403">
        <f t="shared" si="136"/>
        <v>0</v>
      </c>
      <c r="HB89" s="403">
        <f t="shared" si="136"/>
        <v>0</v>
      </c>
      <c r="HC89" s="403">
        <f t="shared" si="136"/>
        <v>0</v>
      </c>
      <c r="HD89" s="403">
        <f t="shared" si="136"/>
        <v>0</v>
      </c>
      <c r="HE89" s="403">
        <f t="shared" si="136"/>
        <v>0</v>
      </c>
      <c r="HF89" s="403">
        <f t="shared" si="136"/>
        <v>0</v>
      </c>
      <c r="HG89" s="403">
        <f t="shared" si="136"/>
        <v>0</v>
      </c>
      <c r="HH89" s="403">
        <f t="shared" si="136"/>
        <v>0</v>
      </c>
      <c r="HI89" s="403">
        <f t="shared" si="136"/>
        <v>0</v>
      </c>
      <c r="HJ89" s="403">
        <f t="shared" si="136"/>
        <v>0</v>
      </c>
      <c r="HK89" s="403">
        <f t="shared" si="136"/>
        <v>0</v>
      </c>
      <c r="HL89" s="403">
        <f t="shared" si="136"/>
        <v>0</v>
      </c>
      <c r="HM89" s="403">
        <f t="shared" si="136"/>
        <v>0</v>
      </c>
      <c r="HN89" s="403">
        <f t="shared" si="136"/>
        <v>0</v>
      </c>
      <c r="HO89" s="403">
        <f t="shared" si="136"/>
        <v>0</v>
      </c>
      <c r="HP89" s="403">
        <f t="shared" si="136"/>
        <v>0</v>
      </c>
      <c r="HQ89" s="403">
        <f t="shared" si="136"/>
        <v>0</v>
      </c>
      <c r="HR89" s="403">
        <f t="shared" si="136"/>
        <v>0</v>
      </c>
      <c r="HS89" s="403">
        <f t="shared" si="136"/>
        <v>0</v>
      </c>
      <c r="HT89" s="403">
        <f t="shared" si="136"/>
        <v>0</v>
      </c>
      <c r="HU89" s="403">
        <f t="shared" si="136"/>
        <v>0</v>
      </c>
      <c r="HV89" s="403">
        <f t="shared" si="136"/>
        <v>0</v>
      </c>
      <c r="HW89" s="403">
        <f t="shared" si="136"/>
        <v>0</v>
      </c>
      <c r="HX89" s="403">
        <f t="shared" si="136"/>
        <v>0</v>
      </c>
      <c r="HY89" s="403">
        <f t="shared" si="136"/>
        <v>0</v>
      </c>
      <c r="HZ89" s="403">
        <f t="shared" si="136"/>
        <v>0</v>
      </c>
      <c r="IA89" s="403">
        <f t="shared" si="136"/>
        <v>0</v>
      </c>
      <c r="IB89" s="403">
        <f t="shared" si="136"/>
        <v>0</v>
      </c>
      <c r="IC89" s="403">
        <f t="shared" si="136"/>
        <v>0</v>
      </c>
      <c r="ID89" s="403">
        <f t="shared" si="136"/>
        <v>0</v>
      </c>
      <c r="IE89" s="403">
        <f t="shared" si="136"/>
        <v>0</v>
      </c>
      <c r="IF89" s="403">
        <f t="shared" si="136"/>
        <v>0</v>
      </c>
      <c r="IG89" s="403">
        <f t="shared" si="136"/>
        <v>0</v>
      </c>
      <c r="IH89" s="403">
        <f t="shared" si="136"/>
        <v>0</v>
      </c>
      <c r="II89" s="403">
        <f t="shared" si="136"/>
        <v>0</v>
      </c>
      <c r="IJ89" s="403">
        <f t="shared" si="136"/>
        <v>0</v>
      </c>
      <c r="IK89" s="403">
        <f t="shared" si="136"/>
        <v>0</v>
      </c>
      <c r="IL89" s="403">
        <f t="shared" si="136"/>
        <v>0</v>
      </c>
      <c r="IM89" s="403">
        <f t="shared" si="136"/>
        <v>0</v>
      </c>
      <c r="IN89" s="403">
        <f t="shared" si="136"/>
        <v>0</v>
      </c>
      <c r="IO89" s="403">
        <f t="shared" si="136"/>
        <v>0</v>
      </c>
      <c r="IP89" s="403">
        <f t="shared" si="136"/>
        <v>0</v>
      </c>
      <c r="IQ89" s="403">
        <f t="shared" si="136"/>
        <v>0</v>
      </c>
      <c r="IR89" s="403">
        <f t="shared" si="136"/>
        <v>0</v>
      </c>
      <c r="IS89" s="403">
        <f t="shared" si="136"/>
        <v>0</v>
      </c>
      <c r="IT89" s="403">
        <f t="shared" si="136"/>
        <v>0</v>
      </c>
      <c r="IU89" s="403">
        <f t="shared" si="136"/>
        <v>0</v>
      </c>
      <c r="IV89" s="403">
        <f t="shared" si="136"/>
        <v>0</v>
      </c>
      <c r="IW89" s="403">
        <f t="shared" si="136"/>
        <v>0</v>
      </c>
      <c r="IX89" s="403">
        <f t="shared" si="136"/>
        <v>0</v>
      </c>
      <c r="IY89" s="403">
        <f t="shared" si="136"/>
        <v>0</v>
      </c>
      <c r="IZ89" s="403">
        <f t="shared" si="136"/>
        <v>0</v>
      </c>
      <c r="JA89" s="403">
        <f t="shared" si="136"/>
        <v>0</v>
      </c>
      <c r="JB89" s="403">
        <f t="shared" si="136"/>
        <v>0</v>
      </c>
      <c r="JC89" s="403">
        <f t="shared" si="136"/>
        <v>0</v>
      </c>
      <c r="JD89" s="403"/>
      <c r="JE89" s="403">
        <f t="shared" ref="JE89:LP89" si="137">IF(and($A89-JE$66&gt;=0,$A89-JE$67&lt;0),JE$74,0)</f>
        <v>0</v>
      </c>
      <c r="JF89" s="403">
        <f t="shared" si="137"/>
        <v>0</v>
      </c>
      <c r="JG89" s="403">
        <f t="shared" si="137"/>
        <v>0</v>
      </c>
      <c r="JH89" s="403">
        <f t="shared" si="137"/>
        <v>0</v>
      </c>
      <c r="JI89" s="403">
        <f t="shared" si="137"/>
        <v>0</v>
      </c>
      <c r="JJ89" s="403">
        <f t="shared" si="137"/>
        <v>0</v>
      </c>
      <c r="JK89" s="403">
        <f t="shared" si="137"/>
        <v>0</v>
      </c>
      <c r="JL89" s="403">
        <f t="shared" si="137"/>
        <v>0</v>
      </c>
      <c r="JM89" s="403">
        <f t="shared" si="137"/>
        <v>0</v>
      </c>
      <c r="JN89" s="403">
        <f t="shared" si="137"/>
        <v>0</v>
      </c>
      <c r="JO89" s="403">
        <f t="shared" si="137"/>
        <v>0</v>
      </c>
      <c r="JP89" s="403">
        <f t="shared" si="137"/>
        <v>0</v>
      </c>
      <c r="JQ89" s="403">
        <f t="shared" si="137"/>
        <v>0</v>
      </c>
      <c r="JR89" s="403">
        <f t="shared" si="137"/>
        <v>0</v>
      </c>
      <c r="JS89" s="403">
        <f t="shared" si="137"/>
        <v>0</v>
      </c>
      <c r="JT89" s="403">
        <f t="shared" si="137"/>
        <v>0</v>
      </c>
      <c r="JU89" s="403">
        <f t="shared" si="137"/>
        <v>0</v>
      </c>
      <c r="JV89" s="403">
        <f t="shared" si="137"/>
        <v>0</v>
      </c>
      <c r="JW89" s="403">
        <f t="shared" si="137"/>
        <v>0</v>
      </c>
      <c r="JX89" s="403">
        <f t="shared" si="137"/>
        <v>0</v>
      </c>
      <c r="JY89" s="403">
        <f t="shared" si="137"/>
        <v>0</v>
      </c>
      <c r="JZ89" s="403">
        <f t="shared" si="137"/>
        <v>0</v>
      </c>
      <c r="KA89" s="403">
        <f t="shared" si="137"/>
        <v>0</v>
      </c>
      <c r="KB89" s="403">
        <f t="shared" si="137"/>
        <v>0</v>
      </c>
      <c r="KC89" s="403">
        <f t="shared" si="137"/>
        <v>0</v>
      </c>
      <c r="KD89" s="403">
        <f t="shared" si="137"/>
        <v>0</v>
      </c>
      <c r="KE89" s="403">
        <f t="shared" si="137"/>
        <v>0</v>
      </c>
      <c r="KF89" s="403">
        <f t="shared" si="137"/>
        <v>0</v>
      </c>
      <c r="KG89" s="403">
        <f t="shared" si="137"/>
        <v>0</v>
      </c>
      <c r="KH89" s="403">
        <f t="shared" si="137"/>
        <v>0</v>
      </c>
      <c r="KI89" s="403">
        <f t="shared" si="137"/>
        <v>0</v>
      </c>
      <c r="KJ89" s="403">
        <f t="shared" si="137"/>
        <v>0</v>
      </c>
      <c r="KK89" s="403">
        <f t="shared" si="137"/>
        <v>0</v>
      </c>
      <c r="KL89" s="403">
        <f t="shared" si="137"/>
        <v>0</v>
      </c>
      <c r="KM89" s="403">
        <f t="shared" si="137"/>
        <v>0</v>
      </c>
      <c r="KN89" s="403">
        <f t="shared" si="137"/>
        <v>0</v>
      </c>
      <c r="KO89" s="403">
        <f t="shared" si="137"/>
        <v>0</v>
      </c>
      <c r="KP89" s="403">
        <f t="shared" si="137"/>
        <v>0</v>
      </c>
      <c r="KQ89" s="403">
        <f t="shared" si="137"/>
        <v>0</v>
      </c>
      <c r="KR89" s="403">
        <f t="shared" si="137"/>
        <v>0</v>
      </c>
      <c r="KS89" s="403">
        <f t="shared" si="137"/>
        <v>0</v>
      </c>
      <c r="KT89" s="403">
        <f t="shared" si="137"/>
        <v>0</v>
      </c>
      <c r="KU89" s="403">
        <f t="shared" si="137"/>
        <v>0</v>
      </c>
      <c r="KV89" s="403">
        <f t="shared" si="137"/>
        <v>0</v>
      </c>
      <c r="KW89" s="403">
        <f t="shared" si="137"/>
        <v>0</v>
      </c>
      <c r="KX89" s="403">
        <f t="shared" si="137"/>
        <v>0</v>
      </c>
      <c r="KY89" s="403">
        <f t="shared" si="137"/>
        <v>0</v>
      </c>
      <c r="KZ89" s="403">
        <f t="shared" si="137"/>
        <v>0</v>
      </c>
      <c r="LA89" s="403">
        <f t="shared" si="137"/>
        <v>0</v>
      </c>
      <c r="LB89" s="403">
        <f t="shared" si="137"/>
        <v>0</v>
      </c>
      <c r="LC89" s="403">
        <f t="shared" si="137"/>
        <v>0</v>
      </c>
      <c r="LD89" s="403">
        <f t="shared" si="137"/>
        <v>0</v>
      </c>
      <c r="LE89" s="403">
        <f t="shared" si="137"/>
        <v>0</v>
      </c>
      <c r="LF89" s="403">
        <f t="shared" si="137"/>
        <v>0</v>
      </c>
      <c r="LG89" s="403">
        <f t="shared" si="137"/>
        <v>0</v>
      </c>
      <c r="LH89" s="403">
        <f t="shared" si="137"/>
        <v>0</v>
      </c>
      <c r="LI89" s="403">
        <f t="shared" si="137"/>
        <v>0</v>
      </c>
      <c r="LJ89" s="403">
        <f t="shared" si="137"/>
        <v>0</v>
      </c>
      <c r="LK89" s="403">
        <f t="shared" si="137"/>
        <v>0</v>
      </c>
      <c r="LL89" s="403">
        <f t="shared" si="137"/>
        <v>0</v>
      </c>
      <c r="LM89" s="403">
        <f t="shared" si="137"/>
        <v>0</v>
      </c>
      <c r="LN89" s="403">
        <f t="shared" si="137"/>
        <v>0</v>
      </c>
      <c r="LO89" s="403">
        <f t="shared" si="137"/>
        <v>0</v>
      </c>
      <c r="LP89" s="403">
        <f t="shared" si="137"/>
        <v>0</v>
      </c>
    </row>
    <row r="90">
      <c r="A90" s="331" t="str">
        <f t="shared" si="77"/>
        <v>03-2026</v>
      </c>
      <c r="B90" s="346">
        <f t="shared" si="70"/>
        <v>12922789.47</v>
      </c>
      <c r="C90" s="346">
        <f t="shared" si="71"/>
        <v>1.585547974</v>
      </c>
      <c r="D90" s="346"/>
      <c r="E90" s="403">
        <f t="shared" ref="E90:BP90" si="138">IF(and($A90-E$66&gt;=0,$A90-E$67&lt;0),E$74,0)</f>
        <v>0</v>
      </c>
      <c r="F90" s="403">
        <f t="shared" si="138"/>
        <v>0</v>
      </c>
      <c r="G90" s="403">
        <f t="shared" si="138"/>
        <v>0</v>
      </c>
      <c r="H90" s="403">
        <f t="shared" si="138"/>
        <v>0</v>
      </c>
      <c r="I90" s="403">
        <f t="shared" si="138"/>
        <v>0</v>
      </c>
      <c r="J90" s="403">
        <f t="shared" si="138"/>
        <v>0</v>
      </c>
      <c r="K90" s="403">
        <f t="shared" si="138"/>
        <v>0</v>
      </c>
      <c r="L90" s="403">
        <f t="shared" si="138"/>
        <v>0</v>
      </c>
      <c r="M90" s="403">
        <f t="shared" si="138"/>
        <v>0</v>
      </c>
      <c r="N90" s="403">
        <f t="shared" si="138"/>
        <v>0</v>
      </c>
      <c r="O90" s="403">
        <f t="shared" si="138"/>
        <v>0</v>
      </c>
      <c r="P90" s="403">
        <f t="shared" si="138"/>
        <v>0</v>
      </c>
      <c r="Q90" s="403">
        <f t="shared" si="138"/>
        <v>0</v>
      </c>
      <c r="R90" s="403">
        <f t="shared" si="138"/>
        <v>0</v>
      </c>
      <c r="S90" s="403">
        <f t="shared" si="138"/>
        <v>0</v>
      </c>
      <c r="T90" s="403">
        <f t="shared" si="138"/>
        <v>0</v>
      </c>
      <c r="U90" s="403">
        <f t="shared" si="138"/>
        <v>0</v>
      </c>
      <c r="V90" s="403">
        <f t="shared" si="138"/>
        <v>0</v>
      </c>
      <c r="W90" s="403">
        <f t="shared" si="138"/>
        <v>0</v>
      </c>
      <c r="X90" s="403">
        <f t="shared" si="138"/>
        <v>0</v>
      </c>
      <c r="Y90" s="403">
        <f t="shared" si="138"/>
        <v>0</v>
      </c>
      <c r="Z90" s="403">
        <f t="shared" si="138"/>
        <v>0</v>
      </c>
      <c r="AA90" s="403">
        <f t="shared" si="138"/>
        <v>0</v>
      </c>
      <c r="AB90" s="403">
        <f t="shared" si="138"/>
        <v>0</v>
      </c>
      <c r="AC90" s="403">
        <f t="shared" si="138"/>
        <v>0</v>
      </c>
      <c r="AD90" s="403">
        <f t="shared" si="138"/>
        <v>0</v>
      </c>
      <c r="AE90" s="403">
        <f t="shared" si="138"/>
        <v>0</v>
      </c>
      <c r="AF90" s="403">
        <f t="shared" si="138"/>
        <v>112998.23</v>
      </c>
      <c r="AG90" s="403">
        <f t="shared" si="138"/>
        <v>126237</v>
      </c>
      <c r="AH90" s="403">
        <f t="shared" si="138"/>
        <v>9142.22</v>
      </c>
      <c r="AI90" s="403">
        <f t="shared" si="138"/>
        <v>186686.77</v>
      </c>
      <c r="AJ90" s="403">
        <f t="shared" si="138"/>
        <v>42000</v>
      </c>
      <c r="AK90" s="403">
        <f t="shared" si="138"/>
        <v>271017.63</v>
      </c>
      <c r="AL90" s="403">
        <f t="shared" si="138"/>
        <v>5000</v>
      </c>
      <c r="AM90" s="403">
        <f t="shared" si="138"/>
        <v>127756.57</v>
      </c>
      <c r="AN90" s="403">
        <f t="shared" si="138"/>
        <v>237115.24</v>
      </c>
      <c r="AO90" s="403">
        <f t="shared" si="138"/>
        <v>158167.25</v>
      </c>
      <c r="AP90" s="403">
        <f t="shared" si="138"/>
        <v>103015</v>
      </c>
      <c r="AQ90" s="403">
        <f t="shared" si="138"/>
        <v>155500</v>
      </c>
      <c r="AR90" s="403">
        <f t="shared" si="138"/>
        <v>167620.78</v>
      </c>
      <c r="AS90" s="403">
        <f t="shared" si="138"/>
        <v>191134.2</v>
      </c>
      <c r="AT90" s="403">
        <f t="shared" si="138"/>
        <v>283068.43</v>
      </c>
      <c r="AU90" s="403">
        <f t="shared" si="138"/>
        <v>114804.31</v>
      </c>
      <c r="AV90" s="403">
        <f t="shared" si="138"/>
        <v>109785.34</v>
      </c>
      <c r="AW90" s="403">
        <f t="shared" si="138"/>
        <v>48000</v>
      </c>
      <c r="AX90" s="403">
        <f t="shared" si="138"/>
        <v>164702</v>
      </c>
      <c r="AY90" s="403">
        <f t="shared" si="138"/>
        <v>223255</v>
      </c>
      <c r="AZ90" s="403">
        <f t="shared" si="138"/>
        <v>72000</v>
      </c>
      <c r="BA90" s="403">
        <f t="shared" si="138"/>
        <v>97799.52</v>
      </c>
      <c r="BB90" s="403">
        <f t="shared" si="138"/>
        <v>242596.66</v>
      </c>
      <c r="BC90" s="403">
        <f t="shared" si="138"/>
        <v>108292.85</v>
      </c>
      <c r="BD90" s="403">
        <f t="shared" si="138"/>
        <v>238900</v>
      </c>
      <c r="BE90" s="403">
        <f t="shared" si="138"/>
        <v>101455.9</v>
      </c>
      <c r="BF90" s="403">
        <f t="shared" si="138"/>
        <v>23511.76</v>
      </c>
      <c r="BG90" s="403">
        <f t="shared" si="138"/>
        <v>20008.84</v>
      </c>
      <c r="BH90" s="403">
        <f t="shared" si="138"/>
        <v>77858.98</v>
      </c>
      <c r="BI90" s="403">
        <f t="shared" si="138"/>
        <v>45000</v>
      </c>
      <c r="BJ90" s="403">
        <f t="shared" si="138"/>
        <v>124565</v>
      </c>
      <c r="BK90" s="403">
        <f t="shared" si="138"/>
        <v>25000</v>
      </c>
      <c r="BL90" s="403">
        <f t="shared" si="138"/>
        <v>29885</v>
      </c>
      <c r="BM90" s="403">
        <f t="shared" si="138"/>
        <v>33809.25</v>
      </c>
      <c r="BN90" s="403">
        <f t="shared" si="138"/>
        <v>10969.85</v>
      </c>
      <c r="BO90" s="403">
        <f t="shared" si="138"/>
        <v>77861.76</v>
      </c>
      <c r="BP90" s="403">
        <f t="shared" si="138"/>
        <v>10058</v>
      </c>
      <c r="BQ90" s="403"/>
      <c r="BR90" s="403">
        <f t="shared" ref="BR90:EC90" si="139">IF(and($A90-BR$66&gt;=0,$A90-BR$67&lt;0),BR$74,0)</f>
        <v>255794.4211</v>
      </c>
      <c r="BS90" s="403">
        <f t="shared" si="139"/>
        <v>0</v>
      </c>
      <c r="BT90" s="403">
        <f t="shared" si="139"/>
        <v>0</v>
      </c>
      <c r="BU90" s="403">
        <f t="shared" si="139"/>
        <v>0</v>
      </c>
      <c r="BV90" s="403">
        <f t="shared" si="139"/>
        <v>178015.6524</v>
      </c>
      <c r="BW90" s="403">
        <f t="shared" si="139"/>
        <v>166512.3011</v>
      </c>
      <c r="BX90" s="403">
        <f t="shared" si="139"/>
        <v>211667.1873</v>
      </c>
      <c r="BY90" s="403">
        <f t="shared" si="139"/>
        <v>212555.7791</v>
      </c>
      <c r="BZ90" s="403">
        <f t="shared" si="139"/>
        <v>198044.1868</v>
      </c>
      <c r="CA90" s="403">
        <f t="shared" si="139"/>
        <v>745030.763</v>
      </c>
      <c r="CB90" s="403">
        <f t="shared" si="139"/>
        <v>293566.0826</v>
      </c>
      <c r="CC90" s="403">
        <f t="shared" si="139"/>
        <v>142341.1049</v>
      </c>
      <c r="CD90" s="403">
        <f t="shared" si="139"/>
        <v>200215.6501</v>
      </c>
      <c r="CE90" s="403">
        <f t="shared" si="139"/>
        <v>290322.0251</v>
      </c>
      <c r="CF90" s="403">
        <f t="shared" si="139"/>
        <v>342096.5415</v>
      </c>
      <c r="CG90" s="403">
        <f t="shared" si="139"/>
        <v>399989.3894</v>
      </c>
      <c r="CH90" s="403">
        <f t="shared" si="139"/>
        <v>327715.9227</v>
      </c>
      <c r="CI90" s="403">
        <f t="shared" si="139"/>
        <v>584290.4925</v>
      </c>
      <c r="CJ90" s="403">
        <f t="shared" si="139"/>
        <v>359514.8333</v>
      </c>
      <c r="CK90" s="403">
        <f t="shared" si="139"/>
        <v>405822.1182</v>
      </c>
      <c r="CL90" s="403">
        <f t="shared" si="139"/>
        <v>163283.8354</v>
      </c>
      <c r="CM90" s="403">
        <f t="shared" si="139"/>
        <v>1005.273171</v>
      </c>
      <c r="CN90" s="403">
        <f t="shared" si="139"/>
        <v>352213.1526</v>
      </c>
      <c r="CO90" s="403">
        <f t="shared" si="139"/>
        <v>306794.8068</v>
      </c>
      <c r="CP90" s="403">
        <f t="shared" si="139"/>
        <v>360850.2344</v>
      </c>
      <c r="CQ90" s="403">
        <f t="shared" si="139"/>
        <v>452743.1592</v>
      </c>
      <c r="CR90" s="403">
        <f t="shared" si="139"/>
        <v>966145.1792</v>
      </c>
      <c r="CS90" s="403">
        <f t="shared" si="139"/>
        <v>0</v>
      </c>
      <c r="CT90" s="403">
        <f t="shared" si="139"/>
        <v>0</v>
      </c>
      <c r="CU90" s="403">
        <f t="shared" si="139"/>
        <v>0</v>
      </c>
      <c r="CV90" s="403">
        <f t="shared" si="139"/>
        <v>0</v>
      </c>
      <c r="CW90" s="403">
        <f t="shared" si="139"/>
        <v>0</v>
      </c>
      <c r="CX90" s="403">
        <f t="shared" si="139"/>
        <v>0</v>
      </c>
      <c r="CY90" s="403">
        <f t="shared" si="139"/>
        <v>0</v>
      </c>
      <c r="CZ90" s="403">
        <f t="shared" si="139"/>
        <v>0</v>
      </c>
      <c r="DA90" s="403">
        <f t="shared" si="139"/>
        <v>0</v>
      </c>
      <c r="DB90" s="403">
        <f t="shared" si="139"/>
        <v>0</v>
      </c>
      <c r="DC90" s="403">
        <f t="shared" si="139"/>
        <v>0</v>
      </c>
      <c r="DD90" s="403">
        <f t="shared" si="139"/>
        <v>0</v>
      </c>
      <c r="DE90" s="403">
        <f t="shared" si="139"/>
        <v>0</v>
      </c>
      <c r="DF90" s="403">
        <f t="shared" si="139"/>
        <v>0</v>
      </c>
      <c r="DG90" s="403">
        <f t="shared" si="139"/>
        <v>0</v>
      </c>
      <c r="DH90" s="403">
        <f t="shared" si="139"/>
        <v>0</v>
      </c>
      <c r="DI90" s="403">
        <f t="shared" si="139"/>
        <v>0</v>
      </c>
      <c r="DJ90" s="403">
        <f t="shared" si="139"/>
        <v>0</v>
      </c>
      <c r="DK90" s="403">
        <f t="shared" si="139"/>
        <v>0</v>
      </c>
      <c r="DL90" s="403">
        <f t="shared" si="139"/>
        <v>0</v>
      </c>
      <c r="DM90" s="403">
        <f t="shared" si="139"/>
        <v>0</v>
      </c>
      <c r="DN90" s="403">
        <f t="shared" si="139"/>
        <v>0</v>
      </c>
      <c r="DO90" s="403">
        <f t="shared" si="139"/>
        <v>0</v>
      </c>
      <c r="DP90" s="403">
        <f t="shared" si="139"/>
        <v>0</v>
      </c>
      <c r="DQ90" s="403">
        <f t="shared" si="139"/>
        <v>0</v>
      </c>
      <c r="DR90" s="403">
        <f t="shared" si="139"/>
        <v>0</v>
      </c>
      <c r="DS90" s="403">
        <f t="shared" si="139"/>
        <v>0</v>
      </c>
      <c r="DT90" s="403">
        <f t="shared" si="139"/>
        <v>0</v>
      </c>
      <c r="DU90" s="403">
        <f t="shared" si="139"/>
        <v>0</v>
      </c>
      <c r="DV90" s="403">
        <f t="shared" si="139"/>
        <v>0</v>
      </c>
      <c r="DW90" s="403">
        <f t="shared" si="139"/>
        <v>0</v>
      </c>
      <c r="DX90" s="403">
        <f t="shared" si="139"/>
        <v>0</v>
      </c>
      <c r="DY90" s="403">
        <f t="shared" si="139"/>
        <v>0</v>
      </c>
      <c r="DZ90" s="403">
        <f t="shared" si="139"/>
        <v>0</v>
      </c>
      <c r="EA90" s="403">
        <f t="shared" si="139"/>
        <v>0</v>
      </c>
      <c r="EB90" s="403">
        <f t="shared" si="139"/>
        <v>0</v>
      </c>
      <c r="EC90" s="403">
        <f t="shared" si="139"/>
        <v>0</v>
      </c>
      <c r="EE90" s="403">
        <f t="shared" ref="EE90:GP90" si="140">IF(and($A90-EE$66&gt;=0,$A90-EE$67&lt;0),EE$74,0)</f>
        <v>0</v>
      </c>
      <c r="EF90" s="403">
        <f t="shared" si="140"/>
        <v>248260.5489</v>
      </c>
      <c r="EG90" s="403">
        <f t="shared" si="140"/>
        <v>286287.7069</v>
      </c>
      <c r="EH90" s="403">
        <f t="shared" si="140"/>
        <v>295131.778</v>
      </c>
      <c r="EI90" s="403">
        <f t="shared" si="140"/>
        <v>0</v>
      </c>
      <c r="EJ90" s="403">
        <f t="shared" si="140"/>
        <v>0</v>
      </c>
      <c r="EK90" s="403">
        <f t="shared" si="140"/>
        <v>0</v>
      </c>
      <c r="EL90" s="403">
        <f t="shared" si="140"/>
        <v>0</v>
      </c>
      <c r="EM90" s="403">
        <f t="shared" si="140"/>
        <v>0</v>
      </c>
      <c r="EN90" s="403">
        <f t="shared" si="140"/>
        <v>0</v>
      </c>
      <c r="EO90" s="403">
        <f t="shared" si="140"/>
        <v>0</v>
      </c>
      <c r="EP90" s="403">
        <f t="shared" si="140"/>
        <v>0</v>
      </c>
      <c r="EQ90" s="403">
        <f t="shared" si="140"/>
        <v>0</v>
      </c>
      <c r="ER90" s="403">
        <f t="shared" si="140"/>
        <v>0</v>
      </c>
      <c r="ES90" s="403">
        <f t="shared" si="140"/>
        <v>0</v>
      </c>
      <c r="ET90" s="403">
        <f t="shared" si="140"/>
        <v>0</v>
      </c>
      <c r="EU90" s="403">
        <f t="shared" si="140"/>
        <v>0</v>
      </c>
      <c r="EV90" s="403">
        <f t="shared" si="140"/>
        <v>0</v>
      </c>
      <c r="EW90" s="403">
        <f t="shared" si="140"/>
        <v>0</v>
      </c>
      <c r="EX90" s="403">
        <f t="shared" si="140"/>
        <v>0</v>
      </c>
      <c r="EY90" s="403">
        <f t="shared" si="140"/>
        <v>0</v>
      </c>
      <c r="EZ90" s="403">
        <f t="shared" si="140"/>
        <v>0</v>
      </c>
      <c r="FA90" s="403">
        <f t="shared" si="140"/>
        <v>0</v>
      </c>
      <c r="FB90" s="403">
        <f t="shared" si="140"/>
        <v>0</v>
      </c>
      <c r="FC90" s="403">
        <f t="shared" si="140"/>
        <v>0</v>
      </c>
      <c r="FD90" s="403">
        <f t="shared" si="140"/>
        <v>0</v>
      </c>
      <c r="FE90" s="403">
        <f t="shared" si="140"/>
        <v>0</v>
      </c>
      <c r="FF90" s="403">
        <f t="shared" si="140"/>
        <v>0</v>
      </c>
      <c r="FG90" s="403">
        <f t="shared" si="140"/>
        <v>0</v>
      </c>
      <c r="FH90" s="403">
        <f t="shared" si="140"/>
        <v>0</v>
      </c>
      <c r="FI90" s="403">
        <f t="shared" si="140"/>
        <v>0</v>
      </c>
      <c r="FJ90" s="403">
        <f t="shared" si="140"/>
        <v>0</v>
      </c>
      <c r="FK90" s="403">
        <f t="shared" si="140"/>
        <v>0</v>
      </c>
      <c r="FL90" s="403">
        <f t="shared" si="140"/>
        <v>0</v>
      </c>
      <c r="FM90" s="403">
        <f t="shared" si="140"/>
        <v>0</v>
      </c>
      <c r="FN90" s="403">
        <f t="shared" si="140"/>
        <v>0</v>
      </c>
      <c r="FO90" s="403">
        <f t="shared" si="140"/>
        <v>0</v>
      </c>
      <c r="FP90" s="403">
        <f t="shared" si="140"/>
        <v>0</v>
      </c>
      <c r="FQ90" s="403">
        <f t="shared" si="140"/>
        <v>0</v>
      </c>
      <c r="FR90" s="403">
        <f t="shared" si="140"/>
        <v>0</v>
      </c>
      <c r="FS90" s="403">
        <f t="shared" si="140"/>
        <v>0</v>
      </c>
      <c r="FT90" s="403">
        <f t="shared" si="140"/>
        <v>0</v>
      </c>
      <c r="FU90" s="403">
        <f t="shared" si="140"/>
        <v>0</v>
      </c>
      <c r="FV90" s="403">
        <f t="shared" si="140"/>
        <v>0</v>
      </c>
      <c r="FW90" s="403">
        <f t="shared" si="140"/>
        <v>0</v>
      </c>
      <c r="FX90" s="403">
        <f t="shared" si="140"/>
        <v>0</v>
      </c>
      <c r="FY90" s="403">
        <f t="shared" si="140"/>
        <v>0</v>
      </c>
      <c r="FZ90" s="403">
        <f t="shared" si="140"/>
        <v>0</v>
      </c>
      <c r="GA90" s="403">
        <f t="shared" si="140"/>
        <v>0</v>
      </c>
      <c r="GB90" s="403">
        <f t="shared" si="140"/>
        <v>0</v>
      </c>
      <c r="GC90" s="403">
        <f t="shared" si="140"/>
        <v>0</v>
      </c>
      <c r="GD90" s="403">
        <f t="shared" si="140"/>
        <v>0</v>
      </c>
      <c r="GE90" s="403">
        <f t="shared" si="140"/>
        <v>0</v>
      </c>
      <c r="GF90" s="403">
        <f t="shared" si="140"/>
        <v>0</v>
      </c>
      <c r="GG90" s="403">
        <f t="shared" si="140"/>
        <v>0</v>
      </c>
      <c r="GH90" s="403">
        <f t="shared" si="140"/>
        <v>0</v>
      </c>
      <c r="GI90" s="403">
        <f t="shared" si="140"/>
        <v>0</v>
      </c>
      <c r="GJ90" s="403">
        <f t="shared" si="140"/>
        <v>0</v>
      </c>
      <c r="GK90" s="403">
        <f t="shared" si="140"/>
        <v>0</v>
      </c>
      <c r="GL90" s="403">
        <f t="shared" si="140"/>
        <v>0</v>
      </c>
      <c r="GM90" s="403">
        <f t="shared" si="140"/>
        <v>0</v>
      </c>
      <c r="GN90" s="403">
        <f t="shared" si="140"/>
        <v>0</v>
      </c>
      <c r="GO90" s="403">
        <f t="shared" si="140"/>
        <v>0</v>
      </c>
      <c r="GP90" s="403">
        <f t="shared" si="140"/>
        <v>0</v>
      </c>
      <c r="GQ90" s="403"/>
      <c r="GR90" s="403">
        <f t="shared" ref="GR90:JC90" si="141">IF(and($A90-GR$66&gt;=0,$A90-GR$67&lt;0),GR$74,0)</f>
        <v>0</v>
      </c>
      <c r="GS90" s="403">
        <f t="shared" si="141"/>
        <v>0</v>
      </c>
      <c r="GT90" s="403">
        <f t="shared" si="141"/>
        <v>0</v>
      </c>
      <c r="GU90" s="403">
        <f t="shared" si="141"/>
        <v>0</v>
      </c>
      <c r="GV90" s="403">
        <f t="shared" si="141"/>
        <v>0</v>
      </c>
      <c r="GW90" s="403">
        <f t="shared" si="141"/>
        <v>0</v>
      </c>
      <c r="GX90" s="403">
        <f t="shared" si="141"/>
        <v>0</v>
      </c>
      <c r="GY90" s="403">
        <f t="shared" si="141"/>
        <v>0</v>
      </c>
      <c r="GZ90" s="403">
        <f t="shared" si="141"/>
        <v>0</v>
      </c>
      <c r="HA90" s="403">
        <f t="shared" si="141"/>
        <v>0</v>
      </c>
      <c r="HB90" s="403">
        <f t="shared" si="141"/>
        <v>0</v>
      </c>
      <c r="HC90" s="403">
        <f t="shared" si="141"/>
        <v>0</v>
      </c>
      <c r="HD90" s="403">
        <f t="shared" si="141"/>
        <v>0</v>
      </c>
      <c r="HE90" s="403">
        <f t="shared" si="141"/>
        <v>0</v>
      </c>
      <c r="HF90" s="403">
        <f t="shared" si="141"/>
        <v>0</v>
      </c>
      <c r="HG90" s="403">
        <f t="shared" si="141"/>
        <v>0</v>
      </c>
      <c r="HH90" s="403">
        <f t="shared" si="141"/>
        <v>0</v>
      </c>
      <c r="HI90" s="403">
        <f t="shared" si="141"/>
        <v>0</v>
      </c>
      <c r="HJ90" s="403">
        <f t="shared" si="141"/>
        <v>0</v>
      </c>
      <c r="HK90" s="403">
        <f t="shared" si="141"/>
        <v>0</v>
      </c>
      <c r="HL90" s="403">
        <f t="shared" si="141"/>
        <v>0</v>
      </c>
      <c r="HM90" s="403">
        <f t="shared" si="141"/>
        <v>0</v>
      </c>
      <c r="HN90" s="403">
        <f t="shared" si="141"/>
        <v>0</v>
      </c>
      <c r="HO90" s="403">
        <f t="shared" si="141"/>
        <v>0</v>
      </c>
      <c r="HP90" s="403">
        <f t="shared" si="141"/>
        <v>0</v>
      </c>
      <c r="HQ90" s="403">
        <f t="shared" si="141"/>
        <v>0</v>
      </c>
      <c r="HR90" s="403">
        <f t="shared" si="141"/>
        <v>0</v>
      </c>
      <c r="HS90" s="403">
        <f t="shared" si="141"/>
        <v>0</v>
      </c>
      <c r="HT90" s="403">
        <f t="shared" si="141"/>
        <v>0</v>
      </c>
      <c r="HU90" s="403">
        <f t="shared" si="141"/>
        <v>0</v>
      </c>
      <c r="HV90" s="403">
        <f t="shared" si="141"/>
        <v>0</v>
      </c>
      <c r="HW90" s="403">
        <f t="shared" si="141"/>
        <v>0</v>
      </c>
      <c r="HX90" s="403">
        <f t="shared" si="141"/>
        <v>0</v>
      </c>
      <c r="HY90" s="403">
        <f t="shared" si="141"/>
        <v>0</v>
      </c>
      <c r="HZ90" s="403">
        <f t="shared" si="141"/>
        <v>0</v>
      </c>
      <c r="IA90" s="403">
        <f t="shared" si="141"/>
        <v>0</v>
      </c>
      <c r="IB90" s="403">
        <f t="shared" si="141"/>
        <v>0</v>
      </c>
      <c r="IC90" s="403">
        <f t="shared" si="141"/>
        <v>0</v>
      </c>
      <c r="ID90" s="403">
        <f t="shared" si="141"/>
        <v>0</v>
      </c>
      <c r="IE90" s="403">
        <f t="shared" si="141"/>
        <v>0</v>
      </c>
      <c r="IF90" s="403">
        <f t="shared" si="141"/>
        <v>0</v>
      </c>
      <c r="IG90" s="403">
        <f t="shared" si="141"/>
        <v>0</v>
      </c>
      <c r="IH90" s="403">
        <f t="shared" si="141"/>
        <v>0</v>
      </c>
      <c r="II90" s="403">
        <f t="shared" si="141"/>
        <v>0</v>
      </c>
      <c r="IJ90" s="403">
        <f t="shared" si="141"/>
        <v>0</v>
      </c>
      <c r="IK90" s="403">
        <f t="shared" si="141"/>
        <v>0</v>
      </c>
      <c r="IL90" s="403">
        <f t="shared" si="141"/>
        <v>0</v>
      </c>
      <c r="IM90" s="403">
        <f t="shared" si="141"/>
        <v>0</v>
      </c>
      <c r="IN90" s="403">
        <f t="shared" si="141"/>
        <v>0</v>
      </c>
      <c r="IO90" s="403">
        <f t="shared" si="141"/>
        <v>0</v>
      </c>
      <c r="IP90" s="403">
        <f t="shared" si="141"/>
        <v>0</v>
      </c>
      <c r="IQ90" s="403">
        <f t="shared" si="141"/>
        <v>0</v>
      </c>
      <c r="IR90" s="403">
        <f t="shared" si="141"/>
        <v>0</v>
      </c>
      <c r="IS90" s="403">
        <f t="shared" si="141"/>
        <v>0</v>
      </c>
      <c r="IT90" s="403">
        <f t="shared" si="141"/>
        <v>0</v>
      </c>
      <c r="IU90" s="403">
        <f t="shared" si="141"/>
        <v>0</v>
      </c>
      <c r="IV90" s="403">
        <f t="shared" si="141"/>
        <v>0</v>
      </c>
      <c r="IW90" s="403">
        <f t="shared" si="141"/>
        <v>0</v>
      </c>
      <c r="IX90" s="403">
        <f t="shared" si="141"/>
        <v>0</v>
      </c>
      <c r="IY90" s="403">
        <f t="shared" si="141"/>
        <v>0</v>
      </c>
      <c r="IZ90" s="403">
        <f t="shared" si="141"/>
        <v>0</v>
      </c>
      <c r="JA90" s="403">
        <f t="shared" si="141"/>
        <v>0</v>
      </c>
      <c r="JB90" s="403">
        <f t="shared" si="141"/>
        <v>0</v>
      </c>
      <c r="JC90" s="403">
        <f t="shared" si="141"/>
        <v>0</v>
      </c>
      <c r="JD90" s="403"/>
      <c r="JE90" s="403">
        <f t="shared" ref="JE90:LP90" si="142">IF(and($A90-JE$66&gt;=0,$A90-JE$67&lt;0),JE$74,0)</f>
        <v>0</v>
      </c>
      <c r="JF90" s="403">
        <f t="shared" si="142"/>
        <v>0</v>
      </c>
      <c r="JG90" s="403">
        <f t="shared" si="142"/>
        <v>0</v>
      </c>
      <c r="JH90" s="403">
        <f t="shared" si="142"/>
        <v>0</v>
      </c>
      <c r="JI90" s="403">
        <f t="shared" si="142"/>
        <v>0</v>
      </c>
      <c r="JJ90" s="403">
        <f t="shared" si="142"/>
        <v>0</v>
      </c>
      <c r="JK90" s="403">
        <f t="shared" si="142"/>
        <v>0</v>
      </c>
      <c r="JL90" s="403">
        <f t="shared" si="142"/>
        <v>0</v>
      </c>
      <c r="JM90" s="403">
        <f t="shared" si="142"/>
        <v>0</v>
      </c>
      <c r="JN90" s="403">
        <f t="shared" si="142"/>
        <v>0</v>
      </c>
      <c r="JO90" s="403">
        <f t="shared" si="142"/>
        <v>0</v>
      </c>
      <c r="JP90" s="403">
        <f t="shared" si="142"/>
        <v>0</v>
      </c>
      <c r="JQ90" s="403">
        <f t="shared" si="142"/>
        <v>0</v>
      </c>
      <c r="JR90" s="403">
        <f t="shared" si="142"/>
        <v>0</v>
      </c>
      <c r="JS90" s="403">
        <f t="shared" si="142"/>
        <v>0</v>
      </c>
      <c r="JT90" s="403">
        <f t="shared" si="142"/>
        <v>0</v>
      </c>
      <c r="JU90" s="403">
        <f t="shared" si="142"/>
        <v>0</v>
      </c>
      <c r="JV90" s="403">
        <f t="shared" si="142"/>
        <v>0</v>
      </c>
      <c r="JW90" s="403">
        <f t="shared" si="142"/>
        <v>0</v>
      </c>
      <c r="JX90" s="403">
        <f t="shared" si="142"/>
        <v>0</v>
      </c>
      <c r="JY90" s="403">
        <f t="shared" si="142"/>
        <v>0</v>
      </c>
      <c r="JZ90" s="403">
        <f t="shared" si="142"/>
        <v>0</v>
      </c>
      <c r="KA90" s="403">
        <f t="shared" si="142"/>
        <v>0</v>
      </c>
      <c r="KB90" s="403">
        <f t="shared" si="142"/>
        <v>0</v>
      </c>
      <c r="KC90" s="403">
        <f t="shared" si="142"/>
        <v>0</v>
      </c>
      <c r="KD90" s="403">
        <f t="shared" si="142"/>
        <v>0</v>
      </c>
      <c r="KE90" s="403">
        <f t="shared" si="142"/>
        <v>0</v>
      </c>
      <c r="KF90" s="403">
        <f t="shared" si="142"/>
        <v>0</v>
      </c>
      <c r="KG90" s="403">
        <f t="shared" si="142"/>
        <v>0</v>
      </c>
      <c r="KH90" s="403">
        <f t="shared" si="142"/>
        <v>0</v>
      </c>
      <c r="KI90" s="403">
        <f t="shared" si="142"/>
        <v>0</v>
      </c>
      <c r="KJ90" s="403">
        <f t="shared" si="142"/>
        <v>0</v>
      </c>
      <c r="KK90" s="403">
        <f t="shared" si="142"/>
        <v>0</v>
      </c>
      <c r="KL90" s="403">
        <f t="shared" si="142"/>
        <v>0</v>
      </c>
      <c r="KM90" s="403">
        <f t="shared" si="142"/>
        <v>0</v>
      </c>
      <c r="KN90" s="403">
        <f t="shared" si="142"/>
        <v>0</v>
      </c>
      <c r="KO90" s="403">
        <f t="shared" si="142"/>
        <v>0</v>
      </c>
      <c r="KP90" s="403">
        <f t="shared" si="142"/>
        <v>0</v>
      </c>
      <c r="KQ90" s="403">
        <f t="shared" si="142"/>
        <v>0</v>
      </c>
      <c r="KR90" s="403">
        <f t="shared" si="142"/>
        <v>0</v>
      </c>
      <c r="KS90" s="403">
        <f t="shared" si="142"/>
        <v>0</v>
      </c>
      <c r="KT90" s="403">
        <f t="shared" si="142"/>
        <v>0</v>
      </c>
      <c r="KU90" s="403">
        <f t="shared" si="142"/>
        <v>0</v>
      </c>
      <c r="KV90" s="403">
        <f t="shared" si="142"/>
        <v>0</v>
      </c>
      <c r="KW90" s="403">
        <f t="shared" si="142"/>
        <v>0</v>
      </c>
      <c r="KX90" s="403">
        <f t="shared" si="142"/>
        <v>0</v>
      </c>
      <c r="KY90" s="403">
        <f t="shared" si="142"/>
        <v>0</v>
      </c>
      <c r="KZ90" s="403">
        <f t="shared" si="142"/>
        <v>0</v>
      </c>
      <c r="LA90" s="403">
        <f t="shared" si="142"/>
        <v>0</v>
      </c>
      <c r="LB90" s="403">
        <f t="shared" si="142"/>
        <v>0</v>
      </c>
      <c r="LC90" s="403">
        <f t="shared" si="142"/>
        <v>0</v>
      </c>
      <c r="LD90" s="403">
        <f t="shared" si="142"/>
        <v>0</v>
      </c>
      <c r="LE90" s="403">
        <f t="shared" si="142"/>
        <v>0</v>
      </c>
      <c r="LF90" s="403">
        <f t="shared" si="142"/>
        <v>0</v>
      </c>
      <c r="LG90" s="403">
        <f t="shared" si="142"/>
        <v>0</v>
      </c>
      <c r="LH90" s="403">
        <f t="shared" si="142"/>
        <v>0</v>
      </c>
      <c r="LI90" s="403">
        <f t="shared" si="142"/>
        <v>0</v>
      </c>
      <c r="LJ90" s="403">
        <f t="shared" si="142"/>
        <v>0</v>
      </c>
      <c r="LK90" s="403">
        <f t="shared" si="142"/>
        <v>0</v>
      </c>
      <c r="LL90" s="403">
        <f t="shared" si="142"/>
        <v>0</v>
      </c>
      <c r="LM90" s="403">
        <f t="shared" si="142"/>
        <v>0</v>
      </c>
      <c r="LN90" s="403">
        <f t="shared" si="142"/>
        <v>0</v>
      </c>
      <c r="LO90" s="403">
        <f t="shared" si="142"/>
        <v>0</v>
      </c>
      <c r="LP90" s="403">
        <f t="shared" si="142"/>
        <v>0</v>
      </c>
    </row>
    <row r="91">
      <c r="A91" s="331" t="str">
        <f t="shared" si="77"/>
        <v>06-2026</v>
      </c>
      <c r="B91" s="346">
        <f t="shared" si="70"/>
        <v>13047242.45</v>
      </c>
      <c r="C91" s="346">
        <f t="shared" si="71"/>
        <v>1.600817601</v>
      </c>
      <c r="D91" s="346"/>
      <c r="E91" s="403">
        <f t="shared" ref="E91:BP91" si="143">IF(and($A91-E$66&gt;=0,$A91-E$67&lt;0),E$74,0)</f>
        <v>0</v>
      </c>
      <c r="F91" s="403">
        <f t="shared" si="143"/>
        <v>0</v>
      </c>
      <c r="G91" s="403">
        <f t="shared" si="143"/>
        <v>0</v>
      </c>
      <c r="H91" s="403">
        <f t="shared" si="143"/>
        <v>0</v>
      </c>
      <c r="I91" s="403">
        <f t="shared" si="143"/>
        <v>0</v>
      </c>
      <c r="J91" s="403">
        <f t="shared" si="143"/>
        <v>0</v>
      </c>
      <c r="K91" s="403">
        <f t="shared" si="143"/>
        <v>0</v>
      </c>
      <c r="L91" s="403">
        <f t="shared" si="143"/>
        <v>0</v>
      </c>
      <c r="M91" s="403">
        <f t="shared" si="143"/>
        <v>0</v>
      </c>
      <c r="N91" s="403">
        <f t="shared" si="143"/>
        <v>0</v>
      </c>
      <c r="O91" s="403">
        <f t="shared" si="143"/>
        <v>0</v>
      </c>
      <c r="P91" s="403">
        <f t="shared" si="143"/>
        <v>0</v>
      </c>
      <c r="Q91" s="403">
        <f t="shared" si="143"/>
        <v>0</v>
      </c>
      <c r="R91" s="403">
        <f t="shared" si="143"/>
        <v>0</v>
      </c>
      <c r="S91" s="403">
        <f t="shared" si="143"/>
        <v>0</v>
      </c>
      <c r="T91" s="403">
        <f t="shared" si="143"/>
        <v>0</v>
      </c>
      <c r="U91" s="403">
        <f t="shared" si="143"/>
        <v>0</v>
      </c>
      <c r="V91" s="403">
        <f t="shared" si="143"/>
        <v>0</v>
      </c>
      <c r="W91" s="403">
        <f t="shared" si="143"/>
        <v>0</v>
      </c>
      <c r="X91" s="403">
        <f t="shared" si="143"/>
        <v>0</v>
      </c>
      <c r="Y91" s="403">
        <f t="shared" si="143"/>
        <v>0</v>
      </c>
      <c r="Z91" s="403">
        <f t="shared" si="143"/>
        <v>0</v>
      </c>
      <c r="AA91" s="403">
        <f t="shared" si="143"/>
        <v>0</v>
      </c>
      <c r="AB91" s="403">
        <f t="shared" si="143"/>
        <v>0</v>
      </c>
      <c r="AC91" s="403">
        <f t="shared" si="143"/>
        <v>0</v>
      </c>
      <c r="AD91" s="403">
        <f t="shared" si="143"/>
        <v>0</v>
      </c>
      <c r="AE91" s="403">
        <f t="shared" si="143"/>
        <v>0</v>
      </c>
      <c r="AF91" s="403">
        <f t="shared" si="143"/>
        <v>0</v>
      </c>
      <c r="AG91" s="403">
        <f t="shared" si="143"/>
        <v>126237</v>
      </c>
      <c r="AH91" s="403">
        <f t="shared" si="143"/>
        <v>9142.22</v>
      </c>
      <c r="AI91" s="403">
        <f t="shared" si="143"/>
        <v>186686.77</v>
      </c>
      <c r="AJ91" s="403">
        <f t="shared" si="143"/>
        <v>42000</v>
      </c>
      <c r="AK91" s="403">
        <f t="shared" si="143"/>
        <v>271017.63</v>
      </c>
      <c r="AL91" s="403">
        <f t="shared" si="143"/>
        <v>5000</v>
      </c>
      <c r="AM91" s="403">
        <f t="shared" si="143"/>
        <v>127756.57</v>
      </c>
      <c r="AN91" s="403">
        <f t="shared" si="143"/>
        <v>237115.24</v>
      </c>
      <c r="AO91" s="403">
        <f t="shared" si="143"/>
        <v>158167.25</v>
      </c>
      <c r="AP91" s="403">
        <f t="shared" si="143"/>
        <v>103015</v>
      </c>
      <c r="AQ91" s="403">
        <f t="shared" si="143"/>
        <v>155500</v>
      </c>
      <c r="AR91" s="403">
        <f t="shared" si="143"/>
        <v>167620.78</v>
      </c>
      <c r="AS91" s="403">
        <f t="shared" si="143"/>
        <v>191134.2</v>
      </c>
      <c r="AT91" s="403">
        <f t="shared" si="143"/>
        <v>283068.43</v>
      </c>
      <c r="AU91" s="403">
        <f t="shared" si="143"/>
        <v>114804.31</v>
      </c>
      <c r="AV91" s="403">
        <f t="shared" si="143"/>
        <v>109785.34</v>
      </c>
      <c r="AW91" s="403">
        <f t="shared" si="143"/>
        <v>48000</v>
      </c>
      <c r="AX91" s="403">
        <f t="shared" si="143"/>
        <v>164702</v>
      </c>
      <c r="AY91" s="403">
        <f t="shared" si="143"/>
        <v>223255</v>
      </c>
      <c r="AZ91" s="403">
        <f t="shared" si="143"/>
        <v>72000</v>
      </c>
      <c r="BA91" s="403">
        <f t="shared" si="143"/>
        <v>97799.52</v>
      </c>
      <c r="BB91" s="403">
        <f t="shared" si="143"/>
        <v>242596.66</v>
      </c>
      <c r="BC91" s="403">
        <f t="shared" si="143"/>
        <v>108292.85</v>
      </c>
      <c r="BD91" s="403">
        <f t="shared" si="143"/>
        <v>238900</v>
      </c>
      <c r="BE91" s="403">
        <f t="shared" si="143"/>
        <v>101455.9</v>
      </c>
      <c r="BF91" s="403">
        <f t="shared" si="143"/>
        <v>23511.76</v>
      </c>
      <c r="BG91" s="403">
        <f t="shared" si="143"/>
        <v>20008.84</v>
      </c>
      <c r="BH91" s="403">
        <f t="shared" si="143"/>
        <v>77858.98</v>
      </c>
      <c r="BI91" s="403">
        <f t="shared" si="143"/>
        <v>45000</v>
      </c>
      <c r="BJ91" s="403">
        <f t="shared" si="143"/>
        <v>124565</v>
      </c>
      <c r="BK91" s="403">
        <f t="shared" si="143"/>
        <v>25000</v>
      </c>
      <c r="BL91" s="403">
        <f t="shared" si="143"/>
        <v>29885</v>
      </c>
      <c r="BM91" s="403">
        <f t="shared" si="143"/>
        <v>33809.25</v>
      </c>
      <c r="BN91" s="403">
        <f t="shared" si="143"/>
        <v>10969.85</v>
      </c>
      <c r="BO91" s="403">
        <f t="shared" si="143"/>
        <v>77861.76</v>
      </c>
      <c r="BP91" s="403">
        <f t="shared" si="143"/>
        <v>10058</v>
      </c>
      <c r="BQ91" s="403"/>
      <c r="BR91" s="403">
        <f t="shared" ref="BR91:EC91" si="144">IF(and($A91-BR$66&gt;=0,$A91-BR$67&lt;0),BR$74,0)</f>
        <v>255794.4211</v>
      </c>
      <c r="BS91" s="403">
        <f t="shared" si="144"/>
        <v>0</v>
      </c>
      <c r="BT91" s="403">
        <f t="shared" si="144"/>
        <v>0</v>
      </c>
      <c r="BU91" s="403">
        <f t="shared" si="144"/>
        <v>0</v>
      </c>
      <c r="BV91" s="403">
        <f t="shared" si="144"/>
        <v>178015.6524</v>
      </c>
      <c r="BW91" s="403">
        <f t="shared" si="144"/>
        <v>166512.3011</v>
      </c>
      <c r="BX91" s="403">
        <f t="shared" si="144"/>
        <v>211667.1873</v>
      </c>
      <c r="BY91" s="403">
        <f t="shared" si="144"/>
        <v>212555.7791</v>
      </c>
      <c r="BZ91" s="403">
        <f t="shared" si="144"/>
        <v>198044.1868</v>
      </c>
      <c r="CA91" s="403">
        <f t="shared" si="144"/>
        <v>745030.763</v>
      </c>
      <c r="CB91" s="403">
        <f t="shared" si="144"/>
        <v>293566.0826</v>
      </c>
      <c r="CC91" s="403">
        <f t="shared" si="144"/>
        <v>142341.1049</v>
      </c>
      <c r="CD91" s="403">
        <f t="shared" si="144"/>
        <v>200215.6501</v>
      </c>
      <c r="CE91" s="403">
        <f t="shared" si="144"/>
        <v>290322.0251</v>
      </c>
      <c r="CF91" s="403">
        <f t="shared" si="144"/>
        <v>342096.5415</v>
      </c>
      <c r="CG91" s="403">
        <f t="shared" si="144"/>
        <v>399989.3894</v>
      </c>
      <c r="CH91" s="403">
        <f t="shared" si="144"/>
        <v>327715.9227</v>
      </c>
      <c r="CI91" s="403">
        <f t="shared" si="144"/>
        <v>584290.4925</v>
      </c>
      <c r="CJ91" s="403">
        <f t="shared" si="144"/>
        <v>359514.8333</v>
      </c>
      <c r="CK91" s="403">
        <f t="shared" si="144"/>
        <v>405822.1182</v>
      </c>
      <c r="CL91" s="403">
        <f t="shared" si="144"/>
        <v>163283.8354</v>
      </c>
      <c r="CM91" s="403">
        <f t="shared" si="144"/>
        <v>1005.273171</v>
      </c>
      <c r="CN91" s="403">
        <f t="shared" si="144"/>
        <v>352213.1526</v>
      </c>
      <c r="CO91" s="403">
        <f t="shared" si="144"/>
        <v>306794.8068</v>
      </c>
      <c r="CP91" s="403">
        <f t="shared" si="144"/>
        <v>360850.2344</v>
      </c>
      <c r="CQ91" s="403">
        <f t="shared" si="144"/>
        <v>452743.1592</v>
      </c>
      <c r="CR91" s="403">
        <f t="shared" si="144"/>
        <v>966145.1792</v>
      </c>
      <c r="CS91" s="403">
        <f t="shared" si="144"/>
        <v>237451.2097</v>
      </c>
      <c r="CT91" s="403">
        <f t="shared" si="144"/>
        <v>0</v>
      </c>
      <c r="CU91" s="403">
        <f t="shared" si="144"/>
        <v>0</v>
      </c>
      <c r="CV91" s="403">
        <f t="shared" si="144"/>
        <v>0</v>
      </c>
      <c r="CW91" s="403">
        <f t="shared" si="144"/>
        <v>0</v>
      </c>
      <c r="CX91" s="403">
        <f t="shared" si="144"/>
        <v>0</v>
      </c>
      <c r="CY91" s="403">
        <f t="shared" si="144"/>
        <v>0</v>
      </c>
      <c r="CZ91" s="403">
        <f t="shared" si="144"/>
        <v>0</v>
      </c>
      <c r="DA91" s="403">
        <f t="shared" si="144"/>
        <v>0</v>
      </c>
      <c r="DB91" s="403">
        <f t="shared" si="144"/>
        <v>0</v>
      </c>
      <c r="DC91" s="403">
        <f t="shared" si="144"/>
        <v>0</v>
      </c>
      <c r="DD91" s="403">
        <f t="shared" si="144"/>
        <v>0</v>
      </c>
      <c r="DE91" s="403">
        <f t="shared" si="144"/>
        <v>0</v>
      </c>
      <c r="DF91" s="403">
        <f t="shared" si="144"/>
        <v>0</v>
      </c>
      <c r="DG91" s="403">
        <f t="shared" si="144"/>
        <v>0</v>
      </c>
      <c r="DH91" s="403">
        <f t="shared" si="144"/>
        <v>0</v>
      </c>
      <c r="DI91" s="403">
        <f t="shared" si="144"/>
        <v>0</v>
      </c>
      <c r="DJ91" s="403">
        <f t="shared" si="144"/>
        <v>0</v>
      </c>
      <c r="DK91" s="403">
        <f t="shared" si="144"/>
        <v>0</v>
      </c>
      <c r="DL91" s="403">
        <f t="shared" si="144"/>
        <v>0</v>
      </c>
      <c r="DM91" s="403">
        <f t="shared" si="144"/>
        <v>0</v>
      </c>
      <c r="DN91" s="403">
        <f t="shared" si="144"/>
        <v>0</v>
      </c>
      <c r="DO91" s="403">
        <f t="shared" si="144"/>
        <v>0</v>
      </c>
      <c r="DP91" s="403">
        <f t="shared" si="144"/>
        <v>0</v>
      </c>
      <c r="DQ91" s="403">
        <f t="shared" si="144"/>
        <v>0</v>
      </c>
      <c r="DR91" s="403">
        <f t="shared" si="144"/>
        <v>0</v>
      </c>
      <c r="DS91" s="403">
        <f t="shared" si="144"/>
        <v>0</v>
      </c>
      <c r="DT91" s="403">
        <f t="shared" si="144"/>
        <v>0</v>
      </c>
      <c r="DU91" s="403">
        <f t="shared" si="144"/>
        <v>0</v>
      </c>
      <c r="DV91" s="403">
        <f t="shared" si="144"/>
        <v>0</v>
      </c>
      <c r="DW91" s="403">
        <f t="shared" si="144"/>
        <v>0</v>
      </c>
      <c r="DX91" s="403">
        <f t="shared" si="144"/>
        <v>0</v>
      </c>
      <c r="DY91" s="403">
        <f t="shared" si="144"/>
        <v>0</v>
      </c>
      <c r="DZ91" s="403">
        <f t="shared" si="144"/>
        <v>0</v>
      </c>
      <c r="EA91" s="403">
        <f t="shared" si="144"/>
        <v>0</v>
      </c>
      <c r="EB91" s="403">
        <f t="shared" si="144"/>
        <v>0</v>
      </c>
      <c r="EC91" s="403">
        <f t="shared" si="144"/>
        <v>0</v>
      </c>
      <c r="EE91" s="403">
        <f t="shared" ref="EE91:GP91" si="145">IF(and($A91-EE$66&gt;=0,$A91-EE$67&lt;0),EE$74,0)</f>
        <v>0</v>
      </c>
      <c r="EF91" s="403">
        <f t="shared" si="145"/>
        <v>248260.5489</v>
      </c>
      <c r="EG91" s="403">
        <f t="shared" si="145"/>
        <v>286287.7069</v>
      </c>
      <c r="EH91" s="403">
        <f t="shared" si="145"/>
        <v>295131.778</v>
      </c>
      <c r="EI91" s="403">
        <f t="shared" si="145"/>
        <v>0</v>
      </c>
      <c r="EJ91" s="403">
        <f t="shared" si="145"/>
        <v>0</v>
      </c>
      <c r="EK91" s="403">
        <f t="shared" si="145"/>
        <v>0</v>
      </c>
      <c r="EL91" s="403">
        <f t="shared" si="145"/>
        <v>0</v>
      </c>
      <c r="EM91" s="403">
        <f t="shared" si="145"/>
        <v>0</v>
      </c>
      <c r="EN91" s="403">
        <f t="shared" si="145"/>
        <v>0</v>
      </c>
      <c r="EO91" s="403">
        <f t="shared" si="145"/>
        <v>0</v>
      </c>
      <c r="EP91" s="403">
        <f t="shared" si="145"/>
        <v>0</v>
      </c>
      <c r="EQ91" s="403">
        <f t="shared" si="145"/>
        <v>0</v>
      </c>
      <c r="ER91" s="403">
        <f t="shared" si="145"/>
        <v>0</v>
      </c>
      <c r="ES91" s="403">
        <f t="shared" si="145"/>
        <v>0</v>
      </c>
      <c r="ET91" s="403">
        <f t="shared" si="145"/>
        <v>0</v>
      </c>
      <c r="EU91" s="403">
        <f t="shared" si="145"/>
        <v>0</v>
      </c>
      <c r="EV91" s="403">
        <f t="shared" si="145"/>
        <v>0</v>
      </c>
      <c r="EW91" s="403">
        <f t="shared" si="145"/>
        <v>0</v>
      </c>
      <c r="EX91" s="403">
        <f t="shared" si="145"/>
        <v>0</v>
      </c>
      <c r="EY91" s="403">
        <f t="shared" si="145"/>
        <v>0</v>
      </c>
      <c r="EZ91" s="403">
        <f t="shared" si="145"/>
        <v>0</v>
      </c>
      <c r="FA91" s="403">
        <f t="shared" si="145"/>
        <v>0</v>
      </c>
      <c r="FB91" s="403">
        <f t="shared" si="145"/>
        <v>0</v>
      </c>
      <c r="FC91" s="403">
        <f t="shared" si="145"/>
        <v>0</v>
      </c>
      <c r="FD91" s="403">
        <f t="shared" si="145"/>
        <v>0</v>
      </c>
      <c r="FE91" s="403">
        <f t="shared" si="145"/>
        <v>0</v>
      </c>
      <c r="FF91" s="403">
        <f t="shared" si="145"/>
        <v>0</v>
      </c>
      <c r="FG91" s="403">
        <f t="shared" si="145"/>
        <v>0</v>
      </c>
      <c r="FH91" s="403">
        <f t="shared" si="145"/>
        <v>0</v>
      </c>
      <c r="FI91" s="403">
        <f t="shared" si="145"/>
        <v>0</v>
      </c>
      <c r="FJ91" s="403">
        <f t="shared" si="145"/>
        <v>0</v>
      </c>
      <c r="FK91" s="403">
        <f t="shared" si="145"/>
        <v>0</v>
      </c>
      <c r="FL91" s="403">
        <f t="shared" si="145"/>
        <v>0</v>
      </c>
      <c r="FM91" s="403">
        <f t="shared" si="145"/>
        <v>0</v>
      </c>
      <c r="FN91" s="403">
        <f t="shared" si="145"/>
        <v>0</v>
      </c>
      <c r="FO91" s="403">
        <f t="shared" si="145"/>
        <v>0</v>
      </c>
      <c r="FP91" s="403">
        <f t="shared" si="145"/>
        <v>0</v>
      </c>
      <c r="FQ91" s="403">
        <f t="shared" si="145"/>
        <v>0</v>
      </c>
      <c r="FR91" s="403">
        <f t="shared" si="145"/>
        <v>0</v>
      </c>
      <c r="FS91" s="403">
        <f t="shared" si="145"/>
        <v>0</v>
      </c>
      <c r="FT91" s="403">
        <f t="shared" si="145"/>
        <v>0</v>
      </c>
      <c r="FU91" s="403">
        <f t="shared" si="145"/>
        <v>0</v>
      </c>
      <c r="FV91" s="403">
        <f t="shared" si="145"/>
        <v>0</v>
      </c>
      <c r="FW91" s="403">
        <f t="shared" si="145"/>
        <v>0</v>
      </c>
      <c r="FX91" s="403">
        <f t="shared" si="145"/>
        <v>0</v>
      </c>
      <c r="FY91" s="403">
        <f t="shared" si="145"/>
        <v>0</v>
      </c>
      <c r="FZ91" s="403">
        <f t="shared" si="145"/>
        <v>0</v>
      </c>
      <c r="GA91" s="403">
        <f t="shared" si="145"/>
        <v>0</v>
      </c>
      <c r="GB91" s="403">
        <f t="shared" si="145"/>
        <v>0</v>
      </c>
      <c r="GC91" s="403">
        <f t="shared" si="145"/>
        <v>0</v>
      </c>
      <c r="GD91" s="403">
        <f t="shared" si="145"/>
        <v>0</v>
      </c>
      <c r="GE91" s="403">
        <f t="shared" si="145"/>
        <v>0</v>
      </c>
      <c r="GF91" s="403">
        <f t="shared" si="145"/>
        <v>0</v>
      </c>
      <c r="GG91" s="403">
        <f t="shared" si="145"/>
        <v>0</v>
      </c>
      <c r="GH91" s="403">
        <f t="shared" si="145"/>
        <v>0</v>
      </c>
      <c r="GI91" s="403">
        <f t="shared" si="145"/>
        <v>0</v>
      </c>
      <c r="GJ91" s="403">
        <f t="shared" si="145"/>
        <v>0</v>
      </c>
      <c r="GK91" s="403">
        <f t="shared" si="145"/>
        <v>0</v>
      </c>
      <c r="GL91" s="403">
        <f t="shared" si="145"/>
        <v>0</v>
      </c>
      <c r="GM91" s="403">
        <f t="shared" si="145"/>
        <v>0</v>
      </c>
      <c r="GN91" s="403">
        <f t="shared" si="145"/>
        <v>0</v>
      </c>
      <c r="GO91" s="403">
        <f t="shared" si="145"/>
        <v>0</v>
      </c>
      <c r="GP91" s="403">
        <f t="shared" si="145"/>
        <v>0</v>
      </c>
      <c r="GQ91" s="403"/>
      <c r="GR91" s="403">
        <f t="shared" ref="GR91:JC91" si="146">IF(and($A91-GR$66&gt;=0,$A91-GR$67&lt;0),GR$74,0)</f>
        <v>0</v>
      </c>
      <c r="GS91" s="403">
        <f t="shared" si="146"/>
        <v>0</v>
      </c>
      <c r="GT91" s="403">
        <f t="shared" si="146"/>
        <v>0</v>
      </c>
      <c r="GU91" s="403">
        <f t="shared" si="146"/>
        <v>0</v>
      </c>
      <c r="GV91" s="403">
        <f t="shared" si="146"/>
        <v>0</v>
      </c>
      <c r="GW91" s="403">
        <f t="shared" si="146"/>
        <v>0</v>
      </c>
      <c r="GX91" s="403">
        <f t="shared" si="146"/>
        <v>0</v>
      </c>
      <c r="GY91" s="403">
        <f t="shared" si="146"/>
        <v>0</v>
      </c>
      <c r="GZ91" s="403">
        <f t="shared" si="146"/>
        <v>0</v>
      </c>
      <c r="HA91" s="403">
        <f t="shared" si="146"/>
        <v>0</v>
      </c>
      <c r="HB91" s="403">
        <f t="shared" si="146"/>
        <v>0</v>
      </c>
      <c r="HC91" s="403">
        <f t="shared" si="146"/>
        <v>0</v>
      </c>
      <c r="HD91" s="403">
        <f t="shared" si="146"/>
        <v>0</v>
      </c>
      <c r="HE91" s="403">
        <f t="shared" si="146"/>
        <v>0</v>
      </c>
      <c r="HF91" s="403">
        <f t="shared" si="146"/>
        <v>0</v>
      </c>
      <c r="HG91" s="403">
        <f t="shared" si="146"/>
        <v>0</v>
      </c>
      <c r="HH91" s="403">
        <f t="shared" si="146"/>
        <v>0</v>
      </c>
      <c r="HI91" s="403">
        <f t="shared" si="146"/>
        <v>0</v>
      </c>
      <c r="HJ91" s="403">
        <f t="shared" si="146"/>
        <v>0</v>
      </c>
      <c r="HK91" s="403">
        <f t="shared" si="146"/>
        <v>0</v>
      </c>
      <c r="HL91" s="403">
        <f t="shared" si="146"/>
        <v>0</v>
      </c>
      <c r="HM91" s="403">
        <f t="shared" si="146"/>
        <v>0</v>
      </c>
      <c r="HN91" s="403">
        <f t="shared" si="146"/>
        <v>0</v>
      </c>
      <c r="HO91" s="403">
        <f t="shared" si="146"/>
        <v>0</v>
      </c>
      <c r="HP91" s="403">
        <f t="shared" si="146"/>
        <v>0</v>
      </c>
      <c r="HQ91" s="403">
        <f t="shared" si="146"/>
        <v>0</v>
      </c>
      <c r="HR91" s="403">
        <f t="shared" si="146"/>
        <v>0</v>
      </c>
      <c r="HS91" s="403">
        <f t="shared" si="146"/>
        <v>0</v>
      </c>
      <c r="HT91" s="403">
        <f t="shared" si="146"/>
        <v>0</v>
      </c>
      <c r="HU91" s="403">
        <f t="shared" si="146"/>
        <v>0</v>
      </c>
      <c r="HV91" s="403">
        <f t="shared" si="146"/>
        <v>0</v>
      </c>
      <c r="HW91" s="403">
        <f t="shared" si="146"/>
        <v>0</v>
      </c>
      <c r="HX91" s="403">
        <f t="shared" si="146"/>
        <v>0</v>
      </c>
      <c r="HY91" s="403">
        <f t="shared" si="146"/>
        <v>0</v>
      </c>
      <c r="HZ91" s="403">
        <f t="shared" si="146"/>
        <v>0</v>
      </c>
      <c r="IA91" s="403">
        <f t="shared" si="146"/>
        <v>0</v>
      </c>
      <c r="IB91" s="403">
        <f t="shared" si="146"/>
        <v>0</v>
      </c>
      <c r="IC91" s="403">
        <f t="shared" si="146"/>
        <v>0</v>
      </c>
      <c r="ID91" s="403">
        <f t="shared" si="146"/>
        <v>0</v>
      </c>
      <c r="IE91" s="403">
        <f t="shared" si="146"/>
        <v>0</v>
      </c>
      <c r="IF91" s="403">
        <f t="shared" si="146"/>
        <v>0</v>
      </c>
      <c r="IG91" s="403">
        <f t="shared" si="146"/>
        <v>0</v>
      </c>
      <c r="IH91" s="403">
        <f t="shared" si="146"/>
        <v>0</v>
      </c>
      <c r="II91" s="403">
        <f t="shared" si="146"/>
        <v>0</v>
      </c>
      <c r="IJ91" s="403">
        <f t="shared" si="146"/>
        <v>0</v>
      </c>
      <c r="IK91" s="403">
        <f t="shared" si="146"/>
        <v>0</v>
      </c>
      <c r="IL91" s="403">
        <f t="shared" si="146"/>
        <v>0</v>
      </c>
      <c r="IM91" s="403">
        <f t="shared" si="146"/>
        <v>0</v>
      </c>
      <c r="IN91" s="403">
        <f t="shared" si="146"/>
        <v>0</v>
      </c>
      <c r="IO91" s="403">
        <f t="shared" si="146"/>
        <v>0</v>
      </c>
      <c r="IP91" s="403">
        <f t="shared" si="146"/>
        <v>0</v>
      </c>
      <c r="IQ91" s="403">
        <f t="shared" si="146"/>
        <v>0</v>
      </c>
      <c r="IR91" s="403">
        <f t="shared" si="146"/>
        <v>0</v>
      </c>
      <c r="IS91" s="403">
        <f t="shared" si="146"/>
        <v>0</v>
      </c>
      <c r="IT91" s="403">
        <f t="shared" si="146"/>
        <v>0</v>
      </c>
      <c r="IU91" s="403">
        <f t="shared" si="146"/>
        <v>0</v>
      </c>
      <c r="IV91" s="403">
        <f t="shared" si="146"/>
        <v>0</v>
      </c>
      <c r="IW91" s="403">
        <f t="shared" si="146"/>
        <v>0</v>
      </c>
      <c r="IX91" s="403">
        <f t="shared" si="146"/>
        <v>0</v>
      </c>
      <c r="IY91" s="403">
        <f t="shared" si="146"/>
        <v>0</v>
      </c>
      <c r="IZ91" s="403">
        <f t="shared" si="146"/>
        <v>0</v>
      </c>
      <c r="JA91" s="403">
        <f t="shared" si="146"/>
        <v>0</v>
      </c>
      <c r="JB91" s="403">
        <f t="shared" si="146"/>
        <v>0</v>
      </c>
      <c r="JC91" s="403">
        <f t="shared" si="146"/>
        <v>0</v>
      </c>
      <c r="JD91" s="403"/>
      <c r="JE91" s="403">
        <f t="shared" ref="JE91:LP91" si="147">IF(and($A91-JE$66&gt;=0,$A91-JE$67&lt;0),JE$74,0)</f>
        <v>0</v>
      </c>
      <c r="JF91" s="403">
        <f t="shared" si="147"/>
        <v>0</v>
      </c>
      <c r="JG91" s="403">
        <f t="shared" si="147"/>
        <v>0</v>
      </c>
      <c r="JH91" s="403">
        <f t="shared" si="147"/>
        <v>0</v>
      </c>
      <c r="JI91" s="403">
        <f t="shared" si="147"/>
        <v>0</v>
      </c>
      <c r="JJ91" s="403">
        <f t="shared" si="147"/>
        <v>0</v>
      </c>
      <c r="JK91" s="403">
        <f t="shared" si="147"/>
        <v>0</v>
      </c>
      <c r="JL91" s="403">
        <f t="shared" si="147"/>
        <v>0</v>
      </c>
      <c r="JM91" s="403">
        <f t="shared" si="147"/>
        <v>0</v>
      </c>
      <c r="JN91" s="403">
        <f t="shared" si="147"/>
        <v>0</v>
      </c>
      <c r="JO91" s="403">
        <f t="shared" si="147"/>
        <v>0</v>
      </c>
      <c r="JP91" s="403">
        <f t="shared" si="147"/>
        <v>0</v>
      </c>
      <c r="JQ91" s="403">
        <f t="shared" si="147"/>
        <v>0</v>
      </c>
      <c r="JR91" s="403">
        <f t="shared" si="147"/>
        <v>0</v>
      </c>
      <c r="JS91" s="403">
        <f t="shared" si="147"/>
        <v>0</v>
      </c>
      <c r="JT91" s="403">
        <f t="shared" si="147"/>
        <v>0</v>
      </c>
      <c r="JU91" s="403">
        <f t="shared" si="147"/>
        <v>0</v>
      </c>
      <c r="JV91" s="403">
        <f t="shared" si="147"/>
        <v>0</v>
      </c>
      <c r="JW91" s="403">
        <f t="shared" si="147"/>
        <v>0</v>
      </c>
      <c r="JX91" s="403">
        <f t="shared" si="147"/>
        <v>0</v>
      </c>
      <c r="JY91" s="403">
        <f t="shared" si="147"/>
        <v>0</v>
      </c>
      <c r="JZ91" s="403">
        <f t="shared" si="147"/>
        <v>0</v>
      </c>
      <c r="KA91" s="403">
        <f t="shared" si="147"/>
        <v>0</v>
      </c>
      <c r="KB91" s="403">
        <f t="shared" si="147"/>
        <v>0</v>
      </c>
      <c r="KC91" s="403">
        <f t="shared" si="147"/>
        <v>0</v>
      </c>
      <c r="KD91" s="403">
        <f t="shared" si="147"/>
        <v>0</v>
      </c>
      <c r="KE91" s="403">
        <f t="shared" si="147"/>
        <v>0</v>
      </c>
      <c r="KF91" s="403">
        <f t="shared" si="147"/>
        <v>0</v>
      </c>
      <c r="KG91" s="403">
        <f t="shared" si="147"/>
        <v>0</v>
      </c>
      <c r="KH91" s="403">
        <f t="shared" si="147"/>
        <v>0</v>
      </c>
      <c r="KI91" s="403">
        <f t="shared" si="147"/>
        <v>0</v>
      </c>
      <c r="KJ91" s="403">
        <f t="shared" si="147"/>
        <v>0</v>
      </c>
      <c r="KK91" s="403">
        <f t="shared" si="147"/>
        <v>0</v>
      </c>
      <c r="KL91" s="403">
        <f t="shared" si="147"/>
        <v>0</v>
      </c>
      <c r="KM91" s="403">
        <f t="shared" si="147"/>
        <v>0</v>
      </c>
      <c r="KN91" s="403">
        <f t="shared" si="147"/>
        <v>0</v>
      </c>
      <c r="KO91" s="403">
        <f t="shared" si="147"/>
        <v>0</v>
      </c>
      <c r="KP91" s="403">
        <f t="shared" si="147"/>
        <v>0</v>
      </c>
      <c r="KQ91" s="403">
        <f t="shared" si="147"/>
        <v>0</v>
      </c>
      <c r="KR91" s="403">
        <f t="shared" si="147"/>
        <v>0</v>
      </c>
      <c r="KS91" s="403">
        <f t="shared" si="147"/>
        <v>0</v>
      </c>
      <c r="KT91" s="403">
        <f t="shared" si="147"/>
        <v>0</v>
      </c>
      <c r="KU91" s="403">
        <f t="shared" si="147"/>
        <v>0</v>
      </c>
      <c r="KV91" s="403">
        <f t="shared" si="147"/>
        <v>0</v>
      </c>
      <c r="KW91" s="403">
        <f t="shared" si="147"/>
        <v>0</v>
      </c>
      <c r="KX91" s="403">
        <f t="shared" si="147"/>
        <v>0</v>
      </c>
      <c r="KY91" s="403">
        <f t="shared" si="147"/>
        <v>0</v>
      </c>
      <c r="KZ91" s="403">
        <f t="shared" si="147"/>
        <v>0</v>
      </c>
      <c r="LA91" s="403">
        <f t="shared" si="147"/>
        <v>0</v>
      </c>
      <c r="LB91" s="403">
        <f t="shared" si="147"/>
        <v>0</v>
      </c>
      <c r="LC91" s="403">
        <f t="shared" si="147"/>
        <v>0</v>
      </c>
      <c r="LD91" s="403">
        <f t="shared" si="147"/>
        <v>0</v>
      </c>
      <c r="LE91" s="403">
        <f t="shared" si="147"/>
        <v>0</v>
      </c>
      <c r="LF91" s="403">
        <f t="shared" si="147"/>
        <v>0</v>
      </c>
      <c r="LG91" s="403">
        <f t="shared" si="147"/>
        <v>0</v>
      </c>
      <c r="LH91" s="403">
        <f t="shared" si="147"/>
        <v>0</v>
      </c>
      <c r="LI91" s="403">
        <f t="shared" si="147"/>
        <v>0</v>
      </c>
      <c r="LJ91" s="403">
        <f t="shared" si="147"/>
        <v>0</v>
      </c>
      <c r="LK91" s="403">
        <f t="shared" si="147"/>
        <v>0</v>
      </c>
      <c r="LL91" s="403">
        <f t="shared" si="147"/>
        <v>0</v>
      </c>
      <c r="LM91" s="403">
        <f t="shared" si="147"/>
        <v>0</v>
      </c>
      <c r="LN91" s="403">
        <f t="shared" si="147"/>
        <v>0</v>
      </c>
      <c r="LO91" s="403">
        <f t="shared" si="147"/>
        <v>0</v>
      </c>
      <c r="LP91" s="403">
        <f t="shared" si="147"/>
        <v>0</v>
      </c>
    </row>
    <row r="92">
      <c r="A92" s="331" t="str">
        <f t="shared" si="77"/>
        <v>09-2026</v>
      </c>
      <c r="B92" s="346">
        <f t="shared" si="70"/>
        <v>13166000.13</v>
      </c>
      <c r="C92" s="346">
        <f t="shared" si="71"/>
        <v>1.615388449</v>
      </c>
      <c r="D92" s="346"/>
      <c r="E92" s="403">
        <f t="shared" ref="E92:BP92" si="148">IF(and($A92-E$66&gt;=0,$A92-E$67&lt;0),E$74,0)</f>
        <v>0</v>
      </c>
      <c r="F92" s="403">
        <f t="shared" si="148"/>
        <v>0</v>
      </c>
      <c r="G92" s="403">
        <f t="shared" si="148"/>
        <v>0</v>
      </c>
      <c r="H92" s="403">
        <f t="shared" si="148"/>
        <v>0</v>
      </c>
      <c r="I92" s="403">
        <f t="shared" si="148"/>
        <v>0</v>
      </c>
      <c r="J92" s="403">
        <f t="shared" si="148"/>
        <v>0</v>
      </c>
      <c r="K92" s="403">
        <f t="shared" si="148"/>
        <v>0</v>
      </c>
      <c r="L92" s="403">
        <f t="shared" si="148"/>
        <v>0</v>
      </c>
      <c r="M92" s="403">
        <f t="shared" si="148"/>
        <v>0</v>
      </c>
      <c r="N92" s="403">
        <f t="shared" si="148"/>
        <v>0</v>
      </c>
      <c r="O92" s="403">
        <f t="shared" si="148"/>
        <v>0</v>
      </c>
      <c r="P92" s="403">
        <f t="shared" si="148"/>
        <v>0</v>
      </c>
      <c r="Q92" s="403">
        <f t="shared" si="148"/>
        <v>0</v>
      </c>
      <c r="R92" s="403">
        <f t="shared" si="148"/>
        <v>0</v>
      </c>
      <c r="S92" s="403">
        <f t="shared" si="148"/>
        <v>0</v>
      </c>
      <c r="T92" s="403">
        <f t="shared" si="148"/>
        <v>0</v>
      </c>
      <c r="U92" s="403">
        <f t="shared" si="148"/>
        <v>0</v>
      </c>
      <c r="V92" s="403">
        <f t="shared" si="148"/>
        <v>0</v>
      </c>
      <c r="W92" s="403">
        <f t="shared" si="148"/>
        <v>0</v>
      </c>
      <c r="X92" s="403">
        <f t="shared" si="148"/>
        <v>0</v>
      </c>
      <c r="Y92" s="403">
        <f t="shared" si="148"/>
        <v>0</v>
      </c>
      <c r="Z92" s="403">
        <f t="shared" si="148"/>
        <v>0</v>
      </c>
      <c r="AA92" s="403">
        <f t="shared" si="148"/>
        <v>0</v>
      </c>
      <c r="AB92" s="403">
        <f t="shared" si="148"/>
        <v>0</v>
      </c>
      <c r="AC92" s="403">
        <f t="shared" si="148"/>
        <v>0</v>
      </c>
      <c r="AD92" s="403">
        <f t="shared" si="148"/>
        <v>0</v>
      </c>
      <c r="AE92" s="403">
        <f t="shared" si="148"/>
        <v>0</v>
      </c>
      <c r="AF92" s="403">
        <f t="shared" si="148"/>
        <v>0</v>
      </c>
      <c r="AG92" s="403">
        <f t="shared" si="148"/>
        <v>0</v>
      </c>
      <c r="AH92" s="403">
        <f t="shared" si="148"/>
        <v>9142.22</v>
      </c>
      <c r="AI92" s="403">
        <f t="shared" si="148"/>
        <v>186686.77</v>
      </c>
      <c r="AJ92" s="403">
        <f t="shared" si="148"/>
        <v>42000</v>
      </c>
      <c r="AK92" s="403">
        <f t="shared" si="148"/>
        <v>271017.63</v>
      </c>
      <c r="AL92" s="403">
        <f t="shared" si="148"/>
        <v>5000</v>
      </c>
      <c r="AM92" s="403">
        <f t="shared" si="148"/>
        <v>127756.57</v>
      </c>
      <c r="AN92" s="403">
        <f t="shared" si="148"/>
        <v>237115.24</v>
      </c>
      <c r="AO92" s="403">
        <f t="shared" si="148"/>
        <v>158167.25</v>
      </c>
      <c r="AP92" s="403">
        <f t="shared" si="148"/>
        <v>103015</v>
      </c>
      <c r="AQ92" s="403">
        <f t="shared" si="148"/>
        <v>155500</v>
      </c>
      <c r="AR92" s="403">
        <f t="shared" si="148"/>
        <v>167620.78</v>
      </c>
      <c r="AS92" s="403">
        <f t="shared" si="148"/>
        <v>191134.2</v>
      </c>
      <c r="AT92" s="403">
        <f t="shared" si="148"/>
        <v>283068.43</v>
      </c>
      <c r="AU92" s="403">
        <f t="shared" si="148"/>
        <v>114804.31</v>
      </c>
      <c r="AV92" s="403">
        <f t="shared" si="148"/>
        <v>109785.34</v>
      </c>
      <c r="AW92" s="403">
        <f t="shared" si="148"/>
        <v>48000</v>
      </c>
      <c r="AX92" s="403">
        <f t="shared" si="148"/>
        <v>164702</v>
      </c>
      <c r="AY92" s="403">
        <f t="shared" si="148"/>
        <v>223255</v>
      </c>
      <c r="AZ92" s="403">
        <f t="shared" si="148"/>
        <v>72000</v>
      </c>
      <c r="BA92" s="403">
        <f t="shared" si="148"/>
        <v>97799.52</v>
      </c>
      <c r="BB92" s="403">
        <f t="shared" si="148"/>
        <v>242596.66</v>
      </c>
      <c r="BC92" s="403">
        <f t="shared" si="148"/>
        <v>108292.85</v>
      </c>
      <c r="BD92" s="403">
        <f t="shared" si="148"/>
        <v>238900</v>
      </c>
      <c r="BE92" s="403">
        <f t="shared" si="148"/>
        <v>101455.9</v>
      </c>
      <c r="BF92" s="403">
        <f t="shared" si="148"/>
        <v>23511.76</v>
      </c>
      <c r="BG92" s="403">
        <f t="shared" si="148"/>
        <v>20008.84</v>
      </c>
      <c r="BH92" s="403">
        <f t="shared" si="148"/>
        <v>77858.98</v>
      </c>
      <c r="BI92" s="403">
        <f t="shared" si="148"/>
        <v>45000</v>
      </c>
      <c r="BJ92" s="403">
        <f t="shared" si="148"/>
        <v>124565</v>
      </c>
      <c r="BK92" s="403">
        <f t="shared" si="148"/>
        <v>25000</v>
      </c>
      <c r="BL92" s="403">
        <f t="shared" si="148"/>
        <v>29885</v>
      </c>
      <c r="BM92" s="403">
        <f t="shared" si="148"/>
        <v>33809.25</v>
      </c>
      <c r="BN92" s="403">
        <f t="shared" si="148"/>
        <v>10969.85</v>
      </c>
      <c r="BO92" s="403">
        <f t="shared" si="148"/>
        <v>77861.76</v>
      </c>
      <c r="BP92" s="403">
        <f t="shared" si="148"/>
        <v>10058</v>
      </c>
      <c r="BQ92" s="403"/>
      <c r="BR92" s="403">
        <f t="shared" ref="BR92:EC92" si="149">IF(and($A92-BR$66&gt;=0,$A92-BR$67&lt;0),BR$74,0)</f>
        <v>255794.4211</v>
      </c>
      <c r="BS92" s="403">
        <f t="shared" si="149"/>
        <v>0</v>
      </c>
      <c r="BT92" s="403">
        <f t="shared" si="149"/>
        <v>0</v>
      </c>
      <c r="BU92" s="403">
        <f t="shared" si="149"/>
        <v>0</v>
      </c>
      <c r="BV92" s="403">
        <f t="shared" si="149"/>
        <v>178015.6524</v>
      </c>
      <c r="BW92" s="403">
        <f t="shared" si="149"/>
        <v>166512.3011</v>
      </c>
      <c r="BX92" s="403">
        <f t="shared" si="149"/>
        <v>211667.1873</v>
      </c>
      <c r="BY92" s="403">
        <f t="shared" si="149"/>
        <v>212555.7791</v>
      </c>
      <c r="BZ92" s="403">
        <f t="shared" si="149"/>
        <v>198044.1868</v>
      </c>
      <c r="CA92" s="403">
        <f t="shared" si="149"/>
        <v>745030.763</v>
      </c>
      <c r="CB92" s="403">
        <f t="shared" si="149"/>
        <v>293566.0826</v>
      </c>
      <c r="CC92" s="403">
        <f t="shared" si="149"/>
        <v>142341.1049</v>
      </c>
      <c r="CD92" s="403">
        <f t="shared" si="149"/>
        <v>200215.6501</v>
      </c>
      <c r="CE92" s="403">
        <f t="shared" si="149"/>
        <v>290322.0251</v>
      </c>
      <c r="CF92" s="403">
        <f t="shared" si="149"/>
        <v>342096.5415</v>
      </c>
      <c r="CG92" s="403">
        <f t="shared" si="149"/>
        <v>399989.3894</v>
      </c>
      <c r="CH92" s="403">
        <f t="shared" si="149"/>
        <v>327715.9227</v>
      </c>
      <c r="CI92" s="403">
        <f t="shared" si="149"/>
        <v>584290.4925</v>
      </c>
      <c r="CJ92" s="403">
        <f t="shared" si="149"/>
        <v>359514.8333</v>
      </c>
      <c r="CK92" s="403">
        <f t="shared" si="149"/>
        <v>405822.1182</v>
      </c>
      <c r="CL92" s="403">
        <f t="shared" si="149"/>
        <v>163283.8354</v>
      </c>
      <c r="CM92" s="403">
        <f t="shared" si="149"/>
        <v>1005.273171</v>
      </c>
      <c r="CN92" s="403">
        <f t="shared" si="149"/>
        <v>352213.1526</v>
      </c>
      <c r="CO92" s="403">
        <f t="shared" si="149"/>
        <v>306794.8068</v>
      </c>
      <c r="CP92" s="403">
        <f t="shared" si="149"/>
        <v>360850.2344</v>
      </c>
      <c r="CQ92" s="403">
        <f t="shared" si="149"/>
        <v>452743.1592</v>
      </c>
      <c r="CR92" s="403">
        <f t="shared" si="149"/>
        <v>966145.1792</v>
      </c>
      <c r="CS92" s="403">
        <f t="shared" si="149"/>
        <v>237451.2097</v>
      </c>
      <c r="CT92" s="403">
        <f t="shared" si="149"/>
        <v>244994.6872</v>
      </c>
      <c r="CU92" s="403">
        <f t="shared" si="149"/>
        <v>0</v>
      </c>
      <c r="CV92" s="403">
        <f t="shared" si="149"/>
        <v>0</v>
      </c>
      <c r="CW92" s="403">
        <f t="shared" si="149"/>
        <v>0</v>
      </c>
      <c r="CX92" s="403">
        <f t="shared" si="149"/>
        <v>0</v>
      </c>
      <c r="CY92" s="403">
        <f t="shared" si="149"/>
        <v>0</v>
      </c>
      <c r="CZ92" s="403">
        <f t="shared" si="149"/>
        <v>0</v>
      </c>
      <c r="DA92" s="403">
        <f t="shared" si="149"/>
        <v>0</v>
      </c>
      <c r="DB92" s="403">
        <f t="shared" si="149"/>
        <v>0</v>
      </c>
      <c r="DC92" s="403">
        <f t="shared" si="149"/>
        <v>0</v>
      </c>
      <c r="DD92" s="403">
        <f t="shared" si="149"/>
        <v>0</v>
      </c>
      <c r="DE92" s="403">
        <f t="shared" si="149"/>
        <v>0</v>
      </c>
      <c r="DF92" s="403">
        <f t="shared" si="149"/>
        <v>0</v>
      </c>
      <c r="DG92" s="403">
        <f t="shared" si="149"/>
        <v>0</v>
      </c>
      <c r="DH92" s="403">
        <f t="shared" si="149"/>
        <v>0</v>
      </c>
      <c r="DI92" s="403">
        <f t="shared" si="149"/>
        <v>0</v>
      </c>
      <c r="DJ92" s="403">
        <f t="shared" si="149"/>
        <v>0</v>
      </c>
      <c r="DK92" s="403">
        <f t="shared" si="149"/>
        <v>0</v>
      </c>
      <c r="DL92" s="403">
        <f t="shared" si="149"/>
        <v>0</v>
      </c>
      <c r="DM92" s="403">
        <f t="shared" si="149"/>
        <v>0</v>
      </c>
      <c r="DN92" s="403">
        <f t="shared" si="149"/>
        <v>0</v>
      </c>
      <c r="DO92" s="403">
        <f t="shared" si="149"/>
        <v>0</v>
      </c>
      <c r="DP92" s="403">
        <f t="shared" si="149"/>
        <v>0</v>
      </c>
      <c r="DQ92" s="403">
        <f t="shared" si="149"/>
        <v>0</v>
      </c>
      <c r="DR92" s="403">
        <f t="shared" si="149"/>
        <v>0</v>
      </c>
      <c r="DS92" s="403">
        <f t="shared" si="149"/>
        <v>0</v>
      </c>
      <c r="DT92" s="403">
        <f t="shared" si="149"/>
        <v>0</v>
      </c>
      <c r="DU92" s="403">
        <f t="shared" si="149"/>
        <v>0</v>
      </c>
      <c r="DV92" s="403">
        <f t="shared" si="149"/>
        <v>0</v>
      </c>
      <c r="DW92" s="403">
        <f t="shared" si="149"/>
        <v>0</v>
      </c>
      <c r="DX92" s="403">
        <f t="shared" si="149"/>
        <v>0</v>
      </c>
      <c r="DY92" s="403">
        <f t="shared" si="149"/>
        <v>0</v>
      </c>
      <c r="DZ92" s="403">
        <f t="shared" si="149"/>
        <v>0</v>
      </c>
      <c r="EA92" s="403">
        <f t="shared" si="149"/>
        <v>0</v>
      </c>
      <c r="EB92" s="403">
        <f t="shared" si="149"/>
        <v>0</v>
      </c>
      <c r="EC92" s="403">
        <f t="shared" si="149"/>
        <v>0</v>
      </c>
      <c r="EE92" s="403">
        <f t="shared" ref="EE92:GP92" si="150">IF(and($A92-EE$66&gt;=0,$A92-EE$67&lt;0),EE$74,0)</f>
        <v>0</v>
      </c>
      <c r="EF92" s="403">
        <f t="shared" si="150"/>
        <v>248260.5489</v>
      </c>
      <c r="EG92" s="403">
        <f t="shared" si="150"/>
        <v>286287.7069</v>
      </c>
      <c r="EH92" s="403">
        <f t="shared" si="150"/>
        <v>295131.778</v>
      </c>
      <c r="EI92" s="403">
        <f t="shared" si="150"/>
        <v>0</v>
      </c>
      <c r="EJ92" s="403">
        <f t="shared" si="150"/>
        <v>0</v>
      </c>
      <c r="EK92" s="403">
        <f t="shared" si="150"/>
        <v>0</v>
      </c>
      <c r="EL92" s="403">
        <f t="shared" si="150"/>
        <v>0</v>
      </c>
      <c r="EM92" s="403">
        <f t="shared" si="150"/>
        <v>0</v>
      </c>
      <c r="EN92" s="403">
        <f t="shared" si="150"/>
        <v>0</v>
      </c>
      <c r="EO92" s="403">
        <f t="shared" si="150"/>
        <v>0</v>
      </c>
      <c r="EP92" s="403">
        <f t="shared" si="150"/>
        <v>0</v>
      </c>
      <c r="EQ92" s="403">
        <f t="shared" si="150"/>
        <v>0</v>
      </c>
      <c r="ER92" s="403">
        <f t="shared" si="150"/>
        <v>0</v>
      </c>
      <c r="ES92" s="403">
        <f t="shared" si="150"/>
        <v>0</v>
      </c>
      <c r="ET92" s="403">
        <f t="shared" si="150"/>
        <v>0</v>
      </c>
      <c r="EU92" s="403">
        <f t="shared" si="150"/>
        <v>0</v>
      </c>
      <c r="EV92" s="403">
        <f t="shared" si="150"/>
        <v>0</v>
      </c>
      <c r="EW92" s="403">
        <f t="shared" si="150"/>
        <v>0</v>
      </c>
      <c r="EX92" s="403">
        <f t="shared" si="150"/>
        <v>0</v>
      </c>
      <c r="EY92" s="403">
        <f t="shared" si="150"/>
        <v>0</v>
      </c>
      <c r="EZ92" s="403">
        <f t="shared" si="150"/>
        <v>0</v>
      </c>
      <c r="FA92" s="403">
        <f t="shared" si="150"/>
        <v>0</v>
      </c>
      <c r="FB92" s="403">
        <f t="shared" si="150"/>
        <v>0</v>
      </c>
      <c r="FC92" s="403">
        <f t="shared" si="150"/>
        <v>0</v>
      </c>
      <c r="FD92" s="403">
        <f t="shared" si="150"/>
        <v>0</v>
      </c>
      <c r="FE92" s="403">
        <f t="shared" si="150"/>
        <v>0</v>
      </c>
      <c r="FF92" s="403">
        <f t="shared" si="150"/>
        <v>0</v>
      </c>
      <c r="FG92" s="403">
        <f t="shared" si="150"/>
        <v>0</v>
      </c>
      <c r="FH92" s="403">
        <f t="shared" si="150"/>
        <v>0</v>
      </c>
      <c r="FI92" s="403">
        <f t="shared" si="150"/>
        <v>0</v>
      </c>
      <c r="FJ92" s="403">
        <f t="shared" si="150"/>
        <v>0</v>
      </c>
      <c r="FK92" s="403">
        <f t="shared" si="150"/>
        <v>0</v>
      </c>
      <c r="FL92" s="403">
        <f t="shared" si="150"/>
        <v>0</v>
      </c>
      <c r="FM92" s="403">
        <f t="shared" si="150"/>
        <v>0</v>
      </c>
      <c r="FN92" s="403">
        <f t="shared" si="150"/>
        <v>0</v>
      </c>
      <c r="FO92" s="403">
        <f t="shared" si="150"/>
        <v>0</v>
      </c>
      <c r="FP92" s="403">
        <f t="shared" si="150"/>
        <v>0</v>
      </c>
      <c r="FQ92" s="403">
        <f t="shared" si="150"/>
        <v>0</v>
      </c>
      <c r="FR92" s="403">
        <f t="shared" si="150"/>
        <v>0</v>
      </c>
      <c r="FS92" s="403">
        <f t="shared" si="150"/>
        <v>0</v>
      </c>
      <c r="FT92" s="403">
        <f t="shared" si="150"/>
        <v>0</v>
      </c>
      <c r="FU92" s="403">
        <f t="shared" si="150"/>
        <v>0</v>
      </c>
      <c r="FV92" s="403">
        <f t="shared" si="150"/>
        <v>0</v>
      </c>
      <c r="FW92" s="403">
        <f t="shared" si="150"/>
        <v>0</v>
      </c>
      <c r="FX92" s="403">
        <f t="shared" si="150"/>
        <v>0</v>
      </c>
      <c r="FY92" s="403">
        <f t="shared" si="150"/>
        <v>0</v>
      </c>
      <c r="FZ92" s="403">
        <f t="shared" si="150"/>
        <v>0</v>
      </c>
      <c r="GA92" s="403">
        <f t="shared" si="150"/>
        <v>0</v>
      </c>
      <c r="GB92" s="403">
        <f t="shared" si="150"/>
        <v>0</v>
      </c>
      <c r="GC92" s="403">
        <f t="shared" si="150"/>
        <v>0</v>
      </c>
      <c r="GD92" s="403">
        <f t="shared" si="150"/>
        <v>0</v>
      </c>
      <c r="GE92" s="403">
        <f t="shared" si="150"/>
        <v>0</v>
      </c>
      <c r="GF92" s="403">
        <f t="shared" si="150"/>
        <v>0</v>
      </c>
      <c r="GG92" s="403">
        <f t="shared" si="150"/>
        <v>0</v>
      </c>
      <c r="GH92" s="403">
        <f t="shared" si="150"/>
        <v>0</v>
      </c>
      <c r="GI92" s="403">
        <f t="shared" si="150"/>
        <v>0</v>
      </c>
      <c r="GJ92" s="403">
        <f t="shared" si="150"/>
        <v>0</v>
      </c>
      <c r="GK92" s="403">
        <f t="shared" si="150"/>
        <v>0</v>
      </c>
      <c r="GL92" s="403">
        <f t="shared" si="150"/>
        <v>0</v>
      </c>
      <c r="GM92" s="403">
        <f t="shared" si="150"/>
        <v>0</v>
      </c>
      <c r="GN92" s="403">
        <f t="shared" si="150"/>
        <v>0</v>
      </c>
      <c r="GO92" s="403">
        <f t="shared" si="150"/>
        <v>0</v>
      </c>
      <c r="GP92" s="403">
        <f t="shared" si="150"/>
        <v>0</v>
      </c>
      <c r="GQ92" s="403"/>
      <c r="GR92" s="403">
        <f t="shared" ref="GR92:JC92" si="151">IF(and($A92-GR$66&gt;=0,$A92-GR$67&lt;0),GR$74,0)</f>
        <v>0</v>
      </c>
      <c r="GS92" s="403">
        <f t="shared" si="151"/>
        <v>0</v>
      </c>
      <c r="GT92" s="403">
        <f t="shared" si="151"/>
        <v>0</v>
      </c>
      <c r="GU92" s="403">
        <f t="shared" si="151"/>
        <v>0</v>
      </c>
      <c r="GV92" s="403">
        <f t="shared" si="151"/>
        <v>0</v>
      </c>
      <c r="GW92" s="403">
        <f t="shared" si="151"/>
        <v>0</v>
      </c>
      <c r="GX92" s="403">
        <f t="shared" si="151"/>
        <v>0</v>
      </c>
      <c r="GY92" s="403">
        <f t="shared" si="151"/>
        <v>0</v>
      </c>
      <c r="GZ92" s="403">
        <f t="shared" si="151"/>
        <v>0</v>
      </c>
      <c r="HA92" s="403">
        <f t="shared" si="151"/>
        <v>0</v>
      </c>
      <c r="HB92" s="403">
        <f t="shared" si="151"/>
        <v>0</v>
      </c>
      <c r="HC92" s="403">
        <f t="shared" si="151"/>
        <v>0</v>
      </c>
      <c r="HD92" s="403">
        <f t="shared" si="151"/>
        <v>0</v>
      </c>
      <c r="HE92" s="403">
        <f t="shared" si="151"/>
        <v>0</v>
      </c>
      <c r="HF92" s="403">
        <f t="shared" si="151"/>
        <v>0</v>
      </c>
      <c r="HG92" s="403">
        <f t="shared" si="151"/>
        <v>0</v>
      </c>
      <c r="HH92" s="403">
        <f t="shared" si="151"/>
        <v>0</v>
      </c>
      <c r="HI92" s="403">
        <f t="shared" si="151"/>
        <v>0</v>
      </c>
      <c r="HJ92" s="403">
        <f t="shared" si="151"/>
        <v>0</v>
      </c>
      <c r="HK92" s="403">
        <f t="shared" si="151"/>
        <v>0</v>
      </c>
      <c r="HL92" s="403">
        <f t="shared" si="151"/>
        <v>0</v>
      </c>
      <c r="HM92" s="403">
        <f t="shared" si="151"/>
        <v>0</v>
      </c>
      <c r="HN92" s="403">
        <f t="shared" si="151"/>
        <v>0</v>
      </c>
      <c r="HO92" s="403">
        <f t="shared" si="151"/>
        <v>0</v>
      </c>
      <c r="HP92" s="403">
        <f t="shared" si="151"/>
        <v>0</v>
      </c>
      <c r="HQ92" s="403">
        <f t="shared" si="151"/>
        <v>0</v>
      </c>
      <c r="HR92" s="403">
        <f t="shared" si="151"/>
        <v>0</v>
      </c>
      <c r="HS92" s="403">
        <f t="shared" si="151"/>
        <v>0</v>
      </c>
      <c r="HT92" s="403">
        <f t="shared" si="151"/>
        <v>0</v>
      </c>
      <c r="HU92" s="403">
        <f t="shared" si="151"/>
        <v>0</v>
      </c>
      <c r="HV92" s="403">
        <f t="shared" si="151"/>
        <v>0</v>
      </c>
      <c r="HW92" s="403">
        <f t="shared" si="151"/>
        <v>0</v>
      </c>
      <c r="HX92" s="403">
        <f t="shared" si="151"/>
        <v>0</v>
      </c>
      <c r="HY92" s="403">
        <f t="shared" si="151"/>
        <v>0</v>
      </c>
      <c r="HZ92" s="403">
        <f t="shared" si="151"/>
        <v>0</v>
      </c>
      <c r="IA92" s="403">
        <f t="shared" si="151"/>
        <v>0</v>
      </c>
      <c r="IB92" s="403">
        <f t="shared" si="151"/>
        <v>0</v>
      </c>
      <c r="IC92" s="403">
        <f t="shared" si="151"/>
        <v>0</v>
      </c>
      <c r="ID92" s="403">
        <f t="shared" si="151"/>
        <v>0</v>
      </c>
      <c r="IE92" s="403">
        <f t="shared" si="151"/>
        <v>0</v>
      </c>
      <c r="IF92" s="403">
        <f t="shared" si="151"/>
        <v>0</v>
      </c>
      <c r="IG92" s="403">
        <f t="shared" si="151"/>
        <v>0</v>
      </c>
      <c r="IH92" s="403">
        <f t="shared" si="151"/>
        <v>0</v>
      </c>
      <c r="II92" s="403">
        <f t="shared" si="151"/>
        <v>0</v>
      </c>
      <c r="IJ92" s="403">
        <f t="shared" si="151"/>
        <v>0</v>
      </c>
      <c r="IK92" s="403">
        <f t="shared" si="151"/>
        <v>0</v>
      </c>
      <c r="IL92" s="403">
        <f t="shared" si="151"/>
        <v>0</v>
      </c>
      <c r="IM92" s="403">
        <f t="shared" si="151"/>
        <v>0</v>
      </c>
      <c r="IN92" s="403">
        <f t="shared" si="151"/>
        <v>0</v>
      </c>
      <c r="IO92" s="403">
        <f t="shared" si="151"/>
        <v>0</v>
      </c>
      <c r="IP92" s="403">
        <f t="shared" si="151"/>
        <v>0</v>
      </c>
      <c r="IQ92" s="403">
        <f t="shared" si="151"/>
        <v>0</v>
      </c>
      <c r="IR92" s="403">
        <f t="shared" si="151"/>
        <v>0</v>
      </c>
      <c r="IS92" s="403">
        <f t="shared" si="151"/>
        <v>0</v>
      </c>
      <c r="IT92" s="403">
        <f t="shared" si="151"/>
        <v>0</v>
      </c>
      <c r="IU92" s="403">
        <f t="shared" si="151"/>
        <v>0</v>
      </c>
      <c r="IV92" s="403">
        <f t="shared" si="151"/>
        <v>0</v>
      </c>
      <c r="IW92" s="403">
        <f t="shared" si="151"/>
        <v>0</v>
      </c>
      <c r="IX92" s="403">
        <f t="shared" si="151"/>
        <v>0</v>
      </c>
      <c r="IY92" s="403">
        <f t="shared" si="151"/>
        <v>0</v>
      </c>
      <c r="IZ92" s="403">
        <f t="shared" si="151"/>
        <v>0</v>
      </c>
      <c r="JA92" s="403">
        <f t="shared" si="151"/>
        <v>0</v>
      </c>
      <c r="JB92" s="403">
        <f t="shared" si="151"/>
        <v>0</v>
      </c>
      <c r="JC92" s="403">
        <f t="shared" si="151"/>
        <v>0</v>
      </c>
      <c r="JD92" s="403"/>
      <c r="JE92" s="403">
        <f t="shared" ref="JE92:LP92" si="152">IF(and($A92-JE$66&gt;=0,$A92-JE$67&lt;0),JE$74,0)</f>
        <v>0</v>
      </c>
      <c r="JF92" s="403">
        <f t="shared" si="152"/>
        <v>0</v>
      </c>
      <c r="JG92" s="403">
        <f t="shared" si="152"/>
        <v>0</v>
      </c>
      <c r="JH92" s="403">
        <f t="shared" si="152"/>
        <v>0</v>
      </c>
      <c r="JI92" s="403">
        <f t="shared" si="152"/>
        <v>0</v>
      </c>
      <c r="JJ92" s="403">
        <f t="shared" si="152"/>
        <v>0</v>
      </c>
      <c r="JK92" s="403">
        <f t="shared" si="152"/>
        <v>0</v>
      </c>
      <c r="JL92" s="403">
        <f t="shared" si="152"/>
        <v>0</v>
      </c>
      <c r="JM92" s="403">
        <f t="shared" si="152"/>
        <v>0</v>
      </c>
      <c r="JN92" s="403">
        <f t="shared" si="152"/>
        <v>0</v>
      </c>
      <c r="JO92" s="403">
        <f t="shared" si="152"/>
        <v>0</v>
      </c>
      <c r="JP92" s="403">
        <f t="shared" si="152"/>
        <v>0</v>
      </c>
      <c r="JQ92" s="403">
        <f t="shared" si="152"/>
        <v>0</v>
      </c>
      <c r="JR92" s="403">
        <f t="shared" si="152"/>
        <v>0</v>
      </c>
      <c r="JS92" s="403">
        <f t="shared" si="152"/>
        <v>0</v>
      </c>
      <c r="JT92" s="403">
        <f t="shared" si="152"/>
        <v>0</v>
      </c>
      <c r="JU92" s="403">
        <f t="shared" si="152"/>
        <v>0</v>
      </c>
      <c r="JV92" s="403">
        <f t="shared" si="152"/>
        <v>0</v>
      </c>
      <c r="JW92" s="403">
        <f t="shared" si="152"/>
        <v>0</v>
      </c>
      <c r="JX92" s="403">
        <f t="shared" si="152"/>
        <v>0</v>
      </c>
      <c r="JY92" s="403">
        <f t="shared" si="152"/>
        <v>0</v>
      </c>
      <c r="JZ92" s="403">
        <f t="shared" si="152"/>
        <v>0</v>
      </c>
      <c r="KA92" s="403">
        <f t="shared" si="152"/>
        <v>0</v>
      </c>
      <c r="KB92" s="403">
        <f t="shared" si="152"/>
        <v>0</v>
      </c>
      <c r="KC92" s="403">
        <f t="shared" si="152"/>
        <v>0</v>
      </c>
      <c r="KD92" s="403">
        <f t="shared" si="152"/>
        <v>0</v>
      </c>
      <c r="KE92" s="403">
        <f t="shared" si="152"/>
        <v>0</v>
      </c>
      <c r="KF92" s="403">
        <f t="shared" si="152"/>
        <v>0</v>
      </c>
      <c r="KG92" s="403">
        <f t="shared" si="152"/>
        <v>0</v>
      </c>
      <c r="KH92" s="403">
        <f t="shared" si="152"/>
        <v>0</v>
      </c>
      <c r="KI92" s="403">
        <f t="shared" si="152"/>
        <v>0</v>
      </c>
      <c r="KJ92" s="403">
        <f t="shared" si="152"/>
        <v>0</v>
      </c>
      <c r="KK92" s="403">
        <f t="shared" si="152"/>
        <v>0</v>
      </c>
      <c r="KL92" s="403">
        <f t="shared" si="152"/>
        <v>0</v>
      </c>
      <c r="KM92" s="403">
        <f t="shared" si="152"/>
        <v>0</v>
      </c>
      <c r="KN92" s="403">
        <f t="shared" si="152"/>
        <v>0</v>
      </c>
      <c r="KO92" s="403">
        <f t="shared" si="152"/>
        <v>0</v>
      </c>
      <c r="KP92" s="403">
        <f t="shared" si="152"/>
        <v>0</v>
      </c>
      <c r="KQ92" s="403">
        <f t="shared" si="152"/>
        <v>0</v>
      </c>
      <c r="KR92" s="403">
        <f t="shared" si="152"/>
        <v>0</v>
      </c>
      <c r="KS92" s="403">
        <f t="shared" si="152"/>
        <v>0</v>
      </c>
      <c r="KT92" s="403">
        <f t="shared" si="152"/>
        <v>0</v>
      </c>
      <c r="KU92" s="403">
        <f t="shared" si="152"/>
        <v>0</v>
      </c>
      <c r="KV92" s="403">
        <f t="shared" si="152"/>
        <v>0</v>
      </c>
      <c r="KW92" s="403">
        <f t="shared" si="152"/>
        <v>0</v>
      </c>
      <c r="KX92" s="403">
        <f t="shared" si="152"/>
        <v>0</v>
      </c>
      <c r="KY92" s="403">
        <f t="shared" si="152"/>
        <v>0</v>
      </c>
      <c r="KZ92" s="403">
        <f t="shared" si="152"/>
        <v>0</v>
      </c>
      <c r="LA92" s="403">
        <f t="shared" si="152"/>
        <v>0</v>
      </c>
      <c r="LB92" s="403">
        <f t="shared" si="152"/>
        <v>0</v>
      </c>
      <c r="LC92" s="403">
        <f t="shared" si="152"/>
        <v>0</v>
      </c>
      <c r="LD92" s="403">
        <f t="shared" si="152"/>
        <v>0</v>
      </c>
      <c r="LE92" s="403">
        <f t="shared" si="152"/>
        <v>0</v>
      </c>
      <c r="LF92" s="403">
        <f t="shared" si="152"/>
        <v>0</v>
      </c>
      <c r="LG92" s="403">
        <f t="shared" si="152"/>
        <v>0</v>
      </c>
      <c r="LH92" s="403">
        <f t="shared" si="152"/>
        <v>0</v>
      </c>
      <c r="LI92" s="403">
        <f t="shared" si="152"/>
        <v>0</v>
      </c>
      <c r="LJ92" s="403">
        <f t="shared" si="152"/>
        <v>0</v>
      </c>
      <c r="LK92" s="403">
        <f t="shared" si="152"/>
        <v>0</v>
      </c>
      <c r="LL92" s="403">
        <f t="shared" si="152"/>
        <v>0</v>
      </c>
      <c r="LM92" s="403">
        <f t="shared" si="152"/>
        <v>0</v>
      </c>
      <c r="LN92" s="403">
        <f t="shared" si="152"/>
        <v>0</v>
      </c>
      <c r="LO92" s="403">
        <f t="shared" si="152"/>
        <v>0</v>
      </c>
      <c r="LP92" s="403">
        <f t="shared" si="152"/>
        <v>0</v>
      </c>
    </row>
    <row r="93">
      <c r="A93" s="331" t="str">
        <f t="shared" si="77"/>
        <v>12-2026</v>
      </c>
      <c r="B93" s="346">
        <f t="shared" si="70"/>
        <v>13373324.28</v>
      </c>
      <c r="C93" s="346">
        <f t="shared" si="71"/>
        <v>1.640825866</v>
      </c>
      <c r="D93" s="346"/>
      <c r="E93" s="403">
        <f t="shared" ref="E93:BP93" si="153">IF(and($A93-E$66&gt;=0,$A93-E$67&lt;0),E$74,0)</f>
        <v>0</v>
      </c>
      <c r="F93" s="403">
        <f t="shared" si="153"/>
        <v>0</v>
      </c>
      <c r="G93" s="403">
        <f t="shared" si="153"/>
        <v>0</v>
      </c>
      <c r="H93" s="403">
        <f t="shared" si="153"/>
        <v>0</v>
      </c>
      <c r="I93" s="403">
        <f t="shared" si="153"/>
        <v>0</v>
      </c>
      <c r="J93" s="403">
        <f t="shared" si="153"/>
        <v>0</v>
      </c>
      <c r="K93" s="403">
        <f t="shared" si="153"/>
        <v>0</v>
      </c>
      <c r="L93" s="403">
        <f t="shared" si="153"/>
        <v>0</v>
      </c>
      <c r="M93" s="403">
        <f t="shared" si="153"/>
        <v>0</v>
      </c>
      <c r="N93" s="403">
        <f t="shared" si="153"/>
        <v>0</v>
      </c>
      <c r="O93" s="403">
        <f t="shared" si="153"/>
        <v>0</v>
      </c>
      <c r="P93" s="403">
        <f t="shared" si="153"/>
        <v>0</v>
      </c>
      <c r="Q93" s="403">
        <f t="shared" si="153"/>
        <v>0</v>
      </c>
      <c r="R93" s="403">
        <f t="shared" si="153"/>
        <v>0</v>
      </c>
      <c r="S93" s="403">
        <f t="shared" si="153"/>
        <v>0</v>
      </c>
      <c r="T93" s="403">
        <f t="shared" si="153"/>
        <v>0</v>
      </c>
      <c r="U93" s="403">
        <f t="shared" si="153"/>
        <v>0</v>
      </c>
      <c r="V93" s="403">
        <f t="shared" si="153"/>
        <v>0</v>
      </c>
      <c r="W93" s="403">
        <f t="shared" si="153"/>
        <v>0</v>
      </c>
      <c r="X93" s="403">
        <f t="shared" si="153"/>
        <v>0</v>
      </c>
      <c r="Y93" s="403">
        <f t="shared" si="153"/>
        <v>0</v>
      </c>
      <c r="Z93" s="403">
        <f t="shared" si="153"/>
        <v>0</v>
      </c>
      <c r="AA93" s="403">
        <f t="shared" si="153"/>
        <v>0</v>
      </c>
      <c r="AB93" s="403">
        <f t="shared" si="153"/>
        <v>0</v>
      </c>
      <c r="AC93" s="403">
        <f t="shared" si="153"/>
        <v>0</v>
      </c>
      <c r="AD93" s="403">
        <f t="shared" si="153"/>
        <v>0</v>
      </c>
      <c r="AE93" s="403">
        <f t="shared" si="153"/>
        <v>0</v>
      </c>
      <c r="AF93" s="403">
        <f t="shared" si="153"/>
        <v>0</v>
      </c>
      <c r="AG93" s="403">
        <f t="shared" si="153"/>
        <v>0</v>
      </c>
      <c r="AH93" s="403">
        <f t="shared" si="153"/>
        <v>0</v>
      </c>
      <c r="AI93" s="403">
        <f t="shared" si="153"/>
        <v>186686.77</v>
      </c>
      <c r="AJ93" s="403">
        <f t="shared" si="153"/>
        <v>42000</v>
      </c>
      <c r="AK93" s="403">
        <f t="shared" si="153"/>
        <v>271017.63</v>
      </c>
      <c r="AL93" s="403">
        <f t="shared" si="153"/>
        <v>5000</v>
      </c>
      <c r="AM93" s="403">
        <f t="shared" si="153"/>
        <v>127756.57</v>
      </c>
      <c r="AN93" s="403">
        <f t="shared" si="153"/>
        <v>237115.24</v>
      </c>
      <c r="AO93" s="403">
        <f t="shared" si="153"/>
        <v>158167.25</v>
      </c>
      <c r="AP93" s="403">
        <f t="shared" si="153"/>
        <v>103015</v>
      </c>
      <c r="AQ93" s="403">
        <f t="shared" si="153"/>
        <v>155500</v>
      </c>
      <c r="AR93" s="403">
        <f t="shared" si="153"/>
        <v>167620.78</v>
      </c>
      <c r="AS93" s="403">
        <f t="shared" si="153"/>
        <v>191134.2</v>
      </c>
      <c r="AT93" s="403">
        <f t="shared" si="153"/>
        <v>283068.43</v>
      </c>
      <c r="AU93" s="403">
        <f t="shared" si="153"/>
        <v>114804.31</v>
      </c>
      <c r="AV93" s="403">
        <f t="shared" si="153"/>
        <v>109785.34</v>
      </c>
      <c r="AW93" s="403">
        <f t="shared" si="153"/>
        <v>48000</v>
      </c>
      <c r="AX93" s="403">
        <f t="shared" si="153"/>
        <v>164702</v>
      </c>
      <c r="AY93" s="403">
        <f t="shared" si="153"/>
        <v>223255</v>
      </c>
      <c r="AZ93" s="403">
        <f t="shared" si="153"/>
        <v>72000</v>
      </c>
      <c r="BA93" s="403">
        <f t="shared" si="153"/>
        <v>97799.52</v>
      </c>
      <c r="BB93" s="403">
        <f t="shared" si="153"/>
        <v>242596.66</v>
      </c>
      <c r="BC93" s="403">
        <f t="shared" si="153"/>
        <v>108292.85</v>
      </c>
      <c r="BD93" s="403">
        <f t="shared" si="153"/>
        <v>238900</v>
      </c>
      <c r="BE93" s="403">
        <f t="shared" si="153"/>
        <v>101455.9</v>
      </c>
      <c r="BF93" s="403">
        <f t="shared" si="153"/>
        <v>23511.76</v>
      </c>
      <c r="BG93" s="403">
        <f t="shared" si="153"/>
        <v>20008.84</v>
      </c>
      <c r="BH93" s="403">
        <f t="shared" si="153"/>
        <v>77858.98</v>
      </c>
      <c r="BI93" s="403">
        <f t="shared" si="153"/>
        <v>45000</v>
      </c>
      <c r="BJ93" s="403">
        <f t="shared" si="153"/>
        <v>124565</v>
      </c>
      <c r="BK93" s="403">
        <f t="shared" si="153"/>
        <v>25000</v>
      </c>
      <c r="BL93" s="403">
        <f t="shared" si="153"/>
        <v>29885</v>
      </c>
      <c r="BM93" s="403">
        <f t="shared" si="153"/>
        <v>33809.25</v>
      </c>
      <c r="BN93" s="403">
        <f t="shared" si="153"/>
        <v>10969.85</v>
      </c>
      <c r="BO93" s="403">
        <f t="shared" si="153"/>
        <v>77861.76</v>
      </c>
      <c r="BP93" s="403">
        <f t="shared" si="153"/>
        <v>10058</v>
      </c>
      <c r="BQ93" s="403"/>
      <c r="BR93" s="403">
        <f t="shared" ref="BR93:EC93" si="154">IF(and($A93-BR$66&gt;=0,$A93-BR$67&lt;0),BR$74,0)</f>
        <v>255794.4211</v>
      </c>
      <c r="BS93" s="403">
        <f t="shared" si="154"/>
        <v>0</v>
      </c>
      <c r="BT93" s="403">
        <f t="shared" si="154"/>
        <v>0</v>
      </c>
      <c r="BU93" s="403">
        <f t="shared" si="154"/>
        <v>0</v>
      </c>
      <c r="BV93" s="403">
        <f t="shared" si="154"/>
        <v>178015.6524</v>
      </c>
      <c r="BW93" s="403">
        <f t="shared" si="154"/>
        <v>166512.3011</v>
      </c>
      <c r="BX93" s="403">
        <f t="shared" si="154"/>
        <v>211667.1873</v>
      </c>
      <c r="BY93" s="403">
        <f t="shared" si="154"/>
        <v>212555.7791</v>
      </c>
      <c r="BZ93" s="403">
        <f t="shared" si="154"/>
        <v>198044.1868</v>
      </c>
      <c r="CA93" s="403">
        <f t="shared" si="154"/>
        <v>745030.763</v>
      </c>
      <c r="CB93" s="403">
        <f t="shared" si="154"/>
        <v>0</v>
      </c>
      <c r="CC93" s="403">
        <f t="shared" si="154"/>
        <v>142341.1049</v>
      </c>
      <c r="CD93" s="403">
        <f t="shared" si="154"/>
        <v>200215.6501</v>
      </c>
      <c r="CE93" s="403">
        <f t="shared" si="154"/>
        <v>290322.0251</v>
      </c>
      <c r="CF93" s="403">
        <f t="shared" si="154"/>
        <v>342096.5415</v>
      </c>
      <c r="CG93" s="403">
        <f t="shared" si="154"/>
        <v>399989.3894</v>
      </c>
      <c r="CH93" s="403">
        <f t="shared" si="154"/>
        <v>327715.9227</v>
      </c>
      <c r="CI93" s="403">
        <f t="shared" si="154"/>
        <v>584290.4925</v>
      </c>
      <c r="CJ93" s="403">
        <f t="shared" si="154"/>
        <v>359514.8333</v>
      </c>
      <c r="CK93" s="403">
        <f t="shared" si="154"/>
        <v>405822.1182</v>
      </c>
      <c r="CL93" s="403">
        <f t="shared" si="154"/>
        <v>163283.8354</v>
      </c>
      <c r="CM93" s="403">
        <f t="shared" si="154"/>
        <v>1005.273171</v>
      </c>
      <c r="CN93" s="403">
        <f t="shared" si="154"/>
        <v>352213.1526</v>
      </c>
      <c r="CO93" s="403">
        <f t="shared" si="154"/>
        <v>306794.8068</v>
      </c>
      <c r="CP93" s="403">
        <f t="shared" si="154"/>
        <v>360850.2344</v>
      </c>
      <c r="CQ93" s="403">
        <f t="shared" si="154"/>
        <v>452743.1592</v>
      </c>
      <c r="CR93" s="403">
        <f t="shared" si="154"/>
        <v>966145.1792</v>
      </c>
      <c r="CS93" s="403">
        <f t="shared" si="154"/>
        <v>237451.2097</v>
      </c>
      <c r="CT93" s="403">
        <f t="shared" si="154"/>
        <v>244994.6872</v>
      </c>
      <c r="CU93" s="403">
        <f t="shared" si="154"/>
        <v>32821.77735</v>
      </c>
      <c r="CV93" s="403">
        <f t="shared" si="154"/>
        <v>0</v>
      </c>
      <c r="CW93" s="403">
        <f t="shared" si="154"/>
        <v>0</v>
      </c>
      <c r="CX93" s="403">
        <f t="shared" si="154"/>
        <v>0</v>
      </c>
      <c r="CY93" s="403">
        <f t="shared" si="154"/>
        <v>0</v>
      </c>
      <c r="CZ93" s="403">
        <f t="shared" si="154"/>
        <v>0</v>
      </c>
      <c r="DA93" s="403">
        <f t="shared" si="154"/>
        <v>0</v>
      </c>
      <c r="DB93" s="403">
        <f t="shared" si="154"/>
        <v>0</v>
      </c>
      <c r="DC93" s="403">
        <f t="shared" si="154"/>
        <v>0</v>
      </c>
      <c r="DD93" s="403">
        <f t="shared" si="154"/>
        <v>0</v>
      </c>
      <c r="DE93" s="403">
        <f t="shared" si="154"/>
        <v>0</v>
      </c>
      <c r="DF93" s="403">
        <f t="shared" si="154"/>
        <v>0</v>
      </c>
      <c r="DG93" s="403">
        <f t="shared" si="154"/>
        <v>0</v>
      </c>
      <c r="DH93" s="403">
        <f t="shared" si="154"/>
        <v>0</v>
      </c>
      <c r="DI93" s="403">
        <f t="shared" si="154"/>
        <v>0</v>
      </c>
      <c r="DJ93" s="403">
        <f t="shared" si="154"/>
        <v>0</v>
      </c>
      <c r="DK93" s="403">
        <f t="shared" si="154"/>
        <v>0</v>
      </c>
      <c r="DL93" s="403">
        <f t="shared" si="154"/>
        <v>0</v>
      </c>
      <c r="DM93" s="403">
        <f t="shared" si="154"/>
        <v>0</v>
      </c>
      <c r="DN93" s="403">
        <f t="shared" si="154"/>
        <v>0</v>
      </c>
      <c r="DO93" s="403">
        <f t="shared" si="154"/>
        <v>0</v>
      </c>
      <c r="DP93" s="403">
        <f t="shared" si="154"/>
        <v>0</v>
      </c>
      <c r="DQ93" s="403">
        <f t="shared" si="154"/>
        <v>0</v>
      </c>
      <c r="DR93" s="403">
        <f t="shared" si="154"/>
        <v>0</v>
      </c>
      <c r="DS93" s="403">
        <f t="shared" si="154"/>
        <v>0</v>
      </c>
      <c r="DT93" s="403">
        <f t="shared" si="154"/>
        <v>0</v>
      </c>
      <c r="DU93" s="403">
        <f t="shared" si="154"/>
        <v>0</v>
      </c>
      <c r="DV93" s="403">
        <f t="shared" si="154"/>
        <v>0</v>
      </c>
      <c r="DW93" s="403">
        <f t="shared" si="154"/>
        <v>0</v>
      </c>
      <c r="DX93" s="403">
        <f t="shared" si="154"/>
        <v>0</v>
      </c>
      <c r="DY93" s="403">
        <f t="shared" si="154"/>
        <v>0</v>
      </c>
      <c r="DZ93" s="403">
        <f t="shared" si="154"/>
        <v>0</v>
      </c>
      <c r="EA93" s="403">
        <f t="shared" si="154"/>
        <v>0</v>
      </c>
      <c r="EB93" s="403">
        <f t="shared" si="154"/>
        <v>0</v>
      </c>
      <c r="EC93" s="403">
        <f t="shared" si="154"/>
        <v>0</v>
      </c>
      <c r="EE93" s="403">
        <f t="shared" ref="EE93:GP93" si="155">IF(and($A93-EE$66&gt;=0,$A93-EE$67&lt;0),EE$74,0)</f>
        <v>0</v>
      </c>
      <c r="EF93" s="403">
        <f t="shared" si="155"/>
        <v>248260.5489</v>
      </c>
      <c r="EG93" s="403">
        <f t="shared" si="155"/>
        <v>286287.7069</v>
      </c>
      <c r="EH93" s="403">
        <f t="shared" si="155"/>
        <v>295131.778</v>
      </c>
      <c r="EI93" s="403">
        <f t="shared" si="155"/>
        <v>0</v>
      </c>
      <c r="EJ93" s="403">
        <f t="shared" si="155"/>
        <v>0</v>
      </c>
      <c r="EK93" s="403">
        <f t="shared" si="155"/>
        <v>0</v>
      </c>
      <c r="EL93" s="403">
        <f t="shared" si="155"/>
        <v>0</v>
      </c>
      <c r="EM93" s="403">
        <f t="shared" si="155"/>
        <v>0</v>
      </c>
      <c r="EN93" s="403">
        <f t="shared" si="155"/>
        <v>0</v>
      </c>
      <c r="EO93" s="403">
        <f t="shared" si="155"/>
        <v>477210.6697</v>
      </c>
      <c r="EP93" s="403">
        <f t="shared" si="155"/>
        <v>0</v>
      </c>
      <c r="EQ93" s="403">
        <f t="shared" si="155"/>
        <v>0</v>
      </c>
      <c r="ER93" s="403">
        <f t="shared" si="155"/>
        <v>0</v>
      </c>
      <c r="ES93" s="403">
        <f t="shared" si="155"/>
        <v>0</v>
      </c>
      <c r="ET93" s="403">
        <f t="shared" si="155"/>
        <v>0</v>
      </c>
      <c r="EU93" s="403">
        <f t="shared" si="155"/>
        <v>0</v>
      </c>
      <c r="EV93" s="403">
        <f t="shared" si="155"/>
        <v>0</v>
      </c>
      <c r="EW93" s="403">
        <f t="shared" si="155"/>
        <v>0</v>
      </c>
      <c r="EX93" s="403">
        <f t="shared" si="155"/>
        <v>0</v>
      </c>
      <c r="EY93" s="403">
        <f t="shared" si="155"/>
        <v>0</v>
      </c>
      <c r="EZ93" s="403">
        <f t="shared" si="155"/>
        <v>0</v>
      </c>
      <c r="FA93" s="403">
        <f t="shared" si="155"/>
        <v>0</v>
      </c>
      <c r="FB93" s="403">
        <f t="shared" si="155"/>
        <v>0</v>
      </c>
      <c r="FC93" s="403">
        <f t="shared" si="155"/>
        <v>0</v>
      </c>
      <c r="FD93" s="403">
        <f t="shared" si="155"/>
        <v>0</v>
      </c>
      <c r="FE93" s="403">
        <f t="shared" si="155"/>
        <v>0</v>
      </c>
      <c r="FF93" s="403">
        <f t="shared" si="155"/>
        <v>0</v>
      </c>
      <c r="FG93" s="403">
        <f t="shared" si="155"/>
        <v>0</v>
      </c>
      <c r="FH93" s="403">
        <f t="shared" si="155"/>
        <v>0</v>
      </c>
      <c r="FI93" s="403">
        <f t="shared" si="155"/>
        <v>0</v>
      </c>
      <c r="FJ93" s="403">
        <f t="shared" si="155"/>
        <v>0</v>
      </c>
      <c r="FK93" s="403">
        <f t="shared" si="155"/>
        <v>0</v>
      </c>
      <c r="FL93" s="403">
        <f t="shared" si="155"/>
        <v>0</v>
      </c>
      <c r="FM93" s="403">
        <f t="shared" si="155"/>
        <v>0</v>
      </c>
      <c r="FN93" s="403">
        <f t="shared" si="155"/>
        <v>0</v>
      </c>
      <c r="FO93" s="403">
        <f t="shared" si="155"/>
        <v>0</v>
      </c>
      <c r="FP93" s="403">
        <f t="shared" si="155"/>
        <v>0</v>
      </c>
      <c r="FQ93" s="403">
        <f t="shared" si="155"/>
        <v>0</v>
      </c>
      <c r="FR93" s="403">
        <f t="shared" si="155"/>
        <v>0</v>
      </c>
      <c r="FS93" s="403">
        <f t="shared" si="155"/>
        <v>0</v>
      </c>
      <c r="FT93" s="403">
        <f t="shared" si="155"/>
        <v>0</v>
      </c>
      <c r="FU93" s="403">
        <f t="shared" si="155"/>
        <v>0</v>
      </c>
      <c r="FV93" s="403">
        <f t="shared" si="155"/>
        <v>0</v>
      </c>
      <c r="FW93" s="403">
        <f t="shared" si="155"/>
        <v>0</v>
      </c>
      <c r="FX93" s="403">
        <f t="shared" si="155"/>
        <v>0</v>
      </c>
      <c r="FY93" s="403">
        <f t="shared" si="155"/>
        <v>0</v>
      </c>
      <c r="FZ93" s="403">
        <f t="shared" si="155"/>
        <v>0</v>
      </c>
      <c r="GA93" s="403">
        <f t="shared" si="155"/>
        <v>0</v>
      </c>
      <c r="GB93" s="403">
        <f t="shared" si="155"/>
        <v>0</v>
      </c>
      <c r="GC93" s="403">
        <f t="shared" si="155"/>
        <v>0</v>
      </c>
      <c r="GD93" s="403">
        <f t="shared" si="155"/>
        <v>0</v>
      </c>
      <c r="GE93" s="403">
        <f t="shared" si="155"/>
        <v>0</v>
      </c>
      <c r="GF93" s="403">
        <f t="shared" si="155"/>
        <v>0</v>
      </c>
      <c r="GG93" s="403">
        <f t="shared" si="155"/>
        <v>0</v>
      </c>
      <c r="GH93" s="403">
        <f t="shared" si="155"/>
        <v>0</v>
      </c>
      <c r="GI93" s="403">
        <f t="shared" si="155"/>
        <v>0</v>
      </c>
      <c r="GJ93" s="403">
        <f t="shared" si="155"/>
        <v>0</v>
      </c>
      <c r="GK93" s="403">
        <f t="shared" si="155"/>
        <v>0</v>
      </c>
      <c r="GL93" s="403">
        <f t="shared" si="155"/>
        <v>0</v>
      </c>
      <c r="GM93" s="403">
        <f t="shared" si="155"/>
        <v>0</v>
      </c>
      <c r="GN93" s="403">
        <f t="shared" si="155"/>
        <v>0</v>
      </c>
      <c r="GO93" s="403">
        <f t="shared" si="155"/>
        <v>0</v>
      </c>
      <c r="GP93" s="403">
        <f t="shared" si="155"/>
        <v>0</v>
      </c>
      <c r="GQ93" s="403"/>
      <c r="GR93" s="403">
        <f t="shared" ref="GR93:JC93" si="156">IF(and($A93-GR$66&gt;=0,$A93-GR$67&lt;0),GR$74,0)</f>
        <v>0</v>
      </c>
      <c r="GS93" s="403">
        <f t="shared" si="156"/>
        <v>0</v>
      </c>
      <c r="GT93" s="403">
        <f t="shared" si="156"/>
        <v>0</v>
      </c>
      <c r="GU93" s="403">
        <f t="shared" si="156"/>
        <v>0</v>
      </c>
      <c r="GV93" s="403">
        <f t="shared" si="156"/>
        <v>0</v>
      </c>
      <c r="GW93" s="403">
        <f t="shared" si="156"/>
        <v>0</v>
      </c>
      <c r="GX93" s="403">
        <f t="shared" si="156"/>
        <v>0</v>
      </c>
      <c r="GY93" s="403">
        <f t="shared" si="156"/>
        <v>0</v>
      </c>
      <c r="GZ93" s="403">
        <f t="shared" si="156"/>
        <v>0</v>
      </c>
      <c r="HA93" s="403">
        <f t="shared" si="156"/>
        <v>0</v>
      </c>
      <c r="HB93" s="403">
        <f t="shared" si="156"/>
        <v>0</v>
      </c>
      <c r="HC93" s="403">
        <f t="shared" si="156"/>
        <v>0</v>
      </c>
      <c r="HD93" s="403">
        <f t="shared" si="156"/>
        <v>0</v>
      </c>
      <c r="HE93" s="403">
        <f t="shared" si="156"/>
        <v>0</v>
      </c>
      <c r="HF93" s="403">
        <f t="shared" si="156"/>
        <v>0</v>
      </c>
      <c r="HG93" s="403">
        <f t="shared" si="156"/>
        <v>0</v>
      </c>
      <c r="HH93" s="403">
        <f t="shared" si="156"/>
        <v>0</v>
      </c>
      <c r="HI93" s="403">
        <f t="shared" si="156"/>
        <v>0</v>
      </c>
      <c r="HJ93" s="403">
        <f t="shared" si="156"/>
        <v>0</v>
      </c>
      <c r="HK93" s="403">
        <f t="shared" si="156"/>
        <v>0</v>
      </c>
      <c r="HL93" s="403">
        <f t="shared" si="156"/>
        <v>0</v>
      </c>
      <c r="HM93" s="403">
        <f t="shared" si="156"/>
        <v>0</v>
      </c>
      <c r="HN93" s="403">
        <f t="shared" si="156"/>
        <v>0</v>
      </c>
      <c r="HO93" s="403">
        <f t="shared" si="156"/>
        <v>0</v>
      </c>
      <c r="HP93" s="403">
        <f t="shared" si="156"/>
        <v>0</v>
      </c>
      <c r="HQ93" s="403">
        <f t="shared" si="156"/>
        <v>0</v>
      </c>
      <c r="HR93" s="403">
        <f t="shared" si="156"/>
        <v>0</v>
      </c>
      <c r="HS93" s="403">
        <f t="shared" si="156"/>
        <v>0</v>
      </c>
      <c r="HT93" s="403">
        <f t="shared" si="156"/>
        <v>0</v>
      </c>
      <c r="HU93" s="403">
        <f t="shared" si="156"/>
        <v>0</v>
      </c>
      <c r="HV93" s="403">
        <f t="shared" si="156"/>
        <v>0</v>
      </c>
      <c r="HW93" s="403">
        <f t="shared" si="156"/>
        <v>0</v>
      </c>
      <c r="HX93" s="403">
        <f t="shared" si="156"/>
        <v>0</v>
      </c>
      <c r="HY93" s="403">
        <f t="shared" si="156"/>
        <v>0</v>
      </c>
      <c r="HZ93" s="403">
        <f t="shared" si="156"/>
        <v>0</v>
      </c>
      <c r="IA93" s="403">
        <f t="shared" si="156"/>
        <v>0</v>
      </c>
      <c r="IB93" s="403">
        <f t="shared" si="156"/>
        <v>0</v>
      </c>
      <c r="IC93" s="403">
        <f t="shared" si="156"/>
        <v>0</v>
      </c>
      <c r="ID93" s="403">
        <f t="shared" si="156"/>
        <v>0</v>
      </c>
      <c r="IE93" s="403">
        <f t="shared" si="156"/>
        <v>0</v>
      </c>
      <c r="IF93" s="403">
        <f t="shared" si="156"/>
        <v>0</v>
      </c>
      <c r="IG93" s="403">
        <f t="shared" si="156"/>
        <v>0</v>
      </c>
      <c r="IH93" s="403">
        <f t="shared" si="156"/>
        <v>0</v>
      </c>
      <c r="II93" s="403">
        <f t="shared" si="156"/>
        <v>0</v>
      </c>
      <c r="IJ93" s="403">
        <f t="shared" si="156"/>
        <v>0</v>
      </c>
      <c r="IK93" s="403">
        <f t="shared" si="156"/>
        <v>0</v>
      </c>
      <c r="IL93" s="403">
        <f t="shared" si="156"/>
        <v>0</v>
      </c>
      <c r="IM93" s="403">
        <f t="shared" si="156"/>
        <v>0</v>
      </c>
      <c r="IN93" s="403">
        <f t="shared" si="156"/>
        <v>0</v>
      </c>
      <c r="IO93" s="403">
        <f t="shared" si="156"/>
        <v>0</v>
      </c>
      <c r="IP93" s="403">
        <f t="shared" si="156"/>
        <v>0</v>
      </c>
      <c r="IQ93" s="403">
        <f t="shared" si="156"/>
        <v>0</v>
      </c>
      <c r="IR93" s="403">
        <f t="shared" si="156"/>
        <v>0</v>
      </c>
      <c r="IS93" s="403">
        <f t="shared" si="156"/>
        <v>0</v>
      </c>
      <c r="IT93" s="403">
        <f t="shared" si="156"/>
        <v>0</v>
      </c>
      <c r="IU93" s="403">
        <f t="shared" si="156"/>
        <v>0</v>
      </c>
      <c r="IV93" s="403">
        <f t="shared" si="156"/>
        <v>0</v>
      </c>
      <c r="IW93" s="403">
        <f t="shared" si="156"/>
        <v>0</v>
      </c>
      <c r="IX93" s="403">
        <f t="shared" si="156"/>
        <v>0</v>
      </c>
      <c r="IY93" s="403">
        <f t="shared" si="156"/>
        <v>0</v>
      </c>
      <c r="IZ93" s="403">
        <f t="shared" si="156"/>
        <v>0</v>
      </c>
      <c r="JA93" s="403">
        <f t="shared" si="156"/>
        <v>0</v>
      </c>
      <c r="JB93" s="403">
        <f t="shared" si="156"/>
        <v>0</v>
      </c>
      <c r="JC93" s="403">
        <f t="shared" si="156"/>
        <v>0</v>
      </c>
      <c r="JD93" s="403"/>
      <c r="JE93" s="403">
        <f t="shared" ref="JE93:LP93" si="157">IF(and($A93-JE$66&gt;=0,$A93-JE$67&lt;0),JE$74,0)</f>
        <v>0</v>
      </c>
      <c r="JF93" s="403">
        <f t="shared" si="157"/>
        <v>0</v>
      </c>
      <c r="JG93" s="403">
        <f t="shared" si="157"/>
        <v>0</v>
      </c>
      <c r="JH93" s="403">
        <f t="shared" si="157"/>
        <v>0</v>
      </c>
      <c r="JI93" s="403">
        <f t="shared" si="157"/>
        <v>0</v>
      </c>
      <c r="JJ93" s="403">
        <f t="shared" si="157"/>
        <v>0</v>
      </c>
      <c r="JK93" s="403">
        <f t="shared" si="157"/>
        <v>0</v>
      </c>
      <c r="JL93" s="403">
        <f t="shared" si="157"/>
        <v>0</v>
      </c>
      <c r="JM93" s="403">
        <f t="shared" si="157"/>
        <v>0</v>
      </c>
      <c r="JN93" s="403">
        <f t="shared" si="157"/>
        <v>0</v>
      </c>
      <c r="JO93" s="403">
        <f t="shared" si="157"/>
        <v>0</v>
      </c>
      <c r="JP93" s="403">
        <f t="shared" si="157"/>
        <v>0</v>
      </c>
      <c r="JQ93" s="403">
        <f t="shared" si="157"/>
        <v>0</v>
      </c>
      <c r="JR93" s="403">
        <f t="shared" si="157"/>
        <v>0</v>
      </c>
      <c r="JS93" s="403">
        <f t="shared" si="157"/>
        <v>0</v>
      </c>
      <c r="JT93" s="403">
        <f t="shared" si="157"/>
        <v>0</v>
      </c>
      <c r="JU93" s="403">
        <f t="shared" si="157"/>
        <v>0</v>
      </c>
      <c r="JV93" s="403">
        <f t="shared" si="157"/>
        <v>0</v>
      </c>
      <c r="JW93" s="403">
        <f t="shared" si="157"/>
        <v>0</v>
      </c>
      <c r="JX93" s="403">
        <f t="shared" si="157"/>
        <v>0</v>
      </c>
      <c r="JY93" s="403">
        <f t="shared" si="157"/>
        <v>0</v>
      </c>
      <c r="JZ93" s="403">
        <f t="shared" si="157"/>
        <v>0</v>
      </c>
      <c r="KA93" s="403">
        <f t="shared" si="157"/>
        <v>0</v>
      </c>
      <c r="KB93" s="403">
        <f t="shared" si="157"/>
        <v>0</v>
      </c>
      <c r="KC93" s="403">
        <f t="shared" si="157"/>
        <v>0</v>
      </c>
      <c r="KD93" s="403">
        <f t="shared" si="157"/>
        <v>0</v>
      </c>
      <c r="KE93" s="403">
        <f t="shared" si="157"/>
        <v>0</v>
      </c>
      <c r="KF93" s="403">
        <f t="shared" si="157"/>
        <v>0</v>
      </c>
      <c r="KG93" s="403">
        <f t="shared" si="157"/>
        <v>0</v>
      </c>
      <c r="KH93" s="403">
        <f t="shared" si="157"/>
        <v>0</v>
      </c>
      <c r="KI93" s="403">
        <f t="shared" si="157"/>
        <v>0</v>
      </c>
      <c r="KJ93" s="403">
        <f t="shared" si="157"/>
        <v>0</v>
      </c>
      <c r="KK93" s="403">
        <f t="shared" si="157"/>
        <v>0</v>
      </c>
      <c r="KL93" s="403">
        <f t="shared" si="157"/>
        <v>0</v>
      </c>
      <c r="KM93" s="403">
        <f t="shared" si="157"/>
        <v>0</v>
      </c>
      <c r="KN93" s="403">
        <f t="shared" si="157"/>
        <v>0</v>
      </c>
      <c r="KO93" s="403">
        <f t="shared" si="157"/>
        <v>0</v>
      </c>
      <c r="KP93" s="403">
        <f t="shared" si="157"/>
        <v>0</v>
      </c>
      <c r="KQ93" s="403">
        <f t="shared" si="157"/>
        <v>0</v>
      </c>
      <c r="KR93" s="403">
        <f t="shared" si="157"/>
        <v>0</v>
      </c>
      <c r="KS93" s="403">
        <f t="shared" si="157"/>
        <v>0</v>
      </c>
      <c r="KT93" s="403">
        <f t="shared" si="157"/>
        <v>0</v>
      </c>
      <c r="KU93" s="403">
        <f t="shared" si="157"/>
        <v>0</v>
      </c>
      <c r="KV93" s="403">
        <f t="shared" si="157"/>
        <v>0</v>
      </c>
      <c r="KW93" s="403">
        <f t="shared" si="157"/>
        <v>0</v>
      </c>
      <c r="KX93" s="403">
        <f t="shared" si="157"/>
        <v>0</v>
      </c>
      <c r="KY93" s="403">
        <f t="shared" si="157"/>
        <v>0</v>
      </c>
      <c r="KZ93" s="403">
        <f t="shared" si="157"/>
        <v>0</v>
      </c>
      <c r="LA93" s="403">
        <f t="shared" si="157"/>
        <v>0</v>
      </c>
      <c r="LB93" s="403">
        <f t="shared" si="157"/>
        <v>0</v>
      </c>
      <c r="LC93" s="403">
        <f t="shared" si="157"/>
        <v>0</v>
      </c>
      <c r="LD93" s="403">
        <f t="shared" si="157"/>
        <v>0</v>
      </c>
      <c r="LE93" s="403">
        <f t="shared" si="157"/>
        <v>0</v>
      </c>
      <c r="LF93" s="403">
        <f t="shared" si="157"/>
        <v>0</v>
      </c>
      <c r="LG93" s="403">
        <f t="shared" si="157"/>
        <v>0</v>
      </c>
      <c r="LH93" s="403">
        <f t="shared" si="157"/>
        <v>0</v>
      </c>
      <c r="LI93" s="403">
        <f t="shared" si="157"/>
        <v>0</v>
      </c>
      <c r="LJ93" s="403">
        <f t="shared" si="157"/>
        <v>0</v>
      </c>
      <c r="LK93" s="403">
        <f t="shared" si="157"/>
        <v>0</v>
      </c>
      <c r="LL93" s="403">
        <f t="shared" si="157"/>
        <v>0</v>
      </c>
      <c r="LM93" s="403">
        <f t="shared" si="157"/>
        <v>0</v>
      </c>
      <c r="LN93" s="403">
        <f t="shared" si="157"/>
        <v>0</v>
      </c>
      <c r="LO93" s="403">
        <f t="shared" si="157"/>
        <v>0</v>
      </c>
      <c r="LP93" s="403">
        <f t="shared" si="157"/>
        <v>0</v>
      </c>
    </row>
    <row r="94">
      <c r="A94" s="331" t="str">
        <f t="shared" si="77"/>
        <v>03-2027</v>
      </c>
      <c r="B94" s="346">
        <f t="shared" si="70"/>
        <v>13521380.33</v>
      </c>
      <c r="C94" s="346">
        <f t="shared" si="71"/>
        <v>1.658991446</v>
      </c>
      <c r="D94" s="346"/>
      <c r="E94" s="403">
        <f t="shared" ref="E94:BP94" si="158">IF(and($A94-E$66&gt;=0,$A94-E$67&lt;0),E$74,0)</f>
        <v>0</v>
      </c>
      <c r="F94" s="403">
        <f t="shared" si="158"/>
        <v>0</v>
      </c>
      <c r="G94" s="403">
        <f t="shared" si="158"/>
        <v>0</v>
      </c>
      <c r="H94" s="403">
        <f t="shared" si="158"/>
        <v>0</v>
      </c>
      <c r="I94" s="403">
        <f t="shared" si="158"/>
        <v>0</v>
      </c>
      <c r="J94" s="403">
        <f t="shared" si="158"/>
        <v>0</v>
      </c>
      <c r="K94" s="403">
        <f t="shared" si="158"/>
        <v>0</v>
      </c>
      <c r="L94" s="403">
        <f t="shared" si="158"/>
        <v>0</v>
      </c>
      <c r="M94" s="403">
        <f t="shared" si="158"/>
        <v>0</v>
      </c>
      <c r="N94" s="403">
        <f t="shared" si="158"/>
        <v>0</v>
      </c>
      <c r="O94" s="403">
        <f t="shared" si="158"/>
        <v>0</v>
      </c>
      <c r="P94" s="403">
        <f t="shared" si="158"/>
        <v>0</v>
      </c>
      <c r="Q94" s="403">
        <f t="shared" si="158"/>
        <v>0</v>
      </c>
      <c r="R94" s="403">
        <f t="shared" si="158"/>
        <v>0</v>
      </c>
      <c r="S94" s="403">
        <f t="shared" si="158"/>
        <v>0</v>
      </c>
      <c r="T94" s="403">
        <f t="shared" si="158"/>
        <v>0</v>
      </c>
      <c r="U94" s="403">
        <f t="shared" si="158"/>
        <v>0</v>
      </c>
      <c r="V94" s="403">
        <f t="shared" si="158"/>
        <v>0</v>
      </c>
      <c r="W94" s="403">
        <f t="shared" si="158"/>
        <v>0</v>
      </c>
      <c r="X94" s="403">
        <f t="shared" si="158"/>
        <v>0</v>
      </c>
      <c r="Y94" s="403">
        <f t="shared" si="158"/>
        <v>0</v>
      </c>
      <c r="Z94" s="403">
        <f t="shared" si="158"/>
        <v>0</v>
      </c>
      <c r="AA94" s="403">
        <f t="shared" si="158"/>
        <v>0</v>
      </c>
      <c r="AB94" s="403">
        <f t="shared" si="158"/>
        <v>0</v>
      </c>
      <c r="AC94" s="403">
        <f t="shared" si="158"/>
        <v>0</v>
      </c>
      <c r="AD94" s="403">
        <f t="shared" si="158"/>
        <v>0</v>
      </c>
      <c r="AE94" s="403">
        <f t="shared" si="158"/>
        <v>0</v>
      </c>
      <c r="AF94" s="403">
        <f t="shared" si="158"/>
        <v>0</v>
      </c>
      <c r="AG94" s="403">
        <f t="shared" si="158"/>
        <v>0</v>
      </c>
      <c r="AH94" s="403">
        <f t="shared" si="158"/>
        <v>0</v>
      </c>
      <c r="AI94" s="403">
        <f t="shared" si="158"/>
        <v>0</v>
      </c>
      <c r="AJ94" s="403">
        <f t="shared" si="158"/>
        <v>42000</v>
      </c>
      <c r="AK94" s="403">
        <f t="shared" si="158"/>
        <v>271017.63</v>
      </c>
      <c r="AL94" s="403">
        <f t="shared" si="158"/>
        <v>5000</v>
      </c>
      <c r="AM94" s="403">
        <f t="shared" si="158"/>
        <v>127756.57</v>
      </c>
      <c r="AN94" s="403">
        <f t="shared" si="158"/>
        <v>237115.24</v>
      </c>
      <c r="AO94" s="403">
        <f t="shared" si="158"/>
        <v>158167.25</v>
      </c>
      <c r="AP94" s="403">
        <f t="shared" si="158"/>
        <v>103015</v>
      </c>
      <c r="AQ94" s="403">
        <f t="shared" si="158"/>
        <v>155500</v>
      </c>
      <c r="AR94" s="403">
        <f t="shared" si="158"/>
        <v>167620.78</v>
      </c>
      <c r="AS94" s="403">
        <f t="shared" si="158"/>
        <v>191134.2</v>
      </c>
      <c r="AT94" s="403">
        <f t="shared" si="158"/>
        <v>283068.43</v>
      </c>
      <c r="AU94" s="403">
        <f t="shared" si="158"/>
        <v>114804.31</v>
      </c>
      <c r="AV94" s="403">
        <f t="shared" si="158"/>
        <v>109785.34</v>
      </c>
      <c r="AW94" s="403">
        <f t="shared" si="158"/>
        <v>48000</v>
      </c>
      <c r="AX94" s="403">
        <f t="shared" si="158"/>
        <v>164702</v>
      </c>
      <c r="AY94" s="403">
        <f t="shared" si="158"/>
        <v>223255</v>
      </c>
      <c r="AZ94" s="403">
        <f t="shared" si="158"/>
        <v>72000</v>
      </c>
      <c r="BA94" s="403">
        <f t="shared" si="158"/>
        <v>97799.52</v>
      </c>
      <c r="BB94" s="403">
        <f t="shared" si="158"/>
        <v>242596.66</v>
      </c>
      <c r="BC94" s="403">
        <f t="shared" si="158"/>
        <v>108292.85</v>
      </c>
      <c r="BD94" s="403">
        <f t="shared" si="158"/>
        <v>238900</v>
      </c>
      <c r="BE94" s="403">
        <f t="shared" si="158"/>
        <v>101455.9</v>
      </c>
      <c r="BF94" s="403">
        <f t="shared" si="158"/>
        <v>23511.76</v>
      </c>
      <c r="BG94" s="403">
        <f t="shared" si="158"/>
        <v>20008.84</v>
      </c>
      <c r="BH94" s="403">
        <f t="shared" si="158"/>
        <v>77858.98</v>
      </c>
      <c r="BI94" s="403">
        <f t="shared" si="158"/>
        <v>45000</v>
      </c>
      <c r="BJ94" s="403">
        <f t="shared" si="158"/>
        <v>124565</v>
      </c>
      <c r="BK94" s="403">
        <f t="shared" si="158"/>
        <v>25000</v>
      </c>
      <c r="BL94" s="403">
        <f t="shared" si="158"/>
        <v>29885</v>
      </c>
      <c r="BM94" s="403">
        <f t="shared" si="158"/>
        <v>33809.25</v>
      </c>
      <c r="BN94" s="403">
        <f t="shared" si="158"/>
        <v>10969.85</v>
      </c>
      <c r="BO94" s="403">
        <f t="shared" si="158"/>
        <v>77861.76</v>
      </c>
      <c r="BP94" s="403">
        <f t="shared" si="158"/>
        <v>10058</v>
      </c>
      <c r="BQ94" s="403"/>
      <c r="BR94" s="403">
        <f t="shared" ref="BR94:EC94" si="159">IF(and($A94-BR$66&gt;=0,$A94-BR$67&lt;0),BR$74,0)</f>
        <v>255794.4211</v>
      </c>
      <c r="BS94" s="403">
        <f t="shared" si="159"/>
        <v>0</v>
      </c>
      <c r="BT94" s="403">
        <f t="shared" si="159"/>
        <v>0</v>
      </c>
      <c r="BU94" s="403">
        <f t="shared" si="159"/>
        <v>0</v>
      </c>
      <c r="BV94" s="403">
        <f t="shared" si="159"/>
        <v>178015.6524</v>
      </c>
      <c r="BW94" s="403">
        <f t="shared" si="159"/>
        <v>166512.3011</v>
      </c>
      <c r="BX94" s="403">
        <f t="shared" si="159"/>
        <v>211667.1873</v>
      </c>
      <c r="BY94" s="403">
        <f t="shared" si="159"/>
        <v>212555.7791</v>
      </c>
      <c r="BZ94" s="403">
        <f t="shared" si="159"/>
        <v>198044.1868</v>
      </c>
      <c r="CA94" s="403">
        <f t="shared" si="159"/>
        <v>745030.763</v>
      </c>
      <c r="CB94" s="403">
        <f t="shared" si="159"/>
        <v>0</v>
      </c>
      <c r="CC94" s="403">
        <f t="shared" si="159"/>
        <v>142341.1049</v>
      </c>
      <c r="CD94" s="403">
        <f t="shared" si="159"/>
        <v>200215.6501</v>
      </c>
      <c r="CE94" s="403">
        <f t="shared" si="159"/>
        <v>290322.0251</v>
      </c>
      <c r="CF94" s="403">
        <f t="shared" si="159"/>
        <v>342096.5415</v>
      </c>
      <c r="CG94" s="403">
        <f t="shared" si="159"/>
        <v>399989.3894</v>
      </c>
      <c r="CH94" s="403">
        <f t="shared" si="159"/>
        <v>327715.9227</v>
      </c>
      <c r="CI94" s="403">
        <f t="shared" si="159"/>
        <v>584290.4925</v>
      </c>
      <c r="CJ94" s="403">
        <f t="shared" si="159"/>
        <v>359514.8333</v>
      </c>
      <c r="CK94" s="403">
        <f t="shared" si="159"/>
        <v>405822.1182</v>
      </c>
      <c r="CL94" s="403">
        <f t="shared" si="159"/>
        <v>163283.8354</v>
      </c>
      <c r="CM94" s="403">
        <f t="shared" si="159"/>
        <v>1005.273171</v>
      </c>
      <c r="CN94" s="403">
        <f t="shared" si="159"/>
        <v>352213.1526</v>
      </c>
      <c r="CO94" s="403">
        <f t="shared" si="159"/>
        <v>306794.8068</v>
      </c>
      <c r="CP94" s="403">
        <f t="shared" si="159"/>
        <v>360850.2344</v>
      </c>
      <c r="CQ94" s="403">
        <f t="shared" si="159"/>
        <v>452743.1592</v>
      </c>
      <c r="CR94" s="403">
        <f t="shared" si="159"/>
        <v>966145.1792</v>
      </c>
      <c r="CS94" s="403">
        <f t="shared" si="159"/>
        <v>237451.2097</v>
      </c>
      <c r="CT94" s="403">
        <f t="shared" si="159"/>
        <v>244994.6872</v>
      </c>
      <c r="CU94" s="403">
        <f t="shared" si="159"/>
        <v>32821.77735</v>
      </c>
      <c r="CV94" s="403">
        <f t="shared" si="159"/>
        <v>334742.8202</v>
      </c>
      <c r="CW94" s="403">
        <f t="shared" si="159"/>
        <v>0</v>
      </c>
      <c r="CX94" s="403">
        <f t="shared" si="159"/>
        <v>0</v>
      </c>
      <c r="CY94" s="403">
        <f t="shared" si="159"/>
        <v>0</v>
      </c>
      <c r="CZ94" s="403">
        <f t="shared" si="159"/>
        <v>0</v>
      </c>
      <c r="DA94" s="403">
        <f t="shared" si="159"/>
        <v>0</v>
      </c>
      <c r="DB94" s="403">
        <f t="shared" si="159"/>
        <v>0</v>
      </c>
      <c r="DC94" s="403">
        <f t="shared" si="159"/>
        <v>0</v>
      </c>
      <c r="DD94" s="403">
        <f t="shared" si="159"/>
        <v>0</v>
      </c>
      <c r="DE94" s="403">
        <f t="shared" si="159"/>
        <v>0</v>
      </c>
      <c r="DF94" s="403">
        <f t="shared" si="159"/>
        <v>0</v>
      </c>
      <c r="DG94" s="403">
        <f t="shared" si="159"/>
        <v>0</v>
      </c>
      <c r="DH94" s="403">
        <f t="shared" si="159"/>
        <v>0</v>
      </c>
      <c r="DI94" s="403">
        <f t="shared" si="159"/>
        <v>0</v>
      </c>
      <c r="DJ94" s="403">
        <f t="shared" si="159"/>
        <v>0</v>
      </c>
      <c r="DK94" s="403">
        <f t="shared" si="159"/>
        <v>0</v>
      </c>
      <c r="DL94" s="403">
        <f t="shared" si="159"/>
        <v>0</v>
      </c>
      <c r="DM94" s="403">
        <f t="shared" si="159"/>
        <v>0</v>
      </c>
      <c r="DN94" s="403">
        <f t="shared" si="159"/>
        <v>0</v>
      </c>
      <c r="DO94" s="403">
        <f t="shared" si="159"/>
        <v>0</v>
      </c>
      <c r="DP94" s="403">
        <f t="shared" si="159"/>
        <v>0</v>
      </c>
      <c r="DQ94" s="403">
        <f t="shared" si="159"/>
        <v>0</v>
      </c>
      <c r="DR94" s="403">
        <f t="shared" si="159"/>
        <v>0</v>
      </c>
      <c r="DS94" s="403">
        <f t="shared" si="159"/>
        <v>0</v>
      </c>
      <c r="DT94" s="403">
        <f t="shared" si="159"/>
        <v>0</v>
      </c>
      <c r="DU94" s="403">
        <f t="shared" si="159"/>
        <v>0</v>
      </c>
      <c r="DV94" s="403">
        <f t="shared" si="159"/>
        <v>0</v>
      </c>
      <c r="DW94" s="403">
        <f t="shared" si="159"/>
        <v>0</v>
      </c>
      <c r="DX94" s="403">
        <f t="shared" si="159"/>
        <v>0</v>
      </c>
      <c r="DY94" s="403">
        <f t="shared" si="159"/>
        <v>0</v>
      </c>
      <c r="DZ94" s="403">
        <f t="shared" si="159"/>
        <v>0</v>
      </c>
      <c r="EA94" s="403">
        <f t="shared" si="159"/>
        <v>0</v>
      </c>
      <c r="EB94" s="403">
        <f t="shared" si="159"/>
        <v>0</v>
      </c>
      <c r="EC94" s="403">
        <f t="shared" si="159"/>
        <v>0</v>
      </c>
      <c r="EE94" s="403">
        <f t="shared" ref="EE94:GP94" si="160">IF(and($A94-EE$66&gt;=0,$A94-EE$67&lt;0),EE$74,0)</f>
        <v>0</v>
      </c>
      <c r="EF94" s="403">
        <f t="shared" si="160"/>
        <v>248260.5489</v>
      </c>
      <c r="EG94" s="403">
        <f t="shared" si="160"/>
        <v>286287.7069</v>
      </c>
      <c r="EH94" s="403">
        <f t="shared" si="160"/>
        <v>295131.778</v>
      </c>
      <c r="EI94" s="403">
        <f t="shared" si="160"/>
        <v>0</v>
      </c>
      <c r="EJ94" s="403">
        <f t="shared" si="160"/>
        <v>0</v>
      </c>
      <c r="EK94" s="403">
        <f t="shared" si="160"/>
        <v>0</v>
      </c>
      <c r="EL94" s="403">
        <f t="shared" si="160"/>
        <v>0</v>
      </c>
      <c r="EM94" s="403">
        <f t="shared" si="160"/>
        <v>0</v>
      </c>
      <c r="EN94" s="403">
        <f t="shared" si="160"/>
        <v>0</v>
      </c>
      <c r="EO94" s="403">
        <f t="shared" si="160"/>
        <v>477210.6697</v>
      </c>
      <c r="EP94" s="403">
        <f t="shared" si="160"/>
        <v>0</v>
      </c>
      <c r="EQ94" s="403">
        <f t="shared" si="160"/>
        <v>0</v>
      </c>
      <c r="ER94" s="403">
        <f t="shared" si="160"/>
        <v>0</v>
      </c>
      <c r="ES94" s="403">
        <f t="shared" si="160"/>
        <v>0</v>
      </c>
      <c r="ET94" s="403">
        <f t="shared" si="160"/>
        <v>0</v>
      </c>
      <c r="EU94" s="403">
        <f t="shared" si="160"/>
        <v>0</v>
      </c>
      <c r="EV94" s="403">
        <f t="shared" si="160"/>
        <v>0</v>
      </c>
      <c r="EW94" s="403">
        <f t="shared" si="160"/>
        <v>0</v>
      </c>
      <c r="EX94" s="403">
        <f t="shared" si="160"/>
        <v>0</v>
      </c>
      <c r="EY94" s="403">
        <f t="shared" si="160"/>
        <v>0</v>
      </c>
      <c r="EZ94" s="403">
        <f t="shared" si="160"/>
        <v>0</v>
      </c>
      <c r="FA94" s="403">
        <f t="shared" si="160"/>
        <v>0</v>
      </c>
      <c r="FB94" s="403">
        <f t="shared" si="160"/>
        <v>0</v>
      </c>
      <c r="FC94" s="403">
        <f t="shared" si="160"/>
        <v>0</v>
      </c>
      <c r="FD94" s="403">
        <f t="shared" si="160"/>
        <v>0</v>
      </c>
      <c r="FE94" s="403">
        <f t="shared" si="160"/>
        <v>0</v>
      </c>
      <c r="FF94" s="403">
        <f t="shared" si="160"/>
        <v>0</v>
      </c>
      <c r="FG94" s="403">
        <f t="shared" si="160"/>
        <v>0</v>
      </c>
      <c r="FH94" s="403">
        <f t="shared" si="160"/>
        <v>0</v>
      </c>
      <c r="FI94" s="403">
        <f t="shared" si="160"/>
        <v>0</v>
      </c>
      <c r="FJ94" s="403">
        <f t="shared" si="160"/>
        <v>0</v>
      </c>
      <c r="FK94" s="403">
        <f t="shared" si="160"/>
        <v>0</v>
      </c>
      <c r="FL94" s="403">
        <f t="shared" si="160"/>
        <v>0</v>
      </c>
      <c r="FM94" s="403">
        <f t="shared" si="160"/>
        <v>0</v>
      </c>
      <c r="FN94" s="403">
        <f t="shared" si="160"/>
        <v>0</v>
      </c>
      <c r="FO94" s="403">
        <f t="shared" si="160"/>
        <v>0</v>
      </c>
      <c r="FP94" s="403">
        <f t="shared" si="160"/>
        <v>0</v>
      </c>
      <c r="FQ94" s="403">
        <f t="shared" si="160"/>
        <v>0</v>
      </c>
      <c r="FR94" s="403">
        <f t="shared" si="160"/>
        <v>0</v>
      </c>
      <c r="FS94" s="403">
        <f t="shared" si="160"/>
        <v>0</v>
      </c>
      <c r="FT94" s="403">
        <f t="shared" si="160"/>
        <v>0</v>
      </c>
      <c r="FU94" s="403">
        <f t="shared" si="160"/>
        <v>0</v>
      </c>
      <c r="FV94" s="403">
        <f t="shared" si="160"/>
        <v>0</v>
      </c>
      <c r="FW94" s="403">
        <f t="shared" si="160"/>
        <v>0</v>
      </c>
      <c r="FX94" s="403">
        <f t="shared" si="160"/>
        <v>0</v>
      </c>
      <c r="FY94" s="403">
        <f t="shared" si="160"/>
        <v>0</v>
      </c>
      <c r="FZ94" s="403">
        <f t="shared" si="160"/>
        <v>0</v>
      </c>
      <c r="GA94" s="403">
        <f t="shared" si="160"/>
        <v>0</v>
      </c>
      <c r="GB94" s="403">
        <f t="shared" si="160"/>
        <v>0</v>
      </c>
      <c r="GC94" s="403">
        <f t="shared" si="160"/>
        <v>0</v>
      </c>
      <c r="GD94" s="403">
        <f t="shared" si="160"/>
        <v>0</v>
      </c>
      <c r="GE94" s="403">
        <f t="shared" si="160"/>
        <v>0</v>
      </c>
      <c r="GF94" s="403">
        <f t="shared" si="160"/>
        <v>0</v>
      </c>
      <c r="GG94" s="403">
        <f t="shared" si="160"/>
        <v>0</v>
      </c>
      <c r="GH94" s="403">
        <f t="shared" si="160"/>
        <v>0</v>
      </c>
      <c r="GI94" s="403">
        <f t="shared" si="160"/>
        <v>0</v>
      </c>
      <c r="GJ94" s="403">
        <f t="shared" si="160"/>
        <v>0</v>
      </c>
      <c r="GK94" s="403">
        <f t="shared" si="160"/>
        <v>0</v>
      </c>
      <c r="GL94" s="403">
        <f t="shared" si="160"/>
        <v>0</v>
      </c>
      <c r="GM94" s="403">
        <f t="shared" si="160"/>
        <v>0</v>
      </c>
      <c r="GN94" s="403">
        <f t="shared" si="160"/>
        <v>0</v>
      </c>
      <c r="GO94" s="403">
        <f t="shared" si="160"/>
        <v>0</v>
      </c>
      <c r="GP94" s="403">
        <f t="shared" si="160"/>
        <v>0</v>
      </c>
      <c r="GQ94" s="403"/>
      <c r="GR94" s="403">
        <f t="shared" ref="GR94:JC94" si="161">IF(and($A94-GR$66&gt;=0,$A94-GR$67&lt;0),GR$74,0)</f>
        <v>0</v>
      </c>
      <c r="GS94" s="403">
        <f t="shared" si="161"/>
        <v>0</v>
      </c>
      <c r="GT94" s="403">
        <f t="shared" si="161"/>
        <v>0</v>
      </c>
      <c r="GU94" s="403">
        <f t="shared" si="161"/>
        <v>0</v>
      </c>
      <c r="GV94" s="403">
        <f t="shared" si="161"/>
        <v>0</v>
      </c>
      <c r="GW94" s="403">
        <f t="shared" si="161"/>
        <v>0</v>
      </c>
      <c r="GX94" s="403">
        <f t="shared" si="161"/>
        <v>0</v>
      </c>
      <c r="GY94" s="403">
        <f t="shared" si="161"/>
        <v>0</v>
      </c>
      <c r="GZ94" s="403">
        <f t="shared" si="161"/>
        <v>0</v>
      </c>
      <c r="HA94" s="403">
        <f t="shared" si="161"/>
        <v>0</v>
      </c>
      <c r="HB94" s="403">
        <f t="shared" si="161"/>
        <v>0</v>
      </c>
      <c r="HC94" s="403">
        <f t="shared" si="161"/>
        <v>0</v>
      </c>
      <c r="HD94" s="403">
        <f t="shared" si="161"/>
        <v>0</v>
      </c>
      <c r="HE94" s="403">
        <f t="shared" si="161"/>
        <v>0</v>
      </c>
      <c r="HF94" s="403">
        <f t="shared" si="161"/>
        <v>0</v>
      </c>
      <c r="HG94" s="403">
        <f t="shared" si="161"/>
        <v>0</v>
      </c>
      <c r="HH94" s="403">
        <f t="shared" si="161"/>
        <v>0</v>
      </c>
      <c r="HI94" s="403">
        <f t="shared" si="161"/>
        <v>0</v>
      </c>
      <c r="HJ94" s="403">
        <f t="shared" si="161"/>
        <v>0</v>
      </c>
      <c r="HK94" s="403">
        <f t="shared" si="161"/>
        <v>0</v>
      </c>
      <c r="HL94" s="403">
        <f t="shared" si="161"/>
        <v>0</v>
      </c>
      <c r="HM94" s="403">
        <f t="shared" si="161"/>
        <v>0</v>
      </c>
      <c r="HN94" s="403">
        <f t="shared" si="161"/>
        <v>0</v>
      </c>
      <c r="HO94" s="403">
        <f t="shared" si="161"/>
        <v>0</v>
      </c>
      <c r="HP94" s="403">
        <f t="shared" si="161"/>
        <v>0</v>
      </c>
      <c r="HQ94" s="403">
        <f t="shared" si="161"/>
        <v>0</v>
      </c>
      <c r="HR94" s="403">
        <f t="shared" si="161"/>
        <v>0</v>
      </c>
      <c r="HS94" s="403">
        <f t="shared" si="161"/>
        <v>0</v>
      </c>
      <c r="HT94" s="403">
        <f t="shared" si="161"/>
        <v>0</v>
      </c>
      <c r="HU94" s="403">
        <f t="shared" si="161"/>
        <v>0</v>
      </c>
      <c r="HV94" s="403">
        <f t="shared" si="161"/>
        <v>0</v>
      </c>
      <c r="HW94" s="403">
        <f t="shared" si="161"/>
        <v>0</v>
      </c>
      <c r="HX94" s="403">
        <f t="shared" si="161"/>
        <v>0</v>
      </c>
      <c r="HY94" s="403">
        <f t="shared" si="161"/>
        <v>0</v>
      </c>
      <c r="HZ94" s="403">
        <f t="shared" si="161"/>
        <v>0</v>
      </c>
      <c r="IA94" s="403">
        <f t="shared" si="161"/>
        <v>0</v>
      </c>
      <c r="IB94" s="403">
        <f t="shared" si="161"/>
        <v>0</v>
      </c>
      <c r="IC94" s="403">
        <f t="shared" si="161"/>
        <v>0</v>
      </c>
      <c r="ID94" s="403">
        <f t="shared" si="161"/>
        <v>0</v>
      </c>
      <c r="IE94" s="403">
        <f t="shared" si="161"/>
        <v>0</v>
      </c>
      <c r="IF94" s="403">
        <f t="shared" si="161"/>
        <v>0</v>
      </c>
      <c r="IG94" s="403">
        <f t="shared" si="161"/>
        <v>0</v>
      </c>
      <c r="IH94" s="403">
        <f t="shared" si="161"/>
        <v>0</v>
      </c>
      <c r="II94" s="403">
        <f t="shared" si="161"/>
        <v>0</v>
      </c>
      <c r="IJ94" s="403">
        <f t="shared" si="161"/>
        <v>0</v>
      </c>
      <c r="IK94" s="403">
        <f t="shared" si="161"/>
        <v>0</v>
      </c>
      <c r="IL94" s="403">
        <f t="shared" si="161"/>
        <v>0</v>
      </c>
      <c r="IM94" s="403">
        <f t="shared" si="161"/>
        <v>0</v>
      </c>
      <c r="IN94" s="403">
        <f t="shared" si="161"/>
        <v>0</v>
      </c>
      <c r="IO94" s="403">
        <f t="shared" si="161"/>
        <v>0</v>
      </c>
      <c r="IP94" s="403">
        <f t="shared" si="161"/>
        <v>0</v>
      </c>
      <c r="IQ94" s="403">
        <f t="shared" si="161"/>
        <v>0</v>
      </c>
      <c r="IR94" s="403">
        <f t="shared" si="161"/>
        <v>0</v>
      </c>
      <c r="IS94" s="403">
        <f t="shared" si="161"/>
        <v>0</v>
      </c>
      <c r="IT94" s="403">
        <f t="shared" si="161"/>
        <v>0</v>
      </c>
      <c r="IU94" s="403">
        <f t="shared" si="161"/>
        <v>0</v>
      </c>
      <c r="IV94" s="403">
        <f t="shared" si="161"/>
        <v>0</v>
      </c>
      <c r="IW94" s="403">
        <f t="shared" si="161"/>
        <v>0</v>
      </c>
      <c r="IX94" s="403">
        <f t="shared" si="161"/>
        <v>0</v>
      </c>
      <c r="IY94" s="403">
        <f t="shared" si="161"/>
        <v>0</v>
      </c>
      <c r="IZ94" s="403">
        <f t="shared" si="161"/>
        <v>0</v>
      </c>
      <c r="JA94" s="403">
        <f t="shared" si="161"/>
        <v>0</v>
      </c>
      <c r="JB94" s="403">
        <f t="shared" si="161"/>
        <v>0</v>
      </c>
      <c r="JC94" s="403">
        <f t="shared" si="161"/>
        <v>0</v>
      </c>
      <c r="JD94" s="403"/>
      <c r="JE94" s="403">
        <f t="shared" ref="JE94:LP94" si="162">IF(and($A94-JE$66&gt;=0,$A94-JE$67&lt;0),JE$74,0)</f>
        <v>0</v>
      </c>
      <c r="JF94" s="403">
        <f t="shared" si="162"/>
        <v>0</v>
      </c>
      <c r="JG94" s="403">
        <f t="shared" si="162"/>
        <v>0</v>
      </c>
      <c r="JH94" s="403">
        <f t="shared" si="162"/>
        <v>0</v>
      </c>
      <c r="JI94" s="403">
        <f t="shared" si="162"/>
        <v>0</v>
      </c>
      <c r="JJ94" s="403">
        <f t="shared" si="162"/>
        <v>0</v>
      </c>
      <c r="JK94" s="403">
        <f t="shared" si="162"/>
        <v>0</v>
      </c>
      <c r="JL94" s="403">
        <f t="shared" si="162"/>
        <v>0</v>
      </c>
      <c r="JM94" s="403">
        <f t="shared" si="162"/>
        <v>0</v>
      </c>
      <c r="JN94" s="403">
        <f t="shared" si="162"/>
        <v>0</v>
      </c>
      <c r="JO94" s="403">
        <f t="shared" si="162"/>
        <v>0</v>
      </c>
      <c r="JP94" s="403">
        <f t="shared" si="162"/>
        <v>0</v>
      </c>
      <c r="JQ94" s="403">
        <f t="shared" si="162"/>
        <v>0</v>
      </c>
      <c r="JR94" s="403">
        <f t="shared" si="162"/>
        <v>0</v>
      </c>
      <c r="JS94" s="403">
        <f t="shared" si="162"/>
        <v>0</v>
      </c>
      <c r="JT94" s="403">
        <f t="shared" si="162"/>
        <v>0</v>
      </c>
      <c r="JU94" s="403">
        <f t="shared" si="162"/>
        <v>0</v>
      </c>
      <c r="JV94" s="403">
        <f t="shared" si="162"/>
        <v>0</v>
      </c>
      <c r="JW94" s="403">
        <f t="shared" si="162"/>
        <v>0</v>
      </c>
      <c r="JX94" s="403">
        <f t="shared" si="162"/>
        <v>0</v>
      </c>
      <c r="JY94" s="403">
        <f t="shared" si="162"/>
        <v>0</v>
      </c>
      <c r="JZ94" s="403">
        <f t="shared" si="162"/>
        <v>0</v>
      </c>
      <c r="KA94" s="403">
        <f t="shared" si="162"/>
        <v>0</v>
      </c>
      <c r="KB94" s="403">
        <f t="shared" si="162"/>
        <v>0</v>
      </c>
      <c r="KC94" s="403">
        <f t="shared" si="162"/>
        <v>0</v>
      </c>
      <c r="KD94" s="403">
        <f t="shared" si="162"/>
        <v>0</v>
      </c>
      <c r="KE94" s="403">
        <f t="shared" si="162"/>
        <v>0</v>
      </c>
      <c r="KF94" s="403">
        <f t="shared" si="162"/>
        <v>0</v>
      </c>
      <c r="KG94" s="403">
        <f t="shared" si="162"/>
        <v>0</v>
      </c>
      <c r="KH94" s="403">
        <f t="shared" si="162"/>
        <v>0</v>
      </c>
      <c r="KI94" s="403">
        <f t="shared" si="162"/>
        <v>0</v>
      </c>
      <c r="KJ94" s="403">
        <f t="shared" si="162"/>
        <v>0</v>
      </c>
      <c r="KK94" s="403">
        <f t="shared" si="162"/>
        <v>0</v>
      </c>
      <c r="KL94" s="403">
        <f t="shared" si="162"/>
        <v>0</v>
      </c>
      <c r="KM94" s="403">
        <f t="shared" si="162"/>
        <v>0</v>
      </c>
      <c r="KN94" s="403">
        <f t="shared" si="162"/>
        <v>0</v>
      </c>
      <c r="KO94" s="403">
        <f t="shared" si="162"/>
        <v>0</v>
      </c>
      <c r="KP94" s="403">
        <f t="shared" si="162"/>
        <v>0</v>
      </c>
      <c r="KQ94" s="403">
        <f t="shared" si="162"/>
        <v>0</v>
      </c>
      <c r="KR94" s="403">
        <f t="shared" si="162"/>
        <v>0</v>
      </c>
      <c r="KS94" s="403">
        <f t="shared" si="162"/>
        <v>0</v>
      </c>
      <c r="KT94" s="403">
        <f t="shared" si="162"/>
        <v>0</v>
      </c>
      <c r="KU94" s="403">
        <f t="shared" si="162"/>
        <v>0</v>
      </c>
      <c r="KV94" s="403">
        <f t="shared" si="162"/>
        <v>0</v>
      </c>
      <c r="KW94" s="403">
        <f t="shared" si="162"/>
        <v>0</v>
      </c>
      <c r="KX94" s="403">
        <f t="shared" si="162"/>
        <v>0</v>
      </c>
      <c r="KY94" s="403">
        <f t="shared" si="162"/>
        <v>0</v>
      </c>
      <c r="KZ94" s="403">
        <f t="shared" si="162"/>
        <v>0</v>
      </c>
      <c r="LA94" s="403">
        <f t="shared" si="162"/>
        <v>0</v>
      </c>
      <c r="LB94" s="403">
        <f t="shared" si="162"/>
        <v>0</v>
      </c>
      <c r="LC94" s="403">
        <f t="shared" si="162"/>
        <v>0</v>
      </c>
      <c r="LD94" s="403">
        <f t="shared" si="162"/>
        <v>0</v>
      </c>
      <c r="LE94" s="403">
        <f t="shared" si="162"/>
        <v>0</v>
      </c>
      <c r="LF94" s="403">
        <f t="shared" si="162"/>
        <v>0</v>
      </c>
      <c r="LG94" s="403">
        <f t="shared" si="162"/>
        <v>0</v>
      </c>
      <c r="LH94" s="403">
        <f t="shared" si="162"/>
        <v>0</v>
      </c>
      <c r="LI94" s="403">
        <f t="shared" si="162"/>
        <v>0</v>
      </c>
      <c r="LJ94" s="403">
        <f t="shared" si="162"/>
        <v>0</v>
      </c>
      <c r="LK94" s="403">
        <f t="shared" si="162"/>
        <v>0</v>
      </c>
      <c r="LL94" s="403">
        <f t="shared" si="162"/>
        <v>0</v>
      </c>
      <c r="LM94" s="403">
        <f t="shared" si="162"/>
        <v>0</v>
      </c>
      <c r="LN94" s="403">
        <f t="shared" si="162"/>
        <v>0</v>
      </c>
      <c r="LO94" s="403">
        <f t="shared" si="162"/>
        <v>0</v>
      </c>
      <c r="LP94" s="403">
        <f t="shared" si="162"/>
        <v>0</v>
      </c>
    </row>
    <row r="95">
      <c r="A95" s="331" t="str">
        <f t="shared" si="77"/>
        <v>06-2027</v>
      </c>
      <c r="B95" s="346">
        <f t="shared" si="70"/>
        <v>13776037.27</v>
      </c>
      <c r="C95" s="346">
        <f t="shared" si="71"/>
        <v>1.69023631</v>
      </c>
      <c r="D95" s="346"/>
      <c r="E95" s="403">
        <f t="shared" ref="E95:BP95" si="163">IF(and($A95-E$66&gt;=0,$A95-E$67&lt;0),E$74,0)</f>
        <v>0</v>
      </c>
      <c r="F95" s="403">
        <f t="shared" si="163"/>
        <v>0</v>
      </c>
      <c r="G95" s="403">
        <f t="shared" si="163"/>
        <v>0</v>
      </c>
      <c r="H95" s="403">
        <f t="shared" si="163"/>
        <v>0</v>
      </c>
      <c r="I95" s="403">
        <f t="shared" si="163"/>
        <v>0</v>
      </c>
      <c r="J95" s="403">
        <f t="shared" si="163"/>
        <v>0</v>
      </c>
      <c r="K95" s="403">
        <f t="shared" si="163"/>
        <v>0</v>
      </c>
      <c r="L95" s="403">
        <f t="shared" si="163"/>
        <v>0</v>
      </c>
      <c r="M95" s="403">
        <f t="shared" si="163"/>
        <v>0</v>
      </c>
      <c r="N95" s="403">
        <f t="shared" si="163"/>
        <v>0</v>
      </c>
      <c r="O95" s="403">
        <f t="shared" si="163"/>
        <v>0</v>
      </c>
      <c r="P95" s="403">
        <f t="shared" si="163"/>
        <v>0</v>
      </c>
      <c r="Q95" s="403">
        <f t="shared" si="163"/>
        <v>0</v>
      </c>
      <c r="R95" s="403">
        <f t="shared" si="163"/>
        <v>0</v>
      </c>
      <c r="S95" s="403">
        <f t="shared" si="163"/>
        <v>0</v>
      </c>
      <c r="T95" s="403">
        <f t="shared" si="163"/>
        <v>0</v>
      </c>
      <c r="U95" s="403">
        <f t="shared" si="163"/>
        <v>0</v>
      </c>
      <c r="V95" s="403">
        <f t="shared" si="163"/>
        <v>0</v>
      </c>
      <c r="W95" s="403">
        <f t="shared" si="163"/>
        <v>0</v>
      </c>
      <c r="X95" s="403">
        <f t="shared" si="163"/>
        <v>0</v>
      </c>
      <c r="Y95" s="403">
        <f t="shared" si="163"/>
        <v>0</v>
      </c>
      <c r="Z95" s="403">
        <f t="shared" si="163"/>
        <v>0</v>
      </c>
      <c r="AA95" s="403">
        <f t="shared" si="163"/>
        <v>0</v>
      </c>
      <c r="AB95" s="403">
        <f t="shared" si="163"/>
        <v>0</v>
      </c>
      <c r="AC95" s="403">
        <f t="shared" si="163"/>
        <v>0</v>
      </c>
      <c r="AD95" s="403">
        <f t="shared" si="163"/>
        <v>0</v>
      </c>
      <c r="AE95" s="403">
        <f t="shared" si="163"/>
        <v>0</v>
      </c>
      <c r="AF95" s="403">
        <f t="shared" si="163"/>
        <v>0</v>
      </c>
      <c r="AG95" s="403">
        <f t="shared" si="163"/>
        <v>0</v>
      </c>
      <c r="AH95" s="403">
        <f t="shared" si="163"/>
        <v>0</v>
      </c>
      <c r="AI95" s="403">
        <f t="shared" si="163"/>
        <v>0</v>
      </c>
      <c r="AJ95" s="403">
        <f t="shared" si="163"/>
        <v>0</v>
      </c>
      <c r="AK95" s="403">
        <f t="shared" si="163"/>
        <v>0</v>
      </c>
      <c r="AL95" s="403">
        <f t="shared" si="163"/>
        <v>5000</v>
      </c>
      <c r="AM95" s="403">
        <f t="shared" si="163"/>
        <v>127756.57</v>
      </c>
      <c r="AN95" s="403">
        <f t="shared" si="163"/>
        <v>237115.24</v>
      </c>
      <c r="AO95" s="403">
        <f t="shared" si="163"/>
        <v>158167.25</v>
      </c>
      <c r="AP95" s="403">
        <f t="shared" si="163"/>
        <v>103015</v>
      </c>
      <c r="AQ95" s="403">
        <f t="shared" si="163"/>
        <v>155500</v>
      </c>
      <c r="AR95" s="403">
        <f t="shared" si="163"/>
        <v>167620.78</v>
      </c>
      <c r="AS95" s="403">
        <f t="shared" si="163"/>
        <v>191134.2</v>
      </c>
      <c r="AT95" s="403">
        <f t="shared" si="163"/>
        <v>283068.43</v>
      </c>
      <c r="AU95" s="403">
        <f t="shared" si="163"/>
        <v>114804.31</v>
      </c>
      <c r="AV95" s="403">
        <f t="shared" si="163"/>
        <v>109785.34</v>
      </c>
      <c r="AW95" s="403">
        <f t="shared" si="163"/>
        <v>48000</v>
      </c>
      <c r="AX95" s="403">
        <f t="shared" si="163"/>
        <v>164702</v>
      </c>
      <c r="AY95" s="403">
        <f t="shared" si="163"/>
        <v>223255</v>
      </c>
      <c r="AZ95" s="403">
        <f t="shared" si="163"/>
        <v>72000</v>
      </c>
      <c r="BA95" s="403">
        <f t="shared" si="163"/>
        <v>97799.52</v>
      </c>
      <c r="BB95" s="403">
        <f t="shared" si="163"/>
        <v>242596.66</v>
      </c>
      <c r="BC95" s="403">
        <f t="shared" si="163"/>
        <v>108292.85</v>
      </c>
      <c r="BD95" s="403">
        <f t="shared" si="163"/>
        <v>238900</v>
      </c>
      <c r="BE95" s="403">
        <f t="shared" si="163"/>
        <v>101455.9</v>
      </c>
      <c r="BF95" s="403">
        <f t="shared" si="163"/>
        <v>23511.76</v>
      </c>
      <c r="BG95" s="403">
        <f t="shared" si="163"/>
        <v>20008.84</v>
      </c>
      <c r="BH95" s="403">
        <f t="shared" si="163"/>
        <v>77858.98</v>
      </c>
      <c r="BI95" s="403">
        <f t="shared" si="163"/>
        <v>45000</v>
      </c>
      <c r="BJ95" s="403">
        <f t="shared" si="163"/>
        <v>124565</v>
      </c>
      <c r="BK95" s="403">
        <f t="shared" si="163"/>
        <v>25000</v>
      </c>
      <c r="BL95" s="403">
        <f t="shared" si="163"/>
        <v>29885</v>
      </c>
      <c r="BM95" s="403">
        <f t="shared" si="163"/>
        <v>33809.25</v>
      </c>
      <c r="BN95" s="403">
        <f t="shared" si="163"/>
        <v>10969.85</v>
      </c>
      <c r="BO95" s="403">
        <f t="shared" si="163"/>
        <v>77861.76</v>
      </c>
      <c r="BP95" s="403">
        <f t="shared" si="163"/>
        <v>10058</v>
      </c>
      <c r="BQ95" s="403"/>
      <c r="BR95" s="403">
        <f t="shared" ref="BR95:EC95" si="164">IF(and($A95-BR$66&gt;=0,$A95-BR$67&lt;0),BR$74,0)</f>
        <v>255794.4211</v>
      </c>
      <c r="BS95" s="403">
        <f t="shared" si="164"/>
        <v>0</v>
      </c>
      <c r="BT95" s="403">
        <f t="shared" si="164"/>
        <v>0</v>
      </c>
      <c r="BU95" s="403">
        <f t="shared" si="164"/>
        <v>0</v>
      </c>
      <c r="BV95" s="403">
        <f t="shared" si="164"/>
        <v>178015.6524</v>
      </c>
      <c r="BW95" s="403">
        <f t="shared" si="164"/>
        <v>166512.3011</v>
      </c>
      <c r="BX95" s="403">
        <f t="shared" si="164"/>
        <v>211667.1873</v>
      </c>
      <c r="BY95" s="403">
        <f t="shared" si="164"/>
        <v>212555.7791</v>
      </c>
      <c r="BZ95" s="403">
        <f t="shared" si="164"/>
        <v>198044.1868</v>
      </c>
      <c r="CA95" s="403">
        <f t="shared" si="164"/>
        <v>745030.763</v>
      </c>
      <c r="CB95" s="403">
        <f t="shared" si="164"/>
        <v>0</v>
      </c>
      <c r="CC95" s="403">
        <f t="shared" si="164"/>
        <v>142341.1049</v>
      </c>
      <c r="CD95" s="403">
        <f t="shared" si="164"/>
        <v>200215.6501</v>
      </c>
      <c r="CE95" s="403">
        <f t="shared" si="164"/>
        <v>290322.0251</v>
      </c>
      <c r="CF95" s="403">
        <f t="shared" si="164"/>
        <v>342096.5415</v>
      </c>
      <c r="CG95" s="403">
        <f t="shared" si="164"/>
        <v>399989.3894</v>
      </c>
      <c r="CH95" s="403">
        <f t="shared" si="164"/>
        <v>327715.9227</v>
      </c>
      <c r="CI95" s="403">
        <f t="shared" si="164"/>
        <v>584290.4925</v>
      </c>
      <c r="CJ95" s="403">
        <f t="shared" si="164"/>
        <v>359514.8333</v>
      </c>
      <c r="CK95" s="403">
        <f t="shared" si="164"/>
        <v>405822.1182</v>
      </c>
      <c r="CL95" s="403">
        <f t="shared" si="164"/>
        <v>163283.8354</v>
      </c>
      <c r="CM95" s="403">
        <f t="shared" si="164"/>
        <v>1005.273171</v>
      </c>
      <c r="CN95" s="403">
        <f t="shared" si="164"/>
        <v>352213.1526</v>
      </c>
      <c r="CO95" s="403">
        <f t="shared" si="164"/>
        <v>306794.8068</v>
      </c>
      <c r="CP95" s="403">
        <f t="shared" si="164"/>
        <v>360850.2344</v>
      </c>
      <c r="CQ95" s="403">
        <f t="shared" si="164"/>
        <v>452743.1592</v>
      </c>
      <c r="CR95" s="403">
        <f t="shared" si="164"/>
        <v>966145.1792</v>
      </c>
      <c r="CS95" s="403">
        <f t="shared" si="164"/>
        <v>237451.2097</v>
      </c>
      <c r="CT95" s="403">
        <f t="shared" si="164"/>
        <v>244994.6872</v>
      </c>
      <c r="CU95" s="403">
        <f t="shared" si="164"/>
        <v>32821.77735</v>
      </c>
      <c r="CV95" s="403">
        <f t="shared" si="164"/>
        <v>334742.8202</v>
      </c>
      <c r="CW95" s="403">
        <f t="shared" si="164"/>
        <v>50829.27688</v>
      </c>
      <c r="CX95" s="403">
        <f t="shared" si="164"/>
        <v>516845.2919</v>
      </c>
      <c r="CY95" s="403">
        <f t="shared" si="164"/>
        <v>0</v>
      </c>
      <c r="CZ95" s="403">
        <f t="shared" si="164"/>
        <v>0</v>
      </c>
      <c r="DA95" s="403">
        <f t="shared" si="164"/>
        <v>0</v>
      </c>
      <c r="DB95" s="403">
        <f t="shared" si="164"/>
        <v>0</v>
      </c>
      <c r="DC95" s="403">
        <f t="shared" si="164"/>
        <v>0</v>
      </c>
      <c r="DD95" s="403">
        <f t="shared" si="164"/>
        <v>0</v>
      </c>
      <c r="DE95" s="403">
        <f t="shared" si="164"/>
        <v>0</v>
      </c>
      <c r="DF95" s="403">
        <f t="shared" si="164"/>
        <v>0</v>
      </c>
      <c r="DG95" s="403">
        <f t="shared" si="164"/>
        <v>0</v>
      </c>
      <c r="DH95" s="403">
        <f t="shared" si="164"/>
        <v>0</v>
      </c>
      <c r="DI95" s="403">
        <f t="shared" si="164"/>
        <v>0</v>
      </c>
      <c r="DJ95" s="403">
        <f t="shared" si="164"/>
        <v>0</v>
      </c>
      <c r="DK95" s="403">
        <f t="shared" si="164"/>
        <v>0</v>
      </c>
      <c r="DL95" s="403">
        <f t="shared" si="164"/>
        <v>0</v>
      </c>
      <c r="DM95" s="403">
        <f t="shared" si="164"/>
        <v>0</v>
      </c>
      <c r="DN95" s="403">
        <f t="shared" si="164"/>
        <v>0</v>
      </c>
      <c r="DO95" s="403">
        <f t="shared" si="164"/>
        <v>0</v>
      </c>
      <c r="DP95" s="403">
        <f t="shared" si="164"/>
        <v>0</v>
      </c>
      <c r="DQ95" s="403">
        <f t="shared" si="164"/>
        <v>0</v>
      </c>
      <c r="DR95" s="403">
        <f t="shared" si="164"/>
        <v>0</v>
      </c>
      <c r="DS95" s="403">
        <f t="shared" si="164"/>
        <v>0</v>
      </c>
      <c r="DT95" s="403">
        <f t="shared" si="164"/>
        <v>0</v>
      </c>
      <c r="DU95" s="403">
        <f t="shared" si="164"/>
        <v>0</v>
      </c>
      <c r="DV95" s="403">
        <f t="shared" si="164"/>
        <v>0</v>
      </c>
      <c r="DW95" s="403">
        <f t="shared" si="164"/>
        <v>0</v>
      </c>
      <c r="DX95" s="403">
        <f t="shared" si="164"/>
        <v>0</v>
      </c>
      <c r="DY95" s="403">
        <f t="shared" si="164"/>
        <v>0</v>
      </c>
      <c r="DZ95" s="403">
        <f t="shared" si="164"/>
        <v>0</v>
      </c>
      <c r="EA95" s="403">
        <f t="shared" si="164"/>
        <v>0</v>
      </c>
      <c r="EB95" s="403">
        <f t="shared" si="164"/>
        <v>0</v>
      </c>
      <c r="EC95" s="403">
        <f t="shared" si="164"/>
        <v>0</v>
      </c>
      <c r="EE95" s="403">
        <f t="shared" ref="EE95:GP95" si="165">IF(and($A95-EE$66&gt;=0,$A95-EE$67&lt;0),EE$74,0)</f>
        <v>0</v>
      </c>
      <c r="EF95" s="403">
        <f t="shared" si="165"/>
        <v>248260.5489</v>
      </c>
      <c r="EG95" s="403">
        <f t="shared" si="165"/>
        <v>286287.7069</v>
      </c>
      <c r="EH95" s="403">
        <f t="shared" si="165"/>
        <v>295131.778</v>
      </c>
      <c r="EI95" s="403">
        <f t="shared" si="165"/>
        <v>0</v>
      </c>
      <c r="EJ95" s="403">
        <f t="shared" si="165"/>
        <v>0</v>
      </c>
      <c r="EK95" s="403">
        <f t="shared" si="165"/>
        <v>0</v>
      </c>
      <c r="EL95" s="403">
        <f t="shared" si="165"/>
        <v>0</v>
      </c>
      <c r="EM95" s="403">
        <f t="shared" si="165"/>
        <v>0</v>
      </c>
      <c r="EN95" s="403">
        <f t="shared" si="165"/>
        <v>0</v>
      </c>
      <c r="EO95" s="403">
        <f t="shared" si="165"/>
        <v>477210.6697</v>
      </c>
      <c r="EP95" s="403">
        <f t="shared" si="165"/>
        <v>0</v>
      </c>
      <c r="EQ95" s="403">
        <f t="shared" si="165"/>
        <v>0</v>
      </c>
      <c r="ER95" s="403">
        <f t="shared" si="165"/>
        <v>0</v>
      </c>
      <c r="ES95" s="403">
        <f t="shared" si="165"/>
        <v>0</v>
      </c>
      <c r="ET95" s="403">
        <f t="shared" si="165"/>
        <v>0</v>
      </c>
      <c r="EU95" s="403">
        <f t="shared" si="165"/>
        <v>0</v>
      </c>
      <c r="EV95" s="403">
        <f t="shared" si="165"/>
        <v>0</v>
      </c>
      <c r="EW95" s="403">
        <f t="shared" si="165"/>
        <v>0</v>
      </c>
      <c r="EX95" s="403">
        <f t="shared" si="165"/>
        <v>0</v>
      </c>
      <c r="EY95" s="403">
        <f t="shared" si="165"/>
        <v>0</v>
      </c>
      <c r="EZ95" s="403">
        <f t="shared" si="165"/>
        <v>0</v>
      </c>
      <c r="FA95" s="403">
        <f t="shared" si="165"/>
        <v>0</v>
      </c>
      <c r="FB95" s="403">
        <f t="shared" si="165"/>
        <v>0</v>
      </c>
      <c r="FC95" s="403">
        <f t="shared" si="165"/>
        <v>0</v>
      </c>
      <c r="FD95" s="403">
        <f t="shared" si="165"/>
        <v>0</v>
      </c>
      <c r="FE95" s="403">
        <f t="shared" si="165"/>
        <v>0</v>
      </c>
      <c r="FF95" s="403">
        <f t="shared" si="165"/>
        <v>0</v>
      </c>
      <c r="FG95" s="403">
        <f t="shared" si="165"/>
        <v>0</v>
      </c>
      <c r="FH95" s="403">
        <f t="shared" si="165"/>
        <v>0</v>
      </c>
      <c r="FI95" s="403">
        <f t="shared" si="165"/>
        <v>0</v>
      </c>
      <c r="FJ95" s="403">
        <f t="shared" si="165"/>
        <v>0</v>
      </c>
      <c r="FK95" s="403">
        <f t="shared" si="165"/>
        <v>0</v>
      </c>
      <c r="FL95" s="403">
        <f t="shared" si="165"/>
        <v>0</v>
      </c>
      <c r="FM95" s="403">
        <f t="shared" si="165"/>
        <v>0</v>
      </c>
      <c r="FN95" s="403">
        <f t="shared" si="165"/>
        <v>0</v>
      </c>
      <c r="FO95" s="403">
        <f t="shared" si="165"/>
        <v>0</v>
      </c>
      <c r="FP95" s="403">
        <f t="shared" si="165"/>
        <v>0</v>
      </c>
      <c r="FQ95" s="403">
        <f t="shared" si="165"/>
        <v>0</v>
      </c>
      <c r="FR95" s="403">
        <f t="shared" si="165"/>
        <v>0</v>
      </c>
      <c r="FS95" s="403">
        <f t="shared" si="165"/>
        <v>0</v>
      </c>
      <c r="FT95" s="403">
        <f t="shared" si="165"/>
        <v>0</v>
      </c>
      <c r="FU95" s="403">
        <f t="shared" si="165"/>
        <v>0</v>
      </c>
      <c r="FV95" s="403">
        <f t="shared" si="165"/>
        <v>0</v>
      </c>
      <c r="FW95" s="403">
        <f t="shared" si="165"/>
        <v>0</v>
      </c>
      <c r="FX95" s="403">
        <f t="shared" si="165"/>
        <v>0</v>
      </c>
      <c r="FY95" s="403">
        <f t="shared" si="165"/>
        <v>0</v>
      </c>
      <c r="FZ95" s="403">
        <f t="shared" si="165"/>
        <v>0</v>
      </c>
      <c r="GA95" s="403">
        <f t="shared" si="165"/>
        <v>0</v>
      </c>
      <c r="GB95" s="403">
        <f t="shared" si="165"/>
        <v>0</v>
      </c>
      <c r="GC95" s="403">
        <f t="shared" si="165"/>
        <v>0</v>
      </c>
      <c r="GD95" s="403">
        <f t="shared" si="165"/>
        <v>0</v>
      </c>
      <c r="GE95" s="403">
        <f t="shared" si="165"/>
        <v>0</v>
      </c>
      <c r="GF95" s="403">
        <f t="shared" si="165"/>
        <v>0</v>
      </c>
      <c r="GG95" s="403">
        <f t="shared" si="165"/>
        <v>0</v>
      </c>
      <c r="GH95" s="403">
        <f t="shared" si="165"/>
        <v>0</v>
      </c>
      <c r="GI95" s="403">
        <f t="shared" si="165"/>
        <v>0</v>
      </c>
      <c r="GJ95" s="403">
        <f t="shared" si="165"/>
        <v>0</v>
      </c>
      <c r="GK95" s="403">
        <f t="shared" si="165"/>
        <v>0</v>
      </c>
      <c r="GL95" s="403">
        <f t="shared" si="165"/>
        <v>0</v>
      </c>
      <c r="GM95" s="403">
        <f t="shared" si="165"/>
        <v>0</v>
      </c>
      <c r="GN95" s="403">
        <f t="shared" si="165"/>
        <v>0</v>
      </c>
      <c r="GO95" s="403">
        <f t="shared" si="165"/>
        <v>0</v>
      </c>
      <c r="GP95" s="403">
        <f t="shared" si="165"/>
        <v>0</v>
      </c>
      <c r="GQ95" s="403"/>
      <c r="GR95" s="403">
        <f t="shared" ref="GR95:JC95" si="166">IF(and($A95-GR$66&gt;=0,$A95-GR$67&lt;0),GR$74,0)</f>
        <v>0</v>
      </c>
      <c r="GS95" s="403">
        <f t="shared" si="166"/>
        <v>0</v>
      </c>
      <c r="GT95" s="403">
        <f t="shared" si="166"/>
        <v>0</v>
      </c>
      <c r="GU95" s="403">
        <f t="shared" si="166"/>
        <v>0</v>
      </c>
      <c r="GV95" s="403">
        <f t="shared" si="166"/>
        <v>0</v>
      </c>
      <c r="GW95" s="403">
        <f t="shared" si="166"/>
        <v>0</v>
      </c>
      <c r="GX95" s="403">
        <f t="shared" si="166"/>
        <v>0</v>
      </c>
      <c r="GY95" s="403">
        <f t="shared" si="166"/>
        <v>0</v>
      </c>
      <c r="GZ95" s="403">
        <f t="shared" si="166"/>
        <v>0</v>
      </c>
      <c r="HA95" s="403">
        <f t="shared" si="166"/>
        <v>0</v>
      </c>
      <c r="HB95" s="403">
        <f t="shared" si="166"/>
        <v>0</v>
      </c>
      <c r="HC95" s="403">
        <f t="shared" si="166"/>
        <v>0</v>
      </c>
      <c r="HD95" s="403">
        <f t="shared" si="166"/>
        <v>0</v>
      </c>
      <c r="HE95" s="403">
        <f t="shared" si="166"/>
        <v>0</v>
      </c>
      <c r="HF95" s="403">
        <f t="shared" si="166"/>
        <v>0</v>
      </c>
      <c r="HG95" s="403">
        <f t="shared" si="166"/>
        <v>0</v>
      </c>
      <c r="HH95" s="403">
        <f t="shared" si="166"/>
        <v>0</v>
      </c>
      <c r="HI95" s="403">
        <f t="shared" si="166"/>
        <v>0</v>
      </c>
      <c r="HJ95" s="403">
        <f t="shared" si="166"/>
        <v>0</v>
      </c>
      <c r="HK95" s="403">
        <f t="shared" si="166"/>
        <v>0</v>
      </c>
      <c r="HL95" s="403">
        <f t="shared" si="166"/>
        <v>0</v>
      </c>
      <c r="HM95" s="403">
        <f t="shared" si="166"/>
        <v>0</v>
      </c>
      <c r="HN95" s="403">
        <f t="shared" si="166"/>
        <v>0</v>
      </c>
      <c r="HO95" s="403">
        <f t="shared" si="166"/>
        <v>0</v>
      </c>
      <c r="HP95" s="403">
        <f t="shared" si="166"/>
        <v>0</v>
      </c>
      <c r="HQ95" s="403">
        <f t="shared" si="166"/>
        <v>0</v>
      </c>
      <c r="HR95" s="403">
        <f t="shared" si="166"/>
        <v>0</v>
      </c>
      <c r="HS95" s="403">
        <f t="shared" si="166"/>
        <v>0</v>
      </c>
      <c r="HT95" s="403">
        <f t="shared" si="166"/>
        <v>0</v>
      </c>
      <c r="HU95" s="403">
        <f t="shared" si="166"/>
        <v>0</v>
      </c>
      <c r="HV95" s="403">
        <f t="shared" si="166"/>
        <v>0</v>
      </c>
      <c r="HW95" s="403">
        <f t="shared" si="166"/>
        <v>0</v>
      </c>
      <c r="HX95" s="403">
        <f t="shared" si="166"/>
        <v>0</v>
      </c>
      <c r="HY95" s="403">
        <f t="shared" si="166"/>
        <v>0</v>
      </c>
      <c r="HZ95" s="403">
        <f t="shared" si="166"/>
        <v>0</v>
      </c>
      <c r="IA95" s="403">
        <f t="shared" si="166"/>
        <v>0</v>
      </c>
      <c r="IB95" s="403">
        <f t="shared" si="166"/>
        <v>0</v>
      </c>
      <c r="IC95" s="403">
        <f t="shared" si="166"/>
        <v>0</v>
      </c>
      <c r="ID95" s="403">
        <f t="shared" si="166"/>
        <v>0</v>
      </c>
      <c r="IE95" s="403">
        <f t="shared" si="166"/>
        <v>0</v>
      </c>
      <c r="IF95" s="403">
        <f t="shared" si="166"/>
        <v>0</v>
      </c>
      <c r="IG95" s="403">
        <f t="shared" si="166"/>
        <v>0</v>
      </c>
      <c r="IH95" s="403">
        <f t="shared" si="166"/>
        <v>0</v>
      </c>
      <c r="II95" s="403">
        <f t="shared" si="166"/>
        <v>0</v>
      </c>
      <c r="IJ95" s="403">
        <f t="shared" si="166"/>
        <v>0</v>
      </c>
      <c r="IK95" s="403">
        <f t="shared" si="166"/>
        <v>0</v>
      </c>
      <c r="IL95" s="403">
        <f t="shared" si="166"/>
        <v>0</v>
      </c>
      <c r="IM95" s="403">
        <f t="shared" si="166"/>
        <v>0</v>
      </c>
      <c r="IN95" s="403">
        <f t="shared" si="166"/>
        <v>0</v>
      </c>
      <c r="IO95" s="403">
        <f t="shared" si="166"/>
        <v>0</v>
      </c>
      <c r="IP95" s="403">
        <f t="shared" si="166"/>
        <v>0</v>
      </c>
      <c r="IQ95" s="403">
        <f t="shared" si="166"/>
        <v>0</v>
      </c>
      <c r="IR95" s="403">
        <f t="shared" si="166"/>
        <v>0</v>
      </c>
      <c r="IS95" s="403">
        <f t="shared" si="166"/>
        <v>0</v>
      </c>
      <c r="IT95" s="403">
        <f t="shared" si="166"/>
        <v>0</v>
      </c>
      <c r="IU95" s="403">
        <f t="shared" si="166"/>
        <v>0</v>
      </c>
      <c r="IV95" s="403">
        <f t="shared" si="166"/>
        <v>0</v>
      </c>
      <c r="IW95" s="403">
        <f t="shared" si="166"/>
        <v>0</v>
      </c>
      <c r="IX95" s="403">
        <f t="shared" si="166"/>
        <v>0</v>
      </c>
      <c r="IY95" s="403">
        <f t="shared" si="166"/>
        <v>0</v>
      </c>
      <c r="IZ95" s="403">
        <f t="shared" si="166"/>
        <v>0</v>
      </c>
      <c r="JA95" s="403">
        <f t="shared" si="166"/>
        <v>0</v>
      </c>
      <c r="JB95" s="403">
        <f t="shared" si="166"/>
        <v>0</v>
      </c>
      <c r="JC95" s="403">
        <f t="shared" si="166"/>
        <v>0</v>
      </c>
      <c r="JD95" s="403"/>
      <c r="JE95" s="403">
        <f t="shared" ref="JE95:LP95" si="167">IF(and($A95-JE$66&gt;=0,$A95-JE$67&lt;0),JE$74,0)</f>
        <v>0</v>
      </c>
      <c r="JF95" s="403">
        <f t="shared" si="167"/>
        <v>0</v>
      </c>
      <c r="JG95" s="403">
        <f t="shared" si="167"/>
        <v>0</v>
      </c>
      <c r="JH95" s="403">
        <f t="shared" si="167"/>
        <v>0</v>
      </c>
      <c r="JI95" s="403">
        <f t="shared" si="167"/>
        <v>0</v>
      </c>
      <c r="JJ95" s="403">
        <f t="shared" si="167"/>
        <v>0</v>
      </c>
      <c r="JK95" s="403">
        <f t="shared" si="167"/>
        <v>0</v>
      </c>
      <c r="JL95" s="403">
        <f t="shared" si="167"/>
        <v>0</v>
      </c>
      <c r="JM95" s="403">
        <f t="shared" si="167"/>
        <v>0</v>
      </c>
      <c r="JN95" s="403">
        <f t="shared" si="167"/>
        <v>0</v>
      </c>
      <c r="JO95" s="403">
        <f t="shared" si="167"/>
        <v>0</v>
      </c>
      <c r="JP95" s="403">
        <f t="shared" si="167"/>
        <v>0</v>
      </c>
      <c r="JQ95" s="403">
        <f t="shared" si="167"/>
        <v>0</v>
      </c>
      <c r="JR95" s="403">
        <f t="shared" si="167"/>
        <v>0</v>
      </c>
      <c r="JS95" s="403">
        <f t="shared" si="167"/>
        <v>0</v>
      </c>
      <c r="JT95" s="403">
        <f t="shared" si="167"/>
        <v>0</v>
      </c>
      <c r="JU95" s="403">
        <f t="shared" si="167"/>
        <v>0</v>
      </c>
      <c r="JV95" s="403">
        <f t="shared" si="167"/>
        <v>0</v>
      </c>
      <c r="JW95" s="403">
        <f t="shared" si="167"/>
        <v>0</v>
      </c>
      <c r="JX95" s="403">
        <f t="shared" si="167"/>
        <v>0</v>
      </c>
      <c r="JY95" s="403">
        <f t="shared" si="167"/>
        <v>0</v>
      </c>
      <c r="JZ95" s="403">
        <f t="shared" si="167"/>
        <v>0</v>
      </c>
      <c r="KA95" s="403">
        <f t="shared" si="167"/>
        <v>0</v>
      </c>
      <c r="KB95" s="403">
        <f t="shared" si="167"/>
        <v>0</v>
      </c>
      <c r="KC95" s="403">
        <f t="shared" si="167"/>
        <v>0</v>
      </c>
      <c r="KD95" s="403">
        <f t="shared" si="167"/>
        <v>0</v>
      </c>
      <c r="KE95" s="403">
        <f t="shared" si="167"/>
        <v>0</v>
      </c>
      <c r="KF95" s="403">
        <f t="shared" si="167"/>
        <v>0</v>
      </c>
      <c r="KG95" s="403">
        <f t="shared" si="167"/>
        <v>0</v>
      </c>
      <c r="KH95" s="403">
        <f t="shared" si="167"/>
        <v>0</v>
      </c>
      <c r="KI95" s="403">
        <f t="shared" si="167"/>
        <v>0</v>
      </c>
      <c r="KJ95" s="403">
        <f t="shared" si="167"/>
        <v>0</v>
      </c>
      <c r="KK95" s="403">
        <f t="shared" si="167"/>
        <v>0</v>
      </c>
      <c r="KL95" s="403">
        <f t="shared" si="167"/>
        <v>0</v>
      </c>
      <c r="KM95" s="403">
        <f t="shared" si="167"/>
        <v>0</v>
      </c>
      <c r="KN95" s="403">
        <f t="shared" si="167"/>
        <v>0</v>
      </c>
      <c r="KO95" s="403">
        <f t="shared" si="167"/>
        <v>0</v>
      </c>
      <c r="KP95" s="403">
        <f t="shared" si="167"/>
        <v>0</v>
      </c>
      <c r="KQ95" s="403">
        <f t="shared" si="167"/>
        <v>0</v>
      </c>
      <c r="KR95" s="403">
        <f t="shared" si="167"/>
        <v>0</v>
      </c>
      <c r="KS95" s="403">
        <f t="shared" si="167"/>
        <v>0</v>
      </c>
      <c r="KT95" s="403">
        <f t="shared" si="167"/>
        <v>0</v>
      </c>
      <c r="KU95" s="403">
        <f t="shared" si="167"/>
        <v>0</v>
      </c>
      <c r="KV95" s="403">
        <f t="shared" si="167"/>
        <v>0</v>
      </c>
      <c r="KW95" s="403">
        <f t="shared" si="167"/>
        <v>0</v>
      </c>
      <c r="KX95" s="403">
        <f t="shared" si="167"/>
        <v>0</v>
      </c>
      <c r="KY95" s="403">
        <f t="shared" si="167"/>
        <v>0</v>
      </c>
      <c r="KZ95" s="403">
        <f t="shared" si="167"/>
        <v>0</v>
      </c>
      <c r="LA95" s="403">
        <f t="shared" si="167"/>
        <v>0</v>
      </c>
      <c r="LB95" s="403">
        <f t="shared" si="167"/>
        <v>0</v>
      </c>
      <c r="LC95" s="403">
        <f t="shared" si="167"/>
        <v>0</v>
      </c>
      <c r="LD95" s="403">
        <f t="shared" si="167"/>
        <v>0</v>
      </c>
      <c r="LE95" s="403">
        <f t="shared" si="167"/>
        <v>0</v>
      </c>
      <c r="LF95" s="403">
        <f t="shared" si="167"/>
        <v>0</v>
      </c>
      <c r="LG95" s="403">
        <f t="shared" si="167"/>
        <v>0</v>
      </c>
      <c r="LH95" s="403">
        <f t="shared" si="167"/>
        <v>0</v>
      </c>
      <c r="LI95" s="403">
        <f t="shared" si="167"/>
        <v>0</v>
      </c>
      <c r="LJ95" s="403">
        <f t="shared" si="167"/>
        <v>0</v>
      </c>
      <c r="LK95" s="403">
        <f t="shared" si="167"/>
        <v>0</v>
      </c>
      <c r="LL95" s="403">
        <f t="shared" si="167"/>
        <v>0</v>
      </c>
      <c r="LM95" s="403">
        <f t="shared" si="167"/>
        <v>0</v>
      </c>
      <c r="LN95" s="403">
        <f t="shared" si="167"/>
        <v>0</v>
      </c>
      <c r="LO95" s="403">
        <f t="shared" si="167"/>
        <v>0</v>
      </c>
      <c r="LP95" s="403">
        <f t="shared" si="167"/>
        <v>0</v>
      </c>
    </row>
    <row r="96">
      <c r="A96" s="331" t="str">
        <f t="shared" si="77"/>
        <v>09-2027</v>
      </c>
      <c r="B96" s="346">
        <f t="shared" si="70"/>
        <v>13948647.72</v>
      </c>
      <c r="C96" s="346">
        <f t="shared" si="71"/>
        <v>1.711414567</v>
      </c>
      <c r="D96" s="346"/>
      <c r="E96" s="403">
        <f t="shared" ref="E96:BP96" si="168">IF(and($A96-E$66&gt;=0,$A96-E$67&lt;0),E$74,0)</f>
        <v>0</v>
      </c>
      <c r="F96" s="403">
        <f t="shared" si="168"/>
        <v>0</v>
      </c>
      <c r="G96" s="403">
        <f t="shared" si="168"/>
        <v>0</v>
      </c>
      <c r="H96" s="403">
        <f t="shared" si="168"/>
        <v>0</v>
      </c>
      <c r="I96" s="403">
        <f t="shared" si="168"/>
        <v>0</v>
      </c>
      <c r="J96" s="403">
        <f t="shared" si="168"/>
        <v>0</v>
      </c>
      <c r="K96" s="403">
        <f t="shared" si="168"/>
        <v>0</v>
      </c>
      <c r="L96" s="403">
        <f t="shared" si="168"/>
        <v>0</v>
      </c>
      <c r="M96" s="403">
        <f t="shared" si="168"/>
        <v>0</v>
      </c>
      <c r="N96" s="403">
        <f t="shared" si="168"/>
        <v>0</v>
      </c>
      <c r="O96" s="403">
        <f t="shared" si="168"/>
        <v>0</v>
      </c>
      <c r="P96" s="403">
        <f t="shared" si="168"/>
        <v>0</v>
      </c>
      <c r="Q96" s="403">
        <f t="shared" si="168"/>
        <v>0</v>
      </c>
      <c r="R96" s="403">
        <f t="shared" si="168"/>
        <v>0</v>
      </c>
      <c r="S96" s="403">
        <f t="shared" si="168"/>
        <v>0</v>
      </c>
      <c r="T96" s="403">
        <f t="shared" si="168"/>
        <v>0</v>
      </c>
      <c r="U96" s="403">
        <f t="shared" si="168"/>
        <v>0</v>
      </c>
      <c r="V96" s="403">
        <f t="shared" si="168"/>
        <v>0</v>
      </c>
      <c r="W96" s="403">
        <f t="shared" si="168"/>
        <v>0</v>
      </c>
      <c r="X96" s="403">
        <f t="shared" si="168"/>
        <v>0</v>
      </c>
      <c r="Y96" s="403">
        <f t="shared" si="168"/>
        <v>0</v>
      </c>
      <c r="Z96" s="403">
        <f t="shared" si="168"/>
        <v>0</v>
      </c>
      <c r="AA96" s="403">
        <f t="shared" si="168"/>
        <v>0</v>
      </c>
      <c r="AB96" s="403">
        <f t="shared" si="168"/>
        <v>0</v>
      </c>
      <c r="AC96" s="403">
        <f t="shared" si="168"/>
        <v>0</v>
      </c>
      <c r="AD96" s="403">
        <f t="shared" si="168"/>
        <v>0</v>
      </c>
      <c r="AE96" s="403">
        <f t="shared" si="168"/>
        <v>0</v>
      </c>
      <c r="AF96" s="403">
        <f t="shared" si="168"/>
        <v>0</v>
      </c>
      <c r="AG96" s="403">
        <f t="shared" si="168"/>
        <v>0</v>
      </c>
      <c r="AH96" s="403">
        <f t="shared" si="168"/>
        <v>0</v>
      </c>
      <c r="AI96" s="403">
        <f t="shared" si="168"/>
        <v>0</v>
      </c>
      <c r="AJ96" s="403">
        <f t="shared" si="168"/>
        <v>0</v>
      </c>
      <c r="AK96" s="403">
        <f t="shared" si="168"/>
        <v>0</v>
      </c>
      <c r="AL96" s="403">
        <f t="shared" si="168"/>
        <v>0</v>
      </c>
      <c r="AM96" s="403">
        <f t="shared" si="168"/>
        <v>0</v>
      </c>
      <c r="AN96" s="403">
        <f t="shared" si="168"/>
        <v>237115.24</v>
      </c>
      <c r="AO96" s="403">
        <f t="shared" si="168"/>
        <v>158167.25</v>
      </c>
      <c r="AP96" s="403">
        <f t="shared" si="168"/>
        <v>103015</v>
      </c>
      <c r="AQ96" s="403">
        <f t="shared" si="168"/>
        <v>155500</v>
      </c>
      <c r="AR96" s="403">
        <f t="shared" si="168"/>
        <v>167620.78</v>
      </c>
      <c r="AS96" s="403">
        <f t="shared" si="168"/>
        <v>191134.2</v>
      </c>
      <c r="AT96" s="403">
        <f t="shared" si="168"/>
        <v>283068.43</v>
      </c>
      <c r="AU96" s="403">
        <f t="shared" si="168"/>
        <v>114804.31</v>
      </c>
      <c r="AV96" s="403">
        <f t="shared" si="168"/>
        <v>109785.34</v>
      </c>
      <c r="AW96" s="403">
        <f t="shared" si="168"/>
        <v>48000</v>
      </c>
      <c r="AX96" s="403">
        <f t="shared" si="168"/>
        <v>164702</v>
      </c>
      <c r="AY96" s="403">
        <f t="shared" si="168"/>
        <v>223255</v>
      </c>
      <c r="AZ96" s="403">
        <f t="shared" si="168"/>
        <v>72000</v>
      </c>
      <c r="BA96" s="403">
        <f t="shared" si="168"/>
        <v>97799.52</v>
      </c>
      <c r="BB96" s="403">
        <f t="shared" si="168"/>
        <v>242596.66</v>
      </c>
      <c r="BC96" s="403">
        <f t="shared" si="168"/>
        <v>108292.85</v>
      </c>
      <c r="BD96" s="403">
        <f t="shared" si="168"/>
        <v>238900</v>
      </c>
      <c r="BE96" s="403">
        <f t="shared" si="168"/>
        <v>101455.9</v>
      </c>
      <c r="BF96" s="403">
        <f t="shared" si="168"/>
        <v>23511.76</v>
      </c>
      <c r="BG96" s="403">
        <f t="shared" si="168"/>
        <v>20008.84</v>
      </c>
      <c r="BH96" s="403">
        <f t="shared" si="168"/>
        <v>77858.98</v>
      </c>
      <c r="BI96" s="403">
        <f t="shared" si="168"/>
        <v>45000</v>
      </c>
      <c r="BJ96" s="403">
        <f t="shared" si="168"/>
        <v>124565</v>
      </c>
      <c r="BK96" s="403">
        <f t="shared" si="168"/>
        <v>25000</v>
      </c>
      <c r="BL96" s="403">
        <f t="shared" si="168"/>
        <v>29885</v>
      </c>
      <c r="BM96" s="403">
        <f t="shared" si="168"/>
        <v>33809.25</v>
      </c>
      <c r="BN96" s="403">
        <f t="shared" si="168"/>
        <v>10969.85</v>
      </c>
      <c r="BO96" s="403">
        <f t="shared" si="168"/>
        <v>77861.76</v>
      </c>
      <c r="BP96" s="403">
        <f t="shared" si="168"/>
        <v>10058</v>
      </c>
      <c r="BQ96" s="403"/>
      <c r="BR96" s="403">
        <f t="shared" ref="BR96:EC96" si="169">IF(and($A96-BR$66&gt;=0,$A96-BR$67&lt;0),BR$74,0)</f>
        <v>255794.4211</v>
      </c>
      <c r="BS96" s="403">
        <f t="shared" si="169"/>
        <v>0</v>
      </c>
      <c r="BT96" s="403">
        <f t="shared" si="169"/>
        <v>0</v>
      </c>
      <c r="BU96" s="403">
        <f t="shared" si="169"/>
        <v>0</v>
      </c>
      <c r="BV96" s="403">
        <f t="shared" si="169"/>
        <v>178015.6524</v>
      </c>
      <c r="BW96" s="403">
        <f t="shared" si="169"/>
        <v>166512.3011</v>
      </c>
      <c r="BX96" s="403">
        <f t="shared" si="169"/>
        <v>211667.1873</v>
      </c>
      <c r="BY96" s="403">
        <f t="shared" si="169"/>
        <v>212555.7791</v>
      </c>
      <c r="BZ96" s="403">
        <f t="shared" si="169"/>
        <v>198044.1868</v>
      </c>
      <c r="CA96" s="403">
        <f t="shared" si="169"/>
        <v>745030.763</v>
      </c>
      <c r="CB96" s="403">
        <f t="shared" si="169"/>
        <v>0</v>
      </c>
      <c r="CC96" s="403">
        <f t="shared" si="169"/>
        <v>142341.1049</v>
      </c>
      <c r="CD96" s="403">
        <f t="shared" si="169"/>
        <v>200215.6501</v>
      </c>
      <c r="CE96" s="403">
        <f t="shared" si="169"/>
        <v>290322.0251</v>
      </c>
      <c r="CF96" s="403">
        <f t="shared" si="169"/>
        <v>342096.5415</v>
      </c>
      <c r="CG96" s="403">
        <f t="shared" si="169"/>
        <v>399989.3894</v>
      </c>
      <c r="CH96" s="403">
        <f t="shared" si="169"/>
        <v>327715.9227</v>
      </c>
      <c r="CI96" s="403">
        <f t="shared" si="169"/>
        <v>584290.4925</v>
      </c>
      <c r="CJ96" s="403">
        <f t="shared" si="169"/>
        <v>359514.8333</v>
      </c>
      <c r="CK96" s="403">
        <f t="shared" si="169"/>
        <v>405822.1182</v>
      </c>
      <c r="CL96" s="403">
        <f t="shared" si="169"/>
        <v>163283.8354</v>
      </c>
      <c r="CM96" s="403">
        <f t="shared" si="169"/>
        <v>1005.273171</v>
      </c>
      <c r="CN96" s="403">
        <f t="shared" si="169"/>
        <v>352213.1526</v>
      </c>
      <c r="CO96" s="403">
        <f t="shared" si="169"/>
        <v>306794.8068</v>
      </c>
      <c r="CP96" s="403">
        <f t="shared" si="169"/>
        <v>360850.2344</v>
      </c>
      <c r="CQ96" s="403">
        <f t="shared" si="169"/>
        <v>452743.1592</v>
      </c>
      <c r="CR96" s="403">
        <f t="shared" si="169"/>
        <v>966145.1792</v>
      </c>
      <c r="CS96" s="403">
        <f t="shared" si="169"/>
        <v>237451.2097</v>
      </c>
      <c r="CT96" s="403">
        <f t="shared" si="169"/>
        <v>244994.6872</v>
      </c>
      <c r="CU96" s="403">
        <f t="shared" si="169"/>
        <v>32821.77735</v>
      </c>
      <c r="CV96" s="403">
        <f t="shared" si="169"/>
        <v>334742.8202</v>
      </c>
      <c r="CW96" s="403">
        <f t="shared" si="169"/>
        <v>50829.27688</v>
      </c>
      <c r="CX96" s="403">
        <f t="shared" si="169"/>
        <v>516845.2919</v>
      </c>
      <c r="CY96" s="403">
        <f t="shared" si="169"/>
        <v>10059.25349</v>
      </c>
      <c r="CZ96" s="403">
        <f t="shared" si="169"/>
        <v>295307.771</v>
      </c>
      <c r="DA96" s="403">
        <f t="shared" si="169"/>
        <v>0</v>
      </c>
      <c r="DB96" s="403">
        <f t="shared" si="169"/>
        <v>0</v>
      </c>
      <c r="DC96" s="403">
        <f t="shared" si="169"/>
        <v>0</v>
      </c>
      <c r="DD96" s="403">
        <f t="shared" si="169"/>
        <v>0</v>
      </c>
      <c r="DE96" s="403">
        <f t="shared" si="169"/>
        <v>0</v>
      </c>
      <c r="DF96" s="403">
        <f t="shared" si="169"/>
        <v>0</v>
      </c>
      <c r="DG96" s="403">
        <f t="shared" si="169"/>
        <v>0</v>
      </c>
      <c r="DH96" s="403">
        <f t="shared" si="169"/>
        <v>0</v>
      </c>
      <c r="DI96" s="403">
        <f t="shared" si="169"/>
        <v>0</v>
      </c>
      <c r="DJ96" s="403">
        <f t="shared" si="169"/>
        <v>0</v>
      </c>
      <c r="DK96" s="403">
        <f t="shared" si="169"/>
        <v>0</v>
      </c>
      <c r="DL96" s="403">
        <f t="shared" si="169"/>
        <v>0</v>
      </c>
      <c r="DM96" s="403">
        <f t="shared" si="169"/>
        <v>0</v>
      </c>
      <c r="DN96" s="403">
        <f t="shared" si="169"/>
        <v>0</v>
      </c>
      <c r="DO96" s="403">
        <f t="shared" si="169"/>
        <v>0</v>
      </c>
      <c r="DP96" s="403">
        <f t="shared" si="169"/>
        <v>0</v>
      </c>
      <c r="DQ96" s="403">
        <f t="shared" si="169"/>
        <v>0</v>
      </c>
      <c r="DR96" s="403">
        <f t="shared" si="169"/>
        <v>0</v>
      </c>
      <c r="DS96" s="403">
        <f t="shared" si="169"/>
        <v>0</v>
      </c>
      <c r="DT96" s="403">
        <f t="shared" si="169"/>
        <v>0</v>
      </c>
      <c r="DU96" s="403">
        <f t="shared" si="169"/>
        <v>0</v>
      </c>
      <c r="DV96" s="403">
        <f t="shared" si="169"/>
        <v>0</v>
      </c>
      <c r="DW96" s="403">
        <f t="shared" si="169"/>
        <v>0</v>
      </c>
      <c r="DX96" s="403">
        <f t="shared" si="169"/>
        <v>0</v>
      </c>
      <c r="DY96" s="403">
        <f t="shared" si="169"/>
        <v>0</v>
      </c>
      <c r="DZ96" s="403">
        <f t="shared" si="169"/>
        <v>0</v>
      </c>
      <c r="EA96" s="403">
        <f t="shared" si="169"/>
        <v>0</v>
      </c>
      <c r="EB96" s="403">
        <f t="shared" si="169"/>
        <v>0</v>
      </c>
      <c r="EC96" s="403">
        <f t="shared" si="169"/>
        <v>0</v>
      </c>
      <c r="EE96" s="403">
        <f t="shared" ref="EE96:GP96" si="170">IF(and($A96-EE$66&gt;=0,$A96-EE$67&lt;0),EE$74,0)</f>
        <v>0</v>
      </c>
      <c r="EF96" s="403">
        <f t="shared" si="170"/>
        <v>248260.5489</v>
      </c>
      <c r="EG96" s="403">
        <f t="shared" si="170"/>
        <v>286287.7069</v>
      </c>
      <c r="EH96" s="403">
        <f t="shared" si="170"/>
        <v>295131.778</v>
      </c>
      <c r="EI96" s="403">
        <f t="shared" si="170"/>
        <v>0</v>
      </c>
      <c r="EJ96" s="403">
        <f t="shared" si="170"/>
        <v>0</v>
      </c>
      <c r="EK96" s="403">
        <f t="shared" si="170"/>
        <v>0</v>
      </c>
      <c r="EL96" s="403">
        <f t="shared" si="170"/>
        <v>0</v>
      </c>
      <c r="EM96" s="403">
        <f t="shared" si="170"/>
        <v>0</v>
      </c>
      <c r="EN96" s="403">
        <f t="shared" si="170"/>
        <v>0</v>
      </c>
      <c r="EO96" s="403">
        <f t="shared" si="170"/>
        <v>477210.6697</v>
      </c>
      <c r="EP96" s="403">
        <f t="shared" si="170"/>
        <v>0</v>
      </c>
      <c r="EQ96" s="403">
        <f t="shared" si="170"/>
        <v>0</v>
      </c>
      <c r="ER96" s="403">
        <f t="shared" si="170"/>
        <v>0</v>
      </c>
      <c r="ES96" s="403">
        <f t="shared" si="170"/>
        <v>0</v>
      </c>
      <c r="ET96" s="403">
        <f t="shared" si="170"/>
        <v>0</v>
      </c>
      <c r="EU96" s="403">
        <f t="shared" si="170"/>
        <v>0</v>
      </c>
      <c r="EV96" s="403">
        <f t="shared" si="170"/>
        <v>0</v>
      </c>
      <c r="EW96" s="403">
        <f t="shared" si="170"/>
        <v>0</v>
      </c>
      <c r="EX96" s="403">
        <f t="shared" si="170"/>
        <v>0</v>
      </c>
      <c r="EY96" s="403">
        <f t="shared" si="170"/>
        <v>0</v>
      </c>
      <c r="EZ96" s="403">
        <f t="shared" si="170"/>
        <v>0</v>
      </c>
      <c r="FA96" s="403">
        <f t="shared" si="170"/>
        <v>0</v>
      </c>
      <c r="FB96" s="403">
        <f t="shared" si="170"/>
        <v>0</v>
      </c>
      <c r="FC96" s="403">
        <f t="shared" si="170"/>
        <v>0</v>
      </c>
      <c r="FD96" s="403">
        <f t="shared" si="170"/>
        <v>0</v>
      </c>
      <c r="FE96" s="403">
        <f t="shared" si="170"/>
        <v>0</v>
      </c>
      <c r="FF96" s="403">
        <f t="shared" si="170"/>
        <v>0</v>
      </c>
      <c r="FG96" s="403">
        <f t="shared" si="170"/>
        <v>0</v>
      </c>
      <c r="FH96" s="403">
        <f t="shared" si="170"/>
        <v>0</v>
      </c>
      <c r="FI96" s="403">
        <f t="shared" si="170"/>
        <v>0</v>
      </c>
      <c r="FJ96" s="403">
        <f t="shared" si="170"/>
        <v>0</v>
      </c>
      <c r="FK96" s="403">
        <f t="shared" si="170"/>
        <v>0</v>
      </c>
      <c r="FL96" s="403">
        <f t="shared" si="170"/>
        <v>0</v>
      </c>
      <c r="FM96" s="403">
        <f t="shared" si="170"/>
        <v>0</v>
      </c>
      <c r="FN96" s="403">
        <f t="shared" si="170"/>
        <v>0</v>
      </c>
      <c r="FO96" s="403">
        <f t="shared" si="170"/>
        <v>0</v>
      </c>
      <c r="FP96" s="403">
        <f t="shared" si="170"/>
        <v>0</v>
      </c>
      <c r="FQ96" s="403">
        <f t="shared" si="170"/>
        <v>0</v>
      </c>
      <c r="FR96" s="403">
        <f t="shared" si="170"/>
        <v>0</v>
      </c>
      <c r="FS96" s="403">
        <f t="shared" si="170"/>
        <v>0</v>
      </c>
      <c r="FT96" s="403">
        <f t="shared" si="170"/>
        <v>0</v>
      </c>
      <c r="FU96" s="403">
        <f t="shared" si="170"/>
        <v>0</v>
      </c>
      <c r="FV96" s="403">
        <f t="shared" si="170"/>
        <v>0</v>
      </c>
      <c r="FW96" s="403">
        <f t="shared" si="170"/>
        <v>0</v>
      </c>
      <c r="FX96" s="403">
        <f t="shared" si="170"/>
        <v>0</v>
      </c>
      <c r="FY96" s="403">
        <f t="shared" si="170"/>
        <v>0</v>
      </c>
      <c r="FZ96" s="403">
        <f t="shared" si="170"/>
        <v>0</v>
      </c>
      <c r="GA96" s="403">
        <f t="shared" si="170"/>
        <v>0</v>
      </c>
      <c r="GB96" s="403">
        <f t="shared" si="170"/>
        <v>0</v>
      </c>
      <c r="GC96" s="403">
        <f t="shared" si="170"/>
        <v>0</v>
      </c>
      <c r="GD96" s="403">
        <f t="shared" si="170"/>
        <v>0</v>
      </c>
      <c r="GE96" s="403">
        <f t="shared" si="170"/>
        <v>0</v>
      </c>
      <c r="GF96" s="403">
        <f t="shared" si="170"/>
        <v>0</v>
      </c>
      <c r="GG96" s="403">
        <f t="shared" si="170"/>
        <v>0</v>
      </c>
      <c r="GH96" s="403">
        <f t="shared" si="170"/>
        <v>0</v>
      </c>
      <c r="GI96" s="403">
        <f t="shared" si="170"/>
        <v>0</v>
      </c>
      <c r="GJ96" s="403">
        <f t="shared" si="170"/>
        <v>0</v>
      </c>
      <c r="GK96" s="403">
        <f t="shared" si="170"/>
        <v>0</v>
      </c>
      <c r="GL96" s="403">
        <f t="shared" si="170"/>
        <v>0</v>
      </c>
      <c r="GM96" s="403">
        <f t="shared" si="170"/>
        <v>0</v>
      </c>
      <c r="GN96" s="403">
        <f t="shared" si="170"/>
        <v>0</v>
      </c>
      <c r="GO96" s="403">
        <f t="shared" si="170"/>
        <v>0</v>
      </c>
      <c r="GP96" s="403">
        <f t="shared" si="170"/>
        <v>0</v>
      </c>
      <c r="GQ96" s="403"/>
      <c r="GR96" s="403">
        <f t="shared" ref="GR96:JC96" si="171">IF(and($A96-GR$66&gt;=0,$A96-GR$67&lt;0),GR$74,0)</f>
        <v>0</v>
      </c>
      <c r="GS96" s="403">
        <f t="shared" si="171"/>
        <v>0</v>
      </c>
      <c r="GT96" s="403">
        <f t="shared" si="171"/>
        <v>0</v>
      </c>
      <c r="GU96" s="403">
        <f t="shared" si="171"/>
        <v>0</v>
      </c>
      <c r="GV96" s="403">
        <f t="shared" si="171"/>
        <v>0</v>
      </c>
      <c r="GW96" s="403">
        <f t="shared" si="171"/>
        <v>0</v>
      </c>
      <c r="GX96" s="403">
        <f t="shared" si="171"/>
        <v>0</v>
      </c>
      <c r="GY96" s="403">
        <f t="shared" si="171"/>
        <v>0</v>
      </c>
      <c r="GZ96" s="403">
        <f t="shared" si="171"/>
        <v>0</v>
      </c>
      <c r="HA96" s="403">
        <f t="shared" si="171"/>
        <v>0</v>
      </c>
      <c r="HB96" s="403">
        <f t="shared" si="171"/>
        <v>0</v>
      </c>
      <c r="HC96" s="403">
        <f t="shared" si="171"/>
        <v>0</v>
      </c>
      <c r="HD96" s="403">
        <f t="shared" si="171"/>
        <v>0</v>
      </c>
      <c r="HE96" s="403">
        <f t="shared" si="171"/>
        <v>0</v>
      </c>
      <c r="HF96" s="403">
        <f t="shared" si="171"/>
        <v>0</v>
      </c>
      <c r="HG96" s="403">
        <f t="shared" si="171"/>
        <v>0</v>
      </c>
      <c r="HH96" s="403">
        <f t="shared" si="171"/>
        <v>0</v>
      </c>
      <c r="HI96" s="403">
        <f t="shared" si="171"/>
        <v>0</v>
      </c>
      <c r="HJ96" s="403">
        <f t="shared" si="171"/>
        <v>0</v>
      </c>
      <c r="HK96" s="403">
        <f t="shared" si="171"/>
        <v>0</v>
      </c>
      <c r="HL96" s="403">
        <f t="shared" si="171"/>
        <v>0</v>
      </c>
      <c r="HM96" s="403">
        <f t="shared" si="171"/>
        <v>0</v>
      </c>
      <c r="HN96" s="403">
        <f t="shared" si="171"/>
        <v>0</v>
      </c>
      <c r="HO96" s="403">
        <f t="shared" si="171"/>
        <v>0</v>
      </c>
      <c r="HP96" s="403">
        <f t="shared" si="171"/>
        <v>0</v>
      </c>
      <c r="HQ96" s="403">
        <f t="shared" si="171"/>
        <v>0</v>
      </c>
      <c r="HR96" s="403">
        <f t="shared" si="171"/>
        <v>0</v>
      </c>
      <c r="HS96" s="403">
        <f t="shared" si="171"/>
        <v>0</v>
      </c>
      <c r="HT96" s="403">
        <f t="shared" si="171"/>
        <v>0</v>
      </c>
      <c r="HU96" s="403">
        <f t="shared" si="171"/>
        <v>0</v>
      </c>
      <c r="HV96" s="403">
        <f t="shared" si="171"/>
        <v>0</v>
      </c>
      <c r="HW96" s="403">
        <f t="shared" si="171"/>
        <v>0</v>
      </c>
      <c r="HX96" s="403">
        <f t="shared" si="171"/>
        <v>0</v>
      </c>
      <c r="HY96" s="403">
        <f t="shared" si="171"/>
        <v>0</v>
      </c>
      <c r="HZ96" s="403">
        <f t="shared" si="171"/>
        <v>0</v>
      </c>
      <c r="IA96" s="403">
        <f t="shared" si="171"/>
        <v>0</v>
      </c>
      <c r="IB96" s="403">
        <f t="shared" si="171"/>
        <v>0</v>
      </c>
      <c r="IC96" s="403">
        <f t="shared" si="171"/>
        <v>0</v>
      </c>
      <c r="ID96" s="403">
        <f t="shared" si="171"/>
        <v>0</v>
      </c>
      <c r="IE96" s="403">
        <f t="shared" si="171"/>
        <v>0</v>
      </c>
      <c r="IF96" s="403">
        <f t="shared" si="171"/>
        <v>0</v>
      </c>
      <c r="IG96" s="403">
        <f t="shared" si="171"/>
        <v>0</v>
      </c>
      <c r="IH96" s="403">
        <f t="shared" si="171"/>
        <v>0</v>
      </c>
      <c r="II96" s="403">
        <f t="shared" si="171"/>
        <v>0</v>
      </c>
      <c r="IJ96" s="403">
        <f t="shared" si="171"/>
        <v>0</v>
      </c>
      <c r="IK96" s="403">
        <f t="shared" si="171"/>
        <v>0</v>
      </c>
      <c r="IL96" s="403">
        <f t="shared" si="171"/>
        <v>0</v>
      </c>
      <c r="IM96" s="403">
        <f t="shared" si="171"/>
        <v>0</v>
      </c>
      <c r="IN96" s="403">
        <f t="shared" si="171"/>
        <v>0</v>
      </c>
      <c r="IO96" s="403">
        <f t="shared" si="171"/>
        <v>0</v>
      </c>
      <c r="IP96" s="403">
        <f t="shared" si="171"/>
        <v>0</v>
      </c>
      <c r="IQ96" s="403">
        <f t="shared" si="171"/>
        <v>0</v>
      </c>
      <c r="IR96" s="403">
        <f t="shared" si="171"/>
        <v>0</v>
      </c>
      <c r="IS96" s="403">
        <f t="shared" si="171"/>
        <v>0</v>
      </c>
      <c r="IT96" s="403">
        <f t="shared" si="171"/>
        <v>0</v>
      </c>
      <c r="IU96" s="403">
        <f t="shared" si="171"/>
        <v>0</v>
      </c>
      <c r="IV96" s="403">
        <f t="shared" si="171"/>
        <v>0</v>
      </c>
      <c r="IW96" s="403">
        <f t="shared" si="171"/>
        <v>0</v>
      </c>
      <c r="IX96" s="403">
        <f t="shared" si="171"/>
        <v>0</v>
      </c>
      <c r="IY96" s="403">
        <f t="shared" si="171"/>
        <v>0</v>
      </c>
      <c r="IZ96" s="403">
        <f t="shared" si="171"/>
        <v>0</v>
      </c>
      <c r="JA96" s="403">
        <f t="shared" si="171"/>
        <v>0</v>
      </c>
      <c r="JB96" s="403">
        <f t="shared" si="171"/>
        <v>0</v>
      </c>
      <c r="JC96" s="403">
        <f t="shared" si="171"/>
        <v>0</v>
      </c>
      <c r="JD96" s="403"/>
      <c r="JE96" s="403">
        <f t="shared" ref="JE96:LP96" si="172">IF(and($A96-JE$66&gt;=0,$A96-JE$67&lt;0),JE$74,0)</f>
        <v>0</v>
      </c>
      <c r="JF96" s="403">
        <f t="shared" si="172"/>
        <v>0</v>
      </c>
      <c r="JG96" s="403">
        <f t="shared" si="172"/>
        <v>0</v>
      </c>
      <c r="JH96" s="403">
        <f t="shared" si="172"/>
        <v>0</v>
      </c>
      <c r="JI96" s="403">
        <f t="shared" si="172"/>
        <v>0</v>
      </c>
      <c r="JJ96" s="403">
        <f t="shared" si="172"/>
        <v>0</v>
      </c>
      <c r="JK96" s="403">
        <f t="shared" si="172"/>
        <v>0</v>
      </c>
      <c r="JL96" s="403">
        <f t="shared" si="172"/>
        <v>0</v>
      </c>
      <c r="JM96" s="403">
        <f t="shared" si="172"/>
        <v>0</v>
      </c>
      <c r="JN96" s="403">
        <f t="shared" si="172"/>
        <v>0</v>
      </c>
      <c r="JO96" s="403">
        <f t="shared" si="172"/>
        <v>0</v>
      </c>
      <c r="JP96" s="403">
        <f t="shared" si="172"/>
        <v>0</v>
      </c>
      <c r="JQ96" s="403">
        <f t="shared" si="172"/>
        <v>0</v>
      </c>
      <c r="JR96" s="403">
        <f t="shared" si="172"/>
        <v>0</v>
      </c>
      <c r="JS96" s="403">
        <f t="shared" si="172"/>
        <v>0</v>
      </c>
      <c r="JT96" s="403">
        <f t="shared" si="172"/>
        <v>0</v>
      </c>
      <c r="JU96" s="403">
        <f t="shared" si="172"/>
        <v>0</v>
      </c>
      <c r="JV96" s="403">
        <f t="shared" si="172"/>
        <v>0</v>
      </c>
      <c r="JW96" s="403">
        <f t="shared" si="172"/>
        <v>0</v>
      </c>
      <c r="JX96" s="403">
        <f t="shared" si="172"/>
        <v>0</v>
      </c>
      <c r="JY96" s="403">
        <f t="shared" si="172"/>
        <v>0</v>
      </c>
      <c r="JZ96" s="403">
        <f t="shared" si="172"/>
        <v>0</v>
      </c>
      <c r="KA96" s="403">
        <f t="shared" si="172"/>
        <v>0</v>
      </c>
      <c r="KB96" s="403">
        <f t="shared" si="172"/>
        <v>0</v>
      </c>
      <c r="KC96" s="403">
        <f t="shared" si="172"/>
        <v>0</v>
      </c>
      <c r="KD96" s="403">
        <f t="shared" si="172"/>
        <v>0</v>
      </c>
      <c r="KE96" s="403">
        <f t="shared" si="172"/>
        <v>0</v>
      </c>
      <c r="KF96" s="403">
        <f t="shared" si="172"/>
        <v>0</v>
      </c>
      <c r="KG96" s="403">
        <f t="shared" si="172"/>
        <v>0</v>
      </c>
      <c r="KH96" s="403">
        <f t="shared" si="172"/>
        <v>0</v>
      </c>
      <c r="KI96" s="403">
        <f t="shared" si="172"/>
        <v>0</v>
      </c>
      <c r="KJ96" s="403">
        <f t="shared" si="172"/>
        <v>0</v>
      </c>
      <c r="KK96" s="403">
        <f t="shared" si="172"/>
        <v>0</v>
      </c>
      <c r="KL96" s="403">
        <f t="shared" si="172"/>
        <v>0</v>
      </c>
      <c r="KM96" s="403">
        <f t="shared" si="172"/>
        <v>0</v>
      </c>
      <c r="KN96" s="403">
        <f t="shared" si="172"/>
        <v>0</v>
      </c>
      <c r="KO96" s="403">
        <f t="shared" si="172"/>
        <v>0</v>
      </c>
      <c r="KP96" s="403">
        <f t="shared" si="172"/>
        <v>0</v>
      </c>
      <c r="KQ96" s="403">
        <f t="shared" si="172"/>
        <v>0</v>
      </c>
      <c r="KR96" s="403">
        <f t="shared" si="172"/>
        <v>0</v>
      </c>
      <c r="KS96" s="403">
        <f t="shared" si="172"/>
        <v>0</v>
      </c>
      <c r="KT96" s="403">
        <f t="shared" si="172"/>
        <v>0</v>
      </c>
      <c r="KU96" s="403">
        <f t="shared" si="172"/>
        <v>0</v>
      </c>
      <c r="KV96" s="403">
        <f t="shared" si="172"/>
        <v>0</v>
      </c>
      <c r="KW96" s="403">
        <f t="shared" si="172"/>
        <v>0</v>
      </c>
      <c r="KX96" s="403">
        <f t="shared" si="172"/>
        <v>0</v>
      </c>
      <c r="KY96" s="403">
        <f t="shared" si="172"/>
        <v>0</v>
      </c>
      <c r="KZ96" s="403">
        <f t="shared" si="172"/>
        <v>0</v>
      </c>
      <c r="LA96" s="403">
        <f t="shared" si="172"/>
        <v>0</v>
      </c>
      <c r="LB96" s="403">
        <f t="shared" si="172"/>
        <v>0</v>
      </c>
      <c r="LC96" s="403">
        <f t="shared" si="172"/>
        <v>0</v>
      </c>
      <c r="LD96" s="403">
        <f t="shared" si="172"/>
        <v>0</v>
      </c>
      <c r="LE96" s="403">
        <f t="shared" si="172"/>
        <v>0</v>
      </c>
      <c r="LF96" s="403">
        <f t="shared" si="172"/>
        <v>0</v>
      </c>
      <c r="LG96" s="403">
        <f t="shared" si="172"/>
        <v>0</v>
      </c>
      <c r="LH96" s="403">
        <f t="shared" si="172"/>
        <v>0</v>
      </c>
      <c r="LI96" s="403">
        <f t="shared" si="172"/>
        <v>0</v>
      </c>
      <c r="LJ96" s="403">
        <f t="shared" si="172"/>
        <v>0</v>
      </c>
      <c r="LK96" s="403">
        <f t="shared" si="172"/>
        <v>0</v>
      </c>
      <c r="LL96" s="403">
        <f t="shared" si="172"/>
        <v>0</v>
      </c>
      <c r="LM96" s="403">
        <f t="shared" si="172"/>
        <v>0</v>
      </c>
      <c r="LN96" s="403">
        <f t="shared" si="172"/>
        <v>0</v>
      </c>
      <c r="LO96" s="403">
        <f t="shared" si="172"/>
        <v>0</v>
      </c>
      <c r="LP96" s="403">
        <f t="shared" si="172"/>
        <v>0</v>
      </c>
    </row>
    <row r="97">
      <c r="A97" s="331" t="str">
        <f t="shared" si="77"/>
        <v>12-2027</v>
      </c>
      <c r="B97" s="346">
        <f t="shared" si="70"/>
        <v>14322294.79</v>
      </c>
      <c r="C97" s="346">
        <f t="shared" si="71"/>
        <v>1.757258799</v>
      </c>
      <c r="D97" s="346"/>
      <c r="E97" s="403">
        <f t="shared" ref="E97:BP97" si="173">IF(and($A97-E$66&gt;=0,$A97-E$67&lt;0),E$74,0)</f>
        <v>0</v>
      </c>
      <c r="F97" s="403">
        <f t="shared" si="173"/>
        <v>0</v>
      </c>
      <c r="G97" s="403">
        <f t="shared" si="173"/>
        <v>0</v>
      </c>
      <c r="H97" s="403">
        <f t="shared" si="173"/>
        <v>0</v>
      </c>
      <c r="I97" s="403">
        <f t="shared" si="173"/>
        <v>0</v>
      </c>
      <c r="J97" s="403">
        <f t="shared" si="173"/>
        <v>0</v>
      </c>
      <c r="K97" s="403">
        <f t="shared" si="173"/>
        <v>0</v>
      </c>
      <c r="L97" s="403">
        <f t="shared" si="173"/>
        <v>0</v>
      </c>
      <c r="M97" s="403">
        <f t="shared" si="173"/>
        <v>0</v>
      </c>
      <c r="N97" s="403">
        <f t="shared" si="173"/>
        <v>0</v>
      </c>
      <c r="O97" s="403">
        <f t="shared" si="173"/>
        <v>0</v>
      </c>
      <c r="P97" s="403">
        <f t="shared" si="173"/>
        <v>0</v>
      </c>
      <c r="Q97" s="403">
        <f t="shared" si="173"/>
        <v>0</v>
      </c>
      <c r="R97" s="403">
        <f t="shared" si="173"/>
        <v>0</v>
      </c>
      <c r="S97" s="403">
        <f t="shared" si="173"/>
        <v>0</v>
      </c>
      <c r="T97" s="403">
        <f t="shared" si="173"/>
        <v>0</v>
      </c>
      <c r="U97" s="403">
        <f t="shared" si="173"/>
        <v>0</v>
      </c>
      <c r="V97" s="403">
        <f t="shared" si="173"/>
        <v>0</v>
      </c>
      <c r="W97" s="403">
        <f t="shared" si="173"/>
        <v>0</v>
      </c>
      <c r="X97" s="403">
        <f t="shared" si="173"/>
        <v>0</v>
      </c>
      <c r="Y97" s="403">
        <f t="shared" si="173"/>
        <v>0</v>
      </c>
      <c r="Z97" s="403">
        <f t="shared" si="173"/>
        <v>0</v>
      </c>
      <c r="AA97" s="403">
        <f t="shared" si="173"/>
        <v>0</v>
      </c>
      <c r="AB97" s="403">
        <f t="shared" si="173"/>
        <v>0</v>
      </c>
      <c r="AC97" s="403">
        <f t="shared" si="173"/>
        <v>0</v>
      </c>
      <c r="AD97" s="403">
        <f t="shared" si="173"/>
        <v>0</v>
      </c>
      <c r="AE97" s="403">
        <f t="shared" si="173"/>
        <v>0</v>
      </c>
      <c r="AF97" s="403">
        <f t="shared" si="173"/>
        <v>0</v>
      </c>
      <c r="AG97" s="403">
        <f t="shared" si="173"/>
        <v>0</v>
      </c>
      <c r="AH97" s="403">
        <f t="shared" si="173"/>
        <v>0</v>
      </c>
      <c r="AI97" s="403">
        <f t="shared" si="173"/>
        <v>0</v>
      </c>
      <c r="AJ97" s="403">
        <f t="shared" si="173"/>
        <v>0</v>
      </c>
      <c r="AK97" s="403">
        <f t="shared" si="173"/>
        <v>0</v>
      </c>
      <c r="AL97" s="403">
        <f t="shared" si="173"/>
        <v>0</v>
      </c>
      <c r="AM97" s="403">
        <f t="shared" si="173"/>
        <v>0</v>
      </c>
      <c r="AN97" s="403">
        <f t="shared" si="173"/>
        <v>0</v>
      </c>
      <c r="AO97" s="403">
        <f t="shared" si="173"/>
        <v>0</v>
      </c>
      <c r="AP97" s="403">
        <f t="shared" si="173"/>
        <v>103015</v>
      </c>
      <c r="AQ97" s="403">
        <f t="shared" si="173"/>
        <v>155500</v>
      </c>
      <c r="AR97" s="403">
        <f t="shared" si="173"/>
        <v>167620.78</v>
      </c>
      <c r="AS97" s="403">
        <f t="shared" si="173"/>
        <v>191134.2</v>
      </c>
      <c r="AT97" s="403">
        <f t="shared" si="173"/>
        <v>283068.43</v>
      </c>
      <c r="AU97" s="403">
        <f t="shared" si="173"/>
        <v>114804.31</v>
      </c>
      <c r="AV97" s="403">
        <f t="shared" si="173"/>
        <v>109785.34</v>
      </c>
      <c r="AW97" s="403">
        <f t="shared" si="173"/>
        <v>48000</v>
      </c>
      <c r="AX97" s="403">
        <f t="shared" si="173"/>
        <v>164702</v>
      </c>
      <c r="AY97" s="403">
        <f t="shared" si="173"/>
        <v>223255</v>
      </c>
      <c r="AZ97" s="403">
        <f t="shared" si="173"/>
        <v>72000</v>
      </c>
      <c r="BA97" s="403">
        <f t="shared" si="173"/>
        <v>97799.52</v>
      </c>
      <c r="BB97" s="403">
        <f t="shared" si="173"/>
        <v>242596.66</v>
      </c>
      <c r="BC97" s="403">
        <f t="shared" si="173"/>
        <v>108292.85</v>
      </c>
      <c r="BD97" s="403">
        <f t="shared" si="173"/>
        <v>238900</v>
      </c>
      <c r="BE97" s="403">
        <f t="shared" si="173"/>
        <v>101455.9</v>
      </c>
      <c r="BF97" s="403">
        <f t="shared" si="173"/>
        <v>23511.76</v>
      </c>
      <c r="BG97" s="403">
        <f t="shared" si="173"/>
        <v>20008.84</v>
      </c>
      <c r="BH97" s="403">
        <f t="shared" si="173"/>
        <v>77858.98</v>
      </c>
      <c r="BI97" s="403">
        <f t="shared" si="173"/>
        <v>45000</v>
      </c>
      <c r="BJ97" s="403">
        <f t="shared" si="173"/>
        <v>124565</v>
      </c>
      <c r="BK97" s="403">
        <f t="shared" si="173"/>
        <v>25000</v>
      </c>
      <c r="BL97" s="403">
        <f t="shared" si="173"/>
        <v>29885</v>
      </c>
      <c r="BM97" s="403">
        <f t="shared" si="173"/>
        <v>33809.25</v>
      </c>
      <c r="BN97" s="403">
        <f t="shared" si="173"/>
        <v>10969.85</v>
      </c>
      <c r="BO97" s="403">
        <f t="shared" si="173"/>
        <v>77861.76</v>
      </c>
      <c r="BP97" s="403">
        <f t="shared" si="173"/>
        <v>10058</v>
      </c>
      <c r="BQ97" s="403"/>
      <c r="BR97" s="403">
        <f t="shared" ref="BR97:EC97" si="174">IF(and($A97-BR$66&gt;=0,$A97-BR$67&lt;0),BR$74,0)</f>
        <v>255794.4211</v>
      </c>
      <c r="BS97" s="403">
        <f t="shared" si="174"/>
        <v>0</v>
      </c>
      <c r="BT97" s="403">
        <f t="shared" si="174"/>
        <v>0</v>
      </c>
      <c r="BU97" s="403">
        <f t="shared" si="174"/>
        <v>0</v>
      </c>
      <c r="BV97" s="403">
        <f t="shared" si="174"/>
        <v>178015.6524</v>
      </c>
      <c r="BW97" s="403">
        <f t="shared" si="174"/>
        <v>166512.3011</v>
      </c>
      <c r="BX97" s="403">
        <f t="shared" si="174"/>
        <v>211667.1873</v>
      </c>
      <c r="BY97" s="403">
        <f t="shared" si="174"/>
        <v>212555.7791</v>
      </c>
      <c r="BZ97" s="403">
        <f t="shared" si="174"/>
        <v>198044.1868</v>
      </c>
      <c r="CA97" s="403">
        <f t="shared" si="174"/>
        <v>745030.763</v>
      </c>
      <c r="CB97" s="403">
        <f t="shared" si="174"/>
        <v>0</v>
      </c>
      <c r="CC97" s="403">
        <f t="shared" si="174"/>
        <v>142341.1049</v>
      </c>
      <c r="CD97" s="403">
        <f t="shared" si="174"/>
        <v>200215.6501</v>
      </c>
      <c r="CE97" s="403">
        <f t="shared" si="174"/>
        <v>290322.0251</v>
      </c>
      <c r="CF97" s="403">
        <f t="shared" si="174"/>
        <v>342096.5415</v>
      </c>
      <c r="CG97" s="403">
        <f t="shared" si="174"/>
        <v>399989.3894</v>
      </c>
      <c r="CH97" s="403">
        <f t="shared" si="174"/>
        <v>327715.9227</v>
      </c>
      <c r="CI97" s="403">
        <f t="shared" si="174"/>
        <v>584290.4925</v>
      </c>
      <c r="CJ97" s="403">
        <f t="shared" si="174"/>
        <v>359514.8333</v>
      </c>
      <c r="CK97" s="403">
        <f t="shared" si="174"/>
        <v>405822.1182</v>
      </c>
      <c r="CL97" s="403">
        <f t="shared" si="174"/>
        <v>163283.8354</v>
      </c>
      <c r="CM97" s="403">
        <f t="shared" si="174"/>
        <v>1005.273171</v>
      </c>
      <c r="CN97" s="403">
        <f t="shared" si="174"/>
        <v>352213.1526</v>
      </c>
      <c r="CO97" s="403">
        <f t="shared" si="174"/>
        <v>306794.8068</v>
      </c>
      <c r="CP97" s="403">
        <f t="shared" si="174"/>
        <v>360850.2344</v>
      </c>
      <c r="CQ97" s="403">
        <f t="shared" si="174"/>
        <v>452743.1592</v>
      </c>
      <c r="CR97" s="403">
        <f t="shared" si="174"/>
        <v>966145.1792</v>
      </c>
      <c r="CS97" s="403">
        <f t="shared" si="174"/>
        <v>237451.2097</v>
      </c>
      <c r="CT97" s="403">
        <f t="shared" si="174"/>
        <v>244994.6872</v>
      </c>
      <c r="CU97" s="403">
        <f t="shared" si="174"/>
        <v>32821.77735</v>
      </c>
      <c r="CV97" s="403">
        <f t="shared" si="174"/>
        <v>334742.8202</v>
      </c>
      <c r="CW97" s="403">
        <f t="shared" si="174"/>
        <v>50829.27688</v>
      </c>
      <c r="CX97" s="403">
        <f t="shared" si="174"/>
        <v>516845.2919</v>
      </c>
      <c r="CY97" s="403">
        <f t="shared" si="174"/>
        <v>10059.25349</v>
      </c>
      <c r="CZ97" s="403">
        <f t="shared" si="174"/>
        <v>295307.771</v>
      </c>
      <c r="DA97" s="403">
        <f t="shared" si="174"/>
        <v>456444.568</v>
      </c>
      <c r="DB97" s="403">
        <f t="shared" si="174"/>
        <v>312484.9938</v>
      </c>
      <c r="DC97" s="403">
        <f t="shared" si="174"/>
        <v>0</v>
      </c>
      <c r="DD97" s="403">
        <f t="shared" si="174"/>
        <v>0</v>
      </c>
      <c r="DE97" s="403">
        <f t="shared" si="174"/>
        <v>0</v>
      </c>
      <c r="DF97" s="403">
        <f t="shared" si="174"/>
        <v>0</v>
      </c>
      <c r="DG97" s="403">
        <f t="shared" si="174"/>
        <v>0</v>
      </c>
      <c r="DH97" s="403">
        <f t="shared" si="174"/>
        <v>0</v>
      </c>
      <c r="DI97" s="403">
        <f t="shared" si="174"/>
        <v>0</v>
      </c>
      <c r="DJ97" s="403">
        <f t="shared" si="174"/>
        <v>0</v>
      </c>
      <c r="DK97" s="403">
        <f t="shared" si="174"/>
        <v>0</v>
      </c>
      <c r="DL97" s="403">
        <f t="shared" si="174"/>
        <v>0</v>
      </c>
      <c r="DM97" s="403">
        <f t="shared" si="174"/>
        <v>0</v>
      </c>
      <c r="DN97" s="403">
        <f t="shared" si="174"/>
        <v>0</v>
      </c>
      <c r="DO97" s="403">
        <f t="shared" si="174"/>
        <v>0</v>
      </c>
      <c r="DP97" s="403">
        <f t="shared" si="174"/>
        <v>0</v>
      </c>
      <c r="DQ97" s="403">
        <f t="shared" si="174"/>
        <v>0</v>
      </c>
      <c r="DR97" s="403">
        <f t="shared" si="174"/>
        <v>0</v>
      </c>
      <c r="DS97" s="403">
        <f t="shared" si="174"/>
        <v>0</v>
      </c>
      <c r="DT97" s="403">
        <f t="shared" si="174"/>
        <v>0</v>
      </c>
      <c r="DU97" s="403">
        <f t="shared" si="174"/>
        <v>0</v>
      </c>
      <c r="DV97" s="403">
        <f t="shared" si="174"/>
        <v>0</v>
      </c>
      <c r="DW97" s="403">
        <f t="shared" si="174"/>
        <v>0</v>
      </c>
      <c r="DX97" s="403">
        <f t="shared" si="174"/>
        <v>0</v>
      </c>
      <c r="DY97" s="403">
        <f t="shared" si="174"/>
        <v>0</v>
      </c>
      <c r="DZ97" s="403">
        <f t="shared" si="174"/>
        <v>0</v>
      </c>
      <c r="EA97" s="403">
        <f t="shared" si="174"/>
        <v>0</v>
      </c>
      <c r="EB97" s="403">
        <f t="shared" si="174"/>
        <v>0</v>
      </c>
      <c r="EC97" s="403">
        <f t="shared" si="174"/>
        <v>0</v>
      </c>
      <c r="EE97" s="403">
        <f t="shared" ref="EE97:GP97" si="175">IF(and($A97-EE$66&gt;=0,$A97-EE$67&lt;0),EE$74,0)</f>
        <v>0</v>
      </c>
      <c r="EF97" s="403">
        <f t="shared" si="175"/>
        <v>248260.5489</v>
      </c>
      <c r="EG97" s="403">
        <f t="shared" si="175"/>
        <v>286287.7069</v>
      </c>
      <c r="EH97" s="403">
        <f t="shared" si="175"/>
        <v>295131.778</v>
      </c>
      <c r="EI97" s="403">
        <f t="shared" si="175"/>
        <v>0</v>
      </c>
      <c r="EJ97" s="403">
        <f t="shared" si="175"/>
        <v>0</v>
      </c>
      <c r="EK97" s="403">
        <f t="shared" si="175"/>
        <v>0</v>
      </c>
      <c r="EL97" s="403">
        <f t="shared" si="175"/>
        <v>0</v>
      </c>
      <c r="EM97" s="403">
        <f t="shared" si="175"/>
        <v>0</v>
      </c>
      <c r="EN97" s="403">
        <f t="shared" si="175"/>
        <v>0</v>
      </c>
      <c r="EO97" s="403">
        <f t="shared" si="175"/>
        <v>477210.6697</v>
      </c>
      <c r="EP97" s="403">
        <f t="shared" si="175"/>
        <v>0</v>
      </c>
      <c r="EQ97" s="403">
        <f t="shared" si="175"/>
        <v>0</v>
      </c>
      <c r="ER97" s="403">
        <f t="shared" si="175"/>
        <v>0</v>
      </c>
      <c r="ES97" s="403">
        <f t="shared" si="175"/>
        <v>0</v>
      </c>
      <c r="ET97" s="403">
        <f t="shared" si="175"/>
        <v>0</v>
      </c>
      <c r="EU97" s="403">
        <f t="shared" si="175"/>
        <v>0</v>
      </c>
      <c r="EV97" s="403">
        <f t="shared" si="175"/>
        <v>0</v>
      </c>
      <c r="EW97" s="403">
        <f t="shared" si="175"/>
        <v>0</v>
      </c>
      <c r="EX97" s="403">
        <f t="shared" si="175"/>
        <v>0</v>
      </c>
      <c r="EY97" s="403">
        <f t="shared" si="175"/>
        <v>0</v>
      </c>
      <c r="EZ97" s="403">
        <f t="shared" si="175"/>
        <v>0</v>
      </c>
      <c r="FA97" s="403">
        <f t="shared" si="175"/>
        <v>0</v>
      </c>
      <c r="FB97" s="403">
        <f t="shared" si="175"/>
        <v>0</v>
      </c>
      <c r="FC97" s="403">
        <f t="shared" si="175"/>
        <v>0</v>
      </c>
      <c r="FD97" s="403">
        <f t="shared" si="175"/>
        <v>0</v>
      </c>
      <c r="FE97" s="403">
        <f t="shared" si="175"/>
        <v>0</v>
      </c>
      <c r="FF97" s="403">
        <f t="shared" si="175"/>
        <v>0</v>
      </c>
      <c r="FG97" s="403">
        <f t="shared" si="175"/>
        <v>0</v>
      </c>
      <c r="FH97" s="403">
        <f t="shared" si="175"/>
        <v>0</v>
      </c>
      <c r="FI97" s="403">
        <f t="shared" si="175"/>
        <v>0</v>
      </c>
      <c r="FJ97" s="403">
        <f t="shared" si="175"/>
        <v>0</v>
      </c>
      <c r="FK97" s="403">
        <f t="shared" si="175"/>
        <v>0</v>
      </c>
      <c r="FL97" s="403">
        <f t="shared" si="175"/>
        <v>0</v>
      </c>
      <c r="FM97" s="403">
        <f t="shared" si="175"/>
        <v>0</v>
      </c>
      <c r="FN97" s="403">
        <f t="shared" si="175"/>
        <v>0</v>
      </c>
      <c r="FO97" s="403">
        <f t="shared" si="175"/>
        <v>0</v>
      </c>
      <c r="FP97" s="403">
        <f t="shared" si="175"/>
        <v>0</v>
      </c>
      <c r="FQ97" s="403">
        <f t="shared" si="175"/>
        <v>0</v>
      </c>
      <c r="FR97" s="403">
        <f t="shared" si="175"/>
        <v>0</v>
      </c>
      <c r="FS97" s="403">
        <f t="shared" si="175"/>
        <v>0</v>
      </c>
      <c r="FT97" s="403">
        <f t="shared" si="175"/>
        <v>0</v>
      </c>
      <c r="FU97" s="403">
        <f t="shared" si="175"/>
        <v>0</v>
      </c>
      <c r="FV97" s="403">
        <f t="shared" si="175"/>
        <v>0</v>
      </c>
      <c r="FW97" s="403">
        <f t="shared" si="175"/>
        <v>0</v>
      </c>
      <c r="FX97" s="403">
        <f t="shared" si="175"/>
        <v>0</v>
      </c>
      <c r="FY97" s="403">
        <f t="shared" si="175"/>
        <v>0</v>
      </c>
      <c r="FZ97" s="403">
        <f t="shared" si="175"/>
        <v>0</v>
      </c>
      <c r="GA97" s="403">
        <f t="shared" si="175"/>
        <v>0</v>
      </c>
      <c r="GB97" s="403">
        <f t="shared" si="175"/>
        <v>0</v>
      </c>
      <c r="GC97" s="403">
        <f t="shared" si="175"/>
        <v>0</v>
      </c>
      <c r="GD97" s="403">
        <f t="shared" si="175"/>
        <v>0</v>
      </c>
      <c r="GE97" s="403">
        <f t="shared" si="175"/>
        <v>0</v>
      </c>
      <c r="GF97" s="403">
        <f t="shared" si="175"/>
        <v>0</v>
      </c>
      <c r="GG97" s="403">
        <f t="shared" si="175"/>
        <v>0</v>
      </c>
      <c r="GH97" s="403">
        <f t="shared" si="175"/>
        <v>0</v>
      </c>
      <c r="GI97" s="403">
        <f t="shared" si="175"/>
        <v>0</v>
      </c>
      <c r="GJ97" s="403">
        <f t="shared" si="175"/>
        <v>0</v>
      </c>
      <c r="GK97" s="403">
        <f t="shared" si="175"/>
        <v>0</v>
      </c>
      <c r="GL97" s="403">
        <f t="shared" si="175"/>
        <v>0</v>
      </c>
      <c r="GM97" s="403">
        <f t="shared" si="175"/>
        <v>0</v>
      </c>
      <c r="GN97" s="403">
        <f t="shared" si="175"/>
        <v>0</v>
      </c>
      <c r="GO97" s="403">
        <f t="shared" si="175"/>
        <v>0</v>
      </c>
      <c r="GP97" s="403">
        <f t="shared" si="175"/>
        <v>0</v>
      </c>
      <c r="GQ97" s="403"/>
      <c r="GR97" s="403">
        <f t="shared" ref="GR97:JC97" si="176">IF(and($A97-GR$66&gt;=0,$A97-GR$67&lt;0),GR$74,0)</f>
        <v>0</v>
      </c>
      <c r="GS97" s="403">
        <f t="shared" si="176"/>
        <v>0</v>
      </c>
      <c r="GT97" s="403">
        <f t="shared" si="176"/>
        <v>0</v>
      </c>
      <c r="GU97" s="403">
        <f t="shared" si="176"/>
        <v>0</v>
      </c>
      <c r="GV97" s="403">
        <f t="shared" si="176"/>
        <v>0</v>
      </c>
      <c r="GW97" s="403">
        <f t="shared" si="176"/>
        <v>0</v>
      </c>
      <c r="GX97" s="403">
        <f t="shared" si="176"/>
        <v>0</v>
      </c>
      <c r="GY97" s="403">
        <f t="shared" si="176"/>
        <v>0</v>
      </c>
      <c r="GZ97" s="403">
        <f t="shared" si="176"/>
        <v>0</v>
      </c>
      <c r="HA97" s="403">
        <f t="shared" si="176"/>
        <v>0</v>
      </c>
      <c r="HB97" s="403">
        <f t="shared" si="176"/>
        <v>0</v>
      </c>
      <c r="HC97" s="403">
        <f t="shared" si="176"/>
        <v>0</v>
      </c>
      <c r="HD97" s="403">
        <f t="shared" si="176"/>
        <v>0</v>
      </c>
      <c r="HE97" s="403">
        <f t="shared" si="176"/>
        <v>0</v>
      </c>
      <c r="HF97" s="403">
        <f t="shared" si="176"/>
        <v>0</v>
      </c>
      <c r="HG97" s="403">
        <f t="shared" si="176"/>
        <v>0</v>
      </c>
      <c r="HH97" s="403">
        <f t="shared" si="176"/>
        <v>0</v>
      </c>
      <c r="HI97" s="403">
        <f t="shared" si="176"/>
        <v>0</v>
      </c>
      <c r="HJ97" s="403">
        <f t="shared" si="176"/>
        <v>0</v>
      </c>
      <c r="HK97" s="403">
        <f t="shared" si="176"/>
        <v>0</v>
      </c>
      <c r="HL97" s="403">
        <f t="shared" si="176"/>
        <v>0</v>
      </c>
      <c r="HM97" s="403">
        <f t="shared" si="176"/>
        <v>0</v>
      </c>
      <c r="HN97" s="403">
        <f t="shared" si="176"/>
        <v>0</v>
      </c>
      <c r="HO97" s="403">
        <f t="shared" si="176"/>
        <v>0</v>
      </c>
      <c r="HP97" s="403">
        <f t="shared" si="176"/>
        <v>0</v>
      </c>
      <c r="HQ97" s="403">
        <f t="shared" si="176"/>
        <v>0</v>
      </c>
      <c r="HR97" s="403">
        <f t="shared" si="176"/>
        <v>0</v>
      </c>
      <c r="HS97" s="403">
        <f t="shared" si="176"/>
        <v>0</v>
      </c>
      <c r="HT97" s="403">
        <f t="shared" si="176"/>
        <v>0</v>
      </c>
      <c r="HU97" s="403">
        <f t="shared" si="176"/>
        <v>0</v>
      </c>
      <c r="HV97" s="403">
        <f t="shared" si="176"/>
        <v>0</v>
      </c>
      <c r="HW97" s="403">
        <f t="shared" si="176"/>
        <v>0</v>
      </c>
      <c r="HX97" s="403">
        <f t="shared" si="176"/>
        <v>0</v>
      </c>
      <c r="HY97" s="403">
        <f t="shared" si="176"/>
        <v>0</v>
      </c>
      <c r="HZ97" s="403">
        <f t="shared" si="176"/>
        <v>0</v>
      </c>
      <c r="IA97" s="403">
        <f t="shared" si="176"/>
        <v>0</v>
      </c>
      <c r="IB97" s="403">
        <f t="shared" si="176"/>
        <v>0</v>
      </c>
      <c r="IC97" s="403">
        <f t="shared" si="176"/>
        <v>0</v>
      </c>
      <c r="ID97" s="403">
        <f t="shared" si="176"/>
        <v>0</v>
      </c>
      <c r="IE97" s="403">
        <f t="shared" si="176"/>
        <v>0</v>
      </c>
      <c r="IF97" s="403">
        <f t="shared" si="176"/>
        <v>0</v>
      </c>
      <c r="IG97" s="403">
        <f t="shared" si="176"/>
        <v>0</v>
      </c>
      <c r="IH97" s="403">
        <f t="shared" si="176"/>
        <v>0</v>
      </c>
      <c r="II97" s="403">
        <f t="shared" si="176"/>
        <v>0</v>
      </c>
      <c r="IJ97" s="403">
        <f t="shared" si="176"/>
        <v>0</v>
      </c>
      <c r="IK97" s="403">
        <f t="shared" si="176"/>
        <v>0</v>
      </c>
      <c r="IL97" s="403">
        <f t="shared" si="176"/>
        <v>0</v>
      </c>
      <c r="IM97" s="403">
        <f t="shared" si="176"/>
        <v>0</v>
      </c>
      <c r="IN97" s="403">
        <f t="shared" si="176"/>
        <v>0</v>
      </c>
      <c r="IO97" s="403">
        <f t="shared" si="176"/>
        <v>0</v>
      </c>
      <c r="IP97" s="403">
        <f t="shared" si="176"/>
        <v>0</v>
      </c>
      <c r="IQ97" s="403">
        <f t="shared" si="176"/>
        <v>0</v>
      </c>
      <c r="IR97" s="403">
        <f t="shared" si="176"/>
        <v>0</v>
      </c>
      <c r="IS97" s="403">
        <f t="shared" si="176"/>
        <v>0</v>
      </c>
      <c r="IT97" s="403">
        <f t="shared" si="176"/>
        <v>0</v>
      </c>
      <c r="IU97" s="403">
        <f t="shared" si="176"/>
        <v>0</v>
      </c>
      <c r="IV97" s="403">
        <f t="shared" si="176"/>
        <v>0</v>
      </c>
      <c r="IW97" s="403">
        <f t="shared" si="176"/>
        <v>0</v>
      </c>
      <c r="IX97" s="403">
        <f t="shared" si="176"/>
        <v>0</v>
      </c>
      <c r="IY97" s="403">
        <f t="shared" si="176"/>
        <v>0</v>
      </c>
      <c r="IZ97" s="403">
        <f t="shared" si="176"/>
        <v>0</v>
      </c>
      <c r="JA97" s="403">
        <f t="shared" si="176"/>
        <v>0</v>
      </c>
      <c r="JB97" s="403">
        <f t="shared" si="176"/>
        <v>0</v>
      </c>
      <c r="JC97" s="403">
        <f t="shared" si="176"/>
        <v>0</v>
      </c>
      <c r="JD97" s="403"/>
      <c r="JE97" s="403">
        <f t="shared" ref="JE97:LP97" si="177">IF(and($A97-JE$66&gt;=0,$A97-JE$67&lt;0),JE$74,0)</f>
        <v>0</v>
      </c>
      <c r="JF97" s="403">
        <f t="shared" si="177"/>
        <v>0</v>
      </c>
      <c r="JG97" s="403">
        <f t="shared" si="177"/>
        <v>0</v>
      </c>
      <c r="JH97" s="403">
        <f t="shared" si="177"/>
        <v>0</v>
      </c>
      <c r="JI97" s="403">
        <f t="shared" si="177"/>
        <v>0</v>
      </c>
      <c r="JJ97" s="403">
        <f t="shared" si="177"/>
        <v>0</v>
      </c>
      <c r="JK97" s="403">
        <f t="shared" si="177"/>
        <v>0</v>
      </c>
      <c r="JL97" s="403">
        <f t="shared" si="177"/>
        <v>0</v>
      </c>
      <c r="JM97" s="403">
        <f t="shared" si="177"/>
        <v>0</v>
      </c>
      <c r="JN97" s="403">
        <f t="shared" si="177"/>
        <v>0</v>
      </c>
      <c r="JO97" s="403">
        <f t="shared" si="177"/>
        <v>0</v>
      </c>
      <c r="JP97" s="403">
        <f t="shared" si="177"/>
        <v>0</v>
      </c>
      <c r="JQ97" s="403">
        <f t="shared" si="177"/>
        <v>0</v>
      </c>
      <c r="JR97" s="403">
        <f t="shared" si="177"/>
        <v>0</v>
      </c>
      <c r="JS97" s="403">
        <f t="shared" si="177"/>
        <v>0</v>
      </c>
      <c r="JT97" s="403">
        <f t="shared" si="177"/>
        <v>0</v>
      </c>
      <c r="JU97" s="403">
        <f t="shared" si="177"/>
        <v>0</v>
      </c>
      <c r="JV97" s="403">
        <f t="shared" si="177"/>
        <v>0</v>
      </c>
      <c r="JW97" s="403">
        <f t="shared" si="177"/>
        <v>0</v>
      </c>
      <c r="JX97" s="403">
        <f t="shared" si="177"/>
        <v>0</v>
      </c>
      <c r="JY97" s="403">
        <f t="shared" si="177"/>
        <v>0</v>
      </c>
      <c r="JZ97" s="403">
        <f t="shared" si="177"/>
        <v>0</v>
      </c>
      <c r="KA97" s="403">
        <f t="shared" si="177"/>
        <v>0</v>
      </c>
      <c r="KB97" s="403">
        <f t="shared" si="177"/>
        <v>0</v>
      </c>
      <c r="KC97" s="403">
        <f t="shared" si="177"/>
        <v>0</v>
      </c>
      <c r="KD97" s="403">
        <f t="shared" si="177"/>
        <v>0</v>
      </c>
      <c r="KE97" s="403">
        <f t="shared" si="177"/>
        <v>0</v>
      </c>
      <c r="KF97" s="403">
        <f t="shared" si="177"/>
        <v>0</v>
      </c>
      <c r="KG97" s="403">
        <f t="shared" si="177"/>
        <v>0</v>
      </c>
      <c r="KH97" s="403">
        <f t="shared" si="177"/>
        <v>0</v>
      </c>
      <c r="KI97" s="403">
        <f t="shared" si="177"/>
        <v>0</v>
      </c>
      <c r="KJ97" s="403">
        <f t="shared" si="177"/>
        <v>0</v>
      </c>
      <c r="KK97" s="403">
        <f t="shared" si="177"/>
        <v>0</v>
      </c>
      <c r="KL97" s="403">
        <f t="shared" si="177"/>
        <v>0</v>
      </c>
      <c r="KM97" s="403">
        <f t="shared" si="177"/>
        <v>0</v>
      </c>
      <c r="KN97" s="403">
        <f t="shared" si="177"/>
        <v>0</v>
      </c>
      <c r="KO97" s="403">
        <f t="shared" si="177"/>
        <v>0</v>
      </c>
      <c r="KP97" s="403">
        <f t="shared" si="177"/>
        <v>0</v>
      </c>
      <c r="KQ97" s="403">
        <f t="shared" si="177"/>
        <v>0</v>
      </c>
      <c r="KR97" s="403">
        <f t="shared" si="177"/>
        <v>0</v>
      </c>
      <c r="KS97" s="403">
        <f t="shared" si="177"/>
        <v>0</v>
      </c>
      <c r="KT97" s="403">
        <f t="shared" si="177"/>
        <v>0</v>
      </c>
      <c r="KU97" s="403">
        <f t="shared" si="177"/>
        <v>0</v>
      </c>
      <c r="KV97" s="403">
        <f t="shared" si="177"/>
        <v>0</v>
      </c>
      <c r="KW97" s="403">
        <f t="shared" si="177"/>
        <v>0</v>
      </c>
      <c r="KX97" s="403">
        <f t="shared" si="177"/>
        <v>0</v>
      </c>
      <c r="KY97" s="403">
        <f t="shared" si="177"/>
        <v>0</v>
      </c>
      <c r="KZ97" s="403">
        <f t="shared" si="177"/>
        <v>0</v>
      </c>
      <c r="LA97" s="403">
        <f t="shared" si="177"/>
        <v>0</v>
      </c>
      <c r="LB97" s="403">
        <f t="shared" si="177"/>
        <v>0</v>
      </c>
      <c r="LC97" s="403">
        <f t="shared" si="177"/>
        <v>0</v>
      </c>
      <c r="LD97" s="403">
        <f t="shared" si="177"/>
        <v>0</v>
      </c>
      <c r="LE97" s="403">
        <f t="shared" si="177"/>
        <v>0</v>
      </c>
      <c r="LF97" s="403">
        <f t="shared" si="177"/>
        <v>0</v>
      </c>
      <c r="LG97" s="403">
        <f t="shared" si="177"/>
        <v>0</v>
      </c>
      <c r="LH97" s="403">
        <f t="shared" si="177"/>
        <v>0</v>
      </c>
      <c r="LI97" s="403">
        <f t="shared" si="177"/>
        <v>0</v>
      </c>
      <c r="LJ97" s="403">
        <f t="shared" si="177"/>
        <v>0</v>
      </c>
      <c r="LK97" s="403">
        <f t="shared" si="177"/>
        <v>0</v>
      </c>
      <c r="LL97" s="403">
        <f t="shared" si="177"/>
        <v>0</v>
      </c>
      <c r="LM97" s="403">
        <f t="shared" si="177"/>
        <v>0</v>
      </c>
      <c r="LN97" s="403">
        <f t="shared" si="177"/>
        <v>0</v>
      </c>
      <c r="LO97" s="403">
        <f t="shared" si="177"/>
        <v>0</v>
      </c>
      <c r="LP97" s="403">
        <f t="shared" si="177"/>
        <v>0</v>
      </c>
    </row>
    <row r="98">
      <c r="A98" s="331" t="str">
        <f t="shared" si="77"/>
        <v>03-2028</v>
      </c>
      <c r="B98" s="346">
        <f t="shared" si="70"/>
        <v>14625443.4</v>
      </c>
      <c r="C98" s="346">
        <f t="shared" si="71"/>
        <v>1.794453297</v>
      </c>
      <c r="D98" s="346"/>
      <c r="E98" s="403">
        <f t="shared" ref="E98:BP98" si="178">IF(and($A98-E$66&gt;=0,$A98-E$67&lt;0),E$74,0)</f>
        <v>0</v>
      </c>
      <c r="F98" s="403">
        <f t="shared" si="178"/>
        <v>0</v>
      </c>
      <c r="G98" s="403">
        <f t="shared" si="178"/>
        <v>0</v>
      </c>
      <c r="H98" s="403">
        <f t="shared" si="178"/>
        <v>0</v>
      </c>
      <c r="I98" s="403">
        <f t="shared" si="178"/>
        <v>0</v>
      </c>
      <c r="J98" s="403">
        <f t="shared" si="178"/>
        <v>0</v>
      </c>
      <c r="K98" s="403">
        <f t="shared" si="178"/>
        <v>0</v>
      </c>
      <c r="L98" s="403">
        <f t="shared" si="178"/>
        <v>0</v>
      </c>
      <c r="M98" s="403">
        <f t="shared" si="178"/>
        <v>0</v>
      </c>
      <c r="N98" s="403">
        <f t="shared" si="178"/>
        <v>0</v>
      </c>
      <c r="O98" s="403">
        <f t="shared" si="178"/>
        <v>0</v>
      </c>
      <c r="P98" s="403">
        <f t="shared" si="178"/>
        <v>0</v>
      </c>
      <c r="Q98" s="403">
        <f t="shared" si="178"/>
        <v>0</v>
      </c>
      <c r="R98" s="403">
        <f t="shared" si="178"/>
        <v>0</v>
      </c>
      <c r="S98" s="403">
        <f t="shared" si="178"/>
        <v>0</v>
      </c>
      <c r="T98" s="403">
        <f t="shared" si="178"/>
        <v>0</v>
      </c>
      <c r="U98" s="403">
        <f t="shared" si="178"/>
        <v>0</v>
      </c>
      <c r="V98" s="403">
        <f t="shared" si="178"/>
        <v>0</v>
      </c>
      <c r="W98" s="403">
        <f t="shared" si="178"/>
        <v>0</v>
      </c>
      <c r="X98" s="403">
        <f t="shared" si="178"/>
        <v>0</v>
      </c>
      <c r="Y98" s="403">
        <f t="shared" si="178"/>
        <v>0</v>
      </c>
      <c r="Z98" s="403">
        <f t="shared" si="178"/>
        <v>0</v>
      </c>
      <c r="AA98" s="403">
        <f t="shared" si="178"/>
        <v>0</v>
      </c>
      <c r="AB98" s="403">
        <f t="shared" si="178"/>
        <v>0</v>
      </c>
      <c r="AC98" s="403">
        <f t="shared" si="178"/>
        <v>0</v>
      </c>
      <c r="AD98" s="403">
        <f t="shared" si="178"/>
        <v>0</v>
      </c>
      <c r="AE98" s="403">
        <f t="shared" si="178"/>
        <v>0</v>
      </c>
      <c r="AF98" s="403">
        <f t="shared" si="178"/>
        <v>0</v>
      </c>
      <c r="AG98" s="403">
        <f t="shared" si="178"/>
        <v>0</v>
      </c>
      <c r="AH98" s="403">
        <f t="shared" si="178"/>
        <v>0</v>
      </c>
      <c r="AI98" s="403">
        <f t="shared" si="178"/>
        <v>0</v>
      </c>
      <c r="AJ98" s="403">
        <f t="shared" si="178"/>
        <v>0</v>
      </c>
      <c r="AK98" s="403">
        <f t="shared" si="178"/>
        <v>0</v>
      </c>
      <c r="AL98" s="403">
        <f t="shared" si="178"/>
        <v>0</v>
      </c>
      <c r="AM98" s="403">
        <f t="shared" si="178"/>
        <v>0</v>
      </c>
      <c r="AN98" s="403">
        <f t="shared" si="178"/>
        <v>0</v>
      </c>
      <c r="AO98" s="403">
        <f t="shared" si="178"/>
        <v>0</v>
      </c>
      <c r="AP98" s="403">
        <f t="shared" si="178"/>
        <v>0</v>
      </c>
      <c r="AQ98" s="403">
        <f t="shared" si="178"/>
        <v>0</v>
      </c>
      <c r="AR98" s="403">
        <f t="shared" si="178"/>
        <v>167620.78</v>
      </c>
      <c r="AS98" s="403">
        <f t="shared" si="178"/>
        <v>191134.2</v>
      </c>
      <c r="AT98" s="403">
        <f t="shared" si="178"/>
        <v>283068.43</v>
      </c>
      <c r="AU98" s="403">
        <f t="shared" si="178"/>
        <v>114804.31</v>
      </c>
      <c r="AV98" s="403">
        <f t="shared" si="178"/>
        <v>109785.34</v>
      </c>
      <c r="AW98" s="403">
        <f t="shared" si="178"/>
        <v>48000</v>
      </c>
      <c r="AX98" s="403">
        <f t="shared" si="178"/>
        <v>164702</v>
      </c>
      <c r="AY98" s="403">
        <f t="shared" si="178"/>
        <v>223255</v>
      </c>
      <c r="AZ98" s="403">
        <f t="shared" si="178"/>
        <v>72000</v>
      </c>
      <c r="BA98" s="403">
        <f t="shared" si="178"/>
        <v>97799.52</v>
      </c>
      <c r="BB98" s="403">
        <f t="shared" si="178"/>
        <v>242596.66</v>
      </c>
      <c r="BC98" s="403">
        <f t="shared" si="178"/>
        <v>108292.85</v>
      </c>
      <c r="BD98" s="403">
        <f t="shared" si="178"/>
        <v>238900</v>
      </c>
      <c r="BE98" s="403">
        <f t="shared" si="178"/>
        <v>101455.9</v>
      </c>
      <c r="BF98" s="403">
        <f t="shared" si="178"/>
        <v>23511.76</v>
      </c>
      <c r="BG98" s="403">
        <f t="shared" si="178"/>
        <v>20008.84</v>
      </c>
      <c r="BH98" s="403">
        <f t="shared" si="178"/>
        <v>77858.98</v>
      </c>
      <c r="BI98" s="403">
        <f t="shared" si="178"/>
        <v>45000</v>
      </c>
      <c r="BJ98" s="403">
        <f t="shared" si="178"/>
        <v>124565</v>
      </c>
      <c r="BK98" s="403">
        <f t="shared" si="178"/>
        <v>25000</v>
      </c>
      <c r="BL98" s="403">
        <f t="shared" si="178"/>
        <v>29885</v>
      </c>
      <c r="BM98" s="403">
        <f t="shared" si="178"/>
        <v>33809.25</v>
      </c>
      <c r="BN98" s="403">
        <f t="shared" si="178"/>
        <v>10969.85</v>
      </c>
      <c r="BO98" s="403">
        <f t="shared" si="178"/>
        <v>77861.76</v>
      </c>
      <c r="BP98" s="403">
        <f t="shared" si="178"/>
        <v>10058</v>
      </c>
      <c r="BQ98" s="403"/>
      <c r="BR98" s="403">
        <f t="shared" ref="BR98:EC98" si="179">IF(and($A98-BR$66&gt;=0,$A98-BR$67&lt;0),BR$74,0)</f>
        <v>255794.4211</v>
      </c>
      <c r="BS98" s="403">
        <f t="shared" si="179"/>
        <v>0</v>
      </c>
      <c r="BT98" s="403">
        <f t="shared" si="179"/>
        <v>0</v>
      </c>
      <c r="BU98" s="403">
        <f t="shared" si="179"/>
        <v>0</v>
      </c>
      <c r="BV98" s="403">
        <f t="shared" si="179"/>
        <v>0</v>
      </c>
      <c r="BW98" s="403">
        <f t="shared" si="179"/>
        <v>166512.3011</v>
      </c>
      <c r="BX98" s="403">
        <f t="shared" si="179"/>
        <v>211667.1873</v>
      </c>
      <c r="BY98" s="403">
        <f t="shared" si="179"/>
        <v>212555.7791</v>
      </c>
      <c r="BZ98" s="403">
        <f t="shared" si="179"/>
        <v>198044.1868</v>
      </c>
      <c r="CA98" s="403">
        <f t="shared" si="179"/>
        <v>745030.763</v>
      </c>
      <c r="CB98" s="403">
        <f t="shared" si="179"/>
        <v>0</v>
      </c>
      <c r="CC98" s="403">
        <f t="shared" si="179"/>
        <v>142341.1049</v>
      </c>
      <c r="CD98" s="403">
        <f t="shared" si="179"/>
        <v>200215.6501</v>
      </c>
      <c r="CE98" s="403">
        <f t="shared" si="179"/>
        <v>290322.0251</v>
      </c>
      <c r="CF98" s="403">
        <f t="shared" si="179"/>
        <v>342096.5415</v>
      </c>
      <c r="CG98" s="403">
        <f t="shared" si="179"/>
        <v>399989.3894</v>
      </c>
      <c r="CH98" s="403">
        <f t="shared" si="179"/>
        <v>327715.9227</v>
      </c>
      <c r="CI98" s="403">
        <f t="shared" si="179"/>
        <v>584290.4925</v>
      </c>
      <c r="CJ98" s="403">
        <f t="shared" si="179"/>
        <v>359514.8333</v>
      </c>
      <c r="CK98" s="403">
        <f t="shared" si="179"/>
        <v>405822.1182</v>
      </c>
      <c r="CL98" s="403">
        <f t="shared" si="179"/>
        <v>163283.8354</v>
      </c>
      <c r="CM98" s="403">
        <f t="shared" si="179"/>
        <v>1005.273171</v>
      </c>
      <c r="CN98" s="403">
        <f t="shared" si="179"/>
        <v>352213.1526</v>
      </c>
      <c r="CO98" s="403">
        <f t="shared" si="179"/>
        <v>306794.8068</v>
      </c>
      <c r="CP98" s="403">
        <f t="shared" si="179"/>
        <v>360850.2344</v>
      </c>
      <c r="CQ98" s="403">
        <f t="shared" si="179"/>
        <v>452743.1592</v>
      </c>
      <c r="CR98" s="403">
        <f t="shared" si="179"/>
        <v>966145.1792</v>
      </c>
      <c r="CS98" s="403">
        <f t="shared" si="179"/>
        <v>237451.2097</v>
      </c>
      <c r="CT98" s="403">
        <f t="shared" si="179"/>
        <v>244994.6872</v>
      </c>
      <c r="CU98" s="403">
        <f t="shared" si="179"/>
        <v>32821.77735</v>
      </c>
      <c r="CV98" s="403">
        <f t="shared" si="179"/>
        <v>334742.8202</v>
      </c>
      <c r="CW98" s="403">
        <f t="shared" si="179"/>
        <v>50829.27688</v>
      </c>
      <c r="CX98" s="403">
        <f t="shared" si="179"/>
        <v>516845.2919</v>
      </c>
      <c r="CY98" s="403">
        <f t="shared" si="179"/>
        <v>10059.25349</v>
      </c>
      <c r="CZ98" s="403">
        <f t="shared" si="179"/>
        <v>295307.771</v>
      </c>
      <c r="DA98" s="403">
        <f t="shared" si="179"/>
        <v>456444.568</v>
      </c>
      <c r="DB98" s="403">
        <f t="shared" si="179"/>
        <v>312484.9938</v>
      </c>
      <c r="DC98" s="403">
        <f t="shared" si="179"/>
        <v>124834.8732</v>
      </c>
      <c r="DD98" s="403">
        <f t="shared" si="179"/>
        <v>318680.1613</v>
      </c>
      <c r="DE98" s="403">
        <f t="shared" si="179"/>
        <v>0</v>
      </c>
      <c r="DF98" s="403">
        <f t="shared" si="179"/>
        <v>0</v>
      </c>
      <c r="DG98" s="403">
        <f t="shared" si="179"/>
        <v>0</v>
      </c>
      <c r="DH98" s="403">
        <f t="shared" si="179"/>
        <v>0</v>
      </c>
      <c r="DI98" s="403">
        <f t="shared" si="179"/>
        <v>0</v>
      </c>
      <c r="DJ98" s="403">
        <f t="shared" si="179"/>
        <v>0</v>
      </c>
      <c r="DK98" s="403">
        <f t="shared" si="179"/>
        <v>0</v>
      </c>
      <c r="DL98" s="403">
        <f t="shared" si="179"/>
        <v>0</v>
      </c>
      <c r="DM98" s="403">
        <f t="shared" si="179"/>
        <v>0</v>
      </c>
      <c r="DN98" s="403">
        <f t="shared" si="179"/>
        <v>0</v>
      </c>
      <c r="DO98" s="403">
        <f t="shared" si="179"/>
        <v>0</v>
      </c>
      <c r="DP98" s="403">
        <f t="shared" si="179"/>
        <v>0</v>
      </c>
      <c r="DQ98" s="403">
        <f t="shared" si="179"/>
        <v>0</v>
      </c>
      <c r="DR98" s="403">
        <f t="shared" si="179"/>
        <v>0</v>
      </c>
      <c r="DS98" s="403">
        <f t="shared" si="179"/>
        <v>0</v>
      </c>
      <c r="DT98" s="403">
        <f t="shared" si="179"/>
        <v>0</v>
      </c>
      <c r="DU98" s="403">
        <f t="shared" si="179"/>
        <v>0</v>
      </c>
      <c r="DV98" s="403">
        <f t="shared" si="179"/>
        <v>0</v>
      </c>
      <c r="DW98" s="403">
        <f t="shared" si="179"/>
        <v>0</v>
      </c>
      <c r="DX98" s="403">
        <f t="shared" si="179"/>
        <v>0</v>
      </c>
      <c r="DY98" s="403">
        <f t="shared" si="179"/>
        <v>0</v>
      </c>
      <c r="DZ98" s="403">
        <f t="shared" si="179"/>
        <v>0</v>
      </c>
      <c r="EA98" s="403">
        <f t="shared" si="179"/>
        <v>0</v>
      </c>
      <c r="EB98" s="403">
        <f t="shared" si="179"/>
        <v>0</v>
      </c>
      <c r="EC98" s="403">
        <f t="shared" si="179"/>
        <v>0</v>
      </c>
      <c r="EE98" s="403">
        <f t="shared" ref="EE98:GP98" si="180">IF(and($A98-EE$66&gt;=0,$A98-EE$67&lt;0),EE$74,0)</f>
        <v>0</v>
      </c>
      <c r="EF98" s="403">
        <f t="shared" si="180"/>
        <v>248260.5489</v>
      </c>
      <c r="EG98" s="403">
        <f t="shared" si="180"/>
        <v>286287.7069</v>
      </c>
      <c r="EH98" s="403">
        <f t="shared" si="180"/>
        <v>295131.778</v>
      </c>
      <c r="EI98" s="403">
        <f t="shared" si="180"/>
        <v>296164.2291</v>
      </c>
      <c r="EJ98" s="403">
        <f t="shared" si="180"/>
        <v>0</v>
      </c>
      <c r="EK98" s="403">
        <f t="shared" si="180"/>
        <v>0</v>
      </c>
      <c r="EL98" s="403">
        <f t="shared" si="180"/>
        <v>0</v>
      </c>
      <c r="EM98" s="403">
        <f t="shared" si="180"/>
        <v>0</v>
      </c>
      <c r="EN98" s="403">
        <f t="shared" si="180"/>
        <v>0</v>
      </c>
      <c r="EO98" s="403">
        <f t="shared" si="180"/>
        <v>477210.6697</v>
      </c>
      <c r="EP98" s="403">
        <f t="shared" si="180"/>
        <v>0</v>
      </c>
      <c r="EQ98" s="403">
        <f t="shared" si="180"/>
        <v>0</v>
      </c>
      <c r="ER98" s="403">
        <f t="shared" si="180"/>
        <v>0</v>
      </c>
      <c r="ES98" s="403">
        <f t="shared" si="180"/>
        <v>0</v>
      </c>
      <c r="ET98" s="403">
        <f t="shared" si="180"/>
        <v>0</v>
      </c>
      <c r="EU98" s="403">
        <f t="shared" si="180"/>
        <v>0</v>
      </c>
      <c r="EV98" s="403">
        <f t="shared" si="180"/>
        <v>0</v>
      </c>
      <c r="EW98" s="403">
        <f t="shared" si="180"/>
        <v>0</v>
      </c>
      <c r="EX98" s="403">
        <f t="shared" si="180"/>
        <v>0</v>
      </c>
      <c r="EY98" s="403">
        <f t="shared" si="180"/>
        <v>0</v>
      </c>
      <c r="EZ98" s="403">
        <f t="shared" si="180"/>
        <v>0</v>
      </c>
      <c r="FA98" s="403">
        <f t="shared" si="180"/>
        <v>0</v>
      </c>
      <c r="FB98" s="403">
        <f t="shared" si="180"/>
        <v>0</v>
      </c>
      <c r="FC98" s="403">
        <f t="shared" si="180"/>
        <v>0</v>
      </c>
      <c r="FD98" s="403">
        <f t="shared" si="180"/>
        <v>0</v>
      </c>
      <c r="FE98" s="403">
        <f t="shared" si="180"/>
        <v>0</v>
      </c>
      <c r="FF98" s="403">
        <f t="shared" si="180"/>
        <v>0</v>
      </c>
      <c r="FG98" s="403">
        <f t="shared" si="180"/>
        <v>0</v>
      </c>
      <c r="FH98" s="403">
        <f t="shared" si="180"/>
        <v>0</v>
      </c>
      <c r="FI98" s="403">
        <f t="shared" si="180"/>
        <v>0</v>
      </c>
      <c r="FJ98" s="403">
        <f t="shared" si="180"/>
        <v>0</v>
      </c>
      <c r="FK98" s="403">
        <f t="shared" si="180"/>
        <v>0</v>
      </c>
      <c r="FL98" s="403">
        <f t="shared" si="180"/>
        <v>0</v>
      </c>
      <c r="FM98" s="403">
        <f t="shared" si="180"/>
        <v>0</v>
      </c>
      <c r="FN98" s="403">
        <f t="shared" si="180"/>
        <v>0</v>
      </c>
      <c r="FO98" s="403">
        <f t="shared" si="180"/>
        <v>0</v>
      </c>
      <c r="FP98" s="403">
        <f t="shared" si="180"/>
        <v>0</v>
      </c>
      <c r="FQ98" s="403">
        <f t="shared" si="180"/>
        <v>0</v>
      </c>
      <c r="FR98" s="403">
        <f t="shared" si="180"/>
        <v>0</v>
      </c>
      <c r="FS98" s="403">
        <f t="shared" si="180"/>
        <v>0</v>
      </c>
      <c r="FT98" s="403">
        <f t="shared" si="180"/>
        <v>0</v>
      </c>
      <c r="FU98" s="403">
        <f t="shared" si="180"/>
        <v>0</v>
      </c>
      <c r="FV98" s="403">
        <f t="shared" si="180"/>
        <v>0</v>
      </c>
      <c r="FW98" s="403">
        <f t="shared" si="180"/>
        <v>0</v>
      </c>
      <c r="FX98" s="403">
        <f t="shared" si="180"/>
        <v>0</v>
      </c>
      <c r="FY98" s="403">
        <f t="shared" si="180"/>
        <v>0</v>
      </c>
      <c r="FZ98" s="403">
        <f t="shared" si="180"/>
        <v>0</v>
      </c>
      <c r="GA98" s="403">
        <f t="shared" si="180"/>
        <v>0</v>
      </c>
      <c r="GB98" s="403">
        <f t="shared" si="180"/>
        <v>0</v>
      </c>
      <c r="GC98" s="403">
        <f t="shared" si="180"/>
        <v>0</v>
      </c>
      <c r="GD98" s="403">
        <f t="shared" si="180"/>
        <v>0</v>
      </c>
      <c r="GE98" s="403">
        <f t="shared" si="180"/>
        <v>0</v>
      </c>
      <c r="GF98" s="403">
        <f t="shared" si="180"/>
        <v>0</v>
      </c>
      <c r="GG98" s="403">
        <f t="shared" si="180"/>
        <v>0</v>
      </c>
      <c r="GH98" s="403">
        <f t="shared" si="180"/>
        <v>0</v>
      </c>
      <c r="GI98" s="403">
        <f t="shared" si="180"/>
        <v>0</v>
      </c>
      <c r="GJ98" s="403">
        <f t="shared" si="180"/>
        <v>0</v>
      </c>
      <c r="GK98" s="403">
        <f t="shared" si="180"/>
        <v>0</v>
      </c>
      <c r="GL98" s="403">
        <f t="shared" si="180"/>
        <v>0</v>
      </c>
      <c r="GM98" s="403">
        <f t="shared" si="180"/>
        <v>0</v>
      </c>
      <c r="GN98" s="403">
        <f t="shared" si="180"/>
        <v>0</v>
      </c>
      <c r="GO98" s="403">
        <f t="shared" si="180"/>
        <v>0</v>
      </c>
      <c r="GP98" s="403">
        <f t="shared" si="180"/>
        <v>0</v>
      </c>
      <c r="GQ98" s="403"/>
      <c r="GR98" s="403">
        <f t="shared" ref="GR98:JC98" si="181">IF(and($A98-GR$66&gt;=0,$A98-GR$67&lt;0),GR$74,0)</f>
        <v>0</v>
      </c>
      <c r="GS98" s="403">
        <f t="shared" si="181"/>
        <v>0</v>
      </c>
      <c r="GT98" s="403">
        <f t="shared" si="181"/>
        <v>0</v>
      </c>
      <c r="GU98" s="403">
        <f t="shared" si="181"/>
        <v>0</v>
      </c>
      <c r="GV98" s="403">
        <f t="shared" si="181"/>
        <v>0</v>
      </c>
      <c r="GW98" s="403">
        <f t="shared" si="181"/>
        <v>0</v>
      </c>
      <c r="GX98" s="403">
        <f t="shared" si="181"/>
        <v>0</v>
      </c>
      <c r="GY98" s="403">
        <f t="shared" si="181"/>
        <v>0</v>
      </c>
      <c r="GZ98" s="403">
        <f t="shared" si="181"/>
        <v>0</v>
      </c>
      <c r="HA98" s="403">
        <f t="shared" si="181"/>
        <v>0</v>
      </c>
      <c r="HB98" s="403">
        <f t="shared" si="181"/>
        <v>0</v>
      </c>
      <c r="HC98" s="403">
        <f t="shared" si="181"/>
        <v>0</v>
      </c>
      <c r="HD98" s="403">
        <f t="shared" si="181"/>
        <v>0</v>
      </c>
      <c r="HE98" s="403">
        <f t="shared" si="181"/>
        <v>0</v>
      </c>
      <c r="HF98" s="403">
        <f t="shared" si="181"/>
        <v>0</v>
      </c>
      <c r="HG98" s="403">
        <f t="shared" si="181"/>
        <v>0</v>
      </c>
      <c r="HH98" s="403">
        <f t="shared" si="181"/>
        <v>0</v>
      </c>
      <c r="HI98" s="403">
        <f t="shared" si="181"/>
        <v>0</v>
      </c>
      <c r="HJ98" s="403">
        <f t="shared" si="181"/>
        <v>0</v>
      </c>
      <c r="HK98" s="403">
        <f t="shared" si="181"/>
        <v>0</v>
      </c>
      <c r="HL98" s="403">
        <f t="shared" si="181"/>
        <v>0</v>
      </c>
      <c r="HM98" s="403">
        <f t="shared" si="181"/>
        <v>0</v>
      </c>
      <c r="HN98" s="403">
        <f t="shared" si="181"/>
        <v>0</v>
      </c>
      <c r="HO98" s="403">
        <f t="shared" si="181"/>
        <v>0</v>
      </c>
      <c r="HP98" s="403">
        <f t="shared" si="181"/>
        <v>0</v>
      </c>
      <c r="HQ98" s="403">
        <f t="shared" si="181"/>
        <v>0</v>
      </c>
      <c r="HR98" s="403">
        <f t="shared" si="181"/>
        <v>0</v>
      </c>
      <c r="HS98" s="403">
        <f t="shared" si="181"/>
        <v>0</v>
      </c>
      <c r="HT98" s="403">
        <f t="shared" si="181"/>
        <v>0</v>
      </c>
      <c r="HU98" s="403">
        <f t="shared" si="181"/>
        <v>0</v>
      </c>
      <c r="HV98" s="403">
        <f t="shared" si="181"/>
        <v>0</v>
      </c>
      <c r="HW98" s="403">
        <f t="shared" si="181"/>
        <v>0</v>
      </c>
      <c r="HX98" s="403">
        <f t="shared" si="181"/>
        <v>0</v>
      </c>
      <c r="HY98" s="403">
        <f t="shared" si="181"/>
        <v>0</v>
      </c>
      <c r="HZ98" s="403">
        <f t="shared" si="181"/>
        <v>0</v>
      </c>
      <c r="IA98" s="403">
        <f t="shared" si="181"/>
        <v>0</v>
      </c>
      <c r="IB98" s="403">
        <f t="shared" si="181"/>
        <v>0</v>
      </c>
      <c r="IC98" s="403">
        <f t="shared" si="181"/>
        <v>0</v>
      </c>
      <c r="ID98" s="403">
        <f t="shared" si="181"/>
        <v>0</v>
      </c>
      <c r="IE98" s="403">
        <f t="shared" si="181"/>
        <v>0</v>
      </c>
      <c r="IF98" s="403">
        <f t="shared" si="181"/>
        <v>0</v>
      </c>
      <c r="IG98" s="403">
        <f t="shared" si="181"/>
        <v>0</v>
      </c>
      <c r="IH98" s="403">
        <f t="shared" si="181"/>
        <v>0</v>
      </c>
      <c r="II98" s="403">
        <f t="shared" si="181"/>
        <v>0</v>
      </c>
      <c r="IJ98" s="403">
        <f t="shared" si="181"/>
        <v>0</v>
      </c>
      <c r="IK98" s="403">
        <f t="shared" si="181"/>
        <v>0</v>
      </c>
      <c r="IL98" s="403">
        <f t="shared" si="181"/>
        <v>0</v>
      </c>
      <c r="IM98" s="403">
        <f t="shared" si="181"/>
        <v>0</v>
      </c>
      <c r="IN98" s="403">
        <f t="shared" si="181"/>
        <v>0</v>
      </c>
      <c r="IO98" s="403">
        <f t="shared" si="181"/>
        <v>0</v>
      </c>
      <c r="IP98" s="403">
        <f t="shared" si="181"/>
        <v>0</v>
      </c>
      <c r="IQ98" s="403">
        <f t="shared" si="181"/>
        <v>0</v>
      </c>
      <c r="IR98" s="403">
        <f t="shared" si="181"/>
        <v>0</v>
      </c>
      <c r="IS98" s="403">
        <f t="shared" si="181"/>
        <v>0</v>
      </c>
      <c r="IT98" s="403">
        <f t="shared" si="181"/>
        <v>0</v>
      </c>
      <c r="IU98" s="403">
        <f t="shared" si="181"/>
        <v>0</v>
      </c>
      <c r="IV98" s="403">
        <f t="shared" si="181"/>
        <v>0</v>
      </c>
      <c r="IW98" s="403">
        <f t="shared" si="181"/>
        <v>0</v>
      </c>
      <c r="IX98" s="403">
        <f t="shared" si="181"/>
        <v>0</v>
      </c>
      <c r="IY98" s="403">
        <f t="shared" si="181"/>
        <v>0</v>
      </c>
      <c r="IZ98" s="403">
        <f t="shared" si="181"/>
        <v>0</v>
      </c>
      <c r="JA98" s="403">
        <f t="shared" si="181"/>
        <v>0</v>
      </c>
      <c r="JB98" s="403">
        <f t="shared" si="181"/>
        <v>0</v>
      </c>
      <c r="JC98" s="403">
        <f t="shared" si="181"/>
        <v>0</v>
      </c>
      <c r="JD98" s="403"/>
      <c r="JE98" s="403">
        <f t="shared" ref="JE98:LP98" si="182">IF(and($A98-JE$66&gt;=0,$A98-JE$67&lt;0),JE$74,0)</f>
        <v>0</v>
      </c>
      <c r="JF98" s="403">
        <f t="shared" si="182"/>
        <v>0</v>
      </c>
      <c r="JG98" s="403">
        <f t="shared" si="182"/>
        <v>0</v>
      </c>
      <c r="JH98" s="403">
        <f t="shared" si="182"/>
        <v>0</v>
      </c>
      <c r="JI98" s="403">
        <f t="shared" si="182"/>
        <v>0</v>
      </c>
      <c r="JJ98" s="403">
        <f t="shared" si="182"/>
        <v>0</v>
      </c>
      <c r="JK98" s="403">
        <f t="shared" si="182"/>
        <v>0</v>
      </c>
      <c r="JL98" s="403">
        <f t="shared" si="182"/>
        <v>0</v>
      </c>
      <c r="JM98" s="403">
        <f t="shared" si="182"/>
        <v>0</v>
      </c>
      <c r="JN98" s="403">
        <f t="shared" si="182"/>
        <v>0</v>
      </c>
      <c r="JO98" s="403">
        <f t="shared" si="182"/>
        <v>0</v>
      </c>
      <c r="JP98" s="403">
        <f t="shared" si="182"/>
        <v>0</v>
      </c>
      <c r="JQ98" s="403">
        <f t="shared" si="182"/>
        <v>0</v>
      </c>
      <c r="JR98" s="403">
        <f t="shared" si="182"/>
        <v>0</v>
      </c>
      <c r="JS98" s="403">
        <f t="shared" si="182"/>
        <v>0</v>
      </c>
      <c r="JT98" s="403">
        <f t="shared" si="182"/>
        <v>0</v>
      </c>
      <c r="JU98" s="403">
        <f t="shared" si="182"/>
        <v>0</v>
      </c>
      <c r="JV98" s="403">
        <f t="shared" si="182"/>
        <v>0</v>
      </c>
      <c r="JW98" s="403">
        <f t="shared" si="182"/>
        <v>0</v>
      </c>
      <c r="JX98" s="403">
        <f t="shared" si="182"/>
        <v>0</v>
      </c>
      <c r="JY98" s="403">
        <f t="shared" si="182"/>
        <v>0</v>
      </c>
      <c r="JZ98" s="403">
        <f t="shared" si="182"/>
        <v>0</v>
      </c>
      <c r="KA98" s="403">
        <f t="shared" si="182"/>
        <v>0</v>
      </c>
      <c r="KB98" s="403">
        <f t="shared" si="182"/>
        <v>0</v>
      </c>
      <c r="KC98" s="403">
        <f t="shared" si="182"/>
        <v>0</v>
      </c>
      <c r="KD98" s="403">
        <f t="shared" si="182"/>
        <v>0</v>
      </c>
      <c r="KE98" s="403">
        <f t="shared" si="182"/>
        <v>0</v>
      </c>
      <c r="KF98" s="403">
        <f t="shared" si="182"/>
        <v>0</v>
      </c>
      <c r="KG98" s="403">
        <f t="shared" si="182"/>
        <v>0</v>
      </c>
      <c r="KH98" s="403">
        <f t="shared" si="182"/>
        <v>0</v>
      </c>
      <c r="KI98" s="403">
        <f t="shared" si="182"/>
        <v>0</v>
      </c>
      <c r="KJ98" s="403">
        <f t="shared" si="182"/>
        <v>0</v>
      </c>
      <c r="KK98" s="403">
        <f t="shared" si="182"/>
        <v>0</v>
      </c>
      <c r="KL98" s="403">
        <f t="shared" si="182"/>
        <v>0</v>
      </c>
      <c r="KM98" s="403">
        <f t="shared" si="182"/>
        <v>0</v>
      </c>
      <c r="KN98" s="403">
        <f t="shared" si="182"/>
        <v>0</v>
      </c>
      <c r="KO98" s="403">
        <f t="shared" si="182"/>
        <v>0</v>
      </c>
      <c r="KP98" s="403">
        <f t="shared" si="182"/>
        <v>0</v>
      </c>
      <c r="KQ98" s="403">
        <f t="shared" si="182"/>
        <v>0</v>
      </c>
      <c r="KR98" s="403">
        <f t="shared" si="182"/>
        <v>0</v>
      </c>
      <c r="KS98" s="403">
        <f t="shared" si="182"/>
        <v>0</v>
      </c>
      <c r="KT98" s="403">
        <f t="shared" si="182"/>
        <v>0</v>
      </c>
      <c r="KU98" s="403">
        <f t="shared" si="182"/>
        <v>0</v>
      </c>
      <c r="KV98" s="403">
        <f t="shared" si="182"/>
        <v>0</v>
      </c>
      <c r="KW98" s="403">
        <f t="shared" si="182"/>
        <v>0</v>
      </c>
      <c r="KX98" s="403">
        <f t="shared" si="182"/>
        <v>0</v>
      </c>
      <c r="KY98" s="403">
        <f t="shared" si="182"/>
        <v>0</v>
      </c>
      <c r="KZ98" s="403">
        <f t="shared" si="182"/>
        <v>0</v>
      </c>
      <c r="LA98" s="403">
        <f t="shared" si="182"/>
        <v>0</v>
      </c>
      <c r="LB98" s="403">
        <f t="shared" si="182"/>
        <v>0</v>
      </c>
      <c r="LC98" s="403">
        <f t="shared" si="182"/>
        <v>0</v>
      </c>
      <c r="LD98" s="403">
        <f t="shared" si="182"/>
        <v>0</v>
      </c>
      <c r="LE98" s="403">
        <f t="shared" si="182"/>
        <v>0</v>
      </c>
      <c r="LF98" s="403">
        <f t="shared" si="182"/>
        <v>0</v>
      </c>
      <c r="LG98" s="403">
        <f t="shared" si="182"/>
        <v>0</v>
      </c>
      <c r="LH98" s="403">
        <f t="shared" si="182"/>
        <v>0</v>
      </c>
      <c r="LI98" s="403">
        <f t="shared" si="182"/>
        <v>0</v>
      </c>
      <c r="LJ98" s="403">
        <f t="shared" si="182"/>
        <v>0</v>
      </c>
      <c r="LK98" s="403">
        <f t="shared" si="182"/>
        <v>0</v>
      </c>
      <c r="LL98" s="403">
        <f t="shared" si="182"/>
        <v>0</v>
      </c>
      <c r="LM98" s="403">
        <f t="shared" si="182"/>
        <v>0</v>
      </c>
      <c r="LN98" s="403">
        <f t="shared" si="182"/>
        <v>0</v>
      </c>
      <c r="LO98" s="403">
        <f t="shared" si="182"/>
        <v>0</v>
      </c>
      <c r="LP98" s="403">
        <f t="shared" si="182"/>
        <v>0</v>
      </c>
    </row>
    <row r="99">
      <c r="A99" s="331" t="str">
        <f t="shared" si="77"/>
        <v>06-2028</v>
      </c>
      <c r="B99" s="346">
        <f t="shared" si="70"/>
        <v>14880981.91</v>
      </c>
      <c r="C99" s="346">
        <f t="shared" si="71"/>
        <v>1.825806323</v>
      </c>
      <c r="D99" s="346"/>
      <c r="E99" s="403">
        <f t="shared" ref="E99:BP99" si="183">IF(and($A99-E$66&gt;=0,$A99-E$67&lt;0),E$74,0)</f>
        <v>0</v>
      </c>
      <c r="F99" s="403">
        <f t="shared" si="183"/>
        <v>0</v>
      </c>
      <c r="G99" s="403">
        <f t="shared" si="183"/>
        <v>0</v>
      </c>
      <c r="H99" s="403">
        <f t="shared" si="183"/>
        <v>0</v>
      </c>
      <c r="I99" s="403">
        <f t="shared" si="183"/>
        <v>0</v>
      </c>
      <c r="J99" s="403">
        <f t="shared" si="183"/>
        <v>0</v>
      </c>
      <c r="K99" s="403">
        <f t="shared" si="183"/>
        <v>0</v>
      </c>
      <c r="L99" s="403">
        <f t="shared" si="183"/>
        <v>0</v>
      </c>
      <c r="M99" s="403">
        <f t="shared" si="183"/>
        <v>0</v>
      </c>
      <c r="N99" s="403">
        <f t="shared" si="183"/>
        <v>0</v>
      </c>
      <c r="O99" s="403">
        <f t="shared" si="183"/>
        <v>0</v>
      </c>
      <c r="P99" s="403">
        <f t="shared" si="183"/>
        <v>0</v>
      </c>
      <c r="Q99" s="403">
        <f t="shared" si="183"/>
        <v>0</v>
      </c>
      <c r="R99" s="403">
        <f t="shared" si="183"/>
        <v>0</v>
      </c>
      <c r="S99" s="403">
        <f t="shared" si="183"/>
        <v>0</v>
      </c>
      <c r="T99" s="403">
        <f t="shared" si="183"/>
        <v>0</v>
      </c>
      <c r="U99" s="403">
        <f t="shared" si="183"/>
        <v>0</v>
      </c>
      <c r="V99" s="403">
        <f t="shared" si="183"/>
        <v>0</v>
      </c>
      <c r="W99" s="403">
        <f t="shared" si="183"/>
        <v>0</v>
      </c>
      <c r="X99" s="403">
        <f t="shared" si="183"/>
        <v>0</v>
      </c>
      <c r="Y99" s="403">
        <f t="shared" si="183"/>
        <v>0</v>
      </c>
      <c r="Z99" s="403">
        <f t="shared" si="183"/>
        <v>0</v>
      </c>
      <c r="AA99" s="403">
        <f t="shared" si="183"/>
        <v>0</v>
      </c>
      <c r="AB99" s="403">
        <f t="shared" si="183"/>
        <v>0</v>
      </c>
      <c r="AC99" s="403">
        <f t="shared" si="183"/>
        <v>0</v>
      </c>
      <c r="AD99" s="403">
        <f t="shared" si="183"/>
        <v>0</v>
      </c>
      <c r="AE99" s="403">
        <f t="shared" si="183"/>
        <v>0</v>
      </c>
      <c r="AF99" s="403">
        <f t="shared" si="183"/>
        <v>0</v>
      </c>
      <c r="AG99" s="403">
        <f t="shared" si="183"/>
        <v>0</v>
      </c>
      <c r="AH99" s="403">
        <f t="shared" si="183"/>
        <v>0</v>
      </c>
      <c r="AI99" s="403">
        <f t="shared" si="183"/>
        <v>0</v>
      </c>
      <c r="AJ99" s="403">
        <f t="shared" si="183"/>
        <v>0</v>
      </c>
      <c r="AK99" s="403">
        <f t="shared" si="183"/>
        <v>0</v>
      </c>
      <c r="AL99" s="403">
        <f t="shared" si="183"/>
        <v>0</v>
      </c>
      <c r="AM99" s="403">
        <f t="shared" si="183"/>
        <v>0</v>
      </c>
      <c r="AN99" s="403">
        <f t="shared" si="183"/>
        <v>0</v>
      </c>
      <c r="AO99" s="403">
        <f t="shared" si="183"/>
        <v>0</v>
      </c>
      <c r="AP99" s="403">
        <f t="shared" si="183"/>
        <v>0</v>
      </c>
      <c r="AQ99" s="403">
        <f t="shared" si="183"/>
        <v>0</v>
      </c>
      <c r="AR99" s="403">
        <f t="shared" si="183"/>
        <v>0</v>
      </c>
      <c r="AS99" s="403">
        <f t="shared" si="183"/>
        <v>191134.2</v>
      </c>
      <c r="AT99" s="403">
        <f t="shared" si="183"/>
        <v>283068.43</v>
      </c>
      <c r="AU99" s="403">
        <f t="shared" si="183"/>
        <v>114804.31</v>
      </c>
      <c r="AV99" s="403">
        <f t="shared" si="183"/>
        <v>109785.34</v>
      </c>
      <c r="AW99" s="403">
        <f t="shared" si="183"/>
        <v>48000</v>
      </c>
      <c r="AX99" s="403">
        <f t="shared" si="183"/>
        <v>164702</v>
      </c>
      <c r="AY99" s="403">
        <f t="shared" si="183"/>
        <v>223255</v>
      </c>
      <c r="AZ99" s="403">
        <f t="shared" si="183"/>
        <v>72000</v>
      </c>
      <c r="BA99" s="403">
        <f t="shared" si="183"/>
        <v>97799.52</v>
      </c>
      <c r="BB99" s="403">
        <f t="shared" si="183"/>
        <v>242596.66</v>
      </c>
      <c r="BC99" s="403">
        <f t="shared" si="183"/>
        <v>108292.85</v>
      </c>
      <c r="BD99" s="403">
        <f t="shared" si="183"/>
        <v>238900</v>
      </c>
      <c r="BE99" s="403">
        <f t="shared" si="183"/>
        <v>101455.9</v>
      </c>
      <c r="BF99" s="403">
        <f t="shared" si="183"/>
        <v>23511.76</v>
      </c>
      <c r="BG99" s="403">
        <f t="shared" si="183"/>
        <v>20008.84</v>
      </c>
      <c r="BH99" s="403">
        <f t="shared" si="183"/>
        <v>77858.98</v>
      </c>
      <c r="BI99" s="403">
        <f t="shared" si="183"/>
        <v>45000</v>
      </c>
      <c r="BJ99" s="403">
        <f t="shared" si="183"/>
        <v>124565</v>
      </c>
      <c r="BK99" s="403">
        <f t="shared" si="183"/>
        <v>25000</v>
      </c>
      <c r="BL99" s="403">
        <f t="shared" si="183"/>
        <v>29885</v>
      </c>
      <c r="BM99" s="403">
        <f t="shared" si="183"/>
        <v>33809.25</v>
      </c>
      <c r="BN99" s="403">
        <f t="shared" si="183"/>
        <v>10969.85</v>
      </c>
      <c r="BO99" s="403">
        <f t="shared" si="183"/>
        <v>77861.76</v>
      </c>
      <c r="BP99" s="403">
        <f t="shared" si="183"/>
        <v>10058</v>
      </c>
      <c r="BQ99" s="403"/>
      <c r="BR99" s="403">
        <f t="shared" ref="BR99:EC99" si="184">IF(and($A99-BR$66&gt;=0,$A99-BR$67&lt;0),BR$74,0)</f>
        <v>255794.4211</v>
      </c>
      <c r="BS99" s="403">
        <f t="shared" si="184"/>
        <v>0</v>
      </c>
      <c r="BT99" s="403">
        <f t="shared" si="184"/>
        <v>0</v>
      </c>
      <c r="BU99" s="403">
        <f t="shared" si="184"/>
        <v>0</v>
      </c>
      <c r="BV99" s="403">
        <f t="shared" si="184"/>
        <v>0</v>
      </c>
      <c r="BW99" s="403">
        <f t="shared" si="184"/>
        <v>166512.3011</v>
      </c>
      <c r="BX99" s="403">
        <f t="shared" si="184"/>
        <v>211667.1873</v>
      </c>
      <c r="BY99" s="403">
        <f t="shared" si="184"/>
        <v>212555.7791</v>
      </c>
      <c r="BZ99" s="403">
        <f t="shared" si="184"/>
        <v>198044.1868</v>
      </c>
      <c r="CA99" s="403">
        <f t="shared" si="184"/>
        <v>745030.763</v>
      </c>
      <c r="CB99" s="403">
        <f t="shared" si="184"/>
        <v>0</v>
      </c>
      <c r="CC99" s="403">
        <f t="shared" si="184"/>
        <v>142341.1049</v>
      </c>
      <c r="CD99" s="403">
        <f t="shared" si="184"/>
        <v>200215.6501</v>
      </c>
      <c r="CE99" s="403">
        <f t="shared" si="184"/>
        <v>290322.0251</v>
      </c>
      <c r="CF99" s="403">
        <f t="shared" si="184"/>
        <v>342096.5415</v>
      </c>
      <c r="CG99" s="403">
        <f t="shared" si="184"/>
        <v>399989.3894</v>
      </c>
      <c r="CH99" s="403">
        <f t="shared" si="184"/>
        <v>327715.9227</v>
      </c>
      <c r="CI99" s="403">
        <f t="shared" si="184"/>
        <v>584290.4925</v>
      </c>
      <c r="CJ99" s="403">
        <f t="shared" si="184"/>
        <v>359514.8333</v>
      </c>
      <c r="CK99" s="403">
        <f t="shared" si="184"/>
        <v>405822.1182</v>
      </c>
      <c r="CL99" s="403">
        <f t="shared" si="184"/>
        <v>163283.8354</v>
      </c>
      <c r="CM99" s="403">
        <f t="shared" si="184"/>
        <v>0</v>
      </c>
      <c r="CN99" s="403">
        <f t="shared" si="184"/>
        <v>352213.1526</v>
      </c>
      <c r="CO99" s="403">
        <f t="shared" si="184"/>
        <v>306794.8068</v>
      </c>
      <c r="CP99" s="403">
        <f t="shared" si="184"/>
        <v>360850.2344</v>
      </c>
      <c r="CQ99" s="403">
        <f t="shared" si="184"/>
        <v>452743.1592</v>
      </c>
      <c r="CR99" s="403">
        <f t="shared" si="184"/>
        <v>966145.1792</v>
      </c>
      <c r="CS99" s="403">
        <f t="shared" si="184"/>
        <v>237451.2097</v>
      </c>
      <c r="CT99" s="403">
        <f t="shared" si="184"/>
        <v>244994.6872</v>
      </c>
      <c r="CU99" s="403">
        <f t="shared" si="184"/>
        <v>32821.77735</v>
      </c>
      <c r="CV99" s="403">
        <f t="shared" si="184"/>
        <v>334742.8202</v>
      </c>
      <c r="CW99" s="403">
        <f t="shared" si="184"/>
        <v>50829.27688</v>
      </c>
      <c r="CX99" s="403">
        <f t="shared" si="184"/>
        <v>516845.2919</v>
      </c>
      <c r="CY99" s="403">
        <f t="shared" si="184"/>
        <v>10059.25349</v>
      </c>
      <c r="CZ99" s="403">
        <f t="shared" si="184"/>
        <v>295307.771</v>
      </c>
      <c r="DA99" s="403">
        <f t="shared" si="184"/>
        <v>456444.568</v>
      </c>
      <c r="DB99" s="403">
        <f t="shared" si="184"/>
        <v>312484.9938</v>
      </c>
      <c r="DC99" s="403">
        <f t="shared" si="184"/>
        <v>124834.8732</v>
      </c>
      <c r="DD99" s="403">
        <f t="shared" si="184"/>
        <v>318680.1613</v>
      </c>
      <c r="DE99" s="403">
        <f t="shared" si="184"/>
        <v>422954.65</v>
      </c>
      <c r="DF99" s="403">
        <f t="shared" si="184"/>
        <v>0</v>
      </c>
      <c r="DG99" s="403">
        <f t="shared" si="184"/>
        <v>0</v>
      </c>
      <c r="DH99" s="403">
        <f t="shared" si="184"/>
        <v>0</v>
      </c>
      <c r="DI99" s="403">
        <f t="shared" si="184"/>
        <v>0</v>
      </c>
      <c r="DJ99" s="403">
        <f t="shared" si="184"/>
        <v>0</v>
      </c>
      <c r="DK99" s="403">
        <f t="shared" si="184"/>
        <v>0</v>
      </c>
      <c r="DL99" s="403">
        <f t="shared" si="184"/>
        <v>0</v>
      </c>
      <c r="DM99" s="403">
        <f t="shared" si="184"/>
        <v>0</v>
      </c>
      <c r="DN99" s="403">
        <f t="shared" si="184"/>
        <v>0</v>
      </c>
      <c r="DO99" s="403">
        <f t="shared" si="184"/>
        <v>0</v>
      </c>
      <c r="DP99" s="403">
        <f t="shared" si="184"/>
        <v>0</v>
      </c>
      <c r="DQ99" s="403">
        <f t="shared" si="184"/>
        <v>0</v>
      </c>
      <c r="DR99" s="403">
        <f t="shared" si="184"/>
        <v>0</v>
      </c>
      <c r="DS99" s="403">
        <f t="shared" si="184"/>
        <v>0</v>
      </c>
      <c r="DT99" s="403">
        <f t="shared" si="184"/>
        <v>0</v>
      </c>
      <c r="DU99" s="403">
        <f t="shared" si="184"/>
        <v>0</v>
      </c>
      <c r="DV99" s="403">
        <f t="shared" si="184"/>
        <v>0</v>
      </c>
      <c r="DW99" s="403">
        <f t="shared" si="184"/>
        <v>0</v>
      </c>
      <c r="DX99" s="403">
        <f t="shared" si="184"/>
        <v>0</v>
      </c>
      <c r="DY99" s="403">
        <f t="shared" si="184"/>
        <v>0</v>
      </c>
      <c r="DZ99" s="403">
        <f t="shared" si="184"/>
        <v>0</v>
      </c>
      <c r="EA99" s="403">
        <f t="shared" si="184"/>
        <v>0</v>
      </c>
      <c r="EB99" s="403">
        <f t="shared" si="184"/>
        <v>0</v>
      </c>
      <c r="EC99" s="403">
        <f t="shared" si="184"/>
        <v>0</v>
      </c>
      <c r="EE99" s="403">
        <f t="shared" ref="EE99:GP99" si="185">IF(and($A99-EE$66&gt;=0,$A99-EE$67&lt;0),EE$74,0)</f>
        <v>0</v>
      </c>
      <c r="EF99" s="403">
        <f t="shared" si="185"/>
        <v>248260.5489</v>
      </c>
      <c r="EG99" s="403">
        <f t="shared" si="185"/>
        <v>286287.7069</v>
      </c>
      <c r="EH99" s="403">
        <f t="shared" si="185"/>
        <v>295131.778</v>
      </c>
      <c r="EI99" s="403">
        <f t="shared" si="185"/>
        <v>296164.2291</v>
      </c>
      <c r="EJ99" s="403">
        <f t="shared" si="185"/>
        <v>0</v>
      </c>
      <c r="EK99" s="403">
        <f t="shared" si="185"/>
        <v>0</v>
      </c>
      <c r="EL99" s="403">
        <f t="shared" si="185"/>
        <v>0</v>
      </c>
      <c r="EM99" s="403">
        <f t="shared" si="185"/>
        <v>0</v>
      </c>
      <c r="EN99" s="403">
        <f t="shared" si="185"/>
        <v>0</v>
      </c>
      <c r="EO99" s="403">
        <f t="shared" si="185"/>
        <v>477210.6697</v>
      </c>
      <c r="EP99" s="403">
        <f t="shared" si="185"/>
        <v>0</v>
      </c>
      <c r="EQ99" s="403">
        <f t="shared" si="185"/>
        <v>0</v>
      </c>
      <c r="ER99" s="403">
        <f t="shared" si="185"/>
        <v>0</v>
      </c>
      <c r="ES99" s="403">
        <f t="shared" si="185"/>
        <v>0</v>
      </c>
      <c r="ET99" s="403">
        <f t="shared" si="185"/>
        <v>0</v>
      </c>
      <c r="EU99" s="403">
        <f t="shared" si="185"/>
        <v>0</v>
      </c>
      <c r="EV99" s="403">
        <f t="shared" si="185"/>
        <v>0</v>
      </c>
      <c r="EW99" s="403">
        <f t="shared" si="185"/>
        <v>0</v>
      </c>
      <c r="EX99" s="403">
        <f t="shared" si="185"/>
        <v>0</v>
      </c>
      <c r="EY99" s="403">
        <f t="shared" si="185"/>
        <v>0</v>
      </c>
      <c r="EZ99" s="403">
        <f t="shared" si="185"/>
        <v>1209.906193</v>
      </c>
      <c r="FA99" s="403">
        <f t="shared" si="185"/>
        <v>0</v>
      </c>
      <c r="FB99" s="403">
        <f t="shared" si="185"/>
        <v>0</v>
      </c>
      <c r="FC99" s="403">
        <f t="shared" si="185"/>
        <v>0</v>
      </c>
      <c r="FD99" s="403">
        <f t="shared" si="185"/>
        <v>0</v>
      </c>
      <c r="FE99" s="403">
        <f t="shared" si="185"/>
        <v>0</v>
      </c>
      <c r="FF99" s="403">
        <f t="shared" si="185"/>
        <v>0</v>
      </c>
      <c r="FG99" s="403">
        <f t="shared" si="185"/>
        <v>0</v>
      </c>
      <c r="FH99" s="403">
        <f t="shared" si="185"/>
        <v>0</v>
      </c>
      <c r="FI99" s="403">
        <f t="shared" si="185"/>
        <v>0</v>
      </c>
      <c r="FJ99" s="403">
        <f t="shared" si="185"/>
        <v>0</v>
      </c>
      <c r="FK99" s="403">
        <f t="shared" si="185"/>
        <v>0</v>
      </c>
      <c r="FL99" s="403">
        <f t="shared" si="185"/>
        <v>0</v>
      </c>
      <c r="FM99" s="403">
        <f t="shared" si="185"/>
        <v>0</v>
      </c>
      <c r="FN99" s="403">
        <f t="shared" si="185"/>
        <v>0</v>
      </c>
      <c r="FO99" s="403">
        <f t="shared" si="185"/>
        <v>0</v>
      </c>
      <c r="FP99" s="403">
        <f t="shared" si="185"/>
        <v>0</v>
      </c>
      <c r="FQ99" s="403">
        <f t="shared" si="185"/>
        <v>0</v>
      </c>
      <c r="FR99" s="403">
        <f t="shared" si="185"/>
        <v>0</v>
      </c>
      <c r="FS99" s="403">
        <f t="shared" si="185"/>
        <v>0</v>
      </c>
      <c r="FT99" s="403">
        <f t="shared" si="185"/>
        <v>0</v>
      </c>
      <c r="FU99" s="403">
        <f t="shared" si="185"/>
        <v>0</v>
      </c>
      <c r="FV99" s="403">
        <f t="shared" si="185"/>
        <v>0</v>
      </c>
      <c r="FW99" s="403">
        <f t="shared" si="185"/>
        <v>0</v>
      </c>
      <c r="FX99" s="403">
        <f t="shared" si="185"/>
        <v>0</v>
      </c>
      <c r="FY99" s="403">
        <f t="shared" si="185"/>
        <v>0</v>
      </c>
      <c r="FZ99" s="403">
        <f t="shared" si="185"/>
        <v>0</v>
      </c>
      <c r="GA99" s="403">
        <f t="shared" si="185"/>
        <v>0</v>
      </c>
      <c r="GB99" s="403">
        <f t="shared" si="185"/>
        <v>0</v>
      </c>
      <c r="GC99" s="403">
        <f t="shared" si="185"/>
        <v>0</v>
      </c>
      <c r="GD99" s="403">
        <f t="shared" si="185"/>
        <v>0</v>
      </c>
      <c r="GE99" s="403">
        <f t="shared" si="185"/>
        <v>0</v>
      </c>
      <c r="GF99" s="403">
        <f t="shared" si="185"/>
        <v>0</v>
      </c>
      <c r="GG99" s="403">
        <f t="shared" si="185"/>
        <v>0</v>
      </c>
      <c r="GH99" s="403">
        <f t="shared" si="185"/>
        <v>0</v>
      </c>
      <c r="GI99" s="403">
        <f t="shared" si="185"/>
        <v>0</v>
      </c>
      <c r="GJ99" s="403">
        <f t="shared" si="185"/>
        <v>0</v>
      </c>
      <c r="GK99" s="403">
        <f t="shared" si="185"/>
        <v>0</v>
      </c>
      <c r="GL99" s="403">
        <f t="shared" si="185"/>
        <v>0</v>
      </c>
      <c r="GM99" s="403">
        <f t="shared" si="185"/>
        <v>0</v>
      </c>
      <c r="GN99" s="403">
        <f t="shared" si="185"/>
        <v>0</v>
      </c>
      <c r="GO99" s="403">
        <f t="shared" si="185"/>
        <v>0</v>
      </c>
      <c r="GP99" s="403">
        <f t="shared" si="185"/>
        <v>0</v>
      </c>
      <c r="GQ99" s="403"/>
      <c r="GR99" s="403">
        <f t="shared" ref="GR99:JC99" si="186">IF(and($A99-GR$66&gt;=0,$A99-GR$67&lt;0),GR$74,0)</f>
        <v>0</v>
      </c>
      <c r="GS99" s="403">
        <f t="shared" si="186"/>
        <v>0</v>
      </c>
      <c r="GT99" s="403">
        <f t="shared" si="186"/>
        <v>0</v>
      </c>
      <c r="GU99" s="403">
        <f t="shared" si="186"/>
        <v>0</v>
      </c>
      <c r="GV99" s="403">
        <f t="shared" si="186"/>
        <v>0</v>
      </c>
      <c r="GW99" s="403">
        <f t="shared" si="186"/>
        <v>0</v>
      </c>
      <c r="GX99" s="403">
        <f t="shared" si="186"/>
        <v>0</v>
      </c>
      <c r="GY99" s="403">
        <f t="shared" si="186"/>
        <v>0</v>
      </c>
      <c r="GZ99" s="403">
        <f t="shared" si="186"/>
        <v>0</v>
      </c>
      <c r="HA99" s="403">
        <f t="shared" si="186"/>
        <v>0</v>
      </c>
      <c r="HB99" s="403">
        <f t="shared" si="186"/>
        <v>0</v>
      </c>
      <c r="HC99" s="403">
        <f t="shared" si="186"/>
        <v>0</v>
      </c>
      <c r="HD99" s="403">
        <f t="shared" si="186"/>
        <v>0</v>
      </c>
      <c r="HE99" s="403">
        <f t="shared" si="186"/>
        <v>0</v>
      </c>
      <c r="HF99" s="403">
        <f t="shared" si="186"/>
        <v>0</v>
      </c>
      <c r="HG99" s="403">
        <f t="shared" si="186"/>
        <v>0</v>
      </c>
      <c r="HH99" s="403">
        <f t="shared" si="186"/>
        <v>0</v>
      </c>
      <c r="HI99" s="403">
        <f t="shared" si="186"/>
        <v>0</v>
      </c>
      <c r="HJ99" s="403">
        <f t="shared" si="186"/>
        <v>0</v>
      </c>
      <c r="HK99" s="403">
        <f t="shared" si="186"/>
        <v>0</v>
      </c>
      <c r="HL99" s="403">
        <f t="shared" si="186"/>
        <v>0</v>
      </c>
      <c r="HM99" s="403">
        <f t="shared" si="186"/>
        <v>0</v>
      </c>
      <c r="HN99" s="403">
        <f t="shared" si="186"/>
        <v>0</v>
      </c>
      <c r="HO99" s="403">
        <f t="shared" si="186"/>
        <v>0</v>
      </c>
      <c r="HP99" s="403">
        <f t="shared" si="186"/>
        <v>0</v>
      </c>
      <c r="HQ99" s="403">
        <f t="shared" si="186"/>
        <v>0</v>
      </c>
      <c r="HR99" s="403">
        <f t="shared" si="186"/>
        <v>0</v>
      </c>
      <c r="HS99" s="403">
        <f t="shared" si="186"/>
        <v>0</v>
      </c>
      <c r="HT99" s="403">
        <f t="shared" si="186"/>
        <v>0</v>
      </c>
      <c r="HU99" s="403">
        <f t="shared" si="186"/>
        <v>0</v>
      </c>
      <c r="HV99" s="403">
        <f t="shared" si="186"/>
        <v>0</v>
      </c>
      <c r="HW99" s="403">
        <f t="shared" si="186"/>
        <v>0</v>
      </c>
      <c r="HX99" s="403">
        <f t="shared" si="186"/>
        <v>0</v>
      </c>
      <c r="HY99" s="403">
        <f t="shared" si="186"/>
        <v>0</v>
      </c>
      <c r="HZ99" s="403">
        <f t="shared" si="186"/>
        <v>0</v>
      </c>
      <c r="IA99" s="403">
        <f t="shared" si="186"/>
        <v>0</v>
      </c>
      <c r="IB99" s="403">
        <f t="shared" si="186"/>
        <v>0</v>
      </c>
      <c r="IC99" s="403">
        <f t="shared" si="186"/>
        <v>0</v>
      </c>
      <c r="ID99" s="403">
        <f t="shared" si="186"/>
        <v>0</v>
      </c>
      <c r="IE99" s="403">
        <f t="shared" si="186"/>
        <v>0</v>
      </c>
      <c r="IF99" s="403">
        <f t="shared" si="186"/>
        <v>0</v>
      </c>
      <c r="IG99" s="403">
        <f t="shared" si="186"/>
        <v>0</v>
      </c>
      <c r="IH99" s="403">
        <f t="shared" si="186"/>
        <v>0</v>
      </c>
      <c r="II99" s="403">
        <f t="shared" si="186"/>
        <v>0</v>
      </c>
      <c r="IJ99" s="403">
        <f t="shared" si="186"/>
        <v>0</v>
      </c>
      <c r="IK99" s="403">
        <f t="shared" si="186"/>
        <v>0</v>
      </c>
      <c r="IL99" s="403">
        <f t="shared" si="186"/>
        <v>0</v>
      </c>
      <c r="IM99" s="403">
        <f t="shared" si="186"/>
        <v>0</v>
      </c>
      <c r="IN99" s="403">
        <f t="shared" si="186"/>
        <v>0</v>
      </c>
      <c r="IO99" s="403">
        <f t="shared" si="186"/>
        <v>0</v>
      </c>
      <c r="IP99" s="403">
        <f t="shared" si="186"/>
        <v>0</v>
      </c>
      <c r="IQ99" s="403">
        <f t="shared" si="186"/>
        <v>0</v>
      </c>
      <c r="IR99" s="403">
        <f t="shared" si="186"/>
        <v>0</v>
      </c>
      <c r="IS99" s="403">
        <f t="shared" si="186"/>
        <v>0</v>
      </c>
      <c r="IT99" s="403">
        <f t="shared" si="186"/>
        <v>0</v>
      </c>
      <c r="IU99" s="403">
        <f t="shared" si="186"/>
        <v>0</v>
      </c>
      <c r="IV99" s="403">
        <f t="shared" si="186"/>
        <v>0</v>
      </c>
      <c r="IW99" s="403">
        <f t="shared" si="186"/>
        <v>0</v>
      </c>
      <c r="IX99" s="403">
        <f t="shared" si="186"/>
        <v>0</v>
      </c>
      <c r="IY99" s="403">
        <f t="shared" si="186"/>
        <v>0</v>
      </c>
      <c r="IZ99" s="403">
        <f t="shared" si="186"/>
        <v>0</v>
      </c>
      <c r="JA99" s="403">
        <f t="shared" si="186"/>
        <v>0</v>
      </c>
      <c r="JB99" s="403">
        <f t="shared" si="186"/>
        <v>0</v>
      </c>
      <c r="JC99" s="403">
        <f t="shared" si="186"/>
        <v>0</v>
      </c>
      <c r="JD99" s="403"/>
      <c r="JE99" s="403">
        <f t="shared" ref="JE99:LP99" si="187">IF(and($A99-JE$66&gt;=0,$A99-JE$67&lt;0),JE$74,0)</f>
        <v>0</v>
      </c>
      <c r="JF99" s="403">
        <f t="shared" si="187"/>
        <v>0</v>
      </c>
      <c r="JG99" s="403">
        <f t="shared" si="187"/>
        <v>0</v>
      </c>
      <c r="JH99" s="403">
        <f t="shared" si="187"/>
        <v>0</v>
      </c>
      <c r="JI99" s="403">
        <f t="shared" si="187"/>
        <v>0</v>
      </c>
      <c r="JJ99" s="403">
        <f t="shared" si="187"/>
        <v>0</v>
      </c>
      <c r="JK99" s="403">
        <f t="shared" si="187"/>
        <v>0</v>
      </c>
      <c r="JL99" s="403">
        <f t="shared" si="187"/>
        <v>0</v>
      </c>
      <c r="JM99" s="403">
        <f t="shared" si="187"/>
        <v>0</v>
      </c>
      <c r="JN99" s="403">
        <f t="shared" si="187"/>
        <v>0</v>
      </c>
      <c r="JO99" s="403">
        <f t="shared" si="187"/>
        <v>0</v>
      </c>
      <c r="JP99" s="403">
        <f t="shared" si="187"/>
        <v>0</v>
      </c>
      <c r="JQ99" s="403">
        <f t="shared" si="187"/>
        <v>0</v>
      </c>
      <c r="JR99" s="403">
        <f t="shared" si="187"/>
        <v>0</v>
      </c>
      <c r="JS99" s="403">
        <f t="shared" si="187"/>
        <v>0</v>
      </c>
      <c r="JT99" s="403">
        <f t="shared" si="187"/>
        <v>0</v>
      </c>
      <c r="JU99" s="403">
        <f t="shared" si="187"/>
        <v>0</v>
      </c>
      <c r="JV99" s="403">
        <f t="shared" si="187"/>
        <v>0</v>
      </c>
      <c r="JW99" s="403">
        <f t="shared" si="187"/>
        <v>0</v>
      </c>
      <c r="JX99" s="403">
        <f t="shared" si="187"/>
        <v>0</v>
      </c>
      <c r="JY99" s="403">
        <f t="shared" si="187"/>
        <v>0</v>
      </c>
      <c r="JZ99" s="403">
        <f t="shared" si="187"/>
        <v>0</v>
      </c>
      <c r="KA99" s="403">
        <f t="shared" si="187"/>
        <v>0</v>
      </c>
      <c r="KB99" s="403">
        <f t="shared" si="187"/>
        <v>0</v>
      </c>
      <c r="KC99" s="403">
        <f t="shared" si="187"/>
        <v>0</v>
      </c>
      <c r="KD99" s="403">
        <f t="shared" si="187"/>
        <v>0</v>
      </c>
      <c r="KE99" s="403">
        <f t="shared" si="187"/>
        <v>0</v>
      </c>
      <c r="KF99" s="403">
        <f t="shared" si="187"/>
        <v>0</v>
      </c>
      <c r="KG99" s="403">
        <f t="shared" si="187"/>
        <v>0</v>
      </c>
      <c r="KH99" s="403">
        <f t="shared" si="187"/>
        <v>0</v>
      </c>
      <c r="KI99" s="403">
        <f t="shared" si="187"/>
        <v>0</v>
      </c>
      <c r="KJ99" s="403">
        <f t="shared" si="187"/>
        <v>0</v>
      </c>
      <c r="KK99" s="403">
        <f t="shared" si="187"/>
        <v>0</v>
      </c>
      <c r="KL99" s="403">
        <f t="shared" si="187"/>
        <v>0</v>
      </c>
      <c r="KM99" s="403">
        <f t="shared" si="187"/>
        <v>0</v>
      </c>
      <c r="KN99" s="403">
        <f t="shared" si="187"/>
        <v>0</v>
      </c>
      <c r="KO99" s="403">
        <f t="shared" si="187"/>
        <v>0</v>
      </c>
      <c r="KP99" s="403">
        <f t="shared" si="187"/>
        <v>0</v>
      </c>
      <c r="KQ99" s="403">
        <f t="shared" si="187"/>
        <v>0</v>
      </c>
      <c r="KR99" s="403">
        <f t="shared" si="187"/>
        <v>0</v>
      </c>
      <c r="KS99" s="403">
        <f t="shared" si="187"/>
        <v>0</v>
      </c>
      <c r="KT99" s="403">
        <f t="shared" si="187"/>
        <v>0</v>
      </c>
      <c r="KU99" s="403">
        <f t="shared" si="187"/>
        <v>0</v>
      </c>
      <c r="KV99" s="403">
        <f t="shared" si="187"/>
        <v>0</v>
      </c>
      <c r="KW99" s="403">
        <f t="shared" si="187"/>
        <v>0</v>
      </c>
      <c r="KX99" s="403">
        <f t="shared" si="187"/>
        <v>0</v>
      </c>
      <c r="KY99" s="403">
        <f t="shared" si="187"/>
        <v>0</v>
      </c>
      <c r="KZ99" s="403">
        <f t="shared" si="187"/>
        <v>0</v>
      </c>
      <c r="LA99" s="403">
        <f t="shared" si="187"/>
        <v>0</v>
      </c>
      <c r="LB99" s="403">
        <f t="shared" si="187"/>
        <v>0</v>
      </c>
      <c r="LC99" s="403">
        <f t="shared" si="187"/>
        <v>0</v>
      </c>
      <c r="LD99" s="403">
        <f t="shared" si="187"/>
        <v>0</v>
      </c>
      <c r="LE99" s="403">
        <f t="shared" si="187"/>
        <v>0</v>
      </c>
      <c r="LF99" s="403">
        <f t="shared" si="187"/>
        <v>0</v>
      </c>
      <c r="LG99" s="403">
        <f t="shared" si="187"/>
        <v>0</v>
      </c>
      <c r="LH99" s="403">
        <f t="shared" si="187"/>
        <v>0</v>
      </c>
      <c r="LI99" s="403">
        <f t="shared" si="187"/>
        <v>0</v>
      </c>
      <c r="LJ99" s="403">
        <f t="shared" si="187"/>
        <v>0</v>
      </c>
      <c r="LK99" s="403">
        <f t="shared" si="187"/>
        <v>0</v>
      </c>
      <c r="LL99" s="403">
        <f t="shared" si="187"/>
        <v>0</v>
      </c>
      <c r="LM99" s="403">
        <f t="shared" si="187"/>
        <v>0</v>
      </c>
      <c r="LN99" s="403">
        <f t="shared" si="187"/>
        <v>0</v>
      </c>
      <c r="LO99" s="403">
        <f t="shared" si="187"/>
        <v>0</v>
      </c>
      <c r="LP99" s="403">
        <f t="shared" si="187"/>
        <v>0</v>
      </c>
    </row>
    <row r="100">
      <c r="A100" s="331" t="str">
        <f t="shared" si="77"/>
        <v>09-2028</v>
      </c>
      <c r="B100" s="346">
        <f t="shared" si="70"/>
        <v>15600942.16</v>
      </c>
      <c r="C100" s="346">
        <f t="shared" si="71"/>
        <v>1.914141084</v>
      </c>
      <c r="D100" s="346"/>
      <c r="E100" s="403">
        <f t="shared" ref="E100:BP100" si="188">IF(and($A100-E$66&gt;=0,$A100-E$67&lt;0),E$74,0)</f>
        <v>0</v>
      </c>
      <c r="F100" s="403">
        <f t="shared" si="188"/>
        <v>0</v>
      </c>
      <c r="G100" s="403">
        <f t="shared" si="188"/>
        <v>0</v>
      </c>
      <c r="H100" s="403">
        <f t="shared" si="188"/>
        <v>0</v>
      </c>
      <c r="I100" s="403">
        <f t="shared" si="188"/>
        <v>0</v>
      </c>
      <c r="J100" s="403">
        <f t="shared" si="188"/>
        <v>0</v>
      </c>
      <c r="K100" s="403">
        <f t="shared" si="188"/>
        <v>0</v>
      </c>
      <c r="L100" s="403">
        <f t="shared" si="188"/>
        <v>0</v>
      </c>
      <c r="M100" s="403">
        <f t="shared" si="188"/>
        <v>0</v>
      </c>
      <c r="N100" s="403">
        <f t="shared" si="188"/>
        <v>0</v>
      </c>
      <c r="O100" s="403">
        <f t="shared" si="188"/>
        <v>0</v>
      </c>
      <c r="P100" s="403">
        <f t="shared" si="188"/>
        <v>0</v>
      </c>
      <c r="Q100" s="403">
        <f t="shared" si="188"/>
        <v>0</v>
      </c>
      <c r="R100" s="403">
        <f t="shared" si="188"/>
        <v>0</v>
      </c>
      <c r="S100" s="403">
        <f t="shared" si="188"/>
        <v>0</v>
      </c>
      <c r="T100" s="403">
        <f t="shared" si="188"/>
        <v>0</v>
      </c>
      <c r="U100" s="403">
        <f t="shared" si="188"/>
        <v>0</v>
      </c>
      <c r="V100" s="403">
        <f t="shared" si="188"/>
        <v>0</v>
      </c>
      <c r="W100" s="403">
        <f t="shared" si="188"/>
        <v>0</v>
      </c>
      <c r="X100" s="403">
        <f t="shared" si="188"/>
        <v>0</v>
      </c>
      <c r="Y100" s="403">
        <f t="shared" si="188"/>
        <v>0</v>
      </c>
      <c r="Z100" s="403">
        <f t="shared" si="188"/>
        <v>0</v>
      </c>
      <c r="AA100" s="403">
        <f t="shared" si="188"/>
        <v>0</v>
      </c>
      <c r="AB100" s="403">
        <f t="shared" si="188"/>
        <v>0</v>
      </c>
      <c r="AC100" s="403">
        <f t="shared" si="188"/>
        <v>0</v>
      </c>
      <c r="AD100" s="403">
        <f t="shared" si="188"/>
        <v>0</v>
      </c>
      <c r="AE100" s="403">
        <f t="shared" si="188"/>
        <v>0</v>
      </c>
      <c r="AF100" s="403">
        <f t="shared" si="188"/>
        <v>0</v>
      </c>
      <c r="AG100" s="403">
        <f t="shared" si="188"/>
        <v>0</v>
      </c>
      <c r="AH100" s="403">
        <f t="shared" si="188"/>
        <v>0</v>
      </c>
      <c r="AI100" s="403">
        <f t="shared" si="188"/>
        <v>0</v>
      </c>
      <c r="AJ100" s="403">
        <f t="shared" si="188"/>
        <v>0</v>
      </c>
      <c r="AK100" s="403">
        <f t="shared" si="188"/>
        <v>0</v>
      </c>
      <c r="AL100" s="403">
        <f t="shared" si="188"/>
        <v>0</v>
      </c>
      <c r="AM100" s="403">
        <f t="shared" si="188"/>
        <v>0</v>
      </c>
      <c r="AN100" s="403">
        <f t="shared" si="188"/>
        <v>0</v>
      </c>
      <c r="AO100" s="403">
        <f t="shared" si="188"/>
        <v>0</v>
      </c>
      <c r="AP100" s="403">
        <f t="shared" si="188"/>
        <v>0</v>
      </c>
      <c r="AQ100" s="403">
        <f t="shared" si="188"/>
        <v>0</v>
      </c>
      <c r="AR100" s="403">
        <f t="shared" si="188"/>
        <v>0</v>
      </c>
      <c r="AS100" s="403">
        <f t="shared" si="188"/>
        <v>0</v>
      </c>
      <c r="AT100" s="403">
        <f t="shared" si="188"/>
        <v>0</v>
      </c>
      <c r="AU100" s="403">
        <f t="shared" si="188"/>
        <v>114804.31</v>
      </c>
      <c r="AV100" s="403">
        <f t="shared" si="188"/>
        <v>109785.34</v>
      </c>
      <c r="AW100" s="403">
        <f t="shared" si="188"/>
        <v>48000</v>
      </c>
      <c r="AX100" s="403">
        <f t="shared" si="188"/>
        <v>164702</v>
      </c>
      <c r="AY100" s="403">
        <f t="shared" si="188"/>
        <v>223255</v>
      </c>
      <c r="AZ100" s="403">
        <f t="shared" si="188"/>
        <v>72000</v>
      </c>
      <c r="BA100" s="403">
        <f t="shared" si="188"/>
        <v>97799.52</v>
      </c>
      <c r="BB100" s="403">
        <f t="shared" si="188"/>
        <v>242596.66</v>
      </c>
      <c r="BC100" s="403">
        <f t="shared" si="188"/>
        <v>108292.85</v>
      </c>
      <c r="BD100" s="403">
        <f t="shared" si="188"/>
        <v>238900</v>
      </c>
      <c r="BE100" s="403">
        <f t="shared" si="188"/>
        <v>101455.9</v>
      </c>
      <c r="BF100" s="403">
        <f t="shared" si="188"/>
        <v>23511.76</v>
      </c>
      <c r="BG100" s="403">
        <f t="shared" si="188"/>
        <v>20008.84</v>
      </c>
      <c r="BH100" s="403">
        <f t="shared" si="188"/>
        <v>77858.98</v>
      </c>
      <c r="BI100" s="403">
        <f t="shared" si="188"/>
        <v>45000</v>
      </c>
      <c r="BJ100" s="403">
        <f t="shared" si="188"/>
        <v>124565</v>
      </c>
      <c r="BK100" s="403">
        <f t="shared" si="188"/>
        <v>25000</v>
      </c>
      <c r="BL100" s="403">
        <f t="shared" si="188"/>
        <v>29885</v>
      </c>
      <c r="BM100" s="403">
        <f t="shared" si="188"/>
        <v>33809.25</v>
      </c>
      <c r="BN100" s="403">
        <f t="shared" si="188"/>
        <v>10969.85</v>
      </c>
      <c r="BO100" s="403">
        <f t="shared" si="188"/>
        <v>77861.76</v>
      </c>
      <c r="BP100" s="403">
        <f t="shared" si="188"/>
        <v>10058</v>
      </c>
      <c r="BQ100" s="403"/>
      <c r="BR100" s="403">
        <f t="shared" ref="BR100:EC100" si="189">IF(and($A100-BR$66&gt;=0,$A100-BR$67&lt;0),BR$74,0)</f>
        <v>255794.4211</v>
      </c>
      <c r="BS100" s="403">
        <f t="shared" si="189"/>
        <v>0</v>
      </c>
      <c r="BT100" s="403">
        <f t="shared" si="189"/>
        <v>0</v>
      </c>
      <c r="BU100" s="403">
        <f t="shared" si="189"/>
        <v>0</v>
      </c>
      <c r="BV100" s="403">
        <f t="shared" si="189"/>
        <v>0</v>
      </c>
      <c r="BW100" s="403">
        <f t="shared" si="189"/>
        <v>166512.3011</v>
      </c>
      <c r="BX100" s="403">
        <f t="shared" si="189"/>
        <v>0</v>
      </c>
      <c r="BY100" s="403">
        <f t="shared" si="189"/>
        <v>212555.7791</v>
      </c>
      <c r="BZ100" s="403">
        <f t="shared" si="189"/>
        <v>198044.1868</v>
      </c>
      <c r="CA100" s="403">
        <f t="shared" si="189"/>
        <v>745030.763</v>
      </c>
      <c r="CB100" s="403">
        <f t="shared" si="189"/>
        <v>0</v>
      </c>
      <c r="CC100" s="403">
        <f t="shared" si="189"/>
        <v>142341.1049</v>
      </c>
      <c r="CD100" s="403">
        <f t="shared" si="189"/>
        <v>200215.6501</v>
      </c>
      <c r="CE100" s="403">
        <f t="shared" si="189"/>
        <v>290322.0251</v>
      </c>
      <c r="CF100" s="403">
        <f t="shared" si="189"/>
        <v>342096.5415</v>
      </c>
      <c r="CG100" s="403">
        <f t="shared" si="189"/>
        <v>399989.3894</v>
      </c>
      <c r="CH100" s="403">
        <f t="shared" si="189"/>
        <v>327715.9227</v>
      </c>
      <c r="CI100" s="403">
        <f t="shared" si="189"/>
        <v>584290.4925</v>
      </c>
      <c r="CJ100" s="403">
        <f t="shared" si="189"/>
        <v>359514.8333</v>
      </c>
      <c r="CK100" s="403">
        <f t="shared" si="189"/>
        <v>405822.1182</v>
      </c>
      <c r="CL100" s="403">
        <f t="shared" si="189"/>
        <v>163283.8354</v>
      </c>
      <c r="CM100" s="403">
        <f t="shared" si="189"/>
        <v>0</v>
      </c>
      <c r="CN100" s="403">
        <f t="shared" si="189"/>
        <v>352213.1526</v>
      </c>
      <c r="CO100" s="403">
        <f t="shared" si="189"/>
        <v>306794.8068</v>
      </c>
      <c r="CP100" s="403">
        <f t="shared" si="189"/>
        <v>360850.2344</v>
      </c>
      <c r="CQ100" s="403">
        <f t="shared" si="189"/>
        <v>452743.1592</v>
      </c>
      <c r="CR100" s="403">
        <f t="shared" si="189"/>
        <v>966145.1792</v>
      </c>
      <c r="CS100" s="403">
        <f t="shared" si="189"/>
        <v>237451.2097</v>
      </c>
      <c r="CT100" s="403">
        <f t="shared" si="189"/>
        <v>244994.6872</v>
      </c>
      <c r="CU100" s="403">
        <f t="shared" si="189"/>
        <v>32821.77735</v>
      </c>
      <c r="CV100" s="403">
        <f t="shared" si="189"/>
        <v>334742.8202</v>
      </c>
      <c r="CW100" s="403">
        <f t="shared" si="189"/>
        <v>50829.27688</v>
      </c>
      <c r="CX100" s="403">
        <f t="shared" si="189"/>
        <v>516845.2919</v>
      </c>
      <c r="CY100" s="403">
        <f t="shared" si="189"/>
        <v>10059.25349</v>
      </c>
      <c r="CZ100" s="403">
        <f t="shared" si="189"/>
        <v>295307.771</v>
      </c>
      <c r="DA100" s="403">
        <f t="shared" si="189"/>
        <v>456444.568</v>
      </c>
      <c r="DB100" s="403">
        <f t="shared" si="189"/>
        <v>312484.9938</v>
      </c>
      <c r="DC100" s="403">
        <f t="shared" si="189"/>
        <v>124834.8732</v>
      </c>
      <c r="DD100" s="403">
        <f t="shared" si="189"/>
        <v>318680.1613</v>
      </c>
      <c r="DE100" s="403">
        <f t="shared" si="189"/>
        <v>422954.65</v>
      </c>
      <c r="DF100" s="403">
        <f t="shared" si="189"/>
        <v>487499.5485</v>
      </c>
      <c r="DG100" s="403">
        <f t="shared" si="189"/>
        <v>569448.5124</v>
      </c>
      <c r="DH100" s="403">
        <f t="shared" si="189"/>
        <v>0</v>
      </c>
      <c r="DI100" s="403">
        <f t="shared" si="189"/>
        <v>0</v>
      </c>
      <c r="DJ100" s="403">
        <f t="shared" si="189"/>
        <v>0</v>
      </c>
      <c r="DK100" s="403">
        <f t="shared" si="189"/>
        <v>0</v>
      </c>
      <c r="DL100" s="403">
        <f t="shared" si="189"/>
        <v>0</v>
      </c>
      <c r="DM100" s="403">
        <f t="shared" si="189"/>
        <v>0</v>
      </c>
      <c r="DN100" s="403">
        <f t="shared" si="189"/>
        <v>0</v>
      </c>
      <c r="DO100" s="403">
        <f t="shared" si="189"/>
        <v>0</v>
      </c>
      <c r="DP100" s="403">
        <f t="shared" si="189"/>
        <v>0</v>
      </c>
      <c r="DQ100" s="403">
        <f t="shared" si="189"/>
        <v>0</v>
      </c>
      <c r="DR100" s="403">
        <f t="shared" si="189"/>
        <v>0</v>
      </c>
      <c r="DS100" s="403">
        <f t="shared" si="189"/>
        <v>0</v>
      </c>
      <c r="DT100" s="403">
        <f t="shared" si="189"/>
        <v>0</v>
      </c>
      <c r="DU100" s="403">
        <f t="shared" si="189"/>
        <v>0</v>
      </c>
      <c r="DV100" s="403">
        <f t="shared" si="189"/>
        <v>0</v>
      </c>
      <c r="DW100" s="403">
        <f t="shared" si="189"/>
        <v>0</v>
      </c>
      <c r="DX100" s="403">
        <f t="shared" si="189"/>
        <v>0</v>
      </c>
      <c r="DY100" s="403">
        <f t="shared" si="189"/>
        <v>0</v>
      </c>
      <c r="DZ100" s="403">
        <f t="shared" si="189"/>
        <v>0</v>
      </c>
      <c r="EA100" s="403">
        <f t="shared" si="189"/>
        <v>0</v>
      </c>
      <c r="EB100" s="403">
        <f t="shared" si="189"/>
        <v>0</v>
      </c>
      <c r="EC100" s="403">
        <f t="shared" si="189"/>
        <v>0</v>
      </c>
      <c r="EE100" s="403">
        <f t="shared" ref="EE100:GP100" si="190">IF(and($A100-EE$66&gt;=0,$A100-EE$67&lt;0),EE$74,0)</f>
        <v>0</v>
      </c>
      <c r="EF100" s="403">
        <f t="shared" si="190"/>
        <v>248260.5489</v>
      </c>
      <c r="EG100" s="403">
        <f t="shared" si="190"/>
        <v>286287.7069</v>
      </c>
      <c r="EH100" s="403">
        <f t="shared" si="190"/>
        <v>295131.778</v>
      </c>
      <c r="EI100" s="403">
        <f t="shared" si="190"/>
        <v>296164.2291</v>
      </c>
      <c r="EJ100" s="403">
        <f t="shared" si="190"/>
        <v>0</v>
      </c>
      <c r="EK100" s="403">
        <f t="shared" si="190"/>
        <v>348882.0069</v>
      </c>
      <c r="EL100" s="403">
        <f t="shared" si="190"/>
        <v>0</v>
      </c>
      <c r="EM100" s="403">
        <f t="shared" si="190"/>
        <v>0</v>
      </c>
      <c r="EN100" s="403">
        <f t="shared" si="190"/>
        <v>0</v>
      </c>
      <c r="EO100" s="403">
        <f t="shared" si="190"/>
        <v>477210.6697</v>
      </c>
      <c r="EP100" s="403">
        <f t="shared" si="190"/>
        <v>0</v>
      </c>
      <c r="EQ100" s="403">
        <f t="shared" si="190"/>
        <v>0</v>
      </c>
      <c r="ER100" s="403">
        <f t="shared" si="190"/>
        <v>0</v>
      </c>
      <c r="ES100" s="403">
        <f t="shared" si="190"/>
        <v>0</v>
      </c>
      <c r="ET100" s="403">
        <f t="shared" si="190"/>
        <v>0</v>
      </c>
      <c r="EU100" s="403">
        <f t="shared" si="190"/>
        <v>0</v>
      </c>
      <c r="EV100" s="403">
        <f t="shared" si="190"/>
        <v>0</v>
      </c>
      <c r="EW100" s="403">
        <f t="shared" si="190"/>
        <v>0</v>
      </c>
      <c r="EX100" s="403">
        <f t="shared" si="190"/>
        <v>0</v>
      </c>
      <c r="EY100" s="403">
        <f t="shared" si="190"/>
        <v>0</v>
      </c>
      <c r="EZ100" s="403">
        <f t="shared" si="190"/>
        <v>1209.906193</v>
      </c>
      <c r="FA100" s="403">
        <f t="shared" si="190"/>
        <v>0</v>
      </c>
      <c r="FB100" s="403">
        <f t="shared" si="190"/>
        <v>0</v>
      </c>
      <c r="FC100" s="403">
        <f t="shared" si="190"/>
        <v>0</v>
      </c>
      <c r="FD100" s="403">
        <f t="shared" si="190"/>
        <v>0</v>
      </c>
      <c r="FE100" s="403">
        <f t="shared" si="190"/>
        <v>0</v>
      </c>
      <c r="FF100" s="403">
        <f t="shared" si="190"/>
        <v>0</v>
      </c>
      <c r="FG100" s="403">
        <f t="shared" si="190"/>
        <v>0</v>
      </c>
      <c r="FH100" s="403">
        <f t="shared" si="190"/>
        <v>0</v>
      </c>
      <c r="FI100" s="403">
        <f t="shared" si="190"/>
        <v>0</v>
      </c>
      <c r="FJ100" s="403">
        <f t="shared" si="190"/>
        <v>0</v>
      </c>
      <c r="FK100" s="403">
        <f t="shared" si="190"/>
        <v>0</v>
      </c>
      <c r="FL100" s="403">
        <f t="shared" si="190"/>
        <v>0</v>
      </c>
      <c r="FM100" s="403">
        <f t="shared" si="190"/>
        <v>0</v>
      </c>
      <c r="FN100" s="403">
        <f t="shared" si="190"/>
        <v>0</v>
      </c>
      <c r="FO100" s="403">
        <f t="shared" si="190"/>
        <v>0</v>
      </c>
      <c r="FP100" s="403">
        <f t="shared" si="190"/>
        <v>0</v>
      </c>
      <c r="FQ100" s="403">
        <f t="shared" si="190"/>
        <v>0</v>
      </c>
      <c r="FR100" s="403">
        <f t="shared" si="190"/>
        <v>0</v>
      </c>
      <c r="FS100" s="403">
        <f t="shared" si="190"/>
        <v>0</v>
      </c>
      <c r="FT100" s="403">
        <f t="shared" si="190"/>
        <v>0</v>
      </c>
      <c r="FU100" s="403">
        <f t="shared" si="190"/>
        <v>0</v>
      </c>
      <c r="FV100" s="403">
        <f t="shared" si="190"/>
        <v>0</v>
      </c>
      <c r="FW100" s="403">
        <f t="shared" si="190"/>
        <v>0</v>
      </c>
      <c r="FX100" s="403">
        <f t="shared" si="190"/>
        <v>0</v>
      </c>
      <c r="FY100" s="403">
        <f t="shared" si="190"/>
        <v>0</v>
      </c>
      <c r="FZ100" s="403">
        <f t="shared" si="190"/>
        <v>0</v>
      </c>
      <c r="GA100" s="403">
        <f t="shared" si="190"/>
        <v>0</v>
      </c>
      <c r="GB100" s="403">
        <f t="shared" si="190"/>
        <v>0</v>
      </c>
      <c r="GC100" s="403">
        <f t="shared" si="190"/>
        <v>0</v>
      </c>
      <c r="GD100" s="403">
        <f t="shared" si="190"/>
        <v>0</v>
      </c>
      <c r="GE100" s="403">
        <f t="shared" si="190"/>
        <v>0</v>
      </c>
      <c r="GF100" s="403">
        <f t="shared" si="190"/>
        <v>0</v>
      </c>
      <c r="GG100" s="403">
        <f t="shared" si="190"/>
        <v>0</v>
      </c>
      <c r="GH100" s="403">
        <f t="shared" si="190"/>
        <v>0</v>
      </c>
      <c r="GI100" s="403">
        <f t="shared" si="190"/>
        <v>0</v>
      </c>
      <c r="GJ100" s="403">
        <f t="shared" si="190"/>
        <v>0</v>
      </c>
      <c r="GK100" s="403">
        <f t="shared" si="190"/>
        <v>0</v>
      </c>
      <c r="GL100" s="403">
        <f t="shared" si="190"/>
        <v>0</v>
      </c>
      <c r="GM100" s="403">
        <f t="shared" si="190"/>
        <v>0</v>
      </c>
      <c r="GN100" s="403">
        <f t="shared" si="190"/>
        <v>0</v>
      </c>
      <c r="GO100" s="403">
        <f t="shared" si="190"/>
        <v>0</v>
      </c>
      <c r="GP100" s="403">
        <f t="shared" si="190"/>
        <v>0</v>
      </c>
      <c r="GQ100" s="403"/>
      <c r="GR100" s="403">
        <f t="shared" ref="GR100:JC100" si="191">IF(and($A100-GR$66&gt;=0,$A100-GR$67&lt;0),GR$74,0)</f>
        <v>0</v>
      </c>
      <c r="GS100" s="403">
        <f t="shared" si="191"/>
        <v>0</v>
      </c>
      <c r="GT100" s="403">
        <f t="shared" si="191"/>
        <v>0</v>
      </c>
      <c r="GU100" s="403">
        <f t="shared" si="191"/>
        <v>0</v>
      </c>
      <c r="GV100" s="403">
        <f t="shared" si="191"/>
        <v>0</v>
      </c>
      <c r="GW100" s="403">
        <f t="shared" si="191"/>
        <v>0</v>
      </c>
      <c r="GX100" s="403">
        <f t="shared" si="191"/>
        <v>0</v>
      </c>
      <c r="GY100" s="403">
        <f t="shared" si="191"/>
        <v>0</v>
      </c>
      <c r="GZ100" s="403">
        <f t="shared" si="191"/>
        <v>0</v>
      </c>
      <c r="HA100" s="403">
        <f t="shared" si="191"/>
        <v>0</v>
      </c>
      <c r="HB100" s="403">
        <f t="shared" si="191"/>
        <v>0</v>
      </c>
      <c r="HC100" s="403">
        <f t="shared" si="191"/>
        <v>0</v>
      </c>
      <c r="HD100" s="403">
        <f t="shared" si="191"/>
        <v>0</v>
      </c>
      <c r="HE100" s="403">
        <f t="shared" si="191"/>
        <v>0</v>
      </c>
      <c r="HF100" s="403">
        <f t="shared" si="191"/>
        <v>0</v>
      </c>
      <c r="HG100" s="403">
        <f t="shared" si="191"/>
        <v>0</v>
      </c>
      <c r="HH100" s="403">
        <f t="shared" si="191"/>
        <v>0</v>
      </c>
      <c r="HI100" s="403">
        <f t="shared" si="191"/>
        <v>0</v>
      </c>
      <c r="HJ100" s="403">
        <f t="shared" si="191"/>
        <v>0</v>
      </c>
      <c r="HK100" s="403">
        <f t="shared" si="191"/>
        <v>0</v>
      </c>
      <c r="HL100" s="403">
        <f t="shared" si="191"/>
        <v>0</v>
      </c>
      <c r="HM100" s="403">
        <f t="shared" si="191"/>
        <v>0</v>
      </c>
      <c r="HN100" s="403">
        <f t="shared" si="191"/>
        <v>0</v>
      </c>
      <c r="HO100" s="403">
        <f t="shared" si="191"/>
        <v>0</v>
      </c>
      <c r="HP100" s="403">
        <f t="shared" si="191"/>
        <v>0</v>
      </c>
      <c r="HQ100" s="403">
        <f t="shared" si="191"/>
        <v>0</v>
      </c>
      <c r="HR100" s="403">
        <f t="shared" si="191"/>
        <v>0</v>
      </c>
      <c r="HS100" s="403">
        <f t="shared" si="191"/>
        <v>0</v>
      </c>
      <c r="HT100" s="403">
        <f t="shared" si="191"/>
        <v>0</v>
      </c>
      <c r="HU100" s="403">
        <f t="shared" si="191"/>
        <v>0</v>
      </c>
      <c r="HV100" s="403">
        <f t="shared" si="191"/>
        <v>0</v>
      </c>
      <c r="HW100" s="403">
        <f t="shared" si="191"/>
        <v>0</v>
      </c>
      <c r="HX100" s="403">
        <f t="shared" si="191"/>
        <v>0</v>
      </c>
      <c r="HY100" s="403">
        <f t="shared" si="191"/>
        <v>0</v>
      </c>
      <c r="HZ100" s="403">
        <f t="shared" si="191"/>
        <v>0</v>
      </c>
      <c r="IA100" s="403">
        <f t="shared" si="191"/>
        <v>0</v>
      </c>
      <c r="IB100" s="403">
        <f t="shared" si="191"/>
        <v>0</v>
      </c>
      <c r="IC100" s="403">
        <f t="shared" si="191"/>
        <v>0</v>
      </c>
      <c r="ID100" s="403">
        <f t="shared" si="191"/>
        <v>0</v>
      </c>
      <c r="IE100" s="403">
        <f t="shared" si="191"/>
        <v>0</v>
      </c>
      <c r="IF100" s="403">
        <f t="shared" si="191"/>
        <v>0</v>
      </c>
      <c r="IG100" s="403">
        <f t="shared" si="191"/>
        <v>0</v>
      </c>
      <c r="IH100" s="403">
        <f t="shared" si="191"/>
        <v>0</v>
      </c>
      <c r="II100" s="403">
        <f t="shared" si="191"/>
        <v>0</v>
      </c>
      <c r="IJ100" s="403">
        <f t="shared" si="191"/>
        <v>0</v>
      </c>
      <c r="IK100" s="403">
        <f t="shared" si="191"/>
        <v>0</v>
      </c>
      <c r="IL100" s="403">
        <f t="shared" si="191"/>
        <v>0</v>
      </c>
      <c r="IM100" s="403">
        <f t="shared" si="191"/>
        <v>0</v>
      </c>
      <c r="IN100" s="403">
        <f t="shared" si="191"/>
        <v>0</v>
      </c>
      <c r="IO100" s="403">
        <f t="shared" si="191"/>
        <v>0</v>
      </c>
      <c r="IP100" s="403">
        <f t="shared" si="191"/>
        <v>0</v>
      </c>
      <c r="IQ100" s="403">
        <f t="shared" si="191"/>
        <v>0</v>
      </c>
      <c r="IR100" s="403">
        <f t="shared" si="191"/>
        <v>0</v>
      </c>
      <c r="IS100" s="403">
        <f t="shared" si="191"/>
        <v>0</v>
      </c>
      <c r="IT100" s="403">
        <f t="shared" si="191"/>
        <v>0</v>
      </c>
      <c r="IU100" s="403">
        <f t="shared" si="191"/>
        <v>0</v>
      </c>
      <c r="IV100" s="403">
        <f t="shared" si="191"/>
        <v>0</v>
      </c>
      <c r="IW100" s="403">
        <f t="shared" si="191"/>
        <v>0</v>
      </c>
      <c r="IX100" s="403">
        <f t="shared" si="191"/>
        <v>0</v>
      </c>
      <c r="IY100" s="403">
        <f t="shared" si="191"/>
        <v>0</v>
      </c>
      <c r="IZ100" s="403">
        <f t="shared" si="191"/>
        <v>0</v>
      </c>
      <c r="JA100" s="403">
        <f t="shared" si="191"/>
        <v>0</v>
      </c>
      <c r="JB100" s="403">
        <f t="shared" si="191"/>
        <v>0</v>
      </c>
      <c r="JC100" s="403">
        <f t="shared" si="191"/>
        <v>0</v>
      </c>
      <c r="JD100" s="403"/>
      <c r="JE100" s="403">
        <f t="shared" ref="JE100:LP100" si="192">IF(and($A100-JE$66&gt;=0,$A100-JE$67&lt;0),JE$74,0)</f>
        <v>0</v>
      </c>
      <c r="JF100" s="403">
        <f t="shared" si="192"/>
        <v>0</v>
      </c>
      <c r="JG100" s="403">
        <f t="shared" si="192"/>
        <v>0</v>
      </c>
      <c r="JH100" s="403">
        <f t="shared" si="192"/>
        <v>0</v>
      </c>
      <c r="JI100" s="403">
        <f t="shared" si="192"/>
        <v>0</v>
      </c>
      <c r="JJ100" s="403">
        <f t="shared" si="192"/>
        <v>0</v>
      </c>
      <c r="JK100" s="403">
        <f t="shared" si="192"/>
        <v>0</v>
      </c>
      <c r="JL100" s="403">
        <f t="shared" si="192"/>
        <v>0</v>
      </c>
      <c r="JM100" s="403">
        <f t="shared" si="192"/>
        <v>0</v>
      </c>
      <c r="JN100" s="403">
        <f t="shared" si="192"/>
        <v>0</v>
      </c>
      <c r="JO100" s="403">
        <f t="shared" si="192"/>
        <v>0</v>
      </c>
      <c r="JP100" s="403">
        <f t="shared" si="192"/>
        <v>0</v>
      </c>
      <c r="JQ100" s="403">
        <f t="shared" si="192"/>
        <v>0</v>
      </c>
      <c r="JR100" s="403">
        <f t="shared" si="192"/>
        <v>0</v>
      </c>
      <c r="JS100" s="403">
        <f t="shared" si="192"/>
        <v>0</v>
      </c>
      <c r="JT100" s="403">
        <f t="shared" si="192"/>
        <v>0</v>
      </c>
      <c r="JU100" s="403">
        <f t="shared" si="192"/>
        <v>0</v>
      </c>
      <c r="JV100" s="403">
        <f t="shared" si="192"/>
        <v>0</v>
      </c>
      <c r="JW100" s="403">
        <f t="shared" si="192"/>
        <v>0</v>
      </c>
      <c r="JX100" s="403">
        <f t="shared" si="192"/>
        <v>0</v>
      </c>
      <c r="JY100" s="403">
        <f t="shared" si="192"/>
        <v>0</v>
      </c>
      <c r="JZ100" s="403">
        <f t="shared" si="192"/>
        <v>0</v>
      </c>
      <c r="KA100" s="403">
        <f t="shared" si="192"/>
        <v>0</v>
      </c>
      <c r="KB100" s="403">
        <f t="shared" si="192"/>
        <v>0</v>
      </c>
      <c r="KC100" s="403">
        <f t="shared" si="192"/>
        <v>0</v>
      </c>
      <c r="KD100" s="403">
        <f t="shared" si="192"/>
        <v>0</v>
      </c>
      <c r="KE100" s="403">
        <f t="shared" si="192"/>
        <v>0</v>
      </c>
      <c r="KF100" s="403">
        <f t="shared" si="192"/>
        <v>0</v>
      </c>
      <c r="KG100" s="403">
        <f t="shared" si="192"/>
        <v>0</v>
      </c>
      <c r="KH100" s="403">
        <f t="shared" si="192"/>
        <v>0</v>
      </c>
      <c r="KI100" s="403">
        <f t="shared" si="192"/>
        <v>0</v>
      </c>
      <c r="KJ100" s="403">
        <f t="shared" si="192"/>
        <v>0</v>
      </c>
      <c r="KK100" s="403">
        <f t="shared" si="192"/>
        <v>0</v>
      </c>
      <c r="KL100" s="403">
        <f t="shared" si="192"/>
        <v>0</v>
      </c>
      <c r="KM100" s="403">
        <f t="shared" si="192"/>
        <v>0</v>
      </c>
      <c r="KN100" s="403">
        <f t="shared" si="192"/>
        <v>0</v>
      </c>
      <c r="KO100" s="403">
        <f t="shared" si="192"/>
        <v>0</v>
      </c>
      <c r="KP100" s="403">
        <f t="shared" si="192"/>
        <v>0</v>
      </c>
      <c r="KQ100" s="403">
        <f t="shared" si="192"/>
        <v>0</v>
      </c>
      <c r="KR100" s="403">
        <f t="shared" si="192"/>
        <v>0</v>
      </c>
      <c r="KS100" s="403">
        <f t="shared" si="192"/>
        <v>0</v>
      </c>
      <c r="KT100" s="403">
        <f t="shared" si="192"/>
        <v>0</v>
      </c>
      <c r="KU100" s="403">
        <f t="shared" si="192"/>
        <v>0</v>
      </c>
      <c r="KV100" s="403">
        <f t="shared" si="192"/>
        <v>0</v>
      </c>
      <c r="KW100" s="403">
        <f t="shared" si="192"/>
        <v>0</v>
      </c>
      <c r="KX100" s="403">
        <f t="shared" si="192"/>
        <v>0</v>
      </c>
      <c r="KY100" s="403">
        <f t="shared" si="192"/>
        <v>0</v>
      </c>
      <c r="KZ100" s="403">
        <f t="shared" si="192"/>
        <v>0</v>
      </c>
      <c r="LA100" s="403">
        <f t="shared" si="192"/>
        <v>0</v>
      </c>
      <c r="LB100" s="403">
        <f t="shared" si="192"/>
        <v>0</v>
      </c>
      <c r="LC100" s="403">
        <f t="shared" si="192"/>
        <v>0</v>
      </c>
      <c r="LD100" s="403">
        <f t="shared" si="192"/>
        <v>0</v>
      </c>
      <c r="LE100" s="403">
        <f t="shared" si="192"/>
        <v>0</v>
      </c>
      <c r="LF100" s="403">
        <f t="shared" si="192"/>
        <v>0</v>
      </c>
      <c r="LG100" s="403">
        <f t="shared" si="192"/>
        <v>0</v>
      </c>
      <c r="LH100" s="403">
        <f t="shared" si="192"/>
        <v>0</v>
      </c>
      <c r="LI100" s="403">
        <f t="shared" si="192"/>
        <v>0</v>
      </c>
      <c r="LJ100" s="403">
        <f t="shared" si="192"/>
        <v>0</v>
      </c>
      <c r="LK100" s="403">
        <f t="shared" si="192"/>
        <v>0</v>
      </c>
      <c r="LL100" s="403">
        <f t="shared" si="192"/>
        <v>0</v>
      </c>
      <c r="LM100" s="403">
        <f t="shared" si="192"/>
        <v>0</v>
      </c>
      <c r="LN100" s="403">
        <f t="shared" si="192"/>
        <v>0</v>
      </c>
      <c r="LO100" s="403">
        <f t="shared" si="192"/>
        <v>0</v>
      </c>
      <c r="LP100" s="403">
        <f t="shared" si="192"/>
        <v>0</v>
      </c>
    </row>
    <row r="101">
      <c r="A101" s="331" t="str">
        <f t="shared" si="77"/>
        <v>12-2028</v>
      </c>
      <c r="B101" s="346">
        <f t="shared" si="70"/>
        <v>15997520.75</v>
      </c>
      <c r="C101" s="346">
        <f t="shared" si="71"/>
        <v>1.962798875</v>
      </c>
      <c r="D101" s="346"/>
      <c r="E101" s="403">
        <f t="shared" ref="E101:BP101" si="193">IF(and($A101-E$66&gt;=0,$A101-E$67&lt;0),E$74,0)</f>
        <v>0</v>
      </c>
      <c r="F101" s="403">
        <f t="shared" si="193"/>
        <v>0</v>
      </c>
      <c r="G101" s="403">
        <f t="shared" si="193"/>
        <v>0</v>
      </c>
      <c r="H101" s="403">
        <f t="shared" si="193"/>
        <v>0</v>
      </c>
      <c r="I101" s="403">
        <f t="shared" si="193"/>
        <v>0</v>
      </c>
      <c r="J101" s="403">
        <f t="shared" si="193"/>
        <v>0</v>
      </c>
      <c r="K101" s="403">
        <f t="shared" si="193"/>
        <v>0</v>
      </c>
      <c r="L101" s="403">
        <f t="shared" si="193"/>
        <v>0</v>
      </c>
      <c r="M101" s="403">
        <f t="shared" si="193"/>
        <v>0</v>
      </c>
      <c r="N101" s="403">
        <f t="shared" si="193"/>
        <v>0</v>
      </c>
      <c r="O101" s="403">
        <f t="shared" si="193"/>
        <v>0</v>
      </c>
      <c r="P101" s="403">
        <f t="shared" si="193"/>
        <v>0</v>
      </c>
      <c r="Q101" s="403">
        <f t="shared" si="193"/>
        <v>0</v>
      </c>
      <c r="R101" s="403">
        <f t="shared" si="193"/>
        <v>0</v>
      </c>
      <c r="S101" s="403">
        <f t="shared" si="193"/>
        <v>0</v>
      </c>
      <c r="T101" s="403">
        <f t="shared" si="193"/>
        <v>0</v>
      </c>
      <c r="U101" s="403">
        <f t="shared" si="193"/>
        <v>0</v>
      </c>
      <c r="V101" s="403">
        <f t="shared" si="193"/>
        <v>0</v>
      </c>
      <c r="W101" s="403">
        <f t="shared" si="193"/>
        <v>0</v>
      </c>
      <c r="X101" s="403">
        <f t="shared" si="193"/>
        <v>0</v>
      </c>
      <c r="Y101" s="403">
        <f t="shared" si="193"/>
        <v>0</v>
      </c>
      <c r="Z101" s="403">
        <f t="shared" si="193"/>
        <v>0</v>
      </c>
      <c r="AA101" s="403">
        <f t="shared" si="193"/>
        <v>0</v>
      </c>
      <c r="AB101" s="403">
        <f t="shared" si="193"/>
        <v>0</v>
      </c>
      <c r="AC101" s="403">
        <f t="shared" si="193"/>
        <v>0</v>
      </c>
      <c r="AD101" s="403">
        <f t="shared" si="193"/>
        <v>0</v>
      </c>
      <c r="AE101" s="403">
        <f t="shared" si="193"/>
        <v>0</v>
      </c>
      <c r="AF101" s="403">
        <f t="shared" si="193"/>
        <v>0</v>
      </c>
      <c r="AG101" s="403">
        <f t="shared" si="193"/>
        <v>0</v>
      </c>
      <c r="AH101" s="403">
        <f t="shared" si="193"/>
        <v>0</v>
      </c>
      <c r="AI101" s="403">
        <f t="shared" si="193"/>
        <v>0</v>
      </c>
      <c r="AJ101" s="403">
        <f t="shared" si="193"/>
        <v>0</v>
      </c>
      <c r="AK101" s="403">
        <f t="shared" si="193"/>
        <v>0</v>
      </c>
      <c r="AL101" s="403">
        <f t="shared" si="193"/>
        <v>0</v>
      </c>
      <c r="AM101" s="403">
        <f t="shared" si="193"/>
        <v>0</v>
      </c>
      <c r="AN101" s="403">
        <f t="shared" si="193"/>
        <v>0</v>
      </c>
      <c r="AO101" s="403">
        <f t="shared" si="193"/>
        <v>0</v>
      </c>
      <c r="AP101" s="403">
        <f t="shared" si="193"/>
        <v>0</v>
      </c>
      <c r="AQ101" s="403">
        <f t="shared" si="193"/>
        <v>0</v>
      </c>
      <c r="AR101" s="403">
        <f t="shared" si="193"/>
        <v>0</v>
      </c>
      <c r="AS101" s="403">
        <f t="shared" si="193"/>
        <v>0</v>
      </c>
      <c r="AT101" s="403">
        <f t="shared" si="193"/>
        <v>0</v>
      </c>
      <c r="AU101" s="403">
        <f t="shared" si="193"/>
        <v>114804.31</v>
      </c>
      <c r="AV101" s="403">
        <f t="shared" si="193"/>
        <v>109785.34</v>
      </c>
      <c r="AW101" s="403">
        <f t="shared" si="193"/>
        <v>48000</v>
      </c>
      <c r="AX101" s="403">
        <f t="shared" si="193"/>
        <v>164702</v>
      </c>
      <c r="AY101" s="403">
        <f t="shared" si="193"/>
        <v>223255</v>
      </c>
      <c r="AZ101" s="403">
        <f t="shared" si="193"/>
        <v>72000</v>
      </c>
      <c r="BA101" s="403">
        <f t="shared" si="193"/>
        <v>97799.52</v>
      </c>
      <c r="BB101" s="403">
        <f t="shared" si="193"/>
        <v>242596.66</v>
      </c>
      <c r="BC101" s="403">
        <f t="shared" si="193"/>
        <v>108292.85</v>
      </c>
      <c r="BD101" s="403">
        <f t="shared" si="193"/>
        <v>238900</v>
      </c>
      <c r="BE101" s="403">
        <f t="shared" si="193"/>
        <v>101455.9</v>
      </c>
      <c r="BF101" s="403">
        <f t="shared" si="193"/>
        <v>23511.76</v>
      </c>
      <c r="BG101" s="403">
        <f t="shared" si="193"/>
        <v>20008.84</v>
      </c>
      <c r="BH101" s="403">
        <f t="shared" si="193"/>
        <v>77858.98</v>
      </c>
      <c r="BI101" s="403">
        <f t="shared" si="193"/>
        <v>45000</v>
      </c>
      <c r="BJ101" s="403">
        <f t="shared" si="193"/>
        <v>124565</v>
      </c>
      <c r="BK101" s="403">
        <f t="shared" si="193"/>
        <v>25000</v>
      </c>
      <c r="BL101" s="403">
        <f t="shared" si="193"/>
        <v>29885</v>
      </c>
      <c r="BM101" s="403">
        <f t="shared" si="193"/>
        <v>33809.25</v>
      </c>
      <c r="BN101" s="403">
        <f t="shared" si="193"/>
        <v>10969.85</v>
      </c>
      <c r="BO101" s="403">
        <f t="shared" si="193"/>
        <v>77861.76</v>
      </c>
      <c r="BP101" s="403">
        <f t="shared" si="193"/>
        <v>10058</v>
      </c>
      <c r="BQ101" s="403"/>
      <c r="BR101" s="403">
        <f t="shared" ref="BR101:EC101" si="194">IF(and($A101-BR$66&gt;=0,$A101-BR$67&lt;0),BR$74,0)</f>
        <v>255794.4211</v>
      </c>
      <c r="BS101" s="403">
        <f t="shared" si="194"/>
        <v>0</v>
      </c>
      <c r="BT101" s="403">
        <f t="shared" si="194"/>
        <v>0</v>
      </c>
      <c r="BU101" s="403">
        <f t="shared" si="194"/>
        <v>0</v>
      </c>
      <c r="BV101" s="403">
        <f t="shared" si="194"/>
        <v>0</v>
      </c>
      <c r="BW101" s="403">
        <f t="shared" si="194"/>
        <v>166512.3011</v>
      </c>
      <c r="BX101" s="403">
        <f t="shared" si="194"/>
        <v>0</v>
      </c>
      <c r="BY101" s="403">
        <f t="shared" si="194"/>
        <v>212555.7791</v>
      </c>
      <c r="BZ101" s="403">
        <f t="shared" si="194"/>
        <v>198044.1868</v>
      </c>
      <c r="CA101" s="403">
        <f t="shared" si="194"/>
        <v>745030.763</v>
      </c>
      <c r="CB101" s="403">
        <f t="shared" si="194"/>
        <v>0</v>
      </c>
      <c r="CC101" s="403">
        <f t="shared" si="194"/>
        <v>0</v>
      </c>
      <c r="CD101" s="403">
        <f t="shared" si="194"/>
        <v>200215.6501</v>
      </c>
      <c r="CE101" s="403">
        <f t="shared" si="194"/>
        <v>290322.0251</v>
      </c>
      <c r="CF101" s="403">
        <f t="shared" si="194"/>
        <v>342096.5415</v>
      </c>
      <c r="CG101" s="403">
        <f t="shared" si="194"/>
        <v>399989.3894</v>
      </c>
      <c r="CH101" s="403">
        <f t="shared" si="194"/>
        <v>327715.9227</v>
      </c>
      <c r="CI101" s="403">
        <f t="shared" si="194"/>
        <v>584290.4925</v>
      </c>
      <c r="CJ101" s="403">
        <f t="shared" si="194"/>
        <v>359514.8333</v>
      </c>
      <c r="CK101" s="403">
        <f t="shared" si="194"/>
        <v>405822.1182</v>
      </c>
      <c r="CL101" s="403">
        <f t="shared" si="194"/>
        <v>163283.8354</v>
      </c>
      <c r="CM101" s="403">
        <f t="shared" si="194"/>
        <v>0</v>
      </c>
      <c r="CN101" s="403">
        <f t="shared" si="194"/>
        <v>352213.1526</v>
      </c>
      <c r="CO101" s="403">
        <f t="shared" si="194"/>
        <v>306794.8068</v>
      </c>
      <c r="CP101" s="403">
        <f t="shared" si="194"/>
        <v>360850.2344</v>
      </c>
      <c r="CQ101" s="403">
        <f t="shared" si="194"/>
        <v>452743.1592</v>
      </c>
      <c r="CR101" s="403">
        <f t="shared" si="194"/>
        <v>966145.1792</v>
      </c>
      <c r="CS101" s="403">
        <f t="shared" si="194"/>
        <v>237451.2097</v>
      </c>
      <c r="CT101" s="403">
        <f t="shared" si="194"/>
        <v>244994.6872</v>
      </c>
      <c r="CU101" s="403">
        <f t="shared" si="194"/>
        <v>32821.77735</v>
      </c>
      <c r="CV101" s="403">
        <f t="shared" si="194"/>
        <v>334742.8202</v>
      </c>
      <c r="CW101" s="403">
        <f t="shared" si="194"/>
        <v>50829.27688</v>
      </c>
      <c r="CX101" s="403">
        <f t="shared" si="194"/>
        <v>516845.2919</v>
      </c>
      <c r="CY101" s="403">
        <f t="shared" si="194"/>
        <v>10059.25349</v>
      </c>
      <c r="CZ101" s="403">
        <f t="shared" si="194"/>
        <v>295307.771</v>
      </c>
      <c r="DA101" s="403">
        <f t="shared" si="194"/>
        <v>456444.568</v>
      </c>
      <c r="DB101" s="403">
        <f t="shared" si="194"/>
        <v>312484.9938</v>
      </c>
      <c r="DC101" s="403">
        <f t="shared" si="194"/>
        <v>124834.8732</v>
      </c>
      <c r="DD101" s="403">
        <f t="shared" si="194"/>
        <v>318680.1613</v>
      </c>
      <c r="DE101" s="403">
        <f t="shared" si="194"/>
        <v>422954.65</v>
      </c>
      <c r="DF101" s="403">
        <f t="shared" si="194"/>
        <v>487499.5485</v>
      </c>
      <c r="DG101" s="403">
        <f t="shared" si="194"/>
        <v>569448.5124</v>
      </c>
      <c r="DH101" s="403">
        <f t="shared" si="194"/>
        <v>0</v>
      </c>
      <c r="DI101" s="403">
        <f t="shared" si="194"/>
        <v>0</v>
      </c>
      <c r="DJ101" s="403">
        <f t="shared" si="194"/>
        <v>0</v>
      </c>
      <c r="DK101" s="403">
        <f t="shared" si="194"/>
        <v>0</v>
      </c>
      <c r="DL101" s="403">
        <f t="shared" si="194"/>
        <v>0</v>
      </c>
      <c r="DM101" s="403">
        <f t="shared" si="194"/>
        <v>0</v>
      </c>
      <c r="DN101" s="403">
        <f t="shared" si="194"/>
        <v>0</v>
      </c>
      <c r="DO101" s="403">
        <f t="shared" si="194"/>
        <v>0</v>
      </c>
      <c r="DP101" s="403">
        <f t="shared" si="194"/>
        <v>0</v>
      </c>
      <c r="DQ101" s="403">
        <f t="shared" si="194"/>
        <v>0</v>
      </c>
      <c r="DR101" s="403">
        <f t="shared" si="194"/>
        <v>0</v>
      </c>
      <c r="DS101" s="403">
        <f t="shared" si="194"/>
        <v>0</v>
      </c>
      <c r="DT101" s="403">
        <f t="shared" si="194"/>
        <v>0</v>
      </c>
      <c r="DU101" s="403">
        <f t="shared" si="194"/>
        <v>0</v>
      </c>
      <c r="DV101" s="403">
        <f t="shared" si="194"/>
        <v>0</v>
      </c>
      <c r="DW101" s="403">
        <f t="shared" si="194"/>
        <v>0</v>
      </c>
      <c r="DX101" s="403">
        <f t="shared" si="194"/>
        <v>0</v>
      </c>
      <c r="DY101" s="403">
        <f t="shared" si="194"/>
        <v>0</v>
      </c>
      <c r="DZ101" s="403">
        <f t="shared" si="194"/>
        <v>0</v>
      </c>
      <c r="EA101" s="403">
        <f t="shared" si="194"/>
        <v>0</v>
      </c>
      <c r="EB101" s="403">
        <f t="shared" si="194"/>
        <v>0</v>
      </c>
      <c r="EC101" s="403">
        <f t="shared" si="194"/>
        <v>0</v>
      </c>
      <c r="EE101" s="403">
        <f t="shared" ref="EE101:GP101" si="195">IF(and($A101-EE$66&gt;=0,$A101-EE$67&lt;0),EE$74,0)</f>
        <v>0</v>
      </c>
      <c r="EF101" s="403">
        <f t="shared" si="195"/>
        <v>0</v>
      </c>
      <c r="EG101" s="403">
        <f t="shared" si="195"/>
        <v>0</v>
      </c>
      <c r="EH101" s="403">
        <f t="shared" si="195"/>
        <v>295131.778</v>
      </c>
      <c r="EI101" s="403">
        <f t="shared" si="195"/>
        <v>296164.2291</v>
      </c>
      <c r="EJ101" s="403">
        <f t="shared" si="195"/>
        <v>0</v>
      </c>
      <c r="EK101" s="403">
        <f t="shared" si="195"/>
        <v>348882.0069</v>
      </c>
      <c r="EL101" s="403">
        <f t="shared" si="195"/>
        <v>0</v>
      </c>
      <c r="EM101" s="403">
        <f t="shared" si="195"/>
        <v>0</v>
      </c>
      <c r="EN101" s="403">
        <f t="shared" si="195"/>
        <v>0</v>
      </c>
      <c r="EO101" s="403">
        <f t="shared" si="195"/>
        <v>477210.6697</v>
      </c>
      <c r="EP101" s="403">
        <f t="shared" si="195"/>
        <v>220302.8173</v>
      </c>
      <c r="EQ101" s="403">
        <f t="shared" si="195"/>
        <v>0</v>
      </c>
      <c r="ER101" s="403">
        <f t="shared" si="195"/>
        <v>0</v>
      </c>
      <c r="ES101" s="403">
        <f t="shared" si="195"/>
        <v>0</v>
      </c>
      <c r="ET101" s="403">
        <f t="shared" si="195"/>
        <v>0</v>
      </c>
      <c r="EU101" s="403">
        <f t="shared" si="195"/>
        <v>0</v>
      </c>
      <c r="EV101" s="403">
        <f t="shared" si="195"/>
        <v>0</v>
      </c>
      <c r="EW101" s="403">
        <f t="shared" si="195"/>
        <v>0</v>
      </c>
      <c r="EX101" s="403">
        <f t="shared" si="195"/>
        <v>0</v>
      </c>
      <c r="EY101" s="403">
        <f t="shared" si="195"/>
        <v>0</v>
      </c>
      <c r="EZ101" s="403">
        <f t="shared" si="195"/>
        <v>1209.906193</v>
      </c>
      <c r="FA101" s="403">
        <f t="shared" si="195"/>
        <v>0</v>
      </c>
      <c r="FB101" s="403">
        <f t="shared" si="195"/>
        <v>0</v>
      </c>
      <c r="FC101" s="403">
        <f t="shared" si="195"/>
        <v>0</v>
      </c>
      <c r="FD101" s="403">
        <f t="shared" si="195"/>
        <v>0</v>
      </c>
      <c r="FE101" s="403">
        <f t="shared" si="195"/>
        <v>0</v>
      </c>
      <c r="FF101" s="403">
        <f t="shared" si="195"/>
        <v>0</v>
      </c>
      <c r="FG101" s="403">
        <f t="shared" si="195"/>
        <v>0</v>
      </c>
      <c r="FH101" s="403">
        <f t="shared" si="195"/>
        <v>0</v>
      </c>
      <c r="FI101" s="403">
        <f t="shared" si="195"/>
        <v>0</v>
      </c>
      <c r="FJ101" s="403">
        <f t="shared" si="195"/>
        <v>0</v>
      </c>
      <c r="FK101" s="403">
        <f t="shared" si="195"/>
        <v>0</v>
      </c>
      <c r="FL101" s="403">
        <f t="shared" si="195"/>
        <v>0</v>
      </c>
      <c r="FM101" s="403">
        <f t="shared" si="195"/>
        <v>0</v>
      </c>
      <c r="FN101" s="403">
        <f t="shared" si="195"/>
        <v>0</v>
      </c>
      <c r="FO101" s="403">
        <f t="shared" si="195"/>
        <v>0</v>
      </c>
      <c r="FP101" s="403">
        <f t="shared" si="195"/>
        <v>0</v>
      </c>
      <c r="FQ101" s="403">
        <f t="shared" si="195"/>
        <v>0</v>
      </c>
      <c r="FR101" s="403">
        <f t="shared" si="195"/>
        <v>0</v>
      </c>
      <c r="FS101" s="403">
        <f t="shared" si="195"/>
        <v>0</v>
      </c>
      <c r="FT101" s="403">
        <f t="shared" si="195"/>
        <v>0</v>
      </c>
      <c r="FU101" s="403">
        <f t="shared" si="195"/>
        <v>0</v>
      </c>
      <c r="FV101" s="403">
        <f t="shared" si="195"/>
        <v>0</v>
      </c>
      <c r="FW101" s="403">
        <f t="shared" si="195"/>
        <v>0</v>
      </c>
      <c r="FX101" s="403">
        <f t="shared" si="195"/>
        <v>0</v>
      </c>
      <c r="FY101" s="403">
        <f t="shared" si="195"/>
        <v>0</v>
      </c>
      <c r="FZ101" s="403">
        <f t="shared" si="195"/>
        <v>0</v>
      </c>
      <c r="GA101" s="403">
        <f t="shared" si="195"/>
        <v>0</v>
      </c>
      <c r="GB101" s="403">
        <f t="shared" si="195"/>
        <v>0</v>
      </c>
      <c r="GC101" s="403">
        <f t="shared" si="195"/>
        <v>0</v>
      </c>
      <c r="GD101" s="403">
        <f t="shared" si="195"/>
        <v>0</v>
      </c>
      <c r="GE101" s="403">
        <f t="shared" si="195"/>
        <v>0</v>
      </c>
      <c r="GF101" s="403">
        <f t="shared" si="195"/>
        <v>0</v>
      </c>
      <c r="GG101" s="403">
        <f t="shared" si="195"/>
        <v>0</v>
      </c>
      <c r="GH101" s="403">
        <f t="shared" si="195"/>
        <v>0</v>
      </c>
      <c r="GI101" s="403">
        <f t="shared" si="195"/>
        <v>0</v>
      </c>
      <c r="GJ101" s="403">
        <f t="shared" si="195"/>
        <v>0</v>
      </c>
      <c r="GK101" s="403">
        <f t="shared" si="195"/>
        <v>0</v>
      </c>
      <c r="GL101" s="403">
        <f t="shared" si="195"/>
        <v>0</v>
      </c>
      <c r="GM101" s="403">
        <f t="shared" si="195"/>
        <v>0</v>
      </c>
      <c r="GN101" s="403">
        <f t="shared" si="195"/>
        <v>0</v>
      </c>
      <c r="GO101" s="403">
        <f t="shared" si="195"/>
        <v>0</v>
      </c>
      <c r="GP101" s="403">
        <f t="shared" si="195"/>
        <v>0</v>
      </c>
      <c r="GQ101" s="403"/>
      <c r="GR101" s="403">
        <f t="shared" ref="GR101:JC101" si="196">IF(and($A101-GR$66&gt;=0,$A101-GR$67&lt;0),GR$74,0)</f>
        <v>0</v>
      </c>
      <c r="GS101" s="403">
        <f t="shared" si="196"/>
        <v>410970.5471</v>
      </c>
      <c r="GT101" s="403">
        <f t="shared" si="196"/>
        <v>442194.5919</v>
      </c>
      <c r="GU101" s="403">
        <f t="shared" si="196"/>
        <v>0</v>
      </c>
      <c r="GV101" s="403">
        <f t="shared" si="196"/>
        <v>0</v>
      </c>
      <c r="GW101" s="403">
        <f t="shared" si="196"/>
        <v>0</v>
      </c>
      <c r="GX101" s="403">
        <f t="shared" si="196"/>
        <v>0</v>
      </c>
      <c r="GY101" s="403">
        <f t="shared" si="196"/>
        <v>0</v>
      </c>
      <c r="GZ101" s="403">
        <f t="shared" si="196"/>
        <v>0</v>
      </c>
      <c r="HA101" s="403">
        <f t="shared" si="196"/>
        <v>0</v>
      </c>
      <c r="HB101" s="403">
        <f t="shared" si="196"/>
        <v>0</v>
      </c>
      <c r="HC101" s="403">
        <f t="shared" si="196"/>
        <v>0</v>
      </c>
      <c r="HD101" s="403">
        <f t="shared" si="196"/>
        <v>0</v>
      </c>
      <c r="HE101" s="403">
        <f t="shared" si="196"/>
        <v>0</v>
      </c>
      <c r="HF101" s="403">
        <f t="shared" si="196"/>
        <v>0</v>
      </c>
      <c r="HG101" s="403">
        <f t="shared" si="196"/>
        <v>0</v>
      </c>
      <c r="HH101" s="403">
        <f t="shared" si="196"/>
        <v>0</v>
      </c>
      <c r="HI101" s="403">
        <f t="shared" si="196"/>
        <v>0</v>
      </c>
      <c r="HJ101" s="403">
        <f t="shared" si="196"/>
        <v>0</v>
      </c>
      <c r="HK101" s="403">
        <f t="shared" si="196"/>
        <v>0</v>
      </c>
      <c r="HL101" s="403">
        <f t="shared" si="196"/>
        <v>0</v>
      </c>
      <c r="HM101" s="403">
        <f t="shared" si="196"/>
        <v>0</v>
      </c>
      <c r="HN101" s="403">
        <f t="shared" si="196"/>
        <v>0</v>
      </c>
      <c r="HO101" s="403">
        <f t="shared" si="196"/>
        <v>0</v>
      </c>
      <c r="HP101" s="403">
        <f t="shared" si="196"/>
        <v>0</v>
      </c>
      <c r="HQ101" s="403">
        <f t="shared" si="196"/>
        <v>0</v>
      </c>
      <c r="HR101" s="403">
        <f t="shared" si="196"/>
        <v>0</v>
      </c>
      <c r="HS101" s="403">
        <f t="shared" si="196"/>
        <v>0</v>
      </c>
      <c r="HT101" s="403">
        <f t="shared" si="196"/>
        <v>0</v>
      </c>
      <c r="HU101" s="403">
        <f t="shared" si="196"/>
        <v>0</v>
      </c>
      <c r="HV101" s="403">
        <f t="shared" si="196"/>
        <v>0</v>
      </c>
      <c r="HW101" s="403">
        <f t="shared" si="196"/>
        <v>0</v>
      </c>
      <c r="HX101" s="403">
        <f t="shared" si="196"/>
        <v>0</v>
      </c>
      <c r="HY101" s="403">
        <f t="shared" si="196"/>
        <v>0</v>
      </c>
      <c r="HZ101" s="403">
        <f t="shared" si="196"/>
        <v>0</v>
      </c>
      <c r="IA101" s="403">
        <f t="shared" si="196"/>
        <v>0</v>
      </c>
      <c r="IB101" s="403">
        <f t="shared" si="196"/>
        <v>0</v>
      </c>
      <c r="IC101" s="403">
        <f t="shared" si="196"/>
        <v>0</v>
      </c>
      <c r="ID101" s="403">
        <f t="shared" si="196"/>
        <v>0</v>
      </c>
      <c r="IE101" s="403">
        <f t="shared" si="196"/>
        <v>0</v>
      </c>
      <c r="IF101" s="403">
        <f t="shared" si="196"/>
        <v>0</v>
      </c>
      <c r="IG101" s="403">
        <f t="shared" si="196"/>
        <v>0</v>
      </c>
      <c r="IH101" s="403">
        <f t="shared" si="196"/>
        <v>0</v>
      </c>
      <c r="II101" s="403">
        <f t="shared" si="196"/>
        <v>0</v>
      </c>
      <c r="IJ101" s="403">
        <f t="shared" si="196"/>
        <v>0</v>
      </c>
      <c r="IK101" s="403">
        <f t="shared" si="196"/>
        <v>0</v>
      </c>
      <c r="IL101" s="403">
        <f t="shared" si="196"/>
        <v>0</v>
      </c>
      <c r="IM101" s="403">
        <f t="shared" si="196"/>
        <v>0</v>
      </c>
      <c r="IN101" s="403">
        <f t="shared" si="196"/>
        <v>0</v>
      </c>
      <c r="IO101" s="403">
        <f t="shared" si="196"/>
        <v>0</v>
      </c>
      <c r="IP101" s="403">
        <f t="shared" si="196"/>
        <v>0</v>
      </c>
      <c r="IQ101" s="403">
        <f t="shared" si="196"/>
        <v>0</v>
      </c>
      <c r="IR101" s="403">
        <f t="shared" si="196"/>
        <v>0</v>
      </c>
      <c r="IS101" s="403">
        <f t="shared" si="196"/>
        <v>0</v>
      </c>
      <c r="IT101" s="403">
        <f t="shared" si="196"/>
        <v>0</v>
      </c>
      <c r="IU101" s="403">
        <f t="shared" si="196"/>
        <v>0</v>
      </c>
      <c r="IV101" s="403">
        <f t="shared" si="196"/>
        <v>0</v>
      </c>
      <c r="IW101" s="403">
        <f t="shared" si="196"/>
        <v>0</v>
      </c>
      <c r="IX101" s="403">
        <f t="shared" si="196"/>
        <v>0</v>
      </c>
      <c r="IY101" s="403">
        <f t="shared" si="196"/>
        <v>0</v>
      </c>
      <c r="IZ101" s="403">
        <f t="shared" si="196"/>
        <v>0</v>
      </c>
      <c r="JA101" s="403">
        <f t="shared" si="196"/>
        <v>0</v>
      </c>
      <c r="JB101" s="403">
        <f t="shared" si="196"/>
        <v>0</v>
      </c>
      <c r="JC101" s="403">
        <f t="shared" si="196"/>
        <v>0</v>
      </c>
      <c r="JD101" s="403"/>
      <c r="JE101" s="403">
        <f t="shared" ref="JE101:LP101" si="197">IF(and($A101-JE$66&gt;=0,$A101-JE$67&lt;0),JE$74,0)</f>
        <v>0</v>
      </c>
      <c r="JF101" s="403">
        <f t="shared" si="197"/>
        <v>0</v>
      </c>
      <c r="JG101" s="403">
        <f t="shared" si="197"/>
        <v>0</v>
      </c>
      <c r="JH101" s="403">
        <f t="shared" si="197"/>
        <v>0</v>
      </c>
      <c r="JI101" s="403">
        <f t="shared" si="197"/>
        <v>0</v>
      </c>
      <c r="JJ101" s="403">
        <f t="shared" si="197"/>
        <v>0</v>
      </c>
      <c r="JK101" s="403">
        <f t="shared" si="197"/>
        <v>0</v>
      </c>
      <c r="JL101" s="403">
        <f t="shared" si="197"/>
        <v>0</v>
      </c>
      <c r="JM101" s="403">
        <f t="shared" si="197"/>
        <v>0</v>
      </c>
      <c r="JN101" s="403">
        <f t="shared" si="197"/>
        <v>0</v>
      </c>
      <c r="JO101" s="403">
        <f t="shared" si="197"/>
        <v>0</v>
      </c>
      <c r="JP101" s="403">
        <f t="shared" si="197"/>
        <v>0</v>
      </c>
      <c r="JQ101" s="403">
        <f t="shared" si="197"/>
        <v>0</v>
      </c>
      <c r="JR101" s="403">
        <f t="shared" si="197"/>
        <v>0</v>
      </c>
      <c r="JS101" s="403">
        <f t="shared" si="197"/>
        <v>0</v>
      </c>
      <c r="JT101" s="403">
        <f t="shared" si="197"/>
        <v>0</v>
      </c>
      <c r="JU101" s="403">
        <f t="shared" si="197"/>
        <v>0</v>
      </c>
      <c r="JV101" s="403">
        <f t="shared" si="197"/>
        <v>0</v>
      </c>
      <c r="JW101" s="403">
        <f t="shared" si="197"/>
        <v>0</v>
      </c>
      <c r="JX101" s="403">
        <f t="shared" si="197"/>
        <v>0</v>
      </c>
      <c r="JY101" s="403">
        <f t="shared" si="197"/>
        <v>0</v>
      </c>
      <c r="JZ101" s="403">
        <f t="shared" si="197"/>
        <v>0</v>
      </c>
      <c r="KA101" s="403">
        <f t="shared" si="197"/>
        <v>0</v>
      </c>
      <c r="KB101" s="403">
        <f t="shared" si="197"/>
        <v>0</v>
      </c>
      <c r="KC101" s="403">
        <f t="shared" si="197"/>
        <v>0</v>
      </c>
      <c r="KD101" s="403">
        <f t="shared" si="197"/>
        <v>0</v>
      </c>
      <c r="KE101" s="403">
        <f t="shared" si="197"/>
        <v>0</v>
      </c>
      <c r="KF101" s="403">
        <f t="shared" si="197"/>
        <v>0</v>
      </c>
      <c r="KG101" s="403">
        <f t="shared" si="197"/>
        <v>0</v>
      </c>
      <c r="KH101" s="403">
        <f t="shared" si="197"/>
        <v>0</v>
      </c>
      <c r="KI101" s="403">
        <f t="shared" si="197"/>
        <v>0</v>
      </c>
      <c r="KJ101" s="403">
        <f t="shared" si="197"/>
        <v>0</v>
      </c>
      <c r="KK101" s="403">
        <f t="shared" si="197"/>
        <v>0</v>
      </c>
      <c r="KL101" s="403">
        <f t="shared" si="197"/>
        <v>0</v>
      </c>
      <c r="KM101" s="403">
        <f t="shared" si="197"/>
        <v>0</v>
      </c>
      <c r="KN101" s="403">
        <f t="shared" si="197"/>
        <v>0</v>
      </c>
      <c r="KO101" s="403">
        <f t="shared" si="197"/>
        <v>0</v>
      </c>
      <c r="KP101" s="403">
        <f t="shared" si="197"/>
        <v>0</v>
      </c>
      <c r="KQ101" s="403">
        <f t="shared" si="197"/>
        <v>0</v>
      </c>
      <c r="KR101" s="403">
        <f t="shared" si="197"/>
        <v>0</v>
      </c>
      <c r="KS101" s="403">
        <f t="shared" si="197"/>
        <v>0</v>
      </c>
      <c r="KT101" s="403">
        <f t="shared" si="197"/>
        <v>0</v>
      </c>
      <c r="KU101" s="403">
        <f t="shared" si="197"/>
        <v>0</v>
      </c>
      <c r="KV101" s="403">
        <f t="shared" si="197"/>
        <v>0</v>
      </c>
      <c r="KW101" s="403">
        <f t="shared" si="197"/>
        <v>0</v>
      </c>
      <c r="KX101" s="403">
        <f t="shared" si="197"/>
        <v>0</v>
      </c>
      <c r="KY101" s="403">
        <f t="shared" si="197"/>
        <v>0</v>
      </c>
      <c r="KZ101" s="403">
        <f t="shared" si="197"/>
        <v>0</v>
      </c>
      <c r="LA101" s="403">
        <f t="shared" si="197"/>
        <v>0</v>
      </c>
      <c r="LB101" s="403">
        <f t="shared" si="197"/>
        <v>0</v>
      </c>
      <c r="LC101" s="403">
        <f t="shared" si="197"/>
        <v>0</v>
      </c>
      <c r="LD101" s="403">
        <f t="shared" si="197"/>
        <v>0</v>
      </c>
      <c r="LE101" s="403">
        <f t="shared" si="197"/>
        <v>0</v>
      </c>
      <c r="LF101" s="403">
        <f t="shared" si="197"/>
        <v>0</v>
      </c>
      <c r="LG101" s="403">
        <f t="shared" si="197"/>
        <v>0</v>
      </c>
      <c r="LH101" s="403">
        <f t="shared" si="197"/>
        <v>0</v>
      </c>
      <c r="LI101" s="403">
        <f t="shared" si="197"/>
        <v>0</v>
      </c>
      <c r="LJ101" s="403">
        <f t="shared" si="197"/>
        <v>0</v>
      </c>
      <c r="LK101" s="403">
        <f t="shared" si="197"/>
        <v>0</v>
      </c>
      <c r="LL101" s="403">
        <f t="shared" si="197"/>
        <v>0</v>
      </c>
      <c r="LM101" s="403">
        <f t="shared" si="197"/>
        <v>0</v>
      </c>
      <c r="LN101" s="403">
        <f t="shared" si="197"/>
        <v>0</v>
      </c>
      <c r="LO101" s="403">
        <f t="shared" si="197"/>
        <v>0</v>
      </c>
      <c r="LP101" s="403">
        <f t="shared" si="197"/>
        <v>0</v>
      </c>
    </row>
    <row r="102">
      <c r="A102" s="331" t="str">
        <f t="shared" si="77"/>
        <v>03-2029</v>
      </c>
      <c r="B102" s="346">
        <f t="shared" si="70"/>
        <v>16412090</v>
      </c>
      <c r="C102" s="346">
        <f t="shared" si="71"/>
        <v>2.013664009</v>
      </c>
      <c r="D102" s="346"/>
      <c r="E102" s="403">
        <f t="shared" ref="E102:BP102" si="198">IF(and($A102-E$66&gt;=0,$A102-E$67&lt;0),E$74,0)</f>
        <v>0</v>
      </c>
      <c r="F102" s="403">
        <f t="shared" si="198"/>
        <v>0</v>
      </c>
      <c r="G102" s="403">
        <f t="shared" si="198"/>
        <v>0</v>
      </c>
      <c r="H102" s="403">
        <f t="shared" si="198"/>
        <v>0</v>
      </c>
      <c r="I102" s="403">
        <f t="shared" si="198"/>
        <v>0</v>
      </c>
      <c r="J102" s="403">
        <f t="shared" si="198"/>
        <v>0</v>
      </c>
      <c r="K102" s="403">
        <f t="shared" si="198"/>
        <v>0</v>
      </c>
      <c r="L102" s="403">
        <f t="shared" si="198"/>
        <v>0</v>
      </c>
      <c r="M102" s="403">
        <f t="shared" si="198"/>
        <v>0</v>
      </c>
      <c r="N102" s="403">
        <f t="shared" si="198"/>
        <v>0</v>
      </c>
      <c r="O102" s="403">
        <f t="shared" si="198"/>
        <v>0</v>
      </c>
      <c r="P102" s="403">
        <f t="shared" si="198"/>
        <v>0</v>
      </c>
      <c r="Q102" s="403">
        <f t="shared" si="198"/>
        <v>0</v>
      </c>
      <c r="R102" s="403">
        <f t="shared" si="198"/>
        <v>0</v>
      </c>
      <c r="S102" s="403">
        <f t="shared" si="198"/>
        <v>0</v>
      </c>
      <c r="T102" s="403">
        <f t="shared" si="198"/>
        <v>0</v>
      </c>
      <c r="U102" s="403">
        <f t="shared" si="198"/>
        <v>0</v>
      </c>
      <c r="V102" s="403">
        <f t="shared" si="198"/>
        <v>0</v>
      </c>
      <c r="W102" s="403">
        <f t="shared" si="198"/>
        <v>0</v>
      </c>
      <c r="X102" s="403">
        <f t="shared" si="198"/>
        <v>0</v>
      </c>
      <c r="Y102" s="403">
        <f t="shared" si="198"/>
        <v>0</v>
      </c>
      <c r="Z102" s="403">
        <f t="shared" si="198"/>
        <v>0</v>
      </c>
      <c r="AA102" s="403">
        <f t="shared" si="198"/>
        <v>0</v>
      </c>
      <c r="AB102" s="403">
        <f t="shared" si="198"/>
        <v>0</v>
      </c>
      <c r="AC102" s="403">
        <f t="shared" si="198"/>
        <v>0</v>
      </c>
      <c r="AD102" s="403">
        <f t="shared" si="198"/>
        <v>0</v>
      </c>
      <c r="AE102" s="403">
        <f t="shared" si="198"/>
        <v>0</v>
      </c>
      <c r="AF102" s="403">
        <f t="shared" si="198"/>
        <v>0</v>
      </c>
      <c r="AG102" s="403">
        <f t="shared" si="198"/>
        <v>0</v>
      </c>
      <c r="AH102" s="403">
        <f t="shared" si="198"/>
        <v>0</v>
      </c>
      <c r="AI102" s="403">
        <f t="shared" si="198"/>
        <v>0</v>
      </c>
      <c r="AJ102" s="403">
        <f t="shared" si="198"/>
        <v>0</v>
      </c>
      <c r="AK102" s="403">
        <f t="shared" si="198"/>
        <v>0</v>
      </c>
      <c r="AL102" s="403">
        <f t="shared" si="198"/>
        <v>0</v>
      </c>
      <c r="AM102" s="403">
        <f t="shared" si="198"/>
        <v>0</v>
      </c>
      <c r="AN102" s="403">
        <f t="shared" si="198"/>
        <v>0</v>
      </c>
      <c r="AO102" s="403">
        <f t="shared" si="198"/>
        <v>0</v>
      </c>
      <c r="AP102" s="403">
        <f t="shared" si="198"/>
        <v>0</v>
      </c>
      <c r="AQ102" s="403">
        <f t="shared" si="198"/>
        <v>0</v>
      </c>
      <c r="AR102" s="403">
        <f t="shared" si="198"/>
        <v>0</v>
      </c>
      <c r="AS102" s="403">
        <f t="shared" si="198"/>
        <v>0</v>
      </c>
      <c r="AT102" s="403">
        <f t="shared" si="198"/>
        <v>0</v>
      </c>
      <c r="AU102" s="403">
        <f t="shared" si="198"/>
        <v>0</v>
      </c>
      <c r="AV102" s="403">
        <f t="shared" si="198"/>
        <v>109785.34</v>
      </c>
      <c r="AW102" s="403">
        <f t="shared" si="198"/>
        <v>48000</v>
      </c>
      <c r="AX102" s="403">
        <f t="shared" si="198"/>
        <v>164702</v>
      </c>
      <c r="AY102" s="403">
        <f t="shared" si="198"/>
        <v>223255</v>
      </c>
      <c r="AZ102" s="403">
        <f t="shared" si="198"/>
        <v>72000</v>
      </c>
      <c r="BA102" s="403">
        <f t="shared" si="198"/>
        <v>97799.52</v>
      </c>
      <c r="BB102" s="403">
        <f t="shared" si="198"/>
        <v>242596.66</v>
      </c>
      <c r="BC102" s="403">
        <f t="shared" si="198"/>
        <v>108292.85</v>
      </c>
      <c r="BD102" s="403">
        <f t="shared" si="198"/>
        <v>238900</v>
      </c>
      <c r="BE102" s="403">
        <f t="shared" si="198"/>
        <v>101455.9</v>
      </c>
      <c r="BF102" s="403">
        <f t="shared" si="198"/>
        <v>23511.76</v>
      </c>
      <c r="BG102" s="403">
        <f t="shared" si="198"/>
        <v>20008.84</v>
      </c>
      <c r="BH102" s="403">
        <f t="shared" si="198"/>
        <v>77858.98</v>
      </c>
      <c r="BI102" s="403">
        <f t="shared" si="198"/>
        <v>45000</v>
      </c>
      <c r="BJ102" s="403">
        <f t="shared" si="198"/>
        <v>124565</v>
      </c>
      <c r="BK102" s="403">
        <f t="shared" si="198"/>
        <v>25000</v>
      </c>
      <c r="BL102" s="403">
        <f t="shared" si="198"/>
        <v>29885</v>
      </c>
      <c r="BM102" s="403">
        <f t="shared" si="198"/>
        <v>33809.25</v>
      </c>
      <c r="BN102" s="403">
        <f t="shared" si="198"/>
        <v>10969.85</v>
      </c>
      <c r="BO102" s="403">
        <f t="shared" si="198"/>
        <v>77861.76</v>
      </c>
      <c r="BP102" s="403">
        <f t="shared" si="198"/>
        <v>10058</v>
      </c>
      <c r="BQ102" s="403"/>
      <c r="BR102" s="403">
        <f t="shared" ref="BR102:EC102" si="199">IF(and($A102-BR$66&gt;=0,$A102-BR$67&lt;0),BR$74,0)</f>
        <v>255794.4211</v>
      </c>
      <c r="BS102" s="403">
        <f t="shared" si="199"/>
        <v>0</v>
      </c>
      <c r="BT102" s="403">
        <f t="shared" si="199"/>
        <v>0</v>
      </c>
      <c r="BU102" s="403">
        <f t="shared" si="199"/>
        <v>0</v>
      </c>
      <c r="BV102" s="403">
        <f t="shared" si="199"/>
        <v>0</v>
      </c>
      <c r="BW102" s="403">
        <f t="shared" si="199"/>
        <v>166512.3011</v>
      </c>
      <c r="BX102" s="403">
        <f t="shared" si="199"/>
        <v>0</v>
      </c>
      <c r="BY102" s="403">
        <f t="shared" si="199"/>
        <v>212555.7791</v>
      </c>
      <c r="BZ102" s="403">
        <f t="shared" si="199"/>
        <v>198044.1868</v>
      </c>
      <c r="CA102" s="403">
        <f t="shared" si="199"/>
        <v>745030.763</v>
      </c>
      <c r="CB102" s="403">
        <f t="shared" si="199"/>
        <v>0</v>
      </c>
      <c r="CC102" s="403">
        <f t="shared" si="199"/>
        <v>0</v>
      </c>
      <c r="CD102" s="403">
        <f t="shared" si="199"/>
        <v>200215.6501</v>
      </c>
      <c r="CE102" s="403">
        <f t="shared" si="199"/>
        <v>0</v>
      </c>
      <c r="CF102" s="403">
        <f t="shared" si="199"/>
        <v>342096.5415</v>
      </c>
      <c r="CG102" s="403">
        <f t="shared" si="199"/>
        <v>399989.3894</v>
      </c>
      <c r="CH102" s="403">
        <f t="shared" si="199"/>
        <v>327715.9227</v>
      </c>
      <c r="CI102" s="403">
        <f t="shared" si="199"/>
        <v>584290.4925</v>
      </c>
      <c r="CJ102" s="403">
        <f t="shared" si="199"/>
        <v>359514.8333</v>
      </c>
      <c r="CK102" s="403">
        <f t="shared" si="199"/>
        <v>405822.1182</v>
      </c>
      <c r="CL102" s="403">
        <f t="shared" si="199"/>
        <v>163283.8354</v>
      </c>
      <c r="CM102" s="403">
        <f t="shared" si="199"/>
        <v>0</v>
      </c>
      <c r="CN102" s="403">
        <f t="shared" si="199"/>
        <v>352213.1526</v>
      </c>
      <c r="CO102" s="403">
        <f t="shared" si="199"/>
        <v>306794.8068</v>
      </c>
      <c r="CP102" s="403">
        <f t="shared" si="199"/>
        <v>360850.2344</v>
      </c>
      <c r="CQ102" s="403">
        <f t="shared" si="199"/>
        <v>452743.1592</v>
      </c>
      <c r="CR102" s="403">
        <f t="shared" si="199"/>
        <v>966145.1792</v>
      </c>
      <c r="CS102" s="403">
        <f t="shared" si="199"/>
        <v>237451.2097</v>
      </c>
      <c r="CT102" s="403">
        <f t="shared" si="199"/>
        <v>244994.6872</v>
      </c>
      <c r="CU102" s="403">
        <f t="shared" si="199"/>
        <v>32821.77735</v>
      </c>
      <c r="CV102" s="403">
        <f t="shared" si="199"/>
        <v>334742.8202</v>
      </c>
      <c r="CW102" s="403">
        <f t="shared" si="199"/>
        <v>50829.27688</v>
      </c>
      <c r="CX102" s="403">
        <f t="shared" si="199"/>
        <v>516845.2919</v>
      </c>
      <c r="CY102" s="403">
        <f t="shared" si="199"/>
        <v>10059.25349</v>
      </c>
      <c r="CZ102" s="403">
        <f t="shared" si="199"/>
        <v>295307.771</v>
      </c>
      <c r="DA102" s="403">
        <f t="shared" si="199"/>
        <v>456444.568</v>
      </c>
      <c r="DB102" s="403">
        <f t="shared" si="199"/>
        <v>312484.9938</v>
      </c>
      <c r="DC102" s="403">
        <f t="shared" si="199"/>
        <v>124834.8732</v>
      </c>
      <c r="DD102" s="403">
        <f t="shared" si="199"/>
        <v>318680.1613</v>
      </c>
      <c r="DE102" s="403">
        <f t="shared" si="199"/>
        <v>422954.65</v>
      </c>
      <c r="DF102" s="403">
        <f t="shared" si="199"/>
        <v>487499.5485</v>
      </c>
      <c r="DG102" s="403">
        <f t="shared" si="199"/>
        <v>569448.5124</v>
      </c>
      <c r="DH102" s="403">
        <f t="shared" si="199"/>
        <v>205904.0775</v>
      </c>
      <c r="DI102" s="403">
        <f t="shared" si="199"/>
        <v>0</v>
      </c>
      <c r="DJ102" s="403">
        <f t="shared" si="199"/>
        <v>0</v>
      </c>
      <c r="DK102" s="403">
        <f t="shared" si="199"/>
        <v>0</v>
      </c>
      <c r="DL102" s="403">
        <f t="shared" si="199"/>
        <v>0</v>
      </c>
      <c r="DM102" s="403">
        <f t="shared" si="199"/>
        <v>0</v>
      </c>
      <c r="DN102" s="403">
        <f t="shared" si="199"/>
        <v>0</v>
      </c>
      <c r="DO102" s="403">
        <f t="shared" si="199"/>
        <v>0</v>
      </c>
      <c r="DP102" s="403">
        <f t="shared" si="199"/>
        <v>0</v>
      </c>
      <c r="DQ102" s="403">
        <f t="shared" si="199"/>
        <v>0</v>
      </c>
      <c r="DR102" s="403">
        <f t="shared" si="199"/>
        <v>0</v>
      </c>
      <c r="DS102" s="403">
        <f t="shared" si="199"/>
        <v>0</v>
      </c>
      <c r="DT102" s="403">
        <f t="shared" si="199"/>
        <v>0</v>
      </c>
      <c r="DU102" s="403">
        <f t="shared" si="199"/>
        <v>0</v>
      </c>
      <c r="DV102" s="403">
        <f t="shared" si="199"/>
        <v>0</v>
      </c>
      <c r="DW102" s="403">
        <f t="shared" si="199"/>
        <v>0</v>
      </c>
      <c r="DX102" s="403">
        <f t="shared" si="199"/>
        <v>0</v>
      </c>
      <c r="DY102" s="403">
        <f t="shared" si="199"/>
        <v>0</v>
      </c>
      <c r="DZ102" s="403">
        <f t="shared" si="199"/>
        <v>0</v>
      </c>
      <c r="EA102" s="403">
        <f t="shared" si="199"/>
        <v>0</v>
      </c>
      <c r="EB102" s="403">
        <f t="shared" si="199"/>
        <v>0</v>
      </c>
      <c r="EC102" s="403">
        <f t="shared" si="199"/>
        <v>0</v>
      </c>
      <c r="EE102" s="403">
        <f t="shared" ref="EE102:GP102" si="200">IF(and($A102-EE$66&gt;=0,$A102-EE$67&lt;0),EE$74,0)</f>
        <v>0</v>
      </c>
      <c r="EF102" s="403">
        <f t="shared" si="200"/>
        <v>0</v>
      </c>
      <c r="EG102" s="403">
        <f t="shared" si="200"/>
        <v>0</v>
      </c>
      <c r="EH102" s="403">
        <f t="shared" si="200"/>
        <v>0</v>
      </c>
      <c r="EI102" s="403">
        <f t="shared" si="200"/>
        <v>296164.2291</v>
      </c>
      <c r="EJ102" s="403">
        <f t="shared" si="200"/>
        <v>0</v>
      </c>
      <c r="EK102" s="403">
        <f t="shared" si="200"/>
        <v>348882.0069</v>
      </c>
      <c r="EL102" s="403">
        <f t="shared" si="200"/>
        <v>0</v>
      </c>
      <c r="EM102" s="403">
        <f t="shared" si="200"/>
        <v>0</v>
      </c>
      <c r="EN102" s="403">
        <f t="shared" si="200"/>
        <v>0</v>
      </c>
      <c r="EO102" s="403">
        <f t="shared" si="200"/>
        <v>477210.6697</v>
      </c>
      <c r="EP102" s="403">
        <f t="shared" si="200"/>
        <v>220302.8173</v>
      </c>
      <c r="EQ102" s="403">
        <f t="shared" si="200"/>
        <v>0</v>
      </c>
      <c r="ER102" s="403">
        <f t="shared" si="200"/>
        <v>463470.7479</v>
      </c>
      <c r="ES102" s="403">
        <f t="shared" si="200"/>
        <v>0</v>
      </c>
      <c r="ET102" s="403">
        <f t="shared" si="200"/>
        <v>0</v>
      </c>
      <c r="EU102" s="403">
        <f t="shared" si="200"/>
        <v>0</v>
      </c>
      <c r="EV102" s="403">
        <f t="shared" si="200"/>
        <v>0</v>
      </c>
      <c r="EW102" s="403">
        <f t="shared" si="200"/>
        <v>0</v>
      </c>
      <c r="EX102" s="403">
        <f t="shared" si="200"/>
        <v>0</v>
      </c>
      <c r="EY102" s="403">
        <f t="shared" si="200"/>
        <v>0</v>
      </c>
      <c r="EZ102" s="403">
        <f t="shared" si="200"/>
        <v>1209.906193</v>
      </c>
      <c r="FA102" s="403">
        <f t="shared" si="200"/>
        <v>0</v>
      </c>
      <c r="FB102" s="403">
        <f t="shared" si="200"/>
        <v>0</v>
      </c>
      <c r="FC102" s="403">
        <f t="shared" si="200"/>
        <v>0</v>
      </c>
      <c r="FD102" s="403">
        <f t="shared" si="200"/>
        <v>0</v>
      </c>
      <c r="FE102" s="403">
        <f t="shared" si="200"/>
        <v>0</v>
      </c>
      <c r="FF102" s="403">
        <f t="shared" si="200"/>
        <v>0</v>
      </c>
      <c r="FG102" s="403">
        <f t="shared" si="200"/>
        <v>0</v>
      </c>
      <c r="FH102" s="403">
        <f t="shared" si="200"/>
        <v>0</v>
      </c>
      <c r="FI102" s="403">
        <f t="shared" si="200"/>
        <v>0</v>
      </c>
      <c r="FJ102" s="403">
        <f t="shared" si="200"/>
        <v>0</v>
      </c>
      <c r="FK102" s="403">
        <f t="shared" si="200"/>
        <v>0</v>
      </c>
      <c r="FL102" s="403">
        <f t="shared" si="200"/>
        <v>0</v>
      </c>
      <c r="FM102" s="403">
        <f t="shared" si="200"/>
        <v>0</v>
      </c>
      <c r="FN102" s="403">
        <f t="shared" si="200"/>
        <v>0</v>
      </c>
      <c r="FO102" s="403">
        <f t="shared" si="200"/>
        <v>0</v>
      </c>
      <c r="FP102" s="403">
        <f t="shared" si="200"/>
        <v>0</v>
      </c>
      <c r="FQ102" s="403">
        <f t="shared" si="200"/>
        <v>0</v>
      </c>
      <c r="FR102" s="403">
        <f t="shared" si="200"/>
        <v>0</v>
      </c>
      <c r="FS102" s="403">
        <f t="shared" si="200"/>
        <v>0</v>
      </c>
      <c r="FT102" s="403">
        <f t="shared" si="200"/>
        <v>0</v>
      </c>
      <c r="FU102" s="403">
        <f t="shared" si="200"/>
        <v>0</v>
      </c>
      <c r="FV102" s="403">
        <f t="shared" si="200"/>
        <v>0</v>
      </c>
      <c r="FW102" s="403">
        <f t="shared" si="200"/>
        <v>0</v>
      </c>
      <c r="FX102" s="403">
        <f t="shared" si="200"/>
        <v>0</v>
      </c>
      <c r="FY102" s="403">
        <f t="shared" si="200"/>
        <v>0</v>
      </c>
      <c r="FZ102" s="403">
        <f t="shared" si="200"/>
        <v>0</v>
      </c>
      <c r="GA102" s="403">
        <f t="shared" si="200"/>
        <v>0</v>
      </c>
      <c r="GB102" s="403">
        <f t="shared" si="200"/>
        <v>0</v>
      </c>
      <c r="GC102" s="403">
        <f t="shared" si="200"/>
        <v>0</v>
      </c>
      <c r="GD102" s="403">
        <f t="shared" si="200"/>
        <v>0</v>
      </c>
      <c r="GE102" s="403">
        <f t="shared" si="200"/>
        <v>0</v>
      </c>
      <c r="GF102" s="403">
        <f t="shared" si="200"/>
        <v>0</v>
      </c>
      <c r="GG102" s="403">
        <f t="shared" si="200"/>
        <v>0</v>
      </c>
      <c r="GH102" s="403">
        <f t="shared" si="200"/>
        <v>0</v>
      </c>
      <c r="GI102" s="403">
        <f t="shared" si="200"/>
        <v>0</v>
      </c>
      <c r="GJ102" s="403">
        <f t="shared" si="200"/>
        <v>0</v>
      </c>
      <c r="GK102" s="403">
        <f t="shared" si="200"/>
        <v>0</v>
      </c>
      <c r="GL102" s="403">
        <f t="shared" si="200"/>
        <v>0</v>
      </c>
      <c r="GM102" s="403">
        <f t="shared" si="200"/>
        <v>0</v>
      </c>
      <c r="GN102" s="403">
        <f t="shared" si="200"/>
        <v>0</v>
      </c>
      <c r="GO102" s="403">
        <f t="shared" si="200"/>
        <v>0</v>
      </c>
      <c r="GP102" s="403">
        <f t="shared" si="200"/>
        <v>0</v>
      </c>
      <c r="GQ102" s="403"/>
      <c r="GR102" s="403">
        <f t="shared" ref="GR102:JC102" si="201">IF(and($A102-GR$66&gt;=0,$A102-GR$67&lt;0),GR$74,0)</f>
        <v>0</v>
      </c>
      <c r="GS102" s="403">
        <f t="shared" si="201"/>
        <v>410970.5471</v>
      </c>
      <c r="GT102" s="403">
        <f t="shared" si="201"/>
        <v>442194.5919</v>
      </c>
      <c r="GU102" s="403">
        <f t="shared" si="201"/>
        <v>445452.5312</v>
      </c>
      <c r="GV102" s="403">
        <f t="shared" si="201"/>
        <v>0</v>
      </c>
      <c r="GW102" s="403">
        <f t="shared" si="201"/>
        <v>0</v>
      </c>
      <c r="GX102" s="403">
        <f t="shared" si="201"/>
        <v>0</v>
      </c>
      <c r="GY102" s="403">
        <f t="shared" si="201"/>
        <v>0</v>
      </c>
      <c r="GZ102" s="403">
        <f t="shared" si="201"/>
        <v>0</v>
      </c>
      <c r="HA102" s="403">
        <f t="shared" si="201"/>
        <v>0</v>
      </c>
      <c r="HB102" s="403">
        <f t="shared" si="201"/>
        <v>0</v>
      </c>
      <c r="HC102" s="403">
        <f t="shared" si="201"/>
        <v>0</v>
      </c>
      <c r="HD102" s="403">
        <f t="shared" si="201"/>
        <v>0</v>
      </c>
      <c r="HE102" s="403">
        <f t="shared" si="201"/>
        <v>0</v>
      </c>
      <c r="HF102" s="403">
        <f t="shared" si="201"/>
        <v>0</v>
      </c>
      <c r="HG102" s="403">
        <f t="shared" si="201"/>
        <v>0</v>
      </c>
      <c r="HH102" s="403">
        <f t="shared" si="201"/>
        <v>0</v>
      </c>
      <c r="HI102" s="403">
        <f t="shared" si="201"/>
        <v>0</v>
      </c>
      <c r="HJ102" s="403">
        <f t="shared" si="201"/>
        <v>0</v>
      </c>
      <c r="HK102" s="403">
        <f t="shared" si="201"/>
        <v>0</v>
      </c>
      <c r="HL102" s="403">
        <f t="shared" si="201"/>
        <v>0</v>
      </c>
      <c r="HM102" s="403">
        <f t="shared" si="201"/>
        <v>0</v>
      </c>
      <c r="HN102" s="403">
        <f t="shared" si="201"/>
        <v>0</v>
      </c>
      <c r="HO102" s="403">
        <f t="shared" si="201"/>
        <v>0</v>
      </c>
      <c r="HP102" s="403">
        <f t="shared" si="201"/>
        <v>0</v>
      </c>
      <c r="HQ102" s="403">
        <f t="shared" si="201"/>
        <v>0</v>
      </c>
      <c r="HR102" s="403">
        <f t="shared" si="201"/>
        <v>0</v>
      </c>
      <c r="HS102" s="403">
        <f t="shared" si="201"/>
        <v>0</v>
      </c>
      <c r="HT102" s="403">
        <f t="shared" si="201"/>
        <v>0</v>
      </c>
      <c r="HU102" s="403">
        <f t="shared" si="201"/>
        <v>0</v>
      </c>
      <c r="HV102" s="403">
        <f t="shared" si="201"/>
        <v>0</v>
      </c>
      <c r="HW102" s="403">
        <f t="shared" si="201"/>
        <v>0</v>
      </c>
      <c r="HX102" s="403">
        <f t="shared" si="201"/>
        <v>0</v>
      </c>
      <c r="HY102" s="403">
        <f t="shared" si="201"/>
        <v>0</v>
      </c>
      <c r="HZ102" s="403">
        <f t="shared" si="201"/>
        <v>0</v>
      </c>
      <c r="IA102" s="403">
        <f t="shared" si="201"/>
        <v>0</v>
      </c>
      <c r="IB102" s="403">
        <f t="shared" si="201"/>
        <v>0</v>
      </c>
      <c r="IC102" s="403">
        <f t="shared" si="201"/>
        <v>0</v>
      </c>
      <c r="ID102" s="403">
        <f t="shared" si="201"/>
        <v>0</v>
      </c>
      <c r="IE102" s="403">
        <f t="shared" si="201"/>
        <v>0</v>
      </c>
      <c r="IF102" s="403">
        <f t="shared" si="201"/>
        <v>0</v>
      </c>
      <c r="IG102" s="403">
        <f t="shared" si="201"/>
        <v>0</v>
      </c>
      <c r="IH102" s="403">
        <f t="shared" si="201"/>
        <v>0</v>
      </c>
      <c r="II102" s="403">
        <f t="shared" si="201"/>
        <v>0</v>
      </c>
      <c r="IJ102" s="403">
        <f t="shared" si="201"/>
        <v>0</v>
      </c>
      <c r="IK102" s="403">
        <f t="shared" si="201"/>
        <v>0</v>
      </c>
      <c r="IL102" s="403">
        <f t="shared" si="201"/>
        <v>0</v>
      </c>
      <c r="IM102" s="403">
        <f t="shared" si="201"/>
        <v>0</v>
      </c>
      <c r="IN102" s="403">
        <f t="shared" si="201"/>
        <v>0</v>
      </c>
      <c r="IO102" s="403">
        <f t="shared" si="201"/>
        <v>0</v>
      </c>
      <c r="IP102" s="403">
        <f t="shared" si="201"/>
        <v>0</v>
      </c>
      <c r="IQ102" s="403">
        <f t="shared" si="201"/>
        <v>0</v>
      </c>
      <c r="IR102" s="403">
        <f t="shared" si="201"/>
        <v>0</v>
      </c>
      <c r="IS102" s="403">
        <f t="shared" si="201"/>
        <v>0</v>
      </c>
      <c r="IT102" s="403">
        <f t="shared" si="201"/>
        <v>0</v>
      </c>
      <c r="IU102" s="403">
        <f t="shared" si="201"/>
        <v>0</v>
      </c>
      <c r="IV102" s="403">
        <f t="shared" si="201"/>
        <v>0</v>
      </c>
      <c r="IW102" s="403">
        <f t="shared" si="201"/>
        <v>0</v>
      </c>
      <c r="IX102" s="403">
        <f t="shared" si="201"/>
        <v>0</v>
      </c>
      <c r="IY102" s="403">
        <f t="shared" si="201"/>
        <v>0</v>
      </c>
      <c r="IZ102" s="403">
        <f t="shared" si="201"/>
        <v>0</v>
      </c>
      <c r="JA102" s="403">
        <f t="shared" si="201"/>
        <v>0</v>
      </c>
      <c r="JB102" s="403">
        <f t="shared" si="201"/>
        <v>0</v>
      </c>
      <c r="JC102" s="403">
        <f t="shared" si="201"/>
        <v>0</v>
      </c>
      <c r="JD102" s="403"/>
      <c r="JE102" s="403">
        <f t="shared" ref="JE102:LP102" si="202">IF(and($A102-JE$66&gt;=0,$A102-JE$67&lt;0),JE$74,0)</f>
        <v>0</v>
      </c>
      <c r="JF102" s="403">
        <f t="shared" si="202"/>
        <v>0</v>
      </c>
      <c r="JG102" s="403">
        <f t="shared" si="202"/>
        <v>0</v>
      </c>
      <c r="JH102" s="403">
        <f t="shared" si="202"/>
        <v>0</v>
      </c>
      <c r="JI102" s="403">
        <f t="shared" si="202"/>
        <v>0</v>
      </c>
      <c r="JJ102" s="403">
        <f t="shared" si="202"/>
        <v>0</v>
      </c>
      <c r="JK102" s="403">
        <f t="shared" si="202"/>
        <v>0</v>
      </c>
      <c r="JL102" s="403">
        <f t="shared" si="202"/>
        <v>0</v>
      </c>
      <c r="JM102" s="403">
        <f t="shared" si="202"/>
        <v>0</v>
      </c>
      <c r="JN102" s="403">
        <f t="shared" si="202"/>
        <v>0</v>
      </c>
      <c r="JO102" s="403">
        <f t="shared" si="202"/>
        <v>0</v>
      </c>
      <c r="JP102" s="403">
        <f t="shared" si="202"/>
        <v>0</v>
      </c>
      <c r="JQ102" s="403">
        <f t="shared" si="202"/>
        <v>0</v>
      </c>
      <c r="JR102" s="403">
        <f t="shared" si="202"/>
        <v>0</v>
      </c>
      <c r="JS102" s="403">
        <f t="shared" si="202"/>
        <v>0</v>
      </c>
      <c r="JT102" s="403">
        <f t="shared" si="202"/>
        <v>0</v>
      </c>
      <c r="JU102" s="403">
        <f t="shared" si="202"/>
        <v>0</v>
      </c>
      <c r="JV102" s="403">
        <f t="shared" si="202"/>
        <v>0</v>
      </c>
      <c r="JW102" s="403">
        <f t="shared" si="202"/>
        <v>0</v>
      </c>
      <c r="JX102" s="403">
        <f t="shared" si="202"/>
        <v>0</v>
      </c>
      <c r="JY102" s="403">
        <f t="shared" si="202"/>
        <v>0</v>
      </c>
      <c r="JZ102" s="403">
        <f t="shared" si="202"/>
        <v>0</v>
      </c>
      <c r="KA102" s="403">
        <f t="shared" si="202"/>
        <v>0</v>
      </c>
      <c r="KB102" s="403">
        <f t="shared" si="202"/>
        <v>0</v>
      </c>
      <c r="KC102" s="403">
        <f t="shared" si="202"/>
        <v>0</v>
      </c>
      <c r="KD102" s="403">
        <f t="shared" si="202"/>
        <v>0</v>
      </c>
      <c r="KE102" s="403">
        <f t="shared" si="202"/>
        <v>0</v>
      </c>
      <c r="KF102" s="403">
        <f t="shared" si="202"/>
        <v>0</v>
      </c>
      <c r="KG102" s="403">
        <f t="shared" si="202"/>
        <v>0</v>
      </c>
      <c r="KH102" s="403">
        <f t="shared" si="202"/>
        <v>0</v>
      </c>
      <c r="KI102" s="403">
        <f t="shared" si="202"/>
        <v>0</v>
      </c>
      <c r="KJ102" s="403">
        <f t="shared" si="202"/>
        <v>0</v>
      </c>
      <c r="KK102" s="403">
        <f t="shared" si="202"/>
        <v>0</v>
      </c>
      <c r="KL102" s="403">
        <f t="shared" si="202"/>
        <v>0</v>
      </c>
      <c r="KM102" s="403">
        <f t="shared" si="202"/>
        <v>0</v>
      </c>
      <c r="KN102" s="403">
        <f t="shared" si="202"/>
        <v>0</v>
      </c>
      <c r="KO102" s="403">
        <f t="shared" si="202"/>
        <v>0</v>
      </c>
      <c r="KP102" s="403">
        <f t="shared" si="202"/>
        <v>0</v>
      </c>
      <c r="KQ102" s="403">
        <f t="shared" si="202"/>
        <v>0</v>
      </c>
      <c r="KR102" s="403">
        <f t="shared" si="202"/>
        <v>0</v>
      </c>
      <c r="KS102" s="403">
        <f t="shared" si="202"/>
        <v>0</v>
      </c>
      <c r="KT102" s="403">
        <f t="shared" si="202"/>
        <v>0</v>
      </c>
      <c r="KU102" s="403">
        <f t="shared" si="202"/>
        <v>0</v>
      </c>
      <c r="KV102" s="403">
        <f t="shared" si="202"/>
        <v>0</v>
      </c>
      <c r="KW102" s="403">
        <f t="shared" si="202"/>
        <v>0</v>
      </c>
      <c r="KX102" s="403">
        <f t="shared" si="202"/>
        <v>0</v>
      </c>
      <c r="KY102" s="403">
        <f t="shared" si="202"/>
        <v>0</v>
      </c>
      <c r="KZ102" s="403">
        <f t="shared" si="202"/>
        <v>0</v>
      </c>
      <c r="LA102" s="403">
        <f t="shared" si="202"/>
        <v>0</v>
      </c>
      <c r="LB102" s="403">
        <f t="shared" si="202"/>
        <v>0</v>
      </c>
      <c r="LC102" s="403">
        <f t="shared" si="202"/>
        <v>0</v>
      </c>
      <c r="LD102" s="403">
        <f t="shared" si="202"/>
        <v>0</v>
      </c>
      <c r="LE102" s="403">
        <f t="shared" si="202"/>
        <v>0</v>
      </c>
      <c r="LF102" s="403">
        <f t="shared" si="202"/>
        <v>0</v>
      </c>
      <c r="LG102" s="403">
        <f t="shared" si="202"/>
        <v>0</v>
      </c>
      <c r="LH102" s="403">
        <f t="shared" si="202"/>
        <v>0</v>
      </c>
      <c r="LI102" s="403">
        <f t="shared" si="202"/>
        <v>0</v>
      </c>
      <c r="LJ102" s="403">
        <f t="shared" si="202"/>
        <v>0</v>
      </c>
      <c r="LK102" s="403">
        <f t="shared" si="202"/>
        <v>0</v>
      </c>
      <c r="LL102" s="403">
        <f t="shared" si="202"/>
        <v>0</v>
      </c>
      <c r="LM102" s="403">
        <f t="shared" si="202"/>
        <v>0</v>
      </c>
      <c r="LN102" s="403">
        <f t="shared" si="202"/>
        <v>0</v>
      </c>
      <c r="LO102" s="403">
        <f t="shared" si="202"/>
        <v>0</v>
      </c>
      <c r="LP102" s="403">
        <f t="shared" si="202"/>
        <v>0</v>
      </c>
    </row>
    <row r="103">
      <c r="A103" s="331" t="str">
        <f t="shared" si="77"/>
        <v>06-2029</v>
      </c>
      <c r="B103" s="346">
        <f t="shared" si="70"/>
        <v>16856494.38</v>
      </c>
      <c r="C103" s="346">
        <f t="shared" si="71"/>
        <v>2.068189734</v>
      </c>
      <c r="D103" s="346"/>
      <c r="E103" s="403">
        <f t="shared" ref="E103:BP103" si="203">IF(and($A103-E$66&gt;=0,$A103-E$67&lt;0),E$74,0)</f>
        <v>0</v>
      </c>
      <c r="F103" s="403">
        <f t="shared" si="203"/>
        <v>0</v>
      </c>
      <c r="G103" s="403">
        <f t="shared" si="203"/>
        <v>0</v>
      </c>
      <c r="H103" s="403">
        <f t="shared" si="203"/>
        <v>0</v>
      </c>
      <c r="I103" s="403">
        <f t="shared" si="203"/>
        <v>0</v>
      </c>
      <c r="J103" s="403">
        <f t="shared" si="203"/>
        <v>0</v>
      </c>
      <c r="K103" s="403">
        <f t="shared" si="203"/>
        <v>0</v>
      </c>
      <c r="L103" s="403">
        <f t="shared" si="203"/>
        <v>0</v>
      </c>
      <c r="M103" s="403">
        <f t="shared" si="203"/>
        <v>0</v>
      </c>
      <c r="N103" s="403">
        <f t="shared" si="203"/>
        <v>0</v>
      </c>
      <c r="O103" s="403">
        <f t="shared" si="203"/>
        <v>0</v>
      </c>
      <c r="P103" s="403">
        <f t="shared" si="203"/>
        <v>0</v>
      </c>
      <c r="Q103" s="403">
        <f t="shared" si="203"/>
        <v>0</v>
      </c>
      <c r="R103" s="403">
        <f t="shared" si="203"/>
        <v>0</v>
      </c>
      <c r="S103" s="403">
        <f t="shared" si="203"/>
        <v>0</v>
      </c>
      <c r="T103" s="403">
        <f t="shared" si="203"/>
        <v>0</v>
      </c>
      <c r="U103" s="403">
        <f t="shared" si="203"/>
        <v>0</v>
      </c>
      <c r="V103" s="403">
        <f t="shared" si="203"/>
        <v>0</v>
      </c>
      <c r="W103" s="403">
        <f t="shared" si="203"/>
        <v>0</v>
      </c>
      <c r="X103" s="403">
        <f t="shared" si="203"/>
        <v>0</v>
      </c>
      <c r="Y103" s="403">
        <f t="shared" si="203"/>
        <v>0</v>
      </c>
      <c r="Z103" s="403">
        <f t="shared" si="203"/>
        <v>0</v>
      </c>
      <c r="AA103" s="403">
        <f t="shared" si="203"/>
        <v>0</v>
      </c>
      <c r="AB103" s="403">
        <f t="shared" si="203"/>
        <v>0</v>
      </c>
      <c r="AC103" s="403">
        <f t="shared" si="203"/>
        <v>0</v>
      </c>
      <c r="AD103" s="403">
        <f t="shared" si="203"/>
        <v>0</v>
      </c>
      <c r="AE103" s="403">
        <f t="shared" si="203"/>
        <v>0</v>
      </c>
      <c r="AF103" s="403">
        <f t="shared" si="203"/>
        <v>0</v>
      </c>
      <c r="AG103" s="403">
        <f t="shared" si="203"/>
        <v>0</v>
      </c>
      <c r="AH103" s="403">
        <f t="shared" si="203"/>
        <v>0</v>
      </c>
      <c r="AI103" s="403">
        <f t="shared" si="203"/>
        <v>0</v>
      </c>
      <c r="AJ103" s="403">
        <f t="shared" si="203"/>
        <v>0</v>
      </c>
      <c r="AK103" s="403">
        <f t="shared" si="203"/>
        <v>0</v>
      </c>
      <c r="AL103" s="403">
        <f t="shared" si="203"/>
        <v>0</v>
      </c>
      <c r="AM103" s="403">
        <f t="shared" si="203"/>
        <v>0</v>
      </c>
      <c r="AN103" s="403">
        <f t="shared" si="203"/>
        <v>0</v>
      </c>
      <c r="AO103" s="403">
        <f t="shared" si="203"/>
        <v>0</v>
      </c>
      <c r="AP103" s="403">
        <f t="shared" si="203"/>
        <v>0</v>
      </c>
      <c r="AQ103" s="403">
        <f t="shared" si="203"/>
        <v>0</v>
      </c>
      <c r="AR103" s="403">
        <f t="shared" si="203"/>
        <v>0</v>
      </c>
      <c r="AS103" s="403">
        <f t="shared" si="203"/>
        <v>0</v>
      </c>
      <c r="AT103" s="403">
        <f t="shared" si="203"/>
        <v>0</v>
      </c>
      <c r="AU103" s="403">
        <f t="shared" si="203"/>
        <v>0</v>
      </c>
      <c r="AV103" s="403">
        <f t="shared" si="203"/>
        <v>0</v>
      </c>
      <c r="AW103" s="403">
        <f t="shared" si="203"/>
        <v>48000</v>
      </c>
      <c r="AX103" s="403">
        <f t="shared" si="203"/>
        <v>164702</v>
      </c>
      <c r="AY103" s="403">
        <f t="shared" si="203"/>
        <v>223255</v>
      </c>
      <c r="AZ103" s="403">
        <f t="shared" si="203"/>
        <v>72000</v>
      </c>
      <c r="BA103" s="403">
        <f t="shared" si="203"/>
        <v>97799.52</v>
      </c>
      <c r="BB103" s="403">
        <f t="shared" si="203"/>
        <v>242596.66</v>
      </c>
      <c r="BC103" s="403">
        <f t="shared" si="203"/>
        <v>108292.85</v>
      </c>
      <c r="BD103" s="403">
        <f t="shared" si="203"/>
        <v>238900</v>
      </c>
      <c r="BE103" s="403">
        <f t="shared" si="203"/>
        <v>101455.9</v>
      </c>
      <c r="BF103" s="403">
        <f t="shared" si="203"/>
        <v>23511.76</v>
      </c>
      <c r="BG103" s="403">
        <f t="shared" si="203"/>
        <v>20008.84</v>
      </c>
      <c r="BH103" s="403">
        <f t="shared" si="203"/>
        <v>77858.98</v>
      </c>
      <c r="BI103" s="403">
        <f t="shared" si="203"/>
        <v>45000</v>
      </c>
      <c r="BJ103" s="403">
        <f t="shared" si="203"/>
        <v>124565</v>
      </c>
      <c r="BK103" s="403">
        <f t="shared" si="203"/>
        <v>25000</v>
      </c>
      <c r="BL103" s="403">
        <f t="shared" si="203"/>
        <v>29885</v>
      </c>
      <c r="BM103" s="403">
        <f t="shared" si="203"/>
        <v>33809.25</v>
      </c>
      <c r="BN103" s="403">
        <f t="shared" si="203"/>
        <v>10969.85</v>
      </c>
      <c r="BO103" s="403">
        <f t="shared" si="203"/>
        <v>77861.76</v>
      </c>
      <c r="BP103" s="403">
        <f t="shared" si="203"/>
        <v>10058</v>
      </c>
      <c r="BQ103" s="403"/>
      <c r="BR103" s="403">
        <f t="shared" ref="BR103:EC103" si="204">IF(and($A103-BR$66&gt;=0,$A103-BR$67&lt;0),BR$74,0)</f>
        <v>255794.4211</v>
      </c>
      <c r="BS103" s="403">
        <f t="shared" si="204"/>
        <v>0</v>
      </c>
      <c r="BT103" s="403">
        <f t="shared" si="204"/>
        <v>0</v>
      </c>
      <c r="BU103" s="403">
        <f t="shared" si="204"/>
        <v>0</v>
      </c>
      <c r="BV103" s="403">
        <f t="shared" si="204"/>
        <v>0</v>
      </c>
      <c r="BW103" s="403">
        <f t="shared" si="204"/>
        <v>0</v>
      </c>
      <c r="BX103" s="403">
        <f t="shared" si="204"/>
        <v>0</v>
      </c>
      <c r="BY103" s="403">
        <f t="shared" si="204"/>
        <v>212555.7791</v>
      </c>
      <c r="BZ103" s="403">
        <f t="shared" si="204"/>
        <v>198044.1868</v>
      </c>
      <c r="CA103" s="403">
        <f t="shared" si="204"/>
        <v>745030.763</v>
      </c>
      <c r="CB103" s="403">
        <f t="shared" si="204"/>
        <v>0</v>
      </c>
      <c r="CC103" s="403">
        <f t="shared" si="204"/>
        <v>0</v>
      </c>
      <c r="CD103" s="403">
        <f t="shared" si="204"/>
        <v>200215.6501</v>
      </c>
      <c r="CE103" s="403">
        <f t="shared" si="204"/>
        <v>0</v>
      </c>
      <c r="CF103" s="403">
        <f t="shared" si="204"/>
        <v>0</v>
      </c>
      <c r="CG103" s="403">
        <f t="shared" si="204"/>
        <v>399989.3894</v>
      </c>
      <c r="CH103" s="403">
        <f t="shared" si="204"/>
        <v>327715.9227</v>
      </c>
      <c r="CI103" s="403">
        <f t="shared" si="204"/>
        <v>584290.4925</v>
      </c>
      <c r="CJ103" s="403">
        <f t="shared" si="204"/>
        <v>359514.8333</v>
      </c>
      <c r="CK103" s="403">
        <f t="shared" si="204"/>
        <v>405822.1182</v>
      </c>
      <c r="CL103" s="403">
        <f t="shared" si="204"/>
        <v>0</v>
      </c>
      <c r="CM103" s="403">
        <f t="shared" si="204"/>
        <v>0</v>
      </c>
      <c r="CN103" s="403">
        <f t="shared" si="204"/>
        <v>352213.1526</v>
      </c>
      <c r="CO103" s="403">
        <f t="shared" si="204"/>
        <v>306794.8068</v>
      </c>
      <c r="CP103" s="403">
        <f t="shared" si="204"/>
        <v>360850.2344</v>
      </c>
      <c r="CQ103" s="403">
        <f t="shared" si="204"/>
        <v>452743.1592</v>
      </c>
      <c r="CR103" s="403">
        <f t="shared" si="204"/>
        <v>966145.1792</v>
      </c>
      <c r="CS103" s="403">
        <f t="shared" si="204"/>
        <v>237451.2097</v>
      </c>
      <c r="CT103" s="403">
        <f t="shared" si="204"/>
        <v>244994.6872</v>
      </c>
      <c r="CU103" s="403">
        <f t="shared" si="204"/>
        <v>32821.77735</v>
      </c>
      <c r="CV103" s="403">
        <f t="shared" si="204"/>
        <v>334742.8202</v>
      </c>
      <c r="CW103" s="403">
        <f t="shared" si="204"/>
        <v>50829.27688</v>
      </c>
      <c r="CX103" s="403">
        <f t="shared" si="204"/>
        <v>516845.2919</v>
      </c>
      <c r="CY103" s="403">
        <f t="shared" si="204"/>
        <v>10059.25349</v>
      </c>
      <c r="CZ103" s="403">
        <f t="shared" si="204"/>
        <v>295307.771</v>
      </c>
      <c r="DA103" s="403">
        <f t="shared" si="204"/>
        <v>456444.568</v>
      </c>
      <c r="DB103" s="403">
        <f t="shared" si="204"/>
        <v>312484.9938</v>
      </c>
      <c r="DC103" s="403">
        <f t="shared" si="204"/>
        <v>124834.8732</v>
      </c>
      <c r="DD103" s="403">
        <f t="shared" si="204"/>
        <v>318680.1613</v>
      </c>
      <c r="DE103" s="403">
        <f t="shared" si="204"/>
        <v>422954.65</v>
      </c>
      <c r="DF103" s="403">
        <f t="shared" si="204"/>
        <v>487499.5485</v>
      </c>
      <c r="DG103" s="403">
        <f t="shared" si="204"/>
        <v>569448.5124</v>
      </c>
      <c r="DH103" s="403">
        <f t="shared" si="204"/>
        <v>205904.0775</v>
      </c>
      <c r="DI103" s="403">
        <f t="shared" si="204"/>
        <v>196902.4434</v>
      </c>
      <c r="DJ103" s="403">
        <f t="shared" si="204"/>
        <v>0</v>
      </c>
      <c r="DK103" s="403">
        <f t="shared" si="204"/>
        <v>0</v>
      </c>
      <c r="DL103" s="403">
        <f t="shared" si="204"/>
        <v>0</v>
      </c>
      <c r="DM103" s="403">
        <f t="shared" si="204"/>
        <v>0</v>
      </c>
      <c r="DN103" s="403">
        <f t="shared" si="204"/>
        <v>0</v>
      </c>
      <c r="DO103" s="403">
        <f t="shared" si="204"/>
        <v>0</v>
      </c>
      <c r="DP103" s="403">
        <f t="shared" si="204"/>
        <v>0</v>
      </c>
      <c r="DQ103" s="403">
        <f t="shared" si="204"/>
        <v>0</v>
      </c>
      <c r="DR103" s="403">
        <f t="shared" si="204"/>
        <v>0</v>
      </c>
      <c r="DS103" s="403">
        <f t="shared" si="204"/>
        <v>0</v>
      </c>
      <c r="DT103" s="403">
        <f t="shared" si="204"/>
        <v>0</v>
      </c>
      <c r="DU103" s="403">
        <f t="shared" si="204"/>
        <v>0</v>
      </c>
      <c r="DV103" s="403">
        <f t="shared" si="204"/>
        <v>0</v>
      </c>
      <c r="DW103" s="403">
        <f t="shared" si="204"/>
        <v>0</v>
      </c>
      <c r="DX103" s="403">
        <f t="shared" si="204"/>
        <v>0</v>
      </c>
      <c r="DY103" s="403">
        <f t="shared" si="204"/>
        <v>0</v>
      </c>
      <c r="DZ103" s="403">
        <f t="shared" si="204"/>
        <v>0</v>
      </c>
      <c r="EA103" s="403">
        <f t="shared" si="204"/>
        <v>0</v>
      </c>
      <c r="EB103" s="403">
        <f t="shared" si="204"/>
        <v>0</v>
      </c>
      <c r="EC103" s="403">
        <f t="shared" si="204"/>
        <v>0</v>
      </c>
      <c r="EE103" s="403">
        <f t="shared" ref="EE103:GP103" si="205">IF(and($A103-EE$66&gt;=0,$A103-EE$67&lt;0),EE$74,0)</f>
        <v>0</v>
      </c>
      <c r="EF103" s="403">
        <f t="shared" si="205"/>
        <v>0</v>
      </c>
      <c r="EG103" s="403">
        <f t="shared" si="205"/>
        <v>0</v>
      </c>
      <c r="EH103" s="403">
        <f t="shared" si="205"/>
        <v>0</v>
      </c>
      <c r="EI103" s="403">
        <f t="shared" si="205"/>
        <v>296164.2291</v>
      </c>
      <c r="EJ103" s="403">
        <f t="shared" si="205"/>
        <v>267719.2721</v>
      </c>
      <c r="EK103" s="403">
        <f t="shared" si="205"/>
        <v>348882.0069</v>
      </c>
      <c r="EL103" s="403">
        <f t="shared" si="205"/>
        <v>0</v>
      </c>
      <c r="EM103" s="403">
        <f t="shared" si="205"/>
        <v>0</v>
      </c>
      <c r="EN103" s="403">
        <f t="shared" si="205"/>
        <v>0</v>
      </c>
      <c r="EO103" s="403">
        <f t="shared" si="205"/>
        <v>477210.6697</v>
      </c>
      <c r="EP103" s="403">
        <f t="shared" si="205"/>
        <v>220302.8173</v>
      </c>
      <c r="EQ103" s="403">
        <f t="shared" si="205"/>
        <v>0</v>
      </c>
      <c r="ER103" s="403">
        <f t="shared" si="205"/>
        <v>463470.7479</v>
      </c>
      <c r="ES103" s="403">
        <f t="shared" si="205"/>
        <v>562557.9206</v>
      </c>
      <c r="ET103" s="403">
        <f t="shared" si="205"/>
        <v>0</v>
      </c>
      <c r="EU103" s="403">
        <f t="shared" si="205"/>
        <v>0</v>
      </c>
      <c r="EV103" s="403">
        <f t="shared" si="205"/>
        <v>0</v>
      </c>
      <c r="EW103" s="403">
        <f t="shared" si="205"/>
        <v>0</v>
      </c>
      <c r="EX103" s="403">
        <f t="shared" si="205"/>
        <v>0</v>
      </c>
      <c r="EY103" s="403">
        <f t="shared" si="205"/>
        <v>198902.7654</v>
      </c>
      <c r="EZ103" s="403">
        <f t="shared" si="205"/>
        <v>1209.906193</v>
      </c>
      <c r="FA103" s="403">
        <f t="shared" si="205"/>
        <v>0</v>
      </c>
      <c r="FB103" s="403">
        <f t="shared" si="205"/>
        <v>0</v>
      </c>
      <c r="FC103" s="403">
        <f t="shared" si="205"/>
        <v>0</v>
      </c>
      <c r="FD103" s="403">
        <f t="shared" si="205"/>
        <v>0</v>
      </c>
      <c r="FE103" s="403">
        <f t="shared" si="205"/>
        <v>0</v>
      </c>
      <c r="FF103" s="403">
        <f t="shared" si="205"/>
        <v>0</v>
      </c>
      <c r="FG103" s="403">
        <f t="shared" si="205"/>
        <v>0</v>
      </c>
      <c r="FH103" s="403">
        <f t="shared" si="205"/>
        <v>0</v>
      </c>
      <c r="FI103" s="403">
        <f t="shared" si="205"/>
        <v>0</v>
      </c>
      <c r="FJ103" s="403">
        <f t="shared" si="205"/>
        <v>0</v>
      </c>
      <c r="FK103" s="403">
        <f t="shared" si="205"/>
        <v>0</v>
      </c>
      <c r="FL103" s="403">
        <f t="shared" si="205"/>
        <v>0</v>
      </c>
      <c r="FM103" s="403">
        <f t="shared" si="205"/>
        <v>0</v>
      </c>
      <c r="FN103" s="403">
        <f t="shared" si="205"/>
        <v>0</v>
      </c>
      <c r="FO103" s="403">
        <f t="shared" si="205"/>
        <v>0</v>
      </c>
      <c r="FP103" s="403">
        <f t="shared" si="205"/>
        <v>0</v>
      </c>
      <c r="FQ103" s="403">
        <f t="shared" si="205"/>
        <v>0</v>
      </c>
      <c r="FR103" s="403">
        <f t="shared" si="205"/>
        <v>0</v>
      </c>
      <c r="FS103" s="403">
        <f t="shared" si="205"/>
        <v>0</v>
      </c>
      <c r="FT103" s="403">
        <f t="shared" si="205"/>
        <v>0</v>
      </c>
      <c r="FU103" s="403">
        <f t="shared" si="205"/>
        <v>0</v>
      </c>
      <c r="FV103" s="403">
        <f t="shared" si="205"/>
        <v>0</v>
      </c>
      <c r="FW103" s="403">
        <f t="shared" si="205"/>
        <v>0</v>
      </c>
      <c r="FX103" s="403">
        <f t="shared" si="205"/>
        <v>0</v>
      </c>
      <c r="FY103" s="403">
        <f t="shared" si="205"/>
        <v>0</v>
      </c>
      <c r="FZ103" s="403">
        <f t="shared" si="205"/>
        <v>0</v>
      </c>
      <c r="GA103" s="403">
        <f t="shared" si="205"/>
        <v>0</v>
      </c>
      <c r="GB103" s="403">
        <f t="shared" si="205"/>
        <v>0</v>
      </c>
      <c r="GC103" s="403">
        <f t="shared" si="205"/>
        <v>0</v>
      </c>
      <c r="GD103" s="403">
        <f t="shared" si="205"/>
        <v>0</v>
      </c>
      <c r="GE103" s="403">
        <f t="shared" si="205"/>
        <v>0</v>
      </c>
      <c r="GF103" s="403">
        <f t="shared" si="205"/>
        <v>0</v>
      </c>
      <c r="GG103" s="403">
        <f t="shared" si="205"/>
        <v>0</v>
      </c>
      <c r="GH103" s="403">
        <f t="shared" si="205"/>
        <v>0</v>
      </c>
      <c r="GI103" s="403">
        <f t="shared" si="205"/>
        <v>0</v>
      </c>
      <c r="GJ103" s="403">
        <f t="shared" si="205"/>
        <v>0</v>
      </c>
      <c r="GK103" s="403">
        <f t="shared" si="205"/>
        <v>0</v>
      </c>
      <c r="GL103" s="403">
        <f t="shared" si="205"/>
        <v>0</v>
      </c>
      <c r="GM103" s="403">
        <f t="shared" si="205"/>
        <v>0</v>
      </c>
      <c r="GN103" s="403">
        <f t="shared" si="205"/>
        <v>0</v>
      </c>
      <c r="GO103" s="403">
        <f t="shared" si="205"/>
        <v>0</v>
      </c>
      <c r="GP103" s="403">
        <f t="shared" si="205"/>
        <v>0</v>
      </c>
      <c r="GQ103" s="403"/>
      <c r="GR103" s="403">
        <f t="shared" ref="GR103:JC103" si="206">IF(and($A103-GR$66&gt;=0,$A103-GR$67&lt;0),GR$74,0)</f>
        <v>0</v>
      </c>
      <c r="GS103" s="403">
        <f t="shared" si="206"/>
        <v>410970.5471</v>
      </c>
      <c r="GT103" s="403">
        <f t="shared" si="206"/>
        <v>442194.5919</v>
      </c>
      <c r="GU103" s="403">
        <f t="shared" si="206"/>
        <v>445452.5312</v>
      </c>
      <c r="GV103" s="403">
        <f t="shared" si="206"/>
        <v>0</v>
      </c>
      <c r="GW103" s="403">
        <f t="shared" si="206"/>
        <v>0</v>
      </c>
      <c r="GX103" s="403">
        <f t="shared" si="206"/>
        <v>0</v>
      </c>
      <c r="GY103" s="403">
        <f t="shared" si="206"/>
        <v>0</v>
      </c>
      <c r="GZ103" s="403">
        <f t="shared" si="206"/>
        <v>0</v>
      </c>
      <c r="HA103" s="403">
        <f t="shared" si="206"/>
        <v>0</v>
      </c>
      <c r="HB103" s="403">
        <f t="shared" si="206"/>
        <v>0</v>
      </c>
      <c r="HC103" s="403">
        <f t="shared" si="206"/>
        <v>0</v>
      </c>
      <c r="HD103" s="403">
        <f t="shared" si="206"/>
        <v>0</v>
      </c>
      <c r="HE103" s="403">
        <f t="shared" si="206"/>
        <v>0</v>
      </c>
      <c r="HF103" s="403">
        <f t="shared" si="206"/>
        <v>0</v>
      </c>
      <c r="HG103" s="403">
        <f t="shared" si="206"/>
        <v>0</v>
      </c>
      <c r="HH103" s="403">
        <f t="shared" si="206"/>
        <v>0</v>
      </c>
      <c r="HI103" s="403">
        <f t="shared" si="206"/>
        <v>0</v>
      </c>
      <c r="HJ103" s="403">
        <f t="shared" si="206"/>
        <v>0</v>
      </c>
      <c r="HK103" s="403">
        <f t="shared" si="206"/>
        <v>0</v>
      </c>
      <c r="HL103" s="403">
        <f t="shared" si="206"/>
        <v>0</v>
      </c>
      <c r="HM103" s="403">
        <f t="shared" si="206"/>
        <v>0</v>
      </c>
      <c r="HN103" s="403">
        <f t="shared" si="206"/>
        <v>0</v>
      </c>
      <c r="HO103" s="403">
        <f t="shared" si="206"/>
        <v>0</v>
      </c>
      <c r="HP103" s="403">
        <f t="shared" si="206"/>
        <v>0</v>
      </c>
      <c r="HQ103" s="403">
        <f t="shared" si="206"/>
        <v>0</v>
      </c>
      <c r="HR103" s="403">
        <f t="shared" si="206"/>
        <v>0</v>
      </c>
      <c r="HS103" s="403">
        <f t="shared" si="206"/>
        <v>0</v>
      </c>
      <c r="HT103" s="403">
        <f t="shared" si="206"/>
        <v>0</v>
      </c>
      <c r="HU103" s="403">
        <f t="shared" si="206"/>
        <v>0</v>
      </c>
      <c r="HV103" s="403">
        <f t="shared" si="206"/>
        <v>0</v>
      </c>
      <c r="HW103" s="403">
        <f t="shared" si="206"/>
        <v>0</v>
      </c>
      <c r="HX103" s="403">
        <f t="shared" si="206"/>
        <v>0</v>
      </c>
      <c r="HY103" s="403">
        <f t="shared" si="206"/>
        <v>0</v>
      </c>
      <c r="HZ103" s="403">
        <f t="shared" si="206"/>
        <v>0</v>
      </c>
      <c r="IA103" s="403">
        <f t="shared" si="206"/>
        <v>0</v>
      </c>
      <c r="IB103" s="403">
        <f t="shared" si="206"/>
        <v>0</v>
      </c>
      <c r="IC103" s="403">
        <f t="shared" si="206"/>
        <v>0</v>
      </c>
      <c r="ID103" s="403">
        <f t="shared" si="206"/>
        <v>0</v>
      </c>
      <c r="IE103" s="403">
        <f t="shared" si="206"/>
        <v>0</v>
      </c>
      <c r="IF103" s="403">
        <f t="shared" si="206"/>
        <v>0</v>
      </c>
      <c r="IG103" s="403">
        <f t="shared" si="206"/>
        <v>0</v>
      </c>
      <c r="IH103" s="403">
        <f t="shared" si="206"/>
        <v>0</v>
      </c>
      <c r="II103" s="403">
        <f t="shared" si="206"/>
        <v>0</v>
      </c>
      <c r="IJ103" s="403">
        <f t="shared" si="206"/>
        <v>0</v>
      </c>
      <c r="IK103" s="403">
        <f t="shared" si="206"/>
        <v>0</v>
      </c>
      <c r="IL103" s="403">
        <f t="shared" si="206"/>
        <v>0</v>
      </c>
      <c r="IM103" s="403">
        <f t="shared" si="206"/>
        <v>0</v>
      </c>
      <c r="IN103" s="403">
        <f t="shared" si="206"/>
        <v>0</v>
      </c>
      <c r="IO103" s="403">
        <f t="shared" si="206"/>
        <v>0</v>
      </c>
      <c r="IP103" s="403">
        <f t="shared" si="206"/>
        <v>0</v>
      </c>
      <c r="IQ103" s="403">
        <f t="shared" si="206"/>
        <v>0</v>
      </c>
      <c r="IR103" s="403">
        <f t="shared" si="206"/>
        <v>0</v>
      </c>
      <c r="IS103" s="403">
        <f t="shared" si="206"/>
        <v>0</v>
      </c>
      <c r="IT103" s="403">
        <f t="shared" si="206"/>
        <v>0</v>
      </c>
      <c r="IU103" s="403">
        <f t="shared" si="206"/>
        <v>0</v>
      </c>
      <c r="IV103" s="403">
        <f t="shared" si="206"/>
        <v>0</v>
      </c>
      <c r="IW103" s="403">
        <f t="shared" si="206"/>
        <v>0</v>
      </c>
      <c r="IX103" s="403">
        <f t="shared" si="206"/>
        <v>0</v>
      </c>
      <c r="IY103" s="403">
        <f t="shared" si="206"/>
        <v>0</v>
      </c>
      <c r="IZ103" s="403">
        <f t="shared" si="206"/>
        <v>0</v>
      </c>
      <c r="JA103" s="403">
        <f t="shared" si="206"/>
        <v>0</v>
      </c>
      <c r="JB103" s="403">
        <f t="shared" si="206"/>
        <v>0</v>
      </c>
      <c r="JC103" s="403">
        <f t="shared" si="206"/>
        <v>0</v>
      </c>
      <c r="JD103" s="403"/>
      <c r="JE103" s="403">
        <f t="shared" ref="JE103:LP103" si="207">IF(and($A103-JE$66&gt;=0,$A103-JE$67&lt;0),JE$74,0)</f>
        <v>0</v>
      </c>
      <c r="JF103" s="403">
        <f t="shared" si="207"/>
        <v>0</v>
      </c>
      <c r="JG103" s="403">
        <f t="shared" si="207"/>
        <v>0</v>
      </c>
      <c r="JH103" s="403">
        <f t="shared" si="207"/>
        <v>0</v>
      </c>
      <c r="JI103" s="403">
        <f t="shared" si="207"/>
        <v>0</v>
      </c>
      <c r="JJ103" s="403">
        <f t="shared" si="207"/>
        <v>0</v>
      </c>
      <c r="JK103" s="403">
        <f t="shared" si="207"/>
        <v>0</v>
      </c>
      <c r="JL103" s="403">
        <f t="shared" si="207"/>
        <v>0</v>
      </c>
      <c r="JM103" s="403">
        <f t="shared" si="207"/>
        <v>0</v>
      </c>
      <c r="JN103" s="403">
        <f t="shared" si="207"/>
        <v>0</v>
      </c>
      <c r="JO103" s="403">
        <f t="shared" si="207"/>
        <v>0</v>
      </c>
      <c r="JP103" s="403">
        <f t="shared" si="207"/>
        <v>0</v>
      </c>
      <c r="JQ103" s="403">
        <f t="shared" si="207"/>
        <v>0</v>
      </c>
      <c r="JR103" s="403">
        <f t="shared" si="207"/>
        <v>0</v>
      </c>
      <c r="JS103" s="403">
        <f t="shared" si="207"/>
        <v>0</v>
      </c>
      <c r="JT103" s="403">
        <f t="shared" si="207"/>
        <v>0</v>
      </c>
      <c r="JU103" s="403">
        <f t="shared" si="207"/>
        <v>0</v>
      </c>
      <c r="JV103" s="403">
        <f t="shared" si="207"/>
        <v>0</v>
      </c>
      <c r="JW103" s="403">
        <f t="shared" si="207"/>
        <v>0</v>
      </c>
      <c r="JX103" s="403">
        <f t="shared" si="207"/>
        <v>0</v>
      </c>
      <c r="JY103" s="403">
        <f t="shared" si="207"/>
        <v>0</v>
      </c>
      <c r="JZ103" s="403">
        <f t="shared" si="207"/>
        <v>0</v>
      </c>
      <c r="KA103" s="403">
        <f t="shared" si="207"/>
        <v>0</v>
      </c>
      <c r="KB103" s="403">
        <f t="shared" si="207"/>
        <v>0</v>
      </c>
      <c r="KC103" s="403">
        <f t="shared" si="207"/>
        <v>0</v>
      </c>
      <c r="KD103" s="403">
        <f t="shared" si="207"/>
        <v>0</v>
      </c>
      <c r="KE103" s="403">
        <f t="shared" si="207"/>
        <v>0</v>
      </c>
      <c r="KF103" s="403">
        <f t="shared" si="207"/>
        <v>0</v>
      </c>
      <c r="KG103" s="403">
        <f t="shared" si="207"/>
        <v>0</v>
      </c>
      <c r="KH103" s="403">
        <f t="shared" si="207"/>
        <v>0</v>
      </c>
      <c r="KI103" s="403">
        <f t="shared" si="207"/>
        <v>0</v>
      </c>
      <c r="KJ103" s="403">
        <f t="shared" si="207"/>
        <v>0</v>
      </c>
      <c r="KK103" s="403">
        <f t="shared" si="207"/>
        <v>0</v>
      </c>
      <c r="KL103" s="403">
        <f t="shared" si="207"/>
        <v>0</v>
      </c>
      <c r="KM103" s="403">
        <f t="shared" si="207"/>
        <v>0</v>
      </c>
      <c r="KN103" s="403">
        <f t="shared" si="207"/>
        <v>0</v>
      </c>
      <c r="KO103" s="403">
        <f t="shared" si="207"/>
        <v>0</v>
      </c>
      <c r="KP103" s="403">
        <f t="shared" si="207"/>
        <v>0</v>
      </c>
      <c r="KQ103" s="403">
        <f t="shared" si="207"/>
        <v>0</v>
      </c>
      <c r="KR103" s="403">
        <f t="shared" si="207"/>
        <v>0</v>
      </c>
      <c r="KS103" s="403">
        <f t="shared" si="207"/>
        <v>0</v>
      </c>
      <c r="KT103" s="403">
        <f t="shared" si="207"/>
        <v>0</v>
      </c>
      <c r="KU103" s="403">
        <f t="shared" si="207"/>
        <v>0</v>
      </c>
      <c r="KV103" s="403">
        <f t="shared" si="207"/>
        <v>0</v>
      </c>
      <c r="KW103" s="403">
        <f t="shared" si="207"/>
        <v>0</v>
      </c>
      <c r="KX103" s="403">
        <f t="shared" si="207"/>
        <v>0</v>
      </c>
      <c r="KY103" s="403">
        <f t="shared" si="207"/>
        <v>0</v>
      </c>
      <c r="KZ103" s="403">
        <f t="shared" si="207"/>
        <v>0</v>
      </c>
      <c r="LA103" s="403">
        <f t="shared" si="207"/>
        <v>0</v>
      </c>
      <c r="LB103" s="403">
        <f t="shared" si="207"/>
        <v>0</v>
      </c>
      <c r="LC103" s="403">
        <f t="shared" si="207"/>
        <v>0</v>
      </c>
      <c r="LD103" s="403">
        <f t="shared" si="207"/>
        <v>0</v>
      </c>
      <c r="LE103" s="403">
        <f t="shared" si="207"/>
        <v>0</v>
      </c>
      <c r="LF103" s="403">
        <f t="shared" si="207"/>
        <v>0</v>
      </c>
      <c r="LG103" s="403">
        <f t="shared" si="207"/>
        <v>0</v>
      </c>
      <c r="LH103" s="403">
        <f t="shared" si="207"/>
        <v>0</v>
      </c>
      <c r="LI103" s="403">
        <f t="shared" si="207"/>
        <v>0</v>
      </c>
      <c r="LJ103" s="403">
        <f t="shared" si="207"/>
        <v>0</v>
      </c>
      <c r="LK103" s="403">
        <f t="shared" si="207"/>
        <v>0</v>
      </c>
      <c r="LL103" s="403">
        <f t="shared" si="207"/>
        <v>0</v>
      </c>
      <c r="LM103" s="403">
        <f t="shared" si="207"/>
        <v>0</v>
      </c>
      <c r="LN103" s="403">
        <f t="shared" si="207"/>
        <v>0</v>
      </c>
      <c r="LO103" s="403">
        <f t="shared" si="207"/>
        <v>0</v>
      </c>
      <c r="LP103" s="403">
        <f t="shared" si="207"/>
        <v>0</v>
      </c>
    </row>
    <row r="104">
      <c r="A104" s="331" t="str">
        <f t="shared" si="77"/>
        <v>09-2029</v>
      </c>
      <c r="B104" s="346">
        <f t="shared" si="70"/>
        <v>17085867.45</v>
      </c>
      <c r="C104" s="346">
        <f t="shared" si="71"/>
        <v>2.09633242</v>
      </c>
      <c r="D104" s="346"/>
      <c r="E104" s="403">
        <f t="shared" ref="E104:BP104" si="208">IF(and($A104-E$66&gt;=0,$A104-E$67&lt;0),E$74,0)</f>
        <v>0</v>
      </c>
      <c r="F104" s="403">
        <f t="shared" si="208"/>
        <v>0</v>
      </c>
      <c r="G104" s="403">
        <f t="shared" si="208"/>
        <v>0</v>
      </c>
      <c r="H104" s="403">
        <f t="shared" si="208"/>
        <v>0</v>
      </c>
      <c r="I104" s="403">
        <f t="shared" si="208"/>
        <v>0</v>
      </c>
      <c r="J104" s="403">
        <f t="shared" si="208"/>
        <v>0</v>
      </c>
      <c r="K104" s="403">
        <f t="shared" si="208"/>
        <v>0</v>
      </c>
      <c r="L104" s="403">
        <f t="shared" si="208"/>
        <v>0</v>
      </c>
      <c r="M104" s="403">
        <f t="shared" si="208"/>
        <v>0</v>
      </c>
      <c r="N104" s="403">
        <f t="shared" si="208"/>
        <v>0</v>
      </c>
      <c r="O104" s="403">
        <f t="shared" si="208"/>
        <v>0</v>
      </c>
      <c r="P104" s="403">
        <f t="shared" si="208"/>
        <v>0</v>
      </c>
      <c r="Q104" s="403">
        <f t="shared" si="208"/>
        <v>0</v>
      </c>
      <c r="R104" s="403">
        <f t="shared" si="208"/>
        <v>0</v>
      </c>
      <c r="S104" s="403">
        <f t="shared" si="208"/>
        <v>0</v>
      </c>
      <c r="T104" s="403">
        <f t="shared" si="208"/>
        <v>0</v>
      </c>
      <c r="U104" s="403">
        <f t="shared" si="208"/>
        <v>0</v>
      </c>
      <c r="V104" s="403">
        <f t="shared" si="208"/>
        <v>0</v>
      </c>
      <c r="W104" s="403">
        <f t="shared" si="208"/>
        <v>0</v>
      </c>
      <c r="X104" s="403">
        <f t="shared" si="208"/>
        <v>0</v>
      </c>
      <c r="Y104" s="403">
        <f t="shared" si="208"/>
        <v>0</v>
      </c>
      <c r="Z104" s="403">
        <f t="shared" si="208"/>
        <v>0</v>
      </c>
      <c r="AA104" s="403">
        <f t="shared" si="208"/>
        <v>0</v>
      </c>
      <c r="AB104" s="403">
        <f t="shared" si="208"/>
        <v>0</v>
      </c>
      <c r="AC104" s="403">
        <f t="shared" si="208"/>
        <v>0</v>
      </c>
      <c r="AD104" s="403">
        <f t="shared" si="208"/>
        <v>0</v>
      </c>
      <c r="AE104" s="403">
        <f t="shared" si="208"/>
        <v>0</v>
      </c>
      <c r="AF104" s="403">
        <f t="shared" si="208"/>
        <v>0</v>
      </c>
      <c r="AG104" s="403">
        <f t="shared" si="208"/>
        <v>0</v>
      </c>
      <c r="AH104" s="403">
        <f t="shared" si="208"/>
        <v>0</v>
      </c>
      <c r="AI104" s="403">
        <f t="shared" si="208"/>
        <v>0</v>
      </c>
      <c r="AJ104" s="403">
        <f t="shared" si="208"/>
        <v>0</v>
      </c>
      <c r="AK104" s="403">
        <f t="shared" si="208"/>
        <v>0</v>
      </c>
      <c r="AL104" s="403">
        <f t="shared" si="208"/>
        <v>0</v>
      </c>
      <c r="AM104" s="403">
        <f t="shared" si="208"/>
        <v>0</v>
      </c>
      <c r="AN104" s="403">
        <f t="shared" si="208"/>
        <v>0</v>
      </c>
      <c r="AO104" s="403">
        <f t="shared" si="208"/>
        <v>0</v>
      </c>
      <c r="AP104" s="403">
        <f t="shared" si="208"/>
        <v>0</v>
      </c>
      <c r="AQ104" s="403">
        <f t="shared" si="208"/>
        <v>0</v>
      </c>
      <c r="AR104" s="403">
        <f t="shared" si="208"/>
        <v>0</v>
      </c>
      <c r="AS104" s="403">
        <f t="shared" si="208"/>
        <v>0</v>
      </c>
      <c r="AT104" s="403">
        <f t="shared" si="208"/>
        <v>0</v>
      </c>
      <c r="AU104" s="403">
        <f t="shared" si="208"/>
        <v>0</v>
      </c>
      <c r="AV104" s="403">
        <f t="shared" si="208"/>
        <v>0</v>
      </c>
      <c r="AW104" s="403">
        <f t="shared" si="208"/>
        <v>0</v>
      </c>
      <c r="AX104" s="403">
        <f t="shared" si="208"/>
        <v>164702</v>
      </c>
      <c r="AY104" s="403">
        <f t="shared" si="208"/>
        <v>223255</v>
      </c>
      <c r="AZ104" s="403">
        <f t="shared" si="208"/>
        <v>72000</v>
      </c>
      <c r="BA104" s="403">
        <f t="shared" si="208"/>
        <v>97799.52</v>
      </c>
      <c r="BB104" s="403">
        <f t="shared" si="208"/>
        <v>242596.66</v>
      </c>
      <c r="BC104" s="403">
        <f t="shared" si="208"/>
        <v>108292.85</v>
      </c>
      <c r="BD104" s="403">
        <f t="shared" si="208"/>
        <v>238900</v>
      </c>
      <c r="BE104" s="403">
        <f t="shared" si="208"/>
        <v>101455.9</v>
      </c>
      <c r="BF104" s="403">
        <f t="shared" si="208"/>
        <v>23511.76</v>
      </c>
      <c r="BG104" s="403">
        <f t="shared" si="208"/>
        <v>20008.84</v>
      </c>
      <c r="BH104" s="403">
        <f t="shared" si="208"/>
        <v>77858.98</v>
      </c>
      <c r="BI104" s="403">
        <f t="shared" si="208"/>
        <v>45000</v>
      </c>
      <c r="BJ104" s="403">
        <f t="shared" si="208"/>
        <v>124565</v>
      </c>
      <c r="BK104" s="403">
        <f t="shared" si="208"/>
        <v>25000</v>
      </c>
      <c r="BL104" s="403">
        <f t="shared" si="208"/>
        <v>29885</v>
      </c>
      <c r="BM104" s="403">
        <f t="shared" si="208"/>
        <v>33809.25</v>
      </c>
      <c r="BN104" s="403">
        <f t="shared" si="208"/>
        <v>10969.85</v>
      </c>
      <c r="BO104" s="403">
        <f t="shared" si="208"/>
        <v>77861.76</v>
      </c>
      <c r="BP104" s="403">
        <f t="shared" si="208"/>
        <v>10058</v>
      </c>
      <c r="BQ104" s="403"/>
      <c r="BR104" s="403">
        <f t="shared" ref="BR104:EC104" si="209">IF(and($A104-BR$66&gt;=0,$A104-BR$67&lt;0),BR$74,0)</f>
        <v>255794.4211</v>
      </c>
      <c r="BS104" s="403">
        <f t="shared" si="209"/>
        <v>0</v>
      </c>
      <c r="BT104" s="403">
        <f t="shared" si="209"/>
        <v>0</v>
      </c>
      <c r="BU104" s="403">
        <f t="shared" si="209"/>
        <v>0</v>
      </c>
      <c r="BV104" s="403">
        <f t="shared" si="209"/>
        <v>0</v>
      </c>
      <c r="BW104" s="403">
        <f t="shared" si="209"/>
        <v>0</v>
      </c>
      <c r="BX104" s="403">
        <f t="shared" si="209"/>
        <v>0</v>
      </c>
      <c r="BY104" s="403">
        <f t="shared" si="209"/>
        <v>212555.7791</v>
      </c>
      <c r="BZ104" s="403">
        <f t="shared" si="209"/>
        <v>198044.1868</v>
      </c>
      <c r="CA104" s="403">
        <f t="shared" si="209"/>
        <v>745030.763</v>
      </c>
      <c r="CB104" s="403">
        <f t="shared" si="209"/>
        <v>0</v>
      </c>
      <c r="CC104" s="403">
        <f t="shared" si="209"/>
        <v>0</v>
      </c>
      <c r="CD104" s="403">
        <f t="shared" si="209"/>
        <v>200215.6501</v>
      </c>
      <c r="CE104" s="403">
        <f t="shared" si="209"/>
        <v>0</v>
      </c>
      <c r="CF104" s="403">
        <f t="shared" si="209"/>
        <v>0</v>
      </c>
      <c r="CG104" s="403">
        <f t="shared" si="209"/>
        <v>399989.3894</v>
      </c>
      <c r="CH104" s="403">
        <f t="shared" si="209"/>
        <v>0</v>
      </c>
      <c r="CI104" s="403">
        <f t="shared" si="209"/>
        <v>584290.4925</v>
      </c>
      <c r="CJ104" s="403">
        <f t="shared" si="209"/>
        <v>359514.8333</v>
      </c>
      <c r="CK104" s="403">
        <f t="shared" si="209"/>
        <v>405822.1182</v>
      </c>
      <c r="CL104" s="403">
        <f t="shared" si="209"/>
        <v>0</v>
      </c>
      <c r="CM104" s="403">
        <f t="shared" si="209"/>
        <v>0</v>
      </c>
      <c r="CN104" s="403">
        <f t="shared" si="209"/>
        <v>352213.1526</v>
      </c>
      <c r="CO104" s="403">
        <f t="shared" si="209"/>
        <v>306794.8068</v>
      </c>
      <c r="CP104" s="403">
        <f t="shared" si="209"/>
        <v>360850.2344</v>
      </c>
      <c r="CQ104" s="403">
        <f t="shared" si="209"/>
        <v>452743.1592</v>
      </c>
      <c r="CR104" s="403">
        <f t="shared" si="209"/>
        <v>966145.1792</v>
      </c>
      <c r="CS104" s="403">
        <f t="shared" si="209"/>
        <v>237451.2097</v>
      </c>
      <c r="CT104" s="403">
        <f t="shared" si="209"/>
        <v>244994.6872</v>
      </c>
      <c r="CU104" s="403">
        <f t="shared" si="209"/>
        <v>32821.77735</v>
      </c>
      <c r="CV104" s="403">
        <f t="shared" si="209"/>
        <v>334742.8202</v>
      </c>
      <c r="CW104" s="403">
        <f t="shared" si="209"/>
        <v>50829.27688</v>
      </c>
      <c r="CX104" s="403">
        <f t="shared" si="209"/>
        <v>516845.2919</v>
      </c>
      <c r="CY104" s="403">
        <f t="shared" si="209"/>
        <v>10059.25349</v>
      </c>
      <c r="CZ104" s="403">
        <f t="shared" si="209"/>
        <v>295307.771</v>
      </c>
      <c r="DA104" s="403">
        <f t="shared" si="209"/>
        <v>456444.568</v>
      </c>
      <c r="DB104" s="403">
        <f t="shared" si="209"/>
        <v>312484.9938</v>
      </c>
      <c r="DC104" s="403">
        <f t="shared" si="209"/>
        <v>124834.8732</v>
      </c>
      <c r="DD104" s="403">
        <f t="shared" si="209"/>
        <v>318680.1613</v>
      </c>
      <c r="DE104" s="403">
        <f t="shared" si="209"/>
        <v>422954.65</v>
      </c>
      <c r="DF104" s="403">
        <f t="shared" si="209"/>
        <v>487499.5485</v>
      </c>
      <c r="DG104" s="403">
        <f t="shared" si="209"/>
        <v>569448.5124</v>
      </c>
      <c r="DH104" s="403">
        <f t="shared" si="209"/>
        <v>205904.0775</v>
      </c>
      <c r="DI104" s="403">
        <f t="shared" si="209"/>
        <v>196902.4434</v>
      </c>
      <c r="DJ104" s="403">
        <f t="shared" si="209"/>
        <v>56011.09095</v>
      </c>
      <c r="DK104" s="403">
        <f t="shared" si="209"/>
        <v>0</v>
      </c>
      <c r="DL104" s="403">
        <f t="shared" si="209"/>
        <v>0</v>
      </c>
      <c r="DM104" s="403">
        <f t="shared" si="209"/>
        <v>0</v>
      </c>
      <c r="DN104" s="403">
        <f t="shared" si="209"/>
        <v>0</v>
      </c>
      <c r="DO104" s="403">
        <f t="shared" si="209"/>
        <v>0</v>
      </c>
      <c r="DP104" s="403">
        <f t="shared" si="209"/>
        <v>0</v>
      </c>
      <c r="DQ104" s="403">
        <f t="shared" si="209"/>
        <v>0</v>
      </c>
      <c r="DR104" s="403">
        <f t="shared" si="209"/>
        <v>0</v>
      </c>
      <c r="DS104" s="403">
        <f t="shared" si="209"/>
        <v>0</v>
      </c>
      <c r="DT104" s="403">
        <f t="shared" si="209"/>
        <v>0</v>
      </c>
      <c r="DU104" s="403">
        <f t="shared" si="209"/>
        <v>0</v>
      </c>
      <c r="DV104" s="403">
        <f t="shared" si="209"/>
        <v>0</v>
      </c>
      <c r="DW104" s="403">
        <f t="shared" si="209"/>
        <v>0</v>
      </c>
      <c r="DX104" s="403">
        <f t="shared" si="209"/>
        <v>0</v>
      </c>
      <c r="DY104" s="403">
        <f t="shared" si="209"/>
        <v>0</v>
      </c>
      <c r="DZ104" s="403">
        <f t="shared" si="209"/>
        <v>0</v>
      </c>
      <c r="EA104" s="403">
        <f t="shared" si="209"/>
        <v>0</v>
      </c>
      <c r="EB104" s="403">
        <f t="shared" si="209"/>
        <v>0</v>
      </c>
      <c r="EC104" s="403">
        <f t="shared" si="209"/>
        <v>0</v>
      </c>
      <c r="EE104" s="403">
        <f t="shared" ref="EE104:GP104" si="210">IF(and($A104-EE$66&gt;=0,$A104-EE$67&lt;0),EE$74,0)</f>
        <v>0</v>
      </c>
      <c r="EF104" s="403">
        <f t="shared" si="210"/>
        <v>0</v>
      </c>
      <c r="EG104" s="403">
        <f t="shared" si="210"/>
        <v>0</v>
      </c>
      <c r="EH104" s="403">
        <f t="shared" si="210"/>
        <v>0</v>
      </c>
      <c r="EI104" s="403">
        <f t="shared" si="210"/>
        <v>296164.2291</v>
      </c>
      <c r="EJ104" s="403">
        <f t="shared" si="210"/>
        <v>267719.2721</v>
      </c>
      <c r="EK104" s="403">
        <f t="shared" si="210"/>
        <v>348882.0069</v>
      </c>
      <c r="EL104" s="403">
        <f t="shared" si="210"/>
        <v>0</v>
      </c>
      <c r="EM104" s="403">
        <f t="shared" si="210"/>
        <v>0</v>
      </c>
      <c r="EN104" s="403">
        <f t="shared" si="210"/>
        <v>0</v>
      </c>
      <c r="EO104" s="403">
        <f t="shared" si="210"/>
        <v>477210.6697</v>
      </c>
      <c r="EP104" s="403">
        <f t="shared" si="210"/>
        <v>220302.8173</v>
      </c>
      <c r="EQ104" s="403">
        <f t="shared" si="210"/>
        <v>0</v>
      </c>
      <c r="ER104" s="403">
        <f t="shared" si="210"/>
        <v>463470.7479</v>
      </c>
      <c r="ES104" s="403">
        <f t="shared" si="210"/>
        <v>562557.9206</v>
      </c>
      <c r="ET104" s="403">
        <f t="shared" si="210"/>
        <v>0</v>
      </c>
      <c r="EU104" s="403">
        <f t="shared" si="210"/>
        <v>549077.8977</v>
      </c>
      <c r="EV104" s="403">
        <f t="shared" si="210"/>
        <v>0</v>
      </c>
      <c r="EW104" s="403">
        <f t="shared" si="210"/>
        <v>0</v>
      </c>
      <c r="EX104" s="403">
        <f t="shared" si="210"/>
        <v>0</v>
      </c>
      <c r="EY104" s="403">
        <f t="shared" si="210"/>
        <v>198902.7654</v>
      </c>
      <c r="EZ104" s="403">
        <f t="shared" si="210"/>
        <v>1209.906193</v>
      </c>
      <c r="FA104" s="403">
        <f t="shared" si="210"/>
        <v>0</v>
      </c>
      <c r="FB104" s="403">
        <f t="shared" si="210"/>
        <v>0</v>
      </c>
      <c r="FC104" s="403">
        <f t="shared" si="210"/>
        <v>0</v>
      </c>
      <c r="FD104" s="403">
        <f t="shared" si="210"/>
        <v>0</v>
      </c>
      <c r="FE104" s="403">
        <f t="shared" si="210"/>
        <v>0</v>
      </c>
      <c r="FF104" s="403">
        <f t="shared" si="210"/>
        <v>0</v>
      </c>
      <c r="FG104" s="403">
        <f t="shared" si="210"/>
        <v>0</v>
      </c>
      <c r="FH104" s="403">
        <f t="shared" si="210"/>
        <v>0</v>
      </c>
      <c r="FI104" s="403">
        <f t="shared" si="210"/>
        <v>0</v>
      </c>
      <c r="FJ104" s="403">
        <f t="shared" si="210"/>
        <v>0</v>
      </c>
      <c r="FK104" s="403">
        <f t="shared" si="210"/>
        <v>0</v>
      </c>
      <c r="FL104" s="403">
        <f t="shared" si="210"/>
        <v>0</v>
      </c>
      <c r="FM104" s="403">
        <f t="shared" si="210"/>
        <v>0</v>
      </c>
      <c r="FN104" s="403">
        <f t="shared" si="210"/>
        <v>0</v>
      </c>
      <c r="FO104" s="403">
        <f t="shared" si="210"/>
        <v>0</v>
      </c>
      <c r="FP104" s="403">
        <f t="shared" si="210"/>
        <v>0</v>
      </c>
      <c r="FQ104" s="403">
        <f t="shared" si="210"/>
        <v>0</v>
      </c>
      <c r="FR104" s="403">
        <f t="shared" si="210"/>
        <v>0</v>
      </c>
      <c r="FS104" s="403">
        <f t="shared" si="210"/>
        <v>0</v>
      </c>
      <c r="FT104" s="403">
        <f t="shared" si="210"/>
        <v>0</v>
      </c>
      <c r="FU104" s="403">
        <f t="shared" si="210"/>
        <v>0</v>
      </c>
      <c r="FV104" s="403">
        <f t="shared" si="210"/>
        <v>0</v>
      </c>
      <c r="FW104" s="403">
        <f t="shared" si="210"/>
        <v>0</v>
      </c>
      <c r="FX104" s="403">
        <f t="shared" si="210"/>
        <v>0</v>
      </c>
      <c r="FY104" s="403">
        <f t="shared" si="210"/>
        <v>0</v>
      </c>
      <c r="FZ104" s="403">
        <f t="shared" si="210"/>
        <v>0</v>
      </c>
      <c r="GA104" s="403">
        <f t="shared" si="210"/>
        <v>0</v>
      </c>
      <c r="GB104" s="403">
        <f t="shared" si="210"/>
        <v>0</v>
      </c>
      <c r="GC104" s="403">
        <f t="shared" si="210"/>
        <v>0</v>
      </c>
      <c r="GD104" s="403">
        <f t="shared" si="210"/>
        <v>0</v>
      </c>
      <c r="GE104" s="403">
        <f t="shared" si="210"/>
        <v>0</v>
      </c>
      <c r="GF104" s="403">
        <f t="shared" si="210"/>
        <v>0</v>
      </c>
      <c r="GG104" s="403">
        <f t="shared" si="210"/>
        <v>0</v>
      </c>
      <c r="GH104" s="403">
        <f t="shared" si="210"/>
        <v>0</v>
      </c>
      <c r="GI104" s="403">
        <f t="shared" si="210"/>
        <v>0</v>
      </c>
      <c r="GJ104" s="403">
        <f t="shared" si="210"/>
        <v>0</v>
      </c>
      <c r="GK104" s="403">
        <f t="shared" si="210"/>
        <v>0</v>
      </c>
      <c r="GL104" s="403">
        <f t="shared" si="210"/>
        <v>0</v>
      </c>
      <c r="GM104" s="403">
        <f t="shared" si="210"/>
        <v>0</v>
      </c>
      <c r="GN104" s="403">
        <f t="shared" si="210"/>
        <v>0</v>
      </c>
      <c r="GO104" s="403">
        <f t="shared" si="210"/>
        <v>0</v>
      </c>
      <c r="GP104" s="403">
        <f t="shared" si="210"/>
        <v>0</v>
      </c>
      <c r="GQ104" s="403"/>
      <c r="GR104" s="403">
        <f t="shared" ref="GR104:JC104" si="211">IF(and($A104-GR$66&gt;=0,$A104-GR$67&lt;0),GR$74,0)</f>
        <v>0</v>
      </c>
      <c r="GS104" s="403">
        <f t="shared" si="211"/>
        <v>410970.5471</v>
      </c>
      <c r="GT104" s="403">
        <f t="shared" si="211"/>
        <v>442194.5919</v>
      </c>
      <c r="GU104" s="403">
        <f t="shared" si="211"/>
        <v>445452.5312</v>
      </c>
      <c r="GV104" s="403">
        <f t="shared" si="211"/>
        <v>0</v>
      </c>
      <c r="GW104" s="403">
        <f t="shared" si="211"/>
        <v>0</v>
      </c>
      <c r="GX104" s="403">
        <f t="shared" si="211"/>
        <v>0</v>
      </c>
      <c r="GY104" s="403">
        <f t="shared" si="211"/>
        <v>0</v>
      </c>
      <c r="GZ104" s="403">
        <f t="shared" si="211"/>
        <v>0</v>
      </c>
      <c r="HA104" s="403">
        <f t="shared" si="211"/>
        <v>0</v>
      </c>
      <c r="HB104" s="403">
        <f t="shared" si="211"/>
        <v>0</v>
      </c>
      <c r="HC104" s="403">
        <f t="shared" si="211"/>
        <v>0</v>
      </c>
      <c r="HD104" s="403">
        <f t="shared" si="211"/>
        <v>0</v>
      </c>
      <c r="HE104" s="403">
        <f t="shared" si="211"/>
        <v>0</v>
      </c>
      <c r="HF104" s="403">
        <f t="shared" si="211"/>
        <v>0</v>
      </c>
      <c r="HG104" s="403">
        <f t="shared" si="211"/>
        <v>0</v>
      </c>
      <c r="HH104" s="403">
        <f t="shared" si="211"/>
        <v>0</v>
      </c>
      <c r="HI104" s="403">
        <f t="shared" si="211"/>
        <v>0</v>
      </c>
      <c r="HJ104" s="403">
        <f t="shared" si="211"/>
        <v>0</v>
      </c>
      <c r="HK104" s="403">
        <f t="shared" si="211"/>
        <v>0</v>
      </c>
      <c r="HL104" s="403">
        <f t="shared" si="211"/>
        <v>0</v>
      </c>
      <c r="HM104" s="403">
        <f t="shared" si="211"/>
        <v>0</v>
      </c>
      <c r="HN104" s="403">
        <f t="shared" si="211"/>
        <v>0</v>
      </c>
      <c r="HO104" s="403">
        <f t="shared" si="211"/>
        <v>0</v>
      </c>
      <c r="HP104" s="403">
        <f t="shared" si="211"/>
        <v>0</v>
      </c>
      <c r="HQ104" s="403">
        <f t="shared" si="211"/>
        <v>0</v>
      </c>
      <c r="HR104" s="403">
        <f t="shared" si="211"/>
        <v>0</v>
      </c>
      <c r="HS104" s="403">
        <f t="shared" si="211"/>
        <v>0</v>
      </c>
      <c r="HT104" s="403">
        <f t="shared" si="211"/>
        <v>0</v>
      </c>
      <c r="HU104" s="403">
        <f t="shared" si="211"/>
        <v>0</v>
      </c>
      <c r="HV104" s="403">
        <f t="shared" si="211"/>
        <v>0</v>
      </c>
      <c r="HW104" s="403">
        <f t="shared" si="211"/>
        <v>0</v>
      </c>
      <c r="HX104" s="403">
        <f t="shared" si="211"/>
        <v>0</v>
      </c>
      <c r="HY104" s="403">
        <f t="shared" si="211"/>
        <v>0</v>
      </c>
      <c r="HZ104" s="403">
        <f t="shared" si="211"/>
        <v>0</v>
      </c>
      <c r="IA104" s="403">
        <f t="shared" si="211"/>
        <v>0</v>
      </c>
      <c r="IB104" s="403">
        <f t="shared" si="211"/>
        <v>0</v>
      </c>
      <c r="IC104" s="403">
        <f t="shared" si="211"/>
        <v>0</v>
      </c>
      <c r="ID104" s="403">
        <f t="shared" si="211"/>
        <v>0</v>
      </c>
      <c r="IE104" s="403">
        <f t="shared" si="211"/>
        <v>0</v>
      </c>
      <c r="IF104" s="403">
        <f t="shared" si="211"/>
        <v>0</v>
      </c>
      <c r="IG104" s="403">
        <f t="shared" si="211"/>
        <v>0</v>
      </c>
      <c r="IH104" s="403">
        <f t="shared" si="211"/>
        <v>0</v>
      </c>
      <c r="II104" s="403">
        <f t="shared" si="211"/>
        <v>0</v>
      </c>
      <c r="IJ104" s="403">
        <f t="shared" si="211"/>
        <v>0</v>
      </c>
      <c r="IK104" s="403">
        <f t="shared" si="211"/>
        <v>0</v>
      </c>
      <c r="IL104" s="403">
        <f t="shared" si="211"/>
        <v>0</v>
      </c>
      <c r="IM104" s="403">
        <f t="shared" si="211"/>
        <v>0</v>
      </c>
      <c r="IN104" s="403">
        <f t="shared" si="211"/>
        <v>0</v>
      </c>
      <c r="IO104" s="403">
        <f t="shared" si="211"/>
        <v>0</v>
      </c>
      <c r="IP104" s="403">
        <f t="shared" si="211"/>
        <v>0</v>
      </c>
      <c r="IQ104" s="403">
        <f t="shared" si="211"/>
        <v>0</v>
      </c>
      <c r="IR104" s="403">
        <f t="shared" si="211"/>
        <v>0</v>
      </c>
      <c r="IS104" s="403">
        <f t="shared" si="211"/>
        <v>0</v>
      </c>
      <c r="IT104" s="403">
        <f t="shared" si="211"/>
        <v>0</v>
      </c>
      <c r="IU104" s="403">
        <f t="shared" si="211"/>
        <v>0</v>
      </c>
      <c r="IV104" s="403">
        <f t="shared" si="211"/>
        <v>0</v>
      </c>
      <c r="IW104" s="403">
        <f t="shared" si="211"/>
        <v>0</v>
      </c>
      <c r="IX104" s="403">
        <f t="shared" si="211"/>
        <v>0</v>
      </c>
      <c r="IY104" s="403">
        <f t="shared" si="211"/>
        <v>0</v>
      </c>
      <c r="IZ104" s="403">
        <f t="shared" si="211"/>
        <v>0</v>
      </c>
      <c r="JA104" s="403">
        <f t="shared" si="211"/>
        <v>0</v>
      </c>
      <c r="JB104" s="403">
        <f t="shared" si="211"/>
        <v>0</v>
      </c>
      <c r="JC104" s="403">
        <f t="shared" si="211"/>
        <v>0</v>
      </c>
      <c r="JD104" s="403"/>
      <c r="JE104" s="403">
        <f t="shared" ref="JE104:LP104" si="212">IF(and($A104-JE$66&gt;=0,$A104-JE$67&lt;0),JE$74,0)</f>
        <v>0</v>
      </c>
      <c r="JF104" s="403">
        <f t="shared" si="212"/>
        <v>0</v>
      </c>
      <c r="JG104" s="403">
        <f t="shared" si="212"/>
        <v>0</v>
      </c>
      <c r="JH104" s="403">
        <f t="shared" si="212"/>
        <v>0</v>
      </c>
      <c r="JI104" s="403">
        <f t="shared" si="212"/>
        <v>0</v>
      </c>
      <c r="JJ104" s="403">
        <f t="shared" si="212"/>
        <v>0</v>
      </c>
      <c r="JK104" s="403">
        <f t="shared" si="212"/>
        <v>0</v>
      </c>
      <c r="JL104" s="403">
        <f t="shared" si="212"/>
        <v>0</v>
      </c>
      <c r="JM104" s="403">
        <f t="shared" si="212"/>
        <v>0</v>
      </c>
      <c r="JN104" s="403">
        <f t="shared" si="212"/>
        <v>0</v>
      </c>
      <c r="JO104" s="403">
        <f t="shared" si="212"/>
        <v>0</v>
      </c>
      <c r="JP104" s="403">
        <f t="shared" si="212"/>
        <v>0</v>
      </c>
      <c r="JQ104" s="403">
        <f t="shared" si="212"/>
        <v>0</v>
      </c>
      <c r="JR104" s="403">
        <f t="shared" si="212"/>
        <v>0</v>
      </c>
      <c r="JS104" s="403">
        <f t="shared" si="212"/>
        <v>0</v>
      </c>
      <c r="JT104" s="403">
        <f t="shared" si="212"/>
        <v>0</v>
      </c>
      <c r="JU104" s="403">
        <f t="shared" si="212"/>
        <v>0</v>
      </c>
      <c r="JV104" s="403">
        <f t="shared" si="212"/>
        <v>0</v>
      </c>
      <c r="JW104" s="403">
        <f t="shared" si="212"/>
        <v>0</v>
      </c>
      <c r="JX104" s="403">
        <f t="shared" si="212"/>
        <v>0</v>
      </c>
      <c r="JY104" s="403">
        <f t="shared" si="212"/>
        <v>0</v>
      </c>
      <c r="JZ104" s="403">
        <f t="shared" si="212"/>
        <v>0</v>
      </c>
      <c r="KA104" s="403">
        <f t="shared" si="212"/>
        <v>0</v>
      </c>
      <c r="KB104" s="403">
        <f t="shared" si="212"/>
        <v>0</v>
      </c>
      <c r="KC104" s="403">
        <f t="shared" si="212"/>
        <v>0</v>
      </c>
      <c r="KD104" s="403">
        <f t="shared" si="212"/>
        <v>0</v>
      </c>
      <c r="KE104" s="403">
        <f t="shared" si="212"/>
        <v>0</v>
      </c>
      <c r="KF104" s="403">
        <f t="shared" si="212"/>
        <v>0</v>
      </c>
      <c r="KG104" s="403">
        <f t="shared" si="212"/>
        <v>0</v>
      </c>
      <c r="KH104" s="403">
        <f t="shared" si="212"/>
        <v>0</v>
      </c>
      <c r="KI104" s="403">
        <f t="shared" si="212"/>
        <v>0</v>
      </c>
      <c r="KJ104" s="403">
        <f t="shared" si="212"/>
        <v>0</v>
      </c>
      <c r="KK104" s="403">
        <f t="shared" si="212"/>
        <v>0</v>
      </c>
      <c r="KL104" s="403">
        <f t="shared" si="212"/>
        <v>0</v>
      </c>
      <c r="KM104" s="403">
        <f t="shared" si="212"/>
        <v>0</v>
      </c>
      <c r="KN104" s="403">
        <f t="shared" si="212"/>
        <v>0</v>
      </c>
      <c r="KO104" s="403">
        <f t="shared" si="212"/>
        <v>0</v>
      </c>
      <c r="KP104" s="403">
        <f t="shared" si="212"/>
        <v>0</v>
      </c>
      <c r="KQ104" s="403">
        <f t="shared" si="212"/>
        <v>0</v>
      </c>
      <c r="KR104" s="403">
        <f t="shared" si="212"/>
        <v>0</v>
      </c>
      <c r="KS104" s="403">
        <f t="shared" si="212"/>
        <v>0</v>
      </c>
      <c r="KT104" s="403">
        <f t="shared" si="212"/>
        <v>0</v>
      </c>
      <c r="KU104" s="403">
        <f t="shared" si="212"/>
        <v>0</v>
      </c>
      <c r="KV104" s="403">
        <f t="shared" si="212"/>
        <v>0</v>
      </c>
      <c r="KW104" s="403">
        <f t="shared" si="212"/>
        <v>0</v>
      </c>
      <c r="KX104" s="403">
        <f t="shared" si="212"/>
        <v>0</v>
      </c>
      <c r="KY104" s="403">
        <f t="shared" si="212"/>
        <v>0</v>
      </c>
      <c r="KZ104" s="403">
        <f t="shared" si="212"/>
        <v>0</v>
      </c>
      <c r="LA104" s="403">
        <f t="shared" si="212"/>
        <v>0</v>
      </c>
      <c r="LB104" s="403">
        <f t="shared" si="212"/>
        <v>0</v>
      </c>
      <c r="LC104" s="403">
        <f t="shared" si="212"/>
        <v>0</v>
      </c>
      <c r="LD104" s="403">
        <f t="shared" si="212"/>
        <v>0</v>
      </c>
      <c r="LE104" s="403">
        <f t="shared" si="212"/>
        <v>0</v>
      </c>
      <c r="LF104" s="403">
        <f t="shared" si="212"/>
        <v>0</v>
      </c>
      <c r="LG104" s="403">
        <f t="shared" si="212"/>
        <v>0</v>
      </c>
      <c r="LH104" s="403">
        <f t="shared" si="212"/>
        <v>0</v>
      </c>
      <c r="LI104" s="403">
        <f t="shared" si="212"/>
        <v>0</v>
      </c>
      <c r="LJ104" s="403">
        <f t="shared" si="212"/>
        <v>0</v>
      </c>
      <c r="LK104" s="403">
        <f t="shared" si="212"/>
        <v>0</v>
      </c>
      <c r="LL104" s="403">
        <f t="shared" si="212"/>
        <v>0</v>
      </c>
      <c r="LM104" s="403">
        <f t="shared" si="212"/>
        <v>0</v>
      </c>
      <c r="LN104" s="403">
        <f t="shared" si="212"/>
        <v>0</v>
      </c>
      <c r="LO104" s="403">
        <f t="shared" si="212"/>
        <v>0</v>
      </c>
      <c r="LP104" s="403">
        <f t="shared" si="212"/>
        <v>0</v>
      </c>
    </row>
    <row r="105">
      <c r="A105" s="331" t="str">
        <f t="shared" si="77"/>
        <v>12-2029</v>
      </c>
      <c r="B105" s="346">
        <f t="shared" si="70"/>
        <v>17384393.61</v>
      </c>
      <c r="C105" s="346">
        <f t="shared" si="71"/>
        <v>2.132959772</v>
      </c>
      <c r="D105" s="346"/>
      <c r="E105" s="403">
        <f t="shared" ref="E105:BP105" si="213">IF(and($A105-E$66&gt;=0,$A105-E$67&lt;0),E$74,0)</f>
        <v>0</v>
      </c>
      <c r="F105" s="403">
        <f t="shared" si="213"/>
        <v>0</v>
      </c>
      <c r="G105" s="403">
        <f t="shared" si="213"/>
        <v>0</v>
      </c>
      <c r="H105" s="403">
        <f t="shared" si="213"/>
        <v>0</v>
      </c>
      <c r="I105" s="403">
        <f t="shared" si="213"/>
        <v>0</v>
      </c>
      <c r="J105" s="403">
        <f t="shared" si="213"/>
        <v>0</v>
      </c>
      <c r="K105" s="403">
        <f t="shared" si="213"/>
        <v>0</v>
      </c>
      <c r="L105" s="403">
        <f t="shared" si="213"/>
        <v>0</v>
      </c>
      <c r="M105" s="403">
        <f t="shared" si="213"/>
        <v>0</v>
      </c>
      <c r="N105" s="403">
        <f t="shared" si="213"/>
        <v>0</v>
      </c>
      <c r="O105" s="403">
        <f t="shared" si="213"/>
        <v>0</v>
      </c>
      <c r="P105" s="403">
        <f t="shared" si="213"/>
        <v>0</v>
      </c>
      <c r="Q105" s="403">
        <f t="shared" si="213"/>
        <v>0</v>
      </c>
      <c r="R105" s="403">
        <f t="shared" si="213"/>
        <v>0</v>
      </c>
      <c r="S105" s="403">
        <f t="shared" si="213"/>
        <v>0</v>
      </c>
      <c r="T105" s="403">
        <f t="shared" si="213"/>
        <v>0</v>
      </c>
      <c r="U105" s="403">
        <f t="shared" si="213"/>
        <v>0</v>
      </c>
      <c r="V105" s="403">
        <f t="shared" si="213"/>
        <v>0</v>
      </c>
      <c r="W105" s="403">
        <f t="shared" si="213"/>
        <v>0</v>
      </c>
      <c r="X105" s="403">
        <f t="shared" si="213"/>
        <v>0</v>
      </c>
      <c r="Y105" s="403">
        <f t="shared" si="213"/>
        <v>0</v>
      </c>
      <c r="Z105" s="403">
        <f t="shared" si="213"/>
        <v>0</v>
      </c>
      <c r="AA105" s="403">
        <f t="shared" si="213"/>
        <v>0</v>
      </c>
      <c r="AB105" s="403">
        <f t="shared" si="213"/>
        <v>0</v>
      </c>
      <c r="AC105" s="403">
        <f t="shared" si="213"/>
        <v>0</v>
      </c>
      <c r="AD105" s="403">
        <f t="shared" si="213"/>
        <v>0</v>
      </c>
      <c r="AE105" s="403">
        <f t="shared" si="213"/>
        <v>0</v>
      </c>
      <c r="AF105" s="403">
        <f t="shared" si="213"/>
        <v>0</v>
      </c>
      <c r="AG105" s="403">
        <f t="shared" si="213"/>
        <v>0</v>
      </c>
      <c r="AH105" s="403">
        <f t="shared" si="213"/>
        <v>0</v>
      </c>
      <c r="AI105" s="403">
        <f t="shared" si="213"/>
        <v>0</v>
      </c>
      <c r="AJ105" s="403">
        <f t="shared" si="213"/>
        <v>0</v>
      </c>
      <c r="AK105" s="403">
        <f t="shared" si="213"/>
        <v>0</v>
      </c>
      <c r="AL105" s="403">
        <f t="shared" si="213"/>
        <v>0</v>
      </c>
      <c r="AM105" s="403">
        <f t="shared" si="213"/>
        <v>0</v>
      </c>
      <c r="AN105" s="403">
        <f t="shared" si="213"/>
        <v>0</v>
      </c>
      <c r="AO105" s="403">
        <f t="shared" si="213"/>
        <v>0</v>
      </c>
      <c r="AP105" s="403">
        <f t="shared" si="213"/>
        <v>0</v>
      </c>
      <c r="AQ105" s="403">
        <f t="shared" si="213"/>
        <v>0</v>
      </c>
      <c r="AR105" s="403">
        <f t="shared" si="213"/>
        <v>0</v>
      </c>
      <c r="AS105" s="403">
        <f t="shared" si="213"/>
        <v>0</v>
      </c>
      <c r="AT105" s="403">
        <f t="shared" si="213"/>
        <v>0</v>
      </c>
      <c r="AU105" s="403">
        <f t="shared" si="213"/>
        <v>0</v>
      </c>
      <c r="AV105" s="403">
        <f t="shared" si="213"/>
        <v>0</v>
      </c>
      <c r="AW105" s="403">
        <f t="shared" si="213"/>
        <v>0</v>
      </c>
      <c r="AX105" s="403">
        <f t="shared" si="213"/>
        <v>164702</v>
      </c>
      <c r="AY105" s="403">
        <f t="shared" si="213"/>
        <v>223255</v>
      </c>
      <c r="AZ105" s="403">
        <f t="shared" si="213"/>
        <v>72000</v>
      </c>
      <c r="BA105" s="403">
        <f t="shared" si="213"/>
        <v>97799.52</v>
      </c>
      <c r="BB105" s="403">
        <f t="shared" si="213"/>
        <v>242596.66</v>
      </c>
      <c r="BC105" s="403">
        <f t="shared" si="213"/>
        <v>108292.85</v>
      </c>
      <c r="BD105" s="403">
        <f t="shared" si="213"/>
        <v>238900</v>
      </c>
      <c r="BE105" s="403">
        <f t="shared" si="213"/>
        <v>101455.9</v>
      </c>
      <c r="BF105" s="403">
        <f t="shared" si="213"/>
        <v>23511.76</v>
      </c>
      <c r="BG105" s="403">
        <f t="shared" si="213"/>
        <v>20008.84</v>
      </c>
      <c r="BH105" s="403">
        <f t="shared" si="213"/>
        <v>77858.98</v>
      </c>
      <c r="BI105" s="403">
        <f t="shared" si="213"/>
        <v>45000</v>
      </c>
      <c r="BJ105" s="403">
        <f t="shared" si="213"/>
        <v>124565</v>
      </c>
      <c r="BK105" s="403">
        <f t="shared" si="213"/>
        <v>25000</v>
      </c>
      <c r="BL105" s="403">
        <f t="shared" si="213"/>
        <v>29885</v>
      </c>
      <c r="BM105" s="403">
        <f t="shared" si="213"/>
        <v>33809.25</v>
      </c>
      <c r="BN105" s="403">
        <f t="shared" si="213"/>
        <v>10969.85</v>
      </c>
      <c r="BO105" s="403">
        <f t="shared" si="213"/>
        <v>77861.76</v>
      </c>
      <c r="BP105" s="403">
        <f t="shared" si="213"/>
        <v>10058</v>
      </c>
      <c r="BQ105" s="403"/>
      <c r="BR105" s="403">
        <f t="shared" ref="BR105:EC105" si="214">IF(and($A105-BR$66&gt;=0,$A105-BR$67&lt;0),BR$74,0)</f>
        <v>255794.4211</v>
      </c>
      <c r="BS105" s="403">
        <f t="shared" si="214"/>
        <v>0</v>
      </c>
      <c r="BT105" s="403">
        <f t="shared" si="214"/>
        <v>0</v>
      </c>
      <c r="BU105" s="403">
        <f t="shared" si="214"/>
        <v>0</v>
      </c>
      <c r="BV105" s="403">
        <f t="shared" si="214"/>
        <v>0</v>
      </c>
      <c r="BW105" s="403">
        <f t="shared" si="214"/>
        <v>0</v>
      </c>
      <c r="BX105" s="403">
        <f t="shared" si="214"/>
        <v>0</v>
      </c>
      <c r="BY105" s="403">
        <f t="shared" si="214"/>
        <v>212555.7791</v>
      </c>
      <c r="BZ105" s="403">
        <f t="shared" si="214"/>
        <v>198044.1868</v>
      </c>
      <c r="CA105" s="403">
        <f t="shared" si="214"/>
        <v>745030.763</v>
      </c>
      <c r="CB105" s="403">
        <f t="shared" si="214"/>
        <v>0</v>
      </c>
      <c r="CC105" s="403">
        <f t="shared" si="214"/>
        <v>0</v>
      </c>
      <c r="CD105" s="403">
        <f t="shared" si="214"/>
        <v>200215.6501</v>
      </c>
      <c r="CE105" s="403">
        <f t="shared" si="214"/>
        <v>0</v>
      </c>
      <c r="CF105" s="403">
        <f t="shared" si="214"/>
        <v>0</v>
      </c>
      <c r="CG105" s="403">
        <f t="shared" si="214"/>
        <v>399989.3894</v>
      </c>
      <c r="CH105" s="403">
        <f t="shared" si="214"/>
        <v>0</v>
      </c>
      <c r="CI105" s="403">
        <f t="shared" si="214"/>
        <v>584290.4925</v>
      </c>
      <c r="CJ105" s="403">
        <f t="shared" si="214"/>
        <v>359514.8333</v>
      </c>
      <c r="CK105" s="403">
        <f t="shared" si="214"/>
        <v>405822.1182</v>
      </c>
      <c r="CL105" s="403">
        <f t="shared" si="214"/>
        <v>0</v>
      </c>
      <c r="CM105" s="403">
        <f t="shared" si="214"/>
        <v>0</v>
      </c>
      <c r="CN105" s="403">
        <f t="shared" si="214"/>
        <v>352213.1526</v>
      </c>
      <c r="CO105" s="403">
        <f t="shared" si="214"/>
        <v>306794.8068</v>
      </c>
      <c r="CP105" s="403">
        <f t="shared" si="214"/>
        <v>360850.2344</v>
      </c>
      <c r="CQ105" s="403">
        <f t="shared" si="214"/>
        <v>452743.1592</v>
      </c>
      <c r="CR105" s="403">
        <f t="shared" si="214"/>
        <v>966145.1792</v>
      </c>
      <c r="CS105" s="403">
        <f t="shared" si="214"/>
        <v>237451.2097</v>
      </c>
      <c r="CT105" s="403">
        <f t="shared" si="214"/>
        <v>244994.6872</v>
      </c>
      <c r="CU105" s="403">
        <f t="shared" si="214"/>
        <v>32821.77735</v>
      </c>
      <c r="CV105" s="403">
        <f t="shared" si="214"/>
        <v>334742.8202</v>
      </c>
      <c r="CW105" s="403">
        <f t="shared" si="214"/>
        <v>50829.27688</v>
      </c>
      <c r="CX105" s="403">
        <f t="shared" si="214"/>
        <v>516845.2919</v>
      </c>
      <c r="CY105" s="403">
        <f t="shared" si="214"/>
        <v>10059.25349</v>
      </c>
      <c r="CZ105" s="403">
        <f t="shared" si="214"/>
        <v>295307.771</v>
      </c>
      <c r="DA105" s="403">
        <f t="shared" si="214"/>
        <v>456444.568</v>
      </c>
      <c r="DB105" s="403">
        <f t="shared" si="214"/>
        <v>312484.9938</v>
      </c>
      <c r="DC105" s="403">
        <f t="shared" si="214"/>
        <v>124834.8732</v>
      </c>
      <c r="DD105" s="403">
        <f t="shared" si="214"/>
        <v>318680.1613</v>
      </c>
      <c r="DE105" s="403">
        <f t="shared" si="214"/>
        <v>422954.65</v>
      </c>
      <c r="DF105" s="403">
        <f t="shared" si="214"/>
        <v>487499.5485</v>
      </c>
      <c r="DG105" s="403">
        <f t="shared" si="214"/>
        <v>569448.5124</v>
      </c>
      <c r="DH105" s="403">
        <f t="shared" si="214"/>
        <v>205904.0775</v>
      </c>
      <c r="DI105" s="403">
        <f t="shared" si="214"/>
        <v>196902.4434</v>
      </c>
      <c r="DJ105" s="403">
        <f t="shared" si="214"/>
        <v>56011.09095</v>
      </c>
      <c r="DK105" s="403">
        <f t="shared" si="214"/>
        <v>0</v>
      </c>
      <c r="DL105" s="403">
        <f t="shared" si="214"/>
        <v>0</v>
      </c>
      <c r="DM105" s="403">
        <f t="shared" si="214"/>
        <v>0</v>
      </c>
      <c r="DN105" s="403">
        <f t="shared" si="214"/>
        <v>0</v>
      </c>
      <c r="DO105" s="403">
        <f t="shared" si="214"/>
        <v>0</v>
      </c>
      <c r="DP105" s="403">
        <f t="shared" si="214"/>
        <v>0</v>
      </c>
      <c r="DQ105" s="403">
        <f t="shared" si="214"/>
        <v>0</v>
      </c>
      <c r="DR105" s="403">
        <f t="shared" si="214"/>
        <v>0</v>
      </c>
      <c r="DS105" s="403">
        <f t="shared" si="214"/>
        <v>0</v>
      </c>
      <c r="DT105" s="403">
        <f t="shared" si="214"/>
        <v>0</v>
      </c>
      <c r="DU105" s="403">
        <f t="shared" si="214"/>
        <v>0</v>
      </c>
      <c r="DV105" s="403">
        <f t="shared" si="214"/>
        <v>0</v>
      </c>
      <c r="DW105" s="403">
        <f t="shared" si="214"/>
        <v>0</v>
      </c>
      <c r="DX105" s="403">
        <f t="shared" si="214"/>
        <v>0</v>
      </c>
      <c r="DY105" s="403">
        <f t="shared" si="214"/>
        <v>0</v>
      </c>
      <c r="DZ105" s="403">
        <f t="shared" si="214"/>
        <v>0</v>
      </c>
      <c r="EA105" s="403">
        <f t="shared" si="214"/>
        <v>0</v>
      </c>
      <c r="EB105" s="403">
        <f t="shared" si="214"/>
        <v>0</v>
      </c>
      <c r="EC105" s="403">
        <f t="shared" si="214"/>
        <v>0</v>
      </c>
      <c r="EE105" s="403">
        <f t="shared" ref="EE105:GP105" si="215">IF(and($A105-EE$66&gt;=0,$A105-EE$67&lt;0),EE$74,0)</f>
        <v>0</v>
      </c>
      <c r="EF105" s="403">
        <f t="shared" si="215"/>
        <v>0</v>
      </c>
      <c r="EG105" s="403">
        <f t="shared" si="215"/>
        <v>0</v>
      </c>
      <c r="EH105" s="403">
        <f t="shared" si="215"/>
        <v>0</v>
      </c>
      <c r="EI105" s="403">
        <f t="shared" si="215"/>
        <v>296164.2291</v>
      </c>
      <c r="EJ105" s="403">
        <f t="shared" si="215"/>
        <v>267719.2721</v>
      </c>
      <c r="EK105" s="403">
        <f t="shared" si="215"/>
        <v>348882.0069</v>
      </c>
      <c r="EL105" s="403">
        <f t="shared" si="215"/>
        <v>0</v>
      </c>
      <c r="EM105" s="403">
        <f t="shared" si="215"/>
        <v>0</v>
      </c>
      <c r="EN105" s="403">
        <f t="shared" si="215"/>
        <v>0</v>
      </c>
      <c r="EO105" s="403">
        <f t="shared" si="215"/>
        <v>0</v>
      </c>
      <c r="EP105" s="403">
        <f t="shared" si="215"/>
        <v>220302.8173</v>
      </c>
      <c r="EQ105" s="403">
        <f t="shared" si="215"/>
        <v>0</v>
      </c>
      <c r="ER105" s="403">
        <f t="shared" si="215"/>
        <v>463470.7479</v>
      </c>
      <c r="ES105" s="403">
        <f t="shared" si="215"/>
        <v>562557.9206</v>
      </c>
      <c r="ET105" s="403">
        <f t="shared" si="215"/>
        <v>0</v>
      </c>
      <c r="EU105" s="403">
        <f t="shared" si="215"/>
        <v>549077.8977</v>
      </c>
      <c r="EV105" s="403">
        <f t="shared" si="215"/>
        <v>0</v>
      </c>
      <c r="EW105" s="403">
        <f t="shared" si="215"/>
        <v>0</v>
      </c>
      <c r="EX105" s="403">
        <f t="shared" si="215"/>
        <v>0</v>
      </c>
      <c r="EY105" s="403">
        <f t="shared" si="215"/>
        <v>198902.7654</v>
      </c>
      <c r="EZ105" s="403">
        <f t="shared" si="215"/>
        <v>1209.906193</v>
      </c>
      <c r="FA105" s="403">
        <f t="shared" si="215"/>
        <v>0</v>
      </c>
      <c r="FB105" s="403">
        <f t="shared" si="215"/>
        <v>0</v>
      </c>
      <c r="FC105" s="403">
        <f t="shared" si="215"/>
        <v>0</v>
      </c>
      <c r="FD105" s="403">
        <f t="shared" si="215"/>
        <v>0</v>
      </c>
      <c r="FE105" s="403">
        <f t="shared" si="215"/>
        <v>0</v>
      </c>
      <c r="FF105" s="403">
        <f t="shared" si="215"/>
        <v>0</v>
      </c>
      <c r="FG105" s="403">
        <f t="shared" si="215"/>
        <v>0</v>
      </c>
      <c r="FH105" s="403">
        <f t="shared" si="215"/>
        <v>0</v>
      </c>
      <c r="FI105" s="403">
        <f t="shared" si="215"/>
        <v>0</v>
      </c>
      <c r="FJ105" s="403">
        <f t="shared" si="215"/>
        <v>0</v>
      </c>
      <c r="FK105" s="403">
        <f t="shared" si="215"/>
        <v>0</v>
      </c>
      <c r="FL105" s="403">
        <f t="shared" si="215"/>
        <v>0</v>
      </c>
      <c r="FM105" s="403">
        <f t="shared" si="215"/>
        <v>0</v>
      </c>
      <c r="FN105" s="403">
        <f t="shared" si="215"/>
        <v>0</v>
      </c>
      <c r="FO105" s="403">
        <f t="shared" si="215"/>
        <v>0</v>
      </c>
      <c r="FP105" s="403">
        <f t="shared" si="215"/>
        <v>0</v>
      </c>
      <c r="FQ105" s="403">
        <f t="shared" si="215"/>
        <v>0</v>
      </c>
      <c r="FR105" s="403">
        <f t="shared" si="215"/>
        <v>0</v>
      </c>
      <c r="FS105" s="403">
        <f t="shared" si="215"/>
        <v>0</v>
      </c>
      <c r="FT105" s="403">
        <f t="shared" si="215"/>
        <v>0</v>
      </c>
      <c r="FU105" s="403">
        <f t="shared" si="215"/>
        <v>0</v>
      </c>
      <c r="FV105" s="403">
        <f t="shared" si="215"/>
        <v>0</v>
      </c>
      <c r="FW105" s="403">
        <f t="shared" si="215"/>
        <v>0</v>
      </c>
      <c r="FX105" s="403">
        <f t="shared" si="215"/>
        <v>0</v>
      </c>
      <c r="FY105" s="403">
        <f t="shared" si="215"/>
        <v>0</v>
      </c>
      <c r="FZ105" s="403">
        <f t="shared" si="215"/>
        <v>0</v>
      </c>
      <c r="GA105" s="403">
        <f t="shared" si="215"/>
        <v>0</v>
      </c>
      <c r="GB105" s="403">
        <f t="shared" si="215"/>
        <v>0</v>
      </c>
      <c r="GC105" s="403">
        <f t="shared" si="215"/>
        <v>0</v>
      </c>
      <c r="GD105" s="403">
        <f t="shared" si="215"/>
        <v>0</v>
      </c>
      <c r="GE105" s="403">
        <f t="shared" si="215"/>
        <v>0</v>
      </c>
      <c r="GF105" s="403">
        <f t="shared" si="215"/>
        <v>0</v>
      </c>
      <c r="GG105" s="403">
        <f t="shared" si="215"/>
        <v>0</v>
      </c>
      <c r="GH105" s="403">
        <f t="shared" si="215"/>
        <v>0</v>
      </c>
      <c r="GI105" s="403">
        <f t="shared" si="215"/>
        <v>0</v>
      </c>
      <c r="GJ105" s="403">
        <f t="shared" si="215"/>
        <v>0</v>
      </c>
      <c r="GK105" s="403">
        <f t="shared" si="215"/>
        <v>0</v>
      </c>
      <c r="GL105" s="403">
        <f t="shared" si="215"/>
        <v>0</v>
      </c>
      <c r="GM105" s="403">
        <f t="shared" si="215"/>
        <v>0</v>
      </c>
      <c r="GN105" s="403">
        <f t="shared" si="215"/>
        <v>0</v>
      </c>
      <c r="GO105" s="403">
        <f t="shared" si="215"/>
        <v>0</v>
      </c>
      <c r="GP105" s="403">
        <f t="shared" si="215"/>
        <v>0</v>
      </c>
      <c r="GQ105" s="403"/>
      <c r="GR105" s="403">
        <f t="shared" ref="GR105:JC105" si="216">IF(and($A105-GR$66&gt;=0,$A105-GR$67&lt;0),GR$74,0)</f>
        <v>0</v>
      </c>
      <c r="GS105" s="403">
        <f t="shared" si="216"/>
        <v>410970.5471</v>
      </c>
      <c r="GT105" s="403">
        <f t="shared" si="216"/>
        <v>442194.5919</v>
      </c>
      <c r="GU105" s="403">
        <f t="shared" si="216"/>
        <v>445452.5312</v>
      </c>
      <c r="GV105" s="403">
        <f t="shared" si="216"/>
        <v>0</v>
      </c>
      <c r="GW105" s="403">
        <f t="shared" si="216"/>
        <v>0</v>
      </c>
      <c r="GX105" s="403">
        <f t="shared" si="216"/>
        <v>0</v>
      </c>
      <c r="GY105" s="403">
        <f t="shared" si="216"/>
        <v>0</v>
      </c>
      <c r="GZ105" s="403">
        <f t="shared" si="216"/>
        <v>0</v>
      </c>
      <c r="HA105" s="403">
        <f t="shared" si="216"/>
        <v>0</v>
      </c>
      <c r="HB105" s="403">
        <f t="shared" si="216"/>
        <v>775736.8332</v>
      </c>
      <c r="HC105" s="403">
        <f t="shared" si="216"/>
        <v>0</v>
      </c>
      <c r="HD105" s="403">
        <f t="shared" si="216"/>
        <v>0</v>
      </c>
      <c r="HE105" s="403">
        <f t="shared" si="216"/>
        <v>0</v>
      </c>
      <c r="HF105" s="403">
        <f t="shared" si="216"/>
        <v>0</v>
      </c>
      <c r="HG105" s="403">
        <f t="shared" si="216"/>
        <v>0</v>
      </c>
      <c r="HH105" s="403">
        <f t="shared" si="216"/>
        <v>0</v>
      </c>
      <c r="HI105" s="403">
        <f t="shared" si="216"/>
        <v>0</v>
      </c>
      <c r="HJ105" s="403">
        <f t="shared" si="216"/>
        <v>0</v>
      </c>
      <c r="HK105" s="403">
        <f t="shared" si="216"/>
        <v>0</v>
      </c>
      <c r="HL105" s="403">
        <f t="shared" si="216"/>
        <v>0</v>
      </c>
      <c r="HM105" s="403">
        <f t="shared" si="216"/>
        <v>0</v>
      </c>
      <c r="HN105" s="403">
        <f t="shared" si="216"/>
        <v>0</v>
      </c>
      <c r="HO105" s="403">
        <f t="shared" si="216"/>
        <v>0</v>
      </c>
      <c r="HP105" s="403">
        <f t="shared" si="216"/>
        <v>0</v>
      </c>
      <c r="HQ105" s="403">
        <f t="shared" si="216"/>
        <v>0</v>
      </c>
      <c r="HR105" s="403">
        <f t="shared" si="216"/>
        <v>0</v>
      </c>
      <c r="HS105" s="403">
        <f t="shared" si="216"/>
        <v>0</v>
      </c>
      <c r="HT105" s="403">
        <f t="shared" si="216"/>
        <v>0</v>
      </c>
      <c r="HU105" s="403">
        <f t="shared" si="216"/>
        <v>0</v>
      </c>
      <c r="HV105" s="403">
        <f t="shared" si="216"/>
        <v>0</v>
      </c>
      <c r="HW105" s="403">
        <f t="shared" si="216"/>
        <v>0</v>
      </c>
      <c r="HX105" s="403">
        <f t="shared" si="216"/>
        <v>0</v>
      </c>
      <c r="HY105" s="403">
        <f t="shared" si="216"/>
        <v>0</v>
      </c>
      <c r="HZ105" s="403">
        <f t="shared" si="216"/>
        <v>0</v>
      </c>
      <c r="IA105" s="403">
        <f t="shared" si="216"/>
        <v>0</v>
      </c>
      <c r="IB105" s="403">
        <f t="shared" si="216"/>
        <v>0</v>
      </c>
      <c r="IC105" s="403">
        <f t="shared" si="216"/>
        <v>0</v>
      </c>
      <c r="ID105" s="403">
        <f t="shared" si="216"/>
        <v>0</v>
      </c>
      <c r="IE105" s="403">
        <f t="shared" si="216"/>
        <v>0</v>
      </c>
      <c r="IF105" s="403">
        <f t="shared" si="216"/>
        <v>0</v>
      </c>
      <c r="IG105" s="403">
        <f t="shared" si="216"/>
        <v>0</v>
      </c>
      <c r="IH105" s="403">
        <f t="shared" si="216"/>
        <v>0</v>
      </c>
      <c r="II105" s="403">
        <f t="shared" si="216"/>
        <v>0</v>
      </c>
      <c r="IJ105" s="403">
        <f t="shared" si="216"/>
        <v>0</v>
      </c>
      <c r="IK105" s="403">
        <f t="shared" si="216"/>
        <v>0</v>
      </c>
      <c r="IL105" s="403">
        <f t="shared" si="216"/>
        <v>0</v>
      </c>
      <c r="IM105" s="403">
        <f t="shared" si="216"/>
        <v>0</v>
      </c>
      <c r="IN105" s="403">
        <f t="shared" si="216"/>
        <v>0</v>
      </c>
      <c r="IO105" s="403">
        <f t="shared" si="216"/>
        <v>0</v>
      </c>
      <c r="IP105" s="403">
        <f t="shared" si="216"/>
        <v>0</v>
      </c>
      <c r="IQ105" s="403">
        <f t="shared" si="216"/>
        <v>0</v>
      </c>
      <c r="IR105" s="403">
        <f t="shared" si="216"/>
        <v>0</v>
      </c>
      <c r="IS105" s="403">
        <f t="shared" si="216"/>
        <v>0</v>
      </c>
      <c r="IT105" s="403">
        <f t="shared" si="216"/>
        <v>0</v>
      </c>
      <c r="IU105" s="403">
        <f t="shared" si="216"/>
        <v>0</v>
      </c>
      <c r="IV105" s="403">
        <f t="shared" si="216"/>
        <v>0</v>
      </c>
      <c r="IW105" s="403">
        <f t="shared" si="216"/>
        <v>0</v>
      </c>
      <c r="IX105" s="403">
        <f t="shared" si="216"/>
        <v>0</v>
      </c>
      <c r="IY105" s="403">
        <f t="shared" si="216"/>
        <v>0</v>
      </c>
      <c r="IZ105" s="403">
        <f t="shared" si="216"/>
        <v>0</v>
      </c>
      <c r="JA105" s="403">
        <f t="shared" si="216"/>
        <v>0</v>
      </c>
      <c r="JB105" s="403">
        <f t="shared" si="216"/>
        <v>0</v>
      </c>
      <c r="JC105" s="403">
        <f t="shared" si="216"/>
        <v>0</v>
      </c>
      <c r="JD105" s="403"/>
      <c r="JE105" s="403">
        <f t="shared" ref="JE105:LP105" si="217">IF(and($A105-JE$66&gt;=0,$A105-JE$67&lt;0),JE$74,0)</f>
        <v>0</v>
      </c>
      <c r="JF105" s="403">
        <f t="shared" si="217"/>
        <v>0</v>
      </c>
      <c r="JG105" s="403">
        <f t="shared" si="217"/>
        <v>0</v>
      </c>
      <c r="JH105" s="403">
        <f t="shared" si="217"/>
        <v>0</v>
      </c>
      <c r="JI105" s="403">
        <f t="shared" si="217"/>
        <v>0</v>
      </c>
      <c r="JJ105" s="403">
        <f t="shared" si="217"/>
        <v>0</v>
      </c>
      <c r="JK105" s="403">
        <f t="shared" si="217"/>
        <v>0</v>
      </c>
      <c r="JL105" s="403">
        <f t="shared" si="217"/>
        <v>0</v>
      </c>
      <c r="JM105" s="403">
        <f t="shared" si="217"/>
        <v>0</v>
      </c>
      <c r="JN105" s="403">
        <f t="shared" si="217"/>
        <v>0</v>
      </c>
      <c r="JO105" s="403">
        <f t="shared" si="217"/>
        <v>0</v>
      </c>
      <c r="JP105" s="403">
        <f t="shared" si="217"/>
        <v>0</v>
      </c>
      <c r="JQ105" s="403">
        <f t="shared" si="217"/>
        <v>0</v>
      </c>
      <c r="JR105" s="403">
        <f t="shared" si="217"/>
        <v>0</v>
      </c>
      <c r="JS105" s="403">
        <f t="shared" si="217"/>
        <v>0</v>
      </c>
      <c r="JT105" s="403">
        <f t="shared" si="217"/>
        <v>0</v>
      </c>
      <c r="JU105" s="403">
        <f t="shared" si="217"/>
        <v>0</v>
      </c>
      <c r="JV105" s="403">
        <f t="shared" si="217"/>
        <v>0</v>
      </c>
      <c r="JW105" s="403">
        <f t="shared" si="217"/>
        <v>0</v>
      </c>
      <c r="JX105" s="403">
        <f t="shared" si="217"/>
        <v>0</v>
      </c>
      <c r="JY105" s="403">
        <f t="shared" si="217"/>
        <v>0</v>
      </c>
      <c r="JZ105" s="403">
        <f t="shared" si="217"/>
        <v>0</v>
      </c>
      <c r="KA105" s="403">
        <f t="shared" si="217"/>
        <v>0</v>
      </c>
      <c r="KB105" s="403">
        <f t="shared" si="217"/>
        <v>0</v>
      </c>
      <c r="KC105" s="403">
        <f t="shared" si="217"/>
        <v>0</v>
      </c>
      <c r="KD105" s="403">
        <f t="shared" si="217"/>
        <v>0</v>
      </c>
      <c r="KE105" s="403">
        <f t="shared" si="217"/>
        <v>0</v>
      </c>
      <c r="KF105" s="403">
        <f t="shared" si="217"/>
        <v>0</v>
      </c>
      <c r="KG105" s="403">
        <f t="shared" si="217"/>
        <v>0</v>
      </c>
      <c r="KH105" s="403">
        <f t="shared" si="217"/>
        <v>0</v>
      </c>
      <c r="KI105" s="403">
        <f t="shared" si="217"/>
        <v>0</v>
      </c>
      <c r="KJ105" s="403">
        <f t="shared" si="217"/>
        <v>0</v>
      </c>
      <c r="KK105" s="403">
        <f t="shared" si="217"/>
        <v>0</v>
      </c>
      <c r="KL105" s="403">
        <f t="shared" si="217"/>
        <v>0</v>
      </c>
      <c r="KM105" s="403">
        <f t="shared" si="217"/>
        <v>0</v>
      </c>
      <c r="KN105" s="403">
        <f t="shared" si="217"/>
        <v>0</v>
      </c>
      <c r="KO105" s="403">
        <f t="shared" si="217"/>
        <v>0</v>
      </c>
      <c r="KP105" s="403">
        <f t="shared" si="217"/>
        <v>0</v>
      </c>
      <c r="KQ105" s="403">
        <f t="shared" si="217"/>
        <v>0</v>
      </c>
      <c r="KR105" s="403">
        <f t="shared" si="217"/>
        <v>0</v>
      </c>
      <c r="KS105" s="403">
        <f t="shared" si="217"/>
        <v>0</v>
      </c>
      <c r="KT105" s="403">
        <f t="shared" si="217"/>
        <v>0</v>
      </c>
      <c r="KU105" s="403">
        <f t="shared" si="217"/>
        <v>0</v>
      </c>
      <c r="KV105" s="403">
        <f t="shared" si="217"/>
        <v>0</v>
      </c>
      <c r="KW105" s="403">
        <f t="shared" si="217"/>
        <v>0</v>
      </c>
      <c r="KX105" s="403">
        <f t="shared" si="217"/>
        <v>0</v>
      </c>
      <c r="KY105" s="403">
        <f t="shared" si="217"/>
        <v>0</v>
      </c>
      <c r="KZ105" s="403">
        <f t="shared" si="217"/>
        <v>0</v>
      </c>
      <c r="LA105" s="403">
        <f t="shared" si="217"/>
        <v>0</v>
      </c>
      <c r="LB105" s="403">
        <f t="shared" si="217"/>
        <v>0</v>
      </c>
      <c r="LC105" s="403">
        <f t="shared" si="217"/>
        <v>0</v>
      </c>
      <c r="LD105" s="403">
        <f t="shared" si="217"/>
        <v>0</v>
      </c>
      <c r="LE105" s="403">
        <f t="shared" si="217"/>
        <v>0</v>
      </c>
      <c r="LF105" s="403">
        <f t="shared" si="217"/>
        <v>0</v>
      </c>
      <c r="LG105" s="403">
        <f t="shared" si="217"/>
        <v>0</v>
      </c>
      <c r="LH105" s="403">
        <f t="shared" si="217"/>
        <v>0</v>
      </c>
      <c r="LI105" s="403">
        <f t="shared" si="217"/>
        <v>0</v>
      </c>
      <c r="LJ105" s="403">
        <f t="shared" si="217"/>
        <v>0</v>
      </c>
      <c r="LK105" s="403">
        <f t="shared" si="217"/>
        <v>0</v>
      </c>
      <c r="LL105" s="403">
        <f t="shared" si="217"/>
        <v>0</v>
      </c>
      <c r="LM105" s="403">
        <f t="shared" si="217"/>
        <v>0</v>
      </c>
      <c r="LN105" s="403">
        <f t="shared" si="217"/>
        <v>0</v>
      </c>
      <c r="LO105" s="403">
        <f t="shared" si="217"/>
        <v>0</v>
      </c>
      <c r="LP105" s="403">
        <f t="shared" si="217"/>
        <v>0</v>
      </c>
    </row>
    <row r="106">
      <c r="A106" s="331" t="str">
        <f t="shared" si="77"/>
        <v>03-2030</v>
      </c>
      <c r="B106" s="346">
        <f t="shared" si="70"/>
        <v>17384393.61</v>
      </c>
      <c r="C106" s="346">
        <f t="shared" si="71"/>
        <v>2.132959772</v>
      </c>
      <c r="D106" s="346"/>
      <c r="E106" s="403">
        <f t="shared" ref="E106:BP106" si="218">IF(and($A106-E$66&gt;=0,$A106-E$67&lt;0),E$74,0)</f>
        <v>0</v>
      </c>
      <c r="F106" s="403">
        <f t="shared" si="218"/>
        <v>0</v>
      </c>
      <c r="G106" s="403">
        <f t="shared" si="218"/>
        <v>0</v>
      </c>
      <c r="H106" s="403">
        <f t="shared" si="218"/>
        <v>0</v>
      </c>
      <c r="I106" s="403">
        <f t="shared" si="218"/>
        <v>0</v>
      </c>
      <c r="J106" s="403">
        <f t="shared" si="218"/>
        <v>0</v>
      </c>
      <c r="K106" s="403">
        <f t="shared" si="218"/>
        <v>0</v>
      </c>
      <c r="L106" s="403">
        <f t="shared" si="218"/>
        <v>0</v>
      </c>
      <c r="M106" s="403">
        <f t="shared" si="218"/>
        <v>0</v>
      </c>
      <c r="N106" s="403">
        <f t="shared" si="218"/>
        <v>0</v>
      </c>
      <c r="O106" s="403">
        <f t="shared" si="218"/>
        <v>0</v>
      </c>
      <c r="P106" s="403">
        <f t="shared" si="218"/>
        <v>0</v>
      </c>
      <c r="Q106" s="403">
        <f t="shared" si="218"/>
        <v>0</v>
      </c>
      <c r="R106" s="403">
        <f t="shared" si="218"/>
        <v>0</v>
      </c>
      <c r="S106" s="403">
        <f t="shared" si="218"/>
        <v>0</v>
      </c>
      <c r="T106" s="403">
        <f t="shared" si="218"/>
        <v>0</v>
      </c>
      <c r="U106" s="403">
        <f t="shared" si="218"/>
        <v>0</v>
      </c>
      <c r="V106" s="403">
        <f t="shared" si="218"/>
        <v>0</v>
      </c>
      <c r="W106" s="403">
        <f t="shared" si="218"/>
        <v>0</v>
      </c>
      <c r="X106" s="403">
        <f t="shared" si="218"/>
        <v>0</v>
      </c>
      <c r="Y106" s="403">
        <f t="shared" si="218"/>
        <v>0</v>
      </c>
      <c r="Z106" s="403">
        <f t="shared" si="218"/>
        <v>0</v>
      </c>
      <c r="AA106" s="403">
        <f t="shared" si="218"/>
        <v>0</v>
      </c>
      <c r="AB106" s="403">
        <f t="shared" si="218"/>
        <v>0</v>
      </c>
      <c r="AC106" s="403">
        <f t="shared" si="218"/>
        <v>0</v>
      </c>
      <c r="AD106" s="403">
        <f t="shared" si="218"/>
        <v>0</v>
      </c>
      <c r="AE106" s="403">
        <f t="shared" si="218"/>
        <v>0</v>
      </c>
      <c r="AF106" s="403">
        <f t="shared" si="218"/>
        <v>0</v>
      </c>
      <c r="AG106" s="403">
        <f t="shared" si="218"/>
        <v>0</v>
      </c>
      <c r="AH106" s="403">
        <f t="shared" si="218"/>
        <v>0</v>
      </c>
      <c r="AI106" s="403">
        <f t="shared" si="218"/>
        <v>0</v>
      </c>
      <c r="AJ106" s="403">
        <f t="shared" si="218"/>
        <v>0</v>
      </c>
      <c r="AK106" s="403">
        <f t="shared" si="218"/>
        <v>0</v>
      </c>
      <c r="AL106" s="403">
        <f t="shared" si="218"/>
        <v>0</v>
      </c>
      <c r="AM106" s="403">
        <f t="shared" si="218"/>
        <v>0</v>
      </c>
      <c r="AN106" s="403">
        <f t="shared" si="218"/>
        <v>0</v>
      </c>
      <c r="AO106" s="403">
        <f t="shared" si="218"/>
        <v>0</v>
      </c>
      <c r="AP106" s="403">
        <f t="shared" si="218"/>
        <v>0</v>
      </c>
      <c r="AQ106" s="403">
        <f t="shared" si="218"/>
        <v>0</v>
      </c>
      <c r="AR106" s="403">
        <f t="shared" si="218"/>
        <v>0</v>
      </c>
      <c r="AS106" s="403">
        <f t="shared" si="218"/>
        <v>0</v>
      </c>
      <c r="AT106" s="403">
        <f t="shared" si="218"/>
        <v>0</v>
      </c>
      <c r="AU106" s="403">
        <f t="shared" si="218"/>
        <v>0</v>
      </c>
      <c r="AV106" s="403">
        <f t="shared" si="218"/>
        <v>0</v>
      </c>
      <c r="AW106" s="403">
        <f t="shared" si="218"/>
        <v>0</v>
      </c>
      <c r="AX106" s="403">
        <f t="shared" si="218"/>
        <v>164702</v>
      </c>
      <c r="AY106" s="403">
        <f t="shared" si="218"/>
        <v>223255</v>
      </c>
      <c r="AZ106" s="403">
        <f t="shared" si="218"/>
        <v>72000</v>
      </c>
      <c r="BA106" s="403">
        <f t="shared" si="218"/>
        <v>97799.52</v>
      </c>
      <c r="BB106" s="403">
        <f t="shared" si="218"/>
        <v>242596.66</v>
      </c>
      <c r="BC106" s="403">
        <f t="shared" si="218"/>
        <v>108292.85</v>
      </c>
      <c r="BD106" s="403">
        <f t="shared" si="218"/>
        <v>238900</v>
      </c>
      <c r="BE106" s="403">
        <f t="shared" si="218"/>
        <v>101455.9</v>
      </c>
      <c r="BF106" s="403">
        <f t="shared" si="218"/>
        <v>23511.76</v>
      </c>
      <c r="BG106" s="403">
        <f t="shared" si="218"/>
        <v>20008.84</v>
      </c>
      <c r="BH106" s="403">
        <f t="shared" si="218"/>
        <v>77858.98</v>
      </c>
      <c r="BI106" s="403">
        <f t="shared" si="218"/>
        <v>45000</v>
      </c>
      <c r="BJ106" s="403">
        <f t="shared" si="218"/>
        <v>124565</v>
      </c>
      <c r="BK106" s="403">
        <f t="shared" si="218"/>
        <v>25000</v>
      </c>
      <c r="BL106" s="403">
        <f t="shared" si="218"/>
        <v>29885</v>
      </c>
      <c r="BM106" s="403">
        <f t="shared" si="218"/>
        <v>33809.25</v>
      </c>
      <c r="BN106" s="403">
        <f t="shared" si="218"/>
        <v>10969.85</v>
      </c>
      <c r="BO106" s="403">
        <f t="shared" si="218"/>
        <v>77861.76</v>
      </c>
      <c r="BP106" s="403">
        <f t="shared" si="218"/>
        <v>10058</v>
      </c>
      <c r="BQ106" s="403"/>
      <c r="BR106" s="403">
        <f t="shared" ref="BR106:EC106" si="219">IF(and($A106-BR$66&gt;=0,$A106-BR$67&lt;0),BR$74,0)</f>
        <v>255794.4211</v>
      </c>
      <c r="BS106" s="403">
        <f t="shared" si="219"/>
        <v>0</v>
      </c>
      <c r="BT106" s="403">
        <f t="shared" si="219"/>
        <v>0</v>
      </c>
      <c r="BU106" s="403">
        <f t="shared" si="219"/>
        <v>0</v>
      </c>
      <c r="BV106" s="403">
        <f t="shared" si="219"/>
        <v>0</v>
      </c>
      <c r="BW106" s="403">
        <f t="shared" si="219"/>
        <v>0</v>
      </c>
      <c r="BX106" s="403">
        <f t="shared" si="219"/>
        <v>0</v>
      </c>
      <c r="BY106" s="403">
        <f t="shared" si="219"/>
        <v>212555.7791</v>
      </c>
      <c r="BZ106" s="403">
        <f t="shared" si="219"/>
        <v>198044.1868</v>
      </c>
      <c r="CA106" s="403">
        <f t="shared" si="219"/>
        <v>745030.763</v>
      </c>
      <c r="CB106" s="403">
        <f t="shared" si="219"/>
        <v>0</v>
      </c>
      <c r="CC106" s="403">
        <f t="shared" si="219"/>
        <v>0</v>
      </c>
      <c r="CD106" s="403">
        <f t="shared" si="219"/>
        <v>200215.6501</v>
      </c>
      <c r="CE106" s="403">
        <f t="shared" si="219"/>
        <v>0</v>
      </c>
      <c r="CF106" s="403">
        <f t="shared" si="219"/>
        <v>0</v>
      </c>
      <c r="CG106" s="403">
        <f t="shared" si="219"/>
        <v>399989.3894</v>
      </c>
      <c r="CH106" s="403">
        <f t="shared" si="219"/>
        <v>0</v>
      </c>
      <c r="CI106" s="403">
        <f t="shared" si="219"/>
        <v>584290.4925</v>
      </c>
      <c r="CJ106" s="403">
        <f t="shared" si="219"/>
        <v>359514.8333</v>
      </c>
      <c r="CK106" s="403">
        <f t="shared" si="219"/>
        <v>405822.1182</v>
      </c>
      <c r="CL106" s="403">
        <f t="shared" si="219"/>
        <v>0</v>
      </c>
      <c r="CM106" s="403">
        <f t="shared" si="219"/>
        <v>0</v>
      </c>
      <c r="CN106" s="403">
        <f t="shared" si="219"/>
        <v>352213.1526</v>
      </c>
      <c r="CO106" s="403">
        <f t="shared" si="219"/>
        <v>306794.8068</v>
      </c>
      <c r="CP106" s="403">
        <f t="shared" si="219"/>
        <v>360850.2344</v>
      </c>
      <c r="CQ106" s="403">
        <f t="shared" si="219"/>
        <v>452743.1592</v>
      </c>
      <c r="CR106" s="403">
        <f t="shared" si="219"/>
        <v>966145.1792</v>
      </c>
      <c r="CS106" s="403">
        <f t="shared" si="219"/>
        <v>237451.2097</v>
      </c>
      <c r="CT106" s="403">
        <f t="shared" si="219"/>
        <v>244994.6872</v>
      </c>
      <c r="CU106" s="403">
        <f t="shared" si="219"/>
        <v>32821.77735</v>
      </c>
      <c r="CV106" s="403">
        <f t="shared" si="219"/>
        <v>334742.8202</v>
      </c>
      <c r="CW106" s="403">
        <f t="shared" si="219"/>
        <v>50829.27688</v>
      </c>
      <c r="CX106" s="403">
        <f t="shared" si="219"/>
        <v>516845.2919</v>
      </c>
      <c r="CY106" s="403">
        <f t="shared" si="219"/>
        <v>10059.25349</v>
      </c>
      <c r="CZ106" s="403">
        <f t="shared" si="219"/>
        <v>295307.771</v>
      </c>
      <c r="DA106" s="403">
        <f t="shared" si="219"/>
        <v>456444.568</v>
      </c>
      <c r="DB106" s="403">
        <f t="shared" si="219"/>
        <v>312484.9938</v>
      </c>
      <c r="DC106" s="403">
        <f t="shared" si="219"/>
        <v>124834.8732</v>
      </c>
      <c r="DD106" s="403">
        <f t="shared" si="219"/>
        <v>318680.1613</v>
      </c>
      <c r="DE106" s="403">
        <f t="shared" si="219"/>
        <v>422954.65</v>
      </c>
      <c r="DF106" s="403">
        <f t="shared" si="219"/>
        <v>487499.5485</v>
      </c>
      <c r="DG106" s="403">
        <f t="shared" si="219"/>
        <v>569448.5124</v>
      </c>
      <c r="DH106" s="403">
        <f t="shared" si="219"/>
        <v>205904.0775</v>
      </c>
      <c r="DI106" s="403">
        <f t="shared" si="219"/>
        <v>196902.4434</v>
      </c>
      <c r="DJ106" s="403">
        <f t="shared" si="219"/>
        <v>56011.09095</v>
      </c>
      <c r="DK106" s="403">
        <f t="shared" si="219"/>
        <v>0</v>
      </c>
      <c r="DL106" s="403">
        <f t="shared" si="219"/>
        <v>0</v>
      </c>
      <c r="DM106" s="403">
        <f t="shared" si="219"/>
        <v>0</v>
      </c>
      <c r="DN106" s="403">
        <f t="shared" si="219"/>
        <v>0</v>
      </c>
      <c r="DO106" s="403">
        <f t="shared" si="219"/>
        <v>0</v>
      </c>
      <c r="DP106" s="403">
        <f t="shared" si="219"/>
        <v>0</v>
      </c>
      <c r="DQ106" s="403">
        <f t="shared" si="219"/>
        <v>0</v>
      </c>
      <c r="DR106" s="403">
        <f t="shared" si="219"/>
        <v>0</v>
      </c>
      <c r="DS106" s="403">
        <f t="shared" si="219"/>
        <v>0</v>
      </c>
      <c r="DT106" s="403">
        <f t="shared" si="219"/>
        <v>0</v>
      </c>
      <c r="DU106" s="403">
        <f t="shared" si="219"/>
        <v>0</v>
      </c>
      <c r="DV106" s="403">
        <f t="shared" si="219"/>
        <v>0</v>
      </c>
      <c r="DW106" s="403">
        <f t="shared" si="219"/>
        <v>0</v>
      </c>
      <c r="DX106" s="403">
        <f t="shared" si="219"/>
        <v>0</v>
      </c>
      <c r="DY106" s="403">
        <f t="shared" si="219"/>
        <v>0</v>
      </c>
      <c r="DZ106" s="403">
        <f t="shared" si="219"/>
        <v>0</v>
      </c>
      <c r="EA106" s="403">
        <f t="shared" si="219"/>
        <v>0</v>
      </c>
      <c r="EB106" s="403">
        <f t="shared" si="219"/>
        <v>0</v>
      </c>
      <c r="EC106" s="403">
        <f t="shared" si="219"/>
        <v>0</v>
      </c>
      <c r="EE106" s="403">
        <f t="shared" ref="EE106:GP106" si="220">IF(and($A106-EE$66&gt;=0,$A106-EE$67&lt;0),EE$74,0)</f>
        <v>0</v>
      </c>
      <c r="EF106" s="403">
        <f t="shared" si="220"/>
        <v>0</v>
      </c>
      <c r="EG106" s="403">
        <f t="shared" si="220"/>
        <v>0</v>
      </c>
      <c r="EH106" s="403">
        <f t="shared" si="220"/>
        <v>0</v>
      </c>
      <c r="EI106" s="403">
        <f t="shared" si="220"/>
        <v>296164.2291</v>
      </c>
      <c r="EJ106" s="403">
        <f t="shared" si="220"/>
        <v>267719.2721</v>
      </c>
      <c r="EK106" s="403">
        <f t="shared" si="220"/>
        <v>348882.0069</v>
      </c>
      <c r="EL106" s="403">
        <f t="shared" si="220"/>
        <v>0</v>
      </c>
      <c r="EM106" s="403">
        <f t="shared" si="220"/>
        <v>0</v>
      </c>
      <c r="EN106" s="403">
        <f t="shared" si="220"/>
        <v>0</v>
      </c>
      <c r="EO106" s="403">
        <f t="shared" si="220"/>
        <v>0</v>
      </c>
      <c r="EP106" s="403">
        <f t="shared" si="220"/>
        <v>220302.8173</v>
      </c>
      <c r="EQ106" s="403">
        <f t="shared" si="220"/>
        <v>0</v>
      </c>
      <c r="ER106" s="403">
        <f t="shared" si="220"/>
        <v>463470.7479</v>
      </c>
      <c r="ES106" s="403">
        <f t="shared" si="220"/>
        <v>562557.9206</v>
      </c>
      <c r="ET106" s="403">
        <f t="shared" si="220"/>
        <v>0</v>
      </c>
      <c r="EU106" s="403">
        <f t="shared" si="220"/>
        <v>549077.8977</v>
      </c>
      <c r="EV106" s="403">
        <f t="shared" si="220"/>
        <v>0</v>
      </c>
      <c r="EW106" s="403">
        <f t="shared" si="220"/>
        <v>0</v>
      </c>
      <c r="EX106" s="403">
        <f t="shared" si="220"/>
        <v>0</v>
      </c>
      <c r="EY106" s="403">
        <f t="shared" si="220"/>
        <v>198902.7654</v>
      </c>
      <c r="EZ106" s="403">
        <f t="shared" si="220"/>
        <v>1209.906193</v>
      </c>
      <c r="FA106" s="403">
        <f t="shared" si="220"/>
        <v>0</v>
      </c>
      <c r="FB106" s="403">
        <f t="shared" si="220"/>
        <v>0</v>
      </c>
      <c r="FC106" s="403">
        <f t="shared" si="220"/>
        <v>0</v>
      </c>
      <c r="FD106" s="403">
        <f t="shared" si="220"/>
        <v>0</v>
      </c>
      <c r="FE106" s="403">
        <f t="shared" si="220"/>
        <v>0</v>
      </c>
      <c r="FF106" s="403">
        <f t="shared" si="220"/>
        <v>0</v>
      </c>
      <c r="FG106" s="403">
        <f t="shared" si="220"/>
        <v>0</v>
      </c>
      <c r="FH106" s="403">
        <f t="shared" si="220"/>
        <v>0</v>
      </c>
      <c r="FI106" s="403">
        <f t="shared" si="220"/>
        <v>0</v>
      </c>
      <c r="FJ106" s="403">
        <f t="shared" si="220"/>
        <v>0</v>
      </c>
      <c r="FK106" s="403">
        <f t="shared" si="220"/>
        <v>0</v>
      </c>
      <c r="FL106" s="403">
        <f t="shared" si="220"/>
        <v>0</v>
      </c>
      <c r="FM106" s="403">
        <f t="shared" si="220"/>
        <v>0</v>
      </c>
      <c r="FN106" s="403">
        <f t="shared" si="220"/>
        <v>0</v>
      </c>
      <c r="FO106" s="403">
        <f t="shared" si="220"/>
        <v>0</v>
      </c>
      <c r="FP106" s="403">
        <f t="shared" si="220"/>
        <v>0</v>
      </c>
      <c r="FQ106" s="403">
        <f t="shared" si="220"/>
        <v>0</v>
      </c>
      <c r="FR106" s="403">
        <f t="shared" si="220"/>
        <v>0</v>
      </c>
      <c r="FS106" s="403">
        <f t="shared" si="220"/>
        <v>0</v>
      </c>
      <c r="FT106" s="403">
        <f t="shared" si="220"/>
        <v>0</v>
      </c>
      <c r="FU106" s="403">
        <f t="shared" si="220"/>
        <v>0</v>
      </c>
      <c r="FV106" s="403">
        <f t="shared" si="220"/>
        <v>0</v>
      </c>
      <c r="FW106" s="403">
        <f t="shared" si="220"/>
        <v>0</v>
      </c>
      <c r="FX106" s="403">
        <f t="shared" si="220"/>
        <v>0</v>
      </c>
      <c r="FY106" s="403">
        <f t="shared" si="220"/>
        <v>0</v>
      </c>
      <c r="FZ106" s="403">
        <f t="shared" si="220"/>
        <v>0</v>
      </c>
      <c r="GA106" s="403">
        <f t="shared" si="220"/>
        <v>0</v>
      </c>
      <c r="GB106" s="403">
        <f t="shared" si="220"/>
        <v>0</v>
      </c>
      <c r="GC106" s="403">
        <f t="shared" si="220"/>
        <v>0</v>
      </c>
      <c r="GD106" s="403">
        <f t="shared" si="220"/>
        <v>0</v>
      </c>
      <c r="GE106" s="403">
        <f t="shared" si="220"/>
        <v>0</v>
      </c>
      <c r="GF106" s="403">
        <f t="shared" si="220"/>
        <v>0</v>
      </c>
      <c r="GG106" s="403">
        <f t="shared" si="220"/>
        <v>0</v>
      </c>
      <c r="GH106" s="403">
        <f t="shared" si="220"/>
        <v>0</v>
      </c>
      <c r="GI106" s="403">
        <f t="shared" si="220"/>
        <v>0</v>
      </c>
      <c r="GJ106" s="403">
        <f t="shared" si="220"/>
        <v>0</v>
      </c>
      <c r="GK106" s="403">
        <f t="shared" si="220"/>
        <v>0</v>
      </c>
      <c r="GL106" s="403">
        <f t="shared" si="220"/>
        <v>0</v>
      </c>
      <c r="GM106" s="403">
        <f t="shared" si="220"/>
        <v>0</v>
      </c>
      <c r="GN106" s="403">
        <f t="shared" si="220"/>
        <v>0</v>
      </c>
      <c r="GO106" s="403">
        <f t="shared" si="220"/>
        <v>0</v>
      </c>
      <c r="GP106" s="403">
        <f t="shared" si="220"/>
        <v>0</v>
      </c>
      <c r="GQ106" s="403"/>
      <c r="GR106" s="403">
        <f t="shared" ref="GR106:JC106" si="221">IF(and($A106-GR$66&gt;=0,$A106-GR$67&lt;0),GR$74,0)</f>
        <v>0</v>
      </c>
      <c r="GS106" s="403">
        <f t="shared" si="221"/>
        <v>410970.5471</v>
      </c>
      <c r="GT106" s="403">
        <f t="shared" si="221"/>
        <v>442194.5919</v>
      </c>
      <c r="GU106" s="403">
        <f t="shared" si="221"/>
        <v>445452.5312</v>
      </c>
      <c r="GV106" s="403">
        <f t="shared" si="221"/>
        <v>0</v>
      </c>
      <c r="GW106" s="403">
        <f t="shared" si="221"/>
        <v>0</v>
      </c>
      <c r="GX106" s="403">
        <f t="shared" si="221"/>
        <v>0</v>
      </c>
      <c r="GY106" s="403">
        <f t="shared" si="221"/>
        <v>0</v>
      </c>
      <c r="GZ106" s="403">
        <f t="shared" si="221"/>
        <v>0</v>
      </c>
      <c r="HA106" s="403">
        <f t="shared" si="221"/>
        <v>0</v>
      </c>
      <c r="HB106" s="403">
        <f t="shared" si="221"/>
        <v>775736.8332</v>
      </c>
      <c r="HC106" s="403">
        <f t="shared" si="221"/>
        <v>0</v>
      </c>
      <c r="HD106" s="403">
        <f t="shared" si="221"/>
        <v>0</v>
      </c>
      <c r="HE106" s="403">
        <f t="shared" si="221"/>
        <v>0</v>
      </c>
      <c r="HF106" s="403">
        <f t="shared" si="221"/>
        <v>0</v>
      </c>
      <c r="HG106" s="403">
        <f t="shared" si="221"/>
        <v>0</v>
      </c>
      <c r="HH106" s="403">
        <f t="shared" si="221"/>
        <v>0</v>
      </c>
      <c r="HI106" s="403">
        <f t="shared" si="221"/>
        <v>0</v>
      </c>
      <c r="HJ106" s="403">
        <f t="shared" si="221"/>
        <v>0</v>
      </c>
      <c r="HK106" s="403">
        <f t="shared" si="221"/>
        <v>0</v>
      </c>
      <c r="HL106" s="403">
        <f t="shared" si="221"/>
        <v>0</v>
      </c>
      <c r="HM106" s="403">
        <f t="shared" si="221"/>
        <v>0</v>
      </c>
      <c r="HN106" s="403">
        <f t="shared" si="221"/>
        <v>0</v>
      </c>
      <c r="HO106" s="403">
        <f t="shared" si="221"/>
        <v>0</v>
      </c>
      <c r="HP106" s="403">
        <f t="shared" si="221"/>
        <v>0</v>
      </c>
      <c r="HQ106" s="403">
        <f t="shared" si="221"/>
        <v>0</v>
      </c>
      <c r="HR106" s="403">
        <f t="shared" si="221"/>
        <v>0</v>
      </c>
      <c r="HS106" s="403">
        <f t="shared" si="221"/>
        <v>0</v>
      </c>
      <c r="HT106" s="403">
        <f t="shared" si="221"/>
        <v>0</v>
      </c>
      <c r="HU106" s="403">
        <f t="shared" si="221"/>
        <v>0</v>
      </c>
      <c r="HV106" s="403">
        <f t="shared" si="221"/>
        <v>0</v>
      </c>
      <c r="HW106" s="403">
        <f t="shared" si="221"/>
        <v>0</v>
      </c>
      <c r="HX106" s="403">
        <f t="shared" si="221"/>
        <v>0</v>
      </c>
      <c r="HY106" s="403">
        <f t="shared" si="221"/>
        <v>0</v>
      </c>
      <c r="HZ106" s="403">
        <f t="shared" si="221"/>
        <v>0</v>
      </c>
      <c r="IA106" s="403">
        <f t="shared" si="221"/>
        <v>0</v>
      </c>
      <c r="IB106" s="403">
        <f t="shared" si="221"/>
        <v>0</v>
      </c>
      <c r="IC106" s="403">
        <f t="shared" si="221"/>
        <v>0</v>
      </c>
      <c r="ID106" s="403">
        <f t="shared" si="221"/>
        <v>0</v>
      </c>
      <c r="IE106" s="403">
        <f t="shared" si="221"/>
        <v>0</v>
      </c>
      <c r="IF106" s="403">
        <f t="shared" si="221"/>
        <v>0</v>
      </c>
      <c r="IG106" s="403">
        <f t="shared" si="221"/>
        <v>0</v>
      </c>
      <c r="IH106" s="403">
        <f t="shared" si="221"/>
        <v>0</v>
      </c>
      <c r="II106" s="403">
        <f t="shared" si="221"/>
        <v>0</v>
      </c>
      <c r="IJ106" s="403">
        <f t="shared" si="221"/>
        <v>0</v>
      </c>
      <c r="IK106" s="403">
        <f t="shared" si="221"/>
        <v>0</v>
      </c>
      <c r="IL106" s="403">
        <f t="shared" si="221"/>
        <v>0</v>
      </c>
      <c r="IM106" s="403">
        <f t="shared" si="221"/>
        <v>0</v>
      </c>
      <c r="IN106" s="403">
        <f t="shared" si="221"/>
        <v>0</v>
      </c>
      <c r="IO106" s="403">
        <f t="shared" si="221"/>
        <v>0</v>
      </c>
      <c r="IP106" s="403">
        <f t="shared" si="221"/>
        <v>0</v>
      </c>
      <c r="IQ106" s="403">
        <f t="shared" si="221"/>
        <v>0</v>
      </c>
      <c r="IR106" s="403">
        <f t="shared" si="221"/>
        <v>0</v>
      </c>
      <c r="IS106" s="403">
        <f t="shared" si="221"/>
        <v>0</v>
      </c>
      <c r="IT106" s="403">
        <f t="shared" si="221"/>
        <v>0</v>
      </c>
      <c r="IU106" s="403">
        <f t="shared" si="221"/>
        <v>0</v>
      </c>
      <c r="IV106" s="403">
        <f t="shared" si="221"/>
        <v>0</v>
      </c>
      <c r="IW106" s="403">
        <f t="shared" si="221"/>
        <v>0</v>
      </c>
      <c r="IX106" s="403">
        <f t="shared" si="221"/>
        <v>0</v>
      </c>
      <c r="IY106" s="403">
        <f t="shared" si="221"/>
        <v>0</v>
      </c>
      <c r="IZ106" s="403">
        <f t="shared" si="221"/>
        <v>0</v>
      </c>
      <c r="JA106" s="403">
        <f t="shared" si="221"/>
        <v>0</v>
      </c>
      <c r="JB106" s="403">
        <f t="shared" si="221"/>
        <v>0</v>
      </c>
      <c r="JC106" s="403">
        <f t="shared" si="221"/>
        <v>0</v>
      </c>
      <c r="JD106" s="403"/>
      <c r="JE106" s="403">
        <f t="shared" ref="JE106:LP106" si="222">IF(and($A106-JE$66&gt;=0,$A106-JE$67&lt;0),JE$74,0)</f>
        <v>0</v>
      </c>
      <c r="JF106" s="403">
        <f t="shared" si="222"/>
        <v>0</v>
      </c>
      <c r="JG106" s="403">
        <f t="shared" si="222"/>
        <v>0</v>
      </c>
      <c r="JH106" s="403">
        <f t="shared" si="222"/>
        <v>0</v>
      </c>
      <c r="JI106" s="403">
        <f t="shared" si="222"/>
        <v>0</v>
      </c>
      <c r="JJ106" s="403">
        <f t="shared" si="222"/>
        <v>0</v>
      </c>
      <c r="JK106" s="403">
        <f t="shared" si="222"/>
        <v>0</v>
      </c>
      <c r="JL106" s="403">
        <f t="shared" si="222"/>
        <v>0</v>
      </c>
      <c r="JM106" s="403">
        <f t="shared" si="222"/>
        <v>0</v>
      </c>
      <c r="JN106" s="403">
        <f t="shared" si="222"/>
        <v>0</v>
      </c>
      <c r="JO106" s="403">
        <f t="shared" si="222"/>
        <v>0</v>
      </c>
      <c r="JP106" s="403">
        <f t="shared" si="222"/>
        <v>0</v>
      </c>
      <c r="JQ106" s="403">
        <f t="shared" si="222"/>
        <v>0</v>
      </c>
      <c r="JR106" s="403">
        <f t="shared" si="222"/>
        <v>0</v>
      </c>
      <c r="JS106" s="403">
        <f t="shared" si="222"/>
        <v>0</v>
      </c>
      <c r="JT106" s="403">
        <f t="shared" si="222"/>
        <v>0</v>
      </c>
      <c r="JU106" s="403">
        <f t="shared" si="222"/>
        <v>0</v>
      </c>
      <c r="JV106" s="403">
        <f t="shared" si="222"/>
        <v>0</v>
      </c>
      <c r="JW106" s="403">
        <f t="shared" si="222"/>
        <v>0</v>
      </c>
      <c r="JX106" s="403">
        <f t="shared" si="222"/>
        <v>0</v>
      </c>
      <c r="JY106" s="403">
        <f t="shared" si="222"/>
        <v>0</v>
      </c>
      <c r="JZ106" s="403">
        <f t="shared" si="222"/>
        <v>0</v>
      </c>
      <c r="KA106" s="403">
        <f t="shared" si="222"/>
        <v>0</v>
      </c>
      <c r="KB106" s="403">
        <f t="shared" si="222"/>
        <v>0</v>
      </c>
      <c r="KC106" s="403">
        <f t="shared" si="222"/>
        <v>0</v>
      </c>
      <c r="KD106" s="403">
        <f t="shared" si="222"/>
        <v>0</v>
      </c>
      <c r="KE106" s="403">
        <f t="shared" si="222"/>
        <v>0</v>
      </c>
      <c r="KF106" s="403">
        <f t="shared" si="222"/>
        <v>0</v>
      </c>
      <c r="KG106" s="403">
        <f t="shared" si="222"/>
        <v>0</v>
      </c>
      <c r="KH106" s="403">
        <f t="shared" si="222"/>
        <v>0</v>
      </c>
      <c r="KI106" s="403">
        <f t="shared" si="222"/>
        <v>0</v>
      </c>
      <c r="KJ106" s="403">
        <f t="shared" si="222"/>
        <v>0</v>
      </c>
      <c r="KK106" s="403">
        <f t="shared" si="222"/>
        <v>0</v>
      </c>
      <c r="KL106" s="403">
        <f t="shared" si="222"/>
        <v>0</v>
      </c>
      <c r="KM106" s="403">
        <f t="shared" si="222"/>
        <v>0</v>
      </c>
      <c r="KN106" s="403">
        <f t="shared" si="222"/>
        <v>0</v>
      </c>
      <c r="KO106" s="403">
        <f t="shared" si="222"/>
        <v>0</v>
      </c>
      <c r="KP106" s="403">
        <f t="shared" si="222"/>
        <v>0</v>
      </c>
      <c r="KQ106" s="403">
        <f t="shared" si="222"/>
        <v>0</v>
      </c>
      <c r="KR106" s="403">
        <f t="shared" si="222"/>
        <v>0</v>
      </c>
      <c r="KS106" s="403">
        <f t="shared" si="222"/>
        <v>0</v>
      </c>
      <c r="KT106" s="403">
        <f t="shared" si="222"/>
        <v>0</v>
      </c>
      <c r="KU106" s="403">
        <f t="shared" si="222"/>
        <v>0</v>
      </c>
      <c r="KV106" s="403">
        <f t="shared" si="222"/>
        <v>0</v>
      </c>
      <c r="KW106" s="403">
        <f t="shared" si="222"/>
        <v>0</v>
      </c>
      <c r="KX106" s="403">
        <f t="shared" si="222"/>
        <v>0</v>
      </c>
      <c r="KY106" s="403">
        <f t="shared" si="222"/>
        <v>0</v>
      </c>
      <c r="KZ106" s="403">
        <f t="shared" si="222"/>
        <v>0</v>
      </c>
      <c r="LA106" s="403">
        <f t="shared" si="222"/>
        <v>0</v>
      </c>
      <c r="LB106" s="403">
        <f t="shared" si="222"/>
        <v>0</v>
      </c>
      <c r="LC106" s="403">
        <f t="shared" si="222"/>
        <v>0</v>
      </c>
      <c r="LD106" s="403">
        <f t="shared" si="222"/>
        <v>0</v>
      </c>
      <c r="LE106" s="403">
        <f t="shared" si="222"/>
        <v>0</v>
      </c>
      <c r="LF106" s="403">
        <f t="shared" si="222"/>
        <v>0</v>
      </c>
      <c r="LG106" s="403">
        <f t="shared" si="222"/>
        <v>0</v>
      </c>
      <c r="LH106" s="403">
        <f t="shared" si="222"/>
        <v>0</v>
      </c>
      <c r="LI106" s="403">
        <f t="shared" si="222"/>
        <v>0</v>
      </c>
      <c r="LJ106" s="403">
        <f t="shared" si="222"/>
        <v>0</v>
      </c>
      <c r="LK106" s="403">
        <f t="shared" si="222"/>
        <v>0</v>
      </c>
      <c r="LL106" s="403">
        <f t="shared" si="222"/>
        <v>0</v>
      </c>
      <c r="LM106" s="403">
        <f t="shared" si="222"/>
        <v>0</v>
      </c>
      <c r="LN106" s="403">
        <f t="shared" si="222"/>
        <v>0</v>
      </c>
      <c r="LO106" s="403">
        <f t="shared" si="222"/>
        <v>0</v>
      </c>
      <c r="LP106" s="403">
        <f t="shared" si="222"/>
        <v>0</v>
      </c>
    </row>
    <row r="107">
      <c r="A107" s="331" t="str">
        <f t="shared" si="77"/>
        <v>06-2030</v>
      </c>
      <c r="B107" s="346">
        <f t="shared" si="70"/>
        <v>17565025.44</v>
      </c>
      <c r="C107" s="346">
        <f t="shared" si="71"/>
        <v>2.155122203</v>
      </c>
      <c r="D107" s="346"/>
      <c r="E107" s="403">
        <f t="shared" ref="E107:BP107" si="223">IF(and($A107-E$66&gt;=0,$A107-E$67&lt;0),E$74,0)</f>
        <v>0</v>
      </c>
      <c r="F107" s="403">
        <f t="shared" si="223"/>
        <v>0</v>
      </c>
      <c r="G107" s="403">
        <f t="shared" si="223"/>
        <v>0</v>
      </c>
      <c r="H107" s="403">
        <f t="shared" si="223"/>
        <v>0</v>
      </c>
      <c r="I107" s="403">
        <f t="shared" si="223"/>
        <v>0</v>
      </c>
      <c r="J107" s="403">
        <f t="shared" si="223"/>
        <v>0</v>
      </c>
      <c r="K107" s="403">
        <f t="shared" si="223"/>
        <v>0</v>
      </c>
      <c r="L107" s="403">
        <f t="shared" si="223"/>
        <v>0</v>
      </c>
      <c r="M107" s="403">
        <f t="shared" si="223"/>
        <v>0</v>
      </c>
      <c r="N107" s="403">
        <f t="shared" si="223"/>
        <v>0</v>
      </c>
      <c r="O107" s="403">
        <f t="shared" si="223"/>
        <v>0</v>
      </c>
      <c r="P107" s="403">
        <f t="shared" si="223"/>
        <v>0</v>
      </c>
      <c r="Q107" s="403">
        <f t="shared" si="223"/>
        <v>0</v>
      </c>
      <c r="R107" s="403">
        <f t="shared" si="223"/>
        <v>0</v>
      </c>
      <c r="S107" s="403">
        <f t="shared" si="223"/>
        <v>0</v>
      </c>
      <c r="T107" s="403">
        <f t="shared" si="223"/>
        <v>0</v>
      </c>
      <c r="U107" s="403">
        <f t="shared" si="223"/>
        <v>0</v>
      </c>
      <c r="V107" s="403">
        <f t="shared" si="223"/>
        <v>0</v>
      </c>
      <c r="W107" s="403">
        <f t="shared" si="223"/>
        <v>0</v>
      </c>
      <c r="X107" s="403">
        <f t="shared" si="223"/>
        <v>0</v>
      </c>
      <c r="Y107" s="403">
        <f t="shared" si="223"/>
        <v>0</v>
      </c>
      <c r="Z107" s="403">
        <f t="shared" si="223"/>
        <v>0</v>
      </c>
      <c r="AA107" s="403">
        <f t="shared" si="223"/>
        <v>0</v>
      </c>
      <c r="AB107" s="403">
        <f t="shared" si="223"/>
        <v>0</v>
      </c>
      <c r="AC107" s="403">
        <f t="shared" si="223"/>
        <v>0</v>
      </c>
      <c r="AD107" s="403">
        <f t="shared" si="223"/>
        <v>0</v>
      </c>
      <c r="AE107" s="403">
        <f t="shared" si="223"/>
        <v>0</v>
      </c>
      <c r="AF107" s="403">
        <f t="shared" si="223"/>
        <v>0</v>
      </c>
      <c r="AG107" s="403">
        <f t="shared" si="223"/>
        <v>0</v>
      </c>
      <c r="AH107" s="403">
        <f t="shared" si="223"/>
        <v>0</v>
      </c>
      <c r="AI107" s="403">
        <f t="shared" si="223"/>
        <v>0</v>
      </c>
      <c r="AJ107" s="403">
        <f t="shared" si="223"/>
        <v>0</v>
      </c>
      <c r="AK107" s="403">
        <f t="shared" si="223"/>
        <v>0</v>
      </c>
      <c r="AL107" s="403">
        <f t="shared" si="223"/>
        <v>0</v>
      </c>
      <c r="AM107" s="403">
        <f t="shared" si="223"/>
        <v>0</v>
      </c>
      <c r="AN107" s="403">
        <f t="shared" si="223"/>
        <v>0</v>
      </c>
      <c r="AO107" s="403">
        <f t="shared" si="223"/>
        <v>0</v>
      </c>
      <c r="AP107" s="403">
        <f t="shared" si="223"/>
        <v>0</v>
      </c>
      <c r="AQ107" s="403">
        <f t="shared" si="223"/>
        <v>0</v>
      </c>
      <c r="AR107" s="403">
        <f t="shared" si="223"/>
        <v>0</v>
      </c>
      <c r="AS107" s="403">
        <f t="shared" si="223"/>
        <v>0</v>
      </c>
      <c r="AT107" s="403">
        <f t="shared" si="223"/>
        <v>0</v>
      </c>
      <c r="AU107" s="403">
        <f t="shared" si="223"/>
        <v>0</v>
      </c>
      <c r="AV107" s="403">
        <f t="shared" si="223"/>
        <v>0</v>
      </c>
      <c r="AW107" s="403">
        <f t="shared" si="223"/>
        <v>0</v>
      </c>
      <c r="AX107" s="403">
        <f t="shared" si="223"/>
        <v>0</v>
      </c>
      <c r="AY107" s="403">
        <f t="shared" si="223"/>
        <v>223255</v>
      </c>
      <c r="AZ107" s="403">
        <f t="shared" si="223"/>
        <v>72000</v>
      </c>
      <c r="BA107" s="403">
        <f t="shared" si="223"/>
        <v>97799.52</v>
      </c>
      <c r="BB107" s="403">
        <f t="shared" si="223"/>
        <v>242596.66</v>
      </c>
      <c r="BC107" s="403">
        <f t="shared" si="223"/>
        <v>108292.85</v>
      </c>
      <c r="BD107" s="403">
        <f t="shared" si="223"/>
        <v>238900</v>
      </c>
      <c r="BE107" s="403">
        <f t="shared" si="223"/>
        <v>101455.9</v>
      </c>
      <c r="BF107" s="403">
        <f t="shared" si="223"/>
        <v>23511.76</v>
      </c>
      <c r="BG107" s="403">
        <f t="shared" si="223"/>
        <v>20008.84</v>
      </c>
      <c r="BH107" s="403">
        <f t="shared" si="223"/>
        <v>77858.98</v>
      </c>
      <c r="BI107" s="403">
        <f t="shared" si="223"/>
        <v>45000</v>
      </c>
      <c r="BJ107" s="403">
        <f t="shared" si="223"/>
        <v>124565</v>
      </c>
      <c r="BK107" s="403">
        <f t="shared" si="223"/>
        <v>25000</v>
      </c>
      <c r="BL107" s="403">
        <f t="shared" si="223"/>
        <v>29885</v>
      </c>
      <c r="BM107" s="403">
        <f t="shared" si="223"/>
        <v>33809.25</v>
      </c>
      <c r="BN107" s="403">
        <f t="shared" si="223"/>
        <v>10969.85</v>
      </c>
      <c r="BO107" s="403">
        <f t="shared" si="223"/>
        <v>77861.76</v>
      </c>
      <c r="BP107" s="403">
        <f t="shared" si="223"/>
        <v>10058</v>
      </c>
      <c r="BQ107" s="403"/>
      <c r="BR107" s="403">
        <f t="shared" ref="BR107:EC107" si="224">IF(and($A107-BR$66&gt;=0,$A107-BR$67&lt;0),BR$74,0)</f>
        <v>255794.4211</v>
      </c>
      <c r="BS107" s="403">
        <f t="shared" si="224"/>
        <v>0</v>
      </c>
      <c r="BT107" s="403">
        <f t="shared" si="224"/>
        <v>0</v>
      </c>
      <c r="BU107" s="403">
        <f t="shared" si="224"/>
        <v>0</v>
      </c>
      <c r="BV107" s="403">
        <f t="shared" si="224"/>
        <v>0</v>
      </c>
      <c r="BW107" s="403">
        <f t="shared" si="224"/>
        <v>0</v>
      </c>
      <c r="BX107" s="403">
        <f t="shared" si="224"/>
        <v>0</v>
      </c>
      <c r="BY107" s="403">
        <f t="shared" si="224"/>
        <v>212555.7791</v>
      </c>
      <c r="BZ107" s="403">
        <f t="shared" si="224"/>
        <v>198044.1868</v>
      </c>
      <c r="CA107" s="403">
        <f t="shared" si="224"/>
        <v>745030.763</v>
      </c>
      <c r="CB107" s="403">
        <f t="shared" si="224"/>
        <v>0</v>
      </c>
      <c r="CC107" s="403">
        <f t="shared" si="224"/>
        <v>0</v>
      </c>
      <c r="CD107" s="403">
        <f t="shared" si="224"/>
        <v>200215.6501</v>
      </c>
      <c r="CE107" s="403">
        <f t="shared" si="224"/>
        <v>0</v>
      </c>
      <c r="CF107" s="403">
        <f t="shared" si="224"/>
        <v>0</v>
      </c>
      <c r="CG107" s="403">
        <f t="shared" si="224"/>
        <v>399989.3894</v>
      </c>
      <c r="CH107" s="403">
        <f t="shared" si="224"/>
        <v>0</v>
      </c>
      <c r="CI107" s="403">
        <f t="shared" si="224"/>
        <v>584290.4925</v>
      </c>
      <c r="CJ107" s="403">
        <f t="shared" si="224"/>
        <v>359514.8333</v>
      </c>
      <c r="CK107" s="403">
        <f t="shared" si="224"/>
        <v>405822.1182</v>
      </c>
      <c r="CL107" s="403">
        <f t="shared" si="224"/>
        <v>0</v>
      </c>
      <c r="CM107" s="403">
        <f t="shared" si="224"/>
        <v>0</v>
      </c>
      <c r="CN107" s="403">
        <f t="shared" si="224"/>
        <v>352213.1526</v>
      </c>
      <c r="CO107" s="403">
        <f t="shared" si="224"/>
        <v>306794.8068</v>
      </c>
      <c r="CP107" s="403">
        <f t="shared" si="224"/>
        <v>360850.2344</v>
      </c>
      <c r="CQ107" s="403">
        <f t="shared" si="224"/>
        <v>452743.1592</v>
      </c>
      <c r="CR107" s="403">
        <f t="shared" si="224"/>
        <v>966145.1792</v>
      </c>
      <c r="CS107" s="403">
        <f t="shared" si="224"/>
        <v>237451.2097</v>
      </c>
      <c r="CT107" s="403">
        <f t="shared" si="224"/>
        <v>244994.6872</v>
      </c>
      <c r="CU107" s="403">
        <f t="shared" si="224"/>
        <v>32821.77735</v>
      </c>
      <c r="CV107" s="403">
        <f t="shared" si="224"/>
        <v>334742.8202</v>
      </c>
      <c r="CW107" s="403">
        <f t="shared" si="224"/>
        <v>50829.27688</v>
      </c>
      <c r="CX107" s="403">
        <f t="shared" si="224"/>
        <v>516845.2919</v>
      </c>
      <c r="CY107" s="403">
        <f t="shared" si="224"/>
        <v>10059.25349</v>
      </c>
      <c r="CZ107" s="403">
        <f t="shared" si="224"/>
        <v>295307.771</v>
      </c>
      <c r="DA107" s="403">
        <f t="shared" si="224"/>
        <v>456444.568</v>
      </c>
      <c r="DB107" s="403">
        <f t="shared" si="224"/>
        <v>312484.9938</v>
      </c>
      <c r="DC107" s="403">
        <f t="shared" si="224"/>
        <v>124834.8732</v>
      </c>
      <c r="DD107" s="403">
        <f t="shared" si="224"/>
        <v>318680.1613</v>
      </c>
      <c r="DE107" s="403">
        <f t="shared" si="224"/>
        <v>422954.65</v>
      </c>
      <c r="DF107" s="403">
        <f t="shared" si="224"/>
        <v>487499.5485</v>
      </c>
      <c r="DG107" s="403">
        <f t="shared" si="224"/>
        <v>569448.5124</v>
      </c>
      <c r="DH107" s="403">
        <f t="shared" si="224"/>
        <v>205904.0775</v>
      </c>
      <c r="DI107" s="403">
        <f t="shared" si="224"/>
        <v>196902.4434</v>
      </c>
      <c r="DJ107" s="403">
        <f t="shared" si="224"/>
        <v>56011.09095</v>
      </c>
      <c r="DK107" s="403">
        <f t="shared" si="224"/>
        <v>345333.8323</v>
      </c>
      <c r="DL107" s="403">
        <f t="shared" si="224"/>
        <v>0</v>
      </c>
      <c r="DM107" s="403">
        <f t="shared" si="224"/>
        <v>0</v>
      </c>
      <c r="DN107" s="403">
        <f t="shared" si="224"/>
        <v>0</v>
      </c>
      <c r="DO107" s="403">
        <f t="shared" si="224"/>
        <v>0</v>
      </c>
      <c r="DP107" s="403">
        <f t="shared" si="224"/>
        <v>0</v>
      </c>
      <c r="DQ107" s="403">
        <f t="shared" si="224"/>
        <v>0</v>
      </c>
      <c r="DR107" s="403">
        <f t="shared" si="224"/>
        <v>0</v>
      </c>
      <c r="DS107" s="403">
        <f t="shared" si="224"/>
        <v>0</v>
      </c>
      <c r="DT107" s="403">
        <f t="shared" si="224"/>
        <v>0</v>
      </c>
      <c r="DU107" s="403">
        <f t="shared" si="224"/>
        <v>0</v>
      </c>
      <c r="DV107" s="403">
        <f t="shared" si="224"/>
        <v>0</v>
      </c>
      <c r="DW107" s="403">
        <f t="shared" si="224"/>
        <v>0</v>
      </c>
      <c r="DX107" s="403">
        <f t="shared" si="224"/>
        <v>0</v>
      </c>
      <c r="DY107" s="403">
        <f t="shared" si="224"/>
        <v>0</v>
      </c>
      <c r="DZ107" s="403">
        <f t="shared" si="224"/>
        <v>0</v>
      </c>
      <c r="EA107" s="403">
        <f t="shared" si="224"/>
        <v>0</v>
      </c>
      <c r="EB107" s="403">
        <f t="shared" si="224"/>
        <v>0</v>
      </c>
      <c r="EC107" s="403">
        <f t="shared" si="224"/>
        <v>0</v>
      </c>
      <c r="EE107" s="403">
        <f t="shared" ref="EE107:GP107" si="225">IF(and($A107-EE$66&gt;=0,$A107-EE$67&lt;0),EE$74,0)</f>
        <v>0</v>
      </c>
      <c r="EF107" s="403">
        <f t="shared" si="225"/>
        <v>0</v>
      </c>
      <c r="EG107" s="403">
        <f t="shared" si="225"/>
        <v>0</v>
      </c>
      <c r="EH107" s="403">
        <f t="shared" si="225"/>
        <v>0</v>
      </c>
      <c r="EI107" s="403">
        <f t="shared" si="225"/>
        <v>296164.2291</v>
      </c>
      <c r="EJ107" s="403">
        <f t="shared" si="225"/>
        <v>267719.2721</v>
      </c>
      <c r="EK107" s="403">
        <f t="shared" si="225"/>
        <v>348882.0069</v>
      </c>
      <c r="EL107" s="403">
        <f t="shared" si="225"/>
        <v>0</v>
      </c>
      <c r="EM107" s="403">
        <f t="shared" si="225"/>
        <v>0</v>
      </c>
      <c r="EN107" s="403">
        <f t="shared" si="225"/>
        <v>0</v>
      </c>
      <c r="EO107" s="403">
        <f t="shared" si="225"/>
        <v>0</v>
      </c>
      <c r="EP107" s="403">
        <f t="shared" si="225"/>
        <v>220302.8173</v>
      </c>
      <c r="EQ107" s="403">
        <f t="shared" si="225"/>
        <v>0</v>
      </c>
      <c r="ER107" s="403">
        <f t="shared" si="225"/>
        <v>463470.7479</v>
      </c>
      <c r="ES107" s="403">
        <f t="shared" si="225"/>
        <v>562557.9206</v>
      </c>
      <c r="ET107" s="403">
        <f t="shared" si="225"/>
        <v>0</v>
      </c>
      <c r="EU107" s="403">
        <f t="shared" si="225"/>
        <v>549077.8977</v>
      </c>
      <c r="EV107" s="403">
        <f t="shared" si="225"/>
        <v>0</v>
      </c>
      <c r="EW107" s="403">
        <f t="shared" si="225"/>
        <v>0</v>
      </c>
      <c r="EX107" s="403">
        <f t="shared" si="225"/>
        <v>0</v>
      </c>
      <c r="EY107" s="403">
        <f t="shared" si="225"/>
        <v>198902.7654</v>
      </c>
      <c r="EZ107" s="403">
        <f t="shared" si="225"/>
        <v>1209.906193</v>
      </c>
      <c r="FA107" s="403">
        <f t="shared" si="225"/>
        <v>0</v>
      </c>
      <c r="FB107" s="403">
        <f t="shared" si="225"/>
        <v>0</v>
      </c>
      <c r="FC107" s="403">
        <f t="shared" si="225"/>
        <v>0</v>
      </c>
      <c r="FD107" s="403">
        <f t="shared" si="225"/>
        <v>0</v>
      </c>
      <c r="FE107" s="403">
        <f t="shared" si="225"/>
        <v>0</v>
      </c>
      <c r="FF107" s="403">
        <f t="shared" si="225"/>
        <v>0</v>
      </c>
      <c r="FG107" s="403">
        <f t="shared" si="225"/>
        <v>0</v>
      </c>
      <c r="FH107" s="403">
        <f t="shared" si="225"/>
        <v>0</v>
      </c>
      <c r="FI107" s="403">
        <f t="shared" si="225"/>
        <v>0</v>
      </c>
      <c r="FJ107" s="403">
        <f t="shared" si="225"/>
        <v>0</v>
      </c>
      <c r="FK107" s="403">
        <f t="shared" si="225"/>
        <v>0</v>
      </c>
      <c r="FL107" s="403">
        <f t="shared" si="225"/>
        <v>0</v>
      </c>
      <c r="FM107" s="403">
        <f t="shared" si="225"/>
        <v>0</v>
      </c>
      <c r="FN107" s="403">
        <f t="shared" si="225"/>
        <v>0</v>
      </c>
      <c r="FO107" s="403">
        <f t="shared" si="225"/>
        <v>0</v>
      </c>
      <c r="FP107" s="403">
        <f t="shared" si="225"/>
        <v>0</v>
      </c>
      <c r="FQ107" s="403">
        <f t="shared" si="225"/>
        <v>0</v>
      </c>
      <c r="FR107" s="403">
        <f t="shared" si="225"/>
        <v>0</v>
      </c>
      <c r="FS107" s="403">
        <f t="shared" si="225"/>
        <v>0</v>
      </c>
      <c r="FT107" s="403">
        <f t="shared" si="225"/>
        <v>0</v>
      </c>
      <c r="FU107" s="403">
        <f t="shared" si="225"/>
        <v>0</v>
      </c>
      <c r="FV107" s="403">
        <f t="shared" si="225"/>
        <v>0</v>
      </c>
      <c r="FW107" s="403">
        <f t="shared" si="225"/>
        <v>0</v>
      </c>
      <c r="FX107" s="403">
        <f t="shared" si="225"/>
        <v>0</v>
      </c>
      <c r="FY107" s="403">
        <f t="shared" si="225"/>
        <v>0</v>
      </c>
      <c r="FZ107" s="403">
        <f t="shared" si="225"/>
        <v>0</v>
      </c>
      <c r="GA107" s="403">
        <f t="shared" si="225"/>
        <v>0</v>
      </c>
      <c r="GB107" s="403">
        <f t="shared" si="225"/>
        <v>0</v>
      </c>
      <c r="GC107" s="403">
        <f t="shared" si="225"/>
        <v>0</v>
      </c>
      <c r="GD107" s="403">
        <f t="shared" si="225"/>
        <v>0</v>
      </c>
      <c r="GE107" s="403">
        <f t="shared" si="225"/>
        <v>0</v>
      </c>
      <c r="GF107" s="403">
        <f t="shared" si="225"/>
        <v>0</v>
      </c>
      <c r="GG107" s="403">
        <f t="shared" si="225"/>
        <v>0</v>
      </c>
      <c r="GH107" s="403">
        <f t="shared" si="225"/>
        <v>0</v>
      </c>
      <c r="GI107" s="403">
        <f t="shared" si="225"/>
        <v>0</v>
      </c>
      <c r="GJ107" s="403">
        <f t="shared" si="225"/>
        <v>0</v>
      </c>
      <c r="GK107" s="403">
        <f t="shared" si="225"/>
        <v>0</v>
      </c>
      <c r="GL107" s="403">
        <f t="shared" si="225"/>
        <v>0</v>
      </c>
      <c r="GM107" s="403">
        <f t="shared" si="225"/>
        <v>0</v>
      </c>
      <c r="GN107" s="403">
        <f t="shared" si="225"/>
        <v>0</v>
      </c>
      <c r="GO107" s="403">
        <f t="shared" si="225"/>
        <v>0</v>
      </c>
      <c r="GP107" s="403">
        <f t="shared" si="225"/>
        <v>0</v>
      </c>
      <c r="GQ107" s="403"/>
      <c r="GR107" s="403">
        <f t="shared" ref="GR107:JC107" si="226">IF(and($A107-GR$66&gt;=0,$A107-GR$67&lt;0),GR$74,0)</f>
        <v>0</v>
      </c>
      <c r="GS107" s="403">
        <f t="shared" si="226"/>
        <v>410970.5471</v>
      </c>
      <c r="GT107" s="403">
        <f t="shared" si="226"/>
        <v>442194.5919</v>
      </c>
      <c r="GU107" s="403">
        <f t="shared" si="226"/>
        <v>445452.5312</v>
      </c>
      <c r="GV107" s="403">
        <f t="shared" si="226"/>
        <v>0</v>
      </c>
      <c r="GW107" s="403">
        <f t="shared" si="226"/>
        <v>0</v>
      </c>
      <c r="GX107" s="403">
        <f t="shared" si="226"/>
        <v>0</v>
      </c>
      <c r="GY107" s="403">
        <f t="shared" si="226"/>
        <v>0</v>
      </c>
      <c r="GZ107" s="403">
        <f t="shared" si="226"/>
        <v>0</v>
      </c>
      <c r="HA107" s="403">
        <f t="shared" si="226"/>
        <v>0</v>
      </c>
      <c r="HB107" s="403">
        <f t="shared" si="226"/>
        <v>775736.8332</v>
      </c>
      <c r="HC107" s="403">
        <f t="shared" si="226"/>
        <v>0</v>
      </c>
      <c r="HD107" s="403">
        <f t="shared" si="226"/>
        <v>0</v>
      </c>
      <c r="HE107" s="403">
        <f t="shared" si="226"/>
        <v>0</v>
      </c>
      <c r="HF107" s="403">
        <f t="shared" si="226"/>
        <v>0</v>
      </c>
      <c r="HG107" s="403">
        <f t="shared" si="226"/>
        <v>0</v>
      </c>
      <c r="HH107" s="403">
        <f t="shared" si="226"/>
        <v>0</v>
      </c>
      <c r="HI107" s="403">
        <f t="shared" si="226"/>
        <v>0</v>
      </c>
      <c r="HJ107" s="403">
        <f t="shared" si="226"/>
        <v>0</v>
      </c>
      <c r="HK107" s="403">
        <f t="shared" si="226"/>
        <v>0</v>
      </c>
      <c r="HL107" s="403">
        <f t="shared" si="226"/>
        <v>0</v>
      </c>
      <c r="HM107" s="403">
        <f t="shared" si="226"/>
        <v>0</v>
      </c>
      <c r="HN107" s="403">
        <f t="shared" si="226"/>
        <v>0</v>
      </c>
      <c r="HO107" s="403">
        <f t="shared" si="226"/>
        <v>0</v>
      </c>
      <c r="HP107" s="403">
        <f t="shared" si="226"/>
        <v>0</v>
      </c>
      <c r="HQ107" s="403">
        <f t="shared" si="226"/>
        <v>0</v>
      </c>
      <c r="HR107" s="403">
        <f t="shared" si="226"/>
        <v>0</v>
      </c>
      <c r="HS107" s="403">
        <f t="shared" si="226"/>
        <v>0</v>
      </c>
      <c r="HT107" s="403">
        <f t="shared" si="226"/>
        <v>0</v>
      </c>
      <c r="HU107" s="403">
        <f t="shared" si="226"/>
        <v>0</v>
      </c>
      <c r="HV107" s="403">
        <f t="shared" si="226"/>
        <v>0</v>
      </c>
      <c r="HW107" s="403">
        <f t="shared" si="226"/>
        <v>0</v>
      </c>
      <c r="HX107" s="403">
        <f t="shared" si="226"/>
        <v>0</v>
      </c>
      <c r="HY107" s="403">
        <f t="shared" si="226"/>
        <v>0</v>
      </c>
      <c r="HZ107" s="403">
        <f t="shared" si="226"/>
        <v>0</v>
      </c>
      <c r="IA107" s="403">
        <f t="shared" si="226"/>
        <v>0</v>
      </c>
      <c r="IB107" s="403">
        <f t="shared" si="226"/>
        <v>0</v>
      </c>
      <c r="IC107" s="403">
        <f t="shared" si="226"/>
        <v>0</v>
      </c>
      <c r="ID107" s="403">
        <f t="shared" si="226"/>
        <v>0</v>
      </c>
      <c r="IE107" s="403">
        <f t="shared" si="226"/>
        <v>0</v>
      </c>
      <c r="IF107" s="403">
        <f t="shared" si="226"/>
        <v>0</v>
      </c>
      <c r="IG107" s="403">
        <f t="shared" si="226"/>
        <v>0</v>
      </c>
      <c r="IH107" s="403">
        <f t="shared" si="226"/>
        <v>0</v>
      </c>
      <c r="II107" s="403">
        <f t="shared" si="226"/>
        <v>0</v>
      </c>
      <c r="IJ107" s="403">
        <f t="shared" si="226"/>
        <v>0</v>
      </c>
      <c r="IK107" s="403">
        <f t="shared" si="226"/>
        <v>0</v>
      </c>
      <c r="IL107" s="403">
        <f t="shared" si="226"/>
        <v>0</v>
      </c>
      <c r="IM107" s="403">
        <f t="shared" si="226"/>
        <v>0</v>
      </c>
      <c r="IN107" s="403">
        <f t="shared" si="226"/>
        <v>0</v>
      </c>
      <c r="IO107" s="403">
        <f t="shared" si="226"/>
        <v>0</v>
      </c>
      <c r="IP107" s="403">
        <f t="shared" si="226"/>
        <v>0</v>
      </c>
      <c r="IQ107" s="403">
        <f t="shared" si="226"/>
        <v>0</v>
      </c>
      <c r="IR107" s="403">
        <f t="shared" si="226"/>
        <v>0</v>
      </c>
      <c r="IS107" s="403">
        <f t="shared" si="226"/>
        <v>0</v>
      </c>
      <c r="IT107" s="403">
        <f t="shared" si="226"/>
        <v>0</v>
      </c>
      <c r="IU107" s="403">
        <f t="shared" si="226"/>
        <v>0</v>
      </c>
      <c r="IV107" s="403">
        <f t="shared" si="226"/>
        <v>0</v>
      </c>
      <c r="IW107" s="403">
        <f t="shared" si="226"/>
        <v>0</v>
      </c>
      <c r="IX107" s="403">
        <f t="shared" si="226"/>
        <v>0</v>
      </c>
      <c r="IY107" s="403">
        <f t="shared" si="226"/>
        <v>0</v>
      </c>
      <c r="IZ107" s="403">
        <f t="shared" si="226"/>
        <v>0</v>
      </c>
      <c r="JA107" s="403">
        <f t="shared" si="226"/>
        <v>0</v>
      </c>
      <c r="JB107" s="403">
        <f t="shared" si="226"/>
        <v>0</v>
      </c>
      <c r="JC107" s="403">
        <f t="shared" si="226"/>
        <v>0</v>
      </c>
      <c r="JD107" s="403"/>
      <c r="JE107" s="403">
        <f t="shared" ref="JE107:LP107" si="227">IF(and($A107-JE$66&gt;=0,$A107-JE$67&lt;0),JE$74,0)</f>
        <v>0</v>
      </c>
      <c r="JF107" s="403">
        <f t="shared" si="227"/>
        <v>0</v>
      </c>
      <c r="JG107" s="403">
        <f t="shared" si="227"/>
        <v>0</v>
      </c>
      <c r="JH107" s="403">
        <f t="shared" si="227"/>
        <v>0</v>
      </c>
      <c r="JI107" s="403">
        <f t="shared" si="227"/>
        <v>0</v>
      </c>
      <c r="JJ107" s="403">
        <f t="shared" si="227"/>
        <v>0</v>
      </c>
      <c r="JK107" s="403">
        <f t="shared" si="227"/>
        <v>0</v>
      </c>
      <c r="JL107" s="403">
        <f t="shared" si="227"/>
        <v>0</v>
      </c>
      <c r="JM107" s="403">
        <f t="shared" si="227"/>
        <v>0</v>
      </c>
      <c r="JN107" s="403">
        <f t="shared" si="227"/>
        <v>0</v>
      </c>
      <c r="JO107" s="403">
        <f t="shared" si="227"/>
        <v>0</v>
      </c>
      <c r="JP107" s="403">
        <f t="shared" si="227"/>
        <v>0</v>
      </c>
      <c r="JQ107" s="403">
        <f t="shared" si="227"/>
        <v>0</v>
      </c>
      <c r="JR107" s="403">
        <f t="shared" si="227"/>
        <v>0</v>
      </c>
      <c r="JS107" s="403">
        <f t="shared" si="227"/>
        <v>0</v>
      </c>
      <c r="JT107" s="403">
        <f t="shared" si="227"/>
        <v>0</v>
      </c>
      <c r="JU107" s="403">
        <f t="shared" si="227"/>
        <v>0</v>
      </c>
      <c r="JV107" s="403">
        <f t="shared" si="227"/>
        <v>0</v>
      </c>
      <c r="JW107" s="403">
        <f t="shared" si="227"/>
        <v>0</v>
      </c>
      <c r="JX107" s="403">
        <f t="shared" si="227"/>
        <v>0</v>
      </c>
      <c r="JY107" s="403">
        <f t="shared" si="227"/>
        <v>0</v>
      </c>
      <c r="JZ107" s="403">
        <f t="shared" si="227"/>
        <v>0</v>
      </c>
      <c r="KA107" s="403">
        <f t="shared" si="227"/>
        <v>0</v>
      </c>
      <c r="KB107" s="403">
        <f t="shared" si="227"/>
        <v>0</v>
      </c>
      <c r="KC107" s="403">
        <f t="shared" si="227"/>
        <v>0</v>
      </c>
      <c r="KD107" s="403">
        <f t="shared" si="227"/>
        <v>0</v>
      </c>
      <c r="KE107" s="403">
        <f t="shared" si="227"/>
        <v>0</v>
      </c>
      <c r="KF107" s="403">
        <f t="shared" si="227"/>
        <v>0</v>
      </c>
      <c r="KG107" s="403">
        <f t="shared" si="227"/>
        <v>0</v>
      </c>
      <c r="KH107" s="403">
        <f t="shared" si="227"/>
        <v>0</v>
      </c>
      <c r="KI107" s="403">
        <f t="shared" si="227"/>
        <v>0</v>
      </c>
      <c r="KJ107" s="403">
        <f t="shared" si="227"/>
        <v>0</v>
      </c>
      <c r="KK107" s="403">
        <f t="shared" si="227"/>
        <v>0</v>
      </c>
      <c r="KL107" s="403">
        <f t="shared" si="227"/>
        <v>0</v>
      </c>
      <c r="KM107" s="403">
        <f t="shared" si="227"/>
        <v>0</v>
      </c>
      <c r="KN107" s="403">
        <f t="shared" si="227"/>
        <v>0</v>
      </c>
      <c r="KO107" s="403">
        <f t="shared" si="227"/>
        <v>0</v>
      </c>
      <c r="KP107" s="403">
        <f t="shared" si="227"/>
        <v>0</v>
      </c>
      <c r="KQ107" s="403">
        <f t="shared" si="227"/>
        <v>0</v>
      </c>
      <c r="KR107" s="403">
        <f t="shared" si="227"/>
        <v>0</v>
      </c>
      <c r="KS107" s="403">
        <f t="shared" si="227"/>
        <v>0</v>
      </c>
      <c r="KT107" s="403">
        <f t="shared" si="227"/>
        <v>0</v>
      </c>
      <c r="KU107" s="403">
        <f t="shared" si="227"/>
        <v>0</v>
      </c>
      <c r="KV107" s="403">
        <f t="shared" si="227"/>
        <v>0</v>
      </c>
      <c r="KW107" s="403">
        <f t="shared" si="227"/>
        <v>0</v>
      </c>
      <c r="KX107" s="403">
        <f t="shared" si="227"/>
        <v>0</v>
      </c>
      <c r="KY107" s="403">
        <f t="shared" si="227"/>
        <v>0</v>
      </c>
      <c r="KZ107" s="403">
        <f t="shared" si="227"/>
        <v>0</v>
      </c>
      <c r="LA107" s="403">
        <f t="shared" si="227"/>
        <v>0</v>
      </c>
      <c r="LB107" s="403">
        <f t="shared" si="227"/>
        <v>0</v>
      </c>
      <c r="LC107" s="403">
        <f t="shared" si="227"/>
        <v>0</v>
      </c>
      <c r="LD107" s="403">
        <f t="shared" si="227"/>
        <v>0</v>
      </c>
      <c r="LE107" s="403">
        <f t="shared" si="227"/>
        <v>0</v>
      </c>
      <c r="LF107" s="403">
        <f t="shared" si="227"/>
        <v>0</v>
      </c>
      <c r="LG107" s="403">
        <f t="shared" si="227"/>
        <v>0</v>
      </c>
      <c r="LH107" s="403">
        <f t="shared" si="227"/>
        <v>0</v>
      </c>
      <c r="LI107" s="403">
        <f t="shared" si="227"/>
        <v>0</v>
      </c>
      <c r="LJ107" s="403">
        <f t="shared" si="227"/>
        <v>0</v>
      </c>
      <c r="LK107" s="403">
        <f t="shared" si="227"/>
        <v>0</v>
      </c>
      <c r="LL107" s="403">
        <f t="shared" si="227"/>
        <v>0</v>
      </c>
      <c r="LM107" s="403">
        <f t="shared" si="227"/>
        <v>0</v>
      </c>
      <c r="LN107" s="403">
        <f t="shared" si="227"/>
        <v>0</v>
      </c>
      <c r="LO107" s="403">
        <f t="shared" si="227"/>
        <v>0</v>
      </c>
      <c r="LP107" s="403">
        <f t="shared" si="227"/>
        <v>0</v>
      </c>
    </row>
    <row r="108">
      <c r="A108" s="331" t="str">
        <f t="shared" si="77"/>
        <v>09-2030</v>
      </c>
      <c r="B108" s="346">
        <f t="shared" si="70"/>
        <v>17565025.44</v>
      </c>
      <c r="C108" s="346">
        <f t="shared" si="71"/>
        <v>2.155122203</v>
      </c>
      <c r="D108" s="346"/>
      <c r="E108" s="403">
        <f t="shared" ref="E108:BP108" si="228">IF(and($A108-E$66&gt;=0,$A108-E$67&lt;0),E$74,0)</f>
        <v>0</v>
      </c>
      <c r="F108" s="403">
        <f t="shared" si="228"/>
        <v>0</v>
      </c>
      <c r="G108" s="403">
        <f t="shared" si="228"/>
        <v>0</v>
      </c>
      <c r="H108" s="403">
        <f t="shared" si="228"/>
        <v>0</v>
      </c>
      <c r="I108" s="403">
        <f t="shared" si="228"/>
        <v>0</v>
      </c>
      <c r="J108" s="403">
        <f t="shared" si="228"/>
        <v>0</v>
      </c>
      <c r="K108" s="403">
        <f t="shared" si="228"/>
        <v>0</v>
      </c>
      <c r="L108" s="403">
        <f t="shared" si="228"/>
        <v>0</v>
      </c>
      <c r="M108" s="403">
        <f t="shared" si="228"/>
        <v>0</v>
      </c>
      <c r="N108" s="403">
        <f t="shared" si="228"/>
        <v>0</v>
      </c>
      <c r="O108" s="403">
        <f t="shared" si="228"/>
        <v>0</v>
      </c>
      <c r="P108" s="403">
        <f t="shared" si="228"/>
        <v>0</v>
      </c>
      <c r="Q108" s="403">
        <f t="shared" si="228"/>
        <v>0</v>
      </c>
      <c r="R108" s="403">
        <f t="shared" si="228"/>
        <v>0</v>
      </c>
      <c r="S108" s="403">
        <f t="shared" si="228"/>
        <v>0</v>
      </c>
      <c r="T108" s="403">
        <f t="shared" si="228"/>
        <v>0</v>
      </c>
      <c r="U108" s="403">
        <f t="shared" si="228"/>
        <v>0</v>
      </c>
      <c r="V108" s="403">
        <f t="shared" si="228"/>
        <v>0</v>
      </c>
      <c r="W108" s="403">
        <f t="shared" si="228"/>
        <v>0</v>
      </c>
      <c r="X108" s="403">
        <f t="shared" si="228"/>
        <v>0</v>
      </c>
      <c r="Y108" s="403">
        <f t="shared" si="228"/>
        <v>0</v>
      </c>
      <c r="Z108" s="403">
        <f t="shared" si="228"/>
        <v>0</v>
      </c>
      <c r="AA108" s="403">
        <f t="shared" si="228"/>
        <v>0</v>
      </c>
      <c r="AB108" s="403">
        <f t="shared" si="228"/>
        <v>0</v>
      </c>
      <c r="AC108" s="403">
        <f t="shared" si="228"/>
        <v>0</v>
      </c>
      <c r="AD108" s="403">
        <f t="shared" si="228"/>
        <v>0</v>
      </c>
      <c r="AE108" s="403">
        <f t="shared" si="228"/>
        <v>0</v>
      </c>
      <c r="AF108" s="403">
        <f t="shared" si="228"/>
        <v>0</v>
      </c>
      <c r="AG108" s="403">
        <f t="shared" si="228"/>
        <v>0</v>
      </c>
      <c r="AH108" s="403">
        <f t="shared" si="228"/>
        <v>0</v>
      </c>
      <c r="AI108" s="403">
        <f t="shared" si="228"/>
        <v>0</v>
      </c>
      <c r="AJ108" s="403">
        <f t="shared" si="228"/>
        <v>0</v>
      </c>
      <c r="AK108" s="403">
        <f t="shared" si="228"/>
        <v>0</v>
      </c>
      <c r="AL108" s="403">
        <f t="shared" si="228"/>
        <v>0</v>
      </c>
      <c r="AM108" s="403">
        <f t="shared" si="228"/>
        <v>0</v>
      </c>
      <c r="AN108" s="403">
        <f t="shared" si="228"/>
        <v>0</v>
      </c>
      <c r="AO108" s="403">
        <f t="shared" si="228"/>
        <v>0</v>
      </c>
      <c r="AP108" s="403">
        <f t="shared" si="228"/>
        <v>0</v>
      </c>
      <c r="AQ108" s="403">
        <f t="shared" si="228"/>
        <v>0</v>
      </c>
      <c r="AR108" s="403">
        <f t="shared" si="228"/>
        <v>0</v>
      </c>
      <c r="AS108" s="403">
        <f t="shared" si="228"/>
        <v>0</v>
      </c>
      <c r="AT108" s="403">
        <f t="shared" si="228"/>
        <v>0</v>
      </c>
      <c r="AU108" s="403">
        <f t="shared" si="228"/>
        <v>0</v>
      </c>
      <c r="AV108" s="403">
        <f t="shared" si="228"/>
        <v>0</v>
      </c>
      <c r="AW108" s="403">
        <f t="shared" si="228"/>
        <v>0</v>
      </c>
      <c r="AX108" s="403">
        <f t="shared" si="228"/>
        <v>0</v>
      </c>
      <c r="AY108" s="403">
        <f t="shared" si="228"/>
        <v>223255</v>
      </c>
      <c r="AZ108" s="403">
        <f t="shared" si="228"/>
        <v>72000</v>
      </c>
      <c r="BA108" s="403">
        <f t="shared" si="228"/>
        <v>97799.52</v>
      </c>
      <c r="BB108" s="403">
        <f t="shared" si="228"/>
        <v>242596.66</v>
      </c>
      <c r="BC108" s="403">
        <f t="shared" si="228"/>
        <v>108292.85</v>
      </c>
      <c r="BD108" s="403">
        <f t="shared" si="228"/>
        <v>238900</v>
      </c>
      <c r="BE108" s="403">
        <f t="shared" si="228"/>
        <v>101455.9</v>
      </c>
      <c r="BF108" s="403">
        <f t="shared" si="228"/>
        <v>23511.76</v>
      </c>
      <c r="BG108" s="403">
        <f t="shared" si="228"/>
        <v>20008.84</v>
      </c>
      <c r="BH108" s="403">
        <f t="shared" si="228"/>
        <v>77858.98</v>
      </c>
      <c r="BI108" s="403">
        <f t="shared" si="228"/>
        <v>45000</v>
      </c>
      <c r="BJ108" s="403">
        <f t="shared" si="228"/>
        <v>124565</v>
      </c>
      <c r="BK108" s="403">
        <f t="shared" si="228"/>
        <v>25000</v>
      </c>
      <c r="BL108" s="403">
        <f t="shared" si="228"/>
        <v>29885</v>
      </c>
      <c r="BM108" s="403">
        <f t="shared" si="228"/>
        <v>33809.25</v>
      </c>
      <c r="BN108" s="403">
        <f t="shared" si="228"/>
        <v>10969.85</v>
      </c>
      <c r="BO108" s="403">
        <f t="shared" si="228"/>
        <v>77861.76</v>
      </c>
      <c r="BP108" s="403">
        <f t="shared" si="228"/>
        <v>10058</v>
      </c>
      <c r="BQ108" s="403"/>
      <c r="BR108" s="403">
        <f t="shared" ref="BR108:EC108" si="229">IF(and($A108-BR$66&gt;=0,$A108-BR$67&lt;0),BR$74,0)</f>
        <v>255794.4211</v>
      </c>
      <c r="BS108" s="403">
        <f t="shared" si="229"/>
        <v>0</v>
      </c>
      <c r="BT108" s="403">
        <f t="shared" si="229"/>
        <v>0</v>
      </c>
      <c r="BU108" s="403">
        <f t="shared" si="229"/>
        <v>0</v>
      </c>
      <c r="BV108" s="403">
        <f t="shared" si="229"/>
        <v>0</v>
      </c>
      <c r="BW108" s="403">
        <f t="shared" si="229"/>
        <v>0</v>
      </c>
      <c r="BX108" s="403">
        <f t="shared" si="229"/>
        <v>0</v>
      </c>
      <c r="BY108" s="403">
        <f t="shared" si="229"/>
        <v>212555.7791</v>
      </c>
      <c r="BZ108" s="403">
        <f t="shared" si="229"/>
        <v>198044.1868</v>
      </c>
      <c r="CA108" s="403">
        <f t="shared" si="229"/>
        <v>745030.763</v>
      </c>
      <c r="CB108" s="403">
        <f t="shared" si="229"/>
        <v>0</v>
      </c>
      <c r="CC108" s="403">
        <f t="shared" si="229"/>
        <v>0</v>
      </c>
      <c r="CD108" s="403">
        <f t="shared" si="229"/>
        <v>200215.6501</v>
      </c>
      <c r="CE108" s="403">
        <f t="shared" si="229"/>
        <v>0</v>
      </c>
      <c r="CF108" s="403">
        <f t="shared" si="229"/>
        <v>0</v>
      </c>
      <c r="CG108" s="403">
        <f t="shared" si="229"/>
        <v>399989.3894</v>
      </c>
      <c r="CH108" s="403">
        <f t="shared" si="229"/>
        <v>0</v>
      </c>
      <c r="CI108" s="403">
        <f t="shared" si="229"/>
        <v>584290.4925</v>
      </c>
      <c r="CJ108" s="403">
        <f t="shared" si="229"/>
        <v>359514.8333</v>
      </c>
      <c r="CK108" s="403">
        <f t="shared" si="229"/>
        <v>405822.1182</v>
      </c>
      <c r="CL108" s="403">
        <f t="shared" si="229"/>
        <v>0</v>
      </c>
      <c r="CM108" s="403">
        <f t="shared" si="229"/>
        <v>0</v>
      </c>
      <c r="CN108" s="403">
        <f t="shared" si="229"/>
        <v>352213.1526</v>
      </c>
      <c r="CO108" s="403">
        <f t="shared" si="229"/>
        <v>306794.8068</v>
      </c>
      <c r="CP108" s="403">
        <f t="shared" si="229"/>
        <v>360850.2344</v>
      </c>
      <c r="CQ108" s="403">
        <f t="shared" si="229"/>
        <v>452743.1592</v>
      </c>
      <c r="CR108" s="403">
        <f t="shared" si="229"/>
        <v>966145.1792</v>
      </c>
      <c r="CS108" s="403">
        <f t="shared" si="229"/>
        <v>237451.2097</v>
      </c>
      <c r="CT108" s="403">
        <f t="shared" si="229"/>
        <v>244994.6872</v>
      </c>
      <c r="CU108" s="403">
        <f t="shared" si="229"/>
        <v>32821.77735</v>
      </c>
      <c r="CV108" s="403">
        <f t="shared" si="229"/>
        <v>334742.8202</v>
      </c>
      <c r="CW108" s="403">
        <f t="shared" si="229"/>
        <v>50829.27688</v>
      </c>
      <c r="CX108" s="403">
        <f t="shared" si="229"/>
        <v>516845.2919</v>
      </c>
      <c r="CY108" s="403">
        <f t="shared" si="229"/>
        <v>10059.25349</v>
      </c>
      <c r="CZ108" s="403">
        <f t="shared" si="229"/>
        <v>295307.771</v>
      </c>
      <c r="DA108" s="403">
        <f t="shared" si="229"/>
        <v>456444.568</v>
      </c>
      <c r="DB108" s="403">
        <f t="shared" si="229"/>
        <v>312484.9938</v>
      </c>
      <c r="DC108" s="403">
        <f t="shared" si="229"/>
        <v>124834.8732</v>
      </c>
      <c r="DD108" s="403">
        <f t="shared" si="229"/>
        <v>318680.1613</v>
      </c>
      <c r="DE108" s="403">
        <f t="shared" si="229"/>
        <v>422954.65</v>
      </c>
      <c r="DF108" s="403">
        <f t="shared" si="229"/>
        <v>487499.5485</v>
      </c>
      <c r="DG108" s="403">
        <f t="shared" si="229"/>
        <v>569448.5124</v>
      </c>
      <c r="DH108" s="403">
        <f t="shared" si="229"/>
        <v>205904.0775</v>
      </c>
      <c r="DI108" s="403">
        <f t="shared" si="229"/>
        <v>196902.4434</v>
      </c>
      <c r="DJ108" s="403">
        <f t="shared" si="229"/>
        <v>56011.09095</v>
      </c>
      <c r="DK108" s="403">
        <f t="shared" si="229"/>
        <v>345333.8323</v>
      </c>
      <c r="DL108" s="403">
        <f t="shared" si="229"/>
        <v>0</v>
      </c>
      <c r="DM108" s="403">
        <f t="shared" si="229"/>
        <v>0</v>
      </c>
      <c r="DN108" s="403">
        <f t="shared" si="229"/>
        <v>0</v>
      </c>
      <c r="DO108" s="403">
        <f t="shared" si="229"/>
        <v>0</v>
      </c>
      <c r="DP108" s="403">
        <f t="shared" si="229"/>
        <v>0</v>
      </c>
      <c r="DQ108" s="403">
        <f t="shared" si="229"/>
        <v>0</v>
      </c>
      <c r="DR108" s="403">
        <f t="shared" si="229"/>
        <v>0</v>
      </c>
      <c r="DS108" s="403">
        <f t="shared" si="229"/>
        <v>0</v>
      </c>
      <c r="DT108" s="403">
        <f t="shared" si="229"/>
        <v>0</v>
      </c>
      <c r="DU108" s="403">
        <f t="shared" si="229"/>
        <v>0</v>
      </c>
      <c r="DV108" s="403">
        <f t="shared" si="229"/>
        <v>0</v>
      </c>
      <c r="DW108" s="403">
        <f t="shared" si="229"/>
        <v>0</v>
      </c>
      <c r="DX108" s="403">
        <f t="shared" si="229"/>
        <v>0</v>
      </c>
      <c r="DY108" s="403">
        <f t="shared" si="229"/>
        <v>0</v>
      </c>
      <c r="DZ108" s="403">
        <f t="shared" si="229"/>
        <v>0</v>
      </c>
      <c r="EA108" s="403">
        <f t="shared" si="229"/>
        <v>0</v>
      </c>
      <c r="EB108" s="403">
        <f t="shared" si="229"/>
        <v>0</v>
      </c>
      <c r="EC108" s="403">
        <f t="shared" si="229"/>
        <v>0</v>
      </c>
      <c r="EE108" s="403">
        <f t="shared" ref="EE108:GP108" si="230">IF(and($A108-EE$66&gt;=0,$A108-EE$67&lt;0),EE$74,0)</f>
        <v>0</v>
      </c>
      <c r="EF108" s="403">
        <f t="shared" si="230"/>
        <v>0</v>
      </c>
      <c r="EG108" s="403">
        <f t="shared" si="230"/>
        <v>0</v>
      </c>
      <c r="EH108" s="403">
        <f t="shared" si="230"/>
        <v>0</v>
      </c>
      <c r="EI108" s="403">
        <f t="shared" si="230"/>
        <v>296164.2291</v>
      </c>
      <c r="EJ108" s="403">
        <f t="shared" si="230"/>
        <v>267719.2721</v>
      </c>
      <c r="EK108" s="403">
        <f t="shared" si="230"/>
        <v>348882.0069</v>
      </c>
      <c r="EL108" s="403">
        <f t="shared" si="230"/>
        <v>0</v>
      </c>
      <c r="EM108" s="403">
        <f t="shared" si="230"/>
        <v>0</v>
      </c>
      <c r="EN108" s="403">
        <f t="shared" si="230"/>
        <v>0</v>
      </c>
      <c r="EO108" s="403">
        <f t="shared" si="230"/>
        <v>0</v>
      </c>
      <c r="EP108" s="403">
        <f t="shared" si="230"/>
        <v>220302.8173</v>
      </c>
      <c r="EQ108" s="403">
        <f t="shared" si="230"/>
        <v>0</v>
      </c>
      <c r="ER108" s="403">
        <f t="shared" si="230"/>
        <v>463470.7479</v>
      </c>
      <c r="ES108" s="403">
        <f t="shared" si="230"/>
        <v>562557.9206</v>
      </c>
      <c r="ET108" s="403">
        <f t="shared" si="230"/>
        <v>0</v>
      </c>
      <c r="EU108" s="403">
        <f t="shared" si="230"/>
        <v>549077.8977</v>
      </c>
      <c r="EV108" s="403">
        <f t="shared" si="230"/>
        <v>0</v>
      </c>
      <c r="EW108" s="403">
        <f t="shared" si="230"/>
        <v>0</v>
      </c>
      <c r="EX108" s="403">
        <f t="shared" si="230"/>
        <v>0</v>
      </c>
      <c r="EY108" s="403">
        <f t="shared" si="230"/>
        <v>198902.7654</v>
      </c>
      <c r="EZ108" s="403">
        <f t="shared" si="230"/>
        <v>1209.906193</v>
      </c>
      <c r="FA108" s="403">
        <f t="shared" si="230"/>
        <v>0</v>
      </c>
      <c r="FB108" s="403">
        <f t="shared" si="230"/>
        <v>0</v>
      </c>
      <c r="FC108" s="403">
        <f t="shared" si="230"/>
        <v>0</v>
      </c>
      <c r="FD108" s="403">
        <f t="shared" si="230"/>
        <v>0</v>
      </c>
      <c r="FE108" s="403">
        <f t="shared" si="230"/>
        <v>0</v>
      </c>
      <c r="FF108" s="403">
        <f t="shared" si="230"/>
        <v>0</v>
      </c>
      <c r="FG108" s="403">
        <f t="shared" si="230"/>
        <v>0</v>
      </c>
      <c r="FH108" s="403">
        <f t="shared" si="230"/>
        <v>0</v>
      </c>
      <c r="FI108" s="403">
        <f t="shared" si="230"/>
        <v>0</v>
      </c>
      <c r="FJ108" s="403">
        <f t="shared" si="230"/>
        <v>0</v>
      </c>
      <c r="FK108" s="403">
        <f t="shared" si="230"/>
        <v>0</v>
      </c>
      <c r="FL108" s="403">
        <f t="shared" si="230"/>
        <v>0</v>
      </c>
      <c r="FM108" s="403">
        <f t="shared" si="230"/>
        <v>0</v>
      </c>
      <c r="FN108" s="403">
        <f t="shared" si="230"/>
        <v>0</v>
      </c>
      <c r="FO108" s="403">
        <f t="shared" si="230"/>
        <v>0</v>
      </c>
      <c r="FP108" s="403">
        <f t="shared" si="230"/>
        <v>0</v>
      </c>
      <c r="FQ108" s="403">
        <f t="shared" si="230"/>
        <v>0</v>
      </c>
      <c r="FR108" s="403">
        <f t="shared" si="230"/>
        <v>0</v>
      </c>
      <c r="FS108" s="403">
        <f t="shared" si="230"/>
        <v>0</v>
      </c>
      <c r="FT108" s="403">
        <f t="shared" si="230"/>
        <v>0</v>
      </c>
      <c r="FU108" s="403">
        <f t="shared" si="230"/>
        <v>0</v>
      </c>
      <c r="FV108" s="403">
        <f t="shared" si="230"/>
        <v>0</v>
      </c>
      <c r="FW108" s="403">
        <f t="shared" si="230"/>
        <v>0</v>
      </c>
      <c r="FX108" s="403">
        <f t="shared" si="230"/>
        <v>0</v>
      </c>
      <c r="FY108" s="403">
        <f t="shared" si="230"/>
        <v>0</v>
      </c>
      <c r="FZ108" s="403">
        <f t="shared" si="230"/>
        <v>0</v>
      </c>
      <c r="GA108" s="403">
        <f t="shared" si="230"/>
        <v>0</v>
      </c>
      <c r="GB108" s="403">
        <f t="shared" si="230"/>
        <v>0</v>
      </c>
      <c r="GC108" s="403">
        <f t="shared" si="230"/>
        <v>0</v>
      </c>
      <c r="GD108" s="403">
        <f t="shared" si="230"/>
        <v>0</v>
      </c>
      <c r="GE108" s="403">
        <f t="shared" si="230"/>
        <v>0</v>
      </c>
      <c r="GF108" s="403">
        <f t="shared" si="230"/>
        <v>0</v>
      </c>
      <c r="GG108" s="403">
        <f t="shared" si="230"/>
        <v>0</v>
      </c>
      <c r="GH108" s="403">
        <f t="shared" si="230"/>
        <v>0</v>
      </c>
      <c r="GI108" s="403">
        <f t="shared" si="230"/>
        <v>0</v>
      </c>
      <c r="GJ108" s="403">
        <f t="shared" si="230"/>
        <v>0</v>
      </c>
      <c r="GK108" s="403">
        <f t="shared" si="230"/>
        <v>0</v>
      </c>
      <c r="GL108" s="403">
        <f t="shared" si="230"/>
        <v>0</v>
      </c>
      <c r="GM108" s="403">
        <f t="shared" si="230"/>
        <v>0</v>
      </c>
      <c r="GN108" s="403">
        <f t="shared" si="230"/>
        <v>0</v>
      </c>
      <c r="GO108" s="403">
        <f t="shared" si="230"/>
        <v>0</v>
      </c>
      <c r="GP108" s="403">
        <f t="shared" si="230"/>
        <v>0</v>
      </c>
      <c r="GQ108" s="403"/>
      <c r="GR108" s="403">
        <f t="shared" ref="GR108:JC108" si="231">IF(and($A108-GR$66&gt;=0,$A108-GR$67&lt;0),GR$74,0)</f>
        <v>0</v>
      </c>
      <c r="GS108" s="403">
        <f t="shared" si="231"/>
        <v>410970.5471</v>
      </c>
      <c r="GT108" s="403">
        <f t="shared" si="231"/>
        <v>442194.5919</v>
      </c>
      <c r="GU108" s="403">
        <f t="shared" si="231"/>
        <v>445452.5312</v>
      </c>
      <c r="GV108" s="403">
        <f t="shared" si="231"/>
        <v>0</v>
      </c>
      <c r="GW108" s="403">
        <f t="shared" si="231"/>
        <v>0</v>
      </c>
      <c r="GX108" s="403">
        <f t="shared" si="231"/>
        <v>0</v>
      </c>
      <c r="GY108" s="403">
        <f t="shared" si="231"/>
        <v>0</v>
      </c>
      <c r="GZ108" s="403">
        <f t="shared" si="231"/>
        <v>0</v>
      </c>
      <c r="HA108" s="403">
        <f t="shared" si="231"/>
        <v>0</v>
      </c>
      <c r="HB108" s="403">
        <f t="shared" si="231"/>
        <v>775736.8332</v>
      </c>
      <c r="HC108" s="403">
        <f t="shared" si="231"/>
        <v>0</v>
      </c>
      <c r="HD108" s="403">
        <f t="shared" si="231"/>
        <v>0</v>
      </c>
      <c r="HE108" s="403">
        <f t="shared" si="231"/>
        <v>0</v>
      </c>
      <c r="HF108" s="403">
        <f t="shared" si="231"/>
        <v>0</v>
      </c>
      <c r="HG108" s="403">
        <f t="shared" si="231"/>
        <v>0</v>
      </c>
      <c r="HH108" s="403">
        <f t="shared" si="231"/>
        <v>0</v>
      </c>
      <c r="HI108" s="403">
        <f t="shared" si="231"/>
        <v>0</v>
      </c>
      <c r="HJ108" s="403">
        <f t="shared" si="231"/>
        <v>0</v>
      </c>
      <c r="HK108" s="403">
        <f t="shared" si="231"/>
        <v>0</v>
      </c>
      <c r="HL108" s="403">
        <f t="shared" si="231"/>
        <v>0</v>
      </c>
      <c r="HM108" s="403">
        <f t="shared" si="231"/>
        <v>0</v>
      </c>
      <c r="HN108" s="403">
        <f t="shared" si="231"/>
        <v>0</v>
      </c>
      <c r="HO108" s="403">
        <f t="shared" si="231"/>
        <v>0</v>
      </c>
      <c r="HP108" s="403">
        <f t="shared" si="231"/>
        <v>0</v>
      </c>
      <c r="HQ108" s="403">
        <f t="shared" si="231"/>
        <v>0</v>
      </c>
      <c r="HR108" s="403">
        <f t="shared" si="231"/>
        <v>0</v>
      </c>
      <c r="HS108" s="403">
        <f t="shared" si="231"/>
        <v>0</v>
      </c>
      <c r="HT108" s="403">
        <f t="shared" si="231"/>
        <v>0</v>
      </c>
      <c r="HU108" s="403">
        <f t="shared" si="231"/>
        <v>0</v>
      </c>
      <c r="HV108" s="403">
        <f t="shared" si="231"/>
        <v>0</v>
      </c>
      <c r="HW108" s="403">
        <f t="shared" si="231"/>
        <v>0</v>
      </c>
      <c r="HX108" s="403">
        <f t="shared" si="231"/>
        <v>0</v>
      </c>
      <c r="HY108" s="403">
        <f t="shared" si="231"/>
        <v>0</v>
      </c>
      <c r="HZ108" s="403">
        <f t="shared" si="231"/>
        <v>0</v>
      </c>
      <c r="IA108" s="403">
        <f t="shared" si="231"/>
        <v>0</v>
      </c>
      <c r="IB108" s="403">
        <f t="shared" si="231"/>
        <v>0</v>
      </c>
      <c r="IC108" s="403">
        <f t="shared" si="231"/>
        <v>0</v>
      </c>
      <c r="ID108" s="403">
        <f t="shared" si="231"/>
        <v>0</v>
      </c>
      <c r="IE108" s="403">
        <f t="shared" si="231"/>
        <v>0</v>
      </c>
      <c r="IF108" s="403">
        <f t="shared" si="231"/>
        <v>0</v>
      </c>
      <c r="IG108" s="403">
        <f t="shared" si="231"/>
        <v>0</v>
      </c>
      <c r="IH108" s="403">
        <f t="shared" si="231"/>
        <v>0</v>
      </c>
      <c r="II108" s="403">
        <f t="shared" si="231"/>
        <v>0</v>
      </c>
      <c r="IJ108" s="403">
        <f t="shared" si="231"/>
        <v>0</v>
      </c>
      <c r="IK108" s="403">
        <f t="shared" si="231"/>
        <v>0</v>
      </c>
      <c r="IL108" s="403">
        <f t="shared" si="231"/>
        <v>0</v>
      </c>
      <c r="IM108" s="403">
        <f t="shared" si="231"/>
        <v>0</v>
      </c>
      <c r="IN108" s="403">
        <f t="shared" si="231"/>
        <v>0</v>
      </c>
      <c r="IO108" s="403">
        <f t="shared" si="231"/>
        <v>0</v>
      </c>
      <c r="IP108" s="403">
        <f t="shared" si="231"/>
        <v>0</v>
      </c>
      <c r="IQ108" s="403">
        <f t="shared" si="231"/>
        <v>0</v>
      </c>
      <c r="IR108" s="403">
        <f t="shared" si="231"/>
        <v>0</v>
      </c>
      <c r="IS108" s="403">
        <f t="shared" si="231"/>
        <v>0</v>
      </c>
      <c r="IT108" s="403">
        <f t="shared" si="231"/>
        <v>0</v>
      </c>
      <c r="IU108" s="403">
        <f t="shared" si="231"/>
        <v>0</v>
      </c>
      <c r="IV108" s="403">
        <f t="shared" si="231"/>
        <v>0</v>
      </c>
      <c r="IW108" s="403">
        <f t="shared" si="231"/>
        <v>0</v>
      </c>
      <c r="IX108" s="403">
        <f t="shared" si="231"/>
        <v>0</v>
      </c>
      <c r="IY108" s="403">
        <f t="shared" si="231"/>
        <v>0</v>
      </c>
      <c r="IZ108" s="403">
        <f t="shared" si="231"/>
        <v>0</v>
      </c>
      <c r="JA108" s="403">
        <f t="shared" si="231"/>
        <v>0</v>
      </c>
      <c r="JB108" s="403">
        <f t="shared" si="231"/>
        <v>0</v>
      </c>
      <c r="JC108" s="403">
        <f t="shared" si="231"/>
        <v>0</v>
      </c>
      <c r="JD108" s="403"/>
      <c r="JE108" s="403">
        <f t="shared" ref="JE108:LP108" si="232">IF(and($A108-JE$66&gt;=0,$A108-JE$67&lt;0),JE$74,0)</f>
        <v>0</v>
      </c>
      <c r="JF108" s="403">
        <f t="shared" si="232"/>
        <v>0</v>
      </c>
      <c r="JG108" s="403">
        <f t="shared" si="232"/>
        <v>0</v>
      </c>
      <c r="JH108" s="403">
        <f t="shared" si="232"/>
        <v>0</v>
      </c>
      <c r="JI108" s="403">
        <f t="shared" si="232"/>
        <v>0</v>
      </c>
      <c r="JJ108" s="403">
        <f t="shared" si="232"/>
        <v>0</v>
      </c>
      <c r="JK108" s="403">
        <f t="shared" si="232"/>
        <v>0</v>
      </c>
      <c r="JL108" s="403">
        <f t="shared" si="232"/>
        <v>0</v>
      </c>
      <c r="JM108" s="403">
        <f t="shared" si="232"/>
        <v>0</v>
      </c>
      <c r="JN108" s="403">
        <f t="shared" si="232"/>
        <v>0</v>
      </c>
      <c r="JO108" s="403">
        <f t="shared" si="232"/>
        <v>0</v>
      </c>
      <c r="JP108" s="403">
        <f t="shared" si="232"/>
        <v>0</v>
      </c>
      <c r="JQ108" s="403">
        <f t="shared" si="232"/>
        <v>0</v>
      </c>
      <c r="JR108" s="403">
        <f t="shared" si="232"/>
        <v>0</v>
      </c>
      <c r="JS108" s="403">
        <f t="shared" si="232"/>
        <v>0</v>
      </c>
      <c r="JT108" s="403">
        <f t="shared" si="232"/>
        <v>0</v>
      </c>
      <c r="JU108" s="403">
        <f t="shared" si="232"/>
        <v>0</v>
      </c>
      <c r="JV108" s="403">
        <f t="shared" si="232"/>
        <v>0</v>
      </c>
      <c r="JW108" s="403">
        <f t="shared" si="232"/>
        <v>0</v>
      </c>
      <c r="JX108" s="403">
        <f t="shared" si="232"/>
        <v>0</v>
      </c>
      <c r="JY108" s="403">
        <f t="shared" si="232"/>
        <v>0</v>
      </c>
      <c r="JZ108" s="403">
        <f t="shared" si="232"/>
        <v>0</v>
      </c>
      <c r="KA108" s="403">
        <f t="shared" si="232"/>
        <v>0</v>
      </c>
      <c r="KB108" s="403">
        <f t="shared" si="232"/>
        <v>0</v>
      </c>
      <c r="KC108" s="403">
        <f t="shared" si="232"/>
        <v>0</v>
      </c>
      <c r="KD108" s="403">
        <f t="shared" si="232"/>
        <v>0</v>
      </c>
      <c r="KE108" s="403">
        <f t="shared" si="232"/>
        <v>0</v>
      </c>
      <c r="KF108" s="403">
        <f t="shared" si="232"/>
        <v>0</v>
      </c>
      <c r="KG108" s="403">
        <f t="shared" si="232"/>
        <v>0</v>
      </c>
      <c r="KH108" s="403">
        <f t="shared" si="232"/>
        <v>0</v>
      </c>
      <c r="KI108" s="403">
        <f t="shared" si="232"/>
        <v>0</v>
      </c>
      <c r="KJ108" s="403">
        <f t="shared" si="232"/>
        <v>0</v>
      </c>
      <c r="KK108" s="403">
        <f t="shared" si="232"/>
        <v>0</v>
      </c>
      <c r="KL108" s="403">
        <f t="shared" si="232"/>
        <v>0</v>
      </c>
      <c r="KM108" s="403">
        <f t="shared" si="232"/>
        <v>0</v>
      </c>
      <c r="KN108" s="403">
        <f t="shared" si="232"/>
        <v>0</v>
      </c>
      <c r="KO108" s="403">
        <f t="shared" si="232"/>
        <v>0</v>
      </c>
      <c r="KP108" s="403">
        <f t="shared" si="232"/>
        <v>0</v>
      </c>
      <c r="KQ108" s="403">
        <f t="shared" si="232"/>
        <v>0</v>
      </c>
      <c r="KR108" s="403">
        <f t="shared" si="232"/>
        <v>0</v>
      </c>
      <c r="KS108" s="403">
        <f t="shared" si="232"/>
        <v>0</v>
      </c>
      <c r="KT108" s="403">
        <f t="shared" si="232"/>
        <v>0</v>
      </c>
      <c r="KU108" s="403">
        <f t="shared" si="232"/>
        <v>0</v>
      </c>
      <c r="KV108" s="403">
        <f t="shared" si="232"/>
        <v>0</v>
      </c>
      <c r="KW108" s="403">
        <f t="shared" si="232"/>
        <v>0</v>
      </c>
      <c r="KX108" s="403">
        <f t="shared" si="232"/>
        <v>0</v>
      </c>
      <c r="KY108" s="403">
        <f t="shared" si="232"/>
        <v>0</v>
      </c>
      <c r="KZ108" s="403">
        <f t="shared" si="232"/>
        <v>0</v>
      </c>
      <c r="LA108" s="403">
        <f t="shared" si="232"/>
        <v>0</v>
      </c>
      <c r="LB108" s="403">
        <f t="shared" si="232"/>
        <v>0</v>
      </c>
      <c r="LC108" s="403">
        <f t="shared" si="232"/>
        <v>0</v>
      </c>
      <c r="LD108" s="403">
        <f t="shared" si="232"/>
        <v>0</v>
      </c>
      <c r="LE108" s="403">
        <f t="shared" si="232"/>
        <v>0</v>
      </c>
      <c r="LF108" s="403">
        <f t="shared" si="232"/>
        <v>0</v>
      </c>
      <c r="LG108" s="403">
        <f t="shared" si="232"/>
        <v>0</v>
      </c>
      <c r="LH108" s="403">
        <f t="shared" si="232"/>
        <v>0</v>
      </c>
      <c r="LI108" s="403">
        <f t="shared" si="232"/>
        <v>0</v>
      </c>
      <c r="LJ108" s="403">
        <f t="shared" si="232"/>
        <v>0</v>
      </c>
      <c r="LK108" s="403">
        <f t="shared" si="232"/>
        <v>0</v>
      </c>
      <c r="LL108" s="403">
        <f t="shared" si="232"/>
        <v>0</v>
      </c>
      <c r="LM108" s="403">
        <f t="shared" si="232"/>
        <v>0</v>
      </c>
      <c r="LN108" s="403">
        <f t="shared" si="232"/>
        <v>0</v>
      </c>
      <c r="LO108" s="403">
        <f t="shared" si="232"/>
        <v>0</v>
      </c>
      <c r="LP108" s="403">
        <f t="shared" si="232"/>
        <v>0</v>
      </c>
    </row>
    <row r="109">
      <c r="A109" s="331" t="str">
        <f t="shared" si="77"/>
        <v>12-2030</v>
      </c>
      <c r="B109" s="346">
        <f t="shared" si="70"/>
        <v>17565025.44</v>
      </c>
      <c r="C109" s="346">
        <f t="shared" si="71"/>
        <v>2.155122203</v>
      </c>
      <c r="D109" s="346"/>
      <c r="E109" s="403">
        <f t="shared" ref="E109:BP109" si="233">IF(and($A109-E$66&gt;=0,$A109-E$67&lt;0),E$74,0)</f>
        <v>0</v>
      </c>
      <c r="F109" s="403">
        <f t="shared" si="233"/>
        <v>0</v>
      </c>
      <c r="G109" s="403">
        <f t="shared" si="233"/>
        <v>0</v>
      </c>
      <c r="H109" s="403">
        <f t="shared" si="233"/>
        <v>0</v>
      </c>
      <c r="I109" s="403">
        <f t="shared" si="233"/>
        <v>0</v>
      </c>
      <c r="J109" s="403">
        <f t="shared" si="233"/>
        <v>0</v>
      </c>
      <c r="K109" s="403">
        <f t="shared" si="233"/>
        <v>0</v>
      </c>
      <c r="L109" s="403">
        <f t="shared" si="233"/>
        <v>0</v>
      </c>
      <c r="M109" s="403">
        <f t="shared" si="233"/>
        <v>0</v>
      </c>
      <c r="N109" s="403">
        <f t="shared" si="233"/>
        <v>0</v>
      </c>
      <c r="O109" s="403">
        <f t="shared" si="233"/>
        <v>0</v>
      </c>
      <c r="P109" s="403">
        <f t="shared" si="233"/>
        <v>0</v>
      </c>
      <c r="Q109" s="403">
        <f t="shared" si="233"/>
        <v>0</v>
      </c>
      <c r="R109" s="403">
        <f t="shared" si="233"/>
        <v>0</v>
      </c>
      <c r="S109" s="403">
        <f t="shared" si="233"/>
        <v>0</v>
      </c>
      <c r="T109" s="403">
        <f t="shared" si="233"/>
        <v>0</v>
      </c>
      <c r="U109" s="403">
        <f t="shared" si="233"/>
        <v>0</v>
      </c>
      <c r="V109" s="403">
        <f t="shared" si="233"/>
        <v>0</v>
      </c>
      <c r="W109" s="403">
        <f t="shared" si="233"/>
        <v>0</v>
      </c>
      <c r="X109" s="403">
        <f t="shared" si="233"/>
        <v>0</v>
      </c>
      <c r="Y109" s="403">
        <f t="shared" si="233"/>
        <v>0</v>
      </c>
      <c r="Z109" s="403">
        <f t="shared" si="233"/>
        <v>0</v>
      </c>
      <c r="AA109" s="403">
        <f t="shared" si="233"/>
        <v>0</v>
      </c>
      <c r="AB109" s="403">
        <f t="shared" si="233"/>
        <v>0</v>
      </c>
      <c r="AC109" s="403">
        <f t="shared" si="233"/>
        <v>0</v>
      </c>
      <c r="AD109" s="403">
        <f t="shared" si="233"/>
        <v>0</v>
      </c>
      <c r="AE109" s="403">
        <f t="shared" si="233"/>
        <v>0</v>
      </c>
      <c r="AF109" s="403">
        <f t="shared" si="233"/>
        <v>0</v>
      </c>
      <c r="AG109" s="403">
        <f t="shared" si="233"/>
        <v>0</v>
      </c>
      <c r="AH109" s="403">
        <f t="shared" si="233"/>
        <v>0</v>
      </c>
      <c r="AI109" s="403">
        <f t="shared" si="233"/>
        <v>0</v>
      </c>
      <c r="AJ109" s="403">
        <f t="shared" si="233"/>
        <v>0</v>
      </c>
      <c r="AK109" s="403">
        <f t="shared" si="233"/>
        <v>0</v>
      </c>
      <c r="AL109" s="403">
        <f t="shared" si="233"/>
        <v>0</v>
      </c>
      <c r="AM109" s="403">
        <f t="shared" si="233"/>
        <v>0</v>
      </c>
      <c r="AN109" s="403">
        <f t="shared" si="233"/>
        <v>0</v>
      </c>
      <c r="AO109" s="403">
        <f t="shared" si="233"/>
        <v>0</v>
      </c>
      <c r="AP109" s="403">
        <f t="shared" si="233"/>
        <v>0</v>
      </c>
      <c r="AQ109" s="403">
        <f t="shared" si="233"/>
        <v>0</v>
      </c>
      <c r="AR109" s="403">
        <f t="shared" si="233"/>
        <v>0</v>
      </c>
      <c r="AS109" s="403">
        <f t="shared" si="233"/>
        <v>0</v>
      </c>
      <c r="AT109" s="403">
        <f t="shared" si="233"/>
        <v>0</v>
      </c>
      <c r="AU109" s="403">
        <f t="shared" si="233"/>
        <v>0</v>
      </c>
      <c r="AV109" s="403">
        <f t="shared" si="233"/>
        <v>0</v>
      </c>
      <c r="AW109" s="403">
        <f t="shared" si="233"/>
        <v>0</v>
      </c>
      <c r="AX109" s="403">
        <f t="shared" si="233"/>
        <v>0</v>
      </c>
      <c r="AY109" s="403">
        <f t="shared" si="233"/>
        <v>223255</v>
      </c>
      <c r="AZ109" s="403">
        <f t="shared" si="233"/>
        <v>72000</v>
      </c>
      <c r="BA109" s="403">
        <f t="shared" si="233"/>
        <v>97799.52</v>
      </c>
      <c r="BB109" s="403">
        <f t="shared" si="233"/>
        <v>242596.66</v>
      </c>
      <c r="BC109" s="403">
        <f t="shared" si="233"/>
        <v>108292.85</v>
      </c>
      <c r="BD109" s="403">
        <f t="shared" si="233"/>
        <v>238900</v>
      </c>
      <c r="BE109" s="403">
        <f t="shared" si="233"/>
        <v>101455.9</v>
      </c>
      <c r="BF109" s="403">
        <f t="shared" si="233"/>
        <v>23511.76</v>
      </c>
      <c r="BG109" s="403">
        <f t="shared" si="233"/>
        <v>20008.84</v>
      </c>
      <c r="BH109" s="403">
        <f t="shared" si="233"/>
        <v>77858.98</v>
      </c>
      <c r="BI109" s="403">
        <f t="shared" si="233"/>
        <v>45000</v>
      </c>
      <c r="BJ109" s="403">
        <f t="shared" si="233"/>
        <v>124565</v>
      </c>
      <c r="BK109" s="403">
        <f t="shared" si="233"/>
        <v>25000</v>
      </c>
      <c r="BL109" s="403">
        <f t="shared" si="233"/>
        <v>29885</v>
      </c>
      <c r="BM109" s="403">
        <f t="shared" si="233"/>
        <v>33809.25</v>
      </c>
      <c r="BN109" s="403">
        <f t="shared" si="233"/>
        <v>10969.85</v>
      </c>
      <c r="BO109" s="403">
        <f t="shared" si="233"/>
        <v>77861.76</v>
      </c>
      <c r="BP109" s="403">
        <f t="shared" si="233"/>
        <v>10058</v>
      </c>
      <c r="BQ109" s="403"/>
      <c r="BR109" s="403">
        <f t="shared" ref="BR109:EC109" si="234">IF(and($A109-BR$66&gt;=0,$A109-BR$67&lt;0),BR$74,0)</f>
        <v>255794.4211</v>
      </c>
      <c r="BS109" s="403">
        <f t="shared" si="234"/>
        <v>0</v>
      </c>
      <c r="BT109" s="403">
        <f t="shared" si="234"/>
        <v>0</v>
      </c>
      <c r="BU109" s="403">
        <f t="shared" si="234"/>
        <v>0</v>
      </c>
      <c r="BV109" s="403">
        <f t="shared" si="234"/>
        <v>0</v>
      </c>
      <c r="BW109" s="403">
        <f t="shared" si="234"/>
        <v>0</v>
      </c>
      <c r="BX109" s="403">
        <f t="shared" si="234"/>
        <v>0</v>
      </c>
      <c r="BY109" s="403">
        <f t="shared" si="234"/>
        <v>212555.7791</v>
      </c>
      <c r="BZ109" s="403">
        <f t="shared" si="234"/>
        <v>198044.1868</v>
      </c>
      <c r="CA109" s="403">
        <f t="shared" si="234"/>
        <v>745030.763</v>
      </c>
      <c r="CB109" s="403">
        <f t="shared" si="234"/>
        <v>0</v>
      </c>
      <c r="CC109" s="403">
        <f t="shared" si="234"/>
        <v>0</v>
      </c>
      <c r="CD109" s="403">
        <f t="shared" si="234"/>
        <v>200215.6501</v>
      </c>
      <c r="CE109" s="403">
        <f t="shared" si="234"/>
        <v>0</v>
      </c>
      <c r="CF109" s="403">
        <f t="shared" si="234"/>
        <v>0</v>
      </c>
      <c r="CG109" s="403">
        <f t="shared" si="234"/>
        <v>399989.3894</v>
      </c>
      <c r="CH109" s="403">
        <f t="shared" si="234"/>
        <v>0</v>
      </c>
      <c r="CI109" s="403">
        <f t="shared" si="234"/>
        <v>584290.4925</v>
      </c>
      <c r="CJ109" s="403">
        <f t="shared" si="234"/>
        <v>359514.8333</v>
      </c>
      <c r="CK109" s="403">
        <f t="shared" si="234"/>
        <v>405822.1182</v>
      </c>
      <c r="CL109" s="403">
        <f t="shared" si="234"/>
        <v>0</v>
      </c>
      <c r="CM109" s="403">
        <f t="shared" si="234"/>
        <v>0</v>
      </c>
      <c r="CN109" s="403">
        <f t="shared" si="234"/>
        <v>352213.1526</v>
      </c>
      <c r="CO109" s="403">
        <f t="shared" si="234"/>
        <v>306794.8068</v>
      </c>
      <c r="CP109" s="403">
        <f t="shared" si="234"/>
        <v>360850.2344</v>
      </c>
      <c r="CQ109" s="403">
        <f t="shared" si="234"/>
        <v>452743.1592</v>
      </c>
      <c r="CR109" s="403">
        <f t="shared" si="234"/>
        <v>966145.1792</v>
      </c>
      <c r="CS109" s="403">
        <f t="shared" si="234"/>
        <v>237451.2097</v>
      </c>
      <c r="CT109" s="403">
        <f t="shared" si="234"/>
        <v>244994.6872</v>
      </c>
      <c r="CU109" s="403">
        <f t="shared" si="234"/>
        <v>32821.77735</v>
      </c>
      <c r="CV109" s="403">
        <f t="shared" si="234"/>
        <v>334742.8202</v>
      </c>
      <c r="CW109" s="403">
        <f t="shared" si="234"/>
        <v>50829.27688</v>
      </c>
      <c r="CX109" s="403">
        <f t="shared" si="234"/>
        <v>516845.2919</v>
      </c>
      <c r="CY109" s="403">
        <f t="shared" si="234"/>
        <v>10059.25349</v>
      </c>
      <c r="CZ109" s="403">
        <f t="shared" si="234"/>
        <v>295307.771</v>
      </c>
      <c r="DA109" s="403">
        <f t="shared" si="234"/>
        <v>456444.568</v>
      </c>
      <c r="DB109" s="403">
        <f t="shared" si="234"/>
        <v>312484.9938</v>
      </c>
      <c r="DC109" s="403">
        <f t="shared" si="234"/>
        <v>124834.8732</v>
      </c>
      <c r="DD109" s="403">
        <f t="shared" si="234"/>
        <v>318680.1613</v>
      </c>
      <c r="DE109" s="403">
        <f t="shared" si="234"/>
        <v>422954.65</v>
      </c>
      <c r="DF109" s="403">
        <f t="shared" si="234"/>
        <v>487499.5485</v>
      </c>
      <c r="DG109" s="403">
        <f t="shared" si="234"/>
        <v>569448.5124</v>
      </c>
      <c r="DH109" s="403">
        <f t="shared" si="234"/>
        <v>205904.0775</v>
      </c>
      <c r="DI109" s="403">
        <f t="shared" si="234"/>
        <v>196902.4434</v>
      </c>
      <c r="DJ109" s="403">
        <f t="shared" si="234"/>
        <v>56011.09095</v>
      </c>
      <c r="DK109" s="403">
        <f t="shared" si="234"/>
        <v>345333.8323</v>
      </c>
      <c r="DL109" s="403">
        <f t="shared" si="234"/>
        <v>0</v>
      </c>
      <c r="DM109" s="403">
        <f t="shared" si="234"/>
        <v>0</v>
      </c>
      <c r="DN109" s="403">
        <f t="shared" si="234"/>
        <v>0</v>
      </c>
      <c r="DO109" s="403">
        <f t="shared" si="234"/>
        <v>0</v>
      </c>
      <c r="DP109" s="403">
        <f t="shared" si="234"/>
        <v>0</v>
      </c>
      <c r="DQ109" s="403">
        <f t="shared" si="234"/>
        <v>0</v>
      </c>
      <c r="DR109" s="403">
        <f t="shared" si="234"/>
        <v>0</v>
      </c>
      <c r="DS109" s="403">
        <f t="shared" si="234"/>
        <v>0</v>
      </c>
      <c r="DT109" s="403">
        <f t="shared" si="234"/>
        <v>0</v>
      </c>
      <c r="DU109" s="403">
        <f t="shared" si="234"/>
        <v>0</v>
      </c>
      <c r="DV109" s="403">
        <f t="shared" si="234"/>
        <v>0</v>
      </c>
      <c r="DW109" s="403">
        <f t="shared" si="234"/>
        <v>0</v>
      </c>
      <c r="DX109" s="403">
        <f t="shared" si="234"/>
        <v>0</v>
      </c>
      <c r="DY109" s="403">
        <f t="shared" si="234"/>
        <v>0</v>
      </c>
      <c r="DZ109" s="403">
        <f t="shared" si="234"/>
        <v>0</v>
      </c>
      <c r="EA109" s="403">
        <f t="shared" si="234"/>
        <v>0</v>
      </c>
      <c r="EB109" s="403">
        <f t="shared" si="234"/>
        <v>0</v>
      </c>
      <c r="EC109" s="403">
        <f t="shared" si="234"/>
        <v>0</v>
      </c>
      <c r="EE109" s="403">
        <f t="shared" ref="EE109:GP109" si="235">IF(and($A109-EE$66&gt;=0,$A109-EE$67&lt;0),EE$74,0)</f>
        <v>0</v>
      </c>
      <c r="EF109" s="403">
        <f t="shared" si="235"/>
        <v>0</v>
      </c>
      <c r="EG109" s="403">
        <f t="shared" si="235"/>
        <v>0</v>
      </c>
      <c r="EH109" s="403">
        <f t="shared" si="235"/>
        <v>0</v>
      </c>
      <c r="EI109" s="403">
        <f t="shared" si="235"/>
        <v>296164.2291</v>
      </c>
      <c r="EJ109" s="403">
        <f t="shared" si="235"/>
        <v>267719.2721</v>
      </c>
      <c r="EK109" s="403">
        <f t="shared" si="235"/>
        <v>348882.0069</v>
      </c>
      <c r="EL109" s="403">
        <f t="shared" si="235"/>
        <v>0</v>
      </c>
      <c r="EM109" s="403">
        <f t="shared" si="235"/>
        <v>0</v>
      </c>
      <c r="EN109" s="403">
        <f t="shared" si="235"/>
        <v>0</v>
      </c>
      <c r="EO109" s="403">
        <f t="shared" si="235"/>
        <v>0</v>
      </c>
      <c r="EP109" s="403">
        <f t="shared" si="235"/>
        <v>220302.8173</v>
      </c>
      <c r="EQ109" s="403">
        <f t="shared" si="235"/>
        <v>0</v>
      </c>
      <c r="ER109" s="403">
        <f t="shared" si="235"/>
        <v>463470.7479</v>
      </c>
      <c r="ES109" s="403">
        <f t="shared" si="235"/>
        <v>562557.9206</v>
      </c>
      <c r="ET109" s="403">
        <f t="shared" si="235"/>
        <v>0</v>
      </c>
      <c r="EU109" s="403">
        <f t="shared" si="235"/>
        <v>549077.8977</v>
      </c>
      <c r="EV109" s="403">
        <f t="shared" si="235"/>
        <v>0</v>
      </c>
      <c r="EW109" s="403">
        <f t="shared" si="235"/>
        <v>0</v>
      </c>
      <c r="EX109" s="403">
        <f t="shared" si="235"/>
        <v>0</v>
      </c>
      <c r="EY109" s="403">
        <f t="shared" si="235"/>
        <v>198902.7654</v>
      </c>
      <c r="EZ109" s="403">
        <f t="shared" si="235"/>
        <v>1209.906193</v>
      </c>
      <c r="FA109" s="403">
        <f t="shared" si="235"/>
        <v>0</v>
      </c>
      <c r="FB109" s="403">
        <f t="shared" si="235"/>
        <v>0</v>
      </c>
      <c r="FC109" s="403">
        <f t="shared" si="235"/>
        <v>0</v>
      </c>
      <c r="FD109" s="403">
        <f t="shared" si="235"/>
        <v>0</v>
      </c>
      <c r="FE109" s="403">
        <f t="shared" si="235"/>
        <v>0</v>
      </c>
      <c r="FF109" s="403">
        <f t="shared" si="235"/>
        <v>0</v>
      </c>
      <c r="FG109" s="403">
        <f t="shared" si="235"/>
        <v>0</v>
      </c>
      <c r="FH109" s="403">
        <f t="shared" si="235"/>
        <v>0</v>
      </c>
      <c r="FI109" s="403">
        <f t="shared" si="235"/>
        <v>0</v>
      </c>
      <c r="FJ109" s="403">
        <f t="shared" si="235"/>
        <v>0</v>
      </c>
      <c r="FK109" s="403">
        <f t="shared" si="235"/>
        <v>0</v>
      </c>
      <c r="FL109" s="403">
        <f t="shared" si="235"/>
        <v>0</v>
      </c>
      <c r="FM109" s="403">
        <f t="shared" si="235"/>
        <v>0</v>
      </c>
      <c r="FN109" s="403">
        <f t="shared" si="235"/>
        <v>0</v>
      </c>
      <c r="FO109" s="403">
        <f t="shared" si="235"/>
        <v>0</v>
      </c>
      <c r="FP109" s="403">
        <f t="shared" si="235"/>
        <v>0</v>
      </c>
      <c r="FQ109" s="403">
        <f t="shared" si="235"/>
        <v>0</v>
      </c>
      <c r="FR109" s="403">
        <f t="shared" si="235"/>
        <v>0</v>
      </c>
      <c r="FS109" s="403">
        <f t="shared" si="235"/>
        <v>0</v>
      </c>
      <c r="FT109" s="403">
        <f t="shared" si="235"/>
        <v>0</v>
      </c>
      <c r="FU109" s="403">
        <f t="shared" si="235"/>
        <v>0</v>
      </c>
      <c r="FV109" s="403">
        <f t="shared" si="235"/>
        <v>0</v>
      </c>
      <c r="FW109" s="403">
        <f t="shared" si="235"/>
        <v>0</v>
      </c>
      <c r="FX109" s="403">
        <f t="shared" si="235"/>
        <v>0</v>
      </c>
      <c r="FY109" s="403">
        <f t="shared" si="235"/>
        <v>0</v>
      </c>
      <c r="FZ109" s="403">
        <f t="shared" si="235"/>
        <v>0</v>
      </c>
      <c r="GA109" s="403">
        <f t="shared" si="235"/>
        <v>0</v>
      </c>
      <c r="GB109" s="403">
        <f t="shared" si="235"/>
        <v>0</v>
      </c>
      <c r="GC109" s="403">
        <f t="shared" si="235"/>
        <v>0</v>
      </c>
      <c r="GD109" s="403">
        <f t="shared" si="235"/>
        <v>0</v>
      </c>
      <c r="GE109" s="403">
        <f t="shared" si="235"/>
        <v>0</v>
      </c>
      <c r="GF109" s="403">
        <f t="shared" si="235"/>
        <v>0</v>
      </c>
      <c r="GG109" s="403">
        <f t="shared" si="235"/>
        <v>0</v>
      </c>
      <c r="GH109" s="403">
        <f t="shared" si="235"/>
        <v>0</v>
      </c>
      <c r="GI109" s="403">
        <f t="shared" si="235"/>
        <v>0</v>
      </c>
      <c r="GJ109" s="403">
        <f t="shared" si="235"/>
        <v>0</v>
      </c>
      <c r="GK109" s="403">
        <f t="shared" si="235"/>
        <v>0</v>
      </c>
      <c r="GL109" s="403">
        <f t="shared" si="235"/>
        <v>0</v>
      </c>
      <c r="GM109" s="403">
        <f t="shared" si="235"/>
        <v>0</v>
      </c>
      <c r="GN109" s="403">
        <f t="shared" si="235"/>
        <v>0</v>
      </c>
      <c r="GO109" s="403">
        <f t="shared" si="235"/>
        <v>0</v>
      </c>
      <c r="GP109" s="403">
        <f t="shared" si="235"/>
        <v>0</v>
      </c>
      <c r="GQ109" s="403"/>
      <c r="GR109" s="403">
        <f t="shared" ref="GR109:JC109" si="236">IF(and($A109-GR$66&gt;=0,$A109-GR$67&lt;0),GR$74,0)</f>
        <v>0</v>
      </c>
      <c r="GS109" s="403">
        <f t="shared" si="236"/>
        <v>410970.5471</v>
      </c>
      <c r="GT109" s="403">
        <f t="shared" si="236"/>
        <v>442194.5919</v>
      </c>
      <c r="GU109" s="403">
        <f t="shared" si="236"/>
        <v>445452.5312</v>
      </c>
      <c r="GV109" s="403">
        <f t="shared" si="236"/>
        <v>0</v>
      </c>
      <c r="GW109" s="403">
        <f t="shared" si="236"/>
        <v>0</v>
      </c>
      <c r="GX109" s="403">
        <f t="shared" si="236"/>
        <v>0</v>
      </c>
      <c r="GY109" s="403">
        <f t="shared" si="236"/>
        <v>0</v>
      </c>
      <c r="GZ109" s="403">
        <f t="shared" si="236"/>
        <v>0</v>
      </c>
      <c r="HA109" s="403">
        <f t="shared" si="236"/>
        <v>0</v>
      </c>
      <c r="HB109" s="403">
        <f t="shared" si="236"/>
        <v>775736.8332</v>
      </c>
      <c r="HC109" s="403">
        <f t="shared" si="236"/>
        <v>0</v>
      </c>
      <c r="HD109" s="403">
        <f t="shared" si="236"/>
        <v>0</v>
      </c>
      <c r="HE109" s="403">
        <f t="shared" si="236"/>
        <v>0</v>
      </c>
      <c r="HF109" s="403">
        <f t="shared" si="236"/>
        <v>0</v>
      </c>
      <c r="HG109" s="403">
        <f t="shared" si="236"/>
        <v>0</v>
      </c>
      <c r="HH109" s="403">
        <f t="shared" si="236"/>
        <v>0</v>
      </c>
      <c r="HI109" s="403">
        <f t="shared" si="236"/>
        <v>0</v>
      </c>
      <c r="HJ109" s="403">
        <f t="shared" si="236"/>
        <v>0</v>
      </c>
      <c r="HK109" s="403">
        <f t="shared" si="236"/>
        <v>0</v>
      </c>
      <c r="HL109" s="403">
        <f t="shared" si="236"/>
        <v>0</v>
      </c>
      <c r="HM109" s="403">
        <f t="shared" si="236"/>
        <v>0</v>
      </c>
      <c r="HN109" s="403">
        <f t="shared" si="236"/>
        <v>0</v>
      </c>
      <c r="HO109" s="403">
        <f t="shared" si="236"/>
        <v>0</v>
      </c>
      <c r="HP109" s="403">
        <f t="shared" si="236"/>
        <v>0</v>
      </c>
      <c r="HQ109" s="403">
        <f t="shared" si="236"/>
        <v>0</v>
      </c>
      <c r="HR109" s="403">
        <f t="shared" si="236"/>
        <v>0</v>
      </c>
      <c r="HS109" s="403">
        <f t="shared" si="236"/>
        <v>0</v>
      </c>
      <c r="HT109" s="403">
        <f t="shared" si="236"/>
        <v>0</v>
      </c>
      <c r="HU109" s="403">
        <f t="shared" si="236"/>
        <v>0</v>
      </c>
      <c r="HV109" s="403">
        <f t="shared" si="236"/>
        <v>0</v>
      </c>
      <c r="HW109" s="403">
        <f t="shared" si="236"/>
        <v>0</v>
      </c>
      <c r="HX109" s="403">
        <f t="shared" si="236"/>
        <v>0</v>
      </c>
      <c r="HY109" s="403">
        <f t="shared" si="236"/>
        <v>0</v>
      </c>
      <c r="HZ109" s="403">
        <f t="shared" si="236"/>
        <v>0</v>
      </c>
      <c r="IA109" s="403">
        <f t="shared" si="236"/>
        <v>0</v>
      </c>
      <c r="IB109" s="403">
        <f t="shared" si="236"/>
        <v>0</v>
      </c>
      <c r="IC109" s="403">
        <f t="shared" si="236"/>
        <v>0</v>
      </c>
      <c r="ID109" s="403">
        <f t="shared" si="236"/>
        <v>0</v>
      </c>
      <c r="IE109" s="403">
        <f t="shared" si="236"/>
        <v>0</v>
      </c>
      <c r="IF109" s="403">
        <f t="shared" si="236"/>
        <v>0</v>
      </c>
      <c r="IG109" s="403">
        <f t="shared" si="236"/>
        <v>0</v>
      </c>
      <c r="IH109" s="403">
        <f t="shared" si="236"/>
        <v>0</v>
      </c>
      <c r="II109" s="403">
        <f t="shared" si="236"/>
        <v>0</v>
      </c>
      <c r="IJ109" s="403">
        <f t="shared" si="236"/>
        <v>0</v>
      </c>
      <c r="IK109" s="403">
        <f t="shared" si="236"/>
        <v>0</v>
      </c>
      <c r="IL109" s="403">
        <f t="shared" si="236"/>
        <v>0</v>
      </c>
      <c r="IM109" s="403">
        <f t="shared" si="236"/>
        <v>0</v>
      </c>
      <c r="IN109" s="403">
        <f t="shared" si="236"/>
        <v>0</v>
      </c>
      <c r="IO109" s="403">
        <f t="shared" si="236"/>
        <v>0</v>
      </c>
      <c r="IP109" s="403">
        <f t="shared" si="236"/>
        <v>0</v>
      </c>
      <c r="IQ109" s="403">
        <f t="shared" si="236"/>
        <v>0</v>
      </c>
      <c r="IR109" s="403">
        <f t="shared" si="236"/>
        <v>0</v>
      </c>
      <c r="IS109" s="403">
        <f t="shared" si="236"/>
        <v>0</v>
      </c>
      <c r="IT109" s="403">
        <f t="shared" si="236"/>
        <v>0</v>
      </c>
      <c r="IU109" s="403">
        <f t="shared" si="236"/>
        <v>0</v>
      </c>
      <c r="IV109" s="403">
        <f t="shared" si="236"/>
        <v>0</v>
      </c>
      <c r="IW109" s="403">
        <f t="shared" si="236"/>
        <v>0</v>
      </c>
      <c r="IX109" s="403">
        <f t="shared" si="236"/>
        <v>0</v>
      </c>
      <c r="IY109" s="403">
        <f t="shared" si="236"/>
        <v>0</v>
      </c>
      <c r="IZ109" s="403">
        <f t="shared" si="236"/>
        <v>0</v>
      </c>
      <c r="JA109" s="403">
        <f t="shared" si="236"/>
        <v>0</v>
      </c>
      <c r="JB109" s="403">
        <f t="shared" si="236"/>
        <v>0</v>
      </c>
      <c r="JC109" s="403">
        <f t="shared" si="236"/>
        <v>0</v>
      </c>
      <c r="JD109" s="403"/>
      <c r="JE109" s="403">
        <f t="shared" ref="JE109:LP109" si="237">IF(and($A109-JE$66&gt;=0,$A109-JE$67&lt;0),JE$74,0)</f>
        <v>0</v>
      </c>
      <c r="JF109" s="403">
        <f t="shared" si="237"/>
        <v>0</v>
      </c>
      <c r="JG109" s="403">
        <f t="shared" si="237"/>
        <v>0</v>
      </c>
      <c r="JH109" s="403">
        <f t="shared" si="237"/>
        <v>0</v>
      </c>
      <c r="JI109" s="403">
        <f t="shared" si="237"/>
        <v>0</v>
      </c>
      <c r="JJ109" s="403">
        <f t="shared" si="237"/>
        <v>0</v>
      </c>
      <c r="JK109" s="403">
        <f t="shared" si="237"/>
        <v>0</v>
      </c>
      <c r="JL109" s="403">
        <f t="shared" si="237"/>
        <v>0</v>
      </c>
      <c r="JM109" s="403">
        <f t="shared" si="237"/>
        <v>0</v>
      </c>
      <c r="JN109" s="403">
        <f t="shared" si="237"/>
        <v>0</v>
      </c>
      <c r="JO109" s="403">
        <f t="shared" si="237"/>
        <v>0</v>
      </c>
      <c r="JP109" s="403">
        <f t="shared" si="237"/>
        <v>0</v>
      </c>
      <c r="JQ109" s="403">
        <f t="shared" si="237"/>
        <v>0</v>
      </c>
      <c r="JR109" s="403">
        <f t="shared" si="237"/>
        <v>0</v>
      </c>
      <c r="JS109" s="403">
        <f t="shared" si="237"/>
        <v>0</v>
      </c>
      <c r="JT109" s="403">
        <f t="shared" si="237"/>
        <v>0</v>
      </c>
      <c r="JU109" s="403">
        <f t="shared" si="237"/>
        <v>0</v>
      </c>
      <c r="JV109" s="403">
        <f t="shared" si="237"/>
        <v>0</v>
      </c>
      <c r="JW109" s="403">
        <f t="shared" si="237"/>
        <v>0</v>
      </c>
      <c r="JX109" s="403">
        <f t="shared" si="237"/>
        <v>0</v>
      </c>
      <c r="JY109" s="403">
        <f t="shared" si="237"/>
        <v>0</v>
      </c>
      <c r="JZ109" s="403">
        <f t="shared" si="237"/>
        <v>0</v>
      </c>
      <c r="KA109" s="403">
        <f t="shared" si="237"/>
        <v>0</v>
      </c>
      <c r="KB109" s="403">
        <f t="shared" si="237"/>
        <v>0</v>
      </c>
      <c r="KC109" s="403">
        <f t="shared" si="237"/>
        <v>0</v>
      </c>
      <c r="KD109" s="403">
        <f t="shared" si="237"/>
        <v>0</v>
      </c>
      <c r="KE109" s="403">
        <f t="shared" si="237"/>
        <v>0</v>
      </c>
      <c r="KF109" s="403">
        <f t="shared" si="237"/>
        <v>0</v>
      </c>
      <c r="KG109" s="403">
        <f t="shared" si="237"/>
        <v>0</v>
      </c>
      <c r="KH109" s="403">
        <f t="shared" si="237"/>
        <v>0</v>
      </c>
      <c r="KI109" s="403">
        <f t="shared" si="237"/>
        <v>0</v>
      </c>
      <c r="KJ109" s="403">
        <f t="shared" si="237"/>
        <v>0</v>
      </c>
      <c r="KK109" s="403">
        <f t="shared" si="237"/>
        <v>0</v>
      </c>
      <c r="KL109" s="403">
        <f t="shared" si="237"/>
        <v>0</v>
      </c>
      <c r="KM109" s="403">
        <f t="shared" si="237"/>
        <v>0</v>
      </c>
      <c r="KN109" s="403">
        <f t="shared" si="237"/>
        <v>0</v>
      </c>
      <c r="KO109" s="403">
        <f t="shared" si="237"/>
        <v>0</v>
      </c>
      <c r="KP109" s="403">
        <f t="shared" si="237"/>
        <v>0</v>
      </c>
      <c r="KQ109" s="403">
        <f t="shared" si="237"/>
        <v>0</v>
      </c>
      <c r="KR109" s="403">
        <f t="shared" si="237"/>
        <v>0</v>
      </c>
      <c r="KS109" s="403">
        <f t="shared" si="237"/>
        <v>0</v>
      </c>
      <c r="KT109" s="403">
        <f t="shared" si="237"/>
        <v>0</v>
      </c>
      <c r="KU109" s="403">
        <f t="shared" si="237"/>
        <v>0</v>
      </c>
      <c r="KV109" s="403">
        <f t="shared" si="237"/>
        <v>0</v>
      </c>
      <c r="KW109" s="403">
        <f t="shared" si="237"/>
        <v>0</v>
      </c>
      <c r="KX109" s="403">
        <f t="shared" si="237"/>
        <v>0</v>
      </c>
      <c r="KY109" s="403">
        <f t="shared" si="237"/>
        <v>0</v>
      </c>
      <c r="KZ109" s="403">
        <f t="shared" si="237"/>
        <v>0</v>
      </c>
      <c r="LA109" s="403">
        <f t="shared" si="237"/>
        <v>0</v>
      </c>
      <c r="LB109" s="403">
        <f t="shared" si="237"/>
        <v>0</v>
      </c>
      <c r="LC109" s="403">
        <f t="shared" si="237"/>
        <v>0</v>
      </c>
      <c r="LD109" s="403">
        <f t="shared" si="237"/>
        <v>0</v>
      </c>
      <c r="LE109" s="403">
        <f t="shared" si="237"/>
        <v>0</v>
      </c>
      <c r="LF109" s="403">
        <f t="shared" si="237"/>
        <v>0</v>
      </c>
      <c r="LG109" s="403">
        <f t="shared" si="237"/>
        <v>0</v>
      </c>
      <c r="LH109" s="403">
        <f t="shared" si="237"/>
        <v>0</v>
      </c>
      <c r="LI109" s="403">
        <f t="shared" si="237"/>
        <v>0</v>
      </c>
      <c r="LJ109" s="403">
        <f t="shared" si="237"/>
        <v>0</v>
      </c>
      <c r="LK109" s="403">
        <f t="shared" si="237"/>
        <v>0</v>
      </c>
      <c r="LL109" s="403">
        <f t="shared" si="237"/>
        <v>0</v>
      </c>
      <c r="LM109" s="403">
        <f t="shared" si="237"/>
        <v>0</v>
      </c>
      <c r="LN109" s="403">
        <f t="shared" si="237"/>
        <v>0</v>
      </c>
      <c r="LO109" s="403">
        <f t="shared" si="237"/>
        <v>0</v>
      </c>
      <c r="LP109" s="403">
        <f t="shared" si="237"/>
        <v>0</v>
      </c>
    </row>
    <row r="110">
      <c r="A110" s="331" t="str">
        <f t="shared" si="77"/>
        <v>03-2031</v>
      </c>
      <c r="B110" s="346">
        <f t="shared" si="70"/>
        <v>18149068.7</v>
      </c>
      <c r="C110" s="346">
        <f t="shared" si="71"/>
        <v>2.226780773</v>
      </c>
      <c r="D110" s="346"/>
      <c r="E110" s="403">
        <f t="shared" ref="E110:BP110" si="238">IF(and($A110-E$66&gt;=0,$A110-E$67&lt;0),E$74,0)</f>
        <v>0</v>
      </c>
      <c r="F110" s="403">
        <f t="shared" si="238"/>
        <v>0</v>
      </c>
      <c r="G110" s="403">
        <f t="shared" si="238"/>
        <v>0</v>
      </c>
      <c r="H110" s="403">
        <f t="shared" si="238"/>
        <v>0</v>
      </c>
      <c r="I110" s="403">
        <f t="shared" si="238"/>
        <v>0</v>
      </c>
      <c r="J110" s="403">
        <f t="shared" si="238"/>
        <v>0</v>
      </c>
      <c r="K110" s="403">
        <f t="shared" si="238"/>
        <v>0</v>
      </c>
      <c r="L110" s="403">
        <f t="shared" si="238"/>
        <v>0</v>
      </c>
      <c r="M110" s="403">
        <f t="shared" si="238"/>
        <v>0</v>
      </c>
      <c r="N110" s="403">
        <f t="shared" si="238"/>
        <v>0</v>
      </c>
      <c r="O110" s="403">
        <f t="shared" si="238"/>
        <v>0</v>
      </c>
      <c r="P110" s="403">
        <f t="shared" si="238"/>
        <v>0</v>
      </c>
      <c r="Q110" s="403">
        <f t="shared" si="238"/>
        <v>0</v>
      </c>
      <c r="R110" s="403">
        <f t="shared" si="238"/>
        <v>0</v>
      </c>
      <c r="S110" s="403">
        <f t="shared" si="238"/>
        <v>0</v>
      </c>
      <c r="T110" s="403">
        <f t="shared" si="238"/>
        <v>0</v>
      </c>
      <c r="U110" s="403">
        <f t="shared" si="238"/>
        <v>0</v>
      </c>
      <c r="V110" s="403">
        <f t="shared" si="238"/>
        <v>0</v>
      </c>
      <c r="W110" s="403">
        <f t="shared" si="238"/>
        <v>0</v>
      </c>
      <c r="X110" s="403">
        <f t="shared" si="238"/>
        <v>0</v>
      </c>
      <c r="Y110" s="403">
        <f t="shared" si="238"/>
        <v>0</v>
      </c>
      <c r="Z110" s="403">
        <f t="shared" si="238"/>
        <v>0</v>
      </c>
      <c r="AA110" s="403">
        <f t="shared" si="238"/>
        <v>0</v>
      </c>
      <c r="AB110" s="403">
        <f t="shared" si="238"/>
        <v>0</v>
      </c>
      <c r="AC110" s="403">
        <f t="shared" si="238"/>
        <v>0</v>
      </c>
      <c r="AD110" s="403">
        <f t="shared" si="238"/>
        <v>0</v>
      </c>
      <c r="AE110" s="403">
        <f t="shared" si="238"/>
        <v>0</v>
      </c>
      <c r="AF110" s="403">
        <f t="shared" si="238"/>
        <v>0</v>
      </c>
      <c r="AG110" s="403">
        <f t="shared" si="238"/>
        <v>0</v>
      </c>
      <c r="AH110" s="403">
        <f t="shared" si="238"/>
        <v>0</v>
      </c>
      <c r="AI110" s="403">
        <f t="shared" si="238"/>
        <v>0</v>
      </c>
      <c r="AJ110" s="403">
        <f t="shared" si="238"/>
        <v>0</v>
      </c>
      <c r="AK110" s="403">
        <f t="shared" si="238"/>
        <v>0</v>
      </c>
      <c r="AL110" s="403">
        <f t="shared" si="238"/>
        <v>0</v>
      </c>
      <c r="AM110" s="403">
        <f t="shared" si="238"/>
        <v>0</v>
      </c>
      <c r="AN110" s="403">
        <f t="shared" si="238"/>
        <v>0</v>
      </c>
      <c r="AO110" s="403">
        <f t="shared" si="238"/>
        <v>0</v>
      </c>
      <c r="AP110" s="403">
        <f t="shared" si="238"/>
        <v>0</v>
      </c>
      <c r="AQ110" s="403">
        <f t="shared" si="238"/>
        <v>0</v>
      </c>
      <c r="AR110" s="403">
        <f t="shared" si="238"/>
        <v>0</v>
      </c>
      <c r="AS110" s="403">
        <f t="shared" si="238"/>
        <v>0</v>
      </c>
      <c r="AT110" s="403">
        <f t="shared" si="238"/>
        <v>0</v>
      </c>
      <c r="AU110" s="403">
        <f t="shared" si="238"/>
        <v>0</v>
      </c>
      <c r="AV110" s="403">
        <f t="shared" si="238"/>
        <v>0</v>
      </c>
      <c r="AW110" s="403">
        <f t="shared" si="238"/>
        <v>0</v>
      </c>
      <c r="AX110" s="403">
        <f t="shared" si="238"/>
        <v>0</v>
      </c>
      <c r="AY110" s="403">
        <f t="shared" si="238"/>
        <v>0</v>
      </c>
      <c r="AZ110" s="403">
        <f t="shared" si="238"/>
        <v>72000</v>
      </c>
      <c r="BA110" s="403">
        <f t="shared" si="238"/>
        <v>97799.52</v>
      </c>
      <c r="BB110" s="403">
        <f t="shared" si="238"/>
        <v>242596.66</v>
      </c>
      <c r="BC110" s="403">
        <f t="shared" si="238"/>
        <v>108292.85</v>
      </c>
      <c r="BD110" s="403">
        <f t="shared" si="238"/>
        <v>238900</v>
      </c>
      <c r="BE110" s="403">
        <f t="shared" si="238"/>
        <v>101455.9</v>
      </c>
      <c r="BF110" s="403">
        <f t="shared" si="238"/>
        <v>23511.76</v>
      </c>
      <c r="BG110" s="403">
        <f t="shared" si="238"/>
        <v>20008.84</v>
      </c>
      <c r="BH110" s="403">
        <f t="shared" si="238"/>
        <v>77858.98</v>
      </c>
      <c r="BI110" s="403">
        <f t="shared" si="238"/>
        <v>45000</v>
      </c>
      <c r="BJ110" s="403">
        <f t="shared" si="238"/>
        <v>124565</v>
      </c>
      <c r="BK110" s="403">
        <f t="shared" si="238"/>
        <v>25000</v>
      </c>
      <c r="BL110" s="403">
        <f t="shared" si="238"/>
        <v>29885</v>
      </c>
      <c r="BM110" s="403">
        <f t="shared" si="238"/>
        <v>33809.25</v>
      </c>
      <c r="BN110" s="403">
        <f t="shared" si="238"/>
        <v>10969.85</v>
      </c>
      <c r="BO110" s="403">
        <f t="shared" si="238"/>
        <v>77861.76</v>
      </c>
      <c r="BP110" s="403">
        <f t="shared" si="238"/>
        <v>10058</v>
      </c>
      <c r="BQ110" s="403"/>
      <c r="BR110" s="403">
        <f t="shared" ref="BR110:EC110" si="239">IF(and($A110-BR$66&gt;=0,$A110-BR$67&lt;0),BR$74,0)</f>
        <v>255794.4211</v>
      </c>
      <c r="BS110" s="403">
        <f t="shared" si="239"/>
        <v>0</v>
      </c>
      <c r="BT110" s="403">
        <f t="shared" si="239"/>
        <v>0</v>
      </c>
      <c r="BU110" s="403">
        <f t="shared" si="239"/>
        <v>0</v>
      </c>
      <c r="BV110" s="403">
        <f t="shared" si="239"/>
        <v>0</v>
      </c>
      <c r="BW110" s="403">
        <f t="shared" si="239"/>
        <v>0</v>
      </c>
      <c r="BX110" s="403">
        <f t="shared" si="239"/>
        <v>0</v>
      </c>
      <c r="BY110" s="403">
        <f t="shared" si="239"/>
        <v>212555.7791</v>
      </c>
      <c r="BZ110" s="403">
        <f t="shared" si="239"/>
        <v>198044.1868</v>
      </c>
      <c r="CA110" s="403">
        <f t="shared" si="239"/>
        <v>745030.763</v>
      </c>
      <c r="CB110" s="403">
        <f t="shared" si="239"/>
        <v>0</v>
      </c>
      <c r="CC110" s="403">
        <f t="shared" si="239"/>
        <v>0</v>
      </c>
      <c r="CD110" s="403">
        <f t="shared" si="239"/>
        <v>200215.6501</v>
      </c>
      <c r="CE110" s="403">
        <f t="shared" si="239"/>
        <v>0</v>
      </c>
      <c r="CF110" s="403">
        <f t="shared" si="239"/>
        <v>0</v>
      </c>
      <c r="CG110" s="403">
        <f t="shared" si="239"/>
        <v>399989.3894</v>
      </c>
      <c r="CH110" s="403">
        <f t="shared" si="239"/>
        <v>0</v>
      </c>
      <c r="CI110" s="403">
        <f t="shared" si="239"/>
        <v>584290.4925</v>
      </c>
      <c r="CJ110" s="403">
        <f t="shared" si="239"/>
        <v>359514.8333</v>
      </c>
      <c r="CK110" s="403">
        <f t="shared" si="239"/>
        <v>405822.1182</v>
      </c>
      <c r="CL110" s="403">
        <f t="shared" si="239"/>
        <v>0</v>
      </c>
      <c r="CM110" s="403">
        <f t="shared" si="239"/>
        <v>0</v>
      </c>
      <c r="CN110" s="403">
        <f t="shared" si="239"/>
        <v>352213.1526</v>
      </c>
      <c r="CO110" s="403">
        <f t="shared" si="239"/>
        <v>306794.8068</v>
      </c>
      <c r="CP110" s="403">
        <f t="shared" si="239"/>
        <v>0</v>
      </c>
      <c r="CQ110" s="403">
        <f t="shared" si="239"/>
        <v>452743.1592</v>
      </c>
      <c r="CR110" s="403">
        <f t="shared" si="239"/>
        <v>966145.1792</v>
      </c>
      <c r="CS110" s="403">
        <f t="shared" si="239"/>
        <v>237451.2097</v>
      </c>
      <c r="CT110" s="403">
        <f t="shared" si="239"/>
        <v>244994.6872</v>
      </c>
      <c r="CU110" s="403">
        <f t="shared" si="239"/>
        <v>32821.77735</v>
      </c>
      <c r="CV110" s="403">
        <f t="shared" si="239"/>
        <v>334742.8202</v>
      </c>
      <c r="CW110" s="403">
        <f t="shared" si="239"/>
        <v>50829.27688</v>
      </c>
      <c r="CX110" s="403">
        <f t="shared" si="239"/>
        <v>516845.2919</v>
      </c>
      <c r="CY110" s="403">
        <f t="shared" si="239"/>
        <v>10059.25349</v>
      </c>
      <c r="CZ110" s="403">
        <f t="shared" si="239"/>
        <v>295307.771</v>
      </c>
      <c r="DA110" s="403">
        <f t="shared" si="239"/>
        <v>456444.568</v>
      </c>
      <c r="DB110" s="403">
        <f t="shared" si="239"/>
        <v>312484.9938</v>
      </c>
      <c r="DC110" s="403">
        <f t="shared" si="239"/>
        <v>124834.8732</v>
      </c>
      <c r="DD110" s="403">
        <f t="shared" si="239"/>
        <v>318680.1613</v>
      </c>
      <c r="DE110" s="403">
        <f t="shared" si="239"/>
        <v>422954.65</v>
      </c>
      <c r="DF110" s="403">
        <f t="shared" si="239"/>
        <v>487499.5485</v>
      </c>
      <c r="DG110" s="403">
        <f t="shared" si="239"/>
        <v>569448.5124</v>
      </c>
      <c r="DH110" s="403">
        <f t="shared" si="239"/>
        <v>205904.0775</v>
      </c>
      <c r="DI110" s="403">
        <f t="shared" si="239"/>
        <v>196902.4434</v>
      </c>
      <c r="DJ110" s="403">
        <f t="shared" si="239"/>
        <v>56011.09095</v>
      </c>
      <c r="DK110" s="403">
        <f t="shared" si="239"/>
        <v>345333.8323</v>
      </c>
      <c r="DL110" s="403">
        <f t="shared" si="239"/>
        <v>460006.4029</v>
      </c>
      <c r="DM110" s="403">
        <f t="shared" si="239"/>
        <v>0</v>
      </c>
      <c r="DN110" s="403">
        <f t="shared" si="239"/>
        <v>0</v>
      </c>
      <c r="DO110" s="403">
        <f t="shared" si="239"/>
        <v>0</v>
      </c>
      <c r="DP110" s="403">
        <f t="shared" si="239"/>
        <v>0</v>
      </c>
      <c r="DQ110" s="403">
        <f t="shared" si="239"/>
        <v>0</v>
      </c>
      <c r="DR110" s="403">
        <f t="shared" si="239"/>
        <v>0</v>
      </c>
      <c r="DS110" s="403">
        <f t="shared" si="239"/>
        <v>0</v>
      </c>
      <c r="DT110" s="403">
        <f t="shared" si="239"/>
        <v>0</v>
      </c>
      <c r="DU110" s="403">
        <f t="shared" si="239"/>
        <v>0</v>
      </c>
      <c r="DV110" s="403">
        <f t="shared" si="239"/>
        <v>0</v>
      </c>
      <c r="DW110" s="403">
        <f t="shared" si="239"/>
        <v>0</v>
      </c>
      <c r="DX110" s="403">
        <f t="shared" si="239"/>
        <v>0</v>
      </c>
      <c r="DY110" s="403">
        <f t="shared" si="239"/>
        <v>0</v>
      </c>
      <c r="DZ110" s="403">
        <f t="shared" si="239"/>
        <v>0</v>
      </c>
      <c r="EA110" s="403">
        <f t="shared" si="239"/>
        <v>0</v>
      </c>
      <c r="EB110" s="403">
        <f t="shared" si="239"/>
        <v>0</v>
      </c>
      <c r="EC110" s="403">
        <f t="shared" si="239"/>
        <v>0</v>
      </c>
      <c r="EE110" s="403">
        <f t="shared" ref="EE110:GP110" si="240">IF(and($A110-EE$66&gt;=0,$A110-EE$67&lt;0),EE$74,0)</f>
        <v>0</v>
      </c>
      <c r="EF110" s="403">
        <f t="shared" si="240"/>
        <v>0</v>
      </c>
      <c r="EG110" s="403">
        <f t="shared" si="240"/>
        <v>0</v>
      </c>
      <c r="EH110" s="403">
        <f t="shared" si="240"/>
        <v>0</v>
      </c>
      <c r="EI110" s="403">
        <f t="shared" si="240"/>
        <v>296164.2291</v>
      </c>
      <c r="EJ110" s="403">
        <f t="shared" si="240"/>
        <v>267719.2721</v>
      </c>
      <c r="EK110" s="403">
        <f t="shared" si="240"/>
        <v>348882.0069</v>
      </c>
      <c r="EL110" s="403">
        <f t="shared" si="240"/>
        <v>0</v>
      </c>
      <c r="EM110" s="403">
        <f t="shared" si="240"/>
        <v>0</v>
      </c>
      <c r="EN110" s="403">
        <f t="shared" si="240"/>
        <v>0</v>
      </c>
      <c r="EO110" s="403">
        <f t="shared" si="240"/>
        <v>0</v>
      </c>
      <c r="EP110" s="403">
        <f t="shared" si="240"/>
        <v>220302.8173</v>
      </c>
      <c r="EQ110" s="403">
        <f t="shared" si="240"/>
        <v>0</v>
      </c>
      <c r="ER110" s="403">
        <f t="shared" si="240"/>
        <v>463470.7479</v>
      </c>
      <c r="ES110" s="403">
        <f t="shared" si="240"/>
        <v>562557.9206</v>
      </c>
      <c r="ET110" s="403">
        <f t="shared" si="240"/>
        <v>0</v>
      </c>
      <c r="EU110" s="403">
        <f t="shared" si="240"/>
        <v>549077.8977</v>
      </c>
      <c r="EV110" s="403">
        <f t="shared" si="240"/>
        <v>0</v>
      </c>
      <c r="EW110" s="403">
        <f t="shared" si="240"/>
        <v>0</v>
      </c>
      <c r="EX110" s="403">
        <f t="shared" si="240"/>
        <v>0</v>
      </c>
      <c r="EY110" s="403">
        <f t="shared" si="240"/>
        <v>198902.7654</v>
      </c>
      <c r="EZ110" s="403">
        <f t="shared" si="240"/>
        <v>1209.906193</v>
      </c>
      <c r="FA110" s="403">
        <f t="shared" si="240"/>
        <v>0</v>
      </c>
      <c r="FB110" s="403">
        <f t="shared" si="240"/>
        <v>0</v>
      </c>
      <c r="FC110" s="403">
        <f t="shared" si="240"/>
        <v>708142.0917</v>
      </c>
      <c r="FD110" s="403">
        <f t="shared" si="240"/>
        <v>0</v>
      </c>
      <c r="FE110" s="403">
        <f t="shared" si="240"/>
        <v>0</v>
      </c>
      <c r="FF110" s="403">
        <f t="shared" si="240"/>
        <v>0</v>
      </c>
      <c r="FG110" s="403">
        <f t="shared" si="240"/>
        <v>0</v>
      </c>
      <c r="FH110" s="403">
        <f t="shared" si="240"/>
        <v>0</v>
      </c>
      <c r="FI110" s="403">
        <f t="shared" si="240"/>
        <v>0</v>
      </c>
      <c r="FJ110" s="403">
        <f t="shared" si="240"/>
        <v>0</v>
      </c>
      <c r="FK110" s="403">
        <f t="shared" si="240"/>
        <v>0</v>
      </c>
      <c r="FL110" s="403">
        <f t="shared" si="240"/>
        <v>0</v>
      </c>
      <c r="FM110" s="403">
        <f t="shared" si="240"/>
        <v>0</v>
      </c>
      <c r="FN110" s="403">
        <f t="shared" si="240"/>
        <v>0</v>
      </c>
      <c r="FO110" s="403">
        <f t="shared" si="240"/>
        <v>0</v>
      </c>
      <c r="FP110" s="403">
        <f t="shared" si="240"/>
        <v>0</v>
      </c>
      <c r="FQ110" s="403">
        <f t="shared" si="240"/>
        <v>0</v>
      </c>
      <c r="FR110" s="403">
        <f t="shared" si="240"/>
        <v>0</v>
      </c>
      <c r="FS110" s="403">
        <f t="shared" si="240"/>
        <v>0</v>
      </c>
      <c r="FT110" s="403">
        <f t="shared" si="240"/>
        <v>0</v>
      </c>
      <c r="FU110" s="403">
        <f t="shared" si="240"/>
        <v>0</v>
      </c>
      <c r="FV110" s="403">
        <f t="shared" si="240"/>
        <v>0</v>
      </c>
      <c r="FW110" s="403">
        <f t="shared" si="240"/>
        <v>0</v>
      </c>
      <c r="FX110" s="403">
        <f t="shared" si="240"/>
        <v>0</v>
      </c>
      <c r="FY110" s="403">
        <f t="shared" si="240"/>
        <v>0</v>
      </c>
      <c r="FZ110" s="403">
        <f t="shared" si="240"/>
        <v>0</v>
      </c>
      <c r="GA110" s="403">
        <f t="shared" si="240"/>
        <v>0</v>
      </c>
      <c r="GB110" s="403">
        <f t="shared" si="240"/>
        <v>0</v>
      </c>
      <c r="GC110" s="403">
        <f t="shared" si="240"/>
        <v>0</v>
      </c>
      <c r="GD110" s="403">
        <f t="shared" si="240"/>
        <v>0</v>
      </c>
      <c r="GE110" s="403">
        <f t="shared" si="240"/>
        <v>0</v>
      </c>
      <c r="GF110" s="403">
        <f t="shared" si="240"/>
        <v>0</v>
      </c>
      <c r="GG110" s="403">
        <f t="shared" si="240"/>
        <v>0</v>
      </c>
      <c r="GH110" s="403">
        <f t="shared" si="240"/>
        <v>0</v>
      </c>
      <c r="GI110" s="403">
        <f t="shared" si="240"/>
        <v>0</v>
      </c>
      <c r="GJ110" s="403">
        <f t="shared" si="240"/>
        <v>0</v>
      </c>
      <c r="GK110" s="403">
        <f t="shared" si="240"/>
        <v>0</v>
      </c>
      <c r="GL110" s="403">
        <f t="shared" si="240"/>
        <v>0</v>
      </c>
      <c r="GM110" s="403">
        <f t="shared" si="240"/>
        <v>0</v>
      </c>
      <c r="GN110" s="403">
        <f t="shared" si="240"/>
        <v>0</v>
      </c>
      <c r="GO110" s="403">
        <f t="shared" si="240"/>
        <v>0</v>
      </c>
      <c r="GP110" s="403">
        <f t="shared" si="240"/>
        <v>0</v>
      </c>
      <c r="GQ110" s="403"/>
      <c r="GR110" s="403">
        <f t="shared" ref="GR110:JC110" si="241">IF(and($A110-GR$66&gt;=0,$A110-GR$67&lt;0),GR$74,0)</f>
        <v>0</v>
      </c>
      <c r="GS110" s="403">
        <f t="shared" si="241"/>
        <v>410970.5471</v>
      </c>
      <c r="GT110" s="403">
        <f t="shared" si="241"/>
        <v>442194.5919</v>
      </c>
      <c r="GU110" s="403">
        <f t="shared" si="241"/>
        <v>445452.5312</v>
      </c>
      <c r="GV110" s="403">
        <f t="shared" si="241"/>
        <v>0</v>
      </c>
      <c r="GW110" s="403">
        <f t="shared" si="241"/>
        <v>0</v>
      </c>
      <c r="GX110" s="403">
        <f t="shared" si="241"/>
        <v>0</v>
      </c>
      <c r="GY110" s="403">
        <f t="shared" si="241"/>
        <v>0</v>
      </c>
      <c r="GZ110" s="403">
        <f t="shared" si="241"/>
        <v>0</v>
      </c>
      <c r="HA110" s="403">
        <f t="shared" si="241"/>
        <v>0</v>
      </c>
      <c r="HB110" s="403">
        <f t="shared" si="241"/>
        <v>775736.8332</v>
      </c>
      <c r="HC110" s="403">
        <f t="shared" si="241"/>
        <v>0</v>
      </c>
      <c r="HD110" s="403">
        <f t="shared" si="241"/>
        <v>0</v>
      </c>
      <c r="HE110" s="403">
        <f t="shared" si="241"/>
        <v>0</v>
      </c>
      <c r="HF110" s="403">
        <f t="shared" si="241"/>
        <v>0</v>
      </c>
      <c r="HG110" s="403">
        <f t="shared" si="241"/>
        <v>0</v>
      </c>
      <c r="HH110" s="403">
        <f t="shared" si="241"/>
        <v>0</v>
      </c>
      <c r="HI110" s="403">
        <f t="shared" si="241"/>
        <v>0</v>
      </c>
      <c r="HJ110" s="403">
        <f t="shared" si="241"/>
        <v>0</v>
      </c>
      <c r="HK110" s="403">
        <f t="shared" si="241"/>
        <v>0</v>
      </c>
      <c r="HL110" s="403">
        <f t="shared" si="241"/>
        <v>0</v>
      </c>
      <c r="HM110" s="403">
        <f t="shared" si="241"/>
        <v>0</v>
      </c>
      <c r="HN110" s="403">
        <f t="shared" si="241"/>
        <v>0</v>
      </c>
      <c r="HO110" s="403">
        <f t="shared" si="241"/>
        <v>0</v>
      </c>
      <c r="HP110" s="403">
        <f t="shared" si="241"/>
        <v>0</v>
      </c>
      <c r="HQ110" s="403">
        <f t="shared" si="241"/>
        <v>0</v>
      </c>
      <c r="HR110" s="403">
        <f t="shared" si="241"/>
        <v>0</v>
      </c>
      <c r="HS110" s="403">
        <f t="shared" si="241"/>
        <v>0</v>
      </c>
      <c r="HT110" s="403">
        <f t="shared" si="241"/>
        <v>0</v>
      </c>
      <c r="HU110" s="403">
        <f t="shared" si="241"/>
        <v>0</v>
      </c>
      <c r="HV110" s="403">
        <f t="shared" si="241"/>
        <v>0</v>
      </c>
      <c r="HW110" s="403">
        <f t="shared" si="241"/>
        <v>0</v>
      </c>
      <c r="HX110" s="403">
        <f t="shared" si="241"/>
        <v>0</v>
      </c>
      <c r="HY110" s="403">
        <f t="shared" si="241"/>
        <v>0</v>
      </c>
      <c r="HZ110" s="403">
        <f t="shared" si="241"/>
        <v>0</v>
      </c>
      <c r="IA110" s="403">
        <f t="shared" si="241"/>
        <v>0</v>
      </c>
      <c r="IB110" s="403">
        <f t="shared" si="241"/>
        <v>0</v>
      </c>
      <c r="IC110" s="403">
        <f t="shared" si="241"/>
        <v>0</v>
      </c>
      <c r="ID110" s="403">
        <f t="shared" si="241"/>
        <v>0</v>
      </c>
      <c r="IE110" s="403">
        <f t="shared" si="241"/>
        <v>0</v>
      </c>
      <c r="IF110" s="403">
        <f t="shared" si="241"/>
        <v>0</v>
      </c>
      <c r="IG110" s="403">
        <f t="shared" si="241"/>
        <v>0</v>
      </c>
      <c r="IH110" s="403">
        <f t="shared" si="241"/>
        <v>0</v>
      </c>
      <c r="II110" s="403">
        <f t="shared" si="241"/>
        <v>0</v>
      </c>
      <c r="IJ110" s="403">
        <f t="shared" si="241"/>
        <v>0</v>
      </c>
      <c r="IK110" s="403">
        <f t="shared" si="241"/>
        <v>0</v>
      </c>
      <c r="IL110" s="403">
        <f t="shared" si="241"/>
        <v>0</v>
      </c>
      <c r="IM110" s="403">
        <f t="shared" si="241"/>
        <v>0</v>
      </c>
      <c r="IN110" s="403">
        <f t="shared" si="241"/>
        <v>0</v>
      </c>
      <c r="IO110" s="403">
        <f t="shared" si="241"/>
        <v>0</v>
      </c>
      <c r="IP110" s="403">
        <f t="shared" si="241"/>
        <v>0</v>
      </c>
      <c r="IQ110" s="403">
        <f t="shared" si="241"/>
        <v>0</v>
      </c>
      <c r="IR110" s="403">
        <f t="shared" si="241"/>
        <v>0</v>
      </c>
      <c r="IS110" s="403">
        <f t="shared" si="241"/>
        <v>0</v>
      </c>
      <c r="IT110" s="403">
        <f t="shared" si="241"/>
        <v>0</v>
      </c>
      <c r="IU110" s="403">
        <f t="shared" si="241"/>
        <v>0</v>
      </c>
      <c r="IV110" s="403">
        <f t="shared" si="241"/>
        <v>0</v>
      </c>
      <c r="IW110" s="403">
        <f t="shared" si="241"/>
        <v>0</v>
      </c>
      <c r="IX110" s="403">
        <f t="shared" si="241"/>
        <v>0</v>
      </c>
      <c r="IY110" s="403">
        <f t="shared" si="241"/>
        <v>0</v>
      </c>
      <c r="IZ110" s="403">
        <f t="shared" si="241"/>
        <v>0</v>
      </c>
      <c r="JA110" s="403">
        <f t="shared" si="241"/>
        <v>0</v>
      </c>
      <c r="JB110" s="403">
        <f t="shared" si="241"/>
        <v>0</v>
      </c>
      <c r="JC110" s="403">
        <f t="shared" si="241"/>
        <v>0</v>
      </c>
      <c r="JD110" s="403"/>
      <c r="JE110" s="403">
        <f t="shared" ref="JE110:LP110" si="242">IF(and($A110-JE$66&gt;=0,$A110-JE$67&lt;0),JE$74,0)</f>
        <v>0</v>
      </c>
      <c r="JF110" s="403">
        <f t="shared" si="242"/>
        <v>0</v>
      </c>
      <c r="JG110" s="403">
        <f t="shared" si="242"/>
        <v>0</v>
      </c>
      <c r="JH110" s="403">
        <f t="shared" si="242"/>
        <v>0</v>
      </c>
      <c r="JI110" s="403">
        <f t="shared" si="242"/>
        <v>0</v>
      </c>
      <c r="JJ110" s="403">
        <f t="shared" si="242"/>
        <v>0</v>
      </c>
      <c r="JK110" s="403">
        <f t="shared" si="242"/>
        <v>0</v>
      </c>
      <c r="JL110" s="403">
        <f t="shared" si="242"/>
        <v>0</v>
      </c>
      <c r="JM110" s="403">
        <f t="shared" si="242"/>
        <v>0</v>
      </c>
      <c r="JN110" s="403">
        <f t="shared" si="242"/>
        <v>0</v>
      </c>
      <c r="JO110" s="403">
        <f t="shared" si="242"/>
        <v>0</v>
      </c>
      <c r="JP110" s="403">
        <f t="shared" si="242"/>
        <v>0</v>
      </c>
      <c r="JQ110" s="403">
        <f t="shared" si="242"/>
        <v>0</v>
      </c>
      <c r="JR110" s="403">
        <f t="shared" si="242"/>
        <v>0</v>
      </c>
      <c r="JS110" s="403">
        <f t="shared" si="242"/>
        <v>0</v>
      </c>
      <c r="JT110" s="403">
        <f t="shared" si="242"/>
        <v>0</v>
      </c>
      <c r="JU110" s="403">
        <f t="shared" si="242"/>
        <v>0</v>
      </c>
      <c r="JV110" s="403">
        <f t="shared" si="242"/>
        <v>0</v>
      </c>
      <c r="JW110" s="403">
        <f t="shared" si="242"/>
        <v>0</v>
      </c>
      <c r="JX110" s="403">
        <f t="shared" si="242"/>
        <v>0</v>
      </c>
      <c r="JY110" s="403">
        <f t="shared" si="242"/>
        <v>0</v>
      </c>
      <c r="JZ110" s="403">
        <f t="shared" si="242"/>
        <v>0</v>
      </c>
      <c r="KA110" s="403">
        <f t="shared" si="242"/>
        <v>0</v>
      </c>
      <c r="KB110" s="403">
        <f t="shared" si="242"/>
        <v>0</v>
      </c>
      <c r="KC110" s="403">
        <f t="shared" si="242"/>
        <v>0</v>
      </c>
      <c r="KD110" s="403">
        <f t="shared" si="242"/>
        <v>0</v>
      </c>
      <c r="KE110" s="403">
        <f t="shared" si="242"/>
        <v>0</v>
      </c>
      <c r="KF110" s="403">
        <f t="shared" si="242"/>
        <v>0</v>
      </c>
      <c r="KG110" s="403">
        <f t="shared" si="242"/>
        <v>0</v>
      </c>
      <c r="KH110" s="403">
        <f t="shared" si="242"/>
        <v>0</v>
      </c>
      <c r="KI110" s="403">
        <f t="shared" si="242"/>
        <v>0</v>
      </c>
      <c r="KJ110" s="403">
        <f t="shared" si="242"/>
        <v>0</v>
      </c>
      <c r="KK110" s="403">
        <f t="shared" si="242"/>
        <v>0</v>
      </c>
      <c r="KL110" s="403">
        <f t="shared" si="242"/>
        <v>0</v>
      </c>
      <c r="KM110" s="403">
        <f t="shared" si="242"/>
        <v>0</v>
      </c>
      <c r="KN110" s="403">
        <f t="shared" si="242"/>
        <v>0</v>
      </c>
      <c r="KO110" s="403">
        <f t="shared" si="242"/>
        <v>0</v>
      </c>
      <c r="KP110" s="403">
        <f t="shared" si="242"/>
        <v>0</v>
      </c>
      <c r="KQ110" s="403">
        <f t="shared" si="242"/>
        <v>0</v>
      </c>
      <c r="KR110" s="403">
        <f t="shared" si="242"/>
        <v>0</v>
      </c>
      <c r="KS110" s="403">
        <f t="shared" si="242"/>
        <v>0</v>
      </c>
      <c r="KT110" s="403">
        <f t="shared" si="242"/>
        <v>0</v>
      </c>
      <c r="KU110" s="403">
        <f t="shared" si="242"/>
        <v>0</v>
      </c>
      <c r="KV110" s="403">
        <f t="shared" si="242"/>
        <v>0</v>
      </c>
      <c r="KW110" s="403">
        <f t="shared" si="242"/>
        <v>0</v>
      </c>
      <c r="KX110" s="403">
        <f t="shared" si="242"/>
        <v>0</v>
      </c>
      <c r="KY110" s="403">
        <f t="shared" si="242"/>
        <v>0</v>
      </c>
      <c r="KZ110" s="403">
        <f t="shared" si="242"/>
        <v>0</v>
      </c>
      <c r="LA110" s="403">
        <f t="shared" si="242"/>
        <v>0</v>
      </c>
      <c r="LB110" s="403">
        <f t="shared" si="242"/>
        <v>0</v>
      </c>
      <c r="LC110" s="403">
        <f t="shared" si="242"/>
        <v>0</v>
      </c>
      <c r="LD110" s="403">
        <f t="shared" si="242"/>
        <v>0</v>
      </c>
      <c r="LE110" s="403">
        <f t="shared" si="242"/>
        <v>0</v>
      </c>
      <c r="LF110" s="403">
        <f t="shared" si="242"/>
        <v>0</v>
      </c>
      <c r="LG110" s="403">
        <f t="shared" si="242"/>
        <v>0</v>
      </c>
      <c r="LH110" s="403">
        <f t="shared" si="242"/>
        <v>0</v>
      </c>
      <c r="LI110" s="403">
        <f t="shared" si="242"/>
        <v>0</v>
      </c>
      <c r="LJ110" s="403">
        <f t="shared" si="242"/>
        <v>0</v>
      </c>
      <c r="LK110" s="403">
        <f t="shared" si="242"/>
        <v>0</v>
      </c>
      <c r="LL110" s="403">
        <f t="shared" si="242"/>
        <v>0</v>
      </c>
      <c r="LM110" s="403">
        <f t="shared" si="242"/>
        <v>0</v>
      </c>
      <c r="LN110" s="403">
        <f t="shared" si="242"/>
        <v>0</v>
      </c>
      <c r="LO110" s="403">
        <f t="shared" si="242"/>
        <v>0</v>
      </c>
      <c r="LP110" s="403">
        <f t="shared" si="242"/>
        <v>0</v>
      </c>
    </row>
    <row r="111">
      <c r="A111" s="331" t="str">
        <f t="shared" si="77"/>
        <v>06-2031</v>
      </c>
      <c r="B111" s="346">
        <f t="shared" si="70"/>
        <v>18172181.33</v>
      </c>
      <c r="C111" s="346">
        <f t="shared" si="71"/>
        <v>2.229616552</v>
      </c>
      <c r="D111" s="346"/>
      <c r="E111" s="403">
        <f t="shared" ref="E111:BP111" si="243">IF(and($A111-E$66&gt;=0,$A111-E$67&lt;0),E$74,0)</f>
        <v>0</v>
      </c>
      <c r="F111" s="403">
        <f t="shared" si="243"/>
        <v>0</v>
      </c>
      <c r="G111" s="403">
        <f t="shared" si="243"/>
        <v>0</v>
      </c>
      <c r="H111" s="403">
        <f t="shared" si="243"/>
        <v>0</v>
      </c>
      <c r="I111" s="403">
        <f t="shared" si="243"/>
        <v>0</v>
      </c>
      <c r="J111" s="403">
        <f t="shared" si="243"/>
        <v>0</v>
      </c>
      <c r="K111" s="403">
        <f t="shared" si="243"/>
        <v>0</v>
      </c>
      <c r="L111" s="403">
        <f t="shared" si="243"/>
        <v>0</v>
      </c>
      <c r="M111" s="403">
        <f t="shared" si="243"/>
        <v>0</v>
      </c>
      <c r="N111" s="403">
        <f t="shared" si="243"/>
        <v>0</v>
      </c>
      <c r="O111" s="403">
        <f t="shared" si="243"/>
        <v>0</v>
      </c>
      <c r="P111" s="403">
        <f t="shared" si="243"/>
        <v>0</v>
      </c>
      <c r="Q111" s="403">
        <f t="shared" si="243"/>
        <v>0</v>
      </c>
      <c r="R111" s="403">
        <f t="shared" si="243"/>
        <v>0</v>
      </c>
      <c r="S111" s="403">
        <f t="shared" si="243"/>
        <v>0</v>
      </c>
      <c r="T111" s="403">
        <f t="shared" si="243"/>
        <v>0</v>
      </c>
      <c r="U111" s="403">
        <f t="shared" si="243"/>
        <v>0</v>
      </c>
      <c r="V111" s="403">
        <f t="shared" si="243"/>
        <v>0</v>
      </c>
      <c r="W111" s="403">
        <f t="shared" si="243"/>
        <v>0</v>
      </c>
      <c r="X111" s="403">
        <f t="shared" si="243"/>
        <v>0</v>
      </c>
      <c r="Y111" s="403">
        <f t="shared" si="243"/>
        <v>0</v>
      </c>
      <c r="Z111" s="403">
        <f t="shared" si="243"/>
        <v>0</v>
      </c>
      <c r="AA111" s="403">
        <f t="shared" si="243"/>
        <v>0</v>
      </c>
      <c r="AB111" s="403">
        <f t="shared" si="243"/>
        <v>0</v>
      </c>
      <c r="AC111" s="403">
        <f t="shared" si="243"/>
        <v>0</v>
      </c>
      <c r="AD111" s="403">
        <f t="shared" si="243"/>
        <v>0</v>
      </c>
      <c r="AE111" s="403">
        <f t="shared" si="243"/>
        <v>0</v>
      </c>
      <c r="AF111" s="403">
        <f t="shared" si="243"/>
        <v>0</v>
      </c>
      <c r="AG111" s="403">
        <f t="shared" si="243"/>
        <v>0</v>
      </c>
      <c r="AH111" s="403">
        <f t="shared" si="243"/>
        <v>0</v>
      </c>
      <c r="AI111" s="403">
        <f t="shared" si="243"/>
        <v>0</v>
      </c>
      <c r="AJ111" s="403">
        <f t="shared" si="243"/>
        <v>0</v>
      </c>
      <c r="AK111" s="403">
        <f t="shared" si="243"/>
        <v>0</v>
      </c>
      <c r="AL111" s="403">
        <f t="shared" si="243"/>
        <v>0</v>
      </c>
      <c r="AM111" s="403">
        <f t="shared" si="243"/>
        <v>0</v>
      </c>
      <c r="AN111" s="403">
        <f t="shared" si="243"/>
        <v>0</v>
      </c>
      <c r="AO111" s="403">
        <f t="shared" si="243"/>
        <v>0</v>
      </c>
      <c r="AP111" s="403">
        <f t="shared" si="243"/>
        <v>0</v>
      </c>
      <c r="AQ111" s="403">
        <f t="shared" si="243"/>
        <v>0</v>
      </c>
      <c r="AR111" s="403">
        <f t="shared" si="243"/>
        <v>0</v>
      </c>
      <c r="AS111" s="403">
        <f t="shared" si="243"/>
        <v>0</v>
      </c>
      <c r="AT111" s="403">
        <f t="shared" si="243"/>
        <v>0</v>
      </c>
      <c r="AU111" s="403">
        <f t="shared" si="243"/>
        <v>0</v>
      </c>
      <c r="AV111" s="403">
        <f t="shared" si="243"/>
        <v>0</v>
      </c>
      <c r="AW111" s="403">
        <f t="shared" si="243"/>
        <v>0</v>
      </c>
      <c r="AX111" s="403">
        <f t="shared" si="243"/>
        <v>0</v>
      </c>
      <c r="AY111" s="403">
        <f t="shared" si="243"/>
        <v>0</v>
      </c>
      <c r="AZ111" s="403">
        <f t="shared" si="243"/>
        <v>0</v>
      </c>
      <c r="BA111" s="403">
        <f t="shared" si="243"/>
        <v>97799.52</v>
      </c>
      <c r="BB111" s="403">
        <f t="shared" si="243"/>
        <v>242596.66</v>
      </c>
      <c r="BC111" s="403">
        <f t="shared" si="243"/>
        <v>108292.85</v>
      </c>
      <c r="BD111" s="403">
        <f t="shared" si="243"/>
        <v>238900</v>
      </c>
      <c r="BE111" s="403">
        <f t="shared" si="243"/>
        <v>101455.9</v>
      </c>
      <c r="BF111" s="403">
        <f t="shared" si="243"/>
        <v>23511.76</v>
      </c>
      <c r="BG111" s="403">
        <f t="shared" si="243"/>
        <v>20008.84</v>
      </c>
      <c r="BH111" s="403">
        <f t="shared" si="243"/>
        <v>77858.98</v>
      </c>
      <c r="BI111" s="403">
        <f t="shared" si="243"/>
        <v>45000</v>
      </c>
      <c r="BJ111" s="403">
        <f t="shared" si="243"/>
        <v>124565</v>
      </c>
      <c r="BK111" s="403">
        <f t="shared" si="243"/>
        <v>25000</v>
      </c>
      <c r="BL111" s="403">
        <f t="shared" si="243"/>
        <v>29885</v>
      </c>
      <c r="BM111" s="403">
        <f t="shared" si="243"/>
        <v>33809.25</v>
      </c>
      <c r="BN111" s="403">
        <f t="shared" si="243"/>
        <v>10969.85</v>
      </c>
      <c r="BO111" s="403">
        <f t="shared" si="243"/>
        <v>77861.76</v>
      </c>
      <c r="BP111" s="403">
        <f t="shared" si="243"/>
        <v>10058</v>
      </c>
      <c r="BQ111" s="403"/>
      <c r="BR111" s="403">
        <f t="shared" ref="BR111:EC111" si="244">IF(and($A111-BR$66&gt;=0,$A111-BR$67&lt;0),BR$74,0)</f>
        <v>255794.4211</v>
      </c>
      <c r="BS111" s="403">
        <f t="shared" si="244"/>
        <v>0</v>
      </c>
      <c r="BT111" s="403">
        <f t="shared" si="244"/>
        <v>0</v>
      </c>
      <c r="BU111" s="403">
        <f t="shared" si="244"/>
        <v>0</v>
      </c>
      <c r="BV111" s="403">
        <f t="shared" si="244"/>
        <v>0</v>
      </c>
      <c r="BW111" s="403">
        <f t="shared" si="244"/>
        <v>0</v>
      </c>
      <c r="BX111" s="403">
        <f t="shared" si="244"/>
        <v>0</v>
      </c>
      <c r="BY111" s="403">
        <f t="shared" si="244"/>
        <v>212555.7791</v>
      </c>
      <c r="BZ111" s="403">
        <f t="shared" si="244"/>
        <v>198044.1868</v>
      </c>
      <c r="CA111" s="403">
        <f t="shared" si="244"/>
        <v>745030.763</v>
      </c>
      <c r="CB111" s="403">
        <f t="shared" si="244"/>
        <v>0</v>
      </c>
      <c r="CC111" s="403">
        <f t="shared" si="244"/>
        <v>0</v>
      </c>
      <c r="CD111" s="403">
        <f t="shared" si="244"/>
        <v>200215.6501</v>
      </c>
      <c r="CE111" s="403">
        <f t="shared" si="244"/>
        <v>0</v>
      </c>
      <c r="CF111" s="403">
        <f t="shared" si="244"/>
        <v>0</v>
      </c>
      <c r="CG111" s="403">
        <f t="shared" si="244"/>
        <v>399989.3894</v>
      </c>
      <c r="CH111" s="403">
        <f t="shared" si="244"/>
        <v>0</v>
      </c>
      <c r="CI111" s="403">
        <f t="shared" si="244"/>
        <v>584290.4925</v>
      </c>
      <c r="CJ111" s="403">
        <f t="shared" si="244"/>
        <v>359514.8333</v>
      </c>
      <c r="CK111" s="403">
        <f t="shared" si="244"/>
        <v>405822.1182</v>
      </c>
      <c r="CL111" s="403">
        <f t="shared" si="244"/>
        <v>0</v>
      </c>
      <c r="CM111" s="403">
        <f t="shared" si="244"/>
        <v>0</v>
      </c>
      <c r="CN111" s="403">
        <f t="shared" si="244"/>
        <v>352213.1526</v>
      </c>
      <c r="CO111" s="403">
        <f t="shared" si="244"/>
        <v>306794.8068</v>
      </c>
      <c r="CP111" s="403">
        <f t="shared" si="244"/>
        <v>0</v>
      </c>
      <c r="CQ111" s="403">
        <f t="shared" si="244"/>
        <v>452743.1592</v>
      </c>
      <c r="CR111" s="403">
        <f t="shared" si="244"/>
        <v>966145.1792</v>
      </c>
      <c r="CS111" s="403">
        <f t="shared" si="244"/>
        <v>237451.2097</v>
      </c>
      <c r="CT111" s="403">
        <f t="shared" si="244"/>
        <v>244994.6872</v>
      </c>
      <c r="CU111" s="403">
        <f t="shared" si="244"/>
        <v>32821.77735</v>
      </c>
      <c r="CV111" s="403">
        <f t="shared" si="244"/>
        <v>334742.8202</v>
      </c>
      <c r="CW111" s="403">
        <f t="shared" si="244"/>
        <v>50829.27688</v>
      </c>
      <c r="CX111" s="403">
        <f t="shared" si="244"/>
        <v>516845.2919</v>
      </c>
      <c r="CY111" s="403">
        <f t="shared" si="244"/>
        <v>10059.25349</v>
      </c>
      <c r="CZ111" s="403">
        <f t="shared" si="244"/>
        <v>295307.771</v>
      </c>
      <c r="DA111" s="403">
        <f t="shared" si="244"/>
        <v>456444.568</v>
      </c>
      <c r="DB111" s="403">
        <f t="shared" si="244"/>
        <v>312484.9938</v>
      </c>
      <c r="DC111" s="403">
        <f t="shared" si="244"/>
        <v>124834.8732</v>
      </c>
      <c r="DD111" s="403">
        <f t="shared" si="244"/>
        <v>318680.1613</v>
      </c>
      <c r="DE111" s="403">
        <f t="shared" si="244"/>
        <v>422954.65</v>
      </c>
      <c r="DF111" s="403">
        <f t="shared" si="244"/>
        <v>487499.5485</v>
      </c>
      <c r="DG111" s="403">
        <f t="shared" si="244"/>
        <v>569448.5124</v>
      </c>
      <c r="DH111" s="403">
        <f t="shared" si="244"/>
        <v>205904.0775</v>
      </c>
      <c r="DI111" s="403">
        <f t="shared" si="244"/>
        <v>196902.4434</v>
      </c>
      <c r="DJ111" s="403">
        <f t="shared" si="244"/>
        <v>56011.09095</v>
      </c>
      <c r="DK111" s="403">
        <f t="shared" si="244"/>
        <v>345333.8323</v>
      </c>
      <c r="DL111" s="403">
        <f t="shared" si="244"/>
        <v>460006.4029</v>
      </c>
      <c r="DM111" s="403">
        <f t="shared" si="244"/>
        <v>94866.3362</v>
      </c>
      <c r="DN111" s="403">
        <f t="shared" si="244"/>
        <v>0</v>
      </c>
      <c r="DO111" s="403">
        <f t="shared" si="244"/>
        <v>0</v>
      </c>
      <c r="DP111" s="403">
        <f t="shared" si="244"/>
        <v>0</v>
      </c>
      <c r="DQ111" s="403">
        <f t="shared" si="244"/>
        <v>0</v>
      </c>
      <c r="DR111" s="403">
        <f t="shared" si="244"/>
        <v>0</v>
      </c>
      <c r="DS111" s="403">
        <f t="shared" si="244"/>
        <v>0</v>
      </c>
      <c r="DT111" s="403">
        <f t="shared" si="244"/>
        <v>0</v>
      </c>
      <c r="DU111" s="403">
        <f t="shared" si="244"/>
        <v>0</v>
      </c>
      <c r="DV111" s="403">
        <f t="shared" si="244"/>
        <v>0</v>
      </c>
      <c r="DW111" s="403">
        <f t="shared" si="244"/>
        <v>0</v>
      </c>
      <c r="DX111" s="403">
        <f t="shared" si="244"/>
        <v>0</v>
      </c>
      <c r="DY111" s="403">
        <f t="shared" si="244"/>
        <v>0</v>
      </c>
      <c r="DZ111" s="403">
        <f t="shared" si="244"/>
        <v>0</v>
      </c>
      <c r="EA111" s="403">
        <f t="shared" si="244"/>
        <v>0</v>
      </c>
      <c r="EB111" s="403">
        <f t="shared" si="244"/>
        <v>0</v>
      </c>
      <c r="EC111" s="403">
        <f t="shared" si="244"/>
        <v>0</v>
      </c>
      <c r="EE111" s="403">
        <f t="shared" ref="EE111:GP111" si="245">IF(and($A111-EE$66&gt;=0,$A111-EE$67&lt;0),EE$74,0)</f>
        <v>0</v>
      </c>
      <c r="EF111" s="403">
        <f t="shared" si="245"/>
        <v>0</v>
      </c>
      <c r="EG111" s="403">
        <f t="shared" si="245"/>
        <v>0</v>
      </c>
      <c r="EH111" s="403">
        <f t="shared" si="245"/>
        <v>0</v>
      </c>
      <c r="EI111" s="403">
        <f t="shared" si="245"/>
        <v>296164.2291</v>
      </c>
      <c r="EJ111" s="403">
        <f t="shared" si="245"/>
        <v>267719.2721</v>
      </c>
      <c r="EK111" s="403">
        <f t="shared" si="245"/>
        <v>348882.0069</v>
      </c>
      <c r="EL111" s="403">
        <f t="shared" si="245"/>
        <v>0</v>
      </c>
      <c r="EM111" s="403">
        <f t="shared" si="245"/>
        <v>0</v>
      </c>
      <c r="EN111" s="403">
        <f t="shared" si="245"/>
        <v>0</v>
      </c>
      <c r="EO111" s="403">
        <f t="shared" si="245"/>
        <v>0</v>
      </c>
      <c r="EP111" s="403">
        <f t="shared" si="245"/>
        <v>220302.8173</v>
      </c>
      <c r="EQ111" s="403">
        <f t="shared" si="245"/>
        <v>0</v>
      </c>
      <c r="ER111" s="403">
        <f t="shared" si="245"/>
        <v>463470.7479</v>
      </c>
      <c r="ES111" s="403">
        <f t="shared" si="245"/>
        <v>562557.9206</v>
      </c>
      <c r="ET111" s="403">
        <f t="shared" si="245"/>
        <v>0</v>
      </c>
      <c r="EU111" s="403">
        <f t="shared" si="245"/>
        <v>549077.8977</v>
      </c>
      <c r="EV111" s="403">
        <f t="shared" si="245"/>
        <v>0</v>
      </c>
      <c r="EW111" s="403">
        <f t="shared" si="245"/>
        <v>0</v>
      </c>
      <c r="EX111" s="403">
        <f t="shared" si="245"/>
        <v>0</v>
      </c>
      <c r="EY111" s="403">
        <f t="shared" si="245"/>
        <v>198902.7654</v>
      </c>
      <c r="EZ111" s="403">
        <f t="shared" si="245"/>
        <v>0</v>
      </c>
      <c r="FA111" s="403">
        <f t="shared" si="245"/>
        <v>0</v>
      </c>
      <c r="FB111" s="403">
        <f t="shared" si="245"/>
        <v>0</v>
      </c>
      <c r="FC111" s="403">
        <f t="shared" si="245"/>
        <v>708142.0917</v>
      </c>
      <c r="FD111" s="403">
        <f t="shared" si="245"/>
        <v>0</v>
      </c>
      <c r="FE111" s="403">
        <f t="shared" si="245"/>
        <v>0</v>
      </c>
      <c r="FF111" s="403">
        <f t="shared" si="245"/>
        <v>0</v>
      </c>
      <c r="FG111" s="403">
        <f t="shared" si="245"/>
        <v>0</v>
      </c>
      <c r="FH111" s="403">
        <f t="shared" si="245"/>
        <v>0</v>
      </c>
      <c r="FI111" s="403">
        <f t="shared" si="245"/>
        <v>0</v>
      </c>
      <c r="FJ111" s="403">
        <f t="shared" si="245"/>
        <v>0</v>
      </c>
      <c r="FK111" s="403">
        <f t="shared" si="245"/>
        <v>0</v>
      </c>
      <c r="FL111" s="403">
        <f t="shared" si="245"/>
        <v>0</v>
      </c>
      <c r="FM111" s="403">
        <f t="shared" si="245"/>
        <v>0</v>
      </c>
      <c r="FN111" s="403">
        <f t="shared" si="245"/>
        <v>0</v>
      </c>
      <c r="FO111" s="403">
        <f t="shared" si="245"/>
        <v>0</v>
      </c>
      <c r="FP111" s="403">
        <f t="shared" si="245"/>
        <v>0</v>
      </c>
      <c r="FQ111" s="403">
        <f t="shared" si="245"/>
        <v>0</v>
      </c>
      <c r="FR111" s="403">
        <f t="shared" si="245"/>
        <v>0</v>
      </c>
      <c r="FS111" s="403">
        <f t="shared" si="245"/>
        <v>0</v>
      </c>
      <c r="FT111" s="403">
        <f t="shared" si="245"/>
        <v>0</v>
      </c>
      <c r="FU111" s="403">
        <f t="shared" si="245"/>
        <v>0</v>
      </c>
      <c r="FV111" s="403">
        <f t="shared" si="245"/>
        <v>0</v>
      </c>
      <c r="FW111" s="403">
        <f t="shared" si="245"/>
        <v>0</v>
      </c>
      <c r="FX111" s="403">
        <f t="shared" si="245"/>
        <v>0</v>
      </c>
      <c r="FY111" s="403">
        <f t="shared" si="245"/>
        <v>0</v>
      </c>
      <c r="FZ111" s="403">
        <f t="shared" si="245"/>
        <v>0</v>
      </c>
      <c r="GA111" s="403">
        <f t="shared" si="245"/>
        <v>0</v>
      </c>
      <c r="GB111" s="403">
        <f t="shared" si="245"/>
        <v>0</v>
      </c>
      <c r="GC111" s="403">
        <f t="shared" si="245"/>
        <v>0</v>
      </c>
      <c r="GD111" s="403">
        <f t="shared" si="245"/>
        <v>0</v>
      </c>
      <c r="GE111" s="403">
        <f t="shared" si="245"/>
        <v>0</v>
      </c>
      <c r="GF111" s="403">
        <f t="shared" si="245"/>
        <v>0</v>
      </c>
      <c r="GG111" s="403">
        <f t="shared" si="245"/>
        <v>0</v>
      </c>
      <c r="GH111" s="403">
        <f t="shared" si="245"/>
        <v>0</v>
      </c>
      <c r="GI111" s="403">
        <f t="shared" si="245"/>
        <v>0</v>
      </c>
      <c r="GJ111" s="403">
        <f t="shared" si="245"/>
        <v>0</v>
      </c>
      <c r="GK111" s="403">
        <f t="shared" si="245"/>
        <v>0</v>
      </c>
      <c r="GL111" s="403">
        <f t="shared" si="245"/>
        <v>0</v>
      </c>
      <c r="GM111" s="403">
        <f t="shared" si="245"/>
        <v>0</v>
      </c>
      <c r="GN111" s="403">
        <f t="shared" si="245"/>
        <v>0</v>
      </c>
      <c r="GO111" s="403">
        <f t="shared" si="245"/>
        <v>0</v>
      </c>
      <c r="GP111" s="403">
        <f t="shared" si="245"/>
        <v>0</v>
      </c>
      <c r="GQ111" s="403"/>
      <c r="GR111" s="403">
        <f t="shared" ref="GR111:JC111" si="246">IF(and($A111-GR$66&gt;=0,$A111-GR$67&lt;0),GR$74,0)</f>
        <v>0</v>
      </c>
      <c r="GS111" s="403">
        <f t="shared" si="246"/>
        <v>410970.5471</v>
      </c>
      <c r="GT111" s="403">
        <f t="shared" si="246"/>
        <v>442194.5919</v>
      </c>
      <c r="GU111" s="403">
        <f t="shared" si="246"/>
        <v>445452.5312</v>
      </c>
      <c r="GV111" s="403">
        <f t="shared" si="246"/>
        <v>0</v>
      </c>
      <c r="GW111" s="403">
        <f t="shared" si="246"/>
        <v>0</v>
      </c>
      <c r="GX111" s="403">
        <f t="shared" si="246"/>
        <v>0</v>
      </c>
      <c r="GY111" s="403">
        <f t="shared" si="246"/>
        <v>0</v>
      </c>
      <c r="GZ111" s="403">
        <f t="shared" si="246"/>
        <v>0</v>
      </c>
      <c r="HA111" s="403">
        <f t="shared" si="246"/>
        <v>0</v>
      </c>
      <c r="HB111" s="403">
        <f t="shared" si="246"/>
        <v>775736.8332</v>
      </c>
      <c r="HC111" s="403">
        <f t="shared" si="246"/>
        <v>0</v>
      </c>
      <c r="HD111" s="403">
        <f t="shared" si="246"/>
        <v>0</v>
      </c>
      <c r="HE111" s="403">
        <f t="shared" si="246"/>
        <v>0</v>
      </c>
      <c r="HF111" s="403">
        <f t="shared" si="246"/>
        <v>0</v>
      </c>
      <c r="HG111" s="403">
        <f t="shared" si="246"/>
        <v>0</v>
      </c>
      <c r="HH111" s="403">
        <f t="shared" si="246"/>
        <v>0</v>
      </c>
      <c r="HI111" s="403">
        <f t="shared" si="246"/>
        <v>0</v>
      </c>
      <c r="HJ111" s="403">
        <f t="shared" si="246"/>
        <v>0</v>
      </c>
      <c r="HK111" s="403">
        <f t="shared" si="246"/>
        <v>0</v>
      </c>
      <c r="HL111" s="403">
        <f t="shared" si="246"/>
        <v>0</v>
      </c>
      <c r="HM111" s="403">
        <f t="shared" si="246"/>
        <v>1456.194236</v>
      </c>
      <c r="HN111" s="403">
        <f t="shared" si="246"/>
        <v>0</v>
      </c>
      <c r="HO111" s="403">
        <f t="shared" si="246"/>
        <v>0</v>
      </c>
      <c r="HP111" s="403">
        <f t="shared" si="246"/>
        <v>0</v>
      </c>
      <c r="HQ111" s="403">
        <f t="shared" si="246"/>
        <v>0</v>
      </c>
      <c r="HR111" s="403">
        <f t="shared" si="246"/>
        <v>0</v>
      </c>
      <c r="HS111" s="403">
        <f t="shared" si="246"/>
        <v>0</v>
      </c>
      <c r="HT111" s="403">
        <f t="shared" si="246"/>
        <v>0</v>
      </c>
      <c r="HU111" s="403">
        <f t="shared" si="246"/>
        <v>0</v>
      </c>
      <c r="HV111" s="403">
        <f t="shared" si="246"/>
        <v>0</v>
      </c>
      <c r="HW111" s="403">
        <f t="shared" si="246"/>
        <v>0</v>
      </c>
      <c r="HX111" s="403">
        <f t="shared" si="246"/>
        <v>0</v>
      </c>
      <c r="HY111" s="403">
        <f t="shared" si="246"/>
        <v>0</v>
      </c>
      <c r="HZ111" s="403">
        <f t="shared" si="246"/>
        <v>0</v>
      </c>
      <c r="IA111" s="403">
        <f t="shared" si="246"/>
        <v>0</v>
      </c>
      <c r="IB111" s="403">
        <f t="shared" si="246"/>
        <v>0</v>
      </c>
      <c r="IC111" s="403">
        <f t="shared" si="246"/>
        <v>0</v>
      </c>
      <c r="ID111" s="403">
        <f t="shared" si="246"/>
        <v>0</v>
      </c>
      <c r="IE111" s="403">
        <f t="shared" si="246"/>
        <v>0</v>
      </c>
      <c r="IF111" s="403">
        <f t="shared" si="246"/>
        <v>0</v>
      </c>
      <c r="IG111" s="403">
        <f t="shared" si="246"/>
        <v>0</v>
      </c>
      <c r="IH111" s="403">
        <f t="shared" si="246"/>
        <v>0</v>
      </c>
      <c r="II111" s="403">
        <f t="shared" si="246"/>
        <v>0</v>
      </c>
      <c r="IJ111" s="403">
        <f t="shared" si="246"/>
        <v>0</v>
      </c>
      <c r="IK111" s="403">
        <f t="shared" si="246"/>
        <v>0</v>
      </c>
      <c r="IL111" s="403">
        <f t="shared" si="246"/>
        <v>0</v>
      </c>
      <c r="IM111" s="403">
        <f t="shared" si="246"/>
        <v>0</v>
      </c>
      <c r="IN111" s="403">
        <f t="shared" si="246"/>
        <v>0</v>
      </c>
      <c r="IO111" s="403">
        <f t="shared" si="246"/>
        <v>0</v>
      </c>
      <c r="IP111" s="403">
        <f t="shared" si="246"/>
        <v>0</v>
      </c>
      <c r="IQ111" s="403">
        <f t="shared" si="246"/>
        <v>0</v>
      </c>
      <c r="IR111" s="403">
        <f t="shared" si="246"/>
        <v>0</v>
      </c>
      <c r="IS111" s="403">
        <f t="shared" si="246"/>
        <v>0</v>
      </c>
      <c r="IT111" s="403">
        <f t="shared" si="246"/>
        <v>0</v>
      </c>
      <c r="IU111" s="403">
        <f t="shared" si="246"/>
        <v>0</v>
      </c>
      <c r="IV111" s="403">
        <f t="shared" si="246"/>
        <v>0</v>
      </c>
      <c r="IW111" s="403">
        <f t="shared" si="246"/>
        <v>0</v>
      </c>
      <c r="IX111" s="403">
        <f t="shared" si="246"/>
        <v>0</v>
      </c>
      <c r="IY111" s="403">
        <f t="shared" si="246"/>
        <v>0</v>
      </c>
      <c r="IZ111" s="403">
        <f t="shared" si="246"/>
        <v>0</v>
      </c>
      <c r="JA111" s="403">
        <f t="shared" si="246"/>
        <v>0</v>
      </c>
      <c r="JB111" s="403">
        <f t="shared" si="246"/>
        <v>0</v>
      </c>
      <c r="JC111" s="403">
        <f t="shared" si="246"/>
        <v>0</v>
      </c>
      <c r="JD111" s="403"/>
      <c r="JE111" s="403">
        <f t="shared" ref="JE111:LP111" si="247">IF(and($A111-JE$66&gt;=0,$A111-JE$67&lt;0),JE$74,0)</f>
        <v>0</v>
      </c>
      <c r="JF111" s="403">
        <f t="shared" si="247"/>
        <v>0</v>
      </c>
      <c r="JG111" s="403">
        <f t="shared" si="247"/>
        <v>0</v>
      </c>
      <c r="JH111" s="403">
        <f t="shared" si="247"/>
        <v>0</v>
      </c>
      <c r="JI111" s="403">
        <f t="shared" si="247"/>
        <v>0</v>
      </c>
      <c r="JJ111" s="403">
        <f t="shared" si="247"/>
        <v>0</v>
      </c>
      <c r="JK111" s="403">
        <f t="shared" si="247"/>
        <v>0</v>
      </c>
      <c r="JL111" s="403">
        <f t="shared" si="247"/>
        <v>0</v>
      </c>
      <c r="JM111" s="403">
        <f t="shared" si="247"/>
        <v>0</v>
      </c>
      <c r="JN111" s="403">
        <f t="shared" si="247"/>
        <v>0</v>
      </c>
      <c r="JO111" s="403">
        <f t="shared" si="247"/>
        <v>0</v>
      </c>
      <c r="JP111" s="403">
        <f t="shared" si="247"/>
        <v>0</v>
      </c>
      <c r="JQ111" s="403">
        <f t="shared" si="247"/>
        <v>0</v>
      </c>
      <c r="JR111" s="403">
        <f t="shared" si="247"/>
        <v>0</v>
      </c>
      <c r="JS111" s="403">
        <f t="shared" si="247"/>
        <v>0</v>
      </c>
      <c r="JT111" s="403">
        <f t="shared" si="247"/>
        <v>0</v>
      </c>
      <c r="JU111" s="403">
        <f t="shared" si="247"/>
        <v>0</v>
      </c>
      <c r="JV111" s="403">
        <f t="shared" si="247"/>
        <v>0</v>
      </c>
      <c r="JW111" s="403">
        <f t="shared" si="247"/>
        <v>0</v>
      </c>
      <c r="JX111" s="403">
        <f t="shared" si="247"/>
        <v>0</v>
      </c>
      <c r="JY111" s="403">
        <f t="shared" si="247"/>
        <v>0</v>
      </c>
      <c r="JZ111" s="403">
        <f t="shared" si="247"/>
        <v>0</v>
      </c>
      <c r="KA111" s="403">
        <f t="shared" si="247"/>
        <v>0</v>
      </c>
      <c r="KB111" s="403">
        <f t="shared" si="247"/>
        <v>0</v>
      </c>
      <c r="KC111" s="403">
        <f t="shared" si="247"/>
        <v>0</v>
      </c>
      <c r="KD111" s="403">
        <f t="shared" si="247"/>
        <v>0</v>
      </c>
      <c r="KE111" s="403">
        <f t="shared" si="247"/>
        <v>0</v>
      </c>
      <c r="KF111" s="403">
        <f t="shared" si="247"/>
        <v>0</v>
      </c>
      <c r="KG111" s="403">
        <f t="shared" si="247"/>
        <v>0</v>
      </c>
      <c r="KH111" s="403">
        <f t="shared" si="247"/>
        <v>0</v>
      </c>
      <c r="KI111" s="403">
        <f t="shared" si="247"/>
        <v>0</v>
      </c>
      <c r="KJ111" s="403">
        <f t="shared" si="247"/>
        <v>0</v>
      </c>
      <c r="KK111" s="403">
        <f t="shared" si="247"/>
        <v>0</v>
      </c>
      <c r="KL111" s="403">
        <f t="shared" si="247"/>
        <v>0</v>
      </c>
      <c r="KM111" s="403">
        <f t="shared" si="247"/>
        <v>0</v>
      </c>
      <c r="KN111" s="403">
        <f t="shared" si="247"/>
        <v>0</v>
      </c>
      <c r="KO111" s="403">
        <f t="shared" si="247"/>
        <v>0</v>
      </c>
      <c r="KP111" s="403">
        <f t="shared" si="247"/>
        <v>0</v>
      </c>
      <c r="KQ111" s="403">
        <f t="shared" si="247"/>
        <v>0</v>
      </c>
      <c r="KR111" s="403">
        <f t="shared" si="247"/>
        <v>0</v>
      </c>
      <c r="KS111" s="403">
        <f t="shared" si="247"/>
        <v>0</v>
      </c>
      <c r="KT111" s="403">
        <f t="shared" si="247"/>
        <v>0</v>
      </c>
      <c r="KU111" s="403">
        <f t="shared" si="247"/>
        <v>0</v>
      </c>
      <c r="KV111" s="403">
        <f t="shared" si="247"/>
        <v>0</v>
      </c>
      <c r="KW111" s="403">
        <f t="shared" si="247"/>
        <v>0</v>
      </c>
      <c r="KX111" s="403">
        <f t="shared" si="247"/>
        <v>0</v>
      </c>
      <c r="KY111" s="403">
        <f t="shared" si="247"/>
        <v>0</v>
      </c>
      <c r="KZ111" s="403">
        <f t="shared" si="247"/>
        <v>0</v>
      </c>
      <c r="LA111" s="403">
        <f t="shared" si="247"/>
        <v>0</v>
      </c>
      <c r="LB111" s="403">
        <f t="shared" si="247"/>
        <v>0</v>
      </c>
      <c r="LC111" s="403">
        <f t="shared" si="247"/>
        <v>0</v>
      </c>
      <c r="LD111" s="403">
        <f t="shared" si="247"/>
        <v>0</v>
      </c>
      <c r="LE111" s="403">
        <f t="shared" si="247"/>
        <v>0</v>
      </c>
      <c r="LF111" s="403">
        <f t="shared" si="247"/>
        <v>0</v>
      </c>
      <c r="LG111" s="403">
        <f t="shared" si="247"/>
        <v>0</v>
      </c>
      <c r="LH111" s="403">
        <f t="shared" si="247"/>
        <v>0</v>
      </c>
      <c r="LI111" s="403">
        <f t="shared" si="247"/>
        <v>0</v>
      </c>
      <c r="LJ111" s="403">
        <f t="shared" si="247"/>
        <v>0</v>
      </c>
      <c r="LK111" s="403">
        <f t="shared" si="247"/>
        <v>0</v>
      </c>
      <c r="LL111" s="403">
        <f t="shared" si="247"/>
        <v>0</v>
      </c>
      <c r="LM111" s="403">
        <f t="shared" si="247"/>
        <v>0</v>
      </c>
      <c r="LN111" s="403">
        <f t="shared" si="247"/>
        <v>0</v>
      </c>
      <c r="LO111" s="403">
        <f t="shared" si="247"/>
        <v>0</v>
      </c>
      <c r="LP111" s="403">
        <f t="shared" si="247"/>
        <v>0</v>
      </c>
    </row>
    <row r="112">
      <c r="A112" s="331" t="str">
        <f t="shared" si="77"/>
        <v>09-2031</v>
      </c>
      <c r="B112" s="346">
        <f t="shared" si="70"/>
        <v>18172181.33</v>
      </c>
      <c r="C112" s="346">
        <f t="shared" si="71"/>
        <v>2.229616552</v>
      </c>
      <c r="D112" s="346"/>
      <c r="E112" s="403">
        <f t="shared" ref="E112:BP112" si="248">IF(and($A112-E$66&gt;=0,$A112-E$67&lt;0),E$74,0)</f>
        <v>0</v>
      </c>
      <c r="F112" s="403">
        <f t="shared" si="248"/>
        <v>0</v>
      </c>
      <c r="G112" s="403">
        <f t="shared" si="248"/>
        <v>0</v>
      </c>
      <c r="H112" s="403">
        <f t="shared" si="248"/>
        <v>0</v>
      </c>
      <c r="I112" s="403">
        <f t="shared" si="248"/>
        <v>0</v>
      </c>
      <c r="J112" s="403">
        <f t="shared" si="248"/>
        <v>0</v>
      </c>
      <c r="K112" s="403">
        <f t="shared" si="248"/>
        <v>0</v>
      </c>
      <c r="L112" s="403">
        <f t="shared" si="248"/>
        <v>0</v>
      </c>
      <c r="M112" s="403">
        <f t="shared" si="248"/>
        <v>0</v>
      </c>
      <c r="N112" s="403">
        <f t="shared" si="248"/>
        <v>0</v>
      </c>
      <c r="O112" s="403">
        <f t="shared" si="248"/>
        <v>0</v>
      </c>
      <c r="P112" s="403">
        <f t="shared" si="248"/>
        <v>0</v>
      </c>
      <c r="Q112" s="403">
        <f t="shared" si="248"/>
        <v>0</v>
      </c>
      <c r="R112" s="403">
        <f t="shared" si="248"/>
        <v>0</v>
      </c>
      <c r="S112" s="403">
        <f t="shared" si="248"/>
        <v>0</v>
      </c>
      <c r="T112" s="403">
        <f t="shared" si="248"/>
        <v>0</v>
      </c>
      <c r="U112" s="403">
        <f t="shared" si="248"/>
        <v>0</v>
      </c>
      <c r="V112" s="403">
        <f t="shared" si="248"/>
        <v>0</v>
      </c>
      <c r="W112" s="403">
        <f t="shared" si="248"/>
        <v>0</v>
      </c>
      <c r="X112" s="403">
        <f t="shared" si="248"/>
        <v>0</v>
      </c>
      <c r="Y112" s="403">
        <f t="shared" si="248"/>
        <v>0</v>
      </c>
      <c r="Z112" s="403">
        <f t="shared" si="248"/>
        <v>0</v>
      </c>
      <c r="AA112" s="403">
        <f t="shared" si="248"/>
        <v>0</v>
      </c>
      <c r="AB112" s="403">
        <f t="shared" si="248"/>
        <v>0</v>
      </c>
      <c r="AC112" s="403">
        <f t="shared" si="248"/>
        <v>0</v>
      </c>
      <c r="AD112" s="403">
        <f t="shared" si="248"/>
        <v>0</v>
      </c>
      <c r="AE112" s="403">
        <f t="shared" si="248"/>
        <v>0</v>
      </c>
      <c r="AF112" s="403">
        <f t="shared" si="248"/>
        <v>0</v>
      </c>
      <c r="AG112" s="403">
        <f t="shared" si="248"/>
        <v>0</v>
      </c>
      <c r="AH112" s="403">
        <f t="shared" si="248"/>
        <v>0</v>
      </c>
      <c r="AI112" s="403">
        <f t="shared" si="248"/>
        <v>0</v>
      </c>
      <c r="AJ112" s="403">
        <f t="shared" si="248"/>
        <v>0</v>
      </c>
      <c r="AK112" s="403">
        <f t="shared" si="248"/>
        <v>0</v>
      </c>
      <c r="AL112" s="403">
        <f t="shared" si="248"/>
        <v>0</v>
      </c>
      <c r="AM112" s="403">
        <f t="shared" si="248"/>
        <v>0</v>
      </c>
      <c r="AN112" s="403">
        <f t="shared" si="248"/>
        <v>0</v>
      </c>
      <c r="AO112" s="403">
        <f t="shared" si="248"/>
        <v>0</v>
      </c>
      <c r="AP112" s="403">
        <f t="shared" si="248"/>
        <v>0</v>
      </c>
      <c r="AQ112" s="403">
        <f t="shared" si="248"/>
        <v>0</v>
      </c>
      <c r="AR112" s="403">
        <f t="shared" si="248"/>
        <v>0</v>
      </c>
      <c r="AS112" s="403">
        <f t="shared" si="248"/>
        <v>0</v>
      </c>
      <c r="AT112" s="403">
        <f t="shared" si="248"/>
        <v>0</v>
      </c>
      <c r="AU112" s="403">
        <f t="shared" si="248"/>
        <v>0</v>
      </c>
      <c r="AV112" s="403">
        <f t="shared" si="248"/>
        <v>0</v>
      </c>
      <c r="AW112" s="403">
        <f t="shared" si="248"/>
        <v>0</v>
      </c>
      <c r="AX112" s="403">
        <f t="shared" si="248"/>
        <v>0</v>
      </c>
      <c r="AY112" s="403">
        <f t="shared" si="248"/>
        <v>0</v>
      </c>
      <c r="AZ112" s="403">
        <f t="shared" si="248"/>
        <v>0</v>
      </c>
      <c r="BA112" s="403">
        <f t="shared" si="248"/>
        <v>97799.52</v>
      </c>
      <c r="BB112" s="403">
        <f t="shared" si="248"/>
        <v>242596.66</v>
      </c>
      <c r="BC112" s="403">
        <f t="shared" si="248"/>
        <v>108292.85</v>
      </c>
      <c r="BD112" s="403">
        <f t="shared" si="248"/>
        <v>238900</v>
      </c>
      <c r="BE112" s="403">
        <f t="shared" si="248"/>
        <v>101455.9</v>
      </c>
      <c r="BF112" s="403">
        <f t="shared" si="248"/>
        <v>23511.76</v>
      </c>
      <c r="BG112" s="403">
        <f t="shared" si="248"/>
        <v>20008.84</v>
      </c>
      <c r="BH112" s="403">
        <f t="shared" si="248"/>
        <v>77858.98</v>
      </c>
      <c r="BI112" s="403">
        <f t="shared" si="248"/>
        <v>45000</v>
      </c>
      <c r="BJ112" s="403">
        <f t="shared" si="248"/>
        <v>124565</v>
      </c>
      <c r="BK112" s="403">
        <f t="shared" si="248"/>
        <v>25000</v>
      </c>
      <c r="BL112" s="403">
        <f t="shared" si="248"/>
        <v>29885</v>
      </c>
      <c r="BM112" s="403">
        <f t="shared" si="248"/>
        <v>33809.25</v>
      </c>
      <c r="BN112" s="403">
        <f t="shared" si="248"/>
        <v>10969.85</v>
      </c>
      <c r="BO112" s="403">
        <f t="shared" si="248"/>
        <v>77861.76</v>
      </c>
      <c r="BP112" s="403">
        <f t="shared" si="248"/>
        <v>10058</v>
      </c>
      <c r="BQ112" s="403"/>
      <c r="BR112" s="403">
        <f t="shared" ref="BR112:EC112" si="249">IF(and($A112-BR$66&gt;=0,$A112-BR$67&lt;0),BR$74,0)</f>
        <v>255794.4211</v>
      </c>
      <c r="BS112" s="403">
        <f t="shared" si="249"/>
        <v>0</v>
      </c>
      <c r="BT112" s="403">
        <f t="shared" si="249"/>
        <v>0</v>
      </c>
      <c r="BU112" s="403">
        <f t="shared" si="249"/>
        <v>0</v>
      </c>
      <c r="BV112" s="403">
        <f t="shared" si="249"/>
        <v>0</v>
      </c>
      <c r="BW112" s="403">
        <f t="shared" si="249"/>
        <v>0</v>
      </c>
      <c r="BX112" s="403">
        <f t="shared" si="249"/>
        <v>0</v>
      </c>
      <c r="BY112" s="403">
        <f t="shared" si="249"/>
        <v>212555.7791</v>
      </c>
      <c r="BZ112" s="403">
        <f t="shared" si="249"/>
        <v>198044.1868</v>
      </c>
      <c r="CA112" s="403">
        <f t="shared" si="249"/>
        <v>745030.763</v>
      </c>
      <c r="CB112" s="403">
        <f t="shared" si="249"/>
        <v>0</v>
      </c>
      <c r="CC112" s="403">
        <f t="shared" si="249"/>
        <v>0</v>
      </c>
      <c r="CD112" s="403">
        <f t="shared" si="249"/>
        <v>200215.6501</v>
      </c>
      <c r="CE112" s="403">
        <f t="shared" si="249"/>
        <v>0</v>
      </c>
      <c r="CF112" s="403">
        <f t="shared" si="249"/>
        <v>0</v>
      </c>
      <c r="CG112" s="403">
        <f t="shared" si="249"/>
        <v>399989.3894</v>
      </c>
      <c r="CH112" s="403">
        <f t="shared" si="249"/>
        <v>0</v>
      </c>
      <c r="CI112" s="403">
        <f t="shared" si="249"/>
        <v>584290.4925</v>
      </c>
      <c r="CJ112" s="403">
        <f t="shared" si="249"/>
        <v>359514.8333</v>
      </c>
      <c r="CK112" s="403">
        <f t="shared" si="249"/>
        <v>405822.1182</v>
      </c>
      <c r="CL112" s="403">
        <f t="shared" si="249"/>
        <v>0</v>
      </c>
      <c r="CM112" s="403">
        <f t="shared" si="249"/>
        <v>0</v>
      </c>
      <c r="CN112" s="403">
        <f t="shared" si="249"/>
        <v>352213.1526</v>
      </c>
      <c r="CO112" s="403">
        <f t="shared" si="249"/>
        <v>306794.8068</v>
      </c>
      <c r="CP112" s="403">
        <f t="shared" si="249"/>
        <v>0</v>
      </c>
      <c r="CQ112" s="403">
        <f t="shared" si="249"/>
        <v>452743.1592</v>
      </c>
      <c r="CR112" s="403">
        <f t="shared" si="249"/>
        <v>966145.1792</v>
      </c>
      <c r="CS112" s="403">
        <f t="shared" si="249"/>
        <v>237451.2097</v>
      </c>
      <c r="CT112" s="403">
        <f t="shared" si="249"/>
        <v>244994.6872</v>
      </c>
      <c r="CU112" s="403">
        <f t="shared" si="249"/>
        <v>32821.77735</v>
      </c>
      <c r="CV112" s="403">
        <f t="shared" si="249"/>
        <v>334742.8202</v>
      </c>
      <c r="CW112" s="403">
        <f t="shared" si="249"/>
        <v>50829.27688</v>
      </c>
      <c r="CX112" s="403">
        <f t="shared" si="249"/>
        <v>516845.2919</v>
      </c>
      <c r="CY112" s="403">
        <f t="shared" si="249"/>
        <v>10059.25349</v>
      </c>
      <c r="CZ112" s="403">
        <f t="shared" si="249"/>
        <v>295307.771</v>
      </c>
      <c r="DA112" s="403">
        <f t="shared" si="249"/>
        <v>456444.568</v>
      </c>
      <c r="DB112" s="403">
        <f t="shared" si="249"/>
        <v>312484.9938</v>
      </c>
      <c r="DC112" s="403">
        <f t="shared" si="249"/>
        <v>124834.8732</v>
      </c>
      <c r="DD112" s="403">
        <f t="shared" si="249"/>
        <v>318680.1613</v>
      </c>
      <c r="DE112" s="403">
        <f t="shared" si="249"/>
        <v>422954.65</v>
      </c>
      <c r="DF112" s="403">
        <f t="shared" si="249"/>
        <v>487499.5485</v>
      </c>
      <c r="DG112" s="403">
        <f t="shared" si="249"/>
        <v>569448.5124</v>
      </c>
      <c r="DH112" s="403">
        <f t="shared" si="249"/>
        <v>205904.0775</v>
      </c>
      <c r="DI112" s="403">
        <f t="shared" si="249"/>
        <v>196902.4434</v>
      </c>
      <c r="DJ112" s="403">
        <f t="shared" si="249"/>
        <v>56011.09095</v>
      </c>
      <c r="DK112" s="403">
        <f t="shared" si="249"/>
        <v>345333.8323</v>
      </c>
      <c r="DL112" s="403">
        <f t="shared" si="249"/>
        <v>460006.4029</v>
      </c>
      <c r="DM112" s="403">
        <f t="shared" si="249"/>
        <v>94866.3362</v>
      </c>
      <c r="DN112" s="403">
        <f t="shared" si="249"/>
        <v>0</v>
      </c>
      <c r="DO112" s="403">
        <f t="shared" si="249"/>
        <v>0</v>
      </c>
      <c r="DP112" s="403">
        <f t="shared" si="249"/>
        <v>0</v>
      </c>
      <c r="DQ112" s="403">
        <f t="shared" si="249"/>
        <v>0</v>
      </c>
      <c r="DR112" s="403">
        <f t="shared" si="249"/>
        <v>0</v>
      </c>
      <c r="DS112" s="403">
        <f t="shared" si="249"/>
        <v>0</v>
      </c>
      <c r="DT112" s="403">
        <f t="shared" si="249"/>
        <v>0</v>
      </c>
      <c r="DU112" s="403">
        <f t="shared" si="249"/>
        <v>0</v>
      </c>
      <c r="DV112" s="403">
        <f t="shared" si="249"/>
        <v>0</v>
      </c>
      <c r="DW112" s="403">
        <f t="shared" si="249"/>
        <v>0</v>
      </c>
      <c r="DX112" s="403">
        <f t="shared" si="249"/>
        <v>0</v>
      </c>
      <c r="DY112" s="403">
        <f t="shared" si="249"/>
        <v>0</v>
      </c>
      <c r="DZ112" s="403">
        <f t="shared" si="249"/>
        <v>0</v>
      </c>
      <c r="EA112" s="403">
        <f t="shared" si="249"/>
        <v>0</v>
      </c>
      <c r="EB112" s="403">
        <f t="shared" si="249"/>
        <v>0</v>
      </c>
      <c r="EC112" s="403">
        <f t="shared" si="249"/>
        <v>0</v>
      </c>
      <c r="EE112" s="403">
        <f t="shared" ref="EE112:GP112" si="250">IF(and($A112-EE$66&gt;=0,$A112-EE$67&lt;0),EE$74,0)</f>
        <v>0</v>
      </c>
      <c r="EF112" s="403">
        <f t="shared" si="250"/>
        <v>0</v>
      </c>
      <c r="EG112" s="403">
        <f t="shared" si="250"/>
        <v>0</v>
      </c>
      <c r="EH112" s="403">
        <f t="shared" si="250"/>
        <v>0</v>
      </c>
      <c r="EI112" s="403">
        <f t="shared" si="250"/>
        <v>296164.2291</v>
      </c>
      <c r="EJ112" s="403">
        <f t="shared" si="250"/>
        <v>267719.2721</v>
      </c>
      <c r="EK112" s="403">
        <f t="shared" si="250"/>
        <v>348882.0069</v>
      </c>
      <c r="EL112" s="403">
        <f t="shared" si="250"/>
        <v>0</v>
      </c>
      <c r="EM112" s="403">
        <f t="shared" si="250"/>
        <v>0</v>
      </c>
      <c r="EN112" s="403">
        <f t="shared" si="250"/>
        <v>0</v>
      </c>
      <c r="EO112" s="403">
        <f t="shared" si="250"/>
        <v>0</v>
      </c>
      <c r="EP112" s="403">
        <f t="shared" si="250"/>
        <v>220302.8173</v>
      </c>
      <c r="EQ112" s="403">
        <f t="shared" si="250"/>
        <v>0</v>
      </c>
      <c r="ER112" s="403">
        <f t="shared" si="250"/>
        <v>463470.7479</v>
      </c>
      <c r="ES112" s="403">
        <f t="shared" si="250"/>
        <v>562557.9206</v>
      </c>
      <c r="ET112" s="403">
        <f t="shared" si="250"/>
        <v>0</v>
      </c>
      <c r="EU112" s="403">
        <f t="shared" si="250"/>
        <v>549077.8977</v>
      </c>
      <c r="EV112" s="403">
        <f t="shared" si="250"/>
        <v>0</v>
      </c>
      <c r="EW112" s="403">
        <f t="shared" si="250"/>
        <v>0</v>
      </c>
      <c r="EX112" s="403">
        <f t="shared" si="250"/>
        <v>0</v>
      </c>
      <c r="EY112" s="403">
        <f t="shared" si="250"/>
        <v>198902.7654</v>
      </c>
      <c r="EZ112" s="403">
        <f t="shared" si="250"/>
        <v>0</v>
      </c>
      <c r="FA112" s="403">
        <f t="shared" si="250"/>
        <v>0</v>
      </c>
      <c r="FB112" s="403">
        <f t="shared" si="250"/>
        <v>0</v>
      </c>
      <c r="FC112" s="403">
        <f t="shared" si="250"/>
        <v>708142.0917</v>
      </c>
      <c r="FD112" s="403">
        <f t="shared" si="250"/>
        <v>0</v>
      </c>
      <c r="FE112" s="403">
        <f t="shared" si="250"/>
        <v>0</v>
      </c>
      <c r="FF112" s="403">
        <f t="shared" si="250"/>
        <v>0</v>
      </c>
      <c r="FG112" s="403">
        <f t="shared" si="250"/>
        <v>0</v>
      </c>
      <c r="FH112" s="403">
        <f t="shared" si="250"/>
        <v>0</v>
      </c>
      <c r="FI112" s="403">
        <f t="shared" si="250"/>
        <v>0</v>
      </c>
      <c r="FJ112" s="403">
        <f t="shared" si="250"/>
        <v>0</v>
      </c>
      <c r="FK112" s="403">
        <f t="shared" si="250"/>
        <v>0</v>
      </c>
      <c r="FL112" s="403">
        <f t="shared" si="250"/>
        <v>0</v>
      </c>
      <c r="FM112" s="403">
        <f t="shared" si="250"/>
        <v>0</v>
      </c>
      <c r="FN112" s="403">
        <f t="shared" si="250"/>
        <v>0</v>
      </c>
      <c r="FO112" s="403">
        <f t="shared" si="250"/>
        <v>0</v>
      </c>
      <c r="FP112" s="403">
        <f t="shared" si="250"/>
        <v>0</v>
      </c>
      <c r="FQ112" s="403">
        <f t="shared" si="250"/>
        <v>0</v>
      </c>
      <c r="FR112" s="403">
        <f t="shared" si="250"/>
        <v>0</v>
      </c>
      <c r="FS112" s="403">
        <f t="shared" si="250"/>
        <v>0</v>
      </c>
      <c r="FT112" s="403">
        <f t="shared" si="250"/>
        <v>0</v>
      </c>
      <c r="FU112" s="403">
        <f t="shared" si="250"/>
        <v>0</v>
      </c>
      <c r="FV112" s="403">
        <f t="shared" si="250"/>
        <v>0</v>
      </c>
      <c r="FW112" s="403">
        <f t="shared" si="250"/>
        <v>0</v>
      </c>
      <c r="FX112" s="403">
        <f t="shared" si="250"/>
        <v>0</v>
      </c>
      <c r="FY112" s="403">
        <f t="shared" si="250"/>
        <v>0</v>
      </c>
      <c r="FZ112" s="403">
        <f t="shared" si="250"/>
        <v>0</v>
      </c>
      <c r="GA112" s="403">
        <f t="shared" si="250"/>
        <v>0</v>
      </c>
      <c r="GB112" s="403">
        <f t="shared" si="250"/>
        <v>0</v>
      </c>
      <c r="GC112" s="403">
        <f t="shared" si="250"/>
        <v>0</v>
      </c>
      <c r="GD112" s="403">
        <f t="shared" si="250"/>
        <v>0</v>
      </c>
      <c r="GE112" s="403">
        <f t="shared" si="250"/>
        <v>0</v>
      </c>
      <c r="GF112" s="403">
        <f t="shared" si="250"/>
        <v>0</v>
      </c>
      <c r="GG112" s="403">
        <f t="shared" si="250"/>
        <v>0</v>
      </c>
      <c r="GH112" s="403">
        <f t="shared" si="250"/>
        <v>0</v>
      </c>
      <c r="GI112" s="403">
        <f t="shared" si="250"/>
        <v>0</v>
      </c>
      <c r="GJ112" s="403">
        <f t="shared" si="250"/>
        <v>0</v>
      </c>
      <c r="GK112" s="403">
        <f t="shared" si="250"/>
        <v>0</v>
      </c>
      <c r="GL112" s="403">
        <f t="shared" si="250"/>
        <v>0</v>
      </c>
      <c r="GM112" s="403">
        <f t="shared" si="250"/>
        <v>0</v>
      </c>
      <c r="GN112" s="403">
        <f t="shared" si="250"/>
        <v>0</v>
      </c>
      <c r="GO112" s="403">
        <f t="shared" si="250"/>
        <v>0</v>
      </c>
      <c r="GP112" s="403">
        <f t="shared" si="250"/>
        <v>0</v>
      </c>
      <c r="GQ112" s="403"/>
      <c r="GR112" s="403">
        <f t="shared" ref="GR112:JC112" si="251">IF(and($A112-GR$66&gt;=0,$A112-GR$67&lt;0),GR$74,0)</f>
        <v>0</v>
      </c>
      <c r="GS112" s="403">
        <f t="shared" si="251"/>
        <v>410970.5471</v>
      </c>
      <c r="GT112" s="403">
        <f t="shared" si="251"/>
        <v>442194.5919</v>
      </c>
      <c r="GU112" s="403">
        <f t="shared" si="251"/>
        <v>445452.5312</v>
      </c>
      <c r="GV112" s="403">
        <f t="shared" si="251"/>
        <v>0</v>
      </c>
      <c r="GW112" s="403">
        <f t="shared" si="251"/>
        <v>0</v>
      </c>
      <c r="GX112" s="403">
        <f t="shared" si="251"/>
        <v>0</v>
      </c>
      <c r="GY112" s="403">
        <f t="shared" si="251"/>
        <v>0</v>
      </c>
      <c r="GZ112" s="403">
        <f t="shared" si="251"/>
        <v>0</v>
      </c>
      <c r="HA112" s="403">
        <f t="shared" si="251"/>
        <v>0</v>
      </c>
      <c r="HB112" s="403">
        <f t="shared" si="251"/>
        <v>775736.8332</v>
      </c>
      <c r="HC112" s="403">
        <f t="shared" si="251"/>
        <v>0</v>
      </c>
      <c r="HD112" s="403">
        <f t="shared" si="251"/>
        <v>0</v>
      </c>
      <c r="HE112" s="403">
        <f t="shared" si="251"/>
        <v>0</v>
      </c>
      <c r="HF112" s="403">
        <f t="shared" si="251"/>
        <v>0</v>
      </c>
      <c r="HG112" s="403">
        <f t="shared" si="251"/>
        <v>0</v>
      </c>
      <c r="HH112" s="403">
        <f t="shared" si="251"/>
        <v>0</v>
      </c>
      <c r="HI112" s="403">
        <f t="shared" si="251"/>
        <v>0</v>
      </c>
      <c r="HJ112" s="403">
        <f t="shared" si="251"/>
        <v>0</v>
      </c>
      <c r="HK112" s="403">
        <f t="shared" si="251"/>
        <v>0</v>
      </c>
      <c r="HL112" s="403">
        <f t="shared" si="251"/>
        <v>0</v>
      </c>
      <c r="HM112" s="403">
        <f t="shared" si="251"/>
        <v>1456.194236</v>
      </c>
      <c r="HN112" s="403">
        <f t="shared" si="251"/>
        <v>0</v>
      </c>
      <c r="HO112" s="403">
        <f t="shared" si="251"/>
        <v>0</v>
      </c>
      <c r="HP112" s="403">
        <f t="shared" si="251"/>
        <v>0</v>
      </c>
      <c r="HQ112" s="403">
        <f t="shared" si="251"/>
        <v>0</v>
      </c>
      <c r="HR112" s="403">
        <f t="shared" si="251"/>
        <v>0</v>
      </c>
      <c r="HS112" s="403">
        <f t="shared" si="251"/>
        <v>0</v>
      </c>
      <c r="HT112" s="403">
        <f t="shared" si="251"/>
        <v>0</v>
      </c>
      <c r="HU112" s="403">
        <f t="shared" si="251"/>
        <v>0</v>
      </c>
      <c r="HV112" s="403">
        <f t="shared" si="251"/>
        <v>0</v>
      </c>
      <c r="HW112" s="403">
        <f t="shared" si="251"/>
        <v>0</v>
      </c>
      <c r="HX112" s="403">
        <f t="shared" si="251"/>
        <v>0</v>
      </c>
      <c r="HY112" s="403">
        <f t="shared" si="251"/>
        <v>0</v>
      </c>
      <c r="HZ112" s="403">
        <f t="shared" si="251"/>
        <v>0</v>
      </c>
      <c r="IA112" s="403">
        <f t="shared" si="251"/>
        <v>0</v>
      </c>
      <c r="IB112" s="403">
        <f t="shared" si="251"/>
        <v>0</v>
      </c>
      <c r="IC112" s="403">
        <f t="shared" si="251"/>
        <v>0</v>
      </c>
      <c r="ID112" s="403">
        <f t="shared" si="251"/>
        <v>0</v>
      </c>
      <c r="IE112" s="403">
        <f t="shared" si="251"/>
        <v>0</v>
      </c>
      <c r="IF112" s="403">
        <f t="shared" si="251"/>
        <v>0</v>
      </c>
      <c r="IG112" s="403">
        <f t="shared" si="251"/>
        <v>0</v>
      </c>
      <c r="IH112" s="403">
        <f t="shared" si="251"/>
        <v>0</v>
      </c>
      <c r="II112" s="403">
        <f t="shared" si="251"/>
        <v>0</v>
      </c>
      <c r="IJ112" s="403">
        <f t="shared" si="251"/>
        <v>0</v>
      </c>
      <c r="IK112" s="403">
        <f t="shared" si="251"/>
        <v>0</v>
      </c>
      <c r="IL112" s="403">
        <f t="shared" si="251"/>
        <v>0</v>
      </c>
      <c r="IM112" s="403">
        <f t="shared" si="251"/>
        <v>0</v>
      </c>
      <c r="IN112" s="403">
        <f t="shared" si="251"/>
        <v>0</v>
      </c>
      <c r="IO112" s="403">
        <f t="shared" si="251"/>
        <v>0</v>
      </c>
      <c r="IP112" s="403">
        <f t="shared" si="251"/>
        <v>0</v>
      </c>
      <c r="IQ112" s="403">
        <f t="shared" si="251"/>
        <v>0</v>
      </c>
      <c r="IR112" s="403">
        <f t="shared" si="251"/>
        <v>0</v>
      </c>
      <c r="IS112" s="403">
        <f t="shared" si="251"/>
        <v>0</v>
      </c>
      <c r="IT112" s="403">
        <f t="shared" si="251"/>
        <v>0</v>
      </c>
      <c r="IU112" s="403">
        <f t="shared" si="251"/>
        <v>0</v>
      </c>
      <c r="IV112" s="403">
        <f t="shared" si="251"/>
        <v>0</v>
      </c>
      <c r="IW112" s="403">
        <f t="shared" si="251"/>
        <v>0</v>
      </c>
      <c r="IX112" s="403">
        <f t="shared" si="251"/>
        <v>0</v>
      </c>
      <c r="IY112" s="403">
        <f t="shared" si="251"/>
        <v>0</v>
      </c>
      <c r="IZ112" s="403">
        <f t="shared" si="251"/>
        <v>0</v>
      </c>
      <c r="JA112" s="403">
        <f t="shared" si="251"/>
        <v>0</v>
      </c>
      <c r="JB112" s="403">
        <f t="shared" si="251"/>
        <v>0</v>
      </c>
      <c r="JC112" s="403">
        <f t="shared" si="251"/>
        <v>0</v>
      </c>
      <c r="JD112" s="403"/>
      <c r="JE112" s="403">
        <f t="shared" ref="JE112:LP112" si="252">IF(and($A112-JE$66&gt;=0,$A112-JE$67&lt;0),JE$74,0)</f>
        <v>0</v>
      </c>
      <c r="JF112" s="403">
        <f t="shared" si="252"/>
        <v>0</v>
      </c>
      <c r="JG112" s="403">
        <f t="shared" si="252"/>
        <v>0</v>
      </c>
      <c r="JH112" s="403">
        <f t="shared" si="252"/>
        <v>0</v>
      </c>
      <c r="JI112" s="403">
        <f t="shared" si="252"/>
        <v>0</v>
      </c>
      <c r="JJ112" s="403">
        <f t="shared" si="252"/>
        <v>0</v>
      </c>
      <c r="JK112" s="403">
        <f t="shared" si="252"/>
        <v>0</v>
      </c>
      <c r="JL112" s="403">
        <f t="shared" si="252"/>
        <v>0</v>
      </c>
      <c r="JM112" s="403">
        <f t="shared" si="252"/>
        <v>0</v>
      </c>
      <c r="JN112" s="403">
        <f t="shared" si="252"/>
        <v>0</v>
      </c>
      <c r="JO112" s="403">
        <f t="shared" si="252"/>
        <v>0</v>
      </c>
      <c r="JP112" s="403">
        <f t="shared" si="252"/>
        <v>0</v>
      </c>
      <c r="JQ112" s="403">
        <f t="shared" si="252"/>
        <v>0</v>
      </c>
      <c r="JR112" s="403">
        <f t="shared" si="252"/>
        <v>0</v>
      </c>
      <c r="JS112" s="403">
        <f t="shared" si="252"/>
        <v>0</v>
      </c>
      <c r="JT112" s="403">
        <f t="shared" si="252"/>
        <v>0</v>
      </c>
      <c r="JU112" s="403">
        <f t="shared" si="252"/>
        <v>0</v>
      </c>
      <c r="JV112" s="403">
        <f t="shared" si="252"/>
        <v>0</v>
      </c>
      <c r="JW112" s="403">
        <f t="shared" si="252"/>
        <v>0</v>
      </c>
      <c r="JX112" s="403">
        <f t="shared" si="252"/>
        <v>0</v>
      </c>
      <c r="JY112" s="403">
        <f t="shared" si="252"/>
        <v>0</v>
      </c>
      <c r="JZ112" s="403">
        <f t="shared" si="252"/>
        <v>0</v>
      </c>
      <c r="KA112" s="403">
        <f t="shared" si="252"/>
        <v>0</v>
      </c>
      <c r="KB112" s="403">
        <f t="shared" si="252"/>
        <v>0</v>
      </c>
      <c r="KC112" s="403">
        <f t="shared" si="252"/>
        <v>0</v>
      </c>
      <c r="KD112" s="403">
        <f t="shared" si="252"/>
        <v>0</v>
      </c>
      <c r="KE112" s="403">
        <f t="shared" si="252"/>
        <v>0</v>
      </c>
      <c r="KF112" s="403">
        <f t="shared" si="252"/>
        <v>0</v>
      </c>
      <c r="KG112" s="403">
        <f t="shared" si="252"/>
        <v>0</v>
      </c>
      <c r="KH112" s="403">
        <f t="shared" si="252"/>
        <v>0</v>
      </c>
      <c r="KI112" s="403">
        <f t="shared" si="252"/>
        <v>0</v>
      </c>
      <c r="KJ112" s="403">
        <f t="shared" si="252"/>
        <v>0</v>
      </c>
      <c r="KK112" s="403">
        <f t="shared" si="252"/>
        <v>0</v>
      </c>
      <c r="KL112" s="403">
        <f t="shared" si="252"/>
        <v>0</v>
      </c>
      <c r="KM112" s="403">
        <f t="shared" si="252"/>
        <v>0</v>
      </c>
      <c r="KN112" s="403">
        <f t="shared" si="252"/>
        <v>0</v>
      </c>
      <c r="KO112" s="403">
        <f t="shared" si="252"/>
        <v>0</v>
      </c>
      <c r="KP112" s="403">
        <f t="shared" si="252"/>
        <v>0</v>
      </c>
      <c r="KQ112" s="403">
        <f t="shared" si="252"/>
        <v>0</v>
      </c>
      <c r="KR112" s="403">
        <f t="shared" si="252"/>
        <v>0</v>
      </c>
      <c r="KS112" s="403">
        <f t="shared" si="252"/>
        <v>0</v>
      </c>
      <c r="KT112" s="403">
        <f t="shared" si="252"/>
        <v>0</v>
      </c>
      <c r="KU112" s="403">
        <f t="shared" si="252"/>
        <v>0</v>
      </c>
      <c r="KV112" s="403">
        <f t="shared" si="252"/>
        <v>0</v>
      </c>
      <c r="KW112" s="403">
        <f t="shared" si="252"/>
        <v>0</v>
      </c>
      <c r="KX112" s="403">
        <f t="shared" si="252"/>
        <v>0</v>
      </c>
      <c r="KY112" s="403">
        <f t="shared" si="252"/>
        <v>0</v>
      </c>
      <c r="KZ112" s="403">
        <f t="shared" si="252"/>
        <v>0</v>
      </c>
      <c r="LA112" s="403">
        <f t="shared" si="252"/>
        <v>0</v>
      </c>
      <c r="LB112" s="403">
        <f t="shared" si="252"/>
        <v>0</v>
      </c>
      <c r="LC112" s="403">
        <f t="shared" si="252"/>
        <v>0</v>
      </c>
      <c r="LD112" s="403">
        <f t="shared" si="252"/>
        <v>0</v>
      </c>
      <c r="LE112" s="403">
        <f t="shared" si="252"/>
        <v>0</v>
      </c>
      <c r="LF112" s="403">
        <f t="shared" si="252"/>
        <v>0</v>
      </c>
      <c r="LG112" s="403">
        <f t="shared" si="252"/>
        <v>0</v>
      </c>
      <c r="LH112" s="403">
        <f t="shared" si="252"/>
        <v>0</v>
      </c>
      <c r="LI112" s="403">
        <f t="shared" si="252"/>
        <v>0</v>
      </c>
      <c r="LJ112" s="403">
        <f t="shared" si="252"/>
        <v>0</v>
      </c>
      <c r="LK112" s="403">
        <f t="shared" si="252"/>
        <v>0</v>
      </c>
      <c r="LL112" s="403">
        <f t="shared" si="252"/>
        <v>0</v>
      </c>
      <c r="LM112" s="403">
        <f t="shared" si="252"/>
        <v>0</v>
      </c>
      <c r="LN112" s="403">
        <f t="shared" si="252"/>
        <v>0</v>
      </c>
      <c r="LO112" s="403">
        <f t="shared" si="252"/>
        <v>0</v>
      </c>
      <c r="LP112" s="403">
        <f t="shared" si="252"/>
        <v>0</v>
      </c>
    </row>
    <row r="113">
      <c r="A113" s="331" t="str">
        <f t="shared" si="77"/>
        <v>12-2031</v>
      </c>
      <c r="B113" s="346">
        <f t="shared" si="70"/>
        <v>19049677.06</v>
      </c>
      <c r="C113" s="346">
        <f t="shared" si="71"/>
        <v>2.337279962</v>
      </c>
      <c r="D113" s="346"/>
      <c r="E113" s="403">
        <f t="shared" ref="E113:BP113" si="253">IF(and($A113-E$66&gt;=0,$A113-E$67&lt;0),E$74,0)</f>
        <v>0</v>
      </c>
      <c r="F113" s="403">
        <f t="shared" si="253"/>
        <v>0</v>
      </c>
      <c r="G113" s="403">
        <f t="shared" si="253"/>
        <v>0</v>
      </c>
      <c r="H113" s="403">
        <f t="shared" si="253"/>
        <v>0</v>
      </c>
      <c r="I113" s="403">
        <f t="shared" si="253"/>
        <v>0</v>
      </c>
      <c r="J113" s="403">
        <f t="shared" si="253"/>
        <v>0</v>
      </c>
      <c r="K113" s="403">
        <f t="shared" si="253"/>
        <v>0</v>
      </c>
      <c r="L113" s="403">
        <f t="shared" si="253"/>
        <v>0</v>
      </c>
      <c r="M113" s="403">
        <f t="shared" si="253"/>
        <v>0</v>
      </c>
      <c r="N113" s="403">
        <f t="shared" si="253"/>
        <v>0</v>
      </c>
      <c r="O113" s="403">
        <f t="shared" si="253"/>
        <v>0</v>
      </c>
      <c r="P113" s="403">
        <f t="shared" si="253"/>
        <v>0</v>
      </c>
      <c r="Q113" s="403">
        <f t="shared" si="253"/>
        <v>0</v>
      </c>
      <c r="R113" s="403">
        <f t="shared" si="253"/>
        <v>0</v>
      </c>
      <c r="S113" s="403">
        <f t="shared" si="253"/>
        <v>0</v>
      </c>
      <c r="T113" s="403">
        <f t="shared" si="253"/>
        <v>0</v>
      </c>
      <c r="U113" s="403">
        <f t="shared" si="253"/>
        <v>0</v>
      </c>
      <c r="V113" s="403">
        <f t="shared" si="253"/>
        <v>0</v>
      </c>
      <c r="W113" s="403">
        <f t="shared" si="253"/>
        <v>0</v>
      </c>
      <c r="X113" s="403">
        <f t="shared" si="253"/>
        <v>0</v>
      </c>
      <c r="Y113" s="403">
        <f t="shared" si="253"/>
        <v>0</v>
      </c>
      <c r="Z113" s="403">
        <f t="shared" si="253"/>
        <v>0</v>
      </c>
      <c r="AA113" s="403">
        <f t="shared" si="253"/>
        <v>0</v>
      </c>
      <c r="AB113" s="403">
        <f t="shared" si="253"/>
        <v>0</v>
      </c>
      <c r="AC113" s="403">
        <f t="shared" si="253"/>
        <v>0</v>
      </c>
      <c r="AD113" s="403">
        <f t="shared" si="253"/>
        <v>0</v>
      </c>
      <c r="AE113" s="403">
        <f t="shared" si="253"/>
        <v>0</v>
      </c>
      <c r="AF113" s="403">
        <f t="shared" si="253"/>
        <v>0</v>
      </c>
      <c r="AG113" s="403">
        <f t="shared" si="253"/>
        <v>0</v>
      </c>
      <c r="AH113" s="403">
        <f t="shared" si="253"/>
        <v>0</v>
      </c>
      <c r="AI113" s="403">
        <f t="shared" si="253"/>
        <v>0</v>
      </c>
      <c r="AJ113" s="403">
        <f t="shared" si="253"/>
        <v>0</v>
      </c>
      <c r="AK113" s="403">
        <f t="shared" si="253"/>
        <v>0</v>
      </c>
      <c r="AL113" s="403">
        <f t="shared" si="253"/>
        <v>0</v>
      </c>
      <c r="AM113" s="403">
        <f t="shared" si="253"/>
        <v>0</v>
      </c>
      <c r="AN113" s="403">
        <f t="shared" si="253"/>
        <v>0</v>
      </c>
      <c r="AO113" s="403">
        <f t="shared" si="253"/>
        <v>0</v>
      </c>
      <c r="AP113" s="403">
        <f t="shared" si="253"/>
        <v>0</v>
      </c>
      <c r="AQ113" s="403">
        <f t="shared" si="253"/>
        <v>0</v>
      </c>
      <c r="AR113" s="403">
        <f t="shared" si="253"/>
        <v>0</v>
      </c>
      <c r="AS113" s="403">
        <f t="shared" si="253"/>
        <v>0</v>
      </c>
      <c r="AT113" s="403">
        <f t="shared" si="253"/>
        <v>0</v>
      </c>
      <c r="AU113" s="403">
        <f t="shared" si="253"/>
        <v>0</v>
      </c>
      <c r="AV113" s="403">
        <f t="shared" si="253"/>
        <v>0</v>
      </c>
      <c r="AW113" s="403">
        <f t="shared" si="253"/>
        <v>0</v>
      </c>
      <c r="AX113" s="403">
        <f t="shared" si="253"/>
        <v>0</v>
      </c>
      <c r="AY113" s="403">
        <f t="shared" si="253"/>
        <v>0</v>
      </c>
      <c r="AZ113" s="403">
        <f t="shared" si="253"/>
        <v>0</v>
      </c>
      <c r="BA113" s="403">
        <f t="shared" si="253"/>
        <v>0</v>
      </c>
      <c r="BB113" s="403">
        <f t="shared" si="253"/>
        <v>242596.66</v>
      </c>
      <c r="BC113" s="403">
        <f t="shared" si="253"/>
        <v>108292.85</v>
      </c>
      <c r="BD113" s="403">
        <f t="shared" si="253"/>
        <v>238900</v>
      </c>
      <c r="BE113" s="403">
        <f t="shared" si="253"/>
        <v>101455.9</v>
      </c>
      <c r="BF113" s="403">
        <f t="shared" si="253"/>
        <v>23511.76</v>
      </c>
      <c r="BG113" s="403">
        <f t="shared" si="253"/>
        <v>20008.84</v>
      </c>
      <c r="BH113" s="403">
        <f t="shared" si="253"/>
        <v>77858.98</v>
      </c>
      <c r="BI113" s="403">
        <f t="shared" si="253"/>
        <v>45000</v>
      </c>
      <c r="BJ113" s="403">
        <f t="shared" si="253"/>
        <v>124565</v>
      </c>
      <c r="BK113" s="403">
        <f t="shared" si="253"/>
        <v>25000</v>
      </c>
      <c r="BL113" s="403">
        <f t="shared" si="253"/>
        <v>29885</v>
      </c>
      <c r="BM113" s="403">
        <f t="shared" si="253"/>
        <v>33809.25</v>
      </c>
      <c r="BN113" s="403">
        <f t="shared" si="253"/>
        <v>10969.85</v>
      </c>
      <c r="BO113" s="403">
        <f t="shared" si="253"/>
        <v>77861.76</v>
      </c>
      <c r="BP113" s="403">
        <f t="shared" si="253"/>
        <v>10058</v>
      </c>
      <c r="BQ113" s="403"/>
      <c r="BR113" s="403">
        <f t="shared" ref="BR113:EC113" si="254">IF(and($A113-BR$66&gt;=0,$A113-BR$67&lt;0),BR$74,0)</f>
        <v>0</v>
      </c>
      <c r="BS113" s="403">
        <f t="shared" si="254"/>
        <v>0</v>
      </c>
      <c r="BT113" s="403">
        <f t="shared" si="254"/>
        <v>0</v>
      </c>
      <c r="BU113" s="403">
        <f t="shared" si="254"/>
        <v>0</v>
      </c>
      <c r="BV113" s="403">
        <f t="shared" si="254"/>
        <v>0</v>
      </c>
      <c r="BW113" s="403">
        <f t="shared" si="254"/>
        <v>0</v>
      </c>
      <c r="BX113" s="403">
        <f t="shared" si="254"/>
        <v>0</v>
      </c>
      <c r="BY113" s="403">
        <f t="shared" si="254"/>
        <v>212555.7791</v>
      </c>
      <c r="BZ113" s="403">
        <f t="shared" si="254"/>
        <v>198044.1868</v>
      </c>
      <c r="CA113" s="403">
        <f t="shared" si="254"/>
        <v>745030.763</v>
      </c>
      <c r="CB113" s="403">
        <f t="shared" si="254"/>
        <v>0</v>
      </c>
      <c r="CC113" s="403">
        <f t="shared" si="254"/>
        <v>0</v>
      </c>
      <c r="CD113" s="403">
        <f t="shared" si="254"/>
        <v>200215.6501</v>
      </c>
      <c r="CE113" s="403">
        <f t="shared" si="254"/>
        <v>0</v>
      </c>
      <c r="CF113" s="403">
        <f t="shared" si="254"/>
        <v>0</v>
      </c>
      <c r="CG113" s="403">
        <f t="shared" si="254"/>
        <v>399989.3894</v>
      </c>
      <c r="CH113" s="403">
        <f t="shared" si="254"/>
        <v>0</v>
      </c>
      <c r="CI113" s="403">
        <f t="shared" si="254"/>
        <v>584290.4925</v>
      </c>
      <c r="CJ113" s="403">
        <f t="shared" si="254"/>
        <v>359514.8333</v>
      </c>
      <c r="CK113" s="403">
        <f t="shared" si="254"/>
        <v>405822.1182</v>
      </c>
      <c r="CL113" s="403">
        <f t="shared" si="254"/>
        <v>0</v>
      </c>
      <c r="CM113" s="403">
        <f t="shared" si="254"/>
        <v>0</v>
      </c>
      <c r="CN113" s="403">
        <f t="shared" si="254"/>
        <v>352213.1526</v>
      </c>
      <c r="CO113" s="403">
        <f t="shared" si="254"/>
        <v>306794.8068</v>
      </c>
      <c r="CP113" s="403">
        <f t="shared" si="254"/>
        <v>0</v>
      </c>
      <c r="CQ113" s="403">
        <f t="shared" si="254"/>
        <v>452743.1592</v>
      </c>
      <c r="CR113" s="403">
        <f t="shared" si="254"/>
        <v>966145.1792</v>
      </c>
      <c r="CS113" s="403">
        <f t="shared" si="254"/>
        <v>237451.2097</v>
      </c>
      <c r="CT113" s="403">
        <f t="shared" si="254"/>
        <v>244994.6872</v>
      </c>
      <c r="CU113" s="403">
        <f t="shared" si="254"/>
        <v>32821.77735</v>
      </c>
      <c r="CV113" s="403">
        <f t="shared" si="254"/>
        <v>334742.8202</v>
      </c>
      <c r="CW113" s="403">
        <f t="shared" si="254"/>
        <v>50829.27688</v>
      </c>
      <c r="CX113" s="403">
        <f t="shared" si="254"/>
        <v>516845.2919</v>
      </c>
      <c r="CY113" s="403">
        <f t="shared" si="254"/>
        <v>10059.25349</v>
      </c>
      <c r="CZ113" s="403">
        <f t="shared" si="254"/>
        <v>295307.771</v>
      </c>
      <c r="DA113" s="403">
        <f t="shared" si="254"/>
        <v>456444.568</v>
      </c>
      <c r="DB113" s="403">
        <f t="shared" si="254"/>
        <v>312484.9938</v>
      </c>
      <c r="DC113" s="403">
        <f t="shared" si="254"/>
        <v>124834.8732</v>
      </c>
      <c r="DD113" s="403">
        <f t="shared" si="254"/>
        <v>318680.1613</v>
      </c>
      <c r="DE113" s="403">
        <f t="shared" si="254"/>
        <v>422954.65</v>
      </c>
      <c r="DF113" s="403">
        <f t="shared" si="254"/>
        <v>487499.5485</v>
      </c>
      <c r="DG113" s="403">
        <f t="shared" si="254"/>
        <v>569448.5124</v>
      </c>
      <c r="DH113" s="403">
        <f t="shared" si="254"/>
        <v>205904.0775</v>
      </c>
      <c r="DI113" s="403">
        <f t="shared" si="254"/>
        <v>196902.4434</v>
      </c>
      <c r="DJ113" s="403">
        <f t="shared" si="254"/>
        <v>56011.09095</v>
      </c>
      <c r="DK113" s="403">
        <f t="shared" si="254"/>
        <v>345333.8323</v>
      </c>
      <c r="DL113" s="403">
        <f t="shared" si="254"/>
        <v>460006.4029</v>
      </c>
      <c r="DM113" s="403">
        <f t="shared" si="254"/>
        <v>94866.3362</v>
      </c>
      <c r="DN113" s="403">
        <f t="shared" si="254"/>
        <v>183325.8535</v>
      </c>
      <c r="DO113" s="403">
        <f t="shared" si="254"/>
        <v>0</v>
      </c>
      <c r="DP113" s="403">
        <f t="shared" si="254"/>
        <v>0</v>
      </c>
      <c r="DQ113" s="403">
        <f t="shared" si="254"/>
        <v>0</v>
      </c>
      <c r="DR113" s="403">
        <f t="shared" si="254"/>
        <v>0</v>
      </c>
      <c r="DS113" s="403">
        <f t="shared" si="254"/>
        <v>0</v>
      </c>
      <c r="DT113" s="403">
        <f t="shared" si="254"/>
        <v>0</v>
      </c>
      <c r="DU113" s="403">
        <f t="shared" si="254"/>
        <v>0</v>
      </c>
      <c r="DV113" s="403">
        <f t="shared" si="254"/>
        <v>0</v>
      </c>
      <c r="DW113" s="403">
        <f t="shared" si="254"/>
        <v>0</v>
      </c>
      <c r="DX113" s="403">
        <f t="shared" si="254"/>
        <v>0</v>
      </c>
      <c r="DY113" s="403">
        <f t="shared" si="254"/>
        <v>0</v>
      </c>
      <c r="DZ113" s="403">
        <f t="shared" si="254"/>
        <v>0</v>
      </c>
      <c r="EA113" s="403">
        <f t="shared" si="254"/>
        <v>0</v>
      </c>
      <c r="EB113" s="403">
        <f t="shared" si="254"/>
        <v>0</v>
      </c>
      <c r="EC113" s="403">
        <f t="shared" si="254"/>
        <v>0</v>
      </c>
      <c r="EE113" s="403">
        <f t="shared" ref="EE113:GP113" si="255">IF(and($A113-EE$66&gt;=0,$A113-EE$67&lt;0),EE$74,0)</f>
        <v>537602.8319</v>
      </c>
      <c r="EF113" s="403">
        <f t="shared" si="255"/>
        <v>0</v>
      </c>
      <c r="EG113" s="403">
        <f t="shared" si="255"/>
        <v>0</v>
      </c>
      <c r="EH113" s="403">
        <f t="shared" si="255"/>
        <v>0</v>
      </c>
      <c r="EI113" s="403">
        <f t="shared" si="255"/>
        <v>296164.2291</v>
      </c>
      <c r="EJ113" s="403">
        <f t="shared" si="255"/>
        <v>267719.2721</v>
      </c>
      <c r="EK113" s="403">
        <f t="shared" si="255"/>
        <v>348882.0069</v>
      </c>
      <c r="EL113" s="403">
        <f t="shared" si="255"/>
        <v>0</v>
      </c>
      <c r="EM113" s="403">
        <f t="shared" si="255"/>
        <v>0</v>
      </c>
      <c r="EN113" s="403">
        <f t="shared" si="255"/>
        <v>0</v>
      </c>
      <c r="EO113" s="403">
        <f t="shared" si="255"/>
        <v>0</v>
      </c>
      <c r="EP113" s="403">
        <f t="shared" si="255"/>
        <v>220302.8173</v>
      </c>
      <c r="EQ113" s="403">
        <f t="shared" si="255"/>
        <v>0</v>
      </c>
      <c r="ER113" s="403">
        <f t="shared" si="255"/>
        <v>463470.7479</v>
      </c>
      <c r="ES113" s="403">
        <f t="shared" si="255"/>
        <v>562557.9206</v>
      </c>
      <c r="ET113" s="403">
        <f t="shared" si="255"/>
        <v>0</v>
      </c>
      <c r="EU113" s="403">
        <f t="shared" si="255"/>
        <v>549077.8977</v>
      </c>
      <c r="EV113" s="403">
        <f t="shared" si="255"/>
        <v>0</v>
      </c>
      <c r="EW113" s="403">
        <f t="shared" si="255"/>
        <v>0</v>
      </c>
      <c r="EX113" s="403">
        <f t="shared" si="255"/>
        <v>0</v>
      </c>
      <c r="EY113" s="403">
        <f t="shared" si="255"/>
        <v>198902.7654</v>
      </c>
      <c r="EZ113" s="403">
        <f t="shared" si="255"/>
        <v>0</v>
      </c>
      <c r="FA113" s="403">
        <f t="shared" si="255"/>
        <v>0</v>
      </c>
      <c r="FB113" s="403">
        <f t="shared" si="255"/>
        <v>0</v>
      </c>
      <c r="FC113" s="403">
        <f t="shared" si="255"/>
        <v>708142.0917</v>
      </c>
      <c r="FD113" s="403">
        <f t="shared" si="255"/>
        <v>0</v>
      </c>
      <c r="FE113" s="403">
        <f t="shared" si="255"/>
        <v>0</v>
      </c>
      <c r="FF113" s="403">
        <f t="shared" si="255"/>
        <v>0</v>
      </c>
      <c r="FG113" s="403">
        <f t="shared" si="255"/>
        <v>0</v>
      </c>
      <c r="FH113" s="403">
        <f t="shared" si="255"/>
        <v>0</v>
      </c>
      <c r="FI113" s="403">
        <f t="shared" si="255"/>
        <v>0</v>
      </c>
      <c r="FJ113" s="403">
        <f t="shared" si="255"/>
        <v>0</v>
      </c>
      <c r="FK113" s="403">
        <f t="shared" si="255"/>
        <v>0</v>
      </c>
      <c r="FL113" s="403">
        <f t="shared" si="255"/>
        <v>0</v>
      </c>
      <c r="FM113" s="403">
        <f t="shared" si="255"/>
        <v>0</v>
      </c>
      <c r="FN113" s="403">
        <f t="shared" si="255"/>
        <v>0</v>
      </c>
      <c r="FO113" s="403">
        <f t="shared" si="255"/>
        <v>0</v>
      </c>
      <c r="FP113" s="403">
        <f t="shared" si="255"/>
        <v>0</v>
      </c>
      <c r="FQ113" s="403">
        <f t="shared" si="255"/>
        <v>0</v>
      </c>
      <c r="FR113" s="403">
        <f t="shared" si="255"/>
        <v>0</v>
      </c>
      <c r="FS113" s="403">
        <f t="shared" si="255"/>
        <v>0</v>
      </c>
      <c r="FT113" s="403">
        <f t="shared" si="255"/>
        <v>0</v>
      </c>
      <c r="FU113" s="403">
        <f t="shared" si="255"/>
        <v>0</v>
      </c>
      <c r="FV113" s="403">
        <f t="shared" si="255"/>
        <v>0</v>
      </c>
      <c r="FW113" s="403">
        <f t="shared" si="255"/>
        <v>0</v>
      </c>
      <c r="FX113" s="403">
        <f t="shared" si="255"/>
        <v>0</v>
      </c>
      <c r="FY113" s="403">
        <f t="shared" si="255"/>
        <v>0</v>
      </c>
      <c r="FZ113" s="403">
        <f t="shared" si="255"/>
        <v>0</v>
      </c>
      <c r="GA113" s="403">
        <f t="shared" si="255"/>
        <v>0</v>
      </c>
      <c r="GB113" s="403">
        <f t="shared" si="255"/>
        <v>0</v>
      </c>
      <c r="GC113" s="403">
        <f t="shared" si="255"/>
        <v>0</v>
      </c>
      <c r="GD113" s="403">
        <f t="shared" si="255"/>
        <v>0</v>
      </c>
      <c r="GE113" s="403">
        <f t="shared" si="255"/>
        <v>0</v>
      </c>
      <c r="GF113" s="403">
        <f t="shared" si="255"/>
        <v>0</v>
      </c>
      <c r="GG113" s="403">
        <f t="shared" si="255"/>
        <v>0</v>
      </c>
      <c r="GH113" s="403">
        <f t="shared" si="255"/>
        <v>0</v>
      </c>
      <c r="GI113" s="403">
        <f t="shared" si="255"/>
        <v>0</v>
      </c>
      <c r="GJ113" s="403">
        <f t="shared" si="255"/>
        <v>0</v>
      </c>
      <c r="GK113" s="403">
        <f t="shared" si="255"/>
        <v>0</v>
      </c>
      <c r="GL113" s="403">
        <f t="shared" si="255"/>
        <v>0</v>
      </c>
      <c r="GM113" s="403">
        <f t="shared" si="255"/>
        <v>0</v>
      </c>
      <c r="GN113" s="403">
        <f t="shared" si="255"/>
        <v>0</v>
      </c>
      <c r="GO113" s="403">
        <f t="shared" si="255"/>
        <v>0</v>
      </c>
      <c r="GP113" s="403">
        <f t="shared" si="255"/>
        <v>0</v>
      </c>
      <c r="GQ113" s="403"/>
      <c r="GR113" s="403">
        <f t="shared" ref="GR113:JC113" si="256">IF(and($A113-GR$66&gt;=0,$A113-GR$67&lt;0),GR$74,0)</f>
        <v>0</v>
      </c>
      <c r="GS113" s="403">
        <f t="shared" si="256"/>
        <v>0</v>
      </c>
      <c r="GT113" s="403">
        <f t="shared" si="256"/>
        <v>0</v>
      </c>
      <c r="GU113" s="403">
        <f t="shared" si="256"/>
        <v>445452.5312</v>
      </c>
      <c r="GV113" s="403">
        <f t="shared" si="256"/>
        <v>0</v>
      </c>
      <c r="GW113" s="403">
        <f t="shared" si="256"/>
        <v>0</v>
      </c>
      <c r="GX113" s="403">
        <f t="shared" si="256"/>
        <v>0</v>
      </c>
      <c r="GY113" s="403">
        <f t="shared" si="256"/>
        <v>0</v>
      </c>
      <c r="GZ113" s="403">
        <f t="shared" si="256"/>
        <v>0</v>
      </c>
      <c r="HA113" s="403">
        <f t="shared" si="256"/>
        <v>0</v>
      </c>
      <c r="HB113" s="403">
        <f t="shared" si="256"/>
        <v>775736.8332</v>
      </c>
      <c r="HC113" s="403">
        <f t="shared" si="256"/>
        <v>0</v>
      </c>
      <c r="HD113" s="403">
        <f t="shared" si="256"/>
        <v>0</v>
      </c>
      <c r="HE113" s="403">
        <f t="shared" si="256"/>
        <v>0</v>
      </c>
      <c r="HF113" s="403">
        <f t="shared" si="256"/>
        <v>0</v>
      </c>
      <c r="HG113" s="403">
        <f t="shared" si="256"/>
        <v>0</v>
      </c>
      <c r="HH113" s="403">
        <f t="shared" si="256"/>
        <v>0</v>
      </c>
      <c r="HI113" s="403">
        <f t="shared" si="256"/>
        <v>0</v>
      </c>
      <c r="HJ113" s="403">
        <f t="shared" si="256"/>
        <v>0</v>
      </c>
      <c r="HK113" s="403">
        <f t="shared" si="256"/>
        <v>0</v>
      </c>
      <c r="HL113" s="403">
        <f t="shared" si="256"/>
        <v>0</v>
      </c>
      <c r="HM113" s="403">
        <f t="shared" si="256"/>
        <v>1456.194236</v>
      </c>
      <c r="HN113" s="403">
        <f t="shared" si="256"/>
        <v>0</v>
      </c>
      <c r="HO113" s="403">
        <f t="shared" si="256"/>
        <v>0</v>
      </c>
      <c r="HP113" s="403">
        <f t="shared" si="256"/>
        <v>0</v>
      </c>
      <c r="HQ113" s="403">
        <f t="shared" si="256"/>
        <v>0</v>
      </c>
      <c r="HR113" s="403">
        <f t="shared" si="256"/>
        <v>0</v>
      </c>
      <c r="HS113" s="403">
        <f t="shared" si="256"/>
        <v>0</v>
      </c>
      <c r="HT113" s="403">
        <f t="shared" si="256"/>
        <v>0</v>
      </c>
      <c r="HU113" s="403">
        <f t="shared" si="256"/>
        <v>0</v>
      </c>
      <c r="HV113" s="403">
        <f t="shared" si="256"/>
        <v>0</v>
      </c>
      <c r="HW113" s="403">
        <f t="shared" si="256"/>
        <v>0</v>
      </c>
      <c r="HX113" s="403">
        <f t="shared" si="256"/>
        <v>0</v>
      </c>
      <c r="HY113" s="403">
        <f t="shared" si="256"/>
        <v>0</v>
      </c>
      <c r="HZ113" s="403">
        <f t="shared" si="256"/>
        <v>0</v>
      </c>
      <c r="IA113" s="403">
        <f t="shared" si="256"/>
        <v>0</v>
      </c>
      <c r="IB113" s="403">
        <f t="shared" si="256"/>
        <v>0</v>
      </c>
      <c r="IC113" s="403">
        <f t="shared" si="256"/>
        <v>0</v>
      </c>
      <c r="ID113" s="403">
        <f t="shared" si="256"/>
        <v>0</v>
      </c>
      <c r="IE113" s="403">
        <f t="shared" si="256"/>
        <v>0</v>
      </c>
      <c r="IF113" s="403">
        <f t="shared" si="256"/>
        <v>0</v>
      </c>
      <c r="IG113" s="403">
        <f t="shared" si="256"/>
        <v>0</v>
      </c>
      <c r="IH113" s="403">
        <f t="shared" si="256"/>
        <v>0</v>
      </c>
      <c r="II113" s="403">
        <f t="shared" si="256"/>
        <v>0</v>
      </c>
      <c r="IJ113" s="403">
        <f t="shared" si="256"/>
        <v>0</v>
      </c>
      <c r="IK113" s="403">
        <f t="shared" si="256"/>
        <v>0</v>
      </c>
      <c r="IL113" s="403">
        <f t="shared" si="256"/>
        <v>0</v>
      </c>
      <c r="IM113" s="403">
        <f t="shared" si="256"/>
        <v>0</v>
      </c>
      <c r="IN113" s="403">
        <f t="shared" si="256"/>
        <v>0</v>
      </c>
      <c r="IO113" s="403">
        <f t="shared" si="256"/>
        <v>0</v>
      </c>
      <c r="IP113" s="403">
        <f t="shared" si="256"/>
        <v>0</v>
      </c>
      <c r="IQ113" s="403">
        <f t="shared" si="256"/>
        <v>0</v>
      </c>
      <c r="IR113" s="403">
        <f t="shared" si="256"/>
        <v>0</v>
      </c>
      <c r="IS113" s="403">
        <f t="shared" si="256"/>
        <v>0</v>
      </c>
      <c r="IT113" s="403">
        <f t="shared" si="256"/>
        <v>0</v>
      </c>
      <c r="IU113" s="403">
        <f t="shared" si="256"/>
        <v>0</v>
      </c>
      <c r="IV113" s="403">
        <f t="shared" si="256"/>
        <v>0</v>
      </c>
      <c r="IW113" s="403">
        <f t="shared" si="256"/>
        <v>0</v>
      </c>
      <c r="IX113" s="403">
        <f t="shared" si="256"/>
        <v>0</v>
      </c>
      <c r="IY113" s="403">
        <f t="shared" si="256"/>
        <v>0</v>
      </c>
      <c r="IZ113" s="403">
        <f t="shared" si="256"/>
        <v>0</v>
      </c>
      <c r="JA113" s="403">
        <f t="shared" si="256"/>
        <v>0</v>
      </c>
      <c r="JB113" s="403">
        <f t="shared" si="256"/>
        <v>0</v>
      </c>
      <c r="JC113" s="403">
        <f t="shared" si="256"/>
        <v>0</v>
      </c>
      <c r="JD113" s="403"/>
      <c r="JE113" s="403">
        <f t="shared" ref="JE113:LP113" si="257">IF(and($A113-JE$66&gt;=0,$A113-JE$67&lt;0),JE$74,0)</f>
        <v>0</v>
      </c>
      <c r="JF113" s="403">
        <f t="shared" si="257"/>
        <v>680320.7008</v>
      </c>
      <c r="JG113" s="403">
        <f t="shared" si="257"/>
        <v>683005.4258</v>
      </c>
      <c r="JH113" s="403">
        <f t="shared" si="257"/>
        <v>0</v>
      </c>
      <c r="JI113" s="403">
        <f t="shared" si="257"/>
        <v>0</v>
      </c>
      <c r="JJ113" s="403">
        <f t="shared" si="257"/>
        <v>0</v>
      </c>
      <c r="JK113" s="403">
        <f t="shared" si="257"/>
        <v>0</v>
      </c>
      <c r="JL113" s="403">
        <f t="shared" si="257"/>
        <v>0</v>
      </c>
      <c r="JM113" s="403">
        <f t="shared" si="257"/>
        <v>0</v>
      </c>
      <c r="JN113" s="403">
        <f t="shared" si="257"/>
        <v>0</v>
      </c>
      <c r="JO113" s="403">
        <f t="shared" si="257"/>
        <v>0</v>
      </c>
      <c r="JP113" s="403">
        <f t="shared" si="257"/>
        <v>0</v>
      </c>
      <c r="JQ113" s="403">
        <f t="shared" si="257"/>
        <v>0</v>
      </c>
      <c r="JR113" s="403">
        <f t="shared" si="257"/>
        <v>0</v>
      </c>
      <c r="JS113" s="403">
        <f t="shared" si="257"/>
        <v>0</v>
      </c>
      <c r="JT113" s="403">
        <f t="shared" si="257"/>
        <v>0</v>
      </c>
      <c r="JU113" s="403">
        <f t="shared" si="257"/>
        <v>0</v>
      </c>
      <c r="JV113" s="403">
        <f t="shared" si="257"/>
        <v>0</v>
      </c>
      <c r="JW113" s="403">
        <f t="shared" si="257"/>
        <v>0</v>
      </c>
      <c r="JX113" s="403">
        <f t="shared" si="257"/>
        <v>0</v>
      </c>
      <c r="JY113" s="403">
        <f t="shared" si="257"/>
        <v>0</v>
      </c>
      <c r="JZ113" s="403">
        <f t="shared" si="257"/>
        <v>0</v>
      </c>
      <c r="KA113" s="403">
        <f t="shared" si="257"/>
        <v>0</v>
      </c>
      <c r="KB113" s="403">
        <f t="shared" si="257"/>
        <v>0</v>
      </c>
      <c r="KC113" s="403">
        <f t="shared" si="257"/>
        <v>0</v>
      </c>
      <c r="KD113" s="403">
        <f t="shared" si="257"/>
        <v>0</v>
      </c>
      <c r="KE113" s="403">
        <f t="shared" si="257"/>
        <v>0</v>
      </c>
      <c r="KF113" s="403">
        <f t="shared" si="257"/>
        <v>0</v>
      </c>
      <c r="KG113" s="403">
        <f t="shared" si="257"/>
        <v>0</v>
      </c>
      <c r="KH113" s="403">
        <f t="shared" si="257"/>
        <v>0</v>
      </c>
      <c r="KI113" s="403">
        <f t="shared" si="257"/>
        <v>0</v>
      </c>
      <c r="KJ113" s="403">
        <f t="shared" si="257"/>
        <v>0</v>
      </c>
      <c r="KK113" s="403">
        <f t="shared" si="257"/>
        <v>0</v>
      </c>
      <c r="KL113" s="403">
        <f t="shared" si="257"/>
        <v>0</v>
      </c>
      <c r="KM113" s="403">
        <f t="shared" si="257"/>
        <v>0</v>
      </c>
      <c r="KN113" s="403">
        <f t="shared" si="257"/>
        <v>0</v>
      </c>
      <c r="KO113" s="403">
        <f t="shared" si="257"/>
        <v>0</v>
      </c>
      <c r="KP113" s="403">
        <f t="shared" si="257"/>
        <v>0</v>
      </c>
      <c r="KQ113" s="403">
        <f t="shared" si="257"/>
        <v>0</v>
      </c>
      <c r="KR113" s="403">
        <f t="shared" si="257"/>
        <v>0</v>
      </c>
      <c r="KS113" s="403">
        <f t="shared" si="257"/>
        <v>0</v>
      </c>
      <c r="KT113" s="403">
        <f t="shared" si="257"/>
        <v>0</v>
      </c>
      <c r="KU113" s="403">
        <f t="shared" si="257"/>
        <v>0</v>
      </c>
      <c r="KV113" s="403">
        <f t="shared" si="257"/>
        <v>0</v>
      </c>
      <c r="KW113" s="403">
        <f t="shared" si="257"/>
        <v>0</v>
      </c>
      <c r="KX113" s="403">
        <f t="shared" si="257"/>
        <v>0</v>
      </c>
      <c r="KY113" s="403">
        <f t="shared" si="257"/>
        <v>0</v>
      </c>
      <c r="KZ113" s="403">
        <f t="shared" si="257"/>
        <v>0</v>
      </c>
      <c r="LA113" s="403">
        <f t="shared" si="257"/>
        <v>0</v>
      </c>
      <c r="LB113" s="403">
        <f t="shared" si="257"/>
        <v>0</v>
      </c>
      <c r="LC113" s="403">
        <f t="shared" si="257"/>
        <v>0</v>
      </c>
      <c r="LD113" s="403">
        <f t="shared" si="257"/>
        <v>0</v>
      </c>
      <c r="LE113" s="403">
        <f t="shared" si="257"/>
        <v>0</v>
      </c>
      <c r="LF113" s="403">
        <f t="shared" si="257"/>
        <v>0</v>
      </c>
      <c r="LG113" s="403">
        <f t="shared" si="257"/>
        <v>0</v>
      </c>
      <c r="LH113" s="403">
        <f t="shared" si="257"/>
        <v>0</v>
      </c>
      <c r="LI113" s="403">
        <f t="shared" si="257"/>
        <v>0</v>
      </c>
      <c r="LJ113" s="403">
        <f t="shared" si="257"/>
        <v>0</v>
      </c>
      <c r="LK113" s="403">
        <f t="shared" si="257"/>
        <v>0</v>
      </c>
      <c r="LL113" s="403">
        <f t="shared" si="257"/>
        <v>0</v>
      </c>
      <c r="LM113" s="403">
        <f t="shared" si="257"/>
        <v>0</v>
      </c>
      <c r="LN113" s="403">
        <f t="shared" si="257"/>
        <v>0</v>
      </c>
      <c r="LO113" s="403">
        <f t="shared" si="257"/>
        <v>0</v>
      </c>
      <c r="LP113" s="403">
        <f t="shared" si="257"/>
        <v>0</v>
      </c>
    </row>
    <row r="114">
      <c r="A114" s="331" t="str">
        <f t="shared" si="77"/>
        <v>03-2032</v>
      </c>
      <c r="B114" s="346">
        <f t="shared" si="70"/>
        <v>19745655.31</v>
      </c>
      <c r="C114" s="346">
        <f t="shared" si="71"/>
        <v>2.422672277</v>
      </c>
      <c r="D114" s="346"/>
      <c r="E114" s="403">
        <f t="shared" ref="E114:BP114" si="258">IF(and($A114-E$66&gt;=0,$A114-E$67&lt;0),E$74,0)</f>
        <v>0</v>
      </c>
      <c r="F114" s="403">
        <f t="shared" si="258"/>
        <v>0</v>
      </c>
      <c r="G114" s="403">
        <f t="shared" si="258"/>
        <v>0</v>
      </c>
      <c r="H114" s="403">
        <f t="shared" si="258"/>
        <v>0</v>
      </c>
      <c r="I114" s="403">
        <f t="shared" si="258"/>
        <v>0</v>
      </c>
      <c r="J114" s="403">
        <f t="shared" si="258"/>
        <v>0</v>
      </c>
      <c r="K114" s="403">
        <f t="shared" si="258"/>
        <v>0</v>
      </c>
      <c r="L114" s="403">
        <f t="shared" si="258"/>
        <v>0</v>
      </c>
      <c r="M114" s="403">
        <f t="shared" si="258"/>
        <v>0</v>
      </c>
      <c r="N114" s="403">
        <f t="shared" si="258"/>
        <v>0</v>
      </c>
      <c r="O114" s="403">
        <f t="shared" si="258"/>
        <v>0</v>
      </c>
      <c r="P114" s="403">
        <f t="shared" si="258"/>
        <v>0</v>
      </c>
      <c r="Q114" s="403">
        <f t="shared" si="258"/>
        <v>0</v>
      </c>
      <c r="R114" s="403">
        <f t="shared" si="258"/>
        <v>0</v>
      </c>
      <c r="S114" s="403">
        <f t="shared" si="258"/>
        <v>0</v>
      </c>
      <c r="T114" s="403">
        <f t="shared" si="258"/>
        <v>0</v>
      </c>
      <c r="U114" s="403">
        <f t="shared" si="258"/>
        <v>0</v>
      </c>
      <c r="V114" s="403">
        <f t="shared" si="258"/>
        <v>0</v>
      </c>
      <c r="W114" s="403">
        <f t="shared" si="258"/>
        <v>0</v>
      </c>
      <c r="X114" s="403">
        <f t="shared" si="258"/>
        <v>0</v>
      </c>
      <c r="Y114" s="403">
        <f t="shared" si="258"/>
        <v>0</v>
      </c>
      <c r="Z114" s="403">
        <f t="shared" si="258"/>
        <v>0</v>
      </c>
      <c r="AA114" s="403">
        <f t="shared" si="258"/>
        <v>0</v>
      </c>
      <c r="AB114" s="403">
        <f t="shared" si="258"/>
        <v>0</v>
      </c>
      <c r="AC114" s="403">
        <f t="shared" si="258"/>
        <v>0</v>
      </c>
      <c r="AD114" s="403">
        <f t="shared" si="258"/>
        <v>0</v>
      </c>
      <c r="AE114" s="403">
        <f t="shared" si="258"/>
        <v>0</v>
      </c>
      <c r="AF114" s="403">
        <f t="shared" si="258"/>
        <v>0</v>
      </c>
      <c r="AG114" s="403">
        <f t="shared" si="258"/>
        <v>0</v>
      </c>
      <c r="AH114" s="403">
        <f t="shared" si="258"/>
        <v>0</v>
      </c>
      <c r="AI114" s="403">
        <f t="shared" si="258"/>
        <v>0</v>
      </c>
      <c r="AJ114" s="403">
        <f t="shared" si="258"/>
        <v>0</v>
      </c>
      <c r="AK114" s="403">
        <f t="shared" si="258"/>
        <v>0</v>
      </c>
      <c r="AL114" s="403">
        <f t="shared" si="258"/>
        <v>0</v>
      </c>
      <c r="AM114" s="403">
        <f t="shared" si="258"/>
        <v>0</v>
      </c>
      <c r="AN114" s="403">
        <f t="shared" si="258"/>
        <v>0</v>
      </c>
      <c r="AO114" s="403">
        <f t="shared" si="258"/>
        <v>0</v>
      </c>
      <c r="AP114" s="403">
        <f t="shared" si="258"/>
        <v>0</v>
      </c>
      <c r="AQ114" s="403">
        <f t="shared" si="258"/>
        <v>0</v>
      </c>
      <c r="AR114" s="403">
        <f t="shared" si="258"/>
        <v>0</v>
      </c>
      <c r="AS114" s="403">
        <f t="shared" si="258"/>
        <v>0</v>
      </c>
      <c r="AT114" s="403">
        <f t="shared" si="258"/>
        <v>0</v>
      </c>
      <c r="AU114" s="403">
        <f t="shared" si="258"/>
        <v>0</v>
      </c>
      <c r="AV114" s="403">
        <f t="shared" si="258"/>
        <v>0</v>
      </c>
      <c r="AW114" s="403">
        <f t="shared" si="258"/>
        <v>0</v>
      </c>
      <c r="AX114" s="403">
        <f t="shared" si="258"/>
        <v>0</v>
      </c>
      <c r="AY114" s="403">
        <f t="shared" si="258"/>
        <v>0</v>
      </c>
      <c r="AZ114" s="403">
        <f t="shared" si="258"/>
        <v>0</v>
      </c>
      <c r="BA114" s="403">
        <f t="shared" si="258"/>
        <v>0</v>
      </c>
      <c r="BB114" s="403">
        <f t="shared" si="258"/>
        <v>0</v>
      </c>
      <c r="BC114" s="403">
        <f t="shared" si="258"/>
        <v>108292.85</v>
      </c>
      <c r="BD114" s="403">
        <f t="shared" si="258"/>
        <v>238900</v>
      </c>
      <c r="BE114" s="403">
        <f t="shared" si="258"/>
        <v>101455.9</v>
      </c>
      <c r="BF114" s="403">
        <f t="shared" si="258"/>
        <v>23511.76</v>
      </c>
      <c r="BG114" s="403">
        <f t="shared" si="258"/>
        <v>20008.84</v>
      </c>
      <c r="BH114" s="403">
        <f t="shared" si="258"/>
        <v>77858.98</v>
      </c>
      <c r="BI114" s="403">
        <f t="shared" si="258"/>
        <v>45000</v>
      </c>
      <c r="BJ114" s="403">
        <f t="shared" si="258"/>
        <v>124565</v>
      </c>
      <c r="BK114" s="403">
        <f t="shared" si="258"/>
        <v>25000</v>
      </c>
      <c r="BL114" s="403">
        <f t="shared" si="258"/>
        <v>29885</v>
      </c>
      <c r="BM114" s="403">
        <f t="shared" si="258"/>
        <v>33809.25</v>
      </c>
      <c r="BN114" s="403">
        <f t="shared" si="258"/>
        <v>10969.85</v>
      </c>
      <c r="BO114" s="403">
        <f t="shared" si="258"/>
        <v>77861.76</v>
      </c>
      <c r="BP114" s="403">
        <f t="shared" si="258"/>
        <v>10058</v>
      </c>
      <c r="BQ114" s="403"/>
      <c r="BR114" s="403">
        <f t="shared" ref="BR114:EC114" si="259">IF(and($A114-BR$66&gt;=0,$A114-BR$67&lt;0),BR$74,0)</f>
        <v>0</v>
      </c>
      <c r="BS114" s="403">
        <f t="shared" si="259"/>
        <v>0</v>
      </c>
      <c r="BT114" s="403">
        <f t="shared" si="259"/>
        <v>0</v>
      </c>
      <c r="BU114" s="403">
        <f t="shared" si="259"/>
        <v>0</v>
      </c>
      <c r="BV114" s="403">
        <f t="shared" si="259"/>
        <v>0</v>
      </c>
      <c r="BW114" s="403">
        <f t="shared" si="259"/>
        <v>0</v>
      </c>
      <c r="BX114" s="403">
        <f t="shared" si="259"/>
        <v>0</v>
      </c>
      <c r="BY114" s="403">
        <f t="shared" si="259"/>
        <v>212555.7791</v>
      </c>
      <c r="BZ114" s="403">
        <f t="shared" si="259"/>
        <v>198044.1868</v>
      </c>
      <c r="CA114" s="403">
        <f t="shared" si="259"/>
        <v>745030.763</v>
      </c>
      <c r="CB114" s="403">
        <f t="shared" si="259"/>
        <v>0</v>
      </c>
      <c r="CC114" s="403">
        <f t="shared" si="259"/>
        <v>0</v>
      </c>
      <c r="CD114" s="403">
        <f t="shared" si="259"/>
        <v>200215.6501</v>
      </c>
      <c r="CE114" s="403">
        <f t="shared" si="259"/>
        <v>0</v>
      </c>
      <c r="CF114" s="403">
        <f t="shared" si="259"/>
        <v>0</v>
      </c>
      <c r="CG114" s="403">
        <f t="shared" si="259"/>
        <v>399989.3894</v>
      </c>
      <c r="CH114" s="403">
        <f t="shared" si="259"/>
        <v>0</v>
      </c>
      <c r="CI114" s="403">
        <f t="shared" si="259"/>
        <v>584290.4925</v>
      </c>
      <c r="CJ114" s="403">
        <f t="shared" si="259"/>
        <v>359514.8333</v>
      </c>
      <c r="CK114" s="403">
        <f t="shared" si="259"/>
        <v>405822.1182</v>
      </c>
      <c r="CL114" s="403">
        <f t="shared" si="259"/>
        <v>0</v>
      </c>
      <c r="CM114" s="403">
        <f t="shared" si="259"/>
        <v>0</v>
      </c>
      <c r="CN114" s="403">
        <f t="shared" si="259"/>
        <v>352213.1526</v>
      </c>
      <c r="CO114" s="403">
        <f t="shared" si="259"/>
        <v>306794.8068</v>
      </c>
      <c r="CP114" s="403">
        <f t="shared" si="259"/>
        <v>0</v>
      </c>
      <c r="CQ114" s="403">
        <f t="shared" si="259"/>
        <v>452743.1592</v>
      </c>
      <c r="CR114" s="403">
        <f t="shared" si="259"/>
        <v>966145.1792</v>
      </c>
      <c r="CS114" s="403">
        <f t="shared" si="259"/>
        <v>237451.2097</v>
      </c>
      <c r="CT114" s="403">
        <f t="shared" si="259"/>
        <v>244994.6872</v>
      </c>
      <c r="CU114" s="403">
        <f t="shared" si="259"/>
        <v>32821.77735</v>
      </c>
      <c r="CV114" s="403">
        <f t="shared" si="259"/>
        <v>334742.8202</v>
      </c>
      <c r="CW114" s="403">
        <f t="shared" si="259"/>
        <v>50829.27688</v>
      </c>
      <c r="CX114" s="403">
        <f t="shared" si="259"/>
        <v>516845.2919</v>
      </c>
      <c r="CY114" s="403">
        <f t="shared" si="259"/>
        <v>10059.25349</v>
      </c>
      <c r="CZ114" s="403">
        <f t="shared" si="259"/>
        <v>295307.771</v>
      </c>
      <c r="DA114" s="403">
        <f t="shared" si="259"/>
        <v>456444.568</v>
      </c>
      <c r="DB114" s="403">
        <f t="shared" si="259"/>
        <v>312484.9938</v>
      </c>
      <c r="DC114" s="403">
        <f t="shared" si="259"/>
        <v>124834.8732</v>
      </c>
      <c r="DD114" s="403">
        <f t="shared" si="259"/>
        <v>318680.1613</v>
      </c>
      <c r="DE114" s="403">
        <f t="shared" si="259"/>
        <v>422954.65</v>
      </c>
      <c r="DF114" s="403">
        <f t="shared" si="259"/>
        <v>487499.5485</v>
      </c>
      <c r="DG114" s="403">
        <f t="shared" si="259"/>
        <v>569448.5124</v>
      </c>
      <c r="DH114" s="403">
        <f t="shared" si="259"/>
        <v>205904.0775</v>
      </c>
      <c r="DI114" s="403">
        <f t="shared" si="259"/>
        <v>196902.4434</v>
      </c>
      <c r="DJ114" s="403">
        <f t="shared" si="259"/>
        <v>56011.09095</v>
      </c>
      <c r="DK114" s="403">
        <f t="shared" si="259"/>
        <v>345333.8323</v>
      </c>
      <c r="DL114" s="403">
        <f t="shared" si="259"/>
        <v>460006.4029</v>
      </c>
      <c r="DM114" s="403">
        <f t="shared" si="259"/>
        <v>94866.3362</v>
      </c>
      <c r="DN114" s="403">
        <f t="shared" si="259"/>
        <v>183325.8535</v>
      </c>
      <c r="DO114" s="403">
        <f t="shared" si="259"/>
        <v>711690.6366</v>
      </c>
      <c r="DP114" s="403">
        <f t="shared" si="259"/>
        <v>0</v>
      </c>
      <c r="DQ114" s="403">
        <f t="shared" si="259"/>
        <v>0</v>
      </c>
      <c r="DR114" s="403">
        <f t="shared" si="259"/>
        <v>0</v>
      </c>
      <c r="DS114" s="403">
        <f t="shared" si="259"/>
        <v>0</v>
      </c>
      <c r="DT114" s="403">
        <f t="shared" si="259"/>
        <v>0</v>
      </c>
      <c r="DU114" s="403">
        <f t="shared" si="259"/>
        <v>0</v>
      </c>
      <c r="DV114" s="403">
        <f t="shared" si="259"/>
        <v>0</v>
      </c>
      <c r="DW114" s="403">
        <f t="shared" si="259"/>
        <v>0</v>
      </c>
      <c r="DX114" s="403">
        <f t="shared" si="259"/>
        <v>0</v>
      </c>
      <c r="DY114" s="403">
        <f t="shared" si="259"/>
        <v>0</v>
      </c>
      <c r="DZ114" s="403">
        <f t="shared" si="259"/>
        <v>0</v>
      </c>
      <c r="EA114" s="403">
        <f t="shared" si="259"/>
        <v>0</v>
      </c>
      <c r="EB114" s="403">
        <f t="shared" si="259"/>
        <v>0</v>
      </c>
      <c r="EC114" s="403">
        <f t="shared" si="259"/>
        <v>0</v>
      </c>
      <c r="EE114" s="403">
        <f t="shared" ref="EE114:GP114" si="260">IF(and($A114-EE$66&gt;=0,$A114-EE$67&lt;0),EE$74,0)</f>
        <v>537602.8319</v>
      </c>
      <c r="EF114" s="403">
        <f t="shared" si="260"/>
        <v>0</v>
      </c>
      <c r="EG114" s="403">
        <f t="shared" si="260"/>
        <v>0</v>
      </c>
      <c r="EH114" s="403">
        <f t="shared" si="260"/>
        <v>0</v>
      </c>
      <c r="EI114" s="403">
        <f t="shared" si="260"/>
        <v>296164.2291</v>
      </c>
      <c r="EJ114" s="403">
        <f t="shared" si="260"/>
        <v>267719.2721</v>
      </c>
      <c r="EK114" s="403">
        <f t="shared" si="260"/>
        <v>348882.0069</v>
      </c>
      <c r="EL114" s="403">
        <f t="shared" si="260"/>
        <v>0</v>
      </c>
      <c r="EM114" s="403">
        <f t="shared" si="260"/>
        <v>0</v>
      </c>
      <c r="EN114" s="403">
        <f t="shared" si="260"/>
        <v>0</v>
      </c>
      <c r="EO114" s="403">
        <f t="shared" si="260"/>
        <v>0</v>
      </c>
      <c r="EP114" s="403">
        <f t="shared" si="260"/>
        <v>220302.8173</v>
      </c>
      <c r="EQ114" s="403">
        <f t="shared" si="260"/>
        <v>0</v>
      </c>
      <c r="ER114" s="403">
        <f t="shared" si="260"/>
        <v>463470.7479</v>
      </c>
      <c r="ES114" s="403">
        <f t="shared" si="260"/>
        <v>562557.9206</v>
      </c>
      <c r="ET114" s="403">
        <f t="shared" si="260"/>
        <v>0</v>
      </c>
      <c r="EU114" s="403">
        <f t="shared" si="260"/>
        <v>549077.8977</v>
      </c>
      <c r="EV114" s="403">
        <f t="shared" si="260"/>
        <v>0</v>
      </c>
      <c r="EW114" s="403">
        <f t="shared" si="260"/>
        <v>0</v>
      </c>
      <c r="EX114" s="403">
        <f t="shared" si="260"/>
        <v>0</v>
      </c>
      <c r="EY114" s="403">
        <f t="shared" si="260"/>
        <v>198902.7654</v>
      </c>
      <c r="EZ114" s="403">
        <f t="shared" si="260"/>
        <v>0</v>
      </c>
      <c r="FA114" s="403">
        <f t="shared" si="260"/>
        <v>0</v>
      </c>
      <c r="FB114" s="403">
        <f t="shared" si="260"/>
        <v>0</v>
      </c>
      <c r="FC114" s="403">
        <f t="shared" si="260"/>
        <v>708142.0917</v>
      </c>
      <c r="FD114" s="403">
        <f t="shared" si="260"/>
        <v>0</v>
      </c>
      <c r="FE114" s="403">
        <f t="shared" si="260"/>
        <v>0</v>
      </c>
      <c r="FF114" s="403">
        <f t="shared" si="260"/>
        <v>0</v>
      </c>
      <c r="FG114" s="403">
        <f t="shared" si="260"/>
        <v>0</v>
      </c>
      <c r="FH114" s="403">
        <f t="shared" si="260"/>
        <v>0</v>
      </c>
      <c r="FI114" s="403">
        <f t="shared" si="260"/>
        <v>0</v>
      </c>
      <c r="FJ114" s="403">
        <f t="shared" si="260"/>
        <v>0</v>
      </c>
      <c r="FK114" s="403">
        <f t="shared" si="260"/>
        <v>0</v>
      </c>
      <c r="FL114" s="403">
        <f t="shared" si="260"/>
        <v>0</v>
      </c>
      <c r="FM114" s="403">
        <f t="shared" si="260"/>
        <v>0</v>
      </c>
      <c r="FN114" s="403">
        <f t="shared" si="260"/>
        <v>0</v>
      </c>
      <c r="FO114" s="403">
        <f t="shared" si="260"/>
        <v>0</v>
      </c>
      <c r="FP114" s="403">
        <f t="shared" si="260"/>
        <v>0</v>
      </c>
      <c r="FQ114" s="403">
        <f t="shared" si="260"/>
        <v>0</v>
      </c>
      <c r="FR114" s="403">
        <f t="shared" si="260"/>
        <v>0</v>
      </c>
      <c r="FS114" s="403">
        <f t="shared" si="260"/>
        <v>0</v>
      </c>
      <c r="FT114" s="403">
        <f t="shared" si="260"/>
        <v>0</v>
      </c>
      <c r="FU114" s="403">
        <f t="shared" si="260"/>
        <v>0</v>
      </c>
      <c r="FV114" s="403">
        <f t="shared" si="260"/>
        <v>0</v>
      </c>
      <c r="FW114" s="403">
        <f t="shared" si="260"/>
        <v>0</v>
      </c>
      <c r="FX114" s="403">
        <f t="shared" si="260"/>
        <v>0</v>
      </c>
      <c r="FY114" s="403">
        <f t="shared" si="260"/>
        <v>0</v>
      </c>
      <c r="FZ114" s="403">
        <f t="shared" si="260"/>
        <v>0</v>
      </c>
      <c r="GA114" s="403">
        <f t="shared" si="260"/>
        <v>0</v>
      </c>
      <c r="GB114" s="403">
        <f t="shared" si="260"/>
        <v>0</v>
      </c>
      <c r="GC114" s="403">
        <f t="shared" si="260"/>
        <v>0</v>
      </c>
      <c r="GD114" s="403">
        <f t="shared" si="260"/>
        <v>0</v>
      </c>
      <c r="GE114" s="403">
        <f t="shared" si="260"/>
        <v>0</v>
      </c>
      <c r="GF114" s="403">
        <f t="shared" si="260"/>
        <v>0</v>
      </c>
      <c r="GG114" s="403">
        <f t="shared" si="260"/>
        <v>0</v>
      </c>
      <c r="GH114" s="403">
        <f t="shared" si="260"/>
        <v>0</v>
      </c>
      <c r="GI114" s="403">
        <f t="shared" si="260"/>
        <v>0</v>
      </c>
      <c r="GJ114" s="403">
        <f t="shared" si="260"/>
        <v>0</v>
      </c>
      <c r="GK114" s="403">
        <f t="shared" si="260"/>
        <v>0</v>
      </c>
      <c r="GL114" s="403">
        <f t="shared" si="260"/>
        <v>0</v>
      </c>
      <c r="GM114" s="403">
        <f t="shared" si="260"/>
        <v>0</v>
      </c>
      <c r="GN114" s="403">
        <f t="shared" si="260"/>
        <v>0</v>
      </c>
      <c r="GO114" s="403">
        <f t="shared" si="260"/>
        <v>0</v>
      </c>
      <c r="GP114" s="403">
        <f t="shared" si="260"/>
        <v>0</v>
      </c>
      <c r="GQ114" s="403"/>
      <c r="GR114" s="403">
        <f t="shared" ref="GR114:JC114" si="261">IF(and($A114-GR$66&gt;=0,$A114-GR$67&lt;0),GR$74,0)</f>
        <v>0</v>
      </c>
      <c r="GS114" s="403">
        <f t="shared" si="261"/>
        <v>0</v>
      </c>
      <c r="GT114" s="403">
        <f t="shared" si="261"/>
        <v>0</v>
      </c>
      <c r="GU114" s="403">
        <f t="shared" si="261"/>
        <v>0</v>
      </c>
      <c r="GV114" s="403">
        <f t="shared" si="261"/>
        <v>0</v>
      </c>
      <c r="GW114" s="403">
        <f t="shared" si="261"/>
        <v>0</v>
      </c>
      <c r="GX114" s="403">
        <f t="shared" si="261"/>
        <v>0</v>
      </c>
      <c r="GY114" s="403">
        <f t="shared" si="261"/>
        <v>0</v>
      </c>
      <c r="GZ114" s="403">
        <f t="shared" si="261"/>
        <v>0</v>
      </c>
      <c r="HA114" s="403">
        <f t="shared" si="261"/>
        <v>0</v>
      </c>
      <c r="HB114" s="403">
        <f t="shared" si="261"/>
        <v>775736.8332</v>
      </c>
      <c r="HC114" s="403">
        <f t="shared" si="261"/>
        <v>0</v>
      </c>
      <c r="HD114" s="403">
        <f t="shared" si="261"/>
        <v>0</v>
      </c>
      <c r="HE114" s="403">
        <f t="shared" si="261"/>
        <v>0</v>
      </c>
      <c r="HF114" s="403">
        <f t="shared" si="261"/>
        <v>0</v>
      </c>
      <c r="HG114" s="403">
        <f t="shared" si="261"/>
        <v>0</v>
      </c>
      <c r="HH114" s="403">
        <f t="shared" si="261"/>
        <v>0</v>
      </c>
      <c r="HI114" s="403">
        <f t="shared" si="261"/>
        <v>0</v>
      </c>
      <c r="HJ114" s="403">
        <f t="shared" si="261"/>
        <v>0</v>
      </c>
      <c r="HK114" s="403">
        <f t="shared" si="261"/>
        <v>0</v>
      </c>
      <c r="HL114" s="403">
        <f t="shared" si="261"/>
        <v>0</v>
      </c>
      <c r="HM114" s="403">
        <f t="shared" si="261"/>
        <v>1456.194236</v>
      </c>
      <c r="HN114" s="403">
        <f t="shared" si="261"/>
        <v>0</v>
      </c>
      <c r="HO114" s="403">
        <f t="shared" si="261"/>
        <v>0</v>
      </c>
      <c r="HP114" s="403">
        <f t="shared" si="261"/>
        <v>0</v>
      </c>
      <c r="HQ114" s="403">
        <f t="shared" si="261"/>
        <v>0</v>
      </c>
      <c r="HR114" s="403">
        <f t="shared" si="261"/>
        <v>0</v>
      </c>
      <c r="HS114" s="403">
        <f t="shared" si="261"/>
        <v>0</v>
      </c>
      <c r="HT114" s="403">
        <f t="shared" si="261"/>
        <v>0</v>
      </c>
      <c r="HU114" s="403">
        <f t="shared" si="261"/>
        <v>0</v>
      </c>
      <c r="HV114" s="403">
        <f t="shared" si="261"/>
        <v>0</v>
      </c>
      <c r="HW114" s="403">
        <f t="shared" si="261"/>
        <v>0</v>
      </c>
      <c r="HX114" s="403">
        <f t="shared" si="261"/>
        <v>0</v>
      </c>
      <c r="HY114" s="403">
        <f t="shared" si="261"/>
        <v>0</v>
      </c>
      <c r="HZ114" s="403">
        <f t="shared" si="261"/>
        <v>0</v>
      </c>
      <c r="IA114" s="403">
        <f t="shared" si="261"/>
        <v>0</v>
      </c>
      <c r="IB114" s="403">
        <f t="shared" si="261"/>
        <v>0</v>
      </c>
      <c r="IC114" s="403">
        <f t="shared" si="261"/>
        <v>0</v>
      </c>
      <c r="ID114" s="403">
        <f t="shared" si="261"/>
        <v>0</v>
      </c>
      <c r="IE114" s="403">
        <f t="shared" si="261"/>
        <v>0</v>
      </c>
      <c r="IF114" s="403">
        <f t="shared" si="261"/>
        <v>0</v>
      </c>
      <c r="IG114" s="403">
        <f t="shared" si="261"/>
        <v>0</v>
      </c>
      <c r="IH114" s="403">
        <f t="shared" si="261"/>
        <v>0</v>
      </c>
      <c r="II114" s="403">
        <f t="shared" si="261"/>
        <v>0</v>
      </c>
      <c r="IJ114" s="403">
        <f t="shared" si="261"/>
        <v>0</v>
      </c>
      <c r="IK114" s="403">
        <f t="shared" si="261"/>
        <v>0</v>
      </c>
      <c r="IL114" s="403">
        <f t="shared" si="261"/>
        <v>0</v>
      </c>
      <c r="IM114" s="403">
        <f t="shared" si="261"/>
        <v>0</v>
      </c>
      <c r="IN114" s="403">
        <f t="shared" si="261"/>
        <v>0</v>
      </c>
      <c r="IO114" s="403">
        <f t="shared" si="261"/>
        <v>0</v>
      </c>
      <c r="IP114" s="403">
        <f t="shared" si="261"/>
        <v>0</v>
      </c>
      <c r="IQ114" s="403">
        <f t="shared" si="261"/>
        <v>0</v>
      </c>
      <c r="IR114" s="403">
        <f t="shared" si="261"/>
        <v>0</v>
      </c>
      <c r="IS114" s="403">
        <f t="shared" si="261"/>
        <v>0</v>
      </c>
      <c r="IT114" s="403">
        <f t="shared" si="261"/>
        <v>0</v>
      </c>
      <c r="IU114" s="403">
        <f t="shared" si="261"/>
        <v>0</v>
      </c>
      <c r="IV114" s="403">
        <f t="shared" si="261"/>
        <v>0</v>
      </c>
      <c r="IW114" s="403">
        <f t="shared" si="261"/>
        <v>0</v>
      </c>
      <c r="IX114" s="403">
        <f t="shared" si="261"/>
        <v>0</v>
      </c>
      <c r="IY114" s="403">
        <f t="shared" si="261"/>
        <v>0</v>
      </c>
      <c r="IZ114" s="403">
        <f t="shared" si="261"/>
        <v>0</v>
      </c>
      <c r="JA114" s="403">
        <f t="shared" si="261"/>
        <v>0</v>
      </c>
      <c r="JB114" s="403">
        <f t="shared" si="261"/>
        <v>0</v>
      </c>
      <c r="JC114" s="403">
        <f t="shared" si="261"/>
        <v>0</v>
      </c>
      <c r="JD114" s="403"/>
      <c r="JE114" s="403">
        <f t="shared" ref="JE114:LP114" si="262">IF(and($A114-JE$66&gt;=0,$A114-JE$67&lt;0),JE$74,0)</f>
        <v>0</v>
      </c>
      <c r="JF114" s="403">
        <f t="shared" si="262"/>
        <v>680320.7008</v>
      </c>
      <c r="JG114" s="403">
        <f t="shared" si="262"/>
        <v>683005.4258</v>
      </c>
      <c r="JH114" s="403">
        <f t="shared" si="262"/>
        <v>672336.8079</v>
      </c>
      <c r="JI114" s="403">
        <f t="shared" si="262"/>
        <v>0</v>
      </c>
      <c r="JJ114" s="403">
        <f t="shared" si="262"/>
        <v>0</v>
      </c>
      <c r="JK114" s="403">
        <f t="shared" si="262"/>
        <v>0</v>
      </c>
      <c r="JL114" s="403">
        <f t="shared" si="262"/>
        <v>0</v>
      </c>
      <c r="JM114" s="403">
        <f t="shared" si="262"/>
        <v>0</v>
      </c>
      <c r="JN114" s="403">
        <f t="shared" si="262"/>
        <v>0</v>
      </c>
      <c r="JO114" s="403">
        <f t="shared" si="262"/>
        <v>0</v>
      </c>
      <c r="JP114" s="403">
        <f t="shared" si="262"/>
        <v>0</v>
      </c>
      <c r="JQ114" s="403">
        <f t="shared" si="262"/>
        <v>0</v>
      </c>
      <c r="JR114" s="403">
        <f t="shared" si="262"/>
        <v>0</v>
      </c>
      <c r="JS114" s="403">
        <f t="shared" si="262"/>
        <v>0</v>
      </c>
      <c r="JT114" s="403">
        <f t="shared" si="262"/>
        <v>0</v>
      </c>
      <c r="JU114" s="403">
        <f t="shared" si="262"/>
        <v>0</v>
      </c>
      <c r="JV114" s="403">
        <f t="shared" si="262"/>
        <v>0</v>
      </c>
      <c r="JW114" s="403">
        <f t="shared" si="262"/>
        <v>0</v>
      </c>
      <c r="JX114" s="403">
        <f t="shared" si="262"/>
        <v>0</v>
      </c>
      <c r="JY114" s="403">
        <f t="shared" si="262"/>
        <v>0</v>
      </c>
      <c r="JZ114" s="403">
        <f t="shared" si="262"/>
        <v>0</v>
      </c>
      <c r="KA114" s="403">
        <f t="shared" si="262"/>
        <v>0</v>
      </c>
      <c r="KB114" s="403">
        <f t="shared" si="262"/>
        <v>0</v>
      </c>
      <c r="KC114" s="403">
        <f t="shared" si="262"/>
        <v>0</v>
      </c>
      <c r="KD114" s="403">
        <f t="shared" si="262"/>
        <v>0</v>
      </c>
      <c r="KE114" s="403">
        <f t="shared" si="262"/>
        <v>0</v>
      </c>
      <c r="KF114" s="403">
        <f t="shared" si="262"/>
        <v>0</v>
      </c>
      <c r="KG114" s="403">
        <f t="shared" si="262"/>
        <v>0</v>
      </c>
      <c r="KH114" s="403">
        <f t="shared" si="262"/>
        <v>0</v>
      </c>
      <c r="KI114" s="403">
        <f t="shared" si="262"/>
        <v>0</v>
      </c>
      <c r="KJ114" s="403">
        <f t="shared" si="262"/>
        <v>0</v>
      </c>
      <c r="KK114" s="403">
        <f t="shared" si="262"/>
        <v>0</v>
      </c>
      <c r="KL114" s="403">
        <f t="shared" si="262"/>
        <v>0</v>
      </c>
      <c r="KM114" s="403">
        <f t="shared" si="262"/>
        <v>0</v>
      </c>
      <c r="KN114" s="403">
        <f t="shared" si="262"/>
        <v>0</v>
      </c>
      <c r="KO114" s="403">
        <f t="shared" si="262"/>
        <v>0</v>
      </c>
      <c r="KP114" s="403">
        <f t="shared" si="262"/>
        <v>0</v>
      </c>
      <c r="KQ114" s="403">
        <f t="shared" si="262"/>
        <v>0</v>
      </c>
      <c r="KR114" s="403">
        <f t="shared" si="262"/>
        <v>0</v>
      </c>
      <c r="KS114" s="403">
        <f t="shared" si="262"/>
        <v>0</v>
      </c>
      <c r="KT114" s="403">
        <f t="shared" si="262"/>
        <v>0</v>
      </c>
      <c r="KU114" s="403">
        <f t="shared" si="262"/>
        <v>0</v>
      </c>
      <c r="KV114" s="403">
        <f t="shared" si="262"/>
        <v>0</v>
      </c>
      <c r="KW114" s="403">
        <f t="shared" si="262"/>
        <v>0</v>
      </c>
      <c r="KX114" s="403">
        <f t="shared" si="262"/>
        <v>0</v>
      </c>
      <c r="KY114" s="403">
        <f t="shared" si="262"/>
        <v>0</v>
      </c>
      <c r="KZ114" s="403">
        <f t="shared" si="262"/>
        <v>0</v>
      </c>
      <c r="LA114" s="403">
        <f t="shared" si="262"/>
        <v>0</v>
      </c>
      <c r="LB114" s="403">
        <f t="shared" si="262"/>
        <v>0</v>
      </c>
      <c r="LC114" s="403">
        <f t="shared" si="262"/>
        <v>0</v>
      </c>
      <c r="LD114" s="403">
        <f t="shared" si="262"/>
        <v>0</v>
      </c>
      <c r="LE114" s="403">
        <f t="shared" si="262"/>
        <v>0</v>
      </c>
      <c r="LF114" s="403">
        <f t="shared" si="262"/>
        <v>0</v>
      </c>
      <c r="LG114" s="403">
        <f t="shared" si="262"/>
        <v>0</v>
      </c>
      <c r="LH114" s="403">
        <f t="shared" si="262"/>
        <v>0</v>
      </c>
      <c r="LI114" s="403">
        <f t="shared" si="262"/>
        <v>0</v>
      </c>
      <c r="LJ114" s="403">
        <f t="shared" si="262"/>
        <v>0</v>
      </c>
      <c r="LK114" s="403">
        <f t="shared" si="262"/>
        <v>0</v>
      </c>
      <c r="LL114" s="403">
        <f t="shared" si="262"/>
        <v>0</v>
      </c>
      <c r="LM114" s="403">
        <f t="shared" si="262"/>
        <v>0</v>
      </c>
      <c r="LN114" s="403">
        <f t="shared" si="262"/>
        <v>0</v>
      </c>
      <c r="LO114" s="403">
        <f t="shared" si="262"/>
        <v>0</v>
      </c>
      <c r="LP114" s="403">
        <f t="shared" si="262"/>
        <v>0</v>
      </c>
    </row>
    <row r="115">
      <c r="A115" s="331" t="str">
        <f t="shared" si="77"/>
        <v>06-2032</v>
      </c>
      <c r="B115" s="346">
        <f t="shared" si="70"/>
        <v>19756340.69</v>
      </c>
      <c r="C115" s="346">
        <f t="shared" si="71"/>
        <v>2.423983307</v>
      </c>
      <c r="D115" s="346"/>
      <c r="E115" s="403">
        <f t="shared" ref="E115:BP115" si="263">IF(and($A115-E$66&gt;=0,$A115-E$67&lt;0),E$74,0)</f>
        <v>0</v>
      </c>
      <c r="F115" s="403">
        <f t="shared" si="263"/>
        <v>0</v>
      </c>
      <c r="G115" s="403">
        <f t="shared" si="263"/>
        <v>0</v>
      </c>
      <c r="H115" s="403">
        <f t="shared" si="263"/>
        <v>0</v>
      </c>
      <c r="I115" s="403">
        <f t="shared" si="263"/>
        <v>0</v>
      </c>
      <c r="J115" s="403">
        <f t="shared" si="263"/>
        <v>0</v>
      </c>
      <c r="K115" s="403">
        <f t="shared" si="263"/>
        <v>0</v>
      </c>
      <c r="L115" s="403">
        <f t="shared" si="263"/>
        <v>0</v>
      </c>
      <c r="M115" s="403">
        <f t="shared" si="263"/>
        <v>0</v>
      </c>
      <c r="N115" s="403">
        <f t="shared" si="263"/>
        <v>0</v>
      </c>
      <c r="O115" s="403">
        <f t="shared" si="263"/>
        <v>0</v>
      </c>
      <c r="P115" s="403">
        <f t="shared" si="263"/>
        <v>0</v>
      </c>
      <c r="Q115" s="403">
        <f t="shared" si="263"/>
        <v>0</v>
      </c>
      <c r="R115" s="403">
        <f t="shared" si="263"/>
        <v>0</v>
      </c>
      <c r="S115" s="403">
        <f t="shared" si="263"/>
        <v>0</v>
      </c>
      <c r="T115" s="403">
        <f t="shared" si="263"/>
        <v>0</v>
      </c>
      <c r="U115" s="403">
        <f t="shared" si="263"/>
        <v>0</v>
      </c>
      <c r="V115" s="403">
        <f t="shared" si="263"/>
        <v>0</v>
      </c>
      <c r="W115" s="403">
        <f t="shared" si="263"/>
        <v>0</v>
      </c>
      <c r="X115" s="403">
        <f t="shared" si="263"/>
        <v>0</v>
      </c>
      <c r="Y115" s="403">
        <f t="shared" si="263"/>
        <v>0</v>
      </c>
      <c r="Z115" s="403">
        <f t="shared" si="263"/>
        <v>0</v>
      </c>
      <c r="AA115" s="403">
        <f t="shared" si="263"/>
        <v>0</v>
      </c>
      <c r="AB115" s="403">
        <f t="shared" si="263"/>
        <v>0</v>
      </c>
      <c r="AC115" s="403">
        <f t="shared" si="263"/>
        <v>0</v>
      </c>
      <c r="AD115" s="403">
        <f t="shared" si="263"/>
        <v>0</v>
      </c>
      <c r="AE115" s="403">
        <f t="shared" si="263"/>
        <v>0</v>
      </c>
      <c r="AF115" s="403">
        <f t="shared" si="263"/>
        <v>0</v>
      </c>
      <c r="AG115" s="403">
        <f t="shared" si="263"/>
        <v>0</v>
      </c>
      <c r="AH115" s="403">
        <f t="shared" si="263"/>
        <v>0</v>
      </c>
      <c r="AI115" s="403">
        <f t="shared" si="263"/>
        <v>0</v>
      </c>
      <c r="AJ115" s="403">
        <f t="shared" si="263"/>
        <v>0</v>
      </c>
      <c r="AK115" s="403">
        <f t="shared" si="263"/>
        <v>0</v>
      </c>
      <c r="AL115" s="403">
        <f t="shared" si="263"/>
        <v>0</v>
      </c>
      <c r="AM115" s="403">
        <f t="shared" si="263"/>
        <v>0</v>
      </c>
      <c r="AN115" s="403">
        <f t="shared" si="263"/>
        <v>0</v>
      </c>
      <c r="AO115" s="403">
        <f t="shared" si="263"/>
        <v>0</v>
      </c>
      <c r="AP115" s="403">
        <f t="shared" si="263"/>
        <v>0</v>
      </c>
      <c r="AQ115" s="403">
        <f t="shared" si="263"/>
        <v>0</v>
      </c>
      <c r="AR115" s="403">
        <f t="shared" si="263"/>
        <v>0</v>
      </c>
      <c r="AS115" s="403">
        <f t="shared" si="263"/>
        <v>0</v>
      </c>
      <c r="AT115" s="403">
        <f t="shared" si="263"/>
        <v>0</v>
      </c>
      <c r="AU115" s="403">
        <f t="shared" si="263"/>
        <v>0</v>
      </c>
      <c r="AV115" s="403">
        <f t="shared" si="263"/>
        <v>0</v>
      </c>
      <c r="AW115" s="403">
        <f t="shared" si="263"/>
        <v>0</v>
      </c>
      <c r="AX115" s="403">
        <f t="shared" si="263"/>
        <v>0</v>
      </c>
      <c r="AY115" s="403">
        <f t="shared" si="263"/>
        <v>0</v>
      </c>
      <c r="AZ115" s="403">
        <f t="shared" si="263"/>
        <v>0</v>
      </c>
      <c r="BA115" s="403">
        <f t="shared" si="263"/>
        <v>0</v>
      </c>
      <c r="BB115" s="403">
        <f t="shared" si="263"/>
        <v>0</v>
      </c>
      <c r="BC115" s="403">
        <f t="shared" si="263"/>
        <v>108292.85</v>
      </c>
      <c r="BD115" s="403">
        <f t="shared" si="263"/>
        <v>238900</v>
      </c>
      <c r="BE115" s="403">
        <f t="shared" si="263"/>
        <v>101455.9</v>
      </c>
      <c r="BF115" s="403">
        <f t="shared" si="263"/>
        <v>23511.76</v>
      </c>
      <c r="BG115" s="403">
        <f t="shared" si="263"/>
        <v>20008.84</v>
      </c>
      <c r="BH115" s="403">
        <f t="shared" si="263"/>
        <v>77858.98</v>
      </c>
      <c r="BI115" s="403">
        <f t="shared" si="263"/>
        <v>45000</v>
      </c>
      <c r="BJ115" s="403">
        <f t="shared" si="263"/>
        <v>124565</v>
      </c>
      <c r="BK115" s="403">
        <f t="shared" si="263"/>
        <v>25000</v>
      </c>
      <c r="BL115" s="403">
        <f t="shared" si="263"/>
        <v>29885</v>
      </c>
      <c r="BM115" s="403">
        <f t="shared" si="263"/>
        <v>33809.25</v>
      </c>
      <c r="BN115" s="403">
        <f t="shared" si="263"/>
        <v>10969.85</v>
      </c>
      <c r="BO115" s="403">
        <f t="shared" si="263"/>
        <v>77861.76</v>
      </c>
      <c r="BP115" s="403">
        <f t="shared" si="263"/>
        <v>10058</v>
      </c>
      <c r="BQ115" s="403"/>
      <c r="BR115" s="403">
        <f t="shared" ref="BR115:EC115" si="264">IF(and($A115-BR$66&gt;=0,$A115-BR$67&lt;0),BR$74,0)</f>
        <v>0</v>
      </c>
      <c r="BS115" s="403">
        <f t="shared" si="264"/>
        <v>0</v>
      </c>
      <c r="BT115" s="403">
        <f t="shared" si="264"/>
        <v>0</v>
      </c>
      <c r="BU115" s="403">
        <f t="shared" si="264"/>
        <v>0</v>
      </c>
      <c r="BV115" s="403">
        <f t="shared" si="264"/>
        <v>0</v>
      </c>
      <c r="BW115" s="403">
        <f t="shared" si="264"/>
        <v>0</v>
      </c>
      <c r="BX115" s="403">
        <f t="shared" si="264"/>
        <v>0</v>
      </c>
      <c r="BY115" s="403">
        <f t="shared" si="264"/>
        <v>212555.7791</v>
      </c>
      <c r="BZ115" s="403">
        <f t="shared" si="264"/>
        <v>198044.1868</v>
      </c>
      <c r="CA115" s="403">
        <f t="shared" si="264"/>
        <v>745030.763</v>
      </c>
      <c r="CB115" s="403">
        <f t="shared" si="264"/>
        <v>0</v>
      </c>
      <c r="CC115" s="403">
        <f t="shared" si="264"/>
        <v>0</v>
      </c>
      <c r="CD115" s="403">
        <f t="shared" si="264"/>
        <v>200215.6501</v>
      </c>
      <c r="CE115" s="403">
        <f t="shared" si="264"/>
        <v>0</v>
      </c>
      <c r="CF115" s="403">
        <f t="shared" si="264"/>
        <v>0</v>
      </c>
      <c r="CG115" s="403">
        <f t="shared" si="264"/>
        <v>399989.3894</v>
      </c>
      <c r="CH115" s="403">
        <f t="shared" si="264"/>
        <v>0</v>
      </c>
      <c r="CI115" s="403">
        <f t="shared" si="264"/>
        <v>584290.4925</v>
      </c>
      <c r="CJ115" s="403">
        <f t="shared" si="264"/>
        <v>359514.8333</v>
      </c>
      <c r="CK115" s="403">
        <f t="shared" si="264"/>
        <v>405822.1182</v>
      </c>
      <c r="CL115" s="403">
        <f t="shared" si="264"/>
        <v>0</v>
      </c>
      <c r="CM115" s="403">
        <f t="shared" si="264"/>
        <v>0</v>
      </c>
      <c r="CN115" s="403">
        <f t="shared" si="264"/>
        <v>352213.1526</v>
      </c>
      <c r="CO115" s="403">
        <f t="shared" si="264"/>
        <v>306794.8068</v>
      </c>
      <c r="CP115" s="403">
        <f t="shared" si="264"/>
        <v>0</v>
      </c>
      <c r="CQ115" s="403">
        <f t="shared" si="264"/>
        <v>452743.1592</v>
      </c>
      <c r="CR115" s="403">
        <f t="shared" si="264"/>
        <v>966145.1792</v>
      </c>
      <c r="CS115" s="403">
        <f t="shared" si="264"/>
        <v>237451.2097</v>
      </c>
      <c r="CT115" s="403">
        <f t="shared" si="264"/>
        <v>244994.6872</v>
      </c>
      <c r="CU115" s="403">
        <f t="shared" si="264"/>
        <v>32821.77735</v>
      </c>
      <c r="CV115" s="403">
        <f t="shared" si="264"/>
        <v>334742.8202</v>
      </c>
      <c r="CW115" s="403">
        <f t="shared" si="264"/>
        <v>0</v>
      </c>
      <c r="CX115" s="403">
        <f t="shared" si="264"/>
        <v>516845.2919</v>
      </c>
      <c r="CY115" s="403">
        <f t="shared" si="264"/>
        <v>10059.25349</v>
      </c>
      <c r="CZ115" s="403">
        <f t="shared" si="264"/>
        <v>295307.771</v>
      </c>
      <c r="DA115" s="403">
        <f t="shared" si="264"/>
        <v>456444.568</v>
      </c>
      <c r="DB115" s="403">
        <f t="shared" si="264"/>
        <v>312484.9938</v>
      </c>
      <c r="DC115" s="403">
        <f t="shared" si="264"/>
        <v>124834.8732</v>
      </c>
      <c r="DD115" s="403">
        <f t="shared" si="264"/>
        <v>318680.1613</v>
      </c>
      <c r="DE115" s="403">
        <f t="shared" si="264"/>
        <v>422954.65</v>
      </c>
      <c r="DF115" s="403">
        <f t="shared" si="264"/>
        <v>487499.5485</v>
      </c>
      <c r="DG115" s="403">
        <f t="shared" si="264"/>
        <v>569448.5124</v>
      </c>
      <c r="DH115" s="403">
        <f t="shared" si="264"/>
        <v>205904.0775</v>
      </c>
      <c r="DI115" s="403">
        <f t="shared" si="264"/>
        <v>196902.4434</v>
      </c>
      <c r="DJ115" s="403">
        <f t="shared" si="264"/>
        <v>56011.09095</v>
      </c>
      <c r="DK115" s="403">
        <f t="shared" si="264"/>
        <v>345333.8323</v>
      </c>
      <c r="DL115" s="403">
        <f t="shared" si="264"/>
        <v>460006.4029</v>
      </c>
      <c r="DM115" s="403">
        <f t="shared" si="264"/>
        <v>94866.3362</v>
      </c>
      <c r="DN115" s="403">
        <f t="shared" si="264"/>
        <v>183325.8535</v>
      </c>
      <c r="DO115" s="403">
        <f t="shared" si="264"/>
        <v>711690.6366</v>
      </c>
      <c r="DP115" s="403">
        <f t="shared" si="264"/>
        <v>0</v>
      </c>
      <c r="DQ115" s="403">
        <f t="shared" si="264"/>
        <v>0</v>
      </c>
      <c r="DR115" s="403">
        <f t="shared" si="264"/>
        <v>0</v>
      </c>
      <c r="DS115" s="403">
        <f t="shared" si="264"/>
        <v>0</v>
      </c>
      <c r="DT115" s="403">
        <f t="shared" si="264"/>
        <v>0</v>
      </c>
      <c r="DU115" s="403">
        <f t="shared" si="264"/>
        <v>0</v>
      </c>
      <c r="DV115" s="403">
        <f t="shared" si="264"/>
        <v>0</v>
      </c>
      <c r="DW115" s="403">
        <f t="shared" si="264"/>
        <v>0</v>
      </c>
      <c r="DX115" s="403">
        <f t="shared" si="264"/>
        <v>0</v>
      </c>
      <c r="DY115" s="403">
        <f t="shared" si="264"/>
        <v>0</v>
      </c>
      <c r="DZ115" s="403">
        <f t="shared" si="264"/>
        <v>0</v>
      </c>
      <c r="EA115" s="403">
        <f t="shared" si="264"/>
        <v>0</v>
      </c>
      <c r="EB115" s="403">
        <f t="shared" si="264"/>
        <v>0</v>
      </c>
      <c r="EC115" s="403">
        <f t="shared" si="264"/>
        <v>0</v>
      </c>
      <c r="EE115" s="403">
        <f t="shared" ref="EE115:GP115" si="265">IF(and($A115-EE$66&gt;=0,$A115-EE$67&lt;0),EE$74,0)</f>
        <v>537602.8319</v>
      </c>
      <c r="EF115" s="403">
        <f t="shared" si="265"/>
        <v>0</v>
      </c>
      <c r="EG115" s="403">
        <f t="shared" si="265"/>
        <v>0</v>
      </c>
      <c r="EH115" s="403">
        <f t="shared" si="265"/>
        <v>0</v>
      </c>
      <c r="EI115" s="403">
        <f t="shared" si="265"/>
        <v>296164.2291</v>
      </c>
      <c r="EJ115" s="403">
        <f t="shared" si="265"/>
        <v>267719.2721</v>
      </c>
      <c r="EK115" s="403">
        <f t="shared" si="265"/>
        <v>348882.0069</v>
      </c>
      <c r="EL115" s="403">
        <f t="shared" si="265"/>
        <v>0</v>
      </c>
      <c r="EM115" s="403">
        <f t="shared" si="265"/>
        <v>0</v>
      </c>
      <c r="EN115" s="403">
        <f t="shared" si="265"/>
        <v>0</v>
      </c>
      <c r="EO115" s="403">
        <f t="shared" si="265"/>
        <v>0</v>
      </c>
      <c r="EP115" s="403">
        <f t="shared" si="265"/>
        <v>220302.8173</v>
      </c>
      <c r="EQ115" s="403">
        <f t="shared" si="265"/>
        <v>0</v>
      </c>
      <c r="ER115" s="403">
        <f t="shared" si="265"/>
        <v>463470.7479</v>
      </c>
      <c r="ES115" s="403">
        <f t="shared" si="265"/>
        <v>562557.9206</v>
      </c>
      <c r="ET115" s="403">
        <f t="shared" si="265"/>
        <v>0</v>
      </c>
      <c r="EU115" s="403">
        <f t="shared" si="265"/>
        <v>549077.8977</v>
      </c>
      <c r="EV115" s="403">
        <f t="shared" si="265"/>
        <v>0</v>
      </c>
      <c r="EW115" s="403">
        <f t="shared" si="265"/>
        <v>0</v>
      </c>
      <c r="EX115" s="403">
        <f t="shared" si="265"/>
        <v>0</v>
      </c>
      <c r="EY115" s="403">
        <f t="shared" si="265"/>
        <v>198902.7654</v>
      </c>
      <c r="EZ115" s="403">
        <f t="shared" si="265"/>
        <v>0</v>
      </c>
      <c r="FA115" s="403">
        <f t="shared" si="265"/>
        <v>0</v>
      </c>
      <c r="FB115" s="403">
        <f t="shared" si="265"/>
        <v>0</v>
      </c>
      <c r="FC115" s="403">
        <f t="shared" si="265"/>
        <v>708142.0917</v>
      </c>
      <c r="FD115" s="403">
        <f t="shared" si="265"/>
        <v>0</v>
      </c>
      <c r="FE115" s="403">
        <f t="shared" si="265"/>
        <v>0</v>
      </c>
      <c r="FF115" s="403">
        <f t="shared" si="265"/>
        <v>0</v>
      </c>
      <c r="FG115" s="403">
        <f t="shared" si="265"/>
        <v>0</v>
      </c>
      <c r="FH115" s="403">
        <f t="shared" si="265"/>
        <v>0</v>
      </c>
      <c r="FI115" s="403">
        <f t="shared" si="265"/>
        <v>0</v>
      </c>
      <c r="FJ115" s="403">
        <f t="shared" si="265"/>
        <v>61514.65209</v>
      </c>
      <c r="FK115" s="403">
        <f t="shared" si="265"/>
        <v>0</v>
      </c>
      <c r="FL115" s="403">
        <f t="shared" si="265"/>
        <v>0</v>
      </c>
      <c r="FM115" s="403">
        <f t="shared" si="265"/>
        <v>0</v>
      </c>
      <c r="FN115" s="403">
        <f t="shared" si="265"/>
        <v>0</v>
      </c>
      <c r="FO115" s="403">
        <f t="shared" si="265"/>
        <v>0</v>
      </c>
      <c r="FP115" s="403">
        <f t="shared" si="265"/>
        <v>0</v>
      </c>
      <c r="FQ115" s="403">
        <f t="shared" si="265"/>
        <v>0</v>
      </c>
      <c r="FR115" s="403">
        <f t="shared" si="265"/>
        <v>0</v>
      </c>
      <c r="FS115" s="403">
        <f t="shared" si="265"/>
        <v>0</v>
      </c>
      <c r="FT115" s="403">
        <f t="shared" si="265"/>
        <v>0</v>
      </c>
      <c r="FU115" s="403">
        <f t="shared" si="265"/>
        <v>0</v>
      </c>
      <c r="FV115" s="403">
        <f t="shared" si="265"/>
        <v>0</v>
      </c>
      <c r="FW115" s="403">
        <f t="shared" si="265"/>
        <v>0</v>
      </c>
      <c r="FX115" s="403">
        <f t="shared" si="265"/>
        <v>0</v>
      </c>
      <c r="FY115" s="403">
        <f t="shared" si="265"/>
        <v>0</v>
      </c>
      <c r="FZ115" s="403">
        <f t="shared" si="265"/>
        <v>0</v>
      </c>
      <c r="GA115" s="403">
        <f t="shared" si="265"/>
        <v>0</v>
      </c>
      <c r="GB115" s="403">
        <f t="shared" si="265"/>
        <v>0</v>
      </c>
      <c r="GC115" s="403">
        <f t="shared" si="265"/>
        <v>0</v>
      </c>
      <c r="GD115" s="403">
        <f t="shared" si="265"/>
        <v>0</v>
      </c>
      <c r="GE115" s="403">
        <f t="shared" si="265"/>
        <v>0</v>
      </c>
      <c r="GF115" s="403">
        <f t="shared" si="265"/>
        <v>0</v>
      </c>
      <c r="GG115" s="403">
        <f t="shared" si="265"/>
        <v>0</v>
      </c>
      <c r="GH115" s="403">
        <f t="shared" si="265"/>
        <v>0</v>
      </c>
      <c r="GI115" s="403">
        <f t="shared" si="265"/>
        <v>0</v>
      </c>
      <c r="GJ115" s="403">
        <f t="shared" si="265"/>
        <v>0</v>
      </c>
      <c r="GK115" s="403">
        <f t="shared" si="265"/>
        <v>0</v>
      </c>
      <c r="GL115" s="403">
        <f t="shared" si="265"/>
        <v>0</v>
      </c>
      <c r="GM115" s="403">
        <f t="shared" si="265"/>
        <v>0</v>
      </c>
      <c r="GN115" s="403">
        <f t="shared" si="265"/>
        <v>0</v>
      </c>
      <c r="GO115" s="403">
        <f t="shared" si="265"/>
        <v>0</v>
      </c>
      <c r="GP115" s="403">
        <f t="shared" si="265"/>
        <v>0</v>
      </c>
      <c r="GQ115" s="403"/>
      <c r="GR115" s="403">
        <f t="shared" ref="GR115:JC115" si="266">IF(and($A115-GR$66&gt;=0,$A115-GR$67&lt;0),GR$74,0)</f>
        <v>0</v>
      </c>
      <c r="GS115" s="403">
        <f t="shared" si="266"/>
        <v>0</v>
      </c>
      <c r="GT115" s="403">
        <f t="shared" si="266"/>
        <v>0</v>
      </c>
      <c r="GU115" s="403">
        <f t="shared" si="266"/>
        <v>0</v>
      </c>
      <c r="GV115" s="403">
        <f t="shared" si="266"/>
        <v>0</v>
      </c>
      <c r="GW115" s="403">
        <f t="shared" si="266"/>
        <v>0</v>
      </c>
      <c r="GX115" s="403">
        <f t="shared" si="266"/>
        <v>0</v>
      </c>
      <c r="GY115" s="403">
        <f t="shared" si="266"/>
        <v>0</v>
      </c>
      <c r="GZ115" s="403">
        <f t="shared" si="266"/>
        <v>0</v>
      </c>
      <c r="HA115" s="403">
        <f t="shared" si="266"/>
        <v>0</v>
      </c>
      <c r="HB115" s="403">
        <f t="shared" si="266"/>
        <v>775736.8332</v>
      </c>
      <c r="HC115" s="403">
        <f t="shared" si="266"/>
        <v>0</v>
      </c>
      <c r="HD115" s="403">
        <f t="shared" si="266"/>
        <v>0</v>
      </c>
      <c r="HE115" s="403">
        <f t="shared" si="266"/>
        <v>0</v>
      </c>
      <c r="HF115" s="403">
        <f t="shared" si="266"/>
        <v>0</v>
      </c>
      <c r="HG115" s="403">
        <f t="shared" si="266"/>
        <v>0</v>
      </c>
      <c r="HH115" s="403">
        <f t="shared" si="266"/>
        <v>0</v>
      </c>
      <c r="HI115" s="403">
        <f t="shared" si="266"/>
        <v>0</v>
      </c>
      <c r="HJ115" s="403">
        <f t="shared" si="266"/>
        <v>0</v>
      </c>
      <c r="HK115" s="403">
        <f t="shared" si="266"/>
        <v>0</v>
      </c>
      <c r="HL115" s="403">
        <f t="shared" si="266"/>
        <v>0</v>
      </c>
      <c r="HM115" s="403">
        <f t="shared" si="266"/>
        <v>1456.194236</v>
      </c>
      <c r="HN115" s="403">
        <f t="shared" si="266"/>
        <v>0</v>
      </c>
      <c r="HO115" s="403">
        <f t="shared" si="266"/>
        <v>0</v>
      </c>
      <c r="HP115" s="403">
        <f t="shared" si="266"/>
        <v>0</v>
      </c>
      <c r="HQ115" s="403">
        <f t="shared" si="266"/>
        <v>0</v>
      </c>
      <c r="HR115" s="403">
        <f t="shared" si="266"/>
        <v>0</v>
      </c>
      <c r="HS115" s="403">
        <f t="shared" si="266"/>
        <v>0</v>
      </c>
      <c r="HT115" s="403">
        <f t="shared" si="266"/>
        <v>0</v>
      </c>
      <c r="HU115" s="403">
        <f t="shared" si="266"/>
        <v>0</v>
      </c>
      <c r="HV115" s="403">
        <f t="shared" si="266"/>
        <v>0</v>
      </c>
      <c r="HW115" s="403">
        <f t="shared" si="266"/>
        <v>0</v>
      </c>
      <c r="HX115" s="403">
        <f t="shared" si="266"/>
        <v>0</v>
      </c>
      <c r="HY115" s="403">
        <f t="shared" si="266"/>
        <v>0</v>
      </c>
      <c r="HZ115" s="403">
        <f t="shared" si="266"/>
        <v>0</v>
      </c>
      <c r="IA115" s="403">
        <f t="shared" si="266"/>
        <v>0</v>
      </c>
      <c r="IB115" s="403">
        <f t="shared" si="266"/>
        <v>0</v>
      </c>
      <c r="IC115" s="403">
        <f t="shared" si="266"/>
        <v>0</v>
      </c>
      <c r="ID115" s="403">
        <f t="shared" si="266"/>
        <v>0</v>
      </c>
      <c r="IE115" s="403">
        <f t="shared" si="266"/>
        <v>0</v>
      </c>
      <c r="IF115" s="403">
        <f t="shared" si="266"/>
        <v>0</v>
      </c>
      <c r="IG115" s="403">
        <f t="shared" si="266"/>
        <v>0</v>
      </c>
      <c r="IH115" s="403">
        <f t="shared" si="266"/>
        <v>0</v>
      </c>
      <c r="II115" s="403">
        <f t="shared" si="266"/>
        <v>0</v>
      </c>
      <c r="IJ115" s="403">
        <f t="shared" si="266"/>
        <v>0</v>
      </c>
      <c r="IK115" s="403">
        <f t="shared" si="266"/>
        <v>0</v>
      </c>
      <c r="IL115" s="403">
        <f t="shared" si="266"/>
        <v>0</v>
      </c>
      <c r="IM115" s="403">
        <f t="shared" si="266"/>
        <v>0</v>
      </c>
      <c r="IN115" s="403">
        <f t="shared" si="266"/>
        <v>0</v>
      </c>
      <c r="IO115" s="403">
        <f t="shared" si="266"/>
        <v>0</v>
      </c>
      <c r="IP115" s="403">
        <f t="shared" si="266"/>
        <v>0</v>
      </c>
      <c r="IQ115" s="403">
        <f t="shared" si="266"/>
        <v>0</v>
      </c>
      <c r="IR115" s="403">
        <f t="shared" si="266"/>
        <v>0</v>
      </c>
      <c r="IS115" s="403">
        <f t="shared" si="266"/>
        <v>0</v>
      </c>
      <c r="IT115" s="403">
        <f t="shared" si="266"/>
        <v>0</v>
      </c>
      <c r="IU115" s="403">
        <f t="shared" si="266"/>
        <v>0</v>
      </c>
      <c r="IV115" s="403">
        <f t="shared" si="266"/>
        <v>0</v>
      </c>
      <c r="IW115" s="403">
        <f t="shared" si="266"/>
        <v>0</v>
      </c>
      <c r="IX115" s="403">
        <f t="shared" si="266"/>
        <v>0</v>
      </c>
      <c r="IY115" s="403">
        <f t="shared" si="266"/>
        <v>0</v>
      </c>
      <c r="IZ115" s="403">
        <f t="shared" si="266"/>
        <v>0</v>
      </c>
      <c r="JA115" s="403">
        <f t="shared" si="266"/>
        <v>0</v>
      </c>
      <c r="JB115" s="403">
        <f t="shared" si="266"/>
        <v>0</v>
      </c>
      <c r="JC115" s="403">
        <f t="shared" si="266"/>
        <v>0</v>
      </c>
      <c r="JD115" s="403"/>
      <c r="JE115" s="403">
        <f t="shared" ref="JE115:LP115" si="267">IF(and($A115-JE$66&gt;=0,$A115-JE$67&lt;0),JE$74,0)</f>
        <v>0</v>
      </c>
      <c r="JF115" s="403">
        <f t="shared" si="267"/>
        <v>680320.7008</v>
      </c>
      <c r="JG115" s="403">
        <f t="shared" si="267"/>
        <v>683005.4258</v>
      </c>
      <c r="JH115" s="403">
        <f t="shared" si="267"/>
        <v>672336.8079</v>
      </c>
      <c r="JI115" s="403">
        <f t="shared" si="267"/>
        <v>0</v>
      </c>
      <c r="JJ115" s="403">
        <f t="shared" si="267"/>
        <v>0</v>
      </c>
      <c r="JK115" s="403">
        <f t="shared" si="267"/>
        <v>0</v>
      </c>
      <c r="JL115" s="403">
        <f t="shared" si="267"/>
        <v>0</v>
      </c>
      <c r="JM115" s="403">
        <f t="shared" si="267"/>
        <v>0</v>
      </c>
      <c r="JN115" s="403">
        <f t="shared" si="267"/>
        <v>0</v>
      </c>
      <c r="JO115" s="403">
        <f t="shared" si="267"/>
        <v>0</v>
      </c>
      <c r="JP115" s="403">
        <f t="shared" si="267"/>
        <v>0</v>
      </c>
      <c r="JQ115" s="403">
        <f t="shared" si="267"/>
        <v>0</v>
      </c>
      <c r="JR115" s="403">
        <f t="shared" si="267"/>
        <v>0</v>
      </c>
      <c r="JS115" s="403">
        <f t="shared" si="267"/>
        <v>0</v>
      </c>
      <c r="JT115" s="403">
        <f t="shared" si="267"/>
        <v>0</v>
      </c>
      <c r="JU115" s="403">
        <f t="shared" si="267"/>
        <v>0</v>
      </c>
      <c r="JV115" s="403">
        <f t="shared" si="267"/>
        <v>0</v>
      </c>
      <c r="JW115" s="403">
        <f t="shared" si="267"/>
        <v>0</v>
      </c>
      <c r="JX115" s="403">
        <f t="shared" si="267"/>
        <v>0</v>
      </c>
      <c r="JY115" s="403">
        <f t="shared" si="267"/>
        <v>0</v>
      </c>
      <c r="JZ115" s="403">
        <f t="shared" si="267"/>
        <v>0</v>
      </c>
      <c r="KA115" s="403">
        <f t="shared" si="267"/>
        <v>0</v>
      </c>
      <c r="KB115" s="403">
        <f t="shared" si="267"/>
        <v>0</v>
      </c>
      <c r="KC115" s="403">
        <f t="shared" si="267"/>
        <v>0</v>
      </c>
      <c r="KD115" s="403">
        <f t="shared" si="267"/>
        <v>0</v>
      </c>
      <c r="KE115" s="403">
        <f t="shared" si="267"/>
        <v>0</v>
      </c>
      <c r="KF115" s="403">
        <f t="shared" si="267"/>
        <v>0</v>
      </c>
      <c r="KG115" s="403">
        <f t="shared" si="267"/>
        <v>0</v>
      </c>
      <c r="KH115" s="403">
        <f t="shared" si="267"/>
        <v>0</v>
      </c>
      <c r="KI115" s="403">
        <f t="shared" si="267"/>
        <v>0</v>
      </c>
      <c r="KJ115" s="403">
        <f t="shared" si="267"/>
        <v>0</v>
      </c>
      <c r="KK115" s="403">
        <f t="shared" si="267"/>
        <v>0</v>
      </c>
      <c r="KL115" s="403">
        <f t="shared" si="267"/>
        <v>0</v>
      </c>
      <c r="KM115" s="403">
        <f t="shared" si="267"/>
        <v>0</v>
      </c>
      <c r="KN115" s="403">
        <f t="shared" si="267"/>
        <v>0</v>
      </c>
      <c r="KO115" s="403">
        <f t="shared" si="267"/>
        <v>0</v>
      </c>
      <c r="KP115" s="403">
        <f t="shared" si="267"/>
        <v>0</v>
      </c>
      <c r="KQ115" s="403">
        <f t="shared" si="267"/>
        <v>0</v>
      </c>
      <c r="KR115" s="403">
        <f t="shared" si="267"/>
        <v>0</v>
      </c>
      <c r="KS115" s="403">
        <f t="shared" si="267"/>
        <v>0</v>
      </c>
      <c r="KT115" s="403">
        <f t="shared" si="267"/>
        <v>0</v>
      </c>
      <c r="KU115" s="403">
        <f t="shared" si="267"/>
        <v>0</v>
      </c>
      <c r="KV115" s="403">
        <f t="shared" si="267"/>
        <v>0</v>
      </c>
      <c r="KW115" s="403">
        <f t="shared" si="267"/>
        <v>0</v>
      </c>
      <c r="KX115" s="403">
        <f t="shared" si="267"/>
        <v>0</v>
      </c>
      <c r="KY115" s="403">
        <f t="shared" si="267"/>
        <v>0</v>
      </c>
      <c r="KZ115" s="403">
        <f t="shared" si="267"/>
        <v>0</v>
      </c>
      <c r="LA115" s="403">
        <f t="shared" si="267"/>
        <v>0</v>
      </c>
      <c r="LB115" s="403">
        <f t="shared" si="267"/>
        <v>0</v>
      </c>
      <c r="LC115" s="403">
        <f t="shared" si="267"/>
        <v>0</v>
      </c>
      <c r="LD115" s="403">
        <f t="shared" si="267"/>
        <v>0</v>
      </c>
      <c r="LE115" s="403">
        <f t="shared" si="267"/>
        <v>0</v>
      </c>
      <c r="LF115" s="403">
        <f t="shared" si="267"/>
        <v>0</v>
      </c>
      <c r="LG115" s="403">
        <f t="shared" si="267"/>
        <v>0</v>
      </c>
      <c r="LH115" s="403">
        <f t="shared" si="267"/>
        <v>0</v>
      </c>
      <c r="LI115" s="403">
        <f t="shared" si="267"/>
        <v>0</v>
      </c>
      <c r="LJ115" s="403">
        <f t="shared" si="267"/>
        <v>0</v>
      </c>
      <c r="LK115" s="403">
        <f t="shared" si="267"/>
        <v>0</v>
      </c>
      <c r="LL115" s="403">
        <f t="shared" si="267"/>
        <v>0</v>
      </c>
      <c r="LM115" s="403">
        <f t="shared" si="267"/>
        <v>0</v>
      </c>
      <c r="LN115" s="403">
        <f t="shared" si="267"/>
        <v>0</v>
      </c>
      <c r="LO115" s="403">
        <f t="shared" si="267"/>
        <v>0</v>
      </c>
      <c r="LP115" s="403">
        <f t="shared" si="267"/>
        <v>0</v>
      </c>
    </row>
    <row r="116">
      <c r="A116" s="331" t="str">
        <f t="shared" si="77"/>
        <v>09-2032</v>
      </c>
      <c r="B116" s="346">
        <f t="shared" si="70"/>
        <v>20091890.55</v>
      </c>
      <c r="C116" s="346">
        <f t="shared" si="71"/>
        <v>2.465153243</v>
      </c>
      <c r="D116" s="346"/>
      <c r="E116" s="403">
        <f t="shared" ref="E116:BP116" si="268">IF(and($A116-E$66&gt;=0,$A116-E$67&lt;0),E$74,0)</f>
        <v>0</v>
      </c>
      <c r="F116" s="403">
        <f t="shared" si="268"/>
        <v>0</v>
      </c>
      <c r="G116" s="403">
        <f t="shared" si="268"/>
        <v>0</v>
      </c>
      <c r="H116" s="403">
        <f t="shared" si="268"/>
        <v>0</v>
      </c>
      <c r="I116" s="403">
        <f t="shared" si="268"/>
        <v>0</v>
      </c>
      <c r="J116" s="403">
        <f t="shared" si="268"/>
        <v>0</v>
      </c>
      <c r="K116" s="403">
        <f t="shared" si="268"/>
        <v>0</v>
      </c>
      <c r="L116" s="403">
        <f t="shared" si="268"/>
        <v>0</v>
      </c>
      <c r="M116" s="403">
        <f t="shared" si="268"/>
        <v>0</v>
      </c>
      <c r="N116" s="403">
        <f t="shared" si="268"/>
        <v>0</v>
      </c>
      <c r="O116" s="403">
        <f t="shared" si="268"/>
        <v>0</v>
      </c>
      <c r="P116" s="403">
        <f t="shared" si="268"/>
        <v>0</v>
      </c>
      <c r="Q116" s="403">
        <f t="shared" si="268"/>
        <v>0</v>
      </c>
      <c r="R116" s="403">
        <f t="shared" si="268"/>
        <v>0</v>
      </c>
      <c r="S116" s="403">
        <f t="shared" si="268"/>
        <v>0</v>
      </c>
      <c r="T116" s="403">
        <f t="shared" si="268"/>
        <v>0</v>
      </c>
      <c r="U116" s="403">
        <f t="shared" si="268"/>
        <v>0</v>
      </c>
      <c r="V116" s="403">
        <f t="shared" si="268"/>
        <v>0</v>
      </c>
      <c r="W116" s="403">
        <f t="shared" si="268"/>
        <v>0</v>
      </c>
      <c r="X116" s="403">
        <f t="shared" si="268"/>
        <v>0</v>
      </c>
      <c r="Y116" s="403">
        <f t="shared" si="268"/>
        <v>0</v>
      </c>
      <c r="Z116" s="403">
        <f t="shared" si="268"/>
        <v>0</v>
      </c>
      <c r="AA116" s="403">
        <f t="shared" si="268"/>
        <v>0</v>
      </c>
      <c r="AB116" s="403">
        <f t="shared" si="268"/>
        <v>0</v>
      </c>
      <c r="AC116" s="403">
        <f t="shared" si="268"/>
        <v>0</v>
      </c>
      <c r="AD116" s="403">
        <f t="shared" si="268"/>
        <v>0</v>
      </c>
      <c r="AE116" s="403">
        <f t="shared" si="268"/>
        <v>0</v>
      </c>
      <c r="AF116" s="403">
        <f t="shared" si="268"/>
        <v>0</v>
      </c>
      <c r="AG116" s="403">
        <f t="shared" si="268"/>
        <v>0</v>
      </c>
      <c r="AH116" s="403">
        <f t="shared" si="268"/>
        <v>0</v>
      </c>
      <c r="AI116" s="403">
        <f t="shared" si="268"/>
        <v>0</v>
      </c>
      <c r="AJ116" s="403">
        <f t="shared" si="268"/>
        <v>0</v>
      </c>
      <c r="AK116" s="403">
        <f t="shared" si="268"/>
        <v>0</v>
      </c>
      <c r="AL116" s="403">
        <f t="shared" si="268"/>
        <v>0</v>
      </c>
      <c r="AM116" s="403">
        <f t="shared" si="268"/>
        <v>0</v>
      </c>
      <c r="AN116" s="403">
        <f t="shared" si="268"/>
        <v>0</v>
      </c>
      <c r="AO116" s="403">
        <f t="shared" si="268"/>
        <v>0</v>
      </c>
      <c r="AP116" s="403">
        <f t="shared" si="268"/>
        <v>0</v>
      </c>
      <c r="AQ116" s="403">
        <f t="shared" si="268"/>
        <v>0</v>
      </c>
      <c r="AR116" s="403">
        <f t="shared" si="268"/>
        <v>0</v>
      </c>
      <c r="AS116" s="403">
        <f t="shared" si="268"/>
        <v>0</v>
      </c>
      <c r="AT116" s="403">
        <f t="shared" si="268"/>
        <v>0</v>
      </c>
      <c r="AU116" s="403">
        <f t="shared" si="268"/>
        <v>0</v>
      </c>
      <c r="AV116" s="403">
        <f t="shared" si="268"/>
        <v>0</v>
      </c>
      <c r="AW116" s="403">
        <f t="shared" si="268"/>
        <v>0</v>
      </c>
      <c r="AX116" s="403">
        <f t="shared" si="268"/>
        <v>0</v>
      </c>
      <c r="AY116" s="403">
        <f t="shared" si="268"/>
        <v>0</v>
      </c>
      <c r="AZ116" s="403">
        <f t="shared" si="268"/>
        <v>0</v>
      </c>
      <c r="BA116" s="403">
        <f t="shared" si="268"/>
        <v>0</v>
      </c>
      <c r="BB116" s="403">
        <f t="shared" si="268"/>
        <v>0</v>
      </c>
      <c r="BC116" s="403">
        <f t="shared" si="268"/>
        <v>108292.85</v>
      </c>
      <c r="BD116" s="403">
        <f t="shared" si="268"/>
        <v>238900</v>
      </c>
      <c r="BE116" s="403">
        <f t="shared" si="268"/>
        <v>101455.9</v>
      </c>
      <c r="BF116" s="403">
        <f t="shared" si="268"/>
        <v>23511.76</v>
      </c>
      <c r="BG116" s="403">
        <f t="shared" si="268"/>
        <v>20008.84</v>
      </c>
      <c r="BH116" s="403">
        <f t="shared" si="268"/>
        <v>77858.98</v>
      </c>
      <c r="BI116" s="403">
        <f t="shared" si="268"/>
        <v>45000</v>
      </c>
      <c r="BJ116" s="403">
        <f t="shared" si="268"/>
        <v>124565</v>
      </c>
      <c r="BK116" s="403">
        <f t="shared" si="268"/>
        <v>25000</v>
      </c>
      <c r="BL116" s="403">
        <f t="shared" si="268"/>
        <v>29885</v>
      </c>
      <c r="BM116" s="403">
        <f t="shared" si="268"/>
        <v>33809.25</v>
      </c>
      <c r="BN116" s="403">
        <f t="shared" si="268"/>
        <v>10969.85</v>
      </c>
      <c r="BO116" s="403">
        <f t="shared" si="268"/>
        <v>77861.76</v>
      </c>
      <c r="BP116" s="403">
        <f t="shared" si="268"/>
        <v>10058</v>
      </c>
      <c r="BQ116" s="403"/>
      <c r="BR116" s="403">
        <f t="shared" ref="BR116:EC116" si="269">IF(and($A116-BR$66&gt;=0,$A116-BR$67&lt;0),BR$74,0)</f>
        <v>0</v>
      </c>
      <c r="BS116" s="403">
        <f t="shared" si="269"/>
        <v>0</v>
      </c>
      <c r="BT116" s="403">
        <f t="shared" si="269"/>
        <v>0</v>
      </c>
      <c r="BU116" s="403">
        <f t="shared" si="269"/>
        <v>0</v>
      </c>
      <c r="BV116" s="403">
        <f t="shared" si="269"/>
        <v>0</v>
      </c>
      <c r="BW116" s="403">
        <f t="shared" si="269"/>
        <v>0</v>
      </c>
      <c r="BX116" s="403">
        <f t="shared" si="269"/>
        <v>0</v>
      </c>
      <c r="BY116" s="403">
        <f t="shared" si="269"/>
        <v>212555.7791</v>
      </c>
      <c r="BZ116" s="403">
        <f t="shared" si="269"/>
        <v>198044.1868</v>
      </c>
      <c r="CA116" s="403">
        <f t="shared" si="269"/>
        <v>745030.763</v>
      </c>
      <c r="CB116" s="403">
        <f t="shared" si="269"/>
        <v>0</v>
      </c>
      <c r="CC116" s="403">
        <f t="shared" si="269"/>
        <v>0</v>
      </c>
      <c r="CD116" s="403">
        <f t="shared" si="269"/>
        <v>200215.6501</v>
      </c>
      <c r="CE116" s="403">
        <f t="shared" si="269"/>
        <v>0</v>
      </c>
      <c r="CF116" s="403">
        <f t="shared" si="269"/>
        <v>0</v>
      </c>
      <c r="CG116" s="403">
        <f t="shared" si="269"/>
        <v>0</v>
      </c>
      <c r="CH116" s="403">
        <f t="shared" si="269"/>
        <v>0</v>
      </c>
      <c r="CI116" s="403">
        <f t="shared" si="269"/>
        <v>584290.4925</v>
      </c>
      <c r="CJ116" s="403">
        <f t="shared" si="269"/>
        <v>359514.8333</v>
      </c>
      <c r="CK116" s="403">
        <f t="shared" si="269"/>
        <v>405822.1182</v>
      </c>
      <c r="CL116" s="403">
        <f t="shared" si="269"/>
        <v>0</v>
      </c>
      <c r="CM116" s="403">
        <f t="shared" si="269"/>
        <v>0</v>
      </c>
      <c r="CN116" s="403">
        <f t="shared" si="269"/>
        <v>352213.1526</v>
      </c>
      <c r="CO116" s="403">
        <f t="shared" si="269"/>
        <v>306794.8068</v>
      </c>
      <c r="CP116" s="403">
        <f t="shared" si="269"/>
        <v>0</v>
      </c>
      <c r="CQ116" s="403">
        <f t="shared" si="269"/>
        <v>452743.1592</v>
      </c>
      <c r="CR116" s="403">
        <f t="shared" si="269"/>
        <v>966145.1792</v>
      </c>
      <c r="CS116" s="403">
        <f t="shared" si="269"/>
        <v>237451.2097</v>
      </c>
      <c r="CT116" s="403">
        <f t="shared" si="269"/>
        <v>244994.6872</v>
      </c>
      <c r="CU116" s="403">
        <f t="shared" si="269"/>
        <v>32821.77735</v>
      </c>
      <c r="CV116" s="403">
        <f t="shared" si="269"/>
        <v>334742.8202</v>
      </c>
      <c r="CW116" s="403">
        <f t="shared" si="269"/>
        <v>0</v>
      </c>
      <c r="CX116" s="403">
        <f t="shared" si="269"/>
        <v>516845.2919</v>
      </c>
      <c r="CY116" s="403">
        <f t="shared" si="269"/>
        <v>10059.25349</v>
      </c>
      <c r="CZ116" s="403">
        <f t="shared" si="269"/>
        <v>295307.771</v>
      </c>
      <c r="DA116" s="403">
        <f t="shared" si="269"/>
        <v>456444.568</v>
      </c>
      <c r="DB116" s="403">
        <f t="shared" si="269"/>
        <v>312484.9938</v>
      </c>
      <c r="DC116" s="403">
        <f t="shared" si="269"/>
        <v>124834.8732</v>
      </c>
      <c r="DD116" s="403">
        <f t="shared" si="269"/>
        <v>318680.1613</v>
      </c>
      <c r="DE116" s="403">
        <f t="shared" si="269"/>
        <v>422954.65</v>
      </c>
      <c r="DF116" s="403">
        <f t="shared" si="269"/>
        <v>487499.5485</v>
      </c>
      <c r="DG116" s="403">
        <f t="shared" si="269"/>
        <v>569448.5124</v>
      </c>
      <c r="DH116" s="403">
        <f t="shared" si="269"/>
        <v>205904.0775</v>
      </c>
      <c r="DI116" s="403">
        <f t="shared" si="269"/>
        <v>196902.4434</v>
      </c>
      <c r="DJ116" s="403">
        <f t="shared" si="269"/>
        <v>56011.09095</v>
      </c>
      <c r="DK116" s="403">
        <f t="shared" si="269"/>
        <v>345333.8323</v>
      </c>
      <c r="DL116" s="403">
        <f t="shared" si="269"/>
        <v>460006.4029</v>
      </c>
      <c r="DM116" s="403">
        <f t="shared" si="269"/>
        <v>94866.3362</v>
      </c>
      <c r="DN116" s="403">
        <f t="shared" si="269"/>
        <v>183325.8535</v>
      </c>
      <c r="DO116" s="403">
        <f t="shared" si="269"/>
        <v>711690.6366</v>
      </c>
      <c r="DP116" s="403">
        <f t="shared" si="269"/>
        <v>0</v>
      </c>
      <c r="DQ116" s="403">
        <f t="shared" si="269"/>
        <v>0</v>
      </c>
      <c r="DR116" s="403">
        <f t="shared" si="269"/>
        <v>0</v>
      </c>
      <c r="DS116" s="403">
        <f t="shared" si="269"/>
        <v>0</v>
      </c>
      <c r="DT116" s="403">
        <f t="shared" si="269"/>
        <v>0</v>
      </c>
      <c r="DU116" s="403">
        <f t="shared" si="269"/>
        <v>0</v>
      </c>
      <c r="DV116" s="403">
        <f t="shared" si="269"/>
        <v>0</v>
      </c>
      <c r="DW116" s="403">
        <f t="shared" si="269"/>
        <v>0</v>
      </c>
      <c r="DX116" s="403">
        <f t="shared" si="269"/>
        <v>0</v>
      </c>
      <c r="DY116" s="403">
        <f t="shared" si="269"/>
        <v>0</v>
      </c>
      <c r="DZ116" s="403">
        <f t="shared" si="269"/>
        <v>0</v>
      </c>
      <c r="EA116" s="403">
        <f t="shared" si="269"/>
        <v>0</v>
      </c>
      <c r="EB116" s="403">
        <f t="shared" si="269"/>
        <v>0</v>
      </c>
      <c r="EC116" s="403">
        <f t="shared" si="269"/>
        <v>0</v>
      </c>
      <c r="EE116" s="403">
        <f t="shared" ref="EE116:GP116" si="270">IF(and($A116-EE$66&gt;=0,$A116-EE$67&lt;0),EE$74,0)</f>
        <v>537602.8319</v>
      </c>
      <c r="EF116" s="403">
        <f t="shared" si="270"/>
        <v>0</v>
      </c>
      <c r="EG116" s="403">
        <f t="shared" si="270"/>
        <v>0</v>
      </c>
      <c r="EH116" s="403">
        <f t="shared" si="270"/>
        <v>0</v>
      </c>
      <c r="EI116" s="403">
        <f t="shared" si="270"/>
        <v>296164.2291</v>
      </c>
      <c r="EJ116" s="403">
        <f t="shared" si="270"/>
        <v>267719.2721</v>
      </c>
      <c r="EK116" s="403">
        <f t="shared" si="270"/>
        <v>348882.0069</v>
      </c>
      <c r="EL116" s="403">
        <f t="shared" si="270"/>
        <v>0</v>
      </c>
      <c r="EM116" s="403">
        <f t="shared" si="270"/>
        <v>0</v>
      </c>
      <c r="EN116" s="403">
        <f t="shared" si="270"/>
        <v>0</v>
      </c>
      <c r="EO116" s="403">
        <f t="shared" si="270"/>
        <v>0</v>
      </c>
      <c r="EP116" s="403">
        <f t="shared" si="270"/>
        <v>220302.8173</v>
      </c>
      <c r="EQ116" s="403">
        <f t="shared" si="270"/>
        <v>0</v>
      </c>
      <c r="ER116" s="403">
        <f t="shared" si="270"/>
        <v>463470.7479</v>
      </c>
      <c r="ES116" s="403">
        <f t="shared" si="270"/>
        <v>562557.9206</v>
      </c>
      <c r="ET116" s="403">
        <f t="shared" si="270"/>
        <v>735539.2512</v>
      </c>
      <c r="EU116" s="403">
        <f t="shared" si="270"/>
        <v>549077.8977</v>
      </c>
      <c r="EV116" s="403">
        <f t="shared" si="270"/>
        <v>0</v>
      </c>
      <c r="EW116" s="403">
        <f t="shared" si="270"/>
        <v>0</v>
      </c>
      <c r="EX116" s="403">
        <f t="shared" si="270"/>
        <v>0</v>
      </c>
      <c r="EY116" s="403">
        <f t="shared" si="270"/>
        <v>198902.7654</v>
      </c>
      <c r="EZ116" s="403">
        <f t="shared" si="270"/>
        <v>0</v>
      </c>
      <c r="FA116" s="403">
        <f t="shared" si="270"/>
        <v>0</v>
      </c>
      <c r="FB116" s="403">
        <f t="shared" si="270"/>
        <v>0</v>
      </c>
      <c r="FC116" s="403">
        <f t="shared" si="270"/>
        <v>708142.0917</v>
      </c>
      <c r="FD116" s="403">
        <f t="shared" si="270"/>
        <v>0</v>
      </c>
      <c r="FE116" s="403">
        <f t="shared" si="270"/>
        <v>0</v>
      </c>
      <c r="FF116" s="403">
        <f t="shared" si="270"/>
        <v>0</v>
      </c>
      <c r="FG116" s="403">
        <f t="shared" si="270"/>
        <v>0</v>
      </c>
      <c r="FH116" s="403">
        <f t="shared" si="270"/>
        <v>0</v>
      </c>
      <c r="FI116" s="403">
        <f t="shared" si="270"/>
        <v>0</v>
      </c>
      <c r="FJ116" s="403">
        <f t="shared" si="270"/>
        <v>61514.65209</v>
      </c>
      <c r="FK116" s="403">
        <f t="shared" si="270"/>
        <v>0</v>
      </c>
      <c r="FL116" s="403">
        <f t="shared" si="270"/>
        <v>0</v>
      </c>
      <c r="FM116" s="403">
        <f t="shared" si="270"/>
        <v>0</v>
      </c>
      <c r="FN116" s="403">
        <f t="shared" si="270"/>
        <v>0</v>
      </c>
      <c r="FO116" s="403">
        <f t="shared" si="270"/>
        <v>0</v>
      </c>
      <c r="FP116" s="403">
        <f t="shared" si="270"/>
        <v>0</v>
      </c>
      <c r="FQ116" s="403">
        <f t="shared" si="270"/>
        <v>0</v>
      </c>
      <c r="FR116" s="403">
        <f t="shared" si="270"/>
        <v>0</v>
      </c>
      <c r="FS116" s="403">
        <f t="shared" si="270"/>
        <v>0</v>
      </c>
      <c r="FT116" s="403">
        <f t="shared" si="270"/>
        <v>0</v>
      </c>
      <c r="FU116" s="403">
        <f t="shared" si="270"/>
        <v>0</v>
      </c>
      <c r="FV116" s="403">
        <f t="shared" si="270"/>
        <v>0</v>
      </c>
      <c r="FW116" s="403">
        <f t="shared" si="270"/>
        <v>0</v>
      </c>
      <c r="FX116" s="403">
        <f t="shared" si="270"/>
        <v>0</v>
      </c>
      <c r="FY116" s="403">
        <f t="shared" si="270"/>
        <v>0</v>
      </c>
      <c r="FZ116" s="403">
        <f t="shared" si="270"/>
        <v>0</v>
      </c>
      <c r="GA116" s="403">
        <f t="shared" si="270"/>
        <v>0</v>
      </c>
      <c r="GB116" s="403">
        <f t="shared" si="270"/>
        <v>0</v>
      </c>
      <c r="GC116" s="403">
        <f t="shared" si="270"/>
        <v>0</v>
      </c>
      <c r="GD116" s="403">
        <f t="shared" si="270"/>
        <v>0</v>
      </c>
      <c r="GE116" s="403">
        <f t="shared" si="270"/>
        <v>0</v>
      </c>
      <c r="GF116" s="403">
        <f t="shared" si="270"/>
        <v>0</v>
      </c>
      <c r="GG116" s="403">
        <f t="shared" si="270"/>
        <v>0</v>
      </c>
      <c r="GH116" s="403">
        <f t="shared" si="270"/>
        <v>0</v>
      </c>
      <c r="GI116" s="403">
        <f t="shared" si="270"/>
        <v>0</v>
      </c>
      <c r="GJ116" s="403">
        <f t="shared" si="270"/>
        <v>0</v>
      </c>
      <c r="GK116" s="403">
        <f t="shared" si="270"/>
        <v>0</v>
      </c>
      <c r="GL116" s="403">
        <f t="shared" si="270"/>
        <v>0</v>
      </c>
      <c r="GM116" s="403">
        <f t="shared" si="270"/>
        <v>0</v>
      </c>
      <c r="GN116" s="403">
        <f t="shared" si="270"/>
        <v>0</v>
      </c>
      <c r="GO116" s="403">
        <f t="shared" si="270"/>
        <v>0</v>
      </c>
      <c r="GP116" s="403">
        <f t="shared" si="270"/>
        <v>0</v>
      </c>
      <c r="GQ116" s="403"/>
      <c r="GR116" s="403">
        <f t="shared" ref="GR116:JC116" si="271">IF(and($A116-GR$66&gt;=0,$A116-GR$67&lt;0),GR$74,0)</f>
        <v>0</v>
      </c>
      <c r="GS116" s="403">
        <f t="shared" si="271"/>
        <v>0</v>
      </c>
      <c r="GT116" s="403">
        <f t="shared" si="271"/>
        <v>0</v>
      </c>
      <c r="GU116" s="403">
        <f t="shared" si="271"/>
        <v>0</v>
      </c>
      <c r="GV116" s="403">
        <f t="shared" si="271"/>
        <v>0</v>
      </c>
      <c r="GW116" s="403">
        <f t="shared" si="271"/>
        <v>0</v>
      </c>
      <c r="GX116" s="403">
        <f t="shared" si="271"/>
        <v>0</v>
      </c>
      <c r="GY116" s="403">
        <f t="shared" si="271"/>
        <v>0</v>
      </c>
      <c r="GZ116" s="403">
        <f t="shared" si="271"/>
        <v>0</v>
      </c>
      <c r="HA116" s="403">
        <f t="shared" si="271"/>
        <v>0</v>
      </c>
      <c r="HB116" s="403">
        <f t="shared" si="271"/>
        <v>775736.8332</v>
      </c>
      <c r="HC116" s="403">
        <f t="shared" si="271"/>
        <v>0</v>
      </c>
      <c r="HD116" s="403">
        <f t="shared" si="271"/>
        <v>0</v>
      </c>
      <c r="HE116" s="403">
        <f t="shared" si="271"/>
        <v>0</v>
      </c>
      <c r="HF116" s="403">
        <f t="shared" si="271"/>
        <v>0</v>
      </c>
      <c r="HG116" s="403">
        <f t="shared" si="271"/>
        <v>0</v>
      </c>
      <c r="HH116" s="403">
        <f t="shared" si="271"/>
        <v>0</v>
      </c>
      <c r="HI116" s="403">
        <f t="shared" si="271"/>
        <v>0</v>
      </c>
      <c r="HJ116" s="403">
        <f t="shared" si="271"/>
        <v>0</v>
      </c>
      <c r="HK116" s="403">
        <f t="shared" si="271"/>
        <v>0</v>
      </c>
      <c r="HL116" s="403">
        <f t="shared" si="271"/>
        <v>0</v>
      </c>
      <c r="HM116" s="403">
        <f t="shared" si="271"/>
        <v>1456.194236</v>
      </c>
      <c r="HN116" s="403">
        <f t="shared" si="271"/>
        <v>0</v>
      </c>
      <c r="HO116" s="403">
        <f t="shared" si="271"/>
        <v>0</v>
      </c>
      <c r="HP116" s="403">
        <f t="shared" si="271"/>
        <v>0</v>
      </c>
      <c r="HQ116" s="403">
        <f t="shared" si="271"/>
        <v>0</v>
      </c>
      <c r="HR116" s="403">
        <f t="shared" si="271"/>
        <v>0</v>
      </c>
      <c r="HS116" s="403">
        <f t="shared" si="271"/>
        <v>0</v>
      </c>
      <c r="HT116" s="403">
        <f t="shared" si="271"/>
        <v>0</v>
      </c>
      <c r="HU116" s="403">
        <f t="shared" si="271"/>
        <v>0</v>
      </c>
      <c r="HV116" s="403">
        <f t="shared" si="271"/>
        <v>0</v>
      </c>
      <c r="HW116" s="403">
        <f t="shared" si="271"/>
        <v>0</v>
      </c>
      <c r="HX116" s="403">
        <f t="shared" si="271"/>
        <v>0</v>
      </c>
      <c r="HY116" s="403">
        <f t="shared" si="271"/>
        <v>0</v>
      </c>
      <c r="HZ116" s="403">
        <f t="shared" si="271"/>
        <v>0</v>
      </c>
      <c r="IA116" s="403">
        <f t="shared" si="271"/>
        <v>0</v>
      </c>
      <c r="IB116" s="403">
        <f t="shared" si="271"/>
        <v>0</v>
      </c>
      <c r="IC116" s="403">
        <f t="shared" si="271"/>
        <v>0</v>
      </c>
      <c r="ID116" s="403">
        <f t="shared" si="271"/>
        <v>0</v>
      </c>
      <c r="IE116" s="403">
        <f t="shared" si="271"/>
        <v>0</v>
      </c>
      <c r="IF116" s="403">
        <f t="shared" si="271"/>
        <v>0</v>
      </c>
      <c r="IG116" s="403">
        <f t="shared" si="271"/>
        <v>0</v>
      </c>
      <c r="IH116" s="403">
        <f t="shared" si="271"/>
        <v>0</v>
      </c>
      <c r="II116" s="403">
        <f t="shared" si="271"/>
        <v>0</v>
      </c>
      <c r="IJ116" s="403">
        <f t="shared" si="271"/>
        <v>0</v>
      </c>
      <c r="IK116" s="403">
        <f t="shared" si="271"/>
        <v>0</v>
      </c>
      <c r="IL116" s="403">
        <f t="shared" si="271"/>
        <v>0</v>
      </c>
      <c r="IM116" s="403">
        <f t="shared" si="271"/>
        <v>0</v>
      </c>
      <c r="IN116" s="403">
        <f t="shared" si="271"/>
        <v>0</v>
      </c>
      <c r="IO116" s="403">
        <f t="shared" si="271"/>
        <v>0</v>
      </c>
      <c r="IP116" s="403">
        <f t="shared" si="271"/>
        <v>0</v>
      </c>
      <c r="IQ116" s="403">
        <f t="shared" si="271"/>
        <v>0</v>
      </c>
      <c r="IR116" s="403">
        <f t="shared" si="271"/>
        <v>0</v>
      </c>
      <c r="IS116" s="403">
        <f t="shared" si="271"/>
        <v>0</v>
      </c>
      <c r="IT116" s="403">
        <f t="shared" si="271"/>
        <v>0</v>
      </c>
      <c r="IU116" s="403">
        <f t="shared" si="271"/>
        <v>0</v>
      </c>
      <c r="IV116" s="403">
        <f t="shared" si="271"/>
        <v>0</v>
      </c>
      <c r="IW116" s="403">
        <f t="shared" si="271"/>
        <v>0</v>
      </c>
      <c r="IX116" s="403">
        <f t="shared" si="271"/>
        <v>0</v>
      </c>
      <c r="IY116" s="403">
        <f t="shared" si="271"/>
        <v>0</v>
      </c>
      <c r="IZ116" s="403">
        <f t="shared" si="271"/>
        <v>0</v>
      </c>
      <c r="JA116" s="403">
        <f t="shared" si="271"/>
        <v>0</v>
      </c>
      <c r="JB116" s="403">
        <f t="shared" si="271"/>
        <v>0</v>
      </c>
      <c r="JC116" s="403">
        <f t="shared" si="271"/>
        <v>0</v>
      </c>
      <c r="JD116" s="403"/>
      <c r="JE116" s="403">
        <f t="shared" ref="JE116:LP116" si="272">IF(and($A116-JE$66&gt;=0,$A116-JE$67&lt;0),JE$74,0)</f>
        <v>0</v>
      </c>
      <c r="JF116" s="403">
        <f t="shared" si="272"/>
        <v>680320.7008</v>
      </c>
      <c r="JG116" s="403">
        <f t="shared" si="272"/>
        <v>683005.4258</v>
      </c>
      <c r="JH116" s="403">
        <f t="shared" si="272"/>
        <v>672336.8079</v>
      </c>
      <c r="JI116" s="403">
        <f t="shared" si="272"/>
        <v>0</v>
      </c>
      <c r="JJ116" s="403">
        <f t="shared" si="272"/>
        <v>0</v>
      </c>
      <c r="JK116" s="403">
        <f t="shared" si="272"/>
        <v>0</v>
      </c>
      <c r="JL116" s="403">
        <f t="shared" si="272"/>
        <v>0</v>
      </c>
      <c r="JM116" s="403">
        <f t="shared" si="272"/>
        <v>0</v>
      </c>
      <c r="JN116" s="403">
        <f t="shared" si="272"/>
        <v>0</v>
      </c>
      <c r="JO116" s="403">
        <f t="shared" si="272"/>
        <v>0</v>
      </c>
      <c r="JP116" s="403">
        <f t="shared" si="272"/>
        <v>0</v>
      </c>
      <c r="JQ116" s="403">
        <f t="shared" si="272"/>
        <v>0</v>
      </c>
      <c r="JR116" s="403">
        <f t="shared" si="272"/>
        <v>0</v>
      </c>
      <c r="JS116" s="403">
        <f t="shared" si="272"/>
        <v>0</v>
      </c>
      <c r="JT116" s="403">
        <f t="shared" si="272"/>
        <v>0</v>
      </c>
      <c r="JU116" s="403">
        <f t="shared" si="272"/>
        <v>0</v>
      </c>
      <c r="JV116" s="403">
        <f t="shared" si="272"/>
        <v>0</v>
      </c>
      <c r="JW116" s="403">
        <f t="shared" si="272"/>
        <v>0</v>
      </c>
      <c r="JX116" s="403">
        <f t="shared" si="272"/>
        <v>0</v>
      </c>
      <c r="JY116" s="403">
        <f t="shared" si="272"/>
        <v>0</v>
      </c>
      <c r="JZ116" s="403">
        <f t="shared" si="272"/>
        <v>0</v>
      </c>
      <c r="KA116" s="403">
        <f t="shared" si="272"/>
        <v>0</v>
      </c>
      <c r="KB116" s="403">
        <f t="shared" si="272"/>
        <v>0</v>
      </c>
      <c r="KC116" s="403">
        <f t="shared" si="272"/>
        <v>0</v>
      </c>
      <c r="KD116" s="403">
        <f t="shared" si="272"/>
        <v>0</v>
      </c>
      <c r="KE116" s="403">
        <f t="shared" si="272"/>
        <v>0</v>
      </c>
      <c r="KF116" s="403">
        <f t="shared" si="272"/>
        <v>0</v>
      </c>
      <c r="KG116" s="403">
        <f t="shared" si="272"/>
        <v>0</v>
      </c>
      <c r="KH116" s="403">
        <f t="shared" si="272"/>
        <v>0</v>
      </c>
      <c r="KI116" s="403">
        <f t="shared" si="272"/>
        <v>0</v>
      </c>
      <c r="KJ116" s="403">
        <f t="shared" si="272"/>
        <v>0</v>
      </c>
      <c r="KK116" s="403">
        <f t="shared" si="272"/>
        <v>0</v>
      </c>
      <c r="KL116" s="403">
        <f t="shared" si="272"/>
        <v>0</v>
      </c>
      <c r="KM116" s="403">
        <f t="shared" si="272"/>
        <v>0</v>
      </c>
      <c r="KN116" s="403">
        <f t="shared" si="272"/>
        <v>0</v>
      </c>
      <c r="KO116" s="403">
        <f t="shared" si="272"/>
        <v>0</v>
      </c>
      <c r="KP116" s="403">
        <f t="shared" si="272"/>
        <v>0</v>
      </c>
      <c r="KQ116" s="403">
        <f t="shared" si="272"/>
        <v>0</v>
      </c>
      <c r="KR116" s="403">
        <f t="shared" si="272"/>
        <v>0</v>
      </c>
      <c r="KS116" s="403">
        <f t="shared" si="272"/>
        <v>0</v>
      </c>
      <c r="KT116" s="403">
        <f t="shared" si="272"/>
        <v>0</v>
      </c>
      <c r="KU116" s="403">
        <f t="shared" si="272"/>
        <v>0</v>
      </c>
      <c r="KV116" s="403">
        <f t="shared" si="272"/>
        <v>0</v>
      </c>
      <c r="KW116" s="403">
        <f t="shared" si="272"/>
        <v>0</v>
      </c>
      <c r="KX116" s="403">
        <f t="shared" si="272"/>
        <v>0</v>
      </c>
      <c r="KY116" s="403">
        <f t="shared" si="272"/>
        <v>0</v>
      </c>
      <c r="KZ116" s="403">
        <f t="shared" si="272"/>
        <v>0</v>
      </c>
      <c r="LA116" s="403">
        <f t="shared" si="272"/>
        <v>0</v>
      </c>
      <c r="LB116" s="403">
        <f t="shared" si="272"/>
        <v>0</v>
      </c>
      <c r="LC116" s="403">
        <f t="shared" si="272"/>
        <v>0</v>
      </c>
      <c r="LD116" s="403">
        <f t="shared" si="272"/>
        <v>0</v>
      </c>
      <c r="LE116" s="403">
        <f t="shared" si="272"/>
        <v>0</v>
      </c>
      <c r="LF116" s="403">
        <f t="shared" si="272"/>
        <v>0</v>
      </c>
      <c r="LG116" s="403">
        <f t="shared" si="272"/>
        <v>0</v>
      </c>
      <c r="LH116" s="403">
        <f t="shared" si="272"/>
        <v>0</v>
      </c>
      <c r="LI116" s="403">
        <f t="shared" si="272"/>
        <v>0</v>
      </c>
      <c r="LJ116" s="403">
        <f t="shared" si="272"/>
        <v>0</v>
      </c>
      <c r="LK116" s="403">
        <f t="shared" si="272"/>
        <v>0</v>
      </c>
      <c r="LL116" s="403">
        <f t="shared" si="272"/>
        <v>0</v>
      </c>
      <c r="LM116" s="403">
        <f t="shared" si="272"/>
        <v>0</v>
      </c>
      <c r="LN116" s="403">
        <f t="shared" si="272"/>
        <v>0</v>
      </c>
      <c r="LO116" s="403">
        <f t="shared" si="272"/>
        <v>0</v>
      </c>
      <c r="LP116" s="403">
        <f t="shared" si="272"/>
        <v>0</v>
      </c>
    </row>
    <row r="117">
      <c r="A117" s="331" t="str">
        <f t="shared" si="77"/>
        <v>12-2032</v>
      </c>
      <c r="B117" s="346">
        <f t="shared" si="70"/>
        <v>20752261.31</v>
      </c>
      <c r="C117" s="346">
        <f t="shared" si="71"/>
        <v>2.546176735</v>
      </c>
      <c r="D117" s="346"/>
      <c r="E117" s="403">
        <f t="shared" ref="E117:BP117" si="273">IF(and($A117-E$66&gt;=0,$A117-E$67&lt;0),E$74,0)</f>
        <v>0</v>
      </c>
      <c r="F117" s="403">
        <f t="shared" si="273"/>
        <v>0</v>
      </c>
      <c r="G117" s="403">
        <f t="shared" si="273"/>
        <v>0</v>
      </c>
      <c r="H117" s="403">
        <f t="shared" si="273"/>
        <v>0</v>
      </c>
      <c r="I117" s="403">
        <f t="shared" si="273"/>
        <v>0</v>
      </c>
      <c r="J117" s="403">
        <f t="shared" si="273"/>
        <v>0</v>
      </c>
      <c r="K117" s="403">
        <f t="shared" si="273"/>
        <v>0</v>
      </c>
      <c r="L117" s="403">
        <f t="shared" si="273"/>
        <v>0</v>
      </c>
      <c r="M117" s="403">
        <f t="shared" si="273"/>
        <v>0</v>
      </c>
      <c r="N117" s="403">
        <f t="shared" si="273"/>
        <v>0</v>
      </c>
      <c r="O117" s="403">
        <f t="shared" si="273"/>
        <v>0</v>
      </c>
      <c r="P117" s="403">
        <f t="shared" si="273"/>
        <v>0</v>
      </c>
      <c r="Q117" s="403">
        <f t="shared" si="273"/>
        <v>0</v>
      </c>
      <c r="R117" s="403">
        <f t="shared" si="273"/>
        <v>0</v>
      </c>
      <c r="S117" s="403">
        <f t="shared" si="273"/>
        <v>0</v>
      </c>
      <c r="T117" s="403">
        <f t="shared" si="273"/>
        <v>0</v>
      </c>
      <c r="U117" s="403">
        <f t="shared" si="273"/>
        <v>0</v>
      </c>
      <c r="V117" s="403">
        <f t="shared" si="273"/>
        <v>0</v>
      </c>
      <c r="W117" s="403">
        <f t="shared" si="273"/>
        <v>0</v>
      </c>
      <c r="X117" s="403">
        <f t="shared" si="273"/>
        <v>0</v>
      </c>
      <c r="Y117" s="403">
        <f t="shared" si="273"/>
        <v>0</v>
      </c>
      <c r="Z117" s="403">
        <f t="shared" si="273"/>
        <v>0</v>
      </c>
      <c r="AA117" s="403">
        <f t="shared" si="273"/>
        <v>0</v>
      </c>
      <c r="AB117" s="403">
        <f t="shared" si="273"/>
        <v>0</v>
      </c>
      <c r="AC117" s="403">
        <f t="shared" si="273"/>
        <v>0</v>
      </c>
      <c r="AD117" s="403">
        <f t="shared" si="273"/>
        <v>0</v>
      </c>
      <c r="AE117" s="403">
        <f t="shared" si="273"/>
        <v>0</v>
      </c>
      <c r="AF117" s="403">
        <f t="shared" si="273"/>
        <v>0</v>
      </c>
      <c r="AG117" s="403">
        <f t="shared" si="273"/>
        <v>0</v>
      </c>
      <c r="AH117" s="403">
        <f t="shared" si="273"/>
        <v>0</v>
      </c>
      <c r="AI117" s="403">
        <f t="shared" si="273"/>
        <v>0</v>
      </c>
      <c r="AJ117" s="403">
        <f t="shared" si="273"/>
        <v>0</v>
      </c>
      <c r="AK117" s="403">
        <f t="shared" si="273"/>
        <v>0</v>
      </c>
      <c r="AL117" s="403">
        <f t="shared" si="273"/>
        <v>0</v>
      </c>
      <c r="AM117" s="403">
        <f t="shared" si="273"/>
        <v>0</v>
      </c>
      <c r="AN117" s="403">
        <f t="shared" si="273"/>
        <v>0</v>
      </c>
      <c r="AO117" s="403">
        <f t="shared" si="273"/>
        <v>0</v>
      </c>
      <c r="AP117" s="403">
        <f t="shared" si="273"/>
        <v>0</v>
      </c>
      <c r="AQ117" s="403">
        <f t="shared" si="273"/>
        <v>0</v>
      </c>
      <c r="AR117" s="403">
        <f t="shared" si="273"/>
        <v>0</v>
      </c>
      <c r="AS117" s="403">
        <f t="shared" si="273"/>
        <v>0</v>
      </c>
      <c r="AT117" s="403">
        <f t="shared" si="273"/>
        <v>0</v>
      </c>
      <c r="AU117" s="403">
        <f t="shared" si="273"/>
        <v>0</v>
      </c>
      <c r="AV117" s="403">
        <f t="shared" si="273"/>
        <v>0</v>
      </c>
      <c r="AW117" s="403">
        <f t="shared" si="273"/>
        <v>0</v>
      </c>
      <c r="AX117" s="403">
        <f t="shared" si="273"/>
        <v>0</v>
      </c>
      <c r="AY117" s="403">
        <f t="shared" si="273"/>
        <v>0</v>
      </c>
      <c r="AZ117" s="403">
        <f t="shared" si="273"/>
        <v>0</v>
      </c>
      <c r="BA117" s="403">
        <f t="shared" si="273"/>
        <v>0</v>
      </c>
      <c r="BB117" s="403">
        <f t="shared" si="273"/>
        <v>0</v>
      </c>
      <c r="BC117" s="403">
        <f t="shared" si="273"/>
        <v>0</v>
      </c>
      <c r="BD117" s="403">
        <f t="shared" si="273"/>
        <v>238900</v>
      </c>
      <c r="BE117" s="403">
        <f t="shared" si="273"/>
        <v>101455.9</v>
      </c>
      <c r="BF117" s="403">
        <f t="shared" si="273"/>
        <v>23511.76</v>
      </c>
      <c r="BG117" s="403">
        <f t="shared" si="273"/>
        <v>20008.84</v>
      </c>
      <c r="BH117" s="403">
        <f t="shared" si="273"/>
        <v>77858.98</v>
      </c>
      <c r="BI117" s="403">
        <f t="shared" si="273"/>
        <v>45000</v>
      </c>
      <c r="BJ117" s="403">
        <f t="shared" si="273"/>
        <v>124565</v>
      </c>
      <c r="BK117" s="403">
        <f t="shared" si="273"/>
        <v>25000</v>
      </c>
      <c r="BL117" s="403">
        <f t="shared" si="273"/>
        <v>29885</v>
      </c>
      <c r="BM117" s="403">
        <f t="shared" si="273"/>
        <v>33809.25</v>
      </c>
      <c r="BN117" s="403">
        <f t="shared" si="273"/>
        <v>10969.85</v>
      </c>
      <c r="BO117" s="403">
        <f t="shared" si="273"/>
        <v>77861.76</v>
      </c>
      <c r="BP117" s="403">
        <f t="shared" si="273"/>
        <v>10058</v>
      </c>
      <c r="BQ117" s="403"/>
      <c r="BR117" s="403">
        <f t="shared" ref="BR117:EC117" si="274">IF(and($A117-BR$66&gt;=0,$A117-BR$67&lt;0),BR$74,0)</f>
        <v>0</v>
      </c>
      <c r="BS117" s="403">
        <f t="shared" si="274"/>
        <v>0</v>
      </c>
      <c r="BT117" s="403">
        <f t="shared" si="274"/>
        <v>0</v>
      </c>
      <c r="BU117" s="403">
        <f t="shared" si="274"/>
        <v>0</v>
      </c>
      <c r="BV117" s="403">
        <f t="shared" si="274"/>
        <v>0</v>
      </c>
      <c r="BW117" s="403">
        <f t="shared" si="274"/>
        <v>0</v>
      </c>
      <c r="BX117" s="403">
        <f t="shared" si="274"/>
        <v>0</v>
      </c>
      <c r="BY117" s="403">
        <f t="shared" si="274"/>
        <v>212555.7791</v>
      </c>
      <c r="BZ117" s="403">
        <f t="shared" si="274"/>
        <v>198044.1868</v>
      </c>
      <c r="CA117" s="403">
        <f t="shared" si="274"/>
        <v>745030.763</v>
      </c>
      <c r="CB117" s="403">
        <f t="shared" si="274"/>
        <v>0</v>
      </c>
      <c r="CC117" s="403">
        <f t="shared" si="274"/>
        <v>0</v>
      </c>
      <c r="CD117" s="403">
        <f t="shared" si="274"/>
        <v>200215.6501</v>
      </c>
      <c r="CE117" s="403">
        <f t="shared" si="274"/>
        <v>0</v>
      </c>
      <c r="CF117" s="403">
        <f t="shared" si="274"/>
        <v>0</v>
      </c>
      <c r="CG117" s="403">
        <f t="shared" si="274"/>
        <v>0</v>
      </c>
      <c r="CH117" s="403">
        <f t="shared" si="274"/>
        <v>0</v>
      </c>
      <c r="CI117" s="403">
        <f t="shared" si="274"/>
        <v>584290.4925</v>
      </c>
      <c r="CJ117" s="403">
        <f t="shared" si="274"/>
        <v>359514.8333</v>
      </c>
      <c r="CK117" s="403">
        <f t="shared" si="274"/>
        <v>405822.1182</v>
      </c>
      <c r="CL117" s="403">
        <f t="shared" si="274"/>
        <v>0</v>
      </c>
      <c r="CM117" s="403">
        <f t="shared" si="274"/>
        <v>0</v>
      </c>
      <c r="CN117" s="403">
        <f t="shared" si="274"/>
        <v>352213.1526</v>
      </c>
      <c r="CO117" s="403">
        <f t="shared" si="274"/>
        <v>306794.8068</v>
      </c>
      <c r="CP117" s="403">
        <f t="shared" si="274"/>
        <v>0</v>
      </c>
      <c r="CQ117" s="403">
        <f t="shared" si="274"/>
        <v>452743.1592</v>
      </c>
      <c r="CR117" s="403">
        <f t="shared" si="274"/>
        <v>966145.1792</v>
      </c>
      <c r="CS117" s="403">
        <f t="shared" si="274"/>
        <v>237451.2097</v>
      </c>
      <c r="CT117" s="403">
        <f t="shared" si="274"/>
        <v>244994.6872</v>
      </c>
      <c r="CU117" s="403">
        <f t="shared" si="274"/>
        <v>32821.77735</v>
      </c>
      <c r="CV117" s="403">
        <f t="shared" si="274"/>
        <v>334742.8202</v>
      </c>
      <c r="CW117" s="403">
        <f t="shared" si="274"/>
        <v>0</v>
      </c>
      <c r="CX117" s="403">
        <f t="shared" si="274"/>
        <v>516845.2919</v>
      </c>
      <c r="CY117" s="403">
        <f t="shared" si="274"/>
        <v>10059.25349</v>
      </c>
      <c r="CZ117" s="403">
        <f t="shared" si="274"/>
        <v>295307.771</v>
      </c>
      <c r="DA117" s="403">
        <f t="shared" si="274"/>
        <v>456444.568</v>
      </c>
      <c r="DB117" s="403">
        <f t="shared" si="274"/>
        <v>312484.9938</v>
      </c>
      <c r="DC117" s="403">
        <f t="shared" si="274"/>
        <v>124834.8732</v>
      </c>
      <c r="DD117" s="403">
        <f t="shared" si="274"/>
        <v>318680.1613</v>
      </c>
      <c r="DE117" s="403">
        <f t="shared" si="274"/>
        <v>422954.65</v>
      </c>
      <c r="DF117" s="403">
        <f t="shared" si="274"/>
        <v>487499.5485</v>
      </c>
      <c r="DG117" s="403">
        <f t="shared" si="274"/>
        <v>569448.5124</v>
      </c>
      <c r="DH117" s="403">
        <f t="shared" si="274"/>
        <v>205904.0775</v>
      </c>
      <c r="DI117" s="403">
        <f t="shared" si="274"/>
        <v>196902.4434</v>
      </c>
      <c r="DJ117" s="403">
        <f t="shared" si="274"/>
        <v>56011.09095</v>
      </c>
      <c r="DK117" s="403">
        <f t="shared" si="274"/>
        <v>345333.8323</v>
      </c>
      <c r="DL117" s="403">
        <f t="shared" si="274"/>
        <v>460006.4029</v>
      </c>
      <c r="DM117" s="403">
        <f t="shared" si="274"/>
        <v>94866.3362</v>
      </c>
      <c r="DN117" s="403">
        <f t="shared" si="274"/>
        <v>183325.8535</v>
      </c>
      <c r="DO117" s="403">
        <f t="shared" si="274"/>
        <v>711690.6366</v>
      </c>
      <c r="DP117" s="403">
        <f t="shared" si="274"/>
        <v>283390.0132</v>
      </c>
      <c r="DQ117" s="403">
        <f t="shared" si="274"/>
        <v>0</v>
      </c>
      <c r="DR117" s="403">
        <f t="shared" si="274"/>
        <v>0</v>
      </c>
      <c r="DS117" s="403">
        <f t="shared" si="274"/>
        <v>0</v>
      </c>
      <c r="DT117" s="403">
        <f t="shared" si="274"/>
        <v>0</v>
      </c>
      <c r="DU117" s="403">
        <f t="shared" si="274"/>
        <v>0</v>
      </c>
      <c r="DV117" s="403">
        <f t="shared" si="274"/>
        <v>0</v>
      </c>
      <c r="DW117" s="403">
        <f t="shared" si="274"/>
        <v>0</v>
      </c>
      <c r="DX117" s="403">
        <f t="shared" si="274"/>
        <v>0</v>
      </c>
      <c r="DY117" s="403">
        <f t="shared" si="274"/>
        <v>0</v>
      </c>
      <c r="DZ117" s="403">
        <f t="shared" si="274"/>
        <v>0</v>
      </c>
      <c r="EA117" s="403">
        <f t="shared" si="274"/>
        <v>0</v>
      </c>
      <c r="EB117" s="403">
        <f t="shared" si="274"/>
        <v>0</v>
      </c>
      <c r="EC117" s="403">
        <f t="shared" si="274"/>
        <v>0</v>
      </c>
      <c r="EE117" s="403">
        <f t="shared" ref="EE117:GP117" si="275">IF(and($A117-EE$66&gt;=0,$A117-EE$67&lt;0),EE$74,0)</f>
        <v>537602.8319</v>
      </c>
      <c r="EF117" s="403">
        <f t="shared" si="275"/>
        <v>0</v>
      </c>
      <c r="EG117" s="403">
        <f t="shared" si="275"/>
        <v>0</v>
      </c>
      <c r="EH117" s="403">
        <f t="shared" si="275"/>
        <v>0</v>
      </c>
      <c r="EI117" s="403">
        <f t="shared" si="275"/>
        <v>296164.2291</v>
      </c>
      <c r="EJ117" s="403">
        <f t="shared" si="275"/>
        <v>267719.2721</v>
      </c>
      <c r="EK117" s="403">
        <f t="shared" si="275"/>
        <v>348882.0069</v>
      </c>
      <c r="EL117" s="403">
        <f t="shared" si="275"/>
        <v>0</v>
      </c>
      <c r="EM117" s="403">
        <f t="shared" si="275"/>
        <v>0</v>
      </c>
      <c r="EN117" s="403">
        <f t="shared" si="275"/>
        <v>0</v>
      </c>
      <c r="EO117" s="403">
        <f t="shared" si="275"/>
        <v>0</v>
      </c>
      <c r="EP117" s="403">
        <f t="shared" si="275"/>
        <v>220302.8173</v>
      </c>
      <c r="EQ117" s="403">
        <f t="shared" si="275"/>
        <v>0</v>
      </c>
      <c r="ER117" s="403">
        <f t="shared" si="275"/>
        <v>463470.7479</v>
      </c>
      <c r="ES117" s="403">
        <f t="shared" si="275"/>
        <v>562557.9206</v>
      </c>
      <c r="ET117" s="403">
        <f t="shared" si="275"/>
        <v>735539.2512</v>
      </c>
      <c r="EU117" s="403">
        <f t="shared" si="275"/>
        <v>549077.8977</v>
      </c>
      <c r="EV117" s="403">
        <f t="shared" si="275"/>
        <v>0</v>
      </c>
      <c r="EW117" s="403">
        <f t="shared" si="275"/>
        <v>0</v>
      </c>
      <c r="EX117" s="403">
        <f t="shared" si="275"/>
        <v>0</v>
      </c>
      <c r="EY117" s="403">
        <f t="shared" si="275"/>
        <v>198902.7654</v>
      </c>
      <c r="EZ117" s="403">
        <f t="shared" si="275"/>
        <v>0</v>
      </c>
      <c r="FA117" s="403">
        <f t="shared" si="275"/>
        <v>0</v>
      </c>
      <c r="FB117" s="403">
        <f t="shared" si="275"/>
        <v>0</v>
      </c>
      <c r="FC117" s="403">
        <f t="shared" si="275"/>
        <v>708142.0917</v>
      </c>
      <c r="FD117" s="403">
        <f t="shared" si="275"/>
        <v>0</v>
      </c>
      <c r="FE117" s="403">
        <f t="shared" si="275"/>
        <v>0</v>
      </c>
      <c r="FF117" s="403">
        <f t="shared" si="275"/>
        <v>0</v>
      </c>
      <c r="FG117" s="403">
        <f t="shared" si="275"/>
        <v>0</v>
      </c>
      <c r="FH117" s="403">
        <f t="shared" si="275"/>
        <v>0</v>
      </c>
      <c r="FI117" s="403">
        <f t="shared" si="275"/>
        <v>0</v>
      </c>
      <c r="FJ117" s="403">
        <f t="shared" si="275"/>
        <v>61514.65209</v>
      </c>
      <c r="FK117" s="403">
        <f t="shared" si="275"/>
        <v>0</v>
      </c>
      <c r="FL117" s="403">
        <f t="shared" si="275"/>
        <v>0</v>
      </c>
      <c r="FM117" s="403">
        <f t="shared" si="275"/>
        <v>0</v>
      </c>
      <c r="FN117" s="403">
        <f t="shared" si="275"/>
        <v>0</v>
      </c>
      <c r="FO117" s="403">
        <f t="shared" si="275"/>
        <v>0</v>
      </c>
      <c r="FP117" s="403">
        <f t="shared" si="275"/>
        <v>0</v>
      </c>
      <c r="FQ117" s="403">
        <f t="shared" si="275"/>
        <v>0</v>
      </c>
      <c r="FR117" s="403">
        <f t="shared" si="275"/>
        <v>0</v>
      </c>
      <c r="FS117" s="403">
        <f t="shared" si="275"/>
        <v>0</v>
      </c>
      <c r="FT117" s="403">
        <f t="shared" si="275"/>
        <v>0</v>
      </c>
      <c r="FU117" s="403">
        <f t="shared" si="275"/>
        <v>0</v>
      </c>
      <c r="FV117" s="403">
        <f t="shared" si="275"/>
        <v>0</v>
      </c>
      <c r="FW117" s="403">
        <f t="shared" si="275"/>
        <v>0</v>
      </c>
      <c r="FX117" s="403">
        <f t="shared" si="275"/>
        <v>0</v>
      </c>
      <c r="FY117" s="403">
        <f t="shared" si="275"/>
        <v>0</v>
      </c>
      <c r="FZ117" s="403">
        <f t="shared" si="275"/>
        <v>0</v>
      </c>
      <c r="GA117" s="403">
        <f t="shared" si="275"/>
        <v>0</v>
      </c>
      <c r="GB117" s="403">
        <f t="shared" si="275"/>
        <v>0</v>
      </c>
      <c r="GC117" s="403">
        <f t="shared" si="275"/>
        <v>0</v>
      </c>
      <c r="GD117" s="403">
        <f t="shared" si="275"/>
        <v>0</v>
      </c>
      <c r="GE117" s="403">
        <f t="shared" si="275"/>
        <v>0</v>
      </c>
      <c r="GF117" s="403">
        <f t="shared" si="275"/>
        <v>0</v>
      </c>
      <c r="GG117" s="403">
        <f t="shared" si="275"/>
        <v>0</v>
      </c>
      <c r="GH117" s="403">
        <f t="shared" si="275"/>
        <v>0</v>
      </c>
      <c r="GI117" s="403">
        <f t="shared" si="275"/>
        <v>0</v>
      </c>
      <c r="GJ117" s="403">
        <f t="shared" si="275"/>
        <v>0</v>
      </c>
      <c r="GK117" s="403">
        <f t="shared" si="275"/>
        <v>0</v>
      </c>
      <c r="GL117" s="403">
        <f t="shared" si="275"/>
        <v>0</v>
      </c>
      <c r="GM117" s="403">
        <f t="shared" si="275"/>
        <v>0</v>
      </c>
      <c r="GN117" s="403">
        <f t="shared" si="275"/>
        <v>0</v>
      </c>
      <c r="GO117" s="403">
        <f t="shared" si="275"/>
        <v>0</v>
      </c>
      <c r="GP117" s="403">
        <f t="shared" si="275"/>
        <v>0</v>
      </c>
      <c r="GQ117" s="403"/>
      <c r="GR117" s="403">
        <f t="shared" ref="GR117:JC117" si="276">IF(and($A117-GR$66&gt;=0,$A117-GR$67&lt;0),GR$74,0)</f>
        <v>0</v>
      </c>
      <c r="GS117" s="403">
        <f t="shared" si="276"/>
        <v>0</v>
      </c>
      <c r="GT117" s="403">
        <f t="shared" si="276"/>
        <v>0</v>
      </c>
      <c r="GU117" s="403">
        <f t="shared" si="276"/>
        <v>0</v>
      </c>
      <c r="GV117" s="403">
        <f t="shared" si="276"/>
        <v>0</v>
      </c>
      <c r="GW117" s="403">
        <f t="shared" si="276"/>
        <v>0</v>
      </c>
      <c r="GX117" s="403">
        <f t="shared" si="276"/>
        <v>0</v>
      </c>
      <c r="GY117" s="403">
        <f t="shared" si="276"/>
        <v>0</v>
      </c>
      <c r="GZ117" s="403">
        <f t="shared" si="276"/>
        <v>0</v>
      </c>
      <c r="HA117" s="403">
        <f t="shared" si="276"/>
        <v>0</v>
      </c>
      <c r="HB117" s="403">
        <f t="shared" si="276"/>
        <v>0</v>
      </c>
      <c r="HC117" s="403">
        <f t="shared" si="276"/>
        <v>0</v>
      </c>
      <c r="HD117" s="403">
        <f t="shared" si="276"/>
        <v>0</v>
      </c>
      <c r="HE117" s="403">
        <f t="shared" si="276"/>
        <v>0</v>
      </c>
      <c r="HF117" s="403">
        <f t="shared" si="276"/>
        <v>0</v>
      </c>
      <c r="HG117" s="403">
        <f t="shared" si="276"/>
        <v>0</v>
      </c>
      <c r="HH117" s="403">
        <f t="shared" si="276"/>
        <v>0</v>
      </c>
      <c r="HI117" s="403">
        <f t="shared" si="276"/>
        <v>0</v>
      </c>
      <c r="HJ117" s="403">
        <f t="shared" si="276"/>
        <v>0</v>
      </c>
      <c r="HK117" s="403">
        <f t="shared" si="276"/>
        <v>0</v>
      </c>
      <c r="HL117" s="403">
        <f t="shared" si="276"/>
        <v>0</v>
      </c>
      <c r="HM117" s="403">
        <f t="shared" si="276"/>
        <v>1456.194236</v>
      </c>
      <c r="HN117" s="403">
        <f t="shared" si="276"/>
        <v>0</v>
      </c>
      <c r="HO117" s="403">
        <f t="shared" si="276"/>
        <v>0</v>
      </c>
      <c r="HP117" s="403">
        <f t="shared" si="276"/>
        <v>0</v>
      </c>
      <c r="HQ117" s="403">
        <f t="shared" si="276"/>
        <v>0</v>
      </c>
      <c r="HR117" s="403">
        <f t="shared" si="276"/>
        <v>0</v>
      </c>
      <c r="HS117" s="403">
        <f t="shared" si="276"/>
        <v>0</v>
      </c>
      <c r="HT117" s="403">
        <f t="shared" si="276"/>
        <v>0</v>
      </c>
      <c r="HU117" s="403">
        <f t="shared" si="276"/>
        <v>0</v>
      </c>
      <c r="HV117" s="403">
        <f t="shared" si="276"/>
        <v>0</v>
      </c>
      <c r="HW117" s="403">
        <f t="shared" si="276"/>
        <v>0</v>
      </c>
      <c r="HX117" s="403">
        <f t="shared" si="276"/>
        <v>0</v>
      </c>
      <c r="HY117" s="403">
        <f t="shared" si="276"/>
        <v>0</v>
      </c>
      <c r="HZ117" s="403">
        <f t="shared" si="276"/>
        <v>0</v>
      </c>
      <c r="IA117" s="403">
        <f t="shared" si="276"/>
        <v>0</v>
      </c>
      <c r="IB117" s="403">
        <f t="shared" si="276"/>
        <v>0</v>
      </c>
      <c r="IC117" s="403">
        <f t="shared" si="276"/>
        <v>0</v>
      </c>
      <c r="ID117" s="403">
        <f t="shared" si="276"/>
        <v>0</v>
      </c>
      <c r="IE117" s="403">
        <f t="shared" si="276"/>
        <v>0</v>
      </c>
      <c r="IF117" s="403">
        <f t="shared" si="276"/>
        <v>0</v>
      </c>
      <c r="IG117" s="403">
        <f t="shared" si="276"/>
        <v>0</v>
      </c>
      <c r="IH117" s="403">
        <f t="shared" si="276"/>
        <v>0</v>
      </c>
      <c r="II117" s="403">
        <f t="shared" si="276"/>
        <v>0</v>
      </c>
      <c r="IJ117" s="403">
        <f t="shared" si="276"/>
        <v>0</v>
      </c>
      <c r="IK117" s="403">
        <f t="shared" si="276"/>
        <v>0</v>
      </c>
      <c r="IL117" s="403">
        <f t="shared" si="276"/>
        <v>0</v>
      </c>
      <c r="IM117" s="403">
        <f t="shared" si="276"/>
        <v>0</v>
      </c>
      <c r="IN117" s="403">
        <f t="shared" si="276"/>
        <v>0</v>
      </c>
      <c r="IO117" s="403">
        <f t="shared" si="276"/>
        <v>0</v>
      </c>
      <c r="IP117" s="403">
        <f t="shared" si="276"/>
        <v>0</v>
      </c>
      <c r="IQ117" s="403">
        <f t="shared" si="276"/>
        <v>0</v>
      </c>
      <c r="IR117" s="403">
        <f t="shared" si="276"/>
        <v>0</v>
      </c>
      <c r="IS117" s="403">
        <f t="shared" si="276"/>
        <v>0</v>
      </c>
      <c r="IT117" s="403">
        <f t="shared" si="276"/>
        <v>0</v>
      </c>
      <c r="IU117" s="403">
        <f t="shared" si="276"/>
        <v>0</v>
      </c>
      <c r="IV117" s="403">
        <f t="shared" si="276"/>
        <v>0</v>
      </c>
      <c r="IW117" s="403">
        <f t="shared" si="276"/>
        <v>0</v>
      </c>
      <c r="IX117" s="403">
        <f t="shared" si="276"/>
        <v>0</v>
      </c>
      <c r="IY117" s="403">
        <f t="shared" si="276"/>
        <v>0</v>
      </c>
      <c r="IZ117" s="403">
        <f t="shared" si="276"/>
        <v>0</v>
      </c>
      <c r="JA117" s="403">
        <f t="shared" si="276"/>
        <v>0</v>
      </c>
      <c r="JB117" s="403">
        <f t="shared" si="276"/>
        <v>0</v>
      </c>
      <c r="JC117" s="403">
        <f t="shared" si="276"/>
        <v>0</v>
      </c>
      <c r="JD117" s="403"/>
      <c r="JE117" s="403">
        <f t="shared" ref="JE117:LP117" si="277">IF(and($A117-JE$66&gt;=0,$A117-JE$67&lt;0),JE$74,0)</f>
        <v>0</v>
      </c>
      <c r="JF117" s="403">
        <f t="shared" si="277"/>
        <v>680320.7008</v>
      </c>
      <c r="JG117" s="403">
        <f t="shared" si="277"/>
        <v>683005.4258</v>
      </c>
      <c r="JH117" s="403">
        <f t="shared" si="277"/>
        <v>672336.8079</v>
      </c>
      <c r="JI117" s="403">
        <f t="shared" si="277"/>
        <v>0</v>
      </c>
      <c r="JJ117" s="403">
        <f t="shared" si="277"/>
        <v>0</v>
      </c>
      <c r="JK117" s="403">
        <f t="shared" si="277"/>
        <v>0</v>
      </c>
      <c r="JL117" s="403">
        <f t="shared" si="277"/>
        <v>0</v>
      </c>
      <c r="JM117" s="403">
        <f t="shared" si="277"/>
        <v>0</v>
      </c>
      <c r="JN117" s="403">
        <f t="shared" si="277"/>
        <v>0</v>
      </c>
      <c r="JO117" s="403">
        <f t="shared" si="277"/>
        <v>1261010.435</v>
      </c>
      <c r="JP117" s="403">
        <f t="shared" si="277"/>
        <v>0</v>
      </c>
      <c r="JQ117" s="403">
        <f t="shared" si="277"/>
        <v>0</v>
      </c>
      <c r="JR117" s="403">
        <f t="shared" si="277"/>
        <v>0</v>
      </c>
      <c r="JS117" s="403">
        <f t="shared" si="277"/>
        <v>0</v>
      </c>
      <c r="JT117" s="403">
        <f t="shared" si="277"/>
        <v>0</v>
      </c>
      <c r="JU117" s="403">
        <f t="shared" si="277"/>
        <v>0</v>
      </c>
      <c r="JV117" s="403">
        <f t="shared" si="277"/>
        <v>0</v>
      </c>
      <c r="JW117" s="403">
        <f t="shared" si="277"/>
        <v>0</v>
      </c>
      <c r="JX117" s="403">
        <f t="shared" si="277"/>
        <v>0</v>
      </c>
      <c r="JY117" s="403">
        <f t="shared" si="277"/>
        <v>0</v>
      </c>
      <c r="JZ117" s="403">
        <f t="shared" si="277"/>
        <v>0</v>
      </c>
      <c r="KA117" s="403">
        <f t="shared" si="277"/>
        <v>0</v>
      </c>
      <c r="KB117" s="403">
        <f t="shared" si="277"/>
        <v>0</v>
      </c>
      <c r="KC117" s="403">
        <f t="shared" si="277"/>
        <v>0</v>
      </c>
      <c r="KD117" s="403">
        <f t="shared" si="277"/>
        <v>0</v>
      </c>
      <c r="KE117" s="403">
        <f t="shared" si="277"/>
        <v>0</v>
      </c>
      <c r="KF117" s="403">
        <f t="shared" si="277"/>
        <v>0</v>
      </c>
      <c r="KG117" s="403">
        <f t="shared" si="277"/>
        <v>0</v>
      </c>
      <c r="KH117" s="403">
        <f t="shared" si="277"/>
        <v>0</v>
      </c>
      <c r="KI117" s="403">
        <f t="shared" si="277"/>
        <v>0</v>
      </c>
      <c r="KJ117" s="403">
        <f t="shared" si="277"/>
        <v>0</v>
      </c>
      <c r="KK117" s="403">
        <f t="shared" si="277"/>
        <v>0</v>
      </c>
      <c r="KL117" s="403">
        <f t="shared" si="277"/>
        <v>0</v>
      </c>
      <c r="KM117" s="403">
        <f t="shared" si="277"/>
        <v>0</v>
      </c>
      <c r="KN117" s="403">
        <f t="shared" si="277"/>
        <v>0</v>
      </c>
      <c r="KO117" s="403">
        <f t="shared" si="277"/>
        <v>0</v>
      </c>
      <c r="KP117" s="403">
        <f t="shared" si="277"/>
        <v>0</v>
      </c>
      <c r="KQ117" s="403">
        <f t="shared" si="277"/>
        <v>0</v>
      </c>
      <c r="KR117" s="403">
        <f t="shared" si="277"/>
        <v>0</v>
      </c>
      <c r="KS117" s="403">
        <f t="shared" si="277"/>
        <v>0</v>
      </c>
      <c r="KT117" s="403">
        <f t="shared" si="277"/>
        <v>0</v>
      </c>
      <c r="KU117" s="403">
        <f t="shared" si="277"/>
        <v>0</v>
      </c>
      <c r="KV117" s="403">
        <f t="shared" si="277"/>
        <v>0</v>
      </c>
      <c r="KW117" s="403">
        <f t="shared" si="277"/>
        <v>0</v>
      </c>
      <c r="KX117" s="403">
        <f t="shared" si="277"/>
        <v>0</v>
      </c>
      <c r="KY117" s="403">
        <f t="shared" si="277"/>
        <v>0</v>
      </c>
      <c r="KZ117" s="403">
        <f t="shared" si="277"/>
        <v>0</v>
      </c>
      <c r="LA117" s="403">
        <f t="shared" si="277"/>
        <v>0</v>
      </c>
      <c r="LB117" s="403">
        <f t="shared" si="277"/>
        <v>0</v>
      </c>
      <c r="LC117" s="403">
        <f t="shared" si="277"/>
        <v>0</v>
      </c>
      <c r="LD117" s="403">
        <f t="shared" si="277"/>
        <v>0</v>
      </c>
      <c r="LE117" s="403">
        <f t="shared" si="277"/>
        <v>0</v>
      </c>
      <c r="LF117" s="403">
        <f t="shared" si="277"/>
        <v>0</v>
      </c>
      <c r="LG117" s="403">
        <f t="shared" si="277"/>
        <v>0</v>
      </c>
      <c r="LH117" s="403">
        <f t="shared" si="277"/>
        <v>0</v>
      </c>
      <c r="LI117" s="403">
        <f t="shared" si="277"/>
        <v>0</v>
      </c>
      <c r="LJ117" s="403">
        <f t="shared" si="277"/>
        <v>0</v>
      </c>
      <c r="LK117" s="403">
        <f t="shared" si="277"/>
        <v>0</v>
      </c>
      <c r="LL117" s="403">
        <f t="shared" si="277"/>
        <v>0</v>
      </c>
      <c r="LM117" s="403">
        <f t="shared" si="277"/>
        <v>0</v>
      </c>
      <c r="LN117" s="403">
        <f t="shared" si="277"/>
        <v>0</v>
      </c>
      <c r="LO117" s="403">
        <f t="shared" si="277"/>
        <v>0</v>
      </c>
      <c r="LP117" s="403">
        <f t="shared" si="277"/>
        <v>0</v>
      </c>
    </row>
    <row r="118">
      <c r="A118" s="405"/>
      <c r="B118" s="405"/>
      <c r="C118" s="405"/>
      <c r="D118" s="405"/>
      <c r="E118" s="406">
        <f t="shared" ref="E118:BP118" si="278">countif(E76:E117,"&gt;0")</f>
        <v>1</v>
      </c>
      <c r="F118" s="406">
        <f t="shared" si="278"/>
        <v>1</v>
      </c>
      <c r="G118" s="406">
        <f t="shared" si="278"/>
        <v>1</v>
      </c>
      <c r="H118" s="406">
        <f t="shared" si="278"/>
        <v>2</v>
      </c>
      <c r="I118" s="406">
        <f t="shared" si="278"/>
        <v>2</v>
      </c>
      <c r="J118" s="406">
        <f t="shared" si="278"/>
        <v>3</v>
      </c>
      <c r="K118" s="406">
        <f t="shared" si="278"/>
        <v>4</v>
      </c>
      <c r="L118" s="406">
        <f t="shared" si="278"/>
        <v>4</v>
      </c>
      <c r="M118" s="406">
        <f t="shared" si="278"/>
        <v>4</v>
      </c>
      <c r="N118" s="406">
        <f t="shared" si="278"/>
        <v>5</v>
      </c>
      <c r="O118" s="406">
        <f t="shared" si="278"/>
        <v>5</v>
      </c>
      <c r="P118" s="406">
        <f t="shared" si="278"/>
        <v>5</v>
      </c>
      <c r="Q118" s="406">
        <f t="shared" si="278"/>
        <v>6</v>
      </c>
      <c r="R118" s="406">
        <f t="shared" si="278"/>
        <v>6</v>
      </c>
      <c r="S118" s="406">
        <f t="shared" si="278"/>
        <v>7</v>
      </c>
      <c r="T118" s="406">
        <f t="shared" si="278"/>
        <v>8</v>
      </c>
      <c r="U118" s="406">
        <f t="shared" si="278"/>
        <v>8</v>
      </c>
      <c r="V118" s="406">
        <f t="shared" si="278"/>
        <v>9</v>
      </c>
      <c r="W118" s="406">
        <f t="shared" si="278"/>
        <v>10</v>
      </c>
      <c r="X118" s="406">
        <f t="shared" si="278"/>
        <v>11</v>
      </c>
      <c r="Y118" s="406">
        <f t="shared" si="278"/>
        <v>11</v>
      </c>
      <c r="Z118" s="406">
        <f t="shared" si="278"/>
        <v>11</v>
      </c>
      <c r="AA118" s="406">
        <f t="shared" si="278"/>
        <v>12</v>
      </c>
      <c r="AB118" s="406">
        <f t="shared" si="278"/>
        <v>13</v>
      </c>
      <c r="AC118" s="406">
        <f t="shared" si="278"/>
        <v>14</v>
      </c>
      <c r="AD118" s="406">
        <f t="shared" si="278"/>
        <v>14</v>
      </c>
      <c r="AE118" s="406">
        <f t="shared" si="278"/>
        <v>14</v>
      </c>
      <c r="AF118" s="406">
        <f t="shared" si="278"/>
        <v>15</v>
      </c>
      <c r="AG118" s="406">
        <f t="shared" si="278"/>
        <v>16</v>
      </c>
      <c r="AH118" s="406">
        <f t="shared" si="278"/>
        <v>17</v>
      </c>
      <c r="AI118" s="406">
        <f t="shared" si="278"/>
        <v>18</v>
      </c>
      <c r="AJ118" s="406">
        <f t="shared" si="278"/>
        <v>19</v>
      </c>
      <c r="AK118" s="406">
        <f t="shared" si="278"/>
        <v>19</v>
      </c>
      <c r="AL118" s="406">
        <f t="shared" si="278"/>
        <v>20</v>
      </c>
      <c r="AM118" s="406">
        <f t="shared" si="278"/>
        <v>20</v>
      </c>
      <c r="AN118" s="406">
        <f t="shared" si="278"/>
        <v>21</v>
      </c>
      <c r="AO118" s="406">
        <f t="shared" si="278"/>
        <v>21</v>
      </c>
      <c r="AP118" s="406">
        <f t="shared" si="278"/>
        <v>22</v>
      </c>
      <c r="AQ118" s="406">
        <f t="shared" si="278"/>
        <v>22</v>
      </c>
      <c r="AR118" s="406">
        <f t="shared" si="278"/>
        <v>23</v>
      </c>
      <c r="AS118" s="406">
        <f t="shared" si="278"/>
        <v>24</v>
      </c>
      <c r="AT118" s="406">
        <f t="shared" si="278"/>
        <v>24</v>
      </c>
      <c r="AU118" s="406">
        <f t="shared" si="278"/>
        <v>26</v>
      </c>
      <c r="AV118" s="406">
        <f t="shared" si="278"/>
        <v>27</v>
      </c>
      <c r="AW118" s="406">
        <f t="shared" si="278"/>
        <v>28</v>
      </c>
      <c r="AX118" s="406">
        <f t="shared" si="278"/>
        <v>31</v>
      </c>
      <c r="AY118" s="406">
        <f t="shared" si="278"/>
        <v>34</v>
      </c>
      <c r="AZ118" s="406">
        <f t="shared" si="278"/>
        <v>35</v>
      </c>
      <c r="BA118" s="406">
        <f t="shared" si="278"/>
        <v>37</v>
      </c>
      <c r="BB118" s="406">
        <f t="shared" si="278"/>
        <v>38</v>
      </c>
      <c r="BC118" s="406">
        <f t="shared" si="278"/>
        <v>41</v>
      </c>
      <c r="BD118" s="406">
        <f t="shared" si="278"/>
        <v>42</v>
      </c>
      <c r="BE118" s="406">
        <f t="shared" si="278"/>
        <v>42</v>
      </c>
      <c r="BF118" s="406">
        <f t="shared" si="278"/>
        <v>42</v>
      </c>
      <c r="BG118" s="406">
        <f t="shared" si="278"/>
        <v>42</v>
      </c>
      <c r="BH118" s="406">
        <f t="shared" si="278"/>
        <v>42</v>
      </c>
      <c r="BI118" s="406">
        <f t="shared" si="278"/>
        <v>42</v>
      </c>
      <c r="BJ118" s="406">
        <f t="shared" si="278"/>
        <v>42</v>
      </c>
      <c r="BK118" s="406">
        <f t="shared" si="278"/>
        <v>42</v>
      </c>
      <c r="BL118" s="406">
        <f t="shared" si="278"/>
        <v>42</v>
      </c>
      <c r="BM118" s="406">
        <f t="shared" si="278"/>
        <v>42</v>
      </c>
      <c r="BN118" s="406">
        <f t="shared" si="278"/>
        <v>42</v>
      </c>
      <c r="BO118" s="406">
        <f t="shared" si="278"/>
        <v>42</v>
      </c>
      <c r="BP118" s="406">
        <f t="shared" si="278"/>
        <v>42</v>
      </c>
      <c r="BQ118" s="406"/>
      <c r="BR118" s="406">
        <f t="shared" ref="BR118:EC118" si="279">countif(BR76:BR117,"&gt;0")</f>
        <v>36</v>
      </c>
      <c r="BS118" s="406">
        <f t="shared" si="279"/>
        <v>12</v>
      </c>
      <c r="BT118" s="406">
        <f t="shared" si="279"/>
        <v>12</v>
      </c>
      <c r="BU118" s="406">
        <f t="shared" si="279"/>
        <v>12</v>
      </c>
      <c r="BV118" s="406">
        <f t="shared" si="279"/>
        <v>20</v>
      </c>
      <c r="BW118" s="406">
        <f t="shared" si="279"/>
        <v>24</v>
      </c>
      <c r="BX118" s="406">
        <f t="shared" si="279"/>
        <v>20</v>
      </c>
      <c r="BY118" s="406">
        <f t="shared" si="279"/>
        <v>38</v>
      </c>
      <c r="BZ118" s="406">
        <f t="shared" si="279"/>
        <v>38</v>
      </c>
      <c r="CA118" s="406">
        <f t="shared" si="279"/>
        <v>37</v>
      </c>
      <c r="CB118" s="406">
        <f t="shared" si="279"/>
        <v>12</v>
      </c>
      <c r="CC118" s="406">
        <f t="shared" si="279"/>
        <v>20</v>
      </c>
      <c r="CD118" s="406">
        <f t="shared" si="279"/>
        <v>36</v>
      </c>
      <c r="CE118" s="406">
        <f t="shared" si="279"/>
        <v>20</v>
      </c>
      <c r="CF118" s="406">
        <f t="shared" si="279"/>
        <v>20</v>
      </c>
      <c r="CG118" s="406">
        <f t="shared" si="279"/>
        <v>32</v>
      </c>
      <c r="CH118" s="406">
        <f t="shared" si="279"/>
        <v>20</v>
      </c>
      <c r="CI118" s="406">
        <f t="shared" si="279"/>
        <v>33</v>
      </c>
      <c r="CJ118" s="406">
        <f t="shared" si="279"/>
        <v>32</v>
      </c>
      <c r="CK118" s="406">
        <f t="shared" si="279"/>
        <v>31</v>
      </c>
      <c r="CL118" s="406">
        <f t="shared" si="279"/>
        <v>16</v>
      </c>
      <c r="CM118" s="406">
        <f t="shared" si="279"/>
        <v>12</v>
      </c>
      <c r="CN118" s="406">
        <f t="shared" si="279"/>
        <v>30</v>
      </c>
      <c r="CO118" s="406">
        <f t="shared" si="279"/>
        <v>29</v>
      </c>
      <c r="CP118" s="406">
        <f t="shared" si="279"/>
        <v>20</v>
      </c>
      <c r="CQ118" s="406">
        <f t="shared" si="279"/>
        <v>28</v>
      </c>
      <c r="CR118" s="406">
        <f t="shared" si="279"/>
        <v>28</v>
      </c>
      <c r="CS118" s="406">
        <f t="shared" si="279"/>
        <v>27</v>
      </c>
      <c r="CT118" s="406">
        <f t="shared" si="279"/>
        <v>26</v>
      </c>
      <c r="CU118" s="406">
        <f t="shared" si="279"/>
        <v>25</v>
      </c>
      <c r="CV118" s="406">
        <f t="shared" si="279"/>
        <v>24</v>
      </c>
      <c r="CW118" s="406">
        <f t="shared" si="279"/>
        <v>20</v>
      </c>
      <c r="CX118" s="406">
        <f t="shared" si="279"/>
        <v>23</v>
      </c>
      <c r="CY118" s="406">
        <f t="shared" si="279"/>
        <v>22</v>
      </c>
      <c r="CZ118" s="406">
        <f t="shared" si="279"/>
        <v>22</v>
      </c>
      <c r="DA118" s="406">
        <f t="shared" si="279"/>
        <v>21</v>
      </c>
      <c r="DB118" s="406">
        <f t="shared" si="279"/>
        <v>21</v>
      </c>
      <c r="DC118" s="406">
        <f t="shared" si="279"/>
        <v>20</v>
      </c>
      <c r="DD118" s="406">
        <f t="shared" si="279"/>
        <v>20</v>
      </c>
      <c r="DE118" s="406">
        <f t="shared" si="279"/>
        <v>19</v>
      </c>
      <c r="DF118" s="406">
        <f t="shared" si="279"/>
        <v>18</v>
      </c>
      <c r="DG118" s="406">
        <f t="shared" si="279"/>
        <v>18</v>
      </c>
      <c r="DH118" s="406">
        <f t="shared" si="279"/>
        <v>16</v>
      </c>
      <c r="DI118" s="406">
        <f t="shared" si="279"/>
        <v>15</v>
      </c>
      <c r="DJ118" s="406">
        <f t="shared" si="279"/>
        <v>14</v>
      </c>
      <c r="DK118" s="406">
        <f t="shared" si="279"/>
        <v>11</v>
      </c>
      <c r="DL118" s="406">
        <f t="shared" si="279"/>
        <v>8</v>
      </c>
      <c r="DM118" s="406">
        <f t="shared" si="279"/>
        <v>7</v>
      </c>
      <c r="DN118" s="406">
        <f t="shared" si="279"/>
        <v>5</v>
      </c>
      <c r="DO118" s="406">
        <f t="shared" si="279"/>
        <v>4</v>
      </c>
      <c r="DP118" s="406">
        <f t="shared" si="279"/>
        <v>1</v>
      </c>
      <c r="DQ118" s="406">
        <f t="shared" si="279"/>
        <v>0</v>
      </c>
      <c r="DR118" s="406">
        <f t="shared" si="279"/>
        <v>0</v>
      </c>
      <c r="DS118" s="406">
        <f t="shared" si="279"/>
        <v>0</v>
      </c>
      <c r="DT118" s="406">
        <f t="shared" si="279"/>
        <v>0</v>
      </c>
      <c r="DU118" s="406">
        <f t="shared" si="279"/>
        <v>0</v>
      </c>
      <c r="DV118" s="406">
        <f t="shared" si="279"/>
        <v>0</v>
      </c>
      <c r="DW118" s="406">
        <f t="shared" si="279"/>
        <v>0</v>
      </c>
      <c r="DX118" s="406">
        <f t="shared" si="279"/>
        <v>0</v>
      </c>
      <c r="DY118" s="406">
        <f t="shared" si="279"/>
        <v>0</v>
      </c>
      <c r="DZ118" s="406">
        <f t="shared" si="279"/>
        <v>0</v>
      </c>
      <c r="EA118" s="406">
        <f t="shared" si="279"/>
        <v>0</v>
      </c>
      <c r="EB118" s="406">
        <f t="shared" si="279"/>
        <v>0</v>
      </c>
      <c r="EC118" s="406">
        <f t="shared" si="279"/>
        <v>0</v>
      </c>
      <c r="ED118" s="407"/>
      <c r="EE118" s="406">
        <f t="shared" ref="EE118:GP118" si="280">countif(EE76:EE117,"&gt;0")</f>
        <v>5</v>
      </c>
      <c r="EF118" s="406">
        <f t="shared" si="280"/>
        <v>12</v>
      </c>
      <c r="EG118" s="406">
        <f t="shared" si="280"/>
        <v>12</v>
      </c>
      <c r="EH118" s="406">
        <f t="shared" si="280"/>
        <v>12</v>
      </c>
      <c r="EI118" s="406">
        <f t="shared" si="280"/>
        <v>20</v>
      </c>
      <c r="EJ118" s="406">
        <f t="shared" si="280"/>
        <v>15</v>
      </c>
      <c r="EK118" s="406">
        <f t="shared" si="280"/>
        <v>18</v>
      </c>
      <c r="EL118" s="406">
        <f t="shared" si="280"/>
        <v>0</v>
      </c>
      <c r="EM118" s="406">
        <f t="shared" si="280"/>
        <v>0</v>
      </c>
      <c r="EN118" s="406">
        <f t="shared" si="280"/>
        <v>0</v>
      </c>
      <c r="EO118" s="406">
        <f t="shared" si="280"/>
        <v>12</v>
      </c>
      <c r="EP118" s="406">
        <f t="shared" si="280"/>
        <v>17</v>
      </c>
      <c r="EQ118" s="406">
        <f t="shared" si="280"/>
        <v>0</v>
      </c>
      <c r="ER118" s="406">
        <f t="shared" si="280"/>
        <v>16</v>
      </c>
      <c r="ES118" s="406">
        <f t="shared" si="280"/>
        <v>15</v>
      </c>
      <c r="ET118" s="406">
        <f t="shared" si="280"/>
        <v>2</v>
      </c>
      <c r="EU118" s="406">
        <f t="shared" si="280"/>
        <v>14</v>
      </c>
      <c r="EV118" s="406">
        <f t="shared" si="280"/>
        <v>0</v>
      </c>
      <c r="EW118" s="406">
        <f t="shared" si="280"/>
        <v>0</v>
      </c>
      <c r="EX118" s="406">
        <f t="shared" si="280"/>
        <v>0</v>
      </c>
      <c r="EY118" s="406">
        <f t="shared" si="280"/>
        <v>15</v>
      </c>
      <c r="EZ118" s="406">
        <f t="shared" si="280"/>
        <v>12</v>
      </c>
      <c r="FA118" s="406">
        <f t="shared" si="280"/>
        <v>0</v>
      </c>
      <c r="FB118" s="406">
        <f t="shared" si="280"/>
        <v>0</v>
      </c>
      <c r="FC118" s="406">
        <f t="shared" si="280"/>
        <v>8</v>
      </c>
      <c r="FD118" s="406">
        <f t="shared" si="280"/>
        <v>0</v>
      </c>
      <c r="FE118" s="406">
        <f t="shared" si="280"/>
        <v>0</v>
      </c>
      <c r="FF118" s="406">
        <f t="shared" si="280"/>
        <v>0</v>
      </c>
      <c r="FG118" s="406">
        <f t="shared" si="280"/>
        <v>0</v>
      </c>
      <c r="FH118" s="406">
        <f t="shared" si="280"/>
        <v>0</v>
      </c>
      <c r="FI118" s="406">
        <f t="shared" si="280"/>
        <v>0</v>
      </c>
      <c r="FJ118" s="406">
        <f t="shared" si="280"/>
        <v>3</v>
      </c>
      <c r="FK118" s="406">
        <f t="shared" si="280"/>
        <v>0</v>
      </c>
      <c r="FL118" s="406">
        <f t="shared" si="280"/>
        <v>0</v>
      </c>
      <c r="FM118" s="406">
        <f t="shared" si="280"/>
        <v>0</v>
      </c>
      <c r="FN118" s="406">
        <f t="shared" si="280"/>
        <v>0</v>
      </c>
      <c r="FO118" s="406">
        <f t="shared" si="280"/>
        <v>0</v>
      </c>
      <c r="FP118" s="406">
        <f t="shared" si="280"/>
        <v>0</v>
      </c>
      <c r="FQ118" s="406">
        <f t="shared" si="280"/>
        <v>0</v>
      </c>
      <c r="FR118" s="406">
        <f t="shared" si="280"/>
        <v>0</v>
      </c>
      <c r="FS118" s="406">
        <f t="shared" si="280"/>
        <v>0</v>
      </c>
      <c r="FT118" s="406">
        <f t="shared" si="280"/>
        <v>0</v>
      </c>
      <c r="FU118" s="406">
        <f t="shared" si="280"/>
        <v>0</v>
      </c>
      <c r="FV118" s="406">
        <f t="shared" si="280"/>
        <v>0</v>
      </c>
      <c r="FW118" s="406">
        <f t="shared" si="280"/>
        <v>0</v>
      </c>
      <c r="FX118" s="406">
        <f t="shared" si="280"/>
        <v>0</v>
      </c>
      <c r="FY118" s="406">
        <f t="shared" si="280"/>
        <v>0</v>
      </c>
      <c r="FZ118" s="406">
        <f t="shared" si="280"/>
        <v>0</v>
      </c>
      <c r="GA118" s="406">
        <f t="shared" si="280"/>
        <v>0</v>
      </c>
      <c r="GB118" s="406">
        <f t="shared" si="280"/>
        <v>0</v>
      </c>
      <c r="GC118" s="406">
        <f t="shared" si="280"/>
        <v>0</v>
      </c>
      <c r="GD118" s="406">
        <f t="shared" si="280"/>
        <v>0</v>
      </c>
      <c r="GE118" s="406">
        <f t="shared" si="280"/>
        <v>0</v>
      </c>
      <c r="GF118" s="406">
        <f t="shared" si="280"/>
        <v>0</v>
      </c>
      <c r="GG118" s="406">
        <f t="shared" si="280"/>
        <v>0</v>
      </c>
      <c r="GH118" s="406">
        <f t="shared" si="280"/>
        <v>0</v>
      </c>
      <c r="GI118" s="406">
        <f t="shared" si="280"/>
        <v>0</v>
      </c>
      <c r="GJ118" s="406">
        <f t="shared" si="280"/>
        <v>0</v>
      </c>
      <c r="GK118" s="406">
        <f t="shared" si="280"/>
        <v>0</v>
      </c>
      <c r="GL118" s="406">
        <f t="shared" si="280"/>
        <v>0</v>
      </c>
      <c r="GM118" s="406">
        <f t="shared" si="280"/>
        <v>0</v>
      </c>
      <c r="GN118" s="406">
        <f t="shared" si="280"/>
        <v>0</v>
      </c>
      <c r="GO118" s="406">
        <f t="shared" si="280"/>
        <v>0</v>
      </c>
      <c r="GP118" s="406">
        <f t="shared" si="280"/>
        <v>0</v>
      </c>
      <c r="GQ118" s="406"/>
      <c r="GR118" s="406">
        <f t="shared" ref="GR118:JC118" si="281">countif(GR76:GR117,"&gt;0")</f>
        <v>0</v>
      </c>
      <c r="GS118" s="406">
        <f t="shared" si="281"/>
        <v>12</v>
      </c>
      <c r="GT118" s="406">
        <f t="shared" si="281"/>
        <v>12</v>
      </c>
      <c r="GU118" s="406">
        <f t="shared" si="281"/>
        <v>12</v>
      </c>
      <c r="GV118" s="406">
        <f t="shared" si="281"/>
        <v>0</v>
      </c>
      <c r="GW118" s="406">
        <f t="shared" si="281"/>
        <v>0</v>
      </c>
      <c r="GX118" s="406">
        <f t="shared" si="281"/>
        <v>0</v>
      </c>
      <c r="GY118" s="406">
        <f t="shared" si="281"/>
        <v>0</v>
      </c>
      <c r="GZ118" s="406">
        <f t="shared" si="281"/>
        <v>0</v>
      </c>
      <c r="HA118" s="406">
        <f t="shared" si="281"/>
        <v>0</v>
      </c>
      <c r="HB118" s="406">
        <f t="shared" si="281"/>
        <v>12</v>
      </c>
      <c r="HC118" s="406">
        <f t="shared" si="281"/>
        <v>0</v>
      </c>
      <c r="HD118" s="406">
        <f t="shared" si="281"/>
        <v>0</v>
      </c>
      <c r="HE118" s="406">
        <f t="shared" si="281"/>
        <v>0</v>
      </c>
      <c r="HF118" s="406">
        <f t="shared" si="281"/>
        <v>0</v>
      </c>
      <c r="HG118" s="406">
        <f t="shared" si="281"/>
        <v>0</v>
      </c>
      <c r="HH118" s="406">
        <f t="shared" si="281"/>
        <v>0</v>
      </c>
      <c r="HI118" s="406">
        <f t="shared" si="281"/>
        <v>0</v>
      </c>
      <c r="HJ118" s="406">
        <f t="shared" si="281"/>
        <v>0</v>
      </c>
      <c r="HK118" s="406">
        <f t="shared" si="281"/>
        <v>0</v>
      </c>
      <c r="HL118" s="406">
        <f t="shared" si="281"/>
        <v>0</v>
      </c>
      <c r="HM118" s="406">
        <f t="shared" si="281"/>
        <v>7</v>
      </c>
      <c r="HN118" s="406">
        <f t="shared" si="281"/>
        <v>0</v>
      </c>
      <c r="HO118" s="406">
        <f t="shared" si="281"/>
        <v>0</v>
      </c>
      <c r="HP118" s="406">
        <f t="shared" si="281"/>
        <v>0</v>
      </c>
      <c r="HQ118" s="406">
        <f t="shared" si="281"/>
        <v>0</v>
      </c>
      <c r="HR118" s="406">
        <f t="shared" si="281"/>
        <v>0</v>
      </c>
      <c r="HS118" s="406">
        <f t="shared" si="281"/>
        <v>0</v>
      </c>
      <c r="HT118" s="406">
        <f t="shared" si="281"/>
        <v>0</v>
      </c>
      <c r="HU118" s="406">
        <f t="shared" si="281"/>
        <v>0</v>
      </c>
      <c r="HV118" s="406">
        <f t="shared" si="281"/>
        <v>0</v>
      </c>
      <c r="HW118" s="406">
        <f t="shared" si="281"/>
        <v>0</v>
      </c>
      <c r="HX118" s="406">
        <f t="shared" si="281"/>
        <v>0</v>
      </c>
      <c r="HY118" s="406">
        <f t="shared" si="281"/>
        <v>0</v>
      </c>
      <c r="HZ118" s="406">
        <f t="shared" si="281"/>
        <v>0</v>
      </c>
      <c r="IA118" s="406">
        <f t="shared" si="281"/>
        <v>0</v>
      </c>
      <c r="IB118" s="406">
        <f t="shared" si="281"/>
        <v>0</v>
      </c>
      <c r="IC118" s="406">
        <f t="shared" si="281"/>
        <v>0</v>
      </c>
      <c r="ID118" s="406">
        <f t="shared" si="281"/>
        <v>0</v>
      </c>
      <c r="IE118" s="406">
        <f t="shared" si="281"/>
        <v>0</v>
      </c>
      <c r="IF118" s="406">
        <f t="shared" si="281"/>
        <v>0</v>
      </c>
      <c r="IG118" s="406">
        <f t="shared" si="281"/>
        <v>0</v>
      </c>
      <c r="IH118" s="406">
        <f t="shared" si="281"/>
        <v>0</v>
      </c>
      <c r="II118" s="406">
        <f t="shared" si="281"/>
        <v>0</v>
      </c>
      <c r="IJ118" s="406">
        <f t="shared" si="281"/>
        <v>0</v>
      </c>
      <c r="IK118" s="406">
        <f t="shared" si="281"/>
        <v>0</v>
      </c>
      <c r="IL118" s="406">
        <f t="shared" si="281"/>
        <v>0</v>
      </c>
      <c r="IM118" s="406">
        <f t="shared" si="281"/>
        <v>0</v>
      </c>
      <c r="IN118" s="406">
        <f t="shared" si="281"/>
        <v>0</v>
      </c>
      <c r="IO118" s="406">
        <f t="shared" si="281"/>
        <v>0</v>
      </c>
      <c r="IP118" s="406">
        <f t="shared" si="281"/>
        <v>0</v>
      </c>
      <c r="IQ118" s="406">
        <f t="shared" si="281"/>
        <v>0</v>
      </c>
      <c r="IR118" s="406">
        <f t="shared" si="281"/>
        <v>0</v>
      </c>
      <c r="IS118" s="406">
        <f t="shared" si="281"/>
        <v>0</v>
      </c>
      <c r="IT118" s="406">
        <f t="shared" si="281"/>
        <v>0</v>
      </c>
      <c r="IU118" s="406">
        <f t="shared" si="281"/>
        <v>0</v>
      </c>
      <c r="IV118" s="406">
        <f t="shared" si="281"/>
        <v>0</v>
      </c>
      <c r="IW118" s="406">
        <f t="shared" si="281"/>
        <v>0</v>
      </c>
      <c r="IX118" s="406">
        <f t="shared" si="281"/>
        <v>0</v>
      </c>
      <c r="IY118" s="406">
        <f t="shared" si="281"/>
        <v>0</v>
      </c>
      <c r="IZ118" s="406">
        <f t="shared" si="281"/>
        <v>0</v>
      </c>
      <c r="JA118" s="406">
        <f t="shared" si="281"/>
        <v>0</v>
      </c>
      <c r="JB118" s="406">
        <f t="shared" si="281"/>
        <v>0</v>
      </c>
      <c r="JC118" s="406">
        <f t="shared" si="281"/>
        <v>0</v>
      </c>
      <c r="JD118" s="406"/>
      <c r="JE118" s="406">
        <f t="shared" ref="JE118:LP118" si="282">countif(JE76:JE117,"&gt;0")</f>
        <v>0</v>
      </c>
      <c r="JF118" s="406">
        <f t="shared" si="282"/>
        <v>5</v>
      </c>
      <c r="JG118" s="406">
        <f t="shared" si="282"/>
        <v>5</v>
      </c>
      <c r="JH118" s="406">
        <f t="shared" si="282"/>
        <v>4</v>
      </c>
      <c r="JI118" s="406">
        <f t="shared" si="282"/>
        <v>0</v>
      </c>
      <c r="JJ118" s="406">
        <f t="shared" si="282"/>
        <v>0</v>
      </c>
      <c r="JK118" s="406">
        <f t="shared" si="282"/>
        <v>0</v>
      </c>
      <c r="JL118" s="406">
        <f t="shared" si="282"/>
        <v>0</v>
      </c>
      <c r="JM118" s="406">
        <f t="shared" si="282"/>
        <v>0</v>
      </c>
      <c r="JN118" s="406">
        <f t="shared" si="282"/>
        <v>0</v>
      </c>
      <c r="JO118" s="406">
        <f t="shared" si="282"/>
        <v>1</v>
      </c>
      <c r="JP118" s="406">
        <f t="shared" si="282"/>
        <v>0</v>
      </c>
      <c r="JQ118" s="406">
        <f t="shared" si="282"/>
        <v>0</v>
      </c>
      <c r="JR118" s="406">
        <f t="shared" si="282"/>
        <v>0</v>
      </c>
      <c r="JS118" s="406">
        <f t="shared" si="282"/>
        <v>0</v>
      </c>
      <c r="JT118" s="406">
        <f t="shared" si="282"/>
        <v>0</v>
      </c>
      <c r="JU118" s="406">
        <f t="shared" si="282"/>
        <v>0</v>
      </c>
      <c r="JV118" s="406">
        <f t="shared" si="282"/>
        <v>0</v>
      </c>
      <c r="JW118" s="406">
        <f t="shared" si="282"/>
        <v>0</v>
      </c>
      <c r="JX118" s="406">
        <f t="shared" si="282"/>
        <v>0</v>
      </c>
      <c r="JY118" s="406">
        <f t="shared" si="282"/>
        <v>0</v>
      </c>
      <c r="JZ118" s="406">
        <f t="shared" si="282"/>
        <v>0</v>
      </c>
      <c r="KA118" s="406">
        <f t="shared" si="282"/>
        <v>0</v>
      </c>
      <c r="KB118" s="406">
        <f t="shared" si="282"/>
        <v>0</v>
      </c>
      <c r="KC118" s="406">
        <f t="shared" si="282"/>
        <v>0</v>
      </c>
      <c r="KD118" s="406">
        <f t="shared" si="282"/>
        <v>0</v>
      </c>
      <c r="KE118" s="406">
        <f t="shared" si="282"/>
        <v>0</v>
      </c>
      <c r="KF118" s="406">
        <f t="shared" si="282"/>
        <v>0</v>
      </c>
      <c r="KG118" s="406">
        <f t="shared" si="282"/>
        <v>0</v>
      </c>
      <c r="KH118" s="406">
        <f t="shared" si="282"/>
        <v>0</v>
      </c>
      <c r="KI118" s="406">
        <f t="shared" si="282"/>
        <v>0</v>
      </c>
      <c r="KJ118" s="406">
        <f t="shared" si="282"/>
        <v>0</v>
      </c>
      <c r="KK118" s="406">
        <f t="shared" si="282"/>
        <v>0</v>
      </c>
      <c r="KL118" s="406">
        <f t="shared" si="282"/>
        <v>0</v>
      </c>
      <c r="KM118" s="406">
        <f t="shared" si="282"/>
        <v>0</v>
      </c>
      <c r="KN118" s="406">
        <f t="shared" si="282"/>
        <v>0</v>
      </c>
      <c r="KO118" s="406">
        <f t="shared" si="282"/>
        <v>0</v>
      </c>
      <c r="KP118" s="406">
        <f t="shared" si="282"/>
        <v>0</v>
      </c>
      <c r="KQ118" s="406">
        <f t="shared" si="282"/>
        <v>0</v>
      </c>
      <c r="KR118" s="406">
        <f t="shared" si="282"/>
        <v>0</v>
      </c>
      <c r="KS118" s="406">
        <f t="shared" si="282"/>
        <v>0</v>
      </c>
      <c r="KT118" s="406">
        <f t="shared" si="282"/>
        <v>0</v>
      </c>
      <c r="KU118" s="406">
        <f t="shared" si="282"/>
        <v>0</v>
      </c>
      <c r="KV118" s="406">
        <f t="shared" si="282"/>
        <v>0</v>
      </c>
      <c r="KW118" s="406">
        <f t="shared" si="282"/>
        <v>0</v>
      </c>
      <c r="KX118" s="406">
        <f t="shared" si="282"/>
        <v>0</v>
      </c>
      <c r="KY118" s="406">
        <f t="shared" si="282"/>
        <v>0</v>
      </c>
      <c r="KZ118" s="406">
        <f t="shared" si="282"/>
        <v>0</v>
      </c>
      <c r="LA118" s="406">
        <f t="shared" si="282"/>
        <v>0</v>
      </c>
      <c r="LB118" s="406">
        <f t="shared" si="282"/>
        <v>0</v>
      </c>
      <c r="LC118" s="406">
        <f t="shared" si="282"/>
        <v>0</v>
      </c>
      <c r="LD118" s="406">
        <f t="shared" si="282"/>
        <v>0</v>
      </c>
      <c r="LE118" s="406">
        <f t="shared" si="282"/>
        <v>0</v>
      </c>
      <c r="LF118" s="406">
        <f t="shared" si="282"/>
        <v>0</v>
      </c>
      <c r="LG118" s="406">
        <f t="shared" si="282"/>
        <v>0</v>
      </c>
      <c r="LH118" s="406">
        <f t="shared" si="282"/>
        <v>0</v>
      </c>
      <c r="LI118" s="406">
        <f t="shared" si="282"/>
        <v>0</v>
      </c>
      <c r="LJ118" s="406">
        <f t="shared" si="282"/>
        <v>0</v>
      </c>
      <c r="LK118" s="406">
        <f t="shared" si="282"/>
        <v>0</v>
      </c>
      <c r="LL118" s="406">
        <f t="shared" si="282"/>
        <v>0</v>
      </c>
      <c r="LM118" s="406">
        <f t="shared" si="282"/>
        <v>0</v>
      </c>
      <c r="LN118" s="406">
        <f t="shared" si="282"/>
        <v>0</v>
      </c>
      <c r="LO118" s="406">
        <f t="shared" si="282"/>
        <v>0</v>
      </c>
      <c r="LP118" s="406">
        <f t="shared" si="282"/>
        <v>0</v>
      </c>
    </row>
    <row r="119">
      <c r="A119" s="408"/>
      <c r="B119" s="406">
        <f>countif(B76:B117,"&gt;0")</f>
        <v>42</v>
      </c>
      <c r="C119" s="405">
        <f>count(C76:C117)*63</f>
        <v>2646</v>
      </c>
      <c r="D119" s="405">
        <f>sum(E119:BO119)</f>
        <v>2646</v>
      </c>
      <c r="E119" s="406">
        <f t="shared" ref="E119:BP119" si="283">E118+BR118+EE118+GR118+JE118</f>
        <v>42</v>
      </c>
      <c r="F119" s="406">
        <f t="shared" si="283"/>
        <v>42</v>
      </c>
      <c r="G119" s="406">
        <f t="shared" si="283"/>
        <v>42</v>
      </c>
      <c r="H119" s="406">
        <f t="shared" si="283"/>
        <v>42</v>
      </c>
      <c r="I119" s="406">
        <f t="shared" si="283"/>
        <v>42</v>
      </c>
      <c r="J119" s="406">
        <f t="shared" si="283"/>
        <v>42</v>
      </c>
      <c r="K119" s="406">
        <f t="shared" si="283"/>
        <v>42</v>
      </c>
      <c r="L119" s="406">
        <f t="shared" si="283"/>
        <v>42</v>
      </c>
      <c r="M119" s="406">
        <f t="shared" si="283"/>
        <v>42</v>
      </c>
      <c r="N119" s="406">
        <f t="shared" si="283"/>
        <v>42</v>
      </c>
      <c r="O119" s="406">
        <f t="shared" si="283"/>
        <v>42</v>
      </c>
      <c r="P119" s="406">
        <f t="shared" si="283"/>
        <v>42</v>
      </c>
      <c r="Q119" s="406">
        <f t="shared" si="283"/>
        <v>42</v>
      </c>
      <c r="R119" s="406">
        <f t="shared" si="283"/>
        <v>42</v>
      </c>
      <c r="S119" s="406">
        <f t="shared" si="283"/>
        <v>42</v>
      </c>
      <c r="T119" s="406">
        <f t="shared" si="283"/>
        <v>42</v>
      </c>
      <c r="U119" s="406">
        <f t="shared" si="283"/>
        <v>42</v>
      </c>
      <c r="V119" s="406">
        <f t="shared" si="283"/>
        <v>42</v>
      </c>
      <c r="W119" s="406">
        <f t="shared" si="283"/>
        <v>42</v>
      </c>
      <c r="X119" s="406">
        <f t="shared" si="283"/>
        <v>42</v>
      </c>
      <c r="Y119" s="406">
        <f t="shared" si="283"/>
        <v>42</v>
      </c>
      <c r="Z119" s="406">
        <f t="shared" si="283"/>
        <v>42</v>
      </c>
      <c r="AA119" s="406">
        <f t="shared" si="283"/>
        <v>42</v>
      </c>
      <c r="AB119" s="406">
        <f t="shared" si="283"/>
        <v>42</v>
      </c>
      <c r="AC119" s="406">
        <f t="shared" si="283"/>
        <v>42</v>
      </c>
      <c r="AD119" s="406">
        <f t="shared" si="283"/>
        <v>42</v>
      </c>
      <c r="AE119" s="406">
        <f t="shared" si="283"/>
        <v>42</v>
      </c>
      <c r="AF119" s="406">
        <f t="shared" si="283"/>
        <v>42</v>
      </c>
      <c r="AG119" s="406">
        <f t="shared" si="283"/>
        <v>42</v>
      </c>
      <c r="AH119" s="406">
        <f t="shared" si="283"/>
        <v>42</v>
      </c>
      <c r="AI119" s="406">
        <f t="shared" si="283"/>
        <v>42</v>
      </c>
      <c r="AJ119" s="406">
        <f t="shared" si="283"/>
        <v>42</v>
      </c>
      <c r="AK119" s="406">
        <f t="shared" si="283"/>
        <v>42</v>
      </c>
      <c r="AL119" s="406">
        <f t="shared" si="283"/>
        <v>42</v>
      </c>
      <c r="AM119" s="406">
        <f t="shared" si="283"/>
        <v>42</v>
      </c>
      <c r="AN119" s="406">
        <f t="shared" si="283"/>
        <v>42</v>
      </c>
      <c r="AO119" s="406">
        <f t="shared" si="283"/>
        <v>42</v>
      </c>
      <c r="AP119" s="406">
        <f t="shared" si="283"/>
        <v>42</v>
      </c>
      <c r="AQ119" s="406">
        <f t="shared" si="283"/>
        <v>42</v>
      </c>
      <c r="AR119" s="406">
        <f t="shared" si="283"/>
        <v>42</v>
      </c>
      <c r="AS119" s="406">
        <f t="shared" si="283"/>
        <v>42</v>
      </c>
      <c r="AT119" s="406">
        <f t="shared" si="283"/>
        <v>42</v>
      </c>
      <c r="AU119" s="406">
        <f t="shared" si="283"/>
        <v>42</v>
      </c>
      <c r="AV119" s="406">
        <f t="shared" si="283"/>
        <v>42</v>
      </c>
      <c r="AW119" s="406">
        <f t="shared" si="283"/>
        <v>42</v>
      </c>
      <c r="AX119" s="406">
        <f t="shared" si="283"/>
        <v>42</v>
      </c>
      <c r="AY119" s="406">
        <f t="shared" si="283"/>
        <v>42</v>
      </c>
      <c r="AZ119" s="406">
        <f t="shared" si="283"/>
        <v>42</v>
      </c>
      <c r="BA119" s="406">
        <f t="shared" si="283"/>
        <v>42</v>
      </c>
      <c r="BB119" s="406">
        <f t="shared" si="283"/>
        <v>42</v>
      </c>
      <c r="BC119" s="406">
        <f t="shared" si="283"/>
        <v>42</v>
      </c>
      <c r="BD119" s="406">
        <f t="shared" si="283"/>
        <v>42</v>
      </c>
      <c r="BE119" s="406">
        <f t="shared" si="283"/>
        <v>42</v>
      </c>
      <c r="BF119" s="406">
        <f t="shared" si="283"/>
        <v>42</v>
      </c>
      <c r="BG119" s="406">
        <f t="shared" si="283"/>
        <v>42</v>
      </c>
      <c r="BH119" s="406">
        <f t="shared" si="283"/>
        <v>42</v>
      </c>
      <c r="BI119" s="406">
        <f t="shared" si="283"/>
        <v>42</v>
      </c>
      <c r="BJ119" s="406">
        <f t="shared" si="283"/>
        <v>42</v>
      </c>
      <c r="BK119" s="406">
        <f t="shared" si="283"/>
        <v>42</v>
      </c>
      <c r="BL119" s="406">
        <f t="shared" si="283"/>
        <v>42</v>
      </c>
      <c r="BM119" s="406">
        <f t="shared" si="283"/>
        <v>42</v>
      </c>
      <c r="BN119" s="406">
        <f t="shared" si="283"/>
        <v>42</v>
      </c>
      <c r="BO119" s="406">
        <f t="shared" si="283"/>
        <v>42</v>
      </c>
      <c r="BP119" s="406">
        <f t="shared" si="283"/>
        <v>42</v>
      </c>
      <c r="BQ119" s="406"/>
      <c r="BR119" s="406"/>
      <c r="BS119" s="406"/>
      <c r="BT119" s="406"/>
      <c r="BU119" s="406"/>
      <c r="BV119" s="406"/>
      <c r="BW119" s="406"/>
      <c r="BX119" s="406"/>
      <c r="BY119" s="406"/>
      <c r="BZ119" s="406"/>
      <c r="CA119" s="406"/>
      <c r="CB119" s="406"/>
      <c r="CC119" s="406"/>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c r="DO119" s="406"/>
      <c r="DP119" s="406"/>
      <c r="DQ119" s="406"/>
      <c r="DR119" s="406"/>
      <c r="DS119" s="406"/>
      <c r="DT119" s="406"/>
      <c r="DU119" s="406"/>
      <c r="DV119" s="406"/>
      <c r="DW119" s="406"/>
      <c r="DX119" s="406"/>
      <c r="DY119" s="406"/>
      <c r="DZ119" s="406"/>
      <c r="EA119" s="406"/>
      <c r="EB119" s="406"/>
      <c r="EC119" s="407"/>
      <c r="ED119" s="407"/>
      <c r="EE119" s="406"/>
      <c r="EF119" s="406"/>
      <c r="EG119" s="406"/>
      <c r="EH119" s="406"/>
      <c r="EI119" s="406"/>
      <c r="EJ119" s="406"/>
      <c r="EK119" s="406"/>
      <c r="EL119" s="406"/>
      <c r="EM119" s="406"/>
      <c r="EN119" s="406"/>
      <c r="EO119" s="406"/>
      <c r="EP119" s="406"/>
      <c r="EQ119" s="406"/>
      <c r="ER119" s="406"/>
      <c r="ES119" s="406"/>
      <c r="ET119" s="406"/>
      <c r="EU119" s="406"/>
      <c r="EV119" s="406"/>
      <c r="EW119" s="406"/>
      <c r="EX119" s="406"/>
      <c r="EY119" s="406"/>
      <c r="EZ119" s="406"/>
      <c r="FA119" s="406"/>
      <c r="FB119" s="406"/>
      <c r="FC119" s="406"/>
      <c r="FD119" s="406"/>
      <c r="FE119" s="406"/>
      <c r="FF119" s="406"/>
      <c r="FG119" s="406"/>
      <c r="FH119" s="406"/>
      <c r="FI119" s="406"/>
      <c r="FJ119" s="406"/>
      <c r="FK119" s="406"/>
      <c r="FL119" s="406"/>
      <c r="FM119" s="406"/>
      <c r="FN119" s="406"/>
      <c r="FO119" s="406"/>
      <c r="FP119" s="406"/>
      <c r="FQ119" s="406"/>
      <c r="FR119" s="406"/>
      <c r="FS119" s="406"/>
      <c r="FT119" s="406"/>
      <c r="FU119" s="406"/>
      <c r="FV119" s="406"/>
      <c r="FW119" s="406"/>
      <c r="FX119" s="406"/>
      <c r="FY119" s="406"/>
      <c r="FZ119" s="406"/>
      <c r="GA119" s="406"/>
      <c r="GB119" s="406"/>
      <c r="GC119" s="406"/>
      <c r="GD119" s="406"/>
      <c r="GE119" s="406"/>
      <c r="GF119" s="406"/>
      <c r="GG119" s="406"/>
      <c r="GH119" s="406"/>
      <c r="GI119" s="406"/>
      <c r="GJ119" s="406"/>
      <c r="GK119" s="406"/>
      <c r="GL119" s="406"/>
      <c r="GM119" s="406"/>
      <c r="GN119" s="406"/>
      <c r="GO119" s="406"/>
      <c r="GP119" s="406"/>
      <c r="GQ119" s="406"/>
      <c r="GR119" s="406"/>
      <c r="GS119" s="406"/>
      <c r="GT119" s="406"/>
      <c r="GU119" s="406"/>
      <c r="GV119" s="406"/>
      <c r="GW119" s="406"/>
      <c r="GX119" s="406"/>
      <c r="GY119" s="406"/>
      <c r="GZ119" s="406"/>
      <c r="HA119" s="406"/>
      <c r="HB119" s="406"/>
      <c r="HC119" s="406"/>
      <c r="HD119" s="406"/>
      <c r="HE119" s="406"/>
      <c r="HF119" s="406"/>
      <c r="HG119" s="406"/>
      <c r="HH119" s="406"/>
      <c r="HI119" s="406"/>
      <c r="HJ119" s="406"/>
      <c r="HK119" s="406"/>
      <c r="HL119" s="406"/>
      <c r="HM119" s="406"/>
      <c r="HN119" s="406"/>
      <c r="HO119" s="406"/>
      <c r="HP119" s="406"/>
      <c r="HQ119" s="406"/>
      <c r="HR119" s="406"/>
      <c r="HS119" s="406"/>
      <c r="HT119" s="406"/>
      <c r="HU119" s="406"/>
      <c r="HV119" s="406"/>
      <c r="HW119" s="406"/>
      <c r="HX119" s="406"/>
      <c r="HY119" s="406"/>
      <c r="HZ119" s="406"/>
      <c r="IA119" s="406"/>
      <c r="IB119" s="406"/>
      <c r="IC119" s="406"/>
      <c r="ID119" s="406"/>
      <c r="IE119" s="406"/>
      <c r="IF119" s="406"/>
      <c r="IG119" s="406"/>
      <c r="IH119" s="406"/>
      <c r="II119" s="406"/>
      <c r="IJ119" s="406"/>
      <c r="IK119" s="406"/>
      <c r="IL119" s="406"/>
      <c r="IM119" s="406"/>
      <c r="IN119" s="406"/>
      <c r="IO119" s="406"/>
      <c r="IP119" s="406"/>
      <c r="IQ119" s="406"/>
      <c r="IR119" s="406"/>
      <c r="IS119" s="406"/>
      <c r="IT119" s="406"/>
      <c r="IU119" s="406"/>
      <c r="IV119" s="406"/>
      <c r="IW119" s="406"/>
      <c r="IX119" s="406"/>
      <c r="IY119" s="406"/>
      <c r="IZ119" s="406"/>
      <c r="JA119" s="406"/>
      <c r="JB119" s="406"/>
      <c r="JC119" s="406"/>
      <c r="JD119" s="406"/>
      <c r="JE119" s="406"/>
      <c r="JF119" s="406"/>
      <c r="JG119" s="406"/>
      <c r="JH119" s="406"/>
      <c r="JI119" s="406"/>
      <c r="JJ119" s="406"/>
      <c r="JK119" s="406"/>
      <c r="JL119" s="406"/>
      <c r="JM119" s="406"/>
      <c r="JN119" s="406"/>
      <c r="JO119" s="406"/>
      <c r="JP119" s="406"/>
      <c r="JQ119" s="406"/>
      <c r="JR119" s="406"/>
      <c r="JS119" s="406"/>
      <c r="JT119" s="406"/>
      <c r="JU119" s="406"/>
      <c r="JV119" s="406"/>
      <c r="JW119" s="406"/>
      <c r="JX119" s="406"/>
      <c r="JY119" s="406"/>
      <c r="JZ119" s="406"/>
      <c r="KA119" s="406"/>
      <c r="KB119" s="406"/>
      <c r="KC119" s="406"/>
      <c r="KD119" s="406"/>
      <c r="KE119" s="406"/>
      <c r="KF119" s="406"/>
      <c r="KG119" s="406"/>
      <c r="KH119" s="406"/>
      <c r="KI119" s="406"/>
      <c r="KJ119" s="406"/>
      <c r="KK119" s="406"/>
      <c r="KL119" s="406"/>
      <c r="KM119" s="406"/>
      <c r="KN119" s="406"/>
      <c r="KO119" s="406"/>
      <c r="KP119" s="406"/>
      <c r="KQ119" s="406"/>
      <c r="KR119" s="406"/>
      <c r="KS119" s="406"/>
      <c r="KT119" s="406"/>
      <c r="KU119" s="406"/>
      <c r="KV119" s="406"/>
      <c r="KW119" s="406"/>
      <c r="KX119" s="406"/>
      <c r="KY119" s="406"/>
      <c r="KZ119" s="406"/>
      <c r="LA119" s="406"/>
      <c r="LB119" s="406"/>
      <c r="LC119" s="406"/>
      <c r="LD119" s="406"/>
      <c r="LE119" s="406"/>
      <c r="LF119" s="406"/>
      <c r="LG119" s="406"/>
      <c r="LH119" s="406"/>
      <c r="LI119" s="406"/>
      <c r="LJ119" s="406"/>
      <c r="LK119" s="406"/>
      <c r="LL119" s="406"/>
      <c r="LM119" s="406"/>
      <c r="LN119" s="406"/>
      <c r="LO119" s="406"/>
      <c r="LP119" s="406"/>
    </row>
    <row r="120">
      <c r="A120" s="331"/>
      <c r="B120" s="346"/>
      <c r="C120" s="346"/>
      <c r="D120" s="346"/>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c r="AN120" s="403"/>
      <c r="AO120" s="403"/>
      <c r="AP120" s="403"/>
      <c r="AQ120" s="403"/>
      <c r="AR120" s="403"/>
      <c r="AS120" s="403"/>
      <c r="AT120" s="403"/>
      <c r="AU120" s="403"/>
      <c r="AV120" s="403"/>
      <c r="AW120" s="403"/>
      <c r="AX120" s="403"/>
      <c r="AY120" s="403"/>
      <c r="AZ120" s="403"/>
      <c r="BA120" s="403"/>
      <c r="BB120" s="403"/>
      <c r="BC120" s="403"/>
      <c r="BD120" s="403"/>
      <c r="BE120" s="403"/>
      <c r="BF120" s="403"/>
      <c r="BG120" s="403"/>
      <c r="BH120" s="403"/>
      <c r="BI120" s="403"/>
      <c r="BJ120" s="403"/>
      <c r="BK120" s="403"/>
      <c r="BL120" s="403"/>
      <c r="BM120" s="403"/>
      <c r="BN120" s="403"/>
      <c r="BO120" s="403"/>
      <c r="BQ120" s="409"/>
      <c r="BR120" s="409"/>
      <c r="BS120" s="409"/>
      <c r="BT120" s="409"/>
      <c r="BU120" s="409"/>
      <c r="BV120" s="409"/>
      <c r="BW120" s="409"/>
      <c r="BX120" s="409"/>
      <c r="BY120" s="409"/>
      <c r="BZ120" s="409"/>
      <c r="CA120" s="409"/>
      <c r="CB120" s="409"/>
      <c r="CC120" s="409"/>
      <c r="CD120" s="409"/>
      <c r="CE120" s="409"/>
      <c r="CF120" s="409"/>
      <c r="CG120" s="409"/>
      <c r="CH120" s="409"/>
      <c r="CI120" s="409"/>
      <c r="CJ120" s="409"/>
      <c r="CK120" s="409"/>
      <c r="CL120" s="409"/>
      <c r="CM120" s="409"/>
      <c r="CN120" s="409"/>
      <c r="CO120" s="409"/>
      <c r="CP120" s="409"/>
      <c r="CQ120" s="409"/>
      <c r="CR120" s="409"/>
      <c r="CS120" s="409"/>
      <c r="CT120" s="409"/>
      <c r="CU120" s="409"/>
      <c r="CV120" s="409"/>
      <c r="CW120" s="409"/>
      <c r="CX120" s="409"/>
      <c r="CY120" s="409"/>
      <c r="CZ120" s="409"/>
      <c r="DA120" s="409"/>
      <c r="DB120" s="409"/>
      <c r="DC120" s="409"/>
      <c r="DD120" s="409"/>
      <c r="DE120" s="409"/>
      <c r="DF120" s="409"/>
      <c r="DG120" s="409"/>
      <c r="DH120" s="409"/>
      <c r="DI120" s="409"/>
      <c r="DJ120" s="409"/>
      <c r="DK120" s="409"/>
      <c r="DL120" s="409"/>
      <c r="DM120" s="409"/>
      <c r="DN120" s="409"/>
      <c r="DO120" s="409"/>
      <c r="DP120" s="409"/>
      <c r="DQ120" s="409"/>
      <c r="DR120" s="409"/>
      <c r="DS120" s="409"/>
      <c r="DT120" s="409"/>
      <c r="DU120" s="409"/>
      <c r="DV120" s="409"/>
      <c r="DW120" s="409"/>
      <c r="DX120" s="409"/>
      <c r="DY120" s="409"/>
      <c r="DZ120" s="409"/>
      <c r="EA120" s="409"/>
      <c r="EB120" s="409"/>
      <c r="EE120" s="403"/>
      <c r="EF120" s="403"/>
      <c r="EG120" s="403"/>
      <c r="EH120" s="403"/>
      <c r="EI120" s="403"/>
      <c r="EJ120" s="403"/>
      <c r="EK120" s="403"/>
      <c r="EL120" s="403"/>
      <c r="EM120" s="403"/>
      <c r="EN120" s="403"/>
      <c r="EO120" s="403"/>
      <c r="EP120" s="403"/>
      <c r="EQ120" s="403"/>
      <c r="ER120" s="403"/>
      <c r="ES120" s="403"/>
      <c r="ET120" s="403"/>
      <c r="EU120" s="403"/>
      <c r="EV120" s="403"/>
      <c r="EW120" s="403"/>
      <c r="EX120" s="403"/>
      <c r="EY120" s="403"/>
      <c r="EZ120" s="403"/>
      <c r="FA120" s="403"/>
      <c r="FB120" s="403"/>
      <c r="FC120" s="403"/>
      <c r="FD120" s="403"/>
      <c r="FE120" s="403"/>
      <c r="FF120" s="403"/>
      <c r="FG120" s="403"/>
      <c r="FH120" s="403"/>
      <c r="FI120" s="403"/>
      <c r="FJ120" s="403"/>
      <c r="FK120" s="403"/>
      <c r="FL120" s="403"/>
      <c r="FM120" s="403"/>
      <c r="FN120" s="403"/>
      <c r="FO120" s="403"/>
      <c r="FP120" s="403"/>
      <c r="FQ120" s="403"/>
      <c r="FR120" s="403"/>
      <c r="FS120" s="403"/>
      <c r="FT120" s="403"/>
      <c r="FU120" s="403"/>
      <c r="FV120" s="403"/>
      <c r="FW120" s="403"/>
      <c r="FX120" s="403"/>
      <c r="FY120" s="403"/>
      <c r="FZ120" s="403"/>
      <c r="GA120" s="403"/>
      <c r="GB120" s="403"/>
      <c r="GC120" s="403"/>
      <c r="GD120" s="403"/>
      <c r="GE120" s="403"/>
      <c r="GF120" s="403"/>
      <c r="GG120" s="403"/>
      <c r="GH120" s="403"/>
      <c r="GI120" s="403"/>
      <c r="GJ120" s="403"/>
      <c r="GK120" s="403"/>
      <c r="GL120" s="403"/>
      <c r="GM120" s="403"/>
      <c r="GN120" s="403"/>
      <c r="GO120" s="403"/>
      <c r="GP120" s="403"/>
      <c r="GQ120" s="403"/>
      <c r="GR120" s="403"/>
      <c r="GS120" s="403"/>
      <c r="GT120" s="403"/>
      <c r="GU120" s="403"/>
      <c r="GV120" s="403"/>
      <c r="GW120" s="403"/>
      <c r="GX120" s="403"/>
      <c r="GY120" s="403"/>
      <c r="GZ120" s="403"/>
      <c r="HA120" s="403"/>
      <c r="HB120" s="403"/>
      <c r="HC120" s="403"/>
      <c r="HD120" s="403"/>
      <c r="HE120" s="403"/>
      <c r="HF120" s="403"/>
      <c r="HG120" s="403"/>
      <c r="HH120" s="403"/>
      <c r="HI120" s="403"/>
      <c r="HJ120" s="403"/>
      <c r="HK120" s="403"/>
      <c r="HL120" s="403"/>
      <c r="HM120" s="403"/>
      <c r="HN120" s="403"/>
      <c r="HO120" s="403"/>
      <c r="HP120" s="403"/>
      <c r="HQ120" s="403"/>
      <c r="HR120" s="403"/>
      <c r="HS120" s="403"/>
      <c r="HT120" s="403"/>
      <c r="HU120" s="403"/>
      <c r="HV120" s="403"/>
      <c r="HW120" s="403"/>
      <c r="HX120" s="403"/>
      <c r="HY120" s="403"/>
      <c r="HZ120" s="403"/>
      <c r="IA120" s="403"/>
      <c r="IB120" s="403"/>
      <c r="IC120" s="403"/>
      <c r="ID120" s="403"/>
      <c r="IE120" s="403"/>
      <c r="IF120" s="403"/>
      <c r="IG120" s="403"/>
      <c r="IH120" s="403"/>
      <c r="II120" s="403"/>
      <c r="IJ120" s="403"/>
      <c r="IK120" s="403"/>
      <c r="IL120" s="403"/>
      <c r="IM120" s="403"/>
      <c r="IN120" s="403"/>
      <c r="IO120" s="403"/>
      <c r="IP120" s="403"/>
      <c r="IQ120" s="403"/>
      <c r="IR120" s="403"/>
      <c r="IS120" s="403"/>
      <c r="IT120" s="403"/>
      <c r="IU120" s="403"/>
      <c r="IV120" s="403"/>
      <c r="IW120" s="403"/>
      <c r="IX120" s="403"/>
      <c r="IY120" s="403"/>
      <c r="IZ120" s="403"/>
      <c r="JA120" s="403"/>
      <c r="JB120" s="403"/>
      <c r="JC120" s="403"/>
      <c r="JD120" s="403"/>
      <c r="JE120" s="403"/>
      <c r="JF120" s="403"/>
      <c r="JG120" s="403"/>
      <c r="JH120" s="403"/>
      <c r="JI120" s="403"/>
      <c r="JJ120" s="403"/>
      <c r="JK120" s="403"/>
      <c r="JL120" s="403"/>
      <c r="JM120" s="403"/>
      <c r="JN120" s="403"/>
      <c r="JO120" s="403"/>
      <c r="JP120" s="403"/>
      <c r="JQ120" s="403"/>
      <c r="JR120" s="403"/>
      <c r="JS120" s="403"/>
      <c r="JT120" s="403"/>
      <c r="JU120" s="403"/>
      <c r="JV120" s="403"/>
      <c r="JW120" s="403"/>
      <c r="JX120" s="403"/>
      <c r="JY120" s="403"/>
      <c r="JZ120" s="403"/>
      <c r="KA120" s="403"/>
      <c r="KB120" s="403"/>
      <c r="KC120" s="403"/>
      <c r="KD120" s="403"/>
      <c r="KE120" s="403"/>
      <c r="KF120" s="403"/>
      <c r="KG120" s="403"/>
      <c r="KH120" s="403"/>
      <c r="KI120" s="403"/>
      <c r="KJ120" s="403"/>
      <c r="KK120" s="403"/>
      <c r="KL120" s="403"/>
      <c r="KM120" s="403"/>
      <c r="KN120" s="403"/>
      <c r="KO120" s="403"/>
      <c r="KP120" s="403"/>
      <c r="KQ120" s="403"/>
      <c r="KR120" s="403"/>
      <c r="KS120" s="403"/>
      <c r="KT120" s="403"/>
      <c r="KU120" s="403"/>
      <c r="KV120" s="403"/>
      <c r="KW120" s="403"/>
      <c r="KX120" s="403"/>
      <c r="KY120" s="403"/>
      <c r="KZ120" s="403"/>
      <c r="LA120" s="403"/>
      <c r="LB120" s="403"/>
      <c r="LC120" s="403"/>
      <c r="LD120" s="403"/>
      <c r="LE120" s="403"/>
      <c r="LF120" s="403"/>
      <c r="LG120" s="403"/>
      <c r="LH120" s="403"/>
      <c r="LI120" s="403"/>
      <c r="LJ120" s="403"/>
      <c r="LK120" s="403"/>
      <c r="LL120" s="403"/>
      <c r="LM120" s="403"/>
      <c r="LN120" s="403"/>
      <c r="LO120" s="403"/>
      <c r="LP120" s="403"/>
    </row>
    <row r="121">
      <c r="A121" s="394" t="s">
        <v>320</v>
      </c>
      <c r="B121" s="394"/>
      <c r="C121" s="61"/>
      <c r="D121" s="61"/>
      <c r="E121" s="335"/>
      <c r="F121" s="336"/>
      <c r="G121" s="336"/>
      <c r="H121" s="336"/>
      <c r="I121" s="336"/>
      <c r="J121" s="336"/>
      <c r="K121" s="336"/>
      <c r="L121" s="336"/>
      <c r="M121" s="336"/>
      <c r="N121" s="336"/>
      <c r="O121" s="336"/>
      <c r="P121" s="336"/>
      <c r="Q121" s="336"/>
      <c r="R121" s="336"/>
      <c r="S121" s="336"/>
      <c r="T121" s="336"/>
      <c r="U121" s="336"/>
      <c r="V121" s="336"/>
      <c r="W121" s="336"/>
      <c r="X121" s="336"/>
      <c r="Y121" s="336"/>
      <c r="Z121" s="336"/>
      <c r="AA121" s="336"/>
      <c r="AB121" s="336"/>
      <c r="AC121" s="336"/>
      <c r="AD121" s="336"/>
      <c r="AE121" s="336"/>
      <c r="AF121" s="336"/>
      <c r="AG121" s="336"/>
      <c r="AH121" s="336"/>
      <c r="AI121" s="336"/>
      <c r="AJ121" s="336"/>
      <c r="AK121" s="336"/>
      <c r="AL121" s="336"/>
      <c r="AM121" s="336"/>
      <c r="AN121" s="336"/>
      <c r="AO121" s="336"/>
      <c r="AP121" s="336"/>
      <c r="AQ121" s="336"/>
      <c r="AR121" s="336"/>
      <c r="AS121" s="336"/>
      <c r="AT121" s="336"/>
      <c r="AU121" s="336"/>
      <c r="AV121" s="336"/>
      <c r="AW121" s="336"/>
      <c r="AX121" s="336"/>
      <c r="AY121" s="336"/>
      <c r="AZ121" s="336"/>
      <c r="BA121" s="336"/>
      <c r="BB121" s="336"/>
      <c r="BC121" s="336"/>
      <c r="BD121" s="336"/>
      <c r="BE121" s="336"/>
      <c r="BF121" s="336"/>
      <c r="BG121" s="336"/>
      <c r="BH121" s="336"/>
      <c r="BI121" s="336"/>
      <c r="BJ121" s="336"/>
      <c r="BK121" s="336"/>
      <c r="BL121" s="336"/>
      <c r="BM121" s="336"/>
      <c r="BN121" s="336"/>
      <c r="BO121" s="336"/>
      <c r="BP121" s="336"/>
      <c r="BQ121" s="336"/>
      <c r="BR121" s="336">
        <f>BR63+1</f>
        <v>15</v>
      </c>
      <c r="BS121" s="336">
        <f t="shared" ref="BS121:EC121" si="284">BR121</f>
        <v>15</v>
      </c>
      <c r="BT121" s="336">
        <f t="shared" si="284"/>
        <v>15</v>
      </c>
      <c r="BU121" s="336">
        <f t="shared" si="284"/>
        <v>15</v>
      </c>
      <c r="BV121" s="336">
        <f t="shared" si="284"/>
        <v>15</v>
      </c>
      <c r="BW121" s="336">
        <f t="shared" si="284"/>
        <v>15</v>
      </c>
      <c r="BX121" s="336">
        <f t="shared" si="284"/>
        <v>15</v>
      </c>
      <c r="BY121" s="336">
        <f t="shared" si="284"/>
        <v>15</v>
      </c>
      <c r="BZ121" s="336">
        <f t="shared" si="284"/>
        <v>15</v>
      </c>
      <c r="CA121" s="336">
        <f t="shared" si="284"/>
        <v>15</v>
      </c>
      <c r="CB121" s="336">
        <f t="shared" si="284"/>
        <v>15</v>
      </c>
      <c r="CC121" s="336">
        <f t="shared" si="284"/>
        <v>15</v>
      </c>
      <c r="CD121" s="336">
        <f t="shared" si="284"/>
        <v>15</v>
      </c>
      <c r="CE121" s="336">
        <f t="shared" si="284"/>
        <v>15</v>
      </c>
      <c r="CF121" s="336">
        <f t="shared" si="284"/>
        <v>15</v>
      </c>
      <c r="CG121" s="336">
        <f t="shared" si="284"/>
        <v>15</v>
      </c>
      <c r="CH121" s="336">
        <f t="shared" si="284"/>
        <v>15</v>
      </c>
      <c r="CI121" s="336">
        <f t="shared" si="284"/>
        <v>15</v>
      </c>
      <c r="CJ121" s="336">
        <f t="shared" si="284"/>
        <v>15</v>
      </c>
      <c r="CK121" s="336">
        <f t="shared" si="284"/>
        <v>15</v>
      </c>
      <c r="CL121" s="336">
        <f t="shared" si="284"/>
        <v>15</v>
      </c>
      <c r="CM121" s="336">
        <f t="shared" si="284"/>
        <v>15</v>
      </c>
      <c r="CN121" s="336">
        <f t="shared" si="284"/>
        <v>15</v>
      </c>
      <c r="CO121" s="336">
        <f t="shared" si="284"/>
        <v>15</v>
      </c>
      <c r="CP121" s="336">
        <f t="shared" si="284"/>
        <v>15</v>
      </c>
      <c r="CQ121" s="336">
        <f t="shared" si="284"/>
        <v>15</v>
      </c>
      <c r="CR121" s="336">
        <f t="shared" si="284"/>
        <v>15</v>
      </c>
      <c r="CS121" s="336">
        <f t="shared" si="284"/>
        <v>15</v>
      </c>
      <c r="CT121" s="336">
        <f t="shared" si="284"/>
        <v>15</v>
      </c>
      <c r="CU121" s="336">
        <f t="shared" si="284"/>
        <v>15</v>
      </c>
      <c r="CV121" s="336">
        <f t="shared" si="284"/>
        <v>15</v>
      </c>
      <c r="CW121" s="336">
        <f t="shared" si="284"/>
        <v>15</v>
      </c>
      <c r="CX121" s="336">
        <f t="shared" si="284"/>
        <v>15</v>
      </c>
      <c r="CY121" s="336">
        <f t="shared" si="284"/>
        <v>15</v>
      </c>
      <c r="CZ121" s="336">
        <f t="shared" si="284"/>
        <v>15</v>
      </c>
      <c r="DA121" s="336">
        <f t="shared" si="284"/>
        <v>15</v>
      </c>
      <c r="DB121" s="336">
        <f t="shared" si="284"/>
        <v>15</v>
      </c>
      <c r="DC121" s="336">
        <f t="shared" si="284"/>
        <v>15</v>
      </c>
      <c r="DD121" s="336">
        <f t="shared" si="284"/>
        <v>15</v>
      </c>
      <c r="DE121" s="336">
        <f t="shared" si="284"/>
        <v>15</v>
      </c>
      <c r="DF121" s="336">
        <f t="shared" si="284"/>
        <v>15</v>
      </c>
      <c r="DG121" s="336">
        <f t="shared" si="284"/>
        <v>15</v>
      </c>
      <c r="DH121" s="336">
        <f t="shared" si="284"/>
        <v>15</v>
      </c>
      <c r="DI121" s="336">
        <f t="shared" si="284"/>
        <v>15</v>
      </c>
      <c r="DJ121" s="336">
        <f t="shared" si="284"/>
        <v>15</v>
      </c>
      <c r="DK121" s="336">
        <f t="shared" si="284"/>
        <v>15</v>
      </c>
      <c r="DL121" s="336">
        <f t="shared" si="284"/>
        <v>15</v>
      </c>
      <c r="DM121" s="336">
        <f t="shared" si="284"/>
        <v>15</v>
      </c>
      <c r="DN121" s="336">
        <f t="shared" si="284"/>
        <v>15</v>
      </c>
      <c r="DO121" s="336">
        <f t="shared" si="284"/>
        <v>15</v>
      </c>
      <c r="DP121" s="336">
        <f t="shared" si="284"/>
        <v>15</v>
      </c>
      <c r="DQ121" s="336">
        <f t="shared" si="284"/>
        <v>15</v>
      </c>
      <c r="DR121" s="336">
        <f t="shared" si="284"/>
        <v>15</v>
      </c>
      <c r="DS121" s="336">
        <f t="shared" si="284"/>
        <v>15</v>
      </c>
      <c r="DT121" s="336">
        <f t="shared" si="284"/>
        <v>15</v>
      </c>
      <c r="DU121" s="336">
        <f t="shared" si="284"/>
        <v>15</v>
      </c>
      <c r="DV121" s="336">
        <f t="shared" si="284"/>
        <v>15</v>
      </c>
      <c r="DW121" s="336">
        <f t="shared" si="284"/>
        <v>15</v>
      </c>
      <c r="DX121" s="336">
        <f t="shared" si="284"/>
        <v>15</v>
      </c>
      <c r="DY121" s="336">
        <f t="shared" si="284"/>
        <v>15</v>
      </c>
      <c r="DZ121" s="336">
        <f t="shared" si="284"/>
        <v>15</v>
      </c>
      <c r="EA121" s="336">
        <f t="shared" si="284"/>
        <v>15</v>
      </c>
      <c r="EB121" s="336">
        <f t="shared" si="284"/>
        <v>15</v>
      </c>
      <c r="EC121" s="336">
        <f t="shared" si="284"/>
        <v>15</v>
      </c>
      <c r="EE121" s="336">
        <f>EE63+1</f>
        <v>21</v>
      </c>
      <c r="EF121" s="336">
        <f t="shared" ref="EF121:GP121" si="285">EE121</f>
        <v>21</v>
      </c>
      <c r="EG121" s="336">
        <f t="shared" si="285"/>
        <v>21</v>
      </c>
      <c r="EH121" s="336">
        <f t="shared" si="285"/>
        <v>21</v>
      </c>
      <c r="EI121" s="336">
        <f t="shared" si="285"/>
        <v>21</v>
      </c>
      <c r="EJ121" s="336">
        <f t="shared" si="285"/>
        <v>21</v>
      </c>
      <c r="EK121" s="336">
        <f t="shared" si="285"/>
        <v>21</v>
      </c>
      <c r="EL121" s="336">
        <f t="shared" si="285"/>
        <v>21</v>
      </c>
      <c r="EM121" s="336">
        <f t="shared" si="285"/>
        <v>21</v>
      </c>
      <c r="EN121" s="336">
        <f t="shared" si="285"/>
        <v>21</v>
      </c>
      <c r="EO121" s="336">
        <f t="shared" si="285"/>
        <v>21</v>
      </c>
      <c r="EP121" s="336">
        <f t="shared" si="285"/>
        <v>21</v>
      </c>
      <c r="EQ121" s="336">
        <f t="shared" si="285"/>
        <v>21</v>
      </c>
      <c r="ER121" s="336">
        <f t="shared" si="285"/>
        <v>21</v>
      </c>
      <c r="ES121" s="336">
        <f t="shared" si="285"/>
        <v>21</v>
      </c>
      <c r="ET121" s="336">
        <f t="shared" si="285"/>
        <v>21</v>
      </c>
      <c r="EU121" s="336">
        <f t="shared" si="285"/>
        <v>21</v>
      </c>
      <c r="EV121" s="336">
        <f t="shared" si="285"/>
        <v>21</v>
      </c>
      <c r="EW121" s="336">
        <f t="shared" si="285"/>
        <v>21</v>
      </c>
      <c r="EX121" s="336">
        <f t="shared" si="285"/>
        <v>21</v>
      </c>
      <c r="EY121" s="336">
        <f t="shared" si="285"/>
        <v>21</v>
      </c>
      <c r="EZ121" s="336">
        <f t="shared" si="285"/>
        <v>21</v>
      </c>
      <c r="FA121" s="336">
        <f t="shared" si="285"/>
        <v>21</v>
      </c>
      <c r="FB121" s="336">
        <f t="shared" si="285"/>
        <v>21</v>
      </c>
      <c r="FC121" s="336">
        <f t="shared" si="285"/>
        <v>21</v>
      </c>
      <c r="FD121" s="336">
        <f t="shared" si="285"/>
        <v>21</v>
      </c>
      <c r="FE121" s="336">
        <f t="shared" si="285"/>
        <v>21</v>
      </c>
      <c r="FF121" s="336">
        <f t="shared" si="285"/>
        <v>21</v>
      </c>
      <c r="FG121" s="336">
        <f t="shared" si="285"/>
        <v>21</v>
      </c>
      <c r="FH121" s="336">
        <f t="shared" si="285"/>
        <v>21</v>
      </c>
      <c r="FI121" s="336">
        <f t="shared" si="285"/>
        <v>21</v>
      </c>
      <c r="FJ121" s="336">
        <f t="shared" si="285"/>
        <v>21</v>
      </c>
      <c r="FK121" s="336">
        <f t="shared" si="285"/>
        <v>21</v>
      </c>
      <c r="FL121" s="336">
        <f t="shared" si="285"/>
        <v>21</v>
      </c>
      <c r="FM121" s="336">
        <f t="shared" si="285"/>
        <v>21</v>
      </c>
      <c r="FN121" s="336">
        <f t="shared" si="285"/>
        <v>21</v>
      </c>
      <c r="FO121" s="336">
        <f t="shared" si="285"/>
        <v>21</v>
      </c>
      <c r="FP121" s="336">
        <f t="shared" si="285"/>
        <v>21</v>
      </c>
      <c r="FQ121" s="336">
        <f t="shared" si="285"/>
        <v>21</v>
      </c>
      <c r="FR121" s="336">
        <f t="shared" si="285"/>
        <v>21</v>
      </c>
      <c r="FS121" s="336">
        <f t="shared" si="285"/>
        <v>21</v>
      </c>
      <c r="FT121" s="336">
        <f t="shared" si="285"/>
        <v>21</v>
      </c>
      <c r="FU121" s="336">
        <f t="shared" si="285"/>
        <v>21</v>
      </c>
      <c r="FV121" s="336">
        <f t="shared" si="285"/>
        <v>21</v>
      </c>
      <c r="FW121" s="336">
        <f t="shared" si="285"/>
        <v>21</v>
      </c>
      <c r="FX121" s="336">
        <f t="shared" si="285"/>
        <v>21</v>
      </c>
      <c r="FY121" s="336">
        <f t="shared" si="285"/>
        <v>21</v>
      </c>
      <c r="FZ121" s="336">
        <f t="shared" si="285"/>
        <v>21</v>
      </c>
      <c r="GA121" s="336">
        <f t="shared" si="285"/>
        <v>21</v>
      </c>
      <c r="GB121" s="336">
        <f t="shared" si="285"/>
        <v>21</v>
      </c>
      <c r="GC121" s="336">
        <f t="shared" si="285"/>
        <v>21</v>
      </c>
      <c r="GD121" s="336">
        <f t="shared" si="285"/>
        <v>21</v>
      </c>
      <c r="GE121" s="336">
        <f t="shared" si="285"/>
        <v>21</v>
      </c>
      <c r="GF121" s="336">
        <f t="shared" si="285"/>
        <v>21</v>
      </c>
      <c r="GG121" s="336">
        <f t="shared" si="285"/>
        <v>21</v>
      </c>
      <c r="GH121" s="336">
        <f t="shared" si="285"/>
        <v>21</v>
      </c>
      <c r="GI121" s="336">
        <f t="shared" si="285"/>
        <v>21</v>
      </c>
      <c r="GJ121" s="336">
        <f t="shared" si="285"/>
        <v>21</v>
      </c>
      <c r="GK121" s="336">
        <f t="shared" si="285"/>
        <v>21</v>
      </c>
      <c r="GL121" s="336">
        <f t="shared" si="285"/>
        <v>21</v>
      </c>
      <c r="GM121" s="336">
        <f t="shared" si="285"/>
        <v>21</v>
      </c>
      <c r="GN121" s="336">
        <f t="shared" si="285"/>
        <v>21</v>
      </c>
      <c r="GO121" s="336">
        <f t="shared" si="285"/>
        <v>21</v>
      </c>
      <c r="GP121" s="336">
        <f t="shared" si="285"/>
        <v>21</v>
      </c>
      <c r="GQ121" s="336"/>
      <c r="GR121" s="336">
        <f>GR63+1</f>
        <v>27</v>
      </c>
      <c r="GS121" s="336">
        <f t="shared" ref="GS121:JC121" si="286">GR121</f>
        <v>27</v>
      </c>
      <c r="GT121" s="336">
        <f t="shared" si="286"/>
        <v>27</v>
      </c>
      <c r="GU121" s="336">
        <f t="shared" si="286"/>
        <v>27</v>
      </c>
      <c r="GV121" s="336">
        <f t="shared" si="286"/>
        <v>27</v>
      </c>
      <c r="GW121" s="336">
        <f t="shared" si="286"/>
        <v>27</v>
      </c>
      <c r="GX121" s="336">
        <f t="shared" si="286"/>
        <v>27</v>
      </c>
      <c r="GY121" s="336">
        <f t="shared" si="286"/>
        <v>27</v>
      </c>
      <c r="GZ121" s="336">
        <f t="shared" si="286"/>
        <v>27</v>
      </c>
      <c r="HA121" s="336">
        <f t="shared" si="286"/>
        <v>27</v>
      </c>
      <c r="HB121" s="336">
        <f t="shared" si="286"/>
        <v>27</v>
      </c>
      <c r="HC121" s="336">
        <f t="shared" si="286"/>
        <v>27</v>
      </c>
      <c r="HD121" s="336">
        <f t="shared" si="286"/>
        <v>27</v>
      </c>
      <c r="HE121" s="336">
        <f t="shared" si="286"/>
        <v>27</v>
      </c>
      <c r="HF121" s="336">
        <f t="shared" si="286"/>
        <v>27</v>
      </c>
      <c r="HG121" s="336">
        <f t="shared" si="286"/>
        <v>27</v>
      </c>
      <c r="HH121" s="336">
        <f t="shared" si="286"/>
        <v>27</v>
      </c>
      <c r="HI121" s="336">
        <f t="shared" si="286"/>
        <v>27</v>
      </c>
      <c r="HJ121" s="336">
        <f t="shared" si="286"/>
        <v>27</v>
      </c>
      <c r="HK121" s="336">
        <f t="shared" si="286"/>
        <v>27</v>
      </c>
      <c r="HL121" s="336">
        <f t="shared" si="286"/>
        <v>27</v>
      </c>
      <c r="HM121" s="336">
        <f t="shared" si="286"/>
        <v>27</v>
      </c>
      <c r="HN121" s="336">
        <f t="shared" si="286"/>
        <v>27</v>
      </c>
      <c r="HO121" s="336">
        <f t="shared" si="286"/>
        <v>27</v>
      </c>
      <c r="HP121" s="336">
        <f t="shared" si="286"/>
        <v>27</v>
      </c>
      <c r="HQ121" s="336">
        <f t="shared" si="286"/>
        <v>27</v>
      </c>
      <c r="HR121" s="336">
        <f t="shared" si="286"/>
        <v>27</v>
      </c>
      <c r="HS121" s="336">
        <f t="shared" si="286"/>
        <v>27</v>
      </c>
      <c r="HT121" s="336">
        <f t="shared" si="286"/>
        <v>27</v>
      </c>
      <c r="HU121" s="336">
        <f t="shared" si="286"/>
        <v>27</v>
      </c>
      <c r="HV121" s="336">
        <f t="shared" si="286"/>
        <v>27</v>
      </c>
      <c r="HW121" s="336">
        <f t="shared" si="286"/>
        <v>27</v>
      </c>
      <c r="HX121" s="336">
        <f t="shared" si="286"/>
        <v>27</v>
      </c>
      <c r="HY121" s="336">
        <f t="shared" si="286"/>
        <v>27</v>
      </c>
      <c r="HZ121" s="336">
        <f t="shared" si="286"/>
        <v>27</v>
      </c>
      <c r="IA121" s="336">
        <f t="shared" si="286"/>
        <v>27</v>
      </c>
      <c r="IB121" s="336">
        <f t="shared" si="286"/>
        <v>27</v>
      </c>
      <c r="IC121" s="336">
        <f t="shared" si="286"/>
        <v>27</v>
      </c>
      <c r="ID121" s="336">
        <f t="shared" si="286"/>
        <v>27</v>
      </c>
      <c r="IE121" s="336">
        <f t="shared" si="286"/>
        <v>27</v>
      </c>
      <c r="IF121" s="336">
        <f t="shared" si="286"/>
        <v>27</v>
      </c>
      <c r="IG121" s="336">
        <f t="shared" si="286"/>
        <v>27</v>
      </c>
      <c r="IH121" s="336">
        <f t="shared" si="286"/>
        <v>27</v>
      </c>
      <c r="II121" s="336">
        <f t="shared" si="286"/>
        <v>27</v>
      </c>
      <c r="IJ121" s="336">
        <f t="shared" si="286"/>
        <v>27</v>
      </c>
      <c r="IK121" s="336">
        <f t="shared" si="286"/>
        <v>27</v>
      </c>
      <c r="IL121" s="336">
        <f t="shared" si="286"/>
        <v>27</v>
      </c>
      <c r="IM121" s="336">
        <f t="shared" si="286"/>
        <v>27</v>
      </c>
      <c r="IN121" s="336">
        <f t="shared" si="286"/>
        <v>27</v>
      </c>
      <c r="IO121" s="336">
        <f t="shared" si="286"/>
        <v>27</v>
      </c>
      <c r="IP121" s="336">
        <f t="shared" si="286"/>
        <v>27</v>
      </c>
      <c r="IQ121" s="336">
        <f t="shared" si="286"/>
        <v>27</v>
      </c>
      <c r="IR121" s="336">
        <f t="shared" si="286"/>
        <v>27</v>
      </c>
      <c r="IS121" s="336">
        <f t="shared" si="286"/>
        <v>27</v>
      </c>
      <c r="IT121" s="336">
        <f t="shared" si="286"/>
        <v>27</v>
      </c>
      <c r="IU121" s="336">
        <f t="shared" si="286"/>
        <v>27</v>
      </c>
      <c r="IV121" s="336">
        <f t="shared" si="286"/>
        <v>27</v>
      </c>
      <c r="IW121" s="336">
        <f t="shared" si="286"/>
        <v>27</v>
      </c>
      <c r="IX121" s="336">
        <f t="shared" si="286"/>
        <v>27</v>
      </c>
      <c r="IY121" s="336">
        <f t="shared" si="286"/>
        <v>27</v>
      </c>
      <c r="IZ121" s="336">
        <f t="shared" si="286"/>
        <v>27</v>
      </c>
      <c r="JA121" s="336">
        <f t="shared" si="286"/>
        <v>27</v>
      </c>
      <c r="JB121" s="336">
        <f t="shared" si="286"/>
        <v>27</v>
      </c>
      <c r="JC121" s="336">
        <f t="shared" si="286"/>
        <v>27</v>
      </c>
      <c r="JD121" s="336"/>
      <c r="JE121" s="336">
        <f>JE63+1</f>
        <v>33</v>
      </c>
      <c r="JF121" s="336">
        <f t="shared" ref="JF121:LP121" si="287">JE121</f>
        <v>33</v>
      </c>
      <c r="JG121" s="336">
        <f t="shared" si="287"/>
        <v>33</v>
      </c>
      <c r="JH121" s="336">
        <f t="shared" si="287"/>
        <v>33</v>
      </c>
      <c r="JI121" s="336">
        <f t="shared" si="287"/>
        <v>33</v>
      </c>
      <c r="JJ121" s="336">
        <f t="shared" si="287"/>
        <v>33</v>
      </c>
      <c r="JK121" s="336">
        <f t="shared" si="287"/>
        <v>33</v>
      </c>
      <c r="JL121" s="336">
        <f t="shared" si="287"/>
        <v>33</v>
      </c>
      <c r="JM121" s="336">
        <f t="shared" si="287"/>
        <v>33</v>
      </c>
      <c r="JN121" s="336">
        <f t="shared" si="287"/>
        <v>33</v>
      </c>
      <c r="JO121" s="336">
        <f t="shared" si="287"/>
        <v>33</v>
      </c>
      <c r="JP121" s="336">
        <f t="shared" si="287"/>
        <v>33</v>
      </c>
      <c r="JQ121" s="336">
        <f t="shared" si="287"/>
        <v>33</v>
      </c>
      <c r="JR121" s="336">
        <f t="shared" si="287"/>
        <v>33</v>
      </c>
      <c r="JS121" s="336">
        <f t="shared" si="287"/>
        <v>33</v>
      </c>
      <c r="JT121" s="336">
        <f t="shared" si="287"/>
        <v>33</v>
      </c>
      <c r="JU121" s="336">
        <f t="shared" si="287"/>
        <v>33</v>
      </c>
      <c r="JV121" s="336">
        <f t="shared" si="287"/>
        <v>33</v>
      </c>
      <c r="JW121" s="336">
        <f t="shared" si="287"/>
        <v>33</v>
      </c>
      <c r="JX121" s="336">
        <f t="shared" si="287"/>
        <v>33</v>
      </c>
      <c r="JY121" s="336">
        <f t="shared" si="287"/>
        <v>33</v>
      </c>
      <c r="JZ121" s="336">
        <f t="shared" si="287"/>
        <v>33</v>
      </c>
      <c r="KA121" s="336">
        <f t="shared" si="287"/>
        <v>33</v>
      </c>
      <c r="KB121" s="336">
        <f t="shared" si="287"/>
        <v>33</v>
      </c>
      <c r="KC121" s="336">
        <f t="shared" si="287"/>
        <v>33</v>
      </c>
      <c r="KD121" s="336">
        <f t="shared" si="287"/>
        <v>33</v>
      </c>
      <c r="KE121" s="336">
        <f t="shared" si="287"/>
        <v>33</v>
      </c>
      <c r="KF121" s="336">
        <f t="shared" si="287"/>
        <v>33</v>
      </c>
      <c r="KG121" s="336">
        <f t="shared" si="287"/>
        <v>33</v>
      </c>
      <c r="KH121" s="336">
        <f t="shared" si="287"/>
        <v>33</v>
      </c>
      <c r="KI121" s="336">
        <f t="shared" si="287"/>
        <v>33</v>
      </c>
      <c r="KJ121" s="336">
        <f t="shared" si="287"/>
        <v>33</v>
      </c>
      <c r="KK121" s="336">
        <f t="shared" si="287"/>
        <v>33</v>
      </c>
      <c r="KL121" s="336">
        <f t="shared" si="287"/>
        <v>33</v>
      </c>
      <c r="KM121" s="336">
        <f t="shared" si="287"/>
        <v>33</v>
      </c>
      <c r="KN121" s="336">
        <f t="shared" si="287"/>
        <v>33</v>
      </c>
      <c r="KO121" s="336">
        <f t="shared" si="287"/>
        <v>33</v>
      </c>
      <c r="KP121" s="336">
        <f t="shared" si="287"/>
        <v>33</v>
      </c>
      <c r="KQ121" s="336">
        <f t="shared" si="287"/>
        <v>33</v>
      </c>
      <c r="KR121" s="336">
        <f t="shared" si="287"/>
        <v>33</v>
      </c>
      <c r="KS121" s="336">
        <f t="shared" si="287"/>
        <v>33</v>
      </c>
      <c r="KT121" s="336">
        <f t="shared" si="287"/>
        <v>33</v>
      </c>
      <c r="KU121" s="336">
        <f t="shared" si="287"/>
        <v>33</v>
      </c>
      <c r="KV121" s="336">
        <f t="shared" si="287"/>
        <v>33</v>
      </c>
      <c r="KW121" s="336">
        <f t="shared" si="287"/>
        <v>33</v>
      </c>
      <c r="KX121" s="336">
        <f t="shared" si="287"/>
        <v>33</v>
      </c>
      <c r="KY121" s="336">
        <f t="shared" si="287"/>
        <v>33</v>
      </c>
      <c r="KZ121" s="336">
        <f t="shared" si="287"/>
        <v>33</v>
      </c>
      <c r="LA121" s="336">
        <f t="shared" si="287"/>
        <v>33</v>
      </c>
      <c r="LB121" s="336">
        <f t="shared" si="287"/>
        <v>33</v>
      </c>
      <c r="LC121" s="336">
        <f t="shared" si="287"/>
        <v>33</v>
      </c>
      <c r="LD121" s="336">
        <f t="shared" si="287"/>
        <v>33</v>
      </c>
      <c r="LE121" s="336">
        <f t="shared" si="287"/>
        <v>33</v>
      </c>
      <c r="LF121" s="336">
        <f t="shared" si="287"/>
        <v>33</v>
      </c>
      <c r="LG121" s="336">
        <f t="shared" si="287"/>
        <v>33</v>
      </c>
      <c r="LH121" s="336">
        <f t="shared" si="287"/>
        <v>33</v>
      </c>
      <c r="LI121" s="336">
        <f t="shared" si="287"/>
        <v>33</v>
      </c>
      <c r="LJ121" s="336">
        <f t="shared" si="287"/>
        <v>33</v>
      </c>
      <c r="LK121" s="336">
        <f t="shared" si="287"/>
        <v>33</v>
      </c>
      <c r="LL121" s="336">
        <f t="shared" si="287"/>
        <v>33</v>
      </c>
      <c r="LM121" s="336">
        <f t="shared" si="287"/>
        <v>33</v>
      </c>
      <c r="LN121" s="336">
        <f t="shared" si="287"/>
        <v>33</v>
      </c>
      <c r="LO121" s="336">
        <f t="shared" si="287"/>
        <v>33</v>
      </c>
      <c r="LP121" s="336">
        <f t="shared" si="287"/>
        <v>33</v>
      </c>
    </row>
    <row r="122">
      <c r="A122" s="61"/>
      <c r="B122" s="61"/>
      <c r="C122" s="61"/>
      <c r="D122" s="61" t="s">
        <v>279</v>
      </c>
      <c r="E122" s="335">
        <v>1.0</v>
      </c>
      <c r="F122" s="336">
        <f t="shared" ref="F122:BP122" si="288">E122+1</f>
        <v>2</v>
      </c>
      <c r="G122" s="336">
        <f t="shared" si="288"/>
        <v>3</v>
      </c>
      <c r="H122" s="336">
        <f t="shared" si="288"/>
        <v>4</v>
      </c>
      <c r="I122" s="336">
        <f t="shared" si="288"/>
        <v>5</v>
      </c>
      <c r="J122" s="336">
        <f t="shared" si="288"/>
        <v>6</v>
      </c>
      <c r="K122" s="336">
        <f t="shared" si="288"/>
        <v>7</v>
      </c>
      <c r="L122" s="336">
        <f t="shared" si="288"/>
        <v>8</v>
      </c>
      <c r="M122" s="336">
        <f t="shared" si="288"/>
        <v>9</v>
      </c>
      <c r="N122" s="336">
        <f t="shared" si="288"/>
        <v>10</v>
      </c>
      <c r="O122" s="336">
        <f t="shared" si="288"/>
        <v>11</v>
      </c>
      <c r="P122" s="336">
        <f t="shared" si="288"/>
        <v>12</v>
      </c>
      <c r="Q122" s="336">
        <f t="shared" si="288"/>
        <v>13</v>
      </c>
      <c r="R122" s="336">
        <f t="shared" si="288"/>
        <v>14</v>
      </c>
      <c r="S122" s="336">
        <f t="shared" si="288"/>
        <v>15</v>
      </c>
      <c r="T122" s="336">
        <f t="shared" si="288"/>
        <v>16</v>
      </c>
      <c r="U122" s="336">
        <f t="shared" si="288"/>
        <v>17</v>
      </c>
      <c r="V122" s="336">
        <f t="shared" si="288"/>
        <v>18</v>
      </c>
      <c r="W122" s="336">
        <f t="shared" si="288"/>
        <v>19</v>
      </c>
      <c r="X122" s="336">
        <f t="shared" si="288"/>
        <v>20</v>
      </c>
      <c r="Y122" s="336">
        <f t="shared" si="288"/>
        <v>21</v>
      </c>
      <c r="Z122" s="336">
        <f t="shared" si="288"/>
        <v>22</v>
      </c>
      <c r="AA122" s="336">
        <f t="shared" si="288"/>
        <v>23</v>
      </c>
      <c r="AB122" s="336">
        <f t="shared" si="288"/>
        <v>24</v>
      </c>
      <c r="AC122" s="336">
        <f t="shared" si="288"/>
        <v>25</v>
      </c>
      <c r="AD122" s="336">
        <f t="shared" si="288"/>
        <v>26</v>
      </c>
      <c r="AE122" s="336">
        <f t="shared" si="288"/>
        <v>27</v>
      </c>
      <c r="AF122" s="336">
        <f t="shared" si="288"/>
        <v>28</v>
      </c>
      <c r="AG122" s="336">
        <f t="shared" si="288"/>
        <v>29</v>
      </c>
      <c r="AH122" s="336">
        <f t="shared" si="288"/>
        <v>30</v>
      </c>
      <c r="AI122" s="336">
        <f t="shared" si="288"/>
        <v>31</v>
      </c>
      <c r="AJ122" s="336">
        <f t="shared" si="288"/>
        <v>32</v>
      </c>
      <c r="AK122" s="336">
        <f t="shared" si="288"/>
        <v>33</v>
      </c>
      <c r="AL122" s="336">
        <f t="shared" si="288"/>
        <v>34</v>
      </c>
      <c r="AM122" s="336">
        <f t="shared" si="288"/>
        <v>35</v>
      </c>
      <c r="AN122" s="336">
        <f t="shared" si="288"/>
        <v>36</v>
      </c>
      <c r="AO122" s="336">
        <f t="shared" si="288"/>
        <v>37</v>
      </c>
      <c r="AP122" s="336">
        <f t="shared" si="288"/>
        <v>38</v>
      </c>
      <c r="AQ122" s="336">
        <f t="shared" si="288"/>
        <v>39</v>
      </c>
      <c r="AR122" s="336">
        <f t="shared" si="288"/>
        <v>40</v>
      </c>
      <c r="AS122" s="336">
        <f t="shared" si="288"/>
        <v>41</v>
      </c>
      <c r="AT122" s="336">
        <f t="shared" si="288"/>
        <v>42</v>
      </c>
      <c r="AU122" s="336">
        <f t="shared" si="288"/>
        <v>43</v>
      </c>
      <c r="AV122" s="336">
        <f t="shared" si="288"/>
        <v>44</v>
      </c>
      <c r="AW122" s="336">
        <f t="shared" si="288"/>
        <v>45</v>
      </c>
      <c r="AX122" s="336">
        <f t="shared" si="288"/>
        <v>46</v>
      </c>
      <c r="AY122" s="336">
        <f t="shared" si="288"/>
        <v>47</v>
      </c>
      <c r="AZ122" s="336">
        <f t="shared" si="288"/>
        <v>48</v>
      </c>
      <c r="BA122" s="336">
        <f t="shared" si="288"/>
        <v>49</v>
      </c>
      <c r="BB122" s="336">
        <f t="shared" si="288"/>
        <v>50</v>
      </c>
      <c r="BC122" s="336">
        <f t="shared" si="288"/>
        <v>51</v>
      </c>
      <c r="BD122" s="336">
        <f t="shared" si="288"/>
        <v>52</v>
      </c>
      <c r="BE122" s="336">
        <f t="shared" si="288"/>
        <v>53</v>
      </c>
      <c r="BF122" s="336">
        <f t="shared" si="288"/>
        <v>54</v>
      </c>
      <c r="BG122" s="336">
        <f t="shared" si="288"/>
        <v>55</v>
      </c>
      <c r="BH122" s="336">
        <f t="shared" si="288"/>
        <v>56</v>
      </c>
      <c r="BI122" s="336">
        <f t="shared" si="288"/>
        <v>57</v>
      </c>
      <c r="BJ122" s="336">
        <f t="shared" si="288"/>
        <v>58</v>
      </c>
      <c r="BK122" s="336">
        <f t="shared" si="288"/>
        <v>59</v>
      </c>
      <c r="BL122" s="336">
        <f t="shared" si="288"/>
        <v>60</v>
      </c>
      <c r="BM122" s="336">
        <f t="shared" si="288"/>
        <v>61</v>
      </c>
      <c r="BN122" s="336">
        <f t="shared" si="288"/>
        <v>62</v>
      </c>
      <c r="BO122" s="336">
        <f t="shared" si="288"/>
        <v>63</v>
      </c>
      <c r="BP122" s="336">
        <f t="shared" si="288"/>
        <v>64</v>
      </c>
      <c r="BQ122" s="335"/>
      <c r="BR122" s="335">
        <v>1.0</v>
      </c>
      <c r="BS122" s="336">
        <f t="shared" ref="BS122:EC122" si="289">BR122+1</f>
        <v>2</v>
      </c>
      <c r="BT122" s="336">
        <f t="shared" si="289"/>
        <v>3</v>
      </c>
      <c r="BU122" s="336">
        <f t="shared" si="289"/>
        <v>4</v>
      </c>
      <c r="BV122" s="336">
        <f t="shared" si="289"/>
        <v>5</v>
      </c>
      <c r="BW122" s="336">
        <f t="shared" si="289"/>
        <v>6</v>
      </c>
      <c r="BX122" s="336">
        <f t="shared" si="289"/>
        <v>7</v>
      </c>
      <c r="BY122" s="336">
        <f t="shared" si="289"/>
        <v>8</v>
      </c>
      <c r="BZ122" s="336">
        <f t="shared" si="289"/>
        <v>9</v>
      </c>
      <c r="CA122" s="336">
        <f t="shared" si="289"/>
        <v>10</v>
      </c>
      <c r="CB122" s="336">
        <f t="shared" si="289"/>
        <v>11</v>
      </c>
      <c r="CC122" s="336">
        <f t="shared" si="289"/>
        <v>12</v>
      </c>
      <c r="CD122" s="336">
        <f t="shared" si="289"/>
        <v>13</v>
      </c>
      <c r="CE122" s="336">
        <f t="shared" si="289"/>
        <v>14</v>
      </c>
      <c r="CF122" s="336">
        <f t="shared" si="289"/>
        <v>15</v>
      </c>
      <c r="CG122" s="336">
        <f t="shared" si="289"/>
        <v>16</v>
      </c>
      <c r="CH122" s="336">
        <f t="shared" si="289"/>
        <v>17</v>
      </c>
      <c r="CI122" s="336">
        <f t="shared" si="289"/>
        <v>18</v>
      </c>
      <c r="CJ122" s="336">
        <f t="shared" si="289"/>
        <v>19</v>
      </c>
      <c r="CK122" s="336">
        <f t="shared" si="289"/>
        <v>20</v>
      </c>
      <c r="CL122" s="336">
        <f t="shared" si="289"/>
        <v>21</v>
      </c>
      <c r="CM122" s="336">
        <f t="shared" si="289"/>
        <v>22</v>
      </c>
      <c r="CN122" s="336">
        <f t="shared" si="289"/>
        <v>23</v>
      </c>
      <c r="CO122" s="336">
        <f t="shared" si="289"/>
        <v>24</v>
      </c>
      <c r="CP122" s="336">
        <f t="shared" si="289"/>
        <v>25</v>
      </c>
      <c r="CQ122" s="336">
        <f t="shared" si="289"/>
        <v>26</v>
      </c>
      <c r="CR122" s="336">
        <f t="shared" si="289"/>
        <v>27</v>
      </c>
      <c r="CS122" s="336">
        <f t="shared" si="289"/>
        <v>28</v>
      </c>
      <c r="CT122" s="336">
        <f t="shared" si="289"/>
        <v>29</v>
      </c>
      <c r="CU122" s="336">
        <f t="shared" si="289"/>
        <v>30</v>
      </c>
      <c r="CV122" s="336">
        <f t="shared" si="289"/>
        <v>31</v>
      </c>
      <c r="CW122" s="336">
        <f t="shared" si="289"/>
        <v>32</v>
      </c>
      <c r="CX122" s="336">
        <f t="shared" si="289"/>
        <v>33</v>
      </c>
      <c r="CY122" s="336">
        <f t="shared" si="289"/>
        <v>34</v>
      </c>
      <c r="CZ122" s="336">
        <f t="shared" si="289"/>
        <v>35</v>
      </c>
      <c r="DA122" s="336">
        <f t="shared" si="289"/>
        <v>36</v>
      </c>
      <c r="DB122" s="336">
        <f t="shared" si="289"/>
        <v>37</v>
      </c>
      <c r="DC122" s="336">
        <f t="shared" si="289"/>
        <v>38</v>
      </c>
      <c r="DD122" s="336">
        <f t="shared" si="289"/>
        <v>39</v>
      </c>
      <c r="DE122" s="336">
        <f t="shared" si="289"/>
        <v>40</v>
      </c>
      <c r="DF122" s="336">
        <f t="shared" si="289"/>
        <v>41</v>
      </c>
      <c r="DG122" s="336">
        <f t="shared" si="289"/>
        <v>42</v>
      </c>
      <c r="DH122" s="336">
        <f t="shared" si="289"/>
        <v>43</v>
      </c>
      <c r="DI122" s="336">
        <f t="shared" si="289"/>
        <v>44</v>
      </c>
      <c r="DJ122" s="336">
        <f t="shared" si="289"/>
        <v>45</v>
      </c>
      <c r="DK122" s="336">
        <f t="shared" si="289"/>
        <v>46</v>
      </c>
      <c r="DL122" s="336">
        <f t="shared" si="289"/>
        <v>47</v>
      </c>
      <c r="DM122" s="336">
        <f t="shared" si="289"/>
        <v>48</v>
      </c>
      <c r="DN122" s="336">
        <f t="shared" si="289"/>
        <v>49</v>
      </c>
      <c r="DO122" s="336">
        <f t="shared" si="289"/>
        <v>50</v>
      </c>
      <c r="DP122" s="336">
        <f t="shared" si="289"/>
        <v>51</v>
      </c>
      <c r="DQ122" s="336">
        <f t="shared" si="289"/>
        <v>52</v>
      </c>
      <c r="DR122" s="336">
        <f t="shared" si="289"/>
        <v>53</v>
      </c>
      <c r="DS122" s="336">
        <f t="shared" si="289"/>
        <v>54</v>
      </c>
      <c r="DT122" s="336">
        <f t="shared" si="289"/>
        <v>55</v>
      </c>
      <c r="DU122" s="336">
        <f t="shared" si="289"/>
        <v>56</v>
      </c>
      <c r="DV122" s="336">
        <f t="shared" si="289"/>
        <v>57</v>
      </c>
      <c r="DW122" s="336">
        <f t="shared" si="289"/>
        <v>58</v>
      </c>
      <c r="DX122" s="336">
        <f t="shared" si="289"/>
        <v>59</v>
      </c>
      <c r="DY122" s="336">
        <f t="shared" si="289"/>
        <v>60</v>
      </c>
      <c r="DZ122" s="336">
        <f t="shared" si="289"/>
        <v>61</v>
      </c>
      <c r="EA122" s="336">
        <f t="shared" si="289"/>
        <v>62</v>
      </c>
      <c r="EB122" s="336">
        <f t="shared" si="289"/>
        <v>63</v>
      </c>
      <c r="EC122" s="336">
        <f t="shared" si="289"/>
        <v>64</v>
      </c>
      <c r="EE122" s="335">
        <v>1.0</v>
      </c>
      <c r="EF122" s="336">
        <f t="shared" ref="EF122:GP122" si="290">EE122+1</f>
        <v>2</v>
      </c>
      <c r="EG122" s="336">
        <f t="shared" si="290"/>
        <v>3</v>
      </c>
      <c r="EH122" s="336">
        <f t="shared" si="290"/>
        <v>4</v>
      </c>
      <c r="EI122" s="336">
        <f t="shared" si="290"/>
        <v>5</v>
      </c>
      <c r="EJ122" s="336">
        <f t="shared" si="290"/>
        <v>6</v>
      </c>
      <c r="EK122" s="336">
        <f t="shared" si="290"/>
        <v>7</v>
      </c>
      <c r="EL122" s="336">
        <f t="shared" si="290"/>
        <v>8</v>
      </c>
      <c r="EM122" s="336">
        <f t="shared" si="290"/>
        <v>9</v>
      </c>
      <c r="EN122" s="336">
        <f t="shared" si="290"/>
        <v>10</v>
      </c>
      <c r="EO122" s="336">
        <f t="shared" si="290"/>
        <v>11</v>
      </c>
      <c r="EP122" s="336">
        <f t="shared" si="290"/>
        <v>12</v>
      </c>
      <c r="EQ122" s="336">
        <f t="shared" si="290"/>
        <v>13</v>
      </c>
      <c r="ER122" s="336">
        <f t="shared" si="290"/>
        <v>14</v>
      </c>
      <c r="ES122" s="336">
        <f t="shared" si="290"/>
        <v>15</v>
      </c>
      <c r="ET122" s="336">
        <f t="shared" si="290"/>
        <v>16</v>
      </c>
      <c r="EU122" s="336">
        <f t="shared" si="290"/>
        <v>17</v>
      </c>
      <c r="EV122" s="336">
        <f t="shared" si="290"/>
        <v>18</v>
      </c>
      <c r="EW122" s="336">
        <f t="shared" si="290"/>
        <v>19</v>
      </c>
      <c r="EX122" s="336">
        <f t="shared" si="290"/>
        <v>20</v>
      </c>
      <c r="EY122" s="336">
        <f t="shared" si="290"/>
        <v>21</v>
      </c>
      <c r="EZ122" s="336">
        <f t="shared" si="290"/>
        <v>22</v>
      </c>
      <c r="FA122" s="336">
        <f t="shared" si="290"/>
        <v>23</v>
      </c>
      <c r="FB122" s="336">
        <f t="shared" si="290"/>
        <v>24</v>
      </c>
      <c r="FC122" s="336">
        <f t="shared" si="290"/>
        <v>25</v>
      </c>
      <c r="FD122" s="336">
        <f t="shared" si="290"/>
        <v>26</v>
      </c>
      <c r="FE122" s="336">
        <f t="shared" si="290"/>
        <v>27</v>
      </c>
      <c r="FF122" s="336">
        <f t="shared" si="290"/>
        <v>28</v>
      </c>
      <c r="FG122" s="336">
        <f t="shared" si="290"/>
        <v>29</v>
      </c>
      <c r="FH122" s="336">
        <f t="shared" si="290"/>
        <v>30</v>
      </c>
      <c r="FI122" s="336">
        <f t="shared" si="290"/>
        <v>31</v>
      </c>
      <c r="FJ122" s="336">
        <f t="shared" si="290"/>
        <v>32</v>
      </c>
      <c r="FK122" s="336">
        <f t="shared" si="290"/>
        <v>33</v>
      </c>
      <c r="FL122" s="336">
        <f t="shared" si="290"/>
        <v>34</v>
      </c>
      <c r="FM122" s="336">
        <f t="shared" si="290"/>
        <v>35</v>
      </c>
      <c r="FN122" s="336">
        <f t="shared" si="290"/>
        <v>36</v>
      </c>
      <c r="FO122" s="336">
        <f t="shared" si="290"/>
        <v>37</v>
      </c>
      <c r="FP122" s="336">
        <f t="shared" si="290"/>
        <v>38</v>
      </c>
      <c r="FQ122" s="336">
        <f t="shared" si="290"/>
        <v>39</v>
      </c>
      <c r="FR122" s="336">
        <f t="shared" si="290"/>
        <v>40</v>
      </c>
      <c r="FS122" s="336">
        <f t="shared" si="290"/>
        <v>41</v>
      </c>
      <c r="FT122" s="336">
        <f t="shared" si="290"/>
        <v>42</v>
      </c>
      <c r="FU122" s="336">
        <f t="shared" si="290"/>
        <v>43</v>
      </c>
      <c r="FV122" s="336">
        <f t="shared" si="290"/>
        <v>44</v>
      </c>
      <c r="FW122" s="336">
        <f t="shared" si="290"/>
        <v>45</v>
      </c>
      <c r="FX122" s="336">
        <f t="shared" si="290"/>
        <v>46</v>
      </c>
      <c r="FY122" s="336">
        <f t="shared" si="290"/>
        <v>47</v>
      </c>
      <c r="FZ122" s="336">
        <f t="shared" si="290"/>
        <v>48</v>
      </c>
      <c r="GA122" s="336">
        <f t="shared" si="290"/>
        <v>49</v>
      </c>
      <c r="GB122" s="336">
        <f t="shared" si="290"/>
        <v>50</v>
      </c>
      <c r="GC122" s="336">
        <f t="shared" si="290"/>
        <v>51</v>
      </c>
      <c r="GD122" s="336">
        <f t="shared" si="290"/>
        <v>52</v>
      </c>
      <c r="GE122" s="336">
        <f t="shared" si="290"/>
        <v>53</v>
      </c>
      <c r="GF122" s="336">
        <f t="shared" si="290"/>
        <v>54</v>
      </c>
      <c r="GG122" s="336">
        <f t="shared" si="290"/>
        <v>55</v>
      </c>
      <c r="GH122" s="336">
        <f t="shared" si="290"/>
        <v>56</v>
      </c>
      <c r="GI122" s="336">
        <f t="shared" si="290"/>
        <v>57</v>
      </c>
      <c r="GJ122" s="336">
        <f t="shared" si="290"/>
        <v>58</v>
      </c>
      <c r="GK122" s="336">
        <f t="shared" si="290"/>
        <v>59</v>
      </c>
      <c r="GL122" s="336">
        <f t="shared" si="290"/>
        <v>60</v>
      </c>
      <c r="GM122" s="336">
        <f t="shared" si="290"/>
        <v>61</v>
      </c>
      <c r="GN122" s="336">
        <f t="shared" si="290"/>
        <v>62</v>
      </c>
      <c r="GO122" s="336">
        <f t="shared" si="290"/>
        <v>63</v>
      </c>
      <c r="GP122" s="336">
        <f t="shared" si="290"/>
        <v>64</v>
      </c>
      <c r="GQ122" s="335"/>
      <c r="GR122" s="335">
        <v>1.0</v>
      </c>
      <c r="GS122" s="336">
        <f t="shared" ref="GS122:JC122" si="291">GR122+1</f>
        <v>2</v>
      </c>
      <c r="GT122" s="336">
        <f t="shared" si="291"/>
        <v>3</v>
      </c>
      <c r="GU122" s="336">
        <f t="shared" si="291"/>
        <v>4</v>
      </c>
      <c r="GV122" s="336">
        <f t="shared" si="291"/>
        <v>5</v>
      </c>
      <c r="GW122" s="336">
        <f t="shared" si="291"/>
        <v>6</v>
      </c>
      <c r="GX122" s="336">
        <f t="shared" si="291"/>
        <v>7</v>
      </c>
      <c r="GY122" s="336">
        <f t="shared" si="291"/>
        <v>8</v>
      </c>
      <c r="GZ122" s="336">
        <f t="shared" si="291"/>
        <v>9</v>
      </c>
      <c r="HA122" s="336">
        <f t="shared" si="291"/>
        <v>10</v>
      </c>
      <c r="HB122" s="336">
        <f t="shared" si="291"/>
        <v>11</v>
      </c>
      <c r="HC122" s="336">
        <f t="shared" si="291"/>
        <v>12</v>
      </c>
      <c r="HD122" s="336">
        <f t="shared" si="291"/>
        <v>13</v>
      </c>
      <c r="HE122" s="336">
        <f t="shared" si="291"/>
        <v>14</v>
      </c>
      <c r="HF122" s="336">
        <f t="shared" si="291"/>
        <v>15</v>
      </c>
      <c r="HG122" s="336">
        <f t="shared" si="291"/>
        <v>16</v>
      </c>
      <c r="HH122" s="336">
        <f t="shared" si="291"/>
        <v>17</v>
      </c>
      <c r="HI122" s="336">
        <f t="shared" si="291"/>
        <v>18</v>
      </c>
      <c r="HJ122" s="336">
        <f t="shared" si="291"/>
        <v>19</v>
      </c>
      <c r="HK122" s="336">
        <f t="shared" si="291"/>
        <v>20</v>
      </c>
      <c r="HL122" s="336">
        <f t="shared" si="291"/>
        <v>21</v>
      </c>
      <c r="HM122" s="336">
        <f t="shared" si="291"/>
        <v>22</v>
      </c>
      <c r="HN122" s="336">
        <f t="shared" si="291"/>
        <v>23</v>
      </c>
      <c r="HO122" s="336">
        <f t="shared" si="291"/>
        <v>24</v>
      </c>
      <c r="HP122" s="336">
        <f t="shared" si="291"/>
        <v>25</v>
      </c>
      <c r="HQ122" s="336">
        <f t="shared" si="291"/>
        <v>26</v>
      </c>
      <c r="HR122" s="336">
        <f t="shared" si="291"/>
        <v>27</v>
      </c>
      <c r="HS122" s="336">
        <f t="shared" si="291"/>
        <v>28</v>
      </c>
      <c r="HT122" s="336">
        <f t="shared" si="291"/>
        <v>29</v>
      </c>
      <c r="HU122" s="336">
        <f t="shared" si="291"/>
        <v>30</v>
      </c>
      <c r="HV122" s="336">
        <f t="shared" si="291"/>
        <v>31</v>
      </c>
      <c r="HW122" s="336">
        <f t="shared" si="291"/>
        <v>32</v>
      </c>
      <c r="HX122" s="336">
        <f t="shared" si="291"/>
        <v>33</v>
      </c>
      <c r="HY122" s="336">
        <f t="shared" si="291"/>
        <v>34</v>
      </c>
      <c r="HZ122" s="336">
        <f t="shared" si="291"/>
        <v>35</v>
      </c>
      <c r="IA122" s="336">
        <f t="shared" si="291"/>
        <v>36</v>
      </c>
      <c r="IB122" s="336">
        <f t="shared" si="291"/>
        <v>37</v>
      </c>
      <c r="IC122" s="336">
        <f t="shared" si="291"/>
        <v>38</v>
      </c>
      <c r="ID122" s="336">
        <f t="shared" si="291"/>
        <v>39</v>
      </c>
      <c r="IE122" s="336">
        <f t="shared" si="291"/>
        <v>40</v>
      </c>
      <c r="IF122" s="336">
        <f t="shared" si="291"/>
        <v>41</v>
      </c>
      <c r="IG122" s="336">
        <f t="shared" si="291"/>
        <v>42</v>
      </c>
      <c r="IH122" s="336">
        <f t="shared" si="291"/>
        <v>43</v>
      </c>
      <c r="II122" s="336">
        <f t="shared" si="291"/>
        <v>44</v>
      </c>
      <c r="IJ122" s="336">
        <f t="shared" si="291"/>
        <v>45</v>
      </c>
      <c r="IK122" s="336">
        <f t="shared" si="291"/>
        <v>46</v>
      </c>
      <c r="IL122" s="336">
        <f t="shared" si="291"/>
        <v>47</v>
      </c>
      <c r="IM122" s="336">
        <f t="shared" si="291"/>
        <v>48</v>
      </c>
      <c r="IN122" s="336">
        <f t="shared" si="291"/>
        <v>49</v>
      </c>
      <c r="IO122" s="336">
        <f t="shared" si="291"/>
        <v>50</v>
      </c>
      <c r="IP122" s="336">
        <f t="shared" si="291"/>
        <v>51</v>
      </c>
      <c r="IQ122" s="336">
        <f t="shared" si="291"/>
        <v>52</v>
      </c>
      <c r="IR122" s="336">
        <f t="shared" si="291"/>
        <v>53</v>
      </c>
      <c r="IS122" s="336">
        <f t="shared" si="291"/>
        <v>54</v>
      </c>
      <c r="IT122" s="336">
        <f t="shared" si="291"/>
        <v>55</v>
      </c>
      <c r="IU122" s="336">
        <f t="shared" si="291"/>
        <v>56</v>
      </c>
      <c r="IV122" s="336">
        <f t="shared" si="291"/>
        <v>57</v>
      </c>
      <c r="IW122" s="336">
        <f t="shared" si="291"/>
        <v>58</v>
      </c>
      <c r="IX122" s="336">
        <f t="shared" si="291"/>
        <v>59</v>
      </c>
      <c r="IY122" s="336">
        <f t="shared" si="291"/>
        <v>60</v>
      </c>
      <c r="IZ122" s="336">
        <f t="shared" si="291"/>
        <v>61</v>
      </c>
      <c r="JA122" s="336">
        <f t="shared" si="291"/>
        <v>62</v>
      </c>
      <c r="JB122" s="336">
        <f t="shared" si="291"/>
        <v>63</v>
      </c>
      <c r="JC122" s="336">
        <f t="shared" si="291"/>
        <v>64</v>
      </c>
      <c r="JD122" s="335"/>
      <c r="JE122" s="335">
        <v>1.0</v>
      </c>
      <c r="JF122" s="336">
        <f t="shared" ref="JF122:LP122" si="292">JE122+1</f>
        <v>2</v>
      </c>
      <c r="JG122" s="336">
        <f t="shared" si="292"/>
        <v>3</v>
      </c>
      <c r="JH122" s="336">
        <f t="shared" si="292"/>
        <v>4</v>
      </c>
      <c r="JI122" s="336">
        <f t="shared" si="292"/>
        <v>5</v>
      </c>
      <c r="JJ122" s="336">
        <f t="shared" si="292"/>
        <v>6</v>
      </c>
      <c r="JK122" s="336">
        <f t="shared" si="292"/>
        <v>7</v>
      </c>
      <c r="JL122" s="336">
        <f t="shared" si="292"/>
        <v>8</v>
      </c>
      <c r="JM122" s="336">
        <f t="shared" si="292"/>
        <v>9</v>
      </c>
      <c r="JN122" s="336">
        <f t="shared" si="292"/>
        <v>10</v>
      </c>
      <c r="JO122" s="336">
        <f t="shared" si="292"/>
        <v>11</v>
      </c>
      <c r="JP122" s="336">
        <f t="shared" si="292"/>
        <v>12</v>
      </c>
      <c r="JQ122" s="336">
        <f t="shared" si="292"/>
        <v>13</v>
      </c>
      <c r="JR122" s="336">
        <f t="shared" si="292"/>
        <v>14</v>
      </c>
      <c r="JS122" s="336">
        <f t="shared" si="292"/>
        <v>15</v>
      </c>
      <c r="JT122" s="336">
        <f t="shared" si="292"/>
        <v>16</v>
      </c>
      <c r="JU122" s="336">
        <f t="shared" si="292"/>
        <v>17</v>
      </c>
      <c r="JV122" s="336">
        <f t="shared" si="292"/>
        <v>18</v>
      </c>
      <c r="JW122" s="336">
        <f t="shared" si="292"/>
        <v>19</v>
      </c>
      <c r="JX122" s="336">
        <f t="shared" si="292"/>
        <v>20</v>
      </c>
      <c r="JY122" s="336">
        <f t="shared" si="292"/>
        <v>21</v>
      </c>
      <c r="JZ122" s="336">
        <f t="shared" si="292"/>
        <v>22</v>
      </c>
      <c r="KA122" s="336">
        <f t="shared" si="292"/>
        <v>23</v>
      </c>
      <c r="KB122" s="336">
        <f t="shared" si="292"/>
        <v>24</v>
      </c>
      <c r="KC122" s="336">
        <f t="shared" si="292"/>
        <v>25</v>
      </c>
      <c r="KD122" s="336">
        <f t="shared" si="292"/>
        <v>26</v>
      </c>
      <c r="KE122" s="336">
        <f t="shared" si="292"/>
        <v>27</v>
      </c>
      <c r="KF122" s="336">
        <f t="shared" si="292"/>
        <v>28</v>
      </c>
      <c r="KG122" s="336">
        <f t="shared" si="292"/>
        <v>29</v>
      </c>
      <c r="KH122" s="336">
        <f t="shared" si="292"/>
        <v>30</v>
      </c>
      <c r="KI122" s="336">
        <f t="shared" si="292"/>
        <v>31</v>
      </c>
      <c r="KJ122" s="336">
        <f t="shared" si="292"/>
        <v>32</v>
      </c>
      <c r="KK122" s="336">
        <f t="shared" si="292"/>
        <v>33</v>
      </c>
      <c r="KL122" s="336">
        <f t="shared" si="292"/>
        <v>34</v>
      </c>
      <c r="KM122" s="336">
        <f t="shared" si="292"/>
        <v>35</v>
      </c>
      <c r="KN122" s="336">
        <f t="shared" si="292"/>
        <v>36</v>
      </c>
      <c r="KO122" s="336">
        <f t="shared" si="292"/>
        <v>37</v>
      </c>
      <c r="KP122" s="336">
        <f t="shared" si="292"/>
        <v>38</v>
      </c>
      <c r="KQ122" s="336">
        <f t="shared" si="292"/>
        <v>39</v>
      </c>
      <c r="KR122" s="336">
        <f t="shared" si="292"/>
        <v>40</v>
      </c>
      <c r="KS122" s="336">
        <f t="shared" si="292"/>
        <v>41</v>
      </c>
      <c r="KT122" s="336">
        <f t="shared" si="292"/>
        <v>42</v>
      </c>
      <c r="KU122" s="336">
        <f t="shared" si="292"/>
        <v>43</v>
      </c>
      <c r="KV122" s="336">
        <f t="shared" si="292"/>
        <v>44</v>
      </c>
      <c r="KW122" s="336">
        <f t="shared" si="292"/>
        <v>45</v>
      </c>
      <c r="KX122" s="336">
        <f t="shared" si="292"/>
        <v>46</v>
      </c>
      <c r="KY122" s="336">
        <f t="shared" si="292"/>
        <v>47</v>
      </c>
      <c r="KZ122" s="336">
        <f t="shared" si="292"/>
        <v>48</v>
      </c>
      <c r="LA122" s="336">
        <f t="shared" si="292"/>
        <v>49</v>
      </c>
      <c r="LB122" s="336">
        <f t="shared" si="292"/>
        <v>50</v>
      </c>
      <c r="LC122" s="336">
        <f t="shared" si="292"/>
        <v>51</v>
      </c>
      <c r="LD122" s="336">
        <f t="shared" si="292"/>
        <v>52</v>
      </c>
      <c r="LE122" s="336">
        <f t="shared" si="292"/>
        <v>53</v>
      </c>
      <c r="LF122" s="336">
        <f t="shared" si="292"/>
        <v>54</v>
      </c>
      <c r="LG122" s="336">
        <f t="shared" si="292"/>
        <v>55</v>
      </c>
      <c r="LH122" s="336">
        <f t="shared" si="292"/>
        <v>56</v>
      </c>
      <c r="LI122" s="336">
        <f t="shared" si="292"/>
        <v>57</v>
      </c>
      <c r="LJ122" s="336">
        <f t="shared" si="292"/>
        <v>58</v>
      </c>
      <c r="LK122" s="336">
        <f t="shared" si="292"/>
        <v>59</v>
      </c>
      <c r="LL122" s="336">
        <f t="shared" si="292"/>
        <v>60</v>
      </c>
      <c r="LM122" s="336">
        <f t="shared" si="292"/>
        <v>61</v>
      </c>
      <c r="LN122" s="336">
        <f t="shared" si="292"/>
        <v>62</v>
      </c>
      <c r="LO122" s="336">
        <f t="shared" si="292"/>
        <v>63</v>
      </c>
      <c r="LP122" s="336">
        <f t="shared" si="292"/>
        <v>64</v>
      </c>
    </row>
    <row r="123">
      <c r="A123" s="138"/>
      <c r="B123" s="338"/>
      <c r="C123" s="138"/>
      <c r="D123" s="61" t="s">
        <v>135</v>
      </c>
      <c r="E123" s="395" t="str">
        <f>vlookup(E$64,'3a. TBond Main'!$A$10:$AN$73,2)</f>
        <v>10.00%2022A</v>
      </c>
      <c r="F123" s="395" t="str">
        <f>vlookup(F$64,'3a. TBond Main'!$A$10:$AN$73,2)</f>
        <v>05.75%2022A</v>
      </c>
      <c r="G123" s="395" t="str">
        <f>vlookup(G$64,'3a. TBond Main'!$A$10:$AN$73,2)</f>
        <v>07.90%2022A</v>
      </c>
      <c r="H123" s="395" t="str">
        <f>vlookup(H$64,'3a. TBond Main'!$A$10:$AN$73,2)</f>
        <v>08.65%2023A</v>
      </c>
      <c r="I123" s="395" t="str">
        <f>vlookup(I$64,'3a. TBond Main'!$A$10:$AN$73,2)</f>
        <v>10.00%2023A</v>
      </c>
      <c r="J123" s="395" t="str">
        <f>vlookup(J$64,'3a. TBond Main'!$A$10:$AN$73,2)</f>
        <v>11.50%2023A</v>
      </c>
      <c r="K123" s="395" t="str">
        <f>vlookup(K$64,'3a. TBond Main'!$A$10:$AN$73,2)</f>
        <v>10.20%2023A</v>
      </c>
      <c r="L123" s="395" t="str">
        <f>vlookup(L$64,'3a. TBond Main'!$A$10:$AN$73,2)</f>
        <v>09.00%2023A</v>
      </c>
      <c r="M123" s="395" t="str">
        <f>vlookup(M$64,'3a. TBond Main'!$A$10:$AN$73,2)</f>
        <v>11.20%2023A</v>
      </c>
      <c r="N123" s="395" t="str">
        <f>vlookup(N$64,'3a. TBond Main'!$A$10:$AN$73,2)</f>
        <v>07.00%2023A</v>
      </c>
      <c r="O123" s="395" t="str">
        <f>vlookup(O$64,'3a. TBond Main'!$A$10:$AN$73,2)</f>
        <v>06.30%2023A</v>
      </c>
      <c r="P123" s="395" t="str">
        <f>vlookup(P$64,'3a. TBond Main'!$A$10:$AN$73,2)</f>
        <v>11.60%2023A</v>
      </c>
      <c r="Q123" s="395" t="str">
        <f>vlookup(Q$64,'3a. TBond Main'!$A$10:$AN$73,2)</f>
        <v>11.40%2024A</v>
      </c>
      <c r="R123" s="395" t="str">
        <f>vlookup(R$64,'3a. TBond Main'!$A$10:$AN$73,2)</f>
        <v>10.90%2024A</v>
      </c>
      <c r="S123" s="395" t="str">
        <f>vlookup(S$64,'3a. TBond Main'!$A$10:$AN$73,2)</f>
        <v>10.25%2024A</v>
      </c>
      <c r="T123" s="395" t="str">
        <f>vlookup(T$64,'3a. TBond Main'!$A$10:$AN$73,2)</f>
        <v>11.00%2024A</v>
      </c>
      <c r="U123" s="395" t="str">
        <f>vlookup(U$64,'3a. TBond Main'!$A$10:$AN$73,2)</f>
        <v>09.85%2024A</v>
      </c>
      <c r="V123" s="395" t="str">
        <f>vlookup(V$64,'3a. TBond Main'!$A$10:$AN$73,2)</f>
        <v>06.00%2024A</v>
      </c>
      <c r="W123" s="395" t="str">
        <f>vlookup(W$64,'3a. TBond Main'!$A$10:$AN$73,2)</f>
        <v>10.25%2025A</v>
      </c>
      <c r="X123" s="395" t="str">
        <f>vlookup(X$64,'3a. TBond Main'!$A$10:$AN$73,2)</f>
        <v>09.00%2025A</v>
      </c>
      <c r="Y123" s="395" t="str">
        <f>vlookup(Y$64,'3a. TBond Main'!$A$10:$AN$73,2)</f>
        <v>17.00%2025A</v>
      </c>
      <c r="Z123" s="395" t="str">
        <f>vlookup(Z$64,'3a. TBond Main'!$A$10:$AN$73,2)</f>
        <v>17.00%2025A</v>
      </c>
      <c r="AA123" s="395" t="str">
        <f>vlookup(AA$64,'3a. TBond Main'!$A$10:$AN$73,2)</f>
        <v>11.00%2025A</v>
      </c>
      <c r="AB123" s="395" t="str">
        <f>vlookup(AB$64,'3a. TBond Main'!$A$10:$AN$73,2)</f>
        <v>10.35%2025A</v>
      </c>
      <c r="AC123" s="395" t="str">
        <f>vlookup(AC$64,'3a. TBond Main'!$A$10:$AN$73,2)</f>
        <v>06.75%2026A</v>
      </c>
      <c r="AD123" s="395" t="str">
        <f>vlookup(AD$64,'3a. TBond Main'!$A$10:$AN$73,2)</f>
        <v>09.00%2026A</v>
      </c>
      <c r="AE123" s="395" t="str">
        <f>vlookup(AE$64,'3a. TBond Main'!$A$10:$AN$73,2)</f>
        <v>05.35%2026A</v>
      </c>
      <c r="AF123" s="395" t="str">
        <f>vlookup(AF$64,'3a. TBond Main'!$A$10:$AN$73,2)</f>
        <v>11.00%2026A</v>
      </c>
      <c r="AG123" s="395" t="str">
        <f>vlookup(AG$64,'3a. TBond Main'!$A$10:$AN$73,2)</f>
        <v>11.50%2026A</v>
      </c>
      <c r="AH123" s="395" t="str">
        <f>vlookup(AH$64,'3a. TBond Main'!$A$10:$AN$73,2)</f>
        <v>05.00%2026A</v>
      </c>
      <c r="AI123" s="395" t="str">
        <f>vlookup(AI$64,'3a. TBond Main'!$A$10:$AN$73,2)</f>
        <v>11.40%2027A</v>
      </c>
      <c r="AJ123" s="395" t="str">
        <f>vlookup(AJ$64,'3a. TBond Main'!$A$10:$AN$73,2)</f>
        <v>18.00%2027A</v>
      </c>
      <c r="AK123" s="395" t="str">
        <f>vlookup(AK$64,'3a. TBond Main'!$A$10:$AN$73,2)</f>
        <v>11.75%2027A</v>
      </c>
      <c r="AL123" s="395" t="str">
        <f>vlookup(AL$64,'3a. TBond Main'!$A$10:$AN$73,2)</f>
        <v>11.00%2027A</v>
      </c>
      <c r="AM123" s="395" t="str">
        <f>vlookup(AM$64,'3a. TBond Main'!$A$10:$AN$73,2)</f>
        <v>07.80%2027A</v>
      </c>
      <c r="AN123" s="395" t="str">
        <f>vlookup(AN$64,'3a. TBond Main'!$A$10:$AN$73,2)</f>
        <v>10.30%2027A</v>
      </c>
      <c r="AO123" s="395" t="str">
        <f>vlookup(AO$64,'3a. TBond Main'!$A$10:$AN$73,2)</f>
        <v>11.25%2027A</v>
      </c>
      <c r="AP123" s="395" t="str">
        <f>vlookup(AP$64,'3a. TBond Main'!$A$10:$AN$73,2)</f>
        <v>18.00%2028A</v>
      </c>
      <c r="AQ123" s="395" t="str">
        <f>vlookup(AQ$64,'3a. TBond Main'!$A$10:$AN$73,2)</f>
        <v>10.75%2028A</v>
      </c>
      <c r="AR123" s="395" t="str">
        <f>vlookup(AR$64,'3a. TBond Main'!$A$10:$AN$73,2)</f>
        <v>09.00%2028B</v>
      </c>
      <c r="AS123" s="395" t="str">
        <f>vlookup(AS$64,'3a. TBond Main'!$A$10:$AN$73,2)</f>
        <v>09.00%2028A</v>
      </c>
      <c r="AT123" s="395" t="str">
        <f>vlookup(AT$64,'3a. TBond Main'!$A$10:$AN$73,2)</f>
        <v>11.50%2028A</v>
      </c>
      <c r="AU123" s="395" t="str">
        <f>vlookup(AU$64,'3a. TBond Main'!$A$10:$AN$73,2)</f>
        <v>13.00%2029A</v>
      </c>
      <c r="AV123" s="395" t="str">
        <f>vlookup(AV$64,'3a. TBond Main'!$A$10:$AN$73,2)</f>
        <v>13.00%2029B</v>
      </c>
      <c r="AW123" s="395" t="str">
        <f>vlookup(AW$64,'3a. TBond Main'!$A$10:$AN$73,2)</f>
        <v>20.00%2029A</v>
      </c>
      <c r="AX123" s="395" t="str">
        <f>vlookup(AX$64,'3a. TBond Main'!$A$10:$AN$73,2)</f>
        <v>11.00%2030A</v>
      </c>
      <c r="AY123" s="395" t="str">
        <f>vlookup(AY$64,'3a. TBond Main'!$A$10:$AN$73,2)</f>
        <v>11.25%2031A</v>
      </c>
      <c r="AZ123" s="395" t="str">
        <f>vlookup(AZ$64,'3a. TBond Main'!$A$10:$AN$73,2)</f>
        <v>18.00%2031A</v>
      </c>
      <c r="BA123" s="395" t="str">
        <f>vlookup(BA$64,'3a. TBond Main'!$A$10:$AN$73,2)</f>
        <v>12.00%2031A</v>
      </c>
      <c r="BB123" s="395" t="str">
        <f>vlookup(BB$64,'3a. TBond Main'!$A$10:$AN$73,2)</f>
        <v>08.00%2032A</v>
      </c>
      <c r="BC123" s="395" t="str">
        <f>vlookup(BC$64,'3a. TBond Main'!$A$10:$AN$73,2)</f>
        <v>09.00%2032A</v>
      </c>
      <c r="BD123" s="395" t="str">
        <f>vlookup(BD$64,'3a. TBond Main'!$A$10:$AN$73,2)</f>
        <v>11.20%2033A</v>
      </c>
      <c r="BE123" s="395" t="str">
        <f>vlookup(BE$64,'3a. TBond Main'!$A$10:$AN$73,2)</f>
        <v>09.00%2033A</v>
      </c>
      <c r="BF123" s="395" t="str">
        <f>vlookup(BF$64,'3a. TBond Main'!$A$10:$AN$73,2)</f>
        <v>13.25%2033A</v>
      </c>
      <c r="BG123" s="395" t="str">
        <f>vlookup(BG$64,'3a. TBond Main'!$A$10:$AN$73,2)</f>
        <v>09.00%2033B</v>
      </c>
      <c r="BH123" s="395" t="str">
        <f>vlookup(BH$64,'3a. TBond Main'!$A$10:$AN$73,2)</f>
        <v>13.25%2034A</v>
      </c>
      <c r="BI123" s="395" t="str">
        <f>vlookup(BI$64,'3a. TBond Main'!$A$10:$AN$73,2)</f>
        <v>10.25%2034A</v>
      </c>
      <c r="BJ123" s="395" t="str">
        <f>vlookup(BJ$64,'3a. TBond Main'!$A$10:$AN$73,2)</f>
        <v>11.50%2035A</v>
      </c>
      <c r="BK123" s="395" t="str">
        <f>vlookup(BK$64,'3a. TBond Main'!$A$10:$AN$73,2)</f>
        <v>10.50%2039A</v>
      </c>
      <c r="BL123" s="395" t="str">
        <f>vlookup(BL$64,'3a. TBond Main'!$A$10:$AN$73,2)</f>
        <v>12.00%2041A</v>
      </c>
      <c r="BM123" s="395" t="str">
        <f>vlookup(BM$64,'3a. TBond Main'!$A$10:$AN$73,2)</f>
        <v>09.00%2043A</v>
      </c>
      <c r="BN123" s="395" t="str">
        <f>vlookup(BN$64,'3a. TBond Main'!$A$10:$AN$73,2)</f>
        <v>13.50%2044A</v>
      </c>
      <c r="BO123" s="395" t="str">
        <f>vlookup(BO$64,'3a. TBond Main'!$A$10:$AN$73,2)</f>
        <v>13.50%2044B</v>
      </c>
      <c r="BP123" s="395" t="str">
        <f>vlookup(BP$64,'3a. TBond Main'!$A$10:$AN$73,2)</f>
        <v>12.50%2045A</v>
      </c>
      <c r="BQ123" s="337"/>
      <c r="BR123" s="395" t="str">
        <f>vlookup(BR$64,'3a. TBond Main'!$A$10:$AN$73,2)</f>
        <v>10.00%2022A</v>
      </c>
      <c r="BS123" s="395" t="str">
        <f>vlookup(BS$64,'3a. TBond Main'!$A$10:$AN$73,2)</f>
        <v>05.75%2022A</v>
      </c>
      <c r="BT123" s="395" t="str">
        <f>vlookup(BT$64,'3a. TBond Main'!$A$10:$AN$73,2)</f>
        <v>07.90%2022A</v>
      </c>
      <c r="BU123" s="395" t="str">
        <f>vlookup(BU$64,'3a. TBond Main'!$A$10:$AN$73,2)</f>
        <v>08.65%2023A</v>
      </c>
      <c r="BV123" s="395" t="str">
        <f>vlookup(BV$64,'3a. TBond Main'!$A$10:$AN$73,2)</f>
        <v>10.00%2023A</v>
      </c>
      <c r="BW123" s="395" t="str">
        <f>vlookup(BW$64,'3a. TBond Main'!$A$10:$AN$73,2)</f>
        <v>11.50%2023A</v>
      </c>
      <c r="BX123" s="395" t="str">
        <f>vlookup(BX$64,'3a. TBond Main'!$A$10:$AN$73,2)</f>
        <v>10.20%2023A</v>
      </c>
      <c r="BY123" s="395" t="str">
        <f>vlookup(BY$64,'3a. TBond Main'!$A$10:$AN$73,2)</f>
        <v>09.00%2023A</v>
      </c>
      <c r="BZ123" s="395" t="str">
        <f>vlookup(BZ$64,'3a. TBond Main'!$A$10:$AN$73,2)</f>
        <v>11.20%2023A</v>
      </c>
      <c r="CA123" s="395" t="str">
        <f>vlookup(CA$64,'3a. TBond Main'!$A$10:$AN$73,2)</f>
        <v>07.00%2023A</v>
      </c>
      <c r="CB123" s="395" t="str">
        <f>vlookup(CB$64,'3a. TBond Main'!$A$10:$AN$73,2)</f>
        <v>06.30%2023A</v>
      </c>
      <c r="CC123" s="395" t="str">
        <f>vlookup(CC$64,'3a. TBond Main'!$A$10:$AN$73,2)</f>
        <v>11.60%2023A</v>
      </c>
      <c r="CD123" s="395" t="str">
        <f>vlookup(CD$64,'3a. TBond Main'!$A$10:$AN$73,2)</f>
        <v>11.40%2024A</v>
      </c>
      <c r="CE123" s="395" t="str">
        <f>vlookup(CE$64,'3a. TBond Main'!$A$10:$AN$73,2)</f>
        <v>10.90%2024A</v>
      </c>
      <c r="CF123" s="395" t="str">
        <f>vlookup(CF$64,'3a. TBond Main'!$A$10:$AN$73,2)</f>
        <v>10.25%2024A</v>
      </c>
      <c r="CG123" s="395" t="str">
        <f>vlookup(CG$64,'3a. TBond Main'!$A$10:$AN$73,2)</f>
        <v>11.00%2024A</v>
      </c>
      <c r="CH123" s="395" t="str">
        <f>vlookup(CH$64,'3a. TBond Main'!$A$10:$AN$73,2)</f>
        <v>09.85%2024A</v>
      </c>
      <c r="CI123" s="395" t="str">
        <f>vlookup(CI$64,'3a. TBond Main'!$A$10:$AN$73,2)</f>
        <v>06.00%2024A</v>
      </c>
      <c r="CJ123" s="395" t="str">
        <f>vlookup(CJ$64,'3a. TBond Main'!$A$10:$AN$73,2)</f>
        <v>10.25%2025A</v>
      </c>
      <c r="CK123" s="395" t="str">
        <f>vlookup(CK$64,'3a. TBond Main'!$A$10:$AN$73,2)</f>
        <v>09.00%2025A</v>
      </c>
      <c r="CL123" s="395" t="str">
        <f>vlookup(CL$64,'3a. TBond Main'!$A$10:$AN$73,2)</f>
        <v>17.00%2025A</v>
      </c>
      <c r="CM123" s="395" t="str">
        <f>vlookup(CM$64,'3a. TBond Main'!$A$10:$AN$73,2)</f>
        <v>17.00%2025A</v>
      </c>
      <c r="CN123" s="395" t="str">
        <f>vlookup(CN$64,'3a. TBond Main'!$A$10:$AN$73,2)</f>
        <v>11.00%2025A</v>
      </c>
      <c r="CO123" s="395" t="str">
        <f>vlookup(CO$64,'3a. TBond Main'!$A$10:$AN$73,2)</f>
        <v>10.35%2025A</v>
      </c>
      <c r="CP123" s="395" t="str">
        <f>vlookup(CP$64,'3a. TBond Main'!$A$10:$AN$73,2)</f>
        <v>06.75%2026A</v>
      </c>
      <c r="CQ123" s="395" t="str">
        <f>vlookup(CQ$64,'3a. TBond Main'!$A$10:$AN$73,2)</f>
        <v>09.00%2026A</v>
      </c>
      <c r="CR123" s="395" t="str">
        <f>vlookup(CR$64,'3a. TBond Main'!$A$10:$AN$73,2)</f>
        <v>05.35%2026A</v>
      </c>
      <c r="CS123" s="395" t="str">
        <f>vlookup(CS$64,'3a. TBond Main'!$A$10:$AN$73,2)</f>
        <v>11.00%2026A</v>
      </c>
      <c r="CT123" s="395" t="str">
        <f>vlookup(CT$64,'3a. TBond Main'!$A$10:$AN$73,2)</f>
        <v>11.50%2026A</v>
      </c>
      <c r="CU123" s="395" t="str">
        <f>vlookup(CU$64,'3a. TBond Main'!$A$10:$AN$73,2)</f>
        <v>05.00%2026A</v>
      </c>
      <c r="CV123" s="395" t="str">
        <f>vlookup(CV$64,'3a. TBond Main'!$A$10:$AN$73,2)</f>
        <v>11.40%2027A</v>
      </c>
      <c r="CW123" s="395" t="str">
        <f>vlookup(CW$64,'3a. TBond Main'!$A$10:$AN$73,2)</f>
        <v>18.00%2027A</v>
      </c>
      <c r="CX123" s="395" t="str">
        <f>vlookup(CX$64,'3a. TBond Main'!$A$10:$AN$73,2)</f>
        <v>11.75%2027A</v>
      </c>
      <c r="CY123" s="395" t="str">
        <f>vlookup(CY$64,'3a. TBond Main'!$A$10:$AN$73,2)</f>
        <v>11.00%2027A</v>
      </c>
      <c r="CZ123" s="395" t="str">
        <f>vlookup(CZ$64,'3a. TBond Main'!$A$10:$AN$73,2)</f>
        <v>07.80%2027A</v>
      </c>
      <c r="DA123" s="395" t="str">
        <f>vlookup(DA$64,'3a. TBond Main'!$A$10:$AN$73,2)</f>
        <v>10.30%2027A</v>
      </c>
      <c r="DB123" s="395" t="str">
        <f>vlookup(DB$64,'3a. TBond Main'!$A$10:$AN$73,2)</f>
        <v>11.25%2027A</v>
      </c>
      <c r="DC123" s="395" t="str">
        <f>vlookup(DC$64,'3a. TBond Main'!$A$10:$AN$73,2)</f>
        <v>18.00%2028A</v>
      </c>
      <c r="DD123" s="395" t="str">
        <f>vlookup(DD$64,'3a. TBond Main'!$A$10:$AN$73,2)</f>
        <v>10.75%2028A</v>
      </c>
      <c r="DE123" s="395" t="str">
        <f>vlookup(DE$64,'3a. TBond Main'!$A$10:$AN$73,2)</f>
        <v>09.00%2028B</v>
      </c>
      <c r="DF123" s="395" t="str">
        <f>vlookup(DF$64,'3a. TBond Main'!$A$10:$AN$73,2)</f>
        <v>09.00%2028A</v>
      </c>
      <c r="DG123" s="395" t="str">
        <f>vlookup(DG$64,'3a. TBond Main'!$A$10:$AN$73,2)</f>
        <v>11.50%2028A</v>
      </c>
      <c r="DH123" s="395" t="str">
        <f>vlookup(DH$64,'3a. TBond Main'!$A$10:$AN$73,2)</f>
        <v>13.00%2029A</v>
      </c>
      <c r="DI123" s="395" t="str">
        <f>vlookup(DI$64,'3a. TBond Main'!$A$10:$AN$73,2)</f>
        <v>13.00%2029B</v>
      </c>
      <c r="DJ123" s="395" t="str">
        <f>vlookup(DJ$64,'3a. TBond Main'!$A$10:$AN$73,2)</f>
        <v>20.00%2029A</v>
      </c>
      <c r="DK123" s="395" t="str">
        <f>vlookup(DK$64,'3a. TBond Main'!$A$10:$AN$73,2)</f>
        <v>11.00%2030A</v>
      </c>
      <c r="DL123" s="395" t="str">
        <f>vlookup(DL$64,'3a. TBond Main'!$A$10:$AN$73,2)</f>
        <v>11.25%2031A</v>
      </c>
      <c r="DM123" s="395" t="str">
        <f>vlookup(DM$64,'3a. TBond Main'!$A$10:$AN$73,2)</f>
        <v>18.00%2031A</v>
      </c>
      <c r="DN123" s="395" t="str">
        <f>vlookup(DN$64,'3a. TBond Main'!$A$10:$AN$73,2)</f>
        <v>12.00%2031A</v>
      </c>
      <c r="DO123" s="395" t="str">
        <f>vlookup(DO$64,'3a. TBond Main'!$A$10:$AN$73,2)</f>
        <v>08.00%2032A</v>
      </c>
      <c r="DP123" s="395" t="str">
        <f>vlookup(DP$64,'3a. TBond Main'!$A$10:$AN$73,2)</f>
        <v>09.00%2032A</v>
      </c>
      <c r="DQ123" s="395" t="str">
        <f>vlookup(DQ$64,'3a. TBond Main'!$A$10:$AN$73,2)</f>
        <v>11.20%2033A</v>
      </c>
      <c r="DR123" s="395" t="str">
        <f>vlookup(DR$64,'3a. TBond Main'!$A$10:$AN$73,2)</f>
        <v>09.00%2033A</v>
      </c>
      <c r="DS123" s="395" t="str">
        <f>vlookup(DS$64,'3a. TBond Main'!$A$10:$AN$73,2)</f>
        <v>13.25%2033A</v>
      </c>
      <c r="DT123" s="395" t="str">
        <f>vlookup(DT$64,'3a. TBond Main'!$A$10:$AN$73,2)</f>
        <v>09.00%2033B</v>
      </c>
      <c r="DU123" s="395" t="str">
        <f>vlookup(DU$64,'3a. TBond Main'!$A$10:$AN$73,2)</f>
        <v>13.25%2034A</v>
      </c>
      <c r="DV123" s="395" t="str">
        <f>vlookup(DV$64,'3a. TBond Main'!$A$10:$AN$73,2)</f>
        <v>10.25%2034A</v>
      </c>
      <c r="DW123" s="395" t="str">
        <f>vlookup(DW$64,'3a. TBond Main'!$A$10:$AN$73,2)</f>
        <v>11.50%2035A</v>
      </c>
      <c r="DX123" s="395" t="str">
        <f>vlookup(DX$64,'3a. TBond Main'!$A$10:$AN$73,2)</f>
        <v>10.50%2039A</v>
      </c>
      <c r="DY123" s="395" t="str">
        <f>vlookup(DY$64,'3a. TBond Main'!$A$10:$AN$73,2)</f>
        <v>12.00%2041A</v>
      </c>
      <c r="DZ123" s="395" t="str">
        <f>vlookup(DZ$64,'3a. TBond Main'!$A$10:$AN$73,2)</f>
        <v>09.00%2043A</v>
      </c>
      <c r="EA123" s="395" t="str">
        <f>vlookup(EA$64,'3a. TBond Main'!$A$10:$AN$73,2)</f>
        <v>13.50%2044A</v>
      </c>
      <c r="EB123" s="395" t="str">
        <f>vlookup(EB$64,'3a. TBond Main'!$A$10:$AN$73,2)</f>
        <v>13.50%2044B</v>
      </c>
      <c r="EC123" s="395" t="str">
        <f>vlookup(EC$64,'3a. TBond Main'!$A$10:$AN$73,2)</f>
        <v>12.50%2045A</v>
      </c>
      <c r="ED123" s="337"/>
      <c r="EE123" s="395" t="str">
        <f>vlookup(EE$64,'3a. TBond Main'!$A$10:$AN$73,2)</f>
        <v>10.00%2022A</v>
      </c>
      <c r="EF123" s="395" t="str">
        <f>vlookup(EF$64,'3a. TBond Main'!$A$10:$AN$73,2)</f>
        <v>05.75%2022A</v>
      </c>
      <c r="EG123" s="395" t="str">
        <f>vlookup(EG$64,'3a. TBond Main'!$A$10:$AN$73,2)</f>
        <v>07.90%2022A</v>
      </c>
      <c r="EH123" s="395" t="str">
        <f>vlookup(EH$64,'3a. TBond Main'!$A$10:$AN$73,2)</f>
        <v>08.65%2023A</v>
      </c>
      <c r="EI123" s="395" t="str">
        <f>vlookup(EI$64,'3a. TBond Main'!$A$10:$AN$73,2)</f>
        <v>10.00%2023A</v>
      </c>
      <c r="EJ123" s="395" t="str">
        <f>vlookup(EJ$64,'3a. TBond Main'!$A$10:$AN$73,2)</f>
        <v>11.50%2023A</v>
      </c>
      <c r="EK123" s="395" t="str">
        <f>vlookup(EK$64,'3a. TBond Main'!$A$10:$AN$73,2)</f>
        <v>10.20%2023A</v>
      </c>
      <c r="EL123" s="395" t="str">
        <f>vlookup(EL$64,'3a. TBond Main'!$A$10:$AN$73,2)</f>
        <v>09.00%2023A</v>
      </c>
      <c r="EM123" s="395" t="str">
        <f>vlookup(EM$64,'3a. TBond Main'!$A$10:$AN$73,2)</f>
        <v>11.20%2023A</v>
      </c>
      <c r="EN123" s="395" t="str">
        <f>vlookup(EN$64,'3a. TBond Main'!$A$10:$AN$73,2)</f>
        <v>07.00%2023A</v>
      </c>
      <c r="EO123" s="395" t="str">
        <f>vlookup(EO$64,'3a. TBond Main'!$A$10:$AN$73,2)</f>
        <v>06.30%2023A</v>
      </c>
      <c r="EP123" s="395" t="str">
        <f>vlookup(EP$64,'3a. TBond Main'!$A$10:$AN$73,2)</f>
        <v>11.60%2023A</v>
      </c>
      <c r="EQ123" s="395" t="str">
        <f>vlookup(EQ$64,'3a. TBond Main'!$A$10:$AN$73,2)</f>
        <v>11.40%2024A</v>
      </c>
      <c r="ER123" s="395" t="str">
        <f>vlookup(ER$64,'3a. TBond Main'!$A$10:$AN$73,2)</f>
        <v>10.90%2024A</v>
      </c>
      <c r="ES123" s="395" t="str">
        <f>vlookup(ES$64,'3a. TBond Main'!$A$10:$AN$73,2)</f>
        <v>10.25%2024A</v>
      </c>
      <c r="ET123" s="395" t="str">
        <f>vlookup(ET$64,'3a. TBond Main'!$A$10:$AN$73,2)</f>
        <v>11.00%2024A</v>
      </c>
      <c r="EU123" s="395" t="str">
        <f>vlookup(EU$64,'3a. TBond Main'!$A$10:$AN$73,2)</f>
        <v>09.85%2024A</v>
      </c>
      <c r="EV123" s="395" t="str">
        <f>vlookup(EV$64,'3a. TBond Main'!$A$10:$AN$73,2)</f>
        <v>06.00%2024A</v>
      </c>
      <c r="EW123" s="395" t="str">
        <f>vlookup(EW$64,'3a. TBond Main'!$A$10:$AN$73,2)</f>
        <v>10.25%2025A</v>
      </c>
      <c r="EX123" s="395" t="str">
        <f>vlookup(EX$64,'3a. TBond Main'!$A$10:$AN$73,2)</f>
        <v>09.00%2025A</v>
      </c>
      <c r="EY123" s="395" t="str">
        <f>vlookup(EY$64,'3a. TBond Main'!$A$10:$AN$73,2)</f>
        <v>17.00%2025A</v>
      </c>
      <c r="EZ123" s="395" t="str">
        <f>vlookup(EZ$64,'3a. TBond Main'!$A$10:$AN$73,2)</f>
        <v>17.00%2025A</v>
      </c>
      <c r="FA123" s="395" t="str">
        <f>vlookup(FA$64,'3a. TBond Main'!$A$10:$AN$73,2)</f>
        <v>11.00%2025A</v>
      </c>
      <c r="FB123" s="395" t="str">
        <f>vlookup(FB$64,'3a. TBond Main'!$A$10:$AN$73,2)</f>
        <v>10.35%2025A</v>
      </c>
      <c r="FC123" s="395" t="str">
        <f>vlookup(FC$64,'3a. TBond Main'!$A$10:$AN$73,2)</f>
        <v>06.75%2026A</v>
      </c>
      <c r="FD123" s="395" t="str">
        <f>vlookup(FD$64,'3a. TBond Main'!$A$10:$AN$73,2)</f>
        <v>09.00%2026A</v>
      </c>
      <c r="FE123" s="395" t="str">
        <f>vlookup(FE$64,'3a. TBond Main'!$A$10:$AN$73,2)</f>
        <v>05.35%2026A</v>
      </c>
      <c r="FF123" s="395" t="str">
        <f>vlookup(FF$64,'3a. TBond Main'!$A$10:$AN$73,2)</f>
        <v>11.00%2026A</v>
      </c>
      <c r="FG123" s="395" t="str">
        <f>vlookup(FG$64,'3a. TBond Main'!$A$10:$AN$73,2)</f>
        <v>11.50%2026A</v>
      </c>
      <c r="FH123" s="395" t="str">
        <f>vlookup(FH$64,'3a. TBond Main'!$A$10:$AN$73,2)</f>
        <v>05.00%2026A</v>
      </c>
      <c r="FI123" s="395" t="str">
        <f>vlookup(FI$64,'3a. TBond Main'!$A$10:$AN$73,2)</f>
        <v>11.40%2027A</v>
      </c>
      <c r="FJ123" s="395" t="str">
        <f>vlookup(FJ$64,'3a. TBond Main'!$A$10:$AN$73,2)</f>
        <v>18.00%2027A</v>
      </c>
      <c r="FK123" s="395" t="str">
        <f>vlookup(FK$64,'3a. TBond Main'!$A$10:$AN$73,2)</f>
        <v>11.75%2027A</v>
      </c>
      <c r="FL123" s="395" t="str">
        <f>vlookup(FL$64,'3a. TBond Main'!$A$10:$AN$73,2)</f>
        <v>11.00%2027A</v>
      </c>
      <c r="FM123" s="395" t="str">
        <f>vlookup(FM$64,'3a. TBond Main'!$A$10:$AN$73,2)</f>
        <v>07.80%2027A</v>
      </c>
      <c r="FN123" s="395" t="str">
        <f>vlookup(FN$64,'3a. TBond Main'!$A$10:$AN$73,2)</f>
        <v>10.30%2027A</v>
      </c>
      <c r="FO123" s="395" t="str">
        <f>vlookup(FO$64,'3a. TBond Main'!$A$10:$AN$73,2)</f>
        <v>11.25%2027A</v>
      </c>
      <c r="FP123" s="395" t="str">
        <f>vlookup(FP$64,'3a. TBond Main'!$A$10:$AN$73,2)</f>
        <v>18.00%2028A</v>
      </c>
      <c r="FQ123" s="395" t="str">
        <f>vlookup(FQ$64,'3a. TBond Main'!$A$10:$AN$73,2)</f>
        <v>10.75%2028A</v>
      </c>
      <c r="FR123" s="395" t="str">
        <f>vlookup(FR$64,'3a. TBond Main'!$A$10:$AN$73,2)</f>
        <v>09.00%2028B</v>
      </c>
      <c r="FS123" s="395" t="str">
        <f>vlookup(FS$64,'3a. TBond Main'!$A$10:$AN$73,2)</f>
        <v>09.00%2028A</v>
      </c>
      <c r="FT123" s="395" t="str">
        <f>vlookup(FT$64,'3a. TBond Main'!$A$10:$AN$73,2)</f>
        <v>11.50%2028A</v>
      </c>
      <c r="FU123" s="395" t="str">
        <f>vlookup(FU$64,'3a. TBond Main'!$A$10:$AN$73,2)</f>
        <v>13.00%2029A</v>
      </c>
      <c r="FV123" s="395" t="str">
        <f>vlookup(FV$64,'3a. TBond Main'!$A$10:$AN$73,2)</f>
        <v>13.00%2029B</v>
      </c>
      <c r="FW123" s="395" t="str">
        <f>vlookup(FW$64,'3a. TBond Main'!$A$10:$AN$73,2)</f>
        <v>20.00%2029A</v>
      </c>
      <c r="FX123" s="395" t="str">
        <f>vlookup(FX$64,'3a. TBond Main'!$A$10:$AN$73,2)</f>
        <v>11.00%2030A</v>
      </c>
      <c r="FY123" s="395" t="str">
        <f>vlookup(FY$64,'3a. TBond Main'!$A$10:$AN$73,2)</f>
        <v>11.25%2031A</v>
      </c>
      <c r="FZ123" s="395" t="str">
        <f>vlookup(FZ$64,'3a. TBond Main'!$A$10:$AN$73,2)</f>
        <v>18.00%2031A</v>
      </c>
      <c r="GA123" s="395" t="str">
        <f>vlookup(GA$64,'3a. TBond Main'!$A$10:$AN$73,2)</f>
        <v>12.00%2031A</v>
      </c>
      <c r="GB123" s="395" t="str">
        <f>vlookup(GB$64,'3a. TBond Main'!$A$10:$AN$73,2)</f>
        <v>08.00%2032A</v>
      </c>
      <c r="GC123" s="395" t="str">
        <f>vlookup(GC$64,'3a. TBond Main'!$A$10:$AN$73,2)</f>
        <v>09.00%2032A</v>
      </c>
      <c r="GD123" s="395" t="str">
        <f>vlookup(GD$64,'3a. TBond Main'!$A$10:$AN$73,2)</f>
        <v>11.20%2033A</v>
      </c>
      <c r="GE123" s="395" t="str">
        <f>vlookup(GE$64,'3a. TBond Main'!$A$10:$AN$73,2)</f>
        <v>09.00%2033A</v>
      </c>
      <c r="GF123" s="395" t="str">
        <f>vlookup(GF$64,'3a. TBond Main'!$A$10:$AN$73,2)</f>
        <v>13.25%2033A</v>
      </c>
      <c r="GG123" s="395" t="str">
        <f>vlookup(GG$64,'3a. TBond Main'!$A$10:$AN$73,2)</f>
        <v>09.00%2033B</v>
      </c>
      <c r="GH123" s="395" t="str">
        <f>vlookup(GH$64,'3a. TBond Main'!$A$10:$AN$73,2)</f>
        <v>13.25%2034A</v>
      </c>
      <c r="GI123" s="395" t="str">
        <f>vlookup(GI$64,'3a. TBond Main'!$A$10:$AN$73,2)</f>
        <v>10.25%2034A</v>
      </c>
      <c r="GJ123" s="395" t="str">
        <f>vlookup(GJ$64,'3a. TBond Main'!$A$10:$AN$73,2)</f>
        <v>11.50%2035A</v>
      </c>
      <c r="GK123" s="395" t="str">
        <f>vlookup(GK$64,'3a. TBond Main'!$A$10:$AN$73,2)</f>
        <v>10.50%2039A</v>
      </c>
      <c r="GL123" s="395" t="str">
        <f>vlookup(GL$64,'3a. TBond Main'!$A$10:$AN$73,2)</f>
        <v>12.00%2041A</v>
      </c>
      <c r="GM123" s="395" t="str">
        <f>vlookup(GM$64,'3a. TBond Main'!$A$10:$AN$73,2)</f>
        <v>09.00%2043A</v>
      </c>
      <c r="GN123" s="395" t="str">
        <f>vlookup(GN$64,'3a. TBond Main'!$A$10:$AN$73,2)</f>
        <v>13.50%2044A</v>
      </c>
      <c r="GO123" s="395" t="str">
        <f>vlookup(GO$64,'3a. TBond Main'!$A$10:$AN$73,2)</f>
        <v>13.50%2044B</v>
      </c>
      <c r="GP123" s="395" t="str">
        <f>vlookup(GP$64,'3a. TBond Main'!$A$10:$AN$73,2)</f>
        <v>12.50%2045A</v>
      </c>
      <c r="GQ123" s="337"/>
      <c r="GR123" s="395" t="str">
        <f>vlookup(GR$64,'3a. TBond Main'!$A$10:$AN$73,2)</f>
        <v>10.00%2022A</v>
      </c>
      <c r="GS123" s="395" t="str">
        <f>vlookup(GS$64,'3a. TBond Main'!$A$10:$AN$73,2)</f>
        <v>05.75%2022A</v>
      </c>
      <c r="GT123" s="395" t="str">
        <f>vlookup(GT$64,'3a. TBond Main'!$A$10:$AN$73,2)</f>
        <v>07.90%2022A</v>
      </c>
      <c r="GU123" s="395" t="str">
        <f>vlookup(GU$64,'3a. TBond Main'!$A$10:$AN$73,2)</f>
        <v>08.65%2023A</v>
      </c>
      <c r="GV123" s="395" t="str">
        <f>vlookup(GV$64,'3a. TBond Main'!$A$10:$AN$73,2)</f>
        <v>10.00%2023A</v>
      </c>
      <c r="GW123" s="395" t="str">
        <f>vlookup(GW$64,'3a. TBond Main'!$A$10:$AN$73,2)</f>
        <v>11.50%2023A</v>
      </c>
      <c r="GX123" s="395" t="str">
        <f>vlookup(GX$64,'3a. TBond Main'!$A$10:$AN$73,2)</f>
        <v>10.20%2023A</v>
      </c>
      <c r="GY123" s="395" t="str">
        <f>vlookup(GY$64,'3a. TBond Main'!$A$10:$AN$73,2)</f>
        <v>09.00%2023A</v>
      </c>
      <c r="GZ123" s="395" t="str">
        <f>vlookup(GZ$64,'3a. TBond Main'!$A$10:$AN$73,2)</f>
        <v>11.20%2023A</v>
      </c>
      <c r="HA123" s="395" t="str">
        <f>vlookup(HA$64,'3a. TBond Main'!$A$10:$AN$73,2)</f>
        <v>07.00%2023A</v>
      </c>
      <c r="HB123" s="395" t="str">
        <f>vlookup(HB$64,'3a. TBond Main'!$A$10:$AN$73,2)</f>
        <v>06.30%2023A</v>
      </c>
      <c r="HC123" s="395" t="str">
        <f>vlookup(HC$64,'3a. TBond Main'!$A$10:$AN$73,2)</f>
        <v>11.60%2023A</v>
      </c>
      <c r="HD123" s="395" t="str">
        <f>vlookup(HD$64,'3a. TBond Main'!$A$10:$AN$73,2)</f>
        <v>11.40%2024A</v>
      </c>
      <c r="HE123" s="395" t="str">
        <f>vlookup(HE$64,'3a. TBond Main'!$A$10:$AN$73,2)</f>
        <v>10.90%2024A</v>
      </c>
      <c r="HF123" s="395" t="str">
        <f>vlookup(HF$64,'3a. TBond Main'!$A$10:$AN$73,2)</f>
        <v>10.25%2024A</v>
      </c>
      <c r="HG123" s="395" t="str">
        <f>vlookup(HG$64,'3a. TBond Main'!$A$10:$AN$73,2)</f>
        <v>11.00%2024A</v>
      </c>
      <c r="HH123" s="395" t="str">
        <f>vlookup(HH$64,'3a. TBond Main'!$A$10:$AN$73,2)</f>
        <v>09.85%2024A</v>
      </c>
      <c r="HI123" s="395" t="str">
        <f>vlookup(HI$64,'3a. TBond Main'!$A$10:$AN$73,2)</f>
        <v>06.00%2024A</v>
      </c>
      <c r="HJ123" s="395" t="str">
        <f>vlookup(HJ$64,'3a. TBond Main'!$A$10:$AN$73,2)</f>
        <v>10.25%2025A</v>
      </c>
      <c r="HK123" s="395" t="str">
        <f>vlookup(HK$64,'3a. TBond Main'!$A$10:$AN$73,2)</f>
        <v>09.00%2025A</v>
      </c>
      <c r="HL123" s="395" t="str">
        <f>vlookup(HL$64,'3a. TBond Main'!$A$10:$AN$73,2)</f>
        <v>17.00%2025A</v>
      </c>
      <c r="HM123" s="395" t="str">
        <f>vlookup(HM$64,'3a. TBond Main'!$A$10:$AN$73,2)</f>
        <v>17.00%2025A</v>
      </c>
      <c r="HN123" s="395" t="str">
        <f>vlookup(HN$64,'3a. TBond Main'!$A$10:$AN$73,2)</f>
        <v>11.00%2025A</v>
      </c>
      <c r="HO123" s="395" t="str">
        <f>vlookup(HO$64,'3a. TBond Main'!$A$10:$AN$73,2)</f>
        <v>10.35%2025A</v>
      </c>
      <c r="HP123" s="395" t="str">
        <f>vlookup(HP$64,'3a. TBond Main'!$A$10:$AN$73,2)</f>
        <v>06.75%2026A</v>
      </c>
      <c r="HQ123" s="395" t="str">
        <f>vlookup(HQ$64,'3a. TBond Main'!$A$10:$AN$73,2)</f>
        <v>09.00%2026A</v>
      </c>
      <c r="HR123" s="395" t="str">
        <f>vlookup(HR$64,'3a. TBond Main'!$A$10:$AN$73,2)</f>
        <v>05.35%2026A</v>
      </c>
      <c r="HS123" s="395" t="str">
        <f>vlookup(HS$64,'3a. TBond Main'!$A$10:$AN$73,2)</f>
        <v>11.00%2026A</v>
      </c>
      <c r="HT123" s="395" t="str">
        <f>vlookup(HT$64,'3a. TBond Main'!$A$10:$AN$73,2)</f>
        <v>11.50%2026A</v>
      </c>
      <c r="HU123" s="395" t="str">
        <f>vlookup(HU$64,'3a. TBond Main'!$A$10:$AN$73,2)</f>
        <v>05.00%2026A</v>
      </c>
      <c r="HV123" s="395" t="str">
        <f>vlookup(HV$64,'3a. TBond Main'!$A$10:$AN$73,2)</f>
        <v>11.40%2027A</v>
      </c>
      <c r="HW123" s="395" t="str">
        <f>vlookup(HW$64,'3a. TBond Main'!$A$10:$AN$73,2)</f>
        <v>18.00%2027A</v>
      </c>
      <c r="HX123" s="395" t="str">
        <f>vlookup(HX$64,'3a. TBond Main'!$A$10:$AN$73,2)</f>
        <v>11.75%2027A</v>
      </c>
      <c r="HY123" s="395" t="str">
        <f>vlookup(HY$64,'3a. TBond Main'!$A$10:$AN$73,2)</f>
        <v>11.00%2027A</v>
      </c>
      <c r="HZ123" s="395" t="str">
        <f>vlookup(HZ$64,'3a. TBond Main'!$A$10:$AN$73,2)</f>
        <v>07.80%2027A</v>
      </c>
      <c r="IA123" s="395" t="str">
        <f>vlookup(IA$64,'3a. TBond Main'!$A$10:$AN$73,2)</f>
        <v>10.30%2027A</v>
      </c>
      <c r="IB123" s="395" t="str">
        <f>vlookup(IB$64,'3a. TBond Main'!$A$10:$AN$73,2)</f>
        <v>11.25%2027A</v>
      </c>
      <c r="IC123" s="395" t="str">
        <f>vlookup(IC$64,'3a. TBond Main'!$A$10:$AN$73,2)</f>
        <v>18.00%2028A</v>
      </c>
      <c r="ID123" s="395" t="str">
        <f>vlookup(ID$64,'3a. TBond Main'!$A$10:$AN$73,2)</f>
        <v>10.75%2028A</v>
      </c>
      <c r="IE123" s="395" t="str">
        <f>vlookup(IE$64,'3a. TBond Main'!$A$10:$AN$73,2)</f>
        <v>09.00%2028B</v>
      </c>
      <c r="IF123" s="395" t="str">
        <f>vlookup(IF$64,'3a. TBond Main'!$A$10:$AN$73,2)</f>
        <v>09.00%2028A</v>
      </c>
      <c r="IG123" s="395" t="str">
        <f>vlookup(IG$64,'3a. TBond Main'!$A$10:$AN$73,2)</f>
        <v>11.50%2028A</v>
      </c>
      <c r="IH123" s="395" t="str">
        <f>vlookup(IH$64,'3a. TBond Main'!$A$10:$AN$73,2)</f>
        <v>13.00%2029A</v>
      </c>
      <c r="II123" s="395" t="str">
        <f>vlookup(II$64,'3a. TBond Main'!$A$10:$AN$73,2)</f>
        <v>13.00%2029B</v>
      </c>
      <c r="IJ123" s="395" t="str">
        <f>vlookup(IJ$64,'3a. TBond Main'!$A$10:$AN$73,2)</f>
        <v>20.00%2029A</v>
      </c>
      <c r="IK123" s="395" t="str">
        <f>vlookup(IK$64,'3a. TBond Main'!$A$10:$AN$73,2)</f>
        <v>11.00%2030A</v>
      </c>
      <c r="IL123" s="395" t="str">
        <f>vlookup(IL$64,'3a. TBond Main'!$A$10:$AN$73,2)</f>
        <v>11.25%2031A</v>
      </c>
      <c r="IM123" s="395" t="str">
        <f>vlookup(IM$64,'3a. TBond Main'!$A$10:$AN$73,2)</f>
        <v>18.00%2031A</v>
      </c>
      <c r="IN123" s="395" t="str">
        <f>vlookup(IN$64,'3a. TBond Main'!$A$10:$AN$73,2)</f>
        <v>12.00%2031A</v>
      </c>
      <c r="IO123" s="395" t="str">
        <f>vlookup(IO$64,'3a. TBond Main'!$A$10:$AN$73,2)</f>
        <v>08.00%2032A</v>
      </c>
      <c r="IP123" s="395" t="str">
        <f>vlookup(IP$64,'3a. TBond Main'!$A$10:$AN$73,2)</f>
        <v>09.00%2032A</v>
      </c>
      <c r="IQ123" s="395" t="str">
        <f>vlookup(IQ$64,'3a. TBond Main'!$A$10:$AN$73,2)</f>
        <v>11.20%2033A</v>
      </c>
      <c r="IR123" s="395" t="str">
        <f>vlookup(IR$64,'3a. TBond Main'!$A$10:$AN$73,2)</f>
        <v>09.00%2033A</v>
      </c>
      <c r="IS123" s="395" t="str">
        <f>vlookup(IS$64,'3a. TBond Main'!$A$10:$AN$73,2)</f>
        <v>13.25%2033A</v>
      </c>
      <c r="IT123" s="395" t="str">
        <f>vlookup(IT$64,'3a. TBond Main'!$A$10:$AN$73,2)</f>
        <v>09.00%2033B</v>
      </c>
      <c r="IU123" s="395" t="str">
        <f>vlookup(IU$64,'3a. TBond Main'!$A$10:$AN$73,2)</f>
        <v>13.25%2034A</v>
      </c>
      <c r="IV123" s="395" t="str">
        <f>vlookup(IV$64,'3a. TBond Main'!$A$10:$AN$73,2)</f>
        <v>10.25%2034A</v>
      </c>
      <c r="IW123" s="395" t="str">
        <f>vlookup(IW$64,'3a. TBond Main'!$A$10:$AN$73,2)</f>
        <v>11.50%2035A</v>
      </c>
      <c r="IX123" s="395" t="str">
        <f>vlookup(IX$64,'3a. TBond Main'!$A$10:$AN$73,2)</f>
        <v>10.50%2039A</v>
      </c>
      <c r="IY123" s="395" t="str">
        <f>vlookup(IY$64,'3a. TBond Main'!$A$10:$AN$73,2)</f>
        <v>12.00%2041A</v>
      </c>
      <c r="IZ123" s="395" t="str">
        <f>vlookup(IZ$64,'3a. TBond Main'!$A$10:$AN$73,2)</f>
        <v>09.00%2043A</v>
      </c>
      <c r="JA123" s="395" t="str">
        <f>vlookup(JA$64,'3a. TBond Main'!$A$10:$AN$73,2)</f>
        <v>13.50%2044A</v>
      </c>
      <c r="JB123" s="395" t="str">
        <f>vlookup(JB$64,'3a. TBond Main'!$A$10:$AN$73,2)</f>
        <v>13.50%2044B</v>
      </c>
      <c r="JC123" s="395" t="str">
        <f>vlookup(JC$64,'3a. TBond Main'!$A$10:$AN$73,2)</f>
        <v>12.50%2045A</v>
      </c>
      <c r="JD123" s="337"/>
      <c r="JE123" s="395" t="str">
        <f>vlookup(JE$64,'3a. TBond Main'!$A$10:$AN$73,2)</f>
        <v>10.00%2022A</v>
      </c>
      <c r="JF123" s="395" t="str">
        <f>vlookup(JF$64,'3a. TBond Main'!$A$10:$AN$73,2)</f>
        <v>05.75%2022A</v>
      </c>
      <c r="JG123" s="395" t="str">
        <f>vlookup(JG$64,'3a. TBond Main'!$A$10:$AN$73,2)</f>
        <v>07.90%2022A</v>
      </c>
      <c r="JH123" s="395" t="str">
        <f>vlookup(JH$64,'3a. TBond Main'!$A$10:$AN$73,2)</f>
        <v>08.65%2023A</v>
      </c>
      <c r="JI123" s="395" t="str">
        <f>vlookup(JI$64,'3a. TBond Main'!$A$10:$AN$73,2)</f>
        <v>10.00%2023A</v>
      </c>
      <c r="JJ123" s="395" t="str">
        <f>vlookup(JJ$64,'3a. TBond Main'!$A$10:$AN$73,2)</f>
        <v>11.50%2023A</v>
      </c>
      <c r="JK123" s="395" t="str">
        <f>vlookup(JK$64,'3a. TBond Main'!$A$10:$AN$73,2)</f>
        <v>10.20%2023A</v>
      </c>
      <c r="JL123" s="395" t="str">
        <f>vlookup(JL$64,'3a. TBond Main'!$A$10:$AN$73,2)</f>
        <v>09.00%2023A</v>
      </c>
      <c r="JM123" s="395" t="str">
        <f>vlookup(JM$64,'3a. TBond Main'!$A$10:$AN$73,2)</f>
        <v>11.20%2023A</v>
      </c>
      <c r="JN123" s="395" t="str">
        <f>vlookup(JN$64,'3a. TBond Main'!$A$10:$AN$73,2)</f>
        <v>07.00%2023A</v>
      </c>
      <c r="JO123" s="395" t="str">
        <f>vlookup(JO$64,'3a. TBond Main'!$A$10:$AN$73,2)</f>
        <v>06.30%2023A</v>
      </c>
      <c r="JP123" s="395" t="str">
        <f>vlookup(JP$64,'3a. TBond Main'!$A$10:$AN$73,2)</f>
        <v>11.60%2023A</v>
      </c>
      <c r="JQ123" s="395" t="str">
        <f>vlookup(JQ$64,'3a. TBond Main'!$A$10:$AN$73,2)</f>
        <v>11.40%2024A</v>
      </c>
      <c r="JR123" s="395" t="str">
        <f>vlookup(JR$64,'3a. TBond Main'!$A$10:$AN$73,2)</f>
        <v>10.90%2024A</v>
      </c>
      <c r="JS123" s="395" t="str">
        <f>vlookup(JS$64,'3a. TBond Main'!$A$10:$AN$73,2)</f>
        <v>10.25%2024A</v>
      </c>
      <c r="JT123" s="395" t="str">
        <f>vlookup(JT$64,'3a. TBond Main'!$A$10:$AN$73,2)</f>
        <v>11.00%2024A</v>
      </c>
      <c r="JU123" s="395" t="str">
        <f>vlookup(JU$64,'3a. TBond Main'!$A$10:$AN$73,2)</f>
        <v>09.85%2024A</v>
      </c>
      <c r="JV123" s="395" t="str">
        <f>vlookup(JV$64,'3a. TBond Main'!$A$10:$AN$73,2)</f>
        <v>06.00%2024A</v>
      </c>
      <c r="JW123" s="395" t="str">
        <f>vlookup(JW$64,'3a. TBond Main'!$A$10:$AN$73,2)</f>
        <v>10.25%2025A</v>
      </c>
      <c r="JX123" s="395" t="str">
        <f>vlookup(JX$64,'3a. TBond Main'!$A$10:$AN$73,2)</f>
        <v>09.00%2025A</v>
      </c>
      <c r="JY123" s="395" t="str">
        <f>vlookup(JY$64,'3a. TBond Main'!$A$10:$AN$73,2)</f>
        <v>17.00%2025A</v>
      </c>
      <c r="JZ123" s="395" t="str">
        <f>vlookup(JZ$64,'3a. TBond Main'!$A$10:$AN$73,2)</f>
        <v>17.00%2025A</v>
      </c>
      <c r="KA123" s="395" t="str">
        <f>vlookup(KA$64,'3a. TBond Main'!$A$10:$AN$73,2)</f>
        <v>11.00%2025A</v>
      </c>
      <c r="KB123" s="395" t="str">
        <f>vlookup(KB$64,'3a. TBond Main'!$A$10:$AN$73,2)</f>
        <v>10.35%2025A</v>
      </c>
      <c r="KC123" s="395" t="str">
        <f>vlookup(KC$64,'3a. TBond Main'!$A$10:$AN$73,2)</f>
        <v>06.75%2026A</v>
      </c>
      <c r="KD123" s="395" t="str">
        <f>vlookup(KD$64,'3a. TBond Main'!$A$10:$AN$73,2)</f>
        <v>09.00%2026A</v>
      </c>
      <c r="KE123" s="395" t="str">
        <f>vlookup(KE$64,'3a. TBond Main'!$A$10:$AN$73,2)</f>
        <v>05.35%2026A</v>
      </c>
      <c r="KF123" s="395" t="str">
        <f>vlookup(KF$64,'3a. TBond Main'!$A$10:$AN$73,2)</f>
        <v>11.00%2026A</v>
      </c>
      <c r="KG123" s="395" t="str">
        <f>vlookup(KG$64,'3a. TBond Main'!$A$10:$AN$73,2)</f>
        <v>11.50%2026A</v>
      </c>
      <c r="KH123" s="395" t="str">
        <f>vlookup(KH$64,'3a. TBond Main'!$A$10:$AN$73,2)</f>
        <v>05.00%2026A</v>
      </c>
      <c r="KI123" s="395" t="str">
        <f>vlookup(KI$64,'3a. TBond Main'!$A$10:$AN$73,2)</f>
        <v>11.40%2027A</v>
      </c>
      <c r="KJ123" s="395" t="str">
        <f>vlookup(KJ$64,'3a. TBond Main'!$A$10:$AN$73,2)</f>
        <v>18.00%2027A</v>
      </c>
      <c r="KK123" s="395" t="str">
        <f>vlookup(KK$64,'3a. TBond Main'!$A$10:$AN$73,2)</f>
        <v>11.75%2027A</v>
      </c>
      <c r="KL123" s="395" t="str">
        <f>vlookup(KL$64,'3a. TBond Main'!$A$10:$AN$73,2)</f>
        <v>11.00%2027A</v>
      </c>
      <c r="KM123" s="395" t="str">
        <f>vlookup(KM$64,'3a. TBond Main'!$A$10:$AN$73,2)</f>
        <v>07.80%2027A</v>
      </c>
      <c r="KN123" s="395" t="str">
        <f>vlookup(KN$64,'3a. TBond Main'!$A$10:$AN$73,2)</f>
        <v>10.30%2027A</v>
      </c>
      <c r="KO123" s="395" t="str">
        <f>vlookup(KO$64,'3a. TBond Main'!$A$10:$AN$73,2)</f>
        <v>11.25%2027A</v>
      </c>
      <c r="KP123" s="395" t="str">
        <f>vlookup(KP$64,'3a. TBond Main'!$A$10:$AN$73,2)</f>
        <v>18.00%2028A</v>
      </c>
      <c r="KQ123" s="395" t="str">
        <f>vlookup(KQ$64,'3a. TBond Main'!$A$10:$AN$73,2)</f>
        <v>10.75%2028A</v>
      </c>
      <c r="KR123" s="395" t="str">
        <f>vlookup(KR$64,'3a. TBond Main'!$A$10:$AN$73,2)</f>
        <v>09.00%2028B</v>
      </c>
      <c r="KS123" s="395" t="str">
        <f>vlookup(KS$64,'3a. TBond Main'!$A$10:$AN$73,2)</f>
        <v>09.00%2028A</v>
      </c>
      <c r="KT123" s="395" t="str">
        <f>vlookup(KT$64,'3a. TBond Main'!$A$10:$AN$73,2)</f>
        <v>11.50%2028A</v>
      </c>
      <c r="KU123" s="395" t="str">
        <f>vlookup(KU$64,'3a. TBond Main'!$A$10:$AN$73,2)</f>
        <v>13.00%2029A</v>
      </c>
      <c r="KV123" s="395" t="str">
        <f>vlookup(KV$64,'3a. TBond Main'!$A$10:$AN$73,2)</f>
        <v>13.00%2029B</v>
      </c>
      <c r="KW123" s="395" t="str">
        <f>vlookup(KW$64,'3a. TBond Main'!$A$10:$AN$73,2)</f>
        <v>20.00%2029A</v>
      </c>
      <c r="KX123" s="395" t="str">
        <f>vlookup(KX$64,'3a. TBond Main'!$A$10:$AN$73,2)</f>
        <v>11.00%2030A</v>
      </c>
      <c r="KY123" s="395" t="str">
        <f>vlookup(KY$64,'3a. TBond Main'!$A$10:$AN$73,2)</f>
        <v>11.25%2031A</v>
      </c>
      <c r="KZ123" s="395" t="str">
        <f>vlookup(KZ$64,'3a. TBond Main'!$A$10:$AN$73,2)</f>
        <v>18.00%2031A</v>
      </c>
      <c r="LA123" s="395" t="str">
        <f>vlookup(LA$64,'3a. TBond Main'!$A$10:$AN$73,2)</f>
        <v>12.00%2031A</v>
      </c>
      <c r="LB123" s="395" t="str">
        <f>vlookup(LB$64,'3a. TBond Main'!$A$10:$AN$73,2)</f>
        <v>08.00%2032A</v>
      </c>
      <c r="LC123" s="395" t="str">
        <f>vlookup(LC$64,'3a. TBond Main'!$A$10:$AN$73,2)</f>
        <v>09.00%2032A</v>
      </c>
      <c r="LD123" s="395" t="str">
        <f>vlookup(LD$64,'3a. TBond Main'!$A$10:$AN$73,2)</f>
        <v>11.20%2033A</v>
      </c>
      <c r="LE123" s="395" t="str">
        <f>vlookup(LE$64,'3a. TBond Main'!$A$10:$AN$73,2)</f>
        <v>09.00%2033A</v>
      </c>
      <c r="LF123" s="395" t="str">
        <f>vlookup(LF$64,'3a. TBond Main'!$A$10:$AN$73,2)</f>
        <v>13.25%2033A</v>
      </c>
      <c r="LG123" s="395" t="str">
        <f>vlookup(LG$64,'3a. TBond Main'!$A$10:$AN$73,2)</f>
        <v>09.00%2033B</v>
      </c>
      <c r="LH123" s="395" t="str">
        <f>vlookup(LH$64,'3a. TBond Main'!$A$10:$AN$73,2)</f>
        <v>13.25%2034A</v>
      </c>
      <c r="LI123" s="395" t="str">
        <f>vlookup(LI$64,'3a. TBond Main'!$A$10:$AN$73,2)</f>
        <v>10.25%2034A</v>
      </c>
      <c r="LJ123" s="395" t="str">
        <f>vlookup(LJ$64,'3a. TBond Main'!$A$10:$AN$73,2)</f>
        <v>11.50%2035A</v>
      </c>
      <c r="LK123" s="395" t="str">
        <f>vlookup(LK$64,'3a. TBond Main'!$A$10:$AN$73,2)</f>
        <v>10.50%2039A</v>
      </c>
      <c r="LL123" s="395" t="str">
        <f>vlookup(LL$64,'3a. TBond Main'!$A$10:$AN$73,2)</f>
        <v>12.00%2041A</v>
      </c>
      <c r="LM123" s="395" t="str">
        <f>vlookup(LM$64,'3a. TBond Main'!$A$10:$AN$73,2)</f>
        <v>09.00%2043A</v>
      </c>
      <c r="LN123" s="395" t="str">
        <f>vlookup(LN$64,'3a. TBond Main'!$A$10:$AN$73,2)</f>
        <v>13.50%2044A</v>
      </c>
      <c r="LO123" s="395" t="str">
        <f>vlookup(LO$64,'3a. TBond Main'!$A$10:$AN$73,2)</f>
        <v>13.50%2044B</v>
      </c>
      <c r="LP123" s="395" t="str">
        <f>vlookup(LP$64,'3a. TBond Main'!$A$10:$AN$73,2)</f>
        <v>12.50%2045A</v>
      </c>
    </row>
    <row r="124">
      <c r="A124" s="331"/>
      <c r="B124" s="338"/>
      <c r="C124" s="338"/>
      <c r="D124" s="138" t="s">
        <v>294</v>
      </c>
      <c r="E124" s="340" t="str">
        <f t="shared" ref="E124:BP124" si="293">E66</f>
        <v>12-2013</v>
      </c>
      <c r="F124" s="340" t="str">
        <f t="shared" si="293"/>
        <v>12-2019</v>
      </c>
      <c r="G124" s="340" t="str">
        <f t="shared" si="293"/>
        <v>12-2019</v>
      </c>
      <c r="H124" s="340" t="str">
        <f t="shared" si="293"/>
        <v>03-2020</v>
      </c>
      <c r="I124" s="340" t="str">
        <f t="shared" si="293"/>
        <v>03-2018</v>
      </c>
      <c r="J124" s="340" t="str">
        <f t="shared" si="293"/>
        <v>06-2017</v>
      </c>
      <c r="K124" s="340" t="str">
        <f t="shared" si="293"/>
        <v>09-2018</v>
      </c>
      <c r="L124" s="340" t="str">
        <f t="shared" si="293"/>
        <v>09-2012</v>
      </c>
      <c r="M124" s="340" t="str">
        <f t="shared" si="293"/>
        <v>09-2013</v>
      </c>
      <c r="N124" s="340" t="str">
        <f t="shared" si="293"/>
        <v>12-2003</v>
      </c>
      <c r="O124" s="340" t="str">
        <f t="shared" si="293"/>
        <v>12-2020</v>
      </c>
      <c r="P124" s="340" t="str">
        <f t="shared" si="293"/>
        <v>12-2018</v>
      </c>
      <c r="Q124" s="340" t="str">
        <f t="shared" si="293"/>
        <v>03-2014</v>
      </c>
      <c r="R124" s="340" t="str">
        <f t="shared" si="293"/>
        <v>03-2019</v>
      </c>
      <c r="S124" s="340" t="str">
        <f t="shared" si="293"/>
        <v>06-2019</v>
      </c>
      <c r="T124" s="340" t="str">
        <f t="shared" si="293"/>
        <v>09-2016</v>
      </c>
      <c r="U124" s="340" t="str">
        <f t="shared" si="293"/>
        <v>09-2019</v>
      </c>
      <c r="V124" s="340" t="str">
        <f t="shared" si="293"/>
        <v>12-2014</v>
      </c>
      <c r="W124" s="340" t="str">
        <f t="shared" si="293"/>
        <v>03-2015</v>
      </c>
      <c r="X124" s="340" t="str">
        <f t="shared" si="293"/>
        <v>06-2013</v>
      </c>
      <c r="Y124" s="340" t="str">
        <f t="shared" si="293"/>
        <v>06-2021</v>
      </c>
      <c r="Z124" s="340" t="str">
        <f t="shared" si="293"/>
        <v>06-2022</v>
      </c>
      <c r="AA124" s="340" t="str">
        <f t="shared" si="293"/>
        <v>09-2015</v>
      </c>
      <c r="AB124" s="340" t="str">
        <f t="shared" si="293"/>
        <v>12-2017</v>
      </c>
      <c r="AC124" s="340" t="str">
        <f t="shared" si="293"/>
        <v>03-2021</v>
      </c>
      <c r="AD124" s="340" t="str">
        <f t="shared" si="293"/>
        <v>03-2013</v>
      </c>
      <c r="AE124" s="340" t="str">
        <f t="shared" si="293"/>
        <v>03-2011</v>
      </c>
      <c r="AF124" s="340" t="str">
        <f t="shared" si="293"/>
        <v>06-2014</v>
      </c>
      <c r="AG124" s="340" t="str">
        <f t="shared" si="293"/>
        <v>09-2016</v>
      </c>
      <c r="AH124" s="340" t="str">
        <f t="shared" si="293"/>
        <v>12-2016</v>
      </c>
      <c r="AI124" s="340" t="str">
        <f t="shared" si="293"/>
        <v>03-2019</v>
      </c>
      <c r="AJ124" s="340" t="str">
        <f t="shared" si="293"/>
        <v>06-2022</v>
      </c>
      <c r="AK124" s="340" t="str">
        <f t="shared" si="293"/>
        <v>06-2017</v>
      </c>
      <c r="AL124" s="340" t="str">
        <f t="shared" si="293"/>
        <v>09-2017</v>
      </c>
      <c r="AM124" s="340" t="str">
        <f t="shared" si="293"/>
        <v>09-2019</v>
      </c>
      <c r="AN124" s="340" t="str">
        <f t="shared" si="293"/>
        <v>12-2019</v>
      </c>
      <c r="AO124" s="340" t="str">
        <f t="shared" si="293"/>
        <v>12-2017</v>
      </c>
      <c r="AP124" s="340" t="str">
        <f t="shared" si="293"/>
        <v>03-2022</v>
      </c>
      <c r="AQ124" s="340" t="str">
        <f t="shared" si="293"/>
        <v>03-2018</v>
      </c>
      <c r="AR124" s="340" t="str">
        <f t="shared" si="293"/>
        <v>06-2013</v>
      </c>
      <c r="AS124" s="340" t="str">
        <f t="shared" si="293"/>
        <v>09-2012</v>
      </c>
      <c r="AT124" s="340" t="str">
        <f t="shared" si="293"/>
        <v>09-2013</v>
      </c>
      <c r="AU124" s="340" t="str">
        <f t="shared" si="293"/>
        <v>03-2014</v>
      </c>
      <c r="AV124" s="340" t="str">
        <f t="shared" si="293"/>
        <v>06-2014</v>
      </c>
      <c r="AW124" s="340" t="str">
        <f t="shared" si="293"/>
        <v>09-2022</v>
      </c>
      <c r="AX124" s="340" t="str">
        <f t="shared" si="293"/>
        <v>06-2015</v>
      </c>
      <c r="AY124" s="340" t="str">
        <f t="shared" si="293"/>
        <v>03-2019</v>
      </c>
      <c r="AZ124" s="340" t="str">
        <f t="shared" si="293"/>
        <v>06-2022</v>
      </c>
      <c r="BA124" s="340" t="str">
        <f t="shared" si="293"/>
        <v>12-2021</v>
      </c>
      <c r="BB124" s="340" t="str">
        <f t="shared" si="293"/>
        <v>03-2012</v>
      </c>
      <c r="BC124" s="340" t="str">
        <f t="shared" si="293"/>
        <v>12-2012</v>
      </c>
      <c r="BD124" s="340" t="str">
        <f t="shared" si="293"/>
        <v>03-2018</v>
      </c>
      <c r="BE124" s="340" t="str">
        <f t="shared" si="293"/>
        <v>06-2013</v>
      </c>
      <c r="BF124" s="340" t="str">
        <f t="shared" si="293"/>
        <v>09-2013</v>
      </c>
      <c r="BG124" s="340" t="str">
        <f t="shared" si="293"/>
        <v>12-2013</v>
      </c>
      <c r="BH124" s="340" t="str">
        <f t="shared" si="293"/>
        <v>03-2014</v>
      </c>
      <c r="BI124" s="340" t="str">
        <f t="shared" si="293"/>
        <v>09-2019</v>
      </c>
      <c r="BJ124" s="340" t="str">
        <f t="shared" si="293"/>
        <v>03-2015</v>
      </c>
      <c r="BK124" s="340" t="str">
        <f t="shared" si="293"/>
        <v>09-2019</v>
      </c>
      <c r="BL124" s="340" t="str">
        <f t="shared" si="293"/>
        <v>03-2016</v>
      </c>
      <c r="BM124" s="340" t="str">
        <f t="shared" si="293"/>
        <v>06-2013</v>
      </c>
      <c r="BN124" s="340" t="str">
        <f t="shared" si="293"/>
        <v>03-2014</v>
      </c>
      <c r="BO124" s="340" t="str">
        <f t="shared" si="293"/>
        <v>06-2014</v>
      </c>
      <c r="BP124" s="340" t="str">
        <f t="shared" si="293"/>
        <v>03-2015</v>
      </c>
      <c r="BQ124" s="339"/>
      <c r="BR124" s="340" t="str">
        <f t="shared" ref="BR124:EC124" si="294">BR66</f>
        <v>12-2022</v>
      </c>
      <c r="BS124" s="340" t="str">
        <f t="shared" si="294"/>
        <v>12-2022</v>
      </c>
      <c r="BT124" s="340" t="str">
        <f t="shared" si="294"/>
        <v>12-2022</v>
      </c>
      <c r="BU124" s="340" t="str">
        <f t="shared" si="294"/>
        <v>03-2023</v>
      </c>
      <c r="BV124" s="340" t="str">
        <f t="shared" si="294"/>
        <v>03-2023</v>
      </c>
      <c r="BW124" s="340" t="str">
        <f t="shared" si="294"/>
        <v>06-2023</v>
      </c>
      <c r="BX124" s="340" t="str">
        <f t="shared" si="294"/>
        <v>09-2023</v>
      </c>
      <c r="BY124" s="340" t="str">
        <f t="shared" si="294"/>
        <v>09-2023</v>
      </c>
      <c r="BZ124" s="340" t="str">
        <f t="shared" si="294"/>
        <v>09-2023</v>
      </c>
      <c r="CA124" s="340" t="str">
        <f t="shared" si="294"/>
        <v>12-2023</v>
      </c>
      <c r="CB124" s="340" t="str">
        <f t="shared" si="294"/>
        <v>12-2023</v>
      </c>
      <c r="CC124" s="340" t="str">
        <f t="shared" si="294"/>
        <v>12-2023</v>
      </c>
      <c r="CD124" s="340" t="str">
        <f t="shared" si="294"/>
        <v>03-2024</v>
      </c>
      <c r="CE124" s="340" t="str">
        <f t="shared" si="294"/>
        <v>03-2024</v>
      </c>
      <c r="CF124" s="340" t="str">
        <f t="shared" si="294"/>
        <v>06-2024</v>
      </c>
      <c r="CG124" s="340" t="str">
        <f t="shared" si="294"/>
        <v>09-2024</v>
      </c>
      <c r="CH124" s="340" t="str">
        <f t="shared" si="294"/>
        <v>09-2024</v>
      </c>
      <c r="CI124" s="340" t="str">
        <f t="shared" si="294"/>
        <v>12-2024</v>
      </c>
      <c r="CJ124" s="340" t="str">
        <f t="shared" si="294"/>
        <v>03-2025</v>
      </c>
      <c r="CK124" s="340" t="str">
        <f t="shared" si="294"/>
        <v>06-2025</v>
      </c>
      <c r="CL124" s="340" t="str">
        <f t="shared" si="294"/>
        <v>06-2025</v>
      </c>
      <c r="CM124" s="340" t="str">
        <f t="shared" si="294"/>
        <v>06-2025</v>
      </c>
      <c r="CN124" s="340" t="str">
        <f t="shared" si="294"/>
        <v>09-2025</v>
      </c>
      <c r="CO124" s="340" t="str">
        <f t="shared" si="294"/>
        <v>12-2025</v>
      </c>
      <c r="CP124" s="340" t="str">
        <f t="shared" si="294"/>
        <v>03-2026</v>
      </c>
      <c r="CQ124" s="340" t="str">
        <f t="shared" si="294"/>
        <v>03-2026</v>
      </c>
      <c r="CR124" s="340" t="str">
        <f t="shared" si="294"/>
        <v>03-2026</v>
      </c>
      <c r="CS124" s="340" t="str">
        <f t="shared" si="294"/>
        <v>06-2026</v>
      </c>
      <c r="CT124" s="340" t="str">
        <f t="shared" si="294"/>
        <v>09-2026</v>
      </c>
      <c r="CU124" s="340" t="str">
        <f t="shared" si="294"/>
        <v>12-2026</v>
      </c>
      <c r="CV124" s="340" t="str">
        <f t="shared" si="294"/>
        <v>03-2027</v>
      </c>
      <c r="CW124" s="340" t="str">
        <f t="shared" si="294"/>
        <v>06-2027</v>
      </c>
      <c r="CX124" s="340" t="str">
        <f t="shared" si="294"/>
        <v>06-2027</v>
      </c>
      <c r="CY124" s="340" t="str">
        <f t="shared" si="294"/>
        <v>09-2027</v>
      </c>
      <c r="CZ124" s="340" t="str">
        <f t="shared" si="294"/>
        <v>09-2027</v>
      </c>
      <c r="DA124" s="340" t="str">
        <f t="shared" si="294"/>
        <v>12-2027</v>
      </c>
      <c r="DB124" s="340" t="str">
        <f t="shared" si="294"/>
        <v>12-2027</v>
      </c>
      <c r="DC124" s="340" t="str">
        <f t="shared" si="294"/>
        <v>03-2028</v>
      </c>
      <c r="DD124" s="340" t="str">
        <f t="shared" si="294"/>
        <v>03-2028</v>
      </c>
      <c r="DE124" s="340" t="str">
        <f t="shared" si="294"/>
        <v>06-2028</v>
      </c>
      <c r="DF124" s="340" t="str">
        <f t="shared" si="294"/>
        <v>09-2028</v>
      </c>
      <c r="DG124" s="340" t="str">
        <f t="shared" si="294"/>
        <v>09-2028</v>
      </c>
      <c r="DH124" s="340" t="str">
        <f t="shared" si="294"/>
        <v>03-2029</v>
      </c>
      <c r="DI124" s="340" t="str">
        <f t="shared" si="294"/>
        <v>06-2029</v>
      </c>
      <c r="DJ124" s="340" t="str">
        <f t="shared" si="294"/>
        <v>09-2029</v>
      </c>
      <c r="DK124" s="340" t="str">
        <f t="shared" si="294"/>
        <v>06-2030</v>
      </c>
      <c r="DL124" s="340" t="str">
        <f t="shared" si="294"/>
        <v>03-2031</v>
      </c>
      <c r="DM124" s="340" t="str">
        <f t="shared" si="294"/>
        <v>06-2031</v>
      </c>
      <c r="DN124" s="340" t="str">
        <f t="shared" si="294"/>
        <v>12-2031</v>
      </c>
      <c r="DO124" s="340" t="str">
        <f t="shared" si="294"/>
        <v>03-2032</v>
      </c>
      <c r="DP124" s="340" t="str">
        <f t="shared" si="294"/>
        <v>12-2032</v>
      </c>
      <c r="DQ124" s="340" t="str">
        <f t="shared" si="294"/>
        <v>03-2033</v>
      </c>
      <c r="DR124" s="340" t="str">
        <f t="shared" si="294"/>
        <v>06-2033</v>
      </c>
      <c r="DS124" s="340" t="str">
        <f t="shared" si="294"/>
        <v>09-2033</v>
      </c>
      <c r="DT124" s="340" t="str">
        <f t="shared" si="294"/>
        <v>12-2033</v>
      </c>
      <c r="DU124" s="340" t="str">
        <f t="shared" si="294"/>
        <v>03-2034</v>
      </c>
      <c r="DV124" s="340" t="str">
        <f t="shared" si="294"/>
        <v>09-2034</v>
      </c>
      <c r="DW124" s="340" t="str">
        <f t="shared" si="294"/>
        <v>03-2035</v>
      </c>
      <c r="DX124" s="340" t="str">
        <f t="shared" si="294"/>
        <v>09-2039</v>
      </c>
      <c r="DY124" s="340" t="str">
        <f t="shared" si="294"/>
        <v>03-2041</v>
      </c>
      <c r="DZ124" s="340" t="str">
        <f t="shared" si="294"/>
        <v>06-2043</v>
      </c>
      <c r="EA124" s="340" t="str">
        <f t="shared" si="294"/>
        <v>03-2044</v>
      </c>
      <c r="EB124" s="340" t="str">
        <f t="shared" si="294"/>
        <v>06-2044</v>
      </c>
      <c r="EC124" s="340" t="str">
        <f t="shared" si="294"/>
        <v>03-2045</v>
      </c>
      <c r="EE124" s="340" t="str">
        <f t="shared" ref="EE124:GP124" si="295">EE66</f>
        <v>12-2031</v>
      </c>
      <c r="EF124" s="340" t="str">
        <f t="shared" si="295"/>
        <v>12-2025</v>
      </c>
      <c r="EG124" s="340" t="str">
        <f t="shared" si="295"/>
        <v>12-2025</v>
      </c>
      <c r="EH124" s="340" t="str">
        <f t="shared" si="295"/>
        <v>03-2026</v>
      </c>
      <c r="EI124" s="340" t="str">
        <f t="shared" si="295"/>
        <v>03-2028</v>
      </c>
      <c r="EJ124" s="340" t="str">
        <f t="shared" si="295"/>
        <v>06-2029</v>
      </c>
      <c r="EK124" s="340" t="str">
        <f t="shared" si="295"/>
        <v>09-2028</v>
      </c>
      <c r="EL124" s="340" t="str">
        <f t="shared" si="295"/>
        <v>09-2034</v>
      </c>
      <c r="EM124" s="340" t="str">
        <f t="shared" si="295"/>
        <v>09-2033</v>
      </c>
      <c r="EN124" s="340" t="str">
        <f t="shared" si="295"/>
        <v>12-2043</v>
      </c>
      <c r="EO124" s="340" t="str">
        <f t="shared" si="295"/>
        <v>12-2026</v>
      </c>
      <c r="EP124" s="340" t="str">
        <f t="shared" si="295"/>
        <v>12-2028</v>
      </c>
      <c r="EQ124" s="340" t="str">
        <f t="shared" si="295"/>
        <v>03-2034</v>
      </c>
      <c r="ER124" s="340" t="str">
        <f t="shared" si="295"/>
        <v>03-2029</v>
      </c>
      <c r="ES124" s="340" t="str">
        <f t="shared" si="295"/>
        <v>06-2029</v>
      </c>
      <c r="ET124" s="340" t="str">
        <f t="shared" si="295"/>
        <v>09-2032</v>
      </c>
      <c r="EU124" s="340" t="str">
        <f t="shared" si="295"/>
        <v>09-2029</v>
      </c>
      <c r="EV124" s="340" t="str">
        <f t="shared" si="295"/>
        <v>12-2034</v>
      </c>
      <c r="EW124" s="340" t="str">
        <f t="shared" si="295"/>
        <v>03-2035</v>
      </c>
      <c r="EX124" s="340" t="str">
        <f t="shared" si="295"/>
        <v>06-2037</v>
      </c>
      <c r="EY124" s="340" t="str">
        <f t="shared" si="295"/>
        <v>06-2029</v>
      </c>
      <c r="EZ124" s="340" t="str">
        <f t="shared" si="295"/>
        <v>06-2028</v>
      </c>
      <c r="FA124" s="340" t="str">
        <f t="shared" si="295"/>
        <v>09-2035</v>
      </c>
      <c r="FB124" s="340" t="str">
        <f t="shared" si="295"/>
        <v>12-2033</v>
      </c>
      <c r="FC124" s="340" t="str">
        <f t="shared" si="295"/>
        <v>03-2031</v>
      </c>
      <c r="FD124" s="340" t="str">
        <f t="shared" si="295"/>
        <v>03-2039</v>
      </c>
      <c r="FE124" s="340" t="str">
        <f t="shared" si="295"/>
        <v>03-2041</v>
      </c>
      <c r="FF124" s="340" t="str">
        <f t="shared" si="295"/>
        <v>06-2038</v>
      </c>
      <c r="FG124" s="340" t="str">
        <f t="shared" si="295"/>
        <v>09-2036</v>
      </c>
      <c r="FH124" s="340" t="str">
        <f t="shared" si="295"/>
        <v>12-2036</v>
      </c>
      <c r="FI124" s="340" t="str">
        <f t="shared" si="295"/>
        <v>03-2035</v>
      </c>
      <c r="FJ124" s="340" t="str">
        <f t="shared" si="295"/>
        <v>06-2032</v>
      </c>
      <c r="FK124" s="340" t="str">
        <f t="shared" si="295"/>
        <v>06-2037</v>
      </c>
      <c r="FL124" s="340" t="str">
        <f t="shared" si="295"/>
        <v>09-2037</v>
      </c>
      <c r="FM124" s="340" t="str">
        <f t="shared" si="295"/>
        <v>09-2035</v>
      </c>
      <c r="FN124" s="340" t="str">
        <f t="shared" si="295"/>
        <v>12-2035</v>
      </c>
      <c r="FO124" s="340" t="str">
        <f t="shared" si="295"/>
        <v>12-2037</v>
      </c>
      <c r="FP124" s="340" t="str">
        <f t="shared" si="295"/>
        <v>03-2034</v>
      </c>
      <c r="FQ124" s="340" t="str">
        <f t="shared" si="295"/>
        <v>03-2038</v>
      </c>
      <c r="FR124" s="340" t="str">
        <f t="shared" si="295"/>
        <v>06-2043</v>
      </c>
      <c r="FS124" s="340" t="str">
        <f t="shared" si="295"/>
        <v>09-2044</v>
      </c>
      <c r="FT124" s="340" t="str">
        <f t="shared" si="295"/>
        <v>09-2043</v>
      </c>
      <c r="FU124" s="340" t="str">
        <f t="shared" si="295"/>
        <v>03-2044</v>
      </c>
      <c r="FV124" s="340" t="str">
        <f t="shared" si="295"/>
        <v>06-2044</v>
      </c>
      <c r="FW124" s="340" t="str">
        <f t="shared" si="295"/>
        <v>09-2036</v>
      </c>
      <c r="FX124" s="340" t="str">
        <f t="shared" si="295"/>
        <v>06-2045</v>
      </c>
      <c r="FY124" s="340" t="str">
        <f t="shared" si="295"/>
        <v>03-2043</v>
      </c>
      <c r="FZ124" s="340" t="str">
        <f t="shared" si="295"/>
        <v>06-2040</v>
      </c>
      <c r="GA124" s="340" t="str">
        <f t="shared" si="295"/>
        <v>12-2041</v>
      </c>
      <c r="GB124" s="340" t="str">
        <f t="shared" si="295"/>
        <v>03-2052</v>
      </c>
      <c r="GC124" s="340" t="str">
        <f t="shared" si="295"/>
        <v>12-2052</v>
      </c>
      <c r="GD124" s="340" t="str">
        <f t="shared" si="295"/>
        <v>03-2048</v>
      </c>
      <c r="GE124" s="340" t="str">
        <f t="shared" si="295"/>
        <v>06-2053</v>
      </c>
      <c r="GF124" s="340" t="str">
        <f t="shared" si="295"/>
        <v>09-2053</v>
      </c>
      <c r="GG124" s="340" t="str">
        <f t="shared" si="295"/>
        <v>12-2053</v>
      </c>
      <c r="GH124" s="340" t="str">
        <f t="shared" si="295"/>
        <v>03-2054</v>
      </c>
      <c r="GI124" s="340" t="str">
        <f t="shared" si="295"/>
        <v>09-2049</v>
      </c>
      <c r="GJ124" s="340" t="str">
        <f t="shared" si="295"/>
        <v>03-2055</v>
      </c>
      <c r="GK124" s="340" t="str">
        <f t="shared" si="295"/>
        <v>09-2059</v>
      </c>
      <c r="GL124" s="340" t="str">
        <f t="shared" si="295"/>
        <v>03-2066</v>
      </c>
      <c r="GM124" s="340" t="str">
        <f t="shared" si="295"/>
        <v>06-2073</v>
      </c>
      <c r="GN124" s="340" t="str">
        <f t="shared" si="295"/>
        <v>03-2074</v>
      </c>
      <c r="GO124" s="340" t="str">
        <f t="shared" si="295"/>
        <v>06-2074</v>
      </c>
      <c r="GP124" s="340" t="str">
        <f t="shared" si="295"/>
        <v>03-2075</v>
      </c>
      <c r="GQ124" s="339"/>
      <c r="GR124" s="340" t="str">
        <f t="shared" ref="GR124:JC124" si="296">GR66</f>
        <v>12-2040</v>
      </c>
      <c r="GS124" s="340" t="str">
        <f t="shared" si="296"/>
        <v>12-2028</v>
      </c>
      <c r="GT124" s="340" t="str">
        <f t="shared" si="296"/>
        <v>12-2028</v>
      </c>
      <c r="GU124" s="340" t="str">
        <f t="shared" si="296"/>
        <v>03-2029</v>
      </c>
      <c r="GV124" s="340" t="str">
        <f t="shared" si="296"/>
        <v>03-2033</v>
      </c>
      <c r="GW124" s="340" t="str">
        <f t="shared" si="296"/>
        <v>06-2035</v>
      </c>
      <c r="GX124" s="340" t="str">
        <f t="shared" si="296"/>
        <v>09-2033</v>
      </c>
      <c r="GY124" s="340" t="str">
        <f t="shared" si="296"/>
        <v>09-2045</v>
      </c>
      <c r="GZ124" s="340" t="str">
        <f t="shared" si="296"/>
        <v>09-2043</v>
      </c>
      <c r="HA124" s="340" t="str">
        <f t="shared" si="296"/>
        <v>12-2063</v>
      </c>
      <c r="HB124" s="340" t="str">
        <f t="shared" si="296"/>
        <v>12-2029</v>
      </c>
      <c r="HC124" s="340" t="str">
        <f t="shared" si="296"/>
        <v>12-2033</v>
      </c>
      <c r="HD124" s="340" t="str">
        <f t="shared" si="296"/>
        <v>03-2044</v>
      </c>
      <c r="HE124" s="340" t="str">
        <f t="shared" si="296"/>
        <v>03-2034</v>
      </c>
      <c r="HF124" s="340" t="str">
        <f t="shared" si="296"/>
        <v>06-2034</v>
      </c>
      <c r="HG124" s="340" t="str">
        <f t="shared" si="296"/>
        <v>09-2040</v>
      </c>
      <c r="HH124" s="340" t="str">
        <f t="shared" si="296"/>
        <v>09-2034</v>
      </c>
      <c r="HI124" s="340" t="str">
        <f t="shared" si="296"/>
        <v>12-2044</v>
      </c>
      <c r="HJ124" s="340" t="str">
        <f t="shared" si="296"/>
        <v>03-2045</v>
      </c>
      <c r="HK124" s="340" t="str">
        <f t="shared" si="296"/>
        <v>06-2049</v>
      </c>
      <c r="HL124" s="340" t="str">
        <f t="shared" si="296"/>
        <v>06-2033</v>
      </c>
      <c r="HM124" s="340" t="str">
        <f t="shared" si="296"/>
        <v>06-2031</v>
      </c>
      <c r="HN124" s="340" t="str">
        <f t="shared" si="296"/>
        <v>09-2045</v>
      </c>
      <c r="HO124" s="340" t="str">
        <f t="shared" si="296"/>
        <v>12-2041</v>
      </c>
      <c r="HP124" s="340" t="str">
        <f t="shared" si="296"/>
        <v>03-2036</v>
      </c>
      <c r="HQ124" s="340" t="str">
        <f t="shared" si="296"/>
        <v>03-2052</v>
      </c>
      <c r="HR124" s="340" t="str">
        <f t="shared" si="296"/>
        <v>03-2056</v>
      </c>
      <c r="HS124" s="340" t="str">
        <f t="shared" si="296"/>
        <v>06-2050</v>
      </c>
      <c r="HT124" s="340" t="str">
        <f t="shared" si="296"/>
        <v>09-2046</v>
      </c>
      <c r="HU124" s="340" t="str">
        <f t="shared" si="296"/>
        <v>12-2046</v>
      </c>
      <c r="HV124" s="340" t="str">
        <f t="shared" si="296"/>
        <v>03-2043</v>
      </c>
      <c r="HW124" s="340" t="str">
        <f t="shared" si="296"/>
        <v>06-2037</v>
      </c>
      <c r="HX124" s="340" t="str">
        <f t="shared" si="296"/>
        <v>06-2047</v>
      </c>
      <c r="HY124" s="340" t="str">
        <f t="shared" si="296"/>
        <v>09-2047</v>
      </c>
      <c r="HZ124" s="340" t="str">
        <f t="shared" si="296"/>
        <v>09-2043</v>
      </c>
      <c r="IA124" s="340" t="str">
        <f t="shared" si="296"/>
        <v>12-2043</v>
      </c>
      <c r="IB124" s="340" t="str">
        <f t="shared" si="296"/>
        <v>12-2047</v>
      </c>
      <c r="IC124" s="340" t="str">
        <f t="shared" si="296"/>
        <v>03-2040</v>
      </c>
      <c r="ID124" s="340" t="str">
        <f t="shared" si="296"/>
        <v>03-2048</v>
      </c>
      <c r="IE124" s="340" t="str">
        <f t="shared" si="296"/>
        <v>06-2058</v>
      </c>
      <c r="IF124" s="340" t="str">
        <f t="shared" si="296"/>
        <v>09-2060</v>
      </c>
      <c r="IG124" s="340" t="str">
        <f t="shared" si="296"/>
        <v>09-2058</v>
      </c>
      <c r="IH124" s="340" t="str">
        <f t="shared" si="296"/>
        <v>03-2059</v>
      </c>
      <c r="II124" s="340" t="str">
        <f t="shared" si="296"/>
        <v>06-2059</v>
      </c>
      <c r="IJ124" s="340" t="str">
        <f t="shared" si="296"/>
        <v>09-2043</v>
      </c>
      <c r="IK124" s="340" t="str">
        <f t="shared" si="296"/>
        <v>06-2060</v>
      </c>
      <c r="IL124" s="340" t="str">
        <f t="shared" si="296"/>
        <v>03-2055</v>
      </c>
      <c r="IM124" s="340" t="str">
        <f t="shared" si="296"/>
        <v>06-2049</v>
      </c>
      <c r="IN124" s="340" t="str">
        <f t="shared" si="296"/>
        <v>12-2051</v>
      </c>
      <c r="IO124" s="340" t="str">
        <f t="shared" si="296"/>
        <v>03-2072</v>
      </c>
      <c r="IP124" s="340" t="str">
        <f t="shared" si="296"/>
        <v>12-2072</v>
      </c>
      <c r="IQ124" s="340" t="str">
        <f t="shared" si="296"/>
        <v>03-2063</v>
      </c>
      <c r="IR124" s="340" t="str">
        <f t="shared" si="296"/>
        <v>06-2073</v>
      </c>
      <c r="IS124" s="340" t="str">
        <f t="shared" si="296"/>
        <v>09-2073</v>
      </c>
      <c r="IT124" s="340" t="str">
        <f t="shared" si="296"/>
        <v>12-2073</v>
      </c>
      <c r="IU124" s="340" t="str">
        <f t="shared" si="296"/>
        <v>03-2074</v>
      </c>
      <c r="IV124" s="340" t="str">
        <f t="shared" si="296"/>
        <v>09-2064</v>
      </c>
      <c r="IW124" s="340" t="str">
        <f t="shared" si="296"/>
        <v>03-2075</v>
      </c>
      <c r="IX124" s="340" t="str">
        <f t="shared" si="296"/>
        <v>09-2079</v>
      </c>
      <c r="IY124" s="340" t="str">
        <f t="shared" si="296"/>
        <v>03-2091</v>
      </c>
      <c r="IZ124" s="340" t="str">
        <f t="shared" si="296"/>
        <v>06-2103</v>
      </c>
      <c r="JA124" s="340" t="str">
        <f t="shared" si="296"/>
        <v>03-2104</v>
      </c>
      <c r="JB124" s="340" t="str">
        <f t="shared" si="296"/>
        <v>06-2104</v>
      </c>
      <c r="JC124" s="340" t="str">
        <f t="shared" si="296"/>
        <v>03-2105</v>
      </c>
      <c r="JD124" s="339"/>
      <c r="JE124" s="340" t="str">
        <f t="shared" ref="JE124:LP124" si="297">JE66</f>
        <v>12-2049</v>
      </c>
      <c r="JF124" s="340" t="str">
        <f t="shared" si="297"/>
        <v>12-2031</v>
      </c>
      <c r="JG124" s="340" t="str">
        <f t="shared" si="297"/>
        <v>12-2031</v>
      </c>
      <c r="JH124" s="340" t="str">
        <f t="shared" si="297"/>
        <v>03-2032</v>
      </c>
      <c r="JI124" s="340" t="str">
        <f t="shared" si="297"/>
        <v>03-2038</v>
      </c>
      <c r="JJ124" s="340" t="str">
        <f t="shared" si="297"/>
        <v>06-2041</v>
      </c>
      <c r="JK124" s="340" t="str">
        <f t="shared" si="297"/>
        <v>09-2038</v>
      </c>
      <c r="JL124" s="340" t="str">
        <f t="shared" si="297"/>
        <v>09-2056</v>
      </c>
      <c r="JM124" s="340" t="str">
        <f t="shared" si="297"/>
        <v>09-2053</v>
      </c>
      <c r="JN124" s="340" t="str">
        <f t="shared" si="297"/>
        <v>12-2083</v>
      </c>
      <c r="JO124" s="340" t="str">
        <f t="shared" si="297"/>
        <v>12-2032</v>
      </c>
      <c r="JP124" s="340" t="str">
        <f t="shared" si="297"/>
        <v>12-2038</v>
      </c>
      <c r="JQ124" s="340" t="str">
        <f t="shared" si="297"/>
        <v>03-2054</v>
      </c>
      <c r="JR124" s="340" t="str">
        <f t="shared" si="297"/>
        <v>03-2039</v>
      </c>
      <c r="JS124" s="340" t="str">
        <f t="shared" si="297"/>
        <v>06-2039</v>
      </c>
      <c r="JT124" s="340" t="str">
        <f t="shared" si="297"/>
        <v>09-2048</v>
      </c>
      <c r="JU124" s="340" t="str">
        <f t="shared" si="297"/>
        <v>09-2039</v>
      </c>
      <c r="JV124" s="340" t="str">
        <f t="shared" si="297"/>
        <v>12-2054</v>
      </c>
      <c r="JW124" s="340" t="str">
        <f t="shared" si="297"/>
        <v>03-2055</v>
      </c>
      <c r="JX124" s="340" t="str">
        <f t="shared" si="297"/>
        <v>06-2061</v>
      </c>
      <c r="JY124" s="340" t="str">
        <f t="shared" si="297"/>
        <v>06-2037</v>
      </c>
      <c r="JZ124" s="340" t="str">
        <f t="shared" si="297"/>
        <v>06-2034</v>
      </c>
      <c r="KA124" s="340" t="str">
        <f t="shared" si="297"/>
        <v>09-2055</v>
      </c>
      <c r="KB124" s="340" t="str">
        <f t="shared" si="297"/>
        <v>12-2049</v>
      </c>
      <c r="KC124" s="340" t="str">
        <f t="shared" si="297"/>
        <v>03-2041</v>
      </c>
      <c r="KD124" s="340" t="str">
        <f t="shared" si="297"/>
        <v>03-2065</v>
      </c>
      <c r="KE124" s="340" t="str">
        <f t="shared" si="297"/>
        <v>03-2071</v>
      </c>
      <c r="KF124" s="340" t="str">
        <f t="shared" si="297"/>
        <v>06-2062</v>
      </c>
      <c r="KG124" s="340" t="str">
        <f t="shared" si="297"/>
        <v>09-2056</v>
      </c>
      <c r="KH124" s="340" t="str">
        <f t="shared" si="297"/>
        <v>12-2056</v>
      </c>
      <c r="KI124" s="340" t="str">
        <f t="shared" si="297"/>
        <v>03-2051</v>
      </c>
      <c r="KJ124" s="340" t="str">
        <f t="shared" si="297"/>
        <v>06-2042</v>
      </c>
      <c r="KK124" s="340" t="str">
        <f t="shared" si="297"/>
        <v>06-2057</v>
      </c>
      <c r="KL124" s="340" t="str">
        <f t="shared" si="297"/>
        <v>09-2057</v>
      </c>
      <c r="KM124" s="340" t="str">
        <f t="shared" si="297"/>
        <v>09-2051</v>
      </c>
      <c r="KN124" s="340" t="str">
        <f t="shared" si="297"/>
        <v>12-2051</v>
      </c>
      <c r="KO124" s="340" t="str">
        <f t="shared" si="297"/>
        <v>12-2057</v>
      </c>
      <c r="KP124" s="340" t="str">
        <f t="shared" si="297"/>
        <v>03-2046</v>
      </c>
      <c r="KQ124" s="340" t="str">
        <f t="shared" si="297"/>
        <v>03-2058</v>
      </c>
      <c r="KR124" s="340" t="str">
        <f t="shared" si="297"/>
        <v>06-2073</v>
      </c>
      <c r="KS124" s="340" t="str">
        <f t="shared" si="297"/>
        <v>09-2076</v>
      </c>
      <c r="KT124" s="340" t="str">
        <f t="shared" si="297"/>
        <v>09-2073</v>
      </c>
      <c r="KU124" s="340" t="str">
        <f t="shared" si="297"/>
        <v>03-2074</v>
      </c>
      <c r="KV124" s="340" t="str">
        <f t="shared" si="297"/>
        <v>06-2074</v>
      </c>
      <c r="KW124" s="340" t="str">
        <f t="shared" si="297"/>
        <v>09-2050</v>
      </c>
      <c r="KX124" s="340" t="str">
        <f t="shared" si="297"/>
        <v>06-2075</v>
      </c>
      <c r="KY124" s="340" t="str">
        <f t="shared" si="297"/>
        <v>03-2067</v>
      </c>
      <c r="KZ124" s="340" t="str">
        <f t="shared" si="297"/>
        <v>06-2058</v>
      </c>
      <c r="LA124" s="340" t="str">
        <f t="shared" si="297"/>
        <v>12-2061</v>
      </c>
      <c r="LB124" s="340" t="str">
        <f t="shared" si="297"/>
        <v>03-2092</v>
      </c>
      <c r="LC124" s="340" t="str">
        <f t="shared" si="297"/>
        <v>12-2092</v>
      </c>
      <c r="LD124" s="340" t="str">
        <f t="shared" si="297"/>
        <v>03-2078</v>
      </c>
      <c r="LE124" s="340" t="str">
        <f t="shared" si="297"/>
        <v>06-2093</v>
      </c>
      <c r="LF124" s="340" t="str">
        <f t="shared" si="297"/>
        <v>09-2093</v>
      </c>
      <c r="LG124" s="340" t="str">
        <f t="shared" si="297"/>
        <v>12-2093</v>
      </c>
      <c r="LH124" s="340" t="str">
        <f t="shared" si="297"/>
        <v>03-2094</v>
      </c>
      <c r="LI124" s="340" t="str">
        <f t="shared" si="297"/>
        <v>09-2079</v>
      </c>
      <c r="LJ124" s="340" t="str">
        <f t="shared" si="297"/>
        <v>03-2095</v>
      </c>
      <c r="LK124" s="340" t="str">
        <f t="shared" si="297"/>
        <v>09-2099</v>
      </c>
      <c r="LL124" s="340" t="str">
        <f t="shared" si="297"/>
        <v>03-2116</v>
      </c>
      <c r="LM124" s="340" t="str">
        <f t="shared" si="297"/>
        <v>06-2133</v>
      </c>
      <c r="LN124" s="340" t="str">
        <f t="shared" si="297"/>
        <v>03-2134</v>
      </c>
      <c r="LO124" s="340" t="str">
        <f t="shared" si="297"/>
        <v>06-2134</v>
      </c>
      <c r="LP124" s="340" t="str">
        <f t="shared" si="297"/>
        <v>03-2135</v>
      </c>
    </row>
    <row r="125">
      <c r="C125" s="338"/>
      <c r="D125" s="138" t="s">
        <v>170</v>
      </c>
      <c r="E125" s="340" t="str">
        <f t="shared" ref="E125:BP125" si="298">E67</f>
        <v>12-2022</v>
      </c>
      <c r="F125" s="340" t="str">
        <f t="shared" si="298"/>
        <v>12-2022</v>
      </c>
      <c r="G125" s="340" t="str">
        <f t="shared" si="298"/>
        <v>12-2022</v>
      </c>
      <c r="H125" s="340" t="str">
        <f t="shared" si="298"/>
        <v>03-2023</v>
      </c>
      <c r="I125" s="340" t="str">
        <f t="shared" si="298"/>
        <v>03-2023</v>
      </c>
      <c r="J125" s="340" t="str">
        <f t="shared" si="298"/>
        <v>06-2023</v>
      </c>
      <c r="K125" s="340" t="str">
        <f t="shared" si="298"/>
        <v>09-2023</v>
      </c>
      <c r="L125" s="340" t="str">
        <f t="shared" si="298"/>
        <v>09-2023</v>
      </c>
      <c r="M125" s="340" t="str">
        <f t="shared" si="298"/>
        <v>09-2023</v>
      </c>
      <c r="N125" s="340" t="str">
        <f t="shared" si="298"/>
        <v>12-2023</v>
      </c>
      <c r="O125" s="340" t="str">
        <f t="shared" si="298"/>
        <v>12-2023</v>
      </c>
      <c r="P125" s="340" t="str">
        <f t="shared" si="298"/>
        <v>12-2023</v>
      </c>
      <c r="Q125" s="340" t="str">
        <f t="shared" si="298"/>
        <v>03-2024</v>
      </c>
      <c r="R125" s="340" t="str">
        <f t="shared" si="298"/>
        <v>03-2024</v>
      </c>
      <c r="S125" s="340" t="str">
        <f t="shared" si="298"/>
        <v>06-2024</v>
      </c>
      <c r="T125" s="340" t="str">
        <f t="shared" si="298"/>
        <v>09-2024</v>
      </c>
      <c r="U125" s="340" t="str">
        <f t="shared" si="298"/>
        <v>09-2024</v>
      </c>
      <c r="V125" s="340" t="str">
        <f t="shared" si="298"/>
        <v>12-2024</v>
      </c>
      <c r="W125" s="340" t="str">
        <f t="shared" si="298"/>
        <v>03-2025</v>
      </c>
      <c r="X125" s="340" t="str">
        <f t="shared" si="298"/>
        <v>06-2025</v>
      </c>
      <c r="Y125" s="340" t="str">
        <f t="shared" si="298"/>
        <v>06-2025</v>
      </c>
      <c r="Z125" s="340" t="str">
        <f t="shared" si="298"/>
        <v>06-2025</v>
      </c>
      <c r="AA125" s="340" t="str">
        <f t="shared" si="298"/>
        <v>09-2025</v>
      </c>
      <c r="AB125" s="340" t="str">
        <f t="shared" si="298"/>
        <v>12-2025</v>
      </c>
      <c r="AC125" s="340" t="str">
        <f t="shared" si="298"/>
        <v>03-2026</v>
      </c>
      <c r="AD125" s="340" t="str">
        <f t="shared" si="298"/>
        <v>03-2026</v>
      </c>
      <c r="AE125" s="340" t="str">
        <f t="shared" si="298"/>
        <v>03-2026</v>
      </c>
      <c r="AF125" s="340" t="str">
        <f t="shared" si="298"/>
        <v>06-2026</v>
      </c>
      <c r="AG125" s="340" t="str">
        <f t="shared" si="298"/>
        <v>09-2026</v>
      </c>
      <c r="AH125" s="340" t="str">
        <f t="shared" si="298"/>
        <v>12-2026</v>
      </c>
      <c r="AI125" s="340" t="str">
        <f t="shared" si="298"/>
        <v>03-2027</v>
      </c>
      <c r="AJ125" s="340" t="str">
        <f t="shared" si="298"/>
        <v>06-2027</v>
      </c>
      <c r="AK125" s="340" t="str">
        <f t="shared" si="298"/>
        <v>06-2027</v>
      </c>
      <c r="AL125" s="340" t="str">
        <f t="shared" si="298"/>
        <v>09-2027</v>
      </c>
      <c r="AM125" s="340" t="str">
        <f t="shared" si="298"/>
        <v>09-2027</v>
      </c>
      <c r="AN125" s="340" t="str">
        <f t="shared" si="298"/>
        <v>12-2027</v>
      </c>
      <c r="AO125" s="340" t="str">
        <f t="shared" si="298"/>
        <v>12-2027</v>
      </c>
      <c r="AP125" s="340" t="str">
        <f t="shared" si="298"/>
        <v>03-2028</v>
      </c>
      <c r="AQ125" s="340" t="str">
        <f t="shared" si="298"/>
        <v>03-2028</v>
      </c>
      <c r="AR125" s="340" t="str">
        <f t="shared" si="298"/>
        <v>06-2028</v>
      </c>
      <c r="AS125" s="340" t="str">
        <f t="shared" si="298"/>
        <v>09-2028</v>
      </c>
      <c r="AT125" s="340" t="str">
        <f t="shared" si="298"/>
        <v>09-2028</v>
      </c>
      <c r="AU125" s="340" t="str">
        <f t="shared" si="298"/>
        <v>03-2029</v>
      </c>
      <c r="AV125" s="340" t="str">
        <f t="shared" si="298"/>
        <v>06-2029</v>
      </c>
      <c r="AW125" s="340" t="str">
        <f t="shared" si="298"/>
        <v>09-2029</v>
      </c>
      <c r="AX125" s="340" t="str">
        <f t="shared" si="298"/>
        <v>06-2030</v>
      </c>
      <c r="AY125" s="340" t="str">
        <f t="shared" si="298"/>
        <v>03-2031</v>
      </c>
      <c r="AZ125" s="340" t="str">
        <f t="shared" si="298"/>
        <v>06-2031</v>
      </c>
      <c r="BA125" s="340" t="str">
        <f t="shared" si="298"/>
        <v>12-2031</v>
      </c>
      <c r="BB125" s="340" t="str">
        <f t="shared" si="298"/>
        <v>03-2032</v>
      </c>
      <c r="BC125" s="340" t="str">
        <f t="shared" si="298"/>
        <v>12-2032</v>
      </c>
      <c r="BD125" s="340" t="str">
        <f t="shared" si="298"/>
        <v>03-2033</v>
      </c>
      <c r="BE125" s="340" t="str">
        <f t="shared" si="298"/>
        <v>06-2033</v>
      </c>
      <c r="BF125" s="340" t="str">
        <f t="shared" si="298"/>
        <v>09-2033</v>
      </c>
      <c r="BG125" s="340" t="str">
        <f t="shared" si="298"/>
        <v>12-2033</v>
      </c>
      <c r="BH125" s="340" t="str">
        <f t="shared" si="298"/>
        <v>03-2034</v>
      </c>
      <c r="BI125" s="340" t="str">
        <f t="shared" si="298"/>
        <v>09-2034</v>
      </c>
      <c r="BJ125" s="340" t="str">
        <f t="shared" si="298"/>
        <v>03-2035</v>
      </c>
      <c r="BK125" s="340" t="str">
        <f t="shared" si="298"/>
        <v>09-2039</v>
      </c>
      <c r="BL125" s="340" t="str">
        <f t="shared" si="298"/>
        <v>03-2041</v>
      </c>
      <c r="BM125" s="340" t="str">
        <f t="shared" si="298"/>
        <v>06-2043</v>
      </c>
      <c r="BN125" s="340" t="str">
        <f t="shared" si="298"/>
        <v>03-2044</v>
      </c>
      <c r="BO125" s="340" t="str">
        <f t="shared" si="298"/>
        <v>06-2044</v>
      </c>
      <c r="BP125" s="340" t="str">
        <f t="shared" si="298"/>
        <v>03-2045</v>
      </c>
      <c r="BQ125" s="397"/>
      <c r="BR125" s="340" t="str">
        <f t="shared" ref="BR125:EC125" si="299">BR67</f>
        <v>12-2031</v>
      </c>
      <c r="BS125" s="340" t="str">
        <f t="shared" si="299"/>
        <v>12-2025</v>
      </c>
      <c r="BT125" s="340" t="str">
        <f t="shared" si="299"/>
        <v>12-2025</v>
      </c>
      <c r="BU125" s="340" t="str">
        <f t="shared" si="299"/>
        <v>03-2026</v>
      </c>
      <c r="BV125" s="340" t="str">
        <f t="shared" si="299"/>
        <v>03-2028</v>
      </c>
      <c r="BW125" s="340" t="str">
        <f t="shared" si="299"/>
        <v>06-2029</v>
      </c>
      <c r="BX125" s="340" t="str">
        <f t="shared" si="299"/>
        <v>09-2028</v>
      </c>
      <c r="BY125" s="340" t="str">
        <f t="shared" si="299"/>
        <v>09-2034</v>
      </c>
      <c r="BZ125" s="340" t="str">
        <f t="shared" si="299"/>
        <v>09-2033</v>
      </c>
      <c r="CA125" s="340" t="str">
        <f t="shared" si="299"/>
        <v>12-2043</v>
      </c>
      <c r="CB125" s="340" t="str">
        <f t="shared" si="299"/>
        <v>12-2026</v>
      </c>
      <c r="CC125" s="340" t="str">
        <f t="shared" si="299"/>
        <v>12-2028</v>
      </c>
      <c r="CD125" s="340" t="str">
        <f t="shared" si="299"/>
        <v>03-2034</v>
      </c>
      <c r="CE125" s="340" t="str">
        <f t="shared" si="299"/>
        <v>03-2029</v>
      </c>
      <c r="CF125" s="340" t="str">
        <f t="shared" si="299"/>
        <v>06-2029</v>
      </c>
      <c r="CG125" s="340" t="str">
        <f t="shared" si="299"/>
        <v>09-2032</v>
      </c>
      <c r="CH125" s="340" t="str">
        <f t="shared" si="299"/>
        <v>09-2029</v>
      </c>
      <c r="CI125" s="340" t="str">
        <f t="shared" si="299"/>
        <v>12-2034</v>
      </c>
      <c r="CJ125" s="340" t="str">
        <f t="shared" si="299"/>
        <v>03-2035</v>
      </c>
      <c r="CK125" s="340" t="str">
        <f t="shared" si="299"/>
        <v>06-2037</v>
      </c>
      <c r="CL125" s="340" t="str">
        <f t="shared" si="299"/>
        <v>06-2029</v>
      </c>
      <c r="CM125" s="340" t="str">
        <f t="shared" si="299"/>
        <v>06-2028</v>
      </c>
      <c r="CN125" s="340" t="str">
        <f t="shared" si="299"/>
        <v>09-2035</v>
      </c>
      <c r="CO125" s="340" t="str">
        <f t="shared" si="299"/>
        <v>12-2033</v>
      </c>
      <c r="CP125" s="340" t="str">
        <f t="shared" si="299"/>
        <v>03-2031</v>
      </c>
      <c r="CQ125" s="340" t="str">
        <f t="shared" si="299"/>
        <v>03-2039</v>
      </c>
      <c r="CR125" s="340" t="str">
        <f t="shared" si="299"/>
        <v>03-2041</v>
      </c>
      <c r="CS125" s="340" t="str">
        <f t="shared" si="299"/>
        <v>06-2038</v>
      </c>
      <c r="CT125" s="340" t="str">
        <f t="shared" si="299"/>
        <v>09-2036</v>
      </c>
      <c r="CU125" s="340" t="str">
        <f t="shared" si="299"/>
        <v>12-2036</v>
      </c>
      <c r="CV125" s="340" t="str">
        <f t="shared" si="299"/>
        <v>03-2035</v>
      </c>
      <c r="CW125" s="340" t="str">
        <f t="shared" si="299"/>
        <v>06-2032</v>
      </c>
      <c r="CX125" s="340" t="str">
        <f t="shared" si="299"/>
        <v>06-2037</v>
      </c>
      <c r="CY125" s="340" t="str">
        <f t="shared" si="299"/>
        <v>09-2037</v>
      </c>
      <c r="CZ125" s="340" t="str">
        <f t="shared" si="299"/>
        <v>09-2035</v>
      </c>
      <c r="DA125" s="340" t="str">
        <f t="shared" si="299"/>
        <v>12-2035</v>
      </c>
      <c r="DB125" s="340" t="str">
        <f t="shared" si="299"/>
        <v>12-2037</v>
      </c>
      <c r="DC125" s="340" t="str">
        <f t="shared" si="299"/>
        <v>03-2034</v>
      </c>
      <c r="DD125" s="340" t="str">
        <f t="shared" si="299"/>
        <v>03-2038</v>
      </c>
      <c r="DE125" s="340" t="str">
        <f t="shared" si="299"/>
        <v>06-2043</v>
      </c>
      <c r="DF125" s="340" t="str">
        <f t="shared" si="299"/>
        <v>09-2044</v>
      </c>
      <c r="DG125" s="340" t="str">
        <f t="shared" si="299"/>
        <v>09-2043</v>
      </c>
      <c r="DH125" s="340" t="str">
        <f t="shared" si="299"/>
        <v>03-2044</v>
      </c>
      <c r="DI125" s="340" t="str">
        <f t="shared" si="299"/>
        <v>06-2044</v>
      </c>
      <c r="DJ125" s="340" t="str">
        <f t="shared" si="299"/>
        <v>09-2036</v>
      </c>
      <c r="DK125" s="340" t="str">
        <f t="shared" si="299"/>
        <v>06-2045</v>
      </c>
      <c r="DL125" s="340" t="str">
        <f t="shared" si="299"/>
        <v>03-2043</v>
      </c>
      <c r="DM125" s="340" t="str">
        <f t="shared" si="299"/>
        <v>06-2040</v>
      </c>
      <c r="DN125" s="340" t="str">
        <f t="shared" si="299"/>
        <v>12-2041</v>
      </c>
      <c r="DO125" s="340" t="str">
        <f t="shared" si="299"/>
        <v>03-2052</v>
      </c>
      <c r="DP125" s="340" t="str">
        <f t="shared" si="299"/>
        <v>12-2052</v>
      </c>
      <c r="DQ125" s="340" t="str">
        <f t="shared" si="299"/>
        <v>03-2048</v>
      </c>
      <c r="DR125" s="340" t="str">
        <f t="shared" si="299"/>
        <v>06-2053</v>
      </c>
      <c r="DS125" s="340" t="str">
        <f t="shared" si="299"/>
        <v>09-2053</v>
      </c>
      <c r="DT125" s="340" t="str">
        <f t="shared" si="299"/>
        <v>12-2053</v>
      </c>
      <c r="DU125" s="340" t="str">
        <f t="shared" si="299"/>
        <v>03-2054</v>
      </c>
      <c r="DV125" s="340" t="str">
        <f t="shared" si="299"/>
        <v>09-2049</v>
      </c>
      <c r="DW125" s="340" t="str">
        <f t="shared" si="299"/>
        <v>03-2055</v>
      </c>
      <c r="DX125" s="340" t="str">
        <f t="shared" si="299"/>
        <v>09-2059</v>
      </c>
      <c r="DY125" s="340" t="str">
        <f t="shared" si="299"/>
        <v>03-2066</v>
      </c>
      <c r="DZ125" s="340" t="str">
        <f t="shared" si="299"/>
        <v>06-2073</v>
      </c>
      <c r="EA125" s="340" t="str">
        <f t="shared" si="299"/>
        <v>03-2074</v>
      </c>
      <c r="EB125" s="340" t="str">
        <f t="shared" si="299"/>
        <v>06-2074</v>
      </c>
      <c r="EC125" s="340" t="str">
        <f t="shared" si="299"/>
        <v>03-2075</v>
      </c>
      <c r="EE125" s="340" t="str">
        <f t="shared" ref="EE125:GP125" si="300">EE67</f>
        <v>12-2040</v>
      </c>
      <c r="EF125" s="340" t="str">
        <f t="shared" si="300"/>
        <v>12-2028</v>
      </c>
      <c r="EG125" s="340" t="str">
        <f t="shared" si="300"/>
        <v>12-2028</v>
      </c>
      <c r="EH125" s="340" t="str">
        <f t="shared" si="300"/>
        <v>03-2029</v>
      </c>
      <c r="EI125" s="340" t="str">
        <f t="shared" si="300"/>
        <v>03-2033</v>
      </c>
      <c r="EJ125" s="340" t="str">
        <f t="shared" si="300"/>
        <v>06-2035</v>
      </c>
      <c r="EK125" s="340" t="str">
        <f t="shared" si="300"/>
        <v>09-2033</v>
      </c>
      <c r="EL125" s="340" t="str">
        <f t="shared" si="300"/>
        <v>09-2045</v>
      </c>
      <c r="EM125" s="340" t="str">
        <f t="shared" si="300"/>
        <v>09-2043</v>
      </c>
      <c r="EN125" s="340" t="str">
        <f t="shared" si="300"/>
        <v>12-2063</v>
      </c>
      <c r="EO125" s="340" t="str">
        <f t="shared" si="300"/>
        <v>12-2029</v>
      </c>
      <c r="EP125" s="340" t="str">
        <f t="shared" si="300"/>
        <v>12-2033</v>
      </c>
      <c r="EQ125" s="340" t="str">
        <f t="shared" si="300"/>
        <v>03-2044</v>
      </c>
      <c r="ER125" s="340" t="str">
        <f t="shared" si="300"/>
        <v>03-2034</v>
      </c>
      <c r="ES125" s="340" t="str">
        <f t="shared" si="300"/>
        <v>06-2034</v>
      </c>
      <c r="ET125" s="340" t="str">
        <f t="shared" si="300"/>
        <v>09-2040</v>
      </c>
      <c r="EU125" s="340" t="str">
        <f t="shared" si="300"/>
        <v>09-2034</v>
      </c>
      <c r="EV125" s="340" t="str">
        <f t="shared" si="300"/>
        <v>12-2044</v>
      </c>
      <c r="EW125" s="340" t="str">
        <f t="shared" si="300"/>
        <v>03-2045</v>
      </c>
      <c r="EX125" s="340" t="str">
        <f t="shared" si="300"/>
        <v>06-2049</v>
      </c>
      <c r="EY125" s="340" t="str">
        <f t="shared" si="300"/>
        <v>06-2033</v>
      </c>
      <c r="EZ125" s="340" t="str">
        <f t="shared" si="300"/>
        <v>06-2031</v>
      </c>
      <c r="FA125" s="340" t="str">
        <f t="shared" si="300"/>
        <v>09-2045</v>
      </c>
      <c r="FB125" s="340" t="str">
        <f t="shared" si="300"/>
        <v>12-2041</v>
      </c>
      <c r="FC125" s="340" t="str">
        <f t="shared" si="300"/>
        <v>03-2036</v>
      </c>
      <c r="FD125" s="340" t="str">
        <f t="shared" si="300"/>
        <v>03-2052</v>
      </c>
      <c r="FE125" s="340" t="str">
        <f t="shared" si="300"/>
        <v>03-2056</v>
      </c>
      <c r="FF125" s="340" t="str">
        <f t="shared" si="300"/>
        <v>06-2050</v>
      </c>
      <c r="FG125" s="340" t="str">
        <f t="shared" si="300"/>
        <v>09-2046</v>
      </c>
      <c r="FH125" s="340" t="str">
        <f t="shared" si="300"/>
        <v>12-2046</v>
      </c>
      <c r="FI125" s="340" t="str">
        <f t="shared" si="300"/>
        <v>03-2043</v>
      </c>
      <c r="FJ125" s="340" t="str">
        <f t="shared" si="300"/>
        <v>06-2037</v>
      </c>
      <c r="FK125" s="340" t="str">
        <f t="shared" si="300"/>
        <v>06-2047</v>
      </c>
      <c r="FL125" s="340" t="str">
        <f t="shared" si="300"/>
        <v>09-2047</v>
      </c>
      <c r="FM125" s="340" t="str">
        <f t="shared" si="300"/>
        <v>09-2043</v>
      </c>
      <c r="FN125" s="340" t="str">
        <f t="shared" si="300"/>
        <v>12-2043</v>
      </c>
      <c r="FO125" s="340" t="str">
        <f t="shared" si="300"/>
        <v>12-2047</v>
      </c>
      <c r="FP125" s="340" t="str">
        <f t="shared" si="300"/>
        <v>03-2040</v>
      </c>
      <c r="FQ125" s="340" t="str">
        <f t="shared" si="300"/>
        <v>03-2048</v>
      </c>
      <c r="FR125" s="340" t="str">
        <f t="shared" si="300"/>
        <v>06-2058</v>
      </c>
      <c r="FS125" s="340" t="str">
        <f t="shared" si="300"/>
        <v>09-2060</v>
      </c>
      <c r="FT125" s="340" t="str">
        <f t="shared" si="300"/>
        <v>09-2058</v>
      </c>
      <c r="FU125" s="340" t="str">
        <f t="shared" si="300"/>
        <v>03-2059</v>
      </c>
      <c r="FV125" s="340" t="str">
        <f t="shared" si="300"/>
        <v>06-2059</v>
      </c>
      <c r="FW125" s="340" t="str">
        <f t="shared" si="300"/>
        <v>09-2043</v>
      </c>
      <c r="FX125" s="340" t="str">
        <f t="shared" si="300"/>
        <v>06-2060</v>
      </c>
      <c r="FY125" s="340" t="str">
        <f t="shared" si="300"/>
        <v>03-2055</v>
      </c>
      <c r="FZ125" s="340" t="str">
        <f t="shared" si="300"/>
        <v>06-2049</v>
      </c>
      <c r="GA125" s="340" t="str">
        <f t="shared" si="300"/>
        <v>12-2051</v>
      </c>
      <c r="GB125" s="340" t="str">
        <f t="shared" si="300"/>
        <v>03-2072</v>
      </c>
      <c r="GC125" s="340" t="str">
        <f t="shared" si="300"/>
        <v>12-2072</v>
      </c>
      <c r="GD125" s="340" t="str">
        <f t="shared" si="300"/>
        <v>03-2063</v>
      </c>
      <c r="GE125" s="340" t="str">
        <f t="shared" si="300"/>
        <v>06-2073</v>
      </c>
      <c r="GF125" s="340" t="str">
        <f t="shared" si="300"/>
        <v>09-2073</v>
      </c>
      <c r="GG125" s="340" t="str">
        <f t="shared" si="300"/>
        <v>12-2073</v>
      </c>
      <c r="GH125" s="340" t="str">
        <f t="shared" si="300"/>
        <v>03-2074</v>
      </c>
      <c r="GI125" s="340" t="str">
        <f t="shared" si="300"/>
        <v>09-2064</v>
      </c>
      <c r="GJ125" s="340" t="str">
        <f t="shared" si="300"/>
        <v>03-2075</v>
      </c>
      <c r="GK125" s="340" t="str">
        <f t="shared" si="300"/>
        <v>09-2079</v>
      </c>
      <c r="GL125" s="340" t="str">
        <f t="shared" si="300"/>
        <v>03-2091</v>
      </c>
      <c r="GM125" s="340" t="str">
        <f t="shared" si="300"/>
        <v>06-2103</v>
      </c>
      <c r="GN125" s="340" t="str">
        <f t="shared" si="300"/>
        <v>03-2104</v>
      </c>
      <c r="GO125" s="340" t="str">
        <f t="shared" si="300"/>
        <v>06-2104</v>
      </c>
      <c r="GP125" s="340" t="str">
        <f t="shared" si="300"/>
        <v>03-2105</v>
      </c>
      <c r="GQ125" s="397"/>
      <c r="GR125" s="340" t="str">
        <f t="shared" ref="GR125:JC125" si="301">GR67</f>
        <v>12-2049</v>
      </c>
      <c r="GS125" s="340" t="str">
        <f t="shared" si="301"/>
        <v>12-2031</v>
      </c>
      <c r="GT125" s="340" t="str">
        <f t="shared" si="301"/>
        <v>12-2031</v>
      </c>
      <c r="GU125" s="340" t="str">
        <f t="shared" si="301"/>
        <v>03-2032</v>
      </c>
      <c r="GV125" s="340" t="str">
        <f t="shared" si="301"/>
        <v>03-2038</v>
      </c>
      <c r="GW125" s="340" t="str">
        <f t="shared" si="301"/>
        <v>06-2041</v>
      </c>
      <c r="GX125" s="340" t="str">
        <f t="shared" si="301"/>
        <v>09-2038</v>
      </c>
      <c r="GY125" s="340" t="str">
        <f t="shared" si="301"/>
        <v>09-2056</v>
      </c>
      <c r="GZ125" s="340" t="str">
        <f t="shared" si="301"/>
        <v>09-2053</v>
      </c>
      <c r="HA125" s="340" t="str">
        <f t="shared" si="301"/>
        <v>12-2083</v>
      </c>
      <c r="HB125" s="340" t="str">
        <f t="shared" si="301"/>
        <v>12-2032</v>
      </c>
      <c r="HC125" s="340" t="str">
        <f t="shared" si="301"/>
        <v>12-2038</v>
      </c>
      <c r="HD125" s="340" t="str">
        <f t="shared" si="301"/>
        <v>03-2054</v>
      </c>
      <c r="HE125" s="340" t="str">
        <f t="shared" si="301"/>
        <v>03-2039</v>
      </c>
      <c r="HF125" s="340" t="str">
        <f t="shared" si="301"/>
        <v>06-2039</v>
      </c>
      <c r="HG125" s="340" t="str">
        <f t="shared" si="301"/>
        <v>09-2048</v>
      </c>
      <c r="HH125" s="340" t="str">
        <f t="shared" si="301"/>
        <v>09-2039</v>
      </c>
      <c r="HI125" s="340" t="str">
        <f t="shared" si="301"/>
        <v>12-2054</v>
      </c>
      <c r="HJ125" s="340" t="str">
        <f t="shared" si="301"/>
        <v>03-2055</v>
      </c>
      <c r="HK125" s="340" t="str">
        <f t="shared" si="301"/>
        <v>06-2061</v>
      </c>
      <c r="HL125" s="340" t="str">
        <f t="shared" si="301"/>
        <v>06-2037</v>
      </c>
      <c r="HM125" s="340" t="str">
        <f t="shared" si="301"/>
        <v>06-2034</v>
      </c>
      <c r="HN125" s="340" t="str">
        <f t="shared" si="301"/>
        <v>09-2055</v>
      </c>
      <c r="HO125" s="340" t="str">
        <f t="shared" si="301"/>
        <v>12-2049</v>
      </c>
      <c r="HP125" s="340" t="str">
        <f t="shared" si="301"/>
        <v>03-2041</v>
      </c>
      <c r="HQ125" s="340" t="str">
        <f t="shared" si="301"/>
        <v>03-2065</v>
      </c>
      <c r="HR125" s="340" t="str">
        <f t="shared" si="301"/>
        <v>03-2071</v>
      </c>
      <c r="HS125" s="340" t="str">
        <f t="shared" si="301"/>
        <v>06-2062</v>
      </c>
      <c r="HT125" s="340" t="str">
        <f t="shared" si="301"/>
        <v>09-2056</v>
      </c>
      <c r="HU125" s="340" t="str">
        <f t="shared" si="301"/>
        <v>12-2056</v>
      </c>
      <c r="HV125" s="340" t="str">
        <f t="shared" si="301"/>
        <v>03-2051</v>
      </c>
      <c r="HW125" s="340" t="str">
        <f t="shared" si="301"/>
        <v>06-2042</v>
      </c>
      <c r="HX125" s="340" t="str">
        <f t="shared" si="301"/>
        <v>06-2057</v>
      </c>
      <c r="HY125" s="340" t="str">
        <f t="shared" si="301"/>
        <v>09-2057</v>
      </c>
      <c r="HZ125" s="340" t="str">
        <f t="shared" si="301"/>
        <v>09-2051</v>
      </c>
      <c r="IA125" s="340" t="str">
        <f t="shared" si="301"/>
        <v>12-2051</v>
      </c>
      <c r="IB125" s="340" t="str">
        <f t="shared" si="301"/>
        <v>12-2057</v>
      </c>
      <c r="IC125" s="340" t="str">
        <f t="shared" si="301"/>
        <v>03-2046</v>
      </c>
      <c r="ID125" s="340" t="str">
        <f t="shared" si="301"/>
        <v>03-2058</v>
      </c>
      <c r="IE125" s="340" t="str">
        <f t="shared" si="301"/>
        <v>06-2073</v>
      </c>
      <c r="IF125" s="340" t="str">
        <f t="shared" si="301"/>
        <v>09-2076</v>
      </c>
      <c r="IG125" s="340" t="str">
        <f t="shared" si="301"/>
        <v>09-2073</v>
      </c>
      <c r="IH125" s="340" t="str">
        <f t="shared" si="301"/>
        <v>03-2074</v>
      </c>
      <c r="II125" s="340" t="str">
        <f t="shared" si="301"/>
        <v>06-2074</v>
      </c>
      <c r="IJ125" s="340" t="str">
        <f t="shared" si="301"/>
        <v>09-2050</v>
      </c>
      <c r="IK125" s="340" t="str">
        <f t="shared" si="301"/>
        <v>06-2075</v>
      </c>
      <c r="IL125" s="340" t="str">
        <f t="shared" si="301"/>
        <v>03-2067</v>
      </c>
      <c r="IM125" s="340" t="str">
        <f t="shared" si="301"/>
        <v>06-2058</v>
      </c>
      <c r="IN125" s="340" t="str">
        <f t="shared" si="301"/>
        <v>12-2061</v>
      </c>
      <c r="IO125" s="340" t="str">
        <f t="shared" si="301"/>
        <v>03-2092</v>
      </c>
      <c r="IP125" s="340" t="str">
        <f t="shared" si="301"/>
        <v>12-2092</v>
      </c>
      <c r="IQ125" s="340" t="str">
        <f t="shared" si="301"/>
        <v>03-2078</v>
      </c>
      <c r="IR125" s="340" t="str">
        <f t="shared" si="301"/>
        <v>06-2093</v>
      </c>
      <c r="IS125" s="340" t="str">
        <f t="shared" si="301"/>
        <v>09-2093</v>
      </c>
      <c r="IT125" s="340" t="str">
        <f t="shared" si="301"/>
        <v>12-2093</v>
      </c>
      <c r="IU125" s="340" t="str">
        <f t="shared" si="301"/>
        <v>03-2094</v>
      </c>
      <c r="IV125" s="340" t="str">
        <f t="shared" si="301"/>
        <v>09-2079</v>
      </c>
      <c r="IW125" s="340" t="str">
        <f t="shared" si="301"/>
        <v>03-2095</v>
      </c>
      <c r="IX125" s="340" t="str">
        <f t="shared" si="301"/>
        <v>09-2099</v>
      </c>
      <c r="IY125" s="340" t="str">
        <f t="shared" si="301"/>
        <v>03-2116</v>
      </c>
      <c r="IZ125" s="340" t="str">
        <f t="shared" si="301"/>
        <v>06-2133</v>
      </c>
      <c r="JA125" s="340" t="str">
        <f t="shared" si="301"/>
        <v>03-2134</v>
      </c>
      <c r="JB125" s="340" t="str">
        <f t="shared" si="301"/>
        <v>06-2134</v>
      </c>
      <c r="JC125" s="340" t="str">
        <f t="shared" si="301"/>
        <v>03-2135</v>
      </c>
      <c r="JD125" s="397"/>
      <c r="JE125" s="340" t="str">
        <f t="shared" ref="JE125:LP125" si="302">JE67</f>
        <v>12-2058</v>
      </c>
      <c r="JF125" s="340" t="str">
        <f t="shared" si="302"/>
        <v>12-2034</v>
      </c>
      <c r="JG125" s="340" t="str">
        <f t="shared" si="302"/>
        <v>12-2034</v>
      </c>
      <c r="JH125" s="340" t="str">
        <f t="shared" si="302"/>
        <v>03-2035</v>
      </c>
      <c r="JI125" s="340" t="str">
        <f t="shared" si="302"/>
        <v>03-2043</v>
      </c>
      <c r="JJ125" s="340" t="str">
        <f t="shared" si="302"/>
        <v>06-2047</v>
      </c>
      <c r="JK125" s="340" t="str">
        <f t="shared" si="302"/>
        <v>09-2043</v>
      </c>
      <c r="JL125" s="340" t="str">
        <f t="shared" si="302"/>
        <v>09-2067</v>
      </c>
      <c r="JM125" s="340" t="str">
        <f t="shared" si="302"/>
        <v>09-2063</v>
      </c>
      <c r="JN125" s="340" t="str">
        <f t="shared" si="302"/>
        <v>12-2103</v>
      </c>
      <c r="JO125" s="340" t="str">
        <f t="shared" si="302"/>
        <v>12-2035</v>
      </c>
      <c r="JP125" s="340" t="str">
        <f t="shared" si="302"/>
        <v>12-2043</v>
      </c>
      <c r="JQ125" s="340" t="str">
        <f t="shared" si="302"/>
        <v>03-2064</v>
      </c>
      <c r="JR125" s="340" t="str">
        <f t="shared" si="302"/>
        <v>03-2044</v>
      </c>
      <c r="JS125" s="340" t="str">
        <f t="shared" si="302"/>
        <v>06-2044</v>
      </c>
      <c r="JT125" s="340" t="str">
        <f t="shared" si="302"/>
        <v>09-2056</v>
      </c>
      <c r="JU125" s="340" t="str">
        <f t="shared" si="302"/>
        <v>09-2044</v>
      </c>
      <c r="JV125" s="340" t="str">
        <f t="shared" si="302"/>
        <v>12-2064</v>
      </c>
      <c r="JW125" s="340" t="str">
        <f t="shared" si="302"/>
        <v>03-2065</v>
      </c>
      <c r="JX125" s="340" t="str">
        <f t="shared" si="302"/>
        <v>06-2073</v>
      </c>
      <c r="JY125" s="340" t="str">
        <f t="shared" si="302"/>
        <v>06-2041</v>
      </c>
      <c r="JZ125" s="340" t="str">
        <f t="shared" si="302"/>
        <v>06-2037</v>
      </c>
      <c r="KA125" s="340" t="str">
        <f t="shared" si="302"/>
        <v>09-2065</v>
      </c>
      <c r="KB125" s="340" t="str">
        <f t="shared" si="302"/>
        <v>12-2057</v>
      </c>
      <c r="KC125" s="340" t="str">
        <f t="shared" si="302"/>
        <v>03-2046</v>
      </c>
      <c r="KD125" s="340" t="str">
        <f t="shared" si="302"/>
        <v>03-2078</v>
      </c>
      <c r="KE125" s="340" t="str">
        <f t="shared" si="302"/>
        <v>03-2086</v>
      </c>
      <c r="KF125" s="340" t="str">
        <f t="shared" si="302"/>
        <v>06-2074</v>
      </c>
      <c r="KG125" s="340" t="str">
        <f t="shared" si="302"/>
        <v>09-2066</v>
      </c>
      <c r="KH125" s="340" t="str">
        <f t="shared" si="302"/>
        <v>12-2066</v>
      </c>
      <c r="KI125" s="340" t="str">
        <f t="shared" si="302"/>
        <v>03-2059</v>
      </c>
      <c r="KJ125" s="340" t="str">
        <f t="shared" si="302"/>
        <v>06-2047</v>
      </c>
      <c r="KK125" s="340" t="str">
        <f t="shared" si="302"/>
        <v>06-2067</v>
      </c>
      <c r="KL125" s="340" t="str">
        <f t="shared" si="302"/>
        <v>09-2067</v>
      </c>
      <c r="KM125" s="340" t="str">
        <f t="shared" si="302"/>
        <v>09-2059</v>
      </c>
      <c r="KN125" s="340" t="str">
        <f t="shared" si="302"/>
        <v>12-2059</v>
      </c>
      <c r="KO125" s="340" t="str">
        <f t="shared" si="302"/>
        <v>12-2067</v>
      </c>
      <c r="KP125" s="340" t="str">
        <f t="shared" si="302"/>
        <v>03-2052</v>
      </c>
      <c r="KQ125" s="340" t="str">
        <f t="shared" si="302"/>
        <v>03-2068</v>
      </c>
      <c r="KR125" s="340" t="str">
        <f t="shared" si="302"/>
        <v>06-2088</v>
      </c>
      <c r="KS125" s="340" t="str">
        <f t="shared" si="302"/>
        <v>09-2092</v>
      </c>
      <c r="KT125" s="340" t="str">
        <f t="shared" si="302"/>
        <v>09-2088</v>
      </c>
      <c r="KU125" s="340" t="str">
        <f t="shared" si="302"/>
        <v>03-2089</v>
      </c>
      <c r="KV125" s="340" t="str">
        <f t="shared" si="302"/>
        <v>06-2089</v>
      </c>
      <c r="KW125" s="340" t="str">
        <f t="shared" si="302"/>
        <v>09-2057</v>
      </c>
      <c r="KX125" s="340" t="str">
        <f t="shared" si="302"/>
        <v>06-2090</v>
      </c>
      <c r="KY125" s="340" t="str">
        <f t="shared" si="302"/>
        <v>03-2079</v>
      </c>
      <c r="KZ125" s="340" t="str">
        <f t="shared" si="302"/>
        <v>06-2067</v>
      </c>
      <c r="LA125" s="340" t="str">
        <f t="shared" si="302"/>
        <v>12-2071</v>
      </c>
      <c r="LB125" s="340" t="str">
        <f t="shared" si="302"/>
        <v>03-2112</v>
      </c>
      <c r="LC125" s="340" t="str">
        <f t="shared" si="302"/>
        <v>12-2112</v>
      </c>
      <c r="LD125" s="340" t="str">
        <f t="shared" si="302"/>
        <v>03-2093</v>
      </c>
      <c r="LE125" s="340" t="str">
        <f t="shared" si="302"/>
        <v>06-2113</v>
      </c>
      <c r="LF125" s="340" t="str">
        <f t="shared" si="302"/>
        <v>09-2113</v>
      </c>
      <c r="LG125" s="340" t="str">
        <f t="shared" si="302"/>
        <v>12-2113</v>
      </c>
      <c r="LH125" s="340" t="str">
        <f t="shared" si="302"/>
        <v>03-2114</v>
      </c>
      <c r="LI125" s="340" t="str">
        <f t="shared" si="302"/>
        <v>09-2094</v>
      </c>
      <c r="LJ125" s="340" t="str">
        <f t="shared" si="302"/>
        <v>03-2115</v>
      </c>
      <c r="LK125" s="340" t="str">
        <f t="shared" si="302"/>
        <v>09-2119</v>
      </c>
      <c r="LL125" s="340" t="str">
        <f t="shared" si="302"/>
        <v>03-2141</v>
      </c>
      <c r="LM125" s="340" t="str">
        <f t="shared" si="302"/>
        <v>06-2163</v>
      </c>
      <c r="LN125" s="340" t="str">
        <f t="shared" si="302"/>
        <v>03-2164</v>
      </c>
      <c r="LO125" s="340" t="str">
        <f t="shared" si="302"/>
        <v>06-2164</v>
      </c>
      <c r="LP125" s="340" t="str">
        <f t="shared" si="302"/>
        <v>03-2165</v>
      </c>
    </row>
    <row r="126">
      <c r="A126" s="331"/>
      <c r="B126" s="338"/>
      <c r="C126" s="338"/>
      <c r="D126" s="138" t="s">
        <v>282</v>
      </c>
      <c r="E126" s="341">
        <v>100.0</v>
      </c>
      <c r="F126" s="341">
        <v>100.0</v>
      </c>
      <c r="G126" s="341">
        <v>100.0</v>
      </c>
      <c r="H126" s="341">
        <v>100.0</v>
      </c>
      <c r="I126" s="341">
        <v>100.0</v>
      </c>
      <c r="J126" s="341">
        <v>100.0</v>
      </c>
      <c r="K126" s="341">
        <v>100.0</v>
      </c>
      <c r="L126" s="341">
        <v>100.0</v>
      </c>
      <c r="M126" s="341">
        <v>100.0</v>
      </c>
      <c r="N126" s="341">
        <v>100.0</v>
      </c>
      <c r="O126" s="341">
        <v>100.0</v>
      </c>
      <c r="P126" s="341">
        <v>100.0</v>
      </c>
      <c r="Q126" s="341">
        <v>100.0</v>
      </c>
      <c r="R126" s="341">
        <v>100.0</v>
      </c>
      <c r="S126" s="341">
        <v>100.0</v>
      </c>
      <c r="T126" s="341">
        <v>100.0</v>
      </c>
      <c r="U126" s="341">
        <v>100.0</v>
      </c>
      <c r="V126" s="341">
        <v>100.0</v>
      </c>
      <c r="W126" s="341">
        <v>100.0</v>
      </c>
      <c r="X126" s="341">
        <v>100.0</v>
      </c>
      <c r="Y126" s="341">
        <v>100.0</v>
      </c>
      <c r="Z126" s="341">
        <v>100.0</v>
      </c>
      <c r="AA126" s="341">
        <v>100.0</v>
      </c>
      <c r="AB126" s="341">
        <v>100.0</v>
      </c>
      <c r="AC126" s="341">
        <v>100.0</v>
      </c>
      <c r="AD126" s="341">
        <v>100.0</v>
      </c>
      <c r="AE126" s="341">
        <v>100.0</v>
      </c>
      <c r="AF126" s="341">
        <v>100.0</v>
      </c>
      <c r="AG126" s="341">
        <v>100.0</v>
      </c>
      <c r="AH126" s="341">
        <v>100.0</v>
      </c>
      <c r="AI126" s="341">
        <v>100.0</v>
      </c>
      <c r="AJ126" s="341">
        <v>100.0</v>
      </c>
      <c r="AK126" s="341">
        <v>100.0</v>
      </c>
      <c r="AL126" s="341">
        <v>100.0</v>
      </c>
      <c r="AM126" s="341">
        <v>100.0</v>
      </c>
      <c r="AN126" s="341">
        <v>100.0</v>
      </c>
      <c r="AO126" s="341">
        <v>100.0</v>
      </c>
      <c r="AP126" s="341">
        <v>100.0</v>
      </c>
      <c r="AQ126" s="341">
        <v>100.0</v>
      </c>
      <c r="AR126" s="341">
        <v>100.0</v>
      </c>
      <c r="AS126" s="341">
        <v>100.0</v>
      </c>
      <c r="AT126" s="341">
        <v>100.0</v>
      </c>
      <c r="AU126" s="341">
        <v>100.0</v>
      </c>
      <c r="AV126" s="341">
        <v>100.0</v>
      </c>
      <c r="AW126" s="341">
        <v>100.0</v>
      </c>
      <c r="AX126" s="341">
        <v>100.0</v>
      </c>
      <c r="AY126" s="341">
        <v>100.0</v>
      </c>
      <c r="AZ126" s="341">
        <v>100.0</v>
      </c>
      <c r="BA126" s="341">
        <v>100.0</v>
      </c>
      <c r="BB126" s="341">
        <v>100.0</v>
      </c>
      <c r="BC126" s="341">
        <v>100.0</v>
      </c>
      <c r="BD126" s="341">
        <v>100.0</v>
      </c>
      <c r="BE126" s="341">
        <v>100.0</v>
      </c>
      <c r="BF126" s="341">
        <v>100.0</v>
      </c>
      <c r="BG126" s="341">
        <v>100.0</v>
      </c>
      <c r="BH126" s="341">
        <v>100.0</v>
      </c>
      <c r="BI126" s="341">
        <v>100.0</v>
      </c>
      <c r="BJ126" s="341">
        <v>100.0</v>
      </c>
      <c r="BK126" s="341">
        <v>100.0</v>
      </c>
      <c r="BL126" s="341">
        <v>100.0</v>
      </c>
      <c r="BM126" s="341">
        <v>100.0</v>
      </c>
      <c r="BN126" s="341">
        <v>100.0</v>
      </c>
      <c r="BO126" s="341">
        <v>100.0</v>
      </c>
      <c r="BP126" s="341">
        <v>100.0</v>
      </c>
      <c r="BQ126" s="341"/>
      <c r="BR126" s="341">
        <v>100.0</v>
      </c>
      <c r="BS126" s="341">
        <v>100.0</v>
      </c>
      <c r="BT126" s="341">
        <v>100.0</v>
      </c>
      <c r="BU126" s="341">
        <v>100.0</v>
      </c>
      <c r="BV126" s="341">
        <v>100.0</v>
      </c>
      <c r="BW126" s="341">
        <v>100.0</v>
      </c>
      <c r="BX126" s="341">
        <v>100.0</v>
      </c>
      <c r="BY126" s="341">
        <v>100.0</v>
      </c>
      <c r="BZ126" s="341">
        <v>100.0</v>
      </c>
      <c r="CA126" s="341">
        <v>100.0</v>
      </c>
      <c r="CB126" s="341">
        <v>100.0</v>
      </c>
      <c r="CC126" s="341">
        <v>100.0</v>
      </c>
      <c r="CD126" s="341">
        <v>100.0</v>
      </c>
      <c r="CE126" s="341">
        <v>100.0</v>
      </c>
      <c r="CF126" s="341">
        <v>100.0</v>
      </c>
      <c r="CG126" s="341">
        <v>100.0</v>
      </c>
      <c r="CH126" s="341">
        <v>100.0</v>
      </c>
      <c r="CI126" s="341">
        <v>100.0</v>
      </c>
      <c r="CJ126" s="341">
        <v>100.0</v>
      </c>
      <c r="CK126" s="341">
        <v>100.0</v>
      </c>
      <c r="CL126" s="341">
        <v>100.0</v>
      </c>
      <c r="CM126" s="341">
        <v>100.0</v>
      </c>
      <c r="CN126" s="341">
        <v>100.0</v>
      </c>
      <c r="CO126" s="341">
        <v>100.0</v>
      </c>
      <c r="CP126" s="341">
        <v>100.0</v>
      </c>
      <c r="CQ126" s="341">
        <v>100.0</v>
      </c>
      <c r="CR126" s="341">
        <v>100.0</v>
      </c>
      <c r="CS126" s="341">
        <v>100.0</v>
      </c>
      <c r="CT126" s="341">
        <v>100.0</v>
      </c>
      <c r="CU126" s="341">
        <v>100.0</v>
      </c>
      <c r="CV126" s="341">
        <v>100.0</v>
      </c>
      <c r="CW126" s="341">
        <v>100.0</v>
      </c>
      <c r="CX126" s="341">
        <v>100.0</v>
      </c>
      <c r="CY126" s="341">
        <v>100.0</v>
      </c>
      <c r="CZ126" s="341">
        <v>100.0</v>
      </c>
      <c r="DA126" s="341">
        <v>100.0</v>
      </c>
      <c r="DB126" s="341">
        <v>100.0</v>
      </c>
      <c r="DC126" s="341">
        <v>100.0</v>
      </c>
      <c r="DD126" s="341">
        <v>100.0</v>
      </c>
      <c r="DE126" s="341">
        <v>100.0</v>
      </c>
      <c r="DF126" s="341">
        <v>100.0</v>
      </c>
      <c r="DG126" s="341">
        <v>100.0</v>
      </c>
      <c r="DH126" s="341">
        <v>100.0</v>
      </c>
      <c r="DI126" s="341">
        <v>100.0</v>
      </c>
      <c r="DJ126" s="341">
        <v>100.0</v>
      </c>
      <c r="DK126" s="341">
        <v>100.0</v>
      </c>
      <c r="DL126" s="341">
        <v>100.0</v>
      </c>
      <c r="DM126" s="341">
        <v>100.0</v>
      </c>
      <c r="DN126" s="341">
        <v>100.0</v>
      </c>
      <c r="DO126" s="341">
        <v>100.0</v>
      </c>
      <c r="DP126" s="341">
        <v>100.0</v>
      </c>
      <c r="DQ126" s="341">
        <v>100.0</v>
      </c>
      <c r="DR126" s="341">
        <v>100.0</v>
      </c>
      <c r="DS126" s="341">
        <v>100.0</v>
      </c>
      <c r="DT126" s="341">
        <v>100.0</v>
      </c>
      <c r="DU126" s="341">
        <v>100.0</v>
      </c>
      <c r="DV126" s="341">
        <v>100.0</v>
      </c>
      <c r="DW126" s="341">
        <v>100.0</v>
      </c>
      <c r="DX126" s="341">
        <v>100.0</v>
      </c>
      <c r="DY126" s="341">
        <v>100.0</v>
      </c>
      <c r="DZ126" s="341">
        <v>100.0</v>
      </c>
      <c r="EA126" s="341">
        <v>100.0</v>
      </c>
      <c r="EB126" s="341">
        <v>100.0</v>
      </c>
      <c r="EC126" s="341">
        <v>100.0</v>
      </c>
      <c r="EE126" s="341">
        <v>100.0</v>
      </c>
      <c r="EF126" s="341">
        <v>100.0</v>
      </c>
      <c r="EG126" s="341">
        <v>100.0</v>
      </c>
      <c r="EH126" s="341">
        <v>100.0</v>
      </c>
      <c r="EI126" s="341">
        <v>100.0</v>
      </c>
      <c r="EJ126" s="341">
        <v>100.0</v>
      </c>
      <c r="EK126" s="341">
        <v>100.0</v>
      </c>
      <c r="EL126" s="341">
        <v>100.0</v>
      </c>
      <c r="EM126" s="341">
        <v>100.0</v>
      </c>
      <c r="EN126" s="341">
        <v>100.0</v>
      </c>
      <c r="EO126" s="341">
        <v>100.0</v>
      </c>
      <c r="EP126" s="341">
        <v>100.0</v>
      </c>
      <c r="EQ126" s="341">
        <v>100.0</v>
      </c>
      <c r="ER126" s="341">
        <v>100.0</v>
      </c>
      <c r="ES126" s="341">
        <v>100.0</v>
      </c>
      <c r="ET126" s="341">
        <v>100.0</v>
      </c>
      <c r="EU126" s="341">
        <v>100.0</v>
      </c>
      <c r="EV126" s="341">
        <v>100.0</v>
      </c>
      <c r="EW126" s="341">
        <v>100.0</v>
      </c>
      <c r="EX126" s="341">
        <v>100.0</v>
      </c>
      <c r="EY126" s="341">
        <v>100.0</v>
      </c>
      <c r="EZ126" s="341">
        <v>100.0</v>
      </c>
      <c r="FA126" s="341">
        <v>100.0</v>
      </c>
      <c r="FB126" s="341">
        <v>100.0</v>
      </c>
      <c r="FC126" s="341">
        <v>100.0</v>
      </c>
      <c r="FD126" s="341">
        <v>100.0</v>
      </c>
      <c r="FE126" s="341">
        <v>100.0</v>
      </c>
      <c r="FF126" s="341">
        <v>100.0</v>
      </c>
      <c r="FG126" s="341">
        <v>100.0</v>
      </c>
      <c r="FH126" s="341">
        <v>100.0</v>
      </c>
      <c r="FI126" s="341">
        <v>100.0</v>
      </c>
      <c r="FJ126" s="341">
        <v>100.0</v>
      </c>
      <c r="FK126" s="341">
        <v>100.0</v>
      </c>
      <c r="FL126" s="341">
        <v>100.0</v>
      </c>
      <c r="FM126" s="341">
        <v>100.0</v>
      </c>
      <c r="FN126" s="341">
        <v>100.0</v>
      </c>
      <c r="FO126" s="341">
        <v>100.0</v>
      </c>
      <c r="FP126" s="341">
        <v>100.0</v>
      </c>
      <c r="FQ126" s="341">
        <v>100.0</v>
      </c>
      <c r="FR126" s="341">
        <v>100.0</v>
      </c>
      <c r="FS126" s="341">
        <v>100.0</v>
      </c>
      <c r="FT126" s="341">
        <v>100.0</v>
      </c>
      <c r="FU126" s="341">
        <v>100.0</v>
      </c>
      <c r="FV126" s="341">
        <v>100.0</v>
      </c>
      <c r="FW126" s="341">
        <v>100.0</v>
      </c>
      <c r="FX126" s="341">
        <v>100.0</v>
      </c>
      <c r="FY126" s="341">
        <v>100.0</v>
      </c>
      <c r="FZ126" s="341">
        <v>100.0</v>
      </c>
      <c r="GA126" s="341">
        <v>100.0</v>
      </c>
      <c r="GB126" s="341">
        <v>100.0</v>
      </c>
      <c r="GC126" s="341">
        <v>100.0</v>
      </c>
      <c r="GD126" s="341">
        <v>100.0</v>
      </c>
      <c r="GE126" s="341">
        <v>100.0</v>
      </c>
      <c r="GF126" s="341">
        <v>100.0</v>
      </c>
      <c r="GG126" s="341">
        <v>100.0</v>
      </c>
      <c r="GH126" s="341">
        <v>100.0</v>
      </c>
      <c r="GI126" s="341">
        <v>100.0</v>
      </c>
      <c r="GJ126" s="341">
        <v>100.0</v>
      </c>
      <c r="GK126" s="341">
        <v>100.0</v>
      </c>
      <c r="GL126" s="341">
        <v>100.0</v>
      </c>
      <c r="GM126" s="341">
        <v>100.0</v>
      </c>
      <c r="GN126" s="341">
        <v>100.0</v>
      </c>
      <c r="GO126" s="341">
        <v>100.0</v>
      </c>
      <c r="GP126" s="341">
        <v>100.0</v>
      </c>
      <c r="GQ126" s="341"/>
      <c r="GR126" s="341">
        <v>100.0</v>
      </c>
      <c r="GS126" s="341">
        <v>100.0</v>
      </c>
      <c r="GT126" s="341">
        <v>100.0</v>
      </c>
      <c r="GU126" s="341">
        <v>100.0</v>
      </c>
      <c r="GV126" s="341">
        <v>100.0</v>
      </c>
      <c r="GW126" s="341">
        <v>100.0</v>
      </c>
      <c r="GX126" s="341">
        <v>100.0</v>
      </c>
      <c r="GY126" s="341">
        <v>100.0</v>
      </c>
      <c r="GZ126" s="341">
        <v>100.0</v>
      </c>
      <c r="HA126" s="341">
        <v>100.0</v>
      </c>
      <c r="HB126" s="341">
        <v>100.0</v>
      </c>
      <c r="HC126" s="341">
        <v>100.0</v>
      </c>
      <c r="HD126" s="341">
        <v>100.0</v>
      </c>
      <c r="HE126" s="341">
        <v>100.0</v>
      </c>
      <c r="HF126" s="341">
        <v>100.0</v>
      </c>
      <c r="HG126" s="341">
        <v>100.0</v>
      </c>
      <c r="HH126" s="341">
        <v>100.0</v>
      </c>
      <c r="HI126" s="341">
        <v>100.0</v>
      </c>
      <c r="HJ126" s="341">
        <v>100.0</v>
      </c>
      <c r="HK126" s="341">
        <v>100.0</v>
      </c>
      <c r="HL126" s="341">
        <v>100.0</v>
      </c>
      <c r="HM126" s="341">
        <v>100.0</v>
      </c>
      <c r="HN126" s="341">
        <v>100.0</v>
      </c>
      <c r="HO126" s="341">
        <v>100.0</v>
      </c>
      <c r="HP126" s="341">
        <v>100.0</v>
      </c>
      <c r="HQ126" s="341">
        <v>100.0</v>
      </c>
      <c r="HR126" s="341">
        <v>100.0</v>
      </c>
      <c r="HS126" s="341">
        <v>100.0</v>
      </c>
      <c r="HT126" s="341">
        <v>100.0</v>
      </c>
      <c r="HU126" s="341">
        <v>100.0</v>
      </c>
      <c r="HV126" s="341">
        <v>100.0</v>
      </c>
      <c r="HW126" s="341">
        <v>100.0</v>
      </c>
      <c r="HX126" s="341">
        <v>100.0</v>
      </c>
      <c r="HY126" s="341">
        <v>100.0</v>
      </c>
      <c r="HZ126" s="341">
        <v>100.0</v>
      </c>
      <c r="IA126" s="341">
        <v>100.0</v>
      </c>
      <c r="IB126" s="341">
        <v>100.0</v>
      </c>
      <c r="IC126" s="341">
        <v>100.0</v>
      </c>
      <c r="ID126" s="341">
        <v>100.0</v>
      </c>
      <c r="IE126" s="341">
        <v>100.0</v>
      </c>
      <c r="IF126" s="341">
        <v>100.0</v>
      </c>
      <c r="IG126" s="341">
        <v>100.0</v>
      </c>
      <c r="IH126" s="341">
        <v>100.0</v>
      </c>
      <c r="II126" s="341">
        <v>100.0</v>
      </c>
      <c r="IJ126" s="341">
        <v>100.0</v>
      </c>
      <c r="IK126" s="341">
        <v>100.0</v>
      </c>
      <c r="IL126" s="341">
        <v>100.0</v>
      </c>
      <c r="IM126" s="341">
        <v>100.0</v>
      </c>
      <c r="IN126" s="341">
        <v>100.0</v>
      </c>
      <c r="IO126" s="341">
        <v>100.0</v>
      </c>
      <c r="IP126" s="341">
        <v>100.0</v>
      </c>
      <c r="IQ126" s="341">
        <v>100.0</v>
      </c>
      <c r="IR126" s="341">
        <v>100.0</v>
      </c>
      <c r="IS126" s="341">
        <v>100.0</v>
      </c>
      <c r="IT126" s="341">
        <v>100.0</v>
      </c>
      <c r="IU126" s="341">
        <v>100.0</v>
      </c>
      <c r="IV126" s="341">
        <v>100.0</v>
      </c>
      <c r="IW126" s="341">
        <v>100.0</v>
      </c>
      <c r="IX126" s="341">
        <v>100.0</v>
      </c>
      <c r="IY126" s="341">
        <v>100.0</v>
      </c>
      <c r="IZ126" s="341">
        <v>100.0</v>
      </c>
      <c r="JA126" s="341">
        <v>100.0</v>
      </c>
      <c r="JB126" s="341">
        <v>100.0</v>
      </c>
      <c r="JC126" s="341">
        <v>100.0</v>
      </c>
      <c r="JD126" s="341"/>
      <c r="JE126" s="341">
        <v>100.0</v>
      </c>
      <c r="JF126" s="341">
        <v>100.0</v>
      </c>
      <c r="JG126" s="341">
        <v>100.0</v>
      </c>
      <c r="JH126" s="341">
        <v>100.0</v>
      </c>
      <c r="JI126" s="341">
        <v>100.0</v>
      </c>
      <c r="JJ126" s="341">
        <v>100.0</v>
      </c>
      <c r="JK126" s="341">
        <v>100.0</v>
      </c>
      <c r="JL126" s="341">
        <v>100.0</v>
      </c>
      <c r="JM126" s="341">
        <v>100.0</v>
      </c>
      <c r="JN126" s="341">
        <v>100.0</v>
      </c>
      <c r="JO126" s="341">
        <v>100.0</v>
      </c>
      <c r="JP126" s="341">
        <v>100.0</v>
      </c>
      <c r="JQ126" s="341">
        <v>100.0</v>
      </c>
      <c r="JR126" s="341">
        <v>100.0</v>
      </c>
      <c r="JS126" s="341">
        <v>100.0</v>
      </c>
      <c r="JT126" s="341">
        <v>100.0</v>
      </c>
      <c r="JU126" s="341">
        <v>100.0</v>
      </c>
      <c r="JV126" s="341">
        <v>100.0</v>
      </c>
      <c r="JW126" s="341">
        <v>100.0</v>
      </c>
      <c r="JX126" s="341">
        <v>100.0</v>
      </c>
      <c r="JY126" s="341">
        <v>100.0</v>
      </c>
      <c r="JZ126" s="341">
        <v>100.0</v>
      </c>
      <c r="KA126" s="341">
        <v>100.0</v>
      </c>
      <c r="KB126" s="341">
        <v>100.0</v>
      </c>
      <c r="KC126" s="341">
        <v>100.0</v>
      </c>
      <c r="KD126" s="341">
        <v>100.0</v>
      </c>
      <c r="KE126" s="341">
        <v>100.0</v>
      </c>
      <c r="KF126" s="341">
        <v>100.0</v>
      </c>
      <c r="KG126" s="341">
        <v>100.0</v>
      </c>
      <c r="KH126" s="341">
        <v>100.0</v>
      </c>
      <c r="KI126" s="341">
        <v>100.0</v>
      </c>
      <c r="KJ126" s="341">
        <v>100.0</v>
      </c>
      <c r="KK126" s="341">
        <v>100.0</v>
      </c>
      <c r="KL126" s="341">
        <v>100.0</v>
      </c>
      <c r="KM126" s="341">
        <v>100.0</v>
      </c>
      <c r="KN126" s="341">
        <v>100.0</v>
      </c>
      <c r="KO126" s="341">
        <v>100.0</v>
      </c>
      <c r="KP126" s="341">
        <v>100.0</v>
      </c>
      <c r="KQ126" s="341">
        <v>100.0</v>
      </c>
      <c r="KR126" s="341">
        <v>100.0</v>
      </c>
      <c r="KS126" s="341">
        <v>100.0</v>
      </c>
      <c r="KT126" s="341">
        <v>100.0</v>
      </c>
      <c r="KU126" s="341">
        <v>100.0</v>
      </c>
      <c r="KV126" s="341">
        <v>100.0</v>
      </c>
      <c r="KW126" s="341">
        <v>100.0</v>
      </c>
      <c r="KX126" s="341">
        <v>100.0</v>
      </c>
      <c r="KY126" s="341">
        <v>100.0</v>
      </c>
      <c r="KZ126" s="341">
        <v>100.0</v>
      </c>
      <c r="LA126" s="341">
        <v>100.0</v>
      </c>
      <c r="LB126" s="341">
        <v>100.0</v>
      </c>
      <c r="LC126" s="341">
        <v>100.0</v>
      </c>
      <c r="LD126" s="341">
        <v>100.0</v>
      </c>
      <c r="LE126" s="341">
        <v>100.0</v>
      </c>
      <c r="LF126" s="341">
        <v>100.0</v>
      </c>
      <c r="LG126" s="341">
        <v>100.0</v>
      </c>
      <c r="LH126" s="341">
        <v>100.0</v>
      </c>
      <c r="LI126" s="341">
        <v>100.0</v>
      </c>
      <c r="LJ126" s="341">
        <v>100.0</v>
      </c>
      <c r="LK126" s="341">
        <v>100.0</v>
      </c>
      <c r="LL126" s="341">
        <v>100.0</v>
      </c>
      <c r="LM126" s="341">
        <v>100.0</v>
      </c>
      <c r="LN126" s="341">
        <v>100.0</v>
      </c>
      <c r="LO126" s="341">
        <v>100.0</v>
      </c>
      <c r="LP126" s="341">
        <v>100.0</v>
      </c>
    </row>
    <row r="127">
      <c r="A127" s="331"/>
      <c r="B127" s="338"/>
      <c r="C127" s="338"/>
      <c r="D127" s="138" t="s">
        <v>313</v>
      </c>
      <c r="E127" s="343">
        <v>1.0</v>
      </c>
      <c r="F127" s="343">
        <v>1.0</v>
      </c>
      <c r="G127" s="343">
        <v>1.0</v>
      </c>
      <c r="H127" s="343">
        <v>1.0</v>
      </c>
      <c r="I127" s="343">
        <v>1.0</v>
      </c>
      <c r="J127" s="343">
        <v>1.0</v>
      </c>
      <c r="K127" s="343">
        <v>1.0</v>
      </c>
      <c r="L127" s="343">
        <v>1.0</v>
      </c>
      <c r="M127" s="343">
        <v>1.0</v>
      </c>
      <c r="N127" s="343">
        <v>1.0</v>
      </c>
      <c r="O127" s="343">
        <v>1.0</v>
      </c>
      <c r="P127" s="343">
        <v>1.0</v>
      </c>
      <c r="Q127" s="343">
        <v>1.0</v>
      </c>
      <c r="R127" s="343">
        <v>1.0</v>
      </c>
      <c r="S127" s="343">
        <v>1.0</v>
      </c>
      <c r="T127" s="343">
        <v>1.0</v>
      </c>
      <c r="U127" s="343">
        <v>1.0</v>
      </c>
      <c r="V127" s="343">
        <v>1.0</v>
      </c>
      <c r="W127" s="343">
        <v>1.0</v>
      </c>
      <c r="X127" s="343">
        <v>1.0</v>
      </c>
      <c r="Y127" s="343">
        <v>1.0</v>
      </c>
      <c r="Z127" s="343">
        <v>1.0</v>
      </c>
      <c r="AA127" s="343">
        <v>1.0</v>
      </c>
      <c r="AB127" s="343">
        <v>1.0</v>
      </c>
      <c r="AC127" s="343">
        <v>1.0</v>
      </c>
      <c r="AD127" s="343">
        <v>1.0</v>
      </c>
      <c r="AE127" s="343">
        <v>1.0</v>
      </c>
      <c r="AF127" s="343">
        <v>1.0</v>
      </c>
      <c r="AG127" s="343">
        <v>1.0</v>
      </c>
      <c r="AH127" s="343">
        <v>1.0</v>
      </c>
      <c r="AI127" s="343">
        <v>1.0</v>
      </c>
      <c r="AJ127" s="343">
        <v>1.0</v>
      </c>
      <c r="AK127" s="343">
        <v>1.0</v>
      </c>
      <c r="AL127" s="343">
        <v>1.0</v>
      </c>
      <c r="AM127" s="343">
        <v>1.0</v>
      </c>
      <c r="AN127" s="343">
        <v>1.0</v>
      </c>
      <c r="AO127" s="343">
        <v>1.0</v>
      </c>
      <c r="AP127" s="343">
        <v>1.0</v>
      </c>
      <c r="AQ127" s="343">
        <v>1.0</v>
      </c>
      <c r="AR127" s="343">
        <v>1.0</v>
      </c>
      <c r="AS127" s="343">
        <v>1.0</v>
      </c>
      <c r="AT127" s="343">
        <v>1.0</v>
      </c>
      <c r="AU127" s="343">
        <v>1.0</v>
      </c>
      <c r="AV127" s="343">
        <v>1.0</v>
      </c>
      <c r="AW127" s="343">
        <v>1.0</v>
      </c>
      <c r="AX127" s="343">
        <v>1.0</v>
      </c>
      <c r="AY127" s="343">
        <v>1.0</v>
      </c>
      <c r="AZ127" s="343">
        <v>1.0</v>
      </c>
      <c r="BA127" s="343">
        <v>1.0</v>
      </c>
      <c r="BB127" s="343">
        <v>1.0</v>
      </c>
      <c r="BC127" s="343">
        <v>1.0</v>
      </c>
      <c r="BD127" s="343">
        <v>1.0</v>
      </c>
      <c r="BE127" s="343">
        <v>1.0</v>
      </c>
      <c r="BF127" s="343">
        <v>1.0</v>
      </c>
      <c r="BG127" s="343">
        <v>1.0</v>
      </c>
      <c r="BH127" s="343">
        <v>1.0</v>
      </c>
      <c r="BI127" s="343">
        <v>1.0</v>
      </c>
      <c r="BJ127" s="343">
        <v>1.0</v>
      </c>
      <c r="BK127" s="343">
        <v>1.0</v>
      </c>
      <c r="BL127" s="343">
        <v>1.0</v>
      </c>
      <c r="BM127" s="343">
        <v>1.0</v>
      </c>
      <c r="BN127" s="343">
        <v>1.0</v>
      </c>
      <c r="BO127" s="343">
        <v>1.0</v>
      </c>
      <c r="BP127" s="343">
        <v>1.0</v>
      </c>
      <c r="BQ127" s="339"/>
      <c r="BR127" s="339">
        <f>vlookup(BR$64,'3a. TBond Main'!$A$10:$AN$73,BR121)</f>
        <v>0.9964972026</v>
      </c>
      <c r="BS127" s="339">
        <f>vlookup(BS$64,'3a. TBond Main'!$A$10:$AN$73,BS121)</f>
        <v>1.097902542</v>
      </c>
      <c r="BT127" s="339">
        <f>vlookup(BT$64,'3a. TBond Main'!$A$10:$AN$73,BT121)</f>
        <v>1.035112536</v>
      </c>
      <c r="BU127" s="339">
        <f>vlookup(BU$64,'3a. TBond Main'!$A$10:$AN$73,BU121)</f>
        <v>1.014865657</v>
      </c>
      <c r="BV127" s="339">
        <f>vlookup(BV$64,'3a. TBond Main'!$A$10:$AN$73,BV121)</f>
        <v>0.9880843994</v>
      </c>
      <c r="BW127" s="339">
        <f>vlookup(BW$64,'3a. TBond Main'!$A$10:$AN$73,BW121)</f>
        <v>0.9311871013</v>
      </c>
      <c r="BX127" s="339">
        <f>vlookup(BX$64,'3a. TBond Main'!$A$10:$AN$73,BX121)</f>
        <v>0.9805464638</v>
      </c>
      <c r="BY127" s="339">
        <f>vlookup(BY$64,'3a. TBond Main'!$A$10:$AN$73,BY121)</f>
        <v>1.077664744</v>
      </c>
      <c r="BZ127" s="339">
        <f>vlookup(BZ$64,'3a. TBond Main'!$A$10:$AN$73,BZ121)</f>
        <v>0.9361082693</v>
      </c>
      <c r="CA127" s="339">
        <f>vlookup(CA$64,'3a. TBond Main'!$A$10:$AN$73,CA121)</f>
        <v>1.421633208</v>
      </c>
      <c r="CB127" s="339">
        <f>vlookup(CB$64,'3a. TBond Main'!$A$10:$AN$73,CB121)</f>
        <v>1.08112596</v>
      </c>
      <c r="CC127" s="339">
        <f>vlookup(CC$64,'3a. TBond Main'!$A$10:$AN$73,CC121)</f>
        <v>0.9308379806</v>
      </c>
      <c r="CD127" s="339">
        <f>vlookup(CD$64,'3a. TBond Main'!$A$10:$AN$73,CD121)</f>
        <v>0.9253586752</v>
      </c>
      <c r="CE127" s="339">
        <f>vlookup(CE$64,'3a. TBond Main'!$A$10:$AN$73,CE121)</f>
        <v>0.9550458495</v>
      </c>
      <c r="CF127" s="339">
        <f>vlookup(CF$64,'3a. TBond Main'!$A$10:$AN$73,CF121)</f>
        <v>0.9786799163</v>
      </c>
      <c r="CG127" s="339">
        <f>vlookup(CG$64,'3a. TBond Main'!$A$10:$AN$73,CG121)</f>
        <v>0.9455701197</v>
      </c>
      <c r="CH127" s="339">
        <f>vlookup(CH$64,'3a. TBond Main'!$A$10:$AN$73,CH121)</f>
        <v>0.9938143485</v>
      </c>
      <c r="CI127" s="339">
        <f>vlookup(CI$64,'3a. TBond Main'!$A$10:$AN$73,CI121)</f>
        <v>1.341193957</v>
      </c>
      <c r="CJ127" s="339">
        <f>vlookup(CJ$64,'3a. TBond Main'!$A$10:$AN$73,CJ121)</f>
        <v>0.9907786652</v>
      </c>
      <c r="CK127" s="339">
        <f>vlookup(CK$64,'3a. TBond Main'!$A$10:$AN$73,CK121)</f>
        <v>1.081694748</v>
      </c>
      <c r="CL127" s="339">
        <f>vlookup(CL$64,'3a. TBond Main'!$A$10:$AN$73,CL121)</f>
        <v>0.7965393232</v>
      </c>
      <c r="CM127" s="339">
        <f>vlookup(CM$64,'3a. TBond Main'!$A$10:$AN$73,CM121)</f>
        <v>0.8333812012</v>
      </c>
      <c r="CN127" s="339">
        <f>vlookup(CN$64,'3a. TBond Main'!$A$10:$AN$73,CN121)</f>
        <v>0.9471105478</v>
      </c>
      <c r="CO127" s="339">
        <f>vlookup(CO$64,'3a. TBond Main'!$A$10:$AN$73,CO121)</f>
        <v>0.9782199856</v>
      </c>
      <c r="CP127" s="339">
        <f>vlookup(CP$64,'3a. TBond Main'!$A$10:$AN$73,CP121)</f>
        <v>1.129138168</v>
      </c>
      <c r="CQ127" s="339">
        <f>vlookup(CQ$64,'3a. TBond Main'!$A$10:$AN$73,CQ121)</f>
        <v>1.085372722</v>
      </c>
      <c r="CR127" s="339">
        <f>vlookup(CR$64,'3a. TBond Main'!$A$10:$AN$73,CR121)</f>
        <v>1.612896012</v>
      </c>
      <c r="CS127" s="339">
        <f>vlookup(CS$64,'3a. TBond Main'!$A$10:$AN$73,CS121)</f>
        <v>0.9418031623</v>
      </c>
      <c r="CT127" s="339">
        <f>vlookup(CT$64,'3a. TBond Main'!$A$10:$AN$73,CT121)</f>
        <v>0.9200759301</v>
      </c>
      <c r="CU127" s="339">
        <f>vlookup(CU$64,'3a. TBond Main'!$A$10:$AN$73,CU121)</f>
        <v>1.462936677</v>
      </c>
      <c r="CV127" s="339">
        <f>vlookup(CV$64,'3a. TBond Main'!$A$10:$AN$73,CV121)</f>
        <v>0.9265393921</v>
      </c>
      <c r="CW127" s="339">
        <f>vlookup(CW$64,'3a. TBond Main'!$A$10:$AN$73,CW121)</f>
        <v>0.7557054488</v>
      </c>
      <c r="CX127" s="339">
        <f>vlookup(CX$64,'3a. TBond Main'!$A$10:$AN$73,CX121)</f>
        <v>0.9071292407</v>
      </c>
      <c r="CY127" s="339">
        <f>vlookup(CY$64,'3a. TBond Main'!$A$10:$AN$73,CY121)</f>
        <v>0.9471105478</v>
      </c>
      <c r="CZ127" s="339">
        <f>vlookup(CZ$64,'3a. TBond Main'!$A$10:$AN$73,CZ121)</f>
        <v>1.131493269</v>
      </c>
      <c r="DA127" s="339">
        <f>vlookup(DA$64,'3a. TBond Main'!$A$10:$AN$73,DA121)</f>
        <v>0.9808251546</v>
      </c>
      <c r="DB127" s="339">
        <f>vlookup(DB$64,'3a. TBond Main'!$A$10:$AN$73,DB121)</f>
        <v>0.9333975246</v>
      </c>
      <c r="DC127" s="339">
        <f>vlookup(DC$64,'3a. TBond Main'!$A$10:$AN$73,DC121)</f>
        <v>0.7335369625</v>
      </c>
      <c r="DD127" s="339">
        <f>vlookup(DD$64,'3a. TBond Main'!$A$10:$AN$73,DD121)</f>
        <v>0.9612325092</v>
      </c>
      <c r="DE127" s="339">
        <f>vlookup(DE$64,'3a. TBond Main'!$A$10:$AN$73,DE121)</f>
        <v>1.118428811</v>
      </c>
      <c r="DF127" s="339">
        <f>vlookup(DF$64,'3a. TBond Main'!$A$10:$AN$73,DF121)</f>
        <v>1.122008269</v>
      </c>
      <c r="DG127" s="339">
        <f>vlookup(DG$64,'3a. TBond Main'!$A$10:$AN$73,DG121)</f>
        <v>0.9243364864</v>
      </c>
      <c r="DH127" s="339">
        <f>vlookup(DH$64,'3a. TBond Main'!$A$10:$AN$73,DH121)</f>
        <v>0.8371672037</v>
      </c>
      <c r="DI127" s="339">
        <f>vlookup(DI$64,'3a. TBond Main'!$A$10:$AN$73,DI121)</f>
        <v>0.8371672037</v>
      </c>
      <c r="DJ127" s="339">
        <f>vlookup(DJ$64,'3a. TBond Main'!$A$10:$AN$73,DJ121)</f>
        <v>0.6642607624</v>
      </c>
      <c r="DK127" s="339">
        <f>vlookup(DK$64,'3a. TBond Main'!$A$10:$AN$73,DK121)</f>
        <v>0.9575719251</v>
      </c>
      <c r="DL127" s="339">
        <f>vlookup(DL$64,'3a. TBond Main'!$A$10:$AN$73,DL121)</f>
        <v>0.9268203803</v>
      </c>
      <c r="DM127" s="339">
        <f>vlookup(DM$64,'3a. TBond Main'!$A$10:$AN$73,DM121)</f>
        <v>0.6792571718</v>
      </c>
      <c r="DN127" s="339">
        <f>vlookup(DN$64,'3a. TBond Main'!$A$10:$AN$73,DN121)</f>
        <v>0.8945418496</v>
      </c>
      <c r="DO127" s="339">
        <f>vlookup(DO$64,'3a. TBond Main'!$A$10:$AN$73,DO121)</f>
        <v>1.27258735</v>
      </c>
      <c r="DP127" s="339">
        <f>vlookup(DP$64,'3a. TBond Main'!$A$10:$AN$73,DP121)</f>
        <v>1.151828198</v>
      </c>
      <c r="DQ127" s="339">
        <f>vlookup(DQ$64,'3a. TBond Main'!$A$10:$AN$73,DQ121)</f>
        <v>0.9439950129</v>
      </c>
      <c r="DR127" s="339">
        <f>vlookup(DR$64,'3a. TBond Main'!$A$10:$AN$73,DR121)</f>
        <v>1.151828198</v>
      </c>
      <c r="DS127" s="339">
        <f>vlookup(DS$64,'3a. TBond Main'!$A$10:$AN$73,DS121)</f>
        <v>0.8208033988</v>
      </c>
      <c r="DT127" s="339">
        <f>vlookup(DT$64,'3a. TBond Main'!$A$10:$AN$73,DT121)</f>
        <v>1.151828198</v>
      </c>
      <c r="DU127" s="339">
        <f>vlookup(DU$64,'3a. TBond Main'!$A$10:$AN$73,DU121)</f>
        <v>0.8208033988</v>
      </c>
      <c r="DV127" s="339">
        <f>vlookup(DV$64,'3a. TBond Main'!$A$10:$AN$73,DV121)</f>
        <v>1.012161856</v>
      </c>
      <c r="DW127" s="339">
        <f>vlookup(DW$64,'3a. TBond Main'!$A$10:$AN$73,DW121)</f>
        <v>0.9309722092</v>
      </c>
      <c r="DX127" s="339">
        <f>vlookup(DX$64,'3a. TBond Main'!$A$10:$AN$73,DX121)</f>
        <v>1.008306871</v>
      </c>
      <c r="DY127" s="339">
        <f>vlookup(DY$64,'3a. TBond Main'!$A$10:$AN$73,DY121)</f>
        <v>0.8911947506</v>
      </c>
      <c r="DZ127" s="339">
        <f>vlookup(DZ$64,'3a. TBond Main'!$A$10:$AN$73,DZ121)</f>
        <v>1.188784428</v>
      </c>
      <c r="EA127" s="339">
        <f>vlookup(EA$64,'3a. TBond Main'!$A$10:$AN$73,EA121)</f>
        <v>0.8061754121</v>
      </c>
      <c r="EB127" s="339">
        <f>vlookup(EB$64,'3a. TBond Main'!$A$10:$AN$73,EB121)</f>
        <v>0.8061754121</v>
      </c>
      <c r="EC127" s="339">
        <f>vlookup(EC$64,'3a. TBond Main'!$A$10:$AN$73,EC121)</f>
        <v>0.8682762562</v>
      </c>
      <c r="ED127" s="339"/>
      <c r="EE127" s="339">
        <f>vlookup(EE$64,'3a. TBond Main'!$A$10:$AN$73,EE121)</f>
        <v>0.9964972026</v>
      </c>
      <c r="EF127" s="339">
        <f>vlookup(EF$64,'3a. TBond Main'!$A$10:$AN$73,EF121)</f>
        <v>1.097902542</v>
      </c>
      <c r="EG127" s="339">
        <f>vlookup(EG$64,'3a. TBond Main'!$A$10:$AN$73,EG121)</f>
        <v>1.035112536</v>
      </c>
      <c r="EH127" s="339">
        <f>vlookup(EH$64,'3a. TBond Main'!$A$10:$AN$73,EH121)</f>
        <v>1.014865657</v>
      </c>
      <c r="EI127" s="339">
        <f>vlookup(EI$64,'3a. TBond Main'!$A$10:$AN$73,EI121)</f>
        <v>0.9880843994</v>
      </c>
      <c r="EJ127" s="339">
        <f>vlookup(EJ$64,'3a. TBond Main'!$A$10:$AN$73,EJ121)</f>
        <v>0.9311871013</v>
      </c>
      <c r="EK127" s="339">
        <f>vlookup(EK$64,'3a. TBond Main'!$A$10:$AN$73,EK121)</f>
        <v>0.9805464638</v>
      </c>
      <c r="EL127" s="339">
        <f>vlookup(EL$64,'3a. TBond Main'!$A$10:$AN$73,EL121)</f>
        <v>1.077664744</v>
      </c>
      <c r="EM127" s="339">
        <f>vlookup(EM$64,'3a. TBond Main'!$A$10:$AN$73,EM121)</f>
        <v>0.9361082693</v>
      </c>
      <c r="EN127" s="339">
        <f>vlookup(EN$64,'3a. TBond Main'!$A$10:$AN$73,EN121)</f>
        <v>1.421633208</v>
      </c>
      <c r="EO127" s="339">
        <f>vlookup(EO$64,'3a. TBond Main'!$A$10:$AN$73,EO121)</f>
        <v>1.08112596</v>
      </c>
      <c r="EP127" s="339">
        <f>vlookup(EP$64,'3a. TBond Main'!$A$10:$AN$73,EP121)</f>
        <v>0.9308379806</v>
      </c>
      <c r="EQ127" s="339">
        <f>vlookup(EQ$64,'3a. TBond Main'!$A$10:$AN$73,EQ121)</f>
        <v>0.9253586752</v>
      </c>
      <c r="ER127" s="339">
        <f>vlookup(ER$64,'3a. TBond Main'!$A$10:$AN$73,ER121)</f>
        <v>0.9550458495</v>
      </c>
      <c r="ES127" s="339">
        <f>vlookup(ES$64,'3a. TBond Main'!$A$10:$AN$73,ES121)</f>
        <v>0.9786799163</v>
      </c>
      <c r="ET127" s="339">
        <f>vlookup(ET$64,'3a. TBond Main'!$A$10:$AN$73,ET121)</f>
        <v>0.9455701197</v>
      </c>
      <c r="EU127" s="339">
        <f>vlookup(EU$64,'3a. TBond Main'!$A$10:$AN$73,EU121)</f>
        <v>0.9938143485</v>
      </c>
      <c r="EV127" s="339">
        <f>vlookup(EV$64,'3a. TBond Main'!$A$10:$AN$73,EV121)</f>
        <v>1.341193957</v>
      </c>
      <c r="EW127" s="339">
        <f>vlookup(EW$64,'3a. TBond Main'!$A$10:$AN$73,EW121)</f>
        <v>0.9907786652</v>
      </c>
      <c r="EX127" s="339">
        <f>vlookup(EX$64,'3a. TBond Main'!$A$10:$AN$73,EX121)</f>
        <v>1.081694748</v>
      </c>
      <c r="EY127" s="339">
        <f>vlookup(EY$64,'3a. TBond Main'!$A$10:$AN$73,EY121)</f>
        <v>0.7965393232</v>
      </c>
      <c r="EZ127" s="339">
        <f>vlookup(EZ$64,'3a. TBond Main'!$A$10:$AN$73,EZ121)</f>
        <v>0.8333812012</v>
      </c>
      <c r="FA127" s="339">
        <f>vlookup(FA$64,'3a. TBond Main'!$A$10:$AN$73,FA121)</f>
        <v>0.9471105478</v>
      </c>
      <c r="FB127" s="339">
        <f>vlookup(FB$64,'3a. TBond Main'!$A$10:$AN$73,FB121)</f>
        <v>0.9782199856</v>
      </c>
      <c r="FC127" s="339">
        <f>vlookup(FC$64,'3a. TBond Main'!$A$10:$AN$73,FC121)</f>
        <v>1.129138168</v>
      </c>
      <c r="FD127" s="339">
        <f>vlookup(FD$64,'3a. TBond Main'!$A$10:$AN$73,FD121)</f>
        <v>1.085372722</v>
      </c>
      <c r="FE127" s="339">
        <f>vlookup(FE$64,'3a. TBond Main'!$A$10:$AN$73,FE121)</f>
        <v>1.612896012</v>
      </c>
      <c r="FF127" s="339">
        <f>vlookup(FF$64,'3a. TBond Main'!$A$10:$AN$73,FF121)</f>
        <v>0.9418031623</v>
      </c>
      <c r="FG127" s="339">
        <f>vlookup(FG$64,'3a. TBond Main'!$A$10:$AN$73,FG121)</f>
        <v>0.9200759301</v>
      </c>
      <c r="FH127" s="339">
        <f>vlookup(FH$64,'3a. TBond Main'!$A$10:$AN$73,FH121)</f>
        <v>1.462936677</v>
      </c>
      <c r="FI127" s="339">
        <f>vlookup(FI$64,'3a. TBond Main'!$A$10:$AN$73,FI121)</f>
        <v>0.9265393921</v>
      </c>
      <c r="FJ127" s="339">
        <f>vlookup(FJ$64,'3a. TBond Main'!$A$10:$AN$73,FJ121)</f>
        <v>0.7557054488</v>
      </c>
      <c r="FK127" s="339">
        <f>vlookup(FK$64,'3a. TBond Main'!$A$10:$AN$73,FK121)</f>
        <v>0.9071292407</v>
      </c>
      <c r="FL127" s="339">
        <f>vlookup(FL$64,'3a. TBond Main'!$A$10:$AN$73,FL121)</f>
        <v>0.9471105478</v>
      </c>
      <c r="FM127" s="339">
        <f>vlookup(FM$64,'3a. TBond Main'!$A$10:$AN$73,FM121)</f>
        <v>1.131493269</v>
      </c>
      <c r="FN127" s="339">
        <f>vlookup(FN$64,'3a. TBond Main'!$A$10:$AN$73,FN121)</f>
        <v>0.9808251546</v>
      </c>
      <c r="FO127" s="339">
        <f>vlookup(FO$64,'3a. TBond Main'!$A$10:$AN$73,FO121)</f>
        <v>0.9333975246</v>
      </c>
      <c r="FP127" s="339">
        <f>vlookup(FP$64,'3a. TBond Main'!$A$10:$AN$73,FP121)</f>
        <v>0.7335369625</v>
      </c>
      <c r="FQ127" s="339">
        <f>vlookup(FQ$64,'3a. TBond Main'!$A$10:$AN$73,FQ121)</f>
        <v>0.9612325092</v>
      </c>
      <c r="FR127" s="339">
        <f>vlookup(FR$64,'3a. TBond Main'!$A$10:$AN$73,FR121)</f>
        <v>1.118428811</v>
      </c>
      <c r="FS127" s="339">
        <f>vlookup(FS$64,'3a. TBond Main'!$A$10:$AN$73,FS121)</f>
        <v>1.122008269</v>
      </c>
      <c r="FT127" s="339">
        <f>vlookup(FT$64,'3a. TBond Main'!$A$10:$AN$73,FT121)</f>
        <v>0.9243364864</v>
      </c>
      <c r="FU127" s="339">
        <f>vlookup(FU$64,'3a. TBond Main'!$A$10:$AN$73,FU121)</f>
        <v>0.8371672037</v>
      </c>
      <c r="FV127" s="339">
        <f>vlookup(FV$64,'3a. TBond Main'!$A$10:$AN$73,FV121)</f>
        <v>0.8371672037</v>
      </c>
      <c r="FW127" s="339">
        <f>vlookup(FW$64,'3a. TBond Main'!$A$10:$AN$73,FW121)</f>
        <v>0.6642607624</v>
      </c>
      <c r="FX127" s="339">
        <f>vlookup(FX$64,'3a. TBond Main'!$A$10:$AN$73,FX121)</f>
        <v>0.9575719251</v>
      </c>
      <c r="FY127" s="339">
        <f>vlookup(FY$64,'3a. TBond Main'!$A$10:$AN$73,FY121)</f>
        <v>0.9268203803</v>
      </c>
      <c r="FZ127" s="339">
        <f>vlookup(FZ$64,'3a. TBond Main'!$A$10:$AN$73,FZ121)</f>
        <v>0.6792571718</v>
      </c>
      <c r="GA127" s="339">
        <f>vlookup(GA$64,'3a. TBond Main'!$A$10:$AN$73,GA121)</f>
        <v>0.8945418496</v>
      </c>
      <c r="GB127" s="339">
        <f>vlookup(GB$64,'3a. TBond Main'!$A$10:$AN$73,GB121)</f>
        <v>1.27258735</v>
      </c>
      <c r="GC127" s="339">
        <f>vlookup(GC$64,'3a. TBond Main'!$A$10:$AN$73,GC121)</f>
        <v>1.151828198</v>
      </c>
      <c r="GD127" s="339">
        <f>vlookup(GD$64,'3a. TBond Main'!$A$10:$AN$73,GD121)</f>
        <v>0.9439950129</v>
      </c>
      <c r="GE127" s="339">
        <f>vlookup(GE$64,'3a. TBond Main'!$A$10:$AN$73,GE121)</f>
        <v>1.151828198</v>
      </c>
      <c r="GF127" s="339">
        <f>vlookup(GF$64,'3a. TBond Main'!$A$10:$AN$73,GF121)</f>
        <v>0.8208033988</v>
      </c>
      <c r="GG127" s="339">
        <f>vlookup(GG$64,'3a. TBond Main'!$A$10:$AN$73,GG121)</f>
        <v>1.151828198</v>
      </c>
      <c r="GH127" s="339">
        <f>vlookup(GH$64,'3a. TBond Main'!$A$10:$AN$73,GH121)</f>
        <v>0.8208033988</v>
      </c>
      <c r="GI127" s="339">
        <f>vlookup(GI$64,'3a. TBond Main'!$A$10:$AN$73,GI121)</f>
        <v>1.012161856</v>
      </c>
      <c r="GJ127" s="339">
        <f>vlookup(GJ$64,'3a. TBond Main'!$A$10:$AN$73,GJ121)</f>
        <v>0.9309722092</v>
      </c>
      <c r="GK127" s="339">
        <f>vlookup(GK$64,'3a. TBond Main'!$A$10:$AN$73,GK121)</f>
        <v>1.008306871</v>
      </c>
      <c r="GL127" s="339">
        <f>vlookup(GL$64,'3a. TBond Main'!$A$10:$AN$73,GL121)</f>
        <v>0.8911947506</v>
      </c>
      <c r="GM127" s="339">
        <f>vlookup(GM$64,'3a. TBond Main'!$A$10:$AN$73,GM121)</f>
        <v>1.188784428</v>
      </c>
      <c r="GN127" s="339">
        <f>vlookup(GN$64,'3a. TBond Main'!$A$10:$AN$73,GN121)</f>
        <v>0.8061754121</v>
      </c>
      <c r="GO127" s="339">
        <f>vlookup(GO$64,'3a. TBond Main'!$A$10:$AN$73,GO121)</f>
        <v>0.8061754121</v>
      </c>
      <c r="GP127" s="339">
        <f>vlookup(GP$64,'3a. TBond Main'!$A$10:$AN$73,GP121)</f>
        <v>0.8682762562</v>
      </c>
      <c r="GQ127" s="339"/>
      <c r="GR127" s="339">
        <f>vlookup(GR$64,'3a. TBond Main'!$A$10:$AN$73,GR121)</f>
        <v>0.9964972026</v>
      </c>
      <c r="GS127" s="339">
        <f>vlookup(GS$64,'3a. TBond Main'!$A$10:$AN$73,GS121)</f>
        <v>1.097902542</v>
      </c>
      <c r="GT127" s="339">
        <f>vlookup(GT$64,'3a. TBond Main'!$A$10:$AN$73,GT121)</f>
        <v>1.035112536</v>
      </c>
      <c r="GU127" s="339">
        <f>vlookup(GU$64,'3a. TBond Main'!$A$10:$AN$73,GU121)</f>
        <v>1.014865657</v>
      </c>
      <c r="GV127" s="339">
        <f>vlookup(GV$64,'3a. TBond Main'!$A$10:$AN$73,GV121)</f>
        <v>0.9880843994</v>
      </c>
      <c r="GW127" s="339">
        <f>vlookup(GW$64,'3a. TBond Main'!$A$10:$AN$73,GW121)</f>
        <v>0.9311871013</v>
      </c>
      <c r="GX127" s="339">
        <f>vlookup(GX$64,'3a. TBond Main'!$A$10:$AN$73,GX121)</f>
        <v>0.9805464638</v>
      </c>
      <c r="GY127" s="339">
        <f>vlookup(GY$64,'3a. TBond Main'!$A$10:$AN$73,GY121)</f>
        <v>1.077664744</v>
      </c>
      <c r="GZ127" s="339">
        <f>vlookup(GZ$64,'3a. TBond Main'!$A$10:$AN$73,GZ121)</f>
        <v>0.9361082693</v>
      </c>
      <c r="HA127" s="339">
        <f>vlookup(HA$64,'3a. TBond Main'!$A$10:$AN$73,HA121)</f>
        <v>1.421633208</v>
      </c>
      <c r="HB127" s="339">
        <f>vlookup(HB$64,'3a. TBond Main'!$A$10:$AN$73,HB121)</f>
        <v>1.08112596</v>
      </c>
      <c r="HC127" s="339">
        <f>vlookup(HC$64,'3a. TBond Main'!$A$10:$AN$73,HC121)</f>
        <v>0.9308379806</v>
      </c>
      <c r="HD127" s="339">
        <f>vlookup(HD$64,'3a. TBond Main'!$A$10:$AN$73,HD121)</f>
        <v>0.9253586752</v>
      </c>
      <c r="HE127" s="339">
        <f>vlookup(HE$64,'3a. TBond Main'!$A$10:$AN$73,HE121)</f>
        <v>0.9550458495</v>
      </c>
      <c r="HF127" s="339">
        <f>vlookup(HF$64,'3a. TBond Main'!$A$10:$AN$73,HF121)</f>
        <v>0.9786799163</v>
      </c>
      <c r="HG127" s="339">
        <f>vlookup(HG$64,'3a. TBond Main'!$A$10:$AN$73,HG121)</f>
        <v>0.9455701197</v>
      </c>
      <c r="HH127" s="339">
        <f>vlookup(HH$64,'3a. TBond Main'!$A$10:$AN$73,HH121)</f>
        <v>0.9938143485</v>
      </c>
      <c r="HI127" s="339">
        <f>vlookup(HI$64,'3a. TBond Main'!$A$10:$AN$73,HI121)</f>
        <v>1.341193957</v>
      </c>
      <c r="HJ127" s="339">
        <f>vlookup(HJ$64,'3a. TBond Main'!$A$10:$AN$73,HJ121)</f>
        <v>0.9907786652</v>
      </c>
      <c r="HK127" s="339">
        <f>vlookup(HK$64,'3a. TBond Main'!$A$10:$AN$73,HK121)</f>
        <v>1.081694748</v>
      </c>
      <c r="HL127" s="339">
        <f>vlookup(HL$64,'3a. TBond Main'!$A$10:$AN$73,HL121)</f>
        <v>0.7965393232</v>
      </c>
      <c r="HM127" s="339">
        <f>vlookup(HM$64,'3a. TBond Main'!$A$10:$AN$73,HM121)</f>
        <v>0.8333812012</v>
      </c>
      <c r="HN127" s="339">
        <f>vlookup(HN$64,'3a. TBond Main'!$A$10:$AN$73,HN121)</f>
        <v>0.9471105478</v>
      </c>
      <c r="HO127" s="339">
        <f>vlookup(HO$64,'3a. TBond Main'!$A$10:$AN$73,HO121)</f>
        <v>0.9782199856</v>
      </c>
      <c r="HP127" s="339">
        <f>vlookup(HP$64,'3a. TBond Main'!$A$10:$AN$73,HP121)</f>
        <v>1.129138168</v>
      </c>
      <c r="HQ127" s="339">
        <f>vlookup(HQ$64,'3a. TBond Main'!$A$10:$AN$73,HQ121)</f>
        <v>1.085372722</v>
      </c>
      <c r="HR127" s="339">
        <f>vlookup(HR$64,'3a. TBond Main'!$A$10:$AN$73,HR121)</f>
        <v>1.612896012</v>
      </c>
      <c r="HS127" s="339">
        <f>vlookup(HS$64,'3a. TBond Main'!$A$10:$AN$73,HS121)</f>
        <v>0.9418031623</v>
      </c>
      <c r="HT127" s="339">
        <f>vlookup(HT$64,'3a. TBond Main'!$A$10:$AN$73,HT121)</f>
        <v>0.9200759301</v>
      </c>
      <c r="HU127" s="339">
        <f>vlookup(HU$64,'3a. TBond Main'!$A$10:$AN$73,HU121)</f>
        <v>1.462936677</v>
      </c>
      <c r="HV127" s="339">
        <f>vlookup(HV$64,'3a. TBond Main'!$A$10:$AN$73,HV121)</f>
        <v>0.9265393921</v>
      </c>
      <c r="HW127" s="339">
        <f>vlookup(HW$64,'3a. TBond Main'!$A$10:$AN$73,HW121)</f>
        <v>0.7557054488</v>
      </c>
      <c r="HX127" s="339">
        <f>vlookup(HX$64,'3a. TBond Main'!$A$10:$AN$73,HX121)</f>
        <v>0.9071292407</v>
      </c>
      <c r="HY127" s="339">
        <f>vlookup(HY$64,'3a. TBond Main'!$A$10:$AN$73,HY121)</f>
        <v>0.9471105478</v>
      </c>
      <c r="HZ127" s="339">
        <f>vlookup(HZ$64,'3a. TBond Main'!$A$10:$AN$73,HZ121)</f>
        <v>1.131493269</v>
      </c>
      <c r="IA127" s="339">
        <f>vlookup(IA$64,'3a. TBond Main'!$A$10:$AN$73,IA121)</f>
        <v>0.9808251546</v>
      </c>
      <c r="IB127" s="339">
        <f>vlookup(IB$64,'3a. TBond Main'!$A$10:$AN$73,IB121)</f>
        <v>0.9333975246</v>
      </c>
      <c r="IC127" s="339">
        <f>vlookup(IC$64,'3a. TBond Main'!$A$10:$AN$73,IC121)</f>
        <v>0.7335369625</v>
      </c>
      <c r="ID127" s="339">
        <f>vlookup(ID$64,'3a. TBond Main'!$A$10:$AN$73,ID121)</f>
        <v>0.9612325092</v>
      </c>
      <c r="IE127" s="339">
        <f>vlookup(IE$64,'3a. TBond Main'!$A$10:$AN$73,IE121)</f>
        <v>1.118428811</v>
      </c>
      <c r="IF127" s="339">
        <f>vlookup(IF$64,'3a. TBond Main'!$A$10:$AN$73,IF121)</f>
        <v>1.122008269</v>
      </c>
      <c r="IG127" s="339">
        <f>vlookup(IG$64,'3a. TBond Main'!$A$10:$AN$73,IG121)</f>
        <v>0.9243364864</v>
      </c>
      <c r="IH127" s="339">
        <f>vlookup(IH$64,'3a. TBond Main'!$A$10:$AN$73,IH121)</f>
        <v>0.8371672037</v>
      </c>
      <c r="II127" s="339">
        <f>vlookup(II$64,'3a. TBond Main'!$A$10:$AN$73,II121)</f>
        <v>0.8371672037</v>
      </c>
      <c r="IJ127" s="339">
        <f>vlookup(IJ$64,'3a. TBond Main'!$A$10:$AN$73,IJ121)</f>
        <v>0.6642607624</v>
      </c>
      <c r="IK127" s="339">
        <f>vlookup(IK$64,'3a. TBond Main'!$A$10:$AN$73,IK121)</f>
        <v>0.9575719251</v>
      </c>
      <c r="IL127" s="339">
        <f>vlookup(IL$64,'3a. TBond Main'!$A$10:$AN$73,IL121)</f>
        <v>0.9268203803</v>
      </c>
      <c r="IM127" s="339">
        <f>vlookup(IM$64,'3a. TBond Main'!$A$10:$AN$73,IM121)</f>
        <v>0.6792571718</v>
      </c>
      <c r="IN127" s="339">
        <f>vlookup(IN$64,'3a. TBond Main'!$A$10:$AN$73,IN121)</f>
        <v>0.8945418496</v>
      </c>
      <c r="IO127" s="339">
        <f>vlookup(IO$64,'3a. TBond Main'!$A$10:$AN$73,IO121)</f>
        <v>1.27258735</v>
      </c>
      <c r="IP127" s="339">
        <f>vlookup(IP$64,'3a. TBond Main'!$A$10:$AN$73,IP121)</f>
        <v>1.151828198</v>
      </c>
      <c r="IQ127" s="339">
        <f>vlookup(IQ$64,'3a. TBond Main'!$A$10:$AN$73,IQ121)</f>
        <v>0.9439950129</v>
      </c>
      <c r="IR127" s="339">
        <f>vlookup(IR$64,'3a. TBond Main'!$A$10:$AN$73,IR121)</f>
        <v>1.151828198</v>
      </c>
      <c r="IS127" s="339">
        <f>vlookup(IS$64,'3a. TBond Main'!$A$10:$AN$73,IS121)</f>
        <v>0.8208033988</v>
      </c>
      <c r="IT127" s="339">
        <f>vlookup(IT$64,'3a. TBond Main'!$A$10:$AN$73,IT121)</f>
        <v>1.151828198</v>
      </c>
      <c r="IU127" s="339">
        <f>vlookup(IU$64,'3a. TBond Main'!$A$10:$AN$73,IU121)</f>
        <v>0.8208033988</v>
      </c>
      <c r="IV127" s="339">
        <f>vlookup(IV$64,'3a. TBond Main'!$A$10:$AN$73,IV121)</f>
        <v>1.012161856</v>
      </c>
      <c r="IW127" s="339">
        <f>vlookup(IW$64,'3a. TBond Main'!$A$10:$AN$73,IW121)</f>
        <v>0.9309722092</v>
      </c>
      <c r="IX127" s="339">
        <f>vlookup(IX$64,'3a. TBond Main'!$A$10:$AN$73,IX121)</f>
        <v>1.008306871</v>
      </c>
      <c r="IY127" s="339">
        <f>vlookup(IY$64,'3a. TBond Main'!$A$10:$AN$73,IY121)</f>
        <v>0.8911947506</v>
      </c>
      <c r="IZ127" s="339">
        <f>vlookup(IZ$64,'3a. TBond Main'!$A$10:$AN$73,IZ121)</f>
        <v>1.188784428</v>
      </c>
      <c r="JA127" s="339">
        <f>vlookup(JA$64,'3a. TBond Main'!$A$10:$AN$73,JA121)</f>
        <v>0.8061754121</v>
      </c>
      <c r="JB127" s="339">
        <f>vlookup(JB$64,'3a. TBond Main'!$A$10:$AN$73,JB121)</f>
        <v>0.8061754121</v>
      </c>
      <c r="JC127" s="339">
        <f>vlookup(JC$64,'3a. TBond Main'!$A$10:$AN$73,JC121)</f>
        <v>0.8682762562</v>
      </c>
      <c r="JD127" s="339"/>
      <c r="JE127" s="339">
        <f>vlookup(JE$64,'3a. TBond Main'!$A$10:$AN$73,JE121)</f>
        <v>0.9964972026</v>
      </c>
      <c r="JF127" s="339">
        <f>vlookup(JF$64,'3a. TBond Main'!$A$10:$AN$73,JF121)</f>
        <v>1.097902542</v>
      </c>
      <c r="JG127" s="339">
        <f>vlookup(JG$64,'3a. TBond Main'!$A$10:$AN$73,JG121)</f>
        <v>1.035112536</v>
      </c>
      <c r="JH127" s="339">
        <f>vlookup(JH$64,'3a. TBond Main'!$A$10:$AN$73,JH121)</f>
        <v>1.014865657</v>
      </c>
      <c r="JI127" s="339">
        <f>vlookup(JI$64,'3a. TBond Main'!$A$10:$AN$73,JI121)</f>
        <v>0.9880843994</v>
      </c>
      <c r="JJ127" s="339">
        <f>vlookup(JJ$64,'3a. TBond Main'!$A$10:$AN$73,JJ121)</f>
        <v>0.9311871013</v>
      </c>
      <c r="JK127" s="339">
        <f>vlookup(JK$64,'3a. TBond Main'!$A$10:$AN$73,JK121)</f>
        <v>0.9805464638</v>
      </c>
      <c r="JL127" s="339">
        <f>vlookup(JL$64,'3a. TBond Main'!$A$10:$AN$73,JL121)</f>
        <v>1.077664744</v>
      </c>
      <c r="JM127" s="339">
        <f>vlookup(JM$64,'3a. TBond Main'!$A$10:$AN$73,JM121)</f>
        <v>0.9361082693</v>
      </c>
      <c r="JN127" s="339">
        <f>vlookup(JN$64,'3a. TBond Main'!$A$10:$AN$73,JN121)</f>
        <v>1.421633208</v>
      </c>
      <c r="JO127" s="339">
        <f>vlookup(JO$64,'3a. TBond Main'!$A$10:$AN$73,JO121)</f>
        <v>1.08112596</v>
      </c>
      <c r="JP127" s="339">
        <f>vlookup(JP$64,'3a. TBond Main'!$A$10:$AN$73,JP121)</f>
        <v>0.9308379806</v>
      </c>
      <c r="JQ127" s="339">
        <f>vlookup(JQ$64,'3a. TBond Main'!$A$10:$AN$73,JQ121)</f>
        <v>0.9253586752</v>
      </c>
      <c r="JR127" s="339">
        <f>vlookup(JR$64,'3a. TBond Main'!$A$10:$AN$73,JR121)</f>
        <v>0.9550458495</v>
      </c>
      <c r="JS127" s="339">
        <f>vlookup(JS$64,'3a. TBond Main'!$A$10:$AN$73,JS121)</f>
        <v>0.9786799163</v>
      </c>
      <c r="JT127" s="339">
        <f>vlookup(JT$64,'3a. TBond Main'!$A$10:$AN$73,JT121)</f>
        <v>0.9455701197</v>
      </c>
      <c r="JU127" s="339">
        <f>vlookup(JU$64,'3a. TBond Main'!$A$10:$AN$73,JU121)</f>
        <v>0.9938143485</v>
      </c>
      <c r="JV127" s="339">
        <f>vlookup(JV$64,'3a. TBond Main'!$A$10:$AN$73,JV121)</f>
        <v>1.341193957</v>
      </c>
      <c r="JW127" s="339">
        <f>vlookup(JW$64,'3a. TBond Main'!$A$10:$AN$73,JW121)</f>
        <v>0.9907786652</v>
      </c>
      <c r="JX127" s="339">
        <f>vlookup(JX$64,'3a. TBond Main'!$A$10:$AN$73,JX121)</f>
        <v>1.081694748</v>
      </c>
      <c r="JY127" s="339">
        <f>vlookup(JY$64,'3a. TBond Main'!$A$10:$AN$73,JY121)</f>
        <v>0.7965393232</v>
      </c>
      <c r="JZ127" s="339">
        <f>vlookup(JZ$64,'3a. TBond Main'!$A$10:$AN$73,JZ121)</f>
        <v>0.8333812012</v>
      </c>
      <c r="KA127" s="339">
        <f>vlookup(KA$64,'3a. TBond Main'!$A$10:$AN$73,KA121)</f>
        <v>0.9471105478</v>
      </c>
      <c r="KB127" s="339">
        <f>vlookup(KB$64,'3a. TBond Main'!$A$10:$AN$73,KB121)</f>
        <v>0.9782199856</v>
      </c>
      <c r="KC127" s="339">
        <f>vlookup(KC$64,'3a. TBond Main'!$A$10:$AN$73,KC121)</f>
        <v>1.129138168</v>
      </c>
      <c r="KD127" s="339">
        <f>vlookup(KD$64,'3a. TBond Main'!$A$10:$AN$73,KD121)</f>
        <v>1.085372722</v>
      </c>
      <c r="KE127" s="339">
        <f>vlookup(KE$64,'3a. TBond Main'!$A$10:$AN$73,KE121)</f>
        <v>1.612896012</v>
      </c>
      <c r="KF127" s="339">
        <f>vlookup(KF$64,'3a. TBond Main'!$A$10:$AN$73,KF121)</f>
        <v>0.9418031623</v>
      </c>
      <c r="KG127" s="339">
        <f>vlookup(KG$64,'3a. TBond Main'!$A$10:$AN$73,KG121)</f>
        <v>0.9200759301</v>
      </c>
      <c r="KH127" s="339">
        <f>vlookup(KH$64,'3a. TBond Main'!$A$10:$AN$73,KH121)</f>
        <v>1.462936677</v>
      </c>
      <c r="KI127" s="339">
        <f>vlookup(KI$64,'3a. TBond Main'!$A$10:$AN$73,KI121)</f>
        <v>0.9265393921</v>
      </c>
      <c r="KJ127" s="339">
        <f>vlookup(KJ$64,'3a. TBond Main'!$A$10:$AN$73,KJ121)</f>
        <v>0.7557054488</v>
      </c>
      <c r="KK127" s="339">
        <f>vlookup(KK$64,'3a. TBond Main'!$A$10:$AN$73,KK121)</f>
        <v>0.9071292407</v>
      </c>
      <c r="KL127" s="339">
        <f>vlookup(KL$64,'3a. TBond Main'!$A$10:$AN$73,KL121)</f>
        <v>0.9471105478</v>
      </c>
      <c r="KM127" s="339">
        <f>vlookup(KM$64,'3a. TBond Main'!$A$10:$AN$73,KM121)</f>
        <v>1.131493269</v>
      </c>
      <c r="KN127" s="339">
        <f>vlookup(KN$64,'3a. TBond Main'!$A$10:$AN$73,KN121)</f>
        <v>0.9808251546</v>
      </c>
      <c r="KO127" s="339">
        <f>vlookup(KO$64,'3a. TBond Main'!$A$10:$AN$73,KO121)</f>
        <v>0.9333975246</v>
      </c>
      <c r="KP127" s="339">
        <f>vlookup(KP$64,'3a. TBond Main'!$A$10:$AN$73,KP121)</f>
        <v>0.7335369625</v>
      </c>
      <c r="KQ127" s="339">
        <f>vlookup(KQ$64,'3a. TBond Main'!$A$10:$AN$73,KQ121)</f>
        <v>0.9612325092</v>
      </c>
      <c r="KR127" s="339">
        <f>vlookup(KR$64,'3a. TBond Main'!$A$10:$AN$73,KR121)</f>
        <v>1.118428811</v>
      </c>
      <c r="KS127" s="339">
        <f>vlookup(KS$64,'3a. TBond Main'!$A$10:$AN$73,KS121)</f>
        <v>1.122008269</v>
      </c>
      <c r="KT127" s="339">
        <f>vlookup(KT$64,'3a. TBond Main'!$A$10:$AN$73,KT121)</f>
        <v>0.9243364864</v>
      </c>
      <c r="KU127" s="339">
        <f>vlookup(KU$64,'3a. TBond Main'!$A$10:$AN$73,KU121)</f>
        <v>0.8371672037</v>
      </c>
      <c r="KV127" s="339">
        <f>vlookup(KV$64,'3a. TBond Main'!$A$10:$AN$73,KV121)</f>
        <v>0.8371672037</v>
      </c>
      <c r="KW127" s="339">
        <f>vlookup(KW$64,'3a. TBond Main'!$A$10:$AN$73,KW121)</f>
        <v>0.6642607624</v>
      </c>
      <c r="KX127" s="339">
        <f>vlookup(KX$64,'3a. TBond Main'!$A$10:$AN$73,KX121)</f>
        <v>0.9575719251</v>
      </c>
      <c r="KY127" s="339">
        <f>vlookup(KY$64,'3a. TBond Main'!$A$10:$AN$73,KY121)</f>
        <v>0.9268203803</v>
      </c>
      <c r="KZ127" s="339">
        <f>vlookup(KZ$64,'3a. TBond Main'!$A$10:$AN$73,KZ121)</f>
        <v>0.6792571718</v>
      </c>
      <c r="LA127" s="339">
        <f>vlookup(LA$64,'3a. TBond Main'!$A$10:$AN$73,LA121)</f>
        <v>0.8945418496</v>
      </c>
      <c r="LB127" s="339">
        <f>vlookup(LB$64,'3a. TBond Main'!$A$10:$AN$73,LB121)</f>
        <v>1.27258735</v>
      </c>
      <c r="LC127" s="339">
        <f>vlookup(LC$64,'3a. TBond Main'!$A$10:$AN$73,LC121)</f>
        <v>1.151828198</v>
      </c>
      <c r="LD127" s="339">
        <f>vlookup(LD$64,'3a. TBond Main'!$A$10:$AN$73,LD121)</f>
        <v>0.9439950129</v>
      </c>
      <c r="LE127" s="339">
        <f>vlookup(LE$64,'3a. TBond Main'!$A$10:$AN$73,LE121)</f>
        <v>1.151828198</v>
      </c>
      <c r="LF127" s="339">
        <f>vlookup(LF$64,'3a. TBond Main'!$A$10:$AN$73,LF121)</f>
        <v>0.8208033988</v>
      </c>
      <c r="LG127" s="339">
        <f>vlookup(LG$64,'3a. TBond Main'!$A$10:$AN$73,LG121)</f>
        <v>1.151828198</v>
      </c>
      <c r="LH127" s="339">
        <f>vlookup(LH$64,'3a. TBond Main'!$A$10:$AN$73,LH121)</f>
        <v>0.8208033988</v>
      </c>
      <c r="LI127" s="339">
        <f>vlookup(LI$64,'3a. TBond Main'!$A$10:$AN$73,LI121)</f>
        <v>1.012161856</v>
      </c>
      <c r="LJ127" s="339">
        <f>vlookup(LJ$64,'3a. TBond Main'!$A$10:$AN$73,LJ121)</f>
        <v>0.9309722092</v>
      </c>
      <c r="LK127" s="339">
        <f>vlookup(LK$64,'3a. TBond Main'!$A$10:$AN$73,LK121)</f>
        <v>1.008306871</v>
      </c>
      <c r="LL127" s="339">
        <f>vlookup(LL$64,'3a. TBond Main'!$A$10:$AN$73,LL121)</f>
        <v>0.8911947506</v>
      </c>
      <c r="LM127" s="339">
        <f>vlookup(LM$64,'3a. TBond Main'!$A$10:$AN$73,LM121)</f>
        <v>1.188784428</v>
      </c>
      <c r="LN127" s="339">
        <f>vlookup(LN$64,'3a. TBond Main'!$A$10:$AN$73,LN121)</f>
        <v>0.8061754121</v>
      </c>
      <c r="LO127" s="339">
        <f>vlookup(LO$64,'3a. TBond Main'!$A$10:$AN$73,LO121)</f>
        <v>0.8061754121</v>
      </c>
      <c r="LP127" s="339">
        <f>vlookup(LP$64,'3a. TBond Main'!$A$10:$AN$73,LP121)</f>
        <v>0.8682762562</v>
      </c>
    </row>
    <row r="128">
      <c r="A128" s="331"/>
      <c r="B128" s="338"/>
      <c r="C128" s="338"/>
      <c r="D128" s="138" t="s">
        <v>314</v>
      </c>
      <c r="E128" s="343">
        <f t="shared" ref="E128:BP128" si="303">E127-1</f>
        <v>0</v>
      </c>
      <c r="F128" s="343">
        <f t="shared" si="303"/>
        <v>0</v>
      </c>
      <c r="G128" s="343">
        <f t="shared" si="303"/>
        <v>0</v>
      </c>
      <c r="H128" s="343">
        <f t="shared" si="303"/>
        <v>0</v>
      </c>
      <c r="I128" s="343">
        <f t="shared" si="303"/>
        <v>0</v>
      </c>
      <c r="J128" s="343">
        <f t="shared" si="303"/>
        <v>0</v>
      </c>
      <c r="K128" s="343">
        <f t="shared" si="303"/>
        <v>0</v>
      </c>
      <c r="L128" s="343">
        <f t="shared" si="303"/>
        <v>0</v>
      </c>
      <c r="M128" s="343">
        <f t="shared" si="303"/>
        <v>0</v>
      </c>
      <c r="N128" s="343">
        <f t="shared" si="303"/>
        <v>0</v>
      </c>
      <c r="O128" s="343">
        <f t="shared" si="303"/>
        <v>0</v>
      </c>
      <c r="P128" s="343">
        <f t="shared" si="303"/>
        <v>0</v>
      </c>
      <c r="Q128" s="343">
        <f t="shared" si="303"/>
        <v>0</v>
      </c>
      <c r="R128" s="343">
        <f t="shared" si="303"/>
        <v>0</v>
      </c>
      <c r="S128" s="343">
        <f t="shared" si="303"/>
        <v>0</v>
      </c>
      <c r="T128" s="343">
        <f t="shared" si="303"/>
        <v>0</v>
      </c>
      <c r="U128" s="343">
        <f t="shared" si="303"/>
        <v>0</v>
      </c>
      <c r="V128" s="343">
        <f t="shared" si="303"/>
        <v>0</v>
      </c>
      <c r="W128" s="343">
        <f t="shared" si="303"/>
        <v>0</v>
      </c>
      <c r="X128" s="343">
        <f t="shared" si="303"/>
        <v>0</v>
      </c>
      <c r="Y128" s="343">
        <f t="shared" si="303"/>
        <v>0</v>
      </c>
      <c r="Z128" s="343">
        <f t="shared" si="303"/>
        <v>0</v>
      </c>
      <c r="AA128" s="343">
        <f t="shared" si="303"/>
        <v>0</v>
      </c>
      <c r="AB128" s="343">
        <f t="shared" si="303"/>
        <v>0</v>
      </c>
      <c r="AC128" s="343">
        <f t="shared" si="303"/>
        <v>0</v>
      </c>
      <c r="AD128" s="343">
        <f t="shared" si="303"/>
        <v>0</v>
      </c>
      <c r="AE128" s="343">
        <f t="shared" si="303"/>
        <v>0</v>
      </c>
      <c r="AF128" s="343">
        <f t="shared" si="303"/>
        <v>0</v>
      </c>
      <c r="AG128" s="343">
        <f t="shared" si="303"/>
        <v>0</v>
      </c>
      <c r="AH128" s="343">
        <f t="shared" si="303"/>
        <v>0</v>
      </c>
      <c r="AI128" s="343">
        <f t="shared" si="303"/>
        <v>0</v>
      </c>
      <c r="AJ128" s="343">
        <f t="shared" si="303"/>
        <v>0</v>
      </c>
      <c r="AK128" s="343">
        <f t="shared" si="303"/>
        <v>0</v>
      </c>
      <c r="AL128" s="343">
        <f t="shared" si="303"/>
        <v>0</v>
      </c>
      <c r="AM128" s="343">
        <f t="shared" si="303"/>
        <v>0</v>
      </c>
      <c r="AN128" s="343">
        <f t="shared" si="303"/>
        <v>0</v>
      </c>
      <c r="AO128" s="343">
        <f t="shared" si="303"/>
        <v>0</v>
      </c>
      <c r="AP128" s="343">
        <f t="shared" si="303"/>
        <v>0</v>
      </c>
      <c r="AQ128" s="343">
        <f t="shared" si="303"/>
        <v>0</v>
      </c>
      <c r="AR128" s="343">
        <f t="shared" si="303"/>
        <v>0</v>
      </c>
      <c r="AS128" s="343">
        <f t="shared" si="303"/>
        <v>0</v>
      </c>
      <c r="AT128" s="343">
        <f t="shared" si="303"/>
        <v>0</v>
      </c>
      <c r="AU128" s="343">
        <f t="shared" si="303"/>
        <v>0</v>
      </c>
      <c r="AV128" s="343">
        <f t="shared" si="303"/>
        <v>0</v>
      </c>
      <c r="AW128" s="343">
        <f t="shared" si="303"/>
        <v>0</v>
      </c>
      <c r="AX128" s="343">
        <f t="shared" si="303"/>
        <v>0</v>
      </c>
      <c r="AY128" s="343">
        <f t="shared" si="303"/>
        <v>0</v>
      </c>
      <c r="AZ128" s="343">
        <f t="shared" si="303"/>
        <v>0</v>
      </c>
      <c r="BA128" s="343">
        <f t="shared" si="303"/>
        <v>0</v>
      </c>
      <c r="BB128" s="343">
        <f t="shared" si="303"/>
        <v>0</v>
      </c>
      <c r="BC128" s="343">
        <f t="shared" si="303"/>
        <v>0</v>
      </c>
      <c r="BD128" s="343">
        <f t="shared" si="303"/>
        <v>0</v>
      </c>
      <c r="BE128" s="343">
        <f t="shared" si="303"/>
        <v>0</v>
      </c>
      <c r="BF128" s="343">
        <f t="shared" si="303"/>
        <v>0</v>
      </c>
      <c r="BG128" s="343">
        <f t="shared" si="303"/>
        <v>0</v>
      </c>
      <c r="BH128" s="343">
        <f t="shared" si="303"/>
        <v>0</v>
      </c>
      <c r="BI128" s="343">
        <f t="shared" si="303"/>
        <v>0</v>
      </c>
      <c r="BJ128" s="343">
        <f t="shared" si="303"/>
        <v>0</v>
      </c>
      <c r="BK128" s="343">
        <f t="shared" si="303"/>
        <v>0</v>
      </c>
      <c r="BL128" s="343">
        <f t="shared" si="303"/>
        <v>0</v>
      </c>
      <c r="BM128" s="343">
        <f t="shared" si="303"/>
        <v>0</v>
      </c>
      <c r="BN128" s="343">
        <f t="shared" si="303"/>
        <v>0</v>
      </c>
      <c r="BO128" s="343">
        <f t="shared" si="303"/>
        <v>0</v>
      </c>
      <c r="BP128" s="343">
        <f t="shared" si="303"/>
        <v>0</v>
      </c>
      <c r="BQ128" s="343"/>
      <c r="BR128" s="343">
        <f t="shared" ref="BR128:EC128" si="304">BR127-1</f>
        <v>-0.003502797364</v>
      </c>
      <c r="BS128" s="343">
        <f t="shared" si="304"/>
        <v>0.09790254192</v>
      </c>
      <c r="BT128" s="343">
        <f t="shared" si="304"/>
        <v>0.03511253638</v>
      </c>
      <c r="BU128" s="343">
        <f t="shared" si="304"/>
        <v>0.01486565722</v>
      </c>
      <c r="BV128" s="343">
        <f t="shared" si="304"/>
        <v>-0.01191560065</v>
      </c>
      <c r="BW128" s="343">
        <f t="shared" si="304"/>
        <v>-0.06881289867</v>
      </c>
      <c r="BX128" s="343">
        <f t="shared" si="304"/>
        <v>-0.01945353618</v>
      </c>
      <c r="BY128" s="343">
        <f t="shared" si="304"/>
        <v>0.0776647441</v>
      </c>
      <c r="BZ128" s="343">
        <f t="shared" si="304"/>
        <v>-0.06389173074</v>
      </c>
      <c r="CA128" s="343">
        <f t="shared" si="304"/>
        <v>0.4216332077</v>
      </c>
      <c r="CB128" s="343">
        <f t="shared" si="304"/>
        <v>0.08112596014</v>
      </c>
      <c r="CC128" s="343">
        <f t="shared" si="304"/>
        <v>-0.06916201945</v>
      </c>
      <c r="CD128" s="343">
        <f t="shared" si="304"/>
        <v>-0.0746413248</v>
      </c>
      <c r="CE128" s="343">
        <f t="shared" si="304"/>
        <v>-0.04495415048</v>
      </c>
      <c r="CF128" s="343">
        <f t="shared" si="304"/>
        <v>-0.02132008374</v>
      </c>
      <c r="CG128" s="343">
        <f t="shared" si="304"/>
        <v>-0.05442988027</v>
      </c>
      <c r="CH128" s="343">
        <f t="shared" si="304"/>
        <v>-0.006185651504</v>
      </c>
      <c r="CI128" s="343">
        <f t="shared" si="304"/>
        <v>0.341193957</v>
      </c>
      <c r="CJ128" s="343">
        <f t="shared" si="304"/>
        <v>-0.009221334818</v>
      </c>
      <c r="CK128" s="343">
        <f t="shared" si="304"/>
        <v>0.08169474829</v>
      </c>
      <c r="CL128" s="343">
        <f t="shared" si="304"/>
        <v>-0.2034606768</v>
      </c>
      <c r="CM128" s="343">
        <f t="shared" si="304"/>
        <v>-0.1666187988</v>
      </c>
      <c r="CN128" s="343">
        <f t="shared" si="304"/>
        <v>-0.05288945217</v>
      </c>
      <c r="CO128" s="343">
        <f t="shared" si="304"/>
        <v>-0.02178001437</v>
      </c>
      <c r="CP128" s="343">
        <f t="shared" si="304"/>
        <v>0.1291381682</v>
      </c>
      <c r="CQ128" s="343">
        <f t="shared" si="304"/>
        <v>0.08537272193</v>
      </c>
      <c r="CR128" s="343">
        <f t="shared" si="304"/>
        <v>0.6128960123</v>
      </c>
      <c r="CS128" s="343">
        <f t="shared" si="304"/>
        <v>-0.05819683768</v>
      </c>
      <c r="CT128" s="343">
        <f t="shared" si="304"/>
        <v>-0.0799240699</v>
      </c>
      <c r="CU128" s="343">
        <f t="shared" si="304"/>
        <v>0.4629366774</v>
      </c>
      <c r="CV128" s="343">
        <f t="shared" si="304"/>
        <v>-0.07346060789</v>
      </c>
      <c r="CW128" s="343">
        <f t="shared" si="304"/>
        <v>-0.2442945512</v>
      </c>
      <c r="CX128" s="343">
        <f t="shared" si="304"/>
        <v>-0.09287075933</v>
      </c>
      <c r="CY128" s="343">
        <f t="shared" si="304"/>
        <v>-0.05288945217</v>
      </c>
      <c r="CZ128" s="343">
        <f t="shared" si="304"/>
        <v>0.1314932689</v>
      </c>
      <c r="DA128" s="343">
        <f t="shared" si="304"/>
        <v>-0.01917484535</v>
      </c>
      <c r="DB128" s="343">
        <f t="shared" si="304"/>
        <v>-0.06660247543</v>
      </c>
      <c r="DC128" s="343">
        <f t="shared" si="304"/>
        <v>-0.2664630375</v>
      </c>
      <c r="DD128" s="343">
        <f t="shared" si="304"/>
        <v>-0.03876749084</v>
      </c>
      <c r="DE128" s="343">
        <f t="shared" si="304"/>
        <v>0.1184288111</v>
      </c>
      <c r="DF128" s="343">
        <f t="shared" si="304"/>
        <v>0.1220082692</v>
      </c>
      <c r="DG128" s="343">
        <f t="shared" si="304"/>
        <v>-0.07566351362</v>
      </c>
      <c r="DH128" s="343">
        <f t="shared" si="304"/>
        <v>-0.1628327963</v>
      </c>
      <c r="DI128" s="343">
        <f t="shared" si="304"/>
        <v>-0.1628327963</v>
      </c>
      <c r="DJ128" s="343">
        <f t="shared" si="304"/>
        <v>-0.3357392376</v>
      </c>
      <c r="DK128" s="343">
        <f t="shared" si="304"/>
        <v>-0.04242807491</v>
      </c>
      <c r="DL128" s="343">
        <f t="shared" si="304"/>
        <v>-0.07317961969</v>
      </c>
      <c r="DM128" s="343">
        <f t="shared" si="304"/>
        <v>-0.3207428282</v>
      </c>
      <c r="DN128" s="343">
        <f t="shared" si="304"/>
        <v>-0.1054581504</v>
      </c>
      <c r="DO128" s="343">
        <f t="shared" si="304"/>
        <v>0.2725873503</v>
      </c>
      <c r="DP128" s="343">
        <f t="shared" si="304"/>
        <v>0.1518281978</v>
      </c>
      <c r="DQ128" s="343">
        <f t="shared" si="304"/>
        <v>-0.05600498715</v>
      </c>
      <c r="DR128" s="343">
        <f t="shared" si="304"/>
        <v>0.1518281978</v>
      </c>
      <c r="DS128" s="343">
        <f t="shared" si="304"/>
        <v>-0.1791966012</v>
      </c>
      <c r="DT128" s="343">
        <f t="shared" si="304"/>
        <v>0.1518281978</v>
      </c>
      <c r="DU128" s="343">
        <f t="shared" si="304"/>
        <v>-0.1791966012</v>
      </c>
      <c r="DV128" s="343">
        <f t="shared" si="304"/>
        <v>0.01216185609</v>
      </c>
      <c r="DW128" s="343">
        <f t="shared" si="304"/>
        <v>-0.06902779084</v>
      </c>
      <c r="DX128" s="343">
        <f t="shared" si="304"/>
        <v>0.008306871166</v>
      </c>
      <c r="DY128" s="343">
        <f t="shared" si="304"/>
        <v>-0.1088052494</v>
      </c>
      <c r="DZ128" s="343">
        <f t="shared" si="304"/>
        <v>0.1887844282</v>
      </c>
      <c r="EA128" s="343">
        <f t="shared" si="304"/>
        <v>-0.1938245879</v>
      </c>
      <c r="EB128" s="343">
        <f t="shared" si="304"/>
        <v>-0.1938245879</v>
      </c>
      <c r="EC128" s="343">
        <f t="shared" si="304"/>
        <v>-0.1317237438</v>
      </c>
      <c r="EE128" s="343">
        <f t="shared" ref="EE128:GP128" si="305">EE127-1</f>
        <v>-0.003502797364</v>
      </c>
      <c r="EF128" s="343">
        <f t="shared" si="305"/>
        <v>0.09790254192</v>
      </c>
      <c r="EG128" s="343">
        <f t="shared" si="305"/>
        <v>0.03511253638</v>
      </c>
      <c r="EH128" s="343">
        <f t="shared" si="305"/>
        <v>0.01486565722</v>
      </c>
      <c r="EI128" s="343">
        <f t="shared" si="305"/>
        <v>-0.01191560065</v>
      </c>
      <c r="EJ128" s="343">
        <f t="shared" si="305"/>
        <v>-0.06881289867</v>
      </c>
      <c r="EK128" s="343">
        <f t="shared" si="305"/>
        <v>-0.01945353618</v>
      </c>
      <c r="EL128" s="343">
        <f t="shared" si="305"/>
        <v>0.0776647441</v>
      </c>
      <c r="EM128" s="343">
        <f t="shared" si="305"/>
        <v>-0.06389173074</v>
      </c>
      <c r="EN128" s="343">
        <f t="shared" si="305"/>
        <v>0.4216332077</v>
      </c>
      <c r="EO128" s="343">
        <f t="shared" si="305"/>
        <v>0.08112596014</v>
      </c>
      <c r="EP128" s="343">
        <f t="shared" si="305"/>
        <v>-0.06916201945</v>
      </c>
      <c r="EQ128" s="343">
        <f t="shared" si="305"/>
        <v>-0.0746413248</v>
      </c>
      <c r="ER128" s="343">
        <f t="shared" si="305"/>
        <v>-0.04495415048</v>
      </c>
      <c r="ES128" s="343">
        <f t="shared" si="305"/>
        <v>-0.02132008374</v>
      </c>
      <c r="ET128" s="343">
        <f t="shared" si="305"/>
        <v>-0.05442988027</v>
      </c>
      <c r="EU128" s="343">
        <f t="shared" si="305"/>
        <v>-0.006185651504</v>
      </c>
      <c r="EV128" s="343">
        <f t="shared" si="305"/>
        <v>0.341193957</v>
      </c>
      <c r="EW128" s="343">
        <f t="shared" si="305"/>
        <v>-0.009221334818</v>
      </c>
      <c r="EX128" s="343">
        <f t="shared" si="305"/>
        <v>0.08169474829</v>
      </c>
      <c r="EY128" s="343">
        <f t="shared" si="305"/>
        <v>-0.2034606768</v>
      </c>
      <c r="EZ128" s="343">
        <f t="shared" si="305"/>
        <v>-0.1666187988</v>
      </c>
      <c r="FA128" s="343">
        <f t="shared" si="305"/>
        <v>-0.05288945217</v>
      </c>
      <c r="FB128" s="343">
        <f t="shared" si="305"/>
        <v>-0.02178001437</v>
      </c>
      <c r="FC128" s="343">
        <f t="shared" si="305"/>
        <v>0.1291381682</v>
      </c>
      <c r="FD128" s="343">
        <f t="shared" si="305"/>
        <v>0.08537272193</v>
      </c>
      <c r="FE128" s="343">
        <f t="shared" si="305"/>
        <v>0.6128960123</v>
      </c>
      <c r="FF128" s="343">
        <f t="shared" si="305"/>
        <v>-0.05819683768</v>
      </c>
      <c r="FG128" s="343">
        <f t="shared" si="305"/>
        <v>-0.0799240699</v>
      </c>
      <c r="FH128" s="343">
        <f t="shared" si="305"/>
        <v>0.4629366774</v>
      </c>
      <c r="FI128" s="343">
        <f t="shared" si="305"/>
        <v>-0.07346060789</v>
      </c>
      <c r="FJ128" s="343">
        <f t="shared" si="305"/>
        <v>-0.2442945512</v>
      </c>
      <c r="FK128" s="343">
        <f t="shared" si="305"/>
        <v>-0.09287075933</v>
      </c>
      <c r="FL128" s="343">
        <f t="shared" si="305"/>
        <v>-0.05288945217</v>
      </c>
      <c r="FM128" s="343">
        <f t="shared" si="305"/>
        <v>0.1314932689</v>
      </c>
      <c r="FN128" s="343">
        <f t="shared" si="305"/>
        <v>-0.01917484535</v>
      </c>
      <c r="FO128" s="343">
        <f t="shared" si="305"/>
        <v>-0.06660247543</v>
      </c>
      <c r="FP128" s="343">
        <f t="shared" si="305"/>
        <v>-0.2664630375</v>
      </c>
      <c r="FQ128" s="343">
        <f t="shared" si="305"/>
        <v>-0.03876749084</v>
      </c>
      <c r="FR128" s="343">
        <f t="shared" si="305"/>
        <v>0.1184288111</v>
      </c>
      <c r="FS128" s="343">
        <f t="shared" si="305"/>
        <v>0.1220082692</v>
      </c>
      <c r="FT128" s="343">
        <f t="shared" si="305"/>
        <v>-0.07566351362</v>
      </c>
      <c r="FU128" s="343">
        <f t="shared" si="305"/>
        <v>-0.1628327963</v>
      </c>
      <c r="FV128" s="343">
        <f t="shared" si="305"/>
        <v>-0.1628327963</v>
      </c>
      <c r="FW128" s="343">
        <f t="shared" si="305"/>
        <v>-0.3357392376</v>
      </c>
      <c r="FX128" s="343">
        <f t="shared" si="305"/>
        <v>-0.04242807491</v>
      </c>
      <c r="FY128" s="343">
        <f t="shared" si="305"/>
        <v>-0.07317961969</v>
      </c>
      <c r="FZ128" s="343">
        <f t="shared" si="305"/>
        <v>-0.3207428282</v>
      </c>
      <c r="GA128" s="343">
        <f t="shared" si="305"/>
        <v>-0.1054581504</v>
      </c>
      <c r="GB128" s="343">
        <f t="shared" si="305"/>
        <v>0.2725873503</v>
      </c>
      <c r="GC128" s="343">
        <f t="shared" si="305"/>
        <v>0.1518281978</v>
      </c>
      <c r="GD128" s="343">
        <f t="shared" si="305"/>
        <v>-0.05600498715</v>
      </c>
      <c r="GE128" s="343">
        <f t="shared" si="305"/>
        <v>0.1518281978</v>
      </c>
      <c r="GF128" s="343">
        <f t="shared" si="305"/>
        <v>-0.1791966012</v>
      </c>
      <c r="GG128" s="343">
        <f t="shared" si="305"/>
        <v>0.1518281978</v>
      </c>
      <c r="GH128" s="343">
        <f t="shared" si="305"/>
        <v>-0.1791966012</v>
      </c>
      <c r="GI128" s="343">
        <f t="shared" si="305"/>
        <v>0.01216185609</v>
      </c>
      <c r="GJ128" s="343">
        <f t="shared" si="305"/>
        <v>-0.06902779084</v>
      </c>
      <c r="GK128" s="343">
        <f t="shared" si="305"/>
        <v>0.008306871166</v>
      </c>
      <c r="GL128" s="343">
        <f t="shared" si="305"/>
        <v>-0.1088052494</v>
      </c>
      <c r="GM128" s="343">
        <f t="shared" si="305"/>
        <v>0.1887844282</v>
      </c>
      <c r="GN128" s="343">
        <f t="shared" si="305"/>
        <v>-0.1938245879</v>
      </c>
      <c r="GO128" s="343">
        <f t="shared" si="305"/>
        <v>-0.1938245879</v>
      </c>
      <c r="GP128" s="343">
        <f t="shared" si="305"/>
        <v>-0.1317237438</v>
      </c>
      <c r="GQ128" s="343"/>
      <c r="GR128" s="343">
        <f t="shared" ref="GR128:JC128" si="306">GR127-1</f>
        <v>-0.003502797364</v>
      </c>
      <c r="GS128" s="343">
        <f t="shared" si="306"/>
        <v>0.09790254192</v>
      </c>
      <c r="GT128" s="343">
        <f t="shared" si="306"/>
        <v>0.03511253638</v>
      </c>
      <c r="GU128" s="343">
        <f t="shared" si="306"/>
        <v>0.01486565722</v>
      </c>
      <c r="GV128" s="343">
        <f t="shared" si="306"/>
        <v>-0.01191560065</v>
      </c>
      <c r="GW128" s="343">
        <f t="shared" si="306"/>
        <v>-0.06881289867</v>
      </c>
      <c r="GX128" s="343">
        <f t="shared" si="306"/>
        <v>-0.01945353618</v>
      </c>
      <c r="GY128" s="343">
        <f t="shared" si="306"/>
        <v>0.0776647441</v>
      </c>
      <c r="GZ128" s="343">
        <f t="shared" si="306"/>
        <v>-0.06389173074</v>
      </c>
      <c r="HA128" s="343">
        <f t="shared" si="306"/>
        <v>0.4216332077</v>
      </c>
      <c r="HB128" s="343">
        <f t="shared" si="306"/>
        <v>0.08112596014</v>
      </c>
      <c r="HC128" s="343">
        <f t="shared" si="306"/>
        <v>-0.06916201945</v>
      </c>
      <c r="HD128" s="343">
        <f t="shared" si="306"/>
        <v>-0.0746413248</v>
      </c>
      <c r="HE128" s="343">
        <f t="shared" si="306"/>
        <v>-0.04495415048</v>
      </c>
      <c r="HF128" s="343">
        <f t="shared" si="306"/>
        <v>-0.02132008374</v>
      </c>
      <c r="HG128" s="343">
        <f t="shared" si="306"/>
        <v>-0.05442988027</v>
      </c>
      <c r="HH128" s="343">
        <f t="shared" si="306"/>
        <v>-0.006185651504</v>
      </c>
      <c r="HI128" s="343">
        <f t="shared" si="306"/>
        <v>0.341193957</v>
      </c>
      <c r="HJ128" s="343">
        <f t="shared" si="306"/>
        <v>-0.009221334818</v>
      </c>
      <c r="HK128" s="343">
        <f t="shared" si="306"/>
        <v>0.08169474829</v>
      </c>
      <c r="HL128" s="343">
        <f t="shared" si="306"/>
        <v>-0.2034606768</v>
      </c>
      <c r="HM128" s="343">
        <f t="shared" si="306"/>
        <v>-0.1666187988</v>
      </c>
      <c r="HN128" s="343">
        <f t="shared" si="306"/>
        <v>-0.05288945217</v>
      </c>
      <c r="HO128" s="343">
        <f t="shared" si="306"/>
        <v>-0.02178001437</v>
      </c>
      <c r="HP128" s="343">
        <f t="shared" si="306"/>
        <v>0.1291381682</v>
      </c>
      <c r="HQ128" s="343">
        <f t="shared" si="306"/>
        <v>0.08537272193</v>
      </c>
      <c r="HR128" s="343">
        <f t="shared" si="306"/>
        <v>0.6128960123</v>
      </c>
      <c r="HS128" s="343">
        <f t="shared" si="306"/>
        <v>-0.05819683768</v>
      </c>
      <c r="HT128" s="343">
        <f t="shared" si="306"/>
        <v>-0.0799240699</v>
      </c>
      <c r="HU128" s="343">
        <f t="shared" si="306"/>
        <v>0.4629366774</v>
      </c>
      <c r="HV128" s="343">
        <f t="shared" si="306"/>
        <v>-0.07346060789</v>
      </c>
      <c r="HW128" s="343">
        <f t="shared" si="306"/>
        <v>-0.2442945512</v>
      </c>
      <c r="HX128" s="343">
        <f t="shared" si="306"/>
        <v>-0.09287075933</v>
      </c>
      <c r="HY128" s="343">
        <f t="shared" si="306"/>
        <v>-0.05288945217</v>
      </c>
      <c r="HZ128" s="343">
        <f t="shared" si="306"/>
        <v>0.1314932689</v>
      </c>
      <c r="IA128" s="343">
        <f t="shared" si="306"/>
        <v>-0.01917484535</v>
      </c>
      <c r="IB128" s="343">
        <f t="shared" si="306"/>
        <v>-0.06660247543</v>
      </c>
      <c r="IC128" s="343">
        <f t="shared" si="306"/>
        <v>-0.2664630375</v>
      </c>
      <c r="ID128" s="343">
        <f t="shared" si="306"/>
        <v>-0.03876749084</v>
      </c>
      <c r="IE128" s="343">
        <f t="shared" si="306"/>
        <v>0.1184288111</v>
      </c>
      <c r="IF128" s="343">
        <f t="shared" si="306"/>
        <v>0.1220082692</v>
      </c>
      <c r="IG128" s="343">
        <f t="shared" si="306"/>
        <v>-0.07566351362</v>
      </c>
      <c r="IH128" s="343">
        <f t="shared" si="306"/>
        <v>-0.1628327963</v>
      </c>
      <c r="II128" s="343">
        <f t="shared" si="306"/>
        <v>-0.1628327963</v>
      </c>
      <c r="IJ128" s="343">
        <f t="shared" si="306"/>
        <v>-0.3357392376</v>
      </c>
      <c r="IK128" s="343">
        <f t="shared" si="306"/>
        <v>-0.04242807491</v>
      </c>
      <c r="IL128" s="343">
        <f t="shared" si="306"/>
        <v>-0.07317961969</v>
      </c>
      <c r="IM128" s="343">
        <f t="shared" si="306"/>
        <v>-0.3207428282</v>
      </c>
      <c r="IN128" s="343">
        <f t="shared" si="306"/>
        <v>-0.1054581504</v>
      </c>
      <c r="IO128" s="343">
        <f t="shared" si="306"/>
        <v>0.2725873503</v>
      </c>
      <c r="IP128" s="343">
        <f t="shared" si="306"/>
        <v>0.1518281978</v>
      </c>
      <c r="IQ128" s="343">
        <f t="shared" si="306"/>
        <v>-0.05600498715</v>
      </c>
      <c r="IR128" s="343">
        <f t="shared" si="306"/>
        <v>0.1518281978</v>
      </c>
      <c r="IS128" s="343">
        <f t="shared" si="306"/>
        <v>-0.1791966012</v>
      </c>
      <c r="IT128" s="343">
        <f t="shared" si="306"/>
        <v>0.1518281978</v>
      </c>
      <c r="IU128" s="343">
        <f t="shared" si="306"/>
        <v>-0.1791966012</v>
      </c>
      <c r="IV128" s="343">
        <f t="shared" si="306"/>
        <v>0.01216185609</v>
      </c>
      <c r="IW128" s="343">
        <f t="shared" si="306"/>
        <v>-0.06902779084</v>
      </c>
      <c r="IX128" s="343">
        <f t="shared" si="306"/>
        <v>0.008306871166</v>
      </c>
      <c r="IY128" s="343">
        <f t="shared" si="306"/>
        <v>-0.1088052494</v>
      </c>
      <c r="IZ128" s="343">
        <f t="shared" si="306"/>
        <v>0.1887844282</v>
      </c>
      <c r="JA128" s="343">
        <f t="shared" si="306"/>
        <v>-0.1938245879</v>
      </c>
      <c r="JB128" s="343">
        <f t="shared" si="306"/>
        <v>-0.1938245879</v>
      </c>
      <c r="JC128" s="343">
        <f t="shared" si="306"/>
        <v>-0.1317237438</v>
      </c>
      <c r="JD128" s="343"/>
      <c r="JE128" s="343">
        <f t="shared" ref="JE128:LP128" si="307">JE127-1</f>
        <v>-0.003502797364</v>
      </c>
      <c r="JF128" s="343">
        <f t="shared" si="307"/>
        <v>0.09790254192</v>
      </c>
      <c r="JG128" s="343">
        <f t="shared" si="307"/>
        <v>0.03511253638</v>
      </c>
      <c r="JH128" s="343">
        <f t="shared" si="307"/>
        <v>0.01486565722</v>
      </c>
      <c r="JI128" s="343">
        <f t="shared" si="307"/>
        <v>-0.01191560065</v>
      </c>
      <c r="JJ128" s="343">
        <f t="shared" si="307"/>
        <v>-0.06881289867</v>
      </c>
      <c r="JK128" s="343">
        <f t="shared" si="307"/>
        <v>-0.01945353618</v>
      </c>
      <c r="JL128" s="343">
        <f t="shared" si="307"/>
        <v>0.0776647441</v>
      </c>
      <c r="JM128" s="343">
        <f t="shared" si="307"/>
        <v>-0.06389173074</v>
      </c>
      <c r="JN128" s="343">
        <f t="shared" si="307"/>
        <v>0.4216332077</v>
      </c>
      <c r="JO128" s="343">
        <f t="shared" si="307"/>
        <v>0.08112596014</v>
      </c>
      <c r="JP128" s="343">
        <f t="shared" si="307"/>
        <v>-0.06916201945</v>
      </c>
      <c r="JQ128" s="343">
        <f t="shared" si="307"/>
        <v>-0.0746413248</v>
      </c>
      <c r="JR128" s="343">
        <f t="shared" si="307"/>
        <v>-0.04495415048</v>
      </c>
      <c r="JS128" s="343">
        <f t="shared" si="307"/>
        <v>-0.02132008374</v>
      </c>
      <c r="JT128" s="343">
        <f t="shared" si="307"/>
        <v>-0.05442988027</v>
      </c>
      <c r="JU128" s="343">
        <f t="shared" si="307"/>
        <v>-0.006185651504</v>
      </c>
      <c r="JV128" s="343">
        <f t="shared" si="307"/>
        <v>0.341193957</v>
      </c>
      <c r="JW128" s="343">
        <f t="shared" si="307"/>
        <v>-0.009221334818</v>
      </c>
      <c r="JX128" s="343">
        <f t="shared" si="307"/>
        <v>0.08169474829</v>
      </c>
      <c r="JY128" s="343">
        <f t="shared" si="307"/>
        <v>-0.2034606768</v>
      </c>
      <c r="JZ128" s="343">
        <f t="shared" si="307"/>
        <v>-0.1666187988</v>
      </c>
      <c r="KA128" s="343">
        <f t="shared" si="307"/>
        <v>-0.05288945217</v>
      </c>
      <c r="KB128" s="343">
        <f t="shared" si="307"/>
        <v>-0.02178001437</v>
      </c>
      <c r="KC128" s="343">
        <f t="shared" si="307"/>
        <v>0.1291381682</v>
      </c>
      <c r="KD128" s="343">
        <f t="shared" si="307"/>
        <v>0.08537272193</v>
      </c>
      <c r="KE128" s="343">
        <f t="shared" si="307"/>
        <v>0.6128960123</v>
      </c>
      <c r="KF128" s="343">
        <f t="shared" si="307"/>
        <v>-0.05819683768</v>
      </c>
      <c r="KG128" s="343">
        <f t="shared" si="307"/>
        <v>-0.0799240699</v>
      </c>
      <c r="KH128" s="343">
        <f t="shared" si="307"/>
        <v>0.4629366774</v>
      </c>
      <c r="KI128" s="343">
        <f t="shared" si="307"/>
        <v>-0.07346060789</v>
      </c>
      <c r="KJ128" s="343">
        <f t="shared" si="307"/>
        <v>-0.2442945512</v>
      </c>
      <c r="KK128" s="343">
        <f t="shared" si="307"/>
        <v>-0.09287075933</v>
      </c>
      <c r="KL128" s="343">
        <f t="shared" si="307"/>
        <v>-0.05288945217</v>
      </c>
      <c r="KM128" s="343">
        <f t="shared" si="307"/>
        <v>0.1314932689</v>
      </c>
      <c r="KN128" s="343">
        <f t="shared" si="307"/>
        <v>-0.01917484535</v>
      </c>
      <c r="KO128" s="343">
        <f t="shared" si="307"/>
        <v>-0.06660247543</v>
      </c>
      <c r="KP128" s="343">
        <f t="shared" si="307"/>
        <v>-0.2664630375</v>
      </c>
      <c r="KQ128" s="343">
        <f t="shared" si="307"/>
        <v>-0.03876749084</v>
      </c>
      <c r="KR128" s="343">
        <f t="shared" si="307"/>
        <v>0.1184288111</v>
      </c>
      <c r="KS128" s="343">
        <f t="shared" si="307"/>
        <v>0.1220082692</v>
      </c>
      <c r="KT128" s="343">
        <f t="shared" si="307"/>
        <v>-0.07566351362</v>
      </c>
      <c r="KU128" s="343">
        <f t="shared" si="307"/>
        <v>-0.1628327963</v>
      </c>
      <c r="KV128" s="343">
        <f t="shared" si="307"/>
        <v>-0.1628327963</v>
      </c>
      <c r="KW128" s="343">
        <f t="shared" si="307"/>
        <v>-0.3357392376</v>
      </c>
      <c r="KX128" s="343">
        <f t="shared" si="307"/>
        <v>-0.04242807491</v>
      </c>
      <c r="KY128" s="343">
        <f t="shared" si="307"/>
        <v>-0.07317961969</v>
      </c>
      <c r="KZ128" s="343">
        <f t="shared" si="307"/>
        <v>-0.3207428282</v>
      </c>
      <c r="LA128" s="343">
        <f t="shared" si="307"/>
        <v>-0.1054581504</v>
      </c>
      <c r="LB128" s="343">
        <f t="shared" si="307"/>
        <v>0.2725873503</v>
      </c>
      <c r="LC128" s="343">
        <f t="shared" si="307"/>
        <v>0.1518281978</v>
      </c>
      <c r="LD128" s="343">
        <f t="shared" si="307"/>
        <v>-0.05600498715</v>
      </c>
      <c r="LE128" s="343">
        <f t="shared" si="307"/>
        <v>0.1518281978</v>
      </c>
      <c r="LF128" s="343">
        <f t="shared" si="307"/>
        <v>-0.1791966012</v>
      </c>
      <c r="LG128" s="343">
        <f t="shared" si="307"/>
        <v>0.1518281978</v>
      </c>
      <c r="LH128" s="343">
        <f t="shared" si="307"/>
        <v>-0.1791966012</v>
      </c>
      <c r="LI128" s="343">
        <f t="shared" si="307"/>
        <v>0.01216185609</v>
      </c>
      <c r="LJ128" s="343">
        <f t="shared" si="307"/>
        <v>-0.06902779084</v>
      </c>
      <c r="LK128" s="343">
        <f t="shared" si="307"/>
        <v>0.008306871166</v>
      </c>
      <c r="LL128" s="343">
        <f t="shared" si="307"/>
        <v>-0.1088052494</v>
      </c>
      <c r="LM128" s="343">
        <f t="shared" si="307"/>
        <v>0.1887844282</v>
      </c>
      <c r="LN128" s="343">
        <f t="shared" si="307"/>
        <v>-0.1938245879</v>
      </c>
      <c r="LO128" s="343">
        <f t="shared" si="307"/>
        <v>-0.1938245879</v>
      </c>
      <c r="LP128" s="343">
        <f t="shared" si="307"/>
        <v>-0.1317237438</v>
      </c>
    </row>
    <row r="129">
      <c r="A129" s="331"/>
      <c r="B129" s="338"/>
      <c r="C129" s="338">
        <f>sum(E129:BO129)*100</f>
        <v>8150361.69</v>
      </c>
      <c r="D129" s="347" t="s">
        <v>315</v>
      </c>
      <c r="E129" s="339">
        <f>vlookup(E$64,'3a. TBond Main'!$A$10:$AN$73,9)</f>
        <v>1217.0841</v>
      </c>
      <c r="F129" s="339">
        <f>vlookup(F$64,'3a. TBond Main'!$A$10:$AN$73,9)</f>
        <v>905.9448</v>
      </c>
      <c r="G129" s="339">
        <f>vlookup(G$64,'3a. TBond Main'!$A$10:$AN$73,9)</f>
        <v>1200</v>
      </c>
      <c r="H129" s="339">
        <f>vlookup(H$64,'3a. TBond Main'!$A$10:$AN$73,9)</f>
        <v>1295.5228</v>
      </c>
      <c r="I129" s="339">
        <f>vlookup(I$64,'3a. TBond Main'!$A$10:$AN$73,9)</f>
        <v>1070</v>
      </c>
      <c r="J129" s="339">
        <f>vlookup(J$64,'3a. TBond Main'!$A$10:$AN$73,9)</f>
        <v>1035.65</v>
      </c>
      <c r="K129" s="339">
        <f>vlookup(K$64,'3a. TBond Main'!$A$10:$AN$73,9)</f>
        <v>1284.1877</v>
      </c>
      <c r="L129" s="339">
        <f>vlookup(L$64,'3a. TBond Main'!$A$10:$AN$73,9)</f>
        <v>872.3236</v>
      </c>
      <c r="M129" s="339">
        <f>vlookup(M$64,'3a. TBond Main'!$A$10:$AN$73,9)</f>
        <v>998.8132</v>
      </c>
      <c r="N129" s="339">
        <f>vlookup(N$64,'3a. TBond Main'!$A$10:$AN$73,9)</f>
        <v>2232.2157</v>
      </c>
      <c r="O129" s="339">
        <f>vlookup(O$64,'3a. TBond Main'!$A$10:$AN$73,9)</f>
        <v>1805.9329</v>
      </c>
      <c r="P129" s="339">
        <f>vlookup(P$64,'3a. TBond Main'!$A$10:$AN$73,9)</f>
        <v>919.6882</v>
      </c>
      <c r="Q129" s="339">
        <f>vlookup(Q$64,'3a. TBond Main'!$A$10:$AN$73,9)</f>
        <v>1024.348</v>
      </c>
      <c r="R129" s="339">
        <f>vlookup(R$64,'3a. TBond Main'!$A$10:$AN$73,9)</f>
        <v>1818.6019</v>
      </c>
      <c r="S129" s="339">
        <f>vlookup(S$64,'3a. TBond Main'!$A$10:$AN$73,9)</f>
        <v>2080.3199</v>
      </c>
      <c r="T129" s="339">
        <f>vlookup(T$64,'3a. TBond Main'!$A$10:$AN$73,9)</f>
        <v>2175.1594</v>
      </c>
      <c r="U129" s="339">
        <f>vlookup(U$64,'3a. TBond Main'!$A$10:$AN$73,9)</f>
        <v>1955.9652</v>
      </c>
      <c r="V129" s="339">
        <f>vlookup(V$64,'3a. TBond Main'!$A$10:$AN$73,9)</f>
        <v>1840.2825</v>
      </c>
      <c r="W129" s="339">
        <f>vlookup(W$64,'3a. TBond Main'!$A$10:$AN$73,9)</f>
        <v>1688.7871</v>
      </c>
      <c r="X129" s="339">
        <f>vlookup(X$64,'3a. TBond Main'!$A$10:$AN$73,9)</f>
        <v>1624.4103</v>
      </c>
      <c r="Y129" s="339">
        <f>vlookup(Y$64,'3a. TBond Main'!$A$10:$AN$73,9)</f>
        <v>1340.4344</v>
      </c>
      <c r="Z129" s="339">
        <f>vlookup(Z$64,'3a. TBond Main'!$A$10:$AN$73,9)</f>
        <v>8.3525</v>
      </c>
      <c r="AA129" s="339">
        <f>vlookup(AA$64,'3a. TBond Main'!$A$10:$AN$73,9)</f>
        <v>1750.6923</v>
      </c>
      <c r="AB129" s="339">
        <f>vlookup(AB$64,'3a. TBond Main'!$A$10:$AN$73,9)</f>
        <v>1599.0769</v>
      </c>
      <c r="AC129" s="339">
        <f>vlookup(AC$64,'3a. TBond Main'!$A$10:$AN$73,9)</f>
        <v>1838.7961</v>
      </c>
      <c r="AD129" s="339">
        <f>vlookup(AD$64,'3a. TBond Main'!$A$10:$AN$73,9)</f>
        <v>1848.5111</v>
      </c>
      <c r="AE129" s="339">
        <f>vlookup(AE$64,'3a. TBond Main'!$A$10:$AN$73,9)</f>
        <v>2407.3029</v>
      </c>
      <c r="AF129" s="339">
        <f>vlookup(AF$64,'3a. TBond Main'!$A$10:$AN$73,9)</f>
        <v>1129.9823</v>
      </c>
      <c r="AG129" s="339">
        <f>vlookup(AG$64,'3a. TBond Main'!$A$10:$AN$73,9)</f>
        <v>1262.37</v>
      </c>
      <c r="AH129" s="339">
        <f>vlookup(AH$64,'3a. TBond Main'!$A$10:$AN$73,9)</f>
        <v>91.4222</v>
      </c>
      <c r="AI129" s="339">
        <f>vlookup(AI$64,'3a. TBond Main'!$A$10:$AN$73,9)</f>
        <v>1866.8677</v>
      </c>
      <c r="AJ129" s="339">
        <f>vlookup(AJ$64,'3a. TBond Main'!$A$10:$AN$73,9)</f>
        <v>420</v>
      </c>
      <c r="AK129" s="339">
        <f>vlookup(AK$64,'3a. TBond Main'!$A$10:$AN$73,9)</f>
        <v>2710.1763</v>
      </c>
      <c r="AL129" s="339">
        <f>vlookup(AL$64,'3a. TBond Main'!$A$10:$AN$73,9)</f>
        <v>50</v>
      </c>
      <c r="AM129" s="339">
        <f>vlookup(AM$64,'3a. TBond Main'!$A$10:$AN$73,9)</f>
        <v>1277.5657</v>
      </c>
      <c r="AN129" s="339">
        <f>vlookup(AN$64,'3a. TBond Main'!$A$10:$AN$73,9)</f>
        <v>2371.1524</v>
      </c>
      <c r="AO129" s="339">
        <f>vlookup(AO$64,'3a. TBond Main'!$A$10:$AN$73,9)</f>
        <v>1581.6725</v>
      </c>
      <c r="AP129" s="339">
        <f>vlookup(AP$64,'3a. TBond Main'!$A$10:$AN$73,9)</f>
        <v>1030.15</v>
      </c>
      <c r="AQ129" s="339">
        <f>vlookup(AQ$64,'3a. TBond Main'!$A$10:$AN$73,9)</f>
        <v>1555</v>
      </c>
      <c r="AR129" s="339">
        <f>vlookup(AR$64,'3a. TBond Main'!$A$10:$AN$73,9)</f>
        <v>1676.2078</v>
      </c>
      <c r="AS129" s="339">
        <f>vlookup(AS$64,'3a. TBond Main'!$A$10:$AN$73,9)</f>
        <v>1911.342</v>
      </c>
      <c r="AT129" s="339">
        <f>vlookup(AT$64,'3a. TBond Main'!$A$10:$AN$73,9)</f>
        <v>2830.6843</v>
      </c>
      <c r="AU129" s="339">
        <f>vlookup(AU$64,'3a. TBond Main'!$A$10:$AN$73,9)</f>
        <v>1148.0431</v>
      </c>
      <c r="AV129" s="339">
        <f>vlookup(AV$64,'3a. TBond Main'!$A$10:$AN$73,9)</f>
        <v>1097.8534</v>
      </c>
      <c r="AW129" s="339">
        <f>vlookup(AW$64,'3a. TBond Main'!$A$10:$AN$73,9)</f>
        <v>480</v>
      </c>
      <c r="AX129" s="339">
        <f>vlookup(AX$64,'3a. TBond Main'!$A$10:$AN$73,9)</f>
        <v>1647.02</v>
      </c>
      <c r="AY129" s="339">
        <f>vlookup(AY$64,'3a. TBond Main'!$A$10:$AN$73,9)</f>
        <v>2232.55</v>
      </c>
      <c r="AZ129" s="339">
        <f>vlookup(AZ$64,'3a. TBond Main'!$A$10:$AN$73,9)</f>
        <v>720</v>
      </c>
      <c r="BA129" s="339">
        <f>vlookup(BA$64,'3a. TBond Main'!$A$10:$AN$73,9)</f>
        <v>977.9952</v>
      </c>
      <c r="BB129" s="339">
        <f>vlookup(BB$64,'3a. TBond Main'!$A$10:$AN$73,9)</f>
        <v>2425.9666</v>
      </c>
      <c r="BC129" s="339">
        <f>vlookup(BC$64,'3a. TBond Main'!$A$10:$AN$73,9)</f>
        <v>1082.9285</v>
      </c>
      <c r="BD129" s="339">
        <f>vlookup(BD$64,'3a. TBond Main'!$A$10:$AN$73,9)</f>
        <v>2389</v>
      </c>
      <c r="BE129" s="339">
        <f>vlookup(BE$64,'3a. TBond Main'!$A$10:$AN$73,9)</f>
        <v>1014.559</v>
      </c>
      <c r="BF129" s="339">
        <f>vlookup(BF$64,'3a. TBond Main'!$A$10:$AN$73,9)</f>
        <v>235.1176</v>
      </c>
      <c r="BG129" s="339">
        <f>vlookup(BG$64,'3a. TBond Main'!$A$10:$AN$73,9)</f>
        <v>200.0884</v>
      </c>
      <c r="BH129" s="339">
        <f>vlookup(BH$64,'3a. TBond Main'!$A$10:$AN$73,9)</f>
        <v>778.5898</v>
      </c>
      <c r="BI129" s="339">
        <f>vlookup(BI$64,'3a. TBond Main'!$A$10:$AN$73,9)</f>
        <v>450</v>
      </c>
      <c r="BJ129" s="339">
        <f>vlookup(BJ$64,'3a. TBond Main'!$A$10:$AN$73,9)</f>
        <v>1245.65</v>
      </c>
      <c r="BK129" s="339">
        <f>vlookup(BK$64,'3a. TBond Main'!$A$10:$AN$73,9)</f>
        <v>250</v>
      </c>
      <c r="BL129" s="339">
        <f>vlookup(BL$64,'3a. TBond Main'!$A$10:$AN$73,9)</f>
        <v>298.85</v>
      </c>
      <c r="BM129" s="339">
        <f>vlookup(BM$64,'3a. TBond Main'!$A$10:$AN$73,9)</f>
        <v>338.0925</v>
      </c>
      <c r="BN129" s="339">
        <f>vlookup(BN$64,'3a. TBond Main'!$A$10:$AN$73,9)</f>
        <v>109.6985</v>
      </c>
      <c r="BO129" s="339">
        <f>vlookup(BO$64,'3a. TBond Main'!$A$10:$AN$73,9)</f>
        <v>778.6176</v>
      </c>
      <c r="BP129" s="339">
        <f>vlookup(BP$64,'3a. TBond Main'!$A$10:$AN$73,9)</f>
        <v>100.58</v>
      </c>
      <c r="BQ129" s="339"/>
      <c r="BR129" s="339">
        <f t="shared" ref="BR129:EC129" si="308">E131</f>
        <v>1217.0841</v>
      </c>
      <c r="BS129" s="339">
        <f t="shared" si="308"/>
        <v>905.9448</v>
      </c>
      <c r="BT129" s="339">
        <f t="shared" si="308"/>
        <v>1200</v>
      </c>
      <c r="BU129" s="339">
        <f t="shared" si="308"/>
        <v>1295.5228</v>
      </c>
      <c r="BV129" s="339">
        <f t="shared" si="308"/>
        <v>1070</v>
      </c>
      <c r="BW129" s="339">
        <f t="shared" si="308"/>
        <v>1035.65</v>
      </c>
      <c r="BX129" s="339">
        <f t="shared" si="308"/>
        <v>1284.1877</v>
      </c>
      <c r="BY129" s="339">
        <f t="shared" si="308"/>
        <v>872.3236</v>
      </c>
      <c r="BZ129" s="339">
        <f t="shared" si="308"/>
        <v>998.8132</v>
      </c>
      <c r="CA129" s="339">
        <f t="shared" si="308"/>
        <v>2232.2157</v>
      </c>
      <c r="CB129" s="339">
        <f t="shared" si="308"/>
        <v>1805.9329</v>
      </c>
      <c r="CC129" s="339">
        <f t="shared" si="308"/>
        <v>919.6882</v>
      </c>
      <c r="CD129" s="339">
        <f t="shared" si="308"/>
        <v>1024.348</v>
      </c>
      <c r="CE129" s="339">
        <f t="shared" si="308"/>
        <v>1818.6019</v>
      </c>
      <c r="CF129" s="339">
        <f t="shared" si="308"/>
        <v>2080.3199</v>
      </c>
      <c r="CG129" s="339">
        <f t="shared" si="308"/>
        <v>2175.1594</v>
      </c>
      <c r="CH129" s="339">
        <f t="shared" si="308"/>
        <v>1955.9652</v>
      </c>
      <c r="CI129" s="339">
        <f t="shared" si="308"/>
        <v>1840.2825</v>
      </c>
      <c r="CJ129" s="339">
        <f t="shared" si="308"/>
        <v>1688.7871</v>
      </c>
      <c r="CK129" s="339">
        <f t="shared" si="308"/>
        <v>1624.4103</v>
      </c>
      <c r="CL129" s="339">
        <f t="shared" si="308"/>
        <v>1340.4344</v>
      </c>
      <c r="CM129" s="339">
        <f t="shared" si="308"/>
        <v>8.3525</v>
      </c>
      <c r="CN129" s="339">
        <f t="shared" si="308"/>
        <v>1750.6923</v>
      </c>
      <c r="CO129" s="339">
        <f t="shared" si="308"/>
        <v>1599.0769</v>
      </c>
      <c r="CP129" s="339">
        <f t="shared" si="308"/>
        <v>1838.7961</v>
      </c>
      <c r="CQ129" s="339">
        <f t="shared" si="308"/>
        <v>1848.5111</v>
      </c>
      <c r="CR129" s="339">
        <f t="shared" si="308"/>
        <v>2407.3029</v>
      </c>
      <c r="CS129" s="339">
        <f t="shared" si="308"/>
        <v>1129.9823</v>
      </c>
      <c r="CT129" s="339">
        <f t="shared" si="308"/>
        <v>1262.37</v>
      </c>
      <c r="CU129" s="339">
        <f t="shared" si="308"/>
        <v>91.4222</v>
      </c>
      <c r="CV129" s="339">
        <f t="shared" si="308"/>
        <v>1866.8677</v>
      </c>
      <c r="CW129" s="339">
        <f t="shared" si="308"/>
        <v>420</v>
      </c>
      <c r="CX129" s="339">
        <f t="shared" si="308"/>
        <v>2710.1763</v>
      </c>
      <c r="CY129" s="339">
        <f t="shared" si="308"/>
        <v>50</v>
      </c>
      <c r="CZ129" s="339">
        <f t="shared" si="308"/>
        <v>1277.5657</v>
      </c>
      <c r="DA129" s="339">
        <f t="shared" si="308"/>
        <v>2371.1524</v>
      </c>
      <c r="DB129" s="339">
        <f t="shared" si="308"/>
        <v>1581.6725</v>
      </c>
      <c r="DC129" s="339">
        <f t="shared" si="308"/>
        <v>1030.15</v>
      </c>
      <c r="DD129" s="339">
        <f t="shared" si="308"/>
        <v>1555</v>
      </c>
      <c r="DE129" s="339">
        <f t="shared" si="308"/>
        <v>1676.2078</v>
      </c>
      <c r="DF129" s="339">
        <f t="shared" si="308"/>
        <v>1911.342</v>
      </c>
      <c r="DG129" s="339">
        <f t="shared" si="308"/>
        <v>2830.6843</v>
      </c>
      <c r="DH129" s="339">
        <f t="shared" si="308"/>
        <v>1148.0431</v>
      </c>
      <c r="DI129" s="339">
        <f t="shared" si="308"/>
        <v>1097.8534</v>
      </c>
      <c r="DJ129" s="339">
        <f t="shared" si="308"/>
        <v>480</v>
      </c>
      <c r="DK129" s="339">
        <f t="shared" si="308"/>
        <v>1647.02</v>
      </c>
      <c r="DL129" s="339">
        <f t="shared" si="308"/>
        <v>2232.55</v>
      </c>
      <c r="DM129" s="339">
        <f t="shared" si="308"/>
        <v>720</v>
      </c>
      <c r="DN129" s="339">
        <f t="shared" si="308"/>
        <v>977.9952</v>
      </c>
      <c r="DO129" s="339">
        <f t="shared" si="308"/>
        <v>2425.9666</v>
      </c>
      <c r="DP129" s="339">
        <f t="shared" si="308"/>
        <v>1082.9285</v>
      </c>
      <c r="DQ129" s="339">
        <f t="shared" si="308"/>
        <v>2389</v>
      </c>
      <c r="DR129" s="339">
        <f t="shared" si="308"/>
        <v>1014.559</v>
      </c>
      <c r="DS129" s="339">
        <f t="shared" si="308"/>
        <v>235.1176</v>
      </c>
      <c r="DT129" s="339">
        <f t="shared" si="308"/>
        <v>200.0884</v>
      </c>
      <c r="DU129" s="339">
        <f t="shared" si="308"/>
        <v>778.5898</v>
      </c>
      <c r="DV129" s="339">
        <f t="shared" si="308"/>
        <v>450</v>
      </c>
      <c r="DW129" s="339">
        <f t="shared" si="308"/>
        <v>1245.65</v>
      </c>
      <c r="DX129" s="339">
        <f t="shared" si="308"/>
        <v>250</v>
      </c>
      <c r="DY129" s="339">
        <f t="shared" si="308"/>
        <v>298.85</v>
      </c>
      <c r="DZ129" s="339">
        <f t="shared" si="308"/>
        <v>338.0925</v>
      </c>
      <c r="EA129" s="339">
        <f t="shared" si="308"/>
        <v>109.6985</v>
      </c>
      <c r="EB129" s="339">
        <f t="shared" si="308"/>
        <v>778.6176</v>
      </c>
      <c r="EC129" s="339">
        <f t="shared" si="308"/>
        <v>100.58</v>
      </c>
      <c r="EE129" s="339">
        <f t="shared" ref="EE129:GP129" si="309">BR131</f>
        <v>1212.820901</v>
      </c>
      <c r="EF129" s="339">
        <f t="shared" si="309"/>
        <v>994.6390988</v>
      </c>
      <c r="EG129" s="339">
        <f t="shared" si="309"/>
        <v>1242.135044</v>
      </c>
      <c r="EH129" s="339">
        <f t="shared" si="309"/>
        <v>1314.781598</v>
      </c>
      <c r="EI129" s="339">
        <f t="shared" si="309"/>
        <v>1057.250307</v>
      </c>
      <c r="EJ129" s="339">
        <f t="shared" si="309"/>
        <v>964.3839215</v>
      </c>
      <c r="EK129" s="339">
        <f t="shared" si="309"/>
        <v>1259.205708</v>
      </c>
      <c r="EL129" s="339">
        <f t="shared" si="309"/>
        <v>940.0723892</v>
      </c>
      <c r="EM129" s="339">
        <f t="shared" si="309"/>
        <v>934.997296</v>
      </c>
      <c r="EN129" s="339">
        <f t="shared" si="309"/>
        <v>3173.391966</v>
      </c>
      <c r="EO129" s="339">
        <f t="shared" si="309"/>
        <v>1952.44094</v>
      </c>
      <c r="EP129" s="339">
        <f t="shared" si="309"/>
        <v>856.0807068</v>
      </c>
      <c r="EQ129" s="339">
        <f t="shared" si="309"/>
        <v>947.8893082</v>
      </c>
      <c r="ER129" s="339">
        <f t="shared" si="309"/>
        <v>1736.848197</v>
      </c>
      <c r="ES129" s="339">
        <f t="shared" si="309"/>
        <v>2035.967306</v>
      </c>
      <c r="ET129" s="339">
        <f t="shared" si="309"/>
        <v>2056.765734</v>
      </c>
      <c r="EU129" s="339">
        <f t="shared" si="309"/>
        <v>1943.866281</v>
      </c>
      <c r="EV129" s="339">
        <f t="shared" si="309"/>
        <v>2468.175768</v>
      </c>
      <c r="EW129" s="339">
        <f t="shared" si="309"/>
        <v>1673.214229</v>
      </c>
      <c r="EX129" s="339">
        <f t="shared" si="309"/>
        <v>1757.116091</v>
      </c>
      <c r="EY129" s="339">
        <f t="shared" si="309"/>
        <v>1067.70871</v>
      </c>
      <c r="EZ129" s="339">
        <f t="shared" si="309"/>
        <v>6.960816483</v>
      </c>
      <c r="FA129" s="339">
        <f t="shared" si="309"/>
        <v>1658.099143</v>
      </c>
      <c r="FB129" s="339">
        <f t="shared" si="309"/>
        <v>1564.248982</v>
      </c>
      <c r="FC129" s="339">
        <f t="shared" si="309"/>
        <v>2076.25486</v>
      </c>
      <c r="FD129" s="339">
        <f t="shared" si="309"/>
        <v>2006.323524</v>
      </c>
      <c r="FE129" s="339">
        <f t="shared" si="309"/>
        <v>3882.729248</v>
      </c>
      <c r="FF129" s="339">
        <f t="shared" si="309"/>
        <v>1064.220904</v>
      </c>
      <c r="FG129" s="339">
        <f t="shared" si="309"/>
        <v>1161.476252</v>
      </c>
      <c r="FH129" s="339">
        <f t="shared" si="309"/>
        <v>133.7448895</v>
      </c>
      <c r="FI129" s="339">
        <f t="shared" si="309"/>
        <v>1729.726464</v>
      </c>
      <c r="FJ129" s="339">
        <f t="shared" si="309"/>
        <v>317.3962885</v>
      </c>
      <c r="FK129" s="339">
        <f t="shared" si="309"/>
        <v>2458.480169</v>
      </c>
      <c r="FL129" s="339">
        <f t="shared" si="309"/>
        <v>47.35552739</v>
      </c>
      <c r="FM129" s="339">
        <f t="shared" si="309"/>
        <v>1445.55699</v>
      </c>
      <c r="FN129" s="339">
        <f t="shared" si="309"/>
        <v>2325.685919</v>
      </c>
      <c r="FO129" s="339">
        <f t="shared" si="309"/>
        <v>1476.329196</v>
      </c>
      <c r="FP129" s="339">
        <f t="shared" si="309"/>
        <v>755.653102</v>
      </c>
      <c r="FQ129" s="339">
        <f t="shared" si="309"/>
        <v>1494.716552</v>
      </c>
      <c r="FR129" s="339">
        <f t="shared" si="309"/>
        <v>1874.719097</v>
      </c>
      <c r="FS129" s="339">
        <f t="shared" si="309"/>
        <v>2144.541529</v>
      </c>
      <c r="FT129" s="339">
        <f t="shared" si="309"/>
        <v>2616.50478</v>
      </c>
      <c r="FU129" s="339">
        <f t="shared" si="309"/>
        <v>961.1040317</v>
      </c>
      <c r="FV129" s="339">
        <f t="shared" si="309"/>
        <v>919.0868609</v>
      </c>
      <c r="FW129" s="339">
        <f t="shared" si="309"/>
        <v>318.845166</v>
      </c>
      <c r="FX129" s="339">
        <f t="shared" si="309"/>
        <v>1577.140112</v>
      </c>
      <c r="FY129" s="339">
        <f t="shared" si="309"/>
        <v>2069.17284</v>
      </c>
      <c r="FZ129" s="339">
        <f t="shared" si="309"/>
        <v>489.0651637</v>
      </c>
      <c r="GA129" s="339">
        <f t="shared" si="309"/>
        <v>874.8576351</v>
      </c>
      <c r="GB129" s="339">
        <f t="shared" si="309"/>
        <v>3087.254407</v>
      </c>
      <c r="GC129" s="339">
        <f t="shared" si="309"/>
        <v>1247.347583</v>
      </c>
      <c r="GD129" s="339">
        <f t="shared" si="309"/>
        <v>2255.204086</v>
      </c>
      <c r="GE129" s="339">
        <f t="shared" si="309"/>
        <v>1168.597665</v>
      </c>
      <c r="GF129" s="339">
        <f t="shared" si="309"/>
        <v>192.9853252</v>
      </c>
      <c r="GG129" s="339">
        <f t="shared" si="309"/>
        <v>230.4674612</v>
      </c>
      <c r="GH129" s="339">
        <f t="shared" si="309"/>
        <v>639.0691541</v>
      </c>
      <c r="GI129" s="339">
        <f t="shared" si="309"/>
        <v>455.4728352</v>
      </c>
      <c r="GJ129" s="339">
        <f t="shared" si="309"/>
        <v>1159.665532</v>
      </c>
      <c r="GK129" s="339">
        <f t="shared" si="309"/>
        <v>252.0767178</v>
      </c>
      <c r="GL129" s="339">
        <f t="shared" si="309"/>
        <v>266.3335512</v>
      </c>
      <c r="GM129" s="339">
        <f t="shared" si="309"/>
        <v>401.9190993</v>
      </c>
      <c r="GN129" s="339">
        <f t="shared" si="309"/>
        <v>88.43623344</v>
      </c>
      <c r="GO129" s="339">
        <f t="shared" si="309"/>
        <v>627.7023645</v>
      </c>
      <c r="GP129" s="339">
        <f t="shared" si="309"/>
        <v>87.33122585</v>
      </c>
      <c r="GQ129" s="339"/>
      <c r="GR129" s="339">
        <f t="shared" ref="GR129:JC129" si="310">EE131</f>
        <v>1208.572635</v>
      </c>
      <c r="GS129" s="339">
        <f t="shared" si="310"/>
        <v>1092.016795</v>
      </c>
      <c r="GT129" s="339">
        <f t="shared" si="310"/>
        <v>1285.749556</v>
      </c>
      <c r="GU129" s="339">
        <f t="shared" si="310"/>
        <v>1334.32669</v>
      </c>
      <c r="GV129" s="339">
        <f t="shared" si="310"/>
        <v>1044.652535</v>
      </c>
      <c r="GW129" s="339">
        <f t="shared" si="310"/>
        <v>898.0218684</v>
      </c>
      <c r="GX129" s="339">
        <f t="shared" si="310"/>
        <v>1234.709704</v>
      </c>
      <c r="GY129" s="339">
        <f t="shared" si="310"/>
        <v>1013.082871</v>
      </c>
      <c r="GZ129" s="339">
        <f t="shared" si="310"/>
        <v>875.2587005</v>
      </c>
      <c r="HA129" s="339">
        <f t="shared" si="310"/>
        <v>4511.3994</v>
      </c>
      <c r="HB129" s="339">
        <f t="shared" si="310"/>
        <v>2110.834586</v>
      </c>
      <c r="HC129" s="339">
        <f t="shared" si="310"/>
        <v>796.8724363</v>
      </c>
      <c r="HD129" s="339">
        <f t="shared" si="310"/>
        <v>877.1375945</v>
      </c>
      <c r="HE129" s="339">
        <f t="shared" si="310"/>
        <v>1658.769661</v>
      </c>
      <c r="HF129" s="339">
        <f t="shared" si="310"/>
        <v>1992.560312</v>
      </c>
      <c r="HG129" s="339">
        <f t="shared" si="310"/>
        <v>1944.816222</v>
      </c>
      <c r="HH129" s="339">
        <f t="shared" si="310"/>
        <v>1931.842202</v>
      </c>
      <c r="HI129" s="339">
        <f t="shared" si="310"/>
        <v>3310.302425</v>
      </c>
      <c r="HJ129" s="339">
        <f t="shared" si="310"/>
        <v>1657.78496</v>
      </c>
      <c r="HK129" s="339">
        <f t="shared" si="310"/>
        <v>1900.663247</v>
      </c>
      <c r="HL129" s="339">
        <f t="shared" si="310"/>
        <v>850.471973</v>
      </c>
      <c r="HM129" s="339">
        <f t="shared" si="310"/>
        <v>5.801013602</v>
      </c>
      <c r="HN129" s="339">
        <f t="shared" si="310"/>
        <v>1570.403188</v>
      </c>
      <c r="HO129" s="339">
        <f t="shared" si="310"/>
        <v>1530.179617</v>
      </c>
      <c r="HP129" s="339">
        <f t="shared" si="310"/>
        <v>2344.378609</v>
      </c>
      <c r="HQ129" s="339">
        <f t="shared" si="310"/>
        <v>2177.608824</v>
      </c>
      <c r="HR129" s="339">
        <f t="shared" si="310"/>
        <v>6262.438521</v>
      </c>
      <c r="HS129" s="339">
        <f t="shared" si="310"/>
        <v>1002.286612</v>
      </c>
      <c r="HT129" s="339">
        <f t="shared" si="310"/>
        <v>1068.646343</v>
      </c>
      <c r="HU129" s="339">
        <f t="shared" si="310"/>
        <v>195.6603043</v>
      </c>
      <c r="HV129" s="339">
        <f t="shared" si="310"/>
        <v>1602.659706</v>
      </c>
      <c r="HW129" s="339">
        <f t="shared" si="310"/>
        <v>239.8581046</v>
      </c>
      <c r="HX129" s="339">
        <f t="shared" si="310"/>
        <v>2230.159249</v>
      </c>
      <c r="HY129" s="339">
        <f t="shared" si="310"/>
        <v>44.85091949</v>
      </c>
      <c r="HZ129" s="339">
        <f t="shared" si="310"/>
        <v>1635.638004</v>
      </c>
      <c r="IA129" s="339">
        <f t="shared" si="310"/>
        <v>2281.091252</v>
      </c>
      <c r="IB129" s="339">
        <f t="shared" si="310"/>
        <v>1378.002017</v>
      </c>
      <c r="IC129" s="339">
        <f t="shared" si="310"/>
        <v>554.2994812</v>
      </c>
      <c r="ID129" s="339">
        <f t="shared" si="310"/>
        <v>1436.770142</v>
      </c>
      <c r="IE129" s="339">
        <f t="shared" si="310"/>
        <v>2096.739851</v>
      </c>
      <c r="IF129" s="339">
        <f t="shared" si="310"/>
        <v>2406.193329</v>
      </c>
      <c r="IG129" s="339">
        <f t="shared" si="310"/>
        <v>2418.530835</v>
      </c>
      <c r="IH129" s="339">
        <f t="shared" si="310"/>
        <v>804.6047746</v>
      </c>
      <c r="II129" s="339">
        <f t="shared" si="310"/>
        <v>769.4293773</v>
      </c>
      <c r="IJ129" s="339">
        <f t="shared" si="310"/>
        <v>211.796333</v>
      </c>
      <c r="IK129" s="339">
        <f t="shared" si="310"/>
        <v>1510.225093</v>
      </c>
      <c r="IL129" s="339">
        <f t="shared" si="310"/>
        <v>1917.751559</v>
      </c>
      <c r="IM129" s="339">
        <f t="shared" si="310"/>
        <v>332.2010199</v>
      </c>
      <c r="IN129" s="339">
        <f t="shared" si="310"/>
        <v>782.5967671</v>
      </c>
      <c r="IO129" s="339">
        <f t="shared" si="310"/>
        <v>3928.800906</v>
      </c>
      <c r="IP129" s="339">
        <f t="shared" si="310"/>
        <v>1436.730118</v>
      </c>
      <c r="IQ129" s="339">
        <f t="shared" si="310"/>
        <v>2128.90141</v>
      </c>
      <c r="IR129" s="339">
        <f t="shared" si="310"/>
        <v>1346.023742</v>
      </c>
      <c r="IS129" s="339">
        <f t="shared" si="310"/>
        <v>158.4030108</v>
      </c>
      <c r="IT129" s="339">
        <f t="shared" si="310"/>
        <v>265.4589205</v>
      </c>
      <c r="IU129" s="339">
        <f t="shared" si="310"/>
        <v>524.5501337</v>
      </c>
      <c r="IV129" s="339">
        <f t="shared" si="310"/>
        <v>461.0122303</v>
      </c>
      <c r="IW129" s="339">
        <f t="shared" si="310"/>
        <v>1079.616383</v>
      </c>
      <c r="IX129" s="339">
        <f t="shared" si="310"/>
        <v>254.1706866</v>
      </c>
      <c r="IY129" s="339">
        <f t="shared" si="310"/>
        <v>237.3550628</v>
      </c>
      <c r="IZ129" s="339">
        <f t="shared" si="310"/>
        <v>477.7951666</v>
      </c>
      <c r="JA129" s="339">
        <f t="shared" si="310"/>
        <v>71.29511693</v>
      </c>
      <c r="JB129" s="339">
        <f t="shared" si="310"/>
        <v>506.0382124</v>
      </c>
      <c r="JC129" s="339">
        <f t="shared" si="310"/>
        <v>75.82762983</v>
      </c>
      <c r="JD129" s="339"/>
      <c r="JE129" s="339">
        <f t="shared" ref="JE129:LP129" si="311">GR131</f>
        <v>1204.33925</v>
      </c>
      <c r="JF129" s="339">
        <f t="shared" si="311"/>
        <v>1198.928015</v>
      </c>
      <c r="JG129" s="339">
        <f t="shared" si="311"/>
        <v>1330.895484</v>
      </c>
      <c r="JH129" s="339">
        <f t="shared" si="311"/>
        <v>1354.162334</v>
      </c>
      <c r="JI129" s="339">
        <f t="shared" si="311"/>
        <v>1032.204872</v>
      </c>
      <c r="JJ129" s="339">
        <f t="shared" si="311"/>
        <v>836.2263806</v>
      </c>
      <c r="JK129" s="339">
        <f t="shared" si="311"/>
        <v>1210.690234</v>
      </c>
      <c r="JL129" s="339">
        <f t="shared" si="311"/>
        <v>1091.763693</v>
      </c>
      <c r="JM129" s="339">
        <f t="shared" si="311"/>
        <v>819.3369073</v>
      </c>
      <c r="JN129" s="339">
        <f t="shared" si="311"/>
        <v>6413.5552</v>
      </c>
      <c r="JO129" s="339">
        <f t="shared" si="311"/>
        <v>2282.078069</v>
      </c>
      <c r="JP129" s="339">
        <f t="shared" si="311"/>
        <v>741.7591294</v>
      </c>
      <c r="JQ129" s="339">
        <f t="shared" si="311"/>
        <v>811.6668824</v>
      </c>
      <c r="JR129" s="339">
        <f t="shared" si="311"/>
        <v>1584.20108</v>
      </c>
      <c r="JS129" s="339">
        <f t="shared" si="311"/>
        <v>1950.078759</v>
      </c>
      <c r="JT129" s="339">
        <f t="shared" si="311"/>
        <v>1838.960108</v>
      </c>
      <c r="JU129" s="339">
        <f t="shared" si="311"/>
        <v>1919.892499</v>
      </c>
      <c r="JV129" s="339">
        <f t="shared" si="311"/>
        <v>4439.757608</v>
      </c>
      <c r="JW129" s="339">
        <f t="shared" si="311"/>
        <v>1642.49797</v>
      </c>
      <c r="JX129" s="339">
        <f t="shared" si="311"/>
        <v>2055.937453</v>
      </c>
      <c r="JY129" s="339">
        <f t="shared" si="311"/>
        <v>677.4343697</v>
      </c>
      <c r="JZ129" s="339">
        <f t="shared" si="311"/>
        <v>4.834455684</v>
      </c>
      <c r="KA129" s="339">
        <f t="shared" si="311"/>
        <v>1487.345424</v>
      </c>
      <c r="KB129" s="339">
        <f t="shared" si="311"/>
        <v>1496.852283</v>
      </c>
      <c r="KC129" s="339">
        <f t="shared" si="311"/>
        <v>2647.127368</v>
      </c>
      <c r="KD129" s="339">
        <f t="shared" si="311"/>
        <v>2363.517217</v>
      </c>
      <c r="KE129" s="339">
        <f t="shared" si="311"/>
        <v>10100.66212</v>
      </c>
      <c r="KF129" s="339">
        <f t="shared" si="311"/>
        <v>943.956701</v>
      </c>
      <c r="KG129" s="339">
        <f t="shared" si="311"/>
        <v>983.2357777</v>
      </c>
      <c r="KH129" s="339">
        <f t="shared" si="311"/>
        <v>286.2386354</v>
      </c>
      <c r="KI129" s="339">
        <f t="shared" si="311"/>
        <v>1484.92735</v>
      </c>
      <c r="KJ129" s="339">
        <f t="shared" si="311"/>
        <v>181.2620766</v>
      </c>
      <c r="KK129" s="339">
        <f t="shared" si="311"/>
        <v>2023.042666</v>
      </c>
      <c r="KL129" s="339">
        <f t="shared" si="311"/>
        <v>42.47877893</v>
      </c>
      <c r="KM129" s="339">
        <f t="shared" si="311"/>
        <v>1850.713392</v>
      </c>
      <c r="KN129" s="339">
        <f t="shared" si="311"/>
        <v>2237.35168</v>
      </c>
      <c r="KO129" s="339">
        <f t="shared" si="311"/>
        <v>1286.223672</v>
      </c>
      <c r="KP129" s="339">
        <f t="shared" si="311"/>
        <v>406.5991578</v>
      </c>
      <c r="KQ129" s="339">
        <f t="shared" si="311"/>
        <v>1381.070168</v>
      </c>
      <c r="KR129" s="339">
        <f t="shared" si="311"/>
        <v>2345.054258</v>
      </c>
      <c r="KS129" s="339">
        <f t="shared" si="311"/>
        <v>2699.768813</v>
      </c>
      <c r="KT129" s="339">
        <f t="shared" si="311"/>
        <v>2235.536294</v>
      </c>
      <c r="KU129" s="339">
        <f t="shared" si="311"/>
        <v>673.5887292</v>
      </c>
      <c r="KV129" s="339">
        <f t="shared" si="311"/>
        <v>644.1410402</v>
      </c>
      <c r="KW129" s="339">
        <f t="shared" si="311"/>
        <v>140.6879937</v>
      </c>
      <c r="KX129" s="339">
        <f t="shared" si="311"/>
        <v>1446.14915</v>
      </c>
      <c r="KY129" s="339">
        <f t="shared" si="311"/>
        <v>1777.411229</v>
      </c>
      <c r="KZ129" s="339">
        <f t="shared" si="311"/>
        <v>225.6499253</v>
      </c>
      <c r="LA129" s="339">
        <f t="shared" si="311"/>
        <v>700.0655596</v>
      </c>
      <c r="LB129" s="339">
        <f t="shared" si="311"/>
        <v>4999.742335</v>
      </c>
      <c r="LC129" s="339">
        <f t="shared" si="311"/>
        <v>1654.866263</v>
      </c>
      <c r="LD129" s="339">
        <f t="shared" si="311"/>
        <v>2009.672314</v>
      </c>
      <c r="LE129" s="339">
        <f t="shared" si="311"/>
        <v>1550.388101</v>
      </c>
      <c r="LF129" s="339">
        <f t="shared" si="311"/>
        <v>130.0177297</v>
      </c>
      <c r="LG129" s="339">
        <f t="shared" si="311"/>
        <v>305.76307</v>
      </c>
      <c r="LH129" s="339">
        <f t="shared" si="311"/>
        <v>430.5525326</v>
      </c>
      <c r="LI129" s="339">
        <f t="shared" si="311"/>
        <v>466.6189947</v>
      </c>
      <c r="LJ129" s="339">
        <f t="shared" si="311"/>
        <v>1005.092849</v>
      </c>
      <c r="LK129" s="339">
        <f t="shared" si="311"/>
        <v>256.2820498</v>
      </c>
      <c r="LL129" s="339">
        <f t="shared" si="311"/>
        <v>211.529586</v>
      </c>
      <c r="LM129" s="339">
        <f t="shared" si="311"/>
        <v>567.995454</v>
      </c>
      <c r="LN129" s="339">
        <f t="shared" si="311"/>
        <v>57.47637027</v>
      </c>
      <c r="LO129" s="339">
        <f t="shared" si="311"/>
        <v>407.9555644</v>
      </c>
      <c r="LP129" s="339">
        <f t="shared" si="311"/>
        <v>65.83933054</v>
      </c>
    </row>
    <row r="130">
      <c r="A130" s="138"/>
      <c r="B130" s="138"/>
      <c r="C130" s="338"/>
      <c r="D130" s="347" t="s">
        <v>316</v>
      </c>
      <c r="E130" s="346">
        <f t="shared" ref="E130:BP130" si="312">E129*E126</f>
        <v>121708.41</v>
      </c>
      <c r="F130" s="346">
        <f t="shared" si="312"/>
        <v>90594.48</v>
      </c>
      <c r="G130" s="346">
        <f t="shared" si="312"/>
        <v>120000</v>
      </c>
      <c r="H130" s="346">
        <f t="shared" si="312"/>
        <v>129552.28</v>
      </c>
      <c r="I130" s="346">
        <f t="shared" si="312"/>
        <v>107000</v>
      </c>
      <c r="J130" s="346">
        <f t="shared" si="312"/>
        <v>103565</v>
      </c>
      <c r="K130" s="346">
        <f t="shared" si="312"/>
        <v>128418.77</v>
      </c>
      <c r="L130" s="346">
        <f t="shared" si="312"/>
        <v>87232.36</v>
      </c>
      <c r="M130" s="346">
        <f t="shared" si="312"/>
        <v>99881.32</v>
      </c>
      <c r="N130" s="346">
        <f t="shared" si="312"/>
        <v>223221.57</v>
      </c>
      <c r="O130" s="346">
        <f t="shared" si="312"/>
        <v>180593.29</v>
      </c>
      <c r="P130" s="346">
        <f t="shared" si="312"/>
        <v>91968.82</v>
      </c>
      <c r="Q130" s="346">
        <f t="shared" si="312"/>
        <v>102434.8</v>
      </c>
      <c r="R130" s="346">
        <f t="shared" si="312"/>
        <v>181860.19</v>
      </c>
      <c r="S130" s="346">
        <f t="shared" si="312"/>
        <v>208031.99</v>
      </c>
      <c r="T130" s="346">
        <f t="shared" si="312"/>
        <v>217515.94</v>
      </c>
      <c r="U130" s="346">
        <f t="shared" si="312"/>
        <v>195596.52</v>
      </c>
      <c r="V130" s="346">
        <f t="shared" si="312"/>
        <v>184028.25</v>
      </c>
      <c r="W130" s="346">
        <f t="shared" si="312"/>
        <v>168878.71</v>
      </c>
      <c r="X130" s="346">
        <f t="shared" si="312"/>
        <v>162441.03</v>
      </c>
      <c r="Y130" s="346">
        <f t="shared" si="312"/>
        <v>134043.44</v>
      </c>
      <c r="Z130" s="346">
        <f t="shared" si="312"/>
        <v>835.25</v>
      </c>
      <c r="AA130" s="346">
        <f t="shared" si="312"/>
        <v>175069.23</v>
      </c>
      <c r="AB130" s="346">
        <f t="shared" si="312"/>
        <v>159907.69</v>
      </c>
      <c r="AC130" s="346">
        <f t="shared" si="312"/>
        <v>183879.61</v>
      </c>
      <c r="AD130" s="346">
        <f t="shared" si="312"/>
        <v>184851.11</v>
      </c>
      <c r="AE130" s="346">
        <f t="shared" si="312"/>
        <v>240730.29</v>
      </c>
      <c r="AF130" s="346">
        <f t="shared" si="312"/>
        <v>112998.23</v>
      </c>
      <c r="AG130" s="346">
        <f t="shared" si="312"/>
        <v>126237</v>
      </c>
      <c r="AH130" s="346">
        <f t="shared" si="312"/>
        <v>9142.22</v>
      </c>
      <c r="AI130" s="346">
        <f t="shared" si="312"/>
        <v>186686.77</v>
      </c>
      <c r="AJ130" s="346">
        <f t="shared" si="312"/>
        <v>42000</v>
      </c>
      <c r="AK130" s="346">
        <f t="shared" si="312"/>
        <v>271017.63</v>
      </c>
      <c r="AL130" s="346">
        <f t="shared" si="312"/>
        <v>5000</v>
      </c>
      <c r="AM130" s="346">
        <f t="shared" si="312"/>
        <v>127756.57</v>
      </c>
      <c r="AN130" s="346">
        <f t="shared" si="312"/>
        <v>237115.24</v>
      </c>
      <c r="AO130" s="346">
        <f t="shared" si="312"/>
        <v>158167.25</v>
      </c>
      <c r="AP130" s="346">
        <f t="shared" si="312"/>
        <v>103015</v>
      </c>
      <c r="AQ130" s="346">
        <f t="shared" si="312"/>
        <v>155500</v>
      </c>
      <c r="AR130" s="346">
        <f t="shared" si="312"/>
        <v>167620.78</v>
      </c>
      <c r="AS130" s="346">
        <f t="shared" si="312"/>
        <v>191134.2</v>
      </c>
      <c r="AT130" s="346">
        <f t="shared" si="312"/>
        <v>283068.43</v>
      </c>
      <c r="AU130" s="346">
        <f t="shared" si="312"/>
        <v>114804.31</v>
      </c>
      <c r="AV130" s="346">
        <f t="shared" si="312"/>
        <v>109785.34</v>
      </c>
      <c r="AW130" s="346">
        <f t="shared" si="312"/>
        <v>48000</v>
      </c>
      <c r="AX130" s="346">
        <f t="shared" si="312"/>
        <v>164702</v>
      </c>
      <c r="AY130" s="346">
        <f t="shared" si="312"/>
        <v>223255</v>
      </c>
      <c r="AZ130" s="346">
        <f t="shared" si="312"/>
        <v>72000</v>
      </c>
      <c r="BA130" s="346">
        <f t="shared" si="312"/>
        <v>97799.52</v>
      </c>
      <c r="BB130" s="346">
        <f t="shared" si="312"/>
        <v>242596.66</v>
      </c>
      <c r="BC130" s="346">
        <f t="shared" si="312"/>
        <v>108292.85</v>
      </c>
      <c r="BD130" s="346">
        <f t="shared" si="312"/>
        <v>238900</v>
      </c>
      <c r="BE130" s="346">
        <f t="shared" si="312"/>
        <v>101455.9</v>
      </c>
      <c r="BF130" s="346">
        <f t="shared" si="312"/>
        <v>23511.76</v>
      </c>
      <c r="BG130" s="346">
        <f t="shared" si="312"/>
        <v>20008.84</v>
      </c>
      <c r="BH130" s="346">
        <f t="shared" si="312"/>
        <v>77858.98</v>
      </c>
      <c r="BI130" s="346">
        <f t="shared" si="312"/>
        <v>45000</v>
      </c>
      <c r="BJ130" s="346">
        <f t="shared" si="312"/>
        <v>124565</v>
      </c>
      <c r="BK130" s="346">
        <f t="shared" si="312"/>
        <v>25000</v>
      </c>
      <c r="BL130" s="346">
        <f t="shared" si="312"/>
        <v>29885</v>
      </c>
      <c r="BM130" s="346">
        <f t="shared" si="312"/>
        <v>33809.25</v>
      </c>
      <c r="BN130" s="346">
        <f t="shared" si="312"/>
        <v>10969.85</v>
      </c>
      <c r="BO130" s="346">
        <f t="shared" si="312"/>
        <v>77861.76</v>
      </c>
      <c r="BP130" s="346">
        <f t="shared" si="312"/>
        <v>10058</v>
      </c>
      <c r="BQ130" s="346"/>
      <c r="BR130" s="346">
        <f t="shared" ref="BR130:EC130" si="313">BR129*BR126</f>
        <v>121708.41</v>
      </c>
      <c r="BS130" s="346">
        <f t="shared" si="313"/>
        <v>90594.48</v>
      </c>
      <c r="BT130" s="346">
        <f t="shared" si="313"/>
        <v>120000</v>
      </c>
      <c r="BU130" s="346">
        <f t="shared" si="313"/>
        <v>129552.28</v>
      </c>
      <c r="BV130" s="346">
        <f t="shared" si="313"/>
        <v>107000</v>
      </c>
      <c r="BW130" s="346">
        <f t="shared" si="313"/>
        <v>103565</v>
      </c>
      <c r="BX130" s="346">
        <f t="shared" si="313"/>
        <v>128418.77</v>
      </c>
      <c r="BY130" s="346">
        <f t="shared" si="313"/>
        <v>87232.36</v>
      </c>
      <c r="BZ130" s="346">
        <f t="shared" si="313"/>
        <v>99881.32</v>
      </c>
      <c r="CA130" s="346">
        <f t="shared" si="313"/>
        <v>223221.57</v>
      </c>
      <c r="CB130" s="346">
        <f t="shared" si="313"/>
        <v>180593.29</v>
      </c>
      <c r="CC130" s="346">
        <f t="shared" si="313"/>
        <v>91968.82</v>
      </c>
      <c r="CD130" s="346">
        <f t="shared" si="313"/>
        <v>102434.8</v>
      </c>
      <c r="CE130" s="346">
        <f t="shared" si="313"/>
        <v>181860.19</v>
      </c>
      <c r="CF130" s="346">
        <f t="shared" si="313"/>
        <v>208031.99</v>
      </c>
      <c r="CG130" s="346">
        <f t="shared" si="313"/>
        <v>217515.94</v>
      </c>
      <c r="CH130" s="346">
        <f t="shared" si="313"/>
        <v>195596.52</v>
      </c>
      <c r="CI130" s="346">
        <f t="shared" si="313"/>
        <v>184028.25</v>
      </c>
      <c r="CJ130" s="346">
        <f t="shared" si="313"/>
        <v>168878.71</v>
      </c>
      <c r="CK130" s="346">
        <f t="shared" si="313"/>
        <v>162441.03</v>
      </c>
      <c r="CL130" s="346">
        <f t="shared" si="313"/>
        <v>134043.44</v>
      </c>
      <c r="CM130" s="346">
        <f t="shared" si="313"/>
        <v>835.25</v>
      </c>
      <c r="CN130" s="346">
        <f t="shared" si="313"/>
        <v>175069.23</v>
      </c>
      <c r="CO130" s="346">
        <f t="shared" si="313"/>
        <v>159907.69</v>
      </c>
      <c r="CP130" s="346">
        <f t="shared" si="313"/>
        <v>183879.61</v>
      </c>
      <c r="CQ130" s="346">
        <f t="shared" si="313"/>
        <v>184851.11</v>
      </c>
      <c r="CR130" s="346">
        <f t="shared" si="313"/>
        <v>240730.29</v>
      </c>
      <c r="CS130" s="346">
        <f t="shared" si="313"/>
        <v>112998.23</v>
      </c>
      <c r="CT130" s="346">
        <f t="shared" si="313"/>
        <v>126237</v>
      </c>
      <c r="CU130" s="346">
        <f t="shared" si="313"/>
        <v>9142.22</v>
      </c>
      <c r="CV130" s="346">
        <f t="shared" si="313"/>
        <v>186686.77</v>
      </c>
      <c r="CW130" s="346">
        <f t="shared" si="313"/>
        <v>42000</v>
      </c>
      <c r="CX130" s="346">
        <f t="shared" si="313"/>
        <v>271017.63</v>
      </c>
      <c r="CY130" s="346">
        <f t="shared" si="313"/>
        <v>5000</v>
      </c>
      <c r="CZ130" s="346">
        <f t="shared" si="313"/>
        <v>127756.57</v>
      </c>
      <c r="DA130" s="346">
        <f t="shared" si="313"/>
        <v>237115.24</v>
      </c>
      <c r="DB130" s="346">
        <f t="shared" si="313"/>
        <v>158167.25</v>
      </c>
      <c r="DC130" s="346">
        <f t="shared" si="313"/>
        <v>103015</v>
      </c>
      <c r="DD130" s="346">
        <f t="shared" si="313"/>
        <v>155500</v>
      </c>
      <c r="DE130" s="346">
        <f t="shared" si="313"/>
        <v>167620.78</v>
      </c>
      <c r="DF130" s="346">
        <f t="shared" si="313"/>
        <v>191134.2</v>
      </c>
      <c r="DG130" s="346">
        <f t="shared" si="313"/>
        <v>283068.43</v>
      </c>
      <c r="DH130" s="346">
        <f t="shared" si="313"/>
        <v>114804.31</v>
      </c>
      <c r="DI130" s="346">
        <f t="shared" si="313"/>
        <v>109785.34</v>
      </c>
      <c r="DJ130" s="346">
        <f t="shared" si="313"/>
        <v>48000</v>
      </c>
      <c r="DK130" s="346">
        <f t="shared" si="313"/>
        <v>164702</v>
      </c>
      <c r="DL130" s="346">
        <f t="shared" si="313"/>
        <v>223255</v>
      </c>
      <c r="DM130" s="346">
        <f t="shared" si="313"/>
        <v>72000</v>
      </c>
      <c r="DN130" s="346">
        <f t="shared" si="313"/>
        <v>97799.52</v>
      </c>
      <c r="DO130" s="346">
        <f t="shared" si="313"/>
        <v>242596.66</v>
      </c>
      <c r="DP130" s="346">
        <f t="shared" si="313"/>
        <v>108292.85</v>
      </c>
      <c r="DQ130" s="346">
        <f t="shared" si="313"/>
        <v>238900</v>
      </c>
      <c r="DR130" s="346">
        <f t="shared" si="313"/>
        <v>101455.9</v>
      </c>
      <c r="DS130" s="346">
        <f t="shared" si="313"/>
        <v>23511.76</v>
      </c>
      <c r="DT130" s="346">
        <f t="shared" si="313"/>
        <v>20008.84</v>
      </c>
      <c r="DU130" s="346">
        <f t="shared" si="313"/>
        <v>77858.98</v>
      </c>
      <c r="DV130" s="346">
        <f t="shared" si="313"/>
        <v>45000</v>
      </c>
      <c r="DW130" s="346">
        <f t="shared" si="313"/>
        <v>124565</v>
      </c>
      <c r="DX130" s="346">
        <f t="shared" si="313"/>
        <v>25000</v>
      </c>
      <c r="DY130" s="346">
        <f t="shared" si="313"/>
        <v>29885</v>
      </c>
      <c r="DZ130" s="346">
        <f t="shared" si="313"/>
        <v>33809.25</v>
      </c>
      <c r="EA130" s="346">
        <f t="shared" si="313"/>
        <v>10969.85</v>
      </c>
      <c r="EB130" s="346">
        <f t="shared" si="313"/>
        <v>77861.76</v>
      </c>
      <c r="EC130" s="346">
        <f t="shared" si="313"/>
        <v>10058</v>
      </c>
      <c r="ED130" s="346"/>
      <c r="EE130" s="346">
        <f t="shared" ref="EE130:GP130" si="314">EE129*EE126</f>
        <v>121282.0901</v>
      </c>
      <c r="EF130" s="346">
        <f t="shared" si="314"/>
        <v>99463.90988</v>
      </c>
      <c r="EG130" s="346">
        <f t="shared" si="314"/>
        <v>124213.5044</v>
      </c>
      <c r="EH130" s="346">
        <f t="shared" si="314"/>
        <v>131478.1598</v>
      </c>
      <c r="EI130" s="346">
        <f t="shared" si="314"/>
        <v>105725.0307</v>
      </c>
      <c r="EJ130" s="346">
        <f t="shared" si="314"/>
        <v>96438.39215</v>
      </c>
      <c r="EK130" s="346">
        <f t="shared" si="314"/>
        <v>125920.5708</v>
      </c>
      <c r="EL130" s="346">
        <f t="shared" si="314"/>
        <v>94007.23892</v>
      </c>
      <c r="EM130" s="346">
        <f t="shared" si="314"/>
        <v>93499.7296</v>
      </c>
      <c r="EN130" s="346">
        <f t="shared" si="314"/>
        <v>317339.1966</v>
      </c>
      <c r="EO130" s="346">
        <f t="shared" si="314"/>
        <v>195244.094</v>
      </c>
      <c r="EP130" s="346">
        <f t="shared" si="314"/>
        <v>85608.07068</v>
      </c>
      <c r="EQ130" s="346">
        <f t="shared" si="314"/>
        <v>94788.93082</v>
      </c>
      <c r="ER130" s="346">
        <f t="shared" si="314"/>
        <v>173684.8197</v>
      </c>
      <c r="ES130" s="346">
        <f t="shared" si="314"/>
        <v>203596.7306</v>
      </c>
      <c r="ET130" s="346">
        <f t="shared" si="314"/>
        <v>205676.5734</v>
      </c>
      <c r="EU130" s="346">
        <f t="shared" si="314"/>
        <v>194386.6281</v>
      </c>
      <c r="EV130" s="346">
        <f t="shared" si="314"/>
        <v>246817.5768</v>
      </c>
      <c r="EW130" s="346">
        <f t="shared" si="314"/>
        <v>167321.4229</v>
      </c>
      <c r="EX130" s="346">
        <f t="shared" si="314"/>
        <v>175711.6091</v>
      </c>
      <c r="EY130" s="346">
        <f t="shared" si="314"/>
        <v>106770.871</v>
      </c>
      <c r="EZ130" s="346">
        <f t="shared" si="314"/>
        <v>696.0816483</v>
      </c>
      <c r="FA130" s="346">
        <f t="shared" si="314"/>
        <v>165809.9143</v>
      </c>
      <c r="FB130" s="346">
        <f t="shared" si="314"/>
        <v>156424.8982</v>
      </c>
      <c r="FC130" s="346">
        <f t="shared" si="314"/>
        <v>207625.486</v>
      </c>
      <c r="FD130" s="346">
        <f t="shared" si="314"/>
        <v>200632.3524</v>
      </c>
      <c r="FE130" s="346">
        <f t="shared" si="314"/>
        <v>388272.9248</v>
      </c>
      <c r="FF130" s="346">
        <f t="shared" si="314"/>
        <v>106422.0904</v>
      </c>
      <c r="FG130" s="346">
        <f t="shared" si="314"/>
        <v>116147.6252</v>
      </c>
      <c r="FH130" s="346">
        <f t="shared" si="314"/>
        <v>13374.48895</v>
      </c>
      <c r="FI130" s="346">
        <f t="shared" si="314"/>
        <v>172972.6464</v>
      </c>
      <c r="FJ130" s="346">
        <f t="shared" si="314"/>
        <v>31739.62885</v>
      </c>
      <c r="FK130" s="346">
        <f t="shared" si="314"/>
        <v>245848.0169</v>
      </c>
      <c r="FL130" s="346">
        <f t="shared" si="314"/>
        <v>4735.552739</v>
      </c>
      <c r="FM130" s="346">
        <f t="shared" si="314"/>
        <v>144555.699</v>
      </c>
      <c r="FN130" s="346">
        <f t="shared" si="314"/>
        <v>232568.5919</v>
      </c>
      <c r="FO130" s="346">
        <f t="shared" si="314"/>
        <v>147632.9196</v>
      </c>
      <c r="FP130" s="346">
        <f t="shared" si="314"/>
        <v>75565.3102</v>
      </c>
      <c r="FQ130" s="346">
        <f t="shared" si="314"/>
        <v>149471.6552</v>
      </c>
      <c r="FR130" s="346">
        <f t="shared" si="314"/>
        <v>187471.9097</v>
      </c>
      <c r="FS130" s="346">
        <f t="shared" si="314"/>
        <v>214454.1529</v>
      </c>
      <c r="FT130" s="346">
        <f t="shared" si="314"/>
        <v>261650.478</v>
      </c>
      <c r="FU130" s="346">
        <f t="shared" si="314"/>
        <v>96110.40317</v>
      </c>
      <c r="FV130" s="346">
        <f t="shared" si="314"/>
        <v>91908.68609</v>
      </c>
      <c r="FW130" s="346">
        <f t="shared" si="314"/>
        <v>31884.5166</v>
      </c>
      <c r="FX130" s="346">
        <f t="shared" si="314"/>
        <v>157714.0112</v>
      </c>
      <c r="FY130" s="346">
        <f t="shared" si="314"/>
        <v>206917.284</v>
      </c>
      <c r="FZ130" s="346">
        <f t="shared" si="314"/>
        <v>48906.51637</v>
      </c>
      <c r="GA130" s="346">
        <f t="shared" si="314"/>
        <v>87485.76351</v>
      </c>
      <c r="GB130" s="346">
        <f t="shared" si="314"/>
        <v>308725.4407</v>
      </c>
      <c r="GC130" s="346">
        <f t="shared" si="314"/>
        <v>124734.7583</v>
      </c>
      <c r="GD130" s="346">
        <f t="shared" si="314"/>
        <v>225520.4086</v>
      </c>
      <c r="GE130" s="346">
        <f t="shared" si="314"/>
        <v>116859.7665</v>
      </c>
      <c r="GF130" s="346">
        <f t="shared" si="314"/>
        <v>19298.53252</v>
      </c>
      <c r="GG130" s="346">
        <f t="shared" si="314"/>
        <v>23046.74612</v>
      </c>
      <c r="GH130" s="346">
        <f t="shared" si="314"/>
        <v>63906.91541</v>
      </c>
      <c r="GI130" s="346">
        <f t="shared" si="314"/>
        <v>45547.28352</v>
      </c>
      <c r="GJ130" s="346">
        <f t="shared" si="314"/>
        <v>115966.5532</v>
      </c>
      <c r="GK130" s="346">
        <f t="shared" si="314"/>
        <v>25207.67178</v>
      </c>
      <c r="GL130" s="346">
        <f t="shared" si="314"/>
        <v>26633.35512</v>
      </c>
      <c r="GM130" s="346">
        <f t="shared" si="314"/>
        <v>40191.90993</v>
      </c>
      <c r="GN130" s="346">
        <f t="shared" si="314"/>
        <v>8843.623344</v>
      </c>
      <c r="GO130" s="346">
        <f t="shared" si="314"/>
        <v>62770.23645</v>
      </c>
      <c r="GP130" s="346">
        <f t="shared" si="314"/>
        <v>8733.122585</v>
      </c>
      <c r="GQ130" s="346"/>
      <c r="GR130" s="346">
        <f t="shared" ref="GR130:JC130" si="315">GR129*GR126</f>
        <v>120857.2635</v>
      </c>
      <c r="GS130" s="346">
        <f t="shared" si="315"/>
        <v>109201.6795</v>
      </c>
      <c r="GT130" s="346">
        <f t="shared" si="315"/>
        <v>128574.9556</v>
      </c>
      <c r="GU130" s="346">
        <f t="shared" si="315"/>
        <v>133432.669</v>
      </c>
      <c r="GV130" s="346">
        <f t="shared" si="315"/>
        <v>104465.2535</v>
      </c>
      <c r="GW130" s="346">
        <f t="shared" si="315"/>
        <v>89802.18684</v>
      </c>
      <c r="GX130" s="346">
        <f t="shared" si="315"/>
        <v>123470.9704</v>
      </c>
      <c r="GY130" s="346">
        <f t="shared" si="315"/>
        <v>101308.2871</v>
      </c>
      <c r="GZ130" s="346">
        <f t="shared" si="315"/>
        <v>87525.87005</v>
      </c>
      <c r="HA130" s="346">
        <f t="shared" si="315"/>
        <v>451139.94</v>
      </c>
      <c r="HB130" s="346">
        <f t="shared" si="315"/>
        <v>211083.4586</v>
      </c>
      <c r="HC130" s="346">
        <f t="shared" si="315"/>
        <v>79687.24363</v>
      </c>
      <c r="HD130" s="346">
        <f t="shared" si="315"/>
        <v>87713.75945</v>
      </c>
      <c r="HE130" s="346">
        <f t="shared" si="315"/>
        <v>165876.9661</v>
      </c>
      <c r="HF130" s="346">
        <f t="shared" si="315"/>
        <v>199256.0312</v>
      </c>
      <c r="HG130" s="346">
        <f t="shared" si="315"/>
        <v>194481.6222</v>
      </c>
      <c r="HH130" s="346">
        <f t="shared" si="315"/>
        <v>193184.2202</v>
      </c>
      <c r="HI130" s="346">
        <f t="shared" si="315"/>
        <v>331030.2425</v>
      </c>
      <c r="HJ130" s="346">
        <f t="shared" si="315"/>
        <v>165778.496</v>
      </c>
      <c r="HK130" s="346">
        <f t="shared" si="315"/>
        <v>190066.3247</v>
      </c>
      <c r="HL130" s="346">
        <f t="shared" si="315"/>
        <v>85047.1973</v>
      </c>
      <c r="HM130" s="346">
        <f t="shared" si="315"/>
        <v>580.1013602</v>
      </c>
      <c r="HN130" s="346">
        <f t="shared" si="315"/>
        <v>157040.3188</v>
      </c>
      <c r="HO130" s="346">
        <f t="shared" si="315"/>
        <v>153017.9617</v>
      </c>
      <c r="HP130" s="346">
        <f t="shared" si="315"/>
        <v>234437.8609</v>
      </c>
      <c r="HQ130" s="346">
        <f t="shared" si="315"/>
        <v>217760.8824</v>
      </c>
      <c r="HR130" s="346">
        <f t="shared" si="315"/>
        <v>626243.8521</v>
      </c>
      <c r="HS130" s="346">
        <f t="shared" si="315"/>
        <v>100228.6612</v>
      </c>
      <c r="HT130" s="346">
        <f t="shared" si="315"/>
        <v>106864.6343</v>
      </c>
      <c r="HU130" s="346">
        <f t="shared" si="315"/>
        <v>19566.03043</v>
      </c>
      <c r="HV130" s="346">
        <f t="shared" si="315"/>
        <v>160265.9706</v>
      </c>
      <c r="HW130" s="346">
        <f t="shared" si="315"/>
        <v>23985.81046</v>
      </c>
      <c r="HX130" s="346">
        <f t="shared" si="315"/>
        <v>223015.9249</v>
      </c>
      <c r="HY130" s="346">
        <f t="shared" si="315"/>
        <v>4485.091949</v>
      </c>
      <c r="HZ130" s="346">
        <f t="shared" si="315"/>
        <v>163563.8004</v>
      </c>
      <c r="IA130" s="346">
        <f t="shared" si="315"/>
        <v>228109.1252</v>
      </c>
      <c r="IB130" s="346">
        <f t="shared" si="315"/>
        <v>137800.2017</v>
      </c>
      <c r="IC130" s="346">
        <f t="shared" si="315"/>
        <v>55429.94812</v>
      </c>
      <c r="ID130" s="346">
        <f t="shared" si="315"/>
        <v>143677.0142</v>
      </c>
      <c r="IE130" s="346">
        <f t="shared" si="315"/>
        <v>209673.9851</v>
      </c>
      <c r="IF130" s="346">
        <f t="shared" si="315"/>
        <v>240619.3329</v>
      </c>
      <c r="IG130" s="346">
        <f t="shared" si="315"/>
        <v>241853.0835</v>
      </c>
      <c r="IH130" s="346">
        <f t="shared" si="315"/>
        <v>80460.47746</v>
      </c>
      <c r="II130" s="346">
        <f t="shared" si="315"/>
        <v>76942.93773</v>
      </c>
      <c r="IJ130" s="346">
        <f t="shared" si="315"/>
        <v>21179.6333</v>
      </c>
      <c r="IK130" s="346">
        <f t="shared" si="315"/>
        <v>151022.5093</v>
      </c>
      <c r="IL130" s="346">
        <f t="shared" si="315"/>
        <v>191775.1559</v>
      </c>
      <c r="IM130" s="346">
        <f t="shared" si="315"/>
        <v>33220.10199</v>
      </c>
      <c r="IN130" s="346">
        <f t="shared" si="315"/>
        <v>78259.67671</v>
      </c>
      <c r="IO130" s="346">
        <f t="shared" si="315"/>
        <v>392880.0906</v>
      </c>
      <c r="IP130" s="346">
        <f t="shared" si="315"/>
        <v>143673.0118</v>
      </c>
      <c r="IQ130" s="346">
        <f t="shared" si="315"/>
        <v>212890.141</v>
      </c>
      <c r="IR130" s="346">
        <f t="shared" si="315"/>
        <v>134602.3742</v>
      </c>
      <c r="IS130" s="346">
        <f t="shared" si="315"/>
        <v>15840.30108</v>
      </c>
      <c r="IT130" s="346">
        <f t="shared" si="315"/>
        <v>26545.89205</v>
      </c>
      <c r="IU130" s="346">
        <f t="shared" si="315"/>
        <v>52455.01337</v>
      </c>
      <c r="IV130" s="346">
        <f t="shared" si="315"/>
        <v>46101.22303</v>
      </c>
      <c r="IW130" s="346">
        <f t="shared" si="315"/>
        <v>107961.6383</v>
      </c>
      <c r="IX130" s="346">
        <f t="shared" si="315"/>
        <v>25417.06866</v>
      </c>
      <c r="IY130" s="346">
        <f t="shared" si="315"/>
        <v>23735.50628</v>
      </c>
      <c r="IZ130" s="346">
        <f t="shared" si="315"/>
        <v>47779.51666</v>
      </c>
      <c r="JA130" s="346">
        <f t="shared" si="315"/>
        <v>7129.511693</v>
      </c>
      <c r="JB130" s="346">
        <f t="shared" si="315"/>
        <v>50603.82124</v>
      </c>
      <c r="JC130" s="346">
        <f t="shared" si="315"/>
        <v>7582.762983</v>
      </c>
      <c r="JD130" s="346"/>
      <c r="JE130" s="346">
        <f t="shared" ref="JE130:LP130" si="316">JE129*JE126</f>
        <v>120433.925</v>
      </c>
      <c r="JF130" s="346">
        <f t="shared" si="316"/>
        <v>119892.8015</v>
      </c>
      <c r="JG130" s="346">
        <f t="shared" si="316"/>
        <v>133089.5484</v>
      </c>
      <c r="JH130" s="346">
        <f t="shared" si="316"/>
        <v>135416.2334</v>
      </c>
      <c r="JI130" s="346">
        <f t="shared" si="316"/>
        <v>103220.4872</v>
      </c>
      <c r="JJ130" s="346">
        <f t="shared" si="316"/>
        <v>83622.63806</v>
      </c>
      <c r="JK130" s="346">
        <f t="shared" si="316"/>
        <v>121069.0234</v>
      </c>
      <c r="JL130" s="346">
        <f t="shared" si="316"/>
        <v>109176.3693</v>
      </c>
      <c r="JM130" s="346">
        <f t="shared" si="316"/>
        <v>81933.69073</v>
      </c>
      <c r="JN130" s="346">
        <f t="shared" si="316"/>
        <v>641355.52</v>
      </c>
      <c r="JO130" s="346">
        <f t="shared" si="316"/>
        <v>228207.8069</v>
      </c>
      <c r="JP130" s="346">
        <f t="shared" si="316"/>
        <v>74175.91294</v>
      </c>
      <c r="JQ130" s="346">
        <f t="shared" si="316"/>
        <v>81166.68824</v>
      </c>
      <c r="JR130" s="346">
        <f t="shared" si="316"/>
        <v>158420.108</v>
      </c>
      <c r="JS130" s="346">
        <f t="shared" si="316"/>
        <v>195007.8759</v>
      </c>
      <c r="JT130" s="346">
        <f t="shared" si="316"/>
        <v>183896.0108</v>
      </c>
      <c r="JU130" s="346">
        <f t="shared" si="316"/>
        <v>191989.2499</v>
      </c>
      <c r="JV130" s="346">
        <f t="shared" si="316"/>
        <v>443975.7608</v>
      </c>
      <c r="JW130" s="346">
        <f t="shared" si="316"/>
        <v>164249.797</v>
      </c>
      <c r="JX130" s="346">
        <f t="shared" si="316"/>
        <v>205593.7453</v>
      </c>
      <c r="JY130" s="346">
        <f t="shared" si="316"/>
        <v>67743.43697</v>
      </c>
      <c r="JZ130" s="346">
        <f t="shared" si="316"/>
        <v>483.4455684</v>
      </c>
      <c r="KA130" s="346">
        <f t="shared" si="316"/>
        <v>148734.5424</v>
      </c>
      <c r="KB130" s="346">
        <f t="shared" si="316"/>
        <v>149685.2283</v>
      </c>
      <c r="KC130" s="346">
        <f t="shared" si="316"/>
        <v>264712.7368</v>
      </c>
      <c r="KD130" s="346">
        <f t="shared" si="316"/>
        <v>236351.7217</v>
      </c>
      <c r="KE130" s="346">
        <f t="shared" si="316"/>
        <v>1010066.212</v>
      </c>
      <c r="KF130" s="346">
        <f t="shared" si="316"/>
        <v>94395.6701</v>
      </c>
      <c r="KG130" s="346">
        <f t="shared" si="316"/>
        <v>98323.57777</v>
      </c>
      <c r="KH130" s="346">
        <f t="shared" si="316"/>
        <v>28623.86354</v>
      </c>
      <c r="KI130" s="346">
        <f t="shared" si="316"/>
        <v>148492.735</v>
      </c>
      <c r="KJ130" s="346">
        <f t="shared" si="316"/>
        <v>18126.20766</v>
      </c>
      <c r="KK130" s="346">
        <f t="shared" si="316"/>
        <v>202304.2666</v>
      </c>
      <c r="KL130" s="346">
        <f t="shared" si="316"/>
        <v>4247.877893</v>
      </c>
      <c r="KM130" s="346">
        <f t="shared" si="316"/>
        <v>185071.3392</v>
      </c>
      <c r="KN130" s="346">
        <f t="shared" si="316"/>
        <v>223735.168</v>
      </c>
      <c r="KO130" s="346">
        <f t="shared" si="316"/>
        <v>128622.3672</v>
      </c>
      <c r="KP130" s="346">
        <f t="shared" si="316"/>
        <v>40659.91578</v>
      </c>
      <c r="KQ130" s="346">
        <f t="shared" si="316"/>
        <v>138107.0168</v>
      </c>
      <c r="KR130" s="346">
        <f t="shared" si="316"/>
        <v>234505.4258</v>
      </c>
      <c r="KS130" s="346">
        <f t="shared" si="316"/>
        <v>269976.8813</v>
      </c>
      <c r="KT130" s="346">
        <f t="shared" si="316"/>
        <v>223553.6294</v>
      </c>
      <c r="KU130" s="346">
        <f t="shared" si="316"/>
        <v>67358.87292</v>
      </c>
      <c r="KV130" s="346">
        <f t="shared" si="316"/>
        <v>64414.10402</v>
      </c>
      <c r="KW130" s="346">
        <f t="shared" si="316"/>
        <v>14068.79937</v>
      </c>
      <c r="KX130" s="346">
        <f t="shared" si="316"/>
        <v>144614.915</v>
      </c>
      <c r="KY130" s="346">
        <f t="shared" si="316"/>
        <v>177741.1229</v>
      </c>
      <c r="KZ130" s="346">
        <f t="shared" si="316"/>
        <v>22564.99253</v>
      </c>
      <c r="LA130" s="346">
        <f t="shared" si="316"/>
        <v>70006.55596</v>
      </c>
      <c r="LB130" s="346">
        <f t="shared" si="316"/>
        <v>499974.2335</v>
      </c>
      <c r="LC130" s="346">
        <f t="shared" si="316"/>
        <v>165486.6263</v>
      </c>
      <c r="LD130" s="346">
        <f t="shared" si="316"/>
        <v>200967.2314</v>
      </c>
      <c r="LE130" s="346">
        <f t="shared" si="316"/>
        <v>155038.8101</v>
      </c>
      <c r="LF130" s="346">
        <f t="shared" si="316"/>
        <v>13001.77297</v>
      </c>
      <c r="LG130" s="346">
        <f t="shared" si="316"/>
        <v>30576.307</v>
      </c>
      <c r="LH130" s="346">
        <f t="shared" si="316"/>
        <v>43055.25326</v>
      </c>
      <c r="LI130" s="346">
        <f t="shared" si="316"/>
        <v>46661.89947</v>
      </c>
      <c r="LJ130" s="346">
        <f t="shared" si="316"/>
        <v>100509.2849</v>
      </c>
      <c r="LK130" s="346">
        <f t="shared" si="316"/>
        <v>25628.20498</v>
      </c>
      <c r="LL130" s="346">
        <f t="shared" si="316"/>
        <v>21152.9586</v>
      </c>
      <c r="LM130" s="346">
        <f t="shared" si="316"/>
        <v>56799.5454</v>
      </c>
      <c r="LN130" s="346">
        <f t="shared" si="316"/>
        <v>5747.637027</v>
      </c>
      <c r="LO130" s="346">
        <f t="shared" si="316"/>
        <v>40795.55644</v>
      </c>
      <c r="LP130" s="346">
        <f t="shared" si="316"/>
        <v>6583.933054</v>
      </c>
    </row>
    <row r="131">
      <c r="A131" s="138"/>
      <c r="B131" s="138"/>
      <c r="C131" s="338"/>
      <c r="D131" s="398" t="s">
        <v>317</v>
      </c>
      <c r="E131" s="346">
        <f t="shared" ref="E131:BP131" si="317">E129*E127</f>
        <v>1217.0841</v>
      </c>
      <c r="F131" s="346">
        <f t="shared" si="317"/>
        <v>905.9448</v>
      </c>
      <c r="G131" s="346">
        <f t="shared" si="317"/>
        <v>1200</v>
      </c>
      <c r="H131" s="346">
        <f t="shared" si="317"/>
        <v>1295.5228</v>
      </c>
      <c r="I131" s="346">
        <f t="shared" si="317"/>
        <v>1070</v>
      </c>
      <c r="J131" s="346">
        <f t="shared" si="317"/>
        <v>1035.65</v>
      </c>
      <c r="K131" s="346">
        <f t="shared" si="317"/>
        <v>1284.1877</v>
      </c>
      <c r="L131" s="346">
        <f t="shared" si="317"/>
        <v>872.3236</v>
      </c>
      <c r="M131" s="346">
        <f t="shared" si="317"/>
        <v>998.8132</v>
      </c>
      <c r="N131" s="346">
        <f t="shared" si="317"/>
        <v>2232.2157</v>
      </c>
      <c r="O131" s="346">
        <f t="shared" si="317"/>
        <v>1805.9329</v>
      </c>
      <c r="P131" s="346">
        <f t="shared" si="317"/>
        <v>919.6882</v>
      </c>
      <c r="Q131" s="346">
        <f t="shared" si="317"/>
        <v>1024.348</v>
      </c>
      <c r="R131" s="346">
        <f t="shared" si="317"/>
        <v>1818.6019</v>
      </c>
      <c r="S131" s="346">
        <f t="shared" si="317"/>
        <v>2080.3199</v>
      </c>
      <c r="T131" s="346">
        <f t="shared" si="317"/>
        <v>2175.1594</v>
      </c>
      <c r="U131" s="346">
        <f t="shared" si="317"/>
        <v>1955.9652</v>
      </c>
      <c r="V131" s="346">
        <f t="shared" si="317"/>
        <v>1840.2825</v>
      </c>
      <c r="W131" s="346">
        <f t="shared" si="317"/>
        <v>1688.7871</v>
      </c>
      <c r="X131" s="346">
        <f t="shared" si="317"/>
        <v>1624.4103</v>
      </c>
      <c r="Y131" s="346">
        <f t="shared" si="317"/>
        <v>1340.4344</v>
      </c>
      <c r="Z131" s="346">
        <f t="shared" si="317"/>
        <v>8.3525</v>
      </c>
      <c r="AA131" s="346">
        <f t="shared" si="317"/>
        <v>1750.6923</v>
      </c>
      <c r="AB131" s="346">
        <f t="shared" si="317"/>
        <v>1599.0769</v>
      </c>
      <c r="AC131" s="346">
        <f t="shared" si="317"/>
        <v>1838.7961</v>
      </c>
      <c r="AD131" s="346">
        <f t="shared" si="317"/>
        <v>1848.5111</v>
      </c>
      <c r="AE131" s="346">
        <f t="shared" si="317"/>
        <v>2407.3029</v>
      </c>
      <c r="AF131" s="346">
        <f t="shared" si="317"/>
        <v>1129.9823</v>
      </c>
      <c r="AG131" s="346">
        <f t="shared" si="317"/>
        <v>1262.37</v>
      </c>
      <c r="AH131" s="346">
        <f t="shared" si="317"/>
        <v>91.4222</v>
      </c>
      <c r="AI131" s="346">
        <f t="shared" si="317"/>
        <v>1866.8677</v>
      </c>
      <c r="AJ131" s="346">
        <f t="shared" si="317"/>
        <v>420</v>
      </c>
      <c r="AK131" s="346">
        <f t="shared" si="317"/>
        <v>2710.1763</v>
      </c>
      <c r="AL131" s="346">
        <f t="shared" si="317"/>
        <v>50</v>
      </c>
      <c r="AM131" s="346">
        <f t="shared" si="317"/>
        <v>1277.5657</v>
      </c>
      <c r="AN131" s="346">
        <f t="shared" si="317"/>
        <v>2371.1524</v>
      </c>
      <c r="AO131" s="346">
        <f t="shared" si="317"/>
        <v>1581.6725</v>
      </c>
      <c r="AP131" s="346">
        <f t="shared" si="317"/>
        <v>1030.15</v>
      </c>
      <c r="AQ131" s="346">
        <f t="shared" si="317"/>
        <v>1555</v>
      </c>
      <c r="AR131" s="346">
        <f t="shared" si="317"/>
        <v>1676.2078</v>
      </c>
      <c r="AS131" s="346">
        <f t="shared" si="317"/>
        <v>1911.342</v>
      </c>
      <c r="AT131" s="346">
        <f t="shared" si="317"/>
        <v>2830.6843</v>
      </c>
      <c r="AU131" s="346">
        <f t="shared" si="317"/>
        <v>1148.0431</v>
      </c>
      <c r="AV131" s="346">
        <f t="shared" si="317"/>
        <v>1097.8534</v>
      </c>
      <c r="AW131" s="346">
        <f t="shared" si="317"/>
        <v>480</v>
      </c>
      <c r="AX131" s="346">
        <f t="shared" si="317"/>
        <v>1647.02</v>
      </c>
      <c r="AY131" s="346">
        <f t="shared" si="317"/>
        <v>2232.55</v>
      </c>
      <c r="AZ131" s="346">
        <f t="shared" si="317"/>
        <v>720</v>
      </c>
      <c r="BA131" s="346">
        <f t="shared" si="317"/>
        <v>977.9952</v>
      </c>
      <c r="BB131" s="346">
        <f t="shared" si="317"/>
        <v>2425.9666</v>
      </c>
      <c r="BC131" s="346">
        <f t="shared" si="317"/>
        <v>1082.9285</v>
      </c>
      <c r="BD131" s="346">
        <f t="shared" si="317"/>
        <v>2389</v>
      </c>
      <c r="BE131" s="346">
        <f t="shared" si="317"/>
        <v>1014.559</v>
      </c>
      <c r="BF131" s="346">
        <f t="shared" si="317"/>
        <v>235.1176</v>
      </c>
      <c r="BG131" s="346">
        <f t="shared" si="317"/>
        <v>200.0884</v>
      </c>
      <c r="BH131" s="346">
        <f t="shared" si="317"/>
        <v>778.5898</v>
      </c>
      <c r="BI131" s="346">
        <f t="shared" si="317"/>
        <v>450</v>
      </c>
      <c r="BJ131" s="346">
        <f t="shared" si="317"/>
        <v>1245.65</v>
      </c>
      <c r="BK131" s="346">
        <f t="shared" si="317"/>
        <v>250</v>
      </c>
      <c r="BL131" s="346">
        <f t="shared" si="317"/>
        <v>298.85</v>
      </c>
      <c r="BM131" s="346">
        <f t="shared" si="317"/>
        <v>338.0925</v>
      </c>
      <c r="BN131" s="346">
        <f t="shared" si="317"/>
        <v>109.6985</v>
      </c>
      <c r="BO131" s="346">
        <f t="shared" si="317"/>
        <v>778.6176</v>
      </c>
      <c r="BP131" s="346">
        <f t="shared" si="317"/>
        <v>100.58</v>
      </c>
      <c r="BQ131" s="346"/>
      <c r="BR131" s="346">
        <f t="shared" ref="BR131:EC131" si="318">BR129*BR127</f>
        <v>1212.820901</v>
      </c>
      <c r="BS131" s="346">
        <f t="shared" si="318"/>
        <v>994.6390988</v>
      </c>
      <c r="BT131" s="346">
        <f t="shared" si="318"/>
        <v>1242.135044</v>
      </c>
      <c r="BU131" s="346">
        <f t="shared" si="318"/>
        <v>1314.781598</v>
      </c>
      <c r="BV131" s="346">
        <f t="shared" si="318"/>
        <v>1057.250307</v>
      </c>
      <c r="BW131" s="346">
        <f t="shared" si="318"/>
        <v>964.3839215</v>
      </c>
      <c r="BX131" s="346">
        <f t="shared" si="318"/>
        <v>1259.205708</v>
      </c>
      <c r="BY131" s="346">
        <f t="shared" si="318"/>
        <v>940.0723892</v>
      </c>
      <c r="BZ131" s="346">
        <f t="shared" si="318"/>
        <v>934.997296</v>
      </c>
      <c r="CA131" s="346">
        <f t="shared" si="318"/>
        <v>3173.391966</v>
      </c>
      <c r="CB131" s="346">
        <f t="shared" si="318"/>
        <v>1952.44094</v>
      </c>
      <c r="CC131" s="346">
        <f t="shared" si="318"/>
        <v>856.0807068</v>
      </c>
      <c r="CD131" s="346">
        <f t="shared" si="318"/>
        <v>947.8893082</v>
      </c>
      <c r="CE131" s="346">
        <f t="shared" si="318"/>
        <v>1736.848197</v>
      </c>
      <c r="CF131" s="346">
        <f t="shared" si="318"/>
        <v>2035.967306</v>
      </c>
      <c r="CG131" s="346">
        <f t="shared" si="318"/>
        <v>2056.765734</v>
      </c>
      <c r="CH131" s="346">
        <f t="shared" si="318"/>
        <v>1943.866281</v>
      </c>
      <c r="CI131" s="346">
        <f t="shared" si="318"/>
        <v>2468.175768</v>
      </c>
      <c r="CJ131" s="346">
        <f t="shared" si="318"/>
        <v>1673.214229</v>
      </c>
      <c r="CK131" s="346">
        <f t="shared" si="318"/>
        <v>1757.116091</v>
      </c>
      <c r="CL131" s="346">
        <f t="shared" si="318"/>
        <v>1067.70871</v>
      </c>
      <c r="CM131" s="346">
        <f t="shared" si="318"/>
        <v>6.960816483</v>
      </c>
      <c r="CN131" s="346">
        <f t="shared" si="318"/>
        <v>1658.099143</v>
      </c>
      <c r="CO131" s="346">
        <f t="shared" si="318"/>
        <v>1564.248982</v>
      </c>
      <c r="CP131" s="346">
        <f t="shared" si="318"/>
        <v>2076.25486</v>
      </c>
      <c r="CQ131" s="346">
        <f t="shared" si="318"/>
        <v>2006.323524</v>
      </c>
      <c r="CR131" s="346">
        <f t="shared" si="318"/>
        <v>3882.729248</v>
      </c>
      <c r="CS131" s="346">
        <f t="shared" si="318"/>
        <v>1064.220904</v>
      </c>
      <c r="CT131" s="346">
        <f t="shared" si="318"/>
        <v>1161.476252</v>
      </c>
      <c r="CU131" s="346">
        <f t="shared" si="318"/>
        <v>133.7448895</v>
      </c>
      <c r="CV131" s="346">
        <f t="shared" si="318"/>
        <v>1729.726464</v>
      </c>
      <c r="CW131" s="346">
        <f t="shared" si="318"/>
        <v>317.3962885</v>
      </c>
      <c r="CX131" s="346">
        <f t="shared" si="318"/>
        <v>2458.480169</v>
      </c>
      <c r="CY131" s="346">
        <f t="shared" si="318"/>
        <v>47.35552739</v>
      </c>
      <c r="CZ131" s="346">
        <f t="shared" si="318"/>
        <v>1445.55699</v>
      </c>
      <c r="DA131" s="346">
        <f t="shared" si="318"/>
        <v>2325.685919</v>
      </c>
      <c r="DB131" s="346">
        <f t="shared" si="318"/>
        <v>1476.329196</v>
      </c>
      <c r="DC131" s="346">
        <f t="shared" si="318"/>
        <v>755.653102</v>
      </c>
      <c r="DD131" s="346">
        <f t="shared" si="318"/>
        <v>1494.716552</v>
      </c>
      <c r="DE131" s="346">
        <f t="shared" si="318"/>
        <v>1874.719097</v>
      </c>
      <c r="DF131" s="346">
        <f t="shared" si="318"/>
        <v>2144.541529</v>
      </c>
      <c r="DG131" s="346">
        <f t="shared" si="318"/>
        <v>2616.50478</v>
      </c>
      <c r="DH131" s="346">
        <f t="shared" si="318"/>
        <v>961.1040317</v>
      </c>
      <c r="DI131" s="346">
        <f t="shared" si="318"/>
        <v>919.0868609</v>
      </c>
      <c r="DJ131" s="346">
        <f t="shared" si="318"/>
        <v>318.845166</v>
      </c>
      <c r="DK131" s="346">
        <f t="shared" si="318"/>
        <v>1577.140112</v>
      </c>
      <c r="DL131" s="346">
        <f t="shared" si="318"/>
        <v>2069.17284</v>
      </c>
      <c r="DM131" s="346">
        <f t="shared" si="318"/>
        <v>489.0651637</v>
      </c>
      <c r="DN131" s="346">
        <f t="shared" si="318"/>
        <v>874.8576351</v>
      </c>
      <c r="DO131" s="346">
        <f t="shared" si="318"/>
        <v>3087.254407</v>
      </c>
      <c r="DP131" s="346">
        <f t="shared" si="318"/>
        <v>1247.347583</v>
      </c>
      <c r="DQ131" s="346">
        <f t="shared" si="318"/>
        <v>2255.204086</v>
      </c>
      <c r="DR131" s="346">
        <f t="shared" si="318"/>
        <v>1168.597665</v>
      </c>
      <c r="DS131" s="346">
        <f t="shared" si="318"/>
        <v>192.9853252</v>
      </c>
      <c r="DT131" s="346">
        <f t="shared" si="318"/>
        <v>230.4674612</v>
      </c>
      <c r="DU131" s="346">
        <f t="shared" si="318"/>
        <v>639.0691541</v>
      </c>
      <c r="DV131" s="346">
        <f t="shared" si="318"/>
        <v>455.4728352</v>
      </c>
      <c r="DW131" s="346">
        <f t="shared" si="318"/>
        <v>1159.665532</v>
      </c>
      <c r="DX131" s="346">
        <f t="shared" si="318"/>
        <v>252.0767178</v>
      </c>
      <c r="DY131" s="346">
        <f t="shared" si="318"/>
        <v>266.3335512</v>
      </c>
      <c r="DZ131" s="346">
        <f t="shared" si="318"/>
        <v>401.9190993</v>
      </c>
      <c r="EA131" s="346">
        <f t="shared" si="318"/>
        <v>88.43623344</v>
      </c>
      <c r="EB131" s="346">
        <f t="shared" si="318"/>
        <v>627.7023645</v>
      </c>
      <c r="EC131" s="346">
        <f t="shared" si="318"/>
        <v>87.33122585</v>
      </c>
      <c r="ED131" s="346"/>
      <c r="EE131" s="346">
        <f t="shared" ref="EE131:GP131" si="319">EE129*EE127</f>
        <v>1208.572635</v>
      </c>
      <c r="EF131" s="346">
        <f t="shared" si="319"/>
        <v>1092.016795</v>
      </c>
      <c r="EG131" s="346">
        <f t="shared" si="319"/>
        <v>1285.749556</v>
      </c>
      <c r="EH131" s="346">
        <f t="shared" si="319"/>
        <v>1334.32669</v>
      </c>
      <c r="EI131" s="346">
        <f t="shared" si="319"/>
        <v>1044.652535</v>
      </c>
      <c r="EJ131" s="346">
        <f t="shared" si="319"/>
        <v>898.0218684</v>
      </c>
      <c r="EK131" s="346">
        <f t="shared" si="319"/>
        <v>1234.709704</v>
      </c>
      <c r="EL131" s="346">
        <f t="shared" si="319"/>
        <v>1013.082871</v>
      </c>
      <c r="EM131" s="346">
        <f t="shared" si="319"/>
        <v>875.2587005</v>
      </c>
      <c r="EN131" s="346">
        <f t="shared" si="319"/>
        <v>4511.3994</v>
      </c>
      <c r="EO131" s="346">
        <f t="shared" si="319"/>
        <v>2110.834586</v>
      </c>
      <c r="EP131" s="346">
        <f t="shared" si="319"/>
        <v>796.8724363</v>
      </c>
      <c r="EQ131" s="346">
        <f t="shared" si="319"/>
        <v>877.1375945</v>
      </c>
      <c r="ER131" s="346">
        <f t="shared" si="319"/>
        <v>1658.769661</v>
      </c>
      <c r="ES131" s="346">
        <f t="shared" si="319"/>
        <v>1992.560312</v>
      </c>
      <c r="ET131" s="346">
        <f t="shared" si="319"/>
        <v>1944.816222</v>
      </c>
      <c r="EU131" s="346">
        <f t="shared" si="319"/>
        <v>1931.842202</v>
      </c>
      <c r="EV131" s="346">
        <f t="shared" si="319"/>
        <v>3310.302425</v>
      </c>
      <c r="EW131" s="346">
        <f t="shared" si="319"/>
        <v>1657.78496</v>
      </c>
      <c r="EX131" s="346">
        <f t="shared" si="319"/>
        <v>1900.663247</v>
      </c>
      <c r="EY131" s="346">
        <f t="shared" si="319"/>
        <v>850.471973</v>
      </c>
      <c r="EZ131" s="346">
        <f t="shared" si="319"/>
        <v>5.801013602</v>
      </c>
      <c r="FA131" s="346">
        <f t="shared" si="319"/>
        <v>1570.403188</v>
      </c>
      <c r="FB131" s="346">
        <f t="shared" si="319"/>
        <v>1530.179617</v>
      </c>
      <c r="FC131" s="346">
        <f t="shared" si="319"/>
        <v>2344.378609</v>
      </c>
      <c r="FD131" s="346">
        <f t="shared" si="319"/>
        <v>2177.608824</v>
      </c>
      <c r="FE131" s="346">
        <f t="shared" si="319"/>
        <v>6262.438521</v>
      </c>
      <c r="FF131" s="346">
        <f t="shared" si="319"/>
        <v>1002.286612</v>
      </c>
      <c r="FG131" s="346">
        <f t="shared" si="319"/>
        <v>1068.646343</v>
      </c>
      <c r="FH131" s="346">
        <f t="shared" si="319"/>
        <v>195.6603043</v>
      </c>
      <c r="FI131" s="346">
        <f t="shared" si="319"/>
        <v>1602.659706</v>
      </c>
      <c r="FJ131" s="346">
        <f t="shared" si="319"/>
        <v>239.8581046</v>
      </c>
      <c r="FK131" s="346">
        <f t="shared" si="319"/>
        <v>2230.159249</v>
      </c>
      <c r="FL131" s="346">
        <f t="shared" si="319"/>
        <v>44.85091949</v>
      </c>
      <c r="FM131" s="346">
        <f t="shared" si="319"/>
        <v>1635.638004</v>
      </c>
      <c r="FN131" s="346">
        <f t="shared" si="319"/>
        <v>2281.091252</v>
      </c>
      <c r="FO131" s="346">
        <f t="shared" si="319"/>
        <v>1378.002017</v>
      </c>
      <c r="FP131" s="346">
        <f t="shared" si="319"/>
        <v>554.2994812</v>
      </c>
      <c r="FQ131" s="346">
        <f t="shared" si="319"/>
        <v>1436.770142</v>
      </c>
      <c r="FR131" s="346">
        <f t="shared" si="319"/>
        <v>2096.739851</v>
      </c>
      <c r="FS131" s="346">
        <f t="shared" si="319"/>
        <v>2406.193329</v>
      </c>
      <c r="FT131" s="346">
        <f t="shared" si="319"/>
        <v>2418.530835</v>
      </c>
      <c r="FU131" s="346">
        <f t="shared" si="319"/>
        <v>804.6047746</v>
      </c>
      <c r="FV131" s="346">
        <f t="shared" si="319"/>
        <v>769.4293773</v>
      </c>
      <c r="FW131" s="346">
        <f t="shared" si="319"/>
        <v>211.796333</v>
      </c>
      <c r="FX131" s="346">
        <f t="shared" si="319"/>
        <v>1510.225093</v>
      </c>
      <c r="FY131" s="346">
        <f t="shared" si="319"/>
        <v>1917.751559</v>
      </c>
      <c r="FZ131" s="346">
        <f t="shared" si="319"/>
        <v>332.2010199</v>
      </c>
      <c r="GA131" s="346">
        <f t="shared" si="319"/>
        <v>782.5967671</v>
      </c>
      <c r="GB131" s="346">
        <f t="shared" si="319"/>
        <v>3928.800906</v>
      </c>
      <c r="GC131" s="346">
        <f t="shared" si="319"/>
        <v>1436.730118</v>
      </c>
      <c r="GD131" s="346">
        <f t="shared" si="319"/>
        <v>2128.90141</v>
      </c>
      <c r="GE131" s="346">
        <f t="shared" si="319"/>
        <v>1346.023742</v>
      </c>
      <c r="GF131" s="346">
        <f t="shared" si="319"/>
        <v>158.4030108</v>
      </c>
      <c r="GG131" s="346">
        <f t="shared" si="319"/>
        <v>265.4589205</v>
      </c>
      <c r="GH131" s="346">
        <f t="shared" si="319"/>
        <v>524.5501337</v>
      </c>
      <c r="GI131" s="346">
        <f t="shared" si="319"/>
        <v>461.0122303</v>
      </c>
      <c r="GJ131" s="346">
        <f t="shared" si="319"/>
        <v>1079.616383</v>
      </c>
      <c r="GK131" s="346">
        <f t="shared" si="319"/>
        <v>254.1706866</v>
      </c>
      <c r="GL131" s="346">
        <f t="shared" si="319"/>
        <v>237.3550628</v>
      </c>
      <c r="GM131" s="346">
        <f t="shared" si="319"/>
        <v>477.7951666</v>
      </c>
      <c r="GN131" s="346">
        <f t="shared" si="319"/>
        <v>71.29511693</v>
      </c>
      <c r="GO131" s="346">
        <f t="shared" si="319"/>
        <v>506.0382124</v>
      </c>
      <c r="GP131" s="346">
        <f t="shared" si="319"/>
        <v>75.82762983</v>
      </c>
      <c r="GQ131" s="346"/>
      <c r="GR131" s="346">
        <f t="shared" ref="GR131:JC131" si="320">GR129*GR127</f>
        <v>1204.33925</v>
      </c>
      <c r="GS131" s="346">
        <f t="shared" si="320"/>
        <v>1198.928015</v>
      </c>
      <c r="GT131" s="346">
        <f t="shared" si="320"/>
        <v>1330.895484</v>
      </c>
      <c r="GU131" s="346">
        <f t="shared" si="320"/>
        <v>1354.162334</v>
      </c>
      <c r="GV131" s="346">
        <f t="shared" si="320"/>
        <v>1032.204872</v>
      </c>
      <c r="GW131" s="346">
        <f t="shared" si="320"/>
        <v>836.2263806</v>
      </c>
      <c r="GX131" s="346">
        <f t="shared" si="320"/>
        <v>1210.690234</v>
      </c>
      <c r="GY131" s="346">
        <f t="shared" si="320"/>
        <v>1091.763693</v>
      </c>
      <c r="GZ131" s="346">
        <f t="shared" si="320"/>
        <v>819.3369073</v>
      </c>
      <c r="HA131" s="346">
        <f t="shared" si="320"/>
        <v>6413.5552</v>
      </c>
      <c r="HB131" s="346">
        <f t="shared" si="320"/>
        <v>2282.078069</v>
      </c>
      <c r="HC131" s="346">
        <f t="shared" si="320"/>
        <v>741.7591294</v>
      </c>
      <c r="HD131" s="346">
        <f t="shared" si="320"/>
        <v>811.6668824</v>
      </c>
      <c r="HE131" s="346">
        <f t="shared" si="320"/>
        <v>1584.20108</v>
      </c>
      <c r="HF131" s="346">
        <f t="shared" si="320"/>
        <v>1950.078759</v>
      </c>
      <c r="HG131" s="346">
        <f t="shared" si="320"/>
        <v>1838.960108</v>
      </c>
      <c r="HH131" s="346">
        <f t="shared" si="320"/>
        <v>1919.892499</v>
      </c>
      <c r="HI131" s="346">
        <f t="shared" si="320"/>
        <v>4439.757608</v>
      </c>
      <c r="HJ131" s="346">
        <f t="shared" si="320"/>
        <v>1642.49797</v>
      </c>
      <c r="HK131" s="346">
        <f t="shared" si="320"/>
        <v>2055.937453</v>
      </c>
      <c r="HL131" s="346">
        <f t="shared" si="320"/>
        <v>677.4343697</v>
      </c>
      <c r="HM131" s="346">
        <f t="shared" si="320"/>
        <v>4.834455684</v>
      </c>
      <c r="HN131" s="346">
        <f t="shared" si="320"/>
        <v>1487.345424</v>
      </c>
      <c r="HO131" s="346">
        <f t="shared" si="320"/>
        <v>1496.852283</v>
      </c>
      <c r="HP131" s="346">
        <f t="shared" si="320"/>
        <v>2647.127368</v>
      </c>
      <c r="HQ131" s="346">
        <f t="shared" si="320"/>
        <v>2363.517217</v>
      </c>
      <c r="HR131" s="346">
        <f t="shared" si="320"/>
        <v>10100.66212</v>
      </c>
      <c r="HS131" s="346">
        <f t="shared" si="320"/>
        <v>943.956701</v>
      </c>
      <c r="HT131" s="346">
        <f t="shared" si="320"/>
        <v>983.2357777</v>
      </c>
      <c r="HU131" s="346">
        <f t="shared" si="320"/>
        <v>286.2386354</v>
      </c>
      <c r="HV131" s="346">
        <f t="shared" si="320"/>
        <v>1484.92735</v>
      </c>
      <c r="HW131" s="346">
        <f t="shared" si="320"/>
        <v>181.2620766</v>
      </c>
      <c r="HX131" s="346">
        <f t="shared" si="320"/>
        <v>2023.042666</v>
      </c>
      <c r="HY131" s="346">
        <f t="shared" si="320"/>
        <v>42.47877893</v>
      </c>
      <c r="HZ131" s="346">
        <f t="shared" si="320"/>
        <v>1850.713392</v>
      </c>
      <c r="IA131" s="346">
        <f t="shared" si="320"/>
        <v>2237.35168</v>
      </c>
      <c r="IB131" s="346">
        <f t="shared" si="320"/>
        <v>1286.223672</v>
      </c>
      <c r="IC131" s="346">
        <f t="shared" si="320"/>
        <v>406.5991578</v>
      </c>
      <c r="ID131" s="346">
        <f t="shared" si="320"/>
        <v>1381.070168</v>
      </c>
      <c r="IE131" s="346">
        <f t="shared" si="320"/>
        <v>2345.054258</v>
      </c>
      <c r="IF131" s="346">
        <f t="shared" si="320"/>
        <v>2699.768813</v>
      </c>
      <c r="IG131" s="346">
        <f t="shared" si="320"/>
        <v>2235.536294</v>
      </c>
      <c r="IH131" s="346">
        <f t="shared" si="320"/>
        <v>673.5887292</v>
      </c>
      <c r="II131" s="346">
        <f t="shared" si="320"/>
        <v>644.1410402</v>
      </c>
      <c r="IJ131" s="346">
        <f t="shared" si="320"/>
        <v>140.6879937</v>
      </c>
      <c r="IK131" s="346">
        <f t="shared" si="320"/>
        <v>1446.14915</v>
      </c>
      <c r="IL131" s="346">
        <f t="shared" si="320"/>
        <v>1777.411229</v>
      </c>
      <c r="IM131" s="346">
        <f t="shared" si="320"/>
        <v>225.6499253</v>
      </c>
      <c r="IN131" s="346">
        <f t="shared" si="320"/>
        <v>700.0655596</v>
      </c>
      <c r="IO131" s="346">
        <f t="shared" si="320"/>
        <v>4999.742335</v>
      </c>
      <c r="IP131" s="346">
        <f t="shared" si="320"/>
        <v>1654.866263</v>
      </c>
      <c r="IQ131" s="346">
        <f t="shared" si="320"/>
        <v>2009.672314</v>
      </c>
      <c r="IR131" s="346">
        <f t="shared" si="320"/>
        <v>1550.388101</v>
      </c>
      <c r="IS131" s="346">
        <f t="shared" si="320"/>
        <v>130.0177297</v>
      </c>
      <c r="IT131" s="346">
        <f t="shared" si="320"/>
        <v>305.76307</v>
      </c>
      <c r="IU131" s="346">
        <f t="shared" si="320"/>
        <v>430.5525326</v>
      </c>
      <c r="IV131" s="346">
        <f t="shared" si="320"/>
        <v>466.6189947</v>
      </c>
      <c r="IW131" s="346">
        <f t="shared" si="320"/>
        <v>1005.092849</v>
      </c>
      <c r="IX131" s="346">
        <f t="shared" si="320"/>
        <v>256.2820498</v>
      </c>
      <c r="IY131" s="346">
        <f t="shared" si="320"/>
        <v>211.529586</v>
      </c>
      <c r="IZ131" s="346">
        <f t="shared" si="320"/>
        <v>567.995454</v>
      </c>
      <c r="JA131" s="346">
        <f t="shared" si="320"/>
        <v>57.47637027</v>
      </c>
      <c r="JB131" s="346">
        <f t="shared" si="320"/>
        <v>407.9555644</v>
      </c>
      <c r="JC131" s="346">
        <f t="shared" si="320"/>
        <v>65.83933054</v>
      </c>
      <c r="JD131" s="346"/>
      <c r="JE131" s="346">
        <f t="shared" ref="JE131:LP131" si="321">JE129*JE127</f>
        <v>1200.120694</v>
      </c>
      <c r="JF131" s="346">
        <f t="shared" si="321"/>
        <v>1316.306115</v>
      </c>
      <c r="JG131" s="346">
        <f t="shared" si="321"/>
        <v>1377.6266</v>
      </c>
      <c r="JH131" s="346">
        <f t="shared" si="321"/>
        <v>1374.292847</v>
      </c>
      <c r="JI131" s="346">
        <f t="shared" si="321"/>
        <v>1019.905531</v>
      </c>
      <c r="JJ131" s="346">
        <f t="shared" si="321"/>
        <v>778.6832194</v>
      </c>
      <c r="JK131" s="346">
        <f t="shared" si="321"/>
        <v>1187.138028</v>
      </c>
      <c r="JL131" s="346">
        <f t="shared" si="321"/>
        <v>1176.55524</v>
      </c>
      <c r="JM131" s="346">
        <f t="shared" si="321"/>
        <v>766.9880542</v>
      </c>
      <c r="JN131" s="346">
        <f t="shared" si="321"/>
        <v>9117.723052</v>
      </c>
      <c r="JO131" s="346">
        <f t="shared" si="321"/>
        <v>2467.213843</v>
      </c>
      <c r="JP131" s="346">
        <f t="shared" si="321"/>
        <v>690.4575701</v>
      </c>
      <c r="JQ131" s="346">
        <f t="shared" si="321"/>
        <v>751.082991</v>
      </c>
      <c r="JR131" s="346">
        <f t="shared" si="321"/>
        <v>1512.984667</v>
      </c>
      <c r="JS131" s="346">
        <f t="shared" si="321"/>
        <v>1908.502917</v>
      </c>
      <c r="JT131" s="346">
        <f t="shared" si="321"/>
        <v>1738.865729</v>
      </c>
      <c r="JU131" s="346">
        <f t="shared" si="321"/>
        <v>1908.016713</v>
      </c>
      <c r="JV131" s="346">
        <f t="shared" si="321"/>
        <v>5954.576074</v>
      </c>
      <c r="JW131" s="346">
        <f t="shared" si="321"/>
        <v>1627.351946</v>
      </c>
      <c r="JX131" s="346">
        <f t="shared" si="321"/>
        <v>2223.896746</v>
      </c>
      <c r="JY131" s="346">
        <f t="shared" si="321"/>
        <v>539.6031143</v>
      </c>
      <c r="JZ131" s="346">
        <f t="shared" si="321"/>
        <v>4.028944485</v>
      </c>
      <c r="KA131" s="346">
        <f t="shared" si="321"/>
        <v>1408.680539</v>
      </c>
      <c r="KB131" s="346">
        <f t="shared" si="321"/>
        <v>1464.250819</v>
      </c>
      <c r="KC131" s="346">
        <f t="shared" si="321"/>
        <v>2988.972548</v>
      </c>
      <c r="KD131" s="346">
        <f t="shared" si="321"/>
        <v>2565.297115</v>
      </c>
      <c r="KE131" s="346">
        <f t="shared" si="321"/>
        <v>16291.31765</v>
      </c>
      <c r="KF131" s="346">
        <f t="shared" si="321"/>
        <v>889.0214061</v>
      </c>
      <c r="KG131" s="346">
        <f t="shared" si="321"/>
        <v>904.6515727</v>
      </c>
      <c r="KH131" s="346">
        <f t="shared" si="321"/>
        <v>418.7489982</v>
      </c>
      <c r="KI131" s="346">
        <f t="shared" si="321"/>
        <v>1375.843684</v>
      </c>
      <c r="KJ131" s="346">
        <f t="shared" si="321"/>
        <v>136.980739</v>
      </c>
      <c r="KK131" s="346">
        <f t="shared" si="321"/>
        <v>1835.161158</v>
      </c>
      <c r="KL131" s="346">
        <f t="shared" si="321"/>
        <v>40.23209958</v>
      </c>
      <c r="KM131" s="346">
        <f t="shared" si="321"/>
        <v>2094.069746</v>
      </c>
      <c r="KN131" s="346">
        <f t="shared" si="321"/>
        <v>2194.450807</v>
      </c>
      <c r="KO131" s="346">
        <f t="shared" si="321"/>
        <v>1200.557991</v>
      </c>
      <c r="KP131" s="346">
        <f t="shared" si="321"/>
        <v>298.2555112</v>
      </c>
      <c r="KQ131" s="346">
        <f t="shared" si="321"/>
        <v>1327.529543</v>
      </c>
      <c r="KR131" s="346">
        <f t="shared" si="321"/>
        <v>2622.776246</v>
      </c>
      <c r="KS131" s="346">
        <f t="shared" si="321"/>
        <v>3029.162933</v>
      </c>
      <c r="KT131" s="346">
        <f t="shared" si="321"/>
        <v>2066.387763</v>
      </c>
      <c r="KU131" s="346">
        <f t="shared" si="321"/>
        <v>563.9063929</v>
      </c>
      <c r="KV131" s="346">
        <f t="shared" si="321"/>
        <v>539.2537534</v>
      </c>
      <c r="KW131" s="346">
        <f t="shared" si="321"/>
        <v>93.45351393</v>
      </c>
      <c r="KX131" s="346">
        <f t="shared" si="321"/>
        <v>1384.791825</v>
      </c>
      <c r="KY131" s="346">
        <f t="shared" si="321"/>
        <v>1647.340951</v>
      </c>
      <c r="KZ131" s="346">
        <f t="shared" si="321"/>
        <v>153.2743301</v>
      </c>
      <c r="LA131" s="346">
        <f t="shared" si="321"/>
        <v>626.2379405</v>
      </c>
      <c r="LB131" s="346">
        <f t="shared" si="321"/>
        <v>6362.608851</v>
      </c>
      <c r="LC131" s="346">
        <f t="shared" si="321"/>
        <v>1906.121625</v>
      </c>
      <c r="LD131" s="346">
        <f t="shared" si="321"/>
        <v>1897.120642</v>
      </c>
      <c r="LE131" s="346">
        <f t="shared" si="321"/>
        <v>1785.780732</v>
      </c>
      <c r="LF131" s="346">
        <f t="shared" si="321"/>
        <v>106.7189944</v>
      </c>
      <c r="LG131" s="346">
        <f t="shared" si="321"/>
        <v>352.1865258</v>
      </c>
      <c r="LH131" s="346">
        <f t="shared" si="321"/>
        <v>353.3989821</v>
      </c>
      <c r="LI131" s="346">
        <f t="shared" si="321"/>
        <v>472.2939478</v>
      </c>
      <c r="LJ131" s="346">
        <f t="shared" si="321"/>
        <v>935.7135098</v>
      </c>
      <c r="LK131" s="346">
        <f t="shared" si="321"/>
        <v>258.4109517</v>
      </c>
      <c r="LL131" s="346">
        <f t="shared" si="321"/>
        <v>188.5140566</v>
      </c>
      <c r="LM131" s="346">
        <f t="shared" si="321"/>
        <v>675.224151</v>
      </c>
      <c r="LN131" s="346">
        <f t="shared" si="321"/>
        <v>46.33603649</v>
      </c>
      <c r="LO131" s="346">
        <f t="shared" si="321"/>
        <v>328.8837452</v>
      </c>
      <c r="LP131" s="346">
        <f t="shared" si="321"/>
        <v>57.16672743</v>
      </c>
    </row>
    <row r="132">
      <c r="A132" s="399" t="s">
        <v>280</v>
      </c>
      <c r="B132" s="399" t="s">
        <v>318</v>
      </c>
      <c r="C132" s="400"/>
      <c r="D132" s="401" t="s">
        <v>319</v>
      </c>
      <c r="E132" s="402">
        <f t="shared" ref="E132:BP132" si="322">E126*E131</f>
        <v>121708.41</v>
      </c>
      <c r="F132" s="402">
        <f t="shared" si="322"/>
        <v>90594.48</v>
      </c>
      <c r="G132" s="402">
        <f t="shared" si="322"/>
        <v>120000</v>
      </c>
      <c r="H132" s="402">
        <f t="shared" si="322"/>
        <v>129552.28</v>
      </c>
      <c r="I132" s="402">
        <f t="shared" si="322"/>
        <v>107000</v>
      </c>
      <c r="J132" s="402">
        <f t="shared" si="322"/>
        <v>103565</v>
      </c>
      <c r="K132" s="402">
        <f t="shared" si="322"/>
        <v>128418.77</v>
      </c>
      <c r="L132" s="402">
        <f t="shared" si="322"/>
        <v>87232.36</v>
      </c>
      <c r="M132" s="402">
        <f t="shared" si="322"/>
        <v>99881.32</v>
      </c>
      <c r="N132" s="402">
        <f t="shared" si="322"/>
        <v>223221.57</v>
      </c>
      <c r="O132" s="402">
        <f t="shared" si="322"/>
        <v>180593.29</v>
      </c>
      <c r="P132" s="402">
        <f t="shared" si="322"/>
        <v>91968.82</v>
      </c>
      <c r="Q132" s="402">
        <f t="shared" si="322"/>
        <v>102434.8</v>
      </c>
      <c r="R132" s="402">
        <f t="shared" si="322"/>
        <v>181860.19</v>
      </c>
      <c r="S132" s="402">
        <f t="shared" si="322"/>
        <v>208031.99</v>
      </c>
      <c r="T132" s="402">
        <f t="shared" si="322"/>
        <v>217515.94</v>
      </c>
      <c r="U132" s="402">
        <f t="shared" si="322"/>
        <v>195596.52</v>
      </c>
      <c r="V132" s="402">
        <f t="shared" si="322"/>
        <v>184028.25</v>
      </c>
      <c r="W132" s="402">
        <f t="shared" si="322"/>
        <v>168878.71</v>
      </c>
      <c r="X132" s="402">
        <f t="shared" si="322"/>
        <v>162441.03</v>
      </c>
      <c r="Y132" s="402">
        <f t="shared" si="322"/>
        <v>134043.44</v>
      </c>
      <c r="Z132" s="402">
        <f t="shared" si="322"/>
        <v>835.25</v>
      </c>
      <c r="AA132" s="402">
        <f t="shared" si="322"/>
        <v>175069.23</v>
      </c>
      <c r="AB132" s="402">
        <f t="shared" si="322"/>
        <v>159907.69</v>
      </c>
      <c r="AC132" s="402">
        <f t="shared" si="322"/>
        <v>183879.61</v>
      </c>
      <c r="AD132" s="402">
        <f t="shared" si="322"/>
        <v>184851.11</v>
      </c>
      <c r="AE132" s="402">
        <f t="shared" si="322"/>
        <v>240730.29</v>
      </c>
      <c r="AF132" s="402">
        <f t="shared" si="322"/>
        <v>112998.23</v>
      </c>
      <c r="AG132" s="402">
        <f t="shared" si="322"/>
        <v>126237</v>
      </c>
      <c r="AH132" s="402">
        <f t="shared" si="322"/>
        <v>9142.22</v>
      </c>
      <c r="AI132" s="402">
        <f t="shared" si="322"/>
        <v>186686.77</v>
      </c>
      <c r="AJ132" s="402">
        <f t="shared" si="322"/>
        <v>42000</v>
      </c>
      <c r="AK132" s="402">
        <f t="shared" si="322"/>
        <v>271017.63</v>
      </c>
      <c r="AL132" s="402">
        <f t="shared" si="322"/>
        <v>5000</v>
      </c>
      <c r="AM132" s="402">
        <f t="shared" si="322"/>
        <v>127756.57</v>
      </c>
      <c r="AN132" s="402">
        <f t="shared" si="322"/>
        <v>237115.24</v>
      </c>
      <c r="AO132" s="402">
        <f t="shared" si="322"/>
        <v>158167.25</v>
      </c>
      <c r="AP132" s="402">
        <f t="shared" si="322"/>
        <v>103015</v>
      </c>
      <c r="AQ132" s="402">
        <f t="shared" si="322"/>
        <v>155500</v>
      </c>
      <c r="AR132" s="402">
        <f t="shared" si="322"/>
        <v>167620.78</v>
      </c>
      <c r="AS132" s="402">
        <f t="shared" si="322"/>
        <v>191134.2</v>
      </c>
      <c r="AT132" s="402">
        <f t="shared" si="322"/>
        <v>283068.43</v>
      </c>
      <c r="AU132" s="402">
        <f t="shared" si="322"/>
        <v>114804.31</v>
      </c>
      <c r="AV132" s="402">
        <f t="shared" si="322"/>
        <v>109785.34</v>
      </c>
      <c r="AW132" s="402">
        <f t="shared" si="322"/>
        <v>48000</v>
      </c>
      <c r="AX132" s="402">
        <f t="shared" si="322"/>
        <v>164702</v>
      </c>
      <c r="AY132" s="402">
        <f t="shared" si="322"/>
        <v>223255</v>
      </c>
      <c r="AZ132" s="402">
        <f t="shared" si="322"/>
        <v>72000</v>
      </c>
      <c r="BA132" s="402">
        <f t="shared" si="322"/>
        <v>97799.52</v>
      </c>
      <c r="BB132" s="402">
        <f t="shared" si="322"/>
        <v>242596.66</v>
      </c>
      <c r="BC132" s="402">
        <f t="shared" si="322"/>
        <v>108292.85</v>
      </c>
      <c r="BD132" s="402">
        <f t="shared" si="322"/>
        <v>238900</v>
      </c>
      <c r="BE132" s="402">
        <f t="shared" si="322"/>
        <v>101455.9</v>
      </c>
      <c r="BF132" s="402">
        <f t="shared" si="322"/>
        <v>23511.76</v>
      </c>
      <c r="BG132" s="402">
        <f t="shared" si="322"/>
        <v>20008.84</v>
      </c>
      <c r="BH132" s="402">
        <f t="shared" si="322"/>
        <v>77858.98</v>
      </c>
      <c r="BI132" s="402">
        <f t="shared" si="322"/>
        <v>45000</v>
      </c>
      <c r="BJ132" s="402">
        <f t="shared" si="322"/>
        <v>124565</v>
      </c>
      <c r="BK132" s="402">
        <f t="shared" si="322"/>
        <v>25000</v>
      </c>
      <c r="BL132" s="402">
        <f t="shared" si="322"/>
        <v>29885</v>
      </c>
      <c r="BM132" s="402">
        <f t="shared" si="322"/>
        <v>33809.25</v>
      </c>
      <c r="BN132" s="402">
        <f t="shared" si="322"/>
        <v>10969.85</v>
      </c>
      <c r="BO132" s="402">
        <f t="shared" si="322"/>
        <v>77861.76</v>
      </c>
      <c r="BP132" s="402">
        <f t="shared" si="322"/>
        <v>10058</v>
      </c>
      <c r="BQ132" s="402"/>
      <c r="BR132" s="402">
        <f t="shared" ref="BR132:EC132" si="323">BR126*BR131</f>
        <v>121282.0901</v>
      </c>
      <c r="BS132" s="402">
        <f t="shared" si="323"/>
        <v>99463.90988</v>
      </c>
      <c r="BT132" s="402">
        <f t="shared" si="323"/>
        <v>124213.5044</v>
      </c>
      <c r="BU132" s="402">
        <f t="shared" si="323"/>
        <v>131478.1598</v>
      </c>
      <c r="BV132" s="402">
        <f t="shared" si="323"/>
        <v>105725.0307</v>
      </c>
      <c r="BW132" s="402">
        <f t="shared" si="323"/>
        <v>96438.39215</v>
      </c>
      <c r="BX132" s="402">
        <f t="shared" si="323"/>
        <v>125920.5708</v>
      </c>
      <c r="BY132" s="402">
        <f t="shared" si="323"/>
        <v>94007.23892</v>
      </c>
      <c r="BZ132" s="402">
        <f t="shared" si="323"/>
        <v>93499.7296</v>
      </c>
      <c r="CA132" s="402">
        <f t="shared" si="323"/>
        <v>317339.1966</v>
      </c>
      <c r="CB132" s="402">
        <f t="shared" si="323"/>
        <v>195244.094</v>
      </c>
      <c r="CC132" s="402">
        <f t="shared" si="323"/>
        <v>85608.07068</v>
      </c>
      <c r="CD132" s="402">
        <f t="shared" si="323"/>
        <v>94788.93082</v>
      </c>
      <c r="CE132" s="402">
        <f t="shared" si="323"/>
        <v>173684.8197</v>
      </c>
      <c r="CF132" s="402">
        <f t="shared" si="323"/>
        <v>203596.7306</v>
      </c>
      <c r="CG132" s="402">
        <f t="shared" si="323"/>
        <v>205676.5734</v>
      </c>
      <c r="CH132" s="402">
        <f t="shared" si="323"/>
        <v>194386.6281</v>
      </c>
      <c r="CI132" s="402">
        <f t="shared" si="323"/>
        <v>246817.5768</v>
      </c>
      <c r="CJ132" s="402">
        <f t="shared" si="323"/>
        <v>167321.4229</v>
      </c>
      <c r="CK132" s="402">
        <f t="shared" si="323"/>
        <v>175711.6091</v>
      </c>
      <c r="CL132" s="402">
        <f t="shared" si="323"/>
        <v>106770.871</v>
      </c>
      <c r="CM132" s="402">
        <f t="shared" si="323"/>
        <v>696.0816483</v>
      </c>
      <c r="CN132" s="402">
        <f t="shared" si="323"/>
        <v>165809.9143</v>
      </c>
      <c r="CO132" s="402">
        <f t="shared" si="323"/>
        <v>156424.8982</v>
      </c>
      <c r="CP132" s="402">
        <f t="shared" si="323"/>
        <v>207625.486</v>
      </c>
      <c r="CQ132" s="402">
        <f t="shared" si="323"/>
        <v>200632.3524</v>
      </c>
      <c r="CR132" s="402">
        <f t="shared" si="323"/>
        <v>388272.9248</v>
      </c>
      <c r="CS132" s="402">
        <f t="shared" si="323"/>
        <v>106422.0904</v>
      </c>
      <c r="CT132" s="402">
        <f t="shared" si="323"/>
        <v>116147.6252</v>
      </c>
      <c r="CU132" s="402">
        <f t="shared" si="323"/>
        <v>13374.48895</v>
      </c>
      <c r="CV132" s="402">
        <f t="shared" si="323"/>
        <v>172972.6464</v>
      </c>
      <c r="CW132" s="402">
        <f t="shared" si="323"/>
        <v>31739.62885</v>
      </c>
      <c r="CX132" s="402">
        <f t="shared" si="323"/>
        <v>245848.0169</v>
      </c>
      <c r="CY132" s="402">
        <f t="shared" si="323"/>
        <v>4735.552739</v>
      </c>
      <c r="CZ132" s="402">
        <f t="shared" si="323"/>
        <v>144555.699</v>
      </c>
      <c r="DA132" s="402">
        <f t="shared" si="323"/>
        <v>232568.5919</v>
      </c>
      <c r="DB132" s="402">
        <f t="shared" si="323"/>
        <v>147632.9196</v>
      </c>
      <c r="DC132" s="402">
        <f t="shared" si="323"/>
        <v>75565.3102</v>
      </c>
      <c r="DD132" s="402">
        <f t="shared" si="323"/>
        <v>149471.6552</v>
      </c>
      <c r="DE132" s="402">
        <f t="shared" si="323"/>
        <v>187471.9097</v>
      </c>
      <c r="DF132" s="402">
        <f t="shared" si="323"/>
        <v>214454.1529</v>
      </c>
      <c r="DG132" s="402">
        <f t="shared" si="323"/>
        <v>261650.478</v>
      </c>
      <c r="DH132" s="402">
        <f t="shared" si="323"/>
        <v>96110.40317</v>
      </c>
      <c r="DI132" s="402">
        <f t="shared" si="323"/>
        <v>91908.68609</v>
      </c>
      <c r="DJ132" s="402">
        <f t="shared" si="323"/>
        <v>31884.5166</v>
      </c>
      <c r="DK132" s="402">
        <f t="shared" si="323"/>
        <v>157714.0112</v>
      </c>
      <c r="DL132" s="402">
        <f t="shared" si="323"/>
        <v>206917.284</v>
      </c>
      <c r="DM132" s="402">
        <f t="shared" si="323"/>
        <v>48906.51637</v>
      </c>
      <c r="DN132" s="402">
        <f t="shared" si="323"/>
        <v>87485.76351</v>
      </c>
      <c r="DO132" s="402">
        <f t="shared" si="323"/>
        <v>308725.4407</v>
      </c>
      <c r="DP132" s="402">
        <f t="shared" si="323"/>
        <v>124734.7583</v>
      </c>
      <c r="DQ132" s="402">
        <f t="shared" si="323"/>
        <v>225520.4086</v>
      </c>
      <c r="DR132" s="402">
        <f t="shared" si="323"/>
        <v>116859.7665</v>
      </c>
      <c r="DS132" s="402">
        <f t="shared" si="323"/>
        <v>19298.53252</v>
      </c>
      <c r="DT132" s="402">
        <f t="shared" si="323"/>
        <v>23046.74612</v>
      </c>
      <c r="DU132" s="402">
        <f t="shared" si="323"/>
        <v>63906.91541</v>
      </c>
      <c r="DV132" s="402">
        <f t="shared" si="323"/>
        <v>45547.28352</v>
      </c>
      <c r="DW132" s="402">
        <f t="shared" si="323"/>
        <v>115966.5532</v>
      </c>
      <c r="DX132" s="402">
        <f t="shared" si="323"/>
        <v>25207.67178</v>
      </c>
      <c r="DY132" s="402">
        <f t="shared" si="323"/>
        <v>26633.35512</v>
      </c>
      <c r="DZ132" s="402">
        <f t="shared" si="323"/>
        <v>40191.90993</v>
      </c>
      <c r="EA132" s="402">
        <f t="shared" si="323"/>
        <v>8843.623344</v>
      </c>
      <c r="EB132" s="402">
        <f t="shared" si="323"/>
        <v>62770.23645</v>
      </c>
      <c r="EC132" s="402">
        <f t="shared" si="323"/>
        <v>8733.122585</v>
      </c>
      <c r="ED132" s="402"/>
      <c r="EE132" s="402">
        <f t="shared" ref="EE132:GP132" si="324">EE126*EE131</f>
        <v>120857.2635</v>
      </c>
      <c r="EF132" s="402">
        <f t="shared" si="324"/>
        <v>109201.6795</v>
      </c>
      <c r="EG132" s="402">
        <f t="shared" si="324"/>
        <v>128574.9556</v>
      </c>
      <c r="EH132" s="402">
        <f t="shared" si="324"/>
        <v>133432.669</v>
      </c>
      <c r="EI132" s="402">
        <f t="shared" si="324"/>
        <v>104465.2535</v>
      </c>
      <c r="EJ132" s="402">
        <f t="shared" si="324"/>
        <v>89802.18684</v>
      </c>
      <c r="EK132" s="402">
        <f t="shared" si="324"/>
        <v>123470.9704</v>
      </c>
      <c r="EL132" s="402">
        <f t="shared" si="324"/>
        <v>101308.2871</v>
      </c>
      <c r="EM132" s="402">
        <f t="shared" si="324"/>
        <v>87525.87005</v>
      </c>
      <c r="EN132" s="402">
        <f t="shared" si="324"/>
        <v>451139.94</v>
      </c>
      <c r="EO132" s="402">
        <f t="shared" si="324"/>
        <v>211083.4586</v>
      </c>
      <c r="EP132" s="402">
        <f t="shared" si="324"/>
        <v>79687.24363</v>
      </c>
      <c r="EQ132" s="402">
        <f t="shared" si="324"/>
        <v>87713.75945</v>
      </c>
      <c r="ER132" s="402">
        <f t="shared" si="324"/>
        <v>165876.9661</v>
      </c>
      <c r="ES132" s="402">
        <f t="shared" si="324"/>
        <v>199256.0312</v>
      </c>
      <c r="ET132" s="402">
        <f t="shared" si="324"/>
        <v>194481.6222</v>
      </c>
      <c r="EU132" s="402">
        <f t="shared" si="324"/>
        <v>193184.2202</v>
      </c>
      <c r="EV132" s="402">
        <f t="shared" si="324"/>
        <v>331030.2425</v>
      </c>
      <c r="EW132" s="402">
        <f t="shared" si="324"/>
        <v>165778.496</v>
      </c>
      <c r="EX132" s="402">
        <f t="shared" si="324"/>
        <v>190066.3247</v>
      </c>
      <c r="EY132" s="402">
        <f t="shared" si="324"/>
        <v>85047.1973</v>
      </c>
      <c r="EZ132" s="402">
        <f t="shared" si="324"/>
        <v>580.1013602</v>
      </c>
      <c r="FA132" s="402">
        <f t="shared" si="324"/>
        <v>157040.3188</v>
      </c>
      <c r="FB132" s="402">
        <f t="shared" si="324"/>
        <v>153017.9617</v>
      </c>
      <c r="FC132" s="402">
        <f t="shared" si="324"/>
        <v>234437.8609</v>
      </c>
      <c r="FD132" s="402">
        <f t="shared" si="324"/>
        <v>217760.8824</v>
      </c>
      <c r="FE132" s="402">
        <f t="shared" si="324"/>
        <v>626243.8521</v>
      </c>
      <c r="FF132" s="402">
        <f t="shared" si="324"/>
        <v>100228.6612</v>
      </c>
      <c r="FG132" s="402">
        <f t="shared" si="324"/>
        <v>106864.6343</v>
      </c>
      <c r="FH132" s="402">
        <f t="shared" si="324"/>
        <v>19566.03043</v>
      </c>
      <c r="FI132" s="402">
        <f t="shared" si="324"/>
        <v>160265.9706</v>
      </c>
      <c r="FJ132" s="402">
        <f t="shared" si="324"/>
        <v>23985.81046</v>
      </c>
      <c r="FK132" s="402">
        <f t="shared" si="324"/>
        <v>223015.9249</v>
      </c>
      <c r="FL132" s="402">
        <f t="shared" si="324"/>
        <v>4485.091949</v>
      </c>
      <c r="FM132" s="402">
        <f t="shared" si="324"/>
        <v>163563.8004</v>
      </c>
      <c r="FN132" s="402">
        <f t="shared" si="324"/>
        <v>228109.1252</v>
      </c>
      <c r="FO132" s="402">
        <f t="shared" si="324"/>
        <v>137800.2017</v>
      </c>
      <c r="FP132" s="402">
        <f t="shared" si="324"/>
        <v>55429.94812</v>
      </c>
      <c r="FQ132" s="402">
        <f t="shared" si="324"/>
        <v>143677.0142</v>
      </c>
      <c r="FR132" s="402">
        <f t="shared" si="324"/>
        <v>209673.9851</v>
      </c>
      <c r="FS132" s="402">
        <f t="shared" si="324"/>
        <v>240619.3329</v>
      </c>
      <c r="FT132" s="402">
        <f t="shared" si="324"/>
        <v>241853.0835</v>
      </c>
      <c r="FU132" s="402">
        <f t="shared" si="324"/>
        <v>80460.47746</v>
      </c>
      <c r="FV132" s="402">
        <f t="shared" si="324"/>
        <v>76942.93773</v>
      </c>
      <c r="FW132" s="402">
        <f t="shared" si="324"/>
        <v>21179.6333</v>
      </c>
      <c r="FX132" s="402">
        <f t="shared" si="324"/>
        <v>151022.5093</v>
      </c>
      <c r="FY132" s="402">
        <f t="shared" si="324"/>
        <v>191775.1559</v>
      </c>
      <c r="FZ132" s="402">
        <f t="shared" si="324"/>
        <v>33220.10199</v>
      </c>
      <c r="GA132" s="402">
        <f t="shared" si="324"/>
        <v>78259.67671</v>
      </c>
      <c r="GB132" s="402">
        <f t="shared" si="324"/>
        <v>392880.0906</v>
      </c>
      <c r="GC132" s="402">
        <f t="shared" si="324"/>
        <v>143673.0118</v>
      </c>
      <c r="GD132" s="402">
        <f t="shared" si="324"/>
        <v>212890.141</v>
      </c>
      <c r="GE132" s="402">
        <f t="shared" si="324"/>
        <v>134602.3742</v>
      </c>
      <c r="GF132" s="402">
        <f t="shared" si="324"/>
        <v>15840.30108</v>
      </c>
      <c r="GG132" s="402">
        <f t="shared" si="324"/>
        <v>26545.89205</v>
      </c>
      <c r="GH132" s="402">
        <f t="shared" si="324"/>
        <v>52455.01337</v>
      </c>
      <c r="GI132" s="402">
        <f t="shared" si="324"/>
        <v>46101.22303</v>
      </c>
      <c r="GJ132" s="402">
        <f t="shared" si="324"/>
        <v>107961.6383</v>
      </c>
      <c r="GK132" s="402">
        <f t="shared" si="324"/>
        <v>25417.06866</v>
      </c>
      <c r="GL132" s="402">
        <f t="shared" si="324"/>
        <v>23735.50628</v>
      </c>
      <c r="GM132" s="402">
        <f t="shared" si="324"/>
        <v>47779.51666</v>
      </c>
      <c r="GN132" s="402">
        <f t="shared" si="324"/>
        <v>7129.511693</v>
      </c>
      <c r="GO132" s="402">
        <f t="shared" si="324"/>
        <v>50603.82124</v>
      </c>
      <c r="GP132" s="402">
        <f t="shared" si="324"/>
        <v>7582.762983</v>
      </c>
      <c r="GQ132" s="402"/>
      <c r="GR132" s="402">
        <f t="shared" ref="GR132:JC132" si="325">GR126*GR131</f>
        <v>120433.925</v>
      </c>
      <c r="GS132" s="402">
        <f t="shared" si="325"/>
        <v>119892.8015</v>
      </c>
      <c r="GT132" s="402">
        <f t="shared" si="325"/>
        <v>133089.5484</v>
      </c>
      <c r="GU132" s="402">
        <f t="shared" si="325"/>
        <v>135416.2334</v>
      </c>
      <c r="GV132" s="402">
        <f t="shared" si="325"/>
        <v>103220.4872</v>
      </c>
      <c r="GW132" s="402">
        <f t="shared" si="325"/>
        <v>83622.63806</v>
      </c>
      <c r="GX132" s="402">
        <f t="shared" si="325"/>
        <v>121069.0234</v>
      </c>
      <c r="GY132" s="402">
        <f t="shared" si="325"/>
        <v>109176.3693</v>
      </c>
      <c r="GZ132" s="402">
        <f t="shared" si="325"/>
        <v>81933.69073</v>
      </c>
      <c r="HA132" s="402">
        <f t="shared" si="325"/>
        <v>641355.52</v>
      </c>
      <c r="HB132" s="402">
        <f t="shared" si="325"/>
        <v>228207.8069</v>
      </c>
      <c r="HC132" s="402">
        <f t="shared" si="325"/>
        <v>74175.91294</v>
      </c>
      <c r="HD132" s="402">
        <f t="shared" si="325"/>
        <v>81166.68824</v>
      </c>
      <c r="HE132" s="402">
        <f t="shared" si="325"/>
        <v>158420.108</v>
      </c>
      <c r="HF132" s="402">
        <f t="shared" si="325"/>
        <v>195007.8759</v>
      </c>
      <c r="HG132" s="402">
        <f t="shared" si="325"/>
        <v>183896.0108</v>
      </c>
      <c r="HH132" s="402">
        <f t="shared" si="325"/>
        <v>191989.2499</v>
      </c>
      <c r="HI132" s="402">
        <f t="shared" si="325"/>
        <v>443975.7608</v>
      </c>
      <c r="HJ132" s="402">
        <f t="shared" si="325"/>
        <v>164249.797</v>
      </c>
      <c r="HK132" s="402">
        <f t="shared" si="325"/>
        <v>205593.7453</v>
      </c>
      <c r="HL132" s="402">
        <f t="shared" si="325"/>
        <v>67743.43697</v>
      </c>
      <c r="HM132" s="402">
        <f t="shared" si="325"/>
        <v>483.4455684</v>
      </c>
      <c r="HN132" s="402">
        <f t="shared" si="325"/>
        <v>148734.5424</v>
      </c>
      <c r="HO132" s="402">
        <f t="shared" si="325"/>
        <v>149685.2283</v>
      </c>
      <c r="HP132" s="402">
        <f t="shared" si="325"/>
        <v>264712.7368</v>
      </c>
      <c r="HQ132" s="402">
        <f t="shared" si="325"/>
        <v>236351.7217</v>
      </c>
      <c r="HR132" s="402">
        <f t="shared" si="325"/>
        <v>1010066.212</v>
      </c>
      <c r="HS132" s="402">
        <f t="shared" si="325"/>
        <v>94395.6701</v>
      </c>
      <c r="HT132" s="402">
        <f t="shared" si="325"/>
        <v>98323.57777</v>
      </c>
      <c r="HU132" s="402">
        <f t="shared" si="325"/>
        <v>28623.86354</v>
      </c>
      <c r="HV132" s="402">
        <f t="shared" si="325"/>
        <v>148492.735</v>
      </c>
      <c r="HW132" s="402">
        <f t="shared" si="325"/>
        <v>18126.20766</v>
      </c>
      <c r="HX132" s="402">
        <f t="shared" si="325"/>
        <v>202304.2666</v>
      </c>
      <c r="HY132" s="402">
        <f t="shared" si="325"/>
        <v>4247.877893</v>
      </c>
      <c r="HZ132" s="402">
        <f t="shared" si="325"/>
        <v>185071.3392</v>
      </c>
      <c r="IA132" s="402">
        <f t="shared" si="325"/>
        <v>223735.168</v>
      </c>
      <c r="IB132" s="402">
        <f t="shared" si="325"/>
        <v>128622.3672</v>
      </c>
      <c r="IC132" s="402">
        <f t="shared" si="325"/>
        <v>40659.91578</v>
      </c>
      <c r="ID132" s="402">
        <f t="shared" si="325"/>
        <v>138107.0168</v>
      </c>
      <c r="IE132" s="402">
        <f t="shared" si="325"/>
        <v>234505.4258</v>
      </c>
      <c r="IF132" s="402">
        <f t="shared" si="325"/>
        <v>269976.8813</v>
      </c>
      <c r="IG132" s="402">
        <f t="shared" si="325"/>
        <v>223553.6294</v>
      </c>
      <c r="IH132" s="402">
        <f t="shared" si="325"/>
        <v>67358.87292</v>
      </c>
      <c r="II132" s="402">
        <f t="shared" si="325"/>
        <v>64414.10402</v>
      </c>
      <c r="IJ132" s="402">
        <f t="shared" si="325"/>
        <v>14068.79937</v>
      </c>
      <c r="IK132" s="402">
        <f t="shared" si="325"/>
        <v>144614.915</v>
      </c>
      <c r="IL132" s="402">
        <f t="shared" si="325"/>
        <v>177741.1229</v>
      </c>
      <c r="IM132" s="402">
        <f t="shared" si="325"/>
        <v>22564.99253</v>
      </c>
      <c r="IN132" s="402">
        <f t="shared" si="325"/>
        <v>70006.55596</v>
      </c>
      <c r="IO132" s="402">
        <f t="shared" si="325"/>
        <v>499974.2335</v>
      </c>
      <c r="IP132" s="402">
        <f t="shared" si="325"/>
        <v>165486.6263</v>
      </c>
      <c r="IQ132" s="402">
        <f t="shared" si="325"/>
        <v>200967.2314</v>
      </c>
      <c r="IR132" s="402">
        <f t="shared" si="325"/>
        <v>155038.8101</v>
      </c>
      <c r="IS132" s="402">
        <f t="shared" si="325"/>
        <v>13001.77297</v>
      </c>
      <c r="IT132" s="402">
        <f t="shared" si="325"/>
        <v>30576.307</v>
      </c>
      <c r="IU132" s="402">
        <f t="shared" si="325"/>
        <v>43055.25326</v>
      </c>
      <c r="IV132" s="402">
        <f t="shared" si="325"/>
        <v>46661.89947</v>
      </c>
      <c r="IW132" s="402">
        <f t="shared" si="325"/>
        <v>100509.2849</v>
      </c>
      <c r="IX132" s="402">
        <f t="shared" si="325"/>
        <v>25628.20498</v>
      </c>
      <c r="IY132" s="402">
        <f t="shared" si="325"/>
        <v>21152.9586</v>
      </c>
      <c r="IZ132" s="402">
        <f t="shared" si="325"/>
        <v>56799.5454</v>
      </c>
      <c r="JA132" s="402">
        <f t="shared" si="325"/>
        <v>5747.637027</v>
      </c>
      <c r="JB132" s="402">
        <f t="shared" si="325"/>
        <v>40795.55644</v>
      </c>
      <c r="JC132" s="402">
        <f t="shared" si="325"/>
        <v>6583.933054</v>
      </c>
      <c r="JD132" s="346"/>
      <c r="JE132" s="402">
        <f t="shared" ref="JE132:LP132" si="326">JE126*JE131</f>
        <v>120012.0694</v>
      </c>
      <c r="JF132" s="402">
        <f t="shared" si="326"/>
        <v>131630.6115</v>
      </c>
      <c r="JG132" s="402">
        <f t="shared" si="326"/>
        <v>137762.66</v>
      </c>
      <c r="JH132" s="402">
        <f t="shared" si="326"/>
        <v>137429.2847</v>
      </c>
      <c r="JI132" s="402">
        <f t="shared" si="326"/>
        <v>101990.5531</v>
      </c>
      <c r="JJ132" s="402">
        <f t="shared" si="326"/>
        <v>77868.32194</v>
      </c>
      <c r="JK132" s="402">
        <f t="shared" si="326"/>
        <v>118713.8028</v>
      </c>
      <c r="JL132" s="402">
        <f t="shared" si="326"/>
        <v>117655.524</v>
      </c>
      <c r="JM132" s="402">
        <f t="shared" si="326"/>
        <v>76698.80542</v>
      </c>
      <c r="JN132" s="402">
        <f t="shared" si="326"/>
        <v>911772.3052</v>
      </c>
      <c r="JO132" s="402">
        <f t="shared" si="326"/>
        <v>246721.3843</v>
      </c>
      <c r="JP132" s="402">
        <f t="shared" si="326"/>
        <v>69045.75701</v>
      </c>
      <c r="JQ132" s="402">
        <f t="shared" si="326"/>
        <v>75108.2991</v>
      </c>
      <c r="JR132" s="402">
        <f t="shared" si="326"/>
        <v>151298.4667</v>
      </c>
      <c r="JS132" s="402">
        <f t="shared" si="326"/>
        <v>190850.2917</v>
      </c>
      <c r="JT132" s="402">
        <f t="shared" si="326"/>
        <v>173886.5729</v>
      </c>
      <c r="JU132" s="402">
        <f t="shared" si="326"/>
        <v>190801.6713</v>
      </c>
      <c r="JV132" s="402">
        <f t="shared" si="326"/>
        <v>595457.6074</v>
      </c>
      <c r="JW132" s="402">
        <f t="shared" si="326"/>
        <v>162735.1946</v>
      </c>
      <c r="JX132" s="402">
        <f t="shared" si="326"/>
        <v>222389.6746</v>
      </c>
      <c r="JY132" s="402">
        <f t="shared" si="326"/>
        <v>53960.31143</v>
      </c>
      <c r="JZ132" s="402">
        <f t="shared" si="326"/>
        <v>402.8944485</v>
      </c>
      <c r="KA132" s="402">
        <f t="shared" si="326"/>
        <v>140868.0539</v>
      </c>
      <c r="KB132" s="402">
        <f t="shared" si="326"/>
        <v>146425.0819</v>
      </c>
      <c r="KC132" s="402">
        <f t="shared" si="326"/>
        <v>298897.2548</v>
      </c>
      <c r="KD132" s="402">
        <f t="shared" si="326"/>
        <v>256529.7115</v>
      </c>
      <c r="KE132" s="402">
        <f t="shared" si="326"/>
        <v>1629131.765</v>
      </c>
      <c r="KF132" s="402">
        <f t="shared" si="326"/>
        <v>88902.14061</v>
      </c>
      <c r="KG132" s="402">
        <f t="shared" si="326"/>
        <v>90465.15727</v>
      </c>
      <c r="KH132" s="402">
        <f t="shared" si="326"/>
        <v>41874.89982</v>
      </c>
      <c r="KI132" s="402">
        <f t="shared" si="326"/>
        <v>137584.3684</v>
      </c>
      <c r="KJ132" s="402">
        <f t="shared" si="326"/>
        <v>13698.0739</v>
      </c>
      <c r="KK132" s="402">
        <f t="shared" si="326"/>
        <v>183516.1158</v>
      </c>
      <c r="KL132" s="402">
        <f t="shared" si="326"/>
        <v>4023.209958</v>
      </c>
      <c r="KM132" s="402">
        <f t="shared" si="326"/>
        <v>209406.9746</v>
      </c>
      <c r="KN132" s="402">
        <f t="shared" si="326"/>
        <v>219445.0807</v>
      </c>
      <c r="KO132" s="402">
        <f t="shared" si="326"/>
        <v>120055.7991</v>
      </c>
      <c r="KP132" s="402">
        <f t="shared" si="326"/>
        <v>29825.55112</v>
      </c>
      <c r="KQ132" s="402">
        <f t="shared" si="326"/>
        <v>132752.9543</v>
      </c>
      <c r="KR132" s="402">
        <f t="shared" si="326"/>
        <v>262277.6246</v>
      </c>
      <c r="KS132" s="402">
        <f t="shared" si="326"/>
        <v>302916.2933</v>
      </c>
      <c r="KT132" s="402">
        <f t="shared" si="326"/>
        <v>206638.7763</v>
      </c>
      <c r="KU132" s="402">
        <f t="shared" si="326"/>
        <v>56390.63929</v>
      </c>
      <c r="KV132" s="402">
        <f t="shared" si="326"/>
        <v>53925.37534</v>
      </c>
      <c r="KW132" s="402">
        <f t="shared" si="326"/>
        <v>9345.351393</v>
      </c>
      <c r="KX132" s="402">
        <f t="shared" si="326"/>
        <v>138479.1825</v>
      </c>
      <c r="KY132" s="402">
        <f t="shared" si="326"/>
        <v>164734.0951</v>
      </c>
      <c r="KZ132" s="402">
        <f t="shared" si="326"/>
        <v>15327.43301</v>
      </c>
      <c r="LA132" s="402">
        <f t="shared" si="326"/>
        <v>62623.79405</v>
      </c>
      <c r="LB132" s="402">
        <f t="shared" si="326"/>
        <v>636260.8851</v>
      </c>
      <c r="LC132" s="402">
        <f t="shared" si="326"/>
        <v>190612.1625</v>
      </c>
      <c r="LD132" s="402">
        <f t="shared" si="326"/>
        <v>189712.0642</v>
      </c>
      <c r="LE132" s="402">
        <f t="shared" si="326"/>
        <v>178578.0732</v>
      </c>
      <c r="LF132" s="402">
        <f t="shared" si="326"/>
        <v>10671.89944</v>
      </c>
      <c r="LG132" s="402">
        <f t="shared" si="326"/>
        <v>35218.65258</v>
      </c>
      <c r="LH132" s="402">
        <f t="shared" si="326"/>
        <v>35339.89821</v>
      </c>
      <c r="LI132" s="402">
        <f t="shared" si="326"/>
        <v>47229.39478</v>
      </c>
      <c r="LJ132" s="402">
        <f t="shared" si="326"/>
        <v>93571.35098</v>
      </c>
      <c r="LK132" s="402">
        <f t="shared" si="326"/>
        <v>25841.09517</v>
      </c>
      <c r="LL132" s="402">
        <f t="shared" si="326"/>
        <v>18851.40566</v>
      </c>
      <c r="LM132" s="402">
        <f t="shared" si="326"/>
        <v>67522.4151</v>
      </c>
      <c r="LN132" s="402">
        <f t="shared" si="326"/>
        <v>4633.603649</v>
      </c>
      <c r="LO132" s="402">
        <f t="shared" si="326"/>
        <v>32888.37452</v>
      </c>
      <c r="LP132" s="402">
        <f t="shared" si="326"/>
        <v>5716.672743</v>
      </c>
    </row>
    <row r="133">
      <c r="A133" s="331" t="str">
        <f t="shared" ref="A133:A175" si="327">A75</f>
        <v>06-2022</v>
      </c>
      <c r="B133" s="338">
        <f>'3a. TBond Main'!H6</f>
        <v>8160419.69</v>
      </c>
      <c r="C133" s="338"/>
      <c r="D133" s="347"/>
      <c r="E133" s="346"/>
    </row>
    <row r="134">
      <c r="A134" s="331" t="str">
        <f t="shared" si="327"/>
        <v>09-2022</v>
      </c>
      <c r="B134" s="346">
        <f t="shared" ref="B134:B175" si="333">sum(E134:LP134)</f>
        <v>8160419.69</v>
      </c>
      <c r="C134" s="346">
        <f t="shared" ref="C134:C175" si="334">B134/$C$129</f>
        <v>1.001234056</v>
      </c>
      <c r="D134" s="346"/>
      <c r="E134" s="403">
        <f t="shared" ref="E134:BP134" si="328">IF(and($A134-E$124&gt;=0,$A134-E$125&lt;0),E$132,0)</f>
        <v>121708.41</v>
      </c>
      <c r="F134" s="403">
        <f t="shared" si="328"/>
        <v>90594.48</v>
      </c>
      <c r="G134" s="403">
        <f t="shared" si="328"/>
        <v>120000</v>
      </c>
      <c r="H134" s="403">
        <f t="shared" si="328"/>
        <v>129552.28</v>
      </c>
      <c r="I134" s="403">
        <f t="shared" si="328"/>
        <v>107000</v>
      </c>
      <c r="J134" s="403">
        <f t="shared" si="328"/>
        <v>103565</v>
      </c>
      <c r="K134" s="403">
        <f t="shared" si="328"/>
        <v>128418.77</v>
      </c>
      <c r="L134" s="403">
        <f t="shared" si="328"/>
        <v>87232.36</v>
      </c>
      <c r="M134" s="403">
        <f t="shared" si="328"/>
        <v>99881.32</v>
      </c>
      <c r="N134" s="403">
        <f t="shared" si="328"/>
        <v>223221.57</v>
      </c>
      <c r="O134" s="403">
        <f t="shared" si="328"/>
        <v>180593.29</v>
      </c>
      <c r="P134" s="403">
        <f t="shared" si="328"/>
        <v>91968.82</v>
      </c>
      <c r="Q134" s="403">
        <f t="shared" si="328"/>
        <v>102434.8</v>
      </c>
      <c r="R134" s="403">
        <f t="shared" si="328"/>
        <v>181860.19</v>
      </c>
      <c r="S134" s="403">
        <f t="shared" si="328"/>
        <v>208031.99</v>
      </c>
      <c r="T134" s="403">
        <f t="shared" si="328"/>
        <v>217515.94</v>
      </c>
      <c r="U134" s="403">
        <f t="shared" si="328"/>
        <v>195596.52</v>
      </c>
      <c r="V134" s="403">
        <f t="shared" si="328"/>
        <v>184028.25</v>
      </c>
      <c r="W134" s="403">
        <f t="shared" si="328"/>
        <v>168878.71</v>
      </c>
      <c r="X134" s="403">
        <f t="shared" si="328"/>
        <v>162441.03</v>
      </c>
      <c r="Y134" s="403">
        <f t="shared" si="328"/>
        <v>134043.44</v>
      </c>
      <c r="Z134" s="403">
        <f t="shared" si="328"/>
        <v>835.25</v>
      </c>
      <c r="AA134" s="403">
        <f t="shared" si="328"/>
        <v>175069.23</v>
      </c>
      <c r="AB134" s="403">
        <f t="shared" si="328"/>
        <v>159907.69</v>
      </c>
      <c r="AC134" s="403">
        <f t="shared" si="328"/>
        <v>183879.61</v>
      </c>
      <c r="AD134" s="403">
        <f t="shared" si="328"/>
        <v>184851.11</v>
      </c>
      <c r="AE134" s="403">
        <f t="shared" si="328"/>
        <v>240730.29</v>
      </c>
      <c r="AF134" s="403">
        <f t="shared" si="328"/>
        <v>112998.23</v>
      </c>
      <c r="AG134" s="403">
        <f t="shared" si="328"/>
        <v>126237</v>
      </c>
      <c r="AH134" s="403">
        <f t="shared" si="328"/>
        <v>9142.22</v>
      </c>
      <c r="AI134" s="403">
        <f t="shared" si="328"/>
        <v>186686.77</v>
      </c>
      <c r="AJ134" s="403">
        <f t="shared" si="328"/>
        <v>42000</v>
      </c>
      <c r="AK134" s="403">
        <f t="shared" si="328"/>
        <v>271017.63</v>
      </c>
      <c r="AL134" s="403">
        <f t="shared" si="328"/>
        <v>5000</v>
      </c>
      <c r="AM134" s="403">
        <f t="shared" si="328"/>
        <v>127756.57</v>
      </c>
      <c r="AN134" s="403">
        <f t="shared" si="328"/>
        <v>237115.24</v>
      </c>
      <c r="AO134" s="403">
        <f t="shared" si="328"/>
        <v>158167.25</v>
      </c>
      <c r="AP134" s="403">
        <f t="shared" si="328"/>
        <v>103015</v>
      </c>
      <c r="AQ134" s="403">
        <f t="shared" si="328"/>
        <v>155500</v>
      </c>
      <c r="AR134" s="403">
        <f t="shared" si="328"/>
        <v>167620.78</v>
      </c>
      <c r="AS134" s="403">
        <f t="shared" si="328"/>
        <v>191134.2</v>
      </c>
      <c r="AT134" s="403">
        <f t="shared" si="328"/>
        <v>283068.43</v>
      </c>
      <c r="AU134" s="403">
        <f t="shared" si="328"/>
        <v>114804.31</v>
      </c>
      <c r="AV134" s="403">
        <f t="shared" si="328"/>
        <v>109785.34</v>
      </c>
      <c r="AW134" s="403">
        <f t="shared" si="328"/>
        <v>48000</v>
      </c>
      <c r="AX134" s="403">
        <f t="shared" si="328"/>
        <v>164702</v>
      </c>
      <c r="AY134" s="403">
        <f t="shared" si="328"/>
        <v>223255</v>
      </c>
      <c r="AZ134" s="403">
        <f t="shared" si="328"/>
        <v>72000</v>
      </c>
      <c r="BA134" s="403">
        <f t="shared" si="328"/>
        <v>97799.52</v>
      </c>
      <c r="BB134" s="403">
        <f t="shared" si="328"/>
        <v>242596.66</v>
      </c>
      <c r="BC134" s="403">
        <f t="shared" si="328"/>
        <v>108292.85</v>
      </c>
      <c r="BD134" s="403">
        <f t="shared" si="328"/>
        <v>238900</v>
      </c>
      <c r="BE134" s="403">
        <f t="shared" si="328"/>
        <v>101455.9</v>
      </c>
      <c r="BF134" s="403">
        <f t="shared" si="328"/>
        <v>23511.76</v>
      </c>
      <c r="BG134" s="403">
        <f t="shared" si="328"/>
        <v>20008.84</v>
      </c>
      <c r="BH134" s="403">
        <f t="shared" si="328"/>
        <v>77858.98</v>
      </c>
      <c r="BI134" s="403">
        <f t="shared" si="328"/>
        <v>45000</v>
      </c>
      <c r="BJ134" s="403">
        <f t="shared" si="328"/>
        <v>124565</v>
      </c>
      <c r="BK134" s="403">
        <f t="shared" si="328"/>
        <v>25000</v>
      </c>
      <c r="BL134" s="403">
        <f t="shared" si="328"/>
        <v>29885</v>
      </c>
      <c r="BM134" s="403">
        <f t="shared" si="328"/>
        <v>33809.25</v>
      </c>
      <c r="BN134" s="403">
        <f t="shared" si="328"/>
        <v>10969.85</v>
      </c>
      <c r="BO134" s="403">
        <f t="shared" si="328"/>
        <v>77861.76</v>
      </c>
      <c r="BP134" s="403">
        <f t="shared" si="328"/>
        <v>10058</v>
      </c>
      <c r="BQ134" s="403"/>
      <c r="BR134" s="403">
        <f t="shared" ref="BR134:EC134" si="329">IF(and($A134-BR$124&gt;=0,$A134-BR$125&lt;0),BR$132,0)</f>
        <v>0</v>
      </c>
      <c r="BS134" s="403">
        <f t="shared" si="329"/>
        <v>0</v>
      </c>
      <c r="BT134" s="403">
        <f t="shared" si="329"/>
        <v>0</v>
      </c>
      <c r="BU134" s="403">
        <f t="shared" si="329"/>
        <v>0</v>
      </c>
      <c r="BV134" s="403">
        <f t="shared" si="329"/>
        <v>0</v>
      </c>
      <c r="BW134" s="403">
        <f t="shared" si="329"/>
        <v>0</v>
      </c>
      <c r="BX134" s="403">
        <f t="shared" si="329"/>
        <v>0</v>
      </c>
      <c r="BY134" s="403">
        <f t="shared" si="329"/>
        <v>0</v>
      </c>
      <c r="BZ134" s="403">
        <f t="shared" si="329"/>
        <v>0</v>
      </c>
      <c r="CA134" s="403">
        <f t="shared" si="329"/>
        <v>0</v>
      </c>
      <c r="CB134" s="403">
        <f t="shared" si="329"/>
        <v>0</v>
      </c>
      <c r="CC134" s="403">
        <f t="shared" si="329"/>
        <v>0</v>
      </c>
      <c r="CD134" s="403">
        <f t="shared" si="329"/>
        <v>0</v>
      </c>
      <c r="CE134" s="403">
        <f t="shared" si="329"/>
        <v>0</v>
      </c>
      <c r="CF134" s="403">
        <f t="shared" si="329"/>
        <v>0</v>
      </c>
      <c r="CG134" s="403">
        <f t="shared" si="329"/>
        <v>0</v>
      </c>
      <c r="CH134" s="403">
        <f t="shared" si="329"/>
        <v>0</v>
      </c>
      <c r="CI134" s="403">
        <f t="shared" si="329"/>
        <v>0</v>
      </c>
      <c r="CJ134" s="403">
        <f t="shared" si="329"/>
        <v>0</v>
      </c>
      <c r="CK134" s="403">
        <f t="shared" si="329"/>
        <v>0</v>
      </c>
      <c r="CL134" s="403">
        <f t="shared" si="329"/>
        <v>0</v>
      </c>
      <c r="CM134" s="403">
        <f t="shared" si="329"/>
        <v>0</v>
      </c>
      <c r="CN134" s="403">
        <f t="shared" si="329"/>
        <v>0</v>
      </c>
      <c r="CO134" s="403">
        <f t="shared" si="329"/>
        <v>0</v>
      </c>
      <c r="CP134" s="403">
        <f t="shared" si="329"/>
        <v>0</v>
      </c>
      <c r="CQ134" s="403">
        <f t="shared" si="329"/>
        <v>0</v>
      </c>
      <c r="CR134" s="403">
        <f t="shared" si="329"/>
        <v>0</v>
      </c>
      <c r="CS134" s="403">
        <f t="shared" si="329"/>
        <v>0</v>
      </c>
      <c r="CT134" s="403">
        <f t="shared" si="329"/>
        <v>0</v>
      </c>
      <c r="CU134" s="403">
        <f t="shared" si="329"/>
        <v>0</v>
      </c>
      <c r="CV134" s="403">
        <f t="shared" si="329"/>
        <v>0</v>
      </c>
      <c r="CW134" s="403">
        <f t="shared" si="329"/>
        <v>0</v>
      </c>
      <c r="CX134" s="403">
        <f t="shared" si="329"/>
        <v>0</v>
      </c>
      <c r="CY134" s="403">
        <f t="shared" si="329"/>
        <v>0</v>
      </c>
      <c r="CZ134" s="403">
        <f t="shared" si="329"/>
        <v>0</v>
      </c>
      <c r="DA134" s="403">
        <f t="shared" si="329"/>
        <v>0</v>
      </c>
      <c r="DB134" s="403">
        <f t="shared" si="329"/>
        <v>0</v>
      </c>
      <c r="DC134" s="403">
        <f t="shared" si="329"/>
        <v>0</v>
      </c>
      <c r="DD134" s="403">
        <f t="shared" si="329"/>
        <v>0</v>
      </c>
      <c r="DE134" s="403">
        <f t="shared" si="329"/>
        <v>0</v>
      </c>
      <c r="DF134" s="403">
        <f t="shared" si="329"/>
        <v>0</v>
      </c>
      <c r="DG134" s="403">
        <f t="shared" si="329"/>
        <v>0</v>
      </c>
      <c r="DH134" s="403">
        <f t="shared" si="329"/>
        <v>0</v>
      </c>
      <c r="DI134" s="403">
        <f t="shared" si="329"/>
        <v>0</v>
      </c>
      <c r="DJ134" s="403">
        <f t="shared" si="329"/>
        <v>0</v>
      </c>
      <c r="DK134" s="403">
        <f t="shared" si="329"/>
        <v>0</v>
      </c>
      <c r="DL134" s="403">
        <f t="shared" si="329"/>
        <v>0</v>
      </c>
      <c r="DM134" s="403">
        <f t="shared" si="329"/>
        <v>0</v>
      </c>
      <c r="DN134" s="403">
        <f t="shared" si="329"/>
        <v>0</v>
      </c>
      <c r="DO134" s="403">
        <f t="shared" si="329"/>
        <v>0</v>
      </c>
      <c r="DP134" s="403">
        <f t="shared" si="329"/>
        <v>0</v>
      </c>
      <c r="DQ134" s="403">
        <f t="shared" si="329"/>
        <v>0</v>
      </c>
      <c r="DR134" s="403">
        <f t="shared" si="329"/>
        <v>0</v>
      </c>
      <c r="DS134" s="403">
        <f t="shared" si="329"/>
        <v>0</v>
      </c>
      <c r="DT134" s="403">
        <f t="shared" si="329"/>
        <v>0</v>
      </c>
      <c r="DU134" s="403">
        <f t="shared" si="329"/>
        <v>0</v>
      </c>
      <c r="DV134" s="403">
        <f t="shared" si="329"/>
        <v>0</v>
      </c>
      <c r="DW134" s="403">
        <f t="shared" si="329"/>
        <v>0</v>
      </c>
      <c r="DX134" s="403">
        <f t="shared" si="329"/>
        <v>0</v>
      </c>
      <c r="DY134" s="403">
        <f t="shared" si="329"/>
        <v>0</v>
      </c>
      <c r="DZ134" s="403">
        <f t="shared" si="329"/>
        <v>0</v>
      </c>
      <c r="EA134" s="403">
        <f t="shared" si="329"/>
        <v>0</v>
      </c>
      <c r="EB134" s="403">
        <f t="shared" si="329"/>
        <v>0</v>
      </c>
      <c r="EC134" s="403">
        <f t="shared" si="329"/>
        <v>0</v>
      </c>
      <c r="ED134" s="403"/>
      <c r="EE134" s="403">
        <f t="shared" ref="EE134:GP134" si="330">IF(and($A134-EE$124&gt;=0,$A134-EE$125&lt;0),EE$132,0)</f>
        <v>0</v>
      </c>
      <c r="EF134" s="403">
        <f t="shared" si="330"/>
        <v>0</v>
      </c>
      <c r="EG134" s="403">
        <f t="shared" si="330"/>
        <v>0</v>
      </c>
      <c r="EH134" s="403">
        <f t="shared" si="330"/>
        <v>0</v>
      </c>
      <c r="EI134" s="403">
        <f t="shared" si="330"/>
        <v>0</v>
      </c>
      <c r="EJ134" s="403">
        <f t="shared" si="330"/>
        <v>0</v>
      </c>
      <c r="EK134" s="403">
        <f t="shared" si="330"/>
        <v>0</v>
      </c>
      <c r="EL134" s="403">
        <f t="shared" si="330"/>
        <v>0</v>
      </c>
      <c r="EM134" s="403">
        <f t="shared" si="330"/>
        <v>0</v>
      </c>
      <c r="EN134" s="403">
        <f t="shared" si="330"/>
        <v>0</v>
      </c>
      <c r="EO134" s="403">
        <f t="shared" si="330"/>
        <v>0</v>
      </c>
      <c r="EP134" s="403">
        <f t="shared" si="330"/>
        <v>0</v>
      </c>
      <c r="EQ134" s="403">
        <f t="shared" si="330"/>
        <v>0</v>
      </c>
      <c r="ER134" s="403">
        <f t="shared" si="330"/>
        <v>0</v>
      </c>
      <c r="ES134" s="403">
        <f t="shared" si="330"/>
        <v>0</v>
      </c>
      <c r="ET134" s="403">
        <f t="shared" si="330"/>
        <v>0</v>
      </c>
      <c r="EU134" s="403">
        <f t="shared" si="330"/>
        <v>0</v>
      </c>
      <c r="EV134" s="403">
        <f t="shared" si="330"/>
        <v>0</v>
      </c>
      <c r="EW134" s="403">
        <f t="shared" si="330"/>
        <v>0</v>
      </c>
      <c r="EX134" s="403">
        <f t="shared" si="330"/>
        <v>0</v>
      </c>
      <c r="EY134" s="403">
        <f t="shared" si="330"/>
        <v>0</v>
      </c>
      <c r="EZ134" s="403">
        <f t="shared" si="330"/>
        <v>0</v>
      </c>
      <c r="FA134" s="403">
        <f t="shared" si="330"/>
        <v>0</v>
      </c>
      <c r="FB134" s="403">
        <f t="shared" si="330"/>
        <v>0</v>
      </c>
      <c r="FC134" s="403">
        <f t="shared" si="330"/>
        <v>0</v>
      </c>
      <c r="FD134" s="403">
        <f t="shared" si="330"/>
        <v>0</v>
      </c>
      <c r="FE134" s="403">
        <f t="shared" si="330"/>
        <v>0</v>
      </c>
      <c r="FF134" s="403">
        <f t="shared" si="330"/>
        <v>0</v>
      </c>
      <c r="FG134" s="403">
        <f t="shared" si="330"/>
        <v>0</v>
      </c>
      <c r="FH134" s="403">
        <f t="shared" si="330"/>
        <v>0</v>
      </c>
      <c r="FI134" s="403">
        <f t="shared" si="330"/>
        <v>0</v>
      </c>
      <c r="FJ134" s="403">
        <f t="shared" si="330"/>
        <v>0</v>
      </c>
      <c r="FK134" s="403">
        <f t="shared" si="330"/>
        <v>0</v>
      </c>
      <c r="FL134" s="403">
        <f t="shared" si="330"/>
        <v>0</v>
      </c>
      <c r="FM134" s="403">
        <f t="shared" si="330"/>
        <v>0</v>
      </c>
      <c r="FN134" s="403">
        <f t="shared" si="330"/>
        <v>0</v>
      </c>
      <c r="FO134" s="403">
        <f t="shared" si="330"/>
        <v>0</v>
      </c>
      <c r="FP134" s="403">
        <f t="shared" si="330"/>
        <v>0</v>
      </c>
      <c r="FQ134" s="403">
        <f t="shared" si="330"/>
        <v>0</v>
      </c>
      <c r="FR134" s="403">
        <f t="shared" si="330"/>
        <v>0</v>
      </c>
      <c r="FS134" s="403">
        <f t="shared" si="330"/>
        <v>0</v>
      </c>
      <c r="FT134" s="403">
        <f t="shared" si="330"/>
        <v>0</v>
      </c>
      <c r="FU134" s="403">
        <f t="shared" si="330"/>
        <v>0</v>
      </c>
      <c r="FV134" s="403">
        <f t="shared" si="330"/>
        <v>0</v>
      </c>
      <c r="FW134" s="403">
        <f t="shared" si="330"/>
        <v>0</v>
      </c>
      <c r="FX134" s="403">
        <f t="shared" si="330"/>
        <v>0</v>
      </c>
      <c r="FY134" s="403">
        <f t="shared" si="330"/>
        <v>0</v>
      </c>
      <c r="FZ134" s="403">
        <f t="shared" si="330"/>
        <v>0</v>
      </c>
      <c r="GA134" s="403">
        <f t="shared" si="330"/>
        <v>0</v>
      </c>
      <c r="GB134" s="403">
        <f t="shared" si="330"/>
        <v>0</v>
      </c>
      <c r="GC134" s="403">
        <f t="shared" si="330"/>
        <v>0</v>
      </c>
      <c r="GD134" s="403">
        <f t="shared" si="330"/>
        <v>0</v>
      </c>
      <c r="GE134" s="403">
        <f t="shared" si="330"/>
        <v>0</v>
      </c>
      <c r="GF134" s="403">
        <f t="shared" si="330"/>
        <v>0</v>
      </c>
      <c r="GG134" s="403">
        <f t="shared" si="330"/>
        <v>0</v>
      </c>
      <c r="GH134" s="403">
        <f t="shared" si="330"/>
        <v>0</v>
      </c>
      <c r="GI134" s="403">
        <f t="shared" si="330"/>
        <v>0</v>
      </c>
      <c r="GJ134" s="403">
        <f t="shared" si="330"/>
        <v>0</v>
      </c>
      <c r="GK134" s="403">
        <f t="shared" si="330"/>
        <v>0</v>
      </c>
      <c r="GL134" s="403">
        <f t="shared" si="330"/>
        <v>0</v>
      </c>
      <c r="GM134" s="403">
        <f t="shared" si="330"/>
        <v>0</v>
      </c>
      <c r="GN134" s="403">
        <f t="shared" si="330"/>
        <v>0</v>
      </c>
      <c r="GO134" s="403">
        <f t="shared" si="330"/>
        <v>0</v>
      </c>
      <c r="GP134" s="403">
        <f t="shared" si="330"/>
        <v>0</v>
      </c>
      <c r="GQ134" s="403"/>
      <c r="GR134" s="403">
        <f t="shared" ref="GR134:JC134" si="331">IF(and($A134-GR$124&gt;=0,$A134-GR$125&lt;0),GR$132,0)</f>
        <v>0</v>
      </c>
      <c r="GS134" s="403">
        <f t="shared" si="331"/>
        <v>0</v>
      </c>
      <c r="GT134" s="403">
        <f t="shared" si="331"/>
        <v>0</v>
      </c>
      <c r="GU134" s="403">
        <f t="shared" si="331"/>
        <v>0</v>
      </c>
      <c r="GV134" s="403">
        <f t="shared" si="331"/>
        <v>0</v>
      </c>
      <c r="GW134" s="403">
        <f t="shared" si="331"/>
        <v>0</v>
      </c>
      <c r="GX134" s="403">
        <f t="shared" si="331"/>
        <v>0</v>
      </c>
      <c r="GY134" s="403">
        <f t="shared" si="331"/>
        <v>0</v>
      </c>
      <c r="GZ134" s="403">
        <f t="shared" si="331"/>
        <v>0</v>
      </c>
      <c r="HA134" s="403">
        <f t="shared" si="331"/>
        <v>0</v>
      </c>
      <c r="HB134" s="403">
        <f t="shared" si="331"/>
        <v>0</v>
      </c>
      <c r="HC134" s="403">
        <f t="shared" si="331"/>
        <v>0</v>
      </c>
      <c r="HD134" s="403">
        <f t="shared" si="331"/>
        <v>0</v>
      </c>
      <c r="HE134" s="403">
        <f t="shared" si="331"/>
        <v>0</v>
      </c>
      <c r="HF134" s="403">
        <f t="shared" si="331"/>
        <v>0</v>
      </c>
      <c r="HG134" s="403">
        <f t="shared" si="331"/>
        <v>0</v>
      </c>
      <c r="HH134" s="403">
        <f t="shared" si="331"/>
        <v>0</v>
      </c>
      <c r="HI134" s="403">
        <f t="shared" si="331"/>
        <v>0</v>
      </c>
      <c r="HJ134" s="403">
        <f t="shared" si="331"/>
        <v>0</v>
      </c>
      <c r="HK134" s="403">
        <f t="shared" si="331"/>
        <v>0</v>
      </c>
      <c r="HL134" s="403">
        <f t="shared" si="331"/>
        <v>0</v>
      </c>
      <c r="HM134" s="403">
        <f t="shared" si="331"/>
        <v>0</v>
      </c>
      <c r="HN134" s="403">
        <f t="shared" si="331"/>
        <v>0</v>
      </c>
      <c r="HO134" s="403">
        <f t="shared" si="331"/>
        <v>0</v>
      </c>
      <c r="HP134" s="403">
        <f t="shared" si="331"/>
        <v>0</v>
      </c>
      <c r="HQ134" s="403">
        <f t="shared" si="331"/>
        <v>0</v>
      </c>
      <c r="HR134" s="403">
        <f t="shared" si="331"/>
        <v>0</v>
      </c>
      <c r="HS134" s="403">
        <f t="shared" si="331"/>
        <v>0</v>
      </c>
      <c r="HT134" s="403">
        <f t="shared" si="331"/>
        <v>0</v>
      </c>
      <c r="HU134" s="403">
        <f t="shared" si="331"/>
        <v>0</v>
      </c>
      <c r="HV134" s="403">
        <f t="shared" si="331"/>
        <v>0</v>
      </c>
      <c r="HW134" s="403">
        <f t="shared" si="331"/>
        <v>0</v>
      </c>
      <c r="HX134" s="403">
        <f t="shared" si="331"/>
        <v>0</v>
      </c>
      <c r="HY134" s="403">
        <f t="shared" si="331"/>
        <v>0</v>
      </c>
      <c r="HZ134" s="403">
        <f t="shared" si="331"/>
        <v>0</v>
      </c>
      <c r="IA134" s="403">
        <f t="shared" si="331"/>
        <v>0</v>
      </c>
      <c r="IB134" s="403">
        <f t="shared" si="331"/>
        <v>0</v>
      </c>
      <c r="IC134" s="403">
        <f t="shared" si="331"/>
        <v>0</v>
      </c>
      <c r="ID134" s="403">
        <f t="shared" si="331"/>
        <v>0</v>
      </c>
      <c r="IE134" s="403">
        <f t="shared" si="331"/>
        <v>0</v>
      </c>
      <c r="IF134" s="403">
        <f t="shared" si="331"/>
        <v>0</v>
      </c>
      <c r="IG134" s="403">
        <f t="shared" si="331"/>
        <v>0</v>
      </c>
      <c r="IH134" s="403">
        <f t="shared" si="331"/>
        <v>0</v>
      </c>
      <c r="II134" s="403">
        <f t="shared" si="331"/>
        <v>0</v>
      </c>
      <c r="IJ134" s="403">
        <f t="shared" si="331"/>
        <v>0</v>
      </c>
      <c r="IK134" s="403">
        <f t="shared" si="331"/>
        <v>0</v>
      </c>
      <c r="IL134" s="403">
        <f t="shared" si="331"/>
        <v>0</v>
      </c>
      <c r="IM134" s="403">
        <f t="shared" si="331"/>
        <v>0</v>
      </c>
      <c r="IN134" s="403">
        <f t="shared" si="331"/>
        <v>0</v>
      </c>
      <c r="IO134" s="403">
        <f t="shared" si="331"/>
        <v>0</v>
      </c>
      <c r="IP134" s="403">
        <f t="shared" si="331"/>
        <v>0</v>
      </c>
      <c r="IQ134" s="403">
        <f t="shared" si="331"/>
        <v>0</v>
      </c>
      <c r="IR134" s="403">
        <f t="shared" si="331"/>
        <v>0</v>
      </c>
      <c r="IS134" s="403">
        <f t="shared" si="331"/>
        <v>0</v>
      </c>
      <c r="IT134" s="403">
        <f t="shared" si="331"/>
        <v>0</v>
      </c>
      <c r="IU134" s="403">
        <f t="shared" si="331"/>
        <v>0</v>
      </c>
      <c r="IV134" s="403">
        <f t="shared" si="331"/>
        <v>0</v>
      </c>
      <c r="IW134" s="403">
        <f t="shared" si="331"/>
        <v>0</v>
      </c>
      <c r="IX134" s="403">
        <f t="shared" si="331"/>
        <v>0</v>
      </c>
      <c r="IY134" s="403">
        <f t="shared" si="331"/>
        <v>0</v>
      </c>
      <c r="IZ134" s="403">
        <f t="shared" si="331"/>
        <v>0</v>
      </c>
      <c r="JA134" s="403">
        <f t="shared" si="331"/>
        <v>0</v>
      </c>
      <c r="JB134" s="403">
        <f t="shared" si="331"/>
        <v>0</v>
      </c>
      <c r="JC134" s="403">
        <f t="shared" si="331"/>
        <v>0</v>
      </c>
      <c r="JD134" s="403"/>
      <c r="JE134" s="403">
        <f t="shared" ref="JE134:LP134" si="332">IF(and($A134-JE$124&gt;=0,$A134-JE$125&lt;0),JE$132,0)</f>
        <v>0</v>
      </c>
      <c r="JF134" s="403">
        <f t="shared" si="332"/>
        <v>0</v>
      </c>
      <c r="JG134" s="403">
        <f t="shared" si="332"/>
        <v>0</v>
      </c>
      <c r="JH134" s="403">
        <f t="shared" si="332"/>
        <v>0</v>
      </c>
      <c r="JI134" s="403">
        <f t="shared" si="332"/>
        <v>0</v>
      </c>
      <c r="JJ134" s="403">
        <f t="shared" si="332"/>
        <v>0</v>
      </c>
      <c r="JK134" s="403">
        <f t="shared" si="332"/>
        <v>0</v>
      </c>
      <c r="JL134" s="403">
        <f t="shared" si="332"/>
        <v>0</v>
      </c>
      <c r="JM134" s="403">
        <f t="shared" si="332"/>
        <v>0</v>
      </c>
      <c r="JN134" s="403">
        <f t="shared" si="332"/>
        <v>0</v>
      </c>
      <c r="JO134" s="403">
        <f t="shared" si="332"/>
        <v>0</v>
      </c>
      <c r="JP134" s="403">
        <f t="shared" si="332"/>
        <v>0</v>
      </c>
      <c r="JQ134" s="403">
        <f t="shared" si="332"/>
        <v>0</v>
      </c>
      <c r="JR134" s="403">
        <f t="shared" si="332"/>
        <v>0</v>
      </c>
      <c r="JS134" s="403">
        <f t="shared" si="332"/>
        <v>0</v>
      </c>
      <c r="JT134" s="403">
        <f t="shared" si="332"/>
        <v>0</v>
      </c>
      <c r="JU134" s="403">
        <f t="shared" si="332"/>
        <v>0</v>
      </c>
      <c r="JV134" s="403">
        <f t="shared" si="332"/>
        <v>0</v>
      </c>
      <c r="JW134" s="403">
        <f t="shared" si="332"/>
        <v>0</v>
      </c>
      <c r="JX134" s="403">
        <f t="shared" si="332"/>
        <v>0</v>
      </c>
      <c r="JY134" s="403">
        <f t="shared" si="332"/>
        <v>0</v>
      </c>
      <c r="JZ134" s="403">
        <f t="shared" si="332"/>
        <v>0</v>
      </c>
      <c r="KA134" s="403">
        <f t="shared" si="332"/>
        <v>0</v>
      </c>
      <c r="KB134" s="403">
        <f t="shared" si="332"/>
        <v>0</v>
      </c>
      <c r="KC134" s="403">
        <f t="shared" si="332"/>
        <v>0</v>
      </c>
      <c r="KD134" s="403">
        <f t="shared" si="332"/>
        <v>0</v>
      </c>
      <c r="KE134" s="403">
        <f t="shared" si="332"/>
        <v>0</v>
      </c>
      <c r="KF134" s="403">
        <f t="shared" si="332"/>
        <v>0</v>
      </c>
      <c r="KG134" s="403">
        <f t="shared" si="332"/>
        <v>0</v>
      </c>
      <c r="KH134" s="403">
        <f t="shared" si="332"/>
        <v>0</v>
      </c>
      <c r="KI134" s="403">
        <f t="shared" si="332"/>
        <v>0</v>
      </c>
      <c r="KJ134" s="403">
        <f t="shared" si="332"/>
        <v>0</v>
      </c>
      <c r="KK134" s="403">
        <f t="shared" si="332"/>
        <v>0</v>
      </c>
      <c r="KL134" s="403">
        <f t="shared" si="332"/>
        <v>0</v>
      </c>
      <c r="KM134" s="403">
        <f t="shared" si="332"/>
        <v>0</v>
      </c>
      <c r="KN134" s="403">
        <f t="shared" si="332"/>
        <v>0</v>
      </c>
      <c r="KO134" s="403">
        <f t="shared" si="332"/>
        <v>0</v>
      </c>
      <c r="KP134" s="403">
        <f t="shared" si="332"/>
        <v>0</v>
      </c>
      <c r="KQ134" s="403">
        <f t="shared" si="332"/>
        <v>0</v>
      </c>
      <c r="KR134" s="403">
        <f t="shared" si="332"/>
        <v>0</v>
      </c>
      <c r="KS134" s="403">
        <f t="shared" si="332"/>
        <v>0</v>
      </c>
      <c r="KT134" s="403">
        <f t="shared" si="332"/>
        <v>0</v>
      </c>
      <c r="KU134" s="403">
        <f t="shared" si="332"/>
        <v>0</v>
      </c>
      <c r="KV134" s="403">
        <f t="shared" si="332"/>
        <v>0</v>
      </c>
      <c r="KW134" s="403">
        <f t="shared" si="332"/>
        <v>0</v>
      </c>
      <c r="KX134" s="403">
        <f t="shared" si="332"/>
        <v>0</v>
      </c>
      <c r="KY134" s="403">
        <f t="shared" si="332"/>
        <v>0</v>
      </c>
      <c r="KZ134" s="403">
        <f t="shared" si="332"/>
        <v>0</v>
      </c>
      <c r="LA134" s="403">
        <f t="shared" si="332"/>
        <v>0</v>
      </c>
      <c r="LB134" s="403">
        <f t="shared" si="332"/>
        <v>0</v>
      </c>
      <c r="LC134" s="403">
        <f t="shared" si="332"/>
        <v>0</v>
      </c>
      <c r="LD134" s="403">
        <f t="shared" si="332"/>
        <v>0</v>
      </c>
      <c r="LE134" s="403">
        <f t="shared" si="332"/>
        <v>0</v>
      </c>
      <c r="LF134" s="403">
        <f t="shared" si="332"/>
        <v>0</v>
      </c>
      <c r="LG134" s="403">
        <f t="shared" si="332"/>
        <v>0</v>
      </c>
      <c r="LH134" s="403">
        <f t="shared" si="332"/>
        <v>0</v>
      </c>
      <c r="LI134" s="403">
        <f t="shared" si="332"/>
        <v>0</v>
      </c>
      <c r="LJ134" s="403">
        <f t="shared" si="332"/>
        <v>0</v>
      </c>
      <c r="LK134" s="403">
        <f t="shared" si="332"/>
        <v>0</v>
      </c>
      <c r="LL134" s="403">
        <f t="shared" si="332"/>
        <v>0</v>
      </c>
      <c r="LM134" s="403">
        <f t="shared" si="332"/>
        <v>0</v>
      </c>
      <c r="LN134" s="403">
        <f t="shared" si="332"/>
        <v>0</v>
      </c>
      <c r="LO134" s="403">
        <f t="shared" si="332"/>
        <v>0</v>
      </c>
      <c r="LP134" s="403">
        <f t="shared" si="332"/>
        <v>0</v>
      </c>
    </row>
    <row r="135">
      <c r="A135" s="331" t="str">
        <f t="shared" si="327"/>
        <v>12-2022</v>
      </c>
      <c r="B135" s="346">
        <f t="shared" si="333"/>
        <v>8173076.304</v>
      </c>
      <c r="C135" s="346">
        <f t="shared" si="334"/>
        <v>1.002786946</v>
      </c>
      <c r="D135" s="346"/>
      <c r="E135" s="403">
        <f t="shared" ref="E135:BP135" si="335">IF(and($A135-E$124&gt;=0,$A135-E$125&lt;0),E$132,0)</f>
        <v>0</v>
      </c>
      <c r="F135" s="403">
        <f t="shared" si="335"/>
        <v>0</v>
      </c>
      <c r="G135" s="403">
        <f t="shared" si="335"/>
        <v>0</v>
      </c>
      <c r="H135" s="403">
        <f t="shared" si="335"/>
        <v>129552.28</v>
      </c>
      <c r="I135" s="403">
        <f t="shared" si="335"/>
        <v>107000</v>
      </c>
      <c r="J135" s="403">
        <f t="shared" si="335"/>
        <v>103565</v>
      </c>
      <c r="K135" s="403">
        <f t="shared" si="335"/>
        <v>128418.77</v>
      </c>
      <c r="L135" s="403">
        <f t="shared" si="335"/>
        <v>87232.36</v>
      </c>
      <c r="M135" s="403">
        <f t="shared" si="335"/>
        <v>99881.32</v>
      </c>
      <c r="N135" s="403">
        <f t="shared" si="335"/>
        <v>223221.57</v>
      </c>
      <c r="O135" s="403">
        <f t="shared" si="335"/>
        <v>180593.29</v>
      </c>
      <c r="P135" s="403">
        <f t="shared" si="335"/>
        <v>91968.82</v>
      </c>
      <c r="Q135" s="403">
        <f t="shared" si="335"/>
        <v>102434.8</v>
      </c>
      <c r="R135" s="403">
        <f t="shared" si="335"/>
        <v>181860.19</v>
      </c>
      <c r="S135" s="403">
        <f t="shared" si="335"/>
        <v>208031.99</v>
      </c>
      <c r="T135" s="403">
        <f t="shared" si="335"/>
        <v>217515.94</v>
      </c>
      <c r="U135" s="403">
        <f t="shared" si="335"/>
        <v>195596.52</v>
      </c>
      <c r="V135" s="403">
        <f t="shared" si="335"/>
        <v>184028.25</v>
      </c>
      <c r="W135" s="403">
        <f t="shared" si="335"/>
        <v>168878.71</v>
      </c>
      <c r="X135" s="403">
        <f t="shared" si="335"/>
        <v>162441.03</v>
      </c>
      <c r="Y135" s="403">
        <f t="shared" si="335"/>
        <v>134043.44</v>
      </c>
      <c r="Z135" s="403">
        <f t="shared" si="335"/>
        <v>835.25</v>
      </c>
      <c r="AA135" s="403">
        <f t="shared" si="335"/>
        <v>175069.23</v>
      </c>
      <c r="AB135" s="403">
        <f t="shared" si="335"/>
        <v>159907.69</v>
      </c>
      <c r="AC135" s="403">
        <f t="shared" si="335"/>
        <v>183879.61</v>
      </c>
      <c r="AD135" s="403">
        <f t="shared" si="335"/>
        <v>184851.11</v>
      </c>
      <c r="AE135" s="403">
        <f t="shared" si="335"/>
        <v>240730.29</v>
      </c>
      <c r="AF135" s="403">
        <f t="shared" si="335"/>
        <v>112998.23</v>
      </c>
      <c r="AG135" s="403">
        <f t="shared" si="335"/>
        <v>126237</v>
      </c>
      <c r="AH135" s="403">
        <f t="shared" si="335"/>
        <v>9142.22</v>
      </c>
      <c r="AI135" s="403">
        <f t="shared" si="335"/>
        <v>186686.77</v>
      </c>
      <c r="AJ135" s="403">
        <f t="shared" si="335"/>
        <v>42000</v>
      </c>
      <c r="AK135" s="403">
        <f t="shared" si="335"/>
        <v>271017.63</v>
      </c>
      <c r="AL135" s="403">
        <f t="shared" si="335"/>
        <v>5000</v>
      </c>
      <c r="AM135" s="403">
        <f t="shared" si="335"/>
        <v>127756.57</v>
      </c>
      <c r="AN135" s="403">
        <f t="shared" si="335"/>
        <v>237115.24</v>
      </c>
      <c r="AO135" s="403">
        <f t="shared" si="335"/>
        <v>158167.25</v>
      </c>
      <c r="AP135" s="403">
        <f t="shared" si="335"/>
        <v>103015</v>
      </c>
      <c r="AQ135" s="403">
        <f t="shared" si="335"/>
        <v>155500</v>
      </c>
      <c r="AR135" s="403">
        <f t="shared" si="335"/>
        <v>167620.78</v>
      </c>
      <c r="AS135" s="403">
        <f t="shared" si="335"/>
        <v>191134.2</v>
      </c>
      <c r="AT135" s="403">
        <f t="shared" si="335"/>
        <v>283068.43</v>
      </c>
      <c r="AU135" s="403">
        <f t="shared" si="335"/>
        <v>114804.31</v>
      </c>
      <c r="AV135" s="403">
        <f t="shared" si="335"/>
        <v>109785.34</v>
      </c>
      <c r="AW135" s="403">
        <f t="shared" si="335"/>
        <v>48000</v>
      </c>
      <c r="AX135" s="403">
        <f t="shared" si="335"/>
        <v>164702</v>
      </c>
      <c r="AY135" s="403">
        <f t="shared" si="335"/>
        <v>223255</v>
      </c>
      <c r="AZ135" s="403">
        <f t="shared" si="335"/>
        <v>72000</v>
      </c>
      <c r="BA135" s="403">
        <f t="shared" si="335"/>
        <v>97799.52</v>
      </c>
      <c r="BB135" s="403">
        <f t="shared" si="335"/>
        <v>242596.66</v>
      </c>
      <c r="BC135" s="403">
        <f t="shared" si="335"/>
        <v>108292.85</v>
      </c>
      <c r="BD135" s="403">
        <f t="shared" si="335"/>
        <v>238900</v>
      </c>
      <c r="BE135" s="403">
        <f t="shared" si="335"/>
        <v>101455.9</v>
      </c>
      <c r="BF135" s="403">
        <f t="shared" si="335"/>
        <v>23511.76</v>
      </c>
      <c r="BG135" s="403">
        <f t="shared" si="335"/>
        <v>20008.84</v>
      </c>
      <c r="BH135" s="403">
        <f t="shared" si="335"/>
        <v>77858.98</v>
      </c>
      <c r="BI135" s="403">
        <f t="shared" si="335"/>
        <v>45000</v>
      </c>
      <c r="BJ135" s="403">
        <f t="shared" si="335"/>
        <v>124565</v>
      </c>
      <c r="BK135" s="403">
        <f t="shared" si="335"/>
        <v>25000</v>
      </c>
      <c r="BL135" s="403">
        <f t="shared" si="335"/>
        <v>29885</v>
      </c>
      <c r="BM135" s="403">
        <f t="shared" si="335"/>
        <v>33809.25</v>
      </c>
      <c r="BN135" s="403">
        <f t="shared" si="335"/>
        <v>10969.85</v>
      </c>
      <c r="BO135" s="403">
        <f t="shared" si="335"/>
        <v>77861.76</v>
      </c>
      <c r="BP135" s="403">
        <f t="shared" si="335"/>
        <v>10058</v>
      </c>
      <c r="BQ135" s="403"/>
      <c r="BR135" s="403">
        <f t="shared" ref="BR135:EC135" si="336">IF(and($A135-BR$124&gt;=0,$A135-BR$125&lt;0),BR$132,0)</f>
        <v>121282.0901</v>
      </c>
      <c r="BS135" s="403">
        <f t="shared" si="336"/>
        <v>99463.90988</v>
      </c>
      <c r="BT135" s="403">
        <f t="shared" si="336"/>
        <v>124213.5044</v>
      </c>
      <c r="BU135" s="403">
        <f t="shared" si="336"/>
        <v>0</v>
      </c>
      <c r="BV135" s="403">
        <f t="shared" si="336"/>
        <v>0</v>
      </c>
      <c r="BW135" s="403">
        <f t="shared" si="336"/>
        <v>0</v>
      </c>
      <c r="BX135" s="403">
        <f t="shared" si="336"/>
        <v>0</v>
      </c>
      <c r="BY135" s="403">
        <f t="shared" si="336"/>
        <v>0</v>
      </c>
      <c r="BZ135" s="403">
        <f t="shared" si="336"/>
        <v>0</v>
      </c>
      <c r="CA135" s="403">
        <f t="shared" si="336"/>
        <v>0</v>
      </c>
      <c r="CB135" s="403">
        <f t="shared" si="336"/>
        <v>0</v>
      </c>
      <c r="CC135" s="403">
        <f t="shared" si="336"/>
        <v>0</v>
      </c>
      <c r="CD135" s="403">
        <f t="shared" si="336"/>
        <v>0</v>
      </c>
      <c r="CE135" s="403">
        <f t="shared" si="336"/>
        <v>0</v>
      </c>
      <c r="CF135" s="403">
        <f t="shared" si="336"/>
        <v>0</v>
      </c>
      <c r="CG135" s="403">
        <f t="shared" si="336"/>
        <v>0</v>
      </c>
      <c r="CH135" s="403">
        <f t="shared" si="336"/>
        <v>0</v>
      </c>
      <c r="CI135" s="403">
        <f t="shared" si="336"/>
        <v>0</v>
      </c>
      <c r="CJ135" s="403">
        <f t="shared" si="336"/>
        <v>0</v>
      </c>
      <c r="CK135" s="403">
        <f t="shared" si="336"/>
        <v>0</v>
      </c>
      <c r="CL135" s="403">
        <f t="shared" si="336"/>
        <v>0</v>
      </c>
      <c r="CM135" s="403">
        <f t="shared" si="336"/>
        <v>0</v>
      </c>
      <c r="CN135" s="403">
        <f t="shared" si="336"/>
        <v>0</v>
      </c>
      <c r="CO135" s="403">
        <f t="shared" si="336"/>
        <v>0</v>
      </c>
      <c r="CP135" s="403">
        <f t="shared" si="336"/>
        <v>0</v>
      </c>
      <c r="CQ135" s="403">
        <f t="shared" si="336"/>
        <v>0</v>
      </c>
      <c r="CR135" s="403">
        <f t="shared" si="336"/>
        <v>0</v>
      </c>
      <c r="CS135" s="403">
        <f t="shared" si="336"/>
        <v>0</v>
      </c>
      <c r="CT135" s="403">
        <f t="shared" si="336"/>
        <v>0</v>
      </c>
      <c r="CU135" s="403">
        <f t="shared" si="336"/>
        <v>0</v>
      </c>
      <c r="CV135" s="403">
        <f t="shared" si="336"/>
        <v>0</v>
      </c>
      <c r="CW135" s="403">
        <f t="shared" si="336"/>
        <v>0</v>
      </c>
      <c r="CX135" s="403">
        <f t="shared" si="336"/>
        <v>0</v>
      </c>
      <c r="CY135" s="403">
        <f t="shared" si="336"/>
        <v>0</v>
      </c>
      <c r="CZ135" s="403">
        <f t="shared" si="336"/>
        <v>0</v>
      </c>
      <c r="DA135" s="403">
        <f t="shared" si="336"/>
        <v>0</v>
      </c>
      <c r="DB135" s="403">
        <f t="shared" si="336"/>
        <v>0</v>
      </c>
      <c r="DC135" s="403">
        <f t="shared" si="336"/>
        <v>0</v>
      </c>
      <c r="DD135" s="403">
        <f t="shared" si="336"/>
        <v>0</v>
      </c>
      <c r="DE135" s="403">
        <f t="shared" si="336"/>
        <v>0</v>
      </c>
      <c r="DF135" s="403">
        <f t="shared" si="336"/>
        <v>0</v>
      </c>
      <c r="DG135" s="403">
        <f t="shared" si="336"/>
        <v>0</v>
      </c>
      <c r="DH135" s="403">
        <f t="shared" si="336"/>
        <v>0</v>
      </c>
      <c r="DI135" s="403">
        <f t="shared" si="336"/>
        <v>0</v>
      </c>
      <c r="DJ135" s="403">
        <f t="shared" si="336"/>
        <v>0</v>
      </c>
      <c r="DK135" s="403">
        <f t="shared" si="336"/>
        <v>0</v>
      </c>
      <c r="DL135" s="403">
        <f t="shared" si="336"/>
        <v>0</v>
      </c>
      <c r="DM135" s="403">
        <f t="shared" si="336"/>
        <v>0</v>
      </c>
      <c r="DN135" s="403">
        <f t="shared" si="336"/>
        <v>0</v>
      </c>
      <c r="DO135" s="403">
        <f t="shared" si="336"/>
        <v>0</v>
      </c>
      <c r="DP135" s="403">
        <f t="shared" si="336"/>
        <v>0</v>
      </c>
      <c r="DQ135" s="403">
        <f t="shared" si="336"/>
        <v>0</v>
      </c>
      <c r="DR135" s="403">
        <f t="shared" si="336"/>
        <v>0</v>
      </c>
      <c r="DS135" s="403">
        <f t="shared" si="336"/>
        <v>0</v>
      </c>
      <c r="DT135" s="403">
        <f t="shared" si="336"/>
        <v>0</v>
      </c>
      <c r="DU135" s="403">
        <f t="shared" si="336"/>
        <v>0</v>
      </c>
      <c r="DV135" s="403">
        <f t="shared" si="336"/>
        <v>0</v>
      </c>
      <c r="DW135" s="403">
        <f t="shared" si="336"/>
        <v>0</v>
      </c>
      <c r="DX135" s="403">
        <f t="shared" si="336"/>
        <v>0</v>
      </c>
      <c r="DY135" s="403">
        <f t="shared" si="336"/>
        <v>0</v>
      </c>
      <c r="DZ135" s="403">
        <f t="shared" si="336"/>
        <v>0</v>
      </c>
      <c r="EA135" s="403">
        <f t="shared" si="336"/>
        <v>0</v>
      </c>
      <c r="EB135" s="403">
        <f t="shared" si="336"/>
        <v>0</v>
      </c>
      <c r="EC135" s="403">
        <f t="shared" si="336"/>
        <v>0</v>
      </c>
      <c r="ED135" s="403"/>
      <c r="EE135" s="403">
        <f t="shared" ref="EE135:GP135" si="337">IF(and($A135-EE$124&gt;=0,$A135-EE$125&lt;0),EE$132,0)</f>
        <v>0</v>
      </c>
      <c r="EF135" s="403">
        <f t="shared" si="337"/>
        <v>0</v>
      </c>
      <c r="EG135" s="403">
        <f t="shared" si="337"/>
        <v>0</v>
      </c>
      <c r="EH135" s="403">
        <f t="shared" si="337"/>
        <v>0</v>
      </c>
      <c r="EI135" s="403">
        <f t="shared" si="337"/>
        <v>0</v>
      </c>
      <c r="EJ135" s="403">
        <f t="shared" si="337"/>
        <v>0</v>
      </c>
      <c r="EK135" s="403">
        <f t="shared" si="337"/>
        <v>0</v>
      </c>
      <c r="EL135" s="403">
        <f t="shared" si="337"/>
        <v>0</v>
      </c>
      <c r="EM135" s="403">
        <f t="shared" si="337"/>
        <v>0</v>
      </c>
      <c r="EN135" s="403">
        <f t="shared" si="337"/>
        <v>0</v>
      </c>
      <c r="EO135" s="403">
        <f t="shared" si="337"/>
        <v>0</v>
      </c>
      <c r="EP135" s="403">
        <f t="shared" si="337"/>
        <v>0</v>
      </c>
      <c r="EQ135" s="403">
        <f t="shared" si="337"/>
        <v>0</v>
      </c>
      <c r="ER135" s="403">
        <f t="shared" si="337"/>
        <v>0</v>
      </c>
      <c r="ES135" s="403">
        <f t="shared" si="337"/>
        <v>0</v>
      </c>
      <c r="ET135" s="403">
        <f t="shared" si="337"/>
        <v>0</v>
      </c>
      <c r="EU135" s="403">
        <f t="shared" si="337"/>
        <v>0</v>
      </c>
      <c r="EV135" s="403">
        <f t="shared" si="337"/>
        <v>0</v>
      </c>
      <c r="EW135" s="403">
        <f t="shared" si="337"/>
        <v>0</v>
      </c>
      <c r="EX135" s="403">
        <f t="shared" si="337"/>
        <v>0</v>
      </c>
      <c r="EY135" s="403">
        <f t="shared" si="337"/>
        <v>0</v>
      </c>
      <c r="EZ135" s="403">
        <f t="shared" si="337"/>
        <v>0</v>
      </c>
      <c r="FA135" s="403">
        <f t="shared" si="337"/>
        <v>0</v>
      </c>
      <c r="FB135" s="403">
        <f t="shared" si="337"/>
        <v>0</v>
      </c>
      <c r="FC135" s="403">
        <f t="shared" si="337"/>
        <v>0</v>
      </c>
      <c r="FD135" s="403">
        <f t="shared" si="337"/>
        <v>0</v>
      </c>
      <c r="FE135" s="403">
        <f t="shared" si="337"/>
        <v>0</v>
      </c>
      <c r="FF135" s="403">
        <f t="shared" si="337"/>
        <v>0</v>
      </c>
      <c r="FG135" s="403">
        <f t="shared" si="337"/>
        <v>0</v>
      </c>
      <c r="FH135" s="403">
        <f t="shared" si="337"/>
        <v>0</v>
      </c>
      <c r="FI135" s="403">
        <f t="shared" si="337"/>
        <v>0</v>
      </c>
      <c r="FJ135" s="403">
        <f t="shared" si="337"/>
        <v>0</v>
      </c>
      <c r="FK135" s="403">
        <f t="shared" si="337"/>
        <v>0</v>
      </c>
      <c r="FL135" s="403">
        <f t="shared" si="337"/>
        <v>0</v>
      </c>
      <c r="FM135" s="403">
        <f t="shared" si="337"/>
        <v>0</v>
      </c>
      <c r="FN135" s="403">
        <f t="shared" si="337"/>
        <v>0</v>
      </c>
      <c r="FO135" s="403">
        <f t="shared" si="337"/>
        <v>0</v>
      </c>
      <c r="FP135" s="403">
        <f t="shared" si="337"/>
        <v>0</v>
      </c>
      <c r="FQ135" s="403">
        <f t="shared" si="337"/>
        <v>0</v>
      </c>
      <c r="FR135" s="403">
        <f t="shared" si="337"/>
        <v>0</v>
      </c>
      <c r="FS135" s="403">
        <f t="shared" si="337"/>
        <v>0</v>
      </c>
      <c r="FT135" s="403">
        <f t="shared" si="337"/>
        <v>0</v>
      </c>
      <c r="FU135" s="403">
        <f t="shared" si="337"/>
        <v>0</v>
      </c>
      <c r="FV135" s="403">
        <f t="shared" si="337"/>
        <v>0</v>
      </c>
      <c r="FW135" s="403">
        <f t="shared" si="337"/>
        <v>0</v>
      </c>
      <c r="FX135" s="403">
        <f t="shared" si="337"/>
        <v>0</v>
      </c>
      <c r="FY135" s="403">
        <f t="shared" si="337"/>
        <v>0</v>
      </c>
      <c r="FZ135" s="403">
        <f t="shared" si="337"/>
        <v>0</v>
      </c>
      <c r="GA135" s="403">
        <f t="shared" si="337"/>
        <v>0</v>
      </c>
      <c r="GB135" s="403">
        <f t="shared" si="337"/>
        <v>0</v>
      </c>
      <c r="GC135" s="403">
        <f t="shared" si="337"/>
        <v>0</v>
      </c>
      <c r="GD135" s="403">
        <f t="shared" si="337"/>
        <v>0</v>
      </c>
      <c r="GE135" s="403">
        <f t="shared" si="337"/>
        <v>0</v>
      </c>
      <c r="GF135" s="403">
        <f t="shared" si="337"/>
        <v>0</v>
      </c>
      <c r="GG135" s="403">
        <f t="shared" si="337"/>
        <v>0</v>
      </c>
      <c r="GH135" s="403">
        <f t="shared" si="337"/>
        <v>0</v>
      </c>
      <c r="GI135" s="403">
        <f t="shared" si="337"/>
        <v>0</v>
      </c>
      <c r="GJ135" s="403">
        <f t="shared" si="337"/>
        <v>0</v>
      </c>
      <c r="GK135" s="403">
        <f t="shared" si="337"/>
        <v>0</v>
      </c>
      <c r="GL135" s="403">
        <f t="shared" si="337"/>
        <v>0</v>
      </c>
      <c r="GM135" s="403">
        <f t="shared" si="337"/>
        <v>0</v>
      </c>
      <c r="GN135" s="403">
        <f t="shared" si="337"/>
        <v>0</v>
      </c>
      <c r="GO135" s="403">
        <f t="shared" si="337"/>
        <v>0</v>
      </c>
      <c r="GP135" s="403">
        <f t="shared" si="337"/>
        <v>0</v>
      </c>
      <c r="GQ135" s="403"/>
      <c r="GR135" s="403">
        <f t="shared" ref="GR135:JC135" si="338">IF(and($A135-GR$124&gt;=0,$A135-GR$125&lt;0),GR$132,0)</f>
        <v>0</v>
      </c>
      <c r="GS135" s="403">
        <f t="shared" si="338"/>
        <v>0</v>
      </c>
      <c r="GT135" s="403">
        <f t="shared" si="338"/>
        <v>0</v>
      </c>
      <c r="GU135" s="403">
        <f t="shared" si="338"/>
        <v>0</v>
      </c>
      <c r="GV135" s="403">
        <f t="shared" si="338"/>
        <v>0</v>
      </c>
      <c r="GW135" s="403">
        <f t="shared" si="338"/>
        <v>0</v>
      </c>
      <c r="GX135" s="403">
        <f t="shared" si="338"/>
        <v>0</v>
      </c>
      <c r="GY135" s="403">
        <f t="shared" si="338"/>
        <v>0</v>
      </c>
      <c r="GZ135" s="403">
        <f t="shared" si="338"/>
        <v>0</v>
      </c>
      <c r="HA135" s="403">
        <f t="shared" si="338"/>
        <v>0</v>
      </c>
      <c r="HB135" s="403">
        <f t="shared" si="338"/>
        <v>0</v>
      </c>
      <c r="HC135" s="403">
        <f t="shared" si="338"/>
        <v>0</v>
      </c>
      <c r="HD135" s="403">
        <f t="shared" si="338"/>
        <v>0</v>
      </c>
      <c r="HE135" s="403">
        <f t="shared" si="338"/>
        <v>0</v>
      </c>
      <c r="HF135" s="403">
        <f t="shared" si="338"/>
        <v>0</v>
      </c>
      <c r="HG135" s="403">
        <f t="shared" si="338"/>
        <v>0</v>
      </c>
      <c r="HH135" s="403">
        <f t="shared" si="338"/>
        <v>0</v>
      </c>
      <c r="HI135" s="403">
        <f t="shared" si="338"/>
        <v>0</v>
      </c>
      <c r="HJ135" s="403">
        <f t="shared" si="338"/>
        <v>0</v>
      </c>
      <c r="HK135" s="403">
        <f t="shared" si="338"/>
        <v>0</v>
      </c>
      <c r="HL135" s="403">
        <f t="shared" si="338"/>
        <v>0</v>
      </c>
      <c r="HM135" s="403">
        <f t="shared" si="338"/>
        <v>0</v>
      </c>
      <c r="HN135" s="403">
        <f t="shared" si="338"/>
        <v>0</v>
      </c>
      <c r="HO135" s="403">
        <f t="shared" si="338"/>
        <v>0</v>
      </c>
      <c r="HP135" s="403">
        <f t="shared" si="338"/>
        <v>0</v>
      </c>
      <c r="HQ135" s="403">
        <f t="shared" si="338"/>
        <v>0</v>
      </c>
      <c r="HR135" s="403">
        <f t="shared" si="338"/>
        <v>0</v>
      </c>
      <c r="HS135" s="403">
        <f t="shared" si="338"/>
        <v>0</v>
      </c>
      <c r="HT135" s="403">
        <f t="shared" si="338"/>
        <v>0</v>
      </c>
      <c r="HU135" s="403">
        <f t="shared" si="338"/>
        <v>0</v>
      </c>
      <c r="HV135" s="403">
        <f t="shared" si="338"/>
        <v>0</v>
      </c>
      <c r="HW135" s="403">
        <f t="shared" si="338"/>
        <v>0</v>
      </c>
      <c r="HX135" s="403">
        <f t="shared" si="338"/>
        <v>0</v>
      </c>
      <c r="HY135" s="403">
        <f t="shared" si="338"/>
        <v>0</v>
      </c>
      <c r="HZ135" s="403">
        <f t="shared" si="338"/>
        <v>0</v>
      </c>
      <c r="IA135" s="403">
        <f t="shared" si="338"/>
        <v>0</v>
      </c>
      <c r="IB135" s="403">
        <f t="shared" si="338"/>
        <v>0</v>
      </c>
      <c r="IC135" s="403">
        <f t="shared" si="338"/>
        <v>0</v>
      </c>
      <c r="ID135" s="403">
        <f t="shared" si="338"/>
        <v>0</v>
      </c>
      <c r="IE135" s="403">
        <f t="shared" si="338"/>
        <v>0</v>
      </c>
      <c r="IF135" s="403">
        <f t="shared" si="338"/>
        <v>0</v>
      </c>
      <c r="IG135" s="403">
        <f t="shared" si="338"/>
        <v>0</v>
      </c>
      <c r="IH135" s="403">
        <f t="shared" si="338"/>
        <v>0</v>
      </c>
      <c r="II135" s="403">
        <f t="shared" si="338"/>
        <v>0</v>
      </c>
      <c r="IJ135" s="403">
        <f t="shared" si="338"/>
        <v>0</v>
      </c>
      <c r="IK135" s="403">
        <f t="shared" si="338"/>
        <v>0</v>
      </c>
      <c r="IL135" s="403">
        <f t="shared" si="338"/>
        <v>0</v>
      </c>
      <c r="IM135" s="403">
        <f t="shared" si="338"/>
        <v>0</v>
      </c>
      <c r="IN135" s="403">
        <f t="shared" si="338"/>
        <v>0</v>
      </c>
      <c r="IO135" s="403">
        <f t="shared" si="338"/>
        <v>0</v>
      </c>
      <c r="IP135" s="403">
        <f t="shared" si="338"/>
        <v>0</v>
      </c>
      <c r="IQ135" s="403">
        <f t="shared" si="338"/>
        <v>0</v>
      </c>
      <c r="IR135" s="403">
        <f t="shared" si="338"/>
        <v>0</v>
      </c>
      <c r="IS135" s="403">
        <f t="shared" si="338"/>
        <v>0</v>
      </c>
      <c r="IT135" s="403">
        <f t="shared" si="338"/>
        <v>0</v>
      </c>
      <c r="IU135" s="403">
        <f t="shared" si="338"/>
        <v>0</v>
      </c>
      <c r="IV135" s="403">
        <f t="shared" si="338"/>
        <v>0</v>
      </c>
      <c r="IW135" s="403">
        <f t="shared" si="338"/>
        <v>0</v>
      </c>
      <c r="IX135" s="403">
        <f t="shared" si="338"/>
        <v>0</v>
      </c>
      <c r="IY135" s="403">
        <f t="shared" si="338"/>
        <v>0</v>
      </c>
      <c r="IZ135" s="403">
        <f t="shared" si="338"/>
        <v>0</v>
      </c>
      <c r="JA135" s="403">
        <f t="shared" si="338"/>
        <v>0</v>
      </c>
      <c r="JB135" s="403">
        <f t="shared" si="338"/>
        <v>0</v>
      </c>
      <c r="JC135" s="403">
        <f t="shared" si="338"/>
        <v>0</v>
      </c>
      <c r="JD135" s="403"/>
      <c r="JE135" s="403">
        <f t="shared" ref="JE135:LP135" si="339">IF(and($A135-JE$124&gt;=0,$A135-JE$125&lt;0),JE$132,0)</f>
        <v>0</v>
      </c>
      <c r="JF135" s="403">
        <f t="shared" si="339"/>
        <v>0</v>
      </c>
      <c r="JG135" s="403">
        <f t="shared" si="339"/>
        <v>0</v>
      </c>
      <c r="JH135" s="403">
        <f t="shared" si="339"/>
        <v>0</v>
      </c>
      <c r="JI135" s="403">
        <f t="shared" si="339"/>
        <v>0</v>
      </c>
      <c r="JJ135" s="403">
        <f t="shared" si="339"/>
        <v>0</v>
      </c>
      <c r="JK135" s="403">
        <f t="shared" si="339"/>
        <v>0</v>
      </c>
      <c r="JL135" s="403">
        <f t="shared" si="339"/>
        <v>0</v>
      </c>
      <c r="JM135" s="403">
        <f t="shared" si="339"/>
        <v>0</v>
      </c>
      <c r="JN135" s="403">
        <f t="shared" si="339"/>
        <v>0</v>
      </c>
      <c r="JO135" s="403">
        <f t="shared" si="339"/>
        <v>0</v>
      </c>
      <c r="JP135" s="403">
        <f t="shared" si="339"/>
        <v>0</v>
      </c>
      <c r="JQ135" s="403">
        <f t="shared" si="339"/>
        <v>0</v>
      </c>
      <c r="JR135" s="403">
        <f t="shared" si="339"/>
        <v>0</v>
      </c>
      <c r="JS135" s="403">
        <f t="shared" si="339"/>
        <v>0</v>
      </c>
      <c r="JT135" s="403">
        <f t="shared" si="339"/>
        <v>0</v>
      </c>
      <c r="JU135" s="403">
        <f t="shared" si="339"/>
        <v>0</v>
      </c>
      <c r="JV135" s="403">
        <f t="shared" si="339"/>
        <v>0</v>
      </c>
      <c r="JW135" s="403">
        <f t="shared" si="339"/>
        <v>0</v>
      </c>
      <c r="JX135" s="403">
        <f t="shared" si="339"/>
        <v>0</v>
      </c>
      <c r="JY135" s="403">
        <f t="shared" si="339"/>
        <v>0</v>
      </c>
      <c r="JZ135" s="403">
        <f t="shared" si="339"/>
        <v>0</v>
      </c>
      <c r="KA135" s="403">
        <f t="shared" si="339"/>
        <v>0</v>
      </c>
      <c r="KB135" s="403">
        <f t="shared" si="339"/>
        <v>0</v>
      </c>
      <c r="KC135" s="403">
        <f t="shared" si="339"/>
        <v>0</v>
      </c>
      <c r="KD135" s="403">
        <f t="shared" si="339"/>
        <v>0</v>
      </c>
      <c r="KE135" s="403">
        <f t="shared" si="339"/>
        <v>0</v>
      </c>
      <c r="KF135" s="403">
        <f t="shared" si="339"/>
        <v>0</v>
      </c>
      <c r="KG135" s="403">
        <f t="shared" si="339"/>
        <v>0</v>
      </c>
      <c r="KH135" s="403">
        <f t="shared" si="339"/>
        <v>0</v>
      </c>
      <c r="KI135" s="403">
        <f t="shared" si="339"/>
        <v>0</v>
      </c>
      <c r="KJ135" s="403">
        <f t="shared" si="339"/>
        <v>0</v>
      </c>
      <c r="KK135" s="403">
        <f t="shared" si="339"/>
        <v>0</v>
      </c>
      <c r="KL135" s="403">
        <f t="shared" si="339"/>
        <v>0</v>
      </c>
      <c r="KM135" s="403">
        <f t="shared" si="339"/>
        <v>0</v>
      </c>
      <c r="KN135" s="403">
        <f t="shared" si="339"/>
        <v>0</v>
      </c>
      <c r="KO135" s="403">
        <f t="shared" si="339"/>
        <v>0</v>
      </c>
      <c r="KP135" s="403">
        <f t="shared" si="339"/>
        <v>0</v>
      </c>
      <c r="KQ135" s="403">
        <f t="shared" si="339"/>
        <v>0</v>
      </c>
      <c r="KR135" s="403">
        <f t="shared" si="339"/>
        <v>0</v>
      </c>
      <c r="KS135" s="403">
        <f t="shared" si="339"/>
        <v>0</v>
      </c>
      <c r="KT135" s="403">
        <f t="shared" si="339"/>
        <v>0</v>
      </c>
      <c r="KU135" s="403">
        <f t="shared" si="339"/>
        <v>0</v>
      </c>
      <c r="KV135" s="403">
        <f t="shared" si="339"/>
        <v>0</v>
      </c>
      <c r="KW135" s="403">
        <f t="shared" si="339"/>
        <v>0</v>
      </c>
      <c r="KX135" s="403">
        <f t="shared" si="339"/>
        <v>0</v>
      </c>
      <c r="KY135" s="403">
        <f t="shared" si="339"/>
        <v>0</v>
      </c>
      <c r="KZ135" s="403">
        <f t="shared" si="339"/>
        <v>0</v>
      </c>
      <c r="LA135" s="403">
        <f t="shared" si="339"/>
        <v>0</v>
      </c>
      <c r="LB135" s="403">
        <f t="shared" si="339"/>
        <v>0</v>
      </c>
      <c r="LC135" s="403">
        <f t="shared" si="339"/>
        <v>0</v>
      </c>
      <c r="LD135" s="403">
        <f t="shared" si="339"/>
        <v>0</v>
      </c>
      <c r="LE135" s="403">
        <f t="shared" si="339"/>
        <v>0</v>
      </c>
      <c r="LF135" s="403">
        <f t="shared" si="339"/>
        <v>0</v>
      </c>
      <c r="LG135" s="403">
        <f t="shared" si="339"/>
        <v>0</v>
      </c>
      <c r="LH135" s="403">
        <f t="shared" si="339"/>
        <v>0</v>
      </c>
      <c r="LI135" s="403">
        <f t="shared" si="339"/>
        <v>0</v>
      </c>
      <c r="LJ135" s="403">
        <f t="shared" si="339"/>
        <v>0</v>
      </c>
      <c r="LK135" s="403">
        <f t="shared" si="339"/>
        <v>0</v>
      </c>
      <c r="LL135" s="403">
        <f t="shared" si="339"/>
        <v>0</v>
      </c>
      <c r="LM135" s="403">
        <f t="shared" si="339"/>
        <v>0</v>
      </c>
      <c r="LN135" s="403">
        <f t="shared" si="339"/>
        <v>0</v>
      </c>
      <c r="LO135" s="403">
        <f t="shared" si="339"/>
        <v>0</v>
      </c>
      <c r="LP135" s="403">
        <f t="shared" si="339"/>
        <v>0</v>
      </c>
    </row>
    <row r="136">
      <c r="A136" s="331" t="str">
        <f t="shared" si="327"/>
        <v>03-2023</v>
      </c>
      <c r="B136" s="346">
        <f t="shared" si="333"/>
        <v>8173727.215</v>
      </c>
      <c r="C136" s="346">
        <f t="shared" si="334"/>
        <v>1.002866808</v>
      </c>
      <c r="D136" s="346"/>
      <c r="E136" s="403">
        <f t="shared" ref="E136:BP136" si="340">IF(and($A136-E$124&gt;=0,$A136-E$125&lt;0),E$132,0)</f>
        <v>0</v>
      </c>
      <c r="F136" s="403">
        <f t="shared" si="340"/>
        <v>0</v>
      </c>
      <c r="G136" s="403">
        <f t="shared" si="340"/>
        <v>0</v>
      </c>
      <c r="H136" s="403">
        <f t="shared" si="340"/>
        <v>0</v>
      </c>
      <c r="I136" s="403">
        <f t="shared" si="340"/>
        <v>0</v>
      </c>
      <c r="J136" s="403">
        <f t="shared" si="340"/>
        <v>103565</v>
      </c>
      <c r="K136" s="403">
        <f t="shared" si="340"/>
        <v>128418.77</v>
      </c>
      <c r="L136" s="403">
        <f t="shared" si="340"/>
        <v>87232.36</v>
      </c>
      <c r="M136" s="403">
        <f t="shared" si="340"/>
        <v>99881.32</v>
      </c>
      <c r="N136" s="403">
        <f t="shared" si="340"/>
        <v>223221.57</v>
      </c>
      <c r="O136" s="403">
        <f t="shared" si="340"/>
        <v>180593.29</v>
      </c>
      <c r="P136" s="403">
        <f t="shared" si="340"/>
        <v>91968.82</v>
      </c>
      <c r="Q136" s="403">
        <f t="shared" si="340"/>
        <v>102434.8</v>
      </c>
      <c r="R136" s="403">
        <f t="shared" si="340"/>
        <v>181860.19</v>
      </c>
      <c r="S136" s="403">
        <f t="shared" si="340"/>
        <v>208031.99</v>
      </c>
      <c r="T136" s="403">
        <f t="shared" si="340"/>
        <v>217515.94</v>
      </c>
      <c r="U136" s="403">
        <f t="shared" si="340"/>
        <v>195596.52</v>
      </c>
      <c r="V136" s="403">
        <f t="shared" si="340"/>
        <v>184028.25</v>
      </c>
      <c r="W136" s="403">
        <f t="shared" si="340"/>
        <v>168878.71</v>
      </c>
      <c r="X136" s="403">
        <f t="shared" si="340"/>
        <v>162441.03</v>
      </c>
      <c r="Y136" s="403">
        <f t="shared" si="340"/>
        <v>134043.44</v>
      </c>
      <c r="Z136" s="403">
        <f t="shared" si="340"/>
        <v>835.25</v>
      </c>
      <c r="AA136" s="403">
        <f t="shared" si="340"/>
        <v>175069.23</v>
      </c>
      <c r="AB136" s="403">
        <f t="shared" si="340"/>
        <v>159907.69</v>
      </c>
      <c r="AC136" s="403">
        <f t="shared" si="340"/>
        <v>183879.61</v>
      </c>
      <c r="AD136" s="403">
        <f t="shared" si="340"/>
        <v>184851.11</v>
      </c>
      <c r="AE136" s="403">
        <f t="shared" si="340"/>
        <v>240730.29</v>
      </c>
      <c r="AF136" s="403">
        <f t="shared" si="340"/>
        <v>112998.23</v>
      </c>
      <c r="AG136" s="403">
        <f t="shared" si="340"/>
        <v>126237</v>
      </c>
      <c r="AH136" s="403">
        <f t="shared" si="340"/>
        <v>9142.22</v>
      </c>
      <c r="AI136" s="403">
        <f t="shared" si="340"/>
        <v>186686.77</v>
      </c>
      <c r="AJ136" s="403">
        <f t="shared" si="340"/>
        <v>42000</v>
      </c>
      <c r="AK136" s="403">
        <f t="shared" si="340"/>
        <v>271017.63</v>
      </c>
      <c r="AL136" s="403">
        <f t="shared" si="340"/>
        <v>5000</v>
      </c>
      <c r="AM136" s="403">
        <f t="shared" si="340"/>
        <v>127756.57</v>
      </c>
      <c r="AN136" s="403">
        <f t="shared" si="340"/>
        <v>237115.24</v>
      </c>
      <c r="AO136" s="403">
        <f t="shared" si="340"/>
        <v>158167.25</v>
      </c>
      <c r="AP136" s="403">
        <f t="shared" si="340"/>
        <v>103015</v>
      </c>
      <c r="AQ136" s="403">
        <f t="shared" si="340"/>
        <v>155500</v>
      </c>
      <c r="AR136" s="403">
        <f t="shared" si="340"/>
        <v>167620.78</v>
      </c>
      <c r="AS136" s="403">
        <f t="shared" si="340"/>
        <v>191134.2</v>
      </c>
      <c r="AT136" s="403">
        <f t="shared" si="340"/>
        <v>283068.43</v>
      </c>
      <c r="AU136" s="403">
        <f t="shared" si="340"/>
        <v>114804.31</v>
      </c>
      <c r="AV136" s="403">
        <f t="shared" si="340"/>
        <v>109785.34</v>
      </c>
      <c r="AW136" s="403">
        <f t="shared" si="340"/>
        <v>48000</v>
      </c>
      <c r="AX136" s="403">
        <f t="shared" si="340"/>
        <v>164702</v>
      </c>
      <c r="AY136" s="403">
        <f t="shared" si="340"/>
        <v>223255</v>
      </c>
      <c r="AZ136" s="403">
        <f t="shared" si="340"/>
        <v>72000</v>
      </c>
      <c r="BA136" s="403">
        <f t="shared" si="340"/>
        <v>97799.52</v>
      </c>
      <c r="BB136" s="403">
        <f t="shared" si="340"/>
        <v>242596.66</v>
      </c>
      <c r="BC136" s="403">
        <f t="shared" si="340"/>
        <v>108292.85</v>
      </c>
      <c r="BD136" s="403">
        <f t="shared" si="340"/>
        <v>238900</v>
      </c>
      <c r="BE136" s="403">
        <f t="shared" si="340"/>
        <v>101455.9</v>
      </c>
      <c r="BF136" s="403">
        <f t="shared" si="340"/>
        <v>23511.76</v>
      </c>
      <c r="BG136" s="403">
        <f t="shared" si="340"/>
        <v>20008.84</v>
      </c>
      <c r="BH136" s="403">
        <f t="shared" si="340"/>
        <v>77858.98</v>
      </c>
      <c r="BI136" s="403">
        <f t="shared" si="340"/>
        <v>45000</v>
      </c>
      <c r="BJ136" s="403">
        <f t="shared" si="340"/>
        <v>124565</v>
      </c>
      <c r="BK136" s="403">
        <f t="shared" si="340"/>
        <v>25000</v>
      </c>
      <c r="BL136" s="403">
        <f t="shared" si="340"/>
        <v>29885</v>
      </c>
      <c r="BM136" s="403">
        <f t="shared" si="340"/>
        <v>33809.25</v>
      </c>
      <c r="BN136" s="403">
        <f t="shared" si="340"/>
        <v>10969.85</v>
      </c>
      <c r="BO136" s="403">
        <f t="shared" si="340"/>
        <v>77861.76</v>
      </c>
      <c r="BP136" s="403">
        <f t="shared" si="340"/>
        <v>10058</v>
      </c>
      <c r="BQ136" s="403"/>
      <c r="BR136" s="403">
        <f t="shared" ref="BR136:EC136" si="341">IF(and($A136-BR$124&gt;=0,$A136-BR$125&lt;0),BR$132,0)</f>
        <v>121282.0901</v>
      </c>
      <c r="BS136" s="403">
        <f t="shared" si="341"/>
        <v>99463.90988</v>
      </c>
      <c r="BT136" s="403">
        <f t="shared" si="341"/>
        <v>124213.5044</v>
      </c>
      <c r="BU136" s="403">
        <f t="shared" si="341"/>
        <v>131478.1598</v>
      </c>
      <c r="BV136" s="403">
        <f t="shared" si="341"/>
        <v>105725.0307</v>
      </c>
      <c r="BW136" s="403">
        <f t="shared" si="341"/>
        <v>0</v>
      </c>
      <c r="BX136" s="403">
        <f t="shared" si="341"/>
        <v>0</v>
      </c>
      <c r="BY136" s="403">
        <f t="shared" si="341"/>
        <v>0</v>
      </c>
      <c r="BZ136" s="403">
        <f t="shared" si="341"/>
        <v>0</v>
      </c>
      <c r="CA136" s="403">
        <f t="shared" si="341"/>
        <v>0</v>
      </c>
      <c r="CB136" s="403">
        <f t="shared" si="341"/>
        <v>0</v>
      </c>
      <c r="CC136" s="403">
        <f t="shared" si="341"/>
        <v>0</v>
      </c>
      <c r="CD136" s="403">
        <f t="shared" si="341"/>
        <v>0</v>
      </c>
      <c r="CE136" s="403">
        <f t="shared" si="341"/>
        <v>0</v>
      </c>
      <c r="CF136" s="403">
        <f t="shared" si="341"/>
        <v>0</v>
      </c>
      <c r="CG136" s="403">
        <f t="shared" si="341"/>
        <v>0</v>
      </c>
      <c r="CH136" s="403">
        <f t="shared" si="341"/>
        <v>0</v>
      </c>
      <c r="CI136" s="403">
        <f t="shared" si="341"/>
        <v>0</v>
      </c>
      <c r="CJ136" s="403">
        <f t="shared" si="341"/>
        <v>0</v>
      </c>
      <c r="CK136" s="403">
        <f t="shared" si="341"/>
        <v>0</v>
      </c>
      <c r="CL136" s="403">
        <f t="shared" si="341"/>
        <v>0</v>
      </c>
      <c r="CM136" s="403">
        <f t="shared" si="341"/>
        <v>0</v>
      </c>
      <c r="CN136" s="403">
        <f t="shared" si="341"/>
        <v>0</v>
      </c>
      <c r="CO136" s="403">
        <f t="shared" si="341"/>
        <v>0</v>
      </c>
      <c r="CP136" s="403">
        <f t="shared" si="341"/>
        <v>0</v>
      </c>
      <c r="CQ136" s="403">
        <f t="shared" si="341"/>
        <v>0</v>
      </c>
      <c r="CR136" s="403">
        <f t="shared" si="341"/>
        <v>0</v>
      </c>
      <c r="CS136" s="403">
        <f t="shared" si="341"/>
        <v>0</v>
      </c>
      <c r="CT136" s="403">
        <f t="shared" si="341"/>
        <v>0</v>
      </c>
      <c r="CU136" s="403">
        <f t="shared" si="341"/>
        <v>0</v>
      </c>
      <c r="CV136" s="403">
        <f t="shared" si="341"/>
        <v>0</v>
      </c>
      <c r="CW136" s="403">
        <f t="shared" si="341"/>
        <v>0</v>
      </c>
      <c r="CX136" s="403">
        <f t="shared" si="341"/>
        <v>0</v>
      </c>
      <c r="CY136" s="403">
        <f t="shared" si="341"/>
        <v>0</v>
      </c>
      <c r="CZ136" s="403">
        <f t="shared" si="341"/>
        <v>0</v>
      </c>
      <c r="DA136" s="403">
        <f t="shared" si="341"/>
        <v>0</v>
      </c>
      <c r="DB136" s="403">
        <f t="shared" si="341"/>
        <v>0</v>
      </c>
      <c r="DC136" s="403">
        <f t="shared" si="341"/>
        <v>0</v>
      </c>
      <c r="DD136" s="403">
        <f t="shared" si="341"/>
        <v>0</v>
      </c>
      <c r="DE136" s="403">
        <f t="shared" si="341"/>
        <v>0</v>
      </c>
      <c r="DF136" s="403">
        <f t="shared" si="341"/>
        <v>0</v>
      </c>
      <c r="DG136" s="403">
        <f t="shared" si="341"/>
        <v>0</v>
      </c>
      <c r="DH136" s="403">
        <f t="shared" si="341"/>
        <v>0</v>
      </c>
      <c r="DI136" s="403">
        <f t="shared" si="341"/>
        <v>0</v>
      </c>
      <c r="DJ136" s="403">
        <f t="shared" si="341"/>
        <v>0</v>
      </c>
      <c r="DK136" s="403">
        <f t="shared" si="341"/>
        <v>0</v>
      </c>
      <c r="DL136" s="403">
        <f t="shared" si="341"/>
        <v>0</v>
      </c>
      <c r="DM136" s="403">
        <f t="shared" si="341"/>
        <v>0</v>
      </c>
      <c r="DN136" s="403">
        <f t="shared" si="341"/>
        <v>0</v>
      </c>
      <c r="DO136" s="403">
        <f t="shared" si="341"/>
        <v>0</v>
      </c>
      <c r="DP136" s="403">
        <f t="shared" si="341"/>
        <v>0</v>
      </c>
      <c r="DQ136" s="403">
        <f t="shared" si="341"/>
        <v>0</v>
      </c>
      <c r="DR136" s="403">
        <f t="shared" si="341"/>
        <v>0</v>
      </c>
      <c r="DS136" s="403">
        <f t="shared" si="341"/>
        <v>0</v>
      </c>
      <c r="DT136" s="403">
        <f t="shared" si="341"/>
        <v>0</v>
      </c>
      <c r="DU136" s="403">
        <f t="shared" si="341"/>
        <v>0</v>
      </c>
      <c r="DV136" s="403">
        <f t="shared" si="341"/>
        <v>0</v>
      </c>
      <c r="DW136" s="403">
        <f t="shared" si="341"/>
        <v>0</v>
      </c>
      <c r="DX136" s="403">
        <f t="shared" si="341"/>
        <v>0</v>
      </c>
      <c r="DY136" s="403">
        <f t="shared" si="341"/>
        <v>0</v>
      </c>
      <c r="DZ136" s="403">
        <f t="shared" si="341"/>
        <v>0</v>
      </c>
      <c r="EA136" s="403">
        <f t="shared" si="341"/>
        <v>0</v>
      </c>
      <c r="EB136" s="403">
        <f t="shared" si="341"/>
        <v>0</v>
      </c>
      <c r="EC136" s="403">
        <f t="shared" si="341"/>
        <v>0</v>
      </c>
      <c r="ED136" s="403"/>
      <c r="EE136" s="403">
        <f t="shared" ref="EE136:GP136" si="342">IF(and($A136-EE$124&gt;=0,$A136-EE$125&lt;0),EE$132,0)</f>
        <v>0</v>
      </c>
      <c r="EF136" s="403">
        <f t="shared" si="342"/>
        <v>0</v>
      </c>
      <c r="EG136" s="403">
        <f t="shared" si="342"/>
        <v>0</v>
      </c>
      <c r="EH136" s="403">
        <f t="shared" si="342"/>
        <v>0</v>
      </c>
      <c r="EI136" s="403">
        <f t="shared" si="342"/>
        <v>0</v>
      </c>
      <c r="EJ136" s="403">
        <f t="shared" si="342"/>
        <v>0</v>
      </c>
      <c r="EK136" s="403">
        <f t="shared" si="342"/>
        <v>0</v>
      </c>
      <c r="EL136" s="403">
        <f t="shared" si="342"/>
        <v>0</v>
      </c>
      <c r="EM136" s="403">
        <f t="shared" si="342"/>
        <v>0</v>
      </c>
      <c r="EN136" s="403">
        <f t="shared" si="342"/>
        <v>0</v>
      </c>
      <c r="EO136" s="403">
        <f t="shared" si="342"/>
        <v>0</v>
      </c>
      <c r="EP136" s="403">
        <f t="shared" si="342"/>
        <v>0</v>
      </c>
      <c r="EQ136" s="403">
        <f t="shared" si="342"/>
        <v>0</v>
      </c>
      <c r="ER136" s="403">
        <f t="shared" si="342"/>
        <v>0</v>
      </c>
      <c r="ES136" s="403">
        <f t="shared" si="342"/>
        <v>0</v>
      </c>
      <c r="ET136" s="403">
        <f t="shared" si="342"/>
        <v>0</v>
      </c>
      <c r="EU136" s="403">
        <f t="shared" si="342"/>
        <v>0</v>
      </c>
      <c r="EV136" s="403">
        <f t="shared" si="342"/>
        <v>0</v>
      </c>
      <c r="EW136" s="403">
        <f t="shared" si="342"/>
        <v>0</v>
      </c>
      <c r="EX136" s="403">
        <f t="shared" si="342"/>
        <v>0</v>
      </c>
      <c r="EY136" s="403">
        <f t="shared" si="342"/>
        <v>0</v>
      </c>
      <c r="EZ136" s="403">
        <f t="shared" si="342"/>
        <v>0</v>
      </c>
      <c r="FA136" s="403">
        <f t="shared" si="342"/>
        <v>0</v>
      </c>
      <c r="FB136" s="403">
        <f t="shared" si="342"/>
        <v>0</v>
      </c>
      <c r="FC136" s="403">
        <f t="shared" si="342"/>
        <v>0</v>
      </c>
      <c r="FD136" s="403">
        <f t="shared" si="342"/>
        <v>0</v>
      </c>
      <c r="FE136" s="403">
        <f t="shared" si="342"/>
        <v>0</v>
      </c>
      <c r="FF136" s="403">
        <f t="shared" si="342"/>
        <v>0</v>
      </c>
      <c r="FG136" s="403">
        <f t="shared" si="342"/>
        <v>0</v>
      </c>
      <c r="FH136" s="403">
        <f t="shared" si="342"/>
        <v>0</v>
      </c>
      <c r="FI136" s="403">
        <f t="shared" si="342"/>
        <v>0</v>
      </c>
      <c r="FJ136" s="403">
        <f t="shared" si="342"/>
        <v>0</v>
      </c>
      <c r="FK136" s="403">
        <f t="shared" si="342"/>
        <v>0</v>
      </c>
      <c r="FL136" s="403">
        <f t="shared" si="342"/>
        <v>0</v>
      </c>
      <c r="FM136" s="403">
        <f t="shared" si="342"/>
        <v>0</v>
      </c>
      <c r="FN136" s="403">
        <f t="shared" si="342"/>
        <v>0</v>
      </c>
      <c r="FO136" s="403">
        <f t="shared" si="342"/>
        <v>0</v>
      </c>
      <c r="FP136" s="403">
        <f t="shared" si="342"/>
        <v>0</v>
      </c>
      <c r="FQ136" s="403">
        <f t="shared" si="342"/>
        <v>0</v>
      </c>
      <c r="FR136" s="403">
        <f t="shared" si="342"/>
        <v>0</v>
      </c>
      <c r="FS136" s="403">
        <f t="shared" si="342"/>
        <v>0</v>
      </c>
      <c r="FT136" s="403">
        <f t="shared" si="342"/>
        <v>0</v>
      </c>
      <c r="FU136" s="403">
        <f t="shared" si="342"/>
        <v>0</v>
      </c>
      <c r="FV136" s="403">
        <f t="shared" si="342"/>
        <v>0</v>
      </c>
      <c r="FW136" s="403">
        <f t="shared" si="342"/>
        <v>0</v>
      </c>
      <c r="FX136" s="403">
        <f t="shared" si="342"/>
        <v>0</v>
      </c>
      <c r="FY136" s="403">
        <f t="shared" si="342"/>
        <v>0</v>
      </c>
      <c r="FZ136" s="403">
        <f t="shared" si="342"/>
        <v>0</v>
      </c>
      <c r="GA136" s="403">
        <f t="shared" si="342"/>
        <v>0</v>
      </c>
      <c r="GB136" s="403">
        <f t="shared" si="342"/>
        <v>0</v>
      </c>
      <c r="GC136" s="403">
        <f t="shared" si="342"/>
        <v>0</v>
      </c>
      <c r="GD136" s="403">
        <f t="shared" si="342"/>
        <v>0</v>
      </c>
      <c r="GE136" s="403">
        <f t="shared" si="342"/>
        <v>0</v>
      </c>
      <c r="GF136" s="403">
        <f t="shared" si="342"/>
        <v>0</v>
      </c>
      <c r="GG136" s="403">
        <f t="shared" si="342"/>
        <v>0</v>
      </c>
      <c r="GH136" s="403">
        <f t="shared" si="342"/>
        <v>0</v>
      </c>
      <c r="GI136" s="403">
        <f t="shared" si="342"/>
        <v>0</v>
      </c>
      <c r="GJ136" s="403">
        <f t="shared" si="342"/>
        <v>0</v>
      </c>
      <c r="GK136" s="403">
        <f t="shared" si="342"/>
        <v>0</v>
      </c>
      <c r="GL136" s="403">
        <f t="shared" si="342"/>
        <v>0</v>
      </c>
      <c r="GM136" s="403">
        <f t="shared" si="342"/>
        <v>0</v>
      </c>
      <c r="GN136" s="403">
        <f t="shared" si="342"/>
        <v>0</v>
      </c>
      <c r="GO136" s="403">
        <f t="shared" si="342"/>
        <v>0</v>
      </c>
      <c r="GP136" s="403">
        <f t="shared" si="342"/>
        <v>0</v>
      </c>
      <c r="GQ136" s="403"/>
      <c r="GR136" s="403">
        <f t="shared" ref="GR136:JC136" si="343">IF(and($A136-GR$124&gt;=0,$A136-GR$125&lt;0),GR$132,0)</f>
        <v>0</v>
      </c>
      <c r="GS136" s="403">
        <f t="shared" si="343"/>
        <v>0</v>
      </c>
      <c r="GT136" s="403">
        <f t="shared" si="343"/>
        <v>0</v>
      </c>
      <c r="GU136" s="403">
        <f t="shared" si="343"/>
        <v>0</v>
      </c>
      <c r="GV136" s="403">
        <f t="shared" si="343"/>
        <v>0</v>
      </c>
      <c r="GW136" s="403">
        <f t="shared" si="343"/>
        <v>0</v>
      </c>
      <c r="GX136" s="403">
        <f t="shared" si="343"/>
        <v>0</v>
      </c>
      <c r="GY136" s="403">
        <f t="shared" si="343"/>
        <v>0</v>
      </c>
      <c r="GZ136" s="403">
        <f t="shared" si="343"/>
        <v>0</v>
      </c>
      <c r="HA136" s="403">
        <f t="shared" si="343"/>
        <v>0</v>
      </c>
      <c r="HB136" s="403">
        <f t="shared" si="343"/>
        <v>0</v>
      </c>
      <c r="HC136" s="403">
        <f t="shared" si="343"/>
        <v>0</v>
      </c>
      <c r="HD136" s="403">
        <f t="shared" si="343"/>
        <v>0</v>
      </c>
      <c r="HE136" s="403">
        <f t="shared" si="343"/>
        <v>0</v>
      </c>
      <c r="HF136" s="403">
        <f t="shared" si="343"/>
        <v>0</v>
      </c>
      <c r="HG136" s="403">
        <f t="shared" si="343"/>
        <v>0</v>
      </c>
      <c r="HH136" s="403">
        <f t="shared" si="343"/>
        <v>0</v>
      </c>
      <c r="HI136" s="403">
        <f t="shared" si="343"/>
        <v>0</v>
      </c>
      <c r="HJ136" s="403">
        <f t="shared" si="343"/>
        <v>0</v>
      </c>
      <c r="HK136" s="403">
        <f t="shared" si="343"/>
        <v>0</v>
      </c>
      <c r="HL136" s="403">
        <f t="shared" si="343"/>
        <v>0</v>
      </c>
      <c r="HM136" s="403">
        <f t="shared" si="343"/>
        <v>0</v>
      </c>
      <c r="HN136" s="403">
        <f t="shared" si="343"/>
        <v>0</v>
      </c>
      <c r="HO136" s="403">
        <f t="shared" si="343"/>
        <v>0</v>
      </c>
      <c r="HP136" s="403">
        <f t="shared" si="343"/>
        <v>0</v>
      </c>
      <c r="HQ136" s="403">
        <f t="shared" si="343"/>
        <v>0</v>
      </c>
      <c r="HR136" s="403">
        <f t="shared" si="343"/>
        <v>0</v>
      </c>
      <c r="HS136" s="403">
        <f t="shared" si="343"/>
        <v>0</v>
      </c>
      <c r="HT136" s="403">
        <f t="shared" si="343"/>
        <v>0</v>
      </c>
      <c r="HU136" s="403">
        <f t="shared" si="343"/>
        <v>0</v>
      </c>
      <c r="HV136" s="403">
        <f t="shared" si="343"/>
        <v>0</v>
      </c>
      <c r="HW136" s="403">
        <f t="shared" si="343"/>
        <v>0</v>
      </c>
      <c r="HX136" s="403">
        <f t="shared" si="343"/>
        <v>0</v>
      </c>
      <c r="HY136" s="403">
        <f t="shared" si="343"/>
        <v>0</v>
      </c>
      <c r="HZ136" s="403">
        <f t="shared" si="343"/>
        <v>0</v>
      </c>
      <c r="IA136" s="403">
        <f t="shared" si="343"/>
        <v>0</v>
      </c>
      <c r="IB136" s="403">
        <f t="shared" si="343"/>
        <v>0</v>
      </c>
      <c r="IC136" s="403">
        <f t="shared" si="343"/>
        <v>0</v>
      </c>
      <c r="ID136" s="403">
        <f t="shared" si="343"/>
        <v>0</v>
      </c>
      <c r="IE136" s="403">
        <f t="shared" si="343"/>
        <v>0</v>
      </c>
      <c r="IF136" s="403">
        <f t="shared" si="343"/>
        <v>0</v>
      </c>
      <c r="IG136" s="403">
        <f t="shared" si="343"/>
        <v>0</v>
      </c>
      <c r="IH136" s="403">
        <f t="shared" si="343"/>
        <v>0</v>
      </c>
      <c r="II136" s="403">
        <f t="shared" si="343"/>
        <v>0</v>
      </c>
      <c r="IJ136" s="403">
        <f t="shared" si="343"/>
        <v>0</v>
      </c>
      <c r="IK136" s="403">
        <f t="shared" si="343"/>
        <v>0</v>
      </c>
      <c r="IL136" s="403">
        <f t="shared" si="343"/>
        <v>0</v>
      </c>
      <c r="IM136" s="403">
        <f t="shared" si="343"/>
        <v>0</v>
      </c>
      <c r="IN136" s="403">
        <f t="shared" si="343"/>
        <v>0</v>
      </c>
      <c r="IO136" s="403">
        <f t="shared" si="343"/>
        <v>0</v>
      </c>
      <c r="IP136" s="403">
        <f t="shared" si="343"/>
        <v>0</v>
      </c>
      <c r="IQ136" s="403">
        <f t="shared" si="343"/>
        <v>0</v>
      </c>
      <c r="IR136" s="403">
        <f t="shared" si="343"/>
        <v>0</v>
      </c>
      <c r="IS136" s="403">
        <f t="shared" si="343"/>
        <v>0</v>
      </c>
      <c r="IT136" s="403">
        <f t="shared" si="343"/>
        <v>0</v>
      </c>
      <c r="IU136" s="403">
        <f t="shared" si="343"/>
        <v>0</v>
      </c>
      <c r="IV136" s="403">
        <f t="shared" si="343"/>
        <v>0</v>
      </c>
      <c r="IW136" s="403">
        <f t="shared" si="343"/>
        <v>0</v>
      </c>
      <c r="IX136" s="403">
        <f t="shared" si="343"/>
        <v>0</v>
      </c>
      <c r="IY136" s="403">
        <f t="shared" si="343"/>
        <v>0</v>
      </c>
      <c r="IZ136" s="403">
        <f t="shared" si="343"/>
        <v>0</v>
      </c>
      <c r="JA136" s="403">
        <f t="shared" si="343"/>
        <v>0</v>
      </c>
      <c r="JB136" s="403">
        <f t="shared" si="343"/>
        <v>0</v>
      </c>
      <c r="JC136" s="403">
        <f t="shared" si="343"/>
        <v>0</v>
      </c>
      <c r="JD136" s="403"/>
      <c r="JE136" s="403">
        <f t="shared" ref="JE136:LP136" si="344">IF(and($A136-JE$124&gt;=0,$A136-JE$125&lt;0),JE$132,0)</f>
        <v>0</v>
      </c>
      <c r="JF136" s="403">
        <f t="shared" si="344"/>
        <v>0</v>
      </c>
      <c r="JG136" s="403">
        <f t="shared" si="344"/>
        <v>0</v>
      </c>
      <c r="JH136" s="403">
        <f t="shared" si="344"/>
        <v>0</v>
      </c>
      <c r="JI136" s="403">
        <f t="shared" si="344"/>
        <v>0</v>
      </c>
      <c r="JJ136" s="403">
        <f t="shared" si="344"/>
        <v>0</v>
      </c>
      <c r="JK136" s="403">
        <f t="shared" si="344"/>
        <v>0</v>
      </c>
      <c r="JL136" s="403">
        <f t="shared" si="344"/>
        <v>0</v>
      </c>
      <c r="JM136" s="403">
        <f t="shared" si="344"/>
        <v>0</v>
      </c>
      <c r="JN136" s="403">
        <f t="shared" si="344"/>
        <v>0</v>
      </c>
      <c r="JO136" s="403">
        <f t="shared" si="344"/>
        <v>0</v>
      </c>
      <c r="JP136" s="403">
        <f t="shared" si="344"/>
        <v>0</v>
      </c>
      <c r="JQ136" s="403">
        <f t="shared" si="344"/>
        <v>0</v>
      </c>
      <c r="JR136" s="403">
        <f t="shared" si="344"/>
        <v>0</v>
      </c>
      <c r="JS136" s="403">
        <f t="shared" si="344"/>
        <v>0</v>
      </c>
      <c r="JT136" s="403">
        <f t="shared" si="344"/>
        <v>0</v>
      </c>
      <c r="JU136" s="403">
        <f t="shared" si="344"/>
        <v>0</v>
      </c>
      <c r="JV136" s="403">
        <f t="shared" si="344"/>
        <v>0</v>
      </c>
      <c r="JW136" s="403">
        <f t="shared" si="344"/>
        <v>0</v>
      </c>
      <c r="JX136" s="403">
        <f t="shared" si="344"/>
        <v>0</v>
      </c>
      <c r="JY136" s="403">
        <f t="shared" si="344"/>
        <v>0</v>
      </c>
      <c r="JZ136" s="403">
        <f t="shared" si="344"/>
        <v>0</v>
      </c>
      <c r="KA136" s="403">
        <f t="shared" si="344"/>
        <v>0</v>
      </c>
      <c r="KB136" s="403">
        <f t="shared" si="344"/>
        <v>0</v>
      </c>
      <c r="KC136" s="403">
        <f t="shared" si="344"/>
        <v>0</v>
      </c>
      <c r="KD136" s="403">
        <f t="shared" si="344"/>
        <v>0</v>
      </c>
      <c r="KE136" s="403">
        <f t="shared" si="344"/>
        <v>0</v>
      </c>
      <c r="KF136" s="403">
        <f t="shared" si="344"/>
        <v>0</v>
      </c>
      <c r="KG136" s="403">
        <f t="shared" si="344"/>
        <v>0</v>
      </c>
      <c r="KH136" s="403">
        <f t="shared" si="344"/>
        <v>0</v>
      </c>
      <c r="KI136" s="403">
        <f t="shared" si="344"/>
        <v>0</v>
      </c>
      <c r="KJ136" s="403">
        <f t="shared" si="344"/>
        <v>0</v>
      </c>
      <c r="KK136" s="403">
        <f t="shared" si="344"/>
        <v>0</v>
      </c>
      <c r="KL136" s="403">
        <f t="shared" si="344"/>
        <v>0</v>
      </c>
      <c r="KM136" s="403">
        <f t="shared" si="344"/>
        <v>0</v>
      </c>
      <c r="KN136" s="403">
        <f t="shared" si="344"/>
        <v>0</v>
      </c>
      <c r="KO136" s="403">
        <f t="shared" si="344"/>
        <v>0</v>
      </c>
      <c r="KP136" s="403">
        <f t="shared" si="344"/>
        <v>0</v>
      </c>
      <c r="KQ136" s="403">
        <f t="shared" si="344"/>
        <v>0</v>
      </c>
      <c r="KR136" s="403">
        <f t="shared" si="344"/>
        <v>0</v>
      </c>
      <c r="KS136" s="403">
        <f t="shared" si="344"/>
        <v>0</v>
      </c>
      <c r="KT136" s="403">
        <f t="shared" si="344"/>
        <v>0</v>
      </c>
      <c r="KU136" s="403">
        <f t="shared" si="344"/>
        <v>0</v>
      </c>
      <c r="KV136" s="403">
        <f t="shared" si="344"/>
        <v>0</v>
      </c>
      <c r="KW136" s="403">
        <f t="shared" si="344"/>
        <v>0</v>
      </c>
      <c r="KX136" s="403">
        <f t="shared" si="344"/>
        <v>0</v>
      </c>
      <c r="KY136" s="403">
        <f t="shared" si="344"/>
        <v>0</v>
      </c>
      <c r="KZ136" s="403">
        <f t="shared" si="344"/>
        <v>0</v>
      </c>
      <c r="LA136" s="403">
        <f t="shared" si="344"/>
        <v>0</v>
      </c>
      <c r="LB136" s="403">
        <f t="shared" si="344"/>
        <v>0</v>
      </c>
      <c r="LC136" s="403">
        <f t="shared" si="344"/>
        <v>0</v>
      </c>
      <c r="LD136" s="403">
        <f t="shared" si="344"/>
        <v>0</v>
      </c>
      <c r="LE136" s="403">
        <f t="shared" si="344"/>
        <v>0</v>
      </c>
      <c r="LF136" s="403">
        <f t="shared" si="344"/>
        <v>0</v>
      </c>
      <c r="LG136" s="403">
        <f t="shared" si="344"/>
        <v>0</v>
      </c>
      <c r="LH136" s="403">
        <f t="shared" si="344"/>
        <v>0</v>
      </c>
      <c r="LI136" s="403">
        <f t="shared" si="344"/>
        <v>0</v>
      </c>
      <c r="LJ136" s="403">
        <f t="shared" si="344"/>
        <v>0</v>
      </c>
      <c r="LK136" s="403">
        <f t="shared" si="344"/>
        <v>0</v>
      </c>
      <c r="LL136" s="403">
        <f t="shared" si="344"/>
        <v>0</v>
      </c>
      <c r="LM136" s="403">
        <f t="shared" si="344"/>
        <v>0</v>
      </c>
      <c r="LN136" s="403">
        <f t="shared" si="344"/>
        <v>0</v>
      </c>
      <c r="LO136" s="403">
        <f t="shared" si="344"/>
        <v>0</v>
      </c>
      <c r="LP136" s="403">
        <f t="shared" si="344"/>
        <v>0</v>
      </c>
    </row>
    <row r="137">
      <c r="A137" s="331" t="str">
        <f t="shared" si="327"/>
        <v>06-2023</v>
      </c>
      <c r="B137" s="346">
        <f t="shared" si="333"/>
        <v>8166600.607</v>
      </c>
      <c r="C137" s="346">
        <f t="shared" si="334"/>
        <v>1.001992417</v>
      </c>
      <c r="D137" s="346"/>
      <c r="E137" s="403">
        <f t="shared" ref="E137:BP137" si="345">IF(and($A137-E$124&gt;=0,$A137-E$125&lt;0),E$132,0)</f>
        <v>0</v>
      </c>
      <c r="F137" s="403">
        <f t="shared" si="345"/>
        <v>0</v>
      </c>
      <c r="G137" s="403">
        <f t="shared" si="345"/>
        <v>0</v>
      </c>
      <c r="H137" s="403">
        <f t="shared" si="345"/>
        <v>0</v>
      </c>
      <c r="I137" s="403">
        <f t="shared" si="345"/>
        <v>0</v>
      </c>
      <c r="J137" s="403">
        <f t="shared" si="345"/>
        <v>0</v>
      </c>
      <c r="K137" s="403">
        <f t="shared" si="345"/>
        <v>128418.77</v>
      </c>
      <c r="L137" s="403">
        <f t="shared" si="345"/>
        <v>87232.36</v>
      </c>
      <c r="M137" s="403">
        <f t="shared" si="345"/>
        <v>99881.32</v>
      </c>
      <c r="N137" s="403">
        <f t="shared" si="345"/>
        <v>223221.57</v>
      </c>
      <c r="O137" s="403">
        <f t="shared" si="345"/>
        <v>180593.29</v>
      </c>
      <c r="P137" s="403">
        <f t="shared" si="345"/>
        <v>91968.82</v>
      </c>
      <c r="Q137" s="403">
        <f t="shared" si="345"/>
        <v>102434.8</v>
      </c>
      <c r="R137" s="403">
        <f t="shared" si="345"/>
        <v>181860.19</v>
      </c>
      <c r="S137" s="403">
        <f t="shared" si="345"/>
        <v>208031.99</v>
      </c>
      <c r="T137" s="403">
        <f t="shared" si="345"/>
        <v>217515.94</v>
      </c>
      <c r="U137" s="403">
        <f t="shared" si="345"/>
        <v>195596.52</v>
      </c>
      <c r="V137" s="403">
        <f t="shared" si="345"/>
        <v>184028.25</v>
      </c>
      <c r="W137" s="403">
        <f t="shared" si="345"/>
        <v>168878.71</v>
      </c>
      <c r="X137" s="403">
        <f t="shared" si="345"/>
        <v>162441.03</v>
      </c>
      <c r="Y137" s="403">
        <f t="shared" si="345"/>
        <v>134043.44</v>
      </c>
      <c r="Z137" s="403">
        <f t="shared" si="345"/>
        <v>835.25</v>
      </c>
      <c r="AA137" s="403">
        <f t="shared" si="345"/>
        <v>175069.23</v>
      </c>
      <c r="AB137" s="403">
        <f t="shared" si="345"/>
        <v>159907.69</v>
      </c>
      <c r="AC137" s="403">
        <f t="shared" si="345"/>
        <v>183879.61</v>
      </c>
      <c r="AD137" s="403">
        <f t="shared" si="345"/>
        <v>184851.11</v>
      </c>
      <c r="AE137" s="403">
        <f t="shared" si="345"/>
        <v>240730.29</v>
      </c>
      <c r="AF137" s="403">
        <f t="shared" si="345"/>
        <v>112998.23</v>
      </c>
      <c r="AG137" s="403">
        <f t="shared" si="345"/>
        <v>126237</v>
      </c>
      <c r="AH137" s="403">
        <f t="shared" si="345"/>
        <v>9142.22</v>
      </c>
      <c r="AI137" s="403">
        <f t="shared" si="345"/>
        <v>186686.77</v>
      </c>
      <c r="AJ137" s="403">
        <f t="shared" si="345"/>
        <v>42000</v>
      </c>
      <c r="AK137" s="403">
        <f t="shared" si="345"/>
        <v>271017.63</v>
      </c>
      <c r="AL137" s="403">
        <f t="shared" si="345"/>
        <v>5000</v>
      </c>
      <c r="AM137" s="403">
        <f t="shared" si="345"/>
        <v>127756.57</v>
      </c>
      <c r="AN137" s="403">
        <f t="shared" si="345"/>
        <v>237115.24</v>
      </c>
      <c r="AO137" s="403">
        <f t="shared" si="345"/>
        <v>158167.25</v>
      </c>
      <c r="AP137" s="403">
        <f t="shared" si="345"/>
        <v>103015</v>
      </c>
      <c r="AQ137" s="403">
        <f t="shared" si="345"/>
        <v>155500</v>
      </c>
      <c r="AR137" s="403">
        <f t="shared" si="345"/>
        <v>167620.78</v>
      </c>
      <c r="AS137" s="403">
        <f t="shared" si="345"/>
        <v>191134.2</v>
      </c>
      <c r="AT137" s="403">
        <f t="shared" si="345"/>
        <v>283068.43</v>
      </c>
      <c r="AU137" s="403">
        <f t="shared" si="345"/>
        <v>114804.31</v>
      </c>
      <c r="AV137" s="403">
        <f t="shared" si="345"/>
        <v>109785.34</v>
      </c>
      <c r="AW137" s="403">
        <f t="shared" si="345"/>
        <v>48000</v>
      </c>
      <c r="AX137" s="403">
        <f t="shared" si="345"/>
        <v>164702</v>
      </c>
      <c r="AY137" s="403">
        <f t="shared" si="345"/>
        <v>223255</v>
      </c>
      <c r="AZ137" s="403">
        <f t="shared" si="345"/>
        <v>72000</v>
      </c>
      <c r="BA137" s="403">
        <f t="shared" si="345"/>
        <v>97799.52</v>
      </c>
      <c r="BB137" s="403">
        <f t="shared" si="345"/>
        <v>242596.66</v>
      </c>
      <c r="BC137" s="403">
        <f t="shared" si="345"/>
        <v>108292.85</v>
      </c>
      <c r="BD137" s="403">
        <f t="shared" si="345"/>
        <v>238900</v>
      </c>
      <c r="BE137" s="403">
        <f t="shared" si="345"/>
        <v>101455.9</v>
      </c>
      <c r="BF137" s="403">
        <f t="shared" si="345"/>
        <v>23511.76</v>
      </c>
      <c r="BG137" s="403">
        <f t="shared" si="345"/>
        <v>20008.84</v>
      </c>
      <c r="BH137" s="403">
        <f t="shared" si="345"/>
        <v>77858.98</v>
      </c>
      <c r="BI137" s="403">
        <f t="shared" si="345"/>
        <v>45000</v>
      </c>
      <c r="BJ137" s="403">
        <f t="shared" si="345"/>
        <v>124565</v>
      </c>
      <c r="BK137" s="403">
        <f t="shared" si="345"/>
        <v>25000</v>
      </c>
      <c r="BL137" s="403">
        <f t="shared" si="345"/>
        <v>29885</v>
      </c>
      <c r="BM137" s="403">
        <f t="shared" si="345"/>
        <v>33809.25</v>
      </c>
      <c r="BN137" s="403">
        <f t="shared" si="345"/>
        <v>10969.85</v>
      </c>
      <c r="BO137" s="403">
        <f t="shared" si="345"/>
        <v>77861.76</v>
      </c>
      <c r="BP137" s="403">
        <f t="shared" si="345"/>
        <v>10058</v>
      </c>
      <c r="BQ137" s="403"/>
      <c r="BR137" s="403">
        <f t="shared" ref="BR137:EC137" si="346">IF(and($A137-BR$124&gt;=0,$A137-BR$125&lt;0),BR$132,0)</f>
        <v>121282.0901</v>
      </c>
      <c r="BS137" s="403">
        <f t="shared" si="346"/>
        <v>99463.90988</v>
      </c>
      <c r="BT137" s="403">
        <f t="shared" si="346"/>
        <v>124213.5044</v>
      </c>
      <c r="BU137" s="403">
        <f t="shared" si="346"/>
        <v>131478.1598</v>
      </c>
      <c r="BV137" s="403">
        <f t="shared" si="346"/>
        <v>105725.0307</v>
      </c>
      <c r="BW137" s="403">
        <f t="shared" si="346"/>
        <v>96438.39215</v>
      </c>
      <c r="BX137" s="403">
        <f t="shared" si="346"/>
        <v>0</v>
      </c>
      <c r="BY137" s="403">
        <f t="shared" si="346"/>
        <v>0</v>
      </c>
      <c r="BZ137" s="403">
        <f t="shared" si="346"/>
        <v>0</v>
      </c>
      <c r="CA137" s="403">
        <f t="shared" si="346"/>
        <v>0</v>
      </c>
      <c r="CB137" s="403">
        <f t="shared" si="346"/>
        <v>0</v>
      </c>
      <c r="CC137" s="403">
        <f t="shared" si="346"/>
        <v>0</v>
      </c>
      <c r="CD137" s="403">
        <f t="shared" si="346"/>
        <v>0</v>
      </c>
      <c r="CE137" s="403">
        <f t="shared" si="346"/>
        <v>0</v>
      </c>
      <c r="CF137" s="403">
        <f t="shared" si="346"/>
        <v>0</v>
      </c>
      <c r="CG137" s="403">
        <f t="shared" si="346"/>
        <v>0</v>
      </c>
      <c r="CH137" s="403">
        <f t="shared" si="346"/>
        <v>0</v>
      </c>
      <c r="CI137" s="403">
        <f t="shared" si="346"/>
        <v>0</v>
      </c>
      <c r="CJ137" s="403">
        <f t="shared" si="346"/>
        <v>0</v>
      </c>
      <c r="CK137" s="403">
        <f t="shared" si="346"/>
        <v>0</v>
      </c>
      <c r="CL137" s="403">
        <f t="shared" si="346"/>
        <v>0</v>
      </c>
      <c r="CM137" s="403">
        <f t="shared" si="346"/>
        <v>0</v>
      </c>
      <c r="CN137" s="403">
        <f t="shared" si="346"/>
        <v>0</v>
      </c>
      <c r="CO137" s="403">
        <f t="shared" si="346"/>
        <v>0</v>
      </c>
      <c r="CP137" s="403">
        <f t="shared" si="346"/>
        <v>0</v>
      </c>
      <c r="CQ137" s="403">
        <f t="shared" si="346"/>
        <v>0</v>
      </c>
      <c r="CR137" s="403">
        <f t="shared" si="346"/>
        <v>0</v>
      </c>
      <c r="CS137" s="403">
        <f t="shared" si="346"/>
        <v>0</v>
      </c>
      <c r="CT137" s="403">
        <f t="shared" si="346"/>
        <v>0</v>
      </c>
      <c r="CU137" s="403">
        <f t="shared" si="346"/>
        <v>0</v>
      </c>
      <c r="CV137" s="403">
        <f t="shared" si="346"/>
        <v>0</v>
      </c>
      <c r="CW137" s="403">
        <f t="shared" si="346"/>
        <v>0</v>
      </c>
      <c r="CX137" s="403">
        <f t="shared" si="346"/>
        <v>0</v>
      </c>
      <c r="CY137" s="403">
        <f t="shared" si="346"/>
        <v>0</v>
      </c>
      <c r="CZ137" s="403">
        <f t="shared" si="346"/>
        <v>0</v>
      </c>
      <c r="DA137" s="403">
        <f t="shared" si="346"/>
        <v>0</v>
      </c>
      <c r="DB137" s="403">
        <f t="shared" si="346"/>
        <v>0</v>
      </c>
      <c r="DC137" s="403">
        <f t="shared" si="346"/>
        <v>0</v>
      </c>
      <c r="DD137" s="403">
        <f t="shared" si="346"/>
        <v>0</v>
      </c>
      <c r="DE137" s="403">
        <f t="shared" si="346"/>
        <v>0</v>
      </c>
      <c r="DF137" s="403">
        <f t="shared" si="346"/>
        <v>0</v>
      </c>
      <c r="DG137" s="403">
        <f t="shared" si="346"/>
        <v>0</v>
      </c>
      <c r="DH137" s="403">
        <f t="shared" si="346"/>
        <v>0</v>
      </c>
      <c r="DI137" s="403">
        <f t="shared" si="346"/>
        <v>0</v>
      </c>
      <c r="DJ137" s="403">
        <f t="shared" si="346"/>
        <v>0</v>
      </c>
      <c r="DK137" s="403">
        <f t="shared" si="346"/>
        <v>0</v>
      </c>
      <c r="DL137" s="403">
        <f t="shared" si="346"/>
        <v>0</v>
      </c>
      <c r="DM137" s="403">
        <f t="shared" si="346"/>
        <v>0</v>
      </c>
      <c r="DN137" s="403">
        <f t="shared" si="346"/>
        <v>0</v>
      </c>
      <c r="DO137" s="403">
        <f t="shared" si="346"/>
        <v>0</v>
      </c>
      <c r="DP137" s="403">
        <f t="shared" si="346"/>
        <v>0</v>
      </c>
      <c r="DQ137" s="403">
        <f t="shared" si="346"/>
        <v>0</v>
      </c>
      <c r="DR137" s="403">
        <f t="shared" si="346"/>
        <v>0</v>
      </c>
      <c r="DS137" s="403">
        <f t="shared" si="346"/>
        <v>0</v>
      </c>
      <c r="DT137" s="403">
        <f t="shared" si="346"/>
        <v>0</v>
      </c>
      <c r="DU137" s="403">
        <f t="shared" si="346"/>
        <v>0</v>
      </c>
      <c r="DV137" s="403">
        <f t="shared" si="346"/>
        <v>0</v>
      </c>
      <c r="DW137" s="403">
        <f t="shared" si="346"/>
        <v>0</v>
      </c>
      <c r="DX137" s="403">
        <f t="shared" si="346"/>
        <v>0</v>
      </c>
      <c r="DY137" s="403">
        <f t="shared" si="346"/>
        <v>0</v>
      </c>
      <c r="DZ137" s="403">
        <f t="shared" si="346"/>
        <v>0</v>
      </c>
      <c r="EA137" s="403">
        <f t="shared" si="346"/>
        <v>0</v>
      </c>
      <c r="EB137" s="403">
        <f t="shared" si="346"/>
        <v>0</v>
      </c>
      <c r="EC137" s="403">
        <f t="shared" si="346"/>
        <v>0</v>
      </c>
      <c r="ED137" s="403"/>
      <c r="EE137" s="403">
        <f t="shared" ref="EE137:GP137" si="347">IF(and($A137-EE$124&gt;=0,$A137-EE$125&lt;0),EE$132,0)</f>
        <v>0</v>
      </c>
      <c r="EF137" s="403">
        <f t="shared" si="347"/>
        <v>0</v>
      </c>
      <c r="EG137" s="403">
        <f t="shared" si="347"/>
        <v>0</v>
      </c>
      <c r="EH137" s="403">
        <f t="shared" si="347"/>
        <v>0</v>
      </c>
      <c r="EI137" s="403">
        <f t="shared" si="347"/>
        <v>0</v>
      </c>
      <c r="EJ137" s="403">
        <f t="shared" si="347"/>
        <v>0</v>
      </c>
      <c r="EK137" s="403">
        <f t="shared" si="347"/>
        <v>0</v>
      </c>
      <c r="EL137" s="403">
        <f t="shared" si="347"/>
        <v>0</v>
      </c>
      <c r="EM137" s="403">
        <f t="shared" si="347"/>
        <v>0</v>
      </c>
      <c r="EN137" s="403">
        <f t="shared" si="347"/>
        <v>0</v>
      </c>
      <c r="EO137" s="403">
        <f t="shared" si="347"/>
        <v>0</v>
      </c>
      <c r="EP137" s="403">
        <f t="shared" si="347"/>
        <v>0</v>
      </c>
      <c r="EQ137" s="403">
        <f t="shared" si="347"/>
        <v>0</v>
      </c>
      <c r="ER137" s="403">
        <f t="shared" si="347"/>
        <v>0</v>
      </c>
      <c r="ES137" s="403">
        <f t="shared" si="347"/>
        <v>0</v>
      </c>
      <c r="ET137" s="403">
        <f t="shared" si="347"/>
        <v>0</v>
      </c>
      <c r="EU137" s="403">
        <f t="shared" si="347"/>
        <v>0</v>
      </c>
      <c r="EV137" s="403">
        <f t="shared" si="347"/>
        <v>0</v>
      </c>
      <c r="EW137" s="403">
        <f t="shared" si="347"/>
        <v>0</v>
      </c>
      <c r="EX137" s="403">
        <f t="shared" si="347"/>
        <v>0</v>
      </c>
      <c r="EY137" s="403">
        <f t="shared" si="347"/>
        <v>0</v>
      </c>
      <c r="EZ137" s="403">
        <f t="shared" si="347"/>
        <v>0</v>
      </c>
      <c r="FA137" s="403">
        <f t="shared" si="347"/>
        <v>0</v>
      </c>
      <c r="FB137" s="403">
        <f t="shared" si="347"/>
        <v>0</v>
      </c>
      <c r="FC137" s="403">
        <f t="shared" si="347"/>
        <v>0</v>
      </c>
      <c r="FD137" s="403">
        <f t="shared" si="347"/>
        <v>0</v>
      </c>
      <c r="FE137" s="403">
        <f t="shared" si="347"/>
        <v>0</v>
      </c>
      <c r="FF137" s="403">
        <f t="shared" si="347"/>
        <v>0</v>
      </c>
      <c r="FG137" s="403">
        <f t="shared" si="347"/>
        <v>0</v>
      </c>
      <c r="FH137" s="403">
        <f t="shared" si="347"/>
        <v>0</v>
      </c>
      <c r="FI137" s="403">
        <f t="shared" si="347"/>
        <v>0</v>
      </c>
      <c r="FJ137" s="403">
        <f t="shared" si="347"/>
        <v>0</v>
      </c>
      <c r="FK137" s="403">
        <f t="shared" si="347"/>
        <v>0</v>
      </c>
      <c r="FL137" s="403">
        <f t="shared" si="347"/>
        <v>0</v>
      </c>
      <c r="FM137" s="403">
        <f t="shared" si="347"/>
        <v>0</v>
      </c>
      <c r="FN137" s="403">
        <f t="shared" si="347"/>
        <v>0</v>
      </c>
      <c r="FO137" s="403">
        <f t="shared" si="347"/>
        <v>0</v>
      </c>
      <c r="FP137" s="403">
        <f t="shared" si="347"/>
        <v>0</v>
      </c>
      <c r="FQ137" s="403">
        <f t="shared" si="347"/>
        <v>0</v>
      </c>
      <c r="FR137" s="403">
        <f t="shared" si="347"/>
        <v>0</v>
      </c>
      <c r="FS137" s="403">
        <f t="shared" si="347"/>
        <v>0</v>
      </c>
      <c r="FT137" s="403">
        <f t="shared" si="347"/>
        <v>0</v>
      </c>
      <c r="FU137" s="403">
        <f t="shared" si="347"/>
        <v>0</v>
      </c>
      <c r="FV137" s="403">
        <f t="shared" si="347"/>
        <v>0</v>
      </c>
      <c r="FW137" s="403">
        <f t="shared" si="347"/>
        <v>0</v>
      </c>
      <c r="FX137" s="403">
        <f t="shared" si="347"/>
        <v>0</v>
      </c>
      <c r="FY137" s="403">
        <f t="shared" si="347"/>
        <v>0</v>
      </c>
      <c r="FZ137" s="403">
        <f t="shared" si="347"/>
        <v>0</v>
      </c>
      <c r="GA137" s="403">
        <f t="shared" si="347"/>
        <v>0</v>
      </c>
      <c r="GB137" s="403">
        <f t="shared" si="347"/>
        <v>0</v>
      </c>
      <c r="GC137" s="403">
        <f t="shared" si="347"/>
        <v>0</v>
      </c>
      <c r="GD137" s="403">
        <f t="shared" si="347"/>
        <v>0</v>
      </c>
      <c r="GE137" s="403">
        <f t="shared" si="347"/>
        <v>0</v>
      </c>
      <c r="GF137" s="403">
        <f t="shared" si="347"/>
        <v>0</v>
      </c>
      <c r="GG137" s="403">
        <f t="shared" si="347"/>
        <v>0</v>
      </c>
      <c r="GH137" s="403">
        <f t="shared" si="347"/>
        <v>0</v>
      </c>
      <c r="GI137" s="403">
        <f t="shared" si="347"/>
        <v>0</v>
      </c>
      <c r="GJ137" s="403">
        <f t="shared" si="347"/>
        <v>0</v>
      </c>
      <c r="GK137" s="403">
        <f t="shared" si="347"/>
        <v>0</v>
      </c>
      <c r="GL137" s="403">
        <f t="shared" si="347"/>
        <v>0</v>
      </c>
      <c r="GM137" s="403">
        <f t="shared" si="347"/>
        <v>0</v>
      </c>
      <c r="GN137" s="403">
        <f t="shared" si="347"/>
        <v>0</v>
      </c>
      <c r="GO137" s="403">
        <f t="shared" si="347"/>
        <v>0</v>
      </c>
      <c r="GP137" s="403">
        <f t="shared" si="347"/>
        <v>0</v>
      </c>
      <c r="GQ137" s="403"/>
      <c r="GR137" s="403">
        <f t="shared" ref="GR137:JC137" si="348">IF(and($A137-GR$124&gt;=0,$A137-GR$125&lt;0),GR$132,0)</f>
        <v>0</v>
      </c>
      <c r="GS137" s="403">
        <f t="shared" si="348"/>
        <v>0</v>
      </c>
      <c r="GT137" s="403">
        <f t="shared" si="348"/>
        <v>0</v>
      </c>
      <c r="GU137" s="403">
        <f t="shared" si="348"/>
        <v>0</v>
      </c>
      <c r="GV137" s="403">
        <f t="shared" si="348"/>
        <v>0</v>
      </c>
      <c r="GW137" s="403">
        <f t="shared" si="348"/>
        <v>0</v>
      </c>
      <c r="GX137" s="403">
        <f t="shared" si="348"/>
        <v>0</v>
      </c>
      <c r="GY137" s="403">
        <f t="shared" si="348"/>
        <v>0</v>
      </c>
      <c r="GZ137" s="403">
        <f t="shared" si="348"/>
        <v>0</v>
      </c>
      <c r="HA137" s="403">
        <f t="shared" si="348"/>
        <v>0</v>
      </c>
      <c r="HB137" s="403">
        <f t="shared" si="348"/>
        <v>0</v>
      </c>
      <c r="HC137" s="403">
        <f t="shared" si="348"/>
        <v>0</v>
      </c>
      <c r="HD137" s="403">
        <f t="shared" si="348"/>
        <v>0</v>
      </c>
      <c r="HE137" s="403">
        <f t="shared" si="348"/>
        <v>0</v>
      </c>
      <c r="HF137" s="403">
        <f t="shared" si="348"/>
        <v>0</v>
      </c>
      <c r="HG137" s="403">
        <f t="shared" si="348"/>
        <v>0</v>
      </c>
      <c r="HH137" s="403">
        <f t="shared" si="348"/>
        <v>0</v>
      </c>
      <c r="HI137" s="403">
        <f t="shared" si="348"/>
        <v>0</v>
      </c>
      <c r="HJ137" s="403">
        <f t="shared" si="348"/>
        <v>0</v>
      </c>
      <c r="HK137" s="403">
        <f t="shared" si="348"/>
        <v>0</v>
      </c>
      <c r="HL137" s="403">
        <f t="shared" si="348"/>
        <v>0</v>
      </c>
      <c r="HM137" s="403">
        <f t="shared" si="348"/>
        <v>0</v>
      </c>
      <c r="HN137" s="403">
        <f t="shared" si="348"/>
        <v>0</v>
      </c>
      <c r="HO137" s="403">
        <f t="shared" si="348"/>
        <v>0</v>
      </c>
      <c r="HP137" s="403">
        <f t="shared" si="348"/>
        <v>0</v>
      </c>
      <c r="HQ137" s="403">
        <f t="shared" si="348"/>
        <v>0</v>
      </c>
      <c r="HR137" s="403">
        <f t="shared" si="348"/>
        <v>0</v>
      </c>
      <c r="HS137" s="403">
        <f t="shared" si="348"/>
        <v>0</v>
      </c>
      <c r="HT137" s="403">
        <f t="shared" si="348"/>
        <v>0</v>
      </c>
      <c r="HU137" s="403">
        <f t="shared" si="348"/>
        <v>0</v>
      </c>
      <c r="HV137" s="403">
        <f t="shared" si="348"/>
        <v>0</v>
      </c>
      <c r="HW137" s="403">
        <f t="shared" si="348"/>
        <v>0</v>
      </c>
      <c r="HX137" s="403">
        <f t="shared" si="348"/>
        <v>0</v>
      </c>
      <c r="HY137" s="403">
        <f t="shared" si="348"/>
        <v>0</v>
      </c>
      <c r="HZ137" s="403">
        <f t="shared" si="348"/>
        <v>0</v>
      </c>
      <c r="IA137" s="403">
        <f t="shared" si="348"/>
        <v>0</v>
      </c>
      <c r="IB137" s="403">
        <f t="shared" si="348"/>
        <v>0</v>
      </c>
      <c r="IC137" s="403">
        <f t="shared" si="348"/>
        <v>0</v>
      </c>
      <c r="ID137" s="403">
        <f t="shared" si="348"/>
        <v>0</v>
      </c>
      <c r="IE137" s="403">
        <f t="shared" si="348"/>
        <v>0</v>
      </c>
      <c r="IF137" s="403">
        <f t="shared" si="348"/>
        <v>0</v>
      </c>
      <c r="IG137" s="403">
        <f t="shared" si="348"/>
        <v>0</v>
      </c>
      <c r="IH137" s="403">
        <f t="shared" si="348"/>
        <v>0</v>
      </c>
      <c r="II137" s="403">
        <f t="shared" si="348"/>
        <v>0</v>
      </c>
      <c r="IJ137" s="403">
        <f t="shared" si="348"/>
        <v>0</v>
      </c>
      <c r="IK137" s="403">
        <f t="shared" si="348"/>
        <v>0</v>
      </c>
      <c r="IL137" s="403">
        <f t="shared" si="348"/>
        <v>0</v>
      </c>
      <c r="IM137" s="403">
        <f t="shared" si="348"/>
        <v>0</v>
      </c>
      <c r="IN137" s="403">
        <f t="shared" si="348"/>
        <v>0</v>
      </c>
      <c r="IO137" s="403">
        <f t="shared" si="348"/>
        <v>0</v>
      </c>
      <c r="IP137" s="403">
        <f t="shared" si="348"/>
        <v>0</v>
      </c>
      <c r="IQ137" s="403">
        <f t="shared" si="348"/>
        <v>0</v>
      </c>
      <c r="IR137" s="403">
        <f t="shared" si="348"/>
        <v>0</v>
      </c>
      <c r="IS137" s="403">
        <f t="shared" si="348"/>
        <v>0</v>
      </c>
      <c r="IT137" s="403">
        <f t="shared" si="348"/>
        <v>0</v>
      </c>
      <c r="IU137" s="403">
        <f t="shared" si="348"/>
        <v>0</v>
      </c>
      <c r="IV137" s="403">
        <f t="shared" si="348"/>
        <v>0</v>
      </c>
      <c r="IW137" s="403">
        <f t="shared" si="348"/>
        <v>0</v>
      </c>
      <c r="IX137" s="403">
        <f t="shared" si="348"/>
        <v>0</v>
      </c>
      <c r="IY137" s="403">
        <f t="shared" si="348"/>
        <v>0</v>
      </c>
      <c r="IZ137" s="403">
        <f t="shared" si="348"/>
        <v>0</v>
      </c>
      <c r="JA137" s="403">
        <f t="shared" si="348"/>
        <v>0</v>
      </c>
      <c r="JB137" s="403">
        <f t="shared" si="348"/>
        <v>0</v>
      </c>
      <c r="JC137" s="403">
        <f t="shared" si="348"/>
        <v>0</v>
      </c>
      <c r="JD137" s="403"/>
      <c r="JE137" s="403">
        <f t="shared" ref="JE137:LP137" si="349">IF(and($A137-JE$124&gt;=0,$A137-JE$125&lt;0),JE$132,0)</f>
        <v>0</v>
      </c>
      <c r="JF137" s="403">
        <f t="shared" si="349"/>
        <v>0</v>
      </c>
      <c r="JG137" s="403">
        <f t="shared" si="349"/>
        <v>0</v>
      </c>
      <c r="JH137" s="403">
        <f t="shared" si="349"/>
        <v>0</v>
      </c>
      <c r="JI137" s="403">
        <f t="shared" si="349"/>
        <v>0</v>
      </c>
      <c r="JJ137" s="403">
        <f t="shared" si="349"/>
        <v>0</v>
      </c>
      <c r="JK137" s="403">
        <f t="shared" si="349"/>
        <v>0</v>
      </c>
      <c r="JL137" s="403">
        <f t="shared" si="349"/>
        <v>0</v>
      </c>
      <c r="JM137" s="403">
        <f t="shared" si="349"/>
        <v>0</v>
      </c>
      <c r="JN137" s="403">
        <f t="shared" si="349"/>
        <v>0</v>
      </c>
      <c r="JO137" s="403">
        <f t="shared" si="349"/>
        <v>0</v>
      </c>
      <c r="JP137" s="403">
        <f t="shared" si="349"/>
        <v>0</v>
      </c>
      <c r="JQ137" s="403">
        <f t="shared" si="349"/>
        <v>0</v>
      </c>
      <c r="JR137" s="403">
        <f t="shared" si="349"/>
        <v>0</v>
      </c>
      <c r="JS137" s="403">
        <f t="shared" si="349"/>
        <v>0</v>
      </c>
      <c r="JT137" s="403">
        <f t="shared" si="349"/>
        <v>0</v>
      </c>
      <c r="JU137" s="403">
        <f t="shared" si="349"/>
        <v>0</v>
      </c>
      <c r="JV137" s="403">
        <f t="shared" si="349"/>
        <v>0</v>
      </c>
      <c r="JW137" s="403">
        <f t="shared" si="349"/>
        <v>0</v>
      </c>
      <c r="JX137" s="403">
        <f t="shared" si="349"/>
        <v>0</v>
      </c>
      <c r="JY137" s="403">
        <f t="shared" si="349"/>
        <v>0</v>
      </c>
      <c r="JZ137" s="403">
        <f t="shared" si="349"/>
        <v>0</v>
      </c>
      <c r="KA137" s="403">
        <f t="shared" si="349"/>
        <v>0</v>
      </c>
      <c r="KB137" s="403">
        <f t="shared" si="349"/>
        <v>0</v>
      </c>
      <c r="KC137" s="403">
        <f t="shared" si="349"/>
        <v>0</v>
      </c>
      <c r="KD137" s="403">
        <f t="shared" si="349"/>
        <v>0</v>
      </c>
      <c r="KE137" s="403">
        <f t="shared" si="349"/>
        <v>0</v>
      </c>
      <c r="KF137" s="403">
        <f t="shared" si="349"/>
        <v>0</v>
      </c>
      <c r="KG137" s="403">
        <f t="shared" si="349"/>
        <v>0</v>
      </c>
      <c r="KH137" s="403">
        <f t="shared" si="349"/>
        <v>0</v>
      </c>
      <c r="KI137" s="403">
        <f t="shared" si="349"/>
        <v>0</v>
      </c>
      <c r="KJ137" s="403">
        <f t="shared" si="349"/>
        <v>0</v>
      </c>
      <c r="KK137" s="403">
        <f t="shared" si="349"/>
        <v>0</v>
      </c>
      <c r="KL137" s="403">
        <f t="shared" si="349"/>
        <v>0</v>
      </c>
      <c r="KM137" s="403">
        <f t="shared" si="349"/>
        <v>0</v>
      </c>
      <c r="KN137" s="403">
        <f t="shared" si="349"/>
        <v>0</v>
      </c>
      <c r="KO137" s="403">
        <f t="shared" si="349"/>
        <v>0</v>
      </c>
      <c r="KP137" s="403">
        <f t="shared" si="349"/>
        <v>0</v>
      </c>
      <c r="KQ137" s="403">
        <f t="shared" si="349"/>
        <v>0</v>
      </c>
      <c r="KR137" s="403">
        <f t="shared" si="349"/>
        <v>0</v>
      </c>
      <c r="KS137" s="403">
        <f t="shared" si="349"/>
        <v>0</v>
      </c>
      <c r="KT137" s="403">
        <f t="shared" si="349"/>
        <v>0</v>
      </c>
      <c r="KU137" s="403">
        <f t="shared" si="349"/>
        <v>0</v>
      </c>
      <c r="KV137" s="403">
        <f t="shared" si="349"/>
        <v>0</v>
      </c>
      <c r="KW137" s="403">
        <f t="shared" si="349"/>
        <v>0</v>
      </c>
      <c r="KX137" s="403">
        <f t="shared" si="349"/>
        <v>0</v>
      </c>
      <c r="KY137" s="403">
        <f t="shared" si="349"/>
        <v>0</v>
      </c>
      <c r="KZ137" s="403">
        <f t="shared" si="349"/>
        <v>0</v>
      </c>
      <c r="LA137" s="403">
        <f t="shared" si="349"/>
        <v>0</v>
      </c>
      <c r="LB137" s="403">
        <f t="shared" si="349"/>
        <v>0</v>
      </c>
      <c r="LC137" s="403">
        <f t="shared" si="349"/>
        <v>0</v>
      </c>
      <c r="LD137" s="403">
        <f t="shared" si="349"/>
        <v>0</v>
      </c>
      <c r="LE137" s="403">
        <f t="shared" si="349"/>
        <v>0</v>
      </c>
      <c r="LF137" s="403">
        <f t="shared" si="349"/>
        <v>0</v>
      </c>
      <c r="LG137" s="403">
        <f t="shared" si="349"/>
        <v>0</v>
      </c>
      <c r="LH137" s="403">
        <f t="shared" si="349"/>
        <v>0</v>
      </c>
      <c r="LI137" s="403">
        <f t="shared" si="349"/>
        <v>0</v>
      </c>
      <c r="LJ137" s="403">
        <f t="shared" si="349"/>
        <v>0</v>
      </c>
      <c r="LK137" s="403">
        <f t="shared" si="349"/>
        <v>0</v>
      </c>
      <c r="LL137" s="403">
        <f t="shared" si="349"/>
        <v>0</v>
      </c>
      <c r="LM137" s="403">
        <f t="shared" si="349"/>
        <v>0</v>
      </c>
      <c r="LN137" s="403">
        <f t="shared" si="349"/>
        <v>0</v>
      </c>
      <c r="LO137" s="403">
        <f t="shared" si="349"/>
        <v>0</v>
      </c>
      <c r="LP137" s="403">
        <f t="shared" si="349"/>
        <v>0</v>
      </c>
    </row>
    <row r="138">
      <c r="A138" s="331" t="str">
        <f t="shared" si="327"/>
        <v>09-2023</v>
      </c>
      <c r="B138" s="346">
        <f t="shared" si="333"/>
        <v>8164495.696</v>
      </c>
      <c r="C138" s="346">
        <f t="shared" si="334"/>
        <v>1.001734157</v>
      </c>
      <c r="D138" s="346"/>
      <c r="E138" s="403">
        <f t="shared" ref="E138:BP138" si="350">IF(and($A138-E$124&gt;=0,$A138-E$125&lt;0),E$132,0)</f>
        <v>0</v>
      </c>
      <c r="F138" s="403">
        <f t="shared" si="350"/>
        <v>0</v>
      </c>
      <c r="G138" s="403">
        <f t="shared" si="350"/>
        <v>0</v>
      </c>
      <c r="H138" s="403">
        <f t="shared" si="350"/>
        <v>0</v>
      </c>
      <c r="I138" s="403">
        <f t="shared" si="350"/>
        <v>0</v>
      </c>
      <c r="J138" s="403">
        <f t="shared" si="350"/>
        <v>0</v>
      </c>
      <c r="K138" s="403">
        <f t="shared" si="350"/>
        <v>0</v>
      </c>
      <c r="L138" s="403">
        <f t="shared" si="350"/>
        <v>0</v>
      </c>
      <c r="M138" s="403">
        <f t="shared" si="350"/>
        <v>0</v>
      </c>
      <c r="N138" s="403">
        <f t="shared" si="350"/>
        <v>223221.57</v>
      </c>
      <c r="O138" s="403">
        <f t="shared" si="350"/>
        <v>180593.29</v>
      </c>
      <c r="P138" s="403">
        <f t="shared" si="350"/>
        <v>91968.82</v>
      </c>
      <c r="Q138" s="403">
        <f t="shared" si="350"/>
        <v>102434.8</v>
      </c>
      <c r="R138" s="403">
        <f t="shared" si="350"/>
        <v>181860.19</v>
      </c>
      <c r="S138" s="403">
        <f t="shared" si="350"/>
        <v>208031.99</v>
      </c>
      <c r="T138" s="403">
        <f t="shared" si="350"/>
        <v>217515.94</v>
      </c>
      <c r="U138" s="403">
        <f t="shared" si="350"/>
        <v>195596.52</v>
      </c>
      <c r="V138" s="403">
        <f t="shared" si="350"/>
        <v>184028.25</v>
      </c>
      <c r="W138" s="403">
        <f t="shared" si="350"/>
        <v>168878.71</v>
      </c>
      <c r="X138" s="403">
        <f t="shared" si="350"/>
        <v>162441.03</v>
      </c>
      <c r="Y138" s="403">
        <f t="shared" si="350"/>
        <v>134043.44</v>
      </c>
      <c r="Z138" s="403">
        <f t="shared" si="350"/>
        <v>835.25</v>
      </c>
      <c r="AA138" s="403">
        <f t="shared" si="350"/>
        <v>175069.23</v>
      </c>
      <c r="AB138" s="403">
        <f t="shared" si="350"/>
        <v>159907.69</v>
      </c>
      <c r="AC138" s="403">
        <f t="shared" si="350"/>
        <v>183879.61</v>
      </c>
      <c r="AD138" s="403">
        <f t="shared" si="350"/>
        <v>184851.11</v>
      </c>
      <c r="AE138" s="403">
        <f t="shared" si="350"/>
        <v>240730.29</v>
      </c>
      <c r="AF138" s="403">
        <f t="shared" si="350"/>
        <v>112998.23</v>
      </c>
      <c r="AG138" s="403">
        <f t="shared" si="350"/>
        <v>126237</v>
      </c>
      <c r="AH138" s="403">
        <f t="shared" si="350"/>
        <v>9142.22</v>
      </c>
      <c r="AI138" s="403">
        <f t="shared" si="350"/>
        <v>186686.77</v>
      </c>
      <c r="AJ138" s="403">
        <f t="shared" si="350"/>
        <v>42000</v>
      </c>
      <c r="AK138" s="403">
        <f t="shared" si="350"/>
        <v>271017.63</v>
      </c>
      <c r="AL138" s="403">
        <f t="shared" si="350"/>
        <v>5000</v>
      </c>
      <c r="AM138" s="403">
        <f t="shared" si="350"/>
        <v>127756.57</v>
      </c>
      <c r="AN138" s="403">
        <f t="shared" si="350"/>
        <v>237115.24</v>
      </c>
      <c r="AO138" s="403">
        <f t="shared" si="350"/>
        <v>158167.25</v>
      </c>
      <c r="AP138" s="403">
        <f t="shared" si="350"/>
        <v>103015</v>
      </c>
      <c r="AQ138" s="403">
        <f t="shared" si="350"/>
        <v>155500</v>
      </c>
      <c r="AR138" s="403">
        <f t="shared" si="350"/>
        <v>167620.78</v>
      </c>
      <c r="AS138" s="403">
        <f t="shared" si="350"/>
        <v>191134.2</v>
      </c>
      <c r="AT138" s="403">
        <f t="shared" si="350"/>
        <v>283068.43</v>
      </c>
      <c r="AU138" s="403">
        <f t="shared" si="350"/>
        <v>114804.31</v>
      </c>
      <c r="AV138" s="403">
        <f t="shared" si="350"/>
        <v>109785.34</v>
      </c>
      <c r="AW138" s="403">
        <f t="shared" si="350"/>
        <v>48000</v>
      </c>
      <c r="AX138" s="403">
        <f t="shared" si="350"/>
        <v>164702</v>
      </c>
      <c r="AY138" s="403">
        <f t="shared" si="350"/>
        <v>223255</v>
      </c>
      <c r="AZ138" s="403">
        <f t="shared" si="350"/>
        <v>72000</v>
      </c>
      <c r="BA138" s="403">
        <f t="shared" si="350"/>
        <v>97799.52</v>
      </c>
      <c r="BB138" s="403">
        <f t="shared" si="350"/>
        <v>242596.66</v>
      </c>
      <c r="BC138" s="403">
        <f t="shared" si="350"/>
        <v>108292.85</v>
      </c>
      <c r="BD138" s="403">
        <f t="shared" si="350"/>
        <v>238900</v>
      </c>
      <c r="BE138" s="403">
        <f t="shared" si="350"/>
        <v>101455.9</v>
      </c>
      <c r="BF138" s="403">
        <f t="shared" si="350"/>
        <v>23511.76</v>
      </c>
      <c r="BG138" s="403">
        <f t="shared" si="350"/>
        <v>20008.84</v>
      </c>
      <c r="BH138" s="403">
        <f t="shared" si="350"/>
        <v>77858.98</v>
      </c>
      <c r="BI138" s="403">
        <f t="shared" si="350"/>
        <v>45000</v>
      </c>
      <c r="BJ138" s="403">
        <f t="shared" si="350"/>
        <v>124565</v>
      </c>
      <c r="BK138" s="403">
        <f t="shared" si="350"/>
        <v>25000</v>
      </c>
      <c r="BL138" s="403">
        <f t="shared" si="350"/>
        <v>29885</v>
      </c>
      <c r="BM138" s="403">
        <f t="shared" si="350"/>
        <v>33809.25</v>
      </c>
      <c r="BN138" s="403">
        <f t="shared" si="350"/>
        <v>10969.85</v>
      </c>
      <c r="BO138" s="403">
        <f t="shared" si="350"/>
        <v>77861.76</v>
      </c>
      <c r="BP138" s="403">
        <f t="shared" si="350"/>
        <v>10058</v>
      </c>
      <c r="BQ138" s="403"/>
      <c r="BR138" s="403">
        <f t="shared" ref="BR138:EC138" si="351">IF(and($A138-BR$124&gt;=0,$A138-BR$125&lt;0),BR$132,0)</f>
        <v>121282.0901</v>
      </c>
      <c r="BS138" s="403">
        <f t="shared" si="351"/>
        <v>99463.90988</v>
      </c>
      <c r="BT138" s="403">
        <f t="shared" si="351"/>
        <v>124213.5044</v>
      </c>
      <c r="BU138" s="403">
        <f t="shared" si="351"/>
        <v>131478.1598</v>
      </c>
      <c r="BV138" s="403">
        <f t="shared" si="351"/>
        <v>105725.0307</v>
      </c>
      <c r="BW138" s="403">
        <f t="shared" si="351"/>
        <v>96438.39215</v>
      </c>
      <c r="BX138" s="403">
        <f t="shared" si="351"/>
        <v>125920.5708</v>
      </c>
      <c r="BY138" s="403">
        <f t="shared" si="351"/>
        <v>94007.23892</v>
      </c>
      <c r="BZ138" s="403">
        <f t="shared" si="351"/>
        <v>93499.7296</v>
      </c>
      <c r="CA138" s="403">
        <f t="shared" si="351"/>
        <v>0</v>
      </c>
      <c r="CB138" s="403">
        <f t="shared" si="351"/>
        <v>0</v>
      </c>
      <c r="CC138" s="403">
        <f t="shared" si="351"/>
        <v>0</v>
      </c>
      <c r="CD138" s="403">
        <f t="shared" si="351"/>
        <v>0</v>
      </c>
      <c r="CE138" s="403">
        <f t="shared" si="351"/>
        <v>0</v>
      </c>
      <c r="CF138" s="403">
        <f t="shared" si="351"/>
        <v>0</v>
      </c>
      <c r="CG138" s="403">
        <f t="shared" si="351"/>
        <v>0</v>
      </c>
      <c r="CH138" s="403">
        <f t="shared" si="351"/>
        <v>0</v>
      </c>
      <c r="CI138" s="403">
        <f t="shared" si="351"/>
        <v>0</v>
      </c>
      <c r="CJ138" s="403">
        <f t="shared" si="351"/>
        <v>0</v>
      </c>
      <c r="CK138" s="403">
        <f t="shared" si="351"/>
        <v>0</v>
      </c>
      <c r="CL138" s="403">
        <f t="shared" si="351"/>
        <v>0</v>
      </c>
      <c r="CM138" s="403">
        <f t="shared" si="351"/>
        <v>0</v>
      </c>
      <c r="CN138" s="403">
        <f t="shared" si="351"/>
        <v>0</v>
      </c>
      <c r="CO138" s="403">
        <f t="shared" si="351"/>
        <v>0</v>
      </c>
      <c r="CP138" s="403">
        <f t="shared" si="351"/>
        <v>0</v>
      </c>
      <c r="CQ138" s="403">
        <f t="shared" si="351"/>
        <v>0</v>
      </c>
      <c r="CR138" s="403">
        <f t="shared" si="351"/>
        <v>0</v>
      </c>
      <c r="CS138" s="403">
        <f t="shared" si="351"/>
        <v>0</v>
      </c>
      <c r="CT138" s="403">
        <f t="shared" si="351"/>
        <v>0</v>
      </c>
      <c r="CU138" s="403">
        <f t="shared" si="351"/>
        <v>0</v>
      </c>
      <c r="CV138" s="403">
        <f t="shared" si="351"/>
        <v>0</v>
      </c>
      <c r="CW138" s="403">
        <f t="shared" si="351"/>
        <v>0</v>
      </c>
      <c r="CX138" s="403">
        <f t="shared" si="351"/>
        <v>0</v>
      </c>
      <c r="CY138" s="403">
        <f t="shared" si="351"/>
        <v>0</v>
      </c>
      <c r="CZ138" s="403">
        <f t="shared" si="351"/>
        <v>0</v>
      </c>
      <c r="DA138" s="403">
        <f t="shared" si="351"/>
        <v>0</v>
      </c>
      <c r="DB138" s="403">
        <f t="shared" si="351"/>
        <v>0</v>
      </c>
      <c r="DC138" s="403">
        <f t="shared" si="351"/>
        <v>0</v>
      </c>
      <c r="DD138" s="403">
        <f t="shared" si="351"/>
        <v>0</v>
      </c>
      <c r="DE138" s="403">
        <f t="shared" si="351"/>
        <v>0</v>
      </c>
      <c r="DF138" s="403">
        <f t="shared" si="351"/>
        <v>0</v>
      </c>
      <c r="DG138" s="403">
        <f t="shared" si="351"/>
        <v>0</v>
      </c>
      <c r="DH138" s="403">
        <f t="shared" si="351"/>
        <v>0</v>
      </c>
      <c r="DI138" s="403">
        <f t="shared" si="351"/>
        <v>0</v>
      </c>
      <c r="DJ138" s="403">
        <f t="shared" si="351"/>
        <v>0</v>
      </c>
      <c r="DK138" s="403">
        <f t="shared" si="351"/>
        <v>0</v>
      </c>
      <c r="DL138" s="403">
        <f t="shared" si="351"/>
        <v>0</v>
      </c>
      <c r="DM138" s="403">
        <f t="shared" si="351"/>
        <v>0</v>
      </c>
      <c r="DN138" s="403">
        <f t="shared" si="351"/>
        <v>0</v>
      </c>
      <c r="DO138" s="403">
        <f t="shared" si="351"/>
        <v>0</v>
      </c>
      <c r="DP138" s="403">
        <f t="shared" si="351"/>
        <v>0</v>
      </c>
      <c r="DQ138" s="403">
        <f t="shared" si="351"/>
        <v>0</v>
      </c>
      <c r="DR138" s="403">
        <f t="shared" si="351"/>
        <v>0</v>
      </c>
      <c r="DS138" s="403">
        <f t="shared" si="351"/>
        <v>0</v>
      </c>
      <c r="DT138" s="403">
        <f t="shared" si="351"/>
        <v>0</v>
      </c>
      <c r="DU138" s="403">
        <f t="shared" si="351"/>
        <v>0</v>
      </c>
      <c r="DV138" s="403">
        <f t="shared" si="351"/>
        <v>0</v>
      </c>
      <c r="DW138" s="403">
        <f t="shared" si="351"/>
        <v>0</v>
      </c>
      <c r="DX138" s="403">
        <f t="shared" si="351"/>
        <v>0</v>
      </c>
      <c r="DY138" s="403">
        <f t="shared" si="351"/>
        <v>0</v>
      </c>
      <c r="DZ138" s="403">
        <f t="shared" si="351"/>
        <v>0</v>
      </c>
      <c r="EA138" s="403">
        <f t="shared" si="351"/>
        <v>0</v>
      </c>
      <c r="EB138" s="403">
        <f t="shared" si="351"/>
        <v>0</v>
      </c>
      <c r="EC138" s="403">
        <f t="shared" si="351"/>
        <v>0</v>
      </c>
      <c r="ED138" s="403"/>
      <c r="EE138" s="403">
        <f t="shared" ref="EE138:GP138" si="352">IF(and($A138-EE$124&gt;=0,$A138-EE$125&lt;0),EE$132,0)</f>
        <v>0</v>
      </c>
      <c r="EF138" s="403">
        <f t="shared" si="352"/>
        <v>0</v>
      </c>
      <c r="EG138" s="403">
        <f t="shared" si="352"/>
        <v>0</v>
      </c>
      <c r="EH138" s="403">
        <f t="shared" si="352"/>
        <v>0</v>
      </c>
      <c r="EI138" s="403">
        <f t="shared" si="352"/>
        <v>0</v>
      </c>
      <c r="EJ138" s="403">
        <f t="shared" si="352"/>
        <v>0</v>
      </c>
      <c r="EK138" s="403">
        <f t="shared" si="352"/>
        <v>0</v>
      </c>
      <c r="EL138" s="403">
        <f t="shared" si="352"/>
        <v>0</v>
      </c>
      <c r="EM138" s="403">
        <f t="shared" si="352"/>
        <v>0</v>
      </c>
      <c r="EN138" s="403">
        <f t="shared" si="352"/>
        <v>0</v>
      </c>
      <c r="EO138" s="403">
        <f t="shared" si="352"/>
        <v>0</v>
      </c>
      <c r="EP138" s="403">
        <f t="shared" si="352"/>
        <v>0</v>
      </c>
      <c r="EQ138" s="403">
        <f t="shared" si="352"/>
        <v>0</v>
      </c>
      <c r="ER138" s="403">
        <f t="shared" si="352"/>
        <v>0</v>
      </c>
      <c r="ES138" s="403">
        <f t="shared" si="352"/>
        <v>0</v>
      </c>
      <c r="ET138" s="403">
        <f t="shared" si="352"/>
        <v>0</v>
      </c>
      <c r="EU138" s="403">
        <f t="shared" si="352"/>
        <v>0</v>
      </c>
      <c r="EV138" s="403">
        <f t="shared" si="352"/>
        <v>0</v>
      </c>
      <c r="EW138" s="403">
        <f t="shared" si="352"/>
        <v>0</v>
      </c>
      <c r="EX138" s="403">
        <f t="shared" si="352"/>
        <v>0</v>
      </c>
      <c r="EY138" s="403">
        <f t="shared" si="352"/>
        <v>0</v>
      </c>
      <c r="EZ138" s="403">
        <f t="shared" si="352"/>
        <v>0</v>
      </c>
      <c r="FA138" s="403">
        <f t="shared" si="352"/>
        <v>0</v>
      </c>
      <c r="FB138" s="403">
        <f t="shared" si="352"/>
        <v>0</v>
      </c>
      <c r="FC138" s="403">
        <f t="shared" si="352"/>
        <v>0</v>
      </c>
      <c r="FD138" s="403">
        <f t="shared" si="352"/>
        <v>0</v>
      </c>
      <c r="FE138" s="403">
        <f t="shared" si="352"/>
        <v>0</v>
      </c>
      <c r="FF138" s="403">
        <f t="shared" si="352"/>
        <v>0</v>
      </c>
      <c r="FG138" s="403">
        <f t="shared" si="352"/>
        <v>0</v>
      </c>
      <c r="FH138" s="403">
        <f t="shared" si="352"/>
        <v>0</v>
      </c>
      <c r="FI138" s="403">
        <f t="shared" si="352"/>
        <v>0</v>
      </c>
      <c r="FJ138" s="403">
        <f t="shared" si="352"/>
        <v>0</v>
      </c>
      <c r="FK138" s="403">
        <f t="shared" si="352"/>
        <v>0</v>
      </c>
      <c r="FL138" s="403">
        <f t="shared" si="352"/>
        <v>0</v>
      </c>
      <c r="FM138" s="403">
        <f t="shared" si="352"/>
        <v>0</v>
      </c>
      <c r="FN138" s="403">
        <f t="shared" si="352"/>
        <v>0</v>
      </c>
      <c r="FO138" s="403">
        <f t="shared" si="352"/>
        <v>0</v>
      </c>
      <c r="FP138" s="403">
        <f t="shared" si="352"/>
        <v>0</v>
      </c>
      <c r="FQ138" s="403">
        <f t="shared" si="352"/>
        <v>0</v>
      </c>
      <c r="FR138" s="403">
        <f t="shared" si="352"/>
        <v>0</v>
      </c>
      <c r="FS138" s="403">
        <f t="shared" si="352"/>
        <v>0</v>
      </c>
      <c r="FT138" s="403">
        <f t="shared" si="352"/>
        <v>0</v>
      </c>
      <c r="FU138" s="403">
        <f t="shared" si="352"/>
        <v>0</v>
      </c>
      <c r="FV138" s="403">
        <f t="shared" si="352"/>
        <v>0</v>
      </c>
      <c r="FW138" s="403">
        <f t="shared" si="352"/>
        <v>0</v>
      </c>
      <c r="FX138" s="403">
        <f t="shared" si="352"/>
        <v>0</v>
      </c>
      <c r="FY138" s="403">
        <f t="shared" si="352"/>
        <v>0</v>
      </c>
      <c r="FZ138" s="403">
        <f t="shared" si="352"/>
        <v>0</v>
      </c>
      <c r="GA138" s="403">
        <f t="shared" si="352"/>
        <v>0</v>
      </c>
      <c r="GB138" s="403">
        <f t="shared" si="352"/>
        <v>0</v>
      </c>
      <c r="GC138" s="403">
        <f t="shared" si="352"/>
        <v>0</v>
      </c>
      <c r="GD138" s="403">
        <f t="shared" si="352"/>
        <v>0</v>
      </c>
      <c r="GE138" s="403">
        <f t="shared" si="352"/>
        <v>0</v>
      </c>
      <c r="GF138" s="403">
        <f t="shared" si="352"/>
        <v>0</v>
      </c>
      <c r="GG138" s="403">
        <f t="shared" si="352"/>
        <v>0</v>
      </c>
      <c r="GH138" s="403">
        <f t="shared" si="352"/>
        <v>0</v>
      </c>
      <c r="GI138" s="403">
        <f t="shared" si="352"/>
        <v>0</v>
      </c>
      <c r="GJ138" s="403">
        <f t="shared" si="352"/>
        <v>0</v>
      </c>
      <c r="GK138" s="403">
        <f t="shared" si="352"/>
        <v>0</v>
      </c>
      <c r="GL138" s="403">
        <f t="shared" si="352"/>
        <v>0</v>
      </c>
      <c r="GM138" s="403">
        <f t="shared" si="352"/>
        <v>0</v>
      </c>
      <c r="GN138" s="403">
        <f t="shared" si="352"/>
        <v>0</v>
      </c>
      <c r="GO138" s="403">
        <f t="shared" si="352"/>
        <v>0</v>
      </c>
      <c r="GP138" s="403">
        <f t="shared" si="352"/>
        <v>0</v>
      </c>
      <c r="GQ138" s="403"/>
      <c r="GR138" s="403">
        <f t="shared" ref="GR138:JC138" si="353">IF(and($A138-GR$124&gt;=0,$A138-GR$125&lt;0),GR$132,0)</f>
        <v>0</v>
      </c>
      <c r="GS138" s="403">
        <f t="shared" si="353"/>
        <v>0</v>
      </c>
      <c r="GT138" s="403">
        <f t="shared" si="353"/>
        <v>0</v>
      </c>
      <c r="GU138" s="403">
        <f t="shared" si="353"/>
        <v>0</v>
      </c>
      <c r="GV138" s="403">
        <f t="shared" si="353"/>
        <v>0</v>
      </c>
      <c r="GW138" s="403">
        <f t="shared" si="353"/>
        <v>0</v>
      </c>
      <c r="GX138" s="403">
        <f t="shared" si="353"/>
        <v>0</v>
      </c>
      <c r="GY138" s="403">
        <f t="shared" si="353"/>
        <v>0</v>
      </c>
      <c r="GZ138" s="403">
        <f t="shared" si="353"/>
        <v>0</v>
      </c>
      <c r="HA138" s="403">
        <f t="shared" si="353"/>
        <v>0</v>
      </c>
      <c r="HB138" s="403">
        <f t="shared" si="353"/>
        <v>0</v>
      </c>
      <c r="HC138" s="403">
        <f t="shared" si="353"/>
        <v>0</v>
      </c>
      <c r="HD138" s="403">
        <f t="shared" si="353"/>
        <v>0</v>
      </c>
      <c r="HE138" s="403">
        <f t="shared" si="353"/>
        <v>0</v>
      </c>
      <c r="HF138" s="403">
        <f t="shared" si="353"/>
        <v>0</v>
      </c>
      <c r="HG138" s="403">
        <f t="shared" si="353"/>
        <v>0</v>
      </c>
      <c r="HH138" s="403">
        <f t="shared" si="353"/>
        <v>0</v>
      </c>
      <c r="HI138" s="403">
        <f t="shared" si="353"/>
        <v>0</v>
      </c>
      <c r="HJ138" s="403">
        <f t="shared" si="353"/>
        <v>0</v>
      </c>
      <c r="HK138" s="403">
        <f t="shared" si="353"/>
        <v>0</v>
      </c>
      <c r="HL138" s="403">
        <f t="shared" si="353"/>
        <v>0</v>
      </c>
      <c r="HM138" s="403">
        <f t="shared" si="353"/>
        <v>0</v>
      </c>
      <c r="HN138" s="403">
        <f t="shared" si="353"/>
        <v>0</v>
      </c>
      <c r="HO138" s="403">
        <f t="shared" si="353"/>
        <v>0</v>
      </c>
      <c r="HP138" s="403">
        <f t="shared" si="353"/>
        <v>0</v>
      </c>
      <c r="HQ138" s="403">
        <f t="shared" si="353"/>
        <v>0</v>
      </c>
      <c r="HR138" s="403">
        <f t="shared" si="353"/>
        <v>0</v>
      </c>
      <c r="HS138" s="403">
        <f t="shared" si="353"/>
        <v>0</v>
      </c>
      <c r="HT138" s="403">
        <f t="shared" si="353"/>
        <v>0</v>
      </c>
      <c r="HU138" s="403">
        <f t="shared" si="353"/>
        <v>0</v>
      </c>
      <c r="HV138" s="403">
        <f t="shared" si="353"/>
        <v>0</v>
      </c>
      <c r="HW138" s="403">
        <f t="shared" si="353"/>
        <v>0</v>
      </c>
      <c r="HX138" s="403">
        <f t="shared" si="353"/>
        <v>0</v>
      </c>
      <c r="HY138" s="403">
        <f t="shared" si="353"/>
        <v>0</v>
      </c>
      <c r="HZ138" s="403">
        <f t="shared" si="353"/>
        <v>0</v>
      </c>
      <c r="IA138" s="403">
        <f t="shared" si="353"/>
        <v>0</v>
      </c>
      <c r="IB138" s="403">
        <f t="shared" si="353"/>
        <v>0</v>
      </c>
      <c r="IC138" s="403">
        <f t="shared" si="353"/>
        <v>0</v>
      </c>
      <c r="ID138" s="403">
        <f t="shared" si="353"/>
        <v>0</v>
      </c>
      <c r="IE138" s="403">
        <f t="shared" si="353"/>
        <v>0</v>
      </c>
      <c r="IF138" s="403">
        <f t="shared" si="353"/>
        <v>0</v>
      </c>
      <c r="IG138" s="403">
        <f t="shared" si="353"/>
        <v>0</v>
      </c>
      <c r="IH138" s="403">
        <f t="shared" si="353"/>
        <v>0</v>
      </c>
      <c r="II138" s="403">
        <f t="shared" si="353"/>
        <v>0</v>
      </c>
      <c r="IJ138" s="403">
        <f t="shared" si="353"/>
        <v>0</v>
      </c>
      <c r="IK138" s="403">
        <f t="shared" si="353"/>
        <v>0</v>
      </c>
      <c r="IL138" s="403">
        <f t="shared" si="353"/>
        <v>0</v>
      </c>
      <c r="IM138" s="403">
        <f t="shared" si="353"/>
        <v>0</v>
      </c>
      <c r="IN138" s="403">
        <f t="shared" si="353"/>
        <v>0</v>
      </c>
      <c r="IO138" s="403">
        <f t="shared" si="353"/>
        <v>0</v>
      </c>
      <c r="IP138" s="403">
        <f t="shared" si="353"/>
        <v>0</v>
      </c>
      <c r="IQ138" s="403">
        <f t="shared" si="353"/>
        <v>0</v>
      </c>
      <c r="IR138" s="403">
        <f t="shared" si="353"/>
        <v>0</v>
      </c>
      <c r="IS138" s="403">
        <f t="shared" si="353"/>
        <v>0</v>
      </c>
      <c r="IT138" s="403">
        <f t="shared" si="353"/>
        <v>0</v>
      </c>
      <c r="IU138" s="403">
        <f t="shared" si="353"/>
        <v>0</v>
      </c>
      <c r="IV138" s="403">
        <f t="shared" si="353"/>
        <v>0</v>
      </c>
      <c r="IW138" s="403">
        <f t="shared" si="353"/>
        <v>0</v>
      </c>
      <c r="IX138" s="403">
        <f t="shared" si="353"/>
        <v>0</v>
      </c>
      <c r="IY138" s="403">
        <f t="shared" si="353"/>
        <v>0</v>
      </c>
      <c r="IZ138" s="403">
        <f t="shared" si="353"/>
        <v>0</v>
      </c>
      <c r="JA138" s="403">
        <f t="shared" si="353"/>
        <v>0</v>
      </c>
      <c r="JB138" s="403">
        <f t="shared" si="353"/>
        <v>0</v>
      </c>
      <c r="JC138" s="403">
        <f t="shared" si="353"/>
        <v>0</v>
      </c>
      <c r="JD138" s="403"/>
      <c r="JE138" s="403">
        <f t="shared" ref="JE138:LP138" si="354">IF(and($A138-JE$124&gt;=0,$A138-JE$125&lt;0),JE$132,0)</f>
        <v>0</v>
      </c>
      <c r="JF138" s="403">
        <f t="shared" si="354"/>
        <v>0</v>
      </c>
      <c r="JG138" s="403">
        <f t="shared" si="354"/>
        <v>0</v>
      </c>
      <c r="JH138" s="403">
        <f t="shared" si="354"/>
        <v>0</v>
      </c>
      <c r="JI138" s="403">
        <f t="shared" si="354"/>
        <v>0</v>
      </c>
      <c r="JJ138" s="403">
        <f t="shared" si="354"/>
        <v>0</v>
      </c>
      <c r="JK138" s="403">
        <f t="shared" si="354"/>
        <v>0</v>
      </c>
      <c r="JL138" s="403">
        <f t="shared" si="354"/>
        <v>0</v>
      </c>
      <c r="JM138" s="403">
        <f t="shared" si="354"/>
        <v>0</v>
      </c>
      <c r="JN138" s="403">
        <f t="shared" si="354"/>
        <v>0</v>
      </c>
      <c r="JO138" s="403">
        <f t="shared" si="354"/>
        <v>0</v>
      </c>
      <c r="JP138" s="403">
        <f t="shared" si="354"/>
        <v>0</v>
      </c>
      <c r="JQ138" s="403">
        <f t="shared" si="354"/>
        <v>0</v>
      </c>
      <c r="JR138" s="403">
        <f t="shared" si="354"/>
        <v>0</v>
      </c>
      <c r="JS138" s="403">
        <f t="shared" si="354"/>
        <v>0</v>
      </c>
      <c r="JT138" s="403">
        <f t="shared" si="354"/>
        <v>0</v>
      </c>
      <c r="JU138" s="403">
        <f t="shared" si="354"/>
        <v>0</v>
      </c>
      <c r="JV138" s="403">
        <f t="shared" si="354"/>
        <v>0</v>
      </c>
      <c r="JW138" s="403">
        <f t="shared" si="354"/>
        <v>0</v>
      </c>
      <c r="JX138" s="403">
        <f t="shared" si="354"/>
        <v>0</v>
      </c>
      <c r="JY138" s="403">
        <f t="shared" si="354"/>
        <v>0</v>
      </c>
      <c r="JZ138" s="403">
        <f t="shared" si="354"/>
        <v>0</v>
      </c>
      <c r="KA138" s="403">
        <f t="shared" si="354"/>
        <v>0</v>
      </c>
      <c r="KB138" s="403">
        <f t="shared" si="354"/>
        <v>0</v>
      </c>
      <c r="KC138" s="403">
        <f t="shared" si="354"/>
        <v>0</v>
      </c>
      <c r="KD138" s="403">
        <f t="shared" si="354"/>
        <v>0</v>
      </c>
      <c r="KE138" s="403">
        <f t="shared" si="354"/>
        <v>0</v>
      </c>
      <c r="KF138" s="403">
        <f t="shared" si="354"/>
        <v>0</v>
      </c>
      <c r="KG138" s="403">
        <f t="shared" si="354"/>
        <v>0</v>
      </c>
      <c r="KH138" s="403">
        <f t="shared" si="354"/>
        <v>0</v>
      </c>
      <c r="KI138" s="403">
        <f t="shared" si="354"/>
        <v>0</v>
      </c>
      <c r="KJ138" s="403">
        <f t="shared" si="354"/>
        <v>0</v>
      </c>
      <c r="KK138" s="403">
        <f t="shared" si="354"/>
        <v>0</v>
      </c>
      <c r="KL138" s="403">
        <f t="shared" si="354"/>
        <v>0</v>
      </c>
      <c r="KM138" s="403">
        <f t="shared" si="354"/>
        <v>0</v>
      </c>
      <c r="KN138" s="403">
        <f t="shared" si="354"/>
        <v>0</v>
      </c>
      <c r="KO138" s="403">
        <f t="shared" si="354"/>
        <v>0</v>
      </c>
      <c r="KP138" s="403">
        <f t="shared" si="354"/>
        <v>0</v>
      </c>
      <c r="KQ138" s="403">
        <f t="shared" si="354"/>
        <v>0</v>
      </c>
      <c r="KR138" s="403">
        <f t="shared" si="354"/>
        <v>0</v>
      </c>
      <c r="KS138" s="403">
        <f t="shared" si="354"/>
        <v>0</v>
      </c>
      <c r="KT138" s="403">
        <f t="shared" si="354"/>
        <v>0</v>
      </c>
      <c r="KU138" s="403">
        <f t="shared" si="354"/>
        <v>0</v>
      </c>
      <c r="KV138" s="403">
        <f t="shared" si="354"/>
        <v>0</v>
      </c>
      <c r="KW138" s="403">
        <f t="shared" si="354"/>
        <v>0</v>
      </c>
      <c r="KX138" s="403">
        <f t="shared" si="354"/>
        <v>0</v>
      </c>
      <c r="KY138" s="403">
        <f t="shared" si="354"/>
        <v>0</v>
      </c>
      <c r="KZ138" s="403">
        <f t="shared" si="354"/>
        <v>0</v>
      </c>
      <c r="LA138" s="403">
        <f t="shared" si="354"/>
        <v>0</v>
      </c>
      <c r="LB138" s="403">
        <f t="shared" si="354"/>
        <v>0</v>
      </c>
      <c r="LC138" s="403">
        <f t="shared" si="354"/>
        <v>0</v>
      </c>
      <c r="LD138" s="403">
        <f t="shared" si="354"/>
        <v>0</v>
      </c>
      <c r="LE138" s="403">
        <f t="shared" si="354"/>
        <v>0</v>
      </c>
      <c r="LF138" s="403">
        <f t="shared" si="354"/>
        <v>0</v>
      </c>
      <c r="LG138" s="403">
        <f t="shared" si="354"/>
        <v>0</v>
      </c>
      <c r="LH138" s="403">
        <f t="shared" si="354"/>
        <v>0</v>
      </c>
      <c r="LI138" s="403">
        <f t="shared" si="354"/>
        <v>0</v>
      </c>
      <c r="LJ138" s="403">
        <f t="shared" si="354"/>
        <v>0</v>
      </c>
      <c r="LK138" s="403">
        <f t="shared" si="354"/>
        <v>0</v>
      </c>
      <c r="LL138" s="403">
        <f t="shared" si="354"/>
        <v>0</v>
      </c>
      <c r="LM138" s="403">
        <f t="shared" si="354"/>
        <v>0</v>
      </c>
      <c r="LN138" s="403">
        <f t="shared" si="354"/>
        <v>0</v>
      </c>
      <c r="LO138" s="403">
        <f t="shared" si="354"/>
        <v>0</v>
      </c>
      <c r="LP138" s="403">
        <f t="shared" si="354"/>
        <v>0</v>
      </c>
    </row>
    <row r="139">
      <c r="A139" s="331" t="str">
        <f t="shared" si="327"/>
        <v>12-2023</v>
      </c>
      <c r="B139" s="346">
        <f t="shared" si="333"/>
        <v>8266903.378</v>
      </c>
      <c r="C139" s="346">
        <f t="shared" si="334"/>
        <v>1.014298959</v>
      </c>
      <c r="D139" s="346"/>
      <c r="E139" s="403">
        <f t="shared" ref="E139:BP139" si="355">IF(and($A139-E$124&gt;=0,$A139-E$125&lt;0),E$132,0)</f>
        <v>0</v>
      </c>
      <c r="F139" s="403">
        <f t="shared" si="355"/>
        <v>0</v>
      </c>
      <c r="G139" s="403">
        <f t="shared" si="355"/>
        <v>0</v>
      </c>
      <c r="H139" s="403">
        <f t="shared" si="355"/>
        <v>0</v>
      </c>
      <c r="I139" s="403">
        <f t="shared" si="355"/>
        <v>0</v>
      </c>
      <c r="J139" s="403">
        <f t="shared" si="355"/>
        <v>0</v>
      </c>
      <c r="K139" s="403">
        <f t="shared" si="355"/>
        <v>0</v>
      </c>
      <c r="L139" s="403">
        <f t="shared" si="355"/>
        <v>0</v>
      </c>
      <c r="M139" s="403">
        <f t="shared" si="355"/>
        <v>0</v>
      </c>
      <c r="N139" s="403">
        <f t="shared" si="355"/>
        <v>0</v>
      </c>
      <c r="O139" s="403">
        <f t="shared" si="355"/>
        <v>0</v>
      </c>
      <c r="P139" s="403">
        <f t="shared" si="355"/>
        <v>0</v>
      </c>
      <c r="Q139" s="403">
        <f t="shared" si="355"/>
        <v>102434.8</v>
      </c>
      <c r="R139" s="403">
        <f t="shared" si="355"/>
        <v>181860.19</v>
      </c>
      <c r="S139" s="403">
        <f t="shared" si="355"/>
        <v>208031.99</v>
      </c>
      <c r="T139" s="403">
        <f t="shared" si="355"/>
        <v>217515.94</v>
      </c>
      <c r="U139" s="403">
        <f t="shared" si="355"/>
        <v>195596.52</v>
      </c>
      <c r="V139" s="403">
        <f t="shared" si="355"/>
        <v>184028.25</v>
      </c>
      <c r="W139" s="403">
        <f t="shared" si="355"/>
        <v>168878.71</v>
      </c>
      <c r="X139" s="403">
        <f t="shared" si="355"/>
        <v>162441.03</v>
      </c>
      <c r="Y139" s="403">
        <f t="shared" si="355"/>
        <v>134043.44</v>
      </c>
      <c r="Z139" s="403">
        <f t="shared" si="355"/>
        <v>835.25</v>
      </c>
      <c r="AA139" s="403">
        <f t="shared" si="355"/>
        <v>175069.23</v>
      </c>
      <c r="AB139" s="403">
        <f t="shared" si="355"/>
        <v>159907.69</v>
      </c>
      <c r="AC139" s="403">
        <f t="shared" si="355"/>
        <v>183879.61</v>
      </c>
      <c r="AD139" s="403">
        <f t="shared" si="355"/>
        <v>184851.11</v>
      </c>
      <c r="AE139" s="403">
        <f t="shared" si="355"/>
        <v>240730.29</v>
      </c>
      <c r="AF139" s="403">
        <f t="shared" si="355"/>
        <v>112998.23</v>
      </c>
      <c r="AG139" s="403">
        <f t="shared" si="355"/>
        <v>126237</v>
      </c>
      <c r="AH139" s="403">
        <f t="shared" si="355"/>
        <v>9142.22</v>
      </c>
      <c r="AI139" s="403">
        <f t="shared" si="355"/>
        <v>186686.77</v>
      </c>
      <c r="AJ139" s="403">
        <f t="shared" si="355"/>
        <v>42000</v>
      </c>
      <c r="AK139" s="403">
        <f t="shared" si="355"/>
        <v>271017.63</v>
      </c>
      <c r="AL139" s="403">
        <f t="shared" si="355"/>
        <v>5000</v>
      </c>
      <c r="AM139" s="403">
        <f t="shared" si="355"/>
        <v>127756.57</v>
      </c>
      <c r="AN139" s="403">
        <f t="shared" si="355"/>
        <v>237115.24</v>
      </c>
      <c r="AO139" s="403">
        <f t="shared" si="355"/>
        <v>158167.25</v>
      </c>
      <c r="AP139" s="403">
        <f t="shared" si="355"/>
        <v>103015</v>
      </c>
      <c r="AQ139" s="403">
        <f t="shared" si="355"/>
        <v>155500</v>
      </c>
      <c r="AR139" s="403">
        <f t="shared" si="355"/>
        <v>167620.78</v>
      </c>
      <c r="AS139" s="403">
        <f t="shared" si="355"/>
        <v>191134.2</v>
      </c>
      <c r="AT139" s="403">
        <f t="shared" si="355"/>
        <v>283068.43</v>
      </c>
      <c r="AU139" s="403">
        <f t="shared" si="355"/>
        <v>114804.31</v>
      </c>
      <c r="AV139" s="403">
        <f t="shared" si="355"/>
        <v>109785.34</v>
      </c>
      <c r="AW139" s="403">
        <f t="shared" si="355"/>
        <v>48000</v>
      </c>
      <c r="AX139" s="403">
        <f t="shared" si="355"/>
        <v>164702</v>
      </c>
      <c r="AY139" s="403">
        <f t="shared" si="355"/>
        <v>223255</v>
      </c>
      <c r="AZ139" s="403">
        <f t="shared" si="355"/>
        <v>72000</v>
      </c>
      <c r="BA139" s="403">
        <f t="shared" si="355"/>
        <v>97799.52</v>
      </c>
      <c r="BB139" s="403">
        <f t="shared" si="355"/>
        <v>242596.66</v>
      </c>
      <c r="BC139" s="403">
        <f t="shared" si="355"/>
        <v>108292.85</v>
      </c>
      <c r="BD139" s="403">
        <f t="shared" si="355"/>
        <v>238900</v>
      </c>
      <c r="BE139" s="403">
        <f t="shared" si="355"/>
        <v>101455.9</v>
      </c>
      <c r="BF139" s="403">
        <f t="shared" si="355"/>
        <v>23511.76</v>
      </c>
      <c r="BG139" s="403">
        <f t="shared" si="355"/>
        <v>20008.84</v>
      </c>
      <c r="BH139" s="403">
        <f t="shared" si="355"/>
        <v>77858.98</v>
      </c>
      <c r="BI139" s="403">
        <f t="shared" si="355"/>
        <v>45000</v>
      </c>
      <c r="BJ139" s="403">
        <f t="shared" si="355"/>
        <v>124565</v>
      </c>
      <c r="BK139" s="403">
        <f t="shared" si="355"/>
        <v>25000</v>
      </c>
      <c r="BL139" s="403">
        <f t="shared" si="355"/>
        <v>29885</v>
      </c>
      <c r="BM139" s="403">
        <f t="shared" si="355"/>
        <v>33809.25</v>
      </c>
      <c r="BN139" s="403">
        <f t="shared" si="355"/>
        <v>10969.85</v>
      </c>
      <c r="BO139" s="403">
        <f t="shared" si="355"/>
        <v>77861.76</v>
      </c>
      <c r="BP139" s="403">
        <f t="shared" si="355"/>
        <v>10058</v>
      </c>
      <c r="BQ139" s="403"/>
      <c r="BR139" s="403">
        <f t="shared" ref="BR139:EC139" si="356">IF(and($A139-BR$124&gt;=0,$A139-BR$125&lt;0),BR$132,0)</f>
        <v>121282.0901</v>
      </c>
      <c r="BS139" s="403">
        <f t="shared" si="356"/>
        <v>99463.90988</v>
      </c>
      <c r="BT139" s="403">
        <f t="shared" si="356"/>
        <v>124213.5044</v>
      </c>
      <c r="BU139" s="403">
        <f t="shared" si="356"/>
        <v>131478.1598</v>
      </c>
      <c r="BV139" s="403">
        <f t="shared" si="356"/>
        <v>105725.0307</v>
      </c>
      <c r="BW139" s="403">
        <f t="shared" si="356"/>
        <v>96438.39215</v>
      </c>
      <c r="BX139" s="403">
        <f t="shared" si="356"/>
        <v>125920.5708</v>
      </c>
      <c r="BY139" s="403">
        <f t="shared" si="356"/>
        <v>94007.23892</v>
      </c>
      <c r="BZ139" s="403">
        <f t="shared" si="356"/>
        <v>93499.7296</v>
      </c>
      <c r="CA139" s="403">
        <f t="shared" si="356"/>
        <v>317339.1966</v>
      </c>
      <c r="CB139" s="403">
        <f t="shared" si="356"/>
        <v>195244.094</v>
      </c>
      <c r="CC139" s="403">
        <f t="shared" si="356"/>
        <v>85608.07068</v>
      </c>
      <c r="CD139" s="403">
        <f t="shared" si="356"/>
        <v>0</v>
      </c>
      <c r="CE139" s="403">
        <f t="shared" si="356"/>
        <v>0</v>
      </c>
      <c r="CF139" s="403">
        <f t="shared" si="356"/>
        <v>0</v>
      </c>
      <c r="CG139" s="403">
        <f t="shared" si="356"/>
        <v>0</v>
      </c>
      <c r="CH139" s="403">
        <f t="shared" si="356"/>
        <v>0</v>
      </c>
      <c r="CI139" s="403">
        <f t="shared" si="356"/>
        <v>0</v>
      </c>
      <c r="CJ139" s="403">
        <f t="shared" si="356"/>
        <v>0</v>
      </c>
      <c r="CK139" s="403">
        <f t="shared" si="356"/>
        <v>0</v>
      </c>
      <c r="CL139" s="403">
        <f t="shared" si="356"/>
        <v>0</v>
      </c>
      <c r="CM139" s="403">
        <f t="shared" si="356"/>
        <v>0</v>
      </c>
      <c r="CN139" s="403">
        <f t="shared" si="356"/>
        <v>0</v>
      </c>
      <c r="CO139" s="403">
        <f t="shared" si="356"/>
        <v>0</v>
      </c>
      <c r="CP139" s="403">
        <f t="shared" si="356"/>
        <v>0</v>
      </c>
      <c r="CQ139" s="403">
        <f t="shared" si="356"/>
        <v>0</v>
      </c>
      <c r="CR139" s="403">
        <f t="shared" si="356"/>
        <v>0</v>
      </c>
      <c r="CS139" s="403">
        <f t="shared" si="356"/>
        <v>0</v>
      </c>
      <c r="CT139" s="403">
        <f t="shared" si="356"/>
        <v>0</v>
      </c>
      <c r="CU139" s="403">
        <f t="shared" si="356"/>
        <v>0</v>
      </c>
      <c r="CV139" s="403">
        <f t="shared" si="356"/>
        <v>0</v>
      </c>
      <c r="CW139" s="403">
        <f t="shared" si="356"/>
        <v>0</v>
      </c>
      <c r="CX139" s="403">
        <f t="shared" si="356"/>
        <v>0</v>
      </c>
      <c r="CY139" s="403">
        <f t="shared" si="356"/>
        <v>0</v>
      </c>
      <c r="CZ139" s="403">
        <f t="shared" si="356"/>
        <v>0</v>
      </c>
      <c r="DA139" s="403">
        <f t="shared" si="356"/>
        <v>0</v>
      </c>
      <c r="DB139" s="403">
        <f t="shared" si="356"/>
        <v>0</v>
      </c>
      <c r="DC139" s="403">
        <f t="shared" si="356"/>
        <v>0</v>
      </c>
      <c r="DD139" s="403">
        <f t="shared" si="356"/>
        <v>0</v>
      </c>
      <c r="DE139" s="403">
        <f t="shared" si="356"/>
        <v>0</v>
      </c>
      <c r="DF139" s="403">
        <f t="shared" si="356"/>
        <v>0</v>
      </c>
      <c r="DG139" s="403">
        <f t="shared" si="356"/>
        <v>0</v>
      </c>
      <c r="DH139" s="403">
        <f t="shared" si="356"/>
        <v>0</v>
      </c>
      <c r="DI139" s="403">
        <f t="shared" si="356"/>
        <v>0</v>
      </c>
      <c r="DJ139" s="403">
        <f t="shared" si="356"/>
        <v>0</v>
      </c>
      <c r="DK139" s="403">
        <f t="shared" si="356"/>
        <v>0</v>
      </c>
      <c r="DL139" s="403">
        <f t="shared" si="356"/>
        <v>0</v>
      </c>
      <c r="DM139" s="403">
        <f t="shared" si="356"/>
        <v>0</v>
      </c>
      <c r="DN139" s="403">
        <f t="shared" si="356"/>
        <v>0</v>
      </c>
      <c r="DO139" s="403">
        <f t="shared" si="356"/>
        <v>0</v>
      </c>
      <c r="DP139" s="403">
        <f t="shared" si="356"/>
        <v>0</v>
      </c>
      <c r="DQ139" s="403">
        <f t="shared" si="356"/>
        <v>0</v>
      </c>
      <c r="DR139" s="403">
        <f t="shared" si="356"/>
        <v>0</v>
      </c>
      <c r="DS139" s="403">
        <f t="shared" si="356"/>
        <v>0</v>
      </c>
      <c r="DT139" s="403">
        <f t="shared" si="356"/>
        <v>0</v>
      </c>
      <c r="DU139" s="403">
        <f t="shared" si="356"/>
        <v>0</v>
      </c>
      <c r="DV139" s="403">
        <f t="shared" si="356"/>
        <v>0</v>
      </c>
      <c r="DW139" s="403">
        <f t="shared" si="356"/>
        <v>0</v>
      </c>
      <c r="DX139" s="403">
        <f t="shared" si="356"/>
        <v>0</v>
      </c>
      <c r="DY139" s="403">
        <f t="shared" si="356"/>
        <v>0</v>
      </c>
      <c r="DZ139" s="403">
        <f t="shared" si="356"/>
        <v>0</v>
      </c>
      <c r="EA139" s="403">
        <f t="shared" si="356"/>
        <v>0</v>
      </c>
      <c r="EB139" s="403">
        <f t="shared" si="356"/>
        <v>0</v>
      </c>
      <c r="EC139" s="403">
        <f t="shared" si="356"/>
        <v>0</v>
      </c>
      <c r="ED139" s="403"/>
      <c r="EE139" s="403">
        <f t="shared" ref="EE139:GP139" si="357">IF(and($A139-EE$124&gt;=0,$A139-EE$125&lt;0),EE$132,0)</f>
        <v>0</v>
      </c>
      <c r="EF139" s="403">
        <f t="shared" si="357"/>
        <v>0</v>
      </c>
      <c r="EG139" s="403">
        <f t="shared" si="357"/>
        <v>0</v>
      </c>
      <c r="EH139" s="403">
        <f t="shared" si="357"/>
        <v>0</v>
      </c>
      <c r="EI139" s="403">
        <f t="shared" si="357"/>
        <v>0</v>
      </c>
      <c r="EJ139" s="403">
        <f t="shared" si="357"/>
        <v>0</v>
      </c>
      <c r="EK139" s="403">
        <f t="shared" si="357"/>
        <v>0</v>
      </c>
      <c r="EL139" s="403">
        <f t="shared" si="357"/>
        <v>0</v>
      </c>
      <c r="EM139" s="403">
        <f t="shared" si="357"/>
        <v>0</v>
      </c>
      <c r="EN139" s="403">
        <f t="shared" si="357"/>
        <v>0</v>
      </c>
      <c r="EO139" s="403">
        <f t="shared" si="357"/>
        <v>0</v>
      </c>
      <c r="EP139" s="403">
        <f t="shared" si="357"/>
        <v>0</v>
      </c>
      <c r="EQ139" s="403">
        <f t="shared" si="357"/>
        <v>0</v>
      </c>
      <c r="ER139" s="403">
        <f t="shared" si="357"/>
        <v>0</v>
      </c>
      <c r="ES139" s="403">
        <f t="shared" si="357"/>
        <v>0</v>
      </c>
      <c r="ET139" s="403">
        <f t="shared" si="357"/>
        <v>0</v>
      </c>
      <c r="EU139" s="403">
        <f t="shared" si="357"/>
        <v>0</v>
      </c>
      <c r="EV139" s="403">
        <f t="shared" si="357"/>
        <v>0</v>
      </c>
      <c r="EW139" s="403">
        <f t="shared" si="357"/>
        <v>0</v>
      </c>
      <c r="EX139" s="403">
        <f t="shared" si="357"/>
        <v>0</v>
      </c>
      <c r="EY139" s="403">
        <f t="shared" si="357"/>
        <v>0</v>
      </c>
      <c r="EZ139" s="403">
        <f t="shared" si="357"/>
        <v>0</v>
      </c>
      <c r="FA139" s="403">
        <f t="shared" si="357"/>
        <v>0</v>
      </c>
      <c r="FB139" s="403">
        <f t="shared" si="357"/>
        <v>0</v>
      </c>
      <c r="FC139" s="403">
        <f t="shared" si="357"/>
        <v>0</v>
      </c>
      <c r="FD139" s="403">
        <f t="shared" si="357"/>
        <v>0</v>
      </c>
      <c r="FE139" s="403">
        <f t="shared" si="357"/>
        <v>0</v>
      </c>
      <c r="FF139" s="403">
        <f t="shared" si="357"/>
        <v>0</v>
      </c>
      <c r="FG139" s="403">
        <f t="shared" si="357"/>
        <v>0</v>
      </c>
      <c r="FH139" s="403">
        <f t="shared" si="357"/>
        <v>0</v>
      </c>
      <c r="FI139" s="403">
        <f t="shared" si="357"/>
        <v>0</v>
      </c>
      <c r="FJ139" s="403">
        <f t="shared" si="357"/>
        <v>0</v>
      </c>
      <c r="FK139" s="403">
        <f t="shared" si="357"/>
        <v>0</v>
      </c>
      <c r="FL139" s="403">
        <f t="shared" si="357"/>
        <v>0</v>
      </c>
      <c r="FM139" s="403">
        <f t="shared" si="357"/>
        <v>0</v>
      </c>
      <c r="FN139" s="403">
        <f t="shared" si="357"/>
        <v>0</v>
      </c>
      <c r="FO139" s="403">
        <f t="shared" si="357"/>
        <v>0</v>
      </c>
      <c r="FP139" s="403">
        <f t="shared" si="357"/>
        <v>0</v>
      </c>
      <c r="FQ139" s="403">
        <f t="shared" si="357"/>
        <v>0</v>
      </c>
      <c r="FR139" s="403">
        <f t="shared" si="357"/>
        <v>0</v>
      </c>
      <c r="FS139" s="403">
        <f t="shared" si="357"/>
        <v>0</v>
      </c>
      <c r="FT139" s="403">
        <f t="shared" si="357"/>
        <v>0</v>
      </c>
      <c r="FU139" s="403">
        <f t="shared" si="357"/>
        <v>0</v>
      </c>
      <c r="FV139" s="403">
        <f t="shared" si="357"/>
        <v>0</v>
      </c>
      <c r="FW139" s="403">
        <f t="shared" si="357"/>
        <v>0</v>
      </c>
      <c r="FX139" s="403">
        <f t="shared" si="357"/>
        <v>0</v>
      </c>
      <c r="FY139" s="403">
        <f t="shared" si="357"/>
        <v>0</v>
      </c>
      <c r="FZ139" s="403">
        <f t="shared" si="357"/>
        <v>0</v>
      </c>
      <c r="GA139" s="403">
        <f t="shared" si="357"/>
        <v>0</v>
      </c>
      <c r="GB139" s="403">
        <f t="shared" si="357"/>
        <v>0</v>
      </c>
      <c r="GC139" s="403">
        <f t="shared" si="357"/>
        <v>0</v>
      </c>
      <c r="GD139" s="403">
        <f t="shared" si="357"/>
        <v>0</v>
      </c>
      <c r="GE139" s="403">
        <f t="shared" si="357"/>
        <v>0</v>
      </c>
      <c r="GF139" s="403">
        <f t="shared" si="357"/>
        <v>0</v>
      </c>
      <c r="GG139" s="403">
        <f t="shared" si="357"/>
        <v>0</v>
      </c>
      <c r="GH139" s="403">
        <f t="shared" si="357"/>
        <v>0</v>
      </c>
      <c r="GI139" s="403">
        <f t="shared" si="357"/>
        <v>0</v>
      </c>
      <c r="GJ139" s="403">
        <f t="shared" si="357"/>
        <v>0</v>
      </c>
      <c r="GK139" s="403">
        <f t="shared" si="357"/>
        <v>0</v>
      </c>
      <c r="GL139" s="403">
        <f t="shared" si="357"/>
        <v>0</v>
      </c>
      <c r="GM139" s="403">
        <f t="shared" si="357"/>
        <v>0</v>
      </c>
      <c r="GN139" s="403">
        <f t="shared" si="357"/>
        <v>0</v>
      </c>
      <c r="GO139" s="403">
        <f t="shared" si="357"/>
        <v>0</v>
      </c>
      <c r="GP139" s="403">
        <f t="shared" si="357"/>
        <v>0</v>
      </c>
      <c r="GQ139" s="403"/>
      <c r="GR139" s="403">
        <f t="shared" ref="GR139:JC139" si="358">IF(and($A139-GR$124&gt;=0,$A139-GR$125&lt;0),GR$132,0)</f>
        <v>0</v>
      </c>
      <c r="GS139" s="403">
        <f t="shared" si="358"/>
        <v>0</v>
      </c>
      <c r="GT139" s="403">
        <f t="shared" si="358"/>
        <v>0</v>
      </c>
      <c r="GU139" s="403">
        <f t="shared" si="358"/>
        <v>0</v>
      </c>
      <c r="GV139" s="403">
        <f t="shared" si="358"/>
        <v>0</v>
      </c>
      <c r="GW139" s="403">
        <f t="shared" si="358"/>
        <v>0</v>
      </c>
      <c r="GX139" s="403">
        <f t="shared" si="358"/>
        <v>0</v>
      </c>
      <c r="GY139" s="403">
        <f t="shared" si="358"/>
        <v>0</v>
      </c>
      <c r="GZ139" s="403">
        <f t="shared" si="358"/>
        <v>0</v>
      </c>
      <c r="HA139" s="403">
        <f t="shared" si="358"/>
        <v>0</v>
      </c>
      <c r="HB139" s="403">
        <f t="shared" si="358"/>
        <v>0</v>
      </c>
      <c r="HC139" s="403">
        <f t="shared" si="358"/>
        <v>0</v>
      </c>
      <c r="HD139" s="403">
        <f t="shared" si="358"/>
        <v>0</v>
      </c>
      <c r="HE139" s="403">
        <f t="shared" si="358"/>
        <v>0</v>
      </c>
      <c r="HF139" s="403">
        <f t="shared" si="358"/>
        <v>0</v>
      </c>
      <c r="HG139" s="403">
        <f t="shared" si="358"/>
        <v>0</v>
      </c>
      <c r="HH139" s="403">
        <f t="shared" si="358"/>
        <v>0</v>
      </c>
      <c r="HI139" s="403">
        <f t="shared" si="358"/>
        <v>0</v>
      </c>
      <c r="HJ139" s="403">
        <f t="shared" si="358"/>
        <v>0</v>
      </c>
      <c r="HK139" s="403">
        <f t="shared" si="358"/>
        <v>0</v>
      </c>
      <c r="HL139" s="403">
        <f t="shared" si="358"/>
        <v>0</v>
      </c>
      <c r="HM139" s="403">
        <f t="shared" si="358"/>
        <v>0</v>
      </c>
      <c r="HN139" s="403">
        <f t="shared" si="358"/>
        <v>0</v>
      </c>
      <c r="HO139" s="403">
        <f t="shared" si="358"/>
        <v>0</v>
      </c>
      <c r="HP139" s="403">
        <f t="shared" si="358"/>
        <v>0</v>
      </c>
      <c r="HQ139" s="403">
        <f t="shared" si="358"/>
        <v>0</v>
      </c>
      <c r="HR139" s="403">
        <f t="shared" si="358"/>
        <v>0</v>
      </c>
      <c r="HS139" s="403">
        <f t="shared" si="358"/>
        <v>0</v>
      </c>
      <c r="HT139" s="403">
        <f t="shared" si="358"/>
        <v>0</v>
      </c>
      <c r="HU139" s="403">
        <f t="shared" si="358"/>
        <v>0</v>
      </c>
      <c r="HV139" s="403">
        <f t="shared" si="358"/>
        <v>0</v>
      </c>
      <c r="HW139" s="403">
        <f t="shared" si="358"/>
        <v>0</v>
      </c>
      <c r="HX139" s="403">
        <f t="shared" si="358"/>
        <v>0</v>
      </c>
      <c r="HY139" s="403">
        <f t="shared" si="358"/>
        <v>0</v>
      </c>
      <c r="HZ139" s="403">
        <f t="shared" si="358"/>
        <v>0</v>
      </c>
      <c r="IA139" s="403">
        <f t="shared" si="358"/>
        <v>0</v>
      </c>
      <c r="IB139" s="403">
        <f t="shared" si="358"/>
        <v>0</v>
      </c>
      <c r="IC139" s="403">
        <f t="shared" si="358"/>
        <v>0</v>
      </c>
      <c r="ID139" s="403">
        <f t="shared" si="358"/>
        <v>0</v>
      </c>
      <c r="IE139" s="403">
        <f t="shared" si="358"/>
        <v>0</v>
      </c>
      <c r="IF139" s="403">
        <f t="shared" si="358"/>
        <v>0</v>
      </c>
      <c r="IG139" s="403">
        <f t="shared" si="358"/>
        <v>0</v>
      </c>
      <c r="IH139" s="403">
        <f t="shared" si="358"/>
        <v>0</v>
      </c>
      <c r="II139" s="403">
        <f t="shared" si="358"/>
        <v>0</v>
      </c>
      <c r="IJ139" s="403">
        <f t="shared" si="358"/>
        <v>0</v>
      </c>
      <c r="IK139" s="403">
        <f t="shared" si="358"/>
        <v>0</v>
      </c>
      <c r="IL139" s="403">
        <f t="shared" si="358"/>
        <v>0</v>
      </c>
      <c r="IM139" s="403">
        <f t="shared" si="358"/>
        <v>0</v>
      </c>
      <c r="IN139" s="403">
        <f t="shared" si="358"/>
        <v>0</v>
      </c>
      <c r="IO139" s="403">
        <f t="shared" si="358"/>
        <v>0</v>
      </c>
      <c r="IP139" s="403">
        <f t="shared" si="358"/>
        <v>0</v>
      </c>
      <c r="IQ139" s="403">
        <f t="shared" si="358"/>
        <v>0</v>
      </c>
      <c r="IR139" s="403">
        <f t="shared" si="358"/>
        <v>0</v>
      </c>
      <c r="IS139" s="403">
        <f t="shared" si="358"/>
        <v>0</v>
      </c>
      <c r="IT139" s="403">
        <f t="shared" si="358"/>
        <v>0</v>
      </c>
      <c r="IU139" s="403">
        <f t="shared" si="358"/>
        <v>0</v>
      </c>
      <c r="IV139" s="403">
        <f t="shared" si="358"/>
        <v>0</v>
      </c>
      <c r="IW139" s="403">
        <f t="shared" si="358"/>
        <v>0</v>
      </c>
      <c r="IX139" s="403">
        <f t="shared" si="358"/>
        <v>0</v>
      </c>
      <c r="IY139" s="403">
        <f t="shared" si="358"/>
        <v>0</v>
      </c>
      <c r="IZ139" s="403">
        <f t="shared" si="358"/>
        <v>0</v>
      </c>
      <c r="JA139" s="403">
        <f t="shared" si="358"/>
        <v>0</v>
      </c>
      <c r="JB139" s="403">
        <f t="shared" si="358"/>
        <v>0</v>
      </c>
      <c r="JC139" s="403">
        <f t="shared" si="358"/>
        <v>0</v>
      </c>
      <c r="JD139" s="403"/>
      <c r="JE139" s="403">
        <f t="shared" ref="JE139:LP139" si="359">IF(and($A139-JE$124&gt;=0,$A139-JE$125&lt;0),JE$132,0)</f>
        <v>0</v>
      </c>
      <c r="JF139" s="403">
        <f t="shared" si="359"/>
        <v>0</v>
      </c>
      <c r="JG139" s="403">
        <f t="shared" si="359"/>
        <v>0</v>
      </c>
      <c r="JH139" s="403">
        <f t="shared" si="359"/>
        <v>0</v>
      </c>
      <c r="JI139" s="403">
        <f t="shared" si="359"/>
        <v>0</v>
      </c>
      <c r="JJ139" s="403">
        <f t="shared" si="359"/>
        <v>0</v>
      </c>
      <c r="JK139" s="403">
        <f t="shared" si="359"/>
        <v>0</v>
      </c>
      <c r="JL139" s="403">
        <f t="shared" si="359"/>
        <v>0</v>
      </c>
      <c r="JM139" s="403">
        <f t="shared" si="359"/>
        <v>0</v>
      </c>
      <c r="JN139" s="403">
        <f t="shared" si="359"/>
        <v>0</v>
      </c>
      <c r="JO139" s="403">
        <f t="shared" si="359"/>
        <v>0</v>
      </c>
      <c r="JP139" s="403">
        <f t="shared" si="359"/>
        <v>0</v>
      </c>
      <c r="JQ139" s="403">
        <f t="shared" si="359"/>
        <v>0</v>
      </c>
      <c r="JR139" s="403">
        <f t="shared" si="359"/>
        <v>0</v>
      </c>
      <c r="JS139" s="403">
        <f t="shared" si="359"/>
        <v>0</v>
      </c>
      <c r="JT139" s="403">
        <f t="shared" si="359"/>
        <v>0</v>
      </c>
      <c r="JU139" s="403">
        <f t="shared" si="359"/>
        <v>0</v>
      </c>
      <c r="JV139" s="403">
        <f t="shared" si="359"/>
        <v>0</v>
      </c>
      <c r="JW139" s="403">
        <f t="shared" si="359"/>
        <v>0</v>
      </c>
      <c r="JX139" s="403">
        <f t="shared" si="359"/>
        <v>0</v>
      </c>
      <c r="JY139" s="403">
        <f t="shared" si="359"/>
        <v>0</v>
      </c>
      <c r="JZ139" s="403">
        <f t="shared" si="359"/>
        <v>0</v>
      </c>
      <c r="KA139" s="403">
        <f t="shared" si="359"/>
        <v>0</v>
      </c>
      <c r="KB139" s="403">
        <f t="shared" si="359"/>
        <v>0</v>
      </c>
      <c r="KC139" s="403">
        <f t="shared" si="359"/>
        <v>0</v>
      </c>
      <c r="KD139" s="403">
        <f t="shared" si="359"/>
        <v>0</v>
      </c>
      <c r="KE139" s="403">
        <f t="shared" si="359"/>
        <v>0</v>
      </c>
      <c r="KF139" s="403">
        <f t="shared" si="359"/>
        <v>0</v>
      </c>
      <c r="KG139" s="403">
        <f t="shared" si="359"/>
        <v>0</v>
      </c>
      <c r="KH139" s="403">
        <f t="shared" si="359"/>
        <v>0</v>
      </c>
      <c r="KI139" s="403">
        <f t="shared" si="359"/>
        <v>0</v>
      </c>
      <c r="KJ139" s="403">
        <f t="shared" si="359"/>
        <v>0</v>
      </c>
      <c r="KK139" s="403">
        <f t="shared" si="359"/>
        <v>0</v>
      </c>
      <c r="KL139" s="403">
        <f t="shared" si="359"/>
        <v>0</v>
      </c>
      <c r="KM139" s="403">
        <f t="shared" si="359"/>
        <v>0</v>
      </c>
      <c r="KN139" s="403">
        <f t="shared" si="359"/>
        <v>0</v>
      </c>
      <c r="KO139" s="403">
        <f t="shared" si="359"/>
        <v>0</v>
      </c>
      <c r="KP139" s="403">
        <f t="shared" si="359"/>
        <v>0</v>
      </c>
      <c r="KQ139" s="403">
        <f t="shared" si="359"/>
        <v>0</v>
      </c>
      <c r="KR139" s="403">
        <f t="shared" si="359"/>
        <v>0</v>
      </c>
      <c r="KS139" s="403">
        <f t="shared" si="359"/>
        <v>0</v>
      </c>
      <c r="KT139" s="403">
        <f t="shared" si="359"/>
        <v>0</v>
      </c>
      <c r="KU139" s="403">
        <f t="shared" si="359"/>
        <v>0</v>
      </c>
      <c r="KV139" s="403">
        <f t="shared" si="359"/>
        <v>0</v>
      </c>
      <c r="KW139" s="403">
        <f t="shared" si="359"/>
        <v>0</v>
      </c>
      <c r="KX139" s="403">
        <f t="shared" si="359"/>
        <v>0</v>
      </c>
      <c r="KY139" s="403">
        <f t="shared" si="359"/>
        <v>0</v>
      </c>
      <c r="KZ139" s="403">
        <f t="shared" si="359"/>
        <v>0</v>
      </c>
      <c r="LA139" s="403">
        <f t="shared" si="359"/>
        <v>0</v>
      </c>
      <c r="LB139" s="403">
        <f t="shared" si="359"/>
        <v>0</v>
      </c>
      <c r="LC139" s="403">
        <f t="shared" si="359"/>
        <v>0</v>
      </c>
      <c r="LD139" s="403">
        <f t="shared" si="359"/>
        <v>0</v>
      </c>
      <c r="LE139" s="403">
        <f t="shared" si="359"/>
        <v>0</v>
      </c>
      <c r="LF139" s="403">
        <f t="shared" si="359"/>
        <v>0</v>
      </c>
      <c r="LG139" s="403">
        <f t="shared" si="359"/>
        <v>0</v>
      </c>
      <c r="LH139" s="403">
        <f t="shared" si="359"/>
        <v>0</v>
      </c>
      <c r="LI139" s="403">
        <f t="shared" si="359"/>
        <v>0</v>
      </c>
      <c r="LJ139" s="403">
        <f t="shared" si="359"/>
        <v>0</v>
      </c>
      <c r="LK139" s="403">
        <f t="shared" si="359"/>
        <v>0</v>
      </c>
      <c r="LL139" s="403">
        <f t="shared" si="359"/>
        <v>0</v>
      </c>
      <c r="LM139" s="403">
        <f t="shared" si="359"/>
        <v>0</v>
      </c>
      <c r="LN139" s="403">
        <f t="shared" si="359"/>
        <v>0</v>
      </c>
      <c r="LO139" s="403">
        <f t="shared" si="359"/>
        <v>0</v>
      </c>
      <c r="LP139" s="403">
        <f t="shared" si="359"/>
        <v>0</v>
      </c>
    </row>
    <row r="140">
      <c r="A140" s="331" t="str">
        <f t="shared" si="327"/>
        <v>03-2024</v>
      </c>
      <c r="B140" s="346">
        <f t="shared" si="333"/>
        <v>8251082.138</v>
      </c>
      <c r="C140" s="346">
        <f t="shared" si="334"/>
        <v>1.012357789</v>
      </c>
      <c r="D140" s="346"/>
      <c r="E140" s="403">
        <f t="shared" ref="E140:BP140" si="360">IF(and($A140-E$124&gt;=0,$A140-E$125&lt;0),E$132,0)</f>
        <v>0</v>
      </c>
      <c r="F140" s="403">
        <f t="shared" si="360"/>
        <v>0</v>
      </c>
      <c r="G140" s="403">
        <f t="shared" si="360"/>
        <v>0</v>
      </c>
      <c r="H140" s="403">
        <f t="shared" si="360"/>
        <v>0</v>
      </c>
      <c r="I140" s="403">
        <f t="shared" si="360"/>
        <v>0</v>
      </c>
      <c r="J140" s="403">
        <f t="shared" si="360"/>
        <v>0</v>
      </c>
      <c r="K140" s="403">
        <f t="shared" si="360"/>
        <v>0</v>
      </c>
      <c r="L140" s="403">
        <f t="shared" si="360"/>
        <v>0</v>
      </c>
      <c r="M140" s="403">
        <f t="shared" si="360"/>
        <v>0</v>
      </c>
      <c r="N140" s="403">
        <f t="shared" si="360"/>
        <v>0</v>
      </c>
      <c r="O140" s="403">
        <f t="shared" si="360"/>
        <v>0</v>
      </c>
      <c r="P140" s="403">
        <f t="shared" si="360"/>
        <v>0</v>
      </c>
      <c r="Q140" s="403">
        <f t="shared" si="360"/>
        <v>0</v>
      </c>
      <c r="R140" s="403">
        <f t="shared" si="360"/>
        <v>0</v>
      </c>
      <c r="S140" s="403">
        <f t="shared" si="360"/>
        <v>208031.99</v>
      </c>
      <c r="T140" s="403">
        <f t="shared" si="360"/>
        <v>217515.94</v>
      </c>
      <c r="U140" s="403">
        <f t="shared" si="360"/>
        <v>195596.52</v>
      </c>
      <c r="V140" s="403">
        <f t="shared" si="360"/>
        <v>184028.25</v>
      </c>
      <c r="W140" s="403">
        <f t="shared" si="360"/>
        <v>168878.71</v>
      </c>
      <c r="X140" s="403">
        <f t="shared" si="360"/>
        <v>162441.03</v>
      </c>
      <c r="Y140" s="403">
        <f t="shared" si="360"/>
        <v>134043.44</v>
      </c>
      <c r="Z140" s="403">
        <f t="shared" si="360"/>
        <v>835.25</v>
      </c>
      <c r="AA140" s="403">
        <f t="shared" si="360"/>
        <v>175069.23</v>
      </c>
      <c r="AB140" s="403">
        <f t="shared" si="360"/>
        <v>159907.69</v>
      </c>
      <c r="AC140" s="403">
        <f t="shared" si="360"/>
        <v>183879.61</v>
      </c>
      <c r="AD140" s="403">
        <f t="shared" si="360"/>
        <v>184851.11</v>
      </c>
      <c r="AE140" s="403">
        <f t="shared" si="360"/>
        <v>240730.29</v>
      </c>
      <c r="AF140" s="403">
        <f t="shared" si="360"/>
        <v>112998.23</v>
      </c>
      <c r="AG140" s="403">
        <f t="shared" si="360"/>
        <v>126237</v>
      </c>
      <c r="AH140" s="403">
        <f t="shared" si="360"/>
        <v>9142.22</v>
      </c>
      <c r="AI140" s="403">
        <f t="shared" si="360"/>
        <v>186686.77</v>
      </c>
      <c r="AJ140" s="403">
        <f t="shared" si="360"/>
        <v>42000</v>
      </c>
      <c r="AK140" s="403">
        <f t="shared" si="360"/>
        <v>271017.63</v>
      </c>
      <c r="AL140" s="403">
        <f t="shared" si="360"/>
        <v>5000</v>
      </c>
      <c r="AM140" s="403">
        <f t="shared" si="360"/>
        <v>127756.57</v>
      </c>
      <c r="AN140" s="403">
        <f t="shared" si="360"/>
        <v>237115.24</v>
      </c>
      <c r="AO140" s="403">
        <f t="shared" si="360"/>
        <v>158167.25</v>
      </c>
      <c r="AP140" s="403">
        <f t="shared" si="360"/>
        <v>103015</v>
      </c>
      <c r="AQ140" s="403">
        <f t="shared" si="360"/>
        <v>155500</v>
      </c>
      <c r="AR140" s="403">
        <f t="shared" si="360"/>
        <v>167620.78</v>
      </c>
      <c r="AS140" s="403">
        <f t="shared" si="360"/>
        <v>191134.2</v>
      </c>
      <c r="AT140" s="403">
        <f t="shared" si="360"/>
        <v>283068.43</v>
      </c>
      <c r="AU140" s="403">
        <f t="shared" si="360"/>
        <v>114804.31</v>
      </c>
      <c r="AV140" s="403">
        <f t="shared" si="360"/>
        <v>109785.34</v>
      </c>
      <c r="AW140" s="403">
        <f t="shared" si="360"/>
        <v>48000</v>
      </c>
      <c r="AX140" s="403">
        <f t="shared" si="360"/>
        <v>164702</v>
      </c>
      <c r="AY140" s="403">
        <f t="shared" si="360"/>
        <v>223255</v>
      </c>
      <c r="AZ140" s="403">
        <f t="shared" si="360"/>
        <v>72000</v>
      </c>
      <c r="BA140" s="403">
        <f t="shared" si="360"/>
        <v>97799.52</v>
      </c>
      <c r="BB140" s="403">
        <f t="shared" si="360"/>
        <v>242596.66</v>
      </c>
      <c r="BC140" s="403">
        <f t="shared" si="360"/>
        <v>108292.85</v>
      </c>
      <c r="BD140" s="403">
        <f t="shared" si="360"/>
        <v>238900</v>
      </c>
      <c r="BE140" s="403">
        <f t="shared" si="360"/>
        <v>101455.9</v>
      </c>
      <c r="BF140" s="403">
        <f t="shared" si="360"/>
        <v>23511.76</v>
      </c>
      <c r="BG140" s="403">
        <f t="shared" si="360"/>
        <v>20008.84</v>
      </c>
      <c r="BH140" s="403">
        <f t="shared" si="360"/>
        <v>77858.98</v>
      </c>
      <c r="BI140" s="403">
        <f t="shared" si="360"/>
        <v>45000</v>
      </c>
      <c r="BJ140" s="403">
        <f t="shared" si="360"/>
        <v>124565</v>
      </c>
      <c r="BK140" s="403">
        <f t="shared" si="360"/>
        <v>25000</v>
      </c>
      <c r="BL140" s="403">
        <f t="shared" si="360"/>
        <v>29885</v>
      </c>
      <c r="BM140" s="403">
        <f t="shared" si="360"/>
        <v>33809.25</v>
      </c>
      <c r="BN140" s="403">
        <f t="shared" si="360"/>
        <v>10969.85</v>
      </c>
      <c r="BO140" s="403">
        <f t="shared" si="360"/>
        <v>77861.76</v>
      </c>
      <c r="BP140" s="403">
        <f t="shared" si="360"/>
        <v>10058</v>
      </c>
      <c r="BQ140" s="403"/>
      <c r="BR140" s="403">
        <f t="shared" ref="BR140:EC140" si="361">IF(and($A140-BR$124&gt;=0,$A140-BR$125&lt;0),BR$132,0)</f>
        <v>121282.0901</v>
      </c>
      <c r="BS140" s="403">
        <f t="shared" si="361"/>
        <v>99463.90988</v>
      </c>
      <c r="BT140" s="403">
        <f t="shared" si="361"/>
        <v>124213.5044</v>
      </c>
      <c r="BU140" s="403">
        <f t="shared" si="361"/>
        <v>131478.1598</v>
      </c>
      <c r="BV140" s="403">
        <f t="shared" si="361"/>
        <v>105725.0307</v>
      </c>
      <c r="BW140" s="403">
        <f t="shared" si="361"/>
        <v>96438.39215</v>
      </c>
      <c r="BX140" s="403">
        <f t="shared" si="361"/>
        <v>125920.5708</v>
      </c>
      <c r="BY140" s="403">
        <f t="shared" si="361"/>
        <v>94007.23892</v>
      </c>
      <c r="BZ140" s="403">
        <f t="shared" si="361"/>
        <v>93499.7296</v>
      </c>
      <c r="CA140" s="403">
        <f t="shared" si="361"/>
        <v>317339.1966</v>
      </c>
      <c r="CB140" s="403">
        <f t="shared" si="361"/>
        <v>195244.094</v>
      </c>
      <c r="CC140" s="403">
        <f t="shared" si="361"/>
        <v>85608.07068</v>
      </c>
      <c r="CD140" s="403">
        <f t="shared" si="361"/>
        <v>94788.93082</v>
      </c>
      <c r="CE140" s="403">
        <f t="shared" si="361"/>
        <v>173684.8197</v>
      </c>
      <c r="CF140" s="403">
        <f t="shared" si="361"/>
        <v>0</v>
      </c>
      <c r="CG140" s="403">
        <f t="shared" si="361"/>
        <v>0</v>
      </c>
      <c r="CH140" s="403">
        <f t="shared" si="361"/>
        <v>0</v>
      </c>
      <c r="CI140" s="403">
        <f t="shared" si="361"/>
        <v>0</v>
      </c>
      <c r="CJ140" s="403">
        <f t="shared" si="361"/>
        <v>0</v>
      </c>
      <c r="CK140" s="403">
        <f t="shared" si="361"/>
        <v>0</v>
      </c>
      <c r="CL140" s="403">
        <f t="shared" si="361"/>
        <v>0</v>
      </c>
      <c r="CM140" s="403">
        <f t="shared" si="361"/>
        <v>0</v>
      </c>
      <c r="CN140" s="403">
        <f t="shared" si="361"/>
        <v>0</v>
      </c>
      <c r="CO140" s="403">
        <f t="shared" si="361"/>
        <v>0</v>
      </c>
      <c r="CP140" s="403">
        <f t="shared" si="361"/>
        <v>0</v>
      </c>
      <c r="CQ140" s="403">
        <f t="shared" si="361"/>
        <v>0</v>
      </c>
      <c r="CR140" s="403">
        <f t="shared" si="361"/>
        <v>0</v>
      </c>
      <c r="CS140" s="403">
        <f t="shared" si="361"/>
        <v>0</v>
      </c>
      <c r="CT140" s="403">
        <f t="shared" si="361"/>
        <v>0</v>
      </c>
      <c r="CU140" s="403">
        <f t="shared" si="361"/>
        <v>0</v>
      </c>
      <c r="CV140" s="403">
        <f t="shared" si="361"/>
        <v>0</v>
      </c>
      <c r="CW140" s="403">
        <f t="shared" si="361"/>
        <v>0</v>
      </c>
      <c r="CX140" s="403">
        <f t="shared" si="361"/>
        <v>0</v>
      </c>
      <c r="CY140" s="403">
        <f t="shared" si="361"/>
        <v>0</v>
      </c>
      <c r="CZ140" s="403">
        <f t="shared" si="361"/>
        <v>0</v>
      </c>
      <c r="DA140" s="403">
        <f t="shared" si="361"/>
        <v>0</v>
      </c>
      <c r="DB140" s="403">
        <f t="shared" si="361"/>
        <v>0</v>
      </c>
      <c r="DC140" s="403">
        <f t="shared" si="361"/>
        <v>0</v>
      </c>
      <c r="DD140" s="403">
        <f t="shared" si="361"/>
        <v>0</v>
      </c>
      <c r="DE140" s="403">
        <f t="shared" si="361"/>
        <v>0</v>
      </c>
      <c r="DF140" s="403">
        <f t="shared" si="361"/>
        <v>0</v>
      </c>
      <c r="DG140" s="403">
        <f t="shared" si="361"/>
        <v>0</v>
      </c>
      <c r="DH140" s="403">
        <f t="shared" si="361"/>
        <v>0</v>
      </c>
      <c r="DI140" s="403">
        <f t="shared" si="361"/>
        <v>0</v>
      </c>
      <c r="DJ140" s="403">
        <f t="shared" si="361"/>
        <v>0</v>
      </c>
      <c r="DK140" s="403">
        <f t="shared" si="361"/>
        <v>0</v>
      </c>
      <c r="DL140" s="403">
        <f t="shared" si="361"/>
        <v>0</v>
      </c>
      <c r="DM140" s="403">
        <f t="shared" si="361"/>
        <v>0</v>
      </c>
      <c r="DN140" s="403">
        <f t="shared" si="361"/>
        <v>0</v>
      </c>
      <c r="DO140" s="403">
        <f t="shared" si="361"/>
        <v>0</v>
      </c>
      <c r="DP140" s="403">
        <f t="shared" si="361"/>
        <v>0</v>
      </c>
      <c r="DQ140" s="403">
        <f t="shared" si="361"/>
        <v>0</v>
      </c>
      <c r="DR140" s="403">
        <f t="shared" si="361"/>
        <v>0</v>
      </c>
      <c r="DS140" s="403">
        <f t="shared" si="361"/>
        <v>0</v>
      </c>
      <c r="DT140" s="403">
        <f t="shared" si="361"/>
        <v>0</v>
      </c>
      <c r="DU140" s="403">
        <f t="shared" si="361"/>
        <v>0</v>
      </c>
      <c r="DV140" s="403">
        <f t="shared" si="361"/>
        <v>0</v>
      </c>
      <c r="DW140" s="403">
        <f t="shared" si="361"/>
        <v>0</v>
      </c>
      <c r="DX140" s="403">
        <f t="shared" si="361"/>
        <v>0</v>
      </c>
      <c r="DY140" s="403">
        <f t="shared" si="361"/>
        <v>0</v>
      </c>
      <c r="DZ140" s="403">
        <f t="shared" si="361"/>
        <v>0</v>
      </c>
      <c r="EA140" s="403">
        <f t="shared" si="361"/>
        <v>0</v>
      </c>
      <c r="EB140" s="403">
        <f t="shared" si="361"/>
        <v>0</v>
      </c>
      <c r="EC140" s="403">
        <f t="shared" si="361"/>
        <v>0</v>
      </c>
      <c r="ED140" s="403"/>
      <c r="EE140" s="403">
        <f t="shared" ref="EE140:GP140" si="362">IF(and($A140-EE$124&gt;=0,$A140-EE$125&lt;0),EE$132,0)</f>
        <v>0</v>
      </c>
      <c r="EF140" s="403">
        <f t="shared" si="362"/>
        <v>0</v>
      </c>
      <c r="EG140" s="403">
        <f t="shared" si="362"/>
        <v>0</v>
      </c>
      <c r="EH140" s="403">
        <f t="shared" si="362"/>
        <v>0</v>
      </c>
      <c r="EI140" s="403">
        <f t="shared" si="362"/>
        <v>0</v>
      </c>
      <c r="EJ140" s="403">
        <f t="shared" si="362"/>
        <v>0</v>
      </c>
      <c r="EK140" s="403">
        <f t="shared" si="362"/>
        <v>0</v>
      </c>
      <c r="EL140" s="403">
        <f t="shared" si="362"/>
        <v>0</v>
      </c>
      <c r="EM140" s="403">
        <f t="shared" si="362"/>
        <v>0</v>
      </c>
      <c r="EN140" s="403">
        <f t="shared" si="362"/>
        <v>0</v>
      </c>
      <c r="EO140" s="403">
        <f t="shared" si="362"/>
        <v>0</v>
      </c>
      <c r="EP140" s="403">
        <f t="shared" si="362"/>
        <v>0</v>
      </c>
      <c r="EQ140" s="403">
        <f t="shared" si="362"/>
        <v>0</v>
      </c>
      <c r="ER140" s="403">
        <f t="shared" si="362"/>
        <v>0</v>
      </c>
      <c r="ES140" s="403">
        <f t="shared" si="362"/>
        <v>0</v>
      </c>
      <c r="ET140" s="403">
        <f t="shared" si="362"/>
        <v>0</v>
      </c>
      <c r="EU140" s="403">
        <f t="shared" si="362"/>
        <v>0</v>
      </c>
      <c r="EV140" s="403">
        <f t="shared" si="362"/>
        <v>0</v>
      </c>
      <c r="EW140" s="403">
        <f t="shared" si="362"/>
        <v>0</v>
      </c>
      <c r="EX140" s="403">
        <f t="shared" si="362"/>
        <v>0</v>
      </c>
      <c r="EY140" s="403">
        <f t="shared" si="362"/>
        <v>0</v>
      </c>
      <c r="EZ140" s="403">
        <f t="shared" si="362"/>
        <v>0</v>
      </c>
      <c r="FA140" s="403">
        <f t="shared" si="362"/>
        <v>0</v>
      </c>
      <c r="FB140" s="403">
        <f t="shared" si="362"/>
        <v>0</v>
      </c>
      <c r="FC140" s="403">
        <f t="shared" si="362"/>
        <v>0</v>
      </c>
      <c r="FD140" s="403">
        <f t="shared" si="362"/>
        <v>0</v>
      </c>
      <c r="FE140" s="403">
        <f t="shared" si="362"/>
        <v>0</v>
      </c>
      <c r="FF140" s="403">
        <f t="shared" si="362"/>
        <v>0</v>
      </c>
      <c r="FG140" s="403">
        <f t="shared" si="362"/>
        <v>0</v>
      </c>
      <c r="FH140" s="403">
        <f t="shared" si="362"/>
        <v>0</v>
      </c>
      <c r="FI140" s="403">
        <f t="shared" si="362"/>
        <v>0</v>
      </c>
      <c r="FJ140" s="403">
        <f t="shared" si="362"/>
        <v>0</v>
      </c>
      <c r="FK140" s="403">
        <f t="shared" si="362"/>
        <v>0</v>
      </c>
      <c r="FL140" s="403">
        <f t="shared" si="362"/>
        <v>0</v>
      </c>
      <c r="FM140" s="403">
        <f t="shared" si="362"/>
        <v>0</v>
      </c>
      <c r="FN140" s="403">
        <f t="shared" si="362"/>
        <v>0</v>
      </c>
      <c r="FO140" s="403">
        <f t="shared" si="362"/>
        <v>0</v>
      </c>
      <c r="FP140" s="403">
        <f t="shared" si="362"/>
        <v>0</v>
      </c>
      <c r="FQ140" s="403">
        <f t="shared" si="362"/>
        <v>0</v>
      </c>
      <c r="FR140" s="403">
        <f t="shared" si="362"/>
        <v>0</v>
      </c>
      <c r="FS140" s="403">
        <f t="shared" si="362"/>
        <v>0</v>
      </c>
      <c r="FT140" s="403">
        <f t="shared" si="362"/>
        <v>0</v>
      </c>
      <c r="FU140" s="403">
        <f t="shared" si="362"/>
        <v>0</v>
      </c>
      <c r="FV140" s="403">
        <f t="shared" si="362"/>
        <v>0</v>
      </c>
      <c r="FW140" s="403">
        <f t="shared" si="362"/>
        <v>0</v>
      </c>
      <c r="FX140" s="403">
        <f t="shared" si="362"/>
        <v>0</v>
      </c>
      <c r="FY140" s="403">
        <f t="shared" si="362"/>
        <v>0</v>
      </c>
      <c r="FZ140" s="403">
        <f t="shared" si="362"/>
        <v>0</v>
      </c>
      <c r="GA140" s="403">
        <f t="shared" si="362"/>
        <v>0</v>
      </c>
      <c r="GB140" s="403">
        <f t="shared" si="362"/>
        <v>0</v>
      </c>
      <c r="GC140" s="403">
        <f t="shared" si="362"/>
        <v>0</v>
      </c>
      <c r="GD140" s="403">
        <f t="shared" si="362"/>
        <v>0</v>
      </c>
      <c r="GE140" s="403">
        <f t="shared" si="362"/>
        <v>0</v>
      </c>
      <c r="GF140" s="403">
        <f t="shared" si="362"/>
        <v>0</v>
      </c>
      <c r="GG140" s="403">
        <f t="shared" si="362"/>
        <v>0</v>
      </c>
      <c r="GH140" s="403">
        <f t="shared" si="362"/>
        <v>0</v>
      </c>
      <c r="GI140" s="403">
        <f t="shared" si="362"/>
        <v>0</v>
      </c>
      <c r="GJ140" s="403">
        <f t="shared" si="362"/>
        <v>0</v>
      </c>
      <c r="GK140" s="403">
        <f t="shared" si="362"/>
        <v>0</v>
      </c>
      <c r="GL140" s="403">
        <f t="shared" si="362"/>
        <v>0</v>
      </c>
      <c r="GM140" s="403">
        <f t="shared" si="362"/>
        <v>0</v>
      </c>
      <c r="GN140" s="403">
        <f t="shared" si="362"/>
        <v>0</v>
      </c>
      <c r="GO140" s="403">
        <f t="shared" si="362"/>
        <v>0</v>
      </c>
      <c r="GP140" s="403">
        <f t="shared" si="362"/>
        <v>0</v>
      </c>
      <c r="GQ140" s="403"/>
      <c r="GR140" s="403">
        <f t="shared" ref="GR140:JC140" si="363">IF(and($A140-GR$124&gt;=0,$A140-GR$125&lt;0),GR$132,0)</f>
        <v>0</v>
      </c>
      <c r="GS140" s="403">
        <f t="shared" si="363"/>
        <v>0</v>
      </c>
      <c r="GT140" s="403">
        <f t="shared" si="363"/>
        <v>0</v>
      </c>
      <c r="GU140" s="403">
        <f t="shared" si="363"/>
        <v>0</v>
      </c>
      <c r="GV140" s="403">
        <f t="shared" si="363"/>
        <v>0</v>
      </c>
      <c r="GW140" s="403">
        <f t="shared" si="363"/>
        <v>0</v>
      </c>
      <c r="GX140" s="403">
        <f t="shared" si="363"/>
        <v>0</v>
      </c>
      <c r="GY140" s="403">
        <f t="shared" si="363"/>
        <v>0</v>
      </c>
      <c r="GZ140" s="403">
        <f t="shared" si="363"/>
        <v>0</v>
      </c>
      <c r="HA140" s="403">
        <f t="shared" si="363"/>
        <v>0</v>
      </c>
      <c r="HB140" s="403">
        <f t="shared" si="363"/>
        <v>0</v>
      </c>
      <c r="HC140" s="403">
        <f t="shared" si="363"/>
        <v>0</v>
      </c>
      <c r="HD140" s="403">
        <f t="shared" si="363"/>
        <v>0</v>
      </c>
      <c r="HE140" s="403">
        <f t="shared" si="363"/>
        <v>0</v>
      </c>
      <c r="HF140" s="403">
        <f t="shared" si="363"/>
        <v>0</v>
      </c>
      <c r="HG140" s="403">
        <f t="shared" si="363"/>
        <v>0</v>
      </c>
      <c r="HH140" s="403">
        <f t="shared" si="363"/>
        <v>0</v>
      </c>
      <c r="HI140" s="403">
        <f t="shared" si="363"/>
        <v>0</v>
      </c>
      <c r="HJ140" s="403">
        <f t="shared" si="363"/>
        <v>0</v>
      </c>
      <c r="HK140" s="403">
        <f t="shared" si="363"/>
        <v>0</v>
      </c>
      <c r="HL140" s="403">
        <f t="shared" si="363"/>
        <v>0</v>
      </c>
      <c r="HM140" s="403">
        <f t="shared" si="363"/>
        <v>0</v>
      </c>
      <c r="HN140" s="403">
        <f t="shared" si="363"/>
        <v>0</v>
      </c>
      <c r="HO140" s="403">
        <f t="shared" si="363"/>
        <v>0</v>
      </c>
      <c r="HP140" s="403">
        <f t="shared" si="363"/>
        <v>0</v>
      </c>
      <c r="HQ140" s="403">
        <f t="shared" si="363"/>
        <v>0</v>
      </c>
      <c r="HR140" s="403">
        <f t="shared" si="363"/>
        <v>0</v>
      </c>
      <c r="HS140" s="403">
        <f t="shared" si="363"/>
        <v>0</v>
      </c>
      <c r="HT140" s="403">
        <f t="shared" si="363"/>
        <v>0</v>
      </c>
      <c r="HU140" s="403">
        <f t="shared" si="363"/>
        <v>0</v>
      </c>
      <c r="HV140" s="403">
        <f t="shared" si="363"/>
        <v>0</v>
      </c>
      <c r="HW140" s="403">
        <f t="shared" si="363"/>
        <v>0</v>
      </c>
      <c r="HX140" s="403">
        <f t="shared" si="363"/>
        <v>0</v>
      </c>
      <c r="HY140" s="403">
        <f t="shared" si="363"/>
        <v>0</v>
      </c>
      <c r="HZ140" s="403">
        <f t="shared" si="363"/>
        <v>0</v>
      </c>
      <c r="IA140" s="403">
        <f t="shared" si="363"/>
        <v>0</v>
      </c>
      <c r="IB140" s="403">
        <f t="shared" si="363"/>
        <v>0</v>
      </c>
      <c r="IC140" s="403">
        <f t="shared" si="363"/>
        <v>0</v>
      </c>
      <c r="ID140" s="403">
        <f t="shared" si="363"/>
        <v>0</v>
      </c>
      <c r="IE140" s="403">
        <f t="shared" si="363"/>
        <v>0</v>
      </c>
      <c r="IF140" s="403">
        <f t="shared" si="363"/>
        <v>0</v>
      </c>
      <c r="IG140" s="403">
        <f t="shared" si="363"/>
        <v>0</v>
      </c>
      <c r="IH140" s="403">
        <f t="shared" si="363"/>
        <v>0</v>
      </c>
      <c r="II140" s="403">
        <f t="shared" si="363"/>
        <v>0</v>
      </c>
      <c r="IJ140" s="403">
        <f t="shared" si="363"/>
        <v>0</v>
      </c>
      <c r="IK140" s="403">
        <f t="shared" si="363"/>
        <v>0</v>
      </c>
      <c r="IL140" s="403">
        <f t="shared" si="363"/>
        <v>0</v>
      </c>
      <c r="IM140" s="403">
        <f t="shared" si="363"/>
        <v>0</v>
      </c>
      <c r="IN140" s="403">
        <f t="shared" si="363"/>
        <v>0</v>
      </c>
      <c r="IO140" s="403">
        <f t="shared" si="363"/>
        <v>0</v>
      </c>
      <c r="IP140" s="403">
        <f t="shared" si="363"/>
        <v>0</v>
      </c>
      <c r="IQ140" s="403">
        <f t="shared" si="363"/>
        <v>0</v>
      </c>
      <c r="IR140" s="403">
        <f t="shared" si="363"/>
        <v>0</v>
      </c>
      <c r="IS140" s="403">
        <f t="shared" si="363"/>
        <v>0</v>
      </c>
      <c r="IT140" s="403">
        <f t="shared" si="363"/>
        <v>0</v>
      </c>
      <c r="IU140" s="403">
        <f t="shared" si="363"/>
        <v>0</v>
      </c>
      <c r="IV140" s="403">
        <f t="shared" si="363"/>
        <v>0</v>
      </c>
      <c r="IW140" s="403">
        <f t="shared" si="363"/>
        <v>0</v>
      </c>
      <c r="IX140" s="403">
        <f t="shared" si="363"/>
        <v>0</v>
      </c>
      <c r="IY140" s="403">
        <f t="shared" si="363"/>
        <v>0</v>
      </c>
      <c r="IZ140" s="403">
        <f t="shared" si="363"/>
        <v>0</v>
      </c>
      <c r="JA140" s="403">
        <f t="shared" si="363"/>
        <v>0</v>
      </c>
      <c r="JB140" s="403">
        <f t="shared" si="363"/>
        <v>0</v>
      </c>
      <c r="JC140" s="403">
        <f t="shared" si="363"/>
        <v>0</v>
      </c>
      <c r="JD140" s="403"/>
      <c r="JE140" s="403">
        <f t="shared" ref="JE140:LP140" si="364">IF(and($A140-JE$124&gt;=0,$A140-JE$125&lt;0),JE$132,0)</f>
        <v>0</v>
      </c>
      <c r="JF140" s="403">
        <f t="shared" si="364"/>
        <v>0</v>
      </c>
      <c r="JG140" s="403">
        <f t="shared" si="364"/>
        <v>0</v>
      </c>
      <c r="JH140" s="403">
        <f t="shared" si="364"/>
        <v>0</v>
      </c>
      <c r="JI140" s="403">
        <f t="shared" si="364"/>
        <v>0</v>
      </c>
      <c r="JJ140" s="403">
        <f t="shared" si="364"/>
        <v>0</v>
      </c>
      <c r="JK140" s="403">
        <f t="shared" si="364"/>
        <v>0</v>
      </c>
      <c r="JL140" s="403">
        <f t="shared" si="364"/>
        <v>0</v>
      </c>
      <c r="JM140" s="403">
        <f t="shared" si="364"/>
        <v>0</v>
      </c>
      <c r="JN140" s="403">
        <f t="shared" si="364"/>
        <v>0</v>
      </c>
      <c r="JO140" s="403">
        <f t="shared" si="364"/>
        <v>0</v>
      </c>
      <c r="JP140" s="403">
        <f t="shared" si="364"/>
        <v>0</v>
      </c>
      <c r="JQ140" s="403">
        <f t="shared" si="364"/>
        <v>0</v>
      </c>
      <c r="JR140" s="403">
        <f t="shared" si="364"/>
        <v>0</v>
      </c>
      <c r="JS140" s="403">
        <f t="shared" si="364"/>
        <v>0</v>
      </c>
      <c r="JT140" s="403">
        <f t="shared" si="364"/>
        <v>0</v>
      </c>
      <c r="JU140" s="403">
        <f t="shared" si="364"/>
        <v>0</v>
      </c>
      <c r="JV140" s="403">
        <f t="shared" si="364"/>
        <v>0</v>
      </c>
      <c r="JW140" s="403">
        <f t="shared" si="364"/>
        <v>0</v>
      </c>
      <c r="JX140" s="403">
        <f t="shared" si="364"/>
        <v>0</v>
      </c>
      <c r="JY140" s="403">
        <f t="shared" si="364"/>
        <v>0</v>
      </c>
      <c r="JZ140" s="403">
        <f t="shared" si="364"/>
        <v>0</v>
      </c>
      <c r="KA140" s="403">
        <f t="shared" si="364"/>
        <v>0</v>
      </c>
      <c r="KB140" s="403">
        <f t="shared" si="364"/>
        <v>0</v>
      </c>
      <c r="KC140" s="403">
        <f t="shared" si="364"/>
        <v>0</v>
      </c>
      <c r="KD140" s="403">
        <f t="shared" si="364"/>
        <v>0</v>
      </c>
      <c r="KE140" s="403">
        <f t="shared" si="364"/>
        <v>0</v>
      </c>
      <c r="KF140" s="403">
        <f t="shared" si="364"/>
        <v>0</v>
      </c>
      <c r="KG140" s="403">
        <f t="shared" si="364"/>
        <v>0</v>
      </c>
      <c r="KH140" s="403">
        <f t="shared" si="364"/>
        <v>0</v>
      </c>
      <c r="KI140" s="403">
        <f t="shared" si="364"/>
        <v>0</v>
      </c>
      <c r="KJ140" s="403">
        <f t="shared" si="364"/>
        <v>0</v>
      </c>
      <c r="KK140" s="403">
        <f t="shared" si="364"/>
        <v>0</v>
      </c>
      <c r="KL140" s="403">
        <f t="shared" si="364"/>
        <v>0</v>
      </c>
      <c r="KM140" s="403">
        <f t="shared" si="364"/>
        <v>0</v>
      </c>
      <c r="KN140" s="403">
        <f t="shared" si="364"/>
        <v>0</v>
      </c>
      <c r="KO140" s="403">
        <f t="shared" si="364"/>
        <v>0</v>
      </c>
      <c r="KP140" s="403">
        <f t="shared" si="364"/>
        <v>0</v>
      </c>
      <c r="KQ140" s="403">
        <f t="shared" si="364"/>
        <v>0</v>
      </c>
      <c r="KR140" s="403">
        <f t="shared" si="364"/>
        <v>0</v>
      </c>
      <c r="KS140" s="403">
        <f t="shared" si="364"/>
        <v>0</v>
      </c>
      <c r="KT140" s="403">
        <f t="shared" si="364"/>
        <v>0</v>
      </c>
      <c r="KU140" s="403">
        <f t="shared" si="364"/>
        <v>0</v>
      </c>
      <c r="KV140" s="403">
        <f t="shared" si="364"/>
        <v>0</v>
      </c>
      <c r="KW140" s="403">
        <f t="shared" si="364"/>
        <v>0</v>
      </c>
      <c r="KX140" s="403">
        <f t="shared" si="364"/>
        <v>0</v>
      </c>
      <c r="KY140" s="403">
        <f t="shared" si="364"/>
        <v>0</v>
      </c>
      <c r="KZ140" s="403">
        <f t="shared" si="364"/>
        <v>0</v>
      </c>
      <c r="LA140" s="403">
        <f t="shared" si="364"/>
        <v>0</v>
      </c>
      <c r="LB140" s="403">
        <f t="shared" si="364"/>
        <v>0</v>
      </c>
      <c r="LC140" s="403">
        <f t="shared" si="364"/>
        <v>0</v>
      </c>
      <c r="LD140" s="403">
        <f t="shared" si="364"/>
        <v>0</v>
      </c>
      <c r="LE140" s="403">
        <f t="shared" si="364"/>
        <v>0</v>
      </c>
      <c r="LF140" s="403">
        <f t="shared" si="364"/>
        <v>0</v>
      </c>
      <c r="LG140" s="403">
        <f t="shared" si="364"/>
        <v>0</v>
      </c>
      <c r="LH140" s="403">
        <f t="shared" si="364"/>
        <v>0</v>
      </c>
      <c r="LI140" s="403">
        <f t="shared" si="364"/>
        <v>0</v>
      </c>
      <c r="LJ140" s="403">
        <f t="shared" si="364"/>
        <v>0</v>
      </c>
      <c r="LK140" s="403">
        <f t="shared" si="364"/>
        <v>0</v>
      </c>
      <c r="LL140" s="403">
        <f t="shared" si="364"/>
        <v>0</v>
      </c>
      <c r="LM140" s="403">
        <f t="shared" si="364"/>
        <v>0</v>
      </c>
      <c r="LN140" s="403">
        <f t="shared" si="364"/>
        <v>0</v>
      </c>
      <c r="LO140" s="403">
        <f t="shared" si="364"/>
        <v>0</v>
      </c>
      <c r="LP140" s="403">
        <f t="shared" si="364"/>
        <v>0</v>
      </c>
    </row>
    <row r="141">
      <c r="A141" s="331" t="str">
        <f t="shared" si="327"/>
        <v>06-2024</v>
      </c>
      <c r="B141" s="346">
        <f t="shared" si="333"/>
        <v>8246646.879</v>
      </c>
      <c r="C141" s="346">
        <f t="shared" si="334"/>
        <v>1.011813609</v>
      </c>
      <c r="D141" s="346"/>
      <c r="E141" s="403">
        <f t="shared" ref="E141:BP141" si="365">IF(and($A141-E$124&gt;=0,$A141-E$125&lt;0),E$132,0)</f>
        <v>0</v>
      </c>
      <c r="F141" s="403">
        <f t="shared" si="365"/>
        <v>0</v>
      </c>
      <c r="G141" s="403">
        <f t="shared" si="365"/>
        <v>0</v>
      </c>
      <c r="H141" s="403">
        <f t="shared" si="365"/>
        <v>0</v>
      </c>
      <c r="I141" s="403">
        <f t="shared" si="365"/>
        <v>0</v>
      </c>
      <c r="J141" s="403">
        <f t="shared" si="365"/>
        <v>0</v>
      </c>
      <c r="K141" s="403">
        <f t="shared" si="365"/>
        <v>0</v>
      </c>
      <c r="L141" s="403">
        <f t="shared" si="365"/>
        <v>0</v>
      </c>
      <c r="M141" s="403">
        <f t="shared" si="365"/>
        <v>0</v>
      </c>
      <c r="N141" s="403">
        <f t="shared" si="365"/>
        <v>0</v>
      </c>
      <c r="O141" s="403">
        <f t="shared" si="365"/>
        <v>0</v>
      </c>
      <c r="P141" s="403">
        <f t="shared" si="365"/>
        <v>0</v>
      </c>
      <c r="Q141" s="403">
        <f t="shared" si="365"/>
        <v>0</v>
      </c>
      <c r="R141" s="403">
        <f t="shared" si="365"/>
        <v>0</v>
      </c>
      <c r="S141" s="403">
        <f t="shared" si="365"/>
        <v>0</v>
      </c>
      <c r="T141" s="403">
        <f t="shared" si="365"/>
        <v>217515.94</v>
      </c>
      <c r="U141" s="403">
        <f t="shared" si="365"/>
        <v>195596.52</v>
      </c>
      <c r="V141" s="403">
        <f t="shared" si="365"/>
        <v>184028.25</v>
      </c>
      <c r="W141" s="403">
        <f t="shared" si="365"/>
        <v>168878.71</v>
      </c>
      <c r="X141" s="403">
        <f t="shared" si="365"/>
        <v>162441.03</v>
      </c>
      <c r="Y141" s="403">
        <f t="shared" si="365"/>
        <v>134043.44</v>
      </c>
      <c r="Z141" s="403">
        <f t="shared" si="365"/>
        <v>835.25</v>
      </c>
      <c r="AA141" s="403">
        <f t="shared" si="365"/>
        <v>175069.23</v>
      </c>
      <c r="AB141" s="403">
        <f t="shared" si="365"/>
        <v>159907.69</v>
      </c>
      <c r="AC141" s="403">
        <f t="shared" si="365"/>
        <v>183879.61</v>
      </c>
      <c r="AD141" s="403">
        <f t="shared" si="365"/>
        <v>184851.11</v>
      </c>
      <c r="AE141" s="403">
        <f t="shared" si="365"/>
        <v>240730.29</v>
      </c>
      <c r="AF141" s="403">
        <f t="shared" si="365"/>
        <v>112998.23</v>
      </c>
      <c r="AG141" s="403">
        <f t="shared" si="365"/>
        <v>126237</v>
      </c>
      <c r="AH141" s="403">
        <f t="shared" si="365"/>
        <v>9142.22</v>
      </c>
      <c r="AI141" s="403">
        <f t="shared" si="365"/>
        <v>186686.77</v>
      </c>
      <c r="AJ141" s="403">
        <f t="shared" si="365"/>
        <v>42000</v>
      </c>
      <c r="AK141" s="403">
        <f t="shared" si="365"/>
        <v>271017.63</v>
      </c>
      <c r="AL141" s="403">
        <f t="shared" si="365"/>
        <v>5000</v>
      </c>
      <c r="AM141" s="403">
        <f t="shared" si="365"/>
        <v>127756.57</v>
      </c>
      <c r="AN141" s="403">
        <f t="shared" si="365"/>
        <v>237115.24</v>
      </c>
      <c r="AO141" s="403">
        <f t="shared" si="365"/>
        <v>158167.25</v>
      </c>
      <c r="AP141" s="403">
        <f t="shared" si="365"/>
        <v>103015</v>
      </c>
      <c r="AQ141" s="403">
        <f t="shared" si="365"/>
        <v>155500</v>
      </c>
      <c r="AR141" s="403">
        <f t="shared" si="365"/>
        <v>167620.78</v>
      </c>
      <c r="AS141" s="403">
        <f t="shared" si="365"/>
        <v>191134.2</v>
      </c>
      <c r="AT141" s="403">
        <f t="shared" si="365"/>
        <v>283068.43</v>
      </c>
      <c r="AU141" s="403">
        <f t="shared" si="365"/>
        <v>114804.31</v>
      </c>
      <c r="AV141" s="403">
        <f t="shared" si="365"/>
        <v>109785.34</v>
      </c>
      <c r="AW141" s="403">
        <f t="shared" si="365"/>
        <v>48000</v>
      </c>
      <c r="AX141" s="403">
        <f t="shared" si="365"/>
        <v>164702</v>
      </c>
      <c r="AY141" s="403">
        <f t="shared" si="365"/>
        <v>223255</v>
      </c>
      <c r="AZ141" s="403">
        <f t="shared" si="365"/>
        <v>72000</v>
      </c>
      <c r="BA141" s="403">
        <f t="shared" si="365"/>
        <v>97799.52</v>
      </c>
      <c r="BB141" s="403">
        <f t="shared" si="365"/>
        <v>242596.66</v>
      </c>
      <c r="BC141" s="403">
        <f t="shared" si="365"/>
        <v>108292.85</v>
      </c>
      <c r="BD141" s="403">
        <f t="shared" si="365"/>
        <v>238900</v>
      </c>
      <c r="BE141" s="403">
        <f t="shared" si="365"/>
        <v>101455.9</v>
      </c>
      <c r="BF141" s="403">
        <f t="shared" si="365"/>
        <v>23511.76</v>
      </c>
      <c r="BG141" s="403">
        <f t="shared" si="365"/>
        <v>20008.84</v>
      </c>
      <c r="BH141" s="403">
        <f t="shared" si="365"/>
        <v>77858.98</v>
      </c>
      <c r="BI141" s="403">
        <f t="shared" si="365"/>
        <v>45000</v>
      </c>
      <c r="BJ141" s="403">
        <f t="shared" si="365"/>
        <v>124565</v>
      </c>
      <c r="BK141" s="403">
        <f t="shared" si="365"/>
        <v>25000</v>
      </c>
      <c r="BL141" s="403">
        <f t="shared" si="365"/>
        <v>29885</v>
      </c>
      <c r="BM141" s="403">
        <f t="shared" si="365"/>
        <v>33809.25</v>
      </c>
      <c r="BN141" s="403">
        <f t="shared" si="365"/>
        <v>10969.85</v>
      </c>
      <c r="BO141" s="403">
        <f t="shared" si="365"/>
        <v>77861.76</v>
      </c>
      <c r="BP141" s="403">
        <f t="shared" si="365"/>
        <v>10058</v>
      </c>
      <c r="BQ141" s="403"/>
      <c r="BR141" s="403">
        <f t="shared" ref="BR141:EC141" si="366">IF(and($A141-BR$124&gt;=0,$A141-BR$125&lt;0),BR$132,0)</f>
        <v>121282.0901</v>
      </c>
      <c r="BS141" s="403">
        <f t="shared" si="366"/>
        <v>99463.90988</v>
      </c>
      <c r="BT141" s="403">
        <f t="shared" si="366"/>
        <v>124213.5044</v>
      </c>
      <c r="BU141" s="403">
        <f t="shared" si="366"/>
        <v>131478.1598</v>
      </c>
      <c r="BV141" s="403">
        <f t="shared" si="366"/>
        <v>105725.0307</v>
      </c>
      <c r="BW141" s="403">
        <f t="shared" si="366"/>
        <v>96438.39215</v>
      </c>
      <c r="BX141" s="403">
        <f t="shared" si="366"/>
        <v>125920.5708</v>
      </c>
      <c r="BY141" s="403">
        <f t="shared" si="366"/>
        <v>94007.23892</v>
      </c>
      <c r="BZ141" s="403">
        <f t="shared" si="366"/>
        <v>93499.7296</v>
      </c>
      <c r="CA141" s="403">
        <f t="shared" si="366"/>
        <v>317339.1966</v>
      </c>
      <c r="CB141" s="403">
        <f t="shared" si="366"/>
        <v>195244.094</v>
      </c>
      <c r="CC141" s="403">
        <f t="shared" si="366"/>
        <v>85608.07068</v>
      </c>
      <c r="CD141" s="403">
        <f t="shared" si="366"/>
        <v>94788.93082</v>
      </c>
      <c r="CE141" s="403">
        <f t="shared" si="366"/>
        <v>173684.8197</v>
      </c>
      <c r="CF141" s="403">
        <f t="shared" si="366"/>
        <v>203596.7306</v>
      </c>
      <c r="CG141" s="403">
        <f t="shared" si="366"/>
        <v>0</v>
      </c>
      <c r="CH141" s="403">
        <f t="shared" si="366"/>
        <v>0</v>
      </c>
      <c r="CI141" s="403">
        <f t="shared" si="366"/>
        <v>0</v>
      </c>
      <c r="CJ141" s="403">
        <f t="shared" si="366"/>
        <v>0</v>
      </c>
      <c r="CK141" s="403">
        <f t="shared" si="366"/>
        <v>0</v>
      </c>
      <c r="CL141" s="403">
        <f t="shared" si="366"/>
        <v>0</v>
      </c>
      <c r="CM141" s="403">
        <f t="shared" si="366"/>
        <v>0</v>
      </c>
      <c r="CN141" s="403">
        <f t="shared" si="366"/>
        <v>0</v>
      </c>
      <c r="CO141" s="403">
        <f t="shared" si="366"/>
        <v>0</v>
      </c>
      <c r="CP141" s="403">
        <f t="shared" si="366"/>
        <v>0</v>
      </c>
      <c r="CQ141" s="403">
        <f t="shared" si="366"/>
        <v>0</v>
      </c>
      <c r="CR141" s="403">
        <f t="shared" si="366"/>
        <v>0</v>
      </c>
      <c r="CS141" s="403">
        <f t="shared" si="366"/>
        <v>0</v>
      </c>
      <c r="CT141" s="403">
        <f t="shared" si="366"/>
        <v>0</v>
      </c>
      <c r="CU141" s="403">
        <f t="shared" si="366"/>
        <v>0</v>
      </c>
      <c r="CV141" s="403">
        <f t="shared" si="366"/>
        <v>0</v>
      </c>
      <c r="CW141" s="403">
        <f t="shared" si="366"/>
        <v>0</v>
      </c>
      <c r="CX141" s="403">
        <f t="shared" si="366"/>
        <v>0</v>
      </c>
      <c r="CY141" s="403">
        <f t="shared" si="366"/>
        <v>0</v>
      </c>
      <c r="CZ141" s="403">
        <f t="shared" si="366"/>
        <v>0</v>
      </c>
      <c r="DA141" s="403">
        <f t="shared" si="366"/>
        <v>0</v>
      </c>
      <c r="DB141" s="403">
        <f t="shared" si="366"/>
        <v>0</v>
      </c>
      <c r="DC141" s="403">
        <f t="shared" si="366"/>
        <v>0</v>
      </c>
      <c r="DD141" s="403">
        <f t="shared" si="366"/>
        <v>0</v>
      </c>
      <c r="DE141" s="403">
        <f t="shared" si="366"/>
        <v>0</v>
      </c>
      <c r="DF141" s="403">
        <f t="shared" si="366"/>
        <v>0</v>
      </c>
      <c r="DG141" s="403">
        <f t="shared" si="366"/>
        <v>0</v>
      </c>
      <c r="DH141" s="403">
        <f t="shared" si="366"/>
        <v>0</v>
      </c>
      <c r="DI141" s="403">
        <f t="shared" si="366"/>
        <v>0</v>
      </c>
      <c r="DJ141" s="403">
        <f t="shared" si="366"/>
        <v>0</v>
      </c>
      <c r="DK141" s="403">
        <f t="shared" si="366"/>
        <v>0</v>
      </c>
      <c r="DL141" s="403">
        <f t="shared" si="366"/>
        <v>0</v>
      </c>
      <c r="DM141" s="403">
        <f t="shared" si="366"/>
        <v>0</v>
      </c>
      <c r="DN141" s="403">
        <f t="shared" si="366"/>
        <v>0</v>
      </c>
      <c r="DO141" s="403">
        <f t="shared" si="366"/>
        <v>0</v>
      </c>
      <c r="DP141" s="403">
        <f t="shared" si="366"/>
        <v>0</v>
      </c>
      <c r="DQ141" s="403">
        <f t="shared" si="366"/>
        <v>0</v>
      </c>
      <c r="DR141" s="403">
        <f t="shared" si="366"/>
        <v>0</v>
      </c>
      <c r="DS141" s="403">
        <f t="shared" si="366"/>
        <v>0</v>
      </c>
      <c r="DT141" s="403">
        <f t="shared" si="366"/>
        <v>0</v>
      </c>
      <c r="DU141" s="403">
        <f t="shared" si="366"/>
        <v>0</v>
      </c>
      <c r="DV141" s="403">
        <f t="shared" si="366"/>
        <v>0</v>
      </c>
      <c r="DW141" s="403">
        <f t="shared" si="366"/>
        <v>0</v>
      </c>
      <c r="DX141" s="403">
        <f t="shared" si="366"/>
        <v>0</v>
      </c>
      <c r="DY141" s="403">
        <f t="shared" si="366"/>
        <v>0</v>
      </c>
      <c r="DZ141" s="403">
        <f t="shared" si="366"/>
        <v>0</v>
      </c>
      <c r="EA141" s="403">
        <f t="shared" si="366"/>
        <v>0</v>
      </c>
      <c r="EB141" s="403">
        <f t="shared" si="366"/>
        <v>0</v>
      </c>
      <c r="EC141" s="403">
        <f t="shared" si="366"/>
        <v>0</v>
      </c>
      <c r="ED141" s="403"/>
      <c r="EE141" s="403">
        <f t="shared" ref="EE141:GP141" si="367">IF(and($A141-EE$124&gt;=0,$A141-EE$125&lt;0),EE$132,0)</f>
        <v>0</v>
      </c>
      <c r="EF141" s="403">
        <f t="shared" si="367"/>
        <v>0</v>
      </c>
      <c r="EG141" s="403">
        <f t="shared" si="367"/>
        <v>0</v>
      </c>
      <c r="EH141" s="403">
        <f t="shared" si="367"/>
        <v>0</v>
      </c>
      <c r="EI141" s="403">
        <f t="shared" si="367"/>
        <v>0</v>
      </c>
      <c r="EJ141" s="403">
        <f t="shared" si="367"/>
        <v>0</v>
      </c>
      <c r="EK141" s="403">
        <f t="shared" si="367"/>
        <v>0</v>
      </c>
      <c r="EL141" s="403">
        <f t="shared" si="367"/>
        <v>0</v>
      </c>
      <c r="EM141" s="403">
        <f t="shared" si="367"/>
        <v>0</v>
      </c>
      <c r="EN141" s="403">
        <f t="shared" si="367"/>
        <v>0</v>
      </c>
      <c r="EO141" s="403">
        <f t="shared" si="367"/>
        <v>0</v>
      </c>
      <c r="EP141" s="403">
        <f t="shared" si="367"/>
        <v>0</v>
      </c>
      <c r="EQ141" s="403">
        <f t="shared" si="367"/>
        <v>0</v>
      </c>
      <c r="ER141" s="403">
        <f t="shared" si="367"/>
        <v>0</v>
      </c>
      <c r="ES141" s="403">
        <f t="shared" si="367"/>
        <v>0</v>
      </c>
      <c r="ET141" s="403">
        <f t="shared" si="367"/>
        <v>0</v>
      </c>
      <c r="EU141" s="403">
        <f t="shared" si="367"/>
        <v>0</v>
      </c>
      <c r="EV141" s="403">
        <f t="shared" si="367"/>
        <v>0</v>
      </c>
      <c r="EW141" s="403">
        <f t="shared" si="367"/>
        <v>0</v>
      </c>
      <c r="EX141" s="403">
        <f t="shared" si="367"/>
        <v>0</v>
      </c>
      <c r="EY141" s="403">
        <f t="shared" si="367"/>
        <v>0</v>
      </c>
      <c r="EZ141" s="403">
        <f t="shared" si="367"/>
        <v>0</v>
      </c>
      <c r="FA141" s="403">
        <f t="shared" si="367"/>
        <v>0</v>
      </c>
      <c r="FB141" s="403">
        <f t="shared" si="367"/>
        <v>0</v>
      </c>
      <c r="FC141" s="403">
        <f t="shared" si="367"/>
        <v>0</v>
      </c>
      <c r="FD141" s="403">
        <f t="shared" si="367"/>
        <v>0</v>
      </c>
      <c r="FE141" s="403">
        <f t="shared" si="367"/>
        <v>0</v>
      </c>
      <c r="FF141" s="403">
        <f t="shared" si="367"/>
        <v>0</v>
      </c>
      <c r="FG141" s="403">
        <f t="shared" si="367"/>
        <v>0</v>
      </c>
      <c r="FH141" s="403">
        <f t="shared" si="367"/>
        <v>0</v>
      </c>
      <c r="FI141" s="403">
        <f t="shared" si="367"/>
        <v>0</v>
      </c>
      <c r="FJ141" s="403">
        <f t="shared" si="367"/>
        <v>0</v>
      </c>
      <c r="FK141" s="403">
        <f t="shared" si="367"/>
        <v>0</v>
      </c>
      <c r="FL141" s="403">
        <f t="shared" si="367"/>
        <v>0</v>
      </c>
      <c r="FM141" s="403">
        <f t="shared" si="367"/>
        <v>0</v>
      </c>
      <c r="FN141" s="403">
        <f t="shared" si="367"/>
        <v>0</v>
      </c>
      <c r="FO141" s="403">
        <f t="shared" si="367"/>
        <v>0</v>
      </c>
      <c r="FP141" s="403">
        <f t="shared" si="367"/>
        <v>0</v>
      </c>
      <c r="FQ141" s="403">
        <f t="shared" si="367"/>
        <v>0</v>
      </c>
      <c r="FR141" s="403">
        <f t="shared" si="367"/>
        <v>0</v>
      </c>
      <c r="FS141" s="403">
        <f t="shared" si="367"/>
        <v>0</v>
      </c>
      <c r="FT141" s="403">
        <f t="shared" si="367"/>
        <v>0</v>
      </c>
      <c r="FU141" s="403">
        <f t="shared" si="367"/>
        <v>0</v>
      </c>
      <c r="FV141" s="403">
        <f t="shared" si="367"/>
        <v>0</v>
      </c>
      <c r="FW141" s="403">
        <f t="shared" si="367"/>
        <v>0</v>
      </c>
      <c r="FX141" s="403">
        <f t="shared" si="367"/>
        <v>0</v>
      </c>
      <c r="FY141" s="403">
        <f t="shared" si="367"/>
        <v>0</v>
      </c>
      <c r="FZ141" s="403">
        <f t="shared" si="367"/>
        <v>0</v>
      </c>
      <c r="GA141" s="403">
        <f t="shared" si="367"/>
        <v>0</v>
      </c>
      <c r="GB141" s="403">
        <f t="shared" si="367"/>
        <v>0</v>
      </c>
      <c r="GC141" s="403">
        <f t="shared" si="367"/>
        <v>0</v>
      </c>
      <c r="GD141" s="403">
        <f t="shared" si="367"/>
        <v>0</v>
      </c>
      <c r="GE141" s="403">
        <f t="shared" si="367"/>
        <v>0</v>
      </c>
      <c r="GF141" s="403">
        <f t="shared" si="367"/>
        <v>0</v>
      </c>
      <c r="GG141" s="403">
        <f t="shared" si="367"/>
        <v>0</v>
      </c>
      <c r="GH141" s="403">
        <f t="shared" si="367"/>
        <v>0</v>
      </c>
      <c r="GI141" s="403">
        <f t="shared" si="367"/>
        <v>0</v>
      </c>
      <c r="GJ141" s="403">
        <f t="shared" si="367"/>
        <v>0</v>
      </c>
      <c r="GK141" s="403">
        <f t="shared" si="367"/>
        <v>0</v>
      </c>
      <c r="GL141" s="403">
        <f t="shared" si="367"/>
        <v>0</v>
      </c>
      <c r="GM141" s="403">
        <f t="shared" si="367"/>
        <v>0</v>
      </c>
      <c r="GN141" s="403">
        <f t="shared" si="367"/>
        <v>0</v>
      </c>
      <c r="GO141" s="403">
        <f t="shared" si="367"/>
        <v>0</v>
      </c>
      <c r="GP141" s="403">
        <f t="shared" si="367"/>
        <v>0</v>
      </c>
      <c r="GQ141" s="403"/>
      <c r="GR141" s="403">
        <f t="shared" ref="GR141:JC141" si="368">IF(and($A141-GR$124&gt;=0,$A141-GR$125&lt;0),GR$132,0)</f>
        <v>0</v>
      </c>
      <c r="GS141" s="403">
        <f t="shared" si="368"/>
        <v>0</v>
      </c>
      <c r="GT141" s="403">
        <f t="shared" si="368"/>
        <v>0</v>
      </c>
      <c r="GU141" s="403">
        <f t="shared" si="368"/>
        <v>0</v>
      </c>
      <c r="GV141" s="403">
        <f t="shared" si="368"/>
        <v>0</v>
      </c>
      <c r="GW141" s="403">
        <f t="shared" si="368"/>
        <v>0</v>
      </c>
      <c r="GX141" s="403">
        <f t="shared" si="368"/>
        <v>0</v>
      </c>
      <c r="GY141" s="403">
        <f t="shared" si="368"/>
        <v>0</v>
      </c>
      <c r="GZ141" s="403">
        <f t="shared" si="368"/>
        <v>0</v>
      </c>
      <c r="HA141" s="403">
        <f t="shared" si="368"/>
        <v>0</v>
      </c>
      <c r="HB141" s="403">
        <f t="shared" si="368"/>
        <v>0</v>
      </c>
      <c r="HC141" s="403">
        <f t="shared" si="368"/>
        <v>0</v>
      </c>
      <c r="HD141" s="403">
        <f t="shared" si="368"/>
        <v>0</v>
      </c>
      <c r="HE141" s="403">
        <f t="shared" si="368"/>
        <v>0</v>
      </c>
      <c r="HF141" s="403">
        <f t="shared" si="368"/>
        <v>0</v>
      </c>
      <c r="HG141" s="403">
        <f t="shared" si="368"/>
        <v>0</v>
      </c>
      <c r="HH141" s="403">
        <f t="shared" si="368"/>
        <v>0</v>
      </c>
      <c r="HI141" s="403">
        <f t="shared" si="368"/>
        <v>0</v>
      </c>
      <c r="HJ141" s="403">
        <f t="shared" si="368"/>
        <v>0</v>
      </c>
      <c r="HK141" s="403">
        <f t="shared" si="368"/>
        <v>0</v>
      </c>
      <c r="HL141" s="403">
        <f t="shared" si="368"/>
        <v>0</v>
      </c>
      <c r="HM141" s="403">
        <f t="shared" si="368"/>
        <v>0</v>
      </c>
      <c r="HN141" s="403">
        <f t="shared" si="368"/>
        <v>0</v>
      </c>
      <c r="HO141" s="403">
        <f t="shared" si="368"/>
        <v>0</v>
      </c>
      <c r="HP141" s="403">
        <f t="shared" si="368"/>
        <v>0</v>
      </c>
      <c r="HQ141" s="403">
        <f t="shared" si="368"/>
        <v>0</v>
      </c>
      <c r="HR141" s="403">
        <f t="shared" si="368"/>
        <v>0</v>
      </c>
      <c r="HS141" s="403">
        <f t="shared" si="368"/>
        <v>0</v>
      </c>
      <c r="HT141" s="403">
        <f t="shared" si="368"/>
        <v>0</v>
      </c>
      <c r="HU141" s="403">
        <f t="shared" si="368"/>
        <v>0</v>
      </c>
      <c r="HV141" s="403">
        <f t="shared" si="368"/>
        <v>0</v>
      </c>
      <c r="HW141" s="403">
        <f t="shared" si="368"/>
        <v>0</v>
      </c>
      <c r="HX141" s="403">
        <f t="shared" si="368"/>
        <v>0</v>
      </c>
      <c r="HY141" s="403">
        <f t="shared" si="368"/>
        <v>0</v>
      </c>
      <c r="HZ141" s="403">
        <f t="shared" si="368"/>
        <v>0</v>
      </c>
      <c r="IA141" s="403">
        <f t="shared" si="368"/>
        <v>0</v>
      </c>
      <c r="IB141" s="403">
        <f t="shared" si="368"/>
        <v>0</v>
      </c>
      <c r="IC141" s="403">
        <f t="shared" si="368"/>
        <v>0</v>
      </c>
      <c r="ID141" s="403">
        <f t="shared" si="368"/>
        <v>0</v>
      </c>
      <c r="IE141" s="403">
        <f t="shared" si="368"/>
        <v>0</v>
      </c>
      <c r="IF141" s="403">
        <f t="shared" si="368"/>
        <v>0</v>
      </c>
      <c r="IG141" s="403">
        <f t="shared" si="368"/>
        <v>0</v>
      </c>
      <c r="IH141" s="403">
        <f t="shared" si="368"/>
        <v>0</v>
      </c>
      <c r="II141" s="403">
        <f t="shared" si="368"/>
        <v>0</v>
      </c>
      <c r="IJ141" s="403">
        <f t="shared" si="368"/>
        <v>0</v>
      </c>
      <c r="IK141" s="403">
        <f t="shared" si="368"/>
        <v>0</v>
      </c>
      <c r="IL141" s="403">
        <f t="shared" si="368"/>
        <v>0</v>
      </c>
      <c r="IM141" s="403">
        <f t="shared" si="368"/>
        <v>0</v>
      </c>
      <c r="IN141" s="403">
        <f t="shared" si="368"/>
        <v>0</v>
      </c>
      <c r="IO141" s="403">
        <f t="shared" si="368"/>
        <v>0</v>
      </c>
      <c r="IP141" s="403">
        <f t="shared" si="368"/>
        <v>0</v>
      </c>
      <c r="IQ141" s="403">
        <f t="shared" si="368"/>
        <v>0</v>
      </c>
      <c r="IR141" s="403">
        <f t="shared" si="368"/>
        <v>0</v>
      </c>
      <c r="IS141" s="403">
        <f t="shared" si="368"/>
        <v>0</v>
      </c>
      <c r="IT141" s="403">
        <f t="shared" si="368"/>
        <v>0</v>
      </c>
      <c r="IU141" s="403">
        <f t="shared" si="368"/>
        <v>0</v>
      </c>
      <c r="IV141" s="403">
        <f t="shared" si="368"/>
        <v>0</v>
      </c>
      <c r="IW141" s="403">
        <f t="shared" si="368"/>
        <v>0</v>
      </c>
      <c r="IX141" s="403">
        <f t="shared" si="368"/>
        <v>0</v>
      </c>
      <c r="IY141" s="403">
        <f t="shared" si="368"/>
        <v>0</v>
      </c>
      <c r="IZ141" s="403">
        <f t="shared" si="368"/>
        <v>0</v>
      </c>
      <c r="JA141" s="403">
        <f t="shared" si="368"/>
        <v>0</v>
      </c>
      <c r="JB141" s="403">
        <f t="shared" si="368"/>
        <v>0</v>
      </c>
      <c r="JC141" s="403">
        <f t="shared" si="368"/>
        <v>0</v>
      </c>
      <c r="JD141" s="403"/>
      <c r="JE141" s="403">
        <f t="shared" ref="JE141:LP141" si="369">IF(and($A141-JE$124&gt;=0,$A141-JE$125&lt;0),JE$132,0)</f>
        <v>0</v>
      </c>
      <c r="JF141" s="403">
        <f t="shared" si="369"/>
        <v>0</v>
      </c>
      <c r="JG141" s="403">
        <f t="shared" si="369"/>
        <v>0</v>
      </c>
      <c r="JH141" s="403">
        <f t="shared" si="369"/>
        <v>0</v>
      </c>
      <c r="JI141" s="403">
        <f t="shared" si="369"/>
        <v>0</v>
      </c>
      <c r="JJ141" s="403">
        <f t="shared" si="369"/>
        <v>0</v>
      </c>
      <c r="JK141" s="403">
        <f t="shared" si="369"/>
        <v>0</v>
      </c>
      <c r="JL141" s="403">
        <f t="shared" si="369"/>
        <v>0</v>
      </c>
      <c r="JM141" s="403">
        <f t="shared" si="369"/>
        <v>0</v>
      </c>
      <c r="JN141" s="403">
        <f t="shared" si="369"/>
        <v>0</v>
      </c>
      <c r="JO141" s="403">
        <f t="shared" si="369"/>
        <v>0</v>
      </c>
      <c r="JP141" s="403">
        <f t="shared" si="369"/>
        <v>0</v>
      </c>
      <c r="JQ141" s="403">
        <f t="shared" si="369"/>
        <v>0</v>
      </c>
      <c r="JR141" s="403">
        <f t="shared" si="369"/>
        <v>0</v>
      </c>
      <c r="JS141" s="403">
        <f t="shared" si="369"/>
        <v>0</v>
      </c>
      <c r="JT141" s="403">
        <f t="shared" si="369"/>
        <v>0</v>
      </c>
      <c r="JU141" s="403">
        <f t="shared" si="369"/>
        <v>0</v>
      </c>
      <c r="JV141" s="403">
        <f t="shared" si="369"/>
        <v>0</v>
      </c>
      <c r="JW141" s="403">
        <f t="shared" si="369"/>
        <v>0</v>
      </c>
      <c r="JX141" s="403">
        <f t="shared" si="369"/>
        <v>0</v>
      </c>
      <c r="JY141" s="403">
        <f t="shared" si="369"/>
        <v>0</v>
      </c>
      <c r="JZ141" s="403">
        <f t="shared" si="369"/>
        <v>0</v>
      </c>
      <c r="KA141" s="403">
        <f t="shared" si="369"/>
        <v>0</v>
      </c>
      <c r="KB141" s="403">
        <f t="shared" si="369"/>
        <v>0</v>
      </c>
      <c r="KC141" s="403">
        <f t="shared" si="369"/>
        <v>0</v>
      </c>
      <c r="KD141" s="403">
        <f t="shared" si="369"/>
        <v>0</v>
      </c>
      <c r="KE141" s="403">
        <f t="shared" si="369"/>
        <v>0</v>
      </c>
      <c r="KF141" s="403">
        <f t="shared" si="369"/>
        <v>0</v>
      </c>
      <c r="KG141" s="403">
        <f t="shared" si="369"/>
        <v>0</v>
      </c>
      <c r="KH141" s="403">
        <f t="shared" si="369"/>
        <v>0</v>
      </c>
      <c r="KI141" s="403">
        <f t="shared" si="369"/>
        <v>0</v>
      </c>
      <c r="KJ141" s="403">
        <f t="shared" si="369"/>
        <v>0</v>
      </c>
      <c r="KK141" s="403">
        <f t="shared" si="369"/>
        <v>0</v>
      </c>
      <c r="KL141" s="403">
        <f t="shared" si="369"/>
        <v>0</v>
      </c>
      <c r="KM141" s="403">
        <f t="shared" si="369"/>
        <v>0</v>
      </c>
      <c r="KN141" s="403">
        <f t="shared" si="369"/>
        <v>0</v>
      </c>
      <c r="KO141" s="403">
        <f t="shared" si="369"/>
        <v>0</v>
      </c>
      <c r="KP141" s="403">
        <f t="shared" si="369"/>
        <v>0</v>
      </c>
      <c r="KQ141" s="403">
        <f t="shared" si="369"/>
        <v>0</v>
      </c>
      <c r="KR141" s="403">
        <f t="shared" si="369"/>
        <v>0</v>
      </c>
      <c r="KS141" s="403">
        <f t="shared" si="369"/>
        <v>0</v>
      </c>
      <c r="KT141" s="403">
        <f t="shared" si="369"/>
        <v>0</v>
      </c>
      <c r="KU141" s="403">
        <f t="shared" si="369"/>
        <v>0</v>
      </c>
      <c r="KV141" s="403">
        <f t="shared" si="369"/>
        <v>0</v>
      </c>
      <c r="KW141" s="403">
        <f t="shared" si="369"/>
        <v>0</v>
      </c>
      <c r="KX141" s="403">
        <f t="shared" si="369"/>
        <v>0</v>
      </c>
      <c r="KY141" s="403">
        <f t="shared" si="369"/>
        <v>0</v>
      </c>
      <c r="KZ141" s="403">
        <f t="shared" si="369"/>
        <v>0</v>
      </c>
      <c r="LA141" s="403">
        <f t="shared" si="369"/>
        <v>0</v>
      </c>
      <c r="LB141" s="403">
        <f t="shared" si="369"/>
        <v>0</v>
      </c>
      <c r="LC141" s="403">
        <f t="shared" si="369"/>
        <v>0</v>
      </c>
      <c r="LD141" s="403">
        <f t="shared" si="369"/>
        <v>0</v>
      </c>
      <c r="LE141" s="403">
        <f t="shared" si="369"/>
        <v>0</v>
      </c>
      <c r="LF141" s="403">
        <f t="shared" si="369"/>
        <v>0</v>
      </c>
      <c r="LG141" s="403">
        <f t="shared" si="369"/>
        <v>0</v>
      </c>
      <c r="LH141" s="403">
        <f t="shared" si="369"/>
        <v>0</v>
      </c>
      <c r="LI141" s="403">
        <f t="shared" si="369"/>
        <v>0</v>
      </c>
      <c r="LJ141" s="403">
        <f t="shared" si="369"/>
        <v>0</v>
      </c>
      <c r="LK141" s="403">
        <f t="shared" si="369"/>
        <v>0</v>
      </c>
      <c r="LL141" s="403">
        <f t="shared" si="369"/>
        <v>0</v>
      </c>
      <c r="LM141" s="403">
        <f t="shared" si="369"/>
        <v>0</v>
      </c>
      <c r="LN141" s="403">
        <f t="shared" si="369"/>
        <v>0</v>
      </c>
      <c r="LO141" s="403">
        <f t="shared" si="369"/>
        <v>0</v>
      </c>
      <c r="LP141" s="403">
        <f t="shared" si="369"/>
        <v>0</v>
      </c>
    </row>
    <row r="142">
      <c r="A142" s="331" t="str">
        <f t="shared" si="327"/>
        <v>09-2024</v>
      </c>
      <c r="B142" s="346">
        <f t="shared" si="333"/>
        <v>8233597.62</v>
      </c>
      <c r="C142" s="346">
        <f t="shared" si="334"/>
        <v>1.010212544</v>
      </c>
      <c r="D142" s="346"/>
      <c r="E142" s="403">
        <f t="shared" ref="E142:BP142" si="370">IF(and($A142-E$124&gt;=0,$A142-E$125&lt;0),E$132,0)</f>
        <v>0</v>
      </c>
      <c r="F142" s="403">
        <f t="shared" si="370"/>
        <v>0</v>
      </c>
      <c r="G142" s="403">
        <f t="shared" si="370"/>
        <v>0</v>
      </c>
      <c r="H142" s="403">
        <f t="shared" si="370"/>
        <v>0</v>
      </c>
      <c r="I142" s="403">
        <f t="shared" si="370"/>
        <v>0</v>
      </c>
      <c r="J142" s="403">
        <f t="shared" si="370"/>
        <v>0</v>
      </c>
      <c r="K142" s="403">
        <f t="shared" si="370"/>
        <v>0</v>
      </c>
      <c r="L142" s="403">
        <f t="shared" si="370"/>
        <v>0</v>
      </c>
      <c r="M142" s="403">
        <f t="shared" si="370"/>
        <v>0</v>
      </c>
      <c r="N142" s="403">
        <f t="shared" si="370"/>
        <v>0</v>
      </c>
      <c r="O142" s="403">
        <f t="shared" si="370"/>
        <v>0</v>
      </c>
      <c r="P142" s="403">
        <f t="shared" si="370"/>
        <v>0</v>
      </c>
      <c r="Q142" s="403">
        <f t="shared" si="370"/>
        <v>0</v>
      </c>
      <c r="R142" s="403">
        <f t="shared" si="370"/>
        <v>0</v>
      </c>
      <c r="S142" s="403">
        <f t="shared" si="370"/>
        <v>0</v>
      </c>
      <c r="T142" s="403">
        <f t="shared" si="370"/>
        <v>0</v>
      </c>
      <c r="U142" s="403">
        <f t="shared" si="370"/>
        <v>0</v>
      </c>
      <c r="V142" s="403">
        <f t="shared" si="370"/>
        <v>184028.25</v>
      </c>
      <c r="W142" s="403">
        <f t="shared" si="370"/>
        <v>168878.71</v>
      </c>
      <c r="X142" s="403">
        <f t="shared" si="370"/>
        <v>162441.03</v>
      </c>
      <c r="Y142" s="403">
        <f t="shared" si="370"/>
        <v>134043.44</v>
      </c>
      <c r="Z142" s="403">
        <f t="shared" si="370"/>
        <v>835.25</v>
      </c>
      <c r="AA142" s="403">
        <f t="shared" si="370"/>
        <v>175069.23</v>
      </c>
      <c r="AB142" s="403">
        <f t="shared" si="370"/>
        <v>159907.69</v>
      </c>
      <c r="AC142" s="403">
        <f t="shared" si="370"/>
        <v>183879.61</v>
      </c>
      <c r="AD142" s="403">
        <f t="shared" si="370"/>
        <v>184851.11</v>
      </c>
      <c r="AE142" s="403">
        <f t="shared" si="370"/>
        <v>240730.29</v>
      </c>
      <c r="AF142" s="403">
        <f t="shared" si="370"/>
        <v>112998.23</v>
      </c>
      <c r="AG142" s="403">
        <f t="shared" si="370"/>
        <v>126237</v>
      </c>
      <c r="AH142" s="403">
        <f t="shared" si="370"/>
        <v>9142.22</v>
      </c>
      <c r="AI142" s="403">
        <f t="shared" si="370"/>
        <v>186686.77</v>
      </c>
      <c r="AJ142" s="403">
        <f t="shared" si="370"/>
        <v>42000</v>
      </c>
      <c r="AK142" s="403">
        <f t="shared" si="370"/>
        <v>271017.63</v>
      </c>
      <c r="AL142" s="403">
        <f t="shared" si="370"/>
        <v>5000</v>
      </c>
      <c r="AM142" s="403">
        <f t="shared" si="370"/>
        <v>127756.57</v>
      </c>
      <c r="AN142" s="403">
        <f t="shared" si="370"/>
        <v>237115.24</v>
      </c>
      <c r="AO142" s="403">
        <f t="shared" si="370"/>
        <v>158167.25</v>
      </c>
      <c r="AP142" s="403">
        <f t="shared" si="370"/>
        <v>103015</v>
      </c>
      <c r="AQ142" s="403">
        <f t="shared" si="370"/>
        <v>155500</v>
      </c>
      <c r="AR142" s="403">
        <f t="shared" si="370"/>
        <v>167620.78</v>
      </c>
      <c r="AS142" s="403">
        <f t="shared" si="370"/>
        <v>191134.2</v>
      </c>
      <c r="AT142" s="403">
        <f t="shared" si="370"/>
        <v>283068.43</v>
      </c>
      <c r="AU142" s="403">
        <f t="shared" si="370"/>
        <v>114804.31</v>
      </c>
      <c r="AV142" s="403">
        <f t="shared" si="370"/>
        <v>109785.34</v>
      </c>
      <c r="AW142" s="403">
        <f t="shared" si="370"/>
        <v>48000</v>
      </c>
      <c r="AX142" s="403">
        <f t="shared" si="370"/>
        <v>164702</v>
      </c>
      <c r="AY142" s="403">
        <f t="shared" si="370"/>
        <v>223255</v>
      </c>
      <c r="AZ142" s="403">
        <f t="shared" si="370"/>
        <v>72000</v>
      </c>
      <c r="BA142" s="403">
        <f t="shared" si="370"/>
        <v>97799.52</v>
      </c>
      <c r="BB142" s="403">
        <f t="shared" si="370"/>
        <v>242596.66</v>
      </c>
      <c r="BC142" s="403">
        <f t="shared" si="370"/>
        <v>108292.85</v>
      </c>
      <c r="BD142" s="403">
        <f t="shared" si="370"/>
        <v>238900</v>
      </c>
      <c r="BE142" s="403">
        <f t="shared" si="370"/>
        <v>101455.9</v>
      </c>
      <c r="BF142" s="403">
        <f t="shared" si="370"/>
        <v>23511.76</v>
      </c>
      <c r="BG142" s="403">
        <f t="shared" si="370"/>
        <v>20008.84</v>
      </c>
      <c r="BH142" s="403">
        <f t="shared" si="370"/>
        <v>77858.98</v>
      </c>
      <c r="BI142" s="403">
        <f t="shared" si="370"/>
        <v>45000</v>
      </c>
      <c r="BJ142" s="403">
        <f t="shared" si="370"/>
        <v>124565</v>
      </c>
      <c r="BK142" s="403">
        <f t="shared" si="370"/>
        <v>25000</v>
      </c>
      <c r="BL142" s="403">
        <f t="shared" si="370"/>
        <v>29885</v>
      </c>
      <c r="BM142" s="403">
        <f t="shared" si="370"/>
        <v>33809.25</v>
      </c>
      <c r="BN142" s="403">
        <f t="shared" si="370"/>
        <v>10969.85</v>
      </c>
      <c r="BO142" s="403">
        <f t="shared" si="370"/>
        <v>77861.76</v>
      </c>
      <c r="BP142" s="403">
        <f t="shared" si="370"/>
        <v>10058</v>
      </c>
      <c r="BQ142" s="403"/>
      <c r="BR142" s="403">
        <f t="shared" ref="BR142:EC142" si="371">IF(and($A142-BR$124&gt;=0,$A142-BR$125&lt;0),BR$132,0)</f>
        <v>121282.0901</v>
      </c>
      <c r="BS142" s="403">
        <f t="shared" si="371"/>
        <v>99463.90988</v>
      </c>
      <c r="BT142" s="403">
        <f t="shared" si="371"/>
        <v>124213.5044</v>
      </c>
      <c r="BU142" s="403">
        <f t="shared" si="371"/>
        <v>131478.1598</v>
      </c>
      <c r="BV142" s="403">
        <f t="shared" si="371"/>
        <v>105725.0307</v>
      </c>
      <c r="BW142" s="403">
        <f t="shared" si="371"/>
        <v>96438.39215</v>
      </c>
      <c r="BX142" s="403">
        <f t="shared" si="371"/>
        <v>125920.5708</v>
      </c>
      <c r="BY142" s="403">
        <f t="shared" si="371"/>
        <v>94007.23892</v>
      </c>
      <c r="BZ142" s="403">
        <f t="shared" si="371"/>
        <v>93499.7296</v>
      </c>
      <c r="CA142" s="403">
        <f t="shared" si="371"/>
        <v>317339.1966</v>
      </c>
      <c r="CB142" s="403">
        <f t="shared" si="371"/>
        <v>195244.094</v>
      </c>
      <c r="CC142" s="403">
        <f t="shared" si="371"/>
        <v>85608.07068</v>
      </c>
      <c r="CD142" s="403">
        <f t="shared" si="371"/>
        <v>94788.93082</v>
      </c>
      <c r="CE142" s="403">
        <f t="shared" si="371"/>
        <v>173684.8197</v>
      </c>
      <c r="CF142" s="403">
        <f t="shared" si="371"/>
        <v>203596.7306</v>
      </c>
      <c r="CG142" s="403">
        <f t="shared" si="371"/>
        <v>205676.5734</v>
      </c>
      <c r="CH142" s="403">
        <f t="shared" si="371"/>
        <v>194386.6281</v>
      </c>
      <c r="CI142" s="403">
        <f t="shared" si="371"/>
        <v>0</v>
      </c>
      <c r="CJ142" s="403">
        <f t="shared" si="371"/>
        <v>0</v>
      </c>
      <c r="CK142" s="403">
        <f t="shared" si="371"/>
        <v>0</v>
      </c>
      <c r="CL142" s="403">
        <f t="shared" si="371"/>
        <v>0</v>
      </c>
      <c r="CM142" s="403">
        <f t="shared" si="371"/>
        <v>0</v>
      </c>
      <c r="CN142" s="403">
        <f t="shared" si="371"/>
        <v>0</v>
      </c>
      <c r="CO142" s="403">
        <f t="shared" si="371"/>
        <v>0</v>
      </c>
      <c r="CP142" s="403">
        <f t="shared" si="371"/>
        <v>0</v>
      </c>
      <c r="CQ142" s="403">
        <f t="shared" si="371"/>
        <v>0</v>
      </c>
      <c r="CR142" s="403">
        <f t="shared" si="371"/>
        <v>0</v>
      </c>
      <c r="CS142" s="403">
        <f t="shared" si="371"/>
        <v>0</v>
      </c>
      <c r="CT142" s="403">
        <f t="shared" si="371"/>
        <v>0</v>
      </c>
      <c r="CU142" s="403">
        <f t="shared" si="371"/>
        <v>0</v>
      </c>
      <c r="CV142" s="403">
        <f t="shared" si="371"/>
        <v>0</v>
      </c>
      <c r="CW142" s="403">
        <f t="shared" si="371"/>
        <v>0</v>
      </c>
      <c r="CX142" s="403">
        <f t="shared" si="371"/>
        <v>0</v>
      </c>
      <c r="CY142" s="403">
        <f t="shared" si="371"/>
        <v>0</v>
      </c>
      <c r="CZ142" s="403">
        <f t="shared" si="371"/>
        <v>0</v>
      </c>
      <c r="DA142" s="403">
        <f t="shared" si="371"/>
        <v>0</v>
      </c>
      <c r="DB142" s="403">
        <f t="shared" si="371"/>
        <v>0</v>
      </c>
      <c r="DC142" s="403">
        <f t="shared" si="371"/>
        <v>0</v>
      </c>
      <c r="DD142" s="403">
        <f t="shared" si="371"/>
        <v>0</v>
      </c>
      <c r="DE142" s="403">
        <f t="shared" si="371"/>
        <v>0</v>
      </c>
      <c r="DF142" s="403">
        <f t="shared" si="371"/>
        <v>0</v>
      </c>
      <c r="DG142" s="403">
        <f t="shared" si="371"/>
        <v>0</v>
      </c>
      <c r="DH142" s="403">
        <f t="shared" si="371"/>
        <v>0</v>
      </c>
      <c r="DI142" s="403">
        <f t="shared" si="371"/>
        <v>0</v>
      </c>
      <c r="DJ142" s="403">
        <f t="shared" si="371"/>
        <v>0</v>
      </c>
      <c r="DK142" s="403">
        <f t="shared" si="371"/>
        <v>0</v>
      </c>
      <c r="DL142" s="403">
        <f t="shared" si="371"/>
        <v>0</v>
      </c>
      <c r="DM142" s="403">
        <f t="shared" si="371"/>
        <v>0</v>
      </c>
      <c r="DN142" s="403">
        <f t="shared" si="371"/>
        <v>0</v>
      </c>
      <c r="DO142" s="403">
        <f t="shared" si="371"/>
        <v>0</v>
      </c>
      <c r="DP142" s="403">
        <f t="shared" si="371"/>
        <v>0</v>
      </c>
      <c r="DQ142" s="403">
        <f t="shared" si="371"/>
        <v>0</v>
      </c>
      <c r="DR142" s="403">
        <f t="shared" si="371"/>
        <v>0</v>
      </c>
      <c r="DS142" s="403">
        <f t="shared" si="371"/>
        <v>0</v>
      </c>
      <c r="DT142" s="403">
        <f t="shared" si="371"/>
        <v>0</v>
      </c>
      <c r="DU142" s="403">
        <f t="shared" si="371"/>
        <v>0</v>
      </c>
      <c r="DV142" s="403">
        <f t="shared" si="371"/>
        <v>0</v>
      </c>
      <c r="DW142" s="403">
        <f t="shared" si="371"/>
        <v>0</v>
      </c>
      <c r="DX142" s="403">
        <f t="shared" si="371"/>
        <v>0</v>
      </c>
      <c r="DY142" s="403">
        <f t="shared" si="371"/>
        <v>0</v>
      </c>
      <c r="DZ142" s="403">
        <f t="shared" si="371"/>
        <v>0</v>
      </c>
      <c r="EA142" s="403">
        <f t="shared" si="371"/>
        <v>0</v>
      </c>
      <c r="EB142" s="403">
        <f t="shared" si="371"/>
        <v>0</v>
      </c>
      <c r="EC142" s="403">
        <f t="shared" si="371"/>
        <v>0</v>
      </c>
      <c r="ED142" s="403"/>
      <c r="EE142" s="403">
        <f t="shared" ref="EE142:GP142" si="372">IF(and($A142-EE$124&gt;=0,$A142-EE$125&lt;0),EE$132,0)</f>
        <v>0</v>
      </c>
      <c r="EF142" s="403">
        <f t="shared" si="372"/>
        <v>0</v>
      </c>
      <c r="EG142" s="403">
        <f t="shared" si="372"/>
        <v>0</v>
      </c>
      <c r="EH142" s="403">
        <f t="shared" si="372"/>
        <v>0</v>
      </c>
      <c r="EI142" s="403">
        <f t="shared" si="372"/>
        <v>0</v>
      </c>
      <c r="EJ142" s="403">
        <f t="shared" si="372"/>
        <v>0</v>
      </c>
      <c r="EK142" s="403">
        <f t="shared" si="372"/>
        <v>0</v>
      </c>
      <c r="EL142" s="403">
        <f t="shared" si="372"/>
        <v>0</v>
      </c>
      <c r="EM142" s="403">
        <f t="shared" si="372"/>
        <v>0</v>
      </c>
      <c r="EN142" s="403">
        <f t="shared" si="372"/>
        <v>0</v>
      </c>
      <c r="EO142" s="403">
        <f t="shared" si="372"/>
        <v>0</v>
      </c>
      <c r="EP142" s="403">
        <f t="shared" si="372"/>
        <v>0</v>
      </c>
      <c r="EQ142" s="403">
        <f t="shared" si="372"/>
        <v>0</v>
      </c>
      <c r="ER142" s="403">
        <f t="shared" si="372"/>
        <v>0</v>
      </c>
      <c r="ES142" s="403">
        <f t="shared" si="372"/>
        <v>0</v>
      </c>
      <c r="ET142" s="403">
        <f t="shared" si="372"/>
        <v>0</v>
      </c>
      <c r="EU142" s="403">
        <f t="shared" si="372"/>
        <v>0</v>
      </c>
      <c r="EV142" s="403">
        <f t="shared" si="372"/>
        <v>0</v>
      </c>
      <c r="EW142" s="403">
        <f t="shared" si="372"/>
        <v>0</v>
      </c>
      <c r="EX142" s="403">
        <f t="shared" si="372"/>
        <v>0</v>
      </c>
      <c r="EY142" s="403">
        <f t="shared" si="372"/>
        <v>0</v>
      </c>
      <c r="EZ142" s="403">
        <f t="shared" si="372"/>
        <v>0</v>
      </c>
      <c r="FA142" s="403">
        <f t="shared" si="372"/>
        <v>0</v>
      </c>
      <c r="FB142" s="403">
        <f t="shared" si="372"/>
        <v>0</v>
      </c>
      <c r="FC142" s="403">
        <f t="shared" si="372"/>
        <v>0</v>
      </c>
      <c r="FD142" s="403">
        <f t="shared" si="372"/>
        <v>0</v>
      </c>
      <c r="FE142" s="403">
        <f t="shared" si="372"/>
        <v>0</v>
      </c>
      <c r="FF142" s="403">
        <f t="shared" si="372"/>
        <v>0</v>
      </c>
      <c r="FG142" s="403">
        <f t="shared" si="372"/>
        <v>0</v>
      </c>
      <c r="FH142" s="403">
        <f t="shared" si="372"/>
        <v>0</v>
      </c>
      <c r="FI142" s="403">
        <f t="shared" si="372"/>
        <v>0</v>
      </c>
      <c r="FJ142" s="403">
        <f t="shared" si="372"/>
        <v>0</v>
      </c>
      <c r="FK142" s="403">
        <f t="shared" si="372"/>
        <v>0</v>
      </c>
      <c r="FL142" s="403">
        <f t="shared" si="372"/>
        <v>0</v>
      </c>
      <c r="FM142" s="403">
        <f t="shared" si="372"/>
        <v>0</v>
      </c>
      <c r="FN142" s="403">
        <f t="shared" si="372"/>
        <v>0</v>
      </c>
      <c r="FO142" s="403">
        <f t="shared" si="372"/>
        <v>0</v>
      </c>
      <c r="FP142" s="403">
        <f t="shared" si="372"/>
        <v>0</v>
      </c>
      <c r="FQ142" s="403">
        <f t="shared" si="372"/>
        <v>0</v>
      </c>
      <c r="FR142" s="403">
        <f t="shared" si="372"/>
        <v>0</v>
      </c>
      <c r="FS142" s="403">
        <f t="shared" si="372"/>
        <v>0</v>
      </c>
      <c r="FT142" s="403">
        <f t="shared" si="372"/>
        <v>0</v>
      </c>
      <c r="FU142" s="403">
        <f t="shared" si="372"/>
        <v>0</v>
      </c>
      <c r="FV142" s="403">
        <f t="shared" si="372"/>
        <v>0</v>
      </c>
      <c r="FW142" s="403">
        <f t="shared" si="372"/>
        <v>0</v>
      </c>
      <c r="FX142" s="403">
        <f t="shared" si="372"/>
        <v>0</v>
      </c>
      <c r="FY142" s="403">
        <f t="shared" si="372"/>
        <v>0</v>
      </c>
      <c r="FZ142" s="403">
        <f t="shared" si="372"/>
        <v>0</v>
      </c>
      <c r="GA142" s="403">
        <f t="shared" si="372"/>
        <v>0</v>
      </c>
      <c r="GB142" s="403">
        <f t="shared" si="372"/>
        <v>0</v>
      </c>
      <c r="GC142" s="403">
        <f t="shared" si="372"/>
        <v>0</v>
      </c>
      <c r="GD142" s="403">
        <f t="shared" si="372"/>
        <v>0</v>
      </c>
      <c r="GE142" s="403">
        <f t="shared" si="372"/>
        <v>0</v>
      </c>
      <c r="GF142" s="403">
        <f t="shared" si="372"/>
        <v>0</v>
      </c>
      <c r="GG142" s="403">
        <f t="shared" si="372"/>
        <v>0</v>
      </c>
      <c r="GH142" s="403">
        <f t="shared" si="372"/>
        <v>0</v>
      </c>
      <c r="GI142" s="403">
        <f t="shared" si="372"/>
        <v>0</v>
      </c>
      <c r="GJ142" s="403">
        <f t="shared" si="372"/>
        <v>0</v>
      </c>
      <c r="GK142" s="403">
        <f t="shared" si="372"/>
        <v>0</v>
      </c>
      <c r="GL142" s="403">
        <f t="shared" si="372"/>
        <v>0</v>
      </c>
      <c r="GM142" s="403">
        <f t="shared" si="372"/>
        <v>0</v>
      </c>
      <c r="GN142" s="403">
        <f t="shared" si="372"/>
        <v>0</v>
      </c>
      <c r="GO142" s="403">
        <f t="shared" si="372"/>
        <v>0</v>
      </c>
      <c r="GP142" s="403">
        <f t="shared" si="372"/>
        <v>0</v>
      </c>
      <c r="GQ142" s="403"/>
      <c r="GR142" s="403">
        <f t="shared" ref="GR142:JC142" si="373">IF(and($A142-GR$124&gt;=0,$A142-GR$125&lt;0),GR$132,0)</f>
        <v>0</v>
      </c>
      <c r="GS142" s="403">
        <f t="shared" si="373"/>
        <v>0</v>
      </c>
      <c r="GT142" s="403">
        <f t="shared" si="373"/>
        <v>0</v>
      </c>
      <c r="GU142" s="403">
        <f t="shared" si="373"/>
        <v>0</v>
      </c>
      <c r="GV142" s="403">
        <f t="shared" si="373"/>
        <v>0</v>
      </c>
      <c r="GW142" s="403">
        <f t="shared" si="373"/>
        <v>0</v>
      </c>
      <c r="GX142" s="403">
        <f t="shared" si="373"/>
        <v>0</v>
      </c>
      <c r="GY142" s="403">
        <f t="shared" si="373"/>
        <v>0</v>
      </c>
      <c r="GZ142" s="403">
        <f t="shared" si="373"/>
        <v>0</v>
      </c>
      <c r="HA142" s="403">
        <f t="shared" si="373"/>
        <v>0</v>
      </c>
      <c r="HB142" s="403">
        <f t="shared" si="373"/>
        <v>0</v>
      </c>
      <c r="HC142" s="403">
        <f t="shared" si="373"/>
        <v>0</v>
      </c>
      <c r="HD142" s="403">
        <f t="shared" si="373"/>
        <v>0</v>
      </c>
      <c r="HE142" s="403">
        <f t="shared" si="373"/>
        <v>0</v>
      </c>
      <c r="HF142" s="403">
        <f t="shared" si="373"/>
        <v>0</v>
      </c>
      <c r="HG142" s="403">
        <f t="shared" si="373"/>
        <v>0</v>
      </c>
      <c r="HH142" s="403">
        <f t="shared" si="373"/>
        <v>0</v>
      </c>
      <c r="HI142" s="403">
        <f t="shared" si="373"/>
        <v>0</v>
      </c>
      <c r="HJ142" s="403">
        <f t="shared" si="373"/>
        <v>0</v>
      </c>
      <c r="HK142" s="403">
        <f t="shared" si="373"/>
        <v>0</v>
      </c>
      <c r="HL142" s="403">
        <f t="shared" si="373"/>
        <v>0</v>
      </c>
      <c r="HM142" s="403">
        <f t="shared" si="373"/>
        <v>0</v>
      </c>
      <c r="HN142" s="403">
        <f t="shared" si="373"/>
        <v>0</v>
      </c>
      <c r="HO142" s="403">
        <f t="shared" si="373"/>
        <v>0</v>
      </c>
      <c r="HP142" s="403">
        <f t="shared" si="373"/>
        <v>0</v>
      </c>
      <c r="HQ142" s="403">
        <f t="shared" si="373"/>
        <v>0</v>
      </c>
      <c r="HR142" s="403">
        <f t="shared" si="373"/>
        <v>0</v>
      </c>
      <c r="HS142" s="403">
        <f t="shared" si="373"/>
        <v>0</v>
      </c>
      <c r="HT142" s="403">
        <f t="shared" si="373"/>
        <v>0</v>
      </c>
      <c r="HU142" s="403">
        <f t="shared" si="373"/>
        <v>0</v>
      </c>
      <c r="HV142" s="403">
        <f t="shared" si="373"/>
        <v>0</v>
      </c>
      <c r="HW142" s="403">
        <f t="shared" si="373"/>
        <v>0</v>
      </c>
      <c r="HX142" s="403">
        <f t="shared" si="373"/>
        <v>0</v>
      </c>
      <c r="HY142" s="403">
        <f t="shared" si="373"/>
        <v>0</v>
      </c>
      <c r="HZ142" s="403">
        <f t="shared" si="373"/>
        <v>0</v>
      </c>
      <c r="IA142" s="403">
        <f t="shared" si="373"/>
        <v>0</v>
      </c>
      <c r="IB142" s="403">
        <f t="shared" si="373"/>
        <v>0</v>
      </c>
      <c r="IC142" s="403">
        <f t="shared" si="373"/>
        <v>0</v>
      </c>
      <c r="ID142" s="403">
        <f t="shared" si="373"/>
        <v>0</v>
      </c>
      <c r="IE142" s="403">
        <f t="shared" si="373"/>
        <v>0</v>
      </c>
      <c r="IF142" s="403">
        <f t="shared" si="373"/>
        <v>0</v>
      </c>
      <c r="IG142" s="403">
        <f t="shared" si="373"/>
        <v>0</v>
      </c>
      <c r="IH142" s="403">
        <f t="shared" si="373"/>
        <v>0</v>
      </c>
      <c r="II142" s="403">
        <f t="shared" si="373"/>
        <v>0</v>
      </c>
      <c r="IJ142" s="403">
        <f t="shared" si="373"/>
        <v>0</v>
      </c>
      <c r="IK142" s="403">
        <f t="shared" si="373"/>
        <v>0</v>
      </c>
      <c r="IL142" s="403">
        <f t="shared" si="373"/>
        <v>0</v>
      </c>
      <c r="IM142" s="403">
        <f t="shared" si="373"/>
        <v>0</v>
      </c>
      <c r="IN142" s="403">
        <f t="shared" si="373"/>
        <v>0</v>
      </c>
      <c r="IO142" s="403">
        <f t="shared" si="373"/>
        <v>0</v>
      </c>
      <c r="IP142" s="403">
        <f t="shared" si="373"/>
        <v>0</v>
      </c>
      <c r="IQ142" s="403">
        <f t="shared" si="373"/>
        <v>0</v>
      </c>
      <c r="IR142" s="403">
        <f t="shared" si="373"/>
        <v>0</v>
      </c>
      <c r="IS142" s="403">
        <f t="shared" si="373"/>
        <v>0</v>
      </c>
      <c r="IT142" s="403">
        <f t="shared" si="373"/>
        <v>0</v>
      </c>
      <c r="IU142" s="403">
        <f t="shared" si="373"/>
        <v>0</v>
      </c>
      <c r="IV142" s="403">
        <f t="shared" si="373"/>
        <v>0</v>
      </c>
      <c r="IW142" s="403">
        <f t="shared" si="373"/>
        <v>0</v>
      </c>
      <c r="IX142" s="403">
        <f t="shared" si="373"/>
        <v>0</v>
      </c>
      <c r="IY142" s="403">
        <f t="shared" si="373"/>
        <v>0</v>
      </c>
      <c r="IZ142" s="403">
        <f t="shared" si="373"/>
        <v>0</v>
      </c>
      <c r="JA142" s="403">
        <f t="shared" si="373"/>
        <v>0</v>
      </c>
      <c r="JB142" s="403">
        <f t="shared" si="373"/>
        <v>0</v>
      </c>
      <c r="JC142" s="403">
        <f t="shared" si="373"/>
        <v>0</v>
      </c>
      <c r="JD142" s="403"/>
      <c r="JE142" s="403">
        <f t="shared" ref="JE142:LP142" si="374">IF(and($A142-JE$124&gt;=0,$A142-JE$125&lt;0),JE$132,0)</f>
        <v>0</v>
      </c>
      <c r="JF142" s="403">
        <f t="shared" si="374"/>
        <v>0</v>
      </c>
      <c r="JG142" s="403">
        <f t="shared" si="374"/>
        <v>0</v>
      </c>
      <c r="JH142" s="403">
        <f t="shared" si="374"/>
        <v>0</v>
      </c>
      <c r="JI142" s="403">
        <f t="shared" si="374"/>
        <v>0</v>
      </c>
      <c r="JJ142" s="403">
        <f t="shared" si="374"/>
        <v>0</v>
      </c>
      <c r="JK142" s="403">
        <f t="shared" si="374"/>
        <v>0</v>
      </c>
      <c r="JL142" s="403">
        <f t="shared" si="374"/>
        <v>0</v>
      </c>
      <c r="JM142" s="403">
        <f t="shared" si="374"/>
        <v>0</v>
      </c>
      <c r="JN142" s="403">
        <f t="shared" si="374"/>
        <v>0</v>
      </c>
      <c r="JO142" s="403">
        <f t="shared" si="374"/>
        <v>0</v>
      </c>
      <c r="JP142" s="403">
        <f t="shared" si="374"/>
        <v>0</v>
      </c>
      <c r="JQ142" s="403">
        <f t="shared" si="374"/>
        <v>0</v>
      </c>
      <c r="JR142" s="403">
        <f t="shared" si="374"/>
        <v>0</v>
      </c>
      <c r="JS142" s="403">
        <f t="shared" si="374"/>
        <v>0</v>
      </c>
      <c r="JT142" s="403">
        <f t="shared" si="374"/>
        <v>0</v>
      </c>
      <c r="JU142" s="403">
        <f t="shared" si="374"/>
        <v>0</v>
      </c>
      <c r="JV142" s="403">
        <f t="shared" si="374"/>
        <v>0</v>
      </c>
      <c r="JW142" s="403">
        <f t="shared" si="374"/>
        <v>0</v>
      </c>
      <c r="JX142" s="403">
        <f t="shared" si="374"/>
        <v>0</v>
      </c>
      <c r="JY142" s="403">
        <f t="shared" si="374"/>
        <v>0</v>
      </c>
      <c r="JZ142" s="403">
        <f t="shared" si="374"/>
        <v>0</v>
      </c>
      <c r="KA142" s="403">
        <f t="shared" si="374"/>
        <v>0</v>
      </c>
      <c r="KB142" s="403">
        <f t="shared" si="374"/>
        <v>0</v>
      </c>
      <c r="KC142" s="403">
        <f t="shared" si="374"/>
        <v>0</v>
      </c>
      <c r="KD142" s="403">
        <f t="shared" si="374"/>
        <v>0</v>
      </c>
      <c r="KE142" s="403">
        <f t="shared" si="374"/>
        <v>0</v>
      </c>
      <c r="KF142" s="403">
        <f t="shared" si="374"/>
        <v>0</v>
      </c>
      <c r="KG142" s="403">
        <f t="shared" si="374"/>
        <v>0</v>
      </c>
      <c r="KH142" s="403">
        <f t="shared" si="374"/>
        <v>0</v>
      </c>
      <c r="KI142" s="403">
        <f t="shared" si="374"/>
        <v>0</v>
      </c>
      <c r="KJ142" s="403">
        <f t="shared" si="374"/>
        <v>0</v>
      </c>
      <c r="KK142" s="403">
        <f t="shared" si="374"/>
        <v>0</v>
      </c>
      <c r="KL142" s="403">
        <f t="shared" si="374"/>
        <v>0</v>
      </c>
      <c r="KM142" s="403">
        <f t="shared" si="374"/>
        <v>0</v>
      </c>
      <c r="KN142" s="403">
        <f t="shared" si="374"/>
        <v>0</v>
      </c>
      <c r="KO142" s="403">
        <f t="shared" si="374"/>
        <v>0</v>
      </c>
      <c r="KP142" s="403">
        <f t="shared" si="374"/>
        <v>0</v>
      </c>
      <c r="KQ142" s="403">
        <f t="shared" si="374"/>
        <v>0</v>
      </c>
      <c r="KR142" s="403">
        <f t="shared" si="374"/>
        <v>0</v>
      </c>
      <c r="KS142" s="403">
        <f t="shared" si="374"/>
        <v>0</v>
      </c>
      <c r="KT142" s="403">
        <f t="shared" si="374"/>
        <v>0</v>
      </c>
      <c r="KU142" s="403">
        <f t="shared" si="374"/>
        <v>0</v>
      </c>
      <c r="KV142" s="403">
        <f t="shared" si="374"/>
        <v>0</v>
      </c>
      <c r="KW142" s="403">
        <f t="shared" si="374"/>
        <v>0</v>
      </c>
      <c r="KX142" s="403">
        <f t="shared" si="374"/>
        <v>0</v>
      </c>
      <c r="KY142" s="403">
        <f t="shared" si="374"/>
        <v>0</v>
      </c>
      <c r="KZ142" s="403">
        <f t="shared" si="374"/>
        <v>0</v>
      </c>
      <c r="LA142" s="403">
        <f t="shared" si="374"/>
        <v>0</v>
      </c>
      <c r="LB142" s="403">
        <f t="shared" si="374"/>
        <v>0</v>
      </c>
      <c r="LC142" s="403">
        <f t="shared" si="374"/>
        <v>0</v>
      </c>
      <c r="LD142" s="403">
        <f t="shared" si="374"/>
        <v>0</v>
      </c>
      <c r="LE142" s="403">
        <f t="shared" si="374"/>
        <v>0</v>
      </c>
      <c r="LF142" s="403">
        <f t="shared" si="374"/>
        <v>0</v>
      </c>
      <c r="LG142" s="403">
        <f t="shared" si="374"/>
        <v>0</v>
      </c>
      <c r="LH142" s="403">
        <f t="shared" si="374"/>
        <v>0</v>
      </c>
      <c r="LI142" s="403">
        <f t="shared" si="374"/>
        <v>0</v>
      </c>
      <c r="LJ142" s="403">
        <f t="shared" si="374"/>
        <v>0</v>
      </c>
      <c r="LK142" s="403">
        <f t="shared" si="374"/>
        <v>0</v>
      </c>
      <c r="LL142" s="403">
        <f t="shared" si="374"/>
        <v>0</v>
      </c>
      <c r="LM142" s="403">
        <f t="shared" si="374"/>
        <v>0</v>
      </c>
      <c r="LN142" s="403">
        <f t="shared" si="374"/>
        <v>0</v>
      </c>
      <c r="LO142" s="403">
        <f t="shared" si="374"/>
        <v>0</v>
      </c>
      <c r="LP142" s="403">
        <f t="shared" si="374"/>
        <v>0</v>
      </c>
    </row>
    <row r="143">
      <c r="A143" s="331" t="str">
        <f t="shared" si="327"/>
        <v>12-2024</v>
      </c>
      <c r="B143" s="346">
        <f t="shared" si="333"/>
        <v>8296386.947</v>
      </c>
      <c r="C143" s="346">
        <f t="shared" si="334"/>
        <v>1.017916414</v>
      </c>
      <c r="D143" s="346"/>
      <c r="E143" s="403">
        <f t="shared" ref="E143:BP143" si="375">IF(and($A143-E$124&gt;=0,$A143-E$125&lt;0),E$132,0)</f>
        <v>0</v>
      </c>
      <c r="F143" s="403">
        <f t="shared" si="375"/>
        <v>0</v>
      </c>
      <c r="G143" s="403">
        <f t="shared" si="375"/>
        <v>0</v>
      </c>
      <c r="H143" s="403">
        <f t="shared" si="375"/>
        <v>0</v>
      </c>
      <c r="I143" s="403">
        <f t="shared" si="375"/>
        <v>0</v>
      </c>
      <c r="J143" s="403">
        <f t="shared" si="375"/>
        <v>0</v>
      </c>
      <c r="K143" s="403">
        <f t="shared" si="375"/>
        <v>0</v>
      </c>
      <c r="L143" s="403">
        <f t="shared" si="375"/>
        <v>0</v>
      </c>
      <c r="M143" s="403">
        <f t="shared" si="375"/>
        <v>0</v>
      </c>
      <c r="N143" s="403">
        <f t="shared" si="375"/>
        <v>0</v>
      </c>
      <c r="O143" s="403">
        <f t="shared" si="375"/>
        <v>0</v>
      </c>
      <c r="P143" s="403">
        <f t="shared" si="375"/>
        <v>0</v>
      </c>
      <c r="Q143" s="403">
        <f t="shared" si="375"/>
        <v>0</v>
      </c>
      <c r="R143" s="403">
        <f t="shared" si="375"/>
        <v>0</v>
      </c>
      <c r="S143" s="403">
        <f t="shared" si="375"/>
        <v>0</v>
      </c>
      <c r="T143" s="403">
        <f t="shared" si="375"/>
        <v>0</v>
      </c>
      <c r="U143" s="403">
        <f t="shared" si="375"/>
        <v>0</v>
      </c>
      <c r="V143" s="403">
        <f t="shared" si="375"/>
        <v>0</v>
      </c>
      <c r="W143" s="403">
        <f t="shared" si="375"/>
        <v>168878.71</v>
      </c>
      <c r="X143" s="403">
        <f t="shared" si="375"/>
        <v>162441.03</v>
      </c>
      <c r="Y143" s="403">
        <f t="shared" si="375"/>
        <v>134043.44</v>
      </c>
      <c r="Z143" s="403">
        <f t="shared" si="375"/>
        <v>835.25</v>
      </c>
      <c r="AA143" s="403">
        <f t="shared" si="375"/>
        <v>175069.23</v>
      </c>
      <c r="AB143" s="403">
        <f t="shared" si="375"/>
        <v>159907.69</v>
      </c>
      <c r="AC143" s="403">
        <f t="shared" si="375"/>
        <v>183879.61</v>
      </c>
      <c r="AD143" s="403">
        <f t="shared" si="375"/>
        <v>184851.11</v>
      </c>
      <c r="AE143" s="403">
        <f t="shared" si="375"/>
        <v>240730.29</v>
      </c>
      <c r="AF143" s="403">
        <f t="shared" si="375"/>
        <v>112998.23</v>
      </c>
      <c r="AG143" s="403">
        <f t="shared" si="375"/>
        <v>126237</v>
      </c>
      <c r="AH143" s="403">
        <f t="shared" si="375"/>
        <v>9142.22</v>
      </c>
      <c r="AI143" s="403">
        <f t="shared" si="375"/>
        <v>186686.77</v>
      </c>
      <c r="AJ143" s="403">
        <f t="shared" si="375"/>
        <v>42000</v>
      </c>
      <c r="AK143" s="403">
        <f t="shared" si="375"/>
        <v>271017.63</v>
      </c>
      <c r="AL143" s="403">
        <f t="shared" si="375"/>
        <v>5000</v>
      </c>
      <c r="AM143" s="403">
        <f t="shared" si="375"/>
        <v>127756.57</v>
      </c>
      <c r="AN143" s="403">
        <f t="shared" si="375"/>
        <v>237115.24</v>
      </c>
      <c r="AO143" s="403">
        <f t="shared" si="375"/>
        <v>158167.25</v>
      </c>
      <c r="AP143" s="403">
        <f t="shared" si="375"/>
        <v>103015</v>
      </c>
      <c r="AQ143" s="403">
        <f t="shared" si="375"/>
        <v>155500</v>
      </c>
      <c r="AR143" s="403">
        <f t="shared" si="375"/>
        <v>167620.78</v>
      </c>
      <c r="AS143" s="403">
        <f t="shared" si="375"/>
        <v>191134.2</v>
      </c>
      <c r="AT143" s="403">
        <f t="shared" si="375"/>
        <v>283068.43</v>
      </c>
      <c r="AU143" s="403">
        <f t="shared" si="375"/>
        <v>114804.31</v>
      </c>
      <c r="AV143" s="403">
        <f t="shared" si="375"/>
        <v>109785.34</v>
      </c>
      <c r="AW143" s="403">
        <f t="shared" si="375"/>
        <v>48000</v>
      </c>
      <c r="AX143" s="403">
        <f t="shared" si="375"/>
        <v>164702</v>
      </c>
      <c r="AY143" s="403">
        <f t="shared" si="375"/>
        <v>223255</v>
      </c>
      <c r="AZ143" s="403">
        <f t="shared" si="375"/>
        <v>72000</v>
      </c>
      <c r="BA143" s="403">
        <f t="shared" si="375"/>
        <v>97799.52</v>
      </c>
      <c r="BB143" s="403">
        <f t="shared" si="375"/>
        <v>242596.66</v>
      </c>
      <c r="BC143" s="403">
        <f t="shared" si="375"/>
        <v>108292.85</v>
      </c>
      <c r="BD143" s="403">
        <f t="shared" si="375"/>
        <v>238900</v>
      </c>
      <c r="BE143" s="403">
        <f t="shared" si="375"/>
        <v>101455.9</v>
      </c>
      <c r="BF143" s="403">
        <f t="shared" si="375"/>
        <v>23511.76</v>
      </c>
      <c r="BG143" s="403">
        <f t="shared" si="375"/>
        <v>20008.84</v>
      </c>
      <c r="BH143" s="403">
        <f t="shared" si="375"/>
        <v>77858.98</v>
      </c>
      <c r="BI143" s="403">
        <f t="shared" si="375"/>
        <v>45000</v>
      </c>
      <c r="BJ143" s="403">
        <f t="shared" si="375"/>
        <v>124565</v>
      </c>
      <c r="BK143" s="403">
        <f t="shared" si="375"/>
        <v>25000</v>
      </c>
      <c r="BL143" s="403">
        <f t="shared" si="375"/>
        <v>29885</v>
      </c>
      <c r="BM143" s="403">
        <f t="shared" si="375"/>
        <v>33809.25</v>
      </c>
      <c r="BN143" s="403">
        <f t="shared" si="375"/>
        <v>10969.85</v>
      </c>
      <c r="BO143" s="403">
        <f t="shared" si="375"/>
        <v>77861.76</v>
      </c>
      <c r="BP143" s="403">
        <f t="shared" si="375"/>
        <v>10058</v>
      </c>
      <c r="BQ143" s="403"/>
      <c r="BR143" s="403">
        <f t="shared" ref="BR143:EC143" si="376">IF(and($A143-BR$124&gt;=0,$A143-BR$125&lt;0),BR$132,0)</f>
        <v>121282.0901</v>
      </c>
      <c r="BS143" s="403">
        <f t="shared" si="376"/>
        <v>99463.90988</v>
      </c>
      <c r="BT143" s="403">
        <f t="shared" si="376"/>
        <v>124213.5044</v>
      </c>
      <c r="BU143" s="403">
        <f t="shared" si="376"/>
        <v>131478.1598</v>
      </c>
      <c r="BV143" s="403">
        <f t="shared" si="376"/>
        <v>105725.0307</v>
      </c>
      <c r="BW143" s="403">
        <f t="shared" si="376"/>
        <v>96438.39215</v>
      </c>
      <c r="BX143" s="403">
        <f t="shared" si="376"/>
        <v>125920.5708</v>
      </c>
      <c r="BY143" s="403">
        <f t="shared" si="376"/>
        <v>94007.23892</v>
      </c>
      <c r="BZ143" s="403">
        <f t="shared" si="376"/>
        <v>93499.7296</v>
      </c>
      <c r="CA143" s="403">
        <f t="shared" si="376"/>
        <v>317339.1966</v>
      </c>
      <c r="CB143" s="403">
        <f t="shared" si="376"/>
        <v>195244.094</v>
      </c>
      <c r="CC143" s="403">
        <f t="shared" si="376"/>
        <v>85608.07068</v>
      </c>
      <c r="CD143" s="403">
        <f t="shared" si="376"/>
        <v>94788.93082</v>
      </c>
      <c r="CE143" s="403">
        <f t="shared" si="376"/>
        <v>173684.8197</v>
      </c>
      <c r="CF143" s="403">
        <f t="shared" si="376"/>
        <v>203596.7306</v>
      </c>
      <c r="CG143" s="403">
        <f t="shared" si="376"/>
        <v>205676.5734</v>
      </c>
      <c r="CH143" s="403">
        <f t="shared" si="376"/>
        <v>194386.6281</v>
      </c>
      <c r="CI143" s="403">
        <f t="shared" si="376"/>
        <v>246817.5768</v>
      </c>
      <c r="CJ143" s="403">
        <f t="shared" si="376"/>
        <v>0</v>
      </c>
      <c r="CK143" s="403">
        <f t="shared" si="376"/>
        <v>0</v>
      </c>
      <c r="CL143" s="403">
        <f t="shared" si="376"/>
        <v>0</v>
      </c>
      <c r="CM143" s="403">
        <f t="shared" si="376"/>
        <v>0</v>
      </c>
      <c r="CN143" s="403">
        <f t="shared" si="376"/>
        <v>0</v>
      </c>
      <c r="CO143" s="403">
        <f t="shared" si="376"/>
        <v>0</v>
      </c>
      <c r="CP143" s="403">
        <f t="shared" si="376"/>
        <v>0</v>
      </c>
      <c r="CQ143" s="403">
        <f t="shared" si="376"/>
        <v>0</v>
      </c>
      <c r="CR143" s="403">
        <f t="shared" si="376"/>
        <v>0</v>
      </c>
      <c r="CS143" s="403">
        <f t="shared" si="376"/>
        <v>0</v>
      </c>
      <c r="CT143" s="403">
        <f t="shared" si="376"/>
        <v>0</v>
      </c>
      <c r="CU143" s="403">
        <f t="shared" si="376"/>
        <v>0</v>
      </c>
      <c r="CV143" s="403">
        <f t="shared" si="376"/>
        <v>0</v>
      </c>
      <c r="CW143" s="403">
        <f t="shared" si="376"/>
        <v>0</v>
      </c>
      <c r="CX143" s="403">
        <f t="shared" si="376"/>
        <v>0</v>
      </c>
      <c r="CY143" s="403">
        <f t="shared" si="376"/>
        <v>0</v>
      </c>
      <c r="CZ143" s="403">
        <f t="shared" si="376"/>
        <v>0</v>
      </c>
      <c r="DA143" s="403">
        <f t="shared" si="376"/>
        <v>0</v>
      </c>
      <c r="DB143" s="403">
        <f t="shared" si="376"/>
        <v>0</v>
      </c>
      <c r="DC143" s="403">
        <f t="shared" si="376"/>
        <v>0</v>
      </c>
      <c r="DD143" s="403">
        <f t="shared" si="376"/>
        <v>0</v>
      </c>
      <c r="DE143" s="403">
        <f t="shared" si="376"/>
        <v>0</v>
      </c>
      <c r="DF143" s="403">
        <f t="shared" si="376"/>
        <v>0</v>
      </c>
      <c r="DG143" s="403">
        <f t="shared" si="376"/>
        <v>0</v>
      </c>
      <c r="DH143" s="403">
        <f t="shared" si="376"/>
        <v>0</v>
      </c>
      <c r="DI143" s="403">
        <f t="shared" si="376"/>
        <v>0</v>
      </c>
      <c r="DJ143" s="403">
        <f t="shared" si="376"/>
        <v>0</v>
      </c>
      <c r="DK143" s="403">
        <f t="shared" si="376"/>
        <v>0</v>
      </c>
      <c r="DL143" s="403">
        <f t="shared" si="376"/>
        <v>0</v>
      </c>
      <c r="DM143" s="403">
        <f t="shared" si="376"/>
        <v>0</v>
      </c>
      <c r="DN143" s="403">
        <f t="shared" si="376"/>
        <v>0</v>
      </c>
      <c r="DO143" s="403">
        <f t="shared" si="376"/>
        <v>0</v>
      </c>
      <c r="DP143" s="403">
        <f t="shared" si="376"/>
        <v>0</v>
      </c>
      <c r="DQ143" s="403">
        <f t="shared" si="376"/>
        <v>0</v>
      </c>
      <c r="DR143" s="403">
        <f t="shared" si="376"/>
        <v>0</v>
      </c>
      <c r="DS143" s="403">
        <f t="shared" si="376"/>
        <v>0</v>
      </c>
      <c r="DT143" s="403">
        <f t="shared" si="376"/>
        <v>0</v>
      </c>
      <c r="DU143" s="403">
        <f t="shared" si="376"/>
        <v>0</v>
      </c>
      <c r="DV143" s="403">
        <f t="shared" si="376"/>
        <v>0</v>
      </c>
      <c r="DW143" s="403">
        <f t="shared" si="376"/>
        <v>0</v>
      </c>
      <c r="DX143" s="403">
        <f t="shared" si="376"/>
        <v>0</v>
      </c>
      <c r="DY143" s="403">
        <f t="shared" si="376"/>
        <v>0</v>
      </c>
      <c r="DZ143" s="403">
        <f t="shared" si="376"/>
        <v>0</v>
      </c>
      <c r="EA143" s="403">
        <f t="shared" si="376"/>
        <v>0</v>
      </c>
      <c r="EB143" s="403">
        <f t="shared" si="376"/>
        <v>0</v>
      </c>
      <c r="EC143" s="403">
        <f t="shared" si="376"/>
        <v>0</v>
      </c>
      <c r="ED143" s="403"/>
      <c r="EE143" s="403">
        <f t="shared" ref="EE143:GP143" si="377">IF(and($A143-EE$124&gt;=0,$A143-EE$125&lt;0),EE$132,0)</f>
        <v>0</v>
      </c>
      <c r="EF143" s="403">
        <f t="shared" si="377"/>
        <v>0</v>
      </c>
      <c r="EG143" s="403">
        <f t="shared" si="377"/>
        <v>0</v>
      </c>
      <c r="EH143" s="403">
        <f t="shared" si="377"/>
        <v>0</v>
      </c>
      <c r="EI143" s="403">
        <f t="shared" si="377"/>
        <v>0</v>
      </c>
      <c r="EJ143" s="403">
        <f t="shared" si="377"/>
        <v>0</v>
      </c>
      <c r="EK143" s="403">
        <f t="shared" si="377"/>
        <v>0</v>
      </c>
      <c r="EL143" s="403">
        <f t="shared" si="377"/>
        <v>0</v>
      </c>
      <c r="EM143" s="403">
        <f t="shared" si="377"/>
        <v>0</v>
      </c>
      <c r="EN143" s="403">
        <f t="shared" si="377"/>
        <v>0</v>
      </c>
      <c r="EO143" s="403">
        <f t="shared" si="377"/>
        <v>0</v>
      </c>
      <c r="EP143" s="403">
        <f t="shared" si="377"/>
        <v>0</v>
      </c>
      <c r="EQ143" s="403">
        <f t="shared" si="377"/>
        <v>0</v>
      </c>
      <c r="ER143" s="403">
        <f t="shared" si="377"/>
        <v>0</v>
      </c>
      <c r="ES143" s="403">
        <f t="shared" si="377"/>
        <v>0</v>
      </c>
      <c r="ET143" s="403">
        <f t="shared" si="377"/>
        <v>0</v>
      </c>
      <c r="EU143" s="403">
        <f t="shared" si="377"/>
        <v>0</v>
      </c>
      <c r="EV143" s="403">
        <f t="shared" si="377"/>
        <v>0</v>
      </c>
      <c r="EW143" s="403">
        <f t="shared" si="377"/>
        <v>0</v>
      </c>
      <c r="EX143" s="403">
        <f t="shared" si="377"/>
        <v>0</v>
      </c>
      <c r="EY143" s="403">
        <f t="shared" si="377"/>
        <v>0</v>
      </c>
      <c r="EZ143" s="403">
        <f t="shared" si="377"/>
        <v>0</v>
      </c>
      <c r="FA143" s="403">
        <f t="shared" si="377"/>
        <v>0</v>
      </c>
      <c r="FB143" s="403">
        <f t="shared" si="377"/>
        <v>0</v>
      </c>
      <c r="FC143" s="403">
        <f t="shared" si="377"/>
        <v>0</v>
      </c>
      <c r="FD143" s="403">
        <f t="shared" si="377"/>
        <v>0</v>
      </c>
      <c r="FE143" s="403">
        <f t="shared" si="377"/>
        <v>0</v>
      </c>
      <c r="FF143" s="403">
        <f t="shared" si="377"/>
        <v>0</v>
      </c>
      <c r="FG143" s="403">
        <f t="shared" si="377"/>
        <v>0</v>
      </c>
      <c r="FH143" s="403">
        <f t="shared" si="377"/>
        <v>0</v>
      </c>
      <c r="FI143" s="403">
        <f t="shared" si="377"/>
        <v>0</v>
      </c>
      <c r="FJ143" s="403">
        <f t="shared" si="377"/>
        <v>0</v>
      </c>
      <c r="FK143" s="403">
        <f t="shared" si="377"/>
        <v>0</v>
      </c>
      <c r="FL143" s="403">
        <f t="shared" si="377"/>
        <v>0</v>
      </c>
      <c r="FM143" s="403">
        <f t="shared" si="377"/>
        <v>0</v>
      </c>
      <c r="FN143" s="403">
        <f t="shared" si="377"/>
        <v>0</v>
      </c>
      <c r="FO143" s="403">
        <f t="shared" si="377"/>
        <v>0</v>
      </c>
      <c r="FP143" s="403">
        <f t="shared" si="377"/>
        <v>0</v>
      </c>
      <c r="FQ143" s="403">
        <f t="shared" si="377"/>
        <v>0</v>
      </c>
      <c r="FR143" s="403">
        <f t="shared" si="377"/>
        <v>0</v>
      </c>
      <c r="FS143" s="403">
        <f t="shared" si="377"/>
        <v>0</v>
      </c>
      <c r="FT143" s="403">
        <f t="shared" si="377"/>
        <v>0</v>
      </c>
      <c r="FU143" s="403">
        <f t="shared" si="377"/>
        <v>0</v>
      </c>
      <c r="FV143" s="403">
        <f t="shared" si="377"/>
        <v>0</v>
      </c>
      <c r="FW143" s="403">
        <f t="shared" si="377"/>
        <v>0</v>
      </c>
      <c r="FX143" s="403">
        <f t="shared" si="377"/>
        <v>0</v>
      </c>
      <c r="FY143" s="403">
        <f t="shared" si="377"/>
        <v>0</v>
      </c>
      <c r="FZ143" s="403">
        <f t="shared" si="377"/>
        <v>0</v>
      </c>
      <c r="GA143" s="403">
        <f t="shared" si="377"/>
        <v>0</v>
      </c>
      <c r="GB143" s="403">
        <f t="shared" si="377"/>
        <v>0</v>
      </c>
      <c r="GC143" s="403">
        <f t="shared" si="377"/>
        <v>0</v>
      </c>
      <c r="GD143" s="403">
        <f t="shared" si="377"/>
        <v>0</v>
      </c>
      <c r="GE143" s="403">
        <f t="shared" si="377"/>
        <v>0</v>
      </c>
      <c r="GF143" s="403">
        <f t="shared" si="377"/>
        <v>0</v>
      </c>
      <c r="GG143" s="403">
        <f t="shared" si="377"/>
        <v>0</v>
      </c>
      <c r="GH143" s="403">
        <f t="shared" si="377"/>
        <v>0</v>
      </c>
      <c r="GI143" s="403">
        <f t="shared" si="377"/>
        <v>0</v>
      </c>
      <c r="GJ143" s="403">
        <f t="shared" si="377"/>
        <v>0</v>
      </c>
      <c r="GK143" s="403">
        <f t="shared" si="377"/>
        <v>0</v>
      </c>
      <c r="GL143" s="403">
        <f t="shared" si="377"/>
        <v>0</v>
      </c>
      <c r="GM143" s="403">
        <f t="shared" si="377"/>
        <v>0</v>
      </c>
      <c r="GN143" s="403">
        <f t="shared" si="377"/>
        <v>0</v>
      </c>
      <c r="GO143" s="403">
        <f t="shared" si="377"/>
        <v>0</v>
      </c>
      <c r="GP143" s="403">
        <f t="shared" si="377"/>
        <v>0</v>
      </c>
      <c r="GQ143" s="403"/>
      <c r="GR143" s="403">
        <f t="shared" ref="GR143:JC143" si="378">IF(and($A143-GR$124&gt;=0,$A143-GR$125&lt;0),GR$132,0)</f>
        <v>0</v>
      </c>
      <c r="GS143" s="403">
        <f t="shared" si="378"/>
        <v>0</v>
      </c>
      <c r="GT143" s="403">
        <f t="shared" si="378"/>
        <v>0</v>
      </c>
      <c r="GU143" s="403">
        <f t="shared" si="378"/>
        <v>0</v>
      </c>
      <c r="GV143" s="403">
        <f t="shared" si="378"/>
        <v>0</v>
      </c>
      <c r="GW143" s="403">
        <f t="shared" si="378"/>
        <v>0</v>
      </c>
      <c r="GX143" s="403">
        <f t="shared" si="378"/>
        <v>0</v>
      </c>
      <c r="GY143" s="403">
        <f t="shared" si="378"/>
        <v>0</v>
      </c>
      <c r="GZ143" s="403">
        <f t="shared" si="378"/>
        <v>0</v>
      </c>
      <c r="HA143" s="403">
        <f t="shared" si="378"/>
        <v>0</v>
      </c>
      <c r="HB143" s="403">
        <f t="shared" si="378"/>
        <v>0</v>
      </c>
      <c r="HC143" s="403">
        <f t="shared" si="378"/>
        <v>0</v>
      </c>
      <c r="HD143" s="403">
        <f t="shared" si="378"/>
        <v>0</v>
      </c>
      <c r="HE143" s="403">
        <f t="shared" si="378"/>
        <v>0</v>
      </c>
      <c r="HF143" s="403">
        <f t="shared" si="378"/>
        <v>0</v>
      </c>
      <c r="HG143" s="403">
        <f t="shared" si="378"/>
        <v>0</v>
      </c>
      <c r="HH143" s="403">
        <f t="shared" si="378"/>
        <v>0</v>
      </c>
      <c r="HI143" s="403">
        <f t="shared" si="378"/>
        <v>0</v>
      </c>
      <c r="HJ143" s="403">
        <f t="shared" si="378"/>
        <v>0</v>
      </c>
      <c r="HK143" s="403">
        <f t="shared" si="378"/>
        <v>0</v>
      </c>
      <c r="HL143" s="403">
        <f t="shared" si="378"/>
        <v>0</v>
      </c>
      <c r="HM143" s="403">
        <f t="shared" si="378"/>
        <v>0</v>
      </c>
      <c r="HN143" s="403">
        <f t="shared" si="378"/>
        <v>0</v>
      </c>
      <c r="HO143" s="403">
        <f t="shared" si="378"/>
        <v>0</v>
      </c>
      <c r="HP143" s="403">
        <f t="shared" si="378"/>
        <v>0</v>
      </c>
      <c r="HQ143" s="403">
        <f t="shared" si="378"/>
        <v>0</v>
      </c>
      <c r="HR143" s="403">
        <f t="shared" si="378"/>
        <v>0</v>
      </c>
      <c r="HS143" s="403">
        <f t="shared" si="378"/>
        <v>0</v>
      </c>
      <c r="HT143" s="403">
        <f t="shared" si="378"/>
        <v>0</v>
      </c>
      <c r="HU143" s="403">
        <f t="shared" si="378"/>
        <v>0</v>
      </c>
      <c r="HV143" s="403">
        <f t="shared" si="378"/>
        <v>0</v>
      </c>
      <c r="HW143" s="403">
        <f t="shared" si="378"/>
        <v>0</v>
      </c>
      <c r="HX143" s="403">
        <f t="shared" si="378"/>
        <v>0</v>
      </c>
      <c r="HY143" s="403">
        <f t="shared" si="378"/>
        <v>0</v>
      </c>
      <c r="HZ143" s="403">
        <f t="shared" si="378"/>
        <v>0</v>
      </c>
      <c r="IA143" s="403">
        <f t="shared" si="378"/>
        <v>0</v>
      </c>
      <c r="IB143" s="403">
        <f t="shared" si="378"/>
        <v>0</v>
      </c>
      <c r="IC143" s="403">
        <f t="shared" si="378"/>
        <v>0</v>
      </c>
      <c r="ID143" s="403">
        <f t="shared" si="378"/>
        <v>0</v>
      </c>
      <c r="IE143" s="403">
        <f t="shared" si="378"/>
        <v>0</v>
      </c>
      <c r="IF143" s="403">
        <f t="shared" si="378"/>
        <v>0</v>
      </c>
      <c r="IG143" s="403">
        <f t="shared" si="378"/>
        <v>0</v>
      </c>
      <c r="IH143" s="403">
        <f t="shared" si="378"/>
        <v>0</v>
      </c>
      <c r="II143" s="403">
        <f t="shared" si="378"/>
        <v>0</v>
      </c>
      <c r="IJ143" s="403">
        <f t="shared" si="378"/>
        <v>0</v>
      </c>
      <c r="IK143" s="403">
        <f t="shared" si="378"/>
        <v>0</v>
      </c>
      <c r="IL143" s="403">
        <f t="shared" si="378"/>
        <v>0</v>
      </c>
      <c r="IM143" s="403">
        <f t="shared" si="378"/>
        <v>0</v>
      </c>
      <c r="IN143" s="403">
        <f t="shared" si="378"/>
        <v>0</v>
      </c>
      <c r="IO143" s="403">
        <f t="shared" si="378"/>
        <v>0</v>
      </c>
      <c r="IP143" s="403">
        <f t="shared" si="378"/>
        <v>0</v>
      </c>
      <c r="IQ143" s="403">
        <f t="shared" si="378"/>
        <v>0</v>
      </c>
      <c r="IR143" s="403">
        <f t="shared" si="378"/>
        <v>0</v>
      </c>
      <c r="IS143" s="403">
        <f t="shared" si="378"/>
        <v>0</v>
      </c>
      <c r="IT143" s="403">
        <f t="shared" si="378"/>
        <v>0</v>
      </c>
      <c r="IU143" s="403">
        <f t="shared" si="378"/>
        <v>0</v>
      </c>
      <c r="IV143" s="403">
        <f t="shared" si="378"/>
        <v>0</v>
      </c>
      <c r="IW143" s="403">
        <f t="shared" si="378"/>
        <v>0</v>
      </c>
      <c r="IX143" s="403">
        <f t="shared" si="378"/>
        <v>0</v>
      </c>
      <c r="IY143" s="403">
        <f t="shared" si="378"/>
        <v>0</v>
      </c>
      <c r="IZ143" s="403">
        <f t="shared" si="378"/>
        <v>0</v>
      </c>
      <c r="JA143" s="403">
        <f t="shared" si="378"/>
        <v>0</v>
      </c>
      <c r="JB143" s="403">
        <f t="shared" si="378"/>
        <v>0</v>
      </c>
      <c r="JC143" s="403">
        <f t="shared" si="378"/>
        <v>0</v>
      </c>
      <c r="JD143" s="403"/>
      <c r="JE143" s="403">
        <f t="shared" ref="JE143:LP143" si="379">IF(and($A143-JE$124&gt;=0,$A143-JE$125&lt;0),JE$132,0)</f>
        <v>0</v>
      </c>
      <c r="JF143" s="403">
        <f t="shared" si="379"/>
        <v>0</v>
      </c>
      <c r="JG143" s="403">
        <f t="shared" si="379"/>
        <v>0</v>
      </c>
      <c r="JH143" s="403">
        <f t="shared" si="379"/>
        <v>0</v>
      </c>
      <c r="JI143" s="403">
        <f t="shared" si="379"/>
        <v>0</v>
      </c>
      <c r="JJ143" s="403">
        <f t="shared" si="379"/>
        <v>0</v>
      </c>
      <c r="JK143" s="403">
        <f t="shared" si="379"/>
        <v>0</v>
      </c>
      <c r="JL143" s="403">
        <f t="shared" si="379"/>
        <v>0</v>
      </c>
      <c r="JM143" s="403">
        <f t="shared" si="379"/>
        <v>0</v>
      </c>
      <c r="JN143" s="403">
        <f t="shared" si="379"/>
        <v>0</v>
      </c>
      <c r="JO143" s="403">
        <f t="shared" si="379"/>
        <v>0</v>
      </c>
      <c r="JP143" s="403">
        <f t="shared" si="379"/>
        <v>0</v>
      </c>
      <c r="JQ143" s="403">
        <f t="shared" si="379"/>
        <v>0</v>
      </c>
      <c r="JR143" s="403">
        <f t="shared" si="379"/>
        <v>0</v>
      </c>
      <c r="JS143" s="403">
        <f t="shared" si="379"/>
        <v>0</v>
      </c>
      <c r="JT143" s="403">
        <f t="shared" si="379"/>
        <v>0</v>
      </c>
      <c r="JU143" s="403">
        <f t="shared" si="379"/>
        <v>0</v>
      </c>
      <c r="JV143" s="403">
        <f t="shared" si="379"/>
        <v>0</v>
      </c>
      <c r="JW143" s="403">
        <f t="shared" si="379"/>
        <v>0</v>
      </c>
      <c r="JX143" s="403">
        <f t="shared" si="379"/>
        <v>0</v>
      </c>
      <c r="JY143" s="403">
        <f t="shared" si="379"/>
        <v>0</v>
      </c>
      <c r="JZ143" s="403">
        <f t="shared" si="379"/>
        <v>0</v>
      </c>
      <c r="KA143" s="403">
        <f t="shared" si="379"/>
        <v>0</v>
      </c>
      <c r="KB143" s="403">
        <f t="shared" si="379"/>
        <v>0</v>
      </c>
      <c r="KC143" s="403">
        <f t="shared" si="379"/>
        <v>0</v>
      </c>
      <c r="KD143" s="403">
        <f t="shared" si="379"/>
        <v>0</v>
      </c>
      <c r="KE143" s="403">
        <f t="shared" si="379"/>
        <v>0</v>
      </c>
      <c r="KF143" s="403">
        <f t="shared" si="379"/>
        <v>0</v>
      </c>
      <c r="KG143" s="403">
        <f t="shared" si="379"/>
        <v>0</v>
      </c>
      <c r="KH143" s="403">
        <f t="shared" si="379"/>
        <v>0</v>
      </c>
      <c r="KI143" s="403">
        <f t="shared" si="379"/>
        <v>0</v>
      </c>
      <c r="KJ143" s="403">
        <f t="shared" si="379"/>
        <v>0</v>
      </c>
      <c r="KK143" s="403">
        <f t="shared" si="379"/>
        <v>0</v>
      </c>
      <c r="KL143" s="403">
        <f t="shared" si="379"/>
        <v>0</v>
      </c>
      <c r="KM143" s="403">
        <f t="shared" si="379"/>
        <v>0</v>
      </c>
      <c r="KN143" s="403">
        <f t="shared" si="379"/>
        <v>0</v>
      </c>
      <c r="KO143" s="403">
        <f t="shared" si="379"/>
        <v>0</v>
      </c>
      <c r="KP143" s="403">
        <f t="shared" si="379"/>
        <v>0</v>
      </c>
      <c r="KQ143" s="403">
        <f t="shared" si="379"/>
        <v>0</v>
      </c>
      <c r="KR143" s="403">
        <f t="shared" si="379"/>
        <v>0</v>
      </c>
      <c r="KS143" s="403">
        <f t="shared" si="379"/>
        <v>0</v>
      </c>
      <c r="KT143" s="403">
        <f t="shared" si="379"/>
        <v>0</v>
      </c>
      <c r="KU143" s="403">
        <f t="shared" si="379"/>
        <v>0</v>
      </c>
      <c r="KV143" s="403">
        <f t="shared" si="379"/>
        <v>0</v>
      </c>
      <c r="KW143" s="403">
        <f t="shared" si="379"/>
        <v>0</v>
      </c>
      <c r="KX143" s="403">
        <f t="shared" si="379"/>
        <v>0</v>
      </c>
      <c r="KY143" s="403">
        <f t="shared" si="379"/>
        <v>0</v>
      </c>
      <c r="KZ143" s="403">
        <f t="shared" si="379"/>
        <v>0</v>
      </c>
      <c r="LA143" s="403">
        <f t="shared" si="379"/>
        <v>0</v>
      </c>
      <c r="LB143" s="403">
        <f t="shared" si="379"/>
        <v>0</v>
      </c>
      <c r="LC143" s="403">
        <f t="shared" si="379"/>
        <v>0</v>
      </c>
      <c r="LD143" s="403">
        <f t="shared" si="379"/>
        <v>0</v>
      </c>
      <c r="LE143" s="403">
        <f t="shared" si="379"/>
        <v>0</v>
      </c>
      <c r="LF143" s="403">
        <f t="shared" si="379"/>
        <v>0</v>
      </c>
      <c r="LG143" s="403">
        <f t="shared" si="379"/>
        <v>0</v>
      </c>
      <c r="LH143" s="403">
        <f t="shared" si="379"/>
        <v>0</v>
      </c>
      <c r="LI143" s="403">
        <f t="shared" si="379"/>
        <v>0</v>
      </c>
      <c r="LJ143" s="403">
        <f t="shared" si="379"/>
        <v>0</v>
      </c>
      <c r="LK143" s="403">
        <f t="shared" si="379"/>
        <v>0</v>
      </c>
      <c r="LL143" s="403">
        <f t="shared" si="379"/>
        <v>0</v>
      </c>
      <c r="LM143" s="403">
        <f t="shared" si="379"/>
        <v>0</v>
      </c>
      <c r="LN143" s="403">
        <f t="shared" si="379"/>
        <v>0</v>
      </c>
      <c r="LO143" s="403">
        <f t="shared" si="379"/>
        <v>0</v>
      </c>
      <c r="LP143" s="403">
        <f t="shared" si="379"/>
        <v>0</v>
      </c>
    </row>
    <row r="144">
      <c r="A144" s="331" t="str">
        <f t="shared" si="327"/>
        <v>03-2025</v>
      </c>
      <c r="B144" s="346">
        <f t="shared" si="333"/>
        <v>8294829.66</v>
      </c>
      <c r="C144" s="346">
        <f t="shared" si="334"/>
        <v>1.017725345</v>
      </c>
      <c r="D144" s="346"/>
      <c r="E144" s="403">
        <f t="shared" ref="E144:BP144" si="380">IF(and($A144-E$124&gt;=0,$A144-E$125&lt;0),E$132,0)</f>
        <v>0</v>
      </c>
      <c r="F144" s="403">
        <f t="shared" si="380"/>
        <v>0</v>
      </c>
      <c r="G144" s="403">
        <f t="shared" si="380"/>
        <v>0</v>
      </c>
      <c r="H144" s="403">
        <f t="shared" si="380"/>
        <v>0</v>
      </c>
      <c r="I144" s="403">
        <f t="shared" si="380"/>
        <v>0</v>
      </c>
      <c r="J144" s="403">
        <f t="shared" si="380"/>
        <v>0</v>
      </c>
      <c r="K144" s="403">
        <f t="shared" si="380"/>
        <v>0</v>
      </c>
      <c r="L144" s="403">
        <f t="shared" si="380"/>
        <v>0</v>
      </c>
      <c r="M144" s="403">
        <f t="shared" si="380"/>
        <v>0</v>
      </c>
      <c r="N144" s="403">
        <f t="shared" si="380"/>
        <v>0</v>
      </c>
      <c r="O144" s="403">
        <f t="shared" si="380"/>
        <v>0</v>
      </c>
      <c r="P144" s="403">
        <f t="shared" si="380"/>
        <v>0</v>
      </c>
      <c r="Q144" s="403">
        <f t="shared" si="380"/>
        <v>0</v>
      </c>
      <c r="R144" s="403">
        <f t="shared" si="380"/>
        <v>0</v>
      </c>
      <c r="S144" s="403">
        <f t="shared" si="380"/>
        <v>0</v>
      </c>
      <c r="T144" s="403">
        <f t="shared" si="380"/>
        <v>0</v>
      </c>
      <c r="U144" s="403">
        <f t="shared" si="380"/>
        <v>0</v>
      </c>
      <c r="V144" s="403">
        <f t="shared" si="380"/>
        <v>0</v>
      </c>
      <c r="W144" s="403">
        <f t="shared" si="380"/>
        <v>0</v>
      </c>
      <c r="X144" s="403">
        <f t="shared" si="380"/>
        <v>162441.03</v>
      </c>
      <c r="Y144" s="403">
        <f t="shared" si="380"/>
        <v>134043.44</v>
      </c>
      <c r="Z144" s="403">
        <f t="shared" si="380"/>
        <v>835.25</v>
      </c>
      <c r="AA144" s="403">
        <f t="shared" si="380"/>
        <v>175069.23</v>
      </c>
      <c r="AB144" s="403">
        <f t="shared" si="380"/>
        <v>159907.69</v>
      </c>
      <c r="AC144" s="403">
        <f t="shared" si="380"/>
        <v>183879.61</v>
      </c>
      <c r="AD144" s="403">
        <f t="shared" si="380"/>
        <v>184851.11</v>
      </c>
      <c r="AE144" s="403">
        <f t="shared" si="380"/>
        <v>240730.29</v>
      </c>
      <c r="AF144" s="403">
        <f t="shared" si="380"/>
        <v>112998.23</v>
      </c>
      <c r="AG144" s="403">
        <f t="shared" si="380"/>
        <v>126237</v>
      </c>
      <c r="AH144" s="403">
        <f t="shared" si="380"/>
        <v>9142.22</v>
      </c>
      <c r="AI144" s="403">
        <f t="shared" si="380"/>
        <v>186686.77</v>
      </c>
      <c r="AJ144" s="403">
        <f t="shared" si="380"/>
        <v>42000</v>
      </c>
      <c r="AK144" s="403">
        <f t="shared" si="380"/>
        <v>271017.63</v>
      </c>
      <c r="AL144" s="403">
        <f t="shared" si="380"/>
        <v>5000</v>
      </c>
      <c r="AM144" s="403">
        <f t="shared" si="380"/>
        <v>127756.57</v>
      </c>
      <c r="AN144" s="403">
        <f t="shared" si="380"/>
        <v>237115.24</v>
      </c>
      <c r="AO144" s="403">
        <f t="shared" si="380"/>
        <v>158167.25</v>
      </c>
      <c r="AP144" s="403">
        <f t="shared" si="380"/>
        <v>103015</v>
      </c>
      <c r="AQ144" s="403">
        <f t="shared" si="380"/>
        <v>155500</v>
      </c>
      <c r="AR144" s="403">
        <f t="shared" si="380"/>
        <v>167620.78</v>
      </c>
      <c r="AS144" s="403">
        <f t="shared" si="380"/>
        <v>191134.2</v>
      </c>
      <c r="AT144" s="403">
        <f t="shared" si="380"/>
        <v>283068.43</v>
      </c>
      <c r="AU144" s="403">
        <f t="shared" si="380"/>
        <v>114804.31</v>
      </c>
      <c r="AV144" s="403">
        <f t="shared" si="380"/>
        <v>109785.34</v>
      </c>
      <c r="AW144" s="403">
        <f t="shared" si="380"/>
        <v>48000</v>
      </c>
      <c r="AX144" s="403">
        <f t="shared" si="380"/>
        <v>164702</v>
      </c>
      <c r="AY144" s="403">
        <f t="shared" si="380"/>
        <v>223255</v>
      </c>
      <c r="AZ144" s="403">
        <f t="shared" si="380"/>
        <v>72000</v>
      </c>
      <c r="BA144" s="403">
        <f t="shared" si="380"/>
        <v>97799.52</v>
      </c>
      <c r="BB144" s="403">
        <f t="shared" si="380"/>
        <v>242596.66</v>
      </c>
      <c r="BC144" s="403">
        <f t="shared" si="380"/>
        <v>108292.85</v>
      </c>
      <c r="BD144" s="403">
        <f t="shared" si="380"/>
        <v>238900</v>
      </c>
      <c r="BE144" s="403">
        <f t="shared" si="380"/>
        <v>101455.9</v>
      </c>
      <c r="BF144" s="403">
        <f t="shared" si="380"/>
        <v>23511.76</v>
      </c>
      <c r="BG144" s="403">
        <f t="shared" si="380"/>
        <v>20008.84</v>
      </c>
      <c r="BH144" s="403">
        <f t="shared" si="380"/>
        <v>77858.98</v>
      </c>
      <c r="BI144" s="403">
        <f t="shared" si="380"/>
        <v>45000</v>
      </c>
      <c r="BJ144" s="403">
        <f t="shared" si="380"/>
        <v>124565</v>
      </c>
      <c r="BK144" s="403">
        <f t="shared" si="380"/>
        <v>25000</v>
      </c>
      <c r="BL144" s="403">
        <f t="shared" si="380"/>
        <v>29885</v>
      </c>
      <c r="BM144" s="403">
        <f t="shared" si="380"/>
        <v>33809.25</v>
      </c>
      <c r="BN144" s="403">
        <f t="shared" si="380"/>
        <v>10969.85</v>
      </c>
      <c r="BO144" s="403">
        <f t="shared" si="380"/>
        <v>77861.76</v>
      </c>
      <c r="BP144" s="403">
        <f t="shared" si="380"/>
        <v>10058</v>
      </c>
      <c r="BQ144" s="403"/>
      <c r="BR144" s="403">
        <f t="shared" ref="BR144:EC144" si="381">IF(and($A144-BR$124&gt;=0,$A144-BR$125&lt;0),BR$132,0)</f>
        <v>121282.0901</v>
      </c>
      <c r="BS144" s="403">
        <f t="shared" si="381"/>
        <v>99463.90988</v>
      </c>
      <c r="BT144" s="403">
        <f t="shared" si="381"/>
        <v>124213.5044</v>
      </c>
      <c r="BU144" s="403">
        <f t="shared" si="381"/>
        <v>131478.1598</v>
      </c>
      <c r="BV144" s="403">
        <f t="shared" si="381"/>
        <v>105725.0307</v>
      </c>
      <c r="BW144" s="403">
        <f t="shared" si="381"/>
        <v>96438.39215</v>
      </c>
      <c r="BX144" s="403">
        <f t="shared" si="381"/>
        <v>125920.5708</v>
      </c>
      <c r="BY144" s="403">
        <f t="shared" si="381"/>
        <v>94007.23892</v>
      </c>
      <c r="BZ144" s="403">
        <f t="shared" si="381"/>
        <v>93499.7296</v>
      </c>
      <c r="CA144" s="403">
        <f t="shared" si="381"/>
        <v>317339.1966</v>
      </c>
      <c r="CB144" s="403">
        <f t="shared" si="381"/>
        <v>195244.094</v>
      </c>
      <c r="CC144" s="403">
        <f t="shared" si="381"/>
        <v>85608.07068</v>
      </c>
      <c r="CD144" s="403">
        <f t="shared" si="381"/>
        <v>94788.93082</v>
      </c>
      <c r="CE144" s="403">
        <f t="shared" si="381"/>
        <v>173684.8197</v>
      </c>
      <c r="CF144" s="403">
        <f t="shared" si="381"/>
        <v>203596.7306</v>
      </c>
      <c r="CG144" s="403">
        <f t="shared" si="381"/>
        <v>205676.5734</v>
      </c>
      <c r="CH144" s="403">
        <f t="shared" si="381"/>
        <v>194386.6281</v>
      </c>
      <c r="CI144" s="403">
        <f t="shared" si="381"/>
        <v>246817.5768</v>
      </c>
      <c r="CJ144" s="403">
        <f t="shared" si="381"/>
        <v>167321.4229</v>
      </c>
      <c r="CK144" s="403">
        <f t="shared" si="381"/>
        <v>0</v>
      </c>
      <c r="CL144" s="403">
        <f t="shared" si="381"/>
        <v>0</v>
      </c>
      <c r="CM144" s="403">
        <f t="shared" si="381"/>
        <v>0</v>
      </c>
      <c r="CN144" s="403">
        <f t="shared" si="381"/>
        <v>0</v>
      </c>
      <c r="CO144" s="403">
        <f t="shared" si="381"/>
        <v>0</v>
      </c>
      <c r="CP144" s="403">
        <f t="shared" si="381"/>
        <v>0</v>
      </c>
      <c r="CQ144" s="403">
        <f t="shared" si="381"/>
        <v>0</v>
      </c>
      <c r="CR144" s="403">
        <f t="shared" si="381"/>
        <v>0</v>
      </c>
      <c r="CS144" s="403">
        <f t="shared" si="381"/>
        <v>0</v>
      </c>
      <c r="CT144" s="403">
        <f t="shared" si="381"/>
        <v>0</v>
      </c>
      <c r="CU144" s="403">
        <f t="shared" si="381"/>
        <v>0</v>
      </c>
      <c r="CV144" s="403">
        <f t="shared" si="381"/>
        <v>0</v>
      </c>
      <c r="CW144" s="403">
        <f t="shared" si="381"/>
        <v>0</v>
      </c>
      <c r="CX144" s="403">
        <f t="shared" si="381"/>
        <v>0</v>
      </c>
      <c r="CY144" s="403">
        <f t="shared" si="381"/>
        <v>0</v>
      </c>
      <c r="CZ144" s="403">
        <f t="shared" si="381"/>
        <v>0</v>
      </c>
      <c r="DA144" s="403">
        <f t="shared" si="381"/>
        <v>0</v>
      </c>
      <c r="DB144" s="403">
        <f t="shared" si="381"/>
        <v>0</v>
      </c>
      <c r="DC144" s="403">
        <f t="shared" si="381"/>
        <v>0</v>
      </c>
      <c r="DD144" s="403">
        <f t="shared" si="381"/>
        <v>0</v>
      </c>
      <c r="DE144" s="403">
        <f t="shared" si="381"/>
        <v>0</v>
      </c>
      <c r="DF144" s="403">
        <f t="shared" si="381"/>
        <v>0</v>
      </c>
      <c r="DG144" s="403">
        <f t="shared" si="381"/>
        <v>0</v>
      </c>
      <c r="DH144" s="403">
        <f t="shared" si="381"/>
        <v>0</v>
      </c>
      <c r="DI144" s="403">
        <f t="shared" si="381"/>
        <v>0</v>
      </c>
      <c r="DJ144" s="403">
        <f t="shared" si="381"/>
        <v>0</v>
      </c>
      <c r="DK144" s="403">
        <f t="shared" si="381"/>
        <v>0</v>
      </c>
      <c r="DL144" s="403">
        <f t="shared" si="381"/>
        <v>0</v>
      </c>
      <c r="DM144" s="403">
        <f t="shared" si="381"/>
        <v>0</v>
      </c>
      <c r="DN144" s="403">
        <f t="shared" si="381"/>
        <v>0</v>
      </c>
      <c r="DO144" s="403">
        <f t="shared" si="381"/>
        <v>0</v>
      </c>
      <c r="DP144" s="403">
        <f t="shared" si="381"/>
        <v>0</v>
      </c>
      <c r="DQ144" s="403">
        <f t="shared" si="381"/>
        <v>0</v>
      </c>
      <c r="DR144" s="403">
        <f t="shared" si="381"/>
        <v>0</v>
      </c>
      <c r="DS144" s="403">
        <f t="shared" si="381"/>
        <v>0</v>
      </c>
      <c r="DT144" s="403">
        <f t="shared" si="381"/>
        <v>0</v>
      </c>
      <c r="DU144" s="403">
        <f t="shared" si="381"/>
        <v>0</v>
      </c>
      <c r="DV144" s="403">
        <f t="shared" si="381"/>
        <v>0</v>
      </c>
      <c r="DW144" s="403">
        <f t="shared" si="381"/>
        <v>0</v>
      </c>
      <c r="DX144" s="403">
        <f t="shared" si="381"/>
        <v>0</v>
      </c>
      <c r="DY144" s="403">
        <f t="shared" si="381"/>
        <v>0</v>
      </c>
      <c r="DZ144" s="403">
        <f t="shared" si="381"/>
        <v>0</v>
      </c>
      <c r="EA144" s="403">
        <f t="shared" si="381"/>
        <v>0</v>
      </c>
      <c r="EB144" s="403">
        <f t="shared" si="381"/>
        <v>0</v>
      </c>
      <c r="EC144" s="403">
        <f t="shared" si="381"/>
        <v>0</v>
      </c>
      <c r="ED144" s="403"/>
      <c r="EE144" s="403">
        <f t="shared" ref="EE144:GP144" si="382">IF(and($A144-EE$124&gt;=0,$A144-EE$125&lt;0),EE$132,0)</f>
        <v>0</v>
      </c>
      <c r="EF144" s="403">
        <f t="shared" si="382"/>
        <v>0</v>
      </c>
      <c r="EG144" s="403">
        <f t="shared" si="382"/>
        <v>0</v>
      </c>
      <c r="EH144" s="403">
        <f t="shared" si="382"/>
        <v>0</v>
      </c>
      <c r="EI144" s="403">
        <f t="shared" si="382"/>
        <v>0</v>
      </c>
      <c r="EJ144" s="403">
        <f t="shared" si="382"/>
        <v>0</v>
      </c>
      <c r="EK144" s="403">
        <f t="shared" si="382"/>
        <v>0</v>
      </c>
      <c r="EL144" s="403">
        <f t="shared" si="382"/>
        <v>0</v>
      </c>
      <c r="EM144" s="403">
        <f t="shared" si="382"/>
        <v>0</v>
      </c>
      <c r="EN144" s="403">
        <f t="shared" si="382"/>
        <v>0</v>
      </c>
      <c r="EO144" s="403">
        <f t="shared" si="382"/>
        <v>0</v>
      </c>
      <c r="EP144" s="403">
        <f t="shared" si="382"/>
        <v>0</v>
      </c>
      <c r="EQ144" s="403">
        <f t="shared" si="382"/>
        <v>0</v>
      </c>
      <c r="ER144" s="403">
        <f t="shared" si="382"/>
        <v>0</v>
      </c>
      <c r="ES144" s="403">
        <f t="shared" si="382"/>
        <v>0</v>
      </c>
      <c r="ET144" s="403">
        <f t="shared" si="382"/>
        <v>0</v>
      </c>
      <c r="EU144" s="403">
        <f t="shared" si="382"/>
        <v>0</v>
      </c>
      <c r="EV144" s="403">
        <f t="shared" si="382"/>
        <v>0</v>
      </c>
      <c r="EW144" s="403">
        <f t="shared" si="382"/>
        <v>0</v>
      </c>
      <c r="EX144" s="403">
        <f t="shared" si="382"/>
        <v>0</v>
      </c>
      <c r="EY144" s="403">
        <f t="shared" si="382"/>
        <v>0</v>
      </c>
      <c r="EZ144" s="403">
        <f t="shared" si="382"/>
        <v>0</v>
      </c>
      <c r="FA144" s="403">
        <f t="shared" si="382"/>
        <v>0</v>
      </c>
      <c r="FB144" s="403">
        <f t="shared" si="382"/>
        <v>0</v>
      </c>
      <c r="FC144" s="403">
        <f t="shared" si="382"/>
        <v>0</v>
      </c>
      <c r="FD144" s="403">
        <f t="shared" si="382"/>
        <v>0</v>
      </c>
      <c r="FE144" s="403">
        <f t="shared" si="382"/>
        <v>0</v>
      </c>
      <c r="FF144" s="403">
        <f t="shared" si="382"/>
        <v>0</v>
      </c>
      <c r="FG144" s="403">
        <f t="shared" si="382"/>
        <v>0</v>
      </c>
      <c r="FH144" s="403">
        <f t="shared" si="382"/>
        <v>0</v>
      </c>
      <c r="FI144" s="403">
        <f t="shared" si="382"/>
        <v>0</v>
      </c>
      <c r="FJ144" s="403">
        <f t="shared" si="382"/>
        <v>0</v>
      </c>
      <c r="FK144" s="403">
        <f t="shared" si="382"/>
        <v>0</v>
      </c>
      <c r="FL144" s="403">
        <f t="shared" si="382"/>
        <v>0</v>
      </c>
      <c r="FM144" s="403">
        <f t="shared" si="382"/>
        <v>0</v>
      </c>
      <c r="FN144" s="403">
        <f t="shared" si="382"/>
        <v>0</v>
      </c>
      <c r="FO144" s="403">
        <f t="shared" si="382"/>
        <v>0</v>
      </c>
      <c r="FP144" s="403">
        <f t="shared" si="382"/>
        <v>0</v>
      </c>
      <c r="FQ144" s="403">
        <f t="shared" si="382"/>
        <v>0</v>
      </c>
      <c r="FR144" s="403">
        <f t="shared" si="382"/>
        <v>0</v>
      </c>
      <c r="FS144" s="403">
        <f t="shared" si="382"/>
        <v>0</v>
      </c>
      <c r="FT144" s="403">
        <f t="shared" si="382"/>
        <v>0</v>
      </c>
      <c r="FU144" s="403">
        <f t="shared" si="382"/>
        <v>0</v>
      </c>
      <c r="FV144" s="403">
        <f t="shared" si="382"/>
        <v>0</v>
      </c>
      <c r="FW144" s="403">
        <f t="shared" si="382"/>
        <v>0</v>
      </c>
      <c r="FX144" s="403">
        <f t="shared" si="382"/>
        <v>0</v>
      </c>
      <c r="FY144" s="403">
        <f t="shared" si="382"/>
        <v>0</v>
      </c>
      <c r="FZ144" s="403">
        <f t="shared" si="382"/>
        <v>0</v>
      </c>
      <c r="GA144" s="403">
        <f t="shared" si="382"/>
        <v>0</v>
      </c>
      <c r="GB144" s="403">
        <f t="shared" si="382"/>
        <v>0</v>
      </c>
      <c r="GC144" s="403">
        <f t="shared" si="382"/>
        <v>0</v>
      </c>
      <c r="GD144" s="403">
        <f t="shared" si="382"/>
        <v>0</v>
      </c>
      <c r="GE144" s="403">
        <f t="shared" si="382"/>
        <v>0</v>
      </c>
      <c r="GF144" s="403">
        <f t="shared" si="382"/>
        <v>0</v>
      </c>
      <c r="GG144" s="403">
        <f t="shared" si="382"/>
        <v>0</v>
      </c>
      <c r="GH144" s="403">
        <f t="shared" si="382"/>
        <v>0</v>
      </c>
      <c r="GI144" s="403">
        <f t="shared" si="382"/>
        <v>0</v>
      </c>
      <c r="GJ144" s="403">
        <f t="shared" si="382"/>
        <v>0</v>
      </c>
      <c r="GK144" s="403">
        <f t="shared" si="382"/>
        <v>0</v>
      </c>
      <c r="GL144" s="403">
        <f t="shared" si="382"/>
        <v>0</v>
      </c>
      <c r="GM144" s="403">
        <f t="shared" si="382"/>
        <v>0</v>
      </c>
      <c r="GN144" s="403">
        <f t="shared" si="382"/>
        <v>0</v>
      </c>
      <c r="GO144" s="403">
        <f t="shared" si="382"/>
        <v>0</v>
      </c>
      <c r="GP144" s="403">
        <f t="shared" si="382"/>
        <v>0</v>
      </c>
      <c r="GQ144" s="403"/>
      <c r="GR144" s="403">
        <f t="shared" ref="GR144:JC144" si="383">IF(and($A144-GR$124&gt;=0,$A144-GR$125&lt;0),GR$132,0)</f>
        <v>0</v>
      </c>
      <c r="GS144" s="403">
        <f t="shared" si="383"/>
        <v>0</v>
      </c>
      <c r="GT144" s="403">
        <f t="shared" si="383"/>
        <v>0</v>
      </c>
      <c r="GU144" s="403">
        <f t="shared" si="383"/>
        <v>0</v>
      </c>
      <c r="GV144" s="403">
        <f t="shared" si="383"/>
        <v>0</v>
      </c>
      <c r="GW144" s="403">
        <f t="shared" si="383"/>
        <v>0</v>
      </c>
      <c r="GX144" s="403">
        <f t="shared" si="383"/>
        <v>0</v>
      </c>
      <c r="GY144" s="403">
        <f t="shared" si="383"/>
        <v>0</v>
      </c>
      <c r="GZ144" s="403">
        <f t="shared" si="383"/>
        <v>0</v>
      </c>
      <c r="HA144" s="403">
        <f t="shared" si="383"/>
        <v>0</v>
      </c>
      <c r="HB144" s="403">
        <f t="shared" si="383"/>
        <v>0</v>
      </c>
      <c r="HC144" s="403">
        <f t="shared" si="383"/>
        <v>0</v>
      </c>
      <c r="HD144" s="403">
        <f t="shared" si="383"/>
        <v>0</v>
      </c>
      <c r="HE144" s="403">
        <f t="shared" si="383"/>
        <v>0</v>
      </c>
      <c r="HF144" s="403">
        <f t="shared" si="383"/>
        <v>0</v>
      </c>
      <c r="HG144" s="403">
        <f t="shared" si="383"/>
        <v>0</v>
      </c>
      <c r="HH144" s="403">
        <f t="shared" si="383"/>
        <v>0</v>
      </c>
      <c r="HI144" s="403">
        <f t="shared" si="383"/>
        <v>0</v>
      </c>
      <c r="HJ144" s="403">
        <f t="shared" si="383"/>
        <v>0</v>
      </c>
      <c r="HK144" s="403">
        <f t="shared" si="383"/>
        <v>0</v>
      </c>
      <c r="HL144" s="403">
        <f t="shared" si="383"/>
        <v>0</v>
      </c>
      <c r="HM144" s="403">
        <f t="shared" si="383"/>
        <v>0</v>
      </c>
      <c r="HN144" s="403">
        <f t="shared" si="383"/>
        <v>0</v>
      </c>
      <c r="HO144" s="403">
        <f t="shared" si="383"/>
        <v>0</v>
      </c>
      <c r="HP144" s="403">
        <f t="shared" si="383"/>
        <v>0</v>
      </c>
      <c r="HQ144" s="403">
        <f t="shared" si="383"/>
        <v>0</v>
      </c>
      <c r="HR144" s="403">
        <f t="shared" si="383"/>
        <v>0</v>
      </c>
      <c r="HS144" s="403">
        <f t="shared" si="383"/>
        <v>0</v>
      </c>
      <c r="HT144" s="403">
        <f t="shared" si="383"/>
        <v>0</v>
      </c>
      <c r="HU144" s="403">
        <f t="shared" si="383"/>
        <v>0</v>
      </c>
      <c r="HV144" s="403">
        <f t="shared" si="383"/>
        <v>0</v>
      </c>
      <c r="HW144" s="403">
        <f t="shared" si="383"/>
        <v>0</v>
      </c>
      <c r="HX144" s="403">
        <f t="shared" si="383"/>
        <v>0</v>
      </c>
      <c r="HY144" s="403">
        <f t="shared" si="383"/>
        <v>0</v>
      </c>
      <c r="HZ144" s="403">
        <f t="shared" si="383"/>
        <v>0</v>
      </c>
      <c r="IA144" s="403">
        <f t="shared" si="383"/>
        <v>0</v>
      </c>
      <c r="IB144" s="403">
        <f t="shared" si="383"/>
        <v>0</v>
      </c>
      <c r="IC144" s="403">
        <f t="shared" si="383"/>
        <v>0</v>
      </c>
      <c r="ID144" s="403">
        <f t="shared" si="383"/>
        <v>0</v>
      </c>
      <c r="IE144" s="403">
        <f t="shared" si="383"/>
        <v>0</v>
      </c>
      <c r="IF144" s="403">
        <f t="shared" si="383"/>
        <v>0</v>
      </c>
      <c r="IG144" s="403">
        <f t="shared" si="383"/>
        <v>0</v>
      </c>
      <c r="IH144" s="403">
        <f t="shared" si="383"/>
        <v>0</v>
      </c>
      <c r="II144" s="403">
        <f t="shared" si="383"/>
        <v>0</v>
      </c>
      <c r="IJ144" s="403">
        <f t="shared" si="383"/>
        <v>0</v>
      </c>
      <c r="IK144" s="403">
        <f t="shared" si="383"/>
        <v>0</v>
      </c>
      <c r="IL144" s="403">
        <f t="shared" si="383"/>
        <v>0</v>
      </c>
      <c r="IM144" s="403">
        <f t="shared" si="383"/>
        <v>0</v>
      </c>
      <c r="IN144" s="403">
        <f t="shared" si="383"/>
        <v>0</v>
      </c>
      <c r="IO144" s="403">
        <f t="shared" si="383"/>
        <v>0</v>
      </c>
      <c r="IP144" s="403">
        <f t="shared" si="383"/>
        <v>0</v>
      </c>
      <c r="IQ144" s="403">
        <f t="shared" si="383"/>
        <v>0</v>
      </c>
      <c r="IR144" s="403">
        <f t="shared" si="383"/>
        <v>0</v>
      </c>
      <c r="IS144" s="403">
        <f t="shared" si="383"/>
        <v>0</v>
      </c>
      <c r="IT144" s="403">
        <f t="shared" si="383"/>
        <v>0</v>
      </c>
      <c r="IU144" s="403">
        <f t="shared" si="383"/>
        <v>0</v>
      </c>
      <c r="IV144" s="403">
        <f t="shared" si="383"/>
        <v>0</v>
      </c>
      <c r="IW144" s="403">
        <f t="shared" si="383"/>
        <v>0</v>
      </c>
      <c r="IX144" s="403">
        <f t="shared" si="383"/>
        <v>0</v>
      </c>
      <c r="IY144" s="403">
        <f t="shared" si="383"/>
        <v>0</v>
      </c>
      <c r="IZ144" s="403">
        <f t="shared" si="383"/>
        <v>0</v>
      </c>
      <c r="JA144" s="403">
        <f t="shared" si="383"/>
        <v>0</v>
      </c>
      <c r="JB144" s="403">
        <f t="shared" si="383"/>
        <v>0</v>
      </c>
      <c r="JC144" s="403">
        <f t="shared" si="383"/>
        <v>0</v>
      </c>
      <c r="JD144" s="403"/>
      <c r="JE144" s="403">
        <f t="shared" ref="JE144:LP144" si="384">IF(and($A144-JE$124&gt;=0,$A144-JE$125&lt;0),JE$132,0)</f>
        <v>0</v>
      </c>
      <c r="JF144" s="403">
        <f t="shared" si="384"/>
        <v>0</v>
      </c>
      <c r="JG144" s="403">
        <f t="shared" si="384"/>
        <v>0</v>
      </c>
      <c r="JH144" s="403">
        <f t="shared" si="384"/>
        <v>0</v>
      </c>
      <c r="JI144" s="403">
        <f t="shared" si="384"/>
        <v>0</v>
      </c>
      <c r="JJ144" s="403">
        <f t="shared" si="384"/>
        <v>0</v>
      </c>
      <c r="JK144" s="403">
        <f t="shared" si="384"/>
        <v>0</v>
      </c>
      <c r="JL144" s="403">
        <f t="shared" si="384"/>
        <v>0</v>
      </c>
      <c r="JM144" s="403">
        <f t="shared" si="384"/>
        <v>0</v>
      </c>
      <c r="JN144" s="403">
        <f t="shared" si="384"/>
        <v>0</v>
      </c>
      <c r="JO144" s="403">
        <f t="shared" si="384"/>
        <v>0</v>
      </c>
      <c r="JP144" s="403">
        <f t="shared" si="384"/>
        <v>0</v>
      </c>
      <c r="JQ144" s="403">
        <f t="shared" si="384"/>
        <v>0</v>
      </c>
      <c r="JR144" s="403">
        <f t="shared" si="384"/>
        <v>0</v>
      </c>
      <c r="JS144" s="403">
        <f t="shared" si="384"/>
        <v>0</v>
      </c>
      <c r="JT144" s="403">
        <f t="shared" si="384"/>
        <v>0</v>
      </c>
      <c r="JU144" s="403">
        <f t="shared" si="384"/>
        <v>0</v>
      </c>
      <c r="JV144" s="403">
        <f t="shared" si="384"/>
        <v>0</v>
      </c>
      <c r="JW144" s="403">
        <f t="shared" si="384"/>
        <v>0</v>
      </c>
      <c r="JX144" s="403">
        <f t="shared" si="384"/>
        <v>0</v>
      </c>
      <c r="JY144" s="403">
        <f t="shared" si="384"/>
        <v>0</v>
      </c>
      <c r="JZ144" s="403">
        <f t="shared" si="384"/>
        <v>0</v>
      </c>
      <c r="KA144" s="403">
        <f t="shared" si="384"/>
        <v>0</v>
      </c>
      <c r="KB144" s="403">
        <f t="shared" si="384"/>
        <v>0</v>
      </c>
      <c r="KC144" s="403">
        <f t="shared" si="384"/>
        <v>0</v>
      </c>
      <c r="KD144" s="403">
        <f t="shared" si="384"/>
        <v>0</v>
      </c>
      <c r="KE144" s="403">
        <f t="shared" si="384"/>
        <v>0</v>
      </c>
      <c r="KF144" s="403">
        <f t="shared" si="384"/>
        <v>0</v>
      </c>
      <c r="KG144" s="403">
        <f t="shared" si="384"/>
        <v>0</v>
      </c>
      <c r="KH144" s="403">
        <f t="shared" si="384"/>
        <v>0</v>
      </c>
      <c r="KI144" s="403">
        <f t="shared" si="384"/>
        <v>0</v>
      </c>
      <c r="KJ144" s="403">
        <f t="shared" si="384"/>
        <v>0</v>
      </c>
      <c r="KK144" s="403">
        <f t="shared" si="384"/>
        <v>0</v>
      </c>
      <c r="KL144" s="403">
        <f t="shared" si="384"/>
        <v>0</v>
      </c>
      <c r="KM144" s="403">
        <f t="shared" si="384"/>
        <v>0</v>
      </c>
      <c r="KN144" s="403">
        <f t="shared" si="384"/>
        <v>0</v>
      </c>
      <c r="KO144" s="403">
        <f t="shared" si="384"/>
        <v>0</v>
      </c>
      <c r="KP144" s="403">
        <f t="shared" si="384"/>
        <v>0</v>
      </c>
      <c r="KQ144" s="403">
        <f t="shared" si="384"/>
        <v>0</v>
      </c>
      <c r="KR144" s="403">
        <f t="shared" si="384"/>
        <v>0</v>
      </c>
      <c r="KS144" s="403">
        <f t="shared" si="384"/>
        <v>0</v>
      </c>
      <c r="KT144" s="403">
        <f t="shared" si="384"/>
        <v>0</v>
      </c>
      <c r="KU144" s="403">
        <f t="shared" si="384"/>
        <v>0</v>
      </c>
      <c r="KV144" s="403">
        <f t="shared" si="384"/>
        <v>0</v>
      </c>
      <c r="KW144" s="403">
        <f t="shared" si="384"/>
        <v>0</v>
      </c>
      <c r="KX144" s="403">
        <f t="shared" si="384"/>
        <v>0</v>
      </c>
      <c r="KY144" s="403">
        <f t="shared" si="384"/>
        <v>0</v>
      </c>
      <c r="KZ144" s="403">
        <f t="shared" si="384"/>
        <v>0</v>
      </c>
      <c r="LA144" s="403">
        <f t="shared" si="384"/>
        <v>0</v>
      </c>
      <c r="LB144" s="403">
        <f t="shared" si="384"/>
        <v>0</v>
      </c>
      <c r="LC144" s="403">
        <f t="shared" si="384"/>
        <v>0</v>
      </c>
      <c r="LD144" s="403">
        <f t="shared" si="384"/>
        <v>0</v>
      </c>
      <c r="LE144" s="403">
        <f t="shared" si="384"/>
        <v>0</v>
      </c>
      <c r="LF144" s="403">
        <f t="shared" si="384"/>
        <v>0</v>
      </c>
      <c r="LG144" s="403">
        <f t="shared" si="384"/>
        <v>0</v>
      </c>
      <c r="LH144" s="403">
        <f t="shared" si="384"/>
        <v>0</v>
      </c>
      <c r="LI144" s="403">
        <f t="shared" si="384"/>
        <v>0</v>
      </c>
      <c r="LJ144" s="403">
        <f t="shared" si="384"/>
        <v>0</v>
      </c>
      <c r="LK144" s="403">
        <f t="shared" si="384"/>
        <v>0</v>
      </c>
      <c r="LL144" s="403">
        <f t="shared" si="384"/>
        <v>0</v>
      </c>
      <c r="LM144" s="403">
        <f t="shared" si="384"/>
        <v>0</v>
      </c>
      <c r="LN144" s="403">
        <f t="shared" si="384"/>
        <v>0</v>
      </c>
      <c r="LO144" s="403">
        <f t="shared" si="384"/>
        <v>0</v>
      </c>
      <c r="LP144" s="403">
        <f t="shared" si="384"/>
        <v>0</v>
      </c>
    </row>
    <row r="145">
      <c r="A145" s="331" t="str">
        <f t="shared" si="327"/>
        <v>06-2025</v>
      </c>
      <c r="B145" s="346">
        <f t="shared" si="333"/>
        <v>8280688.502</v>
      </c>
      <c r="C145" s="346">
        <f t="shared" si="334"/>
        <v>1.01599031</v>
      </c>
      <c r="D145" s="346"/>
      <c r="E145" s="403">
        <f t="shared" ref="E145:BP145" si="385">IF(and($A145-E$124&gt;=0,$A145-E$125&lt;0),E$132,0)</f>
        <v>0</v>
      </c>
      <c r="F145" s="403">
        <f t="shared" si="385"/>
        <v>0</v>
      </c>
      <c r="G145" s="403">
        <f t="shared" si="385"/>
        <v>0</v>
      </c>
      <c r="H145" s="403">
        <f t="shared" si="385"/>
        <v>0</v>
      </c>
      <c r="I145" s="403">
        <f t="shared" si="385"/>
        <v>0</v>
      </c>
      <c r="J145" s="403">
        <f t="shared" si="385"/>
        <v>0</v>
      </c>
      <c r="K145" s="403">
        <f t="shared" si="385"/>
        <v>0</v>
      </c>
      <c r="L145" s="403">
        <f t="shared" si="385"/>
        <v>0</v>
      </c>
      <c r="M145" s="403">
        <f t="shared" si="385"/>
        <v>0</v>
      </c>
      <c r="N145" s="403">
        <f t="shared" si="385"/>
        <v>0</v>
      </c>
      <c r="O145" s="403">
        <f t="shared" si="385"/>
        <v>0</v>
      </c>
      <c r="P145" s="403">
        <f t="shared" si="385"/>
        <v>0</v>
      </c>
      <c r="Q145" s="403">
        <f t="shared" si="385"/>
        <v>0</v>
      </c>
      <c r="R145" s="403">
        <f t="shared" si="385"/>
        <v>0</v>
      </c>
      <c r="S145" s="403">
        <f t="shared" si="385"/>
        <v>0</v>
      </c>
      <c r="T145" s="403">
        <f t="shared" si="385"/>
        <v>0</v>
      </c>
      <c r="U145" s="403">
        <f t="shared" si="385"/>
        <v>0</v>
      </c>
      <c r="V145" s="403">
        <f t="shared" si="385"/>
        <v>0</v>
      </c>
      <c r="W145" s="403">
        <f t="shared" si="385"/>
        <v>0</v>
      </c>
      <c r="X145" s="403">
        <f t="shared" si="385"/>
        <v>0</v>
      </c>
      <c r="Y145" s="403">
        <f t="shared" si="385"/>
        <v>0</v>
      </c>
      <c r="Z145" s="403">
        <f t="shared" si="385"/>
        <v>0</v>
      </c>
      <c r="AA145" s="403">
        <f t="shared" si="385"/>
        <v>175069.23</v>
      </c>
      <c r="AB145" s="403">
        <f t="shared" si="385"/>
        <v>159907.69</v>
      </c>
      <c r="AC145" s="403">
        <f t="shared" si="385"/>
        <v>183879.61</v>
      </c>
      <c r="AD145" s="403">
        <f t="shared" si="385"/>
        <v>184851.11</v>
      </c>
      <c r="AE145" s="403">
        <f t="shared" si="385"/>
        <v>240730.29</v>
      </c>
      <c r="AF145" s="403">
        <f t="shared" si="385"/>
        <v>112998.23</v>
      </c>
      <c r="AG145" s="403">
        <f t="shared" si="385"/>
        <v>126237</v>
      </c>
      <c r="AH145" s="403">
        <f t="shared" si="385"/>
        <v>9142.22</v>
      </c>
      <c r="AI145" s="403">
        <f t="shared" si="385"/>
        <v>186686.77</v>
      </c>
      <c r="AJ145" s="403">
        <f t="shared" si="385"/>
        <v>42000</v>
      </c>
      <c r="AK145" s="403">
        <f t="shared" si="385"/>
        <v>271017.63</v>
      </c>
      <c r="AL145" s="403">
        <f t="shared" si="385"/>
        <v>5000</v>
      </c>
      <c r="AM145" s="403">
        <f t="shared" si="385"/>
        <v>127756.57</v>
      </c>
      <c r="AN145" s="403">
        <f t="shared" si="385"/>
        <v>237115.24</v>
      </c>
      <c r="AO145" s="403">
        <f t="shared" si="385"/>
        <v>158167.25</v>
      </c>
      <c r="AP145" s="403">
        <f t="shared" si="385"/>
        <v>103015</v>
      </c>
      <c r="AQ145" s="403">
        <f t="shared" si="385"/>
        <v>155500</v>
      </c>
      <c r="AR145" s="403">
        <f t="shared" si="385"/>
        <v>167620.78</v>
      </c>
      <c r="AS145" s="403">
        <f t="shared" si="385"/>
        <v>191134.2</v>
      </c>
      <c r="AT145" s="403">
        <f t="shared" si="385"/>
        <v>283068.43</v>
      </c>
      <c r="AU145" s="403">
        <f t="shared" si="385"/>
        <v>114804.31</v>
      </c>
      <c r="AV145" s="403">
        <f t="shared" si="385"/>
        <v>109785.34</v>
      </c>
      <c r="AW145" s="403">
        <f t="shared" si="385"/>
        <v>48000</v>
      </c>
      <c r="AX145" s="403">
        <f t="shared" si="385"/>
        <v>164702</v>
      </c>
      <c r="AY145" s="403">
        <f t="shared" si="385"/>
        <v>223255</v>
      </c>
      <c r="AZ145" s="403">
        <f t="shared" si="385"/>
        <v>72000</v>
      </c>
      <c r="BA145" s="403">
        <f t="shared" si="385"/>
        <v>97799.52</v>
      </c>
      <c r="BB145" s="403">
        <f t="shared" si="385"/>
        <v>242596.66</v>
      </c>
      <c r="BC145" s="403">
        <f t="shared" si="385"/>
        <v>108292.85</v>
      </c>
      <c r="BD145" s="403">
        <f t="shared" si="385"/>
        <v>238900</v>
      </c>
      <c r="BE145" s="403">
        <f t="shared" si="385"/>
        <v>101455.9</v>
      </c>
      <c r="BF145" s="403">
        <f t="shared" si="385"/>
        <v>23511.76</v>
      </c>
      <c r="BG145" s="403">
        <f t="shared" si="385"/>
        <v>20008.84</v>
      </c>
      <c r="BH145" s="403">
        <f t="shared" si="385"/>
        <v>77858.98</v>
      </c>
      <c r="BI145" s="403">
        <f t="shared" si="385"/>
        <v>45000</v>
      </c>
      <c r="BJ145" s="403">
        <f t="shared" si="385"/>
        <v>124565</v>
      </c>
      <c r="BK145" s="403">
        <f t="shared" si="385"/>
        <v>25000</v>
      </c>
      <c r="BL145" s="403">
        <f t="shared" si="385"/>
        <v>29885</v>
      </c>
      <c r="BM145" s="403">
        <f t="shared" si="385"/>
        <v>33809.25</v>
      </c>
      <c r="BN145" s="403">
        <f t="shared" si="385"/>
        <v>10969.85</v>
      </c>
      <c r="BO145" s="403">
        <f t="shared" si="385"/>
        <v>77861.76</v>
      </c>
      <c r="BP145" s="403">
        <f t="shared" si="385"/>
        <v>10058</v>
      </c>
      <c r="BQ145" s="403"/>
      <c r="BR145" s="403">
        <f t="shared" ref="BR145:EC145" si="386">IF(and($A145-BR$124&gt;=0,$A145-BR$125&lt;0),BR$132,0)</f>
        <v>121282.0901</v>
      </c>
      <c r="BS145" s="403">
        <f t="shared" si="386"/>
        <v>99463.90988</v>
      </c>
      <c r="BT145" s="403">
        <f t="shared" si="386"/>
        <v>124213.5044</v>
      </c>
      <c r="BU145" s="403">
        <f t="shared" si="386"/>
        <v>131478.1598</v>
      </c>
      <c r="BV145" s="403">
        <f t="shared" si="386"/>
        <v>105725.0307</v>
      </c>
      <c r="BW145" s="403">
        <f t="shared" si="386"/>
        <v>96438.39215</v>
      </c>
      <c r="BX145" s="403">
        <f t="shared" si="386"/>
        <v>125920.5708</v>
      </c>
      <c r="BY145" s="403">
        <f t="shared" si="386"/>
        <v>94007.23892</v>
      </c>
      <c r="BZ145" s="403">
        <f t="shared" si="386"/>
        <v>93499.7296</v>
      </c>
      <c r="CA145" s="403">
        <f t="shared" si="386"/>
        <v>317339.1966</v>
      </c>
      <c r="CB145" s="403">
        <f t="shared" si="386"/>
        <v>195244.094</v>
      </c>
      <c r="CC145" s="403">
        <f t="shared" si="386"/>
        <v>85608.07068</v>
      </c>
      <c r="CD145" s="403">
        <f t="shared" si="386"/>
        <v>94788.93082</v>
      </c>
      <c r="CE145" s="403">
        <f t="shared" si="386"/>
        <v>173684.8197</v>
      </c>
      <c r="CF145" s="403">
        <f t="shared" si="386"/>
        <v>203596.7306</v>
      </c>
      <c r="CG145" s="403">
        <f t="shared" si="386"/>
        <v>205676.5734</v>
      </c>
      <c r="CH145" s="403">
        <f t="shared" si="386"/>
        <v>194386.6281</v>
      </c>
      <c r="CI145" s="403">
        <f t="shared" si="386"/>
        <v>246817.5768</v>
      </c>
      <c r="CJ145" s="403">
        <f t="shared" si="386"/>
        <v>167321.4229</v>
      </c>
      <c r="CK145" s="403">
        <f t="shared" si="386"/>
        <v>175711.6091</v>
      </c>
      <c r="CL145" s="403">
        <f t="shared" si="386"/>
        <v>106770.871</v>
      </c>
      <c r="CM145" s="403">
        <f t="shared" si="386"/>
        <v>696.0816483</v>
      </c>
      <c r="CN145" s="403">
        <f t="shared" si="386"/>
        <v>0</v>
      </c>
      <c r="CO145" s="403">
        <f t="shared" si="386"/>
        <v>0</v>
      </c>
      <c r="CP145" s="403">
        <f t="shared" si="386"/>
        <v>0</v>
      </c>
      <c r="CQ145" s="403">
        <f t="shared" si="386"/>
        <v>0</v>
      </c>
      <c r="CR145" s="403">
        <f t="shared" si="386"/>
        <v>0</v>
      </c>
      <c r="CS145" s="403">
        <f t="shared" si="386"/>
        <v>0</v>
      </c>
      <c r="CT145" s="403">
        <f t="shared" si="386"/>
        <v>0</v>
      </c>
      <c r="CU145" s="403">
        <f t="shared" si="386"/>
        <v>0</v>
      </c>
      <c r="CV145" s="403">
        <f t="shared" si="386"/>
        <v>0</v>
      </c>
      <c r="CW145" s="403">
        <f t="shared" si="386"/>
        <v>0</v>
      </c>
      <c r="CX145" s="403">
        <f t="shared" si="386"/>
        <v>0</v>
      </c>
      <c r="CY145" s="403">
        <f t="shared" si="386"/>
        <v>0</v>
      </c>
      <c r="CZ145" s="403">
        <f t="shared" si="386"/>
        <v>0</v>
      </c>
      <c r="DA145" s="403">
        <f t="shared" si="386"/>
        <v>0</v>
      </c>
      <c r="DB145" s="403">
        <f t="shared" si="386"/>
        <v>0</v>
      </c>
      <c r="DC145" s="403">
        <f t="shared" si="386"/>
        <v>0</v>
      </c>
      <c r="DD145" s="403">
        <f t="shared" si="386"/>
        <v>0</v>
      </c>
      <c r="DE145" s="403">
        <f t="shared" si="386"/>
        <v>0</v>
      </c>
      <c r="DF145" s="403">
        <f t="shared" si="386"/>
        <v>0</v>
      </c>
      <c r="DG145" s="403">
        <f t="shared" si="386"/>
        <v>0</v>
      </c>
      <c r="DH145" s="403">
        <f t="shared" si="386"/>
        <v>0</v>
      </c>
      <c r="DI145" s="403">
        <f t="shared" si="386"/>
        <v>0</v>
      </c>
      <c r="DJ145" s="403">
        <f t="shared" si="386"/>
        <v>0</v>
      </c>
      <c r="DK145" s="403">
        <f t="shared" si="386"/>
        <v>0</v>
      </c>
      <c r="DL145" s="403">
        <f t="shared" si="386"/>
        <v>0</v>
      </c>
      <c r="DM145" s="403">
        <f t="shared" si="386"/>
        <v>0</v>
      </c>
      <c r="DN145" s="403">
        <f t="shared" si="386"/>
        <v>0</v>
      </c>
      <c r="DO145" s="403">
        <f t="shared" si="386"/>
        <v>0</v>
      </c>
      <c r="DP145" s="403">
        <f t="shared" si="386"/>
        <v>0</v>
      </c>
      <c r="DQ145" s="403">
        <f t="shared" si="386"/>
        <v>0</v>
      </c>
      <c r="DR145" s="403">
        <f t="shared" si="386"/>
        <v>0</v>
      </c>
      <c r="DS145" s="403">
        <f t="shared" si="386"/>
        <v>0</v>
      </c>
      <c r="DT145" s="403">
        <f t="shared" si="386"/>
        <v>0</v>
      </c>
      <c r="DU145" s="403">
        <f t="shared" si="386"/>
        <v>0</v>
      </c>
      <c r="DV145" s="403">
        <f t="shared" si="386"/>
        <v>0</v>
      </c>
      <c r="DW145" s="403">
        <f t="shared" si="386"/>
        <v>0</v>
      </c>
      <c r="DX145" s="403">
        <f t="shared" si="386"/>
        <v>0</v>
      </c>
      <c r="DY145" s="403">
        <f t="shared" si="386"/>
        <v>0</v>
      </c>
      <c r="DZ145" s="403">
        <f t="shared" si="386"/>
        <v>0</v>
      </c>
      <c r="EA145" s="403">
        <f t="shared" si="386"/>
        <v>0</v>
      </c>
      <c r="EB145" s="403">
        <f t="shared" si="386"/>
        <v>0</v>
      </c>
      <c r="EC145" s="403">
        <f t="shared" si="386"/>
        <v>0</v>
      </c>
      <c r="ED145" s="403"/>
      <c r="EE145" s="403">
        <f t="shared" ref="EE145:GP145" si="387">IF(and($A145-EE$124&gt;=0,$A145-EE$125&lt;0),EE$132,0)</f>
        <v>0</v>
      </c>
      <c r="EF145" s="403">
        <f t="shared" si="387"/>
        <v>0</v>
      </c>
      <c r="EG145" s="403">
        <f t="shared" si="387"/>
        <v>0</v>
      </c>
      <c r="EH145" s="403">
        <f t="shared" si="387"/>
        <v>0</v>
      </c>
      <c r="EI145" s="403">
        <f t="shared" si="387"/>
        <v>0</v>
      </c>
      <c r="EJ145" s="403">
        <f t="shared" si="387"/>
        <v>0</v>
      </c>
      <c r="EK145" s="403">
        <f t="shared" si="387"/>
        <v>0</v>
      </c>
      <c r="EL145" s="403">
        <f t="shared" si="387"/>
        <v>0</v>
      </c>
      <c r="EM145" s="403">
        <f t="shared" si="387"/>
        <v>0</v>
      </c>
      <c r="EN145" s="403">
        <f t="shared" si="387"/>
        <v>0</v>
      </c>
      <c r="EO145" s="403">
        <f t="shared" si="387"/>
        <v>0</v>
      </c>
      <c r="EP145" s="403">
        <f t="shared" si="387"/>
        <v>0</v>
      </c>
      <c r="EQ145" s="403">
        <f t="shared" si="387"/>
        <v>0</v>
      </c>
      <c r="ER145" s="403">
        <f t="shared" si="387"/>
        <v>0</v>
      </c>
      <c r="ES145" s="403">
        <f t="shared" si="387"/>
        <v>0</v>
      </c>
      <c r="ET145" s="403">
        <f t="shared" si="387"/>
        <v>0</v>
      </c>
      <c r="EU145" s="403">
        <f t="shared" si="387"/>
        <v>0</v>
      </c>
      <c r="EV145" s="403">
        <f t="shared" si="387"/>
        <v>0</v>
      </c>
      <c r="EW145" s="403">
        <f t="shared" si="387"/>
        <v>0</v>
      </c>
      <c r="EX145" s="403">
        <f t="shared" si="387"/>
        <v>0</v>
      </c>
      <c r="EY145" s="403">
        <f t="shared" si="387"/>
        <v>0</v>
      </c>
      <c r="EZ145" s="403">
        <f t="shared" si="387"/>
        <v>0</v>
      </c>
      <c r="FA145" s="403">
        <f t="shared" si="387"/>
        <v>0</v>
      </c>
      <c r="FB145" s="403">
        <f t="shared" si="387"/>
        <v>0</v>
      </c>
      <c r="FC145" s="403">
        <f t="shared" si="387"/>
        <v>0</v>
      </c>
      <c r="FD145" s="403">
        <f t="shared" si="387"/>
        <v>0</v>
      </c>
      <c r="FE145" s="403">
        <f t="shared" si="387"/>
        <v>0</v>
      </c>
      <c r="FF145" s="403">
        <f t="shared" si="387"/>
        <v>0</v>
      </c>
      <c r="FG145" s="403">
        <f t="shared" si="387"/>
        <v>0</v>
      </c>
      <c r="FH145" s="403">
        <f t="shared" si="387"/>
        <v>0</v>
      </c>
      <c r="FI145" s="403">
        <f t="shared" si="387"/>
        <v>0</v>
      </c>
      <c r="FJ145" s="403">
        <f t="shared" si="387"/>
        <v>0</v>
      </c>
      <c r="FK145" s="403">
        <f t="shared" si="387"/>
        <v>0</v>
      </c>
      <c r="FL145" s="403">
        <f t="shared" si="387"/>
        <v>0</v>
      </c>
      <c r="FM145" s="403">
        <f t="shared" si="387"/>
        <v>0</v>
      </c>
      <c r="FN145" s="403">
        <f t="shared" si="387"/>
        <v>0</v>
      </c>
      <c r="FO145" s="403">
        <f t="shared" si="387"/>
        <v>0</v>
      </c>
      <c r="FP145" s="403">
        <f t="shared" si="387"/>
        <v>0</v>
      </c>
      <c r="FQ145" s="403">
        <f t="shared" si="387"/>
        <v>0</v>
      </c>
      <c r="FR145" s="403">
        <f t="shared" si="387"/>
        <v>0</v>
      </c>
      <c r="FS145" s="403">
        <f t="shared" si="387"/>
        <v>0</v>
      </c>
      <c r="FT145" s="403">
        <f t="shared" si="387"/>
        <v>0</v>
      </c>
      <c r="FU145" s="403">
        <f t="shared" si="387"/>
        <v>0</v>
      </c>
      <c r="FV145" s="403">
        <f t="shared" si="387"/>
        <v>0</v>
      </c>
      <c r="FW145" s="403">
        <f t="shared" si="387"/>
        <v>0</v>
      </c>
      <c r="FX145" s="403">
        <f t="shared" si="387"/>
        <v>0</v>
      </c>
      <c r="FY145" s="403">
        <f t="shared" si="387"/>
        <v>0</v>
      </c>
      <c r="FZ145" s="403">
        <f t="shared" si="387"/>
        <v>0</v>
      </c>
      <c r="GA145" s="403">
        <f t="shared" si="387"/>
        <v>0</v>
      </c>
      <c r="GB145" s="403">
        <f t="shared" si="387"/>
        <v>0</v>
      </c>
      <c r="GC145" s="403">
        <f t="shared" si="387"/>
        <v>0</v>
      </c>
      <c r="GD145" s="403">
        <f t="shared" si="387"/>
        <v>0</v>
      </c>
      <c r="GE145" s="403">
        <f t="shared" si="387"/>
        <v>0</v>
      </c>
      <c r="GF145" s="403">
        <f t="shared" si="387"/>
        <v>0</v>
      </c>
      <c r="GG145" s="403">
        <f t="shared" si="387"/>
        <v>0</v>
      </c>
      <c r="GH145" s="403">
        <f t="shared" si="387"/>
        <v>0</v>
      </c>
      <c r="GI145" s="403">
        <f t="shared" si="387"/>
        <v>0</v>
      </c>
      <c r="GJ145" s="403">
        <f t="shared" si="387"/>
        <v>0</v>
      </c>
      <c r="GK145" s="403">
        <f t="shared" si="387"/>
        <v>0</v>
      </c>
      <c r="GL145" s="403">
        <f t="shared" si="387"/>
        <v>0</v>
      </c>
      <c r="GM145" s="403">
        <f t="shared" si="387"/>
        <v>0</v>
      </c>
      <c r="GN145" s="403">
        <f t="shared" si="387"/>
        <v>0</v>
      </c>
      <c r="GO145" s="403">
        <f t="shared" si="387"/>
        <v>0</v>
      </c>
      <c r="GP145" s="403">
        <f t="shared" si="387"/>
        <v>0</v>
      </c>
      <c r="GQ145" s="403"/>
      <c r="GR145" s="403">
        <f t="shared" ref="GR145:JC145" si="388">IF(and($A145-GR$124&gt;=0,$A145-GR$125&lt;0),GR$132,0)</f>
        <v>0</v>
      </c>
      <c r="GS145" s="403">
        <f t="shared" si="388"/>
        <v>0</v>
      </c>
      <c r="GT145" s="403">
        <f t="shared" si="388"/>
        <v>0</v>
      </c>
      <c r="GU145" s="403">
        <f t="shared" si="388"/>
        <v>0</v>
      </c>
      <c r="GV145" s="403">
        <f t="shared" si="388"/>
        <v>0</v>
      </c>
      <c r="GW145" s="403">
        <f t="shared" si="388"/>
        <v>0</v>
      </c>
      <c r="GX145" s="403">
        <f t="shared" si="388"/>
        <v>0</v>
      </c>
      <c r="GY145" s="403">
        <f t="shared" si="388"/>
        <v>0</v>
      </c>
      <c r="GZ145" s="403">
        <f t="shared" si="388"/>
        <v>0</v>
      </c>
      <c r="HA145" s="403">
        <f t="shared" si="388"/>
        <v>0</v>
      </c>
      <c r="HB145" s="403">
        <f t="shared" si="388"/>
        <v>0</v>
      </c>
      <c r="HC145" s="403">
        <f t="shared" si="388"/>
        <v>0</v>
      </c>
      <c r="HD145" s="403">
        <f t="shared" si="388"/>
        <v>0</v>
      </c>
      <c r="HE145" s="403">
        <f t="shared" si="388"/>
        <v>0</v>
      </c>
      <c r="HF145" s="403">
        <f t="shared" si="388"/>
        <v>0</v>
      </c>
      <c r="HG145" s="403">
        <f t="shared" si="388"/>
        <v>0</v>
      </c>
      <c r="HH145" s="403">
        <f t="shared" si="388"/>
        <v>0</v>
      </c>
      <c r="HI145" s="403">
        <f t="shared" si="388"/>
        <v>0</v>
      </c>
      <c r="HJ145" s="403">
        <f t="shared" si="388"/>
        <v>0</v>
      </c>
      <c r="HK145" s="403">
        <f t="shared" si="388"/>
        <v>0</v>
      </c>
      <c r="HL145" s="403">
        <f t="shared" si="388"/>
        <v>0</v>
      </c>
      <c r="HM145" s="403">
        <f t="shared" si="388"/>
        <v>0</v>
      </c>
      <c r="HN145" s="403">
        <f t="shared" si="388"/>
        <v>0</v>
      </c>
      <c r="HO145" s="403">
        <f t="shared" si="388"/>
        <v>0</v>
      </c>
      <c r="HP145" s="403">
        <f t="shared" si="388"/>
        <v>0</v>
      </c>
      <c r="HQ145" s="403">
        <f t="shared" si="388"/>
        <v>0</v>
      </c>
      <c r="HR145" s="403">
        <f t="shared" si="388"/>
        <v>0</v>
      </c>
      <c r="HS145" s="403">
        <f t="shared" si="388"/>
        <v>0</v>
      </c>
      <c r="HT145" s="403">
        <f t="shared" si="388"/>
        <v>0</v>
      </c>
      <c r="HU145" s="403">
        <f t="shared" si="388"/>
        <v>0</v>
      </c>
      <c r="HV145" s="403">
        <f t="shared" si="388"/>
        <v>0</v>
      </c>
      <c r="HW145" s="403">
        <f t="shared" si="388"/>
        <v>0</v>
      </c>
      <c r="HX145" s="403">
        <f t="shared" si="388"/>
        <v>0</v>
      </c>
      <c r="HY145" s="403">
        <f t="shared" si="388"/>
        <v>0</v>
      </c>
      <c r="HZ145" s="403">
        <f t="shared" si="388"/>
        <v>0</v>
      </c>
      <c r="IA145" s="403">
        <f t="shared" si="388"/>
        <v>0</v>
      </c>
      <c r="IB145" s="403">
        <f t="shared" si="388"/>
        <v>0</v>
      </c>
      <c r="IC145" s="403">
        <f t="shared" si="388"/>
        <v>0</v>
      </c>
      <c r="ID145" s="403">
        <f t="shared" si="388"/>
        <v>0</v>
      </c>
      <c r="IE145" s="403">
        <f t="shared" si="388"/>
        <v>0</v>
      </c>
      <c r="IF145" s="403">
        <f t="shared" si="388"/>
        <v>0</v>
      </c>
      <c r="IG145" s="403">
        <f t="shared" si="388"/>
        <v>0</v>
      </c>
      <c r="IH145" s="403">
        <f t="shared" si="388"/>
        <v>0</v>
      </c>
      <c r="II145" s="403">
        <f t="shared" si="388"/>
        <v>0</v>
      </c>
      <c r="IJ145" s="403">
        <f t="shared" si="388"/>
        <v>0</v>
      </c>
      <c r="IK145" s="403">
        <f t="shared" si="388"/>
        <v>0</v>
      </c>
      <c r="IL145" s="403">
        <f t="shared" si="388"/>
        <v>0</v>
      </c>
      <c r="IM145" s="403">
        <f t="shared" si="388"/>
        <v>0</v>
      </c>
      <c r="IN145" s="403">
        <f t="shared" si="388"/>
        <v>0</v>
      </c>
      <c r="IO145" s="403">
        <f t="shared" si="388"/>
        <v>0</v>
      </c>
      <c r="IP145" s="403">
        <f t="shared" si="388"/>
        <v>0</v>
      </c>
      <c r="IQ145" s="403">
        <f t="shared" si="388"/>
        <v>0</v>
      </c>
      <c r="IR145" s="403">
        <f t="shared" si="388"/>
        <v>0</v>
      </c>
      <c r="IS145" s="403">
        <f t="shared" si="388"/>
        <v>0</v>
      </c>
      <c r="IT145" s="403">
        <f t="shared" si="388"/>
        <v>0</v>
      </c>
      <c r="IU145" s="403">
        <f t="shared" si="388"/>
        <v>0</v>
      </c>
      <c r="IV145" s="403">
        <f t="shared" si="388"/>
        <v>0</v>
      </c>
      <c r="IW145" s="403">
        <f t="shared" si="388"/>
        <v>0</v>
      </c>
      <c r="IX145" s="403">
        <f t="shared" si="388"/>
        <v>0</v>
      </c>
      <c r="IY145" s="403">
        <f t="shared" si="388"/>
        <v>0</v>
      </c>
      <c r="IZ145" s="403">
        <f t="shared" si="388"/>
        <v>0</v>
      </c>
      <c r="JA145" s="403">
        <f t="shared" si="388"/>
        <v>0</v>
      </c>
      <c r="JB145" s="403">
        <f t="shared" si="388"/>
        <v>0</v>
      </c>
      <c r="JC145" s="403">
        <f t="shared" si="388"/>
        <v>0</v>
      </c>
      <c r="JD145" s="403"/>
      <c r="JE145" s="403">
        <f t="shared" ref="JE145:LP145" si="389">IF(and($A145-JE$124&gt;=0,$A145-JE$125&lt;0),JE$132,0)</f>
        <v>0</v>
      </c>
      <c r="JF145" s="403">
        <f t="shared" si="389"/>
        <v>0</v>
      </c>
      <c r="JG145" s="403">
        <f t="shared" si="389"/>
        <v>0</v>
      </c>
      <c r="JH145" s="403">
        <f t="shared" si="389"/>
        <v>0</v>
      </c>
      <c r="JI145" s="403">
        <f t="shared" si="389"/>
        <v>0</v>
      </c>
      <c r="JJ145" s="403">
        <f t="shared" si="389"/>
        <v>0</v>
      </c>
      <c r="JK145" s="403">
        <f t="shared" si="389"/>
        <v>0</v>
      </c>
      <c r="JL145" s="403">
        <f t="shared" si="389"/>
        <v>0</v>
      </c>
      <c r="JM145" s="403">
        <f t="shared" si="389"/>
        <v>0</v>
      </c>
      <c r="JN145" s="403">
        <f t="shared" si="389"/>
        <v>0</v>
      </c>
      <c r="JO145" s="403">
        <f t="shared" si="389"/>
        <v>0</v>
      </c>
      <c r="JP145" s="403">
        <f t="shared" si="389"/>
        <v>0</v>
      </c>
      <c r="JQ145" s="403">
        <f t="shared" si="389"/>
        <v>0</v>
      </c>
      <c r="JR145" s="403">
        <f t="shared" si="389"/>
        <v>0</v>
      </c>
      <c r="JS145" s="403">
        <f t="shared" si="389"/>
        <v>0</v>
      </c>
      <c r="JT145" s="403">
        <f t="shared" si="389"/>
        <v>0</v>
      </c>
      <c r="JU145" s="403">
        <f t="shared" si="389"/>
        <v>0</v>
      </c>
      <c r="JV145" s="403">
        <f t="shared" si="389"/>
        <v>0</v>
      </c>
      <c r="JW145" s="403">
        <f t="shared" si="389"/>
        <v>0</v>
      </c>
      <c r="JX145" s="403">
        <f t="shared" si="389"/>
        <v>0</v>
      </c>
      <c r="JY145" s="403">
        <f t="shared" si="389"/>
        <v>0</v>
      </c>
      <c r="JZ145" s="403">
        <f t="shared" si="389"/>
        <v>0</v>
      </c>
      <c r="KA145" s="403">
        <f t="shared" si="389"/>
        <v>0</v>
      </c>
      <c r="KB145" s="403">
        <f t="shared" si="389"/>
        <v>0</v>
      </c>
      <c r="KC145" s="403">
        <f t="shared" si="389"/>
        <v>0</v>
      </c>
      <c r="KD145" s="403">
        <f t="shared" si="389"/>
        <v>0</v>
      </c>
      <c r="KE145" s="403">
        <f t="shared" si="389"/>
        <v>0</v>
      </c>
      <c r="KF145" s="403">
        <f t="shared" si="389"/>
        <v>0</v>
      </c>
      <c r="KG145" s="403">
        <f t="shared" si="389"/>
        <v>0</v>
      </c>
      <c r="KH145" s="403">
        <f t="shared" si="389"/>
        <v>0</v>
      </c>
      <c r="KI145" s="403">
        <f t="shared" si="389"/>
        <v>0</v>
      </c>
      <c r="KJ145" s="403">
        <f t="shared" si="389"/>
        <v>0</v>
      </c>
      <c r="KK145" s="403">
        <f t="shared" si="389"/>
        <v>0</v>
      </c>
      <c r="KL145" s="403">
        <f t="shared" si="389"/>
        <v>0</v>
      </c>
      <c r="KM145" s="403">
        <f t="shared" si="389"/>
        <v>0</v>
      </c>
      <c r="KN145" s="403">
        <f t="shared" si="389"/>
        <v>0</v>
      </c>
      <c r="KO145" s="403">
        <f t="shared" si="389"/>
        <v>0</v>
      </c>
      <c r="KP145" s="403">
        <f t="shared" si="389"/>
        <v>0</v>
      </c>
      <c r="KQ145" s="403">
        <f t="shared" si="389"/>
        <v>0</v>
      </c>
      <c r="KR145" s="403">
        <f t="shared" si="389"/>
        <v>0</v>
      </c>
      <c r="KS145" s="403">
        <f t="shared" si="389"/>
        <v>0</v>
      </c>
      <c r="KT145" s="403">
        <f t="shared" si="389"/>
        <v>0</v>
      </c>
      <c r="KU145" s="403">
        <f t="shared" si="389"/>
        <v>0</v>
      </c>
      <c r="KV145" s="403">
        <f t="shared" si="389"/>
        <v>0</v>
      </c>
      <c r="KW145" s="403">
        <f t="shared" si="389"/>
        <v>0</v>
      </c>
      <c r="KX145" s="403">
        <f t="shared" si="389"/>
        <v>0</v>
      </c>
      <c r="KY145" s="403">
        <f t="shared" si="389"/>
        <v>0</v>
      </c>
      <c r="KZ145" s="403">
        <f t="shared" si="389"/>
        <v>0</v>
      </c>
      <c r="LA145" s="403">
        <f t="shared" si="389"/>
        <v>0</v>
      </c>
      <c r="LB145" s="403">
        <f t="shared" si="389"/>
        <v>0</v>
      </c>
      <c r="LC145" s="403">
        <f t="shared" si="389"/>
        <v>0</v>
      </c>
      <c r="LD145" s="403">
        <f t="shared" si="389"/>
        <v>0</v>
      </c>
      <c r="LE145" s="403">
        <f t="shared" si="389"/>
        <v>0</v>
      </c>
      <c r="LF145" s="403">
        <f t="shared" si="389"/>
        <v>0</v>
      </c>
      <c r="LG145" s="403">
        <f t="shared" si="389"/>
        <v>0</v>
      </c>
      <c r="LH145" s="403">
        <f t="shared" si="389"/>
        <v>0</v>
      </c>
      <c r="LI145" s="403">
        <f t="shared" si="389"/>
        <v>0</v>
      </c>
      <c r="LJ145" s="403">
        <f t="shared" si="389"/>
        <v>0</v>
      </c>
      <c r="LK145" s="403">
        <f t="shared" si="389"/>
        <v>0</v>
      </c>
      <c r="LL145" s="403">
        <f t="shared" si="389"/>
        <v>0</v>
      </c>
      <c r="LM145" s="403">
        <f t="shared" si="389"/>
        <v>0</v>
      </c>
      <c r="LN145" s="403">
        <f t="shared" si="389"/>
        <v>0</v>
      </c>
      <c r="LO145" s="403">
        <f t="shared" si="389"/>
        <v>0</v>
      </c>
      <c r="LP145" s="403">
        <f t="shared" si="389"/>
        <v>0</v>
      </c>
    </row>
    <row r="146">
      <c r="A146" s="331" t="str">
        <f t="shared" si="327"/>
        <v>09-2025</v>
      </c>
      <c r="B146" s="346">
        <f t="shared" si="333"/>
        <v>8271429.186</v>
      </c>
      <c r="C146" s="346">
        <f t="shared" si="334"/>
        <v>1.014854248</v>
      </c>
      <c r="D146" s="346"/>
      <c r="E146" s="403">
        <f t="shared" ref="E146:BP146" si="390">IF(and($A146-E$124&gt;=0,$A146-E$125&lt;0),E$132,0)</f>
        <v>0</v>
      </c>
      <c r="F146" s="403">
        <f t="shared" si="390"/>
        <v>0</v>
      </c>
      <c r="G146" s="403">
        <f t="shared" si="390"/>
        <v>0</v>
      </c>
      <c r="H146" s="403">
        <f t="shared" si="390"/>
        <v>0</v>
      </c>
      <c r="I146" s="403">
        <f t="shared" si="390"/>
        <v>0</v>
      </c>
      <c r="J146" s="403">
        <f t="shared" si="390"/>
        <v>0</v>
      </c>
      <c r="K146" s="403">
        <f t="shared" si="390"/>
        <v>0</v>
      </c>
      <c r="L146" s="403">
        <f t="shared" si="390"/>
        <v>0</v>
      </c>
      <c r="M146" s="403">
        <f t="shared" si="390"/>
        <v>0</v>
      </c>
      <c r="N146" s="403">
        <f t="shared" si="390"/>
        <v>0</v>
      </c>
      <c r="O146" s="403">
        <f t="shared" si="390"/>
        <v>0</v>
      </c>
      <c r="P146" s="403">
        <f t="shared" si="390"/>
        <v>0</v>
      </c>
      <c r="Q146" s="403">
        <f t="shared" si="390"/>
        <v>0</v>
      </c>
      <c r="R146" s="403">
        <f t="shared" si="390"/>
        <v>0</v>
      </c>
      <c r="S146" s="403">
        <f t="shared" si="390"/>
        <v>0</v>
      </c>
      <c r="T146" s="403">
        <f t="shared" si="390"/>
        <v>0</v>
      </c>
      <c r="U146" s="403">
        <f t="shared" si="390"/>
        <v>0</v>
      </c>
      <c r="V146" s="403">
        <f t="shared" si="390"/>
        <v>0</v>
      </c>
      <c r="W146" s="403">
        <f t="shared" si="390"/>
        <v>0</v>
      </c>
      <c r="X146" s="403">
        <f t="shared" si="390"/>
        <v>0</v>
      </c>
      <c r="Y146" s="403">
        <f t="shared" si="390"/>
        <v>0</v>
      </c>
      <c r="Z146" s="403">
        <f t="shared" si="390"/>
        <v>0</v>
      </c>
      <c r="AA146" s="403">
        <f t="shared" si="390"/>
        <v>0</v>
      </c>
      <c r="AB146" s="403">
        <f t="shared" si="390"/>
        <v>159907.69</v>
      </c>
      <c r="AC146" s="403">
        <f t="shared" si="390"/>
        <v>183879.61</v>
      </c>
      <c r="AD146" s="403">
        <f t="shared" si="390"/>
        <v>184851.11</v>
      </c>
      <c r="AE146" s="403">
        <f t="shared" si="390"/>
        <v>240730.29</v>
      </c>
      <c r="AF146" s="403">
        <f t="shared" si="390"/>
        <v>112998.23</v>
      </c>
      <c r="AG146" s="403">
        <f t="shared" si="390"/>
        <v>126237</v>
      </c>
      <c r="AH146" s="403">
        <f t="shared" si="390"/>
        <v>9142.22</v>
      </c>
      <c r="AI146" s="403">
        <f t="shared" si="390"/>
        <v>186686.77</v>
      </c>
      <c r="AJ146" s="403">
        <f t="shared" si="390"/>
        <v>42000</v>
      </c>
      <c r="AK146" s="403">
        <f t="shared" si="390"/>
        <v>271017.63</v>
      </c>
      <c r="AL146" s="403">
        <f t="shared" si="390"/>
        <v>5000</v>
      </c>
      <c r="AM146" s="403">
        <f t="shared" si="390"/>
        <v>127756.57</v>
      </c>
      <c r="AN146" s="403">
        <f t="shared" si="390"/>
        <v>237115.24</v>
      </c>
      <c r="AO146" s="403">
        <f t="shared" si="390"/>
        <v>158167.25</v>
      </c>
      <c r="AP146" s="403">
        <f t="shared" si="390"/>
        <v>103015</v>
      </c>
      <c r="AQ146" s="403">
        <f t="shared" si="390"/>
        <v>155500</v>
      </c>
      <c r="AR146" s="403">
        <f t="shared" si="390"/>
        <v>167620.78</v>
      </c>
      <c r="AS146" s="403">
        <f t="shared" si="390"/>
        <v>191134.2</v>
      </c>
      <c r="AT146" s="403">
        <f t="shared" si="390"/>
        <v>283068.43</v>
      </c>
      <c r="AU146" s="403">
        <f t="shared" si="390"/>
        <v>114804.31</v>
      </c>
      <c r="AV146" s="403">
        <f t="shared" si="390"/>
        <v>109785.34</v>
      </c>
      <c r="AW146" s="403">
        <f t="shared" si="390"/>
        <v>48000</v>
      </c>
      <c r="AX146" s="403">
        <f t="shared" si="390"/>
        <v>164702</v>
      </c>
      <c r="AY146" s="403">
        <f t="shared" si="390"/>
        <v>223255</v>
      </c>
      <c r="AZ146" s="403">
        <f t="shared" si="390"/>
        <v>72000</v>
      </c>
      <c r="BA146" s="403">
        <f t="shared" si="390"/>
        <v>97799.52</v>
      </c>
      <c r="BB146" s="403">
        <f t="shared" si="390"/>
        <v>242596.66</v>
      </c>
      <c r="BC146" s="403">
        <f t="shared" si="390"/>
        <v>108292.85</v>
      </c>
      <c r="BD146" s="403">
        <f t="shared" si="390"/>
        <v>238900</v>
      </c>
      <c r="BE146" s="403">
        <f t="shared" si="390"/>
        <v>101455.9</v>
      </c>
      <c r="BF146" s="403">
        <f t="shared" si="390"/>
        <v>23511.76</v>
      </c>
      <c r="BG146" s="403">
        <f t="shared" si="390"/>
        <v>20008.84</v>
      </c>
      <c r="BH146" s="403">
        <f t="shared" si="390"/>
        <v>77858.98</v>
      </c>
      <c r="BI146" s="403">
        <f t="shared" si="390"/>
        <v>45000</v>
      </c>
      <c r="BJ146" s="403">
        <f t="shared" si="390"/>
        <v>124565</v>
      </c>
      <c r="BK146" s="403">
        <f t="shared" si="390"/>
        <v>25000</v>
      </c>
      <c r="BL146" s="403">
        <f t="shared" si="390"/>
        <v>29885</v>
      </c>
      <c r="BM146" s="403">
        <f t="shared" si="390"/>
        <v>33809.25</v>
      </c>
      <c r="BN146" s="403">
        <f t="shared" si="390"/>
        <v>10969.85</v>
      </c>
      <c r="BO146" s="403">
        <f t="shared" si="390"/>
        <v>77861.76</v>
      </c>
      <c r="BP146" s="403">
        <f t="shared" si="390"/>
        <v>10058</v>
      </c>
      <c r="BQ146" s="403"/>
      <c r="BR146" s="403">
        <f t="shared" ref="BR146:EC146" si="391">IF(and($A146-BR$124&gt;=0,$A146-BR$125&lt;0),BR$132,0)</f>
        <v>121282.0901</v>
      </c>
      <c r="BS146" s="403">
        <f t="shared" si="391"/>
        <v>99463.90988</v>
      </c>
      <c r="BT146" s="403">
        <f t="shared" si="391"/>
        <v>124213.5044</v>
      </c>
      <c r="BU146" s="403">
        <f t="shared" si="391"/>
        <v>131478.1598</v>
      </c>
      <c r="BV146" s="403">
        <f t="shared" si="391"/>
        <v>105725.0307</v>
      </c>
      <c r="BW146" s="403">
        <f t="shared" si="391"/>
        <v>96438.39215</v>
      </c>
      <c r="BX146" s="403">
        <f t="shared" si="391"/>
        <v>125920.5708</v>
      </c>
      <c r="BY146" s="403">
        <f t="shared" si="391"/>
        <v>94007.23892</v>
      </c>
      <c r="BZ146" s="403">
        <f t="shared" si="391"/>
        <v>93499.7296</v>
      </c>
      <c r="CA146" s="403">
        <f t="shared" si="391"/>
        <v>317339.1966</v>
      </c>
      <c r="CB146" s="403">
        <f t="shared" si="391"/>
        <v>195244.094</v>
      </c>
      <c r="CC146" s="403">
        <f t="shared" si="391"/>
        <v>85608.07068</v>
      </c>
      <c r="CD146" s="403">
        <f t="shared" si="391"/>
        <v>94788.93082</v>
      </c>
      <c r="CE146" s="403">
        <f t="shared" si="391"/>
        <v>173684.8197</v>
      </c>
      <c r="CF146" s="403">
        <f t="shared" si="391"/>
        <v>203596.7306</v>
      </c>
      <c r="CG146" s="403">
        <f t="shared" si="391"/>
        <v>205676.5734</v>
      </c>
      <c r="CH146" s="403">
        <f t="shared" si="391"/>
        <v>194386.6281</v>
      </c>
      <c r="CI146" s="403">
        <f t="shared" si="391"/>
        <v>246817.5768</v>
      </c>
      <c r="CJ146" s="403">
        <f t="shared" si="391"/>
        <v>167321.4229</v>
      </c>
      <c r="CK146" s="403">
        <f t="shared" si="391"/>
        <v>175711.6091</v>
      </c>
      <c r="CL146" s="403">
        <f t="shared" si="391"/>
        <v>106770.871</v>
      </c>
      <c r="CM146" s="403">
        <f t="shared" si="391"/>
        <v>696.0816483</v>
      </c>
      <c r="CN146" s="403">
        <f t="shared" si="391"/>
        <v>165809.9143</v>
      </c>
      <c r="CO146" s="403">
        <f t="shared" si="391"/>
        <v>0</v>
      </c>
      <c r="CP146" s="403">
        <f t="shared" si="391"/>
        <v>0</v>
      </c>
      <c r="CQ146" s="403">
        <f t="shared" si="391"/>
        <v>0</v>
      </c>
      <c r="CR146" s="403">
        <f t="shared" si="391"/>
        <v>0</v>
      </c>
      <c r="CS146" s="403">
        <f t="shared" si="391"/>
        <v>0</v>
      </c>
      <c r="CT146" s="403">
        <f t="shared" si="391"/>
        <v>0</v>
      </c>
      <c r="CU146" s="403">
        <f t="shared" si="391"/>
        <v>0</v>
      </c>
      <c r="CV146" s="403">
        <f t="shared" si="391"/>
        <v>0</v>
      </c>
      <c r="CW146" s="403">
        <f t="shared" si="391"/>
        <v>0</v>
      </c>
      <c r="CX146" s="403">
        <f t="shared" si="391"/>
        <v>0</v>
      </c>
      <c r="CY146" s="403">
        <f t="shared" si="391"/>
        <v>0</v>
      </c>
      <c r="CZ146" s="403">
        <f t="shared" si="391"/>
        <v>0</v>
      </c>
      <c r="DA146" s="403">
        <f t="shared" si="391"/>
        <v>0</v>
      </c>
      <c r="DB146" s="403">
        <f t="shared" si="391"/>
        <v>0</v>
      </c>
      <c r="DC146" s="403">
        <f t="shared" si="391"/>
        <v>0</v>
      </c>
      <c r="DD146" s="403">
        <f t="shared" si="391"/>
        <v>0</v>
      </c>
      <c r="DE146" s="403">
        <f t="shared" si="391"/>
        <v>0</v>
      </c>
      <c r="DF146" s="403">
        <f t="shared" si="391"/>
        <v>0</v>
      </c>
      <c r="DG146" s="403">
        <f t="shared" si="391"/>
        <v>0</v>
      </c>
      <c r="DH146" s="403">
        <f t="shared" si="391"/>
        <v>0</v>
      </c>
      <c r="DI146" s="403">
        <f t="shared" si="391"/>
        <v>0</v>
      </c>
      <c r="DJ146" s="403">
        <f t="shared" si="391"/>
        <v>0</v>
      </c>
      <c r="DK146" s="403">
        <f t="shared" si="391"/>
        <v>0</v>
      </c>
      <c r="DL146" s="403">
        <f t="shared" si="391"/>
        <v>0</v>
      </c>
      <c r="DM146" s="403">
        <f t="shared" si="391"/>
        <v>0</v>
      </c>
      <c r="DN146" s="403">
        <f t="shared" si="391"/>
        <v>0</v>
      </c>
      <c r="DO146" s="403">
        <f t="shared" si="391"/>
        <v>0</v>
      </c>
      <c r="DP146" s="403">
        <f t="shared" si="391"/>
        <v>0</v>
      </c>
      <c r="DQ146" s="403">
        <f t="shared" si="391"/>
        <v>0</v>
      </c>
      <c r="DR146" s="403">
        <f t="shared" si="391"/>
        <v>0</v>
      </c>
      <c r="DS146" s="403">
        <f t="shared" si="391"/>
        <v>0</v>
      </c>
      <c r="DT146" s="403">
        <f t="shared" si="391"/>
        <v>0</v>
      </c>
      <c r="DU146" s="403">
        <f t="shared" si="391"/>
        <v>0</v>
      </c>
      <c r="DV146" s="403">
        <f t="shared" si="391"/>
        <v>0</v>
      </c>
      <c r="DW146" s="403">
        <f t="shared" si="391"/>
        <v>0</v>
      </c>
      <c r="DX146" s="403">
        <f t="shared" si="391"/>
        <v>0</v>
      </c>
      <c r="DY146" s="403">
        <f t="shared" si="391"/>
        <v>0</v>
      </c>
      <c r="DZ146" s="403">
        <f t="shared" si="391"/>
        <v>0</v>
      </c>
      <c r="EA146" s="403">
        <f t="shared" si="391"/>
        <v>0</v>
      </c>
      <c r="EB146" s="403">
        <f t="shared" si="391"/>
        <v>0</v>
      </c>
      <c r="EC146" s="403">
        <f t="shared" si="391"/>
        <v>0</v>
      </c>
      <c r="ED146" s="403"/>
      <c r="EE146" s="403">
        <f t="shared" ref="EE146:GP146" si="392">IF(and($A146-EE$124&gt;=0,$A146-EE$125&lt;0),EE$132,0)</f>
        <v>0</v>
      </c>
      <c r="EF146" s="403">
        <f t="shared" si="392"/>
        <v>0</v>
      </c>
      <c r="EG146" s="403">
        <f t="shared" si="392"/>
        <v>0</v>
      </c>
      <c r="EH146" s="403">
        <f t="shared" si="392"/>
        <v>0</v>
      </c>
      <c r="EI146" s="403">
        <f t="shared" si="392"/>
        <v>0</v>
      </c>
      <c r="EJ146" s="403">
        <f t="shared" si="392"/>
        <v>0</v>
      </c>
      <c r="EK146" s="403">
        <f t="shared" si="392"/>
        <v>0</v>
      </c>
      <c r="EL146" s="403">
        <f t="shared" si="392"/>
        <v>0</v>
      </c>
      <c r="EM146" s="403">
        <f t="shared" si="392"/>
        <v>0</v>
      </c>
      <c r="EN146" s="403">
        <f t="shared" si="392"/>
        <v>0</v>
      </c>
      <c r="EO146" s="403">
        <f t="shared" si="392"/>
        <v>0</v>
      </c>
      <c r="EP146" s="403">
        <f t="shared" si="392"/>
        <v>0</v>
      </c>
      <c r="EQ146" s="403">
        <f t="shared" si="392"/>
        <v>0</v>
      </c>
      <c r="ER146" s="403">
        <f t="shared" si="392"/>
        <v>0</v>
      </c>
      <c r="ES146" s="403">
        <f t="shared" si="392"/>
        <v>0</v>
      </c>
      <c r="ET146" s="403">
        <f t="shared" si="392"/>
        <v>0</v>
      </c>
      <c r="EU146" s="403">
        <f t="shared" si="392"/>
        <v>0</v>
      </c>
      <c r="EV146" s="403">
        <f t="shared" si="392"/>
        <v>0</v>
      </c>
      <c r="EW146" s="403">
        <f t="shared" si="392"/>
        <v>0</v>
      </c>
      <c r="EX146" s="403">
        <f t="shared" si="392"/>
        <v>0</v>
      </c>
      <c r="EY146" s="403">
        <f t="shared" si="392"/>
        <v>0</v>
      </c>
      <c r="EZ146" s="403">
        <f t="shared" si="392"/>
        <v>0</v>
      </c>
      <c r="FA146" s="403">
        <f t="shared" si="392"/>
        <v>0</v>
      </c>
      <c r="FB146" s="403">
        <f t="shared" si="392"/>
        <v>0</v>
      </c>
      <c r="FC146" s="403">
        <f t="shared" si="392"/>
        <v>0</v>
      </c>
      <c r="FD146" s="403">
        <f t="shared" si="392"/>
        <v>0</v>
      </c>
      <c r="FE146" s="403">
        <f t="shared" si="392"/>
        <v>0</v>
      </c>
      <c r="FF146" s="403">
        <f t="shared" si="392"/>
        <v>0</v>
      </c>
      <c r="FG146" s="403">
        <f t="shared" si="392"/>
        <v>0</v>
      </c>
      <c r="FH146" s="403">
        <f t="shared" si="392"/>
        <v>0</v>
      </c>
      <c r="FI146" s="403">
        <f t="shared" si="392"/>
        <v>0</v>
      </c>
      <c r="FJ146" s="403">
        <f t="shared" si="392"/>
        <v>0</v>
      </c>
      <c r="FK146" s="403">
        <f t="shared" si="392"/>
        <v>0</v>
      </c>
      <c r="FL146" s="403">
        <f t="shared" si="392"/>
        <v>0</v>
      </c>
      <c r="FM146" s="403">
        <f t="shared" si="392"/>
        <v>0</v>
      </c>
      <c r="FN146" s="403">
        <f t="shared" si="392"/>
        <v>0</v>
      </c>
      <c r="FO146" s="403">
        <f t="shared" si="392"/>
        <v>0</v>
      </c>
      <c r="FP146" s="403">
        <f t="shared" si="392"/>
        <v>0</v>
      </c>
      <c r="FQ146" s="403">
        <f t="shared" si="392"/>
        <v>0</v>
      </c>
      <c r="FR146" s="403">
        <f t="shared" si="392"/>
        <v>0</v>
      </c>
      <c r="FS146" s="403">
        <f t="shared" si="392"/>
        <v>0</v>
      </c>
      <c r="FT146" s="403">
        <f t="shared" si="392"/>
        <v>0</v>
      </c>
      <c r="FU146" s="403">
        <f t="shared" si="392"/>
        <v>0</v>
      </c>
      <c r="FV146" s="403">
        <f t="shared" si="392"/>
        <v>0</v>
      </c>
      <c r="FW146" s="403">
        <f t="shared" si="392"/>
        <v>0</v>
      </c>
      <c r="FX146" s="403">
        <f t="shared" si="392"/>
        <v>0</v>
      </c>
      <c r="FY146" s="403">
        <f t="shared" si="392"/>
        <v>0</v>
      </c>
      <c r="FZ146" s="403">
        <f t="shared" si="392"/>
        <v>0</v>
      </c>
      <c r="GA146" s="403">
        <f t="shared" si="392"/>
        <v>0</v>
      </c>
      <c r="GB146" s="403">
        <f t="shared" si="392"/>
        <v>0</v>
      </c>
      <c r="GC146" s="403">
        <f t="shared" si="392"/>
        <v>0</v>
      </c>
      <c r="GD146" s="403">
        <f t="shared" si="392"/>
        <v>0</v>
      </c>
      <c r="GE146" s="403">
        <f t="shared" si="392"/>
        <v>0</v>
      </c>
      <c r="GF146" s="403">
        <f t="shared" si="392"/>
        <v>0</v>
      </c>
      <c r="GG146" s="403">
        <f t="shared" si="392"/>
        <v>0</v>
      </c>
      <c r="GH146" s="403">
        <f t="shared" si="392"/>
        <v>0</v>
      </c>
      <c r="GI146" s="403">
        <f t="shared" si="392"/>
        <v>0</v>
      </c>
      <c r="GJ146" s="403">
        <f t="shared" si="392"/>
        <v>0</v>
      </c>
      <c r="GK146" s="403">
        <f t="shared" si="392"/>
        <v>0</v>
      </c>
      <c r="GL146" s="403">
        <f t="shared" si="392"/>
        <v>0</v>
      </c>
      <c r="GM146" s="403">
        <f t="shared" si="392"/>
        <v>0</v>
      </c>
      <c r="GN146" s="403">
        <f t="shared" si="392"/>
        <v>0</v>
      </c>
      <c r="GO146" s="403">
        <f t="shared" si="392"/>
        <v>0</v>
      </c>
      <c r="GP146" s="403">
        <f t="shared" si="392"/>
        <v>0</v>
      </c>
      <c r="GQ146" s="403"/>
      <c r="GR146" s="403">
        <f t="shared" ref="GR146:JC146" si="393">IF(and($A146-GR$124&gt;=0,$A146-GR$125&lt;0),GR$132,0)</f>
        <v>0</v>
      </c>
      <c r="GS146" s="403">
        <f t="shared" si="393"/>
        <v>0</v>
      </c>
      <c r="GT146" s="403">
        <f t="shared" si="393"/>
        <v>0</v>
      </c>
      <c r="GU146" s="403">
        <f t="shared" si="393"/>
        <v>0</v>
      </c>
      <c r="GV146" s="403">
        <f t="shared" si="393"/>
        <v>0</v>
      </c>
      <c r="GW146" s="403">
        <f t="shared" si="393"/>
        <v>0</v>
      </c>
      <c r="GX146" s="403">
        <f t="shared" si="393"/>
        <v>0</v>
      </c>
      <c r="GY146" s="403">
        <f t="shared" si="393"/>
        <v>0</v>
      </c>
      <c r="GZ146" s="403">
        <f t="shared" si="393"/>
        <v>0</v>
      </c>
      <c r="HA146" s="403">
        <f t="shared" si="393"/>
        <v>0</v>
      </c>
      <c r="HB146" s="403">
        <f t="shared" si="393"/>
        <v>0</v>
      </c>
      <c r="HC146" s="403">
        <f t="shared" si="393"/>
        <v>0</v>
      </c>
      <c r="HD146" s="403">
        <f t="shared" si="393"/>
        <v>0</v>
      </c>
      <c r="HE146" s="403">
        <f t="shared" si="393"/>
        <v>0</v>
      </c>
      <c r="HF146" s="403">
        <f t="shared" si="393"/>
        <v>0</v>
      </c>
      <c r="HG146" s="403">
        <f t="shared" si="393"/>
        <v>0</v>
      </c>
      <c r="HH146" s="403">
        <f t="shared" si="393"/>
        <v>0</v>
      </c>
      <c r="HI146" s="403">
        <f t="shared" si="393"/>
        <v>0</v>
      </c>
      <c r="HJ146" s="403">
        <f t="shared" si="393"/>
        <v>0</v>
      </c>
      <c r="HK146" s="403">
        <f t="shared" si="393"/>
        <v>0</v>
      </c>
      <c r="HL146" s="403">
        <f t="shared" si="393"/>
        <v>0</v>
      </c>
      <c r="HM146" s="403">
        <f t="shared" si="393"/>
        <v>0</v>
      </c>
      <c r="HN146" s="403">
        <f t="shared" si="393"/>
        <v>0</v>
      </c>
      <c r="HO146" s="403">
        <f t="shared" si="393"/>
        <v>0</v>
      </c>
      <c r="HP146" s="403">
        <f t="shared" si="393"/>
        <v>0</v>
      </c>
      <c r="HQ146" s="403">
        <f t="shared" si="393"/>
        <v>0</v>
      </c>
      <c r="HR146" s="403">
        <f t="shared" si="393"/>
        <v>0</v>
      </c>
      <c r="HS146" s="403">
        <f t="shared" si="393"/>
        <v>0</v>
      </c>
      <c r="HT146" s="403">
        <f t="shared" si="393"/>
        <v>0</v>
      </c>
      <c r="HU146" s="403">
        <f t="shared" si="393"/>
        <v>0</v>
      </c>
      <c r="HV146" s="403">
        <f t="shared" si="393"/>
        <v>0</v>
      </c>
      <c r="HW146" s="403">
        <f t="shared" si="393"/>
        <v>0</v>
      </c>
      <c r="HX146" s="403">
        <f t="shared" si="393"/>
        <v>0</v>
      </c>
      <c r="HY146" s="403">
        <f t="shared" si="393"/>
        <v>0</v>
      </c>
      <c r="HZ146" s="403">
        <f t="shared" si="393"/>
        <v>0</v>
      </c>
      <c r="IA146" s="403">
        <f t="shared" si="393"/>
        <v>0</v>
      </c>
      <c r="IB146" s="403">
        <f t="shared" si="393"/>
        <v>0</v>
      </c>
      <c r="IC146" s="403">
        <f t="shared" si="393"/>
        <v>0</v>
      </c>
      <c r="ID146" s="403">
        <f t="shared" si="393"/>
        <v>0</v>
      </c>
      <c r="IE146" s="403">
        <f t="shared" si="393"/>
        <v>0</v>
      </c>
      <c r="IF146" s="403">
        <f t="shared" si="393"/>
        <v>0</v>
      </c>
      <c r="IG146" s="403">
        <f t="shared" si="393"/>
        <v>0</v>
      </c>
      <c r="IH146" s="403">
        <f t="shared" si="393"/>
        <v>0</v>
      </c>
      <c r="II146" s="403">
        <f t="shared" si="393"/>
        <v>0</v>
      </c>
      <c r="IJ146" s="403">
        <f t="shared" si="393"/>
        <v>0</v>
      </c>
      <c r="IK146" s="403">
        <f t="shared" si="393"/>
        <v>0</v>
      </c>
      <c r="IL146" s="403">
        <f t="shared" si="393"/>
        <v>0</v>
      </c>
      <c r="IM146" s="403">
        <f t="shared" si="393"/>
        <v>0</v>
      </c>
      <c r="IN146" s="403">
        <f t="shared" si="393"/>
        <v>0</v>
      </c>
      <c r="IO146" s="403">
        <f t="shared" si="393"/>
        <v>0</v>
      </c>
      <c r="IP146" s="403">
        <f t="shared" si="393"/>
        <v>0</v>
      </c>
      <c r="IQ146" s="403">
        <f t="shared" si="393"/>
        <v>0</v>
      </c>
      <c r="IR146" s="403">
        <f t="shared" si="393"/>
        <v>0</v>
      </c>
      <c r="IS146" s="403">
        <f t="shared" si="393"/>
        <v>0</v>
      </c>
      <c r="IT146" s="403">
        <f t="shared" si="393"/>
        <v>0</v>
      </c>
      <c r="IU146" s="403">
        <f t="shared" si="393"/>
        <v>0</v>
      </c>
      <c r="IV146" s="403">
        <f t="shared" si="393"/>
        <v>0</v>
      </c>
      <c r="IW146" s="403">
        <f t="shared" si="393"/>
        <v>0</v>
      </c>
      <c r="IX146" s="403">
        <f t="shared" si="393"/>
        <v>0</v>
      </c>
      <c r="IY146" s="403">
        <f t="shared" si="393"/>
        <v>0</v>
      </c>
      <c r="IZ146" s="403">
        <f t="shared" si="393"/>
        <v>0</v>
      </c>
      <c r="JA146" s="403">
        <f t="shared" si="393"/>
        <v>0</v>
      </c>
      <c r="JB146" s="403">
        <f t="shared" si="393"/>
        <v>0</v>
      </c>
      <c r="JC146" s="403">
        <f t="shared" si="393"/>
        <v>0</v>
      </c>
      <c r="JD146" s="403"/>
      <c r="JE146" s="403">
        <f t="shared" ref="JE146:LP146" si="394">IF(and($A146-JE$124&gt;=0,$A146-JE$125&lt;0),JE$132,0)</f>
        <v>0</v>
      </c>
      <c r="JF146" s="403">
        <f t="shared" si="394"/>
        <v>0</v>
      </c>
      <c r="JG146" s="403">
        <f t="shared" si="394"/>
        <v>0</v>
      </c>
      <c r="JH146" s="403">
        <f t="shared" si="394"/>
        <v>0</v>
      </c>
      <c r="JI146" s="403">
        <f t="shared" si="394"/>
        <v>0</v>
      </c>
      <c r="JJ146" s="403">
        <f t="shared" si="394"/>
        <v>0</v>
      </c>
      <c r="JK146" s="403">
        <f t="shared" si="394"/>
        <v>0</v>
      </c>
      <c r="JL146" s="403">
        <f t="shared" si="394"/>
        <v>0</v>
      </c>
      <c r="JM146" s="403">
        <f t="shared" si="394"/>
        <v>0</v>
      </c>
      <c r="JN146" s="403">
        <f t="shared" si="394"/>
        <v>0</v>
      </c>
      <c r="JO146" s="403">
        <f t="shared" si="394"/>
        <v>0</v>
      </c>
      <c r="JP146" s="403">
        <f t="shared" si="394"/>
        <v>0</v>
      </c>
      <c r="JQ146" s="403">
        <f t="shared" si="394"/>
        <v>0</v>
      </c>
      <c r="JR146" s="403">
        <f t="shared" si="394"/>
        <v>0</v>
      </c>
      <c r="JS146" s="403">
        <f t="shared" si="394"/>
        <v>0</v>
      </c>
      <c r="JT146" s="403">
        <f t="shared" si="394"/>
        <v>0</v>
      </c>
      <c r="JU146" s="403">
        <f t="shared" si="394"/>
        <v>0</v>
      </c>
      <c r="JV146" s="403">
        <f t="shared" si="394"/>
        <v>0</v>
      </c>
      <c r="JW146" s="403">
        <f t="shared" si="394"/>
        <v>0</v>
      </c>
      <c r="JX146" s="403">
        <f t="shared" si="394"/>
        <v>0</v>
      </c>
      <c r="JY146" s="403">
        <f t="shared" si="394"/>
        <v>0</v>
      </c>
      <c r="JZ146" s="403">
        <f t="shared" si="394"/>
        <v>0</v>
      </c>
      <c r="KA146" s="403">
        <f t="shared" si="394"/>
        <v>0</v>
      </c>
      <c r="KB146" s="403">
        <f t="shared" si="394"/>
        <v>0</v>
      </c>
      <c r="KC146" s="403">
        <f t="shared" si="394"/>
        <v>0</v>
      </c>
      <c r="KD146" s="403">
        <f t="shared" si="394"/>
        <v>0</v>
      </c>
      <c r="KE146" s="403">
        <f t="shared" si="394"/>
        <v>0</v>
      </c>
      <c r="KF146" s="403">
        <f t="shared" si="394"/>
        <v>0</v>
      </c>
      <c r="KG146" s="403">
        <f t="shared" si="394"/>
        <v>0</v>
      </c>
      <c r="KH146" s="403">
        <f t="shared" si="394"/>
        <v>0</v>
      </c>
      <c r="KI146" s="403">
        <f t="shared" si="394"/>
        <v>0</v>
      </c>
      <c r="KJ146" s="403">
        <f t="shared" si="394"/>
        <v>0</v>
      </c>
      <c r="KK146" s="403">
        <f t="shared" si="394"/>
        <v>0</v>
      </c>
      <c r="KL146" s="403">
        <f t="shared" si="394"/>
        <v>0</v>
      </c>
      <c r="KM146" s="403">
        <f t="shared" si="394"/>
        <v>0</v>
      </c>
      <c r="KN146" s="403">
        <f t="shared" si="394"/>
        <v>0</v>
      </c>
      <c r="KO146" s="403">
        <f t="shared" si="394"/>
        <v>0</v>
      </c>
      <c r="KP146" s="403">
        <f t="shared" si="394"/>
        <v>0</v>
      </c>
      <c r="KQ146" s="403">
        <f t="shared" si="394"/>
        <v>0</v>
      </c>
      <c r="KR146" s="403">
        <f t="shared" si="394"/>
        <v>0</v>
      </c>
      <c r="KS146" s="403">
        <f t="shared" si="394"/>
        <v>0</v>
      </c>
      <c r="KT146" s="403">
        <f t="shared" si="394"/>
        <v>0</v>
      </c>
      <c r="KU146" s="403">
        <f t="shared" si="394"/>
        <v>0</v>
      </c>
      <c r="KV146" s="403">
        <f t="shared" si="394"/>
        <v>0</v>
      </c>
      <c r="KW146" s="403">
        <f t="shared" si="394"/>
        <v>0</v>
      </c>
      <c r="KX146" s="403">
        <f t="shared" si="394"/>
        <v>0</v>
      </c>
      <c r="KY146" s="403">
        <f t="shared" si="394"/>
        <v>0</v>
      </c>
      <c r="KZ146" s="403">
        <f t="shared" si="394"/>
        <v>0</v>
      </c>
      <c r="LA146" s="403">
        <f t="shared" si="394"/>
        <v>0</v>
      </c>
      <c r="LB146" s="403">
        <f t="shared" si="394"/>
        <v>0</v>
      </c>
      <c r="LC146" s="403">
        <f t="shared" si="394"/>
        <v>0</v>
      </c>
      <c r="LD146" s="403">
        <f t="shared" si="394"/>
        <v>0</v>
      </c>
      <c r="LE146" s="403">
        <f t="shared" si="394"/>
        <v>0</v>
      </c>
      <c r="LF146" s="403">
        <f t="shared" si="394"/>
        <v>0</v>
      </c>
      <c r="LG146" s="403">
        <f t="shared" si="394"/>
        <v>0</v>
      </c>
      <c r="LH146" s="403">
        <f t="shared" si="394"/>
        <v>0</v>
      </c>
      <c r="LI146" s="403">
        <f t="shared" si="394"/>
        <v>0</v>
      </c>
      <c r="LJ146" s="403">
        <f t="shared" si="394"/>
        <v>0</v>
      </c>
      <c r="LK146" s="403">
        <f t="shared" si="394"/>
        <v>0</v>
      </c>
      <c r="LL146" s="403">
        <f t="shared" si="394"/>
        <v>0</v>
      </c>
      <c r="LM146" s="403">
        <f t="shared" si="394"/>
        <v>0</v>
      </c>
      <c r="LN146" s="403">
        <f t="shared" si="394"/>
        <v>0</v>
      </c>
      <c r="LO146" s="403">
        <f t="shared" si="394"/>
        <v>0</v>
      </c>
      <c r="LP146" s="403">
        <f t="shared" si="394"/>
        <v>0</v>
      </c>
    </row>
    <row r="147">
      <c r="A147" s="331" t="str">
        <f t="shared" si="327"/>
        <v>12-2025</v>
      </c>
      <c r="B147" s="346">
        <f t="shared" si="333"/>
        <v>8282045.615</v>
      </c>
      <c r="C147" s="346">
        <f t="shared" si="334"/>
        <v>1.01615682</v>
      </c>
      <c r="D147" s="346"/>
      <c r="E147" s="403">
        <f t="shared" ref="E147:BP147" si="395">IF(and($A147-E$124&gt;=0,$A147-E$125&lt;0),E$132,0)</f>
        <v>0</v>
      </c>
      <c r="F147" s="403">
        <f t="shared" si="395"/>
        <v>0</v>
      </c>
      <c r="G147" s="403">
        <f t="shared" si="395"/>
        <v>0</v>
      </c>
      <c r="H147" s="403">
        <f t="shared" si="395"/>
        <v>0</v>
      </c>
      <c r="I147" s="403">
        <f t="shared" si="395"/>
        <v>0</v>
      </c>
      <c r="J147" s="403">
        <f t="shared" si="395"/>
        <v>0</v>
      </c>
      <c r="K147" s="403">
        <f t="shared" si="395"/>
        <v>0</v>
      </c>
      <c r="L147" s="403">
        <f t="shared" si="395"/>
        <v>0</v>
      </c>
      <c r="M147" s="403">
        <f t="shared" si="395"/>
        <v>0</v>
      </c>
      <c r="N147" s="403">
        <f t="shared" si="395"/>
        <v>0</v>
      </c>
      <c r="O147" s="403">
        <f t="shared" si="395"/>
        <v>0</v>
      </c>
      <c r="P147" s="403">
        <f t="shared" si="395"/>
        <v>0</v>
      </c>
      <c r="Q147" s="403">
        <f t="shared" si="395"/>
        <v>0</v>
      </c>
      <c r="R147" s="403">
        <f t="shared" si="395"/>
        <v>0</v>
      </c>
      <c r="S147" s="403">
        <f t="shared" si="395"/>
        <v>0</v>
      </c>
      <c r="T147" s="403">
        <f t="shared" si="395"/>
        <v>0</v>
      </c>
      <c r="U147" s="403">
        <f t="shared" si="395"/>
        <v>0</v>
      </c>
      <c r="V147" s="403">
        <f t="shared" si="395"/>
        <v>0</v>
      </c>
      <c r="W147" s="403">
        <f t="shared" si="395"/>
        <v>0</v>
      </c>
      <c r="X147" s="403">
        <f t="shared" si="395"/>
        <v>0</v>
      </c>
      <c r="Y147" s="403">
        <f t="shared" si="395"/>
        <v>0</v>
      </c>
      <c r="Z147" s="403">
        <f t="shared" si="395"/>
        <v>0</v>
      </c>
      <c r="AA147" s="403">
        <f t="shared" si="395"/>
        <v>0</v>
      </c>
      <c r="AB147" s="403">
        <f t="shared" si="395"/>
        <v>0</v>
      </c>
      <c r="AC147" s="403">
        <f t="shared" si="395"/>
        <v>183879.61</v>
      </c>
      <c r="AD147" s="403">
        <f t="shared" si="395"/>
        <v>184851.11</v>
      </c>
      <c r="AE147" s="403">
        <f t="shared" si="395"/>
        <v>240730.29</v>
      </c>
      <c r="AF147" s="403">
        <f t="shared" si="395"/>
        <v>112998.23</v>
      </c>
      <c r="AG147" s="403">
        <f t="shared" si="395"/>
        <v>126237</v>
      </c>
      <c r="AH147" s="403">
        <f t="shared" si="395"/>
        <v>9142.22</v>
      </c>
      <c r="AI147" s="403">
        <f t="shared" si="395"/>
        <v>186686.77</v>
      </c>
      <c r="AJ147" s="403">
        <f t="shared" si="395"/>
        <v>42000</v>
      </c>
      <c r="AK147" s="403">
        <f t="shared" si="395"/>
        <v>271017.63</v>
      </c>
      <c r="AL147" s="403">
        <f t="shared" si="395"/>
        <v>5000</v>
      </c>
      <c r="AM147" s="403">
        <f t="shared" si="395"/>
        <v>127756.57</v>
      </c>
      <c r="AN147" s="403">
        <f t="shared" si="395"/>
        <v>237115.24</v>
      </c>
      <c r="AO147" s="403">
        <f t="shared" si="395"/>
        <v>158167.25</v>
      </c>
      <c r="AP147" s="403">
        <f t="shared" si="395"/>
        <v>103015</v>
      </c>
      <c r="AQ147" s="403">
        <f t="shared" si="395"/>
        <v>155500</v>
      </c>
      <c r="AR147" s="403">
        <f t="shared" si="395"/>
        <v>167620.78</v>
      </c>
      <c r="AS147" s="403">
        <f t="shared" si="395"/>
        <v>191134.2</v>
      </c>
      <c r="AT147" s="403">
        <f t="shared" si="395"/>
        <v>283068.43</v>
      </c>
      <c r="AU147" s="403">
        <f t="shared" si="395"/>
        <v>114804.31</v>
      </c>
      <c r="AV147" s="403">
        <f t="shared" si="395"/>
        <v>109785.34</v>
      </c>
      <c r="AW147" s="403">
        <f t="shared" si="395"/>
        <v>48000</v>
      </c>
      <c r="AX147" s="403">
        <f t="shared" si="395"/>
        <v>164702</v>
      </c>
      <c r="AY147" s="403">
        <f t="shared" si="395"/>
        <v>223255</v>
      </c>
      <c r="AZ147" s="403">
        <f t="shared" si="395"/>
        <v>72000</v>
      </c>
      <c r="BA147" s="403">
        <f t="shared" si="395"/>
        <v>97799.52</v>
      </c>
      <c r="BB147" s="403">
        <f t="shared" si="395"/>
        <v>242596.66</v>
      </c>
      <c r="BC147" s="403">
        <f t="shared" si="395"/>
        <v>108292.85</v>
      </c>
      <c r="BD147" s="403">
        <f t="shared" si="395"/>
        <v>238900</v>
      </c>
      <c r="BE147" s="403">
        <f t="shared" si="395"/>
        <v>101455.9</v>
      </c>
      <c r="BF147" s="403">
        <f t="shared" si="395"/>
        <v>23511.76</v>
      </c>
      <c r="BG147" s="403">
        <f t="shared" si="395"/>
        <v>20008.84</v>
      </c>
      <c r="BH147" s="403">
        <f t="shared" si="395"/>
        <v>77858.98</v>
      </c>
      <c r="BI147" s="403">
        <f t="shared" si="395"/>
        <v>45000</v>
      </c>
      <c r="BJ147" s="403">
        <f t="shared" si="395"/>
        <v>124565</v>
      </c>
      <c r="BK147" s="403">
        <f t="shared" si="395"/>
        <v>25000</v>
      </c>
      <c r="BL147" s="403">
        <f t="shared" si="395"/>
        <v>29885</v>
      </c>
      <c r="BM147" s="403">
        <f t="shared" si="395"/>
        <v>33809.25</v>
      </c>
      <c r="BN147" s="403">
        <f t="shared" si="395"/>
        <v>10969.85</v>
      </c>
      <c r="BO147" s="403">
        <f t="shared" si="395"/>
        <v>77861.76</v>
      </c>
      <c r="BP147" s="403">
        <f t="shared" si="395"/>
        <v>10058</v>
      </c>
      <c r="BQ147" s="403"/>
      <c r="BR147" s="403">
        <f t="shared" ref="BR147:EC147" si="396">IF(and($A147-BR$124&gt;=0,$A147-BR$125&lt;0),BR$132,0)</f>
        <v>121282.0901</v>
      </c>
      <c r="BS147" s="403">
        <f t="shared" si="396"/>
        <v>0</v>
      </c>
      <c r="BT147" s="403">
        <f t="shared" si="396"/>
        <v>0</v>
      </c>
      <c r="BU147" s="403">
        <f t="shared" si="396"/>
        <v>131478.1598</v>
      </c>
      <c r="BV147" s="403">
        <f t="shared" si="396"/>
        <v>105725.0307</v>
      </c>
      <c r="BW147" s="403">
        <f t="shared" si="396"/>
        <v>96438.39215</v>
      </c>
      <c r="BX147" s="403">
        <f t="shared" si="396"/>
        <v>125920.5708</v>
      </c>
      <c r="BY147" s="403">
        <f t="shared" si="396"/>
        <v>94007.23892</v>
      </c>
      <c r="BZ147" s="403">
        <f t="shared" si="396"/>
        <v>93499.7296</v>
      </c>
      <c r="CA147" s="403">
        <f t="shared" si="396"/>
        <v>317339.1966</v>
      </c>
      <c r="CB147" s="403">
        <f t="shared" si="396"/>
        <v>195244.094</v>
      </c>
      <c r="CC147" s="403">
        <f t="shared" si="396"/>
        <v>85608.07068</v>
      </c>
      <c r="CD147" s="403">
        <f t="shared" si="396"/>
        <v>94788.93082</v>
      </c>
      <c r="CE147" s="403">
        <f t="shared" si="396"/>
        <v>173684.8197</v>
      </c>
      <c r="CF147" s="403">
        <f t="shared" si="396"/>
        <v>203596.7306</v>
      </c>
      <c r="CG147" s="403">
        <f t="shared" si="396"/>
        <v>205676.5734</v>
      </c>
      <c r="CH147" s="403">
        <f t="shared" si="396"/>
        <v>194386.6281</v>
      </c>
      <c r="CI147" s="403">
        <f t="shared" si="396"/>
        <v>246817.5768</v>
      </c>
      <c r="CJ147" s="403">
        <f t="shared" si="396"/>
        <v>167321.4229</v>
      </c>
      <c r="CK147" s="403">
        <f t="shared" si="396"/>
        <v>175711.6091</v>
      </c>
      <c r="CL147" s="403">
        <f t="shared" si="396"/>
        <v>106770.871</v>
      </c>
      <c r="CM147" s="403">
        <f t="shared" si="396"/>
        <v>696.0816483</v>
      </c>
      <c r="CN147" s="403">
        <f t="shared" si="396"/>
        <v>165809.9143</v>
      </c>
      <c r="CO147" s="403">
        <f t="shared" si="396"/>
        <v>156424.8982</v>
      </c>
      <c r="CP147" s="403">
        <f t="shared" si="396"/>
        <v>0</v>
      </c>
      <c r="CQ147" s="403">
        <f t="shared" si="396"/>
        <v>0</v>
      </c>
      <c r="CR147" s="403">
        <f t="shared" si="396"/>
        <v>0</v>
      </c>
      <c r="CS147" s="403">
        <f t="shared" si="396"/>
        <v>0</v>
      </c>
      <c r="CT147" s="403">
        <f t="shared" si="396"/>
        <v>0</v>
      </c>
      <c r="CU147" s="403">
        <f t="shared" si="396"/>
        <v>0</v>
      </c>
      <c r="CV147" s="403">
        <f t="shared" si="396"/>
        <v>0</v>
      </c>
      <c r="CW147" s="403">
        <f t="shared" si="396"/>
        <v>0</v>
      </c>
      <c r="CX147" s="403">
        <f t="shared" si="396"/>
        <v>0</v>
      </c>
      <c r="CY147" s="403">
        <f t="shared" si="396"/>
        <v>0</v>
      </c>
      <c r="CZ147" s="403">
        <f t="shared" si="396"/>
        <v>0</v>
      </c>
      <c r="DA147" s="403">
        <f t="shared" si="396"/>
        <v>0</v>
      </c>
      <c r="DB147" s="403">
        <f t="shared" si="396"/>
        <v>0</v>
      </c>
      <c r="DC147" s="403">
        <f t="shared" si="396"/>
        <v>0</v>
      </c>
      <c r="DD147" s="403">
        <f t="shared" si="396"/>
        <v>0</v>
      </c>
      <c r="DE147" s="403">
        <f t="shared" si="396"/>
        <v>0</v>
      </c>
      <c r="DF147" s="403">
        <f t="shared" si="396"/>
        <v>0</v>
      </c>
      <c r="DG147" s="403">
        <f t="shared" si="396"/>
        <v>0</v>
      </c>
      <c r="DH147" s="403">
        <f t="shared" si="396"/>
        <v>0</v>
      </c>
      <c r="DI147" s="403">
        <f t="shared" si="396"/>
        <v>0</v>
      </c>
      <c r="DJ147" s="403">
        <f t="shared" si="396"/>
        <v>0</v>
      </c>
      <c r="DK147" s="403">
        <f t="shared" si="396"/>
        <v>0</v>
      </c>
      <c r="DL147" s="403">
        <f t="shared" si="396"/>
        <v>0</v>
      </c>
      <c r="DM147" s="403">
        <f t="shared" si="396"/>
        <v>0</v>
      </c>
      <c r="DN147" s="403">
        <f t="shared" si="396"/>
        <v>0</v>
      </c>
      <c r="DO147" s="403">
        <f t="shared" si="396"/>
        <v>0</v>
      </c>
      <c r="DP147" s="403">
        <f t="shared" si="396"/>
        <v>0</v>
      </c>
      <c r="DQ147" s="403">
        <f t="shared" si="396"/>
        <v>0</v>
      </c>
      <c r="DR147" s="403">
        <f t="shared" si="396"/>
        <v>0</v>
      </c>
      <c r="DS147" s="403">
        <f t="shared" si="396"/>
        <v>0</v>
      </c>
      <c r="DT147" s="403">
        <f t="shared" si="396"/>
        <v>0</v>
      </c>
      <c r="DU147" s="403">
        <f t="shared" si="396"/>
        <v>0</v>
      </c>
      <c r="DV147" s="403">
        <f t="shared" si="396"/>
        <v>0</v>
      </c>
      <c r="DW147" s="403">
        <f t="shared" si="396"/>
        <v>0</v>
      </c>
      <c r="DX147" s="403">
        <f t="shared" si="396"/>
        <v>0</v>
      </c>
      <c r="DY147" s="403">
        <f t="shared" si="396"/>
        <v>0</v>
      </c>
      <c r="DZ147" s="403">
        <f t="shared" si="396"/>
        <v>0</v>
      </c>
      <c r="EA147" s="403">
        <f t="shared" si="396"/>
        <v>0</v>
      </c>
      <c r="EB147" s="403">
        <f t="shared" si="396"/>
        <v>0</v>
      </c>
      <c r="EC147" s="403">
        <f t="shared" si="396"/>
        <v>0</v>
      </c>
      <c r="ED147" s="403"/>
      <c r="EE147" s="403">
        <f t="shared" ref="EE147:GP147" si="397">IF(and($A147-EE$124&gt;=0,$A147-EE$125&lt;0),EE$132,0)</f>
        <v>0</v>
      </c>
      <c r="EF147" s="403">
        <f t="shared" si="397"/>
        <v>109201.6795</v>
      </c>
      <c r="EG147" s="403">
        <f t="shared" si="397"/>
        <v>128574.9556</v>
      </c>
      <c r="EH147" s="403">
        <f t="shared" si="397"/>
        <v>0</v>
      </c>
      <c r="EI147" s="403">
        <f t="shared" si="397"/>
        <v>0</v>
      </c>
      <c r="EJ147" s="403">
        <f t="shared" si="397"/>
        <v>0</v>
      </c>
      <c r="EK147" s="403">
        <f t="shared" si="397"/>
        <v>0</v>
      </c>
      <c r="EL147" s="403">
        <f t="shared" si="397"/>
        <v>0</v>
      </c>
      <c r="EM147" s="403">
        <f t="shared" si="397"/>
        <v>0</v>
      </c>
      <c r="EN147" s="403">
        <f t="shared" si="397"/>
        <v>0</v>
      </c>
      <c r="EO147" s="403">
        <f t="shared" si="397"/>
        <v>0</v>
      </c>
      <c r="EP147" s="403">
        <f t="shared" si="397"/>
        <v>0</v>
      </c>
      <c r="EQ147" s="403">
        <f t="shared" si="397"/>
        <v>0</v>
      </c>
      <c r="ER147" s="403">
        <f t="shared" si="397"/>
        <v>0</v>
      </c>
      <c r="ES147" s="403">
        <f t="shared" si="397"/>
        <v>0</v>
      </c>
      <c r="ET147" s="403">
        <f t="shared" si="397"/>
        <v>0</v>
      </c>
      <c r="EU147" s="403">
        <f t="shared" si="397"/>
        <v>0</v>
      </c>
      <c r="EV147" s="403">
        <f t="shared" si="397"/>
        <v>0</v>
      </c>
      <c r="EW147" s="403">
        <f t="shared" si="397"/>
        <v>0</v>
      </c>
      <c r="EX147" s="403">
        <f t="shared" si="397"/>
        <v>0</v>
      </c>
      <c r="EY147" s="403">
        <f t="shared" si="397"/>
        <v>0</v>
      </c>
      <c r="EZ147" s="403">
        <f t="shared" si="397"/>
        <v>0</v>
      </c>
      <c r="FA147" s="403">
        <f t="shared" si="397"/>
        <v>0</v>
      </c>
      <c r="FB147" s="403">
        <f t="shared" si="397"/>
        <v>0</v>
      </c>
      <c r="FC147" s="403">
        <f t="shared" si="397"/>
        <v>0</v>
      </c>
      <c r="FD147" s="403">
        <f t="shared" si="397"/>
        <v>0</v>
      </c>
      <c r="FE147" s="403">
        <f t="shared" si="397"/>
        <v>0</v>
      </c>
      <c r="FF147" s="403">
        <f t="shared" si="397"/>
        <v>0</v>
      </c>
      <c r="FG147" s="403">
        <f t="shared" si="397"/>
        <v>0</v>
      </c>
      <c r="FH147" s="403">
        <f t="shared" si="397"/>
        <v>0</v>
      </c>
      <c r="FI147" s="403">
        <f t="shared" si="397"/>
        <v>0</v>
      </c>
      <c r="FJ147" s="403">
        <f t="shared" si="397"/>
        <v>0</v>
      </c>
      <c r="FK147" s="403">
        <f t="shared" si="397"/>
        <v>0</v>
      </c>
      <c r="FL147" s="403">
        <f t="shared" si="397"/>
        <v>0</v>
      </c>
      <c r="FM147" s="403">
        <f t="shared" si="397"/>
        <v>0</v>
      </c>
      <c r="FN147" s="403">
        <f t="shared" si="397"/>
        <v>0</v>
      </c>
      <c r="FO147" s="403">
        <f t="shared" si="397"/>
        <v>0</v>
      </c>
      <c r="FP147" s="403">
        <f t="shared" si="397"/>
        <v>0</v>
      </c>
      <c r="FQ147" s="403">
        <f t="shared" si="397"/>
        <v>0</v>
      </c>
      <c r="FR147" s="403">
        <f t="shared" si="397"/>
        <v>0</v>
      </c>
      <c r="FS147" s="403">
        <f t="shared" si="397"/>
        <v>0</v>
      </c>
      <c r="FT147" s="403">
        <f t="shared" si="397"/>
        <v>0</v>
      </c>
      <c r="FU147" s="403">
        <f t="shared" si="397"/>
        <v>0</v>
      </c>
      <c r="FV147" s="403">
        <f t="shared" si="397"/>
        <v>0</v>
      </c>
      <c r="FW147" s="403">
        <f t="shared" si="397"/>
        <v>0</v>
      </c>
      <c r="FX147" s="403">
        <f t="shared" si="397"/>
        <v>0</v>
      </c>
      <c r="FY147" s="403">
        <f t="shared" si="397"/>
        <v>0</v>
      </c>
      <c r="FZ147" s="403">
        <f t="shared" si="397"/>
        <v>0</v>
      </c>
      <c r="GA147" s="403">
        <f t="shared" si="397"/>
        <v>0</v>
      </c>
      <c r="GB147" s="403">
        <f t="shared" si="397"/>
        <v>0</v>
      </c>
      <c r="GC147" s="403">
        <f t="shared" si="397"/>
        <v>0</v>
      </c>
      <c r="GD147" s="403">
        <f t="shared" si="397"/>
        <v>0</v>
      </c>
      <c r="GE147" s="403">
        <f t="shared" si="397"/>
        <v>0</v>
      </c>
      <c r="GF147" s="403">
        <f t="shared" si="397"/>
        <v>0</v>
      </c>
      <c r="GG147" s="403">
        <f t="shared" si="397"/>
        <v>0</v>
      </c>
      <c r="GH147" s="403">
        <f t="shared" si="397"/>
        <v>0</v>
      </c>
      <c r="GI147" s="403">
        <f t="shared" si="397"/>
        <v>0</v>
      </c>
      <c r="GJ147" s="403">
        <f t="shared" si="397"/>
        <v>0</v>
      </c>
      <c r="GK147" s="403">
        <f t="shared" si="397"/>
        <v>0</v>
      </c>
      <c r="GL147" s="403">
        <f t="shared" si="397"/>
        <v>0</v>
      </c>
      <c r="GM147" s="403">
        <f t="shared" si="397"/>
        <v>0</v>
      </c>
      <c r="GN147" s="403">
        <f t="shared" si="397"/>
        <v>0</v>
      </c>
      <c r="GO147" s="403">
        <f t="shared" si="397"/>
        <v>0</v>
      </c>
      <c r="GP147" s="403">
        <f t="shared" si="397"/>
        <v>0</v>
      </c>
      <c r="GQ147" s="403"/>
      <c r="GR147" s="403">
        <f t="shared" ref="GR147:JC147" si="398">IF(and($A147-GR$124&gt;=0,$A147-GR$125&lt;0),GR$132,0)</f>
        <v>0</v>
      </c>
      <c r="GS147" s="403">
        <f t="shared" si="398"/>
        <v>0</v>
      </c>
      <c r="GT147" s="403">
        <f t="shared" si="398"/>
        <v>0</v>
      </c>
      <c r="GU147" s="403">
        <f t="shared" si="398"/>
        <v>0</v>
      </c>
      <c r="GV147" s="403">
        <f t="shared" si="398"/>
        <v>0</v>
      </c>
      <c r="GW147" s="403">
        <f t="shared" si="398"/>
        <v>0</v>
      </c>
      <c r="GX147" s="403">
        <f t="shared" si="398"/>
        <v>0</v>
      </c>
      <c r="GY147" s="403">
        <f t="shared" si="398"/>
        <v>0</v>
      </c>
      <c r="GZ147" s="403">
        <f t="shared" si="398"/>
        <v>0</v>
      </c>
      <c r="HA147" s="403">
        <f t="shared" si="398"/>
        <v>0</v>
      </c>
      <c r="HB147" s="403">
        <f t="shared" si="398"/>
        <v>0</v>
      </c>
      <c r="HC147" s="403">
        <f t="shared" si="398"/>
        <v>0</v>
      </c>
      <c r="HD147" s="403">
        <f t="shared" si="398"/>
        <v>0</v>
      </c>
      <c r="HE147" s="403">
        <f t="shared" si="398"/>
        <v>0</v>
      </c>
      <c r="HF147" s="403">
        <f t="shared" si="398"/>
        <v>0</v>
      </c>
      <c r="HG147" s="403">
        <f t="shared" si="398"/>
        <v>0</v>
      </c>
      <c r="HH147" s="403">
        <f t="shared" si="398"/>
        <v>0</v>
      </c>
      <c r="HI147" s="403">
        <f t="shared" si="398"/>
        <v>0</v>
      </c>
      <c r="HJ147" s="403">
        <f t="shared" si="398"/>
        <v>0</v>
      </c>
      <c r="HK147" s="403">
        <f t="shared" si="398"/>
        <v>0</v>
      </c>
      <c r="HL147" s="403">
        <f t="shared" si="398"/>
        <v>0</v>
      </c>
      <c r="HM147" s="403">
        <f t="shared" si="398"/>
        <v>0</v>
      </c>
      <c r="HN147" s="403">
        <f t="shared" si="398"/>
        <v>0</v>
      </c>
      <c r="HO147" s="403">
        <f t="shared" si="398"/>
        <v>0</v>
      </c>
      <c r="HP147" s="403">
        <f t="shared" si="398"/>
        <v>0</v>
      </c>
      <c r="HQ147" s="403">
        <f t="shared" si="398"/>
        <v>0</v>
      </c>
      <c r="HR147" s="403">
        <f t="shared" si="398"/>
        <v>0</v>
      </c>
      <c r="HS147" s="403">
        <f t="shared" si="398"/>
        <v>0</v>
      </c>
      <c r="HT147" s="403">
        <f t="shared" si="398"/>
        <v>0</v>
      </c>
      <c r="HU147" s="403">
        <f t="shared" si="398"/>
        <v>0</v>
      </c>
      <c r="HV147" s="403">
        <f t="shared" si="398"/>
        <v>0</v>
      </c>
      <c r="HW147" s="403">
        <f t="shared" si="398"/>
        <v>0</v>
      </c>
      <c r="HX147" s="403">
        <f t="shared" si="398"/>
        <v>0</v>
      </c>
      <c r="HY147" s="403">
        <f t="shared" si="398"/>
        <v>0</v>
      </c>
      <c r="HZ147" s="403">
        <f t="shared" si="398"/>
        <v>0</v>
      </c>
      <c r="IA147" s="403">
        <f t="shared" si="398"/>
        <v>0</v>
      </c>
      <c r="IB147" s="403">
        <f t="shared" si="398"/>
        <v>0</v>
      </c>
      <c r="IC147" s="403">
        <f t="shared" si="398"/>
        <v>0</v>
      </c>
      <c r="ID147" s="403">
        <f t="shared" si="398"/>
        <v>0</v>
      </c>
      <c r="IE147" s="403">
        <f t="shared" si="398"/>
        <v>0</v>
      </c>
      <c r="IF147" s="403">
        <f t="shared" si="398"/>
        <v>0</v>
      </c>
      <c r="IG147" s="403">
        <f t="shared" si="398"/>
        <v>0</v>
      </c>
      <c r="IH147" s="403">
        <f t="shared" si="398"/>
        <v>0</v>
      </c>
      <c r="II147" s="403">
        <f t="shared" si="398"/>
        <v>0</v>
      </c>
      <c r="IJ147" s="403">
        <f t="shared" si="398"/>
        <v>0</v>
      </c>
      <c r="IK147" s="403">
        <f t="shared" si="398"/>
        <v>0</v>
      </c>
      <c r="IL147" s="403">
        <f t="shared" si="398"/>
        <v>0</v>
      </c>
      <c r="IM147" s="403">
        <f t="shared" si="398"/>
        <v>0</v>
      </c>
      <c r="IN147" s="403">
        <f t="shared" si="398"/>
        <v>0</v>
      </c>
      <c r="IO147" s="403">
        <f t="shared" si="398"/>
        <v>0</v>
      </c>
      <c r="IP147" s="403">
        <f t="shared" si="398"/>
        <v>0</v>
      </c>
      <c r="IQ147" s="403">
        <f t="shared" si="398"/>
        <v>0</v>
      </c>
      <c r="IR147" s="403">
        <f t="shared" si="398"/>
        <v>0</v>
      </c>
      <c r="IS147" s="403">
        <f t="shared" si="398"/>
        <v>0</v>
      </c>
      <c r="IT147" s="403">
        <f t="shared" si="398"/>
        <v>0</v>
      </c>
      <c r="IU147" s="403">
        <f t="shared" si="398"/>
        <v>0</v>
      </c>
      <c r="IV147" s="403">
        <f t="shared" si="398"/>
        <v>0</v>
      </c>
      <c r="IW147" s="403">
        <f t="shared" si="398"/>
        <v>0</v>
      </c>
      <c r="IX147" s="403">
        <f t="shared" si="398"/>
        <v>0</v>
      </c>
      <c r="IY147" s="403">
        <f t="shared" si="398"/>
        <v>0</v>
      </c>
      <c r="IZ147" s="403">
        <f t="shared" si="398"/>
        <v>0</v>
      </c>
      <c r="JA147" s="403">
        <f t="shared" si="398"/>
        <v>0</v>
      </c>
      <c r="JB147" s="403">
        <f t="shared" si="398"/>
        <v>0</v>
      </c>
      <c r="JC147" s="403">
        <f t="shared" si="398"/>
        <v>0</v>
      </c>
      <c r="JD147" s="403"/>
      <c r="JE147" s="403">
        <f t="shared" ref="JE147:LP147" si="399">IF(and($A147-JE$124&gt;=0,$A147-JE$125&lt;0),JE$132,0)</f>
        <v>0</v>
      </c>
      <c r="JF147" s="403">
        <f t="shared" si="399"/>
        <v>0</v>
      </c>
      <c r="JG147" s="403">
        <f t="shared" si="399"/>
        <v>0</v>
      </c>
      <c r="JH147" s="403">
        <f t="shared" si="399"/>
        <v>0</v>
      </c>
      <c r="JI147" s="403">
        <f t="shared" si="399"/>
        <v>0</v>
      </c>
      <c r="JJ147" s="403">
        <f t="shared" si="399"/>
        <v>0</v>
      </c>
      <c r="JK147" s="403">
        <f t="shared" si="399"/>
        <v>0</v>
      </c>
      <c r="JL147" s="403">
        <f t="shared" si="399"/>
        <v>0</v>
      </c>
      <c r="JM147" s="403">
        <f t="shared" si="399"/>
        <v>0</v>
      </c>
      <c r="JN147" s="403">
        <f t="shared" si="399"/>
        <v>0</v>
      </c>
      <c r="JO147" s="403">
        <f t="shared" si="399"/>
        <v>0</v>
      </c>
      <c r="JP147" s="403">
        <f t="shared" si="399"/>
        <v>0</v>
      </c>
      <c r="JQ147" s="403">
        <f t="shared" si="399"/>
        <v>0</v>
      </c>
      <c r="JR147" s="403">
        <f t="shared" si="399"/>
        <v>0</v>
      </c>
      <c r="JS147" s="403">
        <f t="shared" si="399"/>
        <v>0</v>
      </c>
      <c r="JT147" s="403">
        <f t="shared" si="399"/>
        <v>0</v>
      </c>
      <c r="JU147" s="403">
        <f t="shared" si="399"/>
        <v>0</v>
      </c>
      <c r="JV147" s="403">
        <f t="shared" si="399"/>
        <v>0</v>
      </c>
      <c r="JW147" s="403">
        <f t="shared" si="399"/>
        <v>0</v>
      </c>
      <c r="JX147" s="403">
        <f t="shared" si="399"/>
        <v>0</v>
      </c>
      <c r="JY147" s="403">
        <f t="shared" si="399"/>
        <v>0</v>
      </c>
      <c r="JZ147" s="403">
        <f t="shared" si="399"/>
        <v>0</v>
      </c>
      <c r="KA147" s="403">
        <f t="shared" si="399"/>
        <v>0</v>
      </c>
      <c r="KB147" s="403">
        <f t="shared" si="399"/>
        <v>0</v>
      </c>
      <c r="KC147" s="403">
        <f t="shared" si="399"/>
        <v>0</v>
      </c>
      <c r="KD147" s="403">
        <f t="shared" si="399"/>
        <v>0</v>
      </c>
      <c r="KE147" s="403">
        <f t="shared" si="399"/>
        <v>0</v>
      </c>
      <c r="KF147" s="403">
        <f t="shared" si="399"/>
        <v>0</v>
      </c>
      <c r="KG147" s="403">
        <f t="shared" si="399"/>
        <v>0</v>
      </c>
      <c r="KH147" s="403">
        <f t="shared" si="399"/>
        <v>0</v>
      </c>
      <c r="KI147" s="403">
        <f t="shared" si="399"/>
        <v>0</v>
      </c>
      <c r="KJ147" s="403">
        <f t="shared" si="399"/>
        <v>0</v>
      </c>
      <c r="KK147" s="403">
        <f t="shared" si="399"/>
        <v>0</v>
      </c>
      <c r="KL147" s="403">
        <f t="shared" si="399"/>
        <v>0</v>
      </c>
      <c r="KM147" s="403">
        <f t="shared" si="399"/>
        <v>0</v>
      </c>
      <c r="KN147" s="403">
        <f t="shared" si="399"/>
        <v>0</v>
      </c>
      <c r="KO147" s="403">
        <f t="shared" si="399"/>
        <v>0</v>
      </c>
      <c r="KP147" s="403">
        <f t="shared" si="399"/>
        <v>0</v>
      </c>
      <c r="KQ147" s="403">
        <f t="shared" si="399"/>
        <v>0</v>
      </c>
      <c r="KR147" s="403">
        <f t="shared" si="399"/>
        <v>0</v>
      </c>
      <c r="KS147" s="403">
        <f t="shared" si="399"/>
        <v>0</v>
      </c>
      <c r="KT147" s="403">
        <f t="shared" si="399"/>
        <v>0</v>
      </c>
      <c r="KU147" s="403">
        <f t="shared" si="399"/>
        <v>0</v>
      </c>
      <c r="KV147" s="403">
        <f t="shared" si="399"/>
        <v>0</v>
      </c>
      <c r="KW147" s="403">
        <f t="shared" si="399"/>
        <v>0</v>
      </c>
      <c r="KX147" s="403">
        <f t="shared" si="399"/>
        <v>0</v>
      </c>
      <c r="KY147" s="403">
        <f t="shared" si="399"/>
        <v>0</v>
      </c>
      <c r="KZ147" s="403">
        <f t="shared" si="399"/>
        <v>0</v>
      </c>
      <c r="LA147" s="403">
        <f t="shared" si="399"/>
        <v>0</v>
      </c>
      <c r="LB147" s="403">
        <f t="shared" si="399"/>
        <v>0</v>
      </c>
      <c r="LC147" s="403">
        <f t="shared" si="399"/>
        <v>0</v>
      </c>
      <c r="LD147" s="403">
        <f t="shared" si="399"/>
        <v>0</v>
      </c>
      <c r="LE147" s="403">
        <f t="shared" si="399"/>
        <v>0</v>
      </c>
      <c r="LF147" s="403">
        <f t="shared" si="399"/>
        <v>0</v>
      </c>
      <c r="LG147" s="403">
        <f t="shared" si="399"/>
        <v>0</v>
      </c>
      <c r="LH147" s="403">
        <f t="shared" si="399"/>
        <v>0</v>
      </c>
      <c r="LI147" s="403">
        <f t="shared" si="399"/>
        <v>0</v>
      </c>
      <c r="LJ147" s="403">
        <f t="shared" si="399"/>
        <v>0</v>
      </c>
      <c r="LK147" s="403">
        <f t="shared" si="399"/>
        <v>0</v>
      </c>
      <c r="LL147" s="403">
        <f t="shared" si="399"/>
        <v>0</v>
      </c>
      <c r="LM147" s="403">
        <f t="shared" si="399"/>
        <v>0</v>
      </c>
      <c r="LN147" s="403">
        <f t="shared" si="399"/>
        <v>0</v>
      </c>
      <c r="LO147" s="403">
        <f t="shared" si="399"/>
        <v>0</v>
      </c>
      <c r="LP147" s="403">
        <f t="shared" si="399"/>
        <v>0</v>
      </c>
    </row>
    <row r="148">
      <c r="A148" s="331" t="str">
        <f t="shared" si="327"/>
        <v>03-2026</v>
      </c>
      <c r="B148" s="346">
        <f t="shared" si="333"/>
        <v>8471069.877</v>
      </c>
      <c r="C148" s="346">
        <f t="shared" si="334"/>
        <v>1.039348952</v>
      </c>
      <c r="D148" s="346"/>
      <c r="E148" s="403">
        <f t="shared" ref="E148:BP148" si="400">IF(and($A148-E$124&gt;=0,$A148-E$125&lt;0),E$132,0)</f>
        <v>0</v>
      </c>
      <c r="F148" s="403">
        <f t="shared" si="400"/>
        <v>0</v>
      </c>
      <c r="G148" s="403">
        <f t="shared" si="400"/>
        <v>0</v>
      </c>
      <c r="H148" s="403">
        <f t="shared" si="400"/>
        <v>0</v>
      </c>
      <c r="I148" s="403">
        <f t="shared" si="400"/>
        <v>0</v>
      </c>
      <c r="J148" s="403">
        <f t="shared" si="400"/>
        <v>0</v>
      </c>
      <c r="K148" s="403">
        <f t="shared" si="400"/>
        <v>0</v>
      </c>
      <c r="L148" s="403">
        <f t="shared" si="400"/>
        <v>0</v>
      </c>
      <c r="M148" s="403">
        <f t="shared" si="400"/>
        <v>0</v>
      </c>
      <c r="N148" s="403">
        <f t="shared" si="400"/>
        <v>0</v>
      </c>
      <c r="O148" s="403">
        <f t="shared" si="400"/>
        <v>0</v>
      </c>
      <c r="P148" s="403">
        <f t="shared" si="400"/>
        <v>0</v>
      </c>
      <c r="Q148" s="403">
        <f t="shared" si="400"/>
        <v>0</v>
      </c>
      <c r="R148" s="403">
        <f t="shared" si="400"/>
        <v>0</v>
      </c>
      <c r="S148" s="403">
        <f t="shared" si="400"/>
        <v>0</v>
      </c>
      <c r="T148" s="403">
        <f t="shared" si="400"/>
        <v>0</v>
      </c>
      <c r="U148" s="403">
        <f t="shared" si="400"/>
        <v>0</v>
      </c>
      <c r="V148" s="403">
        <f t="shared" si="400"/>
        <v>0</v>
      </c>
      <c r="W148" s="403">
        <f t="shared" si="400"/>
        <v>0</v>
      </c>
      <c r="X148" s="403">
        <f t="shared" si="400"/>
        <v>0</v>
      </c>
      <c r="Y148" s="403">
        <f t="shared" si="400"/>
        <v>0</v>
      </c>
      <c r="Z148" s="403">
        <f t="shared" si="400"/>
        <v>0</v>
      </c>
      <c r="AA148" s="403">
        <f t="shared" si="400"/>
        <v>0</v>
      </c>
      <c r="AB148" s="403">
        <f t="shared" si="400"/>
        <v>0</v>
      </c>
      <c r="AC148" s="403">
        <f t="shared" si="400"/>
        <v>0</v>
      </c>
      <c r="AD148" s="403">
        <f t="shared" si="400"/>
        <v>0</v>
      </c>
      <c r="AE148" s="403">
        <f t="shared" si="400"/>
        <v>0</v>
      </c>
      <c r="AF148" s="403">
        <f t="shared" si="400"/>
        <v>112998.23</v>
      </c>
      <c r="AG148" s="403">
        <f t="shared" si="400"/>
        <v>126237</v>
      </c>
      <c r="AH148" s="403">
        <f t="shared" si="400"/>
        <v>9142.22</v>
      </c>
      <c r="AI148" s="403">
        <f t="shared" si="400"/>
        <v>186686.77</v>
      </c>
      <c r="AJ148" s="403">
        <f t="shared" si="400"/>
        <v>42000</v>
      </c>
      <c r="AK148" s="403">
        <f t="shared" si="400"/>
        <v>271017.63</v>
      </c>
      <c r="AL148" s="403">
        <f t="shared" si="400"/>
        <v>5000</v>
      </c>
      <c r="AM148" s="403">
        <f t="shared" si="400"/>
        <v>127756.57</v>
      </c>
      <c r="AN148" s="403">
        <f t="shared" si="400"/>
        <v>237115.24</v>
      </c>
      <c r="AO148" s="403">
        <f t="shared" si="400"/>
        <v>158167.25</v>
      </c>
      <c r="AP148" s="403">
        <f t="shared" si="400"/>
        <v>103015</v>
      </c>
      <c r="AQ148" s="403">
        <f t="shared" si="400"/>
        <v>155500</v>
      </c>
      <c r="AR148" s="403">
        <f t="shared" si="400"/>
        <v>167620.78</v>
      </c>
      <c r="AS148" s="403">
        <f t="shared" si="400"/>
        <v>191134.2</v>
      </c>
      <c r="AT148" s="403">
        <f t="shared" si="400"/>
        <v>283068.43</v>
      </c>
      <c r="AU148" s="403">
        <f t="shared" si="400"/>
        <v>114804.31</v>
      </c>
      <c r="AV148" s="403">
        <f t="shared" si="400"/>
        <v>109785.34</v>
      </c>
      <c r="AW148" s="403">
        <f t="shared" si="400"/>
        <v>48000</v>
      </c>
      <c r="AX148" s="403">
        <f t="shared" si="400"/>
        <v>164702</v>
      </c>
      <c r="AY148" s="403">
        <f t="shared" si="400"/>
        <v>223255</v>
      </c>
      <c r="AZ148" s="403">
        <f t="shared" si="400"/>
        <v>72000</v>
      </c>
      <c r="BA148" s="403">
        <f t="shared" si="400"/>
        <v>97799.52</v>
      </c>
      <c r="BB148" s="403">
        <f t="shared" si="400"/>
        <v>242596.66</v>
      </c>
      <c r="BC148" s="403">
        <f t="shared" si="400"/>
        <v>108292.85</v>
      </c>
      <c r="BD148" s="403">
        <f t="shared" si="400"/>
        <v>238900</v>
      </c>
      <c r="BE148" s="403">
        <f t="shared" si="400"/>
        <v>101455.9</v>
      </c>
      <c r="BF148" s="403">
        <f t="shared" si="400"/>
        <v>23511.76</v>
      </c>
      <c r="BG148" s="403">
        <f t="shared" si="400"/>
        <v>20008.84</v>
      </c>
      <c r="BH148" s="403">
        <f t="shared" si="400"/>
        <v>77858.98</v>
      </c>
      <c r="BI148" s="403">
        <f t="shared" si="400"/>
        <v>45000</v>
      </c>
      <c r="BJ148" s="403">
        <f t="shared" si="400"/>
        <v>124565</v>
      </c>
      <c r="BK148" s="403">
        <f t="shared" si="400"/>
        <v>25000</v>
      </c>
      <c r="BL148" s="403">
        <f t="shared" si="400"/>
        <v>29885</v>
      </c>
      <c r="BM148" s="403">
        <f t="shared" si="400"/>
        <v>33809.25</v>
      </c>
      <c r="BN148" s="403">
        <f t="shared" si="400"/>
        <v>10969.85</v>
      </c>
      <c r="BO148" s="403">
        <f t="shared" si="400"/>
        <v>77861.76</v>
      </c>
      <c r="BP148" s="403">
        <f t="shared" si="400"/>
        <v>10058</v>
      </c>
      <c r="BQ148" s="403"/>
      <c r="BR148" s="403">
        <f t="shared" ref="BR148:EC148" si="401">IF(and($A148-BR$124&gt;=0,$A148-BR$125&lt;0),BR$132,0)</f>
        <v>121282.0901</v>
      </c>
      <c r="BS148" s="403">
        <f t="shared" si="401"/>
        <v>0</v>
      </c>
      <c r="BT148" s="403">
        <f t="shared" si="401"/>
        <v>0</v>
      </c>
      <c r="BU148" s="403">
        <f t="shared" si="401"/>
        <v>0</v>
      </c>
      <c r="BV148" s="403">
        <f t="shared" si="401"/>
        <v>105725.0307</v>
      </c>
      <c r="BW148" s="403">
        <f t="shared" si="401"/>
        <v>96438.39215</v>
      </c>
      <c r="BX148" s="403">
        <f t="shared" si="401"/>
        <v>125920.5708</v>
      </c>
      <c r="BY148" s="403">
        <f t="shared" si="401"/>
        <v>94007.23892</v>
      </c>
      <c r="BZ148" s="403">
        <f t="shared" si="401"/>
        <v>93499.7296</v>
      </c>
      <c r="CA148" s="403">
        <f t="shared" si="401"/>
        <v>317339.1966</v>
      </c>
      <c r="CB148" s="403">
        <f t="shared" si="401"/>
        <v>195244.094</v>
      </c>
      <c r="CC148" s="403">
        <f t="shared" si="401"/>
        <v>85608.07068</v>
      </c>
      <c r="CD148" s="403">
        <f t="shared" si="401"/>
        <v>94788.93082</v>
      </c>
      <c r="CE148" s="403">
        <f t="shared" si="401"/>
        <v>173684.8197</v>
      </c>
      <c r="CF148" s="403">
        <f t="shared" si="401"/>
        <v>203596.7306</v>
      </c>
      <c r="CG148" s="403">
        <f t="shared" si="401"/>
        <v>205676.5734</v>
      </c>
      <c r="CH148" s="403">
        <f t="shared" si="401"/>
        <v>194386.6281</v>
      </c>
      <c r="CI148" s="403">
        <f t="shared" si="401"/>
        <v>246817.5768</v>
      </c>
      <c r="CJ148" s="403">
        <f t="shared" si="401"/>
        <v>167321.4229</v>
      </c>
      <c r="CK148" s="403">
        <f t="shared" si="401"/>
        <v>175711.6091</v>
      </c>
      <c r="CL148" s="403">
        <f t="shared" si="401"/>
        <v>106770.871</v>
      </c>
      <c r="CM148" s="403">
        <f t="shared" si="401"/>
        <v>696.0816483</v>
      </c>
      <c r="CN148" s="403">
        <f t="shared" si="401"/>
        <v>165809.9143</v>
      </c>
      <c r="CO148" s="403">
        <f t="shared" si="401"/>
        <v>156424.8982</v>
      </c>
      <c r="CP148" s="403">
        <f t="shared" si="401"/>
        <v>207625.486</v>
      </c>
      <c r="CQ148" s="403">
        <f t="shared" si="401"/>
        <v>200632.3524</v>
      </c>
      <c r="CR148" s="403">
        <f t="shared" si="401"/>
        <v>388272.9248</v>
      </c>
      <c r="CS148" s="403">
        <f t="shared" si="401"/>
        <v>0</v>
      </c>
      <c r="CT148" s="403">
        <f t="shared" si="401"/>
        <v>0</v>
      </c>
      <c r="CU148" s="403">
        <f t="shared" si="401"/>
        <v>0</v>
      </c>
      <c r="CV148" s="403">
        <f t="shared" si="401"/>
        <v>0</v>
      </c>
      <c r="CW148" s="403">
        <f t="shared" si="401"/>
        <v>0</v>
      </c>
      <c r="CX148" s="403">
        <f t="shared" si="401"/>
        <v>0</v>
      </c>
      <c r="CY148" s="403">
        <f t="shared" si="401"/>
        <v>0</v>
      </c>
      <c r="CZ148" s="403">
        <f t="shared" si="401"/>
        <v>0</v>
      </c>
      <c r="DA148" s="403">
        <f t="shared" si="401"/>
        <v>0</v>
      </c>
      <c r="DB148" s="403">
        <f t="shared" si="401"/>
        <v>0</v>
      </c>
      <c r="DC148" s="403">
        <f t="shared" si="401"/>
        <v>0</v>
      </c>
      <c r="DD148" s="403">
        <f t="shared" si="401"/>
        <v>0</v>
      </c>
      <c r="DE148" s="403">
        <f t="shared" si="401"/>
        <v>0</v>
      </c>
      <c r="DF148" s="403">
        <f t="shared" si="401"/>
        <v>0</v>
      </c>
      <c r="DG148" s="403">
        <f t="shared" si="401"/>
        <v>0</v>
      </c>
      <c r="DH148" s="403">
        <f t="shared" si="401"/>
        <v>0</v>
      </c>
      <c r="DI148" s="403">
        <f t="shared" si="401"/>
        <v>0</v>
      </c>
      <c r="DJ148" s="403">
        <f t="shared" si="401"/>
        <v>0</v>
      </c>
      <c r="DK148" s="403">
        <f t="shared" si="401"/>
        <v>0</v>
      </c>
      <c r="DL148" s="403">
        <f t="shared" si="401"/>
        <v>0</v>
      </c>
      <c r="DM148" s="403">
        <f t="shared" si="401"/>
        <v>0</v>
      </c>
      <c r="DN148" s="403">
        <f t="shared" si="401"/>
        <v>0</v>
      </c>
      <c r="DO148" s="403">
        <f t="shared" si="401"/>
        <v>0</v>
      </c>
      <c r="DP148" s="403">
        <f t="shared" si="401"/>
        <v>0</v>
      </c>
      <c r="DQ148" s="403">
        <f t="shared" si="401"/>
        <v>0</v>
      </c>
      <c r="DR148" s="403">
        <f t="shared" si="401"/>
        <v>0</v>
      </c>
      <c r="DS148" s="403">
        <f t="shared" si="401"/>
        <v>0</v>
      </c>
      <c r="DT148" s="403">
        <f t="shared" si="401"/>
        <v>0</v>
      </c>
      <c r="DU148" s="403">
        <f t="shared" si="401"/>
        <v>0</v>
      </c>
      <c r="DV148" s="403">
        <f t="shared" si="401"/>
        <v>0</v>
      </c>
      <c r="DW148" s="403">
        <f t="shared" si="401"/>
        <v>0</v>
      </c>
      <c r="DX148" s="403">
        <f t="shared" si="401"/>
        <v>0</v>
      </c>
      <c r="DY148" s="403">
        <f t="shared" si="401"/>
        <v>0</v>
      </c>
      <c r="DZ148" s="403">
        <f t="shared" si="401"/>
        <v>0</v>
      </c>
      <c r="EA148" s="403">
        <f t="shared" si="401"/>
        <v>0</v>
      </c>
      <c r="EB148" s="403">
        <f t="shared" si="401"/>
        <v>0</v>
      </c>
      <c r="EC148" s="403">
        <f t="shared" si="401"/>
        <v>0</v>
      </c>
      <c r="ED148" s="403"/>
      <c r="EE148" s="403">
        <f t="shared" ref="EE148:GP148" si="402">IF(and($A148-EE$124&gt;=0,$A148-EE$125&lt;0),EE$132,0)</f>
        <v>0</v>
      </c>
      <c r="EF148" s="403">
        <f t="shared" si="402"/>
        <v>109201.6795</v>
      </c>
      <c r="EG148" s="403">
        <f t="shared" si="402"/>
        <v>128574.9556</v>
      </c>
      <c r="EH148" s="403">
        <f t="shared" si="402"/>
        <v>133432.669</v>
      </c>
      <c r="EI148" s="403">
        <f t="shared" si="402"/>
        <v>0</v>
      </c>
      <c r="EJ148" s="403">
        <f t="shared" si="402"/>
        <v>0</v>
      </c>
      <c r="EK148" s="403">
        <f t="shared" si="402"/>
        <v>0</v>
      </c>
      <c r="EL148" s="403">
        <f t="shared" si="402"/>
        <v>0</v>
      </c>
      <c r="EM148" s="403">
        <f t="shared" si="402"/>
        <v>0</v>
      </c>
      <c r="EN148" s="403">
        <f t="shared" si="402"/>
        <v>0</v>
      </c>
      <c r="EO148" s="403">
        <f t="shared" si="402"/>
        <v>0</v>
      </c>
      <c r="EP148" s="403">
        <f t="shared" si="402"/>
        <v>0</v>
      </c>
      <c r="EQ148" s="403">
        <f t="shared" si="402"/>
        <v>0</v>
      </c>
      <c r="ER148" s="403">
        <f t="shared" si="402"/>
        <v>0</v>
      </c>
      <c r="ES148" s="403">
        <f t="shared" si="402"/>
        <v>0</v>
      </c>
      <c r="ET148" s="403">
        <f t="shared" si="402"/>
        <v>0</v>
      </c>
      <c r="EU148" s="403">
        <f t="shared" si="402"/>
        <v>0</v>
      </c>
      <c r="EV148" s="403">
        <f t="shared" si="402"/>
        <v>0</v>
      </c>
      <c r="EW148" s="403">
        <f t="shared" si="402"/>
        <v>0</v>
      </c>
      <c r="EX148" s="403">
        <f t="shared" si="402"/>
        <v>0</v>
      </c>
      <c r="EY148" s="403">
        <f t="shared" si="402"/>
        <v>0</v>
      </c>
      <c r="EZ148" s="403">
        <f t="shared" si="402"/>
        <v>0</v>
      </c>
      <c r="FA148" s="403">
        <f t="shared" si="402"/>
        <v>0</v>
      </c>
      <c r="FB148" s="403">
        <f t="shared" si="402"/>
        <v>0</v>
      </c>
      <c r="FC148" s="403">
        <f t="shared" si="402"/>
        <v>0</v>
      </c>
      <c r="FD148" s="403">
        <f t="shared" si="402"/>
        <v>0</v>
      </c>
      <c r="FE148" s="403">
        <f t="shared" si="402"/>
        <v>0</v>
      </c>
      <c r="FF148" s="403">
        <f t="shared" si="402"/>
        <v>0</v>
      </c>
      <c r="FG148" s="403">
        <f t="shared" si="402"/>
        <v>0</v>
      </c>
      <c r="FH148" s="403">
        <f t="shared" si="402"/>
        <v>0</v>
      </c>
      <c r="FI148" s="403">
        <f t="shared" si="402"/>
        <v>0</v>
      </c>
      <c r="FJ148" s="403">
        <f t="shared" si="402"/>
        <v>0</v>
      </c>
      <c r="FK148" s="403">
        <f t="shared" si="402"/>
        <v>0</v>
      </c>
      <c r="FL148" s="403">
        <f t="shared" si="402"/>
        <v>0</v>
      </c>
      <c r="FM148" s="403">
        <f t="shared" si="402"/>
        <v>0</v>
      </c>
      <c r="FN148" s="403">
        <f t="shared" si="402"/>
        <v>0</v>
      </c>
      <c r="FO148" s="403">
        <f t="shared" si="402"/>
        <v>0</v>
      </c>
      <c r="FP148" s="403">
        <f t="shared" si="402"/>
        <v>0</v>
      </c>
      <c r="FQ148" s="403">
        <f t="shared" si="402"/>
        <v>0</v>
      </c>
      <c r="FR148" s="403">
        <f t="shared" si="402"/>
        <v>0</v>
      </c>
      <c r="FS148" s="403">
        <f t="shared" si="402"/>
        <v>0</v>
      </c>
      <c r="FT148" s="403">
        <f t="shared" si="402"/>
        <v>0</v>
      </c>
      <c r="FU148" s="403">
        <f t="shared" si="402"/>
        <v>0</v>
      </c>
      <c r="FV148" s="403">
        <f t="shared" si="402"/>
        <v>0</v>
      </c>
      <c r="FW148" s="403">
        <f t="shared" si="402"/>
        <v>0</v>
      </c>
      <c r="FX148" s="403">
        <f t="shared" si="402"/>
        <v>0</v>
      </c>
      <c r="FY148" s="403">
        <f t="shared" si="402"/>
        <v>0</v>
      </c>
      <c r="FZ148" s="403">
        <f t="shared" si="402"/>
        <v>0</v>
      </c>
      <c r="GA148" s="403">
        <f t="shared" si="402"/>
        <v>0</v>
      </c>
      <c r="GB148" s="403">
        <f t="shared" si="402"/>
        <v>0</v>
      </c>
      <c r="GC148" s="403">
        <f t="shared" si="402"/>
        <v>0</v>
      </c>
      <c r="GD148" s="403">
        <f t="shared" si="402"/>
        <v>0</v>
      </c>
      <c r="GE148" s="403">
        <f t="shared" si="402"/>
        <v>0</v>
      </c>
      <c r="GF148" s="403">
        <f t="shared" si="402"/>
        <v>0</v>
      </c>
      <c r="GG148" s="403">
        <f t="shared" si="402"/>
        <v>0</v>
      </c>
      <c r="GH148" s="403">
        <f t="shared" si="402"/>
        <v>0</v>
      </c>
      <c r="GI148" s="403">
        <f t="shared" si="402"/>
        <v>0</v>
      </c>
      <c r="GJ148" s="403">
        <f t="shared" si="402"/>
        <v>0</v>
      </c>
      <c r="GK148" s="403">
        <f t="shared" si="402"/>
        <v>0</v>
      </c>
      <c r="GL148" s="403">
        <f t="shared" si="402"/>
        <v>0</v>
      </c>
      <c r="GM148" s="403">
        <f t="shared" si="402"/>
        <v>0</v>
      </c>
      <c r="GN148" s="403">
        <f t="shared" si="402"/>
        <v>0</v>
      </c>
      <c r="GO148" s="403">
        <f t="shared" si="402"/>
        <v>0</v>
      </c>
      <c r="GP148" s="403">
        <f t="shared" si="402"/>
        <v>0</v>
      </c>
      <c r="GQ148" s="403"/>
      <c r="GR148" s="403">
        <f t="shared" ref="GR148:JC148" si="403">IF(and($A148-GR$124&gt;=0,$A148-GR$125&lt;0),GR$132,0)</f>
        <v>0</v>
      </c>
      <c r="GS148" s="403">
        <f t="shared" si="403"/>
        <v>0</v>
      </c>
      <c r="GT148" s="403">
        <f t="shared" si="403"/>
        <v>0</v>
      </c>
      <c r="GU148" s="403">
        <f t="shared" si="403"/>
        <v>0</v>
      </c>
      <c r="GV148" s="403">
        <f t="shared" si="403"/>
        <v>0</v>
      </c>
      <c r="GW148" s="403">
        <f t="shared" si="403"/>
        <v>0</v>
      </c>
      <c r="GX148" s="403">
        <f t="shared" si="403"/>
        <v>0</v>
      </c>
      <c r="GY148" s="403">
        <f t="shared" si="403"/>
        <v>0</v>
      </c>
      <c r="GZ148" s="403">
        <f t="shared" si="403"/>
        <v>0</v>
      </c>
      <c r="HA148" s="403">
        <f t="shared" si="403"/>
        <v>0</v>
      </c>
      <c r="HB148" s="403">
        <f t="shared" si="403"/>
        <v>0</v>
      </c>
      <c r="HC148" s="403">
        <f t="shared" si="403"/>
        <v>0</v>
      </c>
      <c r="HD148" s="403">
        <f t="shared" si="403"/>
        <v>0</v>
      </c>
      <c r="HE148" s="403">
        <f t="shared" si="403"/>
        <v>0</v>
      </c>
      <c r="HF148" s="403">
        <f t="shared" si="403"/>
        <v>0</v>
      </c>
      <c r="HG148" s="403">
        <f t="shared" si="403"/>
        <v>0</v>
      </c>
      <c r="HH148" s="403">
        <f t="shared" si="403"/>
        <v>0</v>
      </c>
      <c r="HI148" s="403">
        <f t="shared" si="403"/>
        <v>0</v>
      </c>
      <c r="HJ148" s="403">
        <f t="shared" si="403"/>
        <v>0</v>
      </c>
      <c r="HK148" s="403">
        <f t="shared" si="403"/>
        <v>0</v>
      </c>
      <c r="HL148" s="403">
        <f t="shared" si="403"/>
        <v>0</v>
      </c>
      <c r="HM148" s="403">
        <f t="shared" si="403"/>
        <v>0</v>
      </c>
      <c r="HN148" s="403">
        <f t="shared" si="403"/>
        <v>0</v>
      </c>
      <c r="HO148" s="403">
        <f t="shared" si="403"/>
        <v>0</v>
      </c>
      <c r="HP148" s="403">
        <f t="shared" si="403"/>
        <v>0</v>
      </c>
      <c r="HQ148" s="403">
        <f t="shared" si="403"/>
        <v>0</v>
      </c>
      <c r="HR148" s="403">
        <f t="shared" si="403"/>
        <v>0</v>
      </c>
      <c r="HS148" s="403">
        <f t="shared" si="403"/>
        <v>0</v>
      </c>
      <c r="HT148" s="403">
        <f t="shared" si="403"/>
        <v>0</v>
      </c>
      <c r="HU148" s="403">
        <f t="shared" si="403"/>
        <v>0</v>
      </c>
      <c r="HV148" s="403">
        <f t="shared" si="403"/>
        <v>0</v>
      </c>
      <c r="HW148" s="403">
        <f t="shared" si="403"/>
        <v>0</v>
      </c>
      <c r="HX148" s="403">
        <f t="shared" si="403"/>
        <v>0</v>
      </c>
      <c r="HY148" s="403">
        <f t="shared" si="403"/>
        <v>0</v>
      </c>
      <c r="HZ148" s="403">
        <f t="shared" si="403"/>
        <v>0</v>
      </c>
      <c r="IA148" s="403">
        <f t="shared" si="403"/>
        <v>0</v>
      </c>
      <c r="IB148" s="403">
        <f t="shared" si="403"/>
        <v>0</v>
      </c>
      <c r="IC148" s="403">
        <f t="shared" si="403"/>
        <v>0</v>
      </c>
      <c r="ID148" s="403">
        <f t="shared" si="403"/>
        <v>0</v>
      </c>
      <c r="IE148" s="403">
        <f t="shared" si="403"/>
        <v>0</v>
      </c>
      <c r="IF148" s="403">
        <f t="shared" si="403"/>
        <v>0</v>
      </c>
      <c r="IG148" s="403">
        <f t="shared" si="403"/>
        <v>0</v>
      </c>
      <c r="IH148" s="403">
        <f t="shared" si="403"/>
        <v>0</v>
      </c>
      <c r="II148" s="403">
        <f t="shared" si="403"/>
        <v>0</v>
      </c>
      <c r="IJ148" s="403">
        <f t="shared" si="403"/>
        <v>0</v>
      </c>
      <c r="IK148" s="403">
        <f t="shared" si="403"/>
        <v>0</v>
      </c>
      <c r="IL148" s="403">
        <f t="shared" si="403"/>
        <v>0</v>
      </c>
      <c r="IM148" s="403">
        <f t="shared" si="403"/>
        <v>0</v>
      </c>
      <c r="IN148" s="403">
        <f t="shared" si="403"/>
        <v>0</v>
      </c>
      <c r="IO148" s="403">
        <f t="shared" si="403"/>
        <v>0</v>
      </c>
      <c r="IP148" s="403">
        <f t="shared" si="403"/>
        <v>0</v>
      </c>
      <c r="IQ148" s="403">
        <f t="shared" si="403"/>
        <v>0</v>
      </c>
      <c r="IR148" s="403">
        <f t="shared" si="403"/>
        <v>0</v>
      </c>
      <c r="IS148" s="403">
        <f t="shared" si="403"/>
        <v>0</v>
      </c>
      <c r="IT148" s="403">
        <f t="shared" si="403"/>
        <v>0</v>
      </c>
      <c r="IU148" s="403">
        <f t="shared" si="403"/>
        <v>0</v>
      </c>
      <c r="IV148" s="403">
        <f t="shared" si="403"/>
        <v>0</v>
      </c>
      <c r="IW148" s="403">
        <f t="shared" si="403"/>
        <v>0</v>
      </c>
      <c r="IX148" s="403">
        <f t="shared" si="403"/>
        <v>0</v>
      </c>
      <c r="IY148" s="403">
        <f t="shared" si="403"/>
        <v>0</v>
      </c>
      <c r="IZ148" s="403">
        <f t="shared" si="403"/>
        <v>0</v>
      </c>
      <c r="JA148" s="403">
        <f t="shared" si="403"/>
        <v>0</v>
      </c>
      <c r="JB148" s="403">
        <f t="shared" si="403"/>
        <v>0</v>
      </c>
      <c r="JC148" s="403">
        <f t="shared" si="403"/>
        <v>0</v>
      </c>
      <c r="JD148" s="403"/>
      <c r="JE148" s="403">
        <f t="shared" ref="JE148:LP148" si="404">IF(and($A148-JE$124&gt;=0,$A148-JE$125&lt;0),JE$132,0)</f>
        <v>0</v>
      </c>
      <c r="JF148" s="403">
        <f t="shared" si="404"/>
        <v>0</v>
      </c>
      <c r="JG148" s="403">
        <f t="shared" si="404"/>
        <v>0</v>
      </c>
      <c r="JH148" s="403">
        <f t="shared" si="404"/>
        <v>0</v>
      </c>
      <c r="JI148" s="403">
        <f t="shared" si="404"/>
        <v>0</v>
      </c>
      <c r="JJ148" s="403">
        <f t="shared" si="404"/>
        <v>0</v>
      </c>
      <c r="JK148" s="403">
        <f t="shared" si="404"/>
        <v>0</v>
      </c>
      <c r="JL148" s="403">
        <f t="shared" si="404"/>
        <v>0</v>
      </c>
      <c r="JM148" s="403">
        <f t="shared" si="404"/>
        <v>0</v>
      </c>
      <c r="JN148" s="403">
        <f t="shared" si="404"/>
        <v>0</v>
      </c>
      <c r="JO148" s="403">
        <f t="shared" si="404"/>
        <v>0</v>
      </c>
      <c r="JP148" s="403">
        <f t="shared" si="404"/>
        <v>0</v>
      </c>
      <c r="JQ148" s="403">
        <f t="shared" si="404"/>
        <v>0</v>
      </c>
      <c r="JR148" s="403">
        <f t="shared" si="404"/>
        <v>0</v>
      </c>
      <c r="JS148" s="403">
        <f t="shared" si="404"/>
        <v>0</v>
      </c>
      <c r="JT148" s="403">
        <f t="shared" si="404"/>
        <v>0</v>
      </c>
      <c r="JU148" s="403">
        <f t="shared" si="404"/>
        <v>0</v>
      </c>
      <c r="JV148" s="403">
        <f t="shared" si="404"/>
        <v>0</v>
      </c>
      <c r="JW148" s="403">
        <f t="shared" si="404"/>
        <v>0</v>
      </c>
      <c r="JX148" s="403">
        <f t="shared" si="404"/>
        <v>0</v>
      </c>
      <c r="JY148" s="403">
        <f t="shared" si="404"/>
        <v>0</v>
      </c>
      <c r="JZ148" s="403">
        <f t="shared" si="404"/>
        <v>0</v>
      </c>
      <c r="KA148" s="403">
        <f t="shared" si="404"/>
        <v>0</v>
      </c>
      <c r="KB148" s="403">
        <f t="shared" si="404"/>
        <v>0</v>
      </c>
      <c r="KC148" s="403">
        <f t="shared" si="404"/>
        <v>0</v>
      </c>
      <c r="KD148" s="403">
        <f t="shared" si="404"/>
        <v>0</v>
      </c>
      <c r="KE148" s="403">
        <f t="shared" si="404"/>
        <v>0</v>
      </c>
      <c r="KF148" s="403">
        <f t="shared" si="404"/>
        <v>0</v>
      </c>
      <c r="KG148" s="403">
        <f t="shared" si="404"/>
        <v>0</v>
      </c>
      <c r="KH148" s="403">
        <f t="shared" si="404"/>
        <v>0</v>
      </c>
      <c r="KI148" s="403">
        <f t="shared" si="404"/>
        <v>0</v>
      </c>
      <c r="KJ148" s="403">
        <f t="shared" si="404"/>
        <v>0</v>
      </c>
      <c r="KK148" s="403">
        <f t="shared" si="404"/>
        <v>0</v>
      </c>
      <c r="KL148" s="403">
        <f t="shared" si="404"/>
        <v>0</v>
      </c>
      <c r="KM148" s="403">
        <f t="shared" si="404"/>
        <v>0</v>
      </c>
      <c r="KN148" s="403">
        <f t="shared" si="404"/>
        <v>0</v>
      </c>
      <c r="KO148" s="403">
        <f t="shared" si="404"/>
        <v>0</v>
      </c>
      <c r="KP148" s="403">
        <f t="shared" si="404"/>
        <v>0</v>
      </c>
      <c r="KQ148" s="403">
        <f t="shared" si="404"/>
        <v>0</v>
      </c>
      <c r="KR148" s="403">
        <f t="shared" si="404"/>
        <v>0</v>
      </c>
      <c r="KS148" s="403">
        <f t="shared" si="404"/>
        <v>0</v>
      </c>
      <c r="KT148" s="403">
        <f t="shared" si="404"/>
        <v>0</v>
      </c>
      <c r="KU148" s="403">
        <f t="shared" si="404"/>
        <v>0</v>
      </c>
      <c r="KV148" s="403">
        <f t="shared" si="404"/>
        <v>0</v>
      </c>
      <c r="KW148" s="403">
        <f t="shared" si="404"/>
        <v>0</v>
      </c>
      <c r="KX148" s="403">
        <f t="shared" si="404"/>
        <v>0</v>
      </c>
      <c r="KY148" s="403">
        <f t="shared" si="404"/>
        <v>0</v>
      </c>
      <c r="KZ148" s="403">
        <f t="shared" si="404"/>
        <v>0</v>
      </c>
      <c r="LA148" s="403">
        <f t="shared" si="404"/>
        <v>0</v>
      </c>
      <c r="LB148" s="403">
        <f t="shared" si="404"/>
        <v>0</v>
      </c>
      <c r="LC148" s="403">
        <f t="shared" si="404"/>
        <v>0</v>
      </c>
      <c r="LD148" s="403">
        <f t="shared" si="404"/>
        <v>0</v>
      </c>
      <c r="LE148" s="403">
        <f t="shared" si="404"/>
        <v>0</v>
      </c>
      <c r="LF148" s="403">
        <f t="shared" si="404"/>
        <v>0</v>
      </c>
      <c r="LG148" s="403">
        <f t="shared" si="404"/>
        <v>0</v>
      </c>
      <c r="LH148" s="403">
        <f t="shared" si="404"/>
        <v>0</v>
      </c>
      <c r="LI148" s="403">
        <f t="shared" si="404"/>
        <v>0</v>
      </c>
      <c r="LJ148" s="403">
        <f t="shared" si="404"/>
        <v>0</v>
      </c>
      <c r="LK148" s="403">
        <f t="shared" si="404"/>
        <v>0</v>
      </c>
      <c r="LL148" s="403">
        <f t="shared" si="404"/>
        <v>0</v>
      </c>
      <c r="LM148" s="403">
        <f t="shared" si="404"/>
        <v>0</v>
      </c>
      <c r="LN148" s="403">
        <f t="shared" si="404"/>
        <v>0</v>
      </c>
      <c r="LO148" s="403">
        <f t="shared" si="404"/>
        <v>0</v>
      </c>
      <c r="LP148" s="403">
        <f t="shared" si="404"/>
        <v>0</v>
      </c>
    </row>
    <row r="149">
      <c r="A149" s="331" t="str">
        <f t="shared" si="327"/>
        <v>06-2026</v>
      </c>
      <c r="B149" s="346">
        <f t="shared" si="333"/>
        <v>8464493.738</v>
      </c>
      <c r="C149" s="346">
        <f t="shared" si="334"/>
        <v>1.038542099</v>
      </c>
      <c r="D149" s="346"/>
      <c r="E149" s="403">
        <f t="shared" ref="E149:BP149" si="405">IF(and($A149-E$124&gt;=0,$A149-E$125&lt;0),E$132,0)</f>
        <v>0</v>
      </c>
      <c r="F149" s="403">
        <f t="shared" si="405"/>
        <v>0</v>
      </c>
      <c r="G149" s="403">
        <f t="shared" si="405"/>
        <v>0</v>
      </c>
      <c r="H149" s="403">
        <f t="shared" si="405"/>
        <v>0</v>
      </c>
      <c r="I149" s="403">
        <f t="shared" si="405"/>
        <v>0</v>
      </c>
      <c r="J149" s="403">
        <f t="shared" si="405"/>
        <v>0</v>
      </c>
      <c r="K149" s="403">
        <f t="shared" si="405"/>
        <v>0</v>
      </c>
      <c r="L149" s="403">
        <f t="shared" si="405"/>
        <v>0</v>
      </c>
      <c r="M149" s="403">
        <f t="shared" si="405"/>
        <v>0</v>
      </c>
      <c r="N149" s="403">
        <f t="shared" si="405"/>
        <v>0</v>
      </c>
      <c r="O149" s="403">
        <f t="shared" si="405"/>
        <v>0</v>
      </c>
      <c r="P149" s="403">
        <f t="shared" si="405"/>
        <v>0</v>
      </c>
      <c r="Q149" s="403">
        <f t="shared" si="405"/>
        <v>0</v>
      </c>
      <c r="R149" s="403">
        <f t="shared" si="405"/>
        <v>0</v>
      </c>
      <c r="S149" s="403">
        <f t="shared" si="405"/>
        <v>0</v>
      </c>
      <c r="T149" s="403">
        <f t="shared" si="405"/>
        <v>0</v>
      </c>
      <c r="U149" s="403">
        <f t="shared" si="405"/>
        <v>0</v>
      </c>
      <c r="V149" s="403">
        <f t="shared" si="405"/>
        <v>0</v>
      </c>
      <c r="W149" s="403">
        <f t="shared" si="405"/>
        <v>0</v>
      </c>
      <c r="X149" s="403">
        <f t="shared" si="405"/>
        <v>0</v>
      </c>
      <c r="Y149" s="403">
        <f t="shared" si="405"/>
        <v>0</v>
      </c>
      <c r="Z149" s="403">
        <f t="shared" si="405"/>
        <v>0</v>
      </c>
      <c r="AA149" s="403">
        <f t="shared" si="405"/>
        <v>0</v>
      </c>
      <c r="AB149" s="403">
        <f t="shared" si="405"/>
        <v>0</v>
      </c>
      <c r="AC149" s="403">
        <f t="shared" si="405"/>
        <v>0</v>
      </c>
      <c r="AD149" s="403">
        <f t="shared" si="405"/>
        <v>0</v>
      </c>
      <c r="AE149" s="403">
        <f t="shared" si="405"/>
        <v>0</v>
      </c>
      <c r="AF149" s="403">
        <f t="shared" si="405"/>
        <v>0</v>
      </c>
      <c r="AG149" s="403">
        <f t="shared" si="405"/>
        <v>126237</v>
      </c>
      <c r="AH149" s="403">
        <f t="shared" si="405"/>
        <v>9142.22</v>
      </c>
      <c r="AI149" s="403">
        <f t="shared" si="405"/>
        <v>186686.77</v>
      </c>
      <c r="AJ149" s="403">
        <f t="shared" si="405"/>
        <v>42000</v>
      </c>
      <c r="AK149" s="403">
        <f t="shared" si="405"/>
        <v>271017.63</v>
      </c>
      <c r="AL149" s="403">
        <f t="shared" si="405"/>
        <v>5000</v>
      </c>
      <c r="AM149" s="403">
        <f t="shared" si="405"/>
        <v>127756.57</v>
      </c>
      <c r="AN149" s="403">
        <f t="shared" si="405"/>
        <v>237115.24</v>
      </c>
      <c r="AO149" s="403">
        <f t="shared" si="405"/>
        <v>158167.25</v>
      </c>
      <c r="AP149" s="403">
        <f t="shared" si="405"/>
        <v>103015</v>
      </c>
      <c r="AQ149" s="403">
        <f t="shared" si="405"/>
        <v>155500</v>
      </c>
      <c r="AR149" s="403">
        <f t="shared" si="405"/>
        <v>167620.78</v>
      </c>
      <c r="AS149" s="403">
        <f t="shared" si="405"/>
        <v>191134.2</v>
      </c>
      <c r="AT149" s="403">
        <f t="shared" si="405"/>
        <v>283068.43</v>
      </c>
      <c r="AU149" s="403">
        <f t="shared" si="405"/>
        <v>114804.31</v>
      </c>
      <c r="AV149" s="403">
        <f t="shared" si="405"/>
        <v>109785.34</v>
      </c>
      <c r="AW149" s="403">
        <f t="shared" si="405"/>
        <v>48000</v>
      </c>
      <c r="AX149" s="403">
        <f t="shared" si="405"/>
        <v>164702</v>
      </c>
      <c r="AY149" s="403">
        <f t="shared" si="405"/>
        <v>223255</v>
      </c>
      <c r="AZ149" s="403">
        <f t="shared" si="405"/>
        <v>72000</v>
      </c>
      <c r="BA149" s="403">
        <f t="shared" si="405"/>
        <v>97799.52</v>
      </c>
      <c r="BB149" s="403">
        <f t="shared" si="405"/>
        <v>242596.66</v>
      </c>
      <c r="BC149" s="403">
        <f t="shared" si="405"/>
        <v>108292.85</v>
      </c>
      <c r="BD149" s="403">
        <f t="shared" si="405"/>
        <v>238900</v>
      </c>
      <c r="BE149" s="403">
        <f t="shared" si="405"/>
        <v>101455.9</v>
      </c>
      <c r="BF149" s="403">
        <f t="shared" si="405"/>
        <v>23511.76</v>
      </c>
      <c r="BG149" s="403">
        <f t="shared" si="405"/>
        <v>20008.84</v>
      </c>
      <c r="BH149" s="403">
        <f t="shared" si="405"/>
        <v>77858.98</v>
      </c>
      <c r="BI149" s="403">
        <f t="shared" si="405"/>
        <v>45000</v>
      </c>
      <c r="BJ149" s="403">
        <f t="shared" si="405"/>
        <v>124565</v>
      </c>
      <c r="BK149" s="403">
        <f t="shared" si="405"/>
        <v>25000</v>
      </c>
      <c r="BL149" s="403">
        <f t="shared" si="405"/>
        <v>29885</v>
      </c>
      <c r="BM149" s="403">
        <f t="shared" si="405"/>
        <v>33809.25</v>
      </c>
      <c r="BN149" s="403">
        <f t="shared" si="405"/>
        <v>10969.85</v>
      </c>
      <c r="BO149" s="403">
        <f t="shared" si="405"/>
        <v>77861.76</v>
      </c>
      <c r="BP149" s="403">
        <f t="shared" si="405"/>
        <v>10058</v>
      </c>
      <c r="BQ149" s="403"/>
      <c r="BR149" s="403">
        <f t="shared" ref="BR149:EC149" si="406">IF(and($A149-BR$124&gt;=0,$A149-BR$125&lt;0),BR$132,0)</f>
        <v>121282.0901</v>
      </c>
      <c r="BS149" s="403">
        <f t="shared" si="406"/>
        <v>0</v>
      </c>
      <c r="BT149" s="403">
        <f t="shared" si="406"/>
        <v>0</v>
      </c>
      <c r="BU149" s="403">
        <f t="shared" si="406"/>
        <v>0</v>
      </c>
      <c r="BV149" s="403">
        <f t="shared" si="406"/>
        <v>105725.0307</v>
      </c>
      <c r="BW149" s="403">
        <f t="shared" si="406"/>
        <v>96438.39215</v>
      </c>
      <c r="BX149" s="403">
        <f t="shared" si="406"/>
        <v>125920.5708</v>
      </c>
      <c r="BY149" s="403">
        <f t="shared" si="406"/>
        <v>94007.23892</v>
      </c>
      <c r="BZ149" s="403">
        <f t="shared" si="406"/>
        <v>93499.7296</v>
      </c>
      <c r="CA149" s="403">
        <f t="shared" si="406"/>
        <v>317339.1966</v>
      </c>
      <c r="CB149" s="403">
        <f t="shared" si="406"/>
        <v>195244.094</v>
      </c>
      <c r="CC149" s="403">
        <f t="shared" si="406"/>
        <v>85608.07068</v>
      </c>
      <c r="CD149" s="403">
        <f t="shared" si="406"/>
        <v>94788.93082</v>
      </c>
      <c r="CE149" s="403">
        <f t="shared" si="406"/>
        <v>173684.8197</v>
      </c>
      <c r="CF149" s="403">
        <f t="shared" si="406"/>
        <v>203596.7306</v>
      </c>
      <c r="CG149" s="403">
        <f t="shared" si="406"/>
        <v>205676.5734</v>
      </c>
      <c r="CH149" s="403">
        <f t="shared" si="406"/>
        <v>194386.6281</v>
      </c>
      <c r="CI149" s="403">
        <f t="shared" si="406"/>
        <v>246817.5768</v>
      </c>
      <c r="CJ149" s="403">
        <f t="shared" si="406"/>
        <v>167321.4229</v>
      </c>
      <c r="CK149" s="403">
        <f t="shared" si="406"/>
        <v>175711.6091</v>
      </c>
      <c r="CL149" s="403">
        <f t="shared" si="406"/>
        <v>106770.871</v>
      </c>
      <c r="CM149" s="403">
        <f t="shared" si="406"/>
        <v>696.0816483</v>
      </c>
      <c r="CN149" s="403">
        <f t="shared" si="406"/>
        <v>165809.9143</v>
      </c>
      <c r="CO149" s="403">
        <f t="shared" si="406"/>
        <v>156424.8982</v>
      </c>
      <c r="CP149" s="403">
        <f t="shared" si="406"/>
        <v>207625.486</v>
      </c>
      <c r="CQ149" s="403">
        <f t="shared" si="406"/>
        <v>200632.3524</v>
      </c>
      <c r="CR149" s="403">
        <f t="shared" si="406"/>
        <v>388272.9248</v>
      </c>
      <c r="CS149" s="403">
        <f t="shared" si="406"/>
        <v>106422.0904</v>
      </c>
      <c r="CT149" s="403">
        <f t="shared" si="406"/>
        <v>0</v>
      </c>
      <c r="CU149" s="403">
        <f t="shared" si="406"/>
        <v>0</v>
      </c>
      <c r="CV149" s="403">
        <f t="shared" si="406"/>
        <v>0</v>
      </c>
      <c r="CW149" s="403">
        <f t="shared" si="406"/>
        <v>0</v>
      </c>
      <c r="CX149" s="403">
        <f t="shared" si="406"/>
        <v>0</v>
      </c>
      <c r="CY149" s="403">
        <f t="shared" si="406"/>
        <v>0</v>
      </c>
      <c r="CZ149" s="403">
        <f t="shared" si="406"/>
        <v>0</v>
      </c>
      <c r="DA149" s="403">
        <f t="shared" si="406"/>
        <v>0</v>
      </c>
      <c r="DB149" s="403">
        <f t="shared" si="406"/>
        <v>0</v>
      </c>
      <c r="DC149" s="403">
        <f t="shared" si="406"/>
        <v>0</v>
      </c>
      <c r="DD149" s="403">
        <f t="shared" si="406"/>
        <v>0</v>
      </c>
      <c r="DE149" s="403">
        <f t="shared" si="406"/>
        <v>0</v>
      </c>
      <c r="DF149" s="403">
        <f t="shared" si="406"/>
        <v>0</v>
      </c>
      <c r="DG149" s="403">
        <f t="shared" si="406"/>
        <v>0</v>
      </c>
      <c r="DH149" s="403">
        <f t="shared" si="406"/>
        <v>0</v>
      </c>
      <c r="DI149" s="403">
        <f t="shared" si="406"/>
        <v>0</v>
      </c>
      <c r="DJ149" s="403">
        <f t="shared" si="406"/>
        <v>0</v>
      </c>
      <c r="DK149" s="403">
        <f t="shared" si="406"/>
        <v>0</v>
      </c>
      <c r="DL149" s="403">
        <f t="shared" si="406"/>
        <v>0</v>
      </c>
      <c r="DM149" s="403">
        <f t="shared" si="406"/>
        <v>0</v>
      </c>
      <c r="DN149" s="403">
        <f t="shared" si="406"/>
        <v>0</v>
      </c>
      <c r="DO149" s="403">
        <f t="shared" si="406"/>
        <v>0</v>
      </c>
      <c r="DP149" s="403">
        <f t="shared" si="406"/>
        <v>0</v>
      </c>
      <c r="DQ149" s="403">
        <f t="shared" si="406"/>
        <v>0</v>
      </c>
      <c r="DR149" s="403">
        <f t="shared" si="406"/>
        <v>0</v>
      </c>
      <c r="DS149" s="403">
        <f t="shared" si="406"/>
        <v>0</v>
      </c>
      <c r="DT149" s="403">
        <f t="shared" si="406"/>
        <v>0</v>
      </c>
      <c r="DU149" s="403">
        <f t="shared" si="406"/>
        <v>0</v>
      </c>
      <c r="DV149" s="403">
        <f t="shared" si="406"/>
        <v>0</v>
      </c>
      <c r="DW149" s="403">
        <f t="shared" si="406"/>
        <v>0</v>
      </c>
      <c r="DX149" s="403">
        <f t="shared" si="406"/>
        <v>0</v>
      </c>
      <c r="DY149" s="403">
        <f t="shared" si="406"/>
        <v>0</v>
      </c>
      <c r="DZ149" s="403">
        <f t="shared" si="406"/>
        <v>0</v>
      </c>
      <c r="EA149" s="403">
        <f t="shared" si="406"/>
        <v>0</v>
      </c>
      <c r="EB149" s="403">
        <f t="shared" si="406"/>
        <v>0</v>
      </c>
      <c r="EC149" s="403">
        <f t="shared" si="406"/>
        <v>0</v>
      </c>
      <c r="ED149" s="403"/>
      <c r="EE149" s="403">
        <f t="shared" ref="EE149:GP149" si="407">IF(and($A149-EE$124&gt;=0,$A149-EE$125&lt;0),EE$132,0)</f>
        <v>0</v>
      </c>
      <c r="EF149" s="403">
        <f t="shared" si="407"/>
        <v>109201.6795</v>
      </c>
      <c r="EG149" s="403">
        <f t="shared" si="407"/>
        <v>128574.9556</v>
      </c>
      <c r="EH149" s="403">
        <f t="shared" si="407"/>
        <v>133432.669</v>
      </c>
      <c r="EI149" s="403">
        <f t="shared" si="407"/>
        <v>0</v>
      </c>
      <c r="EJ149" s="403">
        <f t="shared" si="407"/>
        <v>0</v>
      </c>
      <c r="EK149" s="403">
        <f t="shared" si="407"/>
        <v>0</v>
      </c>
      <c r="EL149" s="403">
        <f t="shared" si="407"/>
        <v>0</v>
      </c>
      <c r="EM149" s="403">
        <f t="shared" si="407"/>
        <v>0</v>
      </c>
      <c r="EN149" s="403">
        <f t="shared" si="407"/>
        <v>0</v>
      </c>
      <c r="EO149" s="403">
        <f t="shared" si="407"/>
        <v>0</v>
      </c>
      <c r="EP149" s="403">
        <f t="shared" si="407"/>
        <v>0</v>
      </c>
      <c r="EQ149" s="403">
        <f t="shared" si="407"/>
        <v>0</v>
      </c>
      <c r="ER149" s="403">
        <f t="shared" si="407"/>
        <v>0</v>
      </c>
      <c r="ES149" s="403">
        <f t="shared" si="407"/>
        <v>0</v>
      </c>
      <c r="ET149" s="403">
        <f t="shared" si="407"/>
        <v>0</v>
      </c>
      <c r="EU149" s="403">
        <f t="shared" si="407"/>
        <v>0</v>
      </c>
      <c r="EV149" s="403">
        <f t="shared" si="407"/>
        <v>0</v>
      </c>
      <c r="EW149" s="403">
        <f t="shared" si="407"/>
        <v>0</v>
      </c>
      <c r="EX149" s="403">
        <f t="shared" si="407"/>
        <v>0</v>
      </c>
      <c r="EY149" s="403">
        <f t="shared" si="407"/>
        <v>0</v>
      </c>
      <c r="EZ149" s="403">
        <f t="shared" si="407"/>
        <v>0</v>
      </c>
      <c r="FA149" s="403">
        <f t="shared" si="407"/>
        <v>0</v>
      </c>
      <c r="FB149" s="403">
        <f t="shared" si="407"/>
        <v>0</v>
      </c>
      <c r="FC149" s="403">
        <f t="shared" si="407"/>
        <v>0</v>
      </c>
      <c r="FD149" s="403">
        <f t="shared" si="407"/>
        <v>0</v>
      </c>
      <c r="FE149" s="403">
        <f t="shared" si="407"/>
        <v>0</v>
      </c>
      <c r="FF149" s="403">
        <f t="shared" si="407"/>
        <v>0</v>
      </c>
      <c r="FG149" s="403">
        <f t="shared" si="407"/>
        <v>0</v>
      </c>
      <c r="FH149" s="403">
        <f t="shared" si="407"/>
        <v>0</v>
      </c>
      <c r="FI149" s="403">
        <f t="shared" si="407"/>
        <v>0</v>
      </c>
      <c r="FJ149" s="403">
        <f t="shared" si="407"/>
        <v>0</v>
      </c>
      <c r="FK149" s="403">
        <f t="shared" si="407"/>
        <v>0</v>
      </c>
      <c r="FL149" s="403">
        <f t="shared" si="407"/>
        <v>0</v>
      </c>
      <c r="FM149" s="403">
        <f t="shared" si="407"/>
        <v>0</v>
      </c>
      <c r="FN149" s="403">
        <f t="shared" si="407"/>
        <v>0</v>
      </c>
      <c r="FO149" s="403">
        <f t="shared" si="407"/>
        <v>0</v>
      </c>
      <c r="FP149" s="403">
        <f t="shared" si="407"/>
        <v>0</v>
      </c>
      <c r="FQ149" s="403">
        <f t="shared" si="407"/>
        <v>0</v>
      </c>
      <c r="FR149" s="403">
        <f t="shared" si="407"/>
        <v>0</v>
      </c>
      <c r="FS149" s="403">
        <f t="shared" si="407"/>
        <v>0</v>
      </c>
      <c r="FT149" s="403">
        <f t="shared" si="407"/>
        <v>0</v>
      </c>
      <c r="FU149" s="403">
        <f t="shared" si="407"/>
        <v>0</v>
      </c>
      <c r="FV149" s="403">
        <f t="shared" si="407"/>
        <v>0</v>
      </c>
      <c r="FW149" s="403">
        <f t="shared" si="407"/>
        <v>0</v>
      </c>
      <c r="FX149" s="403">
        <f t="shared" si="407"/>
        <v>0</v>
      </c>
      <c r="FY149" s="403">
        <f t="shared" si="407"/>
        <v>0</v>
      </c>
      <c r="FZ149" s="403">
        <f t="shared" si="407"/>
        <v>0</v>
      </c>
      <c r="GA149" s="403">
        <f t="shared" si="407"/>
        <v>0</v>
      </c>
      <c r="GB149" s="403">
        <f t="shared" si="407"/>
        <v>0</v>
      </c>
      <c r="GC149" s="403">
        <f t="shared" si="407"/>
        <v>0</v>
      </c>
      <c r="GD149" s="403">
        <f t="shared" si="407"/>
        <v>0</v>
      </c>
      <c r="GE149" s="403">
        <f t="shared" si="407"/>
        <v>0</v>
      </c>
      <c r="GF149" s="403">
        <f t="shared" si="407"/>
        <v>0</v>
      </c>
      <c r="GG149" s="403">
        <f t="shared" si="407"/>
        <v>0</v>
      </c>
      <c r="GH149" s="403">
        <f t="shared" si="407"/>
        <v>0</v>
      </c>
      <c r="GI149" s="403">
        <f t="shared" si="407"/>
        <v>0</v>
      </c>
      <c r="GJ149" s="403">
        <f t="shared" si="407"/>
        <v>0</v>
      </c>
      <c r="GK149" s="403">
        <f t="shared" si="407"/>
        <v>0</v>
      </c>
      <c r="GL149" s="403">
        <f t="shared" si="407"/>
        <v>0</v>
      </c>
      <c r="GM149" s="403">
        <f t="shared" si="407"/>
        <v>0</v>
      </c>
      <c r="GN149" s="403">
        <f t="shared" si="407"/>
        <v>0</v>
      </c>
      <c r="GO149" s="403">
        <f t="shared" si="407"/>
        <v>0</v>
      </c>
      <c r="GP149" s="403">
        <f t="shared" si="407"/>
        <v>0</v>
      </c>
      <c r="GQ149" s="403"/>
      <c r="GR149" s="403">
        <f t="shared" ref="GR149:JC149" si="408">IF(and($A149-GR$124&gt;=0,$A149-GR$125&lt;0),GR$132,0)</f>
        <v>0</v>
      </c>
      <c r="GS149" s="403">
        <f t="shared" si="408"/>
        <v>0</v>
      </c>
      <c r="GT149" s="403">
        <f t="shared" si="408"/>
        <v>0</v>
      </c>
      <c r="GU149" s="403">
        <f t="shared" si="408"/>
        <v>0</v>
      </c>
      <c r="GV149" s="403">
        <f t="shared" si="408"/>
        <v>0</v>
      </c>
      <c r="GW149" s="403">
        <f t="shared" si="408"/>
        <v>0</v>
      </c>
      <c r="GX149" s="403">
        <f t="shared" si="408"/>
        <v>0</v>
      </c>
      <c r="GY149" s="403">
        <f t="shared" si="408"/>
        <v>0</v>
      </c>
      <c r="GZ149" s="403">
        <f t="shared" si="408"/>
        <v>0</v>
      </c>
      <c r="HA149" s="403">
        <f t="shared" si="408"/>
        <v>0</v>
      </c>
      <c r="HB149" s="403">
        <f t="shared" si="408"/>
        <v>0</v>
      </c>
      <c r="HC149" s="403">
        <f t="shared" si="408"/>
        <v>0</v>
      </c>
      <c r="HD149" s="403">
        <f t="shared" si="408"/>
        <v>0</v>
      </c>
      <c r="HE149" s="403">
        <f t="shared" si="408"/>
        <v>0</v>
      </c>
      <c r="HF149" s="403">
        <f t="shared" si="408"/>
        <v>0</v>
      </c>
      <c r="HG149" s="403">
        <f t="shared" si="408"/>
        <v>0</v>
      </c>
      <c r="HH149" s="403">
        <f t="shared" si="408"/>
        <v>0</v>
      </c>
      <c r="HI149" s="403">
        <f t="shared" si="408"/>
        <v>0</v>
      </c>
      <c r="HJ149" s="403">
        <f t="shared" si="408"/>
        <v>0</v>
      </c>
      <c r="HK149" s="403">
        <f t="shared" si="408"/>
        <v>0</v>
      </c>
      <c r="HL149" s="403">
        <f t="shared" si="408"/>
        <v>0</v>
      </c>
      <c r="HM149" s="403">
        <f t="shared" si="408"/>
        <v>0</v>
      </c>
      <c r="HN149" s="403">
        <f t="shared" si="408"/>
        <v>0</v>
      </c>
      <c r="HO149" s="403">
        <f t="shared" si="408"/>
        <v>0</v>
      </c>
      <c r="HP149" s="403">
        <f t="shared" si="408"/>
        <v>0</v>
      </c>
      <c r="HQ149" s="403">
        <f t="shared" si="408"/>
        <v>0</v>
      </c>
      <c r="HR149" s="403">
        <f t="shared" si="408"/>
        <v>0</v>
      </c>
      <c r="HS149" s="403">
        <f t="shared" si="408"/>
        <v>0</v>
      </c>
      <c r="HT149" s="403">
        <f t="shared" si="408"/>
        <v>0</v>
      </c>
      <c r="HU149" s="403">
        <f t="shared" si="408"/>
        <v>0</v>
      </c>
      <c r="HV149" s="403">
        <f t="shared" si="408"/>
        <v>0</v>
      </c>
      <c r="HW149" s="403">
        <f t="shared" si="408"/>
        <v>0</v>
      </c>
      <c r="HX149" s="403">
        <f t="shared" si="408"/>
        <v>0</v>
      </c>
      <c r="HY149" s="403">
        <f t="shared" si="408"/>
        <v>0</v>
      </c>
      <c r="HZ149" s="403">
        <f t="shared" si="408"/>
        <v>0</v>
      </c>
      <c r="IA149" s="403">
        <f t="shared" si="408"/>
        <v>0</v>
      </c>
      <c r="IB149" s="403">
        <f t="shared" si="408"/>
        <v>0</v>
      </c>
      <c r="IC149" s="403">
        <f t="shared" si="408"/>
        <v>0</v>
      </c>
      <c r="ID149" s="403">
        <f t="shared" si="408"/>
        <v>0</v>
      </c>
      <c r="IE149" s="403">
        <f t="shared" si="408"/>
        <v>0</v>
      </c>
      <c r="IF149" s="403">
        <f t="shared" si="408"/>
        <v>0</v>
      </c>
      <c r="IG149" s="403">
        <f t="shared" si="408"/>
        <v>0</v>
      </c>
      <c r="IH149" s="403">
        <f t="shared" si="408"/>
        <v>0</v>
      </c>
      <c r="II149" s="403">
        <f t="shared" si="408"/>
        <v>0</v>
      </c>
      <c r="IJ149" s="403">
        <f t="shared" si="408"/>
        <v>0</v>
      </c>
      <c r="IK149" s="403">
        <f t="shared" si="408"/>
        <v>0</v>
      </c>
      <c r="IL149" s="403">
        <f t="shared" si="408"/>
        <v>0</v>
      </c>
      <c r="IM149" s="403">
        <f t="shared" si="408"/>
        <v>0</v>
      </c>
      <c r="IN149" s="403">
        <f t="shared" si="408"/>
        <v>0</v>
      </c>
      <c r="IO149" s="403">
        <f t="shared" si="408"/>
        <v>0</v>
      </c>
      <c r="IP149" s="403">
        <f t="shared" si="408"/>
        <v>0</v>
      </c>
      <c r="IQ149" s="403">
        <f t="shared" si="408"/>
        <v>0</v>
      </c>
      <c r="IR149" s="403">
        <f t="shared" si="408"/>
        <v>0</v>
      </c>
      <c r="IS149" s="403">
        <f t="shared" si="408"/>
        <v>0</v>
      </c>
      <c r="IT149" s="403">
        <f t="shared" si="408"/>
        <v>0</v>
      </c>
      <c r="IU149" s="403">
        <f t="shared" si="408"/>
        <v>0</v>
      </c>
      <c r="IV149" s="403">
        <f t="shared" si="408"/>
        <v>0</v>
      </c>
      <c r="IW149" s="403">
        <f t="shared" si="408"/>
        <v>0</v>
      </c>
      <c r="IX149" s="403">
        <f t="shared" si="408"/>
        <v>0</v>
      </c>
      <c r="IY149" s="403">
        <f t="shared" si="408"/>
        <v>0</v>
      </c>
      <c r="IZ149" s="403">
        <f t="shared" si="408"/>
        <v>0</v>
      </c>
      <c r="JA149" s="403">
        <f t="shared" si="408"/>
        <v>0</v>
      </c>
      <c r="JB149" s="403">
        <f t="shared" si="408"/>
        <v>0</v>
      </c>
      <c r="JC149" s="403">
        <f t="shared" si="408"/>
        <v>0</v>
      </c>
      <c r="JD149" s="403"/>
      <c r="JE149" s="403">
        <f t="shared" ref="JE149:LP149" si="409">IF(and($A149-JE$124&gt;=0,$A149-JE$125&lt;0),JE$132,0)</f>
        <v>0</v>
      </c>
      <c r="JF149" s="403">
        <f t="shared" si="409"/>
        <v>0</v>
      </c>
      <c r="JG149" s="403">
        <f t="shared" si="409"/>
        <v>0</v>
      </c>
      <c r="JH149" s="403">
        <f t="shared" si="409"/>
        <v>0</v>
      </c>
      <c r="JI149" s="403">
        <f t="shared" si="409"/>
        <v>0</v>
      </c>
      <c r="JJ149" s="403">
        <f t="shared" si="409"/>
        <v>0</v>
      </c>
      <c r="JK149" s="403">
        <f t="shared" si="409"/>
        <v>0</v>
      </c>
      <c r="JL149" s="403">
        <f t="shared" si="409"/>
        <v>0</v>
      </c>
      <c r="JM149" s="403">
        <f t="shared" si="409"/>
        <v>0</v>
      </c>
      <c r="JN149" s="403">
        <f t="shared" si="409"/>
        <v>0</v>
      </c>
      <c r="JO149" s="403">
        <f t="shared" si="409"/>
        <v>0</v>
      </c>
      <c r="JP149" s="403">
        <f t="shared" si="409"/>
        <v>0</v>
      </c>
      <c r="JQ149" s="403">
        <f t="shared" si="409"/>
        <v>0</v>
      </c>
      <c r="JR149" s="403">
        <f t="shared" si="409"/>
        <v>0</v>
      </c>
      <c r="JS149" s="403">
        <f t="shared" si="409"/>
        <v>0</v>
      </c>
      <c r="JT149" s="403">
        <f t="shared" si="409"/>
        <v>0</v>
      </c>
      <c r="JU149" s="403">
        <f t="shared" si="409"/>
        <v>0</v>
      </c>
      <c r="JV149" s="403">
        <f t="shared" si="409"/>
        <v>0</v>
      </c>
      <c r="JW149" s="403">
        <f t="shared" si="409"/>
        <v>0</v>
      </c>
      <c r="JX149" s="403">
        <f t="shared" si="409"/>
        <v>0</v>
      </c>
      <c r="JY149" s="403">
        <f t="shared" si="409"/>
        <v>0</v>
      </c>
      <c r="JZ149" s="403">
        <f t="shared" si="409"/>
        <v>0</v>
      </c>
      <c r="KA149" s="403">
        <f t="shared" si="409"/>
        <v>0</v>
      </c>
      <c r="KB149" s="403">
        <f t="shared" si="409"/>
        <v>0</v>
      </c>
      <c r="KC149" s="403">
        <f t="shared" si="409"/>
        <v>0</v>
      </c>
      <c r="KD149" s="403">
        <f t="shared" si="409"/>
        <v>0</v>
      </c>
      <c r="KE149" s="403">
        <f t="shared" si="409"/>
        <v>0</v>
      </c>
      <c r="KF149" s="403">
        <f t="shared" si="409"/>
        <v>0</v>
      </c>
      <c r="KG149" s="403">
        <f t="shared" si="409"/>
        <v>0</v>
      </c>
      <c r="KH149" s="403">
        <f t="shared" si="409"/>
        <v>0</v>
      </c>
      <c r="KI149" s="403">
        <f t="shared" si="409"/>
        <v>0</v>
      </c>
      <c r="KJ149" s="403">
        <f t="shared" si="409"/>
        <v>0</v>
      </c>
      <c r="KK149" s="403">
        <f t="shared" si="409"/>
        <v>0</v>
      </c>
      <c r="KL149" s="403">
        <f t="shared" si="409"/>
        <v>0</v>
      </c>
      <c r="KM149" s="403">
        <f t="shared" si="409"/>
        <v>0</v>
      </c>
      <c r="KN149" s="403">
        <f t="shared" si="409"/>
        <v>0</v>
      </c>
      <c r="KO149" s="403">
        <f t="shared" si="409"/>
        <v>0</v>
      </c>
      <c r="KP149" s="403">
        <f t="shared" si="409"/>
        <v>0</v>
      </c>
      <c r="KQ149" s="403">
        <f t="shared" si="409"/>
        <v>0</v>
      </c>
      <c r="KR149" s="403">
        <f t="shared" si="409"/>
        <v>0</v>
      </c>
      <c r="KS149" s="403">
        <f t="shared" si="409"/>
        <v>0</v>
      </c>
      <c r="KT149" s="403">
        <f t="shared" si="409"/>
        <v>0</v>
      </c>
      <c r="KU149" s="403">
        <f t="shared" si="409"/>
        <v>0</v>
      </c>
      <c r="KV149" s="403">
        <f t="shared" si="409"/>
        <v>0</v>
      </c>
      <c r="KW149" s="403">
        <f t="shared" si="409"/>
        <v>0</v>
      </c>
      <c r="KX149" s="403">
        <f t="shared" si="409"/>
        <v>0</v>
      </c>
      <c r="KY149" s="403">
        <f t="shared" si="409"/>
        <v>0</v>
      </c>
      <c r="KZ149" s="403">
        <f t="shared" si="409"/>
        <v>0</v>
      </c>
      <c r="LA149" s="403">
        <f t="shared" si="409"/>
        <v>0</v>
      </c>
      <c r="LB149" s="403">
        <f t="shared" si="409"/>
        <v>0</v>
      </c>
      <c r="LC149" s="403">
        <f t="shared" si="409"/>
        <v>0</v>
      </c>
      <c r="LD149" s="403">
        <f t="shared" si="409"/>
        <v>0</v>
      </c>
      <c r="LE149" s="403">
        <f t="shared" si="409"/>
        <v>0</v>
      </c>
      <c r="LF149" s="403">
        <f t="shared" si="409"/>
        <v>0</v>
      </c>
      <c r="LG149" s="403">
        <f t="shared" si="409"/>
        <v>0</v>
      </c>
      <c r="LH149" s="403">
        <f t="shared" si="409"/>
        <v>0</v>
      </c>
      <c r="LI149" s="403">
        <f t="shared" si="409"/>
        <v>0</v>
      </c>
      <c r="LJ149" s="403">
        <f t="shared" si="409"/>
        <v>0</v>
      </c>
      <c r="LK149" s="403">
        <f t="shared" si="409"/>
        <v>0</v>
      </c>
      <c r="LL149" s="403">
        <f t="shared" si="409"/>
        <v>0</v>
      </c>
      <c r="LM149" s="403">
        <f t="shared" si="409"/>
        <v>0</v>
      </c>
      <c r="LN149" s="403">
        <f t="shared" si="409"/>
        <v>0</v>
      </c>
      <c r="LO149" s="403">
        <f t="shared" si="409"/>
        <v>0</v>
      </c>
      <c r="LP149" s="403">
        <f t="shared" si="409"/>
        <v>0</v>
      </c>
    </row>
    <row r="150">
      <c r="A150" s="331" t="str">
        <f t="shared" si="327"/>
        <v>09-2026</v>
      </c>
      <c r="B150" s="346">
        <f t="shared" si="333"/>
        <v>8454404.363</v>
      </c>
      <c r="C150" s="346">
        <f t="shared" si="334"/>
        <v>1.037304194</v>
      </c>
      <c r="D150" s="346"/>
      <c r="E150" s="403">
        <f t="shared" ref="E150:BP150" si="410">IF(and($A150-E$124&gt;=0,$A150-E$125&lt;0),E$132,0)</f>
        <v>0</v>
      </c>
      <c r="F150" s="403">
        <f t="shared" si="410"/>
        <v>0</v>
      </c>
      <c r="G150" s="403">
        <f t="shared" si="410"/>
        <v>0</v>
      </c>
      <c r="H150" s="403">
        <f t="shared" si="410"/>
        <v>0</v>
      </c>
      <c r="I150" s="403">
        <f t="shared" si="410"/>
        <v>0</v>
      </c>
      <c r="J150" s="403">
        <f t="shared" si="410"/>
        <v>0</v>
      </c>
      <c r="K150" s="403">
        <f t="shared" si="410"/>
        <v>0</v>
      </c>
      <c r="L150" s="403">
        <f t="shared" si="410"/>
        <v>0</v>
      </c>
      <c r="M150" s="403">
        <f t="shared" si="410"/>
        <v>0</v>
      </c>
      <c r="N150" s="403">
        <f t="shared" si="410"/>
        <v>0</v>
      </c>
      <c r="O150" s="403">
        <f t="shared" si="410"/>
        <v>0</v>
      </c>
      <c r="P150" s="403">
        <f t="shared" si="410"/>
        <v>0</v>
      </c>
      <c r="Q150" s="403">
        <f t="shared" si="410"/>
        <v>0</v>
      </c>
      <c r="R150" s="403">
        <f t="shared" si="410"/>
        <v>0</v>
      </c>
      <c r="S150" s="403">
        <f t="shared" si="410"/>
        <v>0</v>
      </c>
      <c r="T150" s="403">
        <f t="shared" si="410"/>
        <v>0</v>
      </c>
      <c r="U150" s="403">
        <f t="shared" si="410"/>
        <v>0</v>
      </c>
      <c r="V150" s="403">
        <f t="shared" si="410"/>
        <v>0</v>
      </c>
      <c r="W150" s="403">
        <f t="shared" si="410"/>
        <v>0</v>
      </c>
      <c r="X150" s="403">
        <f t="shared" si="410"/>
        <v>0</v>
      </c>
      <c r="Y150" s="403">
        <f t="shared" si="410"/>
        <v>0</v>
      </c>
      <c r="Z150" s="403">
        <f t="shared" si="410"/>
        <v>0</v>
      </c>
      <c r="AA150" s="403">
        <f t="shared" si="410"/>
        <v>0</v>
      </c>
      <c r="AB150" s="403">
        <f t="shared" si="410"/>
        <v>0</v>
      </c>
      <c r="AC150" s="403">
        <f t="shared" si="410"/>
        <v>0</v>
      </c>
      <c r="AD150" s="403">
        <f t="shared" si="410"/>
        <v>0</v>
      </c>
      <c r="AE150" s="403">
        <f t="shared" si="410"/>
        <v>0</v>
      </c>
      <c r="AF150" s="403">
        <f t="shared" si="410"/>
        <v>0</v>
      </c>
      <c r="AG150" s="403">
        <f t="shared" si="410"/>
        <v>0</v>
      </c>
      <c r="AH150" s="403">
        <f t="shared" si="410"/>
        <v>9142.22</v>
      </c>
      <c r="AI150" s="403">
        <f t="shared" si="410"/>
        <v>186686.77</v>
      </c>
      <c r="AJ150" s="403">
        <f t="shared" si="410"/>
        <v>42000</v>
      </c>
      <c r="AK150" s="403">
        <f t="shared" si="410"/>
        <v>271017.63</v>
      </c>
      <c r="AL150" s="403">
        <f t="shared" si="410"/>
        <v>5000</v>
      </c>
      <c r="AM150" s="403">
        <f t="shared" si="410"/>
        <v>127756.57</v>
      </c>
      <c r="AN150" s="403">
        <f t="shared" si="410"/>
        <v>237115.24</v>
      </c>
      <c r="AO150" s="403">
        <f t="shared" si="410"/>
        <v>158167.25</v>
      </c>
      <c r="AP150" s="403">
        <f t="shared" si="410"/>
        <v>103015</v>
      </c>
      <c r="AQ150" s="403">
        <f t="shared" si="410"/>
        <v>155500</v>
      </c>
      <c r="AR150" s="403">
        <f t="shared" si="410"/>
        <v>167620.78</v>
      </c>
      <c r="AS150" s="403">
        <f t="shared" si="410"/>
        <v>191134.2</v>
      </c>
      <c r="AT150" s="403">
        <f t="shared" si="410"/>
        <v>283068.43</v>
      </c>
      <c r="AU150" s="403">
        <f t="shared" si="410"/>
        <v>114804.31</v>
      </c>
      <c r="AV150" s="403">
        <f t="shared" si="410"/>
        <v>109785.34</v>
      </c>
      <c r="AW150" s="403">
        <f t="shared" si="410"/>
        <v>48000</v>
      </c>
      <c r="AX150" s="403">
        <f t="shared" si="410"/>
        <v>164702</v>
      </c>
      <c r="AY150" s="403">
        <f t="shared" si="410"/>
        <v>223255</v>
      </c>
      <c r="AZ150" s="403">
        <f t="shared" si="410"/>
        <v>72000</v>
      </c>
      <c r="BA150" s="403">
        <f t="shared" si="410"/>
        <v>97799.52</v>
      </c>
      <c r="BB150" s="403">
        <f t="shared" si="410"/>
        <v>242596.66</v>
      </c>
      <c r="BC150" s="403">
        <f t="shared" si="410"/>
        <v>108292.85</v>
      </c>
      <c r="BD150" s="403">
        <f t="shared" si="410"/>
        <v>238900</v>
      </c>
      <c r="BE150" s="403">
        <f t="shared" si="410"/>
        <v>101455.9</v>
      </c>
      <c r="BF150" s="403">
        <f t="shared" si="410"/>
        <v>23511.76</v>
      </c>
      <c r="BG150" s="403">
        <f t="shared" si="410"/>
        <v>20008.84</v>
      </c>
      <c r="BH150" s="403">
        <f t="shared" si="410"/>
        <v>77858.98</v>
      </c>
      <c r="BI150" s="403">
        <f t="shared" si="410"/>
        <v>45000</v>
      </c>
      <c r="BJ150" s="403">
        <f t="shared" si="410"/>
        <v>124565</v>
      </c>
      <c r="BK150" s="403">
        <f t="shared" si="410"/>
        <v>25000</v>
      </c>
      <c r="BL150" s="403">
        <f t="shared" si="410"/>
        <v>29885</v>
      </c>
      <c r="BM150" s="403">
        <f t="shared" si="410"/>
        <v>33809.25</v>
      </c>
      <c r="BN150" s="403">
        <f t="shared" si="410"/>
        <v>10969.85</v>
      </c>
      <c r="BO150" s="403">
        <f t="shared" si="410"/>
        <v>77861.76</v>
      </c>
      <c r="BP150" s="403">
        <f t="shared" si="410"/>
        <v>10058</v>
      </c>
      <c r="BQ150" s="403"/>
      <c r="BR150" s="403">
        <f t="shared" ref="BR150:EC150" si="411">IF(and($A150-BR$124&gt;=0,$A150-BR$125&lt;0),BR$132,0)</f>
        <v>121282.0901</v>
      </c>
      <c r="BS150" s="403">
        <f t="shared" si="411"/>
        <v>0</v>
      </c>
      <c r="BT150" s="403">
        <f t="shared" si="411"/>
        <v>0</v>
      </c>
      <c r="BU150" s="403">
        <f t="shared" si="411"/>
        <v>0</v>
      </c>
      <c r="BV150" s="403">
        <f t="shared" si="411"/>
        <v>105725.0307</v>
      </c>
      <c r="BW150" s="403">
        <f t="shared" si="411"/>
        <v>96438.39215</v>
      </c>
      <c r="BX150" s="403">
        <f t="shared" si="411"/>
        <v>125920.5708</v>
      </c>
      <c r="BY150" s="403">
        <f t="shared" si="411"/>
        <v>94007.23892</v>
      </c>
      <c r="BZ150" s="403">
        <f t="shared" si="411"/>
        <v>93499.7296</v>
      </c>
      <c r="CA150" s="403">
        <f t="shared" si="411"/>
        <v>317339.1966</v>
      </c>
      <c r="CB150" s="403">
        <f t="shared" si="411"/>
        <v>195244.094</v>
      </c>
      <c r="CC150" s="403">
        <f t="shared" si="411"/>
        <v>85608.07068</v>
      </c>
      <c r="CD150" s="403">
        <f t="shared" si="411"/>
        <v>94788.93082</v>
      </c>
      <c r="CE150" s="403">
        <f t="shared" si="411"/>
        <v>173684.8197</v>
      </c>
      <c r="CF150" s="403">
        <f t="shared" si="411"/>
        <v>203596.7306</v>
      </c>
      <c r="CG150" s="403">
        <f t="shared" si="411"/>
        <v>205676.5734</v>
      </c>
      <c r="CH150" s="403">
        <f t="shared" si="411"/>
        <v>194386.6281</v>
      </c>
      <c r="CI150" s="403">
        <f t="shared" si="411"/>
        <v>246817.5768</v>
      </c>
      <c r="CJ150" s="403">
        <f t="shared" si="411"/>
        <v>167321.4229</v>
      </c>
      <c r="CK150" s="403">
        <f t="shared" si="411"/>
        <v>175711.6091</v>
      </c>
      <c r="CL150" s="403">
        <f t="shared" si="411"/>
        <v>106770.871</v>
      </c>
      <c r="CM150" s="403">
        <f t="shared" si="411"/>
        <v>696.0816483</v>
      </c>
      <c r="CN150" s="403">
        <f t="shared" si="411"/>
        <v>165809.9143</v>
      </c>
      <c r="CO150" s="403">
        <f t="shared" si="411"/>
        <v>156424.8982</v>
      </c>
      <c r="CP150" s="403">
        <f t="shared" si="411"/>
        <v>207625.486</v>
      </c>
      <c r="CQ150" s="403">
        <f t="shared" si="411"/>
        <v>200632.3524</v>
      </c>
      <c r="CR150" s="403">
        <f t="shared" si="411"/>
        <v>388272.9248</v>
      </c>
      <c r="CS150" s="403">
        <f t="shared" si="411"/>
        <v>106422.0904</v>
      </c>
      <c r="CT150" s="403">
        <f t="shared" si="411"/>
        <v>116147.6252</v>
      </c>
      <c r="CU150" s="403">
        <f t="shared" si="411"/>
        <v>0</v>
      </c>
      <c r="CV150" s="403">
        <f t="shared" si="411"/>
        <v>0</v>
      </c>
      <c r="CW150" s="403">
        <f t="shared" si="411"/>
        <v>0</v>
      </c>
      <c r="CX150" s="403">
        <f t="shared" si="411"/>
        <v>0</v>
      </c>
      <c r="CY150" s="403">
        <f t="shared" si="411"/>
        <v>0</v>
      </c>
      <c r="CZ150" s="403">
        <f t="shared" si="411"/>
        <v>0</v>
      </c>
      <c r="DA150" s="403">
        <f t="shared" si="411"/>
        <v>0</v>
      </c>
      <c r="DB150" s="403">
        <f t="shared" si="411"/>
        <v>0</v>
      </c>
      <c r="DC150" s="403">
        <f t="shared" si="411"/>
        <v>0</v>
      </c>
      <c r="DD150" s="403">
        <f t="shared" si="411"/>
        <v>0</v>
      </c>
      <c r="DE150" s="403">
        <f t="shared" si="411"/>
        <v>0</v>
      </c>
      <c r="DF150" s="403">
        <f t="shared" si="411"/>
        <v>0</v>
      </c>
      <c r="DG150" s="403">
        <f t="shared" si="411"/>
        <v>0</v>
      </c>
      <c r="DH150" s="403">
        <f t="shared" si="411"/>
        <v>0</v>
      </c>
      <c r="DI150" s="403">
        <f t="shared" si="411"/>
        <v>0</v>
      </c>
      <c r="DJ150" s="403">
        <f t="shared" si="411"/>
        <v>0</v>
      </c>
      <c r="DK150" s="403">
        <f t="shared" si="411"/>
        <v>0</v>
      </c>
      <c r="DL150" s="403">
        <f t="shared" si="411"/>
        <v>0</v>
      </c>
      <c r="DM150" s="403">
        <f t="shared" si="411"/>
        <v>0</v>
      </c>
      <c r="DN150" s="403">
        <f t="shared" si="411"/>
        <v>0</v>
      </c>
      <c r="DO150" s="403">
        <f t="shared" si="411"/>
        <v>0</v>
      </c>
      <c r="DP150" s="403">
        <f t="shared" si="411"/>
        <v>0</v>
      </c>
      <c r="DQ150" s="403">
        <f t="shared" si="411"/>
        <v>0</v>
      </c>
      <c r="DR150" s="403">
        <f t="shared" si="411"/>
        <v>0</v>
      </c>
      <c r="DS150" s="403">
        <f t="shared" si="411"/>
        <v>0</v>
      </c>
      <c r="DT150" s="403">
        <f t="shared" si="411"/>
        <v>0</v>
      </c>
      <c r="DU150" s="403">
        <f t="shared" si="411"/>
        <v>0</v>
      </c>
      <c r="DV150" s="403">
        <f t="shared" si="411"/>
        <v>0</v>
      </c>
      <c r="DW150" s="403">
        <f t="shared" si="411"/>
        <v>0</v>
      </c>
      <c r="DX150" s="403">
        <f t="shared" si="411"/>
        <v>0</v>
      </c>
      <c r="DY150" s="403">
        <f t="shared" si="411"/>
        <v>0</v>
      </c>
      <c r="DZ150" s="403">
        <f t="shared" si="411"/>
        <v>0</v>
      </c>
      <c r="EA150" s="403">
        <f t="shared" si="411"/>
        <v>0</v>
      </c>
      <c r="EB150" s="403">
        <f t="shared" si="411"/>
        <v>0</v>
      </c>
      <c r="EC150" s="403">
        <f t="shared" si="411"/>
        <v>0</v>
      </c>
      <c r="ED150" s="403"/>
      <c r="EE150" s="403">
        <f t="shared" ref="EE150:GP150" si="412">IF(and($A150-EE$124&gt;=0,$A150-EE$125&lt;0),EE$132,0)</f>
        <v>0</v>
      </c>
      <c r="EF150" s="403">
        <f t="shared" si="412"/>
        <v>109201.6795</v>
      </c>
      <c r="EG150" s="403">
        <f t="shared" si="412"/>
        <v>128574.9556</v>
      </c>
      <c r="EH150" s="403">
        <f t="shared" si="412"/>
        <v>133432.669</v>
      </c>
      <c r="EI150" s="403">
        <f t="shared" si="412"/>
        <v>0</v>
      </c>
      <c r="EJ150" s="403">
        <f t="shared" si="412"/>
        <v>0</v>
      </c>
      <c r="EK150" s="403">
        <f t="shared" si="412"/>
        <v>0</v>
      </c>
      <c r="EL150" s="403">
        <f t="shared" si="412"/>
        <v>0</v>
      </c>
      <c r="EM150" s="403">
        <f t="shared" si="412"/>
        <v>0</v>
      </c>
      <c r="EN150" s="403">
        <f t="shared" si="412"/>
        <v>0</v>
      </c>
      <c r="EO150" s="403">
        <f t="shared" si="412"/>
        <v>0</v>
      </c>
      <c r="EP150" s="403">
        <f t="shared" si="412"/>
        <v>0</v>
      </c>
      <c r="EQ150" s="403">
        <f t="shared" si="412"/>
        <v>0</v>
      </c>
      <c r="ER150" s="403">
        <f t="shared" si="412"/>
        <v>0</v>
      </c>
      <c r="ES150" s="403">
        <f t="shared" si="412"/>
        <v>0</v>
      </c>
      <c r="ET150" s="403">
        <f t="shared" si="412"/>
        <v>0</v>
      </c>
      <c r="EU150" s="403">
        <f t="shared" si="412"/>
        <v>0</v>
      </c>
      <c r="EV150" s="403">
        <f t="shared" si="412"/>
        <v>0</v>
      </c>
      <c r="EW150" s="403">
        <f t="shared" si="412"/>
        <v>0</v>
      </c>
      <c r="EX150" s="403">
        <f t="shared" si="412"/>
        <v>0</v>
      </c>
      <c r="EY150" s="403">
        <f t="shared" si="412"/>
        <v>0</v>
      </c>
      <c r="EZ150" s="403">
        <f t="shared" si="412"/>
        <v>0</v>
      </c>
      <c r="FA150" s="403">
        <f t="shared" si="412"/>
        <v>0</v>
      </c>
      <c r="FB150" s="403">
        <f t="shared" si="412"/>
        <v>0</v>
      </c>
      <c r="FC150" s="403">
        <f t="shared" si="412"/>
        <v>0</v>
      </c>
      <c r="FD150" s="403">
        <f t="shared" si="412"/>
        <v>0</v>
      </c>
      <c r="FE150" s="403">
        <f t="shared" si="412"/>
        <v>0</v>
      </c>
      <c r="FF150" s="403">
        <f t="shared" si="412"/>
        <v>0</v>
      </c>
      <c r="FG150" s="403">
        <f t="shared" si="412"/>
        <v>0</v>
      </c>
      <c r="FH150" s="403">
        <f t="shared" si="412"/>
        <v>0</v>
      </c>
      <c r="FI150" s="403">
        <f t="shared" si="412"/>
        <v>0</v>
      </c>
      <c r="FJ150" s="403">
        <f t="shared" si="412"/>
        <v>0</v>
      </c>
      <c r="FK150" s="403">
        <f t="shared" si="412"/>
        <v>0</v>
      </c>
      <c r="FL150" s="403">
        <f t="shared" si="412"/>
        <v>0</v>
      </c>
      <c r="FM150" s="403">
        <f t="shared" si="412"/>
        <v>0</v>
      </c>
      <c r="FN150" s="403">
        <f t="shared" si="412"/>
        <v>0</v>
      </c>
      <c r="FO150" s="403">
        <f t="shared" si="412"/>
        <v>0</v>
      </c>
      <c r="FP150" s="403">
        <f t="shared" si="412"/>
        <v>0</v>
      </c>
      <c r="FQ150" s="403">
        <f t="shared" si="412"/>
        <v>0</v>
      </c>
      <c r="FR150" s="403">
        <f t="shared" si="412"/>
        <v>0</v>
      </c>
      <c r="FS150" s="403">
        <f t="shared" si="412"/>
        <v>0</v>
      </c>
      <c r="FT150" s="403">
        <f t="shared" si="412"/>
        <v>0</v>
      </c>
      <c r="FU150" s="403">
        <f t="shared" si="412"/>
        <v>0</v>
      </c>
      <c r="FV150" s="403">
        <f t="shared" si="412"/>
        <v>0</v>
      </c>
      <c r="FW150" s="403">
        <f t="shared" si="412"/>
        <v>0</v>
      </c>
      <c r="FX150" s="403">
        <f t="shared" si="412"/>
        <v>0</v>
      </c>
      <c r="FY150" s="403">
        <f t="shared" si="412"/>
        <v>0</v>
      </c>
      <c r="FZ150" s="403">
        <f t="shared" si="412"/>
        <v>0</v>
      </c>
      <c r="GA150" s="403">
        <f t="shared" si="412"/>
        <v>0</v>
      </c>
      <c r="GB150" s="403">
        <f t="shared" si="412"/>
        <v>0</v>
      </c>
      <c r="GC150" s="403">
        <f t="shared" si="412"/>
        <v>0</v>
      </c>
      <c r="GD150" s="403">
        <f t="shared" si="412"/>
        <v>0</v>
      </c>
      <c r="GE150" s="403">
        <f t="shared" si="412"/>
        <v>0</v>
      </c>
      <c r="GF150" s="403">
        <f t="shared" si="412"/>
        <v>0</v>
      </c>
      <c r="GG150" s="403">
        <f t="shared" si="412"/>
        <v>0</v>
      </c>
      <c r="GH150" s="403">
        <f t="shared" si="412"/>
        <v>0</v>
      </c>
      <c r="GI150" s="403">
        <f t="shared" si="412"/>
        <v>0</v>
      </c>
      <c r="GJ150" s="403">
        <f t="shared" si="412"/>
        <v>0</v>
      </c>
      <c r="GK150" s="403">
        <f t="shared" si="412"/>
        <v>0</v>
      </c>
      <c r="GL150" s="403">
        <f t="shared" si="412"/>
        <v>0</v>
      </c>
      <c r="GM150" s="403">
        <f t="shared" si="412"/>
        <v>0</v>
      </c>
      <c r="GN150" s="403">
        <f t="shared" si="412"/>
        <v>0</v>
      </c>
      <c r="GO150" s="403">
        <f t="shared" si="412"/>
        <v>0</v>
      </c>
      <c r="GP150" s="403">
        <f t="shared" si="412"/>
        <v>0</v>
      </c>
      <c r="GQ150" s="403"/>
      <c r="GR150" s="403">
        <f t="shared" ref="GR150:JC150" si="413">IF(and($A150-GR$124&gt;=0,$A150-GR$125&lt;0),GR$132,0)</f>
        <v>0</v>
      </c>
      <c r="GS150" s="403">
        <f t="shared" si="413"/>
        <v>0</v>
      </c>
      <c r="GT150" s="403">
        <f t="shared" si="413"/>
        <v>0</v>
      </c>
      <c r="GU150" s="403">
        <f t="shared" si="413"/>
        <v>0</v>
      </c>
      <c r="GV150" s="403">
        <f t="shared" si="413"/>
        <v>0</v>
      </c>
      <c r="GW150" s="403">
        <f t="shared" si="413"/>
        <v>0</v>
      </c>
      <c r="GX150" s="403">
        <f t="shared" si="413"/>
        <v>0</v>
      </c>
      <c r="GY150" s="403">
        <f t="shared" si="413"/>
        <v>0</v>
      </c>
      <c r="GZ150" s="403">
        <f t="shared" si="413"/>
        <v>0</v>
      </c>
      <c r="HA150" s="403">
        <f t="shared" si="413"/>
        <v>0</v>
      </c>
      <c r="HB150" s="403">
        <f t="shared" si="413"/>
        <v>0</v>
      </c>
      <c r="HC150" s="403">
        <f t="shared" si="413"/>
        <v>0</v>
      </c>
      <c r="HD150" s="403">
        <f t="shared" si="413"/>
        <v>0</v>
      </c>
      <c r="HE150" s="403">
        <f t="shared" si="413"/>
        <v>0</v>
      </c>
      <c r="HF150" s="403">
        <f t="shared" si="413"/>
        <v>0</v>
      </c>
      <c r="HG150" s="403">
        <f t="shared" si="413"/>
        <v>0</v>
      </c>
      <c r="HH150" s="403">
        <f t="shared" si="413"/>
        <v>0</v>
      </c>
      <c r="HI150" s="403">
        <f t="shared" si="413"/>
        <v>0</v>
      </c>
      <c r="HJ150" s="403">
        <f t="shared" si="413"/>
        <v>0</v>
      </c>
      <c r="HK150" s="403">
        <f t="shared" si="413"/>
        <v>0</v>
      </c>
      <c r="HL150" s="403">
        <f t="shared" si="413"/>
        <v>0</v>
      </c>
      <c r="HM150" s="403">
        <f t="shared" si="413"/>
        <v>0</v>
      </c>
      <c r="HN150" s="403">
        <f t="shared" si="413"/>
        <v>0</v>
      </c>
      <c r="HO150" s="403">
        <f t="shared" si="413"/>
        <v>0</v>
      </c>
      <c r="HP150" s="403">
        <f t="shared" si="413"/>
        <v>0</v>
      </c>
      <c r="HQ150" s="403">
        <f t="shared" si="413"/>
        <v>0</v>
      </c>
      <c r="HR150" s="403">
        <f t="shared" si="413"/>
        <v>0</v>
      </c>
      <c r="HS150" s="403">
        <f t="shared" si="413"/>
        <v>0</v>
      </c>
      <c r="HT150" s="403">
        <f t="shared" si="413"/>
        <v>0</v>
      </c>
      <c r="HU150" s="403">
        <f t="shared" si="413"/>
        <v>0</v>
      </c>
      <c r="HV150" s="403">
        <f t="shared" si="413"/>
        <v>0</v>
      </c>
      <c r="HW150" s="403">
        <f t="shared" si="413"/>
        <v>0</v>
      </c>
      <c r="HX150" s="403">
        <f t="shared" si="413"/>
        <v>0</v>
      </c>
      <c r="HY150" s="403">
        <f t="shared" si="413"/>
        <v>0</v>
      </c>
      <c r="HZ150" s="403">
        <f t="shared" si="413"/>
        <v>0</v>
      </c>
      <c r="IA150" s="403">
        <f t="shared" si="413"/>
        <v>0</v>
      </c>
      <c r="IB150" s="403">
        <f t="shared" si="413"/>
        <v>0</v>
      </c>
      <c r="IC150" s="403">
        <f t="shared" si="413"/>
        <v>0</v>
      </c>
      <c r="ID150" s="403">
        <f t="shared" si="413"/>
        <v>0</v>
      </c>
      <c r="IE150" s="403">
        <f t="shared" si="413"/>
        <v>0</v>
      </c>
      <c r="IF150" s="403">
        <f t="shared" si="413"/>
        <v>0</v>
      </c>
      <c r="IG150" s="403">
        <f t="shared" si="413"/>
        <v>0</v>
      </c>
      <c r="IH150" s="403">
        <f t="shared" si="413"/>
        <v>0</v>
      </c>
      <c r="II150" s="403">
        <f t="shared" si="413"/>
        <v>0</v>
      </c>
      <c r="IJ150" s="403">
        <f t="shared" si="413"/>
        <v>0</v>
      </c>
      <c r="IK150" s="403">
        <f t="shared" si="413"/>
        <v>0</v>
      </c>
      <c r="IL150" s="403">
        <f t="shared" si="413"/>
        <v>0</v>
      </c>
      <c r="IM150" s="403">
        <f t="shared" si="413"/>
        <v>0</v>
      </c>
      <c r="IN150" s="403">
        <f t="shared" si="413"/>
        <v>0</v>
      </c>
      <c r="IO150" s="403">
        <f t="shared" si="413"/>
        <v>0</v>
      </c>
      <c r="IP150" s="403">
        <f t="shared" si="413"/>
        <v>0</v>
      </c>
      <c r="IQ150" s="403">
        <f t="shared" si="413"/>
        <v>0</v>
      </c>
      <c r="IR150" s="403">
        <f t="shared" si="413"/>
        <v>0</v>
      </c>
      <c r="IS150" s="403">
        <f t="shared" si="413"/>
        <v>0</v>
      </c>
      <c r="IT150" s="403">
        <f t="shared" si="413"/>
        <v>0</v>
      </c>
      <c r="IU150" s="403">
        <f t="shared" si="413"/>
        <v>0</v>
      </c>
      <c r="IV150" s="403">
        <f t="shared" si="413"/>
        <v>0</v>
      </c>
      <c r="IW150" s="403">
        <f t="shared" si="413"/>
        <v>0</v>
      </c>
      <c r="IX150" s="403">
        <f t="shared" si="413"/>
        <v>0</v>
      </c>
      <c r="IY150" s="403">
        <f t="shared" si="413"/>
        <v>0</v>
      </c>
      <c r="IZ150" s="403">
        <f t="shared" si="413"/>
        <v>0</v>
      </c>
      <c r="JA150" s="403">
        <f t="shared" si="413"/>
        <v>0</v>
      </c>
      <c r="JB150" s="403">
        <f t="shared" si="413"/>
        <v>0</v>
      </c>
      <c r="JC150" s="403">
        <f t="shared" si="413"/>
        <v>0</v>
      </c>
      <c r="JD150" s="403"/>
      <c r="JE150" s="403">
        <f t="shared" ref="JE150:LP150" si="414">IF(and($A150-JE$124&gt;=0,$A150-JE$125&lt;0),JE$132,0)</f>
        <v>0</v>
      </c>
      <c r="JF150" s="403">
        <f t="shared" si="414"/>
        <v>0</v>
      </c>
      <c r="JG150" s="403">
        <f t="shared" si="414"/>
        <v>0</v>
      </c>
      <c r="JH150" s="403">
        <f t="shared" si="414"/>
        <v>0</v>
      </c>
      <c r="JI150" s="403">
        <f t="shared" si="414"/>
        <v>0</v>
      </c>
      <c r="JJ150" s="403">
        <f t="shared" si="414"/>
        <v>0</v>
      </c>
      <c r="JK150" s="403">
        <f t="shared" si="414"/>
        <v>0</v>
      </c>
      <c r="JL150" s="403">
        <f t="shared" si="414"/>
        <v>0</v>
      </c>
      <c r="JM150" s="403">
        <f t="shared" si="414"/>
        <v>0</v>
      </c>
      <c r="JN150" s="403">
        <f t="shared" si="414"/>
        <v>0</v>
      </c>
      <c r="JO150" s="403">
        <f t="shared" si="414"/>
        <v>0</v>
      </c>
      <c r="JP150" s="403">
        <f t="shared" si="414"/>
        <v>0</v>
      </c>
      <c r="JQ150" s="403">
        <f t="shared" si="414"/>
        <v>0</v>
      </c>
      <c r="JR150" s="403">
        <f t="shared" si="414"/>
        <v>0</v>
      </c>
      <c r="JS150" s="403">
        <f t="shared" si="414"/>
        <v>0</v>
      </c>
      <c r="JT150" s="403">
        <f t="shared" si="414"/>
        <v>0</v>
      </c>
      <c r="JU150" s="403">
        <f t="shared" si="414"/>
        <v>0</v>
      </c>
      <c r="JV150" s="403">
        <f t="shared" si="414"/>
        <v>0</v>
      </c>
      <c r="JW150" s="403">
        <f t="shared" si="414"/>
        <v>0</v>
      </c>
      <c r="JX150" s="403">
        <f t="shared" si="414"/>
        <v>0</v>
      </c>
      <c r="JY150" s="403">
        <f t="shared" si="414"/>
        <v>0</v>
      </c>
      <c r="JZ150" s="403">
        <f t="shared" si="414"/>
        <v>0</v>
      </c>
      <c r="KA150" s="403">
        <f t="shared" si="414"/>
        <v>0</v>
      </c>
      <c r="KB150" s="403">
        <f t="shared" si="414"/>
        <v>0</v>
      </c>
      <c r="KC150" s="403">
        <f t="shared" si="414"/>
        <v>0</v>
      </c>
      <c r="KD150" s="403">
        <f t="shared" si="414"/>
        <v>0</v>
      </c>
      <c r="KE150" s="403">
        <f t="shared" si="414"/>
        <v>0</v>
      </c>
      <c r="KF150" s="403">
        <f t="shared" si="414"/>
        <v>0</v>
      </c>
      <c r="KG150" s="403">
        <f t="shared" si="414"/>
        <v>0</v>
      </c>
      <c r="KH150" s="403">
        <f t="shared" si="414"/>
        <v>0</v>
      </c>
      <c r="KI150" s="403">
        <f t="shared" si="414"/>
        <v>0</v>
      </c>
      <c r="KJ150" s="403">
        <f t="shared" si="414"/>
        <v>0</v>
      </c>
      <c r="KK150" s="403">
        <f t="shared" si="414"/>
        <v>0</v>
      </c>
      <c r="KL150" s="403">
        <f t="shared" si="414"/>
        <v>0</v>
      </c>
      <c r="KM150" s="403">
        <f t="shared" si="414"/>
        <v>0</v>
      </c>
      <c r="KN150" s="403">
        <f t="shared" si="414"/>
        <v>0</v>
      </c>
      <c r="KO150" s="403">
        <f t="shared" si="414"/>
        <v>0</v>
      </c>
      <c r="KP150" s="403">
        <f t="shared" si="414"/>
        <v>0</v>
      </c>
      <c r="KQ150" s="403">
        <f t="shared" si="414"/>
        <v>0</v>
      </c>
      <c r="KR150" s="403">
        <f t="shared" si="414"/>
        <v>0</v>
      </c>
      <c r="KS150" s="403">
        <f t="shared" si="414"/>
        <v>0</v>
      </c>
      <c r="KT150" s="403">
        <f t="shared" si="414"/>
        <v>0</v>
      </c>
      <c r="KU150" s="403">
        <f t="shared" si="414"/>
        <v>0</v>
      </c>
      <c r="KV150" s="403">
        <f t="shared" si="414"/>
        <v>0</v>
      </c>
      <c r="KW150" s="403">
        <f t="shared" si="414"/>
        <v>0</v>
      </c>
      <c r="KX150" s="403">
        <f t="shared" si="414"/>
        <v>0</v>
      </c>
      <c r="KY150" s="403">
        <f t="shared" si="414"/>
        <v>0</v>
      </c>
      <c r="KZ150" s="403">
        <f t="shared" si="414"/>
        <v>0</v>
      </c>
      <c r="LA150" s="403">
        <f t="shared" si="414"/>
        <v>0</v>
      </c>
      <c r="LB150" s="403">
        <f t="shared" si="414"/>
        <v>0</v>
      </c>
      <c r="LC150" s="403">
        <f t="shared" si="414"/>
        <v>0</v>
      </c>
      <c r="LD150" s="403">
        <f t="shared" si="414"/>
        <v>0</v>
      </c>
      <c r="LE150" s="403">
        <f t="shared" si="414"/>
        <v>0</v>
      </c>
      <c r="LF150" s="403">
        <f t="shared" si="414"/>
        <v>0</v>
      </c>
      <c r="LG150" s="403">
        <f t="shared" si="414"/>
        <v>0</v>
      </c>
      <c r="LH150" s="403">
        <f t="shared" si="414"/>
        <v>0</v>
      </c>
      <c r="LI150" s="403">
        <f t="shared" si="414"/>
        <v>0</v>
      </c>
      <c r="LJ150" s="403">
        <f t="shared" si="414"/>
        <v>0</v>
      </c>
      <c r="LK150" s="403">
        <f t="shared" si="414"/>
        <v>0</v>
      </c>
      <c r="LL150" s="403">
        <f t="shared" si="414"/>
        <v>0</v>
      </c>
      <c r="LM150" s="403">
        <f t="shared" si="414"/>
        <v>0</v>
      </c>
      <c r="LN150" s="403">
        <f t="shared" si="414"/>
        <v>0</v>
      </c>
      <c r="LO150" s="403">
        <f t="shared" si="414"/>
        <v>0</v>
      </c>
      <c r="LP150" s="403">
        <f t="shared" si="414"/>
        <v>0</v>
      </c>
    </row>
    <row r="151">
      <c r="A151" s="331" t="str">
        <f t="shared" si="327"/>
        <v>12-2026</v>
      </c>
      <c r="B151" s="346">
        <f t="shared" si="333"/>
        <v>8474475.996</v>
      </c>
      <c r="C151" s="346">
        <f t="shared" si="334"/>
        <v>1.039766862</v>
      </c>
      <c r="D151" s="346"/>
      <c r="E151" s="403">
        <f t="shared" ref="E151:BP151" si="415">IF(and($A151-E$124&gt;=0,$A151-E$125&lt;0),E$132,0)</f>
        <v>0</v>
      </c>
      <c r="F151" s="403">
        <f t="shared" si="415"/>
        <v>0</v>
      </c>
      <c r="G151" s="403">
        <f t="shared" si="415"/>
        <v>0</v>
      </c>
      <c r="H151" s="403">
        <f t="shared" si="415"/>
        <v>0</v>
      </c>
      <c r="I151" s="403">
        <f t="shared" si="415"/>
        <v>0</v>
      </c>
      <c r="J151" s="403">
        <f t="shared" si="415"/>
        <v>0</v>
      </c>
      <c r="K151" s="403">
        <f t="shared" si="415"/>
        <v>0</v>
      </c>
      <c r="L151" s="403">
        <f t="shared" si="415"/>
        <v>0</v>
      </c>
      <c r="M151" s="403">
        <f t="shared" si="415"/>
        <v>0</v>
      </c>
      <c r="N151" s="403">
        <f t="shared" si="415"/>
        <v>0</v>
      </c>
      <c r="O151" s="403">
        <f t="shared" si="415"/>
        <v>0</v>
      </c>
      <c r="P151" s="403">
        <f t="shared" si="415"/>
        <v>0</v>
      </c>
      <c r="Q151" s="403">
        <f t="shared" si="415"/>
        <v>0</v>
      </c>
      <c r="R151" s="403">
        <f t="shared" si="415"/>
        <v>0</v>
      </c>
      <c r="S151" s="403">
        <f t="shared" si="415"/>
        <v>0</v>
      </c>
      <c r="T151" s="403">
        <f t="shared" si="415"/>
        <v>0</v>
      </c>
      <c r="U151" s="403">
        <f t="shared" si="415"/>
        <v>0</v>
      </c>
      <c r="V151" s="403">
        <f t="shared" si="415"/>
        <v>0</v>
      </c>
      <c r="W151" s="403">
        <f t="shared" si="415"/>
        <v>0</v>
      </c>
      <c r="X151" s="403">
        <f t="shared" si="415"/>
        <v>0</v>
      </c>
      <c r="Y151" s="403">
        <f t="shared" si="415"/>
        <v>0</v>
      </c>
      <c r="Z151" s="403">
        <f t="shared" si="415"/>
        <v>0</v>
      </c>
      <c r="AA151" s="403">
        <f t="shared" si="415"/>
        <v>0</v>
      </c>
      <c r="AB151" s="403">
        <f t="shared" si="415"/>
        <v>0</v>
      </c>
      <c r="AC151" s="403">
        <f t="shared" si="415"/>
        <v>0</v>
      </c>
      <c r="AD151" s="403">
        <f t="shared" si="415"/>
        <v>0</v>
      </c>
      <c r="AE151" s="403">
        <f t="shared" si="415"/>
        <v>0</v>
      </c>
      <c r="AF151" s="403">
        <f t="shared" si="415"/>
        <v>0</v>
      </c>
      <c r="AG151" s="403">
        <f t="shared" si="415"/>
        <v>0</v>
      </c>
      <c r="AH151" s="403">
        <f t="shared" si="415"/>
        <v>0</v>
      </c>
      <c r="AI151" s="403">
        <f t="shared" si="415"/>
        <v>186686.77</v>
      </c>
      <c r="AJ151" s="403">
        <f t="shared" si="415"/>
        <v>42000</v>
      </c>
      <c r="AK151" s="403">
        <f t="shared" si="415"/>
        <v>271017.63</v>
      </c>
      <c r="AL151" s="403">
        <f t="shared" si="415"/>
        <v>5000</v>
      </c>
      <c r="AM151" s="403">
        <f t="shared" si="415"/>
        <v>127756.57</v>
      </c>
      <c r="AN151" s="403">
        <f t="shared" si="415"/>
        <v>237115.24</v>
      </c>
      <c r="AO151" s="403">
        <f t="shared" si="415"/>
        <v>158167.25</v>
      </c>
      <c r="AP151" s="403">
        <f t="shared" si="415"/>
        <v>103015</v>
      </c>
      <c r="AQ151" s="403">
        <f t="shared" si="415"/>
        <v>155500</v>
      </c>
      <c r="AR151" s="403">
        <f t="shared" si="415"/>
        <v>167620.78</v>
      </c>
      <c r="AS151" s="403">
        <f t="shared" si="415"/>
        <v>191134.2</v>
      </c>
      <c r="AT151" s="403">
        <f t="shared" si="415"/>
        <v>283068.43</v>
      </c>
      <c r="AU151" s="403">
        <f t="shared" si="415"/>
        <v>114804.31</v>
      </c>
      <c r="AV151" s="403">
        <f t="shared" si="415"/>
        <v>109785.34</v>
      </c>
      <c r="AW151" s="403">
        <f t="shared" si="415"/>
        <v>48000</v>
      </c>
      <c r="AX151" s="403">
        <f t="shared" si="415"/>
        <v>164702</v>
      </c>
      <c r="AY151" s="403">
        <f t="shared" si="415"/>
        <v>223255</v>
      </c>
      <c r="AZ151" s="403">
        <f t="shared" si="415"/>
        <v>72000</v>
      </c>
      <c r="BA151" s="403">
        <f t="shared" si="415"/>
        <v>97799.52</v>
      </c>
      <c r="BB151" s="403">
        <f t="shared" si="415"/>
        <v>242596.66</v>
      </c>
      <c r="BC151" s="403">
        <f t="shared" si="415"/>
        <v>108292.85</v>
      </c>
      <c r="BD151" s="403">
        <f t="shared" si="415"/>
        <v>238900</v>
      </c>
      <c r="BE151" s="403">
        <f t="shared" si="415"/>
        <v>101455.9</v>
      </c>
      <c r="BF151" s="403">
        <f t="shared" si="415"/>
        <v>23511.76</v>
      </c>
      <c r="BG151" s="403">
        <f t="shared" si="415"/>
        <v>20008.84</v>
      </c>
      <c r="BH151" s="403">
        <f t="shared" si="415"/>
        <v>77858.98</v>
      </c>
      <c r="BI151" s="403">
        <f t="shared" si="415"/>
        <v>45000</v>
      </c>
      <c r="BJ151" s="403">
        <f t="shared" si="415"/>
        <v>124565</v>
      </c>
      <c r="BK151" s="403">
        <f t="shared" si="415"/>
        <v>25000</v>
      </c>
      <c r="BL151" s="403">
        <f t="shared" si="415"/>
        <v>29885</v>
      </c>
      <c r="BM151" s="403">
        <f t="shared" si="415"/>
        <v>33809.25</v>
      </c>
      <c r="BN151" s="403">
        <f t="shared" si="415"/>
        <v>10969.85</v>
      </c>
      <c r="BO151" s="403">
        <f t="shared" si="415"/>
        <v>77861.76</v>
      </c>
      <c r="BP151" s="403">
        <f t="shared" si="415"/>
        <v>10058</v>
      </c>
      <c r="BQ151" s="403"/>
      <c r="BR151" s="403">
        <f t="shared" ref="BR151:EC151" si="416">IF(and($A151-BR$124&gt;=0,$A151-BR$125&lt;0),BR$132,0)</f>
        <v>121282.0901</v>
      </c>
      <c r="BS151" s="403">
        <f t="shared" si="416"/>
        <v>0</v>
      </c>
      <c r="BT151" s="403">
        <f t="shared" si="416"/>
        <v>0</v>
      </c>
      <c r="BU151" s="403">
        <f t="shared" si="416"/>
        <v>0</v>
      </c>
      <c r="BV151" s="403">
        <f t="shared" si="416"/>
        <v>105725.0307</v>
      </c>
      <c r="BW151" s="403">
        <f t="shared" si="416"/>
        <v>96438.39215</v>
      </c>
      <c r="BX151" s="403">
        <f t="shared" si="416"/>
        <v>125920.5708</v>
      </c>
      <c r="BY151" s="403">
        <f t="shared" si="416"/>
        <v>94007.23892</v>
      </c>
      <c r="BZ151" s="403">
        <f t="shared" si="416"/>
        <v>93499.7296</v>
      </c>
      <c r="CA151" s="403">
        <f t="shared" si="416"/>
        <v>317339.1966</v>
      </c>
      <c r="CB151" s="403">
        <f t="shared" si="416"/>
        <v>0</v>
      </c>
      <c r="CC151" s="403">
        <f t="shared" si="416"/>
        <v>85608.07068</v>
      </c>
      <c r="CD151" s="403">
        <f t="shared" si="416"/>
        <v>94788.93082</v>
      </c>
      <c r="CE151" s="403">
        <f t="shared" si="416"/>
        <v>173684.8197</v>
      </c>
      <c r="CF151" s="403">
        <f t="shared" si="416"/>
        <v>203596.7306</v>
      </c>
      <c r="CG151" s="403">
        <f t="shared" si="416"/>
        <v>205676.5734</v>
      </c>
      <c r="CH151" s="403">
        <f t="shared" si="416"/>
        <v>194386.6281</v>
      </c>
      <c r="CI151" s="403">
        <f t="shared" si="416"/>
        <v>246817.5768</v>
      </c>
      <c r="CJ151" s="403">
        <f t="shared" si="416"/>
        <v>167321.4229</v>
      </c>
      <c r="CK151" s="403">
        <f t="shared" si="416"/>
        <v>175711.6091</v>
      </c>
      <c r="CL151" s="403">
        <f t="shared" si="416"/>
        <v>106770.871</v>
      </c>
      <c r="CM151" s="403">
        <f t="shared" si="416"/>
        <v>696.0816483</v>
      </c>
      <c r="CN151" s="403">
        <f t="shared" si="416"/>
        <v>165809.9143</v>
      </c>
      <c r="CO151" s="403">
        <f t="shared" si="416"/>
        <v>156424.8982</v>
      </c>
      <c r="CP151" s="403">
        <f t="shared" si="416"/>
        <v>207625.486</v>
      </c>
      <c r="CQ151" s="403">
        <f t="shared" si="416"/>
        <v>200632.3524</v>
      </c>
      <c r="CR151" s="403">
        <f t="shared" si="416"/>
        <v>388272.9248</v>
      </c>
      <c r="CS151" s="403">
        <f t="shared" si="416"/>
        <v>106422.0904</v>
      </c>
      <c r="CT151" s="403">
        <f t="shared" si="416"/>
        <v>116147.6252</v>
      </c>
      <c r="CU151" s="403">
        <f t="shared" si="416"/>
        <v>13374.48895</v>
      </c>
      <c r="CV151" s="403">
        <f t="shared" si="416"/>
        <v>0</v>
      </c>
      <c r="CW151" s="403">
        <f t="shared" si="416"/>
        <v>0</v>
      </c>
      <c r="CX151" s="403">
        <f t="shared" si="416"/>
        <v>0</v>
      </c>
      <c r="CY151" s="403">
        <f t="shared" si="416"/>
        <v>0</v>
      </c>
      <c r="CZ151" s="403">
        <f t="shared" si="416"/>
        <v>0</v>
      </c>
      <c r="DA151" s="403">
        <f t="shared" si="416"/>
        <v>0</v>
      </c>
      <c r="DB151" s="403">
        <f t="shared" si="416"/>
        <v>0</v>
      </c>
      <c r="DC151" s="403">
        <f t="shared" si="416"/>
        <v>0</v>
      </c>
      <c r="DD151" s="403">
        <f t="shared" si="416"/>
        <v>0</v>
      </c>
      <c r="DE151" s="403">
        <f t="shared" si="416"/>
        <v>0</v>
      </c>
      <c r="DF151" s="403">
        <f t="shared" si="416"/>
        <v>0</v>
      </c>
      <c r="DG151" s="403">
        <f t="shared" si="416"/>
        <v>0</v>
      </c>
      <c r="DH151" s="403">
        <f t="shared" si="416"/>
        <v>0</v>
      </c>
      <c r="DI151" s="403">
        <f t="shared" si="416"/>
        <v>0</v>
      </c>
      <c r="DJ151" s="403">
        <f t="shared" si="416"/>
        <v>0</v>
      </c>
      <c r="DK151" s="403">
        <f t="shared" si="416"/>
        <v>0</v>
      </c>
      <c r="DL151" s="403">
        <f t="shared" si="416"/>
        <v>0</v>
      </c>
      <c r="DM151" s="403">
        <f t="shared" si="416"/>
        <v>0</v>
      </c>
      <c r="DN151" s="403">
        <f t="shared" si="416"/>
        <v>0</v>
      </c>
      <c r="DO151" s="403">
        <f t="shared" si="416"/>
        <v>0</v>
      </c>
      <c r="DP151" s="403">
        <f t="shared" si="416"/>
        <v>0</v>
      </c>
      <c r="DQ151" s="403">
        <f t="shared" si="416"/>
        <v>0</v>
      </c>
      <c r="DR151" s="403">
        <f t="shared" si="416"/>
        <v>0</v>
      </c>
      <c r="DS151" s="403">
        <f t="shared" si="416"/>
        <v>0</v>
      </c>
      <c r="DT151" s="403">
        <f t="shared" si="416"/>
        <v>0</v>
      </c>
      <c r="DU151" s="403">
        <f t="shared" si="416"/>
        <v>0</v>
      </c>
      <c r="DV151" s="403">
        <f t="shared" si="416"/>
        <v>0</v>
      </c>
      <c r="DW151" s="403">
        <f t="shared" si="416"/>
        <v>0</v>
      </c>
      <c r="DX151" s="403">
        <f t="shared" si="416"/>
        <v>0</v>
      </c>
      <c r="DY151" s="403">
        <f t="shared" si="416"/>
        <v>0</v>
      </c>
      <c r="DZ151" s="403">
        <f t="shared" si="416"/>
        <v>0</v>
      </c>
      <c r="EA151" s="403">
        <f t="shared" si="416"/>
        <v>0</v>
      </c>
      <c r="EB151" s="403">
        <f t="shared" si="416"/>
        <v>0</v>
      </c>
      <c r="EC151" s="403">
        <f t="shared" si="416"/>
        <v>0</v>
      </c>
      <c r="ED151" s="403"/>
      <c r="EE151" s="403">
        <f t="shared" ref="EE151:GP151" si="417">IF(and($A151-EE$124&gt;=0,$A151-EE$125&lt;0),EE$132,0)</f>
        <v>0</v>
      </c>
      <c r="EF151" s="403">
        <f t="shared" si="417"/>
        <v>109201.6795</v>
      </c>
      <c r="EG151" s="403">
        <f t="shared" si="417"/>
        <v>128574.9556</v>
      </c>
      <c r="EH151" s="403">
        <f t="shared" si="417"/>
        <v>133432.669</v>
      </c>
      <c r="EI151" s="403">
        <f t="shared" si="417"/>
        <v>0</v>
      </c>
      <c r="EJ151" s="403">
        <f t="shared" si="417"/>
        <v>0</v>
      </c>
      <c r="EK151" s="403">
        <f t="shared" si="417"/>
        <v>0</v>
      </c>
      <c r="EL151" s="403">
        <f t="shared" si="417"/>
        <v>0</v>
      </c>
      <c r="EM151" s="403">
        <f t="shared" si="417"/>
        <v>0</v>
      </c>
      <c r="EN151" s="403">
        <f t="shared" si="417"/>
        <v>0</v>
      </c>
      <c r="EO151" s="403">
        <f t="shared" si="417"/>
        <v>211083.4586</v>
      </c>
      <c r="EP151" s="403">
        <f t="shared" si="417"/>
        <v>0</v>
      </c>
      <c r="EQ151" s="403">
        <f t="shared" si="417"/>
        <v>0</v>
      </c>
      <c r="ER151" s="403">
        <f t="shared" si="417"/>
        <v>0</v>
      </c>
      <c r="ES151" s="403">
        <f t="shared" si="417"/>
        <v>0</v>
      </c>
      <c r="ET151" s="403">
        <f t="shared" si="417"/>
        <v>0</v>
      </c>
      <c r="EU151" s="403">
        <f t="shared" si="417"/>
        <v>0</v>
      </c>
      <c r="EV151" s="403">
        <f t="shared" si="417"/>
        <v>0</v>
      </c>
      <c r="EW151" s="403">
        <f t="shared" si="417"/>
        <v>0</v>
      </c>
      <c r="EX151" s="403">
        <f t="shared" si="417"/>
        <v>0</v>
      </c>
      <c r="EY151" s="403">
        <f t="shared" si="417"/>
        <v>0</v>
      </c>
      <c r="EZ151" s="403">
        <f t="shared" si="417"/>
        <v>0</v>
      </c>
      <c r="FA151" s="403">
        <f t="shared" si="417"/>
        <v>0</v>
      </c>
      <c r="FB151" s="403">
        <f t="shared" si="417"/>
        <v>0</v>
      </c>
      <c r="FC151" s="403">
        <f t="shared" si="417"/>
        <v>0</v>
      </c>
      <c r="FD151" s="403">
        <f t="shared" si="417"/>
        <v>0</v>
      </c>
      <c r="FE151" s="403">
        <f t="shared" si="417"/>
        <v>0</v>
      </c>
      <c r="FF151" s="403">
        <f t="shared" si="417"/>
        <v>0</v>
      </c>
      <c r="FG151" s="403">
        <f t="shared" si="417"/>
        <v>0</v>
      </c>
      <c r="FH151" s="403">
        <f t="shared" si="417"/>
        <v>0</v>
      </c>
      <c r="FI151" s="403">
        <f t="shared" si="417"/>
        <v>0</v>
      </c>
      <c r="FJ151" s="403">
        <f t="shared" si="417"/>
        <v>0</v>
      </c>
      <c r="FK151" s="403">
        <f t="shared" si="417"/>
        <v>0</v>
      </c>
      <c r="FL151" s="403">
        <f t="shared" si="417"/>
        <v>0</v>
      </c>
      <c r="FM151" s="403">
        <f t="shared" si="417"/>
        <v>0</v>
      </c>
      <c r="FN151" s="403">
        <f t="shared" si="417"/>
        <v>0</v>
      </c>
      <c r="FO151" s="403">
        <f t="shared" si="417"/>
        <v>0</v>
      </c>
      <c r="FP151" s="403">
        <f t="shared" si="417"/>
        <v>0</v>
      </c>
      <c r="FQ151" s="403">
        <f t="shared" si="417"/>
        <v>0</v>
      </c>
      <c r="FR151" s="403">
        <f t="shared" si="417"/>
        <v>0</v>
      </c>
      <c r="FS151" s="403">
        <f t="shared" si="417"/>
        <v>0</v>
      </c>
      <c r="FT151" s="403">
        <f t="shared" si="417"/>
        <v>0</v>
      </c>
      <c r="FU151" s="403">
        <f t="shared" si="417"/>
        <v>0</v>
      </c>
      <c r="FV151" s="403">
        <f t="shared" si="417"/>
        <v>0</v>
      </c>
      <c r="FW151" s="403">
        <f t="shared" si="417"/>
        <v>0</v>
      </c>
      <c r="FX151" s="403">
        <f t="shared" si="417"/>
        <v>0</v>
      </c>
      <c r="FY151" s="403">
        <f t="shared" si="417"/>
        <v>0</v>
      </c>
      <c r="FZ151" s="403">
        <f t="shared" si="417"/>
        <v>0</v>
      </c>
      <c r="GA151" s="403">
        <f t="shared" si="417"/>
        <v>0</v>
      </c>
      <c r="GB151" s="403">
        <f t="shared" si="417"/>
        <v>0</v>
      </c>
      <c r="GC151" s="403">
        <f t="shared" si="417"/>
        <v>0</v>
      </c>
      <c r="GD151" s="403">
        <f t="shared" si="417"/>
        <v>0</v>
      </c>
      <c r="GE151" s="403">
        <f t="shared" si="417"/>
        <v>0</v>
      </c>
      <c r="GF151" s="403">
        <f t="shared" si="417"/>
        <v>0</v>
      </c>
      <c r="GG151" s="403">
        <f t="shared" si="417"/>
        <v>0</v>
      </c>
      <c r="GH151" s="403">
        <f t="shared" si="417"/>
        <v>0</v>
      </c>
      <c r="GI151" s="403">
        <f t="shared" si="417"/>
        <v>0</v>
      </c>
      <c r="GJ151" s="403">
        <f t="shared" si="417"/>
        <v>0</v>
      </c>
      <c r="GK151" s="403">
        <f t="shared" si="417"/>
        <v>0</v>
      </c>
      <c r="GL151" s="403">
        <f t="shared" si="417"/>
        <v>0</v>
      </c>
      <c r="GM151" s="403">
        <f t="shared" si="417"/>
        <v>0</v>
      </c>
      <c r="GN151" s="403">
        <f t="shared" si="417"/>
        <v>0</v>
      </c>
      <c r="GO151" s="403">
        <f t="shared" si="417"/>
        <v>0</v>
      </c>
      <c r="GP151" s="403">
        <f t="shared" si="417"/>
        <v>0</v>
      </c>
      <c r="GQ151" s="403"/>
      <c r="GR151" s="403">
        <f t="shared" ref="GR151:JC151" si="418">IF(and($A151-GR$124&gt;=0,$A151-GR$125&lt;0),GR$132,0)</f>
        <v>0</v>
      </c>
      <c r="GS151" s="403">
        <f t="shared" si="418"/>
        <v>0</v>
      </c>
      <c r="GT151" s="403">
        <f t="shared" si="418"/>
        <v>0</v>
      </c>
      <c r="GU151" s="403">
        <f t="shared" si="418"/>
        <v>0</v>
      </c>
      <c r="GV151" s="403">
        <f t="shared" si="418"/>
        <v>0</v>
      </c>
      <c r="GW151" s="403">
        <f t="shared" si="418"/>
        <v>0</v>
      </c>
      <c r="GX151" s="403">
        <f t="shared" si="418"/>
        <v>0</v>
      </c>
      <c r="GY151" s="403">
        <f t="shared" si="418"/>
        <v>0</v>
      </c>
      <c r="GZ151" s="403">
        <f t="shared" si="418"/>
        <v>0</v>
      </c>
      <c r="HA151" s="403">
        <f t="shared" si="418"/>
        <v>0</v>
      </c>
      <c r="HB151" s="403">
        <f t="shared" si="418"/>
        <v>0</v>
      </c>
      <c r="HC151" s="403">
        <f t="shared" si="418"/>
        <v>0</v>
      </c>
      <c r="HD151" s="403">
        <f t="shared" si="418"/>
        <v>0</v>
      </c>
      <c r="HE151" s="403">
        <f t="shared" si="418"/>
        <v>0</v>
      </c>
      <c r="HF151" s="403">
        <f t="shared" si="418"/>
        <v>0</v>
      </c>
      <c r="HG151" s="403">
        <f t="shared" si="418"/>
        <v>0</v>
      </c>
      <c r="HH151" s="403">
        <f t="shared" si="418"/>
        <v>0</v>
      </c>
      <c r="HI151" s="403">
        <f t="shared" si="418"/>
        <v>0</v>
      </c>
      <c r="HJ151" s="403">
        <f t="shared" si="418"/>
        <v>0</v>
      </c>
      <c r="HK151" s="403">
        <f t="shared" si="418"/>
        <v>0</v>
      </c>
      <c r="HL151" s="403">
        <f t="shared" si="418"/>
        <v>0</v>
      </c>
      <c r="HM151" s="403">
        <f t="shared" si="418"/>
        <v>0</v>
      </c>
      <c r="HN151" s="403">
        <f t="shared" si="418"/>
        <v>0</v>
      </c>
      <c r="HO151" s="403">
        <f t="shared" si="418"/>
        <v>0</v>
      </c>
      <c r="HP151" s="403">
        <f t="shared" si="418"/>
        <v>0</v>
      </c>
      <c r="HQ151" s="403">
        <f t="shared" si="418"/>
        <v>0</v>
      </c>
      <c r="HR151" s="403">
        <f t="shared" si="418"/>
        <v>0</v>
      </c>
      <c r="HS151" s="403">
        <f t="shared" si="418"/>
        <v>0</v>
      </c>
      <c r="HT151" s="403">
        <f t="shared" si="418"/>
        <v>0</v>
      </c>
      <c r="HU151" s="403">
        <f t="shared" si="418"/>
        <v>0</v>
      </c>
      <c r="HV151" s="403">
        <f t="shared" si="418"/>
        <v>0</v>
      </c>
      <c r="HW151" s="403">
        <f t="shared" si="418"/>
        <v>0</v>
      </c>
      <c r="HX151" s="403">
        <f t="shared" si="418"/>
        <v>0</v>
      </c>
      <c r="HY151" s="403">
        <f t="shared" si="418"/>
        <v>0</v>
      </c>
      <c r="HZ151" s="403">
        <f t="shared" si="418"/>
        <v>0</v>
      </c>
      <c r="IA151" s="403">
        <f t="shared" si="418"/>
        <v>0</v>
      </c>
      <c r="IB151" s="403">
        <f t="shared" si="418"/>
        <v>0</v>
      </c>
      <c r="IC151" s="403">
        <f t="shared" si="418"/>
        <v>0</v>
      </c>
      <c r="ID151" s="403">
        <f t="shared" si="418"/>
        <v>0</v>
      </c>
      <c r="IE151" s="403">
        <f t="shared" si="418"/>
        <v>0</v>
      </c>
      <c r="IF151" s="403">
        <f t="shared" si="418"/>
        <v>0</v>
      </c>
      <c r="IG151" s="403">
        <f t="shared" si="418"/>
        <v>0</v>
      </c>
      <c r="IH151" s="403">
        <f t="shared" si="418"/>
        <v>0</v>
      </c>
      <c r="II151" s="403">
        <f t="shared" si="418"/>
        <v>0</v>
      </c>
      <c r="IJ151" s="403">
        <f t="shared" si="418"/>
        <v>0</v>
      </c>
      <c r="IK151" s="403">
        <f t="shared" si="418"/>
        <v>0</v>
      </c>
      <c r="IL151" s="403">
        <f t="shared" si="418"/>
        <v>0</v>
      </c>
      <c r="IM151" s="403">
        <f t="shared" si="418"/>
        <v>0</v>
      </c>
      <c r="IN151" s="403">
        <f t="shared" si="418"/>
        <v>0</v>
      </c>
      <c r="IO151" s="403">
        <f t="shared" si="418"/>
        <v>0</v>
      </c>
      <c r="IP151" s="403">
        <f t="shared" si="418"/>
        <v>0</v>
      </c>
      <c r="IQ151" s="403">
        <f t="shared" si="418"/>
        <v>0</v>
      </c>
      <c r="IR151" s="403">
        <f t="shared" si="418"/>
        <v>0</v>
      </c>
      <c r="IS151" s="403">
        <f t="shared" si="418"/>
        <v>0</v>
      </c>
      <c r="IT151" s="403">
        <f t="shared" si="418"/>
        <v>0</v>
      </c>
      <c r="IU151" s="403">
        <f t="shared" si="418"/>
        <v>0</v>
      </c>
      <c r="IV151" s="403">
        <f t="shared" si="418"/>
        <v>0</v>
      </c>
      <c r="IW151" s="403">
        <f t="shared" si="418"/>
        <v>0</v>
      </c>
      <c r="IX151" s="403">
        <f t="shared" si="418"/>
        <v>0</v>
      </c>
      <c r="IY151" s="403">
        <f t="shared" si="418"/>
        <v>0</v>
      </c>
      <c r="IZ151" s="403">
        <f t="shared" si="418"/>
        <v>0</v>
      </c>
      <c r="JA151" s="403">
        <f t="shared" si="418"/>
        <v>0</v>
      </c>
      <c r="JB151" s="403">
        <f t="shared" si="418"/>
        <v>0</v>
      </c>
      <c r="JC151" s="403">
        <f t="shared" si="418"/>
        <v>0</v>
      </c>
      <c r="JD151" s="403"/>
      <c r="JE151" s="403">
        <f t="shared" ref="JE151:LP151" si="419">IF(and($A151-JE$124&gt;=0,$A151-JE$125&lt;0),JE$132,0)</f>
        <v>0</v>
      </c>
      <c r="JF151" s="403">
        <f t="shared" si="419"/>
        <v>0</v>
      </c>
      <c r="JG151" s="403">
        <f t="shared" si="419"/>
        <v>0</v>
      </c>
      <c r="JH151" s="403">
        <f t="shared" si="419"/>
        <v>0</v>
      </c>
      <c r="JI151" s="403">
        <f t="shared" si="419"/>
        <v>0</v>
      </c>
      <c r="JJ151" s="403">
        <f t="shared" si="419"/>
        <v>0</v>
      </c>
      <c r="JK151" s="403">
        <f t="shared" si="419"/>
        <v>0</v>
      </c>
      <c r="JL151" s="403">
        <f t="shared" si="419"/>
        <v>0</v>
      </c>
      <c r="JM151" s="403">
        <f t="shared" si="419"/>
        <v>0</v>
      </c>
      <c r="JN151" s="403">
        <f t="shared" si="419"/>
        <v>0</v>
      </c>
      <c r="JO151" s="403">
        <f t="shared" si="419"/>
        <v>0</v>
      </c>
      <c r="JP151" s="403">
        <f t="shared" si="419"/>
        <v>0</v>
      </c>
      <c r="JQ151" s="403">
        <f t="shared" si="419"/>
        <v>0</v>
      </c>
      <c r="JR151" s="403">
        <f t="shared" si="419"/>
        <v>0</v>
      </c>
      <c r="JS151" s="403">
        <f t="shared" si="419"/>
        <v>0</v>
      </c>
      <c r="JT151" s="403">
        <f t="shared" si="419"/>
        <v>0</v>
      </c>
      <c r="JU151" s="403">
        <f t="shared" si="419"/>
        <v>0</v>
      </c>
      <c r="JV151" s="403">
        <f t="shared" si="419"/>
        <v>0</v>
      </c>
      <c r="JW151" s="403">
        <f t="shared" si="419"/>
        <v>0</v>
      </c>
      <c r="JX151" s="403">
        <f t="shared" si="419"/>
        <v>0</v>
      </c>
      <c r="JY151" s="403">
        <f t="shared" si="419"/>
        <v>0</v>
      </c>
      <c r="JZ151" s="403">
        <f t="shared" si="419"/>
        <v>0</v>
      </c>
      <c r="KA151" s="403">
        <f t="shared" si="419"/>
        <v>0</v>
      </c>
      <c r="KB151" s="403">
        <f t="shared" si="419"/>
        <v>0</v>
      </c>
      <c r="KC151" s="403">
        <f t="shared" si="419"/>
        <v>0</v>
      </c>
      <c r="KD151" s="403">
        <f t="shared" si="419"/>
        <v>0</v>
      </c>
      <c r="KE151" s="403">
        <f t="shared" si="419"/>
        <v>0</v>
      </c>
      <c r="KF151" s="403">
        <f t="shared" si="419"/>
        <v>0</v>
      </c>
      <c r="KG151" s="403">
        <f t="shared" si="419"/>
        <v>0</v>
      </c>
      <c r="KH151" s="403">
        <f t="shared" si="419"/>
        <v>0</v>
      </c>
      <c r="KI151" s="403">
        <f t="shared" si="419"/>
        <v>0</v>
      </c>
      <c r="KJ151" s="403">
        <f t="shared" si="419"/>
        <v>0</v>
      </c>
      <c r="KK151" s="403">
        <f t="shared" si="419"/>
        <v>0</v>
      </c>
      <c r="KL151" s="403">
        <f t="shared" si="419"/>
        <v>0</v>
      </c>
      <c r="KM151" s="403">
        <f t="shared" si="419"/>
        <v>0</v>
      </c>
      <c r="KN151" s="403">
        <f t="shared" si="419"/>
        <v>0</v>
      </c>
      <c r="KO151" s="403">
        <f t="shared" si="419"/>
        <v>0</v>
      </c>
      <c r="KP151" s="403">
        <f t="shared" si="419"/>
        <v>0</v>
      </c>
      <c r="KQ151" s="403">
        <f t="shared" si="419"/>
        <v>0</v>
      </c>
      <c r="KR151" s="403">
        <f t="shared" si="419"/>
        <v>0</v>
      </c>
      <c r="KS151" s="403">
        <f t="shared" si="419"/>
        <v>0</v>
      </c>
      <c r="KT151" s="403">
        <f t="shared" si="419"/>
        <v>0</v>
      </c>
      <c r="KU151" s="403">
        <f t="shared" si="419"/>
        <v>0</v>
      </c>
      <c r="KV151" s="403">
        <f t="shared" si="419"/>
        <v>0</v>
      </c>
      <c r="KW151" s="403">
        <f t="shared" si="419"/>
        <v>0</v>
      </c>
      <c r="KX151" s="403">
        <f t="shared" si="419"/>
        <v>0</v>
      </c>
      <c r="KY151" s="403">
        <f t="shared" si="419"/>
        <v>0</v>
      </c>
      <c r="KZ151" s="403">
        <f t="shared" si="419"/>
        <v>0</v>
      </c>
      <c r="LA151" s="403">
        <f t="shared" si="419"/>
        <v>0</v>
      </c>
      <c r="LB151" s="403">
        <f t="shared" si="419"/>
        <v>0</v>
      </c>
      <c r="LC151" s="403">
        <f t="shared" si="419"/>
        <v>0</v>
      </c>
      <c r="LD151" s="403">
        <f t="shared" si="419"/>
        <v>0</v>
      </c>
      <c r="LE151" s="403">
        <f t="shared" si="419"/>
        <v>0</v>
      </c>
      <c r="LF151" s="403">
        <f t="shared" si="419"/>
        <v>0</v>
      </c>
      <c r="LG151" s="403">
        <f t="shared" si="419"/>
        <v>0</v>
      </c>
      <c r="LH151" s="403">
        <f t="shared" si="419"/>
        <v>0</v>
      </c>
      <c r="LI151" s="403">
        <f t="shared" si="419"/>
        <v>0</v>
      </c>
      <c r="LJ151" s="403">
        <f t="shared" si="419"/>
        <v>0</v>
      </c>
      <c r="LK151" s="403">
        <f t="shared" si="419"/>
        <v>0</v>
      </c>
      <c r="LL151" s="403">
        <f t="shared" si="419"/>
        <v>0</v>
      </c>
      <c r="LM151" s="403">
        <f t="shared" si="419"/>
        <v>0</v>
      </c>
      <c r="LN151" s="403">
        <f t="shared" si="419"/>
        <v>0</v>
      </c>
      <c r="LO151" s="403">
        <f t="shared" si="419"/>
        <v>0</v>
      </c>
      <c r="LP151" s="403">
        <f t="shared" si="419"/>
        <v>0</v>
      </c>
    </row>
    <row r="152">
      <c r="A152" s="331" t="str">
        <f t="shared" si="327"/>
        <v>03-2027</v>
      </c>
      <c r="B152" s="346">
        <f t="shared" si="333"/>
        <v>8460761.873</v>
      </c>
      <c r="C152" s="346">
        <f t="shared" si="334"/>
        <v>1.038084222</v>
      </c>
      <c r="D152" s="346"/>
      <c r="E152" s="403">
        <f t="shared" ref="E152:BP152" si="420">IF(and($A152-E$124&gt;=0,$A152-E$125&lt;0),E$132,0)</f>
        <v>0</v>
      </c>
      <c r="F152" s="403">
        <f t="shared" si="420"/>
        <v>0</v>
      </c>
      <c r="G152" s="403">
        <f t="shared" si="420"/>
        <v>0</v>
      </c>
      <c r="H152" s="403">
        <f t="shared" si="420"/>
        <v>0</v>
      </c>
      <c r="I152" s="403">
        <f t="shared" si="420"/>
        <v>0</v>
      </c>
      <c r="J152" s="403">
        <f t="shared" si="420"/>
        <v>0</v>
      </c>
      <c r="K152" s="403">
        <f t="shared" si="420"/>
        <v>0</v>
      </c>
      <c r="L152" s="403">
        <f t="shared" si="420"/>
        <v>0</v>
      </c>
      <c r="M152" s="403">
        <f t="shared" si="420"/>
        <v>0</v>
      </c>
      <c r="N152" s="403">
        <f t="shared" si="420"/>
        <v>0</v>
      </c>
      <c r="O152" s="403">
        <f t="shared" si="420"/>
        <v>0</v>
      </c>
      <c r="P152" s="403">
        <f t="shared" si="420"/>
        <v>0</v>
      </c>
      <c r="Q152" s="403">
        <f t="shared" si="420"/>
        <v>0</v>
      </c>
      <c r="R152" s="403">
        <f t="shared" si="420"/>
        <v>0</v>
      </c>
      <c r="S152" s="403">
        <f t="shared" si="420"/>
        <v>0</v>
      </c>
      <c r="T152" s="403">
        <f t="shared" si="420"/>
        <v>0</v>
      </c>
      <c r="U152" s="403">
        <f t="shared" si="420"/>
        <v>0</v>
      </c>
      <c r="V152" s="403">
        <f t="shared" si="420"/>
        <v>0</v>
      </c>
      <c r="W152" s="403">
        <f t="shared" si="420"/>
        <v>0</v>
      </c>
      <c r="X152" s="403">
        <f t="shared" si="420"/>
        <v>0</v>
      </c>
      <c r="Y152" s="403">
        <f t="shared" si="420"/>
        <v>0</v>
      </c>
      <c r="Z152" s="403">
        <f t="shared" si="420"/>
        <v>0</v>
      </c>
      <c r="AA152" s="403">
        <f t="shared" si="420"/>
        <v>0</v>
      </c>
      <c r="AB152" s="403">
        <f t="shared" si="420"/>
        <v>0</v>
      </c>
      <c r="AC152" s="403">
        <f t="shared" si="420"/>
        <v>0</v>
      </c>
      <c r="AD152" s="403">
        <f t="shared" si="420"/>
        <v>0</v>
      </c>
      <c r="AE152" s="403">
        <f t="shared" si="420"/>
        <v>0</v>
      </c>
      <c r="AF152" s="403">
        <f t="shared" si="420"/>
        <v>0</v>
      </c>
      <c r="AG152" s="403">
        <f t="shared" si="420"/>
        <v>0</v>
      </c>
      <c r="AH152" s="403">
        <f t="shared" si="420"/>
        <v>0</v>
      </c>
      <c r="AI152" s="403">
        <f t="shared" si="420"/>
        <v>0</v>
      </c>
      <c r="AJ152" s="403">
        <f t="shared" si="420"/>
        <v>42000</v>
      </c>
      <c r="AK152" s="403">
        <f t="shared" si="420"/>
        <v>271017.63</v>
      </c>
      <c r="AL152" s="403">
        <f t="shared" si="420"/>
        <v>5000</v>
      </c>
      <c r="AM152" s="403">
        <f t="shared" si="420"/>
        <v>127756.57</v>
      </c>
      <c r="AN152" s="403">
        <f t="shared" si="420"/>
        <v>237115.24</v>
      </c>
      <c r="AO152" s="403">
        <f t="shared" si="420"/>
        <v>158167.25</v>
      </c>
      <c r="AP152" s="403">
        <f t="shared" si="420"/>
        <v>103015</v>
      </c>
      <c r="AQ152" s="403">
        <f t="shared" si="420"/>
        <v>155500</v>
      </c>
      <c r="AR152" s="403">
        <f t="shared" si="420"/>
        <v>167620.78</v>
      </c>
      <c r="AS152" s="403">
        <f t="shared" si="420"/>
        <v>191134.2</v>
      </c>
      <c r="AT152" s="403">
        <f t="shared" si="420"/>
        <v>283068.43</v>
      </c>
      <c r="AU152" s="403">
        <f t="shared" si="420"/>
        <v>114804.31</v>
      </c>
      <c r="AV152" s="403">
        <f t="shared" si="420"/>
        <v>109785.34</v>
      </c>
      <c r="AW152" s="403">
        <f t="shared" si="420"/>
        <v>48000</v>
      </c>
      <c r="AX152" s="403">
        <f t="shared" si="420"/>
        <v>164702</v>
      </c>
      <c r="AY152" s="403">
        <f t="shared" si="420"/>
        <v>223255</v>
      </c>
      <c r="AZ152" s="403">
        <f t="shared" si="420"/>
        <v>72000</v>
      </c>
      <c r="BA152" s="403">
        <f t="shared" si="420"/>
        <v>97799.52</v>
      </c>
      <c r="BB152" s="403">
        <f t="shared" si="420"/>
        <v>242596.66</v>
      </c>
      <c r="BC152" s="403">
        <f t="shared" si="420"/>
        <v>108292.85</v>
      </c>
      <c r="BD152" s="403">
        <f t="shared" si="420"/>
        <v>238900</v>
      </c>
      <c r="BE152" s="403">
        <f t="shared" si="420"/>
        <v>101455.9</v>
      </c>
      <c r="BF152" s="403">
        <f t="shared" si="420"/>
        <v>23511.76</v>
      </c>
      <c r="BG152" s="403">
        <f t="shared" si="420"/>
        <v>20008.84</v>
      </c>
      <c r="BH152" s="403">
        <f t="shared" si="420"/>
        <v>77858.98</v>
      </c>
      <c r="BI152" s="403">
        <f t="shared" si="420"/>
        <v>45000</v>
      </c>
      <c r="BJ152" s="403">
        <f t="shared" si="420"/>
        <v>124565</v>
      </c>
      <c r="BK152" s="403">
        <f t="shared" si="420"/>
        <v>25000</v>
      </c>
      <c r="BL152" s="403">
        <f t="shared" si="420"/>
        <v>29885</v>
      </c>
      <c r="BM152" s="403">
        <f t="shared" si="420"/>
        <v>33809.25</v>
      </c>
      <c r="BN152" s="403">
        <f t="shared" si="420"/>
        <v>10969.85</v>
      </c>
      <c r="BO152" s="403">
        <f t="shared" si="420"/>
        <v>77861.76</v>
      </c>
      <c r="BP152" s="403">
        <f t="shared" si="420"/>
        <v>10058</v>
      </c>
      <c r="BQ152" s="403"/>
      <c r="BR152" s="403">
        <f t="shared" ref="BR152:EC152" si="421">IF(and($A152-BR$124&gt;=0,$A152-BR$125&lt;0),BR$132,0)</f>
        <v>121282.0901</v>
      </c>
      <c r="BS152" s="403">
        <f t="shared" si="421"/>
        <v>0</v>
      </c>
      <c r="BT152" s="403">
        <f t="shared" si="421"/>
        <v>0</v>
      </c>
      <c r="BU152" s="403">
        <f t="shared" si="421"/>
        <v>0</v>
      </c>
      <c r="BV152" s="403">
        <f t="shared" si="421"/>
        <v>105725.0307</v>
      </c>
      <c r="BW152" s="403">
        <f t="shared" si="421"/>
        <v>96438.39215</v>
      </c>
      <c r="BX152" s="403">
        <f t="shared" si="421"/>
        <v>125920.5708</v>
      </c>
      <c r="BY152" s="403">
        <f t="shared" si="421"/>
        <v>94007.23892</v>
      </c>
      <c r="BZ152" s="403">
        <f t="shared" si="421"/>
        <v>93499.7296</v>
      </c>
      <c r="CA152" s="403">
        <f t="shared" si="421"/>
        <v>317339.1966</v>
      </c>
      <c r="CB152" s="403">
        <f t="shared" si="421"/>
        <v>0</v>
      </c>
      <c r="CC152" s="403">
        <f t="shared" si="421"/>
        <v>85608.07068</v>
      </c>
      <c r="CD152" s="403">
        <f t="shared" si="421"/>
        <v>94788.93082</v>
      </c>
      <c r="CE152" s="403">
        <f t="shared" si="421"/>
        <v>173684.8197</v>
      </c>
      <c r="CF152" s="403">
        <f t="shared" si="421"/>
        <v>203596.7306</v>
      </c>
      <c r="CG152" s="403">
        <f t="shared" si="421"/>
        <v>205676.5734</v>
      </c>
      <c r="CH152" s="403">
        <f t="shared" si="421"/>
        <v>194386.6281</v>
      </c>
      <c r="CI152" s="403">
        <f t="shared" si="421"/>
        <v>246817.5768</v>
      </c>
      <c r="CJ152" s="403">
        <f t="shared" si="421"/>
        <v>167321.4229</v>
      </c>
      <c r="CK152" s="403">
        <f t="shared" si="421"/>
        <v>175711.6091</v>
      </c>
      <c r="CL152" s="403">
        <f t="shared" si="421"/>
        <v>106770.871</v>
      </c>
      <c r="CM152" s="403">
        <f t="shared" si="421"/>
        <v>696.0816483</v>
      </c>
      <c r="CN152" s="403">
        <f t="shared" si="421"/>
        <v>165809.9143</v>
      </c>
      <c r="CO152" s="403">
        <f t="shared" si="421"/>
        <v>156424.8982</v>
      </c>
      <c r="CP152" s="403">
        <f t="shared" si="421"/>
        <v>207625.486</v>
      </c>
      <c r="CQ152" s="403">
        <f t="shared" si="421"/>
        <v>200632.3524</v>
      </c>
      <c r="CR152" s="403">
        <f t="shared" si="421"/>
        <v>388272.9248</v>
      </c>
      <c r="CS152" s="403">
        <f t="shared" si="421"/>
        <v>106422.0904</v>
      </c>
      <c r="CT152" s="403">
        <f t="shared" si="421"/>
        <v>116147.6252</v>
      </c>
      <c r="CU152" s="403">
        <f t="shared" si="421"/>
        <v>13374.48895</v>
      </c>
      <c r="CV152" s="403">
        <f t="shared" si="421"/>
        <v>172972.6464</v>
      </c>
      <c r="CW152" s="403">
        <f t="shared" si="421"/>
        <v>0</v>
      </c>
      <c r="CX152" s="403">
        <f t="shared" si="421"/>
        <v>0</v>
      </c>
      <c r="CY152" s="403">
        <f t="shared" si="421"/>
        <v>0</v>
      </c>
      <c r="CZ152" s="403">
        <f t="shared" si="421"/>
        <v>0</v>
      </c>
      <c r="DA152" s="403">
        <f t="shared" si="421"/>
        <v>0</v>
      </c>
      <c r="DB152" s="403">
        <f t="shared" si="421"/>
        <v>0</v>
      </c>
      <c r="DC152" s="403">
        <f t="shared" si="421"/>
        <v>0</v>
      </c>
      <c r="DD152" s="403">
        <f t="shared" si="421"/>
        <v>0</v>
      </c>
      <c r="DE152" s="403">
        <f t="shared" si="421"/>
        <v>0</v>
      </c>
      <c r="DF152" s="403">
        <f t="shared" si="421"/>
        <v>0</v>
      </c>
      <c r="DG152" s="403">
        <f t="shared" si="421"/>
        <v>0</v>
      </c>
      <c r="DH152" s="403">
        <f t="shared" si="421"/>
        <v>0</v>
      </c>
      <c r="DI152" s="403">
        <f t="shared" si="421"/>
        <v>0</v>
      </c>
      <c r="DJ152" s="403">
        <f t="shared" si="421"/>
        <v>0</v>
      </c>
      <c r="DK152" s="403">
        <f t="shared" si="421"/>
        <v>0</v>
      </c>
      <c r="DL152" s="403">
        <f t="shared" si="421"/>
        <v>0</v>
      </c>
      <c r="DM152" s="403">
        <f t="shared" si="421"/>
        <v>0</v>
      </c>
      <c r="DN152" s="403">
        <f t="shared" si="421"/>
        <v>0</v>
      </c>
      <c r="DO152" s="403">
        <f t="shared" si="421"/>
        <v>0</v>
      </c>
      <c r="DP152" s="403">
        <f t="shared" si="421"/>
        <v>0</v>
      </c>
      <c r="DQ152" s="403">
        <f t="shared" si="421"/>
        <v>0</v>
      </c>
      <c r="DR152" s="403">
        <f t="shared" si="421"/>
        <v>0</v>
      </c>
      <c r="DS152" s="403">
        <f t="shared" si="421"/>
        <v>0</v>
      </c>
      <c r="DT152" s="403">
        <f t="shared" si="421"/>
        <v>0</v>
      </c>
      <c r="DU152" s="403">
        <f t="shared" si="421"/>
        <v>0</v>
      </c>
      <c r="DV152" s="403">
        <f t="shared" si="421"/>
        <v>0</v>
      </c>
      <c r="DW152" s="403">
        <f t="shared" si="421"/>
        <v>0</v>
      </c>
      <c r="DX152" s="403">
        <f t="shared" si="421"/>
        <v>0</v>
      </c>
      <c r="DY152" s="403">
        <f t="shared" si="421"/>
        <v>0</v>
      </c>
      <c r="DZ152" s="403">
        <f t="shared" si="421"/>
        <v>0</v>
      </c>
      <c r="EA152" s="403">
        <f t="shared" si="421"/>
        <v>0</v>
      </c>
      <c r="EB152" s="403">
        <f t="shared" si="421"/>
        <v>0</v>
      </c>
      <c r="EC152" s="403">
        <f t="shared" si="421"/>
        <v>0</v>
      </c>
      <c r="ED152" s="403"/>
      <c r="EE152" s="403">
        <f t="shared" ref="EE152:GP152" si="422">IF(and($A152-EE$124&gt;=0,$A152-EE$125&lt;0),EE$132,0)</f>
        <v>0</v>
      </c>
      <c r="EF152" s="403">
        <f t="shared" si="422"/>
        <v>109201.6795</v>
      </c>
      <c r="EG152" s="403">
        <f t="shared" si="422"/>
        <v>128574.9556</v>
      </c>
      <c r="EH152" s="403">
        <f t="shared" si="422"/>
        <v>133432.669</v>
      </c>
      <c r="EI152" s="403">
        <f t="shared" si="422"/>
        <v>0</v>
      </c>
      <c r="EJ152" s="403">
        <f t="shared" si="422"/>
        <v>0</v>
      </c>
      <c r="EK152" s="403">
        <f t="shared" si="422"/>
        <v>0</v>
      </c>
      <c r="EL152" s="403">
        <f t="shared" si="422"/>
        <v>0</v>
      </c>
      <c r="EM152" s="403">
        <f t="shared" si="422"/>
        <v>0</v>
      </c>
      <c r="EN152" s="403">
        <f t="shared" si="422"/>
        <v>0</v>
      </c>
      <c r="EO152" s="403">
        <f t="shared" si="422"/>
        <v>211083.4586</v>
      </c>
      <c r="EP152" s="403">
        <f t="shared" si="422"/>
        <v>0</v>
      </c>
      <c r="EQ152" s="403">
        <f t="shared" si="422"/>
        <v>0</v>
      </c>
      <c r="ER152" s="403">
        <f t="shared" si="422"/>
        <v>0</v>
      </c>
      <c r="ES152" s="403">
        <f t="shared" si="422"/>
        <v>0</v>
      </c>
      <c r="ET152" s="403">
        <f t="shared" si="422"/>
        <v>0</v>
      </c>
      <c r="EU152" s="403">
        <f t="shared" si="422"/>
        <v>0</v>
      </c>
      <c r="EV152" s="403">
        <f t="shared" si="422"/>
        <v>0</v>
      </c>
      <c r="EW152" s="403">
        <f t="shared" si="422"/>
        <v>0</v>
      </c>
      <c r="EX152" s="403">
        <f t="shared" si="422"/>
        <v>0</v>
      </c>
      <c r="EY152" s="403">
        <f t="shared" si="422"/>
        <v>0</v>
      </c>
      <c r="EZ152" s="403">
        <f t="shared" si="422"/>
        <v>0</v>
      </c>
      <c r="FA152" s="403">
        <f t="shared" si="422"/>
        <v>0</v>
      </c>
      <c r="FB152" s="403">
        <f t="shared" si="422"/>
        <v>0</v>
      </c>
      <c r="FC152" s="403">
        <f t="shared" si="422"/>
        <v>0</v>
      </c>
      <c r="FD152" s="403">
        <f t="shared" si="422"/>
        <v>0</v>
      </c>
      <c r="FE152" s="403">
        <f t="shared" si="422"/>
        <v>0</v>
      </c>
      <c r="FF152" s="403">
        <f t="shared" si="422"/>
        <v>0</v>
      </c>
      <c r="FG152" s="403">
        <f t="shared" si="422"/>
        <v>0</v>
      </c>
      <c r="FH152" s="403">
        <f t="shared" si="422"/>
        <v>0</v>
      </c>
      <c r="FI152" s="403">
        <f t="shared" si="422"/>
        <v>0</v>
      </c>
      <c r="FJ152" s="403">
        <f t="shared" si="422"/>
        <v>0</v>
      </c>
      <c r="FK152" s="403">
        <f t="shared" si="422"/>
        <v>0</v>
      </c>
      <c r="FL152" s="403">
        <f t="shared" si="422"/>
        <v>0</v>
      </c>
      <c r="FM152" s="403">
        <f t="shared" si="422"/>
        <v>0</v>
      </c>
      <c r="FN152" s="403">
        <f t="shared" si="422"/>
        <v>0</v>
      </c>
      <c r="FO152" s="403">
        <f t="shared" si="422"/>
        <v>0</v>
      </c>
      <c r="FP152" s="403">
        <f t="shared" si="422"/>
        <v>0</v>
      </c>
      <c r="FQ152" s="403">
        <f t="shared" si="422"/>
        <v>0</v>
      </c>
      <c r="FR152" s="403">
        <f t="shared" si="422"/>
        <v>0</v>
      </c>
      <c r="FS152" s="403">
        <f t="shared" si="422"/>
        <v>0</v>
      </c>
      <c r="FT152" s="403">
        <f t="shared" si="422"/>
        <v>0</v>
      </c>
      <c r="FU152" s="403">
        <f t="shared" si="422"/>
        <v>0</v>
      </c>
      <c r="FV152" s="403">
        <f t="shared" si="422"/>
        <v>0</v>
      </c>
      <c r="FW152" s="403">
        <f t="shared" si="422"/>
        <v>0</v>
      </c>
      <c r="FX152" s="403">
        <f t="shared" si="422"/>
        <v>0</v>
      </c>
      <c r="FY152" s="403">
        <f t="shared" si="422"/>
        <v>0</v>
      </c>
      <c r="FZ152" s="403">
        <f t="shared" si="422"/>
        <v>0</v>
      </c>
      <c r="GA152" s="403">
        <f t="shared" si="422"/>
        <v>0</v>
      </c>
      <c r="GB152" s="403">
        <f t="shared" si="422"/>
        <v>0</v>
      </c>
      <c r="GC152" s="403">
        <f t="shared" si="422"/>
        <v>0</v>
      </c>
      <c r="GD152" s="403">
        <f t="shared" si="422"/>
        <v>0</v>
      </c>
      <c r="GE152" s="403">
        <f t="shared" si="422"/>
        <v>0</v>
      </c>
      <c r="GF152" s="403">
        <f t="shared" si="422"/>
        <v>0</v>
      </c>
      <c r="GG152" s="403">
        <f t="shared" si="422"/>
        <v>0</v>
      </c>
      <c r="GH152" s="403">
        <f t="shared" si="422"/>
        <v>0</v>
      </c>
      <c r="GI152" s="403">
        <f t="shared" si="422"/>
        <v>0</v>
      </c>
      <c r="GJ152" s="403">
        <f t="shared" si="422"/>
        <v>0</v>
      </c>
      <c r="GK152" s="403">
        <f t="shared" si="422"/>
        <v>0</v>
      </c>
      <c r="GL152" s="403">
        <f t="shared" si="422"/>
        <v>0</v>
      </c>
      <c r="GM152" s="403">
        <f t="shared" si="422"/>
        <v>0</v>
      </c>
      <c r="GN152" s="403">
        <f t="shared" si="422"/>
        <v>0</v>
      </c>
      <c r="GO152" s="403">
        <f t="shared" si="422"/>
        <v>0</v>
      </c>
      <c r="GP152" s="403">
        <f t="shared" si="422"/>
        <v>0</v>
      </c>
      <c r="GQ152" s="403"/>
      <c r="GR152" s="403">
        <f t="shared" ref="GR152:JC152" si="423">IF(and($A152-GR$124&gt;=0,$A152-GR$125&lt;0),GR$132,0)</f>
        <v>0</v>
      </c>
      <c r="GS152" s="403">
        <f t="shared" si="423"/>
        <v>0</v>
      </c>
      <c r="GT152" s="403">
        <f t="shared" si="423"/>
        <v>0</v>
      </c>
      <c r="GU152" s="403">
        <f t="shared" si="423"/>
        <v>0</v>
      </c>
      <c r="GV152" s="403">
        <f t="shared" si="423"/>
        <v>0</v>
      </c>
      <c r="GW152" s="403">
        <f t="shared" si="423"/>
        <v>0</v>
      </c>
      <c r="GX152" s="403">
        <f t="shared" si="423"/>
        <v>0</v>
      </c>
      <c r="GY152" s="403">
        <f t="shared" si="423"/>
        <v>0</v>
      </c>
      <c r="GZ152" s="403">
        <f t="shared" si="423"/>
        <v>0</v>
      </c>
      <c r="HA152" s="403">
        <f t="shared" si="423"/>
        <v>0</v>
      </c>
      <c r="HB152" s="403">
        <f t="shared" si="423"/>
        <v>0</v>
      </c>
      <c r="HC152" s="403">
        <f t="shared" si="423"/>
        <v>0</v>
      </c>
      <c r="HD152" s="403">
        <f t="shared" si="423"/>
        <v>0</v>
      </c>
      <c r="HE152" s="403">
        <f t="shared" si="423"/>
        <v>0</v>
      </c>
      <c r="HF152" s="403">
        <f t="shared" si="423"/>
        <v>0</v>
      </c>
      <c r="HG152" s="403">
        <f t="shared" si="423"/>
        <v>0</v>
      </c>
      <c r="HH152" s="403">
        <f t="shared" si="423"/>
        <v>0</v>
      </c>
      <c r="HI152" s="403">
        <f t="shared" si="423"/>
        <v>0</v>
      </c>
      <c r="HJ152" s="403">
        <f t="shared" si="423"/>
        <v>0</v>
      </c>
      <c r="HK152" s="403">
        <f t="shared" si="423"/>
        <v>0</v>
      </c>
      <c r="HL152" s="403">
        <f t="shared" si="423"/>
        <v>0</v>
      </c>
      <c r="HM152" s="403">
        <f t="shared" si="423"/>
        <v>0</v>
      </c>
      <c r="HN152" s="403">
        <f t="shared" si="423"/>
        <v>0</v>
      </c>
      <c r="HO152" s="403">
        <f t="shared" si="423"/>
        <v>0</v>
      </c>
      <c r="HP152" s="403">
        <f t="shared" si="423"/>
        <v>0</v>
      </c>
      <c r="HQ152" s="403">
        <f t="shared" si="423"/>
        <v>0</v>
      </c>
      <c r="HR152" s="403">
        <f t="shared" si="423"/>
        <v>0</v>
      </c>
      <c r="HS152" s="403">
        <f t="shared" si="423"/>
        <v>0</v>
      </c>
      <c r="HT152" s="403">
        <f t="shared" si="423"/>
        <v>0</v>
      </c>
      <c r="HU152" s="403">
        <f t="shared" si="423"/>
        <v>0</v>
      </c>
      <c r="HV152" s="403">
        <f t="shared" si="423"/>
        <v>0</v>
      </c>
      <c r="HW152" s="403">
        <f t="shared" si="423"/>
        <v>0</v>
      </c>
      <c r="HX152" s="403">
        <f t="shared" si="423"/>
        <v>0</v>
      </c>
      <c r="HY152" s="403">
        <f t="shared" si="423"/>
        <v>0</v>
      </c>
      <c r="HZ152" s="403">
        <f t="shared" si="423"/>
        <v>0</v>
      </c>
      <c r="IA152" s="403">
        <f t="shared" si="423"/>
        <v>0</v>
      </c>
      <c r="IB152" s="403">
        <f t="shared" si="423"/>
        <v>0</v>
      </c>
      <c r="IC152" s="403">
        <f t="shared" si="423"/>
        <v>0</v>
      </c>
      <c r="ID152" s="403">
        <f t="shared" si="423"/>
        <v>0</v>
      </c>
      <c r="IE152" s="403">
        <f t="shared" si="423"/>
        <v>0</v>
      </c>
      <c r="IF152" s="403">
        <f t="shared" si="423"/>
        <v>0</v>
      </c>
      <c r="IG152" s="403">
        <f t="shared" si="423"/>
        <v>0</v>
      </c>
      <c r="IH152" s="403">
        <f t="shared" si="423"/>
        <v>0</v>
      </c>
      <c r="II152" s="403">
        <f t="shared" si="423"/>
        <v>0</v>
      </c>
      <c r="IJ152" s="403">
        <f t="shared" si="423"/>
        <v>0</v>
      </c>
      <c r="IK152" s="403">
        <f t="shared" si="423"/>
        <v>0</v>
      </c>
      <c r="IL152" s="403">
        <f t="shared" si="423"/>
        <v>0</v>
      </c>
      <c r="IM152" s="403">
        <f t="shared" si="423"/>
        <v>0</v>
      </c>
      <c r="IN152" s="403">
        <f t="shared" si="423"/>
        <v>0</v>
      </c>
      <c r="IO152" s="403">
        <f t="shared" si="423"/>
        <v>0</v>
      </c>
      <c r="IP152" s="403">
        <f t="shared" si="423"/>
        <v>0</v>
      </c>
      <c r="IQ152" s="403">
        <f t="shared" si="423"/>
        <v>0</v>
      </c>
      <c r="IR152" s="403">
        <f t="shared" si="423"/>
        <v>0</v>
      </c>
      <c r="IS152" s="403">
        <f t="shared" si="423"/>
        <v>0</v>
      </c>
      <c r="IT152" s="403">
        <f t="shared" si="423"/>
        <v>0</v>
      </c>
      <c r="IU152" s="403">
        <f t="shared" si="423"/>
        <v>0</v>
      </c>
      <c r="IV152" s="403">
        <f t="shared" si="423"/>
        <v>0</v>
      </c>
      <c r="IW152" s="403">
        <f t="shared" si="423"/>
        <v>0</v>
      </c>
      <c r="IX152" s="403">
        <f t="shared" si="423"/>
        <v>0</v>
      </c>
      <c r="IY152" s="403">
        <f t="shared" si="423"/>
        <v>0</v>
      </c>
      <c r="IZ152" s="403">
        <f t="shared" si="423"/>
        <v>0</v>
      </c>
      <c r="JA152" s="403">
        <f t="shared" si="423"/>
        <v>0</v>
      </c>
      <c r="JB152" s="403">
        <f t="shared" si="423"/>
        <v>0</v>
      </c>
      <c r="JC152" s="403">
        <f t="shared" si="423"/>
        <v>0</v>
      </c>
      <c r="JD152" s="403"/>
      <c r="JE152" s="403">
        <f t="shared" ref="JE152:LP152" si="424">IF(and($A152-JE$124&gt;=0,$A152-JE$125&lt;0),JE$132,0)</f>
        <v>0</v>
      </c>
      <c r="JF152" s="403">
        <f t="shared" si="424"/>
        <v>0</v>
      </c>
      <c r="JG152" s="403">
        <f t="shared" si="424"/>
        <v>0</v>
      </c>
      <c r="JH152" s="403">
        <f t="shared" si="424"/>
        <v>0</v>
      </c>
      <c r="JI152" s="403">
        <f t="shared" si="424"/>
        <v>0</v>
      </c>
      <c r="JJ152" s="403">
        <f t="shared" si="424"/>
        <v>0</v>
      </c>
      <c r="JK152" s="403">
        <f t="shared" si="424"/>
        <v>0</v>
      </c>
      <c r="JL152" s="403">
        <f t="shared" si="424"/>
        <v>0</v>
      </c>
      <c r="JM152" s="403">
        <f t="shared" si="424"/>
        <v>0</v>
      </c>
      <c r="JN152" s="403">
        <f t="shared" si="424"/>
        <v>0</v>
      </c>
      <c r="JO152" s="403">
        <f t="shared" si="424"/>
        <v>0</v>
      </c>
      <c r="JP152" s="403">
        <f t="shared" si="424"/>
        <v>0</v>
      </c>
      <c r="JQ152" s="403">
        <f t="shared" si="424"/>
        <v>0</v>
      </c>
      <c r="JR152" s="403">
        <f t="shared" si="424"/>
        <v>0</v>
      </c>
      <c r="JS152" s="403">
        <f t="shared" si="424"/>
        <v>0</v>
      </c>
      <c r="JT152" s="403">
        <f t="shared" si="424"/>
        <v>0</v>
      </c>
      <c r="JU152" s="403">
        <f t="shared" si="424"/>
        <v>0</v>
      </c>
      <c r="JV152" s="403">
        <f t="shared" si="424"/>
        <v>0</v>
      </c>
      <c r="JW152" s="403">
        <f t="shared" si="424"/>
        <v>0</v>
      </c>
      <c r="JX152" s="403">
        <f t="shared" si="424"/>
        <v>0</v>
      </c>
      <c r="JY152" s="403">
        <f t="shared" si="424"/>
        <v>0</v>
      </c>
      <c r="JZ152" s="403">
        <f t="shared" si="424"/>
        <v>0</v>
      </c>
      <c r="KA152" s="403">
        <f t="shared" si="424"/>
        <v>0</v>
      </c>
      <c r="KB152" s="403">
        <f t="shared" si="424"/>
        <v>0</v>
      </c>
      <c r="KC152" s="403">
        <f t="shared" si="424"/>
        <v>0</v>
      </c>
      <c r="KD152" s="403">
        <f t="shared" si="424"/>
        <v>0</v>
      </c>
      <c r="KE152" s="403">
        <f t="shared" si="424"/>
        <v>0</v>
      </c>
      <c r="KF152" s="403">
        <f t="shared" si="424"/>
        <v>0</v>
      </c>
      <c r="KG152" s="403">
        <f t="shared" si="424"/>
        <v>0</v>
      </c>
      <c r="KH152" s="403">
        <f t="shared" si="424"/>
        <v>0</v>
      </c>
      <c r="KI152" s="403">
        <f t="shared" si="424"/>
        <v>0</v>
      </c>
      <c r="KJ152" s="403">
        <f t="shared" si="424"/>
        <v>0</v>
      </c>
      <c r="KK152" s="403">
        <f t="shared" si="424"/>
        <v>0</v>
      </c>
      <c r="KL152" s="403">
        <f t="shared" si="424"/>
        <v>0</v>
      </c>
      <c r="KM152" s="403">
        <f t="shared" si="424"/>
        <v>0</v>
      </c>
      <c r="KN152" s="403">
        <f t="shared" si="424"/>
        <v>0</v>
      </c>
      <c r="KO152" s="403">
        <f t="shared" si="424"/>
        <v>0</v>
      </c>
      <c r="KP152" s="403">
        <f t="shared" si="424"/>
        <v>0</v>
      </c>
      <c r="KQ152" s="403">
        <f t="shared" si="424"/>
        <v>0</v>
      </c>
      <c r="KR152" s="403">
        <f t="shared" si="424"/>
        <v>0</v>
      </c>
      <c r="KS152" s="403">
        <f t="shared" si="424"/>
        <v>0</v>
      </c>
      <c r="KT152" s="403">
        <f t="shared" si="424"/>
        <v>0</v>
      </c>
      <c r="KU152" s="403">
        <f t="shared" si="424"/>
        <v>0</v>
      </c>
      <c r="KV152" s="403">
        <f t="shared" si="424"/>
        <v>0</v>
      </c>
      <c r="KW152" s="403">
        <f t="shared" si="424"/>
        <v>0</v>
      </c>
      <c r="KX152" s="403">
        <f t="shared" si="424"/>
        <v>0</v>
      </c>
      <c r="KY152" s="403">
        <f t="shared" si="424"/>
        <v>0</v>
      </c>
      <c r="KZ152" s="403">
        <f t="shared" si="424"/>
        <v>0</v>
      </c>
      <c r="LA152" s="403">
        <f t="shared" si="424"/>
        <v>0</v>
      </c>
      <c r="LB152" s="403">
        <f t="shared" si="424"/>
        <v>0</v>
      </c>
      <c r="LC152" s="403">
        <f t="shared" si="424"/>
        <v>0</v>
      </c>
      <c r="LD152" s="403">
        <f t="shared" si="424"/>
        <v>0</v>
      </c>
      <c r="LE152" s="403">
        <f t="shared" si="424"/>
        <v>0</v>
      </c>
      <c r="LF152" s="403">
        <f t="shared" si="424"/>
        <v>0</v>
      </c>
      <c r="LG152" s="403">
        <f t="shared" si="424"/>
        <v>0</v>
      </c>
      <c r="LH152" s="403">
        <f t="shared" si="424"/>
        <v>0</v>
      </c>
      <c r="LI152" s="403">
        <f t="shared" si="424"/>
        <v>0</v>
      </c>
      <c r="LJ152" s="403">
        <f t="shared" si="424"/>
        <v>0</v>
      </c>
      <c r="LK152" s="403">
        <f t="shared" si="424"/>
        <v>0</v>
      </c>
      <c r="LL152" s="403">
        <f t="shared" si="424"/>
        <v>0</v>
      </c>
      <c r="LM152" s="403">
        <f t="shared" si="424"/>
        <v>0</v>
      </c>
      <c r="LN152" s="403">
        <f t="shared" si="424"/>
        <v>0</v>
      </c>
      <c r="LO152" s="403">
        <f t="shared" si="424"/>
        <v>0</v>
      </c>
      <c r="LP152" s="403">
        <f t="shared" si="424"/>
        <v>0</v>
      </c>
    </row>
    <row r="153">
      <c r="A153" s="331" t="str">
        <f t="shared" si="327"/>
        <v>06-2027</v>
      </c>
      <c r="B153" s="346">
        <f t="shared" si="333"/>
        <v>8425331.889</v>
      </c>
      <c r="C153" s="346">
        <f t="shared" si="334"/>
        <v>1.033737177</v>
      </c>
      <c r="D153" s="346"/>
      <c r="E153" s="403">
        <f t="shared" ref="E153:BP153" si="425">IF(and($A153-E$124&gt;=0,$A153-E$125&lt;0),E$132,0)</f>
        <v>0</v>
      </c>
      <c r="F153" s="403">
        <f t="shared" si="425"/>
        <v>0</v>
      </c>
      <c r="G153" s="403">
        <f t="shared" si="425"/>
        <v>0</v>
      </c>
      <c r="H153" s="403">
        <f t="shared" si="425"/>
        <v>0</v>
      </c>
      <c r="I153" s="403">
        <f t="shared" si="425"/>
        <v>0</v>
      </c>
      <c r="J153" s="403">
        <f t="shared" si="425"/>
        <v>0</v>
      </c>
      <c r="K153" s="403">
        <f t="shared" si="425"/>
        <v>0</v>
      </c>
      <c r="L153" s="403">
        <f t="shared" si="425"/>
        <v>0</v>
      </c>
      <c r="M153" s="403">
        <f t="shared" si="425"/>
        <v>0</v>
      </c>
      <c r="N153" s="403">
        <f t="shared" si="425"/>
        <v>0</v>
      </c>
      <c r="O153" s="403">
        <f t="shared" si="425"/>
        <v>0</v>
      </c>
      <c r="P153" s="403">
        <f t="shared" si="425"/>
        <v>0</v>
      </c>
      <c r="Q153" s="403">
        <f t="shared" si="425"/>
        <v>0</v>
      </c>
      <c r="R153" s="403">
        <f t="shared" si="425"/>
        <v>0</v>
      </c>
      <c r="S153" s="403">
        <f t="shared" si="425"/>
        <v>0</v>
      </c>
      <c r="T153" s="403">
        <f t="shared" si="425"/>
        <v>0</v>
      </c>
      <c r="U153" s="403">
        <f t="shared" si="425"/>
        <v>0</v>
      </c>
      <c r="V153" s="403">
        <f t="shared" si="425"/>
        <v>0</v>
      </c>
      <c r="W153" s="403">
        <f t="shared" si="425"/>
        <v>0</v>
      </c>
      <c r="X153" s="403">
        <f t="shared" si="425"/>
        <v>0</v>
      </c>
      <c r="Y153" s="403">
        <f t="shared" si="425"/>
        <v>0</v>
      </c>
      <c r="Z153" s="403">
        <f t="shared" si="425"/>
        <v>0</v>
      </c>
      <c r="AA153" s="403">
        <f t="shared" si="425"/>
        <v>0</v>
      </c>
      <c r="AB153" s="403">
        <f t="shared" si="425"/>
        <v>0</v>
      </c>
      <c r="AC153" s="403">
        <f t="shared" si="425"/>
        <v>0</v>
      </c>
      <c r="AD153" s="403">
        <f t="shared" si="425"/>
        <v>0</v>
      </c>
      <c r="AE153" s="403">
        <f t="shared" si="425"/>
        <v>0</v>
      </c>
      <c r="AF153" s="403">
        <f t="shared" si="425"/>
        <v>0</v>
      </c>
      <c r="AG153" s="403">
        <f t="shared" si="425"/>
        <v>0</v>
      </c>
      <c r="AH153" s="403">
        <f t="shared" si="425"/>
        <v>0</v>
      </c>
      <c r="AI153" s="403">
        <f t="shared" si="425"/>
        <v>0</v>
      </c>
      <c r="AJ153" s="403">
        <f t="shared" si="425"/>
        <v>0</v>
      </c>
      <c r="AK153" s="403">
        <f t="shared" si="425"/>
        <v>0</v>
      </c>
      <c r="AL153" s="403">
        <f t="shared" si="425"/>
        <v>5000</v>
      </c>
      <c r="AM153" s="403">
        <f t="shared" si="425"/>
        <v>127756.57</v>
      </c>
      <c r="AN153" s="403">
        <f t="shared" si="425"/>
        <v>237115.24</v>
      </c>
      <c r="AO153" s="403">
        <f t="shared" si="425"/>
        <v>158167.25</v>
      </c>
      <c r="AP153" s="403">
        <f t="shared" si="425"/>
        <v>103015</v>
      </c>
      <c r="AQ153" s="403">
        <f t="shared" si="425"/>
        <v>155500</v>
      </c>
      <c r="AR153" s="403">
        <f t="shared" si="425"/>
        <v>167620.78</v>
      </c>
      <c r="AS153" s="403">
        <f t="shared" si="425"/>
        <v>191134.2</v>
      </c>
      <c r="AT153" s="403">
        <f t="shared" si="425"/>
        <v>283068.43</v>
      </c>
      <c r="AU153" s="403">
        <f t="shared" si="425"/>
        <v>114804.31</v>
      </c>
      <c r="AV153" s="403">
        <f t="shared" si="425"/>
        <v>109785.34</v>
      </c>
      <c r="AW153" s="403">
        <f t="shared" si="425"/>
        <v>48000</v>
      </c>
      <c r="AX153" s="403">
        <f t="shared" si="425"/>
        <v>164702</v>
      </c>
      <c r="AY153" s="403">
        <f t="shared" si="425"/>
        <v>223255</v>
      </c>
      <c r="AZ153" s="403">
        <f t="shared" si="425"/>
        <v>72000</v>
      </c>
      <c r="BA153" s="403">
        <f t="shared" si="425"/>
        <v>97799.52</v>
      </c>
      <c r="BB153" s="403">
        <f t="shared" si="425"/>
        <v>242596.66</v>
      </c>
      <c r="BC153" s="403">
        <f t="shared" si="425"/>
        <v>108292.85</v>
      </c>
      <c r="BD153" s="403">
        <f t="shared" si="425"/>
        <v>238900</v>
      </c>
      <c r="BE153" s="403">
        <f t="shared" si="425"/>
        <v>101455.9</v>
      </c>
      <c r="BF153" s="403">
        <f t="shared" si="425"/>
        <v>23511.76</v>
      </c>
      <c r="BG153" s="403">
        <f t="shared" si="425"/>
        <v>20008.84</v>
      </c>
      <c r="BH153" s="403">
        <f t="shared" si="425"/>
        <v>77858.98</v>
      </c>
      <c r="BI153" s="403">
        <f t="shared" si="425"/>
        <v>45000</v>
      </c>
      <c r="BJ153" s="403">
        <f t="shared" si="425"/>
        <v>124565</v>
      </c>
      <c r="BK153" s="403">
        <f t="shared" si="425"/>
        <v>25000</v>
      </c>
      <c r="BL153" s="403">
        <f t="shared" si="425"/>
        <v>29885</v>
      </c>
      <c r="BM153" s="403">
        <f t="shared" si="425"/>
        <v>33809.25</v>
      </c>
      <c r="BN153" s="403">
        <f t="shared" si="425"/>
        <v>10969.85</v>
      </c>
      <c r="BO153" s="403">
        <f t="shared" si="425"/>
        <v>77861.76</v>
      </c>
      <c r="BP153" s="403">
        <f t="shared" si="425"/>
        <v>10058</v>
      </c>
      <c r="BQ153" s="403"/>
      <c r="BR153" s="403">
        <f t="shared" ref="BR153:EC153" si="426">IF(and($A153-BR$124&gt;=0,$A153-BR$125&lt;0),BR$132,0)</f>
        <v>121282.0901</v>
      </c>
      <c r="BS153" s="403">
        <f t="shared" si="426"/>
        <v>0</v>
      </c>
      <c r="BT153" s="403">
        <f t="shared" si="426"/>
        <v>0</v>
      </c>
      <c r="BU153" s="403">
        <f t="shared" si="426"/>
        <v>0</v>
      </c>
      <c r="BV153" s="403">
        <f t="shared" si="426"/>
        <v>105725.0307</v>
      </c>
      <c r="BW153" s="403">
        <f t="shared" si="426"/>
        <v>96438.39215</v>
      </c>
      <c r="BX153" s="403">
        <f t="shared" si="426"/>
        <v>125920.5708</v>
      </c>
      <c r="BY153" s="403">
        <f t="shared" si="426"/>
        <v>94007.23892</v>
      </c>
      <c r="BZ153" s="403">
        <f t="shared" si="426"/>
        <v>93499.7296</v>
      </c>
      <c r="CA153" s="403">
        <f t="shared" si="426"/>
        <v>317339.1966</v>
      </c>
      <c r="CB153" s="403">
        <f t="shared" si="426"/>
        <v>0</v>
      </c>
      <c r="CC153" s="403">
        <f t="shared" si="426"/>
        <v>85608.07068</v>
      </c>
      <c r="CD153" s="403">
        <f t="shared" si="426"/>
        <v>94788.93082</v>
      </c>
      <c r="CE153" s="403">
        <f t="shared" si="426"/>
        <v>173684.8197</v>
      </c>
      <c r="CF153" s="403">
        <f t="shared" si="426"/>
        <v>203596.7306</v>
      </c>
      <c r="CG153" s="403">
        <f t="shared" si="426"/>
        <v>205676.5734</v>
      </c>
      <c r="CH153" s="403">
        <f t="shared" si="426"/>
        <v>194386.6281</v>
      </c>
      <c r="CI153" s="403">
        <f t="shared" si="426"/>
        <v>246817.5768</v>
      </c>
      <c r="CJ153" s="403">
        <f t="shared" si="426"/>
        <v>167321.4229</v>
      </c>
      <c r="CK153" s="403">
        <f t="shared" si="426"/>
        <v>175711.6091</v>
      </c>
      <c r="CL153" s="403">
        <f t="shared" si="426"/>
        <v>106770.871</v>
      </c>
      <c r="CM153" s="403">
        <f t="shared" si="426"/>
        <v>696.0816483</v>
      </c>
      <c r="CN153" s="403">
        <f t="shared" si="426"/>
        <v>165809.9143</v>
      </c>
      <c r="CO153" s="403">
        <f t="shared" si="426"/>
        <v>156424.8982</v>
      </c>
      <c r="CP153" s="403">
        <f t="shared" si="426"/>
        <v>207625.486</v>
      </c>
      <c r="CQ153" s="403">
        <f t="shared" si="426"/>
        <v>200632.3524</v>
      </c>
      <c r="CR153" s="403">
        <f t="shared" si="426"/>
        <v>388272.9248</v>
      </c>
      <c r="CS153" s="403">
        <f t="shared" si="426"/>
        <v>106422.0904</v>
      </c>
      <c r="CT153" s="403">
        <f t="shared" si="426"/>
        <v>116147.6252</v>
      </c>
      <c r="CU153" s="403">
        <f t="shared" si="426"/>
        <v>13374.48895</v>
      </c>
      <c r="CV153" s="403">
        <f t="shared" si="426"/>
        <v>172972.6464</v>
      </c>
      <c r="CW153" s="403">
        <f t="shared" si="426"/>
        <v>31739.62885</v>
      </c>
      <c r="CX153" s="403">
        <f t="shared" si="426"/>
        <v>245848.0169</v>
      </c>
      <c r="CY153" s="403">
        <f t="shared" si="426"/>
        <v>0</v>
      </c>
      <c r="CZ153" s="403">
        <f t="shared" si="426"/>
        <v>0</v>
      </c>
      <c r="DA153" s="403">
        <f t="shared" si="426"/>
        <v>0</v>
      </c>
      <c r="DB153" s="403">
        <f t="shared" si="426"/>
        <v>0</v>
      </c>
      <c r="DC153" s="403">
        <f t="shared" si="426"/>
        <v>0</v>
      </c>
      <c r="DD153" s="403">
        <f t="shared" si="426"/>
        <v>0</v>
      </c>
      <c r="DE153" s="403">
        <f t="shared" si="426"/>
        <v>0</v>
      </c>
      <c r="DF153" s="403">
        <f t="shared" si="426"/>
        <v>0</v>
      </c>
      <c r="DG153" s="403">
        <f t="shared" si="426"/>
        <v>0</v>
      </c>
      <c r="DH153" s="403">
        <f t="shared" si="426"/>
        <v>0</v>
      </c>
      <c r="DI153" s="403">
        <f t="shared" si="426"/>
        <v>0</v>
      </c>
      <c r="DJ153" s="403">
        <f t="shared" si="426"/>
        <v>0</v>
      </c>
      <c r="DK153" s="403">
        <f t="shared" si="426"/>
        <v>0</v>
      </c>
      <c r="DL153" s="403">
        <f t="shared" si="426"/>
        <v>0</v>
      </c>
      <c r="DM153" s="403">
        <f t="shared" si="426"/>
        <v>0</v>
      </c>
      <c r="DN153" s="403">
        <f t="shared" si="426"/>
        <v>0</v>
      </c>
      <c r="DO153" s="403">
        <f t="shared" si="426"/>
        <v>0</v>
      </c>
      <c r="DP153" s="403">
        <f t="shared" si="426"/>
        <v>0</v>
      </c>
      <c r="DQ153" s="403">
        <f t="shared" si="426"/>
        <v>0</v>
      </c>
      <c r="DR153" s="403">
        <f t="shared" si="426"/>
        <v>0</v>
      </c>
      <c r="DS153" s="403">
        <f t="shared" si="426"/>
        <v>0</v>
      </c>
      <c r="DT153" s="403">
        <f t="shared" si="426"/>
        <v>0</v>
      </c>
      <c r="DU153" s="403">
        <f t="shared" si="426"/>
        <v>0</v>
      </c>
      <c r="DV153" s="403">
        <f t="shared" si="426"/>
        <v>0</v>
      </c>
      <c r="DW153" s="403">
        <f t="shared" si="426"/>
        <v>0</v>
      </c>
      <c r="DX153" s="403">
        <f t="shared" si="426"/>
        <v>0</v>
      </c>
      <c r="DY153" s="403">
        <f t="shared" si="426"/>
        <v>0</v>
      </c>
      <c r="DZ153" s="403">
        <f t="shared" si="426"/>
        <v>0</v>
      </c>
      <c r="EA153" s="403">
        <f t="shared" si="426"/>
        <v>0</v>
      </c>
      <c r="EB153" s="403">
        <f t="shared" si="426"/>
        <v>0</v>
      </c>
      <c r="EC153" s="403">
        <f t="shared" si="426"/>
        <v>0</v>
      </c>
      <c r="ED153" s="403"/>
      <c r="EE153" s="403">
        <f t="shared" ref="EE153:GP153" si="427">IF(and($A153-EE$124&gt;=0,$A153-EE$125&lt;0),EE$132,0)</f>
        <v>0</v>
      </c>
      <c r="EF153" s="403">
        <f t="shared" si="427"/>
        <v>109201.6795</v>
      </c>
      <c r="EG153" s="403">
        <f t="shared" si="427"/>
        <v>128574.9556</v>
      </c>
      <c r="EH153" s="403">
        <f t="shared" si="427"/>
        <v>133432.669</v>
      </c>
      <c r="EI153" s="403">
        <f t="shared" si="427"/>
        <v>0</v>
      </c>
      <c r="EJ153" s="403">
        <f t="shared" si="427"/>
        <v>0</v>
      </c>
      <c r="EK153" s="403">
        <f t="shared" si="427"/>
        <v>0</v>
      </c>
      <c r="EL153" s="403">
        <f t="shared" si="427"/>
        <v>0</v>
      </c>
      <c r="EM153" s="403">
        <f t="shared" si="427"/>
        <v>0</v>
      </c>
      <c r="EN153" s="403">
        <f t="shared" si="427"/>
        <v>0</v>
      </c>
      <c r="EO153" s="403">
        <f t="shared" si="427"/>
        <v>211083.4586</v>
      </c>
      <c r="EP153" s="403">
        <f t="shared" si="427"/>
        <v>0</v>
      </c>
      <c r="EQ153" s="403">
        <f t="shared" si="427"/>
        <v>0</v>
      </c>
      <c r="ER153" s="403">
        <f t="shared" si="427"/>
        <v>0</v>
      </c>
      <c r="ES153" s="403">
        <f t="shared" si="427"/>
        <v>0</v>
      </c>
      <c r="ET153" s="403">
        <f t="shared" si="427"/>
        <v>0</v>
      </c>
      <c r="EU153" s="403">
        <f t="shared" si="427"/>
        <v>0</v>
      </c>
      <c r="EV153" s="403">
        <f t="shared" si="427"/>
        <v>0</v>
      </c>
      <c r="EW153" s="403">
        <f t="shared" si="427"/>
        <v>0</v>
      </c>
      <c r="EX153" s="403">
        <f t="shared" si="427"/>
        <v>0</v>
      </c>
      <c r="EY153" s="403">
        <f t="shared" si="427"/>
        <v>0</v>
      </c>
      <c r="EZ153" s="403">
        <f t="shared" si="427"/>
        <v>0</v>
      </c>
      <c r="FA153" s="403">
        <f t="shared" si="427"/>
        <v>0</v>
      </c>
      <c r="FB153" s="403">
        <f t="shared" si="427"/>
        <v>0</v>
      </c>
      <c r="FC153" s="403">
        <f t="shared" si="427"/>
        <v>0</v>
      </c>
      <c r="FD153" s="403">
        <f t="shared" si="427"/>
        <v>0</v>
      </c>
      <c r="FE153" s="403">
        <f t="shared" si="427"/>
        <v>0</v>
      </c>
      <c r="FF153" s="403">
        <f t="shared" si="427"/>
        <v>0</v>
      </c>
      <c r="FG153" s="403">
        <f t="shared" si="427"/>
        <v>0</v>
      </c>
      <c r="FH153" s="403">
        <f t="shared" si="427"/>
        <v>0</v>
      </c>
      <c r="FI153" s="403">
        <f t="shared" si="427"/>
        <v>0</v>
      </c>
      <c r="FJ153" s="403">
        <f t="shared" si="427"/>
        <v>0</v>
      </c>
      <c r="FK153" s="403">
        <f t="shared" si="427"/>
        <v>0</v>
      </c>
      <c r="FL153" s="403">
        <f t="shared" si="427"/>
        <v>0</v>
      </c>
      <c r="FM153" s="403">
        <f t="shared" si="427"/>
        <v>0</v>
      </c>
      <c r="FN153" s="403">
        <f t="shared" si="427"/>
        <v>0</v>
      </c>
      <c r="FO153" s="403">
        <f t="shared" si="427"/>
        <v>0</v>
      </c>
      <c r="FP153" s="403">
        <f t="shared" si="427"/>
        <v>0</v>
      </c>
      <c r="FQ153" s="403">
        <f t="shared" si="427"/>
        <v>0</v>
      </c>
      <c r="FR153" s="403">
        <f t="shared" si="427"/>
        <v>0</v>
      </c>
      <c r="FS153" s="403">
        <f t="shared" si="427"/>
        <v>0</v>
      </c>
      <c r="FT153" s="403">
        <f t="shared" si="427"/>
        <v>0</v>
      </c>
      <c r="FU153" s="403">
        <f t="shared" si="427"/>
        <v>0</v>
      </c>
      <c r="FV153" s="403">
        <f t="shared" si="427"/>
        <v>0</v>
      </c>
      <c r="FW153" s="403">
        <f t="shared" si="427"/>
        <v>0</v>
      </c>
      <c r="FX153" s="403">
        <f t="shared" si="427"/>
        <v>0</v>
      </c>
      <c r="FY153" s="403">
        <f t="shared" si="427"/>
        <v>0</v>
      </c>
      <c r="FZ153" s="403">
        <f t="shared" si="427"/>
        <v>0</v>
      </c>
      <c r="GA153" s="403">
        <f t="shared" si="427"/>
        <v>0</v>
      </c>
      <c r="GB153" s="403">
        <f t="shared" si="427"/>
        <v>0</v>
      </c>
      <c r="GC153" s="403">
        <f t="shared" si="427"/>
        <v>0</v>
      </c>
      <c r="GD153" s="403">
        <f t="shared" si="427"/>
        <v>0</v>
      </c>
      <c r="GE153" s="403">
        <f t="shared" si="427"/>
        <v>0</v>
      </c>
      <c r="GF153" s="403">
        <f t="shared" si="427"/>
        <v>0</v>
      </c>
      <c r="GG153" s="403">
        <f t="shared" si="427"/>
        <v>0</v>
      </c>
      <c r="GH153" s="403">
        <f t="shared" si="427"/>
        <v>0</v>
      </c>
      <c r="GI153" s="403">
        <f t="shared" si="427"/>
        <v>0</v>
      </c>
      <c r="GJ153" s="403">
        <f t="shared" si="427"/>
        <v>0</v>
      </c>
      <c r="GK153" s="403">
        <f t="shared" si="427"/>
        <v>0</v>
      </c>
      <c r="GL153" s="403">
        <f t="shared" si="427"/>
        <v>0</v>
      </c>
      <c r="GM153" s="403">
        <f t="shared" si="427"/>
        <v>0</v>
      </c>
      <c r="GN153" s="403">
        <f t="shared" si="427"/>
        <v>0</v>
      </c>
      <c r="GO153" s="403">
        <f t="shared" si="427"/>
        <v>0</v>
      </c>
      <c r="GP153" s="403">
        <f t="shared" si="427"/>
        <v>0</v>
      </c>
      <c r="GQ153" s="403"/>
      <c r="GR153" s="403">
        <f t="shared" ref="GR153:JC153" si="428">IF(and($A153-GR$124&gt;=0,$A153-GR$125&lt;0),GR$132,0)</f>
        <v>0</v>
      </c>
      <c r="GS153" s="403">
        <f t="shared" si="428"/>
        <v>0</v>
      </c>
      <c r="GT153" s="403">
        <f t="shared" si="428"/>
        <v>0</v>
      </c>
      <c r="GU153" s="403">
        <f t="shared" si="428"/>
        <v>0</v>
      </c>
      <c r="GV153" s="403">
        <f t="shared" si="428"/>
        <v>0</v>
      </c>
      <c r="GW153" s="403">
        <f t="shared" si="428"/>
        <v>0</v>
      </c>
      <c r="GX153" s="403">
        <f t="shared" si="428"/>
        <v>0</v>
      </c>
      <c r="GY153" s="403">
        <f t="shared" si="428"/>
        <v>0</v>
      </c>
      <c r="GZ153" s="403">
        <f t="shared" si="428"/>
        <v>0</v>
      </c>
      <c r="HA153" s="403">
        <f t="shared" si="428"/>
        <v>0</v>
      </c>
      <c r="HB153" s="403">
        <f t="shared" si="428"/>
        <v>0</v>
      </c>
      <c r="HC153" s="403">
        <f t="shared" si="428"/>
        <v>0</v>
      </c>
      <c r="HD153" s="403">
        <f t="shared" si="428"/>
        <v>0</v>
      </c>
      <c r="HE153" s="403">
        <f t="shared" si="428"/>
        <v>0</v>
      </c>
      <c r="HF153" s="403">
        <f t="shared" si="428"/>
        <v>0</v>
      </c>
      <c r="HG153" s="403">
        <f t="shared" si="428"/>
        <v>0</v>
      </c>
      <c r="HH153" s="403">
        <f t="shared" si="428"/>
        <v>0</v>
      </c>
      <c r="HI153" s="403">
        <f t="shared" si="428"/>
        <v>0</v>
      </c>
      <c r="HJ153" s="403">
        <f t="shared" si="428"/>
        <v>0</v>
      </c>
      <c r="HK153" s="403">
        <f t="shared" si="428"/>
        <v>0</v>
      </c>
      <c r="HL153" s="403">
        <f t="shared" si="428"/>
        <v>0</v>
      </c>
      <c r="HM153" s="403">
        <f t="shared" si="428"/>
        <v>0</v>
      </c>
      <c r="HN153" s="403">
        <f t="shared" si="428"/>
        <v>0</v>
      </c>
      <c r="HO153" s="403">
        <f t="shared" si="428"/>
        <v>0</v>
      </c>
      <c r="HP153" s="403">
        <f t="shared" si="428"/>
        <v>0</v>
      </c>
      <c r="HQ153" s="403">
        <f t="shared" si="428"/>
        <v>0</v>
      </c>
      <c r="HR153" s="403">
        <f t="shared" si="428"/>
        <v>0</v>
      </c>
      <c r="HS153" s="403">
        <f t="shared" si="428"/>
        <v>0</v>
      </c>
      <c r="HT153" s="403">
        <f t="shared" si="428"/>
        <v>0</v>
      </c>
      <c r="HU153" s="403">
        <f t="shared" si="428"/>
        <v>0</v>
      </c>
      <c r="HV153" s="403">
        <f t="shared" si="428"/>
        <v>0</v>
      </c>
      <c r="HW153" s="403">
        <f t="shared" si="428"/>
        <v>0</v>
      </c>
      <c r="HX153" s="403">
        <f t="shared" si="428"/>
        <v>0</v>
      </c>
      <c r="HY153" s="403">
        <f t="shared" si="428"/>
        <v>0</v>
      </c>
      <c r="HZ153" s="403">
        <f t="shared" si="428"/>
        <v>0</v>
      </c>
      <c r="IA153" s="403">
        <f t="shared" si="428"/>
        <v>0</v>
      </c>
      <c r="IB153" s="403">
        <f t="shared" si="428"/>
        <v>0</v>
      </c>
      <c r="IC153" s="403">
        <f t="shared" si="428"/>
        <v>0</v>
      </c>
      <c r="ID153" s="403">
        <f t="shared" si="428"/>
        <v>0</v>
      </c>
      <c r="IE153" s="403">
        <f t="shared" si="428"/>
        <v>0</v>
      </c>
      <c r="IF153" s="403">
        <f t="shared" si="428"/>
        <v>0</v>
      </c>
      <c r="IG153" s="403">
        <f t="shared" si="428"/>
        <v>0</v>
      </c>
      <c r="IH153" s="403">
        <f t="shared" si="428"/>
        <v>0</v>
      </c>
      <c r="II153" s="403">
        <f t="shared" si="428"/>
        <v>0</v>
      </c>
      <c r="IJ153" s="403">
        <f t="shared" si="428"/>
        <v>0</v>
      </c>
      <c r="IK153" s="403">
        <f t="shared" si="428"/>
        <v>0</v>
      </c>
      <c r="IL153" s="403">
        <f t="shared" si="428"/>
        <v>0</v>
      </c>
      <c r="IM153" s="403">
        <f t="shared" si="428"/>
        <v>0</v>
      </c>
      <c r="IN153" s="403">
        <f t="shared" si="428"/>
        <v>0</v>
      </c>
      <c r="IO153" s="403">
        <f t="shared" si="428"/>
        <v>0</v>
      </c>
      <c r="IP153" s="403">
        <f t="shared" si="428"/>
        <v>0</v>
      </c>
      <c r="IQ153" s="403">
        <f t="shared" si="428"/>
        <v>0</v>
      </c>
      <c r="IR153" s="403">
        <f t="shared" si="428"/>
        <v>0</v>
      </c>
      <c r="IS153" s="403">
        <f t="shared" si="428"/>
        <v>0</v>
      </c>
      <c r="IT153" s="403">
        <f t="shared" si="428"/>
        <v>0</v>
      </c>
      <c r="IU153" s="403">
        <f t="shared" si="428"/>
        <v>0</v>
      </c>
      <c r="IV153" s="403">
        <f t="shared" si="428"/>
        <v>0</v>
      </c>
      <c r="IW153" s="403">
        <f t="shared" si="428"/>
        <v>0</v>
      </c>
      <c r="IX153" s="403">
        <f t="shared" si="428"/>
        <v>0</v>
      </c>
      <c r="IY153" s="403">
        <f t="shared" si="428"/>
        <v>0</v>
      </c>
      <c r="IZ153" s="403">
        <f t="shared" si="428"/>
        <v>0</v>
      </c>
      <c r="JA153" s="403">
        <f t="shared" si="428"/>
        <v>0</v>
      </c>
      <c r="JB153" s="403">
        <f t="shared" si="428"/>
        <v>0</v>
      </c>
      <c r="JC153" s="403">
        <f t="shared" si="428"/>
        <v>0</v>
      </c>
      <c r="JD153" s="403"/>
      <c r="JE153" s="403">
        <f t="shared" ref="JE153:LP153" si="429">IF(and($A153-JE$124&gt;=0,$A153-JE$125&lt;0),JE$132,0)</f>
        <v>0</v>
      </c>
      <c r="JF153" s="403">
        <f t="shared" si="429"/>
        <v>0</v>
      </c>
      <c r="JG153" s="403">
        <f t="shared" si="429"/>
        <v>0</v>
      </c>
      <c r="JH153" s="403">
        <f t="shared" si="429"/>
        <v>0</v>
      </c>
      <c r="JI153" s="403">
        <f t="shared" si="429"/>
        <v>0</v>
      </c>
      <c r="JJ153" s="403">
        <f t="shared" si="429"/>
        <v>0</v>
      </c>
      <c r="JK153" s="403">
        <f t="shared" si="429"/>
        <v>0</v>
      </c>
      <c r="JL153" s="403">
        <f t="shared" si="429"/>
        <v>0</v>
      </c>
      <c r="JM153" s="403">
        <f t="shared" si="429"/>
        <v>0</v>
      </c>
      <c r="JN153" s="403">
        <f t="shared" si="429"/>
        <v>0</v>
      </c>
      <c r="JO153" s="403">
        <f t="shared" si="429"/>
        <v>0</v>
      </c>
      <c r="JP153" s="403">
        <f t="shared" si="429"/>
        <v>0</v>
      </c>
      <c r="JQ153" s="403">
        <f t="shared" si="429"/>
        <v>0</v>
      </c>
      <c r="JR153" s="403">
        <f t="shared" si="429"/>
        <v>0</v>
      </c>
      <c r="JS153" s="403">
        <f t="shared" si="429"/>
        <v>0</v>
      </c>
      <c r="JT153" s="403">
        <f t="shared" si="429"/>
        <v>0</v>
      </c>
      <c r="JU153" s="403">
        <f t="shared" si="429"/>
        <v>0</v>
      </c>
      <c r="JV153" s="403">
        <f t="shared" si="429"/>
        <v>0</v>
      </c>
      <c r="JW153" s="403">
        <f t="shared" si="429"/>
        <v>0</v>
      </c>
      <c r="JX153" s="403">
        <f t="shared" si="429"/>
        <v>0</v>
      </c>
      <c r="JY153" s="403">
        <f t="shared" si="429"/>
        <v>0</v>
      </c>
      <c r="JZ153" s="403">
        <f t="shared" si="429"/>
        <v>0</v>
      </c>
      <c r="KA153" s="403">
        <f t="shared" si="429"/>
        <v>0</v>
      </c>
      <c r="KB153" s="403">
        <f t="shared" si="429"/>
        <v>0</v>
      </c>
      <c r="KC153" s="403">
        <f t="shared" si="429"/>
        <v>0</v>
      </c>
      <c r="KD153" s="403">
        <f t="shared" si="429"/>
        <v>0</v>
      </c>
      <c r="KE153" s="403">
        <f t="shared" si="429"/>
        <v>0</v>
      </c>
      <c r="KF153" s="403">
        <f t="shared" si="429"/>
        <v>0</v>
      </c>
      <c r="KG153" s="403">
        <f t="shared" si="429"/>
        <v>0</v>
      </c>
      <c r="KH153" s="403">
        <f t="shared" si="429"/>
        <v>0</v>
      </c>
      <c r="KI153" s="403">
        <f t="shared" si="429"/>
        <v>0</v>
      </c>
      <c r="KJ153" s="403">
        <f t="shared" si="429"/>
        <v>0</v>
      </c>
      <c r="KK153" s="403">
        <f t="shared" si="429"/>
        <v>0</v>
      </c>
      <c r="KL153" s="403">
        <f t="shared" si="429"/>
        <v>0</v>
      </c>
      <c r="KM153" s="403">
        <f t="shared" si="429"/>
        <v>0</v>
      </c>
      <c r="KN153" s="403">
        <f t="shared" si="429"/>
        <v>0</v>
      </c>
      <c r="KO153" s="403">
        <f t="shared" si="429"/>
        <v>0</v>
      </c>
      <c r="KP153" s="403">
        <f t="shared" si="429"/>
        <v>0</v>
      </c>
      <c r="KQ153" s="403">
        <f t="shared" si="429"/>
        <v>0</v>
      </c>
      <c r="KR153" s="403">
        <f t="shared" si="429"/>
        <v>0</v>
      </c>
      <c r="KS153" s="403">
        <f t="shared" si="429"/>
        <v>0</v>
      </c>
      <c r="KT153" s="403">
        <f t="shared" si="429"/>
        <v>0</v>
      </c>
      <c r="KU153" s="403">
        <f t="shared" si="429"/>
        <v>0</v>
      </c>
      <c r="KV153" s="403">
        <f t="shared" si="429"/>
        <v>0</v>
      </c>
      <c r="KW153" s="403">
        <f t="shared" si="429"/>
        <v>0</v>
      </c>
      <c r="KX153" s="403">
        <f t="shared" si="429"/>
        <v>0</v>
      </c>
      <c r="KY153" s="403">
        <f t="shared" si="429"/>
        <v>0</v>
      </c>
      <c r="KZ153" s="403">
        <f t="shared" si="429"/>
        <v>0</v>
      </c>
      <c r="LA153" s="403">
        <f t="shared" si="429"/>
        <v>0</v>
      </c>
      <c r="LB153" s="403">
        <f t="shared" si="429"/>
        <v>0</v>
      </c>
      <c r="LC153" s="403">
        <f t="shared" si="429"/>
        <v>0</v>
      </c>
      <c r="LD153" s="403">
        <f t="shared" si="429"/>
        <v>0</v>
      </c>
      <c r="LE153" s="403">
        <f t="shared" si="429"/>
        <v>0</v>
      </c>
      <c r="LF153" s="403">
        <f t="shared" si="429"/>
        <v>0</v>
      </c>
      <c r="LG153" s="403">
        <f t="shared" si="429"/>
        <v>0</v>
      </c>
      <c r="LH153" s="403">
        <f t="shared" si="429"/>
        <v>0</v>
      </c>
      <c r="LI153" s="403">
        <f t="shared" si="429"/>
        <v>0</v>
      </c>
      <c r="LJ153" s="403">
        <f t="shared" si="429"/>
        <v>0</v>
      </c>
      <c r="LK153" s="403">
        <f t="shared" si="429"/>
        <v>0</v>
      </c>
      <c r="LL153" s="403">
        <f t="shared" si="429"/>
        <v>0</v>
      </c>
      <c r="LM153" s="403">
        <f t="shared" si="429"/>
        <v>0</v>
      </c>
      <c r="LN153" s="403">
        <f t="shared" si="429"/>
        <v>0</v>
      </c>
      <c r="LO153" s="403">
        <f t="shared" si="429"/>
        <v>0</v>
      </c>
      <c r="LP153" s="403">
        <f t="shared" si="429"/>
        <v>0</v>
      </c>
    </row>
    <row r="154">
      <c r="A154" s="331" t="str">
        <f t="shared" si="327"/>
        <v>09-2027</v>
      </c>
      <c r="B154" s="346">
        <f t="shared" si="333"/>
        <v>8441866.57</v>
      </c>
      <c r="C154" s="346">
        <f t="shared" si="334"/>
        <v>1.035765883</v>
      </c>
      <c r="D154" s="346"/>
      <c r="E154" s="403">
        <f t="shared" ref="E154:BP154" si="430">IF(and($A154-E$124&gt;=0,$A154-E$125&lt;0),E$132,0)</f>
        <v>0</v>
      </c>
      <c r="F154" s="403">
        <f t="shared" si="430"/>
        <v>0</v>
      </c>
      <c r="G154" s="403">
        <f t="shared" si="430"/>
        <v>0</v>
      </c>
      <c r="H154" s="403">
        <f t="shared" si="430"/>
        <v>0</v>
      </c>
      <c r="I154" s="403">
        <f t="shared" si="430"/>
        <v>0</v>
      </c>
      <c r="J154" s="403">
        <f t="shared" si="430"/>
        <v>0</v>
      </c>
      <c r="K154" s="403">
        <f t="shared" si="430"/>
        <v>0</v>
      </c>
      <c r="L154" s="403">
        <f t="shared" si="430"/>
        <v>0</v>
      </c>
      <c r="M154" s="403">
        <f t="shared" si="430"/>
        <v>0</v>
      </c>
      <c r="N154" s="403">
        <f t="shared" si="430"/>
        <v>0</v>
      </c>
      <c r="O154" s="403">
        <f t="shared" si="430"/>
        <v>0</v>
      </c>
      <c r="P154" s="403">
        <f t="shared" si="430"/>
        <v>0</v>
      </c>
      <c r="Q154" s="403">
        <f t="shared" si="430"/>
        <v>0</v>
      </c>
      <c r="R154" s="403">
        <f t="shared" si="430"/>
        <v>0</v>
      </c>
      <c r="S154" s="403">
        <f t="shared" si="430"/>
        <v>0</v>
      </c>
      <c r="T154" s="403">
        <f t="shared" si="430"/>
        <v>0</v>
      </c>
      <c r="U154" s="403">
        <f t="shared" si="430"/>
        <v>0</v>
      </c>
      <c r="V154" s="403">
        <f t="shared" si="430"/>
        <v>0</v>
      </c>
      <c r="W154" s="403">
        <f t="shared" si="430"/>
        <v>0</v>
      </c>
      <c r="X154" s="403">
        <f t="shared" si="430"/>
        <v>0</v>
      </c>
      <c r="Y154" s="403">
        <f t="shared" si="430"/>
        <v>0</v>
      </c>
      <c r="Z154" s="403">
        <f t="shared" si="430"/>
        <v>0</v>
      </c>
      <c r="AA154" s="403">
        <f t="shared" si="430"/>
        <v>0</v>
      </c>
      <c r="AB154" s="403">
        <f t="shared" si="430"/>
        <v>0</v>
      </c>
      <c r="AC154" s="403">
        <f t="shared" si="430"/>
        <v>0</v>
      </c>
      <c r="AD154" s="403">
        <f t="shared" si="430"/>
        <v>0</v>
      </c>
      <c r="AE154" s="403">
        <f t="shared" si="430"/>
        <v>0</v>
      </c>
      <c r="AF154" s="403">
        <f t="shared" si="430"/>
        <v>0</v>
      </c>
      <c r="AG154" s="403">
        <f t="shared" si="430"/>
        <v>0</v>
      </c>
      <c r="AH154" s="403">
        <f t="shared" si="430"/>
        <v>0</v>
      </c>
      <c r="AI154" s="403">
        <f t="shared" si="430"/>
        <v>0</v>
      </c>
      <c r="AJ154" s="403">
        <f t="shared" si="430"/>
        <v>0</v>
      </c>
      <c r="AK154" s="403">
        <f t="shared" si="430"/>
        <v>0</v>
      </c>
      <c r="AL154" s="403">
        <f t="shared" si="430"/>
        <v>0</v>
      </c>
      <c r="AM154" s="403">
        <f t="shared" si="430"/>
        <v>0</v>
      </c>
      <c r="AN154" s="403">
        <f t="shared" si="430"/>
        <v>237115.24</v>
      </c>
      <c r="AO154" s="403">
        <f t="shared" si="430"/>
        <v>158167.25</v>
      </c>
      <c r="AP154" s="403">
        <f t="shared" si="430"/>
        <v>103015</v>
      </c>
      <c r="AQ154" s="403">
        <f t="shared" si="430"/>
        <v>155500</v>
      </c>
      <c r="AR154" s="403">
        <f t="shared" si="430"/>
        <v>167620.78</v>
      </c>
      <c r="AS154" s="403">
        <f t="shared" si="430"/>
        <v>191134.2</v>
      </c>
      <c r="AT154" s="403">
        <f t="shared" si="430"/>
        <v>283068.43</v>
      </c>
      <c r="AU154" s="403">
        <f t="shared" si="430"/>
        <v>114804.31</v>
      </c>
      <c r="AV154" s="403">
        <f t="shared" si="430"/>
        <v>109785.34</v>
      </c>
      <c r="AW154" s="403">
        <f t="shared" si="430"/>
        <v>48000</v>
      </c>
      <c r="AX154" s="403">
        <f t="shared" si="430"/>
        <v>164702</v>
      </c>
      <c r="AY154" s="403">
        <f t="shared" si="430"/>
        <v>223255</v>
      </c>
      <c r="AZ154" s="403">
        <f t="shared" si="430"/>
        <v>72000</v>
      </c>
      <c r="BA154" s="403">
        <f t="shared" si="430"/>
        <v>97799.52</v>
      </c>
      <c r="BB154" s="403">
        <f t="shared" si="430"/>
        <v>242596.66</v>
      </c>
      <c r="BC154" s="403">
        <f t="shared" si="430"/>
        <v>108292.85</v>
      </c>
      <c r="BD154" s="403">
        <f t="shared" si="430"/>
        <v>238900</v>
      </c>
      <c r="BE154" s="403">
        <f t="shared" si="430"/>
        <v>101455.9</v>
      </c>
      <c r="BF154" s="403">
        <f t="shared" si="430"/>
        <v>23511.76</v>
      </c>
      <c r="BG154" s="403">
        <f t="shared" si="430"/>
        <v>20008.84</v>
      </c>
      <c r="BH154" s="403">
        <f t="shared" si="430"/>
        <v>77858.98</v>
      </c>
      <c r="BI154" s="403">
        <f t="shared" si="430"/>
        <v>45000</v>
      </c>
      <c r="BJ154" s="403">
        <f t="shared" si="430"/>
        <v>124565</v>
      </c>
      <c r="BK154" s="403">
        <f t="shared" si="430"/>
        <v>25000</v>
      </c>
      <c r="BL154" s="403">
        <f t="shared" si="430"/>
        <v>29885</v>
      </c>
      <c r="BM154" s="403">
        <f t="shared" si="430"/>
        <v>33809.25</v>
      </c>
      <c r="BN154" s="403">
        <f t="shared" si="430"/>
        <v>10969.85</v>
      </c>
      <c r="BO154" s="403">
        <f t="shared" si="430"/>
        <v>77861.76</v>
      </c>
      <c r="BP154" s="403">
        <f t="shared" si="430"/>
        <v>10058</v>
      </c>
      <c r="BQ154" s="403"/>
      <c r="BR154" s="403">
        <f t="shared" ref="BR154:EC154" si="431">IF(and($A154-BR$124&gt;=0,$A154-BR$125&lt;0),BR$132,0)</f>
        <v>121282.0901</v>
      </c>
      <c r="BS154" s="403">
        <f t="shared" si="431"/>
        <v>0</v>
      </c>
      <c r="BT154" s="403">
        <f t="shared" si="431"/>
        <v>0</v>
      </c>
      <c r="BU154" s="403">
        <f t="shared" si="431"/>
        <v>0</v>
      </c>
      <c r="BV154" s="403">
        <f t="shared" si="431"/>
        <v>105725.0307</v>
      </c>
      <c r="BW154" s="403">
        <f t="shared" si="431"/>
        <v>96438.39215</v>
      </c>
      <c r="BX154" s="403">
        <f t="shared" si="431"/>
        <v>125920.5708</v>
      </c>
      <c r="BY154" s="403">
        <f t="shared" si="431"/>
        <v>94007.23892</v>
      </c>
      <c r="BZ154" s="403">
        <f t="shared" si="431"/>
        <v>93499.7296</v>
      </c>
      <c r="CA154" s="403">
        <f t="shared" si="431"/>
        <v>317339.1966</v>
      </c>
      <c r="CB154" s="403">
        <f t="shared" si="431"/>
        <v>0</v>
      </c>
      <c r="CC154" s="403">
        <f t="shared" si="431"/>
        <v>85608.07068</v>
      </c>
      <c r="CD154" s="403">
        <f t="shared" si="431"/>
        <v>94788.93082</v>
      </c>
      <c r="CE154" s="403">
        <f t="shared" si="431"/>
        <v>173684.8197</v>
      </c>
      <c r="CF154" s="403">
        <f t="shared" si="431"/>
        <v>203596.7306</v>
      </c>
      <c r="CG154" s="403">
        <f t="shared" si="431"/>
        <v>205676.5734</v>
      </c>
      <c r="CH154" s="403">
        <f t="shared" si="431"/>
        <v>194386.6281</v>
      </c>
      <c r="CI154" s="403">
        <f t="shared" si="431"/>
        <v>246817.5768</v>
      </c>
      <c r="CJ154" s="403">
        <f t="shared" si="431"/>
        <v>167321.4229</v>
      </c>
      <c r="CK154" s="403">
        <f t="shared" si="431"/>
        <v>175711.6091</v>
      </c>
      <c r="CL154" s="403">
        <f t="shared" si="431"/>
        <v>106770.871</v>
      </c>
      <c r="CM154" s="403">
        <f t="shared" si="431"/>
        <v>696.0816483</v>
      </c>
      <c r="CN154" s="403">
        <f t="shared" si="431"/>
        <v>165809.9143</v>
      </c>
      <c r="CO154" s="403">
        <f t="shared" si="431"/>
        <v>156424.8982</v>
      </c>
      <c r="CP154" s="403">
        <f t="shared" si="431"/>
        <v>207625.486</v>
      </c>
      <c r="CQ154" s="403">
        <f t="shared" si="431"/>
        <v>200632.3524</v>
      </c>
      <c r="CR154" s="403">
        <f t="shared" si="431"/>
        <v>388272.9248</v>
      </c>
      <c r="CS154" s="403">
        <f t="shared" si="431"/>
        <v>106422.0904</v>
      </c>
      <c r="CT154" s="403">
        <f t="shared" si="431"/>
        <v>116147.6252</v>
      </c>
      <c r="CU154" s="403">
        <f t="shared" si="431"/>
        <v>13374.48895</v>
      </c>
      <c r="CV154" s="403">
        <f t="shared" si="431"/>
        <v>172972.6464</v>
      </c>
      <c r="CW154" s="403">
        <f t="shared" si="431"/>
        <v>31739.62885</v>
      </c>
      <c r="CX154" s="403">
        <f t="shared" si="431"/>
        <v>245848.0169</v>
      </c>
      <c r="CY154" s="403">
        <f t="shared" si="431"/>
        <v>4735.552739</v>
      </c>
      <c r="CZ154" s="403">
        <f t="shared" si="431"/>
        <v>144555.699</v>
      </c>
      <c r="DA154" s="403">
        <f t="shared" si="431"/>
        <v>0</v>
      </c>
      <c r="DB154" s="403">
        <f t="shared" si="431"/>
        <v>0</v>
      </c>
      <c r="DC154" s="403">
        <f t="shared" si="431"/>
        <v>0</v>
      </c>
      <c r="DD154" s="403">
        <f t="shared" si="431"/>
        <v>0</v>
      </c>
      <c r="DE154" s="403">
        <f t="shared" si="431"/>
        <v>0</v>
      </c>
      <c r="DF154" s="403">
        <f t="shared" si="431"/>
        <v>0</v>
      </c>
      <c r="DG154" s="403">
        <f t="shared" si="431"/>
        <v>0</v>
      </c>
      <c r="DH154" s="403">
        <f t="shared" si="431"/>
        <v>0</v>
      </c>
      <c r="DI154" s="403">
        <f t="shared" si="431"/>
        <v>0</v>
      </c>
      <c r="DJ154" s="403">
        <f t="shared" si="431"/>
        <v>0</v>
      </c>
      <c r="DK154" s="403">
        <f t="shared" si="431"/>
        <v>0</v>
      </c>
      <c r="DL154" s="403">
        <f t="shared" si="431"/>
        <v>0</v>
      </c>
      <c r="DM154" s="403">
        <f t="shared" si="431"/>
        <v>0</v>
      </c>
      <c r="DN154" s="403">
        <f t="shared" si="431"/>
        <v>0</v>
      </c>
      <c r="DO154" s="403">
        <f t="shared" si="431"/>
        <v>0</v>
      </c>
      <c r="DP154" s="403">
        <f t="shared" si="431"/>
        <v>0</v>
      </c>
      <c r="DQ154" s="403">
        <f t="shared" si="431"/>
        <v>0</v>
      </c>
      <c r="DR154" s="403">
        <f t="shared" si="431"/>
        <v>0</v>
      </c>
      <c r="DS154" s="403">
        <f t="shared" si="431"/>
        <v>0</v>
      </c>
      <c r="DT154" s="403">
        <f t="shared" si="431"/>
        <v>0</v>
      </c>
      <c r="DU154" s="403">
        <f t="shared" si="431"/>
        <v>0</v>
      </c>
      <c r="DV154" s="403">
        <f t="shared" si="431"/>
        <v>0</v>
      </c>
      <c r="DW154" s="403">
        <f t="shared" si="431"/>
        <v>0</v>
      </c>
      <c r="DX154" s="403">
        <f t="shared" si="431"/>
        <v>0</v>
      </c>
      <c r="DY154" s="403">
        <f t="shared" si="431"/>
        <v>0</v>
      </c>
      <c r="DZ154" s="403">
        <f t="shared" si="431"/>
        <v>0</v>
      </c>
      <c r="EA154" s="403">
        <f t="shared" si="431"/>
        <v>0</v>
      </c>
      <c r="EB154" s="403">
        <f t="shared" si="431"/>
        <v>0</v>
      </c>
      <c r="EC154" s="403">
        <f t="shared" si="431"/>
        <v>0</v>
      </c>
      <c r="ED154" s="403"/>
      <c r="EE154" s="403">
        <f t="shared" ref="EE154:GP154" si="432">IF(and($A154-EE$124&gt;=0,$A154-EE$125&lt;0),EE$132,0)</f>
        <v>0</v>
      </c>
      <c r="EF154" s="403">
        <f t="shared" si="432"/>
        <v>109201.6795</v>
      </c>
      <c r="EG154" s="403">
        <f t="shared" si="432"/>
        <v>128574.9556</v>
      </c>
      <c r="EH154" s="403">
        <f t="shared" si="432"/>
        <v>133432.669</v>
      </c>
      <c r="EI154" s="403">
        <f t="shared" si="432"/>
        <v>0</v>
      </c>
      <c r="EJ154" s="403">
        <f t="shared" si="432"/>
        <v>0</v>
      </c>
      <c r="EK154" s="403">
        <f t="shared" si="432"/>
        <v>0</v>
      </c>
      <c r="EL154" s="403">
        <f t="shared" si="432"/>
        <v>0</v>
      </c>
      <c r="EM154" s="403">
        <f t="shared" si="432"/>
        <v>0</v>
      </c>
      <c r="EN154" s="403">
        <f t="shared" si="432"/>
        <v>0</v>
      </c>
      <c r="EO154" s="403">
        <f t="shared" si="432"/>
        <v>211083.4586</v>
      </c>
      <c r="EP154" s="403">
        <f t="shared" si="432"/>
        <v>0</v>
      </c>
      <c r="EQ154" s="403">
        <f t="shared" si="432"/>
        <v>0</v>
      </c>
      <c r="ER154" s="403">
        <f t="shared" si="432"/>
        <v>0</v>
      </c>
      <c r="ES154" s="403">
        <f t="shared" si="432"/>
        <v>0</v>
      </c>
      <c r="ET154" s="403">
        <f t="shared" si="432"/>
        <v>0</v>
      </c>
      <c r="EU154" s="403">
        <f t="shared" si="432"/>
        <v>0</v>
      </c>
      <c r="EV154" s="403">
        <f t="shared" si="432"/>
        <v>0</v>
      </c>
      <c r="EW154" s="403">
        <f t="shared" si="432"/>
        <v>0</v>
      </c>
      <c r="EX154" s="403">
        <f t="shared" si="432"/>
        <v>0</v>
      </c>
      <c r="EY154" s="403">
        <f t="shared" si="432"/>
        <v>0</v>
      </c>
      <c r="EZ154" s="403">
        <f t="shared" si="432"/>
        <v>0</v>
      </c>
      <c r="FA154" s="403">
        <f t="shared" si="432"/>
        <v>0</v>
      </c>
      <c r="FB154" s="403">
        <f t="shared" si="432"/>
        <v>0</v>
      </c>
      <c r="FC154" s="403">
        <f t="shared" si="432"/>
        <v>0</v>
      </c>
      <c r="FD154" s="403">
        <f t="shared" si="432"/>
        <v>0</v>
      </c>
      <c r="FE154" s="403">
        <f t="shared" si="432"/>
        <v>0</v>
      </c>
      <c r="FF154" s="403">
        <f t="shared" si="432"/>
        <v>0</v>
      </c>
      <c r="FG154" s="403">
        <f t="shared" si="432"/>
        <v>0</v>
      </c>
      <c r="FH154" s="403">
        <f t="shared" si="432"/>
        <v>0</v>
      </c>
      <c r="FI154" s="403">
        <f t="shared" si="432"/>
        <v>0</v>
      </c>
      <c r="FJ154" s="403">
        <f t="shared" si="432"/>
        <v>0</v>
      </c>
      <c r="FK154" s="403">
        <f t="shared" si="432"/>
        <v>0</v>
      </c>
      <c r="FL154" s="403">
        <f t="shared" si="432"/>
        <v>0</v>
      </c>
      <c r="FM154" s="403">
        <f t="shared" si="432"/>
        <v>0</v>
      </c>
      <c r="FN154" s="403">
        <f t="shared" si="432"/>
        <v>0</v>
      </c>
      <c r="FO154" s="403">
        <f t="shared" si="432"/>
        <v>0</v>
      </c>
      <c r="FP154" s="403">
        <f t="shared" si="432"/>
        <v>0</v>
      </c>
      <c r="FQ154" s="403">
        <f t="shared" si="432"/>
        <v>0</v>
      </c>
      <c r="FR154" s="403">
        <f t="shared" si="432"/>
        <v>0</v>
      </c>
      <c r="FS154" s="403">
        <f t="shared" si="432"/>
        <v>0</v>
      </c>
      <c r="FT154" s="403">
        <f t="shared" si="432"/>
        <v>0</v>
      </c>
      <c r="FU154" s="403">
        <f t="shared" si="432"/>
        <v>0</v>
      </c>
      <c r="FV154" s="403">
        <f t="shared" si="432"/>
        <v>0</v>
      </c>
      <c r="FW154" s="403">
        <f t="shared" si="432"/>
        <v>0</v>
      </c>
      <c r="FX154" s="403">
        <f t="shared" si="432"/>
        <v>0</v>
      </c>
      <c r="FY154" s="403">
        <f t="shared" si="432"/>
        <v>0</v>
      </c>
      <c r="FZ154" s="403">
        <f t="shared" si="432"/>
        <v>0</v>
      </c>
      <c r="GA154" s="403">
        <f t="shared" si="432"/>
        <v>0</v>
      </c>
      <c r="GB154" s="403">
        <f t="shared" si="432"/>
        <v>0</v>
      </c>
      <c r="GC154" s="403">
        <f t="shared" si="432"/>
        <v>0</v>
      </c>
      <c r="GD154" s="403">
        <f t="shared" si="432"/>
        <v>0</v>
      </c>
      <c r="GE154" s="403">
        <f t="shared" si="432"/>
        <v>0</v>
      </c>
      <c r="GF154" s="403">
        <f t="shared" si="432"/>
        <v>0</v>
      </c>
      <c r="GG154" s="403">
        <f t="shared" si="432"/>
        <v>0</v>
      </c>
      <c r="GH154" s="403">
        <f t="shared" si="432"/>
        <v>0</v>
      </c>
      <c r="GI154" s="403">
        <f t="shared" si="432"/>
        <v>0</v>
      </c>
      <c r="GJ154" s="403">
        <f t="shared" si="432"/>
        <v>0</v>
      </c>
      <c r="GK154" s="403">
        <f t="shared" si="432"/>
        <v>0</v>
      </c>
      <c r="GL154" s="403">
        <f t="shared" si="432"/>
        <v>0</v>
      </c>
      <c r="GM154" s="403">
        <f t="shared" si="432"/>
        <v>0</v>
      </c>
      <c r="GN154" s="403">
        <f t="shared" si="432"/>
        <v>0</v>
      </c>
      <c r="GO154" s="403">
        <f t="shared" si="432"/>
        <v>0</v>
      </c>
      <c r="GP154" s="403">
        <f t="shared" si="432"/>
        <v>0</v>
      </c>
      <c r="GQ154" s="403"/>
      <c r="GR154" s="403">
        <f t="shared" ref="GR154:JC154" si="433">IF(and($A154-GR$124&gt;=0,$A154-GR$125&lt;0),GR$132,0)</f>
        <v>0</v>
      </c>
      <c r="GS154" s="403">
        <f t="shared" si="433"/>
        <v>0</v>
      </c>
      <c r="GT154" s="403">
        <f t="shared" si="433"/>
        <v>0</v>
      </c>
      <c r="GU154" s="403">
        <f t="shared" si="433"/>
        <v>0</v>
      </c>
      <c r="GV154" s="403">
        <f t="shared" si="433"/>
        <v>0</v>
      </c>
      <c r="GW154" s="403">
        <f t="shared" si="433"/>
        <v>0</v>
      </c>
      <c r="GX154" s="403">
        <f t="shared" si="433"/>
        <v>0</v>
      </c>
      <c r="GY154" s="403">
        <f t="shared" si="433"/>
        <v>0</v>
      </c>
      <c r="GZ154" s="403">
        <f t="shared" si="433"/>
        <v>0</v>
      </c>
      <c r="HA154" s="403">
        <f t="shared" si="433"/>
        <v>0</v>
      </c>
      <c r="HB154" s="403">
        <f t="shared" si="433"/>
        <v>0</v>
      </c>
      <c r="HC154" s="403">
        <f t="shared" si="433"/>
        <v>0</v>
      </c>
      <c r="HD154" s="403">
        <f t="shared" si="433"/>
        <v>0</v>
      </c>
      <c r="HE154" s="403">
        <f t="shared" si="433"/>
        <v>0</v>
      </c>
      <c r="HF154" s="403">
        <f t="shared" si="433"/>
        <v>0</v>
      </c>
      <c r="HG154" s="403">
        <f t="shared" si="433"/>
        <v>0</v>
      </c>
      <c r="HH154" s="403">
        <f t="shared" si="433"/>
        <v>0</v>
      </c>
      <c r="HI154" s="403">
        <f t="shared" si="433"/>
        <v>0</v>
      </c>
      <c r="HJ154" s="403">
        <f t="shared" si="433"/>
        <v>0</v>
      </c>
      <c r="HK154" s="403">
        <f t="shared" si="433"/>
        <v>0</v>
      </c>
      <c r="HL154" s="403">
        <f t="shared" si="433"/>
        <v>0</v>
      </c>
      <c r="HM154" s="403">
        <f t="shared" si="433"/>
        <v>0</v>
      </c>
      <c r="HN154" s="403">
        <f t="shared" si="433"/>
        <v>0</v>
      </c>
      <c r="HO154" s="403">
        <f t="shared" si="433"/>
        <v>0</v>
      </c>
      <c r="HP154" s="403">
        <f t="shared" si="433"/>
        <v>0</v>
      </c>
      <c r="HQ154" s="403">
        <f t="shared" si="433"/>
        <v>0</v>
      </c>
      <c r="HR154" s="403">
        <f t="shared" si="433"/>
        <v>0</v>
      </c>
      <c r="HS154" s="403">
        <f t="shared" si="433"/>
        <v>0</v>
      </c>
      <c r="HT154" s="403">
        <f t="shared" si="433"/>
        <v>0</v>
      </c>
      <c r="HU154" s="403">
        <f t="shared" si="433"/>
        <v>0</v>
      </c>
      <c r="HV154" s="403">
        <f t="shared" si="433"/>
        <v>0</v>
      </c>
      <c r="HW154" s="403">
        <f t="shared" si="433"/>
        <v>0</v>
      </c>
      <c r="HX154" s="403">
        <f t="shared" si="433"/>
        <v>0</v>
      </c>
      <c r="HY154" s="403">
        <f t="shared" si="433"/>
        <v>0</v>
      </c>
      <c r="HZ154" s="403">
        <f t="shared" si="433"/>
        <v>0</v>
      </c>
      <c r="IA154" s="403">
        <f t="shared" si="433"/>
        <v>0</v>
      </c>
      <c r="IB154" s="403">
        <f t="shared" si="433"/>
        <v>0</v>
      </c>
      <c r="IC154" s="403">
        <f t="shared" si="433"/>
        <v>0</v>
      </c>
      <c r="ID154" s="403">
        <f t="shared" si="433"/>
        <v>0</v>
      </c>
      <c r="IE154" s="403">
        <f t="shared" si="433"/>
        <v>0</v>
      </c>
      <c r="IF154" s="403">
        <f t="shared" si="433"/>
        <v>0</v>
      </c>
      <c r="IG154" s="403">
        <f t="shared" si="433"/>
        <v>0</v>
      </c>
      <c r="IH154" s="403">
        <f t="shared" si="433"/>
        <v>0</v>
      </c>
      <c r="II154" s="403">
        <f t="shared" si="433"/>
        <v>0</v>
      </c>
      <c r="IJ154" s="403">
        <f t="shared" si="433"/>
        <v>0</v>
      </c>
      <c r="IK154" s="403">
        <f t="shared" si="433"/>
        <v>0</v>
      </c>
      <c r="IL154" s="403">
        <f t="shared" si="433"/>
        <v>0</v>
      </c>
      <c r="IM154" s="403">
        <f t="shared" si="433"/>
        <v>0</v>
      </c>
      <c r="IN154" s="403">
        <f t="shared" si="433"/>
        <v>0</v>
      </c>
      <c r="IO154" s="403">
        <f t="shared" si="433"/>
        <v>0</v>
      </c>
      <c r="IP154" s="403">
        <f t="shared" si="433"/>
        <v>0</v>
      </c>
      <c r="IQ154" s="403">
        <f t="shared" si="433"/>
        <v>0</v>
      </c>
      <c r="IR154" s="403">
        <f t="shared" si="433"/>
        <v>0</v>
      </c>
      <c r="IS154" s="403">
        <f t="shared" si="433"/>
        <v>0</v>
      </c>
      <c r="IT154" s="403">
        <f t="shared" si="433"/>
        <v>0</v>
      </c>
      <c r="IU154" s="403">
        <f t="shared" si="433"/>
        <v>0</v>
      </c>
      <c r="IV154" s="403">
        <f t="shared" si="433"/>
        <v>0</v>
      </c>
      <c r="IW154" s="403">
        <f t="shared" si="433"/>
        <v>0</v>
      </c>
      <c r="IX154" s="403">
        <f t="shared" si="433"/>
        <v>0</v>
      </c>
      <c r="IY154" s="403">
        <f t="shared" si="433"/>
        <v>0</v>
      </c>
      <c r="IZ154" s="403">
        <f t="shared" si="433"/>
        <v>0</v>
      </c>
      <c r="JA154" s="403">
        <f t="shared" si="433"/>
        <v>0</v>
      </c>
      <c r="JB154" s="403">
        <f t="shared" si="433"/>
        <v>0</v>
      </c>
      <c r="JC154" s="403">
        <f t="shared" si="433"/>
        <v>0</v>
      </c>
      <c r="JD154" s="403"/>
      <c r="JE154" s="403">
        <f t="shared" ref="JE154:LP154" si="434">IF(and($A154-JE$124&gt;=0,$A154-JE$125&lt;0),JE$132,0)</f>
        <v>0</v>
      </c>
      <c r="JF154" s="403">
        <f t="shared" si="434"/>
        <v>0</v>
      </c>
      <c r="JG154" s="403">
        <f t="shared" si="434"/>
        <v>0</v>
      </c>
      <c r="JH154" s="403">
        <f t="shared" si="434"/>
        <v>0</v>
      </c>
      <c r="JI154" s="403">
        <f t="shared" si="434"/>
        <v>0</v>
      </c>
      <c r="JJ154" s="403">
        <f t="shared" si="434"/>
        <v>0</v>
      </c>
      <c r="JK154" s="403">
        <f t="shared" si="434"/>
        <v>0</v>
      </c>
      <c r="JL154" s="403">
        <f t="shared" si="434"/>
        <v>0</v>
      </c>
      <c r="JM154" s="403">
        <f t="shared" si="434"/>
        <v>0</v>
      </c>
      <c r="JN154" s="403">
        <f t="shared" si="434"/>
        <v>0</v>
      </c>
      <c r="JO154" s="403">
        <f t="shared" si="434"/>
        <v>0</v>
      </c>
      <c r="JP154" s="403">
        <f t="shared" si="434"/>
        <v>0</v>
      </c>
      <c r="JQ154" s="403">
        <f t="shared" si="434"/>
        <v>0</v>
      </c>
      <c r="JR154" s="403">
        <f t="shared" si="434"/>
        <v>0</v>
      </c>
      <c r="JS154" s="403">
        <f t="shared" si="434"/>
        <v>0</v>
      </c>
      <c r="JT154" s="403">
        <f t="shared" si="434"/>
        <v>0</v>
      </c>
      <c r="JU154" s="403">
        <f t="shared" si="434"/>
        <v>0</v>
      </c>
      <c r="JV154" s="403">
        <f t="shared" si="434"/>
        <v>0</v>
      </c>
      <c r="JW154" s="403">
        <f t="shared" si="434"/>
        <v>0</v>
      </c>
      <c r="JX154" s="403">
        <f t="shared" si="434"/>
        <v>0</v>
      </c>
      <c r="JY154" s="403">
        <f t="shared" si="434"/>
        <v>0</v>
      </c>
      <c r="JZ154" s="403">
        <f t="shared" si="434"/>
        <v>0</v>
      </c>
      <c r="KA154" s="403">
        <f t="shared" si="434"/>
        <v>0</v>
      </c>
      <c r="KB154" s="403">
        <f t="shared" si="434"/>
        <v>0</v>
      </c>
      <c r="KC154" s="403">
        <f t="shared" si="434"/>
        <v>0</v>
      </c>
      <c r="KD154" s="403">
        <f t="shared" si="434"/>
        <v>0</v>
      </c>
      <c r="KE154" s="403">
        <f t="shared" si="434"/>
        <v>0</v>
      </c>
      <c r="KF154" s="403">
        <f t="shared" si="434"/>
        <v>0</v>
      </c>
      <c r="KG154" s="403">
        <f t="shared" si="434"/>
        <v>0</v>
      </c>
      <c r="KH154" s="403">
        <f t="shared" si="434"/>
        <v>0</v>
      </c>
      <c r="KI154" s="403">
        <f t="shared" si="434"/>
        <v>0</v>
      </c>
      <c r="KJ154" s="403">
        <f t="shared" si="434"/>
        <v>0</v>
      </c>
      <c r="KK154" s="403">
        <f t="shared" si="434"/>
        <v>0</v>
      </c>
      <c r="KL154" s="403">
        <f t="shared" si="434"/>
        <v>0</v>
      </c>
      <c r="KM154" s="403">
        <f t="shared" si="434"/>
        <v>0</v>
      </c>
      <c r="KN154" s="403">
        <f t="shared" si="434"/>
        <v>0</v>
      </c>
      <c r="KO154" s="403">
        <f t="shared" si="434"/>
        <v>0</v>
      </c>
      <c r="KP154" s="403">
        <f t="shared" si="434"/>
        <v>0</v>
      </c>
      <c r="KQ154" s="403">
        <f t="shared" si="434"/>
        <v>0</v>
      </c>
      <c r="KR154" s="403">
        <f t="shared" si="434"/>
        <v>0</v>
      </c>
      <c r="KS154" s="403">
        <f t="shared" si="434"/>
        <v>0</v>
      </c>
      <c r="KT154" s="403">
        <f t="shared" si="434"/>
        <v>0</v>
      </c>
      <c r="KU154" s="403">
        <f t="shared" si="434"/>
        <v>0</v>
      </c>
      <c r="KV154" s="403">
        <f t="shared" si="434"/>
        <v>0</v>
      </c>
      <c r="KW154" s="403">
        <f t="shared" si="434"/>
        <v>0</v>
      </c>
      <c r="KX154" s="403">
        <f t="shared" si="434"/>
        <v>0</v>
      </c>
      <c r="KY154" s="403">
        <f t="shared" si="434"/>
        <v>0</v>
      </c>
      <c r="KZ154" s="403">
        <f t="shared" si="434"/>
        <v>0</v>
      </c>
      <c r="LA154" s="403">
        <f t="shared" si="434"/>
        <v>0</v>
      </c>
      <c r="LB154" s="403">
        <f t="shared" si="434"/>
        <v>0</v>
      </c>
      <c r="LC154" s="403">
        <f t="shared" si="434"/>
        <v>0</v>
      </c>
      <c r="LD154" s="403">
        <f t="shared" si="434"/>
        <v>0</v>
      </c>
      <c r="LE154" s="403">
        <f t="shared" si="434"/>
        <v>0</v>
      </c>
      <c r="LF154" s="403">
        <f t="shared" si="434"/>
        <v>0</v>
      </c>
      <c r="LG154" s="403">
        <f t="shared" si="434"/>
        <v>0</v>
      </c>
      <c r="LH154" s="403">
        <f t="shared" si="434"/>
        <v>0</v>
      </c>
      <c r="LI154" s="403">
        <f t="shared" si="434"/>
        <v>0</v>
      </c>
      <c r="LJ154" s="403">
        <f t="shared" si="434"/>
        <v>0</v>
      </c>
      <c r="LK154" s="403">
        <f t="shared" si="434"/>
        <v>0</v>
      </c>
      <c r="LL154" s="403">
        <f t="shared" si="434"/>
        <v>0</v>
      </c>
      <c r="LM154" s="403">
        <f t="shared" si="434"/>
        <v>0</v>
      </c>
      <c r="LN154" s="403">
        <f t="shared" si="434"/>
        <v>0</v>
      </c>
      <c r="LO154" s="403">
        <f t="shared" si="434"/>
        <v>0</v>
      </c>
      <c r="LP154" s="403">
        <f t="shared" si="434"/>
        <v>0</v>
      </c>
    </row>
    <row r="155">
      <c r="A155" s="331" t="str">
        <f t="shared" si="327"/>
        <v>12-2027</v>
      </c>
      <c r="B155" s="346">
        <f t="shared" si="333"/>
        <v>8426785.592</v>
      </c>
      <c r="C155" s="346">
        <f t="shared" si="334"/>
        <v>1.033915538</v>
      </c>
      <c r="D155" s="346"/>
      <c r="E155" s="403">
        <f t="shared" ref="E155:BP155" si="435">IF(and($A155-E$124&gt;=0,$A155-E$125&lt;0),E$132,0)</f>
        <v>0</v>
      </c>
      <c r="F155" s="403">
        <f t="shared" si="435"/>
        <v>0</v>
      </c>
      <c r="G155" s="403">
        <f t="shared" si="435"/>
        <v>0</v>
      </c>
      <c r="H155" s="403">
        <f t="shared" si="435"/>
        <v>0</v>
      </c>
      <c r="I155" s="403">
        <f t="shared" si="435"/>
        <v>0</v>
      </c>
      <c r="J155" s="403">
        <f t="shared" si="435"/>
        <v>0</v>
      </c>
      <c r="K155" s="403">
        <f t="shared" si="435"/>
        <v>0</v>
      </c>
      <c r="L155" s="403">
        <f t="shared" si="435"/>
        <v>0</v>
      </c>
      <c r="M155" s="403">
        <f t="shared" si="435"/>
        <v>0</v>
      </c>
      <c r="N155" s="403">
        <f t="shared" si="435"/>
        <v>0</v>
      </c>
      <c r="O155" s="403">
        <f t="shared" si="435"/>
        <v>0</v>
      </c>
      <c r="P155" s="403">
        <f t="shared" si="435"/>
        <v>0</v>
      </c>
      <c r="Q155" s="403">
        <f t="shared" si="435"/>
        <v>0</v>
      </c>
      <c r="R155" s="403">
        <f t="shared" si="435"/>
        <v>0</v>
      </c>
      <c r="S155" s="403">
        <f t="shared" si="435"/>
        <v>0</v>
      </c>
      <c r="T155" s="403">
        <f t="shared" si="435"/>
        <v>0</v>
      </c>
      <c r="U155" s="403">
        <f t="shared" si="435"/>
        <v>0</v>
      </c>
      <c r="V155" s="403">
        <f t="shared" si="435"/>
        <v>0</v>
      </c>
      <c r="W155" s="403">
        <f t="shared" si="435"/>
        <v>0</v>
      </c>
      <c r="X155" s="403">
        <f t="shared" si="435"/>
        <v>0</v>
      </c>
      <c r="Y155" s="403">
        <f t="shared" si="435"/>
        <v>0</v>
      </c>
      <c r="Z155" s="403">
        <f t="shared" si="435"/>
        <v>0</v>
      </c>
      <c r="AA155" s="403">
        <f t="shared" si="435"/>
        <v>0</v>
      </c>
      <c r="AB155" s="403">
        <f t="shared" si="435"/>
        <v>0</v>
      </c>
      <c r="AC155" s="403">
        <f t="shared" si="435"/>
        <v>0</v>
      </c>
      <c r="AD155" s="403">
        <f t="shared" si="435"/>
        <v>0</v>
      </c>
      <c r="AE155" s="403">
        <f t="shared" si="435"/>
        <v>0</v>
      </c>
      <c r="AF155" s="403">
        <f t="shared" si="435"/>
        <v>0</v>
      </c>
      <c r="AG155" s="403">
        <f t="shared" si="435"/>
        <v>0</v>
      </c>
      <c r="AH155" s="403">
        <f t="shared" si="435"/>
        <v>0</v>
      </c>
      <c r="AI155" s="403">
        <f t="shared" si="435"/>
        <v>0</v>
      </c>
      <c r="AJ155" s="403">
        <f t="shared" si="435"/>
        <v>0</v>
      </c>
      <c r="AK155" s="403">
        <f t="shared" si="435"/>
        <v>0</v>
      </c>
      <c r="AL155" s="403">
        <f t="shared" si="435"/>
        <v>0</v>
      </c>
      <c r="AM155" s="403">
        <f t="shared" si="435"/>
        <v>0</v>
      </c>
      <c r="AN155" s="403">
        <f t="shared" si="435"/>
        <v>0</v>
      </c>
      <c r="AO155" s="403">
        <f t="shared" si="435"/>
        <v>0</v>
      </c>
      <c r="AP155" s="403">
        <f t="shared" si="435"/>
        <v>103015</v>
      </c>
      <c r="AQ155" s="403">
        <f t="shared" si="435"/>
        <v>155500</v>
      </c>
      <c r="AR155" s="403">
        <f t="shared" si="435"/>
        <v>167620.78</v>
      </c>
      <c r="AS155" s="403">
        <f t="shared" si="435"/>
        <v>191134.2</v>
      </c>
      <c r="AT155" s="403">
        <f t="shared" si="435"/>
        <v>283068.43</v>
      </c>
      <c r="AU155" s="403">
        <f t="shared" si="435"/>
        <v>114804.31</v>
      </c>
      <c r="AV155" s="403">
        <f t="shared" si="435"/>
        <v>109785.34</v>
      </c>
      <c r="AW155" s="403">
        <f t="shared" si="435"/>
        <v>48000</v>
      </c>
      <c r="AX155" s="403">
        <f t="shared" si="435"/>
        <v>164702</v>
      </c>
      <c r="AY155" s="403">
        <f t="shared" si="435"/>
        <v>223255</v>
      </c>
      <c r="AZ155" s="403">
        <f t="shared" si="435"/>
        <v>72000</v>
      </c>
      <c r="BA155" s="403">
        <f t="shared" si="435"/>
        <v>97799.52</v>
      </c>
      <c r="BB155" s="403">
        <f t="shared" si="435"/>
        <v>242596.66</v>
      </c>
      <c r="BC155" s="403">
        <f t="shared" si="435"/>
        <v>108292.85</v>
      </c>
      <c r="BD155" s="403">
        <f t="shared" si="435"/>
        <v>238900</v>
      </c>
      <c r="BE155" s="403">
        <f t="shared" si="435"/>
        <v>101455.9</v>
      </c>
      <c r="BF155" s="403">
        <f t="shared" si="435"/>
        <v>23511.76</v>
      </c>
      <c r="BG155" s="403">
        <f t="shared" si="435"/>
        <v>20008.84</v>
      </c>
      <c r="BH155" s="403">
        <f t="shared" si="435"/>
        <v>77858.98</v>
      </c>
      <c r="BI155" s="403">
        <f t="shared" si="435"/>
        <v>45000</v>
      </c>
      <c r="BJ155" s="403">
        <f t="shared" si="435"/>
        <v>124565</v>
      </c>
      <c r="BK155" s="403">
        <f t="shared" si="435"/>
        <v>25000</v>
      </c>
      <c r="BL155" s="403">
        <f t="shared" si="435"/>
        <v>29885</v>
      </c>
      <c r="BM155" s="403">
        <f t="shared" si="435"/>
        <v>33809.25</v>
      </c>
      <c r="BN155" s="403">
        <f t="shared" si="435"/>
        <v>10969.85</v>
      </c>
      <c r="BO155" s="403">
        <f t="shared" si="435"/>
        <v>77861.76</v>
      </c>
      <c r="BP155" s="403">
        <f t="shared" si="435"/>
        <v>10058</v>
      </c>
      <c r="BQ155" s="403"/>
      <c r="BR155" s="403">
        <f t="shared" ref="BR155:EC155" si="436">IF(and($A155-BR$124&gt;=0,$A155-BR$125&lt;0),BR$132,0)</f>
        <v>121282.0901</v>
      </c>
      <c r="BS155" s="403">
        <f t="shared" si="436"/>
        <v>0</v>
      </c>
      <c r="BT155" s="403">
        <f t="shared" si="436"/>
        <v>0</v>
      </c>
      <c r="BU155" s="403">
        <f t="shared" si="436"/>
        <v>0</v>
      </c>
      <c r="BV155" s="403">
        <f t="shared" si="436"/>
        <v>105725.0307</v>
      </c>
      <c r="BW155" s="403">
        <f t="shared" si="436"/>
        <v>96438.39215</v>
      </c>
      <c r="BX155" s="403">
        <f t="shared" si="436"/>
        <v>125920.5708</v>
      </c>
      <c r="BY155" s="403">
        <f t="shared" si="436"/>
        <v>94007.23892</v>
      </c>
      <c r="BZ155" s="403">
        <f t="shared" si="436"/>
        <v>93499.7296</v>
      </c>
      <c r="CA155" s="403">
        <f t="shared" si="436"/>
        <v>317339.1966</v>
      </c>
      <c r="CB155" s="403">
        <f t="shared" si="436"/>
        <v>0</v>
      </c>
      <c r="CC155" s="403">
        <f t="shared" si="436"/>
        <v>85608.07068</v>
      </c>
      <c r="CD155" s="403">
        <f t="shared" si="436"/>
        <v>94788.93082</v>
      </c>
      <c r="CE155" s="403">
        <f t="shared" si="436"/>
        <v>173684.8197</v>
      </c>
      <c r="CF155" s="403">
        <f t="shared" si="436"/>
        <v>203596.7306</v>
      </c>
      <c r="CG155" s="403">
        <f t="shared" si="436"/>
        <v>205676.5734</v>
      </c>
      <c r="CH155" s="403">
        <f t="shared" si="436"/>
        <v>194386.6281</v>
      </c>
      <c r="CI155" s="403">
        <f t="shared" si="436"/>
        <v>246817.5768</v>
      </c>
      <c r="CJ155" s="403">
        <f t="shared" si="436"/>
        <v>167321.4229</v>
      </c>
      <c r="CK155" s="403">
        <f t="shared" si="436"/>
        <v>175711.6091</v>
      </c>
      <c r="CL155" s="403">
        <f t="shared" si="436"/>
        <v>106770.871</v>
      </c>
      <c r="CM155" s="403">
        <f t="shared" si="436"/>
        <v>696.0816483</v>
      </c>
      <c r="CN155" s="403">
        <f t="shared" si="436"/>
        <v>165809.9143</v>
      </c>
      <c r="CO155" s="403">
        <f t="shared" si="436"/>
        <v>156424.8982</v>
      </c>
      <c r="CP155" s="403">
        <f t="shared" si="436"/>
        <v>207625.486</v>
      </c>
      <c r="CQ155" s="403">
        <f t="shared" si="436"/>
        <v>200632.3524</v>
      </c>
      <c r="CR155" s="403">
        <f t="shared" si="436"/>
        <v>388272.9248</v>
      </c>
      <c r="CS155" s="403">
        <f t="shared" si="436"/>
        <v>106422.0904</v>
      </c>
      <c r="CT155" s="403">
        <f t="shared" si="436"/>
        <v>116147.6252</v>
      </c>
      <c r="CU155" s="403">
        <f t="shared" si="436"/>
        <v>13374.48895</v>
      </c>
      <c r="CV155" s="403">
        <f t="shared" si="436"/>
        <v>172972.6464</v>
      </c>
      <c r="CW155" s="403">
        <f t="shared" si="436"/>
        <v>31739.62885</v>
      </c>
      <c r="CX155" s="403">
        <f t="shared" si="436"/>
        <v>245848.0169</v>
      </c>
      <c r="CY155" s="403">
        <f t="shared" si="436"/>
        <v>4735.552739</v>
      </c>
      <c r="CZ155" s="403">
        <f t="shared" si="436"/>
        <v>144555.699</v>
      </c>
      <c r="DA155" s="403">
        <f t="shared" si="436"/>
        <v>232568.5919</v>
      </c>
      <c r="DB155" s="403">
        <f t="shared" si="436"/>
        <v>147632.9196</v>
      </c>
      <c r="DC155" s="403">
        <f t="shared" si="436"/>
        <v>0</v>
      </c>
      <c r="DD155" s="403">
        <f t="shared" si="436"/>
        <v>0</v>
      </c>
      <c r="DE155" s="403">
        <f t="shared" si="436"/>
        <v>0</v>
      </c>
      <c r="DF155" s="403">
        <f t="shared" si="436"/>
        <v>0</v>
      </c>
      <c r="DG155" s="403">
        <f t="shared" si="436"/>
        <v>0</v>
      </c>
      <c r="DH155" s="403">
        <f t="shared" si="436"/>
        <v>0</v>
      </c>
      <c r="DI155" s="403">
        <f t="shared" si="436"/>
        <v>0</v>
      </c>
      <c r="DJ155" s="403">
        <f t="shared" si="436"/>
        <v>0</v>
      </c>
      <c r="DK155" s="403">
        <f t="shared" si="436"/>
        <v>0</v>
      </c>
      <c r="DL155" s="403">
        <f t="shared" si="436"/>
        <v>0</v>
      </c>
      <c r="DM155" s="403">
        <f t="shared" si="436"/>
        <v>0</v>
      </c>
      <c r="DN155" s="403">
        <f t="shared" si="436"/>
        <v>0</v>
      </c>
      <c r="DO155" s="403">
        <f t="shared" si="436"/>
        <v>0</v>
      </c>
      <c r="DP155" s="403">
        <f t="shared" si="436"/>
        <v>0</v>
      </c>
      <c r="DQ155" s="403">
        <f t="shared" si="436"/>
        <v>0</v>
      </c>
      <c r="DR155" s="403">
        <f t="shared" si="436"/>
        <v>0</v>
      </c>
      <c r="DS155" s="403">
        <f t="shared" si="436"/>
        <v>0</v>
      </c>
      <c r="DT155" s="403">
        <f t="shared" si="436"/>
        <v>0</v>
      </c>
      <c r="DU155" s="403">
        <f t="shared" si="436"/>
        <v>0</v>
      </c>
      <c r="DV155" s="403">
        <f t="shared" si="436"/>
        <v>0</v>
      </c>
      <c r="DW155" s="403">
        <f t="shared" si="436"/>
        <v>0</v>
      </c>
      <c r="DX155" s="403">
        <f t="shared" si="436"/>
        <v>0</v>
      </c>
      <c r="DY155" s="403">
        <f t="shared" si="436"/>
        <v>0</v>
      </c>
      <c r="DZ155" s="403">
        <f t="shared" si="436"/>
        <v>0</v>
      </c>
      <c r="EA155" s="403">
        <f t="shared" si="436"/>
        <v>0</v>
      </c>
      <c r="EB155" s="403">
        <f t="shared" si="436"/>
        <v>0</v>
      </c>
      <c r="EC155" s="403">
        <f t="shared" si="436"/>
        <v>0</v>
      </c>
      <c r="ED155" s="403"/>
      <c r="EE155" s="403">
        <f t="shared" ref="EE155:GP155" si="437">IF(and($A155-EE$124&gt;=0,$A155-EE$125&lt;0),EE$132,0)</f>
        <v>0</v>
      </c>
      <c r="EF155" s="403">
        <f t="shared" si="437"/>
        <v>109201.6795</v>
      </c>
      <c r="EG155" s="403">
        <f t="shared" si="437"/>
        <v>128574.9556</v>
      </c>
      <c r="EH155" s="403">
        <f t="shared" si="437"/>
        <v>133432.669</v>
      </c>
      <c r="EI155" s="403">
        <f t="shared" si="437"/>
        <v>0</v>
      </c>
      <c r="EJ155" s="403">
        <f t="shared" si="437"/>
        <v>0</v>
      </c>
      <c r="EK155" s="403">
        <f t="shared" si="437"/>
        <v>0</v>
      </c>
      <c r="EL155" s="403">
        <f t="shared" si="437"/>
        <v>0</v>
      </c>
      <c r="EM155" s="403">
        <f t="shared" si="437"/>
        <v>0</v>
      </c>
      <c r="EN155" s="403">
        <f t="shared" si="437"/>
        <v>0</v>
      </c>
      <c r="EO155" s="403">
        <f t="shared" si="437"/>
        <v>211083.4586</v>
      </c>
      <c r="EP155" s="403">
        <f t="shared" si="437"/>
        <v>0</v>
      </c>
      <c r="EQ155" s="403">
        <f t="shared" si="437"/>
        <v>0</v>
      </c>
      <c r="ER155" s="403">
        <f t="shared" si="437"/>
        <v>0</v>
      </c>
      <c r="ES155" s="403">
        <f t="shared" si="437"/>
        <v>0</v>
      </c>
      <c r="ET155" s="403">
        <f t="shared" si="437"/>
        <v>0</v>
      </c>
      <c r="EU155" s="403">
        <f t="shared" si="437"/>
        <v>0</v>
      </c>
      <c r="EV155" s="403">
        <f t="shared" si="437"/>
        <v>0</v>
      </c>
      <c r="EW155" s="403">
        <f t="shared" si="437"/>
        <v>0</v>
      </c>
      <c r="EX155" s="403">
        <f t="shared" si="437"/>
        <v>0</v>
      </c>
      <c r="EY155" s="403">
        <f t="shared" si="437"/>
        <v>0</v>
      </c>
      <c r="EZ155" s="403">
        <f t="shared" si="437"/>
        <v>0</v>
      </c>
      <c r="FA155" s="403">
        <f t="shared" si="437"/>
        <v>0</v>
      </c>
      <c r="FB155" s="403">
        <f t="shared" si="437"/>
        <v>0</v>
      </c>
      <c r="FC155" s="403">
        <f t="shared" si="437"/>
        <v>0</v>
      </c>
      <c r="FD155" s="403">
        <f t="shared" si="437"/>
        <v>0</v>
      </c>
      <c r="FE155" s="403">
        <f t="shared" si="437"/>
        <v>0</v>
      </c>
      <c r="FF155" s="403">
        <f t="shared" si="437"/>
        <v>0</v>
      </c>
      <c r="FG155" s="403">
        <f t="shared" si="437"/>
        <v>0</v>
      </c>
      <c r="FH155" s="403">
        <f t="shared" si="437"/>
        <v>0</v>
      </c>
      <c r="FI155" s="403">
        <f t="shared" si="437"/>
        <v>0</v>
      </c>
      <c r="FJ155" s="403">
        <f t="shared" si="437"/>
        <v>0</v>
      </c>
      <c r="FK155" s="403">
        <f t="shared" si="437"/>
        <v>0</v>
      </c>
      <c r="FL155" s="403">
        <f t="shared" si="437"/>
        <v>0</v>
      </c>
      <c r="FM155" s="403">
        <f t="shared" si="437"/>
        <v>0</v>
      </c>
      <c r="FN155" s="403">
        <f t="shared" si="437"/>
        <v>0</v>
      </c>
      <c r="FO155" s="403">
        <f t="shared" si="437"/>
        <v>0</v>
      </c>
      <c r="FP155" s="403">
        <f t="shared" si="437"/>
        <v>0</v>
      </c>
      <c r="FQ155" s="403">
        <f t="shared" si="437"/>
        <v>0</v>
      </c>
      <c r="FR155" s="403">
        <f t="shared" si="437"/>
        <v>0</v>
      </c>
      <c r="FS155" s="403">
        <f t="shared" si="437"/>
        <v>0</v>
      </c>
      <c r="FT155" s="403">
        <f t="shared" si="437"/>
        <v>0</v>
      </c>
      <c r="FU155" s="403">
        <f t="shared" si="437"/>
        <v>0</v>
      </c>
      <c r="FV155" s="403">
        <f t="shared" si="437"/>
        <v>0</v>
      </c>
      <c r="FW155" s="403">
        <f t="shared" si="437"/>
        <v>0</v>
      </c>
      <c r="FX155" s="403">
        <f t="shared" si="437"/>
        <v>0</v>
      </c>
      <c r="FY155" s="403">
        <f t="shared" si="437"/>
        <v>0</v>
      </c>
      <c r="FZ155" s="403">
        <f t="shared" si="437"/>
        <v>0</v>
      </c>
      <c r="GA155" s="403">
        <f t="shared" si="437"/>
        <v>0</v>
      </c>
      <c r="GB155" s="403">
        <f t="shared" si="437"/>
        <v>0</v>
      </c>
      <c r="GC155" s="403">
        <f t="shared" si="437"/>
        <v>0</v>
      </c>
      <c r="GD155" s="403">
        <f t="shared" si="437"/>
        <v>0</v>
      </c>
      <c r="GE155" s="403">
        <f t="shared" si="437"/>
        <v>0</v>
      </c>
      <c r="GF155" s="403">
        <f t="shared" si="437"/>
        <v>0</v>
      </c>
      <c r="GG155" s="403">
        <f t="shared" si="437"/>
        <v>0</v>
      </c>
      <c r="GH155" s="403">
        <f t="shared" si="437"/>
        <v>0</v>
      </c>
      <c r="GI155" s="403">
        <f t="shared" si="437"/>
        <v>0</v>
      </c>
      <c r="GJ155" s="403">
        <f t="shared" si="437"/>
        <v>0</v>
      </c>
      <c r="GK155" s="403">
        <f t="shared" si="437"/>
        <v>0</v>
      </c>
      <c r="GL155" s="403">
        <f t="shared" si="437"/>
        <v>0</v>
      </c>
      <c r="GM155" s="403">
        <f t="shared" si="437"/>
        <v>0</v>
      </c>
      <c r="GN155" s="403">
        <f t="shared" si="437"/>
        <v>0</v>
      </c>
      <c r="GO155" s="403">
        <f t="shared" si="437"/>
        <v>0</v>
      </c>
      <c r="GP155" s="403">
        <f t="shared" si="437"/>
        <v>0</v>
      </c>
      <c r="GQ155" s="403"/>
      <c r="GR155" s="403">
        <f t="shared" ref="GR155:JC155" si="438">IF(and($A155-GR$124&gt;=0,$A155-GR$125&lt;0),GR$132,0)</f>
        <v>0</v>
      </c>
      <c r="GS155" s="403">
        <f t="shared" si="438"/>
        <v>0</v>
      </c>
      <c r="GT155" s="403">
        <f t="shared" si="438"/>
        <v>0</v>
      </c>
      <c r="GU155" s="403">
        <f t="shared" si="438"/>
        <v>0</v>
      </c>
      <c r="GV155" s="403">
        <f t="shared" si="438"/>
        <v>0</v>
      </c>
      <c r="GW155" s="403">
        <f t="shared" si="438"/>
        <v>0</v>
      </c>
      <c r="GX155" s="403">
        <f t="shared" si="438"/>
        <v>0</v>
      </c>
      <c r="GY155" s="403">
        <f t="shared" si="438"/>
        <v>0</v>
      </c>
      <c r="GZ155" s="403">
        <f t="shared" si="438"/>
        <v>0</v>
      </c>
      <c r="HA155" s="403">
        <f t="shared" si="438"/>
        <v>0</v>
      </c>
      <c r="HB155" s="403">
        <f t="shared" si="438"/>
        <v>0</v>
      </c>
      <c r="HC155" s="403">
        <f t="shared" si="438"/>
        <v>0</v>
      </c>
      <c r="HD155" s="403">
        <f t="shared" si="438"/>
        <v>0</v>
      </c>
      <c r="HE155" s="403">
        <f t="shared" si="438"/>
        <v>0</v>
      </c>
      <c r="HF155" s="403">
        <f t="shared" si="438"/>
        <v>0</v>
      </c>
      <c r="HG155" s="403">
        <f t="shared" si="438"/>
        <v>0</v>
      </c>
      <c r="HH155" s="403">
        <f t="shared" si="438"/>
        <v>0</v>
      </c>
      <c r="HI155" s="403">
        <f t="shared" si="438"/>
        <v>0</v>
      </c>
      <c r="HJ155" s="403">
        <f t="shared" si="438"/>
        <v>0</v>
      </c>
      <c r="HK155" s="403">
        <f t="shared" si="438"/>
        <v>0</v>
      </c>
      <c r="HL155" s="403">
        <f t="shared" si="438"/>
        <v>0</v>
      </c>
      <c r="HM155" s="403">
        <f t="shared" si="438"/>
        <v>0</v>
      </c>
      <c r="HN155" s="403">
        <f t="shared" si="438"/>
        <v>0</v>
      </c>
      <c r="HO155" s="403">
        <f t="shared" si="438"/>
        <v>0</v>
      </c>
      <c r="HP155" s="403">
        <f t="shared" si="438"/>
        <v>0</v>
      </c>
      <c r="HQ155" s="403">
        <f t="shared" si="438"/>
        <v>0</v>
      </c>
      <c r="HR155" s="403">
        <f t="shared" si="438"/>
        <v>0</v>
      </c>
      <c r="HS155" s="403">
        <f t="shared" si="438"/>
        <v>0</v>
      </c>
      <c r="HT155" s="403">
        <f t="shared" si="438"/>
        <v>0</v>
      </c>
      <c r="HU155" s="403">
        <f t="shared" si="438"/>
        <v>0</v>
      </c>
      <c r="HV155" s="403">
        <f t="shared" si="438"/>
        <v>0</v>
      </c>
      <c r="HW155" s="403">
        <f t="shared" si="438"/>
        <v>0</v>
      </c>
      <c r="HX155" s="403">
        <f t="shared" si="438"/>
        <v>0</v>
      </c>
      <c r="HY155" s="403">
        <f t="shared" si="438"/>
        <v>0</v>
      </c>
      <c r="HZ155" s="403">
        <f t="shared" si="438"/>
        <v>0</v>
      </c>
      <c r="IA155" s="403">
        <f t="shared" si="438"/>
        <v>0</v>
      </c>
      <c r="IB155" s="403">
        <f t="shared" si="438"/>
        <v>0</v>
      </c>
      <c r="IC155" s="403">
        <f t="shared" si="438"/>
        <v>0</v>
      </c>
      <c r="ID155" s="403">
        <f t="shared" si="438"/>
        <v>0</v>
      </c>
      <c r="IE155" s="403">
        <f t="shared" si="438"/>
        <v>0</v>
      </c>
      <c r="IF155" s="403">
        <f t="shared" si="438"/>
        <v>0</v>
      </c>
      <c r="IG155" s="403">
        <f t="shared" si="438"/>
        <v>0</v>
      </c>
      <c r="IH155" s="403">
        <f t="shared" si="438"/>
        <v>0</v>
      </c>
      <c r="II155" s="403">
        <f t="shared" si="438"/>
        <v>0</v>
      </c>
      <c r="IJ155" s="403">
        <f t="shared" si="438"/>
        <v>0</v>
      </c>
      <c r="IK155" s="403">
        <f t="shared" si="438"/>
        <v>0</v>
      </c>
      <c r="IL155" s="403">
        <f t="shared" si="438"/>
        <v>0</v>
      </c>
      <c r="IM155" s="403">
        <f t="shared" si="438"/>
        <v>0</v>
      </c>
      <c r="IN155" s="403">
        <f t="shared" si="438"/>
        <v>0</v>
      </c>
      <c r="IO155" s="403">
        <f t="shared" si="438"/>
        <v>0</v>
      </c>
      <c r="IP155" s="403">
        <f t="shared" si="438"/>
        <v>0</v>
      </c>
      <c r="IQ155" s="403">
        <f t="shared" si="438"/>
        <v>0</v>
      </c>
      <c r="IR155" s="403">
        <f t="shared" si="438"/>
        <v>0</v>
      </c>
      <c r="IS155" s="403">
        <f t="shared" si="438"/>
        <v>0</v>
      </c>
      <c r="IT155" s="403">
        <f t="shared" si="438"/>
        <v>0</v>
      </c>
      <c r="IU155" s="403">
        <f t="shared" si="438"/>
        <v>0</v>
      </c>
      <c r="IV155" s="403">
        <f t="shared" si="438"/>
        <v>0</v>
      </c>
      <c r="IW155" s="403">
        <f t="shared" si="438"/>
        <v>0</v>
      </c>
      <c r="IX155" s="403">
        <f t="shared" si="438"/>
        <v>0</v>
      </c>
      <c r="IY155" s="403">
        <f t="shared" si="438"/>
        <v>0</v>
      </c>
      <c r="IZ155" s="403">
        <f t="shared" si="438"/>
        <v>0</v>
      </c>
      <c r="JA155" s="403">
        <f t="shared" si="438"/>
        <v>0</v>
      </c>
      <c r="JB155" s="403">
        <f t="shared" si="438"/>
        <v>0</v>
      </c>
      <c r="JC155" s="403">
        <f t="shared" si="438"/>
        <v>0</v>
      </c>
      <c r="JD155" s="403"/>
      <c r="JE155" s="403">
        <f t="shared" ref="JE155:LP155" si="439">IF(and($A155-JE$124&gt;=0,$A155-JE$125&lt;0),JE$132,0)</f>
        <v>0</v>
      </c>
      <c r="JF155" s="403">
        <f t="shared" si="439"/>
        <v>0</v>
      </c>
      <c r="JG155" s="403">
        <f t="shared" si="439"/>
        <v>0</v>
      </c>
      <c r="JH155" s="403">
        <f t="shared" si="439"/>
        <v>0</v>
      </c>
      <c r="JI155" s="403">
        <f t="shared" si="439"/>
        <v>0</v>
      </c>
      <c r="JJ155" s="403">
        <f t="shared" si="439"/>
        <v>0</v>
      </c>
      <c r="JK155" s="403">
        <f t="shared" si="439"/>
        <v>0</v>
      </c>
      <c r="JL155" s="403">
        <f t="shared" si="439"/>
        <v>0</v>
      </c>
      <c r="JM155" s="403">
        <f t="shared" si="439"/>
        <v>0</v>
      </c>
      <c r="JN155" s="403">
        <f t="shared" si="439"/>
        <v>0</v>
      </c>
      <c r="JO155" s="403">
        <f t="shared" si="439"/>
        <v>0</v>
      </c>
      <c r="JP155" s="403">
        <f t="shared" si="439"/>
        <v>0</v>
      </c>
      <c r="JQ155" s="403">
        <f t="shared" si="439"/>
        <v>0</v>
      </c>
      <c r="JR155" s="403">
        <f t="shared" si="439"/>
        <v>0</v>
      </c>
      <c r="JS155" s="403">
        <f t="shared" si="439"/>
        <v>0</v>
      </c>
      <c r="JT155" s="403">
        <f t="shared" si="439"/>
        <v>0</v>
      </c>
      <c r="JU155" s="403">
        <f t="shared" si="439"/>
        <v>0</v>
      </c>
      <c r="JV155" s="403">
        <f t="shared" si="439"/>
        <v>0</v>
      </c>
      <c r="JW155" s="403">
        <f t="shared" si="439"/>
        <v>0</v>
      </c>
      <c r="JX155" s="403">
        <f t="shared" si="439"/>
        <v>0</v>
      </c>
      <c r="JY155" s="403">
        <f t="shared" si="439"/>
        <v>0</v>
      </c>
      <c r="JZ155" s="403">
        <f t="shared" si="439"/>
        <v>0</v>
      </c>
      <c r="KA155" s="403">
        <f t="shared" si="439"/>
        <v>0</v>
      </c>
      <c r="KB155" s="403">
        <f t="shared" si="439"/>
        <v>0</v>
      </c>
      <c r="KC155" s="403">
        <f t="shared" si="439"/>
        <v>0</v>
      </c>
      <c r="KD155" s="403">
        <f t="shared" si="439"/>
        <v>0</v>
      </c>
      <c r="KE155" s="403">
        <f t="shared" si="439"/>
        <v>0</v>
      </c>
      <c r="KF155" s="403">
        <f t="shared" si="439"/>
        <v>0</v>
      </c>
      <c r="KG155" s="403">
        <f t="shared" si="439"/>
        <v>0</v>
      </c>
      <c r="KH155" s="403">
        <f t="shared" si="439"/>
        <v>0</v>
      </c>
      <c r="KI155" s="403">
        <f t="shared" si="439"/>
        <v>0</v>
      </c>
      <c r="KJ155" s="403">
        <f t="shared" si="439"/>
        <v>0</v>
      </c>
      <c r="KK155" s="403">
        <f t="shared" si="439"/>
        <v>0</v>
      </c>
      <c r="KL155" s="403">
        <f t="shared" si="439"/>
        <v>0</v>
      </c>
      <c r="KM155" s="403">
        <f t="shared" si="439"/>
        <v>0</v>
      </c>
      <c r="KN155" s="403">
        <f t="shared" si="439"/>
        <v>0</v>
      </c>
      <c r="KO155" s="403">
        <f t="shared" si="439"/>
        <v>0</v>
      </c>
      <c r="KP155" s="403">
        <f t="shared" si="439"/>
        <v>0</v>
      </c>
      <c r="KQ155" s="403">
        <f t="shared" si="439"/>
        <v>0</v>
      </c>
      <c r="KR155" s="403">
        <f t="shared" si="439"/>
        <v>0</v>
      </c>
      <c r="KS155" s="403">
        <f t="shared" si="439"/>
        <v>0</v>
      </c>
      <c r="KT155" s="403">
        <f t="shared" si="439"/>
        <v>0</v>
      </c>
      <c r="KU155" s="403">
        <f t="shared" si="439"/>
        <v>0</v>
      </c>
      <c r="KV155" s="403">
        <f t="shared" si="439"/>
        <v>0</v>
      </c>
      <c r="KW155" s="403">
        <f t="shared" si="439"/>
        <v>0</v>
      </c>
      <c r="KX155" s="403">
        <f t="shared" si="439"/>
        <v>0</v>
      </c>
      <c r="KY155" s="403">
        <f t="shared" si="439"/>
        <v>0</v>
      </c>
      <c r="KZ155" s="403">
        <f t="shared" si="439"/>
        <v>0</v>
      </c>
      <c r="LA155" s="403">
        <f t="shared" si="439"/>
        <v>0</v>
      </c>
      <c r="LB155" s="403">
        <f t="shared" si="439"/>
        <v>0</v>
      </c>
      <c r="LC155" s="403">
        <f t="shared" si="439"/>
        <v>0</v>
      </c>
      <c r="LD155" s="403">
        <f t="shared" si="439"/>
        <v>0</v>
      </c>
      <c r="LE155" s="403">
        <f t="shared" si="439"/>
        <v>0</v>
      </c>
      <c r="LF155" s="403">
        <f t="shared" si="439"/>
        <v>0</v>
      </c>
      <c r="LG155" s="403">
        <f t="shared" si="439"/>
        <v>0</v>
      </c>
      <c r="LH155" s="403">
        <f t="shared" si="439"/>
        <v>0</v>
      </c>
      <c r="LI155" s="403">
        <f t="shared" si="439"/>
        <v>0</v>
      </c>
      <c r="LJ155" s="403">
        <f t="shared" si="439"/>
        <v>0</v>
      </c>
      <c r="LK155" s="403">
        <f t="shared" si="439"/>
        <v>0</v>
      </c>
      <c r="LL155" s="403">
        <f t="shared" si="439"/>
        <v>0</v>
      </c>
      <c r="LM155" s="403">
        <f t="shared" si="439"/>
        <v>0</v>
      </c>
      <c r="LN155" s="403">
        <f t="shared" si="439"/>
        <v>0</v>
      </c>
      <c r="LO155" s="403">
        <f t="shared" si="439"/>
        <v>0</v>
      </c>
      <c r="LP155" s="403">
        <f t="shared" si="439"/>
        <v>0</v>
      </c>
    </row>
    <row r="156">
      <c r="A156" s="331" t="str">
        <f t="shared" si="327"/>
        <v>03-2028</v>
      </c>
      <c r="B156" s="346">
        <f t="shared" si="333"/>
        <v>8392047.78</v>
      </c>
      <c r="C156" s="346">
        <f t="shared" si="334"/>
        <v>1.029653419</v>
      </c>
      <c r="D156" s="346"/>
      <c r="E156" s="403">
        <f t="shared" ref="E156:BP156" si="440">IF(and($A156-E$124&gt;=0,$A156-E$125&lt;0),E$132,0)</f>
        <v>0</v>
      </c>
      <c r="F156" s="403">
        <f t="shared" si="440"/>
        <v>0</v>
      </c>
      <c r="G156" s="403">
        <f t="shared" si="440"/>
        <v>0</v>
      </c>
      <c r="H156" s="403">
        <f t="shared" si="440"/>
        <v>0</v>
      </c>
      <c r="I156" s="403">
        <f t="shared" si="440"/>
        <v>0</v>
      </c>
      <c r="J156" s="403">
        <f t="shared" si="440"/>
        <v>0</v>
      </c>
      <c r="K156" s="403">
        <f t="shared" si="440"/>
        <v>0</v>
      </c>
      <c r="L156" s="403">
        <f t="shared" si="440"/>
        <v>0</v>
      </c>
      <c r="M156" s="403">
        <f t="shared" si="440"/>
        <v>0</v>
      </c>
      <c r="N156" s="403">
        <f t="shared" si="440"/>
        <v>0</v>
      </c>
      <c r="O156" s="403">
        <f t="shared" si="440"/>
        <v>0</v>
      </c>
      <c r="P156" s="403">
        <f t="shared" si="440"/>
        <v>0</v>
      </c>
      <c r="Q156" s="403">
        <f t="shared" si="440"/>
        <v>0</v>
      </c>
      <c r="R156" s="403">
        <f t="shared" si="440"/>
        <v>0</v>
      </c>
      <c r="S156" s="403">
        <f t="shared" si="440"/>
        <v>0</v>
      </c>
      <c r="T156" s="403">
        <f t="shared" si="440"/>
        <v>0</v>
      </c>
      <c r="U156" s="403">
        <f t="shared" si="440"/>
        <v>0</v>
      </c>
      <c r="V156" s="403">
        <f t="shared" si="440"/>
        <v>0</v>
      </c>
      <c r="W156" s="403">
        <f t="shared" si="440"/>
        <v>0</v>
      </c>
      <c r="X156" s="403">
        <f t="shared" si="440"/>
        <v>0</v>
      </c>
      <c r="Y156" s="403">
        <f t="shared" si="440"/>
        <v>0</v>
      </c>
      <c r="Z156" s="403">
        <f t="shared" si="440"/>
        <v>0</v>
      </c>
      <c r="AA156" s="403">
        <f t="shared" si="440"/>
        <v>0</v>
      </c>
      <c r="AB156" s="403">
        <f t="shared" si="440"/>
        <v>0</v>
      </c>
      <c r="AC156" s="403">
        <f t="shared" si="440"/>
        <v>0</v>
      </c>
      <c r="AD156" s="403">
        <f t="shared" si="440"/>
        <v>0</v>
      </c>
      <c r="AE156" s="403">
        <f t="shared" si="440"/>
        <v>0</v>
      </c>
      <c r="AF156" s="403">
        <f t="shared" si="440"/>
        <v>0</v>
      </c>
      <c r="AG156" s="403">
        <f t="shared" si="440"/>
        <v>0</v>
      </c>
      <c r="AH156" s="403">
        <f t="shared" si="440"/>
        <v>0</v>
      </c>
      <c r="AI156" s="403">
        <f t="shared" si="440"/>
        <v>0</v>
      </c>
      <c r="AJ156" s="403">
        <f t="shared" si="440"/>
        <v>0</v>
      </c>
      <c r="AK156" s="403">
        <f t="shared" si="440"/>
        <v>0</v>
      </c>
      <c r="AL156" s="403">
        <f t="shared" si="440"/>
        <v>0</v>
      </c>
      <c r="AM156" s="403">
        <f t="shared" si="440"/>
        <v>0</v>
      </c>
      <c r="AN156" s="403">
        <f t="shared" si="440"/>
        <v>0</v>
      </c>
      <c r="AO156" s="403">
        <f t="shared" si="440"/>
        <v>0</v>
      </c>
      <c r="AP156" s="403">
        <f t="shared" si="440"/>
        <v>0</v>
      </c>
      <c r="AQ156" s="403">
        <f t="shared" si="440"/>
        <v>0</v>
      </c>
      <c r="AR156" s="403">
        <f t="shared" si="440"/>
        <v>167620.78</v>
      </c>
      <c r="AS156" s="403">
        <f t="shared" si="440"/>
        <v>191134.2</v>
      </c>
      <c r="AT156" s="403">
        <f t="shared" si="440"/>
        <v>283068.43</v>
      </c>
      <c r="AU156" s="403">
        <f t="shared" si="440"/>
        <v>114804.31</v>
      </c>
      <c r="AV156" s="403">
        <f t="shared" si="440"/>
        <v>109785.34</v>
      </c>
      <c r="AW156" s="403">
        <f t="shared" si="440"/>
        <v>48000</v>
      </c>
      <c r="AX156" s="403">
        <f t="shared" si="440"/>
        <v>164702</v>
      </c>
      <c r="AY156" s="403">
        <f t="shared" si="440"/>
        <v>223255</v>
      </c>
      <c r="AZ156" s="403">
        <f t="shared" si="440"/>
        <v>72000</v>
      </c>
      <c r="BA156" s="403">
        <f t="shared" si="440"/>
        <v>97799.52</v>
      </c>
      <c r="BB156" s="403">
        <f t="shared" si="440"/>
        <v>242596.66</v>
      </c>
      <c r="BC156" s="403">
        <f t="shared" si="440"/>
        <v>108292.85</v>
      </c>
      <c r="BD156" s="403">
        <f t="shared" si="440"/>
        <v>238900</v>
      </c>
      <c r="BE156" s="403">
        <f t="shared" si="440"/>
        <v>101455.9</v>
      </c>
      <c r="BF156" s="403">
        <f t="shared" si="440"/>
        <v>23511.76</v>
      </c>
      <c r="BG156" s="403">
        <f t="shared" si="440"/>
        <v>20008.84</v>
      </c>
      <c r="BH156" s="403">
        <f t="shared" si="440"/>
        <v>77858.98</v>
      </c>
      <c r="BI156" s="403">
        <f t="shared" si="440"/>
        <v>45000</v>
      </c>
      <c r="BJ156" s="403">
        <f t="shared" si="440"/>
        <v>124565</v>
      </c>
      <c r="BK156" s="403">
        <f t="shared" si="440"/>
        <v>25000</v>
      </c>
      <c r="BL156" s="403">
        <f t="shared" si="440"/>
        <v>29885</v>
      </c>
      <c r="BM156" s="403">
        <f t="shared" si="440"/>
        <v>33809.25</v>
      </c>
      <c r="BN156" s="403">
        <f t="shared" si="440"/>
        <v>10969.85</v>
      </c>
      <c r="BO156" s="403">
        <f t="shared" si="440"/>
        <v>77861.76</v>
      </c>
      <c r="BP156" s="403">
        <f t="shared" si="440"/>
        <v>10058</v>
      </c>
      <c r="BQ156" s="403"/>
      <c r="BR156" s="403">
        <f t="shared" ref="BR156:EC156" si="441">IF(and($A156-BR$124&gt;=0,$A156-BR$125&lt;0),BR$132,0)</f>
        <v>121282.0901</v>
      </c>
      <c r="BS156" s="403">
        <f t="shared" si="441"/>
        <v>0</v>
      </c>
      <c r="BT156" s="403">
        <f t="shared" si="441"/>
        <v>0</v>
      </c>
      <c r="BU156" s="403">
        <f t="shared" si="441"/>
        <v>0</v>
      </c>
      <c r="BV156" s="403">
        <f t="shared" si="441"/>
        <v>0</v>
      </c>
      <c r="BW156" s="403">
        <f t="shared" si="441"/>
        <v>96438.39215</v>
      </c>
      <c r="BX156" s="403">
        <f t="shared" si="441"/>
        <v>125920.5708</v>
      </c>
      <c r="BY156" s="403">
        <f t="shared" si="441"/>
        <v>94007.23892</v>
      </c>
      <c r="BZ156" s="403">
        <f t="shared" si="441"/>
        <v>93499.7296</v>
      </c>
      <c r="CA156" s="403">
        <f t="shared" si="441"/>
        <v>317339.1966</v>
      </c>
      <c r="CB156" s="403">
        <f t="shared" si="441"/>
        <v>0</v>
      </c>
      <c r="CC156" s="403">
        <f t="shared" si="441"/>
        <v>85608.07068</v>
      </c>
      <c r="CD156" s="403">
        <f t="shared" si="441"/>
        <v>94788.93082</v>
      </c>
      <c r="CE156" s="403">
        <f t="shared" si="441"/>
        <v>173684.8197</v>
      </c>
      <c r="CF156" s="403">
        <f t="shared" si="441"/>
        <v>203596.7306</v>
      </c>
      <c r="CG156" s="403">
        <f t="shared" si="441"/>
        <v>205676.5734</v>
      </c>
      <c r="CH156" s="403">
        <f t="shared" si="441"/>
        <v>194386.6281</v>
      </c>
      <c r="CI156" s="403">
        <f t="shared" si="441"/>
        <v>246817.5768</v>
      </c>
      <c r="CJ156" s="403">
        <f t="shared" si="441"/>
        <v>167321.4229</v>
      </c>
      <c r="CK156" s="403">
        <f t="shared" si="441"/>
        <v>175711.6091</v>
      </c>
      <c r="CL156" s="403">
        <f t="shared" si="441"/>
        <v>106770.871</v>
      </c>
      <c r="CM156" s="403">
        <f t="shared" si="441"/>
        <v>696.0816483</v>
      </c>
      <c r="CN156" s="403">
        <f t="shared" si="441"/>
        <v>165809.9143</v>
      </c>
      <c r="CO156" s="403">
        <f t="shared" si="441"/>
        <v>156424.8982</v>
      </c>
      <c r="CP156" s="403">
        <f t="shared" si="441"/>
        <v>207625.486</v>
      </c>
      <c r="CQ156" s="403">
        <f t="shared" si="441"/>
        <v>200632.3524</v>
      </c>
      <c r="CR156" s="403">
        <f t="shared" si="441"/>
        <v>388272.9248</v>
      </c>
      <c r="CS156" s="403">
        <f t="shared" si="441"/>
        <v>106422.0904</v>
      </c>
      <c r="CT156" s="403">
        <f t="shared" si="441"/>
        <v>116147.6252</v>
      </c>
      <c r="CU156" s="403">
        <f t="shared" si="441"/>
        <v>13374.48895</v>
      </c>
      <c r="CV156" s="403">
        <f t="shared" si="441"/>
        <v>172972.6464</v>
      </c>
      <c r="CW156" s="403">
        <f t="shared" si="441"/>
        <v>31739.62885</v>
      </c>
      <c r="CX156" s="403">
        <f t="shared" si="441"/>
        <v>245848.0169</v>
      </c>
      <c r="CY156" s="403">
        <f t="shared" si="441"/>
        <v>4735.552739</v>
      </c>
      <c r="CZ156" s="403">
        <f t="shared" si="441"/>
        <v>144555.699</v>
      </c>
      <c r="DA156" s="403">
        <f t="shared" si="441"/>
        <v>232568.5919</v>
      </c>
      <c r="DB156" s="403">
        <f t="shared" si="441"/>
        <v>147632.9196</v>
      </c>
      <c r="DC156" s="403">
        <f t="shared" si="441"/>
        <v>75565.3102</v>
      </c>
      <c r="DD156" s="403">
        <f t="shared" si="441"/>
        <v>149471.6552</v>
      </c>
      <c r="DE156" s="403">
        <f t="shared" si="441"/>
        <v>0</v>
      </c>
      <c r="DF156" s="403">
        <f t="shared" si="441"/>
        <v>0</v>
      </c>
      <c r="DG156" s="403">
        <f t="shared" si="441"/>
        <v>0</v>
      </c>
      <c r="DH156" s="403">
        <f t="shared" si="441"/>
        <v>0</v>
      </c>
      <c r="DI156" s="403">
        <f t="shared" si="441"/>
        <v>0</v>
      </c>
      <c r="DJ156" s="403">
        <f t="shared" si="441"/>
        <v>0</v>
      </c>
      <c r="DK156" s="403">
        <f t="shared" si="441"/>
        <v>0</v>
      </c>
      <c r="DL156" s="403">
        <f t="shared" si="441"/>
        <v>0</v>
      </c>
      <c r="DM156" s="403">
        <f t="shared" si="441"/>
        <v>0</v>
      </c>
      <c r="DN156" s="403">
        <f t="shared" si="441"/>
        <v>0</v>
      </c>
      <c r="DO156" s="403">
        <f t="shared" si="441"/>
        <v>0</v>
      </c>
      <c r="DP156" s="403">
        <f t="shared" si="441"/>
        <v>0</v>
      </c>
      <c r="DQ156" s="403">
        <f t="shared" si="441"/>
        <v>0</v>
      </c>
      <c r="DR156" s="403">
        <f t="shared" si="441"/>
        <v>0</v>
      </c>
      <c r="DS156" s="403">
        <f t="shared" si="441"/>
        <v>0</v>
      </c>
      <c r="DT156" s="403">
        <f t="shared" si="441"/>
        <v>0</v>
      </c>
      <c r="DU156" s="403">
        <f t="shared" si="441"/>
        <v>0</v>
      </c>
      <c r="DV156" s="403">
        <f t="shared" si="441"/>
        <v>0</v>
      </c>
      <c r="DW156" s="403">
        <f t="shared" si="441"/>
        <v>0</v>
      </c>
      <c r="DX156" s="403">
        <f t="shared" si="441"/>
        <v>0</v>
      </c>
      <c r="DY156" s="403">
        <f t="shared" si="441"/>
        <v>0</v>
      </c>
      <c r="DZ156" s="403">
        <f t="shared" si="441"/>
        <v>0</v>
      </c>
      <c r="EA156" s="403">
        <f t="shared" si="441"/>
        <v>0</v>
      </c>
      <c r="EB156" s="403">
        <f t="shared" si="441"/>
        <v>0</v>
      </c>
      <c r="EC156" s="403">
        <f t="shared" si="441"/>
        <v>0</v>
      </c>
      <c r="ED156" s="403"/>
      <c r="EE156" s="403">
        <f t="shared" ref="EE156:GP156" si="442">IF(and($A156-EE$124&gt;=0,$A156-EE$125&lt;0),EE$132,0)</f>
        <v>0</v>
      </c>
      <c r="EF156" s="403">
        <f t="shared" si="442"/>
        <v>109201.6795</v>
      </c>
      <c r="EG156" s="403">
        <f t="shared" si="442"/>
        <v>128574.9556</v>
      </c>
      <c r="EH156" s="403">
        <f t="shared" si="442"/>
        <v>133432.669</v>
      </c>
      <c r="EI156" s="403">
        <f t="shared" si="442"/>
        <v>104465.2535</v>
      </c>
      <c r="EJ156" s="403">
        <f t="shared" si="442"/>
        <v>0</v>
      </c>
      <c r="EK156" s="403">
        <f t="shared" si="442"/>
        <v>0</v>
      </c>
      <c r="EL156" s="403">
        <f t="shared" si="442"/>
        <v>0</v>
      </c>
      <c r="EM156" s="403">
        <f t="shared" si="442"/>
        <v>0</v>
      </c>
      <c r="EN156" s="403">
        <f t="shared" si="442"/>
        <v>0</v>
      </c>
      <c r="EO156" s="403">
        <f t="shared" si="442"/>
        <v>211083.4586</v>
      </c>
      <c r="EP156" s="403">
        <f t="shared" si="442"/>
        <v>0</v>
      </c>
      <c r="EQ156" s="403">
        <f t="shared" si="442"/>
        <v>0</v>
      </c>
      <c r="ER156" s="403">
        <f t="shared" si="442"/>
        <v>0</v>
      </c>
      <c r="ES156" s="403">
        <f t="shared" si="442"/>
        <v>0</v>
      </c>
      <c r="ET156" s="403">
        <f t="shared" si="442"/>
        <v>0</v>
      </c>
      <c r="EU156" s="403">
        <f t="shared" si="442"/>
        <v>0</v>
      </c>
      <c r="EV156" s="403">
        <f t="shared" si="442"/>
        <v>0</v>
      </c>
      <c r="EW156" s="403">
        <f t="shared" si="442"/>
        <v>0</v>
      </c>
      <c r="EX156" s="403">
        <f t="shared" si="442"/>
        <v>0</v>
      </c>
      <c r="EY156" s="403">
        <f t="shared" si="442"/>
        <v>0</v>
      </c>
      <c r="EZ156" s="403">
        <f t="shared" si="442"/>
        <v>0</v>
      </c>
      <c r="FA156" s="403">
        <f t="shared" si="442"/>
        <v>0</v>
      </c>
      <c r="FB156" s="403">
        <f t="shared" si="442"/>
        <v>0</v>
      </c>
      <c r="FC156" s="403">
        <f t="shared" si="442"/>
        <v>0</v>
      </c>
      <c r="FD156" s="403">
        <f t="shared" si="442"/>
        <v>0</v>
      </c>
      <c r="FE156" s="403">
        <f t="shared" si="442"/>
        <v>0</v>
      </c>
      <c r="FF156" s="403">
        <f t="shared" si="442"/>
        <v>0</v>
      </c>
      <c r="FG156" s="403">
        <f t="shared" si="442"/>
        <v>0</v>
      </c>
      <c r="FH156" s="403">
        <f t="shared" si="442"/>
        <v>0</v>
      </c>
      <c r="FI156" s="403">
        <f t="shared" si="442"/>
        <v>0</v>
      </c>
      <c r="FJ156" s="403">
        <f t="shared" si="442"/>
        <v>0</v>
      </c>
      <c r="FK156" s="403">
        <f t="shared" si="442"/>
        <v>0</v>
      </c>
      <c r="FL156" s="403">
        <f t="shared" si="442"/>
        <v>0</v>
      </c>
      <c r="FM156" s="403">
        <f t="shared" si="442"/>
        <v>0</v>
      </c>
      <c r="FN156" s="403">
        <f t="shared" si="442"/>
        <v>0</v>
      </c>
      <c r="FO156" s="403">
        <f t="shared" si="442"/>
        <v>0</v>
      </c>
      <c r="FP156" s="403">
        <f t="shared" si="442"/>
        <v>0</v>
      </c>
      <c r="FQ156" s="403">
        <f t="shared" si="442"/>
        <v>0</v>
      </c>
      <c r="FR156" s="403">
        <f t="shared" si="442"/>
        <v>0</v>
      </c>
      <c r="FS156" s="403">
        <f t="shared" si="442"/>
        <v>0</v>
      </c>
      <c r="FT156" s="403">
        <f t="shared" si="442"/>
        <v>0</v>
      </c>
      <c r="FU156" s="403">
        <f t="shared" si="442"/>
        <v>0</v>
      </c>
      <c r="FV156" s="403">
        <f t="shared" si="442"/>
        <v>0</v>
      </c>
      <c r="FW156" s="403">
        <f t="shared" si="442"/>
        <v>0</v>
      </c>
      <c r="FX156" s="403">
        <f t="shared" si="442"/>
        <v>0</v>
      </c>
      <c r="FY156" s="403">
        <f t="shared" si="442"/>
        <v>0</v>
      </c>
      <c r="FZ156" s="403">
        <f t="shared" si="442"/>
        <v>0</v>
      </c>
      <c r="GA156" s="403">
        <f t="shared" si="442"/>
        <v>0</v>
      </c>
      <c r="GB156" s="403">
        <f t="shared" si="442"/>
        <v>0</v>
      </c>
      <c r="GC156" s="403">
        <f t="shared" si="442"/>
        <v>0</v>
      </c>
      <c r="GD156" s="403">
        <f t="shared" si="442"/>
        <v>0</v>
      </c>
      <c r="GE156" s="403">
        <f t="shared" si="442"/>
        <v>0</v>
      </c>
      <c r="GF156" s="403">
        <f t="shared" si="442"/>
        <v>0</v>
      </c>
      <c r="GG156" s="403">
        <f t="shared" si="442"/>
        <v>0</v>
      </c>
      <c r="GH156" s="403">
        <f t="shared" si="442"/>
        <v>0</v>
      </c>
      <c r="GI156" s="403">
        <f t="shared" si="442"/>
        <v>0</v>
      </c>
      <c r="GJ156" s="403">
        <f t="shared" si="442"/>
        <v>0</v>
      </c>
      <c r="GK156" s="403">
        <f t="shared" si="442"/>
        <v>0</v>
      </c>
      <c r="GL156" s="403">
        <f t="shared" si="442"/>
        <v>0</v>
      </c>
      <c r="GM156" s="403">
        <f t="shared" si="442"/>
        <v>0</v>
      </c>
      <c r="GN156" s="403">
        <f t="shared" si="442"/>
        <v>0</v>
      </c>
      <c r="GO156" s="403">
        <f t="shared" si="442"/>
        <v>0</v>
      </c>
      <c r="GP156" s="403">
        <f t="shared" si="442"/>
        <v>0</v>
      </c>
      <c r="GQ156" s="403"/>
      <c r="GR156" s="403">
        <f t="shared" ref="GR156:JC156" si="443">IF(and($A156-GR$124&gt;=0,$A156-GR$125&lt;0),GR$132,0)</f>
        <v>0</v>
      </c>
      <c r="GS156" s="403">
        <f t="shared" si="443"/>
        <v>0</v>
      </c>
      <c r="GT156" s="403">
        <f t="shared" si="443"/>
        <v>0</v>
      </c>
      <c r="GU156" s="403">
        <f t="shared" si="443"/>
        <v>0</v>
      </c>
      <c r="GV156" s="403">
        <f t="shared" si="443"/>
        <v>0</v>
      </c>
      <c r="GW156" s="403">
        <f t="shared" si="443"/>
        <v>0</v>
      </c>
      <c r="GX156" s="403">
        <f t="shared" si="443"/>
        <v>0</v>
      </c>
      <c r="GY156" s="403">
        <f t="shared" si="443"/>
        <v>0</v>
      </c>
      <c r="GZ156" s="403">
        <f t="shared" si="443"/>
        <v>0</v>
      </c>
      <c r="HA156" s="403">
        <f t="shared" si="443"/>
        <v>0</v>
      </c>
      <c r="HB156" s="403">
        <f t="shared" si="443"/>
        <v>0</v>
      </c>
      <c r="HC156" s="403">
        <f t="shared" si="443"/>
        <v>0</v>
      </c>
      <c r="HD156" s="403">
        <f t="shared" si="443"/>
        <v>0</v>
      </c>
      <c r="HE156" s="403">
        <f t="shared" si="443"/>
        <v>0</v>
      </c>
      <c r="HF156" s="403">
        <f t="shared" si="443"/>
        <v>0</v>
      </c>
      <c r="HG156" s="403">
        <f t="shared" si="443"/>
        <v>0</v>
      </c>
      <c r="HH156" s="403">
        <f t="shared" si="443"/>
        <v>0</v>
      </c>
      <c r="HI156" s="403">
        <f t="shared" si="443"/>
        <v>0</v>
      </c>
      <c r="HJ156" s="403">
        <f t="shared" si="443"/>
        <v>0</v>
      </c>
      <c r="HK156" s="403">
        <f t="shared" si="443"/>
        <v>0</v>
      </c>
      <c r="HL156" s="403">
        <f t="shared" si="443"/>
        <v>0</v>
      </c>
      <c r="HM156" s="403">
        <f t="shared" si="443"/>
        <v>0</v>
      </c>
      <c r="HN156" s="403">
        <f t="shared" si="443"/>
        <v>0</v>
      </c>
      <c r="HO156" s="403">
        <f t="shared" si="443"/>
        <v>0</v>
      </c>
      <c r="HP156" s="403">
        <f t="shared" si="443"/>
        <v>0</v>
      </c>
      <c r="HQ156" s="403">
        <f t="shared" si="443"/>
        <v>0</v>
      </c>
      <c r="HR156" s="403">
        <f t="shared" si="443"/>
        <v>0</v>
      </c>
      <c r="HS156" s="403">
        <f t="shared" si="443"/>
        <v>0</v>
      </c>
      <c r="HT156" s="403">
        <f t="shared" si="443"/>
        <v>0</v>
      </c>
      <c r="HU156" s="403">
        <f t="shared" si="443"/>
        <v>0</v>
      </c>
      <c r="HV156" s="403">
        <f t="shared" si="443"/>
        <v>0</v>
      </c>
      <c r="HW156" s="403">
        <f t="shared" si="443"/>
        <v>0</v>
      </c>
      <c r="HX156" s="403">
        <f t="shared" si="443"/>
        <v>0</v>
      </c>
      <c r="HY156" s="403">
        <f t="shared" si="443"/>
        <v>0</v>
      </c>
      <c r="HZ156" s="403">
        <f t="shared" si="443"/>
        <v>0</v>
      </c>
      <c r="IA156" s="403">
        <f t="shared" si="443"/>
        <v>0</v>
      </c>
      <c r="IB156" s="403">
        <f t="shared" si="443"/>
        <v>0</v>
      </c>
      <c r="IC156" s="403">
        <f t="shared" si="443"/>
        <v>0</v>
      </c>
      <c r="ID156" s="403">
        <f t="shared" si="443"/>
        <v>0</v>
      </c>
      <c r="IE156" s="403">
        <f t="shared" si="443"/>
        <v>0</v>
      </c>
      <c r="IF156" s="403">
        <f t="shared" si="443"/>
        <v>0</v>
      </c>
      <c r="IG156" s="403">
        <f t="shared" si="443"/>
        <v>0</v>
      </c>
      <c r="IH156" s="403">
        <f t="shared" si="443"/>
        <v>0</v>
      </c>
      <c r="II156" s="403">
        <f t="shared" si="443"/>
        <v>0</v>
      </c>
      <c r="IJ156" s="403">
        <f t="shared" si="443"/>
        <v>0</v>
      </c>
      <c r="IK156" s="403">
        <f t="shared" si="443"/>
        <v>0</v>
      </c>
      <c r="IL156" s="403">
        <f t="shared" si="443"/>
        <v>0</v>
      </c>
      <c r="IM156" s="403">
        <f t="shared" si="443"/>
        <v>0</v>
      </c>
      <c r="IN156" s="403">
        <f t="shared" si="443"/>
        <v>0</v>
      </c>
      <c r="IO156" s="403">
        <f t="shared" si="443"/>
        <v>0</v>
      </c>
      <c r="IP156" s="403">
        <f t="shared" si="443"/>
        <v>0</v>
      </c>
      <c r="IQ156" s="403">
        <f t="shared" si="443"/>
        <v>0</v>
      </c>
      <c r="IR156" s="403">
        <f t="shared" si="443"/>
        <v>0</v>
      </c>
      <c r="IS156" s="403">
        <f t="shared" si="443"/>
        <v>0</v>
      </c>
      <c r="IT156" s="403">
        <f t="shared" si="443"/>
        <v>0</v>
      </c>
      <c r="IU156" s="403">
        <f t="shared" si="443"/>
        <v>0</v>
      </c>
      <c r="IV156" s="403">
        <f t="shared" si="443"/>
        <v>0</v>
      </c>
      <c r="IW156" s="403">
        <f t="shared" si="443"/>
        <v>0</v>
      </c>
      <c r="IX156" s="403">
        <f t="shared" si="443"/>
        <v>0</v>
      </c>
      <c r="IY156" s="403">
        <f t="shared" si="443"/>
        <v>0</v>
      </c>
      <c r="IZ156" s="403">
        <f t="shared" si="443"/>
        <v>0</v>
      </c>
      <c r="JA156" s="403">
        <f t="shared" si="443"/>
        <v>0</v>
      </c>
      <c r="JB156" s="403">
        <f t="shared" si="443"/>
        <v>0</v>
      </c>
      <c r="JC156" s="403">
        <f t="shared" si="443"/>
        <v>0</v>
      </c>
      <c r="JD156" s="403"/>
      <c r="JE156" s="403">
        <f t="shared" ref="JE156:LP156" si="444">IF(and($A156-JE$124&gt;=0,$A156-JE$125&lt;0),JE$132,0)</f>
        <v>0</v>
      </c>
      <c r="JF156" s="403">
        <f t="shared" si="444"/>
        <v>0</v>
      </c>
      <c r="JG156" s="403">
        <f t="shared" si="444"/>
        <v>0</v>
      </c>
      <c r="JH156" s="403">
        <f t="shared" si="444"/>
        <v>0</v>
      </c>
      <c r="JI156" s="403">
        <f t="shared" si="444"/>
        <v>0</v>
      </c>
      <c r="JJ156" s="403">
        <f t="shared" si="444"/>
        <v>0</v>
      </c>
      <c r="JK156" s="403">
        <f t="shared" si="444"/>
        <v>0</v>
      </c>
      <c r="JL156" s="403">
        <f t="shared" si="444"/>
        <v>0</v>
      </c>
      <c r="JM156" s="403">
        <f t="shared" si="444"/>
        <v>0</v>
      </c>
      <c r="JN156" s="403">
        <f t="shared" si="444"/>
        <v>0</v>
      </c>
      <c r="JO156" s="403">
        <f t="shared" si="444"/>
        <v>0</v>
      </c>
      <c r="JP156" s="403">
        <f t="shared" si="444"/>
        <v>0</v>
      </c>
      <c r="JQ156" s="403">
        <f t="shared" si="444"/>
        <v>0</v>
      </c>
      <c r="JR156" s="403">
        <f t="shared" si="444"/>
        <v>0</v>
      </c>
      <c r="JS156" s="403">
        <f t="shared" si="444"/>
        <v>0</v>
      </c>
      <c r="JT156" s="403">
        <f t="shared" si="444"/>
        <v>0</v>
      </c>
      <c r="JU156" s="403">
        <f t="shared" si="444"/>
        <v>0</v>
      </c>
      <c r="JV156" s="403">
        <f t="shared" si="444"/>
        <v>0</v>
      </c>
      <c r="JW156" s="403">
        <f t="shared" si="444"/>
        <v>0</v>
      </c>
      <c r="JX156" s="403">
        <f t="shared" si="444"/>
        <v>0</v>
      </c>
      <c r="JY156" s="403">
        <f t="shared" si="444"/>
        <v>0</v>
      </c>
      <c r="JZ156" s="403">
        <f t="shared" si="444"/>
        <v>0</v>
      </c>
      <c r="KA156" s="403">
        <f t="shared" si="444"/>
        <v>0</v>
      </c>
      <c r="KB156" s="403">
        <f t="shared" si="444"/>
        <v>0</v>
      </c>
      <c r="KC156" s="403">
        <f t="shared" si="444"/>
        <v>0</v>
      </c>
      <c r="KD156" s="403">
        <f t="shared" si="444"/>
        <v>0</v>
      </c>
      <c r="KE156" s="403">
        <f t="shared" si="444"/>
        <v>0</v>
      </c>
      <c r="KF156" s="403">
        <f t="shared" si="444"/>
        <v>0</v>
      </c>
      <c r="KG156" s="403">
        <f t="shared" si="444"/>
        <v>0</v>
      </c>
      <c r="KH156" s="403">
        <f t="shared" si="444"/>
        <v>0</v>
      </c>
      <c r="KI156" s="403">
        <f t="shared" si="444"/>
        <v>0</v>
      </c>
      <c r="KJ156" s="403">
        <f t="shared" si="444"/>
        <v>0</v>
      </c>
      <c r="KK156" s="403">
        <f t="shared" si="444"/>
        <v>0</v>
      </c>
      <c r="KL156" s="403">
        <f t="shared" si="444"/>
        <v>0</v>
      </c>
      <c r="KM156" s="403">
        <f t="shared" si="444"/>
        <v>0</v>
      </c>
      <c r="KN156" s="403">
        <f t="shared" si="444"/>
        <v>0</v>
      </c>
      <c r="KO156" s="403">
        <f t="shared" si="444"/>
        <v>0</v>
      </c>
      <c r="KP156" s="403">
        <f t="shared" si="444"/>
        <v>0</v>
      </c>
      <c r="KQ156" s="403">
        <f t="shared" si="444"/>
        <v>0</v>
      </c>
      <c r="KR156" s="403">
        <f t="shared" si="444"/>
        <v>0</v>
      </c>
      <c r="KS156" s="403">
        <f t="shared" si="444"/>
        <v>0</v>
      </c>
      <c r="KT156" s="403">
        <f t="shared" si="444"/>
        <v>0</v>
      </c>
      <c r="KU156" s="403">
        <f t="shared" si="444"/>
        <v>0</v>
      </c>
      <c r="KV156" s="403">
        <f t="shared" si="444"/>
        <v>0</v>
      </c>
      <c r="KW156" s="403">
        <f t="shared" si="444"/>
        <v>0</v>
      </c>
      <c r="KX156" s="403">
        <f t="shared" si="444"/>
        <v>0</v>
      </c>
      <c r="KY156" s="403">
        <f t="shared" si="444"/>
        <v>0</v>
      </c>
      <c r="KZ156" s="403">
        <f t="shared" si="444"/>
        <v>0</v>
      </c>
      <c r="LA156" s="403">
        <f t="shared" si="444"/>
        <v>0</v>
      </c>
      <c r="LB156" s="403">
        <f t="shared" si="444"/>
        <v>0</v>
      </c>
      <c r="LC156" s="403">
        <f t="shared" si="444"/>
        <v>0</v>
      </c>
      <c r="LD156" s="403">
        <f t="shared" si="444"/>
        <v>0</v>
      </c>
      <c r="LE156" s="403">
        <f t="shared" si="444"/>
        <v>0</v>
      </c>
      <c r="LF156" s="403">
        <f t="shared" si="444"/>
        <v>0</v>
      </c>
      <c r="LG156" s="403">
        <f t="shared" si="444"/>
        <v>0</v>
      </c>
      <c r="LH156" s="403">
        <f t="shared" si="444"/>
        <v>0</v>
      </c>
      <c r="LI156" s="403">
        <f t="shared" si="444"/>
        <v>0</v>
      </c>
      <c r="LJ156" s="403">
        <f t="shared" si="444"/>
        <v>0</v>
      </c>
      <c r="LK156" s="403">
        <f t="shared" si="444"/>
        <v>0</v>
      </c>
      <c r="LL156" s="403">
        <f t="shared" si="444"/>
        <v>0</v>
      </c>
      <c r="LM156" s="403">
        <f t="shared" si="444"/>
        <v>0</v>
      </c>
      <c r="LN156" s="403">
        <f t="shared" si="444"/>
        <v>0</v>
      </c>
      <c r="LO156" s="403">
        <f t="shared" si="444"/>
        <v>0</v>
      </c>
      <c r="LP156" s="403">
        <f t="shared" si="444"/>
        <v>0</v>
      </c>
    </row>
    <row r="157">
      <c r="A157" s="331" t="str">
        <f t="shared" si="327"/>
        <v>06-2028</v>
      </c>
      <c r="B157" s="346">
        <f t="shared" si="333"/>
        <v>8411782.929</v>
      </c>
      <c r="C157" s="346">
        <f t="shared" si="334"/>
        <v>1.032074802</v>
      </c>
      <c r="D157" s="346"/>
      <c r="E157" s="403">
        <f t="shared" ref="E157:BP157" si="445">IF(and($A157-E$124&gt;=0,$A157-E$125&lt;0),E$132,0)</f>
        <v>0</v>
      </c>
      <c r="F157" s="403">
        <f t="shared" si="445"/>
        <v>0</v>
      </c>
      <c r="G157" s="403">
        <f t="shared" si="445"/>
        <v>0</v>
      </c>
      <c r="H157" s="403">
        <f t="shared" si="445"/>
        <v>0</v>
      </c>
      <c r="I157" s="403">
        <f t="shared" si="445"/>
        <v>0</v>
      </c>
      <c r="J157" s="403">
        <f t="shared" si="445"/>
        <v>0</v>
      </c>
      <c r="K157" s="403">
        <f t="shared" si="445"/>
        <v>0</v>
      </c>
      <c r="L157" s="403">
        <f t="shared" si="445"/>
        <v>0</v>
      </c>
      <c r="M157" s="403">
        <f t="shared" si="445"/>
        <v>0</v>
      </c>
      <c r="N157" s="403">
        <f t="shared" si="445"/>
        <v>0</v>
      </c>
      <c r="O157" s="403">
        <f t="shared" si="445"/>
        <v>0</v>
      </c>
      <c r="P157" s="403">
        <f t="shared" si="445"/>
        <v>0</v>
      </c>
      <c r="Q157" s="403">
        <f t="shared" si="445"/>
        <v>0</v>
      </c>
      <c r="R157" s="403">
        <f t="shared" si="445"/>
        <v>0</v>
      </c>
      <c r="S157" s="403">
        <f t="shared" si="445"/>
        <v>0</v>
      </c>
      <c r="T157" s="403">
        <f t="shared" si="445"/>
        <v>0</v>
      </c>
      <c r="U157" s="403">
        <f t="shared" si="445"/>
        <v>0</v>
      </c>
      <c r="V157" s="403">
        <f t="shared" si="445"/>
        <v>0</v>
      </c>
      <c r="W157" s="403">
        <f t="shared" si="445"/>
        <v>0</v>
      </c>
      <c r="X157" s="403">
        <f t="shared" si="445"/>
        <v>0</v>
      </c>
      <c r="Y157" s="403">
        <f t="shared" si="445"/>
        <v>0</v>
      </c>
      <c r="Z157" s="403">
        <f t="shared" si="445"/>
        <v>0</v>
      </c>
      <c r="AA157" s="403">
        <f t="shared" si="445"/>
        <v>0</v>
      </c>
      <c r="AB157" s="403">
        <f t="shared" si="445"/>
        <v>0</v>
      </c>
      <c r="AC157" s="403">
        <f t="shared" si="445"/>
        <v>0</v>
      </c>
      <c r="AD157" s="403">
        <f t="shared" si="445"/>
        <v>0</v>
      </c>
      <c r="AE157" s="403">
        <f t="shared" si="445"/>
        <v>0</v>
      </c>
      <c r="AF157" s="403">
        <f t="shared" si="445"/>
        <v>0</v>
      </c>
      <c r="AG157" s="403">
        <f t="shared" si="445"/>
        <v>0</v>
      </c>
      <c r="AH157" s="403">
        <f t="shared" si="445"/>
        <v>0</v>
      </c>
      <c r="AI157" s="403">
        <f t="shared" si="445"/>
        <v>0</v>
      </c>
      <c r="AJ157" s="403">
        <f t="shared" si="445"/>
        <v>0</v>
      </c>
      <c r="AK157" s="403">
        <f t="shared" si="445"/>
        <v>0</v>
      </c>
      <c r="AL157" s="403">
        <f t="shared" si="445"/>
        <v>0</v>
      </c>
      <c r="AM157" s="403">
        <f t="shared" si="445"/>
        <v>0</v>
      </c>
      <c r="AN157" s="403">
        <f t="shared" si="445"/>
        <v>0</v>
      </c>
      <c r="AO157" s="403">
        <f t="shared" si="445"/>
        <v>0</v>
      </c>
      <c r="AP157" s="403">
        <f t="shared" si="445"/>
        <v>0</v>
      </c>
      <c r="AQ157" s="403">
        <f t="shared" si="445"/>
        <v>0</v>
      </c>
      <c r="AR157" s="403">
        <f t="shared" si="445"/>
        <v>0</v>
      </c>
      <c r="AS157" s="403">
        <f t="shared" si="445"/>
        <v>191134.2</v>
      </c>
      <c r="AT157" s="403">
        <f t="shared" si="445"/>
        <v>283068.43</v>
      </c>
      <c r="AU157" s="403">
        <f t="shared" si="445"/>
        <v>114804.31</v>
      </c>
      <c r="AV157" s="403">
        <f t="shared" si="445"/>
        <v>109785.34</v>
      </c>
      <c r="AW157" s="403">
        <f t="shared" si="445"/>
        <v>48000</v>
      </c>
      <c r="AX157" s="403">
        <f t="shared" si="445"/>
        <v>164702</v>
      </c>
      <c r="AY157" s="403">
        <f t="shared" si="445"/>
        <v>223255</v>
      </c>
      <c r="AZ157" s="403">
        <f t="shared" si="445"/>
        <v>72000</v>
      </c>
      <c r="BA157" s="403">
        <f t="shared" si="445"/>
        <v>97799.52</v>
      </c>
      <c r="BB157" s="403">
        <f t="shared" si="445"/>
        <v>242596.66</v>
      </c>
      <c r="BC157" s="403">
        <f t="shared" si="445"/>
        <v>108292.85</v>
      </c>
      <c r="BD157" s="403">
        <f t="shared" si="445"/>
        <v>238900</v>
      </c>
      <c r="BE157" s="403">
        <f t="shared" si="445"/>
        <v>101455.9</v>
      </c>
      <c r="BF157" s="403">
        <f t="shared" si="445"/>
        <v>23511.76</v>
      </c>
      <c r="BG157" s="403">
        <f t="shared" si="445"/>
        <v>20008.84</v>
      </c>
      <c r="BH157" s="403">
        <f t="shared" si="445"/>
        <v>77858.98</v>
      </c>
      <c r="BI157" s="403">
        <f t="shared" si="445"/>
        <v>45000</v>
      </c>
      <c r="BJ157" s="403">
        <f t="shared" si="445"/>
        <v>124565</v>
      </c>
      <c r="BK157" s="403">
        <f t="shared" si="445"/>
        <v>25000</v>
      </c>
      <c r="BL157" s="403">
        <f t="shared" si="445"/>
        <v>29885</v>
      </c>
      <c r="BM157" s="403">
        <f t="shared" si="445"/>
        <v>33809.25</v>
      </c>
      <c r="BN157" s="403">
        <f t="shared" si="445"/>
        <v>10969.85</v>
      </c>
      <c r="BO157" s="403">
        <f t="shared" si="445"/>
        <v>77861.76</v>
      </c>
      <c r="BP157" s="403">
        <f t="shared" si="445"/>
        <v>10058</v>
      </c>
      <c r="BQ157" s="403"/>
      <c r="BR157" s="403">
        <f t="shared" ref="BR157:EC157" si="446">IF(and($A157-BR$124&gt;=0,$A157-BR$125&lt;0),BR$132,0)</f>
        <v>121282.0901</v>
      </c>
      <c r="BS157" s="403">
        <f t="shared" si="446"/>
        <v>0</v>
      </c>
      <c r="BT157" s="403">
        <f t="shared" si="446"/>
        <v>0</v>
      </c>
      <c r="BU157" s="403">
        <f t="shared" si="446"/>
        <v>0</v>
      </c>
      <c r="BV157" s="403">
        <f t="shared" si="446"/>
        <v>0</v>
      </c>
      <c r="BW157" s="403">
        <f t="shared" si="446"/>
        <v>96438.39215</v>
      </c>
      <c r="BX157" s="403">
        <f t="shared" si="446"/>
        <v>125920.5708</v>
      </c>
      <c r="BY157" s="403">
        <f t="shared" si="446"/>
        <v>94007.23892</v>
      </c>
      <c r="BZ157" s="403">
        <f t="shared" si="446"/>
        <v>93499.7296</v>
      </c>
      <c r="CA157" s="403">
        <f t="shared" si="446"/>
        <v>317339.1966</v>
      </c>
      <c r="CB157" s="403">
        <f t="shared" si="446"/>
        <v>0</v>
      </c>
      <c r="CC157" s="403">
        <f t="shared" si="446"/>
        <v>85608.07068</v>
      </c>
      <c r="CD157" s="403">
        <f t="shared" si="446"/>
        <v>94788.93082</v>
      </c>
      <c r="CE157" s="403">
        <f t="shared" si="446"/>
        <v>173684.8197</v>
      </c>
      <c r="CF157" s="403">
        <f t="shared" si="446"/>
        <v>203596.7306</v>
      </c>
      <c r="CG157" s="403">
        <f t="shared" si="446"/>
        <v>205676.5734</v>
      </c>
      <c r="CH157" s="403">
        <f t="shared" si="446"/>
        <v>194386.6281</v>
      </c>
      <c r="CI157" s="403">
        <f t="shared" si="446"/>
        <v>246817.5768</v>
      </c>
      <c r="CJ157" s="403">
        <f t="shared" si="446"/>
        <v>167321.4229</v>
      </c>
      <c r="CK157" s="403">
        <f t="shared" si="446"/>
        <v>175711.6091</v>
      </c>
      <c r="CL157" s="403">
        <f t="shared" si="446"/>
        <v>106770.871</v>
      </c>
      <c r="CM157" s="403">
        <f t="shared" si="446"/>
        <v>0</v>
      </c>
      <c r="CN157" s="403">
        <f t="shared" si="446"/>
        <v>165809.9143</v>
      </c>
      <c r="CO157" s="403">
        <f t="shared" si="446"/>
        <v>156424.8982</v>
      </c>
      <c r="CP157" s="403">
        <f t="shared" si="446"/>
        <v>207625.486</v>
      </c>
      <c r="CQ157" s="403">
        <f t="shared" si="446"/>
        <v>200632.3524</v>
      </c>
      <c r="CR157" s="403">
        <f t="shared" si="446"/>
        <v>388272.9248</v>
      </c>
      <c r="CS157" s="403">
        <f t="shared" si="446"/>
        <v>106422.0904</v>
      </c>
      <c r="CT157" s="403">
        <f t="shared" si="446"/>
        <v>116147.6252</v>
      </c>
      <c r="CU157" s="403">
        <f t="shared" si="446"/>
        <v>13374.48895</v>
      </c>
      <c r="CV157" s="403">
        <f t="shared" si="446"/>
        <v>172972.6464</v>
      </c>
      <c r="CW157" s="403">
        <f t="shared" si="446"/>
        <v>31739.62885</v>
      </c>
      <c r="CX157" s="403">
        <f t="shared" si="446"/>
        <v>245848.0169</v>
      </c>
      <c r="CY157" s="403">
        <f t="shared" si="446"/>
        <v>4735.552739</v>
      </c>
      <c r="CZ157" s="403">
        <f t="shared" si="446"/>
        <v>144555.699</v>
      </c>
      <c r="DA157" s="403">
        <f t="shared" si="446"/>
        <v>232568.5919</v>
      </c>
      <c r="DB157" s="403">
        <f t="shared" si="446"/>
        <v>147632.9196</v>
      </c>
      <c r="DC157" s="403">
        <f t="shared" si="446"/>
        <v>75565.3102</v>
      </c>
      <c r="DD157" s="403">
        <f t="shared" si="446"/>
        <v>149471.6552</v>
      </c>
      <c r="DE157" s="403">
        <f t="shared" si="446"/>
        <v>187471.9097</v>
      </c>
      <c r="DF157" s="403">
        <f t="shared" si="446"/>
        <v>0</v>
      </c>
      <c r="DG157" s="403">
        <f t="shared" si="446"/>
        <v>0</v>
      </c>
      <c r="DH157" s="403">
        <f t="shared" si="446"/>
        <v>0</v>
      </c>
      <c r="DI157" s="403">
        <f t="shared" si="446"/>
        <v>0</v>
      </c>
      <c r="DJ157" s="403">
        <f t="shared" si="446"/>
        <v>0</v>
      </c>
      <c r="DK157" s="403">
        <f t="shared" si="446"/>
        <v>0</v>
      </c>
      <c r="DL157" s="403">
        <f t="shared" si="446"/>
        <v>0</v>
      </c>
      <c r="DM157" s="403">
        <f t="shared" si="446"/>
        <v>0</v>
      </c>
      <c r="DN157" s="403">
        <f t="shared" si="446"/>
        <v>0</v>
      </c>
      <c r="DO157" s="403">
        <f t="shared" si="446"/>
        <v>0</v>
      </c>
      <c r="DP157" s="403">
        <f t="shared" si="446"/>
        <v>0</v>
      </c>
      <c r="DQ157" s="403">
        <f t="shared" si="446"/>
        <v>0</v>
      </c>
      <c r="DR157" s="403">
        <f t="shared" si="446"/>
        <v>0</v>
      </c>
      <c r="DS157" s="403">
        <f t="shared" si="446"/>
        <v>0</v>
      </c>
      <c r="DT157" s="403">
        <f t="shared" si="446"/>
        <v>0</v>
      </c>
      <c r="DU157" s="403">
        <f t="shared" si="446"/>
        <v>0</v>
      </c>
      <c r="DV157" s="403">
        <f t="shared" si="446"/>
        <v>0</v>
      </c>
      <c r="DW157" s="403">
        <f t="shared" si="446"/>
        <v>0</v>
      </c>
      <c r="DX157" s="403">
        <f t="shared" si="446"/>
        <v>0</v>
      </c>
      <c r="DY157" s="403">
        <f t="shared" si="446"/>
        <v>0</v>
      </c>
      <c r="DZ157" s="403">
        <f t="shared" si="446"/>
        <v>0</v>
      </c>
      <c r="EA157" s="403">
        <f t="shared" si="446"/>
        <v>0</v>
      </c>
      <c r="EB157" s="403">
        <f t="shared" si="446"/>
        <v>0</v>
      </c>
      <c r="EC157" s="403">
        <f t="shared" si="446"/>
        <v>0</v>
      </c>
      <c r="ED157" s="403"/>
      <c r="EE157" s="403">
        <f t="shared" ref="EE157:GP157" si="447">IF(and($A157-EE$124&gt;=0,$A157-EE$125&lt;0),EE$132,0)</f>
        <v>0</v>
      </c>
      <c r="EF157" s="403">
        <f t="shared" si="447"/>
        <v>109201.6795</v>
      </c>
      <c r="EG157" s="403">
        <f t="shared" si="447"/>
        <v>128574.9556</v>
      </c>
      <c r="EH157" s="403">
        <f t="shared" si="447"/>
        <v>133432.669</v>
      </c>
      <c r="EI157" s="403">
        <f t="shared" si="447"/>
        <v>104465.2535</v>
      </c>
      <c r="EJ157" s="403">
        <f t="shared" si="447"/>
        <v>0</v>
      </c>
      <c r="EK157" s="403">
        <f t="shared" si="447"/>
        <v>0</v>
      </c>
      <c r="EL157" s="403">
        <f t="shared" si="447"/>
        <v>0</v>
      </c>
      <c r="EM157" s="403">
        <f t="shared" si="447"/>
        <v>0</v>
      </c>
      <c r="EN157" s="403">
        <f t="shared" si="447"/>
        <v>0</v>
      </c>
      <c r="EO157" s="403">
        <f t="shared" si="447"/>
        <v>211083.4586</v>
      </c>
      <c r="EP157" s="403">
        <f t="shared" si="447"/>
        <v>0</v>
      </c>
      <c r="EQ157" s="403">
        <f t="shared" si="447"/>
        <v>0</v>
      </c>
      <c r="ER157" s="403">
        <f t="shared" si="447"/>
        <v>0</v>
      </c>
      <c r="ES157" s="403">
        <f t="shared" si="447"/>
        <v>0</v>
      </c>
      <c r="ET157" s="403">
        <f t="shared" si="447"/>
        <v>0</v>
      </c>
      <c r="EU157" s="403">
        <f t="shared" si="447"/>
        <v>0</v>
      </c>
      <c r="EV157" s="403">
        <f t="shared" si="447"/>
        <v>0</v>
      </c>
      <c r="EW157" s="403">
        <f t="shared" si="447"/>
        <v>0</v>
      </c>
      <c r="EX157" s="403">
        <f t="shared" si="447"/>
        <v>0</v>
      </c>
      <c r="EY157" s="403">
        <f t="shared" si="447"/>
        <v>0</v>
      </c>
      <c r="EZ157" s="403">
        <f t="shared" si="447"/>
        <v>580.1013602</v>
      </c>
      <c r="FA157" s="403">
        <f t="shared" si="447"/>
        <v>0</v>
      </c>
      <c r="FB157" s="403">
        <f t="shared" si="447"/>
        <v>0</v>
      </c>
      <c r="FC157" s="403">
        <f t="shared" si="447"/>
        <v>0</v>
      </c>
      <c r="FD157" s="403">
        <f t="shared" si="447"/>
        <v>0</v>
      </c>
      <c r="FE157" s="403">
        <f t="shared" si="447"/>
        <v>0</v>
      </c>
      <c r="FF157" s="403">
        <f t="shared" si="447"/>
        <v>0</v>
      </c>
      <c r="FG157" s="403">
        <f t="shared" si="447"/>
        <v>0</v>
      </c>
      <c r="FH157" s="403">
        <f t="shared" si="447"/>
        <v>0</v>
      </c>
      <c r="FI157" s="403">
        <f t="shared" si="447"/>
        <v>0</v>
      </c>
      <c r="FJ157" s="403">
        <f t="shared" si="447"/>
        <v>0</v>
      </c>
      <c r="FK157" s="403">
        <f t="shared" si="447"/>
        <v>0</v>
      </c>
      <c r="FL157" s="403">
        <f t="shared" si="447"/>
        <v>0</v>
      </c>
      <c r="FM157" s="403">
        <f t="shared" si="447"/>
        <v>0</v>
      </c>
      <c r="FN157" s="403">
        <f t="shared" si="447"/>
        <v>0</v>
      </c>
      <c r="FO157" s="403">
        <f t="shared" si="447"/>
        <v>0</v>
      </c>
      <c r="FP157" s="403">
        <f t="shared" si="447"/>
        <v>0</v>
      </c>
      <c r="FQ157" s="403">
        <f t="shared" si="447"/>
        <v>0</v>
      </c>
      <c r="FR157" s="403">
        <f t="shared" si="447"/>
        <v>0</v>
      </c>
      <c r="FS157" s="403">
        <f t="shared" si="447"/>
        <v>0</v>
      </c>
      <c r="FT157" s="403">
        <f t="shared" si="447"/>
        <v>0</v>
      </c>
      <c r="FU157" s="403">
        <f t="shared" si="447"/>
        <v>0</v>
      </c>
      <c r="FV157" s="403">
        <f t="shared" si="447"/>
        <v>0</v>
      </c>
      <c r="FW157" s="403">
        <f t="shared" si="447"/>
        <v>0</v>
      </c>
      <c r="FX157" s="403">
        <f t="shared" si="447"/>
        <v>0</v>
      </c>
      <c r="FY157" s="403">
        <f t="shared" si="447"/>
        <v>0</v>
      </c>
      <c r="FZ157" s="403">
        <f t="shared" si="447"/>
        <v>0</v>
      </c>
      <c r="GA157" s="403">
        <f t="shared" si="447"/>
        <v>0</v>
      </c>
      <c r="GB157" s="403">
        <f t="shared" si="447"/>
        <v>0</v>
      </c>
      <c r="GC157" s="403">
        <f t="shared" si="447"/>
        <v>0</v>
      </c>
      <c r="GD157" s="403">
        <f t="shared" si="447"/>
        <v>0</v>
      </c>
      <c r="GE157" s="403">
        <f t="shared" si="447"/>
        <v>0</v>
      </c>
      <c r="GF157" s="403">
        <f t="shared" si="447"/>
        <v>0</v>
      </c>
      <c r="GG157" s="403">
        <f t="shared" si="447"/>
        <v>0</v>
      </c>
      <c r="GH157" s="403">
        <f t="shared" si="447"/>
        <v>0</v>
      </c>
      <c r="GI157" s="403">
        <f t="shared" si="447"/>
        <v>0</v>
      </c>
      <c r="GJ157" s="403">
        <f t="shared" si="447"/>
        <v>0</v>
      </c>
      <c r="GK157" s="403">
        <f t="shared" si="447"/>
        <v>0</v>
      </c>
      <c r="GL157" s="403">
        <f t="shared" si="447"/>
        <v>0</v>
      </c>
      <c r="GM157" s="403">
        <f t="shared" si="447"/>
        <v>0</v>
      </c>
      <c r="GN157" s="403">
        <f t="shared" si="447"/>
        <v>0</v>
      </c>
      <c r="GO157" s="403">
        <f t="shared" si="447"/>
        <v>0</v>
      </c>
      <c r="GP157" s="403">
        <f t="shared" si="447"/>
        <v>0</v>
      </c>
      <c r="GQ157" s="403"/>
      <c r="GR157" s="403">
        <f t="shared" ref="GR157:JC157" si="448">IF(and($A157-GR$124&gt;=0,$A157-GR$125&lt;0),GR$132,0)</f>
        <v>0</v>
      </c>
      <c r="GS157" s="403">
        <f t="shared" si="448"/>
        <v>0</v>
      </c>
      <c r="GT157" s="403">
        <f t="shared" si="448"/>
        <v>0</v>
      </c>
      <c r="GU157" s="403">
        <f t="shared" si="448"/>
        <v>0</v>
      </c>
      <c r="GV157" s="403">
        <f t="shared" si="448"/>
        <v>0</v>
      </c>
      <c r="GW157" s="403">
        <f t="shared" si="448"/>
        <v>0</v>
      </c>
      <c r="GX157" s="403">
        <f t="shared" si="448"/>
        <v>0</v>
      </c>
      <c r="GY157" s="403">
        <f t="shared" si="448"/>
        <v>0</v>
      </c>
      <c r="GZ157" s="403">
        <f t="shared" si="448"/>
        <v>0</v>
      </c>
      <c r="HA157" s="403">
        <f t="shared" si="448"/>
        <v>0</v>
      </c>
      <c r="HB157" s="403">
        <f t="shared" si="448"/>
        <v>0</v>
      </c>
      <c r="HC157" s="403">
        <f t="shared" si="448"/>
        <v>0</v>
      </c>
      <c r="HD157" s="403">
        <f t="shared" si="448"/>
        <v>0</v>
      </c>
      <c r="HE157" s="403">
        <f t="shared" si="448"/>
        <v>0</v>
      </c>
      <c r="HF157" s="403">
        <f t="shared" si="448"/>
        <v>0</v>
      </c>
      <c r="HG157" s="403">
        <f t="shared" si="448"/>
        <v>0</v>
      </c>
      <c r="HH157" s="403">
        <f t="shared" si="448"/>
        <v>0</v>
      </c>
      <c r="HI157" s="403">
        <f t="shared" si="448"/>
        <v>0</v>
      </c>
      <c r="HJ157" s="403">
        <f t="shared" si="448"/>
        <v>0</v>
      </c>
      <c r="HK157" s="403">
        <f t="shared" si="448"/>
        <v>0</v>
      </c>
      <c r="HL157" s="403">
        <f t="shared" si="448"/>
        <v>0</v>
      </c>
      <c r="HM157" s="403">
        <f t="shared" si="448"/>
        <v>0</v>
      </c>
      <c r="HN157" s="403">
        <f t="shared" si="448"/>
        <v>0</v>
      </c>
      <c r="HO157" s="403">
        <f t="shared" si="448"/>
        <v>0</v>
      </c>
      <c r="HP157" s="403">
        <f t="shared" si="448"/>
        <v>0</v>
      </c>
      <c r="HQ157" s="403">
        <f t="shared" si="448"/>
        <v>0</v>
      </c>
      <c r="HR157" s="403">
        <f t="shared" si="448"/>
        <v>0</v>
      </c>
      <c r="HS157" s="403">
        <f t="shared" si="448"/>
        <v>0</v>
      </c>
      <c r="HT157" s="403">
        <f t="shared" si="448"/>
        <v>0</v>
      </c>
      <c r="HU157" s="403">
        <f t="shared" si="448"/>
        <v>0</v>
      </c>
      <c r="HV157" s="403">
        <f t="shared" si="448"/>
        <v>0</v>
      </c>
      <c r="HW157" s="403">
        <f t="shared" si="448"/>
        <v>0</v>
      </c>
      <c r="HX157" s="403">
        <f t="shared" si="448"/>
        <v>0</v>
      </c>
      <c r="HY157" s="403">
        <f t="shared" si="448"/>
        <v>0</v>
      </c>
      <c r="HZ157" s="403">
        <f t="shared" si="448"/>
        <v>0</v>
      </c>
      <c r="IA157" s="403">
        <f t="shared" si="448"/>
        <v>0</v>
      </c>
      <c r="IB157" s="403">
        <f t="shared" si="448"/>
        <v>0</v>
      </c>
      <c r="IC157" s="403">
        <f t="shared" si="448"/>
        <v>0</v>
      </c>
      <c r="ID157" s="403">
        <f t="shared" si="448"/>
        <v>0</v>
      </c>
      <c r="IE157" s="403">
        <f t="shared" si="448"/>
        <v>0</v>
      </c>
      <c r="IF157" s="403">
        <f t="shared" si="448"/>
        <v>0</v>
      </c>
      <c r="IG157" s="403">
        <f t="shared" si="448"/>
        <v>0</v>
      </c>
      <c r="IH157" s="403">
        <f t="shared" si="448"/>
        <v>0</v>
      </c>
      <c r="II157" s="403">
        <f t="shared" si="448"/>
        <v>0</v>
      </c>
      <c r="IJ157" s="403">
        <f t="shared" si="448"/>
        <v>0</v>
      </c>
      <c r="IK157" s="403">
        <f t="shared" si="448"/>
        <v>0</v>
      </c>
      <c r="IL157" s="403">
        <f t="shared" si="448"/>
        <v>0</v>
      </c>
      <c r="IM157" s="403">
        <f t="shared" si="448"/>
        <v>0</v>
      </c>
      <c r="IN157" s="403">
        <f t="shared" si="448"/>
        <v>0</v>
      </c>
      <c r="IO157" s="403">
        <f t="shared" si="448"/>
        <v>0</v>
      </c>
      <c r="IP157" s="403">
        <f t="shared" si="448"/>
        <v>0</v>
      </c>
      <c r="IQ157" s="403">
        <f t="shared" si="448"/>
        <v>0</v>
      </c>
      <c r="IR157" s="403">
        <f t="shared" si="448"/>
        <v>0</v>
      </c>
      <c r="IS157" s="403">
        <f t="shared" si="448"/>
        <v>0</v>
      </c>
      <c r="IT157" s="403">
        <f t="shared" si="448"/>
        <v>0</v>
      </c>
      <c r="IU157" s="403">
        <f t="shared" si="448"/>
        <v>0</v>
      </c>
      <c r="IV157" s="403">
        <f t="shared" si="448"/>
        <v>0</v>
      </c>
      <c r="IW157" s="403">
        <f t="shared" si="448"/>
        <v>0</v>
      </c>
      <c r="IX157" s="403">
        <f t="shared" si="448"/>
        <v>0</v>
      </c>
      <c r="IY157" s="403">
        <f t="shared" si="448"/>
        <v>0</v>
      </c>
      <c r="IZ157" s="403">
        <f t="shared" si="448"/>
        <v>0</v>
      </c>
      <c r="JA157" s="403">
        <f t="shared" si="448"/>
        <v>0</v>
      </c>
      <c r="JB157" s="403">
        <f t="shared" si="448"/>
        <v>0</v>
      </c>
      <c r="JC157" s="403">
        <f t="shared" si="448"/>
        <v>0</v>
      </c>
      <c r="JD157" s="403"/>
      <c r="JE157" s="403">
        <f t="shared" ref="JE157:LP157" si="449">IF(and($A157-JE$124&gt;=0,$A157-JE$125&lt;0),JE$132,0)</f>
        <v>0</v>
      </c>
      <c r="JF157" s="403">
        <f t="shared" si="449"/>
        <v>0</v>
      </c>
      <c r="JG157" s="403">
        <f t="shared" si="449"/>
        <v>0</v>
      </c>
      <c r="JH157" s="403">
        <f t="shared" si="449"/>
        <v>0</v>
      </c>
      <c r="JI157" s="403">
        <f t="shared" si="449"/>
        <v>0</v>
      </c>
      <c r="JJ157" s="403">
        <f t="shared" si="449"/>
        <v>0</v>
      </c>
      <c r="JK157" s="403">
        <f t="shared" si="449"/>
        <v>0</v>
      </c>
      <c r="JL157" s="403">
        <f t="shared" si="449"/>
        <v>0</v>
      </c>
      <c r="JM157" s="403">
        <f t="shared" si="449"/>
        <v>0</v>
      </c>
      <c r="JN157" s="403">
        <f t="shared" si="449"/>
        <v>0</v>
      </c>
      <c r="JO157" s="403">
        <f t="shared" si="449"/>
        <v>0</v>
      </c>
      <c r="JP157" s="403">
        <f t="shared" si="449"/>
        <v>0</v>
      </c>
      <c r="JQ157" s="403">
        <f t="shared" si="449"/>
        <v>0</v>
      </c>
      <c r="JR157" s="403">
        <f t="shared" si="449"/>
        <v>0</v>
      </c>
      <c r="JS157" s="403">
        <f t="shared" si="449"/>
        <v>0</v>
      </c>
      <c r="JT157" s="403">
        <f t="shared" si="449"/>
        <v>0</v>
      </c>
      <c r="JU157" s="403">
        <f t="shared" si="449"/>
        <v>0</v>
      </c>
      <c r="JV157" s="403">
        <f t="shared" si="449"/>
        <v>0</v>
      </c>
      <c r="JW157" s="403">
        <f t="shared" si="449"/>
        <v>0</v>
      </c>
      <c r="JX157" s="403">
        <f t="shared" si="449"/>
        <v>0</v>
      </c>
      <c r="JY157" s="403">
        <f t="shared" si="449"/>
        <v>0</v>
      </c>
      <c r="JZ157" s="403">
        <f t="shared" si="449"/>
        <v>0</v>
      </c>
      <c r="KA157" s="403">
        <f t="shared" si="449"/>
        <v>0</v>
      </c>
      <c r="KB157" s="403">
        <f t="shared" si="449"/>
        <v>0</v>
      </c>
      <c r="KC157" s="403">
        <f t="shared" si="449"/>
        <v>0</v>
      </c>
      <c r="KD157" s="403">
        <f t="shared" si="449"/>
        <v>0</v>
      </c>
      <c r="KE157" s="403">
        <f t="shared" si="449"/>
        <v>0</v>
      </c>
      <c r="KF157" s="403">
        <f t="shared" si="449"/>
        <v>0</v>
      </c>
      <c r="KG157" s="403">
        <f t="shared" si="449"/>
        <v>0</v>
      </c>
      <c r="KH157" s="403">
        <f t="shared" si="449"/>
        <v>0</v>
      </c>
      <c r="KI157" s="403">
        <f t="shared" si="449"/>
        <v>0</v>
      </c>
      <c r="KJ157" s="403">
        <f t="shared" si="449"/>
        <v>0</v>
      </c>
      <c r="KK157" s="403">
        <f t="shared" si="449"/>
        <v>0</v>
      </c>
      <c r="KL157" s="403">
        <f t="shared" si="449"/>
        <v>0</v>
      </c>
      <c r="KM157" s="403">
        <f t="shared" si="449"/>
        <v>0</v>
      </c>
      <c r="KN157" s="403">
        <f t="shared" si="449"/>
        <v>0</v>
      </c>
      <c r="KO157" s="403">
        <f t="shared" si="449"/>
        <v>0</v>
      </c>
      <c r="KP157" s="403">
        <f t="shared" si="449"/>
        <v>0</v>
      </c>
      <c r="KQ157" s="403">
        <f t="shared" si="449"/>
        <v>0</v>
      </c>
      <c r="KR157" s="403">
        <f t="shared" si="449"/>
        <v>0</v>
      </c>
      <c r="KS157" s="403">
        <f t="shared" si="449"/>
        <v>0</v>
      </c>
      <c r="KT157" s="403">
        <f t="shared" si="449"/>
        <v>0</v>
      </c>
      <c r="KU157" s="403">
        <f t="shared" si="449"/>
        <v>0</v>
      </c>
      <c r="KV157" s="403">
        <f t="shared" si="449"/>
        <v>0</v>
      </c>
      <c r="KW157" s="403">
        <f t="shared" si="449"/>
        <v>0</v>
      </c>
      <c r="KX157" s="403">
        <f t="shared" si="449"/>
        <v>0</v>
      </c>
      <c r="KY157" s="403">
        <f t="shared" si="449"/>
        <v>0</v>
      </c>
      <c r="KZ157" s="403">
        <f t="shared" si="449"/>
        <v>0</v>
      </c>
      <c r="LA157" s="403">
        <f t="shared" si="449"/>
        <v>0</v>
      </c>
      <c r="LB157" s="403">
        <f t="shared" si="449"/>
        <v>0</v>
      </c>
      <c r="LC157" s="403">
        <f t="shared" si="449"/>
        <v>0</v>
      </c>
      <c r="LD157" s="403">
        <f t="shared" si="449"/>
        <v>0</v>
      </c>
      <c r="LE157" s="403">
        <f t="shared" si="449"/>
        <v>0</v>
      </c>
      <c r="LF157" s="403">
        <f t="shared" si="449"/>
        <v>0</v>
      </c>
      <c r="LG157" s="403">
        <f t="shared" si="449"/>
        <v>0</v>
      </c>
      <c r="LH157" s="403">
        <f t="shared" si="449"/>
        <v>0</v>
      </c>
      <c r="LI157" s="403">
        <f t="shared" si="449"/>
        <v>0</v>
      </c>
      <c r="LJ157" s="403">
        <f t="shared" si="449"/>
        <v>0</v>
      </c>
      <c r="LK157" s="403">
        <f t="shared" si="449"/>
        <v>0</v>
      </c>
      <c r="LL157" s="403">
        <f t="shared" si="449"/>
        <v>0</v>
      </c>
      <c r="LM157" s="403">
        <f t="shared" si="449"/>
        <v>0</v>
      </c>
      <c r="LN157" s="403">
        <f t="shared" si="449"/>
        <v>0</v>
      </c>
      <c r="LO157" s="403">
        <f t="shared" si="449"/>
        <v>0</v>
      </c>
      <c r="LP157" s="403">
        <f t="shared" si="449"/>
        <v>0</v>
      </c>
    </row>
    <row r="158">
      <c r="A158" s="331" t="str">
        <f t="shared" si="327"/>
        <v>09-2028</v>
      </c>
      <c r="B158" s="346">
        <f t="shared" si="333"/>
        <v>8411235.33</v>
      </c>
      <c r="C158" s="346">
        <f t="shared" si="334"/>
        <v>1.032007615</v>
      </c>
      <c r="D158" s="346"/>
      <c r="E158" s="403">
        <f t="shared" ref="E158:BP158" si="450">IF(and($A158-E$124&gt;=0,$A158-E$125&lt;0),E$132,0)</f>
        <v>0</v>
      </c>
      <c r="F158" s="403">
        <f t="shared" si="450"/>
        <v>0</v>
      </c>
      <c r="G158" s="403">
        <f t="shared" si="450"/>
        <v>0</v>
      </c>
      <c r="H158" s="403">
        <f t="shared" si="450"/>
        <v>0</v>
      </c>
      <c r="I158" s="403">
        <f t="shared" si="450"/>
        <v>0</v>
      </c>
      <c r="J158" s="403">
        <f t="shared" si="450"/>
        <v>0</v>
      </c>
      <c r="K158" s="403">
        <f t="shared" si="450"/>
        <v>0</v>
      </c>
      <c r="L158" s="403">
        <f t="shared" si="450"/>
        <v>0</v>
      </c>
      <c r="M158" s="403">
        <f t="shared" si="450"/>
        <v>0</v>
      </c>
      <c r="N158" s="403">
        <f t="shared" si="450"/>
        <v>0</v>
      </c>
      <c r="O158" s="403">
        <f t="shared" si="450"/>
        <v>0</v>
      </c>
      <c r="P158" s="403">
        <f t="shared" si="450"/>
        <v>0</v>
      </c>
      <c r="Q158" s="403">
        <f t="shared" si="450"/>
        <v>0</v>
      </c>
      <c r="R158" s="403">
        <f t="shared" si="450"/>
        <v>0</v>
      </c>
      <c r="S158" s="403">
        <f t="shared" si="450"/>
        <v>0</v>
      </c>
      <c r="T158" s="403">
        <f t="shared" si="450"/>
        <v>0</v>
      </c>
      <c r="U158" s="403">
        <f t="shared" si="450"/>
        <v>0</v>
      </c>
      <c r="V158" s="403">
        <f t="shared" si="450"/>
        <v>0</v>
      </c>
      <c r="W158" s="403">
        <f t="shared" si="450"/>
        <v>0</v>
      </c>
      <c r="X158" s="403">
        <f t="shared" si="450"/>
        <v>0</v>
      </c>
      <c r="Y158" s="403">
        <f t="shared" si="450"/>
        <v>0</v>
      </c>
      <c r="Z158" s="403">
        <f t="shared" si="450"/>
        <v>0</v>
      </c>
      <c r="AA158" s="403">
        <f t="shared" si="450"/>
        <v>0</v>
      </c>
      <c r="AB158" s="403">
        <f t="shared" si="450"/>
        <v>0</v>
      </c>
      <c r="AC158" s="403">
        <f t="shared" si="450"/>
        <v>0</v>
      </c>
      <c r="AD158" s="403">
        <f t="shared" si="450"/>
        <v>0</v>
      </c>
      <c r="AE158" s="403">
        <f t="shared" si="450"/>
        <v>0</v>
      </c>
      <c r="AF158" s="403">
        <f t="shared" si="450"/>
        <v>0</v>
      </c>
      <c r="AG158" s="403">
        <f t="shared" si="450"/>
        <v>0</v>
      </c>
      <c r="AH158" s="403">
        <f t="shared" si="450"/>
        <v>0</v>
      </c>
      <c r="AI158" s="403">
        <f t="shared" si="450"/>
        <v>0</v>
      </c>
      <c r="AJ158" s="403">
        <f t="shared" si="450"/>
        <v>0</v>
      </c>
      <c r="AK158" s="403">
        <f t="shared" si="450"/>
        <v>0</v>
      </c>
      <c r="AL158" s="403">
        <f t="shared" si="450"/>
        <v>0</v>
      </c>
      <c r="AM158" s="403">
        <f t="shared" si="450"/>
        <v>0</v>
      </c>
      <c r="AN158" s="403">
        <f t="shared" si="450"/>
        <v>0</v>
      </c>
      <c r="AO158" s="403">
        <f t="shared" si="450"/>
        <v>0</v>
      </c>
      <c r="AP158" s="403">
        <f t="shared" si="450"/>
        <v>0</v>
      </c>
      <c r="AQ158" s="403">
        <f t="shared" si="450"/>
        <v>0</v>
      </c>
      <c r="AR158" s="403">
        <f t="shared" si="450"/>
        <v>0</v>
      </c>
      <c r="AS158" s="403">
        <f t="shared" si="450"/>
        <v>0</v>
      </c>
      <c r="AT158" s="403">
        <f t="shared" si="450"/>
        <v>0</v>
      </c>
      <c r="AU158" s="403">
        <f t="shared" si="450"/>
        <v>114804.31</v>
      </c>
      <c r="AV158" s="403">
        <f t="shared" si="450"/>
        <v>109785.34</v>
      </c>
      <c r="AW158" s="403">
        <f t="shared" si="450"/>
        <v>48000</v>
      </c>
      <c r="AX158" s="403">
        <f t="shared" si="450"/>
        <v>164702</v>
      </c>
      <c r="AY158" s="403">
        <f t="shared" si="450"/>
        <v>223255</v>
      </c>
      <c r="AZ158" s="403">
        <f t="shared" si="450"/>
        <v>72000</v>
      </c>
      <c r="BA158" s="403">
        <f t="shared" si="450"/>
        <v>97799.52</v>
      </c>
      <c r="BB158" s="403">
        <f t="shared" si="450"/>
        <v>242596.66</v>
      </c>
      <c r="BC158" s="403">
        <f t="shared" si="450"/>
        <v>108292.85</v>
      </c>
      <c r="BD158" s="403">
        <f t="shared" si="450"/>
        <v>238900</v>
      </c>
      <c r="BE158" s="403">
        <f t="shared" si="450"/>
        <v>101455.9</v>
      </c>
      <c r="BF158" s="403">
        <f t="shared" si="450"/>
        <v>23511.76</v>
      </c>
      <c r="BG158" s="403">
        <f t="shared" si="450"/>
        <v>20008.84</v>
      </c>
      <c r="BH158" s="403">
        <f t="shared" si="450"/>
        <v>77858.98</v>
      </c>
      <c r="BI158" s="403">
        <f t="shared" si="450"/>
        <v>45000</v>
      </c>
      <c r="BJ158" s="403">
        <f t="shared" si="450"/>
        <v>124565</v>
      </c>
      <c r="BK158" s="403">
        <f t="shared" si="450"/>
        <v>25000</v>
      </c>
      <c r="BL158" s="403">
        <f t="shared" si="450"/>
        <v>29885</v>
      </c>
      <c r="BM158" s="403">
        <f t="shared" si="450"/>
        <v>33809.25</v>
      </c>
      <c r="BN158" s="403">
        <f t="shared" si="450"/>
        <v>10969.85</v>
      </c>
      <c r="BO158" s="403">
        <f t="shared" si="450"/>
        <v>77861.76</v>
      </c>
      <c r="BP158" s="403">
        <f t="shared" si="450"/>
        <v>10058</v>
      </c>
      <c r="BQ158" s="403"/>
      <c r="BR158" s="403">
        <f t="shared" ref="BR158:EC158" si="451">IF(and($A158-BR$124&gt;=0,$A158-BR$125&lt;0),BR$132,0)</f>
        <v>121282.0901</v>
      </c>
      <c r="BS158" s="403">
        <f t="shared" si="451"/>
        <v>0</v>
      </c>
      <c r="BT158" s="403">
        <f t="shared" si="451"/>
        <v>0</v>
      </c>
      <c r="BU158" s="403">
        <f t="shared" si="451"/>
        <v>0</v>
      </c>
      <c r="BV158" s="403">
        <f t="shared" si="451"/>
        <v>0</v>
      </c>
      <c r="BW158" s="403">
        <f t="shared" si="451"/>
        <v>96438.39215</v>
      </c>
      <c r="BX158" s="403">
        <f t="shared" si="451"/>
        <v>0</v>
      </c>
      <c r="BY158" s="403">
        <f t="shared" si="451"/>
        <v>94007.23892</v>
      </c>
      <c r="BZ158" s="403">
        <f t="shared" si="451"/>
        <v>93499.7296</v>
      </c>
      <c r="CA158" s="403">
        <f t="shared" si="451"/>
        <v>317339.1966</v>
      </c>
      <c r="CB158" s="403">
        <f t="shared" si="451"/>
        <v>0</v>
      </c>
      <c r="CC158" s="403">
        <f t="shared" si="451"/>
        <v>85608.07068</v>
      </c>
      <c r="CD158" s="403">
        <f t="shared" si="451"/>
        <v>94788.93082</v>
      </c>
      <c r="CE158" s="403">
        <f t="shared" si="451"/>
        <v>173684.8197</v>
      </c>
      <c r="CF158" s="403">
        <f t="shared" si="451"/>
        <v>203596.7306</v>
      </c>
      <c r="CG158" s="403">
        <f t="shared" si="451"/>
        <v>205676.5734</v>
      </c>
      <c r="CH158" s="403">
        <f t="shared" si="451"/>
        <v>194386.6281</v>
      </c>
      <c r="CI158" s="403">
        <f t="shared" si="451"/>
        <v>246817.5768</v>
      </c>
      <c r="CJ158" s="403">
        <f t="shared" si="451"/>
        <v>167321.4229</v>
      </c>
      <c r="CK158" s="403">
        <f t="shared" si="451"/>
        <v>175711.6091</v>
      </c>
      <c r="CL158" s="403">
        <f t="shared" si="451"/>
        <v>106770.871</v>
      </c>
      <c r="CM158" s="403">
        <f t="shared" si="451"/>
        <v>0</v>
      </c>
      <c r="CN158" s="403">
        <f t="shared" si="451"/>
        <v>165809.9143</v>
      </c>
      <c r="CO158" s="403">
        <f t="shared" si="451"/>
        <v>156424.8982</v>
      </c>
      <c r="CP158" s="403">
        <f t="shared" si="451"/>
        <v>207625.486</v>
      </c>
      <c r="CQ158" s="403">
        <f t="shared" si="451"/>
        <v>200632.3524</v>
      </c>
      <c r="CR158" s="403">
        <f t="shared" si="451"/>
        <v>388272.9248</v>
      </c>
      <c r="CS158" s="403">
        <f t="shared" si="451"/>
        <v>106422.0904</v>
      </c>
      <c r="CT158" s="403">
        <f t="shared" si="451"/>
        <v>116147.6252</v>
      </c>
      <c r="CU158" s="403">
        <f t="shared" si="451"/>
        <v>13374.48895</v>
      </c>
      <c r="CV158" s="403">
        <f t="shared" si="451"/>
        <v>172972.6464</v>
      </c>
      <c r="CW158" s="403">
        <f t="shared" si="451"/>
        <v>31739.62885</v>
      </c>
      <c r="CX158" s="403">
        <f t="shared" si="451"/>
        <v>245848.0169</v>
      </c>
      <c r="CY158" s="403">
        <f t="shared" si="451"/>
        <v>4735.552739</v>
      </c>
      <c r="CZ158" s="403">
        <f t="shared" si="451"/>
        <v>144555.699</v>
      </c>
      <c r="DA158" s="403">
        <f t="shared" si="451"/>
        <v>232568.5919</v>
      </c>
      <c r="DB158" s="403">
        <f t="shared" si="451"/>
        <v>147632.9196</v>
      </c>
      <c r="DC158" s="403">
        <f t="shared" si="451"/>
        <v>75565.3102</v>
      </c>
      <c r="DD158" s="403">
        <f t="shared" si="451"/>
        <v>149471.6552</v>
      </c>
      <c r="DE158" s="403">
        <f t="shared" si="451"/>
        <v>187471.9097</v>
      </c>
      <c r="DF158" s="403">
        <f t="shared" si="451"/>
        <v>214454.1529</v>
      </c>
      <c r="DG158" s="403">
        <f t="shared" si="451"/>
        <v>261650.478</v>
      </c>
      <c r="DH158" s="403">
        <f t="shared" si="451"/>
        <v>0</v>
      </c>
      <c r="DI158" s="403">
        <f t="shared" si="451"/>
        <v>0</v>
      </c>
      <c r="DJ158" s="403">
        <f t="shared" si="451"/>
        <v>0</v>
      </c>
      <c r="DK158" s="403">
        <f t="shared" si="451"/>
        <v>0</v>
      </c>
      <c r="DL158" s="403">
        <f t="shared" si="451"/>
        <v>0</v>
      </c>
      <c r="DM158" s="403">
        <f t="shared" si="451"/>
        <v>0</v>
      </c>
      <c r="DN158" s="403">
        <f t="shared" si="451"/>
        <v>0</v>
      </c>
      <c r="DO158" s="403">
        <f t="shared" si="451"/>
        <v>0</v>
      </c>
      <c r="DP158" s="403">
        <f t="shared" si="451"/>
        <v>0</v>
      </c>
      <c r="DQ158" s="403">
        <f t="shared" si="451"/>
        <v>0</v>
      </c>
      <c r="DR158" s="403">
        <f t="shared" si="451"/>
        <v>0</v>
      </c>
      <c r="DS158" s="403">
        <f t="shared" si="451"/>
        <v>0</v>
      </c>
      <c r="DT158" s="403">
        <f t="shared" si="451"/>
        <v>0</v>
      </c>
      <c r="DU158" s="403">
        <f t="shared" si="451"/>
        <v>0</v>
      </c>
      <c r="DV158" s="403">
        <f t="shared" si="451"/>
        <v>0</v>
      </c>
      <c r="DW158" s="403">
        <f t="shared" si="451"/>
        <v>0</v>
      </c>
      <c r="DX158" s="403">
        <f t="shared" si="451"/>
        <v>0</v>
      </c>
      <c r="DY158" s="403">
        <f t="shared" si="451"/>
        <v>0</v>
      </c>
      <c r="DZ158" s="403">
        <f t="shared" si="451"/>
        <v>0</v>
      </c>
      <c r="EA158" s="403">
        <f t="shared" si="451"/>
        <v>0</v>
      </c>
      <c r="EB158" s="403">
        <f t="shared" si="451"/>
        <v>0</v>
      </c>
      <c r="EC158" s="403">
        <f t="shared" si="451"/>
        <v>0</v>
      </c>
      <c r="ED158" s="403"/>
      <c r="EE158" s="403">
        <f t="shared" ref="EE158:GP158" si="452">IF(and($A158-EE$124&gt;=0,$A158-EE$125&lt;0),EE$132,0)</f>
        <v>0</v>
      </c>
      <c r="EF158" s="403">
        <f t="shared" si="452"/>
        <v>109201.6795</v>
      </c>
      <c r="EG158" s="403">
        <f t="shared" si="452"/>
        <v>128574.9556</v>
      </c>
      <c r="EH158" s="403">
        <f t="shared" si="452"/>
        <v>133432.669</v>
      </c>
      <c r="EI158" s="403">
        <f t="shared" si="452"/>
        <v>104465.2535</v>
      </c>
      <c r="EJ158" s="403">
        <f t="shared" si="452"/>
        <v>0</v>
      </c>
      <c r="EK158" s="403">
        <f t="shared" si="452"/>
        <v>123470.9704</v>
      </c>
      <c r="EL158" s="403">
        <f t="shared" si="452"/>
        <v>0</v>
      </c>
      <c r="EM158" s="403">
        <f t="shared" si="452"/>
        <v>0</v>
      </c>
      <c r="EN158" s="403">
        <f t="shared" si="452"/>
        <v>0</v>
      </c>
      <c r="EO158" s="403">
        <f t="shared" si="452"/>
        <v>211083.4586</v>
      </c>
      <c r="EP158" s="403">
        <f t="shared" si="452"/>
        <v>0</v>
      </c>
      <c r="EQ158" s="403">
        <f t="shared" si="452"/>
        <v>0</v>
      </c>
      <c r="ER158" s="403">
        <f t="shared" si="452"/>
        <v>0</v>
      </c>
      <c r="ES158" s="403">
        <f t="shared" si="452"/>
        <v>0</v>
      </c>
      <c r="ET158" s="403">
        <f t="shared" si="452"/>
        <v>0</v>
      </c>
      <c r="EU158" s="403">
        <f t="shared" si="452"/>
        <v>0</v>
      </c>
      <c r="EV158" s="403">
        <f t="shared" si="452"/>
        <v>0</v>
      </c>
      <c r="EW158" s="403">
        <f t="shared" si="452"/>
        <v>0</v>
      </c>
      <c r="EX158" s="403">
        <f t="shared" si="452"/>
        <v>0</v>
      </c>
      <c r="EY158" s="403">
        <f t="shared" si="452"/>
        <v>0</v>
      </c>
      <c r="EZ158" s="403">
        <f t="shared" si="452"/>
        <v>580.1013602</v>
      </c>
      <c r="FA158" s="403">
        <f t="shared" si="452"/>
        <v>0</v>
      </c>
      <c r="FB158" s="403">
        <f t="shared" si="452"/>
        <v>0</v>
      </c>
      <c r="FC158" s="403">
        <f t="shared" si="452"/>
        <v>0</v>
      </c>
      <c r="FD158" s="403">
        <f t="shared" si="452"/>
        <v>0</v>
      </c>
      <c r="FE158" s="403">
        <f t="shared" si="452"/>
        <v>0</v>
      </c>
      <c r="FF158" s="403">
        <f t="shared" si="452"/>
        <v>0</v>
      </c>
      <c r="FG158" s="403">
        <f t="shared" si="452"/>
        <v>0</v>
      </c>
      <c r="FH158" s="403">
        <f t="shared" si="452"/>
        <v>0</v>
      </c>
      <c r="FI158" s="403">
        <f t="shared" si="452"/>
        <v>0</v>
      </c>
      <c r="FJ158" s="403">
        <f t="shared" si="452"/>
        <v>0</v>
      </c>
      <c r="FK158" s="403">
        <f t="shared" si="452"/>
        <v>0</v>
      </c>
      <c r="FL158" s="403">
        <f t="shared" si="452"/>
        <v>0</v>
      </c>
      <c r="FM158" s="403">
        <f t="shared" si="452"/>
        <v>0</v>
      </c>
      <c r="FN158" s="403">
        <f t="shared" si="452"/>
        <v>0</v>
      </c>
      <c r="FO158" s="403">
        <f t="shared" si="452"/>
        <v>0</v>
      </c>
      <c r="FP158" s="403">
        <f t="shared" si="452"/>
        <v>0</v>
      </c>
      <c r="FQ158" s="403">
        <f t="shared" si="452"/>
        <v>0</v>
      </c>
      <c r="FR158" s="403">
        <f t="shared" si="452"/>
        <v>0</v>
      </c>
      <c r="FS158" s="403">
        <f t="shared" si="452"/>
        <v>0</v>
      </c>
      <c r="FT158" s="403">
        <f t="shared" si="452"/>
        <v>0</v>
      </c>
      <c r="FU158" s="403">
        <f t="shared" si="452"/>
        <v>0</v>
      </c>
      <c r="FV158" s="403">
        <f t="shared" si="452"/>
        <v>0</v>
      </c>
      <c r="FW158" s="403">
        <f t="shared" si="452"/>
        <v>0</v>
      </c>
      <c r="FX158" s="403">
        <f t="shared" si="452"/>
        <v>0</v>
      </c>
      <c r="FY158" s="403">
        <f t="shared" si="452"/>
        <v>0</v>
      </c>
      <c r="FZ158" s="403">
        <f t="shared" si="452"/>
        <v>0</v>
      </c>
      <c r="GA158" s="403">
        <f t="shared" si="452"/>
        <v>0</v>
      </c>
      <c r="GB158" s="403">
        <f t="shared" si="452"/>
        <v>0</v>
      </c>
      <c r="GC158" s="403">
        <f t="shared" si="452"/>
        <v>0</v>
      </c>
      <c r="GD158" s="403">
        <f t="shared" si="452"/>
        <v>0</v>
      </c>
      <c r="GE158" s="403">
        <f t="shared" si="452"/>
        <v>0</v>
      </c>
      <c r="GF158" s="403">
        <f t="shared" si="452"/>
        <v>0</v>
      </c>
      <c r="GG158" s="403">
        <f t="shared" si="452"/>
        <v>0</v>
      </c>
      <c r="GH158" s="403">
        <f t="shared" si="452"/>
        <v>0</v>
      </c>
      <c r="GI158" s="403">
        <f t="shared" si="452"/>
        <v>0</v>
      </c>
      <c r="GJ158" s="403">
        <f t="shared" si="452"/>
        <v>0</v>
      </c>
      <c r="GK158" s="403">
        <f t="shared" si="452"/>
        <v>0</v>
      </c>
      <c r="GL158" s="403">
        <f t="shared" si="452"/>
        <v>0</v>
      </c>
      <c r="GM158" s="403">
        <f t="shared" si="452"/>
        <v>0</v>
      </c>
      <c r="GN158" s="403">
        <f t="shared" si="452"/>
        <v>0</v>
      </c>
      <c r="GO158" s="403">
        <f t="shared" si="452"/>
        <v>0</v>
      </c>
      <c r="GP158" s="403">
        <f t="shared" si="452"/>
        <v>0</v>
      </c>
      <c r="GQ158" s="403"/>
      <c r="GR158" s="403">
        <f t="shared" ref="GR158:JC158" si="453">IF(and($A158-GR$124&gt;=0,$A158-GR$125&lt;0),GR$132,0)</f>
        <v>0</v>
      </c>
      <c r="GS158" s="403">
        <f t="shared" si="453"/>
        <v>0</v>
      </c>
      <c r="GT158" s="403">
        <f t="shared" si="453"/>
        <v>0</v>
      </c>
      <c r="GU158" s="403">
        <f t="shared" si="453"/>
        <v>0</v>
      </c>
      <c r="GV158" s="403">
        <f t="shared" si="453"/>
        <v>0</v>
      </c>
      <c r="GW158" s="403">
        <f t="shared" si="453"/>
        <v>0</v>
      </c>
      <c r="GX158" s="403">
        <f t="shared" si="453"/>
        <v>0</v>
      </c>
      <c r="GY158" s="403">
        <f t="shared" si="453"/>
        <v>0</v>
      </c>
      <c r="GZ158" s="403">
        <f t="shared" si="453"/>
        <v>0</v>
      </c>
      <c r="HA158" s="403">
        <f t="shared" si="453"/>
        <v>0</v>
      </c>
      <c r="HB158" s="403">
        <f t="shared" si="453"/>
        <v>0</v>
      </c>
      <c r="HC158" s="403">
        <f t="shared" si="453"/>
        <v>0</v>
      </c>
      <c r="HD158" s="403">
        <f t="shared" si="453"/>
        <v>0</v>
      </c>
      <c r="HE158" s="403">
        <f t="shared" si="453"/>
        <v>0</v>
      </c>
      <c r="HF158" s="403">
        <f t="shared" si="453"/>
        <v>0</v>
      </c>
      <c r="HG158" s="403">
        <f t="shared" si="453"/>
        <v>0</v>
      </c>
      <c r="HH158" s="403">
        <f t="shared" si="453"/>
        <v>0</v>
      </c>
      <c r="HI158" s="403">
        <f t="shared" si="453"/>
        <v>0</v>
      </c>
      <c r="HJ158" s="403">
        <f t="shared" si="453"/>
        <v>0</v>
      </c>
      <c r="HK158" s="403">
        <f t="shared" si="453"/>
        <v>0</v>
      </c>
      <c r="HL158" s="403">
        <f t="shared" si="453"/>
        <v>0</v>
      </c>
      <c r="HM158" s="403">
        <f t="shared" si="453"/>
        <v>0</v>
      </c>
      <c r="HN158" s="403">
        <f t="shared" si="453"/>
        <v>0</v>
      </c>
      <c r="HO158" s="403">
        <f t="shared" si="453"/>
        <v>0</v>
      </c>
      <c r="HP158" s="403">
        <f t="shared" si="453"/>
        <v>0</v>
      </c>
      <c r="HQ158" s="403">
        <f t="shared" si="453"/>
        <v>0</v>
      </c>
      <c r="HR158" s="403">
        <f t="shared" si="453"/>
        <v>0</v>
      </c>
      <c r="HS158" s="403">
        <f t="shared" si="453"/>
        <v>0</v>
      </c>
      <c r="HT158" s="403">
        <f t="shared" si="453"/>
        <v>0</v>
      </c>
      <c r="HU158" s="403">
        <f t="shared" si="453"/>
        <v>0</v>
      </c>
      <c r="HV158" s="403">
        <f t="shared" si="453"/>
        <v>0</v>
      </c>
      <c r="HW158" s="403">
        <f t="shared" si="453"/>
        <v>0</v>
      </c>
      <c r="HX158" s="403">
        <f t="shared" si="453"/>
        <v>0</v>
      </c>
      <c r="HY158" s="403">
        <f t="shared" si="453"/>
        <v>0</v>
      </c>
      <c r="HZ158" s="403">
        <f t="shared" si="453"/>
        <v>0</v>
      </c>
      <c r="IA158" s="403">
        <f t="shared" si="453"/>
        <v>0</v>
      </c>
      <c r="IB158" s="403">
        <f t="shared" si="453"/>
        <v>0</v>
      </c>
      <c r="IC158" s="403">
        <f t="shared" si="453"/>
        <v>0</v>
      </c>
      <c r="ID158" s="403">
        <f t="shared" si="453"/>
        <v>0</v>
      </c>
      <c r="IE158" s="403">
        <f t="shared" si="453"/>
        <v>0</v>
      </c>
      <c r="IF158" s="403">
        <f t="shared" si="453"/>
        <v>0</v>
      </c>
      <c r="IG158" s="403">
        <f t="shared" si="453"/>
        <v>0</v>
      </c>
      <c r="IH158" s="403">
        <f t="shared" si="453"/>
        <v>0</v>
      </c>
      <c r="II158" s="403">
        <f t="shared" si="453"/>
        <v>0</v>
      </c>
      <c r="IJ158" s="403">
        <f t="shared" si="453"/>
        <v>0</v>
      </c>
      <c r="IK158" s="403">
        <f t="shared" si="453"/>
        <v>0</v>
      </c>
      <c r="IL158" s="403">
        <f t="shared" si="453"/>
        <v>0</v>
      </c>
      <c r="IM158" s="403">
        <f t="shared" si="453"/>
        <v>0</v>
      </c>
      <c r="IN158" s="403">
        <f t="shared" si="453"/>
        <v>0</v>
      </c>
      <c r="IO158" s="403">
        <f t="shared" si="453"/>
        <v>0</v>
      </c>
      <c r="IP158" s="403">
        <f t="shared" si="453"/>
        <v>0</v>
      </c>
      <c r="IQ158" s="403">
        <f t="shared" si="453"/>
        <v>0</v>
      </c>
      <c r="IR158" s="403">
        <f t="shared" si="453"/>
        <v>0</v>
      </c>
      <c r="IS158" s="403">
        <f t="shared" si="453"/>
        <v>0</v>
      </c>
      <c r="IT158" s="403">
        <f t="shared" si="453"/>
        <v>0</v>
      </c>
      <c r="IU158" s="403">
        <f t="shared" si="453"/>
        <v>0</v>
      </c>
      <c r="IV158" s="403">
        <f t="shared" si="453"/>
        <v>0</v>
      </c>
      <c r="IW158" s="403">
        <f t="shared" si="453"/>
        <v>0</v>
      </c>
      <c r="IX158" s="403">
        <f t="shared" si="453"/>
        <v>0</v>
      </c>
      <c r="IY158" s="403">
        <f t="shared" si="453"/>
        <v>0</v>
      </c>
      <c r="IZ158" s="403">
        <f t="shared" si="453"/>
        <v>0</v>
      </c>
      <c r="JA158" s="403">
        <f t="shared" si="453"/>
        <v>0</v>
      </c>
      <c r="JB158" s="403">
        <f t="shared" si="453"/>
        <v>0</v>
      </c>
      <c r="JC158" s="403">
        <f t="shared" si="453"/>
        <v>0</v>
      </c>
      <c r="JD158" s="403"/>
      <c r="JE158" s="403">
        <f t="shared" ref="JE158:LP158" si="454">IF(and($A158-JE$124&gt;=0,$A158-JE$125&lt;0),JE$132,0)</f>
        <v>0</v>
      </c>
      <c r="JF158" s="403">
        <f t="shared" si="454"/>
        <v>0</v>
      </c>
      <c r="JG158" s="403">
        <f t="shared" si="454"/>
        <v>0</v>
      </c>
      <c r="JH158" s="403">
        <f t="shared" si="454"/>
        <v>0</v>
      </c>
      <c r="JI158" s="403">
        <f t="shared" si="454"/>
        <v>0</v>
      </c>
      <c r="JJ158" s="403">
        <f t="shared" si="454"/>
        <v>0</v>
      </c>
      <c r="JK158" s="403">
        <f t="shared" si="454"/>
        <v>0</v>
      </c>
      <c r="JL158" s="403">
        <f t="shared" si="454"/>
        <v>0</v>
      </c>
      <c r="JM158" s="403">
        <f t="shared" si="454"/>
        <v>0</v>
      </c>
      <c r="JN158" s="403">
        <f t="shared" si="454"/>
        <v>0</v>
      </c>
      <c r="JO158" s="403">
        <f t="shared" si="454"/>
        <v>0</v>
      </c>
      <c r="JP158" s="403">
        <f t="shared" si="454"/>
        <v>0</v>
      </c>
      <c r="JQ158" s="403">
        <f t="shared" si="454"/>
        <v>0</v>
      </c>
      <c r="JR158" s="403">
        <f t="shared" si="454"/>
        <v>0</v>
      </c>
      <c r="JS158" s="403">
        <f t="shared" si="454"/>
        <v>0</v>
      </c>
      <c r="JT158" s="403">
        <f t="shared" si="454"/>
        <v>0</v>
      </c>
      <c r="JU158" s="403">
        <f t="shared" si="454"/>
        <v>0</v>
      </c>
      <c r="JV158" s="403">
        <f t="shared" si="454"/>
        <v>0</v>
      </c>
      <c r="JW158" s="403">
        <f t="shared" si="454"/>
        <v>0</v>
      </c>
      <c r="JX158" s="403">
        <f t="shared" si="454"/>
        <v>0</v>
      </c>
      <c r="JY158" s="403">
        <f t="shared" si="454"/>
        <v>0</v>
      </c>
      <c r="JZ158" s="403">
        <f t="shared" si="454"/>
        <v>0</v>
      </c>
      <c r="KA158" s="403">
        <f t="shared" si="454"/>
        <v>0</v>
      </c>
      <c r="KB158" s="403">
        <f t="shared" si="454"/>
        <v>0</v>
      </c>
      <c r="KC158" s="403">
        <f t="shared" si="454"/>
        <v>0</v>
      </c>
      <c r="KD158" s="403">
        <f t="shared" si="454"/>
        <v>0</v>
      </c>
      <c r="KE158" s="403">
        <f t="shared" si="454"/>
        <v>0</v>
      </c>
      <c r="KF158" s="403">
        <f t="shared" si="454"/>
        <v>0</v>
      </c>
      <c r="KG158" s="403">
        <f t="shared" si="454"/>
        <v>0</v>
      </c>
      <c r="KH158" s="403">
        <f t="shared" si="454"/>
        <v>0</v>
      </c>
      <c r="KI158" s="403">
        <f t="shared" si="454"/>
        <v>0</v>
      </c>
      <c r="KJ158" s="403">
        <f t="shared" si="454"/>
        <v>0</v>
      </c>
      <c r="KK158" s="403">
        <f t="shared" si="454"/>
        <v>0</v>
      </c>
      <c r="KL158" s="403">
        <f t="shared" si="454"/>
        <v>0</v>
      </c>
      <c r="KM158" s="403">
        <f t="shared" si="454"/>
        <v>0</v>
      </c>
      <c r="KN158" s="403">
        <f t="shared" si="454"/>
        <v>0</v>
      </c>
      <c r="KO158" s="403">
        <f t="shared" si="454"/>
        <v>0</v>
      </c>
      <c r="KP158" s="403">
        <f t="shared" si="454"/>
        <v>0</v>
      </c>
      <c r="KQ158" s="403">
        <f t="shared" si="454"/>
        <v>0</v>
      </c>
      <c r="KR158" s="403">
        <f t="shared" si="454"/>
        <v>0</v>
      </c>
      <c r="KS158" s="403">
        <f t="shared" si="454"/>
        <v>0</v>
      </c>
      <c r="KT158" s="403">
        <f t="shared" si="454"/>
        <v>0</v>
      </c>
      <c r="KU158" s="403">
        <f t="shared" si="454"/>
        <v>0</v>
      </c>
      <c r="KV158" s="403">
        <f t="shared" si="454"/>
        <v>0</v>
      </c>
      <c r="KW158" s="403">
        <f t="shared" si="454"/>
        <v>0</v>
      </c>
      <c r="KX158" s="403">
        <f t="shared" si="454"/>
        <v>0</v>
      </c>
      <c r="KY158" s="403">
        <f t="shared" si="454"/>
        <v>0</v>
      </c>
      <c r="KZ158" s="403">
        <f t="shared" si="454"/>
        <v>0</v>
      </c>
      <c r="LA158" s="403">
        <f t="shared" si="454"/>
        <v>0</v>
      </c>
      <c r="LB158" s="403">
        <f t="shared" si="454"/>
        <v>0</v>
      </c>
      <c r="LC158" s="403">
        <f t="shared" si="454"/>
        <v>0</v>
      </c>
      <c r="LD158" s="403">
        <f t="shared" si="454"/>
        <v>0</v>
      </c>
      <c r="LE158" s="403">
        <f t="shared" si="454"/>
        <v>0</v>
      </c>
      <c r="LF158" s="403">
        <f t="shared" si="454"/>
        <v>0</v>
      </c>
      <c r="LG158" s="403">
        <f t="shared" si="454"/>
        <v>0</v>
      </c>
      <c r="LH158" s="403">
        <f t="shared" si="454"/>
        <v>0</v>
      </c>
      <c r="LI158" s="403">
        <f t="shared" si="454"/>
        <v>0</v>
      </c>
      <c r="LJ158" s="403">
        <f t="shared" si="454"/>
        <v>0</v>
      </c>
      <c r="LK158" s="403">
        <f t="shared" si="454"/>
        <v>0</v>
      </c>
      <c r="LL158" s="403">
        <f t="shared" si="454"/>
        <v>0</v>
      </c>
      <c r="LM158" s="403">
        <f t="shared" si="454"/>
        <v>0</v>
      </c>
      <c r="LN158" s="403">
        <f t="shared" si="454"/>
        <v>0</v>
      </c>
      <c r="LO158" s="403">
        <f t="shared" si="454"/>
        <v>0</v>
      </c>
      <c r="LP158" s="403">
        <f t="shared" si="454"/>
        <v>0</v>
      </c>
    </row>
    <row r="159">
      <c r="A159" s="331" t="str">
        <f t="shared" si="327"/>
        <v>12-2028</v>
      </c>
      <c r="B159" s="346">
        <f t="shared" si="333"/>
        <v>8420520.218</v>
      </c>
      <c r="C159" s="346">
        <f t="shared" si="334"/>
        <v>1.033146815</v>
      </c>
      <c r="D159" s="346"/>
      <c r="E159" s="403">
        <f t="shared" ref="E159:BP159" si="455">IF(and($A159-E$124&gt;=0,$A159-E$125&lt;0),E$132,0)</f>
        <v>0</v>
      </c>
      <c r="F159" s="403">
        <f t="shared" si="455"/>
        <v>0</v>
      </c>
      <c r="G159" s="403">
        <f t="shared" si="455"/>
        <v>0</v>
      </c>
      <c r="H159" s="403">
        <f t="shared" si="455"/>
        <v>0</v>
      </c>
      <c r="I159" s="403">
        <f t="shared" si="455"/>
        <v>0</v>
      </c>
      <c r="J159" s="403">
        <f t="shared" si="455"/>
        <v>0</v>
      </c>
      <c r="K159" s="403">
        <f t="shared" si="455"/>
        <v>0</v>
      </c>
      <c r="L159" s="403">
        <f t="shared" si="455"/>
        <v>0</v>
      </c>
      <c r="M159" s="403">
        <f t="shared" si="455"/>
        <v>0</v>
      </c>
      <c r="N159" s="403">
        <f t="shared" si="455"/>
        <v>0</v>
      </c>
      <c r="O159" s="403">
        <f t="shared" si="455"/>
        <v>0</v>
      </c>
      <c r="P159" s="403">
        <f t="shared" si="455"/>
        <v>0</v>
      </c>
      <c r="Q159" s="403">
        <f t="shared" si="455"/>
        <v>0</v>
      </c>
      <c r="R159" s="403">
        <f t="shared" si="455"/>
        <v>0</v>
      </c>
      <c r="S159" s="403">
        <f t="shared" si="455"/>
        <v>0</v>
      </c>
      <c r="T159" s="403">
        <f t="shared" si="455"/>
        <v>0</v>
      </c>
      <c r="U159" s="403">
        <f t="shared" si="455"/>
        <v>0</v>
      </c>
      <c r="V159" s="403">
        <f t="shared" si="455"/>
        <v>0</v>
      </c>
      <c r="W159" s="403">
        <f t="shared" si="455"/>
        <v>0</v>
      </c>
      <c r="X159" s="403">
        <f t="shared" si="455"/>
        <v>0</v>
      </c>
      <c r="Y159" s="403">
        <f t="shared" si="455"/>
        <v>0</v>
      </c>
      <c r="Z159" s="403">
        <f t="shared" si="455"/>
        <v>0</v>
      </c>
      <c r="AA159" s="403">
        <f t="shared" si="455"/>
        <v>0</v>
      </c>
      <c r="AB159" s="403">
        <f t="shared" si="455"/>
        <v>0</v>
      </c>
      <c r="AC159" s="403">
        <f t="shared" si="455"/>
        <v>0</v>
      </c>
      <c r="AD159" s="403">
        <f t="shared" si="455"/>
        <v>0</v>
      </c>
      <c r="AE159" s="403">
        <f t="shared" si="455"/>
        <v>0</v>
      </c>
      <c r="AF159" s="403">
        <f t="shared" si="455"/>
        <v>0</v>
      </c>
      <c r="AG159" s="403">
        <f t="shared" si="455"/>
        <v>0</v>
      </c>
      <c r="AH159" s="403">
        <f t="shared" si="455"/>
        <v>0</v>
      </c>
      <c r="AI159" s="403">
        <f t="shared" si="455"/>
        <v>0</v>
      </c>
      <c r="AJ159" s="403">
        <f t="shared" si="455"/>
        <v>0</v>
      </c>
      <c r="AK159" s="403">
        <f t="shared" si="455"/>
        <v>0</v>
      </c>
      <c r="AL159" s="403">
        <f t="shared" si="455"/>
        <v>0</v>
      </c>
      <c r="AM159" s="403">
        <f t="shared" si="455"/>
        <v>0</v>
      </c>
      <c r="AN159" s="403">
        <f t="shared" si="455"/>
        <v>0</v>
      </c>
      <c r="AO159" s="403">
        <f t="shared" si="455"/>
        <v>0</v>
      </c>
      <c r="AP159" s="403">
        <f t="shared" si="455"/>
        <v>0</v>
      </c>
      <c r="AQ159" s="403">
        <f t="shared" si="455"/>
        <v>0</v>
      </c>
      <c r="AR159" s="403">
        <f t="shared" si="455"/>
        <v>0</v>
      </c>
      <c r="AS159" s="403">
        <f t="shared" si="455"/>
        <v>0</v>
      </c>
      <c r="AT159" s="403">
        <f t="shared" si="455"/>
        <v>0</v>
      </c>
      <c r="AU159" s="403">
        <f t="shared" si="455"/>
        <v>114804.31</v>
      </c>
      <c r="AV159" s="403">
        <f t="shared" si="455"/>
        <v>109785.34</v>
      </c>
      <c r="AW159" s="403">
        <f t="shared" si="455"/>
        <v>48000</v>
      </c>
      <c r="AX159" s="403">
        <f t="shared" si="455"/>
        <v>164702</v>
      </c>
      <c r="AY159" s="403">
        <f t="shared" si="455"/>
        <v>223255</v>
      </c>
      <c r="AZ159" s="403">
        <f t="shared" si="455"/>
        <v>72000</v>
      </c>
      <c r="BA159" s="403">
        <f t="shared" si="455"/>
        <v>97799.52</v>
      </c>
      <c r="BB159" s="403">
        <f t="shared" si="455"/>
        <v>242596.66</v>
      </c>
      <c r="BC159" s="403">
        <f t="shared" si="455"/>
        <v>108292.85</v>
      </c>
      <c r="BD159" s="403">
        <f t="shared" si="455"/>
        <v>238900</v>
      </c>
      <c r="BE159" s="403">
        <f t="shared" si="455"/>
        <v>101455.9</v>
      </c>
      <c r="BF159" s="403">
        <f t="shared" si="455"/>
        <v>23511.76</v>
      </c>
      <c r="BG159" s="403">
        <f t="shared" si="455"/>
        <v>20008.84</v>
      </c>
      <c r="BH159" s="403">
        <f t="shared" si="455"/>
        <v>77858.98</v>
      </c>
      <c r="BI159" s="403">
        <f t="shared" si="455"/>
        <v>45000</v>
      </c>
      <c r="BJ159" s="403">
        <f t="shared" si="455"/>
        <v>124565</v>
      </c>
      <c r="BK159" s="403">
        <f t="shared" si="455"/>
        <v>25000</v>
      </c>
      <c r="BL159" s="403">
        <f t="shared" si="455"/>
        <v>29885</v>
      </c>
      <c r="BM159" s="403">
        <f t="shared" si="455"/>
        <v>33809.25</v>
      </c>
      <c r="BN159" s="403">
        <f t="shared" si="455"/>
        <v>10969.85</v>
      </c>
      <c r="BO159" s="403">
        <f t="shared" si="455"/>
        <v>77861.76</v>
      </c>
      <c r="BP159" s="403">
        <f t="shared" si="455"/>
        <v>10058</v>
      </c>
      <c r="BQ159" s="403"/>
      <c r="BR159" s="403">
        <f t="shared" ref="BR159:EC159" si="456">IF(and($A159-BR$124&gt;=0,$A159-BR$125&lt;0),BR$132,0)</f>
        <v>121282.0901</v>
      </c>
      <c r="BS159" s="403">
        <f t="shared" si="456"/>
        <v>0</v>
      </c>
      <c r="BT159" s="403">
        <f t="shared" si="456"/>
        <v>0</v>
      </c>
      <c r="BU159" s="403">
        <f t="shared" si="456"/>
        <v>0</v>
      </c>
      <c r="BV159" s="403">
        <f t="shared" si="456"/>
        <v>0</v>
      </c>
      <c r="BW159" s="403">
        <f t="shared" si="456"/>
        <v>96438.39215</v>
      </c>
      <c r="BX159" s="403">
        <f t="shared" si="456"/>
        <v>0</v>
      </c>
      <c r="BY159" s="403">
        <f t="shared" si="456"/>
        <v>94007.23892</v>
      </c>
      <c r="BZ159" s="403">
        <f t="shared" si="456"/>
        <v>93499.7296</v>
      </c>
      <c r="CA159" s="403">
        <f t="shared" si="456"/>
        <v>317339.1966</v>
      </c>
      <c r="CB159" s="403">
        <f t="shared" si="456"/>
        <v>0</v>
      </c>
      <c r="CC159" s="403">
        <f t="shared" si="456"/>
        <v>0</v>
      </c>
      <c r="CD159" s="403">
        <f t="shared" si="456"/>
        <v>94788.93082</v>
      </c>
      <c r="CE159" s="403">
        <f t="shared" si="456"/>
        <v>173684.8197</v>
      </c>
      <c r="CF159" s="403">
        <f t="shared" si="456"/>
        <v>203596.7306</v>
      </c>
      <c r="CG159" s="403">
        <f t="shared" si="456"/>
        <v>205676.5734</v>
      </c>
      <c r="CH159" s="403">
        <f t="shared" si="456"/>
        <v>194386.6281</v>
      </c>
      <c r="CI159" s="403">
        <f t="shared" si="456"/>
        <v>246817.5768</v>
      </c>
      <c r="CJ159" s="403">
        <f t="shared" si="456"/>
        <v>167321.4229</v>
      </c>
      <c r="CK159" s="403">
        <f t="shared" si="456"/>
        <v>175711.6091</v>
      </c>
      <c r="CL159" s="403">
        <f t="shared" si="456"/>
        <v>106770.871</v>
      </c>
      <c r="CM159" s="403">
        <f t="shared" si="456"/>
        <v>0</v>
      </c>
      <c r="CN159" s="403">
        <f t="shared" si="456"/>
        <v>165809.9143</v>
      </c>
      <c r="CO159" s="403">
        <f t="shared" si="456"/>
        <v>156424.8982</v>
      </c>
      <c r="CP159" s="403">
        <f t="shared" si="456"/>
        <v>207625.486</v>
      </c>
      <c r="CQ159" s="403">
        <f t="shared" si="456"/>
        <v>200632.3524</v>
      </c>
      <c r="CR159" s="403">
        <f t="shared" si="456"/>
        <v>388272.9248</v>
      </c>
      <c r="CS159" s="403">
        <f t="shared" si="456"/>
        <v>106422.0904</v>
      </c>
      <c r="CT159" s="403">
        <f t="shared" si="456"/>
        <v>116147.6252</v>
      </c>
      <c r="CU159" s="403">
        <f t="shared" si="456"/>
        <v>13374.48895</v>
      </c>
      <c r="CV159" s="403">
        <f t="shared" si="456"/>
        <v>172972.6464</v>
      </c>
      <c r="CW159" s="403">
        <f t="shared" si="456"/>
        <v>31739.62885</v>
      </c>
      <c r="CX159" s="403">
        <f t="shared" si="456"/>
        <v>245848.0169</v>
      </c>
      <c r="CY159" s="403">
        <f t="shared" si="456"/>
        <v>4735.552739</v>
      </c>
      <c r="CZ159" s="403">
        <f t="shared" si="456"/>
        <v>144555.699</v>
      </c>
      <c r="DA159" s="403">
        <f t="shared" si="456"/>
        <v>232568.5919</v>
      </c>
      <c r="DB159" s="403">
        <f t="shared" si="456"/>
        <v>147632.9196</v>
      </c>
      <c r="DC159" s="403">
        <f t="shared" si="456"/>
        <v>75565.3102</v>
      </c>
      <c r="DD159" s="403">
        <f t="shared" si="456"/>
        <v>149471.6552</v>
      </c>
      <c r="DE159" s="403">
        <f t="shared" si="456"/>
        <v>187471.9097</v>
      </c>
      <c r="DF159" s="403">
        <f t="shared" si="456"/>
        <v>214454.1529</v>
      </c>
      <c r="DG159" s="403">
        <f t="shared" si="456"/>
        <v>261650.478</v>
      </c>
      <c r="DH159" s="403">
        <f t="shared" si="456"/>
        <v>0</v>
      </c>
      <c r="DI159" s="403">
        <f t="shared" si="456"/>
        <v>0</v>
      </c>
      <c r="DJ159" s="403">
        <f t="shared" si="456"/>
        <v>0</v>
      </c>
      <c r="DK159" s="403">
        <f t="shared" si="456"/>
        <v>0</v>
      </c>
      <c r="DL159" s="403">
        <f t="shared" si="456"/>
        <v>0</v>
      </c>
      <c r="DM159" s="403">
        <f t="shared" si="456"/>
        <v>0</v>
      </c>
      <c r="DN159" s="403">
        <f t="shared" si="456"/>
        <v>0</v>
      </c>
      <c r="DO159" s="403">
        <f t="shared" si="456"/>
        <v>0</v>
      </c>
      <c r="DP159" s="403">
        <f t="shared" si="456"/>
        <v>0</v>
      </c>
      <c r="DQ159" s="403">
        <f t="shared" si="456"/>
        <v>0</v>
      </c>
      <c r="DR159" s="403">
        <f t="shared" si="456"/>
        <v>0</v>
      </c>
      <c r="DS159" s="403">
        <f t="shared" si="456"/>
        <v>0</v>
      </c>
      <c r="DT159" s="403">
        <f t="shared" si="456"/>
        <v>0</v>
      </c>
      <c r="DU159" s="403">
        <f t="shared" si="456"/>
        <v>0</v>
      </c>
      <c r="DV159" s="403">
        <f t="shared" si="456"/>
        <v>0</v>
      </c>
      <c r="DW159" s="403">
        <f t="shared" si="456"/>
        <v>0</v>
      </c>
      <c r="DX159" s="403">
        <f t="shared" si="456"/>
        <v>0</v>
      </c>
      <c r="DY159" s="403">
        <f t="shared" si="456"/>
        <v>0</v>
      </c>
      <c r="DZ159" s="403">
        <f t="shared" si="456"/>
        <v>0</v>
      </c>
      <c r="EA159" s="403">
        <f t="shared" si="456"/>
        <v>0</v>
      </c>
      <c r="EB159" s="403">
        <f t="shared" si="456"/>
        <v>0</v>
      </c>
      <c r="EC159" s="403">
        <f t="shared" si="456"/>
        <v>0</v>
      </c>
      <c r="ED159" s="403"/>
      <c r="EE159" s="403">
        <f t="shared" ref="EE159:GP159" si="457">IF(and($A159-EE$124&gt;=0,$A159-EE$125&lt;0),EE$132,0)</f>
        <v>0</v>
      </c>
      <c r="EF159" s="403">
        <f t="shared" si="457"/>
        <v>0</v>
      </c>
      <c r="EG159" s="403">
        <f t="shared" si="457"/>
        <v>0</v>
      </c>
      <c r="EH159" s="403">
        <f t="shared" si="457"/>
        <v>133432.669</v>
      </c>
      <c r="EI159" s="403">
        <f t="shared" si="457"/>
        <v>104465.2535</v>
      </c>
      <c r="EJ159" s="403">
        <f t="shared" si="457"/>
        <v>0</v>
      </c>
      <c r="EK159" s="403">
        <f t="shared" si="457"/>
        <v>123470.9704</v>
      </c>
      <c r="EL159" s="403">
        <f t="shared" si="457"/>
        <v>0</v>
      </c>
      <c r="EM159" s="403">
        <f t="shared" si="457"/>
        <v>0</v>
      </c>
      <c r="EN159" s="403">
        <f t="shared" si="457"/>
        <v>0</v>
      </c>
      <c r="EO159" s="403">
        <f t="shared" si="457"/>
        <v>211083.4586</v>
      </c>
      <c r="EP159" s="403">
        <f t="shared" si="457"/>
        <v>79687.24363</v>
      </c>
      <c r="EQ159" s="403">
        <f t="shared" si="457"/>
        <v>0</v>
      </c>
      <c r="ER159" s="403">
        <f t="shared" si="457"/>
        <v>0</v>
      </c>
      <c r="ES159" s="403">
        <f t="shared" si="457"/>
        <v>0</v>
      </c>
      <c r="ET159" s="403">
        <f t="shared" si="457"/>
        <v>0</v>
      </c>
      <c r="EU159" s="403">
        <f t="shared" si="457"/>
        <v>0</v>
      </c>
      <c r="EV159" s="403">
        <f t="shared" si="457"/>
        <v>0</v>
      </c>
      <c r="EW159" s="403">
        <f t="shared" si="457"/>
        <v>0</v>
      </c>
      <c r="EX159" s="403">
        <f t="shared" si="457"/>
        <v>0</v>
      </c>
      <c r="EY159" s="403">
        <f t="shared" si="457"/>
        <v>0</v>
      </c>
      <c r="EZ159" s="403">
        <f t="shared" si="457"/>
        <v>580.1013602</v>
      </c>
      <c r="FA159" s="403">
        <f t="shared" si="457"/>
        <v>0</v>
      </c>
      <c r="FB159" s="403">
        <f t="shared" si="457"/>
        <v>0</v>
      </c>
      <c r="FC159" s="403">
        <f t="shared" si="457"/>
        <v>0</v>
      </c>
      <c r="FD159" s="403">
        <f t="shared" si="457"/>
        <v>0</v>
      </c>
      <c r="FE159" s="403">
        <f t="shared" si="457"/>
        <v>0</v>
      </c>
      <c r="FF159" s="403">
        <f t="shared" si="457"/>
        <v>0</v>
      </c>
      <c r="FG159" s="403">
        <f t="shared" si="457"/>
        <v>0</v>
      </c>
      <c r="FH159" s="403">
        <f t="shared" si="457"/>
        <v>0</v>
      </c>
      <c r="FI159" s="403">
        <f t="shared" si="457"/>
        <v>0</v>
      </c>
      <c r="FJ159" s="403">
        <f t="shared" si="457"/>
        <v>0</v>
      </c>
      <c r="FK159" s="403">
        <f t="shared" si="457"/>
        <v>0</v>
      </c>
      <c r="FL159" s="403">
        <f t="shared" si="457"/>
        <v>0</v>
      </c>
      <c r="FM159" s="403">
        <f t="shared" si="457"/>
        <v>0</v>
      </c>
      <c r="FN159" s="403">
        <f t="shared" si="457"/>
        <v>0</v>
      </c>
      <c r="FO159" s="403">
        <f t="shared" si="457"/>
        <v>0</v>
      </c>
      <c r="FP159" s="403">
        <f t="shared" si="457"/>
        <v>0</v>
      </c>
      <c r="FQ159" s="403">
        <f t="shared" si="457"/>
        <v>0</v>
      </c>
      <c r="FR159" s="403">
        <f t="shared" si="457"/>
        <v>0</v>
      </c>
      <c r="FS159" s="403">
        <f t="shared" si="457"/>
        <v>0</v>
      </c>
      <c r="FT159" s="403">
        <f t="shared" si="457"/>
        <v>0</v>
      </c>
      <c r="FU159" s="403">
        <f t="shared" si="457"/>
        <v>0</v>
      </c>
      <c r="FV159" s="403">
        <f t="shared" si="457"/>
        <v>0</v>
      </c>
      <c r="FW159" s="403">
        <f t="shared" si="457"/>
        <v>0</v>
      </c>
      <c r="FX159" s="403">
        <f t="shared" si="457"/>
        <v>0</v>
      </c>
      <c r="FY159" s="403">
        <f t="shared" si="457"/>
        <v>0</v>
      </c>
      <c r="FZ159" s="403">
        <f t="shared" si="457"/>
        <v>0</v>
      </c>
      <c r="GA159" s="403">
        <f t="shared" si="457"/>
        <v>0</v>
      </c>
      <c r="GB159" s="403">
        <f t="shared" si="457"/>
        <v>0</v>
      </c>
      <c r="GC159" s="403">
        <f t="shared" si="457"/>
        <v>0</v>
      </c>
      <c r="GD159" s="403">
        <f t="shared" si="457"/>
        <v>0</v>
      </c>
      <c r="GE159" s="403">
        <f t="shared" si="457"/>
        <v>0</v>
      </c>
      <c r="GF159" s="403">
        <f t="shared" si="457"/>
        <v>0</v>
      </c>
      <c r="GG159" s="403">
        <f t="shared" si="457"/>
        <v>0</v>
      </c>
      <c r="GH159" s="403">
        <f t="shared" si="457"/>
        <v>0</v>
      </c>
      <c r="GI159" s="403">
        <f t="shared" si="457"/>
        <v>0</v>
      </c>
      <c r="GJ159" s="403">
        <f t="shared" si="457"/>
        <v>0</v>
      </c>
      <c r="GK159" s="403">
        <f t="shared" si="457"/>
        <v>0</v>
      </c>
      <c r="GL159" s="403">
        <f t="shared" si="457"/>
        <v>0</v>
      </c>
      <c r="GM159" s="403">
        <f t="shared" si="457"/>
        <v>0</v>
      </c>
      <c r="GN159" s="403">
        <f t="shared" si="457"/>
        <v>0</v>
      </c>
      <c r="GO159" s="403">
        <f t="shared" si="457"/>
        <v>0</v>
      </c>
      <c r="GP159" s="403">
        <f t="shared" si="457"/>
        <v>0</v>
      </c>
      <c r="GQ159" s="403"/>
      <c r="GR159" s="403">
        <f t="shared" ref="GR159:JC159" si="458">IF(and($A159-GR$124&gt;=0,$A159-GR$125&lt;0),GR$132,0)</f>
        <v>0</v>
      </c>
      <c r="GS159" s="403">
        <f t="shared" si="458"/>
        <v>119892.8015</v>
      </c>
      <c r="GT159" s="403">
        <f t="shared" si="458"/>
        <v>133089.5484</v>
      </c>
      <c r="GU159" s="403">
        <f t="shared" si="458"/>
        <v>0</v>
      </c>
      <c r="GV159" s="403">
        <f t="shared" si="458"/>
        <v>0</v>
      </c>
      <c r="GW159" s="403">
        <f t="shared" si="458"/>
        <v>0</v>
      </c>
      <c r="GX159" s="403">
        <f t="shared" si="458"/>
        <v>0</v>
      </c>
      <c r="GY159" s="403">
        <f t="shared" si="458"/>
        <v>0</v>
      </c>
      <c r="GZ159" s="403">
        <f t="shared" si="458"/>
        <v>0</v>
      </c>
      <c r="HA159" s="403">
        <f t="shared" si="458"/>
        <v>0</v>
      </c>
      <c r="HB159" s="403">
        <f t="shared" si="458"/>
        <v>0</v>
      </c>
      <c r="HC159" s="403">
        <f t="shared" si="458"/>
        <v>0</v>
      </c>
      <c r="HD159" s="403">
        <f t="shared" si="458"/>
        <v>0</v>
      </c>
      <c r="HE159" s="403">
        <f t="shared" si="458"/>
        <v>0</v>
      </c>
      <c r="HF159" s="403">
        <f t="shared" si="458"/>
        <v>0</v>
      </c>
      <c r="HG159" s="403">
        <f t="shared" si="458"/>
        <v>0</v>
      </c>
      <c r="HH159" s="403">
        <f t="shared" si="458"/>
        <v>0</v>
      </c>
      <c r="HI159" s="403">
        <f t="shared" si="458"/>
        <v>0</v>
      </c>
      <c r="HJ159" s="403">
        <f t="shared" si="458"/>
        <v>0</v>
      </c>
      <c r="HK159" s="403">
        <f t="shared" si="458"/>
        <v>0</v>
      </c>
      <c r="HL159" s="403">
        <f t="shared" si="458"/>
        <v>0</v>
      </c>
      <c r="HM159" s="403">
        <f t="shared" si="458"/>
        <v>0</v>
      </c>
      <c r="HN159" s="403">
        <f t="shared" si="458"/>
        <v>0</v>
      </c>
      <c r="HO159" s="403">
        <f t="shared" si="458"/>
        <v>0</v>
      </c>
      <c r="HP159" s="403">
        <f t="shared" si="458"/>
        <v>0</v>
      </c>
      <c r="HQ159" s="403">
        <f t="shared" si="458"/>
        <v>0</v>
      </c>
      <c r="HR159" s="403">
        <f t="shared" si="458"/>
        <v>0</v>
      </c>
      <c r="HS159" s="403">
        <f t="shared" si="458"/>
        <v>0</v>
      </c>
      <c r="HT159" s="403">
        <f t="shared" si="458"/>
        <v>0</v>
      </c>
      <c r="HU159" s="403">
        <f t="shared" si="458"/>
        <v>0</v>
      </c>
      <c r="HV159" s="403">
        <f t="shared" si="458"/>
        <v>0</v>
      </c>
      <c r="HW159" s="403">
        <f t="shared" si="458"/>
        <v>0</v>
      </c>
      <c r="HX159" s="403">
        <f t="shared" si="458"/>
        <v>0</v>
      </c>
      <c r="HY159" s="403">
        <f t="shared" si="458"/>
        <v>0</v>
      </c>
      <c r="HZ159" s="403">
        <f t="shared" si="458"/>
        <v>0</v>
      </c>
      <c r="IA159" s="403">
        <f t="shared" si="458"/>
        <v>0</v>
      </c>
      <c r="IB159" s="403">
        <f t="shared" si="458"/>
        <v>0</v>
      </c>
      <c r="IC159" s="403">
        <f t="shared" si="458"/>
        <v>0</v>
      </c>
      <c r="ID159" s="403">
        <f t="shared" si="458"/>
        <v>0</v>
      </c>
      <c r="IE159" s="403">
        <f t="shared" si="458"/>
        <v>0</v>
      </c>
      <c r="IF159" s="403">
        <f t="shared" si="458"/>
        <v>0</v>
      </c>
      <c r="IG159" s="403">
        <f t="shared" si="458"/>
        <v>0</v>
      </c>
      <c r="IH159" s="403">
        <f t="shared" si="458"/>
        <v>0</v>
      </c>
      <c r="II159" s="403">
        <f t="shared" si="458"/>
        <v>0</v>
      </c>
      <c r="IJ159" s="403">
        <f t="shared" si="458"/>
        <v>0</v>
      </c>
      <c r="IK159" s="403">
        <f t="shared" si="458"/>
        <v>0</v>
      </c>
      <c r="IL159" s="403">
        <f t="shared" si="458"/>
        <v>0</v>
      </c>
      <c r="IM159" s="403">
        <f t="shared" si="458"/>
        <v>0</v>
      </c>
      <c r="IN159" s="403">
        <f t="shared" si="458"/>
        <v>0</v>
      </c>
      <c r="IO159" s="403">
        <f t="shared" si="458"/>
        <v>0</v>
      </c>
      <c r="IP159" s="403">
        <f t="shared" si="458"/>
        <v>0</v>
      </c>
      <c r="IQ159" s="403">
        <f t="shared" si="458"/>
        <v>0</v>
      </c>
      <c r="IR159" s="403">
        <f t="shared" si="458"/>
        <v>0</v>
      </c>
      <c r="IS159" s="403">
        <f t="shared" si="458"/>
        <v>0</v>
      </c>
      <c r="IT159" s="403">
        <f t="shared" si="458"/>
        <v>0</v>
      </c>
      <c r="IU159" s="403">
        <f t="shared" si="458"/>
        <v>0</v>
      </c>
      <c r="IV159" s="403">
        <f t="shared" si="458"/>
        <v>0</v>
      </c>
      <c r="IW159" s="403">
        <f t="shared" si="458"/>
        <v>0</v>
      </c>
      <c r="IX159" s="403">
        <f t="shared" si="458"/>
        <v>0</v>
      </c>
      <c r="IY159" s="403">
        <f t="shared" si="458"/>
        <v>0</v>
      </c>
      <c r="IZ159" s="403">
        <f t="shared" si="458"/>
        <v>0</v>
      </c>
      <c r="JA159" s="403">
        <f t="shared" si="458"/>
        <v>0</v>
      </c>
      <c r="JB159" s="403">
        <f t="shared" si="458"/>
        <v>0</v>
      </c>
      <c r="JC159" s="403">
        <f t="shared" si="458"/>
        <v>0</v>
      </c>
      <c r="JD159" s="403"/>
      <c r="JE159" s="403">
        <f t="shared" ref="JE159:LP159" si="459">IF(and($A159-JE$124&gt;=0,$A159-JE$125&lt;0),JE$132,0)</f>
        <v>0</v>
      </c>
      <c r="JF159" s="403">
        <f t="shared" si="459"/>
        <v>0</v>
      </c>
      <c r="JG159" s="403">
        <f t="shared" si="459"/>
        <v>0</v>
      </c>
      <c r="JH159" s="403">
        <f t="shared" si="459"/>
        <v>0</v>
      </c>
      <c r="JI159" s="403">
        <f t="shared" si="459"/>
        <v>0</v>
      </c>
      <c r="JJ159" s="403">
        <f t="shared" si="459"/>
        <v>0</v>
      </c>
      <c r="JK159" s="403">
        <f t="shared" si="459"/>
        <v>0</v>
      </c>
      <c r="JL159" s="403">
        <f t="shared" si="459"/>
        <v>0</v>
      </c>
      <c r="JM159" s="403">
        <f t="shared" si="459"/>
        <v>0</v>
      </c>
      <c r="JN159" s="403">
        <f t="shared" si="459"/>
        <v>0</v>
      </c>
      <c r="JO159" s="403">
        <f t="shared" si="459"/>
        <v>0</v>
      </c>
      <c r="JP159" s="403">
        <f t="shared" si="459"/>
        <v>0</v>
      </c>
      <c r="JQ159" s="403">
        <f t="shared" si="459"/>
        <v>0</v>
      </c>
      <c r="JR159" s="403">
        <f t="shared" si="459"/>
        <v>0</v>
      </c>
      <c r="JS159" s="403">
        <f t="shared" si="459"/>
        <v>0</v>
      </c>
      <c r="JT159" s="403">
        <f t="shared" si="459"/>
        <v>0</v>
      </c>
      <c r="JU159" s="403">
        <f t="shared" si="459"/>
        <v>0</v>
      </c>
      <c r="JV159" s="403">
        <f t="shared" si="459"/>
        <v>0</v>
      </c>
      <c r="JW159" s="403">
        <f t="shared" si="459"/>
        <v>0</v>
      </c>
      <c r="JX159" s="403">
        <f t="shared" si="459"/>
        <v>0</v>
      </c>
      <c r="JY159" s="403">
        <f t="shared" si="459"/>
        <v>0</v>
      </c>
      <c r="JZ159" s="403">
        <f t="shared" si="459"/>
        <v>0</v>
      </c>
      <c r="KA159" s="403">
        <f t="shared" si="459"/>
        <v>0</v>
      </c>
      <c r="KB159" s="403">
        <f t="shared" si="459"/>
        <v>0</v>
      </c>
      <c r="KC159" s="403">
        <f t="shared" si="459"/>
        <v>0</v>
      </c>
      <c r="KD159" s="403">
        <f t="shared" si="459"/>
        <v>0</v>
      </c>
      <c r="KE159" s="403">
        <f t="shared" si="459"/>
        <v>0</v>
      </c>
      <c r="KF159" s="403">
        <f t="shared" si="459"/>
        <v>0</v>
      </c>
      <c r="KG159" s="403">
        <f t="shared" si="459"/>
        <v>0</v>
      </c>
      <c r="KH159" s="403">
        <f t="shared" si="459"/>
        <v>0</v>
      </c>
      <c r="KI159" s="403">
        <f t="shared" si="459"/>
        <v>0</v>
      </c>
      <c r="KJ159" s="403">
        <f t="shared" si="459"/>
        <v>0</v>
      </c>
      <c r="KK159" s="403">
        <f t="shared" si="459"/>
        <v>0</v>
      </c>
      <c r="KL159" s="403">
        <f t="shared" si="459"/>
        <v>0</v>
      </c>
      <c r="KM159" s="403">
        <f t="shared" si="459"/>
        <v>0</v>
      </c>
      <c r="KN159" s="403">
        <f t="shared" si="459"/>
        <v>0</v>
      </c>
      <c r="KO159" s="403">
        <f t="shared" si="459"/>
        <v>0</v>
      </c>
      <c r="KP159" s="403">
        <f t="shared" si="459"/>
        <v>0</v>
      </c>
      <c r="KQ159" s="403">
        <f t="shared" si="459"/>
        <v>0</v>
      </c>
      <c r="KR159" s="403">
        <f t="shared" si="459"/>
        <v>0</v>
      </c>
      <c r="KS159" s="403">
        <f t="shared" si="459"/>
        <v>0</v>
      </c>
      <c r="KT159" s="403">
        <f t="shared" si="459"/>
        <v>0</v>
      </c>
      <c r="KU159" s="403">
        <f t="shared" si="459"/>
        <v>0</v>
      </c>
      <c r="KV159" s="403">
        <f t="shared" si="459"/>
        <v>0</v>
      </c>
      <c r="KW159" s="403">
        <f t="shared" si="459"/>
        <v>0</v>
      </c>
      <c r="KX159" s="403">
        <f t="shared" si="459"/>
        <v>0</v>
      </c>
      <c r="KY159" s="403">
        <f t="shared" si="459"/>
        <v>0</v>
      </c>
      <c r="KZ159" s="403">
        <f t="shared" si="459"/>
        <v>0</v>
      </c>
      <c r="LA159" s="403">
        <f t="shared" si="459"/>
        <v>0</v>
      </c>
      <c r="LB159" s="403">
        <f t="shared" si="459"/>
        <v>0</v>
      </c>
      <c r="LC159" s="403">
        <f t="shared" si="459"/>
        <v>0</v>
      </c>
      <c r="LD159" s="403">
        <f t="shared" si="459"/>
        <v>0</v>
      </c>
      <c r="LE159" s="403">
        <f t="shared" si="459"/>
        <v>0</v>
      </c>
      <c r="LF159" s="403">
        <f t="shared" si="459"/>
        <v>0</v>
      </c>
      <c r="LG159" s="403">
        <f t="shared" si="459"/>
        <v>0</v>
      </c>
      <c r="LH159" s="403">
        <f t="shared" si="459"/>
        <v>0</v>
      </c>
      <c r="LI159" s="403">
        <f t="shared" si="459"/>
        <v>0</v>
      </c>
      <c r="LJ159" s="403">
        <f t="shared" si="459"/>
        <v>0</v>
      </c>
      <c r="LK159" s="403">
        <f t="shared" si="459"/>
        <v>0</v>
      </c>
      <c r="LL159" s="403">
        <f t="shared" si="459"/>
        <v>0</v>
      </c>
      <c r="LM159" s="403">
        <f t="shared" si="459"/>
        <v>0</v>
      </c>
      <c r="LN159" s="403">
        <f t="shared" si="459"/>
        <v>0</v>
      </c>
      <c r="LO159" s="403">
        <f t="shared" si="459"/>
        <v>0</v>
      </c>
      <c r="LP159" s="403">
        <f t="shared" si="459"/>
        <v>0</v>
      </c>
    </row>
    <row r="160">
      <c r="A160" s="331" t="str">
        <f t="shared" si="327"/>
        <v>03-2029</v>
      </c>
      <c r="B160" s="346">
        <f t="shared" si="333"/>
        <v>8396002.022</v>
      </c>
      <c r="C160" s="346">
        <f t="shared" si="334"/>
        <v>1.03013858</v>
      </c>
      <c r="D160" s="346"/>
      <c r="E160" s="403">
        <f t="shared" ref="E160:BP160" si="460">IF(and($A160-E$124&gt;=0,$A160-E$125&lt;0),E$132,0)</f>
        <v>0</v>
      </c>
      <c r="F160" s="403">
        <f t="shared" si="460"/>
        <v>0</v>
      </c>
      <c r="G160" s="403">
        <f t="shared" si="460"/>
        <v>0</v>
      </c>
      <c r="H160" s="403">
        <f t="shared" si="460"/>
        <v>0</v>
      </c>
      <c r="I160" s="403">
        <f t="shared" si="460"/>
        <v>0</v>
      </c>
      <c r="J160" s="403">
        <f t="shared" si="460"/>
        <v>0</v>
      </c>
      <c r="K160" s="403">
        <f t="shared" si="460"/>
        <v>0</v>
      </c>
      <c r="L160" s="403">
        <f t="shared" si="460"/>
        <v>0</v>
      </c>
      <c r="M160" s="403">
        <f t="shared" si="460"/>
        <v>0</v>
      </c>
      <c r="N160" s="403">
        <f t="shared" si="460"/>
        <v>0</v>
      </c>
      <c r="O160" s="403">
        <f t="shared" si="460"/>
        <v>0</v>
      </c>
      <c r="P160" s="403">
        <f t="shared" si="460"/>
        <v>0</v>
      </c>
      <c r="Q160" s="403">
        <f t="shared" si="460"/>
        <v>0</v>
      </c>
      <c r="R160" s="403">
        <f t="shared" si="460"/>
        <v>0</v>
      </c>
      <c r="S160" s="403">
        <f t="shared" si="460"/>
        <v>0</v>
      </c>
      <c r="T160" s="403">
        <f t="shared" si="460"/>
        <v>0</v>
      </c>
      <c r="U160" s="403">
        <f t="shared" si="460"/>
        <v>0</v>
      </c>
      <c r="V160" s="403">
        <f t="shared" si="460"/>
        <v>0</v>
      </c>
      <c r="W160" s="403">
        <f t="shared" si="460"/>
        <v>0</v>
      </c>
      <c r="X160" s="403">
        <f t="shared" si="460"/>
        <v>0</v>
      </c>
      <c r="Y160" s="403">
        <f t="shared" si="460"/>
        <v>0</v>
      </c>
      <c r="Z160" s="403">
        <f t="shared" si="460"/>
        <v>0</v>
      </c>
      <c r="AA160" s="403">
        <f t="shared" si="460"/>
        <v>0</v>
      </c>
      <c r="AB160" s="403">
        <f t="shared" si="460"/>
        <v>0</v>
      </c>
      <c r="AC160" s="403">
        <f t="shared" si="460"/>
        <v>0</v>
      </c>
      <c r="AD160" s="403">
        <f t="shared" si="460"/>
        <v>0</v>
      </c>
      <c r="AE160" s="403">
        <f t="shared" si="460"/>
        <v>0</v>
      </c>
      <c r="AF160" s="403">
        <f t="shared" si="460"/>
        <v>0</v>
      </c>
      <c r="AG160" s="403">
        <f t="shared" si="460"/>
        <v>0</v>
      </c>
      <c r="AH160" s="403">
        <f t="shared" si="460"/>
        <v>0</v>
      </c>
      <c r="AI160" s="403">
        <f t="shared" si="460"/>
        <v>0</v>
      </c>
      <c r="AJ160" s="403">
        <f t="shared" si="460"/>
        <v>0</v>
      </c>
      <c r="AK160" s="403">
        <f t="shared" si="460"/>
        <v>0</v>
      </c>
      <c r="AL160" s="403">
        <f t="shared" si="460"/>
        <v>0</v>
      </c>
      <c r="AM160" s="403">
        <f t="shared" si="460"/>
        <v>0</v>
      </c>
      <c r="AN160" s="403">
        <f t="shared" si="460"/>
        <v>0</v>
      </c>
      <c r="AO160" s="403">
        <f t="shared" si="460"/>
        <v>0</v>
      </c>
      <c r="AP160" s="403">
        <f t="shared" si="460"/>
        <v>0</v>
      </c>
      <c r="AQ160" s="403">
        <f t="shared" si="460"/>
        <v>0</v>
      </c>
      <c r="AR160" s="403">
        <f t="shared" si="460"/>
        <v>0</v>
      </c>
      <c r="AS160" s="403">
        <f t="shared" si="460"/>
        <v>0</v>
      </c>
      <c r="AT160" s="403">
        <f t="shared" si="460"/>
        <v>0</v>
      </c>
      <c r="AU160" s="403">
        <f t="shared" si="460"/>
        <v>0</v>
      </c>
      <c r="AV160" s="403">
        <f t="shared" si="460"/>
        <v>109785.34</v>
      </c>
      <c r="AW160" s="403">
        <f t="shared" si="460"/>
        <v>48000</v>
      </c>
      <c r="AX160" s="403">
        <f t="shared" si="460"/>
        <v>164702</v>
      </c>
      <c r="AY160" s="403">
        <f t="shared" si="460"/>
        <v>223255</v>
      </c>
      <c r="AZ160" s="403">
        <f t="shared" si="460"/>
        <v>72000</v>
      </c>
      <c r="BA160" s="403">
        <f t="shared" si="460"/>
        <v>97799.52</v>
      </c>
      <c r="BB160" s="403">
        <f t="shared" si="460"/>
        <v>242596.66</v>
      </c>
      <c r="BC160" s="403">
        <f t="shared" si="460"/>
        <v>108292.85</v>
      </c>
      <c r="BD160" s="403">
        <f t="shared" si="460"/>
        <v>238900</v>
      </c>
      <c r="BE160" s="403">
        <f t="shared" si="460"/>
        <v>101455.9</v>
      </c>
      <c r="BF160" s="403">
        <f t="shared" si="460"/>
        <v>23511.76</v>
      </c>
      <c r="BG160" s="403">
        <f t="shared" si="460"/>
        <v>20008.84</v>
      </c>
      <c r="BH160" s="403">
        <f t="shared" si="460"/>
        <v>77858.98</v>
      </c>
      <c r="BI160" s="403">
        <f t="shared" si="460"/>
        <v>45000</v>
      </c>
      <c r="BJ160" s="403">
        <f t="shared" si="460"/>
        <v>124565</v>
      </c>
      <c r="BK160" s="403">
        <f t="shared" si="460"/>
        <v>25000</v>
      </c>
      <c r="BL160" s="403">
        <f t="shared" si="460"/>
        <v>29885</v>
      </c>
      <c r="BM160" s="403">
        <f t="shared" si="460"/>
        <v>33809.25</v>
      </c>
      <c r="BN160" s="403">
        <f t="shared" si="460"/>
        <v>10969.85</v>
      </c>
      <c r="BO160" s="403">
        <f t="shared" si="460"/>
        <v>77861.76</v>
      </c>
      <c r="BP160" s="403">
        <f t="shared" si="460"/>
        <v>10058</v>
      </c>
      <c r="BQ160" s="403"/>
      <c r="BR160" s="403">
        <f t="shared" ref="BR160:EC160" si="461">IF(and($A160-BR$124&gt;=0,$A160-BR$125&lt;0),BR$132,0)</f>
        <v>121282.0901</v>
      </c>
      <c r="BS160" s="403">
        <f t="shared" si="461"/>
        <v>0</v>
      </c>
      <c r="BT160" s="403">
        <f t="shared" si="461"/>
        <v>0</v>
      </c>
      <c r="BU160" s="403">
        <f t="shared" si="461"/>
        <v>0</v>
      </c>
      <c r="BV160" s="403">
        <f t="shared" si="461"/>
        <v>0</v>
      </c>
      <c r="BW160" s="403">
        <f t="shared" si="461"/>
        <v>96438.39215</v>
      </c>
      <c r="BX160" s="403">
        <f t="shared" si="461"/>
        <v>0</v>
      </c>
      <c r="BY160" s="403">
        <f t="shared" si="461"/>
        <v>94007.23892</v>
      </c>
      <c r="BZ160" s="403">
        <f t="shared" si="461"/>
        <v>93499.7296</v>
      </c>
      <c r="CA160" s="403">
        <f t="shared" si="461"/>
        <v>317339.1966</v>
      </c>
      <c r="CB160" s="403">
        <f t="shared" si="461"/>
        <v>0</v>
      </c>
      <c r="CC160" s="403">
        <f t="shared" si="461"/>
        <v>0</v>
      </c>
      <c r="CD160" s="403">
        <f t="shared" si="461"/>
        <v>94788.93082</v>
      </c>
      <c r="CE160" s="403">
        <f t="shared" si="461"/>
        <v>0</v>
      </c>
      <c r="CF160" s="403">
        <f t="shared" si="461"/>
        <v>203596.7306</v>
      </c>
      <c r="CG160" s="403">
        <f t="shared" si="461"/>
        <v>205676.5734</v>
      </c>
      <c r="CH160" s="403">
        <f t="shared" si="461"/>
        <v>194386.6281</v>
      </c>
      <c r="CI160" s="403">
        <f t="shared" si="461"/>
        <v>246817.5768</v>
      </c>
      <c r="CJ160" s="403">
        <f t="shared" si="461"/>
        <v>167321.4229</v>
      </c>
      <c r="CK160" s="403">
        <f t="shared" si="461"/>
        <v>175711.6091</v>
      </c>
      <c r="CL160" s="403">
        <f t="shared" si="461"/>
        <v>106770.871</v>
      </c>
      <c r="CM160" s="403">
        <f t="shared" si="461"/>
        <v>0</v>
      </c>
      <c r="CN160" s="403">
        <f t="shared" si="461"/>
        <v>165809.9143</v>
      </c>
      <c r="CO160" s="403">
        <f t="shared" si="461"/>
        <v>156424.8982</v>
      </c>
      <c r="CP160" s="403">
        <f t="shared" si="461"/>
        <v>207625.486</v>
      </c>
      <c r="CQ160" s="403">
        <f t="shared" si="461"/>
        <v>200632.3524</v>
      </c>
      <c r="CR160" s="403">
        <f t="shared" si="461"/>
        <v>388272.9248</v>
      </c>
      <c r="CS160" s="403">
        <f t="shared" si="461"/>
        <v>106422.0904</v>
      </c>
      <c r="CT160" s="403">
        <f t="shared" si="461"/>
        <v>116147.6252</v>
      </c>
      <c r="CU160" s="403">
        <f t="shared" si="461"/>
        <v>13374.48895</v>
      </c>
      <c r="CV160" s="403">
        <f t="shared" si="461"/>
        <v>172972.6464</v>
      </c>
      <c r="CW160" s="403">
        <f t="shared" si="461"/>
        <v>31739.62885</v>
      </c>
      <c r="CX160" s="403">
        <f t="shared" si="461"/>
        <v>245848.0169</v>
      </c>
      <c r="CY160" s="403">
        <f t="shared" si="461"/>
        <v>4735.552739</v>
      </c>
      <c r="CZ160" s="403">
        <f t="shared" si="461"/>
        <v>144555.699</v>
      </c>
      <c r="DA160" s="403">
        <f t="shared" si="461"/>
        <v>232568.5919</v>
      </c>
      <c r="DB160" s="403">
        <f t="shared" si="461"/>
        <v>147632.9196</v>
      </c>
      <c r="DC160" s="403">
        <f t="shared" si="461"/>
        <v>75565.3102</v>
      </c>
      <c r="DD160" s="403">
        <f t="shared" si="461"/>
        <v>149471.6552</v>
      </c>
      <c r="DE160" s="403">
        <f t="shared" si="461"/>
        <v>187471.9097</v>
      </c>
      <c r="DF160" s="403">
        <f t="shared" si="461"/>
        <v>214454.1529</v>
      </c>
      <c r="DG160" s="403">
        <f t="shared" si="461"/>
        <v>261650.478</v>
      </c>
      <c r="DH160" s="403">
        <f t="shared" si="461"/>
        <v>96110.40317</v>
      </c>
      <c r="DI160" s="403">
        <f t="shared" si="461"/>
        <v>0</v>
      </c>
      <c r="DJ160" s="403">
        <f t="shared" si="461"/>
        <v>0</v>
      </c>
      <c r="DK160" s="403">
        <f t="shared" si="461"/>
        <v>0</v>
      </c>
      <c r="DL160" s="403">
        <f t="shared" si="461"/>
        <v>0</v>
      </c>
      <c r="DM160" s="403">
        <f t="shared" si="461"/>
        <v>0</v>
      </c>
      <c r="DN160" s="403">
        <f t="shared" si="461"/>
        <v>0</v>
      </c>
      <c r="DO160" s="403">
        <f t="shared" si="461"/>
        <v>0</v>
      </c>
      <c r="DP160" s="403">
        <f t="shared" si="461"/>
        <v>0</v>
      </c>
      <c r="DQ160" s="403">
        <f t="shared" si="461"/>
        <v>0</v>
      </c>
      <c r="DR160" s="403">
        <f t="shared" si="461"/>
        <v>0</v>
      </c>
      <c r="DS160" s="403">
        <f t="shared" si="461"/>
        <v>0</v>
      </c>
      <c r="DT160" s="403">
        <f t="shared" si="461"/>
        <v>0</v>
      </c>
      <c r="DU160" s="403">
        <f t="shared" si="461"/>
        <v>0</v>
      </c>
      <c r="DV160" s="403">
        <f t="shared" si="461"/>
        <v>0</v>
      </c>
      <c r="DW160" s="403">
        <f t="shared" si="461"/>
        <v>0</v>
      </c>
      <c r="DX160" s="403">
        <f t="shared" si="461"/>
        <v>0</v>
      </c>
      <c r="DY160" s="403">
        <f t="shared" si="461"/>
        <v>0</v>
      </c>
      <c r="DZ160" s="403">
        <f t="shared" si="461"/>
        <v>0</v>
      </c>
      <c r="EA160" s="403">
        <f t="shared" si="461"/>
        <v>0</v>
      </c>
      <c r="EB160" s="403">
        <f t="shared" si="461"/>
        <v>0</v>
      </c>
      <c r="EC160" s="403">
        <f t="shared" si="461"/>
        <v>0</v>
      </c>
      <c r="ED160" s="403"/>
      <c r="EE160" s="403">
        <f t="shared" ref="EE160:GP160" si="462">IF(and($A160-EE$124&gt;=0,$A160-EE$125&lt;0),EE$132,0)</f>
        <v>0</v>
      </c>
      <c r="EF160" s="403">
        <f t="shared" si="462"/>
        <v>0</v>
      </c>
      <c r="EG160" s="403">
        <f t="shared" si="462"/>
        <v>0</v>
      </c>
      <c r="EH160" s="403">
        <f t="shared" si="462"/>
        <v>0</v>
      </c>
      <c r="EI160" s="403">
        <f t="shared" si="462"/>
        <v>104465.2535</v>
      </c>
      <c r="EJ160" s="403">
        <f t="shared" si="462"/>
        <v>0</v>
      </c>
      <c r="EK160" s="403">
        <f t="shared" si="462"/>
        <v>123470.9704</v>
      </c>
      <c r="EL160" s="403">
        <f t="shared" si="462"/>
        <v>0</v>
      </c>
      <c r="EM160" s="403">
        <f t="shared" si="462"/>
        <v>0</v>
      </c>
      <c r="EN160" s="403">
        <f t="shared" si="462"/>
        <v>0</v>
      </c>
      <c r="EO160" s="403">
        <f t="shared" si="462"/>
        <v>211083.4586</v>
      </c>
      <c r="EP160" s="403">
        <f t="shared" si="462"/>
        <v>79687.24363</v>
      </c>
      <c r="EQ160" s="403">
        <f t="shared" si="462"/>
        <v>0</v>
      </c>
      <c r="ER160" s="403">
        <f t="shared" si="462"/>
        <v>165876.9661</v>
      </c>
      <c r="ES160" s="403">
        <f t="shared" si="462"/>
        <v>0</v>
      </c>
      <c r="ET160" s="403">
        <f t="shared" si="462"/>
        <v>0</v>
      </c>
      <c r="EU160" s="403">
        <f t="shared" si="462"/>
        <v>0</v>
      </c>
      <c r="EV160" s="403">
        <f t="shared" si="462"/>
        <v>0</v>
      </c>
      <c r="EW160" s="403">
        <f t="shared" si="462"/>
        <v>0</v>
      </c>
      <c r="EX160" s="403">
        <f t="shared" si="462"/>
        <v>0</v>
      </c>
      <c r="EY160" s="403">
        <f t="shared" si="462"/>
        <v>0</v>
      </c>
      <c r="EZ160" s="403">
        <f t="shared" si="462"/>
        <v>580.1013602</v>
      </c>
      <c r="FA160" s="403">
        <f t="shared" si="462"/>
        <v>0</v>
      </c>
      <c r="FB160" s="403">
        <f t="shared" si="462"/>
        <v>0</v>
      </c>
      <c r="FC160" s="403">
        <f t="shared" si="462"/>
        <v>0</v>
      </c>
      <c r="FD160" s="403">
        <f t="shared" si="462"/>
        <v>0</v>
      </c>
      <c r="FE160" s="403">
        <f t="shared" si="462"/>
        <v>0</v>
      </c>
      <c r="FF160" s="403">
        <f t="shared" si="462"/>
        <v>0</v>
      </c>
      <c r="FG160" s="403">
        <f t="shared" si="462"/>
        <v>0</v>
      </c>
      <c r="FH160" s="403">
        <f t="shared" si="462"/>
        <v>0</v>
      </c>
      <c r="FI160" s="403">
        <f t="shared" si="462"/>
        <v>0</v>
      </c>
      <c r="FJ160" s="403">
        <f t="shared" si="462"/>
        <v>0</v>
      </c>
      <c r="FK160" s="403">
        <f t="shared" si="462"/>
        <v>0</v>
      </c>
      <c r="FL160" s="403">
        <f t="shared" si="462"/>
        <v>0</v>
      </c>
      <c r="FM160" s="403">
        <f t="shared" si="462"/>
        <v>0</v>
      </c>
      <c r="FN160" s="403">
        <f t="shared" si="462"/>
        <v>0</v>
      </c>
      <c r="FO160" s="403">
        <f t="shared" si="462"/>
        <v>0</v>
      </c>
      <c r="FP160" s="403">
        <f t="shared" si="462"/>
        <v>0</v>
      </c>
      <c r="FQ160" s="403">
        <f t="shared" si="462"/>
        <v>0</v>
      </c>
      <c r="FR160" s="403">
        <f t="shared" si="462"/>
        <v>0</v>
      </c>
      <c r="FS160" s="403">
        <f t="shared" si="462"/>
        <v>0</v>
      </c>
      <c r="FT160" s="403">
        <f t="shared" si="462"/>
        <v>0</v>
      </c>
      <c r="FU160" s="403">
        <f t="shared" si="462"/>
        <v>0</v>
      </c>
      <c r="FV160" s="403">
        <f t="shared" si="462"/>
        <v>0</v>
      </c>
      <c r="FW160" s="403">
        <f t="shared" si="462"/>
        <v>0</v>
      </c>
      <c r="FX160" s="403">
        <f t="shared" si="462"/>
        <v>0</v>
      </c>
      <c r="FY160" s="403">
        <f t="shared" si="462"/>
        <v>0</v>
      </c>
      <c r="FZ160" s="403">
        <f t="shared" si="462"/>
        <v>0</v>
      </c>
      <c r="GA160" s="403">
        <f t="shared" si="462"/>
        <v>0</v>
      </c>
      <c r="GB160" s="403">
        <f t="shared" si="462"/>
        <v>0</v>
      </c>
      <c r="GC160" s="403">
        <f t="shared" si="462"/>
        <v>0</v>
      </c>
      <c r="GD160" s="403">
        <f t="shared" si="462"/>
        <v>0</v>
      </c>
      <c r="GE160" s="403">
        <f t="shared" si="462"/>
        <v>0</v>
      </c>
      <c r="GF160" s="403">
        <f t="shared" si="462"/>
        <v>0</v>
      </c>
      <c r="GG160" s="403">
        <f t="shared" si="462"/>
        <v>0</v>
      </c>
      <c r="GH160" s="403">
        <f t="shared" si="462"/>
        <v>0</v>
      </c>
      <c r="GI160" s="403">
        <f t="shared" si="462"/>
        <v>0</v>
      </c>
      <c r="GJ160" s="403">
        <f t="shared" si="462"/>
        <v>0</v>
      </c>
      <c r="GK160" s="403">
        <f t="shared" si="462"/>
        <v>0</v>
      </c>
      <c r="GL160" s="403">
        <f t="shared" si="462"/>
        <v>0</v>
      </c>
      <c r="GM160" s="403">
        <f t="shared" si="462"/>
        <v>0</v>
      </c>
      <c r="GN160" s="403">
        <f t="shared" si="462"/>
        <v>0</v>
      </c>
      <c r="GO160" s="403">
        <f t="shared" si="462"/>
        <v>0</v>
      </c>
      <c r="GP160" s="403">
        <f t="shared" si="462"/>
        <v>0</v>
      </c>
      <c r="GQ160" s="403"/>
      <c r="GR160" s="403">
        <f t="shared" ref="GR160:JC160" si="463">IF(and($A160-GR$124&gt;=0,$A160-GR$125&lt;0),GR$132,0)</f>
        <v>0</v>
      </c>
      <c r="GS160" s="403">
        <f t="shared" si="463"/>
        <v>119892.8015</v>
      </c>
      <c r="GT160" s="403">
        <f t="shared" si="463"/>
        <v>133089.5484</v>
      </c>
      <c r="GU160" s="403">
        <f t="shared" si="463"/>
        <v>135416.2334</v>
      </c>
      <c r="GV160" s="403">
        <f t="shared" si="463"/>
        <v>0</v>
      </c>
      <c r="GW160" s="403">
        <f t="shared" si="463"/>
        <v>0</v>
      </c>
      <c r="GX160" s="403">
        <f t="shared" si="463"/>
        <v>0</v>
      </c>
      <c r="GY160" s="403">
        <f t="shared" si="463"/>
        <v>0</v>
      </c>
      <c r="GZ160" s="403">
        <f t="shared" si="463"/>
        <v>0</v>
      </c>
      <c r="HA160" s="403">
        <f t="shared" si="463"/>
        <v>0</v>
      </c>
      <c r="HB160" s="403">
        <f t="shared" si="463"/>
        <v>0</v>
      </c>
      <c r="HC160" s="403">
        <f t="shared" si="463"/>
        <v>0</v>
      </c>
      <c r="HD160" s="403">
        <f t="shared" si="463"/>
        <v>0</v>
      </c>
      <c r="HE160" s="403">
        <f t="shared" si="463"/>
        <v>0</v>
      </c>
      <c r="HF160" s="403">
        <f t="shared" si="463"/>
        <v>0</v>
      </c>
      <c r="HG160" s="403">
        <f t="shared" si="463"/>
        <v>0</v>
      </c>
      <c r="HH160" s="403">
        <f t="shared" si="463"/>
        <v>0</v>
      </c>
      <c r="HI160" s="403">
        <f t="shared" si="463"/>
        <v>0</v>
      </c>
      <c r="HJ160" s="403">
        <f t="shared" si="463"/>
        <v>0</v>
      </c>
      <c r="HK160" s="403">
        <f t="shared" si="463"/>
        <v>0</v>
      </c>
      <c r="HL160" s="403">
        <f t="shared" si="463"/>
        <v>0</v>
      </c>
      <c r="HM160" s="403">
        <f t="shared" si="463"/>
        <v>0</v>
      </c>
      <c r="HN160" s="403">
        <f t="shared" si="463"/>
        <v>0</v>
      </c>
      <c r="HO160" s="403">
        <f t="shared" si="463"/>
        <v>0</v>
      </c>
      <c r="HP160" s="403">
        <f t="shared" si="463"/>
        <v>0</v>
      </c>
      <c r="HQ160" s="403">
        <f t="shared" si="463"/>
        <v>0</v>
      </c>
      <c r="HR160" s="403">
        <f t="shared" si="463"/>
        <v>0</v>
      </c>
      <c r="HS160" s="403">
        <f t="shared" si="463"/>
        <v>0</v>
      </c>
      <c r="HT160" s="403">
        <f t="shared" si="463"/>
        <v>0</v>
      </c>
      <c r="HU160" s="403">
        <f t="shared" si="463"/>
        <v>0</v>
      </c>
      <c r="HV160" s="403">
        <f t="shared" si="463"/>
        <v>0</v>
      </c>
      <c r="HW160" s="403">
        <f t="shared" si="463"/>
        <v>0</v>
      </c>
      <c r="HX160" s="403">
        <f t="shared" si="463"/>
        <v>0</v>
      </c>
      <c r="HY160" s="403">
        <f t="shared" si="463"/>
        <v>0</v>
      </c>
      <c r="HZ160" s="403">
        <f t="shared" si="463"/>
        <v>0</v>
      </c>
      <c r="IA160" s="403">
        <f t="shared" si="463"/>
        <v>0</v>
      </c>
      <c r="IB160" s="403">
        <f t="shared" si="463"/>
        <v>0</v>
      </c>
      <c r="IC160" s="403">
        <f t="shared" si="463"/>
        <v>0</v>
      </c>
      <c r="ID160" s="403">
        <f t="shared" si="463"/>
        <v>0</v>
      </c>
      <c r="IE160" s="403">
        <f t="shared" si="463"/>
        <v>0</v>
      </c>
      <c r="IF160" s="403">
        <f t="shared" si="463"/>
        <v>0</v>
      </c>
      <c r="IG160" s="403">
        <f t="shared" si="463"/>
        <v>0</v>
      </c>
      <c r="IH160" s="403">
        <f t="shared" si="463"/>
        <v>0</v>
      </c>
      <c r="II160" s="403">
        <f t="shared" si="463"/>
        <v>0</v>
      </c>
      <c r="IJ160" s="403">
        <f t="shared" si="463"/>
        <v>0</v>
      </c>
      <c r="IK160" s="403">
        <f t="shared" si="463"/>
        <v>0</v>
      </c>
      <c r="IL160" s="403">
        <f t="shared" si="463"/>
        <v>0</v>
      </c>
      <c r="IM160" s="403">
        <f t="shared" si="463"/>
        <v>0</v>
      </c>
      <c r="IN160" s="403">
        <f t="shared" si="463"/>
        <v>0</v>
      </c>
      <c r="IO160" s="403">
        <f t="shared" si="463"/>
        <v>0</v>
      </c>
      <c r="IP160" s="403">
        <f t="shared" si="463"/>
        <v>0</v>
      </c>
      <c r="IQ160" s="403">
        <f t="shared" si="463"/>
        <v>0</v>
      </c>
      <c r="IR160" s="403">
        <f t="shared" si="463"/>
        <v>0</v>
      </c>
      <c r="IS160" s="403">
        <f t="shared" si="463"/>
        <v>0</v>
      </c>
      <c r="IT160" s="403">
        <f t="shared" si="463"/>
        <v>0</v>
      </c>
      <c r="IU160" s="403">
        <f t="shared" si="463"/>
        <v>0</v>
      </c>
      <c r="IV160" s="403">
        <f t="shared" si="463"/>
        <v>0</v>
      </c>
      <c r="IW160" s="403">
        <f t="shared" si="463"/>
        <v>0</v>
      </c>
      <c r="IX160" s="403">
        <f t="shared" si="463"/>
        <v>0</v>
      </c>
      <c r="IY160" s="403">
        <f t="shared" si="463"/>
        <v>0</v>
      </c>
      <c r="IZ160" s="403">
        <f t="shared" si="463"/>
        <v>0</v>
      </c>
      <c r="JA160" s="403">
        <f t="shared" si="463"/>
        <v>0</v>
      </c>
      <c r="JB160" s="403">
        <f t="shared" si="463"/>
        <v>0</v>
      </c>
      <c r="JC160" s="403">
        <f t="shared" si="463"/>
        <v>0</v>
      </c>
      <c r="JD160" s="403"/>
      <c r="JE160" s="403">
        <f t="shared" ref="JE160:LP160" si="464">IF(and($A160-JE$124&gt;=0,$A160-JE$125&lt;0),JE$132,0)</f>
        <v>0</v>
      </c>
      <c r="JF160" s="403">
        <f t="shared" si="464"/>
        <v>0</v>
      </c>
      <c r="JG160" s="403">
        <f t="shared" si="464"/>
        <v>0</v>
      </c>
      <c r="JH160" s="403">
        <f t="shared" si="464"/>
        <v>0</v>
      </c>
      <c r="JI160" s="403">
        <f t="shared" si="464"/>
        <v>0</v>
      </c>
      <c r="JJ160" s="403">
        <f t="shared" si="464"/>
        <v>0</v>
      </c>
      <c r="JK160" s="403">
        <f t="shared" si="464"/>
        <v>0</v>
      </c>
      <c r="JL160" s="403">
        <f t="shared" si="464"/>
        <v>0</v>
      </c>
      <c r="JM160" s="403">
        <f t="shared" si="464"/>
        <v>0</v>
      </c>
      <c r="JN160" s="403">
        <f t="shared" si="464"/>
        <v>0</v>
      </c>
      <c r="JO160" s="403">
        <f t="shared" si="464"/>
        <v>0</v>
      </c>
      <c r="JP160" s="403">
        <f t="shared" si="464"/>
        <v>0</v>
      </c>
      <c r="JQ160" s="403">
        <f t="shared" si="464"/>
        <v>0</v>
      </c>
      <c r="JR160" s="403">
        <f t="shared" si="464"/>
        <v>0</v>
      </c>
      <c r="JS160" s="403">
        <f t="shared" si="464"/>
        <v>0</v>
      </c>
      <c r="JT160" s="403">
        <f t="shared" si="464"/>
        <v>0</v>
      </c>
      <c r="JU160" s="403">
        <f t="shared" si="464"/>
        <v>0</v>
      </c>
      <c r="JV160" s="403">
        <f t="shared" si="464"/>
        <v>0</v>
      </c>
      <c r="JW160" s="403">
        <f t="shared" si="464"/>
        <v>0</v>
      </c>
      <c r="JX160" s="403">
        <f t="shared" si="464"/>
        <v>0</v>
      </c>
      <c r="JY160" s="403">
        <f t="shared" si="464"/>
        <v>0</v>
      </c>
      <c r="JZ160" s="403">
        <f t="shared" si="464"/>
        <v>0</v>
      </c>
      <c r="KA160" s="403">
        <f t="shared" si="464"/>
        <v>0</v>
      </c>
      <c r="KB160" s="403">
        <f t="shared" si="464"/>
        <v>0</v>
      </c>
      <c r="KC160" s="403">
        <f t="shared" si="464"/>
        <v>0</v>
      </c>
      <c r="KD160" s="403">
        <f t="shared" si="464"/>
        <v>0</v>
      </c>
      <c r="KE160" s="403">
        <f t="shared" si="464"/>
        <v>0</v>
      </c>
      <c r="KF160" s="403">
        <f t="shared" si="464"/>
        <v>0</v>
      </c>
      <c r="KG160" s="403">
        <f t="shared" si="464"/>
        <v>0</v>
      </c>
      <c r="KH160" s="403">
        <f t="shared" si="464"/>
        <v>0</v>
      </c>
      <c r="KI160" s="403">
        <f t="shared" si="464"/>
        <v>0</v>
      </c>
      <c r="KJ160" s="403">
        <f t="shared" si="464"/>
        <v>0</v>
      </c>
      <c r="KK160" s="403">
        <f t="shared" si="464"/>
        <v>0</v>
      </c>
      <c r="KL160" s="403">
        <f t="shared" si="464"/>
        <v>0</v>
      </c>
      <c r="KM160" s="403">
        <f t="shared" si="464"/>
        <v>0</v>
      </c>
      <c r="KN160" s="403">
        <f t="shared" si="464"/>
        <v>0</v>
      </c>
      <c r="KO160" s="403">
        <f t="shared" si="464"/>
        <v>0</v>
      </c>
      <c r="KP160" s="403">
        <f t="shared" si="464"/>
        <v>0</v>
      </c>
      <c r="KQ160" s="403">
        <f t="shared" si="464"/>
        <v>0</v>
      </c>
      <c r="KR160" s="403">
        <f t="shared" si="464"/>
        <v>0</v>
      </c>
      <c r="KS160" s="403">
        <f t="shared" si="464"/>
        <v>0</v>
      </c>
      <c r="KT160" s="403">
        <f t="shared" si="464"/>
        <v>0</v>
      </c>
      <c r="KU160" s="403">
        <f t="shared" si="464"/>
        <v>0</v>
      </c>
      <c r="KV160" s="403">
        <f t="shared" si="464"/>
        <v>0</v>
      </c>
      <c r="KW160" s="403">
        <f t="shared" si="464"/>
        <v>0</v>
      </c>
      <c r="KX160" s="403">
        <f t="shared" si="464"/>
        <v>0</v>
      </c>
      <c r="KY160" s="403">
        <f t="shared" si="464"/>
        <v>0</v>
      </c>
      <c r="KZ160" s="403">
        <f t="shared" si="464"/>
        <v>0</v>
      </c>
      <c r="LA160" s="403">
        <f t="shared" si="464"/>
        <v>0</v>
      </c>
      <c r="LB160" s="403">
        <f t="shared" si="464"/>
        <v>0</v>
      </c>
      <c r="LC160" s="403">
        <f t="shared" si="464"/>
        <v>0</v>
      </c>
      <c r="LD160" s="403">
        <f t="shared" si="464"/>
        <v>0</v>
      </c>
      <c r="LE160" s="403">
        <f t="shared" si="464"/>
        <v>0</v>
      </c>
      <c r="LF160" s="403">
        <f t="shared" si="464"/>
        <v>0</v>
      </c>
      <c r="LG160" s="403">
        <f t="shared" si="464"/>
        <v>0</v>
      </c>
      <c r="LH160" s="403">
        <f t="shared" si="464"/>
        <v>0</v>
      </c>
      <c r="LI160" s="403">
        <f t="shared" si="464"/>
        <v>0</v>
      </c>
      <c r="LJ160" s="403">
        <f t="shared" si="464"/>
        <v>0</v>
      </c>
      <c r="LK160" s="403">
        <f t="shared" si="464"/>
        <v>0</v>
      </c>
      <c r="LL160" s="403">
        <f t="shared" si="464"/>
        <v>0</v>
      </c>
      <c r="LM160" s="403">
        <f t="shared" si="464"/>
        <v>0</v>
      </c>
      <c r="LN160" s="403">
        <f t="shared" si="464"/>
        <v>0</v>
      </c>
      <c r="LO160" s="403">
        <f t="shared" si="464"/>
        <v>0</v>
      </c>
      <c r="LP160" s="403">
        <f t="shared" si="464"/>
        <v>0</v>
      </c>
    </row>
    <row r="161">
      <c r="A161" s="331" t="str">
        <f t="shared" si="327"/>
        <v>06-2029</v>
      </c>
      <c r="B161" s="346">
        <f t="shared" si="333"/>
        <v>8345424.789</v>
      </c>
      <c r="C161" s="346">
        <f t="shared" si="334"/>
        <v>1.023933061</v>
      </c>
      <c r="D161" s="346"/>
      <c r="E161" s="403">
        <f t="shared" ref="E161:BP161" si="465">IF(and($A161-E$124&gt;=0,$A161-E$125&lt;0),E$132,0)</f>
        <v>0</v>
      </c>
      <c r="F161" s="403">
        <f t="shared" si="465"/>
        <v>0</v>
      </c>
      <c r="G161" s="403">
        <f t="shared" si="465"/>
        <v>0</v>
      </c>
      <c r="H161" s="403">
        <f t="shared" si="465"/>
        <v>0</v>
      </c>
      <c r="I161" s="403">
        <f t="shared" si="465"/>
        <v>0</v>
      </c>
      <c r="J161" s="403">
        <f t="shared" si="465"/>
        <v>0</v>
      </c>
      <c r="K161" s="403">
        <f t="shared" si="465"/>
        <v>0</v>
      </c>
      <c r="L161" s="403">
        <f t="shared" si="465"/>
        <v>0</v>
      </c>
      <c r="M161" s="403">
        <f t="shared" si="465"/>
        <v>0</v>
      </c>
      <c r="N161" s="403">
        <f t="shared" si="465"/>
        <v>0</v>
      </c>
      <c r="O161" s="403">
        <f t="shared" si="465"/>
        <v>0</v>
      </c>
      <c r="P161" s="403">
        <f t="shared" si="465"/>
        <v>0</v>
      </c>
      <c r="Q161" s="403">
        <f t="shared" si="465"/>
        <v>0</v>
      </c>
      <c r="R161" s="403">
        <f t="shared" si="465"/>
        <v>0</v>
      </c>
      <c r="S161" s="403">
        <f t="shared" si="465"/>
        <v>0</v>
      </c>
      <c r="T161" s="403">
        <f t="shared" si="465"/>
        <v>0</v>
      </c>
      <c r="U161" s="403">
        <f t="shared" si="465"/>
        <v>0</v>
      </c>
      <c r="V161" s="403">
        <f t="shared" si="465"/>
        <v>0</v>
      </c>
      <c r="W161" s="403">
        <f t="shared" si="465"/>
        <v>0</v>
      </c>
      <c r="X161" s="403">
        <f t="shared" si="465"/>
        <v>0</v>
      </c>
      <c r="Y161" s="403">
        <f t="shared" si="465"/>
        <v>0</v>
      </c>
      <c r="Z161" s="403">
        <f t="shared" si="465"/>
        <v>0</v>
      </c>
      <c r="AA161" s="403">
        <f t="shared" si="465"/>
        <v>0</v>
      </c>
      <c r="AB161" s="403">
        <f t="shared" si="465"/>
        <v>0</v>
      </c>
      <c r="AC161" s="403">
        <f t="shared" si="465"/>
        <v>0</v>
      </c>
      <c r="AD161" s="403">
        <f t="shared" si="465"/>
        <v>0</v>
      </c>
      <c r="AE161" s="403">
        <f t="shared" si="465"/>
        <v>0</v>
      </c>
      <c r="AF161" s="403">
        <f t="shared" si="465"/>
        <v>0</v>
      </c>
      <c r="AG161" s="403">
        <f t="shared" si="465"/>
        <v>0</v>
      </c>
      <c r="AH161" s="403">
        <f t="shared" si="465"/>
        <v>0</v>
      </c>
      <c r="AI161" s="403">
        <f t="shared" si="465"/>
        <v>0</v>
      </c>
      <c r="AJ161" s="403">
        <f t="shared" si="465"/>
        <v>0</v>
      </c>
      <c r="AK161" s="403">
        <f t="shared" si="465"/>
        <v>0</v>
      </c>
      <c r="AL161" s="403">
        <f t="shared" si="465"/>
        <v>0</v>
      </c>
      <c r="AM161" s="403">
        <f t="shared" si="465"/>
        <v>0</v>
      </c>
      <c r="AN161" s="403">
        <f t="shared" si="465"/>
        <v>0</v>
      </c>
      <c r="AO161" s="403">
        <f t="shared" si="465"/>
        <v>0</v>
      </c>
      <c r="AP161" s="403">
        <f t="shared" si="465"/>
        <v>0</v>
      </c>
      <c r="AQ161" s="403">
        <f t="shared" si="465"/>
        <v>0</v>
      </c>
      <c r="AR161" s="403">
        <f t="shared" si="465"/>
        <v>0</v>
      </c>
      <c r="AS161" s="403">
        <f t="shared" si="465"/>
        <v>0</v>
      </c>
      <c r="AT161" s="403">
        <f t="shared" si="465"/>
        <v>0</v>
      </c>
      <c r="AU161" s="403">
        <f t="shared" si="465"/>
        <v>0</v>
      </c>
      <c r="AV161" s="403">
        <f t="shared" si="465"/>
        <v>0</v>
      </c>
      <c r="AW161" s="403">
        <f t="shared" si="465"/>
        <v>48000</v>
      </c>
      <c r="AX161" s="403">
        <f t="shared" si="465"/>
        <v>164702</v>
      </c>
      <c r="AY161" s="403">
        <f t="shared" si="465"/>
        <v>223255</v>
      </c>
      <c r="AZ161" s="403">
        <f t="shared" si="465"/>
        <v>72000</v>
      </c>
      <c r="BA161" s="403">
        <f t="shared" si="465"/>
        <v>97799.52</v>
      </c>
      <c r="BB161" s="403">
        <f t="shared" si="465"/>
        <v>242596.66</v>
      </c>
      <c r="BC161" s="403">
        <f t="shared" si="465"/>
        <v>108292.85</v>
      </c>
      <c r="BD161" s="403">
        <f t="shared" si="465"/>
        <v>238900</v>
      </c>
      <c r="BE161" s="403">
        <f t="shared" si="465"/>
        <v>101455.9</v>
      </c>
      <c r="BF161" s="403">
        <f t="shared" si="465"/>
        <v>23511.76</v>
      </c>
      <c r="BG161" s="403">
        <f t="shared" si="465"/>
        <v>20008.84</v>
      </c>
      <c r="BH161" s="403">
        <f t="shared" si="465"/>
        <v>77858.98</v>
      </c>
      <c r="BI161" s="403">
        <f t="shared" si="465"/>
        <v>45000</v>
      </c>
      <c r="BJ161" s="403">
        <f t="shared" si="465"/>
        <v>124565</v>
      </c>
      <c r="BK161" s="403">
        <f t="shared" si="465"/>
        <v>25000</v>
      </c>
      <c r="BL161" s="403">
        <f t="shared" si="465"/>
        <v>29885</v>
      </c>
      <c r="BM161" s="403">
        <f t="shared" si="465"/>
        <v>33809.25</v>
      </c>
      <c r="BN161" s="403">
        <f t="shared" si="465"/>
        <v>10969.85</v>
      </c>
      <c r="BO161" s="403">
        <f t="shared" si="465"/>
        <v>77861.76</v>
      </c>
      <c r="BP161" s="403">
        <f t="shared" si="465"/>
        <v>10058</v>
      </c>
      <c r="BQ161" s="403"/>
      <c r="BR161" s="403">
        <f t="shared" ref="BR161:EC161" si="466">IF(and($A161-BR$124&gt;=0,$A161-BR$125&lt;0),BR$132,0)</f>
        <v>121282.0901</v>
      </c>
      <c r="BS161" s="403">
        <f t="shared" si="466"/>
        <v>0</v>
      </c>
      <c r="BT161" s="403">
        <f t="shared" si="466"/>
        <v>0</v>
      </c>
      <c r="BU161" s="403">
        <f t="shared" si="466"/>
        <v>0</v>
      </c>
      <c r="BV161" s="403">
        <f t="shared" si="466"/>
        <v>0</v>
      </c>
      <c r="BW161" s="403">
        <f t="shared" si="466"/>
        <v>0</v>
      </c>
      <c r="BX161" s="403">
        <f t="shared" si="466"/>
        <v>0</v>
      </c>
      <c r="BY161" s="403">
        <f t="shared" si="466"/>
        <v>94007.23892</v>
      </c>
      <c r="BZ161" s="403">
        <f t="shared" si="466"/>
        <v>93499.7296</v>
      </c>
      <c r="CA161" s="403">
        <f t="shared" si="466"/>
        <v>317339.1966</v>
      </c>
      <c r="CB161" s="403">
        <f t="shared" si="466"/>
        <v>0</v>
      </c>
      <c r="CC161" s="403">
        <f t="shared" si="466"/>
        <v>0</v>
      </c>
      <c r="CD161" s="403">
        <f t="shared" si="466"/>
        <v>94788.93082</v>
      </c>
      <c r="CE161" s="403">
        <f t="shared" si="466"/>
        <v>0</v>
      </c>
      <c r="CF161" s="403">
        <f t="shared" si="466"/>
        <v>0</v>
      </c>
      <c r="CG161" s="403">
        <f t="shared" si="466"/>
        <v>205676.5734</v>
      </c>
      <c r="CH161" s="403">
        <f t="shared" si="466"/>
        <v>194386.6281</v>
      </c>
      <c r="CI161" s="403">
        <f t="shared" si="466"/>
        <v>246817.5768</v>
      </c>
      <c r="CJ161" s="403">
        <f t="shared" si="466"/>
        <v>167321.4229</v>
      </c>
      <c r="CK161" s="403">
        <f t="shared" si="466"/>
        <v>175711.6091</v>
      </c>
      <c r="CL161" s="403">
        <f t="shared" si="466"/>
        <v>0</v>
      </c>
      <c r="CM161" s="403">
        <f t="shared" si="466"/>
        <v>0</v>
      </c>
      <c r="CN161" s="403">
        <f t="shared" si="466"/>
        <v>165809.9143</v>
      </c>
      <c r="CO161" s="403">
        <f t="shared" si="466"/>
        <v>156424.8982</v>
      </c>
      <c r="CP161" s="403">
        <f t="shared" si="466"/>
        <v>207625.486</v>
      </c>
      <c r="CQ161" s="403">
        <f t="shared" si="466"/>
        <v>200632.3524</v>
      </c>
      <c r="CR161" s="403">
        <f t="shared" si="466"/>
        <v>388272.9248</v>
      </c>
      <c r="CS161" s="403">
        <f t="shared" si="466"/>
        <v>106422.0904</v>
      </c>
      <c r="CT161" s="403">
        <f t="shared" si="466"/>
        <v>116147.6252</v>
      </c>
      <c r="CU161" s="403">
        <f t="shared" si="466"/>
        <v>13374.48895</v>
      </c>
      <c r="CV161" s="403">
        <f t="shared" si="466"/>
        <v>172972.6464</v>
      </c>
      <c r="CW161" s="403">
        <f t="shared" si="466"/>
        <v>31739.62885</v>
      </c>
      <c r="CX161" s="403">
        <f t="shared" si="466"/>
        <v>245848.0169</v>
      </c>
      <c r="CY161" s="403">
        <f t="shared" si="466"/>
        <v>4735.552739</v>
      </c>
      <c r="CZ161" s="403">
        <f t="shared" si="466"/>
        <v>144555.699</v>
      </c>
      <c r="DA161" s="403">
        <f t="shared" si="466"/>
        <v>232568.5919</v>
      </c>
      <c r="DB161" s="403">
        <f t="shared" si="466"/>
        <v>147632.9196</v>
      </c>
      <c r="DC161" s="403">
        <f t="shared" si="466"/>
        <v>75565.3102</v>
      </c>
      <c r="DD161" s="403">
        <f t="shared" si="466"/>
        <v>149471.6552</v>
      </c>
      <c r="DE161" s="403">
        <f t="shared" si="466"/>
        <v>187471.9097</v>
      </c>
      <c r="DF161" s="403">
        <f t="shared" si="466"/>
        <v>214454.1529</v>
      </c>
      <c r="DG161" s="403">
        <f t="shared" si="466"/>
        <v>261650.478</v>
      </c>
      <c r="DH161" s="403">
        <f t="shared" si="466"/>
        <v>96110.40317</v>
      </c>
      <c r="DI161" s="403">
        <f t="shared" si="466"/>
        <v>91908.68609</v>
      </c>
      <c r="DJ161" s="403">
        <f t="shared" si="466"/>
        <v>0</v>
      </c>
      <c r="DK161" s="403">
        <f t="shared" si="466"/>
        <v>0</v>
      </c>
      <c r="DL161" s="403">
        <f t="shared" si="466"/>
        <v>0</v>
      </c>
      <c r="DM161" s="403">
        <f t="shared" si="466"/>
        <v>0</v>
      </c>
      <c r="DN161" s="403">
        <f t="shared" si="466"/>
        <v>0</v>
      </c>
      <c r="DO161" s="403">
        <f t="shared" si="466"/>
        <v>0</v>
      </c>
      <c r="DP161" s="403">
        <f t="shared" si="466"/>
        <v>0</v>
      </c>
      <c r="DQ161" s="403">
        <f t="shared" si="466"/>
        <v>0</v>
      </c>
      <c r="DR161" s="403">
        <f t="shared" si="466"/>
        <v>0</v>
      </c>
      <c r="DS161" s="403">
        <f t="shared" si="466"/>
        <v>0</v>
      </c>
      <c r="DT161" s="403">
        <f t="shared" si="466"/>
        <v>0</v>
      </c>
      <c r="DU161" s="403">
        <f t="shared" si="466"/>
        <v>0</v>
      </c>
      <c r="DV161" s="403">
        <f t="shared" si="466"/>
        <v>0</v>
      </c>
      <c r="DW161" s="403">
        <f t="shared" si="466"/>
        <v>0</v>
      </c>
      <c r="DX161" s="403">
        <f t="shared" si="466"/>
        <v>0</v>
      </c>
      <c r="DY161" s="403">
        <f t="shared" si="466"/>
        <v>0</v>
      </c>
      <c r="DZ161" s="403">
        <f t="shared" si="466"/>
        <v>0</v>
      </c>
      <c r="EA161" s="403">
        <f t="shared" si="466"/>
        <v>0</v>
      </c>
      <c r="EB161" s="403">
        <f t="shared" si="466"/>
        <v>0</v>
      </c>
      <c r="EC161" s="403">
        <f t="shared" si="466"/>
        <v>0</v>
      </c>
      <c r="ED161" s="403"/>
      <c r="EE161" s="403">
        <f t="shared" ref="EE161:GP161" si="467">IF(and($A161-EE$124&gt;=0,$A161-EE$125&lt;0),EE$132,0)</f>
        <v>0</v>
      </c>
      <c r="EF161" s="403">
        <f t="shared" si="467"/>
        <v>0</v>
      </c>
      <c r="EG161" s="403">
        <f t="shared" si="467"/>
        <v>0</v>
      </c>
      <c r="EH161" s="403">
        <f t="shared" si="467"/>
        <v>0</v>
      </c>
      <c r="EI161" s="403">
        <f t="shared" si="467"/>
        <v>104465.2535</v>
      </c>
      <c r="EJ161" s="403">
        <f t="shared" si="467"/>
        <v>89802.18684</v>
      </c>
      <c r="EK161" s="403">
        <f t="shared" si="467"/>
        <v>123470.9704</v>
      </c>
      <c r="EL161" s="403">
        <f t="shared" si="467"/>
        <v>0</v>
      </c>
      <c r="EM161" s="403">
        <f t="shared" si="467"/>
        <v>0</v>
      </c>
      <c r="EN161" s="403">
        <f t="shared" si="467"/>
        <v>0</v>
      </c>
      <c r="EO161" s="403">
        <f t="shared" si="467"/>
        <v>211083.4586</v>
      </c>
      <c r="EP161" s="403">
        <f t="shared" si="467"/>
        <v>79687.24363</v>
      </c>
      <c r="EQ161" s="403">
        <f t="shared" si="467"/>
        <v>0</v>
      </c>
      <c r="ER161" s="403">
        <f t="shared" si="467"/>
        <v>165876.9661</v>
      </c>
      <c r="ES161" s="403">
        <f t="shared" si="467"/>
        <v>199256.0312</v>
      </c>
      <c r="ET161" s="403">
        <f t="shared" si="467"/>
        <v>0</v>
      </c>
      <c r="EU161" s="403">
        <f t="shared" si="467"/>
        <v>0</v>
      </c>
      <c r="EV161" s="403">
        <f t="shared" si="467"/>
        <v>0</v>
      </c>
      <c r="EW161" s="403">
        <f t="shared" si="467"/>
        <v>0</v>
      </c>
      <c r="EX161" s="403">
        <f t="shared" si="467"/>
        <v>0</v>
      </c>
      <c r="EY161" s="403">
        <f t="shared" si="467"/>
        <v>85047.1973</v>
      </c>
      <c r="EZ161" s="403">
        <f t="shared" si="467"/>
        <v>580.1013602</v>
      </c>
      <c r="FA161" s="403">
        <f t="shared" si="467"/>
        <v>0</v>
      </c>
      <c r="FB161" s="403">
        <f t="shared" si="467"/>
        <v>0</v>
      </c>
      <c r="FC161" s="403">
        <f t="shared" si="467"/>
        <v>0</v>
      </c>
      <c r="FD161" s="403">
        <f t="shared" si="467"/>
        <v>0</v>
      </c>
      <c r="FE161" s="403">
        <f t="shared" si="467"/>
        <v>0</v>
      </c>
      <c r="FF161" s="403">
        <f t="shared" si="467"/>
        <v>0</v>
      </c>
      <c r="FG161" s="403">
        <f t="shared" si="467"/>
        <v>0</v>
      </c>
      <c r="FH161" s="403">
        <f t="shared" si="467"/>
        <v>0</v>
      </c>
      <c r="FI161" s="403">
        <f t="shared" si="467"/>
        <v>0</v>
      </c>
      <c r="FJ161" s="403">
        <f t="shared" si="467"/>
        <v>0</v>
      </c>
      <c r="FK161" s="403">
        <f t="shared" si="467"/>
        <v>0</v>
      </c>
      <c r="FL161" s="403">
        <f t="shared" si="467"/>
        <v>0</v>
      </c>
      <c r="FM161" s="403">
        <f t="shared" si="467"/>
        <v>0</v>
      </c>
      <c r="FN161" s="403">
        <f t="shared" si="467"/>
        <v>0</v>
      </c>
      <c r="FO161" s="403">
        <f t="shared" si="467"/>
        <v>0</v>
      </c>
      <c r="FP161" s="403">
        <f t="shared" si="467"/>
        <v>0</v>
      </c>
      <c r="FQ161" s="403">
        <f t="shared" si="467"/>
        <v>0</v>
      </c>
      <c r="FR161" s="403">
        <f t="shared" si="467"/>
        <v>0</v>
      </c>
      <c r="FS161" s="403">
        <f t="shared" si="467"/>
        <v>0</v>
      </c>
      <c r="FT161" s="403">
        <f t="shared" si="467"/>
        <v>0</v>
      </c>
      <c r="FU161" s="403">
        <f t="shared" si="467"/>
        <v>0</v>
      </c>
      <c r="FV161" s="403">
        <f t="shared" si="467"/>
        <v>0</v>
      </c>
      <c r="FW161" s="403">
        <f t="shared" si="467"/>
        <v>0</v>
      </c>
      <c r="FX161" s="403">
        <f t="shared" si="467"/>
        <v>0</v>
      </c>
      <c r="FY161" s="403">
        <f t="shared" si="467"/>
        <v>0</v>
      </c>
      <c r="FZ161" s="403">
        <f t="shared" si="467"/>
        <v>0</v>
      </c>
      <c r="GA161" s="403">
        <f t="shared" si="467"/>
        <v>0</v>
      </c>
      <c r="GB161" s="403">
        <f t="shared" si="467"/>
        <v>0</v>
      </c>
      <c r="GC161" s="403">
        <f t="shared" si="467"/>
        <v>0</v>
      </c>
      <c r="GD161" s="403">
        <f t="shared" si="467"/>
        <v>0</v>
      </c>
      <c r="GE161" s="403">
        <f t="shared" si="467"/>
        <v>0</v>
      </c>
      <c r="GF161" s="403">
        <f t="shared" si="467"/>
        <v>0</v>
      </c>
      <c r="GG161" s="403">
        <f t="shared" si="467"/>
        <v>0</v>
      </c>
      <c r="GH161" s="403">
        <f t="shared" si="467"/>
        <v>0</v>
      </c>
      <c r="GI161" s="403">
        <f t="shared" si="467"/>
        <v>0</v>
      </c>
      <c r="GJ161" s="403">
        <f t="shared" si="467"/>
        <v>0</v>
      </c>
      <c r="GK161" s="403">
        <f t="shared" si="467"/>
        <v>0</v>
      </c>
      <c r="GL161" s="403">
        <f t="shared" si="467"/>
        <v>0</v>
      </c>
      <c r="GM161" s="403">
        <f t="shared" si="467"/>
        <v>0</v>
      </c>
      <c r="GN161" s="403">
        <f t="shared" si="467"/>
        <v>0</v>
      </c>
      <c r="GO161" s="403">
        <f t="shared" si="467"/>
        <v>0</v>
      </c>
      <c r="GP161" s="403">
        <f t="shared" si="467"/>
        <v>0</v>
      </c>
      <c r="GQ161" s="403"/>
      <c r="GR161" s="403">
        <f t="shared" ref="GR161:JC161" si="468">IF(and($A161-GR$124&gt;=0,$A161-GR$125&lt;0),GR$132,0)</f>
        <v>0</v>
      </c>
      <c r="GS161" s="403">
        <f t="shared" si="468"/>
        <v>119892.8015</v>
      </c>
      <c r="GT161" s="403">
        <f t="shared" si="468"/>
        <v>133089.5484</v>
      </c>
      <c r="GU161" s="403">
        <f t="shared" si="468"/>
        <v>135416.2334</v>
      </c>
      <c r="GV161" s="403">
        <f t="shared" si="468"/>
        <v>0</v>
      </c>
      <c r="GW161" s="403">
        <f t="shared" si="468"/>
        <v>0</v>
      </c>
      <c r="GX161" s="403">
        <f t="shared" si="468"/>
        <v>0</v>
      </c>
      <c r="GY161" s="403">
        <f t="shared" si="468"/>
        <v>0</v>
      </c>
      <c r="GZ161" s="403">
        <f t="shared" si="468"/>
        <v>0</v>
      </c>
      <c r="HA161" s="403">
        <f t="shared" si="468"/>
        <v>0</v>
      </c>
      <c r="HB161" s="403">
        <f t="shared" si="468"/>
        <v>0</v>
      </c>
      <c r="HC161" s="403">
        <f t="shared" si="468"/>
        <v>0</v>
      </c>
      <c r="HD161" s="403">
        <f t="shared" si="468"/>
        <v>0</v>
      </c>
      <c r="HE161" s="403">
        <f t="shared" si="468"/>
        <v>0</v>
      </c>
      <c r="HF161" s="403">
        <f t="shared" si="468"/>
        <v>0</v>
      </c>
      <c r="HG161" s="403">
        <f t="shared" si="468"/>
        <v>0</v>
      </c>
      <c r="HH161" s="403">
        <f t="shared" si="468"/>
        <v>0</v>
      </c>
      <c r="HI161" s="403">
        <f t="shared" si="468"/>
        <v>0</v>
      </c>
      <c r="HJ161" s="403">
        <f t="shared" si="468"/>
        <v>0</v>
      </c>
      <c r="HK161" s="403">
        <f t="shared" si="468"/>
        <v>0</v>
      </c>
      <c r="HL161" s="403">
        <f t="shared" si="468"/>
        <v>0</v>
      </c>
      <c r="HM161" s="403">
        <f t="shared" si="468"/>
        <v>0</v>
      </c>
      <c r="HN161" s="403">
        <f t="shared" si="468"/>
        <v>0</v>
      </c>
      <c r="HO161" s="403">
        <f t="shared" si="468"/>
        <v>0</v>
      </c>
      <c r="HP161" s="403">
        <f t="shared" si="468"/>
        <v>0</v>
      </c>
      <c r="HQ161" s="403">
        <f t="shared" si="468"/>
        <v>0</v>
      </c>
      <c r="HR161" s="403">
        <f t="shared" si="468"/>
        <v>0</v>
      </c>
      <c r="HS161" s="403">
        <f t="shared" si="468"/>
        <v>0</v>
      </c>
      <c r="HT161" s="403">
        <f t="shared" si="468"/>
        <v>0</v>
      </c>
      <c r="HU161" s="403">
        <f t="shared" si="468"/>
        <v>0</v>
      </c>
      <c r="HV161" s="403">
        <f t="shared" si="468"/>
        <v>0</v>
      </c>
      <c r="HW161" s="403">
        <f t="shared" si="468"/>
        <v>0</v>
      </c>
      <c r="HX161" s="403">
        <f t="shared" si="468"/>
        <v>0</v>
      </c>
      <c r="HY161" s="403">
        <f t="shared" si="468"/>
        <v>0</v>
      </c>
      <c r="HZ161" s="403">
        <f t="shared" si="468"/>
        <v>0</v>
      </c>
      <c r="IA161" s="403">
        <f t="shared" si="468"/>
        <v>0</v>
      </c>
      <c r="IB161" s="403">
        <f t="shared" si="468"/>
        <v>0</v>
      </c>
      <c r="IC161" s="403">
        <f t="shared" si="468"/>
        <v>0</v>
      </c>
      <c r="ID161" s="403">
        <f t="shared" si="468"/>
        <v>0</v>
      </c>
      <c r="IE161" s="403">
        <f t="shared" si="468"/>
        <v>0</v>
      </c>
      <c r="IF161" s="403">
        <f t="shared" si="468"/>
        <v>0</v>
      </c>
      <c r="IG161" s="403">
        <f t="shared" si="468"/>
        <v>0</v>
      </c>
      <c r="IH161" s="403">
        <f t="shared" si="468"/>
        <v>0</v>
      </c>
      <c r="II161" s="403">
        <f t="shared" si="468"/>
        <v>0</v>
      </c>
      <c r="IJ161" s="403">
        <f t="shared" si="468"/>
        <v>0</v>
      </c>
      <c r="IK161" s="403">
        <f t="shared" si="468"/>
        <v>0</v>
      </c>
      <c r="IL161" s="403">
        <f t="shared" si="468"/>
        <v>0</v>
      </c>
      <c r="IM161" s="403">
        <f t="shared" si="468"/>
        <v>0</v>
      </c>
      <c r="IN161" s="403">
        <f t="shared" si="468"/>
        <v>0</v>
      </c>
      <c r="IO161" s="403">
        <f t="shared" si="468"/>
        <v>0</v>
      </c>
      <c r="IP161" s="403">
        <f t="shared" si="468"/>
        <v>0</v>
      </c>
      <c r="IQ161" s="403">
        <f t="shared" si="468"/>
        <v>0</v>
      </c>
      <c r="IR161" s="403">
        <f t="shared" si="468"/>
        <v>0</v>
      </c>
      <c r="IS161" s="403">
        <f t="shared" si="468"/>
        <v>0</v>
      </c>
      <c r="IT161" s="403">
        <f t="shared" si="468"/>
        <v>0</v>
      </c>
      <c r="IU161" s="403">
        <f t="shared" si="468"/>
        <v>0</v>
      </c>
      <c r="IV161" s="403">
        <f t="shared" si="468"/>
        <v>0</v>
      </c>
      <c r="IW161" s="403">
        <f t="shared" si="468"/>
        <v>0</v>
      </c>
      <c r="IX161" s="403">
        <f t="shared" si="468"/>
        <v>0</v>
      </c>
      <c r="IY161" s="403">
        <f t="shared" si="468"/>
        <v>0</v>
      </c>
      <c r="IZ161" s="403">
        <f t="shared" si="468"/>
        <v>0</v>
      </c>
      <c r="JA161" s="403">
        <f t="shared" si="468"/>
        <v>0</v>
      </c>
      <c r="JB161" s="403">
        <f t="shared" si="468"/>
        <v>0</v>
      </c>
      <c r="JC161" s="403">
        <f t="shared" si="468"/>
        <v>0</v>
      </c>
      <c r="JD161" s="403"/>
      <c r="JE161" s="403">
        <f t="shared" ref="JE161:LP161" si="469">IF(and($A161-JE$124&gt;=0,$A161-JE$125&lt;0),JE$132,0)</f>
        <v>0</v>
      </c>
      <c r="JF161" s="403">
        <f t="shared" si="469"/>
        <v>0</v>
      </c>
      <c r="JG161" s="403">
        <f t="shared" si="469"/>
        <v>0</v>
      </c>
      <c r="JH161" s="403">
        <f t="shared" si="469"/>
        <v>0</v>
      </c>
      <c r="JI161" s="403">
        <f t="shared" si="469"/>
        <v>0</v>
      </c>
      <c r="JJ161" s="403">
        <f t="shared" si="469"/>
        <v>0</v>
      </c>
      <c r="JK161" s="403">
        <f t="shared" si="469"/>
        <v>0</v>
      </c>
      <c r="JL161" s="403">
        <f t="shared" si="469"/>
        <v>0</v>
      </c>
      <c r="JM161" s="403">
        <f t="shared" si="469"/>
        <v>0</v>
      </c>
      <c r="JN161" s="403">
        <f t="shared" si="469"/>
        <v>0</v>
      </c>
      <c r="JO161" s="403">
        <f t="shared" si="469"/>
        <v>0</v>
      </c>
      <c r="JP161" s="403">
        <f t="shared" si="469"/>
        <v>0</v>
      </c>
      <c r="JQ161" s="403">
        <f t="shared" si="469"/>
        <v>0</v>
      </c>
      <c r="JR161" s="403">
        <f t="shared" si="469"/>
        <v>0</v>
      </c>
      <c r="JS161" s="403">
        <f t="shared" si="469"/>
        <v>0</v>
      </c>
      <c r="JT161" s="403">
        <f t="shared" si="469"/>
        <v>0</v>
      </c>
      <c r="JU161" s="403">
        <f t="shared" si="469"/>
        <v>0</v>
      </c>
      <c r="JV161" s="403">
        <f t="shared" si="469"/>
        <v>0</v>
      </c>
      <c r="JW161" s="403">
        <f t="shared" si="469"/>
        <v>0</v>
      </c>
      <c r="JX161" s="403">
        <f t="shared" si="469"/>
        <v>0</v>
      </c>
      <c r="JY161" s="403">
        <f t="shared" si="469"/>
        <v>0</v>
      </c>
      <c r="JZ161" s="403">
        <f t="shared" si="469"/>
        <v>0</v>
      </c>
      <c r="KA161" s="403">
        <f t="shared" si="469"/>
        <v>0</v>
      </c>
      <c r="KB161" s="403">
        <f t="shared" si="469"/>
        <v>0</v>
      </c>
      <c r="KC161" s="403">
        <f t="shared" si="469"/>
        <v>0</v>
      </c>
      <c r="KD161" s="403">
        <f t="shared" si="469"/>
        <v>0</v>
      </c>
      <c r="KE161" s="403">
        <f t="shared" si="469"/>
        <v>0</v>
      </c>
      <c r="KF161" s="403">
        <f t="shared" si="469"/>
        <v>0</v>
      </c>
      <c r="KG161" s="403">
        <f t="shared" si="469"/>
        <v>0</v>
      </c>
      <c r="KH161" s="403">
        <f t="shared" si="469"/>
        <v>0</v>
      </c>
      <c r="KI161" s="403">
        <f t="shared" si="469"/>
        <v>0</v>
      </c>
      <c r="KJ161" s="403">
        <f t="shared" si="469"/>
        <v>0</v>
      </c>
      <c r="KK161" s="403">
        <f t="shared" si="469"/>
        <v>0</v>
      </c>
      <c r="KL161" s="403">
        <f t="shared" si="469"/>
        <v>0</v>
      </c>
      <c r="KM161" s="403">
        <f t="shared" si="469"/>
        <v>0</v>
      </c>
      <c r="KN161" s="403">
        <f t="shared" si="469"/>
        <v>0</v>
      </c>
      <c r="KO161" s="403">
        <f t="shared" si="469"/>
        <v>0</v>
      </c>
      <c r="KP161" s="403">
        <f t="shared" si="469"/>
        <v>0</v>
      </c>
      <c r="KQ161" s="403">
        <f t="shared" si="469"/>
        <v>0</v>
      </c>
      <c r="KR161" s="403">
        <f t="shared" si="469"/>
        <v>0</v>
      </c>
      <c r="KS161" s="403">
        <f t="shared" si="469"/>
        <v>0</v>
      </c>
      <c r="KT161" s="403">
        <f t="shared" si="469"/>
        <v>0</v>
      </c>
      <c r="KU161" s="403">
        <f t="shared" si="469"/>
        <v>0</v>
      </c>
      <c r="KV161" s="403">
        <f t="shared" si="469"/>
        <v>0</v>
      </c>
      <c r="KW161" s="403">
        <f t="shared" si="469"/>
        <v>0</v>
      </c>
      <c r="KX161" s="403">
        <f t="shared" si="469"/>
        <v>0</v>
      </c>
      <c r="KY161" s="403">
        <f t="shared" si="469"/>
        <v>0</v>
      </c>
      <c r="KZ161" s="403">
        <f t="shared" si="469"/>
        <v>0</v>
      </c>
      <c r="LA161" s="403">
        <f t="shared" si="469"/>
        <v>0</v>
      </c>
      <c r="LB161" s="403">
        <f t="shared" si="469"/>
        <v>0</v>
      </c>
      <c r="LC161" s="403">
        <f t="shared" si="469"/>
        <v>0</v>
      </c>
      <c r="LD161" s="403">
        <f t="shared" si="469"/>
        <v>0</v>
      </c>
      <c r="LE161" s="403">
        <f t="shared" si="469"/>
        <v>0</v>
      </c>
      <c r="LF161" s="403">
        <f t="shared" si="469"/>
        <v>0</v>
      </c>
      <c r="LG161" s="403">
        <f t="shared" si="469"/>
        <v>0</v>
      </c>
      <c r="LH161" s="403">
        <f t="shared" si="469"/>
        <v>0</v>
      </c>
      <c r="LI161" s="403">
        <f t="shared" si="469"/>
        <v>0</v>
      </c>
      <c r="LJ161" s="403">
        <f t="shared" si="469"/>
        <v>0</v>
      </c>
      <c r="LK161" s="403">
        <f t="shared" si="469"/>
        <v>0</v>
      </c>
      <c r="LL161" s="403">
        <f t="shared" si="469"/>
        <v>0</v>
      </c>
      <c r="LM161" s="403">
        <f t="shared" si="469"/>
        <v>0</v>
      </c>
      <c r="LN161" s="403">
        <f t="shared" si="469"/>
        <v>0</v>
      </c>
      <c r="LO161" s="403">
        <f t="shared" si="469"/>
        <v>0</v>
      </c>
      <c r="LP161" s="403">
        <f t="shared" si="469"/>
        <v>0</v>
      </c>
    </row>
    <row r="162">
      <c r="A162" s="331" t="str">
        <f t="shared" si="327"/>
        <v>09-2029</v>
      </c>
      <c r="B162" s="346">
        <f t="shared" si="333"/>
        <v>8328106.898</v>
      </c>
      <c r="C162" s="346">
        <f t="shared" si="334"/>
        <v>1.02180826</v>
      </c>
      <c r="D162" s="346"/>
      <c r="E162" s="403">
        <f t="shared" ref="E162:BP162" si="470">IF(and($A162-E$124&gt;=0,$A162-E$125&lt;0),E$132,0)</f>
        <v>0</v>
      </c>
      <c r="F162" s="403">
        <f t="shared" si="470"/>
        <v>0</v>
      </c>
      <c r="G162" s="403">
        <f t="shared" si="470"/>
        <v>0</v>
      </c>
      <c r="H162" s="403">
        <f t="shared" si="470"/>
        <v>0</v>
      </c>
      <c r="I162" s="403">
        <f t="shared" si="470"/>
        <v>0</v>
      </c>
      <c r="J162" s="403">
        <f t="shared" si="470"/>
        <v>0</v>
      </c>
      <c r="K162" s="403">
        <f t="shared" si="470"/>
        <v>0</v>
      </c>
      <c r="L162" s="403">
        <f t="shared" si="470"/>
        <v>0</v>
      </c>
      <c r="M162" s="403">
        <f t="shared" si="470"/>
        <v>0</v>
      </c>
      <c r="N162" s="403">
        <f t="shared" si="470"/>
        <v>0</v>
      </c>
      <c r="O162" s="403">
        <f t="shared" si="470"/>
        <v>0</v>
      </c>
      <c r="P162" s="403">
        <f t="shared" si="470"/>
        <v>0</v>
      </c>
      <c r="Q162" s="403">
        <f t="shared" si="470"/>
        <v>0</v>
      </c>
      <c r="R162" s="403">
        <f t="shared" si="470"/>
        <v>0</v>
      </c>
      <c r="S162" s="403">
        <f t="shared" si="470"/>
        <v>0</v>
      </c>
      <c r="T162" s="403">
        <f t="shared" si="470"/>
        <v>0</v>
      </c>
      <c r="U162" s="403">
        <f t="shared" si="470"/>
        <v>0</v>
      </c>
      <c r="V162" s="403">
        <f t="shared" si="470"/>
        <v>0</v>
      </c>
      <c r="W162" s="403">
        <f t="shared" si="470"/>
        <v>0</v>
      </c>
      <c r="X162" s="403">
        <f t="shared" si="470"/>
        <v>0</v>
      </c>
      <c r="Y162" s="403">
        <f t="shared" si="470"/>
        <v>0</v>
      </c>
      <c r="Z162" s="403">
        <f t="shared" si="470"/>
        <v>0</v>
      </c>
      <c r="AA162" s="403">
        <f t="shared" si="470"/>
        <v>0</v>
      </c>
      <c r="AB162" s="403">
        <f t="shared" si="470"/>
        <v>0</v>
      </c>
      <c r="AC162" s="403">
        <f t="shared" si="470"/>
        <v>0</v>
      </c>
      <c r="AD162" s="403">
        <f t="shared" si="470"/>
        <v>0</v>
      </c>
      <c r="AE162" s="403">
        <f t="shared" si="470"/>
        <v>0</v>
      </c>
      <c r="AF162" s="403">
        <f t="shared" si="470"/>
        <v>0</v>
      </c>
      <c r="AG162" s="403">
        <f t="shared" si="470"/>
        <v>0</v>
      </c>
      <c r="AH162" s="403">
        <f t="shared" si="470"/>
        <v>0</v>
      </c>
      <c r="AI162" s="403">
        <f t="shared" si="470"/>
        <v>0</v>
      </c>
      <c r="AJ162" s="403">
        <f t="shared" si="470"/>
        <v>0</v>
      </c>
      <c r="AK162" s="403">
        <f t="shared" si="470"/>
        <v>0</v>
      </c>
      <c r="AL162" s="403">
        <f t="shared" si="470"/>
        <v>0</v>
      </c>
      <c r="AM162" s="403">
        <f t="shared" si="470"/>
        <v>0</v>
      </c>
      <c r="AN162" s="403">
        <f t="shared" si="470"/>
        <v>0</v>
      </c>
      <c r="AO162" s="403">
        <f t="shared" si="470"/>
        <v>0</v>
      </c>
      <c r="AP162" s="403">
        <f t="shared" si="470"/>
        <v>0</v>
      </c>
      <c r="AQ162" s="403">
        <f t="shared" si="470"/>
        <v>0</v>
      </c>
      <c r="AR162" s="403">
        <f t="shared" si="470"/>
        <v>0</v>
      </c>
      <c r="AS162" s="403">
        <f t="shared" si="470"/>
        <v>0</v>
      </c>
      <c r="AT162" s="403">
        <f t="shared" si="470"/>
        <v>0</v>
      </c>
      <c r="AU162" s="403">
        <f t="shared" si="470"/>
        <v>0</v>
      </c>
      <c r="AV162" s="403">
        <f t="shared" si="470"/>
        <v>0</v>
      </c>
      <c r="AW162" s="403">
        <f t="shared" si="470"/>
        <v>0</v>
      </c>
      <c r="AX162" s="403">
        <f t="shared" si="470"/>
        <v>164702</v>
      </c>
      <c r="AY162" s="403">
        <f t="shared" si="470"/>
        <v>223255</v>
      </c>
      <c r="AZ162" s="403">
        <f t="shared" si="470"/>
        <v>72000</v>
      </c>
      <c r="BA162" s="403">
        <f t="shared" si="470"/>
        <v>97799.52</v>
      </c>
      <c r="BB162" s="403">
        <f t="shared" si="470"/>
        <v>242596.66</v>
      </c>
      <c r="BC162" s="403">
        <f t="shared" si="470"/>
        <v>108292.85</v>
      </c>
      <c r="BD162" s="403">
        <f t="shared" si="470"/>
        <v>238900</v>
      </c>
      <c r="BE162" s="403">
        <f t="shared" si="470"/>
        <v>101455.9</v>
      </c>
      <c r="BF162" s="403">
        <f t="shared" si="470"/>
        <v>23511.76</v>
      </c>
      <c r="BG162" s="403">
        <f t="shared" si="470"/>
        <v>20008.84</v>
      </c>
      <c r="BH162" s="403">
        <f t="shared" si="470"/>
        <v>77858.98</v>
      </c>
      <c r="BI162" s="403">
        <f t="shared" si="470"/>
        <v>45000</v>
      </c>
      <c r="BJ162" s="403">
        <f t="shared" si="470"/>
        <v>124565</v>
      </c>
      <c r="BK162" s="403">
        <f t="shared" si="470"/>
        <v>25000</v>
      </c>
      <c r="BL162" s="403">
        <f t="shared" si="470"/>
        <v>29885</v>
      </c>
      <c r="BM162" s="403">
        <f t="shared" si="470"/>
        <v>33809.25</v>
      </c>
      <c r="BN162" s="403">
        <f t="shared" si="470"/>
        <v>10969.85</v>
      </c>
      <c r="BO162" s="403">
        <f t="shared" si="470"/>
        <v>77861.76</v>
      </c>
      <c r="BP162" s="403">
        <f t="shared" si="470"/>
        <v>10058</v>
      </c>
      <c r="BQ162" s="403"/>
      <c r="BR162" s="403">
        <f t="shared" ref="BR162:EC162" si="471">IF(and($A162-BR$124&gt;=0,$A162-BR$125&lt;0),BR$132,0)</f>
        <v>121282.0901</v>
      </c>
      <c r="BS162" s="403">
        <f t="shared" si="471"/>
        <v>0</v>
      </c>
      <c r="BT162" s="403">
        <f t="shared" si="471"/>
        <v>0</v>
      </c>
      <c r="BU162" s="403">
        <f t="shared" si="471"/>
        <v>0</v>
      </c>
      <c r="BV162" s="403">
        <f t="shared" si="471"/>
        <v>0</v>
      </c>
      <c r="BW162" s="403">
        <f t="shared" si="471"/>
        <v>0</v>
      </c>
      <c r="BX162" s="403">
        <f t="shared" si="471"/>
        <v>0</v>
      </c>
      <c r="BY162" s="403">
        <f t="shared" si="471"/>
        <v>94007.23892</v>
      </c>
      <c r="BZ162" s="403">
        <f t="shared" si="471"/>
        <v>93499.7296</v>
      </c>
      <c r="CA162" s="403">
        <f t="shared" si="471"/>
        <v>317339.1966</v>
      </c>
      <c r="CB162" s="403">
        <f t="shared" si="471"/>
        <v>0</v>
      </c>
      <c r="CC162" s="403">
        <f t="shared" si="471"/>
        <v>0</v>
      </c>
      <c r="CD162" s="403">
        <f t="shared" si="471"/>
        <v>94788.93082</v>
      </c>
      <c r="CE162" s="403">
        <f t="shared" si="471"/>
        <v>0</v>
      </c>
      <c r="CF162" s="403">
        <f t="shared" si="471"/>
        <v>0</v>
      </c>
      <c r="CG162" s="403">
        <f t="shared" si="471"/>
        <v>205676.5734</v>
      </c>
      <c r="CH162" s="403">
        <f t="shared" si="471"/>
        <v>0</v>
      </c>
      <c r="CI162" s="403">
        <f t="shared" si="471"/>
        <v>246817.5768</v>
      </c>
      <c r="CJ162" s="403">
        <f t="shared" si="471"/>
        <v>167321.4229</v>
      </c>
      <c r="CK162" s="403">
        <f t="shared" si="471"/>
        <v>175711.6091</v>
      </c>
      <c r="CL162" s="403">
        <f t="shared" si="471"/>
        <v>0</v>
      </c>
      <c r="CM162" s="403">
        <f t="shared" si="471"/>
        <v>0</v>
      </c>
      <c r="CN162" s="403">
        <f t="shared" si="471"/>
        <v>165809.9143</v>
      </c>
      <c r="CO162" s="403">
        <f t="shared" si="471"/>
        <v>156424.8982</v>
      </c>
      <c r="CP162" s="403">
        <f t="shared" si="471"/>
        <v>207625.486</v>
      </c>
      <c r="CQ162" s="403">
        <f t="shared" si="471"/>
        <v>200632.3524</v>
      </c>
      <c r="CR162" s="403">
        <f t="shared" si="471"/>
        <v>388272.9248</v>
      </c>
      <c r="CS162" s="403">
        <f t="shared" si="471"/>
        <v>106422.0904</v>
      </c>
      <c r="CT162" s="403">
        <f t="shared" si="471"/>
        <v>116147.6252</v>
      </c>
      <c r="CU162" s="403">
        <f t="shared" si="471"/>
        <v>13374.48895</v>
      </c>
      <c r="CV162" s="403">
        <f t="shared" si="471"/>
        <v>172972.6464</v>
      </c>
      <c r="CW162" s="403">
        <f t="shared" si="471"/>
        <v>31739.62885</v>
      </c>
      <c r="CX162" s="403">
        <f t="shared" si="471"/>
        <v>245848.0169</v>
      </c>
      <c r="CY162" s="403">
        <f t="shared" si="471"/>
        <v>4735.552739</v>
      </c>
      <c r="CZ162" s="403">
        <f t="shared" si="471"/>
        <v>144555.699</v>
      </c>
      <c r="DA162" s="403">
        <f t="shared" si="471"/>
        <v>232568.5919</v>
      </c>
      <c r="DB162" s="403">
        <f t="shared" si="471"/>
        <v>147632.9196</v>
      </c>
      <c r="DC162" s="403">
        <f t="shared" si="471"/>
        <v>75565.3102</v>
      </c>
      <c r="DD162" s="403">
        <f t="shared" si="471"/>
        <v>149471.6552</v>
      </c>
      <c r="DE162" s="403">
        <f t="shared" si="471"/>
        <v>187471.9097</v>
      </c>
      <c r="DF162" s="403">
        <f t="shared" si="471"/>
        <v>214454.1529</v>
      </c>
      <c r="DG162" s="403">
        <f t="shared" si="471"/>
        <v>261650.478</v>
      </c>
      <c r="DH162" s="403">
        <f t="shared" si="471"/>
        <v>96110.40317</v>
      </c>
      <c r="DI162" s="403">
        <f t="shared" si="471"/>
        <v>91908.68609</v>
      </c>
      <c r="DJ162" s="403">
        <f t="shared" si="471"/>
        <v>31884.5166</v>
      </c>
      <c r="DK162" s="403">
        <f t="shared" si="471"/>
        <v>0</v>
      </c>
      <c r="DL162" s="403">
        <f t="shared" si="471"/>
        <v>0</v>
      </c>
      <c r="DM162" s="403">
        <f t="shared" si="471"/>
        <v>0</v>
      </c>
      <c r="DN162" s="403">
        <f t="shared" si="471"/>
        <v>0</v>
      </c>
      <c r="DO162" s="403">
        <f t="shared" si="471"/>
        <v>0</v>
      </c>
      <c r="DP162" s="403">
        <f t="shared" si="471"/>
        <v>0</v>
      </c>
      <c r="DQ162" s="403">
        <f t="shared" si="471"/>
        <v>0</v>
      </c>
      <c r="DR162" s="403">
        <f t="shared" si="471"/>
        <v>0</v>
      </c>
      <c r="DS162" s="403">
        <f t="shared" si="471"/>
        <v>0</v>
      </c>
      <c r="DT162" s="403">
        <f t="shared" si="471"/>
        <v>0</v>
      </c>
      <c r="DU162" s="403">
        <f t="shared" si="471"/>
        <v>0</v>
      </c>
      <c r="DV162" s="403">
        <f t="shared" si="471"/>
        <v>0</v>
      </c>
      <c r="DW162" s="403">
        <f t="shared" si="471"/>
        <v>0</v>
      </c>
      <c r="DX162" s="403">
        <f t="shared" si="471"/>
        <v>0</v>
      </c>
      <c r="DY162" s="403">
        <f t="shared" si="471"/>
        <v>0</v>
      </c>
      <c r="DZ162" s="403">
        <f t="shared" si="471"/>
        <v>0</v>
      </c>
      <c r="EA162" s="403">
        <f t="shared" si="471"/>
        <v>0</v>
      </c>
      <c r="EB162" s="403">
        <f t="shared" si="471"/>
        <v>0</v>
      </c>
      <c r="EC162" s="403">
        <f t="shared" si="471"/>
        <v>0</v>
      </c>
      <c r="ED162" s="403"/>
      <c r="EE162" s="403">
        <f t="shared" ref="EE162:GP162" si="472">IF(and($A162-EE$124&gt;=0,$A162-EE$125&lt;0),EE$132,0)</f>
        <v>0</v>
      </c>
      <c r="EF162" s="403">
        <f t="shared" si="472"/>
        <v>0</v>
      </c>
      <c r="EG162" s="403">
        <f t="shared" si="472"/>
        <v>0</v>
      </c>
      <c r="EH162" s="403">
        <f t="shared" si="472"/>
        <v>0</v>
      </c>
      <c r="EI162" s="403">
        <f t="shared" si="472"/>
        <v>104465.2535</v>
      </c>
      <c r="EJ162" s="403">
        <f t="shared" si="472"/>
        <v>89802.18684</v>
      </c>
      <c r="EK162" s="403">
        <f t="shared" si="472"/>
        <v>123470.9704</v>
      </c>
      <c r="EL162" s="403">
        <f t="shared" si="472"/>
        <v>0</v>
      </c>
      <c r="EM162" s="403">
        <f t="shared" si="472"/>
        <v>0</v>
      </c>
      <c r="EN162" s="403">
        <f t="shared" si="472"/>
        <v>0</v>
      </c>
      <c r="EO162" s="403">
        <f t="shared" si="472"/>
        <v>211083.4586</v>
      </c>
      <c r="EP162" s="403">
        <f t="shared" si="472"/>
        <v>79687.24363</v>
      </c>
      <c r="EQ162" s="403">
        <f t="shared" si="472"/>
        <v>0</v>
      </c>
      <c r="ER162" s="403">
        <f t="shared" si="472"/>
        <v>165876.9661</v>
      </c>
      <c r="ES162" s="403">
        <f t="shared" si="472"/>
        <v>199256.0312</v>
      </c>
      <c r="ET162" s="403">
        <f t="shared" si="472"/>
        <v>0</v>
      </c>
      <c r="EU162" s="403">
        <f t="shared" si="472"/>
        <v>193184.2202</v>
      </c>
      <c r="EV162" s="403">
        <f t="shared" si="472"/>
        <v>0</v>
      </c>
      <c r="EW162" s="403">
        <f t="shared" si="472"/>
        <v>0</v>
      </c>
      <c r="EX162" s="403">
        <f t="shared" si="472"/>
        <v>0</v>
      </c>
      <c r="EY162" s="403">
        <f t="shared" si="472"/>
        <v>85047.1973</v>
      </c>
      <c r="EZ162" s="403">
        <f t="shared" si="472"/>
        <v>580.1013602</v>
      </c>
      <c r="FA162" s="403">
        <f t="shared" si="472"/>
        <v>0</v>
      </c>
      <c r="FB162" s="403">
        <f t="shared" si="472"/>
        <v>0</v>
      </c>
      <c r="FC162" s="403">
        <f t="shared" si="472"/>
        <v>0</v>
      </c>
      <c r="FD162" s="403">
        <f t="shared" si="472"/>
        <v>0</v>
      </c>
      <c r="FE162" s="403">
        <f t="shared" si="472"/>
        <v>0</v>
      </c>
      <c r="FF162" s="403">
        <f t="shared" si="472"/>
        <v>0</v>
      </c>
      <c r="FG162" s="403">
        <f t="shared" si="472"/>
        <v>0</v>
      </c>
      <c r="FH162" s="403">
        <f t="shared" si="472"/>
        <v>0</v>
      </c>
      <c r="FI162" s="403">
        <f t="shared" si="472"/>
        <v>0</v>
      </c>
      <c r="FJ162" s="403">
        <f t="shared" si="472"/>
        <v>0</v>
      </c>
      <c r="FK162" s="403">
        <f t="shared" si="472"/>
        <v>0</v>
      </c>
      <c r="FL162" s="403">
        <f t="shared" si="472"/>
        <v>0</v>
      </c>
      <c r="FM162" s="403">
        <f t="shared" si="472"/>
        <v>0</v>
      </c>
      <c r="FN162" s="403">
        <f t="shared" si="472"/>
        <v>0</v>
      </c>
      <c r="FO162" s="403">
        <f t="shared" si="472"/>
        <v>0</v>
      </c>
      <c r="FP162" s="403">
        <f t="shared" si="472"/>
        <v>0</v>
      </c>
      <c r="FQ162" s="403">
        <f t="shared" si="472"/>
        <v>0</v>
      </c>
      <c r="FR162" s="403">
        <f t="shared" si="472"/>
        <v>0</v>
      </c>
      <c r="FS162" s="403">
        <f t="shared" si="472"/>
        <v>0</v>
      </c>
      <c r="FT162" s="403">
        <f t="shared" si="472"/>
        <v>0</v>
      </c>
      <c r="FU162" s="403">
        <f t="shared" si="472"/>
        <v>0</v>
      </c>
      <c r="FV162" s="403">
        <f t="shared" si="472"/>
        <v>0</v>
      </c>
      <c r="FW162" s="403">
        <f t="shared" si="472"/>
        <v>0</v>
      </c>
      <c r="FX162" s="403">
        <f t="shared" si="472"/>
        <v>0</v>
      </c>
      <c r="FY162" s="403">
        <f t="shared" si="472"/>
        <v>0</v>
      </c>
      <c r="FZ162" s="403">
        <f t="shared" si="472"/>
        <v>0</v>
      </c>
      <c r="GA162" s="403">
        <f t="shared" si="472"/>
        <v>0</v>
      </c>
      <c r="GB162" s="403">
        <f t="shared" si="472"/>
        <v>0</v>
      </c>
      <c r="GC162" s="403">
        <f t="shared" si="472"/>
        <v>0</v>
      </c>
      <c r="GD162" s="403">
        <f t="shared" si="472"/>
        <v>0</v>
      </c>
      <c r="GE162" s="403">
        <f t="shared" si="472"/>
        <v>0</v>
      </c>
      <c r="GF162" s="403">
        <f t="shared" si="472"/>
        <v>0</v>
      </c>
      <c r="GG162" s="403">
        <f t="shared" si="472"/>
        <v>0</v>
      </c>
      <c r="GH162" s="403">
        <f t="shared" si="472"/>
        <v>0</v>
      </c>
      <c r="GI162" s="403">
        <f t="shared" si="472"/>
        <v>0</v>
      </c>
      <c r="GJ162" s="403">
        <f t="shared" si="472"/>
        <v>0</v>
      </c>
      <c r="GK162" s="403">
        <f t="shared" si="472"/>
        <v>0</v>
      </c>
      <c r="GL162" s="403">
        <f t="shared" si="472"/>
        <v>0</v>
      </c>
      <c r="GM162" s="403">
        <f t="shared" si="472"/>
        <v>0</v>
      </c>
      <c r="GN162" s="403">
        <f t="shared" si="472"/>
        <v>0</v>
      </c>
      <c r="GO162" s="403">
        <f t="shared" si="472"/>
        <v>0</v>
      </c>
      <c r="GP162" s="403">
        <f t="shared" si="472"/>
        <v>0</v>
      </c>
      <c r="GQ162" s="403"/>
      <c r="GR162" s="403">
        <f t="shared" ref="GR162:JC162" si="473">IF(and($A162-GR$124&gt;=0,$A162-GR$125&lt;0),GR$132,0)</f>
        <v>0</v>
      </c>
      <c r="GS162" s="403">
        <f t="shared" si="473"/>
        <v>119892.8015</v>
      </c>
      <c r="GT162" s="403">
        <f t="shared" si="473"/>
        <v>133089.5484</v>
      </c>
      <c r="GU162" s="403">
        <f t="shared" si="473"/>
        <v>135416.2334</v>
      </c>
      <c r="GV162" s="403">
        <f t="shared" si="473"/>
        <v>0</v>
      </c>
      <c r="GW162" s="403">
        <f t="shared" si="473"/>
        <v>0</v>
      </c>
      <c r="GX162" s="403">
        <f t="shared" si="473"/>
        <v>0</v>
      </c>
      <c r="GY162" s="403">
        <f t="shared" si="473"/>
        <v>0</v>
      </c>
      <c r="GZ162" s="403">
        <f t="shared" si="473"/>
        <v>0</v>
      </c>
      <c r="HA162" s="403">
        <f t="shared" si="473"/>
        <v>0</v>
      </c>
      <c r="HB162" s="403">
        <f t="shared" si="473"/>
        <v>0</v>
      </c>
      <c r="HC162" s="403">
        <f t="shared" si="473"/>
        <v>0</v>
      </c>
      <c r="HD162" s="403">
        <f t="shared" si="473"/>
        <v>0</v>
      </c>
      <c r="HE162" s="403">
        <f t="shared" si="473"/>
        <v>0</v>
      </c>
      <c r="HF162" s="403">
        <f t="shared" si="473"/>
        <v>0</v>
      </c>
      <c r="HG162" s="403">
        <f t="shared" si="473"/>
        <v>0</v>
      </c>
      <c r="HH162" s="403">
        <f t="shared" si="473"/>
        <v>0</v>
      </c>
      <c r="HI162" s="403">
        <f t="shared" si="473"/>
        <v>0</v>
      </c>
      <c r="HJ162" s="403">
        <f t="shared" si="473"/>
        <v>0</v>
      </c>
      <c r="HK162" s="403">
        <f t="shared" si="473"/>
        <v>0</v>
      </c>
      <c r="HL162" s="403">
        <f t="shared" si="473"/>
        <v>0</v>
      </c>
      <c r="HM162" s="403">
        <f t="shared" si="473"/>
        <v>0</v>
      </c>
      <c r="HN162" s="403">
        <f t="shared" si="473"/>
        <v>0</v>
      </c>
      <c r="HO162" s="403">
        <f t="shared" si="473"/>
        <v>0</v>
      </c>
      <c r="HP162" s="403">
        <f t="shared" si="473"/>
        <v>0</v>
      </c>
      <c r="HQ162" s="403">
        <f t="shared" si="473"/>
        <v>0</v>
      </c>
      <c r="HR162" s="403">
        <f t="shared" si="473"/>
        <v>0</v>
      </c>
      <c r="HS162" s="403">
        <f t="shared" si="473"/>
        <v>0</v>
      </c>
      <c r="HT162" s="403">
        <f t="shared" si="473"/>
        <v>0</v>
      </c>
      <c r="HU162" s="403">
        <f t="shared" si="473"/>
        <v>0</v>
      </c>
      <c r="HV162" s="403">
        <f t="shared" si="473"/>
        <v>0</v>
      </c>
      <c r="HW162" s="403">
        <f t="shared" si="473"/>
        <v>0</v>
      </c>
      <c r="HX162" s="403">
        <f t="shared" si="473"/>
        <v>0</v>
      </c>
      <c r="HY162" s="403">
        <f t="shared" si="473"/>
        <v>0</v>
      </c>
      <c r="HZ162" s="403">
        <f t="shared" si="473"/>
        <v>0</v>
      </c>
      <c r="IA162" s="403">
        <f t="shared" si="473"/>
        <v>0</v>
      </c>
      <c r="IB162" s="403">
        <f t="shared" si="473"/>
        <v>0</v>
      </c>
      <c r="IC162" s="403">
        <f t="shared" si="473"/>
        <v>0</v>
      </c>
      <c r="ID162" s="403">
        <f t="shared" si="473"/>
        <v>0</v>
      </c>
      <c r="IE162" s="403">
        <f t="shared" si="473"/>
        <v>0</v>
      </c>
      <c r="IF162" s="403">
        <f t="shared" si="473"/>
        <v>0</v>
      </c>
      <c r="IG162" s="403">
        <f t="shared" si="473"/>
        <v>0</v>
      </c>
      <c r="IH162" s="403">
        <f t="shared" si="473"/>
        <v>0</v>
      </c>
      <c r="II162" s="403">
        <f t="shared" si="473"/>
        <v>0</v>
      </c>
      <c r="IJ162" s="403">
        <f t="shared" si="473"/>
        <v>0</v>
      </c>
      <c r="IK162" s="403">
        <f t="shared" si="473"/>
        <v>0</v>
      </c>
      <c r="IL162" s="403">
        <f t="shared" si="473"/>
        <v>0</v>
      </c>
      <c r="IM162" s="403">
        <f t="shared" si="473"/>
        <v>0</v>
      </c>
      <c r="IN162" s="403">
        <f t="shared" si="473"/>
        <v>0</v>
      </c>
      <c r="IO162" s="403">
        <f t="shared" si="473"/>
        <v>0</v>
      </c>
      <c r="IP162" s="403">
        <f t="shared" si="473"/>
        <v>0</v>
      </c>
      <c r="IQ162" s="403">
        <f t="shared" si="473"/>
        <v>0</v>
      </c>
      <c r="IR162" s="403">
        <f t="shared" si="473"/>
        <v>0</v>
      </c>
      <c r="IS162" s="403">
        <f t="shared" si="473"/>
        <v>0</v>
      </c>
      <c r="IT162" s="403">
        <f t="shared" si="473"/>
        <v>0</v>
      </c>
      <c r="IU162" s="403">
        <f t="shared" si="473"/>
        <v>0</v>
      </c>
      <c r="IV162" s="403">
        <f t="shared" si="473"/>
        <v>0</v>
      </c>
      <c r="IW162" s="403">
        <f t="shared" si="473"/>
        <v>0</v>
      </c>
      <c r="IX162" s="403">
        <f t="shared" si="473"/>
        <v>0</v>
      </c>
      <c r="IY162" s="403">
        <f t="shared" si="473"/>
        <v>0</v>
      </c>
      <c r="IZ162" s="403">
        <f t="shared" si="473"/>
        <v>0</v>
      </c>
      <c r="JA162" s="403">
        <f t="shared" si="473"/>
        <v>0</v>
      </c>
      <c r="JB162" s="403">
        <f t="shared" si="473"/>
        <v>0</v>
      </c>
      <c r="JC162" s="403">
        <f t="shared" si="473"/>
        <v>0</v>
      </c>
      <c r="JD162" s="403"/>
      <c r="JE162" s="403">
        <f t="shared" ref="JE162:LP162" si="474">IF(and($A162-JE$124&gt;=0,$A162-JE$125&lt;0),JE$132,0)</f>
        <v>0</v>
      </c>
      <c r="JF162" s="403">
        <f t="shared" si="474"/>
        <v>0</v>
      </c>
      <c r="JG162" s="403">
        <f t="shared" si="474"/>
        <v>0</v>
      </c>
      <c r="JH162" s="403">
        <f t="shared" si="474"/>
        <v>0</v>
      </c>
      <c r="JI162" s="403">
        <f t="shared" si="474"/>
        <v>0</v>
      </c>
      <c r="JJ162" s="403">
        <f t="shared" si="474"/>
        <v>0</v>
      </c>
      <c r="JK162" s="403">
        <f t="shared" si="474"/>
        <v>0</v>
      </c>
      <c r="JL162" s="403">
        <f t="shared" si="474"/>
        <v>0</v>
      </c>
      <c r="JM162" s="403">
        <f t="shared" si="474"/>
        <v>0</v>
      </c>
      <c r="JN162" s="403">
        <f t="shared" si="474"/>
        <v>0</v>
      </c>
      <c r="JO162" s="403">
        <f t="shared" si="474"/>
        <v>0</v>
      </c>
      <c r="JP162" s="403">
        <f t="shared" si="474"/>
        <v>0</v>
      </c>
      <c r="JQ162" s="403">
        <f t="shared" si="474"/>
        <v>0</v>
      </c>
      <c r="JR162" s="403">
        <f t="shared" si="474"/>
        <v>0</v>
      </c>
      <c r="JS162" s="403">
        <f t="shared" si="474"/>
        <v>0</v>
      </c>
      <c r="JT162" s="403">
        <f t="shared" si="474"/>
        <v>0</v>
      </c>
      <c r="JU162" s="403">
        <f t="shared" si="474"/>
        <v>0</v>
      </c>
      <c r="JV162" s="403">
        <f t="shared" si="474"/>
        <v>0</v>
      </c>
      <c r="JW162" s="403">
        <f t="shared" si="474"/>
        <v>0</v>
      </c>
      <c r="JX162" s="403">
        <f t="shared" si="474"/>
        <v>0</v>
      </c>
      <c r="JY162" s="403">
        <f t="shared" si="474"/>
        <v>0</v>
      </c>
      <c r="JZ162" s="403">
        <f t="shared" si="474"/>
        <v>0</v>
      </c>
      <c r="KA162" s="403">
        <f t="shared" si="474"/>
        <v>0</v>
      </c>
      <c r="KB162" s="403">
        <f t="shared" si="474"/>
        <v>0</v>
      </c>
      <c r="KC162" s="403">
        <f t="shared" si="474"/>
        <v>0</v>
      </c>
      <c r="KD162" s="403">
        <f t="shared" si="474"/>
        <v>0</v>
      </c>
      <c r="KE162" s="403">
        <f t="shared" si="474"/>
        <v>0</v>
      </c>
      <c r="KF162" s="403">
        <f t="shared" si="474"/>
        <v>0</v>
      </c>
      <c r="KG162" s="403">
        <f t="shared" si="474"/>
        <v>0</v>
      </c>
      <c r="KH162" s="403">
        <f t="shared" si="474"/>
        <v>0</v>
      </c>
      <c r="KI162" s="403">
        <f t="shared" si="474"/>
        <v>0</v>
      </c>
      <c r="KJ162" s="403">
        <f t="shared" si="474"/>
        <v>0</v>
      </c>
      <c r="KK162" s="403">
        <f t="shared" si="474"/>
        <v>0</v>
      </c>
      <c r="KL162" s="403">
        <f t="shared" si="474"/>
        <v>0</v>
      </c>
      <c r="KM162" s="403">
        <f t="shared" si="474"/>
        <v>0</v>
      </c>
      <c r="KN162" s="403">
        <f t="shared" si="474"/>
        <v>0</v>
      </c>
      <c r="KO162" s="403">
        <f t="shared" si="474"/>
        <v>0</v>
      </c>
      <c r="KP162" s="403">
        <f t="shared" si="474"/>
        <v>0</v>
      </c>
      <c r="KQ162" s="403">
        <f t="shared" si="474"/>
        <v>0</v>
      </c>
      <c r="KR162" s="403">
        <f t="shared" si="474"/>
        <v>0</v>
      </c>
      <c r="KS162" s="403">
        <f t="shared" si="474"/>
        <v>0</v>
      </c>
      <c r="KT162" s="403">
        <f t="shared" si="474"/>
        <v>0</v>
      </c>
      <c r="KU162" s="403">
        <f t="shared" si="474"/>
        <v>0</v>
      </c>
      <c r="KV162" s="403">
        <f t="shared" si="474"/>
        <v>0</v>
      </c>
      <c r="KW162" s="403">
        <f t="shared" si="474"/>
        <v>0</v>
      </c>
      <c r="KX162" s="403">
        <f t="shared" si="474"/>
        <v>0</v>
      </c>
      <c r="KY162" s="403">
        <f t="shared" si="474"/>
        <v>0</v>
      </c>
      <c r="KZ162" s="403">
        <f t="shared" si="474"/>
        <v>0</v>
      </c>
      <c r="LA162" s="403">
        <f t="shared" si="474"/>
        <v>0</v>
      </c>
      <c r="LB162" s="403">
        <f t="shared" si="474"/>
        <v>0</v>
      </c>
      <c r="LC162" s="403">
        <f t="shared" si="474"/>
        <v>0</v>
      </c>
      <c r="LD162" s="403">
        <f t="shared" si="474"/>
        <v>0</v>
      </c>
      <c r="LE162" s="403">
        <f t="shared" si="474"/>
        <v>0</v>
      </c>
      <c r="LF162" s="403">
        <f t="shared" si="474"/>
        <v>0</v>
      </c>
      <c r="LG162" s="403">
        <f t="shared" si="474"/>
        <v>0</v>
      </c>
      <c r="LH162" s="403">
        <f t="shared" si="474"/>
        <v>0</v>
      </c>
      <c r="LI162" s="403">
        <f t="shared" si="474"/>
        <v>0</v>
      </c>
      <c r="LJ162" s="403">
        <f t="shared" si="474"/>
        <v>0</v>
      </c>
      <c r="LK162" s="403">
        <f t="shared" si="474"/>
        <v>0</v>
      </c>
      <c r="LL162" s="403">
        <f t="shared" si="474"/>
        <v>0</v>
      </c>
      <c r="LM162" s="403">
        <f t="shared" si="474"/>
        <v>0</v>
      </c>
      <c r="LN162" s="403">
        <f t="shared" si="474"/>
        <v>0</v>
      </c>
      <c r="LO162" s="403">
        <f t="shared" si="474"/>
        <v>0</v>
      </c>
      <c r="LP162" s="403">
        <f t="shared" si="474"/>
        <v>0</v>
      </c>
    </row>
    <row r="163">
      <c r="A163" s="331" t="str">
        <f t="shared" si="327"/>
        <v>12-2029</v>
      </c>
      <c r="B163" s="346">
        <f t="shared" si="333"/>
        <v>8345231.246</v>
      </c>
      <c r="C163" s="346">
        <f t="shared" si="334"/>
        <v>1.023909314</v>
      </c>
      <c r="D163" s="346"/>
      <c r="E163" s="403">
        <f t="shared" ref="E163:BP163" si="475">IF(and($A163-E$124&gt;=0,$A163-E$125&lt;0),E$132,0)</f>
        <v>0</v>
      </c>
      <c r="F163" s="403">
        <f t="shared" si="475"/>
        <v>0</v>
      </c>
      <c r="G163" s="403">
        <f t="shared" si="475"/>
        <v>0</v>
      </c>
      <c r="H163" s="403">
        <f t="shared" si="475"/>
        <v>0</v>
      </c>
      <c r="I163" s="403">
        <f t="shared" si="475"/>
        <v>0</v>
      </c>
      <c r="J163" s="403">
        <f t="shared" si="475"/>
        <v>0</v>
      </c>
      <c r="K163" s="403">
        <f t="shared" si="475"/>
        <v>0</v>
      </c>
      <c r="L163" s="403">
        <f t="shared" si="475"/>
        <v>0</v>
      </c>
      <c r="M163" s="403">
        <f t="shared" si="475"/>
        <v>0</v>
      </c>
      <c r="N163" s="403">
        <f t="shared" si="475"/>
        <v>0</v>
      </c>
      <c r="O163" s="403">
        <f t="shared" si="475"/>
        <v>0</v>
      </c>
      <c r="P163" s="403">
        <f t="shared" si="475"/>
        <v>0</v>
      </c>
      <c r="Q163" s="403">
        <f t="shared" si="475"/>
        <v>0</v>
      </c>
      <c r="R163" s="403">
        <f t="shared" si="475"/>
        <v>0</v>
      </c>
      <c r="S163" s="403">
        <f t="shared" si="475"/>
        <v>0</v>
      </c>
      <c r="T163" s="403">
        <f t="shared" si="475"/>
        <v>0</v>
      </c>
      <c r="U163" s="403">
        <f t="shared" si="475"/>
        <v>0</v>
      </c>
      <c r="V163" s="403">
        <f t="shared" si="475"/>
        <v>0</v>
      </c>
      <c r="W163" s="403">
        <f t="shared" si="475"/>
        <v>0</v>
      </c>
      <c r="X163" s="403">
        <f t="shared" si="475"/>
        <v>0</v>
      </c>
      <c r="Y163" s="403">
        <f t="shared" si="475"/>
        <v>0</v>
      </c>
      <c r="Z163" s="403">
        <f t="shared" si="475"/>
        <v>0</v>
      </c>
      <c r="AA163" s="403">
        <f t="shared" si="475"/>
        <v>0</v>
      </c>
      <c r="AB163" s="403">
        <f t="shared" si="475"/>
        <v>0</v>
      </c>
      <c r="AC163" s="403">
        <f t="shared" si="475"/>
        <v>0</v>
      </c>
      <c r="AD163" s="403">
        <f t="shared" si="475"/>
        <v>0</v>
      </c>
      <c r="AE163" s="403">
        <f t="shared" si="475"/>
        <v>0</v>
      </c>
      <c r="AF163" s="403">
        <f t="shared" si="475"/>
        <v>0</v>
      </c>
      <c r="AG163" s="403">
        <f t="shared" si="475"/>
        <v>0</v>
      </c>
      <c r="AH163" s="403">
        <f t="shared" si="475"/>
        <v>0</v>
      </c>
      <c r="AI163" s="403">
        <f t="shared" si="475"/>
        <v>0</v>
      </c>
      <c r="AJ163" s="403">
        <f t="shared" si="475"/>
        <v>0</v>
      </c>
      <c r="AK163" s="403">
        <f t="shared" si="475"/>
        <v>0</v>
      </c>
      <c r="AL163" s="403">
        <f t="shared" si="475"/>
        <v>0</v>
      </c>
      <c r="AM163" s="403">
        <f t="shared" si="475"/>
        <v>0</v>
      </c>
      <c r="AN163" s="403">
        <f t="shared" si="475"/>
        <v>0</v>
      </c>
      <c r="AO163" s="403">
        <f t="shared" si="475"/>
        <v>0</v>
      </c>
      <c r="AP163" s="403">
        <f t="shared" si="475"/>
        <v>0</v>
      </c>
      <c r="AQ163" s="403">
        <f t="shared" si="475"/>
        <v>0</v>
      </c>
      <c r="AR163" s="403">
        <f t="shared" si="475"/>
        <v>0</v>
      </c>
      <c r="AS163" s="403">
        <f t="shared" si="475"/>
        <v>0</v>
      </c>
      <c r="AT163" s="403">
        <f t="shared" si="475"/>
        <v>0</v>
      </c>
      <c r="AU163" s="403">
        <f t="shared" si="475"/>
        <v>0</v>
      </c>
      <c r="AV163" s="403">
        <f t="shared" si="475"/>
        <v>0</v>
      </c>
      <c r="AW163" s="403">
        <f t="shared" si="475"/>
        <v>0</v>
      </c>
      <c r="AX163" s="403">
        <f t="shared" si="475"/>
        <v>164702</v>
      </c>
      <c r="AY163" s="403">
        <f t="shared" si="475"/>
        <v>223255</v>
      </c>
      <c r="AZ163" s="403">
        <f t="shared" si="475"/>
        <v>72000</v>
      </c>
      <c r="BA163" s="403">
        <f t="shared" si="475"/>
        <v>97799.52</v>
      </c>
      <c r="BB163" s="403">
        <f t="shared" si="475"/>
        <v>242596.66</v>
      </c>
      <c r="BC163" s="403">
        <f t="shared" si="475"/>
        <v>108292.85</v>
      </c>
      <c r="BD163" s="403">
        <f t="shared" si="475"/>
        <v>238900</v>
      </c>
      <c r="BE163" s="403">
        <f t="shared" si="475"/>
        <v>101455.9</v>
      </c>
      <c r="BF163" s="403">
        <f t="shared" si="475"/>
        <v>23511.76</v>
      </c>
      <c r="BG163" s="403">
        <f t="shared" si="475"/>
        <v>20008.84</v>
      </c>
      <c r="BH163" s="403">
        <f t="shared" si="475"/>
        <v>77858.98</v>
      </c>
      <c r="BI163" s="403">
        <f t="shared" si="475"/>
        <v>45000</v>
      </c>
      <c r="BJ163" s="403">
        <f t="shared" si="475"/>
        <v>124565</v>
      </c>
      <c r="BK163" s="403">
        <f t="shared" si="475"/>
        <v>25000</v>
      </c>
      <c r="BL163" s="403">
        <f t="shared" si="475"/>
        <v>29885</v>
      </c>
      <c r="BM163" s="403">
        <f t="shared" si="475"/>
        <v>33809.25</v>
      </c>
      <c r="BN163" s="403">
        <f t="shared" si="475"/>
        <v>10969.85</v>
      </c>
      <c r="BO163" s="403">
        <f t="shared" si="475"/>
        <v>77861.76</v>
      </c>
      <c r="BP163" s="403">
        <f t="shared" si="475"/>
        <v>10058</v>
      </c>
      <c r="BQ163" s="403"/>
      <c r="BR163" s="403">
        <f t="shared" ref="BR163:EC163" si="476">IF(and($A163-BR$124&gt;=0,$A163-BR$125&lt;0),BR$132,0)</f>
        <v>121282.0901</v>
      </c>
      <c r="BS163" s="403">
        <f t="shared" si="476"/>
        <v>0</v>
      </c>
      <c r="BT163" s="403">
        <f t="shared" si="476"/>
        <v>0</v>
      </c>
      <c r="BU163" s="403">
        <f t="shared" si="476"/>
        <v>0</v>
      </c>
      <c r="BV163" s="403">
        <f t="shared" si="476"/>
        <v>0</v>
      </c>
      <c r="BW163" s="403">
        <f t="shared" si="476"/>
        <v>0</v>
      </c>
      <c r="BX163" s="403">
        <f t="shared" si="476"/>
        <v>0</v>
      </c>
      <c r="BY163" s="403">
        <f t="shared" si="476"/>
        <v>94007.23892</v>
      </c>
      <c r="BZ163" s="403">
        <f t="shared" si="476"/>
        <v>93499.7296</v>
      </c>
      <c r="CA163" s="403">
        <f t="shared" si="476"/>
        <v>317339.1966</v>
      </c>
      <c r="CB163" s="403">
        <f t="shared" si="476"/>
        <v>0</v>
      </c>
      <c r="CC163" s="403">
        <f t="shared" si="476"/>
        <v>0</v>
      </c>
      <c r="CD163" s="403">
        <f t="shared" si="476"/>
        <v>94788.93082</v>
      </c>
      <c r="CE163" s="403">
        <f t="shared" si="476"/>
        <v>0</v>
      </c>
      <c r="CF163" s="403">
        <f t="shared" si="476"/>
        <v>0</v>
      </c>
      <c r="CG163" s="403">
        <f t="shared" si="476"/>
        <v>205676.5734</v>
      </c>
      <c r="CH163" s="403">
        <f t="shared" si="476"/>
        <v>0</v>
      </c>
      <c r="CI163" s="403">
        <f t="shared" si="476"/>
        <v>246817.5768</v>
      </c>
      <c r="CJ163" s="403">
        <f t="shared" si="476"/>
        <v>167321.4229</v>
      </c>
      <c r="CK163" s="403">
        <f t="shared" si="476"/>
        <v>175711.6091</v>
      </c>
      <c r="CL163" s="403">
        <f t="shared" si="476"/>
        <v>0</v>
      </c>
      <c r="CM163" s="403">
        <f t="shared" si="476"/>
        <v>0</v>
      </c>
      <c r="CN163" s="403">
        <f t="shared" si="476"/>
        <v>165809.9143</v>
      </c>
      <c r="CO163" s="403">
        <f t="shared" si="476"/>
        <v>156424.8982</v>
      </c>
      <c r="CP163" s="403">
        <f t="shared" si="476"/>
        <v>207625.486</v>
      </c>
      <c r="CQ163" s="403">
        <f t="shared" si="476"/>
        <v>200632.3524</v>
      </c>
      <c r="CR163" s="403">
        <f t="shared" si="476"/>
        <v>388272.9248</v>
      </c>
      <c r="CS163" s="403">
        <f t="shared" si="476"/>
        <v>106422.0904</v>
      </c>
      <c r="CT163" s="403">
        <f t="shared" si="476"/>
        <v>116147.6252</v>
      </c>
      <c r="CU163" s="403">
        <f t="shared" si="476"/>
        <v>13374.48895</v>
      </c>
      <c r="CV163" s="403">
        <f t="shared" si="476"/>
        <v>172972.6464</v>
      </c>
      <c r="CW163" s="403">
        <f t="shared" si="476"/>
        <v>31739.62885</v>
      </c>
      <c r="CX163" s="403">
        <f t="shared" si="476"/>
        <v>245848.0169</v>
      </c>
      <c r="CY163" s="403">
        <f t="shared" si="476"/>
        <v>4735.552739</v>
      </c>
      <c r="CZ163" s="403">
        <f t="shared" si="476"/>
        <v>144555.699</v>
      </c>
      <c r="DA163" s="403">
        <f t="shared" si="476"/>
        <v>232568.5919</v>
      </c>
      <c r="DB163" s="403">
        <f t="shared" si="476"/>
        <v>147632.9196</v>
      </c>
      <c r="DC163" s="403">
        <f t="shared" si="476"/>
        <v>75565.3102</v>
      </c>
      <c r="DD163" s="403">
        <f t="shared" si="476"/>
        <v>149471.6552</v>
      </c>
      <c r="DE163" s="403">
        <f t="shared" si="476"/>
        <v>187471.9097</v>
      </c>
      <c r="DF163" s="403">
        <f t="shared" si="476"/>
        <v>214454.1529</v>
      </c>
      <c r="DG163" s="403">
        <f t="shared" si="476"/>
        <v>261650.478</v>
      </c>
      <c r="DH163" s="403">
        <f t="shared" si="476"/>
        <v>96110.40317</v>
      </c>
      <c r="DI163" s="403">
        <f t="shared" si="476"/>
        <v>91908.68609</v>
      </c>
      <c r="DJ163" s="403">
        <f t="shared" si="476"/>
        <v>31884.5166</v>
      </c>
      <c r="DK163" s="403">
        <f t="shared" si="476"/>
        <v>0</v>
      </c>
      <c r="DL163" s="403">
        <f t="shared" si="476"/>
        <v>0</v>
      </c>
      <c r="DM163" s="403">
        <f t="shared" si="476"/>
        <v>0</v>
      </c>
      <c r="DN163" s="403">
        <f t="shared" si="476"/>
        <v>0</v>
      </c>
      <c r="DO163" s="403">
        <f t="shared" si="476"/>
        <v>0</v>
      </c>
      <c r="DP163" s="403">
        <f t="shared" si="476"/>
        <v>0</v>
      </c>
      <c r="DQ163" s="403">
        <f t="shared" si="476"/>
        <v>0</v>
      </c>
      <c r="DR163" s="403">
        <f t="shared" si="476"/>
        <v>0</v>
      </c>
      <c r="DS163" s="403">
        <f t="shared" si="476"/>
        <v>0</v>
      </c>
      <c r="DT163" s="403">
        <f t="shared" si="476"/>
        <v>0</v>
      </c>
      <c r="DU163" s="403">
        <f t="shared" si="476"/>
        <v>0</v>
      </c>
      <c r="DV163" s="403">
        <f t="shared" si="476"/>
        <v>0</v>
      </c>
      <c r="DW163" s="403">
        <f t="shared" si="476"/>
        <v>0</v>
      </c>
      <c r="DX163" s="403">
        <f t="shared" si="476"/>
        <v>0</v>
      </c>
      <c r="DY163" s="403">
        <f t="shared" si="476"/>
        <v>0</v>
      </c>
      <c r="DZ163" s="403">
        <f t="shared" si="476"/>
        <v>0</v>
      </c>
      <c r="EA163" s="403">
        <f t="shared" si="476"/>
        <v>0</v>
      </c>
      <c r="EB163" s="403">
        <f t="shared" si="476"/>
        <v>0</v>
      </c>
      <c r="EC163" s="403">
        <f t="shared" si="476"/>
        <v>0</v>
      </c>
      <c r="ED163" s="403"/>
      <c r="EE163" s="403">
        <f t="shared" ref="EE163:GP163" si="477">IF(and($A163-EE$124&gt;=0,$A163-EE$125&lt;0),EE$132,0)</f>
        <v>0</v>
      </c>
      <c r="EF163" s="403">
        <f t="shared" si="477"/>
        <v>0</v>
      </c>
      <c r="EG163" s="403">
        <f t="shared" si="477"/>
        <v>0</v>
      </c>
      <c r="EH163" s="403">
        <f t="shared" si="477"/>
        <v>0</v>
      </c>
      <c r="EI163" s="403">
        <f t="shared" si="477"/>
        <v>104465.2535</v>
      </c>
      <c r="EJ163" s="403">
        <f t="shared" si="477"/>
        <v>89802.18684</v>
      </c>
      <c r="EK163" s="403">
        <f t="shared" si="477"/>
        <v>123470.9704</v>
      </c>
      <c r="EL163" s="403">
        <f t="shared" si="477"/>
        <v>0</v>
      </c>
      <c r="EM163" s="403">
        <f t="shared" si="477"/>
        <v>0</v>
      </c>
      <c r="EN163" s="403">
        <f t="shared" si="477"/>
        <v>0</v>
      </c>
      <c r="EO163" s="403">
        <f t="shared" si="477"/>
        <v>0</v>
      </c>
      <c r="EP163" s="403">
        <f t="shared" si="477"/>
        <v>79687.24363</v>
      </c>
      <c r="EQ163" s="403">
        <f t="shared" si="477"/>
        <v>0</v>
      </c>
      <c r="ER163" s="403">
        <f t="shared" si="477"/>
        <v>165876.9661</v>
      </c>
      <c r="ES163" s="403">
        <f t="shared" si="477"/>
        <v>199256.0312</v>
      </c>
      <c r="ET163" s="403">
        <f t="shared" si="477"/>
        <v>0</v>
      </c>
      <c r="EU163" s="403">
        <f t="shared" si="477"/>
        <v>193184.2202</v>
      </c>
      <c r="EV163" s="403">
        <f t="shared" si="477"/>
        <v>0</v>
      </c>
      <c r="EW163" s="403">
        <f t="shared" si="477"/>
        <v>0</v>
      </c>
      <c r="EX163" s="403">
        <f t="shared" si="477"/>
        <v>0</v>
      </c>
      <c r="EY163" s="403">
        <f t="shared" si="477"/>
        <v>85047.1973</v>
      </c>
      <c r="EZ163" s="403">
        <f t="shared" si="477"/>
        <v>580.1013602</v>
      </c>
      <c r="FA163" s="403">
        <f t="shared" si="477"/>
        <v>0</v>
      </c>
      <c r="FB163" s="403">
        <f t="shared" si="477"/>
        <v>0</v>
      </c>
      <c r="FC163" s="403">
        <f t="shared" si="477"/>
        <v>0</v>
      </c>
      <c r="FD163" s="403">
        <f t="shared" si="477"/>
        <v>0</v>
      </c>
      <c r="FE163" s="403">
        <f t="shared" si="477"/>
        <v>0</v>
      </c>
      <c r="FF163" s="403">
        <f t="shared" si="477"/>
        <v>0</v>
      </c>
      <c r="FG163" s="403">
        <f t="shared" si="477"/>
        <v>0</v>
      </c>
      <c r="FH163" s="403">
        <f t="shared" si="477"/>
        <v>0</v>
      </c>
      <c r="FI163" s="403">
        <f t="shared" si="477"/>
        <v>0</v>
      </c>
      <c r="FJ163" s="403">
        <f t="shared" si="477"/>
        <v>0</v>
      </c>
      <c r="FK163" s="403">
        <f t="shared" si="477"/>
        <v>0</v>
      </c>
      <c r="FL163" s="403">
        <f t="shared" si="477"/>
        <v>0</v>
      </c>
      <c r="FM163" s="403">
        <f t="shared" si="477"/>
        <v>0</v>
      </c>
      <c r="FN163" s="403">
        <f t="shared" si="477"/>
        <v>0</v>
      </c>
      <c r="FO163" s="403">
        <f t="shared" si="477"/>
        <v>0</v>
      </c>
      <c r="FP163" s="403">
        <f t="shared" si="477"/>
        <v>0</v>
      </c>
      <c r="FQ163" s="403">
        <f t="shared" si="477"/>
        <v>0</v>
      </c>
      <c r="FR163" s="403">
        <f t="shared" si="477"/>
        <v>0</v>
      </c>
      <c r="FS163" s="403">
        <f t="shared" si="477"/>
        <v>0</v>
      </c>
      <c r="FT163" s="403">
        <f t="shared" si="477"/>
        <v>0</v>
      </c>
      <c r="FU163" s="403">
        <f t="shared" si="477"/>
        <v>0</v>
      </c>
      <c r="FV163" s="403">
        <f t="shared" si="477"/>
        <v>0</v>
      </c>
      <c r="FW163" s="403">
        <f t="shared" si="477"/>
        <v>0</v>
      </c>
      <c r="FX163" s="403">
        <f t="shared" si="477"/>
        <v>0</v>
      </c>
      <c r="FY163" s="403">
        <f t="shared" si="477"/>
        <v>0</v>
      </c>
      <c r="FZ163" s="403">
        <f t="shared" si="477"/>
        <v>0</v>
      </c>
      <c r="GA163" s="403">
        <f t="shared" si="477"/>
        <v>0</v>
      </c>
      <c r="GB163" s="403">
        <f t="shared" si="477"/>
        <v>0</v>
      </c>
      <c r="GC163" s="403">
        <f t="shared" si="477"/>
        <v>0</v>
      </c>
      <c r="GD163" s="403">
        <f t="shared" si="477"/>
        <v>0</v>
      </c>
      <c r="GE163" s="403">
        <f t="shared" si="477"/>
        <v>0</v>
      </c>
      <c r="GF163" s="403">
        <f t="shared" si="477"/>
        <v>0</v>
      </c>
      <c r="GG163" s="403">
        <f t="shared" si="477"/>
        <v>0</v>
      </c>
      <c r="GH163" s="403">
        <f t="shared" si="477"/>
        <v>0</v>
      </c>
      <c r="GI163" s="403">
        <f t="shared" si="477"/>
        <v>0</v>
      </c>
      <c r="GJ163" s="403">
        <f t="shared" si="477"/>
        <v>0</v>
      </c>
      <c r="GK163" s="403">
        <f t="shared" si="477"/>
        <v>0</v>
      </c>
      <c r="GL163" s="403">
        <f t="shared" si="477"/>
        <v>0</v>
      </c>
      <c r="GM163" s="403">
        <f t="shared" si="477"/>
        <v>0</v>
      </c>
      <c r="GN163" s="403">
        <f t="shared" si="477"/>
        <v>0</v>
      </c>
      <c r="GO163" s="403">
        <f t="shared" si="477"/>
        <v>0</v>
      </c>
      <c r="GP163" s="403">
        <f t="shared" si="477"/>
        <v>0</v>
      </c>
      <c r="GQ163" s="403"/>
      <c r="GR163" s="403">
        <f t="shared" ref="GR163:JC163" si="478">IF(and($A163-GR$124&gt;=0,$A163-GR$125&lt;0),GR$132,0)</f>
        <v>0</v>
      </c>
      <c r="GS163" s="403">
        <f t="shared" si="478"/>
        <v>119892.8015</v>
      </c>
      <c r="GT163" s="403">
        <f t="shared" si="478"/>
        <v>133089.5484</v>
      </c>
      <c r="GU163" s="403">
        <f t="shared" si="478"/>
        <v>135416.2334</v>
      </c>
      <c r="GV163" s="403">
        <f t="shared" si="478"/>
        <v>0</v>
      </c>
      <c r="GW163" s="403">
        <f t="shared" si="478"/>
        <v>0</v>
      </c>
      <c r="GX163" s="403">
        <f t="shared" si="478"/>
        <v>0</v>
      </c>
      <c r="GY163" s="403">
        <f t="shared" si="478"/>
        <v>0</v>
      </c>
      <c r="GZ163" s="403">
        <f t="shared" si="478"/>
        <v>0</v>
      </c>
      <c r="HA163" s="403">
        <f t="shared" si="478"/>
        <v>0</v>
      </c>
      <c r="HB163" s="403">
        <f t="shared" si="478"/>
        <v>228207.8069</v>
      </c>
      <c r="HC163" s="403">
        <f t="shared" si="478"/>
        <v>0</v>
      </c>
      <c r="HD163" s="403">
        <f t="shared" si="478"/>
        <v>0</v>
      </c>
      <c r="HE163" s="403">
        <f t="shared" si="478"/>
        <v>0</v>
      </c>
      <c r="HF163" s="403">
        <f t="shared" si="478"/>
        <v>0</v>
      </c>
      <c r="HG163" s="403">
        <f t="shared" si="478"/>
        <v>0</v>
      </c>
      <c r="HH163" s="403">
        <f t="shared" si="478"/>
        <v>0</v>
      </c>
      <c r="HI163" s="403">
        <f t="shared" si="478"/>
        <v>0</v>
      </c>
      <c r="HJ163" s="403">
        <f t="shared" si="478"/>
        <v>0</v>
      </c>
      <c r="HK163" s="403">
        <f t="shared" si="478"/>
        <v>0</v>
      </c>
      <c r="HL163" s="403">
        <f t="shared" si="478"/>
        <v>0</v>
      </c>
      <c r="HM163" s="403">
        <f t="shared" si="478"/>
        <v>0</v>
      </c>
      <c r="HN163" s="403">
        <f t="shared" si="478"/>
        <v>0</v>
      </c>
      <c r="HO163" s="403">
        <f t="shared" si="478"/>
        <v>0</v>
      </c>
      <c r="HP163" s="403">
        <f t="shared" si="478"/>
        <v>0</v>
      </c>
      <c r="HQ163" s="403">
        <f t="shared" si="478"/>
        <v>0</v>
      </c>
      <c r="HR163" s="403">
        <f t="shared" si="478"/>
        <v>0</v>
      </c>
      <c r="HS163" s="403">
        <f t="shared" si="478"/>
        <v>0</v>
      </c>
      <c r="HT163" s="403">
        <f t="shared" si="478"/>
        <v>0</v>
      </c>
      <c r="HU163" s="403">
        <f t="shared" si="478"/>
        <v>0</v>
      </c>
      <c r="HV163" s="403">
        <f t="shared" si="478"/>
        <v>0</v>
      </c>
      <c r="HW163" s="403">
        <f t="shared" si="478"/>
        <v>0</v>
      </c>
      <c r="HX163" s="403">
        <f t="shared" si="478"/>
        <v>0</v>
      </c>
      <c r="HY163" s="403">
        <f t="shared" si="478"/>
        <v>0</v>
      </c>
      <c r="HZ163" s="403">
        <f t="shared" si="478"/>
        <v>0</v>
      </c>
      <c r="IA163" s="403">
        <f t="shared" si="478"/>
        <v>0</v>
      </c>
      <c r="IB163" s="403">
        <f t="shared" si="478"/>
        <v>0</v>
      </c>
      <c r="IC163" s="403">
        <f t="shared" si="478"/>
        <v>0</v>
      </c>
      <c r="ID163" s="403">
        <f t="shared" si="478"/>
        <v>0</v>
      </c>
      <c r="IE163" s="403">
        <f t="shared" si="478"/>
        <v>0</v>
      </c>
      <c r="IF163" s="403">
        <f t="shared" si="478"/>
        <v>0</v>
      </c>
      <c r="IG163" s="403">
        <f t="shared" si="478"/>
        <v>0</v>
      </c>
      <c r="IH163" s="403">
        <f t="shared" si="478"/>
        <v>0</v>
      </c>
      <c r="II163" s="403">
        <f t="shared" si="478"/>
        <v>0</v>
      </c>
      <c r="IJ163" s="403">
        <f t="shared" si="478"/>
        <v>0</v>
      </c>
      <c r="IK163" s="403">
        <f t="shared" si="478"/>
        <v>0</v>
      </c>
      <c r="IL163" s="403">
        <f t="shared" si="478"/>
        <v>0</v>
      </c>
      <c r="IM163" s="403">
        <f t="shared" si="478"/>
        <v>0</v>
      </c>
      <c r="IN163" s="403">
        <f t="shared" si="478"/>
        <v>0</v>
      </c>
      <c r="IO163" s="403">
        <f t="shared" si="478"/>
        <v>0</v>
      </c>
      <c r="IP163" s="403">
        <f t="shared" si="478"/>
        <v>0</v>
      </c>
      <c r="IQ163" s="403">
        <f t="shared" si="478"/>
        <v>0</v>
      </c>
      <c r="IR163" s="403">
        <f t="shared" si="478"/>
        <v>0</v>
      </c>
      <c r="IS163" s="403">
        <f t="shared" si="478"/>
        <v>0</v>
      </c>
      <c r="IT163" s="403">
        <f t="shared" si="478"/>
        <v>0</v>
      </c>
      <c r="IU163" s="403">
        <f t="shared" si="478"/>
        <v>0</v>
      </c>
      <c r="IV163" s="403">
        <f t="shared" si="478"/>
        <v>0</v>
      </c>
      <c r="IW163" s="403">
        <f t="shared" si="478"/>
        <v>0</v>
      </c>
      <c r="IX163" s="403">
        <f t="shared" si="478"/>
        <v>0</v>
      </c>
      <c r="IY163" s="403">
        <f t="shared" si="478"/>
        <v>0</v>
      </c>
      <c r="IZ163" s="403">
        <f t="shared" si="478"/>
        <v>0</v>
      </c>
      <c r="JA163" s="403">
        <f t="shared" si="478"/>
        <v>0</v>
      </c>
      <c r="JB163" s="403">
        <f t="shared" si="478"/>
        <v>0</v>
      </c>
      <c r="JC163" s="403">
        <f t="shared" si="478"/>
        <v>0</v>
      </c>
      <c r="JD163" s="403"/>
      <c r="JE163" s="403">
        <f t="shared" ref="JE163:LP163" si="479">IF(and($A163-JE$124&gt;=0,$A163-JE$125&lt;0),JE$132,0)</f>
        <v>0</v>
      </c>
      <c r="JF163" s="403">
        <f t="shared" si="479"/>
        <v>0</v>
      </c>
      <c r="JG163" s="403">
        <f t="shared" si="479"/>
        <v>0</v>
      </c>
      <c r="JH163" s="403">
        <f t="shared" si="479"/>
        <v>0</v>
      </c>
      <c r="JI163" s="403">
        <f t="shared" si="479"/>
        <v>0</v>
      </c>
      <c r="JJ163" s="403">
        <f t="shared" si="479"/>
        <v>0</v>
      </c>
      <c r="JK163" s="403">
        <f t="shared" si="479"/>
        <v>0</v>
      </c>
      <c r="JL163" s="403">
        <f t="shared" si="479"/>
        <v>0</v>
      </c>
      <c r="JM163" s="403">
        <f t="shared" si="479"/>
        <v>0</v>
      </c>
      <c r="JN163" s="403">
        <f t="shared" si="479"/>
        <v>0</v>
      </c>
      <c r="JO163" s="403">
        <f t="shared" si="479"/>
        <v>0</v>
      </c>
      <c r="JP163" s="403">
        <f t="shared" si="479"/>
        <v>0</v>
      </c>
      <c r="JQ163" s="403">
        <f t="shared" si="479"/>
        <v>0</v>
      </c>
      <c r="JR163" s="403">
        <f t="shared" si="479"/>
        <v>0</v>
      </c>
      <c r="JS163" s="403">
        <f t="shared" si="479"/>
        <v>0</v>
      </c>
      <c r="JT163" s="403">
        <f t="shared" si="479"/>
        <v>0</v>
      </c>
      <c r="JU163" s="403">
        <f t="shared" si="479"/>
        <v>0</v>
      </c>
      <c r="JV163" s="403">
        <f t="shared" si="479"/>
        <v>0</v>
      </c>
      <c r="JW163" s="403">
        <f t="shared" si="479"/>
        <v>0</v>
      </c>
      <c r="JX163" s="403">
        <f t="shared" si="479"/>
        <v>0</v>
      </c>
      <c r="JY163" s="403">
        <f t="shared" si="479"/>
        <v>0</v>
      </c>
      <c r="JZ163" s="403">
        <f t="shared" si="479"/>
        <v>0</v>
      </c>
      <c r="KA163" s="403">
        <f t="shared" si="479"/>
        <v>0</v>
      </c>
      <c r="KB163" s="403">
        <f t="shared" si="479"/>
        <v>0</v>
      </c>
      <c r="KC163" s="403">
        <f t="shared" si="479"/>
        <v>0</v>
      </c>
      <c r="KD163" s="403">
        <f t="shared" si="479"/>
        <v>0</v>
      </c>
      <c r="KE163" s="403">
        <f t="shared" si="479"/>
        <v>0</v>
      </c>
      <c r="KF163" s="403">
        <f t="shared" si="479"/>
        <v>0</v>
      </c>
      <c r="KG163" s="403">
        <f t="shared" si="479"/>
        <v>0</v>
      </c>
      <c r="KH163" s="403">
        <f t="shared" si="479"/>
        <v>0</v>
      </c>
      <c r="KI163" s="403">
        <f t="shared" si="479"/>
        <v>0</v>
      </c>
      <c r="KJ163" s="403">
        <f t="shared" si="479"/>
        <v>0</v>
      </c>
      <c r="KK163" s="403">
        <f t="shared" si="479"/>
        <v>0</v>
      </c>
      <c r="KL163" s="403">
        <f t="shared" si="479"/>
        <v>0</v>
      </c>
      <c r="KM163" s="403">
        <f t="shared" si="479"/>
        <v>0</v>
      </c>
      <c r="KN163" s="403">
        <f t="shared" si="479"/>
        <v>0</v>
      </c>
      <c r="KO163" s="403">
        <f t="shared" si="479"/>
        <v>0</v>
      </c>
      <c r="KP163" s="403">
        <f t="shared" si="479"/>
        <v>0</v>
      </c>
      <c r="KQ163" s="403">
        <f t="shared" si="479"/>
        <v>0</v>
      </c>
      <c r="KR163" s="403">
        <f t="shared" si="479"/>
        <v>0</v>
      </c>
      <c r="KS163" s="403">
        <f t="shared" si="479"/>
        <v>0</v>
      </c>
      <c r="KT163" s="403">
        <f t="shared" si="479"/>
        <v>0</v>
      </c>
      <c r="KU163" s="403">
        <f t="shared" si="479"/>
        <v>0</v>
      </c>
      <c r="KV163" s="403">
        <f t="shared" si="479"/>
        <v>0</v>
      </c>
      <c r="KW163" s="403">
        <f t="shared" si="479"/>
        <v>0</v>
      </c>
      <c r="KX163" s="403">
        <f t="shared" si="479"/>
        <v>0</v>
      </c>
      <c r="KY163" s="403">
        <f t="shared" si="479"/>
        <v>0</v>
      </c>
      <c r="KZ163" s="403">
        <f t="shared" si="479"/>
        <v>0</v>
      </c>
      <c r="LA163" s="403">
        <f t="shared" si="479"/>
        <v>0</v>
      </c>
      <c r="LB163" s="403">
        <f t="shared" si="479"/>
        <v>0</v>
      </c>
      <c r="LC163" s="403">
        <f t="shared" si="479"/>
        <v>0</v>
      </c>
      <c r="LD163" s="403">
        <f t="shared" si="479"/>
        <v>0</v>
      </c>
      <c r="LE163" s="403">
        <f t="shared" si="479"/>
        <v>0</v>
      </c>
      <c r="LF163" s="403">
        <f t="shared" si="479"/>
        <v>0</v>
      </c>
      <c r="LG163" s="403">
        <f t="shared" si="479"/>
        <v>0</v>
      </c>
      <c r="LH163" s="403">
        <f t="shared" si="479"/>
        <v>0</v>
      </c>
      <c r="LI163" s="403">
        <f t="shared" si="479"/>
        <v>0</v>
      </c>
      <c r="LJ163" s="403">
        <f t="shared" si="479"/>
        <v>0</v>
      </c>
      <c r="LK163" s="403">
        <f t="shared" si="479"/>
        <v>0</v>
      </c>
      <c r="LL163" s="403">
        <f t="shared" si="479"/>
        <v>0</v>
      </c>
      <c r="LM163" s="403">
        <f t="shared" si="479"/>
        <v>0</v>
      </c>
      <c r="LN163" s="403">
        <f t="shared" si="479"/>
        <v>0</v>
      </c>
      <c r="LO163" s="403">
        <f t="shared" si="479"/>
        <v>0</v>
      </c>
      <c r="LP163" s="403">
        <f t="shared" si="479"/>
        <v>0</v>
      </c>
    </row>
    <row r="164">
      <c r="A164" s="331" t="str">
        <f t="shared" si="327"/>
        <v>03-2030</v>
      </c>
      <c r="B164" s="346">
        <f t="shared" si="333"/>
        <v>8345231.246</v>
      </c>
      <c r="C164" s="346">
        <f t="shared" si="334"/>
        <v>1.023909314</v>
      </c>
      <c r="D164" s="346"/>
      <c r="E164" s="403">
        <f t="shared" ref="E164:BP164" si="480">IF(and($A164-E$124&gt;=0,$A164-E$125&lt;0),E$132,0)</f>
        <v>0</v>
      </c>
      <c r="F164" s="403">
        <f t="shared" si="480"/>
        <v>0</v>
      </c>
      <c r="G164" s="403">
        <f t="shared" si="480"/>
        <v>0</v>
      </c>
      <c r="H164" s="403">
        <f t="shared" si="480"/>
        <v>0</v>
      </c>
      <c r="I164" s="403">
        <f t="shared" si="480"/>
        <v>0</v>
      </c>
      <c r="J164" s="403">
        <f t="shared" si="480"/>
        <v>0</v>
      </c>
      <c r="K164" s="403">
        <f t="shared" si="480"/>
        <v>0</v>
      </c>
      <c r="L164" s="403">
        <f t="shared" si="480"/>
        <v>0</v>
      </c>
      <c r="M164" s="403">
        <f t="shared" si="480"/>
        <v>0</v>
      </c>
      <c r="N164" s="403">
        <f t="shared" si="480"/>
        <v>0</v>
      </c>
      <c r="O164" s="403">
        <f t="shared" si="480"/>
        <v>0</v>
      </c>
      <c r="P164" s="403">
        <f t="shared" si="480"/>
        <v>0</v>
      </c>
      <c r="Q164" s="403">
        <f t="shared" si="480"/>
        <v>0</v>
      </c>
      <c r="R164" s="403">
        <f t="shared" si="480"/>
        <v>0</v>
      </c>
      <c r="S164" s="403">
        <f t="shared" si="480"/>
        <v>0</v>
      </c>
      <c r="T164" s="403">
        <f t="shared" si="480"/>
        <v>0</v>
      </c>
      <c r="U164" s="403">
        <f t="shared" si="480"/>
        <v>0</v>
      </c>
      <c r="V164" s="403">
        <f t="shared" si="480"/>
        <v>0</v>
      </c>
      <c r="W164" s="403">
        <f t="shared" si="480"/>
        <v>0</v>
      </c>
      <c r="X164" s="403">
        <f t="shared" si="480"/>
        <v>0</v>
      </c>
      <c r="Y164" s="403">
        <f t="shared" si="480"/>
        <v>0</v>
      </c>
      <c r="Z164" s="403">
        <f t="shared" si="480"/>
        <v>0</v>
      </c>
      <c r="AA164" s="403">
        <f t="shared" si="480"/>
        <v>0</v>
      </c>
      <c r="AB164" s="403">
        <f t="shared" si="480"/>
        <v>0</v>
      </c>
      <c r="AC164" s="403">
        <f t="shared" si="480"/>
        <v>0</v>
      </c>
      <c r="AD164" s="403">
        <f t="shared" si="480"/>
        <v>0</v>
      </c>
      <c r="AE164" s="403">
        <f t="shared" si="480"/>
        <v>0</v>
      </c>
      <c r="AF164" s="403">
        <f t="shared" si="480"/>
        <v>0</v>
      </c>
      <c r="AG164" s="403">
        <f t="shared" si="480"/>
        <v>0</v>
      </c>
      <c r="AH164" s="403">
        <f t="shared" si="480"/>
        <v>0</v>
      </c>
      <c r="AI164" s="403">
        <f t="shared" si="480"/>
        <v>0</v>
      </c>
      <c r="AJ164" s="403">
        <f t="shared" si="480"/>
        <v>0</v>
      </c>
      <c r="AK164" s="403">
        <f t="shared" si="480"/>
        <v>0</v>
      </c>
      <c r="AL164" s="403">
        <f t="shared" si="480"/>
        <v>0</v>
      </c>
      <c r="AM164" s="403">
        <f t="shared" si="480"/>
        <v>0</v>
      </c>
      <c r="AN164" s="403">
        <f t="shared" si="480"/>
        <v>0</v>
      </c>
      <c r="AO164" s="403">
        <f t="shared" si="480"/>
        <v>0</v>
      </c>
      <c r="AP164" s="403">
        <f t="shared" si="480"/>
        <v>0</v>
      </c>
      <c r="AQ164" s="403">
        <f t="shared" si="480"/>
        <v>0</v>
      </c>
      <c r="AR164" s="403">
        <f t="shared" si="480"/>
        <v>0</v>
      </c>
      <c r="AS164" s="403">
        <f t="shared" si="480"/>
        <v>0</v>
      </c>
      <c r="AT164" s="403">
        <f t="shared" si="480"/>
        <v>0</v>
      </c>
      <c r="AU164" s="403">
        <f t="shared" si="480"/>
        <v>0</v>
      </c>
      <c r="AV164" s="403">
        <f t="shared" si="480"/>
        <v>0</v>
      </c>
      <c r="AW164" s="403">
        <f t="shared" si="480"/>
        <v>0</v>
      </c>
      <c r="AX164" s="403">
        <f t="shared" si="480"/>
        <v>164702</v>
      </c>
      <c r="AY164" s="403">
        <f t="shared" si="480"/>
        <v>223255</v>
      </c>
      <c r="AZ164" s="403">
        <f t="shared" si="480"/>
        <v>72000</v>
      </c>
      <c r="BA164" s="403">
        <f t="shared" si="480"/>
        <v>97799.52</v>
      </c>
      <c r="BB164" s="403">
        <f t="shared" si="480"/>
        <v>242596.66</v>
      </c>
      <c r="BC164" s="403">
        <f t="shared" si="480"/>
        <v>108292.85</v>
      </c>
      <c r="BD164" s="403">
        <f t="shared" si="480"/>
        <v>238900</v>
      </c>
      <c r="BE164" s="403">
        <f t="shared" si="480"/>
        <v>101455.9</v>
      </c>
      <c r="BF164" s="403">
        <f t="shared" si="480"/>
        <v>23511.76</v>
      </c>
      <c r="BG164" s="403">
        <f t="shared" si="480"/>
        <v>20008.84</v>
      </c>
      <c r="BH164" s="403">
        <f t="shared" si="480"/>
        <v>77858.98</v>
      </c>
      <c r="BI164" s="403">
        <f t="shared" si="480"/>
        <v>45000</v>
      </c>
      <c r="BJ164" s="403">
        <f t="shared" si="480"/>
        <v>124565</v>
      </c>
      <c r="BK164" s="403">
        <f t="shared" si="480"/>
        <v>25000</v>
      </c>
      <c r="BL164" s="403">
        <f t="shared" si="480"/>
        <v>29885</v>
      </c>
      <c r="BM164" s="403">
        <f t="shared" si="480"/>
        <v>33809.25</v>
      </c>
      <c r="BN164" s="403">
        <f t="shared" si="480"/>
        <v>10969.85</v>
      </c>
      <c r="BO164" s="403">
        <f t="shared" si="480"/>
        <v>77861.76</v>
      </c>
      <c r="BP164" s="403">
        <f t="shared" si="480"/>
        <v>10058</v>
      </c>
      <c r="BQ164" s="403"/>
      <c r="BR164" s="403">
        <f t="shared" ref="BR164:EC164" si="481">IF(and($A164-BR$124&gt;=0,$A164-BR$125&lt;0),BR$132,0)</f>
        <v>121282.0901</v>
      </c>
      <c r="BS164" s="403">
        <f t="shared" si="481"/>
        <v>0</v>
      </c>
      <c r="BT164" s="403">
        <f t="shared" si="481"/>
        <v>0</v>
      </c>
      <c r="BU164" s="403">
        <f t="shared" si="481"/>
        <v>0</v>
      </c>
      <c r="BV164" s="403">
        <f t="shared" si="481"/>
        <v>0</v>
      </c>
      <c r="BW164" s="403">
        <f t="shared" si="481"/>
        <v>0</v>
      </c>
      <c r="BX164" s="403">
        <f t="shared" si="481"/>
        <v>0</v>
      </c>
      <c r="BY164" s="403">
        <f t="shared" si="481"/>
        <v>94007.23892</v>
      </c>
      <c r="BZ164" s="403">
        <f t="shared" si="481"/>
        <v>93499.7296</v>
      </c>
      <c r="CA164" s="403">
        <f t="shared" si="481"/>
        <v>317339.1966</v>
      </c>
      <c r="CB164" s="403">
        <f t="shared" si="481"/>
        <v>0</v>
      </c>
      <c r="CC164" s="403">
        <f t="shared" si="481"/>
        <v>0</v>
      </c>
      <c r="CD164" s="403">
        <f t="shared" si="481"/>
        <v>94788.93082</v>
      </c>
      <c r="CE164" s="403">
        <f t="shared" si="481"/>
        <v>0</v>
      </c>
      <c r="CF164" s="403">
        <f t="shared" si="481"/>
        <v>0</v>
      </c>
      <c r="CG164" s="403">
        <f t="shared" si="481"/>
        <v>205676.5734</v>
      </c>
      <c r="CH164" s="403">
        <f t="shared" si="481"/>
        <v>0</v>
      </c>
      <c r="CI164" s="403">
        <f t="shared" si="481"/>
        <v>246817.5768</v>
      </c>
      <c r="CJ164" s="403">
        <f t="shared" si="481"/>
        <v>167321.4229</v>
      </c>
      <c r="CK164" s="403">
        <f t="shared" si="481"/>
        <v>175711.6091</v>
      </c>
      <c r="CL164" s="403">
        <f t="shared" si="481"/>
        <v>0</v>
      </c>
      <c r="CM164" s="403">
        <f t="shared" si="481"/>
        <v>0</v>
      </c>
      <c r="CN164" s="403">
        <f t="shared" si="481"/>
        <v>165809.9143</v>
      </c>
      <c r="CO164" s="403">
        <f t="shared" si="481"/>
        <v>156424.8982</v>
      </c>
      <c r="CP164" s="403">
        <f t="shared" si="481"/>
        <v>207625.486</v>
      </c>
      <c r="CQ164" s="403">
        <f t="shared" si="481"/>
        <v>200632.3524</v>
      </c>
      <c r="CR164" s="403">
        <f t="shared" si="481"/>
        <v>388272.9248</v>
      </c>
      <c r="CS164" s="403">
        <f t="shared" si="481"/>
        <v>106422.0904</v>
      </c>
      <c r="CT164" s="403">
        <f t="shared" si="481"/>
        <v>116147.6252</v>
      </c>
      <c r="CU164" s="403">
        <f t="shared" si="481"/>
        <v>13374.48895</v>
      </c>
      <c r="CV164" s="403">
        <f t="shared" si="481"/>
        <v>172972.6464</v>
      </c>
      <c r="CW164" s="403">
        <f t="shared" si="481"/>
        <v>31739.62885</v>
      </c>
      <c r="CX164" s="403">
        <f t="shared" si="481"/>
        <v>245848.0169</v>
      </c>
      <c r="CY164" s="403">
        <f t="shared" si="481"/>
        <v>4735.552739</v>
      </c>
      <c r="CZ164" s="403">
        <f t="shared" si="481"/>
        <v>144555.699</v>
      </c>
      <c r="DA164" s="403">
        <f t="shared" si="481"/>
        <v>232568.5919</v>
      </c>
      <c r="DB164" s="403">
        <f t="shared" si="481"/>
        <v>147632.9196</v>
      </c>
      <c r="DC164" s="403">
        <f t="shared" si="481"/>
        <v>75565.3102</v>
      </c>
      <c r="DD164" s="403">
        <f t="shared" si="481"/>
        <v>149471.6552</v>
      </c>
      <c r="DE164" s="403">
        <f t="shared" si="481"/>
        <v>187471.9097</v>
      </c>
      <c r="DF164" s="403">
        <f t="shared" si="481"/>
        <v>214454.1529</v>
      </c>
      <c r="DG164" s="403">
        <f t="shared" si="481"/>
        <v>261650.478</v>
      </c>
      <c r="DH164" s="403">
        <f t="shared" si="481"/>
        <v>96110.40317</v>
      </c>
      <c r="DI164" s="403">
        <f t="shared" si="481"/>
        <v>91908.68609</v>
      </c>
      <c r="DJ164" s="403">
        <f t="shared" si="481"/>
        <v>31884.5166</v>
      </c>
      <c r="DK164" s="403">
        <f t="shared" si="481"/>
        <v>0</v>
      </c>
      <c r="DL164" s="403">
        <f t="shared" si="481"/>
        <v>0</v>
      </c>
      <c r="DM164" s="403">
        <f t="shared" si="481"/>
        <v>0</v>
      </c>
      <c r="DN164" s="403">
        <f t="shared" si="481"/>
        <v>0</v>
      </c>
      <c r="DO164" s="403">
        <f t="shared" si="481"/>
        <v>0</v>
      </c>
      <c r="DP164" s="403">
        <f t="shared" si="481"/>
        <v>0</v>
      </c>
      <c r="DQ164" s="403">
        <f t="shared" si="481"/>
        <v>0</v>
      </c>
      <c r="DR164" s="403">
        <f t="shared" si="481"/>
        <v>0</v>
      </c>
      <c r="DS164" s="403">
        <f t="shared" si="481"/>
        <v>0</v>
      </c>
      <c r="DT164" s="403">
        <f t="shared" si="481"/>
        <v>0</v>
      </c>
      <c r="DU164" s="403">
        <f t="shared" si="481"/>
        <v>0</v>
      </c>
      <c r="DV164" s="403">
        <f t="shared" si="481"/>
        <v>0</v>
      </c>
      <c r="DW164" s="403">
        <f t="shared" si="481"/>
        <v>0</v>
      </c>
      <c r="DX164" s="403">
        <f t="shared" si="481"/>
        <v>0</v>
      </c>
      <c r="DY164" s="403">
        <f t="shared" si="481"/>
        <v>0</v>
      </c>
      <c r="DZ164" s="403">
        <f t="shared" si="481"/>
        <v>0</v>
      </c>
      <c r="EA164" s="403">
        <f t="shared" si="481"/>
        <v>0</v>
      </c>
      <c r="EB164" s="403">
        <f t="shared" si="481"/>
        <v>0</v>
      </c>
      <c r="EC164" s="403">
        <f t="shared" si="481"/>
        <v>0</v>
      </c>
      <c r="ED164" s="403"/>
      <c r="EE164" s="403">
        <f t="shared" ref="EE164:GP164" si="482">IF(and($A164-EE$124&gt;=0,$A164-EE$125&lt;0),EE$132,0)</f>
        <v>0</v>
      </c>
      <c r="EF164" s="403">
        <f t="shared" si="482"/>
        <v>0</v>
      </c>
      <c r="EG164" s="403">
        <f t="shared" si="482"/>
        <v>0</v>
      </c>
      <c r="EH164" s="403">
        <f t="shared" si="482"/>
        <v>0</v>
      </c>
      <c r="EI164" s="403">
        <f t="shared" si="482"/>
        <v>104465.2535</v>
      </c>
      <c r="EJ164" s="403">
        <f t="shared" si="482"/>
        <v>89802.18684</v>
      </c>
      <c r="EK164" s="403">
        <f t="shared" si="482"/>
        <v>123470.9704</v>
      </c>
      <c r="EL164" s="403">
        <f t="shared" si="482"/>
        <v>0</v>
      </c>
      <c r="EM164" s="403">
        <f t="shared" si="482"/>
        <v>0</v>
      </c>
      <c r="EN164" s="403">
        <f t="shared" si="482"/>
        <v>0</v>
      </c>
      <c r="EO164" s="403">
        <f t="shared" si="482"/>
        <v>0</v>
      </c>
      <c r="EP164" s="403">
        <f t="shared" si="482"/>
        <v>79687.24363</v>
      </c>
      <c r="EQ164" s="403">
        <f t="shared" si="482"/>
        <v>0</v>
      </c>
      <c r="ER164" s="403">
        <f t="shared" si="482"/>
        <v>165876.9661</v>
      </c>
      <c r="ES164" s="403">
        <f t="shared" si="482"/>
        <v>199256.0312</v>
      </c>
      <c r="ET164" s="403">
        <f t="shared" si="482"/>
        <v>0</v>
      </c>
      <c r="EU164" s="403">
        <f t="shared" si="482"/>
        <v>193184.2202</v>
      </c>
      <c r="EV164" s="403">
        <f t="shared" si="482"/>
        <v>0</v>
      </c>
      <c r="EW164" s="403">
        <f t="shared" si="482"/>
        <v>0</v>
      </c>
      <c r="EX164" s="403">
        <f t="shared" si="482"/>
        <v>0</v>
      </c>
      <c r="EY164" s="403">
        <f t="shared" si="482"/>
        <v>85047.1973</v>
      </c>
      <c r="EZ164" s="403">
        <f t="shared" si="482"/>
        <v>580.1013602</v>
      </c>
      <c r="FA164" s="403">
        <f t="shared" si="482"/>
        <v>0</v>
      </c>
      <c r="FB164" s="403">
        <f t="shared" si="482"/>
        <v>0</v>
      </c>
      <c r="FC164" s="403">
        <f t="shared" si="482"/>
        <v>0</v>
      </c>
      <c r="FD164" s="403">
        <f t="shared" si="482"/>
        <v>0</v>
      </c>
      <c r="FE164" s="403">
        <f t="shared" si="482"/>
        <v>0</v>
      </c>
      <c r="FF164" s="403">
        <f t="shared" si="482"/>
        <v>0</v>
      </c>
      <c r="FG164" s="403">
        <f t="shared" si="482"/>
        <v>0</v>
      </c>
      <c r="FH164" s="403">
        <f t="shared" si="482"/>
        <v>0</v>
      </c>
      <c r="FI164" s="403">
        <f t="shared" si="482"/>
        <v>0</v>
      </c>
      <c r="FJ164" s="403">
        <f t="shared" si="482"/>
        <v>0</v>
      </c>
      <c r="FK164" s="403">
        <f t="shared" si="482"/>
        <v>0</v>
      </c>
      <c r="FL164" s="403">
        <f t="shared" si="482"/>
        <v>0</v>
      </c>
      <c r="FM164" s="403">
        <f t="shared" si="482"/>
        <v>0</v>
      </c>
      <c r="FN164" s="403">
        <f t="shared" si="482"/>
        <v>0</v>
      </c>
      <c r="FO164" s="403">
        <f t="shared" si="482"/>
        <v>0</v>
      </c>
      <c r="FP164" s="403">
        <f t="shared" si="482"/>
        <v>0</v>
      </c>
      <c r="FQ164" s="403">
        <f t="shared" si="482"/>
        <v>0</v>
      </c>
      <c r="FR164" s="403">
        <f t="shared" si="482"/>
        <v>0</v>
      </c>
      <c r="FS164" s="403">
        <f t="shared" si="482"/>
        <v>0</v>
      </c>
      <c r="FT164" s="403">
        <f t="shared" si="482"/>
        <v>0</v>
      </c>
      <c r="FU164" s="403">
        <f t="shared" si="482"/>
        <v>0</v>
      </c>
      <c r="FV164" s="403">
        <f t="shared" si="482"/>
        <v>0</v>
      </c>
      <c r="FW164" s="403">
        <f t="shared" si="482"/>
        <v>0</v>
      </c>
      <c r="FX164" s="403">
        <f t="shared" si="482"/>
        <v>0</v>
      </c>
      <c r="FY164" s="403">
        <f t="shared" si="482"/>
        <v>0</v>
      </c>
      <c r="FZ164" s="403">
        <f t="shared" si="482"/>
        <v>0</v>
      </c>
      <c r="GA164" s="403">
        <f t="shared" si="482"/>
        <v>0</v>
      </c>
      <c r="GB164" s="403">
        <f t="shared" si="482"/>
        <v>0</v>
      </c>
      <c r="GC164" s="403">
        <f t="shared" si="482"/>
        <v>0</v>
      </c>
      <c r="GD164" s="403">
        <f t="shared" si="482"/>
        <v>0</v>
      </c>
      <c r="GE164" s="403">
        <f t="shared" si="482"/>
        <v>0</v>
      </c>
      <c r="GF164" s="403">
        <f t="shared" si="482"/>
        <v>0</v>
      </c>
      <c r="GG164" s="403">
        <f t="shared" si="482"/>
        <v>0</v>
      </c>
      <c r="GH164" s="403">
        <f t="shared" si="482"/>
        <v>0</v>
      </c>
      <c r="GI164" s="403">
        <f t="shared" si="482"/>
        <v>0</v>
      </c>
      <c r="GJ164" s="403">
        <f t="shared" si="482"/>
        <v>0</v>
      </c>
      <c r="GK164" s="403">
        <f t="shared" si="482"/>
        <v>0</v>
      </c>
      <c r="GL164" s="403">
        <f t="shared" si="482"/>
        <v>0</v>
      </c>
      <c r="GM164" s="403">
        <f t="shared" si="482"/>
        <v>0</v>
      </c>
      <c r="GN164" s="403">
        <f t="shared" si="482"/>
        <v>0</v>
      </c>
      <c r="GO164" s="403">
        <f t="shared" si="482"/>
        <v>0</v>
      </c>
      <c r="GP164" s="403">
        <f t="shared" si="482"/>
        <v>0</v>
      </c>
      <c r="GQ164" s="403"/>
      <c r="GR164" s="403">
        <f t="shared" ref="GR164:JC164" si="483">IF(and($A164-GR$124&gt;=0,$A164-GR$125&lt;0),GR$132,0)</f>
        <v>0</v>
      </c>
      <c r="GS164" s="403">
        <f t="shared" si="483"/>
        <v>119892.8015</v>
      </c>
      <c r="GT164" s="403">
        <f t="shared" si="483"/>
        <v>133089.5484</v>
      </c>
      <c r="GU164" s="403">
        <f t="shared" si="483"/>
        <v>135416.2334</v>
      </c>
      <c r="GV164" s="403">
        <f t="shared" si="483"/>
        <v>0</v>
      </c>
      <c r="GW164" s="403">
        <f t="shared" si="483"/>
        <v>0</v>
      </c>
      <c r="GX164" s="403">
        <f t="shared" si="483"/>
        <v>0</v>
      </c>
      <c r="GY164" s="403">
        <f t="shared" si="483"/>
        <v>0</v>
      </c>
      <c r="GZ164" s="403">
        <f t="shared" si="483"/>
        <v>0</v>
      </c>
      <c r="HA164" s="403">
        <f t="shared" si="483"/>
        <v>0</v>
      </c>
      <c r="HB164" s="403">
        <f t="shared" si="483"/>
        <v>228207.8069</v>
      </c>
      <c r="HC164" s="403">
        <f t="shared" si="483"/>
        <v>0</v>
      </c>
      <c r="HD164" s="403">
        <f t="shared" si="483"/>
        <v>0</v>
      </c>
      <c r="HE164" s="403">
        <f t="shared" si="483"/>
        <v>0</v>
      </c>
      <c r="HF164" s="403">
        <f t="shared" si="483"/>
        <v>0</v>
      </c>
      <c r="HG164" s="403">
        <f t="shared" si="483"/>
        <v>0</v>
      </c>
      <c r="HH164" s="403">
        <f t="shared" si="483"/>
        <v>0</v>
      </c>
      <c r="HI164" s="403">
        <f t="shared" si="483"/>
        <v>0</v>
      </c>
      <c r="HJ164" s="403">
        <f t="shared" si="483"/>
        <v>0</v>
      </c>
      <c r="HK164" s="403">
        <f t="shared" si="483"/>
        <v>0</v>
      </c>
      <c r="HL164" s="403">
        <f t="shared" si="483"/>
        <v>0</v>
      </c>
      <c r="HM164" s="403">
        <f t="shared" si="483"/>
        <v>0</v>
      </c>
      <c r="HN164" s="403">
        <f t="shared" si="483"/>
        <v>0</v>
      </c>
      <c r="HO164" s="403">
        <f t="shared" si="483"/>
        <v>0</v>
      </c>
      <c r="HP164" s="403">
        <f t="shared" si="483"/>
        <v>0</v>
      </c>
      <c r="HQ164" s="403">
        <f t="shared" si="483"/>
        <v>0</v>
      </c>
      <c r="HR164" s="403">
        <f t="shared" si="483"/>
        <v>0</v>
      </c>
      <c r="HS164" s="403">
        <f t="shared" si="483"/>
        <v>0</v>
      </c>
      <c r="HT164" s="403">
        <f t="shared" si="483"/>
        <v>0</v>
      </c>
      <c r="HU164" s="403">
        <f t="shared" si="483"/>
        <v>0</v>
      </c>
      <c r="HV164" s="403">
        <f t="shared" si="483"/>
        <v>0</v>
      </c>
      <c r="HW164" s="403">
        <f t="shared" si="483"/>
        <v>0</v>
      </c>
      <c r="HX164" s="403">
        <f t="shared" si="483"/>
        <v>0</v>
      </c>
      <c r="HY164" s="403">
        <f t="shared" si="483"/>
        <v>0</v>
      </c>
      <c r="HZ164" s="403">
        <f t="shared" si="483"/>
        <v>0</v>
      </c>
      <c r="IA164" s="403">
        <f t="shared" si="483"/>
        <v>0</v>
      </c>
      <c r="IB164" s="403">
        <f t="shared" si="483"/>
        <v>0</v>
      </c>
      <c r="IC164" s="403">
        <f t="shared" si="483"/>
        <v>0</v>
      </c>
      <c r="ID164" s="403">
        <f t="shared" si="483"/>
        <v>0</v>
      </c>
      <c r="IE164" s="403">
        <f t="shared" si="483"/>
        <v>0</v>
      </c>
      <c r="IF164" s="403">
        <f t="shared" si="483"/>
        <v>0</v>
      </c>
      <c r="IG164" s="403">
        <f t="shared" si="483"/>
        <v>0</v>
      </c>
      <c r="IH164" s="403">
        <f t="shared" si="483"/>
        <v>0</v>
      </c>
      <c r="II164" s="403">
        <f t="shared" si="483"/>
        <v>0</v>
      </c>
      <c r="IJ164" s="403">
        <f t="shared" si="483"/>
        <v>0</v>
      </c>
      <c r="IK164" s="403">
        <f t="shared" si="483"/>
        <v>0</v>
      </c>
      <c r="IL164" s="403">
        <f t="shared" si="483"/>
        <v>0</v>
      </c>
      <c r="IM164" s="403">
        <f t="shared" si="483"/>
        <v>0</v>
      </c>
      <c r="IN164" s="403">
        <f t="shared" si="483"/>
        <v>0</v>
      </c>
      <c r="IO164" s="403">
        <f t="shared" si="483"/>
        <v>0</v>
      </c>
      <c r="IP164" s="403">
        <f t="shared" si="483"/>
        <v>0</v>
      </c>
      <c r="IQ164" s="403">
        <f t="shared" si="483"/>
        <v>0</v>
      </c>
      <c r="IR164" s="403">
        <f t="shared" si="483"/>
        <v>0</v>
      </c>
      <c r="IS164" s="403">
        <f t="shared" si="483"/>
        <v>0</v>
      </c>
      <c r="IT164" s="403">
        <f t="shared" si="483"/>
        <v>0</v>
      </c>
      <c r="IU164" s="403">
        <f t="shared" si="483"/>
        <v>0</v>
      </c>
      <c r="IV164" s="403">
        <f t="shared" si="483"/>
        <v>0</v>
      </c>
      <c r="IW164" s="403">
        <f t="shared" si="483"/>
        <v>0</v>
      </c>
      <c r="IX164" s="403">
        <f t="shared" si="483"/>
        <v>0</v>
      </c>
      <c r="IY164" s="403">
        <f t="shared" si="483"/>
        <v>0</v>
      </c>
      <c r="IZ164" s="403">
        <f t="shared" si="483"/>
        <v>0</v>
      </c>
      <c r="JA164" s="403">
        <f t="shared" si="483"/>
        <v>0</v>
      </c>
      <c r="JB164" s="403">
        <f t="shared" si="483"/>
        <v>0</v>
      </c>
      <c r="JC164" s="403">
        <f t="shared" si="483"/>
        <v>0</v>
      </c>
      <c r="JD164" s="403"/>
      <c r="JE164" s="403">
        <f t="shared" ref="JE164:LP164" si="484">IF(and($A164-JE$124&gt;=0,$A164-JE$125&lt;0),JE$132,0)</f>
        <v>0</v>
      </c>
      <c r="JF164" s="403">
        <f t="shared" si="484"/>
        <v>0</v>
      </c>
      <c r="JG164" s="403">
        <f t="shared" si="484"/>
        <v>0</v>
      </c>
      <c r="JH164" s="403">
        <f t="shared" si="484"/>
        <v>0</v>
      </c>
      <c r="JI164" s="403">
        <f t="shared" si="484"/>
        <v>0</v>
      </c>
      <c r="JJ164" s="403">
        <f t="shared" si="484"/>
        <v>0</v>
      </c>
      <c r="JK164" s="403">
        <f t="shared" si="484"/>
        <v>0</v>
      </c>
      <c r="JL164" s="403">
        <f t="shared" si="484"/>
        <v>0</v>
      </c>
      <c r="JM164" s="403">
        <f t="shared" si="484"/>
        <v>0</v>
      </c>
      <c r="JN164" s="403">
        <f t="shared" si="484"/>
        <v>0</v>
      </c>
      <c r="JO164" s="403">
        <f t="shared" si="484"/>
        <v>0</v>
      </c>
      <c r="JP164" s="403">
        <f t="shared" si="484"/>
        <v>0</v>
      </c>
      <c r="JQ164" s="403">
        <f t="shared" si="484"/>
        <v>0</v>
      </c>
      <c r="JR164" s="403">
        <f t="shared" si="484"/>
        <v>0</v>
      </c>
      <c r="JS164" s="403">
        <f t="shared" si="484"/>
        <v>0</v>
      </c>
      <c r="JT164" s="403">
        <f t="shared" si="484"/>
        <v>0</v>
      </c>
      <c r="JU164" s="403">
        <f t="shared" si="484"/>
        <v>0</v>
      </c>
      <c r="JV164" s="403">
        <f t="shared" si="484"/>
        <v>0</v>
      </c>
      <c r="JW164" s="403">
        <f t="shared" si="484"/>
        <v>0</v>
      </c>
      <c r="JX164" s="403">
        <f t="shared" si="484"/>
        <v>0</v>
      </c>
      <c r="JY164" s="403">
        <f t="shared" si="484"/>
        <v>0</v>
      </c>
      <c r="JZ164" s="403">
        <f t="shared" si="484"/>
        <v>0</v>
      </c>
      <c r="KA164" s="403">
        <f t="shared" si="484"/>
        <v>0</v>
      </c>
      <c r="KB164" s="403">
        <f t="shared" si="484"/>
        <v>0</v>
      </c>
      <c r="KC164" s="403">
        <f t="shared" si="484"/>
        <v>0</v>
      </c>
      <c r="KD164" s="403">
        <f t="shared" si="484"/>
        <v>0</v>
      </c>
      <c r="KE164" s="403">
        <f t="shared" si="484"/>
        <v>0</v>
      </c>
      <c r="KF164" s="403">
        <f t="shared" si="484"/>
        <v>0</v>
      </c>
      <c r="KG164" s="403">
        <f t="shared" si="484"/>
        <v>0</v>
      </c>
      <c r="KH164" s="403">
        <f t="shared" si="484"/>
        <v>0</v>
      </c>
      <c r="KI164" s="403">
        <f t="shared" si="484"/>
        <v>0</v>
      </c>
      <c r="KJ164" s="403">
        <f t="shared" si="484"/>
        <v>0</v>
      </c>
      <c r="KK164" s="403">
        <f t="shared" si="484"/>
        <v>0</v>
      </c>
      <c r="KL164" s="403">
        <f t="shared" si="484"/>
        <v>0</v>
      </c>
      <c r="KM164" s="403">
        <f t="shared" si="484"/>
        <v>0</v>
      </c>
      <c r="KN164" s="403">
        <f t="shared" si="484"/>
        <v>0</v>
      </c>
      <c r="KO164" s="403">
        <f t="shared" si="484"/>
        <v>0</v>
      </c>
      <c r="KP164" s="403">
        <f t="shared" si="484"/>
        <v>0</v>
      </c>
      <c r="KQ164" s="403">
        <f t="shared" si="484"/>
        <v>0</v>
      </c>
      <c r="KR164" s="403">
        <f t="shared" si="484"/>
        <v>0</v>
      </c>
      <c r="KS164" s="403">
        <f t="shared" si="484"/>
        <v>0</v>
      </c>
      <c r="KT164" s="403">
        <f t="shared" si="484"/>
        <v>0</v>
      </c>
      <c r="KU164" s="403">
        <f t="shared" si="484"/>
        <v>0</v>
      </c>
      <c r="KV164" s="403">
        <f t="shared" si="484"/>
        <v>0</v>
      </c>
      <c r="KW164" s="403">
        <f t="shared" si="484"/>
        <v>0</v>
      </c>
      <c r="KX164" s="403">
        <f t="shared" si="484"/>
        <v>0</v>
      </c>
      <c r="KY164" s="403">
        <f t="shared" si="484"/>
        <v>0</v>
      </c>
      <c r="KZ164" s="403">
        <f t="shared" si="484"/>
        <v>0</v>
      </c>
      <c r="LA164" s="403">
        <f t="shared" si="484"/>
        <v>0</v>
      </c>
      <c r="LB164" s="403">
        <f t="shared" si="484"/>
        <v>0</v>
      </c>
      <c r="LC164" s="403">
        <f t="shared" si="484"/>
        <v>0</v>
      </c>
      <c r="LD164" s="403">
        <f t="shared" si="484"/>
        <v>0</v>
      </c>
      <c r="LE164" s="403">
        <f t="shared" si="484"/>
        <v>0</v>
      </c>
      <c r="LF164" s="403">
        <f t="shared" si="484"/>
        <v>0</v>
      </c>
      <c r="LG164" s="403">
        <f t="shared" si="484"/>
        <v>0</v>
      </c>
      <c r="LH164" s="403">
        <f t="shared" si="484"/>
        <v>0</v>
      </c>
      <c r="LI164" s="403">
        <f t="shared" si="484"/>
        <v>0</v>
      </c>
      <c r="LJ164" s="403">
        <f t="shared" si="484"/>
        <v>0</v>
      </c>
      <c r="LK164" s="403">
        <f t="shared" si="484"/>
        <v>0</v>
      </c>
      <c r="LL164" s="403">
        <f t="shared" si="484"/>
        <v>0</v>
      </c>
      <c r="LM164" s="403">
        <f t="shared" si="484"/>
        <v>0</v>
      </c>
      <c r="LN164" s="403">
        <f t="shared" si="484"/>
        <v>0</v>
      </c>
      <c r="LO164" s="403">
        <f t="shared" si="484"/>
        <v>0</v>
      </c>
      <c r="LP164" s="403">
        <f t="shared" si="484"/>
        <v>0</v>
      </c>
    </row>
    <row r="165">
      <c r="A165" s="331" t="str">
        <f t="shared" si="327"/>
        <v>06-2030</v>
      </c>
      <c r="B165" s="346">
        <f t="shared" si="333"/>
        <v>8338243.258</v>
      </c>
      <c r="C165" s="346">
        <f t="shared" si="334"/>
        <v>1.02305193</v>
      </c>
      <c r="D165" s="346"/>
      <c r="E165" s="403">
        <f t="shared" ref="E165:BP165" si="485">IF(and($A165-E$124&gt;=0,$A165-E$125&lt;0),E$132,0)</f>
        <v>0</v>
      </c>
      <c r="F165" s="403">
        <f t="shared" si="485"/>
        <v>0</v>
      </c>
      <c r="G165" s="403">
        <f t="shared" si="485"/>
        <v>0</v>
      </c>
      <c r="H165" s="403">
        <f t="shared" si="485"/>
        <v>0</v>
      </c>
      <c r="I165" s="403">
        <f t="shared" si="485"/>
        <v>0</v>
      </c>
      <c r="J165" s="403">
        <f t="shared" si="485"/>
        <v>0</v>
      </c>
      <c r="K165" s="403">
        <f t="shared" si="485"/>
        <v>0</v>
      </c>
      <c r="L165" s="403">
        <f t="shared" si="485"/>
        <v>0</v>
      </c>
      <c r="M165" s="403">
        <f t="shared" si="485"/>
        <v>0</v>
      </c>
      <c r="N165" s="403">
        <f t="shared" si="485"/>
        <v>0</v>
      </c>
      <c r="O165" s="403">
        <f t="shared" si="485"/>
        <v>0</v>
      </c>
      <c r="P165" s="403">
        <f t="shared" si="485"/>
        <v>0</v>
      </c>
      <c r="Q165" s="403">
        <f t="shared" si="485"/>
        <v>0</v>
      </c>
      <c r="R165" s="403">
        <f t="shared" si="485"/>
        <v>0</v>
      </c>
      <c r="S165" s="403">
        <f t="shared" si="485"/>
        <v>0</v>
      </c>
      <c r="T165" s="403">
        <f t="shared" si="485"/>
        <v>0</v>
      </c>
      <c r="U165" s="403">
        <f t="shared" si="485"/>
        <v>0</v>
      </c>
      <c r="V165" s="403">
        <f t="shared" si="485"/>
        <v>0</v>
      </c>
      <c r="W165" s="403">
        <f t="shared" si="485"/>
        <v>0</v>
      </c>
      <c r="X165" s="403">
        <f t="shared" si="485"/>
        <v>0</v>
      </c>
      <c r="Y165" s="403">
        <f t="shared" si="485"/>
        <v>0</v>
      </c>
      <c r="Z165" s="403">
        <f t="shared" si="485"/>
        <v>0</v>
      </c>
      <c r="AA165" s="403">
        <f t="shared" si="485"/>
        <v>0</v>
      </c>
      <c r="AB165" s="403">
        <f t="shared" si="485"/>
        <v>0</v>
      </c>
      <c r="AC165" s="403">
        <f t="shared" si="485"/>
        <v>0</v>
      </c>
      <c r="AD165" s="403">
        <f t="shared" si="485"/>
        <v>0</v>
      </c>
      <c r="AE165" s="403">
        <f t="shared" si="485"/>
        <v>0</v>
      </c>
      <c r="AF165" s="403">
        <f t="shared" si="485"/>
        <v>0</v>
      </c>
      <c r="AG165" s="403">
        <f t="shared" si="485"/>
        <v>0</v>
      </c>
      <c r="AH165" s="403">
        <f t="shared" si="485"/>
        <v>0</v>
      </c>
      <c r="AI165" s="403">
        <f t="shared" si="485"/>
        <v>0</v>
      </c>
      <c r="AJ165" s="403">
        <f t="shared" si="485"/>
        <v>0</v>
      </c>
      <c r="AK165" s="403">
        <f t="shared" si="485"/>
        <v>0</v>
      </c>
      <c r="AL165" s="403">
        <f t="shared" si="485"/>
        <v>0</v>
      </c>
      <c r="AM165" s="403">
        <f t="shared" si="485"/>
        <v>0</v>
      </c>
      <c r="AN165" s="403">
        <f t="shared" si="485"/>
        <v>0</v>
      </c>
      <c r="AO165" s="403">
        <f t="shared" si="485"/>
        <v>0</v>
      </c>
      <c r="AP165" s="403">
        <f t="shared" si="485"/>
        <v>0</v>
      </c>
      <c r="AQ165" s="403">
        <f t="shared" si="485"/>
        <v>0</v>
      </c>
      <c r="AR165" s="403">
        <f t="shared" si="485"/>
        <v>0</v>
      </c>
      <c r="AS165" s="403">
        <f t="shared" si="485"/>
        <v>0</v>
      </c>
      <c r="AT165" s="403">
        <f t="shared" si="485"/>
        <v>0</v>
      </c>
      <c r="AU165" s="403">
        <f t="shared" si="485"/>
        <v>0</v>
      </c>
      <c r="AV165" s="403">
        <f t="shared" si="485"/>
        <v>0</v>
      </c>
      <c r="AW165" s="403">
        <f t="shared" si="485"/>
        <v>0</v>
      </c>
      <c r="AX165" s="403">
        <f t="shared" si="485"/>
        <v>0</v>
      </c>
      <c r="AY165" s="403">
        <f t="shared" si="485"/>
        <v>223255</v>
      </c>
      <c r="AZ165" s="403">
        <f t="shared" si="485"/>
        <v>72000</v>
      </c>
      <c r="BA165" s="403">
        <f t="shared" si="485"/>
        <v>97799.52</v>
      </c>
      <c r="BB165" s="403">
        <f t="shared" si="485"/>
        <v>242596.66</v>
      </c>
      <c r="BC165" s="403">
        <f t="shared" si="485"/>
        <v>108292.85</v>
      </c>
      <c r="BD165" s="403">
        <f t="shared" si="485"/>
        <v>238900</v>
      </c>
      <c r="BE165" s="403">
        <f t="shared" si="485"/>
        <v>101455.9</v>
      </c>
      <c r="BF165" s="403">
        <f t="shared" si="485"/>
        <v>23511.76</v>
      </c>
      <c r="BG165" s="403">
        <f t="shared" si="485"/>
        <v>20008.84</v>
      </c>
      <c r="BH165" s="403">
        <f t="shared" si="485"/>
        <v>77858.98</v>
      </c>
      <c r="BI165" s="403">
        <f t="shared" si="485"/>
        <v>45000</v>
      </c>
      <c r="BJ165" s="403">
        <f t="shared" si="485"/>
        <v>124565</v>
      </c>
      <c r="BK165" s="403">
        <f t="shared" si="485"/>
        <v>25000</v>
      </c>
      <c r="BL165" s="403">
        <f t="shared" si="485"/>
        <v>29885</v>
      </c>
      <c r="BM165" s="403">
        <f t="shared" si="485"/>
        <v>33809.25</v>
      </c>
      <c r="BN165" s="403">
        <f t="shared" si="485"/>
        <v>10969.85</v>
      </c>
      <c r="BO165" s="403">
        <f t="shared" si="485"/>
        <v>77861.76</v>
      </c>
      <c r="BP165" s="403">
        <f t="shared" si="485"/>
        <v>10058</v>
      </c>
      <c r="BQ165" s="403"/>
      <c r="BR165" s="403">
        <f t="shared" ref="BR165:EC165" si="486">IF(and($A165-BR$124&gt;=0,$A165-BR$125&lt;0),BR$132,0)</f>
        <v>121282.0901</v>
      </c>
      <c r="BS165" s="403">
        <f t="shared" si="486"/>
        <v>0</v>
      </c>
      <c r="BT165" s="403">
        <f t="shared" si="486"/>
        <v>0</v>
      </c>
      <c r="BU165" s="403">
        <f t="shared" si="486"/>
        <v>0</v>
      </c>
      <c r="BV165" s="403">
        <f t="shared" si="486"/>
        <v>0</v>
      </c>
      <c r="BW165" s="403">
        <f t="shared" si="486"/>
        <v>0</v>
      </c>
      <c r="BX165" s="403">
        <f t="shared" si="486"/>
        <v>0</v>
      </c>
      <c r="BY165" s="403">
        <f t="shared" si="486"/>
        <v>94007.23892</v>
      </c>
      <c r="BZ165" s="403">
        <f t="shared" si="486"/>
        <v>93499.7296</v>
      </c>
      <c r="CA165" s="403">
        <f t="shared" si="486"/>
        <v>317339.1966</v>
      </c>
      <c r="CB165" s="403">
        <f t="shared" si="486"/>
        <v>0</v>
      </c>
      <c r="CC165" s="403">
        <f t="shared" si="486"/>
        <v>0</v>
      </c>
      <c r="CD165" s="403">
        <f t="shared" si="486"/>
        <v>94788.93082</v>
      </c>
      <c r="CE165" s="403">
        <f t="shared" si="486"/>
        <v>0</v>
      </c>
      <c r="CF165" s="403">
        <f t="shared" si="486"/>
        <v>0</v>
      </c>
      <c r="CG165" s="403">
        <f t="shared" si="486"/>
        <v>205676.5734</v>
      </c>
      <c r="CH165" s="403">
        <f t="shared" si="486"/>
        <v>0</v>
      </c>
      <c r="CI165" s="403">
        <f t="shared" si="486"/>
        <v>246817.5768</v>
      </c>
      <c r="CJ165" s="403">
        <f t="shared" si="486"/>
        <v>167321.4229</v>
      </c>
      <c r="CK165" s="403">
        <f t="shared" si="486"/>
        <v>175711.6091</v>
      </c>
      <c r="CL165" s="403">
        <f t="shared" si="486"/>
        <v>0</v>
      </c>
      <c r="CM165" s="403">
        <f t="shared" si="486"/>
        <v>0</v>
      </c>
      <c r="CN165" s="403">
        <f t="shared" si="486"/>
        <v>165809.9143</v>
      </c>
      <c r="CO165" s="403">
        <f t="shared" si="486"/>
        <v>156424.8982</v>
      </c>
      <c r="CP165" s="403">
        <f t="shared" si="486"/>
        <v>207625.486</v>
      </c>
      <c r="CQ165" s="403">
        <f t="shared" si="486"/>
        <v>200632.3524</v>
      </c>
      <c r="CR165" s="403">
        <f t="shared" si="486"/>
        <v>388272.9248</v>
      </c>
      <c r="CS165" s="403">
        <f t="shared" si="486"/>
        <v>106422.0904</v>
      </c>
      <c r="CT165" s="403">
        <f t="shared" si="486"/>
        <v>116147.6252</v>
      </c>
      <c r="CU165" s="403">
        <f t="shared" si="486"/>
        <v>13374.48895</v>
      </c>
      <c r="CV165" s="403">
        <f t="shared" si="486"/>
        <v>172972.6464</v>
      </c>
      <c r="CW165" s="403">
        <f t="shared" si="486"/>
        <v>31739.62885</v>
      </c>
      <c r="CX165" s="403">
        <f t="shared" si="486"/>
        <v>245848.0169</v>
      </c>
      <c r="CY165" s="403">
        <f t="shared" si="486"/>
        <v>4735.552739</v>
      </c>
      <c r="CZ165" s="403">
        <f t="shared" si="486"/>
        <v>144555.699</v>
      </c>
      <c r="DA165" s="403">
        <f t="shared" si="486"/>
        <v>232568.5919</v>
      </c>
      <c r="DB165" s="403">
        <f t="shared" si="486"/>
        <v>147632.9196</v>
      </c>
      <c r="DC165" s="403">
        <f t="shared" si="486"/>
        <v>75565.3102</v>
      </c>
      <c r="DD165" s="403">
        <f t="shared" si="486"/>
        <v>149471.6552</v>
      </c>
      <c r="DE165" s="403">
        <f t="shared" si="486"/>
        <v>187471.9097</v>
      </c>
      <c r="DF165" s="403">
        <f t="shared" si="486"/>
        <v>214454.1529</v>
      </c>
      <c r="DG165" s="403">
        <f t="shared" si="486"/>
        <v>261650.478</v>
      </c>
      <c r="DH165" s="403">
        <f t="shared" si="486"/>
        <v>96110.40317</v>
      </c>
      <c r="DI165" s="403">
        <f t="shared" si="486"/>
        <v>91908.68609</v>
      </c>
      <c r="DJ165" s="403">
        <f t="shared" si="486"/>
        <v>31884.5166</v>
      </c>
      <c r="DK165" s="403">
        <f t="shared" si="486"/>
        <v>157714.0112</v>
      </c>
      <c r="DL165" s="403">
        <f t="shared" si="486"/>
        <v>0</v>
      </c>
      <c r="DM165" s="403">
        <f t="shared" si="486"/>
        <v>0</v>
      </c>
      <c r="DN165" s="403">
        <f t="shared" si="486"/>
        <v>0</v>
      </c>
      <c r="DO165" s="403">
        <f t="shared" si="486"/>
        <v>0</v>
      </c>
      <c r="DP165" s="403">
        <f t="shared" si="486"/>
        <v>0</v>
      </c>
      <c r="DQ165" s="403">
        <f t="shared" si="486"/>
        <v>0</v>
      </c>
      <c r="DR165" s="403">
        <f t="shared" si="486"/>
        <v>0</v>
      </c>
      <c r="DS165" s="403">
        <f t="shared" si="486"/>
        <v>0</v>
      </c>
      <c r="DT165" s="403">
        <f t="shared" si="486"/>
        <v>0</v>
      </c>
      <c r="DU165" s="403">
        <f t="shared" si="486"/>
        <v>0</v>
      </c>
      <c r="DV165" s="403">
        <f t="shared" si="486"/>
        <v>0</v>
      </c>
      <c r="DW165" s="403">
        <f t="shared" si="486"/>
        <v>0</v>
      </c>
      <c r="DX165" s="403">
        <f t="shared" si="486"/>
        <v>0</v>
      </c>
      <c r="DY165" s="403">
        <f t="shared" si="486"/>
        <v>0</v>
      </c>
      <c r="DZ165" s="403">
        <f t="shared" si="486"/>
        <v>0</v>
      </c>
      <c r="EA165" s="403">
        <f t="shared" si="486"/>
        <v>0</v>
      </c>
      <c r="EB165" s="403">
        <f t="shared" si="486"/>
        <v>0</v>
      </c>
      <c r="EC165" s="403">
        <f t="shared" si="486"/>
        <v>0</v>
      </c>
      <c r="ED165" s="403"/>
      <c r="EE165" s="403">
        <f t="shared" ref="EE165:GP165" si="487">IF(and($A165-EE$124&gt;=0,$A165-EE$125&lt;0),EE$132,0)</f>
        <v>0</v>
      </c>
      <c r="EF165" s="403">
        <f t="shared" si="487"/>
        <v>0</v>
      </c>
      <c r="EG165" s="403">
        <f t="shared" si="487"/>
        <v>0</v>
      </c>
      <c r="EH165" s="403">
        <f t="shared" si="487"/>
        <v>0</v>
      </c>
      <c r="EI165" s="403">
        <f t="shared" si="487"/>
        <v>104465.2535</v>
      </c>
      <c r="EJ165" s="403">
        <f t="shared" si="487"/>
        <v>89802.18684</v>
      </c>
      <c r="EK165" s="403">
        <f t="shared" si="487"/>
        <v>123470.9704</v>
      </c>
      <c r="EL165" s="403">
        <f t="shared" si="487"/>
        <v>0</v>
      </c>
      <c r="EM165" s="403">
        <f t="shared" si="487"/>
        <v>0</v>
      </c>
      <c r="EN165" s="403">
        <f t="shared" si="487"/>
        <v>0</v>
      </c>
      <c r="EO165" s="403">
        <f t="shared" si="487"/>
        <v>0</v>
      </c>
      <c r="EP165" s="403">
        <f t="shared" si="487"/>
        <v>79687.24363</v>
      </c>
      <c r="EQ165" s="403">
        <f t="shared" si="487"/>
        <v>0</v>
      </c>
      <c r="ER165" s="403">
        <f t="shared" si="487"/>
        <v>165876.9661</v>
      </c>
      <c r="ES165" s="403">
        <f t="shared" si="487"/>
        <v>199256.0312</v>
      </c>
      <c r="ET165" s="403">
        <f t="shared" si="487"/>
        <v>0</v>
      </c>
      <c r="EU165" s="403">
        <f t="shared" si="487"/>
        <v>193184.2202</v>
      </c>
      <c r="EV165" s="403">
        <f t="shared" si="487"/>
        <v>0</v>
      </c>
      <c r="EW165" s="403">
        <f t="shared" si="487"/>
        <v>0</v>
      </c>
      <c r="EX165" s="403">
        <f t="shared" si="487"/>
        <v>0</v>
      </c>
      <c r="EY165" s="403">
        <f t="shared" si="487"/>
        <v>85047.1973</v>
      </c>
      <c r="EZ165" s="403">
        <f t="shared" si="487"/>
        <v>580.1013602</v>
      </c>
      <c r="FA165" s="403">
        <f t="shared" si="487"/>
        <v>0</v>
      </c>
      <c r="FB165" s="403">
        <f t="shared" si="487"/>
        <v>0</v>
      </c>
      <c r="FC165" s="403">
        <f t="shared" si="487"/>
        <v>0</v>
      </c>
      <c r="FD165" s="403">
        <f t="shared" si="487"/>
        <v>0</v>
      </c>
      <c r="FE165" s="403">
        <f t="shared" si="487"/>
        <v>0</v>
      </c>
      <c r="FF165" s="403">
        <f t="shared" si="487"/>
        <v>0</v>
      </c>
      <c r="FG165" s="403">
        <f t="shared" si="487"/>
        <v>0</v>
      </c>
      <c r="FH165" s="403">
        <f t="shared" si="487"/>
        <v>0</v>
      </c>
      <c r="FI165" s="403">
        <f t="shared" si="487"/>
        <v>0</v>
      </c>
      <c r="FJ165" s="403">
        <f t="shared" si="487"/>
        <v>0</v>
      </c>
      <c r="FK165" s="403">
        <f t="shared" si="487"/>
        <v>0</v>
      </c>
      <c r="FL165" s="403">
        <f t="shared" si="487"/>
        <v>0</v>
      </c>
      <c r="FM165" s="403">
        <f t="shared" si="487"/>
        <v>0</v>
      </c>
      <c r="FN165" s="403">
        <f t="shared" si="487"/>
        <v>0</v>
      </c>
      <c r="FO165" s="403">
        <f t="shared" si="487"/>
        <v>0</v>
      </c>
      <c r="FP165" s="403">
        <f t="shared" si="487"/>
        <v>0</v>
      </c>
      <c r="FQ165" s="403">
        <f t="shared" si="487"/>
        <v>0</v>
      </c>
      <c r="FR165" s="403">
        <f t="shared" si="487"/>
        <v>0</v>
      </c>
      <c r="FS165" s="403">
        <f t="shared" si="487"/>
        <v>0</v>
      </c>
      <c r="FT165" s="403">
        <f t="shared" si="487"/>
        <v>0</v>
      </c>
      <c r="FU165" s="403">
        <f t="shared" si="487"/>
        <v>0</v>
      </c>
      <c r="FV165" s="403">
        <f t="shared" si="487"/>
        <v>0</v>
      </c>
      <c r="FW165" s="403">
        <f t="shared" si="487"/>
        <v>0</v>
      </c>
      <c r="FX165" s="403">
        <f t="shared" si="487"/>
        <v>0</v>
      </c>
      <c r="FY165" s="403">
        <f t="shared" si="487"/>
        <v>0</v>
      </c>
      <c r="FZ165" s="403">
        <f t="shared" si="487"/>
        <v>0</v>
      </c>
      <c r="GA165" s="403">
        <f t="shared" si="487"/>
        <v>0</v>
      </c>
      <c r="GB165" s="403">
        <f t="shared" si="487"/>
        <v>0</v>
      </c>
      <c r="GC165" s="403">
        <f t="shared" si="487"/>
        <v>0</v>
      </c>
      <c r="GD165" s="403">
        <f t="shared" si="487"/>
        <v>0</v>
      </c>
      <c r="GE165" s="403">
        <f t="shared" si="487"/>
        <v>0</v>
      </c>
      <c r="GF165" s="403">
        <f t="shared" si="487"/>
        <v>0</v>
      </c>
      <c r="GG165" s="403">
        <f t="shared" si="487"/>
        <v>0</v>
      </c>
      <c r="GH165" s="403">
        <f t="shared" si="487"/>
        <v>0</v>
      </c>
      <c r="GI165" s="403">
        <f t="shared" si="487"/>
        <v>0</v>
      </c>
      <c r="GJ165" s="403">
        <f t="shared" si="487"/>
        <v>0</v>
      </c>
      <c r="GK165" s="403">
        <f t="shared" si="487"/>
        <v>0</v>
      </c>
      <c r="GL165" s="403">
        <f t="shared" si="487"/>
        <v>0</v>
      </c>
      <c r="GM165" s="403">
        <f t="shared" si="487"/>
        <v>0</v>
      </c>
      <c r="GN165" s="403">
        <f t="shared" si="487"/>
        <v>0</v>
      </c>
      <c r="GO165" s="403">
        <f t="shared" si="487"/>
        <v>0</v>
      </c>
      <c r="GP165" s="403">
        <f t="shared" si="487"/>
        <v>0</v>
      </c>
      <c r="GQ165" s="403"/>
      <c r="GR165" s="403">
        <f t="shared" ref="GR165:JC165" si="488">IF(and($A165-GR$124&gt;=0,$A165-GR$125&lt;0),GR$132,0)</f>
        <v>0</v>
      </c>
      <c r="GS165" s="403">
        <f t="shared" si="488"/>
        <v>119892.8015</v>
      </c>
      <c r="GT165" s="403">
        <f t="shared" si="488"/>
        <v>133089.5484</v>
      </c>
      <c r="GU165" s="403">
        <f t="shared" si="488"/>
        <v>135416.2334</v>
      </c>
      <c r="GV165" s="403">
        <f t="shared" si="488"/>
        <v>0</v>
      </c>
      <c r="GW165" s="403">
        <f t="shared" si="488"/>
        <v>0</v>
      </c>
      <c r="GX165" s="403">
        <f t="shared" si="488"/>
        <v>0</v>
      </c>
      <c r="GY165" s="403">
        <f t="shared" si="488"/>
        <v>0</v>
      </c>
      <c r="GZ165" s="403">
        <f t="shared" si="488"/>
        <v>0</v>
      </c>
      <c r="HA165" s="403">
        <f t="shared" si="488"/>
        <v>0</v>
      </c>
      <c r="HB165" s="403">
        <f t="shared" si="488"/>
        <v>228207.8069</v>
      </c>
      <c r="HC165" s="403">
        <f t="shared" si="488"/>
        <v>0</v>
      </c>
      <c r="HD165" s="403">
        <f t="shared" si="488"/>
        <v>0</v>
      </c>
      <c r="HE165" s="403">
        <f t="shared" si="488"/>
        <v>0</v>
      </c>
      <c r="HF165" s="403">
        <f t="shared" si="488"/>
        <v>0</v>
      </c>
      <c r="HG165" s="403">
        <f t="shared" si="488"/>
        <v>0</v>
      </c>
      <c r="HH165" s="403">
        <f t="shared" si="488"/>
        <v>0</v>
      </c>
      <c r="HI165" s="403">
        <f t="shared" si="488"/>
        <v>0</v>
      </c>
      <c r="HJ165" s="403">
        <f t="shared" si="488"/>
        <v>0</v>
      </c>
      <c r="HK165" s="403">
        <f t="shared" si="488"/>
        <v>0</v>
      </c>
      <c r="HL165" s="403">
        <f t="shared" si="488"/>
        <v>0</v>
      </c>
      <c r="HM165" s="403">
        <f t="shared" si="488"/>
        <v>0</v>
      </c>
      <c r="HN165" s="403">
        <f t="shared" si="488"/>
        <v>0</v>
      </c>
      <c r="HO165" s="403">
        <f t="shared" si="488"/>
        <v>0</v>
      </c>
      <c r="HP165" s="403">
        <f t="shared" si="488"/>
        <v>0</v>
      </c>
      <c r="HQ165" s="403">
        <f t="shared" si="488"/>
        <v>0</v>
      </c>
      <c r="HR165" s="403">
        <f t="shared" si="488"/>
        <v>0</v>
      </c>
      <c r="HS165" s="403">
        <f t="shared" si="488"/>
        <v>0</v>
      </c>
      <c r="HT165" s="403">
        <f t="shared" si="488"/>
        <v>0</v>
      </c>
      <c r="HU165" s="403">
        <f t="shared" si="488"/>
        <v>0</v>
      </c>
      <c r="HV165" s="403">
        <f t="shared" si="488"/>
        <v>0</v>
      </c>
      <c r="HW165" s="403">
        <f t="shared" si="488"/>
        <v>0</v>
      </c>
      <c r="HX165" s="403">
        <f t="shared" si="488"/>
        <v>0</v>
      </c>
      <c r="HY165" s="403">
        <f t="shared" si="488"/>
        <v>0</v>
      </c>
      <c r="HZ165" s="403">
        <f t="shared" si="488"/>
        <v>0</v>
      </c>
      <c r="IA165" s="403">
        <f t="shared" si="488"/>
        <v>0</v>
      </c>
      <c r="IB165" s="403">
        <f t="shared" si="488"/>
        <v>0</v>
      </c>
      <c r="IC165" s="403">
        <f t="shared" si="488"/>
        <v>0</v>
      </c>
      <c r="ID165" s="403">
        <f t="shared" si="488"/>
        <v>0</v>
      </c>
      <c r="IE165" s="403">
        <f t="shared" si="488"/>
        <v>0</v>
      </c>
      <c r="IF165" s="403">
        <f t="shared" si="488"/>
        <v>0</v>
      </c>
      <c r="IG165" s="403">
        <f t="shared" si="488"/>
        <v>0</v>
      </c>
      <c r="IH165" s="403">
        <f t="shared" si="488"/>
        <v>0</v>
      </c>
      <c r="II165" s="403">
        <f t="shared" si="488"/>
        <v>0</v>
      </c>
      <c r="IJ165" s="403">
        <f t="shared" si="488"/>
        <v>0</v>
      </c>
      <c r="IK165" s="403">
        <f t="shared" si="488"/>
        <v>0</v>
      </c>
      <c r="IL165" s="403">
        <f t="shared" si="488"/>
        <v>0</v>
      </c>
      <c r="IM165" s="403">
        <f t="shared" si="488"/>
        <v>0</v>
      </c>
      <c r="IN165" s="403">
        <f t="shared" si="488"/>
        <v>0</v>
      </c>
      <c r="IO165" s="403">
        <f t="shared" si="488"/>
        <v>0</v>
      </c>
      <c r="IP165" s="403">
        <f t="shared" si="488"/>
        <v>0</v>
      </c>
      <c r="IQ165" s="403">
        <f t="shared" si="488"/>
        <v>0</v>
      </c>
      <c r="IR165" s="403">
        <f t="shared" si="488"/>
        <v>0</v>
      </c>
      <c r="IS165" s="403">
        <f t="shared" si="488"/>
        <v>0</v>
      </c>
      <c r="IT165" s="403">
        <f t="shared" si="488"/>
        <v>0</v>
      </c>
      <c r="IU165" s="403">
        <f t="shared" si="488"/>
        <v>0</v>
      </c>
      <c r="IV165" s="403">
        <f t="shared" si="488"/>
        <v>0</v>
      </c>
      <c r="IW165" s="403">
        <f t="shared" si="488"/>
        <v>0</v>
      </c>
      <c r="IX165" s="403">
        <f t="shared" si="488"/>
        <v>0</v>
      </c>
      <c r="IY165" s="403">
        <f t="shared" si="488"/>
        <v>0</v>
      </c>
      <c r="IZ165" s="403">
        <f t="shared" si="488"/>
        <v>0</v>
      </c>
      <c r="JA165" s="403">
        <f t="shared" si="488"/>
        <v>0</v>
      </c>
      <c r="JB165" s="403">
        <f t="shared" si="488"/>
        <v>0</v>
      </c>
      <c r="JC165" s="403">
        <f t="shared" si="488"/>
        <v>0</v>
      </c>
      <c r="JD165" s="403"/>
      <c r="JE165" s="403">
        <f t="shared" ref="JE165:LP165" si="489">IF(and($A165-JE$124&gt;=0,$A165-JE$125&lt;0),JE$132,0)</f>
        <v>0</v>
      </c>
      <c r="JF165" s="403">
        <f t="shared" si="489"/>
        <v>0</v>
      </c>
      <c r="JG165" s="403">
        <f t="shared" si="489"/>
        <v>0</v>
      </c>
      <c r="JH165" s="403">
        <f t="shared" si="489"/>
        <v>0</v>
      </c>
      <c r="JI165" s="403">
        <f t="shared" si="489"/>
        <v>0</v>
      </c>
      <c r="JJ165" s="403">
        <f t="shared" si="489"/>
        <v>0</v>
      </c>
      <c r="JK165" s="403">
        <f t="shared" si="489"/>
        <v>0</v>
      </c>
      <c r="JL165" s="403">
        <f t="shared" si="489"/>
        <v>0</v>
      </c>
      <c r="JM165" s="403">
        <f t="shared" si="489"/>
        <v>0</v>
      </c>
      <c r="JN165" s="403">
        <f t="shared" si="489"/>
        <v>0</v>
      </c>
      <c r="JO165" s="403">
        <f t="shared" si="489"/>
        <v>0</v>
      </c>
      <c r="JP165" s="403">
        <f t="shared" si="489"/>
        <v>0</v>
      </c>
      <c r="JQ165" s="403">
        <f t="shared" si="489"/>
        <v>0</v>
      </c>
      <c r="JR165" s="403">
        <f t="shared" si="489"/>
        <v>0</v>
      </c>
      <c r="JS165" s="403">
        <f t="shared" si="489"/>
        <v>0</v>
      </c>
      <c r="JT165" s="403">
        <f t="shared" si="489"/>
        <v>0</v>
      </c>
      <c r="JU165" s="403">
        <f t="shared" si="489"/>
        <v>0</v>
      </c>
      <c r="JV165" s="403">
        <f t="shared" si="489"/>
        <v>0</v>
      </c>
      <c r="JW165" s="403">
        <f t="shared" si="489"/>
        <v>0</v>
      </c>
      <c r="JX165" s="403">
        <f t="shared" si="489"/>
        <v>0</v>
      </c>
      <c r="JY165" s="403">
        <f t="shared" si="489"/>
        <v>0</v>
      </c>
      <c r="JZ165" s="403">
        <f t="shared" si="489"/>
        <v>0</v>
      </c>
      <c r="KA165" s="403">
        <f t="shared" si="489"/>
        <v>0</v>
      </c>
      <c r="KB165" s="403">
        <f t="shared" si="489"/>
        <v>0</v>
      </c>
      <c r="KC165" s="403">
        <f t="shared" si="489"/>
        <v>0</v>
      </c>
      <c r="KD165" s="403">
        <f t="shared" si="489"/>
        <v>0</v>
      </c>
      <c r="KE165" s="403">
        <f t="shared" si="489"/>
        <v>0</v>
      </c>
      <c r="KF165" s="403">
        <f t="shared" si="489"/>
        <v>0</v>
      </c>
      <c r="KG165" s="403">
        <f t="shared" si="489"/>
        <v>0</v>
      </c>
      <c r="KH165" s="403">
        <f t="shared" si="489"/>
        <v>0</v>
      </c>
      <c r="KI165" s="403">
        <f t="shared" si="489"/>
        <v>0</v>
      </c>
      <c r="KJ165" s="403">
        <f t="shared" si="489"/>
        <v>0</v>
      </c>
      <c r="KK165" s="403">
        <f t="shared" si="489"/>
        <v>0</v>
      </c>
      <c r="KL165" s="403">
        <f t="shared" si="489"/>
        <v>0</v>
      </c>
      <c r="KM165" s="403">
        <f t="shared" si="489"/>
        <v>0</v>
      </c>
      <c r="KN165" s="403">
        <f t="shared" si="489"/>
        <v>0</v>
      </c>
      <c r="KO165" s="403">
        <f t="shared" si="489"/>
        <v>0</v>
      </c>
      <c r="KP165" s="403">
        <f t="shared" si="489"/>
        <v>0</v>
      </c>
      <c r="KQ165" s="403">
        <f t="shared" si="489"/>
        <v>0</v>
      </c>
      <c r="KR165" s="403">
        <f t="shared" si="489"/>
        <v>0</v>
      </c>
      <c r="KS165" s="403">
        <f t="shared" si="489"/>
        <v>0</v>
      </c>
      <c r="KT165" s="403">
        <f t="shared" si="489"/>
        <v>0</v>
      </c>
      <c r="KU165" s="403">
        <f t="shared" si="489"/>
        <v>0</v>
      </c>
      <c r="KV165" s="403">
        <f t="shared" si="489"/>
        <v>0</v>
      </c>
      <c r="KW165" s="403">
        <f t="shared" si="489"/>
        <v>0</v>
      </c>
      <c r="KX165" s="403">
        <f t="shared" si="489"/>
        <v>0</v>
      </c>
      <c r="KY165" s="403">
        <f t="shared" si="489"/>
        <v>0</v>
      </c>
      <c r="KZ165" s="403">
        <f t="shared" si="489"/>
        <v>0</v>
      </c>
      <c r="LA165" s="403">
        <f t="shared" si="489"/>
        <v>0</v>
      </c>
      <c r="LB165" s="403">
        <f t="shared" si="489"/>
        <v>0</v>
      </c>
      <c r="LC165" s="403">
        <f t="shared" si="489"/>
        <v>0</v>
      </c>
      <c r="LD165" s="403">
        <f t="shared" si="489"/>
        <v>0</v>
      </c>
      <c r="LE165" s="403">
        <f t="shared" si="489"/>
        <v>0</v>
      </c>
      <c r="LF165" s="403">
        <f t="shared" si="489"/>
        <v>0</v>
      </c>
      <c r="LG165" s="403">
        <f t="shared" si="489"/>
        <v>0</v>
      </c>
      <c r="LH165" s="403">
        <f t="shared" si="489"/>
        <v>0</v>
      </c>
      <c r="LI165" s="403">
        <f t="shared" si="489"/>
        <v>0</v>
      </c>
      <c r="LJ165" s="403">
        <f t="shared" si="489"/>
        <v>0</v>
      </c>
      <c r="LK165" s="403">
        <f t="shared" si="489"/>
        <v>0</v>
      </c>
      <c r="LL165" s="403">
        <f t="shared" si="489"/>
        <v>0</v>
      </c>
      <c r="LM165" s="403">
        <f t="shared" si="489"/>
        <v>0</v>
      </c>
      <c r="LN165" s="403">
        <f t="shared" si="489"/>
        <v>0</v>
      </c>
      <c r="LO165" s="403">
        <f t="shared" si="489"/>
        <v>0</v>
      </c>
      <c r="LP165" s="403">
        <f t="shared" si="489"/>
        <v>0</v>
      </c>
    </row>
    <row r="166">
      <c r="A166" s="331" t="str">
        <f t="shared" si="327"/>
        <v>09-2030</v>
      </c>
      <c r="B166" s="346">
        <f t="shared" si="333"/>
        <v>8338243.258</v>
      </c>
      <c r="C166" s="346">
        <f t="shared" si="334"/>
        <v>1.02305193</v>
      </c>
      <c r="D166" s="346"/>
      <c r="E166" s="403">
        <f t="shared" ref="E166:BP166" si="490">IF(and($A166-E$124&gt;=0,$A166-E$125&lt;0),E$132,0)</f>
        <v>0</v>
      </c>
      <c r="F166" s="403">
        <f t="shared" si="490"/>
        <v>0</v>
      </c>
      <c r="G166" s="403">
        <f t="shared" si="490"/>
        <v>0</v>
      </c>
      <c r="H166" s="403">
        <f t="shared" si="490"/>
        <v>0</v>
      </c>
      <c r="I166" s="403">
        <f t="shared" si="490"/>
        <v>0</v>
      </c>
      <c r="J166" s="403">
        <f t="shared" si="490"/>
        <v>0</v>
      </c>
      <c r="K166" s="403">
        <f t="shared" si="490"/>
        <v>0</v>
      </c>
      <c r="L166" s="403">
        <f t="shared" si="490"/>
        <v>0</v>
      </c>
      <c r="M166" s="403">
        <f t="shared" si="490"/>
        <v>0</v>
      </c>
      <c r="N166" s="403">
        <f t="shared" si="490"/>
        <v>0</v>
      </c>
      <c r="O166" s="403">
        <f t="shared" si="490"/>
        <v>0</v>
      </c>
      <c r="P166" s="403">
        <f t="shared" si="490"/>
        <v>0</v>
      </c>
      <c r="Q166" s="403">
        <f t="shared" si="490"/>
        <v>0</v>
      </c>
      <c r="R166" s="403">
        <f t="shared" si="490"/>
        <v>0</v>
      </c>
      <c r="S166" s="403">
        <f t="shared" si="490"/>
        <v>0</v>
      </c>
      <c r="T166" s="403">
        <f t="shared" si="490"/>
        <v>0</v>
      </c>
      <c r="U166" s="403">
        <f t="shared" si="490"/>
        <v>0</v>
      </c>
      <c r="V166" s="403">
        <f t="shared" si="490"/>
        <v>0</v>
      </c>
      <c r="W166" s="403">
        <f t="shared" si="490"/>
        <v>0</v>
      </c>
      <c r="X166" s="403">
        <f t="shared" si="490"/>
        <v>0</v>
      </c>
      <c r="Y166" s="403">
        <f t="shared" si="490"/>
        <v>0</v>
      </c>
      <c r="Z166" s="403">
        <f t="shared" si="490"/>
        <v>0</v>
      </c>
      <c r="AA166" s="403">
        <f t="shared" si="490"/>
        <v>0</v>
      </c>
      <c r="AB166" s="403">
        <f t="shared" si="490"/>
        <v>0</v>
      </c>
      <c r="AC166" s="403">
        <f t="shared" si="490"/>
        <v>0</v>
      </c>
      <c r="AD166" s="403">
        <f t="shared" si="490"/>
        <v>0</v>
      </c>
      <c r="AE166" s="403">
        <f t="shared" si="490"/>
        <v>0</v>
      </c>
      <c r="AF166" s="403">
        <f t="shared" si="490"/>
        <v>0</v>
      </c>
      <c r="AG166" s="403">
        <f t="shared" si="490"/>
        <v>0</v>
      </c>
      <c r="AH166" s="403">
        <f t="shared" si="490"/>
        <v>0</v>
      </c>
      <c r="AI166" s="403">
        <f t="shared" si="490"/>
        <v>0</v>
      </c>
      <c r="AJ166" s="403">
        <f t="shared" si="490"/>
        <v>0</v>
      </c>
      <c r="AK166" s="403">
        <f t="shared" si="490"/>
        <v>0</v>
      </c>
      <c r="AL166" s="403">
        <f t="shared" si="490"/>
        <v>0</v>
      </c>
      <c r="AM166" s="403">
        <f t="shared" si="490"/>
        <v>0</v>
      </c>
      <c r="AN166" s="403">
        <f t="shared" si="490"/>
        <v>0</v>
      </c>
      <c r="AO166" s="403">
        <f t="shared" si="490"/>
        <v>0</v>
      </c>
      <c r="AP166" s="403">
        <f t="shared" si="490"/>
        <v>0</v>
      </c>
      <c r="AQ166" s="403">
        <f t="shared" si="490"/>
        <v>0</v>
      </c>
      <c r="AR166" s="403">
        <f t="shared" si="490"/>
        <v>0</v>
      </c>
      <c r="AS166" s="403">
        <f t="shared" si="490"/>
        <v>0</v>
      </c>
      <c r="AT166" s="403">
        <f t="shared" si="490"/>
        <v>0</v>
      </c>
      <c r="AU166" s="403">
        <f t="shared" si="490"/>
        <v>0</v>
      </c>
      <c r="AV166" s="403">
        <f t="shared" si="490"/>
        <v>0</v>
      </c>
      <c r="AW166" s="403">
        <f t="shared" si="490"/>
        <v>0</v>
      </c>
      <c r="AX166" s="403">
        <f t="shared" si="490"/>
        <v>0</v>
      </c>
      <c r="AY166" s="403">
        <f t="shared" si="490"/>
        <v>223255</v>
      </c>
      <c r="AZ166" s="403">
        <f t="shared" si="490"/>
        <v>72000</v>
      </c>
      <c r="BA166" s="403">
        <f t="shared" si="490"/>
        <v>97799.52</v>
      </c>
      <c r="BB166" s="403">
        <f t="shared" si="490"/>
        <v>242596.66</v>
      </c>
      <c r="BC166" s="403">
        <f t="shared" si="490"/>
        <v>108292.85</v>
      </c>
      <c r="BD166" s="403">
        <f t="shared" si="490"/>
        <v>238900</v>
      </c>
      <c r="BE166" s="403">
        <f t="shared" si="490"/>
        <v>101455.9</v>
      </c>
      <c r="BF166" s="403">
        <f t="shared" si="490"/>
        <v>23511.76</v>
      </c>
      <c r="BG166" s="403">
        <f t="shared" si="490"/>
        <v>20008.84</v>
      </c>
      <c r="BH166" s="403">
        <f t="shared" si="490"/>
        <v>77858.98</v>
      </c>
      <c r="BI166" s="403">
        <f t="shared" si="490"/>
        <v>45000</v>
      </c>
      <c r="BJ166" s="403">
        <f t="shared" si="490"/>
        <v>124565</v>
      </c>
      <c r="BK166" s="403">
        <f t="shared" si="490"/>
        <v>25000</v>
      </c>
      <c r="BL166" s="403">
        <f t="shared" si="490"/>
        <v>29885</v>
      </c>
      <c r="BM166" s="403">
        <f t="shared" si="490"/>
        <v>33809.25</v>
      </c>
      <c r="BN166" s="403">
        <f t="shared" si="490"/>
        <v>10969.85</v>
      </c>
      <c r="BO166" s="403">
        <f t="shared" si="490"/>
        <v>77861.76</v>
      </c>
      <c r="BP166" s="403">
        <f t="shared" si="490"/>
        <v>10058</v>
      </c>
      <c r="BQ166" s="403"/>
      <c r="BR166" s="403">
        <f t="shared" ref="BR166:EC166" si="491">IF(and($A166-BR$124&gt;=0,$A166-BR$125&lt;0),BR$132,0)</f>
        <v>121282.0901</v>
      </c>
      <c r="BS166" s="403">
        <f t="shared" si="491"/>
        <v>0</v>
      </c>
      <c r="BT166" s="403">
        <f t="shared" si="491"/>
        <v>0</v>
      </c>
      <c r="BU166" s="403">
        <f t="shared" si="491"/>
        <v>0</v>
      </c>
      <c r="BV166" s="403">
        <f t="shared" si="491"/>
        <v>0</v>
      </c>
      <c r="BW166" s="403">
        <f t="shared" si="491"/>
        <v>0</v>
      </c>
      <c r="BX166" s="403">
        <f t="shared" si="491"/>
        <v>0</v>
      </c>
      <c r="BY166" s="403">
        <f t="shared" si="491"/>
        <v>94007.23892</v>
      </c>
      <c r="BZ166" s="403">
        <f t="shared" si="491"/>
        <v>93499.7296</v>
      </c>
      <c r="CA166" s="403">
        <f t="shared" si="491"/>
        <v>317339.1966</v>
      </c>
      <c r="CB166" s="403">
        <f t="shared" si="491"/>
        <v>0</v>
      </c>
      <c r="CC166" s="403">
        <f t="shared" si="491"/>
        <v>0</v>
      </c>
      <c r="CD166" s="403">
        <f t="shared" si="491"/>
        <v>94788.93082</v>
      </c>
      <c r="CE166" s="403">
        <f t="shared" si="491"/>
        <v>0</v>
      </c>
      <c r="CF166" s="403">
        <f t="shared" si="491"/>
        <v>0</v>
      </c>
      <c r="CG166" s="403">
        <f t="shared" si="491"/>
        <v>205676.5734</v>
      </c>
      <c r="CH166" s="403">
        <f t="shared" si="491"/>
        <v>0</v>
      </c>
      <c r="CI166" s="403">
        <f t="shared" si="491"/>
        <v>246817.5768</v>
      </c>
      <c r="CJ166" s="403">
        <f t="shared" si="491"/>
        <v>167321.4229</v>
      </c>
      <c r="CK166" s="403">
        <f t="shared" si="491"/>
        <v>175711.6091</v>
      </c>
      <c r="CL166" s="403">
        <f t="shared" si="491"/>
        <v>0</v>
      </c>
      <c r="CM166" s="403">
        <f t="shared" si="491"/>
        <v>0</v>
      </c>
      <c r="CN166" s="403">
        <f t="shared" si="491"/>
        <v>165809.9143</v>
      </c>
      <c r="CO166" s="403">
        <f t="shared" si="491"/>
        <v>156424.8982</v>
      </c>
      <c r="CP166" s="403">
        <f t="shared" si="491"/>
        <v>207625.486</v>
      </c>
      <c r="CQ166" s="403">
        <f t="shared" si="491"/>
        <v>200632.3524</v>
      </c>
      <c r="CR166" s="403">
        <f t="shared" si="491"/>
        <v>388272.9248</v>
      </c>
      <c r="CS166" s="403">
        <f t="shared" si="491"/>
        <v>106422.0904</v>
      </c>
      <c r="CT166" s="403">
        <f t="shared" si="491"/>
        <v>116147.6252</v>
      </c>
      <c r="CU166" s="403">
        <f t="shared" si="491"/>
        <v>13374.48895</v>
      </c>
      <c r="CV166" s="403">
        <f t="shared" si="491"/>
        <v>172972.6464</v>
      </c>
      <c r="CW166" s="403">
        <f t="shared" si="491"/>
        <v>31739.62885</v>
      </c>
      <c r="CX166" s="403">
        <f t="shared" si="491"/>
        <v>245848.0169</v>
      </c>
      <c r="CY166" s="403">
        <f t="shared" si="491"/>
        <v>4735.552739</v>
      </c>
      <c r="CZ166" s="403">
        <f t="shared" si="491"/>
        <v>144555.699</v>
      </c>
      <c r="DA166" s="403">
        <f t="shared" si="491"/>
        <v>232568.5919</v>
      </c>
      <c r="DB166" s="403">
        <f t="shared" si="491"/>
        <v>147632.9196</v>
      </c>
      <c r="DC166" s="403">
        <f t="shared" si="491"/>
        <v>75565.3102</v>
      </c>
      <c r="DD166" s="403">
        <f t="shared" si="491"/>
        <v>149471.6552</v>
      </c>
      <c r="DE166" s="403">
        <f t="shared" si="491"/>
        <v>187471.9097</v>
      </c>
      <c r="DF166" s="403">
        <f t="shared" si="491"/>
        <v>214454.1529</v>
      </c>
      <c r="DG166" s="403">
        <f t="shared" si="491"/>
        <v>261650.478</v>
      </c>
      <c r="DH166" s="403">
        <f t="shared" si="491"/>
        <v>96110.40317</v>
      </c>
      <c r="DI166" s="403">
        <f t="shared" si="491"/>
        <v>91908.68609</v>
      </c>
      <c r="DJ166" s="403">
        <f t="shared" si="491"/>
        <v>31884.5166</v>
      </c>
      <c r="DK166" s="403">
        <f t="shared" si="491"/>
        <v>157714.0112</v>
      </c>
      <c r="DL166" s="403">
        <f t="shared" si="491"/>
        <v>0</v>
      </c>
      <c r="DM166" s="403">
        <f t="shared" si="491"/>
        <v>0</v>
      </c>
      <c r="DN166" s="403">
        <f t="shared" si="491"/>
        <v>0</v>
      </c>
      <c r="DO166" s="403">
        <f t="shared" si="491"/>
        <v>0</v>
      </c>
      <c r="DP166" s="403">
        <f t="shared" si="491"/>
        <v>0</v>
      </c>
      <c r="DQ166" s="403">
        <f t="shared" si="491"/>
        <v>0</v>
      </c>
      <c r="DR166" s="403">
        <f t="shared" si="491"/>
        <v>0</v>
      </c>
      <c r="DS166" s="403">
        <f t="shared" si="491"/>
        <v>0</v>
      </c>
      <c r="DT166" s="403">
        <f t="shared" si="491"/>
        <v>0</v>
      </c>
      <c r="DU166" s="403">
        <f t="shared" si="491"/>
        <v>0</v>
      </c>
      <c r="DV166" s="403">
        <f t="shared" si="491"/>
        <v>0</v>
      </c>
      <c r="DW166" s="403">
        <f t="shared" si="491"/>
        <v>0</v>
      </c>
      <c r="DX166" s="403">
        <f t="shared" si="491"/>
        <v>0</v>
      </c>
      <c r="DY166" s="403">
        <f t="shared" si="491"/>
        <v>0</v>
      </c>
      <c r="DZ166" s="403">
        <f t="shared" si="491"/>
        <v>0</v>
      </c>
      <c r="EA166" s="403">
        <f t="shared" si="491"/>
        <v>0</v>
      </c>
      <c r="EB166" s="403">
        <f t="shared" si="491"/>
        <v>0</v>
      </c>
      <c r="EC166" s="403">
        <f t="shared" si="491"/>
        <v>0</v>
      </c>
      <c r="ED166" s="403"/>
      <c r="EE166" s="403">
        <f t="shared" ref="EE166:GP166" si="492">IF(and($A166-EE$124&gt;=0,$A166-EE$125&lt;0),EE$132,0)</f>
        <v>0</v>
      </c>
      <c r="EF166" s="403">
        <f t="shared" si="492"/>
        <v>0</v>
      </c>
      <c r="EG166" s="403">
        <f t="shared" si="492"/>
        <v>0</v>
      </c>
      <c r="EH166" s="403">
        <f t="shared" si="492"/>
        <v>0</v>
      </c>
      <c r="EI166" s="403">
        <f t="shared" si="492"/>
        <v>104465.2535</v>
      </c>
      <c r="EJ166" s="403">
        <f t="shared" si="492"/>
        <v>89802.18684</v>
      </c>
      <c r="EK166" s="403">
        <f t="shared" si="492"/>
        <v>123470.9704</v>
      </c>
      <c r="EL166" s="403">
        <f t="shared" si="492"/>
        <v>0</v>
      </c>
      <c r="EM166" s="403">
        <f t="shared" si="492"/>
        <v>0</v>
      </c>
      <c r="EN166" s="403">
        <f t="shared" si="492"/>
        <v>0</v>
      </c>
      <c r="EO166" s="403">
        <f t="shared" si="492"/>
        <v>0</v>
      </c>
      <c r="EP166" s="403">
        <f t="shared" si="492"/>
        <v>79687.24363</v>
      </c>
      <c r="EQ166" s="403">
        <f t="shared" si="492"/>
        <v>0</v>
      </c>
      <c r="ER166" s="403">
        <f t="shared" si="492"/>
        <v>165876.9661</v>
      </c>
      <c r="ES166" s="403">
        <f t="shared" si="492"/>
        <v>199256.0312</v>
      </c>
      <c r="ET166" s="403">
        <f t="shared" si="492"/>
        <v>0</v>
      </c>
      <c r="EU166" s="403">
        <f t="shared" si="492"/>
        <v>193184.2202</v>
      </c>
      <c r="EV166" s="403">
        <f t="shared" si="492"/>
        <v>0</v>
      </c>
      <c r="EW166" s="403">
        <f t="shared" si="492"/>
        <v>0</v>
      </c>
      <c r="EX166" s="403">
        <f t="shared" si="492"/>
        <v>0</v>
      </c>
      <c r="EY166" s="403">
        <f t="shared" si="492"/>
        <v>85047.1973</v>
      </c>
      <c r="EZ166" s="403">
        <f t="shared" si="492"/>
        <v>580.1013602</v>
      </c>
      <c r="FA166" s="403">
        <f t="shared" si="492"/>
        <v>0</v>
      </c>
      <c r="FB166" s="403">
        <f t="shared" si="492"/>
        <v>0</v>
      </c>
      <c r="FC166" s="403">
        <f t="shared" si="492"/>
        <v>0</v>
      </c>
      <c r="FD166" s="403">
        <f t="shared" si="492"/>
        <v>0</v>
      </c>
      <c r="FE166" s="403">
        <f t="shared" si="492"/>
        <v>0</v>
      </c>
      <c r="FF166" s="403">
        <f t="shared" si="492"/>
        <v>0</v>
      </c>
      <c r="FG166" s="403">
        <f t="shared" si="492"/>
        <v>0</v>
      </c>
      <c r="FH166" s="403">
        <f t="shared" si="492"/>
        <v>0</v>
      </c>
      <c r="FI166" s="403">
        <f t="shared" si="492"/>
        <v>0</v>
      </c>
      <c r="FJ166" s="403">
        <f t="shared" si="492"/>
        <v>0</v>
      </c>
      <c r="FK166" s="403">
        <f t="shared" si="492"/>
        <v>0</v>
      </c>
      <c r="FL166" s="403">
        <f t="shared" si="492"/>
        <v>0</v>
      </c>
      <c r="FM166" s="403">
        <f t="shared" si="492"/>
        <v>0</v>
      </c>
      <c r="FN166" s="403">
        <f t="shared" si="492"/>
        <v>0</v>
      </c>
      <c r="FO166" s="403">
        <f t="shared" si="492"/>
        <v>0</v>
      </c>
      <c r="FP166" s="403">
        <f t="shared" si="492"/>
        <v>0</v>
      </c>
      <c r="FQ166" s="403">
        <f t="shared" si="492"/>
        <v>0</v>
      </c>
      <c r="FR166" s="403">
        <f t="shared" si="492"/>
        <v>0</v>
      </c>
      <c r="FS166" s="403">
        <f t="shared" si="492"/>
        <v>0</v>
      </c>
      <c r="FT166" s="403">
        <f t="shared" si="492"/>
        <v>0</v>
      </c>
      <c r="FU166" s="403">
        <f t="shared" si="492"/>
        <v>0</v>
      </c>
      <c r="FV166" s="403">
        <f t="shared" si="492"/>
        <v>0</v>
      </c>
      <c r="FW166" s="403">
        <f t="shared" si="492"/>
        <v>0</v>
      </c>
      <c r="FX166" s="403">
        <f t="shared" si="492"/>
        <v>0</v>
      </c>
      <c r="FY166" s="403">
        <f t="shared" si="492"/>
        <v>0</v>
      </c>
      <c r="FZ166" s="403">
        <f t="shared" si="492"/>
        <v>0</v>
      </c>
      <c r="GA166" s="403">
        <f t="shared" si="492"/>
        <v>0</v>
      </c>
      <c r="GB166" s="403">
        <f t="shared" si="492"/>
        <v>0</v>
      </c>
      <c r="GC166" s="403">
        <f t="shared" si="492"/>
        <v>0</v>
      </c>
      <c r="GD166" s="403">
        <f t="shared" si="492"/>
        <v>0</v>
      </c>
      <c r="GE166" s="403">
        <f t="shared" si="492"/>
        <v>0</v>
      </c>
      <c r="GF166" s="403">
        <f t="shared" si="492"/>
        <v>0</v>
      </c>
      <c r="GG166" s="403">
        <f t="shared" si="492"/>
        <v>0</v>
      </c>
      <c r="GH166" s="403">
        <f t="shared" si="492"/>
        <v>0</v>
      </c>
      <c r="GI166" s="403">
        <f t="shared" si="492"/>
        <v>0</v>
      </c>
      <c r="GJ166" s="403">
        <f t="shared" si="492"/>
        <v>0</v>
      </c>
      <c r="GK166" s="403">
        <f t="shared" si="492"/>
        <v>0</v>
      </c>
      <c r="GL166" s="403">
        <f t="shared" si="492"/>
        <v>0</v>
      </c>
      <c r="GM166" s="403">
        <f t="shared" si="492"/>
        <v>0</v>
      </c>
      <c r="GN166" s="403">
        <f t="shared" si="492"/>
        <v>0</v>
      </c>
      <c r="GO166" s="403">
        <f t="shared" si="492"/>
        <v>0</v>
      </c>
      <c r="GP166" s="403">
        <f t="shared" si="492"/>
        <v>0</v>
      </c>
      <c r="GQ166" s="403"/>
      <c r="GR166" s="403">
        <f t="shared" ref="GR166:JC166" si="493">IF(and($A166-GR$124&gt;=0,$A166-GR$125&lt;0),GR$132,0)</f>
        <v>0</v>
      </c>
      <c r="GS166" s="403">
        <f t="shared" si="493"/>
        <v>119892.8015</v>
      </c>
      <c r="GT166" s="403">
        <f t="shared" si="493"/>
        <v>133089.5484</v>
      </c>
      <c r="GU166" s="403">
        <f t="shared" si="493"/>
        <v>135416.2334</v>
      </c>
      <c r="GV166" s="403">
        <f t="shared" si="493"/>
        <v>0</v>
      </c>
      <c r="GW166" s="403">
        <f t="shared" si="493"/>
        <v>0</v>
      </c>
      <c r="GX166" s="403">
        <f t="shared" si="493"/>
        <v>0</v>
      </c>
      <c r="GY166" s="403">
        <f t="shared" si="493"/>
        <v>0</v>
      </c>
      <c r="GZ166" s="403">
        <f t="shared" si="493"/>
        <v>0</v>
      </c>
      <c r="HA166" s="403">
        <f t="shared" si="493"/>
        <v>0</v>
      </c>
      <c r="HB166" s="403">
        <f t="shared" si="493"/>
        <v>228207.8069</v>
      </c>
      <c r="HC166" s="403">
        <f t="shared" si="493"/>
        <v>0</v>
      </c>
      <c r="HD166" s="403">
        <f t="shared" si="493"/>
        <v>0</v>
      </c>
      <c r="HE166" s="403">
        <f t="shared" si="493"/>
        <v>0</v>
      </c>
      <c r="HF166" s="403">
        <f t="shared" si="493"/>
        <v>0</v>
      </c>
      <c r="HG166" s="403">
        <f t="shared" si="493"/>
        <v>0</v>
      </c>
      <c r="HH166" s="403">
        <f t="shared" si="493"/>
        <v>0</v>
      </c>
      <c r="HI166" s="403">
        <f t="shared" si="493"/>
        <v>0</v>
      </c>
      <c r="HJ166" s="403">
        <f t="shared" si="493"/>
        <v>0</v>
      </c>
      <c r="HK166" s="403">
        <f t="shared" si="493"/>
        <v>0</v>
      </c>
      <c r="HL166" s="403">
        <f t="shared" si="493"/>
        <v>0</v>
      </c>
      <c r="HM166" s="403">
        <f t="shared" si="493"/>
        <v>0</v>
      </c>
      <c r="HN166" s="403">
        <f t="shared" si="493"/>
        <v>0</v>
      </c>
      <c r="HO166" s="403">
        <f t="shared" si="493"/>
        <v>0</v>
      </c>
      <c r="HP166" s="403">
        <f t="shared" si="493"/>
        <v>0</v>
      </c>
      <c r="HQ166" s="403">
        <f t="shared" si="493"/>
        <v>0</v>
      </c>
      <c r="HR166" s="403">
        <f t="shared" si="493"/>
        <v>0</v>
      </c>
      <c r="HS166" s="403">
        <f t="shared" si="493"/>
        <v>0</v>
      </c>
      <c r="HT166" s="403">
        <f t="shared" si="493"/>
        <v>0</v>
      </c>
      <c r="HU166" s="403">
        <f t="shared" si="493"/>
        <v>0</v>
      </c>
      <c r="HV166" s="403">
        <f t="shared" si="493"/>
        <v>0</v>
      </c>
      <c r="HW166" s="403">
        <f t="shared" si="493"/>
        <v>0</v>
      </c>
      <c r="HX166" s="403">
        <f t="shared" si="493"/>
        <v>0</v>
      </c>
      <c r="HY166" s="403">
        <f t="shared" si="493"/>
        <v>0</v>
      </c>
      <c r="HZ166" s="403">
        <f t="shared" si="493"/>
        <v>0</v>
      </c>
      <c r="IA166" s="403">
        <f t="shared" si="493"/>
        <v>0</v>
      </c>
      <c r="IB166" s="403">
        <f t="shared" si="493"/>
        <v>0</v>
      </c>
      <c r="IC166" s="403">
        <f t="shared" si="493"/>
        <v>0</v>
      </c>
      <c r="ID166" s="403">
        <f t="shared" si="493"/>
        <v>0</v>
      </c>
      <c r="IE166" s="403">
        <f t="shared" si="493"/>
        <v>0</v>
      </c>
      <c r="IF166" s="403">
        <f t="shared" si="493"/>
        <v>0</v>
      </c>
      <c r="IG166" s="403">
        <f t="shared" si="493"/>
        <v>0</v>
      </c>
      <c r="IH166" s="403">
        <f t="shared" si="493"/>
        <v>0</v>
      </c>
      <c r="II166" s="403">
        <f t="shared" si="493"/>
        <v>0</v>
      </c>
      <c r="IJ166" s="403">
        <f t="shared" si="493"/>
        <v>0</v>
      </c>
      <c r="IK166" s="403">
        <f t="shared" si="493"/>
        <v>0</v>
      </c>
      <c r="IL166" s="403">
        <f t="shared" si="493"/>
        <v>0</v>
      </c>
      <c r="IM166" s="403">
        <f t="shared" si="493"/>
        <v>0</v>
      </c>
      <c r="IN166" s="403">
        <f t="shared" si="493"/>
        <v>0</v>
      </c>
      <c r="IO166" s="403">
        <f t="shared" si="493"/>
        <v>0</v>
      </c>
      <c r="IP166" s="403">
        <f t="shared" si="493"/>
        <v>0</v>
      </c>
      <c r="IQ166" s="403">
        <f t="shared" si="493"/>
        <v>0</v>
      </c>
      <c r="IR166" s="403">
        <f t="shared" si="493"/>
        <v>0</v>
      </c>
      <c r="IS166" s="403">
        <f t="shared" si="493"/>
        <v>0</v>
      </c>
      <c r="IT166" s="403">
        <f t="shared" si="493"/>
        <v>0</v>
      </c>
      <c r="IU166" s="403">
        <f t="shared" si="493"/>
        <v>0</v>
      </c>
      <c r="IV166" s="403">
        <f t="shared" si="493"/>
        <v>0</v>
      </c>
      <c r="IW166" s="403">
        <f t="shared" si="493"/>
        <v>0</v>
      </c>
      <c r="IX166" s="403">
        <f t="shared" si="493"/>
        <v>0</v>
      </c>
      <c r="IY166" s="403">
        <f t="shared" si="493"/>
        <v>0</v>
      </c>
      <c r="IZ166" s="403">
        <f t="shared" si="493"/>
        <v>0</v>
      </c>
      <c r="JA166" s="403">
        <f t="shared" si="493"/>
        <v>0</v>
      </c>
      <c r="JB166" s="403">
        <f t="shared" si="493"/>
        <v>0</v>
      </c>
      <c r="JC166" s="403">
        <f t="shared" si="493"/>
        <v>0</v>
      </c>
      <c r="JD166" s="403"/>
      <c r="JE166" s="403">
        <f t="shared" ref="JE166:LP166" si="494">IF(and($A166-JE$124&gt;=0,$A166-JE$125&lt;0),JE$132,0)</f>
        <v>0</v>
      </c>
      <c r="JF166" s="403">
        <f t="shared" si="494"/>
        <v>0</v>
      </c>
      <c r="JG166" s="403">
        <f t="shared" si="494"/>
        <v>0</v>
      </c>
      <c r="JH166" s="403">
        <f t="shared" si="494"/>
        <v>0</v>
      </c>
      <c r="JI166" s="403">
        <f t="shared" si="494"/>
        <v>0</v>
      </c>
      <c r="JJ166" s="403">
        <f t="shared" si="494"/>
        <v>0</v>
      </c>
      <c r="JK166" s="403">
        <f t="shared" si="494"/>
        <v>0</v>
      </c>
      <c r="JL166" s="403">
        <f t="shared" si="494"/>
        <v>0</v>
      </c>
      <c r="JM166" s="403">
        <f t="shared" si="494"/>
        <v>0</v>
      </c>
      <c r="JN166" s="403">
        <f t="shared" si="494"/>
        <v>0</v>
      </c>
      <c r="JO166" s="403">
        <f t="shared" si="494"/>
        <v>0</v>
      </c>
      <c r="JP166" s="403">
        <f t="shared" si="494"/>
        <v>0</v>
      </c>
      <c r="JQ166" s="403">
        <f t="shared" si="494"/>
        <v>0</v>
      </c>
      <c r="JR166" s="403">
        <f t="shared" si="494"/>
        <v>0</v>
      </c>
      <c r="JS166" s="403">
        <f t="shared" si="494"/>
        <v>0</v>
      </c>
      <c r="JT166" s="403">
        <f t="shared" si="494"/>
        <v>0</v>
      </c>
      <c r="JU166" s="403">
        <f t="shared" si="494"/>
        <v>0</v>
      </c>
      <c r="JV166" s="403">
        <f t="shared" si="494"/>
        <v>0</v>
      </c>
      <c r="JW166" s="403">
        <f t="shared" si="494"/>
        <v>0</v>
      </c>
      <c r="JX166" s="403">
        <f t="shared" si="494"/>
        <v>0</v>
      </c>
      <c r="JY166" s="403">
        <f t="shared" si="494"/>
        <v>0</v>
      </c>
      <c r="JZ166" s="403">
        <f t="shared" si="494"/>
        <v>0</v>
      </c>
      <c r="KA166" s="403">
        <f t="shared" si="494"/>
        <v>0</v>
      </c>
      <c r="KB166" s="403">
        <f t="shared" si="494"/>
        <v>0</v>
      </c>
      <c r="KC166" s="403">
        <f t="shared" si="494"/>
        <v>0</v>
      </c>
      <c r="KD166" s="403">
        <f t="shared" si="494"/>
        <v>0</v>
      </c>
      <c r="KE166" s="403">
        <f t="shared" si="494"/>
        <v>0</v>
      </c>
      <c r="KF166" s="403">
        <f t="shared" si="494"/>
        <v>0</v>
      </c>
      <c r="KG166" s="403">
        <f t="shared" si="494"/>
        <v>0</v>
      </c>
      <c r="KH166" s="403">
        <f t="shared" si="494"/>
        <v>0</v>
      </c>
      <c r="KI166" s="403">
        <f t="shared" si="494"/>
        <v>0</v>
      </c>
      <c r="KJ166" s="403">
        <f t="shared" si="494"/>
        <v>0</v>
      </c>
      <c r="KK166" s="403">
        <f t="shared" si="494"/>
        <v>0</v>
      </c>
      <c r="KL166" s="403">
        <f t="shared" si="494"/>
        <v>0</v>
      </c>
      <c r="KM166" s="403">
        <f t="shared" si="494"/>
        <v>0</v>
      </c>
      <c r="KN166" s="403">
        <f t="shared" si="494"/>
        <v>0</v>
      </c>
      <c r="KO166" s="403">
        <f t="shared" si="494"/>
        <v>0</v>
      </c>
      <c r="KP166" s="403">
        <f t="shared" si="494"/>
        <v>0</v>
      </c>
      <c r="KQ166" s="403">
        <f t="shared" si="494"/>
        <v>0</v>
      </c>
      <c r="KR166" s="403">
        <f t="shared" si="494"/>
        <v>0</v>
      </c>
      <c r="KS166" s="403">
        <f t="shared" si="494"/>
        <v>0</v>
      </c>
      <c r="KT166" s="403">
        <f t="shared" si="494"/>
        <v>0</v>
      </c>
      <c r="KU166" s="403">
        <f t="shared" si="494"/>
        <v>0</v>
      </c>
      <c r="KV166" s="403">
        <f t="shared" si="494"/>
        <v>0</v>
      </c>
      <c r="KW166" s="403">
        <f t="shared" si="494"/>
        <v>0</v>
      </c>
      <c r="KX166" s="403">
        <f t="shared" si="494"/>
        <v>0</v>
      </c>
      <c r="KY166" s="403">
        <f t="shared" si="494"/>
        <v>0</v>
      </c>
      <c r="KZ166" s="403">
        <f t="shared" si="494"/>
        <v>0</v>
      </c>
      <c r="LA166" s="403">
        <f t="shared" si="494"/>
        <v>0</v>
      </c>
      <c r="LB166" s="403">
        <f t="shared" si="494"/>
        <v>0</v>
      </c>
      <c r="LC166" s="403">
        <f t="shared" si="494"/>
        <v>0</v>
      </c>
      <c r="LD166" s="403">
        <f t="shared" si="494"/>
        <v>0</v>
      </c>
      <c r="LE166" s="403">
        <f t="shared" si="494"/>
        <v>0</v>
      </c>
      <c r="LF166" s="403">
        <f t="shared" si="494"/>
        <v>0</v>
      </c>
      <c r="LG166" s="403">
        <f t="shared" si="494"/>
        <v>0</v>
      </c>
      <c r="LH166" s="403">
        <f t="shared" si="494"/>
        <v>0</v>
      </c>
      <c r="LI166" s="403">
        <f t="shared" si="494"/>
        <v>0</v>
      </c>
      <c r="LJ166" s="403">
        <f t="shared" si="494"/>
        <v>0</v>
      </c>
      <c r="LK166" s="403">
        <f t="shared" si="494"/>
        <v>0</v>
      </c>
      <c r="LL166" s="403">
        <f t="shared" si="494"/>
        <v>0</v>
      </c>
      <c r="LM166" s="403">
        <f t="shared" si="494"/>
        <v>0</v>
      </c>
      <c r="LN166" s="403">
        <f t="shared" si="494"/>
        <v>0</v>
      </c>
      <c r="LO166" s="403">
        <f t="shared" si="494"/>
        <v>0</v>
      </c>
      <c r="LP166" s="403">
        <f t="shared" si="494"/>
        <v>0</v>
      </c>
    </row>
    <row r="167">
      <c r="A167" s="331" t="str">
        <f t="shared" si="327"/>
        <v>12-2030</v>
      </c>
      <c r="B167" s="346">
        <f t="shared" si="333"/>
        <v>8338243.258</v>
      </c>
      <c r="C167" s="346">
        <f t="shared" si="334"/>
        <v>1.02305193</v>
      </c>
      <c r="D167" s="346"/>
      <c r="E167" s="403">
        <f t="shared" ref="E167:BP167" si="495">IF(and($A167-E$124&gt;=0,$A167-E$125&lt;0),E$132,0)</f>
        <v>0</v>
      </c>
      <c r="F167" s="403">
        <f t="shared" si="495"/>
        <v>0</v>
      </c>
      <c r="G167" s="403">
        <f t="shared" si="495"/>
        <v>0</v>
      </c>
      <c r="H167" s="403">
        <f t="shared" si="495"/>
        <v>0</v>
      </c>
      <c r="I167" s="403">
        <f t="shared" si="495"/>
        <v>0</v>
      </c>
      <c r="J167" s="403">
        <f t="shared" si="495"/>
        <v>0</v>
      </c>
      <c r="K167" s="403">
        <f t="shared" si="495"/>
        <v>0</v>
      </c>
      <c r="L167" s="403">
        <f t="shared" si="495"/>
        <v>0</v>
      </c>
      <c r="M167" s="403">
        <f t="shared" si="495"/>
        <v>0</v>
      </c>
      <c r="N167" s="403">
        <f t="shared" si="495"/>
        <v>0</v>
      </c>
      <c r="O167" s="403">
        <f t="shared" si="495"/>
        <v>0</v>
      </c>
      <c r="P167" s="403">
        <f t="shared" si="495"/>
        <v>0</v>
      </c>
      <c r="Q167" s="403">
        <f t="shared" si="495"/>
        <v>0</v>
      </c>
      <c r="R167" s="403">
        <f t="shared" si="495"/>
        <v>0</v>
      </c>
      <c r="S167" s="403">
        <f t="shared" si="495"/>
        <v>0</v>
      </c>
      <c r="T167" s="403">
        <f t="shared" si="495"/>
        <v>0</v>
      </c>
      <c r="U167" s="403">
        <f t="shared" si="495"/>
        <v>0</v>
      </c>
      <c r="V167" s="403">
        <f t="shared" si="495"/>
        <v>0</v>
      </c>
      <c r="W167" s="403">
        <f t="shared" si="495"/>
        <v>0</v>
      </c>
      <c r="X167" s="403">
        <f t="shared" si="495"/>
        <v>0</v>
      </c>
      <c r="Y167" s="403">
        <f t="shared" si="495"/>
        <v>0</v>
      </c>
      <c r="Z167" s="403">
        <f t="shared" si="495"/>
        <v>0</v>
      </c>
      <c r="AA167" s="403">
        <f t="shared" si="495"/>
        <v>0</v>
      </c>
      <c r="AB167" s="403">
        <f t="shared" si="495"/>
        <v>0</v>
      </c>
      <c r="AC167" s="403">
        <f t="shared" si="495"/>
        <v>0</v>
      </c>
      <c r="AD167" s="403">
        <f t="shared" si="495"/>
        <v>0</v>
      </c>
      <c r="AE167" s="403">
        <f t="shared" si="495"/>
        <v>0</v>
      </c>
      <c r="AF167" s="403">
        <f t="shared" si="495"/>
        <v>0</v>
      </c>
      <c r="AG167" s="403">
        <f t="shared" si="495"/>
        <v>0</v>
      </c>
      <c r="AH167" s="403">
        <f t="shared" si="495"/>
        <v>0</v>
      </c>
      <c r="AI167" s="403">
        <f t="shared" si="495"/>
        <v>0</v>
      </c>
      <c r="AJ167" s="403">
        <f t="shared" si="495"/>
        <v>0</v>
      </c>
      <c r="AK167" s="403">
        <f t="shared" si="495"/>
        <v>0</v>
      </c>
      <c r="AL167" s="403">
        <f t="shared" si="495"/>
        <v>0</v>
      </c>
      <c r="AM167" s="403">
        <f t="shared" si="495"/>
        <v>0</v>
      </c>
      <c r="AN167" s="403">
        <f t="shared" si="495"/>
        <v>0</v>
      </c>
      <c r="AO167" s="403">
        <f t="shared" si="495"/>
        <v>0</v>
      </c>
      <c r="AP167" s="403">
        <f t="shared" si="495"/>
        <v>0</v>
      </c>
      <c r="AQ167" s="403">
        <f t="shared" si="495"/>
        <v>0</v>
      </c>
      <c r="AR167" s="403">
        <f t="shared" si="495"/>
        <v>0</v>
      </c>
      <c r="AS167" s="403">
        <f t="shared" si="495"/>
        <v>0</v>
      </c>
      <c r="AT167" s="403">
        <f t="shared" si="495"/>
        <v>0</v>
      </c>
      <c r="AU167" s="403">
        <f t="shared" si="495"/>
        <v>0</v>
      </c>
      <c r="AV167" s="403">
        <f t="shared" si="495"/>
        <v>0</v>
      </c>
      <c r="AW167" s="403">
        <f t="shared" si="495"/>
        <v>0</v>
      </c>
      <c r="AX167" s="403">
        <f t="shared" si="495"/>
        <v>0</v>
      </c>
      <c r="AY167" s="403">
        <f t="shared" si="495"/>
        <v>223255</v>
      </c>
      <c r="AZ167" s="403">
        <f t="shared" si="495"/>
        <v>72000</v>
      </c>
      <c r="BA167" s="403">
        <f t="shared" si="495"/>
        <v>97799.52</v>
      </c>
      <c r="BB167" s="403">
        <f t="shared" si="495"/>
        <v>242596.66</v>
      </c>
      <c r="BC167" s="403">
        <f t="shared" si="495"/>
        <v>108292.85</v>
      </c>
      <c r="BD167" s="403">
        <f t="shared" si="495"/>
        <v>238900</v>
      </c>
      <c r="BE167" s="403">
        <f t="shared" si="495"/>
        <v>101455.9</v>
      </c>
      <c r="BF167" s="403">
        <f t="shared" si="495"/>
        <v>23511.76</v>
      </c>
      <c r="BG167" s="403">
        <f t="shared" si="495"/>
        <v>20008.84</v>
      </c>
      <c r="BH167" s="403">
        <f t="shared" si="495"/>
        <v>77858.98</v>
      </c>
      <c r="BI167" s="403">
        <f t="shared" si="495"/>
        <v>45000</v>
      </c>
      <c r="BJ167" s="403">
        <f t="shared" si="495"/>
        <v>124565</v>
      </c>
      <c r="BK167" s="403">
        <f t="shared" si="495"/>
        <v>25000</v>
      </c>
      <c r="BL167" s="403">
        <f t="shared" si="495"/>
        <v>29885</v>
      </c>
      <c r="BM167" s="403">
        <f t="shared" si="495"/>
        <v>33809.25</v>
      </c>
      <c r="BN167" s="403">
        <f t="shared" si="495"/>
        <v>10969.85</v>
      </c>
      <c r="BO167" s="403">
        <f t="shared" si="495"/>
        <v>77861.76</v>
      </c>
      <c r="BP167" s="403">
        <f t="shared" si="495"/>
        <v>10058</v>
      </c>
      <c r="BQ167" s="403"/>
      <c r="BR167" s="403">
        <f t="shared" ref="BR167:EC167" si="496">IF(and($A167-BR$124&gt;=0,$A167-BR$125&lt;0),BR$132,0)</f>
        <v>121282.0901</v>
      </c>
      <c r="BS167" s="403">
        <f t="shared" si="496"/>
        <v>0</v>
      </c>
      <c r="BT167" s="403">
        <f t="shared" si="496"/>
        <v>0</v>
      </c>
      <c r="BU167" s="403">
        <f t="shared" si="496"/>
        <v>0</v>
      </c>
      <c r="BV167" s="403">
        <f t="shared" si="496"/>
        <v>0</v>
      </c>
      <c r="BW167" s="403">
        <f t="shared" si="496"/>
        <v>0</v>
      </c>
      <c r="BX167" s="403">
        <f t="shared" si="496"/>
        <v>0</v>
      </c>
      <c r="BY167" s="403">
        <f t="shared" si="496"/>
        <v>94007.23892</v>
      </c>
      <c r="BZ167" s="403">
        <f t="shared" si="496"/>
        <v>93499.7296</v>
      </c>
      <c r="CA167" s="403">
        <f t="shared" si="496"/>
        <v>317339.1966</v>
      </c>
      <c r="CB167" s="403">
        <f t="shared" si="496"/>
        <v>0</v>
      </c>
      <c r="CC167" s="403">
        <f t="shared" si="496"/>
        <v>0</v>
      </c>
      <c r="CD167" s="403">
        <f t="shared" si="496"/>
        <v>94788.93082</v>
      </c>
      <c r="CE167" s="403">
        <f t="shared" si="496"/>
        <v>0</v>
      </c>
      <c r="CF167" s="403">
        <f t="shared" si="496"/>
        <v>0</v>
      </c>
      <c r="CG167" s="403">
        <f t="shared" si="496"/>
        <v>205676.5734</v>
      </c>
      <c r="CH167" s="403">
        <f t="shared" si="496"/>
        <v>0</v>
      </c>
      <c r="CI167" s="403">
        <f t="shared" si="496"/>
        <v>246817.5768</v>
      </c>
      <c r="CJ167" s="403">
        <f t="shared" si="496"/>
        <v>167321.4229</v>
      </c>
      <c r="CK167" s="403">
        <f t="shared" si="496"/>
        <v>175711.6091</v>
      </c>
      <c r="CL167" s="403">
        <f t="shared" si="496"/>
        <v>0</v>
      </c>
      <c r="CM167" s="403">
        <f t="shared" si="496"/>
        <v>0</v>
      </c>
      <c r="CN167" s="403">
        <f t="shared" si="496"/>
        <v>165809.9143</v>
      </c>
      <c r="CO167" s="403">
        <f t="shared" si="496"/>
        <v>156424.8982</v>
      </c>
      <c r="CP167" s="403">
        <f t="shared" si="496"/>
        <v>207625.486</v>
      </c>
      <c r="CQ167" s="403">
        <f t="shared" si="496"/>
        <v>200632.3524</v>
      </c>
      <c r="CR167" s="403">
        <f t="shared" si="496"/>
        <v>388272.9248</v>
      </c>
      <c r="CS167" s="403">
        <f t="shared" si="496"/>
        <v>106422.0904</v>
      </c>
      <c r="CT167" s="403">
        <f t="shared" si="496"/>
        <v>116147.6252</v>
      </c>
      <c r="CU167" s="403">
        <f t="shared" si="496"/>
        <v>13374.48895</v>
      </c>
      <c r="CV167" s="403">
        <f t="shared" si="496"/>
        <v>172972.6464</v>
      </c>
      <c r="CW167" s="403">
        <f t="shared" si="496"/>
        <v>31739.62885</v>
      </c>
      <c r="CX167" s="403">
        <f t="shared" si="496"/>
        <v>245848.0169</v>
      </c>
      <c r="CY167" s="403">
        <f t="shared" si="496"/>
        <v>4735.552739</v>
      </c>
      <c r="CZ167" s="403">
        <f t="shared" si="496"/>
        <v>144555.699</v>
      </c>
      <c r="DA167" s="403">
        <f t="shared" si="496"/>
        <v>232568.5919</v>
      </c>
      <c r="DB167" s="403">
        <f t="shared" si="496"/>
        <v>147632.9196</v>
      </c>
      <c r="DC167" s="403">
        <f t="shared" si="496"/>
        <v>75565.3102</v>
      </c>
      <c r="DD167" s="403">
        <f t="shared" si="496"/>
        <v>149471.6552</v>
      </c>
      <c r="DE167" s="403">
        <f t="shared" si="496"/>
        <v>187471.9097</v>
      </c>
      <c r="DF167" s="403">
        <f t="shared" si="496"/>
        <v>214454.1529</v>
      </c>
      <c r="DG167" s="403">
        <f t="shared" si="496"/>
        <v>261650.478</v>
      </c>
      <c r="DH167" s="403">
        <f t="shared" si="496"/>
        <v>96110.40317</v>
      </c>
      <c r="DI167" s="403">
        <f t="shared" si="496"/>
        <v>91908.68609</v>
      </c>
      <c r="DJ167" s="403">
        <f t="shared" si="496"/>
        <v>31884.5166</v>
      </c>
      <c r="DK167" s="403">
        <f t="shared" si="496"/>
        <v>157714.0112</v>
      </c>
      <c r="DL167" s="403">
        <f t="shared" si="496"/>
        <v>0</v>
      </c>
      <c r="DM167" s="403">
        <f t="shared" si="496"/>
        <v>0</v>
      </c>
      <c r="DN167" s="403">
        <f t="shared" si="496"/>
        <v>0</v>
      </c>
      <c r="DO167" s="403">
        <f t="shared" si="496"/>
        <v>0</v>
      </c>
      <c r="DP167" s="403">
        <f t="shared" si="496"/>
        <v>0</v>
      </c>
      <c r="DQ167" s="403">
        <f t="shared" si="496"/>
        <v>0</v>
      </c>
      <c r="DR167" s="403">
        <f t="shared" si="496"/>
        <v>0</v>
      </c>
      <c r="DS167" s="403">
        <f t="shared" si="496"/>
        <v>0</v>
      </c>
      <c r="DT167" s="403">
        <f t="shared" si="496"/>
        <v>0</v>
      </c>
      <c r="DU167" s="403">
        <f t="shared" si="496"/>
        <v>0</v>
      </c>
      <c r="DV167" s="403">
        <f t="shared" si="496"/>
        <v>0</v>
      </c>
      <c r="DW167" s="403">
        <f t="shared" si="496"/>
        <v>0</v>
      </c>
      <c r="DX167" s="403">
        <f t="shared" si="496"/>
        <v>0</v>
      </c>
      <c r="DY167" s="403">
        <f t="shared" si="496"/>
        <v>0</v>
      </c>
      <c r="DZ167" s="403">
        <f t="shared" si="496"/>
        <v>0</v>
      </c>
      <c r="EA167" s="403">
        <f t="shared" si="496"/>
        <v>0</v>
      </c>
      <c r="EB167" s="403">
        <f t="shared" si="496"/>
        <v>0</v>
      </c>
      <c r="EC167" s="403">
        <f t="shared" si="496"/>
        <v>0</v>
      </c>
      <c r="ED167" s="403"/>
      <c r="EE167" s="403">
        <f t="shared" ref="EE167:GP167" si="497">IF(and($A167-EE$124&gt;=0,$A167-EE$125&lt;0),EE$132,0)</f>
        <v>0</v>
      </c>
      <c r="EF167" s="403">
        <f t="shared" si="497"/>
        <v>0</v>
      </c>
      <c r="EG167" s="403">
        <f t="shared" si="497"/>
        <v>0</v>
      </c>
      <c r="EH167" s="403">
        <f t="shared" si="497"/>
        <v>0</v>
      </c>
      <c r="EI167" s="403">
        <f t="shared" si="497"/>
        <v>104465.2535</v>
      </c>
      <c r="EJ167" s="403">
        <f t="shared" si="497"/>
        <v>89802.18684</v>
      </c>
      <c r="EK167" s="403">
        <f t="shared" si="497"/>
        <v>123470.9704</v>
      </c>
      <c r="EL167" s="403">
        <f t="shared" si="497"/>
        <v>0</v>
      </c>
      <c r="EM167" s="403">
        <f t="shared" si="497"/>
        <v>0</v>
      </c>
      <c r="EN167" s="403">
        <f t="shared" si="497"/>
        <v>0</v>
      </c>
      <c r="EO167" s="403">
        <f t="shared" si="497"/>
        <v>0</v>
      </c>
      <c r="EP167" s="403">
        <f t="shared" si="497"/>
        <v>79687.24363</v>
      </c>
      <c r="EQ167" s="403">
        <f t="shared" si="497"/>
        <v>0</v>
      </c>
      <c r="ER167" s="403">
        <f t="shared" si="497"/>
        <v>165876.9661</v>
      </c>
      <c r="ES167" s="403">
        <f t="shared" si="497"/>
        <v>199256.0312</v>
      </c>
      <c r="ET167" s="403">
        <f t="shared" si="497"/>
        <v>0</v>
      </c>
      <c r="EU167" s="403">
        <f t="shared" si="497"/>
        <v>193184.2202</v>
      </c>
      <c r="EV167" s="403">
        <f t="shared" si="497"/>
        <v>0</v>
      </c>
      <c r="EW167" s="403">
        <f t="shared" si="497"/>
        <v>0</v>
      </c>
      <c r="EX167" s="403">
        <f t="shared" si="497"/>
        <v>0</v>
      </c>
      <c r="EY167" s="403">
        <f t="shared" si="497"/>
        <v>85047.1973</v>
      </c>
      <c r="EZ167" s="403">
        <f t="shared" si="497"/>
        <v>580.1013602</v>
      </c>
      <c r="FA167" s="403">
        <f t="shared" si="497"/>
        <v>0</v>
      </c>
      <c r="FB167" s="403">
        <f t="shared" si="497"/>
        <v>0</v>
      </c>
      <c r="FC167" s="403">
        <f t="shared" si="497"/>
        <v>0</v>
      </c>
      <c r="FD167" s="403">
        <f t="shared" si="497"/>
        <v>0</v>
      </c>
      <c r="FE167" s="403">
        <f t="shared" si="497"/>
        <v>0</v>
      </c>
      <c r="FF167" s="403">
        <f t="shared" si="497"/>
        <v>0</v>
      </c>
      <c r="FG167" s="403">
        <f t="shared" si="497"/>
        <v>0</v>
      </c>
      <c r="FH167" s="403">
        <f t="shared" si="497"/>
        <v>0</v>
      </c>
      <c r="FI167" s="403">
        <f t="shared" si="497"/>
        <v>0</v>
      </c>
      <c r="FJ167" s="403">
        <f t="shared" si="497"/>
        <v>0</v>
      </c>
      <c r="FK167" s="403">
        <f t="shared" si="497"/>
        <v>0</v>
      </c>
      <c r="FL167" s="403">
        <f t="shared" si="497"/>
        <v>0</v>
      </c>
      <c r="FM167" s="403">
        <f t="shared" si="497"/>
        <v>0</v>
      </c>
      <c r="FN167" s="403">
        <f t="shared" si="497"/>
        <v>0</v>
      </c>
      <c r="FO167" s="403">
        <f t="shared" si="497"/>
        <v>0</v>
      </c>
      <c r="FP167" s="403">
        <f t="shared" si="497"/>
        <v>0</v>
      </c>
      <c r="FQ167" s="403">
        <f t="shared" si="497"/>
        <v>0</v>
      </c>
      <c r="FR167" s="403">
        <f t="shared" si="497"/>
        <v>0</v>
      </c>
      <c r="FS167" s="403">
        <f t="shared" si="497"/>
        <v>0</v>
      </c>
      <c r="FT167" s="403">
        <f t="shared" si="497"/>
        <v>0</v>
      </c>
      <c r="FU167" s="403">
        <f t="shared" si="497"/>
        <v>0</v>
      </c>
      <c r="FV167" s="403">
        <f t="shared" si="497"/>
        <v>0</v>
      </c>
      <c r="FW167" s="403">
        <f t="shared" si="497"/>
        <v>0</v>
      </c>
      <c r="FX167" s="403">
        <f t="shared" si="497"/>
        <v>0</v>
      </c>
      <c r="FY167" s="403">
        <f t="shared" si="497"/>
        <v>0</v>
      </c>
      <c r="FZ167" s="403">
        <f t="shared" si="497"/>
        <v>0</v>
      </c>
      <c r="GA167" s="403">
        <f t="shared" si="497"/>
        <v>0</v>
      </c>
      <c r="GB167" s="403">
        <f t="shared" si="497"/>
        <v>0</v>
      </c>
      <c r="GC167" s="403">
        <f t="shared" si="497"/>
        <v>0</v>
      </c>
      <c r="GD167" s="403">
        <f t="shared" si="497"/>
        <v>0</v>
      </c>
      <c r="GE167" s="403">
        <f t="shared" si="497"/>
        <v>0</v>
      </c>
      <c r="GF167" s="403">
        <f t="shared" si="497"/>
        <v>0</v>
      </c>
      <c r="GG167" s="403">
        <f t="shared" si="497"/>
        <v>0</v>
      </c>
      <c r="GH167" s="403">
        <f t="shared" si="497"/>
        <v>0</v>
      </c>
      <c r="GI167" s="403">
        <f t="shared" si="497"/>
        <v>0</v>
      </c>
      <c r="GJ167" s="403">
        <f t="shared" si="497"/>
        <v>0</v>
      </c>
      <c r="GK167" s="403">
        <f t="shared" si="497"/>
        <v>0</v>
      </c>
      <c r="GL167" s="403">
        <f t="shared" si="497"/>
        <v>0</v>
      </c>
      <c r="GM167" s="403">
        <f t="shared" si="497"/>
        <v>0</v>
      </c>
      <c r="GN167" s="403">
        <f t="shared" si="497"/>
        <v>0</v>
      </c>
      <c r="GO167" s="403">
        <f t="shared" si="497"/>
        <v>0</v>
      </c>
      <c r="GP167" s="403">
        <f t="shared" si="497"/>
        <v>0</v>
      </c>
      <c r="GQ167" s="403"/>
      <c r="GR167" s="403">
        <f t="shared" ref="GR167:JC167" si="498">IF(and($A167-GR$124&gt;=0,$A167-GR$125&lt;0),GR$132,0)</f>
        <v>0</v>
      </c>
      <c r="GS167" s="403">
        <f t="shared" si="498"/>
        <v>119892.8015</v>
      </c>
      <c r="GT167" s="403">
        <f t="shared" si="498"/>
        <v>133089.5484</v>
      </c>
      <c r="GU167" s="403">
        <f t="shared" si="498"/>
        <v>135416.2334</v>
      </c>
      <c r="GV167" s="403">
        <f t="shared" si="498"/>
        <v>0</v>
      </c>
      <c r="GW167" s="403">
        <f t="shared" si="498"/>
        <v>0</v>
      </c>
      <c r="GX167" s="403">
        <f t="shared" si="498"/>
        <v>0</v>
      </c>
      <c r="GY167" s="403">
        <f t="shared" si="498"/>
        <v>0</v>
      </c>
      <c r="GZ167" s="403">
        <f t="shared" si="498"/>
        <v>0</v>
      </c>
      <c r="HA167" s="403">
        <f t="shared" si="498"/>
        <v>0</v>
      </c>
      <c r="HB167" s="403">
        <f t="shared" si="498"/>
        <v>228207.8069</v>
      </c>
      <c r="HC167" s="403">
        <f t="shared" si="498"/>
        <v>0</v>
      </c>
      <c r="HD167" s="403">
        <f t="shared" si="498"/>
        <v>0</v>
      </c>
      <c r="HE167" s="403">
        <f t="shared" si="498"/>
        <v>0</v>
      </c>
      <c r="HF167" s="403">
        <f t="shared" si="498"/>
        <v>0</v>
      </c>
      <c r="HG167" s="403">
        <f t="shared" si="498"/>
        <v>0</v>
      </c>
      <c r="HH167" s="403">
        <f t="shared" si="498"/>
        <v>0</v>
      </c>
      <c r="HI167" s="403">
        <f t="shared" si="498"/>
        <v>0</v>
      </c>
      <c r="HJ167" s="403">
        <f t="shared" si="498"/>
        <v>0</v>
      </c>
      <c r="HK167" s="403">
        <f t="shared" si="498"/>
        <v>0</v>
      </c>
      <c r="HL167" s="403">
        <f t="shared" si="498"/>
        <v>0</v>
      </c>
      <c r="HM167" s="403">
        <f t="shared" si="498"/>
        <v>0</v>
      </c>
      <c r="HN167" s="403">
        <f t="shared" si="498"/>
        <v>0</v>
      </c>
      <c r="HO167" s="403">
        <f t="shared" si="498"/>
        <v>0</v>
      </c>
      <c r="HP167" s="403">
        <f t="shared" si="498"/>
        <v>0</v>
      </c>
      <c r="HQ167" s="403">
        <f t="shared" si="498"/>
        <v>0</v>
      </c>
      <c r="HR167" s="403">
        <f t="shared" si="498"/>
        <v>0</v>
      </c>
      <c r="HS167" s="403">
        <f t="shared" si="498"/>
        <v>0</v>
      </c>
      <c r="HT167" s="403">
        <f t="shared" si="498"/>
        <v>0</v>
      </c>
      <c r="HU167" s="403">
        <f t="shared" si="498"/>
        <v>0</v>
      </c>
      <c r="HV167" s="403">
        <f t="shared" si="498"/>
        <v>0</v>
      </c>
      <c r="HW167" s="403">
        <f t="shared" si="498"/>
        <v>0</v>
      </c>
      <c r="HX167" s="403">
        <f t="shared" si="498"/>
        <v>0</v>
      </c>
      <c r="HY167" s="403">
        <f t="shared" si="498"/>
        <v>0</v>
      </c>
      <c r="HZ167" s="403">
        <f t="shared" si="498"/>
        <v>0</v>
      </c>
      <c r="IA167" s="403">
        <f t="shared" si="498"/>
        <v>0</v>
      </c>
      <c r="IB167" s="403">
        <f t="shared" si="498"/>
        <v>0</v>
      </c>
      <c r="IC167" s="403">
        <f t="shared" si="498"/>
        <v>0</v>
      </c>
      <c r="ID167" s="403">
        <f t="shared" si="498"/>
        <v>0</v>
      </c>
      <c r="IE167" s="403">
        <f t="shared" si="498"/>
        <v>0</v>
      </c>
      <c r="IF167" s="403">
        <f t="shared" si="498"/>
        <v>0</v>
      </c>
      <c r="IG167" s="403">
        <f t="shared" si="498"/>
        <v>0</v>
      </c>
      <c r="IH167" s="403">
        <f t="shared" si="498"/>
        <v>0</v>
      </c>
      <c r="II167" s="403">
        <f t="shared" si="498"/>
        <v>0</v>
      </c>
      <c r="IJ167" s="403">
        <f t="shared" si="498"/>
        <v>0</v>
      </c>
      <c r="IK167" s="403">
        <f t="shared" si="498"/>
        <v>0</v>
      </c>
      <c r="IL167" s="403">
        <f t="shared" si="498"/>
        <v>0</v>
      </c>
      <c r="IM167" s="403">
        <f t="shared" si="498"/>
        <v>0</v>
      </c>
      <c r="IN167" s="403">
        <f t="shared" si="498"/>
        <v>0</v>
      </c>
      <c r="IO167" s="403">
        <f t="shared" si="498"/>
        <v>0</v>
      </c>
      <c r="IP167" s="403">
        <f t="shared" si="498"/>
        <v>0</v>
      </c>
      <c r="IQ167" s="403">
        <f t="shared" si="498"/>
        <v>0</v>
      </c>
      <c r="IR167" s="403">
        <f t="shared" si="498"/>
        <v>0</v>
      </c>
      <c r="IS167" s="403">
        <f t="shared" si="498"/>
        <v>0</v>
      </c>
      <c r="IT167" s="403">
        <f t="shared" si="498"/>
        <v>0</v>
      </c>
      <c r="IU167" s="403">
        <f t="shared" si="498"/>
        <v>0</v>
      </c>
      <c r="IV167" s="403">
        <f t="shared" si="498"/>
        <v>0</v>
      </c>
      <c r="IW167" s="403">
        <f t="shared" si="498"/>
        <v>0</v>
      </c>
      <c r="IX167" s="403">
        <f t="shared" si="498"/>
        <v>0</v>
      </c>
      <c r="IY167" s="403">
        <f t="shared" si="498"/>
        <v>0</v>
      </c>
      <c r="IZ167" s="403">
        <f t="shared" si="498"/>
        <v>0</v>
      </c>
      <c r="JA167" s="403">
        <f t="shared" si="498"/>
        <v>0</v>
      </c>
      <c r="JB167" s="403">
        <f t="shared" si="498"/>
        <v>0</v>
      </c>
      <c r="JC167" s="403">
        <f t="shared" si="498"/>
        <v>0</v>
      </c>
      <c r="JD167" s="403"/>
      <c r="JE167" s="403">
        <f t="shared" ref="JE167:LP167" si="499">IF(and($A167-JE$124&gt;=0,$A167-JE$125&lt;0),JE$132,0)</f>
        <v>0</v>
      </c>
      <c r="JF167" s="403">
        <f t="shared" si="499"/>
        <v>0</v>
      </c>
      <c r="JG167" s="403">
        <f t="shared" si="499"/>
        <v>0</v>
      </c>
      <c r="JH167" s="403">
        <f t="shared" si="499"/>
        <v>0</v>
      </c>
      <c r="JI167" s="403">
        <f t="shared" si="499"/>
        <v>0</v>
      </c>
      <c r="JJ167" s="403">
        <f t="shared" si="499"/>
        <v>0</v>
      </c>
      <c r="JK167" s="403">
        <f t="shared" si="499"/>
        <v>0</v>
      </c>
      <c r="JL167" s="403">
        <f t="shared" si="499"/>
        <v>0</v>
      </c>
      <c r="JM167" s="403">
        <f t="shared" si="499"/>
        <v>0</v>
      </c>
      <c r="JN167" s="403">
        <f t="shared" si="499"/>
        <v>0</v>
      </c>
      <c r="JO167" s="403">
        <f t="shared" si="499"/>
        <v>0</v>
      </c>
      <c r="JP167" s="403">
        <f t="shared" si="499"/>
        <v>0</v>
      </c>
      <c r="JQ167" s="403">
        <f t="shared" si="499"/>
        <v>0</v>
      </c>
      <c r="JR167" s="403">
        <f t="shared" si="499"/>
        <v>0</v>
      </c>
      <c r="JS167" s="403">
        <f t="shared" si="499"/>
        <v>0</v>
      </c>
      <c r="JT167" s="403">
        <f t="shared" si="499"/>
        <v>0</v>
      </c>
      <c r="JU167" s="403">
        <f t="shared" si="499"/>
        <v>0</v>
      </c>
      <c r="JV167" s="403">
        <f t="shared" si="499"/>
        <v>0</v>
      </c>
      <c r="JW167" s="403">
        <f t="shared" si="499"/>
        <v>0</v>
      </c>
      <c r="JX167" s="403">
        <f t="shared" si="499"/>
        <v>0</v>
      </c>
      <c r="JY167" s="403">
        <f t="shared" si="499"/>
        <v>0</v>
      </c>
      <c r="JZ167" s="403">
        <f t="shared" si="499"/>
        <v>0</v>
      </c>
      <c r="KA167" s="403">
        <f t="shared" si="499"/>
        <v>0</v>
      </c>
      <c r="KB167" s="403">
        <f t="shared" si="499"/>
        <v>0</v>
      </c>
      <c r="KC167" s="403">
        <f t="shared" si="499"/>
        <v>0</v>
      </c>
      <c r="KD167" s="403">
        <f t="shared" si="499"/>
        <v>0</v>
      </c>
      <c r="KE167" s="403">
        <f t="shared" si="499"/>
        <v>0</v>
      </c>
      <c r="KF167" s="403">
        <f t="shared" si="499"/>
        <v>0</v>
      </c>
      <c r="KG167" s="403">
        <f t="shared" si="499"/>
        <v>0</v>
      </c>
      <c r="KH167" s="403">
        <f t="shared" si="499"/>
        <v>0</v>
      </c>
      <c r="KI167" s="403">
        <f t="shared" si="499"/>
        <v>0</v>
      </c>
      <c r="KJ167" s="403">
        <f t="shared" si="499"/>
        <v>0</v>
      </c>
      <c r="KK167" s="403">
        <f t="shared" si="499"/>
        <v>0</v>
      </c>
      <c r="KL167" s="403">
        <f t="shared" si="499"/>
        <v>0</v>
      </c>
      <c r="KM167" s="403">
        <f t="shared" si="499"/>
        <v>0</v>
      </c>
      <c r="KN167" s="403">
        <f t="shared" si="499"/>
        <v>0</v>
      </c>
      <c r="KO167" s="403">
        <f t="shared" si="499"/>
        <v>0</v>
      </c>
      <c r="KP167" s="403">
        <f t="shared" si="499"/>
        <v>0</v>
      </c>
      <c r="KQ167" s="403">
        <f t="shared" si="499"/>
        <v>0</v>
      </c>
      <c r="KR167" s="403">
        <f t="shared" si="499"/>
        <v>0</v>
      </c>
      <c r="KS167" s="403">
        <f t="shared" si="499"/>
        <v>0</v>
      </c>
      <c r="KT167" s="403">
        <f t="shared" si="499"/>
        <v>0</v>
      </c>
      <c r="KU167" s="403">
        <f t="shared" si="499"/>
        <v>0</v>
      </c>
      <c r="KV167" s="403">
        <f t="shared" si="499"/>
        <v>0</v>
      </c>
      <c r="KW167" s="403">
        <f t="shared" si="499"/>
        <v>0</v>
      </c>
      <c r="KX167" s="403">
        <f t="shared" si="499"/>
        <v>0</v>
      </c>
      <c r="KY167" s="403">
        <f t="shared" si="499"/>
        <v>0</v>
      </c>
      <c r="KZ167" s="403">
        <f t="shared" si="499"/>
        <v>0</v>
      </c>
      <c r="LA167" s="403">
        <f t="shared" si="499"/>
        <v>0</v>
      </c>
      <c r="LB167" s="403">
        <f t="shared" si="499"/>
        <v>0</v>
      </c>
      <c r="LC167" s="403">
        <f t="shared" si="499"/>
        <v>0</v>
      </c>
      <c r="LD167" s="403">
        <f t="shared" si="499"/>
        <v>0</v>
      </c>
      <c r="LE167" s="403">
        <f t="shared" si="499"/>
        <v>0</v>
      </c>
      <c r="LF167" s="403">
        <f t="shared" si="499"/>
        <v>0</v>
      </c>
      <c r="LG167" s="403">
        <f t="shared" si="499"/>
        <v>0</v>
      </c>
      <c r="LH167" s="403">
        <f t="shared" si="499"/>
        <v>0</v>
      </c>
      <c r="LI167" s="403">
        <f t="shared" si="499"/>
        <v>0</v>
      </c>
      <c r="LJ167" s="403">
        <f t="shared" si="499"/>
        <v>0</v>
      </c>
      <c r="LK167" s="403">
        <f t="shared" si="499"/>
        <v>0</v>
      </c>
      <c r="LL167" s="403">
        <f t="shared" si="499"/>
        <v>0</v>
      </c>
      <c r="LM167" s="403">
        <f t="shared" si="499"/>
        <v>0</v>
      </c>
      <c r="LN167" s="403">
        <f t="shared" si="499"/>
        <v>0</v>
      </c>
      <c r="LO167" s="403">
        <f t="shared" si="499"/>
        <v>0</v>
      </c>
      <c r="LP167" s="403">
        <f t="shared" si="499"/>
        <v>0</v>
      </c>
    </row>
    <row r="168">
      <c r="A168" s="331" t="str">
        <f t="shared" si="327"/>
        <v>03-2031</v>
      </c>
      <c r="B168" s="346">
        <f t="shared" si="333"/>
        <v>8348717.917</v>
      </c>
      <c r="C168" s="346">
        <f t="shared" si="334"/>
        <v>1.024337107</v>
      </c>
      <c r="D168" s="346"/>
      <c r="E168" s="403">
        <f t="shared" ref="E168:BP168" si="500">IF(and($A168-E$124&gt;=0,$A168-E$125&lt;0),E$132,0)</f>
        <v>0</v>
      </c>
      <c r="F168" s="403">
        <f t="shared" si="500"/>
        <v>0</v>
      </c>
      <c r="G168" s="403">
        <f t="shared" si="500"/>
        <v>0</v>
      </c>
      <c r="H168" s="403">
        <f t="shared" si="500"/>
        <v>0</v>
      </c>
      <c r="I168" s="403">
        <f t="shared" si="500"/>
        <v>0</v>
      </c>
      <c r="J168" s="403">
        <f t="shared" si="500"/>
        <v>0</v>
      </c>
      <c r="K168" s="403">
        <f t="shared" si="500"/>
        <v>0</v>
      </c>
      <c r="L168" s="403">
        <f t="shared" si="500"/>
        <v>0</v>
      </c>
      <c r="M168" s="403">
        <f t="shared" si="500"/>
        <v>0</v>
      </c>
      <c r="N168" s="403">
        <f t="shared" si="500"/>
        <v>0</v>
      </c>
      <c r="O168" s="403">
        <f t="shared" si="500"/>
        <v>0</v>
      </c>
      <c r="P168" s="403">
        <f t="shared" si="500"/>
        <v>0</v>
      </c>
      <c r="Q168" s="403">
        <f t="shared" si="500"/>
        <v>0</v>
      </c>
      <c r="R168" s="403">
        <f t="shared" si="500"/>
        <v>0</v>
      </c>
      <c r="S168" s="403">
        <f t="shared" si="500"/>
        <v>0</v>
      </c>
      <c r="T168" s="403">
        <f t="shared" si="500"/>
        <v>0</v>
      </c>
      <c r="U168" s="403">
        <f t="shared" si="500"/>
        <v>0</v>
      </c>
      <c r="V168" s="403">
        <f t="shared" si="500"/>
        <v>0</v>
      </c>
      <c r="W168" s="403">
        <f t="shared" si="500"/>
        <v>0</v>
      </c>
      <c r="X168" s="403">
        <f t="shared" si="500"/>
        <v>0</v>
      </c>
      <c r="Y168" s="403">
        <f t="shared" si="500"/>
        <v>0</v>
      </c>
      <c r="Z168" s="403">
        <f t="shared" si="500"/>
        <v>0</v>
      </c>
      <c r="AA168" s="403">
        <f t="shared" si="500"/>
        <v>0</v>
      </c>
      <c r="AB168" s="403">
        <f t="shared" si="500"/>
        <v>0</v>
      </c>
      <c r="AC168" s="403">
        <f t="shared" si="500"/>
        <v>0</v>
      </c>
      <c r="AD168" s="403">
        <f t="shared" si="500"/>
        <v>0</v>
      </c>
      <c r="AE168" s="403">
        <f t="shared" si="500"/>
        <v>0</v>
      </c>
      <c r="AF168" s="403">
        <f t="shared" si="500"/>
        <v>0</v>
      </c>
      <c r="AG168" s="403">
        <f t="shared" si="500"/>
        <v>0</v>
      </c>
      <c r="AH168" s="403">
        <f t="shared" si="500"/>
        <v>0</v>
      </c>
      <c r="AI168" s="403">
        <f t="shared" si="500"/>
        <v>0</v>
      </c>
      <c r="AJ168" s="403">
        <f t="shared" si="500"/>
        <v>0</v>
      </c>
      <c r="AK168" s="403">
        <f t="shared" si="500"/>
        <v>0</v>
      </c>
      <c r="AL168" s="403">
        <f t="shared" si="500"/>
        <v>0</v>
      </c>
      <c r="AM168" s="403">
        <f t="shared" si="500"/>
        <v>0</v>
      </c>
      <c r="AN168" s="403">
        <f t="shared" si="500"/>
        <v>0</v>
      </c>
      <c r="AO168" s="403">
        <f t="shared" si="500"/>
        <v>0</v>
      </c>
      <c r="AP168" s="403">
        <f t="shared" si="500"/>
        <v>0</v>
      </c>
      <c r="AQ168" s="403">
        <f t="shared" si="500"/>
        <v>0</v>
      </c>
      <c r="AR168" s="403">
        <f t="shared" si="500"/>
        <v>0</v>
      </c>
      <c r="AS168" s="403">
        <f t="shared" si="500"/>
        <v>0</v>
      </c>
      <c r="AT168" s="403">
        <f t="shared" si="500"/>
        <v>0</v>
      </c>
      <c r="AU168" s="403">
        <f t="shared" si="500"/>
        <v>0</v>
      </c>
      <c r="AV168" s="403">
        <f t="shared" si="500"/>
        <v>0</v>
      </c>
      <c r="AW168" s="403">
        <f t="shared" si="500"/>
        <v>0</v>
      </c>
      <c r="AX168" s="403">
        <f t="shared" si="500"/>
        <v>0</v>
      </c>
      <c r="AY168" s="403">
        <f t="shared" si="500"/>
        <v>0</v>
      </c>
      <c r="AZ168" s="403">
        <f t="shared" si="500"/>
        <v>72000</v>
      </c>
      <c r="BA168" s="403">
        <f t="shared" si="500"/>
        <v>97799.52</v>
      </c>
      <c r="BB168" s="403">
        <f t="shared" si="500"/>
        <v>242596.66</v>
      </c>
      <c r="BC168" s="403">
        <f t="shared" si="500"/>
        <v>108292.85</v>
      </c>
      <c r="BD168" s="403">
        <f t="shared" si="500"/>
        <v>238900</v>
      </c>
      <c r="BE168" s="403">
        <f t="shared" si="500"/>
        <v>101455.9</v>
      </c>
      <c r="BF168" s="403">
        <f t="shared" si="500"/>
        <v>23511.76</v>
      </c>
      <c r="BG168" s="403">
        <f t="shared" si="500"/>
        <v>20008.84</v>
      </c>
      <c r="BH168" s="403">
        <f t="shared" si="500"/>
        <v>77858.98</v>
      </c>
      <c r="BI168" s="403">
        <f t="shared" si="500"/>
        <v>45000</v>
      </c>
      <c r="BJ168" s="403">
        <f t="shared" si="500"/>
        <v>124565</v>
      </c>
      <c r="BK168" s="403">
        <f t="shared" si="500"/>
        <v>25000</v>
      </c>
      <c r="BL168" s="403">
        <f t="shared" si="500"/>
        <v>29885</v>
      </c>
      <c r="BM168" s="403">
        <f t="shared" si="500"/>
        <v>33809.25</v>
      </c>
      <c r="BN168" s="403">
        <f t="shared" si="500"/>
        <v>10969.85</v>
      </c>
      <c r="BO168" s="403">
        <f t="shared" si="500"/>
        <v>77861.76</v>
      </c>
      <c r="BP168" s="403">
        <f t="shared" si="500"/>
        <v>10058</v>
      </c>
      <c r="BQ168" s="403"/>
      <c r="BR168" s="403">
        <f t="shared" ref="BR168:EC168" si="501">IF(and($A168-BR$124&gt;=0,$A168-BR$125&lt;0),BR$132,0)</f>
        <v>121282.0901</v>
      </c>
      <c r="BS168" s="403">
        <f t="shared" si="501"/>
        <v>0</v>
      </c>
      <c r="BT168" s="403">
        <f t="shared" si="501"/>
        <v>0</v>
      </c>
      <c r="BU168" s="403">
        <f t="shared" si="501"/>
        <v>0</v>
      </c>
      <c r="BV168" s="403">
        <f t="shared" si="501"/>
        <v>0</v>
      </c>
      <c r="BW168" s="403">
        <f t="shared" si="501"/>
        <v>0</v>
      </c>
      <c r="BX168" s="403">
        <f t="shared" si="501"/>
        <v>0</v>
      </c>
      <c r="BY168" s="403">
        <f t="shared" si="501"/>
        <v>94007.23892</v>
      </c>
      <c r="BZ168" s="403">
        <f t="shared" si="501"/>
        <v>93499.7296</v>
      </c>
      <c r="CA168" s="403">
        <f t="shared" si="501"/>
        <v>317339.1966</v>
      </c>
      <c r="CB168" s="403">
        <f t="shared" si="501"/>
        <v>0</v>
      </c>
      <c r="CC168" s="403">
        <f t="shared" si="501"/>
        <v>0</v>
      </c>
      <c r="CD168" s="403">
        <f t="shared" si="501"/>
        <v>94788.93082</v>
      </c>
      <c r="CE168" s="403">
        <f t="shared" si="501"/>
        <v>0</v>
      </c>
      <c r="CF168" s="403">
        <f t="shared" si="501"/>
        <v>0</v>
      </c>
      <c r="CG168" s="403">
        <f t="shared" si="501"/>
        <v>205676.5734</v>
      </c>
      <c r="CH168" s="403">
        <f t="shared" si="501"/>
        <v>0</v>
      </c>
      <c r="CI168" s="403">
        <f t="shared" si="501"/>
        <v>246817.5768</v>
      </c>
      <c r="CJ168" s="403">
        <f t="shared" si="501"/>
        <v>167321.4229</v>
      </c>
      <c r="CK168" s="403">
        <f t="shared" si="501"/>
        <v>175711.6091</v>
      </c>
      <c r="CL168" s="403">
        <f t="shared" si="501"/>
        <v>0</v>
      </c>
      <c r="CM168" s="403">
        <f t="shared" si="501"/>
        <v>0</v>
      </c>
      <c r="CN168" s="403">
        <f t="shared" si="501"/>
        <v>165809.9143</v>
      </c>
      <c r="CO168" s="403">
        <f t="shared" si="501"/>
        <v>156424.8982</v>
      </c>
      <c r="CP168" s="403">
        <f t="shared" si="501"/>
        <v>0</v>
      </c>
      <c r="CQ168" s="403">
        <f t="shared" si="501"/>
        <v>200632.3524</v>
      </c>
      <c r="CR168" s="403">
        <f t="shared" si="501"/>
        <v>388272.9248</v>
      </c>
      <c r="CS168" s="403">
        <f t="shared" si="501"/>
        <v>106422.0904</v>
      </c>
      <c r="CT168" s="403">
        <f t="shared" si="501"/>
        <v>116147.6252</v>
      </c>
      <c r="CU168" s="403">
        <f t="shared" si="501"/>
        <v>13374.48895</v>
      </c>
      <c r="CV168" s="403">
        <f t="shared" si="501"/>
        <v>172972.6464</v>
      </c>
      <c r="CW168" s="403">
        <f t="shared" si="501"/>
        <v>31739.62885</v>
      </c>
      <c r="CX168" s="403">
        <f t="shared" si="501"/>
        <v>245848.0169</v>
      </c>
      <c r="CY168" s="403">
        <f t="shared" si="501"/>
        <v>4735.552739</v>
      </c>
      <c r="CZ168" s="403">
        <f t="shared" si="501"/>
        <v>144555.699</v>
      </c>
      <c r="DA168" s="403">
        <f t="shared" si="501"/>
        <v>232568.5919</v>
      </c>
      <c r="DB168" s="403">
        <f t="shared" si="501"/>
        <v>147632.9196</v>
      </c>
      <c r="DC168" s="403">
        <f t="shared" si="501"/>
        <v>75565.3102</v>
      </c>
      <c r="DD168" s="403">
        <f t="shared" si="501"/>
        <v>149471.6552</v>
      </c>
      <c r="DE168" s="403">
        <f t="shared" si="501"/>
        <v>187471.9097</v>
      </c>
      <c r="DF168" s="403">
        <f t="shared" si="501"/>
        <v>214454.1529</v>
      </c>
      <c r="DG168" s="403">
        <f t="shared" si="501"/>
        <v>261650.478</v>
      </c>
      <c r="DH168" s="403">
        <f t="shared" si="501"/>
        <v>96110.40317</v>
      </c>
      <c r="DI168" s="403">
        <f t="shared" si="501"/>
        <v>91908.68609</v>
      </c>
      <c r="DJ168" s="403">
        <f t="shared" si="501"/>
        <v>31884.5166</v>
      </c>
      <c r="DK168" s="403">
        <f t="shared" si="501"/>
        <v>157714.0112</v>
      </c>
      <c r="DL168" s="403">
        <f t="shared" si="501"/>
        <v>206917.284</v>
      </c>
      <c r="DM168" s="403">
        <f t="shared" si="501"/>
        <v>0</v>
      </c>
      <c r="DN168" s="403">
        <f t="shared" si="501"/>
        <v>0</v>
      </c>
      <c r="DO168" s="403">
        <f t="shared" si="501"/>
        <v>0</v>
      </c>
      <c r="DP168" s="403">
        <f t="shared" si="501"/>
        <v>0</v>
      </c>
      <c r="DQ168" s="403">
        <f t="shared" si="501"/>
        <v>0</v>
      </c>
      <c r="DR168" s="403">
        <f t="shared" si="501"/>
        <v>0</v>
      </c>
      <c r="DS168" s="403">
        <f t="shared" si="501"/>
        <v>0</v>
      </c>
      <c r="DT168" s="403">
        <f t="shared" si="501"/>
        <v>0</v>
      </c>
      <c r="DU168" s="403">
        <f t="shared" si="501"/>
        <v>0</v>
      </c>
      <c r="DV168" s="403">
        <f t="shared" si="501"/>
        <v>0</v>
      </c>
      <c r="DW168" s="403">
        <f t="shared" si="501"/>
        <v>0</v>
      </c>
      <c r="DX168" s="403">
        <f t="shared" si="501"/>
        <v>0</v>
      </c>
      <c r="DY168" s="403">
        <f t="shared" si="501"/>
        <v>0</v>
      </c>
      <c r="DZ168" s="403">
        <f t="shared" si="501"/>
        <v>0</v>
      </c>
      <c r="EA168" s="403">
        <f t="shared" si="501"/>
        <v>0</v>
      </c>
      <c r="EB168" s="403">
        <f t="shared" si="501"/>
        <v>0</v>
      </c>
      <c r="EC168" s="403">
        <f t="shared" si="501"/>
        <v>0</v>
      </c>
      <c r="ED168" s="403"/>
      <c r="EE168" s="403">
        <f t="shared" ref="EE168:GP168" si="502">IF(and($A168-EE$124&gt;=0,$A168-EE$125&lt;0),EE$132,0)</f>
        <v>0</v>
      </c>
      <c r="EF168" s="403">
        <f t="shared" si="502"/>
        <v>0</v>
      </c>
      <c r="EG168" s="403">
        <f t="shared" si="502"/>
        <v>0</v>
      </c>
      <c r="EH168" s="403">
        <f t="shared" si="502"/>
        <v>0</v>
      </c>
      <c r="EI168" s="403">
        <f t="shared" si="502"/>
        <v>104465.2535</v>
      </c>
      <c r="EJ168" s="403">
        <f t="shared" si="502"/>
        <v>89802.18684</v>
      </c>
      <c r="EK168" s="403">
        <f t="shared" si="502"/>
        <v>123470.9704</v>
      </c>
      <c r="EL168" s="403">
        <f t="shared" si="502"/>
        <v>0</v>
      </c>
      <c r="EM168" s="403">
        <f t="shared" si="502"/>
        <v>0</v>
      </c>
      <c r="EN168" s="403">
        <f t="shared" si="502"/>
        <v>0</v>
      </c>
      <c r="EO168" s="403">
        <f t="shared" si="502"/>
        <v>0</v>
      </c>
      <c r="EP168" s="403">
        <f t="shared" si="502"/>
        <v>79687.24363</v>
      </c>
      <c r="EQ168" s="403">
        <f t="shared" si="502"/>
        <v>0</v>
      </c>
      <c r="ER168" s="403">
        <f t="shared" si="502"/>
        <v>165876.9661</v>
      </c>
      <c r="ES168" s="403">
        <f t="shared" si="502"/>
        <v>199256.0312</v>
      </c>
      <c r="ET168" s="403">
        <f t="shared" si="502"/>
        <v>0</v>
      </c>
      <c r="EU168" s="403">
        <f t="shared" si="502"/>
        <v>193184.2202</v>
      </c>
      <c r="EV168" s="403">
        <f t="shared" si="502"/>
        <v>0</v>
      </c>
      <c r="EW168" s="403">
        <f t="shared" si="502"/>
        <v>0</v>
      </c>
      <c r="EX168" s="403">
        <f t="shared" si="502"/>
        <v>0</v>
      </c>
      <c r="EY168" s="403">
        <f t="shared" si="502"/>
        <v>85047.1973</v>
      </c>
      <c r="EZ168" s="403">
        <f t="shared" si="502"/>
        <v>580.1013602</v>
      </c>
      <c r="FA168" s="403">
        <f t="shared" si="502"/>
        <v>0</v>
      </c>
      <c r="FB168" s="403">
        <f t="shared" si="502"/>
        <v>0</v>
      </c>
      <c r="FC168" s="403">
        <f t="shared" si="502"/>
        <v>234437.8609</v>
      </c>
      <c r="FD168" s="403">
        <f t="shared" si="502"/>
        <v>0</v>
      </c>
      <c r="FE168" s="403">
        <f t="shared" si="502"/>
        <v>0</v>
      </c>
      <c r="FF168" s="403">
        <f t="shared" si="502"/>
        <v>0</v>
      </c>
      <c r="FG168" s="403">
        <f t="shared" si="502"/>
        <v>0</v>
      </c>
      <c r="FH168" s="403">
        <f t="shared" si="502"/>
        <v>0</v>
      </c>
      <c r="FI168" s="403">
        <f t="shared" si="502"/>
        <v>0</v>
      </c>
      <c r="FJ168" s="403">
        <f t="shared" si="502"/>
        <v>0</v>
      </c>
      <c r="FK168" s="403">
        <f t="shared" si="502"/>
        <v>0</v>
      </c>
      <c r="FL168" s="403">
        <f t="shared" si="502"/>
        <v>0</v>
      </c>
      <c r="FM168" s="403">
        <f t="shared" si="502"/>
        <v>0</v>
      </c>
      <c r="FN168" s="403">
        <f t="shared" si="502"/>
        <v>0</v>
      </c>
      <c r="FO168" s="403">
        <f t="shared" si="502"/>
        <v>0</v>
      </c>
      <c r="FP168" s="403">
        <f t="shared" si="502"/>
        <v>0</v>
      </c>
      <c r="FQ168" s="403">
        <f t="shared" si="502"/>
        <v>0</v>
      </c>
      <c r="FR168" s="403">
        <f t="shared" si="502"/>
        <v>0</v>
      </c>
      <c r="FS168" s="403">
        <f t="shared" si="502"/>
        <v>0</v>
      </c>
      <c r="FT168" s="403">
        <f t="shared" si="502"/>
        <v>0</v>
      </c>
      <c r="FU168" s="403">
        <f t="shared" si="502"/>
        <v>0</v>
      </c>
      <c r="FV168" s="403">
        <f t="shared" si="502"/>
        <v>0</v>
      </c>
      <c r="FW168" s="403">
        <f t="shared" si="502"/>
        <v>0</v>
      </c>
      <c r="FX168" s="403">
        <f t="shared" si="502"/>
        <v>0</v>
      </c>
      <c r="FY168" s="403">
        <f t="shared" si="502"/>
        <v>0</v>
      </c>
      <c r="FZ168" s="403">
        <f t="shared" si="502"/>
        <v>0</v>
      </c>
      <c r="GA168" s="403">
        <f t="shared" si="502"/>
        <v>0</v>
      </c>
      <c r="GB168" s="403">
        <f t="shared" si="502"/>
        <v>0</v>
      </c>
      <c r="GC168" s="403">
        <f t="shared" si="502"/>
        <v>0</v>
      </c>
      <c r="GD168" s="403">
        <f t="shared" si="502"/>
        <v>0</v>
      </c>
      <c r="GE168" s="403">
        <f t="shared" si="502"/>
        <v>0</v>
      </c>
      <c r="GF168" s="403">
        <f t="shared" si="502"/>
        <v>0</v>
      </c>
      <c r="GG168" s="403">
        <f t="shared" si="502"/>
        <v>0</v>
      </c>
      <c r="GH168" s="403">
        <f t="shared" si="502"/>
        <v>0</v>
      </c>
      <c r="GI168" s="403">
        <f t="shared" si="502"/>
        <v>0</v>
      </c>
      <c r="GJ168" s="403">
        <f t="shared" si="502"/>
        <v>0</v>
      </c>
      <c r="GK168" s="403">
        <f t="shared" si="502"/>
        <v>0</v>
      </c>
      <c r="GL168" s="403">
        <f t="shared" si="502"/>
        <v>0</v>
      </c>
      <c r="GM168" s="403">
        <f t="shared" si="502"/>
        <v>0</v>
      </c>
      <c r="GN168" s="403">
        <f t="shared" si="502"/>
        <v>0</v>
      </c>
      <c r="GO168" s="403">
        <f t="shared" si="502"/>
        <v>0</v>
      </c>
      <c r="GP168" s="403">
        <f t="shared" si="502"/>
        <v>0</v>
      </c>
      <c r="GQ168" s="403"/>
      <c r="GR168" s="403">
        <f t="shared" ref="GR168:JC168" si="503">IF(and($A168-GR$124&gt;=0,$A168-GR$125&lt;0),GR$132,0)</f>
        <v>0</v>
      </c>
      <c r="GS168" s="403">
        <f t="shared" si="503"/>
        <v>119892.8015</v>
      </c>
      <c r="GT168" s="403">
        <f t="shared" si="503"/>
        <v>133089.5484</v>
      </c>
      <c r="GU168" s="403">
        <f t="shared" si="503"/>
        <v>135416.2334</v>
      </c>
      <c r="GV168" s="403">
        <f t="shared" si="503"/>
        <v>0</v>
      </c>
      <c r="GW168" s="403">
        <f t="shared" si="503"/>
        <v>0</v>
      </c>
      <c r="GX168" s="403">
        <f t="shared" si="503"/>
        <v>0</v>
      </c>
      <c r="GY168" s="403">
        <f t="shared" si="503"/>
        <v>0</v>
      </c>
      <c r="GZ168" s="403">
        <f t="shared" si="503"/>
        <v>0</v>
      </c>
      <c r="HA168" s="403">
        <f t="shared" si="503"/>
        <v>0</v>
      </c>
      <c r="HB168" s="403">
        <f t="shared" si="503"/>
        <v>228207.8069</v>
      </c>
      <c r="HC168" s="403">
        <f t="shared" si="503"/>
        <v>0</v>
      </c>
      <c r="HD168" s="403">
        <f t="shared" si="503"/>
        <v>0</v>
      </c>
      <c r="HE168" s="403">
        <f t="shared" si="503"/>
        <v>0</v>
      </c>
      <c r="HF168" s="403">
        <f t="shared" si="503"/>
        <v>0</v>
      </c>
      <c r="HG168" s="403">
        <f t="shared" si="503"/>
        <v>0</v>
      </c>
      <c r="HH168" s="403">
        <f t="shared" si="503"/>
        <v>0</v>
      </c>
      <c r="HI168" s="403">
        <f t="shared" si="503"/>
        <v>0</v>
      </c>
      <c r="HJ168" s="403">
        <f t="shared" si="503"/>
        <v>0</v>
      </c>
      <c r="HK168" s="403">
        <f t="shared" si="503"/>
        <v>0</v>
      </c>
      <c r="HL168" s="403">
        <f t="shared" si="503"/>
        <v>0</v>
      </c>
      <c r="HM168" s="403">
        <f t="shared" si="503"/>
        <v>0</v>
      </c>
      <c r="HN168" s="403">
        <f t="shared" si="503"/>
        <v>0</v>
      </c>
      <c r="HO168" s="403">
        <f t="shared" si="503"/>
        <v>0</v>
      </c>
      <c r="HP168" s="403">
        <f t="shared" si="503"/>
        <v>0</v>
      </c>
      <c r="HQ168" s="403">
        <f t="shared" si="503"/>
        <v>0</v>
      </c>
      <c r="HR168" s="403">
        <f t="shared" si="503"/>
        <v>0</v>
      </c>
      <c r="HS168" s="403">
        <f t="shared" si="503"/>
        <v>0</v>
      </c>
      <c r="HT168" s="403">
        <f t="shared" si="503"/>
        <v>0</v>
      </c>
      <c r="HU168" s="403">
        <f t="shared" si="503"/>
        <v>0</v>
      </c>
      <c r="HV168" s="403">
        <f t="shared" si="503"/>
        <v>0</v>
      </c>
      <c r="HW168" s="403">
        <f t="shared" si="503"/>
        <v>0</v>
      </c>
      <c r="HX168" s="403">
        <f t="shared" si="503"/>
        <v>0</v>
      </c>
      <c r="HY168" s="403">
        <f t="shared" si="503"/>
        <v>0</v>
      </c>
      <c r="HZ168" s="403">
        <f t="shared" si="503"/>
        <v>0</v>
      </c>
      <c r="IA168" s="403">
        <f t="shared" si="503"/>
        <v>0</v>
      </c>
      <c r="IB168" s="403">
        <f t="shared" si="503"/>
        <v>0</v>
      </c>
      <c r="IC168" s="403">
        <f t="shared" si="503"/>
        <v>0</v>
      </c>
      <c r="ID168" s="403">
        <f t="shared" si="503"/>
        <v>0</v>
      </c>
      <c r="IE168" s="403">
        <f t="shared" si="503"/>
        <v>0</v>
      </c>
      <c r="IF168" s="403">
        <f t="shared" si="503"/>
        <v>0</v>
      </c>
      <c r="IG168" s="403">
        <f t="shared" si="503"/>
        <v>0</v>
      </c>
      <c r="IH168" s="403">
        <f t="shared" si="503"/>
        <v>0</v>
      </c>
      <c r="II168" s="403">
        <f t="shared" si="503"/>
        <v>0</v>
      </c>
      <c r="IJ168" s="403">
        <f t="shared" si="503"/>
        <v>0</v>
      </c>
      <c r="IK168" s="403">
        <f t="shared" si="503"/>
        <v>0</v>
      </c>
      <c r="IL168" s="403">
        <f t="shared" si="503"/>
        <v>0</v>
      </c>
      <c r="IM168" s="403">
        <f t="shared" si="503"/>
        <v>0</v>
      </c>
      <c r="IN168" s="403">
        <f t="shared" si="503"/>
        <v>0</v>
      </c>
      <c r="IO168" s="403">
        <f t="shared" si="503"/>
        <v>0</v>
      </c>
      <c r="IP168" s="403">
        <f t="shared" si="503"/>
        <v>0</v>
      </c>
      <c r="IQ168" s="403">
        <f t="shared" si="503"/>
        <v>0</v>
      </c>
      <c r="IR168" s="403">
        <f t="shared" si="503"/>
        <v>0</v>
      </c>
      <c r="IS168" s="403">
        <f t="shared" si="503"/>
        <v>0</v>
      </c>
      <c r="IT168" s="403">
        <f t="shared" si="503"/>
        <v>0</v>
      </c>
      <c r="IU168" s="403">
        <f t="shared" si="503"/>
        <v>0</v>
      </c>
      <c r="IV168" s="403">
        <f t="shared" si="503"/>
        <v>0</v>
      </c>
      <c r="IW168" s="403">
        <f t="shared" si="503"/>
        <v>0</v>
      </c>
      <c r="IX168" s="403">
        <f t="shared" si="503"/>
        <v>0</v>
      </c>
      <c r="IY168" s="403">
        <f t="shared" si="503"/>
        <v>0</v>
      </c>
      <c r="IZ168" s="403">
        <f t="shared" si="503"/>
        <v>0</v>
      </c>
      <c r="JA168" s="403">
        <f t="shared" si="503"/>
        <v>0</v>
      </c>
      <c r="JB168" s="403">
        <f t="shared" si="503"/>
        <v>0</v>
      </c>
      <c r="JC168" s="403">
        <f t="shared" si="503"/>
        <v>0</v>
      </c>
      <c r="JD168" s="403"/>
      <c r="JE168" s="403">
        <f t="shared" ref="JE168:LP168" si="504">IF(and($A168-JE$124&gt;=0,$A168-JE$125&lt;0),JE$132,0)</f>
        <v>0</v>
      </c>
      <c r="JF168" s="403">
        <f t="shared" si="504"/>
        <v>0</v>
      </c>
      <c r="JG168" s="403">
        <f t="shared" si="504"/>
        <v>0</v>
      </c>
      <c r="JH168" s="403">
        <f t="shared" si="504"/>
        <v>0</v>
      </c>
      <c r="JI168" s="403">
        <f t="shared" si="504"/>
        <v>0</v>
      </c>
      <c r="JJ168" s="403">
        <f t="shared" si="504"/>
        <v>0</v>
      </c>
      <c r="JK168" s="403">
        <f t="shared" si="504"/>
        <v>0</v>
      </c>
      <c r="JL168" s="403">
        <f t="shared" si="504"/>
        <v>0</v>
      </c>
      <c r="JM168" s="403">
        <f t="shared" si="504"/>
        <v>0</v>
      </c>
      <c r="JN168" s="403">
        <f t="shared" si="504"/>
        <v>0</v>
      </c>
      <c r="JO168" s="403">
        <f t="shared" si="504"/>
        <v>0</v>
      </c>
      <c r="JP168" s="403">
        <f t="shared" si="504"/>
        <v>0</v>
      </c>
      <c r="JQ168" s="403">
        <f t="shared" si="504"/>
        <v>0</v>
      </c>
      <c r="JR168" s="403">
        <f t="shared" si="504"/>
        <v>0</v>
      </c>
      <c r="JS168" s="403">
        <f t="shared" si="504"/>
        <v>0</v>
      </c>
      <c r="JT168" s="403">
        <f t="shared" si="504"/>
        <v>0</v>
      </c>
      <c r="JU168" s="403">
        <f t="shared" si="504"/>
        <v>0</v>
      </c>
      <c r="JV168" s="403">
        <f t="shared" si="504"/>
        <v>0</v>
      </c>
      <c r="JW168" s="403">
        <f t="shared" si="504"/>
        <v>0</v>
      </c>
      <c r="JX168" s="403">
        <f t="shared" si="504"/>
        <v>0</v>
      </c>
      <c r="JY168" s="403">
        <f t="shared" si="504"/>
        <v>0</v>
      </c>
      <c r="JZ168" s="403">
        <f t="shared" si="504"/>
        <v>0</v>
      </c>
      <c r="KA168" s="403">
        <f t="shared" si="504"/>
        <v>0</v>
      </c>
      <c r="KB168" s="403">
        <f t="shared" si="504"/>
        <v>0</v>
      </c>
      <c r="KC168" s="403">
        <f t="shared" si="504"/>
        <v>0</v>
      </c>
      <c r="KD168" s="403">
        <f t="shared" si="504"/>
        <v>0</v>
      </c>
      <c r="KE168" s="403">
        <f t="shared" si="504"/>
        <v>0</v>
      </c>
      <c r="KF168" s="403">
        <f t="shared" si="504"/>
        <v>0</v>
      </c>
      <c r="KG168" s="403">
        <f t="shared" si="504"/>
        <v>0</v>
      </c>
      <c r="KH168" s="403">
        <f t="shared" si="504"/>
        <v>0</v>
      </c>
      <c r="KI168" s="403">
        <f t="shared" si="504"/>
        <v>0</v>
      </c>
      <c r="KJ168" s="403">
        <f t="shared" si="504"/>
        <v>0</v>
      </c>
      <c r="KK168" s="403">
        <f t="shared" si="504"/>
        <v>0</v>
      </c>
      <c r="KL168" s="403">
        <f t="shared" si="504"/>
        <v>0</v>
      </c>
      <c r="KM168" s="403">
        <f t="shared" si="504"/>
        <v>0</v>
      </c>
      <c r="KN168" s="403">
        <f t="shared" si="504"/>
        <v>0</v>
      </c>
      <c r="KO168" s="403">
        <f t="shared" si="504"/>
        <v>0</v>
      </c>
      <c r="KP168" s="403">
        <f t="shared" si="504"/>
        <v>0</v>
      </c>
      <c r="KQ168" s="403">
        <f t="shared" si="504"/>
        <v>0</v>
      </c>
      <c r="KR168" s="403">
        <f t="shared" si="504"/>
        <v>0</v>
      </c>
      <c r="KS168" s="403">
        <f t="shared" si="504"/>
        <v>0</v>
      </c>
      <c r="KT168" s="403">
        <f t="shared" si="504"/>
        <v>0</v>
      </c>
      <c r="KU168" s="403">
        <f t="shared" si="504"/>
        <v>0</v>
      </c>
      <c r="KV168" s="403">
        <f t="shared" si="504"/>
        <v>0</v>
      </c>
      <c r="KW168" s="403">
        <f t="shared" si="504"/>
        <v>0</v>
      </c>
      <c r="KX168" s="403">
        <f t="shared" si="504"/>
        <v>0</v>
      </c>
      <c r="KY168" s="403">
        <f t="shared" si="504"/>
        <v>0</v>
      </c>
      <c r="KZ168" s="403">
        <f t="shared" si="504"/>
        <v>0</v>
      </c>
      <c r="LA168" s="403">
        <f t="shared" si="504"/>
        <v>0</v>
      </c>
      <c r="LB168" s="403">
        <f t="shared" si="504"/>
        <v>0</v>
      </c>
      <c r="LC168" s="403">
        <f t="shared" si="504"/>
        <v>0</v>
      </c>
      <c r="LD168" s="403">
        <f t="shared" si="504"/>
        <v>0</v>
      </c>
      <c r="LE168" s="403">
        <f t="shared" si="504"/>
        <v>0</v>
      </c>
      <c r="LF168" s="403">
        <f t="shared" si="504"/>
        <v>0</v>
      </c>
      <c r="LG168" s="403">
        <f t="shared" si="504"/>
        <v>0</v>
      </c>
      <c r="LH168" s="403">
        <f t="shared" si="504"/>
        <v>0</v>
      </c>
      <c r="LI168" s="403">
        <f t="shared" si="504"/>
        <v>0</v>
      </c>
      <c r="LJ168" s="403">
        <f t="shared" si="504"/>
        <v>0</v>
      </c>
      <c r="LK168" s="403">
        <f t="shared" si="504"/>
        <v>0</v>
      </c>
      <c r="LL168" s="403">
        <f t="shared" si="504"/>
        <v>0</v>
      </c>
      <c r="LM168" s="403">
        <f t="shared" si="504"/>
        <v>0</v>
      </c>
      <c r="LN168" s="403">
        <f t="shared" si="504"/>
        <v>0</v>
      </c>
      <c r="LO168" s="403">
        <f t="shared" si="504"/>
        <v>0</v>
      </c>
      <c r="LP168" s="403">
        <f t="shared" si="504"/>
        <v>0</v>
      </c>
    </row>
    <row r="169">
      <c r="A169" s="331" t="str">
        <f t="shared" si="327"/>
        <v>06-2031</v>
      </c>
      <c r="B169" s="346">
        <f t="shared" si="333"/>
        <v>8325527.777</v>
      </c>
      <c r="C169" s="346">
        <f t="shared" si="334"/>
        <v>1.021491818</v>
      </c>
      <c r="D169" s="346"/>
      <c r="E169" s="403">
        <f t="shared" ref="E169:BP169" si="505">IF(and($A169-E$124&gt;=0,$A169-E$125&lt;0),E$132,0)</f>
        <v>0</v>
      </c>
      <c r="F169" s="403">
        <f t="shared" si="505"/>
        <v>0</v>
      </c>
      <c r="G169" s="403">
        <f t="shared" si="505"/>
        <v>0</v>
      </c>
      <c r="H169" s="403">
        <f t="shared" si="505"/>
        <v>0</v>
      </c>
      <c r="I169" s="403">
        <f t="shared" si="505"/>
        <v>0</v>
      </c>
      <c r="J169" s="403">
        <f t="shared" si="505"/>
        <v>0</v>
      </c>
      <c r="K169" s="403">
        <f t="shared" si="505"/>
        <v>0</v>
      </c>
      <c r="L169" s="403">
        <f t="shared" si="505"/>
        <v>0</v>
      </c>
      <c r="M169" s="403">
        <f t="shared" si="505"/>
        <v>0</v>
      </c>
      <c r="N169" s="403">
        <f t="shared" si="505"/>
        <v>0</v>
      </c>
      <c r="O169" s="403">
        <f t="shared" si="505"/>
        <v>0</v>
      </c>
      <c r="P169" s="403">
        <f t="shared" si="505"/>
        <v>0</v>
      </c>
      <c r="Q169" s="403">
        <f t="shared" si="505"/>
        <v>0</v>
      </c>
      <c r="R169" s="403">
        <f t="shared" si="505"/>
        <v>0</v>
      </c>
      <c r="S169" s="403">
        <f t="shared" si="505"/>
        <v>0</v>
      </c>
      <c r="T169" s="403">
        <f t="shared" si="505"/>
        <v>0</v>
      </c>
      <c r="U169" s="403">
        <f t="shared" si="505"/>
        <v>0</v>
      </c>
      <c r="V169" s="403">
        <f t="shared" si="505"/>
        <v>0</v>
      </c>
      <c r="W169" s="403">
        <f t="shared" si="505"/>
        <v>0</v>
      </c>
      <c r="X169" s="403">
        <f t="shared" si="505"/>
        <v>0</v>
      </c>
      <c r="Y169" s="403">
        <f t="shared" si="505"/>
        <v>0</v>
      </c>
      <c r="Z169" s="403">
        <f t="shared" si="505"/>
        <v>0</v>
      </c>
      <c r="AA169" s="403">
        <f t="shared" si="505"/>
        <v>0</v>
      </c>
      <c r="AB169" s="403">
        <f t="shared" si="505"/>
        <v>0</v>
      </c>
      <c r="AC169" s="403">
        <f t="shared" si="505"/>
        <v>0</v>
      </c>
      <c r="AD169" s="403">
        <f t="shared" si="505"/>
        <v>0</v>
      </c>
      <c r="AE169" s="403">
        <f t="shared" si="505"/>
        <v>0</v>
      </c>
      <c r="AF169" s="403">
        <f t="shared" si="505"/>
        <v>0</v>
      </c>
      <c r="AG169" s="403">
        <f t="shared" si="505"/>
        <v>0</v>
      </c>
      <c r="AH169" s="403">
        <f t="shared" si="505"/>
        <v>0</v>
      </c>
      <c r="AI169" s="403">
        <f t="shared" si="505"/>
        <v>0</v>
      </c>
      <c r="AJ169" s="403">
        <f t="shared" si="505"/>
        <v>0</v>
      </c>
      <c r="AK169" s="403">
        <f t="shared" si="505"/>
        <v>0</v>
      </c>
      <c r="AL169" s="403">
        <f t="shared" si="505"/>
        <v>0</v>
      </c>
      <c r="AM169" s="403">
        <f t="shared" si="505"/>
        <v>0</v>
      </c>
      <c r="AN169" s="403">
        <f t="shared" si="505"/>
        <v>0</v>
      </c>
      <c r="AO169" s="403">
        <f t="shared" si="505"/>
        <v>0</v>
      </c>
      <c r="AP169" s="403">
        <f t="shared" si="505"/>
        <v>0</v>
      </c>
      <c r="AQ169" s="403">
        <f t="shared" si="505"/>
        <v>0</v>
      </c>
      <c r="AR169" s="403">
        <f t="shared" si="505"/>
        <v>0</v>
      </c>
      <c r="AS169" s="403">
        <f t="shared" si="505"/>
        <v>0</v>
      </c>
      <c r="AT169" s="403">
        <f t="shared" si="505"/>
        <v>0</v>
      </c>
      <c r="AU169" s="403">
        <f t="shared" si="505"/>
        <v>0</v>
      </c>
      <c r="AV169" s="403">
        <f t="shared" si="505"/>
        <v>0</v>
      </c>
      <c r="AW169" s="403">
        <f t="shared" si="505"/>
        <v>0</v>
      </c>
      <c r="AX169" s="403">
        <f t="shared" si="505"/>
        <v>0</v>
      </c>
      <c r="AY169" s="403">
        <f t="shared" si="505"/>
        <v>0</v>
      </c>
      <c r="AZ169" s="403">
        <f t="shared" si="505"/>
        <v>0</v>
      </c>
      <c r="BA169" s="403">
        <f t="shared" si="505"/>
        <v>97799.52</v>
      </c>
      <c r="BB169" s="403">
        <f t="shared" si="505"/>
        <v>242596.66</v>
      </c>
      <c r="BC169" s="403">
        <f t="shared" si="505"/>
        <v>108292.85</v>
      </c>
      <c r="BD169" s="403">
        <f t="shared" si="505"/>
        <v>238900</v>
      </c>
      <c r="BE169" s="403">
        <f t="shared" si="505"/>
        <v>101455.9</v>
      </c>
      <c r="BF169" s="403">
        <f t="shared" si="505"/>
        <v>23511.76</v>
      </c>
      <c r="BG169" s="403">
        <f t="shared" si="505"/>
        <v>20008.84</v>
      </c>
      <c r="BH169" s="403">
        <f t="shared" si="505"/>
        <v>77858.98</v>
      </c>
      <c r="BI169" s="403">
        <f t="shared" si="505"/>
        <v>45000</v>
      </c>
      <c r="BJ169" s="403">
        <f t="shared" si="505"/>
        <v>124565</v>
      </c>
      <c r="BK169" s="403">
        <f t="shared" si="505"/>
        <v>25000</v>
      </c>
      <c r="BL169" s="403">
        <f t="shared" si="505"/>
        <v>29885</v>
      </c>
      <c r="BM169" s="403">
        <f t="shared" si="505"/>
        <v>33809.25</v>
      </c>
      <c r="BN169" s="403">
        <f t="shared" si="505"/>
        <v>10969.85</v>
      </c>
      <c r="BO169" s="403">
        <f t="shared" si="505"/>
        <v>77861.76</v>
      </c>
      <c r="BP169" s="403">
        <f t="shared" si="505"/>
        <v>10058</v>
      </c>
      <c r="BQ169" s="403"/>
      <c r="BR169" s="403">
        <f t="shared" ref="BR169:EC169" si="506">IF(and($A169-BR$124&gt;=0,$A169-BR$125&lt;0),BR$132,0)</f>
        <v>121282.0901</v>
      </c>
      <c r="BS169" s="403">
        <f t="shared" si="506"/>
        <v>0</v>
      </c>
      <c r="BT169" s="403">
        <f t="shared" si="506"/>
        <v>0</v>
      </c>
      <c r="BU169" s="403">
        <f t="shared" si="506"/>
        <v>0</v>
      </c>
      <c r="BV169" s="403">
        <f t="shared" si="506"/>
        <v>0</v>
      </c>
      <c r="BW169" s="403">
        <f t="shared" si="506"/>
        <v>0</v>
      </c>
      <c r="BX169" s="403">
        <f t="shared" si="506"/>
        <v>0</v>
      </c>
      <c r="BY169" s="403">
        <f t="shared" si="506"/>
        <v>94007.23892</v>
      </c>
      <c r="BZ169" s="403">
        <f t="shared" si="506"/>
        <v>93499.7296</v>
      </c>
      <c r="CA169" s="403">
        <f t="shared" si="506"/>
        <v>317339.1966</v>
      </c>
      <c r="CB169" s="403">
        <f t="shared" si="506"/>
        <v>0</v>
      </c>
      <c r="CC169" s="403">
        <f t="shared" si="506"/>
        <v>0</v>
      </c>
      <c r="CD169" s="403">
        <f t="shared" si="506"/>
        <v>94788.93082</v>
      </c>
      <c r="CE169" s="403">
        <f t="shared" si="506"/>
        <v>0</v>
      </c>
      <c r="CF169" s="403">
        <f t="shared" si="506"/>
        <v>0</v>
      </c>
      <c r="CG169" s="403">
        <f t="shared" si="506"/>
        <v>205676.5734</v>
      </c>
      <c r="CH169" s="403">
        <f t="shared" si="506"/>
        <v>0</v>
      </c>
      <c r="CI169" s="403">
        <f t="shared" si="506"/>
        <v>246817.5768</v>
      </c>
      <c r="CJ169" s="403">
        <f t="shared" si="506"/>
        <v>167321.4229</v>
      </c>
      <c r="CK169" s="403">
        <f t="shared" si="506"/>
        <v>175711.6091</v>
      </c>
      <c r="CL169" s="403">
        <f t="shared" si="506"/>
        <v>0</v>
      </c>
      <c r="CM169" s="403">
        <f t="shared" si="506"/>
        <v>0</v>
      </c>
      <c r="CN169" s="403">
        <f t="shared" si="506"/>
        <v>165809.9143</v>
      </c>
      <c r="CO169" s="403">
        <f t="shared" si="506"/>
        <v>156424.8982</v>
      </c>
      <c r="CP169" s="403">
        <f t="shared" si="506"/>
        <v>0</v>
      </c>
      <c r="CQ169" s="403">
        <f t="shared" si="506"/>
        <v>200632.3524</v>
      </c>
      <c r="CR169" s="403">
        <f t="shared" si="506"/>
        <v>388272.9248</v>
      </c>
      <c r="CS169" s="403">
        <f t="shared" si="506"/>
        <v>106422.0904</v>
      </c>
      <c r="CT169" s="403">
        <f t="shared" si="506"/>
        <v>116147.6252</v>
      </c>
      <c r="CU169" s="403">
        <f t="shared" si="506"/>
        <v>13374.48895</v>
      </c>
      <c r="CV169" s="403">
        <f t="shared" si="506"/>
        <v>172972.6464</v>
      </c>
      <c r="CW169" s="403">
        <f t="shared" si="506"/>
        <v>31739.62885</v>
      </c>
      <c r="CX169" s="403">
        <f t="shared" si="506"/>
        <v>245848.0169</v>
      </c>
      <c r="CY169" s="403">
        <f t="shared" si="506"/>
        <v>4735.552739</v>
      </c>
      <c r="CZ169" s="403">
        <f t="shared" si="506"/>
        <v>144555.699</v>
      </c>
      <c r="DA169" s="403">
        <f t="shared" si="506"/>
        <v>232568.5919</v>
      </c>
      <c r="DB169" s="403">
        <f t="shared" si="506"/>
        <v>147632.9196</v>
      </c>
      <c r="DC169" s="403">
        <f t="shared" si="506"/>
        <v>75565.3102</v>
      </c>
      <c r="DD169" s="403">
        <f t="shared" si="506"/>
        <v>149471.6552</v>
      </c>
      <c r="DE169" s="403">
        <f t="shared" si="506"/>
        <v>187471.9097</v>
      </c>
      <c r="DF169" s="403">
        <f t="shared" si="506"/>
        <v>214454.1529</v>
      </c>
      <c r="DG169" s="403">
        <f t="shared" si="506"/>
        <v>261650.478</v>
      </c>
      <c r="DH169" s="403">
        <f t="shared" si="506"/>
        <v>96110.40317</v>
      </c>
      <c r="DI169" s="403">
        <f t="shared" si="506"/>
        <v>91908.68609</v>
      </c>
      <c r="DJ169" s="403">
        <f t="shared" si="506"/>
        <v>31884.5166</v>
      </c>
      <c r="DK169" s="403">
        <f t="shared" si="506"/>
        <v>157714.0112</v>
      </c>
      <c r="DL169" s="403">
        <f t="shared" si="506"/>
        <v>206917.284</v>
      </c>
      <c r="DM169" s="403">
        <f t="shared" si="506"/>
        <v>48906.51637</v>
      </c>
      <c r="DN169" s="403">
        <f t="shared" si="506"/>
        <v>0</v>
      </c>
      <c r="DO169" s="403">
        <f t="shared" si="506"/>
        <v>0</v>
      </c>
      <c r="DP169" s="403">
        <f t="shared" si="506"/>
        <v>0</v>
      </c>
      <c r="DQ169" s="403">
        <f t="shared" si="506"/>
        <v>0</v>
      </c>
      <c r="DR169" s="403">
        <f t="shared" si="506"/>
        <v>0</v>
      </c>
      <c r="DS169" s="403">
        <f t="shared" si="506"/>
        <v>0</v>
      </c>
      <c r="DT169" s="403">
        <f t="shared" si="506"/>
        <v>0</v>
      </c>
      <c r="DU169" s="403">
        <f t="shared" si="506"/>
        <v>0</v>
      </c>
      <c r="DV169" s="403">
        <f t="shared" si="506"/>
        <v>0</v>
      </c>
      <c r="DW169" s="403">
        <f t="shared" si="506"/>
        <v>0</v>
      </c>
      <c r="DX169" s="403">
        <f t="shared" si="506"/>
        <v>0</v>
      </c>
      <c r="DY169" s="403">
        <f t="shared" si="506"/>
        <v>0</v>
      </c>
      <c r="DZ169" s="403">
        <f t="shared" si="506"/>
        <v>0</v>
      </c>
      <c r="EA169" s="403">
        <f t="shared" si="506"/>
        <v>0</v>
      </c>
      <c r="EB169" s="403">
        <f t="shared" si="506"/>
        <v>0</v>
      </c>
      <c r="EC169" s="403">
        <f t="shared" si="506"/>
        <v>0</v>
      </c>
      <c r="ED169" s="403"/>
      <c r="EE169" s="403">
        <f t="shared" ref="EE169:GP169" si="507">IF(and($A169-EE$124&gt;=0,$A169-EE$125&lt;0),EE$132,0)</f>
        <v>0</v>
      </c>
      <c r="EF169" s="403">
        <f t="shared" si="507"/>
        <v>0</v>
      </c>
      <c r="EG169" s="403">
        <f t="shared" si="507"/>
        <v>0</v>
      </c>
      <c r="EH169" s="403">
        <f t="shared" si="507"/>
        <v>0</v>
      </c>
      <c r="EI169" s="403">
        <f t="shared" si="507"/>
        <v>104465.2535</v>
      </c>
      <c r="EJ169" s="403">
        <f t="shared" si="507"/>
        <v>89802.18684</v>
      </c>
      <c r="EK169" s="403">
        <f t="shared" si="507"/>
        <v>123470.9704</v>
      </c>
      <c r="EL169" s="403">
        <f t="shared" si="507"/>
        <v>0</v>
      </c>
      <c r="EM169" s="403">
        <f t="shared" si="507"/>
        <v>0</v>
      </c>
      <c r="EN169" s="403">
        <f t="shared" si="507"/>
        <v>0</v>
      </c>
      <c r="EO169" s="403">
        <f t="shared" si="507"/>
        <v>0</v>
      </c>
      <c r="EP169" s="403">
        <f t="shared" si="507"/>
        <v>79687.24363</v>
      </c>
      <c r="EQ169" s="403">
        <f t="shared" si="507"/>
        <v>0</v>
      </c>
      <c r="ER169" s="403">
        <f t="shared" si="507"/>
        <v>165876.9661</v>
      </c>
      <c r="ES169" s="403">
        <f t="shared" si="507"/>
        <v>199256.0312</v>
      </c>
      <c r="ET169" s="403">
        <f t="shared" si="507"/>
        <v>0</v>
      </c>
      <c r="EU169" s="403">
        <f t="shared" si="507"/>
        <v>193184.2202</v>
      </c>
      <c r="EV169" s="403">
        <f t="shared" si="507"/>
        <v>0</v>
      </c>
      <c r="EW169" s="403">
        <f t="shared" si="507"/>
        <v>0</v>
      </c>
      <c r="EX169" s="403">
        <f t="shared" si="507"/>
        <v>0</v>
      </c>
      <c r="EY169" s="403">
        <f t="shared" si="507"/>
        <v>85047.1973</v>
      </c>
      <c r="EZ169" s="403">
        <f t="shared" si="507"/>
        <v>0</v>
      </c>
      <c r="FA169" s="403">
        <f t="shared" si="507"/>
        <v>0</v>
      </c>
      <c r="FB169" s="403">
        <f t="shared" si="507"/>
        <v>0</v>
      </c>
      <c r="FC169" s="403">
        <f t="shared" si="507"/>
        <v>234437.8609</v>
      </c>
      <c r="FD169" s="403">
        <f t="shared" si="507"/>
        <v>0</v>
      </c>
      <c r="FE169" s="403">
        <f t="shared" si="507"/>
        <v>0</v>
      </c>
      <c r="FF169" s="403">
        <f t="shared" si="507"/>
        <v>0</v>
      </c>
      <c r="FG169" s="403">
        <f t="shared" si="507"/>
        <v>0</v>
      </c>
      <c r="FH169" s="403">
        <f t="shared" si="507"/>
        <v>0</v>
      </c>
      <c r="FI169" s="403">
        <f t="shared" si="507"/>
        <v>0</v>
      </c>
      <c r="FJ169" s="403">
        <f t="shared" si="507"/>
        <v>0</v>
      </c>
      <c r="FK169" s="403">
        <f t="shared" si="507"/>
        <v>0</v>
      </c>
      <c r="FL169" s="403">
        <f t="shared" si="507"/>
        <v>0</v>
      </c>
      <c r="FM169" s="403">
        <f t="shared" si="507"/>
        <v>0</v>
      </c>
      <c r="FN169" s="403">
        <f t="shared" si="507"/>
        <v>0</v>
      </c>
      <c r="FO169" s="403">
        <f t="shared" si="507"/>
        <v>0</v>
      </c>
      <c r="FP169" s="403">
        <f t="shared" si="507"/>
        <v>0</v>
      </c>
      <c r="FQ169" s="403">
        <f t="shared" si="507"/>
        <v>0</v>
      </c>
      <c r="FR169" s="403">
        <f t="shared" si="507"/>
        <v>0</v>
      </c>
      <c r="FS169" s="403">
        <f t="shared" si="507"/>
        <v>0</v>
      </c>
      <c r="FT169" s="403">
        <f t="shared" si="507"/>
        <v>0</v>
      </c>
      <c r="FU169" s="403">
        <f t="shared" si="507"/>
        <v>0</v>
      </c>
      <c r="FV169" s="403">
        <f t="shared" si="507"/>
        <v>0</v>
      </c>
      <c r="FW169" s="403">
        <f t="shared" si="507"/>
        <v>0</v>
      </c>
      <c r="FX169" s="403">
        <f t="shared" si="507"/>
        <v>0</v>
      </c>
      <c r="FY169" s="403">
        <f t="shared" si="507"/>
        <v>0</v>
      </c>
      <c r="FZ169" s="403">
        <f t="shared" si="507"/>
        <v>0</v>
      </c>
      <c r="GA169" s="403">
        <f t="shared" si="507"/>
        <v>0</v>
      </c>
      <c r="GB169" s="403">
        <f t="shared" si="507"/>
        <v>0</v>
      </c>
      <c r="GC169" s="403">
        <f t="shared" si="507"/>
        <v>0</v>
      </c>
      <c r="GD169" s="403">
        <f t="shared" si="507"/>
        <v>0</v>
      </c>
      <c r="GE169" s="403">
        <f t="shared" si="507"/>
        <v>0</v>
      </c>
      <c r="GF169" s="403">
        <f t="shared" si="507"/>
        <v>0</v>
      </c>
      <c r="GG169" s="403">
        <f t="shared" si="507"/>
        <v>0</v>
      </c>
      <c r="GH169" s="403">
        <f t="shared" si="507"/>
        <v>0</v>
      </c>
      <c r="GI169" s="403">
        <f t="shared" si="507"/>
        <v>0</v>
      </c>
      <c r="GJ169" s="403">
        <f t="shared" si="507"/>
        <v>0</v>
      </c>
      <c r="GK169" s="403">
        <f t="shared" si="507"/>
        <v>0</v>
      </c>
      <c r="GL169" s="403">
        <f t="shared" si="507"/>
        <v>0</v>
      </c>
      <c r="GM169" s="403">
        <f t="shared" si="507"/>
        <v>0</v>
      </c>
      <c r="GN169" s="403">
        <f t="shared" si="507"/>
        <v>0</v>
      </c>
      <c r="GO169" s="403">
        <f t="shared" si="507"/>
        <v>0</v>
      </c>
      <c r="GP169" s="403">
        <f t="shared" si="507"/>
        <v>0</v>
      </c>
      <c r="GQ169" s="403"/>
      <c r="GR169" s="403">
        <f t="shared" ref="GR169:JC169" si="508">IF(and($A169-GR$124&gt;=0,$A169-GR$125&lt;0),GR$132,0)</f>
        <v>0</v>
      </c>
      <c r="GS169" s="403">
        <f t="shared" si="508"/>
        <v>119892.8015</v>
      </c>
      <c r="GT169" s="403">
        <f t="shared" si="508"/>
        <v>133089.5484</v>
      </c>
      <c r="GU169" s="403">
        <f t="shared" si="508"/>
        <v>135416.2334</v>
      </c>
      <c r="GV169" s="403">
        <f t="shared" si="508"/>
        <v>0</v>
      </c>
      <c r="GW169" s="403">
        <f t="shared" si="508"/>
        <v>0</v>
      </c>
      <c r="GX169" s="403">
        <f t="shared" si="508"/>
        <v>0</v>
      </c>
      <c r="GY169" s="403">
        <f t="shared" si="508"/>
        <v>0</v>
      </c>
      <c r="GZ169" s="403">
        <f t="shared" si="508"/>
        <v>0</v>
      </c>
      <c r="HA169" s="403">
        <f t="shared" si="508"/>
        <v>0</v>
      </c>
      <c r="HB169" s="403">
        <f t="shared" si="508"/>
        <v>228207.8069</v>
      </c>
      <c r="HC169" s="403">
        <f t="shared" si="508"/>
        <v>0</v>
      </c>
      <c r="HD169" s="403">
        <f t="shared" si="508"/>
        <v>0</v>
      </c>
      <c r="HE169" s="403">
        <f t="shared" si="508"/>
        <v>0</v>
      </c>
      <c r="HF169" s="403">
        <f t="shared" si="508"/>
        <v>0</v>
      </c>
      <c r="HG169" s="403">
        <f t="shared" si="508"/>
        <v>0</v>
      </c>
      <c r="HH169" s="403">
        <f t="shared" si="508"/>
        <v>0</v>
      </c>
      <c r="HI169" s="403">
        <f t="shared" si="508"/>
        <v>0</v>
      </c>
      <c r="HJ169" s="403">
        <f t="shared" si="508"/>
        <v>0</v>
      </c>
      <c r="HK169" s="403">
        <f t="shared" si="508"/>
        <v>0</v>
      </c>
      <c r="HL169" s="403">
        <f t="shared" si="508"/>
        <v>0</v>
      </c>
      <c r="HM169" s="403">
        <f t="shared" si="508"/>
        <v>483.4455684</v>
      </c>
      <c r="HN169" s="403">
        <f t="shared" si="508"/>
        <v>0</v>
      </c>
      <c r="HO169" s="403">
        <f t="shared" si="508"/>
        <v>0</v>
      </c>
      <c r="HP169" s="403">
        <f t="shared" si="508"/>
        <v>0</v>
      </c>
      <c r="HQ169" s="403">
        <f t="shared" si="508"/>
        <v>0</v>
      </c>
      <c r="HR169" s="403">
        <f t="shared" si="508"/>
        <v>0</v>
      </c>
      <c r="HS169" s="403">
        <f t="shared" si="508"/>
        <v>0</v>
      </c>
      <c r="HT169" s="403">
        <f t="shared" si="508"/>
        <v>0</v>
      </c>
      <c r="HU169" s="403">
        <f t="shared" si="508"/>
        <v>0</v>
      </c>
      <c r="HV169" s="403">
        <f t="shared" si="508"/>
        <v>0</v>
      </c>
      <c r="HW169" s="403">
        <f t="shared" si="508"/>
        <v>0</v>
      </c>
      <c r="HX169" s="403">
        <f t="shared" si="508"/>
        <v>0</v>
      </c>
      <c r="HY169" s="403">
        <f t="shared" si="508"/>
        <v>0</v>
      </c>
      <c r="HZ169" s="403">
        <f t="shared" si="508"/>
        <v>0</v>
      </c>
      <c r="IA169" s="403">
        <f t="shared" si="508"/>
        <v>0</v>
      </c>
      <c r="IB169" s="403">
        <f t="shared" si="508"/>
        <v>0</v>
      </c>
      <c r="IC169" s="403">
        <f t="shared" si="508"/>
        <v>0</v>
      </c>
      <c r="ID169" s="403">
        <f t="shared" si="508"/>
        <v>0</v>
      </c>
      <c r="IE169" s="403">
        <f t="shared" si="508"/>
        <v>0</v>
      </c>
      <c r="IF169" s="403">
        <f t="shared" si="508"/>
        <v>0</v>
      </c>
      <c r="IG169" s="403">
        <f t="shared" si="508"/>
        <v>0</v>
      </c>
      <c r="IH169" s="403">
        <f t="shared" si="508"/>
        <v>0</v>
      </c>
      <c r="II169" s="403">
        <f t="shared" si="508"/>
        <v>0</v>
      </c>
      <c r="IJ169" s="403">
        <f t="shared" si="508"/>
        <v>0</v>
      </c>
      <c r="IK169" s="403">
        <f t="shared" si="508"/>
        <v>0</v>
      </c>
      <c r="IL169" s="403">
        <f t="shared" si="508"/>
        <v>0</v>
      </c>
      <c r="IM169" s="403">
        <f t="shared" si="508"/>
        <v>0</v>
      </c>
      <c r="IN169" s="403">
        <f t="shared" si="508"/>
        <v>0</v>
      </c>
      <c r="IO169" s="403">
        <f t="shared" si="508"/>
        <v>0</v>
      </c>
      <c r="IP169" s="403">
        <f t="shared" si="508"/>
        <v>0</v>
      </c>
      <c r="IQ169" s="403">
        <f t="shared" si="508"/>
        <v>0</v>
      </c>
      <c r="IR169" s="403">
        <f t="shared" si="508"/>
        <v>0</v>
      </c>
      <c r="IS169" s="403">
        <f t="shared" si="508"/>
        <v>0</v>
      </c>
      <c r="IT169" s="403">
        <f t="shared" si="508"/>
        <v>0</v>
      </c>
      <c r="IU169" s="403">
        <f t="shared" si="508"/>
        <v>0</v>
      </c>
      <c r="IV169" s="403">
        <f t="shared" si="508"/>
        <v>0</v>
      </c>
      <c r="IW169" s="403">
        <f t="shared" si="508"/>
        <v>0</v>
      </c>
      <c r="IX169" s="403">
        <f t="shared" si="508"/>
        <v>0</v>
      </c>
      <c r="IY169" s="403">
        <f t="shared" si="508"/>
        <v>0</v>
      </c>
      <c r="IZ169" s="403">
        <f t="shared" si="508"/>
        <v>0</v>
      </c>
      <c r="JA169" s="403">
        <f t="shared" si="508"/>
        <v>0</v>
      </c>
      <c r="JB169" s="403">
        <f t="shared" si="508"/>
        <v>0</v>
      </c>
      <c r="JC169" s="403">
        <f t="shared" si="508"/>
        <v>0</v>
      </c>
      <c r="JD169" s="403"/>
      <c r="JE169" s="403">
        <f t="shared" ref="JE169:LP169" si="509">IF(and($A169-JE$124&gt;=0,$A169-JE$125&lt;0),JE$132,0)</f>
        <v>0</v>
      </c>
      <c r="JF169" s="403">
        <f t="shared" si="509"/>
        <v>0</v>
      </c>
      <c r="JG169" s="403">
        <f t="shared" si="509"/>
        <v>0</v>
      </c>
      <c r="JH169" s="403">
        <f t="shared" si="509"/>
        <v>0</v>
      </c>
      <c r="JI169" s="403">
        <f t="shared" si="509"/>
        <v>0</v>
      </c>
      <c r="JJ169" s="403">
        <f t="shared" si="509"/>
        <v>0</v>
      </c>
      <c r="JK169" s="403">
        <f t="shared" si="509"/>
        <v>0</v>
      </c>
      <c r="JL169" s="403">
        <f t="shared" si="509"/>
        <v>0</v>
      </c>
      <c r="JM169" s="403">
        <f t="shared" si="509"/>
        <v>0</v>
      </c>
      <c r="JN169" s="403">
        <f t="shared" si="509"/>
        <v>0</v>
      </c>
      <c r="JO169" s="403">
        <f t="shared" si="509"/>
        <v>0</v>
      </c>
      <c r="JP169" s="403">
        <f t="shared" si="509"/>
        <v>0</v>
      </c>
      <c r="JQ169" s="403">
        <f t="shared" si="509"/>
        <v>0</v>
      </c>
      <c r="JR169" s="403">
        <f t="shared" si="509"/>
        <v>0</v>
      </c>
      <c r="JS169" s="403">
        <f t="shared" si="509"/>
        <v>0</v>
      </c>
      <c r="JT169" s="403">
        <f t="shared" si="509"/>
        <v>0</v>
      </c>
      <c r="JU169" s="403">
        <f t="shared" si="509"/>
        <v>0</v>
      </c>
      <c r="JV169" s="403">
        <f t="shared" si="509"/>
        <v>0</v>
      </c>
      <c r="JW169" s="403">
        <f t="shared" si="509"/>
        <v>0</v>
      </c>
      <c r="JX169" s="403">
        <f t="shared" si="509"/>
        <v>0</v>
      </c>
      <c r="JY169" s="403">
        <f t="shared" si="509"/>
        <v>0</v>
      </c>
      <c r="JZ169" s="403">
        <f t="shared" si="509"/>
        <v>0</v>
      </c>
      <c r="KA169" s="403">
        <f t="shared" si="509"/>
        <v>0</v>
      </c>
      <c r="KB169" s="403">
        <f t="shared" si="509"/>
        <v>0</v>
      </c>
      <c r="KC169" s="403">
        <f t="shared" si="509"/>
        <v>0</v>
      </c>
      <c r="KD169" s="403">
        <f t="shared" si="509"/>
        <v>0</v>
      </c>
      <c r="KE169" s="403">
        <f t="shared" si="509"/>
        <v>0</v>
      </c>
      <c r="KF169" s="403">
        <f t="shared" si="509"/>
        <v>0</v>
      </c>
      <c r="KG169" s="403">
        <f t="shared" si="509"/>
        <v>0</v>
      </c>
      <c r="KH169" s="403">
        <f t="shared" si="509"/>
        <v>0</v>
      </c>
      <c r="KI169" s="403">
        <f t="shared" si="509"/>
        <v>0</v>
      </c>
      <c r="KJ169" s="403">
        <f t="shared" si="509"/>
        <v>0</v>
      </c>
      <c r="KK169" s="403">
        <f t="shared" si="509"/>
        <v>0</v>
      </c>
      <c r="KL169" s="403">
        <f t="shared" si="509"/>
        <v>0</v>
      </c>
      <c r="KM169" s="403">
        <f t="shared" si="509"/>
        <v>0</v>
      </c>
      <c r="KN169" s="403">
        <f t="shared" si="509"/>
        <v>0</v>
      </c>
      <c r="KO169" s="403">
        <f t="shared" si="509"/>
        <v>0</v>
      </c>
      <c r="KP169" s="403">
        <f t="shared" si="509"/>
        <v>0</v>
      </c>
      <c r="KQ169" s="403">
        <f t="shared" si="509"/>
        <v>0</v>
      </c>
      <c r="KR169" s="403">
        <f t="shared" si="509"/>
        <v>0</v>
      </c>
      <c r="KS169" s="403">
        <f t="shared" si="509"/>
        <v>0</v>
      </c>
      <c r="KT169" s="403">
        <f t="shared" si="509"/>
        <v>0</v>
      </c>
      <c r="KU169" s="403">
        <f t="shared" si="509"/>
        <v>0</v>
      </c>
      <c r="KV169" s="403">
        <f t="shared" si="509"/>
        <v>0</v>
      </c>
      <c r="KW169" s="403">
        <f t="shared" si="509"/>
        <v>0</v>
      </c>
      <c r="KX169" s="403">
        <f t="shared" si="509"/>
        <v>0</v>
      </c>
      <c r="KY169" s="403">
        <f t="shared" si="509"/>
        <v>0</v>
      </c>
      <c r="KZ169" s="403">
        <f t="shared" si="509"/>
        <v>0</v>
      </c>
      <c r="LA169" s="403">
        <f t="shared" si="509"/>
        <v>0</v>
      </c>
      <c r="LB169" s="403">
        <f t="shared" si="509"/>
        <v>0</v>
      </c>
      <c r="LC169" s="403">
        <f t="shared" si="509"/>
        <v>0</v>
      </c>
      <c r="LD169" s="403">
        <f t="shared" si="509"/>
        <v>0</v>
      </c>
      <c r="LE169" s="403">
        <f t="shared" si="509"/>
        <v>0</v>
      </c>
      <c r="LF169" s="403">
        <f t="shared" si="509"/>
        <v>0</v>
      </c>
      <c r="LG169" s="403">
        <f t="shared" si="509"/>
        <v>0</v>
      </c>
      <c r="LH169" s="403">
        <f t="shared" si="509"/>
        <v>0</v>
      </c>
      <c r="LI169" s="403">
        <f t="shared" si="509"/>
        <v>0</v>
      </c>
      <c r="LJ169" s="403">
        <f t="shared" si="509"/>
        <v>0</v>
      </c>
      <c r="LK169" s="403">
        <f t="shared" si="509"/>
        <v>0</v>
      </c>
      <c r="LL169" s="403">
        <f t="shared" si="509"/>
        <v>0</v>
      </c>
      <c r="LM169" s="403">
        <f t="shared" si="509"/>
        <v>0</v>
      </c>
      <c r="LN169" s="403">
        <f t="shared" si="509"/>
        <v>0</v>
      </c>
      <c r="LO169" s="403">
        <f t="shared" si="509"/>
        <v>0</v>
      </c>
      <c r="LP169" s="403">
        <f t="shared" si="509"/>
        <v>0</v>
      </c>
    </row>
    <row r="170">
      <c r="A170" s="331" t="str">
        <f t="shared" si="327"/>
        <v>09-2031</v>
      </c>
      <c r="B170" s="346">
        <f t="shared" si="333"/>
        <v>8325527.777</v>
      </c>
      <c r="C170" s="346">
        <f t="shared" si="334"/>
        <v>1.021491818</v>
      </c>
      <c r="D170" s="346"/>
      <c r="E170" s="403">
        <f t="shared" ref="E170:BP170" si="510">IF(and($A170-E$124&gt;=0,$A170-E$125&lt;0),E$132,0)</f>
        <v>0</v>
      </c>
      <c r="F170" s="403">
        <f t="shared" si="510"/>
        <v>0</v>
      </c>
      <c r="G170" s="403">
        <f t="shared" si="510"/>
        <v>0</v>
      </c>
      <c r="H170" s="403">
        <f t="shared" si="510"/>
        <v>0</v>
      </c>
      <c r="I170" s="403">
        <f t="shared" si="510"/>
        <v>0</v>
      </c>
      <c r="J170" s="403">
        <f t="shared" si="510"/>
        <v>0</v>
      </c>
      <c r="K170" s="403">
        <f t="shared" si="510"/>
        <v>0</v>
      </c>
      <c r="L170" s="403">
        <f t="shared" si="510"/>
        <v>0</v>
      </c>
      <c r="M170" s="403">
        <f t="shared" si="510"/>
        <v>0</v>
      </c>
      <c r="N170" s="403">
        <f t="shared" si="510"/>
        <v>0</v>
      </c>
      <c r="O170" s="403">
        <f t="shared" si="510"/>
        <v>0</v>
      </c>
      <c r="P170" s="403">
        <f t="shared" si="510"/>
        <v>0</v>
      </c>
      <c r="Q170" s="403">
        <f t="shared" si="510"/>
        <v>0</v>
      </c>
      <c r="R170" s="403">
        <f t="shared" si="510"/>
        <v>0</v>
      </c>
      <c r="S170" s="403">
        <f t="shared" si="510"/>
        <v>0</v>
      </c>
      <c r="T170" s="403">
        <f t="shared" si="510"/>
        <v>0</v>
      </c>
      <c r="U170" s="403">
        <f t="shared" si="510"/>
        <v>0</v>
      </c>
      <c r="V170" s="403">
        <f t="shared" si="510"/>
        <v>0</v>
      </c>
      <c r="W170" s="403">
        <f t="shared" si="510"/>
        <v>0</v>
      </c>
      <c r="X170" s="403">
        <f t="shared" si="510"/>
        <v>0</v>
      </c>
      <c r="Y170" s="403">
        <f t="shared" si="510"/>
        <v>0</v>
      </c>
      <c r="Z170" s="403">
        <f t="shared" si="510"/>
        <v>0</v>
      </c>
      <c r="AA170" s="403">
        <f t="shared" si="510"/>
        <v>0</v>
      </c>
      <c r="AB170" s="403">
        <f t="shared" si="510"/>
        <v>0</v>
      </c>
      <c r="AC170" s="403">
        <f t="shared" si="510"/>
        <v>0</v>
      </c>
      <c r="AD170" s="403">
        <f t="shared" si="510"/>
        <v>0</v>
      </c>
      <c r="AE170" s="403">
        <f t="shared" si="510"/>
        <v>0</v>
      </c>
      <c r="AF170" s="403">
        <f t="shared" si="510"/>
        <v>0</v>
      </c>
      <c r="AG170" s="403">
        <f t="shared" si="510"/>
        <v>0</v>
      </c>
      <c r="AH170" s="403">
        <f t="shared" si="510"/>
        <v>0</v>
      </c>
      <c r="AI170" s="403">
        <f t="shared" si="510"/>
        <v>0</v>
      </c>
      <c r="AJ170" s="403">
        <f t="shared" si="510"/>
        <v>0</v>
      </c>
      <c r="AK170" s="403">
        <f t="shared" si="510"/>
        <v>0</v>
      </c>
      <c r="AL170" s="403">
        <f t="shared" si="510"/>
        <v>0</v>
      </c>
      <c r="AM170" s="403">
        <f t="shared" si="510"/>
        <v>0</v>
      </c>
      <c r="AN170" s="403">
        <f t="shared" si="510"/>
        <v>0</v>
      </c>
      <c r="AO170" s="403">
        <f t="shared" si="510"/>
        <v>0</v>
      </c>
      <c r="AP170" s="403">
        <f t="shared" si="510"/>
        <v>0</v>
      </c>
      <c r="AQ170" s="403">
        <f t="shared" si="510"/>
        <v>0</v>
      </c>
      <c r="AR170" s="403">
        <f t="shared" si="510"/>
        <v>0</v>
      </c>
      <c r="AS170" s="403">
        <f t="shared" si="510"/>
        <v>0</v>
      </c>
      <c r="AT170" s="403">
        <f t="shared" si="510"/>
        <v>0</v>
      </c>
      <c r="AU170" s="403">
        <f t="shared" si="510"/>
        <v>0</v>
      </c>
      <c r="AV170" s="403">
        <f t="shared" si="510"/>
        <v>0</v>
      </c>
      <c r="AW170" s="403">
        <f t="shared" si="510"/>
        <v>0</v>
      </c>
      <c r="AX170" s="403">
        <f t="shared" si="510"/>
        <v>0</v>
      </c>
      <c r="AY170" s="403">
        <f t="shared" si="510"/>
        <v>0</v>
      </c>
      <c r="AZ170" s="403">
        <f t="shared" si="510"/>
        <v>0</v>
      </c>
      <c r="BA170" s="403">
        <f t="shared" si="510"/>
        <v>97799.52</v>
      </c>
      <c r="BB170" s="403">
        <f t="shared" si="510"/>
        <v>242596.66</v>
      </c>
      <c r="BC170" s="403">
        <f t="shared" si="510"/>
        <v>108292.85</v>
      </c>
      <c r="BD170" s="403">
        <f t="shared" si="510"/>
        <v>238900</v>
      </c>
      <c r="BE170" s="403">
        <f t="shared" si="510"/>
        <v>101455.9</v>
      </c>
      <c r="BF170" s="403">
        <f t="shared" si="510"/>
        <v>23511.76</v>
      </c>
      <c r="BG170" s="403">
        <f t="shared" si="510"/>
        <v>20008.84</v>
      </c>
      <c r="BH170" s="403">
        <f t="shared" si="510"/>
        <v>77858.98</v>
      </c>
      <c r="BI170" s="403">
        <f t="shared" si="510"/>
        <v>45000</v>
      </c>
      <c r="BJ170" s="403">
        <f t="shared" si="510"/>
        <v>124565</v>
      </c>
      <c r="BK170" s="403">
        <f t="shared" si="510"/>
        <v>25000</v>
      </c>
      <c r="BL170" s="403">
        <f t="shared" si="510"/>
        <v>29885</v>
      </c>
      <c r="BM170" s="403">
        <f t="shared" si="510"/>
        <v>33809.25</v>
      </c>
      <c r="BN170" s="403">
        <f t="shared" si="510"/>
        <v>10969.85</v>
      </c>
      <c r="BO170" s="403">
        <f t="shared" si="510"/>
        <v>77861.76</v>
      </c>
      <c r="BP170" s="403">
        <f t="shared" si="510"/>
        <v>10058</v>
      </c>
      <c r="BQ170" s="403"/>
      <c r="BR170" s="403">
        <f t="shared" ref="BR170:EC170" si="511">IF(and($A170-BR$124&gt;=0,$A170-BR$125&lt;0),BR$132,0)</f>
        <v>121282.0901</v>
      </c>
      <c r="BS170" s="403">
        <f t="shared" si="511"/>
        <v>0</v>
      </c>
      <c r="BT170" s="403">
        <f t="shared" si="511"/>
        <v>0</v>
      </c>
      <c r="BU170" s="403">
        <f t="shared" si="511"/>
        <v>0</v>
      </c>
      <c r="BV170" s="403">
        <f t="shared" si="511"/>
        <v>0</v>
      </c>
      <c r="BW170" s="403">
        <f t="shared" si="511"/>
        <v>0</v>
      </c>
      <c r="BX170" s="403">
        <f t="shared" si="511"/>
        <v>0</v>
      </c>
      <c r="BY170" s="403">
        <f t="shared" si="511"/>
        <v>94007.23892</v>
      </c>
      <c r="BZ170" s="403">
        <f t="shared" si="511"/>
        <v>93499.7296</v>
      </c>
      <c r="CA170" s="403">
        <f t="shared" si="511"/>
        <v>317339.1966</v>
      </c>
      <c r="CB170" s="403">
        <f t="shared" si="511"/>
        <v>0</v>
      </c>
      <c r="CC170" s="403">
        <f t="shared" si="511"/>
        <v>0</v>
      </c>
      <c r="CD170" s="403">
        <f t="shared" si="511"/>
        <v>94788.93082</v>
      </c>
      <c r="CE170" s="403">
        <f t="shared" si="511"/>
        <v>0</v>
      </c>
      <c r="CF170" s="403">
        <f t="shared" si="511"/>
        <v>0</v>
      </c>
      <c r="CG170" s="403">
        <f t="shared" si="511"/>
        <v>205676.5734</v>
      </c>
      <c r="CH170" s="403">
        <f t="shared" si="511"/>
        <v>0</v>
      </c>
      <c r="CI170" s="403">
        <f t="shared" si="511"/>
        <v>246817.5768</v>
      </c>
      <c r="CJ170" s="403">
        <f t="shared" si="511"/>
        <v>167321.4229</v>
      </c>
      <c r="CK170" s="403">
        <f t="shared" si="511"/>
        <v>175711.6091</v>
      </c>
      <c r="CL170" s="403">
        <f t="shared" si="511"/>
        <v>0</v>
      </c>
      <c r="CM170" s="403">
        <f t="shared" si="511"/>
        <v>0</v>
      </c>
      <c r="CN170" s="403">
        <f t="shared" si="511"/>
        <v>165809.9143</v>
      </c>
      <c r="CO170" s="403">
        <f t="shared" si="511"/>
        <v>156424.8982</v>
      </c>
      <c r="CP170" s="403">
        <f t="shared" si="511"/>
        <v>0</v>
      </c>
      <c r="CQ170" s="403">
        <f t="shared" si="511"/>
        <v>200632.3524</v>
      </c>
      <c r="CR170" s="403">
        <f t="shared" si="511"/>
        <v>388272.9248</v>
      </c>
      <c r="CS170" s="403">
        <f t="shared" si="511"/>
        <v>106422.0904</v>
      </c>
      <c r="CT170" s="403">
        <f t="shared" si="511"/>
        <v>116147.6252</v>
      </c>
      <c r="CU170" s="403">
        <f t="shared" si="511"/>
        <v>13374.48895</v>
      </c>
      <c r="CV170" s="403">
        <f t="shared" si="511"/>
        <v>172972.6464</v>
      </c>
      <c r="CW170" s="403">
        <f t="shared" si="511"/>
        <v>31739.62885</v>
      </c>
      <c r="CX170" s="403">
        <f t="shared" si="511"/>
        <v>245848.0169</v>
      </c>
      <c r="CY170" s="403">
        <f t="shared" si="511"/>
        <v>4735.552739</v>
      </c>
      <c r="CZ170" s="403">
        <f t="shared" si="511"/>
        <v>144555.699</v>
      </c>
      <c r="DA170" s="403">
        <f t="shared" si="511"/>
        <v>232568.5919</v>
      </c>
      <c r="DB170" s="403">
        <f t="shared" si="511"/>
        <v>147632.9196</v>
      </c>
      <c r="DC170" s="403">
        <f t="shared" si="511"/>
        <v>75565.3102</v>
      </c>
      <c r="DD170" s="403">
        <f t="shared" si="511"/>
        <v>149471.6552</v>
      </c>
      <c r="DE170" s="403">
        <f t="shared" si="511"/>
        <v>187471.9097</v>
      </c>
      <c r="DF170" s="403">
        <f t="shared" si="511"/>
        <v>214454.1529</v>
      </c>
      <c r="DG170" s="403">
        <f t="shared" si="511"/>
        <v>261650.478</v>
      </c>
      <c r="DH170" s="403">
        <f t="shared" si="511"/>
        <v>96110.40317</v>
      </c>
      <c r="DI170" s="403">
        <f t="shared" si="511"/>
        <v>91908.68609</v>
      </c>
      <c r="DJ170" s="403">
        <f t="shared" si="511"/>
        <v>31884.5166</v>
      </c>
      <c r="DK170" s="403">
        <f t="shared" si="511"/>
        <v>157714.0112</v>
      </c>
      <c r="DL170" s="403">
        <f t="shared" si="511"/>
        <v>206917.284</v>
      </c>
      <c r="DM170" s="403">
        <f t="shared" si="511"/>
        <v>48906.51637</v>
      </c>
      <c r="DN170" s="403">
        <f t="shared" si="511"/>
        <v>0</v>
      </c>
      <c r="DO170" s="403">
        <f t="shared" si="511"/>
        <v>0</v>
      </c>
      <c r="DP170" s="403">
        <f t="shared" si="511"/>
        <v>0</v>
      </c>
      <c r="DQ170" s="403">
        <f t="shared" si="511"/>
        <v>0</v>
      </c>
      <c r="DR170" s="403">
        <f t="shared" si="511"/>
        <v>0</v>
      </c>
      <c r="DS170" s="403">
        <f t="shared" si="511"/>
        <v>0</v>
      </c>
      <c r="DT170" s="403">
        <f t="shared" si="511"/>
        <v>0</v>
      </c>
      <c r="DU170" s="403">
        <f t="shared" si="511"/>
        <v>0</v>
      </c>
      <c r="DV170" s="403">
        <f t="shared" si="511"/>
        <v>0</v>
      </c>
      <c r="DW170" s="403">
        <f t="shared" si="511"/>
        <v>0</v>
      </c>
      <c r="DX170" s="403">
        <f t="shared" si="511"/>
        <v>0</v>
      </c>
      <c r="DY170" s="403">
        <f t="shared" si="511"/>
        <v>0</v>
      </c>
      <c r="DZ170" s="403">
        <f t="shared" si="511"/>
        <v>0</v>
      </c>
      <c r="EA170" s="403">
        <f t="shared" si="511"/>
        <v>0</v>
      </c>
      <c r="EB170" s="403">
        <f t="shared" si="511"/>
        <v>0</v>
      </c>
      <c r="EC170" s="403">
        <f t="shared" si="511"/>
        <v>0</v>
      </c>
      <c r="ED170" s="403"/>
      <c r="EE170" s="403">
        <f t="shared" ref="EE170:GP170" si="512">IF(and($A170-EE$124&gt;=0,$A170-EE$125&lt;0),EE$132,0)</f>
        <v>0</v>
      </c>
      <c r="EF170" s="403">
        <f t="shared" si="512"/>
        <v>0</v>
      </c>
      <c r="EG170" s="403">
        <f t="shared" si="512"/>
        <v>0</v>
      </c>
      <c r="EH170" s="403">
        <f t="shared" si="512"/>
        <v>0</v>
      </c>
      <c r="EI170" s="403">
        <f t="shared" si="512"/>
        <v>104465.2535</v>
      </c>
      <c r="EJ170" s="403">
        <f t="shared" si="512"/>
        <v>89802.18684</v>
      </c>
      <c r="EK170" s="403">
        <f t="shared" si="512"/>
        <v>123470.9704</v>
      </c>
      <c r="EL170" s="403">
        <f t="shared" si="512"/>
        <v>0</v>
      </c>
      <c r="EM170" s="403">
        <f t="shared" si="512"/>
        <v>0</v>
      </c>
      <c r="EN170" s="403">
        <f t="shared" si="512"/>
        <v>0</v>
      </c>
      <c r="EO170" s="403">
        <f t="shared" si="512"/>
        <v>0</v>
      </c>
      <c r="EP170" s="403">
        <f t="shared" si="512"/>
        <v>79687.24363</v>
      </c>
      <c r="EQ170" s="403">
        <f t="shared" si="512"/>
        <v>0</v>
      </c>
      <c r="ER170" s="403">
        <f t="shared" si="512"/>
        <v>165876.9661</v>
      </c>
      <c r="ES170" s="403">
        <f t="shared" si="512"/>
        <v>199256.0312</v>
      </c>
      <c r="ET170" s="403">
        <f t="shared" si="512"/>
        <v>0</v>
      </c>
      <c r="EU170" s="403">
        <f t="shared" si="512"/>
        <v>193184.2202</v>
      </c>
      <c r="EV170" s="403">
        <f t="shared" si="512"/>
        <v>0</v>
      </c>
      <c r="EW170" s="403">
        <f t="shared" si="512"/>
        <v>0</v>
      </c>
      <c r="EX170" s="403">
        <f t="shared" si="512"/>
        <v>0</v>
      </c>
      <c r="EY170" s="403">
        <f t="shared" si="512"/>
        <v>85047.1973</v>
      </c>
      <c r="EZ170" s="403">
        <f t="shared" si="512"/>
        <v>0</v>
      </c>
      <c r="FA170" s="403">
        <f t="shared" si="512"/>
        <v>0</v>
      </c>
      <c r="FB170" s="403">
        <f t="shared" si="512"/>
        <v>0</v>
      </c>
      <c r="FC170" s="403">
        <f t="shared" si="512"/>
        <v>234437.8609</v>
      </c>
      <c r="FD170" s="403">
        <f t="shared" si="512"/>
        <v>0</v>
      </c>
      <c r="FE170" s="403">
        <f t="shared" si="512"/>
        <v>0</v>
      </c>
      <c r="FF170" s="403">
        <f t="shared" si="512"/>
        <v>0</v>
      </c>
      <c r="FG170" s="403">
        <f t="shared" si="512"/>
        <v>0</v>
      </c>
      <c r="FH170" s="403">
        <f t="shared" si="512"/>
        <v>0</v>
      </c>
      <c r="FI170" s="403">
        <f t="shared" si="512"/>
        <v>0</v>
      </c>
      <c r="FJ170" s="403">
        <f t="shared" si="512"/>
        <v>0</v>
      </c>
      <c r="FK170" s="403">
        <f t="shared" si="512"/>
        <v>0</v>
      </c>
      <c r="FL170" s="403">
        <f t="shared" si="512"/>
        <v>0</v>
      </c>
      <c r="FM170" s="403">
        <f t="shared" si="512"/>
        <v>0</v>
      </c>
      <c r="FN170" s="403">
        <f t="shared" si="512"/>
        <v>0</v>
      </c>
      <c r="FO170" s="403">
        <f t="shared" si="512"/>
        <v>0</v>
      </c>
      <c r="FP170" s="403">
        <f t="shared" si="512"/>
        <v>0</v>
      </c>
      <c r="FQ170" s="403">
        <f t="shared" si="512"/>
        <v>0</v>
      </c>
      <c r="FR170" s="403">
        <f t="shared" si="512"/>
        <v>0</v>
      </c>
      <c r="FS170" s="403">
        <f t="shared" si="512"/>
        <v>0</v>
      </c>
      <c r="FT170" s="403">
        <f t="shared" si="512"/>
        <v>0</v>
      </c>
      <c r="FU170" s="403">
        <f t="shared" si="512"/>
        <v>0</v>
      </c>
      <c r="FV170" s="403">
        <f t="shared" si="512"/>
        <v>0</v>
      </c>
      <c r="FW170" s="403">
        <f t="shared" si="512"/>
        <v>0</v>
      </c>
      <c r="FX170" s="403">
        <f t="shared" si="512"/>
        <v>0</v>
      </c>
      <c r="FY170" s="403">
        <f t="shared" si="512"/>
        <v>0</v>
      </c>
      <c r="FZ170" s="403">
        <f t="shared" si="512"/>
        <v>0</v>
      </c>
      <c r="GA170" s="403">
        <f t="shared" si="512"/>
        <v>0</v>
      </c>
      <c r="GB170" s="403">
        <f t="shared" si="512"/>
        <v>0</v>
      </c>
      <c r="GC170" s="403">
        <f t="shared" si="512"/>
        <v>0</v>
      </c>
      <c r="GD170" s="403">
        <f t="shared" si="512"/>
        <v>0</v>
      </c>
      <c r="GE170" s="403">
        <f t="shared" si="512"/>
        <v>0</v>
      </c>
      <c r="GF170" s="403">
        <f t="shared" si="512"/>
        <v>0</v>
      </c>
      <c r="GG170" s="403">
        <f t="shared" si="512"/>
        <v>0</v>
      </c>
      <c r="GH170" s="403">
        <f t="shared" si="512"/>
        <v>0</v>
      </c>
      <c r="GI170" s="403">
        <f t="shared" si="512"/>
        <v>0</v>
      </c>
      <c r="GJ170" s="403">
        <f t="shared" si="512"/>
        <v>0</v>
      </c>
      <c r="GK170" s="403">
        <f t="shared" si="512"/>
        <v>0</v>
      </c>
      <c r="GL170" s="403">
        <f t="shared" si="512"/>
        <v>0</v>
      </c>
      <c r="GM170" s="403">
        <f t="shared" si="512"/>
        <v>0</v>
      </c>
      <c r="GN170" s="403">
        <f t="shared" si="512"/>
        <v>0</v>
      </c>
      <c r="GO170" s="403">
        <f t="shared" si="512"/>
        <v>0</v>
      </c>
      <c r="GP170" s="403">
        <f t="shared" si="512"/>
        <v>0</v>
      </c>
      <c r="GQ170" s="403"/>
      <c r="GR170" s="403">
        <f t="shared" ref="GR170:JC170" si="513">IF(and($A170-GR$124&gt;=0,$A170-GR$125&lt;0),GR$132,0)</f>
        <v>0</v>
      </c>
      <c r="GS170" s="403">
        <f t="shared" si="513"/>
        <v>119892.8015</v>
      </c>
      <c r="GT170" s="403">
        <f t="shared" si="513"/>
        <v>133089.5484</v>
      </c>
      <c r="GU170" s="403">
        <f t="shared" si="513"/>
        <v>135416.2334</v>
      </c>
      <c r="GV170" s="403">
        <f t="shared" si="513"/>
        <v>0</v>
      </c>
      <c r="GW170" s="403">
        <f t="shared" si="513"/>
        <v>0</v>
      </c>
      <c r="GX170" s="403">
        <f t="shared" si="513"/>
        <v>0</v>
      </c>
      <c r="GY170" s="403">
        <f t="shared" si="513"/>
        <v>0</v>
      </c>
      <c r="GZ170" s="403">
        <f t="shared" si="513"/>
        <v>0</v>
      </c>
      <c r="HA170" s="403">
        <f t="shared" si="513"/>
        <v>0</v>
      </c>
      <c r="HB170" s="403">
        <f t="shared" si="513"/>
        <v>228207.8069</v>
      </c>
      <c r="HC170" s="403">
        <f t="shared" si="513"/>
        <v>0</v>
      </c>
      <c r="HD170" s="403">
        <f t="shared" si="513"/>
        <v>0</v>
      </c>
      <c r="HE170" s="403">
        <f t="shared" si="513"/>
        <v>0</v>
      </c>
      <c r="HF170" s="403">
        <f t="shared" si="513"/>
        <v>0</v>
      </c>
      <c r="HG170" s="403">
        <f t="shared" si="513"/>
        <v>0</v>
      </c>
      <c r="HH170" s="403">
        <f t="shared" si="513"/>
        <v>0</v>
      </c>
      <c r="HI170" s="403">
        <f t="shared" si="513"/>
        <v>0</v>
      </c>
      <c r="HJ170" s="403">
        <f t="shared" si="513"/>
        <v>0</v>
      </c>
      <c r="HK170" s="403">
        <f t="shared" si="513"/>
        <v>0</v>
      </c>
      <c r="HL170" s="403">
        <f t="shared" si="513"/>
        <v>0</v>
      </c>
      <c r="HM170" s="403">
        <f t="shared" si="513"/>
        <v>483.4455684</v>
      </c>
      <c r="HN170" s="403">
        <f t="shared" si="513"/>
        <v>0</v>
      </c>
      <c r="HO170" s="403">
        <f t="shared" si="513"/>
        <v>0</v>
      </c>
      <c r="HP170" s="403">
        <f t="shared" si="513"/>
        <v>0</v>
      </c>
      <c r="HQ170" s="403">
        <f t="shared" si="513"/>
        <v>0</v>
      </c>
      <c r="HR170" s="403">
        <f t="shared" si="513"/>
        <v>0</v>
      </c>
      <c r="HS170" s="403">
        <f t="shared" si="513"/>
        <v>0</v>
      </c>
      <c r="HT170" s="403">
        <f t="shared" si="513"/>
        <v>0</v>
      </c>
      <c r="HU170" s="403">
        <f t="shared" si="513"/>
        <v>0</v>
      </c>
      <c r="HV170" s="403">
        <f t="shared" si="513"/>
        <v>0</v>
      </c>
      <c r="HW170" s="403">
        <f t="shared" si="513"/>
        <v>0</v>
      </c>
      <c r="HX170" s="403">
        <f t="shared" si="513"/>
        <v>0</v>
      </c>
      <c r="HY170" s="403">
        <f t="shared" si="513"/>
        <v>0</v>
      </c>
      <c r="HZ170" s="403">
        <f t="shared" si="513"/>
        <v>0</v>
      </c>
      <c r="IA170" s="403">
        <f t="shared" si="513"/>
        <v>0</v>
      </c>
      <c r="IB170" s="403">
        <f t="shared" si="513"/>
        <v>0</v>
      </c>
      <c r="IC170" s="403">
        <f t="shared" si="513"/>
        <v>0</v>
      </c>
      <c r="ID170" s="403">
        <f t="shared" si="513"/>
        <v>0</v>
      </c>
      <c r="IE170" s="403">
        <f t="shared" si="513"/>
        <v>0</v>
      </c>
      <c r="IF170" s="403">
        <f t="shared" si="513"/>
        <v>0</v>
      </c>
      <c r="IG170" s="403">
        <f t="shared" si="513"/>
        <v>0</v>
      </c>
      <c r="IH170" s="403">
        <f t="shared" si="513"/>
        <v>0</v>
      </c>
      <c r="II170" s="403">
        <f t="shared" si="513"/>
        <v>0</v>
      </c>
      <c r="IJ170" s="403">
        <f t="shared" si="513"/>
        <v>0</v>
      </c>
      <c r="IK170" s="403">
        <f t="shared" si="513"/>
        <v>0</v>
      </c>
      <c r="IL170" s="403">
        <f t="shared" si="513"/>
        <v>0</v>
      </c>
      <c r="IM170" s="403">
        <f t="shared" si="513"/>
        <v>0</v>
      </c>
      <c r="IN170" s="403">
        <f t="shared" si="513"/>
        <v>0</v>
      </c>
      <c r="IO170" s="403">
        <f t="shared" si="513"/>
        <v>0</v>
      </c>
      <c r="IP170" s="403">
        <f t="shared" si="513"/>
        <v>0</v>
      </c>
      <c r="IQ170" s="403">
        <f t="shared" si="513"/>
        <v>0</v>
      </c>
      <c r="IR170" s="403">
        <f t="shared" si="513"/>
        <v>0</v>
      </c>
      <c r="IS170" s="403">
        <f t="shared" si="513"/>
        <v>0</v>
      </c>
      <c r="IT170" s="403">
        <f t="shared" si="513"/>
        <v>0</v>
      </c>
      <c r="IU170" s="403">
        <f t="shared" si="513"/>
        <v>0</v>
      </c>
      <c r="IV170" s="403">
        <f t="shared" si="513"/>
        <v>0</v>
      </c>
      <c r="IW170" s="403">
        <f t="shared" si="513"/>
        <v>0</v>
      </c>
      <c r="IX170" s="403">
        <f t="shared" si="513"/>
        <v>0</v>
      </c>
      <c r="IY170" s="403">
        <f t="shared" si="513"/>
        <v>0</v>
      </c>
      <c r="IZ170" s="403">
        <f t="shared" si="513"/>
        <v>0</v>
      </c>
      <c r="JA170" s="403">
        <f t="shared" si="513"/>
        <v>0</v>
      </c>
      <c r="JB170" s="403">
        <f t="shared" si="513"/>
        <v>0</v>
      </c>
      <c r="JC170" s="403">
        <f t="shared" si="513"/>
        <v>0</v>
      </c>
      <c r="JD170" s="403"/>
      <c r="JE170" s="403">
        <f t="shared" ref="JE170:LP170" si="514">IF(and($A170-JE$124&gt;=0,$A170-JE$125&lt;0),JE$132,0)</f>
        <v>0</v>
      </c>
      <c r="JF170" s="403">
        <f t="shared" si="514"/>
        <v>0</v>
      </c>
      <c r="JG170" s="403">
        <f t="shared" si="514"/>
        <v>0</v>
      </c>
      <c r="JH170" s="403">
        <f t="shared" si="514"/>
        <v>0</v>
      </c>
      <c r="JI170" s="403">
        <f t="shared" si="514"/>
        <v>0</v>
      </c>
      <c r="JJ170" s="403">
        <f t="shared" si="514"/>
        <v>0</v>
      </c>
      <c r="JK170" s="403">
        <f t="shared" si="514"/>
        <v>0</v>
      </c>
      <c r="JL170" s="403">
        <f t="shared" si="514"/>
        <v>0</v>
      </c>
      <c r="JM170" s="403">
        <f t="shared" si="514"/>
        <v>0</v>
      </c>
      <c r="JN170" s="403">
        <f t="shared" si="514"/>
        <v>0</v>
      </c>
      <c r="JO170" s="403">
        <f t="shared" si="514"/>
        <v>0</v>
      </c>
      <c r="JP170" s="403">
        <f t="shared" si="514"/>
        <v>0</v>
      </c>
      <c r="JQ170" s="403">
        <f t="shared" si="514"/>
        <v>0</v>
      </c>
      <c r="JR170" s="403">
        <f t="shared" si="514"/>
        <v>0</v>
      </c>
      <c r="JS170" s="403">
        <f t="shared" si="514"/>
        <v>0</v>
      </c>
      <c r="JT170" s="403">
        <f t="shared" si="514"/>
        <v>0</v>
      </c>
      <c r="JU170" s="403">
        <f t="shared" si="514"/>
        <v>0</v>
      </c>
      <c r="JV170" s="403">
        <f t="shared" si="514"/>
        <v>0</v>
      </c>
      <c r="JW170" s="403">
        <f t="shared" si="514"/>
        <v>0</v>
      </c>
      <c r="JX170" s="403">
        <f t="shared" si="514"/>
        <v>0</v>
      </c>
      <c r="JY170" s="403">
        <f t="shared" si="514"/>
        <v>0</v>
      </c>
      <c r="JZ170" s="403">
        <f t="shared" si="514"/>
        <v>0</v>
      </c>
      <c r="KA170" s="403">
        <f t="shared" si="514"/>
        <v>0</v>
      </c>
      <c r="KB170" s="403">
        <f t="shared" si="514"/>
        <v>0</v>
      </c>
      <c r="KC170" s="403">
        <f t="shared" si="514"/>
        <v>0</v>
      </c>
      <c r="KD170" s="403">
        <f t="shared" si="514"/>
        <v>0</v>
      </c>
      <c r="KE170" s="403">
        <f t="shared" si="514"/>
        <v>0</v>
      </c>
      <c r="KF170" s="403">
        <f t="shared" si="514"/>
        <v>0</v>
      </c>
      <c r="KG170" s="403">
        <f t="shared" si="514"/>
        <v>0</v>
      </c>
      <c r="KH170" s="403">
        <f t="shared" si="514"/>
        <v>0</v>
      </c>
      <c r="KI170" s="403">
        <f t="shared" si="514"/>
        <v>0</v>
      </c>
      <c r="KJ170" s="403">
        <f t="shared" si="514"/>
        <v>0</v>
      </c>
      <c r="KK170" s="403">
        <f t="shared" si="514"/>
        <v>0</v>
      </c>
      <c r="KL170" s="403">
        <f t="shared" si="514"/>
        <v>0</v>
      </c>
      <c r="KM170" s="403">
        <f t="shared" si="514"/>
        <v>0</v>
      </c>
      <c r="KN170" s="403">
        <f t="shared" si="514"/>
        <v>0</v>
      </c>
      <c r="KO170" s="403">
        <f t="shared" si="514"/>
        <v>0</v>
      </c>
      <c r="KP170" s="403">
        <f t="shared" si="514"/>
        <v>0</v>
      </c>
      <c r="KQ170" s="403">
        <f t="shared" si="514"/>
        <v>0</v>
      </c>
      <c r="KR170" s="403">
        <f t="shared" si="514"/>
        <v>0</v>
      </c>
      <c r="KS170" s="403">
        <f t="shared" si="514"/>
        <v>0</v>
      </c>
      <c r="KT170" s="403">
        <f t="shared" si="514"/>
        <v>0</v>
      </c>
      <c r="KU170" s="403">
        <f t="shared" si="514"/>
        <v>0</v>
      </c>
      <c r="KV170" s="403">
        <f t="shared" si="514"/>
        <v>0</v>
      </c>
      <c r="KW170" s="403">
        <f t="shared" si="514"/>
        <v>0</v>
      </c>
      <c r="KX170" s="403">
        <f t="shared" si="514"/>
        <v>0</v>
      </c>
      <c r="KY170" s="403">
        <f t="shared" si="514"/>
        <v>0</v>
      </c>
      <c r="KZ170" s="403">
        <f t="shared" si="514"/>
        <v>0</v>
      </c>
      <c r="LA170" s="403">
        <f t="shared" si="514"/>
        <v>0</v>
      </c>
      <c r="LB170" s="403">
        <f t="shared" si="514"/>
        <v>0</v>
      </c>
      <c r="LC170" s="403">
        <f t="shared" si="514"/>
        <v>0</v>
      </c>
      <c r="LD170" s="403">
        <f t="shared" si="514"/>
        <v>0</v>
      </c>
      <c r="LE170" s="403">
        <f t="shared" si="514"/>
        <v>0</v>
      </c>
      <c r="LF170" s="403">
        <f t="shared" si="514"/>
        <v>0</v>
      </c>
      <c r="LG170" s="403">
        <f t="shared" si="514"/>
        <v>0</v>
      </c>
      <c r="LH170" s="403">
        <f t="shared" si="514"/>
        <v>0</v>
      </c>
      <c r="LI170" s="403">
        <f t="shared" si="514"/>
        <v>0</v>
      </c>
      <c r="LJ170" s="403">
        <f t="shared" si="514"/>
        <v>0</v>
      </c>
      <c r="LK170" s="403">
        <f t="shared" si="514"/>
        <v>0</v>
      </c>
      <c r="LL170" s="403">
        <f t="shared" si="514"/>
        <v>0</v>
      </c>
      <c r="LM170" s="403">
        <f t="shared" si="514"/>
        <v>0</v>
      </c>
      <c r="LN170" s="403">
        <f t="shared" si="514"/>
        <v>0</v>
      </c>
      <c r="LO170" s="403">
        <f t="shared" si="514"/>
        <v>0</v>
      </c>
      <c r="LP170" s="403">
        <f t="shared" si="514"/>
        <v>0</v>
      </c>
    </row>
    <row r="171">
      <c r="A171" s="331" t="str">
        <f t="shared" si="327"/>
        <v>12-2031</v>
      </c>
      <c r="B171" s="346">
        <f t="shared" si="333"/>
        <v>8331200.116</v>
      </c>
      <c r="C171" s="346">
        <f t="shared" si="334"/>
        <v>1.022187779</v>
      </c>
      <c r="D171" s="346"/>
      <c r="E171" s="403">
        <f t="shared" ref="E171:BP171" si="515">IF(and($A171-E$124&gt;=0,$A171-E$125&lt;0),E$132,0)</f>
        <v>0</v>
      </c>
      <c r="F171" s="403">
        <f t="shared" si="515"/>
        <v>0</v>
      </c>
      <c r="G171" s="403">
        <f t="shared" si="515"/>
        <v>0</v>
      </c>
      <c r="H171" s="403">
        <f t="shared" si="515"/>
        <v>0</v>
      </c>
      <c r="I171" s="403">
        <f t="shared" si="515"/>
        <v>0</v>
      </c>
      <c r="J171" s="403">
        <f t="shared" si="515"/>
        <v>0</v>
      </c>
      <c r="K171" s="403">
        <f t="shared" si="515"/>
        <v>0</v>
      </c>
      <c r="L171" s="403">
        <f t="shared" si="515"/>
        <v>0</v>
      </c>
      <c r="M171" s="403">
        <f t="shared" si="515"/>
        <v>0</v>
      </c>
      <c r="N171" s="403">
        <f t="shared" si="515"/>
        <v>0</v>
      </c>
      <c r="O171" s="403">
        <f t="shared" si="515"/>
        <v>0</v>
      </c>
      <c r="P171" s="403">
        <f t="shared" si="515"/>
        <v>0</v>
      </c>
      <c r="Q171" s="403">
        <f t="shared" si="515"/>
        <v>0</v>
      </c>
      <c r="R171" s="403">
        <f t="shared" si="515"/>
        <v>0</v>
      </c>
      <c r="S171" s="403">
        <f t="shared" si="515"/>
        <v>0</v>
      </c>
      <c r="T171" s="403">
        <f t="shared" si="515"/>
        <v>0</v>
      </c>
      <c r="U171" s="403">
        <f t="shared" si="515"/>
        <v>0</v>
      </c>
      <c r="V171" s="403">
        <f t="shared" si="515"/>
        <v>0</v>
      </c>
      <c r="W171" s="403">
        <f t="shared" si="515"/>
        <v>0</v>
      </c>
      <c r="X171" s="403">
        <f t="shared" si="515"/>
        <v>0</v>
      </c>
      <c r="Y171" s="403">
        <f t="shared" si="515"/>
        <v>0</v>
      </c>
      <c r="Z171" s="403">
        <f t="shared" si="515"/>
        <v>0</v>
      </c>
      <c r="AA171" s="403">
        <f t="shared" si="515"/>
        <v>0</v>
      </c>
      <c r="AB171" s="403">
        <f t="shared" si="515"/>
        <v>0</v>
      </c>
      <c r="AC171" s="403">
        <f t="shared" si="515"/>
        <v>0</v>
      </c>
      <c r="AD171" s="403">
        <f t="shared" si="515"/>
        <v>0</v>
      </c>
      <c r="AE171" s="403">
        <f t="shared" si="515"/>
        <v>0</v>
      </c>
      <c r="AF171" s="403">
        <f t="shared" si="515"/>
        <v>0</v>
      </c>
      <c r="AG171" s="403">
        <f t="shared" si="515"/>
        <v>0</v>
      </c>
      <c r="AH171" s="403">
        <f t="shared" si="515"/>
        <v>0</v>
      </c>
      <c r="AI171" s="403">
        <f t="shared" si="515"/>
        <v>0</v>
      </c>
      <c r="AJ171" s="403">
        <f t="shared" si="515"/>
        <v>0</v>
      </c>
      <c r="AK171" s="403">
        <f t="shared" si="515"/>
        <v>0</v>
      </c>
      <c r="AL171" s="403">
        <f t="shared" si="515"/>
        <v>0</v>
      </c>
      <c r="AM171" s="403">
        <f t="shared" si="515"/>
        <v>0</v>
      </c>
      <c r="AN171" s="403">
        <f t="shared" si="515"/>
        <v>0</v>
      </c>
      <c r="AO171" s="403">
        <f t="shared" si="515"/>
        <v>0</v>
      </c>
      <c r="AP171" s="403">
        <f t="shared" si="515"/>
        <v>0</v>
      </c>
      <c r="AQ171" s="403">
        <f t="shared" si="515"/>
        <v>0</v>
      </c>
      <c r="AR171" s="403">
        <f t="shared" si="515"/>
        <v>0</v>
      </c>
      <c r="AS171" s="403">
        <f t="shared" si="515"/>
        <v>0</v>
      </c>
      <c r="AT171" s="403">
        <f t="shared" si="515"/>
        <v>0</v>
      </c>
      <c r="AU171" s="403">
        <f t="shared" si="515"/>
        <v>0</v>
      </c>
      <c r="AV171" s="403">
        <f t="shared" si="515"/>
        <v>0</v>
      </c>
      <c r="AW171" s="403">
        <f t="shared" si="515"/>
        <v>0</v>
      </c>
      <c r="AX171" s="403">
        <f t="shared" si="515"/>
        <v>0</v>
      </c>
      <c r="AY171" s="403">
        <f t="shared" si="515"/>
        <v>0</v>
      </c>
      <c r="AZ171" s="403">
        <f t="shared" si="515"/>
        <v>0</v>
      </c>
      <c r="BA171" s="403">
        <f t="shared" si="515"/>
        <v>0</v>
      </c>
      <c r="BB171" s="403">
        <f t="shared" si="515"/>
        <v>242596.66</v>
      </c>
      <c r="BC171" s="403">
        <f t="shared" si="515"/>
        <v>108292.85</v>
      </c>
      <c r="BD171" s="403">
        <f t="shared" si="515"/>
        <v>238900</v>
      </c>
      <c r="BE171" s="403">
        <f t="shared" si="515"/>
        <v>101455.9</v>
      </c>
      <c r="BF171" s="403">
        <f t="shared" si="515"/>
        <v>23511.76</v>
      </c>
      <c r="BG171" s="403">
        <f t="shared" si="515"/>
        <v>20008.84</v>
      </c>
      <c r="BH171" s="403">
        <f t="shared" si="515"/>
        <v>77858.98</v>
      </c>
      <c r="BI171" s="403">
        <f t="shared" si="515"/>
        <v>45000</v>
      </c>
      <c r="BJ171" s="403">
        <f t="shared" si="515"/>
        <v>124565</v>
      </c>
      <c r="BK171" s="403">
        <f t="shared" si="515"/>
        <v>25000</v>
      </c>
      <c r="BL171" s="403">
        <f t="shared" si="515"/>
        <v>29885</v>
      </c>
      <c r="BM171" s="403">
        <f t="shared" si="515"/>
        <v>33809.25</v>
      </c>
      <c r="BN171" s="403">
        <f t="shared" si="515"/>
        <v>10969.85</v>
      </c>
      <c r="BO171" s="403">
        <f t="shared" si="515"/>
        <v>77861.76</v>
      </c>
      <c r="BP171" s="403">
        <f t="shared" si="515"/>
        <v>10058</v>
      </c>
      <c r="BQ171" s="403"/>
      <c r="BR171" s="403">
        <f t="shared" ref="BR171:EC171" si="516">IF(and($A171-BR$124&gt;=0,$A171-BR$125&lt;0),BR$132,0)</f>
        <v>0</v>
      </c>
      <c r="BS171" s="403">
        <f t="shared" si="516"/>
        <v>0</v>
      </c>
      <c r="BT171" s="403">
        <f t="shared" si="516"/>
        <v>0</v>
      </c>
      <c r="BU171" s="403">
        <f t="shared" si="516"/>
        <v>0</v>
      </c>
      <c r="BV171" s="403">
        <f t="shared" si="516"/>
        <v>0</v>
      </c>
      <c r="BW171" s="403">
        <f t="shared" si="516"/>
        <v>0</v>
      </c>
      <c r="BX171" s="403">
        <f t="shared" si="516"/>
        <v>0</v>
      </c>
      <c r="BY171" s="403">
        <f t="shared" si="516"/>
        <v>94007.23892</v>
      </c>
      <c r="BZ171" s="403">
        <f t="shared" si="516"/>
        <v>93499.7296</v>
      </c>
      <c r="CA171" s="403">
        <f t="shared" si="516"/>
        <v>317339.1966</v>
      </c>
      <c r="CB171" s="403">
        <f t="shared" si="516"/>
        <v>0</v>
      </c>
      <c r="CC171" s="403">
        <f t="shared" si="516"/>
        <v>0</v>
      </c>
      <c r="CD171" s="403">
        <f t="shared" si="516"/>
        <v>94788.93082</v>
      </c>
      <c r="CE171" s="403">
        <f t="shared" si="516"/>
        <v>0</v>
      </c>
      <c r="CF171" s="403">
        <f t="shared" si="516"/>
        <v>0</v>
      </c>
      <c r="CG171" s="403">
        <f t="shared" si="516"/>
        <v>205676.5734</v>
      </c>
      <c r="CH171" s="403">
        <f t="shared" si="516"/>
        <v>0</v>
      </c>
      <c r="CI171" s="403">
        <f t="shared" si="516"/>
        <v>246817.5768</v>
      </c>
      <c r="CJ171" s="403">
        <f t="shared" si="516"/>
        <v>167321.4229</v>
      </c>
      <c r="CK171" s="403">
        <f t="shared" si="516"/>
        <v>175711.6091</v>
      </c>
      <c r="CL171" s="403">
        <f t="shared" si="516"/>
        <v>0</v>
      </c>
      <c r="CM171" s="403">
        <f t="shared" si="516"/>
        <v>0</v>
      </c>
      <c r="CN171" s="403">
        <f t="shared" si="516"/>
        <v>165809.9143</v>
      </c>
      <c r="CO171" s="403">
        <f t="shared" si="516"/>
        <v>156424.8982</v>
      </c>
      <c r="CP171" s="403">
        <f t="shared" si="516"/>
        <v>0</v>
      </c>
      <c r="CQ171" s="403">
        <f t="shared" si="516"/>
        <v>200632.3524</v>
      </c>
      <c r="CR171" s="403">
        <f t="shared" si="516"/>
        <v>388272.9248</v>
      </c>
      <c r="CS171" s="403">
        <f t="shared" si="516"/>
        <v>106422.0904</v>
      </c>
      <c r="CT171" s="403">
        <f t="shared" si="516"/>
        <v>116147.6252</v>
      </c>
      <c r="CU171" s="403">
        <f t="shared" si="516"/>
        <v>13374.48895</v>
      </c>
      <c r="CV171" s="403">
        <f t="shared" si="516"/>
        <v>172972.6464</v>
      </c>
      <c r="CW171" s="403">
        <f t="shared" si="516"/>
        <v>31739.62885</v>
      </c>
      <c r="CX171" s="403">
        <f t="shared" si="516"/>
        <v>245848.0169</v>
      </c>
      <c r="CY171" s="403">
        <f t="shared" si="516"/>
        <v>4735.552739</v>
      </c>
      <c r="CZ171" s="403">
        <f t="shared" si="516"/>
        <v>144555.699</v>
      </c>
      <c r="DA171" s="403">
        <f t="shared" si="516"/>
        <v>232568.5919</v>
      </c>
      <c r="DB171" s="403">
        <f t="shared" si="516"/>
        <v>147632.9196</v>
      </c>
      <c r="DC171" s="403">
        <f t="shared" si="516"/>
        <v>75565.3102</v>
      </c>
      <c r="DD171" s="403">
        <f t="shared" si="516"/>
        <v>149471.6552</v>
      </c>
      <c r="DE171" s="403">
        <f t="shared" si="516"/>
        <v>187471.9097</v>
      </c>
      <c r="DF171" s="403">
        <f t="shared" si="516"/>
        <v>214454.1529</v>
      </c>
      <c r="DG171" s="403">
        <f t="shared" si="516"/>
        <v>261650.478</v>
      </c>
      <c r="DH171" s="403">
        <f t="shared" si="516"/>
        <v>96110.40317</v>
      </c>
      <c r="DI171" s="403">
        <f t="shared" si="516"/>
        <v>91908.68609</v>
      </c>
      <c r="DJ171" s="403">
        <f t="shared" si="516"/>
        <v>31884.5166</v>
      </c>
      <c r="DK171" s="403">
        <f t="shared" si="516"/>
        <v>157714.0112</v>
      </c>
      <c r="DL171" s="403">
        <f t="shared" si="516"/>
        <v>206917.284</v>
      </c>
      <c r="DM171" s="403">
        <f t="shared" si="516"/>
        <v>48906.51637</v>
      </c>
      <c r="DN171" s="403">
        <f t="shared" si="516"/>
        <v>87485.76351</v>
      </c>
      <c r="DO171" s="403">
        <f t="shared" si="516"/>
        <v>0</v>
      </c>
      <c r="DP171" s="403">
        <f t="shared" si="516"/>
        <v>0</v>
      </c>
      <c r="DQ171" s="403">
        <f t="shared" si="516"/>
        <v>0</v>
      </c>
      <c r="DR171" s="403">
        <f t="shared" si="516"/>
        <v>0</v>
      </c>
      <c r="DS171" s="403">
        <f t="shared" si="516"/>
        <v>0</v>
      </c>
      <c r="DT171" s="403">
        <f t="shared" si="516"/>
        <v>0</v>
      </c>
      <c r="DU171" s="403">
        <f t="shared" si="516"/>
        <v>0</v>
      </c>
      <c r="DV171" s="403">
        <f t="shared" si="516"/>
        <v>0</v>
      </c>
      <c r="DW171" s="403">
        <f t="shared" si="516"/>
        <v>0</v>
      </c>
      <c r="DX171" s="403">
        <f t="shared" si="516"/>
        <v>0</v>
      </c>
      <c r="DY171" s="403">
        <f t="shared" si="516"/>
        <v>0</v>
      </c>
      <c r="DZ171" s="403">
        <f t="shared" si="516"/>
        <v>0</v>
      </c>
      <c r="EA171" s="403">
        <f t="shared" si="516"/>
        <v>0</v>
      </c>
      <c r="EB171" s="403">
        <f t="shared" si="516"/>
        <v>0</v>
      </c>
      <c r="EC171" s="403">
        <f t="shared" si="516"/>
        <v>0</v>
      </c>
      <c r="ED171" s="403"/>
      <c r="EE171" s="403">
        <f t="shared" ref="EE171:GP171" si="517">IF(and($A171-EE$124&gt;=0,$A171-EE$125&lt;0),EE$132,0)</f>
        <v>120857.2635</v>
      </c>
      <c r="EF171" s="403">
        <f t="shared" si="517"/>
        <v>0</v>
      </c>
      <c r="EG171" s="403">
        <f t="shared" si="517"/>
        <v>0</v>
      </c>
      <c r="EH171" s="403">
        <f t="shared" si="517"/>
        <v>0</v>
      </c>
      <c r="EI171" s="403">
        <f t="shared" si="517"/>
        <v>104465.2535</v>
      </c>
      <c r="EJ171" s="403">
        <f t="shared" si="517"/>
        <v>89802.18684</v>
      </c>
      <c r="EK171" s="403">
        <f t="shared" si="517"/>
        <v>123470.9704</v>
      </c>
      <c r="EL171" s="403">
        <f t="shared" si="517"/>
        <v>0</v>
      </c>
      <c r="EM171" s="403">
        <f t="shared" si="517"/>
        <v>0</v>
      </c>
      <c r="EN171" s="403">
        <f t="shared" si="517"/>
        <v>0</v>
      </c>
      <c r="EO171" s="403">
        <f t="shared" si="517"/>
        <v>0</v>
      </c>
      <c r="EP171" s="403">
        <f t="shared" si="517"/>
        <v>79687.24363</v>
      </c>
      <c r="EQ171" s="403">
        <f t="shared" si="517"/>
        <v>0</v>
      </c>
      <c r="ER171" s="403">
        <f t="shared" si="517"/>
        <v>165876.9661</v>
      </c>
      <c r="ES171" s="403">
        <f t="shared" si="517"/>
        <v>199256.0312</v>
      </c>
      <c r="ET171" s="403">
        <f t="shared" si="517"/>
        <v>0</v>
      </c>
      <c r="EU171" s="403">
        <f t="shared" si="517"/>
        <v>193184.2202</v>
      </c>
      <c r="EV171" s="403">
        <f t="shared" si="517"/>
        <v>0</v>
      </c>
      <c r="EW171" s="403">
        <f t="shared" si="517"/>
        <v>0</v>
      </c>
      <c r="EX171" s="403">
        <f t="shared" si="517"/>
        <v>0</v>
      </c>
      <c r="EY171" s="403">
        <f t="shared" si="517"/>
        <v>85047.1973</v>
      </c>
      <c r="EZ171" s="403">
        <f t="shared" si="517"/>
        <v>0</v>
      </c>
      <c r="FA171" s="403">
        <f t="shared" si="517"/>
        <v>0</v>
      </c>
      <c r="FB171" s="403">
        <f t="shared" si="517"/>
        <v>0</v>
      </c>
      <c r="FC171" s="403">
        <f t="shared" si="517"/>
        <v>234437.8609</v>
      </c>
      <c r="FD171" s="403">
        <f t="shared" si="517"/>
        <v>0</v>
      </c>
      <c r="FE171" s="403">
        <f t="shared" si="517"/>
        <v>0</v>
      </c>
      <c r="FF171" s="403">
        <f t="shared" si="517"/>
        <v>0</v>
      </c>
      <c r="FG171" s="403">
        <f t="shared" si="517"/>
        <v>0</v>
      </c>
      <c r="FH171" s="403">
        <f t="shared" si="517"/>
        <v>0</v>
      </c>
      <c r="FI171" s="403">
        <f t="shared" si="517"/>
        <v>0</v>
      </c>
      <c r="FJ171" s="403">
        <f t="shared" si="517"/>
        <v>0</v>
      </c>
      <c r="FK171" s="403">
        <f t="shared" si="517"/>
        <v>0</v>
      </c>
      <c r="FL171" s="403">
        <f t="shared" si="517"/>
        <v>0</v>
      </c>
      <c r="FM171" s="403">
        <f t="shared" si="517"/>
        <v>0</v>
      </c>
      <c r="FN171" s="403">
        <f t="shared" si="517"/>
        <v>0</v>
      </c>
      <c r="FO171" s="403">
        <f t="shared" si="517"/>
        <v>0</v>
      </c>
      <c r="FP171" s="403">
        <f t="shared" si="517"/>
        <v>0</v>
      </c>
      <c r="FQ171" s="403">
        <f t="shared" si="517"/>
        <v>0</v>
      </c>
      <c r="FR171" s="403">
        <f t="shared" si="517"/>
        <v>0</v>
      </c>
      <c r="FS171" s="403">
        <f t="shared" si="517"/>
        <v>0</v>
      </c>
      <c r="FT171" s="403">
        <f t="shared" si="517"/>
        <v>0</v>
      </c>
      <c r="FU171" s="403">
        <f t="shared" si="517"/>
        <v>0</v>
      </c>
      <c r="FV171" s="403">
        <f t="shared" si="517"/>
        <v>0</v>
      </c>
      <c r="FW171" s="403">
        <f t="shared" si="517"/>
        <v>0</v>
      </c>
      <c r="FX171" s="403">
        <f t="shared" si="517"/>
        <v>0</v>
      </c>
      <c r="FY171" s="403">
        <f t="shared" si="517"/>
        <v>0</v>
      </c>
      <c r="FZ171" s="403">
        <f t="shared" si="517"/>
        <v>0</v>
      </c>
      <c r="GA171" s="403">
        <f t="shared" si="517"/>
        <v>0</v>
      </c>
      <c r="GB171" s="403">
        <f t="shared" si="517"/>
        <v>0</v>
      </c>
      <c r="GC171" s="403">
        <f t="shared" si="517"/>
        <v>0</v>
      </c>
      <c r="GD171" s="403">
        <f t="shared" si="517"/>
        <v>0</v>
      </c>
      <c r="GE171" s="403">
        <f t="shared" si="517"/>
        <v>0</v>
      </c>
      <c r="GF171" s="403">
        <f t="shared" si="517"/>
        <v>0</v>
      </c>
      <c r="GG171" s="403">
        <f t="shared" si="517"/>
        <v>0</v>
      </c>
      <c r="GH171" s="403">
        <f t="shared" si="517"/>
        <v>0</v>
      </c>
      <c r="GI171" s="403">
        <f t="shared" si="517"/>
        <v>0</v>
      </c>
      <c r="GJ171" s="403">
        <f t="shared" si="517"/>
        <v>0</v>
      </c>
      <c r="GK171" s="403">
        <f t="shared" si="517"/>
        <v>0</v>
      </c>
      <c r="GL171" s="403">
        <f t="shared" si="517"/>
        <v>0</v>
      </c>
      <c r="GM171" s="403">
        <f t="shared" si="517"/>
        <v>0</v>
      </c>
      <c r="GN171" s="403">
        <f t="shared" si="517"/>
        <v>0</v>
      </c>
      <c r="GO171" s="403">
        <f t="shared" si="517"/>
        <v>0</v>
      </c>
      <c r="GP171" s="403">
        <f t="shared" si="517"/>
        <v>0</v>
      </c>
      <c r="GQ171" s="403"/>
      <c r="GR171" s="403">
        <f t="shared" ref="GR171:JC171" si="518">IF(and($A171-GR$124&gt;=0,$A171-GR$125&lt;0),GR$132,0)</f>
        <v>0</v>
      </c>
      <c r="GS171" s="403">
        <f t="shared" si="518"/>
        <v>0</v>
      </c>
      <c r="GT171" s="403">
        <f t="shared" si="518"/>
        <v>0</v>
      </c>
      <c r="GU171" s="403">
        <f t="shared" si="518"/>
        <v>135416.2334</v>
      </c>
      <c r="GV171" s="403">
        <f t="shared" si="518"/>
        <v>0</v>
      </c>
      <c r="GW171" s="403">
        <f t="shared" si="518"/>
        <v>0</v>
      </c>
      <c r="GX171" s="403">
        <f t="shared" si="518"/>
        <v>0</v>
      </c>
      <c r="GY171" s="403">
        <f t="shared" si="518"/>
        <v>0</v>
      </c>
      <c r="GZ171" s="403">
        <f t="shared" si="518"/>
        <v>0</v>
      </c>
      <c r="HA171" s="403">
        <f t="shared" si="518"/>
        <v>0</v>
      </c>
      <c r="HB171" s="403">
        <f t="shared" si="518"/>
        <v>228207.8069</v>
      </c>
      <c r="HC171" s="403">
        <f t="shared" si="518"/>
        <v>0</v>
      </c>
      <c r="HD171" s="403">
        <f t="shared" si="518"/>
        <v>0</v>
      </c>
      <c r="HE171" s="403">
        <f t="shared" si="518"/>
        <v>0</v>
      </c>
      <c r="HF171" s="403">
        <f t="shared" si="518"/>
        <v>0</v>
      </c>
      <c r="HG171" s="403">
        <f t="shared" si="518"/>
        <v>0</v>
      </c>
      <c r="HH171" s="403">
        <f t="shared" si="518"/>
        <v>0</v>
      </c>
      <c r="HI171" s="403">
        <f t="shared" si="518"/>
        <v>0</v>
      </c>
      <c r="HJ171" s="403">
        <f t="shared" si="518"/>
        <v>0</v>
      </c>
      <c r="HK171" s="403">
        <f t="shared" si="518"/>
        <v>0</v>
      </c>
      <c r="HL171" s="403">
        <f t="shared" si="518"/>
        <v>0</v>
      </c>
      <c r="HM171" s="403">
        <f t="shared" si="518"/>
        <v>483.4455684</v>
      </c>
      <c r="HN171" s="403">
        <f t="shared" si="518"/>
        <v>0</v>
      </c>
      <c r="HO171" s="403">
        <f t="shared" si="518"/>
        <v>0</v>
      </c>
      <c r="HP171" s="403">
        <f t="shared" si="518"/>
        <v>0</v>
      </c>
      <c r="HQ171" s="403">
        <f t="shared" si="518"/>
        <v>0</v>
      </c>
      <c r="HR171" s="403">
        <f t="shared" si="518"/>
        <v>0</v>
      </c>
      <c r="HS171" s="403">
        <f t="shared" si="518"/>
        <v>0</v>
      </c>
      <c r="HT171" s="403">
        <f t="shared" si="518"/>
        <v>0</v>
      </c>
      <c r="HU171" s="403">
        <f t="shared" si="518"/>
        <v>0</v>
      </c>
      <c r="HV171" s="403">
        <f t="shared" si="518"/>
        <v>0</v>
      </c>
      <c r="HW171" s="403">
        <f t="shared" si="518"/>
        <v>0</v>
      </c>
      <c r="HX171" s="403">
        <f t="shared" si="518"/>
        <v>0</v>
      </c>
      <c r="HY171" s="403">
        <f t="shared" si="518"/>
        <v>0</v>
      </c>
      <c r="HZ171" s="403">
        <f t="shared" si="518"/>
        <v>0</v>
      </c>
      <c r="IA171" s="403">
        <f t="shared" si="518"/>
        <v>0</v>
      </c>
      <c r="IB171" s="403">
        <f t="shared" si="518"/>
        <v>0</v>
      </c>
      <c r="IC171" s="403">
        <f t="shared" si="518"/>
        <v>0</v>
      </c>
      <c r="ID171" s="403">
        <f t="shared" si="518"/>
        <v>0</v>
      </c>
      <c r="IE171" s="403">
        <f t="shared" si="518"/>
        <v>0</v>
      </c>
      <c r="IF171" s="403">
        <f t="shared" si="518"/>
        <v>0</v>
      </c>
      <c r="IG171" s="403">
        <f t="shared" si="518"/>
        <v>0</v>
      </c>
      <c r="IH171" s="403">
        <f t="shared" si="518"/>
        <v>0</v>
      </c>
      <c r="II171" s="403">
        <f t="shared" si="518"/>
        <v>0</v>
      </c>
      <c r="IJ171" s="403">
        <f t="shared" si="518"/>
        <v>0</v>
      </c>
      <c r="IK171" s="403">
        <f t="shared" si="518"/>
        <v>0</v>
      </c>
      <c r="IL171" s="403">
        <f t="shared" si="518"/>
        <v>0</v>
      </c>
      <c r="IM171" s="403">
        <f t="shared" si="518"/>
        <v>0</v>
      </c>
      <c r="IN171" s="403">
        <f t="shared" si="518"/>
        <v>0</v>
      </c>
      <c r="IO171" s="403">
        <f t="shared" si="518"/>
        <v>0</v>
      </c>
      <c r="IP171" s="403">
        <f t="shared" si="518"/>
        <v>0</v>
      </c>
      <c r="IQ171" s="403">
        <f t="shared" si="518"/>
        <v>0</v>
      </c>
      <c r="IR171" s="403">
        <f t="shared" si="518"/>
        <v>0</v>
      </c>
      <c r="IS171" s="403">
        <f t="shared" si="518"/>
        <v>0</v>
      </c>
      <c r="IT171" s="403">
        <f t="shared" si="518"/>
        <v>0</v>
      </c>
      <c r="IU171" s="403">
        <f t="shared" si="518"/>
        <v>0</v>
      </c>
      <c r="IV171" s="403">
        <f t="shared" si="518"/>
        <v>0</v>
      </c>
      <c r="IW171" s="403">
        <f t="shared" si="518"/>
        <v>0</v>
      </c>
      <c r="IX171" s="403">
        <f t="shared" si="518"/>
        <v>0</v>
      </c>
      <c r="IY171" s="403">
        <f t="shared" si="518"/>
        <v>0</v>
      </c>
      <c r="IZ171" s="403">
        <f t="shared" si="518"/>
        <v>0</v>
      </c>
      <c r="JA171" s="403">
        <f t="shared" si="518"/>
        <v>0</v>
      </c>
      <c r="JB171" s="403">
        <f t="shared" si="518"/>
        <v>0</v>
      </c>
      <c r="JC171" s="403">
        <f t="shared" si="518"/>
        <v>0</v>
      </c>
      <c r="JD171" s="403"/>
      <c r="JE171" s="403">
        <f t="shared" ref="JE171:LP171" si="519">IF(and($A171-JE$124&gt;=0,$A171-JE$125&lt;0),JE$132,0)</f>
        <v>0</v>
      </c>
      <c r="JF171" s="403">
        <f t="shared" si="519"/>
        <v>131630.6115</v>
      </c>
      <c r="JG171" s="403">
        <f t="shared" si="519"/>
        <v>137762.66</v>
      </c>
      <c r="JH171" s="403">
        <f t="shared" si="519"/>
        <v>0</v>
      </c>
      <c r="JI171" s="403">
        <f t="shared" si="519"/>
        <v>0</v>
      </c>
      <c r="JJ171" s="403">
        <f t="shared" si="519"/>
        <v>0</v>
      </c>
      <c r="JK171" s="403">
        <f t="shared" si="519"/>
        <v>0</v>
      </c>
      <c r="JL171" s="403">
        <f t="shared" si="519"/>
        <v>0</v>
      </c>
      <c r="JM171" s="403">
        <f t="shared" si="519"/>
        <v>0</v>
      </c>
      <c r="JN171" s="403">
        <f t="shared" si="519"/>
        <v>0</v>
      </c>
      <c r="JO171" s="403">
        <f t="shared" si="519"/>
        <v>0</v>
      </c>
      <c r="JP171" s="403">
        <f t="shared" si="519"/>
        <v>0</v>
      </c>
      <c r="JQ171" s="403">
        <f t="shared" si="519"/>
        <v>0</v>
      </c>
      <c r="JR171" s="403">
        <f t="shared" si="519"/>
        <v>0</v>
      </c>
      <c r="JS171" s="403">
        <f t="shared" si="519"/>
        <v>0</v>
      </c>
      <c r="JT171" s="403">
        <f t="shared" si="519"/>
        <v>0</v>
      </c>
      <c r="JU171" s="403">
        <f t="shared" si="519"/>
        <v>0</v>
      </c>
      <c r="JV171" s="403">
        <f t="shared" si="519"/>
        <v>0</v>
      </c>
      <c r="JW171" s="403">
        <f t="shared" si="519"/>
        <v>0</v>
      </c>
      <c r="JX171" s="403">
        <f t="shared" si="519"/>
        <v>0</v>
      </c>
      <c r="JY171" s="403">
        <f t="shared" si="519"/>
        <v>0</v>
      </c>
      <c r="JZ171" s="403">
        <f t="shared" si="519"/>
        <v>0</v>
      </c>
      <c r="KA171" s="403">
        <f t="shared" si="519"/>
        <v>0</v>
      </c>
      <c r="KB171" s="403">
        <f t="shared" si="519"/>
        <v>0</v>
      </c>
      <c r="KC171" s="403">
        <f t="shared" si="519"/>
        <v>0</v>
      </c>
      <c r="KD171" s="403">
        <f t="shared" si="519"/>
        <v>0</v>
      </c>
      <c r="KE171" s="403">
        <f t="shared" si="519"/>
        <v>0</v>
      </c>
      <c r="KF171" s="403">
        <f t="shared" si="519"/>
        <v>0</v>
      </c>
      <c r="KG171" s="403">
        <f t="shared" si="519"/>
        <v>0</v>
      </c>
      <c r="KH171" s="403">
        <f t="shared" si="519"/>
        <v>0</v>
      </c>
      <c r="KI171" s="403">
        <f t="shared" si="519"/>
        <v>0</v>
      </c>
      <c r="KJ171" s="403">
        <f t="shared" si="519"/>
        <v>0</v>
      </c>
      <c r="KK171" s="403">
        <f t="shared" si="519"/>
        <v>0</v>
      </c>
      <c r="KL171" s="403">
        <f t="shared" si="519"/>
        <v>0</v>
      </c>
      <c r="KM171" s="403">
        <f t="shared" si="519"/>
        <v>0</v>
      </c>
      <c r="KN171" s="403">
        <f t="shared" si="519"/>
        <v>0</v>
      </c>
      <c r="KO171" s="403">
        <f t="shared" si="519"/>
        <v>0</v>
      </c>
      <c r="KP171" s="403">
        <f t="shared" si="519"/>
        <v>0</v>
      </c>
      <c r="KQ171" s="403">
        <f t="shared" si="519"/>
        <v>0</v>
      </c>
      <c r="KR171" s="403">
        <f t="shared" si="519"/>
        <v>0</v>
      </c>
      <c r="KS171" s="403">
        <f t="shared" si="519"/>
        <v>0</v>
      </c>
      <c r="KT171" s="403">
        <f t="shared" si="519"/>
        <v>0</v>
      </c>
      <c r="KU171" s="403">
        <f t="shared" si="519"/>
        <v>0</v>
      </c>
      <c r="KV171" s="403">
        <f t="shared" si="519"/>
        <v>0</v>
      </c>
      <c r="KW171" s="403">
        <f t="shared" si="519"/>
        <v>0</v>
      </c>
      <c r="KX171" s="403">
        <f t="shared" si="519"/>
        <v>0</v>
      </c>
      <c r="KY171" s="403">
        <f t="shared" si="519"/>
        <v>0</v>
      </c>
      <c r="KZ171" s="403">
        <f t="shared" si="519"/>
        <v>0</v>
      </c>
      <c r="LA171" s="403">
        <f t="shared" si="519"/>
        <v>0</v>
      </c>
      <c r="LB171" s="403">
        <f t="shared" si="519"/>
        <v>0</v>
      </c>
      <c r="LC171" s="403">
        <f t="shared" si="519"/>
        <v>0</v>
      </c>
      <c r="LD171" s="403">
        <f t="shared" si="519"/>
        <v>0</v>
      </c>
      <c r="LE171" s="403">
        <f t="shared" si="519"/>
        <v>0</v>
      </c>
      <c r="LF171" s="403">
        <f t="shared" si="519"/>
        <v>0</v>
      </c>
      <c r="LG171" s="403">
        <f t="shared" si="519"/>
        <v>0</v>
      </c>
      <c r="LH171" s="403">
        <f t="shared" si="519"/>
        <v>0</v>
      </c>
      <c r="LI171" s="403">
        <f t="shared" si="519"/>
        <v>0</v>
      </c>
      <c r="LJ171" s="403">
        <f t="shared" si="519"/>
        <v>0</v>
      </c>
      <c r="LK171" s="403">
        <f t="shared" si="519"/>
        <v>0</v>
      </c>
      <c r="LL171" s="403">
        <f t="shared" si="519"/>
        <v>0</v>
      </c>
      <c r="LM171" s="403">
        <f t="shared" si="519"/>
        <v>0</v>
      </c>
      <c r="LN171" s="403">
        <f t="shared" si="519"/>
        <v>0</v>
      </c>
      <c r="LO171" s="403">
        <f t="shared" si="519"/>
        <v>0</v>
      </c>
      <c r="LP171" s="403">
        <f t="shared" si="519"/>
        <v>0</v>
      </c>
    </row>
    <row r="172">
      <c r="A172" s="331" t="str">
        <f t="shared" si="327"/>
        <v>03-2032</v>
      </c>
      <c r="B172" s="346">
        <f t="shared" si="333"/>
        <v>8399341.948</v>
      </c>
      <c r="C172" s="346">
        <f t="shared" si="334"/>
        <v>1.030548369</v>
      </c>
      <c r="D172" s="346"/>
      <c r="E172" s="403">
        <f t="shared" ref="E172:BP172" si="520">IF(and($A172-E$124&gt;=0,$A172-E$125&lt;0),E$132,0)</f>
        <v>0</v>
      </c>
      <c r="F172" s="403">
        <f t="shared" si="520"/>
        <v>0</v>
      </c>
      <c r="G172" s="403">
        <f t="shared" si="520"/>
        <v>0</v>
      </c>
      <c r="H172" s="403">
        <f t="shared" si="520"/>
        <v>0</v>
      </c>
      <c r="I172" s="403">
        <f t="shared" si="520"/>
        <v>0</v>
      </c>
      <c r="J172" s="403">
        <f t="shared" si="520"/>
        <v>0</v>
      </c>
      <c r="K172" s="403">
        <f t="shared" si="520"/>
        <v>0</v>
      </c>
      <c r="L172" s="403">
        <f t="shared" si="520"/>
        <v>0</v>
      </c>
      <c r="M172" s="403">
        <f t="shared" si="520"/>
        <v>0</v>
      </c>
      <c r="N172" s="403">
        <f t="shared" si="520"/>
        <v>0</v>
      </c>
      <c r="O172" s="403">
        <f t="shared" si="520"/>
        <v>0</v>
      </c>
      <c r="P172" s="403">
        <f t="shared" si="520"/>
        <v>0</v>
      </c>
      <c r="Q172" s="403">
        <f t="shared" si="520"/>
        <v>0</v>
      </c>
      <c r="R172" s="403">
        <f t="shared" si="520"/>
        <v>0</v>
      </c>
      <c r="S172" s="403">
        <f t="shared" si="520"/>
        <v>0</v>
      </c>
      <c r="T172" s="403">
        <f t="shared" si="520"/>
        <v>0</v>
      </c>
      <c r="U172" s="403">
        <f t="shared" si="520"/>
        <v>0</v>
      </c>
      <c r="V172" s="403">
        <f t="shared" si="520"/>
        <v>0</v>
      </c>
      <c r="W172" s="403">
        <f t="shared" si="520"/>
        <v>0</v>
      </c>
      <c r="X172" s="403">
        <f t="shared" si="520"/>
        <v>0</v>
      </c>
      <c r="Y172" s="403">
        <f t="shared" si="520"/>
        <v>0</v>
      </c>
      <c r="Z172" s="403">
        <f t="shared" si="520"/>
        <v>0</v>
      </c>
      <c r="AA172" s="403">
        <f t="shared" si="520"/>
        <v>0</v>
      </c>
      <c r="AB172" s="403">
        <f t="shared" si="520"/>
        <v>0</v>
      </c>
      <c r="AC172" s="403">
        <f t="shared" si="520"/>
        <v>0</v>
      </c>
      <c r="AD172" s="403">
        <f t="shared" si="520"/>
        <v>0</v>
      </c>
      <c r="AE172" s="403">
        <f t="shared" si="520"/>
        <v>0</v>
      </c>
      <c r="AF172" s="403">
        <f t="shared" si="520"/>
        <v>0</v>
      </c>
      <c r="AG172" s="403">
        <f t="shared" si="520"/>
        <v>0</v>
      </c>
      <c r="AH172" s="403">
        <f t="shared" si="520"/>
        <v>0</v>
      </c>
      <c r="AI172" s="403">
        <f t="shared" si="520"/>
        <v>0</v>
      </c>
      <c r="AJ172" s="403">
        <f t="shared" si="520"/>
        <v>0</v>
      </c>
      <c r="AK172" s="403">
        <f t="shared" si="520"/>
        <v>0</v>
      </c>
      <c r="AL172" s="403">
        <f t="shared" si="520"/>
        <v>0</v>
      </c>
      <c r="AM172" s="403">
        <f t="shared" si="520"/>
        <v>0</v>
      </c>
      <c r="AN172" s="403">
        <f t="shared" si="520"/>
        <v>0</v>
      </c>
      <c r="AO172" s="403">
        <f t="shared" si="520"/>
        <v>0</v>
      </c>
      <c r="AP172" s="403">
        <f t="shared" si="520"/>
        <v>0</v>
      </c>
      <c r="AQ172" s="403">
        <f t="shared" si="520"/>
        <v>0</v>
      </c>
      <c r="AR172" s="403">
        <f t="shared" si="520"/>
        <v>0</v>
      </c>
      <c r="AS172" s="403">
        <f t="shared" si="520"/>
        <v>0</v>
      </c>
      <c r="AT172" s="403">
        <f t="shared" si="520"/>
        <v>0</v>
      </c>
      <c r="AU172" s="403">
        <f t="shared" si="520"/>
        <v>0</v>
      </c>
      <c r="AV172" s="403">
        <f t="shared" si="520"/>
        <v>0</v>
      </c>
      <c r="AW172" s="403">
        <f t="shared" si="520"/>
        <v>0</v>
      </c>
      <c r="AX172" s="403">
        <f t="shared" si="520"/>
        <v>0</v>
      </c>
      <c r="AY172" s="403">
        <f t="shared" si="520"/>
        <v>0</v>
      </c>
      <c r="AZ172" s="403">
        <f t="shared" si="520"/>
        <v>0</v>
      </c>
      <c r="BA172" s="403">
        <f t="shared" si="520"/>
        <v>0</v>
      </c>
      <c r="BB172" s="403">
        <f t="shared" si="520"/>
        <v>0</v>
      </c>
      <c r="BC172" s="403">
        <f t="shared" si="520"/>
        <v>108292.85</v>
      </c>
      <c r="BD172" s="403">
        <f t="shared" si="520"/>
        <v>238900</v>
      </c>
      <c r="BE172" s="403">
        <f t="shared" si="520"/>
        <v>101455.9</v>
      </c>
      <c r="BF172" s="403">
        <f t="shared" si="520"/>
        <v>23511.76</v>
      </c>
      <c r="BG172" s="403">
        <f t="shared" si="520"/>
        <v>20008.84</v>
      </c>
      <c r="BH172" s="403">
        <f t="shared" si="520"/>
        <v>77858.98</v>
      </c>
      <c r="BI172" s="403">
        <f t="shared" si="520"/>
        <v>45000</v>
      </c>
      <c r="BJ172" s="403">
        <f t="shared" si="520"/>
        <v>124565</v>
      </c>
      <c r="BK172" s="403">
        <f t="shared" si="520"/>
        <v>25000</v>
      </c>
      <c r="BL172" s="403">
        <f t="shared" si="520"/>
        <v>29885</v>
      </c>
      <c r="BM172" s="403">
        <f t="shared" si="520"/>
        <v>33809.25</v>
      </c>
      <c r="BN172" s="403">
        <f t="shared" si="520"/>
        <v>10969.85</v>
      </c>
      <c r="BO172" s="403">
        <f t="shared" si="520"/>
        <v>77861.76</v>
      </c>
      <c r="BP172" s="403">
        <f t="shared" si="520"/>
        <v>10058</v>
      </c>
      <c r="BQ172" s="403"/>
      <c r="BR172" s="403">
        <f t="shared" ref="BR172:EC172" si="521">IF(and($A172-BR$124&gt;=0,$A172-BR$125&lt;0),BR$132,0)</f>
        <v>0</v>
      </c>
      <c r="BS172" s="403">
        <f t="shared" si="521"/>
        <v>0</v>
      </c>
      <c r="BT172" s="403">
        <f t="shared" si="521"/>
        <v>0</v>
      </c>
      <c r="BU172" s="403">
        <f t="shared" si="521"/>
        <v>0</v>
      </c>
      <c r="BV172" s="403">
        <f t="shared" si="521"/>
        <v>0</v>
      </c>
      <c r="BW172" s="403">
        <f t="shared" si="521"/>
        <v>0</v>
      </c>
      <c r="BX172" s="403">
        <f t="shared" si="521"/>
        <v>0</v>
      </c>
      <c r="BY172" s="403">
        <f t="shared" si="521"/>
        <v>94007.23892</v>
      </c>
      <c r="BZ172" s="403">
        <f t="shared" si="521"/>
        <v>93499.7296</v>
      </c>
      <c r="CA172" s="403">
        <f t="shared" si="521"/>
        <v>317339.1966</v>
      </c>
      <c r="CB172" s="403">
        <f t="shared" si="521"/>
        <v>0</v>
      </c>
      <c r="CC172" s="403">
        <f t="shared" si="521"/>
        <v>0</v>
      </c>
      <c r="CD172" s="403">
        <f t="shared" si="521"/>
        <v>94788.93082</v>
      </c>
      <c r="CE172" s="403">
        <f t="shared" si="521"/>
        <v>0</v>
      </c>
      <c r="CF172" s="403">
        <f t="shared" si="521"/>
        <v>0</v>
      </c>
      <c r="CG172" s="403">
        <f t="shared" si="521"/>
        <v>205676.5734</v>
      </c>
      <c r="CH172" s="403">
        <f t="shared" si="521"/>
        <v>0</v>
      </c>
      <c r="CI172" s="403">
        <f t="shared" si="521"/>
        <v>246817.5768</v>
      </c>
      <c r="CJ172" s="403">
        <f t="shared" si="521"/>
        <v>167321.4229</v>
      </c>
      <c r="CK172" s="403">
        <f t="shared" si="521"/>
        <v>175711.6091</v>
      </c>
      <c r="CL172" s="403">
        <f t="shared" si="521"/>
        <v>0</v>
      </c>
      <c r="CM172" s="403">
        <f t="shared" si="521"/>
        <v>0</v>
      </c>
      <c r="CN172" s="403">
        <f t="shared" si="521"/>
        <v>165809.9143</v>
      </c>
      <c r="CO172" s="403">
        <f t="shared" si="521"/>
        <v>156424.8982</v>
      </c>
      <c r="CP172" s="403">
        <f t="shared" si="521"/>
        <v>0</v>
      </c>
      <c r="CQ172" s="403">
        <f t="shared" si="521"/>
        <v>200632.3524</v>
      </c>
      <c r="CR172" s="403">
        <f t="shared" si="521"/>
        <v>388272.9248</v>
      </c>
      <c r="CS172" s="403">
        <f t="shared" si="521"/>
        <v>106422.0904</v>
      </c>
      <c r="CT172" s="403">
        <f t="shared" si="521"/>
        <v>116147.6252</v>
      </c>
      <c r="CU172" s="403">
        <f t="shared" si="521"/>
        <v>13374.48895</v>
      </c>
      <c r="CV172" s="403">
        <f t="shared" si="521"/>
        <v>172972.6464</v>
      </c>
      <c r="CW172" s="403">
        <f t="shared" si="521"/>
        <v>31739.62885</v>
      </c>
      <c r="CX172" s="403">
        <f t="shared" si="521"/>
        <v>245848.0169</v>
      </c>
      <c r="CY172" s="403">
        <f t="shared" si="521"/>
        <v>4735.552739</v>
      </c>
      <c r="CZ172" s="403">
        <f t="shared" si="521"/>
        <v>144555.699</v>
      </c>
      <c r="DA172" s="403">
        <f t="shared" si="521"/>
        <v>232568.5919</v>
      </c>
      <c r="DB172" s="403">
        <f t="shared" si="521"/>
        <v>147632.9196</v>
      </c>
      <c r="DC172" s="403">
        <f t="shared" si="521"/>
        <v>75565.3102</v>
      </c>
      <c r="DD172" s="403">
        <f t="shared" si="521"/>
        <v>149471.6552</v>
      </c>
      <c r="DE172" s="403">
        <f t="shared" si="521"/>
        <v>187471.9097</v>
      </c>
      <c r="DF172" s="403">
        <f t="shared" si="521"/>
        <v>214454.1529</v>
      </c>
      <c r="DG172" s="403">
        <f t="shared" si="521"/>
        <v>261650.478</v>
      </c>
      <c r="DH172" s="403">
        <f t="shared" si="521"/>
        <v>96110.40317</v>
      </c>
      <c r="DI172" s="403">
        <f t="shared" si="521"/>
        <v>91908.68609</v>
      </c>
      <c r="DJ172" s="403">
        <f t="shared" si="521"/>
        <v>31884.5166</v>
      </c>
      <c r="DK172" s="403">
        <f t="shared" si="521"/>
        <v>157714.0112</v>
      </c>
      <c r="DL172" s="403">
        <f t="shared" si="521"/>
        <v>206917.284</v>
      </c>
      <c r="DM172" s="403">
        <f t="shared" si="521"/>
        <v>48906.51637</v>
      </c>
      <c r="DN172" s="403">
        <f t="shared" si="521"/>
        <v>87485.76351</v>
      </c>
      <c r="DO172" s="403">
        <f t="shared" si="521"/>
        <v>308725.4407</v>
      </c>
      <c r="DP172" s="403">
        <f t="shared" si="521"/>
        <v>0</v>
      </c>
      <c r="DQ172" s="403">
        <f t="shared" si="521"/>
        <v>0</v>
      </c>
      <c r="DR172" s="403">
        <f t="shared" si="521"/>
        <v>0</v>
      </c>
      <c r="DS172" s="403">
        <f t="shared" si="521"/>
        <v>0</v>
      </c>
      <c r="DT172" s="403">
        <f t="shared" si="521"/>
        <v>0</v>
      </c>
      <c r="DU172" s="403">
        <f t="shared" si="521"/>
        <v>0</v>
      </c>
      <c r="DV172" s="403">
        <f t="shared" si="521"/>
        <v>0</v>
      </c>
      <c r="DW172" s="403">
        <f t="shared" si="521"/>
        <v>0</v>
      </c>
      <c r="DX172" s="403">
        <f t="shared" si="521"/>
        <v>0</v>
      </c>
      <c r="DY172" s="403">
        <f t="shared" si="521"/>
        <v>0</v>
      </c>
      <c r="DZ172" s="403">
        <f t="shared" si="521"/>
        <v>0</v>
      </c>
      <c r="EA172" s="403">
        <f t="shared" si="521"/>
        <v>0</v>
      </c>
      <c r="EB172" s="403">
        <f t="shared" si="521"/>
        <v>0</v>
      </c>
      <c r="EC172" s="403">
        <f t="shared" si="521"/>
        <v>0</v>
      </c>
      <c r="ED172" s="403"/>
      <c r="EE172" s="403">
        <f t="shared" ref="EE172:GP172" si="522">IF(and($A172-EE$124&gt;=0,$A172-EE$125&lt;0),EE$132,0)</f>
        <v>120857.2635</v>
      </c>
      <c r="EF172" s="403">
        <f t="shared" si="522"/>
        <v>0</v>
      </c>
      <c r="EG172" s="403">
        <f t="shared" si="522"/>
        <v>0</v>
      </c>
      <c r="EH172" s="403">
        <f t="shared" si="522"/>
        <v>0</v>
      </c>
      <c r="EI172" s="403">
        <f t="shared" si="522"/>
        <v>104465.2535</v>
      </c>
      <c r="EJ172" s="403">
        <f t="shared" si="522"/>
        <v>89802.18684</v>
      </c>
      <c r="EK172" s="403">
        <f t="shared" si="522"/>
        <v>123470.9704</v>
      </c>
      <c r="EL172" s="403">
        <f t="shared" si="522"/>
        <v>0</v>
      </c>
      <c r="EM172" s="403">
        <f t="shared" si="522"/>
        <v>0</v>
      </c>
      <c r="EN172" s="403">
        <f t="shared" si="522"/>
        <v>0</v>
      </c>
      <c r="EO172" s="403">
        <f t="shared" si="522"/>
        <v>0</v>
      </c>
      <c r="EP172" s="403">
        <f t="shared" si="522"/>
        <v>79687.24363</v>
      </c>
      <c r="EQ172" s="403">
        <f t="shared" si="522"/>
        <v>0</v>
      </c>
      <c r="ER172" s="403">
        <f t="shared" si="522"/>
        <v>165876.9661</v>
      </c>
      <c r="ES172" s="403">
        <f t="shared" si="522"/>
        <v>199256.0312</v>
      </c>
      <c r="ET172" s="403">
        <f t="shared" si="522"/>
        <v>0</v>
      </c>
      <c r="EU172" s="403">
        <f t="shared" si="522"/>
        <v>193184.2202</v>
      </c>
      <c r="EV172" s="403">
        <f t="shared" si="522"/>
        <v>0</v>
      </c>
      <c r="EW172" s="403">
        <f t="shared" si="522"/>
        <v>0</v>
      </c>
      <c r="EX172" s="403">
        <f t="shared" si="522"/>
        <v>0</v>
      </c>
      <c r="EY172" s="403">
        <f t="shared" si="522"/>
        <v>85047.1973</v>
      </c>
      <c r="EZ172" s="403">
        <f t="shared" si="522"/>
        <v>0</v>
      </c>
      <c r="FA172" s="403">
        <f t="shared" si="522"/>
        <v>0</v>
      </c>
      <c r="FB172" s="403">
        <f t="shared" si="522"/>
        <v>0</v>
      </c>
      <c r="FC172" s="403">
        <f t="shared" si="522"/>
        <v>234437.8609</v>
      </c>
      <c r="FD172" s="403">
        <f t="shared" si="522"/>
        <v>0</v>
      </c>
      <c r="FE172" s="403">
        <f t="shared" si="522"/>
        <v>0</v>
      </c>
      <c r="FF172" s="403">
        <f t="shared" si="522"/>
        <v>0</v>
      </c>
      <c r="FG172" s="403">
        <f t="shared" si="522"/>
        <v>0</v>
      </c>
      <c r="FH172" s="403">
        <f t="shared" si="522"/>
        <v>0</v>
      </c>
      <c r="FI172" s="403">
        <f t="shared" si="522"/>
        <v>0</v>
      </c>
      <c r="FJ172" s="403">
        <f t="shared" si="522"/>
        <v>0</v>
      </c>
      <c r="FK172" s="403">
        <f t="shared" si="522"/>
        <v>0</v>
      </c>
      <c r="FL172" s="403">
        <f t="shared" si="522"/>
        <v>0</v>
      </c>
      <c r="FM172" s="403">
        <f t="shared" si="522"/>
        <v>0</v>
      </c>
      <c r="FN172" s="403">
        <f t="shared" si="522"/>
        <v>0</v>
      </c>
      <c r="FO172" s="403">
        <f t="shared" si="522"/>
        <v>0</v>
      </c>
      <c r="FP172" s="403">
        <f t="shared" si="522"/>
        <v>0</v>
      </c>
      <c r="FQ172" s="403">
        <f t="shared" si="522"/>
        <v>0</v>
      </c>
      <c r="FR172" s="403">
        <f t="shared" si="522"/>
        <v>0</v>
      </c>
      <c r="FS172" s="403">
        <f t="shared" si="522"/>
        <v>0</v>
      </c>
      <c r="FT172" s="403">
        <f t="shared" si="522"/>
        <v>0</v>
      </c>
      <c r="FU172" s="403">
        <f t="shared" si="522"/>
        <v>0</v>
      </c>
      <c r="FV172" s="403">
        <f t="shared" si="522"/>
        <v>0</v>
      </c>
      <c r="FW172" s="403">
        <f t="shared" si="522"/>
        <v>0</v>
      </c>
      <c r="FX172" s="403">
        <f t="shared" si="522"/>
        <v>0</v>
      </c>
      <c r="FY172" s="403">
        <f t="shared" si="522"/>
        <v>0</v>
      </c>
      <c r="FZ172" s="403">
        <f t="shared" si="522"/>
        <v>0</v>
      </c>
      <c r="GA172" s="403">
        <f t="shared" si="522"/>
        <v>0</v>
      </c>
      <c r="GB172" s="403">
        <f t="shared" si="522"/>
        <v>0</v>
      </c>
      <c r="GC172" s="403">
        <f t="shared" si="522"/>
        <v>0</v>
      </c>
      <c r="GD172" s="403">
        <f t="shared" si="522"/>
        <v>0</v>
      </c>
      <c r="GE172" s="403">
        <f t="shared" si="522"/>
        <v>0</v>
      </c>
      <c r="GF172" s="403">
        <f t="shared" si="522"/>
        <v>0</v>
      </c>
      <c r="GG172" s="403">
        <f t="shared" si="522"/>
        <v>0</v>
      </c>
      <c r="GH172" s="403">
        <f t="shared" si="522"/>
        <v>0</v>
      </c>
      <c r="GI172" s="403">
        <f t="shared" si="522"/>
        <v>0</v>
      </c>
      <c r="GJ172" s="403">
        <f t="shared" si="522"/>
        <v>0</v>
      </c>
      <c r="GK172" s="403">
        <f t="shared" si="522"/>
        <v>0</v>
      </c>
      <c r="GL172" s="403">
        <f t="shared" si="522"/>
        <v>0</v>
      </c>
      <c r="GM172" s="403">
        <f t="shared" si="522"/>
        <v>0</v>
      </c>
      <c r="GN172" s="403">
        <f t="shared" si="522"/>
        <v>0</v>
      </c>
      <c r="GO172" s="403">
        <f t="shared" si="522"/>
        <v>0</v>
      </c>
      <c r="GP172" s="403">
        <f t="shared" si="522"/>
        <v>0</v>
      </c>
      <c r="GQ172" s="403"/>
      <c r="GR172" s="403">
        <f t="shared" ref="GR172:JC172" si="523">IF(and($A172-GR$124&gt;=0,$A172-GR$125&lt;0),GR$132,0)</f>
        <v>0</v>
      </c>
      <c r="GS172" s="403">
        <f t="shared" si="523"/>
        <v>0</v>
      </c>
      <c r="GT172" s="403">
        <f t="shared" si="523"/>
        <v>0</v>
      </c>
      <c r="GU172" s="403">
        <f t="shared" si="523"/>
        <v>0</v>
      </c>
      <c r="GV172" s="403">
        <f t="shared" si="523"/>
        <v>0</v>
      </c>
      <c r="GW172" s="403">
        <f t="shared" si="523"/>
        <v>0</v>
      </c>
      <c r="GX172" s="403">
        <f t="shared" si="523"/>
        <v>0</v>
      </c>
      <c r="GY172" s="403">
        <f t="shared" si="523"/>
        <v>0</v>
      </c>
      <c r="GZ172" s="403">
        <f t="shared" si="523"/>
        <v>0</v>
      </c>
      <c r="HA172" s="403">
        <f t="shared" si="523"/>
        <v>0</v>
      </c>
      <c r="HB172" s="403">
        <f t="shared" si="523"/>
        <v>228207.8069</v>
      </c>
      <c r="HC172" s="403">
        <f t="shared" si="523"/>
        <v>0</v>
      </c>
      <c r="HD172" s="403">
        <f t="shared" si="523"/>
        <v>0</v>
      </c>
      <c r="HE172" s="403">
        <f t="shared" si="523"/>
        <v>0</v>
      </c>
      <c r="HF172" s="403">
        <f t="shared" si="523"/>
        <v>0</v>
      </c>
      <c r="HG172" s="403">
        <f t="shared" si="523"/>
        <v>0</v>
      </c>
      <c r="HH172" s="403">
        <f t="shared" si="523"/>
        <v>0</v>
      </c>
      <c r="HI172" s="403">
        <f t="shared" si="523"/>
        <v>0</v>
      </c>
      <c r="HJ172" s="403">
        <f t="shared" si="523"/>
        <v>0</v>
      </c>
      <c r="HK172" s="403">
        <f t="shared" si="523"/>
        <v>0</v>
      </c>
      <c r="HL172" s="403">
        <f t="shared" si="523"/>
        <v>0</v>
      </c>
      <c r="HM172" s="403">
        <f t="shared" si="523"/>
        <v>483.4455684</v>
      </c>
      <c r="HN172" s="403">
        <f t="shared" si="523"/>
        <v>0</v>
      </c>
      <c r="HO172" s="403">
        <f t="shared" si="523"/>
        <v>0</v>
      </c>
      <c r="HP172" s="403">
        <f t="shared" si="523"/>
        <v>0</v>
      </c>
      <c r="HQ172" s="403">
        <f t="shared" si="523"/>
        <v>0</v>
      </c>
      <c r="HR172" s="403">
        <f t="shared" si="523"/>
        <v>0</v>
      </c>
      <c r="HS172" s="403">
        <f t="shared" si="523"/>
        <v>0</v>
      </c>
      <c r="HT172" s="403">
        <f t="shared" si="523"/>
        <v>0</v>
      </c>
      <c r="HU172" s="403">
        <f t="shared" si="523"/>
        <v>0</v>
      </c>
      <c r="HV172" s="403">
        <f t="shared" si="523"/>
        <v>0</v>
      </c>
      <c r="HW172" s="403">
        <f t="shared" si="523"/>
        <v>0</v>
      </c>
      <c r="HX172" s="403">
        <f t="shared" si="523"/>
        <v>0</v>
      </c>
      <c r="HY172" s="403">
        <f t="shared" si="523"/>
        <v>0</v>
      </c>
      <c r="HZ172" s="403">
        <f t="shared" si="523"/>
        <v>0</v>
      </c>
      <c r="IA172" s="403">
        <f t="shared" si="523"/>
        <v>0</v>
      </c>
      <c r="IB172" s="403">
        <f t="shared" si="523"/>
        <v>0</v>
      </c>
      <c r="IC172" s="403">
        <f t="shared" si="523"/>
        <v>0</v>
      </c>
      <c r="ID172" s="403">
        <f t="shared" si="523"/>
        <v>0</v>
      </c>
      <c r="IE172" s="403">
        <f t="shared" si="523"/>
        <v>0</v>
      </c>
      <c r="IF172" s="403">
        <f t="shared" si="523"/>
        <v>0</v>
      </c>
      <c r="IG172" s="403">
        <f t="shared" si="523"/>
        <v>0</v>
      </c>
      <c r="IH172" s="403">
        <f t="shared" si="523"/>
        <v>0</v>
      </c>
      <c r="II172" s="403">
        <f t="shared" si="523"/>
        <v>0</v>
      </c>
      <c r="IJ172" s="403">
        <f t="shared" si="523"/>
        <v>0</v>
      </c>
      <c r="IK172" s="403">
        <f t="shared" si="523"/>
        <v>0</v>
      </c>
      <c r="IL172" s="403">
        <f t="shared" si="523"/>
        <v>0</v>
      </c>
      <c r="IM172" s="403">
        <f t="shared" si="523"/>
        <v>0</v>
      </c>
      <c r="IN172" s="403">
        <f t="shared" si="523"/>
        <v>0</v>
      </c>
      <c r="IO172" s="403">
        <f t="shared" si="523"/>
        <v>0</v>
      </c>
      <c r="IP172" s="403">
        <f t="shared" si="523"/>
        <v>0</v>
      </c>
      <c r="IQ172" s="403">
        <f t="shared" si="523"/>
        <v>0</v>
      </c>
      <c r="IR172" s="403">
        <f t="shared" si="523"/>
        <v>0</v>
      </c>
      <c r="IS172" s="403">
        <f t="shared" si="523"/>
        <v>0</v>
      </c>
      <c r="IT172" s="403">
        <f t="shared" si="523"/>
        <v>0</v>
      </c>
      <c r="IU172" s="403">
        <f t="shared" si="523"/>
        <v>0</v>
      </c>
      <c r="IV172" s="403">
        <f t="shared" si="523"/>
        <v>0</v>
      </c>
      <c r="IW172" s="403">
        <f t="shared" si="523"/>
        <v>0</v>
      </c>
      <c r="IX172" s="403">
        <f t="shared" si="523"/>
        <v>0</v>
      </c>
      <c r="IY172" s="403">
        <f t="shared" si="523"/>
        <v>0</v>
      </c>
      <c r="IZ172" s="403">
        <f t="shared" si="523"/>
        <v>0</v>
      </c>
      <c r="JA172" s="403">
        <f t="shared" si="523"/>
        <v>0</v>
      </c>
      <c r="JB172" s="403">
        <f t="shared" si="523"/>
        <v>0</v>
      </c>
      <c r="JC172" s="403">
        <f t="shared" si="523"/>
        <v>0</v>
      </c>
      <c r="JD172" s="403"/>
      <c r="JE172" s="403">
        <f t="shared" ref="JE172:LP172" si="524">IF(and($A172-JE$124&gt;=0,$A172-JE$125&lt;0),JE$132,0)</f>
        <v>0</v>
      </c>
      <c r="JF172" s="403">
        <f t="shared" si="524"/>
        <v>131630.6115</v>
      </c>
      <c r="JG172" s="403">
        <f t="shared" si="524"/>
        <v>137762.66</v>
      </c>
      <c r="JH172" s="403">
        <f t="shared" si="524"/>
        <v>137429.2847</v>
      </c>
      <c r="JI172" s="403">
        <f t="shared" si="524"/>
        <v>0</v>
      </c>
      <c r="JJ172" s="403">
        <f t="shared" si="524"/>
        <v>0</v>
      </c>
      <c r="JK172" s="403">
        <f t="shared" si="524"/>
        <v>0</v>
      </c>
      <c r="JL172" s="403">
        <f t="shared" si="524"/>
        <v>0</v>
      </c>
      <c r="JM172" s="403">
        <f t="shared" si="524"/>
        <v>0</v>
      </c>
      <c r="JN172" s="403">
        <f t="shared" si="524"/>
        <v>0</v>
      </c>
      <c r="JO172" s="403">
        <f t="shared" si="524"/>
        <v>0</v>
      </c>
      <c r="JP172" s="403">
        <f t="shared" si="524"/>
        <v>0</v>
      </c>
      <c r="JQ172" s="403">
        <f t="shared" si="524"/>
        <v>0</v>
      </c>
      <c r="JR172" s="403">
        <f t="shared" si="524"/>
        <v>0</v>
      </c>
      <c r="JS172" s="403">
        <f t="shared" si="524"/>
        <v>0</v>
      </c>
      <c r="JT172" s="403">
        <f t="shared" si="524"/>
        <v>0</v>
      </c>
      <c r="JU172" s="403">
        <f t="shared" si="524"/>
        <v>0</v>
      </c>
      <c r="JV172" s="403">
        <f t="shared" si="524"/>
        <v>0</v>
      </c>
      <c r="JW172" s="403">
        <f t="shared" si="524"/>
        <v>0</v>
      </c>
      <c r="JX172" s="403">
        <f t="shared" si="524"/>
        <v>0</v>
      </c>
      <c r="JY172" s="403">
        <f t="shared" si="524"/>
        <v>0</v>
      </c>
      <c r="JZ172" s="403">
        <f t="shared" si="524"/>
        <v>0</v>
      </c>
      <c r="KA172" s="403">
        <f t="shared" si="524"/>
        <v>0</v>
      </c>
      <c r="KB172" s="403">
        <f t="shared" si="524"/>
        <v>0</v>
      </c>
      <c r="KC172" s="403">
        <f t="shared" si="524"/>
        <v>0</v>
      </c>
      <c r="KD172" s="403">
        <f t="shared" si="524"/>
        <v>0</v>
      </c>
      <c r="KE172" s="403">
        <f t="shared" si="524"/>
        <v>0</v>
      </c>
      <c r="KF172" s="403">
        <f t="shared" si="524"/>
        <v>0</v>
      </c>
      <c r="KG172" s="403">
        <f t="shared" si="524"/>
        <v>0</v>
      </c>
      <c r="KH172" s="403">
        <f t="shared" si="524"/>
        <v>0</v>
      </c>
      <c r="KI172" s="403">
        <f t="shared" si="524"/>
        <v>0</v>
      </c>
      <c r="KJ172" s="403">
        <f t="shared" si="524"/>
        <v>0</v>
      </c>
      <c r="KK172" s="403">
        <f t="shared" si="524"/>
        <v>0</v>
      </c>
      <c r="KL172" s="403">
        <f t="shared" si="524"/>
        <v>0</v>
      </c>
      <c r="KM172" s="403">
        <f t="shared" si="524"/>
        <v>0</v>
      </c>
      <c r="KN172" s="403">
        <f t="shared" si="524"/>
        <v>0</v>
      </c>
      <c r="KO172" s="403">
        <f t="shared" si="524"/>
        <v>0</v>
      </c>
      <c r="KP172" s="403">
        <f t="shared" si="524"/>
        <v>0</v>
      </c>
      <c r="KQ172" s="403">
        <f t="shared" si="524"/>
        <v>0</v>
      </c>
      <c r="KR172" s="403">
        <f t="shared" si="524"/>
        <v>0</v>
      </c>
      <c r="KS172" s="403">
        <f t="shared" si="524"/>
        <v>0</v>
      </c>
      <c r="KT172" s="403">
        <f t="shared" si="524"/>
        <v>0</v>
      </c>
      <c r="KU172" s="403">
        <f t="shared" si="524"/>
        <v>0</v>
      </c>
      <c r="KV172" s="403">
        <f t="shared" si="524"/>
        <v>0</v>
      </c>
      <c r="KW172" s="403">
        <f t="shared" si="524"/>
        <v>0</v>
      </c>
      <c r="KX172" s="403">
        <f t="shared" si="524"/>
        <v>0</v>
      </c>
      <c r="KY172" s="403">
        <f t="shared" si="524"/>
        <v>0</v>
      </c>
      <c r="KZ172" s="403">
        <f t="shared" si="524"/>
        <v>0</v>
      </c>
      <c r="LA172" s="403">
        <f t="shared" si="524"/>
        <v>0</v>
      </c>
      <c r="LB172" s="403">
        <f t="shared" si="524"/>
        <v>0</v>
      </c>
      <c r="LC172" s="403">
        <f t="shared" si="524"/>
        <v>0</v>
      </c>
      <c r="LD172" s="403">
        <f t="shared" si="524"/>
        <v>0</v>
      </c>
      <c r="LE172" s="403">
        <f t="shared" si="524"/>
        <v>0</v>
      </c>
      <c r="LF172" s="403">
        <f t="shared" si="524"/>
        <v>0</v>
      </c>
      <c r="LG172" s="403">
        <f t="shared" si="524"/>
        <v>0</v>
      </c>
      <c r="LH172" s="403">
        <f t="shared" si="524"/>
        <v>0</v>
      </c>
      <c r="LI172" s="403">
        <f t="shared" si="524"/>
        <v>0</v>
      </c>
      <c r="LJ172" s="403">
        <f t="shared" si="524"/>
        <v>0</v>
      </c>
      <c r="LK172" s="403">
        <f t="shared" si="524"/>
        <v>0</v>
      </c>
      <c r="LL172" s="403">
        <f t="shared" si="524"/>
        <v>0</v>
      </c>
      <c r="LM172" s="403">
        <f t="shared" si="524"/>
        <v>0</v>
      </c>
      <c r="LN172" s="403">
        <f t="shared" si="524"/>
        <v>0</v>
      </c>
      <c r="LO172" s="403">
        <f t="shared" si="524"/>
        <v>0</v>
      </c>
      <c r="LP172" s="403">
        <f t="shared" si="524"/>
        <v>0</v>
      </c>
    </row>
    <row r="173">
      <c r="A173" s="331" t="str">
        <f t="shared" si="327"/>
        <v>06-2032</v>
      </c>
      <c r="B173" s="346">
        <f t="shared" si="333"/>
        <v>8391588.129</v>
      </c>
      <c r="C173" s="346">
        <f t="shared" si="334"/>
        <v>1.029597023</v>
      </c>
      <c r="D173" s="346"/>
      <c r="E173" s="403">
        <f t="shared" ref="E173:BP173" si="525">IF(and($A173-E$124&gt;=0,$A173-E$125&lt;0),E$132,0)</f>
        <v>0</v>
      </c>
      <c r="F173" s="403">
        <f t="shared" si="525"/>
        <v>0</v>
      </c>
      <c r="G173" s="403">
        <f t="shared" si="525"/>
        <v>0</v>
      </c>
      <c r="H173" s="403">
        <f t="shared" si="525"/>
        <v>0</v>
      </c>
      <c r="I173" s="403">
        <f t="shared" si="525"/>
        <v>0</v>
      </c>
      <c r="J173" s="403">
        <f t="shared" si="525"/>
        <v>0</v>
      </c>
      <c r="K173" s="403">
        <f t="shared" si="525"/>
        <v>0</v>
      </c>
      <c r="L173" s="403">
        <f t="shared" si="525"/>
        <v>0</v>
      </c>
      <c r="M173" s="403">
        <f t="shared" si="525"/>
        <v>0</v>
      </c>
      <c r="N173" s="403">
        <f t="shared" si="525"/>
        <v>0</v>
      </c>
      <c r="O173" s="403">
        <f t="shared" si="525"/>
        <v>0</v>
      </c>
      <c r="P173" s="403">
        <f t="shared" si="525"/>
        <v>0</v>
      </c>
      <c r="Q173" s="403">
        <f t="shared" si="525"/>
        <v>0</v>
      </c>
      <c r="R173" s="403">
        <f t="shared" si="525"/>
        <v>0</v>
      </c>
      <c r="S173" s="403">
        <f t="shared" si="525"/>
        <v>0</v>
      </c>
      <c r="T173" s="403">
        <f t="shared" si="525"/>
        <v>0</v>
      </c>
      <c r="U173" s="403">
        <f t="shared" si="525"/>
        <v>0</v>
      </c>
      <c r="V173" s="403">
        <f t="shared" si="525"/>
        <v>0</v>
      </c>
      <c r="W173" s="403">
        <f t="shared" si="525"/>
        <v>0</v>
      </c>
      <c r="X173" s="403">
        <f t="shared" si="525"/>
        <v>0</v>
      </c>
      <c r="Y173" s="403">
        <f t="shared" si="525"/>
        <v>0</v>
      </c>
      <c r="Z173" s="403">
        <f t="shared" si="525"/>
        <v>0</v>
      </c>
      <c r="AA173" s="403">
        <f t="shared" si="525"/>
        <v>0</v>
      </c>
      <c r="AB173" s="403">
        <f t="shared" si="525"/>
        <v>0</v>
      </c>
      <c r="AC173" s="403">
        <f t="shared" si="525"/>
        <v>0</v>
      </c>
      <c r="AD173" s="403">
        <f t="shared" si="525"/>
        <v>0</v>
      </c>
      <c r="AE173" s="403">
        <f t="shared" si="525"/>
        <v>0</v>
      </c>
      <c r="AF173" s="403">
        <f t="shared" si="525"/>
        <v>0</v>
      </c>
      <c r="AG173" s="403">
        <f t="shared" si="525"/>
        <v>0</v>
      </c>
      <c r="AH173" s="403">
        <f t="shared" si="525"/>
        <v>0</v>
      </c>
      <c r="AI173" s="403">
        <f t="shared" si="525"/>
        <v>0</v>
      </c>
      <c r="AJ173" s="403">
        <f t="shared" si="525"/>
        <v>0</v>
      </c>
      <c r="AK173" s="403">
        <f t="shared" si="525"/>
        <v>0</v>
      </c>
      <c r="AL173" s="403">
        <f t="shared" si="525"/>
        <v>0</v>
      </c>
      <c r="AM173" s="403">
        <f t="shared" si="525"/>
        <v>0</v>
      </c>
      <c r="AN173" s="403">
        <f t="shared" si="525"/>
        <v>0</v>
      </c>
      <c r="AO173" s="403">
        <f t="shared" si="525"/>
        <v>0</v>
      </c>
      <c r="AP173" s="403">
        <f t="shared" si="525"/>
        <v>0</v>
      </c>
      <c r="AQ173" s="403">
        <f t="shared" si="525"/>
        <v>0</v>
      </c>
      <c r="AR173" s="403">
        <f t="shared" si="525"/>
        <v>0</v>
      </c>
      <c r="AS173" s="403">
        <f t="shared" si="525"/>
        <v>0</v>
      </c>
      <c r="AT173" s="403">
        <f t="shared" si="525"/>
        <v>0</v>
      </c>
      <c r="AU173" s="403">
        <f t="shared" si="525"/>
        <v>0</v>
      </c>
      <c r="AV173" s="403">
        <f t="shared" si="525"/>
        <v>0</v>
      </c>
      <c r="AW173" s="403">
        <f t="shared" si="525"/>
        <v>0</v>
      </c>
      <c r="AX173" s="403">
        <f t="shared" si="525"/>
        <v>0</v>
      </c>
      <c r="AY173" s="403">
        <f t="shared" si="525"/>
        <v>0</v>
      </c>
      <c r="AZ173" s="403">
        <f t="shared" si="525"/>
        <v>0</v>
      </c>
      <c r="BA173" s="403">
        <f t="shared" si="525"/>
        <v>0</v>
      </c>
      <c r="BB173" s="403">
        <f t="shared" si="525"/>
        <v>0</v>
      </c>
      <c r="BC173" s="403">
        <f t="shared" si="525"/>
        <v>108292.85</v>
      </c>
      <c r="BD173" s="403">
        <f t="shared" si="525"/>
        <v>238900</v>
      </c>
      <c r="BE173" s="403">
        <f t="shared" si="525"/>
        <v>101455.9</v>
      </c>
      <c r="BF173" s="403">
        <f t="shared" si="525"/>
        <v>23511.76</v>
      </c>
      <c r="BG173" s="403">
        <f t="shared" si="525"/>
        <v>20008.84</v>
      </c>
      <c r="BH173" s="403">
        <f t="shared" si="525"/>
        <v>77858.98</v>
      </c>
      <c r="BI173" s="403">
        <f t="shared" si="525"/>
        <v>45000</v>
      </c>
      <c r="BJ173" s="403">
        <f t="shared" si="525"/>
        <v>124565</v>
      </c>
      <c r="BK173" s="403">
        <f t="shared" si="525"/>
        <v>25000</v>
      </c>
      <c r="BL173" s="403">
        <f t="shared" si="525"/>
        <v>29885</v>
      </c>
      <c r="BM173" s="403">
        <f t="shared" si="525"/>
        <v>33809.25</v>
      </c>
      <c r="BN173" s="403">
        <f t="shared" si="525"/>
        <v>10969.85</v>
      </c>
      <c r="BO173" s="403">
        <f t="shared" si="525"/>
        <v>77861.76</v>
      </c>
      <c r="BP173" s="403">
        <f t="shared" si="525"/>
        <v>10058</v>
      </c>
      <c r="BQ173" s="403"/>
      <c r="BR173" s="403">
        <f t="shared" ref="BR173:EC173" si="526">IF(and($A173-BR$124&gt;=0,$A173-BR$125&lt;0),BR$132,0)</f>
        <v>0</v>
      </c>
      <c r="BS173" s="403">
        <f t="shared" si="526"/>
        <v>0</v>
      </c>
      <c r="BT173" s="403">
        <f t="shared" si="526"/>
        <v>0</v>
      </c>
      <c r="BU173" s="403">
        <f t="shared" si="526"/>
        <v>0</v>
      </c>
      <c r="BV173" s="403">
        <f t="shared" si="526"/>
        <v>0</v>
      </c>
      <c r="BW173" s="403">
        <f t="shared" si="526"/>
        <v>0</v>
      </c>
      <c r="BX173" s="403">
        <f t="shared" si="526"/>
        <v>0</v>
      </c>
      <c r="BY173" s="403">
        <f t="shared" si="526"/>
        <v>94007.23892</v>
      </c>
      <c r="BZ173" s="403">
        <f t="shared" si="526"/>
        <v>93499.7296</v>
      </c>
      <c r="CA173" s="403">
        <f t="shared" si="526"/>
        <v>317339.1966</v>
      </c>
      <c r="CB173" s="403">
        <f t="shared" si="526"/>
        <v>0</v>
      </c>
      <c r="CC173" s="403">
        <f t="shared" si="526"/>
        <v>0</v>
      </c>
      <c r="CD173" s="403">
        <f t="shared" si="526"/>
        <v>94788.93082</v>
      </c>
      <c r="CE173" s="403">
        <f t="shared" si="526"/>
        <v>0</v>
      </c>
      <c r="CF173" s="403">
        <f t="shared" si="526"/>
        <v>0</v>
      </c>
      <c r="CG173" s="403">
        <f t="shared" si="526"/>
        <v>205676.5734</v>
      </c>
      <c r="CH173" s="403">
        <f t="shared" si="526"/>
        <v>0</v>
      </c>
      <c r="CI173" s="403">
        <f t="shared" si="526"/>
        <v>246817.5768</v>
      </c>
      <c r="CJ173" s="403">
        <f t="shared" si="526"/>
        <v>167321.4229</v>
      </c>
      <c r="CK173" s="403">
        <f t="shared" si="526"/>
        <v>175711.6091</v>
      </c>
      <c r="CL173" s="403">
        <f t="shared" si="526"/>
        <v>0</v>
      </c>
      <c r="CM173" s="403">
        <f t="shared" si="526"/>
        <v>0</v>
      </c>
      <c r="CN173" s="403">
        <f t="shared" si="526"/>
        <v>165809.9143</v>
      </c>
      <c r="CO173" s="403">
        <f t="shared" si="526"/>
        <v>156424.8982</v>
      </c>
      <c r="CP173" s="403">
        <f t="shared" si="526"/>
        <v>0</v>
      </c>
      <c r="CQ173" s="403">
        <f t="shared" si="526"/>
        <v>200632.3524</v>
      </c>
      <c r="CR173" s="403">
        <f t="shared" si="526"/>
        <v>388272.9248</v>
      </c>
      <c r="CS173" s="403">
        <f t="shared" si="526"/>
        <v>106422.0904</v>
      </c>
      <c r="CT173" s="403">
        <f t="shared" si="526"/>
        <v>116147.6252</v>
      </c>
      <c r="CU173" s="403">
        <f t="shared" si="526"/>
        <v>13374.48895</v>
      </c>
      <c r="CV173" s="403">
        <f t="shared" si="526"/>
        <v>172972.6464</v>
      </c>
      <c r="CW173" s="403">
        <f t="shared" si="526"/>
        <v>0</v>
      </c>
      <c r="CX173" s="403">
        <f t="shared" si="526"/>
        <v>245848.0169</v>
      </c>
      <c r="CY173" s="403">
        <f t="shared" si="526"/>
        <v>4735.552739</v>
      </c>
      <c r="CZ173" s="403">
        <f t="shared" si="526"/>
        <v>144555.699</v>
      </c>
      <c r="DA173" s="403">
        <f t="shared" si="526"/>
        <v>232568.5919</v>
      </c>
      <c r="DB173" s="403">
        <f t="shared" si="526"/>
        <v>147632.9196</v>
      </c>
      <c r="DC173" s="403">
        <f t="shared" si="526"/>
        <v>75565.3102</v>
      </c>
      <c r="DD173" s="403">
        <f t="shared" si="526"/>
        <v>149471.6552</v>
      </c>
      <c r="DE173" s="403">
        <f t="shared" si="526"/>
        <v>187471.9097</v>
      </c>
      <c r="DF173" s="403">
        <f t="shared" si="526"/>
        <v>214454.1529</v>
      </c>
      <c r="DG173" s="403">
        <f t="shared" si="526"/>
        <v>261650.478</v>
      </c>
      <c r="DH173" s="403">
        <f t="shared" si="526"/>
        <v>96110.40317</v>
      </c>
      <c r="DI173" s="403">
        <f t="shared" si="526"/>
        <v>91908.68609</v>
      </c>
      <c r="DJ173" s="403">
        <f t="shared" si="526"/>
        <v>31884.5166</v>
      </c>
      <c r="DK173" s="403">
        <f t="shared" si="526"/>
        <v>157714.0112</v>
      </c>
      <c r="DL173" s="403">
        <f t="shared" si="526"/>
        <v>206917.284</v>
      </c>
      <c r="DM173" s="403">
        <f t="shared" si="526"/>
        <v>48906.51637</v>
      </c>
      <c r="DN173" s="403">
        <f t="shared" si="526"/>
        <v>87485.76351</v>
      </c>
      <c r="DO173" s="403">
        <f t="shared" si="526"/>
        <v>308725.4407</v>
      </c>
      <c r="DP173" s="403">
        <f t="shared" si="526"/>
        <v>0</v>
      </c>
      <c r="DQ173" s="403">
        <f t="shared" si="526"/>
        <v>0</v>
      </c>
      <c r="DR173" s="403">
        <f t="shared" si="526"/>
        <v>0</v>
      </c>
      <c r="DS173" s="403">
        <f t="shared" si="526"/>
        <v>0</v>
      </c>
      <c r="DT173" s="403">
        <f t="shared" si="526"/>
        <v>0</v>
      </c>
      <c r="DU173" s="403">
        <f t="shared" si="526"/>
        <v>0</v>
      </c>
      <c r="DV173" s="403">
        <f t="shared" si="526"/>
        <v>0</v>
      </c>
      <c r="DW173" s="403">
        <f t="shared" si="526"/>
        <v>0</v>
      </c>
      <c r="DX173" s="403">
        <f t="shared" si="526"/>
        <v>0</v>
      </c>
      <c r="DY173" s="403">
        <f t="shared" si="526"/>
        <v>0</v>
      </c>
      <c r="DZ173" s="403">
        <f t="shared" si="526"/>
        <v>0</v>
      </c>
      <c r="EA173" s="403">
        <f t="shared" si="526"/>
        <v>0</v>
      </c>
      <c r="EB173" s="403">
        <f t="shared" si="526"/>
        <v>0</v>
      </c>
      <c r="EC173" s="403">
        <f t="shared" si="526"/>
        <v>0</v>
      </c>
      <c r="ED173" s="403"/>
      <c r="EE173" s="403">
        <f t="shared" ref="EE173:GP173" si="527">IF(and($A173-EE$124&gt;=0,$A173-EE$125&lt;0),EE$132,0)</f>
        <v>120857.2635</v>
      </c>
      <c r="EF173" s="403">
        <f t="shared" si="527"/>
        <v>0</v>
      </c>
      <c r="EG173" s="403">
        <f t="shared" si="527"/>
        <v>0</v>
      </c>
      <c r="EH173" s="403">
        <f t="shared" si="527"/>
        <v>0</v>
      </c>
      <c r="EI173" s="403">
        <f t="shared" si="527"/>
        <v>104465.2535</v>
      </c>
      <c r="EJ173" s="403">
        <f t="shared" si="527"/>
        <v>89802.18684</v>
      </c>
      <c r="EK173" s="403">
        <f t="shared" si="527"/>
        <v>123470.9704</v>
      </c>
      <c r="EL173" s="403">
        <f t="shared" si="527"/>
        <v>0</v>
      </c>
      <c r="EM173" s="403">
        <f t="shared" si="527"/>
        <v>0</v>
      </c>
      <c r="EN173" s="403">
        <f t="shared" si="527"/>
        <v>0</v>
      </c>
      <c r="EO173" s="403">
        <f t="shared" si="527"/>
        <v>0</v>
      </c>
      <c r="EP173" s="403">
        <f t="shared" si="527"/>
        <v>79687.24363</v>
      </c>
      <c r="EQ173" s="403">
        <f t="shared" si="527"/>
        <v>0</v>
      </c>
      <c r="ER173" s="403">
        <f t="shared" si="527"/>
        <v>165876.9661</v>
      </c>
      <c r="ES173" s="403">
        <f t="shared" si="527"/>
        <v>199256.0312</v>
      </c>
      <c r="ET173" s="403">
        <f t="shared" si="527"/>
        <v>0</v>
      </c>
      <c r="EU173" s="403">
        <f t="shared" si="527"/>
        <v>193184.2202</v>
      </c>
      <c r="EV173" s="403">
        <f t="shared" si="527"/>
        <v>0</v>
      </c>
      <c r="EW173" s="403">
        <f t="shared" si="527"/>
        <v>0</v>
      </c>
      <c r="EX173" s="403">
        <f t="shared" si="527"/>
        <v>0</v>
      </c>
      <c r="EY173" s="403">
        <f t="shared" si="527"/>
        <v>85047.1973</v>
      </c>
      <c r="EZ173" s="403">
        <f t="shared" si="527"/>
        <v>0</v>
      </c>
      <c r="FA173" s="403">
        <f t="shared" si="527"/>
        <v>0</v>
      </c>
      <c r="FB173" s="403">
        <f t="shared" si="527"/>
        <v>0</v>
      </c>
      <c r="FC173" s="403">
        <f t="shared" si="527"/>
        <v>234437.8609</v>
      </c>
      <c r="FD173" s="403">
        <f t="shared" si="527"/>
        <v>0</v>
      </c>
      <c r="FE173" s="403">
        <f t="shared" si="527"/>
        <v>0</v>
      </c>
      <c r="FF173" s="403">
        <f t="shared" si="527"/>
        <v>0</v>
      </c>
      <c r="FG173" s="403">
        <f t="shared" si="527"/>
        <v>0</v>
      </c>
      <c r="FH173" s="403">
        <f t="shared" si="527"/>
        <v>0</v>
      </c>
      <c r="FI173" s="403">
        <f t="shared" si="527"/>
        <v>0</v>
      </c>
      <c r="FJ173" s="403">
        <f t="shared" si="527"/>
        <v>23985.81046</v>
      </c>
      <c r="FK173" s="403">
        <f t="shared" si="527"/>
        <v>0</v>
      </c>
      <c r="FL173" s="403">
        <f t="shared" si="527"/>
        <v>0</v>
      </c>
      <c r="FM173" s="403">
        <f t="shared" si="527"/>
        <v>0</v>
      </c>
      <c r="FN173" s="403">
        <f t="shared" si="527"/>
        <v>0</v>
      </c>
      <c r="FO173" s="403">
        <f t="shared" si="527"/>
        <v>0</v>
      </c>
      <c r="FP173" s="403">
        <f t="shared" si="527"/>
        <v>0</v>
      </c>
      <c r="FQ173" s="403">
        <f t="shared" si="527"/>
        <v>0</v>
      </c>
      <c r="FR173" s="403">
        <f t="shared" si="527"/>
        <v>0</v>
      </c>
      <c r="FS173" s="403">
        <f t="shared" si="527"/>
        <v>0</v>
      </c>
      <c r="FT173" s="403">
        <f t="shared" si="527"/>
        <v>0</v>
      </c>
      <c r="FU173" s="403">
        <f t="shared" si="527"/>
        <v>0</v>
      </c>
      <c r="FV173" s="403">
        <f t="shared" si="527"/>
        <v>0</v>
      </c>
      <c r="FW173" s="403">
        <f t="shared" si="527"/>
        <v>0</v>
      </c>
      <c r="FX173" s="403">
        <f t="shared" si="527"/>
        <v>0</v>
      </c>
      <c r="FY173" s="403">
        <f t="shared" si="527"/>
        <v>0</v>
      </c>
      <c r="FZ173" s="403">
        <f t="shared" si="527"/>
        <v>0</v>
      </c>
      <c r="GA173" s="403">
        <f t="shared" si="527"/>
        <v>0</v>
      </c>
      <c r="GB173" s="403">
        <f t="shared" si="527"/>
        <v>0</v>
      </c>
      <c r="GC173" s="403">
        <f t="shared" si="527"/>
        <v>0</v>
      </c>
      <c r="GD173" s="403">
        <f t="shared" si="527"/>
        <v>0</v>
      </c>
      <c r="GE173" s="403">
        <f t="shared" si="527"/>
        <v>0</v>
      </c>
      <c r="GF173" s="403">
        <f t="shared" si="527"/>
        <v>0</v>
      </c>
      <c r="GG173" s="403">
        <f t="shared" si="527"/>
        <v>0</v>
      </c>
      <c r="GH173" s="403">
        <f t="shared" si="527"/>
        <v>0</v>
      </c>
      <c r="GI173" s="403">
        <f t="shared" si="527"/>
        <v>0</v>
      </c>
      <c r="GJ173" s="403">
        <f t="shared" si="527"/>
        <v>0</v>
      </c>
      <c r="GK173" s="403">
        <f t="shared" si="527"/>
        <v>0</v>
      </c>
      <c r="GL173" s="403">
        <f t="shared" si="527"/>
        <v>0</v>
      </c>
      <c r="GM173" s="403">
        <f t="shared" si="527"/>
        <v>0</v>
      </c>
      <c r="GN173" s="403">
        <f t="shared" si="527"/>
        <v>0</v>
      </c>
      <c r="GO173" s="403">
        <f t="shared" si="527"/>
        <v>0</v>
      </c>
      <c r="GP173" s="403">
        <f t="shared" si="527"/>
        <v>0</v>
      </c>
      <c r="GQ173" s="403"/>
      <c r="GR173" s="403">
        <f t="shared" ref="GR173:JC173" si="528">IF(and($A173-GR$124&gt;=0,$A173-GR$125&lt;0),GR$132,0)</f>
        <v>0</v>
      </c>
      <c r="GS173" s="403">
        <f t="shared" si="528"/>
        <v>0</v>
      </c>
      <c r="GT173" s="403">
        <f t="shared" si="528"/>
        <v>0</v>
      </c>
      <c r="GU173" s="403">
        <f t="shared" si="528"/>
        <v>0</v>
      </c>
      <c r="GV173" s="403">
        <f t="shared" si="528"/>
        <v>0</v>
      </c>
      <c r="GW173" s="403">
        <f t="shared" si="528"/>
        <v>0</v>
      </c>
      <c r="GX173" s="403">
        <f t="shared" si="528"/>
        <v>0</v>
      </c>
      <c r="GY173" s="403">
        <f t="shared" si="528"/>
        <v>0</v>
      </c>
      <c r="GZ173" s="403">
        <f t="shared" si="528"/>
        <v>0</v>
      </c>
      <c r="HA173" s="403">
        <f t="shared" si="528"/>
        <v>0</v>
      </c>
      <c r="HB173" s="403">
        <f t="shared" si="528"/>
        <v>228207.8069</v>
      </c>
      <c r="HC173" s="403">
        <f t="shared" si="528"/>
        <v>0</v>
      </c>
      <c r="HD173" s="403">
        <f t="shared" si="528"/>
        <v>0</v>
      </c>
      <c r="HE173" s="403">
        <f t="shared" si="528"/>
        <v>0</v>
      </c>
      <c r="HF173" s="403">
        <f t="shared" si="528"/>
        <v>0</v>
      </c>
      <c r="HG173" s="403">
        <f t="shared" si="528"/>
        <v>0</v>
      </c>
      <c r="HH173" s="403">
        <f t="shared" si="528"/>
        <v>0</v>
      </c>
      <c r="HI173" s="403">
        <f t="shared" si="528"/>
        <v>0</v>
      </c>
      <c r="HJ173" s="403">
        <f t="shared" si="528"/>
        <v>0</v>
      </c>
      <c r="HK173" s="403">
        <f t="shared" si="528"/>
        <v>0</v>
      </c>
      <c r="HL173" s="403">
        <f t="shared" si="528"/>
        <v>0</v>
      </c>
      <c r="HM173" s="403">
        <f t="shared" si="528"/>
        <v>483.4455684</v>
      </c>
      <c r="HN173" s="403">
        <f t="shared" si="528"/>
        <v>0</v>
      </c>
      <c r="HO173" s="403">
        <f t="shared" si="528"/>
        <v>0</v>
      </c>
      <c r="HP173" s="403">
        <f t="shared" si="528"/>
        <v>0</v>
      </c>
      <c r="HQ173" s="403">
        <f t="shared" si="528"/>
        <v>0</v>
      </c>
      <c r="HR173" s="403">
        <f t="shared" si="528"/>
        <v>0</v>
      </c>
      <c r="HS173" s="403">
        <f t="shared" si="528"/>
        <v>0</v>
      </c>
      <c r="HT173" s="403">
        <f t="shared" si="528"/>
        <v>0</v>
      </c>
      <c r="HU173" s="403">
        <f t="shared" si="528"/>
        <v>0</v>
      </c>
      <c r="HV173" s="403">
        <f t="shared" si="528"/>
        <v>0</v>
      </c>
      <c r="HW173" s="403">
        <f t="shared" si="528"/>
        <v>0</v>
      </c>
      <c r="HX173" s="403">
        <f t="shared" si="528"/>
        <v>0</v>
      </c>
      <c r="HY173" s="403">
        <f t="shared" si="528"/>
        <v>0</v>
      </c>
      <c r="HZ173" s="403">
        <f t="shared" si="528"/>
        <v>0</v>
      </c>
      <c r="IA173" s="403">
        <f t="shared" si="528"/>
        <v>0</v>
      </c>
      <c r="IB173" s="403">
        <f t="shared" si="528"/>
        <v>0</v>
      </c>
      <c r="IC173" s="403">
        <f t="shared" si="528"/>
        <v>0</v>
      </c>
      <c r="ID173" s="403">
        <f t="shared" si="528"/>
        <v>0</v>
      </c>
      <c r="IE173" s="403">
        <f t="shared" si="528"/>
        <v>0</v>
      </c>
      <c r="IF173" s="403">
        <f t="shared" si="528"/>
        <v>0</v>
      </c>
      <c r="IG173" s="403">
        <f t="shared" si="528"/>
        <v>0</v>
      </c>
      <c r="IH173" s="403">
        <f t="shared" si="528"/>
        <v>0</v>
      </c>
      <c r="II173" s="403">
        <f t="shared" si="528"/>
        <v>0</v>
      </c>
      <c r="IJ173" s="403">
        <f t="shared" si="528"/>
        <v>0</v>
      </c>
      <c r="IK173" s="403">
        <f t="shared" si="528"/>
        <v>0</v>
      </c>
      <c r="IL173" s="403">
        <f t="shared" si="528"/>
        <v>0</v>
      </c>
      <c r="IM173" s="403">
        <f t="shared" si="528"/>
        <v>0</v>
      </c>
      <c r="IN173" s="403">
        <f t="shared" si="528"/>
        <v>0</v>
      </c>
      <c r="IO173" s="403">
        <f t="shared" si="528"/>
        <v>0</v>
      </c>
      <c r="IP173" s="403">
        <f t="shared" si="528"/>
        <v>0</v>
      </c>
      <c r="IQ173" s="403">
        <f t="shared" si="528"/>
        <v>0</v>
      </c>
      <c r="IR173" s="403">
        <f t="shared" si="528"/>
        <v>0</v>
      </c>
      <c r="IS173" s="403">
        <f t="shared" si="528"/>
        <v>0</v>
      </c>
      <c r="IT173" s="403">
        <f t="shared" si="528"/>
        <v>0</v>
      </c>
      <c r="IU173" s="403">
        <f t="shared" si="528"/>
        <v>0</v>
      </c>
      <c r="IV173" s="403">
        <f t="shared" si="528"/>
        <v>0</v>
      </c>
      <c r="IW173" s="403">
        <f t="shared" si="528"/>
        <v>0</v>
      </c>
      <c r="IX173" s="403">
        <f t="shared" si="528"/>
        <v>0</v>
      </c>
      <c r="IY173" s="403">
        <f t="shared" si="528"/>
        <v>0</v>
      </c>
      <c r="IZ173" s="403">
        <f t="shared" si="528"/>
        <v>0</v>
      </c>
      <c r="JA173" s="403">
        <f t="shared" si="528"/>
        <v>0</v>
      </c>
      <c r="JB173" s="403">
        <f t="shared" si="528"/>
        <v>0</v>
      </c>
      <c r="JC173" s="403">
        <f t="shared" si="528"/>
        <v>0</v>
      </c>
      <c r="JD173" s="403"/>
      <c r="JE173" s="403">
        <f t="shared" ref="JE173:LP173" si="529">IF(and($A173-JE$124&gt;=0,$A173-JE$125&lt;0),JE$132,0)</f>
        <v>0</v>
      </c>
      <c r="JF173" s="403">
        <f t="shared" si="529"/>
        <v>131630.6115</v>
      </c>
      <c r="JG173" s="403">
        <f t="shared" si="529"/>
        <v>137762.66</v>
      </c>
      <c r="JH173" s="403">
        <f t="shared" si="529"/>
        <v>137429.2847</v>
      </c>
      <c r="JI173" s="403">
        <f t="shared" si="529"/>
        <v>0</v>
      </c>
      <c r="JJ173" s="403">
        <f t="shared" si="529"/>
        <v>0</v>
      </c>
      <c r="JK173" s="403">
        <f t="shared" si="529"/>
        <v>0</v>
      </c>
      <c r="JL173" s="403">
        <f t="shared" si="529"/>
        <v>0</v>
      </c>
      <c r="JM173" s="403">
        <f t="shared" si="529"/>
        <v>0</v>
      </c>
      <c r="JN173" s="403">
        <f t="shared" si="529"/>
        <v>0</v>
      </c>
      <c r="JO173" s="403">
        <f t="shared" si="529"/>
        <v>0</v>
      </c>
      <c r="JP173" s="403">
        <f t="shared" si="529"/>
        <v>0</v>
      </c>
      <c r="JQ173" s="403">
        <f t="shared" si="529"/>
        <v>0</v>
      </c>
      <c r="JR173" s="403">
        <f t="shared" si="529"/>
        <v>0</v>
      </c>
      <c r="JS173" s="403">
        <f t="shared" si="529"/>
        <v>0</v>
      </c>
      <c r="JT173" s="403">
        <f t="shared" si="529"/>
        <v>0</v>
      </c>
      <c r="JU173" s="403">
        <f t="shared" si="529"/>
        <v>0</v>
      </c>
      <c r="JV173" s="403">
        <f t="shared" si="529"/>
        <v>0</v>
      </c>
      <c r="JW173" s="403">
        <f t="shared" si="529"/>
        <v>0</v>
      </c>
      <c r="JX173" s="403">
        <f t="shared" si="529"/>
        <v>0</v>
      </c>
      <c r="JY173" s="403">
        <f t="shared" si="529"/>
        <v>0</v>
      </c>
      <c r="JZ173" s="403">
        <f t="shared" si="529"/>
        <v>0</v>
      </c>
      <c r="KA173" s="403">
        <f t="shared" si="529"/>
        <v>0</v>
      </c>
      <c r="KB173" s="403">
        <f t="shared" si="529"/>
        <v>0</v>
      </c>
      <c r="KC173" s="403">
        <f t="shared" si="529"/>
        <v>0</v>
      </c>
      <c r="KD173" s="403">
        <f t="shared" si="529"/>
        <v>0</v>
      </c>
      <c r="KE173" s="403">
        <f t="shared" si="529"/>
        <v>0</v>
      </c>
      <c r="KF173" s="403">
        <f t="shared" si="529"/>
        <v>0</v>
      </c>
      <c r="KG173" s="403">
        <f t="shared" si="529"/>
        <v>0</v>
      </c>
      <c r="KH173" s="403">
        <f t="shared" si="529"/>
        <v>0</v>
      </c>
      <c r="KI173" s="403">
        <f t="shared" si="529"/>
        <v>0</v>
      </c>
      <c r="KJ173" s="403">
        <f t="shared" si="529"/>
        <v>0</v>
      </c>
      <c r="KK173" s="403">
        <f t="shared" si="529"/>
        <v>0</v>
      </c>
      <c r="KL173" s="403">
        <f t="shared" si="529"/>
        <v>0</v>
      </c>
      <c r="KM173" s="403">
        <f t="shared" si="529"/>
        <v>0</v>
      </c>
      <c r="KN173" s="403">
        <f t="shared" si="529"/>
        <v>0</v>
      </c>
      <c r="KO173" s="403">
        <f t="shared" si="529"/>
        <v>0</v>
      </c>
      <c r="KP173" s="403">
        <f t="shared" si="529"/>
        <v>0</v>
      </c>
      <c r="KQ173" s="403">
        <f t="shared" si="529"/>
        <v>0</v>
      </c>
      <c r="KR173" s="403">
        <f t="shared" si="529"/>
        <v>0</v>
      </c>
      <c r="KS173" s="403">
        <f t="shared" si="529"/>
        <v>0</v>
      </c>
      <c r="KT173" s="403">
        <f t="shared" si="529"/>
        <v>0</v>
      </c>
      <c r="KU173" s="403">
        <f t="shared" si="529"/>
        <v>0</v>
      </c>
      <c r="KV173" s="403">
        <f t="shared" si="529"/>
        <v>0</v>
      </c>
      <c r="KW173" s="403">
        <f t="shared" si="529"/>
        <v>0</v>
      </c>
      <c r="KX173" s="403">
        <f t="shared" si="529"/>
        <v>0</v>
      </c>
      <c r="KY173" s="403">
        <f t="shared" si="529"/>
        <v>0</v>
      </c>
      <c r="KZ173" s="403">
        <f t="shared" si="529"/>
        <v>0</v>
      </c>
      <c r="LA173" s="403">
        <f t="shared" si="529"/>
        <v>0</v>
      </c>
      <c r="LB173" s="403">
        <f t="shared" si="529"/>
        <v>0</v>
      </c>
      <c r="LC173" s="403">
        <f t="shared" si="529"/>
        <v>0</v>
      </c>
      <c r="LD173" s="403">
        <f t="shared" si="529"/>
        <v>0</v>
      </c>
      <c r="LE173" s="403">
        <f t="shared" si="529"/>
        <v>0</v>
      </c>
      <c r="LF173" s="403">
        <f t="shared" si="529"/>
        <v>0</v>
      </c>
      <c r="LG173" s="403">
        <f t="shared" si="529"/>
        <v>0</v>
      </c>
      <c r="LH173" s="403">
        <f t="shared" si="529"/>
        <v>0</v>
      </c>
      <c r="LI173" s="403">
        <f t="shared" si="529"/>
        <v>0</v>
      </c>
      <c r="LJ173" s="403">
        <f t="shared" si="529"/>
        <v>0</v>
      </c>
      <c r="LK173" s="403">
        <f t="shared" si="529"/>
        <v>0</v>
      </c>
      <c r="LL173" s="403">
        <f t="shared" si="529"/>
        <v>0</v>
      </c>
      <c r="LM173" s="403">
        <f t="shared" si="529"/>
        <v>0</v>
      </c>
      <c r="LN173" s="403">
        <f t="shared" si="529"/>
        <v>0</v>
      </c>
      <c r="LO173" s="403">
        <f t="shared" si="529"/>
        <v>0</v>
      </c>
      <c r="LP173" s="403">
        <f t="shared" si="529"/>
        <v>0</v>
      </c>
    </row>
    <row r="174">
      <c r="A174" s="331" t="str">
        <f t="shared" si="327"/>
        <v>09-2032</v>
      </c>
      <c r="B174" s="346">
        <f t="shared" si="333"/>
        <v>8380393.178</v>
      </c>
      <c r="C174" s="346">
        <f t="shared" si="334"/>
        <v>1.02822347</v>
      </c>
      <c r="D174" s="346"/>
      <c r="E174" s="403">
        <f t="shared" ref="E174:BP174" si="530">IF(and($A174-E$124&gt;=0,$A174-E$125&lt;0),E$132,0)</f>
        <v>0</v>
      </c>
      <c r="F174" s="403">
        <f t="shared" si="530"/>
        <v>0</v>
      </c>
      <c r="G174" s="403">
        <f t="shared" si="530"/>
        <v>0</v>
      </c>
      <c r="H174" s="403">
        <f t="shared" si="530"/>
        <v>0</v>
      </c>
      <c r="I174" s="403">
        <f t="shared" si="530"/>
        <v>0</v>
      </c>
      <c r="J174" s="403">
        <f t="shared" si="530"/>
        <v>0</v>
      </c>
      <c r="K174" s="403">
        <f t="shared" si="530"/>
        <v>0</v>
      </c>
      <c r="L174" s="403">
        <f t="shared" si="530"/>
        <v>0</v>
      </c>
      <c r="M174" s="403">
        <f t="shared" si="530"/>
        <v>0</v>
      </c>
      <c r="N174" s="403">
        <f t="shared" si="530"/>
        <v>0</v>
      </c>
      <c r="O174" s="403">
        <f t="shared" si="530"/>
        <v>0</v>
      </c>
      <c r="P174" s="403">
        <f t="shared" si="530"/>
        <v>0</v>
      </c>
      <c r="Q174" s="403">
        <f t="shared" si="530"/>
        <v>0</v>
      </c>
      <c r="R174" s="403">
        <f t="shared" si="530"/>
        <v>0</v>
      </c>
      <c r="S174" s="403">
        <f t="shared" si="530"/>
        <v>0</v>
      </c>
      <c r="T174" s="403">
        <f t="shared" si="530"/>
        <v>0</v>
      </c>
      <c r="U174" s="403">
        <f t="shared" si="530"/>
        <v>0</v>
      </c>
      <c r="V174" s="403">
        <f t="shared" si="530"/>
        <v>0</v>
      </c>
      <c r="W174" s="403">
        <f t="shared" si="530"/>
        <v>0</v>
      </c>
      <c r="X174" s="403">
        <f t="shared" si="530"/>
        <v>0</v>
      </c>
      <c r="Y174" s="403">
        <f t="shared" si="530"/>
        <v>0</v>
      </c>
      <c r="Z174" s="403">
        <f t="shared" si="530"/>
        <v>0</v>
      </c>
      <c r="AA174" s="403">
        <f t="shared" si="530"/>
        <v>0</v>
      </c>
      <c r="AB174" s="403">
        <f t="shared" si="530"/>
        <v>0</v>
      </c>
      <c r="AC174" s="403">
        <f t="shared" si="530"/>
        <v>0</v>
      </c>
      <c r="AD174" s="403">
        <f t="shared" si="530"/>
        <v>0</v>
      </c>
      <c r="AE174" s="403">
        <f t="shared" si="530"/>
        <v>0</v>
      </c>
      <c r="AF174" s="403">
        <f t="shared" si="530"/>
        <v>0</v>
      </c>
      <c r="AG174" s="403">
        <f t="shared" si="530"/>
        <v>0</v>
      </c>
      <c r="AH174" s="403">
        <f t="shared" si="530"/>
        <v>0</v>
      </c>
      <c r="AI174" s="403">
        <f t="shared" si="530"/>
        <v>0</v>
      </c>
      <c r="AJ174" s="403">
        <f t="shared" si="530"/>
        <v>0</v>
      </c>
      <c r="AK174" s="403">
        <f t="shared" si="530"/>
        <v>0</v>
      </c>
      <c r="AL174" s="403">
        <f t="shared" si="530"/>
        <v>0</v>
      </c>
      <c r="AM174" s="403">
        <f t="shared" si="530"/>
        <v>0</v>
      </c>
      <c r="AN174" s="403">
        <f t="shared" si="530"/>
        <v>0</v>
      </c>
      <c r="AO174" s="403">
        <f t="shared" si="530"/>
        <v>0</v>
      </c>
      <c r="AP174" s="403">
        <f t="shared" si="530"/>
        <v>0</v>
      </c>
      <c r="AQ174" s="403">
        <f t="shared" si="530"/>
        <v>0</v>
      </c>
      <c r="AR174" s="403">
        <f t="shared" si="530"/>
        <v>0</v>
      </c>
      <c r="AS174" s="403">
        <f t="shared" si="530"/>
        <v>0</v>
      </c>
      <c r="AT174" s="403">
        <f t="shared" si="530"/>
        <v>0</v>
      </c>
      <c r="AU174" s="403">
        <f t="shared" si="530"/>
        <v>0</v>
      </c>
      <c r="AV174" s="403">
        <f t="shared" si="530"/>
        <v>0</v>
      </c>
      <c r="AW174" s="403">
        <f t="shared" si="530"/>
        <v>0</v>
      </c>
      <c r="AX174" s="403">
        <f t="shared" si="530"/>
        <v>0</v>
      </c>
      <c r="AY174" s="403">
        <f t="shared" si="530"/>
        <v>0</v>
      </c>
      <c r="AZ174" s="403">
        <f t="shared" si="530"/>
        <v>0</v>
      </c>
      <c r="BA174" s="403">
        <f t="shared" si="530"/>
        <v>0</v>
      </c>
      <c r="BB174" s="403">
        <f t="shared" si="530"/>
        <v>0</v>
      </c>
      <c r="BC174" s="403">
        <f t="shared" si="530"/>
        <v>108292.85</v>
      </c>
      <c r="BD174" s="403">
        <f t="shared" si="530"/>
        <v>238900</v>
      </c>
      <c r="BE174" s="403">
        <f t="shared" si="530"/>
        <v>101455.9</v>
      </c>
      <c r="BF174" s="403">
        <f t="shared" si="530"/>
        <v>23511.76</v>
      </c>
      <c r="BG174" s="403">
        <f t="shared" si="530"/>
        <v>20008.84</v>
      </c>
      <c r="BH174" s="403">
        <f t="shared" si="530"/>
        <v>77858.98</v>
      </c>
      <c r="BI174" s="403">
        <f t="shared" si="530"/>
        <v>45000</v>
      </c>
      <c r="BJ174" s="403">
        <f t="shared" si="530"/>
        <v>124565</v>
      </c>
      <c r="BK174" s="403">
        <f t="shared" si="530"/>
        <v>25000</v>
      </c>
      <c r="BL174" s="403">
        <f t="shared" si="530"/>
        <v>29885</v>
      </c>
      <c r="BM174" s="403">
        <f t="shared" si="530"/>
        <v>33809.25</v>
      </c>
      <c r="BN174" s="403">
        <f t="shared" si="530"/>
        <v>10969.85</v>
      </c>
      <c r="BO174" s="403">
        <f t="shared" si="530"/>
        <v>77861.76</v>
      </c>
      <c r="BP174" s="403">
        <f t="shared" si="530"/>
        <v>10058</v>
      </c>
      <c r="BQ174" s="403"/>
      <c r="BR174" s="403">
        <f t="shared" ref="BR174:EC174" si="531">IF(and($A174-BR$124&gt;=0,$A174-BR$125&lt;0),BR$132,0)</f>
        <v>0</v>
      </c>
      <c r="BS174" s="403">
        <f t="shared" si="531"/>
        <v>0</v>
      </c>
      <c r="BT174" s="403">
        <f t="shared" si="531"/>
        <v>0</v>
      </c>
      <c r="BU174" s="403">
        <f t="shared" si="531"/>
        <v>0</v>
      </c>
      <c r="BV174" s="403">
        <f t="shared" si="531"/>
        <v>0</v>
      </c>
      <c r="BW174" s="403">
        <f t="shared" si="531"/>
        <v>0</v>
      </c>
      <c r="BX174" s="403">
        <f t="shared" si="531"/>
        <v>0</v>
      </c>
      <c r="BY174" s="403">
        <f t="shared" si="531"/>
        <v>94007.23892</v>
      </c>
      <c r="BZ174" s="403">
        <f t="shared" si="531"/>
        <v>93499.7296</v>
      </c>
      <c r="CA174" s="403">
        <f t="shared" si="531"/>
        <v>317339.1966</v>
      </c>
      <c r="CB174" s="403">
        <f t="shared" si="531"/>
        <v>0</v>
      </c>
      <c r="CC174" s="403">
        <f t="shared" si="531"/>
        <v>0</v>
      </c>
      <c r="CD174" s="403">
        <f t="shared" si="531"/>
        <v>94788.93082</v>
      </c>
      <c r="CE174" s="403">
        <f t="shared" si="531"/>
        <v>0</v>
      </c>
      <c r="CF174" s="403">
        <f t="shared" si="531"/>
        <v>0</v>
      </c>
      <c r="CG174" s="403">
        <f t="shared" si="531"/>
        <v>0</v>
      </c>
      <c r="CH174" s="403">
        <f t="shared" si="531"/>
        <v>0</v>
      </c>
      <c r="CI174" s="403">
        <f t="shared" si="531"/>
        <v>246817.5768</v>
      </c>
      <c r="CJ174" s="403">
        <f t="shared" si="531"/>
        <v>167321.4229</v>
      </c>
      <c r="CK174" s="403">
        <f t="shared" si="531"/>
        <v>175711.6091</v>
      </c>
      <c r="CL174" s="403">
        <f t="shared" si="531"/>
        <v>0</v>
      </c>
      <c r="CM174" s="403">
        <f t="shared" si="531"/>
        <v>0</v>
      </c>
      <c r="CN174" s="403">
        <f t="shared" si="531"/>
        <v>165809.9143</v>
      </c>
      <c r="CO174" s="403">
        <f t="shared" si="531"/>
        <v>156424.8982</v>
      </c>
      <c r="CP174" s="403">
        <f t="shared" si="531"/>
        <v>0</v>
      </c>
      <c r="CQ174" s="403">
        <f t="shared" si="531"/>
        <v>200632.3524</v>
      </c>
      <c r="CR174" s="403">
        <f t="shared" si="531"/>
        <v>388272.9248</v>
      </c>
      <c r="CS174" s="403">
        <f t="shared" si="531"/>
        <v>106422.0904</v>
      </c>
      <c r="CT174" s="403">
        <f t="shared" si="531"/>
        <v>116147.6252</v>
      </c>
      <c r="CU174" s="403">
        <f t="shared" si="531"/>
        <v>13374.48895</v>
      </c>
      <c r="CV174" s="403">
        <f t="shared" si="531"/>
        <v>172972.6464</v>
      </c>
      <c r="CW174" s="403">
        <f t="shared" si="531"/>
        <v>0</v>
      </c>
      <c r="CX174" s="403">
        <f t="shared" si="531"/>
        <v>245848.0169</v>
      </c>
      <c r="CY174" s="403">
        <f t="shared" si="531"/>
        <v>4735.552739</v>
      </c>
      <c r="CZ174" s="403">
        <f t="shared" si="531"/>
        <v>144555.699</v>
      </c>
      <c r="DA174" s="403">
        <f t="shared" si="531"/>
        <v>232568.5919</v>
      </c>
      <c r="DB174" s="403">
        <f t="shared" si="531"/>
        <v>147632.9196</v>
      </c>
      <c r="DC174" s="403">
        <f t="shared" si="531"/>
        <v>75565.3102</v>
      </c>
      <c r="DD174" s="403">
        <f t="shared" si="531"/>
        <v>149471.6552</v>
      </c>
      <c r="DE174" s="403">
        <f t="shared" si="531"/>
        <v>187471.9097</v>
      </c>
      <c r="DF174" s="403">
        <f t="shared" si="531"/>
        <v>214454.1529</v>
      </c>
      <c r="DG174" s="403">
        <f t="shared" si="531"/>
        <v>261650.478</v>
      </c>
      <c r="DH174" s="403">
        <f t="shared" si="531"/>
        <v>96110.40317</v>
      </c>
      <c r="DI174" s="403">
        <f t="shared" si="531"/>
        <v>91908.68609</v>
      </c>
      <c r="DJ174" s="403">
        <f t="shared" si="531"/>
        <v>31884.5166</v>
      </c>
      <c r="DK174" s="403">
        <f t="shared" si="531"/>
        <v>157714.0112</v>
      </c>
      <c r="DL174" s="403">
        <f t="shared" si="531"/>
        <v>206917.284</v>
      </c>
      <c r="DM174" s="403">
        <f t="shared" si="531"/>
        <v>48906.51637</v>
      </c>
      <c r="DN174" s="403">
        <f t="shared" si="531"/>
        <v>87485.76351</v>
      </c>
      <c r="DO174" s="403">
        <f t="shared" si="531"/>
        <v>308725.4407</v>
      </c>
      <c r="DP174" s="403">
        <f t="shared" si="531"/>
        <v>0</v>
      </c>
      <c r="DQ174" s="403">
        <f t="shared" si="531"/>
        <v>0</v>
      </c>
      <c r="DR174" s="403">
        <f t="shared" si="531"/>
        <v>0</v>
      </c>
      <c r="DS174" s="403">
        <f t="shared" si="531"/>
        <v>0</v>
      </c>
      <c r="DT174" s="403">
        <f t="shared" si="531"/>
        <v>0</v>
      </c>
      <c r="DU174" s="403">
        <f t="shared" si="531"/>
        <v>0</v>
      </c>
      <c r="DV174" s="403">
        <f t="shared" si="531"/>
        <v>0</v>
      </c>
      <c r="DW174" s="403">
        <f t="shared" si="531"/>
        <v>0</v>
      </c>
      <c r="DX174" s="403">
        <f t="shared" si="531"/>
        <v>0</v>
      </c>
      <c r="DY174" s="403">
        <f t="shared" si="531"/>
        <v>0</v>
      </c>
      <c r="DZ174" s="403">
        <f t="shared" si="531"/>
        <v>0</v>
      </c>
      <c r="EA174" s="403">
        <f t="shared" si="531"/>
        <v>0</v>
      </c>
      <c r="EB174" s="403">
        <f t="shared" si="531"/>
        <v>0</v>
      </c>
      <c r="EC174" s="403">
        <f t="shared" si="531"/>
        <v>0</v>
      </c>
      <c r="ED174" s="403"/>
      <c r="EE174" s="403">
        <f t="shared" ref="EE174:GP174" si="532">IF(and($A174-EE$124&gt;=0,$A174-EE$125&lt;0),EE$132,0)</f>
        <v>120857.2635</v>
      </c>
      <c r="EF174" s="403">
        <f t="shared" si="532"/>
        <v>0</v>
      </c>
      <c r="EG174" s="403">
        <f t="shared" si="532"/>
        <v>0</v>
      </c>
      <c r="EH174" s="403">
        <f t="shared" si="532"/>
        <v>0</v>
      </c>
      <c r="EI174" s="403">
        <f t="shared" si="532"/>
        <v>104465.2535</v>
      </c>
      <c r="EJ174" s="403">
        <f t="shared" si="532"/>
        <v>89802.18684</v>
      </c>
      <c r="EK174" s="403">
        <f t="shared" si="532"/>
        <v>123470.9704</v>
      </c>
      <c r="EL174" s="403">
        <f t="shared" si="532"/>
        <v>0</v>
      </c>
      <c r="EM174" s="403">
        <f t="shared" si="532"/>
        <v>0</v>
      </c>
      <c r="EN174" s="403">
        <f t="shared" si="532"/>
        <v>0</v>
      </c>
      <c r="EO174" s="403">
        <f t="shared" si="532"/>
        <v>0</v>
      </c>
      <c r="EP174" s="403">
        <f t="shared" si="532"/>
        <v>79687.24363</v>
      </c>
      <c r="EQ174" s="403">
        <f t="shared" si="532"/>
        <v>0</v>
      </c>
      <c r="ER174" s="403">
        <f t="shared" si="532"/>
        <v>165876.9661</v>
      </c>
      <c r="ES174" s="403">
        <f t="shared" si="532"/>
        <v>199256.0312</v>
      </c>
      <c r="ET174" s="403">
        <f t="shared" si="532"/>
        <v>194481.6222</v>
      </c>
      <c r="EU174" s="403">
        <f t="shared" si="532"/>
        <v>193184.2202</v>
      </c>
      <c r="EV174" s="403">
        <f t="shared" si="532"/>
        <v>0</v>
      </c>
      <c r="EW174" s="403">
        <f t="shared" si="532"/>
        <v>0</v>
      </c>
      <c r="EX174" s="403">
        <f t="shared" si="532"/>
        <v>0</v>
      </c>
      <c r="EY174" s="403">
        <f t="shared" si="532"/>
        <v>85047.1973</v>
      </c>
      <c r="EZ174" s="403">
        <f t="shared" si="532"/>
        <v>0</v>
      </c>
      <c r="FA174" s="403">
        <f t="shared" si="532"/>
        <v>0</v>
      </c>
      <c r="FB174" s="403">
        <f t="shared" si="532"/>
        <v>0</v>
      </c>
      <c r="FC174" s="403">
        <f t="shared" si="532"/>
        <v>234437.8609</v>
      </c>
      <c r="FD174" s="403">
        <f t="shared" si="532"/>
        <v>0</v>
      </c>
      <c r="FE174" s="403">
        <f t="shared" si="532"/>
        <v>0</v>
      </c>
      <c r="FF174" s="403">
        <f t="shared" si="532"/>
        <v>0</v>
      </c>
      <c r="FG174" s="403">
        <f t="shared" si="532"/>
        <v>0</v>
      </c>
      <c r="FH174" s="403">
        <f t="shared" si="532"/>
        <v>0</v>
      </c>
      <c r="FI174" s="403">
        <f t="shared" si="532"/>
        <v>0</v>
      </c>
      <c r="FJ174" s="403">
        <f t="shared" si="532"/>
        <v>23985.81046</v>
      </c>
      <c r="FK174" s="403">
        <f t="shared" si="532"/>
        <v>0</v>
      </c>
      <c r="FL174" s="403">
        <f t="shared" si="532"/>
        <v>0</v>
      </c>
      <c r="FM174" s="403">
        <f t="shared" si="532"/>
        <v>0</v>
      </c>
      <c r="FN174" s="403">
        <f t="shared" si="532"/>
        <v>0</v>
      </c>
      <c r="FO174" s="403">
        <f t="shared" si="532"/>
        <v>0</v>
      </c>
      <c r="FP174" s="403">
        <f t="shared" si="532"/>
        <v>0</v>
      </c>
      <c r="FQ174" s="403">
        <f t="shared" si="532"/>
        <v>0</v>
      </c>
      <c r="FR174" s="403">
        <f t="shared" si="532"/>
        <v>0</v>
      </c>
      <c r="FS174" s="403">
        <f t="shared" si="532"/>
        <v>0</v>
      </c>
      <c r="FT174" s="403">
        <f t="shared" si="532"/>
        <v>0</v>
      </c>
      <c r="FU174" s="403">
        <f t="shared" si="532"/>
        <v>0</v>
      </c>
      <c r="FV174" s="403">
        <f t="shared" si="532"/>
        <v>0</v>
      </c>
      <c r="FW174" s="403">
        <f t="shared" si="532"/>
        <v>0</v>
      </c>
      <c r="FX174" s="403">
        <f t="shared" si="532"/>
        <v>0</v>
      </c>
      <c r="FY174" s="403">
        <f t="shared" si="532"/>
        <v>0</v>
      </c>
      <c r="FZ174" s="403">
        <f t="shared" si="532"/>
        <v>0</v>
      </c>
      <c r="GA174" s="403">
        <f t="shared" si="532"/>
        <v>0</v>
      </c>
      <c r="GB174" s="403">
        <f t="shared" si="532"/>
        <v>0</v>
      </c>
      <c r="GC174" s="403">
        <f t="shared" si="532"/>
        <v>0</v>
      </c>
      <c r="GD174" s="403">
        <f t="shared" si="532"/>
        <v>0</v>
      </c>
      <c r="GE174" s="403">
        <f t="shared" si="532"/>
        <v>0</v>
      </c>
      <c r="GF174" s="403">
        <f t="shared" si="532"/>
        <v>0</v>
      </c>
      <c r="GG174" s="403">
        <f t="shared" si="532"/>
        <v>0</v>
      </c>
      <c r="GH174" s="403">
        <f t="shared" si="532"/>
        <v>0</v>
      </c>
      <c r="GI174" s="403">
        <f t="shared" si="532"/>
        <v>0</v>
      </c>
      <c r="GJ174" s="403">
        <f t="shared" si="532"/>
        <v>0</v>
      </c>
      <c r="GK174" s="403">
        <f t="shared" si="532"/>
        <v>0</v>
      </c>
      <c r="GL174" s="403">
        <f t="shared" si="532"/>
        <v>0</v>
      </c>
      <c r="GM174" s="403">
        <f t="shared" si="532"/>
        <v>0</v>
      </c>
      <c r="GN174" s="403">
        <f t="shared" si="532"/>
        <v>0</v>
      </c>
      <c r="GO174" s="403">
        <f t="shared" si="532"/>
        <v>0</v>
      </c>
      <c r="GP174" s="403">
        <f t="shared" si="532"/>
        <v>0</v>
      </c>
      <c r="GQ174" s="403"/>
      <c r="GR174" s="403">
        <f t="shared" ref="GR174:JC174" si="533">IF(and($A174-GR$124&gt;=0,$A174-GR$125&lt;0),GR$132,0)</f>
        <v>0</v>
      </c>
      <c r="GS174" s="403">
        <f t="shared" si="533"/>
        <v>0</v>
      </c>
      <c r="GT174" s="403">
        <f t="shared" si="533"/>
        <v>0</v>
      </c>
      <c r="GU174" s="403">
        <f t="shared" si="533"/>
        <v>0</v>
      </c>
      <c r="GV174" s="403">
        <f t="shared" si="533"/>
        <v>0</v>
      </c>
      <c r="GW174" s="403">
        <f t="shared" si="533"/>
        <v>0</v>
      </c>
      <c r="GX174" s="403">
        <f t="shared" si="533"/>
        <v>0</v>
      </c>
      <c r="GY174" s="403">
        <f t="shared" si="533"/>
        <v>0</v>
      </c>
      <c r="GZ174" s="403">
        <f t="shared" si="533"/>
        <v>0</v>
      </c>
      <c r="HA174" s="403">
        <f t="shared" si="533"/>
        <v>0</v>
      </c>
      <c r="HB174" s="403">
        <f t="shared" si="533"/>
        <v>228207.8069</v>
      </c>
      <c r="HC174" s="403">
        <f t="shared" si="533"/>
        <v>0</v>
      </c>
      <c r="HD174" s="403">
        <f t="shared" si="533"/>
        <v>0</v>
      </c>
      <c r="HE174" s="403">
        <f t="shared" si="533"/>
        <v>0</v>
      </c>
      <c r="HF174" s="403">
        <f t="shared" si="533"/>
        <v>0</v>
      </c>
      <c r="HG174" s="403">
        <f t="shared" si="533"/>
        <v>0</v>
      </c>
      <c r="HH174" s="403">
        <f t="shared" si="533"/>
        <v>0</v>
      </c>
      <c r="HI174" s="403">
        <f t="shared" si="533"/>
        <v>0</v>
      </c>
      <c r="HJ174" s="403">
        <f t="shared" si="533"/>
        <v>0</v>
      </c>
      <c r="HK174" s="403">
        <f t="shared" si="533"/>
        <v>0</v>
      </c>
      <c r="HL174" s="403">
        <f t="shared" si="533"/>
        <v>0</v>
      </c>
      <c r="HM174" s="403">
        <f t="shared" si="533"/>
        <v>483.4455684</v>
      </c>
      <c r="HN174" s="403">
        <f t="shared" si="533"/>
        <v>0</v>
      </c>
      <c r="HO174" s="403">
        <f t="shared" si="533"/>
        <v>0</v>
      </c>
      <c r="HP174" s="403">
        <f t="shared" si="533"/>
        <v>0</v>
      </c>
      <c r="HQ174" s="403">
        <f t="shared" si="533"/>
        <v>0</v>
      </c>
      <c r="HR174" s="403">
        <f t="shared" si="533"/>
        <v>0</v>
      </c>
      <c r="HS174" s="403">
        <f t="shared" si="533"/>
        <v>0</v>
      </c>
      <c r="HT174" s="403">
        <f t="shared" si="533"/>
        <v>0</v>
      </c>
      <c r="HU174" s="403">
        <f t="shared" si="533"/>
        <v>0</v>
      </c>
      <c r="HV174" s="403">
        <f t="shared" si="533"/>
        <v>0</v>
      </c>
      <c r="HW174" s="403">
        <f t="shared" si="533"/>
        <v>0</v>
      </c>
      <c r="HX174" s="403">
        <f t="shared" si="533"/>
        <v>0</v>
      </c>
      <c r="HY174" s="403">
        <f t="shared" si="533"/>
        <v>0</v>
      </c>
      <c r="HZ174" s="403">
        <f t="shared" si="533"/>
        <v>0</v>
      </c>
      <c r="IA174" s="403">
        <f t="shared" si="533"/>
        <v>0</v>
      </c>
      <c r="IB174" s="403">
        <f t="shared" si="533"/>
        <v>0</v>
      </c>
      <c r="IC174" s="403">
        <f t="shared" si="533"/>
        <v>0</v>
      </c>
      <c r="ID174" s="403">
        <f t="shared" si="533"/>
        <v>0</v>
      </c>
      <c r="IE174" s="403">
        <f t="shared" si="533"/>
        <v>0</v>
      </c>
      <c r="IF174" s="403">
        <f t="shared" si="533"/>
        <v>0</v>
      </c>
      <c r="IG174" s="403">
        <f t="shared" si="533"/>
        <v>0</v>
      </c>
      <c r="IH174" s="403">
        <f t="shared" si="533"/>
        <v>0</v>
      </c>
      <c r="II174" s="403">
        <f t="shared" si="533"/>
        <v>0</v>
      </c>
      <c r="IJ174" s="403">
        <f t="shared" si="533"/>
        <v>0</v>
      </c>
      <c r="IK174" s="403">
        <f t="shared" si="533"/>
        <v>0</v>
      </c>
      <c r="IL174" s="403">
        <f t="shared" si="533"/>
        <v>0</v>
      </c>
      <c r="IM174" s="403">
        <f t="shared" si="533"/>
        <v>0</v>
      </c>
      <c r="IN174" s="403">
        <f t="shared" si="533"/>
        <v>0</v>
      </c>
      <c r="IO174" s="403">
        <f t="shared" si="533"/>
        <v>0</v>
      </c>
      <c r="IP174" s="403">
        <f t="shared" si="533"/>
        <v>0</v>
      </c>
      <c r="IQ174" s="403">
        <f t="shared" si="533"/>
        <v>0</v>
      </c>
      <c r="IR174" s="403">
        <f t="shared" si="533"/>
        <v>0</v>
      </c>
      <c r="IS174" s="403">
        <f t="shared" si="533"/>
        <v>0</v>
      </c>
      <c r="IT174" s="403">
        <f t="shared" si="533"/>
        <v>0</v>
      </c>
      <c r="IU174" s="403">
        <f t="shared" si="533"/>
        <v>0</v>
      </c>
      <c r="IV174" s="403">
        <f t="shared" si="533"/>
        <v>0</v>
      </c>
      <c r="IW174" s="403">
        <f t="shared" si="533"/>
        <v>0</v>
      </c>
      <c r="IX174" s="403">
        <f t="shared" si="533"/>
        <v>0</v>
      </c>
      <c r="IY174" s="403">
        <f t="shared" si="533"/>
        <v>0</v>
      </c>
      <c r="IZ174" s="403">
        <f t="shared" si="533"/>
        <v>0</v>
      </c>
      <c r="JA174" s="403">
        <f t="shared" si="533"/>
        <v>0</v>
      </c>
      <c r="JB174" s="403">
        <f t="shared" si="533"/>
        <v>0</v>
      </c>
      <c r="JC174" s="403">
        <f t="shared" si="533"/>
        <v>0</v>
      </c>
      <c r="JD174" s="403"/>
      <c r="JE174" s="403">
        <f t="shared" ref="JE174:LP174" si="534">IF(and($A174-JE$124&gt;=0,$A174-JE$125&lt;0),JE$132,0)</f>
        <v>0</v>
      </c>
      <c r="JF174" s="403">
        <f t="shared" si="534"/>
        <v>131630.6115</v>
      </c>
      <c r="JG174" s="403">
        <f t="shared" si="534"/>
        <v>137762.66</v>
      </c>
      <c r="JH174" s="403">
        <f t="shared" si="534"/>
        <v>137429.2847</v>
      </c>
      <c r="JI174" s="403">
        <f t="shared" si="534"/>
        <v>0</v>
      </c>
      <c r="JJ174" s="403">
        <f t="shared" si="534"/>
        <v>0</v>
      </c>
      <c r="JK174" s="403">
        <f t="shared" si="534"/>
        <v>0</v>
      </c>
      <c r="JL174" s="403">
        <f t="shared" si="534"/>
        <v>0</v>
      </c>
      <c r="JM174" s="403">
        <f t="shared" si="534"/>
        <v>0</v>
      </c>
      <c r="JN174" s="403">
        <f t="shared" si="534"/>
        <v>0</v>
      </c>
      <c r="JO174" s="403">
        <f t="shared" si="534"/>
        <v>0</v>
      </c>
      <c r="JP174" s="403">
        <f t="shared" si="534"/>
        <v>0</v>
      </c>
      <c r="JQ174" s="403">
        <f t="shared" si="534"/>
        <v>0</v>
      </c>
      <c r="JR174" s="403">
        <f t="shared" si="534"/>
        <v>0</v>
      </c>
      <c r="JS174" s="403">
        <f t="shared" si="534"/>
        <v>0</v>
      </c>
      <c r="JT174" s="403">
        <f t="shared" si="534"/>
        <v>0</v>
      </c>
      <c r="JU174" s="403">
        <f t="shared" si="534"/>
        <v>0</v>
      </c>
      <c r="JV174" s="403">
        <f t="shared" si="534"/>
        <v>0</v>
      </c>
      <c r="JW174" s="403">
        <f t="shared" si="534"/>
        <v>0</v>
      </c>
      <c r="JX174" s="403">
        <f t="shared" si="534"/>
        <v>0</v>
      </c>
      <c r="JY174" s="403">
        <f t="shared" si="534"/>
        <v>0</v>
      </c>
      <c r="JZ174" s="403">
        <f t="shared" si="534"/>
        <v>0</v>
      </c>
      <c r="KA174" s="403">
        <f t="shared" si="534"/>
        <v>0</v>
      </c>
      <c r="KB174" s="403">
        <f t="shared" si="534"/>
        <v>0</v>
      </c>
      <c r="KC174" s="403">
        <f t="shared" si="534"/>
        <v>0</v>
      </c>
      <c r="KD174" s="403">
        <f t="shared" si="534"/>
        <v>0</v>
      </c>
      <c r="KE174" s="403">
        <f t="shared" si="534"/>
        <v>0</v>
      </c>
      <c r="KF174" s="403">
        <f t="shared" si="534"/>
        <v>0</v>
      </c>
      <c r="KG174" s="403">
        <f t="shared" si="534"/>
        <v>0</v>
      </c>
      <c r="KH174" s="403">
        <f t="shared" si="534"/>
        <v>0</v>
      </c>
      <c r="KI174" s="403">
        <f t="shared" si="534"/>
        <v>0</v>
      </c>
      <c r="KJ174" s="403">
        <f t="shared" si="534"/>
        <v>0</v>
      </c>
      <c r="KK174" s="403">
        <f t="shared" si="534"/>
        <v>0</v>
      </c>
      <c r="KL174" s="403">
        <f t="shared" si="534"/>
        <v>0</v>
      </c>
      <c r="KM174" s="403">
        <f t="shared" si="534"/>
        <v>0</v>
      </c>
      <c r="KN174" s="403">
        <f t="shared" si="534"/>
        <v>0</v>
      </c>
      <c r="KO174" s="403">
        <f t="shared" si="534"/>
        <v>0</v>
      </c>
      <c r="KP174" s="403">
        <f t="shared" si="534"/>
        <v>0</v>
      </c>
      <c r="KQ174" s="403">
        <f t="shared" si="534"/>
        <v>0</v>
      </c>
      <c r="KR174" s="403">
        <f t="shared" si="534"/>
        <v>0</v>
      </c>
      <c r="KS174" s="403">
        <f t="shared" si="534"/>
        <v>0</v>
      </c>
      <c r="KT174" s="403">
        <f t="shared" si="534"/>
        <v>0</v>
      </c>
      <c r="KU174" s="403">
        <f t="shared" si="534"/>
        <v>0</v>
      </c>
      <c r="KV174" s="403">
        <f t="shared" si="534"/>
        <v>0</v>
      </c>
      <c r="KW174" s="403">
        <f t="shared" si="534"/>
        <v>0</v>
      </c>
      <c r="KX174" s="403">
        <f t="shared" si="534"/>
        <v>0</v>
      </c>
      <c r="KY174" s="403">
        <f t="shared" si="534"/>
        <v>0</v>
      </c>
      <c r="KZ174" s="403">
        <f t="shared" si="534"/>
        <v>0</v>
      </c>
      <c r="LA174" s="403">
        <f t="shared" si="534"/>
        <v>0</v>
      </c>
      <c r="LB174" s="403">
        <f t="shared" si="534"/>
        <v>0</v>
      </c>
      <c r="LC174" s="403">
        <f t="shared" si="534"/>
        <v>0</v>
      </c>
      <c r="LD174" s="403">
        <f t="shared" si="534"/>
        <v>0</v>
      </c>
      <c r="LE174" s="403">
        <f t="shared" si="534"/>
        <v>0</v>
      </c>
      <c r="LF174" s="403">
        <f t="shared" si="534"/>
        <v>0</v>
      </c>
      <c r="LG174" s="403">
        <f t="shared" si="534"/>
        <v>0</v>
      </c>
      <c r="LH174" s="403">
        <f t="shared" si="534"/>
        <v>0</v>
      </c>
      <c r="LI174" s="403">
        <f t="shared" si="534"/>
        <v>0</v>
      </c>
      <c r="LJ174" s="403">
        <f t="shared" si="534"/>
        <v>0</v>
      </c>
      <c r="LK174" s="403">
        <f t="shared" si="534"/>
        <v>0</v>
      </c>
      <c r="LL174" s="403">
        <f t="shared" si="534"/>
        <v>0</v>
      </c>
      <c r="LM174" s="403">
        <f t="shared" si="534"/>
        <v>0</v>
      </c>
      <c r="LN174" s="403">
        <f t="shared" si="534"/>
        <v>0</v>
      </c>
      <c r="LO174" s="403">
        <f t="shared" si="534"/>
        <v>0</v>
      </c>
      <c r="LP174" s="403">
        <f t="shared" si="534"/>
        <v>0</v>
      </c>
    </row>
    <row r="175">
      <c r="A175" s="331" t="str">
        <f t="shared" si="327"/>
        <v>12-2032</v>
      </c>
      <c r="B175" s="346">
        <f t="shared" si="333"/>
        <v>8415348.664</v>
      </c>
      <c r="C175" s="346">
        <f t="shared" si="334"/>
        <v>1.032512296</v>
      </c>
      <c r="D175" s="346"/>
      <c r="E175" s="403">
        <f t="shared" ref="E175:BP175" si="535">IF(and($A175-E$124&gt;=0,$A175-E$125&lt;0),E$132,0)</f>
        <v>0</v>
      </c>
      <c r="F175" s="403">
        <f t="shared" si="535"/>
        <v>0</v>
      </c>
      <c r="G175" s="403">
        <f t="shared" si="535"/>
        <v>0</v>
      </c>
      <c r="H175" s="403">
        <f t="shared" si="535"/>
        <v>0</v>
      </c>
      <c r="I175" s="403">
        <f t="shared" si="535"/>
        <v>0</v>
      </c>
      <c r="J175" s="403">
        <f t="shared" si="535"/>
        <v>0</v>
      </c>
      <c r="K175" s="403">
        <f t="shared" si="535"/>
        <v>0</v>
      </c>
      <c r="L175" s="403">
        <f t="shared" si="535"/>
        <v>0</v>
      </c>
      <c r="M175" s="403">
        <f t="shared" si="535"/>
        <v>0</v>
      </c>
      <c r="N175" s="403">
        <f t="shared" si="535"/>
        <v>0</v>
      </c>
      <c r="O175" s="403">
        <f t="shared" si="535"/>
        <v>0</v>
      </c>
      <c r="P175" s="403">
        <f t="shared" si="535"/>
        <v>0</v>
      </c>
      <c r="Q175" s="403">
        <f t="shared" si="535"/>
        <v>0</v>
      </c>
      <c r="R175" s="403">
        <f t="shared" si="535"/>
        <v>0</v>
      </c>
      <c r="S175" s="403">
        <f t="shared" si="535"/>
        <v>0</v>
      </c>
      <c r="T175" s="403">
        <f t="shared" si="535"/>
        <v>0</v>
      </c>
      <c r="U175" s="403">
        <f t="shared" si="535"/>
        <v>0</v>
      </c>
      <c r="V175" s="403">
        <f t="shared" si="535"/>
        <v>0</v>
      </c>
      <c r="W175" s="403">
        <f t="shared" si="535"/>
        <v>0</v>
      </c>
      <c r="X175" s="403">
        <f t="shared" si="535"/>
        <v>0</v>
      </c>
      <c r="Y175" s="403">
        <f t="shared" si="535"/>
        <v>0</v>
      </c>
      <c r="Z175" s="403">
        <f t="shared" si="535"/>
        <v>0</v>
      </c>
      <c r="AA175" s="403">
        <f t="shared" si="535"/>
        <v>0</v>
      </c>
      <c r="AB175" s="403">
        <f t="shared" si="535"/>
        <v>0</v>
      </c>
      <c r="AC175" s="403">
        <f t="shared" si="535"/>
        <v>0</v>
      </c>
      <c r="AD175" s="403">
        <f t="shared" si="535"/>
        <v>0</v>
      </c>
      <c r="AE175" s="403">
        <f t="shared" si="535"/>
        <v>0</v>
      </c>
      <c r="AF175" s="403">
        <f t="shared" si="535"/>
        <v>0</v>
      </c>
      <c r="AG175" s="403">
        <f t="shared" si="535"/>
        <v>0</v>
      </c>
      <c r="AH175" s="403">
        <f t="shared" si="535"/>
        <v>0</v>
      </c>
      <c r="AI175" s="403">
        <f t="shared" si="535"/>
        <v>0</v>
      </c>
      <c r="AJ175" s="403">
        <f t="shared" si="535"/>
        <v>0</v>
      </c>
      <c r="AK175" s="403">
        <f t="shared" si="535"/>
        <v>0</v>
      </c>
      <c r="AL175" s="403">
        <f t="shared" si="535"/>
        <v>0</v>
      </c>
      <c r="AM175" s="403">
        <f t="shared" si="535"/>
        <v>0</v>
      </c>
      <c r="AN175" s="403">
        <f t="shared" si="535"/>
        <v>0</v>
      </c>
      <c r="AO175" s="403">
        <f t="shared" si="535"/>
        <v>0</v>
      </c>
      <c r="AP175" s="403">
        <f t="shared" si="535"/>
        <v>0</v>
      </c>
      <c r="AQ175" s="403">
        <f t="shared" si="535"/>
        <v>0</v>
      </c>
      <c r="AR175" s="403">
        <f t="shared" si="535"/>
        <v>0</v>
      </c>
      <c r="AS175" s="403">
        <f t="shared" si="535"/>
        <v>0</v>
      </c>
      <c r="AT175" s="403">
        <f t="shared" si="535"/>
        <v>0</v>
      </c>
      <c r="AU175" s="403">
        <f t="shared" si="535"/>
        <v>0</v>
      </c>
      <c r="AV175" s="403">
        <f t="shared" si="535"/>
        <v>0</v>
      </c>
      <c r="AW175" s="403">
        <f t="shared" si="535"/>
        <v>0</v>
      </c>
      <c r="AX175" s="403">
        <f t="shared" si="535"/>
        <v>0</v>
      </c>
      <c r="AY175" s="403">
        <f t="shared" si="535"/>
        <v>0</v>
      </c>
      <c r="AZ175" s="403">
        <f t="shared" si="535"/>
        <v>0</v>
      </c>
      <c r="BA175" s="403">
        <f t="shared" si="535"/>
        <v>0</v>
      </c>
      <c r="BB175" s="403">
        <f t="shared" si="535"/>
        <v>0</v>
      </c>
      <c r="BC175" s="403">
        <f t="shared" si="535"/>
        <v>0</v>
      </c>
      <c r="BD175" s="403">
        <f t="shared" si="535"/>
        <v>238900</v>
      </c>
      <c r="BE175" s="403">
        <f t="shared" si="535"/>
        <v>101455.9</v>
      </c>
      <c r="BF175" s="403">
        <f t="shared" si="535"/>
        <v>23511.76</v>
      </c>
      <c r="BG175" s="403">
        <f t="shared" si="535"/>
        <v>20008.84</v>
      </c>
      <c r="BH175" s="403">
        <f t="shared" si="535"/>
        <v>77858.98</v>
      </c>
      <c r="BI175" s="403">
        <f t="shared" si="535"/>
        <v>45000</v>
      </c>
      <c r="BJ175" s="403">
        <f t="shared" si="535"/>
        <v>124565</v>
      </c>
      <c r="BK175" s="403">
        <f t="shared" si="535"/>
        <v>25000</v>
      </c>
      <c r="BL175" s="403">
        <f t="shared" si="535"/>
        <v>29885</v>
      </c>
      <c r="BM175" s="403">
        <f t="shared" si="535"/>
        <v>33809.25</v>
      </c>
      <c r="BN175" s="403">
        <f t="shared" si="535"/>
        <v>10969.85</v>
      </c>
      <c r="BO175" s="403">
        <f t="shared" si="535"/>
        <v>77861.76</v>
      </c>
      <c r="BP175" s="403">
        <f t="shared" si="535"/>
        <v>10058</v>
      </c>
      <c r="BQ175" s="403"/>
      <c r="BR175" s="403">
        <f t="shared" ref="BR175:EC175" si="536">IF(and($A175-BR$124&gt;=0,$A175-BR$125&lt;0),BR$132,0)</f>
        <v>0</v>
      </c>
      <c r="BS175" s="403">
        <f t="shared" si="536"/>
        <v>0</v>
      </c>
      <c r="BT175" s="403">
        <f t="shared" si="536"/>
        <v>0</v>
      </c>
      <c r="BU175" s="403">
        <f t="shared" si="536"/>
        <v>0</v>
      </c>
      <c r="BV175" s="403">
        <f t="shared" si="536"/>
        <v>0</v>
      </c>
      <c r="BW175" s="403">
        <f t="shared" si="536"/>
        <v>0</v>
      </c>
      <c r="BX175" s="403">
        <f t="shared" si="536"/>
        <v>0</v>
      </c>
      <c r="BY175" s="403">
        <f t="shared" si="536"/>
        <v>94007.23892</v>
      </c>
      <c r="BZ175" s="403">
        <f t="shared" si="536"/>
        <v>93499.7296</v>
      </c>
      <c r="CA175" s="403">
        <f t="shared" si="536"/>
        <v>317339.1966</v>
      </c>
      <c r="CB175" s="403">
        <f t="shared" si="536"/>
        <v>0</v>
      </c>
      <c r="CC175" s="403">
        <f t="shared" si="536"/>
        <v>0</v>
      </c>
      <c r="CD175" s="403">
        <f t="shared" si="536"/>
        <v>94788.93082</v>
      </c>
      <c r="CE175" s="403">
        <f t="shared" si="536"/>
        <v>0</v>
      </c>
      <c r="CF175" s="403">
        <f t="shared" si="536"/>
        <v>0</v>
      </c>
      <c r="CG175" s="403">
        <f t="shared" si="536"/>
        <v>0</v>
      </c>
      <c r="CH175" s="403">
        <f t="shared" si="536"/>
        <v>0</v>
      </c>
      <c r="CI175" s="403">
        <f t="shared" si="536"/>
        <v>246817.5768</v>
      </c>
      <c r="CJ175" s="403">
        <f t="shared" si="536"/>
        <v>167321.4229</v>
      </c>
      <c r="CK175" s="403">
        <f t="shared" si="536"/>
        <v>175711.6091</v>
      </c>
      <c r="CL175" s="403">
        <f t="shared" si="536"/>
        <v>0</v>
      </c>
      <c r="CM175" s="403">
        <f t="shared" si="536"/>
        <v>0</v>
      </c>
      <c r="CN175" s="403">
        <f t="shared" si="536"/>
        <v>165809.9143</v>
      </c>
      <c r="CO175" s="403">
        <f t="shared" si="536"/>
        <v>156424.8982</v>
      </c>
      <c r="CP175" s="403">
        <f t="shared" si="536"/>
        <v>0</v>
      </c>
      <c r="CQ175" s="403">
        <f t="shared" si="536"/>
        <v>200632.3524</v>
      </c>
      <c r="CR175" s="403">
        <f t="shared" si="536"/>
        <v>388272.9248</v>
      </c>
      <c r="CS175" s="403">
        <f t="shared" si="536"/>
        <v>106422.0904</v>
      </c>
      <c r="CT175" s="403">
        <f t="shared" si="536"/>
        <v>116147.6252</v>
      </c>
      <c r="CU175" s="403">
        <f t="shared" si="536"/>
        <v>13374.48895</v>
      </c>
      <c r="CV175" s="403">
        <f t="shared" si="536"/>
        <v>172972.6464</v>
      </c>
      <c r="CW175" s="403">
        <f t="shared" si="536"/>
        <v>0</v>
      </c>
      <c r="CX175" s="403">
        <f t="shared" si="536"/>
        <v>245848.0169</v>
      </c>
      <c r="CY175" s="403">
        <f t="shared" si="536"/>
        <v>4735.552739</v>
      </c>
      <c r="CZ175" s="403">
        <f t="shared" si="536"/>
        <v>144555.699</v>
      </c>
      <c r="DA175" s="403">
        <f t="shared" si="536"/>
        <v>232568.5919</v>
      </c>
      <c r="DB175" s="403">
        <f t="shared" si="536"/>
        <v>147632.9196</v>
      </c>
      <c r="DC175" s="403">
        <f t="shared" si="536"/>
        <v>75565.3102</v>
      </c>
      <c r="DD175" s="403">
        <f t="shared" si="536"/>
        <v>149471.6552</v>
      </c>
      <c r="DE175" s="403">
        <f t="shared" si="536"/>
        <v>187471.9097</v>
      </c>
      <c r="DF175" s="403">
        <f t="shared" si="536"/>
        <v>214454.1529</v>
      </c>
      <c r="DG175" s="403">
        <f t="shared" si="536"/>
        <v>261650.478</v>
      </c>
      <c r="DH175" s="403">
        <f t="shared" si="536"/>
        <v>96110.40317</v>
      </c>
      <c r="DI175" s="403">
        <f t="shared" si="536"/>
        <v>91908.68609</v>
      </c>
      <c r="DJ175" s="403">
        <f t="shared" si="536"/>
        <v>31884.5166</v>
      </c>
      <c r="DK175" s="403">
        <f t="shared" si="536"/>
        <v>157714.0112</v>
      </c>
      <c r="DL175" s="403">
        <f t="shared" si="536"/>
        <v>206917.284</v>
      </c>
      <c r="DM175" s="403">
        <f t="shared" si="536"/>
        <v>48906.51637</v>
      </c>
      <c r="DN175" s="403">
        <f t="shared" si="536"/>
        <v>87485.76351</v>
      </c>
      <c r="DO175" s="403">
        <f t="shared" si="536"/>
        <v>308725.4407</v>
      </c>
      <c r="DP175" s="403">
        <f t="shared" si="536"/>
        <v>124734.7583</v>
      </c>
      <c r="DQ175" s="403">
        <f t="shared" si="536"/>
        <v>0</v>
      </c>
      <c r="DR175" s="403">
        <f t="shared" si="536"/>
        <v>0</v>
      </c>
      <c r="DS175" s="403">
        <f t="shared" si="536"/>
        <v>0</v>
      </c>
      <c r="DT175" s="403">
        <f t="shared" si="536"/>
        <v>0</v>
      </c>
      <c r="DU175" s="403">
        <f t="shared" si="536"/>
        <v>0</v>
      </c>
      <c r="DV175" s="403">
        <f t="shared" si="536"/>
        <v>0</v>
      </c>
      <c r="DW175" s="403">
        <f t="shared" si="536"/>
        <v>0</v>
      </c>
      <c r="DX175" s="403">
        <f t="shared" si="536"/>
        <v>0</v>
      </c>
      <c r="DY175" s="403">
        <f t="shared" si="536"/>
        <v>0</v>
      </c>
      <c r="DZ175" s="403">
        <f t="shared" si="536"/>
        <v>0</v>
      </c>
      <c r="EA175" s="403">
        <f t="shared" si="536"/>
        <v>0</v>
      </c>
      <c r="EB175" s="403">
        <f t="shared" si="536"/>
        <v>0</v>
      </c>
      <c r="EC175" s="403">
        <f t="shared" si="536"/>
        <v>0</v>
      </c>
      <c r="ED175" s="403"/>
      <c r="EE175" s="403">
        <f t="shared" ref="EE175:GP175" si="537">IF(and($A175-EE$124&gt;=0,$A175-EE$125&lt;0),EE$132,0)</f>
        <v>120857.2635</v>
      </c>
      <c r="EF175" s="403">
        <f t="shared" si="537"/>
        <v>0</v>
      </c>
      <c r="EG175" s="403">
        <f t="shared" si="537"/>
        <v>0</v>
      </c>
      <c r="EH175" s="403">
        <f t="shared" si="537"/>
        <v>0</v>
      </c>
      <c r="EI175" s="403">
        <f t="shared" si="537"/>
        <v>104465.2535</v>
      </c>
      <c r="EJ175" s="403">
        <f t="shared" si="537"/>
        <v>89802.18684</v>
      </c>
      <c r="EK175" s="403">
        <f t="shared" si="537"/>
        <v>123470.9704</v>
      </c>
      <c r="EL175" s="403">
        <f t="shared" si="537"/>
        <v>0</v>
      </c>
      <c r="EM175" s="403">
        <f t="shared" si="537"/>
        <v>0</v>
      </c>
      <c r="EN175" s="403">
        <f t="shared" si="537"/>
        <v>0</v>
      </c>
      <c r="EO175" s="403">
        <f t="shared" si="537"/>
        <v>0</v>
      </c>
      <c r="EP175" s="403">
        <f t="shared" si="537"/>
        <v>79687.24363</v>
      </c>
      <c r="EQ175" s="403">
        <f t="shared" si="537"/>
        <v>0</v>
      </c>
      <c r="ER175" s="403">
        <f t="shared" si="537"/>
        <v>165876.9661</v>
      </c>
      <c r="ES175" s="403">
        <f t="shared" si="537"/>
        <v>199256.0312</v>
      </c>
      <c r="ET175" s="403">
        <f t="shared" si="537"/>
        <v>194481.6222</v>
      </c>
      <c r="EU175" s="403">
        <f t="shared" si="537"/>
        <v>193184.2202</v>
      </c>
      <c r="EV175" s="403">
        <f t="shared" si="537"/>
        <v>0</v>
      </c>
      <c r="EW175" s="403">
        <f t="shared" si="537"/>
        <v>0</v>
      </c>
      <c r="EX175" s="403">
        <f t="shared" si="537"/>
        <v>0</v>
      </c>
      <c r="EY175" s="403">
        <f t="shared" si="537"/>
        <v>85047.1973</v>
      </c>
      <c r="EZ175" s="403">
        <f t="shared" si="537"/>
        <v>0</v>
      </c>
      <c r="FA175" s="403">
        <f t="shared" si="537"/>
        <v>0</v>
      </c>
      <c r="FB175" s="403">
        <f t="shared" si="537"/>
        <v>0</v>
      </c>
      <c r="FC175" s="403">
        <f t="shared" si="537"/>
        <v>234437.8609</v>
      </c>
      <c r="FD175" s="403">
        <f t="shared" si="537"/>
        <v>0</v>
      </c>
      <c r="FE175" s="403">
        <f t="shared" si="537"/>
        <v>0</v>
      </c>
      <c r="FF175" s="403">
        <f t="shared" si="537"/>
        <v>0</v>
      </c>
      <c r="FG175" s="403">
        <f t="shared" si="537"/>
        <v>0</v>
      </c>
      <c r="FH175" s="403">
        <f t="shared" si="537"/>
        <v>0</v>
      </c>
      <c r="FI175" s="403">
        <f t="shared" si="537"/>
        <v>0</v>
      </c>
      <c r="FJ175" s="403">
        <f t="shared" si="537"/>
        <v>23985.81046</v>
      </c>
      <c r="FK175" s="403">
        <f t="shared" si="537"/>
        <v>0</v>
      </c>
      <c r="FL175" s="403">
        <f t="shared" si="537"/>
        <v>0</v>
      </c>
      <c r="FM175" s="403">
        <f t="shared" si="537"/>
        <v>0</v>
      </c>
      <c r="FN175" s="403">
        <f t="shared" si="537"/>
        <v>0</v>
      </c>
      <c r="FO175" s="403">
        <f t="shared" si="537"/>
        <v>0</v>
      </c>
      <c r="FP175" s="403">
        <f t="shared" si="537"/>
        <v>0</v>
      </c>
      <c r="FQ175" s="403">
        <f t="shared" si="537"/>
        <v>0</v>
      </c>
      <c r="FR175" s="403">
        <f t="shared" si="537"/>
        <v>0</v>
      </c>
      <c r="FS175" s="403">
        <f t="shared" si="537"/>
        <v>0</v>
      </c>
      <c r="FT175" s="403">
        <f t="shared" si="537"/>
        <v>0</v>
      </c>
      <c r="FU175" s="403">
        <f t="shared" si="537"/>
        <v>0</v>
      </c>
      <c r="FV175" s="403">
        <f t="shared" si="537"/>
        <v>0</v>
      </c>
      <c r="FW175" s="403">
        <f t="shared" si="537"/>
        <v>0</v>
      </c>
      <c r="FX175" s="403">
        <f t="shared" si="537"/>
        <v>0</v>
      </c>
      <c r="FY175" s="403">
        <f t="shared" si="537"/>
        <v>0</v>
      </c>
      <c r="FZ175" s="403">
        <f t="shared" si="537"/>
        <v>0</v>
      </c>
      <c r="GA175" s="403">
        <f t="shared" si="537"/>
        <v>0</v>
      </c>
      <c r="GB175" s="403">
        <f t="shared" si="537"/>
        <v>0</v>
      </c>
      <c r="GC175" s="403">
        <f t="shared" si="537"/>
        <v>0</v>
      </c>
      <c r="GD175" s="403">
        <f t="shared" si="537"/>
        <v>0</v>
      </c>
      <c r="GE175" s="403">
        <f t="shared" si="537"/>
        <v>0</v>
      </c>
      <c r="GF175" s="403">
        <f t="shared" si="537"/>
        <v>0</v>
      </c>
      <c r="GG175" s="403">
        <f t="shared" si="537"/>
        <v>0</v>
      </c>
      <c r="GH175" s="403">
        <f t="shared" si="537"/>
        <v>0</v>
      </c>
      <c r="GI175" s="403">
        <f t="shared" si="537"/>
        <v>0</v>
      </c>
      <c r="GJ175" s="403">
        <f t="shared" si="537"/>
        <v>0</v>
      </c>
      <c r="GK175" s="403">
        <f t="shared" si="537"/>
        <v>0</v>
      </c>
      <c r="GL175" s="403">
        <f t="shared" si="537"/>
        <v>0</v>
      </c>
      <c r="GM175" s="403">
        <f t="shared" si="537"/>
        <v>0</v>
      </c>
      <c r="GN175" s="403">
        <f t="shared" si="537"/>
        <v>0</v>
      </c>
      <c r="GO175" s="403">
        <f t="shared" si="537"/>
        <v>0</v>
      </c>
      <c r="GP175" s="403">
        <f t="shared" si="537"/>
        <v>0</v>
      </c>
      <c r="GQ175" s="403"/>
      <c r="GR175" s="403">
        <f t="shared" ref="GR175:JC175" si="538">IF(and($A175-GR$124&gt;=0,$A175-GR$125&lt;0),GR$132,0)</f>
        <v>0</v>
      </c>
      <c r="GS175" s="403">
        <f t="shared" si="538"/>
        <v>0</v>
      </c>
      <c r="GT175" s="403">
        <f t="shared" si="538"/>
        <v>0</v>
      </c>
      <c r="GU175" s="403">
        <f t="shared" si="538"/>
        <v>0</v>
      </c>
      <c r="GV175" s="403">
        <f t="shared" si="538"/>
        <v>0</v>
      </c>
      <c r="GW175" s="403">
        <f t="shared" si="538"/>
        <v>0</v>
      </c>
      <c r="GX175" s="403">
        <f t="shared" si="538"/>
        <v>0</v>
      </c>
      <c r="GY175" s="403">
        <f t="shared" si="538"/>
        <v>0</v>
      </c>
      <c r="GZ175" s="403">
        <f t="shared" si="538"/>
        <v>0</v>
      </c>
      <c r="HA175" s="403">
        <f t="shared" si="538"/>
        <v>0</v>
      </c>
      <c r="HB175" s="403">
        <f t="shared" si="538"/>
        <v>0</v>
      </c>
      <c r="HC175" s="403">
        <f t="shared" si="538"/>
        <v>0</v>
      </c>
      <c r="HD175" s="403">
        <f t="shared" si="538"/>
        <v>0</v>
      </c>
      <c r="HE175" s="403">
        <f t="shared" si="538"/>
        <v>0</v>
      </c>
      <c r="HF175" s="403">
        <f t="shared" si="538"/>
        <v>0</v>
      </c>
      <c r="HG175" s="403">
        <f t="shared" si="538"/>
        <v>0</v>
      </c>
      <c r="HH175" s="403">
        <f t="shared" si="538"/>
        <v>0</v>
      </c>
      <c r="HI175" s="403">
        <f t="shared" si="538"/>
        <v>0</v>
      </c>
      <c r="HJ175" s="403">
        <f t="shared" si="538"/>
        <v>0</v>
      </c>
      <c r="HK175" s="403">
        <f t="shared" si="538"/>
        <v>0</v>
      </c>
      <c r="HL175" s="403">
        <f t="shared" si="538"/>
        <v>0</v>
      </c>
      <c r="HM175" s="403">
        <f t="shared" si="538"/>
        <v>483.4455684</v>
      </c>
      <c r="HN175" s="403">
        <f t="shared" si="538"/>
        <v>0</v>
      </c>
      <c r="HO175" s="403">
        <f t="shared" si="538"/>
        <v>0</v>
      </c>
      <c r="HP175" s="403">
        <f t="shared" si="538"/>
        <v>0</v>
      </c>
      <c r="HQ175" s="403">
        <f t="shared" si="538"/>
        <v>0</v>
      </c>
      <c r="HR175" s="403">
        <f t="shared" si="538"/>
        <v>0</v>
      </c>
      <c r="HS175" s="403">
        <f t="shared" si="538"/>
        <v>0</v>
      </c>
      <c r="HT175" s="403">
        <f t="shared" si="538"/>
        <v>0</v>
      </c>
      <c r="HU175" s="403">
        <f t="shared" si="538"/>
        <v>0</v>
      </c>
      <c r="HV175" s="403">
        <f t="shared" si="538"/>
        <v>0</v>
      </c>
      <c r="HW175" s="403">
        <f t="shared" si="538"/>
        <v>0</v>
      </c>
      <c r="HX175" s="403">
        <f t="shared" si="538"/>
        <v>0</v>
      </c>
      <c r="HY175" s="403">
        <f t="shared" si="538"/>
        <v>0</v>
      </c>
      <c r="HZ175" s="403">
        <f t="shared" si="538"/>
        <v>0</v>
      </c>
      <c r="IA175" s="403">
        <f t="shared" si="538"/>
        <v>0</v>
      </c>
      <c r="IB175" s="403">
        <f t="shared" si="538"/>
        <v>0</v>
      </c>
      <c r="IC175" s="403">
        <f t="shared" si="538"/>
        <v>0</v>
      </c>
      <c r="ID175" s="403">
        <f t="shared" si="538"/>
        <v>0</v>
      </c>
      <c r="IE175" s="403">
        <f t="shared" si="538"/>
        <v>0</v>
      </c>
      <c r="IF175" s="403">
        <f t="shared" si="538"/>
        <v>0</v>
      </c>
      <c r="IG175" s="403">
        <f t="shared" si="538"/>
        <v>0</v>
      </c>
      <c r="IH175" s="403">
        <f t="shared" si="538"/>
        <v>0</v>
      </c>
      <c r="II175" s="403">
        <f t="shared" si="538"/>
        <v>0</v>
      </c>
      <c r="IJ175" s="403">
        <f t="shared" si="538"/>
        <v>0</v>
      </c>
      <c r="IK175" s="403">
        <f t="shared" si="538"/>
        <v>0</v>
      </c>
      <c r="IL175" s="403">
        <f t="shared" si="538"/>
        <v>0</v>
      </c>
      <c r="IM175" s="403">
        <f t="shared" si="538"/>
        <v>0</v>
      </c>
      <c r="IN175" s="403">
        <f t="shared" si="538"/>
        <v>0</v>
      </c>
      <c r="IO175" s="403">
        <f t="shared" si="538"/>
        <v>0</v>
      </c>
      <c r="IP175" s="403">
        <f t="shared" si="538"/>
        <v>0</v>
      </c>
      <c r="IQ175" s="403">
        <f t="shared" si="538"/>
        <v>0</v>
      </c>
      <c r="IR175" s="403">
        <f t="shared" si="538"/>
        <v>0</v>
      </c>
      <c r="IS175" s="403">
        <f t="shared" si="538"/>
        <v>0</v>
      </c>
      <c r="IT175" s="403">
        <f t="shared" si="538"/>
        <v>0</v>
      </c>
      <c r="IU175" s="403">
        <f t="shared" si="538"/>
        <v>0</v>
      </c>
      <c r="IV175" s="403">
        <f t="shared" si="538"/>
        <v>0</v>
      </c>
      <c r="IW175" s="403">
        <f t="shared" si="538"/>
        <v>0</v>
      </c>
      <c r="IX175" s="403">
        <f t="shared" si="538"/>
        <v>0</v>
      </c>
      <c r="IY175" s="403">
        <f t="shared" si="538"/>
        <v>0</v>
      </c>
      <c r="IZ175" s="403">
        <f t="shared" si="538"/>
        <v>0</v>
      </c>
      <c r="JA175" s="403">
        <f t="shared" si="538"/>
        <v>0</v>
      </c>
      <c r="JB175" s="403">
        <f t="shared" si="538"/>
        <v>0</v>
      </c>
      <c r="JC175" s="403">
        <f t="shared" si="538"/>
        <v>0</v>
      </c>
      <c r="JD175" s="403"/>
      <c r="JE175" s="403">
        <f t="shared" ref="JE175:LP175" si="539">IF(and($A175-JE$124&gt;=0,$A175-JE$125&lt;0),JE$132,0)</f>
        <v>0</v>
      </c>
      <c r="JF175" s="403">
        <f t="shared" si="539"/>
        <v>131630.6115</v>
      </c>
      <c r="JG175" s="403">
        <f t="shared" si="539"/>
        <v>137762.66</v>
      </c>
      <c r="JH175" s="403">
        <f t="shared" si="539"/>
        <v>137429.2847</v>
      </c>
      <c r="JI175" s="403">
        <f t="shared" si="539"/>
        <v>0</v>
      </c>
      <c r="JJ175" s="403">
        <f t="shared" si="539"/>
        <v>0</v>
      </c>
      <c r="JK175" s="403">
        <f t="shared" si="539"/>
        <v>0</v>
      </c>
      <c r="JL175" s="403">
        <f t="shared" si="539"/>
        <v>0</v>
      </c>
      <c r="JM175" s="403">
        <f t="shared" si="539"/>
        <v>0</v>
      </c>
      <c r="JN175" s="403">
        <f t="shared" si="539"/>
        <v>0</v>
      </c>
      <c r="JO175" s="403">
        <f t="shared" si="539"/>
        <v>246721.3843</v>
      </c>
      <c r="JP175" s="403">
        <f t="shared" si="539"/>
        <v>0</v>
      </c>
      <c r="JQ175" s="403">
        <f t="shared" si="539"/>
        <v>0</v>
      </c>
      <c r="JR175" s="403">
        <f t="shared" si="539"/>
        <v>0</v>
      </c>
      <c r="JS175" s="403">
        <f t="shared" si="539"/>
        <v>0</v>
      </c>
      <c r="JT175" s="403">
        <f t="shared" si="539"/>
        <v>0</v>
      </c>
      <c r="JU175" s="403">
        <f t="shared" si="539"/>
        <v>0</v>
      </c>
      <c r="JV175" s="403">
        <f t="shared" si="539"/>
        <v>0</v>
      </c>
      <c r="JW175" s="403">
        <f t="shared" si="539"/>
        <v>0</v>
      </c>
      <c r="JX175" s="403">
        <f t="shared" si="539"/>
        <v>0</v>
      </c>
      <c r="JY175" s="403">
        <f t="shared" si="539"/>
        <v>0</v>
      </c>
      <c r="JZ175" s="403">
        <f t="shared" si="539"/>
        <v>0</v>
      </c>
      <c r="KA175" s="403">
        <f t="shared" si="539"/>
        <v>0</v>
      </c>
      <c r="KB175" s="403">
        <f t="shared" si="539"/>
        <v>0</v>
      </c>
      <c r="KC175" s="403">
        <f t="shared" si="539"/>
        <v>0</v>
      </c>
      <c r="KD175" s="403">
        <f t="shared" si="539"/>
        <v>0</v>
      </c>
      <c r="KE175" s="403">
        <f t="shared" si="539"/>
        <v>0</v>
      </c>
      <c r="KF175" s="403">
        <f t="shared" si="539"/>
        <v>0</v>
      </c>
      <c r="KG175" s="403">
        <f t="shared" si="539"/>
        <v>0</v>
      </c>
      <c r="KH175" s="403">
        <f t="shared" si="539"/>
        <v>0</v>
      </c>
      <c r="KI175" s="403">
        <f t="shared" si="539"/>
        <v>0</v>
      </c>
      <c r="KJ175" s="403">
        <f t="shared" si="539"/>
        <v>0</v>
      </c>
      <c r="KK175" s="403">
        <f t="shared" si="539"/>
        <v>0</v>
      </c>
      <c r="KL175" s="403">
        <f t="shared" si="539"/>
        <v>0</v>
      </c>
      <c r="KM175" s="403">
        <f t="shared" si="539"/>
        <v>0</v>
      </c>
      <c r="KN175" s="403">
        <f t="shared" si="539"/>
        <v>0</v>
      </c>
      <c r="KO175" s="403">
        <f t="shared" si="539"/>
        <v>0</v>
      </c>
      <c r="KP175" s="403">
        <f t="shared" si="539"/>
        <v>0</v>
      </c>
      <c r="KQ175" s="403">
        <f t="shared" si="539"/>
        <v>0</v>
      </c>
      <c r="KR175" s="403">
        <f t="shared" si="539"/>
        <v>0</v>
      </c>
      <c r="KS175" s="403">
        <f t="shared" si="539"/>
        <v>0</v>
      </c>
      <c r="KT175" s="403">
        <f t="shared" si="539"/>
        <v>0</v>
      </c>
      <c r="KU175" s="403">
        <f t="shared" si="539"/>
        <v>0</v>
      </c>
      <c r="KV175" s="403">
        <f t="shared" si="539"/>
        <v>0</v>
      </c>
      <c r="KW175" s="403">
        <f t="shared" si="539"/>
        <v>0</v>
      </c>
      <c r="KX175" s="403">
        <f t="shared" si="539"/>
        <v>0</v>
      </c>
      <c r="KY175" s="403">
        <f t="shared" si="539"/>
        <v>0</v>
      </c>
      <c r="KZ175" s="403">
        <f t="shared" si="539"/>
        <v>0</v>
      </c>
      <c r="LA175" s="403">
        <f t="shared" si="539"/>
        <v>0</v>
      </c>
      <c r="LB175" s="403">
        <f t="shared" si="539"/>
        <v>0</v>
      </c>
      <c r="LC175" s="403">
        <f t="shared" si="539"/>
        <v>0</v>
      </c>
      <c r="LD175" s="403">
        <f t="shared" si="539"/>
        <v>0</v>
      </c>
      <c r="LE175" s="403">
        <f t="shared" si="539"/>
        <v>0</v>
      </c>
      <c r="LF175" s="403">
        <f t="shared" si="539"/>
        <v>0</v>
      </c>
      <c r="LG175" s="403">
        <f t="shared" si="539"/>
        <v>0</v>
      </c>
      <c r="LH175" s="403">
        <f t="shared" si="539"/>
        <v>0</v>
      </c>
      <c r="LI175" s="403">
        <f t="shared" si="539"/>
        <v>0</v>
      </c>
      <c r="LJ175" s="403">
        <f t="shared" si="539"/>
        <v>0</v>
      </c>
      <c r="LK175" s="403">
        <f t="shared" si="539"/>
        <v>0</v>
      </c>
      <c r="LL175" s="403">
        <f t="shared" si="539"/>
        <v>0</v>
      </c>
      <c r="LM175" s="403">
        <f t="shared" si="539"/>
        <v>0</v>
      </c>
      <c r="LN175" s="403">
        <f t="shared" si="539"/>
        <v>0</v>
      </c>
      <c r="LO175" s="403">
        <f t="shared" si="539"/>
        <v>0</v>
      </c>
      <c r="LP175" s="403">
        <f t="shared" si="539"/>
        <v>0</v>
      </c>
    </row>
    <row r="176">
      <c r="A176" s="405"/>
      <c r="B176" s="405"/>
      <c r="C176" s="405"/>
      <c r="D176" s="405"/>
      <c r="E176" s="406">
        <f t="shared" ref="E176:BO176" si="540">countif(E134:E175,"&gt;0")</f>
        <v>1</v>
      </c>
      <c r="F176" s="406">
        <f t="shared" si="540"/>
        <v>1</v>
      </c>
      <c r="G176" s="406">
        <f t="shared" si="540"/>
        <v>1</v>
      </c>
      <c r="H176" s="406">
        <f t="shared" si="540"/>
        <v>2</v>
      </c>
      <c r="I176" s="406">
        <f t="shared" si="540"/>
        <v>2</v>
      </c>
      <c r="J176" s="406">
        <f t="shared" si="540"/>
        <v>3</v>
      </c>
      <c r="K176" s="406">
        <f t="shared" si="540"/>
        <v>4</v>
      </c>
      <c r="L176" s="406">
        <f t="shared" si="540"/>
        <v>4</v>
      </c>
      <c r="M176" s="406">
        <f t="shared" si="540"/>
        <v>4</v>
      </c>
      <c r="N176" s="406">
        <f t="shared" si="540"/>
        <v>5</v>
      </c>
      <c r="O176" s="406">
        <f t="shared" si="540"/>
        <v>5</v>
      </c>
      <c r="P176" s="406">
        <f t="shared" si="540"/>
        <v>5</v>
      </c>
      <c r="Q176" s="406">
        <f t="shared" si="540"/>
        <v>6</v>
      </c>
      <c r="R176" s="406">
        <f t="shared" si="540"/>
        <v>6</v>
      </c>
      <c r="S176" s="406">
        <f t="shared" si="540"/>
        <v>7</v>
      </c>
      <c r="T176" s="406">
        <f t="shared" si="540"/>
        <v>8</v>
      </c>
      <c r="U176" s="406">
        <f t="shared" si="540"/>
        <v>8</v>
      </c>
      <c r="V176" s="406">
        <f t="shared" si="540"/>
        <v>9</v>
      </c>
      <c r="W176" s="406">
        <f t="shared" si="540"/>
        <v>10</v>
      </c>
      <c r="X176" s="406">
        <f t="shared" si="540"/>
        <v>11</v>
      </c>
      <c r="Y176" s="406">
        <f t="shared" si="540"/>
        <v>11</v>
      </c>
      <c r="Z176" s="406">
        <f t="shared" si="540"/>
        <v>11</v>
      </c>
      <c r="AA176" s="406">
        <f t="shared" si="540"/>
        <v>12</v>
      </c>
      <c r="AB176" s="406">
        <f t="shared" si="540"/>
        <v>13</v>
      </c>
      <c r="AC176" s="406">
        <f t="shared" si="540"/>
        <v>14</v>
      </c>
      <c r="AD176" s="406">
        <f t="shared" si="540"/>
        <v>14</v>
      </c>
      <c r="AE176" s="406">
        <f t="shared" si="540"/>
        <v>14</v>
      </c>
      <c r="AF176" s="406">
        <f t="shared" si="540"/>
        <v>15</v>
      </c>
      <c r="AG176" s="406">
        <f t="shared" si="540"/>
        <v>16</v>
      </c>
      <c r="AH176" s="406">
        <f t="shared" si="540"/>
        <v>17</v>
      </c>
      <c r="AI176" s="406">
        <f t="shared" si="540"/>
        <v>18</v>
      </c>
      <c r="AJ176" s="406">
        <f t="shared" si="540"/>
        <v>19</v>
      </c>
      <c r="AK176" s="406">
        <f t="shared" si="540"/>
        <v>19</v>
      </c>
      <c r="AL176" s="406">
        <f t="shared" si="540"/>
        <v>20</v>
      </c>
      <c r="AM176" s="406">
        <f t="shared" si="540"/>
        <v>20</v>
      </c>
      <c r="AN176" s="406">
        <f t="shared" si="540"/>
        <v>21</v>
      </c>
      <c r="AO176" s="406">
        <f t="shared" si="540"/>
        <v>21</v>
      </c>
      <c r="AP176" s="406">
        <f t="shared" si="540"/>
        <v>22</v>
      </c>
      <c r="AQ176" s="406">
        <f t="shared" si="540"/>
        <v>22</v>
      </c>
      <c r="AR176" s="406">
        <f t="shared" si="540"/>
        <v>23</v>
      </c>
      <c r="AS176" s="406">
        <f t="shared" si="540"/>
        <v>24</v>
      </c>
      <c r="AT176" s="406">
        <f t="shared" si="540"/>
        <v>24</v>
      </c>
      <c r="AU176" s="406">
        <f t="shared" si="540"/>
        <v>26</v>
      </c>
      <c r="AV176" s="406">
        <f t="shared" si="540"/>
        <v>27</v>
      </c>
      <c r="AW176" s="406">
        <f t="shared" si="540"/>
        <v>28</v>
      </c>
      <c r="AX176" s="406">
        <f t="shared" si="540"/>
        <v>31</v>
      </c>
      <c r="AY176" s="406">
        <f t="shared" si="540"/>
        <v>34</v>
      </c>
      <c r="AZ176" s="406">
        <f t="shared" si="540"/>
        <v>35</v>
      </c>
      <c r="BA176" s="406">
        <f t="shared" si="540"/>
        <v>37</v>
      </c>
      <c r="BB176" s="406">
        <f t="shared" si="540"/>
        <v>38</v>
      </c>
      <c r="BC176" s="406">
        <f t="shared" si="540"/>
        <v>41</v>
      </c>
      <c r="BD176" s="406">
        <f t="shared" si="540"/>
        <v>42</v>
      </c>
      <c r="BE176" s="406">
        <f t="shared" si="540"/>
        <v>42</v>
      </c>
      <c r="BF176" s="406">
        <f t="shared" si="540"/>
        <v>42</v>
      </c>
      <c r="BG176" s="406">
        <f t="shared" si="540"/>
        <v>42</v>
      </c>
      <c r="BH176" s="406">
        <f t="shared" si="540"/>
        <v>42</v>
      </c>
      <c r="BI176" s="406">
        <f t="shared" si="540"/>
        <v>42</v>
      </c>
      <c r="BJ176" s="406">
        <f t="shared" si="540"/>
        <v>42</v>
      </c>
      <c r="BK176" s="406">
        <f t="shared" si="540"/>
        <v>42</v>
      </c>
      <c r="BL176" s="406">
        <f t="shared" si="540"/>
        <v>42</v>
      </c>
      <c r="BM176" s="406">
        <f t="shared" si="540"/>
        <v>42</v>
      </c>
      <c r="BN176" s="406">
        <f t="shared" si="540"/>
        <v>42</v>
      </c>
      <c r="BO176" s="406">
        <f t="shared" si="540"/>
        <v>42</v>
      </c>
      <c r="BP176" s="407"/>
      <c r="BQ176" s="406"/>
      <c r="BR176" s="406">
        <f t="shared" ref="BR176:EC176" si="541">countif(BR134:BR175,"&gt;0")</f>
        <v>36</v>
      </c>
      <c r="BS176" s="406">
        <f t="shared" si="541"/>
        <v>12</v>
      </c>
      <c r="BT176" s="406">
        <f t="shared" si="541"/>
        <v>12</v>
      </c>
      <c r="BU176" s="406">
        <f t="shared" si="541"/>
        <v>12</v>
      </c>
      <c r="BV176" s="406">
        <f t="shared" si="541"/>
        <v>20</v>
      </c>
      <c r="BW176" s="406">
        <f t="shared" si="541"/>
        <v>24</v>
      </c>
      <c r="BX176" s="406">
        <f t="shared" si="541"/>
        <v>20</v>
      </c>
      <c r="BY176" s="406">
        <f t="shared" si="541"/>
        <v>38</v>
      </c>
      <c r="BZ176" s="406">
        <f t="shared" si="541"/>
        <v>38</v>
      </c>
      <c r="CA176" s="406">
        <f t="shared" si="541"/>
        <v>37</v>
      </c>
      <c r="CB176" s="406">
        <f t="shared" si="541"/>
        <v>12</v>
      </c>
      <c r="CC176" s="406">
        <f t="shared" si="541"/>
        <v>20</v>
      </c>
      <c r="CD176" s="406">
        <f t="shared" si="541"/>
        <v>36</v>
      </c>
      <c r="CE176" s="406">
        <f t="shared" si="541"/>
        <v>20</v>
      </c>
      <c r="CF176" s="406">
        <f t="shared" si="541"/>
        <v>20</v>
      </c>
      <c r="CG176" s="406">
        <f t="shared" si="541"/>
        <v>32</v>
      </c>
      <c r="CH176" s="406">
        <f t="shared" si="541"/>
        <v>20</v>
      </c>
      <c r="CI176" s="406">
        <f t="shared" si="541"/>
        <v>33</v>
      </c>
      <c r="CJ176" s="406">
        <f t="shared" si="541"/>
        <v>32</v>
      </c>
      <c r="CK176" s="406">
        <f t="shared" si="541"/>
        <v>31</v>
      </c>
      <c r="CL176" s="406">
        <f t="shared" si="541"/>
        <v>16</v>
      </c>
      <c r="CM176" s="406">
        <f t="shared" si="541"/>
        <v>12</v>
      </c>
      <c r="CN176" s="406">
        <f t="shared" si="541"/>
        <v>30</v>
      </c>
      <c r="CO176" s="406">
        <f t="shared" si="541"/>
        <v>29</v>
      </c>
      <c r="CP176" s="406">
        <f t="shared" si="541"/>
        <v>20</v>
      </c>
      <c r="CQ176" s="406">
        <f t="shared" si="541"/>
        <v>28</v>
      </c>
      <c r="CR176" s="406">
        <f t="shared" si="541"/>
        <v>28</v>
      </c>
      <c r="CS176" s="406">
        <f t="shared" si="541"/>
        <v>27</v>
      </c>
      <c r="CT176" s="406">
        <f t="shared" si="541"/>
        <v>26</v>
      </c>
      <c r="CU176" s="406">
        <f t="shared" si="541"/>
        <v>25</v>
      </c>
      <c r="CV176" s="406">
        <f t="shared" si="541"/>
        <v>24</v>
      </c>
      <c r="CW176" s="406">
        <f t="shared" si="541"/>
        <v>20</v>
      </c>
      <c r="CX176" s="406">
        <f t="shared" si="541"/>
        <v>23</v>
      </c>
      <c r="CY176" s="406">
        <f t="shared" si="541"/>
        <v>22</v>
      </c>
      <c r="CZ176" s="406">
        <f t="shared" si="541"/>
        <v>22</v>
      </c>
      <c r="DA176" s="406">
        <f t="shared" si="541"/>
        <v>21</v>
      </c>
      <c r="DB176" s="406">
        <f t="shared" si="541"/>
        <v>21</v>
      </c>
      <c r="DC176" s="406">
        <f t="shared" si="541"/>
        <v>20</v>
      </c>
      <c r="DD176" s="406">
        <f t="shared" si="541"/>
        <v>20</v>
      </c>
      <c r="DE176" s="406">
        <f t="shared" si="541"/>
        <v>19</v>
      </c>
      <c r="DF176" s="406">
        <f t="shared" si="541"/>
        <v>18</v>
      </c>
      <c r="DG176" s="406">
        <f t="shared" si="541"/>
        <v>18</v>
      </c>
      <c r="DH176" s="406">
        <f t="shared" si="541"/>
        <v>16</v>
      </c>
      <c r="DI176" s="406">
        <f t="shared" si="541"/>
        <v>15</v>
      </c>
      <c r="DJ176" s="406">
        <f t="shared" si="541"/>
        <v>14</v>
      </c>
      <c r="DK176" s="406">
        <f t="shared" si="541"/>
        <v>11</v>
      </c>
      <c r="DL176" s="406">
        <f t="shared" si="541"/>
        <v>8</v>
      </c>
      <c r="DM176" s="406">
        <f t="shared" si="541"/>
        <v>7</v>
      </c>
      <c r="DN176" s="406">
        <f t="shared" si="541"/>
        <v>5</v>
      </c>
      <c r="DO176" s="406">
        <f t="shared" si="541"/>
        <v>4</v>
      </c>
      <c r="DP176" s="406">
        <f t="shared" si="541"/>
        <v>1</v>
      </c>
      <c r="DQ176" s="406">
        <f t="shared" si="541"/>
        <v>0</v>
      </c>
      <c r="DR176" s="406">
        <f t="shared" si="541"/>
        <v>0</v>
      </c>
      <c r="DS176" s="406">
        <f t="shared" si="541"/>
        <v>0</v>
      </c>
      <c r="DT176" s="406">
        <f t="shared" si="541"/>
        <v>0</v>
      </c>
      <c r="DU176" s="406">
        <f t="shared" si="541"/>
        <v>0</v>
      </c>
      <c r="DV176" s="406">
        <f t="shared" si="541"/>
        <v>0</v>
      </c>
      <c r="DW176" s="406">
        <f t="shared" si="541"/>
        <v>0</v>
      </c>
      <c r="DX176" s="406">
        <f t="shared" si="541"/>
        <v>0</v>
      </c>
      <c r="DY176" s="406">
        <f t="shared" si="541"/>
        <v>0</v>
      </c>
      <c r="DZ176" s="406">
        <f t="shared" si="541"/>
        <v>0</v>
      </c>
      <c r="EA176" s="406">
        <f t="shared" si="541"/>
        <v>0</v>
      </c>
      <c r="EB176" s="406">
        <f t="shared" si="541"/>
        <v>0</v>
      </c>
      <c r="EC176" s="406">
        <f t="shared" si="541"/>
        <v>0</v>
      </c>
      <c r="ED176" s="407"/>
      <c r="EE176" s="406">
        <f t="shared" ref="EE176:GO176" si="542">countif(EE134:EE175,"&gt;0")</f>
        <v>5</v>
      </c>
      <c r="EF176" s="406">
        <f t="shared" si="542"/>
        <v>12</v>
      </c>
      <c r="EG176" s="406">
        <f t="shared" si="542"/>
        <v>12</v>
      </c>
      <c r="EH176" s="406">
        <f t="shared" si="542"/>
        <v>12</v>
      </c>
      <c r="EI176" s="406">
        <f t="shared" si="542"/>
        <v>20</v>
      </c>
      <c r="EJ176" s="406">
        <f t="shared" si="542"/>
        <v>15</v>
      </c>
      <c r="EK176" s="406">
        <f t="shared" si="542"/>
        <v>18</v>
      </c>
      <c r="EL176" s="406">
        <f t="shared" si="542"/>
        <v>0</v>
      </c>
      <c r="EM176" s="406">
        <f t="shared" si="542"/>
        <v>0</v>
      </c>
      <c r="EN176" s="406">
        <f t="shared" si="542"/>
        <v>0</v>
      </c>
      <c r="EO176" s="406">
        <f t="shared" si="542"/>
        <v>12</v>
      </c>
      <c r="EP176" s="406">
        <f t="shared" si="542"/>
        <v>17</v>
      </c>
      <c r="EQ176" s="406">
        <f t="shared" si="542"/>
        <v>0</v>
      </c>
      <c r="ER176" s="406">
        <f t="shared" si="542"/>
        <v>16</v>
      </c>
      <c r="ES176" s="406">
        <f t="shared" si="542"/>
        <v>15</v>
      </c>
      <c r="ET176" s="406">
        <f t="shared" si="542"/>
        <v>2</v>
      </c>
      <c r="EU176" s="406">
        <f t="shared" si="542"/>
        <v>14</v>
      </c>
      <c r="EV176" s="406">
        <f t="shared" si="542"/>
        <v>0</v>
      </c>
      <c r="EW176" s="406">
        <f t="shared" si="542"/>
        <v>0</v>
      </c>
      <c r="EX176" s="406">
        <f t="shared" si="542"/>
        <v>0</v>
      </c>
      <c r="EY176" s="406">
        <f t="shared" si="542"/>
        <v>15</v>
      </c>
      <c r="EZ176" s="406">
        <f t="shared" si="542"/>
        <v>12</v>
      </c>
      <c r="FA176" s="406">
        <f t="shared" si="542"/>
        <v>0</v>
      </c>
      <c r="FB176" s="406">
        <f t="shared" si="542"/>
        <v>0</v>
      </c>
      <c r="FC176" s="406">
        <f t="shared" si="542"/>
        <v>8</v>
      </c>
      <c r="FD176" s="406">
        <f t="shared" si="542"/>
        <v>0</v>
      </c>
      <c r="FE176" s="406">
        <f t="shared" si="542"/>
        <v>0</v>
      </c>
      <c r="FF176" s="406">
        <f t="shared" si="542"/>
        <v>0</v>
      </c>
      <c r="FG176" s="406">
        <f t="shared" si="542"/>
        <v>0</v>
      </c>
      <c r="FH176" s="406">
        <f t="shared" si="542"/>
        <v>0</v>
      </c>
      <c r="FI176" s="406">
        <f t="shared" si="542"/>
        <v>0</v>
      </c>
      <c r="FJ176" s="406">
        <f t="shared" si="542"/>
        <v>3</v>
      </c>
      <c r="FK176" s="406">
        <f t="shared" si="542"/>
        <v>0</v>
      </c>
      <c r="FL176" s="406">
        <f t="shared" si="542"/>
        <v>0</v>
      </c>
      <c r="FM176" s="406">
        <f t="shared" si="542"/>
        <v>0</v>
      </c>
      <c r="FN176" s="406">
        <f t="shared" si="542"/>
        <v>0</v>
      </c>
      <c r="FO176" s="406">
        <f t="shared" si="542"/>
        <v>0</v>
      </c>
      <c r="FP176" s="406">
        <f t="shared" si="542"/>
        <v>0</v>
      </c>
      <c r="FQ176" s="406">
        <f t="shared" si="542"/>
        <v>0</v>
      </c>
      <c r="FR176" s="406">
        <f t="shared" si="542"/>
        <v>0</v>
      </c>
      <c r="FS176" s="406">
        <f t="shared" si="542"/>
        <v>0</v>
      </c>
      <c r="FT176" s="406">
        <f t="shared" si="542"/>
        <v>0</v>
      </c>
      <c r="FU176" s="406">
        <f t="shared" si="542"/>
        <v>0</v>
      </c>
      <c r="FV176" s="406">
        <f t="shared" si="542"/>
        <v>0</v>
      </c>
      <c r="FW176" s="406">
        <f t="shared" si="542"/>
        <v>0</v>
      </c>
      <c r="FX176" s="406">
        <f t="shared" si="542"/>
        <v>0</v>
      </c>
      <c r="FY176" s="406">
        <f t="shared" si="542"/>
        <v>0</v>
      </c>
      <c r="FZ176" s="406">
        <f t="shared" si="542"/>
        <v>0</v>
      </c>
      <c r="GA176" s="406">
        <f t="shared" si="542"/>
        <v>0</v>
      </c>
      <c r="GB176" s="406">
        <f t="shared" si="542"/>
        <v>0</v>
      </c>
      <c r="GC176" s="406">
        <f t="shared" si="542"/>
        <v>0</v>
      </c>
      <c r="GD176" s="406">
        <f t="shared" si="542"/>
        <v>0</v>
      </c>
      <c r="GE176" s="406">
        <f t="shared" si="542"/>
        <v>0</v>
      </c>
      <c r="GF176" s="406">
        <f t="shared" si="542"/>
        <v>0</v>
      </c>
      <c r="GG176" s="406">
        <f t="shared" si="542"/>
        <v>0</v>
      </c>
      <c r="GH176" s="406">
        <f t="shared" si="542"/>
        <v>0</v>
      </c>
      <c r="GI176" s="406">
        <f t="shared" si="542"/>
        <v>0</v>
      </c>
      <c r="GJ176" s="406">
        <f t="shared" si="542"/>
        <v>0</v>
      </c>
      <c r="GK176" s="406">
        <f t="shared" si="542"/>
        <v>0</v>
      </c>
      <c r="GL176" s="406">
        <f t="shared" si="542"/>
        <v>0</v>
      </c>
      <c r="GM176" s="406">
        <f t="shared" si="542"/>
        <v>0</v>
      </c>
      <c r="GN176" s="406">
        <f t="shared" si="542"/>
        <v>0</v>
      </c>
      <c r="GO176" s="406">
        <f t="shared" si="542"/>
        <v>0</v>
      </c>
      <c r="GP176" s="406"/>
      <c r="GQ176" s="406"/>
      <c r="GR176" s="406">
        <f t="shared" ref="GR176:JB176" si="543">countif(GR134:GR175,"&gt;0")</f>
        <v>0</v>
      </c>
      <c r="GS176" s="406">
        <f t="shared" si="543"/>
        <v>12</v>
      </c>
      <c r="GT176" s="406">
        <f t="shared" si="543"/>
        <v>12</v>
      </c>
      <c r="GU176" s="406">
        <f t="shared" si="543"/>
        <v>12</v>
      </c>
      <c r="GV176" s="406">
        <f t="shared" si="543"/>
        <v>0</v>
      </c>
      <c r="GW176" s="406">
        <f t="shared" si="543"/>
        <v>0</v>
      </c>
      <c r="GX176" s="406">
        <f t="shared" si="543"/>
        <v>0</v>
      </c>
      <c r="GY176" s="406">
        <f t="shared" si="543"/>
        <v>0</v>
      </c>
      <c r="GZ176" s="406">
        <f t="shared" si="543"/>
        <v>0</v>
      </c>
      <c r="HA176" s="406">
        <f t="shared" si="543"/>
        <v>0</v>
      </c>
      <c r="HB176" s="406">
        <f t="shared" si="543"/>
        <v>12</v>
      </c>
      <c r="HC176" s="406">
        <f t="shared" si="543"/>
        <v>0</v>
      </c>
      <c r="HD176" s="406">
        <f t="shared" si="543"/>
        <v>0</v>
      </c>
      <c r="HE176" s="406">
        <f t="shared" si="543"/>
        <v>0</v>
      </c>
      <c r="HF176" s="406">
        <f t="shared" si="543"/>
        <v>0</v>
      </c>
      <c r="HG176" s="406">
        <f t="shared" si="543"/>
        <v>0</v>
      </c>
      <c r="HH176" s="406">
        <f t="shared" si="543"/>
        <v>0</v>
      </c>
      <c r="HI176" s="406">
        <f t="shared" si="543"/>
        <v>0</v>
      </c>
      <c r="HJ176" s="406">
        <f t="shared" si="543"/>
        <v>0</v>
      </c>
      <c r="HK176" s="406">
        <f t="shared" si="543"/>
        <v>0</v>
      </c>
      <c r="HL176" s="406">
        <f t="shared" si="543"/>
        <v>0</v>
      </c>
      <c r="HM176" s="406">
        <f t="shared" si="543"/>
        <v>7</v>
      </c>
      <c r="HN176" s="406">
        <f t="shared" si="543"/>
        <v>0</v>
      </c>
      <c r="HO176" s="406">
        <f t="shared" si="543"/>
        <v>0</v>
      </c>
      <c r="HP176" s="406">
        <f t="shared" si="543"/>
        <v>0</v>
      </c>
      <c r="HQ176" s="406">
        <f t="shared" si="543"/>
        <v>0</v>
      </c>
      <c r="HR176" s="406">
        <f t="shared" si="543"/>
        <v>0</v>
      </c>
      <c r="HS176" s="406">
        <f t="shared" si="543"/>
        <v>0</v>
      </c>
      <c r="HT176" s="406">
        <f t="shared" si="543"/>
        <v>0</v>
      </c>
      <c r="HU176" s="406">
        <f t="shared" si="543"/>
        <v>0</v>
      </c>
      <c r="HV176" s="406">
        <f t="shared" si="543"/>
        <v>0</v>
      </c>
      <c r="HW176" s="406">
        <f t="shared" si="543"/>
        <v>0</v>
      </c>
      <c r="HX176" s="406">
        <f t="shared" si="543"/>
        <v>0</v>
      </c>
      <c r="HY176" s="406">
        <f t="shared" si="543"/>
        <v>0</v>
      </c>
      <c r="HZ176" s="406">
        <f t="shared" si="543"/>
        <v>0</v>
      </c>
      <c r="IA176" s="406">
        <f t="shared" si="543"/>
        <v>0</v>
      </c>
      <c r="IB176" s="406">
        <f t="shared" si="543"/>
        <v>0</v>
      </c>
      <c r="IC176" s="406">
        <f t="shared" si="543"/>
        <v>0</v>
      </c>
      <c r="ID176" s="406">
        <f t="shared" si="543"/>
        <v>0</v>
      </c>
      <c r="IE176" s="406">
        <f t="shared" si="543"/>
        <v>0</v>
      </c>
      <c r="IF176" s="406">
        <f t="shared" si="543"/>
        <v>0</v>
      </c>
      <c r="IG176" s="406">
        <f t="shared" si="543"/>
        <v>0</v>
      </c>
      <c r="IH176" s="406">
        <f t="shared" si="543"/>
        <v>0</v>
      </c>
      <c r="II176" s="406">
        <f t="shared" si="543"/>
        <v>0</v>
      </c>
      <c r="IJ176" s="406">
        <f t="shared" si="543"/>
        <v>0</v>
      </c>
      <c r="IK176" s="406">
        <f t="shared" si="543"/>
        <v>0</v>
      </c>
      <c r="IL176" s="406">
        <f t="shared" si="543"/>
        <v>0</v>
      </c>
      <c r="IM176" s="406">
        <f t="shared" si="543"/>
        <v>0</v>
      </c>
      <c r="IN176" s="406">
        <f t="shared" si="543"/>
        <v>0</v>
      </c>
      <c r="IO176" s="406">
        <f t="shared" si="543"/>
        <v>0</v>
      </c>
      <c r="IP176" s="406">
        <f t="shared" si="543"/>
        <v>0</v>
      </c>
      <c r="IQ176" s="406">
        <f t="shared" si="543"/>
        <v>0</v>
      </c>
      <c r="IR176" s="406">
        <f t="shared" si="543"/>
        <v>0</v>
      </c>
      <c r="IS176" s="406">
        <f t="shared" si="543"/>
        <v>0</v>
      </c>
      <c r="IT176" s="406">
        <f t="shared" si="543"/>
        <v>0</v>
      </c>
      <c r="IU176" s="406">
        <f t="shared" si="543"/>
        <v>0</v>
      </c>
      <c r="IV176" s="406">
        <f t="shared" si="543"/>
        <v>0</v>
      </c>
      <c r="IW176" s="406">
        <f t="shared" si="543"/>
        <v>0</v>
      </c>
      <c r="IX176" s="406">
        <f t="shared" si="543"/>
        <v>0</v>
      </c>
      <c r="IY176" s="406">
        <f t="shared" si="543"/>
        <v>0</v>
      </c>
      <c r="IZ176" s="406">
        <f t="shared" si="543"/>
        <v>0</v>
      </c>
      <c r="JA176" s="406">
        <f t="shared" si="543"/>
        <v>0</v>
      </c>
      <c r="JB176" s="406">
        <f t="shared" si="543"/>
        <v>0</v>
      </c>
      <c r="JC176" s="406"/>
      <c r="JD176" s="406"/>
      <c r="JE176" s="406">
        <f t="shared" ref="JE176:LP176" si="544">countif(JE134:JE175,"&gt;0")</f>
        <v>0</v>
      </c>
      <c r="JF176" s="406">
        <f t="shared" si="544"/>
        <v>5</v>
      </c>
      <c r="JG176" s="406">
        <f t="shared" si="544"/>
        <v>5</v>
      </c>
      <c r="JH176" s="406">
        <f t="shared" si="544"/>
        <v>4</v>
      </c>
      <c r="JI176" s="406">
        <f t="shared" si="544"/>
        <v>0</v>
      </c>
      <c r="JJ176" s="406">
        <f t="shared" si="544"/>
        <v>0</v>
      </c>
      <c r="JK176" s="406">
        <f t="shared" si="544"/>
        <v>0</v>
      </c>
      <c r="JL176" s="406">
        <f t="shared" si="544"/>
        <v>0</v>
      </c>
      <c r="JM176" s="406">
        <f t="shared" si="544"/>
        <v>0</v>
      </c>
      <c r="JN176" s="406">
        <f t="shared" si="544"/>
        <v>0</v>
      </c>
      <c r="JO176" s="406">
        <f t="shared" si="544"/>
        <v>1</v>
      </c>
      <c r="JP176" s="406">
        <f t="shared" si="544"/>
        <v>0</v>
      </c>
      <c r="JQ176" s="406">
        <f t="shared" si="544"/>
        <v>0</v>
      </c>
      <c r="JR176" s="406">
        <f t="shared" si="544"/>
        <v>0</v>
      </c>
      <c r="JS176" s="406">
        <f t="shared" si="544"/>
        <v>0</v>
      </c>
      <c r="JT176" s="406">
        <f t="shared" si="544"/>
        <v>0</v>
      </c>
      <c r="JU176" s="406">
        <f t="shared" si="544"/>
        <v>0</v>
      </c>
      <c r="JV176" s="406">
        <f t="shared" si="544"/>
        <v>0</v>
      </c>
      <c r="JW176" s="406">
        <f t="shared" si="544"/>
        <v>0</v>
      </c>
      <c r="JX176" s="406">
        <f t="shared" si="544"/>
        <v>0</v>
      </c>
      <c r="JY176" s="406">
        <f t="shared" si="544"/>
        <v>0</v>
      </c>
      <c r="JZ176" s="406">
        <f t="shared" si="544"/>
        <v>0</v>
      </c>
      <c r="KA176" s="406">
        <f t="shared" si="544"/>
        <v>0</v>
      </c>
      <c r="KB176" s="406">
        <f t="shared" si="544"/>
        <v>0</v>
      </c>
      <c r="KC176" s="406">
        <f t="shared" si="544"/>
        <v>0</v>
      </c>
      <c r="KD176" s="406">
        <f t="shared" si="544"/>
        <v>0</v>
      </c>
      <c r="KE176" s="406">
        <f t="shared" si="544"/>
        <v>0</v>
      </c>
      <c r="KF176" s="406">
        <f t="shared" si="544"/>
        <v>0</v>
      </c>
      <c r="KG176" s="406">
        <f t="shared" si="544"/>
        <v>0</v>
      </c>
      <c r="KH176" s="406">
        <f t="shared" si="544"/>
        <v>0</v>
      </c>
      <c r="KI176" s="406">
        <f t="shared" si="544"/>
        <v>0</v>
      </c>
      <c r="KJ176" s="406">
        <f t="shared" si="544"/>
        <v>0</v>
      </c>
      <c r="KK176" s="406">
        <f t="shared" si="544"/>
        <v>0</v>
      </c>
      <c r="KL176" s="406">
        <f t="shared" si="544"/>
        <v>0</v>
      </c>
      <c r="KM176" s="406">
        <f t="shared" si="544"/>
        <v>0</v>
      </c>
      <c r="KN176" s="406">
        <f t="shared" si="544"/>
        <v>0</v>
      </c>
      <c r="KO176" s="406">
        <f t="shared" si="544"/>
        <v>0</v>
      </c>
      <c r="KP176" s="406">
        <f t="shared" si="544"/>
        <v>0</v>
      </c>
      <c r="KQ176" s="406">
        <f t="shared" si="544"/>
        <v>0</v>
      </c>
      <c r="KR176" s="406">
        <f t="shared" si="544"/>
        <v>0</v>
      </c>
      <c r="KS176" s="406">
        <f t="shared" si="544"/>
        <v>0</v>
      </c>
      <c r="KT176" s="406">
        <f t="shared" si="544"/>
        <v>0</v>
      </c>
      <c r="KU176" s="406">
        <f t="shared" si="544"/>
        <v>0</v>
      </c>
      <c r="KV176" s="406">
        <f t="shared" si="544"/>
        <v>0</v>
      </c>
      <c r="KW176" s="406">
        <f t="shared" si="544"/>
        <v>0</v>
      </c>
      <c r="KX176" s="406">
        <f t="shared" si="544"/>
        <v>0</v>
      </c>
      <c r="KY176" s="406">
        <f t="shared" si="544"/>
        <v>0</v>
      </c>
      <c r="KZ176" s="406">
        <f t="shared" si="544"/>
        <v>0</v>
      </c>
      <c r="LA176" s="406">
        <f t="shared" si="544"/>
        <v>0</v>
      </c>
      <c r="LB176" s="406">
        <f t="shared" si="544"/>
        <v>0</v>
      </c>
      <c r="LC176" s="406">
        <f t="shared" si="544"/>
        <v>0</v>
      </c>
      <c r="LD176" s="406">
        <f t="shared" si="544"/>
        <v>0</v>
      </c>
      <c r="LE176" s="406">
        <f t="shared" si="544"/>
        <v>0</v>
      </c>
      <c r="LF176" s="406">
        <f t="shared" si="544"/>
        <v>0</v>
      </c>
      <c r="LG176" s="406">
        <f t="shared" si="544"/>
        <v>0</v>
      </c>
      <c r="LH176" s="406">
        <f t="shared" si="544"/>
        <v>0</v>
      </c>
      <c r="LI176" s="406">
        <f t="shared" si="544"/>
        <v>0</v>
      </c>
      <c r="LJ176" s="406">
        <f t="shared" si="544"/>
        <v>0</v>
      </c>
      <c r="LK176" s="406">
        <f t="shared" si="544"/>
        <v>0</v>
      </c>
      <c r="LL176" s="406">
        <f t="shared" si="544"/>
        <v>0</v>
      </c>
      <c r="LM176" s="406">
        <f t="shared" si="544"/>
        <v>0</v>
      </c>
      <c r="LN176" s="406">
        <f t="shared" si="544"/>
        <v>0</v>
      </c>
      <c r="LO176" s="406">
        <f t="shared" si="544"/>
        <v>0</v>
      </c>
      <c r="LP176" s="406">
        <f t="shared" si="544"/>
        <v>0</v>
      </c>
    </row>
    <row r="177">
      <c r="A177" s="408"/>
      <c r="B177" s="406">
        <f>countif(B134:B175,"&gt;0")</f>
        <v>42</v>
      </c>
      <c r="C177" s="405">
        <f>count(C134:C175)*63</f>
        <v>2646</v>
      </c>
      <c r="D177" s="405">
        <f>sum(E177:BO177)</f>
        <v>2646</v>
      </c>
      <c r="E177" s="406">
        <f t="shared" ref="E177:BO177" si="545">E176+BR176+EE176+GR176+JE176</f>
        <v>42</v>
      </c>
      <c r="F177" s="406">
        <f t="shared" si="545"/>
        <v>42</v>
      </c>
      <c r="G177" s="406">
        <f t="shared" si="545"/>
        <v>42</v>
      </c>
      <c r="H177" s="406">
        <f t="shared" si="545"/>
        <v>42</v>
      </c>
      <c r="I177" s="406">
        <f t="shared" si="545"/>
        <v>42</v>
      </c>
      <c r="J177" s="406">
        <f t="shared" si="545"/>
        <v>42</v>
      </c>
      <c r="K177" s="406">
        <f t="shared" si="545"/>
        <v>42</v>
      </c>
      <c r="L177" s="406">
        <f t="shared" si="545"/>
        <v>42</v>
      </c>
      <c r="M177" s="406">
        <f t="shared" si="545"/>
        <v>42</v>
      </c>
      <c r="N177" s="406">
        <f t="shared" si="545"/>
        <v>42</v>
      </c>
      <c r="O177" s="406">
        <f t="shared" si="545"/>
        <v>42</v>
      </c>
      <c r="P177" s="406">
        <f t="shared" si="545"/>
        <v>42</v>
      </c>
      <c r="Q177" s="406">
        <f t="shared" si="545"/>
        <v>42</v>
      </c>
      <c r="R177" s="406">
        <f t="shared" si="545"/>
        <v>42</v>
      </c>
      <c r="S177" s="406">
        <f t="shared" si="545"/>
        <v>42</v>
      </c>
      <c r="T177" s="406">
        <f t="shared" si="545"/>
        <v>42</v>
      </c>
      <c r="U177" s="406">
        <f t="shared" si="545"/>
        <v>42</v>
      </c>
      <c r="V177" s="406">
        <f t="shared" si="545"/>
        <v>42</v>
      </c>
      <c r="W177" s="406">
        <f t="shared" si="545"/>
        <v>42</v>
      </c>
      <c r="X177" s="406">
        <f t="shared" si="545"/>
        <v>42</v>
      </c>
      <c r="Y177" s="406">
        <f t="shared" si="545"/>
        <v>42</v>
      </c>
      <c r="Z177" s="406">
        <f t="shared" si="545"/>
        <v>42</v>
      </c>
      <c r="AA177" s="406">
        <f t="shared" si="545"/>
        <v>42</v>
      </c>
      <c r="AB177" s="406">
        <f t="shared" si="545"/>
        <v>42</v>
      </c>
      <c r="AC177" s="406">
        <f t="shared" si="545"/>
        <v>42</v>
      </c>
      <c r="AD177" s="406">
        <f t="shared" si="545"/>
        <v>42</v>
      </c>
      <c r="AE177" s="406">
        <f t="shared" si="545"/>
        <v>42</v>
      </c>
      <c r="AF177" s="406">
        <f t="shared" si="545"/>
        <v>42</v>
      </c>
      <c r="AG177" s="406">
        <f t="shared" si="545"/>
        <v>42</v>
      </c>
      <c r="AH177" s="406">
        <f t="shared" si="545"/>
        <v>42</v>
      </c>
      <c r="AI177" s="406">
        <f t="shared" si="545"/>
        <v>42</v>
      </c>
      <c r="AJ177" s="406">
        <f t="shared" si="545"/>
        <v>42</v>
      </c>
      <c r="AK177" s="406">
        <f t="shared" si="545"/>
        <v>42</v>
      </c>
      <c r="AL177" s="406">
        <f t="shared" si="545"/>
        <v>42</v>
      </c>
      <c r="AM177" s="406">
        <f t="shared" si="545"/>
        <v>42</v>
      </c>
      <c r="AN177" s="406">
        <f t="shared" si="545"/>
        <v>42</v>
      </c>
      <c r="AO177" s="406">
        <f t="shared" si="545"/>
        <v>42</v>
      </c>
      <c r="AP177" s="406">
        <f t="shared" si="545"/>
        <v>42</v>
      </c>
      <c r="AQ177" s="406">
        <f t="shared" si="545"/>
        <v>42</v>
      </c>
      <c r="AR177" s="406">
        <f t="shared" si="545"/>
        <v>42</v>
      </c>
      <c r="AS177" s="406">
        <f t="shared" si="545"/>
        <v>42</v>
      </c>
      <c r="AT177" s="406">
        <f t="shared" si="545"/>
        <v>42</v>
      </c>
      <c r="AU177" s="406">
        <f t="shared" si="545"/>
        <v>42</v>
      </c>
      <c r="AV177" s="406">
        <f t="shared" si="545"/>
        <v>42</v>
      </c>
      <c r="AW177" s="406">
        <f t="shared" si="545"/>
        <v>42</v>
      </c>
      <c r="AX177" s="406">
        <f t="shared" si="545"/>
        <v>42</v>
      </c>
      <c r="AY177" s="406">
        <f t="shared" si="545"/>
        <v>42</v>
      </c>
      <c r="AZ177" s="406">
        <f t="shared" si="545"/>
        <v>42</v>
      </c>
      <c r="BA177" s="406">
        <f t="shared" si="545"/>
        <v>42</v>
      </c>
      <c r="BB177" s="406">
        <f t="shared" si="545"/>
        <v>42</v>
      </c>
      <c r="BC177" s="406">
        <f t="shared" si="545"/>
        <v>42</v>
      </c>
      <c r="BD177" s="406">
        <f t="shared" si="545"/>
        <v>42</v>
      </c>
      <c r="BE177" s="406">
        <f t="shared" si="545"/>
        <v>42</v>
      </c>
      <c r="BF177" s="406">
        <f t="shared" si="545"/>
        <v>42</v>
      </c>
      <c r="BG177" s="406">
        <f t="shared" si="545"/>
        <v>42</v>
      </c>
      <c r="BH177" s="406">
        <f t="shared" si="545"/>
        <v>42</v>
      </c>
      <c r="BI177" s="406">
        <f t="shared" si="545"/>
        <v>42</v>
      </c>
      <c r="BJ177" s="406">
        <f t="shared" si="545"/>
        <v>42</v>
      </c>
      <c r="BK177" s="406">
        <f t="shared" si="545"/>
        <v>42</v>
      </c>
      <c r="BL177" s="406">
        <f t="shared" si="545"/>
        <v>42</v>
      </c>
      <c r="BM177" s="406">
        <f t="shared" si="545"/>
        <v>42</v>
      </c>
      <c r="BN177" s="406">
        <f t="shared" si="545"/>
        <v>42</v>
      </c>
      <c r="BO177" s="406">
        <f t="shared" si="545"/>
        <v>42</v>
      </c>
      <c r="BP177" s="407"/>
      <c r="BQ177" s="406"/>
      <c r="BR177" s="406"/>
      <c r="BS177" s="406"/>
      <c r="BT177" s="406"/>
      <c r="BU177" s="406"/>
      <c r="BV177" s="406"/>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c r="DH177" s="406"/>
      <c r="DI177" s="406"/>
      <c r="DJ177" s="406"/>
      <c r="DK177" s="406"/>
      <c r="DL177" s="406"/>
      <c r="DM177" s="406"/>
      <c r="DN177" s="406"/>
      <c r="DO177" s="406"/>
      <c r="DP177" s="406"/>
      <c r="DQ177" s="406"/>
      <c r="DR177" s="406"/>
      <c r="DS177" s="406"/>
      <c r="DT177" s="406"/>
      <c r="DU177" s="406"/>
      <c r="DV177" s="406"/>
      <c r="DW177" s="406"/>
      <c r="DX177" s="406"/>
      <c r="DY177" s="406"/>
      <c r="DZ177" s="406"/>
      <c r="EA177" s="406"/>
      <c r="EB177" s="406"/>
      <c r="EC177" s="407"/>
      <c r="ED177" s="407"/>
      <c r="EE177" s="406"/>
      <c r="EF177" s="406"/>
      <c r="EG177" s="406"/>
      <c r="EH177" s="406"/>
      <c r="EI177" s="406"/>
      <c r="EJ177" s="406"/>
      <c r="EK177" s="406"/>
      <c r="EL177" s="406"/>
      <c r="EM177" s="406"/>
      <c r="EN177" s="406"/>
      <c r="EO177" s="406"/>
      <c r="EP177" s="406"/>
      <c r="EQ177" s="406"/>
      <c r="ER177" s="406"/>
      <c r="ES177" s="406"/>
      <c r="ET177" s="406"/>
      <c r="EU177" s="406"/>
      <c r="EV177" s="406"/>
      <c r="EW177" s="406"/>
      <c r="EX177" s="406"/>
      <c r="EY177" s="406"/>
      <c r="EZ177" s="406"/>
      <c r="FA177" s="406"/>
      <c r="FB177" s="406"/>
      <c r="FC177" s="406"/>
      <c r="FD177" s="406"/>
      <c r="FE177" s="406"/>
      <c r="FF177" s="406"/>
      <c r="FG177" s="406"/>
      <c r="FH177" s="406"/>
      <c r="FI177" s="406"/>
      <c r="FJ177" s="406"/>
      <c r="FK177" s="406"/>
      <c r="FL177" s="406"/>
      <c r="FM177" s="406"/>
      <c r="FN177" s="406"/>
      <c r="FO177" s="406"/>
      <c r="FP177" s="406"/>
      <c r="FQ177" s="406"/>
      <c r="FR177" s="406"/>
      <c r="FS177" s="406"/>
      <c r="FT177" s="406"/>
      <c r="FU177" s="406"/>
      <c r="FV177" s="406"/>
      <c r="FW177" s="406"/>
      <c r="FX177" s="406"/>
      <c r="FY177" s="406"/>
      <c r="FZ177" s="406"/>
      <c r="GA177" s="406"/>
      <c r="GB177" s="406"/>
      <c r="GC177" s="406"/>
      <c r="GD177" s="406"/>
      <c r="GE177" s="406"/>
      <c r="GF177" s="406"/>
      <c r="GG177" s="406"/>
      <c r="GH177" s="406"/>
      <c r="GI177" s="406"/>
      <c r="GJ177" s="406"/>
      <c r="GK177" s="406"/>
      <c r="GL177" s="406"/>
      <c r="GM177" s="406"/>
      <c r="GN177" s="406"/>
      <c r="GO177" s="406"/>
      <c r="GP177" s="406"/>
      <c r="GQ177" s="406"/>
      <c r="GR177" s="406"/>
      <c r="GS177" s="406"/>
      <c r="GT177" s="406"/>
      <c r="GU177" s="406"/>
      <c r="GV177" s="406"/>
      <c r="GW177" s="406"/>
      <c r="GX177" s="406"/>
      <c r="GY177" s="406"/>
      <c r="GZ177" s="406"/>
      <c r="HA177" s="406"/>
      <c r="HB177" s="406"/>
      <c r="HC177" s="406"/>
      <c r="HD177" s="406"/>
      <c r="HE177" s="406"/>
      <c r="HF177" s="406"/>
      <c r="HG177" s="406"/>
      <c r="HH177" s="406"/>
      <c r="HI177" s="406"/>
      <c r="HJ177" s="406"/>
      <c r="HK177" s="406"/>
      <c r="HL177" s="406"/>
      <c r="HM177" s="406"/>
      <c r="HN177" s="406"/>
      <c r="HO177" s="406"/>
      <c r="HP177" s="406"/>
      <c r="HQ177" s="406"/>
      <c r="HR177" s="406"/>
      <c r="HS177" s="406"/>
      <c r="HT177" s="406"/>
      <c r="HU177" s="406"/>
      <c r="HV177" s="406"/>
      <c r="HW177" s="406"/>
      <c r="HX177" s="406"/>
      <c r="HY177" s="406"/>
      <c r="HZ177" s="406"/>
      <c r="IA177" s="406"/>
      <c r="IB177" s="406"/>
      <c r="IC177" s="406"/>
      <c r="ID177" s="406"/>
      <c r="IE177" s="406"/>
      <c r="IF177" s="406"/>
      <c r="IG177" s="406"/>
      <c r="IH177" s="406"/>
      <c r="II177" s="406"/>
      <c r="IJ177" s="406"/>
      <c r="IK177" s="406"/>
      <c r="IL177" s="406"/>
      <c r="IM177" s="406"/>
      <c r="IN177" s="406"/>
      <c r="IO177" s="406"/>
      <c r="IP177" s="406"/>
      <c r="IQ177" s="406"/>
      <c r="IR177" s="406"/>
      <c r="IS177" s="406"/>
      <c r="IT177" s="406"/>
      <c r="IU177" s="406"/>
      <c r="IV177" s="406"/>
      <c r="IW177" s="406"/>
      <c r="IX177" s="406"/>
      <c r="IY177" s="406"/>
      <c r="IZ177" s="406"/>
      <c r="JA177" s="406"/>
      <c r="JB177" s="406"/>
      <c r="JC177" s="406"/>
      <c r="JD177" s="406"/>
      <c r="JE177" s="406"/>
      <c r="JF177" s="406"/>
      <c r="JG177" s="406"/>
      <c r="JH177" s="406"/>
      <c r="JI177" s="406"/>
      <c r="JJ177" s="406"/>
      <c r="JK177" s="406"/>
      <c r="JL177" s="406"/>
      <c r="JM177" s="406"/>
      <c r="JN177" s="406"/>
      <c r="JO177" s="406"/>
      <c r="JP177" s="406"/>
      <c r="JQ177" s="406"/>
      <c r="JR177" s="406"/>
      <c r="JS177" s="406"/>
      <c r="JT177" s="406"/>
      <c r="JU177" s="406"/>
      <c r="JV177" s="406"/>
      <c r="JW177" s="406"/>
      <c r="JX177" s="406"/>
      <c r="JY177" s="406"/>
      <c r="JZ177" s="406"/>
      <c r="KA177" s="406"/>
      <c r="KB177" s="406"/>
      <c r="KC177" s="406"/>
      <c r="KD177" s="406"/>
      <c r="KE177" s="406"/>
      <c r="KF177" s="406"/>
      <c r="KG177" s="406"/>
      <c r="KH177" s="406"/>
      <c r="KI177" s="406"/>
      <c r="KJ177" s="406"/>
      <c r="KK177" s="406"/>
      <c r="KL177" s="406"/>
      <c r="KM177" s="406"/>
      <c r="KN177" s="406"/>
      <c r="KO177" s="406"/>
      <c r="KP177" s="406"/>
      <c r="KQ177" s="406"/>
      <c r="KR177" s="406"/>
      <c r="KS177" s="406"/>
      <c r="KT177" s="406"/>
      <c r="KU177" s="406"/>
      <c r="KV177" s="406"/>
      <c r="KW177" s="406"/>
      <c r="KX177" s="406"/>
      <c r="KY177" s="406"/>
      <c r="KZ177" s="406"/>
      <c r="LA177" s="406"/>
      <c r="LB177" s="406"/>
      <c r="LC177" s="406"/>
      <c r="LD177" s="406"/>
      <c r="LE177" s="406"/>
      <c r="LF177" s="406"/>
      <c r="LG177" s="406"/>
      <c r="LH177" s="406"/>
      <c r="LI177" s="406"/>
      <c r="LJ177" s="406"/>
      <c r="LK177" s="406"/>
      <c r="LL177" s="406"/>
      <c r="LM177" s="406"/>
      <c r="LN177" s="406"/>
      <c r="LO177" s="406"/>
      <c r="LP177" s="406"/>
    </row>
    <row r="178">
      <c r="A178" s="331"/>
      <c r="B178" s="346"/>
      <c r="C178" s="346"/>
      <c r="D178" s="346"/>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c r="DO178" s="403"/>
      <c r="DP178" s="403"/>
      <c r="DQ178" s="403"/>
      <c r="DR178" s="403"/>
      <c r="DS178" s="403"/>
      <c r="DT178" s="403"/>
      <c r="DU178" s="403"/>
      <c r="DV178" s="403"/>
      <c r="DW178" s="403"/>
      <c r="DX178" s="403"/>
      <c r="DY178" s="403"/>
      <c r="DZ178" s="403"/>
      <c r="EA178" s="403"/>
      <c r="EB178" s="403"/>
      <c r="EE178" s="403"/>
      <c r="EF178" s="403"/>
      <c r="EG178" s="403"/>
      <c r="EH178" s="403"/>
      <c r="EI178" s="403"/>
      <c r="EJ178" s="403"/>
      <c r="EK178" s="403"/>
      <c r="EL178" s="403"/>
      <c r="EM178" s="403"/>
      <c r="EN178" s="403"/>
      <c r="EO178" s="403"/>
      <c r="EP178" s="403"/>
      <c r="EQ178" s="403"/>
      <c r="ER178" s="403"/>
      <c r="ES178" s="403"/>
      <c r="ET178" s="403"/>
      <c r="EU178" s="403"/>
      <c r="EV178" s="403"/>
      <c r="EW178" s="403"/>
      <c r="EX178" s="403"/>
      <c r="EY178" s="403"/>
      <c r="EZ178" s="403"/>
      <c r="FA178" s="403"/>
      <c r="FB178" s="403"/>
      <c r="FC178" s="403"/>
      <c r="FD178" s="403"/>
      <c r="FE178" s="403"/>
      <c r="FF178" s="403"/>
      <c r="FG178" s="403"/>
      <c r="FH178" s="403"/>
      <c r="FI178" s="403"/>
      <c r="FJ178" s="403"/>
      <c r="FK178" s="403"/>
      <c r="FL178" s="403"/>
      <c r="FM178" s="403"/>
      <c r="FN178" s="403"/>
      <c r="FO178" s="403"/>
      <c r="FP178" s="403"/>
      <c r="FQ178" s="403"/>
      <c r="FR178" s="403"/>
      <c r="FS178" s="403"/>
      <c r="FT178" s="403"/>
      <c r="FU178" s="403"/>
      <c r="FV178" s="403"/>
      <c r="FW178" s="403"/>
      <c r="FX178" s="403"/>
      <c r="FY178" s="403"/>
      <c r="FZ178" s="403"/>
      <c r="GA178" s="403"/>
      <c r="GB178" s="403"/>
      <c r="GC178" s="403"/>
      <c r="GD178" s="403"/>
      <c r="GE178" s="403"/>
      <c r="GF178" s="403"/>
      <c r="GG178" s="403"/>
      <c r="GH178" s="403"/>
      <c r="GI178" s="403"/>
      <c r="GJ178" s="403"/>
      <c r="GK178" s="403"/>
      <c r="GL178" s="403"/>
      <c r="GM178" s="403"/>
      <c r="GN178" s="403"/>
      <c r="GO178" s="403"/>
      <c r="GP178" s="403"/>
      <c r="GQ178" s="403"/>
      <c r="GR178" s="403"/>
      <c r="GS178" s="403"/>
      <c r="GT178" s="403"/>
      <c r="GU178" s="403"/>
      <c r="GV178" s="403"/>
      <c r="GW178" s="403"/>
      <c r="GX178" s="403"/>
      <c r="GY178" s="403"/>
      <c r="GZ178" s="403"/>
      <c r="HA178" s="403"/>
      <c r="HB178" s="403"/>
      <c r="HC178" s="403"/>
      <c r="HD178" s="403"/>
      <c r="HE178" s="403"/>
      <c r="HF178" s="403"/>
      <c r="HG178" s="403"/>
      <c r="HH178" s="403"/>
      <c r="HI178" s="403"/>
      <c r="HJ178" s="403"/>
      <c r="HK178" s="403"/>
      <c r="HL178" s="403"/>
      <c r="HM178" s="403"/>
      <c r="HN178" s="403"/>
      <c r="HO178" s="403"/>
      <c r="HP178" s="403"/>
      <c r="HQ178" s="403"/>
      <c r="HR178" s="403"/>
      <c r="HS178" s="403"/>
      <c r="HT178" s="403"/>
      <c r="HU178" s="403"/>
      <c r="HV178" s="403"/>
      <c r="HW178" s="403"/>
      <c r="HX178" s="403"/>
      <c r="HY178" s="403"/>
      <c r="HZ178" s="403"/>
      <c r="IA178" s="403"/>
      <c r="IB178" s="403"/>
      <c r="IC178" s="403"/>
      <c r="ID178" s="403"/>
      <c r="IE178" s="403"/>
      <c r="IF178" s="403"/>
      <c r="IG178" s="403"/>
      <c r="IH178" s="403"/>
      <c r="II178" s="403"/>
      <c r="IJ178" s="403"/>
      <c r="IK178" s="403"/>
      <c r="IL178" s="403"/>
      <c r="IM178" s="403"/>
      <c r="IN178" s="403"/>
      <c r="IO178" s="403"/>
      <c r="IP178" s="403"/>
      <c r="IQ178" s="403"/>
      <c r="IR178" s="403"/>
      <c r="IS178" s="403"/>
      <c r="IT178" s="403"/>
      <c r="IU178" s="403"/>
      <c r="IV178" s="403"/>
      <c r="IW178" s="403"/>
      <c r="IX178" s="403"/>
      <c r="IY178" s="403"/>
      <c r="IZ178" s="403"/>
      <c r="JA178" s="403"/>
      <c r="JB178" s="403"/>
      <c r="JC178" s="403"/>
      <c r="JD178" s="403"/>
      <c r="JE178" s="403"/>
      <c r="JF178" s="403"/>
      <c r="JG178" s="403"/>
      <c r="JH178" s="403"/>
      <c r="JI178" s="403"/>
      <c r="JJ178" s="403"/>
      <c r="JK178" s="403"/>
      <c r="JL178" s="403"/>
      <c r="JM178" s="403"/>
      <c r="JN178" s="403"/>
      <c r="JO178" s="403"/>
      <c r="JP178" s="403"/>
      <c r="JQ178" s="403"/>
      <c r="JR178" s="403"/>
      <c r="JS178" s="403"/>
      <c r="JT178" s="403"/>
      <c r="JU178" s="403"/>
      <c r="JV178" s="403"/>
      <c r="JW178" s="403"/>
      <c r="JX178" s="403"/>
      <c r="JY178" s="403"/>
      <c r="JZ178" s="403"/>
      <c r="KA178" s="403"/>
      <c r="KB178" s="403"/>
      <c r="KC178" s="403"/>
      <c r="KD178" s="403"/>
      <c r="KE178" s="403"/>
      <c r="KF178" s="403"/>
      <c r="KG178" s="403"/>
      <c r="KH178" s="403"/>
      <c r="KI178" s="403"/>
      <c r="KJ178" s="403"/>
      <c r="KK178" s="403"/>
      <c r="KL178" s="403"/>
      <c r="KM178" s="403"/>
      <c r="KN178" s="403"/>
      <c r="KO178" s="403"/>
      <c r="KP178" s="403"/>
      <c r="KQ178" s="403"/>
      <c r="KR178" s="403"/>
      <c r="KS178" s="403"/>
      <c r="KT178" s="403"/>
      <c r="KU178" s="403"/>
      <c r="KV178" s="403"/>
      <c r="KW178" s="403"/>
      <c r="KX178" s="403"/>
      <c r="KY178" s="403"/>
      <c r="KZ178" s="403"/>
      <c r="LA178" s="403"/>
      <c r="LB178" s="403"/>
      <c r="LC178" s="403"/>
      <c r="LD178" s="403"/>
      <c r="LE178" s="403"/>
      <c r="LF178" s="403"/>
      <c r="LG178" s="403"/>
      <c r="LH178" s="403"/>
      <c r="LI178" s="403"/>
      <c r="LJ178" s="403"/>
      <c r="LK178" s="403"/>
      <c r="LL178" s="403"/>
      <c r="LM178" s="403"/>
      <c r="LN178" s="403"/>
      <c r="LO178" s="403"/>
      <c r="LP178" s="403"/>
    </row>
    <row r="179">
      <c r="A179" s="331"/>
      <c r="B179" s="346"/>
      <c r="C179" s="346"/>
      <c r="D179" s="346"/>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c r="AA179" s="403"/>
      <c r="AB179" s="403"/>
      <c r="AC179" s="403"/>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Q179" s="403"/>
      <c r="BR179" s="403"/>
      <c r="BS179" s="403"/>
      <c r="BT179" s="403"/>
      <c r="BU179" s="403"/>
      <c r="BV179" s="403"/>
      <c r="BW179" s="403"/>
      <c r="BX179" s="403"/>
      <c r="BY179" s="403"/>
      <c r="BZ179" s="403"/>
      <c r="CA179" s="403"/>
      <c r="CB179" s="403"/>
      <c r="CC179" s="403"/>
      <c r="CD179" s="403"/>
      <c r="CE179" s="403"/>
      <c r="CF179" s="403"/>
      <c r="CG179" s="403"/>
      <c r="CH179" s="403"/>
      <c r="CI179" s="403"/>
      <c r="CJ179" s="403"/>
      <c r="CK179" s="403"/>
      <c r="CL179" s="403"/>
      <c r="CM179" s="403"/>
      <c r="CN179" s="403"/>
      <c r="CO179" s="403"/>
      <c r="CP179" s="403"/>
      <c r="CQ179" s="403"/>
      <c r="CR179" s="403"/>
      <c r="CS179" s="403"/>
      <c r="CT179" s="403"/>
      <c r="CU179" s="403"/>
      <c r="CV179" s="403"/>
      <c r="CW179" s="403"/>
      <c r="CX179" s="403"/>
      <c r="CY179" s="403"/>
      <c r="CZ179" s="403"/>
      <c r="DA179" s="403"/>
      <c r="DB179" s="403"/>
      <c r="DC179" s="403"/>
      <c r="DD179" s="403"/>
      <c r="DE179" s="403"/>
      <c r="DF179" s="403"/>
      <c r="DG179" s="403"/>
      <c r="DH179" s="403"/>
      <c r="DI179" s="403"/>
      <c r="DJ179" s="403"/>
      <c r="DK179" s="403"/>
      <c r="DL179" s="403"/>
      <c r="DM179" s="403"/>
      <c r="DN179" s="403"/>
      <c r="DO179" s="403"/>
      <c r="DP179" s="403"/>
      <c r="DQ179" s="403"/>
      <c r="DR179" s="403"/>
      <c r="DS179" s="403"/>
      <c r="DT179" s="403"/>
      <c r="DU179" s="403"/>
      <c r="DV179" s="403"/>
      <c r="DW179" s="403"/>
      <c r="DX179" s="403"/>
      <c r="DY179" s="403"/>
      <c r="DZ179" s="403"/>
      <c r="EA179" s="403"/>
      <c r="EB179" s="403"/>
      <c r="EE179" s="403"/>
      <c r="EF179" s="403"/>
      <c r="EG179" s="403"/>
      <c r="EH179" s="403"/>
      <c r="EI179" s="403"/>
      <c r="EJ179" s="403"/>
      <c r="EK179" s="403"/>
      <c r="EL179" s="403"/>
      <c r="EM179" s="403"/>
      <c r="EN179" s="403"/>
      <c r="EO179" s="403"/>
      <c r="EP179" s="403"/>
      <c r="EQ179" s="403"/>
      <c r="ER179" s="403"/>
      <c r="ES179" s="403"/>
      <c r="ET179" s="403"/>
      <c r="EU179" s="403"/>
      <c r="EV179" s="403"/>
      <c r="EW179" s="403"/>
      <c r="EX179" s="403"/>
      <c r="EY179" s="403"/>
      <c r="EZ179" s="403"/>
      <c r="FA179" s="403"/>
      <c r="FB179" s="403"/>
      <c r="FC179" s="403"/>
      <c r="FD179" s="403"/>
      <c r="FE179" s="403"/>
      <c r="FF179" s="403"/>
      <c r="FG179" s="403"/>
      <c r="FH179" s="403"/>
      <c r="FI179" s="403"/>
      <c r="FJ179" s="403"/>
      <c r="FK179" s="403"/>
      <c r="FL179" s="403"/>
      <c r="FM179" s="403"/>
      <c r="FN179" s="403"/>
      <c r="FO179" s="403"/>
      <c r="FP179" s="403"/>
      <c r="FQ179" s="403"/>
      <c r="FR179" s="403"/>
      <c r="FS179" s="403"/>
      <c r="FT179" s="403"/>
      <c r="FU179" s="403"/>
      <c r="FV179" s="403"/>
      <c r="FW179" s="403"/>
      <c r="FX179" s="403"/>
      <c r="FY179" s="403"/>
      <c r="FZ179" s="403"/>
      <c r="GA179" s="403"/>
      <c r="GB179" s="403"/>
      <c r="GC179" s="403"/>
      <c r="GD179" s="403"/>
      <c r="GE179" s="403"/>
      <c r="GF179" s="403"/>
      <c r="GG179" s="403"/>
      <c r="GH179" s="403"/>
      <c r="GI179" s="403"/>
      <c r="GJ179" s="403"/>
      <c r="GK179" s="403"/>
      <c r="GL179" s="403"/>
      <c r="GM179" s="403"/>
      <c r="GN179" s="403"/>
      <c r="GO179" s="403"/>
      <c r="GP179" s="403"/>
      <c r="GQ179" s="403"/>
      <c r="GR179" s="403"/>
      <c r="GS179" s="403"/>
      <c r="GT179" s="403"/>
      <c r="GU179" s="403"/>
      <c r="GV179" s="403"/>
      <c r="GW179" s="403"/>
      <c r="GX179" s="403"/>
      <c r="GY179" s="403"/>
      <c r="GZ179" s="403"/>
      <c r="HA179" s="403"/>
      <c r="HB179" s="403"/>
      <c r="HC179" s="403"/>
      <c r="HD179" s="403"/>
      <c r="HE179" s="403"/>
      <c r="HF179" s="403"/>
      <c r="HG179" s="403"/>
      <c r="HH179" s="403"/>
      <c r="HI179" s="403"/>
      <c r="HJ179" s="403"/>
      <c r="HK179" s="403"/>
      <c r="HL179" s="403"/>
      <c r="HM179" s="403"/>
      <c r="HN179" s="403"/>
      <c r="HO179" s="403"/>
      <c r="HP179" s="403"/>
      <c r="HQ179" s="403"/>
      <c r="HR179" s="403"/>
      <c r="HS179" s="403"/>
      <c r="HT179" s="403"/>
      <c r="HU179" s="403"/>
      <c r="HV179" s="403"/>
      <c r="HW179" s="403"/>
      <c r="HX179" s="403"/>
      <c r="HY179" s="403"/>
      <c r="HZ179" s="403"/>
      <c r="IA179" s="403"/>
      <c r="IB179" s="403"/>
      <c r="IC179" s="403"/>
      <c r="ID179" s="403"/>
      <c r="IE179" s="403"/>
      <c r="IF179" s="403"/>
      <c r="IG179" s="403"/>
      <c r="IH179" s="403"/>
      <c r="II179" s="403"/>
      <c r="IJ179" s="403"/>
      <c r="IK179" s="403"/>
      <c r="IL179" s="403"/>
      <c r="IM179" s="403"/>
      <c r="IN179" s="403"/>
      <c r="IO179" s="403"/>
      <c r="IP179" s="403"/>
      <c r="IQ179" s="403"/>
      <c r="IR179" s="403"/>
      <c r="IS179" s="403"/>
      <c r="IT179" s="403"/>
      <c r="IU179" s="403"/>
      <c r="IV179" s="403"/>
      <c r="IW179" s="403"/>
      <c r="IX179" s="403"/>
      <c r="IY179" s="403"/>
      <c r="IZ179" s="403"/>
      <c r="JA179" s="403"/>
      <c r="JB179" s="403"/>
      <c r="JC179" s="403"/>
      <c r="JD179" s="403"/>
      <c r="JE179" s="403"/>
      <c r="JF179" s="403"/>
      <c r="JG179" s="403"/>
      <c r="JH179" s="403"/>
      <c r="JI179" s="403"/>
      <c r="JJ179" s="403"/>
      <c r="JK179" s="403"/>
      <c r="JL179" s="403"/>
      <c r="JM179" s="403"/>
      <c r="JN179" s="403"/>
      <c r="JO179" s="403"/>
      <c r="JP179" s="403"/>
      <c r="JQ179" s="403"/>
      <c r="JR179" s="403"/>
      <c r="JS179" s="403"/>
      <c r="JT179" s="403"/>
      <c r="JU179" s="403"/>
      <c r="JV179" s="403"/>
      <c r="JW179" s="403"/>
      <c r="JX179" s="403"/>
      <c r="JY179" s="403"/>
      <c r="JZ179" s="403"/>
      <c r="KA179" s="403"/>
      <c r="KB179" s="403"/>
      <c r="KC179" s="403"/>
      <c r="KD179" s="403"/>
      <c r="KE179" s="403"/>
      <c r="KF179" s="403"/>
      <c r="KG179" s="403"/>
      <c r="KH179" s="403"/>
      <c r="KI179" s="403"/>
      <c r="KJ179" s="403"/>
      <c r="KK179" s="403"/>
      <c r="KL179" s="403"/>
      <c r="KM179" s="403"/>
      <c r="KN179" s="403"/>
      <c r="KO179" s="403"/>
      <c r="KP179" s="403"/>
      <c r="KQ179" s="403"/>
      <c r="KR179" s="403"/>
      <c r="KS179" s="403"/>
      <c r="KT179" s="403"/>
      <c r="KU179" s="403"/>
      <c r="KV179" s="403"/>
      <c r="KW179" s="403"/>
      <c r="KX179" s="403"/>
      <c r="KY179" s="403"/>
      <c r="KZ179" s="403"/>
      <c r="LA179" s="403"/>
      <c r="LB179" s="403"/>
      <c r="LC179" s="403"/>
      <c r="LD179" s="403"/>
      <c r="LE179" s="403"/>
      <c r="LF179" s="403"/>
      <c r="LG179" s="403"/>
      <c r="LH179" s="403"/>
      <c r="LI179" s="403"/>
      <c r="LJ179" s="403"/>
      <c r="LK179" s="403"/>
      <c r="LL179" s="403"/>
      <c r="LM179" s="403"/>
      <c r="LN179" s="403"/>
      <c r="LO179" s="403"/>
      <c r="LP179" s="403"/>
    </row>
    <row r="180">
      <c r="A180" s="331"/>
      <c r="B180" s="346"/>
      <c r="C180" s="346"/>
      <c r="D180" s="346"/>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Q180" s="403"/>
      <c r="BR180" s="403"/>
      <c r="BS180" s="403"/>
      <c r="BT180" s="403"/>
      <c r="BU180" s="403"/>
      <c r="BV180" s="403"/>
      <c r="BW180" s="403"/>
      <c r="BX180" s="403"/>
      <c r="BY180" s="403"/>
      <c r="BZ180" s="403"/>
      <c r="CA180" s="403"/>
      <c r="CB180" s="403"/>
      <c r="CC180" s="403"/>
      <c r="CD180" s="403"/>
      <c r="CE180" s="403"/>
      <c r="CF180" s="403"/>
      <c r="CG180" s="403"/>
      <c r="CH180" s="403"/>
      <c r="CI180" s="403"/>
      <c r="CJ180" s="403"/>
      <c r="CK180" s="403"/>
      <c r="CL180" s="403"/>
      <c r="CM180" s="403"/>
      <c r="CN180" s="403"/>
      <c r="CO180" s="403"/>
      <c r="CP180" s="403"/>
      <c r="CQ180" s="403"/>
      <c r="CR180" s="403"/>
      <c r="CS180" s="403"/>
      <c r="CT180" s="403"/>
      <c r="CU180" s="403"/>
      <c r="CV180" s="403"/>
      <c r="CW180" s="403"/>
      <c r="CX180" s="403"/>
      <c r="CY180" s="403"/>
      <c r="CZ180" s="403"/>
      <c r="DA180" s="403"/>
      <c r="DB180" s="403"/>
      <c r="DC180" s="403"/>
      <c r="DD180" s="403"/>
      <c r="DE180" s="403"/>
      <c r="DF180" s="403"/>
      <c r="DG180" s="403"/>
      <c r="DH180" s="403"/>
      <c r="DI180" s="403"/>
      <c r="DJ180" s="403"/>
      <c r="DK180" s="403"/>
      <c r="DL180" s="403"/>
      <c r="DM180" s="403"/>
      <c r="DN180" s="403"/>
      <c r="DO180" s="403"/>
      <c r="DP180" s="403"/>
      <c r="DQ180" s="403"/>
      <c r="DR180" s="403"/>
      <c r="DS180" s="403"/>
      <c r="DT180" s="403"/>
      <c r="DU180" s="403"/>
      <c r="DV180" s="403"/>
      <c r="DW180" s="403"/>
      <c r="DX180" s="403"/>
      <c r="DY180" s="403"/>
      <c r="DZ180" s="403"/>
      <c r="EA180" s="403"/>
      <c r="EB180" s="403"/>
      <c r="EE180" s="403"/>
      <c r="EF180" s="403"/>
      <c r="EG180" s="403"/>
      <c r="EH180" s="403"/>
      <c r="EI180" s="403"/>
      <c r="EJ180" s="403"/>
      <c r="EK180" s="403"/>
      <c r="EL180" s="403"/>
      <c r="EM180" s="403"/>
      <c r="EN180" s="403"/>
      <c r="EO180" s="403"/>
      <c r="EP180" s="403"/>
      <c r="EQ180" s="403"/>
      <c r="ER180" s="403"/>
      <c r="ES180" s="403"/>
      <c r="ET180" s="403"/>
      <c r="EU180" s="403"/>
      <c r="EV180" s="403"/>
      <c r="EW180" s="403"/>
      <c r="EX180" s="403"/>
      <c r="EY180" s="403"/>
      <c r="EZ180" s="403"/>
      <c r="FA180" s="403"/>
      <c r="FB180" s="403"/>
      <c r="FC180" s="403"/>
      <c r="FD180" s="403"/>
      <c r="FE180" s="403"/>
      <c r="FF180" s="403"/>
      <c r="FG180" s="403"/>
      <c r="FH180" s="403"/>
      <c r="FI180" s="403"/>
      <c r="FJ180" s="403"/>
      <c r="FK180" s="403"/>
      <c r="FL180" s="403"/>
      <c r="FM180" s="403"/>
      <c r="FN180" s="403"/>
      <c r="FO180" s="403"/>
      <c r="FP180" s="403"/>
      <c r="FQ180" s="403"/>
      <c r="FR180" s="403"/>
      <c r="FS180" s="403"/>
      <c r="FT180" s="403"/>
      <c r="FU180" s="403"/>
      <c r="FV180" s="403"/>
      <c r="FW180" s="403"/>
      <c r="FX180" s="403"/>
      <c r="FY180" s="403"/>
      <c r="FZ180" s="403"/>
      <c r="GA180" s="403"/>
      <c r="GB180" s="403"/>
      <c r="GC180" s="403"/>
      <c r="GD180" s="403"/>
      <c r="GE180" s="403"/>
      <c r="GF180" s="403"/>
      <c r="GG180" s="403"/>
      <c r="GH180" s="403"/>
      <c r="GI180" s="403"/>
      <c r="GJ180" s="403"/>
      <c r="GK180" s="403"/>
      <c r="GL180" s="403"/>
      <c r="GM180" s="403"/>
      <c r="GN180" s="403"/>
      <c r="GO180" s="403"/>
      <c r="GP180" s="403"/>
      <c r="GQ180" s="403"/>
      <c r="GR180" s="403"/>
      <c r="GS180" s="403"/>
      <c r="GT180" s="403"/>
      <c r="GU180" s="403"/>
      <c r="GV180" s="403"/>
      <c r="GW180" s="403"/>
      <c r="GX180" s="403"/>
      <c r="GY180" s="403"/>
      <c r="GZ180" s="403"/>
      <c r="HA180" s="403"/>
      <c r="HB180" s="403"/>
      <c r="HC180" s="403"/>
      <c r="HD180" s="403"/>
      <c r="HE180" s="403"/>
      <c r="HF180" s="403"/>
      <c r="HG180" s="403"/>
      <c r="HH180" s="403"/>
      <c r="HI180" s="403"/>
      <c r="HJ180" s="403"/>
      <c r="HK180" s="403"/>
      <c r="HL180" s="403"/>
      <c r="HM180" s="403"/>
      <c r="HN180" s="403"/>
      <c r="HO180" s="403"/>
      <c r="HP180" s="403"/>
      <c r="HQ180" s="403"/>
      <c r="HR180" s="403"/>
      <c r="HS180" s="403"/>
      <c r="HT180" s="403"/>
      <c r="HU180" s="403"/>
      <c r="HV180" s="403"/>
      <c r="HW180" s="403"/>
      <c r="HX180" s="403"/>
      <c r="HY180" s="403"/>
      <c r="HZ180" s="403"/>
      <c r="IA180" s="403"/>
      <c r="IB180" s="403"/>
      <c r="IC180" s="403"/>
      <c r="ID180" s="403"/>
      <c r="IE180" s="403"/>
      <c r="IF180" s="403"/>
      <c r="IG180" s="403"/>
      <c r="IH180" s="403"/>
      <c r="II180" s="403"/>
      <c r="IJ180" s="403"/>
      <c r="IK180" s="403"/>
      <c r="IL180" s="403"/>
      <c r="IM180" s="403"/>
      <c r="IN180" s="403"/>
      <c r="IO180" s="403"/>
      <c r="IP180" s="403"/>
      <c r="IQ180" s="403"/>
      <c r="IR180" s="403"/>
      <c r="IS180" s="403"/>
      <c r="IT180" s="403"/>
      <c r="IU180" s="403"/>
      <c r="IV180" s="403"/>
      <c r="IW180" s="403"/>
      <c r="IX180" s="403"/>
      <c r="IY180" s="403"/>
      <c r="IZ180" s="403"/>
      <c r="JA180" s="403"/>
      <c r="JB180" s="403"/>
      <c r="JC180" s="403"/>
      <c r="JD180" s="403"/>
      <c r="JE180" s="403"/>
      <c r="JF180" s="403"/>
      <c r="JG180" s="403"/>
      <c r="JH180" s="403"/>
      <c r="JI180" s="403"/>
      <c r="JJ180" s="403"/>
      <c r="JK180" s="403"/>
      <c r="JL180" s="403"/>
      <c r="JM180" s="403"/>
      <c r="JN180" s="403"/>
      <c r="JO180" s="403"/>
      <c r="JP180" s="403"/>
      <c r="JQ180" s="403"/>
      <c r="JR180" s="403"/>
      <c r="JS180" s="403"/>
      <c r="JT180" s="403"/>
      <c r="JU180" s="403"/>
      <c r="JV180" s="403"/>
      <c r="JW180" s="403"/>
      <c r="JX180" s="403"/>
      <c r="JY180" s="403"/>
      <c r="JZ180" s="403"/>
      <c r="KA180" s="403"/>
      <c r="KB180" s="403"/>
      <c r="KC180" s="403"/>
      <c r="KD180" s="403"/>
      <c r="KE180" s="403"/>
      <c r="KF180" s="403"/>
      <c r="KG180" s="403"/>
      <c r="KH180" s="403"/>
      <c r="KI180" s="403"/>
      <c r="KJ180" s="403"/>
      <c r="KK180" s="403"/>
      <c r="KL180" s="403"/>
      <c r="KM180" s="403"/>
      <c r="KN180" s="403"/>
      <c r="KO180" s="403"/>
      <c r="KP180" s="403"/>
      <c r="KQ180" s="403"/>
      <c r="KR180" s="403"/>
      <c r="KS180" s="403"/>
      <c r="KT180" s="403"/>
      <c r="KU180" s="403"/>
      <c r="KV180" s="403"/>
      <c r="KW180" s="403"/>
      <c r="KX180" s="403"/>
      <c r="KY180" s="403"/>
      <c r="KZ180" s="403"/>
      <c r="LA180" s="403"/>
      <c r="LB180" s="403"/>
      <c r="LC180" s="403"/>
      <c r="LD180" s="403"/>
      <c r="LE180" s="403"/>
      <c r="LF180" s="403"/>
      <c r="LG180" s="403"/>
      <c r="LH180" s="403"/>
      <c r="LI180" s="403"/>
      <c r="LJ180" s="403"/>
      <c r="LK180" s="403"/>
      <c r="LL180" s="403"/>
      <c r="LM180" s="403"/>
      <c r="LN180" s="403"/>
      <c r="LO180" s="403"/>
      <c r="LP180" s="403"/>
    </row>
    <row r="181">
      <c r="A181" s="331"/>
      <c r="B181" s="346"/>
      <c r="C181" s="346"/>
      <c r="D181" s="346"/>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3"/>
      <c r="FG181" s="403"/>
      <c r="FH181" s="403"/>
      <c r="FI181" s="403"/>
      <c r="FJ181" s="403"/>
      <c r="FK181" s="403"/>
      <c r="FL181" s="403"/>
      <c r="FM181" s="403"/>
      <c r="FN181" s="403"/>
      <c r="FO181" s="403"/>
      <c r="FP181" s="403"/>
      <c r="FQ181" s="403"/>
      <c r="FR181" s="403"/>
      <c r="FS181" s="403"/>
      <c r="FT181" s="403"/>
      <c r="FU181" s="403"/>
      <c r="FV181" s="403"/>
      <c r="FW181" s="403"/>
      <c r="FX181" s="403"/>
      <c r="FY181" s="403"/>
      <c r="FZ181" s="403"/>
      <c r="GA181" s="403"/>
      <c r="GB181" s="403"/>
      <c r="GC181" s="403"/>
      <c r="GD181" s="403"/>
      <c r="GE181" s="403"/>
      <c r="GF181" s="403"/>
      <c r="GG181" s="403"/>
      <c r="GH181" s="403"/>
      <c r="GI181" s="403"/>
      <c r="GJ181" s="403"/>
      <c r="GK181" s="403"/>
      <c r="GL181" s="403"/>
      <c r="GM181" s="403"/>
      <c r="GN181" s="403"/>
      <c r="GO181" s="403"/>
      <c r="GP181" s="403"/>
      <c r="GQ181" s="403"/>
      <c r="GR181" s="403"/>
      <c r="GS181" s="403"/>
      <c r="GT181" s="403"/>
      <c r="GU181" s="403"/>
      <c r="GV181" s="403"/>
      <c r="GW181" s="403"/>
      <c r="GX181" s="403"/>
      <c r="GY181" s="403"/>
      <c r="GZ181" s="403"/>
      <c r="HA181" s="403"/>
      <c r="HB181" s="403"/>
      <c r="HC181" s="403"/>
      <c r="HD181" s="403"/>
      <c r="HE181" s="403"/>
      <c r="HF181" s="403"/>
      <c r="HG181" s="403"/>
      <c r="HH181" s="403"/>
      <c r="HI181" s="403"/>
      <c r="HJ181" s="403"/>
      <c r="HK181" s="403"/>
      <c r="HL181" s="403"/>
      <c r="HM181" s="403"/>
      <c r="HN181" s="403"/>
      <c r="HO181" s="403"/>
      <c r="HP181" s="403"/>
      <c r="HQ181" s="403"/>
      <c r="HR181" s="403"/>
      <c r="HS181" s="403"/>
      <c r="HT181" s="403"/>
      <c r="HU181" s="403"/>
      <c r="HV181" s="403"/>
      <c r="HW181" s="403"/>
      <c r="HX181" s="403"/>
      <c r="HY181" s="403"/>
      <c r="HZ181" s="403"/>
      <c r="IA181" s="403"/>
      <c r="IB181" s="403"/>
      <c r="IC181" s="403"/>
      <c r="ID181" s="403"/>
      <c r="IE181" s="403"/>
      <c r="IF181" s="403"/>
      <c r="IG181" s="403"/>
      <c r="IH181" s="403"/>
      <c r="II181" s="403"/>
      <c r="IJ181" s="403"/>
      <c r="IK181" s="403"/>
      <c r="IL181" s="403"/>
      <c r="IM181" s="403"/>
      <c r="IN181" s="403"/>
      <c r="IO181" s="403"/>
      <c r="IP181" s="403"/>
      <c r="IQ181" s="403"/>
      <c r="IR181" s="403"/>
      <c r="IS181" s="403"/>
      <c r="IT181" s="403"/>
      <c r="IU181" s="403"/>
      <c r="IV181" s="403"/>
      <c r="IW181" s="403"/>
      <c r="IX181" s="403"/>
      <c r="IY181" s="403"/>
      <c r="IZ181" s="403"/>
      <c r="JA181" s="403"/>
      <c r="JB181" s="403"/>
      <c r="JC181" s="403"/>
      <c r="JD181" s="403"/>
      <c r="JE181" s="403"/>
      <c r="JF181" s="403"/>
      <c r="JG181" s="403"/>
      <c r="JH181" s="403"/>
      <c r="JI181" s="403"/>
      <c r="JJ181" s="403"/>
      <c r="JK181" s="403"/>
      <c r="JL181" s="403"/>
      <c r="JM181" s="403"/>
      <c r="JN181" s="403"/>
      <c r="JO181" s="403"/>
      <c r="JP181" s="403"/>
      <c r="JQ181" s="403"/>
      <c r="JR181" s="403"/>
      <c r="JS181" s="403"/>
      <c r="JT181" s="403"/>
      <c r="JU181" s="403"/>
      <c r="JV181" s="403"/>
      <c r="JW181" s="403"/>
      <c r="JX181" s="403"/>
      <c r="JY181" s="403"/>
      <c r="JZ181" s="403"/>
      <c r="KA181" s="403"/>
      <c r="KB181" s="403"/>
      <c r="KC181" s="403"/>
      <c r="KD181" s="403"/>
      <c r="KE181" s="403"/>
      <c r="KF181" s="403"/>
      <c r="KG181" s="403"/>
      <c r="KH181" s="403"/>
      <c r="KI181" s="403"/>
      <c r="KJ181" s="403"/>
      <c r="KK181" s="403"/>
      <c r="KL181" s="403"/>
      <c r="KM181" s="403"/>
      <c r="KN181" s="403"/>
      <c r="KO181" s="403"/>
      <c r="KP181" s="403"/>
      <c r="KQ181" s="403"/>
      <c r="KR181" s="403"/>
      <c r="KS181" s="403"/>
      <c r="KT181" s="403"/>
      <c r="KU181" s="403"/>
      <c r="KV181" s="403"/>
      <c r="KW181" s="403"/>
      <c r="KX181" s="403"/>
      <c r="KY181" s="403"/>
      <c r="KZ181" s="403"/>
      <c r="LA181" s="403"/>
      <c r="LB181" s="403"/>
      <c r="LC181" s="403"/>
      <c r="LD181" s="403"/>
      <c r="LE181" s="403"/>
      <c r="LF181" s="403"/>
      <c r="LG181" s="403"/>
      <c r="LH181" s="403"/>
      <c r="LI181" s="403"/>
      <c r="LJ181" s="403"/>
      <c r="LK181" s="403"/>
      <c r="LL181" s="403"/>
      <c r="LM181" s="403"/>
      <c r="LN181" s="403"/>
      <c r="LO181" s="403"/>
      <c r="LP181" s="403"/>
    </row>
    <row r="182">
      <c r="A182" s="410" t="s">
        <v>321</v>
      </c>
      <c r="F182" s="411"/>
      <c r="G182" s="411"/>
      <c r="H182" s="411"/>
      <c r="I182" s="411"/>
      <c r="J182" s="411"/>
      <c r="K182" s="411"/>
      <c r="L182" s="411"/>
      <c r="M182" s="411"/>
      <c r="N182" s="411"/>
      <c r="O182" s="411"/>
      <c r="P182" s="411"/>
      <c r="Q182" s="411"/>
      <c r="R182" s="411"/>
      <c r="S182" s="411"/>
      <c r="T182" s="411"/>
      <c r="U182" s="411"/>
      <c r="V182" s="411"/>
      <c r="W182" s="411"/>
      <c r="X182" s="411"/>
      <c r="Y182" s="411"/>
      <c r="Z182" s="411"/>
      <c r="AA182" s="411"/>
      <c r="AB182" s="411"/>
      <c r="AC182" s="411"/>
      <c r="AD182" s="411"/>
      <c r="AE182" s="411"/>
      <c r="AF182" s="411"/>
      <c r="AG182" s="411"/>
      <c r="AH182" s="411"/>
      <c r="AI182" s="411"/>
      <c r="AJ182" s="411"/>
      <c r="AK182" s="411"/>
      <c r="AL182" s="411"/>
      <c r="AM182" s="411"/>
      <c r="AN182" s="411"/>
      <c r="AO182" s="411"/>
      <c r="AP182" s="411"/>
      <c r="AQ182" s="411"/>
      <c r="AR182" s="411"/>
      <c r="AS182" s="411"/>
      <c r="AT182" s="411"/>
      <c r="AU182" s="411"/>
      <c r="AV182" s="411"/>
      <c r="AW182" s="411"/>
      <c r="AX182" s="411"/>
      <c r="AY182" s="411"/>
      <c r="AZ182" s="411"/>
      <c r="BA182" s="411"/>
      <c r="BB182" s="411"/>
      <c r="BC182" s="411"/>
      <c r="BD182" s="411"/>
      <c r="BE182" s="411"/>
      <c r="BF182" s="411"/>
      <c r="BG182" s="411"/>
      <c r="BH182" s="411"/>
      <c r="BI182" s="411"/>
      <c r="BJ182" s="411"/>
      <c r="BK182" s="411"/>
      <c r="BL182" s="411"/>
      <c r="BM182" s="411"/>
      <c r="BN182" s="411"/>
      <c r="BO182" s="411"/>
      <c r="BP182" s="412"/>
      <c r="BQ182" s="411"/>
      <c r="BR182" s="411"/>
      <c r="BS182" s="411"/>
      <c r="BT182" s="411"/>
      <c r="BU182" s="411"/>
      <c r="BV182" s="411"/>
      <c r="BW182" s="411"/>
      <c r="BX182" s="411"/>
      <c r="BY182" s="411"/>
      <c r="BZ182" s="411"/>
      <c r="CA182" s="411"/>
      <c r="CB182" s="411"/>
      <c r="CC182" s="411"/>
      <c r="CD182" s="411"/>
      <c r="CE182" s="411"/>
      <c r="CF182" s="411"/>
      <c r="CG182" s="411"/>
      <c r="CH182" s="411"/>
      <c r="CI182" s="411"/>
      <c r="CJ182" s="411"/>
      <c r="CK182" s="411"/>
      <c r="CL182" s="411"/>
      <c r="CM182" s="411"/>
      <c r="CN182" s="411"/>
      <c r="CO182" s="411"/>
      <c r="CP182" s="411"/>
      <c r="CQ182" s="411"/>
      <c r="CR182" s="411"/>
      <c r="CS182" s="411"/>
      <c r="CT182" s="411"/>
      <c r="CU182" s="411"/>
      <c r="CV182" s="411"/>
      <c r="CW182" s="411"/>
      <c r="CX182" s="411"/>
      <c r="CY182" s="411"/>
      <c r="CZ182" s="411"/>
      <c r="DA182" s="411"/>
      <c r="DB182" s="411"/>
      <c r="DC182" s="411"/>
      <c r="DD182" s="411"/>
      <c r="DE182" s="411"/>
      <c r="DF182" s="411"/>
      <c r="DG182" s="411"/>
      <c r="DH182" s="411"/>
      <c r="DI182" s="411"/>
      <c r="DJ182" s="411"/>
      <c r="DK182" s="411"/>
      <c r="DL182" s="411"/>
      <c r="DM182" s="411"/>
      <c r="DN182" s="411"/>
      <c r="DO182" s="411"/>
      <c r="DP182" s="411"/>
      <c r="DQ182" s="411"/>
      <c r="DR182" s="411"/>
      <c r="DS182" s="411"/>
      <c r="DT182" s="411"/>
      <c r="DU182" s="411"/>
      <c r="DV182" s="411"/>
      <c r="DW182" s="411"/>
      <c r="DX182" s="411"/>
      <c r="DY182" s="411"/>
      <c r="DZ182" s="411"/>
      <c r="EA182" s="411"/>
      <c r="EB182" s="411"/>
      <c r="EC182" s="412"/>
      <c r="ED182" s="412"/>
      <c r="EE182" s="411"/>
      <c r="EF182" s="411"/>
      <c r="EG182" s="411"/>
      <c r="EH182" s="411"/>
      <c r="EI182" s="411"/>
      <c r="EJ182" s="411"/>
      <c r="EK182" s="411"/>
      <c r="EL182" s="411"/>
      <c r="EM182" s="411"/>
      <c r="EN182" s="411"/>
      <c r="EO182" s="411"/>
      <c r="EP182" s="411"/>
      <c r="EQ182" s="411"/>
      <c r="ER182" s="411"/>
      <c r="ES182" s="411"/>
      <c r="ET182" s="411"/>
      <c r="EU182" s="411"/>
      <c r="EV182" s="411"/>
      <c r="EW182" s="411"/>
      <c r="EX182" s="411"/>
      <c r="EY182" s="411"/>
      <c r="EZ182" s="411"/>
      <c r="FA182" s="411"/>
      <c r="FB182" s="411"/>
      <c r="FC182" s="411"/>
      <c r="FD182" s="411"/>
      <c r="FE182" s="411"/>
      <c r="FF182" s="411"/>
      <c r="FG182" s="411"/>
      <c r="FH182" s="411"/>
      <c r="FI182" s="411"/>
      <c r="FJ182" s="411"/>
      <c r="FK182" s="411"/>
      <c r="FL182" s="411"/>
      <c r="FM182" s="411"/>
      <c r="FN182" s="411"/>
      <c r="FO182" s="411"/>
      <c r="FP182" s="411"/>
      <c r="FQ182" s="411"/>
      <c r="FR182" s="411"/>
      <c r="FS182" s="411"/>
      <c r="FT182" s="411"/>
      <c r="FU182" s="411"/>
      <c r="FV182" s="411"/>
      <c r="FW182" s="411"/>
      <c r="FX182" s="411"/>
      <c r="FY182" s="411"/>
      <c r="FZ182" s="411"/>
      <c r="GA182" s="411"/>
      <c r="GB182" s="411"/>
      <c r="GC182" s="411"/>
      <c r="GD182" s="411"/>
      <c r="GE182" s="411"/>
      <c r="GF182" s="411"/>
      <c r="GG182" s="411"/>
      <c r="GH182" s="411"/>
      <c r="GI182" s="411"/>
      <c r="GJ182" s="411"/>
      <c r="GK182" s="411"/>
      <c r="GL182" s="411"/>
      <c r="GM182" s="411"/>
      <c r="GN182" s="411"/>
      <c r="GO182" s="411"/>
      <c r="GP182" s="411"/>
      <c r="GQ182" s="411"/>
      <c r="GR182" s="411"/>
      <c r="GS182" s="411"/>
      <c r="GT182" s="411"/>
      <c r="GU182" s="411"/>
      <c r="GV182" s="411"/>
      <c r="GW182" s="411"/>
      <c r="GX182" s="411"/>
      <c r="GY182" s="411"/>
      <c r="GZ182" s="411"/>
      <c r="HA182" s="411"/>
      <c r="HB182" s="411"/>
      <c r="HC182" s="411"/>
      <c r="HD182" s="411"/>
      <c r="HE182" s="411"/>
      <c r="HF182" s="411"/>
      <c r="HG182" s="411"/>
      <c r="HH182" s="411"/>
      <c r="HI182" s="411"/>
      <c r="HJ182" s="411"/>
      <c r="HK182" s="411"/>
      <c r="HL182" s="411"/>
      <c r="HM182" s="411"/>
      <c r="HN182" s="411"/>
      <c r="HO182" s="411"/>
      <c r="HP182" s="411"/>
      <c r="HQ182" s="411"/>
      <c r="HR182" s="411"/>
      <c r="HS182" s="411"/>
      <c r="HT182" s="411"/>
      <c r="HU182" s="411"/>
      <c r="HV182" s="411"/>
      <c r="HW182" s="411"/>
      <c r="HX182" s="411"/>
      <c r="HY182" s="411"/>
      <c r="HZ182" s="411"/>
      <c r="IA182" s="411"/>
      <c r="IB182" s="411"/>
      <c r="IC182" s="411"/>
      <c r="ID182" s="411"/>
      <c r="IE182" s="411"/>
      <c r="IF182" s="411"/>
      <c r="IG182" s="411"/>
      <c r="IH182" s="411"/>
      <c r="II182" s="411"/>
      <c r="IJ182" s="411"/>
      <c r="IK182" s="411"/>
      <c r="IL182" s="411"/>
      <c r="IM182" s="411"/>
      <c r="IN182" s="411"/>
      <c r="IO182" s="411"/>
      <c r="IP182" s="411"/>
      <c r="IQ182" s="411"/>
      <c r="IR182" s="411"/>
      <c r="IS182" s="411"/>
      <c r="IT182" s="411"/>
      <c r="IU182" s="411"/>
      <c r="IV182" s="411"/>
      <c r="IW182" s="411"/>
      <c r="IX182" s="411"/>
      <c r="IY182" s="411"/>
      <c r="IZ182" s="411"/>
      <c r="JA182" s="411"/>
      <c r="JB182" s="411"/>
      <c r="JC182" s="411"/>
      <c r="JD182" s="411"/>
      <c r="JE182" s="411"/>
      <c r="JF182" s="411"/>
      <c r="JG182" s="411"/>
      <c r="JH182" s="411"/>
      <c r="JI182" s="411"/>
      <c r="JJ182" s="411"/>
      <c r="JK182" s="411"/>
      <c r="JL182" s="411"/>
      <c r="JM182" s="411"/>
      <c r="JN182" s="411"/>
      <c r="JO182" s="411"/>
      <c r="JP182" s="411"/>
      <c r="JQ182" s="411"/>
      <c r="JR182" s="411"/>
      <c r="JS182" s="411"/>
      <c r="JT182" s="411"/>
      <c r="JU182" s="411"/>
      <c r="JV182" s="411"/>
      <c r="JW182" s="411"/>
      <c r="JX182" s="411"/>
      <c r="JY182" s="411"/>
      <c r="JZ182" s="411"/>
      <c r="KA182" s="411"/>
      <c r="KB182" s="411"/>
      <c r="KC182" s="411"/>
      <c r="KD182" s="411"/>
      <c r="KE182" s="411"/>
      <c r="KF182" s="411"/>
      <c r="KG182" s="411"/>
      <c r="KH182" s="411"/>
      <c r="KI182" s="411"/>
      <c r="KJ182" s="411"/>
      <c r="KK182" s="411"/>
      <c r="KL182" s="411"/>
      <c r="KM182" s="411"/>
      <c r="KN182" s="411"/>
      <c r="KO182" s="411"/>
      <c r="KP182" s="411"/>
      <c r="KQ182" s="411"/>
      <c r="KR182" s="411"/>
      <c r="KS182" s="411"/>
      <c r="KT182" s="411"/>
      <c r="KU182" s="411"/>
      <c r="KV182" s="411"/>
      <c r="KW182" s="411"/>
      <c r="KX182" s="411"/>
      <c r="KY182" s="411"/>
      <c r="KZ182" s="411"/>
      <c r="LA182" s="411"/>
      <c r="LB182" s="411"/>
      <c r="LC182" s="411"/>
      <c r="LD182" s="411"/>
      <c r="LE182" s="411"/>
      <c r="LF182" s="411"/>
      <c r="LG182" s="411"/>
      <c r="LH182" s="411"/>
      <c r="LI182" s="411"/>
      <c r="LJ182" s="411"/>
      <c r="LK182" s="411"/>
      <c r="LL182" s="411"/>
      <c r="LM182" s="411"/>
      <c r="LN182" s="411"/>
      <c r="LO182" s="411"/>
      <c r="LP182" s="411"/>
    </row>
    <row r="183">
      <c r="A183" s="331"/>
      <c r="B183" s="346"/>
      <c r="C183" s="346"/>
      <c r="D183" s="346"/>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c r="DL183" s="403"/>
      <c r="DM183" s="403"/>
      <c r="DN183" s="403"/>
      <c r="DO183" s="403"/>
      <c r="DP183" s="403"/>
      <c r="DQ183" s="403"/>
      <c r="DR183" s="403"/>
      <c r="DS183" s="403"/>
      <c r="DT183" s="403"/>
      <c r="DU183" s="403"/>
      <c r="DV183" s="403"/>
      <c r="DW183" s="403"/>
      <c r="DX183" s="403"/>
      <c r="DY183" s="403"/>
      <c r="DZ183" s="403"/>
      <c r="EA183" s="403"/>
      <c r="EB183" s="403"/>
      <c r="EE183" s="403"/>
      <c r="EF183" s="403"/>
      <c r="EG183" s="403"/>
      <c r="EH183" s="403"/>
      <c r="EI183" s="403"/>
      <c r="EJ183" s="403"/>
      <c r="EK183" s="403"/>
      <c r="EL183" s="403"/>
      <c r="EM183" s="403"/>
      <c r="EN183" s="403"/>
      <c r="EO183" s="403"/>
      <c r="EP183" s="403"/>
      <c r="EQ183" s="403"/>
      <c r="ER183" s="403"/>
      <c r="ES183" s="403"/>
      <c r="ET183" s="403"/>
      <c r="EU183" s="403"/>
      <c r="EV183" s="403"/>
      <c r="EW183" s="403"/>
      <c r="EX183" s="403"/>
      <c r="EY183" s="403"/>
      <c r="EZ183" s="403"/>
      <c r="FA183" s="403"/>
      <c r="FB183" s="403"/>
      <c r="FC183" s="403"/>
      <c r="FD183" s="403"/>
      <c r="FE183" s="403"/>
      <c r="FF183" s="403"/>
      <c r="FG183" s="403"/>
      <c r="FH183" s="403"/>
      <c r="FI183" s="403"/>
      <c r="FJ183" s="403"/>
      <c r="FK183" s="403"/>
      <c r="FL183" s="403"/>
      <c r="FM183" s="403"/>
      <c r="FN183" s="403"/>
      <c r="FO183" s="403"/>
      <c r="FP183" s="403"/>
      <c r="FQ183" s="403"/>
      <c r="FR183" s="403"/>
      <c r="FS183" s="403"/>
      <c r="FT183" s="403"/>
      <c r="FU183" s="403"/>
      <c r="FV183" s="403"/>
      <c r="FW183" s="403"/>
      <c r="FX183" s="403"/>
      <c r="FY183" s="403"/>
      <c r="FZ183" s="403"/>
      <c r="GA183" s="403"/>
      <c r="GB183" s="403"/>
      <c r="GC183" s="403"/>
      <c r="GD183" s="403"/>
      <c r="GE183" s="403"/>
      <c r="GF183" s="403"/>
      <c r="GG183" s="403"/>
      <c r="GH183" s="403"/>
      <c r="GI183" s="403"/>
      <c r="GJ183" s="403"/>
      <c r="GK183" s="403"/>
      <c r="GL183" s="403"/>
      <c r="GM183" s="403"/>
      <c r="GN183" s="403"/>
      <c r="GO183" s="403"/>
      <c r="GP183" s="403"/>
      <c r="GQ183" s="403"/>
      <c r="GR183" s="403"/>
      <c r="GS183" s="403"/>
      <c r="GT183" s="403"/>
      <c r="GU183" s="403"/>
      <c r="GV183" s="403"/>
      <c r="GW183" s="403"/>
      <c r="GX183" s="403"/>
      <c r="GY183" s="403"/>
      <c r="GZ183" s="403"/>
      <c r="HA183" s="403"/>
      <c r="HB183" s="403"/>
      <c r="HC183" s="403"/>
      <c r="HD183" s="403"/>
      <c r="HE183" s="403"/>
      <c r="HF183" s="403"/>
      <c r="HG183" s="403"/>
      <c r="HH183" s="403"/>
      <c r="HI183" s="403"/>
      <c r="HJ183" s="403"/>
      <c r="HK183" s="403"/>
      <c r="HL183" s="403"/>
      <c r="HM183" s="403"/>
      <c r="HN183" s="403"/>
      <c r="HO183" s="403"/>
      <c r="HP183" s="403"/>
      <c r="HQ183" s="403"/>
      <c r="HR183" s="403"/>
      <c r="HS183" s="403"/>
      <c r="HT183" s="403"/>
      <c r="HU183" s="403"/>
      <c r="HV183" s="403"/>
      <c r="HW183" s="403"/>
      <c r="HX183" s="403"/>
      <c r="HY183" s="403"/>
      <c r="HZ183" s="403"/>
      <c r="IA183" s="403"/>
      <c r="IB183" s="403"/>
      <c r="IC183" s="403"/>
      <c r="ID183" s="403"/>
      <c r="IE183" s="403"/>
      <c r="IF183" s="403"/>
      <c r="IG183" s="403"/>
      <c r="IH183" s="403"/>
      <c r="II183" s="403"/>
      <c r="IJ183" s="403"/>
      <c r="IK183" s="403"/>
      <c r="IL183" s="403"/>
      <c r="IM183" s="403"/>
      <c r="IN183" s="403"/>
      <c r="IO183" s="403"/>
      <c r="IP183" s="403"/>
      <c r="IQ183" s="403"/>
      <c r="IR183" s="403"/>
      <c r="IS183" s="403"/>
      <c r="IT183" s="403"/>
      <c r="IU183" s="403"/>
      <c r="IV183" s="403"/>
      <c r="IW183" s="403"/>
      <c r="IX183" s="403"/>
      <c r="IY183" s="403"/>
      <c r="IZ183" s="403"/>
      <c r="JA183" s="403"/>
      <c r="JB183" s="403"/>
      <c r="JC183" s="403"/>
      <c r="JD183" s="403"/>
      <c r="JE183" s="403"/>
      <c r="JF183" s="403"/>
      <c r="JG183" s="403"/>
      <c r="JH183" s="403"/>
      <c r="JI183" s="403"/>
      <c r="JJ183" s="403"/>
      <c r="JK183" s="403"/>
      <c r="JL183" s="403"/>
      <c r="JM183" s="403"/>
      <c r="JN183" s="403"/>
      <c r="JO183" s="403"/>
      <c r="JP183" s="403"/>
      <c r="JQ183" s="403"/>
      <c r="JR183" s="403"/>
      <c r="JS183" s="403"/>
      <c r="JT183" s="403"/>
      <c r="JU183" s="403"/>
      <c r="JV183" s="403"/>
      <c r="JW183" s="403"/>
      <c r="JX183" s="403"/>
      <c r="JY183" s="403"/>
      <c r="JZ183" s="403"/>
      <c r="KA183" s="403"/>
      <c r="KB183" s="403"/>
      <c r="KC183" s="403"/>
      <c r="KD183" s="403"/>
      <c r="KE183" s="403"/>
      <c r="KF183" s="403"/>
      <c r="KG183" s="403"/>
      <c r="KH183" s="403"/>
      <c r="KI183" s="403"/>
      <c r="KJ183" s="403"/>
      <c r="KK183" s="403"/>
      <c r="KL183" s="403"/>
      <c r="KM183" s="403"/>
      <c r="KN183" s="403"/>
      <c r="KO183" s="403"/>
      <c r="KP183" s="403"/>
      <c r="KQ183" s="403"/>
      <c r="KR183" s="403"/>
      <c r="KS183" s="403"/>
      <c r="KT183" s="403"/>
      <c r="KU183" s="403"/>
      <c r="KV183" s="403"/>
      <c r="KW183" s="403"/>
      <c r="KX183" s="403"/>
      <c r="KY183" s="403"/>
      <c r="KZ183" s="403"/>
      <c r="LA183" s="403"/>
      <c r="LB183" s="403"/>
      <c r="LC183" s="403"/>
      <c r="LD183" s="403"/>
      <c r="LE183" s="403"/>
      <c r="LF183" s="403"/>
      <c r="LG183" s="403"/>
      <c r="LH183" s="403"/>
      <c r="LI183" s="403"/>
      <c r="LJ183" s="403"/>
      <c r="LK183" s="403"/>
      <c r="LL183" s="403"/>
      <c r="LM183" s="403"/>
      <c r="LN183" s="403"/>
      <c r="LO183" s="403"/>
      <c r="LP183" s="403"/>
    </row>
    <row r="184">
      <c r="A184" s="331"/>
      <c r="B184" s="346"/>
      <c r="C184" s="346"/>
      <c r="D184" s="346"/>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c r="AA184" s="403"/>
      <c r="AB184" s="403"/>
      <c r="AC184" s="403"/>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c r="DL184" s="403"/>
      <c r="DM184" s="403"/>
      <c r="DN184" s="403"/>
      <c r="DO184" s="403"/>
      <c r="DP184" s="403"/>
      <c r="DQ184" s="403"/>
      <c r="DR184" s="403"/>
      <c r="DS184" s="403"/>
      <c r="DT184" s="403"/>
      <c r="DU184" s="403"/>
      <c r="DV184" s="403"/>
      <c r="DW184" s="403"/>
      <c r="DX184" s="403"/>
      <c r="DY184" s="403"/>
      <c r="DZ184" s="403"/>
      <c r="EA184" s="403"/>
      <c r="EB184" s="403"/>
      <c r="EE184" s="403"/>
      <c r="EF184" s="403"/>
      <c r="EG184" s="403"/>
      <c r="EH184" s="403"/>
      <c r="EI184" s="403"/>
      <c r="EJ184" s="403"/>
      <c r="EK184" s="403"/>
      <c r="EL184" s="403"/>
      <c r="EM184" s="403"/>
      <c r="EN184" s="403"/>
      <c r="EO184" s="403"/>
      <c r="EP184" s="403"/>
      <c r="EQ184" s="403"/>
      <c r="ER184" s="403"/>
      <c r="ES184" s="403"/>
      <c r="ET184" s="403"/>
      <c r="EU184" s="403"/>
      <c r="EV184" s="403"/>
      <c r="EW184" s="403"/>
      <c r="EX184" s="403"/>
      <c r="EY184" s="403"/>
      <c r="EZ184" s="403"/>
      <c r="FA184" s="403"/>
      <c r="FB184" s="403"/>
      <c r="FC184" s="403"/>
      <c r="FD184" s="403"/>
      <c r="FE184" s="403"/>
      <c r="FF184" s="403"/>
      <c r="FG184" s="403"/>
      <c r="FH184" s="403"/>
      <c r="FI184" s="403"/>
      <c r="FJ184" s="403"/>
      <c r="FK184" s="403"/>
      <c r="FL184" s="403"/>
      <c r="FM184" s="403"/>
      <c r="FN184" s="403"/>
      <c r="FO184" s="403"/>
      <c r="FP184" s="403"/>
      <c r="FQ184" s="403"/>
      <c r="FR184" s="403"/>
      <c r="FS184" s="403"/>
      <c r="FT184" s="403"/>
      <c r="FU184" s="403"/>
      <c r="FV184" s="403"/>
      <c r="FW184" s="403"/>
      <c r="FX184" s="403"/>
      <c r="FY184" s="403"/>
      <c r="FZ184" s="403"/>
      <c r="GA184" s="403"/>
      <c r="GB184" s="403"/>
      <c r="GC184" s="403"/>
      <c r="GD184" s="403"/>
      <c r="GE184" s="403"/>
      <c r="GF184" s="403"/>
      <c r="GG184" s="403"/>
      <c r="GH184" s="403"/>
      <c r="GI184" s="403"/>
      <c r="GJ184" s="403"/>
      <c r="GK184" s="403"/>
      <c r="GL184" s="403"/>
      <c r="GM184" s="403"/>
      <c r="GN184" s="403"/>
      <c r="GO184" s="403"/>
      <c r="GP184" s="403"/>
      <c r="GQ184" s="403"/>
      <c r="GR184" s="403"/>
      <c r="GS184" s="403"/>
      <c r="GT184" s="403"/>
      <c r="GU184" s="403"/>
      <c r="GV184" s="403"/>
      <c r="GW184" s="403"/>
      <c r="GX184" s="403"/>
      <c r="GY184" s="403"/>
      <c r="GZ184" s="403"/>
      <c r="HA184" s="403"/>
      <c r="HB184" s="403"/>
      <c r="HC184" s="403"/>
      <c r="HD184" s="403"/>
      <c r="HE184" s="403"/>
      <c r="HF184" s="403"/>
      <c r="HG184" s="403"/>
      <c r="HH184" s="403"/>
      <c r="HI184" s="403"/>
      <c r="HJ184" s="403"/>
      <c r="HK184" s="403"/>
      <c r="HL184" s="403"/>
      <c r="HM184" s="403"/>
      <c r="HN184" s="403"/>
      <c r="HO184" s="403"/>
      <c r="HP184" s="403"/>
      <c r="HQ184" s="403"/>
      <c r="HR184" s="403"/>
      <c r="HS184" s="403"/>
      <c r="HT184" s="403"/>
      <c r="HU184" s="403"/>
      <c r="HV184" s="403"/>
      <c r="HW184" s="403"/>
      <c r="HX184" s="403"/>
      <c r="HY184" s="403"/>
      <c r="HZ184" s="403"/>
      <c r="IA184" s="403"/>
      <c r="IB184" s="403"/>
      <c r="IC184" s="403"/>
      <c r="ID184" s="403"/>
      <c r="IE184" s="403"/>
      <c r="IF184" s="403"/>
      <c r="IG184" s="403"/>
      <c r="IH184" s="403"/>
      <c r="II184" s="403"/>
      <c r="IJ184" s="403"/>
      <c r="IK184" s="403"/>
      <c r="IL184" s="403"/>
      <c r="IM184" s="403"/>
      <c r="IN184" s="403"/>
      <c r="IO184" s="403"/>
      <c r="IP184" s="403"/>
      <c r="IQ184" s="403"/>
      <c r="IR184" s="403"/>
      <c r="IS184" s="403"/>
      <c r="IT184" s="403"/>
      <c r="IU184" s="403"/>
      <c r="IV184" s="403"/>
      <c r="IW184" s="403"/>
      <c r="IX184" s="403"/>
      <c r="IY184" s="403"/>
      <c r="IZ184" s="403"/>
      <c r="JA184" s="403"/>
      <c r="JB184" s="403"/>
      <c r="JC184" s="403"/>
      <c r="JD184" s="403"/>
      <c r="JE184" s="403"/>
      <c r="JF184" s="403"/>
      <c r="JG184" s="403"/>
      <c r="JH184" s="403"/>
      <c r="JI184" s="403"/>
      <c r="JJ184" s="403"/>
      <c r="JK184" s="403"/>
      <c r="JL184" s="403"/>
      <c r="JM184" s="403"/>
      <c r="JN184" s="403"/>
      <c r="JO184" s="403"/>
      <c r="JP184" s="403"/>
      <c r="JQ184" s="403"/>
      <c r="JR184" s="403"/>
      <c r="JS184" s="403"/>
      <c r="JT184" s="403"/>
      <c r="JU184" s="403"/>
      <c r="JV184" s="403"/>
      <c r="JW184" s="403"/>
      <c r="JX184" s="403"/>
      <c r="JY184" s="403"/>
      <c r="JZ184" s="403"/>
      <c r="KA184" s="403"/>
      <c r="KB184" s="403"/>
      <c r="KC184" s="403"/>
      <c r="KD184" s="403"/>
      <c r="KE184" s="403"/>
      <c r="KF184" s="403"/>
      <c r="KG184" s="403"/>
      <c r="KH184" s="403"/>
      <c r="KI184" s="403"/>
      <c r="KJ184" s="403"/>
      <c r="KK184" s="403"/>
      <c r="KL184" s="403"/>
      <c r="KM184" s="403"/>
      <c r="KN184" s="403"/>
      <c r="KO184" s="403"/>
      <c r="KP184" s="403"/>
      <c r="KQ184" s="403"/>
      <c r="KR184" s="403"/>
      <c r="KS184" s="403"/>
      <c r="KT184" s="403"/>
      <c r="KU184" s="403"/>
      <c r="KV184" s="403"/>
      <c r="KW184" s="403"/>
      <c r="KX184" s="403"/>
      <c r="KY184" s="403"/>
      <c r="KZ184" s="403"/>
      <c r="LA184" s="403"/>
      <c r="LB184" s="403"/>
      <c r="LC184" s="403"/>
      <c r="LD184" s="403"/>
      <c r="LE184" s="403"/>
      <c r="LF184" s="403"/>
      <c r="LG184" s="403"/>
      <c r="LH184" s="403"/>
      <c r="LI184" s="403"/>
      <c r="LJ184" s="403"/>
      <c r="LK184" s="403"/>
      <c r="LL184" s="403"/>
      <c r="LM184" s="403"/>
      <c r="LN184" s="403"/>
      <c r="LO184" s="403"/>
      <c r="LP184" s="403"/>
    </row>
    <row r="185">
      <c r="A185" s="394" t="s">
        <v>322</v>
      </c>
      <c r="B185" s="394"/>
      <c r="C185" s="61"/>
      <c r="D185" s="61"/>
      <c r="E185" s="335"/>
      <c r="F185" s="336"/>
      <c r="G185" s="336"/>
      <c r="H185" s="336"/>
      <c r="I185" s="336"/>
      <c r="J185" s="336"/>
      <c r="K185" s="336"/>
      <c r="L185" s="336"/>
      <c r="M185" s="336"/>
      <c r="N185" s="336"/>
      <c r="O185" s="336"/>
      <c r="P185" s="336"/>
      <c r="Q185" s="336"/>
      <c r="R185" s="336"/>
      <c r="S185" s="336"/>
      <c r="T185" s="336"/>
      <c r="U185" s="336"/>
      <c r="V185" s="336"/>
      <c r="W185" s="336"/>
      <c r="X185" s="336"/>
      <c r="Y185" s="336"/>
      <c r="Z185" s="336"/>
      <c r="AA185" s="336"/>
      <c r="AB185" s="336"/>
      <c r="AC185" s="336"/>
      <c r="AD185" s="336"/>
      <c r="AE185" s="336"/>
      <c r="AF185" s="336"/>
      <c r="AG185" s="336"/>
      <c r="AH185" s="336"/>
      <c r="AI185" s="336"/>
      <c r="AJ185" s="336"/>
      <c r="AK185" s="336"/>
      <c r="AL185" s="336"/>
      <c r="AM185" s="336"/>
      <c r="AN185" s="336"/>
      <c r="AO185" s="336"/>
      <c r="AP185" s="336"/>
      <c r="AQ185" s="336"/>
      <c r="AR185" s="336"/>
      <c r="AS185" s="336"/>
      <c r="AT185" s="336"/>
      <c r="AU185" s="336"/>
      <c r="AV185" s="336"/>
      <c r="AW185" s="336"/>
      <c r="AX185" s="336"/>
      <c r="AY185" s="336"/>
      <c r="AZ185" s="336"/>
      <c r="BA185" s="336"/>
      <c r="BB185" s="336"/>
      <c r="BC185" s="336"/>
      <c r="BD185" s="336"/>
      <c r="BE185" s="336"/>
      <c r="BF185" s="336"/>
      <c r="BG185" s="336"/>
      <c r="BH185" s="336"/>
      <c r="BI185" s="336"/>
      <c r="BJ185" s="336"/>
      <c r="BK185" s="336"/>
      <c r="BL185" s="336"/>
      <c r="BM185" s="336"/>
      <c r="BN185" s="336"/>
      <c r="BO185" s="336"/>
      <c r="BQ185" s="336"/>
      <c r="BR185" s="336">
        <f>BR63</f>
        <v>14</v>
      </c>
      <c r="BS185" s="336">
        <f t="shared" ref="BS185:EC185" si="546">BR185</f>
        <v>14</v>
      </c>
      <c r="BT185" s="336">
        <f t="shared" si="546"/>
        <v>14</v>
      </c>
      <c r="BU185" s="336">
        <f t="shared" si="546"/>
        <v>14</v>
      </c>
      <c r="BV185" s="336">
        <f t="shared" si="546"/>
        <v>14</v>
      </c>
      <c r="BW185" s="336">
        <f t="shared" si="546"/>
        <v>14</v>
      </c>
      <c r="BX185" s="336">
        <f t="shared" si="546"/>
        <v>14</v>
      </c>
      <c r="BY185" s="336">
        <f t="shared" si="546"/>
        <v>14</v>
      </c>
      <c r="BZ185" s="336">
        <f t="shared" si="546"/>
        <v>14</v>
      </c>
      <c r="CA185" s="336">
        <f t="shared" si="546"/>
        <v>14</v>
      </c>
      <c r="CB185" s="336">
        <f t="shared" si="546"/>
        <v>14</v>
      </c>
      <c r="CC185" s="336">
        <f t="shared" si="546"/>
        <v>14</v>
      </c>
      <c r="CD185" s="336">
        <f t="shared" si="546"/>
        <v>14</v>
      </c>
      <c r="CE185" s="336">
        <f t="shared" si="546"/>
        <v>14</v>
      </c>
      <c r="CF185" s="336">
        <f t="shared" si="546"/>
        <v>14</v>
      </c>
      <c r="CG185" s="336">
        <f t="shared" si="546"/>
        <v>14</v>
      </c>
      <c r="CH185" s="336">
        <f t="shared" si="546"/>
        <v>14</v>
      </c>
      <c r="CI185" s="336">
        <f t="shared" si="546"/>
        <v>14</v>
      </c>
      <c r="CJ185" s="336">
        <f t="shared" si="546"/>
        <v>14</v>
      </c>
      <c r="CK185" s="336">
        <f t="shared" si="546"/>
        <v>14</v>
      </c>
      <c r="CL185" s="336">
        <f t="shared" si="546"/>
        <v>14</v>
      </c>
      <c r="CM185" s="336">
        <f t="shared" si="546"/>
        <v>14</v>
      </c>
      <c r="CN185" s="336">
        <f t="shared" si="546"/>
        <v>14</v>
      </c>
      <c r="CO185" s="336">
        <f t="shared" si="546"/>
        <v>14</v>
      </c>
      <c r="CP185" s="336">
        <f t="shared" si="546"/>
        <v>14</v>
      </c>
      <c r="CQ185" s="336">
        <f t="shared" si="546"/>
        <v>14</v>
      </c>
      <c r="CR185" s="336">
        <f t="shared" si="546"/>
        <v>14</v>
      </c>
      <c r="CS185" s="336">
        <f t="shared" si="546"/>
        <v>14</v>
      </c>
      <c r="CT185" s="336">
        <f t="shared" si="546"/>
        <v>14</v>
      </c>
      <c r="CU185" s="336">
        <f t="shared" si="546"/>
        <v>14</v>
      </c>
      <c r="CV185" s="336">
        <f t="shared" si="546"/>
        <v>14</v>
      </c>
      <c r="CW185" s="336">
        <f t="shared" si="546"/>
        <v>14</v>
      </c>
      <c r="CX185" s="336">
        <f t="shared" si="546"/>
        <v>14</v>
      </c>
      <c r="CY185" s="336">
        <f t="shared" si="546"/>
        <v>14</v>
      </c>
      <c r="CZ185" s="336">
        <f t="shared" si="546"/>
        <v>14</v>
      </c>
      <c r="DA185" s="336">
        <f t="shared" si="546"/>
        <v>14</v>
      </c>
      <c r="DB185" s="336">
        <f t="shared" si="546"/>
        <v>14</v>
      </c>
      <c r="DC185" s="336">
        <f t="shared" si="546"/>
        <v>14</v>
      </c>
      <c r="DD185" s="336">
        <f t="shared" si="546"/>
        <v>14</v>
      </c>
      <c r="DE185" s="336">
        <f t="shared" si="546"/>
        <v>14</v>
      </c>
      <c r="DF185" s="336">
        <f t="shared" si="546"/>
        <v>14</v>
      </c>
      <c r="DG185" s="336">
        <f t="shared" si="546"/>
        <v>14</v>
      </c>
      <c r="DH185" s="336">
        <f t="shared" si="546"/>
        <v>14</v>
      </c>
      <c r="DI185" s="336">
        <f t="shared" si="546"/>
        <v>14</v>
      </c>
      <c r="DJ185" s="336">
        <f t="shared" si="546"/>
        <v>14</v>
      </c>
      <c r="DK185" s="336">
        <f t="shared" si="546"/>
        <v>14</v>
      </c>
      <c r="DL185" s="336">
        <f t="shared" si="546"/>
        <v>14</v>
      </c>
      <c r="DM185" s="336">
        <f t="shared" si="546"/>
        <v>14</v>
      </c>
      <c r="DN185" s="336">
        <f t="shared" si="546"/>
        <v>14</v>
      </c>
      <c r="DO185" s="336">
        <f t="shared" si="546"/>
        <v>14</v>
      </c>
      <c r="DP185" s="336">
        <f t="shared" si="546"/>
        <v>14</v>
      </c>
      <c r="DQ185" s="336">
        <f t="shared" si="546"/>
        <v>14</v>
      </c>
      <c r="DR185" s="336">
        <f t="shared" si="546"/>
        <v>14</v>
      </c>
      <c r="DS185" s="336">
        <f t="shared" si="546"/>
        <v>14</v>
      </c>
      <c r="DT185" s="336">
        <f t="shared" si="546"/>
        <v>14</v>
      </c>
      <c r="DU185" s="336">
        <f t="shared" si="546"/>
        <v>14</v>
      </c>
      <c r="DV185" s="336">
        <f t="shared" si="546"/>
        <v>14</v>
      </c>
      <c r="DW185" s="336">
        <f t="shared" si="546"/>
        <v>14</v>
      </c>
      <c r="DX185" s="336">
        <f t="shared" si="546"/>
        <v>14</v>
      </c>
      <c r="DY185" s="336">
        <f t="shared" si="546"/>
        <v>14</v>
      </c>
      <c r="DZ185" s="336">
        <f t="shared" si="546"/>
        <v>14</v>
      </c>
      <c r="EA185" s="336">
        <f t="shared" si="546"/>
        <v>14</v>
      </c>
      <c r="EB185" s="336">
        <f t="shared" si="546"/>
        <v>14</v>
      </c>
      <c r="EC185" s="336">
        <f t="shared" si="546"/>
        <v>14</v>
      </c>
      <c r="EE185" s="336">
        <f>EE63</f>
        <v>20</v>
      </c>
      <c r="EF185" s="336">
        <f t="shared" ref="EF185:GP185" si="547">EE185</f>
        <v>20</v>
      </c>
      <c r="EG185" s="336">
        <f t="shared" si="547"/>
        <v>20</v>
      </c>
      <c r="EH185" s="336">
        <f t="shared" si="547"/>
        <v>20</v>
      </c>
      <c r="EI185" s="336">
        <f t="shared" si="547"/>
        <v>20</v>
      </c>
      <c r="EJ185" s="336">
        <f t="shared" si="547"/>
        <v>20</v>
      </c>
      <c r="EK185" s="336">
        <f t="shared" si="547"/>
        <v>20</v>
      </c>
      <c r="EL185" s="336">
        <f t="shared" si="547"/>
        <v>20</v>
      </c>
      <c r="EM185" s="336">
        <f t="shared" si="547"/>
        <v>20</v>
      </c>
      <c r="EN185" s="336">
        <f t="shared" si="547"/>
        <v>20</v>
      </c>
      <c r="EO185" s="336">
        <f t="shared" si="547"/>
        <v>20</v>
      </c>
      <c r="EP185" s="336">
        <f t="shared" si="547"/>
        <v>20</v>
      </c>
      <c r="EQ185" s="336">
        <f t="shared" si="547"/>
        <v>20</v>
      </c>
      <c r="ER185" s="336">
        <f t="shared" si="547"/>
        <v>20</v>
      </c>
      <c r="ES185" s="336">
        <f t="shared" si="547"/>
        <v>20</v>
      </c>
      <c r="ET185" s="336">
        <f t="shared" si="547"/>
        <v>20</v>
      </c>
      <c r="EU185" s="336">
        <f t="shared" si="547"/>
        <v>20</v>
      </c>
      <c r="EV185" s="336">
        <f t="shared" si="547"/>
        <v>20</v>
      </c>
      <c r="EW185" s="336">
        <f t="shared" si="547"/>
        <v>20</v>
      </c>
      <c r="EX185" s="336">
        <f t="shared" si="547"/>
        <v>20</v>
      </c>
      <c r="EY185" s="336">
        <f t="shared" si="547"/>
        <v>20</v>
      </c>
      <c r="EZ185" s="336">
        <f t="shared" si="547"/>
        <v>20</v>
      </c>
      <c r="FA185" s="336">
        <f t="shared" si="547"/>
        <v>20</v>
      </c>
      <c r="FB185" s="336">
        <f t="shared" si="547"/>
        <v>20</v>
      </c>
      <c r="FC185" s="336">
        <f t="shared" si="547"/>
        <v>20</v>
      </c>
      <c r="FD185" s="336">
        <f t="shared" si="547"/>
        <v>20</v>
      </c>
      <c r="FE185" s="336">
        <f t="shared" si="547"/>
        <v>20</v>
      </c>
      <c r="FF185" s="336">
        <f t="shared" si="547"/>
        <v>20</v>
      </c>
      <c r="FG185" s="336">
        <f t="shared" si="547"/>
        <v>20</v>
      </c>
      <c r="FH185" s="336">
        <f t="shared" si="547"/>
        <v>20</v>
      </c>
      <c r="FI185" s="336">
        <f t="shared" si="547"/>
        <v>20</v>
      </c>
      <c r="FJ185" s="336">
        <f t="shared" si="547"/>
        <v>20</v>
      </c>
      <c r="FK185" s="336">
        <f t="shared" si="547"/>
        <v>20</v>
      </c>
      <c r="FL185" s="336">
        <f t="shared" si="547"/>
        <v>20</v>
      </c>
      <c r="FM185" s="336">
        <f t="shared" si="547"/>
        <v>20</v>
      </c>
      <c r="FN185" s="336">
        <f t="shared" si="547"/>
        <v>20</v>
      </c>
      <c r="FO185" s="336">
        <f t="shared" si="547"/>
        <v>20</v>
      </c>
      <c r="FP185" s="336">
        <f t="shared" si="547"/>
        <v>20</v>
      </c>
      <c r="FQ185" s="336">
        <f t="shared" si="547"/>
        <v>20</v>
      </c>
      <c r="FR185" s="336">
        <f t="shared" si="547"/>
        <v>20</v>
      </c>
      <c r="FS185" s="336">
        <f t="shared" si="547"/>
        <v>20</v>
      </c>
      <c r="FT185" s="336">
        <f t="shared" si="547"/>
        <v>20</v>
      </c>
      <c r="FU185" s="336">
        <f t="shared" si="547"/>
        <v>20</v>
      </c>
      <c r="FV185" s="336">
        <f t="shared" si="547"/>
        <v>20</v>
      </c>
      <c r="FW185" s="336">
        <f t="shared" si="547"/>
        <v>20</v>
      </c>
      <c r="FX185" s="336">
        <f t="shared" si="547"/>
        <v>20</v>
      </c>
      <c r="FY185" s="336">
        <f t="shared" si="547"/>
        <v>20</v>
      </c>
      <c r="FZ185" s="336">
        <f t="shared" si="547"/>
        <v>20</v>
      </c>
      <c r="GA185" s="336">
        <f t="shared" si="547"/>
        <v>20</v>
      </c>
      <c r="GB185" s="336">
        <f t="shared" si="547"/>
        <v>20</v>
      </c>
      <c r="GC185" s="336">
        <f t="shared" si="547"/>
        <v>20</v>
      </c>
      <c r="GD185" s="336">
        <f t="shared" si="547"/>
        <v>20</v>
      </c>
      <c r="GE185" s="336">
        <f t="shared" si="547"/>
        <v>20</v>
      </c>
      <c r="GF185" s="336">
        <f t="shared" si="547"/>
        <v>20</v>
      </c>
      <c r="GG185" s="336">
        <f t="shared" si="547"/>
        <v>20</v>
      </c>
      <c r="GH185" s="336">
        <f t="shared" si="547"/>
        <v>20</v>
      </c>
      <c r="GI185" s="336">
        <f t="shared" si="547"/>
        <v>20</v>
      </c>
      <c r="GJ185" s="336">
        <f t="shared" si="547"/>
        <v>20</v>
      </c>
      <c r="GK185" s="336">
        <f t="shared" si="547"/>
        <v>20</v>
      </c>
      <c r="GL185" s="336">
        <f t="shared" si="547"/>
        <v>20</v>
      </c>
      <c r="GM185" s="336">
        <f t="shared" si="547"/>
        <v>20</v>
      </c>
      <c r="GN185" s="336">
        <f t="shared" si="547"/>
        <v>20</v>
      </c>
      <c r="GO185" s="336">
        <f t="shared" si="547"/>
        <v>20</v>
      </c>
      <c r="GP185" s="336">
        <f t="shared" si="547"/>
        <v>20</v>
      </c>
      <c r="GQ185" s="336"/>
      <c r="GR185" s="336">
        <f>GR63</f>
        <v>26</v>
      </c>
      <c r="GS185" s="336">
        <f t="shared" ref="GS185:JC185" si="548">GR185</f>
        <v>26</v>
      </c>
      <c r="GT185" s="336">
        <f t="shared" si="548"/>
        <v>26</v>
      </c>
      <c r="GU185" s="336">
        <f t="shared" si="548"/>
        <v>26</v>
      </c>
      <c r="GV185" s="336">
        <f t="shared" si="548"/>
        <v>26</v>
      </c>
      <c r="GW185" s="336">
        <f t="shared" si="548"/>
        <v>26</v>
      </c>
      <c r="GX185" s="336">
        <f t="shared" si="548"/>
        <v>26</v>
      </c>
      <c r="GY185" s="336">
        <f t="shared" si="548"/>
        <v>26</v>
      </c>
      <c r="GZ185" s="336">
        <f t="shared" si="548"/>
        <v>26</v>
      </c>
      <c r="HA185" s="336">
        <f t="shared" si="548"/>
        <v>26</v>
      </c>
      <c r="HB185" s="336">
        <f t="shared" si="548"/>
        <v>26</v>
      </c>
      <c r="HC185" s="336">
        <f t="shared" si="548"/>
        <v>26</v>
      </c>
      <c r="HD185" s="336">
        <f t="shared" si="548"/>
        <v>26</v>
      </c>
      <c r="HE185" s="336">
        <f t="shared" si="548"/>
        <v>26</v>
      </c>
      <c r="HF185" s="336">
        <f t="shared" si="548"/>
        <v>26</v>
      </c>
      <c r="HG185" s="336">
        <f t="shared" si="548"/>
        <v>26</v>
      </c>
      <c r="HH185" s="336">
        <f t="shared" si="548"/>
        <v>26</v>
      </c>
      <c r="HI185" s="336">
        <f t="shared" si="548"/>
        <v>26</v>
      </c>
      <c r="HJ185" s="336">
        <f t="shared" si="548"/>
        <v>26</v>
      </c>
      <c r="HK185" s="336">
        <f t="shared" si="548"/>
        <v>26</v>
      </c>
      <c r="HL185" s="336">
        <f t="shared" si="548"/>
        <v>26</v>
      </c>
      <c r="HM185" s="336">
        <f t="shared" si="548"/>
        <v>26</v>
      </c>
      <c r="HN185" s="336">
        <f t="shared" si="548"/>
        <v>26</v>
      </c>
      <c r="HO185" s="336">
        <f t="shared" si="548"/>
        <v>26</v>
      </c>
      <c r="HP185" s="336">
        <f t="shared" si="548"/>
        <v>26</v>
      </c>
      <c r="HQ185" s="336">
        <f t="shared" si="548"/>
        <v>26</v>
      </c>
      <c r="HR185" s="336">
        <f t="shared" si="548"/>
        <v>26</v>
      </c>
      <c r="HS185" s="336">
        <f t="shared" si="548"/>
        <v>26</v>
      </c>
      <c r="HT185" s="336">
        <f t="shared" si="548"/>
        <v>26</v>
      </c>
      <c r="HU185" s="336">
        <f t="shared" si="548"/>
        <v>26</v>
      </c>
      <c r="HV185" s="336">
        <f t="shared" si="548"/>
        <v>26</v>
      </c>
      <c r="HW185" s="336">
        <f t="shared" si="548"/>
        <v>26</v>
      </c>
      <c r="HX185" s="336">
        <f t="shared" si="548"/>
        <v>26</v>
      </c>
      <c r="HY185" s="336">
        <f t="shared" si="548"/>
        <v>26</v>
      </c>
      <c r="HZ185" s="336">
        <f t="shared" si="548"/>
        <v>26</v>
      </c>
      <c r="IA185" s="336">
        <f t="shared" si="548"/>
        <v>26</v>
      </c>
      <c r="IB185" s="336">
        <f t="shared" si="548"/>
        <v>26</v>
      </c>
      <c r="IC185" s="336">
        <f t="shared" si="548"/>
        <v>26</v>
      </c>
      <c r="ID185" s="336">
        <f t="shared" si="548"/>
        <v>26</v>
      </c>
      <c r="IE185" s="336">
        <f t="shared" si="548"/>
        <v>26</v>
      </c>
      <c r="IF185" s="336">
        <f t="shared" si="548"/>
        <v>26</v>
      </c>
      <c r="IG185" s="336">
        <f t="shared" si="548"/>
        <v>26</v>
      </c>
      <c r="IH185" s="336">
        <f t="shared" si="548"/>
        <v>26</v>
      </c>
      <c r="II185" s="336">
        <f t="shared" si="548"/>
        <v>26</v>
      </c>
      <c r="IJ185" s="336">
        <f t="shared" si="548"/>
        <v>26</v>
      </c>
      <c r="IK185" s="336">
        <f t="shared" si="548"/>
        <v>26</v>
      </c>
      <c r="IL185" s="336">
        <f t="shared" si="548"/>
        <v>26</v>
      </c>
      <c r="IM185" s="336">
        <f t="shared" si="548"/>
        <v>26</v>
      </c>
      <c r="IN185" s="336">
        <f t="shared" si="548"/>
        <v>26</v>
      </c>
      <c r="IO185" s="336">
        <f t="shared" si="548"/>
        <v>26</v>
      </c>
      <c r="IP185" s="336">
        <f t="shared" si="548"/>
        <v>26</v>
      </c>
      <c r="IQ185" s="336">
        <f t="shared" si="548"/>
        <v>26</v>
      </c>
      <c r="IR185" s="336">
        <f t="shared" si="548"/>
        <v>26</v>
      </c>
      <c r="IS185" s="336">
        <f t="shared" si="548"/>
        <v>26</v>
      </c>
      <c r="IT185" s="336">
        <f t="shared" si="548"/>
        <v>26</v>
      </c>
      <c r="IU185" s="336">
        <f t="shared" si="548"/>
        <v>26</v>
      </c>
      <c r="IV185" s="336">
        <f t="shared" si="548"/>
        <v>26</v>
      </c>
      <c r="IW185" s="336">
        <f t="shared" si="548"/>
        <v>26</v>
      </c>
      <c r="IX185" s="336">
        <f t="shared" si="548"/>
        <v>26</v>
      </c>
      <c r="IY185" s="336">
        <f t="shared" si="548"/>
        <v>26</v>
      </c>
      <c r="IZ185" s="336">
        <f t="shared" si="548"/>
        <v>26</v>
      </c>
      <c r="JA185" s="336">
        <f t="shared" si="548"/>
        <v>26</v>
      </c>
      <c r="JB185" s="336">
        <f t="shared" si="548"/>
        <v>26</v>
      </c>
      <c r="JC185" s="336">
        <f t="shared" si="548"/>
        <v>26</v>
      </c>
      <c r="JD185" s="336"/>
      <c r="JE185" s="336">
        <f>JE63</f>
        <v>32</v>
      </c>
      <c r="JF185" s="336">
        <f t="shared" ref="JF185:LP185" si="549">JE185</f>
        <v>32</v>
      </c>
      <c r="JG185" s="336">
        <f t="shared" si="549"/>
        <v>32</v>
      </c>
      <c r="JH185" s="336">
        <f t="shared" si="549"/>
        <v>32</v>
      </c>
      <c r="JI185" s="336">
        <f t="shared" si="549"/>
        <v>32</v>
      </c>
      <c r="JJ185" s="336">
        <f t="shared" si="549"/>
        <v>32</v>
      </c>
      <c r="JK185" s="336">
        <f t="shared" si="549"/>
        <v>32</v>
      </c>
      <c r="JL185" s="336">
        <f t="shared" si="549"/>
        <v>32</v>
      </c>
      <c r="JM185" s="336">
        <f t="shared" si="549"/>
        <v>32</v>
      </c>
      <c r="JN185" s="336">
        <f t="shared" si="549"/>
        <v>32</v>
      </c>
      <c r="JO185" s="336">
        <f t="shared" si="549"/>
        <v>32</v>
      </c>
      <c r="JP185" s="336">
        <f t="shared" si="549"/>
        <v>32</v>
      </c>
      <c r="JQ185" s="336">
        <f t="shared" si="549"/>
        <v>32</v>
      </c>
      <c r="JR185" s="336">
        <f t="shared" si="549"/>
        <v>32</v>
      </c>
      <c r="JS185" s="336">
        <f t="shared" si="549"/>
        <v>32</v>
      </c>
      <c r="JT185" s="336">
        <f t="shared" si="549"/>
        <v>32</v>
      </c>
      <c r="JU185" s="336">
        <f t="shared" si="549"/>
        <v>32</v>
      </c>
      <c r="JV185" s="336">
        <f t="shared" si="549"/>
        <v>32</v>
      </c>
      <c r="JW185" s="336">
        <f t="shared" si="549"/>
        <v>32</v>
      </c>
      <c r="JX185" s="336">
        <f t="shared" si="549"/>
        <v>32</v>
      </c>
      <c r="JY185" s="336">
        <f t="shared" si="549"/>
        <v>32</v>
      </c>
      <c r="JZ185" s="336">
        <f t="shared" si="549"/>
        <v>32</v>
      </c>
      <c r="KA185" s="336">
        <f t="shared" si="549"/>
        <v>32</v>
      </c>
      <c r="KB185" s="336">
        <f t="shared" si="549"/>
        <v>32</v>
      </c>
      <c r="KC185" s="336">
        <f t="shared" si="549"/>
        <v>32</v>
      </c>
      <c r="KD185" s="336">
        <f t="shared" si="549"/>
        <v>32</v>
      </c>
      <c r="KE185" s="336">
        <f t="shared" si="549"/>
        <v>32</v>
      </c>
      <c r="KF185" s="336">
        <f t="shared" si="549"/>
        <v>32</v>
      </c>
      <c r="KG185" s="336">
        <f t="shared" si="549"/>
        <v>32</v>
      </c>
      <c r="KH185" s="336">
        <f t="shared" si="549"/>
        <v>32</v>
      </c>
      <c r="KI185" s="336">
        <f t="shared" si="549"/>
        <v>32</v>
      </c>
      <c r="KJ185" s="336">
        <f t="shared" si="549"/>
        <v>32</v>
      </c>
      <c r="KK185" s="336">
        <f t="shared" si="549"/>
        <v>32</v>
      </c>
      <c r="KL185" s="336">
        <f t="shared" si="549"/>
        <v>32</v>
      </c>
      <c r="KM185" s="336">
        <f t="shared" si="549"/>
        <v>32</v>
      </c>
      <c r="KN185" s="336">
        <f t="shared" si="549"/>
        <v>32</v>
      </c>
      <c r="KO185" s="336">
        <f t="shared" si="549"/>
        <v>32</v>
      </c>
      <c r="KP185" s="336">
        <f t="shared" si="549"/>
        <v>32</v>
      </c>
      <c r="KQ185" s="336">
        <f t="shared" si="549"/>
        <v>32</v>
      </c>
      <c r="KR185" s="336">
        <f t="shared" si="549"/>
        <v>32</v>
      </c>
      <c r="KS185" s="336">
        <f t="shared" si="549"/>
        <v>32</v>
      </c>
      <c r="KT185" s="336">
        <f t="shared" si="549"/>
        <v>32</v>
      </c>
      <c r="KU185" s="336">
        <f t="shared" si="549"/>
        <v>32</v>
      </c>
      <c r="KV185" s="336">
        <f t="shared" si="549"/>
        <v>32</v>
      </c>
      <c r="KW185" s="336">
        <f t="shared" si="549"/>
        <v>32</v>
      </c>
      <c r="KX185" s="336">
        <f t="shared" si="549"/>
        <v>32</v>
      </c>
      <c r="KY185" s="336">
        <f t="shared" si="549"/>
        <v>32</v>
      </c>
      <c r="KZ185" s="336">
        <f t="shared" si="549"/>
        <v>32</v>
      </c>
      <c r="LA185" s="336">
        <f t="shared" si="549"/>
        <v>32</v>
      </c>
      <c r="LB185" s="336">
        <f t="shared" si="549"/>
        <v>32</v>
      </c>
      <c r="LC185" s="336">
        <f t="shared" si="549"/>
        <v>32</v>
      </c>
      <c r="LD185" s="336">
        <f t="shared" si="549"/>
        <v>32</v>
      </c>
      <c r="LE185" s="336">
        <f t="shared" si="549"/>
        <v>32</v>
      </c>
      <c r="LF185" s="336">
        <f t="shared" si="549"/>
        <v>32</v>
      </c>
      <c r="LG185" s="336">
        <f t="shared" si="549"/>
        <v>32</v>
      </c>
      <c r="LH185" s="336">
        <f t="shared" si="549"/>
        <v>32</v>
      </c>
      <c r="LI185" s="336">
        <f t="shared" si="549"/>
        <v>32</v>
      </c>
      <c r="LJ185" s="336">
        <f t="shared" si="549"/>
        <v>32</v>
      </c>
      <c r="LK185" s="336">
        <f t="shared" si="549"/>
        <v>32</v>
      </c>
      <c r="LL185" s="336">
        <f t="shared" si="549"/>
        <v>32</v>
      </c>
      <c r="LM185" s="336">
        <f t="shared" si="549"/>
        <v>32</v>
      </c>
      <c r="LN185" s="336">
        <f t="shared" si="549"/>
        <v>32</v>
      </c>
      <c r="LO185" s="336">
        <f t="shared" si="549"/>
        <v>32</v>
      </c>
      <c r="LP185" s="336">
        <f t="shared" si="549"/>
        <v>32</v>
      </c>
    </row>
    <row r="186">
      <c r="A186" s="61"/>
      <c r="B186" s="61"/>
      <c r="C186" s="61"/>
      <c r="D186" s="61" t="s">
        <v>279</v>
      </c>
      <c r="E186" s="335">
        <v>1.0</v>
      </c>
      <c r="F186" s="336">
        <f t="shared" ref="F186:BP186" si="550">E186+1</f>
        <v>2</v>
      </c>
      <c r="G186" s="336">
        <f t="shared" si="550"/>
        <v>3</v>
      </c>
      <c r="H186" s="336">
        <f t="shared" si="550"/>
        <v>4</v>
      </c>
      <c r="I186" s="336">
        <f t="shared" si="550"/>
        <v>5</v>
      </c>
      <c r="J186" s="336">
        <f t="shared" si="550"/>
        <v>6</v>
      </c>
      <c r="K186" s="336">
        <f t="shared" si="550"/>
        <v>7</v>
      </c>
      <c r="L186" s="336">
        <f t="shared" si="550"/>
        <v>8</v>
      </c>
      <c r="M186" s="336">
        <f t="shared" si="550"/>
        <v>9</v>
      </c>
      <c r="N186" s="336">
        <f t="shared" si="550"/>
        <v>10</v>
      </c>
      <c r="O186" s="336">
        <f t="shared" si="550"/>
        <v>11</v>
      </c>
      <c r="P186" s="336">
        <f t="shared" si="550"/>
        <v>12</v>
      </c>
      <c r="Q186" s="336">
        <f t="shared" si="550"/>
        <v>13</v>
      </c>
      <c r="R186" s="336">
        <f t="shared" si="550"/>
        <v>14</v>
      </c>
      <c r="S186" s="336">
        <f t="shared" si="550"/>
        <v>15</v>
      </c>
      <c r="T186" s="336">
        <f t="shared" si="550"/>
        <v>16</v>
      </c>
      <c r="U186" s="336">
        <f t="shared" si="550"/>
        <v>17</v>
      </c>
      <c r="V186" s="336">
        <f t="shared" si="550"/>
        <v>18</v>
      </c>
      <c r="W186" s="336">
        <f t="shared" si="550"/>
        <v>19</v>
      </c>
      <c r="X186" s="336">
        <f t="shared" si="550"/>
        <v>20</v>
      </c>
      <c r="Y186" s="336">
        <f t="shared" si="550"/>
        <v>21</v>
      </c>
      <c r="Z186" s="336">
        <f t="shared" si="550"/>
        <v>22</v>
      </c>
      <c r="AA186" s="336">
        <f t="shared" si="550"/>
        <v>23</v>
      </c>
      <c r="AB186" s="336">
        <f t="shared" si="550"/>
        <v>24</v>
      </c>
      <c r="AC186" s="336">
        <f t="shared" si="550"/>
        <v>25</v>
      </c>
      <c r="AD186" s="336">
        <f t="shared" si="550"/>
        <v>26</v>
      </c>
      <c r="AE186" s="336">
        <f t="shared" si="550"/>
        <v>27</v>
      </c>
      <c r="AF186" s="336">
        <f t="shared" si="550"/>
        <v>28</v>
      </c>
      <c r="AG186" s="336">
        <f t="shared" si="550"/>
        <v>29</v>
      </c>
      <c r="AH186" s="336">
        <f t="shared" si="550"/>
        <v>30</v>
      </c>
      <c r="AI186" s="336">
        <f t="shared" si="550"/>
        <v>31</v>
      </c>
      <c r="AJ186" s="336">
        <f t="shared" si="550"/>
        <v>32</v>
      </c>
      <c r="AK186" s="336">
        <f t="shared" si="550"/>
        <v>33</v>
      </c>
      <c r="AL186" s="336">
        <f t="shared" si="550"/>
        <v>34</v>
      </c>
      <c r="AM186" s="336">
        <f t="shared" si="550"/>
        <v>35</v>
      </c>
      <c r="AN186" s="336">
        <f t="shared" si="550"/>
        <v>36</v>
      </c>
      <c r="AO186" s="336">
        <f t="shared" si="550"/>
        <v>37</v>
      </c>
      <c r="AP186" s="336">
        <f t="shared" si="550"/>
        <v>38</v>
      </c>
      <c r="AQ186" s="336">
        <f t="shared" si="550"/>
        <v>39</v>
      </c>
      <c r="AR186" s="336">
        <f t="shared" si="550"/>
        <v>40</v>
      </c>
      <c r="AS186" s="336">
        <f t="shared" si="550"/>
        <v>41</v>
      </c>
      <c r="AT186" s="336">
        <f t="shared" si="550"/>
        <v>42</v>
      </c>
      <c r="AU186" s="336">
        <f t="shared" si="550"/>
        <v>43</v>
      </c>
      <c r="AV186" s="336">
        <f t="shared" si="550"/>
        <v>44</v>
      </c>
      <c r="AW186" s="336">
        <f t="shared" si="550"/>
        <v>45</v>
      </c>
      <c r="AX186" s="336">
        <f t="shared" si="550"/>
        <v>46</v>
      </c>
      <c r="AY186" s="336">
        <f t="shared" si="550"/>
        <v>47</v>
      </c>
      <c r="AZ186" s="336">
        <f t="shared" si="550"/>
        <v>48</v>
      </c>
      <c r="BA186" s="336">
        <f t="shared" si="550"/>
        <v>49</v>
      </c>
      <c r="BB186" s="336">
        <f t="shared" si="550"/>
        <v>50</v>
      </c>
      <c r="BC186" s="336">
        <f t="shared" si="550"/>
        <v>51</v>
      </c>
      <c r="BD186" s="336">
        <f t="shared" si="550"/>
        <v>52</v>
      </c>
      <c r="BE186" s="336">
        <f t="shared" si="550"/>
        <v>53</v>
      </c>
      <c r="BF186" s="336">
        <f t="shared" si="550"/>
        <v>54</v>
      </c>
      <c r="BG186" s="336">
        <f t="shared" si="550"/>
        <v>55</v>
      </c>
      <c r="BH186" s="336">
        <f t="shared" si="550"/>
        <v>56</v>
      </c>
      <c r="BI186" s="336">
        <f t="shared" si="550"/>
        <v>57</v>
      </c>
      <c r="BJ186" s="336">
        <f t="shared" si="550"/>
        <v>58</v>
      </c>
      <c r="BK186" s="336">
        <f t="shared" si="550"/>
        <v>59</v>
      </c>
      <c r="BL186" s="336">
        <f t="shared" si="550"/>
        <v>60</v>
      </c>
      <c r="BM186" s="336">
        <f t="shared" si="550"/>
        <v>61</v>
      </c>
      <c r="BN186" s="336">
        <f t="shared" si="550"/>
        <v>62</v>
      </c>
      <c r="BO186" s="336">
        <f t="shared" si="550"/>
        <v>63</v>
      </c>
      <c r="BP186" s="336">
        <f t="shared" si="550"/>
        <v>64</v>
      </c>
      <c r="BQ186" s="335"/>
      <c r="BR186" s="335">
        <v>1.0</v>
      </c>
      <c r="BS186" s="336">
        <f t="shared" ref="BS186:EC186" si="551">BR186+1</f>
        <v>2</v>
      </c>
      <c r="BT186" s="336">
        <f t="shared" si="551"/>
        <v>3</v>
      </c>
      <c r="BU186" s="336">
        <f t="shared" si="551"/>
        <v>4</v>
      </c>
      <c r="BV186" s="336">
        <f t="shared" si="551"/>
        <v>5</v>
      </c>
      <c r="BW186" s="336">
        <f t="shared" si="551"/>
        <v>6</v>
      </c>
      <c r="BX186" s="336">
        <f t="shared" si="551"/>
        <v>7</v>
      </c>
      <c r="BY186" s="336">
        <f t="shared" si="551"/>
        <v>8</v>
      </c>
      <c r="BZ186" s="336">
        <f t="shared" si="551"/>
        <v>9</v>
      </c>
      <c r="CA186" s="336">
        <f t="shared" si="551"/>
        <v>10</v>
      </c>
      <c r="CB186" s="336">
        <f t="shared" si="551"/>
        <v>11</v>
      </c>
      <c r="CC186" s="336">
        <f t="shared" si="551"/>
        <v>12</v>
      </c>
      <c r="CD186" s="336">
        <f t="shared" si="551"/>
        <v>13</v>
      </c>
      <c r="CE186" s="336">
        <f t="shared" si="551"/>
        <v>14</v>
      </c>
      <c r="CF186" s="336">
        <f t="shared" si="551"/>
        <v>15</v>
      </c>
      <c r="CG186" s="336">
        <f t="shared" si="551"/>
        <v>16</v>
      </c>
      <c r="CH186" s="336">
        <f t="shared" si="551"/>
        <v>17</v>
      </c>
      <c r="CI186" s="336">
        <f t="shared" si="551"/>
        <v>18</v>
      </c>
      <c r="CJ186" s="336">
        <f t="shared" si="551"/>
        <v>19</v>
      </c>
      <c r="CK186" s="336">
        <f t="shared" si="551"/>
        <v>20</v>
      </c>
      <c r="CL186" s="336">
        <f t="shared" si="551"/>
        <v>21</v>
      </c>
      <c r="CM186" s="336">
        <f t="shared" si="551"/>
        <v>22</v>
      </c>
      <c r="CN186" s="336">
        <f t="shared" si="551"/>
        <v>23</v>
      </c>
      <c r="CO186" s="336">
        <f t="shared" si="551"/>
        <v>24</v>
      </c>
      <c r="CP186" s="336">
        <f t="shared" si="551"/>
        <v>25</v>
      </c>
      <c r="CQ186" s="336">
        <f t="shared" si="551"/>
        <v>26</v>
      </c>
      <c r="CR186" s="336">
        <f t="shared" si="551"/>
        <v>27</v>
      </c>
      <c r="CS186" s="336">
        <f t="shared" si="551"/>
        <v>28</v>
      </c>
      <c r="CT186" s="336">
        <f t="shared" si="551"/>
        <v>29</v>
      </c>
      <c r="CU186" s="336">
        <f t="shared" si="551"/>
        <v>30</v>
      </c>
      <c r="CV186" s="336">
        <f t="shared" si="551"/>
        <v>31</v>
      </c>
      <c r="CW186" s="336">
        <f t="shared" si="551"/>
        <v>32</v>
      </c>
      <c r="CX186" s="336">
        <f t="shared" si="551"/>
        <v>33</v>
      </c>
      <c r="CY186" s="336">
        <f t="shared" si="551"/>
        <v>34</v>
      </c>
      <c r="CZ186" s="336">
        <f t="shared" si="551"/>
        <v>35</v>
      </c>
      <c r="DA186" s="336">
        <f t="shared" si="551"/>
        <v>36</v>
      </c>
      <c r="DB186" s="336">
        <f t="shared" si="551"/>
        <v>37</v>
      </c>
      <c r="DC186" s="336">
        <f t="shared" si="551"/>
        <v>38</v>
      </c>
      <c r="DD186" s="336">
        <f t="shared" si="551"/>
        <v>39</v>
      </c>
      <c r="DE186" s="336">
        <f t="shared" si="551"/>
        <v>40</v>
      </c>
      <c r="DF186" s="336">
        <f t="shared" si="551"/>
        <v>41</v>
      </c>
      <c r="DG186" s="336">
        <f t="shared" si="551"/>
        <v>42</v>
      </c>
      <c r="DH186" s="336">
        <f t="shared" si="551"/>
        <v>43</v>
      </c>
      <c r="DI186" s="336">
        <f t="shared" si="551"/>
        <v>44</v>
      </c>
      <c r="DJ186" s="336">
        <f t="shared" si="551"/>
        <v>45</v>
      </c>
      <c r="DK186" s="336">
        <f t="shared" si="551"/>
        <v>46</v>
      </c>
      <c r="DL186" s="336">
        <f t="shared" si="551"/>
        <v>47</v>
      </c>
      <c r="DM186" s="336">
        <f t="shared" si="551"/>
        <v>48</v>
      </c>
      <c r="DN186" s="336">
        <f t="shared" si="551"/>
        <v>49</v>
      </c>
      <c r="DO186" s="336">
        <f t="shared" si="551"/>
        <v>50</v>
      </c>
      <c r="DP186" s="336">
        <f t="shared" si="551"/>
        <v>51</v>
      </c>
      <c r="DQ186" s="336">
        <f t="shared" si="551"/>
        <v>52</v>
      </c>
      <c r="DR186" s="336">
        <f t="shared" si="551"/>
        <v>53</v>
      </c>
      <c r="DS186" s="336">
        <f t="shared" si="551"/>
        <v>54</v>
      </c>
      <c r="DT186" s="336">
        <f t="shared" si="551"/>
        <v>55</v>
      </c>
      <c r="DU186" s="336">
        <f t="shared" si="551"/>
        <v>56</v>
      </c>
      <c r="DV186" s="336">
        <f t="shared" si="551"/>
        <v>57</v>
      </c>
      <c r="DW186" s="336">
        <f t="shared" si="551"/>
        <v>58</v>
      </c>
      <c r="DX186" s="336">
        <f t="shared" si="551"/>
        <v>59</v>
      </c>
      <c r="DY186" s="336">
        <f t="shared" si="551"/>
        <v>60</v>
      </c>
      <c r="DZ186" s="336">
        <f t="shared" si="551"/>
        <v>61</v>
      </c>
      <c r="EA186" s="336">
        <f t="shared" si="551"/>
        <v>62</v>
      </c>
      <c r="EB186" s="336">
        <f t="shared" si="551"/>
        <v>63</v>
      </c>
      <c r="EC186" s="336">
        <f t="shared" si="551"/>
        <v>64</v>
      </c>
      <c r="EE186" s="335">
        <v>1.0</v>
      </c>
      <c r="EF186" s="336">
        <f t="shared" ref="EF186:GP186" si="552">EE186+1</f>
        <v>2</v>
      </c>
      <c r="EG186" s="336">
        <f t="shared" si="552"/>
        <v>3</v>
      </c>
      <c r="EH186" s="336">
        <f t="shared" si="552"/>
        <v>4</v>
      </c>
      <c r="EI186" s="336">
        <f t="shared" si="552"/>
        <v>5</v>
      </c>
      <c r="EJ186" s="336">
        <f t="shared" si="552"/>
        <v>6</v>
      </c>
      <c r="EK186" s="336">
        <f t="shared" si="552"/>
        <v>7</v>
      </c>
      <c r="EL186" s="336">
        <f t="shared" si="552"/>
        <v>8</v>
      </c>
      <c r="EM186" s="336">
        <f t="shared" si="552"/>
        <v>9</v>
      </c>
      <c r="EN186" s="336">
        <f t="shared" si="552"/>
        <v>10</v>
      </c>
      <c r="EO186" s="336">
        <f t="shared" si="552"/>
        <v>11</v>
      </c>
      <c r="EP186" s="336">
        <f t="shared" si="552"/>
        <v>12</v>
      </c>
      <c r="EQ186" s="336">
        <f t="shared" si="552"/>
        <v>13</v>
      </c>
      <c r="ER186" s="336">
        <f t="shared" si="552"/>
        <v>14</v>
      </c>
      <c r="ES186" s="336">
        <f t="shared" si="552"/>
        <v>15</v>
      </c>
      <c r="ET186" s="336">
        <f t="shared" si="552"/>
        <v>16</v>
      </c>
      <c r="EU186" s="336">
        <f t="shared" si="552"/>
        <v>17</v>
      </c>
      <c r="EV186" s="336">
        <f t="shared" si="552"/>
        <v>18</v>
      </c>
      <c r="EW186" s="336">
        <f t="shared" si="552"/>
        <v>19</v>
      </c>
      <c r="EX186" s="336">
        <f t="shared" si="552"/>
        <v>20</v>
      </c>
      <c r="EY186" s="336">
        <f t="shared" si="552"/>
        <v>21</v>
      </c>
      <c r="EZ186" s="336">
        <f t="shared" si="552"/>
        <v>22</v>
      </c>
      <c r="FA186" s="336">
        <f t="shared" si="552"/>
        <v>23</v>
      </c>
      <c r="FB186" s="336">
        <f t="shared" si="552"/>
        <v>24</v>
      </c>
      <c r="FC186" s="336">
        <f t="shared" si="552"/>
        <v>25</v>
      </c>
      <c r="FD186" s="336">
        <f t="shared" si="552"/>
        <v>26</v>
      </c>
      <c r="FE186" s="336">
        <f t="shared" si="552"/>
        <v>27</v>
      </c>
      <c r="FF186" s="336">
        <f t="shared" si="552"/>
        <v>28</v>
      </c>
      <c r="FG186" s="336">
        <f t="shared" si="552"/>
        <v>29</v>
      </c>
      <c r="FH186" s="336">
        <f t="shared" si="552"/>
        <v>30</v>
      </c>
      <c r="FI186" s="336">
        <f t="shared" si="552"/>
        <v>31</v>
      </c>
      <c r="FJ186" s="336">
        <f t="shared" si="552"/>
        <v>32</v>
      </c>
      <c r="FK186" s="336">
        <f t="shared" si="552"/>
        <v>33</v>
      </c>
      <c r="FL186" s="336">
        <f t="shared" si="552"/>
        <v>34</v>
      </c>
      <c r="FM186" s="336">
        <f t="shared" si="552"/>
        <v>35</v>
      </c>
      <c r="FN186" s="336">
        <f t="shared" si="552"/>
        <v>36</v>
      </c>
      <c r="FO186" s="336">
        <f t="shared" si="552"/>
        <v>37</v>
      </c>
      <c r="FP186" s="336">
        <f t="shared" si="552"/>
        <v>38</v>
      </c>
      <c r="FQ186" s="336">
        <f t="shared" si="552"/>
        <v>39</v>
      </c>
      <c r="FR186" s="336">
        <f t="shared" si="552"/>
        <v>40</v>
      </c>
      <c r="FS186" s="336">
        <f t="shared" si="552"/>
        <v>41</v>
      </c>
      <c r="FT186" s="336">
        <f t="shared" si="552"/>
        <v>42</v>
      </c>
      <c r="FU186" s="336">
        <f t="shared" si="552"/>
        <v>43</v>
      </c>
      <c r="FV186" s="336">
        <f t="shared" si="552"/>
        <v>44</v>
      </c>
      <c r="FW186" s="336">
        <f t="shared" si="552"/>
        <v>45</v>
      </c>
      <c r="FX186" s="336">
        <f t="shared" si="552"/>
        <v>46</v>
      </c>
      <c r="FY186" s="336">
        <f t="shared" si="552"/>
        <v>47</v>
      </c>
      <c r="FZ186" s="336">
        <f t="shared" si="552"/>
        <v>48</v>
      </c>
      <c r="GA186" s="336">
        <f t="shared" si="552"/>
        <v>49</v>
      </c>
      <c r="GB186" s="336">
        <f t="shared" si="552"/>
        <v>50</v>
      </c>
      <c r="GC186" s="336">
        <f t="shared" si="552"/>
        <v>51</v>
      </c>
      <c r="GD186" s="336">
        <f t="shared" si="552"/>
        <v>52</v>
      </c>
      <c r="GE186" s="336">
        <f t="shared" si="552"/>
        <v>53</v>
      </c>
      <c r="GF186" s="336">
        <f t="shared" si="552"/>
        <v>54</v>
      </c>
      <c r="GG186" s="336">
        <f t="shared" si="552"/>
        <v>55</v>
      </c>
      <c r="GH186" s="336">
        <f t="shared" si="552"/>
        <v>56</v>
      </c>
      <c r="GI186" s="336">
        <f t="shared" si="552"/>
        <v>57</v>
      </c>
      <c r="GJ186" s="336">
        <f t="shared" si="552"/>
        <v>58</v>
      </c>
      <c r="GK186" s="336">
        <f t="shared" si="552"/>
        <v>59</v>
      </c>
      <c r="GL186" s="336">
        <f t="shared" si="552"/>
        <v>60</v>
      </c>
      <c r="GM186" s="336">
        <f t="shared" si="552"/>
        <v>61</v>
      </c>
      <c r="GN186" s="336">
        <f t="shared" si="552"/>
        <v>62</v>
      </c>
      <c r="GO186" s="336">
        <f t="shared" si="552"/>
        <v>63</v>
      </c>
      <c r="GP186" s="336">
        <f t="shared" si="552"/>
        <v>64</v>
      </c>
      <c r="GQ186" s="335"/>
      <c r="GR186" s="335">
        <v>1.0</v>
      </c>
      <c r="GS186" s="336">
        <f t="shared" ref="GS186:JC186" si="553">GR186+1</f>
        <v>2</v>
      </c>
      <c r="GT186" s="336">
        <f t="shared" si="553"/>
        <v>3</v>
      </c>
      <c r="GU186" s="336">
        <f t="shared" si="553"/>
        <v>4</v>
      </c>
      <c r="GV186" s="336">
        <f t="shared" si="553"/>
        <v>5</v>
      </c>
      <c r="GW186" s="336">
        <f t="shared" si="553"/>
        <v>6</v>
      </c>
      <c r="GX186" s="336">
        <f t="shared" si="553"/>
        <v>7</v>
      </c>
      <c r="GY186" s="336">
        <f t="shared" si="553"/>
        <v>8</v>
      </c>
      <c r="GZ186" s="336">
        <f t="shared" si="553"/>
        <v>9</v>
      </c>
      <c r="HA186" s="336">
        <f t="shared" si="553"/>
        <v>10</v>
      </c>
      <c r="HB186" s="336">
        <f t="shared" si="553"/>
        <v>11</v>
      </c>
      <c r="HC186" s="336">
        <f t="shared" si="553"/>
        <v>12</v>
      </c>
      <c r="HD186" s="336">
        <f t="shared" si="553"/>
        <v>13</v>
      </c>
      <c r="HE186" s="336">
        <f t="shared" si="553"/>
        <v>14</v>
      </c>
      <c r="HF186" s="336">
        <f t="shared" si="553"/>
        <v>15</v>
      </c>
      <c r="HG186" s="336">
        <f t="shared" si="553"/>
        <v>16</v>
      </c>
      <c r="HH186" s="336">
        <f t="shared" si="553"/>
        <v>17</v>
      </c>
      <c r="HI186" s="336">
        <f t="shared" si="553"/>
        <v>18</v>
      </c>
      <c r="HJ186" s="336">
        <f t="shared" si="553"/>
        <v>19</v>
      </c>
      <c r="HK186" s="336">
        <f t="shared" si="553"/>
        <v>20</v>
      </c>
      <c r="HL186" s="336">
        <f t="shared" si="553"/>
        <v>21</v>
      </c>
      <c r="HM186" s="336">
        <f t="shared" si="553"/>
        <v>22</v>
      </c>
      <c r="HN186" s="336">
        <f t="shared" si="553"/>
        <v>23</v>
      </c>
      <c r="HO186" s="336">
        <f t="shared" si="553"/>
        <v>24</v>
      </c>
      <c r="HP186" s="336">
        <f t="shared" si="553"/>
        <v>25</v>
      </c>
      <c r="HQ186" s="336">
        <f t="shared" si="553"/>
        <v>26</v>
      </c>
      <c r="HR186" s="336">
        <f t="shared" si="553"/>
        <v>27</v>
      </c>
      <c r="HS186" s="336">
        <f t="shared" si="553"/>
        <v>28</v>
      </c>
      <c r="HT186" s="336">
        <f t="shared" si="553"/>
        <v>29</v>
      </c>
      <c r="HU186" s="336">
        <f t="shared" si="553"/>
        <v>30</v>
      </c>
      <c r="HV186" s="336">
        <f t="shared" si="553"/>
        <v>31</v>
      </c>
      <c r="HW186" s="336">
        <f t="shared" si="553"/>
        <v>32</v>
      </c>
      <c r="HX186" s="336">
        <f t="shared" si="553"/>
        <v>33</v>
      </c>
      <c r="HY186" s="336">
        <f t="shared" si="553"/>
        <v>34</v>
      </c>
      <c r="HZ186" s="336">
        <f t="shared" si="553"/>
        <v>35</v>
      </c>
      <c r="IA186" s="336">
        <f t="shared" si="553"/>
        <v>36</v>
      </c>
      <c r="IB186" s="336">
        <f t="shared" si="553"/>
        <v>37</v>
      </c>
      <c r="IC186" s="336">
        <f t="shared" si="553"/>
        <v>38</v>
      </c>
      <c r="ID186" s="336">
        <f t="shared" si="553"/>
        <v>39</v>
      </c>
      <c r="IE186" s="336">
        <f t="shared" si="553"/>
        <v>40</v>
      </c>
      <c r="IF186" s="336">
        <f t="shared" si="553"/>
        <v>41</v>
      </c>
      <c r="IG186" s="336">
        <f t="shared" si="553"/>
        <v>42</v>
      </c>
      <c r="IH186" s="336">
        <f t="shared" si="553"/>
        <v>43</v>
      </c>
      <c r="II186" s="336">
        <f t="shared" si="553"/>
        <v>44</v>
      </c>
      <c r="IJ186" s="336">
        <f t="shared" si="553"/>
        <v>45</v>
      </c>
      <c r="IK186" s="336">
        <f t="shared" si="553"/>
        <v>46</v>
      </c>
      <c r="IL186" s="336">
        <f t="shared" si="553"/>
        <v>47</v>
      </c>
      <c r="IM186" s="336">
        <f t="shared" si="553"/>
        <v>48</v>
      </c>
      <c r="IN186" s="336">
        <f t="shared" si="553"/>
        <v>49</v>
      </c>
      <c r="IO186" s="336">
        <f t="shared" si="553"/>
        <v>50</v>
      </c>
      <c r="IP186" s="336">
        <f t="shared" si="553"/>
        <v>51</v>
      </c>
      <c r="IQ186" s="336">
        <f t="shared" si="553"/>
        <v>52</v>
      </c>
      <c r="IR186" s="336">
        <f t="shared" si="553"/>
        <v>53</v>
      </c>
      <c r="IS186" s="336">
        <f t="shared" si="553"/>
        <v>54</v>
      </c>
      <c r="IT186" s="336">
        <f t="shared" si="553"/>
        <v>55</v>
      </c>
      <c r="IU186" s="336">
        <f t="shared" si="553"/>
        <v>56</v>
      </c>
      <c r="IV186" s="336">
        <f t="shared" si="553"/>
        <v>57</v>
      </c>
      <c r="IW186" s="336">
        <f t="shared" si="553"/>
        <v>58</v>
      </c>
      <c r="IX186" s="336">
        <f t="shared" si="553"/>
        <v>59</v>
      </c>
      <c r="IY186" s="336">
        <f t="shared" si="553"/>
        <v>60</v>
      </c>
      <c r="IZ186" s="336">
        <f t="shared" si="553"/>
        <v>61</v>
      </c>
      <c r="JA186" s="336">
        <f t="shared" si="553"/>
        <v>62</v>
      </c>
      <c r="JB186" s="336">
        <f t="shared" si="553"/>
        <v>63</v>
      </c>
      <c r="JC186" s="336">
        <f t="shared" si="553"/>
        <v>64</v>
      </c>
      <c r="JD186" s="335"/>
      <c r="JE186" s="335">
        <v>1.0</v>
      </c>
      <c r="JF186" s="336">
        <f t="shared" ref="JF186:LP186" si="554">JE186+1</f>
        <v>2</v>
      </c>
      <c r="JG186" s="336">
        <f t="shared" si="554"/>
        <v>3</v>
      </c>
      <c r="JH186" s="336">
        <f t="shared" si="554"/>
        <v>4</v>
      </c>
      <c r="JI186" s="336">
        <f t="shared" si="554"/>
        <v>5</v>
      </c>
      <c r="JJ186" s="336">
        <f t="shared" si="554"/>
        <v>6</v>
      </c>
      <c r="JK186" s="336">
        <f t="shared" si="554"/>
        <v>7</v>
      </c>
      <c r="JL186" s="336">
        <f t="shared" si="554"/>
        <v>8</v>
      </c>
      <c r="JM186" s="336">
        <f t="shared" si="554"/>
        <v>9</v>
      </c>
      <c r="JN186" s="336">
        <f t="shared" si="554"/>
        <v>10</v>
      </c>
      <c r="JO186" s="336">
        <f t="shared" si="554"/>
        <v>11</v>
      </c>
      <c r="JP186" s="336">
        <f t="shared" si="554"/>
        <v>12</v>
      </c>
      <c r="JQ186" s="336">
        <f t="shared" si="554"/>
        <v>13</v>
      </c>
      <c r="JR186" s="336">
        <f t="shared" si="554"/>
        <v>14</v>
      </c>
      <c r="JS186" s="336">
        <f t="shared" si="554"/>
        <v>15</v>
      </c>
      <c r="JT186" s="336">
        <f t="shared" si="554"/>
        <v>16</v>
      </c>
      <c r="JU186" s="336">
        <f t="shared" si="554"/>
        <v>17</v>
      </c>
      <c r="JV186" s="336">
        <f t="shared" si="554"/>
        <v>18</v>
      </c>
      <c r="JW186" s="336">
        <f t="shared" si="554"/>
        <v>19</v>
      </c>
      <c r="JX186" s="336">
        <f t="shared" si="554"/>
        <v>20</v>
      </c>
      <c r="JY186" s="336">
        <f t="shared" si="554"/>
        <v>21</v>
      </c>
      <c r="JZ186" s="336">
        <f t="shared" si="554"/>
        <v>22</v>
      </c>
      <c r="KA186" s="336">
        <f t="shared" si="554"/>
        <v>23</v>
      </c>
      <c r="KB186" s="336">
        <f t="shared" si="554"/>
        <v>24</v>
      </c>
      <c r="KC186" s="336">
        <f t="shared" si="554"/>
        <v>25</v>
      </c>
      <c r="KD186" s="336">
        <f t="shared" si="554"/>
        <v>26</v>
      </c>
      <c r="KE186" s="336">
        <f t="shared" si="554"/>
        <v>27</v>
      </c>
      <c r="KF186" s="336">
        <f t="shared" si="554"/>
        <v>28</v>
      </c>
      <c r="KG186" s="336">
        <f t="shared" si="554"/>
        <v>29</v>
      </c>
      <c r="KH186" s="336">
        <f t="shared" si="554"/>
        <v>30</v>
      </c>
      <c r="KI186" s="336">
        <f t="shared" si="554"/>
        <v>31</v>
      </c>
      <c r="KJ186" s="336">
        <f t="shared" si="554"/>
        <v>32</v>
      </c>
      <c r="KK186" s="336">
        <f t="shared" si="554"/>
        <v>33</v>
      </c>
      <c r="KL186" s="336">
        <f t="shared" si="554"/>
        <v>34</v>
      </c>
      <c r="KM186" s="336">
        <f t="shared" si="554"/>
        <v>35</v>
      </c>
      <c r="KN186" s="336">
        <f t="shared" si="554"/>
        <v>36</v>
      </c>
      <c r="KO186" s="336">
        <f t="shared" si="554"/>
        <v>37</v>
      </c>
      <c r="KP186" s="336">
        <f t="shared" si="554"/>
        <v>38</v>
      </c>
      <c r="KQ186" s="336">
        <f t="shared" si="554"/>
        <v>39</v>
      </c>
      <c r="KR186" s="336">
        <f t="shared" si="554"/>
        <v>40</v>
      </c>
      <c r="KS186" s="336">
        <f t="shared" si="554"/>
        <v>41</v>
      </c>
      <c r="KT186" s="336">
        <f t="shared" si="554"/>
        <v>42</v>
      </c>
      <c r="KU186" s="336">
        <f t="shared" si="554"/>
        <v>43</v>
      </c>
      <c r="KV186" s="336">
        <f t="shared" si="554"/>
        <v>44</v>
      </c>
      <c r="KW186" s="336">
        <f t="shared" si="554"/>
        <v>45</v>
      </c>
      <c r="KX186" s="336">
        <f t="shared" si="554"/>
        <v>46</v>
      </c>
      <c r="KY186" s="336">
        <f t="shared" si="554"/>
        <v>47</v>
      </c>
      <c r="KZ186" s="336">
        <f t="shared" si="554"/>
        <v>48</v>
      </c>
      <c r="LA186" s="336">
        <f t="shared" si="554"/>
        <v>49</v>
      </c>
      <c r="LB186" s="336">
        <f t="shared" si="554"/>
        <v>50</v>
      </c>
      <c r="LC186" s="336">
        <f t="shared" si="554"/>
        <v>51</v>
      </c>
      <c r="LD186" s="336">
        <f t="shared" si="554"/>
        <v>52</v>
      </c>
      <c r="LE186" s="336">
        <f t="shared" si="554"/>
        <v>53</v>
      </c>
      <c r="LF186" s="336">
        <f t="shared" si="554"/>
        <v>54</v>
      </c>
      <c r="LG186" s="336">
        <f t="shared" si="554"/>
        <v>55</v>
      </c>
      <c r="LH186" s="336">
        <f t="shared" si="554"/>
        <v>56</v>
      </c>
      <c r="LI186" s="336">
        <f t="shared" si="554"/>
        <v>57</v>
      </c>
      <c r="LJ186" s="336">
        <f t="shared" si="554"/>
        <v>58</v>
      </c>
      <c r="LK186" s="336">
        <f t="shared" si="554"/>
        <v>59</v>
      </c>
      <c r="LL186" s="336">
        <f t="shared" si="554"/>
        <v>60</v>
      </c>
      <c r="LM186" s="336">
        <f t="shared" si="554"/>
        <v>61</v>
      </c>
      <c r="LN186" s="336">
        <f t="shared" si="554"/>
        <v>62</v>
      </c>
      <c r="LO186" s="336">
        <f t="shared" si="554"/>
        <v>63</v>
      </c>
      <c r="LP186" s="336">
        <f t="shared" si="554"/>
        <v>64</v>
      </c>
    </row>
    <row r="187">
      <c r="A187" s="138"/>
      <c r="B187" s="338"/>
      <c r="C187" s="138"/>
      <c r="D187" s="61" t="s">
        <v>135</v>
      </c>
      <c r="E187" s="395" t="str">
        <f>vlookup(E$186,'3a. TBond Main'!$A$10:$AN$73,2)</f>
        <v>10.00%2022A</v>
      </c>
      <c r="F187" s="395" t="str">
        <f>vlookup(F$186,'3a. TBond Main'!$A$10:$AN$73,2)</f>
        <v>05.75%2022A</v>
      </c>
      <c r="G187" s="395" t="str">
        <f>vlookup(G$186,'3a. TBond Main'!$A$10:$AN$73,2)</f>
        <v>07.90%2022A</v>
      </c>
      <c r="H187" s="395" t="str">
        <f>vlookup(H$186,'3a. TBond Main'!$A$10:$AN$73,2)</f>
        <v>08.65%2023A</v>
      </c>
      <c r="I187" s="395" t="str">
        <f>vlookup(I$186,'3a. TBond Main'!$A$10:$AN$73,2)</f>
        <v>10.00%2023A</v>
      </c>
      <c r="J187" s="395" t="str">
        <f>vlookup(J$186,'3a. TBond Main'!$A$10:$AN$73,2)</f>
        <v>11.50%2023A</v>
      </c>
      <c r="K187" s="395" t="str">
        <f>vlookup(K$186,'3a. TBond Main'!$A$10:$AN$73,2)</f>
        <v>10.20%2023A</v>
      </c>
      <c r="L187" s="395" t="str">
        <f>vlookup(L$186,'3a. TBond Main'!$A$10:$AN$73,2)</f>
        <v>09.00%2023A</v>
      </c>
      <c r="M187" s="395" t="str">
        <f>vlookup(M$186,'3a. TBond Main'!$A$10:$AN$73,2)</f>
        <v>11.20%2023A</v>
      </c>
      <c r="N187" s="395" t="str">
        <f>vlookup(N$186,'3a. TBond Main'!$A$10:$AN$73,2)</f>
        <v>07.00%2023A</v>
      </c>
      <c r="O187" s="395" t="str">
        <f>vlookup(O$186,'3a. TBond Main'!$A$10:$AN$73,2)</f>
        <v>06.30%2023A</v>
      </c>
      <c r="P187" s="395" t="str">
        <f>vlookup(P$186,'3a. TBond Main'!$A$10:$AN$73,2)</f>
        <v>11.60%2023A</v>
      </c>
      <c r="Q187" s="395" t="str">
        <f>vlookup(Q$186,'3a. TBond Main'!$A$10:$AN$73,2)</f>
        <v>11.40%2024A</v>
      </c>
      <c r="R187" s="395" t="str">
        <f>vlookup(R$186,'3a. TBond Main'!$A$10:$AN$73,2)</f>
        <v>10.90%2024A</v>
      </c>
      <c r="S187" s="395" t="str">
        <f>vlookup(S$186,'3a. TBond Main'!$A$10:$AN$73,2)</f>
        <v>10.25%2024A</v>
      </c>
      <c r="T187" s="395" t="str">
        <f>vlookup(T$186,'3a. TBond Main'!$A$10:$AN$73,2)</f>
        <v>11.00%2024A</v>
      </c>
      <c r="U187" s="395" t="str">
        <f>vlookup(U$186,'3a. TBond Main'!$A$10:$AN$73,2)</f>
        <v>09.85%2024A</v>
      </c>
      <c r="V187" s="395" t="str">
        <f>vlookup(V$186,'3a. TBond Main'!$A$10:$AN$73,2)</f>
        <v>06.00%2024A</v>
      </c>
      <c r="W187" s="395" t="str">
        <f>vlookup(W$186,'3a. TBond Main'!$A$10:$AN$73,2)</f>
        <v>10.25%2025A</v>
      </c>
      <c r="X187" s="395" t="str">
        <f>vlookup(X$186,'3a. TBond Main'!$A$10:$AN$73,2)</f>
        <v>09.00%2025A</v>
      </c>
      <c r="Y187" s="395" t="str">
        <f>vlookup(Y$186,'3a. TBond Main'!$A$10:$AN$73,2)</f>
        <v>17.00%2025A</v>
      </c>
      <c r="Z187" s="395" t="str">
        <f>vlookup(Z$186,'3a. TBond Main'!$A$10:$AN$73,2)</f>
        <v>17.00%2025A</v>
      </c>
      <c r="AA187" s="395" t="str">
        <f>vlookup(AA$186,'3a. TBond Main'!$A$10:$AN$73,2)</f>
        <v>11.00%2025A</v>
      </c>
      <c r="AB187" s="395" t="str">
        <f>vlookup(AB$186,'3a. TBond Main'!$A$10:$AN$73,2)</f>
        <v>10.35%2025A</v>
      </c>
      <c r="AC187" s="395" t="str">
        <f>vlookup(AC$186,'3a. TBond Main'!$A$10:$AN$73,2)</f>
        <v>06.75%2026A</v>
      </c>
      <c r="AD187" s="395" t="str">
        <f>vlookup(AD$186,'3a. TBond Main'!$A$10:$AN$73,2)</f>
        <v>09.00%2026A</v>
      </c>
      <c r="AE187" s="395" t="str">
        <f>vlookup(AE$186,'3a. TBond Main'!$A$10:$AN$73,2)</f>
        <v>05.35%2026A</v>
      </c>
      <c r="AF187" s="395" t="str">
        <f>vlookup(AF$186,'3a. TBond Main'!$A$10:$AN$73,2)</f>
        <v>11.00%2026A</v>
      </c>
      <c r="AG187" s="395" t="str">
        <f>vlookup(AG$186,'3a. TBond Main'!$A$10:$AN$73,2)</f>
        <v>11.50%2026A</v>
      </c>
      <c r="AH187" s="395" t="str">
        <f>vlookup(AH$186,'3a. TBond Main'!$A$10:$AN$73,2)</f>
        <v>05.00%2026A</v>
      </c>
      <c r="AI187" s="395" t="str">
        <f>vlookup(AI$186,'3a. TBond Main'!$A$10:$AN$73,2)</f>
        <v>11.40%2027A</v>
      </c>
      <c r="AJ187" s="395" t="str">
        <f>vlookup(AJ$186,'3a. TBond Main'!$A$10:$AN$73,2)</f>
        <v>18.00%2027A</v>
      </c>
      <c r="AK187" s="395" t="str">
        <f>vlookup(AK$186,'3a. TBond Main'!$A$10:$AN$73,2)</f>
        <v>11.75%2027A</v>
      </c>
      <c r="AL187" s="395" t="str">
        <f>vlookup(AL$186,'3a. TBond Main'!$A$10:$AN$73,2)</f>
        <v>11.00%2027A</v>
      </c>
      <c r="AM187" s="395" t="str">
        <f>vlookup(AM$186,'3a. TBond Main'!$A$10:$AN$73,2)</f>
        <v>07.80%2027A</v>
      </c>
      <c r="AN187" s="395" t="str">
        <f>vlookup(AN$186,'3a. TBond Main'!$A$10:$AN$73,2)</f>
        <v>10.30%2027A</v>
      </c>
      <c r="AO187" s="395" t="str">
        <f>vlookup(AO$186,'3a. TBond Main'!$A$10:$AN$73,2)</f>
        <v>11.25%2027A</v>
      </c>
      <c r="AP187" s="395" t="str">
        <f>vlookup(AP$186,'3a. TBond Main'!$A$10:$AN$73,2)</f>
        <v>18.00%2028A</v>
      </c>
      <c r="AQ187" s="395" t="str">
        <f>vlookup(AQ$186,'3a. TBond Main'!$A$10:$AN$73,2)</f>
        <v>10.75%2028A</v>
      </c>
      <c r="AR187" s="395" t="str">
        <f>vlookup(AR$186,'3a. TBond Main'!$A$10:$AN$73,2)</f>
        <v>09.00%2028B</v>
      </c>
      <c r="AS187" s="395" t="str">
        <f>vlookup(AS$186,'3a. TBond Main'!$A$10:$AN$73,2)</f>
        <v>09.00%2028A</v>
      </c>
      <c r="AT187" s="395" t="str">
        <f>vlookup(AT$186,'3a. TBond Main'!$A$10:$AN$73,2)</f>
        <v>11.50%2028A</v>
      </c>
      <c r="AU187" s="395" t="str">
        <f>vlookup(AU$186,'3a. TBond Main'!$A$10:$AN$73,2)</f>
        <v>13.00%2029A</v>
      </c>
      <c r="AV187" s="395" t="str">
        <f>vlookup(AV$186,'3a. TBond Main'!$A$10:$AN$73,2)</f>
        <v>13.00%2029B</v>
      </c>
      <c r="AW187" s="395" t="str">
        <f>vlookup(AW$186,'3a. TBond Main'!$A$10:$AN$73,2)</f>
        <v>20.00%2029A</v>
      </c>
      <c r="AX187" s="395" t="str">
        <f>vlookup(AX$186,'3a. TBond Main'!$A$10:$AN$73,2)</f>
        <v>11.00%2030A</v>
      </c>
      <c r="AY187" s="395" t="str">
        <f>vlookup(AY$186,'3a. TBond Main'!$A$10:$AN$73,2)</f>
        <v>11.25%2031A</v>
      </c>
      <c r="AZ187" s="395" t="str">
        <f>vlookup(AZ$186,'3a. TBond Main'!$A$10:$AN$73,2)</f>
        <v>18.00%2031A</v>
      </c>
      <c r="BA187" s="395" t="str">
        <f>vlookup(BA$186,'3a. TBond Main'!$A$10:$AN$73,2)</f>
        <v>12.00%2031A</v>
      </c>
      <c r="BB187" s="395" t="str">
        <f>vlookup(BB$186,'3a. TBond Main'!$A$10:$AN$73,2)</f>
        <v>08.00%2032A</v>
      </c>
      <c r="BC187" s="395" t="str">
        <f>vlookup(BC$186,'3a. TBond Main'!$A$10:$AN$73,2)</f>
        <v>09.00%2032A</v>
      </c>
      <c r="BD187" s="395" t="str">
        <f>vlookup(BD$186,'3a. TBond Main'!$A$10:$AN$73,2)</f>
        <v>11.20%2033A</v>
      </c>
      <c r="BE187" s="395" t="str">
        <f>vlookup(BE$186,'3a. TBond Main'!$A$10:$AN$73,2)</f>
        <v>09.00%2033A</v>
      </c>
      <c r="BF187" s="395" t="str">
        <f>vlookup(BF$186,'3a. TBond Main'!$A$10:$AN$73,2)</f>
        <v>13.25%2033A</v>
      </c>
      <c r="BG187" s="395" t="str">
        <f>vlookup(BG$186,'3a. TBond Main'!$A$10:$AN$73,2)</f>
        <v>09.00%2033B</v>
      </c>
      <c r="BH187" s="395" t="str">
        <f>vlookup(BH$186,'3a. TBond Main'!$A$10:$AN$73,2)</f>
        <v>13.25%2034A</v>
      </c>
      <c r="BI187" s="395" t="str">
        <f>vlookup(BI$186,'3a. TBond Main'!$A$10:$AN$73,2)</f>
        <v>10.25%2034A</v>
      </c>
      <c r="BJ187" s="395" t="str">
        <f>vlookup(BJ$186,'3a. TBond Main'!$A$10:$AN$73,2)</f>
        <v>11.50%2035A</v>
      </c>
      <c r="BK187" s="395" t="str">
        <f>vlookup(BK$186,'3a. TBond Main'!$A$10:$AN$73,2)</f>
        <v>10.50%2039A</v>
      </c>
      <c r="BL187" s="395" t="str">
        <f>vlookup(BL$186,'3a. TBond Main'!$A$10:$AN$73,2)</f>
        <v>12.00%2041A</v>
      </c>
      <c r="BM187" s="395" t="str">
        <f>vlookup(BM$186,'3a. TBond Main'!$A$10:$AN$73,2)</f>
        <v>09.00%2043A</v>
      </c>
      <c r="BN187" s="395" t="str">
        <f>vlookup(BN$186,'3a. TBond Main'!$A$10:$AN$73,2)</f>
        <v>13.50%2044A</v>
      </c>
      <c r="BO187" s="395" t="str">
        <f>vlookup(BO$186,'3a. TBond Main'!$A$10:$AN$73,2)</f>
        <v>13.50%2044B</v>
      </c>
      <c r="BP187" s="395" t="str">
        <f>vlookup(BP$186,'3a. TBond Main'!$A$10:$AN$73,2)</f>
        <v>12.50%2045A</v>
      </c>
      <c r="BQ187" s="337"/>
      <c r="BR187" s="395" t="str">
        <f>vlookup(BR$186,'3a. TBond Main'!$A$10:$AN$73,2)</f>
        <v>10.00%2022A</v>
      </c>
      <c r="BS187" s="395" t="str">
        <f>vlookup(BS$186,'3a. TBond Main'!$A$10:$AN$73,2)</f>
        <v>05.75%2022A</v>
      </c>
      <c r="BT187" s="395" t="str">
        <f>vlookup(BT$186,'3a. TBond Main'!$A$10:$AN$73,2)</f>
        <v>07.90%2022A</v>
      </c>
      <c r="BU187" s="395" t="str">
        <f>vlookup(BU$186,'3a. TBond Main'!$A$10:$AN$73,2)</f>
        <v>08.65%2023A</v>
      </c>
      <c r="BV187" s="395" t="str">
        <f>vlookup(BV$186,'3a. TBond Main'!$A$10:$AN$73,2)</f>
        <v>10.00%2023A</v>
      </c>
      <c r="BW187" s="395" t="str">
        <f>vlookup(BW$186,'3a. TBond Main'!$A$10:$AN$73,2)</f>
        <v>11.50%2023A</v>
      </c>
      <c r="BX187" s="395" t="str">
        <f>vlookup(BX$186,'3a. TBond Main'!$A$10:$AN$73,2)</f>
        <v>10.20%2023A</v>
      </c>
      <c r="BY187" s="395" t="str">
        <f>vlookup(BY$186,'3a. TBond Main'!$A$10:$AN$73,2)</f>
        <v>09.00%2023A</v>
      </c>
      <c r="BZ187" s="395" t="str">
        <f>vlookup(BZ$186,'3a. TBond Main'!$A$10:$AN$73,2)</f>
        <v>11.20%2023A</v>
      </c>
      <c r="CA187" s="395" t="str">
        <f>vlookup(CA$186,'3a. TBond Main'!$A$10:$AN$73,2)</f>
        <v>07.00%2023A</v>
      </c>
      <c r="CB187" s="395" t="str">
        <f>vlookup(CB$186,'3a. TBond Main'!$A$10:$AN$73,2)</f>
        <v>06.30%2023A</v>
      </c>
      <c r="CC187" s="395" t="str">
        <f>vlookup(CC$186,'3a. TBond Main'!$A$10:$AN$73,2)</f>
        <v>11.60%2023A</v>
      </c>
      <c r="CD187" s="395" t="str">
        <f>vlookup(CD$186,'3a. TBond Main'!$A$10:$AN$73,2)</f>
        <v>11.40%2024A</v>
      </c>
      <c r="CE187" s="395" t="str">
        <f>vlookup(CE$186,'3a. TBond Main'!$A$10:$AN$73,2)</f>
        <v>10.90%2024A</v>
      </c>
      <c r="CF187" s="395" t="str">
        <f>vlookup(CF$186,'3a. TBond Main'!$A$10:$AN$73,2)</f>
        <v>10.25%2024A</v>
      </c>
      <c r="CG187" s="395" t="str">
        <f>vlookup(CG$186,'3a. TBond Main'!$A$10:$AN$73,2)</f>
        <v>11.00%2024A</v>
      </c>
      <c r="CH187" s="395" t="str">
        <f>vlookup(CH$186,'3a. TBond Main'!$A$10:$AN$73,2)</f>
        <v>09.85%2024A</v>
      </c>
      <c r="CI187" s="395" t="str">
        <f>vlookup(CI$186,'3a. TBond Main'!$A$10:$AN$73,2)</f>
        <v>06.00%2024A</v>
      </c>
      <c r="CJ187" s="395" t="str">
        <f>vlookup(CJ$186,'3a. TBond Main'!$A$10:$AN$73,2)</f>
        <v>10.25%2025A</v>
      </c>
      <c r="CK187" s="395" t="str">
        <f>vlookup(CK$186,'3a. TBond Main'!$A$10:$AN$73,2)</f>
        <v>09.00%2025A</v>
      </c>
      <c r="CL187" s="395" t="str">
        <f>vlookup(CL$186,'3a. TBond Main'!$A$10:$AN$73,2)</f>
        <v>17.00%2025A</v>
      </c>
      <c r="CM187" s="395" t="str">
        <f>vlookup(CM$186,'3a. TBond Main'!$A$10:$AN$73,2)</f>
        <v>17.00%2025A</v>
      </c>
      <c r="CN187" s="395" t="str">
        <f>vlookup(CN$186,'3a. TBond Main'!$A$10:$AN$73,2)</f>
        <v>11.00%2025A</v>
      </c>
      <c r="CO187" s="395" t="str">
        <f>vlookup(CO$186,'3a. TBond Main'!$A$10:$AN$73,2)</f>
        <v>10.35%2025A</v>
      </c>
      <c r="CP187" s="395" t="str">
        <f>vlookup(CP$186,'3a. TBond Main'!$A$10:$AN$73,2)</f>
        <v>06.75%2026A</v>
      </c>
      <c r="CQ187" s="395" t="str">
        <f>vlookup(CQ$186,'3a. TBond Main'!$A$10:$AN$73,2)</f>
        <v>09.00%2026A</v>
      </c>
      <c r="CR187" s="395" t="str">
        <f>vlookup(CR$186,'3a. TBond Main'!$A$10:$AN$73,2)</f>
        <v>05.35%2026A</v>
      </c>
      <c r="CS187" s="395" t="str">
        <f>vlookup(CS$186,'3a. TBond Main'!$A$10:$AN$73,2)</f>
        <v>11.00%2026A</v>
      </c>
      <c r="CT187" s="395" t="str">
        <f>vlookup(CT$186,'3a. TBond Main'!$A$10:$AN$73,2)</f>
        <v>11.50%2026A</v>
      </c>
      <c r="CU187" s="395" t="str">
        <f>vlookup(CU$186,'3a. TBond Main'!$A$10:$AN$73,2)</f>
        <v>05.00%2026A</v>
      </c>
      <c r="CV187" s="395" t="str">
        <f>vlookup(CV$186,'3a. TBond Main'!$A$10:$AN$73,2)</f>
        <v>11.40%2027A</v>
      </c>
      <c r="CW187" s="395" t="str">
        <f>vlookup(CW$186,'3a. TBond Main'!$A$10:$AN$73,2)</f>
        <v>18.00%2027A</v>
      </c>
      <c r="CX187" s="395" t="str">
        <f>vlookup(CX$186,'3a. TBond Main'!$A$10:$AN$73,2)</f>
        <v>11.75%2027A</v>
      </c>
      <c r="CY187" s="395" t="str">
        <f>vlookup(CY$186,'3a. TBond Main'!$A$10:$AN$73,2)</f>
        <v>11.00%2027A</v>
      </c>
      <c r="CZ187" s="395" t="str">
        <f>vlookup(CZ$186,'3a. TBond Main'!$A$10:$AN$73,2)</f>
        <v>07.80%2027A</v>
      </c>
      <c r="DA187" s="395" t="str">
        <f>vlookup(DA$186,'3a. TBond Main'!$A$10:$AN$73,2)</f>
        <v>10.30%2027A</v>
      </c>
      <c r="DB187" s="395" t="str">
        <f>vlookup(DB$186,'3a. TBond Main'!$A$10:$AN$73,2)</f>
        <v>11.25%2027A</v>
      </c>
      <c r="DC187" s="395" t="str">
        <f>vlookup(DC$186,'3a. TBond Main'!$A$10:$AN$73,2)</f>
        <v>18.00%2028A</v>
      </c>
      <c r="DD187" s="395" t="str">
        <f>vlookup(DD$186,'3a. TBond Main'!$A$10:$AN$73,2)</f>
        <v>10.75%2028A</v>
      </c>
      <c r="DE187" s="395" t="str">
        <f>vlookup(DE$186,'3a. TBond Main'!$A$10:$AN$73,2)</f>
        <v>09.00%2028B</v>
      </c>
      <c r="DF187" s="395" t="str">
        <f>vlookup(DF$186,'3a. TBond Main'!$A$10:$AN$73,2)</f>
        <v>09.00%2028A</v>
      </c>
      <c r="DG187" s="395" t="str">
        <f>vlookup(DG$186,'3a. TBond Main'!$A$10:$AN$73,2)</f>
        <v>11.50%2028A</v>
      </c>
      <c r="DH187" s="395" t="str">
        <f>vlookup(DH$186,'3a. TBond Main'!$A$10:$AN$73,2)</f>
        <v>13.00%2029A</v>
      </c>
      <c r="DI187" s="395" t="str">
        <f>vlookup(DI$186,'3a. TBond Main'!$A$10:$AN$73,2)</f>
        <v>13.00%2029B</v>
      </c>
      <c r="DJ187" s="395" t="str">
        <f>vlookup(DJ$186,'3a. TBond Main'!$A$10:$AN$73,2)</f>
        <v>20.00%2029A</v>
      </c>
      <c r="DK187" s="395" t="str">
        <f>vlookup(DK$186,'3a. TBond Main'!$A$10:$AN$73,2)</f>
        <v>11.00%2030A</v>
      </c>
      <c r="DL187" s="395" t="str">
        <f>vlookup(DL$186,'3a. TBond Main'!$A$10:$AN$73,2)</f>
        <v>11.25%2031A</v>
      </c>
      <c r="DM187" s="395" t="str">
        <f>vlookup(DM$186,'3a. TBond Main'!$A$10:$AN$73,2)</f>
        <v>18.00%2031A</v>
      </c>
      <c r="DN187" s="395" t="str">
        <f>vlookup(DN$186,'3a. TBond Main'!$A$10:$AN$73,2)</f>
        <v>12.00%2031A</v>
      </c>
      <c r="DO187" s="395" t="str">
        <f>vlookup(DO$186,'3a. TBond Main'!$A$10:$AN$73,2)</f>
        <v>08.00%2032A</v>
      </c>
      <c r="DP187" s="395" t="str">
        <f>vlookup(DP$186,'3a. TBond Main'!$A$10:$AN$73,2)</f>
        <v>09.00%2032A</v>
      </c>
      <c r="DQ187" s="395" t="str">
        <f>vlookup(DQ$186,'3a. TBond Main'!$A$10:$AN$73,2)</f>
        <v>11.20%2033A</v>
      </c>
      <c r="DR187" s="395" t="str">
        <f>vlookup(DR$186,'3a. TBond Main'!$A$10:$AN$73,2)</f>
        <v>09.00%2033A</v>
      </c>
      <c r="DS187" s="395" t="str">
        <f>vlookup(DS$186,'3a. TBond Main'!$A$10:$AN$73,2)</f>
        <v>13.25%2033A</v>
      </c>
      <c r="DT187" s="395" t="str">
        <f>vlookup(DT$186,'3a. TBond Main'!$A$10:$AN$73,2)</f>
        <v>09.00%2033B</v>
      </c>
      <c r="DU187" s="395" t="str">
        <f>vlookup(DU$186,'3a. TBond Main'!$A$10:$AN$73,2)</f>
        <v>13.25%2034A</v>
      </c>
      <c r="DV187" s="395" t="str">
        <f>vlookup(DV$186,'3a. TBond Main'!$A$10:$AN$73,2)</f>
        <v>10.25%2034A</v>
      </c>
      <c r="DW187" s="395" t="str">
        <f>vlookup(DW$186,'3a. TBond Main'!$A$10:$AN$73,2)</f>
        <v>11.50%2035A</v>
      </c>
      <c r="DX187" s="395" t="str">
        <f>vlookup(DX$186,'3a. TBond Main'!$A$10:$AN$73,2)</f>
        <v>10.50%2039A</v>
      </c>
      <c r="DY187" s="395" t="str">
        <f>vlookup(DY$186,'3a. TBond Main'!$A$10:$AN$73,2)</f>
        <v>12.00%2041A</v>
      </c>
      <c r="DZ187" s="395" t="str">
        <f>vlookup(DZ$186,'3a. TBond Main'!$A$10:$AN$73,2)</f>
        <v>09.00%2043A</v>
      </c>
      <c r="EA187" s="395" t="str">
        <f>vlookup(EA$186,'3a. TBond Main'!$A$10:$AN$73,2)</f>
        <v>13.50%2044A</v>
      </c>
      <c r="EB187" s="395" t="str">
        <f>vlookup(EB$186,'3a. TBond Main'!$A$10:$AN$73,2)</f>
        <v>13.50%2044B</v>
      </c>
      <c r="EC187" s="395" t="str">
        <f>vlookup(EC$186,'3a. TBond Main'!$A$10:$AN$73,2)</f>
        <v>12.50%2045A</v>
      </c>
      <c r="ED187" s="337"/>
      <c r="EE187" s="395" t="str">
        <f>vlookup(EE$186,'3a. TBond Main'!$A$10:$AN$73,2)</f>
        <v>10.00%2022A</v>
      </c>
      <c r="EF187" s="395" t="str">
        <f>vlookup(EF$186,'3a. TBond Main'!$A$10:$AN$73,2)</f>
        <v>05.75%2022A</v>
      </c>
      <c r="EG187" s="395" t="str">
        <f>vlookup(EG$186,'3a. TBond Main'!$A$10:$AN$73,2)</f>
        <v>07.90%2022A</v>
      </c>
      <c r="EH187" s="395" t="str">
        <f>vlookup(EH$186,'3a. TBond Main'!$A$10:$AN$73,2)</f>
        <v>08.65%2023A</v>
      </c>
      <c r="EI187" s="395" t="str">
        <f>vlookup(EI$186,'3a. TBond Main'!$A$10:$AN$73,2)</f>
        <v>10.00%2023A</v>
      </c>
      <c r="EJ187" s="395" t="str">
        <f>vlookup(EJ$186,'3a. TBond Main'!$A$10:$AN$73,2)</f>
        <v>11.50%2023A</v>
      </c>
      <c r="EK187" s="395" t="str">
        <f>vlookup(EK$186,'3a. TBond Main'!$A$10:$AN$73,2)</f>
        <v>10.20%2023A</v>
      </c>
      <c r="EL187" s="395" t="str">
        <f>vlookup(EL$186,'3a. TBond Main'!$A$10:$AN$73,2)</f>
        <v>09.00%2023A</v>
      </c>
      <c r="EM187" s="395" t="str">
        <f>vlookup(EM$186,'3a. TBond Main'!$A$10:$AN$73,2)</f>
        <v>11.20%2023A</v>
      </c>
      <c r="EN187" s="395" t="str">
        <f>vlookup(EN$186,'3a. TBond Main'!$A$10:$AN$73,2)</f>
        <v>07.00%2023A</v>
      </c>
      <c r="EO187" s="395" t="str">
        <f>vlookup(EO$186,'3a. TBond Main'!$A$10:$AN$73,2)</f>
        <v>06.30%2023A</v>
      </c>
      <c r="EP187" s="395" t="str">
        <f>vlookup(EP$186,'3a. TBond Main'!$A$10:$AN$73,2)</f>
        <v>11.60%2023A</v>
      </c>
      <c r="EQ187" s="395" t="str">
        <f>vlookup(EQ$186,'3a. TBond Main'!$A$10:$AN$73,2)</f>
        <v>11.40%2024A</v>
      </c>
      <c r="ER187" s="395" t="str">
        <f>vlookup(ER$186,'3a. TBond Main'!$A$10:$AN$73,2)</f>
        <v>10.90%2024A</v>
      </c>
      <c r="ES187" s="395" t="str">
        <f>vlookup(ES$186,'3a. TBond Main'!$A$10:$AN$73,2)</f>
        <v>10.25%2024A</v>
      </c>
      <c r="ET187" s="395" t="str">
        <f>vlookup(ET$186,'3a. TBond Main'!$A$10:$AN$73,2)</f>
        <v>11.00%2024A</v>
      </c>
      <c r="EU187" s="395" t="str">
        <f>vlookup(EU$186,'3a. TBond Main'!$A$10:$AN$73,2)</f>
        <v>09.85%2024A</v>
      </c>
      <c r="EV187" s="395" t="str">
        <f>vlookup(EV$186,'3a. TBond Main'!$A$10:$AN$73,2)</f>
        <v>06.00%2024A</v>
      </c>
      <c r="EW187" s="395" t="str">
        <f>vlookup(EW$186,'3a. TBond Main'!$A$10:$AN$73,2)</f>
        <v>10.25%2025A</v>
      </c>
      <c r="EX187" s="395" t="str">
        <f>vlookup(EX$186,'3a. TBond Main'!$A$10:$AN$73,2)</f>
        <v>09.00%2025A</v>
      </c>
      <c r="EY187" s="395" t="str">
        <f>vlookup(EY$186,'3a. TBond Main'!$A$10:$AN$73,2)</f>
        <v>17.00%2025A</v>
      </c>
      <c r="EZ187" s="395" t="str">
        <f>vlookup(EZ$186,'3a. TBond Main'!$A$10:$AN$73,2)</f>
        <v>17.00%2025A</v>
      </c>
      <c r="FA187" s="395" t="str">
        <f>vlookup(FA$186,'3a. TBond Main'!$A$10:$AN$73,2)</f>
        <v>11.00%2025A</v>
      </c>
      <c r="FB187" s="395" t="str">
        <f>vlookup(FB$186,'3a. TBond Main'!$A$10:$AN$73,2)</f>
        <v>10.35%2025A</v>
      </c>
      <c r="FC187" s="395" t="str">
        <f>vlookup(FC$186,'3a. TBond Main'!$A$10:$AN$73,2)</f>
        <v>06.75%2026A</v>
      </c>
      <c r="FD187" s="395" t="str">
        <f>vlookup(FD$186,'3a. TBond Main'!$A$10:$AN$73,2)</f>
        <v>09.00%2026A</v>
      </c>
      <c r="FE187" s="395" t="str">
        <f>vlookup(FE$186,'3a. TBond Main'!$A$10:$AN$73,2)</f>
        <v>05.35%2026A</v>
      </c>
      <c r="FF187" s="395" t="str">
        <f>vlookup(FF$186,'3a. TBond Main'!$A$10:$AN$73,2)</f>
        <v>11.00%2026A</v>
      </c>
      <c r="FG187" s="395" t="str">
        <f>vlookup(FG$186,'3a. TBond Main'!$A$10:$AN$73,2)</f>
        <v>11.50%2026A</v>
      </c>
      <c r="FH187" s="395" t="str">
        <f>vlookup(FH$186,'3a. TBond Main'!$A$10:$AN$73,2)</f>
        <v>05.00%2026A</v>
      </c>
      <c r="FI187" s="395" t="str">
        <f>vlookup(FI$186,'3a. TBond Main'!$A$10:$AN$73,2)</f>
        <v>11.40%2027A</v>
      </c>
      <c r="FJ187" s="395" t="str">
        <f>vlookup(FJ$186,'3a. TBond Main'!$A$10:$AN$73,2)</f>
        <v>18.00%2027A</v>
      </c>
      <c r="FK187" s="395" t="str">
        <f>vlookup(FK$186,'3a. TBond Main'!$A$10:$AN$73,2)</f>
        <v>11.75%2027A</v>
      </c>
      <c r="FL187" s="395" t="str">
        <f>vlookup(FL$186,'3a. TBond Main'!$A$10:$AN$73,2)</f>
        <v>11.00%2027A</v>
      </c>
      <c r="FM187" s="395" t="str">
        <f>vlookup(FM$186,'3a. TBond Main'!$A$10:$AN$73,2)</f>
        <v>07.80%2027A</v>
      </c>
      <c r="FN187" s="395" t="str">
        <f>vlookup(FN$186,'3a. TBond Main'!$A$10:$AN$73,2)</f>
        <v>10.30%2027A</v>
      </c>
      <c r="FO187" s="395" t="str">
        <f>vlookup(FO$186,'3a. TBond Main'!$A$10:$AN$73,2)</f>
        <v>11.25%2027A</v>
      </c>
      <c r="FP187" s="395" t="str">
        <f>vlookup(FP$186,'3a. TBond Main'!$A$10:$AN$73,2)</f>
        <v>18.00%2028A</v>
      </c>
      <c r="FQ187" s="395" t="str">
        <f>vlookup(FQ$186,'3a. TBond Main'!$A$10:$AN$73,2)</f>
        <v>10.75%2028A</v>
      </c>
      <c r="FR187" s="395" t="str">
        <f>vlookup(FR$186,'3a. TBond Main'!$A$10:$AN$73,2)</f>
        <v>09.00%2028B</v>
      </c>
      <c r="FS187" s="395" t="str">
        <f>vlookup(FS$186,'3a. TBond Main'!$A$10:$AN$73,2)</f>
        <v>09.00%2028A</v>
      </c>
      <c r="FT187" s="395" t="str">
        <f>vlookup(FT$186,'3a. TBond Main'!$A$10:$AN$73,2)</f>
        <v>11.50%2028A</v>
      </c>
      <c r="FU187" s="395" t="str">
        <f>vlookup(FU$186,'3a. TBond Main'!$A$10:$AN$73,2)</f>
        <v>13.00%2029A</v>
      </c>
      <c r="FV187" s="395" t="str">
        <f>vlookup(FV$186,'3a. TBond Main'!$A$10:$AN$73,2)</f>
        <v>13.00%2029B</v>
      </c>
      <c r="FW187" s="395" t="str">
        <f>vlookup(FW$186,'3a. TBond Main'!$A$10:$AN$73,2)</f>
        <v>20.00%2029A</v>
      </c>
      <c r="FX187" s="395" t="str">
        <f>vlookup(FX$186,'3a. TBond Main'!$A$10:$AN$73,2)</f>
        <v>11.00%2030A</v>
      </c>
      <c r="FY187" s="395" t="str">
        <f>vlookup(FY$186,'3a. TBond Main'!$A$10:$AN$73,2)</f>
        <v>11.25%2031A</v>
      </c>
      <c r="FZ187" s="395" t="str">
        <f>vlookup(FZ$186,'3a. TBond Main'!$A$10:$AN$73,2)</f>
        <v>18.00%2031A</v>
      </c>
      <c r="GA187" s="395" t="str">
        <f>vlookup(GA$186,'3a. TBond Main'!$A$10:$AN$73,2)</f>
        <v>12.00%2031A</v>
      </c>
      <c r="GB187" s="395" t="str">
        <f>vlookup(GB$186,'3a. TBond Main'!$A$10:$AN$73,2)</f>
        <v>08.00%2032A</v>
      </c>
      <c r="GC187" s="395" t="str">
        <f>vlookup(GC$186,'3a. TBond Main'!$A$10:$AN$73,2)</f>
        <v>09.00%2032A</v>
      </c>
      <c r="GD187" s="395" t="str">
        <f>vlookup(GD$186,'3a. TBond Main'!$A$10:$AN$73,2)</f>
        <v>11.20%2033A</v>
      </c>
      <c r="GE187" s="395" t="str">
        <f>vlookup(GE$186,'3a. TBond Main'!$A$10:$AN$73,2)</f>
        <v>09.00%2033A</v>
      </c>
      <c r="GF187" s="395" t="str">
        <f>vlookup(GF$186,'3a. TBond Main'!$A$10:$AN$73,2)</f>
        <v>13.25%2033A</v>
      </c>
      <c r="GG187" s="395" t="str">
        <f>vlookup(GG$186,'3a. TBond Main'!$A$10:$AN$73,2)</f>
        <v>09.00%2033B</v>
      </c>
      <c r="GH187" s="395" t="str">
        <f>vlookup(GH$186,'3a. TBond Main'!$A$10:$AN$73,2)</f>
        <v>13.25%2034A</v>
      </c>
      <c r="GI187" s="395" t="str">
        <f>vlookup(GI$186,'3a. TBond Main'!$A$10:$AN$73,2)</f>
        <v>10.25%2034A</v>
      </c>
      <c r="GJ187" s="395" t="str">
        <f>vlookup(GJ$186,'3a. TBond Main'!$A$10:$AN$73,2)</f>
        <v>11.50%2035A</v>
      </c>
      <c r="GK187" s="395" t="str">
        <f>vlookup(GK$186,'3a. TBond Main'!$A$10:$AN$73,2)</f>
        <v>10.50%2039A</v>
      </c>
      <c r="GL187" s="395" t="str">
        <f>vlookup(GL$186,'3a. TBond Main'!$A$10:$AN$73,2)</f>
        <v>12.00%2041A</v>
      </c>
      <c r="GM187" s="395" t="str">
        <f>vlookup(GM$186,'3a. TBond Main'!$A$10:$AN$73,2)</f>
        <v>09.00%2043A</v>
      </c>
      <c r="GN187" s="395" t="str">
        <f>vlookup(GN$186,'3a. TBond Main'!$A$10:$AN$73,2)</f>
        <v>13.50%2044A</v>
      </c>
      <c r="GO187" s="395" t="str">
        <f>vlookup(GO$186,'3a. TBond Main'!$A$10:$AN$73,2)</f>
        <v>13.50%2044B</v>
      </c>
      <c r="GP187" s="395" t="str">
        <f>vlookup(GP$186,'3a. TBond Main'!$A$10:$AN$73,2)</f>
        <v>12.50%2045A</v>
      </c>
      <c r="GQ187" s="337"/>
      <c r="GR187" s="395" t="str">
        <f>vlookup(GR$186,'3a. TBond Main'!$A$10:$AN$73,2)</f>
        <v>10.00%2022A</v>
      </c>
      <c r="GS187" s="395" t="str">
        <f>vlookup(GS$186,'3a. TBond Main'!$A$10:$AN$73,2)</f>
        <v>05.75%2022A</v>
      </c>
      <c r="GT187" s="395" t="str">
        <f>vlookup(GT$186,'3a. TBond Main'!$A$10:$AN$73,2)</f>
        <v>07.90%2022A</v>
      </c>
      <c r="GU187" s="395" t="str">
        <f>vlookup(GU$186,'3a. TBond Main'!$A$10:$AN$73,2)</f>
        <v>08.65%2023A</v>
      </c>
      <c r="GV187" s="395" t="str">
        <f>vlookup(GV$186,'3a. TBond Main'!$A$10:$AN$73,2)</f>
        <v>10.00%2023A</v>
      </c>
      <c r="GW187" s="395" t="str">
        <f>vlookup(GW$186,'3a. TBond Main'!$A$10:$AN$73,2)</f>
        <v>11.50%2023A</v>
      </c>
      <c r="GX187" s="395" t="str">
        <f>vlookup(GX$186,'3a. TBond Main'!$A$10:$AN$73,2)</f>
        <v>10.20%2023A</v>
      </c>
      <c r="GY187" s="395" t="str">
        <f>vlookup(GY$186,'3a. TBond Main'!$A$10:$AN$73,2)</f>
        <v>09.00%2023A</v>
      </c>
      <c r="GZ187" s="395" t="str">
        <f>vlookup(GZ$186,'3a. TBond Main'!$A$10:$AN$73,2)</f>
        <v>11.20%2023A</v>
      </c>
      <c r="HA187" s="395" t="str">
        <f>vlookup(HA$186,'3a. TBond Main'!$A$10:$AN$73,2)</f>
        <v>07.00%2023A</v>
      </c>
      <c r="HB187" s="395" t="str">
        <f>vlookup(HB$186,'3a. TBond Main'!$A$10:$AN$73,2)</f>
        <v>06.30%2023A</v>
      </c>
      <c r="HC187" s="395" t="str">
        <f>vlookup(HC$186,'3a. TBond Main'!$A$10:$AN$73,2)</f>
        <v>11.60%2023A</v>
      </c>
      <c r="HD187" s="395" t="str">
        <f>vlookup(HD$186,'3a. TBond Main'!$A$10:$AN$73,2)</f>
        <v>11.40%2024A</v>
      </c>
      <c r="HE187" s="395" t="str">
        <f>vlookup(HE$186,'3a. TBond Main'!$A$10:$AN$73,2)</f>
        <v>10.90%2024A</v>
      </c>
      <c r="HF187" s="395" t="str">
        <f>vlookup(HF$186,'3a. TBond Main'!$A$10:$AN$73,2)</f>
        <v>10.25%2024A</v>
      </c>
      <c r="HG187" s="395" t="str">
        <f>vlookup(HG$186,'3a. TBond Main'!$A$10:$AN$73,2)</f>
        <v>11.00%2024A</v>
      </c>
      <c r="HH187" s="395" t="str">
        <f>vlookup(HH$186,'3a. TBond Main'!$A$10:$AN$73,2)</f>
        <v>09.85%2024A</v>
      </c>
      <c r="HI187" s="395" t="str">
        <f>vlookup(HI$186,'3a. TBond Main'!$A$10:$AN$73,2)</f>
        <v>06.00%2024A</v>
      </c>
      <c r="HJ187" s="395" t="str">
        <f>vlookup(HJ$186,'3a. TBond Main'!$A$10:$AN$73,2)</f>
        <v>10.25%2025A</v>
      </c>
      <c r="HK187" s="395" t="str">
        <f>vlookup(HK$186,'3a. TBond Main'!$A$10:$AN$73,2)</f>
        <v>09.00%2025A</v>
      </c>
      <c r="HL187" s="395" t="str">
        <f>vlookup(HL$186,'3a. TBond Main'!$A$10:$AN$73,2)</f>
        <v>17.00%2025A</v>
      </c>
      <c r="HM187" s="395" t="str">
        <f>vlookup(HM$186,'3a. TBond Main'!$A$10:$AN$73,2)</f>
        <v>17.00%2025A</v>
      </c>
      <c r="HN187" s="395" t="str">
        <f>vlookup(HN$186,'3a. TBond Main'!$A$10:$AN$73,2)</f>
        <v>11.00%2025A</v>
      </c>
      <c r="HO187" s="395" t="str">
        <f>vlookup(HO$186,'3a. TBond Main'!$A$10:$AN$73,2)</f>
        <v>10.35%2025A</v>
      </c>
      <c r="HP187" s="395" t="str">
        <f>vlookup(HP$186,'3a. TBond Main'!$A$10:$AN$73,2)</f>
        <v>06.75%2026A</v>
      </c>
      <c r="HQ187" s="395" t="str">
        <f>vlookup(HQ$186,'3a. TBond Main'!$A$10:$AN$73,2)</f>
        <v>09.00%2026A</v>
      </c>
      <c r="HR187" s="395" t="str">
        <f>vlookup(HR$186,'3a. TBond Main'!$A$10:$AN$73,2)</f>
        <v>05.35%2026A</v>
      </c>
      <c r="HS187" s="395" t="str">
        <f>vlookup(HS$186,'3a. TBond Main'!$A$10:$AN$73,2)</f>
        <v>11.00%2026A</v>
      </c>
      <c r="HT187" s="395" t="str">
        <f>vlookup(HT$186,'3a. TBond Main'!$A$10:$AN$73,2)</f>
        <v>11.50%2026A</v>
      </c>
      <c r="HU187" s="395" t="str">
        <f>vlookup(HU$186,'3a. TBond Main'!$A$10:$AN$73,2)</f>
        <v>05.00%2026A</v>
      </c>
      <c r="HV187" s="395" t="str">
        <f>vlookup(HV$186,'3a. TBond Main'!$A$10:$AN$73,2)</f>
        <v>11.40%2027A</v>
      </c>
      <c r="HW187" s="395" t="str">
        <f>vlookup(HW$186,'3a. TBond Main'!$A$10:$AN$73,2)</f>
        <v>18.00%2027A</v>
      </c>
      <c r="HX187" s="395" t="str">
        <f>vlookup(HX$186,'3a. TBond Main'!$A$10:$AN$73,2)</f>
        <v>11.75%2027A</v>
      </c>
      <c r="HY187" s="395" t="str">
        <f>vlookup(HY$186,'3a. TBond Main'!$A$10:$AN$73,2)</f>
        <v>11.00%2027A</v>
      </c>
      <c r="HZ187" s="395" t="str">
        <f>vlookup(HZ$186,'3a. TBond Main'!$A$10:$AN$73,2)</f>
        <v>07.80%2027A</v>
      </c>
      <c r="IA187" s="395" t="str">
        <f>vlookup(IA$186,'3a. TBond Main'!$A$10:$AN$73,2)</f>
        <v>10.30%2027A</v>
      </c>
      <c r="IB187" s="395" t="str">
        <f>vlookup(IB$186,'3a. TBond Main'!$A$10:$AN$73,2)</f>
        <v>11.25%2027A</v>
      </c>
      <c r="IC187" s="395" t="str">
        <f>vlookup(IC$186,'3a. TBond Main'!$A$10:$AN$73,2)</f>
        <v>18.00%2028A</v>
      </c>
      <c r="ID187" s="395" t="str">
        <f>vlookup(ID$186,'3a. TBond Main'!$A$10:$AN$73,2)</f>
        <v>10.75%2028A</v>
      </c>
      <c r="IE187" s="395" t="str">
        <f>vlookup(IE$186,'3a. TBond Main'!$A$10:$AN$73,2)</f>
        <v>09.00%2028B</v>
      </c>
      <c r="IF187" s="395" t="str">
        <f>vlookup(IF$186,'3a. TBond Main'!$A$10:$AN$73,2)</f>
        <v>09.00%2028A</v>
      </c>
      <c r="IG187" s="395" t="str">
        <f>vlookup(IG$186,'3a. TBond Main'!$A$10:$AN$73,2)</f>
        <v>11.50%2028A</v>
      </c>
      <c r="IH187" s="395" t="str">
        <f>vlookup(IH$186,'3a. TBond Main'!$A$10:$AN$73,2)</f>
        <v>13.00%2029A</v>
      </c>
      <c r="II187" s="395" t="str">
        <f>vlookup(II$186,'3a. TBond Main'!$A$10:$AN$73,2)</f>
        <v>13.00%2029B</v>
      </c>
      <c r="IJ187" s="395" t="str">
        <f>vlookup(IJ$186,'3a. TBond Main'!$A$10:$AN$73,2)</f>
        <v>20.00%2029A</v>
      </c>
      <c r="IK187" s="395" t="str">
        <f>vlookup(IK$186,'3a. TBond Main'!$A$10:$AN$73,2)</f>
        <v>11.00%2030A</v>
      </c>
      <c r="IL187" s="395" t="str">
        <f>vlookup(IL$186,'3a. TBond Main'!$A$10:$AN$73,2)</f>
        <v>11.25%2031A</v>
      </c>
      <c r="IM187" s="395" t="str">
        <f>vlookup(IM$186,'3a. TBond Main'!$A$10:$AN$73,2)</f>
        <v>18.00%2031A</v>
      </c>
      <c r="IN187" s="395" t="str">
        <f>vlookup(IN$186,'3a. TBond Main'!$A$10:$AN$73,2)</f>
        <v>12.00%2031A</v>
      </c>
      <c r="IO187" s="395" t="str">
        <f>vlookup(IO$186,'3a. TBond Main'!$A$10:$AN$73,2)</f>
        <v>08.00%2032A</v>
      </c>
      <c r="IP187" s="395" t="str">
        <f>vlookup(IP$186,'3a. TBond Main'!$A$10:$AN$73,2)</f>
        <v>09.00%2032A</v>
      </c>
      <c r="IQ187" s="395" t="str">
        <f>vlookup(IQ$186,'3a. TBond Main'!$A$10:$AN$73,2)</f>
        <v>11.20%2033A</v>
      </c>
      <c r="IR187" s="395" t="str">
        <f>vlookup(IR$186,'3a. TBond Main'!$A$10:$AN$73,2)</f>
        <v>09.00%2033A</v>
      </c>
      <c r="IS187" s="395" t="str">
        <f>vlookup(IS$186,'3a. TBond Main'!$A$10:$AN$73,2)</f>
        <v>13.25%2033A</v>
      </c>
      <c r="IT187" s="395" t="str">
        <f>vlookup(IT$186,'3a. TBond Main'!$A$10:$AN$73,2)</f>
        <v>09.00%2033B</v>
      </c>
      <c r="IU187" s="395" t="str">
        <f>vlookup(IU$186,'3a. TBond Main'!$A$10:$AN$73,2)</f>
        <v>13.25%2034A</v>
      </c>
      <c r="IV187" s="395" t="str">
        <f>vlookup(IV$186,'3a. TBond Main'!$A$10:$AN$73,2)</f>
        <v>10.25%2034A</v>
      </c>
      <c r="IW187" s="395" t="str">
        <f>vlookup(IW$186,'3a. TBond Main'!$A$10:$AN$73,2)</f>
        <v>11.50%2035A</v>
      </c>
      <c r="IX187" s="395" t="str">
        <f>vlookup(IX$186,'3a. TBond Main'!$A$10:$AN$73,2)</f>
        <v>10.50%2039A</v>
      </c>
      <c r="IY187" s="395" t="str">
        <f>vlookup(IY$186,'3a. TBond Main'!$A$10:$AN$73,2)</f>
        <v>12.00%2041A</v>
      </c>
      <c r="IZ187" s="395" t="str">
        <f>vlookup(IZ$186,'3a. TBond Main'!$A$10:$AN$73,2)</f>
        <v>09.00%2043A</v>
      </c>
      <c r="JA187" s="395" t="str">
        <f>vlookup(JA$186,'3a. TBond Main'!$A$10:$AN$73,2)</f>
        <v>13.50%2044A</v>
      </c>
      <c r="JB187" s="395" t="str">
        <f>vlookup(JB$186,'3a. TBond Main'!$A$10:$AN$73,2)</f>
        <v>13.50%2044B</v>
      </c>
      <c r="JC187" s="395" t="str">
        <f>vlookup(JC$186,'3a. TBond Main'!$A$10:$AN$73,2)</f>
        <v>12.50%2045A</v>
      </c>
      <c r="JD187" s="337"/>
      <c r="JE187" s="395" t="str">
        <f>vlookup(JE$186,'3a. TBond Main'!$A$10:$AN$73,2)</f>
        <v>10.00%2022A</v>
      </c>
      <c r="JF187" s="395" t="str">
        <f>vlookup(JF$186,'3a. TBond Main'!$A$10:$AN$73,2)</f>
        <v>05.75%2022A</v>
      </c>
      <c r="JG187" s="395" t="str">
        <f>vlookup(JG$186,'3a. TBond Main'!$A$10:$AN$73,2)</f>
        <v>07.90%2022A</v>
      </c>
      <c r="JH187" s="395" t="str">
        <f>vlookup(JH$186,'3a. TBond Main'!$A$10:$AN$73,2)</f>
        <v>08.65%2023A</v>
      </c>
      <c r="JI187" s="395" t="str">
        <f>vlookup(JI$186,'3a. TBond Main'!$A$10:$AN$73,2)</f>
        <v>10.00%2023A</v>
      </c>
      <c r="JJ187" s="395" t="str">
        <f>vlookup(JJ$186,'3a. TBond Main'!$A$10:$AN$73,2)</f>
        <v>11.50%2023A</v>
      </c>
      <c r="JK187" s="395" t="str">
        <f>vlookup(JK$186,'3a. TBond Main'!$A$10:$AN$73,2)</f>
        <v>10.20%2023A</v>
      </c>
      <c r="JL187" s="395" t="str">
        <f>vlookup(JL$186,'3a. TBond Main'!$A$10:$AN$73,2)</f>
        <v>09.00%2023A</v>
      </c>
      <c r="JM187" s="395" t="str">
        <f>vlookup(JM$186,'3a. TBond Main'!$A$10:$AN$73,2)</f>
        <v>11.20%2023A</v>
      </c>
      <c r="JN187" s="395" t="str">
        <f>vlookup(JN$186,'3a. TBond Main'!$A$10:$AN$73,2)</f>
        <v>07.00%2023A</v>
      </c>
      <c r="JO187" s="395" t="str">
        <f>vlookup(JO$186,'3a. TBond Main'!$A$10:$AN$73,2)</f>
        <v>06.30%2023A</v>
      </c>
      <c r="JP187" s="395" t="str">
        <f>vlookup(JP$186,'3a. TBond Main'!$A$10:$AN$73,2)</f>
        <v>11.60%2023A</v>
      </c>
      <c r="JQ187" s="395" t="str">
        <f>vlookup(JQ$186,'3a. TBond Main'!$A$10:$AN$73,2)</f>
        <v>11.40%2024A</v>
      </c>
      <c r="JR187" s="395" t="str">
        <f>vlookup(JR$186,'3a. TBond Main'!$A$10:$AN$73,2)</f>
        <v>10.90%2024A</v>
      </c>
      <c r="JS187" s="395" t="str">
        <f>vlookup(JS$186,'3a. TBond Main'!$A$10:$AN$73,2)</f>
        <v>10.25%2024A</v>
      </c>
      <c r="JT187" s="395" t="str">
        <f>vlookup(JT$186,'3a. TBond Main'!$A$10:$AN$73,2)</f>
        <v>11.00%2024A</v>
      </c>
      <c r="JU187" s="395" t="str">
        <f>vlookup(JU$186,'3a. TBond Main'!$A$10:$AN$73,2)</f>
        <v>09.85%2024A</v>
      </c>
      <c r="JV187" s="395" t="str">
        <f>vlookup(JV$186,'3a. TBond Main'!$A$10:$AN$73,2)</f>
        <v>06.00%2024A</v>
      </c>
      <c r="JW187" s="395" t="str">
        <f>vlookup(JW$186,'3a. TBond Main'!$A$10:$AN$73,2)</f>
        <v>10.25%2025A</v>
      </c>
      <c r="JX187" s="395" t="str">
        <f>vlookup(JX$186,'3a. TBond Main'!$A$10:$AN$73,2)</f>
        <v>09.00%2025A</v>
      </c>
      <c r="JY187" s="395" t="str">
        <f>vlookup(JY$186,'3a. TBond Main'!$A$10:$AN$73,2)</f>
        <v>17.00%2025A</v>
      </c>
      <c r="JZ187" s="395" t="str">
        <f>vlookup(JZ$186,'3a. TBond Main'!$A$10:$AN$73,2)</f>
        <v>17.00%2025A</v>
      </c>
      <c r="KA187" s="395" t="str">
        <f>vlookup(KA$186,'3a. TBond Main'!$A$10:$AN$73,2)</f>
        <v>11.00%2025A</v>
      </c>
      <c r="KB187" s="395" t="str">
        <f>vlookup(KB$186,'3a. TBond Main'!$A$10:$AN$73,2)</f>
        <v>10.35%2025A</v>
      </c>
      <c r="KC187" s="395" t="str">
        <f>vlookup(KC$186,'3a. TBond Main'!$A$10:$AN$73,2)</f>
        <v>06.75%2026A</v>
      </c>
      <c r="KD187" s="395" t="str">
        <f>vlookup(KD$186,'3a. TBond Main'!$A$10:$AN$73,2)</f>
        <v>09.00%2026A</v>
      </c>
      <c r="KE187" s="395" t="str">
        <f>vlookup(KE$186,'3a. TBond Main'!$A$10:$AN$73,2)</f>
        <v>05.35%2026A</v>
      </c>
      <c r="KF187" s="395" t="str">
        <f>vlookup(KF$186,'3a. TBond Main'!$A$10:$AN$73,2)</f>
        <v>11.00%2026A</v>
      </c>
      <c r="KG187" s="395" t="str">
        <f>vlookup(KG$186,'3a. TBond Main'!$A$10:$AN$73,2)</f>
        <v>11.50%2026A</v>
      </c>
      <c r="KH187" s="395" t="str">
        <f>vlookup(KH$186,'3a. TBond Main'!$A$10:$AN$73,2)</f>
        <v>05.00%2026A</v>
      </c>
      <c r="KI187" s="395" t="str">
        <f>vlookup(KI$186,'3a. TBond Main'!$A$10:$AN$73,2)</f>
        <v>11.40%2027A</v>
      </c>
      <c r="KJ187" s="395" t="str">
        <f>vlookup(KJ$186,'3a. TBond Main'!$A$10:$AN$73,2)</f>
        <v>18.00%2027A</v>
      </c>
      <c r="KK187" s="395" t="str">
        <f>vlookup(KK$186,'3a. TBond Main'!$A$10:$AN$73,2)</f>
        <v>11.75%2027A</v>
      </c>
      <c r="KL187" s="395" t="str">
        <f>vlookup(KL$186,'3a. TBond Main'!$A$10:$AN$73,2)</f>
        <v>11.00%2027A</v>
      </c>
      <c r="KM187" s="395" t="str">
        <f>vlookup(KM$186,'3a. TBond Main'!$A$10:$AN$73,2)</f>
        <v>07.80%2027A</v>
      </c>
      <c r="KN187" s="395" t="str">
        <f>vlookup(KN$186,'3a. TBond Main'!$A$10:$AN$73,2)</f>
        <v>10.30%2027A</v>
      </c>
      <c r="KO187" s="395" t="str">
        <f>vlookup(KO$186,'3a. TBond Main'!$A$10:$AN$73,2)</f>
        <v>11.25%2027A</v>
      </c>
      <c r="KP187" s="395" t="str">
        <f>vlookup(KP$186,'3a. TBond Main'!$A$10:$AN$73,2)</f>
        <v>18.00%2028A</v>
      </c>
      <c r="KQ187" s="395" t="str">
        <f>vlookup(KQ$186,'3a. TBond Main'!$A$10:$AN$73,2)</f>
        <v>10.75%2028A</v>
      </c>
      <c r="KR187" s="395" t="str">
        <f>vlookup(KR$186,'3a. TBond Main'!$A$10:$AN$73,2)</f>
        <v>09.00%2028B</v>
      </c>
      <c r="KS187" s="395" t="str">
        <f>vlookup(KS$186,'3a. TBond Main'!$A$10:$AN$73,2)</f>
        <v>09.00%2028A</v>
      </c>
      <c r="KT187" s="395" t="str">
        <f>vlookup(KT$186,'3a. TBond Main'!$A$10:$AN$73,2)</f>
        <v>11.50%2028A</v>
      </c>
      <c r="KU187" s="395" t="str">
        <f>vlookup(KU$186,'3a. TBond Main'!$A$10:$AN$73,2)</f>
        <v>13.00%2029A</v>
      </c>
      <c r="KV187" s="395" t="str">
        <f>vlookup(KV$186,'3a. TBond Main'!$A$10:$AN$73,2)</f>
        <v>13.00%2029B</v>
      </c>
      <c r="KW187" s="395" t="str">
        <f>vlookup(KW$186,'3a. TBond Main'!$A$10:$AN$73,2)</f>
        <v>20.00%2029A</v>
      </c>
      <c r="KX187" s="395" t="str">
        <f>vlookup(KX$186,'3a. TBond Main'!$A$10:$AN$73,2)</f>
        <v>11.00%2030A</v>
      </c>
      <c r="KY187" s="395" t="str">
        <f>vlookup(KY$186,'3a. TBond Main'!$A$10:$AN$73,2)</f>
        <v>11.25%2031A</v>
      </c>
      <c r="KZ187" s="395" t="str">
        <f>vlookup(KZ$186,'3a. TBond Main'!$A$10:$AN$73,2)</f>
        <v>18.00%2031A</v>
      </c>
      <c r="LA187" s="395" t="str">
        <f>vlookup(LA$186,'3a. TBond Main'!$A$10:$AN$73,2)</f>
        <v>12.00%2031A</v>
      </c>
      <c r="LB187" s="395" t="str">
        <f>vlookup(LB$186,'3a. TBond Main'!$A$10:$AN$73,2)</f>
        <v>08.00%2032A</v>
      </c>
      <c r="LC187" s="395" t="str">
        <f>vlookup(LC$186,'3a. TBond Main'!$A$10:$AN$73,2)</f>
        <v>09.00%2032A</v>
      </c>
      <c r="LD187" s="395" t="str">
        <f>vlookup(LD$186,'3a. TBond Main'!$A$10:$AN$73,2)</f>
        <v>11.20%2033A</v>
      </c>
      <c r="LE187" s="395" t="str">
        <f>vlookup(LE$186,'3a. TBond Main'!$A$10:$AN$73,2)</f>
        <v>09.00%2033A</v>
      </c>
      <c r="LF187" s="395" t="str">
        <f>vlookup(LF$186,'3a. TBond Main'!$A$10:$AN$73,2)</f>
        <v>13.25%2033A</v>
      </c>
      <c r="LG187" s="395" t="str">
        <f>vlookup(LG$186,'3a. TBond Main'!$A$10:$AN$73,2)</f>
        <v>09.00%2033B</v>
      </c>
      <c r="LH187" s="395" t="str">
        <f>vlookup(LH$186,'3a. TBond Main'!$A$10:$AN$73,2)</f>
        <v>13.25%2034A</v>
      </c>
      <c r="LI187" s="395" t="str">
        <f>vlookup(LI$186,'3a. TBond Main'!$A$10:$AN$73,2)</f>
        <v>10.25%2034A</v>
      </c>
      <c r="LJ187" s="395" t="str">
        <f>vlookup(LJ$186,'3a. TBond Main'!$A$10:$AN$73,2)</f>
        <v>11.50%2035A</v>
      </c>
      <c r="LK187" s="395" t="str">
        <f>vlookup(LK$186,'3a. TBond Main'!$A$10:$AN$73,2)</f>
        <v>10.50%2039A</v>
      </c>
      <c r="LL187" s="395" t="str">
        <f>vlookup(LL$186,'3a. TBond Main'!$A$10:$AN$73,2)</f>
        <v>12.00%2041A</v>
      </c>
      <c r="LM187" s="395" t="str">
        <f>vlookup(LM$186,'3a. TBond Main'!$A$10:$AN$73,2)</f>
        <v>09.00%2043A</v>
      </c>
      <c r="LN187" s="395" t="str">
        <f>vlookup(LN$186,'3a. TBond Main'!$A$10:$AN$73,2)</f>
        <v>13.50%2044A</v>
      </c>
      <c r="LO187" s="395" t="str">
        <f>vlookup(LO$186,'3a. TBond Main'!$A$10:$AN$73,2)</f>
        <v>13.50%2044B</v>
      </c>
      <c r="LP187" s="395" t="str">
        <f>vlookup(LP$186,'3a. TBond Main'!$A$10:$AN$73,2)</f>
        <v>12.50%2045A</v>
      </c>
    </row>
    <row r="188">
      <c r="A188" s="331"/>
      <c r="B188" s="338"/>
      <c r="C188" s="338"/>
      <c r="D188" s="138" t="s">
        <v>294</v>
      </c>
      <c r="E188" s="397" t="str">
        <f t="shared" ref="E188:BP188" si="555">E66</f>
        <v>12-2013</v>
      </c>
      <c r="F188" s="397" t="str">
        <f t="shared" si="555"/>
        <v>12-2019</v>
      </c>
      <c r="G188" s="397" t="str">
        <f t="shared" si="555"/>
        <v>12-2019</v>
      </c>
      <c r="H188" s="397" t="str">
        <f t="shared" si="555"/>
        <v>03-2020</v>
      </c>
      <c r="I188" s="397" t="str">
        <f t="shared" si="555"/>
        <v>03-2018</v>
      </c>
      <c r="J188" s="397" t="str">
        <f t="shared" si="555"/>
        <v>06-2017</v>
      </c>
      <c r="K188" s="397" t="str">
        <f t="shared" si="555"/>
        <v>09-2018</v>
      </c>
      <c r="L188" s="397" t="str">
        <f t="shared" si="555"/>
        <v>09-2012</v>
      </c>
      <c r="M188" s="397" t="str">
        <f t="shared" si="555"/>
        <v>09-2013</v>
      </c>
      <c r="N188" s="397" t="str">
        <f t="shared" si="555"/>
        <v>12-2003</v>
      </c>
      <c r="O188" s="397" t="str">
        <f t="shared" si="555"/>
        <v>12-2020</v>
      </c>
      <c r="P188" s="397" t="str">
        <f t="shared" si="555"/>
        <v>12-2018</v>
      </c>
      <c r="Q188" s="397" t="str">
        <f t="shared" si="555"/>
        <v>03-2014</v>
      </c>
      <c r="R188" s="397" t="str">
        <f t="shared" si="555"/>
        <v>03-2019</v>
      </c>
      <c r="S188" s="397" t="str">
        <f t="shared" si="555"/>
        <v>06-2019</v>
      </c>
      <c r="T188" s="397" t="str">
        <f t="shared" si="555"/>
        <v>09-2016</v>
      </c>
      <c r="U188" s="397" t="str">
        <f t="shared" si="555"/>
        <v>09-2019</v>
      </c>
      <c r="V188" s="397" t="str">
        <f t="shared" si="555"/>
        <v>12-2014</v>
      </c>
      <c r="W188" s="397" t="str">
        <f t="shared" si="555"/>
        <v>03-2015</v>
      </c>
      <c r="X188" s="397" t="str">
        <f t="shared" si="555"/>
        <v>06-2013</v>
      </c>
      <c r="Y188" s="397" t="str">
        <f t="shared" si="555"/>
        <v>06-2021</v>
      </c>
      <c r="Z188" s="397" t="str">
        <f t="shared" si="555"/>
        <v>06-2022</v>
      </c>
      <c r="AA188" s="397" t="str">
        <f t="shared" si="555"/>
        <v>09-2015</v>
      </c>
      <c r="AB188" s="397" t="str">
        <f t="shared" si="555"/>
        <v>12-2017</v>
      </c>
      <c r="AC188" s="397" t="str">
        <f t="shared" si="555"/>
        <v>03-2021</v>
      </c>
      <c r="AD188" s="397" t="str">
        <f t="shared" si="555"/>
        <v>03-2013</v>
      </c>
      <c r="AE188" s="397" t="str">
        <f t="shared" si="555"/>
        <v>03-2011</v>
      </c>
      <c r="AF188" s="397" t="str">
        <f t="shared" si="555"/>
        <v>06-2014</v>
      </c>
      <c r="AG188" s="397" t="str">
        <f t="shared" si="555"/>
        <v>09-2016</v>
      </c>
      <c r="AH188" s="397" t="str">
        <f t="shared" si="555"/>
        <v>12-2016</v>
      </c>
      <c r="AI188" s="397" t="str">
        <f t="shared" si="555"/>
        <v>03-2019</v>
      </c>
      <c r="AJ188" s="397" t="str">
        <f t="shared" si="555"/>
        <v>06-2022</v>
      </c>
      <c r="AK188" s="397" t="str">
        <f t="shared" si="555"/>
        <v>06-2017</v>
      </c>
      <c r="AL188" s="397" t="str">
        <f t="shared" si="555"/>
        <v>09-2017</v>
      </c>
      <c r="AM188" s="397" t="str">
        <f t="shared" si="555"/>
        <v>09-2019</v>
      </c>
      <c r="AN188" s="397" t="str">
        <f t="shared" si="555"/>
        <v>12-2019</v>
      </c>
      <c r="AO188" s="397" t="str">
        <f t="shared" si="555"/>
        <v>12-2017</v>
      </c>
      <c r="AP188" s="397" t="str">
        <f t="shared" si="555"/>
        <v>03-2022</v>
      </c>
      <c r="AQ188" s="397" t="str">
        <f t="shared" si="555"/>
        <v>03-2018</v>
      </c>
      <c r="AR188" s="397" t="str">
        <f t="shared" si="555"/>
        <v>06-2013</v>
      </c>
      <c r="AS188" s="397" t="str">
        <f t="shared" si="555"/>
        <v>09-2012</v>
      </c>
      <c r="AT188" s="397" t="str">
        <f t="shared" si="555"/>
        <v>09-2013</v>
      </c>
      <c r="AU188" s="397" t="str">
        <f t="shared" si="555"/>
        <v>03-2014</v>
      </c>
      <c r="AV188" s="397" t="str">
        <f t="shared" si="555"/>
        <v>06-2014</v>
      </c>
      <c r="AW188" s="397" t="str">
        <f t="shared" si="555"/>
        <v>09-2022</v>
      </c>
      <c r="AX188" s="397" t="str">
        <f t="shared" si="555"/>
        <v>06-2015</v>
      </c>
      <c r="AY188" s="397" t="str">
        <f t="shared" si="555"/>
        <v>03-2019</v>
      </c>
      <c r="AZ188" s="397" t="str">
        <f t="shared" si="555"/>
        <v>06-2022</v>
      </c>
      <c r="BA188" s="397" t="str">
        <f t="shared" si="555"/>
        <v>12-2021</v>
      </c>
      <c r="BB188" s="397" t="str">
        <f t="shared" si="555"/>
        <v>03-2012</v>
      </c>
      <c r="BC188" s="397" t="str">
        <f t="shared" si="555"/>
        <v>12-2012</v>
      </c>
      <c r="BD188" s="397" t="str">
        <f t="shared" si="555"/>
        <v>03-2018</v>
      </c>
      <c r="BE188" s="397" t="str">
        <f t="shared" si="555"/>
        <v>06-2013</v>
      </c>
      <c r="BF188" s="397" t="str">
        <f t="shared" si="555"/>
        <v>09-2013</v>
      </c>
      <c r="BG188" s="397" t="str">
        <f t="shared" si="555"/>
        <v>12-2013</v>
      </c>
      <c r="BH188" s="397" t="str">
        <f t="shared" si="555"/>
        <v>03-2014</v>
      </c>
      <c r="BI188" s="397" t="str">
        <f t="shared" si="555"/>
        <v>09-2019</v>
      </c>
      <c r="BJ188" s="397" t="str">
        <f t="shared" si="555"/>
        <v>03-2015</v>
      </c>
      <c r="BK188" s="397" t="str">
        <f t="shared" si="555"/>
        <v>09-2019</v>
      </c>
      <c r="BL188" s="397" t="str">
        <f t="shared" si="555"/>
        <v>03-2016</v>
      </c>
      <c r="BM188" s="397" t="str">
        <f t="shared" si="555"/>
        <v>06-2013</v>
      </c>
      <c r="BN188" s="397" t="str">
        <f t="shared" si="555"/>
        <v>03-2014</v>
      </c>
      <c r="BO188" s="397" t="str">
        <f t="shared" si="555"/>
        <v>06-2014</v>
      </c>
      <c r="BP188" s="397" t="str">
        <f t="shared" si="555"/>
        <v>03-2015</v>
      </c>
      <c r="BQ188" s="397"/>
      <c r="BR188" s="397" t="str">
        <f t="shared" ref="BR188:EC188" si="556">BR66</f>
        <v>12-2022</v>
      </c>
      <c r="BS188" s="397" t="str">
        <f t="shared" si="556"/>
        <v>12-2022</v>
      </c>
      <c r="BT188" s="397" t="str">
        <f t="shared" si="556"/>
        <v>12-2022</v>
      </c>
      <c r="BU188" s="397" t="str">
        <f t="shared" si="556"/>
        <v>03-2023</v>
      </c>
      <c r="BV188" s="397" t="str">
        <f t="shared" si="556"/>
        <v>03-2023</v>
      </c>
      <c r="BW188" s="397" t="str">
        <f t="shared" si="556"/>
        <v>06-2023</v>
      </c>
      <c r="BX188" s="397" t="str">
        <f t="shared" si="556"/>
        <v>09-2023</v>
      </c>
      <c r="BY188" s="397" t="str">
        <f t="shared" si="556"/>
        <v>09-2023</v>
      </c>
      <c r="BZ188" s="397" t="str">
        <f t="shared" si="556"/>
        <v>09-2023</v>
      </c>
      <c r="CA188" s="397" t="str">
        <f t="shared" si="556"/>
        <v>12-2023</v>
      </c>
      <c r="CB188" s="397" t="str">
        <f t="shared" si="556"/>
        <v>12-2023</v>
      </c>
      <c r="CC188" s="397" t="str">
        <f t="shared" si="556"/>
        <v>12-2023</v>
      </c>
      <c r="CD188" s="397" t="str">
        <f t="shared" si="556"/>
        <v>03-2024</v>
      </c>
      <c r="CE188" s="397" t="str">
        <f t="shared" si="556"/>
        <v>03-2024</v>
      </c>
      <c r="CF188" s="397" t="str">
        <f t="shared" si="556"/>
        <v>06-2024</v>
      </c>
      <c r="CG188" s="397" t="str">
        <f t="shared" si="556"/>
        <v>09-2024</v>
      </c>
      <c r="CH188" s="397" t="str">
        <f t="shared" si="556"/>
        <v>09-2024</v>
      </c>
      <c r="CI188" s="397" t="str">
        <f t="shared" si="556"/>
        <v>12-2024</v>
      </c>
      <c r="CJ188" s="397" t="str">
        <f t="shared" si="556"/>
        <v>03-2025</v>
      </c>
      <c r="CK188" s="397" t="str">
        <f t="shared" si="556"/>
        <v>06-2025</v>
      </c>
      <c r="CL188" s="397" t="str">
        <f t="shared" si="556"/>
        <v>06-2025</v>
      </c>
      <c r="CM188" s="397" t="str">
        <f t="shared" si="556"/>
        <v>06-2025</v>
      </c>
      <c r="CN188" s="397" t="str">
        <f t="shared" si="556"/>
        <v>09-2025</v>
      </c>
      <c r="CO188" s="397" t="str">
        <f t="shared" si="556"/>
        <v>12-2025</v>
      </c>
      <c r="CP188" s="397" t="str">
        <f t="shared" si="556"/>
        <v>03-2026</v>
      </c>
      <c r="CQ188" s="397" t="str">
        <f t="shared" si="556"/>
        <v>03-2026</v>
      </c>
      <c r="CR188" s="397" t="str">
        <f t="shared" si="556"/>
        <v>03-2026</v>
      </c>
      <c r="CS188" s="397" t="str">
        <f t="shared" si="556"/>
        <v>06-2026</v>
      </c>
      <c r="CT188" s="397" t="str">
        <f t="shared" si="556"/>
        <v>09-2026</v>
      </c>
      <c r="CU188" s="397" t="str">
        <f t="shared" si="556"/>
        <v>12-2026</v>
      </c>
      <c r="CV188" s="397" t="str">
        <f t="shared" si="556"/>
        <v>03-2027</v>
      </c>
      <c r="CW188" s="397" t="str">
        <f t="shared" si="556"/>
        <v>06-2027</v>
      </c>
      <c r="CX188" s="397" t="str">
        <f t="shared" si="556"/>
        <v>06-2027</v>
      </c>
      <c r="CY188" s="397" t="str">
        <f t="shared" si="556"/>
        <v>09-2027</v>
      </c>
      <c r="CZ188" s="397" t="str">
        <f t="shared" si="556"/>
        <v>09-2027</v>
      </c>
      <c r="DA188" s="397" t="str">
        <f t="shared" si="556"/>
        <v>12-2027</v>
      </c>
      <c r="DB188" s="397" t="str">
        <f t="shared" si="556"/>
        <v>12-2027</v>
      </c>
      <c r="DC188" s="397" t="str">
        <f t="shared" si="556"/>
        <v>03-2028</v>
      </c>
      <c r="DD188" s="397" t="str">
        <f t="shared" si="556"/>
        <v>03-2028</v>
      </c>
      <c r="DE188" s="397" t="str">
        <f t="shared" si="556"/>
        <v>06-2028</v>
      </c>
      <c r="DF188" s="397" t="str">
        <f t="shared" si="556"/>
        <v>09-2028</v>
      </c>
      <c r="DG188" s="397" t="str">
        <f t="shared" si="556"/>
        <v>09-2028</v>
      </c>
      <c r="DH188" s="397" t="str">
        <f t="shared" si="556"/>
        <v>03-2029</v>
      </c>
      <c r="DI188" s="397" t="str">
        <f t="shared" si="556"/>
        <v>06-2029</v>
      </c>
      <c r="DJ188" s="397" t="str">
        <f t="shared" si="556"/>
        <v>09-2029</v>
      </c>
      <c r="DK188" s="397" t="str">
        <f t="shared" si="556"/>
        <v>06-2030</v>
      </c>
      <c r="DL188" s="397" t="str">
        <f t="shared" si="556"/>
        <v>03-2031</v>
      </c>
      <c r="DM188" s="397" t="str">
        <f t="shared" si="556"/>
        <v>06-2031</v>
      </c>
      <c r="DN188" s="397" t="str">
        <f t="shared" si="556"/>
        <v>12-2031</v>
      </c>
      <c r="DO188" s="397" t="str">
        <f t="shared" si="556"/>
        <v>03-2032</v>
      </c>
      <c r="DP188" s="397" t="str">
        <f t="shared" si="556"/>
        <v>12-2032</v>
      </c>
      <c r="DQ188" s="397" t="str">
        <f t="shared" si="556"/>
        <v>03-2033</v>
      </c>
      <c r="DR188" s="397" t="str">
        <f t="shared" si="556"/>
        <v>06-2033</v>
      </c>
      <c r="DS188" s="397" t="str">
        <f t="shared" si="556"/>
        <v>09-2033</v>
      </c>
      <c r="DT188" s="397" t="str">
        <f t="shared" si="556"/>
        <v>12-2033</v>
      </c>
      <c r="DU188" s="397" t="str">
        <f t="shared" si="556"/>
        <v>03-2034</v>
      </c>
      <c r="DV188" s="397" t="str">
        <f t="shared" si="556"/>
        <v>09-2034</v>
      </c>
      <c r="DW188" s="397" t="str">
        <f t="shared" si="556"/>
        <v>03-2035</v>
      </c>
      <c r="DX188" s="397" t="str">
        <f t="shared" si="556"/>
        <v>09-2039</v>
      </c>
      <c r="DY188" s="397" t="str">
        <f t="shared" si="556"/>
        <v>03-2041</v>
      </c>
      <c r="DZ188" s="397" t="str">
        <f t="shared" si="556"/>
        <v>06-2043</v>
      </c>
      <c r="EA188" s="397" t="str">
        <f t="shared" si="556"/>
        <v>03-2044</v>
      </c>
      <c r="EB188" s="397" t="str">
        <f t="shared" si="556"/>
        <v>06-2044</v>
      </c>
      <c r="EC188" s="397" t="str">
        <f t="shared" si="556"/>
        <v>03-2045</v>
      </c>
      <c r="ED188" s="397"/>
      <c r="EE188" s="397" t="str">
        <f t="shared" ref="EE188:GP188" si="557">EE66</f>
        <v>12-2031</v>
      </c>
      <c r="EF188" s="397" t="str">
        <f t="shared" si="557"/>
        <v>12-2025</v>
      </c>
      <c r="EG188" s="397" t="str">
        <f t="shared" si="557"/>
        <v>12-2025</v>
      </c>
      <c r="EH188" s="397" t="str">
        <f t="shared" si="557"/>
        <v>03-2026</v>
      </c>
      <c r="EI188" s="397" t="str">
        <f t="shared" si="557"/>
        <v>03-2028</v>
      </c>
      <c r="EJ188" s="397" t="str">
        <f t="shared" si="557"/>
        <v>06-2029</v>
      </c>
      <c r="EK188" s="397" t="str">
        <f t="shared" si="557"/>
        <v>09-2028</v>
      </c>
      <c r="EL188" s="397" t="str">
        <f t="shared" si="557"/>
        <v>09-2034</v>
      </c>
      <c r="EM188" s="397" t="str">
        <f t="shared" si="557"/>
        <v>09-2033</v>
      </c>
      <c r="EN188" s="397" t="str">
        <f t="shared" si="557"/>
        <v>12-2043</v>
      </c>
      <c r="EO188" s="397" t="str">
        <f t="shared" si="557"/>
        <v>12-2026</v>
      </c>
      <c r="EP188" s="397" t="str">
        <f t="shared" si="557"/>
        <v>12-2028</v>
      </c>
      <c r="EQ188" s="397" t="str">
        <f t="shared" si="557"/>
        <v>03-2034</v>
      </c>
      <c r="ER188" s="397" t="str">
        <f t="shared" si="557"/>
        <v>03-2029</v>
      </c>
      <c r="ES188" s="397" t="str">
        <f t="shared" si="557"/>
        <v>06-2029</v>
      </c>
      <c r="ET188" s="397" t="str">
        <f t="shared" si="557"/>
        <v>09-2032</v>
      </c>
      <c r="EU188" s="397" t="str">
        <f t="shared" si="557"/>
        <v>09-2029</v>
      </c>
      <c r="EV188" s="397" t="str">
        <f t="shared" si="557"/>
        <v>12-2034</v>
      </c>
      <c r="EW188" s="397" t="str">
        <f t="shared" si="557"/>
        <v>03-2035</v>
      </c>
      <c r="EX188" s="397" t="str">
        <f t="shared" si="557"/>
        <v>06-2037</v>
      </c>
      <c r="EY188" s="397" t="str">
        <f t="shared" si="557"/>
        <v>06-2029</v>
      </c>
      <c r="EZ188" s="397" t="str">
        <f t="shared" si="557"/>
        <v>06-2028</v>
      </c>
      <c r="FA188" s="397" t="str">
        <f t="shared" si="557"/>
        <v>09-2035</v>
      </c>
      <c r="FB188" s="397" t="str">
        <f t="shared" si="557"/>
        <v>12-2033</v>
      </c>
      <c r="FC188" s="397" t="str">
        <f t="shared" si="557"/>
        <v>03-2031</v>
      </c>
      <c r="FD188" s="397" t="str">
        <f t="shared" si="557"/>
        <v>03-2039</v>
      </c>
      <c r="FE188" s="397" t="str">
        <f t="shared" si="557"/>
        <v>03-2041</v>
      </c>
      <c r="FF188" s="397" t="str">
        <f t="shared" si="557"/>
        <v>06-2038</v>
      </c>
      <c r="FG188" s="397" t="str">
        <f t="shared" si="557"/>
        <v>09-2036</v>
      </c>
      <c r="FH188" s="397" t="str">
        <f t="shared" si="557"/>
        <v>12-2036</v>
      </c>
      <c r="FI188" s="397" t="str">
        <f t="shared" si="557"/>
        <v>03-2035</v>
      </c>
      <c r="FJ188" s="397" t="str">
        <f t="shared" si="557"/>
        <v>06-2032</v>
      </c>
      <c r="FK188" s="397" t="str">
        <f t="shared" si="557"/>
        <v>06-2037</v>
      </c>
      <c r="FL188" s="397" t="str">
        <f t="shared" si="557"/>
        <v>09-2037</v>
      </c>
      <c r="FM188" s="397" t="str">
        <f t="shared" si="557"/>
        <v>09-2035</v>
      </c>
      <c r="FN188" s="397" t="str">
        <f t="shared" si="557"/>
        <v>12-2035</v>
      </c>
      <c r="FO188" s="397" t="str">
        <f t="shared" si="557"/>
        <v>12-2037</v>
      </c>
      <c r="FP188" s="397" t="str">
        <f t="shared" si="557"/>
        <v>03-2034</v>
      </c>
      <c r="FQ188" s="397" t="str">
        <f t="shared" si="557"/>
        <v>03-2038</v>
      </c>
      <c r="FR188" s="397" t="str">
        <f t="shared" si="557"/>
        <v>06-2043</v>
      </c>
      <c r="FS188" s="397" t="str">
        <f t="shared" si="557"/>
        <v>09-2044</v>
      </c>
      <c r="FT188" s="397" t="str">
        <f t="shared" si="557"/>
        <v>09-2043</v>
      </c>
      <c r="FU188" s="397" t="str">
        <f t="shared" si="557"/>
        <v>03-2044</v>
      </c>
      <c r="FV188" s="397" t="str">
        <f t="shared" si="557"/>
        <v>06-2044</v>
      </c>
      <c r="FW188" s="397" t="str">
        <f t="shared" si="557"/>
        <v>09-2036</v>
      </c>
      <c r="FX188" s="397" t="str">
        <f t="shared" si="557"/>
        <v>06-2045</v>
      </c>
      <c r="FY188" s="397" t="str">
        <f t="shared" si="557"/>
        <v>03-2043</v>
      </c>
      <c r="FZ188" s="397" t="str">
        <f t="shared" si="557"/>
        <v>06-2040</v>
      </c>
      <c r="GA188" s="397" t="str">
        <f t="shared" si="557"/>
        <v>12-2041</v>
      </c>
      <c r="GB188" s="397" t="str">
        <f t="shared" si="557"/>
        <v>03-2052</v>
      </c>
      <c r="GC188" s="397" t="str">
        <f t="shared" si="557"/>
        <v>12-2052</v>
      </c>
      <c r="GD188" s="397" t="str">
        <f t="shared" si="557"/>
        <v>03-2048</v>
      </c>
      <c r="GE188" s="397" t="str">
        <f t="shared" si="557"/>
        <v>06-2053</v>
      </c>
      <c r="GF188" s="397" t="str">
        <f t="shared" si="557"/>
        <v>09-2053</v>
      </c>
      <c r="GG188" s="397" t="str">
        <f t="shared" si="557"/>
        <v>12-2053</v>
      </c>
      <c r="GH188" s="397" t="str">
        <f t="shared" si="557"/>
        <v>03-2054</v>
      </c>
      <c r="GI188" s="397" t="str">
        <f t="shared" si="557"/>
        <v>09-2049</v>
      </c>
      <c r="GJ188" s="397" t="str">
        <f t="shared" si="557"/>
        <v>03-2055</v>
      </c>
      <c r="GK188" s="397" t="str">
        <f t="shared" si="557"/>
        <v>09-2059</v>
      </c>
      <c r="GL188" s="397" t="str">
        <f t="shared" si="557"/>
        <v>03-2066</v>
      </c>
      <c r="GM188" s="397" t="str">
        <f t="shared" si="557"/>
        <v>06-2073</v>
      </c>
      <c r="GN188" s="397" t="str">
        <f t="shared" si="557"/>
        <v>03-2074</v>
      </c>
      <c r="GO188" s="397" t="str">
        <f t="shared" si="557"/>
        <v>06-2074</v>
      </c>
      <c r="GP188" s="397" t="str">
        <f t="shared" si="557"/>
        <v>03-2075</v>
      </c>
      <c r="GQ188" s="397"/>
      <c r="GR188" s="397" t="str">
        <f t="shared" ref="GR188:JC188" si="558">GR66</f>
        <v>12-2040</v>
      </c>
      <c r="GS188" s="397" t="str">
        <f t="shared" si="558"/>
        <v>12-2028</v>
      </c>
      <c r="GT188" s="397" t="str">
        <f t="shared" si="558"/>
        <v>12-2028</v>
      </c>
      <c r="GU188" s="397" t="str">
        <f t="shared" si="558"/>
        <v>03-2029</v>
      </c>
      <c r="GV188" s="397" t="str">
        <f t="shared" si="558"/>
        <v>03-2033</v>
      </c>
      <c r="GW188" s="397" t="str">
        <f t="shared" si="558"/>
        <v>06-2035</v>
      </c>
      <c r="GX188" s="397" t="str">
        <f t="shared" si="558"/>
        <v>09-2033</v>
      </c>
      <c r="GY188" s="397" t="str">
        <f t="shared" si="558"/>
        <v>09-2045</v>
      </c>
      <c r="GZ188" s="397" t="str">
        <f t="shared" si="558"/>
        <v>09-2043</v>
      </c>
      <c r="HA188" s="397" t="str">
        <f t="shared" si="558"/>
        <v>12-2063</v>
      </c>
      <c r="HB188" s="397" t="str">
        <f t="shared" si="558"/>
        <v>12-2029</v>
      </c>
      <c r="HC188" s="397" t="str">
        <f t="shared" si="558"/>
        <v>12-2033</v>
      </c>
      <c r="HD188" s="397" t="str">
        <f t="shared" si="558"/>
        <v>03-2044</v>
      </c>
      <c r="HE188" s="397" t="str">
        <f t="shared" si="558"/>
        <v>03-2034</v>
      </c>
      <c r="HF188" s="397" t="str">
        <f t="shared" si="558"/>
        <v>06-2034</v>
      </c>
      <c r="HG188" s="397" t="str">
        <f t="shared" si="558"/>
        <v>09-2040</v>
      </c>
      <c r="HH188" s="397" t="str">
        <f t="shared" si="558"/>
        <v>09-2034</v>
      </c>
      <c r="HI188" s="397" t="str">
        <f t="shared" si="558"/>
        <v>12-2044</v>
      </c>
      <c r="HJ188" s="397" t="str">
        <f t="shared" si="558"/>
        <v>03-2045</v>
      </c>
      <c r="HK188" s="397" t="str">
        <f t="shared" si="558"/>
        <v>06-2049</v>
      </c>
      <c r="HL188" s="397" t="str">
        <f t="shared" si="558"/>
        <v>06-2033</v>
      </c>
      <c r="HM188" s="397" t="str">
        <f t="shared" si="558"/>
        <v>06-2031</v>
      </c>
      <c r="HN188" s="397" t="str">
        <f t="shared" si="558"/>
        <v>09-2045</v>
      </c>
      <c r="HO188" s="397" t="str">
        <f t="shared" si="558"/>
        <v>12-2041</v>
      </c>
      <c r="HP188" s="397" t="str">
        <f t="shared" si="558"/>
        <v>03-2036</v>
      </c>
      <c r="HQ188" s="397" t="str">
        <f t="shared" si="558"/>
        <v>03-2052</v>
      </c>
      <c r="HR188" s="397" t="str">
        <f t="shared" si="558"/>
        <v>03-2056</v>
      </c>
      <c r="HS188" s="397" t="str">
        <f t="shared" si="558"/>
        <v>06-2050</v>
      </c>
      <c r="HT188" s="397" t="str">
        <f t="shared" si="558"/>
        <v>09-2046</v>
      </c>
      <c r="HU188" s="397" t="str">
        <f t="shared" si="558"/>
        <v>12-2046</v>
      </c>
      <c r="HV188" s="397" t="str">
        <f t="shared" si="558"/>
        <v>03-2043</v>
      </c>
      <c r="HW188" s="397" t="str">
        <f t="shared" si="558"/>
        <v>06-2037</v>
      </c>
      <c r="HX188" s="397" t="str">
        <f t="shared" si="558"/>
        <v>06-2047</v>
      </c>
      <c r="HY188" s="397" t="str">
        <f t="shared" si="558"/>
        <v>09-2047</v>
      </c>
      <c r="HZ188" s="397" t="str">
        <f t="shared" si="558"/>
        <v>09-2043</v>
      </c>
      <c r="IA188" s="397" t="str">
        <f t="shared" si="558"/>
        <v>12-2043</v>
      </c>
      <c r="IB188" s="397" t="str">
        <f t="shared" si="558"/>
        <v>12-2047</v>
      </c>
      <c r="IC188" s="397" t="str">
        <f t="shared" si="558"/>
        <v>03-2040</v>
      </c>
      <c r="ID188" s="397" t="str">
        <f t="shared" si="558"/>
        <v>03-2048</v>
      </c>
      <c r="IE188" s="397" t="str">
        <f t="shared" si="558"/>
        <v>06-2058</v>
      </c>
      <c r="IF188" s="397" t="str">
        <f t="shared" si="558"/>
        <v>09-2060</v>
      </c>
      <c r="IG188" s="397" t="str">
        <f t="shared" si="558"/>
        <v>09-2058</v>
      </c>
      <c r="IH188" s="397" t="str">
        <f t="shared" si="558"/>
        <v>03-2059</v>
      </c>
      <c r="II188" s="397" t="str">
        <f t="shared" si="558"/>
        <v>06-2059</v>
      </c>
      <c r="IJ188" s="397" t="str">
        <f t="shared" si="558"/>
        <v>09-2043</v>
      </c>
      <c r="IK188" s="397" t="str">
        <f t="shared" si="558"/>
        <v>06-2060</v>
      </c>
      <c r="IL188" s="397" t="str">
        <f t="shared" si="558"/>
        <v>03-2055</v>
      </c>
      <c r="IM188" s="397" t="str">
        <f t="shared" si="558"/>
        <v>06-2049</v>
      </c>
      <c r="IN188" s="397" t="str">
        <f t="shared" si="558"/>
        <v>12-2051</v>
      </c>
      <c r="IO188" s="397" t="str">
        <f t="shared" si="558"/>
        <v>03-2072</v>
      </c>
      <c r="IP188" s="397" t="str">
        <f t="shared" si="558"/>
        <v>12-2072</v>
      </c>
      <c r="IQ188" s="397" t="str">
        <f t="shared" si="558"/>
        <v>03-2063</v>
      </c>
      <c r="IR188" s="397" t="str">
        <f t="shared" si="558"/>
        <v>06-2073</v>
      </c>
      <c r="IS188" s="397" t="str">
        <f t="shared" si="558"/>
        <v>09-2073</v>
      </c>
      <c r="IT188" s="397" t="str">
        <f t="shared" si="558"/>
        <v>12-2073</v>
      </c>
      <c r="IU188" s="397" t="str">
        <f t="shared" si="558"/>
        <v>03-2074</v>
      </c>
      <c r="IV188" s="397" t="str">
        <f t="shared" si="558"/>
        <v>09-2064</v>
      </c>
      <c r="IW188" s="397" t="str">
        <f t="shared" si="558"/>
        <v>03-2075</v>
      </c>
      <c r="IX188" s="397" t="str">
        <f t="shared" si="558"/>
        <v>09-2079</v>
      </c>
      <c r="IY188" s="397" t="str">
        <f t="shared" si="558"/>
        <v>03-2091</v>
      </c>
      <c r="IZ188" s="397" t="str">
        <f t="shared" si="558"/>
        <v>06-2103</v>
      </c>
      <c r="JA188" s="397" t="str">
        <f t="shared" si="558"/>
        <v>03-2104</v>
      </c>
      <c r="JB188" s="397" t="str">
        <f t="shared" si="558"/>
        <v>06-2104</v>
      </c>
      <c r="JC188" s="397" t="str">
        <f t="shared" si="558"/>
        <v>03-2105</v>
      </c>
      <c r="JD188" s="397"/>
      <c r="JE188" s="397" t="str">
        <f t="shared" ref="JE188:LP188" si="559">JE66</f>
        <v>12-2049</v>
      </c>
      <c r="JF188" s="397" t="str">
        <f t="shared" si="559"/>
        <v>12-2031</v>
      </c>
      <c r="JG188" s="397" t="str">
        <f t="shared" si="559"/>
        <v>12-2031</v>
      </c>
      <c r="JH188" s="397" t="str">
        <f t="shared" si="559"/>
        <v>03-2032</v>
      </c>
      <c r="JI188" s="397" t="str">
        <f t="shared" si="559"/>
        <v>03-2038</v>
      </c>
      <c r="JJ188" s="397" t="str">
        <f t="shared" si="559"/>
        <v>06-2041</v>
      </c>
      <c r="JK188" s="397" t="str">
        <f t="shared" si="559"/>
        <v>09-2038</v>
      </c>
      <c r="JL188" s="397" t="str">
        <f t="shared" si="559"/>
        <v>09-2056</v>
      </c>
      <c r="JM188" s="397" t="str">
        <f t="shared" si="559"/>
        <v>09-2053</v>
      </c>
      <c r="JN188" s="397" t="str">
        <f t="shared" si="559"/>
        <v>12-2083</v>
      </c>
      <c r="JO188" s="397" t="str">
        <f t="shared" si="559"/>
        <v>12-2032</v>
      </c>
      <c r="JP188" s="397" t="str">
        <f t="shared" si="559"/>
        <v>12-2038</v>
      </c>
      <c r="JQ188" s="397" t="str">
        <f t="shared" si="559"/>
        <v>03-2054</v>
      </c>
      <c r="JR188" s="397" t="str">
        <f t="shared" si="559"/>
        <v>03-2039</v>
      </c>
      <c r="JS188" s="397" t="str">
        <f t="shared" si="559"/>
        <v>06-2039</v>
      </c>
      <c r="JT188" s="397" t="str">
        <f t="shared" si="559"/>
        <v>09-2048</v>
      </c>
      <c r="JU188" s="397" t="str">
        <f t="shared" si="559"/>
        <v>09-2039</v>
      </c>
      <c r="JV188" s="397" t="str">
        <f t="shared" si="559"/>
        <v>12-2054</v>
      </c>
      <c r="JW188" s="397" t="str">
        <f t="shared" si="559"/>
        <v>03-2055</v>
      </c>
      <c r="JX188" s="397" t="str">
        <f t="shared" si="559"/>
        <v>06-2061</v>
      </c>
      <c r="JY188" s="397" t="str">
        <f t="shared" si="559"/>
        <v>06-2037</v>
      </c>
      <c r="JZ188" s="397" t="str">
        <f t="shared" si="559"/>
        <v>06-2034</v>
      </c>
      <c r="KA188" s="397" t="str">
        <f t="shared" si="559"/>
        <v>09-2055</v>
      </c>
      <c r="KB188" s="397" t="str">
        <f t="shared" si="559"/>
        <v>12-2049</v>
      </c>
      <c r="KC188" s="397" t="str">
        <f t="shared" si="559"/>
        <v>03-2041</v>
      </c>
      <c r="KD188" s="397" t="str">
        <f t="shared" si="559"/>
        <v>03-2065</v>
      </c>
      <c r="KE188" s="397" t="str">
        <f t="shared" si="559"/>
        <v>03-2071</v>
      </c>
      <c r="KF188" s="397" t="str">
        <f t="shared" si="559"/>
        <v>06-2062</v>
      </c>
      <c r="KG188" s="397" t="str">
        <f t="shared" si="559"/>
        <v>09-2056</v>
      </c>
      <c r="KH188" s="397" t="str">
        <f t="shared" si="559"/>
        <v>12-2056</v>
      </c>
      <c r="KI188" s="397" t="str">
        <f t="shared" si="559"/>
        <v>03-2051</v>
      </c>
      <c r="KJ188" s="397" t="str">
        <f t="shared" si="559"/>
        <v>06-2042</v>
      </c>
      <c r="KK188" s="397" t="str">
        <f t="shared" si="559"/>
        <v>06-2057</v>
      </c>
      <c r="KL188" s="397" t="str">
        <f t="shared" si="559"/>
        <v>09-2057</v>
      </c>
      <c r="KM188" s="397" t="str">
        <f t="shared" si="559"/>
        <v>09-2051</v>
      </c>
      <c r="KN188" s="397" t="str">
        <f t="shared" si="559"/>
        <v>12-2051</v>
      </c>
      <c r="KO188" s="397" t="str">
        <f t="shared" si="559"/>
        <v>12-2057</v>
      </c>
      <c r="KP188" s="397" t="str">
        <f t="shared" si="559"/>
        <v>03-2046</v>
      </c>
      <c r="KQ188" s="397" t="str">
        <f t="shared" si="559"/>
        <v>03-2058</v>
      </c>
      <c r="KR188" s="397" t="str">
        <f t="shared" si="559"/>
        <v>06-2073</v>
      </c>
      <c r="KS188" s="397" t="str">
        <f t="shared" si="559"/>
        <v>09-2076</v>
      </c>
      <c r="KT188" s="397" t="str">
        <f t="shared" si="559"/>
        <v>09-2073</v>
      </c>
      <c r="KU188" s="397" t="str">
        <f t="shared" si="559"/>
        <v>03-2074</v>
      </c>
      <c r="KV188" s="397" t="str">
        <f t="shared" si="559"/>
        <v>06-2074</v>
      </c>
      <c r="KW188" s="397" t="str">
        <f t="shared" si="559"/>
        <v>09-2050</v>
      </c>
      <c r="KX188" s="397" t="str">
        <f t="shared" si="559"/>
        <v>06-2075</v>
      </c>
      <c r="KY188" s="397" t="str">
        <f t="shared" si="559"/>
        <v>03-2067</v>
      </c>
      <c r="KZ188" s="397" t="str">
        <f t="shared" si="559"/>
        <v>06-2058</v>
      </c>
      <c r="LA188" s="397" t="str">
        <f t="shared" si="559"/>
        <v>12-2061</v>
      </c>
      <c r="LB188" s="397" t="str">
        <f t="shared" si="559"/>
        <v>03-2092</v>
      </c>
      <c r="LC188" s="397" t="str">
        <f t="shared" si="559"/>
        <v>12-2092</v>
      </c>
      <c r="LD188" s="397" t="str">
        <f t="shared" si="559"/>
        <v>03-2078</v>
      </c>
      <c r="LE188" s="397" t="str">
        <f t="shared" si="559"/>
        <v>06-2093</v>
      </c>
      <c r="LF188" s="397" t="str">
        <f t="shared" si="559"/>
        <v>09-2093</v>
      </c>
      <c r="LG188" s="397" t="str">
        <f t="shared" si="559"/>
        <v>12-2093</v>
      </c>
      <c r="LH188" s="397" t="str">
        <f t="shared" si="559"/>
        <v>03-2094</v>
      </c>
      <c r="LI188" s="397" t="str">
        <f t="shared" si="559"/>
        <v>09-2079</v>
      </c>
      <c r="LJ188" s="397" t="str">
        <f t="shared" si="559"/>
        <v>03-2095</v>
      </c>
      <c r="LK188" s="397" t="str">
        <f t="shared" si="559"/>
        <v>09-2099</v>
      </c>
      <c r="LL188" s="397" t="str">
        <f t="shared" si="559"/>
        <v>03-2116</v>
      </c>
      <c r="LM188" s="397" t="str">
        <f t="shared" si="559"/>
        <v>06-2133</v>
      </c>
      <c r="LN188" s="397" t="str">
        <f t="shared" si="559"/>
        <v>03-2134</v>
      </c>
      <c r="LO188" s="397" t="str">
        <f t="shared" si="559"/>
        <v>06-2134</v>
      </c>
      <c r="LP188" s="397" t="str">
        <f t="shared" si="559"/>
        <v>03-2135</v>
      </c>
    </row>
    <row r="189">
      <c r="C189" s="338"/>
      <c r="D189" s="138" t="s">
        <v>170</v>
      </c>
      <c r="E189" s="397" t="str">
        <f t="shared" ref="E189:BP189" si="560">E67</f>
        <v>12-2022</v>
      </c>
      <c r="F189" s="397" t="str">
        <f t="shared" si="560"/>
        <v>12-2022</v>
      </c>
      <c r="G189" s="397" t="str">
        <f t="shared" si="560"/>
        <v>12-2022</v>
      </c>
      <c r="H189" s="397" t="str">
        <f t="shared" si="560"/>
        <v>03-2023</v>
      </c>
      <c r="I189" s="397" t="str">
        <f t="shared" si="560"/>
        <v>03-2023</v>
      </c>
      <c r="J189" s="397" t="str">
        <f t="shared" si="560"/>
        <v>06-2023</v>
      </c>
      <c r="K189" s="397" t="str">
        <f t="shared" si="560"/>
        <v>09-2023</v>
      </c>
      <c r="L189" s="397" t="str">
        <f t="shared" si="560"/>
        <v>09-2023</v>
      </c>
      <c r="M189" s="397" t="str">
        <f t="shared" si="560"/>
        <v>09-2023</v>
      </c>
      <c r="N189" s="397" t="str">
        <f t="shared" si="560"/>
        <v>12-2023</v>
      </c>
      <c r="O189" s="397" t="str">
        <f t="shared" si="560"/>
        <v>12-2023</v>
      </c>
      <c r="P189" s="397" t="str">
        <f t="shared" si="560"/>
        <v>12-2023</v>
      </c>
      <c r="Q189" s="397" t="str">
        <f t="shared" si="560"/>
        <v>03-2024</v>
      </c>
      <c r="R189" s="397" t="str">
        <f t="shared" si="560"/>
        <v>03-2024</v>
      </c>
      <c r="S189" s="397" t="str">
        <f t="shared" si="560"/>
        <v>06-2024</v>
      </c>
      <c r="T189" s="397" t="str">
        <f t="shared" si="560"/>
        <v>09-2024</v>
      </c>
      <c r="U189" s="397" t="str">
        <f t="shared" si="560"/>
        <v>09-2024</v>
      </c>
      <c r="V189" s="397" t="str">
        <f t="shared" si="560"/>
        <v>12-2024</v>
      </c>
      <c r="W189" s="397" t="str">
        <f t="shared" si="560"/>
        <v>03-2025</v>
      </c>
      <c r="X189" s="397" t="str">
        <f t="shared" si="560"/>
        <v>06-2025</v>
      </c>
      <c r="Y189" s="397" t="str">
        <f t="shared" si="560"/>
        <v>06-2025</v>
      </c>
      <c r="Z189" s="397" t="str">
        <f t="shared" si="560"/>
        <v>06-2025</v>
      </c>
      <c r="AA189" s="397" t="str">
        <f t="shared" si="560"/>
        <v>09-2025</v>
      </c>
      <c r="AB189" s="397" t="str">
        <f t="shared" si="560"/>
        <v>12-2025</v>
      </c>
      <c r="AC189" s="397" t="str">
        <f t="shared" si="560"/>
        <v>03-2026</v>
      </c>
      <c r="AD189" s="397" t="str">
        <f t="shared" si="560"/>
        <v>03-2026</v>
      </c>
      <c r="AE189" s="397" t="str">
        <f t="shared" si="560"/>
        <v>03-2026</v>
      </c>
      <c r="AF189" s="397" t="str">
        <f t="shared" si="560"/>
        <v>06-2026</v>
      </c>
      <c r="AG189" s="397" t="str">
        <f t="shared" si="560"/>
        <v>09-2026</v>
      </c>
      <c r="AH189" s="397" t="str">
        <f t="shared" si="560"/>
        <v>12-2026</v>
      </c>
      <c r="AI189" s="397" t="str">
        <f t="shared" si="560"/>
        <v>03-2027</v>
      </c>
      <c r="AJ189" s="397" t="str">
        <f t="shared" si="560"/>
        <v>06-2027</v>
      </c>
      <c r="AK189" s="397" t="str">
        <f t="shared" si="560"/>
        <v>06-2027</v>
      </c>
      <c r="AL189" s="397" t="str">
        <f t="shared" si="560"/>
        <v>09-2027</v>
      </c>
      <c r="AM189" s="397" t="str">
        <f t="shared" si="560"/>
        <v>09-2027</v>
      </c>
      <c r="AN189" s="397" t="str">
        <f t="shared" si="560"/>
        <v>12-2027</v>
      </c>
      <c r="AO189" s="397" t="str">
        <f t="shared" si="560"/>
        <v>12-2027</v>
      </c>
      <c r="AP189" s="397" t="str">
        <f t="shared" si="560"/>
        <v>03-2028</v>
      </c>
      <c r="AQ189" s="397" t="str">
        <f t="shared" si="560"/>
        <v>03-2028</v>
      </c>
      <c r="AR189" s="397" t="str">
        <f t="shared" si="560"/>
        <v>06-2028</v>
      </c>
      <c r="AS189" s="397" t="str">
        <f t="shared" si="560"/>
        <v>09-2028</v>
      </c>
      <c r="AT189" s="397" t="str">
        <f t="shared" si="560"/>
        <v>09-2028</v>
      </c>
      <c r="AU189" s="397" t="str">
        <f t="shared" si="560"/>
        <v>03-2029</v>
      </c>
      <c r="AV189" s="397" t="str">
        <f t="shared" si="560"/>
        <v>06-2029</v>
      </c>
      <c r="AW189" s="397" t="str">
        <f t="shared" si="560"/>
        <v>09-2029</v>
      </c>
      <c r="AX189" s="397" t="str">
        <f t="shared" si="560"/>
        <v>06-2030</v>
      </c>
      <c r="AY189" s="397" t="str">
        <f t="shared" si="560"/>
        <v>03-2031</v>
      </c>
      <c r="AZ189" s="397" t="str">
        <f t="shared" si="560"/>
        <v>06-2031</v>
      </c>
      <c r="BA189" s="397" t="str">
        <f t="shared" si="560"/>
        <v>12-2031</v>
      </c>
      <c r="BB189" s="397" t="str">
        <f t="shared" si="560"/>
        <v>03-2032</v>
      </c>
      <c r="BC189" s="397" t="str">
        <f t="shared" si="560"/>
        <v>12-2032</v>
      </c>
      <c r="BD189" s="397" t="str">
        <f t="shared" si="560"/>
        <v>03-2033</v>
      </c>
      <c r="BE189" s="397" t="str">
        <f t="shared" si="560"/>
        <v>06-2033</v>
      </c>
      <c r="BF189" s="397" t="str">
        <f t="shared" si="560"/>
        <v>09-2033</v>
      </c>
      <c r="BG189" s="397" t="str">
        <f t="shared" si="560"/>
        <v>12-2033</v>
      </c>
      <c r="BH189" s="397" t="str">
        <f t="shared" si="560"/>
        <v>03-2034</v>
      </c>
      <c r="BI189" s="397" t="str">
        <f t="shared" si="560"/>
        <v>09-2034</v>
      </c>
      <c r="BJ189" s="397" t="str">
        <f t="shared" si="560"/>
        <v>03-2035</v>
      </c>
      <c r="BK189" s="397" t="str">
        <f t="shared" si="560"/>
        <v>09-2039</v>
      </c>
      <c r="BL189" s="397" t="str">
        <f t="shared" si="560"/>
        <v>03-2041</v>
      </c>
      <c r="BM189" s="397" t="str">
        <f t="shared" si="560"/>
        <v>06-2043</v>
      </c>
      <c r="BN189" s="397" t="str">
        <f t="shared" si="560"/>
        <v>03-2044</v>
      </c>
      <c r="BO189" s="397" t="str">
        <f t="shared" si="560"/>
        <v>06-2044</v>
      </c>
      <c r="BP189" s="397" t="str">
        <f t="shared" si="560"/>
        <v>03-2045</v>
      </c>
      <c r="BQ189" s="397"/>
      <c r="BR189" s="397" t="str">
        <f t="shared" ref="BR189:EC189" si="561">BR67</f>
        <v>12-2031</v>
      </c>
      <c r="BS189" s="397" t="str">
        <f t="shared" si="561"/>
        <v>12-2025</v>
      </c>
      <c r="BT189" s="397" t="str">
        <f t="shared" si="561"/>
        <v>12-2025</v>
      </c>
      <c r="BU189" s="397" t="str">
        <f t="shared" si="561"/>
        <v>03-2026</v>
      </c>
      <c r="BV189" s="397" t="str">
        <f t="shared" si="561"/>
        <v>03-2028</v>
      </c>
      <c r="BW189" s="397" t="str">
        <f t="shared" si="561"/>
        <v>06-2029</v>
      </c>
      <c r="BX189" s="397" t="str">
        <f t="shared" si="561"/>
        <v>09-2028</v>
      </c>
      <c r="BY189" s="397" t="str">
        <f t="shared" si="561"/>
        <v>09-2034</v>
      </c>
      <c r="BZ189" s="397" t="str">
        <f t="shared" si="561"/>
        <v>09-2033</v>
      </c>
      <c r="CA189" s="397" t="str">
        <f t="shared" si="561"/>
        <v>12-2043</v>
      </c>
      <c r="CB189" s="397" t="str">
        <f t="shared" si="561"/>
        <v>12-2026</v>
      </c>
      <c r="CC189" s="397" t="str">
        <f t="shared" si="561"/>
        <v>12-2028</v>
      </c>
      <c r="CD189" s="397" t="str">
        <f t="shared" si="561"/>
        <v>03-2034</v>
      </c>
      <c r="CE189" s="397" t="str">
        <f t="shared" si="561"/>
        <v>03-2029</v>
      </c>
      <c r="CF189" s="397" t="str">
        <f t="shared" si="561"/>
        <v>06-2029</v>
      </c>
      <c r="CG189" s="397" t="str">
        <f t="shared" si="561"/>
        <v>09-2032</v>
      </c>
      <c r="CH189" s="397" t="str">
        <f t="shared" si="561"/>
        <v>09-2029</v>
      </c>
      <c r="CI189" s="397" t="str">
        <f t="shared" si="561"/>
        <v>12-2034</v>
      </c>
      <c r="CJ189" s="397" t="str">
        <f t="shared" si="561"/>
        <v>03-2035</v>
      </c>
      <c r="CK189" s="397" t="str">
        <f t="shared" si="561"/>
        <v>06-2037</v>
      </c>
      <c r="CL189" s="397" t="str">
        <f t="shared" si="561"/>
        <v>06-2029</v>
      </c>
      <c r="CM189" s="397" t="str">
        <f t="shared" si="561"/>
        <v>06-2028</v>
      </c>
      <c r="CN189" s="397" t="str">
        <f t="shared" si="561"/>
        <v>09-2035</v>
      </c>
      <c r="CO189" s="397" t="str">
        <f t="shared" si="561"/>
        <v>12-2033</v>
      </c>
      <c r="CP189" s="397" t="str">
        <f t="shared" si="561"/>
        <v>03-2031</v>
      </c>
      <c r="CQ189" s="397" t="str">
        <f t="shared" si="561"/>
        <v>03-2039</v>
      </c>
      <c r="CR189" s="397" t="str">
        <f t="shared" si="561"/>
        <v>03-2041</v>
      </c>
      <c r="CS189" s="397" t="str">
        <f t="shared" si="561"/>
        <v>06-2038</v>
      </c>
      <c r="CT189" s="397" t="str">
        <f t="shared" si="561"/>
        <v>09-2036</v>
      </c>
      <c r="CU189" s="397" t="str">
        <f t="shared" si="561"/>
        <v>12-2036</v>
      </c>
      <c r="CV189" s="397" t="str">
        <f t="shared" si="561"/>
        <v>03-2035</v>
      </c>
      <c r="CW189" s="397" t="str">
        <f t="shared" si="561"/>
        <v>06-2032</v>
      </c>
      <c r="CX189" s="397" t="str">
        <f t="shared" si="561"/>
        <v>06-2037</v>
      </c>
      <c r="CY189" s="397" t="str">
        <f t="shared" si="561"/>
        <v>09-2037</v>
      </c>
      <c r="CZ189" s="397" t="str">
        <f t="shared" si="561"/>
        <v>09-2035</v>
      </c>
      <c r="DA189" s="397" t="str">
        <f t="shared" si="561"/>
        <v>12-2035</v>
      </c>
      <c r="DB189" s="397" t="str">
        <f t="shared" si="561"/>
        <v>12-2037</v>
      </c>
      <c r="DC189" s="397" t="str">
        <f t="shared" si="561"/>
        <v>03-2034</v>
      </c>
      <c r="DD189" s="397" t="str">
        <f t="shared" si="561"/>
        <v>03-2038</v>
      </c>
      <c r="DE189" s="397" t="str">
        <f t="shared" si="561"/>
        <v>06-2043</v>
      </c>
      <c r="DF189" s="397" t="str">
        <f t="shared" si="561"/>
        <v>09-2044</v>
      </c>
      <c r="DG189" s="397" t="str">
        <f t="shared" si="561"/>
        <v>09-2043</v>
      </c>
      <c r="DH189" s="397" t="str">
        <f t="shared" si="561"/>
        <v>03-2044</v>
      </c>
      <c r="DI189" s="397" t="str">
        <f t="shared" si="561"/>
        <v>06-2044</v>
      </c>
      <c r="DJ189" s="397" t="str">
        <f t="shared" si="561"/>
        <v>09-2036</v>
      </c>
      <c r="DK189" s="397" t="str">
        <f t="shared" si="561"/>
        <v>06-2045</v>
      </c>
      <c r="DL189" s="397" t="str">
        <f t="shared" si="561"/>
        <v>03-2043</v>
      </c>
      <c r="DM189" s="397" t="str">
        <f t="shared" si="561"/>
        <v>06-2040</v>
      </c>
      <c r="DN189" s="397" t="str">
        <f t="shared" si="561"/>
        <v>12-2041</v>
      </c>
      <c r="DO189" s="397" t="str">
        <f t="shared" si="561"/>
        <v>03-2052</v>
      </c>
      <c r="DP189" s="397" t="str">
        <f t="shared" si="561"/>
        <v>12-2052</v>
      </c>
      <c r="DQ189" s="397" t="str">
        <f t="shared" si="561"/>
        <v>03-2048</v>
      </c>
      <c r="DR189" s="397" t="str">
        <f t="shared" si="561"/>
        <v>06-2053</v>
      </c>
      <c r="DS189" s="397" t="str">
        <f t="shared" si="561"/>
        <v>09-2053</v>
      </c>
      <c r="DT189" s="397" t="str">
        <f t="shared" si="561"/>
        <v>12-2053</v>
      </c>
      <c r="DU189" s="397" t="str">
        <f t="shared" si="561"/>
        <v>03-2054</v>
      </c>
      <c r="DV189" s="397" t="str">
        <f t="shared" si="561"/>
        <v>09-2049</v>
      </c>
      <c r="DW189" s="397" t="str">
        <f t="shared" si="561"/>
        <v>03-2055</v>
      </c>
      <c r="DX189" s="397" t="str">
        <f t="shared" si="561"/>
        <v>09-2059</v>
      </c>
      <c r="DY189" s="397" t="str">
        <f t="shared" si="561"/>
        <v>03-2066</v>
      </c>
      <c r="DZ189" s="397" t="str">
        <f t="shared" si="561"/>
        <v>06-2073</v>
      </c>
      <c r="EA189" s="397" t="str">
        <f t="shared" si="561"/>
        <v>03-2074</v>
      </c>
      <c r="EB189" s="397" t="str">
        <f t="shared" si="561"/>
        <v>06-2074</v>
      </c>
      <c r="EC189" s="397" t="str">
        <f t="shared" si="561"/>
        <v>03-2075</v>
      </c>
      <c r="ED189" s="397"/>
      <c r="EE189" s="397" t="str">
        <f t="shared" ref="EE189:GP189" si="562">EE67</f>
        <v>12-2040</v>
      </c>
      <c r="EF189" s="397" t="str">
        <f t="shared" si="562"/>
        <v>12-2028</v>
      </c>
      <c r="EG189" s="397" t="str">
        <f t="shared" si="562"/>
        <v>12-2028</v>
      </c>
      <c r="EH189" s="397" t="str">
        <f t="shared" si="562"/>
        <v>03-2029</v>
      </c>
      <c r="EI189" s="397" t="str">
        <f t="shared" si="562"/>
        <v>03-2033</v>
      </c>
      <c r="EJ189" s="397" t="str">
        <f t="shared" si="562"/>
        <v>06-2035</v>
      </c>
      <c r="EK189" s="397" t="str">
        <f t="shared" si="562"/>
        <v>09-2033</v>
      </c>
      <c r="EL189" s="397" t="str">
        <f t="shared" si="562"/>
        <v>09-2045</v>
      </c>
      <c r="EM189" s="397" t="str">
        <f t="shared" si="562"/>
        <v>09-2043</v>
      </c>
      <c r="EN189" s="397" t="str">
        <f t="shared" si="562"/>
        <v>12-2063</v>
      </c>
      <c r="EO189" s="397" t="str">
        <f t="shared" si="562"/>
        <v>12-2029</v>
      </c>
      <c r="EP189" s="397" t="str">
        <f t="shared" si="562"/>
        <v>12-2033</v>
      </c>
      <c r="EQ189" s="397" t="str">
        <f t="shared" si="562"/>
        <v>03-2044</v>
      </c>
      <c r="ER189" s="397" t="str">
        <f t="shared" si="562"/>
        <v>03-2034</v>
      </c>
      <c r="ES189" s="397" t="str">
        <f t="shared" si="562"/>
        <v>06-2034</v>
      </c>
      <c r="ET189" s="397" t="str">
        <f t="shared" si="562"/>
        <v>09-2040</v>
      </c>
      <c r="EU189" s="397" t="str">
        <f t="shared" si="562"/>
        <v>09-2034</v>
      </c>
      <c r="EV189" s="397" t="str">
        <f t="shared" si="562"/>
        <v>12-2044</v>
      </c>
      <c r="EW189" s="397" t="str">
        <f t="shared" si="562"/>
        <v>03-2045</v>
      </c>
      <c r="EX189" s="397" t="str">
        <f t="shared" si="562"/>
        <v>06-2049</v>
      </c>
      <c r="EY189" s="397" t="str">
        <f t="shared" si="562"/>
        <v>06-2033</v>
      </c>
      <c r="EZ189" s="397" t="str">
        <f t="shared" si="562"/>
        <v>06-2031</v>
      </c>
      <c r="FA189" s="397" t="str">
        <f t="shared" si="562"/>
        <v>09-2045</v>
      </c>
      <c r="FB189" s="397" t="str">
        <f t="shared" si="562"/>
        <v>12-2041</v>
      </c>
      <c r="FC189" s="397" t="str">
        <f t="shared" si="562"/>
        <v>03-2036</v>
      </c>
      <c r="FD189" s="397" t="str">
        <f t="shared" si="562"/>
        <v>03-2052</v>
      </c>
      <c r="FE189" s="397" t="str">
        <f t="shared" si="562"/>
        <v>03-2056</v>
      </c>
      <c r="FF189" s="397" t="str">
        <f t="shared" si="562"/>
        <v>06-2050</v>
      </c>
      <c r="FG189" s="397" t="str">
        <f t="shared" si="562"/>
        <v>09-2046</v>
      </c>
      <c r="FH189" s="397" t="str">
        <f t="shared" si="562"/>
        <v>12-2046</v>
      </c>
      <c r="FI189" s="397" t="str">
        <f t="shared" si="562"/>
        <v>03-2043</v>
      </c>
      <c r="FJ189" s="397" t="str">
        <f t="shared" si="562"/>
        <v>06-2037</v>
      </c>
      <c r="FK189" s="397" t="str">
        <f t="shared" si="562"/>
        <v>06-2047</v>
      </c>
      <c r="FL189" s="397" t="str">
        <f t="shared" si="562"/>
        <v>09-2047</v>
      </c>
      <c r="FM189" s="397" t="str">
        <f t="shared" si="562"/>
        <v>09-2043</v>
      </c>
      <c r="FN189" s="397" t="str">
        <f t="shared" si="562"/>
        <v>12-2043</v>
      </c>
      <c r="FO189" s="397" t="str">
        <f t="shared" si="562"/>
        <v>12-2047</v>
      </c>
      <c r="FP189" s="397" t="str">
        <f t="shared" si="562"/>
        <v>03-2040</v>
      </c>
      <c r="FQ189" s="397" t="str">
        <f t="shared" si="562"/>
        <v>03-2048</v>
      </c>
      <c r="FR189" s="397" t="str">
        <f t="shared" si="562"/>
        <v>06-2058</v>
      </c>
      <c r="FS189" s="397" t="str">
        <f t="shared" si="562"/>
        <v>09-2060</v>
      </c>
      <c r="FT189" s="397" t="str">
        <f t="shared" si="562"/>
        <v>09-2058</v>
      </c>
      <c r="FU189" s="397" t="str">
        <f t="shared" si="562"/>
        <v>03-2059</v>
      </c>
      <c r="FV189" s="397" t="str">
        <f t="shared" si="562"/>
        <v>06-2059</v>
      </c>
      <c r="FW189" s="397" t="str">
        <f t="shared" si="562"/>
        <v>09-2043</v>
      </c>
      <c r="FX189" s="397" t="str">
        <f t="shared" si="562"/>
        <v>06-2060</v>
      </c>
      <c r="FY189" s="397" t="str">
        <f t="shared" si="562"/>
        <v>03-2055</v>
      </c>
      <c r="FZ189" s="397" t="str">
        <f t="shared" si="562"/>
        <v>06-2049</v>
      </c>
      <c r="GA189" s="397" t="str">
        <f t="shared" si="562"/>
        <v>12-2051</v>
      </c>
      <c r="GB189" s="397" t="str">
        <f t="shared" si="562"/>
        <v>03-2072</v>
      </c>
      <c r="GC189" s="397" t="str">
        <f t="shared" si="562"/>
        <v>12-2072</v>
      </c>
      <c r="GD189" s="397" t="str">
        <f t="shared" si="562"/>
        <v>03-2063</v>
      </c>
      <c r="GE189" s="397" t="str">
        <f t="shared" si="562"/>
        <v>06-2073</v>
      </c>
      <c r="GF189" s="397" t="str">
        <f t="shared" si="562"/>
        <v>09-2073</v>
      </c>
      <c r="GG189" s="397" t="str">
        <f t="shared" si="562"/>
        <v>12-2073</v>
      </c>
      <c r="GH189" s="397" t="str">
        <f t="shared" si="562"/>
        <v>03-2074</v>
      </c>
      <c r="GI189" s="397" t="str">
        <f t="shared" si="562"/>
        <v>09-2064</v>
      </c>
      <c r="GJ189" s="397" t="str">
        <f t="shared" si="562"/>
        <v>03-2075</v>
      </c>
      <c r="GK189" s="397" t="str">
        <f t="shared" si="562"/>
        <v>09-2079</v>
      </c>
      <c r="GL189" s="397" t="str">
        <f t="shared" si="562"/>
        <v>03-2091</v>
      </c>
      <c r="GM189" s="397" t="str">
        <f t="shared" si="562"/>
        <v>06-2103</v>
      </c>
      <c r="GN189" s="397" t="str">
        <f t="shared" si="562"/>
        <v>03-2104</v>
      </c>
      <c r="GO189" s="397" t="str">
        <f t="shared" si="562"/>
        <v>06-2104</v>
      </c>
      <c r="GP189" s="397" t="str">
        <f t="shared" si="562"/>
        <v>03-2105</v>
      </c>
      <c r="GQ189" s="397"/>
      <c r="GR189" s="397" t="str">
        <f t="shared" ref="GR189:JC189" si="563">GR67</f>
        <v>12-2049</v>
      </c>
      <c r="GS189" s="397" t="str">
        <f t="shared" si="563"/>
        <v>12-2031</v>
      </c>
      <c r="GT189" s="397" t="str">
        <f t="shared" si="563"/>
        <v>12-2031</v>
      </c>
      <c r="GU189" s="397" t="str">
        <f t="shared" si="563"/>
        <v>03-2032</v>
      </c>
      <c r="GV189" s="397" t="str">
        <f t="shared" si="563"/>
        <v>03-2038</v>
      </c>
      <c r="GW189" s="397" t="str">
        <f t="shared" si="563"/>
        <v>06-2041</v>
      </c>
      <c r="GX189" s="397" t="str">
        <f t="shared" si="563"/>
        <v>09-2038</v>
      </c>
      <c r="GY189" s="397" t="str">
        <f t="shared" si="563"/>
        <v>09-2056</v>
      </c>
      <c r="GZ189" s="397" t="str">
        <f t="shared" si="563"/>
        <v>09-2053</v>
      </c>
      <c r="HA189" s="397" t="str">
        <f t="shared" si="563"/>
        <v>12-2083</v>
      </c>
      <c r="HB189" s="397" t="str">
        <f t="shared" si="563"/>
        <v>12-2032</v>
      </c>
      <c r="HC189" s="397" t="str">
        <f t="shared" si="563"/>
        <v>12-2038</v>
      </c>
      <c r="HD189" s="397" t="str">
        <f t="shared" si="563"/>
        <v>03-2054</v>
      </c>
      <c r="HE189" s="397" t="str">
        <f t="shared" si="563"/>
        <v>03-2039</v>
      </c>
      <c r="HF189" s="397" t="str">
        <f t="shared" si="563"/>
        <v>06-2039</v>
      </c>
      <c r="HG189" s="397" t="str">
        <f t="shared" si="563"/>
        <v>09-2048</v>
      </c>
      <c r="HH189" s="397" t="str">
        <f t="shared" si="563"/>
        <v>09-2039</v>
      </c>
      <c r="HI189" s="397" t="str">
        <f t="shared" si="563"/>
        <v>12-2054</v>
      </c>
      <c r="HJ189" s="397" t="str">
        <f t="shared" si="563"/>
        <v>03-2055</v>
      </c>
      <c r="HK189" s="397" t="str">
        <f t="shared" si="563"/>
        <v>06-2061</v>
      </c>
      <c r="HL189" s="397" t="str">
        <f t="shared" si="563"/>
        <v>06-2037</v>
      </c>
      <c r="HM189" s="397" t="str">
        <f t="shared" si="563"/>
        <v>06-2034</v>
      </c>
      <c r="HN189" s="397" t="str">
        <f t="shared" si="563"/>
        <v>09-2055</v>
      </c>
      <c r="HO189" s="397" t="str">
        <f t="shared" si="563"/>
        <v>12-2049</v>
      </c>
      <c r="HP189" s="397" t="str">
        <f t="shared" si="563"/>
        <v>03-2041</v>
      </c>
      <c r="HQ189" s="397" t="str">
        <f t="shared" si="563"/>
        <v>03-2065</v>
      </c>
      <c r="HR189" s="397" t="str">
        <f t="shared" si="563"/>
        <v>03-2071</v>
      </c>
      <c r="HS189" s="397" t="str">
        <f t="shared" si="563"/>
        <v>06-2062</v>
      </c>
      <c r="HT189" s="397" t="str">
        <f t="shared" si="563"/>
        <v>09-2056</v>
      </c>
      <c r="HU189" s="397" t="str">
        <f t="shared" si="563"/>
        <v>12-2056</v>
      </c>
      <c r="HV189" s="397" t="str">
        <f t="shared" si="563"/>
        <v>03-2051</v>
      </c>
      <c r="HW189" s="397" t="str">
        <f t="shared" si="563"/>
        <v>06-2042</v>
      </c>
      <c r="HX189" s="397" t="str">
        <f t="shared" si="563"/>
        <v>06-2057</v>
      </c>
      <c r="HY189" s="397" t="str">
        <f t="shared" si="563"/>
        <v>09-2057</v>
      </c>
      <c r="HZ189" s="397" t="str">
        <f t="shared" si="563"/>
        <v>09-2051</v>
      </c>
      <c r="IA189" s="397" t="str">
        <f t="shared" si="563"/>
        <v>12-2051</v>
      </c>
      <c r="IB189" s="397" t="str">
        <f t="shared" si="563"/>
        <v>12-2057</v>
      </c>
      <c r="IC189" s="397" t="str">
        <f t="shared" si="563"/>
        <v>03-2046</v>
      </c>
      <c r="ID189" s="397" t="str">
        <f t="shared" si="563"/>
        <v>03-2058</v>
      </c>
      <c r="IE189" s="397" t="str">
        <f t="shared" si="563"/>
        <v>06-2073</v>
      </c>
      <c r="IF189" s="397" t="str">
        <f t="shared" si="563"/>
        <v>09-2076</v>
      </c>
      <c r="IG189" s="397" t="str">
        <f t="shared" si="563"/>
        <v>09-2073</v>
      </c>
      <c r="IH189" s="397" t="str">
        <f t="shared" si="563"/>
        <v>03-2074</v>
      </c>
      <c r="II189" s="397" t="str">
        <f t="shared" si="563"/>
        <v>06-2074</v>
      </c>
      <c r="IJ189" s="397" t="str">
        <f t="shared" si="563"/>
        <v>09-2050</v>
      </c>
      <c r="IK189" s="397" t="str">
        <f t="shared" si="563"/>
        <v>06-2075</v>
      </c>
      <c r="IL189" s="397" t="str">
        <f t="shared" si="563"/>
        <v>03-2067</v>
      </c>
      <c r="IM189" s="397" t="str">
        <f t="shared" si="563"/>
        <v>06-2058</v>
      </c>
      <c r="IN189" s="397" t="str">
        <f t="shared" si="563"/>
        <v>12-2061</v>
      </c>
      <c r="IO189" s="397" t="str">
        <f t="shared" si="563"/>
        <v>03-2092</v>
      </c>
      <c r="IP189" s="397" t="str">
        <f t="shared" si="563"/>
        <v>12-2092</v>
      </c>
      <c r="IQ189" s="397" t="str">
        <f t="shared" si="563"/>
        <v>03-2078</v>
      </c>
      <c r="IR189" s="397" t="str">
        <f t="shared" si="563"/>
        <v>06-2093</v>
      </c>
      <c r="IS189" s="397" t="str">
        <f t="shared" si="563"/>
        <v>09-2093</v>
      </c>
      <c r="IT189" s="397" t="str">
        <f t="shared" si="563"/>
        <v>12-2093</v>
      </c>
      <c r="IU189" s="397" t="str">
        <f t="shared" si="563"/>
        <v>03-2094</v>
      </c>
      <c r="IV189" s="397" t="str">
        <f t="shared" si="563"/>
        <v>09-2079</v>
      </c>
      <c r="IW189" s="397" t="str">
        <f t="shared" si="563"/>
        <v>03-2095</v>
      </c>
      <c r="IX189" s="397" t="str">
        <f t="shared" si="563"/>
        <v>09-2099</v>
      </c>
      <c r="IY189" s="397" t="str">
        <f t="shared" si="563"/>
        <v>03-2116</v>
      </c>
      <c r="IZ189" s="397" t="str">
        <f t="shared" si="563"/>
        <v>06-2133</v>
      </c>
      <c r="JA189" s="397" t="str">
        <f t="shared" si="563"/>
        <v>03-2134</v>
      </c>
      <c r="JB189" s="397" t="str">
        <f t="shared" si="563"/>
        <v>06-2134</v>
      </c>
      <c r="JC189" s="397" t="str">
        <f t="shared" si="563"/>
        <v>03-2135</v>
      </c>
      <c r="JD189" s="397"/>
      <c r="JE189" s="397" t="str">
        <f t="shared" ref="JE189:LP189" si="564">JE67</f>
        <v>12-2058</v>
      </c>
      <c r="JF189" s="397" t="str">
        <f t="shared" si="564"/>
        <v>12-2034</v>
      </c>
      <c r="JG189" s="397" t="str">
        <f t="shared" si="564"/>
        <v>12-2034</v>
      </c>
      <c r="JH189" s="397" t="str">
        <f t="shared" si="564"/>
        <v>03-2035</v>
      </c>
      <c r="JI189" s="397" t="str">
        <f t="shared" si="564"/>
        <v>03-2043</v>
      </c>
      <c r="JJ189" s="397" t="str">
        <f t="shared" si="564"/>
        <v>06-2047</v>
      </c>
      <c r="JK189" s="397" t="str">
        <f t="shared" si="564"/>
        <v>09-2043</v>
      </c>
      <c r="JL189" s="397" t="str">
        <f t="shared" si="564"/>
        <v>09-2067</v>
      </c>
      <c r="JM189" s="397" t="str">
        <f t="shared" si="564"/>
        <v>09-2063</v>
      </c>
      <c r="JN189" s="397" t="str">
        <f t="shared" si="564"/>
        <v>12-2103</v>
      </c>
      <c r="JO189" s="397" t="str">
        <f t="shared" si="564"/>
        <v>12-2035</v>
      </c>
      <c r="JP189" s="397" t="str">
        <f t="shared" si="564"/>
        <v>12-2043</v>
      </c>
      <c r="JQ189" s="397" t="str">
        <f t="shared" si="564"/>
        <v>03-2064</v>
      </c>
      <c r="JR189" s="397" t="str">
        <f t="shared" si="564"/>
        <v>03-2044</v>
      </c>
      <c r="JS189" s="397" t="str">
        <f t="shared" si="564"/>
        <v>06-2044</v>
      </c>
      <c r="JT189" s="397" t="str">
        <f t="shared" si="564"/>
        <v>09-2056</v>
      </c>
      <c r="JU189" s="397" t="str">
        <f t="shared" si="564"/>
        <v>09-2044</v>
      </c>
      <c r="JV189" s="397" t="str">
        <f t="shared" si="564"/>
        <v>12-2064</v>
      </c>
      <c r="JW189" s="397" t="str">
        <f t="shared" si="564"/>
        <v>03-2065</v>
      </c>
      <c r="JX189" s="397" t="str">
        <f t="shared" si="564"/>
        <v>06-2073</v>
      </c>
      <c r="JY189" s="397" t="str">
        <f t="shared" si="564"/>
        <v>06-2041</v>
      </c>
      <c r="JZ189" s="397" t="str">
        <f t="shared" si="564"/>
        <v>06-2037</v>
      </c>
      <c r="KA189" s="397" t="str">
        <f t="shared" si="564"/>
        <v>09-2065</v>
      </c>
      <c r="KB189" s="397" t="str">
        <f t="shared" si="564"/>
        <v>12-2057</v>
      </c>
      <c r="KC189" s="397" t="str">
        <f t="shared" si="564"/>
        <v>03-2046</v>
      </c>
      <c r="KD189" s="397" t="str">
        <f t="shared" si="564"/>
        <v>03-2078</v>
      </c>
      <c r="KE189" s="397" t="str">
        <f t="shared" si="564"/>
        <v>03-2086</v>
      </c>
      <c r="KF189" s="397" t="str">
        <f t="shared" si="564"/>
        <v>06-2074</v>
      </c>
      <c r="KG189" s="397" t="str">
        <f t="shared" si="564"/>
        <v>09-2066</v>
      </c>
      <c r="KH189" s="397" t="str">
        <f t="shared" si="564"/>
        <v>12-2066</v>
      </c>
      <c r="KI189" s="397" t="str">
        <f t="shared" si="564"/>
        <v>03-2059</v>
      </c>
      <c r="KJ189" s="397" t="str">
        <f t="shared" si="564"/>
        <v>06-2047</v>
      </c>
      <c r="KK189" s="397" t="str">
        <f t="shared" si="564"/>
        <v>06-2067</v>
      </c>
      <c r="KL189" s="397" t="str">
        <f t="shared" si="564"/>
        <v>09-2067</v>
      </c>
      <c r="KM189" s="397" t="str">
        <f t="shared" si="564"/>
        <v>09-2059</v>
      </c>
      <c r="KN189" s="397" t="str">
        <f t="shared" si="564"/>
        <v>12-2059</v>
      </c>
      <c r="KO189" s="397" t="str">
        <f t="shared" si="564"/>
        <v>12-2067</v>
      </c>
      <c r="KP189" s="397" t="str">
        <f t="shared" si="564"/>
        <v>03-2052</v>
      </c>
      <c r="KQ189" s="397" t="str">
        <f t="shared" si="564"/>
        <v>03-2068</v>
      </c>
      <c r="KR189" s="397" t="str">
        <f t="shared" si="564"/>
        <v>06-2088</v>
      </c>
      <c r="KS189" s="397" t="str">
        <f t="shared" si="564"/>
        <v>09-2092</v>
      </c>
      <c r="KT189" s="397" t="str">
        <f t="shared" si="564"/>
        <v>09-2088</v>
      </c>
      <c r="KU189" s="397" t="str">
        <f t="shared" si="564"/>
        <v>03-2089</v>
      </c>
      <c r="KV189" s="397" t="str">
        <f t="shared" si="564"/>
        <v>06-2089</v>
      </c>
      <c r="KW189" s="397" t="str">
        <f t="shared" si="564"/>
        <v>09-2057</v>
      </c>
      <c r="KX189" s="397" t="str">
        <f t="shared" si="564"/>
        <v>06-2090</v>
      </c>
      <c r="KY189" s="397" t="str">
        <f t="shared" si="564"/>
        <v>03-2079</v>
      </c>
      <c r="KZ189" s="397" t="str">
        <f t="shared" si="564"/>
        <v>06-2067</v>
      </c>
      <c r="LA189" s="397" t="str">
        <f t="shared" si="564"/>
        <v>12-2071</v>
      </c>
      <c r="LB189" s="397" t="str">
        <f t="shared" si="564"/>
        <v>03-2112</v>
      </c>
      <c r="LC189" s="397" t="str">
        <f t="shared" si="564"/>
        <v>12-2112</v>
      </c>
      <c r="LD189" s="397" t="str">
        <f t="shared" si="564"/>
        <v>03-2093</v>
      </c>
      <c r="LE189" s="397" t="str">
        <f t="shared" si="564"/>
        <v>06-2113</v>
      </c>
      <c r="LF189" s="397" t="str">
        <f t="shared" si="564"/>
        <v>09-2113</v>
      </c>
      <c r="LG189" s="397" t="str">
        <f t="shared" si="564"/>
        <v>12-2113</v>
      </c>
      <c r="LH189" s="397" t="str">
        <f t="shared" si="564"/>
        <v>03-2114</v>
      </c>
      <c r="LI189" s="397" t="str">
        <f t="shared" si="564"/>
        <v>09-2094</v>
      </c>
      <c r="LJ189" s="397" t="str">
        <f t="shared" si="564"/>
        <v>03-2115</v>
      </c>
      <c r="LK189" s="397" t="str">
        <f t="shared" si="564"/>
        <v>09-2119</v>
      </c>
      <c r="LL189" s="397" t="str">
        <f t="shared" si="564"/>
        <v>03-2141</v>
      </c>
      <c r="LM189" s="397" t="str">
        <f t="shared" si="564"/>
        <v>06-2163</v>
      </c>
      <c r="LN189" s="397" t="str">
        <f t="shared" si="564"/>
        <v>03-2164</v>
      </c>
      <c r="LO189" s="397" t="str">
        <f t="shared" si="564"/>
        <v>06-2164</v>
      </c>
      <c r="LP189" s="397" t="str">
        <f t="shared" si="564"/>
        <v>03-2165</v>
      </c>
    </row>
    <row r="190">
      <c r="A190" s="331"/>
      <c r="B190" s="338"/>
      <c r="C190" s="338"/>
      <c r="D190" s="138" t="s">
        <v>323</v>
      </c>
      <c r="E190" s="413" t="str">
        <f>VLOOKUP(E$186,'3a. TBond Main'!$A$10:$AN$73,7)</f>
        <v>10.00</v>
      </c>
      <c r="F190" s="413" t="str">
        <f>VLOOKUP(F$186,'3a. TBond Main'!$A$10:$AN$73,7)</f>
        <v>05.75</v>
      </c>
      <c r="G190" s="413" t="str">
        <f>VLOOKUP(G$186,'3a. TBond Main'!$A$10:$AN$73,7)</f>
        <v>07.90</v>
      </c>
      <c r="H190" s="413" t="str">
        <f>VLOOKUP(H$186,'3a. TBond Main'!$A$10:$AN$73,7)</f>
        <v>08.65</v>
      </c>
      <c r="I190" s="413" t="str">
        <f>VLOOKUP(I$186,'3a. TBond Main'!$A$10:$AN$73,7)</f>
        <v>10.00</v>
      </c>
      <c r="J190" s="413" t="str">
        <f>VLOOKUP(J$186,'3a. TBond Main'!$A$10:$AN$73,7)</f>
        <v>11.50</v>
      </c>
      <c r="K190" s="413" t="str">
        <f>VLOOKUP(K$186,'3a. TBond Main'!$A$10:$AN$73,7)</f>
        <v>10.20</v>
      </c>
      <c r="L190" s="413" t="str">
        <f>VLOOKUP(L$186,'3a. TBond Main'!$A$10:$AN$73,7)</f>
        <v>09.00</v>
      </c>
      <c r="M190" s="413" t="str">
        <f>VLOOKUP(M$186,'3a. TBond Main'!$A$10:$AN$73,7)</f>
        <v>11.20</v>
      </c>
      <c r="N190" s="413" t="str">
        <f>VLOOKUP(N$186,'3a. TBond Main'!$A$10:$AN$73,7)</f>
        <v>07.00</v>
      </c>
      <c r="O190" s="413" t="str">
        <f>VLOOKUP(O$186,'3a. TBond Main'!$A$10:$AN$73,7)</f>
        <v>06.30</v>
      </c>
      <c r="P190" s="413" t="str">
        <f>VLOOKUP(P$186,'3a. TBond Main'!$A$10:$AN$73,7)</f>
        <v>11.60</v>
      </c>
      <c r="Q190" s="413" t="str">
        <f>VLOOKUP(Q$186,'3a. TBond Main'!$A$10:$AN$73,7)</f>
        <v>11.40</v>
      </c>
      <c r="R190" s="413" t="str">
        <f>VLOOKUP(R$186,'3a. TBond Main'!$A$10:$AN$73,7)</f>
        <v>10.90</v>
      </c>
      <c r="S190" s="413" t="str">
        <f>VLOOKUP(S$186,'3a. TBond Main'!$A$10:$AN$73,7)</f>
        <v>10.25</v>
      </c>
      <c r="T190" s="413" t="str">
        <f>VLOOKUP(T$186,'3a. TBond Main'!$A$10:$AN$73,7)</f>
        <v>11.00</v>
      </c>
      <c r="U190" s="413" t="str">
        <f>VLOOKUP(U$186,'3a. TBond Main'!$A$10:$AN$73,7)</f>
        <v>09.85</v>
      </c>
      <c r="V190" s="413" t="str">
        <f>VLOOKUP(V$186,'3a. TBond Main'!$A$10:$AN$73,7)</f>
        <v>06.00</v>
      </c>
      <c r="W190" s="413" t="str">
        <f>VLOOKUP(W$186,'3a. TBond Main'!$A$10:$AN$73,7)</f>
        <v>10.25</v>
      </c>
      <c r="X190" s="413" t="str">
        <f>VLOOKUP(X$186,'3a. TBond Main'!$A$10:$AN$73,7)</f>
        <v>09.00</v>
      </c>
      <c r="Y190" s="413" t="str">
        <f>VLOOKUP(Y$186,'3a. TBond Main'!$A$10:$AN$73,7)</f>
        <v>17.00</v>
      </c>
      <c r="Z190" s="413" t="str">
        <f>VLOOKUP(Z$186,'3a. TBond Main'!$A$10:$AN$73,7)</f>
        <v>17.00</v>
      </c>
      <c r="AA190" s="413" t="str">
        <f>VLOOKUP(AA$186,'3a. TBond Main'!$A$10:$AN$73,7)</f>
        <v>11.00</v>
      </c>
      <c r="AB190" s="413" t="str">
        <f>VLOOKUP(AB$186,'3a. TBond Main'!$A$10:$AN$73,7)</f>
        <v>10.35</v>
      </c>
      <c r="AC190" s="413" t="str">
        <f>VLOOKUP(AC$186,'3a. TBond Main'!$A$10:$AN$73,7)</f>
        <v>06.75</v>
      </c>
      <c r="AD190" s="413" t="str">
        <f>VLOOKUP(AD$186,'3a. TBond Main'!$A$10:$AN$73,7)</f>
        <v>09.00</v>
      </c>
      <c r="AE190" s="413" t="str">
        <f>VLOOKUP(AE$186,'3a. TBond Main'!$A$10:$AN$73,7)</f>
        <v>05.35</v>
      </c>
      <c r="AF190" s="413" t="str">
        <f>VLOOKUP(AF$186,'3a. TBond Main'!$A$10:$AN$73,7)</f>
        <v>11.00</v>
      </c>
      <c r="AG190" s="413" t="str">
        <f>VLOOKUP(AG$186,'3a. TBond Main'!$A$10:$AN$73,7)</f>
        <v>11.50</v>
      </c>
      <c r="AH190" s="413" t="str">
        <f>VLOOKUP(AH$186,'3a. TBond Main'!$A$10:$AN$73,7)</f>
        <v>05.00</v>
      </c>
      <c r="AI190" s="413" t="str">
        <f>VLOOKUP(AI$186,'3a. TBond Main'!$A$10:$AN$73,7)</f>
        <v>11.40</v>
      </c>
      <c r="AJ190" s="413" t="str">
        <f>VLOOKUP(AJ$186,'3a. TBond Main'!$A$10:$AN$73,7)</f>
        <v>18.00</v>
      </c>
      <c r="AK190" s="413" t="str">
        <f>VLOOKUP(AK$186,'3a. TBond Main'!$A$10:$AN$73,7)</f>
        <v>11.75</v>
      </c>
      <c r="AL190" s="413" t="str">
        <f>VLOOKUP(AL$186,'3a. TBond Main'!$A$10:$AN$73,7)</f>
        <v>11.00</v>
      </c>
      <c r="AM190" s="413" t="str">
        <f>VLOOKUP(AM$186,'3a. TBond Main'!$A$10:$AN$73,7)</f>
        <v>07.80</v>
      </c>
      <c r="AN190" s="413" t="str">
        <f>VLOOKUP(AN$186,'3a. TBond Main'!$A$10:$AN$73,7)</f>
        <v>10.30</v>
      </c>
      <c r="AO190" s="413" t="str">
        <f>VLOOKUP(AO$186,'3a. TBond Main'!$A$10:$AN$73,7)</f>
        <v>11.25</v>
      </c>
      <c r="AP190" s="413" t="str">
        <f>VLOOKUP(AP$186,'3a. TBond Main'!$A$10:$AN$73,7)</f>
        <v>18.00</v>
      </c>
      <c r="AQ190" s="413" t="str">
        <f>VLOOKUP(AQ$186,'3a. TBond Main'!$A$10:$AN$73,7)</f>
        <v>10.75</v>
      </c>
      <c r="AR190" s="413" t="str">
        <f>VLOOKUP(AR$186,'3a. TBond Main'!$A$10:$AN$73,7)</f>
        <v>09.00</v>
      </c>
      <c r="AS190" s="413" t="str">
        <f>VLOOKUP(AS$186,'3a. TBond Main'!$A$10:$AN$73,7)</f>
        <v>09.00</v>
      </c>
      <c r="AT190" s="413" t="str">
        <f>VLOOKUP(AT$186,'3a. TBond Main'!$A$10:$AN$73,7)</f>
        <v>11.50</v>
      </c>
      <c r="AU190" s="413" t="str">
        <f>VLOOKUP(AU$186,'3a. TBond Main'!$A$10:$AN$73,7)</f>
        <v>13.00</v>
      </c>
      <c r="AV190" s="413" t="str">
        <f>VLOOKUP(AV$186,'3a. TBond Main'!$A$10:$AN$73,7)</f>
        <v>13.00</v>
      </c>
      <c r="AW190" s="413" t="str">
        <f>VLOOKUP(AW$186,'3a. TBond Main'!$A$10:$AN$73,7)</f>
        <v>20.00</v>
      </c>
      <c r="AX190" s="413" t="str">
        <f>VLOOKUP(AX$186,'3a. TBond Main'!$A$10:$AN$73,7)</f>
        <v>11.00</v>
      </c>
      <c r="AY190" s="413" t="str">
        <f>VLOOKUP(AY$186,'3a. TBond Main'!$A$10:$AN$73,7)</f>
        <v>11.25</v>
      </c>
      <c r="AZ190" s="413" t="str">
        <f>VLOOKUP(AZ$186,'3a. TBond Main'!$A$10:$AN$73,7)</f>
        <v>18.00</v>
      </c>
      <c r="BA190" s="413" t="str">
        <f>VLOOKUP(BA$186,'3a. TBond Main'!$A$10:$AN$73,7)</f>
        <v>12.00</v>
      </c>
      <c r="BB190" s="413" t="str">
        <f>VLOOKUP(BB$186,'3a. TBond Main'!$A$10:$AN$73,7)</f>
        <v>08.00</v>
      </c>
      <c r="BC190" s="413" t="str">
        <f>VLOOKUP(BC$186,'3a. TBond Main'!$A$10:$AN$73,7)</f>
        <v>09.00</v>
      </c>
      <c r="BD190" s="413" t="str">
        <f>VLOOKUP(BD$186,'3a. TBond Main'!$A$10:$AN$73,7)</f>
        <v>11.20</v>
      </c>
      <c r="BE190" s="413" t="str">
        <f>VLOOKUP(BE$186,'3a. TBond Main'!$A$10:$AN$73,7)</f>
        <v>09.00</v>
      </c>
      <c r="BF190" s="413" t="str">
        <f>VLOOKUP(BF$186,'3a. TBond Main'!$A$10:$AN$73,7)</f>
        <v>13.25</v>
      </c>
      <c r="BG190" s="413" t="str">
        <f>VLOOKUP(BG$186,'3a. TBond Main'!$A$10:$AN$73,7)</f>
        <v>09.00</v>
      </c>
      <c r="BH190" s="413" t="str">
        <f>VLOOKUP(BH$186,'3a. TBond Main'!$A$10:$AN$73,7)</f>
        <v>13.25</v>
      </c>
      <c r="BI190" s="413" t="str">
        <f>VLOOKUP(BI$186,'3a. TBond Main'!$A$10:$AN$73,7)</f>
        <v>10.25</v>
      </c>
      <c r="BJ190" s="413" t="str">
        <f>VLOOKUP(BJ$186,'3a. TBond Main'!$A$10:$AN$73,7)</f>
        <v>11.50</v>
      </c>
      <c r="BK190" s="413" t="str">
        <f>VLOOKUP(BK$186,'3a. TBond Main'!$A$10:$AN$73,7)</f>
        <v>10.50</v>
      </c>
      <c r="BL190" s="413" t="str">
        <f>VLOOKUP(BL$186,'3a. TBond Main'!$A$10:$AN$73,7)</f>
        <v>12.00</v>
      </c>
      <c r="BM190" s="413" t="str">
        <f>VLOOKUP(BM$186,'3a. TBond Main'!$A$10:$AN$73,7)</f>
        <v>09.00</v>
      </c>
      <c r="BN190" s="413" t="str">
        <f>VLOOKUP(BN$186,'3a. TBond Main'!$A$10:$AN$73,7)</f>
        <v>13.50</v>
      </c>
      <c r="BO190" s="413" t="str">
        <f>VLOOKUP(BO$186,'3a. TBond Main'!$A$10:$AN$73,7)</f>
        <v>13.50</v>
      </c>
      <c r="BP190" s="413" t="str">
        <f>VLOOKUP(BP$186,'3a. TBond Main'!$A$10:$AN$73,7)</f>
        <v>12.50</v>
      </c>
      <c r="BQ190" s="413"/>
      <c r="BR190" s="413" t="str">
        <f>VLOOKUP(BR$186,'3a. TBond Main'!$A$10:$AN$73,7)</f>
        <v>10.00</v>
      </c>
      <c r="BS190" s="413" t="str">
        <f>VLOOKUP(BS$186,'3a. TBond Main'!$A$10:$AN$73,7)</f>
        <v>05.75</v>
      </c>
      <c r="BT190" s="413" t="str">
        <f>VLOOKUP(BT$186,'3a. TBond Main'!$A$10:$AN$73,7)</f>
        <v>07.90</v>
      </c>
      <c r="BU190" s="413" t="str">
        <f>VLOOKUP(BU$186,'3a. TBond Main'!$A$10:$AN$73,7)</f>
        <v>08.65</v>
      </c>
      <c r="BV190" s="413" t="str">
        <f>VLOOKUP(BV$186,'3a. TBond Main'!$A$10:$AN$73,7)</f>
        <v>10.00</v>
      </c>
      <c r="BW190" s="413" t="str">
        <f>VLOOKUP(BW$186,'3a. TBond Main'!$A$10:$AN$73,7)</f>
        <v>11.50</v>
      </c>
      <c r="BX190" s="413" t="str">
        <f>VLOOKUP(BX$186,'3a. TBond Main'!$A$10:$AN$73,7)</f>
        <v>10.20</v>
      </c>
      <c r="BY190" s="413" t="str">
        <f>VLOOKUP(BY$186,'3a. TBond Main'!$A$10:$AN$73,7)</f>
        <v>09.00</v>
      </c>
      <c r="BZ190" s="413" t="str">
        <f>VLOOKUP(BZ$186,'3a. TBond Main'!$A$10:$AN$73,7)</f>
        <v>11.20</v>
      </c>
      <c r="CA190" s="413" t="str">
        <f>VLOOKUP(CA$186,'3a. TBond Main'!$A$10:$AN$73,7)</f>
        <v>07.00</v>
      </c>
      <c r="CB190" s="413" t="str">
        <f>VLOOKUP(CB$186,'3a. TBond Main'!$A$10:$AN$73,7)</f>
        <v>06.30</v>
      </c>
      <c r="CC190" s="413" t="str">
        <f>VLOOKUP(CC$186,'3a. TBond Main'!$A$10:$AN$73,7)</f>
        <v>11.60</v>
      </c>
      <c r="CD190" s="413" t="str">
        <f>VLOOKUP(CD$186,'3a. TBond Main'!$A$10:$AN$73,7)</f>
        <v>11.40</v>
      </c>
      <c r="CE190" s="413" t="str">
        <f>VLOOKUP(CE$186,'3a. TBond Main'!$A$10:$AN$73,7)</f>
        <v>10.90</v>
      </c>
      <c r="CF190" s="413" t="str">
        <f>VLOOKUP(CF$186,'3a. TBond Main'!$A$10:$AN$73,7)</f>
        <v>10.25</v>
      </c>
      <c r="CG190" s="413" t="str">
        <f>VLOOKUP(CG$186,'3a. TBond Main'!$A$10:$AN$73,7)</f>
        <v>11.00</v>
      </c>
      <c r="CH190" s="413" t="str">
        <f>VLOOKUP(CH$186,'3a. TBond Main'!$A$10:$AN$73,7)</f>
        <v>09.85</v>
      </c>
      <c r="CI190" s="413" t="str">
        <f>VLOOKUP(CI$186,'3a. TBond Main'!$A$10:$AN$73,7)</f>
        <v>06.00</v>
      </c>
      <c r="CJ190" s="413" t="str">
        <f>VLOOKUP(CJ$186,'3a. TBond Main'!$A$10:$AN$73,7)</f>
        <v>10.25</v>
      </c>
      <c r="CK190" s="413" t="str">
        <f>VLOOKUP(CK$186,'3a. TBond Main'!$A$10:$AN$73,7)</f>
        <v>09.00</v>
      </c>
      <c r="CL190" s="413" t="str">
        <f>VLOOKUP(CL$186,'3a. TBond Main'!$A$10:$AN$73,7)</f>
        <v>17.00</v>
      </c>
      <c r="CM190" s="413" t="str">
        <f>VLOOKUP(CM$186,'3a. TBond Main'!$A$10:$AN$73,7)</f>
        <v>17.00</v>
      </c>
      <c r="CN190" s="413" t="str">
        <f>VLOOKUP(CN$186,'3a. TBond Main'!$A$10:$AN$73,7)</f>
        <v>11.00</v>
      </c>
      <c r="CO190" s="413" t="str">
        <f>VLOOKUP(CO$186,'3a. TBond Main'!$A$10:$AN$73,7)</f>
        <v>10.35</v>
      </c>
      <c r="CP190" s="413" t="str">
        <f>VLOOKUP(CP$186,'3a. TBond Main'!$A$10:$AN$73,7)</f>
        <v>06.75</v>
      </c>
      <c r="CQ190" s="413" t="str">
        <f>VLOOKUP(CQ$186,'3a. TBond Main'!$A$10:$AN$73,7)</f>
        <v>09.00</v>
      </c>
      <c r="CR190" s="413" t="str">
        <f>VLOOKUP(CR$186,'3a. TBond Main'!$A$10:$AN$73,7)</f>
        <v>05.35</v>
      </c>
      <c r="CS190" s="413" t="str">
        <f>VLOOKUP(CS$186,'3a. TBond Main'!$A$10:$AN$73,7)</f>
        <v>11.00</v>
      </c>
      <c r="CT190" s="413" t="str">
        <f>VLOOKUP(CT$186,'3a. TBond Main'!$A$10:$AN$73,7)</f>
        <v>11.50</v>
      </c>
      <c r="CU190" s="413" t="str">
        <f>VLOOKUP(CU$186,'3a. TBond Main'!$A$10:$AN$73,7)</f>
        <v>05.00</v>
      </c>
      <c r="CV190" s="413" t="str">
        <f>VLOOKUP(CV$186,'3a. TBond Main'!$A$10:$AN$73,7)</f>
        <v>11.40</v>
      </c>
      <c r="CW190" s="413" t="str">
        <f>VLOOKUP(CW$186,'3a. TBond Main'!$A$10:$AN$73,7)</f>
        <v>18.00</v>
      </c>
      <c r="CX190" s="413" t="str">
        <f>VLOOKUP(CX$186,'3a. TBond Main'!$A$10:$AN$73,7)</f>
        <v>11.75</v>
      </c>
      <c r="CY190" s="413" t="str">
        <f>VLOOKUP(CY$186,'3a. TBond Main'!$A$10:$AN$73,7)</f>
        <v>11.00</v>
      </c>
      <c r="CZ190" s="413" t="str">
        <f>VLOOKUP(CZ$186,'3a. TBond Main'!$A$10:$AN$73,7)</f>
        <v>07.80</v>
      </c>
      <c r="DA190" s="413" t="str">
        <f>VLOOKUP(DA$186,'3a. TBond Main'!$A$10:$AN$73,7)</f>
        <v>10.30</v>
      </c>
      <c r="DB190" s="413" t="str">
        <f>VLOOKUP(DB$186,'3a. TBond Main'!$A$10:$AN$73,7)</f>
        <v>11.25</v>
      </c>
      <c r="DC190" s="413" t="str">
        <f>VLOOKUP(DC$186,'3a. TBond Main'!$A$10:$AN$73,7)</f>
        <v>18.00</v>
      </c>
      <c r="DD190" s="413" t="str">
        <f>VLOOKUP(DD$186,'3a. TBond Main'!$A$10:$AN$73,7)</f>
        <v>10.75</v>
      </c>
      <c r="DE190" s="413" t="str">
        <f>VLOOKUP(DE$186,'3a. TBond Main'!$A$10:$AN$73,7)</f>
        <v>09.00</v>
      </c>
      <c r="DF190" s="413" t="str">
        <f>VLOOKUP(DF$186,'3a. TBond Main'!$A$10:$AN$73,7)</f>
        <v>09.00</v>
      </c>
      <c r="DG190" s="413" t="str">
        <f>VLOOKUP(DG$186,'3a. TBond Main'!$A$10:$AN$73,7)</f>
        <v>11.50</v>
      </c>
      <c r="DH190" s="413" t="str">
        <f>VLOOKUP(DH$186,'3a. TBond Main'!$A$10:$AN$73,7)</f>
        <v>13.00</v>
      </c>
      <c r="DI190" s="413" t="str">
        <f>VLOOKUP(DI$186,'3a. TBond Main'!$A$10:$AN$73,7)</f>
        <v>13.00</v>
      </c>
      <c r="DJ190" s="413" t="str">
        <f>VLOOKUP(DJ$186,'3a. TBond Main'!$A$10:$AN$73,7)</f>
        <v>20.00</v>
      </c>
      <c r="DK190" s="413" t="str">
        <f>VLOOKUP(DK$186,'3a. TBond Main'!$A$10:$AN$73,7)</f>
        <v>11.00</v>
      </c>
      <c r="DL190" s="413" t="str">
        <f>VLOOKUP(DL$186,'3a. TBond Main'!$A$10:$AN$73,7)</f>
        <v>11.25</v>
      </c>
      <c r="DM190" s="413" t="str">
        <f>VLOOKUP(DM$186,'3a. TBond Main'!$A$10:$AN$73,7)</f>
        <v>18.00</v>
      </c>
      <c r="DN190" s="413" t="str">
        <f>VLOOKUP(DN$186,'3a. TBond Main'!$A$10:$AN$73,7)</f>
        <v>12.00</v>
      </c>
      <c r="DO190" s="413" t="str">
        <f>VLOOKUP(DO$186,'3a. TBond Main'!$A$10:$AN$73,7)</f>
        <v>08.00</v>
      </c>
      <c r="DP190" s="413" t="str">
        <f>VLOOKUP(DP$186,'3a. TBond Main'!$A$10:$AN$73,7)</f>
        <v>09.00</v>
      </c>
      <c r="DQ190" s="413" t="str">
        <f>VLOOKUP(DQ$186,'3a. TBond Main'!$A$10:$AN$73,7)</f>
        <v>11.20</v>
      </c>
      <c r="DR190" s="413" t="str">
        <f>VLOOKUP(DR$186,'3a. TBond Main'!$A$10:$AN$73,7)</f>
        <v>09.00</v>
      </c>
      <c r="DS190" s="413" t="str">
        <f>VLOOKUP(DS$186,'3a. TBond Main'!$A$10:$AN$73,7)</f>
        <v>13.25</v>
      </c>
      <c r="DT190" s="413" t="str">
        <f>VLOOKUP(DT$186,'3a. TBond Main'!$A$10:$AN$73,7)</f>
        <v>09.00</v>
      </c>
      <c r="DU190" s="413" t="str">
        <f>VLOOKUP(DU$186,'3a. TBond Main'!$A$10:$AN$73,7)</f>
        <v>13.25</v>
      </c>
      <c r="DV190" s="413" t="str">
        <f>VLOOKUP(DV$186,'3a. TBond Main'!$A$10:$AN$73,7)</f>
        <v>10.25</v>
      </c>
      <c r="DW190" s="413" t="str">
        <f>VLOOKUP(DW$186,'3a. TBond Main'!$A$10:$AN$73,7)</f>
        <v>11.50</v>
      </c>
      <c r="DX190" s="413" t="str">
        <f>VLOOKUP(DX$186,'3a. TBond Main'!$A$10:$AN$73,7)</f>
        <v>10.50</v>
      </c>
      <c r="DY190" s="413" t="str">
        <f>VLOOKUP(DY$186,'3a. TBond Main'!$A$10:$AN$73,7)</f>
        <v>12.00</v>
      </c>
      <c r="DZ190" s="413" t="str">
        <f>VLOOKUP(DZ$186,'3a. TBond Main'!$A$10:$AN$73,7)</f>
        <v>09.00</v>
      </c>
      <c r="EA190" s="413" t="str">
        <f>VLOOKUP(EA$186,'3a. TBond Main'!$A$10:$AN$73,7)</f>
        <v>13.50</v>
      </c>
      <c r="EB190" s="413" t="str">
        <f>VLOOKUP(EB$186,'3a. TBond Main'!$A$10:$AN$73,7)</f>
        <v>13.50</v>
      </c>
      <c r="EC190" s="413" t="str">
        <f>VLOOKUP(EC$186,'3a. TBond Main'!$A$10:$AN$73,7)</f>
        <v>12.50</v>
      </c>
      <c r="ED190" s="413"/>
      <c r="EE190" s="413" t="str">
        <f>VLOOKUP(EE$186,'3a. TBond Main'!$A$10:$AN$73,7)</f>
        <v>10.00</v>
      </c>
      <c r="EF190" s="413" t="str">
        <f>VLOOKUP(EF$186,'3a. TBond Main'!$A$10:$AN$73,7)</f>
        <v>05.75</v>
      </c>
      <c r="EG190" s="413" t="str">
        <f>VLOOKUP(EG$186,'3a. TBond Main'!$A$10:$AN$73,7)</f>
        <v>07.90</v>
      </c>
      <c r="EH190" s="413" t="str">
        <f>VLOOKUP(EH$186,'3a. TBond Main'!$A$10:$AN$73,7)</f>
        <v>08.65</v>
      </c>
      <c r="EI190" s="413" t="str">
        <f>VLOOKUP(EI$186,'3a. TBond Main'!$A$10:$AN$73,7)</f>
        <v>10.00</v>
      </c>
      <c r="EJ190" s="413" t="str">
        <f>VLOOKUP(EJ$186,'3a. TBond Main'!$A$10:$AN$73,7)</f>
        <v>11.50</v>
      </c>
      <c r="EK190" s="413" t="str">
        <f>VLOOKUP(EK$186,'3a. TBond Main'!$A$10:$AN$73,7)</f>
        <v>10.20</v>
      </c>
      <c r="EL190" s="413" t="str">
        <f>VLOOKUP(EL$186,'3a. TBond Main'!$A$10:$AN$73,7)</f>
        <v>09.00</v>
      </c>
      <c r="EM190" s="413" t="str">
        <f>VLOOKUP(EM$186,'3a. TBond Main'!$A$10:$AN$73,7)</f>
        <v>11.20</v>
      </c>
      <c r="EN190" s="413" t="str">
        <f>VLOOKUP(EN$186,'3a. TBond Main'!$A$10:$AN$73,7)</f>
        <v>07.00</v>
      </c>
      <c r="EO190" s="413" t="str">
        <f>VLOOKUP(EO$186,'3a. TBond Main'!$A$10:$AN$73,7)</f>
        <v>06.30</v>
      </c>
      <c r="EP190" s="413" t="str">
        <f>VLOOKUP(EP$186,'3a. TBond Main'!$A$10:$AN$73,7)</f>
        <v>11.60</v>
      </c>
      <c r="EQ190" s="413" t="str">
        <f>VLOOKUP(EQ$186,'3a. TBond Main'!$A$10:$AN$73,7)</f>
        <v>11.40</v>
      </c>
      <c r="ER190" s="413" t="str">
        <f>VLOOKUP(ER$186,'3a. TBond Main'!$A$10:$AN$73,7)</f>
        <v>10.90</v>
      </c>
      <c r="ES190" s="413" t="str">
        <f>VLOOKUP(ES$186,'3a. TBond Main'!$A$10:$AN$73,7)</f>
        <v>10.25</v>
      </c>
      <c r="ET190" s="413" t="str">
        <f>VLOOKUP(ET$186,'3a. TBond Main'!$A$10:$AN$73,7)</f>
        <v>11.00</v>
      </c>
      <c r="EU190" s="413" t="str">
        <f>VLOOKUP(EU$186,'3a. TBond Main'!$A$10:$AN$73,7)</f>
        <v>09.85</v>
      </c>
      <c r="EV190" s="413" t="str">
        <f>VLOOKUP(EV$186,'3a. TBond Main'!$A$10:$AN$73,7)</f>
        <v>06.00</v>
      </c>
      <c r="EW190" s="413" t="str">
        <f>VLOOKUP(EW$186,'3a. TBond Main'!$A$10:$AN$73,7)</f>
        <v>10.25</v>
      </c>
      <c r="EX190" s="413" t="str">
        <f>VLOOKUP(EX$186,'3a. TBond Main'!$A$10:$AN$73,7)</f>
        <v>09.00</v>
      </c>
      <c r="EY190" s="413" t="str">
        <f>VLOOKUP(EY$186,'3a. TBond Main'!$A$10:$AN$73,7)</f>
        <v>17.00</v>
      </c>
      <c r="EZ190" s="413" t="str">
        <f>VLOOKUP(EZ$186,'3a. TBond Main'!$A$10:$AN$73,7)</f>
        <v>17.00</v>
      </c>
      <c r="FA190" s="413" t="str">
        <f>VLOOKUP(FA$186,'3a. TBond Main'!$A$10:$AN$73,7)</f>
        <v>11.00</v>
      </c>
      <c r="FB190" s="413" t="str">
        <f>VLOOKUP(FB$186,'3a. TBond Main'!$A$10:$AN$73,7)</f>
        <v>10.35</v>
      </c>
      <c r="FC190" s="413" t="str">
        <f>VLOOKUP(FC$186,'3a. TBond Main'!$A$10:$AN$73,7)</f>
        <v>06.75</v>
      </c>
      <c r="FD190" s="413" t="str">
        <f>VLOOKUP(FD$186,'3a. TBond Main'!$A$10:$AN$73,7)</f>
        <v>09.00</v>
      </c>
      <c r="FE190" s="413" t="str">
        <f>VLOOKUP(FE$186,'3a. TBond Main'!$A$10:$AN$73,7)</f>
        <v>05.35</v>
      </c>
      <c r="FF190" s="413" t="str">
        <f>VLOOKUP(FF$186,'3a. TBond Main'!$A$10:$AN$73,7)</f>
        <v>11.00</v>
      </c>
      <c r="FG190" s="413" t="str">
        <f>VLOOKUP(FG$186,'3a. TBond Main'!$A$10:$AN$73,7)</f>
        <v>11.50</v>
      </c>
      <c r="FH190" s="413" t="str">
        <f>VLOOKUP(FH$186,'3a. TBond Main'!$A$10:$AN$73,7)</f>
        <v>05.00</v>
      </c>
      <c r="FI190" s="413" t="str">
        <f>VLOOKUP(FI$186,'3a. TBond Main'!$A$10:$AN$73,7)</f>
        <v>11.40</v>
      </c>
      <c r="FJ190" s="413" t="str">
        <f>VLOOKUP(FJ$186,'3a. TBond Main'!$A$10:$AN$73,7)</f>
        <v>18.00</v>
      </c>
      <c r="FK190" s="413" t="str">
        <f>VLOOKUP(FK$186,'3a. TBond Main'!$A$10:$AN$73,7)</f>
        <v>11.75</v>
      </c>
      <c r="FL190" s="413" t="str">
        <f>VLOOKUP(FL$186,'3a. TBond Main'!$A$10:$AN$73,7)</f>
        <v>11.00</v>
      </c>
      <c r="FM190" s="413" t="str">
        <f>VLOOKUP(FM$186,'3a. TBond Main'!$A$10:$AN$73,7)</f>
        <v>07.80</v>
      </c>
      <c r="FN190" s="413" t="str">
        <f>VLOOKUP(FN$186,'3a. TBond Main'!$A$10:$AN$73,7)</f>
        <v>10.30</v>
      </c>
      <c r="FO190" s="413" t="str">
        <f>VLOOKUP(FO$186,'3a. TBond Main'!$A$10:$AN$73,7)</f>
        <v>11.25</v>
      </c>
      <c r="FP190" s="413" t="str">
        <f>VLOOKUP(FP$186,'3a. TBond Main'!$A$10:$AN$73,7)</f>
        <v>18.00</v>
      </c>
      <c r="FQ190" s="413" t="str">
        <f>VLOOKUP(FQ$186,'3a. TBond Main'!$A$10:$AN$73,7)</f>
        <v>10.75</v>
      </c>
      <c r="FR190" s="413" t="str">
        <f>VLOOKUP(FR$186,'3a. TBond Main'!$A$10:$AN$73,7)</f>
        <v>09.00</v>
      </c>
      <c r="FS190" s="413" t="str">
        <f>VLOOKUP(FS$186,'3a. TBond Main'!$A$10:$AN$73,7)</f>
        <v>09.00</v>
      </c>
      <c r="FT190" s="413" t="str">
        <f>VLOOKUP(FT$186,'3a. TBond Main'!$A$10:$AN$73,7)</f>
        <v>11.50</v>
      </c>
      <c r="FU190" s="413" t="str">
        <f>VLOOKUP(FU$186,'3a. TBond Main'!$A$10:$AN$73,7)</f>
        <v>13.00</v>
      </c>
      <c r="FV190" s="413" t="str">
        <f>VLOOKUP(FV$186,'3a. TBond Main'!$A$10:$AN$73,7)</f>
        <v>13.00</v>
      </c>
      <c r="FW190" s="413" t="str">
        <f>VLOOKUP(FW$186,'3a. TBond Main'!$A$10:$AN$73,7)</f>
        <v>20.00</v>
      </c>
      <c r="FX190" s="413" t="str">
        <f>VLOOKUP(FX$186,'3a. TBond Main'!$A$10:$AN$73,7)</f>
        <v>11.00</v>
      </c>
      <c r="FY190" s="413" t="str">
        <f>VLOOKUP(FY$186,'3a. TBond Main'!$A$10:$AN$73,7)</f>
        <v>11.25</v>
      </c>
      <c r="FZ190" s="413" t="str">
        <f>VLOOKUP(FZ$186,'3a. TBond Main'!$A$10:$AN$73,7)</f>
        <v>18.00</v>
      </c>
      <c r="GA190" s="413" t="str">
        <f>VLOOKUP(GA$186,'3a. TBond Main'!$A$10:$AN$73,7)</f>
        <v>12.00</v>
      </c>
      <c r="GB190" s="413" t="str">
        <f>VLOOKUP(GB$186,'3a. TBond Main'!$A$10:$AN$73,7)</f>
        <v>08.00</v>
      </c>
      <c r="GC190" s="413" t="str">
        <f>VLOOKUP(GC$186,'3a. TBond Main'!$A$10:$AN$73,7)</f>
        <v>09.00</v>
      </c>
      <c r="GD190" s="413" t="str">
        <f>VLOOKUP(GD$186,'3a. TBond Main'!$A$10:$AN$73,7)</f>
        <v>11.20</v>
      </c>
      <c r="GE190" s="413" t="str">
        <f>VLOOKUP(GE$186,'3a. TBond Main'!$A$10:$AN$73,7)</f>
        <v>09.00</v>
      </c>
      <c r="GF190" s="413" t="str">
        <f>VLOOKUP(GF$186,'3a. TBond Main'!$A$10:$AN$73,7)</f>
        <v>13.25</v>
      </c>
      <c r="GG190" s="413" t="str">
        <f>VLOOKUP(GG$186,'3a. TBond Main'!$A$10:$AN$73,7)</f>
        <v>09.00</v>
      </c>
      <c r="GH190" s="413" t="str">
        <f>VLOOKUP(GH$186,'3a. TBond Main'!$A$10:$AN$73,7)</f>
        <v>13.25</v>
      </c>
      <c r="GI190" s="413" t="str">
        <f>VLOOKUP(GI$186,'3a. TBond Main'!$A$10:$AN$73,7)</f>
        <v>10.25</v>
      </c>
      <c r="GJ190" s="413" t="str">
        <f>VLOOKUP(GJ$186,'3a. TBond Main'!$A$10:$AN$73,7)</f>
        <v>11.50</v>
      </c>
      <c r="GK190" s="413" t="str">
        <f>VLOOKUP(GK$186,'3a. TBond Main'!$A$10:$AN$73,7)</f>
        <v>10.50</v>
      </c>
      <c r="GL190" s="413" t="str">
        <f>VLOOKUP(GL$186,'3a. TBond Main'!$A$10:$AN$73,7)</f>
        <v>12.00</v>
      </c>
      <c r="GM190" s="413" t="str">
        <f>VLOOKUP(GM$186,'3a. TBond Main'!$A$10:$AN$73,7)</f>
        <v>09.00</v>
      </c>
      <c r="GN190" s="413" t="str">
        <f>VLOOKUP(GN$186,'3a. TBond Main'!$A$10:$AN$73,7)</f>
        <v>13.50</v>
      </c>
      <c r="GO190" s="413" t="str">
        <f>VLOOKUP(GO$186,'3a. TBond Main'!$A$10:$AN$73,7)</f>
        <v>13.50</v>
      </c>
      <c r="GP190" s="413" t="str">
        <f>VLOOKUP(GP$186,'3a. TBond Main'!$A$10:$AN$73,7)</f>
        <v>12.50</v>
      </c>
      <c r="GQ190" s="413"/>
      <c r="GR190" s="413" t="str">
        <f>VLOOKUP(GR$186,'3a. TBond Main'!$A$10:$AN$73,7)</f>
        <v>10.00</v>
      </c>
      <c r="GS190" s="413" t="str">
        <f>VLOOKUP(GS$186,'3a. TBond Main'!$A$10:$AN$73,7)</f>
        <v>05.75</v>
      </c>
      <c r="GT190" s="413" t="str">
        <f>VLOOKUP(GT$186,'3a. TBond Main'!$A$10:$AN$73,7)</f>
        <v>07.90</v>
      </c>
      <c r="GU190" s="413" t="str">
        <f>VLOOKUP(GU$186,'3a. TBond Main'!$A$10:$AN$73,7)</f>
        <v>08.65</v>
      </c>
      <c r="GV190" s="413" t="str">
        <f>VLOOKUP(GV$186,'3a. TBond Main'!$A$10:$AN$73,7)</f>
        <v>10.00</v>
      </c>
      <c r="GW190" s="413" t="str">
        <f>VLOOKUP(GW$186,'3a. TBond Main'!$A$10:$AN$73,7)</f>
        <v>11.50</v>
      </c>
      <c r="GX190" s="413" t="str">
        <f>VLOOKUP(GX$186,'3a. TBond Main'!$A$10:$AN$73,7)</f>
        <v>10.20</v>
      </c>
      <c r="GY190" s="413" t="str">
        <f>VLOOKUP(GY$186,'3a. TBond Main'!$A$10:$AN$73,7)</f>
        <v>09.00</v>
      </c>
      <c r="GZ190" s="413" t="str">
        <f>VLOOKUP(GZ$186,'3a. TBond Main'!$A$10:$AN$73,7)</f>
        <v>11.20</v>
      </c>
      <c r="HA190" s="413" t="str">
        <f>VLOOKUP(HA$186,'3a. TBond Main'!$A$10:$AN$73,7)</f>
        <v>07.00</v>
      </c>
      <c r="HB190" s="413" t="str">
        <f>VLOOKUP(HB$186,'3a. TBond Main'!$A$10:$AN$73,7)</f>
        <v>06.30</v>
      </c>
      <c r="HC190" s="413" t="str">
        <f>VLOOKUP(HC$186,'3a. TBond Main'!$A$10:$AN$73,7)</f>
        <v>11.60</v>
      </c>
      <c r="HD190" s="413" t="str">
        <f>VLOOKUP(HD$186,'3a. TBond Main'!$A$10:$AN$73,7)</f>
        <v>11.40</v>
      </c>
      <c r="HE190" s="413" t="str">
        <f>VLOOKUP(HE$186,'3a. TBond Main'!$A$10:$AN$73,7)</f>
        <v>10.90</v>
      </c>
      <c r="HF190" s="413" t="str">
        <f>VLOOKUP(HF$186,'3a. TBond Main'!$A$10:$AN$73,7)</f>
        <v>10.25</v>
      </c>
      <c r="HG190" s="413" t="str">
        <f>VLOOKUP(HG$186,'3a. TBond Main'!$A$10:$AN$73,7)</f>
        <v>11.00</v>
      </c>
      <c r="HH190" s="413" t="str">
        <f>VLOOKUP(HH$186,'3a. TBond Main'!$A$10:$AN$73,7)</f>
        <v>09.85</v>
      </c>
      <c r="HI190" s="413" t="str">
        <f>VLOOKUP(HI$186,'3a. TBond Main'!$A$10:$AN$73,7)</f>
        <v>06.00</v>
      </c>
      <c r="HJ190" s="413" t="str">
        <f>VLOOKUP(HJ$186,'3a. TBond Main'!$A$10:$AN$73,7)</f>
        <v>10.25</v>
      </c>
      <c r="HK190" s="413" t="str">
        <f>VLOOKUP(HK$186,'3a. TBond Main'!$A$10:$AN$73,7)</f>
        <v>09.00</v>
      </c>
      <c r="HL190" s="413" t="str">
        <f>VLOOKUP(HL$186,'3a. TBond Main'!$A$10:$AN$73,7)</f>
        <v>17.00</v>
      </c>
      <c r="HM190" s="413" t="str">
        <f>VLOOKUP(HM$186,'3a. TBond Main'!$A$10:$AN$73,7)</f>
        <v>17.00</v>
      </c>
      <c r="HN190" s="413" t="str">
        <f>VLOOKUP(HN$186,'3a. TBond Main'!$A$10:$AN$73,7)</f>
        <v>11.00</v>
      </c>
      <c r="HO190" s="413" t="str">
        <f>VLOOKUP(HO$186,'3a. TBond Main'!$A$10:$AN$73,7)</f>
        <v>10.35</v>
      </c>
      <c r="HP190" s="413" t="str">
        <f>VLOOKUP(HP$186,'3a. TBond Main'!$A$10:$AN$73,7)</f>
        <v>06.75</v>
      </c>
      <c r="HQ190" s="413" t="str">
        <f>VLOOKUP(HQ$186,'3a. TBond Main'!$A$10:$AN$73,7)</f>
        <v>09.00</v>
      </c>
      <c r="HR190" s="413" t="str">
        <f>VLOOKUP(HR$186,'3a. TBond Main'!$A$10:$AN$73,7)</f>
        <v>05.35</v>
      </c>
      <c r="HS190" s="413" t="str">
        <f>VLOOKUP(HS$186,'3a. TBond Main'!$A$10:$AN$73,7)</f>
        <v>11.00</v>
      </c>
      <c r="HT190" s="413" t="str">
        <f>VLOOKUP(HT$186,'3a. TBond Main'!$A$10:$AN$73,7)</f>
        <v>11.50</v>
      </c>
      <c r="HU190" s="413" t="str">
        <f>VLOOKUP(HU$186,'3a. TBond Main'!$A$10:$AN$73,7)</f>
        <v>05.00</v>
      </c>
      <c r="HV190" s="413" t="str">
        <f>VLOOKUP(HV$186,'3a. TBond Main'!$A$10:$AN$73,7)</f>
        <v>11.40</v>
      </c>
      <c r="HW190" s="413" t="str">
        <f>VLOOKUP(HW$186,'3a. TBond Main'!$A$10:$AN$73,7)</f>
        <v>18.00</v>
      </c>
      <c r="HX190" s="413" t="str">
        <f>VLOOKUP(HX$186,'3a. TBond Main'!$A$10:$AN$73,7)</f>
        <v>11.75</v>
      </c>
      <c r="HY190" s="413" t="str">
        <f>VLOOKUP(HY$186,'3a. TBond Main'!$A$10:$AN$73,7)</f>
        <v>11.00</v>
      </c>
      <c r="HZ190" s="413" t="str">
        <f>VLOOKUP(HZ$186,'3a. TBond Main'!$A$10:$AN$73,7)</f>
        <v>07.80</v>
      </c>
      <c r="IA190" s="413" t="str">
        <f>VLOOKUP(IA$186,'3a. TBond Main'!$A$10:$AN$73,7)</f>
        <v>10.30</v>
      </c>
      <c r="IB190" s="413" t="str">
        <f>VLOOKUP(IB$186,'3a. TBond Main'!$A$10:$AN$73,7)</f>
        <v>11.25</v>
      </c>
      <c r="IC190" s="413" t="str">
        <f>VLOOKUP(IC$186,'3a. TBond Main'!$A$10:$AN$73,7)</f>
        <v>18.00</v>
      </c>
      <c r="ID190" s="413" t="str">
        <f>VLOOKUP(ID$186,'3a. TBond Main'!$A$10:$AN$73,7)</f>
        <v>10.75</v>
      </c>
      <c r="IE190" s="413" t="str">
        <f>VLOOKUP(IE$186,'3a. TBond Main'!$A$10:$AN$73,7)</f>
        <v>09.00</v>
      </c>
      <c r="IF190" s="413" t="str">
        <f>VLOOKUP(IF$186,'3a. TBond Main'!$A$10:$AN$73,7)</f>
        <v>09.00</v>
      </c>
      <c r="IG190" s="413" t="str">
        <f>VLOOKUP(IG$186,'3a. TBond Main'!$A$10:$AN$73,7)</f>
        <v>11.50</v>
      </c>
      <c r="IH190" s="413" t="str">
        <f>VLOOKUP(IH$186,'3a. TBond Main'!$A$10:$AN$73,7)</f>
        <v>13.00</v>
      </c>
      <c r="II190" s="413" t="str">
        <f>VLOOKUP(II$186,'3a. TBond Main'!$A$10:$AN$73,7)</f>
        <v>13.00</v>
      </c>
      <c r="IJ190" s="413" t="str">
        <f>VLOOKUP(IJ$186,'3a. TBond Main'!$A$10:$AN$73,7)</f>
        <v>20.00</v>
      </c>
      <c r="IK190" s="413" t="str">
        <f>VLOOKUP(IK$186,'3a. TBond Main'!$A$10:$AN$73,7)</f>
        <v>11.00</v>
      </c>
      <c r="IL190" s="413" t="str">
        <f>VLOOKUP(IL$186,'3a. TBond Main'!$A$10:$AN$73,7)</f>
        <v>11.25</v>
      </c>
      <c r="IM190" s="413" t="str">
        <f>VLOOKUP(IM$186,'3a. TBond Main'!$A$10:$AN$73,7)</f>
        <v>18.00</v>
      </c>
      <c r="IN190" s="413" t="str">
        <f>VLOOKUP(IN$186,'3a. TBond Main'!$A$10:$AN$73,7)</f>
        <v>12.00</v>
      </c>
      <c r="IO190" s="413" t="str">
        <f>VLOOKUP(IO$186,'3a. TBond Main'!$A$10:$AN$73,7)</f>
        <v>08.00</v>
      </c>
      <c r="IP190" s="413" t="str">
        <f>VLOOKUP(IP$186,'3a. TBond Main'!$A$10:$AN$73,7)</f>
        <v>09.00</v>
      </c>
      <c r="IQ190" s="413" t="str">
        <f>VLOOKUP(IQ$186,'3a. TBond Main'!$A$10:$AN$73,7)</f>
        <v>11.20</v>
      </c>
      <c r="IR190" s="413" t="str">
        <f>VLOOKUP(IR$186,'3a. TBond Main'!$A$10:$AN$73,7)</f>
        <v>09.00</v>
      </c>
      <c r="IS190" s="413" t="str">
        <f>VLOOKUP(IS$186,'3a. TBond Main'!$A$10:$AN$73,7)</f>
        <v>13.25</v>
      </c>
      <c r="IT190" s="413" t="str">
        <f>VLOOKUP(IT$186,'3a. TBond Main'!$A$10:$AN$73,7)</f>
        <v>09.00</v>
      </c>
      <c r="IU190" s="413" t="str">
        <f>VLOOKUP(IU$186,'3a. TBond Main'!$A$10:$AN$73,7)</f>
        <v>13.25</v>
      </c>
      <c r="IV190" s="413" t="str">
        <f>VLOOKUP(IV$186,'3a. TBond Main'!$A$10:$AN$73,7)</f>
        <v>10.25</v>
      </c>
      <c r="IW190" s="413" t="str">
        <f>VLOOKUP(IW$186,'3a. TBond Main'!$A$10:$AN$73,7)</f>
        <v>11.50</v>
      </c>
      <c r="IX190" s="413" t="str">
        <f>VLOOKUP(IX$186,'3a. TBond Main'!$A$10:$AN$73,7)</f>
        <v>10.50</v>
      </c>
      <c r="IY190" s="413" t="str">
        <f>VLOOKUP(IY$186,'3a. TBond Main'!$A$10:$AN$73,7)</f>
        <v>12.00</v>
      </c>
      <c r="IZ190" s="413" t="str">
        <f>VLOOKUP(IZ$186,'3a. TBond Main'!$A$10:$AN$73,7)</f>
        <v>09.00</v>
      </c>
      <c r="JA190" s="413" t="str">
        <f>VLOOKUP(JA$186,'3a. TBond Main'!$A$10:$AN$73,7)</f>
        <v>13.50</v>
      </c>
      <c r="JB190" s="413" t="str">
        <f>VLOOKUP(JB$186,'3a. TBond Main'!$A$10:$AN$73,7)</f>
        <v>13.50</v>
      </c>
      <c r="JC190" s="413" t="str">
        <f>VLOOKUP(JC$186,'3a. TBond Main'!$A$10:$AN$73,7)</f>
        <v>12.50</v>
      </c>
      <c r="JD190" s="413"/>
      <c r="JE190" s="413" t="str">
        <f>VLOOKUP(JE$186,'3a. TBond Main'!$A$10:$AN$73,7)</f>
        <v>10.00</v>
      </c>
      <c r="JF190" s="413" t="str">
        <f>VLOOKUP(JF$186,'3a. TBond Main'!$A$10:$AN$73,7)</f>
        <v>05.75</v>
      </c>
      <c r="JG190" s="413" t="str">
        <f>VLOOKUP(JG$186,'3a. TBond Main'!$A$10:$AN$73,7)</f>
        <v>07.90</v>
      </c>
      <c r="JH190" s="413" t="str">
        <f>VLOOKUP(JH$186,'3a. TBond Main'!$A$10:$AN$73,7)</f>
        <v>08.65</v>
      </c>
      <c r="JI190" s="413" t="str">
        <f>VLOOKUP(JI$186,'3a. TBond Main'!$A$10:$AN$73,7)</f>
        <v>10.00</v>
      </c>
      <c r="JJ190" s="413" t="str">
        <f>VLOOKUP(JJ$186,'3a. TBond Main'!$A$10:$AN$73,7)</f>
        <v>11.50</v>
      </c>
      <c r="JK190" s="413" t="str">
        <f>VLOOKUP(JK$186,'3a. TBond Main'!$A$10:$AN$73,7)</f>
        <v>10.20</v>
      </c>
      <c r="JL190" s="413" t="str">
        <f>VLOOKUP(JL$186,'3a. TBond Main'!$A$10:$AN$73,7)</f>
        <v>09.00</v>
      </c>
      <c r="JM190" s="413" t="str">
        <f>VLOOKUP(JM$186,'3a. TBond Main'!$A$10:$AN$73,7)</f>
        <v>11.20</v>
      </c>
      <c r="JN190" s="413" t="str">
        <f>VLOOKUP(JN$186,'3a. TBond Main'!$A$10:$AN$73,7)</f>
        <v>07.00</v>
      </c>
      <c r="JO190" s="413" t="str">
        <f>VLOOKUP(JO$186,'3a. TBond Main'!$A$10:$AN$73,7)</f>
        <v>06.30</v>
      </c>
      <c r="JP190" s="413" t="str">
        <f>VLOOKUP(JP$186,'3a. TBond Main'!$A$10:$AN$73,7)</f>
        <v>11.60</v>
      </c>
      <c r="JQ190" s="413" t="str">
        <f>VLOOKUP(JQ$186,'3a. TBond Main'!$A$10:$AN$73,7)</f>
        <v>11.40</v>
      </c>
      <c r="JR190" s="413" t="str">
        <f>VLOOKUP(JR$186,'3a. TBond Main'!$A$10:$AN$73,7)</f>
        <v>10.90</v>
      </c>
      <c r="JS190" s="413" t="str">
        <f>VLOOKUP(JS$186,'3a. TBond Main'!$A$10:$AN$73,7)</f>
        <v>10.25</v>
      </c>
      <c r="JT190" s="413" t="str">
        <f>VLOOKUP(JT$186,'3a. TBond Main'!$A$10:$AN$73,7)</f>
        <v>11.00</v>
      </c>
      <c r="JU190" s="413" t="str">
        <f>VLOOKUP(JU$186,'3a. TBond Main'!$A$10:$AN$73,7)</f>
        <v>09.85</v>
      </c>
      <c r="JV190" s="413" t="str">
        <f>VLOOKUP(JV$186,'3a. TBond Main'!$A$10:$AN$73,7)</f>
        <v>06.00</v>
      </c>
      <c r="JW190" s="413" t="str">
        <f>VLOOKUP(JW$186,'3a. TBond Main'!$A$10:$AN$73,7)</f>
        <v>10.25</v>
      </c>
      <c r="JX190" s="413" t="str">
        <f>VLOOKUP(JX$186,'3a. TBond Main'!$A$10:$AN$73,7)</f>
        <v>09.00</v>
      </c>
      <c r="JY190" s="413" t="str">
        <f>VLOOKUP(JY$186,'3a. TBond Main'!$A$10:$AN$73,7)</f>
        <v>17.00</v>
      </c>
      <c r="JZ190" s="413" t="str">
        <f>VLOOKUP(JZ$186,'3a. TBond Main'!$A$10:$AN$73,7)</f>
        <v>17.00</v>
      </c>
      <c r="KA190" s="413" t="str">
        <f>VLOOKUP(KA$186,'3a. TBond Main'!$A$10:$AN$73,7)</f>
        <v>11.00</v>
      </c>
      <c r="KB190" s="413" t="str">
        <f>VLOOKUP(KB$186,'3a. TBond Main'!$A$10:$AN$73,7)</f>
        <v>10.35</v>
      </c>
      <c r="KC190" s="413" t="str">
        <f>VLOOKUP(KC$186,'3a. TBond Main'!$A$10:$AN$73,7)</f>
        <v>06.75</v>
      </c>
      <c r="KD190" s="413" t="str">
        <f>VLOOKUP(KD$186,'3a. TBond Main'!$A$10:$AN$73,7)</f>
        <v>09.00</v>
      </c>
      <c r="KE190" s="413" t="str">
        <f>VLOOKUP(KE$186,'3a. TBond Main'!$A$10:$AN$73,7)</f>
        <v>05.35</v>
      </c>
      <c r="KF190" s="413" t="str">
        <f>VLOOKUP(KF$186,'3a. TBond Main'!$A$10:$AN$73,7)</f>
        <v>11.00</v>
      </c>
      <c r="KG190" s="413" t="str">
        <f>VLOOKUP(KG$186,'3a. TBond Main'!$A$10:$AN$73,7)</f>
        <v>11.50</v>
      </c>
      <c r="KH190" s="413" t="str">
        <f>VLOOKUP(KH$186,'3a. TBond Main'!$A$10:$AN$73,7)</f>
        <v>05.00</v>
      </c>
      <c r="KI190" s="413" t="str">
        <f>VLOOKUP(KI$186,'3a. TBond Main'!$A$10:$AN$73,7)</f>
        <v>11.40</v>
      </c>
      <c r="KJ190" s="413" t="str">
        <f>VLOOKUP(KJ$186,'3a. TBond Main'!$A$10:$AN$73,7)</f>
        <v>18.00</v>
      </c>
      <c r="KK190" s="413" t="str">
        <f>VLOOKUP(KK$186,'3a. TBond Main'!$A$10:$AN$73,7)</f>
        <v>11.75</v>
      </c>
      <c r="KL190" s="413" t="str">
        <f>VLOOKUP(KL$186,'3a. TBond Main'!$A$10:$AN$73,7)</f>
        <v>11.00</v>
      </c>
      <c r="KM190" s="413" t="str">
        <f>VLOOKUP(KM$186,'3a. TBond Main'!$A$10:$AN$73,7)</f>
        <v>07.80</v>
      </c>
      <c r="KN190" s="413" t="str">
        <f>VLOOKUP(KN$186,'3a. TBond Main'!$A$10:$AN$73,7)</f>
        <v>10.30</v>
      </c>
      <c r="KO190" s="413" t="str">
        <f>VLOOKUP(KO$186,'3a. TBond Main'!$A$10:$AN$73,7)</f>
        <v>11.25</v>
      </c>
      <c r="KP190" s="413" t="str">
        <f>VLOOKUP(KP$186,'3a. TBond Main'!$A$10:$AN$73,7)</f>
        <v>18.00</v>
      </c>
      <c r="KQ190" s="413" t="str">
        <f>VLOOKUP(KQ$186,'3a. TBond Main'!$A$10:$AN$73,7)</f>
        <v>10.75</v>
      </c>
      <c r="KR190" s="413" t="str">
        <f>VLOOKUP(KR$186,'3a. TBond Main'!$A$10:$AN$73,7)</f>
        <v>09.00</v>
      </c>
      <c r="KS190" s="413" t="str">
        <f>VLOOKUP(KS$186,'3a. TBond Main'!$A$10:$AN$73,7)</f>
        <v>09.00</v>
      </c>
      <c r="KT190" s="413" t="str">
        <f>VLOOKUP(KT$186,'3a. TBond Main'!$A$10:$AN$73,7)</f>
        <v>11.50</v>
      </c>
      <c r="KU190" s="413" t="str">
        <f>VLOOKUP(KU$186,'3a. TBond Main'!$A$10:$AN$73,7)</f>
        <v>13.00</v>
      </c>
      <c r="KV190" s="413" t="str">
        <f>VLOOKUP(KV$186,'3a. TBond Main'!$A$10:$AN$73,7)</f>
        <v>13.00</v>
      </c>
      <c r="KW190" s="413" t="str">
        <f>VLOOKUP(KW$186,'3a. TBond Main'!$A$10:$AN$73,7)</f>
        <v>20.00</v>
      </c>
      <c r="KX190" s="413" t="str">
        <f>VLOOKUP(KX$186,'3a. TBond Main'!$A$10:$AN$73,7)</f>
        <v>11.00</v>
      </c>
      <c r="KY190" s="413" t="str">
        <f>VLOOKUP(KY$186,'3a. TBond Main'!$A$10:$AN$73,7)</f>
        <v>11.25</v>
      </c>
      <c r="KZ190" s="413" t="str">
        <f>VLOOKUP(KZ$186,'3a. TBond Main'!$A$10:$AN$73,7)</f>
        <v>18.00</v>
      </c>
      <c r="LA190" s="413" t="str">
        <f>VLOOKUP(LA$186,'3a. TBond Main'!$A$10:$AN$73,7)</f>
        <v>12.00</v>
      </c>
      <c r="LB190" s="413" t="str">
        <f>VLOOKUP(LB$186,'3a. TBond Main'!$A$10:$AN$73,7)</f>
        <v>08.00</v>
      </c>
      <c r="LC190" s="413" t="str">
        <f>VLOOKUP(LC$186,'3a. TBond Main'!$A$10:$AN$73,7)</f>
        <v>09.00</v>
      </c>
      <c r="LD190" s="413" t="str">
        <f>VLOOKUP(LD$186,'3a. TBond Main'!$A$10:$AN$73,7)</f>
        <v>11.20</v>
      </c>
      <c r="LE190" s="413" t="str">
        <f>VLOOKUP(LE$186,'3a. TBond Main'!$A$10:$AN$73,7)</f>
        <v>09.00</v>
      </c>
      <c r="LF190" s="413" t="str">
        <f>VLOOKUP(LF$186,'3a. TBond Main'!$A$10:$AN$73,7)</f>
        <v>13.25</v>
      </c>
      <c r="LG190" s="413" t="str">
        <f>VLOOKUP(LG$186,'3a. TBond Main'!$A$10:$AN$73,7)</f>
        <v>09.00</v>
      </c>
      <c r="LH190" s="413" t="str">
        <f>VLOOKUP(LH$186,'3a. TBond Main'!$A$10:$AN$73,7)</f>
        <v>13.25</v>
      </c>
      <c r="LI190" s="413" t="str">
        <f>VLOOKUP(LI$186,'3a. TBond Main'!$A$10:$AN$73,7)</f>
        <v>10.25</v>
      </c>
      <c r="LJ190" s="413" t="str">
        <f>VLOOKUP(LJ$186,'3a. TBond Main'!$A$10:$AN$73,7)</f>
        <v>11.50</v>
      </c>
      <c r="LK190" s="413" t="str">
        <f>VLOOKUP(LK$186,'3a. TBond Main'!$A$10:$AN$73,7)</f>
        <v>10.50</v>
      </c>
      <c r="LL190" s="413" t="str">
        <f>VLOOKUP(LL$186,'3a. TBond Main'!$A$10:$AN$73,7)</f>
        <v>12.00</v>
      </c>
      <c r="LM190" s="413" t="str">
        <f>VLOOKUP(LM$186,'3a. TBond Main'!$A$10:$AN$73,7)</f>
        <v>09.00</v>
      </c>
      <c r="LN190" s="413" t="str">
        <f>VLOOKUP(LN$186,'3a. TBond Main'!$A$10:$AN$73,7)</f>
        <v>13.50</v>
      </c>
      <c r="LO190" s="413" t="str">
        <f>VLOOKUP(LO$186,'3a. TBond Main'!$A$10:$AN$73,7)</f>
        <v>13.50</v>
      </c>
      <c r="LP190" s="413" t="str">
        <f>VLOOKUP(LP$186,'3a. TBond Main'!$A$10:$AN$73,7)</f>
        <v>12.50</v>
      </c>
    </row>
    <row r="191">
      <c r="A191" s="331"/>
      <c r="B191" s="338"/>
      <c r="C191" s="338"/>
      <c r="D191" s="398" t="s">
        <v>317</v>
      </c>
      <c r="E191" s="339">
        <f t="shared" ref="E191:BP191" si="565">E73</f>
        <v>1217.0841</v>
      </c>
      <c r="F191" s="339">
        <f t="shared" si="565"/>
        <v>905.9448</v>
      </c>
      <c r="G191" s="339">
        <f t="shared" si="565"/>
        <v>1200</v>
      </c>
      <c r="H191" s="339">
        <f t="shared" si="565"/>
        <v>1295.5228</v>
      </c>
      <c r="I191" s="339">
        <f t="shared" si="565"/>
        <v>1070</v>
      </c>
      <c r="J191" s="339">
        <f t="shared" si="565"/>
        <v>1035.65</v>
      </c>
      <c r="K191" s="339">
        <f t="shared" si="565"/>
        <v>1284.1877</v>
      </c>
      <c r="L191" s="339">
        <f t="shared" si="565"/>
        <v>872.3236</v>
      </c>
      <c r="M191" s="339">
        <f t="shared" si="565"/>
        <v>998.8132</v>
      </c>
      <c r="N191" s="339">
        <f t="shared" si="565"/>
        <v>2232.2157</v>
      </c>
      <c r="O191" s="339">
        <f t="shared" si="565"/>
        <v>1805.9329</v>
      </c>
      <c r="P191" s="339">
        <f t="shared" si="565"/>
        <v>919.6882</v>
      </c>
      <c r="Q191" s="339">
        <f t="shared" si="565"/>
        <v>1024.348</v>
      </c>
      <c r="R191" s="339">
        <f t="shared" si="565"/>
        <v>1818.6019</v>
      </c>
      <c r="S191" s="339">
        <f t="shared" si="565"/>
        <v>2080.3199</v>
      </c>
      <c r="T191" s="339">
        <f t="shared" si="565"/>
        <v>2175.1594</v>
      </c>
      <c r="U191" s="339">
        <f t="shared" si="565"/>
        <v>1955.9652</v>
      </c>
      <c r="V191" s="339">
        <f t="shared" si="565"/>
        <v>1840.2825</v>
      </c>
      <c r="W191" s="339">
        <f t="shared" si="565"/>
        <v>1688.7871</v>
      </c>
      <c r="X191" s="339">
        <f t="shared" si="565"/>
        <v>1624.4103</v>
      </c>
      <c r="Y191" s="339">
        <f t="shared" si="565"/>
        <v>1340.4344</v>
      </c>
      <c r="Z191" s="339">
        <f t="shared" si="565"/>
        <v>8.3525</v>
      </c>
      <c r="AA191" s="339">
        <f t="shared" si="565"/>
        <v>1750.6923</v>
      </c>
      <c r="AB191" s="339">
        <f t="shared" si="565"/>
        <v>1599.0769</v>
      </c>
      <c r="AC191" s="339">
        <f t="shared" si="565"/>
        <v>1838.7961</v>
      </c>
      <c r="AD191" s="339">
        <f t="shared" si="565"/>
        <v>1848.5111</v>
      </c>
      <c r="AE191" s="339">
        <f t="shared" si="565"/>
        <v>2407.3029</v>
      </c>
      <c r="AF191" s="339">
        <f t="shared" si="565"/>
        <v>1129.9823</v>
      </c>
      <c r="AG191" s="339">
        <f t="shared" si="565"/>
        <v>1262.37</v>
      </c>
      <c r="AH191" s="339">
        <f t="shared" si="565"/>
        <v>91.4222</v>
      </c>
      <c r="AI191" s="339">
        <f t="shared" si="565"/>
        <v>1866.8677</v>
      </c>
      <c r="AJ191" s="339">
        <f t="shared" si="565"/>
        <v>420</v>
      </c>
      <c r="AK191" s="339">
        <f t="shared" si="565"/>
        <v>2710.1763</v>
      </c>
      <c r="AL191" s="339">
        <f t="shared" si="565"/>
        <v>50</v>
      </c>
      <c r="AM191" s="339">
        <f t="shared" si="565"/>
        <v>1277.5657</v>
      </c>
      <c r="AN191" s="339">
        <f t="shared" si="565"/>
        <v>2371.1524</v>
      </c>
      <c r="AO191" s="339">
        <f t="shared" si="565"/>
        <v>1581.6725</v>
      </c>
      <c r="AP191" s="339">
        <f t="shared" si="565"/>
        <v>1030.15</v>
      </c>
      <c r="AQ191" s="339">
        <f t="shared" si="565"/>
        <v>1555</v>
      </c>
      <c r="AR191" s="339">
        <f t="shared" si="565"/>
        <v>1676.2078</v>
      </c>
      <c r="AS191" s="339">
        <f t="shared" si="565"/>
        <v>1911.342</v>
      </c>
      <c r="AT191" s="339">
        <f t="shared" si="565"/>
        <v>2830.6843</v>
      </c>
      <c r="AU191" s="339">
        <f t="shared" si="565"/>
        <v>1148.0431</v>
      </c>
      <c r="AV191" s="339">
        <f t="shared" si="565"/>
        <v>1097.8534</v>
      </c>
      <c r="AW191" s="339">
        <f t="shared" si="565"/>
        <v>480</v>
      </c>
      <c r="AX191" s="339">
        <f t="shared" si="565"/>
        <v>1647.02</v>
      </c>
      <c r="AY191" s="339">
        <f t="shared" si="565"/>
        <v>2232.55</v>
      </c>
      <c r="AZ191" s="339">
        <f t="shared" si="565"/>
        <v>720</v>
      </c>
      <c r="BA191" s="339">
        <f t="shared" si="565"/>
        <v>977.9952</v>
      </c>
      <c r="BB191" s="339">
        <f t="shared" si="565"/>
        <v>2425.9666</v>
      </c>
      <c r="BC191" s="339">
        <f t="shared" si="565"/>
        <v>1082.9285</v>
      </c>
      <c r="BD191" s="339">
        <f t="shared" si="565"/>
        <v>2389</v>
      </c>
      <c r="BE191" s="339">
        <f t="shared" si="565"/>
        <v>1014.559</v>
      </c>
      <c r="BF191" s="339">
        <f t="shared" si="565"/>
        <v>235.1176</v>
      </c>
      <c r="BG191" s="339">
        <f t="shared" si="565"/>
        <v>200.0884</v>
      </c>
      <c r="BH191" s="339">
        <f t="shared" si="565"/>
        <v>778.5898</v>
      </c>
      <c r="BI191" s="339">
        <f t="shared" si="565"/>
        <v>450</v>
      </c>
      <c r="BJ191" s="339">
        <f t="shared" si="565"/>
        <v>1245.65</v>
      </c>
      <c r="BK191" s="339">
        <f t="shared" si="565"/>
        <v>250</v>
      </c>
      <c r="BL191" s="339">
        <f t="shared" si="565"/>
        <v>298.85</v>
      </c>
      <c r="BM191" s="339">
        <f t="shared" si="565"/>
        <v>338.0925</v>
      </c>
      <c r="BN191" s="339">
        <f t="shared" si="565"/>
        <v>109.6985</v>
      </c>
      <c r="BO191" s="339">
        <f t="shared" si="565"/>
        <v>778.6176</v>
      </c>
      <c r="BP191" s="339">
        <f t="shared" si="565"/>
        <v>100.58</v>
      </c>
      <c r="BQ191" s="339"/>
      <c r="BR191" s="339">
        <f t="shared" ref="BR191:EC191" si="566">BR73</f>
        <v>2557.944211</v>
      </c>
      <c r="BS191" s="339">
        <f t="shared" si="566"/>
        <v>1499.701148</v>
      </c>
      <c r="BT191" s="339">
        <f t="shared" si="566"/>
        <v>1853.497365</v>
      </c>
      <c r="BU191" s="339">
        <f t="shared" si="566"/>
        <v>1955.377067</v>
      </c>
      <c r="BV191" s="339">
        <f t="shared" si="566"/>
        <v>1780.156524</v>
      </c>
      <c r="BW191" s="339">
        <f t="shared" si="566"/>
        <v>1665.123011</v>
      </c>
      <c r="BX191" s="339">
        <f t="shared" si="566"/>
        <v>2116.671873</v>
      </c>
      <c r="BY191" s="339">
        <f t="shared" si="566"/>
        <v>2125.557791</v>
      </c>
      <c r="BZ191" s="339">
        <f t="shared" si="566"/>
        <v>1980.441868</v>
      </c>
      <c r="CA191" s="339">
        <f t="shared" si="566"/>
        <v>7450.30763</v>
      </c>
      <c r="CB191" s="339">
        <f t="shared" si="566"/>
        <v>2935.660826</v>
      </c>
      <c r="CC191" s="339">
        <f t="shared" si="566"/>
        <v>1423.411049</v>
      </c>
      <c r="CD191" s="339">
        <f t="shared" si="566"/>
        <v>2002.156501</v>
      </c>
      <c r="CE191" s="339">
        <f t="shared" si="566"/>
        <v>2903.220251</v>
      </c>
      <c r="CF191" s="339">
        <f t="shared" si="566"/>
        <v>3420.965415</v>
      </c>
      <c r="CG191" s="339">
        <f t="shared" si="566"/>
        <v>3999.893894</v>
      </c>
      <c r="CH191" s="339">
        <f t="shared" si="566"/>
        <v>3277.159227</v>
      </c>
      <c r="CI191" s="339">
        <f t="shared" si="566"/>
        <v>5842.904925</v>
      </c>
      <c r="CJ191" s="339">
        <f t="shared" si="566"/>
        <v>3595.148333</v>
      </c>
      <c r="CK191" s="339">
        <f t="shared" si="566"/>
        <v>4058.221182</v>
      </c>
      <c r="CL191" s="339">
        <f t="shared" si="566"/>
        <v>1632.838354</v>
      </c>
      <c r="CM191" s="339">
        <f t="shared" si="566"/>
        <v>10.05273171</v>
      </c>
      <c r="CN191" s="339">
        <f t="shared" si="566"/>
        <v>3522.131526</v>
      </c>
      <c r="CO191" s="339">
        <f t="shared" si="566"/>
        <v>3067.948068</v>
      </c>
      <c r="CP191" s="339">
        <f t="shared" si="566"/>
        <v>3608.502344</v>
      </c>
      <c r="CQ191" s="339">
        <f t="shared" si="566"/>
        <v>4527.431592</v>
      </c>
      <c r="CR191" s="339">
        <f t="shared" si="566"/>
        <v>9661.451792</v>
      </c>
      <c r="CS191" s="339">
        <f t="shared" si="566"/>
        <v>2374.512097</v>
      </c>
      <c r="CT191" s="339">
        <f t="shared" si="566"/>
        <v>2449.946872</v>
      </c>
      <c r="CU191" s="339">
        <f t="shared" si="566"/>
        <v>328.2177735</v>
      </c>
      <c r="CV191" s="339">
        <f t="shared" si="566"/>
        <v>3347.428202</v>
      </c>
      <c r="CW191" s="339">
        <f t="shared" si="566"/>
        <v>508.2927688</v>
      </c>
      <c r="CX191" s="339">
        <f t="shared" si="566"/>
        <v>5168.452919</v>
      </c>
      <c r="CY191" s="339">
        <f t="shared" si="566"/>
        <v>100.5925349</v>
      </c>
      <c r="CZ191" s="339">
        <f t="shared" si="566"/>
        <v>2953.07771</v>
      </c>
      <c r="DA191" s="339">
        <f t="shared" si="566"/>
        <v>4564.44568</v>
      </c>
      <c r="DB191" s="339">
        <f t="shared" si="566"/>
        <v>3124.849938</v>
      </c>
      <c r="DC191" s="339">
        <f t="shared" si="566"/>
        <v>1248.348732</v>
      </c>
      <c r="DD191" s="339">
        <f t="shared" si="566"/>
        <v>3186.801613</v>
      </c>
      <c r="DE191" s="339">
        <f t="shared" si="566"/>
        <v>4229.5465</v>
      </c>
      <c r="DF191" s="339">
        <f t="shared" si="566"/>
        <v>4874.995485</v>
      </c>
      <c r="DG191" s="339">
        <f t="shared" si="566"/>
        <v>5694.485124</v>
      </c>
      <c r="DH191" s="339">
        <f t="shared" si="566"/>
        <v>2059.040775</v>
      </c>
      <c r="DI191" s="339">
        <f t="shared" si="566"/>
        <v>1969.024434</v>
      </c>
      <c r="DJ191" s="339">
        <f t="shared" si="566"/>
        <v>560.1109095</v>
      </c>
      <c r="DK191" s="339">
        <f t="shared" si="566"/>
        <v>3453.338323</v>
      </c>
      <c r="DL191" s="339">
        <f t="shared" si="566"/>
        <v>4600.064029</v>
      </c>
      <c r="DM191" s="339">
        <f t="shared" si="566"/>
        <v>948.663362</v>
      </c>
      <c r="DN191" s="339">
        <f t="shared" si="566"/>
        <v>1833.258535</v>
      </c>
      <c r="DO191" s="339">
        <f t="shared" si="566"/>
        <v>7116.906366</v>
      </c>
      <c r="DP191" s="339">
        <f t="shared" si="566"/>
        <v>2833.900132</v>
      </c>
      <c r="DQ191" s="339">
        <f t="shared" si="566"/>
        <v>4925.790929</v>
      </c>
      <c r="DR191" s="339">
        <f t="shared" si="566"/>
        <v>2654.984964</v>
      </c>
      <c r="DS191" s="339">
        <f t="shared" si="566"/>
        <v>421.7446725</v>
      </c>
      <c r="DT191" s="339">
        <f t="shared" si="566"/>
        <v>523.6084776</v>
      </c>
      <c r="DU191" s="339">
        <f t="shared" si="566"/>
        <v>1396.603658</v>
      </c>
      <c r="DV191" s="339">
        <f t="shared" si="566"/>
        <v>1007.386002</v>
      </c>
      <c r="DW191" s="339">
        <f t="shared" si="566"/>
        <v>2566.851362</v>
      </c>
      <c r="DX191" s="339">
        <f t="shared" si="566"/>
        <v>563.0333866</v>
      </c>
      <c r="DY191" s="339">
        <f t="shared" si="566"/>
        <v>500.4066601</v>
      </c>
      <c r="DZ191" s="339">
        <f t="shared" si="566"/>
        <v>756.0940866</v>
      </c>
      <c r="EA191" s="339">
        <f t="shared" si="566"/>
        <v>163.9292223</v>
      </c>
      <c r="EB191" s="339">
        <f t="shared" si="566"/>
        <v>1163.536216</v>
      </c>
      <c r="EC191" s="339">
        <f t="shared" si="566"/>
        <v>162.2668689</v>
      </c>
      <c r="ED191" s="339"/>
      <c r="EE191" s="339">
        <f t="shared" ref="EE191:GP191" si="567">EE73</f>
        <v>5376.028319</v>
      </c>
      <c r="EF191" s="339">
        <f t="shared" si="567"/>
        <v>2482.605489</v>
      </c>
      <c r="EG191" s="339">
        <f t="shared" si="567"/>
        <v>2862.877069</v>
      </c>
      <c r="EH191" s="339">
        <f t="shared" si="567"/>
        <v>2951.31778</v>
      </c>
      <c r="EI191" s="339">
        <f t="shared" si="567"/>
        <v>2961.642291</v>
      </c>
      <c r="EJ191" s="339">
        <f t="shared" si="567"/>
        <v>2677.192721</v>
      </c>
      <c r="EK191" s="339">
        <f t="shared" si="567"/>
        <v>3488.820069</v>
      </c>
      <c r="EL191" s="339">
        <f t="shared" si="567"/>
        <v>5179.265953</v>
      </c>
      <c r="EM191" s="339">
        <f t="shared" si="567"/>
        <v>3926.810332</v>
      </c>
      <c r="EN191" s="339">
        <f t="shared" si="567"/>
        <v>24866.36206</v>
      </c>
      <c r="EO191" s="339">
        <f t="shared" si="567"/>
        <v>4772.106697</v>
      </c>
      <c r="EP191" s="339">
        <f t="shared" si="567"/>
        <v>2203.028173</v>
      </c>
      <c r="EQ191" s="339">
        <f t="shared" si="567"/>
        <v>3913.348445</v>
      </c>
      <c r="ER191" s="339">
        <f t="shared" si="567"/>
        <v>4634.707479</v>
      </c>
      <c r="ES191" s="339">
        <f t="shared" si="567"/>
        <v>5625.579206</v>
      </c>
      <c r="ET191" s="339">
        <f t="shared" si="567"/>
        <v>7355.392512</v>
      </c>
      <c r="EU191" s="339">
        <f t="shared" si="567"/>
        <v>5490.778977</v>
      </c>
      <c r="EV191" s="339">
        <f t="shared" si="567"/>
        <v>18551.2485</v>
      </c>
      <c r="EW191" s="339">
        <f t="shared" si="567"/>
        <v>7653.475999</v>
      </c>
      <c r="EX191" s="339">
        <f t="shared" si="567"/>
        <v>10138.54638</v>
      </c>
      <c r="EY191" s="339">
        <f t="shared" si="567"/>
        <v>1989.027654</v>
      </c>
      <c r="EZ191" s="339">
        <f t="shared" si="567"/>
        <v>12.09906193</v>
      </c>
      <c r="FA191" s="339">
        <f t="shared" si="567"/>
        <v>7086.002771</v>
      </c>
      <c r="FB191" s="339">
        <f t="shared" si="567"/>
        <v>5886.086749</v>
      </c>
      <c r="FC191" s="339">
        <f t="shared" si="567"/>
        <v>7081.420917</v>
      </c>
      <c r="FD191" s="339">
        <f t="shared" si="567"/>
        <v>11088.72802</v>
      </c>
      <c r="FE191" s="339">
        <f t="shared" si="567"/>
        <v>38775.19972</v>
      </c>
      <c r="FF191" s="339">
        <f t="shared" si="567"/>
        <v>4989.730989</v>
      </c>
      <c r="FG191" s="339">
        <f t="shared" si="567"/>
        <v>4754.738846</v>
      </c>
      <c r="FH191" s="339">
        <f t="shared" si="567"/>
        <v>1178.345159</v>
      </c>
      <c r="FI191" s="339">
        <f t="shared" si="567"/>
        <v>6002.179785</v>
      </c>
      <c r="FJ191" s="339">
        <f t="shared" si="567"/>
        <v>615.1465209</v>
      </c>
      <c r="FK191" s="339">
        <f t="shared" si="567"/>
        <v>9856.519509</v>
      </c>
      <c r="FL191" s="339">
        <f t="shared" si="567"/>
        <v>202.3771616</v>
      </c>
      <c r="FM191" s="339">
        <f t="shared" si="567"/>
        <v>6826.003515</v>
      </c>
      <c r="FN191" s="339">
        <f t="shared" si="567"/>
        <v>8786.514257</v>
      </c>
      <c r="FO191" s="339">
        <f t="shared" si="567"/>
        <v>6173.646651</v>
      </c>
      <c r="FP191" s="339">
        <f t="shared" si="567"/>
        <v>1512.764702</v>
      </c>
      <c r="FQ191" s="339">
        <f t="shared" si="567"/>
        <v>6530.999692</v>
      </c>
      <c r="FR191" s="339">
        <f t="shared" si="567"/>
        <v>10672.34241</v>
      </c>
      <c r="FS191" s="339">
        <f t="shared" si="567"/>
        <v>12433.97622</v>
      </c>
      <c r="FT191" s="339">
        <f t="shared" si="567"/>
        <v>11455.59073</v>
      </c>
      <c r="FU191" s="339">
        <f t="shared" si="567"/>
        <v>3692.93532</v>
      </c>
      <c r="FV191" s="339">
        <f t="shared" si="567"/>
        <v>3531.489015</v>
      </c>
      <c r="FW191" s="339">
        <f t="shared" si="567"/>
        <v>653.5921479</v>
      </c>
      <c r="FX191" s="339">
        <f t="shared" si="567"/>
        <v>7240.680485</v>
      </c>
      <c r="FY191" s="339">
        <f t="shared" si="567"/>
        <v>9478.215079</v>
      </c>
      <c r="FZ191" s="339">
        <f t="shared" si="567"/>
        <v>1249.947465</v>
      </c>
      <c r="GA191" s="339">
        <f t="shared" si="567"/>
        <v>3436.455371</v>
      </c>
      <c r="GB191" s="339">
        <f t="shared" si="567"/>
        <v>20878.42274</v>
      </c>
      <c r="GC191" s="339">
        <f t="shared" si="567"/>
        <v>7415.992802</v>
      </c>
      <c r="GD191" s="339">
        <f t="shared" si="567"/>
        <v>10156.30652</v>
      </c>
      <c r="GE191" s="339">
        <f t="shared" si="567"/>
        <v>6947.792251</v>
      </c>
      <c r="GF191" s="339">
        <f t="shared" si="567"/>
        <v>756.5089505</v>
      </c>
      <c r="GG191" s="339">
        <f t="shared" si="567"/>
        <v>1370.22355</v>
      </c>
      <c r="GH191" s="339">
        <f t="shared" si="567"/>
        <v>2505.172528</v>
      </c>
      <c r="GI191" s="339">
        <f t="shared" si="567"/>
        <v>2255.170125</v>
      </c>
      <c r="GJ191" s="339">
        <f t="shared" si="567"/>
        <v>5289.3878</v>
      </c>
      <c r="GK191" s="339">
        <f t="shared" si="567"/>
        <v>1268.026378</v>
      </c>
      <c r="GL191" s="339">
        <f t="shared" si="567"/>
        <v>837.9013734</v>
      </c>
      <c r="GM191" s="339">
        <f t="shared" si="567"/>
        <v>1690.893077</v>
      </c>
      <c r="GN191" s="339">
        <f t="shared" si="567"/>
        <v>244.9695293</v>
      </c>
      <c r="GO191" s="339">
        <f t="shared" si="567"/>
        <v>1738.743802</v>
      </c>
      <c r="GP191" s="339">
        <f t="shared" si="567"/>
        <v>261.7870029</v>
      </c>
      <c r="GQ191" s="339"/>
      <c r="GR191" s="339">
        <f t="shared" ref="GR191:JC191" si="568">GR73</f>
        <v>11298.79235</v>
      </c>
      <c r="GS191" s="339">
        <f t="shared" si="568"/>
        <v>4109.705471</v>
      </c>
      <c r="GT191" s="339">
        <f t="shared" si="568"/>
        <v>4421.945919</v>
      </c>
      <c r="GU191" s="339">
        <f t="shared" si="568"/>
        <v>4454.525312</v>
      </c>
      <c r="GV191" s="339">
        <f t="shared" si="568"/>
        <v>4927.277427</v>
      </c>
      <c r="GW191" s="339">
        <f t="shared" si="568"/>
        <v>4304.403228</v>
      </c>
      <c r="GX191" s="339">
        <f t="shared" si="568"/>
        <v>5750.473479</v>
      </c>
      <c r="GY191" s="339">
        <f t="shared" si="568"/>
        <v>12620.12067</v>
      </c>
      <c r="GZ191" s="339">
        <f t="shared" si="568"/>
        <v>7786.060088</v>
      </c>
      <c r="HA191" s="339">
        <f t="shared" si="568"/>
        <v>82994.68862</v>
      </c>
      <c r="HB191" s="339">
        <f t="shared" si="568"/>
        <v>7757.368332</v>
      </c>
      <c r="HC191" s="339">
        <f t="shared" si="568"/>
        <v>3409.649752</v>
      </c>
      <c r="HD191" s="339">
        <f t="shared" si="568"/>
        <v>7648.900596</v>
      </c>
      <c r="HE191" s="339">
        <f t="shared" si="568"/>
        <v>7398.857667</v>
      </c>
      <c r="HF191" s="339">
        <f t="shared" si="568"/>
        <v>9250.938715</v>
      </c>
      <c r="HG191" s="339">
        <f t="shared" si="568"/>
        <v>13525.80854</v>
      </c>
      <c r="HH191" s="339">
        <f t="shared" si="568"/>
        <v>9199.630438</v>
      </c>
      <c r="HI191" s="339">
        <f t="shared" si="568"/>
        <v>58900.2945</v>
      </c>
      <c r="HJ191" s="339">
        <f t="shared" si="568"/>
        <v>16292.98417</v>
      </c>
      <c r="HK191" s="339">
        <f t="shared" si="568"/>
        <v>25328.86159</v>
      </c>
      <c r="HL191" s="339">
        <f t="shared" si="568"/>
        <v>2422.916512</v>
      </c>
      <c r="HM191" s="339">
        <f t="shared" si="568"/>
        <v>14.56194236</v>
      </c>
      <c r="HN191" s="339">
        <f t="shared" si="568"/>
        <v>14255.97962</v>
      </c>
      <c r="HO191" s="339">
        <f t="shared" si="568"/>
        <v>11292.89559</v>
      </c>
      <c r="HP191" s="339">
        <f t="shared" si="568"/>
        <v>13896.76864</v>
      </c>
      <c r="HQ191" s="339">
        <f t="shared" si="568"/>
        <v>27158.86182</v>
      </c>
      <c r="HR191" s="339">
        <f t="shared" si="568"/>
        <v>155620.102</v>
      </c>
      <c r="HS191" s="339">
        <f t="shared" si="568"/>
        <v>10485.27627</v>
      </c>
      <c r="HT191" s="339">
        <f t="shared" si="568"/>
        <v>9227.768058</v>
      </c>
      <c r="HU191" s="339">
        <f t="shared" si="568"/>
        <v>4230.414763</v>
      </c>
      <c r="HV191" s="339">
        <f t="shared" si="568"/>
        <v>10762.34052</v>
      </c>
      <c r="HW191" s="339">
        <f t="shared" si="568"/>
        <v>744.4631626</v>
      </c>
      <c r="HX191" s="339">
        <f t="shared" si="568"/>
        <v>18796.91629</v>
      </c>
      <c r="HY191" s="339">
        <f t="shared" si="568"/>
        <v>407.152634</v>
      </c>
      <c r="HZ191" s="339">
        <f t="shared" si="568"/>
        <v>15778.22481</v>
      </c>
      <c r="IA191" s="339">
        <f t="shared" si="568"/>
        <v>16913.95587</v>
      </c>
      <c r="IB191" s="339">
        <f t="shared" si="568"/>
        <v>12197.03785</v>
      </c>
      <c r="IC191" s="339">
        <f t="shared" si="568"/>
        <v>1833.187301</v>
      </c>
      <c r="ID191" s="339">
        <f t="shared" si="568"/>
        <v>13384.56614</v>
      </c>
      <c r="IE191" s="339">
        <f t="shared" si="568"/>
        <v>26929.33924</v>
      </c>
      <c r="IF191" s="339">
        <f t="shared" si="568"/>
        <v>31713.62212</v>
      </c>
      <c r="IG191" s="339">
        <f t="shared" si="568"/>
        <v>23045.20182</v>
      </c>
      <c r="IH191" s="339">
        <f t="shared" si="568"/>
        <v>6623.361442</v>
      </c>
      <c r="II191" s="339">
        <f t="shared" si="568"/>
        <v>6333.803913</v>
      </c>
      <c r="IJ191" s="339">
        <f t="shared" si="568"/>
        <v>762.6751926</v>
      </c>
      <c r="IK191" s="339">
        <f t="shared" si="568"/>
        <v>15181.67321</v>
      </c>
      <c r="IL191" s="339">
        <f t="shared" si="568"/>
        <v>19529.41535</v>
      </c>
      <c r="IM191" s="339">
        <f t="shared" si="568"/>
        <v>1646.915783</v>
      </c>
      <c r="IN191" s="339">
        <f t="shared" si="568"/>
        <v>6441.658549</v>
      </c>
      <c r="IO191" s="339">
        <f t="shared" si="568"/>
        <v>61249.72195</v>
      </c>
      <c r="IP191" s="339">
        <f t="shared" si="568"/>
        <v>19406.8057</v>
      </c>
      <c r="IQ191" s="339">
        <f t="shared" si="568"/>
        <v>20940.91357</v>
      </c>
      <c r="IR191" s="339">
        <f t="shared" si="568"/>
        <v>18181.57836</v>
      </c>
      <c r="IS191" s="339">
        <f t="shared" si="568"/>
        <v>1356.995902</v>
      </c>
      <c r="IT191" s="339">
        <f t="shared" si="568"/>
        <v>3585.718449</v>
      </c>
      <c r="IU191" s="339">
        <f t="shared" si="568"/>
        <v>4493.679621</v>
      </c>
      <c r="IV191" s="339">
        <f t="shared" si="568"/>
        <v>5048.504033</v>
      </c>
      <c r="IW191" s="339">
        <f t="shared" si="568"/>
        <v>10899.58839</v>
      </c>
      <c r="IX191" s="339">
        <f t="shared" si="568"/>
        <v>2855.764742</v>
      </c>
      <c r="IY191" s="339">
        <f t="shared" si="568"/>
        <v>1403.016322</v>
      </c>
      <c r="IZ191" s="339">
        <f t="shared" si="568"/>
        <v>3781.433355</v>
      </c>
      <c r="JA191" s="339">
        <f t="shared" si="568"/>
        <v>366.0730494</v>
      </c>
      <c r="JB191" s="339">
        <f t="shared" si="568"/>
        <v>2598.311911</v>
      </c>
      <c r="JC191" s="339">
        <f t="shared" si="568"/>
        <v>422.3439778</v>
      </c>
      <c r="JD191" s="339"/>
      <c r="JE191" s="339">
        <f t="shared" ref="JE191:LP191" si="569">JE73</f>
        <v>23746.6585</v>
      </c>
      <c r="JF191" s="339">
        <f t="shared" si="569"/>
        <v>6803.207008</v>
      </c>
      <c r="JG191" s="339">
        <f t="shared" si="569"/>
        <v>6830.054258</v>
      </c>
      <c r="JH191" s="339">
        <f t="shared" si="569"/>
        <v>6723.368079</v>
      </c>
      <c r="JI191" s="339">
        <f t="shared" si="569"/>
        <v>8197.500054</v>
      </c>
      <c r="JJ191" s="339">
        <f t="shared" si="569"/>
        <v>6920.640046</v>
      </c>
      <c r="JK191" s="339">
        <f t="shared" si="569"/>
        <v>9478.260438</v>
      </c>
      <c r="JL191" s="339">
        <f t="shared" si="569"/>
        <v>30750.96881</v>
      </c>
      <c r="JM191" s="339">
        <f t="shared" si="569"/>
        <v>15438.1614</v>
      </c>
      <c r="JN191" s="339">
        <f t="shared" si="569"/>
        <v>277005.4713</v>
      </c>
      <c r="JO191" s="339">
        <f t="shared" si="569"/>
        <v>12610.10435</v>
      </c>
      <c r="JP191" s="339">
        <f t="shared" si="569"/>
        <v>5277.150593</v>
      </c>
      <c r="JQ191" s="339">
        <f t="shared" si="569"/>
        <v>14950.28647</v>
      </c>
      <c r="JR191" s="339">
        <f t="shared" si="569"/>
        <v>11811.55338</v>
      </c>
      <c r="JS191" s="339">
        <f t="shared" si="569"/>
        <v>15212.63215</v>
      </c>
      <c r="JT191" s="339">
        <f t="shared" si="569"/>
        <v>24872.5675</v>
      </c>
      <c r="JU191" s="339">
        <f t="shared" si="569"/>
        <v>15413.69641</v>
      </c>
      <c r="JV191" s="339">
        <f t="shared" si="569"/>
        <v>187008.6907</v>
      </c>
      <c r="JW191" s="339">
        <f t="shared" si="569"/>
        <v>34685.06768</v>
      </c>
      <c r="JX191" s="339">
        <f t="shared" si="569"/>
        <v>63278.42332</v>
      </c>
      <c r="JY191" s="339">
        <f t="shared" si="569"/>
        <v>2951.454401</v>
      </c>
      <c r="JZ191" s="339">
        <f t="shared" si="569"/>
        <v>17.52616578</v>
      </c>
      <c r="KA191" s="339">
        <f t="shared" si="569"/>
        <v>28680.90256</v>
      </c>
      <c r="KB191" s="339">
        <f t="shared" si="569"/>
        <v>21666.26084</v>
      </c>
      <c r="KC191" s="339">
        <f t="shared" si="569"/>
        <v>27271.38817</v>
      </c>
      <c r="KD191" s="339">
        <f t="shared" si="569"/>
        <v>66518.33955</v>
      </c>
      <c r="KE191" s="339">
        <f t="shared" si="569"/>
        <v>624564.5753</v>
      </c>
      <c r="KF191" s="339">
        <f t="shared" si="569"/>
        <v>22033.45605</v>
      </c>
      <c r="KG191" s="339">
        <f t="shared" si="569"/>
        <v>17908.80763</v>
      </c>
      <c r="KH191" s="339">
        <f t="shared" si="569"/>
        <v>15187.74777</v>
      </c>
      <c r="KI191" s="339">
        <f t="shared" si="569"/>
        <v>19297.65144</v>
      </c>
      <c r="KJ191" s="339">
        <f t="shared" si="569"/>
        <v>900.9648623</v>
      </c>
      <c r="KK191" s="339">
        <f t="shared" si="569"/>
        <v>35846.73692</v>
      </c>
      <c r="KL191" s="339">
        <f t="shared" si="569"/>
        <v>819.130311</v>
      </c>
      <c r="KM191" s="339">
        <f t="shared" si="569"/>
        <v>36471.17639</v>
      </c>
      <c r="KN191" s="339">
        <f t="shared" si="569"/>
        <v>32559.20319</v>
      </c>
      <c r="KO191" s="339">
        <f t="shared" si="569"/>
        <v>24097.22175</v>
      </c>
      <c r="KP191" s="339">
        <f t="shared" si="569"/>
        <v>2221.479438</v>
      </c>
      <c r="KQ191" s="339">
        <f t="shared" si="569"/>
        <v>27430.19741</v>
      </c>
      <c r="KR191" s="339">
        <f t="shared" si="569"/>
        <v>67950.34155</v>
      </c>
      <c r="KS191" s="339">
        <f t="shared" si="569"/>
        <v>80887.54637</v>
      </c>
      <c r="KT191" s="339">
        <f t="shared" si="569"/>
        <v>46360.0123</v>
      </c>
      <c r="KU191" s="339">
        <f t="shared" si="569"/>
        <v>11879.14572</v>
      </c>
      <c r="KV191" s="339">
        <f t="shared" si="569"/>
        <v>11359.81786</v>
      </c>
      <c r="KW191" s="339">
        <f t="shared" si="569"/>
        <v>889.9639496</v>
      </c>
      <c r="KX191" s="339">
        <f t="shared" si="569"/>
        <v>31831.70447</v>
      </c>
      <c r="KY191" s="339">
        <f t="shared" si="569"/>
        <v>40239.43969</v>
      </c>
      <c r="KZ191" s="339">
        <f t="shared" si="569"/>
        <v>2169.956478</v>
      </c>
      <c r="LA191" s="339">
        <f t="shared" si="569"/>
        <v>12074.93198</v>
      </c>
      <c r="LB191" s="339">
        <f t="shared" si="569"/>
        <v>179684.4755</v>
      </c>
      <c r="LC191" s="339">
        <f t="shared" si="569"/>
        <v>50785.39279</v>
      </c>
      <c r="LD191" s="339">
        <f t="shared" si="569"/>
        <v>43177.29683</v>
      </c>
      <c r="LE191" s="339">
        <f t="shared" si="569"/>
        <v>47579.11286</v>
      </c>
      <c r="LF191" s="339">
        <f t="shared" si="569"/>
        <v>2434.125698</v>
      </c>
      <c r="LG191" s="339">
        <f t="shared" si="569"/>
        <v>9383.41542</v>
      </c>
      <c r="LH191" s="339">
        <f t="shared" si="569"/>
        <v>8060.585172</v>
      </c>
      <c r="LI191" s="339">
        <f t="shared" si="569"/>
        <v>11301.76065</v>
      </c>
      <c r="LJ191" s="339">
        <f t="shared" si="569"/>
        <v>22460.26034</v>
      </c>
      <c r="LK191" s="339">
        <f t="shared" si="569"/>
        <v>6431.563576</v>
      </c>
      <c r="LL191" s="339">
        <f t="shared" si="569"/>
        <v>2349.267899</v>
      </c>
      <c r="LM191" s="339">
        <f t="shared" si="569"/>
        <v>8456.618821</v>
      </c>
      <c r="LN191" s="339">
        <f t="shared" si="569"/>
        <v>547.0454954</v>
      </c>
      <c r="LO191" s="339">
        <f t="shared" si="569"/>
        <v>3882.817456</v>
      </c>
      <c r="LP191" s="339">
        <f t="shared" si="569"/>
        <v>681.372389</v>
      </c>
    </row>
    <row r="192">
      <c r="A192" s="331"/>
      <c r="B192" s="338"/>
      <c r="C192" s="338"/>
      <c r="D192" s="347" t="s">
        <v>324</v>
      </c>
      <c r="E192" s="346">
        <f t="shared" ref="E192:BP192" si="570">E191*E190/2</f>
        <v>6085.4205</v>
      </c>
      <c r="F192" s="346">
        <f t="shared" si="570"/>
        <v>2604.5913</v>
      </c>
      <c r="G192" s="346">
        <f t="shared" si="570"/>
        <v>4740</v>
      </c>
      <c r="H192" s="346">
        <f t="shared" si="570"/>
        <v>5603.13611</v>
      </c>
      <c r="I192" s="346">
        <f t="shared" si="570"/>
        <v>5350</v>
      </c>
      <c r="J192" s="346">
        <f t="shared" si="570"/>
        <v>5954.9875</v>
      </c>
      <c r="K192" s="346">
        <f t="shared" si="570"/>
        <v>6549.35727</v>
      </c>
      <c r="L192" s="346">
        <f t="shared" si="570"/>
        <v>3925.4562</v>
      </c>
      <c r="M192" s="346">
        <f t="shared" si="570"/>
        <v>5593.35392</v>
      </c>
      <c r="N192" s="346">
        <f t="shared" si="570"/>
        <v>7812.75495</v>
      </c>
      <c r="O192" s="346">
        <f t="shared" si="570"/>
        <v>5688.688635</v>
      </c>
      <c r="P192" s="346">
        <f t="shared" si="570"/>
        <v>5334.19156</v>
      </c>
      <c r="Q192" s="346">
        <f t="shared" si="570"/>
        <v>5838.7836</v>
      </c>
      <c r="R192" s="346">
        <f t="shared" si="570"/>
        <v>9911.380355</v>
      </c>
      <c r="S192" s="346">
        <f t="shared" si="570"/>
        <v>10661.63949</v>
      </c>
      <c r="T192" s="346">
        <f t="shared" si="570"/>
        <v>11963.3767</v>
      </c>
      <c r="U192" s="346">
        <f t="shared" si="570"/>
        <v>9633.12861</v>
      </c>
      <c r="V192" s="346">
        <f t="shared" si="570"/>
        <v>5520.8475</v>
      </c>
      <c r="W192" s="346">
        <f t="shared" si="570"/>
        <v>8655.033888</v>
      </c>
      <c r="X192" s="346">
        <f t="shared" si="570"/>
        <v>7309.84635</v>
      </c>
      <c r="Y192" s="346">
        <f t="shared" si="570"/>
        <v>11393.6924</v>
      </c>
      <c r="Z192" s="346">
        <f t="shared" si="570"/>
        <v>70.99625</v>
      </c>
      <c r="AA192" s="346">
        <f t="shared" si="570"/>
        <v>9628.80765</v>
      </c>
      <c r="AB192" s="346">
        <f t="shared" si="570"/>
        <v>8275.222958</v>
      </c>
      <c r="AC192" s="346">
        <f t="shared" si="570"/>
        <v>6205.936838</v>
      </c>
      <c r="AD192" s="346">
        <f t="shared" si="570"/>
        <v>8318.29995</v>
      </c>
      <c r="AE192" s="346">
        <f t="shared" si="570"/>
        <v>6439.535258</v>
      </c>
      <c r="AF192" s="346">
        <f t="shared" si="570"/>
        <v>6214.90265</v>
      </c>
      <c r="AG192" s="346">
        <f t="shared" si="570"/>
        <v>7258.6275</v>
      </c>
      <c r="AH192" s="346">
        <f t="shared" si="570"/>
        <v>228.5555</v>
      </c>
      <c r="AI192" s="346">
        <f t="shared" si="570"/>
        <v>10641.14589</v>
      </c>
      <c r="AJ192" s="346">
        <f t="shared" si="570"/>
        <v>3780</v>
      </c>
      <c r="AK192" s="346">
        <f t="shared" si="570"/>
        <v>15922.28576</v>
      </c>
      <c r="AL192" s="346">
        <f t="shared" si="570"/>
        <v>275</v>
      </c>
      <c r="AM192" s="346">
        <f t="shared" si="570"/>
        <v>4982.50623</v>
      </c>
      <c r="AN192" s="346">
        <f t="shared" si="570"/>
        <v>12211.43486</v>
      </c>
      <c r="AO192" s="346">
        <f t="shared" si="570"/>
        <v>8896.907813</v>
      </c>
      <c r="AP192" s="346">
        <f t="shared" si="570"/>
        <v>9271.35</v>
      </c>
      <c r="AQ192" s="346">
        <f t="shared" si="570"/>
        <v>8358.125</v>
      </c>
      <c r="AR192" s="346">
        <f t="shared" si="570"/>
        <v>7542.9351</v>
      </c>
      <c r="AS192" s="346">
        <f t="shared" si="570"/>
        <v>8601.039</v>
      </c>
      <c r="AT192" s="346">
        <f t="shared" si="570"/>
        <v>16276.43473</v>
      </c>
      <c r="AU192" s="346">
        <f t="shared" si="570"/>
        <v>7462.28015</v>
      </c>
      <c r="AV192" s="346">
        <f t="shared" si="570"/>
        <v>7136.0471</v>
      </c>
      <c r="AW192" s="346">
        <f t="shared" si="570"/>
        <v>4800</v>
      </c>
      <c r="AX192" s="346">
        <f t="shared" si="570"/>
        <v>9058.61</v>
      </c>
      <c r="AY192" s="346">
        <f t="shared" si="570"/>
        <v>12558.09375</v>
      </c>
      <c r="AZ192" s="346">
        <f t="shared" si="570"/>
        <v>6480</v>
      </c>
      <c r="BA192" s="346">
        <f t="shared" si="570"/>
        <v>5867.9712</v>
      </c>
      <c r="BB192" s="346">
        <f t="shared" si="570"/>
        <v>9703.8664</v>
      </c>
      <c r="BC192" s="346">
        <f t="shared" si="570"/>
        <v>4873.17825</v>
      </c>
      <c r="BD192" s="346">
        <f t="shared" si="570"/>
        <v>13378.4</v>
      </c>
      <c r="BE192" s="346">
        <f t="shared" si="570"/>
        <v>4565.5155</v>
      </c>
      <c r="BF192" s="346">
        <f t="shared" si="570"/>
        <v>1557.6541</v>
      </c>
      <c r="BG192" s="346">
        <f t="shared" si="570"/>
        <v>900.3978</v>
      </c>
      <c r="BH192" s="346">
        <f t="shared" si="570"/>
        <v>5158.157425</v>
      </c>
      <c r="BI192" s="346">
        <f t="shared" si="570"/>
        <v>2306.25</v>
      </c>
      <c r="BJ192" s="346">
        <f t="shared" si="570"/>
        <v>7162.4875</v>
      </c>
      <c r="BK192" s="346">
        <f t="shared" si="570"/>
        <v>1312.5</v>
      </c>
      <c r="BL192" s="346">
        <f t="shared" si="570"/>
        <v>1793.1</v>
      </c>
      <c r="BM192" s="346">
        <f t="shared" si="570"/>
        <v>1521.41625</v>
      </c>
      <c r="BN192" s="346">
        <f t="shared" si="570"/>
        <v>740.464875</v>
      </c>
      <c r="BO192" s="346">
        <f t="shared" si="570"/>
        <v>5255.6688</v>
      </c>
      <c r="BP192" s="346">
        <f t="shared" si="570"/>
        <v>628.625</v>
      </c>
      <c r="BQ192" s="346"/>
      <c r="BR192" s="346">
        <f t="shared" ref="BR192:EC192" si="571">BR191*BR190/2</f>
        <v>12789.72106</v>
      </c>
      <c r="BS192" s="346">
        <f t="shared" si="571"/>
        <v>4311.6408</v>
      </c>
      <c r="BT192" s="346">
        <f t="shared" si="571"/>
        <v>7321.314592</v>
      </c>
      <c r="BU192" s="346">
        <f t="shared" si="571"/>
        <v>8457.005815</v>
      </c>
      <c r="BV192" s="346">
        <f t="shared" si="571"/>
        <v>8900.782622</v>
      </c>
      <c r="BW192" s="346">
        <f t="shared" si="571"/>
        <v>9574.457312</v>
      </c>
      <c r="BX192" s="346">
        <f t="shared" si="571"/>
        <v>10795.02655</v>
      </c>
      <c r="BY192" s="346">
        <f t="shared" si="571"/>
        <v>9565.010058</v>
      </c>
      <c r="BZ192" s="346">
        <f t="shared" si="571"/>
        <v>11090.47446</v>
      </c>
      <c r="CA192" s="346">
        <f t="shared" si="571"/>
        <v>26076.07671</v>
      </c>
      <c r="CB192" s="346">
        <f t="shared" si="571"/>
        <v>9247.331602</v>
      </c>
      <c r="CC192" s="346">
        <f t="shared" si="571"/>
        <v>8255.784085</v>
      </c>
      <c r="CD192" s="346">
        <f t="shared" si="571"/>
        <v>11412.29205</v>
      </c>
      <c r="CE192" s="346">
        <f t="shared" si="571"/>
        <v>15822.55037</v>
      </c>
      <c r="CF192" s="346">
        <f t="shared" si="571"/>
        <v>17532.44775</v>
      </c>
      <c r="CG192" s="346">
        <f t="shared" si="571"/>
        <v>21999.41642</v>
      </c>
      <c r="CH192" s="346">
        <f t="shared" si="571"/>
        <v>16140.00919</v>
      </c>
      <c r="CI192" s="346">
        <f t="shared" si="571"/>
        <v>17528.71478</v>
      </c>
      <c r="CJ192" s="346">
        <f t="shared" si="571"/>
        <v>18425.13521</v>
      </c>
      <c r="CK192" s="346">
        <f t="shared" si="571"/>
        <v>18261.99532</v>
      </c>
      <c r="CL192" s="346">
        <f t="shared" si="571"/>
        <v>13879.12601</v>
      </c>
      <c r="CM192" s="346">
        <f t="shared" si="571"/>
        <v>85.44821952</v>
      </c>
      <c r="CN192" s="346">
        <f t="shared" si="571"/>
        <v>19371.7234</v>
      </c>
      <c r="CO192" s="346">
        <f t="shared" si="571"/>
        <v>15876.63125</v>
      </c>
      <c r="CP192" s="346">
        <f t="shared" si="571"/>
        <v>12178.69541</v>
      </c>
      <c r="CQ192" s="346">
        <f t="shared" si="571"/>
        <v>20373.44217</v>
      </c>
      <c r="CR192" s="346">
        <f t="shared" si="571"/>
        <v>25844.38354</v>
      </c>
      <c r="CS192" s="346">
        <f t="shared" si="571"/>
        <v>13059.81653</v>
      </c>
      <c r="CT192" s="346">
        <f t="shared" si="571"/>
        <v>14087.19452</v>
      </c>
      <c r="CU192" s="346">
        <f t="shared" si="571"/>
        <v>820.5444337</v>
      </c>
      <c r="CV192" s="346">
        <f t="shared" si="571"/>
        <v>19080.34075</v>
      </c>
      <c r="CW192" s="346">
        <f t="shared" si="571"/>
        <v>4574.634919</v>
      </c>
      <c r="CX192" s="346">
        <f t="shared" si="571"/>
        <v>30364.6609</v>
      </c>
      <c r="CY192" s="346">
        <f t="shared" si="571"/>
        <v>553.2589421</v>
      </c>
      <c r="CZ192" s="346">
        <f t="shared" si="571"/>
        <v>11517.00307</v>
      </c>
      <c r="DA192" s="346">
        <f t="shared" si="571"/>
        <v>23506.89525</v>
      </c>
      <c r="DB192" s="346">
        <f t="shared" si="571"/>
        <v>17577.2809</v>
      </c>
      <c r="DC192" s="346">
        <f t="shared" si="571"/>
        <v>11235.13859</v>
      </c>
      <c r="DD192" s="346">
        <f t="shared" si="571"/>
        <v>17129.05867</v>
      </c>
      <c r="DE192" s="346">
        <f t="shared" si="571"/>
        <v>19032.95925</v>
      </c>
      <c r="DF192" s="346">
        <f t="shared" si="571"/>
        <v>21937.47968</v>
      </c>
      <c r="DG192" s="346">
        <f t="shared" si="571"/>
        <v>32743.28946</v>
      </c>
      <c r="DH192" s="346">
        <f t="shared" si="571"/>
        <v>13383.76504</v>
      </c>
      <c r="DI192" s="346">
        <f t="shared" si="571"/>
        <v>12798.65882</v>
      </c>
      <c r="DJ192" s="346">
        <f t="shared" si="571"/>
        <v>5601.109095</v>
      </c>
      <c r="DK192" s="346">
        <f t="shared" si="571"/>
        <v>18993.36078</v>
      </c>
      <c r="DL192" s="346">
        <f t="shared" si="571"/>
        <v>25875.36017</v>
      </c>
      <c r="DM192" s="346">
        <f t="shared" si="571"/>
        <v>8537.970258</v>
      </c>
      <c r="DN192" s="346">
        <f t="shared" si="571"/>
        <v>10999.55121</v>
      </c>
      <c r="DO192" s="346">
        <f t="shared" si="571"/>
        <v>28467.62546</v>
      </c>
      <c r="DP192" s="346">
        <f t="shared" si="571"/>
        <v>12752.5506</v>
      </c>
      <c r="DQ192" s="346">
        <f t="shared" si="571"/>
        <v>27584.4292</v>
      </c>
      <c r="DR192" s="346">
        <f t="shared" si="571"/>
        <v>11947.43234</v>
      </c>
      <c r="DS192" s="346">
        <f t="shared" si="571"/>
        <v>2794.058456</v>
      </c>
      <c r="DT192" s="346">
        <f t="shared" si="571"/>
        <v>2356.238149</v>
      </c>
      <c r="DU192" s="346">
        <f t="shared" si="571"/>
        <v>9252.499235</v>
      </c>
      <c r="DV192" s="346">
        <f t="shared" si="571"/>
        <v>5162.853258</v>
      </c>
      <c r="DW192" s="346">
        <f t="shared" si="571"/>
        <v>14759.39533</v>
      </c>
      <c r="DX192" s="346">
        <f t="shared" si="571"/>
        <v>2955.925279</v>
      </c>
      <c r="DY192" s="346">
        <f t="shared" si="571"/>
        <v>3002.43996</v>
      </c>
      <c r="DZ192" s="346">
        <f t="shared" si="571"/>
        <v>3402.42339</v>
      </c>
      <c r="EA192" s="346">
        <f t="shared" si="571"/>
        <v>1106.52225</v>
      </c>
      <c r="EB192" s="346">
        <f t="shared" si="571"/>
        <v>7853.869459</v>
      </c>
      <c r="EC192" s="346">
        <f t="shared" si="571"/>
        <v>1014.167931</v>
      </c>
      <c r="ED192" s="346"/>
      <c r="EE192" s="346">
        <f t="shared" ref="EE192:GP192" si="572">EE191*EE190/2</f>
        <v>26880.1416</v>
      </c>
      <c r="EF192" s="346">
        <f t="shared" si="572"/>
        <v>7137.49078</v>
      </c>
      <c r="EG192" s="346">
        <f t="shared" si="572"/>
        <v>11308.36442</v>
      </c>
      <c r="EH192" s="346">
        <f t="shared" si="572"/>
        <v>12764.4494</v>
      </c>
      <c r="EI192" s="346">
        <f t="shared" si="572"/>
        <v>14808.21145</v>
      </c>
      <c r="EJ192" s="346">
        <f t="shared" si="572"/>
        <v>15393.85814</v>
      </c>
      <c r="EK192" s="346">
        <f t="shared" si="572"/>
        <v>17792.98235</v>
      </c>
      <c r="EL192" s="346">
        <f t="shared" si="572"/>
        <v>23306.69679</v>
      </c>
      <c r="EM192" s="346">
        <f t="shared" si="572"/>
        <v>21990.13786</v>
      </c>
      <c r="EN192" s="346">
        <f t="shared" si="572"/>
        <v>87032.2672</v>
      </c>
      <c r="EO192" s="346">
        <f t="shared" si="572"/>
        <v>15032.13609</v>
      </c>
      <c r="EP192" s="346">
        <f t="shared" si="572"/>
        <v>12777.5634</v>
      </c>
      <c r="EQ192" s="346">
        <f t="shared" si="572"/>
        <v>22306.08613</v>
      </c>
      <c r="ER192" s="346">
        <f t="shared" si="572"/>
        <v>25259.15576</v>
      </c>
      <c r="ES192" s="346">
        <f t="shared" si="572"/>
        <v>28831.09343</v>
      </c>
      <c r="ET192" s="346">
        <f t="shared" si="572"/>
        <v>40454.65881</v>
      </c>
      <c r="EU192" s="346">
        <f t="shared" si="572"/>
        <v>27042.08646</v>
      </c>
      <c r="EV192" s="346">
        <f t="shared" si="572"/>
        <v>55653.7455</v>
      </c>
      <c r="EW192" s="346">
        <f t="shared" si="572"/>
        <v>39224.06449</v>
      </c>
      <c r="EX192" s="346">
        <f t="shared" si="572"/>
        <v>45623.45869</v>
      </c>
      <c r="EY192" s="346">
        <f t="shared" si="572"/>
        <v>16906.73506</v>
      </c>
      <c r="EZ192" s="346">
        <f t="shared" si="572"/>
        <v>102.8420264</v>
      </c>
      <c r="FA192" s="346">
        <f t="shared" si="572"/>
        <v>38973.01524</v>
      </c>
      <c r="FB192" s="346">
        <f t="shared" si="572"/>
        <v>30460.49892</v>
      </c>
      <c r="FC192" s="346">
        <f t="shared" si="572"/>
        <v>23899.7956</v>
      </c>
      <c r="FD192" s="346">
        <f t="shared" si="572"/>
        <v>49899.27607</v>
      </c>
      <c r="FE192" s="346">
        <f t="shared" si="572"/>
        <v>103723.6593</v>
      </c>
      <c r="FF192" s="346">
        <f t="shared" si="572"/>
        <v>27443.52044</v>
      </c>
      <c r="FG192" s="346">
        <f t="shared" si="572"/>
        <v>27339.74836</v>
      </c>
      <c r="FH192" s="346">
        <f t="shared" si="572"/>
        <v>2945.862898</v>
      </c>
      <c r="FI192" s="346">
        <f t="shared" si="572"/>
        <v>34212.42477</v>
      </c>
      <c r="FJ192" s="346">
        <f t="shared" si="572"/>
        <v>5536.318688</v>
      </c>
      <c r="FK192" s="346">
        <f t="shared" si="572"/>
        <v>57907.05212</v>
      </c>
      <c r="FL192" s="346">
        <f t="shared" si="572"/>
        <v>1113.074389</v>
      </c>
      <c r="FM192" s="346">
        <f t="shared" si="572"/>
        <v>26621.41371</v>
      </c>
      <c r="FN192" s="346">
        <f t="shared" si="572"/>
        <v>45250.54842</v>
      </c>
      <c r="FO192" s="346">
        <f t="shared" si="572"/>
        <v>34726.76241</v>
      </c>
      <c r="FP192" s="346">
        <f t="shared" si="572"/>
        <v>13614.88232</v>
      </c>
      <c r="FQ192" s="346">
        <f t="shared" si="572"/>
        <v>35104.12334</v>
      </c>
      <c r="FR192" s="346">
        <f t="shared" si="572"/>
        <v>48025.54085</v>
      </c>
      <c r="FS192" s="346">
        <f t="shared" si="572"/>
        <v>55952.89299</v>
      </c>
      <c r="FT192" s="346">
        <f t="shared" si="572"/>
        <v>65869.6467</v>
      </c>
      <c r="FU192" s="346">
        <f t="shared" si="572"/>
        <v>24004.07958</v>
      </c>
      <c r="FV192" s="346">
        <f t="shared" si="572"/>
        <v>22954.6786</v>
      </c>
      <c r="FW192" s="346">
        <f t="shared" si="572"/>
        <v>6535.921479</v>
      </c>
      <c r="FX192" s="346">
        <f t="shared" si="572"/>
        <v>39823.74267</v>
      </c>
      <c r="FY192" s="346">
        <f t="shared" si="572"/>
        <v>53314.95982</v>
      </c>
      <c r="FZ192" s="346">
        <f t="shared" si="572"/>
        <v>11249.52718</v>
      </c>
      <c r="GA192" s="346">
        <f t="shared" si="572"/>
        <v>20618.73223</v>
      </c>
      <c r="GB192" s="346">
        <f t="shared" si="572"/>
        <v>83513.69095</v>
      </c>
      <c r="GC192" s="346">
        <f t="shared" si="572"/>
        <v>33371.96761</v>
      </c>
      <c r="GD192" s="346">
        <f t="shared" si="572"/>
        <v>56875.31651</v>
      </c>
      <c r="GE192" s="346">
        <f t="shared" si="572"/>
        <v>31265.06513</v>
      </c>
      <c r="GF192" s="346">
        <f t="shared" si="572"/>
        <v>5011.871797</v>
      </c>
      <c r="GG192" s="346">
        <f t="shared" si="572"/>
        <v>6166.005977</v>
      </c>
      <c r="GH192" s="346">
        <f t="shared" si="572"/>
        <v>16596.768</v>
      </c>
      <c r="GI192" s="346">
        <f t="shared" si="572"/>
        <v>11557.74689</v>
      </c>
      <c r="GJ192" s="346">
        <f t="shared" si="572"/>
        <v>30413.97985</v>
      </c>
      <c r="GK192" s="346">
        <f t="shared" si="572"/>
        <v>6657.138482</v>
      </c>
      <c r="GL192" s="346">
        <f t="shared" si="572"/>
        <v>5027.40824</v>
      </c>
      <c r="GM192" s="346">
        <f t="shared" si="572"/>
        <v>7609.018848</v>
      </c>
      <c r="GN192" s="346">
        <f t="shared" si="572"/>
        <v>1653.544323</v>
      </c>
      <c r="GO192" s="346">
        <f t="shared" si="572"/>
        <v>11736.52066</v>
      </c>
      <c r="GP192" s="346">
        <f t="shared" si="572"/>
        <v>1636.168768</v>
      </c>
      <c r="GQ192" s="346"/>
      <c r="GR192" s="346">
        <f t="shared" ref="GR192:JC192" si="573">GR191*GR190/2</f>
        <v>56493.96176</v>
      </c>
      <c r="GS192" s="346">
        <f t="shared" si="573"/>
        <v>11815.40323</v>
      </c>
      <c r="GT192" s="346">
        <f t="shared" si="573"/>
        <v>17466.68638</v>
      </c>
      <c r="GU192" s="346">
        <f t="shared" si="573"/>
        <v>19265.82197</v>
      </c>
      <c r="GV192" s="346">
        <f t="shared" si="573"/>
        <v>24636.38713</v>
      </c>
      <c r="GW192" s="346">
        <f t="shared" si="573"/>
        <v>24750.31856</v>
      </c>
      <c r="GX192" s="346">
        <f t="shared" si="573"/>
        <v>29327.41474</v>
      </c>
      <c r="GY192" s="346">
        <f t="shared" si="573"/>
        <v>56790.54302</v>
      </c>
      <c r="GZ192" s="346">
        <f t="shared" si="573"/>
        <v>43601.93649</v>
      </c>
      <c r="HA192" s="346">
        <f t="shared" si="573"/>
        <v>290481.4102</v>
      </c>
      <c r="HB192" s="346">
        <f t="shared" si="573"/>
        <v>24435.71025</v>
      </c>
      <c r="HC192" s="346">
        <f t="shared" si="573"/>
        <v>19775.96856</v>
      </c>
      <c r="HD192" s="346">
        <f t="shared" si="573"/>
        <v>43598.73339</v>
      </c>
      <c r="HE192" s="346">
        <f t="shared" si="573"/>
        <v>40323.77429</v>
      </c>
      <c r="HF192" s="346">
        <f t="shared" si="573"/>
        <v>47411.06092</v>
      </c>
      <c r="HG192" s="346">
        <f t="shared" si="573"/>
        <v>74391.94698</v>
      </c>
      <c r="HH192" s="346">
        <f t="shared" si="573"/>
        <v>45308.17991</v>
      </c>
      <c r="HI192" s="346">
        <f t="shared" si="573"/>
        <v>176700.8835</v>
      </c>
      <c r="HJ192" s="346">
        <f t="shared" si="573"/>
        <v>83501.54385</v>
      </c>
      <c r="HK192" s="346">
        <f t="shared" si="573"/>
        <v>113979.8771</v>
      </c>
      <c r="HL192" s="346">
        <f t="shared" si="573"/>
        <v>20594.79035</v>
      </c>
      <c r="HM192" s="346">
        <f t="shared" si="573"/>
        <v>123.77651</v>
      </c>
      <c r="HN192" s="346">
        <f t="shared" si="573"/>
        <v>78407.88794</v>
      </c>
      <c r="HO192" s="346">
        <f t="shared" si="573"/>
        <v>58440.73468</v>
      </c>
      <c r="HP192" s="346">
        <f t="shared" si="573"/>
        <v>46901.59416</v>
      </c>
      <c r="HQ192" s="346">
        <f t="shared" si="573"/>
        <v>122214.8782</v>
      </c>
      <c r="HR192" s="346">
        <f t="shared" si="573"/>
        <v>416283.7729</v>
      </c>
      <c r="HS192" s="346">
        <f t="shared" si="573"/>
        <v>57669.01948</v>
      </c>
      <c r="HT192" s="346">
        <f t="shared" si="573"/>
        <v>53059.66634</v>
      </c>
      <c r="HU192" s="346">
        <f t="shared" si="573"/>
        <v>10576.03691</v>
      </c>
      <c r="HV192" s="346">
        <f t="shared" si="573"/>
        <v>61345.34094</v>
      </c>
      <c r="HW192" s="346">
        <f t="shared" si="573"/>
        <v>6700.168464</v>
      </c>
      <c r="HX192" s="346">
        <f t="shared" si="573"/>
        <v>110431.8832</v>
      </c>
      <c r="HY192" s="346">
        <f t="shared" si="573"/>
        <v>2239.339487</v>
      </c>
      <c r="HZ192" s="346">
        <f t="shared" si="573"/>
        <v>61535.07677</v>
      </c>
      <c r="IA192" s="346">
        <f t="shared" si="573"/>
        <v>87106.87271</v>
      </c>
      <c r="IB192" s="346">
        <f t="shared" si="573"/>
        <v>68608.33792</v>
      </c>
      <c r="IC192" s="346">
        <f t="shared" si="573"/>
        <v>16498.68571</v>
      </c>
      <c r="ID192" s="346">
        <f t="shared" si="573"/>
        <v>71942.04302</v>
      </c>
      <c r="IE192" s="346">
        <f t="shared" si="573"/>
        <v>121182.0266</v>
      </c>
      <c r="IF192" s="346">
        <f t="shared" si="573"/>
        <v>142711.2995</v>
      </c>
      <c r="IG192" s="346">
        <f t="shared" si="573"/>
        <v>132509.9105</v>
      </c>
      <c r="IH192" s="346">
        <f t="shared" si="573"/>
        <v>43051.84937</v>
      </c>
      <c r="II192" s="346">
        <f t="shared" si="573"/>
        <v>41169.72543</v>
      </c>
      <c r="IJ192" s="346">
        <f t="shared" si="573"/>
        <v>7626.751926</v>
      </c>
      <c r="IK192" s="346">
        <f t="shared" si="573"/>
        <v>83499.20264</v>
      </c>
      <c r="IL192" s="346">
        <f t="shared" si="573"/>
        <v>109852.9614</v>
      </c>
      <c r="IM192" s="346">
        <f t="shared" si="573"/>
        <v>14822.24205</v>
      </c>
      <c r="IN192" s="346">
        <f t="shared" si="573"/>
        <v>38649.95129</v>
      </c>
      <c r="IO192" s="346">
        <f t="shared" si="573"/>
        <v>244998.8878</v>
      </c>
      <c r="IP192" s="346">
        <f t="shared" si="573"/>
        <v>87330.62563</v>
      </c>
      <c r="IQ192" s="346">
        <f t="shared" si="573"/>
        <v>117269.116</v>
      </c>
      <c r="IR192" s="346">
        <f t="shared" si="573"/>
        <v>81817.10262</v>
      </c>
      <c r="IS192" s="346">
        <f t="shared" si="573"/>
        <v>8990.097849</v>
      </c>
      <c r="IT192" s="346">
        <f t="shared" si="573"/>
        <v>16135.73302</v>
      </c>
      <c r="IU192" s="346">
        <f t="shared" si="573"/>
        <v>29770.62749</v>
      </c>
      <c r="IV192" s="346">
        <f t="shared" si="573"/>
        <v>25873.58317</v>
      </c>
      <c r="IW192" s="346">
        <f t="shared" si="573"/>
        <v>62672.63323</v>
      </c>
      <c r="IX192" s="346">
        <f t="shared" si="573"/>
        <v>14992.7649</v>
      </c>
      <c r="IY192" s="346">
        <f t="shared" si="573"/>
        <v>8418.09793</v>
      </c>
      <c r="IZ192" s="346">
        <f t="shared" si="573"/>
        <v>17016.4501</v>
      </c>
      <c r="JA192" s="346">
        <f t="shared" si="573"/>
        <v>2470.993084</v>
      </c>
      <c r="JB192" s="346">
        <f t="shared" si="573"/>
        <v>17538.6054</v>
      </c>
      <c r="JC192" s="346">
        <f t="shared" si="573"/>
        <v>2639.649861</v>
      </c>
      <c r="JD192" s="346"/>
      <c r="JE192" s="346">
        <f t="shared" ref="JE192:LP192" si="574">JE191*JE190/2</f>
        <v>118733.2925</v>
      </c>
      <c r="JF192" s="346">
        <f t="shared" si="574"/>
        <v>19559.22015</v>
      </c>
      <c r="JG192" s="346">
        <f t="shared" si="574"/>
        <v>26978.71432</v>
      </c>
      <c r="JH192" s="346">
        <f t="shared" si="574"/>
        <v>29078.56694</v>
      </c>
      <c r="JI192" s="346">
        <f t="shared" si="574"/>
        <v>40987.50027</v>
      </c>
      <c r="JJ192" s="346">
        <f t="shared" si="574"/>
        <v>39793.68026</v>
      </c>
      <c r="JK192" s="346">
        <f t="shared" si="574"/>
        <v>48339.12823</v>
      </c>
      <c r="JL192" s="346">
        <f t="shared" si="574"/>
        <v>138379.3596</v>
      </c>
      <c r="JM192" s="346">
        <f t="shared" si="574"/>
        <v>86453.70382</v>
      </c>
      <c r="JN192" s="346">
        <f t="shared" si="574"/>
        <v>969519.1494</v>
      </c>
      <c r="JO192" s="346">
        <f t="shared" si="574"/>
        <v>39721.82872</v>
      </c>
      <c r="JP192" s="346">
        <f t="shared" si="574"/>
        <v>30607.47344</v>
      </c>
      <c r="JQ192" s="346">
        <f t="shared" si="574"/>
        <v>85216.6329</v>
      </c>
      <c r="JR192" s="346">
        <f t="shared" si="574"/>
        <v>64372.96591</v>
      </c>
      <c r="JS192" s="346">
        <f t="shared" si="574"/>
        <v>77964.73979</v>
      </c>
      <c r="JT192" s="346">
        <f t="shared" si="574"/>
        <v>136799.1212</v>
      </c>
      <c r="JU192" s="346">
        <f t="shared" si="574"/>
        <v>75912.45481</v>
      </c>
      <c r="JV192" s="346">
        <f t="shared" si="574"/>
        <v>561026.0721</v>
      </c>
      <c r="JW192" s="346">
        <f t="shared" si="574"/>
        <v>177760.9719</v>
      </c>
      <c r="JX192" s="346">
        <f t="shared" si="574"/>
        <v>284752.9049</v>
      </c>
      <c r="JY192" s="346">
        <f t="shared" si="574"/>
        <v>25087.3624</v>
      </c>
      <c r="JZ192" s="346">
        <f t="shared" si="574"/>
        <v>148.9724091</v>
      </c>
      <c r="KA192" s="346">
        <f t="shared" si="574"/>
        <v>157744.9641</v>
      </c>
      <c r="KB192" s="346">
        <f t="shared" si="574"/>
        <v>112122.8998</v>
      </c>
      <c r="KC192" s="346">
        <f t="shared" si="574"/>
        <v>92040.93507</v>
      </c>
      <c r="KD192" s="346">
        <f t="shared" si="574"/>
        <v>299332.528</v>
      </c>
      <c r="KE192" s="346">
        <f t="shared" si="574"/>
        <v>1670710.239</v>
      </c>
      <c r="KF192" s="346">
        <f t="shared" si="574"/>
        <v>121184.0083</v>
      </c>
      <c r="KG192" s="346">
        <f t="shared" si="574"/>
        <v>102975.6439</v>
      </c>
      <c r="KH192" s="346">
        <f t="shared" si="574"/>
        <v>37969.36943</v>
      </c>
      <c r="KI192" s="346">
        <f t="shared" si="574"/>
        <v>109996.6132</v>
      </c>
      <c r="KJ192" s="346">
        <f t="shared" si="574"/>
        <v>8108.683761</v>
      </c>
      <c r="KK192" s="346">
        <f t="shared" si="574"/>
        <v>210599.5794</v>
      </c>
      <c r="KL192" s="346">
        <f t="shared" si="574"/>
        <v>4505.216711</v>
      </c>
      <c r="KM192" s="346">
        <f t="shared" si="574"/>
        <v>142237.5879</v>
      </c>
      <c r="KN192" s="346">
        <f t="shared" si="574"/>
        <v>167679.8964</v>
      </c>
      <c r="KO192" s="346">
        <f t="shared" si="574"/>
        <v>135546.8724</v>
      </c>
      <c r="KP192" s="346">
        <f t="shared" si="574"/>
        <v>19993.31494</v>
      </c>
      <c r="KQ192" s="346">
        <f t="shared" si="574"/>
        <v>147437.3111</v>
      </c>
      <c r="KR192" s="346">
        <f t="shared" si="574"/>
        <v>305776.537</v>
      </c>
      <c r="KS192" s="346">
        <f t="shared" si="574"/>
        <v>363993.9587</v>
      </c>
      <c r="KT192" s="346">
        <f t="shared" si="574"/>
        <v>266570.0707</v>
      </c>
      <c r="KU192" s="346">
        <f t="shared" si="574"/>
        <v>77214.44717</v>
      </c>
      <c r="KV192" s="346">
        <f t="shared" si="574"/>
        <v>73838.81612</v>
      </c>
      <c r="KW192" s="346">
        <f t="shared" si="574"/>
        <v>8899.639496</v>
      </c>
      <c r="KX192" s="346">
        <f t="shared" si="574"/>
        <v>175074.3746</v>
      </c>
      <c r="KY192" s="346">
        <f t="shared" si="574"/>
        <v>226346.8483</v>
      </c>
      <c r="KZ192" s="346">
        <f t="shared" si="574"/>
        <v>19529.6083</v>
      </c>
      <c r="LA192" s="346">
        <f t="shared" si="574"/>
        <v>72449.59188</v>
      </c>
      <c r="LB192" s="346">
        <f t="shared" si="574"/>
        <v>718737.9019</v>
      </c>
      <c r="LC192" s="346">
        <f t="shared" si="574"/>
        <v>228534.2675</v>
      </c>
      <c r="LD192" s="346">
        <f t="shared" si="574"/>
        <v>241792.8623</v>
      </c>
      <c r="LE192" s="346">
        <f t="shared" si="574"/>
        <v>214106.0079</v>
      </c>
      <c r="LF192" s="346">
        <f t="shared" si="574"/>
        <v>16126.08275</v>
      </c>
      <c r="LG192" s="346">
        <f t="shared" si="574"/>
        <v>42225.36939</v>
      </c>
      <c r="LH192" s="346">
        <f t="shared" si="574"/>
        <v>53401.37677</v>
      </c>
      <c r="LI192" s="346">
        <f t="shared" si="574"/>
        <v>57921.52333</v>
      </c>
      <c r="LJ192" s="346">
        <f t="shared" si="574"/>
        <v>129146.497</v>
      </c>
      <c r="LK192" s="346">
        <f t="shared" si="574"/>
        <v>33765.70878</v>
      </c>
      <c r="LL192" s="346">
        <f t="shared" si="574"/>
        <v>14095.60739</v>
      </c>
      <c r="LM192" s="346">
        <f t="shared" si="574"/>
        <v>38054.78469</v>
      </c>
      <c r="LN192" s="346">
        <f t="shared" si="574"/>
        <v>3692.557094</v>
      </c>
      <c r="LO192" s="346">
        <f t="shared" si="574"/>
        <v>26209.01783</v>
      </c>
      <c r="LP192" s="346">
        <f t="shared" si="574"/>
        <v>4258.577431</v>
      </c>
    </row>
    <row r="193">
      <c r="A193" s="331" t="str">
        <f t="shared" ref="A193:A235" si="575">A133</f>
        <v>06-2022</v>
      </c>
      <c r="B193" s="338"/>
      <c r="C193" s="338"/>
      <c r="D193" s="347"/>
      <c r="E193" s="346"/>
    </row>
    <row r="194">
      <c r="A194" s="331" t="str">
        <f t="shared" si="575"/>
        <v>09-2022</v>
      </c>
      <c r="B194" s="346">
        <f t="shared" ref="B194:B235" si="581">sum(E194:LP194)</f>
        <v>233041.6939</v>
      </c>
      <c r="C194" s="346"/>
      <c r="E194" s="342">
        <f t="shared" ref="E194:BP194" si="576">if(or(and($A194-E$188&gt;0,$A194-E$189&lt;=0,month($A194)=month(E$188)),and($A194-E$188&gt;0,$A194-E$189&lt;=0,month(edate($A194,6))=month(E$188))),E$192,0)</f>
        <v>0</v>
      </c>
      <c r="F194" s="342">
        <f t="shared" si="576"/>
        <v>0</v>
      </c>
      <c r="G194" s="342">
        <f t="shared" si="576"/>
        <v>0</v>
      </c>
      <c r="H194" s="342">
        <f t="shared" si="576"/>
        <v>5603.13611</v>
      </c>
      <c r="I194" s="342">
        <f t="shared" si="576"/>
        <v>5350</v>
      </c>
      <c r="J194" s="342">
        <f t="shared" si="576"/>
        <v>0</v>
      </c>
      <c r="K194" s="342">
        <f t="shared" si="576"/>
        <v>6549.35727</v>
      </c>
      <c r="L194" s="342">
        <f t="shared" si="576"/>
        <v>3925.4562</v>
      </c>
      <c r="M194" s="342">
        <f t="shared" si="576"/>
        <v>5593.35392</v>
      </c>
      <c r="N194" s="342">
        <f t="shared" si="576"/>
        <v>0</v>
      </c>
      <c r="O194" s="342">
        <f t="shared" si="576"/>
        <v>0</v>
      </c>
      <c r="P194" s="342">
        <f t="shared" si="576"/>
        <v>0</v>
      </c>
      <c r="Q194" s="342">
        <f t="shared" si="576"/>
        <v>5838.7836</v>
      </c>
      <c r="R194" s="342">
        <f t="shared" si="576"/>
        <v>9911.380355</v>
      </c>
      <c r="S194" s="342">
        <f t="shared" si="576"/>
        <v>0</v>
      </c>
      <c r="T194" s="342">
        <f t="shared" si="576"/>
        <v>11963.3767</v>
      </c>
      <c r="U194" s="342">
        <f t="shared" si="576"/>
        <v>9633.12861</v>
      </c>
      <c r="V194" s="342">
        <f t="shared" si="576"/>
        <v>0</v>
      </c>
      <c r="W194" s="342">
        <f t="shared" si="576"/>
        <v>8655.033888</v>
      </c>
      <c r="X194" s="342">
        <f t="shared" si="576"/>
        <v>0</v>
      </c>
      <c r="Y194" s="342">
        <f t="shared" si="576"/>
        <v>0</v>
      </c>
      <c r="Z194" s="342">
        <f t="shared" si="576"/>
        <v>0</v>
      </c>
      <c r="AA194" s="342">
        <f t="shared" si="576"/>
        <v>9628.80765</v>
      </c>
      <c r="AB194" s="342">
        <f t="shared" si="576"/>
        <v>0</v>
      </c>
      <c r="AC194" s="342">
        <f t="shared" si="576"/>
        <v>6205.936838</v>
      </c>
      <c r="AD194" s="342">
        <f t="shared" si="576"/>
        <v>8318.29995</v>
      </c>
      <c r="AE194" s="342">
        <f t="shared" si="576"/>
        <v>6439.535258</v>
      </c>
      <c r="AF194" s="342">
        <f t="shared" si="576"/>
        <v>0</v>
      </c>
      <c r="AG194" s="342">
        <f t="shared" si="576"/>
        <v>7258.6275</v>
      </c>
      <c r="AH194" s="342">
        <f t="shared" si="576"/>
        <v>0</v>
      </c>
      <c r="AI194" s="342">
        <f t="shared" si="576"/>
        <v>10641.14589</v>
      </c>
      <c r="AJ194" s="342">
        <f t="shared" si="576"/>
        <v>0</v>
      </c>
      <c r="AK194" s="342">
        <f t="shared" si="576"/>
        <v>0</v>
      </c>
      <c r="AL194" s="342">
        <f t="shared" si="576"/>
        <v>275</v>
      </c>
      <c r="AM194" s="342">
        <f t="shared" si="576"/>
        <v>4982.50623</v>
      </c>
      <c r="AN194" s="342">
        <f t="shared" si="576"/>
        <v>0</v>
      </c>
      <c r="AO194" s="342">
        <f t="shared" si="576"/>
        <v>0</v>
      </c>
      <c r="AP194" s="342">
        <f t="shared" si="576"/>
        <v>9271.35</v>
      </c>
      <c r="AQ194" s="342">
        <f t="shared" si="576"/>
        <v>8358.125</v>
      </c>
      <c r="AR194" s="342">
        <f t="shared" si="576"/>
        <v>0</v>
      </c>
      <c r="AS194" s="342">
        <f t="shared" si="576"/>
        <v>8601.039</v>
      </c>
      <c r="AT194" s="342">
        <f t="shared" si="576"/>
        <v>16276.43473</v>
      </c>
      <c r="AU194" s="342">
        <f t="shared" si="576"/>
        <v>7462.28015</v>
      </c>
      <c r="AV194" s="342">
        <f t="shared" si="576"/>
        <v>0</v>
      </c>
      <c r="AW194" s="342">
        <f t="shared" si="576"/>
        <v>0</v>
      </c>
      <c r="AX194" s="342">
        <f t="shared" si="576"/>
        <v>0</v>
      </c>
      <c r="AY194" s="342">
        <f t="shared" si="576"/>
        <v>12558.09375</v>
      </c>
      <c r="AZ194" s="342">
        <f t="shared" si="576"/>
        <v>0</v>
      </c>
      <c r="BA194" s="342">
        <f t="shared" si="576"/>
        <v>0</v>
      </c>
      <c r="BB194" s="342">
        <f t="shared" si="576"/>
        <v>9703.8664</v>
      </c>
      <c r="BC194" s="342">
        <f t="shared" si="576"/>
        <v>0</v>
      </c>
      <c r="BD194" s="342">
        <f t="shared" si="576"/>
        <v>13378.4</v>
      </c>
      <c r="BE194" s="342">
        <f t="shared" si="576"/>
        <v>0</v>
      </c>
      <c r="BF194" s="342">
        <f t="shared" si="576"/>
        <v>1557.6541</v>
      </c>
      <c r="BG194" s="342">
        <f t="shared" si="576"/>
        <v>0</v>
      </c>
      <c r="BH194" s="342">
        <f t="shared" si="576"/>
        <v>5158.157425</v>
      </c>
      <c r="BI194" s="342">
        <f t="shared" si="576"/>
        <v>2306.25</v>
      </c>
      <c r="BJ194" s="342">
        <f t="shared" si="576"/>
        <v>7162.4875</v>
      </c>
      <c r="BK194" s="342">
        <f t="shared" si="576"/>
        <v>1312.5</v>
      </c>
      <c r="BL194" s="342">
        <f t="shared" si="576"/>
        <v>1793.1</v>
      </c>
      <c r="BM194" s="342">
        <f t="shared" si="576"/>
        <v>0</v>
      </c>
      <c r="BN194" s="342">
        <f t="shared" si="576"/>
        <v>740.464875</v>
      </c>
      <c r="BO194" s="342">
        <f t="shared" si="576"/>
        <v>0</v>
      </c>
      <c r="BP194" s="342">
        <f t="shared" si="576"/>
        <v>628.625</v>
      </c>
      <c r="BQ194" s="342"/>
      <c r="BR194" s="342">
        <f t="shared" ref="BR194:EC194" si="577">if(or(and($A194-BR$188&gt;0,$A194-BR$189&lt;=0,month($A194)=month(BR$188)),and($A194-BR$188&gt;0,$A194-BR$189&lt;=0,month(edate($A194,6))=month(BR$188))),BR$192,0)</f>
        <v>0</v>
      </c>
      <c r="BS194" s="342">
        <f t="shared" si="577"/>
        <v>0</v>
      </c>
      <c r="BT194" s="342">
        <f t="shared" si="577"/>
        <v>0</v>
      </c>
      <c r="BU194" s="342">
        <f t="shared" si="577"/>
        <v>0</v>
      </c>
      <c r="BV194" s="342">
        <f t="shared" si="577"/>
        <v>0</v>
      </c>
      <c r="BW194" s="342">
        <f t="shared" si="577"/>
        <v>0</v>
      </c>
      <c r="BX194" s="342">
        <f t="shared" si="577"/>
        <v>0</v>
      </c>
      <c r="BY194" s="342">
        <f t="shared" si="577"/>
        <v>0</v>
      </c>
      <c r="BZ194" s="342">
        <f t="shared" si="577"/>
        <v>0</v>
      </c>
      <c r="CA194" s="342">
        <f t="shared" si="577"/>
        <v>0</v>
      </c>
      <c r="CB194" s="342">
        <f t="shared" si="577"/>
        <v>0</v>
      </c>
      <c r="CC194" s="342">
        <f t="shared" si="577"/>
        <v>0</v>
      </c>
      <c r="CD194" s="342">
        <f t="shared" si="577"/>
        <v>0</v>
      </c>
      <c r="CE194" s="342">
        <f t="shared" si="577"/>
        <v>0</v>
      </c>
      <c r="CF194" s="342">
        <f t="shared" si="577"/>
        <v>0</v>
      </c>
      <c r="CG194" s="342">
        <f t="shared" si="577"/>
        <v>0</v>
      </c>
      <c r="CH194" s="342">
        <f t="shared" si="577"/>
        <v>0</v>
      </c>
      <c r="CI194" s="342">
        <f t="shared" si="577"/>
        <v>0</v>
      </c>
      <c r="CJ194" s="342">
        <f t="shared" si="577"/>
        <v>0</v>
      </c>
      <c r="CK194" s="342">
        <f t="shared" si="577"/>
        <v>0</v>
      </c>
      <c r="CL194" s="342">
        <f t="shared" si="577"/>
        <v>0</v>
      </c>
      <c r="CM194" s="342">
        <f t="shared" si="577"/>
        <v>0</v>
      </c>
      <c r="CN194" s="342">
        <f t="shared" si="577"/>
        <v>0</v>
      </c>
      <c r="CO194" s="342">
        <f t="shared" si="577"/>
        <v>0</v>
      </c>
      <c r="CP194" s="342">
        <f t="shared" si="577"/>
        <v>0</v>
      </c>
      <c r="CQ194" s="342">
        <f t="shared" si="577"/>
        <v>0</v>
      </c>
      <c r="CR194" s="342">
        <f t="shared" si="577"/>
        <v>0</v>
      </c>
      <c r="CS194" s="342">
        <f t="shared" si="577"/>
        <v>0</v>
      </c>
      <c r="CT194" s="342">
        <f t="shared" si="577"/>
        <v>0</v>
      </c>
      <c r="CU194" s="342">
        <f t="shared" si="577"/>
        <v>0</v>
      </c>
      <c r="CV194" s="342">
        <f t="shared" si="577"/>
        <v>0</v>
      </c>
      <c r="CW194" s="342">
        <f t="shared" si="577"/>
        <v>0</v>
      </c>
      <c r="CX194" s="342">
        <f t="shared" si="577"/>
        <v>0</v>
      </c>
      <c r="CY194" s="342">
        <f t="shared" si="577"/>
        <v>0</v>
      </c>
      <c r="CZ194" s="342">
        <f t="shared" si="577"/>
        <v>0</v>
      </c>
      <c r="DA194" s="342">
        <f t="shared" si="577"/>
        <v>0</v>
      </c>
      <c r="DB194" s="342">
        <f t="shared" si="577"/>
        <v>0</v>
      </c>
      <c r="DC194" s="342">
        <f t="shared" si="577"/>
        <v>0</v>
      </c>
      <c r="DD194" s="342">
        <f t="shared" si="577"/>
        <v>0</v>
      </c>
      <c r="DE194" s="342">
        <f t="shared" si="577"/>
        <v>0</v>
      </c>
      <c r="DF194" s="342">
        <f t="shared" si="577"/>
        <v>0</v>
      </c>
      <c r="DG194" s="342">
        <f t="shared" si="577"/>
        <v>0</v>
      </c>
      <c r="DH194" s="342">
        <f t="shared" si="577"/>
        <v>0</v>
      </c>
      <c r="DI194" s="342">
        <f t="shared" si="577"/>
        <v>0</v>
      </c>
      <c r="DJ194" s="342">
        <f t="shared" si="577"/>
        <v>0</v>
      </c>
      <c r="DK194" s="342">
        <f t="shared" si="577"/>
        <v>0</v>
      </c>
      <c r="DL194" s="342">
        <f t="shared" si="577"/>
        <v>0</v>
      </c>
      <c r="DM194" s="342">
        <f t="shared" si="577"/>
        <v>0</v>
      </c>
      <c r="DN194" s="342">
        <f t="shared" si="577"/>
        <v>0</v>
      </c>
      <c r="DO194" s="342">
        <f t="shared" si="577"/>
        <v>0</v>
      </c>
      <c r="DP194" s="342">
        <f t="shared" si="577"/>
        <v>0</v>
      </c>
      <c r="DQ194" s="342">
        <f t="shared" si="577"/>
        <v>0</v>
      </c>
      <c r="DR194" s="342">
        <f t="shared" si="577"/>
        <v>0</v>
      </c>
      <c r="DS194" s="342">
        <f t="shared" si="577"/>
        <v>0</v>
      </c>
      <c r="DT194" s="342">
        <f t="shared" si="577"/>
        <v>0</v>
      </c>
      <c r="DU194" s="342">
        <f t="shared" si="577"/>
        <v>0</v>
      </c>
      <c r="DV194" s="342">
        <f t="shared" si="577"/>
        <v>0</v>
      </c>
      <c r="DW194" s="342">
        <f t="shared" si="577"/>
        <v>0</v>
      </c>
      <c r="DX194" s="342">
        <f t="shared" si="577"/>
        <v>0</v>
      </c>
      <c r="DY194" s="342">
        <f t="shared" si="577"/>
        <v>0</v>
      </c>
      <c r="DZ194" s="342">
        <f t="shared" si="577"/>
        <v>0</v>
      </c>
      <c r="EA194" s="342">
        <f t="shared" si="577"/>
        <v>0</v>
      </c>
      <c r="EB194" s="342">
        <f t="shared" si="577"/>
        <v>0</v>
      </c>
      <c r="EC194" s="342">
        <f t="shared" si="577"/>
        <v>0</v>
      </c>
      <c r="ED194" s="338"/>
      <c r="EE194" s="342">
        <f t="shared" ref="EE194:GP194" si="578">if(or(and($A194-EE$188&gt;0,$A194-EE$189&lt;=0,month($A194)=month(EE$188)),and($A194-EE$188&gt;0,$A194-EE$189&lt;=0,month(edate($A194,6))=month(EE$188))),EE$192,0)</f>
        <v>0</v>
      </c>
      <c r="EF194" s="342">
        <f t="shared" si="578"/>
        <v>0</v>
      </c>
      <c r="EG194" s="342">
        <f t="shared" si="578"/>
        <v>0</v>
      </c>
      <c r="EH194" s="342">
        <f t="shared" si="578"/>
        <v>0</v>
      </c>
      <c r="EI194" s="342">
        <f t="shared" si="578"/>
        <v>0</v>
      </c>
      <c r="EJ194" s="342">
        <f t="shared" si="578"/>
        <v>0</v>
      </c>
      <c r="EK194" s="342">
        <f t="shared" si="578"/>
        <v>0</v>
      </c>
      <c r="EL194" s="342">
        <f t="shared" si="578"/>
        <v>0</v>
      </c>
      <c r="EM194" s="342">
        <f t="shared" si="578"/>
        <v>0</v>
      </c>
      <c r="EN194" s="342">
        <f t="shared" si="578"/>
        <v>0</v>
      </c>
      <c r="EO194" s="342">
        <f t="shared" si="578"/>
        <v>0</v>
      </c>
      <c r="EP194" s="342">
        <f t="shared" si="578"/>
        <v>0</v>
      </c>
      <c r="EQ194" s="342">
        <f t="shared" si="578"/>
        <v>0</v>
      </c>
      <c r="ER194" s="342">
        <f t="shared" si="578"/>
        <v>0</v>
      </c>
      <c r="ES194" s="342">
        <f t="shared" si="578"/>
        <v>0</v>
      </c>
      <c r="ET194" s="342">
        <f t="shared" si="578"/>
        <v>0</v>
      </c>
      <c r="EU194" s="342">
        <f t="shared" si="578"/>
        <v>0</v>
      </c>
      <c r="EV194" s="342">
        <f t="shared" si="578"/>
        <v>0</v>
      </c>
      <c r="EW194" s="342">
        <f t="shared" si="578"/>
        <v>0</v>
      </c>
      <c r="EX194" s="342">
        <f t="shared" si="578"/>
        <v>0</v>
      </c>
      <c r="EY194" s="342">
        <f t="shared" si="578"/>
        <v>0</v>
      </c>
      <c r="EZ194" s="342">
        <f t="shared" si="578"/>
        <v>0</v>
      </c>
      <c r="FA194" s="342">
        <f t="shared" si="578"/>
        <v>0</v>
      </c>
      <c r="FB194" s="342">
        <f t="shared" si="578"/>
        <v>0</v>
      </c>
      <c r="FC194" s="342">
        <f t="shared" si="578"/>
        <v>0</v>
      </c>
      <c r="FD194" s="342">
        <f t="shared" si="578"/>
        <v>0</v>
      </c>
      <c r="FE194" s="342">
        <f t="shared" si="578"/>
        <v>0</v>
      </c>
      <c r="FF194" s="342">
        <f t="shared" si="578"/>
        <v>0</v>
      </c>
      <c r="FG194" s="342">
        <f t="shared" si="578"/>
        <v>0</v>
      </c>
      <c r="FH194" s="342">
        <f t="shared" si="578"/>
        <v>0</v>
      </c>
      <c r="FI194" s="342">
        <f t="shared" si="578"/>
        <v>0</v>
      </c>
      <c r="FJ194" s="342">
        <f t="shared" si="578"/>
        <v>0</v>
      </c>
      <c r="FK194" s="342">
        <f t="shared" si="578"/>
        <v>0</v>
      </c>
      <c r="FL194" s="342">
        <f t="shared" si="578"/>
        <v>0</v>
      </c>
      <c r="FM194" s="342">
        <f t="shared" si="578"/>
        <v>0</v>
      </c>
      <c r="FN194" s="342">
        <f t="shared" si="578"/>
        <v>0</v>
      </c>
      <c r="FO194" s="342">
        <f t="shared" si="578"/>
        <v>0</v>
      </c>
      <c r="FP194" s="342">
        <f t="shared" si="578"/>
        <v>0</v>
      </c>
      <c r="FQ194" s="342">
        <f t="shared" si="578"/>
        <v>0</v>
      </c>
      <c r="FR194" s="342">
        <f t="shared" si="578"/>
        <v>0</v>
      </c>
      <c r="FS194" s="342">
        <f t="shared" si="578"/>
        <v>0</v>
      </c>
      <c r="FT194" s="342">
        <f t="shared" si="578"/>
        <v>0</v>
      </c>
      <c r="FU194" s="342">
        <f t="shared" si="578"/>
        <v>0</v>
      </c>
      <c r="FV194" s="342">
        <f t="shared" si="578"/>
        <v>0</v>
      </c>
      <c r="FW194" s="342">
        <f t="shared" si="578"/>
        <v>0</v>
      </c>
      <c r="FX194" s="342">
        <f t="shared" si="578"/>
        <v>0</v>
      </c>
      <c r="FY194" s="342">
        <f t="shared" si="578"/>
        <v>0</v>
      </c>
      <c r="FZ194" s="342">
        <f t="shared" si="578"/>
        <v>0</v>
      </c>
      <c r="GA194" s="342">
        <f t="shared" si="578"/>
        <v>0</v>
      </c>
      <c r="GB194" s="342">
        <f t="shared" si="578"/>
        <v>0</v>
      </c>
      <c r="GC194" s="342">
        <f t="shared" si="578"/>
        <v>0</v>
      </c>
      <c r="GD194" s="342">
        <f t="shared" si="578"/>
        <v>0</v>
      </c>
      <c r="GE194" s="342">
        <f t="shared" si="578"/>
        <v>0</v>
      </c>
      <c r="GF194" s="342">
        <f t="shared" si="578"/>
        <v>0</v>
      </c>
      <c r="GG194" s="342">
        <f t="shared" si="578"/>
        <v>0</v>
      </c>
      <c r="GH194" s="342">
        <f t="shared" si="578"/>
        <v>0</v>
      </c>
      <c r="GI194" s="342">
        <f t="shared" si="578"/>
        <v>0</v>
      </c>
      <c r="GJ194" s="342">
        <f t="shared" si="578"/>
        <v>0</v>
      </c>
      <c r="GK194" s="342">
        <f t="shared" si="578"/>
        <v>0</v>
      </c>
      <c r="GL194" s="342">
        <f t="shared" si="578"/>
        <v>0</v>
      </c>
      <c r="GM194" s="342">
        <f t="shared" si="578"/>
        <v>0</v>
      </c>
      <c r="GN194" s="342">
        <f t="shared" si="578"/>
        <v>0</v>
      </c>
      <c r="GO194" s="342">
        <f t="shared" si="578"/>
        <v>0</v>
      </c>
      <c r="GP194" s="342">
        <f t="shared" si="578"/>
        <v>0</v>
      </c>
      <c r="GQ194" s="342"/>
      <c r="GR194" s="342">
        <f t="shared" ref="GR194:JC194" si="579">if(or(and($A194-GR$188&gt;0,$A194-GR$189&lt;=0,month($A194)=month(GR$188)),and($A194-GR$188&gt;0,$A194-GR$189&lt;=0,month(edate($A194,6))=month(GR$188))),GR$192,0)</f>
        <v>0</v>
      </c>
      <c r="GS194" s="342">
        <f t="shared" si="579"/>
        <v>0</v>
      </c>
      <c r="GT194" s="342">
        <f t="shared" si="579"/>
        <v>0</v>
      </c>
      <c r="GU194" s="342">
        <f t="shared" si="579"/>
        <v>0</v>
      </c>
      <c r="GV194" s="342">
        <f t="shared" si="579"/>
        <v>0</v>
      </c>
      <c r="GW194" s="342">
        <f t="shared" si="579"/>
        <v>0</v>
      </c>
      <c r="GX194" s="342">
        <f t="shared" si="579"/>
        <v>0</v>
      </c>
      <c r="GY194" s="342">
        <f t="shared" si="579"/>
        <v>0</v>
      </c>
      <c r="GZ194" s="342">
        <f t="shared" si="579"/>
        <v>0</v>
      </c>
      <c r="HA194" s="342">
        <f t="shared" si="579"/>
        <v>0</v>
      </c>
      <c r="HB194" s="342">
        <f t="shared" si="579"/>
        <v>0</v>
      </c>
      <c r="HC194" s="342">
        <f t="shared" si="579"/>
        <v>0</v>
      </c>
      <c r="HD194" s="342">
        <f t="shared" si="579"/>
        <v>0</v>
      </c>
      <c r="HE194" s="342">
        <f t="shared" si="579"/>
        <v>0</v>
      </c>
      <c r="HF194" s="342">
        <f t="shared" si="579"/>
        <v>0</v>
      </c>
      <c r="HG194" s="342">
        <f t="shared" si="579"/>
        <v>0</v>
      </c>
      <c r="HH194" s="342">
        <f t="shared" si="579"/>
        <v>0</v>
      </c>
      <c r="HI194" s="342">
        <f t="shared" si="579"/>
        <v>0</v>
      </c>
      <c r="HJ194" s="342">
        <f t="shared" si="579"/>
        <v>0</v>
      </c>
      <c r="HK194" s="342">
        <f t="shared" si="579"/>
        <v>0</v>
      </c>
      <c r="HL194" s="342">
        <f t="shared" si="579"/>
        <v>0</v>
      </c>
      <c r="HM194" s="342">
        <f t="shared" si="579"/>
        <v>0</v>
      </c>
      <c r="HN194" s="342">
        <f t="shared" si="579"/>
        <v>0</v>
      </c>
      <c r="HO194" s="342">
        <f t="shared" si="579"/>
        <v>0</v>
      </c>
      <c r="HP194" s="342">
        <f t="shared" si="579"/>
        <v>0</v>
      </c>
      <c r="HQ194" s="342">
        <f t="shared" si="579"/>
        <v>0</v>
      </c>
      <c r="HR194" s="342">
        <f t="shared" si="579"/>
        <v>0</v>
      </c>
      <c r="HS194" s="342">
        <f t="shared" si="579"/>
        <v>0</v>
      </c>
      <c r="HT194" s="342">
        <f t="shared" si="579"/>
        <v>0</v>
      </c>
      <c r="HU194" s="342">
        <f t="shared" si="579"/>
        <v>0</v>
      </c>
      <c r="HV194" s="342">
        <f t="shared" si="579"/>
        <v>0</v>
      </c>
      <c r="HW194" s="342">
        <f t="shared" si="579"/>
        <v>0</v>
      </c>
      <c r="HX194" s="342">
        <f t="shared" si="579"/>
        <v>0</v>
      </c>
      <c r="HY194" s="342">
        <f t="shared" si="579"/>
        <v>0</v>
      </c>
      <c r="HZ194" s="342">
        <f t="shared" si="579"/>
        <v>0</v>
      </c>
      <c r="IA194" s="342">
        <f t="shared" si="579"/>
        <v>0</v>
      </c>
      <c r="IB194" s="342">
        <f t="shared" si="579"/>
        <v>0</v>
      </c>
      <c r="IC194" s="342">
        <f t="shared" si="579"/>
        <v>0</v>
      </c>
      <c r="ID194" s="342">
        <f t="shared" si="579"/>
        <v>0</v>
      </c>
      <c r="IE194" s="342">
        <f t="shared" si="579"/>
        <v>0</v>
      </c>
      <c r="IF194" s="342">
        <f t="shared" si="579"/>
        <v>0</v>
      </c>
      <c r="IG194" s="342">
        <f t="shared" si="579"/>
        <v>0</v>
      </c>
      <c r="IH194" s="342">
        <f t="shared" si="579"/>
        <v>0</v>
      </c>
      <c r="II194" s="342">
        <f t="shared" si="579"/>
        <v>0</v>
      </c>
      <c r="IJ194" s="342">
        <f t="shared" si="579"/>
        <v>0</v>
      </c>
      <c r="IK194" s="342">
        <f t="shared" si="579"/>
        <v>0</v>
      </c>
      <c r="IL194" s="342">
        <f t="shared" si="579"/>
        <v>0</v>
      </c>
      <c r="IM194" s="342">
        <f t="shared" si="579"/>
        <v>0</v>
      </c>
      <c r="IN194" s="342">
        <f t="shared" si="579"/>
        <v>0</v>
      </c>
      <c r="IO194" s="342">
        <f t="shared" si="579"/>
        <v>0</v>
      </c>
      <c r="IP194" s="342">
        <f t="shared" si="579"/>
        <v>0</v>
      </c>
      <c r="IQ194" s="342">
        <f t="shared" si="579"/>
        <v>0</v>
      </c>
      <c r="IR194" s="342">
        <f t="shared" si="579"/>
        <v>0</v>
      </c>
      <c r="IS194" s="342">
        <f t="shared" si="579"/>
        <v>0</v>
      </c>
      <c r="IT194" s="342">
        <f t="shared" si="579"/>
        <v>0</v>
      </c>
      <c r="IU194" s="342">
        <f t="shared" si="579"/>
        <v>0</v>
      </c>
      <c r="IV194" s="342">
        <f t="shared" si="579"/>
        <v>0</v>
      </c>
      <c r="IW194" s="342">
        <f t="shared" si="579"/>
        <v>0</v>
      </c>
      <c r="IX194" s="342">
        <f t="shared" si="579"/>
        <v>0</v>
      </c>
      <c r="IY194" s="342">
        <f t="shared" si="579"/>
        <v>0</v>
      </c>
      <c r="IZ194" s="342">
        <f t="shared" si="579"/>
        <v>0</v>
      </c>
      <c r="JA194" s="342">
        <f t="shared" si="579"/>
        <v>0</v>
      </c>
      <c r="JB194" s="342">
        <f t="shared" si="579"/>
        <v>0</v>
      </c>
      <c r="JC194" s="342">
        <f t="shared" si="579"/>
        <v>0</v>
      </c>
      <c r="JD194" s="342"/>
      <c r="JE194" s="342">
        <f t="shared" ref="JE194:LP194" si="580">if(or(and($A194-JE$188&gt;0,$A194-JE$189&lt;=0,month($A194)=month(JE$188)),and($A194-JE$188&gt;0,$A194-JE$189&lt;=0,month(edate($A194,6))=month(JE$188))),JE$192,0)</f>
        <v>0</v>
      </c>
      <c r="JF194" s="342">
        <f t="shared" si="580"/>
        <v>0</v>
      </c>
      <c r="JG194" s="342">
        <f t="shared" si="580"/>
        <v>0</v>
      </c>
      <c r="JH194" s="342">
        <f t="shared" si="580"/>
        <v>0</v>
      </c>
      <c r="JI194" s="342">
        <f t="shared" si="580"/>
        <v>0</v>
      </c>
      <c r="JJ194" s="342">
        <f t="shared" si="580"/>
        <v>0</v>
      </c>
      <c r="JK194" s="342">
        <f t="shared" si="580"/>
        <v>0</v>
      </c>
      <c r="JL194" s="342">
        <f t="shared" si="580"/>
        <v>0</v>
      </c>
      <c r="JM194" s="342">
        <f t="shared" si="580"/>
        <v>0</v>
      </c>
      <c r="JN194" s="342">
        <f t="shared" si="580"/>
        <v>0</v>
      </c>
      <c r="JO194" s="342">
        <f t="shared" si="580"/>
        <v>0</v>
      </c>
      <c r="JP194" s="342">
        <f t="shared" si="580"/>
        <v>0</v>
      </c>
      <c r="JQ194" s="342">
        <f t="shared" si="580"/>
        <v>0</v>
      </c>
      <c r="JR194" s="342">
        <f t="shared" si="580"/>
        <v>0</v>
      </c>
      <c r="JS194" s="342">
        <f t="shared" si="580"/>
        <v>0</v>
      </c>
      <c r="JT194" s="342">
        <f t="shared" si="580"/>
        <v>0</v>
      </c>
      <c r="JU194" s="342">
        <f t="shared" si="580"/>
        <v>0</v>
      </c>
      <c r="JV194" s="342">
        <f t="shared" si="580"/>
        <v>0</v>
      </c>
      <c r="JW194" s="342">
        <f t="shared" si="580"/>
        <v>0</v>
      </c>
      <c r="JX194" s="342">
        <f t="shared" si="580"/>
        <v>0</v>
      </c>
      <c r="JY194" s="342">
        <f t="shared" si="580"/>
        <v>0</v>
      </c>
      <c r="JZ194" s="342">
        <f t="shared" si="580"/>
        <v>0</v>
      </c>
      <c r="KA194" s="342">
        <f t="shared" si="580"/>
        <v>0</v>
      </c>
      <c r="KB194" s="342">
        <f t="shared" si="580"/>
        <v>0</v>
      </c>
      <c r="KC194" s="342">
        <f t="shared" si="580"/>
        <v>0</v>
      </c>
      <c r="KD194" s="342">
        <f t="shared" si="580"/>
        <v>0</v>
      </c>
      <c r="KE194" s="342">
        <f t="shared" si="580"/>
        <v>0</v>
      </c>
      <c r="KF194" s="342">
        <f t="shared" si="580"/>
        <v>0</v>
      </c>
      <c r="KG194" s="342">
        <f t="shared" si="580"/>
        <v>0</v>
      </c>
      <c r="KH194" s="342">
        <f t="shared" si="580"/>
        <v>0</v>
      </c>
      <c r="KI194" s="342">
        <f t="shared" si="580"/>
        <v>0</v>
      </c>
      <c r="KJ194" s="342">
        <f t="shared" si="580"/>
        <v>0</v>
      </c>
      <c r="KK194" s="342">
        <f t="shared" si="580"/>
        <v>0</v>
      </c>
      <c r="KL194" s="342">
        <f t="shared" si="580"/>
        <v>0</v>
      </c>
      <c r="KM194" s="342">
        <f t="shared" si="580"/>
        <v>0</v>
      </c>
      <c r="KN194" s="342">
        <f t="shared" si="580"/>
        <v>0</v>
      </c>
      <c r="KO194" s="342">
        <f t="shared" si="580"/>
        <v>0</v>
      </c>
      <c r="KP194" s="342">
        <f t="shared" si="580"/>
        <v>0</v>
      </c>
      <c r="KQ194" s="342">
        <f t="shared" si="580"/>
        <v>0</v>
      </c>
      <c r="KR194" s="342">
        <f t="shared" si="580"/>
        <v>0</v>
      </c>
      <c r="KS194" s="342">
        <f t="shared" si="580"/>
        <v>0</v>
      </c>
      <c r="KT194" s="342">
        <f t="shared" si="580"/>
        <v>0</v>
      </c>
      <c r="KU194" s="342">
        <f t="shared" si="580"/>
        <v>0</v>
      </c>
      <c r="KV194" s="342">
        <f t="shared" si="580"/>
        <v>0</v>
      </c>
      <c r="KW194" s="342">
        <f t="shared" si="580"/>
        <v>0</v>
      </c>
      <c r="KX194" s="342">
        <f t="shared" si="580"/>
        <v>0</v>
      </c>
      <c r="KY194" s="342">
        <f t="shared" si="580"/>
        <v>0</v>
      </c>
      <c r="KZ194" s="342">
        <f t="shared" si="580"/>
        <v>0</v>
      </c>
      <c r="LA194" s="342">
        <f t="shared" si="580"/>
        <v>0</v>
      </c>
      <c r="LB194" s="342">
        <f t="shared" si="580"/>
        <v>0</v>
      </c>
      <c r="LC194" s="342">
        <f t="shared" si="580"/>
        <v>0</v>
      </c>
      <c r="LD194" s="342">
        <f t="shared" si="580"/>
        <v>0</v>
      </c>
      <c r="LE194" s="342">
        <f t="shared" si="580"/>
        <v>0</v>
      </c>
      <c r="LF194" s="342">
        <f t="shared" si="580"/>
        <v>0</v>
      </c>
      <c r="LG194" s="342">
        <f t="shared" si="580"/>
        <v>0</v>
      </c>
      <c r="LH194" s="342">
        <f t="shared" si="580"/>
        <v>0</v>
      </c>
      <c r="LI194" s="342">
        <f t="shared" si="580"/>
        <v>0</v>
      </c>
      <c r="LJ194" s="342">
        <f t="shared" si="580"/>
        <v>0</v>
      </c>
      <c r="LK194" s="342">
        <f t="shared" si="580"/>
        <v>0</v>
      </c>
      <c r="LL194" s="342">
        <f t="shared" si="580"/>
        <v>0</v>
      </c>
      <c r="LM194" s="342">
        <f t="shared" si="580"/>
        <v>0</v>
      </c>
      <c r="LN194" s="342">
        <f t="shared" si="580"/>
        <v>0</v>
      </c>
      <c r="LO194" s="342">
        <f t="shared" si="580"/>
        <v>0</v>
      </c>
      <c r="LP194" s="342">
        <f t="shared" si="580"/>
        <v>0</v>
      </c>
    </row>
    <row r="195">
      <c r="A195" s="331" t="str">
        <f t="shared" si="575"/>
        <v>12-2022</v>
      </c>
      <c r="B195" s="346">
        <f t="shared" si="581"/>
        <v>181908.706</v>
      </c>
      <c r="C195" s="346"/>
      <c r="D195" s="346"/>
      <c r="E195" s="342">
        <f t="shared" ref="E195:BP195" si="582">if(or(and($A195-E$188&gt;0,$A195-E$189&lt;=0,month($A195)=month(E$188)),and($A195-E$188&gt;0,$A195-E$189&lt;=0,month(edate($A195,6))=month(E$188))),E$192,0)</f>
        <v>6085.4205</v>
      </c>
      <c r="F195" s="342">
        <f t="shared" si="582"/>
        <v>2604.5913</v>
      </c>
      <c r="G195" s="342">
        <f t="shared" si="582"/>
        <v>4740</v>
      </c>
      <c r="H195" s="342">
        <f t="shared" si="582"/>
        <v>0</v>
      </c>
      <c r="I195" s="342">
        <f t="shared" si="582"/>
        <v>0</v>
      </c>
      <c r="J195" s="342">
        <f t="shared" si="582"/>
        <v>5954.9875</v>
      </c>
      <c r="K195" s="342">
        <f t="shared" si="582"/>
        <v>0</v>
      </c>
      <c r="L195" s="342">
        <f t="shared" si="582"/>
        <v>0</v>
      </c>
      <c r="M195" s="342">
        <f t="shared" si="582"/>
        <v>0</v>
      </c>
      <c r="N195" s="342">
        <f t="shared" si="582"/>
        <v>7812.75495</v>
      </c>
      <c r="O195" s="342">
        <f t="shared" si="582"/>
        <v>5688.688635</v>
      </c>
      <c r="P195" s="342">
        <f t="shared" si="582"/>
        <v>5334.19156</v>
      </c>
      <c r="Q195" s="342">
        <f t="shared" si="582"/>
        <v>0</v>
      </c>
      <c r="R195" s="342">
        <f t="shared" si="582"/>
        <v>0</v>
      </c>
      <c r="S195" s="342">
        <f t="shared" si="582"/>
        <v>10661.63949</v>
      </c>
      <c r="T195" s="342">
        <f t="shared" si="582"/>
        <v>0</v>
      </c>
      <c r="U195" s="342">
        <f t="shared" si="582"/>
        <v>0</v>
      </c>
      <c r="V195" s="342">
        <f t="shared" si="582"/>
        <v>5520.8475</v>
      </c>
      <c r="W195" s="342">
        <f t="shared" si="582"/>
        <v>0</v>
      </c>
      <c r="X195" s="342">
        <f t="shared" si="582"/>
        <v>7309.84635</v>
      </c>
      <c r="Y195" s="342">
        <f t="shared" si="582"/>
        <v>11393.6924</v>
      </c>
      <c r="Z195" s="342">
        <f t="shared" si="582"/>
        <v>70.99625</v>
      </c>
      <c r="AA195" s="342">
        <f t="shared" si="582"/>
        <v>0</v>
      </c>
      <c r="AB195" s="342">
        <f t="shared" si="582"/>
        <v>8275.222958</v>
      </c>
      <c r="AC195" s="342">
        <f t="shared" si="582"/>
        <v>0</v>
      </c>
      <c r="AD195" s="342">
        <f t="shared" si="582"/>
        <v>0</v>
      </c>
      <c r="AE195" s="342">
        <f t="shared" si="582"/>
        <v>0</v>
      </c>
      <c r="AF195" s="342">
        <f t="shared" si="582"/>
        <v>6214.90265</v>
      </c>
      <c r="AG195" s="342">
        <f t="shared" si="582"/>
        <v>0</v>
      </c>
      <c r="AH195" s="342">
        <f t="shared" si="582"/>
        <v>228.5555</v>
      </c>
      <c r="AI195" s="342">
        <f t="shared" si="582"/>
        <v>0</v>
      </c>
      <c r="AJ195" s="342">
        <f t="shared" si="582"/>
        <v>3780</v>
      </c>
      <c r="AK195" s="342">
        <f t="shared" si="582"/>
        <v>15922.28576</v>
      </c>
      <c r="AL195" s="342">
        <f t="shared" si="582"/>
        <v>0</v>
      </c>
      <c r="AM195" s="342">
        <f t="shared" si="582"/>
        <v>0</v>
      </c>
      <c r="AN195" s="342">
        <f t="shared" si="582"/>
        <v>12211.43486</v>
      </c>
      <c r="AO195" s="342">
        <f t="shared" si="582"/>
        <v>8896.907813</v>
      </c>
      <c r="AP195" s="342">
        <f t="shared" si="582"/>
        <v>0</v>
      </c>
      <c r="AQ195" s="342">
        <f t="shared" si="582"/>
        <v>0</v>
      </c>
      <c r="AR195" s="342">
        <f t="shared" si="582"/>
        <v>7542.9351</v>
      </c>
      <c r="AS195" s="342">
        <f t="shared" si="582"/>
        <v>0</v>
      </c>
      <c r="AT195" s="342">
        <f t="shared" si="582"/>
        <v>0</v>
      </c>
      <c r="AU195" s="342">
        <f t="shared" si="582"/>
        <v>0</v>
      </c>
      <c r="AV195" s="342">
        <f t="shared" si="582"/>
        <v>7136.0471</v>
      </c>
      <c r="AW195" s="342">
        <f t="shared" si="582"/>
        <v>0</v>
      </c>
      <c r="AX195" s="342">
        <f t="shared" si="582"/>
        <v>9058.61</v>
      </c>
      <c r="AY195" s="342">
        <f t="shared" si="582"/>
        <v>0</v>
      </c>
      <c r="AZ195" s="342">
        <f t="shared" si="582"/>
        <v>6480</v>
      </c>
      <c r="BA195" s="342">
        <f t="shared" si="582"/>
        <v>5867.9712</v>
      </c>
      <c r="BB195" s="342">
        <f t="shared" si="582"/>
        <v>0</v>
      </c>
      <c r="BC195" s="342">
        <f t="shared" si="582"/>
        <v>4873.17825</v>
      </c>
      <c r="BD195" s="342">
        <f t="shared" si="582"/>
        <v>0</v>
      </c>
      <c r="BE195" s="342">
        <f t="shared" si="582"/>
        <v>4565.5155</v>
      </c>
      <c r="BF195" s="342">
        <f t="shared" si="582"/>
        <v>0</v>
      </c>
      <c r="BG195" s="342">
        <f t="shared" si="582"/>
        <v>900.3978</v>
      </c>
      <c r="BH195" s="342">
        <f t="shared" si="582"/>
        <v>0</v>
      </c>
      <c r="BI195" s="342">
        <f t="shared" si="582"/>
        <v>0</v>
      </c>
      <c r="BJ195" s="342">
        <f t="shared" si="582"/>
        <v>0</v>
      </c>
      <c r="BK195" s="342">
        <f t="shared" si="582"/>
        <v>0</v>
      </c>
      <c r="BL195" s="342">
        <f t="shared" si="582"/>
        <v>0</v>
      </c>
      <c r="BM195" s="342">
        <f t="shared" si="582"/>
        <v>1521.41625</v>
      </c>
      <c r="BN195" s="342">
        <f t="shared" si="582"/>
        <v>0</v>
      </c>
      <c r="BO195" s="342">
        <f t="shared" si="582"/>
        <v>5255.6688</v>
      </c>
      <c r="BP195" s="342">
        <f t="shared" si="582"/>
        <v>0</v>
      </c>
      <c r="BQ195" s="342"/>
      <c r="BR195" s="342">
        <f t="shared" ref="BR195:EC195" si="583">if(or(and($A195-BR$188&gt;0,$A195-BR$189&lt;=0,month($A195)=month(BR$188)),and($A195-BR$188&gt;0,$A195-BR$189&lt;=0,month(edate($A195,6))=month(BR$188))),BR$192,0)</f>
        <v>0</v>
      </c>
      <c r="BS195" s="342">
        <f t="shared" si="583"/>
        <v>0</v>
      </c>
      <c r="BT195" s="342">
        <f t="shared" si="583"/>
        <v>0</v>
      </c>
      <c r="BU195" s="342">
        <f t="shared" si="583"/>
        <v>0</v>
      </c>
      <c r="BV195" s="342">
        <f t="shared" si="583"/>
        <v>0</v>
      </c>
      <c r="BW195" s="342">
        <f t="shared" si="583"/>
        <v>0</v>
      </c>
      <c r="BX195" s="342">
        <f t="shared" si="583"/>
        <v>0</v>
      </c>
      <c r="BY195" s="342">
        <f t="shared" si="583"/>
        <v>0</v>
      </c>
      <c r="BZ195" s="342">
        <f t="shared" si="583"/>
        <v>0</v>
      </c>
      <c r="CA195" s="342">
        <f t="shared" si="583"/>
        <v>0</v>
      </c>
      <c r="CB195" s="342">
        <f t="shared" si="583"/>
        <v>0</v>
      </c>
      <c r="CC195" s="342">
        <f t="shared" si="583"/>
        <v>0</v>
      </c>
      <c r="CD195" s="342">
        <f t="shared" si="583"/>
        <v>0</v>
      </c>
      <c r="CE195" s="342">
        <f t="shared" si="583"/>
        <v>0</v>
      </c>
      <c r="CF195" s="342">
        <f t="shared" si="583"/>
        <v>0</v>
      </c>
      <c r="CG195" s="342">
        <f t="shared" si="583"/>
        <v>0</v>
      </c>
      <c r="CH195" s="342">
        <f t="shared" si="583"/>
        <v>0</v>
      </c>
      <c r="CI195" s="342">
        <f t="shared" si="583"/>
        <v>0</v>
      </c>
      <c r="CJ195" s="342">
        <f t="shared" si="583"/>
        <v>0</v>
      </c>
      <c r="CK195" s="342">
        <f t="shared" si="583"/>
        <v>0</v>
      </c>
      <c r="CL195" s="342">
        <f t="shared" si="583"/>
        <v>0</v>
      </c>
      <c r="CM195" s="342">
        <f t="shared" si="583"/>
        <v>0</v>
      </c>
      <c r="CN195" s="342">
        <f t="shared" si="583"/>
        <v>0</v>
      </c>
      <c r="CO195" s="342">
        <f t="shared" si="583"/>
        <v>0</v>
      </c>
      <c r="CP195" s="342">
        <f t="shared" si="583"/>
        <v>0</v>
      </c>
      <c r="CQ195" s="342">
        <f t="shared" si="583"/>
        <v>0</v>
      </c>
      <c r="CR195" s="342">
        <f t="shared" si="583"/>
        <v>0</v>
      </c>
      <c r="CS195" s="342">
        <f t="shared" si="583"/>
        <v>0</v>
      </c>
      <c r="CT195" s="342">
        <f t="shared" si="583"/>
        <v>0</v>
      </c>
      <c r="CU195" s="342">
        <f t="shared" si="583"/>
        <v>0</v>
      </c>
      <c r="CV195" s="342">
        <f t="shared" si="583"/>
        <v>0</v>
      </c>
      <c r="CW195" s="342">
        <f t="shared" si="583"/>
        <v>0</v>
      </c>
      <c r="CX195" s="342">
        <f t="shared" si="583"/>
        <v>0</v>
      </c>
      <c r="CY195" s="342">
        <f t="shared" si="583"/>
        <v>0</v>
      </c>
      <c r="CZ195" s="342">
        <f t="shared" si="583"/>
        <v>0</v>
      </c>
      <c r="DA195" s="342">
        <f t="shared" si="583"/>
        <v>0</v>
      </c>
      <c r="DB195" s="342">
        <f t="shared" si="583"/>
        <v>0</v>
      </c>
      <c r="DC195" s="342">
        <f t="shared" si="583"/>
        <v>0</v>
      </c>
      <c r="DD195" s="342">
        <f t="shared" si="583"/>
        <v>0</v>
      </c>
      <c r="DE195" s="342">
        <f t="shared" si="583"/>
        <v>0</v>
      </c>
      <c r="DF195" s="342">
        <f t="shared" si="583"/>
        <v>0</v>
      </c>
      <c r="DG195" s="342">
        <f t="shared" si="583"/>
        <v>0</v>
      </c>
      <c r="DH195" s="342">
        <f t="shared" si="583"/>
        <v>0</v>
      </c>
      <c r="DI195" s="342">
        <f t="shared" si="583"/>
        <v>0</v>
      </c>
      <c r="DJ195" s="342">
        <f t="shared" si="583"/>
        <v>0</v>
      </c>
      <c r="DK195" s="342">
        <f t="shared" si="583"/>
        <v>0</v>
      </c>
      <c r="DL195" s="342">
        <f t="shared" si="583"/>
        <v>0</v>
      </c>
      <c r="DM195" s="342">
        <f t="shared" si="583"/>
        <v>0</v>
      </c>
      <c r="DN195" s="342">
        <f t="shared" si="583"/>
        <v>0</v>
      </c>
      <c r="DO195" s="342">
        <f t="shared" si="583"/>
        <v>0</v>
      </c>
      <c r="DP195" s="342">
        <f t="shared" si="583"/>
        <v>0</v>
      </c>
      <c r="DQ195" s="342">
        <f t="shared" si="583"/>
        <v>0</v>
      </c>
      <c r="DR195" s="342">
        <f t="shared" si="583"/>
        <v>0</v>
      </c>
      <c r="DS195" s="342">
        <f t="shared" si="583"/>
        <v>0</v>
      </c>
      <c r="DT195" s="342">
        <f t="shared" si="583"/>
        <v>0</v>
      </c>
      <c r="DU195" s="342">
        <f t="shared" si="583"/>
        <v>0</v>
      </c>
      <c r="DV195" s="342">
        <f t="shared" si="583"/>
        <v>0</v>
      </c>
      <c r="DW195" s="342">
        <f t="shared" si="583"/>
        <v>0</v>
      </c>
      <c r="DX195" s="342">
        <f t="shared" si="583"/>
        <v>0</v>
      </c>
      <c r="DY195" s="342">
        <f t="shared" si="583"/>
        <v>0</v>
      </c>
      <c r="DZ195" s="342">
        <f t="shared" si="583"/>
        <v>0</v>
      </c>
      <c r="EA195" s="342">
        <f t="shared" si="583"/>
        <v>0</v>
      </c>
      <c r="EB195" s="342">
        <f t="shared" si="583"/>
        <v>0</v>
      </c>
      <c r="EC195" s="342">
        <f t="shared" si="583"/>
        <v>0</v>
      </c>
      <c r="ED195" s="338"/>
      <c r="EE195" s="342">
        <f t="shared" ref="EE195:GP195" si="584">if(or(and($A195-EE$188&gt;0,$A195-EE$189&lt;=0,month($A195)=month(EE$188)),and($A195-EE$188&gt;0,$A195-EE$189&lt;=0,month(edate($A195,6))=month(EE$188))),EE$192,0)</f>
        <v>0</v>
      </c>
      <c r="EF195" s="342">
        <f t="shared" si="584"/>
        <v>0</v>
      </c>
      <c r="EG195" s="342">
        <f t="shared" si="584"/>
        <v>0</v>
      </c>
      <c r="EH195" s="342">
        <f t="shared" si="584"/>
        <v>0</v>
      </c>
      <c r="EI195" s="342">
        <f t="shared" si="584"/>
        <v>0</v>
      </c>
      <c r="EJ195" s="342">
        <f t="shared" si="584"/>
        <v>0</v>
      </c>
      <c r="EK195" s="342">
        <f t="shared" si="584"/>
        <v>0</v>
      </c>
      <c r="EL195" s="342">
        <f t="shared" si="584"/>
        <v>0</v>
      </c>
      <c r="EM195" s="342">
        <f t="shared" si="584"/>
        <v>0</v>
      </c>
      <c r="EN195" s="342">
        <f t="shared" si="584"/>
        <v>0</v>
      </c>
      <c r="EO195" s="342">
        <f t="shared" si="584"/>
        <v>0</v>
      </c>
      <c r="EP195" s="342">
        <f t="shared" si="584"/>
        <v>0</v>
      </c>
      <c r="EQ195" s="342">
        <f t="shared" si="584"/>
        <v>0</v>
      </c>
      <c r="ER195" s="342">
        <f t="shared" si="584"/>
        <v>0</v>
      </c>
      <c r="ES195" s="342">
        <f t="shared" si="584"/>
        <v>0</v>
      </c>
      <c r="ET195" s="342">
        <f t="shared" si="584"/>
        <v>0</v>
      </c>
      <c r="EU195" s="342">
        <f t="shared" si="584"/>
        <v>0</v>
      </c>
      <c r="EV195" s="342">
        <f t="shared" si="584"/>
        <v>0</v>
      </c>
      <c r="EW195" s="342">
        <f t="shared" si="584"/>
        <v>0</v>
      </c>
      <c r="EX195" s="342">
        <f t="shared" si="584"/>
        <v>0</v>
      </c>
      <c r="EY195" s="342">
        <f t="shared" si="584"/>
        <v>0</v>
      </c>
      <c r="EZ195" s="342">
        <f t="shared" si="584"/>
        <v>0</v>
      </c>
      <c r="FA195" s="342">
        <f t="shared" si="584"/>
        <v>0</v>
      </c>
      <c r="FB195" s="342">
        <f t="shared" si="584"/>
        <v>0</v>
      </c>
      <c r="FC195" s="342">
        <f t="shared" si="584"/>
        <v>0</v>
      </c>
      <c r="FD195" s="342">
        <f t="shared" si="584"/>
        <v>0</v>
      </c>
      <c r="FE195" s="342">
        <f t="shared" si="584"/>
        <v>0</v>
      </c>
      <c r="FF195" s="342">
        <f t="shared" si="584"/>
        <v>0</v>
      </c>
      <c r="FG195" s="342">
        <f t="shared" si="584"/>
        <v>0</v>
      </c>
      <c r="FH195" s="342">
        <f t="shared" si="584"/>
        <v>0</v>
      </c>
      <c r="FI195" s="342">
        <f t="shared" si="584"/>
        <v>0</v>
      </c>
      <c r="FJ195" s="342">
        <f t="shared" si="584"/>
        <v>0</v>
      </c>
      <c r="FK195" s="342">
        <f t="shared" si="584"/>
        <v>0</v>
      </c>
      <c r="FL195" s="342">
        <f t="shared" si="584"/>
        <v>0</v>
      </c>
      <c r="FM195" s="342">
        <f t="shared" si="584"/>
        <v>0</v>
      </c>
      <c r="FN195" s="342">
        <f t="shared" si="584"/>
        <v>0</v>
      </c>
      <c r="FO195" s="342">
        <f t="shared" si="584"/>
        <v>0</v>
      </c>
      <c r="FP195" s="342">
        <f t="shared" si="584"/>
        <v>0</v>
      </c>
      <c r="FQ195" s="342">
        <f t="shared" si="584"/>
        <v>0</v>
      </c>
      <c r="FR195" s="342">
        <f t="shared" si="584"/>
        <v>0</v>
      </c>
      <c r="FS195" s="342">
        <f t="shared" si="584"/>
        <v>0</v>
      </c>
      <c r="FT195" s="342">
        <f t="shared" si="584"/>
        <v>0</v>
      </c>
      <c r="FU195" s="342">
        <f t="shared" si="584"/>
        <v>0</v>
      </c>
      <c r="FV195" s="342">
        <f t="shared" si="584"/>
        <v>0</v>
      </c>
      <c r="FW195" s="342">
        <f t="shared" si="584"/>
        <v>0</v>
      </c>
      <c r="FX195" s="342">
        <f t="shared" si="584"/>
        <v>0</v>
      </c>
      <c r="FY195" s="342">
        <f t="shared" si="584"/>
        <v>0</v>
      </c>
      <c r="FZ195" s="342">
        <f t="shared" si="584"/>
        <v>0</v>
      </c>
      <c r="GA195" s="342">
        <f t="shared" si="584"/>
        <v>0</v>
      </c>
      <c r="GB195" s="342">
        <f t="shared" si="584"/>
        <v>0</v>
      </c>
      <c r="GC195" s="342">
        <f t="shared" si="584"/>
        <v>0</v>
      </c>
      <c r="GD195" s="342">
        <f t="shared" si="584"/>
        <v>0</v>
      </c>
      <c r="GE195" s="342">
        <f t="shared" si="584"/>
        <v>0</v>
      </c>
      <c r="GF195" s="342">
        <f t="shared" si="584"/>
        <v>0</v>
      </c>
      <c r="GG195" s="342">
        <f t="shared" si="584"/>
        <v>0</v>
      </c>
      <c r="GH195" s="342">
        <f t="shared" si="584"/>
        <v>0</v>
      </c>
      <c r="GI195" s="342">
        <f t="shared" si="584"/>
        <v>0</v>
      </c>
      <c r="GJ195" s="342">
        <f t="shared" si="584"/>
        <v>0</v>
      </c>
      <c r="GK195" s="342">
        <f t="shared" si="584"/>
        <v>0</v>
      </c>
      <c r="GL195" s="342">
        <f t="shared" si="584"/>
        <v>0</v>
      </c>
      <c r="GM195" s="342">
        <f t="shared" si="584"/>
        <v>0</v>
      </c>
      <c r="GN195" s="342">
        <f t="shared" si="584"/>
        <v>0</v>
      </c>
      <c r="GO195" s="342">
        <f t="shared" si="584"/>
        <v>0</v>
      </c>
      <c r="GP195" s="342">
        <f t="shared" si="584"/>
        <v>0</v>
      </c>
      <c r="GQ195" s="342"/>
      <c r="GR195" s="342">
        <f t="shared" ref="GR195:JC195" si="585">if(or(and($A195-GR$188&gt;0,$A195-GR$189&lt;=0,month($A195)=month(GR$188)),and($A195-GR$188&gt;0,$A195-GR$189&lt;=0,month(edate($A195,6))=month(GR$188))),GR$192,0)</f>
        <v>0</v>
      </c>
      <c r="GS195" s="342">
        <f t="shared" si="585"/>
        <v>0</v>
      </c>
      <c r="GT195" s="342">
        <f t="shared" si="585"/>
        <v>0</v>
      </c>
      <c r="GU195" s="342">
        <f t="shared" si="585"/>
        <v>0</v>
      </c>
      <c r="GV195" s="342">
        <f t="shared" si="585"/>
        <v>0</v>
      </c>
      <c r="GW195" s="342">
        <f t="shared" si="585"/>
        <v>0</v>
      </c>
      <c r="GX195" s="342">
        <f t="shared" si="585"/>
        <v>0</v>
      </c>
      <c r="GY195" s="342">
        <f t="shared" si="585"/>
        <v>0</v>
      </c>
      <c r="GZ195" s="342">
        <f t="shared" si="585"/>
        <v>0</v>
      </c>
      <c r="HA195" s="342">
        <f t="shared" si="585"/>
        <v>0</v>
      </c>
      <c r="HB195" s="342">
        <f t="shared" si="585"/>
        <v>0</v>
      </c>
      <c r="HC195" s="342">
        <f t="shared" si="585"/>
        <v>0</v>
      </c>
      <c r="HD195" s="342">
        <f t="shared" si="585"/>
        <v>0</v>
      </c>
      <c r="HE195" s="342">
        <f t="shared" si="585"/>
        <v>0</v>
      </c>
      <c r="HF195" s="342">
        <f t="shared" si="585"/>
        <v>0</v>
      </c>
      <c r="HG195" s="342">
        <f t="shared" si="585"/>
        <v>0</v>
      </c>
      <c r="HH195" s="342">
        <f t="shared" si="585"/>
        <v>0</v>
      </c>
      <c r="HI195" s="342">
        <f t="shared" si="585"/>
        <v>0</v>
      </c>
      <c r="HJ195" s="342">
        <f t="shared" si="585"/>
        <v>0</v>
      </c>
      <c r="HK195" s="342">
        <f t="shared" si="585"/>
        <v>0</v>
      </c>
      <c r="HL195" s="342">
        <f t="shared" si="585"/>
        <v>0</v>
      </c>
      <c r="HM195" s="342">
        <f t="shared" si="585"/>
        <v>0</v>
      </c>
      <c r="HN195" s="342">
        <f t="shared" si="585"/>
        <v>0</v>
      </c>
      <c r="HO195" s="342">
        <f t="shared" si="585"/>
        <v>0</v>
      </c>
      <c r="HP195" s="342">
        <f t="shared" si="585"/>
        <v>0</v>
      </c>
      <c r="HQ195" s="342">
        <f t="shared" si="585"/>
        <v>0</v>
      </c>
      <c r="HR195" s="342">
        <f t="shared" si="585"/>
        <v>0</v>
      </c>
      <c r="HS195" s="342">
        <f t="shared" si="585"/>
        <v>0</v>
      </c>
      <c r="HT195" s="342">
        <f t="shared" si="585"/>
        <v>0</v>
      </c>
      <c r="HU195" s="342">
        <f t="shared" si="585"/>
        <v>0</v>
      </c>
      <c r="HV195" s="342">
        <f t="shared" si="585"/>
        <v>0</v>
      </c>
      <c r="HW195" s="342">
        <f t="shared" si="585"/>
        <v>0</v>
      </c>
      <c r="HX195" s="342">
        <f t="shared" si="585"/>
        <v>0</v>
      </c>
      <c r="HY195" s="342">
        <f t="shared" si="585"/>
        <v>0</v>
      </c>
      <c r="HZ195" s="342">
        <f t="shared" si="585"/>
        <v>0</v>
      </c>
      <c r="IA195" s="342">
        <f t="shared" si="585"/>
        <v>0</v>
      </c>
      <c r="IB195" s="342">
        <f t="shared" si="585"/>
        <v>0</v>
      </c>
      <c r="IC195" s="342">
        <f t="shared" si="585"/>
        <v>0</v>
      </c>
      <c r="ID195" s="342">
        <f t="shared" si="585"/>
        <v>0</v>
      </c>
      <c r="IE195" s="342">
        <f t="shared" si="585"/>
        <v>0</v>
      </c>
      <c r="IF195" s="342">
        <f t="shared" si="585"/>
        <v>0</v>
      </c>
      <c r="IG195" s="342">
        <f t="shared" si="585"/>
        <v>0</v>
      </c>
      <c r="IH195" s="342">
        <f t="shared" si="585"/>
        <v>0</v>
      </c>
      <c r="II195" s="342">
        <f t="shared" si="585"/>
        <v>0</v>
      </c>
      <c r="IJ195" s="342">
        <f t="shared" si="585"/>
        <v>0</v>
      </c>
      <c r="IK195" s="342">
        <f t="shared" si="585"/>
        <v>0</v>
      </c>
      <c r="IL195" s="342">
        <f t="shared" si="585"/>
        <v>0</v>
      </c>
      <c r="IM195" s="342">
        <f t="shared" si="585"/>
        <v>0</v>
      </c>
      <c r="IN195" s="342">
        <f t="shared" si="585"/>
        <v>0</v>
      </c>
      <c r="IO195" s="342">
        <f t="shared" si="585"/>
        <v>0</v>
      </c>
      <c r="IP195" s="342">
        <f t="shared" si="585"/>
        <v>0</v>
      </c>
      <c r="IQ195" s="342">
        <f t="shared" si="585"/>
        <v>0</v>
      </c>
      <c r="IR195" s="342">
        <f t="shared" si="585"/>
        <v>0</v>
      </c>
      <c r="IS195" s="342">
        <f t="shared" si="585"/>
        <v>0</v>
      </c>
      <c r="IT195" s="342">
        <f t="shared" si="585"/>
        <v>0</v>
      </c>
      <c r="IU195" s="342">
        <f t="shared" si="585"/>
        <v>0</v>
      </c>
      <c r="IV195" s="342">
        <f t="shared" si="585"/>
        <v>0</v>
      </c>
      <c r="IW195" s="342">
        <f t="shared" si="585"/>
        <v>0</v>
      </c>
      <c r="IX195" s="342">
        <f t="shared" si="585"/>
        <v>0</v>
      </c>
      <c r="IY195" s="342">
        <f t="shared" si="585"/>
        <v>0</v>
      </c>
      <c r="IZ195" s="342">
        <f t="shared" si="585"/>
        <v>0</v>
      </c>
      <c r="JA195" s="342">
        <f t="shared" si="585"/>
        <v>0</v>
      </c>
      <c r="JB195" s="342">
        <f t="shared" si="585"/>
        <v>0</v>
      </c>
      <c r="JC195" s="342">
        <f t="shared" si="585"/>
        <v>0</v>
      </c>
      <c r="JD195" s="342"/>
      <c r="JE195" s="342">
        <f t="shared" ref="JE195:LP195" si="586">if(or(and($A195-JE$188&gt;0,$A195-JE$189&lt;=0,month($A195)=month(JE$188)),and($A195-JE$188&gt;0,$A195-JE$189&lt;=0,month(edate($A195,6))=month(JE$188))),JE$192,0)</f>
        <v>0</v>
      </c>
      <c r="JF195" s="342">
        <f t="shared" si="586"/>
        <v>0</v>
      </c>
      <c r="JG195" s="342">
        <f t="shared" si="586"/>
        <v>0</v>
      </c>
      <c r="JH195" s="342">
        <f t="shared" si="586"/>
        <v>0</v>
      </c>
      <c r="JI195" s="342">
        <f t="shared" si="586"/>
        <v>0</v>
      </c>
      <c r="JJ195" s="342">
        <f t="shared" si="586"/>
        <v>0</v>
      </c>
      <c r="JK195" s="342">
        <f t="shared" si="586"/>
        <v>0</v>
      </c>
      <c r="JL195" s="342">
        <f t="shared" si="586"/>
        <v>0</v>
      </c>
      <c r="JM195" s="342">
        <f t="shared" si="586"/>
        <v>0</v>
      </c>
      <c r="JN195" s="342">
        <f t="shared" si="586"/>
        <v>0</v>
      </c>
      <c r="JO195" s="342">
        <f t="shared" si="586"/>
        <v>0</v>
      </c>
      <c r="JP195" s="342">
        <f t="shared" si="586"/>
        <v>0</v>
      </c>
      <c r="JQ195" s="342">
        <f t="shared" si="586"/>
        <v>0</v>
      </c>
      <c r="JR195" s="342">
        <f t="shared" si="586"/>
        <v>0</v>
      </c>
      <c r="JS195" s="342">
        <f t="shared" si="586"/>
        <v>0</v>
      </c>
      <c r="JT195" s="342">
        <f t="shared" si="586"/>
        <v>0</v>
      </c>
      <c r="JU195" s="342">
        <f t="shared" si="586"/>
        <v>0</v>
      </c>
      <c r="JV195" s="342">
        <f t="shared" si="586"/>
        <v>0</v>
      </c>
      <c r="JW195" s="342">
        <f t="shared" si="586"/>
        <v>0</v>
      </c>
      <c r="JX195" s="342">
        <f t="shared" si="586"/>
        <v>0</v>
      </c>
      <c r="JY195" s="342">
        <f t="shared" si="586"/>
        <v>0</v>
      </c>
      <c r="JZ195" s="342">
        <f t="shared" si="586"/>
        <v>0</v>
      </c>
      <c r="KA195" s="342">
        <f t="shared" si="586"/>
        <v>0</v>
      </c>
      <c r="KB195" s="342">
        <f t="shared" si="586"/>
        <v>0</v>
      </c>
      <c r="KC195" s="342">
        <f t="shared" si="586"/>
        <v>0</v>
      </c>
      <c r="KD195" s="342">
        <f t="shared" si="586"/>
        <v>0</v>
      </c>
      <c r="KE195" s="342">
        <f t="shared" si="586"/>
        <v>0</v>
      </c>
      <c r="KF195" s="342">
        <f t="shared" si="586"/>
        <v>0</v>
      </c>
      <c r="KG195" s="342">
        <f t="shared" si="586"/>
        <v>0</v>
      </c>
      <c r="KH195" s="342">
        <f t="shared" si="586"/>
        <v>0</v>
      </c>
      <c r="KI195" s="342">
        <f t="shared" si="586"/>
        <v>0</v>
      </c>
      <c r="KJ195" s="342">
        <f t="shared" si="586"/>
        <v>0</v>
      </c>
      <c r="KK195" s="342">
        <f t="shared" si="586"/>
        <v>0</v>
      </c>
      <c r="KL195" s="342">
        <f t="shared" si="586"/>
        <v>0</v>
      </c>
      <c r="KM195" s="342">
        <f t="shared" si="586"/>
        <v>0</v>
      </c>
      <c r="KN195" s="342">
        <f t="shared" si="586"/>
        <v>0</v>
      </c>
      <c r="KO195" s="342">
        <f t="shared" si="586"/>
        <v>0</v>
      </c>
      <c r="KP195" s="342">
        <f t="shared" si="586"/>
        <v>0</v>
      </c>
      <c r="KQ195" s="342">
        <f t="shared" si="586"/>
        <v>0</v>
      </c>
      <c r="KR195" s="342">
        <f t="shared" si="586"/>
        <v>0</v>
      </c>
      <c r="KS195" s="342">
        <f t="shared" si="586"/>
        <v>0</v>
      </c>
      <c r="KT195" s="342">
        <f t="shared" si="586"/>
        <v>0</v>
      </c>
      <c r="KU195" s="342">
        <f t="shared" si="586"/>
        <v>0</v>
      </c>
      <c r="KV195" s="342">
        <f t="shared" si="586"/>
        <v>0</v>
      </c>
      <c r="KW195" s="342">
        <f t="shared" si="586"/>
        <v>0</v>
      </c>
      <c r="KX195" s="342">
        <f t="shared" si="586"/>
        <v>0</v>
      </c>
      <c r="KY195" s="342">
        <f t="shared" si="586"/>
        <v>0</v>
      </c>
      <c r="KZ195" s="342">
        <f t="shared" si="586"/>
        <v>0</v>
      </c>
      <c r="LA195" s="342">
        <f t="shared" si="586"/>
        <v>0</v>
      </c>
      <c r="LB195" s="342">
        <f t="shared" si="586"/>
        <v>0</v>
      </c>
      <c r="LC195" s="342">
        <f t="shared" si="586"/>
        <v>0</v>
      </c>
      <c r="LD195" s="342">
        <f t="shared" si="586"/>
        <v>0</v>
      </c>
      <c r="LE195" s="342">
        <f t="shared" si="586"/>
        <v>0</v>
      </c>
      <c r="LF195" s="342">
        <f t="shared" si="586"/>
        <v>0</v>
      </c>
      <c r="LG195" s="342">
        <f t="shared" si="586"/>
        <v>0</v>
      </c>
      <c r="LH195" s="342">
        <f t="shared" si="586"/>
        <v>0</v>
      </c>
      <c r="LI195" s="342">
        <f t="shared" si="586"/>
        <v>0</v>
      </c>
      <c r="LJ195" s="342">
        <f t="shared" si="586"/>
        <v>0</v>
      </c>
      <c r="LK195" s="342">
        <f t="shared" si="586"/>
        <v>0</v>
      </c>
      <c r="LL195" s="342">
        <f t="shared" si="586"/>
        <v>0</v>
      </c>
      <c r="LM195" s="342">
        <f t="shared" si="586"/>
        <v>0</v>
      </c>
      <c r="LN195" s="342">
        <f t="shared" si="586"/>
        <v>0</v>
      </c>
      <c r="LO195" s="342">
        <f t="shared" si="586"/>
        <v>0</v>
      </c>
      <c r="LP195" s="342">
        <f t="shared" si="586"/>
        <v>0</v>
      </c>
    </row>
    <row r="196">
      <c r="A196" s="331" t="str">
        <f t="shared" si="575"/>
        <v>03-2023</v>
      </c>
      <c r="B196" s="346">
        <f t="shared" si="581"/>
        <v>237841.6939</v>
      </c>
      <c r="C196" s="346"/>
      <c r="D196" s="346"/>
      <c r="E196" s="342">
        <f t="shared" ref="E196:BP196" si="587">if(or(and($A196-E$188&gt;0,$A196-E$189&lt;=0,month($A196)=month(E$188)),and($A196-E$188&gt;0,$A196-E$189&lt;=0,month(edate($A196,6))=month(E$188))),E$192,0)</f>
        <v>0</v>
      </c>
      <c r="F196" s="342">
        <f t="shared" si="587"/>
        <v>0</v>
      </c>
      <c r="G196" s="342">
        <f t="shared" si="587"/>
        <v>0</v>
      </c>
      <c r="H196" s="342">
        <f t="shared" si="587"/>
        <v>5603.13611</v>
      </c>
      <c r="I196" s="342">
        <f t="shared" si="587"/>
        <v>5350</v>
      </c>
      <c r="J196" s="342">
        <f t="shared" si="587"/>
        <v>0</v>
      </c>
      <c r="K196" s="342">
        <f t="shared" si="587"/>
        <v>6549.35727</v>
      </c>
      <c r="L196" s="342">
        <f t="shared" si="587"/>
        <v>3925.4562</v>
      </c>
      <c r="M196" s="342">
        <f t="shared" si="587"/>
        <v>5593.35392</v>
      </c>
      <c r="N196" s="342">
        <f t="shared" si="587"/>
        <v>0</v>
      </c>
      <c r="O196" s="342">
        <f t="shared" si="587"/>
        <v>0</v>
      </c>
      <c r="P196" s="342">
        <f t="shared" si="587"/>
        <v>0</v>
      </c>
      <c r="Q196" s="342">
        <f t="shared" si="587"/>
        <v>5838.7836</v>
      </c>
      <c r="R196" s="342">
        <f t="shared" si="587"/>
        <v>9911.380355</v>
      </c>
      <c r="S196" s="342">
        <f t="shared" si="587"/>
        <v>0</v>
      </c>
      <c r="T196" s="342">
        <f t="shared" si="587"/>
        <v>11963.3767</v>
      </c>
      <c r="U196" s="342">
        <f t="shared" si="587"/>
        <v>9633.12861</v>
      </c>
      <c r="V196" s="342">
        <f t="shared" si="587"/>
        <v>0</v>
      </c>
      <c r="W196" s="342">
        <f t="shared" si="587"/>
        <v>8655.033888</v>
      </c>
      <c r="X196" s="342">
        <f t="shared" si="587"/>
        <v>0</v>
      </c>
      <c r="Y196" s="342">
        <f t="shared" si="587"/>
        <v>0</v>
      </c>
      <c r="Z196" s="342">
        <f t="shared" si="587"/>
        <v>0</v>
      </c>
      <c r="AA196" s="342">
        <f t="shared" si="587"/>
        <v>9628.80765</v>
      </c>
      <c r="AB196" s="342">
        <f t="shared" si="587"/>
        <v>0</v>
      </c>
      <c r="AC196" s="342">
        <f t="shared" si="587"/>
        <v>6205.936838</v>
      </c>
      <c r="AD196" s="342">
        <f t="shared" si="587"/>
        <v>8318.29995</v>
      </c>
      <c r="AE196" s="342">
        <f t="shared" si="587"/>
        <v>6439.535258</v>
      </c>
      <c r="AF196" s="342">
        <f t="shared" si="587"/>
        <v>0</v>
      </c>
      <c r="AG196" s="342">
        <f t="shared" si="587"/>
        <v>7258.6275</v>
      </c>
      <c r="AH196" s="342">
        <f t="shared" si="587"/>
        <v>0</v>
      </c>
      <c r="AI196" s="342">
        <f t="shared" si="587"/>
        <v>10641.14589</v>
      </c>
      <c r="AJ196" s="342">
        <f t="shared" si="587"/>
        <v>0</v>
      </c>
      <c r="AK196" s="342">
        <f t="shared" si="587"/>
        <v>0</v>
      </c>
      <c r="AL196" s="342">
        <f t="shared" si="587"/>
        <v>275</v>
      </c>
      <c r="AM196" s="342">
        <f t="shared" si="587"/>
        <v>4982.50623</v>
      </c>
      <c r="AN196" s="342">
        <f t="shared" si="587"/>
        <v>0</v>
      </c>
      <c r="AO196" s="342">
        <f t="shared" si="587"/>
        <v>0</v>
      </c>
      <c r="AP196" s="342">
        <f t="shared" si="587"/>
        <v>9271.35</v>
      </c>
      <c r="AQ196" s="342">
        <f t="shared" si="587"/>
        <v>8358.125</v>
      </c>
      <c r="AR196" s="342">
        <f t="shared" si="587"/>
        <v>0</v>
      </c>
      <c r="AS196" s="342">
        <f t="shared" si="587"/>
        <v>8601.039</v>
      </c>
      <c r="AT196" s="342">
        <f t="shared" si="587"/>
        <v>16276.43473</v>
      </c>
      <c r="AU196" s="342">
        <f t="shared" si="587"/>
        <v>7462.28015</v>
      </c>
      <c r="AV196" s="342">
        <f t="shared" si="587"/>
        <v>0</v>
      </c>
      <c r="AW196" s="342">
        <f t="shared" si="587"/>
        <v>4800</v>
      </c>
      <c r="AX196" s="342">
        <f t="shared" si="587"/>
        <v>0</v>
      </c>
      <c r="AY196" s="342">
        <f t="shared" si="587"/>
        <v>12558.09375</v>
      </c>
      <c r="AZ196" s="342">
        <f t="shared" si="587"/>
        <v>0</v>
      </c>
      <c r="BA196" s="342">
        <f t="shared" si="587"/>
        <v>0</v>
      </c>
      <c r="BB196" s="342">
        <f t="shared" si="587"/>
        <v>9703.8664</v>
      </c>
      <c r="BC196" s="342">
        <f t="shared" si="587"/>
        <v>0</v>
      </c>
      <c r="BD196" s="342">
        <f t="shared" si="587"/>
        <v>13378.4</v>
      </c>
      <c r="BE196" s="342">
        <f t="shared" si="587"/>
        <v>0</v>
      </c>
      <c r="BF196" s="342">
        <f t="shared" si="587"/>
        <v>1557.6541</v>
      </c>
      <c r="BG196" s="342">
        <f t="shared" si="587"/>
        <v>0</v>
      </c>
      <c r="BH196" s="342">
        <f t="shared" si="587"/>
        <v>5158.157425</v>
      </c>
      <c r="BI196" s="342">
        <f t="shared" si="587"/>
        <v>2306.25</v>
      </c>
      <c r="BJ196" s="342">
        <f t="shared" si="587"/>
        <v>7162.4875</v>
      </c>
      <c r="BK196" s="342">
        <f t="shared" si="587"/>
        <v>1312.5</v>
      </c>
      <c r="BL196" s="342">
        <f t="shared" si="587"/>
        <v>1793.1</v>
      </c>
      <c r="BM196" s="342">
        <f t="shared" si="587"/>
        <v>0</v>
      </c>
      <c r="BN196" s="342">
        <f t="shared" si="587"/>
        <v>740.464875</v>
      </c>
      <c r="BO196" s="342">
        <f t="shared" si="587"/>
        <v>0</v>
      </c>
      <c r="BP196" s="342">
        <f t="shared" si="587"/>
        <v>628.625</v>
      </c>
      <c r="BQ196" s="342"/>
      <c r="BR196" s="342">
        <f t="shared" ref="BR196:EC196" si="588">if(or(and($A196-BR$188&gt;0,$A196-BR$189&lt;=0,month($A196)=month(BR$188)),and($A196-BR$188&gt;0,$A196-BR$189&lt;=0,month(edate($A196,6))=month(BR$188))),BR$192,0)</f>
        <v>0</v>
      </c>
      <c r="BS196" s="342">
        <f t="shared" si="588"/>
        <v>0</v>
      </c>
      <c r="BT196" s="342">
        <f t="shared" si="588"/>
        <v>0</v>
      </c>
      <c r="BU196" s="342">
        <f t="shared" si="588"/>
        <v>0</v>
      </c>
      <c r="BV196" s="342">
        <f t="shared" si="588"/>
        <v>0</v>
      </c>
      <c r="BW196" s="342">
        <f t="shared" si="588"/>
        <v>0</v>
      </c>
      <c r="BX196" s="342">
        <f t="shared" si="588"/>
        <v>0</v>
      </c>
      <c r="BY196" s="342">
        <f t="shared" si="588"/>
        <v>0</v>
      </c>
      <c r="BZ196" s="342">
        <f t="shared" si="588"/>
        <v>0</v>
      </c>
      <c r="CA196" s="342">
        <f t="shared" si="588"/>
        <v>0</v>
      </c>
      <c r="CB196" s="342">
        <f t="shared" si="588"/>
        <v>0</v>
      </c>
      <c r="CC196" s="342">
        <f t="shared" si="588"/>
        <v>0</v>
      </c>
      <c r="CD196" s="342">
        <f t="shared" si="588"/>
        <v>0</v>
      </c>
      <c r="CE196" s="342">
        <f t="shared" si="588"/>
        <v>0</v>
      </c>
      <c r="CF196" s="342">
        <f t="shared" si="588"/>
        <v>0</v>
      </c>
      <c r="CG196" s="342">
        <f t="shared" si="588"/>
        <v>0</v>
      </c>
      <c r="CH196" s="342">
        <f t="shared" si="588"/>
        <v>0</v>
      </c>
      <c r="CI196" s="342">
        <f t="shared" si="588"/>
        <v>0</v>
      </c>
      <c r="CJ196" s="342">
        <f t="shared" si="588"/>
        <v>0</v>
      </c>
      <c r="CK196" s="342">
        <f t="shared" si="588"/>
        <v>0</v>
      </c>
      <c r="CL196" s="342">
        <f t="shared" si="588"/>
        <v>0</v>
      </c>
      <c r="CM196" s="342">
        <f t="shared" si="588"/>
        <v>0</v>
      </c>
      <c r="CN196" s="342">
        <f t="shared" si="588"/>
        <v>0</v>
      </c>
      <c r="CO196" s="342">
        <f t="shared" si="588"/>
        <v>0</v>
      </c>
      <c r="CP196" s="342">
        <f t="shared" si="588"/>
        <v>0</v>
      </c>
      <c r="CQ196" s="342">
        <f t="shared" si="588"/>
        <v>0</v>
      </c>
      <c r="CR196" s="342">
        <f t="shared" si="588"/>
        <v>0</v>
      </c>
      <c r="CS196" s="342">
        <f t="shared" si="588"/>
        <v>0</v>
      </c>
      <c r="CT196" s="342">
        <f t="shared" si="588"/>
        <v>0</v>
      </c>
      <c r="CU196" s="342">
        <f t="shared" si="588"/>
        <v>0</v>
      </c>
      <c r="CV196" s="342">
        <f t="shared" si="588"/>
        <v>0</v>
      </c>
      <c r="CW196" s="342">
        <f t="shared" si="588"/>
        <v>0</v>
      </c>
      <c r="CX196" s="342">
        <f t="shared" si="588"/>
        <v>0</v>
      </c>
      <c r="CY196" s="342">
        <f t="shared" si="588"/>
        <v>0</v>
      </c>
      <c r="CZ196" s="342">
        <f t="shared" si="588"/>
        <v>0</v>
      </c>
      <c r="DA196" s="342">
        <f t="shared" si="588"/>
        <v>0</v>
      </c>
      <c r="DB196" s="342">
        <f t="shared" si="588"/>
        <v>0</v>
      </c>
      <c r="DC196" s="342">
        <f t="shared" si="588"/>
        <v>0</v>
      </c>
      <c r="DD196" s="342">
        <f t="shared" si="588"/>
        <v>0</v>
      </c>
      <c r="DE196" s="342">
        <f t="shared" si="588"/>
        <v>0</v>
      </c>
      <c r="DF196" s="342">
        <f t="shared" si="588"/>
        <v>0</v>
      </c>
      <c r="DG196" s="342">
        <f t="shared" si="588"/>
        <v>0</v>
      </c>
      <c r="DH196" s="342">
        <f t="shared" si="588"/>
        <v>0</v>
      </c>
      <c r="DI196" s="342">
        <f t="shared" si="588"/>
        <v>0</v>
      </c>
      <c r="DJ196" s="342">
        <f t="shared" si="588"/>
        <v>0</v>
      </c>
      <c r="DK196" s="342">
        <f t="shared" si="588"/>
        <v>0</v>
      </c>
      <c r="DL196" s="342">
        <f t="shared" si="588"/>
        <v>0</v>
      </c>
      <c r="DM196" s="342">
        <f t="shared" si="588"/>
        <v>0</v>
      </c>
      <c r="DN196" s="342">
        <f t="shared" si="588"/>
        <v>0</v>
      </c>
      <c r="DO196" s="342">
        <f t="shared" si="588"/>
        <v>0</v>
      </c>
      <c r="DP196" s="342">
        <f t="shared" si="588"/>
        <v>0</v>
      </c>
      <c r="DQ196" s="342">
        <f t="shared" si="588"/>
        <v>0</v>
      </c>
      <c r="DR196" s="342">
        <f t="shared" si="588"/>
        <v>0</v>
      </c>
      <c r="DS196" s="342">
        <f t="shared" si="588"/>
        <v>0</v>
      </c>
      <c r="DT196" s="342">
        <f t="shared" si="588"/>
        <v>0</v>
      </c>
      <c r="DU196" s="342">
        <f t="shared" si="588"/>
        <v>0</v>
      </c>
      <c r="DV196" s="342">
        <f t="shared" si="588"/>
        <v>0</v>
      </c>
      <c r="DW196" s="342">
        <f t="shared" si="588"/>
        <v>0</v>
      </c>
      <c r="DX196" s="342">
        <f t="shared" si="588"/>
        <v>0</v>
      </c>
      <c r="DY196" s="342">
        <f t="shared" si="588"/>
        <v>0</v>
      </c>
      <c r="DZ196" s="342">
        <f t="shared" si="588"/>
        <v>0</v>
      </c>
      <c r="EA196" s="342">
        <f t="shared" si="588"/>
        <v>0</v>
      </c>
      <c r="EB196" s="342">
        <f t="shared" si="588"/>
        <v>0</v>
      </c>
      <c r="EC196" s="342">
        <f t="shared" si="588"/>
        <v>0</v>
      </c>
      <c r="ED196" s="338"/>
      <c r="EE196" s="342">
        <f t="shared" ref="EE196:GP196" si="589">if(or(and($A196-EE$188&gt;0,$A196-EE$189&lt;=0,month($A196)=month(EE$188)),and($A196-EE$188&gt;0,$A196-EE$189&lt;=0,month(edate($A196,6))=month(EE$188))),EE$192,0)</f>
        <v>0</v>
      </c>
      <c r="EF196" s="342">
        <f t="shared" si="589"/>
        <v>0</v>
      </c>
      <c r="EG196" s="342">
        <f t="shared" si="589"/>
        <v>0</v>
      </c>
      <c r="EH196" s="342">
        <f t="shared" si="589"/>
        <v>0</v>
      </c>
      <c r="EI196" s="342">
        <f t="shared" si="589"/>
        <v>0</v>
      </c>
      <c r="EJ196" s="342">
        <f t="shared" si="589"/>
        <v>0</v>
      </c>
      <c r="EK196" s="342">
        <f t="shared" si="589"/>
        <v>0</v>
      </c>
      <c r="EL196" s="342">
        <f t="shared" si="589"/>
        <v>0</v>
      </c>
      <c r="EM196" s="342">
        <f t="shared" si="589"/>
        <v>0</v>
      </c>
      <c r="EN196" s="342">
        <f t="shared" si="589"/>
        <v>0</v>
      </c>
      <c r="EO196" s="342">
        <f t="shared" si="589"/>
        <v>0</v>
      </c>
      <c r="EP196" s="342">
        <f t="shared" si="589"/>
        <v>0</v>
      </c>
      <c r="EQ196" s="342">
        <f t="shared" si="589"/>
        <v>0</v>
      </c>
      <c r="ER196" s="342">
        <f t="shared" si="589"/>
        <v>0</v>
      </c>
      <c r="ES196" s="342">
        <f t="shared" si="589"/>
        <v>0</v>
      </c>
      <c r="ET196" s="342">
        <f t="shared" si="589"/>
        <v>0</v>
      </c>
      <c r="EU196" s="342">
        <f t="shared" si="589"/>
        <v>0</v>
      </c>
      <c r="EV196" s="342">
        <f t="shared" si="589"/>
        <v>0</v>
      </c>
      <c r="EW196" s="342">
        <f t="shared" si="589"/>
        <v>0</v>
      </c>
      <c r="EX196" s="342">
        <f t="shared" si="589"/>
        <v>0</v>
      </c>
      <c r="EY196" s="342">
        <f t="shared" si="589"/>
        <v>0</v>
      </c>
      <c r="EZ196" s="342">
        <f t="shared" si="589"/>
        <v>0</v>
      </c>
      <c r="FA196" s="342">
        <f t="shared" si="589"/>
        <v>0</v>
      </c>
      <c r="FB196" s="342">
        <f t="shared" si="589"/>
        <v>0</v>
      </c>
      <c r="FC196" s="342">
        <f t="shared" si="589"/>
        <v>0</v>
      </c>
      <c r="FD196" s="342">
        <f t="shared" si="589"/>
        <v>0</v>
      </c>
      <c r="FE196" s="342">
        <f t="shared" si="589"/>
        <v>0</v>
      </c>
      <c r="FF196" s="342">
        <f t="shared" si="589"/>
        <v>0</v>
      </c>
      <c r="FG196" s="342">
        <f t="shared" si="589"/>
        <v>0</v>
      </c>
      <c r="FH196" s="342">
        <f t="shared" si="589"/>
        <v>0</v>
      </c>
      <c r="FI196" s="342">
        <f t="shared" si="589"/>
        <v>0</v>
      </c>
      <c r="FJ196" s="342">
        <f t="shared" si="589"/>
        <v>0</v>
      </c>
      <c r="FK196" s="342">
        <f t="shared" si="589"/>
        <v>0</v>
      </c>
      <c r="FL196" s="342">
        <f t="shared" si="589"/>
        <v>0</v>
      </c>
      <c r="FM196" s="342">
        <f t="shared" si="589"/>
        <v>0</v>
      </c>
      <c r="FN196" s="342">
        <f t="shared" si="589"/>
        <v>0</v>
      </c>
      <c r="FO196" s="342">
        <f t="shared" si="589"/>
        <v>0</v>
      </c>
      <c r="FP196" s="342">
        <f t="shared" si="589"/>
        <v>0</v>
      </c>
      <c r="FQ196" s="342">
        <f t="shared" si="589"/>
        <v>0</v>
      </c>
      <c r="FR196" s="342">
        <f t="shared" si="589"/>
        <v>0</v>
      </c>
      <c r="FS196" s="342">
        <f t="shared" si="589"/>
        <v>0</v>
      </c>
      <c r="FT196" s="342">
        <f t="shared" si="589"/>
        <v>0</v>
      </c>
      <c r="FU196" s="342">
        <f t="shared" si="589"/>
        <v>0</v>
      </c>
      <c r="FV196" s="342">
        <f t="shared" si="589"/>
        <v>0</v>
      </c>
      <c r="FW196" s="342">
        <f t="shared" si="589"/>
        <v>0</v>
      </c>
      <c r="FX196" s="342">
        <f t="shared" si="589"/>
        <v>0</v>
      </c>
      <c r="FY196" s="342">
        <f t="shared" si="589"/>
        <v>0</v>
      </c>
      <c r="FZ196" s="342">
        <f t="shared" si="589"/>
        <v>0</v>
      </c>
      <c r="GA196" s="342">
        <f t="shared" si="589"/>
        <v>0</v>
      </c>
      <c r="GB196" s="342">
        <f t="shared" si="589"/>
        <v>0</v>
      </c>
      <c r="GC196" s="342">
        <f t="shared" si="589"/>
        <v>0</v>
      </c>
      <c r="GD196" s="342">
        <f t="shared" si="589"/>
        <v>0</v>
      </c>
      <c r="GE196" s="342">
        <f t="shared" si="589"/>
        <v>0</v>
      </c>
      <c r="GF196" s="342">
        <f t="shared" si="589"/>
        <v>0</v>
      </c>
      <c r="GG196" s="342">
        <f t="shared" si="589"/>
        <v>0</v>
      </c>
      <c r="GH196" s="342">
        <f t="shared" si="589"/>
        <v>0</v>
      </c>
      <c r="GI196" s="342">
        <f t="shared" si="589"/>
        <v>0</v>
      </c>
      <c r="GJ196" s="342">
        <f t="shared" si="589"/>
        <v>0</v>
      </c>
      <c r="GK196" s="342">
        <f t="shared" si="589"/>
        <v>0</v>
      </c>
      <c r="GL196" s="342">
        <f t="shared" si="589"/>
        <v>0</v>
      </c>
      <c r="GM196" s="342">
        <f t="shared" si="589"/>
        <v>0</v>
      </c>
      <c r="GN196" s="342">
        <f t="shared" si="589"/>
        <v>0</v>
      </c>
      <c r="GO196" s="342">
        <f t="shared" si="589"/>
        <v>0</v>
      </c>
      <c r="GP196" s="342">
        <f t="shared" si="589"/>
        <v>0</v>
      </c>
      <c r="GQ196" s="342"/>
      <c r="GR196" s="342">
        <f t="shared" ref="GR196:JC196" si="590">if(or(and($A196-GR$188&gt;0,$A196-GR$189&lt;=0,month($A196)=month(GR$188)),and($A196-GR$188&gt;0,$A196-GR$189&lt;=0,month(edate($A196,6))=month(GR$188))),GR$192,0)</f>
        <v>0</v>
      </c>
      <c r="GS196" s="342">
        <f t="shared" si="590"/>
        <v>0</v>
      </c>
      <c r="GT196" s="342">
        <f t="shared" si="590"/>
        <v>0</v>
      </c>
      <c r="GU196" s="342">
        <f t="shared" si="590"/>
        <v>0</v>
      </c>
      <c r="GV196" s="342">
        <f t="shared" si="590"/>
        <v>0</v>
      </c>
      <c r="GW196" s="342">
        <f t="shared" si="590"/>
        <v>0</v>
      </c>
      <c r="GX196" s="342">
        <f t="shared" si="590"/>
        <v>0</v>
      </c>
      <c r="GY196" s="342">
        <f t="shared" si="590"/>
        <v>0</v>
      </c>
      <c r="GZ196" s="342">
        <f t="shared" si="590"/>
        <v>0</v>
      </c>
      <c r="HA196" s="342">
        <f t="shared" si="590"/>
        <v>0</v>
      </c>
      <c r="HB196" s="342">
        <f t="shared" si="590"/>
        <v>0</v>
      </c>
      <c r="HC196" s="342">
        <f t="shared" si="590"/>
        <v>0</v>
      </c>
      <c r="HD196" s="342">
        <f t="shared" si="590"/>
        <v>0</v>
      </c>
      <c r="HE196" s="342">
        <f t="shared" si="590"/>
        <v>0</v>
      </c>
      <c r="HF196" s="342">
        <f t="shared" si="590"/>
        <v>0</v>
      </c>
      <c r="HG196" s="342">
        <f t="shared" si="590"/>
        <v>0</v>
      </c>
      <c r="HH196" s="342">
        <f t="shared" si="590"/>
        <v>0</v>
      </c>
      <c r="HI196" s="342">
        <f t="shared" si="590"/>
        <v>0</v>
      </c>
      <c r="HJ196" s="342">
        <f t="shared" si="590"/>
        <v>0</v>
      </c>
      <c r="HK196" s="342">
        <f t="shared" si="590"/>
        <v>0</v>
      </c>
      <c r="HL196" s="342">
        <f t="shared" si="590"/>
        <v>0</v>
      </c>
      <c r="HM196" s="342">
        <f t="shared" si="590"/>
        <v>0</v>
      </c>
      <c r="HN196" s="342">
        <f t="shared" si="590"/>
        <v>0</v>
      </c>
      <c r="HO196" s="342">
        <f t="shared" si="590"/>
        <v>0</v>
      </c>
      <c r="HP196" s="342">
        <f t="shared" si="590"/>
        <v>0</v>
      </c>
      <c r="HQ196" s="342">
        <f t="shared" si="590"/>
        <v>0</v>
      </c>
      <c r="HR196" s="342">
        <f t="shared" si="590"/>
        <v>0</v>
      </c>
      <c r="HS196" s="342">
        <f t="shared" si="590"/>
        <v>0</v>
      </c>
      <c r="HT196" s="342">
        <f t="shared" si="590"/>
        <v>0</v>
      </c>
      <c r="HU196" s="342">
        <f t="shared" si="590"/>
        <v>0</v>
      </c>
      <c r="HV196" s="342">
        <f t="shared" si="590"/>
        <v>0</v>
      </c>
      <c r="HW196" s="342">
        <f t="shared" si="590"/>
        <v>0</v>
      </c>
      <c r="HX196" s="342">
        <f t="shared" si="590"/>
        <v>0</v>
      </c>
      <c r="HY196" s="342">
        <f t="shared" si="590"/>
        <v>0</v>
      </c>
      <c r="HZ196" s="342">
        <f t="shared" si="590"/>
        <v>0</v>
      </c>
      <c r="IA196" s="342">
        <f t="shared" si="590"/>
        <v>0</v>
      </c>
      <c r="IB196" s="342">
        <f t="shared" si="590"/>
        <v>0</v>
      </c>
      <c r="IC196" s="342">
        <f t="shared" si="590"/>
        <v>0</v>
      </c>
      <c r="ID196" s="342">
        <f t="shared" si="590"/>
        <v>0</v>
      </c>
      <c r="IE196" s="342">
        <f t="shared" si="590"/>
        <v>0</v>
      </c>
      <c r="IF196" s="342">
        <f t="shared" si="590"/>
        <v>0</v>
      </c>
      <c r="IG196" s="342">
        <f t="shared" si="590"/>
        <v>0</v>
      </c>
      <c r="IH196" s="342">
        <f t="shared" si="590"/>
        <v>0</v>
      </c>
      <c r="II196" s="342">
        <f t="shared" si="590"/>
        <v>0</v>
      </c>
      <c r="IJ196" s="342">
        <f t="shared" si="590"/>
        <v>0</v>
      </c>
      <c r="IK196" s="342">
        <f t="shared" si="590"/>
        <v>0</v>
      </c>
      <c r="IL196" s="342">
        <f t="shared" si="590"/>
        <v>0</v>
      </c>
      <c r="IM196" s="342">
        <f t="shared" si="590"/>
        <v>0</v>
      </c>
      <c r="IN196" s="342">
        <f t="shared" si="590"/>
        <v>0</v>
      </c>
      <c r="IO196" s="342">
        <f t="shared" si="590"/>
        <v>0</v>
      </c>
      <c r="IP196" s="342">
        <f t="shared" si="590"/>
        <v>0</v>
      </c>
      <c r="IQ196" s="342">
        <f t="shared" si="590"/>
        <v>0</v>
      </c>
      <c r="IR196" s="342">
        <f t="shared" si="590"/>
        <v>0</v>
      </c>
      <c r="IS196" s="342">
        <f t="shared" si="590"/>
        <v>0</v>
      </c>
      <c r="IT196" s="342">
        <f t="shared" si="590"/>
        <v>0</v>
      </c>
      <c r="IU196" s="342">
        <f t="shared" si="590"/>
        <v>0</v>
      </c>
      <c r="IV196" s="342">
        <f t="shared" si="590"/>
        <v>0</v>
      </c>
      <c r="IW196" s="342">
        <f t="shared" si="590"/>
        <v>0</v>
      </c>
      <c r="IX196" s="342">
        <f t="shared" si="590"/>
        <v>0</v>
      </c>
      <c r="IY196" s="342">
        <f t="shared" si="590"/>
        <v>0</v>
      </c>
      <c r="IZ196" s="342">
        <f t="shared" si="590"/>
        <v>0</v>
      </c>
      <c r="JA196" s="342">
        <f t="shared" si="590"/>
        <v>0</v>
      </c>
      <c r="JB196" s="342">
        <f t="shared" si="590"/>
        <v>0</v>
      </c>
      <c r="JC196" s="342">
        <f t="shared" si="590"/>
        <v>0</v>
      </c>
      <c r="JD196" s="342"/>
      <c r="JE196" s="342">
        <f t="shared" ref="JE196:LP196" si="591">if(or(and($A196-JE$188&gt;0,$A196-JE$189&lt;=0,month($A196)=month(JE$188)),and($A196-JE$188&gt;0,$A196-JE$189&lt;=0,month(edate($A196,6))=month(JE$188))),JE$192,0)</f>
        <v>0</v>
      </c>
      <c r="JF196" s="342">
        <f t="shared" si="591"/>
        <v>0</v>
      </c>
      <c r="JG196" s="342">
        <f t="shared" si="591"/>
        <v>0</v>
      </c>
      <c r="JH196" s="342">
        <f t="shared" si="591"/>
        <v>0</v>
      </c>
      <c r="JI196" s="342">
        <f t="shared" si="591"/>
        <v>0</v>
      </c>
      <c r="JJ196" s="342">
        <f t="shared" si="591"/>
        <v>0</v>
      </c>
      <c r="JK196" s="342">
        <f t="shared" si="591"/>
        <v>0</v>
      </c>
      <c r="JL196" s="342">
        <f t="shared" si="591"/>
        <v>0</v>
      </c>
      <c r="JM196" s="342">
        <f t="shared" si="591"/>
        <v>0</v>
      </c>
      <c r="JN196" s="342">
        <f t="shared" si="591"/>
        <v>0</v>
      </c>
      <c r="JO196" s="342">
        <f t="shared" si="591"/>
        <v>0</v>
      </c>
      <c r="JP196" s="342">
        <f t="shared" si="591"/>
        <v>0</v>
      </c>
      <c r="JQ196" s="342">
        <f t="shared" si="591"/>
        <v>0</v>
      </c>
      <c r="JR196" s="342">
        <f t="shared" si="591"/>
        <v>0</v>
      </c>
      <c r="JS196" s="342">
        <f t="shared" si="591"/>
        <v>0</v>
      </c>
      <c r="JT196" s="342">
        <f t="shared" si="591"/>
        <v>0</v>
      </c>
      <c r="JU196" s="342">
        <f t="shared" si="591"/>
        <v>0</v>
      </c>
      <c r="JV196" s="342">
        <f t="shared" si="591"/>
        <v>0</v>
      </c>
      <c r="JW196" s="342">
        <f t="shared" si="591"/>
        <v>0</v>
      </c>
      <c r="JX196" s="342">
        <f t="shared" si="591"/>
        <v>0</v>
      </c>
      <c r="JY196" s="342">
        <f t="shared" si="591"/>
        <v>0</v>
      </c>
      <c r="JZ196" s="342">
        <f t="shared" si="591"/>
        <v>0</v>
      </c>
      <c r="KA196" s="342">
        <f t="shared" si="591"/>
        <v>0</v>
      </c>
      <c r="KB196" s="342">
        <f t="shared" si="591"/>
        <v>0</v>
      </c>
      <c r="KC196" s="342">
        <f t="shared" si="591"/>
        <v>0</v>
      </c>
      <c r="KD196" s="342">
        <f t="shared" si="591"/>
        <v>0</v>
      </c>
      <c r="KE196" s="342">
        <f t="shared" si="591"/>
        <v>0</v>
      </c>
      <c r="KF196" s="342">
        <f t="shared" si="591"/>
        <v>0</v>
      </c>
      <c r="KG196" s="342">
        <f t="shared" si="591"/>
        <v>0</v>
      </c>
      <c r="KH196" s="342">
        <f t="shared" si="591"/>
        <v>0</v>
      </c>
      <c r="KI196" s="342">
        <f t="shared" si="591"/>
        <v>0</v>
      </c>
      <c r="KJ196" s="342">
        <f t="shared" si="591"/>
        <v>0</v>
      </c>
      <c r="KK196" s="342">
        <f t="shared" si="591"/>
        <v>0</v>
      </c>
      <c r="KL196" s="342">
        <f t="shared" si="591"/>
        <v>0</v>
      </c>
      <c r="KM196" s="342">
        <f t="shared" si="591"/>
        <v>0</v>
      </c>
      <c r="KN196" s="342">
        <f t="shared" si="591"/>
        <v>0</v>
      </c>
      <c r="KO196" s="342">
        <f t="shared" si="591"/>
        <v>0</v>
      </c>
      <c r="KP196" s="342">
        <f t="shared" si="591"/>
        <v>0</v>
      </c>
      <c r="KQ196" s="342">
        <f t="shared" si="591"/>
        <v>0</v>
      </c>
      <c r="KR196" s="342">
        <f t="shared" si="591"/>
        <v>0</v>
      </c>
      <c r="KS196" s="342">
        <f t="shared" si="591"/>
        <v>0</v>
      </c>
      <c r="KT196" s="342">
        <f t="shared" si="591"/>
        <v>0</v>
      </c>
      <c r="KU196" s="342">
        <f t="shared" si="591"/>
        <v>0</v>
      </c>
      <c r="KV196" s="342">
        <f t="shared" si="591"/>
        <v>0</v>
      </c>
      <c r="KW196" s="342">
        <f t="shared" si="591"/>
        <v>0</v>
      </c>
      <c r="KX196" s="342">
        <f t="shared" si="591"/>
        <v>0</v>
      </c>
      <c r="KY196" s="342">
        <f t="shared" si="591"/>
        <v>0</v>
      </c>
      <c r="KZ196" s="342">
        <f t="shared" si="591"/>
        <v>0</v>
      </c>
      <c r="LA196" s="342">
        <f t="shared" si="591"/>
        <v>0</v>
      </c>
      <c r="LB196" s="342">
        <f t="shared" si="591"/>
        <v>0</v>
      </c>
      <c r="LC196" s="342">
        <f t="shared" si="591"/>
        <v>0</v>
      </c>
      <c r="LD196" s="342">
        <f t="shared" si="591"/>
        <v>0</v>
      </c>
      <c r="LE196" s="342">
        <f t="shared" si="591"/>
        <v>0</v>
      </c>
      <c r="LF196" s="342">
        <f t="shared" si="591"/>
        <v>0</v>
      </c>
      <c r="LG196" s="342">
        <f t="shared" si="591"/>
        <v>0</v>
      </c>
      <c r="LH196" s="342">
        <f t="shared" si="591"/>
        <v>0</v>
      </c>
      <c r="LI196" s="342">
        <f t="shared" si="591"/>
        <v>0</v>
      </c>
      <c r="LJ196" s="342">
        <f t="shared" si="591"/>
        <v>0</v>
      </c>
      <c r="LK196" s="342">
        <f t="shared" si="591"/>
        <v>0</v>
      </c>
      <c r="LL196" s="342">
        <f t="shared" si="591"/>
        <v>0</v>
      </c>
      <c r="LM196" s="342">
        <f t="shared" si="591"/>
        <v>0</v>
      </c>
      <c r="LN196" s="342">
        <f t="shared" si="591"/>
        <v>0</v>
      </c>
      <c r="LO196" s="342">
        <f t="shared" si="591"/>
        <v>0</v>
      </c>
      <c r="LP196" s="342">
        <f t="shared" si="591"/>
        <v>0</v>
      </c>
    </row>
    <row r="197">
      <c r="A197" s="331" t="str">
        <f t="shared" si="575"/>
        <v>06-2023</v>
      </c>
      <c r="B197" s="346">
        <f t="shared" si="581"/>
        <v>192901.3706</v>
      </c>
      <c r="C197" s="346"/>
      <c r="E197" s="342">
        <f t="shared" ref="E197:BP197" si="592">if(or(and($A197-E$188&gt;0,$A197-E$189&lt;=0,month($A197)=month(E$188)),and($A197-E$188&gt;0,$A197-E$189&lt;=0,month(edate($A197,6))=month(E$188))),E$192,0)</f>
        <v>0</v>
      </c>
      <c r="F197" s="342">
        <f t="shared" si="592"/>
        <v>0</v>
      </c>
      <c r="G197" s="342">
        <f t="shared" si="592"/>
        <v>0</v>
      </c>
      <c r="H197" s="342">
        <f t="shared" si="592"/>
        <v>0</v>
      </c>
      <c r="I197" s="342">
        <f t="shared" si="592"/>
        <v>0</v>
      </c>
      <c r="J197" s="342">
        <f t="shared" si="592"/>
        <v>5954.9875</v>
      </c>
      <c r="K197" s="342">
        <f t="shared" si="592"/>
        <v>0</v>
      </c>
      <c r="L197" s="342">
        <f t="shared" si="592"/>
        <v>0</v>
      </c>
      <c r="M197" s="342">
        <f t="shared" si="592"/>
        <v>0</v>
      </c>
      <c r="N197" s="342">
        <f t="shared" si="592"/>
        <v>7812.75495</v>
      </c>
      <c r="O197" s="342">
        <f t="shared" si="592"/>
        <v>5688.688635</v>
      </c>
      <c r="P197" s="342">
        <f t="shared" si="592"/>
        <v>5334.19156</v>
      </c>
      <c r="Q197" s="342">
        <f t="shared" si="592"/>
        <v>0</v>
      </c>
      <c r="R197" s="342">
        <f t="shared" si="592"/>
        <v>0</v>
      </c>
      <c r="S197" s="342">
        <f t="shared" si="592"/>
        <v>10661.63949</v>
      </c>
      <c r="T197" s="342">
        <f t="shared" si="592"/>
        <v>0</v>
      </c>
      <c r="U197" s="342">
        <f t="shared" si="592"/>
        <v>0</v>
      </c>
      <c r="V197" s="342">
        <f t="shared" si="592"/>
        <v>5520.8475</v>
      </c>
      <c r="W197" s="342">
        <f t="shared" si="592"/>
        <v>0</v>
      </c>
      <c r="X197" s="342">
        <f t="shared" si="592"/>
        <v>7309.84635</v>
      </c>
      <c r="Y197" s="342">
        <f t="shared" si="592"/>
        <v>11393.6924</v>
      </c>
      <c r="Z197" s="342">
        <f t="shared" si="592"/>
        <v>70.99625</v>
      </c>
      <c r="AA197" s="342">
        <f t="shared" si="592"/>
        <v>0</v>
      </c>
      <c r="AB197" s="342">
        <f t="shared" si="592"/>
        <v>8275.222958</v>
      </c>
      <c r="AC197" s="342">
        <f t="shared" si="592"/>
        <v>0</v>
      </c>
      <c r="AD197" s="342">
        <f t="shared" si="592"/>
        <v>0</v>
      </c>
      <c r="AE197" s="342">
        <f t="shared" si="592"/>
        <v>0</v>
      </c>
      <c r="AF197" s="342">
        <f t="shared" si="592"/>
        <v>6214.90265</v>
      </c>
      <c r="AG197" s="342">
        <f t="shared" si="592"/>
        <v>0</v>
      </c>
      <c r="AH197" s="342">
        <f t="shared" si="592"/>
        <v>228.5555</v>
      </c>
      <c r="AI197" s="342">
        <f t="shared" si="592"/>
        <v>0</v>
      </c>
      <c r="AJ197" s="342">
        <f t="shared" si="592"/>
        <v>3780</v>
      </c>
      <c r="AK197" s="342">
        <f t="shared" si="592"/>
        <v>15922.28576</v>
      </c>
      <c r="AL197" s="342">
        <f t="shared" si="592"/>
        <v>0</v>
      </c>
      <c r="AM197" s="342">
        <f t="shared" si="592"/>
        <v>0</v>
      </c>
      <c r="AN197" s="342">
        <f t="shared" si="592"/>
        <v>12211.43486</v>
      </c>
      <c r="AO197" s="342">
        <f t="shared" si="592"/>
        <v>8896.907813</v>
      </c>
      <c r="AP197" s="342">
        <f t="shared" si="592"/>
        <v>0</v>
      </c>
      <c r="AQ197" s="342">
        <f t="shared" si="592"/>
        <v>0</v>
      </c>
      <c r="AR197" s="342">
        <f t="shared" si="592"/>
        <v>7542.9351</v>
      </c>
      <c r="AS197" s="342">
        <f t="shared" si="592"/>
        <v>0</v>
      </c>
      <c r="AT197" s="342">
        <f t="shared" si="592"/>
        <v>0</v>
      </c>
      <c r="AU197" s="342">
        <f t="shared" si="592"/>
        <v>0</v>
      </c>
      <c r="AV197" s="342">
        <f t="shared" si="592"/>
        <v>7136.0471</v>
      </c>
      <c r="AW197" s="342">
        <f t="shared" si="592"/>
        <v>0</v>
      </c>
      <c r="AX197" s="342">
        <f t="shared" si="592"/>
        <v>9058.61</v>
      </c>
      <c r="AY197" s="342">
        <f t="shared" si="592"/>
        <v>0</v>
      </c>
      <c r="AZ197" s="342">
        <f t="shared" si="592"/>
        <v>6480</v>
      </c>
      <c r="BA197" s="342">
        <f t="shared" si="592"/>
        <v>5867.9712</v>
      </c>
      <c r="BB197" s="342">
        <f t="shared" si="592"/>
        <v>0</v>
      </c>
      <c r="BC197" s="342">
        <f t="shared" si="592"/>
        <v>4873.17825</v>
      </c>
      <c r="BD197" s="342">
        <f t="shared" si="592"/>
        <v>0</v>
      </c>
      <c r="BE197" s="342">
        <f t="shared" si="592"/>
        <v>4565.5155</v>
      </c>
      <c r="BF197" s="342">
        <f t="shared" si="592"/>
        <v>0</v>
      </c>
      <c r="BG197" s="342">
        <f t="shared" si="592"/>
        <v>900.3978</v>
      </c>
      <c r="BH197" s="342">
        <f t="shared" si="592"/>
        <v>0</v>
      </c>
      <c r="BI197" s="342">
        <f t="shared" si="592"/>
        <v>0</v>
      </c>
      <c r="BJ197" s="342">
        <f t="shared" si="592"/>
        <v>0</v>
      </c>
      <c r="BK197" s="342">
        <f t="shared" si="592"/>
        <v>0</v>
      </c>
      <c r="BL197" s="342">
        <f t="shared" si="592"/>
        <v>0</v>
      </c>
      <c r="BM197" s="342">
        <f t="shared" si="592"/>
        <v>1521.41625</v>
      </c>
      <c r="BN197" s="342">
        <f t="shared" si="592"/>
        <v>0</v>
      </c>
      <c r="BO197" s="342">
        <f t="shared" si="592"/>
        <v>5255.6688</v>
      </c>
      <c r="BP197" s="342">
        <f t="shared" si="592"/>
        <v>0</v>
      </c>
      <c r="BQ197" s="342"/>
      <c r="BR197" s="342">
        <f t="shared" ref="BR197:EC197" si="593">if(or(and($A197-BR$188&gt;0,$A197-BR$189&lt;=0,month($A197)=month(BR$188)),and($A197-BR$188&gt;0,$A197-BR$189&lt;=0,month(edate($A197,6))=month(BR$188))),BR$192,0)</f>
        <v>12789.72106</v>
      </c>
      <c r="BS197" s="342">
        <f t="shared" si="593"/>
        <v>4311.6408</v>
      </c>
      <c r="BT197" s="342">
        <f t="shared" si="593"/>
        <v>7321.314592</v>
      </c>
      <c r="BU197" s="342">
        <f t="shared" si="593"/>
        <v>0</v>
      </c>
      <c r="BV197" s="342">
        <f t="shared" si="593"/>
        <v>0</v>
      </c>
      <c r="BW197" s="342">
        <f t="shared" si="593"/>
        <v>0</v>
      </c>
      <c r="BX197" s="342">
        <f t="shared" si="593"/>
        <v>0</v>
      </c>
      <c r="BY197" s="342">
        <f t="shared" si="593"/>
        <v>0</v>
      </c>
      <c r="BZ197" s="342">
        <f t="shared" si="593"/>
        <v>0</v>
      </c>
      <c r="CA197" s="342">
        <f t="shared" si="593"/>
        <v>0</v>
      </c>
      <c r="CB197" s="342">
        <f t="shared" si="593"/>
        <v>0</v>
      </c>
      <c r="CC197" s="342">
        <f t="shared" si="593"/>
        <v>0</v>
      </c>
      <c r="CD197" s="342">
        <f t="shared" si="593"/>
        <v>0</v>
      </c>
      <c r="CE197" s="342">
        <f t="shared" si="593"/>
        <v>0</v>
      </c>
      <c r="CF197" s="342">
        <f t="shared" si="593"/>
        <v>0</v>
      </c>
      <c r="CG197" s="342">
        <f t="shared" si="593"/>
        <v>0</v>
      </c>
      <c r="CH197" s="342">
        <f t="shared" si="593"/>
        <v>0</v>
      </c>
      <c r="CI197" s="342">
        <f t="shared" si="593"/>
        <v>0</v>
      </c>
      <c r="CJ197" s="342">
        <f t="shared" si="593"/>
        <v>0</v>
      </c>
      <c r="CK197" s="342">
        <f t="shared" si="593"/>
        <v>0</v>
      </c>
      <c r="CL197" s="342">
        <f t="shared" si="593"/>
        <v>0</v>
      </c>
      <c r="CM197" s="342">
        <f t="shared" si="593"/>
        <v>0</v>
      </c>
      <c r="CN197" s="342">
        <f t="shared" si="593"/>
        <v>0</v>
      </c>
      <c r="CO197" s="342">
        <f t="shared" si="593"/>
        <v>0</v>
      </c>
      <c r="CP197" s="342">
        <f t="shared" si="593"/>
        <v>0</v>
      </c>
      <c r="CQ197" s="342">
        <f t="shared" si="593"/>
        <v>0</v>
      </c>
      <c r="CR197" s="342">
        <f t="shared" si="593"/>
        <v>0</v>
      </c>
      <c r="CS197" s="342">
        <f t="shared" si="593"/>
        <v>0</v>
      </c>
      <c r="CT197" s="342">
        <f t="shared" si="593"/>
        <v>0</v>
      </c>
      <c r="CU197" s="342">
        <f t="shared" si="593"/>
        <v>0</v>
      </c>
      <c r="CV197" s="342">
        <f t="shared" si="593"/>
        <v>0</v>
      </c>
      <c r="CW197" s="342">
        <f t="shared" si="593"/>
        <v>0</v>
      </c>
      <c r="CX197" s="342">
        <f t="shared" si="593"/>
        <v>0</v>
      </c>
      <c r="CY197" s="342">
        <f t="shared" si="593"/>
        <v>0</v>
      </c>
      <c r="CZ197" s="342">
        <f t="shared" si="593"/>
        <v>0</v>
      </c>
      <c r="DA197" s="342">
        <f t="shared" si="593"/>
        <v>0</v>
      </c>
      <c r="DB197" s="342">
        <f t="shared" si="593"/>
        <v>0</v>
      </c>
      <c r="DC197" s="342">
        <f t="shared" si="593"/>
        <v>0</v>
      </c>
      <c r="DD197" s="342">
        <f t="shared" si="593"/>
        <v>0</v>
      </c>
      <c r="DE197" s="342">
        <f t="shared" si="593"/>
        <v>0</v>
      </c>
      <c r="DF197" s="342">
        <f t="shared" si="593"/>
        <v>0</v>
      </c>
      <c r="DG197" s="342">
        <f t="shared" si="593"/>
        <v>0</v>
      </c>
      <c r="DH197" s="342">
        <f t="shared" si="593"/>
        <v>0</v>
      </c>
      <c r="DI197" s="342">
        <f t="shared" si="593"/>
        <v>0</v>
      </c>
      <c r="DJ197" s="342">
        <f t="shared" si="593"/>
        <v>0</v>
      </c>
      <c r="DK197" s="342">
        <f t="shared" si="593"/>
        <v>0</v>
      </c>
      <c r="DL197" s="342">
        <f t="shared" si="593"/>
        <v>0</v>
      </c>
      <c r="DM197" s="342">
        <f t="shared" si="593"/>
        <v>0</v>
      </c>
      <c r="DN197" s="342">
        <f t="shared" si="593"/>
        <v>0</v>
      </c>
      <c r="DO197" s="342">
        <f t="shared" si="593"/>
        <v>0</v>
      </c>
      <c r="DP197" s="342">
        <f t="shared" si="593"/>
        <v>0</v>
      </c>
      <c r="DQ197" s="342">
        <f t="shared" si="593"/>
        <v>0</v>
      </c>
      <c r="DR197" s="342">
        <f t="shared" si="593"/>
        <v>0</v>
      </c>
      <c r="DS197" s="342">
        <f t="shared" si="593"/>
        <v>0</v>
      </c>
      <c r="DT197" s="342">
        <f t="shared" si="593"/>
        <v>0</v>
      </c>
      <c r="DU197" s="342">
        <f t="shared" si="593"/>
        <v>0</v>
      </c>
      <c r="DV197" s="342">
        <f t="shared" si="593"/>
        <v>0</v>
      </c>
      <c r="DW197" s="342">
        <f t="shared" si="593"/>
        <v>0</v>
      </c>
      <c r="DX197" s="342">
        <f t="shared" si="593"/>
        <v>0</v>
      </c>
      <c r="DY197" s="342">
        <f t="shared" si="593"/>
        <v>0</v>
      </c>
      <c r="DZ197" s="342">
        <f t="shared" si="593"/>
        <v>0</v>
      </c>
      <c r="EA197" s="342">
        <f t="shared" si="593"/>
        <v>0</v>
      </c>
      <c r="EB197" s="342">
        <f t="shared" si="593"/>
        <v>0</v>
      </c>
      <c r="EC197" s="342">
        <f t="shared" si="593"/>
        <v>0</v>
      </c>
      <c r="ED197" s="338"/>
      <c r="EE197" s="342">
        <f t="shared" ref="EE197:GP197" si="594">if(or(and($A197-EE$188&gt;0,$A197-EE$189&lt;=0,month($A197)=month(EE$188)),and($A197-EE$188&gt;0,$A197-EE$189&lt;=0,month(edate($A197,6))=month(EE$188))),EE$192,0)</f>
        <v>0</v>
      </c>
      <c r="EF197" s="342">
        <f t="shared" si="594"/>
        <v>0</v>
      </c>
      <c r="EG197" s="342">
        <f t="shared" si="594"/>
        <v>0</v>
      </c>
      <c r="EH197" s="342">
        <f t="shared" si="594"/>
        <v>0</v>
      </c>
      <c r="EI197" s="342">
        <f t="shared" si="594"/>
        <v>0</v>
      </c>
      <c r="EJ197" s="342">
        <f t="shared" si="594"/>
        <v>0</v>
      </c>
      <c r="EK197" s="342">
        <f t="shared" si="594"/>
        <v>0</v>
      </c>
      <c r="EL197" s="342">
        <f t="shared" si="594"/>
        <v>0</v>
      </c>
      <c r="EM197" s="342">
        <f t="shared" si="594"/>
        <v>0</v>
      </c>
      <c r="EN197" s="342">
        <f t="shared" si="594"/>
        <v>0</v>
      </c>
      <c r="EO197" s="342">
        <f t="shared" si="594"/>
        <v>0</v>
      </c>
      <c r="EP197" s="342">
        <f t="shared" si="594"/>
        <v>0</v>
      </c>
      <c r="EQ197" s="342">
        <f t="shared" si="594"/>
        <v>0</v>
      </c>
      <c r="ER197" s="342">
        <f t="shared" si="594"/>
        <v>0</v>
      </c>
      <c r="ES197" s="342">
        <f t="shared" si="594"/>
        <v>0</v>
      </c>
      <c r="ET197" s="342">
        <f t="shared" si="594"/>
        <v>0</v>
      </c>
      <c r="EU197" s="342">
        <f t="shared" si="594"/>
        <v>0</v>
      </c>
      <c r="EV197" s="342">
        <f t="shared" si="594"/>
        <v>0</v>
      </c>
      <c r="EW197" s="342">
        <f t="shared" si="594"/>
        <v>0</v>
      </c>
      <c r="EX197" s="342">
        <f t="shared" si="594"/>
        <v>0</v>
      </c>
      <c r="EY197" s="342">
        <f t="shared" si="594"/>
        <v>0</v>
      </c>
      <c r="EZ197" s="342">
        <f t="shared" si="594"/>
        <v>0</v>
      </c>
      <c r="FA197" s="342">
        <f t="shared" si="594"/>
        <v>0</v>
      </c>
      <c r="FB197" s="342">
        <f t="shared" si="594"/>
        <v>0</v>
      </c>
      <c r="FC197" s="342">
        <f t="shared" si="594"/>
        <v>0</v>
      </c>
      <c r="FD197" s="342">
        <f t="shared" si="594"/>
        <v>0</v>
      </c>
      <c r="FE197" s="342">
        <f t="shared" si="594"/>
        <v>0</v>
      </c>
      <c r="FF197" s="342">
        <f t="shared" si="594"/>
        <v>0</v>
      </c>
      <c r="FG197" s="342">
        <f t="shared" si="594"/>
        <v>0</v>
      </c>
      <c r="FH197" s="342">
        <f t="shared" si="594"/>
        <v>0</v>
      </c>
      <c r="FI197" s="342">
        <f t="shared" si="594"/>
        <v>0</v>
      </c>
      <c r="FJ197" s="342">
        <f t="shared" si="594"/>
        <v>0</v>
      </c>
      <c r="FK197" s="342">
        <f t="shared" si="594"/>
        <v>0</v>
      </c>
      <c r="FL197" s="342">
        <f t="shared" si="594"/>
        <v>0</v>
      </c>
      <c r="FM197" s="342">
        <f t="shared" si="594"/>
        <v>0</v>
      </c>
      <c r="FN197" s="342">
        <f t="shared" si="594"/>
        <v>0</v>
      </c>
      <c r="FO197" s="342">
        <f t="shared" si="594"/>
        <v>0</v>
      </c>
      <c r="FP197" s="342">
        <f t="shared" si="594"/>
        <v>0</v>
      </c>
      <c r="FQ197" s="342">
        <f t="shared" si="594"/>
        <v>0</v>
      </c>
      <c r="FR197" s="342">
        <f t="shared" si="594"/>
        <v>0</v>
      </c>
      <c r="FS197" s="342">
        <f t="shared" si="594"/>
        <v>0</v>
      </c>
      <c r="FT197" s="342">
        <f t="shared" si="594"/>
        <v>0</v>
      </c>
      <c r="FU197" s="342">
        <f t="shared" si="594"/>
        <v>0</v>
      </c>
      <c r="FV197" s="342">
        <f t="shared" si="594"/>
        <v>0</v>
      </c>
      <c r="FW197" s="342">
        <f t="shared" si="594"/>
        <v>0</v>
      </c>
      <c r="FX197" s="342">
        <f t="shared" si="594"/>
        <v>0</v>
      </c>
      <c r="FY197" s="342">
        <f t="shared" si="594"/>
        <v>0</v>
      </c>
      <c r="FZ197" s="342">
        <f t="shared" si="594"/>
        <v>0</v>
      </c>
      <c r="GA197" s="342">
        <f t="shared" si="594"/>
        <v>0</v>
      </c>
      <c r="GB197" s="342">
        <f t="shared" si="594"/>
        <v>0</v>
      </c>
      <c r="GC197" s="342">
        <f t="shared" si="594"/>
        <v>0</v>
      </c>
      <c r="GD197" s="342">
        <f t="shared" si="594"/>
        <v>0</v>
      </c>
      <c r="GE197" s="342">
        <f t="shared" si="594"/>
        <v>0</v>
      </c>
      <c r="GF197" s="342">
        <f t="shared" si="594"/>
        <v>0</v>
      </c>
      <c r="GG197" s="342">
        <f t="shared" si="594"/>
        <v>0</v>
      </c>
      <c r="GH197" s="342">
        <f t="shared" si="594"/>
        <v>0</v>
      </c>
      <c r="GI197" s="342">
        <f t="shared" si="594"/>
        <v>0</v>
      </c>
      <c r="GJ197" s="342">
        <f t="shared" si="594"/>
        <v>0</v>
      </c>
      <c r="GK197" s="342">
        <f t="shared" si="594"/>
        <v>0</v>
      </c>
      <c r="GL197" s="342">
        <f t="shared" si="594"/>
        <v>0</v>
      </c>
      <c r="GM197" s="342">
        <f t="shared" si="594"/>
        <v>0</v>
      </c>
      <c r="GN197" s="342">
        <f t="shared" si="594"/>
        <v>0</v>
      </c>
      <c r="GO197" s="342">
        <f t="shared" si="594"/>
        <v>0</v>
      </c>
      <c r="GP197" s="342">
        <f t="shared" si="594"/>
        <v>0</v>
      </c>
      <c r="GQ197" s="342"/>
      <c r="GR197" s="342">
        <f t="shared" ref="GR197:JC197" si="595">if(or(and($A197-GR$188&gt;0,$A197-GR$189&lt;=0,month($A197)=month(GR$188)),and($A197-GR$188&gt;0,$A197-GR$189&lt;=0,month(edate($A197,6))=month(GR$188))),GR$192,0)</f>
        <v>0</v>
      </c>
      <c r="GS197" s="342">
        <f t="shared" si="595"/>
        <v>0</v>
      </c>
      <c r="GT197" s="342">
        <f t="shared" si="595"/>
        <v>0</v>
      </c>
      <c r="GU197" s="342">
        <f t="shared" si="595"/>
        <v>0</v>
      </c>
      <c r="GV197" s="342">
        <f t="shared" si="595"/>
        <v>0</v>
      </c>
      <c r="GW197" s="342">
        <f t="shared" si="595"/>
        <v>0</v>
      </c>
      <c r="GX197" s="342">
        <f t="shared" si="595"/>
        <v>0</v>
      </c>
      <c r="GY197" s="342">
        <f t="shared" si="595"/>
        <v>0</v>
      </c>
      <c r="GZ197" s="342">
        <f t="shared" si="595"/>
        <v>0</v>
      </c>
      <c r="HA197" s="342">
        <f t="shared" si="595"/>
        <v>0</v>
      </c>
      <c r="HB197" s="342">
        <f t="shared" si="595"/>
        <v>0</v>
      </c>
      <c r="HC197" s="342">
        <f t="shared" si="595"/>
        <v>0</v>
      </c>
      <c r="HD197" s="342">
        <f t="shared" si="595"/>
        <v>0</v>
      </c>
      <c r="HE197" s="342">
        <f t="shared" si="595"/>
        <v>0</v>
      </c>
      <c r="HF197" s="342">
        <f t="shared" si="595"/>
        <v>0</v>
      </c>
      <c r="HG197" s="342">
        <f t="shared" si="595"/>
        <v>0</v>
      </c>
      <c r="HH197" s="342">
        <f t="shared" si="595"/>
        <v>0</v>
      </c>
      <c r="HI197" s="342">
        <f t="shared" si="595"/>
        <v>0</v>
      </c>
      <c r="HJ197" s="342">
        <f t="shared" si="595"/>
        <v>0</v>
      </c>
      <c r="HK197" s="342">
        <f t="shared" si="595"/>
        <v>0</v>
      </c>
      <c r="HL197" s="342">
        <f t="shared" si="595"/>
        <v>0</v>
      </c>
      <c r="HM197" s="342">
        <f t="shared" si="595"/>
        <v>0</v>
      </c>
      <c r="HN197" s="342">
        <f t="shared" si="595"/>
        <v>0</v>
      </c>
      <c r="HO197" s="342">
        <f t="shared" si="595"/>
        <v>0</v>
      </c>
      <c r="HP197" s="342">
        <f t="shared" si="595"/>
        <v>0</v>
      </c>
      <c r="HQ197" s="342">
        <f t="shared" si="595"/>
        <v>0</v>
      </c>
      <c r="HR197" s="342">
        <f t="shared" si="595"/>
        <v>0</v>
      </c>
      <c r="HS197" s="342">
        <f t="shared" si="595"/>
        <v>0</v>
      </c>
      <c r="HT197" s="342">
        <f t="shared" si="595"/>
        <v>0</v>
      </c>
      <c r="HU197" s="342">
        <f t="shared" si="595"/>
        <v>0</v>
      </c>
      <c r="HV197" s="342">
        <f t="shared" si="595"/>
        <v>0</v>
      </c>
      <c r="HW197" s="342">
        <f t="shared" si="595"/>
        <v>0</v>
      </c>
      <c r="HX197" s="342">
        <f t="shared" si="595"/>
        <v>0</v>
      </c>
      <c r="HY197" s="342">
        <f t="shared" si="595"/>
        <v>0</v>
      </c>
      <c r="HZ197" s="342">
        <f t="shared" si="595"/>
        <v>0</v>
      </c>
      <c r="IA197" s="342">
        <f t="shared" si="595"/>
        <v>0</v>
      </c>
      <c r="IB197" s="342">
        <f t="shared" si="595"/>
        <v>0</v>
      </c>
      <c r="IC197" s="342">
        <f t="shared" si="595"/>
        <v>0</v>
      </c>
      <c r="ID197" s="342">
        <f t="shared" si="595"/>
        <v>0</v>
      </c>
      <c r="IE197" s="342">
        <f t="shared" si="595"/>
        <v>0</v>
      </c>
      <c r="IF197" s="342">
        <f t="shared" si="595"/>
        <v>0</v>
      </c>
      <c r="IG197" s="342">
        <f t="shared" si="595"/>
        <v>0</v>
      </c>
      <c r="IH197" s="342">
        <f t="shared" si="595"/>
        <v>0</v>
      </c>
      <c r="II197" s="342">
        <f t="shared" si="595"/>
        <v>0</v>
      </c>
      <c r="IJ197" s="342">
        <f t="shared" si="595"/>
        <v>0</v>
      </c>
      <c r="IK197" s="342">
        <f t="shared" si="595"/>
        <v>0</v>
      </c>
      <c r="IL197" s="342">
        <f t="shared" si="595"/>
        <v>0</v>
      </c>
      <c r="IM197" s="342">
        <f t="shared" si="595"/>
        <v>0</v>
      </c>
      <c r="IN197" s="342">
        <f t="shared" si="595"/>
        <v>0</v>
      </c>
      <c r="IO197" s="342">
        <f t="shared" si="595"/>
        <v>0</v>
      </c>
      <c r="IP197" s="342">
        <f t="shared" si="595"/>
        <v>0</v>
      </c>
      <c r="IQ197" s="342">
        <f t="shared" si="595"/>
        <v>0</v>
      </c>
      <c r="IR197" s="342">
        <f t="shared" si="595"/>
        <v>0</v>
      </c>
      <c r="IS197" s="342">
        <f t="shared" si="595"/>
        <v>0</v>
      </c>
      <c r="IT197" s="342">
        <f t="shared" si="595"/>
        <v>0</v>
      </c>
      <c r="IU197" s="342">
        <f t="shared" si="595"/>
        <v>0</v>
      </c>
      <c r="IV197" s="342">
        <f t="shared" si="595"/>
        <v>0</v>
      </c>
      <c r="IW197" s="342">
        <f t="shared" si="595"/>
        <v>0</v>
      </c>
      <c r="IX197" s="342">
        <f t="shared" si="595"/>
        <v>0</v>
      </c>
      <c r="IY197" s="342">
        <f t="shared" si="595"/>
        <v>0</v>
      </c>
      <c r="IZ197" s="342">
        <f t="shared" si="595"/>
        <v>0</v>
      </c>
      <c r="JA197" s="342">
        <f t="shared" si="595"/>
        <v>0</v>
      </c>
      <c r="JB197" s="342">
        <f t="shared" si="595"/>
        <v>0</v>
      </c>
      <c r="JC197" s="342">
        <f t="shared" si="595"/>
        <v>0</v>
      </c>
      <c r="JD197" s="342"/>
      <c r="JE197" s="342">
        <f t="shared" ref="JE197:LP197" si="596">if(or(and($A197-JE$188&gt;0,$A197-JE$189&lt;=0,month($A197)=month(JE$188)),and($A197-JE$188&gt;0,$A197-JE$189&lt;=0,month(edate($A197,6))=month(JE$188))),JE$192,0)</f>
        <v>0</v>
      </c>
      <c r="JF197" s="342">
        <f t="shared" si="596"/>
        <v>0</v>
      </c>
      <c r="JG197" s="342">
        <f t="shared" si="596"/>
        <v>0</v>
      </c>
      <c r="JH197" s="342">
        <f t="shared" si="596"/>
        <v>0</v>
      </c>
      <c r="JI197" s="342">
        <f t="shared" si="596"/>
        <v>0</v>
      </c>
      <c r="JJ197" s="342">
        <f t="shared" si="596"/>
        <v>0</v>
      </c>
      <c r="JK197" s="342">
        <f t="shared" si="596"/>
        <v>0</v>
      </c>
      <c r="JL197" s="342">
        <f t="shared" si="596"/>
        <v>0</v>
      </c>
      <c r="JM197" s="342">
        <f t="shared" si="596"/>
        <v>0</v>
      </c>
      <c r="JN197" s="342">
        <f t="shared" si="596"/>
        <v>0</v>
      </c>
      <c r="JO197" s="342">
        <f t="shared" si="596"/>
        <v>0</v>
      </c>
      <c r="JP197" s="342">
        <f t="shared" si="596"/>
        <v>0</v>
      </c>
      <c r="JQ197" s="342">
        <f t="shared" si="596"/>
        <v>0</v>
      </c>
      <c r="JR197" s="342">
        <f t="shared" si="596"/>
        <v>0</v>
      </c>
      <c r="JS197" s="342">
        <f t="shared" si="596"/>
        <v>0</v>
      </c>
      <c r="JT197" s="342">
        <f t="shared" si="596"/>
        <v>0</v>
      </c>
      <c r="JU197" s="342">
        <f t="shared" si="596"/>
        <v>0</v>
      </c>
      <c r="JV197" s="342">
        <f t="shared" si="596"/>
        <v>0</v>
      </c>
      <c r="JW197" s="342">
        <f t="shared" si="596"/>
        <v>0</v>
      </c>
      <c r="JX197" s="342">
        <f t="shared" si="596"/>
        <v>0</v>
      </c>
      <c r="JY197" s="342">
        <f t="shared" si="596"/>
        <v>0</v>
      </c>
      <c r="JZ197" s="342">
        <f t="shared" si="596"/>
        <v>0</v>
      </c>
      <c r="KA197" s="342">
        <f t="shared" si="596"/>
        <v>0</v>
      </c>
      <c r="KB197" s="342">
        <f t="shared" si="596"/>
        <v>0</v>
      </c>
      <c r="KC197" s="342">
        <f t="shared" si="596"/>
        <v>0</v>
      </c>
      <c r="KD197" s="342">
        <f t="shared" si="596"/>
        <v>0</v>
      </c>
      <c r="KE197" s="342">
        <f t="shared" si="596"/>
        <v>0</v>
      </c>
      <c r="KF197" s="342">
        <f t="shared" si="596"/>
        <v>0</v>
      </c>
      <c r="KG197" s="342">
        <f t="shared" si="596"/>
        <v>0</v>
      </c>
      <c r="KH197" s="342">
        <f t="shared" si="596"/>
        <v>0</v>
      </c>
      <c r="KI197" s="342">
        <f t="shared" si="596"/>
        <v>0</v>
      </c>
      <c r="KJ197" s="342">
        <f t="shared" si="596"/>
        <v>0</v>
      </c>
      <c r="KK197" s="342">
        <f t="shared" si="596"/>
        <v>0</v>
      </c>
      <c r="KL197" s="342">
        <f t="shared" si="596"/>
        <v>0</v>
      </c>
      <c r="KM197" s="342">
        <f t="shared" si="596"/>
        <v>0</v>
      </c>
      <c r="KN197" s="342">
        <f t="shared" si="596"/>
        <v>0</v>
      </c>
      <c r="KO197" s="342">
        <f t="shared" si="596"/>
        <v>0</v>
      </c>
      <c r="KP197" s="342">
        <f t="shared" si="596"/>
        <v>0</v>
      </c>
      <c r="KQ197" s="342">
        <f t="shared" si="596"/>
        <v>0</v>
      </c>
      <c r="KR197" s="342">
        <f t="shared" si="596"/>
        <v>0</v>
      </c>
      <c r="KS197" s="342">
        <f t="shared" si="596"/>
        <v>0</v>
      </c>
      <c r="KT197" s="342">
        <f t="shared" si="596"/>
        <v>0</v>
      </c>
      <c r="KU197" s="342">
        <f t="shared" si="596"/>
        <v>0</v>
      </c>
      <c r="KV197" s="342">
        <f t="shared" si="596"/>
        <v>0</v>
      </c>
      <c r="KW197" s="342">
        <f t="shared" si="596"/>
        <v>0</v>
      </c>
      <c r="KX197" s="342">
        <f t="shared" si="596"/>
        <v>0</v>
      </c>
      <c r="KY197" s="342">
        <f t="shared" si="596"/>
        <v>0</v>
      </c>
      <c r="KZ197" s="342">
        <f t="shared" si="596"/>
        <v>0</v>
      </c>
      <c r="LA197" s="342">
        <f t="shared" si="596"/>
        <v>0</v>
      </c>
      <c r="LB197" s="342">
        <f t="shared" si="596"/>
        <v>0</v>
      </c>
      <c r="LC197" s="342">
        <f t="shared" si="596"/>
        <v>0</v>
      </c>
      <c r="LD197" s="342">
        <f t="shared" si="596"/>
        <v>0</v>
      </c>
      <c r="LE197" s="342">
        <f t="shared" si="596"/>
        <v>0</v>
      </c>
      <c r="LF197" s="342">
        <f t="shared" si="596"/>
        <v>0</v>
      </c>
      <c r="LG197" s="342">
        <f t="shared" si="596"/>
        <v>0</v>
      </c>
      <c r="LH197" s="342">
        <f t="shared" si="596"/>
        <v>0</v>
      </c>
      <c r="LI197" s="342">
        <f t="shared" si="596"/>
        <v>0</v>
      </c>
      <c r="LJ197" s="342">
        <f t="shared" si="596"/>
        <v>0</v>
      </c>
      <c r="LK197" s="342">
        <f t="shared" si="596"/>
        <v>0</v>
      </c>
      <c r="LL197" s="342">
        <f t="shared" si="596"/>
        <v>0</v>
      </c>
      <c r="LM197" s="342">
        <f t="shared" si="596"/>
        <v>0</v>
      </c>
      <c r="LN197" s="342">
        <f t="shared" si="596"/>
        <v>0</v>
      </c>
      <c r="LO197" s="342">
        <f t="shared" si="596"/>
        <v>0</v>
      </c>
      <c r="LP197" s="342">
        <f t="shared" si="596"/>
        <v>0</v>
      </c>
    </row>
    <row r="198">
      <c r="A198" s="331" t="str">
        <f t="shared" si="575"/>
        <v>09-2023</v>
      </c>
      <c r="B198" s="346">
        <f t="shared" si="581"/>
        <v>244246.3462</v>
      </c>
      <c r="C198" s="346"/>
      <c r="E198" s="342">
        <f t="shared" ref="E198:BP198" si="597">if(or(and($A198-E$188&gt;0,$A198-E$189&lt;=0,month($A198)=month(E$188)),and($A198-E$188&gt;0,$A198-E$189&lt;=0,month(edate($A198,6))=month(E$188))),E$192,0)</f>
        <v>0</v>
      </c>
      <c r="F198" s="342">
        <f t="shared" si="597"/>
        <v>0</v>
      </c>
      <c r="G198" s="342">
        <f t="shared" si="597"/>
        <v>0</v>
      </c>
      <c r="H198" s="342">
        <f t="shared" si="597"/>
        <v>0</v>
      </c>
      <c r="I198" s="342">
        <f t="shared" si="597"/>
        <v>0</v>
      </c>
      <c r="J198" s="342">
        <f t="shared" si="597"/>
        <v>0</v>
      </c>
      <c r="K198" s="342">
        <f t="shared" si="597"/>
        <v>6549.35727</v>
      </c>
      <c r="L198" s="342">
        <f t="shared" si="597"/>
        <v>3925.4562</v>
      </c>
      <c r="M198" s="342">
        <f t="shared" si="597"/>
        <v>5593.35392</v>
      </c>
      <c r="N198" s="342">
        <f t="shared" si="597"/>
        <v>0</v>
      </c>
      <c r="O198" s="342">
        <f t="shared" si="597"/>
        <v>0</v>
      </c>
      <c r="P198" s="342">
        <f t="shared" si="597"/>
        <v>0</v>
      </c>
      <c r="Q198" s="342">
        <f t="shared" si="597"/>
        <v>5838.7836</v>
      </c>
      <c r="R198" s="342">
        <f t="shared" si="597"/>
        <v>9911.380355</v>
      </c>
      <c r="S198" s="342">
        <f t="shared" si="597"/>
        <v>0</v>
      </c>
      <c r="T198" s="342">
        <f t="shared" si="597"/>
        <v>11963.3767</v>
      </c>
      <c r="U198" s="342">
        <f t="shared" si="597"/>
        <v>9633.12861</v>
      </c>
      <c r="V198" s="342">
        <f t="shared" si="597"/>
        <v>0</v>
      </c>
      <c r="W198" s="342">
        <f t="shared" si="597"/>
        <v>8655.033888</v>
      </c>
      <c r="X198" s="342">
        <f t="shared" si="597"/>
        <v>0</v>
      </c>
      <c r="Y198" s="342">
        <f t="shared" si="597"/>
        <v>0</v>
      </c>
      <c r="Z198" s="342">
        <f t="shared" si="597"/>
        <v>0</v>
      </c>
      <c r="AA198" s="342">
        <f t="shared" si="597"/>
        <v>9628.80765</v>
      </c>
      <c r="AB198" s="342">
        <f t="shared" si="597"/>
        <v>0</v>
      </c>
      <c r="AC198" s="342">
        <f t="shared" si="597"/>
        <v>6205.936838</v>
      </c>
      <c r="AD198" s="342">
        <f t="shared" si="597"/>
        <v>8318.29995</v>
      </c>
      <c r="AE198" s="342">
        <f t="shared" si="597"/>
        <v>6439.535258</v>
      </c>
      <c r="AF198" s="342">
        <f t="shared" si="597"/>
        <v>0</v>
      </c>
      <c r="AG198" s="342">
        <f t="shared" si="597"/>
        <v>7258.6275</v>
      </c>
      <c r="AH198" s="342">
        <f t="shared" si="597"/>
        <v>0</v>
      </c>
      <c r="AI198" s="342">
        <f t="shared" si="597"/>
        <v>10641.14589</v>
      </c>
      <c r="AJ198" s="342">
        <f t="shared" si="597"/>
        <v>0</v>
      </c>
      <c r="AK198" s="342">
        <f t="shared" si="597"/>
        <v>0</v>
      </c>
      <c r="AL198" s="342">
        <f t="shared" si="597"/>
        <v>275</v>
      </c>
      <c r="AM198" s="342">
        <f t="shared" si="597"/>
        <v>4982.50623</v>
      </c>
      <c r="AN198" s="342">
        <f t="shared" si="597"/>
        <v>0</v>
      </c>
      <c r="AO198" s="342">
        <f t="shared" si="597"/>
        <v>0</v>
      </c>
      <c r="AP198" s="342">
        <f t="shared" si="597"/>
        <v>9271.35</v>
      </c>
      <c r="AQ198" s="342">
        <f t="shared" si="597"/>
        <v>8358.125</v>
      </c>
      <c r="AR198" s="342">
        <f t="shared" si="597"/>
        <v>0</v>
      </c>
      <c r="AS198" s="342">
        <f t="shared" si="597"/>
        <v>8601.039</v>
      </c>
      <c r="AT198" s="342">
        <f t="shared" si="597"/>
        <v>16276.43473</v>
      </c>
      <c r="AU198" s="342">
        <f t="shared" si="597"/>
        <v>7462.28015</v>
      </c>
      <c r="AV198" s="342">
        <f t="shared" si="597"/>
        <v>0</v>
      </c>
      <c r="AW198" s="342">
        <f t="shared" si="597"/>
        <v>4800</v>
      </c>
      <c r="AX198" s="342">
        <f t="shared" si="597"/>
        <v>0</v>
      </c>
      <c r="AY198" s="342">
        <f t="shared" si="597"/>
        <v>12558.09375</v>
      </c>
      <c r="AZ198" s="342">
        <f t="shared" si="597"/>
        <v>0</v>
      </c>
      <c r="BA198" s="342">
        <f t="shared" si="597"/>
        <v>0</v>
      </c>
      <c r="BB198" s="342">
        <f t="shared" si="597"/>
        <v>9703.8664</v>
      </c>
      <c r="BC198" s="342">
        <f t="shared" si="597"/>
        <v>0</v>
      </c>
      <c r="BD198" s="342">
        <f t="shared" si="597"/>
        <v>13378.4</v>
      </c>
      <c r="BE198" s="342">
        <f t="shared" si="597"/>
        <v>0</v>
      </c>
      <c r="BF198" s="342">
        <f t="shared" si="597"/>
        <v>1557.6541</v>
      </c>
      <c r="BG198" s="342">
        <f t="shared" si="597"/>
        <v>0</v>
      </c>
      <c r="BH198" s="342">
        <f t="shared" si="597"/>
        <v>5158.157425</v>
      </c>
      <c r="BI198" s="342">
        <f t="shared" si="597"/>
        <v>2306.25</v>
      </c>
      <c r="BJ198" s="342">
        <f t="shared" si="597"/>
        <v>7162.4875</v>
      </c>
      <c r="BK198" s="342">
        <f t="shared" si="597"/>
        <v>1312.5</v>
      </c>
      <c r="BL198" s="342">
        <f t="shared" si="597"/>
        <v>1793.1</v>
      </c>
      <c r="BM198" s="342">
        <f t="shared" si="597"/>
        <v>0</v>
      </c>
      <c r="BN198" s="342">
        <f t="shared" si="597"/>
        <v>740.464875</v>
      </c>
      <c r="BO198" s="342">
        <f t="shared" si="597"/>
        <v>0</v>
      </c>
      <c r="BP198" s="342">
        <f t="shared" si="597"/>
        <v>628.625</v>
      </c>
      <c r="BQ198" s="342"/>
      <c r="BR198" s="342">
        <f t="shared" ref="BR198:EC198" si="598">if(or(and($A198-BR$188&gt;0,$A198-BR$189&lt;=0,month($A198)=month(BR$188)),and($A198-BR$188&gt;0,$A198-BR$189&lt;=0,month(edate($A198,6))=month(BR$188))),BR$192,0)</f>
        <v>0</v>
      </c>
      <c r="BS198" s="342">
        <f t="shared" si="598"/>
        <v>0</v>
      </c>
      <c r="BT198" s="342">
        <f t="shared" si="598"/>
        <v>0</v>
      </c>
      <c r="BU198" s="342">
        <f t="shared" si="598"/>
        <v>8457.005815</v>
      </c>
      <c r="BV198" s="342">
        <f t="shared" si="598"/>
        <v>8900.782622</v>
      </c>
      <c r="BW198" s="342">
        <f t="shared" si="598"/>
        <v>0</v>
      </c>
      <c r="BX198" s="342">
        <f t="shared" si="598"/>
        <v>0</v>
      </c>
      <c r="BY198" s="342">
        <f t="shared" si="598"/>
        <v>0</v>
      </c>
      <c r="BZ198" s="342">
        <f t="shared" si="598"/>
        <v>0</v>
      </c>
      <c r="CA198" s="342">
        <f t="shared" si="598"/>
        <v>0</v>
      </c>
      <c r="CB198" s="342">
        <f t="shared" si="598"/>
        <v>0</v>
      </c>
      <c r="CC198" s="342">
        <f t="shared" si="598"/>
        <v>0</v>
      </c>
      <c r="CD198" s="342">
        <f t="shared" si="598"/>
        <v>0</v>
      </c>
      <c r="CE198" s="342">
        <f t="shared" si="598"/>
        <v>0</v>
      </c>
      <c r="CF198" s="342">
        <f t="shared" si="598"/>
        <v>0</v>
      </c>
      <c r="CG198" s="342">
        <f t="shared" si="598"/>
        <v>0</v>
      </c>
      <c r="CH198" s="342">
        <f t="shared" si="598"/>
        <v>0</v>
      </c>
      <c r="CI198" s="342">
        <f t="shared" si="598"/>
        <v>0</v>
      </c>
      <c r="CJ198" s="342">
        <f t="shared" si="598"/>
        <v>0</v>
      </c>
      <c r="CK198" s="342">
        <f t="shared" si="598"/>
        <v>0</v>
      </c>
      <c r="CL198" s="342">
        <f t="shared" si="598"/>
        <v>0</v>
      </c>
      <c r="CM198" s="342">
        <f t="shared" si="598"/>
        <v>0</v>
      </c>
      <c r="CN198" s="342">
        <f t="shared" si="598"/>
        <v>0</v>
      </c>
      <c r="CO198" s="342">
        <f t="shared" si="598"/>
        <v>0</v>
      </c>
      <c r="CP198" s="342">
        <f t="shared" si="598"/>
        <v>0</v>
      </c>
      <c r="CQ198" s="342">
        <f t="shared" si="598"/>
        <v>0</v>
      </c>
      <c r="CR198" s="342">
        <f t="shared" si="598"/>
        <v>0</v>
      </c>
      <c r="CS198" s="342">
        <f t="shared" si="598"/>
        <v>0</v>
      </c>
      <c r="CT198" s="342">
        <f t="shared" si="598"/>
        <v>0</v>
      </c>
      <c r="CU198" s="342">
        <f t="shared" si="598"/>
        <v>0</v>
      </c>
      <c r="CV198" s="342">
        <f t="shared" si="598"/>
        <v>0</v>
      </c>
      <c r="CW198" s="342">
        <f t="shared" si="598"/>
        <v>0</v>
      </c>
      <c r="CX198" s="342">
        <f t="shared" si="598"/>
        <v>0</v>
      </c>
      <c r="CY198" s="342">
        <f t="shared" si="598"/>
        <v>0</v>
      </c>
      <c r="CZ198" s="342">
        <f t="shared" si="598"/>
        <v>0</v>
      </c>
      <c r="DA198" s="342">
        <f t="shared" si="598"/>
        <v>0</v>
      </c>
      <c r="DB198" s="342">
        <f t="shared" si="598"/>
        <v>0</v>
      </c>
      <c r="DC198" s="342">
        <f t="shared" si="598"/>
        <v>0</v>
      </c>
      <c r="DD198" s="342">
        <f t="shared" si="598"/>
        <v>0</v>
      </c>
      <c r="DE198" s="342">
        <f t="shared" si="598"/>
        <v>0</v>
      </c>
      <c r="DF198" s="342">
        <f t="shared" si="598"/>
        <v>0</v>
      </c>
      <c r="DG198" s="342">
        <f t="shared" si="598"/>
        <v>0</v>
      </c>
      <c r="DH198" s="342">
        <f t="shared" si="598"/>
        <v>0</v>
      </c>
      <c r="DI198" s="342">
        <f t="shared" si="598"/>
        <v>0</v>
      </c>
      <c r="DJ198" s="342">
        <f t="shared" si="598"/>
        <v>0</v>
      </c>
      <c r="DK198" s="342">
        <f t="shared" si="598"/>
        <v>0</v>
      </c>
      <c r="DL198" s="342">
        <f t="shared" si="598"/>
        <v>0</v>
      </c>
      <c r="DM198" s="342">
        <f t="shared" si="598"/>
        <v>0</v>
      </c>
      <c r="DN198" s="342">
        <f t="shared" si="598"/>
        <v>0</v>
      </c>
      <c r="DO198" s="342">
        <f t="shared" si="598"/>
        <v>0</v>
      </c>
      <c r="DP198" s="342">
        <f t="shared" si="598"/>
        <v>0</v>
      </c>
      <c r="DQ198" s="342">
        <f t="shared" si="598"/>
        <v>0</v>
      </c>
      <c r="DR198" s="342">
        <f t="shared" si="598"/>
        <v>0</v>
      </c>
      <c r="DS198" s="342">
        <f t="shared" si="598"/>
        <v>0</v>
      </c>
      <c r="DT198" s="342">
        <f t="shared" si="598"/>
        <v>0</v>
      </c>
      <c r="DU198" s="342">
        <f t="shared" si="598"/>
        <v>0</v>
      </c>
      <c r="DV198" s="342">
        <f t="shared" si="598"/>
        <v>0</v>
      </c>
      <c r="DW198" s="342">
        <f t="shared" si="598"/>
        <v>0</v>
      </c>
      <c r="DX198" s="342">
        <f t="shared" si="598"/>
        <v>0</v>
      </c>
      <c r="DY198" s="342">
        <f t="shared" si="598"/>
        <v>0</v>
      </c>
      <c r="DZ198" s="342">
        <f t="shared" si="598"/>
        <v>0</v>
      </c>
      <c r="EA198" s="342">
        <f t="shared" si="598"/>
        <v>0</v>
      </c>
      <c r="EB198" s="342">
        <f t="shared" si="598"/>
        <v>0</v>
      </c>
      <c r="EC198" s="342">
        <f t="shared" si="598"/>
        <v>0</v>
      </c>
      <c r="ED198" s="338"/>
      <c r="EE198" s="342">
        <f t="shared" ref="EE198:GP198" si="599">if(or(and($A198-EE$188&gt;0,$A198-EE$189&lt;=0,month($A198)=month(EE$188)),and($A198-EE$188&gt;0,$A198-EE$189&lt;=0,month(edate($A198,6))=month(EE$188))),EE$192,0)</f>
        <v>0</v>
      </c>
      <c r="EF198" s="342">
        <f t="shared" si="599"/>
        <v>0</v>
      </c>
      <c r="EG198" s="342">
        <f t="shared" si="599"/>
        <v>0</v>
      </c>
      <c r="EH198" s="342">
        <f t="shared" si="599"/>
        <v>0</v>
      </c>
      <c r="EI198" s="342">
        <f t="shared" si="599"/>
        <v>0</v>
      </c>
      <c r="EJ198" s="342">
        <f t="shared" si="599"/>
        <v>0</v>
      </c>
      <c r="EK198" s="342">
        <f t="shared" si="599"/>
        <v>0</v>
      </c>
      <c r="EL198" s="342">
        <f t="shared" si="599"/>
        <v>0</v>
      </c>
      <c r="EM198" s="342">
        <f t="shared" si="599"/>
        <v>0</v>
      </c>
      <c r="EN198" s="342">
        <f t="shared" si="599"/>
        <v>0</v>
      </c>
      <c r="EO198" s="342">
        <f t="shared" si="599"/>
        <v>0</v>
      </c>
      <c r="EP198" s="342">
        <f t="shared" si="599"/>
        <v>0</v>
      </c>
      <c r="EQ198" s="342">
        <f t="shared" si="599"/>
        <v>0</v>
      </c>
      <c r="ER198" s="342">
        <f t="shared" si="599"/>
        <v>0</v>
      </c>
      <c r="ES198" s="342">
        <f t="shared" si="599"/>
        <v>0</v>
      </c>
      <c r="ET198" s="342">
        <f t="shared" si="599"/>
        <v>0</v>
      </c>
      <c r="EU198" s="342">
        <f t="shared" si="599"/>
        <v>0</v>
      </c>
      <c r="EV198" s="342">
        <f t="shared" si="599"/>
        <v>0</v>
      </c>
      <c r="EW198" s="342">
        <f t="shared" si="599"/>
        <v>0</v>
      </c>
      <c r="EX198" s="342">
        <f t="shared" si="599"/>
        <v>0</v>
      </c>
      <c r="EY198" s="342">
        <f t="shared" si="599"/>
        <v>0</v>
      </c>
      <c r="EZ198" s="342">
        <f t="shared" si="599"/>
        <v>0</v>
      </c>
      <c r="FA198" s="342">
        <f t="shared" si="599"/>
        <v>0</v>
      </c>
      <c r="FB198" s="342">
        <f t="shared" si="599"/>
        <v>0</v>
      </c>
      <c r="FC198" s="342">
        <f t="shared" si="599"/>
        <v>0</v>
      </c>
      <c r="FD198" s="342">
        <f t="shared" si="599"/>
        <v>0</v>
      </c>
      <c r="FE198" s="342">
        <f t="shared" si="599"/>
        <v>0</v>
      </c>
      <c r="FF198" s="342">
        <f t="shared" si="599"/>
        <v>0</v>
      </c>
      <c r="FG198" s="342">
        <f t="shared" si="599"/>
        <v>0</v>
      </c>
      <c r="FH198" s="342">
        <f t="shared" si="599"/>
        <v>0</v>
      </c>
      <c r="FI198" s="342">
        <f t="shared" si="599"/>
        <v>0</v>
      </c>
      <c r="FJ198" s="342">
        <f t="shared" si="599"/>
        <v>0</v>
      </c>
      <c r="FK198" s="342">
        <f t="shared" si="599"/>
        <v>0</v>
      </c>
      <c r="FL198" s="342">
        <f t="shared" si="599"/>
        <v>0</v>
      </c>
      <c r="FM198" s="342">
        <f t="shared" si="599"/>
        <v>0</v>
      </c>
      <c r="FN198" s="342">
        <f t="shared" si="599"/>
        <v>0</v>
      </c>
      <c r="FO198" s="342">
        <f t="shared" si="599"/>
        <v>0</v>
      </c>
      <c r="FP198" s="342">
        <f t="shared" si="599"/>
        <v>0</v>
      </c>
      <c r="FQ198" s="342">
        <f t="shared" si="599"/>
        <v>0</v>
      </c>
      <c r="FR198" s="342">
        <f t="shared" si="599"/>
        <v>0</v>
      </c>
      <c r="FS198" s="342">
        <f t="shared" si="599"/>
        <v>0</v>
      </c>
      <c r="FT198" s="342">
        <f t="shared" si="599"/>
        <v>0</v>
      </c>
      <c r="FU198" s="342">
        <f t="shared" si="599"/>
        <v>0</v>
      </c>
      <c r="FV198" s="342">
        <f t="shared" si="599"/>
        <v>0</v>
      </c>
      <c r="FW198" s="342">
        <f t="shared" si="599"/>
        <v>0</v>
      </c>
      <c r="FX198" s="342">
        <f t="shared" si="599"/>
        <v>0</v>
      </c>
      <c r="FY198" s="342">
        <f t="shared" si="599"/>
        <v>0</v>
      </c>
      <c r="FZ198" s="342">
        <f t="shared" si="599"/>
        <v>0</v>
      </c>
      <c r="GA198" s="342">
        <f t="shared" si="599"/>
        <v>0</v>
      </c>
      <c r="GB198" s="342">
        <f t="shared" si="599"/>
        <v>0</v>
      </c>
      <c r="GC198" s="342">
        <f t="shared" si="599"/>
        <v>0</v>
      </c>
      <c r="GD198" s="342">
        <f t="shared" si="599"/>
        <v>0</v>
      </c>
      <c r="GE198" s="342">
        <f t="shared" si="599"/>
        <v>0</v>
      </c>
      <c r="GF198" s="342">
        <f t="shared" si="599"/>
        <v>0</v>
      </c>
      <c r="GG198" s="342">
        <f t="shared" si="599"/>
        <v>0</v>
      </c>
      <c r="GH198" s="342">
        <f t="shared" si="599"/>
        <v>0</v>
      </c>
      <c r="GI198" s="342">
        <f t="shared" si="599"/>
        <v>0</v>
      </c>
      <c r="GJ198" s="342">
        <f t="shared" si="599"/>
        <v>0</v>
      </c>
      <c r="GK198" s="342">
        <f t="shared" si="599"/>
        <v>0</v>
      </c>
      <c r="GL198" s="342">
        <f t="shared" si="599"/>
        <v>0</v>
      </c>
      <c r="GM198" s="342">
        <f t="shared" si="599"/>
        <v>0</v>
      </c>
      <c r="GN198" s="342">
        <f t="shared" si="599"/>
        <v>0</v>
      </c>
      <c r="GO198" s="342">
        <f t="shared" si="599"/>
        <v>0</v>
      </c>
      <c r="GP198" s="342">
        <f t="shared" si="599"/>
        <v>0</v>
      </c>
      <c r="GQ198" s="342"/>
      <c r="GR198" s="342">
        <f t="shared" ref="GR198:JC198" si="600">if(or(and($A198-GR$188&gt;0,$A198-GR$189&lt;=0,month($A198)=month(GR$188)),and($A198-GR$188&gt;0,$A198-GR$189&lt;=0,month(edate($A198,6))=month(GR$188))),GR$192,0)</f>
        <v>0</v>
      </c>
      <c r="GS198" s="342">
        <f t="shared" si="600"/>
        <v>0</v>
      </c>
      <c r="GT198" s="342">
        <f t="shared" si="600"/>
        <v>0</v>
      </c>
      <c r="GU198" s="342">
        <f t="shared" si="600"/>
        <v>0</v>
      </c>
      <c r="GV198" s="342">
        <f t="shared" si="600"/>
        <v>0</v>
      </c>
      <c r="GW198" s="342">
        <f t="shared" si="600"/>
        <v>0</v>
      </c>
      <c r="GX198" s="342">
        <f t="shared" si="600"/>
        <v>0</v>
      </c>
      <c r="GY198" s="342">
        <f t="shared" si="600"/>
        <v>0</v>
      </c>
      <c r="GZ198" s="342">
        <f t="shared" si="600"/>
        <v>0</v>
      </c>
      <c r="HA198" s="342">
        <f t="shared" si="600"/>
        <v>0</v>
      </c>
      <c r="HB198" s="342">
        <f t="shared" si="600"/>
        <v>0</v>
      </c>
      <c r="HC198" s="342">
        <f t="shared" si="600"/>
        <v>0</v>
      </c>
      <c r="HD198" s="342">
        <f t="shared" si="600"/>
        <v>0</v>
      </c>
      <c r="HE198" s="342">
        <f t="shared" si="600"/>
        <v>0</v>
      </c>
      <c r="HF198" s="342">
        <f t="shared" si="600"/>
        <v>0</v>
      </c>
      <c r="HG198" s="342">
        <f t="shared" si="600"/>
        <v>0</v>
      </c>
      <c r="HH198" s="342">
        <f t="shared" si="600"/>
        <v>0</v>
      </c>
      <c r="HI198" s="342">
        <f t="shared" si="600"/>
        <v>0</v>
      </c>
      <c r="HJ198" s="342">
        <f t="shared" si="600"/>
        <v>0</v>
      </c>
      <c r="HK198" s="342">
        <f t="shared" si="600"/>
        <v>0</v>
      </c>
      <c r="HL198" s="342">
        <f t="shared" si="600"/>
        <v>0</v>
      </c>
      <c r="HM198" s="342">
        <f t="shared" si="600"/>
        <v>0</v>
      </c>
      <c r="HN198" s="342">
        <f t="shared" si="600"/>
        <v>0</v>
      </c>
      <c r="HO198" s="342">
        <f t="shared" si="600"/>
        <v>0</v>
      </c>
      <c r="HP198" s="342">
        <f t="shared" si="600"/>
        <v>0</v>
      </c>
      <c r="HQ198" s="342">
        <f t="shared" si="600"/>
        <v>0</v>
      </c>
      <c r="HR198" s="342">
        <f t="shared" si="600"/>
        <v>0</v>
      </c>
      <c r="HS198" s="342">
        <f t="shared" si="600"/>
        <v>0</v>
      </c>
      <c r="HT198" s="342">
        <f t="shared" si="600"/>
        <v>0</v>
      </c>
      <c r="HU198" s="342">
        <f t="shared" si="600"/>
        <v>0</v>
      </c>
      <c r="HV198" s="342">
        <f t="shared" si="600"/>
        <v>0</v>
      </c>
      <c r="HW198" s="342">
        <f t="shared" si="600"/>
        <v>0</v>
      </c>
      <c r="HX198" s="342">
        <f t="shared" si="600"/>
        <v>0</v>
      </c>
      <c r="HY198" s="342">
        <f t="shared" si="600"/>
        <v>0</v>
      </c>
      <c r="HZ198" s="342">
        <f t="shared" si="600"/>
        <v>0</v>
      </c>
      <c r="IA198" s="342">
        <f t="shared" si="600"/>
        <v>0</v>
      </c>
      <c r="IB198" s="342">
        <f t="shared" si="600"/>
        <v>0</v>
      </c>
      <c r="IC198" s="342">
        <f t="shared" si="600"/>
        <v>0</v>
      </c>
      <c r="ID198" s="342">
        <f t="shared" si="600"/>
        <v>0</v>
      </c>
      <c r="IE198" s="342">
        <f t="shared" si="600"/>
        <v>0</v>
      </c>
      <c r="IF198" s="342">
        <f t="shared" si="600"/>
        <v>0</v>
      </c>
      <c r="IG198" s="342">
        <f t="shared" si="600"/>
        <v>0</v>
      </c>
      <c r="IH198" s="342">
        <f t="shared" si="600"/>
        <v>0</v>
      </c>
      <c r="II198" s="342">
        <f t="shared" si="600"/>
        <v>0</v>
      </c>
      <c r="IJ198" s="342">
        <f t="shared" si="600"/>
        <v>0</v>
      </c>
      <c r="IK198" s="342">
        <f t="shared" si="600"/>
        <v>0</v>
      </c>
      <c r="IL198" s="342">
        <f t="shared" si="600"/>
        <v>0</v>
      </c>
      <c r="IM198" s="342">
        <f t="shared" si="600"/>
        <v>0</v>
      </c>
      <c r="IN198" s="342">
        <f t="shared" si="600"/>
        <v>0</v>
      </c>
      <c r="IO198" s="342">
        <f t="shared" si="600"/>
        <v>0</v>
      </c>
      <c r="IP198" s="342">
        <f t="shared" si="600"/>
        <v>0</v>
      </c>
      <c r="IQ198" s="342">
        <f t="shared" si="600"/>
        <v>0</v>
      </c>
      <c r="IR198" s="342">
        <f t="shared" si="600"/>
        <v>0</v>
      </c>
      <c r="IS198" s="342">
        <f t="shared" si="600"/>
        <v>0</v>
      </c>
      <c r="IT198" s="342">
        <f t="shared" si="600"/>
        <v>0</v>
      </c>
      <c r="IU198" s="342">
        <f t="shared" si="600"/>
        <v>0</v>
      </c>
      <c r="IV198" s="342">
        <f t="shared" si="600"/>
        <v>0</v>
      </c>
      <c r="IW198" s="342">
        <f t="shared" si="600"/>
        <v>0</v>
      </c>
      <c r="IX198" s="342">
        <f t="shared" si="600"/>
        <v>0</v>
      </c>
      <c r="IY198" s="342">
        <f t="shared" si="600"/>
        <v>0</v>
      </c>
      <c r="IZ198" s="342">
        <f t="shared" si="600"/>
        <v>0</v>
      </c>
      <c r="JA198" s="342">
        <f t="shared" si="600"/>
        <v>0</v>
      </c>
      <c r="JB198" s="342">
        <f t="shared" si="600"/>
        <v>0</v>
      </c>
      <c r="JC198" s="342">
        <f t="shared" si="600"/>
        <v>0</v>
      </c>
      <c r="JD198" s="342"/>
      <c r="JE198" s="342">
        <f t="shared" ref="JE198:LP198" si="601">if(or(and($A198-JE$188&gt;0,$A198-JE$189&lt;=0,month($A198)=month(JE$188)),and($A198-JE$188&gt;0,$A198-JE$189&lt;=0,month(edate($A198,6))=month(JE$188))),JE$192,0)</f>
        <v>0</v>
      </c>
      <c r="JF198" s="342">
        <f t="shared" si="601"/>
        <v>0</v>
      </c>
      <c r="JG198" s="342">
        <f t="shared" si="601"/>
        <v>0</v>
      </c>
      <c r="JH198" s="342">
        <f t="shared" si="601"/>
        <v>0</v>
      </c>
      <c r="JI198" s="342">
        <f t="shared" si="601"/>
        <v>0</v>
      </c>
      <c r="JJ198" s="342">
        <f t="shared" si="601"/>
        <v>0</v>
      </c>
      <c r="JK198" s="342">
        <f t="shared" si="601"/>
        <v>0</v>
      </c>
      <c r="JL198" s="342">
        <f t="shared" si="601"/>
        <v>0</v>
      </c>
      <c r="JM198" s="342">
        <f t="shared" si="601"/>
        <v>0</v>
      </c>
      <c r="JN198" s="342">
        <f t="shared" si="601"/>
        <v>0</v>
      </c>
      <c r="JO198" s="342">
        <f t="shared" si="601"/>
        <v>0</v>
      </c>
      <c r="JP198" s="342">
        <f t="shared" si="601"/>
        <v>0</v>
      </c>
      <c r="JQ198" s="342">
        <f t="shared" si="601"/>
        <v>0</v>
      </c>
      <c r="JR198" s="342">
        <f t="shared" si="601"/>
        <v>0</v>
      </c>
      <c r="JS198" s="342">
        <f t="shared" si="601"/>
        <v>0</v>
      </c>
      <c r="JT198" s="342">
        <f t="shared" si="601"/>
        <v>0</v>
      </c>
      <c r="JU198" s="342">
        <f t="shared" si="601"/>
        <v>0</v>
      </c>
      <c r="JV198" s="342">
        <f t="shared" si="601"/>
        <v>0</v>
      </c>
      <c r="JW198" s="342">
        <f t="shared" si="601"/>
        <v>0</v>
      </c>
      <c r="JX198" s="342">
        <f t="shared" si="601"/>
        <v>0</v>
      </c>
      <c r="JY198" s="342">
        <f t="shared" si="601"/>
        <v>0</v>
      </c>
      <c r="JZ198" s="342">
        <f t="shared" si="601"/>
        <v>0</v>
      </c>
      <c r="KA198" s="342">
        <f t="shared" si="601"/>
        <v>0</v>
      </c>
      <c r="KB198" s="342">
        <f t="shared" si="601"/>
        <v>0</v>
      </c>
      <c r="KC198" s="342">
        <f t="shared" si="601"/>
        <v>0</v>
      </c>
      <c r="KD198" s="342">
        <f t="shared" si="601"/>
        <v>0</v>
      </c>
      <c r="KE198" s="342">
        <f t="shared" si="601"/>
        <v>0</v>
      </c>
      <c r="KF198" s="342">
        <f t="shared" si="601"/>
        <v>0</v>
      </c>
      <c r="KG198" s="342">
        <f t="shared" si="601"/>
        <v>0</v>
      </c>
      <c r="KH198" s="342">
        <f t="shared" si="601"/>
        <v>0</v>
      </c>
      <c r="KI198" s="342">
        <f t="shared" si="601"/>
        <v>0</v>
      </c>
      <c r="KJ198" s="342">
        <f t="shared" si="601"/>
        <v>0</v>
      </c>
      <c r="KK198" s="342">
        <f t="shared" si="601"/>
        <v>0</v>
      </c>
      <c r="KL198" s="342">
        <f t="shared" si="601"/>
        <v>0</v>
      </c>
      <c r="KM198" s="342">
        <f t="shared" si="601"/>
        <v>0</v>
      </c>
      <c r="KN198" s="342">
        <f t="shared" si="601"/>
        <v>0</v>
      </c>
      <c r="KO198" s="342">
        <f t="shared" si="601"/>
        <v>0</v>
      </c>
      <c r="KP198" s="342">
        <f t="shared" si="601"/>
        <v>0</v>
      </c>
      <c r="KQ198" s="342">
        <f t="shared" si="601"/>
        <v>0</v>
      </c>
      <c r="KR198" s="342">
        <f t="shared" si="601"/>
        <v>0</v>
      </c>
      <c r="KS198" s="342">
        <f t="shared" si="601"/>
        <v>0</v>
      </c>
      <c r="KT198" s="342">
        <f t="shared" si="601"/>
        <v>0</v>
      </c>
      <c r="KU198" s="342">
        <f t="shared" si="601"/>
        <v>0</v>
      </c>
      <c r="KV198" s="342">
        <f t="shared" si="601"/>
        <v>0</v>
      </c>
      <c r="KW198" s="342">
        <f t="shared" si="601"/>
        <v>0</v>
      </c>
      <c r="KX198" s="342">
        <f t="shared" si="601"/>
        <v>0</v>
      </c>
      <c r="KY198" s="342">
        <f t="shared" si="601"/>
        <v>0</v>
      </c>
      <c r="KZ198" s="342">
        <f t="shared" si="601"/>
        <v>0</v>
      </c>
      <c r="LA198" s="342">
        <f t="shared" si="601"/>
        <v>0</v>
      </c>
      <c r="LB198" s="342">
        <f t="shared" si="601"/>
        <v>0</v>
      </c>
      <c r="LC198" s="342">
        <f t="shared" si="601"/>
        <v>0</v>
      </c>
      <c r="LD198" s="342">
        <f t="shared" si="601"/>
        <v>0</v>
      </c>
      <c r="LE198" s="342">
        <f t="shared" si="601"/>
        <v>0</v>
      </c>
      <c r="LF198" s="342">
        <f t="shared" si="601"/>
        <v>0</v>
      </c>
      <c r="LG198" s="342">
        <f t="shared" si="601"/>
        <v>0</v>
      </c>
      <c r="LH198" s="342">
        <f t="shared" si="601"/>
        <v>0</v>
      </c>
      <c r="LI198" s="342">
        <f t="shared" si="601"/>
        <v>0</v>
      </c>
      <c r="LJ198" s="342">
        <f t="shared" si="601"/>
        <v>0</v>
      </c>
      <c r="LK198" s="342">
        <f t="shared" si="601"/>
        <v>0</v>
      </c>
      <c r="LL198" s="342">
        <f t="shared" si="601"/>
        <v>0</v>
      </c>
      <c r="LM198" s="342">
        <f t="shared" si="601"/>
        <v>0</v>
      </c>
      <c r="LN198" s="342">
        <f t="shared" si="601"/>
        <v>0</v>
      </c>
      <c r="LO198" s="342">
        <f t="shared" si="601"/>
        <v>0</v>
      </c>
      <c r="LP198" s="342">
        <f t="shared" si="601"/>
        <v>0</v>
      </c>
    </row>
    <row r="199">
      <c r="A199" s="331" t="str">
        <f t="shared" si="575"/>
        <v>12-2023</v>
      </c>
      <c r="B199" s="346">
        <f t="shared" si="581"/>
        <v>196520.8404</v>
      </c>
      <c r="C199" s="346"/>
      <c r="E199" s="342">
        <f t="shared" ref="E199:BP199" si="602">if(or(and($A199-E$188&gt;0,$A199-E$189&lt;=0,month($A199)=month(E$188)),and($A199-E$188&gt;0,$A199-E$189&lt;=0,month(edate($A199,6))=month(E$188))),E$192,0)</f>
        <v>0</v>
      </c>
      <c r="F199" s="342">
        <f t="shared" si="602"/>
        <v>0</v>
      </c>
      <c r="G199" s="342">
        <f t="shared" si="602"/>
        <v>0</v>
      </c>
      <c r="H199" s="342">
        <f t="shared" si="602"/>
        <v>0</v>
      </c>
      <c r="I199" s="342">
        <f t="shared" si="602"/>
        <v>0</v>
      </c>
      <c r="J199" s="342">
        <f t="shared" si="602"/>
        <v>0</v>
      </c>
      <c r="K199" s="342">
        <f t="shared" si="602"/>
        <v>0</v>
      </c>
      <c r="L199" s="342">
        <f t="shared" si="602"/>
        <v>0</v>
      </c>
      <c r="M199" s="342">
        <f t="shared" si="602"/>
        <v>0</v>
      </c>
      <c r="N199" s="342">
        <f t="shared" si="602"/>
        <v>7812.75495</v>
      </c>
      <c r="O199" s="342">
        <f t="shared" si="602"/>
        <v>5688.688635</v>
      </c>
      <c r="P199" s="342">
        <f t="shared" si="602"/>
        <v>5334.19156</v>
      </c>
      <c r="Q199" s="342">
        <f t="shared" si="602"/>
        <v>0</v>
      </c>
      <c r="R199" s="342">
        <f t="shared" si="602"/>
        <v>0</v>
      </c>
      <c r="S199" s="342">
        <f t="shared" si="602"/>
        <v>10661.63949</v>
      </c>
      <c r="T199" s="342">
        <f t="shared" si="602"/>
        <v>0</v>
      </c>
      <c r="U199" s="342">
        <f t="shared" si="602"/>
        <v>0</v>
      </c>
      <c r="V199" s="342">
        <f t="shared" si="602"/>
        <v>5520.8475</v>
      </c>
      <c r="W199" s="342">
        <f t="shared" si="602"/>
        <v>0</v>
      </c>
      <c r="X199" s="342">
        <f t="shared" si="602"/>
        <v>7309.84635</v>
      </c>
      <c r="Y199" s="342">
        <f t="shared" si="602"/>
        <v>11393.6924</v>
      </c>
      <c r="Z199" s="342">
        <f t="shared" si="602"/>
        <v>70.99625</v>
      </c>
      <c r="AA199" s="342">
        <f t="shared" si="602"/>
        <v>0</v>
      </c>
      <c r="AB199" s="342">
        <f t="shared" si="602"/>
        <v>8275.222958</v>
      </c>
      <c r="AC199" s="342">
        <f t="shared" si="602"/>
        <v>0</v>
      </c>
      <c r="AD199" s="342">
        <f t="shared" si="602"/>
        <v>0</v>
      </c>
      <c r="AE199" s="342">
        <f t="shared" si="602"/>
        <v>0</v>
      </c>
      <c r="AF199" s="342">
        <f t="shared" si="602"/>
        <v>6214.90265</v>
      </c>
      <c r="AG199" s="342">
        <f t="shared" si="602"/>
        <v>0</v>
      </c>
      <c r="AH199" s="342">
        <f t="shared" si="602"/>
        <v>228.5555</v>
      </c>
      <c r="AI199" s="342">
        <f t="shared" si="602"/>
        <v>0</v>
      </c>
      <c r="AJ199" s="342">
        <f t="shared" si="602"/>
        <v>3780</v>
      </c>
      <c r="AK199" s="342">
        <f t="shared" si="602"/>
        <v>15922.28576</v>
      </c>
      <c r="AL199" s="342">
        <f t="shared" si="602"/>
        <v>0</v>
      </c>
      <c r="AM199" s="342">
        <f t="shared" si="602"/>
        <v>0</v>
      </c>
      <c r="AN199" s="342">
        <f t="shared" si="602"/>
        <v>12211.43486</v>
      </c>
      <c r="AO199" s="342">
        <f t="shared" si="602"/>
        <v>8896.907813</v>
      </c>
      <c r="AP199" s="342">
        <f t="shared" si="602"/>
        <v>0</v>
      </c>
      <c r="AQ199" s="342">
        <f t="shared" si="602"/>
        <v>0</v>
      </c>
      <c r="AR199" s="342">
        <f t="shared" si="602"/>
        <v>7542.9351</v>
      </c>
      <c r="AS199" s="342">
        <f t="shared" si="602"/>
        <v>0</v>
      </c>
      <c r="AT199" s="342">
        <f t="shared" si="602"/>
        <v>0</v>
      </c>
      <c r="AU199" s="342">
        <f t="shared" si="602"/>
        <v>0</v>
      </c>
      <c r="AV199" s="342">
        <f t="shared" si="602"/>
        <v>7136.0471</v>
      </c>
      <c r="AW199" s="342">
        <f t="shared" si="602"/>
        <v>0</v>
      </c>
      <c r="AX199" s="342">
        <f t="shared" si="602"/>
        <v>9058.61</v>
      </c>
      <c r="AY199" s="342">
        <f t="shared" si="602"/>
        <v>0</v>
      </c>
      <c r="AZ199" s="342">
        <f t="shared" si="602"/>
        <v>6480</v>
      </c>
      <c r="BA199" s="342">
        <f t="shared" si="602"/>
        <v>5867.9712</v>
      </c>
      <c r="BB199" s="342">
        <f t="shared" si="602"/>
        <v>0</v>
      </c>
      <c r="BC199" s="342">
        <f t="shared" si="602"/>
        <v>4873.17825</v>
      </c>
      <c r="BD199" s="342">
        <f t="shared" si="602"/>
        <v>0</v>
      </c>
      <c r="BE199" s="342">
        <f t="shared" si="602"/>
        <v>4565.5155</v>
      </c>
      <c r="BF199" s="342">
        <f t="shared" si="602"/>
        <v>0</v>
      </c>
      <c r="BG199" s="342">
        <f t="shared" si="602"/>
        <v>900.3978</v>
      </c>
      <c r="BH199" s="342">
        <f t="shared" si="602"/>
        <v>0</v>
      </c>
      <c r="BI199" s="342">
        <f t="shared" si="602"/>
        <v>0</v>
      </c>
      <c r="BJ199" s="342">
        <f t="shared" si="602"/>
        <v>0</v>
      </c>
      <c r="BK199" s="342">
        <f t="shared" si="602"/>
        <v>0</v>
      </c>
      <c r="BL199" s="342">
        <f t="shared" si="602"/>
        <v>0</v>
      </c>
      <c r="BM199" s="342">
        <f t="shared" si="602"/>
        <v>1521.41625</v>
      </c>
      <c r="BN199" s="342">
        <f t="shared" si="602"/>
        <v>0</v>
      </c>
      <c r="BO199" s="342">
        <f t="shared" si="602"/>
        <v>5255.6688</v>
      </c>
      <c r="BP199" s="342">
        <f t="shared" si="602"/>
        <v>0</v>
      </c>
      <c r="BQ199" s="342"/>
      <c r="BR199" s="342">
        <f t="shared" ref="BR199:EC199" si="603">if(or(and($A199-BR$188&gt;0,$A199-BR$189&lt;=0,month($A199)=month(BR$188)),and($A199-BR$188&gt;0,$A199-BR$189&lt;=0,month(edate($A199,6))=month(BR$188))),BR$192,0)</f>
        <v>12789.72106</v>
      </c>
      <c r="BS199" s="342">
        <f t="shared" si="603"/>
        <v>4311.6408</v>
      </c>
      <c r="BT199" s="342">
        <f t="shared" si="603"/>
        <v>7321.314592</v>
      </c>
      <c r="BU199" s="342">
        <f t="shared" si="603"/>
        <v>0</v>
      </c>
      <c r="BV199" s="342">
        <f t="shared" si="603"/>
        <v>0</v>
      </c>
      <c r="BW199" s="342">
        <f t="shared" si="603"/>
        <v>9574.457312</v>
      </c>
      <c r="BX199" s="342">
        <f t="shared" si="603"/>
        <v>0</v>
      </c>
      <c r="BY199" s="342">
        <f t="shared" si="603"/>
        <v>0</v>
      </c>
      <c r="BZ199" s="342">
        <f t="shared" si="603"/>
        <v>0</v>
      </c>
      <c r="CA199" s="342">
        <f t="shared" si="603"/>
        <v>0</v>
      </c>
      <c r="CB199" s="342">
        <f t="shared" si="603"/>
        <v>0</v>
      </c>
      <c r="CC199" s="342">
        <f t="shared" si="603"/>
        <v>0</v>
      </c>
      <c r="CD199" s="342">
        <f t="shared" si="603"/>
        <v>0</v>
      </c>
      <c r="CE199" s="342">
        <f t="shared" si="603"/>
        <v>0</v>
      </c>
      <c r="CF199" s="342">
        <f t="shared" si="603"/>
        <v>0</v>
      </c>
      <c r="CG199" s="342">
        <f t="shared" si="603"/>
        <v>0</v>
      </c>
      <c r="CH199" s="342">
        <f t="shared" si="603"/>
        <v>0</v>
      </c>
      <c r="CI199" s="342">
        <f t="shared" si="603"/>
        <v>0</v>
      </c>
      <c r="CJ199" s="342">
        <f t="shared" si="603"/>
        <v>0</v>
      </c>
      <c r="CK199" s="342">
        <f t="shared" si="603"/>
        <v>0</v>
      </c>
      <c r="CL199" s="342">
        <f t="shared" si="603"/>
        <v>0</v>
      </c>
      <c r="CM199" s="342">
        <f t="shared" si="603"/>
        <v>0</v>
      </c>
      <c r="CN199" s="342">
        <f t="shared" si="603"/>
        <v>0</v>
      </c>
      <c r="CO199" s="342">
        <f t="shared" si="603"/>
        <v>0</v>
      </c>
      <c r="CP199" s="342">
        <f t="shared" si="603"/>
        <v>0</v>
      </c>
      <c r="CQ199" s="342">
        <f t="shared" si="603"/>
        <v>0</v>
      </c>
      <c r="CR199" s="342">
        <f t="shared" si="603"/>
        <v>0</v>
      </c>
      <c r="CS199" s="342">
        <f t="shared" si="603"/>
        <v>0</v>
      </c>
      <c r="CT199" s="342">
        <f t="shared" si="603"/>
        <v>0</v>
      </c>
      <c r="CU199" s="342">
        <f t="shared" si="603"/>
        <v>0</v>
      </c>
      <c r="CV199" s="342">
        <f t="shared" si="603"/>
        <v>0</v>
      </c>
      <c r="CW199" s="342">
        <f t="shared" si="603"/>
        <v>0</v>
      </c>
      <c r="CX199" s="342">
        <f t="shared" si="603"/>
        <v>0</v>
      </c>
      <c r="CY199" s="342">
        <f t="shared" si="603"/>
        <v>0</v>
      </c>
      <c r="CZ199" s="342">
        <f t="shared" si="603"/>
        <v>0</v>
      </c>
      <c r="DA199" s="342">
        <f t="shared" si="603"/>
        <v>0</v>
      </c>
      <c r="DB199" s="342">
        <f t="shared" si="603"/>
        <v>0</v>
      </c>
      <c r="DC199" s="342">
        <f t="shared" si="603"/>
        <v>0</v>
      </c>
      <c r="DD199" s="342">
        <f t="shared" si="603"/>
        <v>0</v>
      </c>
      <c r="DE199" s="342">
        <f t="shared" si="603"/>
        <v>0</v>
      </c>
      <c r="DF199" s="342">
        <f t="shared" si="603"/>
        <v>0</v>
      </c>
      <c r="DG199" s="342">
        <f t="shared" si="603"/>
        <v>0</v>
      </c>
      <c r="DH199" s="342">
        <f t="shared" si="603"/>
        <v>0</v>
      </c>
      <c r="DI199" s="342">
        <f t="shared" si="603"/>
        <v>0</v>
      </c>
      <c r="DJ199" s="342">
        <f t="shared" si="603"/>
        <v>0</v>
      </c>
      <c r="DK199" s="342">
        <f t="shared" si="603"/>
        <v>0</v>
      </c>
      <c r="DL199" s="342">
        <f t="shared" si="603"/>
        <v>0</v>
      </c>
      <c r="DM199" s="342">
        <f t="shared" si="603"/>
        <v>0</v>
      </c>
      <c r="DN199" s="342">
        <f t="shared" si="603"/>
        <v>0</v>
      </c>
      <c r="DO199" s="342">
        <f t="shared" si="603"/>
        <v>0</v>
      </c>
      <c r="DP199" s="342">
        <f t="shared" si="603"/>
        <v>0</v>
      </c>
      <c r="DQ199" s="342">
        <f t="shared" si="603"/>
        <v>0</v>
      </c>
      <c r="DR199" s="342">
        <f t="shared" si="603"/>
        <v>0</v>
      </c>
      <c r="DS199" s="342">
        <f t="shared" si="603"/>
        <v>0</v>
      </c>
      <c r="DT199" s="342">
        <f t="shared" si="603"/>
        <v>0</v>
      </c>
      <c r="DU199" s="342">
        <f t="shared" si="603"/>
        <v>0</v>
      </c>
      <c r="DV199" s="342">
        <f t="shared" si="603"/>
        <v>0</v>
      </c>
      <c r="DW199" s="342">
        <f t="shared" si="603"/>
        <v>0</v>
      </c>
      <c r="DX199" s="342">
        <f t="shared" si="603"/>
        <v>0</v>
      </c>
      <c r="DY199" s="342">
        <f t="shared" si="603"/>
        <v>0</v>
      </c>
      <c r="DZ199" s="342">
        <f t="shared" si="603"/>
        <v>0</v>
      </c>
      <c r="EA199" s="342">
        <f t="shared" si="603"/>
        <v>0</v>
      </c>
      <c r="EB199" s="342">
        <f t="shared" si="603"/>
        <v>0</v>
      </c>
      <c r="EC199" s="342">
        <f t="shared" si="603"/>
        <v>0</v>
      </c>
      <c r="ED199" s="338"/>
      <c r="EE199" s="342">
        <f t="shared" ref="EE199:GP199" si="604">if(or(and($A199-EE$188&gt;0,$A199-EE$189&lt;=0,month($A199)=month(EE$188)),and($A199-EE$188&gt;0,$A199-EE$189&lt;=0,month(edate($A199,6))=month(EE$188))),EE$192,0)</f>
        <v>0</v>
      </c>
      <c r="EF199" s="342">
        <f t="shared" si="604"/>
        <v>0</v>
      </c>
      <c r="EG199" s="342">
        <f t="shared" si="604"/>
        <v>0</v>
      </c>
      <c r="EH199" s="342">
        <f t="shared" si="604"/>
        <v>0</v>
      </c>
      <c r="EI199" s="342">
        <f t="shared" si="604"/>
        <v>0</v>
      </c>
      <c r="EJ199" s="342">
        <f t="shared" si="604"/>
        <v>0</v>
      </c>
      <c r="EK199" s="342">
        <f t="shared" si="604"/>
        <v>0</v>
      </c>
      <c r="EL199" s="342">
        <f t="shared" si="604"/>
        <v>0</v>
      </c>
      <c r="EM199" s="342">
        <f t="shared" si="604"/>
        <v>0</v>
      </c>
      <c r="EN199" s="342">
        <f t="shared" si="604"/>
        <v>0</v>
      </c>
      <c r="EO199" s="342">
        <f t="shared" si="604"/>
        <v>0</v>
      </c>
      <c r="EP199" s="342">
        <f t="shared" si="604"/>
        <v>0</v>
      </c>
      <c r="EQ199" s="342">
        <f t="shared" si="604"/>
        <v>0</v>
      </c>
      <c r="ER199" s="342">
        <f t="shared" si="604"/>
        <v>0</v>
      </c>
      <c r="ES199" s="342">
        <f t="shared" si="604"/>
        <v>0</v>
      </c>
      <c r="ET199" s="342">
        <f t="shared" si="604"/>
        <v>0</v>
      </c>
      <c r="EU199" s="342">
        <f t="shared" si="604"/>
        <v>0</v>
      </c>
      <c r="EV199" s="342">
        <f t="shared" si="604"/>
        <v>0</v>
      </c>
      <c r="EW199" s="342">
        <f t="shared" si="604"/>
        <v>0</v>
      </c>
      <c r="EX199" s="342">
        <f t="shared" si="604"/>
        <v>0</v>
      </c>
      <c r="EY199" s="342">
        <f t="shared" si="604"/>
        <v>0</v>
      </c>
      <c r="EZ199" s="342">
        <f t="shared" si="604"/>
        <v>0</v>
      </c>
      <c r="FA199" s="342">
        <f t="shared" si="604"/>
        <v>0</v>
      </c>
      <c r="FB199" s="342">
        <f t="shared" si="604"/>
        <v>0</v>
      </c>
      <c r="FC199" s="342">
        <f t="shared" si="604"/>
        <v>0</v>
      </c>
      <c r="FD199" s="342">
        <f t="shared" si="604"/>
        <v>0</v>
      </c>
      <c r="FE199" s="342">
        <f t="shared" si="604"/>
        <v>0</v>
      </c>
      <c r="FF199" s="342">
        <f t="shared" si="604"/>
        <v>0</v>
      </c>
      <c r="FG199" s="342">
        <f t="shared" si="604"/>
        <v>0</v>
      </c>
      <c r="FH199" s="342">
        <f t="shared" si="604"/>
        <v>0</v>
      </c>
      <c r="FI199" s="342">
        <f t="shared" si="604"/>
        <v>0</v>
      </c>
      <c r="FJ199" s="342">
        <f t="shared" si="604"/>
        <v>0</v>
      </c>
      <c r="FK199" s="342">
        <f t="shared" si="604"/>
        <v>0</v>
      </c>
      <c r="FL199" s="342">
        <f t="shared" si="604"/>
        <v>0</v>
      </c>
      <c r="FM199" s="342">
        <f t="shared" si="604"/>
        <v>0</v>
      </c>
      <c r="FN199" s="342">
        <f t="shared" si="604"/>
        <v>0</v>
      </c>
      <c r="FO199" s="342">
        <f t="shared" si="604"/>
        <v>0</v>
      </c>
      <c r="FP199" s="342">
        <f t="shared" si="604"/>
        <v>0</v>
      </c>
      <c r="FQ199" s="342">
        <f t="shared" si="604"/>
        <v>0</v>
      </c>
      <c r="FR199" s="342">
        <f t="shared" si="604"/>
        <v>0</v>
      </c>
      <c r="FS199" s="342">
        <f t="shared" si="604"/>
        <v>0</v>
      </c>
      <c r="FT199" s="342">
        <f t="shared" si="604"/>
        <v>0</v>
      </c>
      <c r="FU199" s="342">
        <f t="shared" si="604"/>
        <v>0</v>
      </c>
      <c r="FV199" s="342">
        <f t="shared" si="604"/>
        <v>0</v>
      </c>
      <c r="FW199" s="342">
        <f t="shared" si="604"/>
        <v>0</v>
      </c>
      <c r="FX199" s="342">
        <f t="shared" si="604"/>
        <v>0</v>
      </c>
      <c r="FY199" s="342">
        <f t="shared" si="604"/>
        <v>0</v>
      </c>
      <c r="FZ199" s="342">
        <f t="shared" si="604"/>
        <v>0</v>
      </c>
      <c r="GA199" s="342">
        <f t="shared" si="604"/>
        <v>0</v>
      </c>
      <c r="GB199" s="342">
        <f t="shared" si="604"/>
        <v>0</v>
      </c>
      <c r="GC199" s="342">
        <f t="shared" si="604"/>
        <v>0</v>
      </c>
      <c r="GD199" s="342">
        <f t="shared" si="604"/>
        <v>0</v>
      </c>
      <c r="GE199" s="342">
        <f t="shared" si="604"/>
        <v>0</v>
      </c>
      <c r="GF199" s="342">
        <f t="shared" si="604"/>
        <v>0</v>
      </c>
      <c r="GG199" s="342">
        <f t="shared" si="604"/>
        <v>0</v>
      </c>
      <c r="GH199" s="342">
        <f t="shared" si="604"/>
        <v>0</v>
      </c>
      <c r="GI199" s="342">
        <f t="shared" si="604"/>
        <v>0</v>
      </c>
      <c r="GJ199" s="342">
        <f t="shared" si="604"/>
        <v>0</v>
      </c>
      <c r="GK199" s="342">
        <f t="shared" si="604"/>
        <v>0</v>
      </c>
      <c r="GL199" s="342">
        <f t="shared" si="604"/>
        <v>0</v>
      </c>
      <c r="GM199" s="342">
        <f t="shared" si="604"/>
        <v>0</v>
      </c>
      <c r="GN199" s="342">
        <f t="shared" si="604"/>
        <v>0</v>
      </c>
      <c r="GO199" s="342">
        <f t="shared" si="604"/>
        <v>0</v>
      </c>
      <c r="GP199" s="342">
        <f t="shared" si="604"/>
        <v>0</v>
      </c>
      <c r="GQ199" s="342"/>
      <c r="GR199" s="342">
        <f t="shared" ref="GR199:JC199" si="605">if(or(and($A199-GR$188&gt;0,$A199-GR$189&lt;=0,month($A199)=month(GR$188)),and($A199-GR$188&gt;0,$A199-GR$189&lt;=0,month(edate($A199,6))=month(GR$188))),GR$192,0)</f>
        <v>0</v>
      </c>
      <c r="GS199" s="342">
        <f t="shared" si="605"/>
        <v>0</v>
      </c>
      <c r="GT199" s="342">
        <f t="shared" si="605"/>
        <v>0</v>
      </c>
      <c r="GU199" s="342">
        <f t="shared" si="605"/>
        <v>0</v>
      </c>
      <c r="GV199" s="342">
        <f t="shared" si="605"/>
        <v>0</v>
      </c>
      <c r="GW199" s="342">
        <f t="shared" si="605"/>
        <v>0</v>
      </c>
      <c r="GX199" s="342">
        <f t="shared" si="605"/>
        <v>0</v>
      </c>
      <c r="GY199" s="342">
        <f t="shared" si="605"/>
        <v>0</v>
      </c>
      <c r="GZ199" s="342">
        <f t="shared" si="605"/>
        <v>0</v>
      </c>
      <c r="HA199" s="342">
        <f t="shared" si="605"/>
        <v>0</v>
      </c>
      <c r="HB199" s="342">
        <f t="shared" si="605"/>
        <v>0</v>
      </c>
      <c r="HC199" s="342">
        <f t="shared" si="605"/>
        <v>0</v>
      </c>
      <c r="HD199" s="342">
        <f t="shared" si="605"/>
        <v>0</v>
      </c>
      <c r="HE199" s="342">
        <f t="shared" si="605"/>
        <v>0</v>
      </c>
      <c r="HF199" s="342">
        <f t="shared" si="605"/>
        <v>0</v>
      </c>
      <c r="HG199" s="342">
        <f t="shared" si="605"/>
        <v>0</v>
      </c>
      <c r="HH199" s="342">
        <f t="shared" si="605"/>
        <v>0</v>
      </c>
      <c r="HI199" s="342">
        <f t="shared" si="605"/>
        <v>0</v>
      </c>
      <c r="HJ199" s="342">
        <f t="shared" si="605"/>
        <v>0</v>
      </c>
      <c r="HK199" s="342">
        <f t="shared" si="605"/>
        <v>0</v>
      </c>
      <c r="HL199" s="342">
        <f t="shared" si="605"/>
        <v>0</v>
      </c>
      <c r="HM199" s="342">
        <f t="shared" si="605"/>
        <v>0</v>
      </c>
      <c r="HN199" s="342">
        <f t="shared" si="605"/>
        <v>0</v>
      </c>
      <c r="HO199" s="342">
        <f t="shared" si="605"/>
        <v>0</v>
      </c>
      <c r="HP199" s="342">
        <f t="shared" si="605"/>
        <v>0</v>
      </c>
      <c r="HQ199" s="342">
        <f t="shared" si="605"/>
        <v>0</v>
      </c>
      <c r="HR199" s="342">
        <f t="shared" si="605"/>
        <v>0</v>
      </c>
      <c r="HS199" s="342">
        <f t="shared" si="605"/>
        <v>0</v>
      </c>
      <c r="HT199" s="342">
        <f t="shared" si="605"/>
        <v>0</v>
      </c>
      <c r="HU199" s="342">
        <f t="shared" si="605"/>
        <v>0</v>
      </c>
      <c r="HV199" s="342">
        <f t="shared" si="605"/>
        <v>0</v>
      </c>
      <c r="HW199" s="342">
        <f t="shared" si="605"/>
        <v>0</v>
      </c>
      <c r="HX199" s="342">
        <f t="shared" si="605"/>
        <v>0</v>
      </c>
      <c r="HY199" s="342">
        <f t="shared" si="605"/>
        <v>0</v>
      </c>
      <c r="HZ199" s="342">
        <f t="shared" si="605"/>
        <v>0</v>
      </c>
      <c r="IA199" s="342">
        <f t="shared" si="605"/>
        <v>0</v>
      </c>
      <c r="IB199" s="342">
        <f t="shared" si="605"/>
        <v>0</v>
      </c>
      <c r="IC199" s="342">
        <f t="shared" si="605"/>
        <v>0</v>
      </c>
      <c r="ID199" s="342">
        <f t="shared" si="605"/>
        <v>0</v>
      </c>
      <c r="IE199" s="342">
        <f t="shared" si="605"/>
        <v>0</v>
      </c>
      <c r="IF199" s="342">
        <f t="shared" si="605"/>
        <v>0</v>
      </c>
      <c r="IG199" s="342">
        <f t="shared" si="605"/>
        <v>0</v>
      </c>
      <c r="IH199" s="342">
        <f t="shared" si="605"/>
        <v>0</v>
      </c>
      <c r="II199" s="342">
        <f t="shared" si="605"/>
        <v>0</v>
      </c>
      <c r="IJ199" s="342">
        <f t="shared" si="605"/>
        <v>0</v>
      </c>
      <c r="IK199" s="342">
        <f t="shared" si="605"/>
        <v>0</v>
      </c>
      <c r="IL199" s="342">
        <f t="shared" si="605"/>
        <v>0</v>
      </c>
      <c r="IM199" s="342">
        <f t="shared" si="605"/>
        <v>0</v>
      </c>
      <c r="IN199" s="342">
        <f t="shared" si="605"/>
        <v>0</v>
      </c>
      <c r="IO199" s="342">
        <f t="shared" si="605"/>
        <v>0</v>
      </c>
      <c r="IP199" s="342">
        <f t="shared" si="605"/>
        <v>0</v>
      </c>
      <c r="IQ199" s="342">
        <f t="shared" si="605"/>
        <v>0</v>
      </c>
      <c r="IR199" s="342">
        <f t="shared" si="605"/>
        <v>0</v>
      </c>
      <c r="IS199" s="342">
        <f t="shared" si="605"/>
        <v>0</v>
      </c>
      <c r="IT199" s="342">
        <f t="shared" si="605"/>
        <v>0</v>
      </c>
      <c r="IU199" s="342">
        <f t="shared" si="605"/>
        <v>0</v>
      </c>
      <c r="IV199" s="342">
        <f t="shared" si="605"/>
        <v>0</v>
      </c>
      <c r="IW199" s="342">
        <f t="shared" si="605"/>
        <v>0</v>
      </c>
      <c r="IX199" s="342">
        <f t="shared" si="605"/>
        <v>0</v>
      </c>
      <c r="IY199" s="342">
        <f t="shared" si="605"/>
        <v>0</v>
      </c>
      <c r="IZ199" s="342">
        <f t="shared" si="605"/>
        <v>0</v>
      </c>
      <c r="JA199" s="342">
        <f t="shared" si="605"/>
        <v>0</v>
      </c>
      <c r="JB199" s="342">
        <f t="shared" si="605"/>
        <v>0</v>
      </c>
      <c r="JC199" s="342">
        <f t="shared" si="605"/>
        <v>0</v>
      </c>
      <c r="JD199" s="342"/>
      <c r="JE199" s="342">
        <f t="shared" ref="JE199:LP199" si="606">if(or(and($A199-JE$188&gt;0,$A199-JE$189&lt;=0,month($A199)=month(JE$188)),and($A199-JE$188&gt;0,$A199-JE$189&lt;=0,month(edate($A199,6))=month(JE$188))),JE$192,0)</f>
        <v>0</v>
      </c>
      <c r="JF199" s="342">
        <f t="shared" si="606"/>
        <v>0</v>
      </c>
      <c r="JG199" s="342">
        <f t="shared" si="606"/>
        <v>0</v>
      </c>
      <c r="JH199" s="342">
        <f t="shared" si="606"/>
        <v>0</v>
      </c>
      <c r="JI199" s="342">
        <f t="shared" si="606"/>
        <v>0</v>
      </c>
      <c r="JJ199" s="342">
        <f t="shared" si="606"/>
        <v>0</v>
      </c>
      <c r="JK199" s="342">
        <f t="shared" si="606"/>
        <v>0</v>
      </c>
      <c r="JL199" s="342">
        <f t="shared" si="606"/>
        <v>0</v>
      </c>
      <c r="JM199" s="342">
        <f t="shared" si="606"/>
        <v>0</v>
      </c>
      <c r="JN199" s="342">
        <f t="shared" si="606"/>
        <v>0</v>
      </c>
      <c r="JO199" s="342">
        <f t="shared" si="606"/>
        <v>0</v>
      </c>
      <c r="JP199" s="342">
        <f t="shared" si="606"/>
        <v>0</v>
      </c>
      <c r="JQ199" s="342">
        <f t="shared" si="606"/>
        <v>0</v>
      </c>
      <c r="JR199" s="342">
        <f t="shared" si="606"/>
        <v>0</v>
      </c>
      <c r="JS199" s="342">
        <f t="shared" si="606"/>
        <v>0</v>
      </c>
      <c r="JT199" s="342">
        <f t="shared" si="606"/>
        <v>0</v>
      </c>
      <c r="JU199" s="342">
        <f t="shared" si="606"/>
        <v>0</v>
      </c>
      <c r="JV199" s="342">
        <f t="shared" si="606"/>
        <v>0</v>
      </c>
      <c r="JW199" s="342">
        <f t="shared" si="606"/>
        <v>0</v>
      </c>
      <c r="JX199" s="342">
        <f t="shared" si="606"/>
        <v>0</v>
      </c>
      <c r="JY199" s="342">
        <f t="shared" si="606"/>
        <v>0</v>
      </c>
      <c r="JZ199" s="342">
        <f t="shared" si="606"/>
        <v>0</v>
      </c>
      <c r="KA199" s="342">
        <f t="shared" si="606"/>
        <v>0</v>
      </c>
      <c r="KB199" s="342">
        <f t="shared" si="606"/>
        <v>0</v>
      </c>
      <c r="KC199" s="342">
        <f t="shared" si="606"/>
        <v>0</v>
      </c>
      <c r="KD199" s="342">
        <f t="shared" si="606"/>
        <v>0</v>
      </c>
      <c r="KE199" s="342">
        <f t="shared" si="606"/>
        <v>0</v>
      </c>
      <c r="KF199" s="342">
        <f t="shared" si="606"/>
        <v>0</v>
      </c>
      <c r="KG199" s="342">
        <f t="shared" si="606"/>
        <v>0</v>
      </c>
      <c r="KH199" s="342">
        <f t="shared" si="606"/>
        <v>0</v>
      </c>
      <c r="KI199" s="342">
        <f t="shared" si="606"/>
        <v>0</v>
      </c>
      <c r="KJ199" s="342">
        <f t="shared" si="606"/>
        <v>0</v>
      </c>
      <c r="KK199" s="342">
        <f t="shared" si="606"/>
        <v>0</v>
      </c>
      <c r="KL199" s="342">
        <f t="shared" si="606"/>
        <v>0</v>
      </c>
      <c r="KM199" s="342">
        <f t="shared" si="606"/>
        <v>0</v>
      </c>
      <c r="KN199" s="342">
        <f t="shared" si="606"/>
        <v>0</v>
      </c>
      <c r="KO199" s="342">
        <f t="shared" si="606"/>
        <v>0</v>
      </c>
      <c r="KP199" s="342">
        <f t="shared" si="606"/>
        <v>0</v>
      </c>
      <c r="KQ199" s="342">
        <f t="shared" si="606"/>
        <v>0</v>
      </c>
      <c r="KR199" s="342">
        <f t="shared" si="606"/>
        <v>0</v>
      </c>
      <c r="KS199" s="342">
        <f t="shared" si="606"/>
        <v>0</v>
      </c>
      <c r="KT199" s="342">
        <f t="shared" si="606"/>
        <v>0</v>
      </c>
      <c r="KU199" s="342">
        <f t="shared" si="606"/>
        <v>0</v>
      </c>
      <c r="KV199" s="342">
        <f t="shared" si="606"/>
        <v>0</v>
      </c>
      <c r="KW199" s="342">
        <f t="shared" si="606"/>
        <v>0</v>
      </c>
      <c r="KX199" s="342">
        <f t="shared" si="606"/>
        <v>0</v>
      </c>
      <c r="KY199" s="342">
        <f t="shared" si="606"/>
        <v>0</v>
      </c>
      <c r="KZ199" s="342">
        <f t="shared" si="606"/>
        <v>0</v>
      </c>
      <c r="LA199" s="342">
        <f t="shared" si="606"/>
        <v>0</v>
      </c>
      <c r="LB199" s="342">
        <f t="shared" si="606"/>
        <v>0</v>
      </c>
      <c r="LC199" s="342">
        <f t="shared" si="606"/>
        <v>0</v>
      </c>
      <c r="LD199" s="342">
        <f t="shared" si="606"/>
        <v>0</v>
      </c>
      <c r="LE199" s="342">
        <f t="shared" si="606"/>
        <v>0</v>
      </c>
      <c r="LF199" s="342">
        <f t="shared" si="606"/>
        <v>0</v>
      </c>
      <c r="LG199" s="342">
        <f t="shared" si="606"/>
        <v>0</v>
      </c>
      <c r="LH199" s="342">
        <f t="shared" si="606"/>
        <v>0</v>
      </c>
      <c r="LI199" s="342">
        <f t="shared" si="606"/>
        <v>0</v>
      </c>
      <c r="LJ199" s="342">
        <f t="shared" si="606"/>
        <v>0</v>
      </c>
      <c r="LK199" s="342">
        <f t="shared" si="606"/>
        <v>0</v>
      </c>
      <c r="LL199" s="342">
        <f t="shared" si="606"/>
        <v>0</v>
      </c>
      <c r="LM199" s="342">
        <f t="shared" si="606"/>
        <v>0</v>
      </c>
      <c r="LN199" s="342">
        <f t="shared" si="606"/>
        <v>0</v>
      </c>
      <c r="LO199" s="342">
        <f t="shared" si="606"/>
        <v>0</v>
      </c>
      <c r="LP199" s="342">
        <f t="shared" si="606"/>
        <v>0</v>
      </c>
    </row>
    <row r="200">
      <c r="A200" s="331" t="str">
        <f t="shared" si="575"/>
        <v>03-2024</v>
      </c>
      <c r="B200" s="346">
        <f t="shared" si="581"/>
        <v>259628.6899</v>
      </c>
      <c r="C200" s="346"/>
      <c r="E200" s="342">
        <f t="shared" ref="E200:BP200" si="607">if(or(and($A200-E$188&gt;0,$A200-E$189&lt;=0,month($A200)=month(E$188)),and($A200-E$188&gt;0,$A200-E$189&lt;=0,month(edate($A200,6))=month(E$188))),E$192,0)</f>
        <v>0</v>
      </c>
      <c r="F200" s="342">
        <f t="shared" si="607"/>
        <v>0</v>
      </c>
      <c r="G200" s="342">
        <f t="shared" si="607"/>
        <v>0</v>
      </c>
      <c r="H200" s="342">
        <f t="shared" si="607"/>
        <v>0</v>
      </c>
      <c r="I200" s="342">
        <f t="shared" si="607"/>
        <v>0</v>
      </c>
      <c r="J200" s="342">
        <f t="shared" si="607"/>
        <v>0</v>
      </c>
      <c r="K200" s="342">
        <f t="shared" si="607"/>
        <v>0</v>
      </c>
      <c r="L200" s="342">
        <f t="shared" si="607"/>
        <v>0</v>
      </c>
      <c r="M200" s="342">
        <f t="shared" si="607"/>
        <v>0</v>
      </c>
      <c r="N200" s="342">
        <f t="shared" si="607"/>
        <v>0</v>
      </c>
      <c r="O200" s="342">
        <f t="shared" si="607"/>
        <v>0</v>
      </c>
      <c r="P200" s="342">
        <f t="shared" si="607"/>
        <v>0</v>
      </c>
      <c r="Q200" s="342">
        <f t="shared" si="607"/>
        <v>5838.7836</v>
      </c>
      <c r="R200" s="342">
        <f t="shared" si="607"/>
        <v>9911.380355</v>
      </c>
      <c r="S200" s="342">
        <f t="shared" si="607"/>
        <v>0</v>
      </c>
      <c r="T200" s="342">
        <f t="shared" si="607"/>
        <v>11963.3767</v>
      </c>
      <c r="U200" s="342">
        <f t="shared" si="607"/>
        <v>9633.12861</v>
      </c>
      <c r="V200" s="342">
        <f t="shared" si="607"/>
        <v>0</v>
      </c>
      <c r="W200" s="342">
        <f t="shared" si="607"/>
        <v>8655.033888</v>
      </c>
      <c r="X200" s="342">
        <f t="shared" si="607"/>
        <v>0</v>
      </c>
      <c r="Y200" s="342">
        <f t="shared" si="607"/>
        <v>0</v>
      </c>
      <c r="Z200" s="342">
        <f t="shared" si="607"/>
        <v>0</v>
      </c>
      <c r="AA200" s="342">
        <f t="shared" si="607"/>
        <v>9628.80765</v>
      </c>
      <c r="AB200" s="342">
        <f t="shared" si="607"/>
        <v>0</v>
      </c>
      <c r="AC200" s="342">
        <f t="shared" si="607"/>
        <v>6205.936838</v>
      </c>
      <c r="AD200" s="342">
        <f t="shared" si="607"/>
        <v>8318.29995</v>
      </c>
      <c r="AE200" s="342">
        <f t="shared" si="607"/>
        <v>6439.535258</v>
      </c>
      <c r="AF200" s="342">
        <f t="shared" si="607"/>
        <v>0</v>
      </c>
      <c r="AG200" s="342">
        <f t="shared" si="607"/>
        <v>7258.6275</v>
      </c>
      <c r="AH200" s="342">
        <f t="shared" si="607"/>
        <v>0</v>
      </c>
      <c r="AI200" s="342">
        <f t="shared" si="607"/>
        <v>10641.14589</v>
      </c>
      <c r="AJ200" s="342">
        <f t="shared" si="607"/>
        <v>0</v>
      </c>
      <c r="AK200" s="342">
        <f t="shared" si="607"/>
        <v>0</v>
      </c>
      <c r="AL200" s="342">
        <f t="shared" si="607"/>
        <v>275</v>
      </c>
      <c r="AM200" s="342">
        <f t="shared" si="607"/>
        <v>4982.50623</v>
      </c>
      <c r="AN200" s="342">
        <f t="shared" si="607"/>
        <v>0</v>
      </c>
      <c r="AO200" s="342">
        <f t="shared" si="607"/>
        <v>0</v>
      </c>
      <c r="AP200" s="342">
        <f t="shared" si="607"/>
        <v>9271.35</v>
      </c>
      <c r="AQ200" s="342">
        <f t="shared" si="607"/>
        <v>8358.125</v>
      </c>
      <c r="AR200" s="342">
        <f t="shared" si="607"/>
        <v>0</v>
      </c>
      <c r="AS200" s="342">
        <f t="shared" si="607"/>
        <v>8601.039</v>
      </c>
      <c r="AT200" s="342">
        <f t="shared" si="607"/>
        <v>16276.43473</v>
      </c>
      <c r="AU200" s="342">
        <f t="shared" si="607"/>
        <v>7462.28015</v>
      </c>
      <c r="AV200" s="342">
        <f t="shared" si="607"/>
        <v>0</v>
      </c>
      <c r="AW200" s="342">
        <f t="shared" si="607"/>
        <v>4800</v>
      </c>
      <c r="AX200" s="342">
        <f t="shared" si="607"/>
        <v>0</v>
      </c>
      <c r="AY200" s="342">
        <f t="shared" si="607"/>
        <v>12558.09375</v>
      </c>
      <c r="AZ200" s="342">
        <f t="shared" si="607"/>
        <v>0</v>
      </c>
      <c r="BA200" s="342">
        <f t="shared" si="607"/>
        <v>0</v>
      </c>
      <c r="BB200" s="342">
        <f t="shared" si="607"/>
        <v>9703.8664</v>
      </c>
      <c r="BC200" s="342">
        <f t="shared" si="607"/>
        <v>0</v>
      </c>
      <c r="BD200" s="342">
        <f t="shared" si="607"/>
        <v>13378.4</v>
      </c>
      <c r="BE200" s="342">
        <f t="shared" si="607"/>
        <v>0</v>
      </c>
      <c r="BF200" s="342">
        <f t="shared" si="607"/>
        <v>1557.6541</v>
      </c>
      <c r="BG200" s="342">
        <f t="shared" si="607"/>
        <v>0</v>
      </c>
      <c r="BH200" s="342">
        <f t="shared" si="607"/>
        <v>5158.157425</v>
      </c>
      <c r="BI200" s="342">
        <f t="shared" si="607"/>
        <v>2306.25</v>
      </c>
      <c r="BJ200" s="342">
        <f t="shared" si="607"/>
        <v>7162.4875</v>
      </c>
      <c r="BK200" s="342">
        <f t="shared" si="607"/>
        <v>1312.5</v>
      </c>
      <c r="BL200" s="342">
        <f t="shared" si="607"/>
        <v>1793.1</v>
      </c>
      <c r="BM200" s="342">
        <f t="shared" si="607"/>
        <v>0</v>
      </c>
      <c r="BN200" s="342">
        <f t="shared" si="607"/>
        <v>740.464875</v>
      </c>
      <c r="BO200" s="342">
        <f t="shared" si="607"/>
        <v>0</v>
      </c>
      <c r="BP200" s="342">
        <f t="shared" si="607"/>
        <v>628.625</v>
      </c>
      <c r="BQ200" s="342"/>
      <c r="BR200" s="342">
        <f t="shared" ref="BR200:EC200" si="608">if(or(and($A200-BR$188&gt;0,$A200-BR$189&lt;=0,month($A200)=month(BR$188)),and($A200-BR$188&gt;0,$A200-BR$189&lt;=0,month(edate($A200,6))=month(BR$188))),BR$192,0)</f>
        <v>0</v>
      </c>
      <c r="BS200" s="342">
        <f t="shared" si="608"/>
        <v>0</v>
      </c>
      <c r="BT200" s="342">
        <f t="shared" si="608"/>
        <v>0</v>
      </c>
      <c r="BU200" s="342">
        <f t="shared" si="608"/>
        <v>8457.005815</v>
      </c>
      <c r="BV200" s="342">
        <f t="shared" si="608"/>
        <v>8900.782622</v>
      </c>
      <c r="BW200" s="342">
        <f t="shared" si="608"/>
        <v>0</v>
      </c>
      <c r="BX200" s="342">
        <f t="shared" si="608"/>
        <v>10795.02655</v>
      </c>
      <c r="BY200" s="342">
        <f t="shared" si="608"/>
        <v>9565.010058</v>
      </c>
      <c r="BZ200" s="342">
        <f t="shared" si="608"/>
        <v>11090.47446</v>
      </c>
      <c r="CA200" s="342">
        <f t="shared" si="608"/>
        <v>0</v>
      </c>
      <c r="CB200" s="342">
        <f t="shared" si="608"/>
        <v>0</v>
      </c>
      <c r="CC200" s="342">
        <f t="shared" si="608"/>
        <v>0</v>
      </c>
      <c r="CD200" s="342">
        <f t="shared" si="608"/>
        <v>0</v>
      </c>
      <c r="CE200" s="342">
        <f t="shared" si="608"/>
        <v>0</v>
      </c>
      <c r="CF200" s="342">
        <f t="shared" si="608"/>
        <v>0</v>
      </c>
      <c r="CG200" s="342">
        <f t="shared" si="608"/>
        <v>0</v>
      </c>
      <c r="CH200" s="342">
        <f t="shared" si="608"/>
        <v>0</v>
      </c>
      <c r="CI200" s="342">
        <f t="shared" si="608"/>
        <v>0</v>
      </c>
      <c r="CJ200" s="342">
        <f t="shared" si="608"/>
        <v>0</v>
      </c>
      <c r="CK200" s="342">
        <f t="shared" si="608"/>
        <v>0</v>
      </c>
      <c r="CL200" s="342">
        <f t="shared" si="608"/>
        <v>0</v>
      </c>
      <c r="CM200" s="342">
        <f t="shared" si="608"/>
        <v>0</v>
      </c>
      <c r="CN200" s="342">
        <f t="shared" si="608"/>
        <v>0</v>
      </c>
      <c r="CO200" s="342">
        <f t="shared" si="608"/>
        <v>0</v>
      </c>
      <c r="CP200" s="342">
        <f t="shared" si="608"/>
        <v>0</v>
      </c>
      <c r="CQ200" s="342">
        <f t="shared" si="608"/>
        <v>0</v>
      </c>
      <c r="CR200" s="342">
        <f t="shared" si="608"/>
        <v>0</v>
      </c>
      <c r="CS200" s="342">
        <f t="shared" si="608"/>
        <v>0</v>
      </c>
      <c r="CT200" s="342">
        <f t="shared" si="608"/>
        <v>0</v>
      </c>
      <c r="CU200" s="342">
        <f t="shared" si="608"/>
        <v>0</v>
      </c>
      <c r="CV200" s="342">
        <f t="shared" si="608"/>
        <v>0</v>
      </c>
      <c r="CW200" s="342">
        <f t="shared" si="608"/>
        <v>0</v>
      </c>
      <c r="CX200" s="342">
        <f t="shared" si="608"/>
        <v>0</v>
      </c>
      <c r="CY200" s="342">
        <f t="shared" si="608"/>
        <v>0</v>
      </c>
      <c r="CZ200" s="342">
        <f t="shared" si="608"/>
        <v>0</v>
      </c>
      <c r="DA200" s="342">
        <f t="shared" si="608"/>
        <v>0</v>
      </c>
      <c r="DB200" s="342">
        <f t="shared" si="608"/>
        <v>0</v>
      </c>
      <c r="DC200" s="342">
        <f t="shared" si="608"/>
        <v>0</v>
      </c>
      <c r="DD200" s="342">
        <f t="shared" si="608"/>
        <v>0</v>
      </c>
      <c r="DE200" s="342">
        <f t="shared" si="608"/>
        <v>0</v>
      </c>
      <c r="DF200" s="342">
        <f t="shared" si="608"/>
        <v>0</v>
      </c>
      <c r="DG200" s="342">
        <f t="shared" si="608"/>
        <v>0</v>
      </c>
      <c r="DH200" s="342">
        <f t="shared" si="608"/>
        <v>0</v>
      </c>
      <c r="DI200" s="342">
        <f t="shared" si="608"/>
        <v>0</v>
      </c>
      <c r="DJ200" s="342">
        <f t="shared" si="608"/>
        <v>0</v>
      </c>
      <c r="DK200" s="342">
        <f t="shared" si="608"/>
        <v>0</v>
      </c>
      <c r="DL200" s="342">
        <f t="shared" si="608"/>
        <v>0</v>
      </c>
      <c r="DM200" s="342">
        <f t="shared" si="608"/>
        <v>0</v>
      </c>
      <c r="DN200" s="342">
        <f t="shared" si="608"/>
        <v>0</v>
      </c>
      <c r="DO200" s="342">
        <f t="shared" si="608"/>
        <v>0</v>
      </c>
      <c r="DP200" s="342">
        <f t="shared" si="608"/>
        <v>0</v>
      </c>
      <c r="DQ200" s="342">
        <f t="shared" si="608"/>
        <v>0</v>
      </c>
      <c r="DR200" s="342">
        <f t="shared" si="608"/>
        <v>0</v>
      </c>
      <c r="DS200" s="342">
        <f t="shared" si="608"/>
        <v>0</v>
      </c>
      <c r="DT200" s="342">
        <f t="shared" si="608"/>
        <v>0</v>
      </c>
      <c r="DU200" s="342">
        <f t="shared" si="608"/>
        <v>0</v>
      </c>
      <c r="DV200" s="342">
        <f t="shared" si="608"/>
        <v>0</v>
      </c>
      <c r="DW200" s="342">
        <f t="shared" si="608"/>
        <v>0</v>
      </c>
      <c r="DX200" s="342">
        <f t="shared" si="608"/>
        <v>0</v>
      </c>
      <c r="DY200" s="342">
        <f t="shared" si="608"/>
        <v>0</v>
      </c>
      <c r="DZ200" s="342">
        <f t="shared" si="608"/>
        <v>0</v>
      </c>
      <c r="EA200" s="342">
        <f t="shared" si="608"/>
        <v>0</v>
      </c>
      <c r="EB200" s="342">
        <f t="shared" si="608"/>
        <v>0</v>
      </c>
      <c r="EC200" s="342">
        <f t="shared" si="608"/>
        <v>0</v>
      </c>
      <c r="ED200" s="338"/>
      <c r="EE200" s="342">
        <f t="shared" ref="EE200:GP200" si="609">if(or(and($A200-EE$188&gt;0,$A200-EE$189&lt;=0,month($A200)=month(EE$188)),and($A200-EE$188&gt;0,$A200-EE$189&lt;=0,month(edate($A200,6))=month(EE$188))),EE$192,0)</f>
        <v>0</v>
      </c>
      <c r="EF200" s="342">
        <f t="shared" si="609"/>
        <v>0</v>
      </c>
      <c r="EG200" s="342">
        <f t="shared" si="609"/>
        <v>0</v>
      </c>
      <c r="EH200" s="342">
        <f t="shared" si="609"/>
        <v>0</v>
      </c>
      <c r="EI200" s="342">
        <f t="shared" si="609"/>
        <v>0</v>
      </c>
      <c r="EJ200" s="342">
        <f t="shared" si="609"/>
        <v>0</v>
      </c>
      <c r="EK200" s="342">
        <f t="shared" si="609"/>
        <v>0</v>
      </c>
      <c r="EL200" s="342">
        <f t="shared" si="609"/>
        <v>0</v>
      </c>
      <c r="EM200" s="342">
        <f t="shared" si="609"/>
        <v>0</v>
      </c>
      <c r="EN200" s="342">
        <f t="shared" si="609"/>
        <v>0</v>
      </c>
      <c r="EO200" s="342">
        <f t="shared" si="609"/>
        <v>0</v>
      </c>
      <c r="EP200" s="342">
        <f t="shared" si="609"/>
        <v>0</v>
      </c>
      <c r="EQ200" s="342">
        <f t="shared" si="609"/>
        <v>0</v>
      </c>
      <c r="ER200" s="342">
        <f t="shared" si="609"/>
        <v>0</v>
      </c>
      <c r="ES200" s="342">
        <f t="shared" si="609"/>
        <v>0</v>
      </c>
      <c r="ET200" s="342">
        <f t="shared" si="609"/>
        <v>0</v>
      </c>
      <c r="EU200" s="342">
        <f t="shared" si="609"/>
        <v>0</v>
      </c>
      <c r="EV200" s="342">
        <f t="shared" si="609"/>
        <v>0</v>
      </c>
      <c r="EW200" s="342">
        <f t="shared" si="609"/>
        <v>0</v>
      </c>
      <c r="EX200" s="342">
        <f t="shared" si="609"/>
        <v>0</v>
      </c>
      <c r="EY200" s="342">
        <f t="shared" si="609"/>
        <v>0</v>
      </c>
      <c r="EZ200" s="342">
        <f t="shared" si="609"/>
        <v>0</v>
      </c>
      <c r="FA200" s="342">
        <f t="shared" si="609"/>
        <v>0</v>
      </c>
      <c r="FB200" s="342">
        <f t="shared" si="609"/>
        <v>0</v>
      </c>
      <c r="FC200" s="342">
        <f t="shared" si="609"/>
        <v>0</v>
      </c>
      <c r="FD200" s="342">
        <f t="shared" si="609"/>
        <v>0</v>
      </c>
      <c r="FE200" s="342">
        <f t="shared" si="609"/>
        <v>0</v>
      </c>
      <c r="FF200" s="342">
        <f t="shared" si="609"/>
        <v>0</v>
      </c>
      <c r="FG200" s="342">
        <f t="shared" si="609"/>
        <v>0</v>
      </c>
      <c r="FH200" s="342">
        <f t="shared" si="609"/>
        <v>0</v>
      </c>
      <c r="FI200" s="342">
        <f t="shared" si="609"/>
        <v>0</v>
      </c>
      <c r="FJ200" s="342">
        <f t="shared" si="609"/>
        <v>0</v>
      </c>
      <c r="FK200" s="342">
        <f t="shared" si="609"/>
        <v>0</v>
      </c>
      <c r="FL200" s="342">
        <f t="shared" si="609"/>
        <v>0</v>
      </c>
      <c r="FM200" s="342">
        <f t="shared" si="609"/>
        <v>0</v>
      </c>
      <c r="FN200" s="342">
        <f t="shared" si="609"/>
        <v>0</v>
      </c>
      <c r="FO200" s="342">
        <f t="shared" si="609"/>
        <v>0</v>
      </c>
      <c r="FP200" s="342">
        <f t="shared" si="609"/>
        <v>0</v>
      </c>
      <c r="FQ200" s="342">
        <f t="shared" si="609"/>
        <v>0</v>
      </c>
      <c r="FR200" s="342">
        <f t="shared" si="609"/>
        <v>0</v>
      </c>
      <c r="FS200" s="342">
        <f t="shared" si="609"/>
        <v>0</v>
      </c>
      <c r="FT200" s="342">
        <f t="shared" si="609"/>
        <v>0</v>
      </c>
      <c r="FU200" s="342">
        <f t="shared" si="609"/>
        <v>0</v>
      </c>
      <c r="FV200" s="342">
        <f t="shared" si="609"/>
        <v>0</v>
      </c>
      <c r="FW200" s="342">
        <f t="shared" si="609"/>
        <v>0</v>
      </c>
      <c r="FX200" s="342">
        <f t="shared" si="609"/>
        <v>0</v>
      </c>
      <c r="FY200" s="342">
        <f t="shared" si="609"/>
        <v>0</v>
      </c>
      <c r="FZ200" s="342">
        <f t="shared" si="609"/>
        <v>0</v>
      </c>
      <c r="GA200" s="342">
        <f t="shared" si="609"/>
        <v>0</v>
      </c>
      <c r="GB200" s="342">
        <f t="shared" si="609"/>
        <v>0</v>
      </c>
      <c r="GC200" s="342">
        <f t="shared" si="609"/>
        <v>0</v>
      </c>
      <c r="GD200" s="342">
        <f t="shared" si="609"/>
        <v>0</v>
      </c>
      <c r="GE200" s="342">
        <f t="shared" si="609"/>
        <v>0</v>
      </c>
      <c r="GF200" s="342">
        <f t="shared" si="609"/>
        <v>0</v>
      </c>
      <c r="GG200" s="342">
        <f t="shared" si="609"/>
        <v>0</v>
      </c>
      <c r="GH200" s="342">
        <f t="shared" si="609"/>
        <v>0</v>
      </c>
      <c r="GI200" s="342">
        <f t="shared" si="609"/>
        <v>0</v>
      </c>
      <c r="GJ200" s="342">
        <f t="shared" si="609"/>
        <v>0</v>
      </c>
      <c r="GK200" s="342">
        <f t="shared" si="609"/>
        <v>0</v>
      </c>
      <c r="GL200" s="342">
        <f t="shared" si="609"/>
        <v>0</v>
      </c>
      <c r="GM200" s="342">
        <f t="shared" si="609"/>
        <v>0</v>
      </c>
      <c r="GN200" s="342">
        <f t="shared" si="609"/>
        <v>0</v>
      </c>
      <c r="GO200" s="342">
        <f t="shared" si="609"/>
        <v>0</v>
      </c>
      <c r="GP200" s="342">
        <f t="shared" si="609"/>
        <v>0</v>
      </c>
      <c r="GQ200" s="342"/>
      <c r="GR200" s="342">
        <f t="shared" ref="GR200:JC200" si="610">if(or(and($A200-GR$188&gt;0,$A200-GR$189&lt;=0,month($A200)=month(GR$188)),and($A200-GR$188&gt;0,$A200-GR$189&lt;=0,month(edate($A200,6))=month(GR$188))),GR$192,0)</f>
        <v>0</v>
      </c>
      <c r="GS200" s="342">
        <f t="shared" si="610"/>
        <v>0</v>
      </c>
      <c r="GT200" s="342">
        <f t="shared" si="610"/>
        <v>0</v>
      </c>
      <c r="GU200" s="342">
        <f t="shared" si="610"/>
        <v>0</v>
      </c>
      <c r="GV200" s="342">
        <f t="shared" si="610"/>
        <v>0</v>
      </c>
      <c r="GW200" s="342">
        <f t="shared" si="610"/>
        <v>0</v>
      </c>
      <c r="GX200" s="342">
        <f t="shared" si="610"/>
        <v>0</v>
      </c>
      <c r="GY200" s="342">
        <f t="shared" si="610"/>
        <v>0</v>
      </c>
      <c r="GZ200" s="342">
        <f t="shared" si="610"/>
        <v>0</v>
      </c>
      <c r="HA200" s="342">
        <f t="shared" si="610"/>
        <v>0</v>
      </c>
      <c r="HB200" s="342">
        <f t="shared" si="610"/>
        <v>0</v>
      </c>
      <c r="HC200" s="342">
        <f t="shared" si="610"/>
        <v>0</v>
      </c>
      <c r="HD200" s="342">
        <f t="shared" si="610"/>
        <v>0</v>
      </c>
      <c r="HE200" s="342">
        <f t="shared" si="610"/>
        <v>0</v>
      </c>
      <c r="HF200" s="342">
        <f t="shared" si="610"/>
        <v>0</v>
      </c>
      <c r="HG200" s="342">
        <f t="shared" si="610"/>
        <v>0</v>
      </c>
      <c r="HH200" s="342">
        <f t="shared" si="610"/>
        <v>0</v>
      </c>
      <c r="HI200" s="342">
        <f t="shared" si="610"/>
        <v>0</v>
      </c>
      <c r="HJ200" s="342">
        <f t="shared" si="610"/>
        <v>0</v>
      </c>
      <c r="HK200" s="342">
        <f t="shared" si="610"/>
        <v>0</v>
      </c>
      <c r="HL200" s="342">
        <f t="shared" si="610"/>
        <v>0</v>
      </c>
      <c r="HM200" s="342">
        <f t="shared" si="610"/>
        <v>0</v>
      </c>
      <c r="HN200" s="342">
        <f t="shared" si="610"/>
        <v>0</v>
      </c>
      <c r="HO200" s="342">
        <f t="shared" si="610"/>
        <v>0</v>
      </c>
      <c r="HP200" s="342">
        <f t="shared" si="610"/>
        <v>0</v>
      </c>
      <c r="HQ200" s="342">
        <f t="shared" si="610"/>
        <v>0</v>
      </c>
      <c r="HR200" s="342">
        <f t="shared" si="610"/>
        <v>0</v>
      </c>
      <c r="HS200" s="342">
        <f t="shared" si="610"/>
        <v>0</v>
      </c>
      <c r="HT200" s="342">
        <f t="shared" si="610"/>
        <v>0</v>
      </c>
      <c r="HU200" s="342">
        <f t="shared" si="610"/>
        <v>0</v>
      </c>
      <c r="HV200" s="342">
        <f t="shared" si="610"/>
        <v>0</v>
      </c>
      <c r="HW200" s="342">
        <f t="shared" si="610"/>
        <v>0</v>
      </c>
      <c r="HX200" s="342">
        <f t="shared" si="610"/>
        <v>0</v>
      </c>
      <c r="HY200" s="342">
        <f t="shared" si="610"/>
        <v>0</v>
      </c>
      <c r="HZ200" s="342">
        <f t="shared" si="610"/>
        <v>0</v>
      </c>
      <c r="IA200" s="342">
        <f t="shared" si="610"/>
        <v>0</v>
      </c>
      <c r="IB200" s="342">
        <f t="shared" si="610"/>
        <v>0</v>
      </c>
      <c r="IC200" s="342">
        <f t="shared" si="610"/>
        <v>0</v>
      </c>
      <c r="ID200" s="342">
        <f t="shared" si="610"/>
        <v>0</v>
      </c>
      <c r="IE200" s="342">
        <f t="shared" si="610"/>
        <v>0</v>
      </c>
      <c r="IF200" s="342">
        <f t="shared" si="610"/>
        <v>0</v>
      </c>
      <c r="IG200" s="342">
        <f t="shared" si="610"/>
        <v>0</v>
      </c>
      <c r="IH200" s="342">
        <f t="shared" si="610"/>
        <v>0</v>
      </c>
      <c r="II200" s="342">
        <f t="shared" si="610"/>
        <v>0</v>
      </c>
      <c r="IJ200" s="342">
        <f t="shared" si="610"/>
        <v>0</v>
      </c>
      <c r="IK200" s="342">
        <f t="shared" si="610"/>
        <v>0</v>
      </c>
      <c r="IL200" s="342">
        <f t="shared" si="610"/>
        <v>0</v>
      </c>
      <c r="IM200" s="342">
        <f t="shared" si="610"/>
        <v>0</v>
      </c>
      <c r="IN200" s="342">
        <f t="shared" si="610"/>
        <v>0</v>
      </c>
      <c r="IO200" s="342">
        <f t="shared" si="610"/>
        <v>0</v>
      </c>
      <c r="IP200" s="342">
        <f t="shared" si="610"/>
        <v>0</v>
      </c>
      <c r="IQ200" s="342">
        <f t="shared" si="610"/>
        <v>0</v>
      </c>
      <c r="IR200" s="342">
        <f t="shared" si="610"/>
        <v>0</v>
      </c>
      <c r="IS200" s="342">
        <f t="shared" si="610"/>
        <v>0</v>
      </c>
      <c r="IT200" s="342">
        <f t="shared" si="610"/>
        <v>0</v>
      </c>
      <c r="IU200" s="342">
        <f t="shared" si="610"/>
        <v>0</v>
      </c>
      <c r="IV200" s="342">
        <f t="shared" si="610"/>
        <v>0</v>
      </c>
      <c r="IW200" s="342">
        <f t="shared" si="610"/>
        <v>0</v>
      </c>
      <c r="IX200" s="342">
        <f t="shared" si="610"/>
        <v>0</v>
      </c>
      <c r="IY200" s="342">
        <f t="shared" si="610"/>
        <v>0</v>
      </c>
      <c r="IZ200" s="342">
        <f t="shared" si="610"/>
        <v>0</v>
      </c>
      <c r="JA200" s="342">
        <f t="shared" si="610"/>
        <v>0</v>
      </c>
      <c r="JB200" s="342">
        <f t="shared" si="610"/>
        <v>0</v>
      </c>
      <c r="JC200" s="342">
        <f t="shared" si="610"/>
        <v>0</v>
      </c>
      <c r="JD200" s="342"/>
      <c r="JE200" s="342">
        <f t="shared" ref="JE200:LP200" si="611">if(or(and($A200-JE$188&gt;0,$A200-JE$189&lt;=0,month($A200)=month(JE$188)),and($A200-JE$188&gt;0,$A200-JE$189&lt;=0,month(edate($A200,6))=month(JE$188))),JE$192,0)</f>
        <v>0</v>
      </c>
      <c r="JF200" s="342">
        <f t="shared" si="611"/>
        <v>0</v>
      </c>
      <c r="JG200" s="342">
        <f t="shared" si="611"/>
        <v>0</v>
      </c>
      <c r="JH200" s="342">
        <f t="shared" si="611"/>
        <v>0</v>
      </c>
      <c r="JI200" s="342">
        <f t="shared" si="611"/>
        <v>0</v>
      </c>
      <c r="JJ200" s="342">
        <f t="shared" si="611"/>
        <v>0</v>
      </c>
      <c r="JK200" s="342">
        <f t="shared" si="611"/>
        <v>0</v>
      </c>
      <c r="JL200" s="342">
        <f t="shared" si="611"/>
        <v>0</v>
      </c>
      <c r="JM200" s="342">
        <f t="shared" si="611"/>
        <v>0</v>
      </c>
      <c r="JN200" s="342">
        <f t="shared" si="611"/>
        <v>0</v>
      </c>
      <c r="JO200" s="342">
        <f t="shared" si="611"/>
        <v>0</v>
      </c>
      <c r="JP200" s="342">
        <f t="shared" si="611"/>
        <v>0</v>
      </c>
      <c r="JQ200" s="342">
        <f t="shared" si="611"/>
        <v>0</v>
      </c>
      <c r="JR200" s="342">
        <f t="shared" si="611"/>
        <v>0</v>
      </c>
      <c r="JS200" s="342">
        <f t="shared" si="611"/>
        <v>0</v>
      </c>
      <c r="JT200" s="342">
        <f t="shared" si="611"/>
        <v>0</v>
      </c>
      <c r="JU200" s="342">
        <f t="shared" si="611"/>
        <v>0</v>
      </c>
      <c r="JV200" s="342">
        <f t="shared" si="611"/>
        <v>0</v>
      </c>
      <c r="JW200" s="342">
        <f t="shared" si="611"/>
        <v>0</v>
      </c>
      <c r="JX200" s="342">
        <f t="shared" si="611"/>
        <v>0</v>
      </c>
      <c r="JY200" s="342">
        <f t="shared" si="611"/>
        <v>0</v>
      </c>
      <c r="JZ200" s="342">
        <f t="shared" si="611"/>
        <v>0</v>
      </c>
      <c r="KA200" s="342">
        <f t="shared" si="611"/>
        <v>0</v>
      </c>
      <c r="KB200" s="342">
        <f t="shared" si="611"/>
        <v>0</v>
      </c>
      <c r="KC200" s="342">
        <f t="shared" si="611"/>
        <v>0</v>
      </c>
      <c r="KD200" s="342">
        <f t="shared" si="611"/>
        <v>0</v>
      </c>
      <c r="KE200" s="342">
        <f t="shared" si="611"/>
        <v>0</v>
      </c>
      <c r="KF200" s="342">
        <f t="shared" si="611"/>
        <v>0</v>
      </c>
      <c r="KG200" s="342">
        <f t="shared" si="611"/>
        <v>0</v>
      </c>
      <c r="KH200" s="342">
        <f t="shared" si="611"/>
        <v>0</v>
      </c>
      <c r="KI200" s="342">
        <f t="shared" si="611"/>
        <v>0</v>
      </c>
      <c r="KJ200" s="342">
        <f t="shared" si="611"/>
        <v>0</v>
      </c>
      <c r="KK200" s="342">
        <f t="shared" si="611"/>
        <v>0</v>
      </c>
      <c r="KL200" s="342">
        <f t="shared" si="611"/>
        <v>0</v>
      </c>
      <c r="KM200" s="342">
        <f t="shared" si="611"/>
        <v>0</v>
      </c>
      <c r="KN200" s="342">
        <f t="shared" si="611"/>
        <v>0</v>
      </c>
      <c r="KO200" s="342">
        <f t="shared" si="611"/>
        <v>0</v>
      </c>
      <c r="KP200" s="342">
        <f t="shared" si="611"/>
        <v>0</v>
      </c>
      <c r="KQ200" s="342">
        <f t="shared" si="611"/>
        <v>0</v>
      </c>
      <c r="KR200" s="342">
        <f t="shared" si="611"/>
        <v>0</v>
      </c>
      <c r="KS200" s="342">
        <f t="shared" si="611"/>
        <v>0</v>
      </c>
      <c r="KT200" s="342">
        <f t="shared" si="611"/>
        <v>0</v>
      </c>
      <c r="KU200" s="342">
        <f t="shared" si="611"/>
        <v>0</v>
      </c>
      <c r="KV200" s="342">
        <f t="shared" si="611"/>
        <v>0</v>
      </c>
      <c r="KW200" s="342">
        <f t="shared" si="611"/>
        <v>0</v>
      </c>
      <c r="KX200" s="342">
        <f t="shared" si="611"/>
        <v>0</v>
      </c>
      <c r="KY200" s="342">
        <f t="shared" si="611"/>
        <v>0</v>
      </c>
      <c r="KZ200" s="342">
        <f t="shared" si="611"/>
        <v>0</v>
      </c>
      <c r="LA200" s="342">
        <f t="shared" si="611"/>
        <v>0</v>
      </c>
      <c r="LB200" s="342">
        <f t="shared" si="611"/>
        <v>0</v>
      </c>
      <c r="LC200" s="342">
        <f t="shared" si="611"/>
        <v>0</v>
      </c>
      <c r="LD200" s="342">
        <f t="shared" si="611"/>
        <v>0</v>
      </c>
      <c r="LE200" s="342">
        <f t="shared" si="611"/>
        <v>0</v>
      </c>
      <c r="LF200" s="342">
        <f t="shared" si="611"/>
        <v>0</v>
      </c>
      <c r="LG200" s="342">
        <f t="shared" si="611"/>
        <v>0</v>
      </c>
      <c r="LH200" s="342">
        <f t="shared" si="611"/>
        <v>0</v>
      </c>
      <c r="LI200" s="342">
        <f t="shared" si="611"/>
        <v>0</v>
      </c>
      <c r="LJ200" s="342">
        <f t="shared" si="611"/>
        <v>0</v>
      </c>
      <c r="LK200" s="342">
        <f t="shared" si="611"/>
        <v>0</v>
      </c>
      <c r="LL200" s="342">
        <f t="shared" si="611"/>
        <v>0</v>
      </c>
      <c r="LM200" s="342">
        <f t="shared" si="611"/>
        <v>0</v>
      </c>
      <c r="LN200" s="342">
        <f t="shared" si="611"/>
        <v>0</v>
      </c>
      <c r="LO200" s="342">
        <f t="shared" si="611"/>
        <v>0</v>
      </c>
      <c r="LP200" s="342">
        <f t="shared" si="611"/>
        <v>0</v>
      </c>
    </row>
    <row r="201">
      <c r="A201" s="331" t="str">
        <f t="shared" si="575"/>
        <v>06-2024</v>
      </c>
      <c r="B201" s="346">
        <f t="shared" si="581"/>
        <v>221264.3977</v>
      </c>
      <c r="C201" s="346"/>
      <c r="E201" s="342">
        <f t="shared" ref="E201:BP201" si="612">if(or(and($A201-E$188&gt;0,$A201-E$189&lt;=0,month($A201)=month(E$188)),and($A201-E$188&gt;0,$A201-E$189&lt;=0,month(edate($A201,6))=month(E$188))),E$192,0)</f>
        <v>0</v>
      </c>
      <c r="F201" s="342">
        <f t="shared" si="612"/>
        <v>0</v>
      </c>
      <c r="G201" s="342">
        <f t="shared" si="612"/>
        <v>0</v>
      </c>
      <c r="H201" s="342">
        <f t="shared" si="612"/>
        <v>0</v>
      </c>
      <c r="I201" s="342">
        <f t="shared" si="612"/>
        <v>0</v>
      </c>
      <c r="J201" s="342">
        <f t="shared" si="612"/>
        <v>0</v>
      </c>
      <c r="K201" s="342">
        <f t="shared" si="612"/>
        <v>0</v>
      </c>
      <c r="L201" s="342">
        <f t="shared" si="612"/>
        <v>0</v>
      </c>
      <c r="M201" s="342">
        <f t="shared" si="612"/>
        <v>0</v>
      </c>
      <c r="N201" s="342">
        <f t="shared" si="612"/>
        <v>0</v>
      </c>
      <c r="O201" s="342">
        <f t="shared" si="612"/>
        <v>0</v>
      </c>
      <c r="P201" s="342">
        <f t="shared" si="612"/>
        <v>0</v>
      </c>
      <c r="Q201" s="342">
        <f t="shared" si="612"/>
        <v>0</v>
      </c>
      <c r="R201" s="342">
        <f t="shared" si="612"/>
        <v>0</v>
      </c>
      <c r="S201" s="342">
        <f t="shared" si="612"/>
        <v>10661.63949</v>
      </c>
      <c r="T201" s="342">
        <f t="shared" si="612"/>
        <v>0</v>
      </c>
      <c r="U201" s="342">
        <f t="shared" si="612"/>
        <v>0</v>
      </c>
      <c r="V201" s="342">
        <f t="shared" si="612"/>
        <v>5520.8475</v>
      </c>
      <c r="W201" s="342">
        <f t="shared" si="612"/>
        <v>0</v>
      </c>
      <c r="X201" s="342">
        <f t="shared" si="612"/>
        <v>7309.84635</v>
      </c>
      <c r="Y201" s="342">
        <f t="shared" si="612"/>
        <v>11393.6924</v>
      </c>
      <c r="Z201" s="342">
        <f t="shared" si="612"/>
        <v>70.99625</v>
      </c>
      <c r="AA201" s="342">
        <f t="shared" si="612"/>
        <v>0</v>
      </c>
      <c r="AB201" s="342">
        <f t="shared" si="612"/>
        <v>8275.222958</v>
      </c>
      <c r="AC201" s="342">
        <f t="shared" si="612"/>
        <v>0</v>
      </c>
      <c r="AD201" s="342">
        <f t="shared" si="612"/>
        <v>0</v>
      </c>
      <c r="AE201" s="342">
        <f t="shared" si="612"/>
        <v>0</v>
      </c>
      <c r="AF201" s="342">
        <f t="shared" si="612"/>
        <v>6214.90265</v>
      </c>
      <c r="AG201" s="342">
        <f t="shared" si="612"/>
        <v>0</v>
      </c>
      <c r="AH201" s="342">
        <f t="shared" si="612"/>
        <v>228.5555</v>
      </c>
      <c r="AI201" s="342">
        <f t="shared" si="612"/>
        <v>0</v>
      </c>
      <c r="AJ201" s="342">
        <f t="shared" si="612"/>
        <v>3780</v>
      </c>
      <c r="AK201" s="342">
        <f t="shared" si="612"/>
        <v>15922.28576</v>
      </c>
      <c r="AL201" s="342">
        <f t="shared" si="612"/>
        <v>0</v>
      </c>
      <c r="AM201" s="342">
        <f t="shared" si="612"/>
        <v>0</v>
      </c>
      <c r="AN201" s="342">
        <f t="shared" si="612"/>
        <v>12211.43486</v>
      </c>
      <c r="AO201" s="342">
        <f t="shared" si="612"/>
        <v>8896.907813</v>
      </c>
      <c r="AP201" s="342">
        <f t="shared" si="612"/>
        <v>0</v>
      </c>
      <c r="AQ201" s="342">
        <f t="shared" si="612"/>
        <v>0</v>
      </c>
      <c r="AR201" s="342">
        <f t="shared" si="612"/>
        <v>7542.9351</v>
      </c>
      <c r="AS201" s="342">
        <f t="shared" si="612"/>
        <v>0</v>
      </c>
      <c r="AT201" s="342">
        <f t="shared" si="612"/>
        <v>0</v>
      </c>
      <c r="AU201" s="342">
        <f t="shared" si="612"/>
        <v>0</v>
      </c>
      <c r="AV201" s="342">
        <f t="shared" si="612"/>
        <v>7136.0471</v>
      </c>
      <c r="AW201" s="342">
        <f t="shared" si="612"/>
        <v>0</v>
      </c>
      <c r="AX201" s="342">
        <f t="shared" si="612"/>
        <v>9058.61</v>
      </c>
      <c r="AY201" s="342">
        <f t="shared" si="612"/>
        <v>0</v>
      </c>
      <c r="AZ201" s="342">
        <f t="shared" si="612"/>
        <v>6480</v>
      </c>
      <c r="BA201" s="342">
        <f t="shared" si="612"/>
        <v>5867.9712</v>
      </c>
      <c r="BB201" s="342">
        <f t="shared" si="612"/>
        <v>0</v>
      </c>
      <c r="BC201" s="342">
        <f t="shared" si="612"/>
        <v>4873.17825</v>
      </c>
      <c r="BD201" s="342">
        <f t="shared" si="612"/>
        <v>0</v>
      </c>
      <c r="BE201" s="342">
        <f t="shared" si="612"/>
        <v>4565.5155</v>
      </c>
      <c r="BF201" s="342">
        <f t="shared" si="612"/>
        <v>0</v>
      </c>
      <c r="BG201" s="342">
        <f t="shared" si="612"/>
        <v>900.3978</v>
      </c>
      <c r="BH201" s="342">
        <f t="shared" si="612"/>
        <v>0</v>
      </c>
      <c r="BI201" s="342">
        <f t="shared" si="612"/>
        <v>0</v>
      </c>
      <c r="BJ201" s="342">
        <f t="shared" si="612"/>
        <v>0</v>
      </c>
      <c r="BK201" s="342">
        <f t="shared" si="612"/>
        <v>0</v>
      </c>
      <c r="BL201" s="342">
        <f t="shared" si="612"/>
        <v>0</v>
      </c>
      <c r="BM201" s="342">
        <f t="shared" si="612"/>
        <v>1521.41625</v>
      </c>
      <c r="BN201" s="342">
        <f t="shared" si="612"/>
        <v>0</v>
      </c>
      <c r="BO201" s="342">
        <f t="shared" si="612"/>
        <v>5255.6688</v>
      </c>
      <c r="BP201" s="342">
        <f t="shared" si="612"/>
        <v>0</v>
      </c>
      <c r="BQ201" s="342"/>
      <c r="BR201" s="342">
        <f t="shared" ref="BR201:EC201" si="613">if(or(and($A201-BR$188&gt;0,$A201-BR$189&lt;=0,month($A201)=month(BR$188)),and($A201-BR$188&gt;0,$A201-BR$189&lt;=0,month(edate($A201,6))=month(BR$188))),BR$192,0)</f>
        <v>12789.72106</v>
      </c>
      <c r="BS201" s="342">
        <f t="shared" si="613"/>
        <v>4311.6408</v>
      </c>
      <c r="BT201" s="342">
        <f t="shared" si="613"/>
        <v>7321.314592</v>
      </c>
      <c r="BU201" s="342">
        <f t="shared" si="613"/>
        <v>0</v>
      </c>
      <c r="BV201" s="342">
        <f t="shared" si="613"/>
        <v>0</v>
      </c>
      <c r="BW201" s="342">
        <f t="shared" si="613"/>
        <v>9574.457312</v>
      </c>
      <c r="BX201" s="342">
        <f t="shared" si="613"/>
        <v>0</v>
      </c>
      <c r="BY201" s="342">
        <f t="shared" si="613"/>
        <v>0</v>
      </c>
      <c r="BZ201" s="342">
        <f t="shared" si="613"/>
        <v>0</v>
      </c>
      <c r="CA201" s="342">
        <f t="shared" si="613"/>
        <v>26076.07671</v>
      </c>
      <c r="CB201" s="342">
        <f t="shared" si="613"/>
        <v>9247.331602</v>
      </c>
      <c r="CC201" s="342">
        <f t="shared" si="613"/>
        <v>8255.784085</v>
      </c>
      <c r="CD201" s="342">
        <f t="shared" si="613"/>
        <v>0</v>
      </c>
      <c r="CE201" s="342">
        <f t="shared" si="613"/>
        <v>0</v>
      </c>
      <c r="CF201" s="342">
        <f t="shared" si="613"/>
        <v>0</v>
      </c>
      <c r="CG201" s="342">
        <f t="shared" si="613"/>
        <v>0</v>
      </c>
      <c r="CH201" s="342">
        <f t="shared" si="613"/>
        <v>0</v>
      </c>
      <c r="CI201" s="342">
        <f t="shared" si="613"/>
        <v>0</v>
      </c>
      <c r="CJ201" s="342">
        <f t="shared" si="613"/>
        <v>0</v>
      </c>
      <c r="CK201" s="342">
        <f t="shared" si="613"/>
        <v>0</v>
      </c>
      <c r="CL201" s="342">
        <f t="shared" si="613"/>
        <v>0</v>
      </c>
      <c r="CM201" s="342">
        <f t="shared" si="613"/>
        <v>0</v>
      </c>
      <c r="CN201" s="342">
        <f t="shared" si="613"/>
        <v>0</v>
      </c>
      <c r="CO201" s="342">
        <f t="shared" si="613"/>
        <v>0</v>
      </c>
      <c r="CP201" s="342">
        <f t="shared" si="613"/>
        <v>0</v>
      </c>
      <c r="CQ201" s="342">
        <f t="shared" si="613"/>
        <v>0</v>
      </c>
      <c r="CR201" s="342">
        <f t="shared" si="613"/>
        <v>0</v>
      </c>
      <c r="CS201" s="342">
        <f t="shared" si="613"/>
        <v>0</v>
      </c>
      <c r="CT201" s="342">
        <f t="shared" si="613"/>
        <v>0</v>
      </c>
      <c r="CU201" s="342">
        <f t="shared" si="613"/>
        <v>0</v>
      </c>
      <c r="CV201" s="342">
        <f t="shared" si="613"/>
        <v>0</v>
      </c>
      <c r="CW201" s="342">
        <f t="shared" si="613"/>
        <v>0</v>
      </c>
      <c r="CX201" s="342">
        <f t="shared" si="613"/>
        <v>0</v>
      </c>
      <c r="CY201" s="342">
        <f t="shared" si="613"/>
        <v>0</v>
      </c>
      <c r="CZ201" s="342">
        <f t="shared" si="613"/>
        <v>0</v>
      </c>
      <c r="DA201" s="342">
        <f t="shared" si="613"/>
        <v>0</v>
      </c>
      <c r="DB201" s="342">
        <f t="shared" si="613"/>
        <v>0</v>
      </c>
      <c r="DC201" s="342">
        <f t="shared" si="613"/>
        <v>0</v>
      </c>
      <c r="DD201" s="342">
        <f t="shared" si="613"/>
        <v>0</v>
      </c>
      <c r="DE201" s="342">
        <f t="shared" si="613"/>
        <v>0</v>
      </c>
      <c r="DF201" s="342">
        <f t="shared" si="613"/>
        <v>0</v>
      </c>
      <c r="DG201" s="342">
        <f t="shared" si="613"/>
        <v>0</v>
      </c>
      <c r="DH201" s="342">
        <f t="shared" si="613"/>
        <v>0</v>
      </c>
      <c r="DI201" s="342">
        <f t="shared" si="613"/>
        <v>0</v>
      </c>
      <c r="DJ201" s="342">
        <f t="shared" si="613"/>
        <v>0</v>
      </c>
      <c r="DK201" s="342">
        <f t="shared" si="613"/>
        <v>0</v>
      </c>
      <c r="DL201" s="342">
        <f t="shared" si="613"/>
        <v>0</v>
      </c>
      <c r="DM201" s="342">
        <f t="shared" si="613"/>
        <v>0</v>
      </c>
      <c r="DN201" s="342">
        <f t="shared" si="613"/>
        <v>0</v>
      </c>
      <c r="DO201" s="342">
        <f t="shared" si="613"/>
        <v>0</v>
      </c>
      <c r="DP201" s="342">
        <f t="shared" si="613"/>
        <v>0</v>
      </c>
      <c r="DQ201" s="342">
        <f t="shared" si="613"/>
        <v>0</v>
      </c>
      <c r="DR201" s="342">
        <f t="shared" si="613"/>
        <v>0</v>
      </c>
      <c r="DS201" s="342">
        <f t="shared" si="613"/>
        <v>0</v>
      </c>
      <c r="DT201" s="342">
        <f t="shared" si="613"/>
        <v>0</v>
      </c>
      <c r="DU201" s="342">
        <f t="shared" si="613"/>
        <v>0</v>
      </c>
      <c r="DV201" s="342">
        <f t="shared" si="613"/>
        <v>0</v>
      </c>
      <c r="DW201" s="342">
        <f t="shared" si="613"/>
        <v>0</v>
      </c>
      <c r="DX201" s="342">
        <f t="shared" si="613"/>
        <v>0</v>
      </c>
      <c r="DY201" s="342">
        <f t="shared" si="613"/>
        <v>0</v>
      </c>
      <c r="DZ201" s="342">
        <f t="shared" si="613"/>
        <v>0</v>
      </c>
      <c r="EA201" s="342">
        <f t="shared" si="613"/>
        <v>0</v>
      </c>
      <c r="EB201" s="342">
        <f t="shared" si="613"/>
        <v>0</v>
      </c>
      <c r="EC201" s="342">
        <f t="shared" si="613"/>
        <v>0</v>
      </c>
      <c r="ED201" s="338"/>
      <c r="EE201" s="342">
        <f t="shared" ref="EE201:GP201" si="614">if(or(and($A201-EE$188&gt;0,$A201-EE$189&lt;=0,month($A201)=month(EE$188)),and($A201-EE$188&gt;0,$A201-EE$189&lt;=0,month(edate($A201,6))=month(EE$188))),EE$192,0)</f>
        <v>0</v>
      </c>
      <c r="EF201" s="342">
        <f t="shared" si="614"/>
        <v>0</v>
      </c>
      <c r="EG201" s="342">
        <f t="shared" si="614"/>
        <v>0</v>
      </c>
      <c r="EH201" s="342">
        <f t="shared" si="614"/>
        <v>0</v>
      </c>
      <c r="EI201" s="342">
        <f t="shared" si="614"/>
        <v>0</v>
      </c>
      <c r="EJ201" s="342">
        <f t="shared" si="614"/>
        <v>0</v>
      </c>
      <c r="EK201" s="342">
        <f t="shared" si="614"/>
        <v>0</v>
      </c>
      <c r="EL201" s="342">
        <f t="shared" si="614"/>
        <v>0</v>
      </c>
      <c r="EM201" s="342">
        <f t="shared" si="614"/>
        <v>0</v>
      </c>
      <c r="EN201" s="342">
        <f t="shared" si="614"/>
        <v>0</v>
      </c>
      <c r="EO201" s="342">
        <f t="shared" si="614"/>
        <v>0</v>
      </c>
      <c r="EP201" s="342">
        <f t="shared" si="614"/>
        <v>0</v>
      </c>
      <c r="EQ201" s="342">
        <f t="shared" si="614"/>
        <v>0</v>
      </c>
      <c r="ER201" s="342">
        <f t="shared" si="614"/>
        <v>0</v>
      </c>
      <c r="ES201" s="342">
        <f t="shared" si="614"/>
        <v>0</v>
      </c>
      <c r="ET201" s="342">
        <f t="shared" si="614"/>
        <v>0</v>
      </c>
      <c r="EU201" s="342">
        <f t="shared" si="614"/>
        <v>0</v>
      </c>
      <c r="EV201" s="342">
        <f t="shared" si="614"/>
        <v>0</v>
      </c>
      <c r="EW201" s="342">
        <f t="shared" si="614"/>
        <v>0</v>
      </c>
      <c r="EX201" s="342">
        <f t="shared" si="614"/>
        <v>0</v>
      </c>
      <c r="EY201" s="342">
        <f t="shared" si="614"/>
        <v>0</v>
      </c>
      <c r="EZ201" s="342">
        <f t="shared" si="614"/>
        <v>0</v>
      </c>
      <c r="FA201" s="342">
        <f t="shared" si="614"/>
        <v>0</v>
      </c>
      <c r="FB201" s="342">
        <f t="shared" si="614"/>
        <v>0</v>
      </c>
      <c r="FC201" s="342">
        <f t="shared" si="614"/>
        <v>0</v>
      </c>
      <c r="FD201" s="342">
        <f t="shared" si="614"/>
        <v>0</v>
      </c>
      <c r="FE201" s="342">
        <f t="shared" si="614"/>
        <v>0</v>
      </c>
      <c r="FF201" s="342">
        <f t="shared" si="614"/>
        <v>0</v>
      </c>
      <c r="FG201" s="342">
        <f t="shared" si="614"/>
        <v>0</v>
      </c>
      <c r="FH201" s="342">
        <f t="shared" si="614"/>
        <v>0</v>
      </c>
      <c r="FI201" s="342">
        <f t="shared" si="614"/>
        <v>0</v>
      </c>
      <c r="FJ201" s="342">
        <f t="shared" si="614"/>
        <v>0</v>
      </c>
      <c r="FK201" s="342">
        <f t="shared" si="614"/>
        <v>0</v>
      </c>
      <c r="FL201" s="342">
        <f t="shared" si="614"/>
        <v>0</v>
      </c>
      <c r="FM201" s="342">
        <f t="shared" si="614"/>
        <v>0</v>
      </c>
      <c r="FN201" s="342">
        <f t="shared" si="614"/>
        <v>0</v>
      </c>
      <c r="FO201" s="342">
        <f t="shared" si="614"/>
        <v>0</v>
      </c>
      <c r="FP201" s="342">
        <f t="shared" si="614"/>
        <v>0</v>
      </c>
      <c r="FQ201" s="342">
        <f t="shared" si="614"/>
        <v>0</v>
      </c>
      <c r="FR201" s="342">
        <f t="shared" si="614"/>
        <v>0</v>
      </c>
      <c r="FS201" s="342">
        <f t="shared" si="614"/>
        <v>0</v>
      </c>
      <c r="FT201" s="342">
        <f t="shared" si="614"/>
        <v>0</v>
      </c>
      <c r="FU201" s="342">
        <f t="shared" si="614"/>
        <v>0</v>
      </c>
      <c r="FV201" s="342">
        <f t="shared" si="614"/>
        <v>0</v>
      </c>
      <c r="FW201" s="342">
        <f t="shared" si="614"/>
        <v>0</v>
      </c>
      <c r="FX201" s="342">
        <f t="shared" si="614"/>
        <v>0</v>
      </c>
      <c r="FY201" s="342">
        <f t="shared" si="614"/>
        <v>0</v>
      </c>
      <c r="FZ201" s="342">
        <f t="shared" si="614"/>
        <v>0</v>
      </c>
      <c r="GA201" s="342">
        <f t="shared" si="614"/>
        <v>0</v>
      </c>
      <c r="GB201" s="342">
        <f t="shared" si="614"/>
        <v>0</v>
      </c>
      <c r="GC201" s="342">
        <f t="shared" si="614"/>
        <v>0</v>
      </c>
      <c r="GD201" s="342">
        <f t="shared" si="614"/>
        <v>0</v>
      </c>
      <c r="GE201" s="342">
        <f t="shared" si="614"/>
        <v>0</v>
      </c>
      <c r="GF201" s="342">
        <f t="shared" si="614"/>
        <v>0</v>
      </c>
      <c r="GG201" s="342">
        <f t="shared" si="614"/>
        <v>0</v>
      </c>
      <c r="GH201" s="342">
        <f t="shared" si="614"/>
        <v>0</v>
      </c>
      <c r="GI201" s="342">
        <f t="shared" si="614"/>
        <v>0</v>
      </c>
      <c r="GJ201" s="342">
        <f t="shared" si="614"/>
        <v>0</v>
      </c>
      <c r="GK201" s="342">
        <f t="shared" si="614"/>
        <v>0</v>
      </c>
      <c r="GL201" s="342">
        <f t="shared" si="614"/>
        <v>0</v>
      </c>
      <c r="GM201" s="342">
        <f t="shared" si="614"/>
        <v>0</v>
      </c>
      <c r="GN201" s="342">
        <f t="shared" si="614"/>
        <v>0</v>
      </c>
      <c r="GO201" s="342">
        <f t="shared" si="614"/>
        <v>0</v>
      </c>
      <c r="GP201" s="342">
        <f t="shared" si="614"/>
        <v>0</v>
      </c>
      <c r="GQ201" s="342"/>
      <c r="GR201" s="342">
        <f t="shared" ref="GR201:JC201" si="615">if(or(and($A201-GR$188&gt;0,$A201-GR$189&lt;=0,month($A201)=month(GR$188)),and($A201-GR$188&gt;0,$A201-GR$189&lt;=0,month(edate($A201,6))=month(GR$188))),GR$192,0)</f>
        <v>0</v>
      </c>
      <c r="GS201" s="342">
        <f t="shared" si="615"/>
        <v>0</v>
      </c>
      <c r="GT201" s="342">
        <f t="shared" si="615"/>
        <v>0</v>
      </c>
      <c r="GU201" s="342">
        <f t="shared" si="615"/>
        <v>0</v>
      </c>
      <c r="GV201" s="342">
        <f t="shared" si="615"/>
        <v>0</v>
      </c>
      <c r="GW201" s="342">
        <f t="shared" si="615"/>
        <v>0</v>
      </c>
      <c r="GX201" s="342">
        <f t="shared" si="615"/>
        <v>0</v>
      </c>
      <c r="GY201" s="342">
        <f t="shared" si="615"/>
        <v>0</v>
      </c>
      <c r="GZ201" s="342">
        <f t="shared" si="615"/>
        <v>0</v>
      </c>
      <c r="HA201" s="342">
        <f t="shared" si="615"/>
        <v>0</v>
      </c>
      <c r="HB201" s="342">
        <f t="shared" si="615"/>
        <v>0</v>
      </c>
      <c r="HC201" s="342">
        <f t="shared" si="615"/>
        <v>0</v>
      </c>
      <c r="HD201" s="342">
        <f t="shared" si="615"/>
        <v>0</v>
      </c>
      <c r="HE201" s="342">
        <f t="shared" si="615"/>
        <v>0</v>
      </c>
      <c r="HF201" s="342">
        <f t="shared" si="615"/>
        <v>0</v>
      </c>
      <c r="HG201" s="342">
        <f t="shared" si="615"/>
        <v>0</v>
      </c>
      <c r="HH201" s="342">
        <f t="shared" si="615"/>
        <v>0</v>
      </c>
      <c r="HI201" s="342">
        <f t="shared" si="615"/>
        <v>0</v>
      </c>
      <c r="HJ201" s="342">
        <f t="shared" si="615"/>
        <v>0</v>
      </c>
      <c r="HK201" s="342">
        <f t="shared" si="615"/>
        <v>0</v>
      </c>
      <c r="HL201" s="342">
        <f t="shared" si="615"/>
        <v>0</v>
      </c>
      <c r="HM201" s="342">
        <f t="shared" si="615"/>
        <v>0</v>
      </c>
      <c r="HN201" s="342">
        <f t="shared" si="615"/>
        <v>0</v>
      </c>
      <c r="HO201" s="342">
        <f t="shared" si="615"/>
        <v>0</v>
      </c>
      <c r="HP201" s="342">
        <f t="shared" si="615"/>
        <v>0</v>
      </c>
      <c r="HQ201" s="342">
        <f t="shared" si="615"/>
        <v>0</v>
      </c>
      <c r="HR201" s="342">
        <f t="shared" si="615"/>
        <v>0</v>
      </c>
      <c r="HS201" s="342">
        <f t="shared" si="615"/>
        <v>0</v>
      </c>
      <c r="HT201" s="342">
        <f t="shared" si="615"/>
        <v>0</v>
      </c>
      <c r="HU201" s="342">
        <f t="shared" si="615"/>
        <v>0</v>
      </c>
      <c r="HV201" s="342">
        <f t="shared" si="615"/>
        <v>0</v>
      </c>
      <c r="HW201" s="342">
        <f t="shared" si="615"/>
        <v>0</v>
      </c>
      <c r="HX201" s="342">
        <f t="shared" si="615"/>
        <v>0</v>
      </c>
      <c r="HY201" s="342">
        <f t="shared" si="615"/>
        <v>0</v>
      </c>
      <c r="HZ201" s="342">
        <f t="shared" si="615"/>
        <v>0</v>
      </c>
      <c r="IA201" s="342">
        <f t="shared" si="615"/>
        <v>0</v>
      </c>
      <c r="IB201" s="342">
        <f t="shared" si="615"/>
        <v>0</v>
      </c>
      <c r="IC201" s="342">
        <f t="shared" si="615"/>
        <v>0</v>
      </c>
      <c r="ID201" s="342">
        <f t="shared" si="615"/>
        <v>0</v>
      </c>
      <c r="IE201" s="342">
        <f t="shared" si="615"/>
        <v>0</v>
      </c>
      <c r="IF201" s="342">
        <f t="shared" si="615"/>
        <v>0</v>
      </c>
      <c r="IG201" s="342">
        <f t="shared" si="615"/>
        <v>0</v>
      </c>
      <c r="IH201" s="342">
        <f t="shared" si="615"/>
        <v>0</v>
      </c>
      <c r="II201" s="342">
        <f t="shared" si="615"/>
        <v>0</v>
      </c>
      <c r="IJ201" s="342">
        <f t="shared" si="615"/>
        <v>0</v>
      </c>
      <c r="IK201" s="342">
        <f t="shared" si="615"/>
        <v>0</v>
      </c>
      <c r="IL201" s="342">
        <f t="shared" si="615"/>
        <v>0</v>
      </c>
      <c r="IM201" s="342">
        <f t="shared" si="615"/>
        <v>0</v>
      </c>
      <c r="IN201" s="342">
        <f t="shared" si="615"/>
        <v>0</v>
      </c>
      <c r="IO201" s="342">
        <f t="shared" si="615"/>
        <v>0</v>
      </c>
      <c r="IP201" s="342">
        <f t="shared" si="615"/>
        <v>0</v>
      </c>
      <c r="IQ201" s="342">
        <f t="shared" si="615"/>
        <v>0</v>
      </c>
      <c r="IR201" s="342">
        <f t="shared" si="615"/>
        <v>0</v>
      </c>
      <c r="IS201" s="342">
        <f t="shared" si="615"/>
        <v>0</v>
      </c>
      <c r="IT201" s="342">
        <f t="shared" si="615"/>
        <v>0</v>
      </c>
      <c r="IU201" s="342">
        <f t="shared" si="615"/>
        <v>0</v>
      </c>
      <c r="IV201" s="342">
        <f t="shared" si="615"/>
        <v>0</v>
      </c>
      <c r="IW201" s="342">
        <f t="shared" si="615"/>
        <v>0</v>
      </c>
      <c r="IX201" s="342">
        <f t="shared" si="615"/>
        <v>0</v>
      </c>
      <c r="IY201" s="342">
        <f t="shared" si="615"/>
        <v>0</v>
      </c>
      <c r="IZ201" s="342">
        <f t="shared" si="615"/>
        <v>0</v>
      </c>
      <c r="JA201" s="342">
        <f t="shared" si="615"/>
        <v>0</v>
      </c>
      <c r="JB201" s="342">
        <f t="shared" si="615"/>
        <v>0</v>
      </c>
      <c r="JC201" s="342">
        <f t="shared" si="615"/>
        <v>0</v>
      </c>
      <c r="JD201" s="342"/>
      <c r="JE201" s="342">
        <f t="shared" ref="JE201:LP201" si="616">if(or(and($A201-JE$188&gt;0,$A201-JE$189&lt;=0,month($A201)=month(JE$188)),and($A201-JE$188&gt;0,$A201-JE$189&lt;=0,month(edate($A201,6))=month(JE$188))),JE$192,0)</f>
        <v>0</v>
      </c>
      <c r="JF201" s="342">
        <f t="shared" si="616"/>
        <v>0</v>
      </c>
      <c r="JG201" s="342">
        <f t="shared" si="616"/>
        <v>0</v>
      </c>
      <c r="JH201" s="342">
        <f t="shared" si="616"/>
        <v>0</v>
      </c>
      <c r="JI201" s="342">
        <f t="shared" si="616"/>
        <v>0</v>
      </c>
      <c r="JJ201" s="342">
        <f t="shared" si="616"/>
        <v>0</v>
      </c>
      <c r="JK201" s="342">
        <f t="shared" si="616"/>
        <v>0</v>
      </c>
      <c r="JL201" s="342">
        <f t="shared" si="616"/>
        <v>0</v>
      </c>
      <c r="JM201" s="342">
        <f t="shared" si="616"/>
        <v>0</v>
      </c>
      <c r="JN201" s="342">
        <f t="shared" si="616"/>
        <v>0</v>
      </c>
      <c r="JO201" s="342">
        <f t="shared" si="616"/>
        <v>0</v>
      </c>
      <c r="JP201" s="342">
        <f t="shared" si="616"/>
        <v>0</v>
      </c>
      <c r="JQ201" s="342">
        <f t="shared" si="616"/>
        <v>0</v>
      </c>
      <c r="JR201" s="342">
        <f t="shared" si="616"/>
        <v>0</v>
      </c>
      <c r="JS201" s="342">
        <f t="shared" si="616"/>
        <v>0</v>
      </c>
      <c r="JT201" s="342">
        <f t="shared" si="616"/>
        <v>0</v>
      </c>
      <c r="JU201" s="342">
        <f t="shared" si="616"/>
        <v>0</v>
      </c>
      <c r="JV201" s="342">
        <f t="shared" si="616"/>
        <v>0</v>
      </c>
      <c r="JW201" s="342">
        <f t="shared" si="616"/>
        <v>0</v>
      </c>
      <c r="JX201" s="342">
        <f t="shared" si="616"/>
        <v>0</v>
      </c>
      <c r="JY201" s="342">
        <f t="shared" si="616"/>
        <v>0</v>
      </c>
      <c r="JZ201" s="342">
        <f t="shared" si="616"/>
        <v>0</v>
      </c>
      <c r="KA201" s="342">
        <f t="shared" si="616"/>
        <v>0</v>
      </c>
      <c r="KB201" s="342">
        <f t="shared" si="616"/>
        <v>0</v>
      </c>
      <c r="KC201" s="342">
        <f t="shared" si="616"/>
        <v>0</v>
      </c>
      <c r="KD201" s="342">
        <f t="shared" si="616"/>
        <v>0</v>
      </c>
      <c r="KE201" s="342">
        <f t="shared" si="616"/>
        <v>0</v>
      </c>
      <c r="KF201" s="342">
        <f t="shared" si="616"/>
        <v>0</v>
      </c>
      <c r="KG201" s="342">
        <f t="shared" si="616"/>
        <v>0</v>
      </c>
      <c r="KH201" s="342">
        <f t="shared" si="616"/>
        <v>0</v>
      </c>
      <c r="KI201" s="342">
        <f t="shared" si="616"/>
        <v>0</v>
      </c>
      <c r="KJ201" s="342">
        <f t="shared" si="616"/>
        <v>0</v>
      </c>
      <c r="KK201" s="342">
        <f t="shared" si="616"/>
        <v>0</v>
      </c>
      <c r="KL201" s="342">
        <f t="shared" si="616"/>
        <v>0</v>
      </c>
      <c r="KM201" s="342">
        <f t="shared" si="616"/>
        <v>0</v>
      </c>
      <c r="KN201" s="342">
        <f t="shared" si="616"/>
        <v>0</v>
      </c>
      <c r="KO201" s="342">
        <f t="shared" si="616"/>
        <v>0</v>
      </c>
      <c r="KP201" s="342">
        <f t="shared" si="616"/>
        <v>0</v>
      </c>
      <c r="KQ201" s="342">
        <f t="shared" si="616"/>
        <v>0</v>
      </c>
      <c r="KR201" s="342">
        <f t="shared" si="616"/>
        <v>0</v>
      </c>
      <c r="KS201" s="342">
        <f t="shared" si="616"/>
        <v>0</v>
      </c>
      <c r="KT201" s="342">
        <f t="shared" si="616"/>
        <v>0</v>
      </c>
      <c r="KU201" s="342">
        <f t="shared" si="616"/>
        <v>0</v>
      </c>
      <c r="KV201" s="342">
        <f t="shared" si="616"/>
        <v>0</v>
      </c>
      <c r="KW201" s="342">
        <f t="shared" si="616"/>
        <v>0</v>
      </c>
      <c r="KX201" s="342">
        <f t="shared" si="616"/>
        <v>0</v>
      </c>
      <c r="KY201" s="342">
        <f t="shared" si="616"/>
        <v>0</v>
      </c>
      <c r="KZ201" s="342">
        <f t="shared" si="616"/>
        <v>0</v>
      </c>
      <c r="LA201" s="342">
        <f t="shared" si="616"/>
        <v>0</v>
      </c>
      <c r="LB201" s="342">
        <f t="shared" si="616"/>
        <v>0</v>
      </c>
      <c r="LC201" s="342">
        <f t="shared" si="616"/>
        <v>0</v>
      </c>
      <c r="LD201" s="342">
        <f t="shared" si="616"/>
        <v>0</v>
      </c>
      <c r="LE201" s="342">
        <f t="shared" si="616"/>
        <v>0</v>
      </c>
      <c r="LF201" s="342">
        <f t="shared" si="616"/>
        <v>0</v>
      </c>
      <c r="LG201" s="342">
        <f t="shared" si="616"/>
        <v>0</v>
      </c>
      <c r="LH201" s="342">
        <f t="shared" si="616"/>
        <v>0</v>
      </c>
      <c r="LI201" s="342">
        <f t="shared" si="616"/>
        <v>0</v>
      </c>
      <c r="LJ201" s="342">
        <f t="shared" si="616"/>
        <v>0</v>
      </c>
      <c r="LK201" s="342">
        <f t="shared" si="616"/>
        <v>0</v>
      </c>
      <c r="LL201" s="342">
        <f t="shared" si="616"/>
        <v>0</v>
      </c>
      <c r="LM201" s="342">
        <f t="shared" si="616"/>
        <v>0</v>
      </c>
      <c r="LN201" s="342">
        <f t="shared" si="616"/>
        <v>0</v>
      </c>
      <c r="LO201" s="342">
        <f t="shared" si="616"/>
        <v>0</v>
      </c>
      <c r="LP201" s="342">
        <f t="shared" si="616"/>
        <v>0</v>
      </c>
    </row>
    <row r="202">
      <c r="A202" s="331" t="str">
        <f t="shared" si="575"/>
        <v>09-2024</v>
      </c>
      <c r="B202" s="346">
        <f t="shared" si="581"/>
        <v>271113.3684</v>
      </c>
      <c r="C202" s="346"/>
      <c r="E202" s="342">
        <f t="shared" ref="E202:BP202" si="617">if(or(and($A202-E$188&gt;0,$A202-E$189&lt;=0,month($A202)=month(E$188)),and($A202-E$188&gt;0,$A202-E$189&lt;=0,month(edate($A202,6))=month(E$188))),E$192,0)</f>
        <v>0</v>
      </c>
      <c r="F202" s="342">
        <f t="shared" si="617"/>
        <v>0</v>
      </c>
      <c r="G202" s="342">
        <f t="shared" si="617"/>
        <v>0</v>
      </c>
      <c r="H202" s="342">
        <f t="shared" si="617"/>
        <v>0</v>
      </c>
      <c r="I202" s="342">
        <f t="shared" si="617"/>
        <v>0</v>
      </c>
      <c r="J202" s="342">
        <f t="shared" si="617"/>
        <v>0</v>
      </c>
      <c r="K202" s="342">
        <f t="shared" si="617"/>
        <v>0</v>
      </c>
      <c r="L202" s="342">
        <f t="shared" si="617"/>
        <v>0</v>
      </c>
      <c r="M202" s="342">
        <f t="shared" si="617"/>
        <v>0</v>
      </c>
      <c r="N202" s="342">
        <f t="shared" si="617"/>
        <v>0</v>
      </c>
      <c r="O202" s="342">
        <f t="shared" si="617"/>
        <v>0</v>
      </c>
      <c r="P202" s="342">
        <f t="shared" si="617"/>
        <v>0</v>
      </c>
      <c r="Q202" s="342">
        <f t="shared" si="617"/>
        <v>0</v>
      </c>
      <c r="R202" s="342">
        <f t="shared" si="617"/>
        <v>0</v>
      </c>
      <c r="S202" s="342">
        <f t="shared" si="617"/>
        <v>0</v>
      </c>
      <c r="T202" s="342">
        <f t="shared" si="617"/>
        <v>11963.3767</v>
      </c>
      <c r="U202" s="342">
        <f t="shared" si="617"/>
        <v>9633.12861</v>
      </c>
      <c r="V202" s="342">
        <f t="shared" si="617"/>
        <v>0</v>
      </c>
      <c r="W202" s="342">
        <f t="shared" si="617"/>
        <v>8655.033888</v>
      </c>
      <c r="X202" s="342">
        <f t="shared" si="617"/>
        <v>0</v>
      </c>
      <c r="Y202" s="342">
        <f t="shared" si="617"/>
        <v>0</v>
      </c>
      <c r="Z202" s="342">
        <f t="shared" si="617"/>
        <v>0</v>
      </c>
      <c r="AA202" s="342">
        <f t="shared" si="617"/>
        <v>9628.80765</v>
      </c>
      <c r="AB202" s="342">
        <f t="shared" si="617"/>
        <v>0</v>
      </c>
      <c r="AC202" s="342">
        <f t="shared" si="617"/>
        <v>6205.936838</v>
      </c>
      <c r="AD202" s="342">
        <f t="shared" si="617"/>
        <v>8318.29995</v>
      </c>
      <c r="AE202" s="342">
        <f t="shared" si="617"/>
        <v>6439.535258</v>
      </c>
      <c r="AF202" s="342">
        <f t="shared" si="617"/>
        <v>0</v>
      </c>
      <c r="AG202" s="342">
        <f t="shared" si="617"/>
        <v>7258.6275</v>
      </c>
      <c r="AH202" s="342">
        <f t="shared" si="617"/>
        <v>0</v>
      </c>
      <c r="AI202" s="342">
        <f t="shared" si="617"/>
        <v>10641.14589</v>
      </c>
      <c r="AJ202" s="342">
        <f t="shared" si="617"/>
        <v>0</v>
      </c>
      <c r="AK202" s="342">
        <f t="shared" si="617"/>
        <v>0</v>
      </c>
      <c r="AL202" s="342">
        <f t="shared" si="617"/>
        <v>275</v>
      </c>
      <c r="AM202" s="342">
        <f t="shared" si="617"/>
        <v>4982.50623</v>
      </c>
      <c r="AN202" s="342">
        <f t="shared" si="617"/>
        <v>0</v>
      </c>
      <c r="AO202" s="342">
        <f t="shared" si="617"/>
        <v>0</v>
      </c>
      <c r="AP202" s="342">
        <f t="shared" si="617"/>
        <v>9271.35</v>
      </c>
      <c r="AQ202" s="342">
        <f t="shared" si="617"/>
        <v>8358.125</v>
      </c>
      <c r="AR202" s="342">
        <f t="shared" si="617"/>
        <v>0</v>
      </c>
      <c r="AS202" s="342">
        <f t="shared" si="617"/>
        <v>8601.039</v>
      </c>
      <c r="AT202" s="342">
        <f t="shared" si="617"/>
        <v>16276.43473</v>
      </c>
      <c r="AU202" s="342">
        <f t="shared" si="617"/>
        <v>7462.28015</v>
      </c>
      <c r="AV202" s="342">
        <f t="shared" si="617"/>
        <v>0</v>
      </c>
      <c r="AW202" s="342">
        <f t="shared" si="617"/>
        <v>4800</v>
      </c>
      <c r="AX202" s="342">
        <f t="shared" si="617"/>
        <v>0</v>
      </c>
      <c r="AY202" s="342">
        <f t="shared" si="617"/>
        <v>12558.09375</v>
      </c>
      <c r="AZ202" s="342">
        <f t="shared" si="617"/>
        <v>0</v>
      </c>
      <c r="BA202" s="342">
        <f t="shared" si="617"/>
        <v>0</v>
      </c>
      <c r="BB202" s="342">
        <f t="shared" si="617"/>
        <v>9703.8664</v>
      </c>
      <c r="BC202" s="342">
        <f t="shared" si="617"/>
        <v>0</v>
      </c>
      <c r="BD202" s="342">
        <f t="shared" si="617"/>
        <v>13378.4</v>
      </c>
      <c r="BE202" s="342">
        <f t="shared" si="617"/>
        <v>0</v>
      </c>
      <c r="BF202" s="342">
        <f t="shared" si="617"/>
        <v>1557.6541</v>
      </c>
      <c r="BG202" s="342">
        <f t="shared" si="617"/>
        <v>0</v>
      </c>
      <c r="BH202" s="342">
        <f t="shared" si="617"/>
        <v>5158.157425</v>
      </c>
      <c r="BI202" s="342">
        <f t="shared" si="617"/>
        <v>2306.25</v>
      </c>
      <c r="BJ202" s="342">
        <f t="shared" si="617"/>
        <v>7162.4875</v>
      </c>
      <c r="BK202" s="342">
        <f t="shared" si="617"/>
        <v>1312.5</v>
      </c>
      <c r="BL202" s="342">
        <f t="shared" si="617"/>
        <v>1793.1</v>
      </c>
      <c r="BM202" s="342">
        <f t="shared" si="617"/>
        <v>0</v>
      </c>
      <c r="BN202" s="342">
        <f t="shared" si="617"/>
        <v>740.464875</v>
      </c>
      <c r="BO202" s="342">
        <f t="shared" si="617"/>
        <v>0</v>
      </c>
      <c r="BP202" s="342">
        <f t="shared" si="617"/>
        <v>628.625</v>
      </c>
      <c r="BQ202" s="342"/>
      <c r="BR202" s="342">
        <f t="shared" ref="BR202:EC202" si="618">if(or(and($A202-BR$188&gt;0,$A202-BR$189&lt;=0,month($A202)=month(BR$188)),and($A202-BR$188&gt;0,$A202-BR$189&lt;=0,month(edate($A202,6))=month(BR$188))),BR$192,0)</f>
        <v>0</v>
      </c>
      <c r="BS202" s="342">
        <f t="shared" si="618"/>
        <v>0</v>
      </c>
      <c r="BT202" s="342">
        <f t="shared" si="618"/>
        <v>0</v>
      </c>
      <c r="BU202" s="342">
        <f t="shared" si="618"/>
        <v>8457.005815</v>
      </c>
      <c r="BV202" s="342">
        <f t="shared" si="618"/>
        <v>8900.782622</v>
      </c>
      <c r="BW202" s="342">
        <f t="shared" si="618"/>
        <v>0</v>
      </c>
      <c r="BX202" s="342">
        <f t="shared" si="618"/>
        <v>10795.02655</v>
      </c>
      <c r="BY202" s="342">
        <f t="shared" si="618"/>
        <v>9565.010058</v>
      </c>
      <c r="BZ202" s="342">
        <f t="shared" si="618"/>
        <v>11090.47446</v>
      </c>
      <c r="CA202" s="342">
        <f t="shared" si="618"/>
        <v>0</v>
      </c>
      <c r="CB202" s="342">
        <f t="shared" si="618"/>
        <v>0</v>
      </c>
      <c r="CC202" s="342">
        <f t="shared" si="618"/>
        <v>0</v>
      </c>
      <c r="CD202" s="342">
        <f t="shared" si="618"/>
        <v>11412.29205</v>
      </c>
      <c r="CE202" s="342">
        <f t="shared" si="618"/>
        <v>15822.55037</v>
      </c>
      <c r="CF202" s="342">
        <f t="shared" si="618"/>
        <v>0</v>
      </c>
      <c r="CG202" s="342">
        <f t="shared" si="618"/>
        <v>0</v>
      </c>
      <c r="CH202" s="342">
        <f t="shared" si="618"/>
        <v>0</v>
      </c>
      <c r="CI202" s="342">
        <f t="shared" si="618"/>
        <v>0</v>
      </c>
      <c r="CJ202" s="342">
        <f t="shared" si="618"/>
        <v>0</v>
      </c>
      <c r="CK202" s="342">
        <f t="shared" si="618"/>
        <v>0</v>
      </c>
      <c r="CL202" s="342">
        <f t="shared" si="618"/>
        <v>0</v>
      </c>
      <c r="CM202" s="342">
        <f t="shared" si="618"/>
        <v>0</v>
      </c>
      <c r="CN202" s="342">
        <f t="shared" si="618"/>
        <v>0</v>
      </c>
      <c r="CO202" s="342">
        <f t="shared" si="618"/>
        <v>0</v>
      </c>
      <c r="CP202" s="342">
        <f t="shared" si="618"/>
        <v>0</v>
      </c>
      <c r="CQ202" s="342">
        <f t="shared" si="618"/>
        <v>0</v>
      </c>
      <c r="CR202" s="342">
        <f t="shared" si="618"/>
        <v>0</v>
      </c>
      <c r="CS202" s="342">
        <f t="shared" si="618"/>
        <v>0</v>
      </c>
      <c r="CT202" s="342">
        <f t="shared" si="618"/>
        <v>0</v>
      </c>
      <c r="CU202" s="342">
        <f t="shared" si="618"/>
        <v>0</v>
      </c>
      <c r="CV202" s="342">
        <f t="shared" si="618"/>
        <v>0</v>
      </c>
      <c r="CW202" s="342">
        <f t="shared" si="618"/>
        <v>0</v>
      </c>
      <c r="CX202" s="342">
        <f t="shared" si="618"/>
        <v>0</v>
      </c>
      <c r="CY202" s="342">
        <f t="shared" si="618"/>
        <v>0</v>
      </c>
      <c r="CZ202" s="342">
        <f t="shared" si="618"/>
        <v>0</v>
      </c>
      <c r="DA202" s="342">
        <f t="shared" si="618"/>
        <v>0</v>
      </c>
      <c r="DB202" s="342">
        <f t="shared" si="618"/>
        <v>0</v>
      </c>
      <c r="DC202" s="342">
        <f t="shared" si="618"/>
        <v>0</v>
      </c>
      <c r="DD202" s="342">
        <f t="shared" si="618"/>
        <v>0</v>
      </c>
      <c r="DE202" s="342">
        <f t="shared" si="618"/>
        <v>0</v>
      </c>
      <c r="DF202" s="342">
        <f t="shared" si="618"/>
        <v>0</v>
      </c>
      <c r="DG202" s="342">
        <f t="shared" si="618"/>
        <v>0</v>
      </c>
      <c r="DH202" s="342">
        <f t="shared" si="618"/>
        <v>0</v>
      </c>
      <c r="DI202" s="342">
        <f t="shared" si="618"/>
        <v>0</v>
      </c>
      <c r="DJ202" s="342">
        <f t="shared" si="618"/>
        <v>0</v>
      </c>
      <c r="DK202" s="342">
        <f t="shared" si="618"/>
        <v>0</v>
      </c>
      <c r="DL202" s="342">
        <f t="shared" si="618"/>
        <v>0</v>
      </c>
      <c r="DM202" s="342">
        <f t="shared" si="618"/>
        <v>0</v>
      </c>
      <c r="DN202" s="342">
        <f t="shared" si="618"/>
        <v>0</v>
      </c>
      <c r="DO202" s="342">
        <f t="shared" si="618"/>
        <v>0</v>
      </c>
      <c r="DP202" s="342">
        <f t="shared" si="618"/>
        <v>0</v>
      </c>
      <c r="DQ202" s="342">
        <f t="shared" si="618"/>
        <v>0</v>
      </c>
      <c r="DR202" s="342">
        <f t="shared" si="618"/>
        <v>0</v>
      </c>
      <c r="DS202" s="342">
        <f t="shared" si="618"/>
        <v>0</v>
      </c>
      <c r="DT202" s="342">
        <f t="shared" si="618"/>
        <v>0</v>
      </c>
      <c r="DU202" s="342">
        <f t="shared" si="618"/>
        <v>0</v>
      </c>
      <c r="DV202" s="342">
        <f t="shared" si="618"/>
        <v>0</v>
      </c>
      <c r="DW202" s="342">
        <f t="shared" si="618"/>
        <v>0</v>
      </c>
      <c r="DX202" s="342">
        <f t="shared" si="618"/>
        <v>0</v>
      </c>
      <c r="DY202" s="342">
        <f t="shared" si="618"/>
        <v>0</v>
      </c>
      <c r="DZ202" s="342">
        <f t="shared" si="618"/>
        <v>0</v>
      </c>
      <c r="EA202" s="342">
        <f t="shared" si="618"/>
        <v>0</v>
      </c>
      <c r="EB202" s="342">
        <f t="shared" si="618"/>
        <v>0</v>
      </c>
      <c r="EC202" s="342">
        <f t="shared" si="618"/>
        <v>0</v>
      </c>
      <c r="ED202" s="338"/>
      <c r="EE202" s="342">
        <f t="shared" ref="EE202:GP202" si="619">if(or(and($A202-EE$188&gt;0,$A202-EE$189&lt;=0,month($A202)=month(EE$188)),and($A202-EE$188&gt;0,$A202-EE$189&lt;=0,month(edate($A202,6))=month(EE$188))),EE$192,0)</f>
        <v>0</v>
      </c>
      <c r="EF202" s="342">
        <f t="shared" si="619"/>
        <v>0</v>
      </c>
      <c r="EG202" s="342">
        <f t="shared" si="619"/>
        <v>0</v>
      </c>
      <c r="EH202" s="342">
        <f t="shared" si="619"/>
        <v>0</v>
      </c>
      <c r="EI202" s="342">
        <f t="shared" si="619"/>
        <v>0</v>
      </c>
      <c r="EJ202" s="342">
        <f t="shared" si="619"/>
        <v>0</v>
      </c>
      <c r="EK202" s="342">
        <f t="shared" si="619"/>
        <v>0</v>
      </c>
      <c r="EL202" s="342">
        <f t="shared" si="619"/>
        <v>0</v>
      </c>
      <c r="EM202" s="342">
        <f t="shared" si="619"/>
        <v>0</v>
      </c>
      <c r="EN202" s="342">
        <f t="shared" si="619"/>
        <v>0</v>
      </c>
      <c r="EO202" s="342">
        <f t="shared" si="619"/>
        <v>0</v>
      </c>
      <c r="EP202" s="342">
        <f t="shared" si="619"/>
        <v>0</v>
      </c>
      <c r="EQ202" s="342">
        <f t="shared" si="619"/>
        <v>0</v>
      </c>
      <c r="ER202" s="342">
        <f t="shared" si="619"/>
        <v>0</v>
      </c>
      <c r="ES202" s="342">
        <f t="shared" si="619"/>
        <v>0</v>
      </c>
      <c r="ET202" s="342">
        <f t="shared" si="619"/>
        <v>0</v>
      </c>
      <c r="EU202" s="342">
        <f t="shared" si="619"/>
        <v>0</v>
      </c>
      <c r="EV202" s="342">
        <f t="shared" si="619"/>
        <v>0</v>
      </c>
      <c r="EW202" s="342">
        <f t="shared" si="619"/>
        <v>0</v>
      </c>
      <c r="EX202" s="342">
        <f t="shared" si="619"/>
        <v>0</v>
      </c>
      <c r="EY202" s="342">
        <f t="shared" si="619"/>
        <v>0</v>
      </c>
      <c r="EZ202" s="342">
        <f t="shared" si="619"/>
        <v>0</v>
      </c>
      <c r="FA202" s="342">
        <f t="shared" si="619"/>
        <v>0</v>
      </c>
      <c r="FB202" s="342">
        <f t="shared" si="619"/>
        <v>0</v>
      </c>
      <c r="FC202" s="342">
        <f t="shared" si="619"/>
        <v>0</v>
      </c>
      <c r="FD202" s="342">
        <f t="shared" si="619"/>
        <v>0</v>
      </c>
      <c r="FE202" s="342">
        <f t="shared" si="619"/>
        <v>0</v>
      </c>
      <c r="FF202" s="342">
        <f t="shared" si="619"/>
        <v>0</v>
      </c>
      <c r="FG202" s="342">
        <f t="shared" si="619"/>
        <v>0</v>
      </c>
      <c r="FH202" s="342">
        <f t="shared" si="619"/>
        <v>0</v>
      </c>
      <c r="FI202" s="342">
        <f t="shared" si="619"/>
        <v>0</v>
      </c>
      <c r="FJ202" s="342">
        <f t="shared" si="619"/>
        <v>0</v>
      </c>
      <c r="FK202" s="342">
        <f t="shared" si="619"/>
        <v>0</v>
      </c>
      <c r="FL202" s="342">
        <f t="shared" si="619"/>
        <v>0</v>
      </c>
      <c r="FM202" s="342">
        <f t="shared" si="619"/>
        <v>0</v>
      </c>
      <c r="FN202" s="342">
        <f t="shared" si="619"/>
        <v>0</v>
      </c>
      <c r="FO202" s="342">
        <f t="shared" si="619"/>
        <v>0</v>
      </c>
      <c r="FP202" s="342">
        <f t="shared" si="619"/>
        <v>0</v>
      </c>
      <c r="FQ202" s="342">
        <f t="shared" si="619"/>
        <v>0</v>
      </c>
      <c r="FR202" s="342">
        <f t="shared" si="619"/>
        <v>0</v>
      </c>
      <c r="FS202" s="342">
        <f t="shared" si="619"/>
        <v>0</v>
      </c>
      <c r="FT202" s="342">
        <f t="shared" si="619"/>
        <v>0</v>
      </c>
      <c r="FU202" s="342">
        <f t="shared" si="619"/>
        <v>0</v>
      </c>
      <c r="FV202" s="342">
        <f t="shared" si="619"/>
        <v>0</v>
      </c>
      <c r="FW202" s="342">
        <f t="shared" si="619"/>
        <v>0</v>
      </c>
      <c r="FX202" s="342">
        <f t="shared" si="619"/>
        <v>0</v>
      </c>
      <c r="FY202" s="342">
        <f t="shared" si="619"/>
        <v>0</v>
      </c>
      <c r="FZ202" s="342">
        <f t="shared" si="619"/>
        <v>0</v>
      </c>
      <c r="GA202" s="342">
        <f t="shared" si="619"/>
        <v>0</v>
      </c>
      <c r="GB202" s="342">
        <f t="shared" si="619"/>
        <v>0</v>
      </c>
      <c r="GC202" s="342">
        <f t="shared" si="619"/>
        <v>0</v>
      </c>
      <c r="GD202" s="342">
        <f t="shared" si="619"/>
        <v>0</v>
      </c>
      <c r="GE202" s="342">
        <f t="shared" si="619"/>
        <v>0</v>
      </c>
      <c r="GF202" s="342">
        <f t="shared" si="619"/>
        <v>0</v>
      </c>
      <c r="GG202" s="342">
        <f t="shared" si="619"/>
        <v>0</v>
      </c>
      <c r="GH202" s="342">
        <f t="shared" si="619"/>
        <v>0</v>
      </c>
      <c r="GI202" s="342">
        <f t="shared" si="619"/>
        <v>0</v>
      </c>
      <c r="GJ202" s="342">
        <f t="shared" si="619"/>
        <v>0</v>
      </c>
      <c r="GK202" s="342">
        <f t="shared" si="619"/>
        <v>0</v>
      </c>
      <c r="GL202" s="342">
        <f t="shared" si="619"/>
        <v>0</v>
      </c>
      <c r="GM202" s="342">
        <f t="shared" si="619"/>
        <v>0</v>
      </c>
      <c r="GN202" s="342">
        <f t="shared" si="619"/>
        <v>0</v>
      </c>
      <c r="GO202" s="342">
        <f t="shared" si="619"/>
        <v>0</v>
      </c>
      <c r="GP202" s="342">
        <f t="shared" si="619"/>
        <v>0</v>
      </c>
      <c r="GQ202" s="342"/>
      <c r="GR202" s="342">
        <f t="shared" ref="GR202:JC202" si="620">if(or(and($A202-GR$188&gt;0,$A202-GR$189&lt;=0,month($A202)=month(GR$188)),and($A202-GR$188&gt;0,$A202-GR$189&lt;=0,month(edate($A202,6))=month(GR$188))),GR$192,0)</f>
        <v>0</v>
      </c>
      <c r="GS202" s="342">
        <f t="shared" si="620"/>
        <v>0</v>
      </c>
      <c r="GT202" s="342">
        <f t="shared" si="620"/>
        <v>0</v>
      </c>
      <c r="GU202" s="342">
        <f t="shared" si="620"/>
        <v>0</v>
      </c>
      <c r="GV202" s="342">
        <f t="shared" si="620"/>
        <v>0</v>
      </c>
      <c r="GW202" s="342">
        <f t="shared" si="620"/>
        <v>0</v>
      </c>
      <c r="GX202" s="342">
        <f t="shared" si="620"/>
        <v>0</v>
      </c>
      <c r="GY202" s="342">
        <f t="shared" si="620"/>
        <v>0</v>
      </c>
      <c r="GZ202" s="342">
        <f t="shared" si="620"/>
        <v>0</v>
      </c>
      <c r="HA202" s="342">
        <f t="shared" si="620"/>
        <v>0</v>
      </c>
      <c r="HB202" s="342">
        <f t="shared" si="620"/>
        <v>0</v>
      </c>
      <c r="HC202" s="342">
        <f t="shared" si="620"/>
        <v>0</v>
      </c>
      <c r="HD202" s="342">
        <f t="shared" si="620"/>
        <v>0</v>
      </c>
      <c r="HE202" s="342">
        <f t="shared" si="620"/>
        <v>0</v>
      </c>
      <c r="HF202" s="342">
        <f t="shared" si="620"/>
        <v>0</v>
      </c>
      <c r="HG202" s="342">
        <f t="shared" si="620"/>
        <v>0</v>
      </c>
      <c r="HH202" s="342">
        <f t="shared" si="620"/>
        <v>0</v>
      </c>
      <c r="HI202" s="342">
        <f t="shared" si="620"/>
        <v>0</v>
      </c>
      <c r="HJ202" s="342">
        <f t="shared" si="620"/>
        <v>0</v>
      </c>
      <c r="HK202" s="342">
        <f t="shared" si="620"/>
        <v>0</v>
      </c>
      <c r="HL202" s="342">
        <f t="shared" si="620"/>
        <v>0</v>
      </c>
      <c r="HM202" s="342">
        <f t="shared" si="620"/>
        <v>0</v>
      </c>
      <c r="HN202" s="342">
        <f t="shared" si="620"/>
        <v>0</v>
      </c>
      <c r="HO202" s="342">
        <f t="shared" si="620"/>
        <v>0</v>
      </c>
      <c r="HP202" s="342">
        <f t="shared" si="620"/>
        <v>0</v>
      </c>
      <c r="HQ202" s="342">
        <f t="shared" si="620"/>
        <v>0</v>
      </c>
      <c r="HR202" s="342">
        <f t="shared" si="620"/>
        <v>0</v>
      </c>
      <c r="HS202" s="342">
        <f t="shared" si="620"/>
        <v>0</v>
      </c>
      <c r="HT202" s="342">
        <f t="shared" si="620"/>
        <v>0</v>
      </c>
      <c r="HU202" s="342">
        <f t="shared" si="620"/>
        <v>0</v>
      </c>
      <c r="HV202" s="342">
        <f t="shared" si="620"/>
        <v>0</v>
      </c>
      <c r="HW202" s="342">
        <f t="shared" si="620"/>
        <v>0</v>
      </c>
      <c r="HX202" s="342">
        <f t="shared" si="620"/>
        <v>0</v>
      </c>
      <c r="HY202" s="342">
        <f t="shared" si="620"/>
        <v>0</v>
      </c>
      <c r="HZ202" s="342">
        <f t="shared" si="620"/>
        <v>0</v>
      </c>
      <c r="IA202" s="342">
        <f t="shared" si="620"/>
        <v>0</v>
      </c>
      <c r="IB202" s="342">
        <f t="shared" si="620"/>
        <v>0</v>
      </c>
      <c r="IC202" s="342">
        <f t="shared" si="620"/>
        <v>0</v>
      </c>
      <c r="ID202" s="342">
        <f t="shared" si="620"/>
        <v>0</v>
      </c>
      <c r="IE202" s="342">
        <f t="shared" si="620"/>
        <v>0</v>
      </c>
      <c r="IF202" s="342">
        <f t="shared" si="620"/>
        <v>0</v>
      </c>
      <c r="IG202" s="342">
        <f t="shared" si="620"/>
        <v>0</v>
      </c>
      <c r="IH202" s="342">
        <f t="shared" si="620"/>
        <v>0</v>
      </c>
      <c r="II202" s="342">
        <f t="shared" si="620"/>
        <v>0</v>
      </c>
      <c r="IJ202" s="342">
        <f t="shared" si="620"/>
        <v>0</v>
      </c>
      <c r="IK202" s="342">
        <f t="shared" si="620"/>
        <v>0</v>
      </c>
      <c r="IL202" s="342">
        <f t="shared" si="620"/>
        <v>0</v>
      </c>
      <c r="IM202" s="342">
        <f t="shared" si="620"/>
        <v>0</v>
      </c>
      <c r="IN202" s="342">
        <f t="shared" si="620"/>
        <v>0</v>
      </c>
      <c r="IO202" s="342">
        <f t="shared" si="620"/>
        <v>0</v>
      </c>
      <c r="IP202" s="342">
        <f t="shared" si="620"/>
        <v>0</v>
      </c>
      <c r="IQ202" s="342">
        <f t="shared" si="620"/>
        <v>0</v>
      </c>
      <c r="IR202" s="342">
        <f t="shared" si="620"/>
        <v>0</v>
      </c>
      <c r="IS202" s="342">
        <f t="shared" si="620"/>
        <v>0</v>
      </c>
      <c r="IT202" s="342">
        <f t="shared" si="620"/>
        <v>0</v>
      </c>
      <c r="IU202" s="342">
        <f t="shared" si="620"/>
        <v>0</v>
      </c>
      <c r="IV202" s="342">
        <f t="shared" si="620"/>
        <v>0</v>
      </c>
      <c r="IW202" s="342">
        <f t="shared" si="620"/>
        <v>0</v>
      </c>
      <c r="IX202" s="342">
        <f t="shared" si="620"/>
        <v>0</v>
      </c>
      <c r="IY202" s="342">
        <f t="shared" si="620"/>
        <v>0</v>
      </c>
      <c r="IZ202" s="342">
        <f t="shared" si="620"/>
        <v>0</v>
      </c>
      <c r="JA202" s="342">
        <f t="shared" si="620"/>
        <v>0</v>
      </c>
      <c r="JB202" s="342">
        <f t="shared" si="620"/>
        <v>0</v>
      </c>
      <c r="JC202" s="342">
        <f t="shared" si="620"/>
        <v>0</v>
      </c>
      <c r="JD202" s="342"/>
      <c r="JE202" s="342">
        <f t="shared" ref="JE202:LP202" si="621">if(or(and($A202-JE$188&gt;0,$A202-JE$189&lt;=0,month($A202)=month(JE$188)),and($A202-JE$188&gt;0,$A202-JE$189&lt;=0,month(edate($A202,6))=month(JE$188))),JE$192,0)</f>
        <v>0</v>
      </c>
      <c r="JF202" s="342">
        <f t="shared" si="621"/>
        <v>0</v>
      </c>
      <c r="JG202" s="342">
        <f t="shared" si="621"/>
        <v>0</v>
      </c>
      <c r="JH202" s="342">
        <f t="shared" si="621"/>
        <v>0</v>
      </c>
      <c r="JI202" s="342">
        <f t="shared" si="621"/>
        <v>0</v>
      </c>
      <c r="JJ202" s="342">
        <f t="shared" si="621"/>
        <v>0</v>
      </c>
      <c r="JK202" s="342">
        <f t="shared" si="621"/>
        <v>0</v>
      </c>
      <c r="JL202" s="342">
        <f t="shared" si="621"/>
        <v>0</v>
      </c>
      <c r="JM202" s="342">
        <f t="shared" si="621"/>
        <v>0</v>
      </c>
      <c r="JN202" s="342">
        <f t="shared" si="621"/>
        <v>0</v>
      </c>
      <c r="JO202" s="342">
        <f t="shared" si="621"/>
        <v>0</v>
      </c>
      <c r="JP202" s="342">
        <f t="shared" si="621"/>
        <v>0</v>
      </c>
      <c r="JQ202" s="342">
        <f t="shared" si="621"/>
        <v>0</v>
      </c>
      <c r="JR202" s="342">
        <f t="shared" si="621"/>
        <v>0</v>
      </c>
      <c r="JS202" s="342">
        <f t="shared" si="621"/>
        <v>0</v>
      </c>
      <c r="JT202" s="342">
        <f t="shared" si="621"/>
        <v>0</v>
      </c>
      <c r="JU202" s="342">
        <f t="shared" si="621"/>
        <v>0</v>
      </c>
      <c r="JV202" s="342">
        <f t="shared" si="621"/>
        <v>0</v>
      </c>
      <c r="JW202" s="342">
        <f t="shared" si="621"/>
        <v>0</v>
      </c>
      <c r="JX202" s="342">
        <f t="shared" si="621"/>
        <v>0</v>
      </c>
      <c r="JY202" s="342">
        <f t="shared" si="621"/>
        <v>0</v>
      </c>
      <c r="JZ202" s="342">
        <f t="shared" si="621"/>
        <v>0</v>
      </c>
      <c r="KA202" s="342">
        <f t="shared" si="621"/>
        <v>0</v>
      </c>
      <c r="KB202" s="342">
        <f t="shared" si="621"/>
        <v>0</v>
      </c>
      <c r="KC202" s="342">
        <f t="shared" si="621"/>
        <v>0</v>
      </c>
      <c r="KD202" s="342">
        <f t="shared" si="621"/>
        <v>0</v>
      </c>
      <c r="KE202" s="342">
        <f t="shared" si="621"/>
        <v>0</v>
      </c>
      <c r="KF202" s="342">
        <f t="shared" si="621"/>
        <v>0</v>
      </c>
      <c r="KG202" s="342">
        <f t="shared" si="621"/>
        <v>0</v>
      </c>
      <c r="KH202" s="342">
        <f t="shared" si="621"/>
        <v>0</v>
      </c>
      <c r="KI202" s="342">
        <f t="shared" si="621"/>
        <v>0</v>
      </c>
      <c r="KJ202" s="342">
        <f t="shared" si="621"/>
        <v>0</v>
      </c>
      <c r="KK202" s="342">
        <f t="shared" si="621"/>
        <v>0</v>
      </c>
      <c r="KL202" s="342">
        <f t="shared" si="621"/>
        <v>0</v>
      </c>
      <c r="KM202" s="342">
        <f t="shared" si="621"/>
        <v>0</v>
      </c>
      <c r="KN202" s="342">
        <f t="shared" si="621"/>
        <v>0</v>
      </c>
      <c r="KO202" s="342">
        <f t="shared" si="621"/>
        <v>0</v>
      </c>
      <c r="KP202" s="342">
        <f t="shared" si="621"/>
        <v>0</v>
      </c>
      <c r="KQ202" s="342">
        <f t="shared" si="621"/>
        <v>0</v>
      </c>
      <c r="KR202" s="342">
        <f t="shared" si="621"/>
        <v>0</v>
      </c>
      <c r="KS202" s="342">
        <f t="shared" si="621"/>
        <v>0</v>
      </c>
      <c r="KT202" s="342">
        <f t="shared" si="621"/>
        <v>0</v>
      </c>
      <c r="KU202" s="342">
        <f t="shared" si="621"/>
        <v>0</v>
      </c>
      <c r="KV202" s="342">
        <f t="shared" si="621"/>
        <v>0</v>
      </c>
      <c r="KW202" s="342">
        <f t="shared" si="621"/>
        <v>0</v>
      </c>
      <c r="KX202" s="342">
        <f t="shared" si="621"/>
        <v>0</v>
      </c>
      <c r="KY202" s="342">
        <f t="shared" si="621"/>
        <v>0</v>
      </c>
      <c r="KZ202" s="342">
        <f t="shared" si="621"/>
        <v>0</v>
      </c>
      <c r="LA202" s="342">
        <f t="shared" si="621"/>
        <v>0</v>
      </c>
      <c r="LB202" s="342">
        <f t="shared" si="621"/>
        <v>0</v>
      </c>
      <c r="LC202" s="342">
        <f t="shared" si="621"/>
        <v>0</v>
      </c>
      <c r="LD202" s="342">
        <f t="shared" si="621"/>
        <v>0</v>
      </c>
      <c r="LE202" s="342">
        <f t="shared" si="621"/>
        <v>0</v>
      </c>
      <c r="LF202" s="342">
        <f t="shared" si="621"/>
        <v>0</v>
      </c>
      <c r="LG202" s="342">
        <f t="shared" si="621"/>
        <v>0</v>
      </c>
      <c r="LH202" s="342">
        <f t="shared" si="621"/>
        <v>0</v>
      </c>
      <c r="LI202" s="342">
        <f t="shared" si="621"/>
        <v>0</v>
      </c>
      <c r="LJ202" s="342">
        <f t="shared" si="621"/>
        <v>0</v>
      </c>
      <c r="LK202" s="342">
        <f t="shared" si="621"/>
        <v>0</v>
      </c>
      <c r="LL202" s="342">
        <f t="shared" si="621"/>
        <v>0</v>
      </c>
      <c r="LM202" s="342">
        <f t="shared" si="621"/>
        <v>0</v>
      </c>
      <c r="LN202" s="342">
        <f t="shared" si="621"/>
        <v>0</v>
      </c>
      <c r="LO202" s="342">
        <f t="shared" si="621"/>
        <v>0</v>
      </c>
      <c r="LP202" s="342">
        <f t="shared" si="621"/>
        <v>0</v>
      </c>
    </row>
    <row r="203">
      <c r="A203" s="331" t="str">
        <f t="shared" si="575"/>
        <v>12-2024</v>
      </c>
      <c r="B203" s="346">
        <f t="shared" si="581"/>
        <v>228135.2059</v>
      </c>
      <c r="C203" s="346"/>
      <c r="E203" s="342">
        <f t="shared" ref="E203:BP203" si="622">if(or(and($A203-E$188&gt;0,$A203-E$189&lt;=0,month($A203)=month(E$188)),and($A203-E$188&gt;0,$A203-E$189&lt;=0,month(edate($A203,6))=month(E$188))),E$192,0)</f>
        <v>0</v>
      </c>
      <c r="F203" s="342">
        <f t="shared" si="622"/>
        <v>0</v>
      </c>
      <c r="G203" s="342">
        <f t="shared" si="622"/>
        <v>0</v>
      </c>
      <c r="H203" s="342">
        <f t="shared" si="622"/>
        <v>0</v>
      </c>
      <c r="I203" s="342">
        <f t="shared" si="622"/>
        <v>0</v>
      </c>
      <c r="J203" s="342">
        <f t="shared" si="622"/>
        <v>0</v>
      </c>
      <c r="K203" s="342">
        <f t="shared" si="622"/>
        <v>0</v>
      </c>
      <c r="L203" s="342">
        <f t="shared" si="622"/>
        <v>0</v>
      </c>
      <c r="M203" s="342">
        <f t="shared" si="622"/>
        <v>0</v>
      </c>
      <c r="N203" s="342">
        <f t="shared" si="622"/>
        <v>0</v>
      </c>
      <c r="O203" s="342">
        <f t="shared" si="622"/>
        <v>0</v>
      </c>
      <c r="P203" s="342">
        <f t="shared" si="622"/>
        <v>0</v>
      </c>
      <c r="Q203" s="342">
        <f t="shared" si="622"/>
        <v>0</v>
      </c>
      <c r="R203" s="342">
        <f t="shared" si="622"/>
        <v>0</v>
      </c>
      <c r="S203" s="342">
        <f t="shared" si="622"/>
        <v>0</v>
      </c>
      <c r="T203" s="342">
        <f t="shared" si="622"/>
        <v>0</v>
      </c>
      <c r="U203" s="342">
        <f t="shared" si="622"/>
        <v>0</v>
      </c>
      <c r="V203" s="342">
        <f t="shared" si="622"/>
        <v>5520.8475</v>
      </c>
      <c r="W203" s="342">
        <f t="shared" si="622"/>
        <v>0</v>
      </c>
      <c r="X203" s="342">
        <f t="shared" si="622"/>
        <v>7309.84635</v>
      </c>
      <c r="Y203" s="342">
        <f t="shared" si="622"/>
        <v>11393.6924</v>
      </c>
      <c r="Z203" s="342">
        <f t="shared" si="622"/>
        <v>70.99625</v>
      </c>
      <c r="AA203" s="342">
        <f t="shared" si="622"/>
        <v>0</v>
      </c>
      <c r="AB203" s="342">
        <f t="shared" si="622"/>
        <v>8275.222958</v>
      </c>
      <c r="AC203" s="342">
        <f t="shared" si="622"/>
        <v>0</v>
      </c>
      <c r="AD203" s="342">
        <f t="shared" si="622"/>
        <v>0</v>
      </c>
      <c r="AE203" s="342">
        <f t="shared" si="622"/>
        <v>0</v>
      </c>
      <c r="AF203" s="342">
        <f t="shared" si="622"/>
        <v>6214.90265</v>
      </c>
      <c r="AG203" s="342">
        <f t="shared" si="622"/>
        <v>0</v>
      </c>
      <c r="AH203" s="342">
        <f t="shared" si="622"/>
        <v>228.5555</v>
      </c>
      <c r="AI203" s="342">
        <f t="shared" si="622"/>
        <v>0</v>
      </c>
      <c r="AJ203" s="342">
        <f t="shared" si="622"/>
        <v>3780</v>
      </c>
      <c r="AK203" s="342">
        <f t="shared" si="622"/>
        <v>15922.28576</v>
      </c>
      <c r="AL203" s="342">
        <f t="shared" si="622"/>
        <v>0</v>
      </c>
      <c r="AM203" s="342">
        <f t="shared" si="622"/>
        <v>0</v>
      </c>
      <c r="AN203" s="342">
        <f t="shared" si="622"/>
        <v>12211.43486</v>
      </c>
      <c r="AO203" s="342">
        <f t="shared" si="622"/>
        <v>8896.907813</v>
      </c>
      <c r="AP203" s="342">
        <f t="shared" si="622"/>
        <v>0</v>
      </c>
      <c r="AQ203" s="342">
        <f t="shared" si="622"/>
        <v>0</v>
      </c>
      <c r="AR203" s="342">
        <f t="shared" si="622"/>
        <v>7542.9351</v>
      </c>
      <c r="AS203" s="342">
        <f t="shared" si="622"/>
        <v>0</v>
      </c>
      <c r="AT203" s="342">
        <f t="shared" si="622"/>
        <v>0</v>
      </c>
      <c r="AU203" s="342">
        <f t="shared" si="622"/>
        <v>0</v>
      </c>
      <c r="AV203" s="342">
        <f t="shared" si="622"/>
        <v>7136.0471</v>
      </c>
      <c r="AW203" s="342">
        <f t="shared" si="622"/>
        <v>0</v>
      </c>
      <c r="AX203" s="342">
        <f t="shared" si="622"/>
        <v>9058.61</v>
      </c>
      <c r="AY203" s="342">
        <f t="shared" si="622"/>
        <v>0</v>
      </c>
      <c r="AZ203" s="342">
        <f t="shared" si="622"/>
        <v>6480</v>
      </c>
      <c r="BA203" s="342">
        <f t="shared" si="622"/>
        <v>5867.9712</v>
      </c>
      <c r="BB203" s="342">
        <f t="shared" si="622"/>
        <v>0</v>
      </c>
      <c r="BC203" s="342">
        <f t="shared" si="622"/>
        <v>4873.17825</v>
      </c>
      <c r="BD203" s="342">
        <f t="shared" si="622"/>
        <v>0</v>
      </c>
      <c r="BE203" s="342">
        <f t="shared" si="622"/>
        <v>4565.5155</v>
      </c>
      <c r="BF203" s="342">
        <f t="shared" si="622"/>
        <v>0</v>
      </c>
      <c r="BG203" s="342">
        <f t="shared" si="622"/>
        <v>900.3978</v>
      </c>
      <c r="BH203" s="342">
        <f t="shared" si="622"/>
        <v>0</v>
      </c>
      <c r="BI203" s="342">
        <f t="shared" si="622"/>
        <v>0</v>
      </c>
      <c r="BJ203" s="342">
        <f t="shared" si="622"/>
        <v>0</v>
      </c>
      <c r="BK203" s="342">
        <f t="shared" si="622"/>
        <v>0</v>
      </c>
      <c r="BL203" s="342">
        <f t="shared" si="622"/>
        <v>0</v>
      </c>
      <c r="BM203" s="342">
        <f t="shared" si="622"/>
        <v>1521.41625</v>
      </c>
      <c r="BN203" s="342">
        <f t="shared" si="622"/>
        <v>0</v>
      </c>
      <c r="BO203" s="342">
        <f t="shared" si="622"/>
        <v>5255.6688</v>
      </c>
      <c r="BP203" s="342">
        <f t="shared" si="622"/>
        <v>0</v>
      </c>
      <c r="BQ203" s="342"/>
      <c r="BR203" s="342">
        <f t="shared" ref="BR203:EC203" si="623">if(or(and($A203-BR$188&gt;0,$A203-BR$189&lt;=0,month($A203)=month(BR$188)),and($A203-BR$188&gt;0,$A203-BR$189&lt;=0,month(edate($A203,6))=month(BR$188))),BR$192,0)</f>
        <v>12789.72106</v>
      </c>
      <c r="BS203" s="342">
        <f t="shared" si="623"/>
        <v>4311.6408</v>
      </c>
      <c r="BT203" s="342">
        <f t="shared" si="623"/>
        <v>7321.314592</v>
      </c>
      <c r="BU203" s="342">
        <f t="shared" si="623"/>
        <v>0</v>
      </c>
      <c r="BV203" s="342">
        <f t="shared" si="623"/>
        <v>0</v>
      </c>
      <c r="BW203" s="342">
        <f t="shared" si="623"/>
        <v>9574.457312</v>
      </c>
      <c r="BX203" s="342">
        <f t="shared" si="623"/>
        <v>0</v>
      </c>
      <c r="BY203" s="342">
        <f t="shared" si="623"/>
        <v>0</v>
      </c>
      <c r="BZ203" s="342">
        <f t="shared" si="623"/>
        <v>0</v>
      </c>
      <c r="CA203" s="342">
        <f t="shared" si="623"/>
        <v>26076.07671</v>
      </c>
      <c r="CB203" s="342">
        <f t="shared" si="623"/>
        <v>9247.331602</v>
      </c>
      <c r="CC203" s="342">
        <f t="shared" si="623"/>
        <v>8255.784085</v>
      </c>
      <c r="CD203" s="342">
        <f t="shared" si="623"/>
        <v>0</v>
      </c>
      <c r="CE203" s="342">
        <f t="shared" si="623"/>
        <v>0</v>
      </c>
      <c r="CF203" s="342">
        <f t="shared" si="623"/>
        <v>17532.44775</v>
      </c>
      <c r="CG203" s="342">
        <f t="shared" si="623"/>
        <v>0</v>
      </c>
      <c r="CH203" s="342">
        <f t="shared" si="623"/>
        <v>0</v>
      </c>
      <c r="CI203" s="342">
        <f t="shared" si="623"/>
        <v>0</v>
      </c>
      <c r="CJ203" s="342">
        <f t="shared" si="623"/>
        <v>0</v>
      </c>
      <c r="CK203" s="342">
        <f t="shared" si="623"/>
        <v>0</v>
      </c>
      <c r="CL203" s="342">
        <f t="shared" si="623"/>
        <v>0</v>
      </c>
      <c r="CM203" s="342">
        <f t="shared" si="623"/>
        <v>0</v>
      </c>
      <c r="CN203" s="342">
        <f t="shared" si="623"/>
        <v>0</v>
      </c>
      <c r="CO203" s="342">
        <f t="shared" si="623"/>
        <v>0</v>
      </c>
      <c r="CP203" s="342">
        <f t="shared" si="623"/>
        <v>0</v>
      </c>
      <c r="CQ203" s="342">
        <f t="shared" si="623"/>
        <v>0</v>
      </c>
      <c r="CR203" s="342">
        <f t="shared" si="623"/>
        <v>0</v>
      </c>
      <c r="CS203" s="342">
        <f t="shared" si="623"/>
        <v>0</v>
      </c>
      <c r="CT203" s="342">
        <f t="shared" si="623"/>
        <v>0</v>
      </c>
      <c r="CU203" s="342">
        <f t="shared" si="623"/>
        <v>0</v>
      </c>
      <c r="CV203" s="342">
        <f t="shared" si="623"/>
        <v>0</v>
      </c>
      <c r="CW203" s="342">
        <f t="shared" si="623"/>
        <v>0</v>
      </c>
      <c r="CX203" s="342">
        <f t="shared" si="623"/>
        <v>0</v>
      </c>
      <c r="CY203" s="342">
        <f t="shared" si="623"/>
        <v>0</v>
      </c>
      <c r="CZ203" s="342">
        <f t="shared" si="623"/>
        <v>0</v>
      </c>
      <c r="DA203" s="342">
        <f t="shared" si="623"/>
        <v>0</v>
      </c>
      <c r="DB203" s="342">
        <f t="shared" si="623"/>
        <v>0</v>
      </c>
      <c r="DC203" s="342">
        <f t="shared" si="623"/>
        <v>0</v>
      </c>
      <c r="DD203" s="342">
        <f t="shared" si="623"/>
        <v>0</v>
      </c>
      <c r="DE203" s="342">
        <f t="shared" si="623"/>
        <v>0</v>
      </c>
      <c r="DF203" s="342">
        <f t="shared" si="623"/>
        <v>0</v>
      </c>
      <c r="DG203" s="342">
        <f t="shared" si="623"/>
        <v>0</v>
      </c>
      <c r="DH203" s="342">
        <f t="shared" si="623"/>
        <v>0</v>
      </c>
      <c r="DI203" s="342">
        <f t="shared" si="623"/>
        <v>0</v>
      </c>
      <c r="DJ203" s="342">
        <f t="shared" si="623"/>
        <v>0</v>
      </c>
      <c r="DK203" s="342">
        <f t="shared" si="623"/>
        <v>0</v>
      </c>
      <c r="DL203" s="342">
        <f t="shared" si="623"/>
        <v>0</v>
      </c>
      <c r="DM203" s="342">
        <f t="shared" si="623"/>
        <v>0</v>
      </c>
      <c r="DN203" s="342">
        <f t="shared" si="623"/>
        <v>0</v>
      </c>
      <c r="DO203" s="342">
        <f t="shared" si="623"/>
        <v>0</v>
      </c>
      <c r="DP203" s="342">
        <f t="shared" si="623"/>
        <v>0</v>
      </c>
      <c r="DQ203" s="342">
        <f t="shared" si="623"/>
        <v>0</v>
      </c>
      <c r="DR203" s="342">
        <f t="shared" si="623"/>
        <v>0</v>
      </c>
      <c r="DS203" s="342">
        <f t="shared" si="623"/>
        <v>0</v>
      </c>
      <c r="DT203" s="342">
        <f t="shared" si="623"/>
        <v>0</v>
      </c>
      <c r="DU203" s="342">
        <f t="shared" si="623"/>
        <v>0</v>
      </c>
      <c r="DV203" s="342">
        <f t="shared" si="623"/>
        <v>0</v>
      </c>
      <c r="DW203" s="342">
        <f t="shared" si="623"/>
        <v>0</v>
      </c>
      <c r="DX203" s="342">
        <f t="shared" si="623"/>
        <v>0</v>
      </c>
      <c r="DY203" s="342">
        <f t="shared" si="623"/>
        <v>0</v>
      </c>
      <c r="DZ203" s="342">
        <f t="shared" si="623"/>
        <v>0</v>
      </c>
      <c r="EA203" s="342">
        <f t="shared" si="623"/>
        <v>0</v>
      </c>
      <c r="EB203" s="342">
        <f t="shared" si="623"/>
        <v>0</v>
      </c>
      <c r="EC203" s="342">
        <f t="shared" si="623"/>
        <v>0</v>
      </c>
      <c r="ED203" s="338"/>
      <c r="EE203" s="342">
        <f t="shared" ref="EE203:GP203" si="624">if(or(and($A203-EE$188&gt;0,$A203-EE$189&lt;=0,month($A203)=month(EE$188)),and($A203-EE$188&gt;0,$A203-EE$189&lt;=0,month(edate($A203,6))=month(EE$188))),EE$192,0)</f>
        <v>0</v>
      </c>
      <c r="EF203" s="342">
        <f t="shared" si="624"/>
        <v>0</v>
      </c>
      <c r="EG203" s="342">
        <f t="shared" si="624"/>
        <v>0</v>
      </c>
      <c r="EH203" s="342">
        <f t="shared" si="624"/>
        <v>0</v>
      </c>
      <c r="EI203" s="342">
        <f t="shared" si="624"/>
        <v>0</v>
      </c>
      <c r="EJ203" s="342">
        <f t="shared" si="624"/>
        <v>0</v>
      </c>
      <c r="EK203" s="342">
        <f t="shared" si="624"/>
        <v>0</v>
      </c>
      <c r="EL203" s="342">
        <f t="shared" si="624"/>
        <v>0</v>
      </c>
      <c r="EM203" s="342">
        <f t="shared" si="624"/>
        <v>0</v>
      </c>
      <c r="EN203" s="342">
        <f t="shared" si="624"/>
        <v>0</v>
      </c>
      <c r="EO203" s="342">
        <f t="shared" si="624"/>
        <v>0</v>
      </c>
      <c r="EP203" s="342">
        <f t="shared" si="624"/>
        <v>0</v>
      </c>
      <c r="EQ203" s="342">
        <f t="shared" si="624"/>
        <v>0</v>
      </c>
      <c r="ER203" s="342">
        <f t="shared" si="624"/>
        <v>0</v>
      </c>
      <c r="ES203" s="342">
        <f t="shared" si="624"/>
        <v>0</v>
      </c>
      <c r="ET203" s="342">
        <f t="shared" si="624"/>
        <v>0</v>
      </c>
      <c r="EU203" s="342">
        <f t="shared" si="624"/>
        <v>0</v>
      </c>
      <c r="EV203" s="342">
        <f t="shared" si="624"/>
        <v>0</v>
      </c>
      <c r="EW203" s="342">
        <f t="shared" si="624"/>
        <v>0</v>
      </c>
      <c r="EX203" s="342">
        <f t="shared" si="624"/>
        <v>0</v>
      </c>
      <c r="EY203" s="342">
        <f t="shared" si="624"/>
        <v>0</v>
      </c>
      <c r="EZ203" s="342">
        <f t="shared" si="624"/>
        <v>0</v>
      </c>
      <c r="FA203" s="342">
        <f t="shared" si="624"/>
        <v>0</v>
      </c>
      <c r="FB203" s="342">
        <f t="shared" si="624"/>
        <v>0</v>
      </c>
      <c r="FC203" s="342">
        <f t="shared" si="624"/>
        <v>0</v>
      </c>
      <c r="FD203" s="342">
        <f t="shared" si="624"/>
        <v>0</v>
      </c>
      <c r="FE203" s="342">
        <f t="shared" si="624"/>
        <v>0</v>
      </c>
      <c r="FF203" s="342">
        <f t="shared" si="624"/>
        <v>0</v>
      </c>
      <c r="FG203" s="342">
        <f t="shared" si="624"/>
        <v>0</v>
      </c>
      <c r="FH203" s="342">
        <f t="shared" si="624"/>
        <v>0</v>
      </c>
      <c r="FI203" s="342">
        <f t="shared" si="624"/>
        <v>0</v>
      </c>
      <c r="FJ203" s="342">
        <f t="shared" si="624"/>
        <v>0</v>
      </c>
      <c r="FK203" s="342">
        <f t="shared" si="624"/>
        <v>0</v>
      </c>
      <c r="FL203" s="342">
        <f t="shared" si="624"/>
        <v>0</v>
      </c>
      <c r="FM203" s="342">
        <f t="shared" si="624"/>
        <v>0</v>
      </c>
      <c r="FN203" s="342">
        <f t="shared" si="624"/>
        <v>0</v>
      </c>
      <c r="FO203" s="342">
        <f t="shared" si="624"/>
        <v>0</v>
      </c>
      <c r="FP203" s="342">
        <f t="shared" si="624"/>
        <v>0</v>
      </c>
      <c r="FQ203" s="342">
        <f t="shared" si="624"/>
        <v>0</v>
      </c>
      <c r="FR203" s="342">
        <f t="shared" si="624"/>
        <v>0</v>
      </c>
      <c r="FS203" s="342">
        <f t="shared" si="624"/>
        <v>0</v>
      </c>
      <c r="FT203" s="342">
        <f t="shared" si="624"/>
        <v>0</v>
      </c>
      <c r="FU203" s="342">
        <f t="shared" si="624"/>
        <v>0</v>
      </c>
      <c r="FV203" s="342">
        <f t="shared" si="624"/>
        <v>0</v>
      </c>
      <c r="FW203" s="342">
        <f t="shared" si="624"/>
        <v>0</v>
      </c>
      <c r="FX203" s="342">
        <f t="shared" si="624"/>
        <v>0</v>
      </c>
      <c r="FY203" s="342">
        <f t="shared" si="624"/>
        <v>0</v>
      </c>
      <c r="FZ203" s="342">
        <f t="shared" si="624"/>
        <v>0</v>
      </c>
      <c r="GA203" s="342">
        <f t="shared" si="624"/>
        <v>0</v>
      </c>
      <c r="GB203" s="342">
        <f t="shared" si="624"/>
        <v>0</v>
      </c>
      <c r="GC203" s="342">
        <f t="shared" si="624"/>
        <v>0</v>
      </c>
      <c r="GD203" s="342">
        <f t="shared" si="624"/>
        <v>0</v>
      </c>
      <c r="GE203" s="342">
        <f t="shared" si="624"/>
        <v>0</v>
      </c>
      <c r="GF203" s="342">
        <f t="shared" si="624"/>
        <v>0</v>
      </c>
      <c r="GG203" s="342">
        <f t="shared" si="624"/>
        <v>0</v>
      </c>
      <c r="GH203" s="342">
        <f t="shared" si="624"/>
        <v>0</v>
      </c>
      <c r="GI203" s="342">
        <f t="shared" si="624"/>
        <v>0</v>
      </c>
      <c r="GJ203" s="342">
        <f t="shared" si="624"/>
        <v>0</v>
      </c>
      <c r="GK203" s="342">
        <f t="shared" si="624"/>
        <v>0</v>
      </c>
      <c r="GL203" s="342">
        <f t="shared" si="624"/>
        <v>0</v>
      </c>
      <c r="GM203" s="342">
        <f t="shared" si="624"/>
        <v>0</v>
      </c>
      <c r="GN203" s="342">
        <f t="shared" si="624"/>
        <v>0</v>
      </c>
      <c r="GO203" s="342">
        <f t="shared" si="624"/>
        <v>0</v>
      </c>
      <c r="GP203" s="342">
        <f t="shared" si="624"/>
        <v>0</v>
      </c>
      <c r="GQ203" s="342"/>
      <c r="GR203" s="342">
        <f t="shared" ref="GR203:JC203" si="625">if(or(and($A203-GR$188&gt;0,$A203-GR$189&lt;=0,month($A203)=month(GR$188)),and($A203-GR$188&gt;0,$A203-GR$189&lt;=0,month(edate($A203,6))=month(GR$188))),GR$192,0)</f>
        <v>0</v>
      </c>
      <c r="GS203" s="342">
        <f t="shared" si="625"/>
        <v>0</v>
      </c>
      <c r="GT203" s="342">
        <f t="shared" si="625"/>
        <v>0</v>
      </c>
      <c r="GU203" s="342">
        <f t="shared" si="625"/>
        <v>0</v>
      </c>
      <c r="GV203" s="342">
        <f t="shared" si="625"/>
        <v>0</v>
      </c>
      <c r="GW203" s="342">
        <f t="shared" si="625"/>
        <v>0</v>
      </c>
      <c r="GX203" s="342">
        <f t="shared" si="625"/>
        <v>0</v>
      </c>
      <c r="GY203" s="342">
        <f t="shared" si="625"/>
        <v>0</v>
      </c>
      <c r="GZ203" s="342">
        <f t="shared" si="625"/>
        <v>0</v>
      </c>
      <c r="HA203" s="342">
        <f t="shared" si="625"/>
        <v>0</v>
      </c>
      <c r="HB203" s="342">
        <f t="shared" si="625"/>
        <v>0</v>
      </c>
      <c r="HC203" s="342">
        <f t="shared" si="625"/>
        <v>0</v>
      </c>
      <c r="HD203" s="342">
        <f t="shared" si="625"/>
        <v>0</v>
      </c>
      <c r="HE203" s="342">
        <f t="shared" si="625"/>
        <v>0</v>
      </c>
      <c r="HF203" s="342">
        <f t="shared" si="625"/>
        <v>0</v>
      </c>
      <c r="HG203" s="342">
        <f t="shared" si="625"/>
        <v>0</v>
      </c>
      <c r="HH203" s="342">
        <f t="shared" si="625"/>
        <v>0</v>
      </c>
      <c r="HI203" s="342">
        <f t="shared" si="625"/>
        <v>0</v>
      </c>
      <c r="HJ203" s="342">
        <f t="shared" si="625"/>
        <v>0</v>
      </c>
      <c r="HK203" s="342">
        <f t="shared" si="625"/>
        <v>0</v>
      </c>
      <c r="HL203" s="342">
        <f t="shared" si="625"/>
        <v>0</v>
      </c>
      <c r="HM203" s="342">
        <f t="shared" si="625"/>
        <v>0</v>
      </c>
      <c r="HN203" s="342">
        <f t="shared" si="625"/>
        <v>0</v>
      </c>
      <c r="HO203" s="342">
        <f t="shared" si="625"/>
        <v>0</v>
      </c>
      <c r="HP203" s="342">
        <f t="shared" si="625"/>
        <v>0</v>
      </c>
      <c r="HQ203" s="342">
        <f t="shared" si="625"/>
        <v>0</v>
      </c>
      <c r="HR203" s="342">
        <f t="shared" si="625"/>
        <v>0</v>
      </c>
      <c r="HS203" s="342">
        <f t="shared" si="625"/>
        <v>0</v>
      </c>
      <c r="HT203" s="342">
        <f t="shared" si="625"/>
        <v>0</v>
      </c>
      <c r="HU203" s="342">
        <f t="shared" si="625"/>
        <v>0</v>
      </c>
      <c r="HV203" s="342">
        <f t="shared" si="625"/>
        <v>0</v>
      </c>
      <c r="HW203" s="342">
        <f t="shared" si="625"/>
        <v>0</v>
      </c>
      <c r="HX203" s="342">
        <f t="shared" si="625"/>
        <v>0</v>
      </c>
      <c r="HY203" s="342">
        <f t="shared" si="625"/>
        <v>0</v>
      </c>
      <c r="HZ203" s="342">
        <f t="shared" si="625"/>
        <v>0</v>
      </c>
      <c r="IA203" s="342">
        <f t="shared" si="625"/>
        <v>0</v>
      </c>
      <c r="IB203" s="342">
        <f t="shared" si="625"/>
        <v>0</v>
      </c>
      <c r="IC203" s="342">
        <f t="shared" si="625"/>
        <v>0</v>
      </c>
      <c r="ID203" s="342">
        <f t="shared" si="625"/>
        <v>0</v>
      </c>
      <c r="IE203" s="342">
        <f t="shared" si="625"/>
        <v>0</v>
      </c>
      <c r="IF203" s="342">
        <f t="shared" si="625"/>
        <v>0</v>
      </c>
      <c r="IG203" s="342">
        <f t="shared" si="625"/>
        <v>0</v>
      </c>
      <c r="IH203" s="342">
        <f t="shared" si="625"/>
        <v>0</v>
      </c>
      <c r="II203" s="342">
        <f t="shared" si="625"/>
        <v>0</v>
      </c>
      <c r="IJ203" s="342">
        <f t="shared" si="625"/>
        <v>0</v>
      </c>
      <c r="IK203" s="342">
        <f t="shared" si="625"/>
        <v>0</v>
      </c>
      <c r="IL203" s="342">
        <f t="shared" si="625"/>
        <v>0</v>
      </c>
      <c r="IM203" s="342">
        <f t="shared" si="625"/>
        <v>0</v>
      </c>
      <c r="IN203" s="342">
        <f t="shared" si="625"/>
        <v>0</v>
      </c>
      <c r="IO203" s="342">
        <f t="shared" si="625"/>
        <v>0</v>
      </c>
      <c r="IP203" s="342">
        <f t="shared" si="625"/>
        <v>0</v>
      </c>
      <c r="IQ203" s="342">
        <f t="shared" si="625"/>
        <v>0</v>
      </c>
      <c r="IR203" s="342">
        <f t="shared" si="625"/>
        <v>0</v>
      </c>
      <c r="IS203" s="342">
        <f t="shared" si="625"/>
        <v>0</v>
      </c>
      <c r="IT203" s="342">
        <f t="shared" si="625"/>
        <v>0</v>
      </c>
      <c r="IU203" s="342">
        <f t="shared" si="625"/>
        <v>0</v>
      </c>
      <c r="IV203" s="342">
        <f t="shared" si="625"/>
        <v>0</v>
      </c>
      <c r="IW203" s="342">
        <f t="shared" si="625"/>
        <v>0</v>
      </c>
      <c r="IX203" s="342">
        <f t="shared" si="625"/>
        <v>0</v>
      </c>
      <c r="IY203" s="342">
        <f t="shared" si="625"/>
        <v>0</v>
      </c>
      <c r="IZ203" s="342">
        <f t="shared" si="625"/>
        <v>0</v>
      </c>
      <c r="JA203" s="342">
        <f t="shared" si="625"/>
        <v>0</v>
      </c>
      <c r="JB203" s="342">
        <f t="shared" si="625"/>
        <v>0</v>
      </c>
      <c r="JC203" s="342">
        <f t="shared" si="625"/>
        <v>0</v>
      </c>
      <c r="JD203" s="342"/>
      <c r="JE203" s="342">
        <f t="shared" ref="JE203:LP203" si="626">if(or(and($A203-JE$188&gt;0,$A203-JE$189&lt;=0,month($A203)=month(JE$188)),and($A203-JE$188&gt;0,$A203-JE$189&lt;=0,month(edate($A203,6))=month(JE$188))),JE$192,0)</f>
        <v>0</v>
      </c>
      <c r="JF203" s="342">
        <f t="shared" si="626"/>
        <v>0</v>
      </c>
      <c r="JG203" s="342">
        <f t="shared" si="626"/>
        <v>0</v>
      </c>
      <c r="JH203" s="342">
        <f t="shared" si="626"/>
        <v>0</v>
      </c>
      <c r="JI203" s="342">
        <f t="shared" si="626"/>
        <v>0</v>
      </c>
      <c r="JJ203" s="342">
        <f t="shared" si="626"/>
        <v>0</v>
      </c>
      <c r="JK203" s="342">
        <f t="shared" si="626"/>
        <v>0</v>
      </c>
      <c r="JL203" s="342">
        <f t="shared" si="626"/>
        <v>0</v>
      </c>
      <c r="JM203" s="342">
        <f t="shared" si="626"/>
        <v>0</v>
      </c>
      <c r="JN203" s="342">
        <f t="shared" si="626"/>
        <v>0</v>
      </c>
      <c r="JO203" s="342">
        <f t="shared" si="626"/>
        <v>0</v>
      </c>
      <c r="JP203" s="342">
        <f t="shared" si="626"/>
        <v>0</v>
      </c>
      <c r="JQ203" s="342">
        <f t="shared" si="626"/>
        <v>0</v>
      </c>
      <c r="JR203" s="342">
        <f t="shared" si="626"/>
        <v>0</v>
      </c>
      <c r="JS203" s="342">
        <f t="shared" si="626"/>
        <v>0</v>
      </c>
      <c r="JT203" s="342">
        <f t="shared" si="626"/>
        <v>0</v>
      </c>
      <c r="JU203" s="342">
        <f t="shared" si="626"/>
        <v>0</v>
      </c>
      <c r="JV203" s="342">
        <f t="shared" si="626"/>
        <v>0</v>
      </c>
      <c r="JW203" s="342">
        <f t="shared" si="626"/>
        <v>0</v>
      </c>
      <c r="JX203" s="342">
        <f t="shared" si="626"/>
        <v>0</v>
      </c>
      <c r="JY203" s="342">
        <f t="shared" si="626"/>
        <v>0</v>
      </c>
      <c r="JZ203" s="342">
        <f t="shared" si="626"/>
        <v>0</v>
      </c>
      <c r="KA203" s="342">
        <f t="shared" si="626"/>
        <v>0</v>
      </c>
      <c r="KB203" s="342">
        <f t="shared" si="626"/>
        <v>0</v>
      </c>
      <c r="KC203" s="342">
        <f t="shared" si="626"/>
        <v>0</v>
      </c>
      <c r="KD203" s="342">
        <f t="shared" si="626"/>
        <v>0</v>
      </c>
      <c r="KE203" s="342">
        <f t="shared" si="626"/>
        <v>0</v>
      </c>
      <c r="KF203" s="342">
        <f t="shared" si="626"/>
        <v>0</v>
      </c>
      <c r="KG203" s="342">
        <f t="shared" si="626"/>
        <v>0</v>
      </c>
      <c r="KH203" s="342">
        <f t="shared" si="626"/>
        <v>0</v>
      </c>
      <c r="KI203" s="342">
        <f t="shared" si="626"/>
        <v>0</v>
      </c>
      <c r="KJ203" s="342">
        <f t="shared" si="626"/>
        <v>0</v>
      </c>
      <c r="KK203" s="342">
        <f t="shared" si="626"/>
        <v>0</v>
      </c>
      <c r="KL203" s="342">
        <f t="shared" si="626"/>
        <v>0</v>
      </c>
      <c r="KM203" s="342">
        <f t="shared" si="626"/>
        <v>0</v>
      </c>
      <c r="KN203" s="342">
        <f t="shared" si="626"/>
        <v>0</v>
      </c>
      <c r="KO203" s="342">
        <f t="shared" si="626"/>
        <v>0</v>
      </c>
      <c r="KP203" s="342">
        <f t="shared" si="626"/>
        <v>0</v>
      </c>
      <c r="KQ203" s="342">
        <f t="shared" si="626"/>
        <v>0</v>
      </c>
      <c r="KR203" s="342">
        <f t="shared" si="626"/>
        <v>0</v>
      </c>
      <c r="KS203" s="342">
        <f t="shared" si="626"/>
        <v>0</v>
      </c>
      <c r="KT203" s="342">
        <f t="shared" si="626"/>
        <v>0</v>
      </c>
      <c r="KU203" s="342">
        <f t="shared" si="626"/>
        <v>0</v>
      </c>
      <c r="KV203" s="342">
        <f t="shared" si="626"/>
        <v>0</v>
      </c>
      <c r="KW203" s="342">
        <f t="shared" si="626"/>
        <v>0</v>
      </c>
      <c r="KX203" s="342">
        <f t="shared" si="626"/>
        <v>0</v>
      </c>
      <c r="KY203" s="342">
        <f t="shared" si="626"/>
        <v>0</v>
      </c>
      <c r="KZ203" s="342">
        <f t="shared" si="626"/>
        <v>0</v>
      </c>
      <c r="LA203" s="342">
        <f t="shared" si="626"/>
        <v>0</v>
      </c>
      <c r="LB203" s="342">
        <f t="shared" si="626"/>
        <v>0</v>
      </c>
      <c r="LC203" s="342">
        <f t="shared" si="626"/>
        <v>0</v>
      </c>
      <c r="LD203" s="342">
        <f t="shared" si="626"/>
        <v>0</v>
      </c>
      <c r="LE203" s="342">
        <f t="shared" si="626"/>
        <v>0</v>
      </c>
      <c r="LF203" s="342">
        <f t="shared" si="626"/>
        <v>0</v>
      </c>
      <c r="LG203" s="342">
        <f t="shared" si="626"/>
        <v>0</v>
      </c>
      <c r="LH203" s="342">
        <f t="shared" si="626"/>
        <v>0</v>
      </c>
      <c r="LI203" s="342">
        <f t="shared" si="626"/>
        <v>0</v>
      </c>
      <c r="LJ203" s="342">
        <f t="shared" si="626"/>
        <v>0</v>
      </c>
      <c r="LK203" s="342">
        <f t="shared" si="626"/>
        <v>0</v>
      </c>
      <c r="LL203" s="342">
        <f t="shared" si="626"/>
        <v>0</v>
      </c>
      <c r="LM203" s="342">
        <f t="shared" si="626"/>
        <v>0</v>
      </c>
      <c r="LN203" s="342">
        <f t="shared" si="626"/>
        <v>0</v>
      </c>
      <c r="LO203" s="342">
        <f t="shared" si="626"/>
        <v>0</v>
      </c>
      <c r="LP203" s="342">
        <f t="shared" si="626"/>
        <v>0</v>
      </c>
    </row>
    <row r="204">
      <c r="A204" s="331" t="str">
        <f t="shared" si="575"/>
        <v>03-2025</v>
      </c>
      <c r="B204" s="346">
        <f t="shared" si="581"/>
        <v>287656.2887</v>
      </c>
      <c r="C204" s="346"/>
      <c r="E204" s="342">
        <f t="shared" ref="E204:BP204" si="627">if(or(and($A204-E$188&gt;0,$A204-E$189&lt;=0,month($A204)=month(E$188)),and($A204-E$188&gt;0,$A204-E$189&lt;=0,month(edate($A204,6))=month(E$188))),E$192,0)</f>
        <v>0</v>
      </c>
      <c r="F204" s="342">
        <f t="shared" si="627"/>
        <v>0</v>
      </c>
      <c r="G204" s="342">
        <f t="shared" si="627"/>
        <v>0</v>
      </c>
      <c r="H204" s="342">
        <f t="shared" si="627"/>
        <v>0</v>
      </c>
      <c r="I204" s="342">
        <f t="shared" si="627"/>
        <v>0</v>
      </c>
      <c r="J204" s="342">
        <f t="shared" si="627"/>
        <v>0</v>
      </c>
      <c r="K204" s="342">
        <f t="shared" si="627"/>
        <v>0</v>
      </c>
      <c r="L204" s="342">
        <f t="shared" si="627"/>
        <v>0</v>
      </c>
      <c r="M204" s="342">
        <f t="shared" si="627"/>
        <v>0</v>
      </c>
      <c r="N204" s="342">
        <f t="shared" si="627"/>
        <v>0</v>
      </c>
      <c r="O204" s="342">
        <f t="shared" si="627"/>
        <v>0</v>
      </c>
      <c r="P204" s="342">
        <f t="shared" si="627"/>
        <v>0</v>
      </c>
      <c r="Q204" s="342">
        <f t="shared" si="627"/>
        <v>0</v>
      </c>
      <c r="R204" s="342">
        <f t="shared" si="627"/>
        <v>0</v>
      </c>
      <c r="S204" s="342">
        <f t="shared" si="627"/>
        <v>0</v>
      </c>
      <c r="T204" s="342">
        <f t="shared" si="627"/>
        <v>0</v>
      </c>
      <c r="U204" s="342">
        <f t="shared" si="627"/>
        <v>0</v>
      </c>
      <c r="V204" s="342">
        <f t="shared" si="627"/>
        <v>0</v>
      </c>
      <c r="W204" s="342">
        <f t="shared" si="627"/>
        <v>8655.033888</v>
      </c>
      <c r="X204" s="342">
        <f t="shared" si="627"/>
        <v>0</v>
      </c>
      <c r="Y204" s="342">
        <f t="shared" si="627"/>
        <v>0</v>
      </c>
      <c r="Z204" s="342">
        <f t="shared" si="627"/>
        <v>0</v>
      </c>
      <c r="AA204" s="342">
        <f t="shared" si="627"/>
        <v>9628.80765</v>
      </c>
      <c r="AB204" s="342">
        <f t="shared" si="627"/>
        <v>0</v>
      </c>
      <c r="AC204" s="342">
        <f t="shared" si="627"/>
        <v>6205.936838</v>
      </c>
      <c r="AD204" s="342">
        <f t="shared" si="627"/>
        <v>8318.29995</v>
      </c>
      <c r="AE204" s="342">
        <f t="shared" si="627"/>
        <v>6439.535258</v>
      </c>
      <c r="AF204" s="342">
        <f t="shared" si="627"/>
        <v>0</v>
      </c>
      <c r="AG204" s="342">
        <f t="shared" si="627"/>
        <v>7258.6275</v>
      </c>
      <c r="AH204" s="342">
        <f t="shared" si="627"/>
        <v>0</v>
      </c>
      <c r="AI204" s="342">
        <f t="shared" si="627"/>
        <v>10641.14589</v>
      </c>
      <c r="AJ204" s="342">
        <f t="shared" si="627"/>
        <v>0</v>
      </c>
      <c r="AK204" s="342">
        <f t="shared" si="627"/>
        <v>0</v>
      </c>
      <c r="AL204" s="342">
        <f t="shared" si="627"/>
        <v>275</v>
      </c>
      <c r="AM204" s="342">
        <f t="shared" si="627"/>
        <v>4982.50623</v>
      </c>
      <c r="AN204" s="342">
        <f t="shared" si="627"/>
        <v>0</v>
      </c>
      <c r="AO204" s="342">
        <f t="shared" si="627"/>
        <v>0</v>
      </c>
      <c r="AP204" s="342">
        <f t="shared" si="627"/>
        <v>9271.35</v>
      </c>
      <c r="AQ204" s="342">
        <f t="shared" si="627"/>
        <v>8358.125</v>
      </c>
      <c r="AR204" s="342">
        <f t="shared" si="627"/>
        <v>0</v>
      </c>
      <c r="AS204" s="342">
        <f t="shared" si="627"/>
        <v>8601.039</v>
      </c>
      <c r="AT204" s="342">
        <f t="shared" si="627"/>
        <v>16276.43473</v>
      </c>
      <c r="AU204" s="342">
        <f t="shared" si="627"/>
        <v>7462.28015</v>
      </c>
      <c r="AV204" s="342">
        <f t="shared" si="627"/>
        <v>0</v>
      </c>
      <c r="AW204" s="342">
        <f t="shared" si="627"/>
        <v>4800</v>
      </c>
      <c r="AX204" s="342">
        <f t="shared" si="627"/>
        <v>0</v>
      </c>
      <c r="AY204" s="342">
        <f t="shared" si="627"/>
        <v>12558.09375</v>
      </c>
      <c r="AZ204" s="342">
        <f t="shared" si="627"/>
        <v>0</v>
      </c>
      <c r="BA204" s="342">
        <f t="shared" si="627"/>
        <v>0</v>
      </c>
      <c r="BB204" s="342">
        <f t="shared" si="627"/>
        <v>9703.8664</v>
      </c>
      <c r="BC204" s="342">
        <f t="shared" si="627"/>
        <v>0</v>
      </c>
      <c r="BD204" s="342">
        <f t="shared" si="627"/>
        <v>13378.4</v>
      </c>
      <c r="BE204" s="342">
        <f t="shared" si="627"/>
        <v>0</v>
      </c>
      <c r="BF204" s="342">
        <f t="shared" si="627"/>
        <v>1557.6541</v>
      </c>
      <c r="BG204" s="342">
        <f t="shared" si="627"/>
        <v>0</v>
      </c>
      <c r="BH204" s="342">
        <f t="shared" si="627"/>
        <v>5158.157425</v>
      </c>
      <c r="BI204" s="342">
        <f t="shared" si="627"/>
        <v>2306.25</v>
      </c>
      <c r="BJ204" s="342">
        <f t="shared" si="627"/>
        <v>7162.4875</v>
      </c>
      <c r="BK204" s="342">
        <f t="shared" si="627"/>
        <v>1312.5</v>
      </c>
      <c r="BL204" s="342">
        <f t="shared" si="627"/>
        <v>1793.1</v>
      </c>
      <c r="BM204" s="342">
        <f t="shared" si="627"/>
        <v>0</v>
      </c>
      <c r="BN204" s="342">
        <f t="shared" si="627"/>
        <v>740.464875</v>
      </c>
      <c r="BO204" s="342">
        <f t="shared" si="627"/>
        <v>0</v>
      </c>
      <c r="BP204" s="342">
        <f t="shared" si="627"/>
        <v>628.625</v>
      </c>
      <c r="BQ204" s="342"/>
      <c r="BR204" s="342">
        <f t="shared" ref="BR204:EC204" si="628">if(or(and($A204-BR$188&gt;0,$A204-BR$189&lt;=0,month($A204)=month(BR$188)),and($A204-BR$188&gt;0,$A204-BR$189&lt;=0,month(edate($A204,6))=month(BR$188))),BR$192,0)</f>
        <v>0</v>
      </c>
      <c r="BS204" s="342">
        <f t="shared" si="628"/>
        <v>0</v>
      </c>
      <c r="BT204" s="342">
        <f t="shared" si="628"/>
        <v>0</v>
      </c>
      <c r="BU204" s="342">
        <f t="shared" si="628"/>
        <v>8457.005815</v>
      </c>
      <c r="BV204" s="342">
        <f t="shared" si="628"/>
        <v>8900.782622</v>
      </c>
      <c r="BW204" s="342">
        <f t="shared" si="628"/>
        <v>0</v>
      </c>
      <c r="BX204" s="342">
        <f t="shared" si="628"/>
        <v>10795.02655</v>
      </c>
      <c r="BY204" s="342">
        <f t="shared" si="628"/>
        <v>9565.010058</v>
      </c>
      <c r="BZ204" s="342">
        <f t="shared" si="628"/>
        <v>11090.47446</v>
      </c>
      <c r="CA204" s="342">
        <f t="shared" si="628"/>
        <v>0</v>
      </c>
      <c r="CB204" s="342">
        <f t="shared" si="628"/>
        <v>0</v>
      </c>
      <c r="CC204" s="342">
        <f t="shared" si="628"/>
        <v>0</v>
      </c>
      <c r="CD204" s="342">
        <f t="shared" si="628"/>
        <v>11412.29205</v>
      </c>
      <c r="CE204" s="342">
        <f t="shared" si="628"/>
        <v>15822.55037</v>
      </c>
      <c r="CF204" s="342">
        <f t="shared" si="628"/>
        <v>0</v>
      </c>
      <c r="CG204" s="342">
        <f t="shared" si="628"/>
        <v>21999.41642</v>
      </c>
      <c r="CH204" s="342">
        <f t="shared" si="628"/>
        <v>16140.00919</v>
      </c>
      <c r="CI204" s="342">
        <f t="shared" si="628"/>
        <v>0</v>
      </c>
      <c r="CJ204" s="342">
        <f t="shared" si="628"/>
        <v>0</v>
      </c>
      <c r="CK204" s="342">
        <f t="shared" si="628"/>
        <v>0</v>
      </c>
      <c r="CL204" s="342">
        <f t="shared" si="628"/>
        <v>0</v>
      </c>
      <c r="CM204" s="342">
        <f t="shared" si="628"/>
        <v>0</v>
      </c>
      <c r="CN204" s="342">
        <f t="shared" si="628"/>
        <v>0</v>
      </c>
      <c r="CO204" s="342">
        <f t="shared" si="628"/>
        <v>0</v>
      </c>
      <c r="CP204" s="342">
        <f t="shared" si="628"/>
        <v>0</v>
      </c>
      <c r="CQ204" s="342">
        <f t="shared" si="628"/>
        <v>0</v>
      </c>
      <c r="CR204" s="342">
        <f t="shared" si="628"/>
        <v>0</v>
      </c>
      <c r="CS204" s="342">
        <f t="shared" si="628"/>
        <v>0</v>
      </c>
      <c r="CT204" s="342">
        <f t="shared" si="628"/>
        <v>0</v>
      </c>
      <c r="CU204" s="342">
        <f t="shared" si="628"/>
        <v>0</v>
      </c>
      <c r="CV204" s="342">
        <f t="shared" si="628"/>
        <v>0</v>
      </c>
      <c r="CW204" s="342">
        <f t="shared" si="628"/>
        <v>0</v>
      </c>
      <c r="CX204" s="342">
        <f t="shared" si="628"/>
        <v>0</v>
      </c>
      <c r="CY204" s="342">
        <f t="shared" si="628"/>
        <v>0</v>
      </c>
      <c r="CZ204" s="342">
        <f t="shared" si="628"/>
        <v>0</v>
      </c>
      <c r="DA204" s="342">
        <f t="shared" si="628"/>
        <v>0</v>
      </c>
      <c r="DB204" s="342">
        <f t="shared" si="628"/>
        <v>0</v>
      </c>
      <c r="DC204" s="342">
        <f t="shared" si="628"/>
        <v>0</v>
      </c>
      <c r="DD204" s="342">
        <f t="shared" si="628"/>
        <v>0</v>
      </c>
      <c r="DE204" s="342">
        <f t="shared" si="628"/>
        <v>0</v>
      </c>
      <c r="DF204" s="342">
        <f t="shared" si="628"/>
        <v>0</v>
      </c>
      <c r="DG204" s="342">
        <f t="shared" si="628"/>
        <v>0</v>
      </c>
      <c r="DH204" s="342">
        <f t="shared" si="628"/>
        <v>0</v>
      </c>
      <c r="DI204" s="342">
        <f t="shared" si="628"/>
        <v>0</v>
      </c>
      <c r="DJ204" s="342">
        <f t="shared" si="628"/>
        <v>0</v>
      </c>
      <c r="DK204" s="342">
        <f t="shared" si="628"/>
        <v>0</v>
      </c>
      <c r="DL204" s="342">
        <f t="shared" si="628"/>
        <v>0</v>
      </c>
      <c r="DM204" s="342">
        <f t="shared" si="628"/>
        <v>0</v>
      </c>
      <c r="DN204" s="342">
        <f t="shared" si="628"/>
        <v>0</v>
      </c>
      <c r="DO204" s="342">
        <f t="shared" si="628"/>
        <v>0</v>
      </c>
      <c r="DP204" s="342">
        <f t="shared" si="628"/>
        <v>0</v>
      </c>
      <c r="DQ204" s="342">
        <f t="shared" si="628"/>
        <v>0</v>
      </c>
      <c r="DR204" s="342">
        <f t="shared" si="628"/>
        <v>0</v>
      </c>
      <c r="DS204" s="342">
        <f t="shared" si="628"/>
        <v>0</v>
      </c>
      <c r="DT204" s="342">
        <f t="shared" si="628"/>
        <v>0</v>
      </c>
      <c r="DU204" s="342">
        <f t="shared" si="628"/>
        <v>0</v>
      </c>
      <c r="DV204" s="342">
        <f t="shared" si="628"/>
        <v>0</v>
      </c>
      <c r="DW204" s="342">
        <f t="shared" si="628"/>
        <v>0</v>
      </c>
      <c r="DX204" s="342">
        <f t="shared" si="628"/>
        <v>0</v>
      </c>
      <c r="DY204" s="342">
        <f t="shared" si="628"/>
        <v>0</v>
      </c>
      <c r="DZ204" s="342">
        <f t="shared" si="628"/>
        <v>0</v>
      </c>
      <c r="EA204" s="342">
        <f t="shared" si="628"/>
        <v>0</v>
      </c>
      <c r="EB204" s="342">
        <f t="shared" si="628"/>
        <v>0</v>
      </c>
      <c r="EC204" s="342">
        <f t="shared" si="628"/>
        <v>0</v>
      </c>
      <c r="ED204" s="338"/>
      <c r="EE204" s="342">
        <f t="shared" ref="EE204:GP204" si="629">if(or(and($A204-EE$188&gt;0,$A204-EE$189&lt;=0,month($A204)=month(EE$188)),and($A204-EE$188&gt;0,$A204-EE$189&lt;=0,month(edate($A204,6))=month(EE$188))),EE$192,0)</f>
        <v>0</v>
      </c>
      <c r="EF204" s="342">
        <f t="shared" si="629"/>
        <v>0</v>
      </c>
      <c r="EG204" s="342">
        <f t="shared" si="629"/>
        <v>0</v>
      </c>
      <c r="EH204" s="342">
        <f t="shared" si="629"/>
        <v>0</v>
      </c>
      <c r="EI204" s="342">
        <f t="shared" si="629"/>
        <v>0</v>
      </c>
      <c r="EJ204" s="342">
        <f t="shared" si="629"/>
        <v>0</v>
      </c>
      <c r="EK204" s="342">
        <f t="shared" si="629"/>
        <v>0</v>
      </c>
      <c r="EL204" s="342">
        <f t="shared" si="629"/>
        <v>0</v>
      </c>
      <c r="EM204" s="342">
        <f t="shared" si="629"/>
        <v>0</v>
      </c>
      <c r="EN204" s="342">
        <f t="shared" si="629"/>
        <v>0</v>
      </c>
      <c r="EO204" s="342">
        <f t="shared" si="629"/>
        <v>0</v>
      </c>
      <c r="EP204" s="342">
        <f t="shared" si="629"/>
        <v>0</v>
      </c>
      <c r="EQ204" s="342">
        <f t="shared" si="629"/>
        <v>0</v>
      </c>
      <c r="ER204" s="342">
        <f t="shared" si="629"/>
        <v>0</v>
      </c>
      <c r="ES204" s="342">
        <f t="shared" si="629"/>
        <v>0</v>
      </c>
      <c r="ET204" s="342">
        <f t="shared" si="629"/>
        <v>0</v>
      </c>
      <c r="EU204" s="342">
        <f t="shared" si="629"/>
        <v>0</v>
      </c>
      <c r="EV204" s="342">
        <f t="shared" si="629"/>
        <v>0</v>
      </c>
      <c r="EW204" s="342">
        <f t="shared" si="629"/>
        <v>0</v>
      </c>
      <c r="EX204" s="342">
        <f t="shared" si="629"/>
        <v>0</v>
      </c>
      <c r="EY204" s="342">
        <f t="shared" si="629"/>
        <v>0</v>
      </c>
      <c r="EZ204" s="342">
        <f t="shared" si="629"/>
        <v>0</v>
      </c>
      <c r="FA204" s="342">
        <f t="shared" si="629"/>
        <v>0</v>
      </c>
      <c r="FB204" s="342">
        <f t="shared" si="629"/>
        <v>0</v>
      </c>
      <c r="FC204" s="342">
        <f t="shared" si="629"/>
        <v>0</v>
      </c>
      <c r="FD204" s="342">
        <f t="shared" si="629"/>
        <v>0</v>
      </c>
      <c r="FE204" s="342">
        <f t="shared" si="629"/>
        <v>0</v>
      </c>
      <c r="FF204" s="342">
        <f t="shared" si="629"/>
        <v>0</v>
      </c>
      <c r="FG204" s="342">
        <f t="shared" si="629"/>
        <v>0</v>
      </c>
      <c r="FH204" s="342">
        <f t="shared" si="629"/>
        <v>0</v>
      </c>
      <c r="FI204" s="342">
        <f t="shared" si="629"/>
        <v>0</v>
      </c>
      <c r="FJ204" s="342">
        <f t="shared" si="629"/>
        <v>0</v>
      </c>
      <c r="FK204" s="342">
        <f t="shared" si="629"/>
        <v>0</v>
      </c>
      <c r="FL204" s="342">
        <f t="shared" si="629"/>
        <v>0</v>
      </c>
      <c r="FM204" s="342">
        <f t="shared" si="629"/>
        <v>0</v>
      </c>
      <c r="FN204" s="342">
        <f t="shared" si="629"/>
        <v>0</v>
      </c>
      <c r="FO204" s="342">
        <f t="shared" si="629"/>
        <v>0</v>
      </c>
      <c r="FP204" s="342">
        <f t="shared" si="629"/>
        <v>0</v>
      </c>
      <c r="FQ204" s="342">
        <f t="shared" si="629"/>
        <v>0</v>
      </c>
      <c r="FR204" s="342">
        <f t="shared" si="629"/>
        <v>0</v>
      </c>
      <c r="FS204" s="342">
        <f t="shared" si="629"/>
        <v>0</v>
      </c>
      <c r="FT204" s="342">
        <f t="shared" si="629"/>
        <v>0</v>
      </c>
      <c r="FU204" s="342">
        <f t="shared" si="629"/>
        <v>0</v>
      </c>
      <c r="FV204" s="342">
        <f t="shared" si="629"/>
        <v>0</v>
      </c>
      <c r="FW204" s="342">
        <f t="shared" si="629"/>
        <v>0</v>
      </c>
      <c r="FX204" s="342">
        <f t="shared" si="629"/>
        <v>0</v>
      </c>
      <c r="FY204" s="342">
        <f t="shared" si="629"/>
        <v>0</v>
      </c>
      <c r="FZ204" s="342">
        <f t="shared" si="629"/>
        <v>0</v>
      </c>
      <c r="GA204" s="342">
        <f t="shared" si="629"/>
        <v>0</v>
      </c>
      <c r="GB204" s="342">
        <f t="shared" si="629"/>
        <v>0</v>
      </c>
      <c r="GC204" s="342">
        <f t="shared" si="629"/>
        <v>0</v>
      </c>
      <c r="GD204" s="342">
        <f t="shared" si="629"/>
        <v>0</v>
      </c>
      <c r="GE204" s="342">
        <f t="shared" si="629"/>
        <v>0</v>
      </c>
      <c r="GF204" s="342">
        <f t="shared" si="629"/>
        <v>0</v>
      </c>
      <c r="GG204" s="342">
        <f t="shared" si="629"/>
        <v>0</v>
      </c>
      <c r="GH204" s="342">
        <f t="shared" si="629"/>
        <v>0</v>
      </c>
      <c r="GI204" s="342">
        <f t="shared" si="629"/>
        <v>0</v>
      </c>
      <c r="GJ204" s="342">
        <f t="shared" si="629"/>
        <v>0</v>
      </c>
      <c r="GK204" s="342">
        <f t="shared" si="629"/>
        <v>0</v>
      </c>
      <c r="GL204" s="342">
        <f t="shared" si="629"/>
        <v>0</v>
      </c>
      <c r="GM204" s="342">
        <f t="shared" si="629"/>
        <v>0</v>
      </c>
      <c r="GN204" s="342">
        <f t="shared" si="629"/>
        <v>0</v>
      </c>
      <c r="GO204" s="342">
        <f t="shared" si="629"/>
        <v>0</v>
      </c>
      <c r="GP204" s="342">
        <f t="shared" si="629"/>
        <v>0</v>
      </c>
      <c r="GQ204" s="342"/>
      <c r="GR204" s="342">
        <f t="shared" ref="GR204:JC204" si="630">if(or(and($A204-GR$188&gt;0,$A204-GR$189&lt;=0,month($A204)=month(GR$188)),and($A204-GR$188&gt;0,$A204-GR$189&lt;=0,month(edate($A204,6))=month(GR$188))),GR$192,0)</f>
        <v>0</v>
      </c>
      <c r="GS204" s="342">
        <f t="shared" si="630"/>
        <v>0</v>
      </c>
      <c r="GT204" s="342">
        <f t="shared" si="630"/>
        <v>0</v>
      </c>
      <c r="GU204" s="342">
        <f t="shared" si="630"/>
        <v>0</v>
      </c>
      <c r="GV204" s="342">
        <f t="shared" si="630"/>
        <v>0</v>
      </c>
      <c r="GW204" s="342">
        <f t="shared" si="630"/>
        <v>0</v>
      </c>
      <c r="GX204" s="342">
        <f t="shared" si="630"/>
        <v>0</v>
      </c>
      <c r="GY204" s="342">
        <f t="shared" si="630"/>
        <v>0</v>
      </c>
      <c r="GZ204" s="342">
        <f t="shared" si="630"/>
        <v>0</v>
      </c>
      <c r="HA204" s="342">
        <f t="shared" si="630"/>
        <v>0</v>
      </c>
      <c r="HB204" s="342">
        <f t="shared" si="630"/>
        <v>0</v>
      </c>
      <c r="HC204" s="342">
        <f t="shared" si="630"/>
        <v>0</v>
      </c>
      <c r="HD204" s="342">
        <f t="shared" si="630"/>
        <v>0</v>
      </c>
      <c r="HE204" s="342">
        <f t="shared" si="630"/>
        <v>0</v>
      </c>
      <c r="HF204" s="342">
        <f t="shared" si="630"/>
        <v>0</v>
      </c>
      <c r="HG204" s="342">
        <f t="shared" si="630"/>
        <v>0</v>
      </c>
      <c r="HH204" s="342">
        <f t="shared" si="630"/>
        <v>0</v>
      </c>
      <c r="HI204" s="342">
        <f t="shared" si="630"/>
        <v>0</v>
      </c>
      <c r="HJ204" s="342">
        <f t="shared" si="630"/>
        <v>0</v>
      </c>
      <c r="HK204" s="342">
        <f t="shared" si="630"/>
        <v>0</v>
      </c>
      <c r="HL204" s="342">
        <f t="shared" si="630"/>
        <v>0</v>
      </c>
      <c r="HM204" s="342">
        <f t="shared" si="630"/>
        <v>0</v>
      </c>
      <c r="HN204" s="342">
        <f t="shared" si="630"/>
        <v>0</v>
      </c>
      <c r="HO204" s="342">
        <f t="shared" si="630"/>
        <v>0</v>
      </c>
      <c r="HP204" s="342">
        <f t="shared" si="630"/>
        <v>0</v>
      </c>
      <c r="HQ204" s="342">
        <f t="shared" si="630"/>
        <v>0</v>
      </c>
      <c r="HR204" s="342">
        <f t="shared" si="630"/>
        <v>0</v>
      </c>
      <c r="HS204" s="342">
        <f t="shared" si="630"/>
        <v>0</v>
      </c>
      <c r="HT204" s="342">
        <f t="shared" si="630"/>
        <v>0</v>
      </c>
      <c r="HU204" s="342">
        <f t="shared" si="630"/>
        <v>0</v>
      </c>
      <c r="HV204" s="342">
        <f t="shared" si="630"/>
        <v>0</v>
      </c>
      <c r="HW204" s="342">
        <f t="shared" si="630"/>
        <v>0</v>
      </c>
      <c r="HX204" s="342">
        <f t="shared" si="630"/>
        <v>0</v>
      </c>
      <c r="HY204" s="342">
        <f t="shared" si="630"/>
        <v>0</v>
      </c>
      <c r="HZ204" s="342">
        <f t="shared" si="630"/>
        <v>0</v>
      </c>
      <c r="IA204" s="342">
        <f t="shared" si="630"/>
        <v>0</v>
      </c>
      <c r="IB204" s="342">
        <f t="shared" si="630"/>
        <v>0</v>
      </c>
      <c r="IC204" s="342">
        <f t="shared" si="630"/>
        <v>0</v>
      </c>
      <c r="ID204" s="342">
        <f t="shared" si="630"/>
        <v>0</v>
      </c>
      <c r="IE204" s="342">
        <f t="shared" si="630"/>
        <v>0</v>
      </c>
      <c r="IF204" s="342">
        <f t="shared" si="630"/>
        <v>0</v>
      </c>
      <c r="IG204" s="342">
        <f t="shared" si="630"/>
        <v>0</v>
      </c>
      <c r="IH204" s="342">
        <f t="shared" si="630"/>
        <v>0</v>
      </c>
      <c r="II204" s="342">
        <f t="shared" si="630"/>
        <v>0</v>
      </c>
      <c r="IJ204" s="342">
        <f t="shared" si="630"/>
        <v>0</v>
      </c>
      <c r="IK204" s="342">
        <f t="shared" si="630"/>
        <v>0</v>
      </c>
      <c r="IL204" s="342">
        <f t="shared" si="630"/>
        <v>0</v>
      </c>
      <c r="IM204" s="342">
        <f t="shared" si="630"/>
        <v>0</v>
      </c>
      <c r="IN204" s="342">
        <f t="shared" si="630"/>
        <v>0</v>
      </c>
      <c r="IO204" s="342">
        <f t="shared" si="630"/>
        <v>0</v>
      </c>
      <c r="IP204" s="342">
        <f t="shared" si="630"/>
        <v>0</v>
      </c>
      <c r="IQ204" s="342">
        <f t="shared" si="630"/>
        <v>0</v>
      </c>
      <c r="IR204" s="342">
        <f t="shared" si="630"/>
        <v>0</v>
      </c>
      <c r="IS204" s="342">
        <f t="shared" si="630"/>
        <v>0</v>
      </c>
      <c r="IT204" s="342">
        <f t="shared" si="630"/>
        <v>0</v>
      </c>
      <c r="IU204" s="342">
        <f t="shared" si="630"/>
        <v>0</v>
      </c>
      <c r="IV204" s="342">
        <f t="shared" si="630"/>
        <v>0</v>
      </c>
      <c r="IW204" s="342">
        <f t="shared" si="630"/>
        <v>0</v>
      </c>
      <c r="IX204" s="342">
        <f t="shared" si="630"/>
        <v>0</v>
      </c>
      <c r="IY204" s="342">
        <f t="shared" si="630"/>
        <v>0</v>
      </c>
      <c r="IZ204" s="342">
        <f t="shared" si="630"/>
        <v>0</v>
      </c>
      <c r="JA204" s="342">
        <f t="shared" si="630"/>
        <v>0</v>
      </c>
      <c r="JB204" s="342">
        <f t="shared" si="630"/>
        <v>0</v>
      </c>
      <c r="JC204" s="342">
        <f t="shared" si="630"/>
        <v>0</v>
      </c>
      <c r="JD204" s="342"/>
      <c r="JE204" s="342">
        <f t="shared" ref="JE204:LP204" si="631">if(or(and($A204-JE$188&gt;0,$A204-JE$189&lt;=0,month($A204)=month(JE$188)),and($A204-JE$188&gt;0,$A204-JE$189&lt;=0,month(edate($A204,6))=month(JE$188))),JE$192,0)</f>
        <v>0</v>
      </c>
      <c r="JF204" s="342">
        <f t="shared" si="631"/>
        <v>0</v>
      </c>
      <c r="JG204" s="342">
        <f t="shared" si="631"/>
        <v>0</v>
      </c>
      <c r="JH204" s="342">
        <f t="shared" si="631"/>
        <v>0</v>
      </c>
      <c r="JI204" s="342">
        <f t="shared" si="631"/>
        <v>0</v>
      </c>
      <c r="JJ204" s="342">
        <f t="shared" si="631"/>
        <v>0</v>
      </c>
      <c r="JK204" s="342">
        <f t="shared" si="631"/>
        <v>0</v>
      </c>
      <c r="JL204" s="342">
        <f t="shared" si="631"/>
        <v>0</v>
      </c>
      <c r="JM204" s="342">
        <f t="shared" si="631"/>
        <v>0</v>
      </c>
      <c r="JN204" s="342">
        <f t="shared" si="631"/>
        <v>0</v>
      </c>
      <c r="JO204" s="342">
        <f t="shared" si="631"/>
        <v>0</v>
      </c>
      <c r="JP204" s="342">
        <f t="shared" si="631"/>
        <v>0</v>
      </c>
      <c r="JQ204" s="342">
        <f t="shared" si="631"/>
        <v>0</v>
      </c>
      <c r="JR204" s="342">
        <f t="shared" si="631"/>
        <v>0</v>
      </c>
      <c r="JS204" s="342">
        <f t="shared" si="631"/>
        <v>0</v>
      </c>
      <c r="JT204" s="342">
        <f t="shared" si="631"/>
        <v>0</v>
      </c>
      <c r="JU204" s="342">
        <f t="shared" si="631"/>
        <v>0</v>
      </c>
      <c r="JV204" s="342">
        <f t="shared" si="631"/>
        <v>0</v>
      </c>
      <c r="JW204" s="342">
        <f t="shared" si="631"/>
        <v>0</v>
      </c>
      <c r="JX204" s="342">
        <f t="shared" si="631"/>
        <v>0</v>
      </c>
      <c r="JY204" s="342">
        <f t="shared" si="631"/>
        <v>0</v>
      </c>
      <c r="JZ204" s="342">
        <f t="shared" si="631"/>
        <v>0</v>
      </c>
      <c r="KA204" s="342">
        <f t="shared" si="631"/>
        <v>0</v>
      </c>
      <c r="KB204" s="342">
        <f t="shared" si="631"/>
        <v>0</v>
      </c>
      <c r="KC204" s="342">
        <f t="shared" si="631"/>
        <v>0</v>
      </c>
      <c r="KD204" s="342">
        <f t="shared" si="631"/>
        <v>0</v>
      </c>
      <c r="KE204" s="342">
        <f t="shared" si="631"/>
        <v>0</v>
      </c>
      <c r="KF204" s="342">
        <f t="shared" si="631"/>
        <v>0</v>
      </c>
      <c r="KG204" s="342">
        <f t="shared" si="631"/>
        <v>0</v>
      </c>
      <c r="KH204" s="342">
        <f t="shared" si="631"/>
        <v>0</v>
      </c>
      <c r="KI204" s="342">
        <f t="shared" si="631"/>
        <v>0</v>
      </c>
      <c r="KJ204" s="342">
        <f t="shared" si="631"/>
        <v>0</v>
      </c>
      <c r="KK204" s="342">
        <f t="shared" si="631"/>
        <v>0</v>
      </c>
      <c r="KL204" s="342">
        <f t="shared" si="631"/>
        <v>0</v>
      </c>
      <c r="KM204" s="342">
        <f t="shared" si="631"/>
        <v>0</v>
      </c>
      <c r="KN204" s="342">
        <f t="shared" si="631"/>
        <v>0</v>
      </c>
      <c r="KO204" s="342">
        <f t="shared" si="631"/>
        <v>0</v>
      </c>
      <c r="KP204" s="342">
        <f t="shared" si="631"/>
        <v>0</v>
      </c>
      <c r="KQ204" s="342">
        <f t="shared" si="631"/>
        <v>0</v>
      </c>
      <c r="KR204" s="342">
        <f t="shared" si="631"/>
        <v>0</v>
      </c>
      <c r="KS204" s="342">
        <f t="shared" si="631"/>
        <v>0</v>
      </c>
      <c r="KT204" s="342">
        <f t="shared" si="631"/>
        <v>0</v>
      </c>
      <c r="KU204" s="342">
        <f t="shared" si="631"/>
        <v>0</v>
      </c>
      <c r="KV204" s="342">
        <f t="shared" si="631"/>
        <v>0</v>
      </c>
      <c r="KW204" s="342">
        <f t="shared" si="631"/>
        <v>0</v>
      </c>
      <c r="KX204" s="342">
        <f t="shared" si="631"/>
        <v>0</v>
      </c>
      <c r="KY204" s="342">
        <f t="shared" si="631"/>
        <v>0</v>
      </c>
      <c r="KZ204" s="342">
        <f t="shared" si="631"/>
        <v>0</v>
      </c>
      <c r="LA204" s="342">
        <f t="shared" si="631"/>
        <v>0</v>
      </c>
      <c r="LB204" s="342">
        <f t="shared" si="631"/>
        <v>0</v>
      </c>
      <c r="LC204" s="342">
        <f t="shared" si="631"/>
        <v>0</v>
      </c>
      <c r="LD204" s="342">
        <f t="shared" si="631"/>
        <v>0</v>
      </c>
      <c r="LE204" s="342">
        <f t="shared" si="631"/>
        <v>0</v>
      </c>
      <c r="LF204" s="342">
        <f t="shared" si="631"/>
        <v>0</v>
      </c>
      <c r="LG204" s="342">
        <f t="shared" si="631"/>
        <v>0</v>
      </c>
      <c r="LH204" s="342">
        <f t="shared" si="631"/>
        <v>0</v>
      </c>
      <c r="LI204" s="342">
        <f t="shared" si="631"/>
        <v>0</v>
      </c>
      <c r="LJ204" s="342">
        <f t="shared" si="631"/>
        <v>0</v>
      </c>
      <c r="LK204" s="342">
        <f t="shared" si="631"/>
        <v>0</v>
      </c>
      <c r="LL204" s="342">
        <f t="shared" si="631"/>
        <v>0</v>
      </c>
      <c r="LM204" s="342">
        <f t="shared" si="631"/>
        <v>0</v>
      </c>
      <c r="LN204" s="342">
        <f t="shared" si="631"/>
        <v>0</v>
      </c>
      <c r="LO204" s="342">
        <f t="shared" si="631"/>
        <v>0</v>
      </c>
      <c r="LP204" s="342">
        <f t="shared" si="631"/>
        <v>0</v>
      </c>
    </row>
    <row r="205">
      <c r="A205" s="331" t="str">
        <f t="shared" si="575"/>
        <v>06-2025</v>
      </c>
      <c r="B205" s="346">
        <f t="shared" si="581"/>
        <v>240143.0732</v>
      </c>
      <c r="C205" s="346"/>
      <c r="E205" s="342">
        <f t="shared" ref="E205:BP205" si="632">if(or(and($A205-E$188&gt;0,$A205-E$189&lt;=0,month($A205)=month(E$188)),and($A205-E$188&gt;0,$A205-E$189&lt;=0,month(edate($A205,6))=month(E$188))),E$192,0)</f>
        <v>0</v>
      </c>
      <c r="F205" s="342">
        <f t="shared" si="632"/>
        <v>0</v>
      </c>
      <c r="G205" s="342">
        <f t="shared" si="632"/>
        <v>0</v>
      </c>
      <c r="H205" s="342">
        <f t="shared" si="632"/>
        <v>0</v>
      </c>
      <c r="I205" s="342">
        <f t="shared" si="632"/>
        <v>0</v>
      </c>
      <c r="J205" s="342">
        <f t="shared" si="632"/>
        <v>0</v>
      </c>
      <c r="K205" s="342">
        <f t="shared" si="632"/>
        <v>0</v>
      </c>
      <c r="L205" s="342">
        <f t="shared" si="632"/>
        <v>0</v>
      </c>
      <c r="M205" s="342">
        <f t="shared" si="632"/>
        <v>0</v>
      </c>
      <c r="N205" s="342">
        <f t="shared" si="632"/>
        <v>0</v>
      </c>
      <c r="O205" s="342">
        <f t="shared" si="632"/>
        <v>0</v>
      </c>
      <c r="P205" s="342">
        <f t="shared" si="632"/>
        <v>0</v>
      </c>
      <c r="Q205" s="342">
        <f t="shared" si="632"/>
        <v>0</v>
      </c>
      <c r="R205" s="342">
        <f t="shared" si="632"/>
        <v>0</v>
      </c>
      <c r="S205" s="342">
        <f t="shared" si="632"/>
        <v>0</v>
      </c>
      <c r="T205" s="342">
        <f t="shared" si="632"/>
        <v>0</v>
      </c>
      <c r="U205" s="342">
        <f t="shared" si="632"/>
        <v>0</v>
      </c>
      <c r="V205" s="342">
        <f t="shared" si="632"/>
        <v>0</v>
      </c>
      <c r="W205" s="342">
        <f t="shared" si="632"/>
        <v>0</v>
      </c>
      <c r="X205" s="342">
        <f t="shared" si="632"/>
        <v>7309.84635</v>
      </c>
      <c r="Y205" s="342">
        <f t="shared" si="632"/>
        <v>11393.6924</v>
      </c>
      <c r="Z205" s="342">
        <f t="shared" si="632"/>
        <v>70.99625</v>
      </c>
      <c r="AA205" s="342">
        <f t="shared" si="632"/>
        <v>0</v>
      </c>
      <c r="AB205" s="342">
        <f t="shared" si="632"/>
        <v>8275.222958</v>
      </c>
      <c r="AC205" s="342">
        <f t="shared" si="632"/>
        <v>0</v>
      </c>
      <c r="AD205" s="342">
        <f t="shared" si="632"/>
        <v>0</v>
      </c>
      <c r="AE205" s="342">
        <f t="shared" si="632"/>
        <v>0</v>
      </c>
      <c r="AF205" s="342">
        <f t="shared" si="632"/>
        <v>6214.90265</v>
      </c>
      <c r="AG205" s="342">
        <f t="shared" si="632"/>
        <v>0</v>
      </c>
      <c r="AH205" s="342">
        <f t="shared" si="632"/>
        <v>228.5555</v>
      </c>
      <c r="AI205" s="342">
        <f t="shared" si="632"/>
        <v>0</v>
      </c>
      <c r="AJ205" s="342">
        <f t="shared" si="632"/>
        <v>3780</v>
      </c>
      <c r="AK205" s="342">
        <f t="shared" si="632"/>
        <v>15922.28576</v>
      </c>
      <c r="AL205" s="342">
        <f t="shared" si="632"/>
        <v>0</v>
      </c>
      <c r="AM205" s="342">
        <f t="shared" si="632"/>
        <v>0</v>
      </c>
      <c r="AN205" s="342">
        <f t="shared" si="632"/>
        <v>12211.43486</v>
      </c>
      <c r="AO205" s="342">
        <f t="shared" si="632"/>
        <v>8896.907813</v>
      </c>
      <c r="AP205" s="342">
        <f t="shared" si="632"/>
        <v>0</v>
      </c>
      <c r="AQ205" s="342">
        <f t="shared" si="632"/>
        <v>0</v>
      </c>
      <c r="AR205" s="342">
        <f t="shared" si="632"/>
        <v>7542.9351</v>
      </c>
      <c r="AS205" s="342">
        <f t="shared" si="632"/>
        <v>0</v>
      </c>
      <c r="AT205" s="342">
        <f t="shared" si="632"/>
        <v>0</v>
      </c>
      <c r="AU205" s="342">
        <f t="shared" si="632"/>
        <v>0</v>
      </c>
      <c r="AV205" s="342">
        <f t="shared" si="632"/>
        <v>7136.0471</v>
      </c>
      <c r="AW205" s="342">
        <f t="shared" si="632"/>
        <v>0</v>
      </c>
      <c r="AX205" s="342">
        <f t="shared" si="632"/>
        <v>9058.61</v>
      </c>
      <c r="AY205" s="342">
        <f t="shared" si="632"/>
        <v>0</v>
      </c>
      <c r="AZ205" s="342">
        <f t="shared" si="632"/>
        <v>6480</v>
      </c>
      <c r="BA205" s="342">
        <f t="shared" si="632"/>
        <v>5867.9712</v>
      </c>
      <c r="BB205" s="342">
        <f t="shared" si="632"/>
        <v>0</v>
      </c>
      <c r="BC205" s="342">
        <f t="shared" si="632"/>
        <v>4873.17825</v>
      </c>
      <c r="BD205" s="342">
        <f t="shared" si="632"/>
        <v>0</v>
      </c>
      <c r="BE205" s="342">
        <f t="shared" si="632"/>
        <v>4565.5155</v>
      </c>
      <c r="BF205" s="342">
        <f t="shared" si="632"/>
        <v>0</v>
      </c>
      <c r="BG205" s="342">
        <f t="shared" si="632"/>
        <v>900.3978</v>
      </c>
      <c r="BH205" s="342">
        <f t="shared" si="632"/>
        <v>0</v>
      </c>
      <c r="BI205" s="342">
        <f t="shared" si="632"/>
        <v>0</v>
      </c>
      <c r="BJ205" s="342">
        <f t="shared" si="632"/>
        <v>0</v>
      </c>
      <c r="BK205" s="342">
        <f t="shared" si="632"/>
        <v>0</v>
      </c>
      <c r="BL205" s="342">
        <f t="shared" si="632"/>
        <v>0</v>
      </c>
      <c r="BM205" s="342">
        <f t="shared" si="632"/>
        <v>1521.41625</v>
      </c>
      <c r="BN205" s="342">
        <f t="shared" si="632"/>
        <v>0</v>
      </c>
      <c r="BO205" s="342">
        <f t="shared" si="632"/>
        <v>5255.6688</v>
      </c>
      <c r="BP205" s="342">
        <f t="shared" si="632"/>
        <v>0</v>
      </c>
      <c r="BQ205" s="342"/>
      <c r="BR205" s="342">
        <f t="shared" ref="BR205:EC205" si="633">if(or(and($A205-BR$188&gt;0,$A205-BR$189&lt;=0,month($A205)=month(BR$188)),and($A205-BR$188&gt;0,$A205-BR$189&lt;=0,month(edate($A205,6))=month(BR$188))),BR$192,0)</f>
        <v>12789.72106</v>
      </c>
      <c r="BS205" s="342">
        <f t="shared" si="633"/>
        <v>4311.6408</v>
      </c>
      <c r="BT205" s="342">
        <f t="shared" si="633"/>
        <v>7321.314592</v>
      </c>
      <c r="BU205" s="342">
        <f t="shared" si="633"/>
        <v>0</v>
      </c>
      <c r="BV205" s="342">
        <f t="shared" si="633"/>
        <v>0</v>
      </c>
      <c r="BW205" s="342">
        <f t="shared" si="633"/>
        <v>9574.457312</v>
      </c>
      <c r="BX205" s="342">
        <f t="shared" si="633"/>
        <v>0</v>
      </c>
      <c r="BY205" s="342">
        <f t="shared" si="633"/>
        <v>0</v>
      </c>
      <c r="BZ205" s="342">
        <f t="shared" si="633"/>
        <v>0</v>
      </c>
      <c r="CA205" s="342">
        <f t="shared" si="633"/>
        <v>26076.07671</v>
      </c>
      <c r="CB205" s="342">
        <f t="shared" si="633"/>
        <v>9247.331602</v>
      </c>
      <c r="CC205" s="342">
        <f t="shared" si="633"/>
        <v>8255.784085</v>
      </c>
      <c r="CD205" s="342">
        <f t="shared" si="633"/>
        <v>0</v>
      </c>
      <c r="CE205" s="342">
        <f t="shared" si="633"/>
        <v>0</v>
      </c>
      <c r="CF205" s="342">
        <f t="shared" si="633"/>
        <v>17532.44775</v>
      </c>
      <c r="CG205" s="342">
        <f t="shared" si="633"/>
        <v>0</v>
      </c>
      <c r="CH205" s="342">
        <f t="shared" si="633"/>
        <v>0</v>
      </c>
      <c r="CI205" s="342">
        <f t="shared" si="633"/>
        <v>17528.71478</v>
      </c>
      <c r="CJ205" s="342">
        <f t="shared" si="633"/>
        <v>0</v>
      </c>
      <c r="CK205" s="342">
        <f t="shared" si="633"/>
        <v>0</v>
      </c>
      <c r="CL205" s="342">
        <f t="shared" si="633"/>
        <v>0</v>
      </c>
      <c r="CM205" s="342">
        <f t="shared" si="633"/>
        <v>0</v>
      </c>
      <c r="CN205" s="342">
        <f t="shared" si="633"/>
        <v>0</v>
      </c>
      <c r="CO205" s="342">
        <f t="shared" si="633"/>
        <v>0</v>
      </c>
      <c r="CP205" s="342">
        <f t="shared" si="633"/>
        <v>0</v>
      </c>
      <c r="CQ205" s="342">
        <f t="shared" si="633"/>
        <v>0</v>
      </c>
      <c r="CR205" s="342">
        <f t="shared" si="633"/>
        <v>0</v>
      </c>
      <c r="CS205" s="342">
        <f t="shared" si="633"/>
        <v>0</v>
      </c>
      <c r="CT205" s="342">
        <f t="shared" si="633"/>
        <v>0</v>
      </c>
      <c r="CU205" s="342">
        <f t="shared" si="633"/>
        <v>0</v>
      </c>
      <c r="CV205" s="342">
        <f t="shared" si="633"/>
        <v>0</v>
      </c>
      <c r="CW205" s="342">
        <f t="shared" si="633"/>
        <v>0</v>
      </c>
      <c r="CX205" s="342">
        <f t="shared" si="633"/>
        <v>0</v>
      </c>
      <c r="CY205" s="342">
        <f t="shared" si="633"/>
        <v>0</v>
      </c>
      <c r="CZ205" s="342">
        <f t="shared" si="633"/>
        <v>0</v>
      </c>
      <c r="DA205" s="342">
        <f t="shared" si="633"/>
        <v>0</v>
      </c>
      <c r="DB205" s="342">
        <f t="shared" si="633"/>
        <v>0</v>
      </c>
      <c r="DC205" s="342">
        <f t="shared" si="633"/>
        <v>0</v>
      </c>
      <c r="DD205" s="342">
        <f t="shared" si="633"/>
        <v>0</v>
      </c>
      <c r="DE205" s="342">
        <f t="shared" si="633"/>
        <v>0</v>
      </c>
      <c r="DF205" s="342">
        <f t="shared" si="633"/>
        <v>0</v>
      </c>
      <c r="DG205" s="342">
        <f t="shared" si="633"/>
        <v>0</v>
      </c>
      <c r="DH205" s="342">
        <f t="shared" si="633"/>
        <v>0</v>
      </c>
      <c r="DI205" s="342">
        <f t="shared" si="633"/>
        <v>0</v>
      </c>
      <c r="DJ205" s="342">
        <f t="shared" si="633"/>
        <v>0</v>
      </c>
      <c r="DK205" s="342">
        <f t="shared" si="633"/>
        <v>0</v>
      </c>
      <c r="DL205" s="342">
        <f t="shared" si="633"/>
        <v>0</v>
      </c>
      <c r="DM205" s="342">
        <f t="shared" si="633"/>
        <v>0</v>
      </c>
      <c r="DN205" s="342">
        <f t="shared" si="633"/>
        <v>0</v>
      </c>
      <c r="DO205" s="342">
        <f t="shared" si="633"/>
        <v>0</v>
      </c>
      <c r="DP205" s="342">
        <f t="shared" si="633"/>
        <v>0</v>
      </c>
      <c r="DQ205" s="342">
        <f t="shared" si="633"/>
        <v>0</v>
      </c>
      <c r="DR205" s="342">
        <f t="shared" si="633"/>
        <v>0</v>
      </c>
      <c r="DS205" s="342">
        <f t="shared" si="633"/>
        <v>0</v>
      </c>
      <c r="DT205" s="342">
        <f t="shared" si="633"/>
        <v>0</v>
      </c>
      <c r="DU205" s="342">
        <f t="shared" si="633"/>
        <v>0</v>
      </c>
      <c r="DV205" s="342">
        <f t="shared" si="633"/>
        <v>0</v>
      </c>
      <c r="DW205" s="342">
        <f t="shared" si="633"/>
        <v>0</v>
      </c>
      <c r="DX205" s="342">
        <f t="shared" si="633"/>
        <v>0</v>
      </c>
      <c r="DY205" s="342">
        <f t="shared" si="633"/>
        <v>0</v>
      </c>
      <c r="DZ205" s="342">
        <f t="shared" si="633"/>
        <v>0</v>
      </c>
      <c r="EA205" s="342">
        <f t="shared" si="633"/>
        <v>0</v>
      </c>
      <c r="EB205" s="342">
        <f t="shared" si="633"/>
        <v>0</v>
      </c>
      <c r="EC205" s="342">
        <f t="shared" si="633"/>
        <v>0</v>
      </c>
      <c r="ED205" s="338"/>
      <c r="EE205" s="342">
        <f t="shared" ref="EE205:GP205" si="634">if(or(and($A205-EE$188&gt;0,$A205-EE$189&lt;=0,month($A205)=month(EE$188)),and($A205-EE$188&gt;0,$A205-EE$189&lt;=0,month(edate($A205,6))=month(EE$188))),EE$192,0)</f>
        <v>0</v>
      </c>
      <c r="EF205" s="342">
        <f t="shared" si="634"/>
        <v>0</v>
      </c>
      <c r="EG205" s="342">
        <f t="shared" si="634"/>
        <v>0</v>
      </c>
      <c r="EH205" s="342">
        <f t="shared" si="634"/>
        <v>0</v>
      </c>
      <c r="EI205" s="342">
        <f t="shared" si="634"/>
        <v>0</v>
      </c>
      <c r="EJ205" s="342">
        <f t="shared" si="634"/>
        <v>0</v>
      </c>
      <c r="EK205" s="342">
        <f t="shared" si="634"/>
        <v>0</v>
      </c>
      <c r="EL205" s="342">
        <f t="shared" si="634"/>
        <v>0</v>
      </c>
      <c r="EM205" s="342">
        <f t="shared" si="634"/>
        <v>0</v>
      </c>
      <c r="EN205" s="342">
        <f t="shared" si="634"/>
        <v>0</v>
      </c>
      <c r="EO205" s="342">
        <f t="shared" si="634"/>
        <v>0</v>
      </c>
      <c r="EP205" s="342">
        <f t="shared" si="634"/>
        <v>0</v>
      </c>
      <c r="EQ205" s="342">
        <f t="shared" si="634"/>
        <v>0</v>
      </c>
      <c r="ER205" s="342">
        <f t="shared" si="634"/>
        <v>0</v>
      </c>
      <c r="ES205" s="342">
        <f t="shared" si="634"/>
        <v>0</v>
      </c>
      <c r="ET205" s="342">
        <f t="shared" si="634"/>
        <v>0</v>
      </c>
      <c r="EU205" s="342">
        <f t="shared" si="634"/>
        <v>0</v>
      </c>
      <c r="EV205" s="342">
        <f t="shared" si="634"/>
        <v>0</v>
      </c>
      <c r="EW205" s="342">
        <f t="shared" si="634"/>
        <v>0</v>
      </c>
      <c r="EX205" s="342">
        <f t="shared" si="634"/>
        <v>0</v>
      </c>
      <c r="EY205" s="342">
        <f t="shared" si="634"/>
        <v>0</v>
      </c>
      <c r="EZ205" s="342">
        <f t="shared" si="634"/>
        <v>0</v>
      </c>
      <c r="FA205" s="342">
        <f t="shared" si="634"/>
        <v>0</v>
      </c>
      <c r="FB205" s="342">
        <f t="shared" si="634"/>
        <v>0</v>
      </c>
      <c r="FC205" s="342">
        <f t="shared" si="634"/>
        <v>0</v>
      </c>
      <c r="FD205" s="342">
        <f t="shared" si="634"/>
        <v>0</v>
      </c>
      <c r="FE205" s="342">
        <f t="shared" si="634"/>
        <v>0</v>
      </c>
      <c r="FF205" s="342">
        <f t="shared" si="634"/>
        <v>0</v>
      </c>
      <c r="FG205" s="342">
        <f t="shared" si="634"/>
        <v>0</v>
      </c>
      <c r="FH205" s="342">
        <f t="shared" si="634"/>
        <v>0</v>
      </c>
      <c r="FI205" s="342">
        <f t="shared" si="634"/>
        <v>0</v>
      </c>
      <c r="FJ205" s="342">
        <f t="shared" si="634"/>
        <v>0</v>
      </c>
      <c r="FK205" s="342">
        <f t="shared" si="634"/>
        <v>0</v>
      </c>
      <c r="FL205" s="342">
        <f t="shared" si="634"/>
        <v>0</v>
      </c>
      <c r="FM205" s="342">
        <f t="shared" si="634"/>
        <v>0</v>
      </c>
      <c r="FN205" s="342">
        <f t="shared" si="634"/>
        <v>0</v>
      </c>
      <c r="FO205" s="342">
        <f t="shared" si="634"/>
        <v>0</v>
      </c>
      <c r="FP205" s="342">
        <f t="shared" si="634"/>
        <v>0</v>
      </c>
      <c r="FQ205" s="342">
        <f t="shared" si="634"/>
        <v>0</v>
      </c>
      <c r="FR205" s="342">
        <f t="shared" si="634"/>
        <v>0</v>
      </c>
      <c r="FS205" s="342">
        <f t="shared" si="634"/>
        <v>0</v>
      </c>
      <c r="FT205" s="342">
        <f t="shared" si="634"/>
        <v>0</v>
      </c>
      <c r="FU205" s="342">
        <f t="shared" si="634"/>
        <v>0</v>
      </c>
      <c r="FV205" s="342">
        <f t="shared" si="634"/>
        <v>0</v>
      </c>
      <c r="FW205" s="342">
        <f t="shared" si="634"/>
        <v>0</v>
      </c>
      <c r="FX205" s="342">
        <f t="shared" si="634"/>
        <v>0</v>
      </c>
      <c r="FY205" s="342">
        <f t="shared" si="634"/>
        <v>0</v>
      </c>
      <c r="FZ205" s="342">
        <f t="shared" si="634"/>
        <v>0</v>
      </c>
      <c r="GA205" s="342">
        <f t="shared" si="634"/>
        <v>0</v>
      </c>
      <c r="GB205" s="342">
        <f t="shared" si="634"/>
        <v>0</v>
      </c>
      <c r="GC205" s="342">
        <f t="shared" si="634"/>
        <v>0</v>
      </c>
      <c r="GD205" s="342">
        <f t="shared" si="634"/>
        <v>0</v>
      </c>
      <c r="GE205" s="342">
        <f t="shared" si="634"/>
        <v>0</v>
      </c>
      <c r="GF205" s="342">
        <f t="shared" si="634"/>
        <v>0</v>
      </c>
      <c r="GG205" s="342">
        <f t="shared" si="634"/>
        <v>0</v>
      </c>
      <c r="GH205" s="342">
        <f t="shared" si="634"/>
        <v>0</v>
      </c>
      <c r="GI205" s="342">
        <f t="shared" si="634"/>
        <v>0</v>
      </c>
      <c r="GJ205" s="342">
        <f t="shared" si="634"/>
        <v>0</v>
      </c>
      <c r="GK205" s="342">
        <f t="shared" si="634"/>
        <v>0</v>
      </c>
      <c r="GL205" s="342">
        <f t="shared" si="634"/>
        <v>0</v>
      </c>
      <c r="GM205" s="342">
        <f t="shared" si="634"/>
        <v>0</v>
      </c>
      <c r="GN205" s="342">
        <f t="shared" si="634"/>
        <v>0</v>
      </c>
      <c r="GO205" s="342">
        <f t="shared" si="634"/>
        <v>0</v>
      </c>
      <c r="GP205" s="342">
        <f t="shared" si="634"/>
        <v>0</v>
      </c>
      <c r="GQ205" s="342"/>
      <c r="GR205" s="342">
        <f t="shared" ref="GR205:JC205" si="635">if(or(and($A205-GR$188&gt;0,$A205-GR$189&lt;=0,month($A205)=month(GR$188)),and($A205-GR$188&gt;0,$A205-GR$189&lt;=0,month(edate($A205,6))=month(GR$188))),GR$192,0)</f>
        <v>0</v>
      </c>
      <c r="GS205" s="342">
        <f t="shared" si="635"/>
        <v>0</v>
      </c>
      <c r="GT205" s="342">
        <f t="shared" si="635"/>
        <v>0</v>
      </c>
      <c r="GU205" s="342">
        <f t="shared" si="635"/>
        <v>0</v>
      </c>
      <c r="GV205" s="342">
        <f t="shared" si="635"/>
        <v>0</v>
      </c>
      <c r="GW205" s="342">
        <f t="shared" si="635"/>
        <v>0</v>
      </c>
      <c r="GX205" s="342">
        <f t="shared" si="635"/>
        <v>0</v>
      </c>
      <c r="GY205" s="342">
        <f t="shared" si="635"/>
        <v>0</v>
      </c>
      <c r="GZ205" s="342">
        <f t="shared" si="635"/>
        <v>0</v>
      </c>
      <c r="HA205" s="342">
        <f t="shared" si="635"/>
        <v>0</v>
      </c>
      <c r="HB205" s="342">
        <f t="shared" si="635"/>
        <v>0</v>
      </c>
      <c r="HC205" s="342">
        <f t="shared" si="635"/>
        <v>0</v>
      </c>
      <c r="HD205" s="342">
        <f t="shared" si="635"/>
        <v>0</v>
      </c>
      <c r="HE205" s="342">
        <f t="shared" si="635"/>
        <v>0</v>
      </c>
      <c r="HF205" s="342">
        <f t="shared" si="635"/>
        <v>0</v>
      </c>
      <c r="HG205" s="342">
        <f t="shared" si="635"/>
        <v>0</v>
      </c>
      <c r="HH205" s="342">
        <f t="shared" si="635"/>
        <v>0</v>
      </c>
      <c r="HI205" s="342">
        <f t="shared" si="635"/>
        <v>0</v>
      </c>
      <c r="HJ205" s="342">
        <f t="shared" si="635"/>
        <v>0</v>
      </c>
      <c r="HK205" s="342">
        <f t="shared" si="635"/>
        <v>0</v>
      </c>
      <c r="HL205" s="342">
        <f t="shared" si="635"/>
        <v>0</v>
      </c>
      <c r="HM205" s="342">
        <f t="shared" si="635"/>
        <v>0</v>
      </c>
      <c r="HN205" s="342">
        <f t="shared" si="635"/>
        <v>0</v>
      </c>
      <c r="HO205" s="342">
        <f t="shared" si="635"/>
        <v>0</v>
      </c>
      <c r="HP205" s="342">
        <f t="shared" si="635"/>
        <v>0</v>
      </c>
      <c r="HQ205" s="342">
        <f t="shared" si="635"/>
        <v>0</v>
      </c>
      <c r="HR205" s="342">
        <f t="shared" si="635"/>
        <v>0</v>
      </c>
      <c r="HS205" s="342">
        <f t="shared" si="635"/>
        <v>0</v>
      </c>
      <c r="HT205" s="342">
        <f t="shared" si="635"/>
        <v>0</v>
      </c>
      <c r="HU205" s="342">
        <f t="shared" si="635"/>
        <v>0</v>
      </c>
      <c r="HV205" s="342">
        <f t="shared" si="635"/>
        <v>0</v>
      </c>
      <c r="HW205" s="342">
        <f t="shared" si="635"/>
        <v>0</v>
      </c>
      <c r="HX205" s="342">
        <f t="shared" si="635"/>
        <v>0</v>
      </c>
      <c r="HY205" s="342">
        <f t="shared" si="635"/>
        <v>0</v>
      </c>
      <c r="HZ205" s="342">
        <f t="shared" si="635"/>
        <v>0</v>
      </c>
      <c r="IA205" s="342">
        <f t="shared" si="635"/>
        <v>0</v>
      </c>
      <c r="IB205" s="342">
        <f t="shared" si="635"/>
        <v>0</v>
      </c>
      <c r="IC205" s="342">
        <f t="shared" si="635"/>
        <v>0</v>
      </c>
      <c r="ID205" s="342">
        <f t="shared" si="635"/>
        <v>0</v>
      </c>
      <c r="IE205" s="342">
        <f t="shared" si="635"/>
        <v>0</v>
      </c>
      <c r="IF205" s="342">
        <f t="shared" si="635"/>
        <v>0</v>
      </c>
      <c r="IG205" s="342">
        <f t="shared" si="635"/>
        <v>0</v>
      </c>
      <c r="IH205" s="342">
        <f t="shared" si="635"/>
        <v>0</v>
      </c>
      <c r="II205" s="342">
        <f t="shared" si="635"/>
        <v>0</v>
      </c>
      <c r="IJ205" s="342">
        <f t="shared" si="635"/>
        <v>0</v>
      </c>
      <c r="IK205" s="342">
        <f t="shared" si="635"/>
        <v>0</v>
      </c>
      <c r="IL205" s="342">
        <f t="shared" si="635"/>
        <v>0</v>
      </c>
      <c r="IM205" s="342">
        <f t="shared" si="635"/>
        <v>0</v>
      </c>
      <c r="IN205" s="342">
        <f t="shared" si="635"/>
        <v>0</v>
      </c>
      <c r="IO205" s="342">
        <f t="shared" si="635"/>
        <v>0</v>
      </c>
      <c r="IP205" s="342">
        <f t="shared" si="635"/>
        <v>0</v>
      </c>
      <c r="IQ205" s="342">
        <f t="shared" si="635"/>
        <v>0</v>
      </c>
      <c r="IR205" s="342">
        <f t="shared" si="635"/>
        <v>0</v>
      </c>
      <c r="IS205" s="342">
        <f t="shared" si="635"/>
        <v>0</v>
      </c>
      <c r="IT205" s="342">
        <f t="shared" si="635"/>
        <v>0</v>
      </c>
      <c r="IU205" s="342">
        <f t="shared" si="635"/>
        <v>0</v>
      </c>
      <c r="IV205" s="342">
        <f t="shared" si="635"/>
        <v>0</v>
      </c>
      <c r="IW205" s="342">
        <f t="shared" si="635"/>
        <v>0</v>
      </c>
      <c r="IX205" s="342">
        <f t="shared" si="635"/>
        <v>0</v>
      </c>
      <c r="IY205" s="342">
        <f t="shared" si="635"/>
        <v>0</v>
      </c>
      <c r="IZ205" s="342">
        <f t="shared" si="635"/>
        <v>0</v>
      </c>
      <c r="JA205" s="342">
        <f t="shared" si="635"/>
        <v>0</v>
      </c>
      <c r="JB205" s="342">
        <f t="shared" si="635"/>
        <v>0</v>
      </c>
      <c r="JC205" s="342">
        <f t="shared" si="635"/>
        <v>0</v>
      </c>
      <c r="JD205" s="342"/>
      <c r="JE205" s="342">
        <f t="shared" ref="JE205:LP205" si="636">if(or(and($A205-JE$188&gt;0,$A205-JE$189&lt;=0,month($A205)=month(JE$188)),and($A205-JE$188&gt;0,$A205-JE$189&lt;=0,month(edate($A205,6))=month(JE$188))),JE$192,0)</f>
        <v>0</v>
      </c>
      <c r="JF205" s="342">
        <f t="shared" si="636"/>
        <v>0</v>
      </c>
      <c r="JG205" s="342">
        <f t="shared" si="636"/>
        <v>0</v>
      </c>
      <c r="JH205" s="342">
        <f t="shared" si="636"/>
        <v>0</v>
      </c>
      <c r="JI205" s="342">
        <f t="shared" si="636"/>
        <v>0</v>
      </c>
      <c r="JJ205" s="342">
        <f t="shared" si="636"/>
        <v>0</v>
      </c>
      <c r="JK205" s="342">
        <f t="shared" si="636"/>
        <v>0</v>
      </c>
      <c r="JL205" s="342">
        <f t="shared" si="636"/>
        <v>0</v>
      </c>
      <c r="JM205" s="342">
        <f t="shared" si="636"/>
        <v>0</v>
      </c>
      <c r="JN205" s="342">
        <f t="shared" si="636"/>
        <v>0</v>
      </c>
      <c r="JO205" s="342">
        <f t="shared" si="636"/>
        <v>0</v>
      </c>
      <c r="JP205" s="342">
        <f t="shared" si="636"/>
        <v>0</v>
      </c>
      <c r="JQ205" s="342">
        <f t="shared" si="636"/>
        <v>0</v>
      </c>
      <c r="JR205" s="342">
        <f t="shared" si="636"/>
        <v>0</v>
      </c>
      <c r="JS205" s="342">
        <f t="shared" si="636"/>
        <v>0</v>
      </c>
      <c r="JT205" s="342">
        <f t="shared" si="636"/>
        <v>0</v>
      </c>
      <c r="JU205" s="342">
        <f t="shared" si="636"/>
        <v>0</v>
      </c>
      <c r="JV205" s="342">
        <f t="shared" si="636"/>
        <v>0</v>
      </c>
      <c r="JW205" s="342">
        <f t="shared" si="636"/>
        <v>0</v>
      </c>
      <c r="JX205" s="342">
        <f t="shared" si="636"/>
        <v>0</v>
      </c>
      <c r="JY205" s="342">
        <f t="shared" si="636"/>
        <v>0</v>
      </c>
      <c r="JZ205" s="342">
        <f t="shared" si="636"/>
        <v>0</v>
      </c>
      <c r="KA205" s="342">
        <f t="shared" si="636"/>
        <v>0</v>
      </c>
      <c r="KB205" s="342">
        <f t="shared" si="636"/>
        <v>0</v>
      </c>
      <c r="KC205" s="342">
        <f t="shared" si="636"/>
        <v>0</v>
      </c>
      <c r="KD205" s="342">
        <f t="shared" si="636"/>
        <v>0</v>
      </c>
      <c r="KE205" s="342">
        <f t="shared" si="636"/>
        <v>0</v>
      </c>
      <c r="KF205" s="342">
        <f t="shared" si="636"/>
        <v>0</v>
      </c>
      <c r="KG205" s="342">
        <f t="shared" si="636"/>
        <v>0</v>
      </c>
      <c r="KH205" s="342">
        <f t="shared" si="636"/>
        <v>0</v>
      </c>
      <c r="KI205" s="342">
        <f t="shared" si="636"/>
        <v>0</v>
      </c>
      <c r="KJ205" s="342">
        <f t="shared" si="636"/>
        <v>0</v>
      </c>
      <c r="KK205" s="342">
        <f t="shared" si="636"/>
        <v>0</v>
      </c>
      <c r="KL205" s="342">
        <f t="shared" si="636"/>
        <v>0</v>
      </c>
      <c r="KM205" s="342">
        <f t="shared" si="636"/>
        <v>0</v>
      </c>
      <c r="KN205" s="342">
        <f t="shared" si="636"/>
        <v>0</v>
      </c>
      <c r="KO205" s="342">
        <f t="shared" si="636"/>
        <v>0</v>
      </c>
      <c r="KP205" s="342">
        <f t="shared" si="636"/>
        <v>0</v>
      </c>
      <c r="KQ205" s="342">
        <f t="shared" si="636"/>
        <v>0</v>
      </c>
      <c r="KR205" s="342">
        <f t="shared" si="636"/>
        <v>0</v>
      </c>
      <c r="KS205" s="342">
        <f t="shared" si="636"/>
        <v>0</v>
      </c>
      <c r="KT205" s="342">
        <f t="shared" si="636"/>
        <v>0</v>
      </c>
      <c r="KU205" s="342">
        <f t="shared" si="636"/>
        <v>0</v>
      </c>
      <c r="KV205" s="342">
        <f t="shared" si="636"/>
        <v>0</v>
      </c>
      <c r="KW205" s="342">
        <f t="shared" si="636"/>
        <v>0</v>
      </c>
      <c r="KX205" s="342">
        <f t="shared" si="636"/>
        <v>0</v>
      </c>
      <c r="KY205" s="342">
        <f t="shared" si="636"/>
        <v>0</v>
      </c>
      <c r="KZ205" s="342">
        <f t="shared" si="636"/>
        <v>0</v>
      </c>
      <c r="LA205" s="342">
        <f t="shared" si="636"/>
        <v>0</v>
      </c>
      <c r="LB205" s="342">
        <f t="shared" si="636"/>
        <v>0</v>
      </c>
      <c r="LC205" s="342">
        <f t="shared" si="636"/>
        <v>0</v>
      </c>
      <c r="LD205" s="342">
        <f t="shared" si="636"/>
        <v>0</v>
      </c>
      <c r="LE205" s="342">
        <f t="shared" si="636"/>
        <v>0</v>
      </c>
      <c r="LF205" s="342">
        <f t="shared" si="636"/>
        <v>0</v>
      </c>
      <c r="LG205" s="342">
        <f t="shared" si="636"/>
        <v>0</v>
      </c>
      <c r="LH205" s="342">
        <f t="shared" si="636"/>
        <v>0</v>
      </c>
      <c r="LI205" s="342">
        <f t="shared" si="636"/>
        <v>0</v>
      </c>
      <c r="LJ205" s="342">
        <f t="shared" si="636"/>
        <v>0</v>
      </c>
      <c r="LK205" s="342">
        <f t="shared" si="636"/>
        <v>0</v>
      </c>
      <c r="LL205" s="342">
        <f t="shared" si="636"/>
        <v>0</v>
      </c>
      <c r="LM205" s="342">
        <f t="shared" si="636"/>
        <v>0</v>
      </c>
      <c r="LN205" s="342">
        <f t="shared" si="636"/>
        <v>0</v>
      </c>
      <c r="LO205" s="342">
        <f t="shared" si="636"/>
        <v>0</v>
      </c>
      <c r="LP205" s="342">
        <f t="shared" si="636"/>
        <v>0</v>
      </c>
    </row>
    <row r="206">
      <c r="A206" s="331" t="str">
        <f t="shared" si="575"/>
        <v>09-2025</v>
      </c>
      <c r="B206" s="346">
        <f t="shared" si="581"/>
        <v>297426.39</v>
      </c>
      <c r="C206" s="346"/>
      <c r="E206" s="342">
        <f t="shared" ref="E206:BP206" si="637">if(or(and($A206-E$188&gt;0,$A206-E$189&lt;=0,month($A206)=month(E$188)),and($A206-E$188&gt;0,$A206-E$189&lt;=0,month(edate($A206,6))=month(E$188))),E$192,0)</f>
        <v>0</v>
      </c>
      <c r="F206" s="342">
        <f t="shared" si="637"/>
        <v>0</v>
      </c>
      <c r="G206" s="342">
        <f t="shared" si="637"/>
        <v>0</v>
      </c>
      <c r="H206" s="342">
        <f t="shared" si="637"/>
        <v>0</v>
      </c>
      <c r="I206" s="342">
        <f t="shared" si="637"/>
        <v>0</v>
      </c>
      <c r="J206" s="342">
        <f t="shared" si="637"/>
        <v>0</v>
      </c>
      <c r="K206" s="342">
        <f t="shared" si="637"/>
        <v>0</v>
      </c>
      <c r="L206" s="342">
        <f t="shared" si="637"/>
        <v>0</v>
      </c>
      <c r="M206" s="342">
        <f t="shared" si="637"/>
        <v>0</v>
      </c>
      <c r="N206" s="342">
        <f t="shared" si="637"/>
        <v>0</v>
      </c>
      <c r="O206" s="342">
        <f t="shared" si="637"/>
        <v>0</v>
      </c>
      <c r="P206" s="342">
        <f t="shared" si="637"/>
        <v>0</v>
      </c>
      <c r="Q206" s="342">
        <f t="shared" si="637"/>
        <v>0</v>
      </c>
      <c r="R206" s="342">
        <f t="shared" si="637"/>
        <v>0</v>
      </c>
      <c r="S206" s="342">
        <f t="shared" si="637"/>
        <v>0</v>
      </c>
      <c r="T206" s="342">
        <f t="shared" si="637"/>
        <v>0</v>
      </c>
      <c r="U206" s="342">
        <f t="shared" si="637"/>
        <v>0</v>
      </c>
      <c r="V206" s="342">
        <f t="shared" si="637"/>
        <v>0</v>
      </c>
      <c r="W206" s="342">
        <f t="shared" si="637"/>
        <v>0</v>
      </c>
      <c r="X206" s="342">
        <f t="shared" si="637"/>
        <v>0</v>
      </c>
      <c r="Y206" s="342">
        <f t="shared" si="637"/>
        <v>0</v>
      </c>
      <c r="Z206" s="342">
        <f t="shared" si="637"/>
        <v>0</v>
      </c>
      <c r="AA206" s="342">
        <f t="shared" si="637"/>
        <v>9628.80765</v>
      </c>
      <c r="AB206" s="342">
        <f t="shared" si="637"/>
        <v>0</v>
      </c>
      <c r="AC206" s="342">
        <f t="shared" si="637"/>
        <v>6205.936838</v>
      </c>
      <c r="AD206" s="342">
        <f t="shared" si="637"/>
        <v>8318.29995</v>
      </c>
      <c r="AE206" s="342">
        <f t="shared" si="637"/>
        <v>6439.535258</v>
      </c>
      <c r="AF206" s="342">
        <f t="shared" si="637"/>
        <v>0</v>
      </c>
      <c r="AG206" s="342">
        <f t="shared" si="637"/>
        <v>7258.6275</v>
      </c>
      <c r="AH206" s="342">
        <f t="shared" si="637"/>
        <v>0</v>
      </c>
      <c r="AI206" s="342">
        <f t="shared" si="637"/>
        <v>10641.14589</v>
      </c>
      <c r="AJ206" s="342">
        <f t="shared" si="637"/>
        <v>0</v>
      </c>
      <c r="AK206" s="342">
        <f t="shared" si="637"/>
        <v>0</v>
      </c>
      <c r="AL206" s="342">
        <f t="shared" si="637"/>
        <v>275</v>
      </c>
      <c r="AM206" s="342">
        <f t="shared" si="637"/>
        <v>4982.50623</v>
      </c>
      <c r="AN206" s="342">
        <f t="shared" si="637"/>
        <v>0</v>
      </c>
      <c r="AO206" s="342">
        <f t="shared" si="637"/>
        <v>0</v>
      </c>
      <c r="AP206" s="342">
        <f t="shared" si="637"/>
        <v>9271.35</v>
      </c>
      <c r="AQ206" s="342">
        <f t="shared" si="637"/>
        <v>8358.125</v>
      </c>
      <c r="AR206" s="342">
        <f t="shared" si="637"/>
        <v>0</v>
      </c>
      <c r="AS206" s="342">
        <f t="shared" si="637"/>
        <v>8601.039</v>
      </c>
      <c r="AT206" s="342">
        <f t="shared" si="637"/>
        <v>16276.43473</v>
      </c>
      <c r="AU206" s="342">
        <f t="shared" si="637"/>
        <v>7462.28015</v>
      </c>
      <c r="AV206" s="342">
        <f t="shared" si="637"/>
        <v>0</v>
      </c>
      <c r="AW206" s="342">
        <f t="shared" si="637"/>
        <v>4800</v>
      </c>
      <c r="AX206" s="342">
        <f t="shared" si="637"/>
        <v>0</v>
      </c>
      <c r="AY206" s="342">
        <f t="shared" si="637"/>
        <v>12558.09375</v>
      </c>
      <c r="AZ206" s="342">
        <f t="shared" si="637"/>
        <v>0</v>
      </c>
      <c r="BA206" s="342">
        <f t="shared" si="637"/>
        <v>0</v>
      </c>
      <c r="BB206" s="342">
        <f t="shared" si="637"/>
        <v>9703.8664</v>
      </c>
      <c r="BC206" s="342">
        <f t="shared" si="637"/>
        <v>0</v>
      </c>
      <c r="BD206" s="342">
        <f t="shared" si="637"/>
        <v>13378.4</v>
      </c>
      <c r="BE206" s="342">
        <f t="shared" si="637"/>
        <v>0</v>
      </c>
      <c r="BF206" s="342">
        <f t="shared" si="637"/>
        <v>1557.6541</v>
      </c>
      <c r="BG206" s="342">
        <f t="shared" si="637"/>
        <v>0</v>
      </c>
      <c r="BH206" s="342">
        <f t="shared" si="637"/>
        <v>5158.157425</v>
      </c>
      <c r="BI206" s="342">
        <f t="shared" si="637"/>
        <v>2306.25</v>
      </c>
      <c r="BJ206" s="342">
        <f t="shared" si="637"/>
        <v>7162.4875</v>
      </c>
      <c r="BK206" s="342">
        <f t="shared" si="637"/>
        <v>1312.5</v>
      </c>
      <c r="BL206" s="342">
        <f t="shared" si="637"/>
        <v>1793.1</v>
      </c>
      <c r="BM206" s="342">
        <f t="shared" si="637"/>
        <v>0</v>
      </c>
      <c r="BN206" s="342">
        <f t="shared" si="637"/>
        <v>740.464875</v>
      </c>
      <c r="BO206" s="342">
        <f t="shared" si="637"/>
        <v>0</v>
      </c>
      <c r="BP206" s="342">
        <f t="shared" si="637"/>
        <v>628.625</v>
      </c>
      <c r="BQ206" s="342"/>
      <c r="BR206" s="342">
        <f t="shared" ref="BR206:EC206" si="638">if(or(and($A206-BR$188&gt;0,$A206-BR$189&lt;=0,month($A206)=month(BR$188)),and($A206-BR$188&gt;0,$A206-BR$189&lt;=0,month(edate($A206,6))=month(BR$188))),BR$192,0)</f>
        <v>0</v>
      </c>
      <c r="BS206" s="342">
        <f t="shared" si="638"/>
        <v>0</v>
      </c>
      <c r="BT206" s="342">
        <f t="shared" si="638"/>
        <v>0</v>
      </c>
      <c r="BU206" s="342">
        <f t="shared" si="638"/>
        <v>8457.005815</v>
      </c>
      <c r="BV206" s="342">
        <f t="shared" si="638"/>
        <v>8900.782622</v>
      </c>
      <c r="BW206" s="342">
        <f t="shared" si="638"/>
        <v>0</v>
      </c>
      <c r="BX206" s="342">
        <f t="shared" si="638"/>
        <v>10795.02655</v>
      </c>
      <c r="BY206" s="342">
        <f t="shared" si="638"/>
        <v>9565.010058</v>
      </c>
      <c r="BZ206" s="342">
        <f t="shared" si="638"/>
        <v>11090.47446</v>
      </c>
      <c r="CA206" s="342">
        <f t="shared" si="638"/>
        <v>0</v>
      </c>
      <c r="CB206" s="342">
        <f t="shared" si="638"/>
        <v>0</v>
      </c>
      <c r="CC206" s="342">
        <f t="shared" si="638"/>
        <v>0</v>
      </c>
      <c r="CD206" s="342">
        <f t="shared" si="638"/>
        <v>11412.29205</v>
      </c>
      <c r="CE206" s="342">
        <f t="shared" si="638"/>
        <v>15822.55037</v>
      </c>
      <c r="CF206" s="342">
        <f t="shared" si="638"/>
        <v>0</v>
      </c>
      <c r="CG206" s="342">
        <f t="shared" si="638"/>
        <v>21999.41642</v>
      </c>
      <c r="CH206" s="342">
        <f t="shared" si="638"/>
        <v>16140.00919</v>
      </c>
      <c r="CI206" s="342">
        <f t="shared" si="638"/>
        <v>0</v>
      </c>
      <c r="CJ206" s="342">
        <f t="shared" si="638"/>
        <v>18425.13521</v>
      </c>
      <c r="CK206" s="342">
        <f t="shared" si="638"/>
        <v>0</v>
      </c>
      <c r="CL206" s="342">
        <f t="shared" si="638"/>
        <v>0</v>
      </c>
      <c r="CM206" s="342">
        <f t="shared" si="638"/>
        <v>0</v>
      </c>
      <c r="CN206" s="342">
        <f t="shared" si="638"/>
        <v>0</v>
      </c>
      <c r="CO206" s="342">
        <f t="shared" si="638"/>
        <v>0</v>
      </c>
      <c r="CP206" s="342">
        <f t="shared" si="638"/>
        <v>0</v>
      </c>
      <c r="CQ206" s="342">
        <f t="shared" si="638"/>
        <v>0</v>
      </c>
      <c r="CR206" s="342">
        <f t="shared" si="638"/>
        <v>0</v>
      </c>
      <c r="CS206" s="342">
        <f t="shared" si="638"/>
        <v>0</v>
      </c>
      <c r="CT206" s="342">
        <f t="shared" si="638"/>
        <v>0</v>
      </c>
      <c r="CU206" s="342">
        <f t="shared" si="638"/>
        <v>0</v>
      </c>
      <c r="CV206" s="342">
        <f t="shared" si="638"/>
        <v>0</v>
      </c>
      <c r="CW206" s="342">
        <f t="shared" si="638"/>
        <v>0</v>
      </c>
      <c r="CX206" s="342">
        <f t="shared" si="638"/>
        <v>0</v>
      </c>
      <c r="CY206" s="342">
        <f t="shared" si="638"/>
        <v>0</v>
      </c>
      <c r="CZ206" s="342">
        <f t="shared" si="638"/>
        <v>0</v>
      </c>
      <c r="DA206" s="342">
        <f t="shared" si="638"/>
        <v>0</v>
      </c>
      <c r="DB206" s="342">
        <f t="shared" si="638"/>
        <v>0</v>
      </c>
      <c r="DC206" s="342">
        <f t="shared" si="638"/>
        <v>0</v>
      </c>
      <c r="DD206" s="342">
        <f t="shared" si="638"/>
        <v>0</v>
      </c>
      <c r="DE206" s="342">
        <f t="shared" si="638"/>
        <v>0</v>
      </c>
      <c r="DF206" s="342">
        <f t="shared" si="638"/>
        <v>0</v>
      </c>
      <c r="DG206" s="342">
        <f t="shared" si="638"/>
        <v>0</v>
      </c>
      <c r="DH206" s="342">
        <f t="shared" si="638"/>
        <v>0</v>
      </c>
      <c r="DI206" s="342">
        <f t="shared" si="638"/>
        <v>0</v>
      </c>
      <c r="DJ206" s="342">
        <f t="shared" si="638"/>
        <v>0</v>
      </c>
      <c r="DK206" s="342">
        <f t="shared" si="638"/>
        <v>0</v>
      </c>
      <c r="DL206" s="342">
        <f t="shared" si="638"/>
        <v>0</v>
      </c>
      <c r="DM206" s="342">
        <f t="shared" si="638"/>
        <v>0</v>
      </c>
      <c r="DN206" s="342">
        <f t="shared" si="638"/>
        <v>0</v>
      </c>
      <c r="DO206" s="342">
        <f t="shared" si="638"/>
        <v>0</v>
      </c>
      <c r="DP206" s="342">
        <f t="shared" si="638"/>
        <v>0</v>
      </c>
      <c r="DQ206" s="342">
        <f t="shared" si="638"/>
        <v>0</v>
      </c>
      <c r="DR206" s="342">
        <f t="shared" si="638"/>
        <v>0</v>
      </c>
      <c r="DS206" s="342">
        <f t="shared" si="638"/>
        <v>0</v>
      </c>
      <c r="DT206" s="342">
        <f t="shared" si="638"/>
        <v>0</v>
      </c>
      <c r="DU206" s="342">
        <f t="shared" si="638"/>
        <v>0</v>
      </c>
      <c r="DV206" s="342">
        <f t="shared" si="638"/>
        <v>0</v>
      </c>
      <c r="DW206" s="342">
        <f t="shared" si="638"/>
        <v>0</v>
      </c>
      <c r="DX206" s="342">
        <f t="shared" si="638"/>
        <v>0</v>
      </c>
      <c r="DY206" s="342">
        <f t="shared" si="638"/>
        <v>0</v>
      </c>
      <c r="DZ206" s="342">
        <f t="shared" si="638"/>
        <v>0</v>
      </c>
      <c r="EA206" s="342">
        <f t="shared" si="638"/>
        <v>0</v>
      </c>
      <c r="EB206" s="342">
        <f t="shared" si="638"/>
        <v>0</v>
      </c>
      <c r="EC206" s="342">
        <f t="shared" si="638"/>
        <v>0</v>
      </c>
      <c r="ED206" s="338"/>
      <c r="EE206" s="342">
        <f t="shared" ref="EE206:GP206" si="639">if(or(and($A206-EE$188&gt;0,$A206-EE$189&lt;=0,month($A206)=month(EE$188)),and($A206-EE$188&gt;0,$A206-EE$189&lt;=0,month(edate($A206,6))=month(EE$188))),EE$192,0)</f>
        <v>0</v>
      </c>
      <c r="EF206" s="342">
        <f t="shared" si="639"/>
        <v>0</v>
      </c>
      <c r="EG206" s="342">
        <f t="shared" si="639"/>
        <v>0</v>
      </c>
      <c r="EH206" s="342">
        <f t="shared" si="639"/>
        <v>0</v>
      </c>
      <c r="EI206" s="342">
        <f t="shared" si="639"/>
        <v>0</v>
      </c>
      <c r="EJ206" s="342">
        <f t="shared" si="639"/>
        <v>0</v>
      </c>
      <c r="EK206" s="342">
        <f t="shared" si="639"/>
        <v>0</v>
      </c>
      <c r="EL206" s="342">
        <f t="shared" si="639"/>
        <v>0</v>
      </c>
      <c r="EM206" s="342">
        <f t="shared" si="639"/>
        <v>0</v>
      </c>
      <c r="EN206" s="342">
        <f t="shared" si="639"/>
        <v>0</v>
      </c>
      <c r="EO206" s="342">
        <f t="shared" si="639"/>
        <v>0</v>
      </c>
      <c r="EP206" s="342">
        <f t="shared" si="639"/>
        <v>0</v>
      </c>
      <c r="EQ206" s="342">
        <f t="shared" si="639"/>
        <v>0</v>
      </c>
      <c r="ER206" s="342">
        <f t="shared" si="639"/>
        <v>0</v>
      </c>
      <c r="ES206" s="342">
        <f t="shared" si="639"/>
        <v>0</v>
      </c>
      <c r="ET206" s="342">
        <f t="shared" si="639"/>
        <v>0</v>
      </c>
      <c r="EU206" s="342">
        <f t="shared" si="639"/>
        <v>0</v>
      </c>
      <c r="EV206" s="342">
        <f t="shared" si="639"/>
        <v>0</v>
      </c>
      <c r="EW206" s="342">
        <f t="shared" si="639"/>
        <v>0</v>
      </c>
      <c r="EX206" s="342">
        <f t="shared" si="639"/>
        <v>0</v>
      </c>
      <c r="EY206" s="342">
        <f t="shared" si="639"/>
        <v>0</v>
      </c>
      <c r="EZ206" s="342">
        <f t="shared" si="639"/>
        <v>0</v>
      </c>
      <c r="FA206" s="342">
        <f t="shared" si="639"/>
        <v>0</v>
      </c>
      <c r="FB206" s="342">
        <f t="shared" si="639"/>
        <v>0</v>
      </c>
      <c r="FC206" s="342">
        <f t="shared" si="639"/>
        <v>0</v>
      </c>
      <c r="FD206" s="342">
        <f t="shared" si="639"/>
        <v>0</v>
      </c>
      <c r="FE206" s="342">
        <f t="shared" si="639"/>
        <v>0</v>
      </c>
      <c r="FF206" s="342">
        <f t="shared" si="639"/>
        <v>0</v>
      </c>
      <c r="FG206" s="342">
        <f t="shared" si="639"/>
        <v>0</v>
      </c>
      <c r="FH206" s="342">
        <f t="shared" si="639"/>
        <v>0</v>
      </c>
      <c r="FI206" s="342">
        <f t="shared" si="639"/>
        <v>0</v>
      </c>
      <c r="FJ206" s="342">
        <f t="shared" si="639"/>
        <v>0</v>
      </c>
      <c r="FK206" s="342">
        <f t="shared" si="639"/>
        <v>0</v>
      </c>
      <c r="FL206" s="342">
        <f t="shared" si="639"/>
        <v>0</v>
      </c>
      <c r="FM206" s="342">
        <f t="shared" si="639"/>
        <v>0</v>
      </c>
      <c r="FN206" s="342">
        <f t="shared" si="639"/>
        <v>0</v>
      </c>
      <c r="FO206" s="342">
        <f t="shared" si="639"/>
        <v>0</v>
      </c>
      <c r="FP206" s="342">
        <f t="shared" si="639"/>
        <v>0</v>
      </c>
      <c r="FQ206" s="342">
        <f t="shared" si="639"/>
        <v>0</v>
      </c>
      <c r="FR206" s="342">
        <f t="shared" si="639"/>
        <v>0</v>
      </c>
      <c r="FS206" s="342">
        <f t="shared" si="639"/>
        <v>0</v>
      </c>
      <c r="FT206" s="342">
        <f t="shared" si="639"/>
        <v>0</v>
      </c>
      <c r="FU206" s="342">
        <f t="shared" si="639"/>
        <v>0</v>
      </c>
      <c r="FV206" s="342">
        <f t="shared" si="639"/>
        <v>0</v>
      </c>
      <c r="FW206" s="342">
        <f t="shared" si="639"/>
        <v>0</v>
      </c>
      <c r="FX206" s="342">
        <f t="shared" si="639"/>
        <v>0</v>
      </c>
      <c r="FY206" s="342">
        <f t="shared" si="639"/>
        <v>0</v>
      </c>
      <c r="FZ206" s="342">
        <f t="shared" si="639"/>
        <v>0</v>
      </c>
      <c r="GA206" s="342">
        <f t="shared" si="639"/>
        <v>0</v>
      </c>
      <c r="GB206" s="342">
        <f t="shared" si="639"/>
        <v>0</v>
      </c>
      <c r="GC206" s="342">
        <f t="shared" si="639"/>
        <v>0</v>
      </c>
      <c r="GD206" s="342">
        <f t="shared" si="639"/>
        <v>0</v>
      </c>
      <c r="GE206" s="342">
        <f t="shared" si="639"/>
        <v>0</v>
      </c>
      <c r="GF206" s="342">
        <f t="shared" si="639"/>
        <v>0</v>
      </c>
      <c r="GG206" s="342">
        <f t="shared" si="639"/>
        <v>0</v>
      </c>
      <c r="GH206" s="342">
        <f t="shared" si="639"/>
        <v>0</v>
      </c>
      <c r="GI206" s="342">
        <f t="shared" si="639"/>
        <v>0</v>
      </c>
      <c r="GJ206" s="342">
        <f t="shared" si="639"/>
        <v>0</v>
      </c>
      <c r="GK206" s="342">
        <f t="shared" si="639"/>
        <v>0</v>
      </c>
      <c r="GL206" s="342">
        <f t="shared" si="639"/>
        <v>0</v>
      </c>
      <c r="GM206" s="342">
        <f t="shared" si="639"/>
        <v>0</v>
      </c>
      <c r="GN206" s="342">
        <f t="shared" si="639"/>
        <v>0</v>
      </c>
      <c r="GO206" s="342">
        <f t="shared" si="639"/>
        <v>0</v>
      </c>
      <c r="GP206" s="342">
        <f t="shared" si="639"/>
        <v>0</v>
      </c>
      <c r="GQ206" s="342"/>
      <c r="GR206" s="342">
        <f t="shared" ref="GR206:JC206" si="640">if(or(and($A206-GR$188&gt;0,$A206-GR$189&lt;=0,month($A206)=month(GR$188)),and($A206-GR$188&gt;0,$A206-GR$189&lt;=0,month(edate($A206,6))=month(GR$188))),GR$192,0)</f>
        <v>0</v>
      </c>
      <c r="GS206" s="342">
        <f t="shared" si="640"/>
        <v>0</v>
      </c>
      <c r="GT206" s="342">
        <f t="shared" si="640"/>
        <v>0</v>
      </c>
      <c r="GU206" s="342">
        <f t="shared" si="640"/>
        <v>0</v>
      </c>
      <c r="GV206" s="342">
        <f t="shared" si="640"/>
        <v>0</v>
      </c>
      <c r="GW206" s="342">
        <f t="shared" si="640"/>
        <v>0</v>
      </c>
      <c r="GX206" s="342">
        <f t="shared" si="640"/>
        <v>0</v>
      </c>
      <c r="GY206" s="342">
        <f t="shared" si="640"/>
        <v>0</v>
      </c>
      <c r="GZ206" s="342">
        <f t="shared" si="640"/>
        <v>0</v>
      </c>
      <c r="HA206" s="342">
        <f t="shared" si="640"/>
        <v>0</v>
      </c>
      <c r="HB206" s="342">
        <f t="shared" si="640"/>
        <v>0</v>
      </c>
      <c r="HC206" s="342">
        <f t="shared" si="640"/>
        <v>0</v>
      </c>
      <c r="HD206" s="342">
        <f t="shared" si="640"/>
        <v>0</v>
      </c>
      <c r="HE206" s="342">
        <f t="shared" si="640"/>
        <v>0</v>
      </c>
      <c r="HF206" s="342">
        <f t="shared" si="640"/>
        <v>0</v>
      </c>
      <c r="HG206" s="342">
        <f t="shared" si="640"/>
        <v>0</v>
      </c>
      <c r="HH206" s="342">
        <f t="shared" si="640"/>
        <v>0</v>
      </c>
      <c r="HI206" s="342">
        <f t="shared" si="640"/>
        <v>0</v>
      </c>
      <c r="HJ206" s="342">
        <f t="shared" si="640"/>
        <v>0</v>
      </c>
      <c r="HK206" s="342">
        <f t="shared" si="640"/>
        <v>0</v>
      </c>
      <c r="HL206" s="342">
        <f t="shared" si="640"/>
        <v>0</v>
      </c>
      <c r="HM206" s="342">
        <f t="shared" si="640"/>
        <v>0</v>
      </c>
      <c r="HN206" s="342">
        <f t="shared" si="640"/>
        <v>0</v>
      </c>
      <c r="HO206" s="342">
        <f t="shared" si="640"/>
        <v>0</v>
      </c>
      <c r="HP206" s="342">
        <f t="shared" si="640"/>
        <v>0</v>
      </c>
      <c r="HQ206" s="342">
        <f t="shared" si="640"/>
        <v>0</v>
      </c>
      <c r="HR206" s="342">
        <f t="shared" si="640"/>
        <v>0</v>
      </c>
      <c r="HS206" s="342">
        <f t="shared" si="640"/>
        <v>0</v>
      </c>
      <c r="HT206" s="342">
        <f t="shared" si="640"/>
        <v>0</v>
      </c>
      <c r="HU206" s="342">
        <f t="shared" si="640"/>
        <v>0</v>
      </c>
      <c r="HV206" s="342">
        <f t="shared" si="640"/>
        <v>0</v>
      </c>
      <c r="HW206" s="342">
        <f t="shared" si="640"/>
        <v>0</v>
      </c>
      <c r="HX206" s="342">
        <f t="shared" si="640"/>
        <v>0</v>
      </c>
      <c r="HY206" s="342">
        <f t="shared" si="640"/>
        <v>0</v>
      </c>
      <c r="HZ206" s="342">
        <f t="shared" si="640"/>
        <v>0</v>
      </c>
      <c r="IA206" s="342">
        <f t="shared" si="640"/>
        <v>0</v>
      </c>
      <c r="IB206" s="342">
        <f t="shared" si="640"/>
        <v>0</v>
      </c>
      <c r="IC206" s="342">
        <f t="shared" si="640"/>
        <v>0</v>
      </c>
      <c r="ID206" s="342">
        <f t="shared" si="640"/>
        <v>0</v>
      </c>
      <c r="IE206" s="342">
        <f t="shared" si="640"/>
        <v>0</v>
      </c>
      <c r="IF206" s="342">
        <f t="shared" si="640"/>
        <v>0</v>
      </c>
      <c r="IG206" s="342">
        <f t="shared" si="640"/>
        <v>0</v>
      </c>
      <c r="IH206" s="342">
        <f t="shared" si="640"/>
        <v>0</v>
      </c>
      <c r="II206" s="342">
        <f t="shared" si="640"/>
        <v>0</v>
      </c>
      <c r="IJ206" s="342">
        <f t="shared" si="640"/>
        <v>0</v>
      </c>
      <c r="IK206" s="342">
        <f t="shared" si="640"/>
        <v>0</v>
      </c>
      <c r="IL206" s="342">
        <f t="shared" si="640"/>
        <v>0</v>
      </c>
      <c r="IM206" s="342">
        <f t="shared" si="640"/>
        <v>0</v>
      </c>
      <c r="IN206" s="342">
        <f t="shared" si="640"/>
        <v>0</v>
      </c>
      <c r="IO206" s="342">
        <f t="shared" si="640"/>
        <v>0</v>
      </c>
      <c r="IP206" s="342">
        <f t="shared" si="640"/>
        <v>0</v>
      </c>
      <c r="IQ206" s="342">
        <f t="shared" si="640"/>
        <v>0</v>
      </c>
      <c r="IR206" s="342">
        <f t="shared" si="640"/>
        <v>0</v>
      </c>
      <c r="IS206" s="342">
        <f t="shared" si="640"/>
        <v>0</v>
      </c>
      <c r="IT206" s="342">
        <f t="shared" si="640"/>
        <v>0</v>
      </c>
      <c r="IU206" s="342">
        <f t="shared" si="640"/>
        <v>0</v>
      </c>
      <c r="IV206" s="342">
        <f t="shared" si="640"/>
        <v>0</v>
      </c>
      <c r="IW206" s="342">
        <f t="shared" si="640"/>
        <v>0</v>
      </c>
      <c r="IX206" s="342">
        <f t="shared" si="640"/>
        <v>0</v>
      </c>
      <c r="IY206" s="342">
        <f t="shared" si="640"/>
        <v>0</v>
      </c>
      <c r="IZ206" s="342">
        <f t="shared" si="640"/>
        <v>0</v>
      </c>
      <c r="JA206" s="342">
        <f t="shared" si="640"/>
        <v>0</v>
      </c>
      <c r="JB206" s="342">
        <f t="shared" si="640"/>
        <v>0</v>
      </c>
      <c r="JC206" s="342">
        <f t="shared" si="640"/>
        <v>0</v>
      </c>
      <c r="JD206" s="342"/>
      <c r="JE206" s="342">
        <f t="shared" ref="JE206:LP206" si="641">if(or(and($A206-JE$188&gt;0,$A206-JE$189&lt;=0,month($A206)=month(JE$188)),and($A206-JE$188&gt;0,$A206-JE$189&lt;=0,month(edate($A206,6))=month(JE$188))),JE$192,0)</f>
        <v>0</v>
      </c>
      <c r="JF206" s="342">
        <f t="shared" si="641"/>
        <v>0</v>
      </c>
      <c r="JG206" s="342">
        <f t="shared" si="641"/>
        <v>0</v>
      </c>
      <c r="JH206" s="342">
        <f t="shared" si="641"/>
        <v>0</v>
      </c>
      <c r="JI206" s="342">
        <f t="shared" si="641"/>
        <v>0</v>
      </c>
      <c r="JJ206" s="342">
        <f t="shared" si="641"/>
        <v>0</v>
      </c>
      <c r="JK206" s="342">
        <f t="shared" si="641"/>
        <v>0</v>
      </c>
      <c r="JL206" s="342">
        <f t="shared" si="641"/>
        <v>0</v>
      </c>
      <c r="JM206" s="342">
        <f t="shared" si="641"/>
        <v>0</v>
      </c>
      <c r="JN206" s="342">
        <f t="shared" si="641"/>
        <v>0</v>
      </c>
      <c r="JO206" s="342">
        <f t="shared" si="641"/>
        <v>0</v>
      </c>
      <c r="JP206" s="342">
        <f t="shared" si="641"/>
        <v>0</v>
      </c>
      <c r="JQ206" s="342">
        <f t="shared" si="641"/>
        <v>0</v>
      </c>
      <c r="JR206" s="342">
        <f t="shared" si="641"/>
        <v>0</v>
      </c>
      <c r="JS206" s="342">
        <f t="shared" si="641"/>
        <v>0</v>
      </c>
      <c r="JT206" s="342">
        <f t="shared" si="641"/>
        <v>0</v>
      </c>
      <c r="JU206" s="342">
        <f t="shared" si="641"/>
        <v>0</v>
      </c>
      <c r="JV206" s="342">
        <f t="shared" si="641"/>
        <v>0</v>
      </c>
      <c r="JW206" s="342">
        <f t="shared" si="641"/>
        <v>0</v>
      </c>
      <c r="JX206" s="342">
        <f t="shared" si="641"/>
        <v>0</v>
      </c>
      <c r="JY206" s="342">
        <f t="shared" si="641"/>
        <v>0</v>
      </c>
      <c r="JZ206" s="342">
        <f t="shared" si="641"/>
        <v>0</v>
      </c>
      <c r="KA206" s="342">
        <f t="shared" si="641"/>
        <v>0</v>
      </c>
      <c r="KB206" s="342">
        <f t="shared" si="641"/>
        <v>0</v>
      </c>
      <c r="KC206" s="342">
        <f t="shared" si="641"/>
        <v>0</v>
      </c>
      <c r="KD206" s="342">
        <f t="shared" si="641"/>
        <v>0</v>
      </c>
      <c r="KE206" s="342">
        <f t="shared" si="641"/>
        <v>0</v>
      </c>
      <c r="KF206" s="342">
        <f t="shared" si="641"/>
        <v>0</v>
      </c>
      <c r="KG206" s="342">
        <f t="shared" si="641"/>
        <v>0</v>
      </c>
      <c r="KH206" s="342">
        <f t="shared" si="641"/>
        <v>0</v>
      </c>
      <c r="KI206" s="342">
        <f t="shared" si="641"/>
        <v>0</v>
      </c>
      <c r="KJ206" s="342">
        <f t="shared" si="641"/>
        <v>0</v>
      </c>
      <c r="KK206" s="342">
        <f t="shared" si="641"/>
        <v>0</v>
      </c>
      <c r="KL206" s="342">
        <f t="shared" si="641"/>
        <v>0</v>
      </c>
      <c r="KM206" s="342">
        <f t="shared" si="641"/>
        <v>0</v>
      </c>
      <c r="KN206" s="342">
        <f t="shared" si="641"/>
        <v>0</v>
      </c>
      <c r="KO206" s="342">
        <f t="shared" si="641"/>
        <v>0</v>
      </c>
      <c r="KP206" s="342">
        <f t="shared" si="641"/>
        <v>0</v>
      </c>
      <c r="KQ206" s="342">
        <f t="shared" si="641"/>
        <v>0</v>
      </c>
      <c r="KR206" s="342">
        <f t="shared" si="641"/>
        <v>0</v>
      </c>
      <c r="KS206" s="342">
        <f t="shared" si="641"/>
        <v>0</v>
      </c>
      <c r="KT206" s="342">
        <f t="shared" si="641"/>
        <v>0</v>
      </c>
      <c r="KU206" s="342">
        <f t="shared" si="641"/>
        <v>0</v>
      </c>
      <c r="KV206" s="342">
        <f t="shared" si="641"/>
        <v>0</v>
      </c>
      <c r="KW206" s="342">
        <f t="shared" si="641"/>
        <v>0</v>
      </c>
      <c r="KX206" s="342">
        <f t="shared" si="641"/>
        <v>0</v>
      </c>
      <c r="KY206" s="342">
        <f t="shared" si="641"/>
        <v>0</v>
      </c>
      <c r="KZ206" s="342">
        <f t="shared" si="641"/>
        <v>0</v>
      </c>
      <c r="LA206" s="342">
        <f t="shared" si="641"/>
        <v>0</v>
      </c>
      <c r="LB206" s="342">
        <f t="shared" si="641"/>
        <v>0</v>
      </c>
      <c r="LC206" s="342">
        <f t="shared" si="641"/>
        <v>0</v>
      </c>
      <c r="LD206" s="342">
        <f t="shared" si="641"/>
        <v>0</v>
      </c>
      <c r="LE206" s="342">
        <f t="shared" si="641"/>
        <v>0</v>
      </c>
      <c r="LF206" s="342">
        <f t="shared" si="641"/>
        <v>0</v>
      </c>
      <c r="LG206" s="342">
        <f t="shared" si="641"/>
        <v>0</v>
      </c>
      <c r="LH206" s="342">
        <f t="shared" si="641"/>
        <v>0</v>
      </c>
      <c r="LI206" s="342">
        <f t="shared" si="641"/>
        <v>0</v>
      </c>
      <c r="LJ206" s="342">
        <f t="shared" si="641"/>
        <v>0</v>
      </c>
      <c r="LK206" s="342">
        <f t="shared" si="641"/>
        <v>0</v>
      </c>
      <c r="LL206" s="342">
        <f t="shared" si="641"/>
        <v>0</v>
      </c>
      <c r="LM206" s="342">
        <f t="shared" si="641"/>
        <v>0</v>
      </c>
      <c r="LN206" s="342">
        <f t="shared" si="641"/>
        <v>0</v>
      </c>
      <c r="LO206" s="342">
        <f t="shared" si="641"/>
        <v>0</v>
      </c>
      <c r="LP206" s="342">
        <f t="shared" si="641"/>
        <v>0</v>
      </c>
    </row>
    <row r="207">
      <c r="A207" s="331" t="str">
        <f t="shared" si="575"/>
        <v>12-2025</v>
      </c>
      <c r="B207" s="346">
        <f t="shared" si="581"/>
        <v>253595.1078</v>
      </c>
      <c r="C207" s="346"/>
      <c r="E207" s="342">
        <f t="shared" ref="E207:BP207" si="642">if(or(and($A207-E$188&gt;0,$A207-E$189&lt;=0,month($A207)=month(E$188)),and($A207-E$188&gt;0,$A207-E$189&lt;=0,month(edate($A207,6))=month(E$188))),E$192,0)</f>
        <v>0</v>
      </c>
      <c r="F207" s="342">
        <f t="shared" si="642"/>
        <v>0</v>
      </c>
      <c r="G207" s="342">
        <f t="shared" si="642"/>
        <v>0</v>
      </c>
      <c r="H207" s="342">
        <f t="shared" si="642"/>
        <v>0</v>
      </c>
      <c r="I207" s="342">
        <f t="shared" si="642"/>
        <v>0</v>
      </c>
      <c r="J207" s="342">
        <f t="shared" si="642"/>
        <v>0</v>
      </c>
      <c r="K207" s="342">
        <f t="shared" si="642"/>
        <v>0</v>
      </c>
      <c r="L207" s="342">
        <f t="shared" si="642"/>
        <v>0</v>
      </c>
      <c r="M207" s="342">
        <f t="shared" si="642"/>
        <v>0</v>
      </c>
      <c r="N207" s="342">
        <f t="shared" si="642"/>
        <v>0</v>
      </c>
      <c r="O207" s="342">
        <f t="shared" si="642"/>
        <v>0</v>
      </c>
      <c r="P207" s="342">
        <f t="shared" si="642"/>
        <v>0</v>
      </c>
      <c r="Q207" s="342">
        <f t="shared" si="642"/>
        <v>0</v>
      </c>
      <c r="R207" s="342">
        <f t="shared" si="642"/>
        <v>0</v>
      </c>
      <c r="S207" s="342">
        <f t="shared" si="642"/>
        <v>0</v>
      </c>
      <c r="T207" s="342">
        <f t="shared" si="642"/>
        <v>0</v>
      </c>
      <c r="U207" s="342">
        <f t="shared" si="642"/>
        <v>0</v>
      </c>
      <c r="V207" s="342">
        <f t="shared" si="642"/>
        <v>0</v>
      </c>
      <c r="W207" s="342">
        <f t="shared" si="642"/>
        <v>0</v>
      </c>
      <c r="X207" s="342">
        <f t="shared" si="642"/>
        <v>0</v>
      </c>
      <c r="Y207" s="342">
        <f t="shared" si="642"/>
        <v>0</v>
      </c>
      <c r="Z207" s="342">
        <f t="shared" si="642"/>
        <v>0</v>
      </c>
      <c r="AA207" s="342">
        <f t="shared" si="642"/>
        <v>0</v>
      </c>
      <c r="AB207" s="342">
        <f t="shared" si="642"/>
        <v>8275.222958</v>
      </c>
      <c r="AC207" s="342">
        <f t="shared" si="642"/>
        <v>0</v>
      </c>
      <c r="AD207" s="342">
        <f t="shared" si="642"/>
        <v>0</v>
      </c>
      <c r="AE207" s="342">
        <f t="shared" si="642"/>
        <v>0</v>
      </c>
      <c r="AF207" s="342">
        <f t="shared" si="642"/>
        <v>6214.90265</v>
      </c>
      <c r="AG207" s="342">
        <f t="shared" si="642"/>
        <v>0</v>
      </c>
      <c r="AH207" s="342">
        <f t="shared" si="642"/>
        <v>228.5555</v>
      </c>
      <c r="AI207" s="342">
        <f t="shared" si="642"/>
        <v>0</v>
      </c>
      <c r="AJ207" s="342">
        <f t="shared" si="642"/>
        <v>3780</v>
      </c>
      <c r="AK207" s="342">
        <f t="shared" si="642"/>
        <v>15922.28576</v>
      </c>
      <c r="AL207" s="342">
        <f t="shared" si="642"/>
        <v>0</v>
      </c>
      <c r="AM207" s="342">
        <f t="shared" si="642"/>
        <v>0</v>
      </c>
      <c r="AN207" s="342">
        <f t="shared" si="642"/>
        <v>12211.43486</v>
      </c>
      <c r="AO207" s="342">
        <f t="shared" si="642"/>
        <v>8896.907813</v>
      </c>
      <c r="AP207" s="342">
        <f t="shared" si="642"/>
        <v>0</v>
      </c>
      <c r="AQ207" s="342">
        <f t="shared" si="642"/>
        <v>0</v>
      </c>
      <c r="AR207" s="342">
        <f t="shared" si="642"/>
        <v>7542.9351</v>
      </c>
      <c r="AS207" s="342">
        <f t="shared" si="642"/>
        <v>0</v>
      </c>
      <c r="AT207" s="342">
        <f t="shared" si="642"/>
        <v>0</v>
      </c>
      <c r="AU207" s="342">
        <f t="shared" si="642"/>
        <v>0</v>
      </c>
      <c r="AV207" s="342">
        <f t="shared" si="642"/>
        <v>7136.0471</v>
      </c>
      <c r="AW207" s="342">
        <f t="shared" si="642"/>
        <v>0</v>
      </c>
      <c r="AX207" s="342">
        <f t="shared" si="642"/>
        <v>9058.61</v>
      </c>
      <c r="AY207" s="342">
        <f t="shared" si="642"/>
        <v>0</v>
      </c>
      <c r="AZ207" s="342">
        <f t="shared" si="642"/>
        <v>6480</v>
      </c>
      <c r="BA207" s="342">
        <f t="shared" si="642"/>
        <v>5867.9712</v>
      </c>
      <c r="BB207" s="342">
        <f t="shared" si="642"/>
        <v>0</v>
      </c>
      <c r="BC207" s="342">
        <f t="shared" si="642"/>
        <v>4873.17825</v>
      </c>
      <c r="BD207" s="342">
        <f t="shared" si="642"/>
        <v>0</v>
      </c>
      <c r="BE207" s="342">
        <f t="shared" si="642"/>
        <v>4565.5155</v>
      </c>
      <c r="BF207" s="342">
        <f t="shared" si="642"/>
        <v>0</v>
      </c>
      <c r="BG207" s="342">
        <f t="shared" si="642"/>
        <v>900.3978</v>
      </c>
      <c r="BH207" s="342">
        <f t="shared" si="642"/>
        <v>0</v>
      </c>
      <c r="BI207" s="342">
        <f t="shared" si="642"/>
        <v>0</v>
      </c>
      <c r="BJ207" s="342">
        <f t="shared" si="642"/>
        <v>0</v>
      </c>
      <c r="BK207" s="342">
        <f t="shared" si="642"/>
        <v>0</v>
      </c>
      <c r="BL207" s="342">
        <f t="shared" si="642"/>
        <v>0</v>
      </c>
      <c r="BM207" s="342">
        <f t="shared" si="642"/>
        <v>1521.41625</v>
      </c>
      <c r="BN207" s="342">
        <f t="shared" si="642"/>
        <v>0</v>
      </c>
      <c r="BO207" s="342">
        <f t="shared" si="642"/>
        <v>5255.6688</v>
      </c>
      <c r="BP207" s="342">
        <f t="shared" si="642"/>
        <v>0</v>
      </c>
      <c r="BQ207" s="342"/>
      <c r="BR207" s="342">
        <f t="shared" ref="BR207:EC207" si="643">if(or(and($A207-BR$188&gt;0,$A207-BR$189&lt;=0,month($A207)=month(BR$188)),and($A207-BR$188&gt;0,$A207-BR$189&lt;=0,month(edate($A207,6))=month(BR$188))),BR$192,0)</f>
        <v>12789.72106</v>
      </c>
      <c r="BS207" s="342">
        <f t="shared" si="643"/>
        <v>4311.6408</v>
      </c>
      <c r="BT207" s="342">
        <f t="shared" si="643"/>
        <v>7321.314592</v>
      </c>
      <c r="BU207" s="342">
        <f t="shared" si="643"/>
        <v>0</v>
      </c>
      <c r="BV207" s="342">
        <f t="shared" si="643"/>
        <v>0</v>
      </c>
      <c r="BW207" s="342">
        <f t="shared" si="643"/>
        <v>9574.457312</v>
      </c>
      <c r="BX207" s="342">
        <f t="shared" si="643"/>
        <v>0</v>
      </c>
      <c r="BY207" s="342">
        <f t="shared" si="643"/>
        <v>0</v>
      </c>
      <c r="BZ207" s="342">
        <f t="shared" si="643"/>
        <v>0</v>
      </c>
      <c r="CA207" s="342">
        <f t="shared" si="643"/>
        <v>26076.07671</v>
      </c>
      <c r="CB207" s="342">
        <f t="shared" si="643"/>
        <v>9247.331602</v>
      </c>
      <c r="CC207" s="342">
        <f t="shared" si="643"/>
        <v>8255.784085</v>
      </c>
      <c r="CD207" s="342">
        <f t="shared" si="643"/>
        <v>0</v>
      </c>
      <c r="CE207" s="342">
        <f t="shared" si="643"/>
        <v>0</v>
      </c>
      <c r="CF207" s="342">
        <f t="shared" si="643"/>
        <v>17532.44775</v>
      </c>
      <c r="CG207" s="342">
        <f t="shared" si="643"/>
        <v>0</v>
      </c>
      <c r="CH207" s="342">
        <f t="shared" si="643"/>
        <v>0</v>
      </c>
      <c r="CI207" s="342">
        <f t="shared" si="643"/>
        <v>17528.71478</v>
      </c>
      <c r="CJ207" s="342">
        <f t="shared" si="643"/>
        <v>0</v>
      </c>
      <c r="CK207" s="342">
        <f t="shared" si="643"/>
        <v>18261.99532</v>
      </c>
      <c r="CL207" s="342">
        <f t="shared" si="643"/>
        <v>13879.12601</v>
      </c>
      <c r="CM207" s="342">
        <f t="shared" si="643"/>
        <v>85.44821952</v>
      </c>
      <c r="CN207" s="342">
        <f t="shared" si="643"/>
        <v>0</v>
      </c>
      <c r="CO207" s="342">
        <f t="shared" si="643"/>
        <v>0</v>
      </c>
      <c r="CP207" s="342">
        <f t="shared" si="643"/>
        <v>0</v>
      </c>
      <c r="CQ207" s="342">
        <f t="shared" si="643"/>
        <v>0</v>
      </c>
      <c r="CR207" s="342">
        <f t="shared" si="643"/>
        <v>0</v>
      </c>
      <c r="CS207" s="342">
        <f t="shared" si="643"/>
        <v>0</v>
      </c>
      <c r="CT207" s="342">
        <f t="shared" si="643"/>
        <v>0</v>
      </c>
      <c r="CU207" s="342">
        <f t="shared" si="643"/>
        <v>0</v>
      </c>
      <c r="CV207" s="342">
        <f t="shared" si="643"/>
        <v>0</v>
      </c>
      <c r="CW207" s="342">
        <f t="shared" si="643"/>
        <v>0</v>
      </c>
      <c r="CX207" s="342">
        <f t="shared" si="643"/>
        <v>0</v>
      </c>
      <c r="CY207" s="342">
        <f t="shared" si="643"/>
        <v>0</v>
      </c>
      <c r="CZ207" s="342">
        <f t="shared" si="643"/>
        <v>0</v>
      </c>
      <c r="DA207" s="342">
        <f t="shared" si="643"/>
        <v>0</v>
      </c>
      <c r="DB207" s="342">
        <f t="shared" si="643"/>
        <v>0</v>
      </c>
      <c r="DC207" s="342">
        <f t="shared" si="643"/>
        <v>0</v>
      </c>
      <c r="DD207" s="342">
        <f t="shared" si="643"/>
        <v>0</v>
      </c>
      <c r="DE207" s="342">
        <f t="shared" si="643"/>
        <v>0</v>
      </c>
      <c r="DF207" s="342">
        <f t="shared" si="643"/>
        <v>0</v>
      </c>
      <c r="DG207" s="342">
        <f t="shared" si="643"/>
        <v>0</v>
      </c>
      <c r="DH207" s="342">
        <f t="shared" si="643"/>
        <v>0</v>
      </c>
      <c r="DI207" s="342">
        <f t="shared" si="643"/>
        <v>0</v>
      </c>
      <c r="DJ207" s="342">
        <f t="shared" si="643"/>
        <v>0</v>
      </c>
      <c r="DK207" s="342">
        <f t="shared" si="643"/>
        <v>0</v>
      </c>
      <c r="DL207" s="342">
        <f t="shared" si="643"/>
        <v>0</v>
      </c>
      <c r="DM207" s="342">
        <f t="shared" si="643"/>
        <v>0</v>
      </c>
      <c r="DN207" s="342">
        <f t="shared" si="643"/>
        <v>0</v>
      </c>
      <c r="DO207" s="342">
        <f t="shared" si="643"/>
        <v>0</v>
      </c>
      <c r="DP207" s="342">
        <f t="shared" si="643"/>
        <v>0</v>
      </c>
      <c r="DQ207" s="342">
        <f t="shared" si="643"/>
        <v>0</v>
      </c>
      <c r="DR207" s="342">
        <f t="shared" si="643"/>
        <v>0</v>
      </c>
      <c r="DS207" s="342">
        <f t="shared" si="643"/>
        <v>0</v>
      </c>
      <c r="DT207" s="342">
        <f t="shared" si="643"/>
        <v>0</v>
      </c>
      <c r="DU207" s="342">
        <f t="shared" si="643"/>
        <v>0</v>
      </c>
      <c r="DV207" s="342">
        <f t="shared" si="643"/>
        <v>0</v>
      </c>
      <c r="DW207" s="342">
        <f t="shared" si="643"/>
        <v>0</v>
      </c>
      <c r="DX207" s="342">
        <f t="shared" si="643"/>
        <v>0</v>
      </c>
      <c r="DY207" s="342">
        <f t="shared" si="643"/>
        <v>0</v>
      </c>
      <c r="DZ207" s="342">
        <f t="shared" si="643"/>
        <v>0</v>
      </c>
      <c r="EA207" s="342">
        <f t="shared" si="643"/>
        <v>0</v>
      </c>
      <c r="EB207" s="342">
        <f t="shared" si="643"/>
        <v>0</v>
      </c>
      <c r="EC207" s="342">
        <f t="shared" si="643"/>
        <v>0</v>
      </c>
      <c r="ED207" s="338"/>
      <c r="EE207" s="342">
        <f t="shared" ref="EE207:GP207" si="644">if(or(and($A207-EE$188&gt;0,$A207-EE$189&lt;=0,month($A207)=month(EE$188)),and($A207-EE$188&gt;0,$A207-EE$189&lt;=0,month(edate($A207,6))=month(EE$188))),EE$192,0)</f>
        <v>0</v>
      </c>
      <c r="EF207" s="342">
        <f t="shared" si="644"/>
        <v>0</v>
      </c>
      <c r="EG207" s="342">
        <f t="shared" si="644"/>
        <v>0</v>
      </c>
      <c r="EH207" s="342">
        <f t="shared" si="644"/>
        <v>0</v>
      </c>
      <c r="EI207" s="342">
        <f t="shared" si="644"/>
        <v>0</v>
      </c>
      <c r="EJ207" s="342">
        <f t="shared" si="644"/>
        <v>0</v>
      </c>
      <c r="EK207" s="342">
        <f t="shared" si="644"/>
        <v>0</v>
      </c>
      <c r="EL207" s="342">
        <f t="shared" si="644"/>
        <v>0</v>
      </c>
      <c r="EM207" s="342">
        <f t="shared" si="644"/>
        <v>0</v>
      </c>
      <c r="EN207" s="342">
        <f t="shared" si="644"/>
        <v>0</v>
      </c>
      <c r="EO207" s="342">
        <f t="shared" si="644"/>
        <v>0</v>
      </c>
      <c r="EP207" s="342">
        <f t="shared" si="644"/>
        <v>0</v>
      </c>
      <c r="EQ207" s="342">
        <f t="shared" si="644"/>
        <v>0</v>
      </c>
      <c r="ER207" s="342">
        <f t="shared" si="644"/>
        <v>0</v>
      </c>
      <c r="ES207" s="342">
        <f t="shared" si="644"/>
        <v>0</v>
      </c>
      <c r="ET207" s="342">
        <f t="shared" si="644"/>
        <v>0</v>
      </c>
      <c r="EU207" s="342">
        <f t="shared" si="644"/>
        <v>0</v>
      </c>
      <c r="EV207" s="342">
        <f t="shared" si="644"/>
        <v>0</v>
      </c>
      <c r="EW207" s="342">
        <f t="shared" si="644"/>
        <v>0</v>
      </c>
      <c r="EX207" s="342">
        <f t="shared" si="644"/>
        <v>0</v>
      </c>
      <c r="EY207" s="342">
        <f t="shared" si="644"/>
        <v>0</v>
      </c>
      <c r="EZ207" s="342">
        <f t="shared" si="644"/>
        <v>0</v>
      </c>
      <c r="FA207" s="342">
        <f t="shared" si="644"/>
        <v>0</v>
      </c>
      <c r="FB207" s="342">
        <f t="shared" si="644"/>
        <v>0</v>
      </c>
      <c r="FC207" s="342">
        <f t="shared" si="644"/>
        <v>0</v>
      </c>
      <c r="FD207" s="342">
        <f t="shared" si="644"/>
        <v>0</v>
      </c>
      <c r="FE207" s="342">
        <f t="shared" si="644"/>
        <v>0</v>
      </c>
      <c r="FF207" s="342">
        <f t="shared" si="644"/>
        <v>0</v>
      </c>
      <c r="FG207" s="342">
        <f t="shared" si="644"/>
        <v>0</v>
      </c>
      <c r="FH207" s="342">
        <f t="shared" si="644"/>
        <v>0</v>
      </c>
      <c r="FI207" s="342">
        <f t="shared" si="644"/>
        <v>0</v>
      </c>
      <c r="FJ207" s="342">
        <f t="shared" si="644"/>
        <v>0</v>
      </c>
      <c r="FK207" s="342">
        <f t="shared" si="644"/>
        <v>0</v>
      </c>
      <c r="FL207" s="342">
        <f t="shared" si="644"/>
        <v>0</v>
      </c>
      <c r="FM207" s="342">
        <f t="shared" si="644"/>
        <v>0</v>
      </c>
      <c r="FN207" s="342">
        <f t="shared" si="644"/>
        <v>0</v>
      </c>
      <c r="FO207" s="342">
        <f t="shared" si="644"/>
        <v>0</v>
      </c>
      <c r="FP207" s="342">
        <f t="shared" si="644"/>
        <v>0</v>
      </c>
      <c r="FQ207" s="342">
        <f t="shared" si="644"/>
        <v>0</v>
      </c>
      <c r="FR207" s="342">
        <f t="shared" si="644"/>
        <v>0</v>
      </c>
      <c r="FS207" s="342">
        <f t="shared" si="644"/>
        <v>0</v>
      </c>
      <c r="FT207" s="342">
        <f t="shared" si="644"/>
        <v>0</v>
      </c>
      <c r="FU207" s="342">
        <f t="shared" si="644"/>
        <v>0</v>
      </c>
      <c r="FV207" s="342">
        <f t="shared" si="644"/>
        <v>0</v>
      </c>
      <c r="FW207" s="342">
        <f t="shared" si="644"/>
        <v>0</v>
      </c>
      <c r="FX207" s="342">
        <f t="shared" si="644"/>
        <v>0</v>
      </c>
      <c r="FY207" s="342">
        <f t="shared" si="644"/>
        <v>0</v>
      </c>
      <c r="FZ207" s="342">
        <f t="shared" si="644"/>
        <v>0</v>
      </c>
      <c r="GA207" s="342">
        <f t="shared" si="644"/>
        <v>0</v>
      </c>
      <c r="GB207" s="342">
        <f t="shared" si="644"/>
        <v>0</v>
      </c>
      <c r="GC207" s="342">
        <f t="shared" si="644"/>
        <v>0</v>
      </c>
      <c r="GD207" s="342">
        <f t="shared" si="644"/>
        <v>0</v>
      </c>
      <c r="GE207" s="342">
        <f t="shared" si="644"/>
        <v>0</v>
      </c>
      <c r="GF207" s="342">
        <f t="shared" si="644"/>
        <v>0</v>
      </c>
      <c r="GG207" s="342">
        <f t="shared" si="644"/>
        <v>0</v>
      </c>
      <c r="GH207" s="342">
        <f t="shared" si="644"/>
        <v>0</v>
      </c>
      <c r="GI207" s="342">
        <f t="shared" si="644"/>
        <v>0</v>
      </c>
      <c r="GJ207" s="342">
        <f t="shared" si="644"/>
        <v>0</v>
      </c>
      <c r="GK207" s="342">
        <f t="shared" si="644"/>
        <v>0</v>
      </c>
      <c r="GL207" s="342">
        <f t="shared" si="644"/>
        <v>0</v>
      </c>
      <c r="GM207" s="342">
        <f t="shared" si="644"/>
        <v>0</v>
      </c>
      <c r="GN207" s="342">
        <f t="shared" si="644"/>
        <v>0</v>
      </c>
      <c r="GO207" s="342">
        <f t="shared" si="644"/>
        <v>0</v>
      </c>
      <c r="GP207" s="342">
        <f t="shared" si="644"/>
        <v>0</v>
      </c>
      <c r="GQ207" s="342"/>
      <c r="GR207" s="342">
        <f t="shared" ref="GR207:JC207" si="645">if(or(and($A207-GR$188&gt;0,$A207-GR$189&lt;=0,month($A207)=month(GR$188)),and($A207-GR$188&gt;0,$A207-GR$189&lt;=0,month(edate($A207,6))=month(GR$188))),GR$192,0)</f>
        <v>0</v>
      </c>
      <c r="GS207" s="342">
        <f t="shared" si="645"/>
        <v>0</v>
      </c>
      <c r="GT207" s="342">
        <f t="shared" si="645"/>
        <v>0</v>
      </c>
      <c r="GU207" s="342">
        <f t="shared" si="645"/>
        <v>0</v>
      </c>
      <c r="GV207" s="342">
        <f t="shared" si="645"/>
        <v>0</v>
      </c>
      <c r="GW207" s="342">
        <f t="shared" si="645"/>
        <v>0</v>
      </c>
      <c r="GX207" s="342">
        <f t="shared" si="645"/>
        <v>0</v>
      </c>
      <c r="GY207" s="342">
        <f t="shared" si="645"/>
        <v>0</v>
      </c>
      <c r="GZ207" s="342">
        <f t="shared" si="645"/>
        <v>0</v>
      </c>
      <c r="HA207" s="342">
        <f t="shared" si="645"/>
        <v>0</v>
      </c>
      <c r="HB207" s="342">
        <f t="shared" si="645"/>
        <v>0</v>
      </c>
      <c r="HC207" s="342">
        <f t="shared" si="645"/>
        <v>0</v>
      </c>
      <c r="HD207" s="342">
        <f t="shared" si="645"/>
        <v>0</v>
      </c>
      <c r="HE207" s="342">
        <f t="shared" si="645"/>
        <v>0</v>
      </c>
      <c r="HF207" s="342">
        <f t="shared" si="645"/>
        <v>0</v>
      </c>
      <c r="HG207" s="342">
        <f t="shared" si="645"/>
        <v>0</v>
      </c>
      <c r="HH207" s="342">
        <f t="shared" si="645"/>
        <v>0</v>
      </c>
      <c r="HI207" s="342">
        <f t="shared" si="645"/>
        <v>0</v>
      </c>
      <c r="HJ207" s="342">
        <f t="shared" si="645"/>
        <v>0</v>
      </c>
      <c r="HK207" s="342">
        <f t="shared" si="645"/>
        <v>0</v>
      </c>
      <c r="HL207" s="342">
        <f t="shared" si="645"/>
        <v>0</v>
      </c>
      <c r="HM207" s="342">
        <f t="shared" si="645"/>
        <v>0</v>
      </c>
      <c r="HN207" s="342">
        <f t="shared" si="645"/>
        <v>0</v>
      </c>
      <c r="HO207" s="342">
        <f t="shared" si="645"/>
        <v>0</v>
      </c>
      <c r="HP207" s="342">
        <f t="shared" si="645"/>
        <v>0</v>
      </c>
      <c r="HQ207" s="342">
        <f t="shared" si="645"/>
        <v>0</v>
      </c>
      <c r="HR207" s="342">
        <f t="shared" si="645"/>
        <v>0</v>
      </c>
      <c r="HS207" s="342">
        <f t="shared" si="645"/>
        <v>0</v>
      </c>
      <c r="HT207" s="342">
        <f t="shared" si="645"/>
        <v>0</v>
      </c>
      <c r="HU207" s="342">
        <f t="shared" si="645"/>
        <v>0</v>
      </c>
      <c r="HV207" s="342">
        <f t="shared" si="645"/>
        <v>0</v>
      </c>
      <c r="HW207" s="342">
        <f t="shared" si="645"/>
        <v>0</v>
      </c>
      <c r="HX207" s="342">
        <f t="shared" si="645"/>
        <v>0</v>
      </c>
      <c r="HY207" s="342">
        <f t="shared" si="645"/>
        <v>0</v>
      </c>
      <c r="HZ207" s="342">
        <f t="shared" si="645"/>
        <v>0</v>
      </c>
      <c r="IA207" s="342">
        <f t="shared" si="645"/>
        <v>0</v>
      </c>
      <c r="IB207" s="342">
        <f t="shared" si="645"/>
        <v>0</v>
      </c>
      <c r="IC207" s="342">
        <f t="shared" si="645"/>
        <v>0</v>
      </c>
      <c r="ID207" s="342">
        <f t="shared" si="645"/>
        <v>0</v>
      </c>
      <c r="IE207" s="342">
        <f t="shared" si="645"/>
        <v>0</v>
      </c>
      <c r="IF207" s="342">
        <f t="shared" si="645"/>
        <v>0</v>
      </c>
      <c r="IG207" s="342">
        <f t="shared" si="645"/>
        <v>0</v>
      </c>
      <c r="IH207" s="342">
        <f t="shared" si="645"/>
        <v>0</v>
      </c>
      <c r="II207" s="342">
        <f t="shared" si="645"/>
        <v>0</v>
      </c>
      <c r="IJ207" s="342">
        <f t="shared" si="645"/>
        <v>0</v>
      </c>
      <c r="IK207" s="342">
        <f t="shared" si="645"/>
        <v>0</v>
      </c>
      <c r="IL207" s="342">
        <f t="shared" si="645"/>
        <v>0</v>
      </c>
      <c r="IM207" s="342">
        <f t="shared" si="645"/>
        <v>0</v>
      </c>
      <c r="IN207" s="342">
        <f t="shared" si="645"/>
        <v>0</v>
      </c>
      <c r="IO207" s="342">
        <f t="shared" si="645"/>
        <v>0</v>
      </c>
      <c r="IP207" s="342">
        <f t="shared" si="645"/>
        <v>0</v>
      </c>
      <c r="IQ207" s="342">
        <f t="shared" si="645"/>
        <v>0</v>
      </c>
      <c r="IR207" s="342">
        <f t="shared" si="645"/>
        <v>0</v>
      </c>
      <c r="IS207" s="342">
        <f t="shared" si="645"/>
        <v>0</v>
      </c>
      <c r="IT207" s="342">
        <f t="shared" si="645"/>
        <v>0</v>
      </c>
      <c r="IU207" s="342">
        <f t="shared" si="645"/>
        <v>0</v>
      </c>
      <c r="IV207" s="342">
        <f t="shared" si="645"/>
        <v>0</v>
      </c>
      <c r="IW207" s="342">
        <f t="shared" si="645"/>
        <v>0</v>
      </c>
      <c r="IX207" s="342">
        <f t="shared" si="645"/>
        <v>0</v>
      </c>
      <c r="IY207" s="342">
        <f t="shared" si="645"/>
        <v>0</v>
      </c>
      <c r="IZ207" s="342">
        <f t="shared" si="645"/>
        <v>0</v>
      </c>
      <c r="JA207" s="342">
        <f t="shared" si="645"/>
        <v>0</v>
      </c>
      <c r="JB207" s="342">
        <f t="shared" si="645"/>
        <v>0</v>
      </c>
      <c r="JC207" s="342">
        <f t="shared" si="645"/>
        <v>0</v>
      </c>
      <c r="JD207" s="342"/>
      <c r="JE207" s="342">
        <f t="shared" ref="JE207:LP207" si="646">if(or(and($A207-JE$188&gt;0,$A207-JE$189&lt;=0,month($A207)=month(JE$188)),and($A207-JE$188&gt;0,$A207-JE$189&lt;=0,month(edate($A207,6))=month(JE$188))),JE$192,0)</f>
        <v>0</v>
      </c>
      <c r="JF207" s="342">
        <f t="shared" si="646"/>
        <v>0</v>
      </c>
      <c r="JG207" s="342">
        <f t="shared" si="646"/>
        <v>0</v>
      </c>
      <c r="JH207" s="342">
        <f t="shared" si="646"/>
        <v>0</v>
      </c>
      <c r="JI207" s="342">
        <f t="shared" si="646"/>
        <v>0</v>
      </c>
      <c r="JJ207" s="342">
        <f t="shared" si="646"/>
        <v>0</v>
      </c>
      <c r="JK207" s="342">
        <f t="shared" si="646"/>
        <v>0</v>
      </c>
      <c r="JL207" s="342">
        <f t="shared" si="646"/>
        <v>0</v>
      </c>
      <c r="JM207" s="342">
        <f t="shared" si="646"/>
        <v>0</v>
      </c>
      <c r="JN207" s="342">
        <f t="shared" si="646"/>
        <v>0</v>
      </c>
      <c r="JO207" s="342">
        <f t="shared" si="646"/>
        <v>0</v>
      </c>
      <c r="JP207" s="342">
        <f t="shared" si="646"/>
        <v>0</v>
      </c>
      <c r="JQ207" s="342">
        <f t="shared" si="646"/>
        <v>0</v>
      </c>
      <c r="JR207" s="342">
        <f t="shared" si="646"/>
        <v>0</v>
      </c>
      <c r="JS207" s="342">
        <f t="shared" si="646"/>
        <v>0</v>
      </c>
      <c r="JT207" s="342">
        <f t="shared" si="646"/>
        <v>0</v>
      </c>
      <c r="JU207" s="342">
        <f t="shared" si="646"/>
        <v>0</v>
      </c>
      <c r="JV207" s="342">
        <f t="shared" si="646"/>
        <v>0</v>
      </c>
      <c r="JW207" s="342">
        <f t="shared" si="646"/>
        <v>0</v>
      </c>
      <c r="JX207" s="342">
        <f t="shared" si="646"/>
        <v>0</v>
      </c>
      <c r="JY207" s="342">
        <f t="shared" si="646"/>
        <v>0</v>
      </c>
      <c r="JZ207" s="342">
        <f t="shared" si="646"/>
        <v>0</v>
      </c>
      <c r="KA207" s="342">
        <f t="shared" si="646"/>
        <v>0</v>
      </c>
      <c r="KB207" s="342">
        <f t="shared" si="646"/>
        <v>0</v>
      </c>
      <c r="KC207" s="342">
        <f t="shared" si="646"/>
        <v>0</v>
      </c>
      <c r="KD207" s="342">
        <f t="shared" si="646"/>
        <v>0</v>
      </c>
      <c r="KE207" s="342">
        <f t="shared" si="646"/>
        <v>0</v>
      </c>
      <c r="KF207" s="342">
        <f t="shared" si="646"/>
        <v>0</v>
      </c>
      <c r="KG207" s="342">
        <f t="shared" si="646"/>
        <v>0</v>
      </c>
      <c r="KH207" s="342">
        <f t="shared" si="646"/>
        <v>0</v>
      </c>
      <c r="KI207" s="342">
        <f t="shared" si="646"/>
        <v>0</v>
      </c>
      <c r="KJ207" s="342">
        <f t="shared" si="646"/>
        <v>0</v>
      </c>
      <c r="KK207" s="342">
        <f t="shared" si="646"/>
        <v>0</v>
      </c>
      <c r="KL207" s="342">
        <f t="shared" si="646"/>
        <v>0</v>
      </c>
      <c r="KM207" s="342">
        <f t="shared" si="646"/>
        <v>0</v>
      </c>
      <c r="KN207" s="342">
        <f t="shared" si="646"/>
        <v>0</v>
      </c>
      <c r="KO207" s="342">
        <f t="shared" si="646"/>
        <v>0</v>
      </c>
      <c r="KP207" s="342">
        <f t="shared" si="646"/>
        <v>0</v>
      </c>
      <c r="KQ207" s="342">
        <f t="shared" si="646"/>
        <v>0</v>
      </c>
      <c r="KR207" s="342">
        <f t="shared" si="646"/>
        <v>0</v>
      </c>
      <c r="KS207" s="342">
        <f t="shared" si="646"/>
        <v>0</v>
      </c>
      <c r="KT207" s="342">
        <f t="shared" si="646"/>
        <v>0</v>
      </c>
      <c r="KU207" s="342">
        <f t="shared" si="646"/>
        <v>0</v>
      </c>
      <c r="KV207" s="342">
        <f t="shared" si="646"/>
        <v>0</v>
      </c>
      <c r="KW207" s="342">
        <f t="shared" si="646"/>
        <v>0</v>
      </c>
      <c r="KX207" s="342">
        <f t="shared" si="646"/>
        <v>0</v>
      </c>
      <c r="KY207" s="342">
        <f t="shared" si="646"/>
        <v>0</v>
      </c>
      <c r="KZ207" s="342">
        <f t="shared" si="646"/>
        <v>0</v>
      </c>
      <c r="LA207" s="342">
        <f t="shared" si="646"/>
        <v>0</v>
      </c>
      <c r="LB207" s="342">
        <f t="shared" si="646"/>
        <v>0</v>
      </c>
      <c r="LC207" s="342">
        <f t="shared" si="646"/>
        <v>0</v>
      </c>
      <c r="LD207" s="342">
        <f t="shared" si="646"/>
        <v>0</v>
      </c>
      <c r="LE207" s="342">
        <f t="shared" si="646"/>
        <v>0</v>
      </c>
      <c r="LF207" s="342">
        <f t="shared" si="646"/>
        <v>0</v>
      </c>
      <c r="LG207" s="342">
        <f t="shared" si="646"/>
        <v>0</v>
      </c>
      <c r="LH207" s="342">
        <f t="shared" si="646"/>
        <v>0</v>
      </c>
      <c r="LI207" s="342">
        <f t="shared" si="646"/>
        <v>0</v>
      </c>
      <c r="LJ207" s="342">
        <f t="shared" si="646"/>
        <v>0</v>
      </c>
      <c r="LK207" s="342">
        <f t="shared" si="646"/>
        <v>0</v>
      </c>
      <c r="LL207" s="342">
        <f t="shared" si="646"/>
        <v>0</v>
      </c>
      <c r="LM207" s="342">
        <f t="shared" si="646"/>
        <v>0</v>
      </c>
      <c r="LN207" s="342">
        <f t="shared" si="646"/>
        <v>0</v>
      </c>
      <c r="LO207" s="342">
        <f t="shared" si="646"/>
        <v>0</v>
      </c>
      <c r="LP207" s="342">
        <f t="shared" si="646"/>
        <v>0</v>
      </c>
    </row>
    <row r="208">
      <c r="A208" s="331" t="str">
        <f t="shared" si="575"/>
        <v>03-2026</v>
      </c>
      <c r="B208" s="346">
        <f t="shared" si="581"/>
        <v>307169.3057</v>
      </c>
      <c r="C208" s="346"/>
      <c r="E208" s="342">
        <f t="shared" ref="E208:BP208" si="647">if(or(and($A208-E$188&gt;0,$A208-E$189&lt;=0,month($A208)=month(E$188)),and($A208-E$188&gt;0,$A208-E$189&lt;=0,month(edate($A208,6))=month(E$188))),E$192,0)</f>
        <v>0</v>
      </c>
      <c r="F208" s="342">
        <f t="shared" si="647"/>
        <v>0</v>
      </c>
      <c r="G208" s="342">
        <f t="shared" si="647"/>
        <v>0</v>
      </c>
      <c r="H208" s="342">
        <f t="shared" si="647"/>
        <v>0</v>
      </c>
      <c r="I208" s="342">
        <f t="shared" si="647"/>
        <v>0</v>
      </c>
      <c r="J208" s="342">
        <f t="shared" si="647"/>
        <v>0</v>
      </c>
      <c r="K208" s="342">
        <f t="shared" si="647"/>
        <v>0</v>
      </c>
      <c r="L208" s="342">
        <f t="shared" si="647"/>
        <v>0</v>
      </c>
      <c r="M208" s="342">
        <f t="shared" si="647"/>
        <v>0</v>
      </c>
      <c r="N208" s="342">
        <f t="shared" si="647"/>
        <v>0</v>
      </c>
      <c r="O208" s="342">
        <f t="shared" si="647"/>
        <v>0</v>
      </c>
      <c r="P208" s="342">
        <f t="shared" si="647"/>
        <v>0</v>
      </c>
      <c r="Q208" s="342">
        <f t="shared" si="647"/>
        <v>0</v>
      </c>
      <c r="R208" s="342">
        <f t="shared" si="647"/>
        <v>0</v>
      </c>
      <c r="S208" s="342">
        <f t="shared" si="647"/>
        <v>0</v>
      </c>
      <c r="T208" s="342">
        <f t="shared" si="647"/>
        <v>0</v>
      </c>
      <c r="U208" s="342">
        <f t="shared" si="647"/>
        <v>0</v>
      </c>
      <c r="V208" s="342">
        <f t="shared" si="647"/>
        <v>0</v>
      </c>
      <c r="W208" s="342">
        <f t="shared" si="647"/>
        <v>0</v>
      </c>
      <c r="X208" s="342">
        <f t="shared" si="647"/>
        <v>0</v>
      </c>
      <c r="Y208" s="342">
        <f t="shared" si="647"/>
        <v>0</v>
      </c>
      <c r="Z208" s="342">
        <f t="shared" si="647"/>
        <v>0</v>
      </c>
      <c r="AA208" s="342">
        <f t="shared" si="647"/>
        <v>0</v>
      </c>
      <c r="AB208" s="342">
        <f t="shared" si="647"/>
        <v>0</v>
      </c>
      <c r="AC208" s="342">
        <f t="shared" si="647"/>
        <v>6205.936838</v>
      </c>
      <c r="AD208" s="342">
        <f t="shared" si="647"/>
        <v>8318.29995</v>
      </c>
      <c r="AE208" s="342">
        <f t="shared" si="647"/>
        <v>6439.535258</v>
      </c>
      <c r="AF208" s="342">
        <f t="shared" si="647"/>
        <v>0</v>
      </c>
      <c r="AG208" s="342">
        <f t="shared" si="647"/>
        <v>7258.6275</v>
      </c>
      <c r="AH208" s="342">
        <f t="shared" si="647"/>
        <v>0</v>
      </c>
      <c r="AI208" s="342">
        <f t="shared" si="647"/>
        <v>10641.14589</v>
      </c>
      <c r="AJ208" s="342">
        <f t="shared" si="647"/>
        <v>0</v>
      </c>
      <c r="AK208" s="342">
        <f t="shared" si="647"/>
        <v>0</v>
      </c>
      <c r="AL208" s="342">
        <f t="shared" si="647"/>
        <v>275</v>
      </c>
      <c r="AM208" s="342">
        <f t="shared" si="647"/>
        <v>4982.50623</v>
      </c>
      <c r="AN208" s="342">
        <f t="shared" si="647"/>
        <v>0</v>
      </c>
      <c r="AO208" s="342">
        <f t="shared" si="647"/>
        <v>0</v>
      </c>
      <c r="AP208" s="342">
        <f t="shared" si="647"/>
        <v>9271.35</v>
      </c>
      <c r="AQ208" s="342">
        <f t="shared" si="647"/>
        <v>8358.125</v>
      </c>
      <c r="AR208" s="342">
        <f t="shared" si="647"/>
        <v>0</v>
      </c>
      <c r="AS208" s="342">
        <f t="shared" si="647"/>
        <v>8601.039</v>
      </c>
      <c r="AT208" s="342">
        <f t="shared" si="647"/>
        <v>16276.43473</v>
      </c>
      <c r="AU208" s="342">
        <f t="shared" si="647"/>
        <v>7462.28015</v>
      </c>
      <c r="AV208" s="342">
        <f t="shared" si="647"/>
        <v>0</v>
      </c>
      <c r="AW208" s="342">
        <f t="shared" si="647"/>
        <v>4800</v>
      </c>
      <c r="AX208" s="342">
        <f t="shared" si="647"/>
        <v>0</v>
      </c>
      <c r="AY208" s="342">
        <f t="shared" si="647"/>
        <v>12558.09375</v>
      </c>
      <c r="AZ208" s="342">
        <f t="shared" si="647"/>
        <v>0</v>
      </c>
      <c r="BA208" s="342">
        <f t="shared" si="647"/>
        <v>0</v>
      </c>
      <c r="BB208" s="342">
        <f t="shared" si="647"/>
        <v>9703.8664</v>
      </c>
      <c r="BC208" s="342">
        <f t="shared" si="647"/>
        <v>0</v>
      </c>
      <c r="BD208" s="342">
        <f t="shared" si="647"/>
        <v>13378.4</v>
      </c>
      <c r="BE208" s="342">
        <f t="shared" si="647"/>
        <v>0</v>
      </c>
      <c r="BF208" s="342">
        <f t="shared" si="647"/>
        <v>1557.6541</v>
      </c>
      <c r="BG208" s="342">
        <f t="shared" si="647"/>
        <v>0</v>
      </c>
      <c r="BH208" s="342">
        <f t="shared" si="647"/>
        <v>5158.157425</v>
      </c>
      <c r="BI208" s="342">
        <f t="shared" si="647"/>
        <v>2306.25</v>
      </c>
      <c r="BJ208" s="342">
        <f t="shared" si="647"/>
        <v>7162.4875</v>
      </c>
      <c r="BK208" s="342">
        <f t="shared" si="647"/>
        <v>1312.5</v>
      </c>
      <c r="BL208" s="342">
        <f t="shared" si="647"/>
        <v>1793.1</v>
      </c>
      <c r="BM208" s="342">
        <f t="shared" si="647"/>
        <v>0</v>
      </c>
      <c r="BN208" s="342">
        <f t="shared" si="647"/>
        <v>740.464875</v>
      </c>
      <c r="BO208" s="342">
        <f t="shared" si="647"/>
        <v>0</v>
      </c>
      <c r="BP208" s="342">
        <f t="shared" si="647"/>
        <v>628.625</v>
      </c>
      <c r="BQ208" s="342"/>
      <c r="BR208" s="342">
        <f t="shared" ref="BR208:EC208" si="648">if(or(and($A208-BR$188&gt;0,$A208-BR$189&lt;=0,month($A208)=month(BR$188)),and($A208-BR$188&gt;0,$A208-BR$189&lt;=0,month(edate($A208,6))=month(BR$188))),BR$192,0)</f>
        <v>0</v>
      </c>
      <c r="BS208" s="342">
        <f t="shared" si="648"/>
        <v>0</v>
      </c>
      <c r="BT208" s="342">
        <f t="shared" si="648"/>
        <v>0</v>
      </c>
      <c r="BU208" s="342">
        <f t="shared" si="648"/>
        <v>8457.005815</v>
      </c>
      <c r="BV208" s="342">
        <f t="shared" si="648"/>
        <v>8900.782622</v>
      </c>
      <c r="BW208" s="342">
        <f t="shared" si="648"/>
        <v>0</v>
      </c>
      <c r="BX208" s="342">
        <f t="shared" si="648"/>
        <v>10795.02655</v>
      </c>
      <c r="BY208" s="342">
        <f t="shared" si="648"/>
        <v>9565.010058</v>
      </c>
      <c r="BZ208" s="342">
        <f t="shared" si="648"/>
        <v>11090.47446</v>
      </c>
      <c r="CA208" s="342">
        <f t="shared" si="648"/>
        <v>0</v>
      </c>
      <c r="CB208" s="342">
        <f t="shared" si="648"/>
        <v>0</v>
      </c>
      <c r="CC208" s="342">
        <f t="shared" si="648"/>
        <v>0</v>
      </c>
      <c r="CD208" s="342">
        <f t="shared" si="648"/>
        <v>11412.29205</v>
      </c>
      <c r="CE208" s="342">
        <f t="shared" si="648"/>
        <v>15822.55037</v>
      </c>
      <c r="CF208" s="342">
        <f t="shared" si="648"/>
        <v>0</v>
      </c>
      <c r="CG208" s="342">
        <f t="shared" si="648"/>
        <v>21999.41642</v>
      </c>
      <c r="CH208" s="342">
        <f t="shared" si="648"/>
        <v>16140.00919</v>
      </c>
      <c r="CI208" s="342">
        <f t="shared" si="648"/>
        <v>0</v>
      </c>
      <c r="CJ208" s="342">
        <f t="shared" si="648"/>
        <v>18425.13521</v>
      </c>
      <c r="CK208" s="342">
        <f t="shared" si="648"/>
        <v>0</v>
      </c>
      <c r="CL208" s="342">
        <f t="shared" si="648"/>
        <v>0</v>
      </c>
      <c r="CM208" s="342">
        <f t="shared" si="648"/>
        <v>0</v>
      </c>
      <c r="CN208" s="342">
        <f t="shared" si="648"/>
        <v>19371.7234</v>
      </c>
      <c r="CO208" s="342">
        <f t="shared" si="648"/>
        <v>0</v>
      </c>
      <c r="CP208" s="342">
        <f t="shared" si="648"/>
        <v>0</v>
      </c>
      <c r="CQ208" s="342">
        <f t="shared" si="648"/>
        <v>0</v>
      </c>
      <c r="CR208" s="342">
        <f t="shared" si="648"/>
        <v>0</v>
      </c>
      <c r="CS208" s="342">
        <f t="shared" si="648"/>
        <v>0</v>
      </c>
      <c r="CT208" s="342">
        <f t="shared" si="648"/>
        <v>0</v>
      </c>
      <c r="CU208" s="342">
        <f t="shared" si="648"/>
        <v>0</v>
      </c>
      <c r="CV208" s="342">
        <f t="shared" si="648"/>
        <v>0</v>
      </c>
      <c r="CW208" s="342">
        <f t="shared" si="648"/>
        <v>0</v>
      </c>
      <c r="CX208" s="342">
        <f t="shared" si="648"/>
        <v>0</v>
      </c>
      <c r="CY208" s="342">
        <f t="shared" si="648"/>
        <v>0</v>
      </c>
      <c r="CZ208" s="342">
        <f t="shared" si="648"/>
        <v>0</v>
      </c>
      <c r="DA208" s="342">
        <f t="shared" si="648"/>
        <v>0</v>
      </c>
      <c r="DB208" s="342">
        <f t="shared" si="648"/>
        <v>0</v>
      </c>
      <c r="DC208" s="342">
        <f t="shared" si="648"/>
        <v>0</v>
      </c>
      <c r="DD208" s="342">
        <f t="shared" si="648"/>
        <v>0</v>
      </c>
      <c r="DE208" s="342">
        <f t="shared" si="648"/>
        <v>0</v>
      </c>
      <c r="DF208" s="342">
        <f t="shared" si="648"/>
        <v>0</v>
      </c>
      <c r="DG208" s="342">
        <f t="shared" si="648"/>
        <v>0</v>
      </c>
      <c r="DH208" s="342">
        <f t="shared" si="648"/>
        <v>0</v>
      </c>
      <c r="DI208" s="342">
        <f t="shared" si="648"/>
        <v>0</v>
      </c>
      <c r="DJ208" s="342">
        <f t="shared" si="648"/>
        <v>0</v>
      </c>
      <c r="DK208" s="342">
        <f t="shared" si="648"/>
        <v>0</v>
      </c>
      <c r="DL208" s="342">
        <f t="shared" si="648"/>
        <v>0</v>
      </c>
      <c r="DM208" s="342">
        <f t="shared" si="648"/>
        <v>0</v>
      </c>
      <c r="DN208" s="342">
        <f t="shared" si="648"/>
        <v>0</v>
      </c>
      <c r="DO208" s="342">
        <f t="shared" si="648"/>
        <v>0</v>
      </c>
      <c r="DP208" s="342">
        <f t="shared" si="648"/>
        <v>0</v>
      </c>
      <c r="DQ208" s="342">
        <f t="shared" si="648"/>
        <v>0</v>
      </c>
      <c r="DR208" s="342">
        <f t="shared" si="648"/>
        <v>0</v>
      </c>
      <c r="DS208" s="342">
        <f t="shared" si="648"/>
        <v>0</v>
      </c>
      <c r="DT208" s="342">
        <f t="shared" si="648"/>
        <v>0</v>
      </c>
      <c r="DU208" s="342">
        <f t="shared" si="648"/>
        <v>0</v>
      </c>
      <c r="DV208" s="342">
        <f t="shared" si="648"/>
        <v>0</v>
      </c>
      <c r="DW208" s="342">
        <f t="shared" si="648"/>
        <v>0</v>
      </c>
      <c r="DX208" s="342">
        <f t="shared" si="648"/>
        <v>0</v>
      </c>
      <c r="DY208" s="342">
        <f t="shared" si="648"/>
        <v>0</v>
      </c>
      <c r="DZ208" s="342">
        <f t="shared" si="648"/>
        <v>0</v>
      </c>
      <c r="EA208" s="342">
        <f t="shared" si="648"/>
        <v>0</v>
      </c>
      <c r="EB208" s="342">
        <f t="shared" si="648"/>
        <v>0</v>
      </c>
      <c r="EC208" s="342">
        <f t="shared" si="648"/>
        <v>0</v>
      </c>
      <c r="ED208" s="338"/>
      <c r="EE208" s="342">
        <f t="shared" ref="EE208:GP208" si="649">if(or(and($A208-EE$188&gt;0,$A208-EE$189&lt;=0,month($A208)=month(EE$188)),and($A208-EE$188&gt;0,$A208-EE$189&lt;=0,month(edate($A208,6))=month(EE$188))),EE$192,0)</f>
        <v>0</v>
      </c>
      <c r="EF208" s="342">
        <f t="shared" si="649"/>
        <v>0</v>
      </c>
      <c r="EG208" s="342">
        <f t="shared" si="649"/>
        <v>0</v>
      </c>
      <c r="EH208" s="342">
        <f t="shared" si="649"/>
        <v>0</v>
      </c>
      <c r="EI208" s="342">
        <f t="shared" si="649"/>
        <v>0</v>
      </c>
      <c r="EJ208" s="342">
        <f t="shared" si="649"/>
        <v>0</v>
      </c>
      <c r="EK208" s="342">
        <f t="shared" si="649"/>
        <v>0</v>
      </c>
      <c r="EL208" s="342">
        <f t="shared" si="649"/>
        <v>0</v>
      </c>
      <c r="EM208" s="342">
        <f t="shared" si="649"/>
        <v>0</v>
      </c>
      <c r="EN208" s="342">
        <f t="shared" si="649"/>
        <v>0</v>
      </c>
      <c r="EO208" s="342">
        <f t="shared" si="649"/>
        <v>0</v>
      </c>
      <c r="EP208" s="342">
        <f t="shared" si="649"/>
        <v>0</v>
      </c>
      <c r="EQ208" s="342">
        <f t="shared" si="649"/>
        <v>0</v>
      </c>
      <c r="ER208" s="342">
        <f t="shared" si="649"/>
        <v>0</v>
      </c>
      <c r="ES208" s="342">
        <f t="shared" si="649"/>
        <v>0</v>
      </c>
      <c r="ET208" s="342">
        <f t="shared" si="649"/>
        <v>0</v>
      </c>
      <c r="EU208" s="342">
        <f t="shared" si="649"/>
        <v>0</v>
      </c>
      <c r="EV208" s="342">
        <f t="shared" si="649"/>
        <v>0</v>
      </c>
      <c r="EW208" s="342">
        <f t="shared" si="649"/>
        <v>0</v>
      </c>
      <c r="EX208" s="342">
        <f t="shared" si="649"/>
        <v>0</v>
      </c>
      <c r="EY208" s="342">
        <f t="shared" si="649"/>
        <v>0</v>
      </c>
      <c r="EZ208" s="342">
        <f t="shared" si="649"/>
        <v>0</v>
      </c>
      <c r="FA208" s="342">
        <f t="shared" si="649"/>
        <v>0</v>
      </c>
      <c r="FB208" s="342">
        <f t="shared" si="649"/>
        <v>0</v>
      </c>
      <c r="FC208" s="342">
        <f t="shared" si="649"/>
        <v>0</v>
      </c>
      <c r="FD208" s="342">
        <f t="shared" si="649"/>
        <v>0</v>
      </c>
      <c r="FE208" s="342">
        <f t="shared" si="649"/>
        <v>0</v>
      </c>
      <c r="FF208" s="342">
        <f t="shared" si="649"/>
        <v>0</v>
      </c>
      <c r="FG208" s="342">
        <f t="shared" si="649"/>
        <v>0</v>
      </c>
      <c r="FH208" s="342">
        <f t="shared" si="649"/>
        <v>0</v>
      </c>
      <c r="FI208" s="342">
        <f t="shared" si="649"/>
        <v>0</v>
      </c>
      <c r="FJ208" s="342">
        <f t="shared" si="649"/>
        <v>0</v>
      </c>
      <c r="FK208" s="342">
        <f t="shared" si="649"/>
        <v>0</v>
      </c>
      <c r="FL208" s="342">
        <f t="shared" si="649"/>
        <v>0</v>
      </c>
      <c r="FM208" s="342">
        <f t="shared" si="649"/>
        <v>0</v>
      </c>
      <c r="FN208" s="342">
        <f t="shared" si="649"/>
        <v>0</v>
      </c>
      <c r="FO208" s="342">
        <f t="shared" si="649"/>
        <v>0</v>
      </c>
      <c r="FP208" s="342">
        <f t="shared" si="649"/>
        <v>0</v>
      </c>
      <c r="FQ208" s="342">
        <f t="shared" si="649"/>
        <v>0</v>
      </c>
      <c r="FR208" s="342">
        <f t="shared" si="649"/>
        <v>0</v>
      </c>
      <c r="FS208" s="342">
        <f t="shared" si="649"/>
        <v>0</v>
      </c>
      <c r="FT208" s="342">
        <f t="shared" si="649"/>
        <v>0</v>
      </c>
      <c r="FU208" s="342">
        <f t="shared" si="649"/>
        <v>0</v>
      </c>
      <c r="FV208" s="342">
        <f t="shared" si="649"/>
        <v>0</v>
      </c>
      <c r="FW208" s="342">
        <f t="shared" si="649"/>
        <v>0</v>
      </c>
      <c r="FX208" s="342">
        <f t="shared" si="649"/>
        <v>0</v>
      </c>
      <c r="FY208" s="342">
        <f t="shared" si="649"/>
        <v>0</v>
      </c>
      <c r="FZ208" s="342">
        <f t="shared" si="649"/>
        <v>0</v>
      </c>
      <c r="GA208" s="342">
        <f t="shared" si="649"/>
        <v>0</v>
      </c>
      <c r="GB208" s="342">
        <f t="shared" si="649"/>
        <v>0</v>
      </c>
      <c r="GC208" s="342">
        <f t="shared" si="649"/>
        <v>0</v>
      </c>
      <c r="GD208" s="342">
        <f t="shared" si="649"/>
        <v>0</v>
      </c>
      <c r="GE208" s="342">
        <f t="shared" si="649"/>
        <v>0</v>
      </c>
      <c r="GF208" s="342">
        <f t="shared" si="649"/>
        <v>0</v>
      </c>
      <c r="GG208" s="342">
        <f t="shared" si="649"/>
        <v>0</v>
      </c>
      <c r="GH208" s="342">
        <f t="shared" si="649"/>
        <v>0</v>
      </c>
      <c r="GI208" s="342">
        <f t="shared" si="649"/>
        <v>0</v>
      </c>
      <c r="GJ208" s="342">
        <f t="shared" si="649"/>
        <v>0</v>
      </c>
      <c r="GK208" s="342">
        <f t="shared" si="649"/>
        <v>0</v>
      </c>
      <c r="GL208" s="342">
        <f t="shared" si="649"/>
        <v>0</v>
      </c>
      <c r="GM208" s="342">
        <f t="shared" si="649"/>
        <v>0</v>
      </c>
      <c r="GN208" s="342">
        <f t="shared" si="649"/>
        <v>0</v>
      </c>
      <c r="GO208" s="342">
        <f t="shared" si="649"/>
        <v>0</v>
      </c>
      <c r="GP208" s="342">
        <f t="shared" si="649"/>
        <v>0</v>
      </c>
      <c r="GQ208" s="342"/>
      <c r="GR208" s="342">
        <f t="shared" ref="GR208:JC208" si="650">if(or(and($A208-GR$188&gt;0,$A208-GR$189&lt;=0,month($A208)=month(GR$188)),and($A208-GR$188&gt;0,$A208-GR$189&lt;=0,month(edate($A208,6))=month(GR$188))),GR$192,0)</f>
        <v>0</v>
      </c>
      <c r="GS208" s="342">
        <f t="shared" si="650"/>
        <v>0</v>
      </c>
      <c r="GT208" s="342">
        <f t="shared" si="650"/>
        <v>0</v>
      </c>
      <c r="GU208" s="342">
        <f t="shared" si="650"/>
        <v>0</v>
      </c>
      <c r="GV208" s="342">
        <f t="shared" si="650"/>
        <v>0</v>
      </c>
      <c r="GW208" s="342">
        <f t="shared" si="650"/>
        <v>0</v>
      </c>
      <c r="GX208" s="342">
        <f t="shared" si="650"/>
        <v>0</v>
      </c>
      <c r="GY208" s="342">
        <f t="shared" si="650"/>
        <v>0</v>
      </c>
      <c r="GZ208" s="342">
        <f t="shared" si="650"/>
        <v>0</v>
      </c>
      <c r="HA208" s="342">
        <f t="shared" si="650"/>
        <v>0</v>
      </c>
      <c r="HB208" s="342">
        <f t="shared" si="650"/>
        <v>0</v>
      </c>
      <c r="HC208" s="342">
        <f t="shared" si="650"/>
        <v>0</v>
      </c>
      <c r="HD208" s="342">
        <f t="shared" si="650"/>
        <v>0</v>
      </c>
      <c r="HE208" s="342">
        <f t="shared" si="650"/>
        <v>0</v>
      </c>
      <c r="HF208" s="342">
        <f t="shared" si="650"/>
        <v>0</v>
      </c>
      <c r="HG208" s="342">
        <f t="shared" si="650"/>
        <v>0</v>
      </c>
      <c r="HH208" s="342">
        <f t="shared" si="650"/>
        <v>0</v>
      </c>
      <c r="HI208" s="342">
        <f t="shared" si="650"/>
        <v>0</v>
      </c>
      <c r="HJ208" s="342">
        <f t="shared" si="650"/>
        <v>0</v>
      </c>
      <c r="HK208" s="342">
        <f t="shared" si="650"/>
        <v>0</v>
      </c>
      <c r="HL208" s="342">
        <f t="shared" si="650"/>
        <v>0</v>
      </c>
      <c r="HM208" s="342">
        <f t="shared" si="650"/>
        <v>0</v>
      </c>
      <c r="HN208" s="342">
        <f t="shared" si="650"/>
        <v>0</v>
      </c>
      <c r="HO208" s="342">
        <f t="shared" si="650"/>
        <v>0</v>
      </c>
      <c r="HP208" s="342">
        <f t="shared" si="650"/>
        <v>0</v>
      </c>
      <c r="HQ208" s="342">
        <f t="shared" si="650"/>
        <v>0</v>
      </c>
      <c r="HR208" s="342">
        <f t="shared" si="650"/>
        <v>0</v>
      </c>
      <c r="HS208" s="342">
        <f t="shared" si="650"/>
        <v>0</v>
      </c>
      <c r="HT208" s="342">
        <f t="shared" si="650"/>
        <v>0</v>
      </c>
      <c r="HU208" s="342">
        <f t="shared" si="650"/>
        <v>0</v>
      </c>
      <c r="HV208" s="342">
        <f t="shared" si="650"/>
        <v>0</v>
      </c>
      <c r="HW208" s="342">
        <f t="shared" si="650"/>
        <v>0</v>
      </c>
      <c r="HX208" s="342">
        <f t="shared" si="650"/>
        <v>0</v>
      </c>
      <c r="HY208" s="342">
        <f t="shared" si="650"/>
        <v>0</v>
      </c>
      <c r="HZ208" s="342">
        <f t="shared" si="650"/>
        <v>0</v>
      </c>
      <c r="IA208" s="342">
        <f t="shared" si="650"/>
        <v>0</v>
      </c>
      <c r="IB208" s="342">
        <f t="shared" si="650"/>
        <v>0</v>
      </c>
      <c r="IC208" s="342">
        <f t="shared" si="650"/>
        <v>0</v>
      </c>
      <c r="ID208" s="342">
        <f t="shared" si="650"/>
        <v>0</v>
      </c>
      <c r="IE208" s="342">
        <f t="shared" si="650"/>
        <v>0</v>
      </c>
      <c r="IF208" s="342">
        <f t="shared" si="650"/>
        <v>0</v>
      </c>
      <c r="IG208" s="342">
        <f t="shared" si="650"/>
        <v>0</v>
      </c>
      <c r="IH208" s="342">
        <f t="shared" si="650"/>
        <v>0</v>
      </c>
      <c r="II208" s="342">
        <f t="shared" si="650"/>
        <v>0</v>
      </c>
      <c r="IJ208" s="342">
        <f t="shared" si="650"/>
        <v>0</v>
      </c>
      <c r="IK208" s="342">
        <f t="shared" si="650"/>
        <v>0</v>
      </c>
      <c r="IL208" s="342">
        <f t="shared" si="650"/>
        <v>0</v>
      </c>
      <c r="IM208" s="342">
        <f t="shared" si="650"/>
        <v>0</v>
      </c>
      <c r="IN208" s="342">
        <f t="shared" si="650"/>
        <v>0</v>
      </c>
      <c r="IO208" s="342">
        <f t="shared" si="650"/>
        <v>0</v>
      </c>
      <c r="IP208" s="342">
        <f t="shared" si="650"/>
        <v>0</v>
      </c>
      <c r="IQ208" s="342">
        <f t="shared" si="650"/>
        <v>0</v>
      </c>
      <c r="IR208" s="342">
        <f t="shared" si="650"/>
        <v>0</v>
      </c>
      <c r="IS208" s="342">
        <f t="shared" si="650"/>
        <v>0</v>
      </c>
      <c r="IT208" s="342">
        <f t="shared" si="650"/>
        <v>0</v>
      </c>
      <c r="IU208" s="342">
        <f t="shared" si="650"/>
        <v>0</v>
      </c>
      <c r="IV208" s="342">
        <f t="shared" si="650"/>
        <v>0</v>
      </c>
      <c r="IW208" s="342">
        <f t="shared" si="650"/>
        <v>0</v>
      </c>
      <c r="IX208" s="342">
        <f t="shared" si="650"/>
        <v>0</v>
      </c>
      <c r="IY208" s="342">
        <f t="shared" si="650"/>
        <v>0</v>
      </c>
      <c r="IZ208" s="342">
        <f t="shared" si="650"/>
        <v>0</v>
      </c>
      <c r="JA208" s="342">
        <f t="shared" si="650"/>
        <v>0</v>
      </c>
      <c r="JB208" s="342">
        <f t="shared" si="650"/>
        <v>0</v>
      </c>
      <c r="JC208" s="342">
        <f t="shared" si="650"/>
        <v>0</v>
      </c>
      <c r="JD208" s="342"/>
      <c r="JE208" s="342">
        <f t="shared" ref="JE208:LP208" si="651">if(or(and($A208-JE$188&gt;0,$A208-JE$189&lt;=0,month($A208)=month(JE$188)),and($A208-JE$188&gt;0,$A208-JE$189&lt;=0,month(edate($A208,6))=month(JE$188))),JE$192,0)</f>
        <v>0</v>
      </c>
      <c r="JF208" s="342">
        <f t="shared" si="651"/>
        <v>0</v>
      </c>
      <c r="JG208" s="342">
        <f t="shared" si="651"/>
        <v>0</v>
      </c>
      <c r="JH208" s="342">
        <f t="shared" si="651"/>
        <v>0</v>
      </c>
      <c r="JI208" s="342">
        <f t="shared" si="651"/>
        <v>0</v>
      </c>
      <c r="JJ208" s="342">
        <f t="shared" si="651"/>
        <v>0</v>
      </c>
      <c r="JK208" s="342">
        <f t="shared" si="651"/>
        <v>0</v>
      </c>
      <c r="JL208" s="342">
        <f t="shared" si="651"/>
        <v>0</v>
      </c>
      <c r="JM208" s="342">
        <f t="shared" si="651"/>
        <v>0</v>
      </c>
      <c r="JN208" s="342">
        <f t="shared" si="651"/>
        <v>0</v>
      </c>
      <c r="JO208" s="342">
        <f t="shared" si="651"/>
        <v>0</v>
      </c>
      <c r="JP208" s="342">
        <f t="shared" si="651"/>
        <v>0</v>
      </c>
      <c r="JQ208" s="342">
        <f t="shared" si="651"/>
        <v>0</v>
      </c>
      <c r="JR208" s="342">
        <f t="shared" si="651"/>
        <v>0</v>
      </c>
      <c r="JS208" s="342">
        <f t="shared" si="651"/>
        <v>0</v>
      </c>
      <c r="JT208" s="342">
        <f t="shared" si="651"/>
        <v>0</v>
      </c>
      <c r="JU208" s="342">
        <f t="shared" si="651"/>
        <v>0</v>
      </c>
      <c r="JV208" s="342">
        <f t="shared" si="651"/>
        <v>0</v>
      </c>
      <c r="JW208" s="342">
        <f t="shared" si="651"/>
        <v>0</v>
      </c>
      <c r="JX208" s="342">
        <f t="shared" si="651"/>
        <v>0</v>
      </c>
      <c r="JY208" s="342">
        <f t="shared" si="651"/>
        <v>0</v>
      </c>
      <c r="JZ208" s="342">
        <f t="shared" si="651"/>
        <v>0</v>
      </c>
      <c r="KA208" s="342">
        <f t="shared" si="651"/>
        <v>0</v>
      </c>
      <c r="KB208" s="342">
        <f t="shared" si="651"/>
        <v>0</v>
      </c>
      <c r="KC208" s="342">
        <f t="shared" si="651"/>
        <v>0</v>
      </c>
      <c r="KD208" s="342">
        <f t="shared" si="651"/>
        <v>0</v>
      </c>
      <c r="KE208" s="342">
        <f t="shared" si="651"/>
        <v>0</v>
      </c>
      <c r="KF208" s="342">
        <f t="shared" si="651"/>
        <v>0</v>
      </c>
      <c r="KG208" s="342">
        <f t="shared" si="651"/>
        <v>0</v>
      </c>
      <c r="KH208" s="342">
        <f t="shared" si="651"/>
        <v>0</v>
      </c>
      <c r="KI208" s="342">
        <f t="shared" si="651"/>
        <v>0</v>
      </c>
      <c r="KJ208" s="342">
        <f t="shared" si="651"/>
        <v>0</v>
      </c>
      <c r="KK208" s="342">
        <f t="shared" si="651"/>
        <v>0</v>
      </c>
      <c r="KL208" s="342">
        <f t="shared" si="651"/>
        <v>0</v>
      </c>
      <c r="KM208" s="342">
        <f t="shared" si="651"/>
        <v>0</v>
      </c>
      <c r="KN208" s="342">
        <f t="shared" si="651"/>
        <v>0</v>
      </c>
      <c r="KO208" s="342">
        <f t="shared" si="651"/>
        <v>0</v>
      </c>
      <c r="KP208" s="342">
        <f t="shared" si="651"/>
        <v>0</v>
      </c>
      <c r="KQ208" s="342">
        <f t="shared" si="651"/>
        <v>0</v>
      </c>
      <c r="KR208" s="342">
        <f t="shared" si="651"/>
        <v>0</v>
      </c>
      <c r="KS208" s="342">
        <f t="shared" si="651"/>
        <v>0</v>
      </c>
      <c r="KT208" s="342">
        <f t="shared" si="651"/>
        <v>0</v>
      </c>
      <c r="KU208" s="342">
        <f t="shared" si="651"/>
        <v>0</v>
      </c>
      <c r="KV208" s="342">
        <f t="shared" si="651"/>
        <v>0</v>
      </c>
      <c r="KW208" s="342">
        <f t="shared" si="651"/>
        <v>0</v>
      </c>
      <c r="KX208" s="342">
        <f t="shared" si="651"/>
        <v>0</v>
      </c>
      <c r="KY208" s="342">
        <f t="shared" si="651"/>
        <v>0</v>
      </c>
      <c r="KZ208" s="342">
        <f t="shared" si="651"/>
        <v>0</v>
      </c>
      <c r="LA208" s="342">
        <f t="shared" si="651"/>
        <v>0</v>
      </c>
      <c r="LB208" s="342">
        <f t="shared" si="651"/>
        <v>0</v>
      </c>
      <c r="LC208" s="342">
        <f t="shared" si="651"/>
        <v>0</v>
      </c>
      <c r="LD208" s="342">
        <f t="shared" si="651"/>
        <v>0</v>
      </c>
      <c r="LE208" s="342">
        <f t="shared" si="651"/>
        <v>0</v>
      </c>
      <c r="LF208" s="342">
        <f t="shared" si="651"/>
        <v>0</v>
      </c>
      <c r="LG208" s="342">
        <f t="shared" si="651"/>
        <v>0</v>
      </c>
      <c r="LH208" s="342">
        <f t="shared" si="651"/>
        <v>0</v>
      </c>
      <c r="LI208" s="342">
        <f t="shared" si="651"/>
        <v>0</v>
      </c>
      <c r="LJ208" s="342">
        <f t="shared" si="651"/>
        <v>0</v>
      </c>
      <c r="LK208" s="342">
        <f t="shared" si="651"/>
        <v>0</v>
      </c>
      <c r="LL208" s="342">
        <f t="shared" si="651"/>
        <v>0</v>
      </c>
      <c r="LM208" s="342">
        <f t="shared" si="651"/>
        <v>0</v>
      </c>
      <c r="LN208" s="342">
        <f t="shared" si="651"/>
        <v>0</v>
      </c>
      <c r="LO208" s="342">
        <f t="shared" si="651"/>
        <v>0</v>
      </c>
      <c r="LP208" s="342">
        <f t="shared" si="651"/>
        <v>0</v>
      </c>
    </row>
    <row r="209">
      <c r="A209" s="331" t="str">
        <f t="shared" si="575"/>
        <v>06-2026</v>
      </c>
      <c r="B209" s="346">
        <f t="shared" si="581"/>
        <v>268009.4159</v>
      </c>
      <c r="C209" s="346"/>
      <c r="E209" s="342">
        <f t="shared" ref="E209:BP209" si="652">if(or(and($A209-E$188&gt;0,$A209-E$189&lt;=0,month($A209)=month(E$188)),and($A209-E$188&gt;0,$A209-E$189&lt;=0,month(edate($A209,6))=month(E$188))),E$192,0)</f>
        <v>0</v>
      </c>
      <c r="F209" s="342">
        <f t="shared" si="652"/>
        <v>0</v>
      </c>
      <c r="G209" s="342">
        <f t="shared" si="652"/>
        <v>0</v>
      </c>
      <c r="H209" s="342">
        <f t="shared" si="652"/>
        <v>0</v>
      </c>
      <c r="I209" s="342">
        <f t="shared" si="652"/>
        <v>0</v>
      </c>
      <c r="J209" s="342">
        <f t="shared" si="652"/>
        <v>0</v>
      </c>
      <c r="K209" s="342">
        <f t="shared" si="652"/>
        <v>0</v>
      </c>
      <c r="L209" s="342">
        <f t="shared" si="652"/>
        <v>0</v>
      </c>
      <c r="M209" s="342">
        <f t="shared" si="652"/>
        <v>0</v>
      </c>
      <c r="N209" s="342">
        <f t="shared" si="652"/>
        <v>0</v>
      </c>
      <c r="O209" s="342">
        <f t="shared" si="652"/>
        <v>0</v>
      </c>
      <c r="P209" s="342">
        <f t="shared" si="652"/>
        <v>0</v>
      </c>
      <c r="Q209" s="342">
        <f t="shared" si="652"/>
        <v>0</v>
      </c>
      <c r="R209" s="342">
        <f t="shared" si="652"/>
        <v>0</v>
      </c>
      <c r="S209" s="342">
        <f t="shared" si="652"/>
        <v>0</v>
      </c>
      <c r="T209" s="342">
        <f t="shared" si="652"/>
        <v>0</v>
      </c>
      <c r="U209" s="342">
        <f t="shared" si="652"/>
        <v>0</v>
      </c>
      <c r="V209" s="342">
        <f t="shared" si="652"/>
        <v>0</v>
      </c>
      <c r="W209" s="342">
        <f t="shared" si="652"/>
        <v>0</v>
      </c>
      <c r="X209" s="342">
        <f t="shared" si="652"/>
        <v>0</v>
      </c>
      <c r="Y209" s="342">
        <f t="shared" si="652"/>
        <v>0</v>
      </c>
      <c r="Z209" s="342">
        <f t="shared" si="652"/>
        <v>0</v>
      </c>
      <c r="AA209" s="342">
        <f t="shared" si="652"/>
        <v>0</v>
      </c>
      <c r="AB209" s="342">
        <f t="shared" si="652"/>
        <v>0</v>
      </c>
      <c r="AC209" s="342">
        <f t="shared" si="652"/>
        <v>0</v>
      </c>
      <c r="AD209" s="342">
        <f t="shared" si="652"/>
        <v>0</v>
      </c>
      <c r="AE209" s="342">
        <f t="shared" si="652"/>
        <v>0</v>
      </c>
      <c r="AF209" s="342">
        <f t="shared" si="652"/>
        <v>6214.90265</v>
      </c>
      <c r="AG209" s="342">
        <f t="shared" si="652"/>
        <v>0</v>
      </c>
      <c r="AH209" s="342">
        <f t="shared" si="652"/>
        <v>228.5555</v>
      </c>
      <c r="AI209" s="342">
        <f t="shared" si="652"/>
        <v>0</v>
      </c>
      <c r="AJ209" s="342">
        <f t="shared" si="652"/>
        <v>3780</v>
      </c>
      <c r="AK209" s="342">
        <f t="shared" si="652"/>
        <v>15922.28576</v>
      </c>
      <c r="AL209" s="342">
        <f t="shared" si="652"/>
        <v>0</v>
      </c>
      <c r="AM209" s="342">
        <f t="shared" si="652"/>
        <v>0</v>
      </c>
      <c r="AN209" s="342">
        <f t="shared" si="652"/>
        <v>12211.43486</v>
      </c>
      <c r="AO209" s="342">
        <f t="shared" si="652"/>
        <v>8896.907813</v>
      </c>
      <c r="AP209" s="342">
        <f t="shared" si="652"/>
        <v>0</v>
      </c>
      <c r="AQ209" s="342">
        <f t="shared" si="652"/>
        <v>0</v>
      </c>
      <c r="AR209" s="342">
        <f t="shared" si="652"/>
        <v>7542.9351</v>
      </c>
      <c r="AS209" s="342">
        <f t="shared" si="652"/>
        <v>0</v>
      </c>
      <c r="AT209" s="342">
        <f t="shared" si="652"/>
        <v>0</v>
      </c>
      <c r="AU209" s="342">
        <f t="shared" si="652"/>
        <v>0</v>
      </c>
      <c r="AV209" s="342">
        <f t="shared" si="652"/>
        <v>7136.0471</v>
      </c>
      <c r="AW209" s="342">
        <f t="shared" si="652"/>
        <v>0</v>
      </c>
      <c r="AX209" s="342">
        <f t="shared" si="652"/>
        <v>9058.61</v>
      </c>
      <c r="AY209" s="342">
        <f t="shared" si="652"/>
        <v>0</v>
      </c>
      <c r="AZ209" s="342">
        <f t="shared" si="652"/>
        <v>6480</v>
      </c>
      <c r="BA209" s="342">
        <f t="shared" si="652"/>
        <v>5867.9712</v>
      </c>
      <c r="BB209" s="342">
        <f t="shared" si="652"/>
        <v>0</v>
      </c>
      <c r="BC209" s="342">
        <f t="shared" si="652"/>
        <v>4873.17825</v>
      </c>
      <c r="BD209" s="342">
        <f t="shared" si="652"/>
        <v>0</v>
      </c>
      <c r="BE209" s="342">
        <f t="shared" si="652"/>
        <v>4565.5155</v>
      </c>
      <c r="BF209" s="342">
        <f t="shared" si="652"/>
        <v>0</v>
      </c>
      <c r="BG209" s="342">
        <f t="shared" si="652"/>
        <v>900.3978</v>
      </c>
      <c r="BH209" s="342">
        <f t="shared" si="652"/>
        <v>0</v>
      </c>
      <c r="BI209" s="342">
        <f t="shared" si="652"/>
        <v>0</v>
      </c>
      <c r="BJ209" s="342">
        <f t="shared" si="652"/>
        <v>0</v>
      </c>
      <c r="BK209" s="342">
        <f t="shared" si="652"/>
        <v>0</v>
      </c>
      <c r="BL209" s="342">
        <f t="shared" si="652"/>
        <v>0</v>
      </c>
      <c r="BM209" s="342">
        <f t="shared" si="652"/>
        <v>1521.41625</v>
      </c>
      <c r="BN209" s="342">
        <f t="shared" si="652"/>
        <v>0</v>
      </c>
      <c r="BO209" s="342">
        <f t="shared" si="652"/>
        <v>5255.6688</v>
      </c>
      <c r="BP209" s="342">
        <f t="shared" si="652"/>
        <v>0</v>
      </c>
      <c r="BQ209" s="342"/>
      <c r="BR209" s="342">
        <f t="shared" ref="BR209:EC209" si="653">if(or(and($A209-BR$188&gt;0,$A209-BR$189&lt;=0,month($A209)=month(BR$188)),and($A209-BR$188&gt;0,$A209-BR$189&lt;=0,month(edate($A209,6))=month(BR$188))),BR$192,0)</f>
        <v>12789.72106</v>
      </c>
      <c r="BS209" s="342">
        <f t="shared" si="653"/>
        <v>0</v>
      </c>
      <c r="BT209" s="342">
        <f t="shared" si="653"/>
        <v>0</v>
      </c>
      <c r="BU209" s="342">
        <f t="shared" si="653"/>
        <v>0</v>
      </c>
      <c r="BV209" s="342">
        <f t="shared" si="653"/>
        <v>0</v>
      </c>
      <c r="BW209" s="342">
        <f t="shared" si="653"/>
        <v>9574.457312</v>
      </c>
      <c r="BX209" s="342">
        <f t="shared" si="653"/>
        <v>0</v>
      </c>
      <c r="BY209" s="342">
        <f t="shared" si="653"/>
        <v>0</v>
      </c>
      <c r="BZ209" s="342">
        <f t="shared" si="653"/>
        <v>0</v>
      </c>
      <c r="CA209" s="342">
        <f t="shared" si="653"/>
        <v>26076.07671</v>
      </c>
      <c r="CB209" s="342">
        <f t="shared" si="653"/>
        <v>9247.331602</v>
      </c>
      <c r="CC209" s="342">
        <f t="shared" si="653"/>
        <v>8255.784085</v>
      </c>
      <c r="CD209" s="342">
        <f t="shared" si="653"/>
        <v>0</v>
      </c>
      <c r="CE209" s="342">
        <f t="shared" si="653"/>
        <v>0</v>
      </c>
      <c r="CF209" s="342">
        <f t="shared" si="653"/>
        <v>17532.44775</v>
      </c>
      <c r="CG209" s="342">
        <f t="shared" si="653"/>
        <v>0</v>
      </c>
      <c r="CH209" s="342">
        <f t="shared" si="653"/>
        <v>0</v>
      </c>
      <c r="CI209" s="342">
        <f t="shared" si="653"/>
        <v>17528.71478</v>
      </c>
      <c r="CJ209" s="342">
        <f t="shared" si="653"/>
        <v>0</v>
      </c>
      <c r="CK209" s="342">
        <f t="shared" si="653"/>
        <v>18261.99532</v>
      </c>
      <c r="CL209" s="342">
        <f t="shared" si="653"/>
        <v>13879.12601</v>
      </c>
      <c r="CM209" s="342">
        <f t="shared" si="653"/>
        <v>85.44821952</v>
      </c>
      <c r="CN209" s="342">
        <f t="shared" si="653"/>
        <v>0</v>
      </c>
      <c r="CO209" s="342">
        <f t="shared" si="653"/>
        <v>15876.63125</v>
      </c>
      <c r="CP209" s="342">
        <f t="shared" si="653"/>
        <v>0</v>
      </c>
      <c r="CQ209" s="342">
        <f t="shared" si="653"/>
        <v>0</v>
      </c>
      <c r="CR209" s="342">
        <f t="shared" si="653"/>
        <v>0</v>
      </c>
      <c r="CS209" s="342">
        <f t="shared" si="653"/>
        <v>0</v>
      </c>
      <c r="CT209" s="342">
        <f t="shared" si="653"/>
        <v>0</v>
      </c>
      <c r="CU209" s="342">
        <f t="shared" si="653"/>
        <v>0</v>
      </c>
      <c r="CV209" s="342">
        <f t="shared" si="653"/>
        <v>0</v>
      </c>
      <c r="CW209" s="342">
        <f t="shared" si="653"/>
        <v>0</v>
      </c>
      <c r="CX209" s="342">
        <f t="shared" si="653"/>
        <v>0</v>
      </c>
      <c r="CY209" s="342">
        <f t="shared" si="653"/>
        <v>0</v>
      </c>
      <c r="CZ209" s="342">
        <f t="shared" si="653"/>
        <v>0</v>
      </c>
      <c r="DA209" s="342">
        <f t="shared" si="653"/>
        <v>0</v>
      </c>
      <c r="DB209" s="342">
        <f t="shared" si="653"/>
        <v>0</v>
      </c>
      <c r="DC209" s="342">
        <f t="shared" si="653"/>
        <v>0</v>
      </c>
      <c r="DD209" s="342">
        <f t="shared" si="653"/>
        <v>0</v>
      </c>
      <c r="DE209" s="342">
        <f t="shared" si="653"/>
        <v>0</v>
      </c>
      <c r="DF209" s="342">
        <f t="shared" si="653"/>
        <v>0</v>
      </c>
      <c r="DG209" s="342">
        <f t="shared" si="653"/>
        <v>0</v>
      </c>
      <c r="DH209" s="342">
        <f t="shared" si="653"/>
        <v>0</v>
      </c>
      <c r="DI209" s="342">
        <f t="shared" si="653"/>
        <v>0</v>
      </c>
      <c r="DJ209" s="342">
        <f t="shared" si="653"/>
        <v>0</v>
      </c>
      <c r="DK209" s="342">
        <f t="shared" si="653"/>
        <v>0</v>
      </c>
      <c r="DL209" s="342">
        <f t="shared" si="653"/>
        <v>0</v>
      </c>
      <c r="DM209" s="342">
        <f t="shared" si="653"/>
        <v>0</v>
      </c>
      <c r="DN209" s="342">
        <f t="shared" si="653"/>
        <v>0</v>
      </c>
      <c r="DO209" s="342">
        <f t="shared" si="653"/>
        <v>0</v>
      </c>
      <c r="DP209" s="342">
        <f t="shared" si="653"/>
        <v>0</v>
      </c>
      <c r="DQ209" s="342">
        <f t="shared" si="653"/>
        <v>0</v>
      </c>
      <c r="DR209" s="342">
        <f t="shared" si="653"/>
        <v>0</v>
      </c>
      <c r="DS209" s="342">
        <f t="shared" si="653"/>
        <v>0</v>
      </c>
      <c r="DT209" s="342">
        <f t="shared" si="653"/>
        <v>0</v>
      </c>
      <c r="DU209" s="342">
        <f t="shared" si="653"/>
        <v>0</v>
      </c>
      <c r="DV209" s="342">
        <f t="shared" si="653"/>
        <v>0</v>
      </c>
      <c r="DW209" s="342">
        <f t="shared" si="653"/>
        <v>0</v>
      </c>
      <c r="DX209" s="342">
        <f t="shared" si="653"/>
        <v>0</v>
      </c>
      <c r="DY209" s="342">
        <f t="shared" si="653"/>
        <v>0</v>
      </c>
      <c r="DZ209" s="342">
        <f t="shared" si="653"/>
        <v>0</v>
      </c>
      <c r="EA209" s="342">
        <f t="shared" si="653"/>
        <v>0</v>
      </c>
      <c r="EB209" s="342">
        <f t="shared" si="653"/>
        <v>0</v>
      </c>
      <c r="EC209" s="342">
        <f t="shared" si="653"/>
        <v>0</v>
      </c>
      <c r="ED209" s="338"/>
      <c r="EE209" s="342">
        <f t="shared" ref="EE209:GP209" si="654">if(or(and($A209-EE$188&gt;0,$A209-EE$189&lt;=0,month($A209)=month(EE$188)),and($A209-EE$188&gt;0,$A209-EE$189&lt;=0,month(edate($A209,6))=month(EE$188))),EE$192,0)</f>
        <v>0</v>
      </c>
      <c r="EF209" s="342">
        <f t="shared" si="654"/>
        <v>7137.49078</v>
      </c>
      <c r="EG209" s="342">
        <f t="shared" si="654"/>
        <v>11308.36442</v>
      </c>
      <c r="EH209" s="342">
        <f t="shared" si="654"/>
        <v>0</v>
      </c>
      <c r="EI209" s="342">
        <f t="shared" si="654"/>
        <v>0</v>
      </c>
      <c r="EJ209" s="342">
        <f t="shared" si="654"/>
        <v>0</v>
      </c>
      <c r="EK209" s="342">
        <f t="shared" si="654"/>
        <v>0</v>
      </c>
      <c r="EL209" s="342">
        <f t="shared" si="654"/>
        <v>0</v>
      </c>
      <c r="EM209" s="342">
        <f t="shared" si="654"/>
        <v>0</v>
      </c>
      <c r="EN209" s="342">
        <f t="shared" si="654"/>
        <v>0</v>
      </c>
      <c r="EO209" s="342">
        <f t="shared" si="654"/>
        <v>0</v>
      </c>
      <c r="EP209" s="342">
        <f t="shared" si="654"/>
        <v>0</v>
      </c>
      <c r="EQ209" s="342">
        <f t="shared" si="654"/>
        <v>0</v>
      </c>
      <c r="ER209" s="342">
        <f t="shared" si="654"/>
        <v>0</v>
      </c>
      <c r="ES209" s="342">
        <f t="shared" si="654"/>
        <v>0</v>
      </c>
      <c r="ET209" s="342">
        <f t="shared" si="654"/>
        <v>0</v>
      </c>
      <c r="EU209" s="342">
        <f t="shared" si="654"/>
        <v>0</v>
      </c>
      <c r="EV209" s="342">
        <f t="shared" si="654"/>
        <v>0</v>
      </c>
      <c r="EW209" s="342">
        <f t="shared" si="654"/>
        <v>0</v>
      </c>
      <c r="EX209" s="342">
        <f t="shared" si="654"/>
        <v>0</v>
      </c>
      <c r="EY209" s="342">
        <f t="shared" si="654"/>
        <v>0</v>
      </c>
      <c r="EZ209" s="342">
        <f t="shared" si="654"/>
        <v>0</v>
      </c>
      <c r="FA209" s="342">
        <f t="shared" si="654"/>
        <v>0</v>
      </c>
      <c r="FB209" s="342">
        <f t="shared" si="654"/>
        <v>0</v>
      </c>
      <c r="FC209" s="342">
        <f t="shared" si="654"/>
        <v>0</v>
      </c>
      <c r="FD209" s="342">
        <f t="shared" si="654"/>
        <v>0</v>
      </c>
      <c r="FE209" s="342">
        <f t="shared" si="654"/>
        <v>0</v>
      </c>
      <c r="FF209" s="342">
        <f t="shared" si="654"/>
        <v>0</v>
      </c>
      <c r="FG209" s="342">
        <f t="shared" si="654"/>
        <v>0</v>
      </c>
      <c r="FH209" s="342">
        <f t="shared" si="654"/>
        <v>0</v>
      </c>
      <c r="FI209" s="342">
        <f t="shared" si="654"/>
        <v>0</v>
      </c>
      <c r="FJ209" s="342">
        <f t="shared" si="654"/>
        <v>0</v>
      </c>
      <c r="FK209" s="342">
        <f t="shared" si="654"/>
        <v>0</v>
      </c>
      <c r="FL209" s="342">
        <f t="shared" si="654"/>
        <v>0</v>
      </c>
      <c r="FM209" s="342">
        <f t="shared" si="654"/>
        <v>0</v>
      </c>
      <c r="FN209" s="342">
        <f t="shared" si="654"/>
        <v>0</v>
      </c>
      <c r="FO209" s="342">
        <f t="shared" si="654"/>
        <v>0</v>
      </c>
      <c r="FP209" s="342">
        <f t="shared" si="654"/>
        <v>0</v>
      </c>
      <c r="FQ209" s="342">
        <f t="shared" si="654"/>
        <v>0</v>
      </c>
      <c r="FR209" s="342">
        <f t="shared" si="654"/>
        <v>0</v>
      </c>
      <c r="FS209" s="342">
        <f t="shared" si="654"/>
        <v>0</v>
      </c>
      <c r="FT209" s="342">
        <f t="shared" si="654"/>
        <v>0</v>
      </c>
      <c r="FU209" s="342">
        <f t="shared" si="654"/>
        <v>0</v>
      </c>
      <c r="FV209" s="342">
        <f t="shared" si="654"/>
        <v>0</v>
      </c>
      <c r="FW209" s="342">
        <f t="shared" si="654"/>
        <v>0</v>
      </c>
      <c r="FX209" s="342">
        <f t="shared" si="654"/>
        <v>0</v>
      </c>
      <c r="FY209" s="342">
        <f t="shared" si="654"/>
        <v>0</v>
      </c>
      <c r="FZ209" s="342">
        <f t="shared" si="654"/>
        <v>0</v>
      </c>
      <c r="GA209" s="342">
        <f t="shared" si="654"/>
        <v>0</v>
      </c>
      <c r="GB209" s="342">
        <f t="shared" si="654"/>
        <v>0</v>
      </c>
      <c r="GC209" s="342">
        <f t="shared" si="654"/>
        <v>0</v>
      </c>
      <c r="GD209" s="342">
        <f t="shared" si="654"/>
        <v>0</v>
      </c>
      <c r="GE209" s="342">
        <f t="shared" si="654"/>
        <v>0</v>
      </c>
      <c r="GF209" s="342">
        <f t="shared" si="654"/>
        <v>0</v>
      </c>
      <c r="GG209" s="342">
        <f t="shared" si="654"/>
        <v>0</v>
      </c>
      <c r="GH209" s="342">
        <f t="shared" si="654"/>
        <v>0</v>
      </c>
      <c r="GI209" s="342">
        <f t="shared" si="654"/>
        <v>0</v>
      </c>
      <c r="GJ209" s="342">
        <f t="shared" si="654"/>
        <v>0</v>
      </c>
      <c r="GK209" s="342">
        <f t="shared" si="654"/>
        <v>0</v>
      </c>
      <c r="GL209" s="342">
        <f t="shared" si="654"/>
        <v>0</v>
      </c>
      <c r="GM209" s="342">
        <f t="shared" si="654"/>
        <v>0</v>
      </c>
      <c r="GN209" s="342">
        <f t="shared" si="654"/>
        <v>0</v>
      </c>
      <c r="GO209" s="342">
        <f t="shared" si="654"/>
        <v>0</v>
      </c>
      <c r="GP209" s="342">
        <f t="shared" si="654"/>
        <v>0</v>
      </c>
      <c r="GQ209" s="342"/>
      <c r="GR209" s="342">
        <f t="shared" ref="GR209:JC209" si="655">if(or(and($A209-GR$188&gt;0,$A209-GR$189&lt;=0,month($A209)=month(GR$188)),and($A209-GR$188&gt;0,$A209-GR$189&lt;=0,month(edate($A209,6))=month(GR$188))),GR$192,0)</f>
        <v>0</v>
      </c>
      <c r="GS209" s="342">
        <f t="shared" si="655"/>
        <v>0</v>
      </c>
      <c r="GT209" s="342">
        <f t="shared" si="655"/>
        <v>0</v>
      </c>
      <c r="GU209" s="342">
        <f t="shared" si="655"/>
        <v>0</v>
      </c>
      <c r="GV209" s="342">
        <f t="shared" si="655"/>
        <v>0</v>
      </c>
      <c r="GW209" s="342">
        <f t="shared" si="655"/>
        <v>0</v>
      </c>
      <c r="GX209" s="342">
        <f t="shared" si="655"/>
        <v>0</v>
      </c>
      <c r="GY209" s="342">
        <f t="shared" si="655"/>
        <v>0</v>
      </c>
      <c r="GZ209" s="342">
        <f t="shared" si="655"/>
        <v>0</v>
      </c>
      <c r="HA209" s="342">
        <f t="shared" si="655"/>
        <v>0</v>
      </c>
      <c r="HB209" s="342">
        <f t="shared" si="655"/>
        <v>0</v>
      </c>
      <c r="HC209" s="342">
        <f t="shared" si="655"/>
        <v>0</v>
      </c>
      <c r="HD209" s="342">
        <f t="shared" si="655"/>
        <v>0</v>
      </c>
      <c r="HE209" s="342">
        <f t="shared" si="655"/>
        <v>0</v>
      </c>
      <c r="HF209" s="342">
        <f t="shared" si="655"/>
        <v>0</v>
      </c>
      <c r="HG209" s="342">
        <f t="shared" si="655"/>
        <v>0</v>
      </c>
      <c r="HH209" s="342">
        <f t="shared" si="655"/>
        <v>0</v>
      </c>
      <c r="HI209" s="342">
        <f t="shared" si="655"/>
        <v>0</v>
      </c>
      <c r="HJ209" s="342">
        <f t="shared" si="655"/>
        <v>0</v>
      </c>
      <c r="HK209" s="342">
        <f t="shared" si="655"/>
        <v>0</v>
      </c>
      <c r="HL209" s="342">
        <f t="shared" si="655"/>
        <v>0</v>
      </c>
      <c r="HM209" s="342">
        <f t="shared" si="655"/>
        <v>0</v>
      </c>
      <c r="HN209" s="342">
        <f t="shared" si="655"/>
        <v>0</v>
      </c>
      <c r="HO209" s="342">
        <f t="shared" si="655"/>
        <v>0</v>
      </c>
      <c r="HP209" s="342">
        <f t="shared" si="655"/>
        <v>0</v>
      </c>
      <c r="HQ209" s="342">
        <f t="shared" si="655"/>
        <v>0</v>
      </c>
      <c r="HR209" s="342">
        <f t="shared" si="655"/>
        <v>0</v>
      </c>
      <c r="HS209" s="342">
        <f t="shared" si="655"/>
        <v>0</v>
      </c>
      <c r="HT209" s="342">
        <f t="shared" si="655"/>
        <v>0</v>
      </c>
      <c r="HU209" s="342">
        <f t="shared" si="655"/>
        <v>0</v>
      </c>
      <c r="HV209" s="342">
        <f t="shared" si="655"/>
        <v>0</v>
      </c>
      <c r="HW209" s="342">
        <f t="shared" si="655"/>
        <v>0</v>
      </c>
      <c r="HX209" s="342">
        <f t="shared" si="655"/>
        <v>0</v>
      </c>
      <c r="HY209" s="342">
        <f t="shared" si="655"/>
        <v>0</v>
      </c>
      <c r="HZ209" s="342">
        <f t="shared" si="655"/>
        <v>0</v>
      </c>
      <c r="IA209" s="342">
        <f t="shared" si="655"/>
        <v>0</v>
      </c>
      <c r="IB209" s="342">
        <f t="shared" si="655"/>
        <v>0</v>
      </c>
      <c r="IC209" s="342">
        <f t="shared" si="655"/>
        <v>0</v>
      </c>
      <c r="ID209" s="342">
        <f t="shared" si="655"/>
        <v>0</v>
      </c>
      <c r="IE209" s="342">
        <f t="shared" si="655"/>
        <v>0</v>
      </c>
      <c r="IF209" s="342">
        <f t="shared" si="655"/>
        <v>0</v>
      </c>
      <c r="IG209" s="342">
        <f t="shared" si="655"/>
        <v>0</v>
      </c>
      <c r="IH209" s="342">
        <f t="shared" si="655"/>
        <v>0</v>
      </c>
      <c r="II209" s="342">
        <f t="shared" si="655"/>
        <v>0</v>
      </c>
      <c r="IJ209" s="342">
        <f t="shared" si="655"/>
        <v>0</v>
      </c>
      <c r="IK209" s="342">
        <f t="shared" si="655"/>
        <v>0</v>
      </c>
      <c r="IL209" s="342">
        <f t="shared" si="655"/>
        <v>0</v>
      </c>
      <c r="IM209" s="342">
        <f t="shared" si="655"/>
        <v>0</v>
      </c>
      <c r="IN209" s="342">
        <f t="shared" si="655"/>
        <v>0</v>
      </c>
      <c r="IO209" s="342">
        <f t="shared" si="655"/>
        <v>0</v>
      </c>
      <c r="IP209" s="342">
        <f t="shared" si="655"/>
        <v>0</v>
      </c>
      <c r="IQ209" s="342">
        <f t="shared" si="655"/>
        <v>0</v>
      </c>
      <c r="IR209" s="342">
        <f t="shared" si="655"/>
        <v>0</v>
      </c>
      <c r="IS209" s="342">
        <f t="shared" si="655"/>
        <v>0</v>
      </c>
      <c r="IT209" s="342">
        <f t="shared" si="655"/>
        <v>0</v>
      </c>
      <c r="IU209" s="342">
        <f t="shared" si="655"/>
        <v>0</v>
      </c>
      <c r="IV209" s="342">
        <f t="shared" si="655"/>
        <v>0</v>
      </c>
      <c r="IW209" s="342">
        <f t="shared" si="655"/>
        <v>0</v>
      </c>
      <c r="IX209" s="342">
        <f t="shared" si="655"/>
        <v>0</v>
      </c>
      <c r="IY209" s="342">
        <f t="shared" si="655"/>
        <v>0</v>
      </c>
      <c r="IZ209" s="342">
        <f t="shared" si="655"/>
        <v>0</v>
      </c>
      <c r="JA209" s="342">
        <f t="shared" si="655"/>
        <v>0</v>
      </c>
      <c r="JB209" s="342">
        <f t="shared" si="655"/>
        <v>0</v>
      </c>
      <c r="JC209" s="342">
        <f t="shared" si="655"/>
        <v>0</v>
      </c>
      <c r="JD209" s="342"/>
      <c r="JE209" s="342">
        <f t="shared" ref="JE209:LP209" si="656">if(or(and($A209-JE$188&gt;0,$A209-JE$189&lt;=0,month($A209)=month(JE$188)),and($A209-JE$188&gt;0,$A209-JE$189&lt;=0,month(edate($A209,6))=month(JE$188))),JE$192,0)</f>
        <v>0</v>
      </c>
      <c r="JF209" s="342">
        <f t="shared" si="656"/>
        <v>0</v>
      </c>
      <c r="JG209" s="342">
        <f t="shared" si="656"/>
        <v>0</v>
      </c>
      <c r="JH209" s="342">
        <f t="shared" si="656"/>
        <v>0</v>
      </c>
      <c r="JI209" s="342">
        <f t="shared" si="656"/>
        <v>0</v>
      </c>
      <c r="JJ209" s="342">
        <f t="shared" si="656"/>
        <v>0</v>
      </c>
      <c r="JK209" s="342">
        <f t="shared" si="656"/>
        <v>0</v>
      </c>
      <c r="JL209" s="342">
        <f t="shared" si="656"/>
        <v>0</v>
      </c>
      <c r="JM209" s="342">
        <f t="shared" si="656"/>
        <v>0</v>
      </c>
      <c r="JN209" s="342">
        <f t="shared" si="656"/>
        <v>0</v>
      </c>
      <c r="JO209" s="342">
        <f t="shared" si="656"/>
        <v>0</v>
      </c>
      <c r="JP209" s="342">
        <f t="shared" si="656"/>
        <v>0</v>
      </c>
      <c r="JQ209" s="342">
        <f t="shared" si="656"/>
        <v>0</v>
      </c>
      <c r="JR209" s="342">
        <f t="shared" si="656"/>
        <v>0</v>
      </c>
      <c r="JS209" s="342">
        <f t="shared" si="656"/>
        <v>0</v>
      </c>
      <c r="JT209" s="342">
        <f t="shared" si="656"/>
        <v>0</v>
      </c>
      <c r="JU209" s="342">
        <f t="shared" si="656"/>
        <v>0</v>
      </c>
      <c r="JV209" s="342">
        <f t="shared" si="656"/>
        <v>0</v>
      </c>
      <c r="JW209" s="342">
        <f t="shared" si="656"/>
        <v>0</v>
      </c>
      <c r="JX209" s="342">
        <f t="shared" si="656"/>
        <v>0</v>
      </c>
      <c r="JY209" s="342">
        <f t="shared" si="656"/>
        <v>0</v>
      </c>
      <c r="JZ209" s="342">
        <f t="shared" si="656"/>
        <v>0</v>
      </c>
      <c r="KA209" s="342">
        <f t="shared" si="656"/>
        <v>0</v>
      </c>
      <c r="KB209" s="342">
        <f t="shared" si="656"/>
        <v>0</v>
      </c>
      <c r="KC209" s="342">
        <f t="shared" si="656"/>
        <v>0</v>
      </c>
      <c r="KD209" s="342">
        <f t="shared" si="656"/>
        <v>0</v>
      </c>
      <c r="KE209" s="342">
        <f t="shared" si="656"/>
        <v>0</v>
      </c>
      <c r="KF209" s="342">
        <f t="shared" si="656"/>
        <v>0</v>
      </c>
      <c r="KG209" s="342">
        <f t="shared" si="656"/>
        <v>0</v>
      </c>
      <c r="KH209" s="342">
        <f t="shared" si="656"/>
        <v>0</v>
      </c>
      <c r="KI209" s="342">
        <f t="shared" si="656"/>
        <v>0</v>
      </c>
      <c r="KJ209" s="342">
        <f t="shared" si="656"/>
        <v>0</v>
      </c>
      <c r="KK209" s="342">
        <f t="shared" si="656"/>
        <v>0</v>
      </c>
      <c r="KL209" s="342">
        <f t="shared" si="656"/>
        <v>0</v>
      </c>
      <c r="KM209" s="342">
        <f t="shared" si="656"/>
        <v>0</v>
      </c>
      <c r="KN209" s="342">
        <f t="shared" si="656"/>
        <v>0</v>
      </c>
      <c r="KO209" s="342">
        <f t="shared" si="656"/>
        <v>0</v>
      </c>
      <c r="KP209" s="342">
        <f t="shared" si="656"/>
        <v>0</v>
      </c>
      <c r="KQ209" s="342">
        <f t="shared" si="656"/>
        <v>0</v>
      </c>
      <c r="KR209" s="342">
        <f t="shared" si="656"/>
        <v>0</v>
      </c>
      <c r="KS209" s="342">
        <f t="shared" si="656"/>
        <v>0</v>
      </c>
      <c r="KT209" s="342">
        <f t="shared" si="656"/>
        <v>0</v>
      </c>
      <c r="KU209" s="342">
        <f t="shared" si="656"/>
        <v>0</v>
      </c>
      <c r="KV209" s="342">
        <f t="shared" si="656"/>
        <v>0</v>
      </c>
      <c r="KW209" s="342">
        <f t="shared" si="656"/>
        <v>0</v>
      </c>
      <c r="KX209" s="342">
        <f t="shared" si="656"/>
        <v>0</v>
      </c>
      <c r="KY209" s="342">
        <f t="shared" si="656"/>
        <v>0</v>
      </c>
      <c r="KZ209" s="342">
        <f t="shared" si="656"/>
        <v>0</v>
      </c>
      <c r="LA209" s="342">
        <f t="shared" si="656"/>
        <v>0</v>
      </c>
      <c r="LB209" s="342">
        <f t="shared" si="656"/>
        <v>0</v>
      </c>
      <c r="LC209" s="342">
        <f t="shared" si="656"/>
        <v>0</v>
      </c>
      <c r="LD209" s="342">
        <f t="shared" si="656"/>
        <v>0</v>
      </c>
      <c r="LE209" s="342">
        <f t="shared" si="656"/>
        <v>0</v>
      </c>
      <c r="LF209" s="342">
        <f t="shared" si="656"/>
        <v>0</v>
      </c>
      <c r="LG209" s="342">
        <f t="shared" si="656"/>
        <v>0</v>
      </c>
      <c r="LH209" s="342">
        <f t="shared" si="656"/>
        <v>0</v>
      </c>
      <c r="LI209" s="342">
        <f t="shared" si="656"/>
        <v>0</v>
      </c>
      <c r="LJ209" s="342">
        <f t="shared" si="656"/>
        <v>0</v>
      </c>
      <c r="LK209" s="342">
        <f t="shared" si="656"/>
        <v>0</v>
      </c>
      <c r="LL209" s="342">
        <f t="shared" si="656"/>
        <v>0</v>
      </c>
      <c r="LM209" s="342">
        <f t="shared" si="656"/>
        <v>0</v>
      </c>
      <c r="LN209" s="342">
        <f t="shared" si="656"/>
        <v>0</v>
      </c>
      <c r="LO209" s="342">
        <f t="shared" si="656"/>
        <v>0</v>
      </c>
      <c r="LP209" s="342">
        <f t="shared" si="656"/>
        <v>0</v>
      </c>
    </row>
    <row r="210">
      <c r="A210" s="331" t="str">
        <f t="shared" si="575"/>
        <v>09-2026</v>
      </c>
      <c r="B210" s="346">
        <f t="shared" si="581"/>
        <v>348909.4984</v>
      </c>
      <c r="C210" s="346"/>
      <c r="E210" s="342">
        <f t="shared" ref="E210:BP210" si="657">if(or(and($A210-E$188&gt;0,$A210-E$189&lt;=0,month($A210)=month(E$188)),and($A210-E$188&gt;0,$A210-E$189&lt;=0,month(edate($A210,6))=month(E$188))),E$192,0)</f>
        <v>0</v>
      </c>
      <c r="F210" s="342">
        <f t="shared" si="657"/>
        <v>0</v>
      </c>
      <c r="G210" s="342">
        <f t="shared" si="657"/>
        <v>0</v>
      </c>
      <c r="H210" s="342">
        <f t="shared" si="657"/>
        <v>0</v>
      </c>
      <c r="I210" s="342">
        <f t="shared" si="657"/>
        <v>0</v>
      </c>
      <c r="J210" s="342">
        <f t="shared" si="657"/>
        <v>0</v>
      </c>
      <c r="K210" s="342">
        <f t="shared" si="657"/>
        <v>0</v>
      </c>
      <c r="L210" s="342">
        <f t="shared" si="657"/>
        <v>0</v>
      </c>
      <c r="M210" s="342">
        <f t="shared" si="657"/>
        <v>0</v>
      </c>
      <c r="N210" s="342">
        <f t="shared" si="657"/>
        <v>0</v>
      </c>
      <c r="O210" s="342">
        <f t="shared" si="657"/>
        <v>0</v>
      </c>
      <c r="P210" s="342">
        <f t="shared" si="657"/>
        <v>0</v>
      </c>
      <c r="Q210" s="342">
        <f t="shared" si="657"/>
        <v>0</v>
      </c>
      <c r="R210" s="342">
        <f t="shared" si="657"/>
        <v>0</v>
      </c>
      <c r="S210" s="342">
        <f t="shared" si="657"/>
        <v>0</v>
      </c>
      <c r="T210" s="342">
        <f t="shared" si="657"/>
        <v>0</v>
      </c>
      <c r="U210" s="342">
        <f t="shared" si="657"/>
        <v>0</v>
      </c>
      <c r="V210" s="342">
        <f t="shared" si="657"/>
        <v>0</v>
      </c>
      <c r="W210" s="342">
        <f t="shared" si="657"/>
        <v>0</v>
      </c>
      <c r="X210" s="342">
        <f t="shared" si="657"/>
        <v>0</v>
      </c>
      <c r="Y210" s="342">
        <f t="shared" si="657"/>
        <v>0</v>
      </c>
      <c r="Z210" s="342">
        <f t="shared" si="657"/>
        <v>0</v>
      </c>
      <c r="AA210" s="342">
        <f t="shared" si="657"/>
        <v>0</v>
      </c>
      <c r="AB210" s="342">
        <f t="shared" si="657"/>
        <v>0</v>
      </c>
      <c r="AC210" s="342">
        <f t="shared" si="657"/>
        <v>0</v>
      </c>
      <c r="AD210" s="342">
        <f t="shared" si="657"/>
        <v>0</v>
      </c>
      <c r="AE210" s="342">
        <f t="shared" si="657"/>
        <v>0</v>
      </c>
      <c r="AF210" s="342">
        <f t="shared" si="657"/>
        <v>0</v>
      </c>
      <c r="AG210" s="342">
        <f t="shared" si="657"/>
        <v>7258.6275</v>
      </c>
      <c r="AH210" s="342">
        <f t="shared" si="657"/>
        <v>0</v>
      </c>
      <c r="AI210" s="342">
        <f t="shared" si="657"/>
        <v>10641.14589</v>
      </c>
      <c r="AJ210" s="342">
        <f t="shared" si="657"/>
        <v>0</v>
      </c>
      <c r="AK210" s="342">
        <f t="shared" si="657"/>
        <v>0</v>
      </c>
      <c r="AL210" s="342">
        <f t="shared" si="657"/>
        <v>275</v>
      </c>
      <c r="AM210" s="342">
        <f t="shared" si="657"/>
        <v>4982.50623</v>
      </c>
      <c r="AN210" s="342">
        <f t="shared" si="657"/>
        <v>0</v>
      </c>
      <c r="AO210" s="342">
        <f t="shared" si="657"/>
        <v>0</v>
      </c>
      <c r="AP210" s="342">
        <f t="shared" si="657"/>
        <v>9271.35</v>
      </c>
      <c r="AQ210" s="342">
        <f t="shared" si="657"/>
        <v>8358.125</v>
      </c>
      <c r="AR210" s="342">
        <f t="shared" si="657"/>
        <v>0</v>
      </c>
      <c r="AS210" s="342">
        <f t="shared" si="657"/>
        <v>8601.039</v>
      </c>
      <c r="AT210" s="342">
        <f t="shared" si="657"/>
        <v>16276.43473</v>
      </c>
      <c r="AU210" s="342">
        <f t="shared" si="657"/>
        <v>7462.28015</v>
      </c>
      <c r="AV210" s="342">
        <f t="shared" si="657"/>
        <v>0</v>
      </c>
      <c r="AW210" s="342">
        <f t="shared" si="657"/>
        <v>4800</v>
      </c>
      <c r="AX210" s="342">
        <f t="shared" si="657"/>
        <v>0</v>
      </c>
      <c r="AY210" s="342">
        <f t="shared" si="657"/>
        <v>12558.09375</v>
      </c>
      <c r="AZ210" s="342">
        <f t="shared" si="657"/>
        <v>0</v>
      </c>
      <c r="BA210" s="342">
        <f t="shared" si="657"/>
        <v>0</v>
      </c>
      <c r="BB210" s="342">
        <f t="shared" si="657"/>
        <v>9703.8664</v>
      </c>
      <c r="BC210" s="342">
        <f t="shared" si="657"/>
        <v>0</v>
      </c>
      <c r="BD210" s="342">
        <f t="shared" si="657"/>
        <v>13378.4</v>
      </c>
      <c r="BE210" s="342">
        <f t="shared" si="657"/>
        <v>0</v>
      </c>
      <c r="BF210" s="342">
        <f t="shared" si="657"/>
        <v>1557.6541</v>
      </c>
      <c r="BG210" s="342">
        <f t="shared" si="657"/>
        <v>0</v>
      </c>
      <c r="BH210" s="342">
        <f t="shared" si="657"/>
        <v>5158.157425</v>
      </c>
      <c r="BI210" s="342">
        <f t="shared" si="657"/>
        <v>2306.25</v>
      </c>
      <c r="BJ210" s="342">
        <f t="shared" si="657"/>
        <v>7162.4875</v>
      </c>
      <c r="BK210" s="342">
        <f t="shared" si="657"/>
        <v>1312.5</v>
      </c>
      <c r="BL210" s="342">
        <f t="shared" si="657"/>
        <v>1793.1</v>
      </c>
      <c r="BM210" s="342">
        <f t="shared" si="657"/>
        <v>0</v>
      </c>
      <c r="BN210" s="342">
        <f t="shared" si="657"/>
        <v>740.464875</v>
      </c>
      <c r="BO210" s="342">
        <f t="shared" si="657"/>
        <v>0</v>
      </c>
      <c r="BP210" s="342">
        <f t="shared" si="657"/>
        <v>628.625</v>
      </c>
      <c r="BQ210" s="342"/>
      <c r="BR210" s="342">
        <f t="shared" ref="BR210:EC210" si="658">if(or(and($A210-BR$188&gt;0,$A210-BR$189&lt;=0,month($A210)=month(BR$188)),and($A210-BR$188&gt;0,$A210-BR$189&lt;=0,month(edate($A210,6))=month(BR$188))),BR$192,0)</f>
        <v>0</v>
      </c>
      <c r="BS210" s="342">
        <f t="shared" si="658"/>
        <v>0</v>
      </c>
      <c r="BT210" s="342">
        <f t="shared" si="658"/>
        <v>0</v>
      </c>
      <c r="BU210" s="342">
        <f t="shared" si="658"/>
        <v>0</v>
      </c>
      <c r="BV210" s="342">
        <f t="shared" si="658"/>
        <v>8900.782622</v>
      </c>
      <c r="BW210" s="342">
        <f t="shared" si="658"/>
        <v>0</v>
      </c>
      <c r="BX210" s="342">
        <f t="shared" si="658"/>
        <v>10795.02655</v>
      </c>
      <c r="BY210" s="342">
        <f t="shared" si="658"/>
        <v>9565.010058</v>
      </c>
      <c r="BZ210" s="342">
        <f t="shared" si="658"/>
        <v>11090.47446</v>
      </c>
      <c r="CA210" s="342">
        <f t="shared" si="658"/>
        <v>0</v>
      </c>
      <c r="CB210" s="342">
        <f t="shared" si="658"/>
        <v>0</v>
      </c>
      <c r="CC210" s="342">
        <f t="shared" si="658"/>
        <v>0</v>
      </c>
      <c r="CD210" s="342">
        <f t="shared" si="658"/>
        <v>11412.29205</v>
      </c>
      <c r="CE210" s="342">
        <f t="shared" si="658"/>
        <v>15822.55037</v>
      </c>
      <c r="CF210" s="342">
        <f t="shared" si="658"/>
        <v>0</v>
      </c>
      <c r="CG210" s="342">
        <f t="shared" si="658"/>
        <v>21999.41642</v>
      </c>
      <c r="CH210" s="342">
        <f t="shared" si="658"/>
        <v>16140.00919</v>
      </c>
      <c r="CI210" s="342">
        <f t="shared" si="658"/>
        <v>0</v>
      </c>
      <c r="CJ210" s="342">
        <f t="shared" si="658"/>
        <v>18425.13521</v>
      </c>
      <c r="CK210" s="342">
        <f t="shared" si="658"/>
        <v>0</v>
      </c>
      <c r="CL210" s="342">
        <f t="shared" si="658"/>
        <v>0</v>
      </c>
      <c r="CM210" s="342">
        <f t="shared" si="658"/>
        <v>0</v>
      </c>
      <c r="CN210" s="342">
        <f t="shared" si="658"/>
        <v>19371.7234</v>
      </c>
      <c r="CO210" s="342">
        <f t="shared" si="658"/>
        <v>0</v>
      </c>
      <c r="CP210" s="342">
        <f t="shared" si="658"/>
        <v>12178.69541</v>
      </c>
      <c r="CQ210" s="342">
        <f t="shared" si="658"/>
        <v>20373.44217</v>
      </c>
      <c r="CR210" s="342">
        <f t="shared" si="658"/>
        <v>25844.38354</v>
      </c>
      <c r="CS210" s="342">
        <f t="shared" si="658"/>
        <v>0</v>
      </c>
      <c r="CT210" s="342">
        <f t="shared" si="658"/>
        <v>0</v>
      </c>
      <c r="CU210" s="342">
        <f t="shared" si="658"/>
        <v>0</v>
      </c>
      <c r="CV210" s="342">
        <f t="shared" si="658"/>
        <v>0</v>
      </c>
      <c r="CW210" s="342">
        <f t="shared" si="658"/>
        <v>0</v>
      </c>
      <c r="CX210" s="342">
        <f t="shared" si="658"/>
        <v>0</v>
      </c>
      <c r="CY210" s="342">
        <f t="shared" si="658"/>
        <v>0</v>
      </c>
      <c r="CZ210" s="342">
        <f t="shared" si="658"/>
        <v>0</v>
      </c>
      <c r="DA210" s="342">
        <f t="shared" si="658"/>
        <v>0</v>
      </c>
      <c r="DB210" s="342">
        <f t="shared" si="658"/>
        <v>0</v>
      </c>
      <c r="DC210" s="342">
        <f t="shared" si="658"/>
        <v>0</v>
      </c>
      <c r="DD210" s="342">
        <f t="shared" si="658"/>
        <v>0</v>
      </c>
      <c r="DE210" s="342">
        <f t="shared" si="658"/>
        <v>0</v>
      </c>
      <c r="DF210" s="342">
        <f t="shared" si="658"/>
        <v>0</v>
      </c>
      <c r="DG210" s="342">
        <f t="shared" si="658"/>
        <v>0</v>
      </c>
      <c r="DH210" s="342">
        <f t="shared" si="658"/>
        <v>0</v>
      </c>
      <c r="DI210" s="342">
        <f t="shared" si="658"/>
        <v>0</v>
      </c>
      <c r="DJ210" s="342">
        <f t="shared" si="658"/>
        <v>0</v>
      </c>
      <c r="DK210" s="342">
        <f t="shared" si="658"/>
        <v>0</v>
      </c>
      <c r="DL210" s="342">
        <f t="shared" si="658"/>
        <v>0</v>
      </c>
      <c r="DM210" s="342">
        <f t="shared" si="658"/>
        <v>0</v>
      </c>
      <c r="DN210" s="342">
        <f t="shared" si="658"/>
        <v>0</v>
      </c>
      <c r="DO210" s="342">
        <f t="shared" si="658"/>
        <v>0</v>
      </c>
      <c r="DP210" s="342">
        <f t="shared" si="658"/>
        <v>0</v>
      </c>
      <c r="DQ210" s="342">
        <f t="shared" si="658"/>
        <v>0</v>
      </c>
      <c r="DR210" s="342">
        <f t="shared" si="658"/>
        <v>0</v>
      </c>
      <c r="DS210" s="342">
        <f t="shared" si="658"/>
        <v>0</v>
      </c>
      <c r="DT210" s="342">
        <f t="shared" si="658"/>
        <v>0</v>
      </c>
      <c r="DU210" s="342">
        <f t="shared" si="658"/>
        <v>0</v>
      </c>
      <c r="DV210" s="342">
        <f t="shared" si="658"/>
        <v>0</v>
      </c>
      <c r="DW210" s="342">
        <f t="shared" si="658"/>
        <v>0</v>
      </c>
      <c r="DX210" s="342">
        <f t="shared" si="658"/>
        <v>0</v>
      </c>
      <c r="DY210" s="342">
        <f t="shared" si="658"/>
        <v>0</v>
      </c>
      <c r="DZ210" s="342">
        <f t="shared" si="658"/>
        <v>0</v>
      </c>
      <c r="EA210" s="342">
        <f t="shared" si="658"/>
        <v>0</v>
      </c>
      <c r="EB210" s="342">
        <f t="shared" si="658"/>
        <v>0</v>
      </c>
      <c r="EC210" s="342">
        <f t="shared" si="658"/>
        <v>0</v>
      </c>
      <c r="ED210" s="338"/>
      <c r="EE210" s="342">
        <f t="shared" ref="EE210:GP210" si="659">if(or(and($A210-EE$188&gt;0,$A210-EE$189&lt;=0,month($A210)=month(EE$188)),and($A210-EE$188&gt;0,$A210-EE$189&lt;=0,month(edate($A210,6))=month(EE$188))),EE$192,0)</f>
        <v>0</v>
      </c>
      <c r="EF210" s="342">
        <f t="shared" si="659"/>
        <v>0</v>
      </c>
      <c r="EG210" s="342">
        <f t="shared" si="659"/>
        <v>0</v>
      </c>
      <c r="EH210" s="342">
        <f t="shared" si="659"/>
        <v>12764.4494</v>
      </c>
      <c r="EI210" s="342">
        <f t="shared" si="659"/>
        <v>0</v>
      </c>
      <c r="EJ210" s="342">
        <f t="shared" si="659"/>
        <v>0</v>
      </c>
      <c r="EK210" s="342">
        <f t="shared" si="659"/>
        <v>0</v>
      </c>
      <c r="EL210" s="342">
        <f t="shared" si="659"/>
        <v>0</v>
      </c>
      <c r="EM210" s="342">
        <f t="shared" si="659"/>
        <v>0</v>
      </c>
      <c r="EN210" s="342">
        <f t="shared" si="659"/>
        <v>0</v>
      </c>
      <c r="EO210" s="342">
        <f t="shared" si="659"/>
        <v>0</v>
      </c>
      <c r="EP210" s="342">
        <f t="shared" si="659"/>
        <v>0</v>
      </c>
      <c r="EQ210" s="342">
        <f t="shared" si="659"/>
        <v>0</v>
      </c>
      <c r="ER210" s="342">
        <f t="shared" si="659"/>
        <v>0</v>
      </c>
      <c r="ES210" s="342">
        <f t="shared" si="659"/>
        <v>0</v>
      </c>
      <c r="ET210" s="342">
        <f t="shared" si="659"/>
        <v>0</v>
      </c>
      <c r="EU210" s="342">
        <f t="shared" si="659"/>
        <v>0</v>
      </c>
      <c r="EV210" s="342">
        <f t="shared" si="659"/>
        <v>0</v>
      </c>
      <c r="EW210" s="342">
        <f t="shared" si="659"/>
        <v>0</v>
      </c>
      <c r="EX210" s="342">
        <f t="shared" si="659"/>
        <v>0</v>
      </c>
      <c r="EY210" s="342">
        <f t="shared" si="659"/>
        <v>0</v>
      </c>
      <c r="EZ210" s="342">
        <f t="shared" si="659"/>
        <v>0</v>
      </c>
      <c r="FA210" s="342">
        <f t="shared" si="659"/>
        <v>0</v>
      </c>
      <c r="FB210" s="342">
        <f t="shared" si="659"/>
        <v>0</v>
      </c>
      <c r="FC210" s="342">
        <f t="shared" si="659"/>
        <v>0</v>
      </c>
      <c r="FD210" s="342">
        <f t="shared" si="659"/>
        <v>0</v>
      </c>
      <c r="FE210" s="342">
        <f t="shared" si="659"/>
        <v>0</v>
      </c>
      <c r="FF210" s="342">
        <f t="shared" si="659"/>
        <v>0</v>
      </c>
      <c r="FG210" s="342">
        <f t="shared" si="659"/>
        <v>0</v>
      </c>
      <c r="FH210" s="342">
        <f t="shared" si="659"/>
        <v>0</v>
      </c>
      <c r="FI210" s="342">
        <f t="shared" si="659"/>
        <v>0</v>
      </c>
      <c r="FJ210" s="342">
        <f t="shared" si="659"/>
        <v>0</v>
      </c>
      <c r="FK210" s="342">
        <f t="shared" si="659"/>
        <v>0</v>
      </c>
      <c r="FL210" s="342">
        <f t="shared" si="659"/>
        <v>0</v>
      </c>
      <c r="FM210" s="342">
        <f t="shared" si="659"/>
        <v>0</v>
      </c>
      <c r="FN210" s="342">
        <f t="shared" si="659"/>
        <v>0</v>
      </c>
      <c r="FO210" s="342">
        <f t="shared" si="659"/>
        <v>0</v>
      </c>
      <c r="FP210" s="342">
        <f t="shared" si="659"/>
        <v>0</v>
      </c>
      <c r="FQ210" s="342">
        <f t="shared" si="659"/>
        <v>0</v>
      </c>
      <c r="FR210" s="342">
        <f t="shared" si="659"/>
        <v>0</v>
      </c>
      <c r="FS210" s="342">
        <f t="shared" si="659"/>
        <v>0</v>
      </c>
      <c r="FT210" s="342">
        <f t="shared" si="659"/>
        <v>0</v>
      </c>
      <c r="FU210" s="342">
        <f t="shared" si="659"/>
        <v>0</v>
      </c>
      <c r="FV210" s="342">
        <f t="shared" si="659"/>
        <v>0</v>
      </c>
      <c r="FW210" s="342">
        <f t="shared" si="659"/>
        <v>0</v>
      </c>
      <c r="FX210" s="342">
        <f t="shared" si="659"/>
        <v>0</v>
      </c>
      <c r="FY210" s="342">
        <f t="shared" si="659"/>
        <v>0</v>
      </c>
      <c r="FZ210" s="342">
        <f t="shared" si="659"/>
        <v>0</v>
      </c>
      <c r="GA210" s="342">
        <f t="shared" si="659"/>
        <v>0</v>
      </c>
      <c r="GB210" s="342">
        <f t="shared" si="659"/>
        <v>0</v>
      </c>
      <c r="GC210" s="342">
        <f t="shared" si="659"/>
        <v>0</v>
      </c>
      <c r="GD210" s="342">
        <f t="shared" si="659"/>
        <v>0</v>
      </c>
      <c r="GE210" s="342">
        <f t="shared" si="659"/>
        <v>0</v>
      </c>
      <c r="GF210" s="342">
        <f t="shared" si="659"/>
        <v>0</v>
      </c>
      <c r="GG210" s="342">
        <f t="shared" si="659"/>
        <v>0</v>
      </c>
      <c r="GH210" s="342">
        <f t="shared" si="659"/>
        <v>0</v>
      </c>
      <c r="GI210" s="342">
        <f t="shared" si="659"/>
        <v>0</v>
      </c>
      <c r="GJ210" s="342">
        <f t="shared" si="659"/>
        <v>0</v>
      </c>
      <c r="GK210" s="342">
        <f t="shared" si="659"/>
        <v>0</v>
      </c>
      <c r="GL210" s="342">
        <f t="shared" si="659"/>
        <v>0</v>
      </c>
      <c r="GM210" s="342">
        <f t="shared" si="659"/>
        <v>0</v>
      </c>
      <c r="GN210" s="342">
        <f t="shared" si="659"/>
        <v>0</v>
      </c>
      <c r="GO210" s="342">
        <f t="shared" si="659"/>
        <v>0</v>
      </c>
      <c r="GP210" s="342">
        <f t="shared" si="659"/>
        <v>0</v>
      </c>
      <c r="GQ210" s="342"/>
      <c r="GR210" s="342">
        <f t="shared" ref="GR210:JC210" si="660">if(or(and($A210-GR$188&gt;0,$A210-GR$189&lt;=0,month($A210)=month(GR$188)),and($A210-GR$188&gt;0,$A210-GR$189&lt;=0,month(edate($A210,6))=month(GR$188))),GR$192,0)</f>
        <v>0</v>
      </c>
      <c r="GS210" s="342">
        <f t="shared" si="660"/>
        <v>0</v>
      </c>
      <c r="GT210" s="342">
        <f t="shared" si="660"/>
        <v>0</v>
      </c>
      <c r="GU210" s="342">
        <f t="shared" si="660"/>
        <v>0</v>
      </c>
      <c r="GV210" s="342">
        <f t="shared" si="660"/>
        <v>0</v>
      </c>
      <c r="GW210" s="342">
        <f t="shared" si="660"/>
        <v>0</v>
      </c>
      <c r="GX210" s="342">
        <f t="shared" si="660"/>
        <v>0</v>
      </c>
      <c r="GY210" s="342">
        <f t="shared" si="660"/>
        <v>0</v>
      </c>
      <c r="GZ210" s="342">
        <f t="shared" si="660"/>
        <v>0</v>
      </c>
      <c r="HA210" s="342">
        <f t="shared" si="660"/>
        <v>0</v>
      </c>
      <c r="HB210" s="342">
        <f t="shared" si="660"/>
        <v>0</v>
      </c>
      <c r="HC210" s="342">
        <f t="shared" si="660"/>
        <v>0</v>
      </c>
      <c r="HD210" s="342">
        <f t="shared" si="660"/>
        <v>0</v>
      </c>
      <c r="HE210" s="342">
        <f t="shared" si="660"/>
        <v>0</v>
      </c>
      <c r="HF210" s="342">
        <f t="shared" si="660"/>
        <v>0</v>
      </c>
      <c r="HG210" s="342">
        <f t="shared" si="660"/>
        <v>0</v>
      </c>
      <c r="HH210" s="342">
        <f t="shared" si="660"/>
        <v>0</v>
      </c>
      <c r="HI210" s="342">
        <f t="shared" si="660"/>
        <v>0</v>
      </c>
      <c r="HJ210" s="342">
        <f t="shared" si="660"/>
        <v>0</v>
      </c>
      <c r="HK210" s="342">
        <f t="shared" si="660"/>
        <v>0</v>
      </c>
      <c r="HL210" s="342">
        <f t="shared" si="660"/>
        <v>0</v>
      </c>
      <c r="HM210" s="342">
        <f t="shared" si="660"/>
        <v>0</v>
      </c>
      <c r="HN210" s="342">
        <f t="shared" si="660"/>
        <v>0</v>
      </c>
      <c r="HO210" s="342">
        <f t="shared" si="660"/>
        <v>0</v>
      </c>
      <c r="HP210" s="342">
        <f t="shared" si="660"/>
        <v>0</v>
      </c>
      <c r="HQ210" s="342">
        <f t="shared" si="660"/>
        <v>0</v>
      </c>
      <c r="HR210" s="342">
        <f t="shared" si="660"/>
        <v>0</v>
      </c>
      <c r="HS210" s="342">
        <f t="shared" si="660"/>
        <v>0</v>
      </c>
      <c r="HT210" s="342">
        <f t="shared" si="660"/>
        <v>0</v>
      </c>
      <c r="HU210" s="342">
        <f t="shared" si="660"/>
        <v>0</v>
      </c>
      <c r="HV210" s="342">
        <f t="shared" si="660"/>
        <v>0</v>
      </c>
      <c r="HW210" s="342">
        <f t="shared" si="660"/>
        <v>0</v>
      </c>
      <c r="HX210" s="342">
        <f t="shared" si="660"/>
        <v>0</v>
      </c>
      <c r="HY210" s="342">
        <f t="shared" si="660"/>
        <v>0</v>
      </c>
      <c r="HZ210" s="342">
        <f t="shared" si="660"/>
        <v>0</v>
      </c>
      <c r="IA210" s="342">
        <f t="shared" si="660"/>
        <v>0</v>
      </c>
      <c r="IB210" s="342">
        <f t="shared" si="660"/>
        <v>0</v>
      </c>
      <c r="IC210" s="342">
        <f t="shared" si="660"/>
        <v>0</v>
      </c>
      <c r="ID210" s="342">
        <f t="shared" si="660"/>
        <v>0</v>
      </c>
      <c r="IE210" s="342">
        <f t="shared" si="660"/>
        <v>0</v>
      </c>
      <c r="IF210" s="342">
        <f t="shared" si="660"/>
        <v>0</v>
      </c>
      <c r="IG210" s="342">
        <f t="shared" si="660"/>
        <v>0</v>
      </c>
      <c r="IH210" s="342">
        <f t="shared" si="660"/>
        <v>0</v>
      </c>
      <c r="II210" s="342">
        <f t="shared" si="660"/>
        <v>0</v>
      </c>
      <c r="IJ210" s="342">
        <f t="shared" si="660"/>
        <v>0</v>
      </c>
      <c r="IK210" s="342">
        <f t="shared" si="660"/>
        <v>0</v>
      </c>
      <c r="IL210" s="342">
        <f t="shared" si="660"/>
        <v>0</v>
      </c>
      <c r="IM210" s="342">
        <f t="shared" si="660"/>
        <v>0</v>
      </c>
      <c r="IN210" s="342">
        <f t="shared" si="660"/>
        <v>0</v>
      </c>
      <c r="IO210" s="342">
        <f t="shared" si="660"/>
        <v>0</v>
      </c>
      <c r="IP210" s="342">
        <f t="shared" si="660"/>
        <v>0</v>
      </c>
      <c r="IQ210" s="342">
        <f t="shared" si="660"/>
        <v>0</v>
      </c>
      <c r="IR210" s="342">
        <f t="shared" si="660"/>
        <v>0</v>
      </c>
      <c r="IS210" s="342">
        <f t="shared" si="660"/>
        <v>0</v>
      </c>
      <c r="IT210" s="342">
        <f t="shared" si="660"/>
        <v>0</v>
      </c>
      <c r="IU210" s="342">
        <f t="shared" si="660"/>
        <v>0</v>
      </c>
      <c r="IV210" s="342">
        <f t="shared" si="660"/>
        <v>0</v>
      </c>
      <c r="IW210" s="342">
        <f t="shared" si="660"/>
        <v>0</v>
      </c>
      <c r="IX210" s="342">
        <f t="shared" si="660"/>
        <v>0</v>
      </c>
      <c r="IY210" s="342">
        <f t="shared" si="660"/>
        <v>0</v>
      </c>
      <c r="IZ210" s="342">
        <f t="shared" si="660"/>
        <v>0</v>
      </c>
      <c r="JA210" s="342">
        <f t="shared" si="660"/>
        <v>0</v>
      </c>
      <c r="JB210" s="342">
        <f t="shared" si="660"/>
        <v>0</v>
      </c>
      <c r="JC210" s="342">
        <f t="shared" si="660"/>
        <v>0</v>
      </c>
      <c r="JD210" s="342"/>
      <c r="JE210" s="342">
        <f t="shared" ref="JE210:LP210" si="661">if(or(and($A210-JE$188&gt;0,$A210-JE$189&lt;=0,month($A210)=month(JE$188)),and($A210-JE$188&gt;0,$A210-JE$189&lt;=0,month(edate($A210,6))=month(JE$188))),JE$192,0)</f>
        <v>0</v>
      </c>
      <c r="JF210" s="342">
        <f t="shared" si="661"/>
        <v>0</v>
      </c>
      <c r="JG210" s="342">
        <f t="shared" si="661"/>
        <v>0</v>
      </c>
      <c r="JH210" s="342">
        <f t="shared" si="661"/>
        <v>0</v>
      </c>
      <c r="JI210" s="342">
        <f t="shared" si="661"/>
        <v>0</v>
      </c>
      <c r="JJ210" s="342">
        <f t="shared" si="661"/>
        <v>0</v>
      </c>
      <c r="JK210" s="342">
        <f t="shared" si="661"/>
        <v>0</v>
      </c>
      <c r="JL210" s="342">
        <f t="shared" si="661"/>
        <v>0</v>
      </c>
      <c r="JM210" s="342">
        <f t="shared" si="661"/>
        <v>0</v>
      </c>
      <c r="JN210" s="342">
        <f t="shared" si="661"/>
        <v>0</v>
      </c>
      <c r="JO210" s="342">
        <f t="shared" si="661"/>
        <v>0</v>
      </c>
      <c r="JP210" s="342">
        <f t="shared" si="661"/>
        <v>0</v>
      </c>
      <c r="JQ210" s="342">
        <f t="shared" si="661"/>
        <v>0</v>
      </c>
      <c r="JR210" s="342">
        <f t="shared" si="661"/>
        <v>0</v>
      </c>
      <c r="JS210" s="342">
        <f t="shared" si="661"/>
        <v>0</v>
      </c>
      <c r="JT210" s="342">
        <f t="shared" si="661"/>
        <v>0</v>
      </c>
      <c r="JU210" s="342">
        <f t="shared" si="661"/>
        <v>0</v>
      </c>
      <c r="JV210" s="342">
        <f t="shared" si="661"/>
        <v>0</v>
      </c>
      <c r="JW210" s="342">
        <f t="shared" si="661"/>
        <v>0</v>
      </c>
      <c r="JX210" s="342">
        <f t="shared" si="661"/>
        <v>0</v>
      </c>
      <c r="JY210" s="342">
        <f t="shared" si="661"/>
        <v>0</v>
      </c>
      <c r="JZ210" s="342">
        <f t="shared" si="661"/>
        <v>0</v>
      </c>
      <c r="KA210" s="342">
        <f t="shared" si="661"/>
        <v>0</v>
      </c>
      <c r="KB210" s="342">
        <f t="shared" si="661"/>
        <v>0</v>
      </c>
      <c r="KC210" s="342">
        <f t="shared" si="661"/>
        <v>0</v>
      </c>
      <c r="KD210" s="342">
        <f t="shared" si="661"/>
        <v>0</v>
      </c>
      <c r="KE210" s="342">
        <f t="shared" si="661"/>
        <v>0</v>
      </c>
      <c r="KF210" s="342">
        <f t="shared" si="661"/>
        <v>0</v>
      </c>
      <c r="KG210" s="342">
        <f t="shared" si="661"/>
        <v>0</v>
      </c>
      <c r="KH210" s="342">
        <f t="shared" si="661"/>
        <v>0</v>
      </c>
      <c r="KI210" s="342">
        <f t="shared" si="661"/>
        <v>0</v>
      </c>
      <c r="KJ210" s="342">
        <f t="shared" si="661"/>
        <v>0</v>
      </c>
      <c r="KK210" s="342">
        <f t="shared" si="661"/>
        <v>0</v>
      </c>
      <c r="KL210" s="342">
        <f t="shared" si="661"/>
        <v>0</v>
      </c>
      <c r="KM210" s="342">
        <f t="shared" si="661"/>
        <v>0</v>
      </c>
      <c r="KN210" s="342">
        <f t="shared" si="661"/>
        <v>0</v>
      </c>
      <c r="KO210" s="342">
        <f t="shared" si="661"/>
        <v>0</v>
      </c>
      <c r="KP210" s="342">
        <f t="shared" si="661"/>
        <v>0</v>
      </c>
      <c r="KQ210" s="342">
        <f t="shared" si="661"/>
        <v>0</v>
      </c>
      <c r="KR210" s="342">
        <f t="shared" si="661"/>
        <v>0</v>
      </c>
      <c r="KS210" s="342">
        <f t="shared" si="661"/>
        <v>0</v>
      </c>
      <c r="KT210" s="342">
        <f t="shared" si="661"/>
        <v>0</v>
      </c>
      <c r="KU210" s="342">
        <f t="shared" si="661"/>
        <v>0</v>
      </c>
      <c r="KV210" s="342">
        <f t="shared" si="661"/>
        <v>0</v>
      </c>
      <c r="KW210" s="342">
        <f t="shared" si="661"/>
        <v>0</v>
      </c>
      <c r="KX210" s="342">
        <f t="shared" si="661"/>
        <v>0</v>
      </c>
      <c r="KY210" s="342">
        <f t="shared" si="661"/>
        <v>0</v>
      </c>
      <c r="KZ210" s="342">
        <f t="shared" si="661"/>
        <v>0</v>
      </c>
      <c r="LA210" s="342">
        <f t="shared" si="661"/>
        <v>0</v>
      </c>
      <c r="LB210" s="342">
        <f t="shared" si="661"/>
        <v>0</v>
      </c>
      <c r="LC210" s="342">
        <f t="shared" si="661"/>
        <v>0</v>
      </c>
      <c r="LD210" s="342">
        <f t="shared" si="661"/>
        <v>0</v>
      </c>
      <c r="LE210" s="342">
        <f t="shared" si="661"/>
        <v>0</v>
      </c>
      <c r="LF210" s="342">
        <f t="shared" si="661"/>
        <v>0</v>
      </c>
      <c r="LG210" s="342">
        <f t="shared" si="661"/>
        <v>0</v>
      </c>
      <c r="LH210" s="342">
        <f t="shared" si="661"/>
        <v>0</v>
      </c>
      <c r="LI210" s="342">
        <f t="shared" si="661"/>
        <v>0</v>
      </c>
      <c r="LJ210" s="342">
        <f t="shared" si="661"/>
        <v>0</v>
      </c>
      <c r="LK210" s="342">
        <f t="shared" si="661"/>
        <v>0</v>
      </c>
      <c r="LL210" s="342">
        <f t="shared" si="661"/>
        <v>0</v>
      </c>
      <c r="LM210" s="342">
        <f t="shared" si="661"/>
        <v>0</v>
      </c>
      <c r="LN210" s="342">
        <f t="shared" si="661"/>
        <v>0</v>
      </c>
      <c r="LO210" s="342">
        <f t="shared" si="661"/>
        <v>0</v>
      </c>
      <c r="LP210" s="342">
        <f t="shared" si="661"/>
        <v>0</v>
      </c>
    </row>
    <row r="211">
      <c r="A211" s="331" t="str">
        <f t="shared" si="575"/>
        <v>12-2026</v>
      </c>
      <c r="B211" s="346">
        <f t="shared" si="581"/>
        <v>274854.3298</v>
      </c>
      <c r="C211" s="346"/>
      <c r="E211" s="342">
        <f t="shared" ref="E211:BP211" si="662">if(or(and($A211-E$188&gt;0,$A211-E$189&lt;=0,month($A211)=month(E$188)),and($A211-E$188&gt;0,$A211-E$189&lt;=0,month(edate($A211,6))=month(E$188))),E$192,0)</f>
        <v>0</v>
      </c>
      <c r="F211" s="342">
        <f t="shared" si="662"/>
        <v>0</v>
      </c>
      <c r="G211" s="342">
        <f t="shared" si="662"/>
        <v>0</v>
      </c>
      <c r="H211" s="342">
        <f t="shared" si="662"/>
        <v>0</v>
      </c>
      <c r="I211" s="342">
        <f t="shared" si="662"/>
        <v>0</v>
      </c>
      <c r="J211" s="342">
        <f t="shared" si="662"/>
        <v>0</v>
      </c>
      <c r="K211" s="342">
        <f t="shared" si="662"/>
        <v>0</v>
      </c>
      <c r="L211" s="342">
        <f t="shared" si="662"/>
        <v>0</v>
      </c>
      <c r="M211" s="342">
        <f t="shared" si="662"/>
        <v>0</v>
      </c>
      <c r="N211" s="342">
        <f t="shared" si="662"/>
        <v>0</v>
      </c>
      <c r="O211" s="342">
        <f t="shared" si="662"/>
        <v>0</v>
      </c>
      <c r="P211" s="342">
        <f t="shared" si="662"/>
        <v>0</v>
      </c>
      <c r="Q211" s="342">
        <f t="shared" si="662"/>
        <v>0</v>
      </c>
      <c r="R211" s="342">
        <f t="shared" si="662"/>
        <v>0</v>
      </c>
      <c r="S211" s="342">
        <f t="shared" si="662"/>
        <v>0</v>
      </c>
      <c r="T211" s="342">
        <f t="shared" si="662"/>
        <v>0</v>
      </c>
      <c r="U211" s="342">
        <f t="shared" si="662"/>
        <v>0</v>
      </c>
      <c r="V211" s="342">
        <f t="shared" si="662"/>
        <v>0</v>
      </c>
      <c r="W211" s="342">
        <f t="shared" si="662"/>
        <v>0</v>
      </c>
      <c r="X211" s="342">
        <f t="shared" si="662"/>
        <v>0</v>
      </c>
      <c r="Y211" s="342">
        <f t="shared" si="662"/>
        <v>0</v>
      </c>
      <c r="Z211" s="342">
        <f t="shared" si="662"/>
        <v>0</v>
      </c>
      <c r="AA211" s="342">
        <f t="shared" si="662"/>
        <v>0</v>
      </c>
      <c r="AB211" s="342">
        <f t="shared" si="662"/>
        <v>0</v>
      </c>
      <c r="AC211" s="342">
        <f t="shared" si="662"/>
        <v>0</v>
      </c>
      <c r="AD211" s="342">
        <f t="shared" si="662"/>
        <v>0</v>
      </c>
      <c r="AE211" s="342">
        <f t="shared" si="662"/>
        <v>0</v>
      </c>
      <c r="AF211" s="342">
        <f t="shared" si="662"/>
        <v>0</v>
      </c>
      <c r="AG211" s="342">
        <f t="shared" si="662"/>
        <v>0</v>
      </c>
      <c r="AH211" s="342">
        <f t="shared" si="662"/>
        <v>228.5555</v>
      </c>
      <c r="AI211" s="342">
        <f t="shared" si="662"/>
        <v>0</v>
      </c>
      <c r="AJ211" s="342">
        <f t="shared" si="662"/>
        <v>3780</v>
      </c>
      <c r="AK211" s="342">
        <f t="shared" si="662"/>
        <v>15922.28576</v>
      </c>
      <c r="AL211" s="342">
        <f t="shared" si="662"/>
        <v>0</v>
      </c>
      <c r="AM211" s="342">
        <f t="shared" si="662"/>
        <v>0</v>
      </c>
      <c r="AN211" s="342">
        <f t="shared" si="662"/>
        <v>12211.43486</v>
      </c>
      <c r="AO211" s="342">
        <f t="shared" si="662"/>
        <v>8896.907813</v>
      </c>
      <c r="AP211" s="342">
        <f t="shared" si="662"/>
        <v>0</v>
      </c>
      <c r="AQ211" s="342">
        <f t="shared" si="662"/>
        <v>0</v>
      </c>
      <c r="AR211" s="342">
        <f t="shared" si="662"/>
        <v>7542.9351</v>
      </c>
      <c r="AS211" s="342">
        <f t="shared" si="662"/>
        <v>0</v>
      </c>
      <c r="AT211" s="342">
        <f t="shared" si="662"/>
        <v>0</v>
      </c>
      <c r="AU211" s="342">
        <f t="shared" si="662"/>
        <v>0</v>
      </c>
      <c r="AV211" s="342">
        <f t="shared" si="662"/>
        <v>7136.0471</v>
      </c>
      <c r="AW211" s="342">
        <f t="shared" si="662"/>
        <v>0</v>
      </c>
      <c r="AX211" s="342">
        <f t="shared" si="662"/>
        <v>9058.61</v>
      </c>
      <c r="AY211" s="342">
        <f t="shared" si="662"/>
        <v>0</v>
      </c>
      <c r="AZ211" s="342">
        <f t="shared" si="662"/>
        <v>6480</v>
      </c>
      <c r="BA211" s="342">
        <f t="shared" si="662"/>
        <v>5867.9712</v>
      </c>
      <c r="BB211" s="342">
        <f t="shared" si="662"/>
        <v>0</v>
      </c>
      <c r="BC211" s="342">
        <f t="shared" si="662"/>
        <v>4873.17825</v>
      </c>
      <c r="BD211" s="342">
        <f t="shared" si="662"/>
        <v>0</v>
      </c>
      <c r="BE211" s="342">
        <f t="shared" si="662"/>
        <v>4565.5155</v>
      </c>
      <c r="BF211" s="342">
        <f t="shared" si="662"/>
        <v>0</v>
      </c>
      <c r="BG211" s="342">
        <f t="shared" si="662"/>
        <v>900.3978</v>
      </c>
      <c r="BH211" s="342">
        <f t="shared" si="662"/>
        <v>0</v>
      </c>
      <c r="BI211" s="342">
        <f t="shared" si="662"/>
        <v>0</v>
      </c>
      <c r="BJ211" s="342">
        <f t="shared" si="662"/>
        <v>0</v>
      </c>
      <c r="BK211" s="342">
        <f t="shared" si="662"/>
        <v>0</v>
      </c>
      <c r="BL211" s="342">
        <f t="shared" si="662"/>
        <v>0</v>
      </c>
      <c r="BM211" s="342">
        <f t="shared" si="662"/>
        <v>1521.41625</v>
      </c>
      <c r="BN211" s="342">
        <f t="shared" si="662"/>
        <v>0</v>
      </c>
      <c r="BO211" s="342">
        <f t="shared" si="662"/>
        <v>5255.6688</v>
      </c>
      <c r="BP211" s="342">
        <f t="shared" si="662"/>
        <v>0</v>
      </c>
      <c r="BQ211" s="342"/>
      <c r="BR211" s="342">
        <f t="shared" ref="BR211:EC211" si="663">if(or(and($A211-BR$188&gt;0,$A211-BR$189&lt;=0,month($A211)=month(BR$188)),and($A211-BR$188&gt;0,$A211-BR$189&lt;=0,month(edate($A211,6))=month(BR$188))),BR$192,0)</f>
        <v>12789.72106</v>
      </c>
      <c r="BS211" s="342">
        <f t="shared" si="663"/>
        <v>0</v>
      </c>
      <c r="BT211" s="342">
        <f t="shared" si="663"/>
        <v>0</v>
      </c>
      <c r="BU211" s="342">
        <f t="shared" si="663"/>
        <v>0</v>
      </c>
      <c r="BV211" s="342">
        <f t="shared" si="663"/>
        <v>0</v>
      </c>
      <c r="BW211" s="342">
        <f t="shared" si="663"/>
        <v>9574.457312</v>
      </c>
      <c r="BX211" s="342">
        <f t="shared" si="663"/>
        <v>0</v>
      </c>
      <c r="BY211" s="342">
        <f t="shared" si="663"/>
        <v>0</v>
      </c>
      <c r="BZ211" s="342">
        <f t="shared" si="663"/>
        <v>0</v>
      </c>
      <c r="CA211" s="342">
        <f t="shared" si="663"/>
        <v>26076.07671</v>
      </c>
      <c r="CB211" s="342">
        <f t="shared" si="663"/>
        <v>9247.331602</v>
      </c>
      <c r="CC211" s="342">
        <f t="shared" si="663"/>
        <v>8255.784085</v>
      </c>
      <c r="CD211" s="342">
        <f t="shared" si="663"/>
        <v>0</v>
      </c>
      <c r="CE211" s="342">
        <f t="shared" si="663"/>
        <v>0</v>
      </c>
      <c r="CF211" s="342">
        <f t="shared" si="663"/>
        <v>17532.44775</v>
      </c>
      <c r="CG211" s="342">
        <f t="shared" si="663"/>
        <v>0</v>
      </c>
      <c r="CH211" s="342">
        <f t="shared" si="663"/>
        <v>0</v>
      </c>
      <c r="CI211" s="342">
        <f t="shared" si="663"/>
        <v>17528.71478</v>
      </c>
      <c r="CJ211" s="342">
        <f t="shared" si="663"/>
        <v>0</v>
      </c>
      <c r="CK211" s="342">
        <f t="shared" si="663"/>
        <v>18261.99532</v>
      </c>
      <c r="CL211" s="342">
        <f t="shared" si="663"/>
        <v>13879.12601</v>
      </c>
      <c r="CM211" s="342">
        <f t="shared" si="663"/>
        <v>85.44821952</v>
      </c>
      <c r="CN211" s="342">
        <f t="shared" si="663"/>
        <v>0</v>
      </c>
      <c r="CO211" s="342">
        <f t="shared" si="663"/>
        <v>15876.63125</v>
      </c>
      <c r="CP211" s="342">
        <f t="shared" si="663"/>
        <v>0</v>
      </c>
      <c r="CQ211" s="342">
        <f t="shared" si="663"/>
        <v>0</v>
      </c>
      <c r="CR211" s="342">
        <f t="shared" si="663"/>
        <v>0</v>
      </c>
      <c r="CS211" s="342">
        <f t="shared" si="663"/>
        <v>13059.81653</v>
      </c>
      <c r="CT211" s="342">
        <f t="shared" si="663"/>
        <v>0</v>
      </c>
      <c r="CU211" s="342">
        <f t="shared" si="663"/>
        <v>0</v>
      </c>
      <c r="CV211" s="342">
        <f t="shared" si="663"/>
        <v>0</v>
      </c>
      <c r="CW211" s="342">
        <f t="shared" si="663"/>
        <v>0</v>
      </c>
      <c r="CX211" s="342">
        <f t="shared" si="663"/>
        <v>0</v>
      </c>
      <c r="CY211" s="342">
        <f t="shared" si="663"/>
        <v>0</v>
      </c>
      <c r="CZ211" s="342">
        <f t="shared" si="663"/>
        <v>0</v>
      </c>
      <c r="DA211" s="342">
        <f t="shared" si="663"/>
        <v>0</v>
      </c>
      <c r="DB211" s="342">
        <f t="shared" si="663"/>
        <v>0</v>
      </c>
      <c r="DC211" s="342">
        <f t="shared" si="663"/>
        <v>0</v>
      </c>
      <c r="DD211" s="342">
        <f t="shared" si="663"/>
        <v>0</v>
      </c>
      <c r="DE211" s="342">
        <f t="shared" si="663"/>
        <v>0</v>
      </c>
      <c r="DF211" s="342">
        <f t="shared" si="663"/>
        <v>0</v>
      </c>
      <c r="DG211" s="342">
        <f t="shared" si="663"/>
        <v>0</v>
      </c>
      <c r="DH211" s="342">
        <f t="shared" si="663"/>
        <v>0</v>
      </c>
      <c r="DI211" s="342">
        <f t="shared" si="663"/>
        <v>0</v>
      </c>
      <c r="DJ211" s="342">
        <f t="shared" si="663"/>
        <v>0</v>
      </c>
      <c r="DK211" s="342">
        <f t="shared" si="663"/>
        <v>0</v>
      </c>
      <c r="DL211" s="342">
        <f t="shared" si="663"/>
        <v>0</v>
      </c>
      <c r="DM211" s="342">
        <f t="shared" si="663"/>
        <v>0</v>
      </c>
      <c r="DN211" s="342">
        <f t="shared" si="663"/>
        <v>0</v>
      </c>
      <c r="DO211" s="342">
        <f t="shared" si="663"/>
        <v>0</v>
      </c>
      <c r="DP211" s="342">
        <f t="shared" si="663"/>
        <v>0</v>
      </c>
      <c r="DQ211" s="342">
        <f t="shared" si="663"/>
        <v>0</v>
      </c>
      <c r="DR211" s="342">
        <f t="shared" si="663"/>
        <v>0</v>
      </c>
      <c r="DS211" s="342">
        <f t="shared" si="663"/>
        <v>0</v>
      </c>
      <c r="DT211" s="342">
        <f t="shared" si="663"/>
        <v>0</v>
      </c>
      <c r="DU211" s="342">
        <f t="shared" si="663"/>
        <v>0</v>
      </c>
      <c r="DV211" s="342">
        <f t="shared" si="663"/>
        <v>0</v>
      </c>
      <c r="DW211" s="342">
        <f t="shared" si="663"/>
        <v>0</v>
      </c>
      <c r="DX211" s="342">
        <f t="shared" si="663"/>
        <v>0</v>
      </c>
      <c r="DY211" s="342">
        <f t="shared" si="663"/>
        <v>0</v>
      </c>
      <c r="DZ211" s="342">
        <f t="shared" si="663"/>
        <v>0</v>
      </c>
      <c r="EA211" s="342">
        <f t="shared" si="663"/>
        <v>0</v>
      </c>
      <c r="EB211" s="342">
        <f t="shared" si="663"/>
        <v>0</v>
      </c>
      <c r="EC211" s="342">
        <f t="shared" si="663"/>
        <v>0</v>
      </c>
      <c r="ED211" s="338"/>
      <c r="EE211" s="342">
        <f t="shared" ref="EE211:GP211" si="664">if(or(and($A211-EE$188&gt;0,$A211-EE$189&lt;=0,month($A211)=month(EE$188)),and($A211-EE$188&gt;0,$A211-EE$189&lt;=0,month(edate($A211,6))=month(EE$188))),EE$192,0)</f>
        <v>0</v>
      </c>
      <c r="EF211" s="342">
        <f t="shared" si="664"/>
        <v>7137.49078</v>
      </c>
      <c r="EG211" s="342">
        <f t="shared" si="664"/>
        <v>11308.36442</v>
      </c>
      <c r="EH211" s="342">
        <f t="shared" si="664"/>
        <v>0</v>
      </c>
      <c r="EI211" s="342">
        <f t="shared" si="664"/>
        <v>0</v>
      </c>
      <c r="EJ211" s="342">
        <f t="shared" si="664"/>
        <v>0</v>
      </c>
      <c r="EK211" s="342">
        <f t="shared" si="664"/>
        <v>0</v>
      </c>
      <c r="EL211" s="342">
        <f t="shared" si="664"/>
        <v>0</v>
      </c>
      <c r="EM211" s="342">
        <f t="shared" si="664"/>
        <v>0</v>
      </c>
      <c r="EN211" s="342">
        <f t="shared" si="664"/>
        <v>0</v>
      </c>
      <c r="EO211" s="342">
        <f t="shared" si="664"/>
        <v>0</v>
      </c>
      <c r="EP211" s="342">
        <f t="shared" si="664"/>
        <v>0</v>
      </c>
      <c r="EQ211" s="342">
        <f t="shared" si="664"/>
        <v>0</v>
      </c>
      <c r="ER211" s="342">
        <f t="shared" si="664"/>
        <v>0</v>
      </c>
      <c r="ES211" s="342">
        <f t="shared" si="664"/>
        <v>0</v>
      </c>
      <c r="ET211" s="342">
        <f t="shared" si="664"/>
        <v>0</v>
      </c>
      <c r="EU211" s="342">
        <f t="shared" si="664"/>
        <v>0</v>
      </c>
      <c r="EV211" s="342">
        <f t="shared" si="664"/>
        <v>0</v>
      </c>
      <c r="EW211" s="342">
        <f t="shared" si="664"/>
        <v>0</v>
      </c>
      <c r="EX211" s="342">
        <f t="shared" si="664"/>
        <v>0</v>
      </c>
      <c r="EY211" s="342">
        <f t="shared" si="664"/>
        <v>0</v>
      </c>
      <c r="EZ211" s="342">
        <f t="shared" si="664"/>
        <v>0</v>
      </c>
      <c r="FA211" s="342">
        <f t="shared" si="664"/>
        <v>0</v>
      </c>
      <c r="FB211" s="342">
        <f t="shared" si="664"/>
        <v>0</v>
      </c>
      <c r="FC211" s="342">
        <f t="shared" si="664"/>
        <v>0</v>
      </c>
      <c r="FD211" s="342">
        <f t="shared" si="664"/>
        <v>0</v>
      </c>
      <c r="FE211" s="342">
        <f t="shared" si="664"/>
        <v>0</v>
      </c>
      <c r="FF211" s="342">
        <f t="shared" si="664"/>
        <v>0</v>
      </c>
      <c r="FG211" s="342">
        <f t="shared" si="664"/>
        <v>0</v>
      </c>
      <c r="FH211" s="342">
        <f t="shared" si="664"/>
        <v>0</v>
      </c>
      <c r="FI211" s="342">
        <f t="shared" si="664"/>
        <v>0</v>
      </c>
      <c r="FJ211" s="342">
        <f t="shared" si="664"/>
        <v>0</v>
      </c>
      <c r="FK211" s="342">
        <f t="shared" si="664"/>
        <v>0</v>
      </c>
      <c r="FL211" s="342">
        <f t="shared" si="664"/>
        <v>0</v>
      </c>
      <c r="FM211" s="342">
        <f t="shared" si="664"/>
        <v>0</v>
      </c>
      <c r="FN211" s="342">
        <f t="shared" si="664"/>
        <v>0</v>
      </c>
      <c r="FO211" s="342">
        <f t="shared" si="664"/>
        <v>0</v>
      </c>
      <c r="FP211" s="342">
        <f t="shared" si="664"/>
        <v>0</v>
      </c>
      <c r="FQ211" s="342">
        <f t="shared" si="664"/>
        <v>0</v>
      </c>
      <c r="FR211" s="342">
        <f t="shared" si="664"/>
        <v>0</v>
      </c>
      <c r="FS211" s="342">
        <f t="shared" si="664"/>
        <v>0</v>
      </c>
      <c r="FT211" s="342">
        <f t="shared" si="664"/>
        <v>0</v>
      </c>
      <c r="FU211" s="342">
        <f t="shared" si="664"/>
        <v>0</v>
      </c>
      <c r="FV211" s="342">
        <f t="shared" si="664"/>
        <v>0</v>
      </c>
      <c r="FW211" s="342">
        <f t="shared" si="664"/>
        <v>0</v>
      </c>
      <c r="FX211" s="342">
        <f t="shared" si="664"/>
        <v>0</v>
      </c>
      <c r="FY211" s="342">
        <f t="shared" si="664"/>
        <v>0</v>
      </c>
      <c r="FZ211" s="342">
        <f t="shared" si="664"/>
        <v>0</v>
      </c>
      <c r="GA211" s="342">
        <f t="shared" si="664"/>
        <v>0</v>
      </c>
      <c r="GB211" s="342">
        <f t="shared" si="664"/>
        <v>0</v>
      </c>
      <c r="GC211" s="342">
        <f t="shared" si="664"/>
        <v>0</v>
      </c>
      <c r="GD211" s="342">
        <f t="shared" si="664"/>
        <v>0</v>
      </c>
      <c r="GE211" s="342">
        <f t="shared" si="664"/>
        <v>0</v>
      </c>
      <c r="GF211" s="342">
        <f t="shared" si="664"/>
        <v>0</v>
      </c>
      <c r="GG211" s="342">
        <f t="shared" si="664"/>
        <v>0</v>
      </c>
      <c r="GH211" s="342">
        <f t="shared" si="664"/>
        <v>0</v>
      </c>
      <c r="GI211" s="342">
        <f t="shared" si="664"/>
        <v>0</v>
      </c>
      <c r="GJ211" s="342">
        <f t="shared" si="664"/>
        <v>0</v>
      </c>
      <c r="GK211" s="342">
        <f t="shared" si="664"/>
        <v>0</v>
      </c>
      <c r="GL211" s="342">
        <f t="shared" si="664"/>
        <v>0</v>
      </c>
      <c r="GM211" s="342">
        <f t="shared" si="664"/>
        <v>0</v>
      </c>
      <c r="GN211" s="342">
        <f t="shared" si="664"/>
        <v>0</v>
      </c>
      <c r="GO211" s="342">
        <f t="shared" si="664"/>
        <v>0</v>
      </c>
      <c r="GP211" s="342">
        <f t="shared" si="664"/>
        <v>0</v>
      </c>
      <c r="GQ211" s="342"/>
      <c r="GR211" s="342">
        <f t="shared" ref="GR211:JC211" si="665">if(or(and($A211-GR$188&gt;0,$A211-GR$189&lt;=0,month($A211)=month(GR$188)),and($A211-GR$188&gt;0,$A211-GR$189&lt;=0,month(edate($A211,6))=month(GR$188))),GR$192,0)</f>
        <v>0</v>
      </c>
      <c r="GS211" s="342">
        <f t="shared" si="665"/>
        <v>0</v>
      </c>
      <c r="GT211" s="342">
        <f t="shared" si="665"/>
        <v>0</v>
      </c>
      <c r="GU211" s="342">
        <f t="shared" si="665"/>
        <v>0</v>
      </c>
      <c r="GV211" s="342">
        <f t="shared" si="665"/>
        <v>0</v>
      </c>
      <c r="GW211" s="342">
        <f t="shared" si="665"/>
        <v>0</v>
      </c>
      <c r="GX211" s="342">
        <f t="shared" si="665"/>
        <v>0</v>
      </c>
      <c r="GY211" s="342">
        <f t="shared" si="665"/>
        <v>0</v>
      </c>
      <c r="GZ211" s="342">
        <f t="shared" si="665"/>
        <v>0</v>
      </c>
      <c r="HA211" s="342">
        <f t="shared" si="665"/>
        <v>0</v>
      </c>
      <c r="HB211" s="342">
        <f t="shared" si="665"/>
        <v>0</v>
      </c>
      <c r="HC211" s="342">
        <f t="shared" si="665"/>
        <v>0</v>
      </c>
      <c r="HD211" s="342">
        <f t="shared" si="665"/>
        <v>0</v>
      </c>
      <c r="HE211" s="342">
        <f t="shared" si="665"/>
        <v>0</v>
      </c>
      <c r="HF211" s="342">
        <f t="shared" si="665"/>
        <v>0</v>
      </c>
      <c r="HG211" s="342">
        <f t="shared" si="665"/>
        <v>0</v>
      </c>
      <c r="HH211" s="342">
        <f t="shared" si="665"/>
        <v>0</v>
      </c>
      <c r="HI211" s="342">
        <f t="shared" si="665"/>
        <v>0</v>
      </c>
      <c r="HJ211" s="342">
        <f t="shared" si="665"/>
        <v>0</v>
      </c>
      <c r="HK211" s="342">
        <f t="shared" si="665"/>
        <v>0</v>
      </c>
      <c r="HL211" s="342">
        <f t="shared" si="665"/>
        <v>0</v>
      </c>
      <c r="HM211" s="342">
        <f t="shared" si="665"/>
        <v>0</v>
      </c>
      <c r="HN211" s="342">
        <f t="shared" si="665"/>
        <v>0</v>
      </c>
      <c r="HO211" s="342">
        <f t="shared" si="665"/>
        <v>0</v>
      </c>
      <c r="HP211" s="342">
        <f t="shared" si="665"/>
        <v>0</v>
      </c>
      <c r="HQ211" s="342">
        <f t="shared" si="665"/>
        <v>0</v>
      </c>
      <c r="HR211" s="342">
        <f t="shared" si="665"/>
        <v>0</v>
      </c>
      <c r="HS211" s="342">
        <f t="shared" si="665"/>
        <v>0</v>
      </c>
      <c r="HT211" s="342">
        <f t="shared" si="665"/>
        <v>0</v>
      </c>
      <c r="HU211" s="342">
        <f t="shared" si="665"/>
        <v>0</v>
      </c>
      <c r="HV211" s="342">
        <f t="shared" si="665"/>
        <v>0</v>
      </c>
      <c r="HW211" s="342">
        <f t="shared" si="665"/>
        <v>0</v>
      </c>
      <c r="HX211" s="342">
        <f t="shared" si="665"/>
        <v>0</v>
      </c>
      <c r="HY211" s="342">
        <f t="shared" si="665"/>
        <v>0</v>
      </c>
      <c r="HZ211" s="342">
        <f t="shared" si="665"/>
        <v>0</v>
      </c>
      <c r="IA211" s="342">
        <f t="shared" si="665"/>
        <v>0</v>
      </c>
      <c r="IB211" s="342">
        <f t="shared" si="665"/>
        <v>0</v>
      </c>
      <c r="IC211" s="342">
        <f t="shared" si="665"/>
        <v>0</v>
      </c>
      <c r="ID211" s="342">
        <f t="shared" si="665"/>
        <v>0</v>
      </c>
      <c r="IE211" s="342">
        <f t="shared" si="665"/>
        <v>0</v>
      </c>
      <c r="IF211" s="342">
        <f t="shared" si="665"/>
        <v>0</v>
      </c>
      <c r="IG211" s="342">
        <f t="shared" si="665"/>
        <v>0</v>
      </c>
      <c r="IH211" s="342">
        <f t="shared" si="665"/>
        <v>0</v>
      </c>
      <c r="II211" s="342">
        <f t="shared" si="665"/>
        <v>0</v>
      </c>
      <c r="IJ211" s="342">
        <f t="shared" si="665"/>
        <v>0</v>
      </c>
      <c r="IK211" s="342">
        <f t="shared" si="665"/>
        <v>0</v>
      </c>
      <c r="IL211" s="342">
        <f t="shared" si="665"/>
        <v>0</v>
      </c>
      <c r="IM211" s="342">
        <f t="shared" si="665"/>
        <v>0</v>
      </c>
      <c r="IN211" s="342">
        <f t="shared" si="665"/>
        <v>0</v>
      </c>
      <c r="IO211" s="342">
        <f t="shared" si="665"/>
        <v>0</v>
      </c>
      <c r="IP211" s="342">
        <f t="shared" si="665"/>
        <v>0</v>
      </c>
      <c r="IQ211" s="342">
        <f t="shared" si="665"/>
        <v>0</v>
      </c>
      <c r="IR211" s="342">
        <f t="shared" si="665"/>
        <v>0</v>
      </c>
      <c r="IS211" s="342">
        <f t="shared" si="665"/>
        <v>0</v>
      </c>
      <c r="IT211" s="342">
        <f t="shared" si="665"/>
        <v>0</v>
      </c>
      <c r="IU211" s="342">
        <f t="shared" si="665"/>
        <v>0</v>
      </c>
      <c r="IV211" s="342">
        <f t="shared" si="665"/>
        <v>0</v>
      </c>
      <c r="IW211" s="342">
        <f t="shared" si="665"/>
        <v>0</v>
      </c>
      <c r="IX211" s="342">
        <f t="shared" si="665"/>
        <v>0</v>
      </c>
      <c r="IY211" s="342">
        <f t="shared" si="665"/>
        <v>0</v>
      </c>
      <c r="IZ211" s="342">
        <f t="shared" si="665"/>
        <v>0</v>
      </c>
      <c r="JA211" s="342">
        <f t="shared" si="665"/>
        <v>0</v>
      </c>
      <c r="JB211" s="342">
        <f t="shared" si="665"/>
        <v>0</v>
      </c>
      <c r="JC211" s="342">
        <f t="shared" si="665"/>
        <v>0</v>
      </c>
      <c r="JD211" s="342"/>
      <c r="JE211" s="342">
        <f t="shared" ref="JE211:LP211" si="666">if(or(and($A211-JE$188&gt;0,$A211-JE$189&lt;=0,month($A211)=month(JE$188)),and($A211-JE$188&gt;0,$A211-JE$189&lt;=0,month(edate($A211,6))=month(JE$188))),JE$192,0)</f>
        <v>0</v>
      </c>
      <c r="JF211" s="342">
        <f t="shared" si="666"/>
        <v>0</v>
      </c>
      <c r="JG211" s="342">
        <f t="shared" si="666"/>
        <v>0</v>
      </c>
      <c r="JH211" s="342">
        <f t="shared" si="666"/>
        <v>0</v>
      </c>
      <c r="JI211" s="342">
        <f t="shared" si="666"/>
        <v>0</v>
      </c>
      <c r="JJ211" s="342">
        <f t="shared" si="666"/>
        <v>0</v>
      </c>
      <c r="JK211" s="342">
        <f t="shared" si="666"/>
        <v>0</v>
      </c>
      <c r="JL211" s="342">
        <f t="shared" si="666"/>
        <v>0</v>
      </c>
      <c r="JM211" s="342">
        <f t="shared" si="666"/>
        <v>0</v>
      </c>
      <c r="JN211" s="342">
        <f t="shared" si="666"/>
        <v>0</v>
      </c>
      <c r="JO211" s="342">
        <f t="shared" si="666"/>
        <v>0</v>
      </c>
      <c r="JP211" s="342">
        <f t="shared" si="666"/>
        <v>0</v>
      </c>
      <c r="JQ211" s="342">
        <f t="shared" si="666"/>
        <v>0</v>
      </c>
      <c r="JR211" s="342">
        <f t="shared" si="666"/>
        <v>0</v>
      </c>
      <c r="JS211" s="342">
        <f t="shared" si="666"/>
        <v>0</v>
      </c>
      <c r="JT211" s="342">
        <f t="shared" si="666"/>
        <v>0</v>
      </c>
      <c r="JU211" s="342">
        <f t="shared" si="666"/>
        <v>0</v>
      </c>
      <c r="JV211" s="342">
        <f t="shared" si="666"/>
        <v>0</v>
      </c>
      <c r="JW211" s="342">
        <f t="shared" si="666"/>
        <v>0</v>
      </c>
      <c r="JX211" s="342">
        <f t="shared" si="666"/>
        <v>0</v>
      </c>
      <c r="JY211" s="342">
        <f t="shared" si="666"/>
        <v>0</v>
      </c>
      <c r="JZ211" s="342">
        <f t="shared" si="666"/>
        <v>0</v>
      </c>
      <c r="KA211" s="342">
        <f t="shared" si="666"/>
        <v>0</v>
      </c>
      <c r="KB211" s="342">
        <f t="shared" si="666"/>
        <v>0</v>
      </c>
      <c r="KC211" s="342">
        <f t="shared" si="666"/>
        <v>0</v>
      </c>
      <c r="KD211" s="342">
        <f t="shared" si="666"/>
        <v>0</v>
      </c>
      <c r="KE211" s="342">
        <f t="shared" si="666"/>
        <v>0</v>
      </c>
      <c r="KF211" s="342">
        <f t="shared" si="666"/>
        <v>0</v>
      </c>
      <c r="KG211" s="342">
        <f t="shared" si="666"/>
        <v>0</v>
      </c>
      <c r="KH211" s="342">
        <f t="shared" si="666"/>
        <v>0</v>
      </c>
      <c r="KI211" s="342">
        <f t="shared" si="666"/>
        <v>0</v>
      </c>
      <c r="KJ211" s="342">
        <f t="shared" si="666"/>
        <v>0</v>
      </c>
      <c r="KK211" s="342">
        <f t="shared" si="666"/>
        <v>0</v>
      </c>
      <c r="KL211" s="342">
        <f t="shared" si="666"/>
        <v>0</v>
      </c>
      <c r="KM211" s="342">
        <f t="shared" si="666"/>
        <v>0</v>
      </c>
      <c r="KN211" s="342">
        <f t="shared" si="666"/>
        <v>0</v>
      </c>
      <c r="KO211" s="342">
        <f t="shared" si="666"/>
        <v>0</v>
      </c>
      <c r="KP211" s="342">
        <f t="shared" si="666"/>
        <v>0</v>
      </c>
      <c r="KQ211" s="342">
        <f t="shared" si="666"/>
        <v>0</v>
      </c>
      <c r="KR211" s="342">
        <f t="shared" si="666"/>
        <v>0</v>
      </c>
      <c r="KS211" s="342">
        <f t="shared" si="666"/>
        <v>0</v>
      </c>
      <c r="KT211" s="342">
        <f t="shared" si="666"/>
        <v>0</v>
      </c>
      <c r="KU211" s="342">
        <f t="shared" si="666"/>
        <v>0</v>
      </c>
      <c r="KV211" s="342">
        <f t="shared" si="666"/>
        <v>0</v>
      </c>
      <c r="KW211" s="342">
        <f t="shared" si="666"/>
        <v>0</v>
      </c>
      <c r="KX211" s="342">
        <f t="shared" si="666"/>
        <v>0</v>
      </c>
      <c r="KY211" s="342">
        <f t="shared" si="666"/>
        <v>0</v>
      </c>
      <c r="KZ211" s="342">
        <f t="shared" si="666"/>
        <v>0</v>
      </c>
      <c r="LA211" s="342">
        <f t="shared" si="666"/>
        <v>0</v>
      </c>
      <c r="LB211" s="342">
        <f t="shared" si="666"/>
        <v>0</v>
      </c>
      <c r="LC211" s="342">
        <f t="shared" si="666"/>
        <v>0</v>
      </c>
      <c r="LD211" s="342">
        <f t="shared" si="666"/>
        <v>0</v>
      </c>
      <c r="LE211" s="342">
        <f t="shared" si="666"/>
        <v>0</v>
      </c>
      <c r="LF211" s="342">
        <f t="shared" si="666"/>
        <v>0</v>
      </c>
      <c r="LG211" s="342">
        <f t="shared" si="666"/>
        <v>0</v>
      </c>
      <c r="LH211" s="342">
        <f t="shared" si="666"/>
        <v>0</v>
      </c>
      <c r="LI211" s="342">
        <f t="shared" si="666"/>
        <v>0</v>
      </c>
      <c r="LJ211" s="342">
        <f t="shared" si="666"/>
        <v>0</v>
      </c>
      <c r="LK211" s="342">
        <f t="shared" si="666"/>
        <v>0</v>
      </c>
      <c r="LL211" s="342">
        <f t="shared" si="666"/>
        <v>0</v>
      </c>
      <c r="LM211" s="342">
        <f t="shared" si="666"/>
        <v>0</v>
      </c>
      <c r="LN211" s="342">
        <f t="shared" si="666"/>
        <v>0</v>
      </c>
      <c r="LO211" s="342">
        <f t="shared" si="666"/>
        <v>0</v>
      </c>
      <c r="LP211" s="342">
        <f t="shared" si="666"/>
        <v>0</v>
      </c>
    </row>
    <row r="212">
      <c r="A212" s="331" t="str">
        <f t="shared" si="575"/>
        <v>03-2027</v>
      </c>
      <c r="B212" s="346">
        <f t="shared" si="581"/>
        <v>355738.0654</v>
      </c>
      <c r="C212" s="346"/>
      <c r="E212" s="342">
        <f t="shared" ref="E212:BP212" si="667">if(or(and($A212-E$188&gt;0,$A212-E$189&lt;=0,month($A212)=month(E$188)),and($A212-E$188&gt;0,$A212-E$189&lt;=0,month(edate($A212,6))=month(E$188))),E$192,0)</f>
        <v>0</v>
      </c>
      <c r="F212" s="342">
        <f t="shared" si="667"/>
        <v>0</v>
      </c>
      <c r="G212" s="342">
        <f t="shared" si="667"/>
        <v>0</v>
      </c>
      <c r="H212" s="342">
        <f t="shared" si="667"/>
        <v>0</v>
      </c>
      <c r="I212" s="342">
        <f t="shared" si="667"/>
        <v>0</v>
      </c>
      <c r="J212" s="342">
        <f t="shared" si="667"/>
        <v>0</v>
      </c>
      <c r="K212" s="342">
        <f t="shared" si="667"/>
        <v>0</v>
      </c>
      <c r="L212" s="342">
        <f t="shared" si="667"/>
        <v>0</v>
      </c>
      <c r="M212" s="342">
        <f t="shared" si="667"/>
        <v>0</v>
      </c>
      <c r="N212" s="342">
        <f t="shared" si="667"/>
        <v>0</v>
      </c>
      <c r="O212" s="342">
        <f t="shared" si="667"/>
        <v>0</v>
      </c>
      <c r="P212" s="342">
        <f t="shared" si="667"/>
        <v>0</v>
      </c>
      <c r="Q212" s="342">
        <f t="shared" si="667"/>
        <v>0</v>
      </c>
      <c r="R212" s="342">
        <f t="shared" si="667"/>
        <v>0</v>
      </c>
      <c r="S212" s="342">
        <f t="shared" si="667"/>
        <v>0</v>
      </c>
      <c r="T212" s="342">
        <f t="shared" si="667"/>
        <v>0</v>
      </c>
      <c r="U212" s="342">
        <f t="shared" si="667"/>
        <v>0</v>
      </c>
      <c r="V212" s="342">
        <f t="shared" si="667"/>
        <v>0</v>
      </c>
      <c r="W212" s="342">
        <f t="shared" si="667"/>
        <v>0</v>
      </c>
      <c r="X212" s="342">
        <f t="shared" si="667"/>
        <v>0</v>
      </c>
      <c r="Y212" s="342">
        <f t="shared" si="667"/>
        <v>0</v>
      </c>
      <c r="Z212" s="342">
        <f t="shared" si="667"/>
        <v>0</v>
      </c>
      <c r="AA212" s="342">
        <f t="shared" si="667"/>
        <v>0</v>
      </c>
      <c r="AB212" s="342">
        <f t="shared" si="667"/>
        <v>0</v>
      </c>
      <c r="AC212" s="342">
        <f t="shared" si="667"/>
        <v>0</v>
      </c>
      <c r="AD212" s="342">
        <f t="shared" si="667"/>
        <v>0</v>
      </c>
      <c r="AE212" s="342">
        <f t="shared" si="667"/>
        <v>0</v>
      </c>
      <c r="AF212" s="342">
        <f t="shared" si="667"/>
        <v>0</v>
      </c>
      <c r="AG212" s="342">
        <f t="shared" si="667"/>
        <v>0</v>
      </c>
      <c r="AH212" s="342">
        <f t="shared" si="667"/>
        <v>0</v>
      </c>
      <c r="AI212" s="342">
        <f t="shared" si="667"/>
        <v>10641.14589</v>
      </c>
      <c r="AJ212" s="342">
        <f t="shared" si="667"/>
        <v>0</v>
      </c>
      <c r="AK212" s="342">
        <f t="shared" si="667"/>
        <v>0</v>
      </c>
      <c r="AL212" s="342">
        <f t="shared" si="667"/>
        <v>275</v>
      </c>
      <c r="AM212" s="342">
        <f t="shared" si="667"/>
        <v>4982.50623</v>
      </c>
      <c r="AN212" s="342">
        <f t="shared" si="667"/>
        <v>0</v>
      </c>
      <c r="AO212" s="342">
        <f t="shared" si="667"/>
        <v>0</v>
      </c>
      <c r="AP212" s="342">
        <f t="shared" si="667"/>
        <v>9271.35</v>
      </c>
      <c r="AQ212" s="342">
        <f t="shared" si="667"/>
        <v>8358.125</v>
      </c>
      <c r="AR212" s="342">
        <f t="shared" si="667"/>
        <v>0</v>
      </c>
      <c r="AS212" s="342">
        <f t="shared" si="667"/>
        <v>8601.039</v>
      </c>
      <c r="AT212" s="342">
        <f t="shared" si="667"/>
        <v>16276.43473</v>
      </c>
      <c r="AU212" s="342">
        <f t="shared" si="667"/>
        <v>7462.28015</v>
      </c>
      <c r="AV212" s="342">
        <f t="shared" si="667"/>
        <v>0</v>
      </c>
      <c r="AW212" s="342">
        <f t="shared" si="667"/>
        <v>4800</v>
      </c>
      <c r="AX212" s="342">
        <f t="shared" si="667"/>
        <v>0</v>
      </c>
      <c r="AY212" s="342">
        <f t="shared" si="667"/>
        <v>12558.09375</v>
      </c>
      <c r="AZ212" s="342">
        <f t="shared" si="667"/>
        <v>0</v>
      </c>
      <c r="BA212" s="342">
        <f t="shared" si="667"/>
        <v>0</v>
      </c>
      <c r="BB212" s="342">
        <f t="shared" si="667"/>
        <v>9703.8664</v>
      </c>
      <c r="BC212" s="342">
        <f t="shared" si="667"/>
        <v>0</v>
      </c>
      <c r="BD212" s="342">
        <f t="shared" si="667"/>
        <v>13378.4</v>
      </c>
      <c r="BE212" s="342">
        <f t="shared" si="667"/>
        <v>0</v>
      </c>
      <c r="BF212" s="342">
        <f t="shared" si="667"/>
        <v>1557.6541</v>
      </c>
      <c r="BG212" s="342">
        <f t="shared" si="667"/>
        <v>0</v>
      </c>
      <c r="BH212" s="342">
        <f t="shared" si="667"/>
        <v>5158.157425</v>
      </c>
      <c r="BI212" s="342">
        <f t="shared" si="667"/>
        <v>2306.25</v>
      </c>
      <c r="BJ212" s="342">
        <f t="shared" si="667"/>
        <v>7162.4875</v>
      </c>
      <c r="BK212" s="342">
        <f t="shared" si="667"/>
        <v>1312.5</v>
      </c>
      <c r="BL212" s="342">
        <f t="shared" si="667"/>
        <v>1793.1</v>
      </c>
      <c r="BM212" s="342">
        <f t="shared" si="667"/>
        <v>0</v>
      </c>
      <c r="BN212" s="342">
        <f t="shared" si="667"/>
        <v>740.464875</v>
      </c>
      <c r="BO212" s="342">
        <f t="shared" si="667"/>
        <v>0</v>
      </c>
      <c r="BP212" s="342">
        <f t="shared" si="667"/>
        <v>628.625</v>
      </c>
      <c r="BQ212" s="342"/>
      <c r="BR212" s="342">
        <f t="shared" ref="BR212:EC212" si="668">if(or(and($A212-BR$188&gt;0,$A212-BR$189&lt;=0,month($A212)=month(BR$188)),and($A212-BR$188&gt;0,$A212-BR$189&lt;=0,month(edate($A212,6))=month(BR$188))),BR$192,0)</f>
        <v>0</v>
      </c>
      <c r="BS212" s="342">
        <f t="shared" si="668"/>
        <v>0</v>
      </c>
      <c r="BT212" s="342">
        <f t="shared" si="668"/>
        <v>0</v>
      </c>
      <c r="BU212" s="342">
        <f t="shared" si="668"/>
        <v>0</v>
      </c>
      <c r="BV212" s="342">
        <f t="shared" si="668"/>
        <v>8900.782622</v>
      </c>
      <c r="BW212" s="342">
        <f t="shared" si="668"/>
        <v>0</v>
      </c>
      <c r="BX212" s="342">
        <f t="shared" si="668"/>
        <v>10795.02655</v>
      </c>
      <c r="BY212" s="342">
        <f t="shared" si="668"/>
        <v>9565.010058</v>
      </c>
      <c r="BZ212" s="342">
        <f t="shared" si="668"/>
        <v>11090.47446</v>
      </c>
      <c r="CA212" s="342">
        <f t="shared" si="668"/>
        <v>0</v>
      </c>
      <c r="CB212" s="342">
        <f t="shared" si="668"/>
        <v>0</v>
      </c>
      <c r="CC212" s="342">
        <f t="shared" si="668"/>
        <v>0</v>
      </c>
      <c r="CD212" s="342">
        <f t="shared" si="668"/>
        <v>11412.29205</v>
      </c>
      <c r="CE212" s="342">
        <f t="shared" si="668"/>
        <v>15822.55037</v>
      </c>
      <c r="CF212" s="342">
        <f t="shared" si="668"/>
        <v>0</v>
      </c>
      <c r="CG212" s="342">
        <f t="shared" si="668"/>
        <v>21999.41642</v>
      </c>
      <c r="CH212" s="342">
        <f t="shared" si="668"/>
        <v>16140.00919</v>
      </c>
      <c r="CI212" s="342">
        <f t="shared" si="668"/>
        <v>0</v>
      </c>
      <c r="CJ212" s="342">
        <f t="shared" si="668"/>
        <v>18425.13521</v>
      </c>
      <c r="CK212" s="342">
        <f t="shared" si="668"/>
        <v>0</v>
      </c>
      <c r="CL212" s="342">
        <f t="shared" si="668"/>
        <v>0</v>
      </c>
      <c r="CM212" s="342">
        <f t="shared" si="668"/>
        <v>0</v>
      </c>
      <c r="CN212" s="342">
        <f t="shared" si="668"/>
        <v>19371.7234</v>
      </c>
      <c r="CO212" s="342">
        <f t="shared" si="668"/>
        <v>0</v>
      </c>
      <c r="CP212" s="342">
        <f t="shared" si="668"/>
        <v>12178.69541</v>
      </c>
      <c r="CQ212" s="342">
        <f t="shared" si="668"/>
        <v>20373.44217</v>
      </c>
      <c r="CR212" s="342">
        <f t="shared" si="668"/>
        <v>25844.38354</v>
      </c>
      <c r="CS212" s="342">
        <f t="shared" si="668"/>
        <v>0</v>
      </c>
      <c r="CT212" s="342">
        <f t="shared" si="668"/>
        <v>14087.19452</v>
      </c>
      <c r="CU212" s="342">
        <f t="shared" si="668"/>
        <v>0</v>
      </c>
      <c r="CV212" s="342">
        <f t="shared" si="668"/>
        <v>0</v>
      </c>
      <c r="CW212" s="342">
        <f t="shared" si="668"/>
        <v>0</v>
      </c>
      <c r="CX212" s="342">
        <f t="shared" si="668"/>
        <v>0</v>
      </c>
      <c r="CY212" s="342">
        <f t="shared" si="668"/>
        <v>0</v>
      </c>
      <c r="CZ212" s="342">
        <f t="shared" si="668"/>
        <v>0</v>
      </c>
      <c r="DA212" s="342">
        <f t="shared" si="668"/>
        <v>0</v>
      </c>
      <c r="DB212" s="342">
        <f t="shared" si="668"/>
        <v>0</v>
      </c>
      <c r="DC212" s="342">
        <f t="shared" si="668"/>
        <v>0</v>
      </c>
      <c r="DD212" s="342">
        <f t="shared" si="668"/>
        <v>0</v>
      </c>
      <c r="DE212" s="342">
        <f t="shared" si="668"/>
        <v>0</v>
      </c>
      <c r="DF212" s="342">
        <f t="shared" si="668"/>
        <v>0</v>
      </c>
      <c r="DG212" s="342">
        <f t="shared" si="668"/>
        <v>0</v>
      </c>
      <c r="DH212" s="342">
        <f t="shared" si="668"/>
        <v>0</v>
      </c>
      <c r="DI212" s="342">
        <f t="shared" si="668"/>
        <v>0</v>
      </c>
      <c r="DJ212" s="342">
        <f t="shared" si="668"/>
        <v>0</v>
      </c>
      <c r="DK212" s="342">
        <f t="shared" si="668"/>
        <v>0</v>
      </c>
      <c r="DL212" s="342">
        <f t="shared" si="668"/>
        <v>0</v>
      </c>
      <c r="DM212" s="342">
        <f t="shared" si="668"/>
        <v>0</v>
      </c>
      <c r="DN212" s="342">
        <f t="shared" si="668"/>
        <v>0</v>
      </c>
      <c r="DO212" s="342">
        <f t="shared" si="668"/>
        <v>0</v>
      </c>
      <c r="DP212" s="342">
        <f t="shared" si="668"/>
        <v>0</v>
      </c>
      <c r="DQ212" s="342">
        <f t="shared" si="668"/>
        <v>0</v>
      </c>
      <c r="DR212" s="342">
        <f t="shared" si="668"/>
        <v>0</v>
      </c>
      <c r="DS212" s="342">
        <f t="shared" si="668"/>
        <v>0</v>
      </c>
      <c r="DT212" s="342">
        <f t="shared" si="668"/>
        <v>0</v>
      </c>
      <c r="DU212" s="342">
        <f t="shared" si="668"/>
        <v>0</v>
      </c>
      <c r="DV212" s="342">
        <f t="shared" si="668"/>
        <v>0</v>
      </c>
      <c r="DW212" s="342">
        <f t="shared" si="668"/>
        <v>0</v>
      </c>
      <c r="DX212" s="342">
        <f t="shared" si="668"/>
        <v>0</v>
      </c>
      <c r="DY212" s="342">
        <f t="shared" si="668"/>
        <v>0</v>
      </c>
      <c r="DZ212" s="342">
        <f t="shared" si="668"/>
        <v>0</v>
      </c>
      <c r="EA212" s="342">
        <f t="shared" si="668"/>
        <v>0</v>
      </c>
      <c r="EB212" s="342">
        <f t="shared" si="668"/>
        <v>0</v>
      </c>
      <c r="EC212" s="342">
        <f t="shared" si="668"/>
        <v>0</v>
      </c>
      <c r="ED212" s="338"/>
      <c r="EE212" s="342">
        <f t="shared" ref="EE212:GP212" si="669">if(or(and($A212-EE$188&gt;0,$A212-EE$189&lt;=0,month($A212)=month(EE$188)),and($A212-EE$188&gt;0,$A212-EE$189&lt;=0,month(edate($A212,6))=month(EE$188))),EE$192,0)</f>
        <v>0</v>
      </c>
      <c r="EF212" s="342">
        <f t="shared" si="669"/>
        <v>0</v>
      </c>
      <c r="EG212" s="342">
        <f t="shared" si="669"/>
        <v>0</v>
      </c>
      <c r="EH212" s="342">
        <f t="shared" si="669"/>
        <v>12764.4494</v>
      </c>
      <c r="EI212" s="342">
        <f t="shared" si="669"/>
        <v>0</v>
      </c>
      <c r="EJ212" s="342">
        <f t="shared" si="669"/>
        <v>0</v>
      </c>
      <c r="EK212" s="342">
        <f t="shared" si="669"/>
        <v>0</v>
      </c>
      <c r="EL212" s="342">
        <f t="shared" si="669"/>
        <v>0</v>
      </c>
      <c r="EM212" s="342">
        <f t="shared" si="669"/>
        <v>0</v>
      </c>
      <c r="EN212" s="342">
        <f t="shared" si="669"/>
        <v>0</v>
      </c>
      <c r="EO212" s="342">
        <f t="shared" si="669"/>
        <v>0</v>
      </c>
      <c r="EP212" s="342">
        <f t="shared" si="669"/>
        <v>0</v>
      </c>
      <c r="EQ212" s="342">
        <f t="shared" si="669"/>
        <v>0</v>
      </c>
      <c r="ER212" s="342">
        <f t="shared" si="669"/>
        <v>0</v>
      </c>
      <c r="ES212" s="342">
        <f t="shared" si="669"/>
        <v>0</v>
      </c>
      <c r="ET212" s="342">
        <f t="shared" si="669"/>
        <v>0</v>
      </c>
      <c r="EU212" s="342">
        <f t="shared" si="669"/>
        <v>0</v>
      </c>
      <c r="EV212" s="342">
        <f t="shared" si="669"/>
        <v>0</v>
      </c>
      <c r="EW212" s="342">
        <f t="shared" si="669"/>
        <v>0</v>
      </c>
      <c r="EX212" s="342">
        <f t="shared" si="669"/>
        <v>0</v>
      </c>
      <c r="EY212" s="342">
        <f t="shared" si="669"/>
        <v>0</v>
      </c>
      <c r="EZ212" s="342">
        <f t="shared" si="669"/>
        <v>0</v>
      </c>
      <c r="FA212" s="342">
        <f t="shared" si="669"/>
        <v>0</v>
      </c>
      <c r="FB212" s="342">
        <f t="shared" si="669"/>
        <v>0</v>
      </c>
      <c r="FC212" s="342">
        <f t="shared" si="669"/>
        <v>0</v>
      </c>
      <c r="FD212" s="342">
        <f t="shared" si="669"/>
        <v>0</v>
      </c>
      <c r="FE212" s="342">
        <f t="shared" si="669"/>
        <v>0</v>
      </c>
      <c r="FF212" s="342">
        <f t="shared" si="669"/>
        <v>0</v>
      </c>
      <c r="FG212" s="342">
        <f t="shared" si="669"/>
        <v>0</v>
      </c>
      <c r="FH212" s="342">
        <f t="shared" si="669"/>
        <v>0</v>
      </c>
      <c r="FI212" s="342">
        <f t="shared" si="669"/>
        <v>0</v>
      </c>
      <c r="FJ212" s="342">
        <f t="shared" si="669"/>
        <v>0</v>
      </c>
      <c r="FK212" s="342">
        <f t="shared" si="669"/>
        <v>0</v>
      </c>
      <c r="FL212" s="342">
        <f t="shared" si="669"/>
        <v>0</v>
      </c>
      <c r="FM212" s="342">
        <f t="shared" si="669"/>
        <v>0</v>
      </c>
      <c r="FN212" s="342">
        <f t="shared" si="669"/>
        <v>0</v>
      </c>
      <c r="FO212" s="342">
        <f t="shared" si="669"/>
        <v>0</v>
      </c>
      <c r="FP212" s="342">
        <f t="shared" si="669"/>
        <v>0</v>
      </c>
      <c r="FQ212" s="342">
        <f t="shared" si="669"/>
        <v>0</v>
      </c>
      <c r="FR212" s="342">
        <f t="shared" si="669"/>
        <v>0</v>
      </c>
      <c r="FS212" s="342">
        <f t="shared" si="669"/>
        <v>0</v>
      </c>
      <c r="FT212" s="342">
        <f t="shared" si="669"/>
        <v>0</v>
      </c>
      <c r="FU212" s="342">
        <f t="shared" si="669"/>
        <v>0</v>
      </c>
      <c r="FV212" s="342">
        <f t="shared" si="669"/>
        <v>0</v>
      </c>
      <c r="FW212" s="342">
        <f t="shared" si="669"/>
        <v>0</v>
      </c>
      <c r="FX212" s="342">
        <f t="shared" si="669"/>
        <v>0</v>
      </c>
      <c r="FY212" s="342">
        <f t="shared" si="669"/>
        <v>0</v>
      </c>
      <c r="FZ212" s="342">
        <f t="shared" si="669"/>
        <v>0</v>
      </c>
      <c r="GA212" s="342">
        <f t="shared" si="669"/>
        <v>0</v>
      </c>
      <c r="GB212" s="342">
        <f t="shared" si="669"/>
        <v>0</v>
      </c>
      <c r="GC212" s="342">
        <f t="shared" si="669"/>
        <v>0</v>
      </c>
      <c r="GD212" s="342">
        <f t="shared" si="669"/>
        <v>0</v>
      </c>
      <c r="GE212" s="342">
        <f t="shared" si="669"/>
        <v>0</v>
      </c>
      <c r="GF212" s="342">
        <f t="shared" si="669"/>
        <v>0</v>
      </c>
      <c r="GG212" s="342">
        <f t="shared" si="669"/>
        <v>0</v>
      </c>
      <c r="GH212" s="342">
        <f t="shared" si="669"/>
        <v>0</v>
      </c>
      <c r="GI212" s="342">
        <f t="shared" si="669"/>
        <v>0</v>
      </c>
      <c r="GJ212" s="342">
        <f t="shared" si="669"/>
        <v>0</v>
      </c>
      <c r="GK212" s="342">
        <f t="shared" si="669"/>
        <v>0</v>
      </c>
      <c r="GL212" s="342">
        <f t="shared" si="669"/>
        <v>0</v>
      </c>
      <c r="GM212" s="342">
        <f t="shared" si="669"/>
        <v>0</v>
      </c>
      <c r="GN212" s="342">
        <f t="shared" si="669"/>
        <v>0</v>
      </c>
      <c r="GO212" s="342">
        <f t="shared" si="669"/>
        <v>0</v>
      </c>
      <c r="GP212" s="342">
        <f t="shared" si="669"/>
        <v>0</v>
      </c>
      <c r="GQ212" s="342"/>
      <c r="GR212" s="342">
        <f t="shared" ref="GR212:JC212" si="670">if(or(and($A212-GR$188&gt;0,$A212-GR$189&lt;=0,month($A212)=month(GR$188)),and($A212-GR$188&gt;0,$A212-GR$189&lt;=0,month(edate($A212,6))=month(GR$188))),GR$192,0)</f>
        <v>0</v>
      </c>
      <c r="GS212" s="342">
        <f t="shared" si="670"/>
        <v>0</v>
      </c>
      <c r="GT212" s="342">
        <f t="shared" si="670"/>
        <v>0</v>
      </c>
      <c r="GU212" s="342">
        <f t="shared" si="670"/>
        <v>0</v>
      </c>
      <c r="GV212" s="342">
        <f t="shared" si="670"/>
        <v>0</v>
      </c>
      <c r="GW212" s="342">
        <f t="shared" si="670"/>
        <v>0</v>
      </c>
      <c r="GX212" s="342">
        <f t="shared" si="670"/>
        <v>0</v>
      </c>
      <c r="GY212" s="342">
        <f t="shared" si="670"/>
        <v>0</v>
      </c>
      <c r="GZ212" s="342">
        <f t="shared" si="670"/>
        <v>0</v>
      </c>
      <c r="HA212" s="342">
        <f t="shared" si="670"/>
        <v>0</v>
      </c>
      <c r="HB212" s="342">
        <f t="shared" si="670"/>
        <v>0</v>
      </c>
      <c r="HC212" s="342">
        <f t="shared" si="670"/>
        <v>0</v>
      </c>
      <c r="HD212" s="342">
        <f t="shared" si="670"/>
        <v>0</v>
      </c>
      <c r="HE212" s="342">
        <f t="shared" si="670"/>
        <v>0</v>
      </c>
      <c r="HF212" s="342">
        <f t="shared" si="670"/>
        <v>0</v>
      </c>
      <c r="HG212" s="342">
        <f t="shared" si="670"/>
        <v>0</v>
      </c>
      <c r="HH212" s="342">
        <f t="shared" si="670"/>
        <v>0</v>
      </c>
      <c r="HI212" s="342">
        <f t="shared" si="670"/>
        <v>0</v>
      </c>
      <c r="HJ212" s="342">
        <f t="shared" si="670"/>
        <v>0</v>
      </c>
      <c r="HK212" s="342">
        <f t="shared" si="670"/>
        <v>0</v>
      </c>
      <c r="HL212" s="342">
        <f t="shared" si="670"/>
        <v>0</v>
      </c>
      <c r="HM212" s="342">
        <f t="shared" si="670"/>
        <v>0</v>
      </c>
      <c r="HN212" s="342">
        <f t="shared" si="670"/>
        <v>0</v>
      </c>
      <c r="HO212" s="342">
        <f t="shared" si="670"/>
        <v>0</v>
      </c>
      <c r="HP212" s="342">
        <f t="shared" si="670"/>
        <v>0</v>
      </c>
      <c r="HQ212" s="342">
        <f t="shared" si="670"/>
        <v>0</v>
      </c>
      <c r="HR212" s="342">
        <f t="shared" si="670"/>
        <v>0</v>
      </c>
      <c r="HS212" s="342">
        <f t="shared" si="670"/>
        <v>0</v>
      </c>
      <c r="HT212" s="342">
        <f t="shared" si="670"/>
        <v>0</v>
      </c>
      <c r="HU212" s="342">
        <f t="shared" si="670"/>
        <v>0</v>
      </c>
      <c r="HV212" s="342">
        <f t="shared" si="670"/>
        <v>0</v>
      </c>
      <c r="HW212" s="342">
        <f t="shared" si="670"/>
        <v>0</v>
      </c>
      <c r="HX212" s="342">
        <f t="shared" si="670"/>
        <v>0</v>
      </c>
      <c r="HY212" s="342">
        <f t="shared" si="670"/>
        <v>0</v>
      </c>
      <c r="HZ212" s="342">
        <f t="shared" si="670"/>
        <v>0</v>
      </c>
      <c r="IA212" s="342">
        <f t="shared" si="670"/>
        <v>0</v>
      </c>
      <c r="IB212" s="342">
        <f t="shared" si="670"/>
        <v>0</v>
      </c>
      <c r="IC212" s="342">
        <f t="shared" si="670"/>
        <v>0</v>
      </c>
      <c r="ID212" s="342">
        <f t="shared" si="670"/>
        <v>0</v>
      </c>
      <c r="IE212" s="342">
        <f t="shared" si="670"/>
        <v>0</v>
      </c>
      <c r="IF212" s="342">
        <f t="shared" si="670"/>
        <v>0</v>
      </c>
      <c r="IG212" s="342">
        <f t="shared" si="670"/>
        <v>0</v>
      </c>
      <c r="IH212" s="342">
        <f t="shared" si="670"/>
        <v>0</v>
      </c>
      <c r="II212" s="342">
        <f t="shared" si="670"/>
        <v>0</v>
      </c>
      <c r="IJ212" s="342">
        <f t="shared" si="670"/>
        <v>0</v>
      </c>
      <c r="IK212" s="342">
        <f t="shared" si="670"/>
        <v>0</v>
      </c>
      <c r="IL212" s="342">
        <f t="shared" si="670"/>
        <v>0</v>
      </c>
      <c r="IM212" s="342">
        <f t="shared" si="670"/>
        <v>0</v>
      </c>
      <c r="IN212" s="342">
        <f t="shared" si="670"/>
        <v>0</v>
      </c>
      <c r="IO212" s="342">
        <f t="shared" si="670"/>
        <v>0</v>
      </c>
      <c r="IP212" s="342">
        <f t="shared" si="670"/>
        <v>0</v>
      </c>
      <c r="IQ212" s="342">
        <f t="shared" si="670"/>
        <v>0</v>
      </c>
      <c r="IR212" s="342">
        <f t="shared" si="670"/>
        <v>0</v>
      </c>
      <c r="IS212" s="342">
        <f t="shared" si="670"/>
        <v>0</v>
      </c>
      <c r="IT212" s="342">
        <f t="shared" si="670"/>
        <v>0</v>
      </c>
      <c r="IU212" s="342">
        <f t="shared" si="670"/>
        <v>0</v>
      </c>
      <c r="IV212" s="342">
        <f t="shared" si="670"/>
        <v>0</v>
      </c>
      <c r="IW212" s="342">
        <f t="shared" si="670"/>
        <v>0</v>
      </c>
      <c r="IX212" s="342">
        <f t="shared" si="670"/>
        <v>0</v>
      </c>
      <c r="IY212" s="342">
        <f t="shared" si="670"/>
        <v>0</v>
      </c>
      <c r="IZ212" s="342">
        <f t="shared" si="670"/>
        <v>0</v>
      </c>
      <c r="JA212" s="342">
        <f t="shared" si="670"/>
        <v>0</v>
      </c>
      <c r="JB212" s="342">
        <f t="shared" si="670"/>
        <v>0</v>
      </c>
      <c r="JC212" s="342">
        <f t="shared" si="670"/>
        <v>0</v>
      </c>
      <c r="JD212" s="342"/>
      <c r="JE212" s="342">
        <f t="shared" ref="JE212:LP212" si="671">if(or(and($A212-JE$188&gt;0,$A212-JE$189&lt;=0,month($A212)=month(JE$188)),and($A212-JE$188&gt;0,$A212-JE$189&lt;=0,month(edate($A212,6))=month(JE$188))),JE$192,0)</f>
        <v>0</v>
      </c>
      <c r="JF212" s="342">
        <f t="shared" si="671"/>
        <v>0</v>
      </c>
      <c r="JG212" s="342">
        <f t="shared" si="671"/>
        <v>0</v>
      </c>
      <c r="JH212" s="342">
        <f t="shared" si="671"/>
        <v>0</v>
      </c>
      <c r="JI212" s="342">
        <f t="shared" si="671"/>
        <v>0</v>
      </c>
      <c r="JJ212" s="342">
        <f t="shared" si="671"/>
        <v>0</v>
      </c>
      <c r="JK212" s="342">
        <f t="shared" si="671"/>
        <v>0</v>
      </c>
      <c r="JL212" s="342">
        <f t="shared" si="671"/>
        <v>0</v>
      </c>
      <c r="JM212" s="342">
        <f t="shared" si="671"/>
        <v>0</v>
      </c>
      <c r="JN212" s="342">
        <f t="shared" si="671"/>
        <v>0</v>
      </c>
      <c r="JO212" s="342">
        <f t="shared" si="671"/>
        <v>0</v>
      </c>
      <c r="JP212" s="342">
        <f t="shared" si="671"/>
        <v>0</v>
      </c>
      <c r="JQ212" s="342">
        <f t="shared" si="671"/>
        <v>0</v>
      </c>
      <c r="JR212" s="342">
        <f t="shared" si="671"/>
        <v>0</v>
      </c>
      <c r="JS212" s="342">
        <f t="shared" si="671"/>
        <v>0</v>
      </c>
      <c r="JT212" s="342">
        <f t="shared" si="671"/>
        <v>0</v>
      </c>
      <c r="JU212" s="342">
        <f t="shared" si="671"/>
        <v>0</v>
      </c>
      <c r="JV212" s="342">
        <f t="shared" si="671"/>
        <v>0</v>
      </c>
      <c r="JW212" s="342">
        <f t="shared" si="671"/>
        <v>0</v>
      </c>
      <c r="JX212" s="342">
        <f t="shared" si="671"/>
        <v>0</v>
      </c>
      <c r="JY212" s="342">
        <f t="shared" si="671"/>
        <v>0</v>
      </c>
      <c r="JZ212" s="342">
        <f t="shared" si="671"/>
        <v>0</v>
      </c>
      <c r="KA212" s="342">
        <f t="shared" si="671"/>
        <v>0</v>
      </c>
      <c r="KB212" s="342">
        <f t="shared" si="671"/>
        <v>0</v>
      </c>
      <c r="KC212" s="342">
        <f t="shared" si="671"/>
        <v>0</v>
      </c>
      <c r="KD212" s="342">
        <f t="shared" si="671"/>
        <v>0</v>
      </c>
      <c r="KE212" s="342">
        <f t="shared" si="671"/>
        <v>0</v>
      </c>
      <c r="KF212" s="342">
        <f t="shared" si="671"/>
        <v>0</v>
      </c>
      <c r="KG212" s="342">
        <f t="shared" si="671"/>
        <v>0</v>
      </c>
      <c r="KH212" s="342">
        <f t="shared" si="671"/>
        <v>0</v>
      </c>
      <c r="KI212" s="342">
        <f t="shared" si="671"/>
        <v>0</v>
      </c>
      <c r="KJ212" s="342">
        <f t="shared" si="671"/>
        <v>0</v>
      </c>
      <c r="KK212" s="342">
        <f t="shared" si="671"/>
        <v>0</v>
      </c>
      <c r="KL212" s="342">
        <f t="shared" si="671"/>
        <v>0</v>
      </c>
      <c r="KM212" s="342">
        <f t="shared" si="671"/>
        <v>0</v>
      </c>
      <c r="KN212" s="342">
        <f t="shared" si="671"/>
        <v>0</v>
      </c>
      <c r="KO212" s="342">
        <f t="shared" si="671"/>
        <v>0</v>
      </c>
      <c r="KP212" s="342">
        <f t="shared" si="671"/>
        <v>0</v>
      </c>
      <c r="KQ212" s="342">
        <f t="shared" si="671"/>
        <v>0</v>
      </c>
      <c r="KR212" s="342">
        <f t="shared" si="671"/>
        <v>0</v>
      </c>
      <c r="KS212" s="342">
        <f t="shared" si="671"/>
        <v>0</v>
      </c>
      <c r="KT212" s="342">
        <f t="shared" si="671"/>
        <v>0</v>
      </c>
      <c r="KU212" s="342">
        <f t="shared" si="671"/>
        <v>0</v>
      </c>
      <c r="KV212" s="342">
        <f t="shared" si="671"/>
        <v>0</v>
      </c>
      <c r="KW212" s="342">
        <f t="shared" si="671"/>
        <v>0</v>
      </c>
      <c r="KX212" s="342">
        <f t="shared" si="671"/>
        <v>0</v>
      </c>
      <c r="KY212" s="342">
        <f t="shared" si="671"/>
        <v>0</v>
      </c>
      <c r="KZ212" s="342">
        <f t="shared" si="671"/>
        <v>0</v>
      </c>
      <c r="LA212" s="342">
        <f t="shared" si="671"/>
        <v>0</v>
      </c>
      <c r="LB212" s="342">
        <f t="shared" si="671"/>
        <v>0</v>
      </c>
      <c r="LC212" s="342">
        <f t="shared" si="671"/>
        <v>0</v>
      </c>
      <c r="LD212" s="342">
        <f t="shared" si="671"/>
        <v>0</v>
      </c>
      <c r="LE212" s="342">
        <f t="shared" si="671"/>
        <v>0</v>
      </c>
      <c r="LF212" s="342">
        <f t="shared" si="671"/>
        <v>0</v>
      </c>
      <c r="LG212" s="342">
        <f t="shared" si="671"/>
        <v>0</v>
      </c>
      <c r="LH212" s="342">
        <f t="shared" si="671"/>
        <v>0</v>
      </c>
      <c r="LI212" s="342">
        <f t="shared" si="671"/>
        <v>0</v>
      </c>
      <c r="LJ212" s="342">
        <f t="shared" si="671"/>
        <v>0</v>
      </c>
      <c r="LK212" s="342">
        <f t="shared" si="671"/>
        <v>0</v>
      </c>
      <c r="LL212" s="342">
        <f t="shared" si="671"/>
        <v>0</v>
      </c>
      <c r="LM212" s="342">
        <f t="shared" si="671"/>
        <v>0</v>
      </c>
      <c r="LN212" s="342">
        <f t="shared" si="671"/>
        <v>0</v>
      </c>
      <c r="LO212" s="342">
        <f t="shared" si="671"/>
        <v>0</v>
      </c>
      <c r="LP212" s="342">
        <f t="shared" si="671"/>
        <v>0</v>
      </c>
    </row>
    <row r="213">
      <c r="A213" s="331" t="str">
        <f t="shared" si="575"/>
        <v>06-2027</v>
      </c>
      <c r="B213" s="346">
        <f t="shared" si="581"/>
        <v>281231.1232</v>
      </c>
      <c r="C213" s="346"/>
      <c r="E213" s="342">
        <f t="shared" ref="E213:BP213" si="672">if(or(and($A213-E$188&gt;0,$A213-E$189&lt;=0,month($A213)=month(E$188)),and($A213-E$188&gt;0,$A213-E$189&lt;=0,month(edate($A213,6))=month(E$188))),E$192,0)</f>
        <v>0</v>
      </c>
      <c r="F213" s="342">
        <f t="shared" si="672"/>
        <v>0</v>
      </c>
      <c r="G213" s="342">
        <f t="shared" si="672"/>
        <v>0</v>
      </c>
      <c r="H213" s="342">
        <f t="shared" si="672"/>
        <v>0</v>
      </c>
      <c r="I213" s="342">
        <f t="shared" si="672"/>
        <v>0</v>
      </c>
      <c r="J213" s="342">
        <f t="shared" si="672"/>
        <v>0</v>
      </c>
      <c r="K213" s="342">
        <f t="shared" si="672"/>
        <v>0</v>
      </c>
      <c r="L213" s="342">
        <f t="shared" si="672"/>
        <v>0</v>
      </c>
      <c r="M213" s="342">
        <f t="shared" si="672"/>
        <v>0</v>
      </c>
      <c r="N213" s="342">
        <f t="shared" si="672"/>
        <v>0</v>
      </c>
      <c r="O213" s="342">
        <f t="shared" si="672"/>
        <v>0</v>
      </c>
      <c r="P213" s="342">
        <f t="shared" si="672"/>
        <v>0</v>
      </c>
      <c r="Q213" s="342">
        <f t="shared" si="672"/>
        <v>0</v>
      </c>
      <c r="R213" s="342">
        <f t="shared" si="672"/>
        <v>0</v>
      </c>
      <c r="S213" s="342">
        <f t="shared" si="672"/>
        <v>0</v>
      </c>
      <c r="T213" s="342">
        <f t="shared" si="672"/>
        <v>0</v>
      </c>
      <c r="U213" s="342">
        <f t="shared" si="672"/>
        <v>0</v>
      </c>
      <c r="V213" s="342">
        <f t="shared" si="672"/>
        <v>0</v>
      </c>
      <c r="W213" s="342">
        <f t="shared" si="672"/>
        <v>0</v>
      </c>
      <c r="X213" s="342">
        <f t="shared" si="672"/>
        <v>0</v>
      </c>
      <c r="Y213" s="342">
        <f t="shared" si="672"/>
        <v>0</v>
      </c>
      <c r="Z213" s="342">
        <f t="shared" si="672"/>
        <v>0</v>
      </c>
      <c r="AA213" s="342">
        <f t="shared" si="672"/>
        <v>0</v>
      </c>
      <c r="AB213" s="342">
        <f t="shared" si="672"/>
        <v>0</v>
      </c>
      <c r="AC213" s="342">
        <f t="shared" si="672"/>
        <v>0</v>
      </c>
      <c r="AD213" s="342">
        <f t="shared" si="672"/>
        <v>0</v>
      </c>
      <c r="AE213" s="342">
        <f t="shared" si="672"/>
        <v>0</v>
      </c>
      <c r="AF213" s="342">
        <f t="shared" si="672"/>
        <v>0</v>
      </c>
      <c r="AG213" s="342">
        <f t="shared" si="672"/>
        <v>0</v>
      </c>
      <c r="AH213" s="342">
        <f t="shared" si="672"/>
        <v>0</v>
      </c>
      <c r="AI213" s="342">
        <f t="shared" si="672"/>
        <v>0</v>
      </c>
      <c r="AJ213" s="342">
        <f t="shared" si="672"/>
        <v>3780</v>
      </c>
      <c r="AK213" s="342">
        <f t="shared" si="672"/>
        <v>15922.28576</v>
      </c>
      <c r="AL213" s="342">
        <f t="shared" si="672"/>
        <v>0</v>
      </c>
      <c r="AM213" s="342">
        <f t="shared" si="672"/>
        <v>0</v>
      </c>
      <c r="AN213" s="342">
        <f t="shared" si="672"/>
        <v>12211.43486</v>
      </c>
      <c r="AO213" s="342">
        <f t="shared" si="672"/>
        <v>8896.907813</v>
      </c>
      <c r="AP213" s="342">
        <f t="shared" si="672"/>
        <v>0</v>
      </c>
      <c r="AQ213" s="342">
        <f t="shared" si="672"/>
        <v>0</v>
      </c>
      <c r="AR213" s="342">
        <f t="shared" si="672"/>
        <v>7542.9351</v>
      </c>
      <c r="AS213" s="342">
        <f t="shared" si="672"/>
        <v>0</v>
      </c>
      <c r="AT213" s="342">
        <f t="shared" si="672"/>
        <v>0</v>
      </c>
      <c r="AU213" s="342">
        <f t="shared" si="672"/>
        <v>0</v>
      </c>
      <c r="AV213" s="342">
        <f t="shared" si="672"/>
        <v>7136.0471</v>
      </c>
      <c r="AW213" s="342">
        <f t="shared" si="672"/>
        <v>0</v>
      </c>
      <c r="AX213" s="342">
        <f t="shared" si="672"/>
        <v>9058.61</v>
      </c>
      <c r="AY213" s="342">
        <f t="shared" si="672"/>
        <v>0</v>
      </c>
      <c r="AZ213" s="342">
        <f t="shared" si="672"/>
        <v>6480</v>
      </c>
      <c r="BA213" s="342">
        <f t="shared" si="672"/>
        <v>5867.9712</v>
      </c>
      <c r="BB213" s="342">
        <f t="shared" si="672"/>
        <v>0</v>
      </c>
      <c r="BC213" s="342">
        <f t="shared" si="672"/>
        <v>4873.17825</v>
      </c>
      <c r="BD213" s="342">
        <f t="shared" si="672"/>
        <v>0</v>
      </c>
      <c r="BE213" s="342">
        <f t="shared" si="672"/>
        <v>4565.5155</v>
      </c>
      <c r="BF213" s="342">
        <f t="shared" si="672"/>
        <v>0</v>
      </c>
      <c r="BG213" s="342">
        <f t="shared" si="672"/>
        <v>900.3978</v>
      </c>
      <c r="BH213" s="342">
        <f t="shared" si="672"/>
        <v>0</v>
      </c>
      <c r="BI213" s="342">
        <f t="shared" si="672"/>
        <v>0</v>
      </c>
      <c r="BJ213" s="342">
        <f t="shared" si="672"/>
        <v>0</v>
      </c>
      <c r="BK213" s="342">
        <f t="shared" si="672"/>
        <v>0</v>
      </c>
      <c r="BL213" s="342">
        <f t="shared" si="672"/>
        <v>0</v>
      </c>
      <c r="BM213" s="342">
        <f t="shared" si="672"/>
        <v>1521.41625</v>
      </c>
      <c r="BN213" s="342">
        <f t="shared" si="672"/>
        <v>0</v>
      </c>
      <c r="BO213" s="342">
        <f t="shared" si="672"/>
        <v>5255.6688</v>
      </c>
      <c r="BP213" s="342">
        <f t="shared" si="672"/>
        <v>0</v>
      </c>
      <c r="BQ213" s="342"/>
      <c r="BR213" s="342">
        <f t="shared" ref="BR213:EC213" si="673">if(or(and($A213-BR$188&gt;0,$A213-BR$189&lt;=0,month($A213)=month(BR$188)),and($A213-BR$188&gt;0,$A213-BR$189&lt;=0,month(edate($A213,6))=month(BR$188))),BR$192,0)</f>
        <v>12789.72106</v>
      </c>
      <c r="BS213" s="342">
        <f t="shared" si="673"/>
        <v>0</v>
      </c>
      <c r="BT213" s="342">
        <f t="shared" si="673"/>
        <v>0</v>
      </c>
      <c r="BU213" s="342">
        <f t="shared" si="673"/>
        <v>0</v>
      </c>
      <c r="BV213" s="342">
        <f t="shared" si="673"/>
        <v>0</v>
      </c>
      <c r="BW213" s="342">
        <f t="shared" si="673"/>
        <v>9574.457312</v>
      </c>
      <c r="BX213" s="342">
        <f t="shared" si="673"/>
        <v>0</v>
      </c>
      <c r="BY213" s="342">
        <f t="shared" si="673"/>
        <v>0</v>
      </c>
      <c r="BZ213" s="342">
        <f t="shared" si="673"/>
        <v>0</v>
      </c>
      <c r="CA213" s="342">
        <f t="shared" si="673"/>
        <v>26076.07671</v>
      </c>
      <c r="CB213" s="342">
        <f t="shared" si="673"/>
        <v>0</v>
      </c>
      <c r="CC213" s="342">
        <f t="shared" si="673"/>
        <v>8255.784085</v>
      </c>
      <c r="CD213" s="342">
        <f t="shared" si="673"/>
        <v>0</v>
      </c>
      <c r="CE213" s="342">
        <f t="shared" si="673"/>
        <v>0</v>
      </c>
      <c r="CF213" s="342">
        <f t="shared" si="673"/>
        <v>17532.44775</v>
      </c>
      <c r="CG213" s="342">
        <f t="shared" si="673"/>
        <v>0</v>
      </c>
      <c r="CH213" s="342">
        <f t="shared" si="673"/>
        <v>0</v>
      </c>
      <c r="CI213" s="342">
        <f t="shared" si="673"/>
        <v>17528.71478</v>
      </c>
      <c r="CJ213" s="342">
        <f t="shared" si="673"/>
        <v>0</v>
      </c>
      <c r="CK213" s="342">
        <f t="shared" si="673"/>
        <v>18261.99532</v>
      </c>
      <c r="CL213" s="342">
        <f t="shared" si="673"/>
        <v>13879.12601</v>
      </c>
      <c r="CM213" s="342">
        <f t="shared" si="673"/>
        <v>85.44821952</v>
      </c>
      <c r="CN213" s="342">
        <f t="shared" si="673"/>
        <v>0</v>
      </c>
      <c r="CO213" s="342">
        <f t="shared" si="673"/>
        <v>15876.63125</v>
      </c>
      <c r="CP213" s="342">
        <f t="shared" si="673"/>
        <v>0</v>
      </c>
      <c r="CQ213" s="342">
        <f t="shared" si="673"/>
        <v>0</v>
      </c>
      <c r="CR213" s="342">
        <f t="shared" si="673"/>
        <v>0</v>
      </c>
      <c r="CS213" s="342">
        <f t="shared" si="673"/>
        <v>13059.81653</v>
      </c>
      <c r="CT213" s="342">
        <f t="shared" si="673"/>
        <v>0</v>
      </c>
      <c r="CU213" s="342">
        <f t="shared" si="673"/>
        <v>820.5444337</v>
      </c>
      <c r="CV213" s="342">
        <f t="shared" si="673"/>
        <v>0</v>
      </c>
      <c r="CW213" s="342">
        <f t="shared" si="673"/>
        <v>0</v>
      </c>
      <c r="CX213" s="342">
        <f t="shared" si="673"/>
        <v>0</v>
      </c>
      <c r="CY213" s="342">
        <f t="shared" si="673"/>
        <v>0</v>
      </c>
      <c r="CZ213" s="342">
        <f t="shared" si="673"/>
        <v>0</v>
      </c>
      <c r="DA213" s="342">
        <f t="shared" si="673"/>
        <v>0</v>
      </c>
      <c r="DB213" s="342">
        <f t="shared" si="673"/>
        <v>0</v>
      </c>
      <c r="DC213" s="342">
        <f t="shared" si="673"/>
        <v>0</v>
      </c>
      <c r="DD213" s="342">
        <f t="shared" si="673"/>
        <v>0</v>
      </c>
      <c r="DE213" s="342">
        <f t="shared" si="673"/>
        <v>0</v>
      </c>
      <c r="DF213" s="342">
        <f t="shared" si="673"/>
        <v>0</v>
      </c>
      <c r="DG213" s="342">
        <f t="shared" si="673"/>
        <v>0</v>
      </c>
      <c r="DH213" s="342">
        <f t="shared" si="673"/>
        <v>0</v>
      </c>
      <c r="DI213" s="342">
        <f t="shared" si="673"/>
        <v>0</v>
      </c>
      <c r="DJ213" s="342">
        <f t="shared" si="673"/>
        <v>0</v>
      </c>
      <c r="DK213" s="342">
        <f t="shared" si="673"/>
        <v>0</v>
      </c>
      <c r="DL213" s="342">
        <f t="shared" si="673"/>
        <v>0</v>
      </c>
      <c r="DM213" s="342">
        <f t="shared" si="673"/>
        <v>0</v>
      </c>
      <c r="DN213" s="342">
        <f t="shared" si="673"/>
        <v>0</v>
      </c>
      <c r="DO213" s="342">
        <f t="shared" si="673"/>
        <v>0</v>
      </c>
      <c r="DP213" s="342">
        <f t="shared" si="673"/>
        <v>0</v>
      </c>
      <c r="DQ213" s="342">
        <f t="shared" si="673"/>
        <v>0</v>
      </c>
      <c r="DR213" s="342">
        <f t="shared" si="673"/>
        <v>0</v>
      </c>
      <c r="DS213" s="342">
        <f t="shared" si="673"/>
        <v>0</v>
      </c>
      <c r="DT213" s="342">
        <f t="shared" si="673"/>
        <v>0</v>
      </c>
      <c r="DU213" s="342">
        <f t="shared" si="673"/>
        <v>0</v>
      </c>
      <c r="DV213" s="342">
        <f t="shared" si="673"/>
        <v>0</v>
      </c>
      <c r="DW213" s="342">
        <f t="shared" si="673"/>
        <v>0</v>
      </c>
      <c r="DX213" s="342">
        <f t="shared" si="673"/>
        <v>0</v>
      </c>
      <c r="DY213" s="342">
        <f t="shared" si="673"/>
        <v>0</v>
      </c>
      <c r="DZ213" s="342">
        <f t="shared" si="673"/>
        <v>0</v>
      </c>
      <c r="EA213" s="342">
        <f t="shared" si="673"/>
        <v>0</v>
      </c>
      <c r="EB213" s="342">
        <f t="shared" si="673"/>
        <v>0</v>
      </c>
      <c r="EC213" s="342">
        <f t="shared" si="673"/>
        <v>0</v>
      </c>
      <c r="ED213" s="338"/>
      <c r="EE213" s="342">
        <f t="shared" ref="EE213:GP213" si="674">if(or(and($A213-EE$188&gt;0,$A213-EE$189&lt;=0,month($A213)=month(EE$188)),and($A213-EE$188&gt;0,$A213-EE$189&lt;=0,month(edate($A213,6))=month(EE$188))),EE$192,0)</f>
        <v>0</v>
      </c>
      <c r="EF213" s="342">
        <f t="shared" si="674"/>
        <v>7137.49078</v>
      </c>
      <c r="EG213" s="342">
        <f t="shared" si="674"/>
        <v>11308.36442</v>
      </c>
      <c r="EH213" s="342">
        <f t="shared" si="674"/>
        <v>0</v>
      </c>
      <c r="EI213" s="342">
        <f t="shared" si="674"/>
        <v>0</v>
      </c>
      <c r="EJ213" s="342">
        <f t="shared" si="674"/>
        <v>0</v>
      </c>
      <c r="EK213" s="342">
        <f t="shared" si="674"/>
        <v>0</v>
      </c>
      <c r="EL213" s="342">
        <f t="shared" si="674"/>
        <v>0</v>
      </c>
      <c r="EM213" s="342">
        <f t="shared" si="674"/>
        <v>0</v>
      </c>
      <c r="EN213" s="342">
        <f t="shared" si="674"/>
        <v>0</v>
      </c>
      <c r="EO213" s="342">
        <f t="shared" si="674"/>
        <v>15032.13609</v>
      </c>
      <c r="EP213" s="342">
        <f t="shared" si="674"/>
        <v>0</v>
      </c>
      <c r="EQ213" s="342">
        <f t="shared" si="674"/>
        <v>0</v>
      </c>
      <c r="ER213" s="342">
        <f t="shared" si="674"/>
        <v>0</v>
      </c>
      <c r="ES213" s="342">
        <f t="shared" si="674"/>
        <v>0</v>
      </c>
      <c r="ET213" s="342">
        <f t="shared" si="674"/>
        <v>0</v>
      </c>
      <c r="EU213" s="342">
        <f t="shared" si="674"/>
        <v>0</v>
      </c>
      <c r="EV213" s="342">
        <f t="shared" si="674"/>
        <v>0</v>
      </c>
      <c r="EW213" s="342">
        <f t="shared" si="674"/>
        <v>0</v>
      </c>
      <c r="EX213" s="342">
        <f t="shared" si="674"/>
        <v>0</v>
      </c>
      <c r="EY213" s="342">
        <f t="shared" si="674"/>
        <v>0</v>
      </c>
      <c r="EZ213" s="342">
        <f t="shared" si="674"/>
        <v>0</v>
      </c>
      <c r="FA213" s="342">
        <f t="shared" si="674"/>
        <v>0</v>
      </c>
      <c r="FB213" s="342">
        <f t="shared" si="674"/>
        <v>0</v>
      </c>
      <c r="FC213" s="342">
        <f t="shared" si="674"/>
        <v>0</v>
      </c>
      <c r="FD213" s="342">
        <f t="shared" si="674"/>
        <v>0</v>
      </c>
      <c r="FE213" s="342">
        <f t="shared" si="674"/>
        <v>0</v>
      </c>
      <c r="FF213" s="342">
        <f t="shared" si="674"/>
        <v>0</v>
      </c>
      <c r="FG213" s="342">
        <f t="shared" si="674"/>
        <v>0</v>
      </c>
      <c r="FH213" s="342">
        <f t="shared" si="674"/>
        <v>0</v>
      </c>
      <c r="FI213" s="342">
        <f t="shared" si="674"/>
        <v>0</v>
      </c>
      <c r="FJ213" s="342">
        <f t="shared" si="674"/>
        <v>0</v>
      </c>
      <c r="FK213" s="342">
        <f t="shared" si="674"/>
        <v>0</v>
      </c>
      <c r="FL213" s="342">
        <f t="shared" si="674"/>
        <v>0</v>
      </c>
      <c r="FM213" s="342">
        <f t="shared" si="674"/>
        <v>0</v>
      </c>
      <c r="FN213" s="342">
        <f t="shared" si="674"/>
        <v>0</v>
      </c>
      <c r="FO213" s="342">
        <f t="shared" si="674"/>
        <v>0</v>
      </c>
      <c r="FP213" s="342">
        <f t="shared" si="674"/>
        <v>0</v>
      </c>
      <c r="FQ213" s="342">
        <f t="shared" si="674"/>
        <v>0</v>
      </c>
      <c r="FR213" s="342">
        <f t="shared" si="674"/>
        <v>0</v>
      </c>
      <c r="FS213" s="342">
        <f t="shared" si="674"/>
        <v>0</v>
      </c>
      <c r="FT213" s="342">
        <f t="shared" si="674"/>
        <v>0</v>
      </c>
      <c r="FU213" s="342">
        <f t="shared" si="674"/>
        <v>0</v>
      </c>
      <c r="FV213" s="342">
        <f t="shared" si="674"/>
        <v>0</v>
      </c>
      <c r="FW213" s="342">
        <f t="shared" si="674"/>
        <v>0</v>
      </c>
      <c r="FX213" s="342">
        <f t="shared" si="674"/>
        <v>0</v>
      </c>
      <c r="FY213" s="342">
        <f t="shared" si="674"/>
        <v>0</v>
      </c>
      <c r="FZ213" s="342">
        <f t="shared" si="674"/>
        <v>0</v>
      </c>
      <c r="GA213" s="342">
        <f t="shared" si="674"/>
        <v>0</v>
      </c>
      <c r="GB213" s="342">
        <f t="shared" si="674"/>
        <v>0</v>
      </c>
      <c r="GC213" s="342">
        <f t="shared" si="674"/>
        <v>0</v>
      </c>
      <c r="GD213" s="342">
        <f t="shared" si="674"/>
        <v>0</v>
      </c>
      <c r="GE213" s="342">
        <f t="shared" si="674"/>
        <v>0</v>
      </c>
      <c r="GF213" s="342">
        <f t="shared" si="674"/>
        <v>0</v>
      </c>
      <c r="GG213" s="342">
        <f t="shared" si="674"/>
        <v>0</v>
      </c>
      <c r="GH213" s="342">
        <f t="shared" si="674"/>
        <v>0</v>
      </c>
      <c r="GI213" s="342">
        <f t="shared" si="674"/>
        <v>0</v>
      </c>
      <c r="GJ213" s="342">
        <f t="shared" si="674"/>
        <v>0</v>
      </c>
      <c r="GK213" s="342">
        <f t="shared" si="674"/>
        <v>0</v>
      </c>
      <c r="GL213" s="342">
        <f t="shared" si="674"/>
        <v>0</v>
      </c>
      <c r="GM213" s="342">
        <f t="shared" si="674"/>
        <v>0</v>
      </c>
      <c r="GN213" s="342">
        <f t="shared" si="674"/>
        <v>0</v>
      </c>
      <c r="GO213" s="342">
        <f t="shared" si="674"/>
        <v>0</v>
      </c>
      <c r="GP213" s="342">
        <f t="shared" si="674"/>
        <v>0</v>
      </c>
      <c r="GQ213" s="342"/>
      <c r="GR213" s="342">
        <f t="shared" ref="GR213:JC213" si="675">if(or(and($A213-GR$188&gt;0,$A213-GR$189&lt;=0,month($A213)=month(GR$188)),and($A213-GR$188&gt;0,$A213-GR$189&lt;=0,month(edate($A213,6))=month(GR$188))),GR$192,0)</f>
        <v>0</v>
      </c>
      <c r="GS213" s="342">
        <f t="shared" si="675"/>
        <v>0</v>
      </c>
      <c r="GT213" s="342">
        <f t="shared" si="675"/>
        <v>0</v>
      </c>
      <c r="GU213" s="342">
        <f t="shared" si="675"/>
        <v>0</v>
      </c>
      <c r="GV213" s="342">
        <f t="shared" si="675"/>
        <v>0</v>
      </c>
      <c r="GW213" s="342">
        <f t="shared" si="675"/>
        <v>0</v>
      </c>
      <c r="GX213" s="342">
        <f t="shared" si="675"/>
        <v>0</v>
      </c>
      <c r="GY213" s="342">
        <f t="shared" si="675"/>
        <v>0</v>
      </c>
      <c r="GZ213" s="342">
        <f t="shared" si="675"/>
        <v>0</v>
      </c>
      <c r="HA213" s="342">
        <f t="shared" si="675"/>
        <v>0</v>
      </c>
      <c r="HB213" s="342">
        <f t="shared" si="675"/>
        <v>0</v>
      </c>
      <c r="HC213" s="342">
        <f t="shared" si="675"/>
        <v>0</v>
      </c>
      <c r="HD213" s="342">
        <f t="shared" si="675"/>
        <v>0</v>
      </c>
      <c r="HE213" s="342">
        <f t="shared" si="675"/>
        <v>0</v>
      </c>
      <c r="HF213" s="342">
        <f t="shared" si="675"/>
        <v>0</v>
      </c>
      <c r="HG213" s="342">
        <f t="shared" si="675"/>
        <v>0</v>
      </c>
      <c r="HH213" s="342">
        <f t="shared" si="675"/>
        <v>0</v>
      </c>
      <c r="HI213" s="342">
        <f t="shared" si="675"/>
        <v>0</v>
      </c>
      <c r="HJ213" s="342">
        <f t="shared" si="675"/>
        <v>0</v>
      </c>
      <c r="HK213" s="342">
        <f t="shared" si="675"/>
        <v>0</v>
      </c>
      <c r="HL213" s="342">
        <f t="shared" si="675"/>
        <v>0</v>
      </c>
      <c r="HM213" s="342">
        <f t="shared" si="675"/>
        <v>0</v>
      </c>
      <c r="HN213" s="342">
        <f t="shared" si="675"/>
        <v>0</v>
      </c>
      <c r="HO213" s="342">
        <f t="shared" si="675"/>
        <v>0</v>
      </c>
      <c r="HP213" s="342">
        <f t="shared" si="675"/>
        <v>0</v>
      </c>
      <c r="HQ213" s="342">
        <f t="shared" si="675"/>
        <v>0</v>
      </c>
      <c r="HR213" s="342">
        <f t="shared" si="675"/>
        <v>0</v>
      </c>
      <c r="HS213" s="342">
        <f t="shared" si="675"/>
        <v>0</v>
      </c>
      <c r="HT213" s="342">
        <f t="shared" si="675"/>
        <v>0</v>
      </c>
      <c r="HU213" s="342">
        <f t="shared" si="675"/>
        <v>0</v>
      </c>
      <c r="HV213" s="342">
        <f t="shared" si="675"/>
        <v>0</v>
      </c>
      <c r="HW213" s="342">
        <f t="shared" si="675"/>
        <v>0</v>
      </c>
      <c r="HX213" s="342">
        <f t="shared" si="675"/>
        <v>0</v>
      </c>
      <c r="HY213" s="342">
        <f t="shared" si="675"/>
        <v>0</v>
      </c>
      <c r="HZ213" s="342">
        <f t="shared" si="675"/>
        <v>0</v>
      </c>
      <c r="IA213" s="342">
        <f t="shared" si="675"/>
        <v>0</v>
      </c>
      <c r="IB213" s="342">
        <f t="shared" si="675"/>
        <v>0</v>
      </c>
      <c r="IC213" s="342">
        <f t="shared" si="675"/>
        <v>0</v>
      </c>
      <c r="ID213" s="342">
        <f t="shared" si="675"/>
        <v>0</v>
      </c>
      <c r="IE213" s="342">
        <f t="shared" si="675"/>
        <v>0</v>
      </c>
      <c r="IF213" s="342">
        <f t="shared" si="675"/>
        <v>0</v>
      </c>
      <c r="IG213" s="342">
        <f t="shared" si="675"/>
        <v>0</v>
      </c>
      <c r="IH213" s="342">
        <f t="shared" si="675"/>
        <v>0</v>
      </c>
      <c r="II213" s="342">
        <f t="shared" si="675"/>
        <v>0</v>
      </c>
      <c r="IJ213" s="342">
        <f t="shared" si="675"/>
        <v>0</v>
      </c>
      <c r="IK213" s="342">
        <f t="shared" si="675"/>
        <v>0</v>
      </c>
      <c r="IL213" s="342">
        <f t="shared" si="675"/>
        <v>0</v>
      </c>
      <c r="IM213" s="342">
        <f t="shared" si="675"/>
        <v>0</v>
      </c>
      <c r="IN213" s="342">
        <f t="shared" si="675"/>
        <v>0</v>
      </c>
      <c r="IO213" s="342">
        <f t="shared" si="675"/>
        <v>0</v>
      </c>
      <c r="IP213" s="342">
        <f t="shared" si="675"/>
        <v>0</v>
      </c>
      <c r="IQ213" s="342">
        <f t="shared" si="675"/>
        <v>0</v>
      </c>
      <c r="IR213" s="342">
        <f t="shared" si="675"/>
        <v>0</v>
      </c>
      <c r="IS213" s="342">
        <f t="shared" si="675"/>
        <v>0</v>
      </c>
      <c r="IT213" s="342">
        <f t="shared" si="675"/>
        <v>0</v>
      </c>
      <c r="IU213" s="342">
        <f t="shared" si="675"/>
        <v>0</v>
      </c>
      <c r="IV213" s="342">
        <f t="shared" si="675"/>
        <v>0</v>
      </c>
      <c r="IW213" s="342">
        <f t="shared" si="675"/>
        <v>0</v>
      </c>
      <c r="IX213" s="342">
        <f t="shared" si="675"/>
        <v>0</v>
      </c>
      <c r="IY213" s="342">
        <f t="shared" si="675"/>
        <v>0</v>
      </c>
      <c r="IZ213" s="342">
        <f t="shared" si="675"/>
        <v>0</v>
      </c>
      <c r="JA213" s="342">
        <f t="shared" si="675"/>
        <v>0</v>
      </c>
      <c r="JB213" s="342">
        <f t="shared" si="675"/>
        <v>0</v>
      </c>
      <c r="JC213" s="342">
        <f t="shared" si="675"/>
        <v>0</v>
      </c>
      <c r="JD213" s="342"/>
      <c r="JE213" s="342">
        <f t="shared" ref="JE213:LP213" si="676">if(or(and($A213-JE$188&gt;0,$A213-JE$189&lt;=0,month($A213)=month(JE$188)),and($A213-JE$188&gt;0,$A213-JE$189&lt;=0,month(edate($A213,6))=month(JE$188))),JE$192,0)</f>
        <v>0</v>
      </c>
      <c r="JF213" s="342">
        <f t="shared" si="676"/>
        <v>0</v>
      </c>
      <c r="JG213" s="342">
        <f t="shared" si="676"/>
        <v>0</v>
      </c>
      <c r="JH213" s="342">
        <f t="shared" si="676"/>
        <v>0</v>
      </c>
      <c r="JI213" s="342">
        <f t="shared" si="676"/>
        <v>0</v>
      </c>
      <c r="JJ213" s="342">
        <f t="shared" si="676"/>
        <v>0</v>
      </c>
      <c r="JK213" s="342">
        <f t="shared" si="676"/>
        <v>0</v>
      </c>
      <c r="JL213" s="342">
        <f t="shared" si="676"/>
        <v>0</v>
      </c>
      <c r="JM213" s="342">
        <f t="shared" si="676"/>
        <v>0</v>
      </c>
      <c r="JN213" s="342">
        <f t="shared" si="676"/>
        <v>0</v>
      </c>
      <c r="JO213" s="342">
        <f t="shared" si="676"/>
        <v>0</v>
      </c>
      <c r="JP213" s="342">
        <f t="shared" si="676"/>
        <v>0</v>
      </c>
      <c r="JQ213" s="342">
        <f t="shared" si="676"/>
        <v>0</v>
      </c>
      <c r="JR213" s="342">
        <f t="shared" si="676"/>
        <v>0</v>
      </c>
      <c r="JS213" s="342">
        <f t="shared" si="676"/>
        <v>0</v>
      </c>
      <c r="JT213" s="342">
        <f t="shared" si="676"/>
        <v>0</v>
      </c>
      <c r="JU213" s="342">
        <f t="shared" si="676"/>
        <v>0</v>
      </c>
      <c r="JV213" s="342">
        <f t="shared" si="676"/>
        <v>0</v>
      </c>
      <c r="JW213" s="342">
        <f t="shared" si="676"/>
        <v>0</v>
      </c>
      <c r="JX213" s="342">
        <f t="shared" si="676"/>
        <v>0</v>
      </c>
      <c r="JY213" s="342">
        <f t="shared" si="676"/>
        <v>0</v>
      </c>
      <c r="JZ213" s="342">
        <f t="shared" si="676"/>
        <v>0</v>
      </c>
      <c r="KA213" s="342">
        <f t="shared" si="676"/>
        <v>0</v>
      </c>
      <c r="KB213" s="342">
        <f t="shared" si="676"/>
        <v>0</v>
      </c>
      <c r="KC213" s="342">
        <f t="shared" si="676"/>
        <v>0</v>
      </c>
      <c r="KD213" s="342">
        <f t="shared" si="676"/>
        <v>0</v>
      </c>
      <c r="KE213" s="342">
        <f t="shared" si="676"/>
        <v>0</v>
      </c>
      <c r="KF213" s="342">
        <f t="shared" si="676"/>
        <v>0</v>
      </c>
      <c r="KG213" s="342">
        <f t="shared" si="676"/>
        <v>0</v>
      </c>
      <c r="KH213" s="342">
        <f t="shared" si="676"/>
        <v>0</v>
      </c>
      <c r="KI213" s="342">
        <f t="shared" si="676"/>
        <v>0</v>
      </c>
      <c r="KJ213" s="342">
        <f t="shared" si="676"/>
        <v>0</v>
      </c>
      <c r="KK213" s="342">
        <f t="shared" si="676"/>
        <v>0</v>
      </c>
      <c r="KL213" s="342">
        <f t="shared" si="676"/>
        <v>0</v>
      </c>
      <c r="KM213" s="342">
        <f t="shared" si="676"/>
        <v>0</v>
      </c>
      <c r="KN213" s="342">
        <f t="shared" si="676"/>
        <v>0</v>
      </c>
      <c r="KO213" s="342">
        <f t="shared" si="676"/>
        <v>0</v>
      </c>
      <c r="KP213" s="342">
        <f t="shared" si="676"/>
        <v>0</v>
      </c>
      <c r="KQ213" s="342">
        <f t="shared" si="676"/>
        <v>0</v>
      </c>
      <c r="KR213" s="342">
        <f t="shared" si="676"/>
        <v>0</v>
      </c>
      <c r="KS213" s="342">
        <f t="shared" si="676"/>
        <v>0</v>
      </c>
      <c r="KT213" s="342">
        <f t="shared" si="676"/>
        <v>0</v>
      </c>
      <c r="KU213" s="342">
        <f t="shared" si="676"/>
        <v>0</v>
      </c>
      <c r="KV213" s="342">
        <f t="shared" si="676"/>
        <v>0</v>
      </c>
      <c r="KW213" s="342">
        <f t="shared" si="676"/>
        <v>0</v>
      </c>
      <c r="KX213" s="342">
        <f t="shared" si="676"/>
        <v>0</v>
      </c>
      <c r="KY213" s="342">
        <f t="shared" si="676"/>
        <v>0</v>
      </c>
      <c r="KZ213" s="342">
        <f t="shared" si="676"/>
        <v>0</v>
      </c>
      <c r="LA213" s="342">
        <f t="shared" si="676"/>
        <v>0</v>
      </c>
      <c r="LB213" s="342">
        <f t="shared" si="676"/>
        <v>0</v>
      </c>
      <c r="LC213" s="342">
        <f t="shared" si="676"/>
        <v>0</v>
      </c>
      <c r="LD213" s="342">
        <f t="shared" si="676"/>
        <v>0</v>
      </c>
      <c r="LE213" s="342">
        <f t="shared" si="676"/>
        <v>0</v>
      </c>
      <c r="LF213" s="342">
        <f t="shared" si="676"/>
        <v>0</v>
      </c>
      <c r="LG213" s="342">
        <f t="shared" si="676"/>
        <v>0</v>
      </c>
      <c r="LH213" s="342">
        <f t="shared" si="676"/>
        <v>0</v>
      </c>
      <c r="LI213" s="342">
        <f t="shared" si="676"/>
        <v>0</v>
      </c>
      <c r="LJ213" s="342">
        <f t="shared" si="676"/>
        <v>0</v>
      </c>
      <c r="LK213" s="342">
        <f t="shared" si="676"/>
        <v>0</v>
      </c>
      <c r="LL213" s="342">
        <f t="shared" si="676"/>
        <v>0</v>
      </c>
      <c r="LM213" s="342">
        <f t="shared" si="676"/>
        <v>0</v>
      </c>
      <c r="LN213" s="342">
        <f t="shared" si="676"/>
        <v>0</v>
      </c>
      <c r="LO213" s="342">
        <f t="shared" si="676"/>
        <v>0</v>
      </c>
      <c r="LP213" s="342">
        <f t="shared" si="676"/>
        <v>0</v>
      </c>
    </row>
    <row r="214">
      <c r="A214" s="331" t="str">
        <f t="shared" si="575"/>
        <v>09-2027</v>
      </c>
      <c r="B214" s="346">
        <f t="shared" si="581"/>
        <v>364177.2603</v>
      </c>
      <c r="C214" s="346"/>
      <c r="E214" s="342">
        <f t="shared" ref="E214:BP214" si="677">if(or(and($A214-E$188&gt;0,$A214-E$189&lt;=0,month($A214)=month(E$188)),and($A214-E$188&gt;0,$A214-E$189&lt;=0,month(edate($A214,6))=month(E$188))),E$192,0)</f>
        <v>0</v>
      </c>
      <c r="F214" s="342">
        <f t="shared" si="677"/>
        <v>0</v>
      </c>
      <c r="G214" s="342">
        <f t="shared" si="677"/>
        <v>0</v>
      </c>
      <c r="H214" s="342">
        <f t="shared" si="677"/>
        <v>0</v>
      </c>
      <c r="I214" s="342">
        <f t="shared" si="677"/>
        <v>0</v>
      </c>
      <c r="J214" s="342">
        <f t="shared" si="677"/>
        <v>0</v>
      </c>
      <c r="K214" s="342">
        <f t="shared" si="677"/>
        <v>0</v>
      </c>
      <c r="L214" s="342">
        <f t="shared" si="677"/>
        <v>0</v>
      </c>
      <c r="M214" s="342">
        <f t="shared" si="677"/>
        <v>0</v>
      </c>
      <c r="N214" s="342">
        <f t="shared" si="677"/>
        <v>0</v>
      </c>
      <c r="O214" s="342">
        <f t="shared" si="677"/>
        <v>0</v>
      </c>
      <c r="P214" s="342">
        <f t="shared" si="677"/>
        <v>0</v>
      </c>
      <c r="Q214" s="342">
        <f t="shared" si="677"/>
        <v>0</v>
      </c>
      <c r="R214" s="342">
        <f t="shared" si="677"/>
        <v>0</v>
      </c>
      <c r="S214" s="342">
        <f t="shared" si="677"/>
        <v>0</v>
      </c>
      <c r="T214" s="342">
        <f t="shared" si="677"/>
        <v>0</v>
      </c>
      <c r="U214" s="342">
        <f t="shared" si="677"/>
        <v>0</v>
      </c>
      <c r="V214" s="342">
        <f t="shared" si="677"/>
        <v>0</v>
      </c>
      <c r="W214" s="342">
        <f t="shared" si="677"/>
        <v>0</v>
      </c>
      <c r="X214" s="342">
        <f t="shared" si="677"/>
        <v>0</v>
      </c>
      <c r="Y214" s="342">
        <f t="shared" si="677"/>
        <v>0</v>
      </c>
      <c r="Z214" s="342">
        <f t="shared" si="677"/>
        <v>0</v>
      </c>
      <c r="AA214" s="342">
        <f t="shared" si="677"/>
        <v>0</v>
      </c>
      <c r="AB214" s="342">
        <f t="shared" si="677"/>
        <v>0</v>
      </c>
      <c r="AC214" s="342">
        <f t="shared" si="677"/>
        <v>0</v>
      </c>
      <c r="AD214" s="342">
        <f t="shared" si="677"/>
        <v>0</v>
      </c>
      <c r="AE214" s="342">
        <f t="shared" si="677"/>
        <v>0</v>
      </c>
      <c r="AF214" s="342">
        <f t="shared" si="677"/>
        <v>0</v>
      </c>
      <c r="AG214" s="342">
        <f t="shared" si="677"/>
        <v>0</v>
      </c>
      <c r="AH214" s="342">
        <f t="shared" si="677"/>
        <v>0</v>
      </c>
      <c r="AI214" s="342">
        <f t="shared" si="677"/>
        <v>0</v>
      </c>
      <c r="AJ214" s="342">
        <f t="shared" si="677"/>
        <v>0</v>
      </c>
      <c r="AK214" s="342">
        <f t="shared" si="677"/>
        <v>0</v>
      </c>
      <c r="AL214" s="342">
        <f t="shared" si="677"/>
        <v>275</v>
      </c>
      <c r="AM214" s="342">
        <f t="shared" si="677"/>
        <v>4982.50623</v>
      </c>
      <c r="AN214" s="342">
        <f t="shared" si="677"/>
        <v>0</v>
      </c>
      <c r="AO214" s="342">
        <f t="shared" si="677"/>
        <v>0</v>
      </c>
      <c r="AP214" s="342">
        <f t="shared" si="677"/>
        <v>9271.35</v>
      </c>
      <c r="AQ214" s="342">
        <f t="shared" si="677"/>
        <v>8358.125</v>
      </c>
      <c r="AR214" s="342">
        <f t="shared" si="677"/>
        <v>0</v>
      </c>
      <c r="AS214" s="342">
        <f t="shared" si="677"/>
        <v>8601.039</v>
      </c>
      <c r="AT214" s="342">
        <f t="shared" si="677"/>
        <v>16276.43473</v>
      </c>
      <c r="AU214" s="342">
        <f t="shared" si="677"/>
        <v>7462.28015</v>
      </c>
      <c r="AV214" s="342">
        <f t="shared" si="677"/>
        <v>0</v>
      </c>
      <c r="AW214" s="342">
        <f t="shared" si="677"/>
        <v>4800</v>
      </c>
      <c r="AX214" s="342">
        <f t="shared" si="677"/>
        <v>0</v>
      </c>
      <c r="AY214" s="342">
        <f t="shared" si="677"/>
        <v>12558.09375</v>
      </c>
      <c r="AZ214" s="342">
        <f t="shared" si="677"/>
        <v>0</v>
      </c>
      <c r="BA214" s="342">
        <f t="shared" si="677"/>
        <v>0</v>
      </c>
      <c r="BB214" s="342">
        <f t="shared" si="677"/>
        <v>9703.8664</v>
      </c>
      <c r="BC214" s="342">
        <f t="shared" si="677"/>
        <v>0</v>
      </c>
      <c r="BD214" s="342">
        <f t="shared" si="677"/>
        <v>13378.4</v>
      </c>
      <c r="BE214" s="342">
        <f t="shared" si="677"/>
        <v>0</v>
      </c>
      <c r="BF214" s="342">
        <f t="shared" si="677"/>
        <v>1557.6541</v>
      </c>
      <c r="BG214" s="342">
        <f t="shared" si="677"/>
        <v>0</v>
      </c>
      <c r="BH214" s="342">
        <f t="shared" si="677"/>
        <v>5158.157425</v>
      </c>
      <c r="BI214" s="342">
        <f t="shared" si="677"/>
        <v>2306.25</v>
      </c>
      <c r="BJ214" s="342">
        <f t="shared" si="677"/>
        <v>7162.4875</v>
      </c>
      <c r="BK214" s="342">
        <f t="shared" si="677"/>
        <v>1312.5</v>
      </c>
      <c r="BL214" s="342">
        <f t="shared" si="677"/>
        <v>1793.1</v>
      </c>
      <c r="BM214" s="342">
        <f t="shared" si="677"/>
        <v>0</v>
      </c>
      <c r="BN214" s="342">
        <f t="shared" si="677"/>
        <v>740.464875</v>
      </c>
      <c r="BO214" s="342">
        <f t="shared" si="677"/>
        <v>0</v>
      </c>
      <c r="BP214" s="342">
        <f t="shared" si="677"/>
        <v>628.625</v>
      </c>
      <c r="BQ214" s="342"/>
      <c r="BR214" s="342">
        <f t="shared" ref="BR214:EC214" si="678">if(or(and($A214-BR$188&gt;0,$A214-BR$189&lt;=0,month($A214)=month(BR$188)),and($A214-BR$188&gt;0,$A214-BR$189&lt;=0,month(edate($A214,6))=month(BR$188))),BR$192,0)</f>
        <v>0</v>
      </c>
      <c r="BS214" s="342">
        <f t="shared" si="678"/>
        <v>0</v>
      </c>
      <c r="BT214" s="342">
        <f t="shared" si="678"/>
        <v>0</v>
      </c>
      <c r="BU214" s="342">
        <f t="shared" si="678"/>
        <v>0</v>
      </c>
      <c r="BV214" s="342">
        <f t="shared" si="678"/>
        <v>8900.782622</v>
      </c>
      <c r="BW214" s="342">
        <f t="shared" si="678"/>
        <v>0</v>
      </c>
      <c r="BX214" s="342">
        <f t="shared" si="678"/>
        <v>10795.02655</v>
      </c>
      <c r="BY214" s="342">
        <f t="shared" si="678"/>
        <v>9565.010058</v>
      </c>
      <c r="BZ214" s="342">
        <f t="shared" si="678"/>
        <v>11090.47446</v>
      </c>
      <c r="CA214" s="342">
        <f t="shared" si="678"/>
        <v>0</v>
      </c>
      <c r="CB214" s="342">
        <f t="shared" si="678"/>
        <v>0</v>
      </c>
      <c r="CC214" s="342">
        <f t="shared" si="678"/>
        <v>0</v>
      </c>
      <c r="CD214" s="342">
        <f t="shared" si="678"/>
        <v>11412.29205</v>
      </c>
      <c r="CE214" s="342">
        <f t="shared" si="678"/>
        <v>15822.55037</v>
      </c>
      <c r="CF214" s="342">
        <f t="shared" si="678"/>
        <v>0</v>
      </c>
      <c r="CG214" s="342">
        <f t="shared" si="678"/>
        <v>21999.41642</v>
      </c>
      <c r="CH214" s="342">
        <f t="shared" si="678"/>
        <v>16140.00919</v>
      </c>
      <c r="CI214" s="342">
        <f t="shared" si="678"/>
        <v>0</v>
      </c>
      <c r="CJ214" s="342">
        <f t="shared" si="678"/>
        <v>18425.13521</v>
      </c>
      <c r="CK214" s="342">
        <f t="shared" si="678"/>
        <v>0</v>
      </c>
      <c r="CL214" s="342">
        <f t="shared" si="678"/>
        <v>0</v>
      </c>
      <c r="CM214" s="342">
        <f t="shared" si="678"/>
        <v>0</v>
      </c>
      <c r="CN214" s="342">
        <f t="shared" si="678"/>
        <v>19371.7234</v>
      </c>
      <c r="CO214" s="342">
        <f t="shared" si="678"/>
        <v>0</v>
      </c>
      <c r="CP214" s="342">
        <f t="shared" si="678"/>
        <v>12178.69541</v>
      </c>
      <c r="CQ214" s="342">
        <f t="shared" si="678"/>
        <v>20373.44217</v>
      </c>
      <c r="CR214" s="342">
        <f t="shared" si="678"/>
        <v>25844.38354</v>
      </c>
      <c r="CS214" s="342">
        <f t="shared" si="678"/>
        <v>0</v>
      </c>
      <c r="CT214" s="342">
        <f t="shared" si="678"/>
        <v>14087.19452</v>
      </c>
      <c r="CU214" s="342">
        <f t="shared" si="678"/>
        <v>0</v>
      </c>
      <c r="CV214" s="342">
        <f t="shared" si="678"/>
        <v>19080.34075</v>
      </c>
      <c r="CW214" s="342">
        <f t="shared" si="678"/>
        <v>0</v>
      </c>
      <c r="CX214" s="342">
        <f t="shared" si="678"/>
        <v>0</v>
      </c>
      <c r="CY214" s="342">
        <f t="shared" si="678"/>
        <v>0</v>
      </c>
      <c r="CZ214" s="342">
        <f t="shared" si="678"/>
        <v>0</v>
      </c>
      <c r="DA214" s="342">
        <f t="shared" si="678"/>
        <v>0</v>
      </c>
      <c r="DB214" s="342">
        <f t="shared" si="678"/>
        <v>0</v>
      </c>
      <c r="DC214" s="342">
        <f t="shared" si="678"/>
        <v>0</v>
      </c>
      <c r="DD214" s="342">
        <f t="shared" si="678"/>
        <v>0</v>
      </c>
      <c r="DE214" s="342">
        <f t="shared" si="678"/>
        <v>0</v>
      </c>
      <c r="DF214" s="342">
        <f t="shared" si="678"/>
        <v>0</v>
      </c>
      <c r="DG214" s="342">
        <f t="shared" si="678"/>
        <v>0</v>
      </c>
      <c r="DH214" s="342">
        <f t="shared" si="678"/>
        <v>0</v>
      </c>
      <c r="DI214" s="342">
        <f t="shared" si="678"/>
        <v>0</v>
      </c>
      <c r="DJ214" s="342">
        <f t="shared" si="678"/>
        <v>0</v>
      </c>
      <c r="DK214" s="342">
        <f t="shared" si="678"/>
        <v>0</v>
      </c>
      <c r="DL214" s="342">
        <f t="shared" si="678"/>
        <v>0</v>
      </c>
      <c r="DM214" s="342">
        <f t="shared" si="678"/>
        <v>0</v>
      </c>
      <c r="DN214" s="342">
        <f t="shared" si="678"/>
        <v>0</v>
      </c>
      <c r="DO214" s="342">
        <f t="shared" si="678"/>
        <v>0</v>
      </c>
      <c r="DP214" s="342">
        <f t="shared" si="678"/>
        <v>0</v>
      </c>
      <c r="DQ214" s="342">
        <f t="shared" si="678"/>
        <v>0</v>
      </c>
      <c r="DR214" s="342">
        <f t="shared" si="678"/>
        <v>0</v>
      </c>
      <c r="DS214" s="342">
        <f t="shared" si="678"/>
        <v>0</v>
      </c>
      <c r="DT214" s="342">
        <f t="shared" si="678"/>
        <v>0</v>
      </c>
      <c r="DU214" s="342">
        <f t="shared" si="678"/>
        <v>0</v>
      </c>
      <c r="DV214" s="342">
        <f t="shared" si="678"/>
        <v>0</v>
      </c>
      <c r="DW214" s="342">
        <f t="shared" si="678"/>
        <v>0</v>
      </c>
      <c r="DX214" s="342">
        <f t="shared" si="678"/>
        <v>0</v>
      </c>
      <c r="DY214" s="342">
        <f t="shared" si="678"/>
        <v>0</v>
      </c>
      <c r="DZ214" s="342">
        <f t="shared" si="678"/>
        <v>0</v>
      </c>
      <c r="EA214" s="342">
        <f t="shared" si="678"/>
        <v>0</v>
      </c>
      <c r="EB214" s="342">
        <f t="shared" si="678"/>
        <v>0</v>
      </c>
      <c r="EC214" s="342">
        <f t="shared" si="678"/>
        <v>0</v>
      </c>
      <c r="ED214" s="338"/>
      <c r="EE214" s="342">
        <f t="shared" ref="EE214:GP214" si="679">if(or(and($A214-EE$188&gt;0,$A214-EE$189&lt;=0,month($A214)=month(EE$188)),and($A214-EE$188&gt;0,$A214-EE$189&lt;=0,month(edate($A214,6))=month(EE$188))),EE$192,0)</f>
        <v>0</v>
      </c>
      <c r="EF214" s="342">
        <f t="shared" si="679"/>
        <v>0</v>
      </c>
      <c r="EG214" s="342">
        <f t="shared" si="679"/>
        <v>0</v>
      </c>
      <c r="EH214" s="342">
        <f t="shared" si="679"/>
        <v>12764.4494</v>
      </c>
      <c r="EI214" s="342">
        <f t="shared" si="679"/>
        <v>0</v>
      </c>
      <c r="EJ214" s="342">
        <f t="shared" si="679"/>
        <v>0</v>
      </c>
      <c r="EK214" s="342">
        <f t="shared" si="679"/>
        <v>0</v>
      </c>
      <c r="EL214" s="342">
        <f t="shared" si="679"/>
        <v>0</v>
      </c>
      <c r="EM214" s="342">
        <f t="shared" si="679"/>
        <v>0</v>
      </c>
      <c r="EN214" s="342">
        <f t="shared" si="679"/>
        <v>0</v>
      </c>
      <c r="EO214" s="342">
        <f t="shared" si="679"/>
        <v>0</v>
      </c>
      <c r="EP214" s="342">
        <f t="shared" si="679"/>
        <v>0</v>
      </c>
      <c r="EQ214" s="342">
        <f t="shared" si="679"/>
        <v>0</v>
      </c>
      <c r="ER214" s="342">
        <f t="shared" si="679"/>
        <v>0</v>
      </c>
      <c r="ES214" s="342">
        <f t="shared" si="679"/>
        <v>0</v>
      </c>
      <c r="ET214" s="342">
        <f t="shared" si="679"/>
        <v>0</v>
      </c>
      <c r="EU214" s="342">
        <f t="shared" si="679"/>
        <v>0</v>
      </c>
      <c r="EV214" s="342">
        <f t="shared" si="679"/>
        <v>0</v>
      </c>
      <c r="EW214" s="342">
        <f t="shared" si="679"/>
        <v>0</v>
      </c>
      <c r="EX214" s="342">
        <f t="shared" si="679"/>
        <v>0</v>
      </c>
      <c r="EY214" s="342">
        <f t="shared" si="679"/>
        <v>0</v>
      </c>
      <c r="EZ214" s="342">
        <f t="shared" si="679"/>
        <v>0</v>
      </c>
      <c r="FA214" s="342">
        <f t="shared" si="679"/>
        <v>0</v>
      </c>
      <c r="FB214" s="342">
        <f t="shared" si="679"/>
        <v>0</v>
      </c>
      <c r="FC214" s="342">
        <f t="shared" si="679"/>
        <v>0</v>
      </c>
      <c r="FD214" s="342">
        <f t="shared" si="679"/>
        <v>0</v>
      </c>
      <c r="FE214" s="342">
        <f t="shared" si="679"/>
        <v>0</v>
      </c>
      <c r="FF214" s="342">
        <f t="shared" si="679"/>
        <v>0</v>
      </c>
      <c r="FG214" s="342">
        <f t="shared" si="679"/>
        <v>0</v>
      </c>
      <c r="FH214" s="342">
        <f t="shared" si="679"/>
        <v>0</v>
      </c>
      <c r="FI214" s="342">
        <f t="shared" si="679"/>
        <v>0</v>
      </c>
      <c r="FJ214" s="342">
        <f t="shared" si="679"/>
        <v>0</v>
      </c>
      <c r="FK214" s="342">
        <f t="shared" si="679"/>
        <v>0</v>
      </c>
      <c r="FL214" s="342">
        <f t="shared" si="679"/>
        <v>0</v>
      </c>
      <c r="FM214" s="342">
        <f t="shared" si="679"/>
        <v>0</v>
      </c>
      <c r="FN214" s="342">
        <f t="shared" si="679"/>
        <v>0</v>
      </c>
      <c r="FO214" s="342">
        <f t="shared" si="679"/>
        <v>0</v>
      </c>
      <c r="FP214" s="342">
        <f t="shared" si="679"/>
        <v>0</v>
      </c>
      <c r="FQ214" s="342">
        <f t="shared" si="679"/>
        <v>0</v>
      </c>
      <c r="FR214" s="342">
        <f t="shared" si="679"/>
        <v>0</v>
      </c>
      <c r="FS214" s="342">
        <f t="shared" si="679"/>
        <v>0</v>
      </c>
      <c r="FT214" s="342">
        <f t="shared" si="679"/>
        <v>0</v>
      </c>
      <c r="FU214" s="342">
        <f t="shared" si="679"/>
        <v>0</v>
      </c>
      <c r="FV214" s="342">
        <f t="shared" si="679"/>
        <v>0</v>
      </c>
      <c r="FW214" s="342">
        <f t="shared" si="679"/>
        <v>0</v>
      </c>
      <c r="FX214" s="342">
        <f t="shared" si="679"/>
        <v>0</v>
      </c>
      <c r="FY214" s="342">
        <f t="shared" si="679"/>
        <v>0</v>
      </c>
      <c r="FZ214" s="342">
        <f t="shared" si="679"/>
        <v>0</v>
      </c>
      <c r="GA214" s="342">
        <f t="shared" si="679"/>
        <v>0</v>
      </c>
      <c r="GB214" s="342">
        <f t="shared" si="679"/>
        <v>0</v>
      </c>
      <c r="GC214" s="342">
        <f t="shared" si="679"/>
        <v>0</v>
      </c>
      <c r="GD214" s="342">
        <f t="shared" si="679"/>
        <v>0</v>
      </c>
      <c r="GE214" s="342">
        <f t="shared" si="679"/>
        <v>0</v>
      </c>
      <c r="GF214" s="342">
        <f t="shared" si="679"/>
        <v>0</v>
      </c>
      <c r="GG214" s="342">
        <f t="shared" si="679"/>
        <v>0</v>
      </c>
      <c r="GH214" s="342">
        <f t="shared" si="679"/>
        <v>0</v>
      </c>
      <c r="GI214" s="342">
        <f t="shared" si="679"/>
        <v>0</v>
      </c>
      <c r="GJ214" s="342">
        <f t="shared" si="679"/>
        <v>0</v>
      </c>
      <c r="GK214" s="342">
        <f t="shared" si="679"/>
        <v>0</v>
      </c>
      <c r="GL214" s="342">
        <f t="shared" si="679"/>
        <v>0</v>
      </c>
      <c r="GM214" s="342">
        <f t="shared" si="679"/>
        <v>0</v>
      </c>
      <c r="GN214" s="342">
        <f t="shared" si="679"/>
        <v>0</v>
      </c>
      <c r="GO214" s="342">
        <f t="shared" si="679"/>
        <v>0</v>
      </c>
      <c r="GP214" s="342">
        <f t="shared" si="679"/>
        <v>0</v>
      </c>
      <c r="GQ214" s="342"/>
      <c r="GR214" s="342">
        <f t="shared" ref="GR214:JC214" si="680">if(or(and($A214-GR$188&gt;0,$A214-GR$189&lt;=0,month($A214)=month(GR$188)),and($A214-GR$188&gt;0,$A214-GR$189&lt;=0,month(edate($A214,6))=month(GR$188))),GR$192,0)</f>
        <v>0</v>
      </c>
      <c r="GS214" s="342">
        <f t="shared" si="680"/>
        <v>0</v>
      </c>
      <c r="GT214" s="342">
        <f t="shared" si="680"/>
        <v>0</v>
      </c>
      <c r="GU214" s="342">
        <f t="shared" si="680"/>
        <v>0</v>
      </c>
      <c r="GV214" s="342">
        <f t="shared" si="680"/>
        <v>0</v>
      </c>
      <c r="GW214" s="342">
        <f t="shared" si="680"/>
        <v>0</v>
      </c>
      <c r="GX214" s="342">
        <f t="shared" si="680"/>
        <v>0</v>
      </c>
      <c r="GY214" s="342">
        <f t="shared" si="680"/>
        <v>0</v>
      </c>
      <c r="GZ214" s="342">
        <f t="shared" si="680"/>
        <v>0</v>
      </c>
      <c r="HA214" s="342">
        <f t="shared" si="680"/>
        <v>0</v>
      </c>
      <c r="HB214" s="342">
        <f t="shared" si="680"/>
        <v>0</v>
      </c>
      <c r="HC214" s="342">
        <f t="shared" si="680"/>
        <v>0</v>
      </c>
      <c r="HD214" s="342">
        <f t="shared" si="680"/>
        <v>0</v>
      </c>
      <c r="HE214" s="342">
        <f t="shared" si="680"/>
        <v>0</v>
      </c>
      <c r="HF214" s="342">
        <f t="shared" si="680"/>
        <v>0</v>
      </c>
      <c r="HG214" s="342">
        <f t="shared" si="680"/>
        <v>0</v>
      </c>
      <c r="HH214" s="342">
        <f t="shared" si="680"/>
        <v>0</v>
      </c>
      <c r="HI214" s="342">
        <f t="shared" si="680"/>
        <v>0</v>
      </c>
      <c r="HJ214" s="342">
        <f t="shared" si="680"/>
        <v>0</v>
      </c>
      <c r="HK214" s="342">
        <f t="shared" si="680"/>
        <v>0</v>
      </c>
      <c r="HL214" s="342">
        <f t="shared" si="680"/>
        <v>0</v>
      </c>
      <c r="HM214" s="342">
        <f t="shared" si="680"/>
        <v>0</v>
      </c>
      <c r="HN214" s="342">
        <f t="shared" si="680"/>
        <v>0</v>
      </c>
      <c r="HO214" s="342">
        <f t="shared" si="680"/>
        <v>0</v>
      </c>
      <c r="HP214" s="342">
        <f t="shared" si="680"/>
        <v>0</v>
      </c>
      <c r="HQ214" s="342">
        <f t="shared" si="680"/>
        <v>0</v>
      </c>
      <c r="HR214" s="342">
        <f t="shared" si="680"/>
        <v>0</v>
      </c>
      <c r="HS214" s="342">
        <f t="shared" si="680"/>
        <v>0</v>
      </c>
      <c r="HT214" s="342">
        <f t="shared" si="680"/>
        <v>0</v>
      </c>
      <c r="HU214" s="342">
        <f t="shared" si="680"/>
        <v>0</v>
      </c>
      <c r="HV214" s="342">
        <f t="shared" si="680"/>
        <v>0</v>
      </c>
      <c r="HW214" s="342">
        <f t="shared" si="680"/>
        <v>0</v>
      </c>
      <c r="HX214" s="342">
        <f t="shared" si="680"/>
        <v>0</v>
      </c>
      <c r="HY214" s="342">
        <f t="shared" si="680"/>
        <v>0</v>
      </c>
      <c r="HZ214" s="342">
        <f t="shared" si="680"/>
        <v>0</v>
      </c>
      <c r="IA214" s="342">
        <f t="shared" si="680"/>
        <v>0</v>
      </c>
      <c r="IB214" s="342">
        <f t="shared" si="680"/>
        <v>0</v>
      </c>
      <c r="IC214" s="342">
        <f t="shared" si="680"/>
        <v>0</v>
      </c>
      <c r="ID214" s="342">
        <f t="shared" si="680"/>
        <v>0</v>
      </c>
      <c r="IE214" s="342">
        <f t="shared" si="680"/>
        <v>0</v>
      </c>
      <c r="IF214" s="342">
        <f t="shared" si="680"/>
        <v>0</v>
      </c>
      <c r="IG214" s="342">
        <f t="shared" si="680"/>
        <v>0</v>
      </c>
      <c r="IH214" s="342">
        <f t="shared" si="680"/>
        <v>0</v>
      </c>
      <c r="II214" s="342">
        <f t="shared" si="680"/>
        <v>0</v>
      </c>
      <c r="IJ214" s="342">
        <f t="shared" si="680"/>
        <v>0</v>
      </c>
      <c r="IK214" s="342">
        <f t="shared" si="680"/>
        <v>0</v>
      </c>
      <c r="IL214" s="342">
        <f t="shared" si="680"/>
        <v>0</v>
      </c>
      <c r="IM214" s="342">
        <f t="shared" si="680"/>
        <v>0</v>
      </c>
      <c r="IN214" s="342">
        <f t="shared" si="680"/>
        <v>0</v>
      </c>
      <c r="IO214" s="342">
        <f t="shared" si="680"/>
        <v>0</v>
      </c>
      <c r="IP214" s="342">
        <f t="shared" si="680"/>
        <v>0</v>
      </c>
      <c r="IQ214" s="342">
        <f t="shared" si="680"/>
        <v>0</v>
      </c>
      <c r="IR214" s="342">
        <f t="shared" si="680"/>
        <v>0</v>
      </c>
      <c r="IS214" s="342">
        <f t="shared" si="680"/>
        <v>0</v>
      </c>
      <c r="IT214" s="342">
        <f t="shared" si="680"/>
        <v>0</v>
      </c>
      <c r="IU214" s="342">
        <f t="shared" si="680"/>
        <v>0</v>
      </c>
      <c r="IV214" s="342">
        <f t="shared" si="680"/>
        <v>0</v>
      </c>
      <c r="IW214" s="342">
        <f t="shared" si="680"/>
        <v>0</v>
      </c>
      <c r="IX214" s="342">
        <f t="shared" si="680"/>
        <v>0</v>
      </c>
      <c r="IY214" s="342">
        <f t="shared" si="680"/>
        <v>0</v>
      </c>
      <c r="IZ214" s="342">
        <f t="shared" si="680"/>
        <v>0</v>
      </c>
      <c r="JA214" s="342">
        <f t="shared" si="680"/>
        <v>0</v>
      </c>
      <c r="JB214" s="342">
        <f t="shared" si="680"/>
        <v>0</v>
      </c>
      <c r="JC214" s="342">
        <f t="shared" si="680"/>
        <v>0</v>
      </c>
      <c r="JD214" s="342"/>
      <c r="JE214" s="342">
        <f t="shared" ref="JE214:LP214" si="681">if(or(and($A214-JE$188&gt;0,$A214-JE$189&lt;=0,month($A214)=month(JE$188)),and($A214-JE$188&gt;0,$A214-JE$189&lt;=0,month(edate($A214,6))=month(JE$188))),JE$192,0)</f>
        <v>0</v>
      </c>
      <c r="JF214" s="342">
        <f t="shared" si="681"/>
        <v>0</v>
      </c>
      <c r="JG214" s="342">
        <f t="shared" si="681"/>
        <v>0</v>
      </c>
      <c r="JH214" s="342">
        <f t="shared" si="681"/>
        <v>0</v>
      </c>
      <c r="JI214" s="342">
        <f t="shared" si="681"/>
        <v>0</v>
      </c>
      <c r="JJ214" s="342">
        <f t="shared" si="681"/>
        <v>0</v>
      </c>
      <c r="JK214" s="342">
        <f t="shared" si="681"/>
        <v>0</v>
      </c>
      <c r="JL214" s="342">
        <f t="shared" si="681"/>
        <v>0</v>
      </c>
      <c r="JM214" s="342">
        <f t="shared" si="681"/>
        <v>0</v>
      </c>
      <c r="JN214" s="342">
        <f t="shared" si="681"/>
        <v>0</v>
      </c>
      <c r="JO214" s="342">
        <f t="shared" si="681"/>
        <v>0</v>
      </c>
      <c r="JP214" s="342">
        <f t="shared" si="681"/>
        <v>0</v>
      </c>
      <c r="JQ214" s="342">
        <f t="shared" si="681"/>
        <v>0</v>
      </c>
      <c r="JR214" s="342">
        <f t="shared" si="681"/>
        <v>0</v>
      </c>
      <c r="JS214" s="342">
        <f t="shared" si="681"/>
        <v>0</v>
      </c>
      <c r="JT214" s="342">
        <f t="shared" si="681"/>
        <v>0</v>
      </c>
      <c r="JU214" s="342">
        <f t="shared" si="681"/>
        <v>0</v>
      </c>
      <c r="JV214" s="342">
        <f t="shared" si="681"/>
        <v>0</v>
      </c>
      <c r="JW214" s="342">
        <f t="shared" si="681"/>
        <v>0</v>
      </c>
      <c r="JX214" s="342">
        <f t="shared" si="681"/>
        <v>0</v>
      </c>
      <c r="JY214" s="342">
        <f t="shared" si="681"/>
        <v>0</v>
      </c>
      <c r="JZ214" s="342">
        <f t="shared" si="681"/>
        <v>0</v>
      </c>
      <c r="KA214" s="342">
        <f t="shared" si="681"/>
        <v>0</v>
      </c>
      <c r="KB214" s="342">
        <f t="shared" si="681"/>
        <v>0</v>
      </c>
      <c r="KC214" s="342">
        <f t="shared" si="681"/>
        <v>0</v>
      </c>
      <c r="KD214" s="342">
        <f t="shared" si="681"/>
        <v>0</v>
      </c>
      <c r="KE214" s="342">
        <f t="shared" si="681"/>
        <v>0</v>
      </c>
      <c r="KF214" s="342">
        <f t="shared" si="681"/>
        <v>0</v>
      </c>
      <c r="KG214" s="342">
        <f t="shared" si="681"/>
        <v>0</v>
      </c>
      <c r="KH214" s="342">
        <f t="shared" si="681"/>
        <v>0</v>
      </c>
      <c r="KI214" s="342">
        <f t="shared" si="681"/>
        <v>0</v>
      </c>
      <c r="KJ214" s="342">
        <f t="shared" si="681"/>
        <v>0</v>
      </c>
      <c r="KK214" s="342">
        <f t="shared" si="681"/>
        <v>0</v>
      </c>
      <c r="KL214" s="342">
        <f t="shared" si="681"/>
        <v>0</v>
      </c>
      <c r="KM214" s="342">
        <f t="shared" si="681"/>
        <v>0</v>
      </c>
      <c r="KN214" s="342">
        <f t="shared" si="681"/>
        <v>0</v>
      </c>
      <c r="KO214" s="342">
        <f t="shared" si="681"/>
        <v>0</v>
      </c>
      <c r="KP214" s="342">
        <f t="shared" si="681"/>
        <v>0</v>
      </c>
      <c r="KQ214" s="342">
        <f t="shared" si="681"/>
        <v>0</v>
      </c>
      <c r="KR214" s="342">
        <f t="shared" si="681"/>
        <v>0</v>
      </c>
      <c r="KS214" s="342">
        <f t="shared" si="681"/>
        <v>0</v>
      </c>
      <c r="KT214" s="342">
        <f t="shared" si="681"/>
        <v>0</v>
      </c>
      <c r="KU214" s="342">
        <f t="shared" si="681"/>
        <v>0</v>
      </c>
      <c r="KV214" s="342">
        <f t="shared" si="681"/>
        <v>0</v>
      </c>
      <c r="KW214" s="342">
        <f t="shared" si="681"/>
        <v>0</v>
      </c>
      <c r="KX214" s="342">
        <f t="shared" si="681"/>
        <v>0</v>
      </c>
      <c r="KY214" s="342">
        <f t="shared" si="681"/>
        <v>0</v>
      </c>
      <c r="KZ214" s="342">
        <f t="shared" si="681"/>
        <v>0</v>
      </c>
      <c r="LA214" s="342">
        <f t="shared" si="681"/>
        <v>0</v>
      </c>
      <c r="LB214" s="342">
        <f t="shared" si="681"/>
        <v>0</v>
      </c>
      <c r="LC214" s="342">
        <f t="shared" si="681"/>
        <v>0</v>
      </c>
      <c r="LD214" s="342">
        <f t="shared" si="681"/>
        <v>0</v>
      </c>
      <c r="LE214" s="342">
        <f t="shared" si="681"/>
        <v>0</v>
      </c>
      <c r="LF214" s="342">
        <f t="shared" si="681"/>
        <v>0</v>
      </c>
      <c r="LG214" s="342">
        <f t="shared" si="681"/>
        <v>0</v>
      </c>
      <c r="LH214" s="342">
        <f t="shared" si="681"/>
        <v>0</v>
      </c>
      <c r="LI214" s="342">
        <f t="shared" si="681"/>
        <v>0</v>
      </c>
      <c r="LJ214" s="342">
        <f t="shared" si="681"/>
        <v>0</v>
      </c>
      <c r="LK214" s="342">
        <f t="shared" si="681"/>
        <v>0</v>
      </c>
      <c r="LL214" s="342">
        <f t="shared" si="681"/>
        <v>0</v>
      </c>
      <c r="LM214" s="342">
        <f t="shared" si="681"/>
        <v>0</v>
      </c>
      <c r="LN214" s="342">
        <f t="shared" si="681"/>
        <v>0</v>
      </c>
      <c r="LO214" s="342">
        <f t="shared" si="681"/>
        <v>0</v>
      </c>
      <c r="LP214" s="342">
        <f t="shared" si="681"/>
        <v>0</v>
      </c>
    </row>
    <row r="215">
      <c r="A215" s="331" t="str">
        <f t="shared" si="575"/>
        <v>12-2027</v>
      </c>
      <c r="B215" s="346">
        <f t="shared" si="581"/>
        <v>296468.1332</v>
      </c>
      <c r="C215" s="346"/>
      <c r="E215" s="342">
        <f t="shared" ref="E215:BP215" si="682">if(or(and($A215-E$188&gt;0,$A215-E$189&lt;=0,month($A215)=month(E$188)),and($A215-E$188&gt;0,$A215-E$189&lt;=0,month(edate($A215,6))=month(E$188))),E$192,0)</f>
        <v>0</v>
      </c>
      <c r="F215" s="342">
        <f t="shared" si="682"/>
        <v>0</v>
      </c>
      <c r="G215" s="342">
        <f t="shared" si="682"/>
        <v>0</v>
      </c>
      <c r="H215" s="342">
        <f t="shared" si="682"/>
        <v>0</v>
      </c>
      <c r="I215" s="342">
        <f t="shared" si="682"/>
        <v>0</v>
      </c>
      <c r="J215" s="342">
        <f t="shared" si="682"/>
        <v>0</v>
      </c>
      <c r="K215" s="342">
        <f t="shared" si="682"/>
        <v>0</v>
      </c>
      <c r="L215" s="342">
        <f t="shared" si="682"/>
        <v>0</v>
      </c>
      <c r="M215" s="342">
        <f t="shared" si="682"/>
        <v>0</v>
      </c>
      <c r="N215" s="342">
        <f t="shared" si="682"/>
        <v>0</v>
      </c>
      <c r="O215" s="342">
        <f t="shared" si="682"/>
        <v>0</v>
      </c>
      <c r="P215" s="342">
        <f t="shared" si="682"/>
        <v>0</v>
      </c>
      <c r="Q215" s="342">
        <f t="shared" si="682"/>
        <v>0</v>
      </c>
      <c r="R215" s="342">
        <f t="shared" si="682"/>
        <v>0</v>
      </c>
      <c r="S215" s="342">
        <f t="shared" si="682"/>
        <v>0</v>
      </c>
      <c r="T215" s="342">
        <f t="shared" si="682"/>
        <v>0</v>
      </c>
      <c r="U215" s="342">
        <f t="shared" si="682"/>
        <v>0</v>
      </c>
      <c r="V215" s="342">
        <f t="shared" si="682"/>
        <v>0</v>
      </c>
      <c r="W215" s="342">
        <f t="shared" si="682"/>
        <v>0</v>
      </c>
      <c r="X215" s="342">
        <f t="shared" si="682"/>
        <v>0</v>
      </c>
      <c r="Y215" s="342">
        <f t="shared" si="682"/>
        <v>0</v>
      </c>
      <c r="Z215" s="342">
        <f t="shared" si="682"/>
        <v>0</v>
      </c>
      <c r="AA215" s="342">
        <f t="shared" si="682"/>
        <v>0</v>
      </c>
      <c r="AB215" s="342">
        <f t="shared" si="682"/>
        <v>0</v>
      </c>
      <c r="AC215" s="342">
        <f t="shared" si="682"/>
        <v>0</v>
      </c>
      <c r="AD215" s="342">
        <f t="shared" si="682"/>
        <v>0</v>
      </c>
      <c r="AE215" s="342">
        <f t="shared" si="682"/>
        <v>0</v>
      </c>
      <c r="AF215" s="342">
        <f t="shared" si="682"/>
        <v>0</v>
      </c>
      <c r="AG215" s="342">
        <f t="shared" si="682"/>
        <v>0</v>
      </c>
      <c r="AH215" s="342">
        <f t="shared" si="682"/>
        <v>0</v>
      </c>
      <c r="AI215" s="342">
        <f t="shared" si="682"/>
        <v>0</v>
      </c>
      <c r="AJ215" s="342">
        <f t="shared" si="682"/>
        <v>0</v>
      </c>
      <c r="AK215" s="342">
        <f t="shared" si="682"/>
        <v>0</v>
      </c>
      <c r="AL215" s="342">
        <f t="shared" si="682"/>
        <v>0</v>
      </c>
      <c r="AM215" s="342">
        <f t="shared" si="682"/>
        <v>0</v>
      </c>
      <c r="AN215" s="342">
        <f t="shared" si="682"/>
        <v>12211.43486</v>
      </c>
      <c r="AO215" s="342">
        <f t="shared" si="682"/>
        <v>8896.907813</v>
      </c>
      <c r="AP215" s="342">
        <f t="shared" si="682"/>
        <v>0</v>
      </c>
      <c r="AQ215" s="342">
        <f t="shared" si="682"/>
        <v>0</v>
      </c>
      <c r="AR215" s="342">
        <f t="shared" si="682"/>
        <v>7542.9351</v>
      </c>
      <c r="AS215" s="342">
        <f t="shared" si="682"/>
        <v>0</v>
      </c>
      <c r="AT215" s="342">
        <f t="shared" si="682"/>
        <v>0</v>
      </c>
      <c r="AU215" s="342">
        <f t="shared" si="682"/>
        <v>0</v>
      </c>
      <c r="AV215" s="342">
        <f t="shared" si="682"/>
        <v>7136.0471</v>
      </c>
      <c r="AW215" s="342">
        <f t="shared" si="682"/>
        <v>0</v>
      </c>
      <c r="AX215" s="342">
        <f t="shared" si="682"/>
        <v>9058.61</v>
      </c>
      <c r="AY215" s="342">
        <f t="shared" si="682"/>
        <v>0</v>
      </c>
      <c r="AZ215" s="342">
        <f t="shared" si="682"/>
        <v>6480</v>
      </c>
      <c r="BA215" s="342">
        <f t="shared" si="682"/>
        <v>5867.9712</v>
      </c>
      <c r="BB215" s="342">
        <f t="shared" si="682"/>
        <v>0</v>
      </c>
      <c r="BC215" s="342">
        <f t="shared" si="682"/>
        <v>4873.17825</v>
      </c>
      <c r="BD215" s="342">
        <f t="shared" si="682"/>
        <v>0</v>
      </c>
      <c r="BE215" s="342">
        <f t="shared" si="682"/>
        <v>4565.5155</v>
      </c>
      <c r="BF215" s="342">
        <f t="shared" si="682"/>
        <v>0</v>
      </c>
      <c r="BG215" s="342">
        <f t="shared" si="682"/>
        <v>900.3978</v>
      </c>
      <c r="BH215" s="342">
        <f t="shared" si="682"/>
        <v>0</v>
      </c>
      <c r="BI215" s="342">
        <f t="shared" si="682"/>
        <v>0</v>
      </c>
      <c r="BJ215" s="342">
        <f t="shared" si="682"/>
        <v>0</v>
      </c>
      <c r="BK215" s="342">
        <f t="shared" si="682"/>
        <v>0</v>
      </c>
      <c r="BL215" s="342">
        <f t="shared" si="682"/>
        <v>0</v>
      </c>
      <c r="BM215" s="342">
        <f t="shared" si="682"/>
        <v>1521.41625</v>
      </c>
      <c r="BN215" s="342">
        <f t="shared" si="682"/>
        <v>0</v>
      </c>
      <c r="BO215" s="342">
        <f t="shared" si="682"/>
        <v>5255.6688</v>
      </c>
      <c r="BP215" s="342">
        <f t="shared" si="682"/>
        <v>0</v>
      </c>
      <c r="BQ215" s="342"/>
      <c r="BR215" s="342">
        <f t="shared" ref="BR215:EC215" si="683">if(or(and($A215-BR$188&gt;0,$A215-BR$189&lt;=0,month($A215)=month(BR$188)),and($A215-BR$188&gt;0,$A215-BR$189&lt;=0,month(edate($A215,6))=month(BR$188))),BR$192,0)</f>
        <v>12789.72106</v>
      </c>
      <c r="BS215" s="342">
        <f t="shared" si="683"/>
        <v>0</v>
      </c>
      <c r="BT215" s="342">
        <f t="shared" si="683"/>
        <v>0</v>
      </c>
      <c r="BU215" s="342">
        <f t="shared" si="683"/>
        <v>0</v>
      </c>
      <c r="BV215" s="342">
        <f t="shared" si="683"/>
        <v>0</v>
      </c>
      <c r="BW215" s="342">
        <f t="shared" si="683"/>
        <v>9574.457312</v>
      </c>
      <c r="BX215" s="342">
        <f t="shared" si="683"/>
        <v>0</v>
      </c>
      <c r="BY215" s="342">
        <f t="shared" si="683"/>
        <v>0</v>
      </c>
      <c r="BZ215" s="342">
        <f t="shared" si="683"/>
        <v>0</v>
      </c>
      <c r="CA215" s="342">
        <f t="shared" si="683"/>
        <v>26076.07671</v>
      </c>
      <c r="CB215" s="342">
        <f t="shared" si="683"/>
        <v>0</v>
      </c>
      <c r="CC215" s="342">
        <f t="shared" si="683"/>
        <v>8255.784085</v>
      </c>
      <c r="CD215" s="342">
        <f t="shared" si="683"/>
        <v>0</v>
      </c>
      <c r="CE215" s="342">
        <f t="shared" si="683"/>
        <v>0</v>
      </c>
      <c r="CF215" s="342">
        <f t="shared" si="683"/>
        <v>17532.44775</v>
      </c>
      <c r="CG215" s="342">
        <f t="shared" si="683"/>
        <v>0</v>
      </c>
      <c r="CH215" s="342">
        <f t="shared" si="683"/>
        <v>0</v>
      </c>
      <c r="CI215" s="342">
        <f t="shared" si="683"/>
        <v>17528.71478</v>
      </c>
      <c r="CJ215" s="342">
        <f t="shared" si="683"/>
        <v>0</v>
      </c>
      <c r="CK215" s="342">
        <f t="shared" si="683"/>
        <v>18261.99532</v>
      </c>
      <c r="CL215" s="342">
        <f t="shared" si="683"/>
        <v>13879.12601</v>
      </c>
      <c r="CM215" s="342">
        <f t="shared" si="683"/>
        <v>85.44821952</v>
      </c>
      <c r="CN215" s="342">
        <f t="shared" si="683"/>
        <v>0</v>
      </c>
      <c r="CO215" s="342">
        <f t="shared" si="683"/>
        <v>15876.63125</v>
      </c>
      <c r="CP215" s="342">
        <f t="shared" si="683"/>
        <v>0</v>
      </c>
      <c r="CQ215" s="342">
        <f t="shared" si="683"/>
        <v>0</v>
      </c>
      <c r="CR215" s="342">
        <f t="shared" si="683"/>
        <v>0</v>
      </c>
      <c r="CS215" s="342">
        <f t="shared" si="683"/>
        <v>13059.81653</v>
      </c>
      <c r="CT215" s="342">
        <f t="shared" si="683"/>
        <v>0</v>
      </c>
      <c r="CU215" s="342">
        <f t="shared" si="683"/>
        <v>820.5444337</v>
      </c>
      <c r="CV215" s="342">
        <f t="shared" si="683"/>
        <v>0</v>
      </c>
      <c r="CW215" s="342">
        <f t="shared" si="683"/>
        <v>4574.634919</v>
      </c>
      <c r="CX215" s="342">
        <f t="shared" si="683"/>
        <v>30364.6609</v>
      </c>
      <c r="CY215" s="342">
        <f t="shared" si="683"/>
        <v>0</v>
      </c>
      <c r="CZ215" s="342">
        <f t="shared" si="683"/>
        <v>0</v>
      </c>
      <c r="DA215" s="342">
        <f t="shared" si="683"/>
        <v>0</v>
      </c>
      <c r="DB215" s="342">
        <f t="shared" si="683"/>
        <v>0</v>
      </c>
      <c r="DC215" s="342">
        <f t="shared" si="683"/>
        <v>0</v>
      </c>
      <c r="DD215" s="342">
        <f t="shared" si="683"/>
        <v>0</v>
      </c>
      <c r="DE215" s="342">
        <f t="shared" si="683"/>
        <v>0</v>
      </c>
      <c r="DF215" s="342">
        <f t="shared" si="683"/>
        <v>0</v>
      </c>
      <c r="DG215" s="342">
        <f t="shared" si="683"/>
        <v>0</v>
      </c>
      <c r="DH215" s="342">
        <f t="shared" si="683"/>
        <v>0</v>
      </c>
      <c r="DI215" s="342">
        <f t="shared" si="683"/>
        <v>0</v>
      </c>
      <c r="DJ215" s="342">
        <f t="shared" si="683"/>
        <v>0</v>
      </c>
      <c r="DK215" s="342">
        <f t="shared" si="683"/>
        <v>0</v>
      </c>
      <c r="DL215" s="342">
        <f t="shared" si="683"/>
        <v>0</v>
      </c>
      <c r="DM215" s="342">
        <f t="shared" si="683"/>
        <v>0</v>
      </c>
      <c r="DN215" s="342">
        <f t="shared" si="683"/>
        <v>0</v>
      </c>
      <c r="DO215" s="342">
        <f t="shared" si="683"/>
        <v>0</v>
      </c>
      <c r="DP215" s="342">
        <f t="shared" si="683"/>
        <v>0</v>
      </c>
      <c r="DQ215" s="342">
        <f t="shared" si="683"/>
        <v>0</v>
      </c>
      <c r="DR215" s="342">
        <f t="shared" si="683"/>
        <v>0</v>
      </c>
      <c r="DS215" s="342">
        <f t="shared" si="683"/>
        <v>0</v>
      </c>
      <c r="DT215" s="342">
        <f t="shared" si="683"/>
        <v>0</v>
      </c>
      <c r="DU215" s="342">
        <f t="shared" si="683"/>
        <v>0</v>
      </c>
      <c r="DV215" s="342">
        <f t="shared" si="683"/>
        <v>0</v>
      </c>
      <c r="DW215" s="342">
        <f t="shared" si="683"/>
        <v>0</v>
      </c>
      <c r="DX215" s="342">
        <f t="shared" si="683"/>
        <v>0</v>
      </c>
      <c r="DY215" s="342">
        <f t="shared" si="683"/>
        <v>0</v>
      </c>
      <c r="DZ215" s="342">
        <f t="shared" si="683"/>
        <v>0</v>
      </c>
      <c r="EA215" s="342">
        <f t="shared" si="683"/>
        <v>0</v>
      </c>
      <c r="EB215" s="342">
        <f t="shared" si="683"/>
        <v>0</v>
      </c>
      <c r="EC215" s="342">
        <f t="shared" si="683"/>
        <v>0</v>
      </c>
      <c r="ED215" s="338"/>
      <c r="EE215" s="342">
        <f t="shared" ref="EE215:GP215" si="684">if(or(and($A215-EE$188&gt;0,$A215-EE$189&lt;=0,month($A215)=month(EE$188)),and($A215-EE$188&gt;0,$A215-EE$189&lt;=0,month(edate($A215,6))=month(EE$188))),EE$192,0)</f>
        <v>0</v>
      </c>
      <c r="EF215" s="342">
        <f t="shared" si="684"/>
        <v>7137.49078</v>
      </c>
      <c r="EG215" s="342">
        <f t="shared" si="684"/>
        <v>11308.36442</v>
      </c>
      <c r="EH215" s="342">
        <f t="shared" si="684"/>
        <v>0</v>
      </c>
      <c r="EI215" s="342">
        <f t="shared" si="684"/>
        <v>0</v>
      </c>
      <c r="EJ215" s="342">
        <f t="shared" si="684"/>
        <v>0</v>
      </c>
      <c r="EK215" s="342">
        <f t="shared" si="684"/>
        <v>0</v>
      </c>
      <c r="EL215" s="342">
        <f t="shared" si="684"/>
        <v>0</v>
      </c>
      <c r="EM215" s="342">
        <f t="shared" si="684"/>
        <v>0</v>
      </c>
      <c r="EN215" s="342">
        <f t="shared" si="684"/>
        <v>0</v>
      </c>
      <c r="EO215" s="342">
        <f t="shared" si="684"/>
        <v>15032.13609</v>
      </c>
      <c r="EP215" s="342">
        <f t="shared" si="684"/>
        <v>0</v>
      </c>
      <c r="EQ215" s="342">
        <f t="shared" si="684"/>
        <v>0</v>
      </c>
      <c r="ER215" s="342">
        <f t="shared" si="684"/>
        <v>0</v>
      </c>
      <c r="ES215" s="342">
        <f t="shared" si="684"/>
        <v>0</v>
      </c>
      <c r="ET215" s="342">
        <f t="shared" si="684"/>
        <v>0</v>
      </c>
      <c r="EU215" s="342">
        <f t="shared" si="684"/>
        <v>0</v>
      </c>
      <c r="EV215" s="342">
        <f t="shared" si="684"/>
        <v>0</v>
      </c>
      <c r="EW215" s="342">
        <f t="shared" si="684"/>
        <v>0</v>
      </c>
      <c r="EX215" s="342">
        <f t="shared" si="684"/>
        <v>0</v>
      </c>
      <c r="EY215" s="342">
        <f t="shared" si="684"/>
        <v>0</v>
      </c>
      <c r="EZ215" s="342">
        <f t="shared" si="684"/>
        <v>0</v>
      </c>
      <c r="FA215" s="342">
        <f t="shared" si="684"/>
        <v>0</v>
      </c>
      <c r="FB215" s="342">
        <f t="shared" si="684"/>
        <v>0</v>
      </c>
      <c r="FC215" s="342">
        <f t="shared" si="684"/>
        <v>0</v>
      </c>
      <c r="FD215" s="342">
        <f t="shared" si="684"/>
        <v>0</v>
      </c>
      <c r="FE215" s="342">
        <f t="shared" si="684"/>
        <v>0</v>
      </c>
      <c r="FF215" s="342">
        <f t="shared" si="684"/>
        <v>0</v>
      </c>
      <c r="FG215" s="342">
        <f t="shared" si="684"/>
        <v>0</v>
      </c>
      <c r="FH215" s="342">
        <f t="shared" si="684"/>
        <v>0</v>
      </c>
      <c r="FI215" s="342">
        <f t="shared" si="684"/>
        <v>0</v>
      </c>
      <c r="FJ215" s="342">
        <f t="shared" si="684"/>
        <v>0</v>
      </c>
      <c r="FK215" s="342">
        <f t="shared" si="684"/>
        <v>0</v>
      </c>
      <c r="FL215" s="342">
        <f t="shared" si="684"/>
        <v>0</v>
      </c>
      <c r="FM215" s="342">
        <f t="shared" si="684"/>
        <v>0</v>
      </c>
      <c r="FN215" s="342">
        <f t="shared" si="684"/>
        <v>0</v>
      </c>
      <c r="FO215" s="342">
        <f t="shared" si="684"/>
        <v>0</v>
      </c>
      <c r="FP215" s="342">
        <f t="shared" si="684"/>
        <v>0</v>
      </c>
      <c r="FQ215" s="342">
        <f t="shared" si="684"/>
        <v>0</v>
      </c>
      <c r="FR215" s="342">
        <f t="shared" si="684"/>
        <v>0</v>
      </c>
      <c r="FS215" s="342">
        <f t="shared" si="684"/>
        <v>0</v>
      </c>
      <c r="FT215" s="342">
        <f t="shared" si="684"/>
        <v>0</v>
      </c>
      <c r="FU215" s="342">
        <f t="shared" si="684"/>
        <v>0</v>
      </c>
      <c r="FV215" s="342">
        <f t="shared" si="684"/>
        <v>0</v>
      </c>
      <c r="FW215" s="342">
        <f t="shared" si="684"/>
        <v>0</v>
      </c>
      <c r="FX215" s="342">
        <f t="shared" si="684"/>
        <v>0</v>
      </c>
      <c r="FY215" s="342">
        <f t="shared" si="684"/>
        <v>0</v>
      </c>
      <c r="FZ215" s="342">
        <f t="shared" si="684"/>
        <v>0</v>
      </c>
      <c r="GA215" s="342">
        <f t="shared" si="684"/>
        <v>0</v>
      </c>
      <c r="GB215" s="342">
        <f t="shared" si="684"/>
        <v>0</v>
      </c>
      <c r="GC215" s="342">
        <f t="shared" si="684"/>
        <v>0</v>
      </c>
      <c r="GD215" s="342">
        <f t="shared" si="684"/>
        <v>0</v>
      </c>
      <c r="GE215" s="342">
        <f t="shared" si="684"/>
        <v>0</v>
      </c>
      <c r="GF215" s="342">
        <f t="shared" si="684"/>
        <v>0</v>
      </c>
      <c r="GG215" s="342">
        <f t="shared" si="684"/>
        <v>0</v>
      </c>
      <c r="GH215" s="342">
        <f t="shared" si="684"/>
        <v>0</v>
      </c>
      <c r="GI215" s="342">
        <f t="shared" si="684"/>
        <v>0</v>
      </c>
      <c r="GJ215" s="342">
        <f t="shared" si="684"/>
        <v>0</v>
      </c>
      <c r="GK215" s="342">
        <f t="shared" si="684"/>
        <v>0</v>
      </c>
      <c r="GL215" s="342">
        <f t="shared" si="684"/>
        <v>0</v>
      </c>
      <c r="GM215" s="342">
        <f t="shared" si="684"/>
        <v>0</v>
      </c>
      <c r="GN215" s="342">
        <f t="shared" si="684"/>
        <v>0</v>
      </c>
      <c r="GO215" s="342">
        <f t="shared" si="684"/>
        <v>0</v>
      </c>
      <c r="GP215" s="342">
        <f t="shared" si="684"/>
        <v>0</v>
      </c>
      <c r="GQ215" s="342"/>
      <c r="GR215" s="342">
        <f t="shared" ref="GR215:JC215" si="685">if(or(and($A215-GR$188&gt;0,$A215-GR$189&lt;=0,month($A215)=month(GR$188)),and($A215-GR$188&gt;0,$A215-GR$189&lt;=0,month(edate($A215,6))=month(GR$188))),GR$192,0)</f>
        <v>0</v>
      </c>
      <c r="GS215" s="342">
        <f t="shared" si="685"/>
        <v>0</v>
      </c>
      <c r="GT215" s="342">
        <f t="shared" si="685"/>
        <v>0</v>
      </c>
      <c r="GU215" s="342">
        <f t="shared" si="685"/>
        <v>0</v>
      </c>
      <c r="GV215" s="342">
        <f t="shared" si="685"/>
        <v>0</v>
      </c>
      <c r="GW215" s="342">
        <f t="shared" si="685"/>
        <v>0</v>
      </c>
      <c r="GX215" s="342">
        <f t="shared" si="685"/>
        <v>0</v>
      </c>
      <c r="GY215" s="342">
        <f t="shared" si="685"/>
        <v>0</v>
      </c>
      <c r="GZ215" s="342">
        <f t="shared" si="685"/>
        <v>0</v>
      </c>
      <c r="HA215" s="342">
        <f t="shared" si="685"/>
        <v>0</v>
      </c>
      <c r="HB215" s="342">
        <f t="shared" si="685"/>
        <v>0</v>
      </c>
      <c r="HC215" s="342">
        <f t="shared" si="685"/>
        <v>0</v>
      </c>
      <c r="HD215" s="342">
        <f t="shared" si="685"/>
        <v>0</v>
      </c>
      <c r="HE215" s="342">
        <f t="shared" si="685"/>
        <v>0</v>
      </c>
      <c r="HF215" s="342">
        <f t="shared" si="685"/>
        <v>0</v>
      </c>
      <c r="HG215" s="342">
        <f t="shared" si="685"/>
        <v>0</v>
      </c>
      <c r="HH215" s="342">
        <f t="shared" si="685"/>
        <v>0</v>
      </c>
      <c r="HI215" s="342">
        <f t="shared" si="685"/>
        <v>0</v>
      </c>
      <c r="HJ215" s="342">
        <f t="shared" si="685"/>
        <v>0</v>
      </c>
      <c r="HK215" s="342">
        <f t="shared" si="685"/>
        <v>0</v>
      </c>
      <c r="HL215" s="342">
        <f t="shared" si="685"/>
        <v>0</v>
      </c>
      <c r="HM215" s="342">
        <f t="shared" si="685"/>
        <v>0</v>
      </c>
      <c r="HN215" s="342">
        <f t="shared" si="685"/>
        <v>0</v>
      </c>
      <c r="HO215" s="342">
        <f t="shared" si="685"/>
        <v>0</v>
      </c>
      <c r="HP215" s="342">
        <f t="shared" si="685"/>
        <v>0</v>
      </c>
      <c r="HQ215" s="342">
        <f t="shared" si="685"/>
        <v>0</v>
      </c>
      <c r="HR215" s="342">
        <f t="shared" si="685"/>
        <v>0</v>
      </c>
      <c r="HS215" s="342">
        <f t="shared" si="685"/>
        <v>0</v>
      </c>
      <c r="HT215" s="342">
        <f t="shared" si="685"/>
        <v>0</v>
      </c>
      <c r="HU215" s="342">
        <f t="shared" si="685"/>
        <v>0</v>
      </c>
      <c r="HV215" s="342">
        <f t="shared" si="685"/>
        <v>0</v>
      </c>
      <c r="HW215" s="342">
        <f t="shared" si="685"/>
        <v>0</v>
      </c>
      <c r="HX215" s="342">
        <f t="shared" si="685"/>
        <v>0</v>
      </c>
      <c r="HY215" s="342">
        <f t="shared" si="685"/>
        <v>0</v>
      </c>
      <c r="HZ215" s="342">
        <f t="shared" si="685"/>
        <v>0</v>
      </c>
      <c r="IA215" s="342">
        <f t="shared" si="685"/>
        <v>0</v>
      </c>
      <c r="IB215" s="342">
        <f t="shared" si="685"/>
        <v>0</v>
      </c>
      <c r="IC215" s="342">
        <f t="shared" si="685"/>
        <v>0</v>
      </c>
      <c r="ID215" s="342">
        <f t="shared" si="685"/>
        <v>0</v>
      </c>
      <c r="IE215" s="342">
        <f t="shared" si="685"/>
        <v>0</v>
      </c>
      <c r="IF215" s="342">
        <f t="shared" si="685"/>
        <v>0</v>
      </c>
      <c r="IG215" s="342">
        <f t="shared" si="685"/>
        <v>0</v>
      </c>
      <c r="IH215" s="342">
        <f t="shared" si="685"/>
        <v>0</v>
      </c>
      <c r="II215" s="342">
        <f t="shared" si="685"/>
        <v>0</v>
      </c>
      <c r="IJ215" s="342">
        <f t="shared" si="685"/>
        <v>0</v>
      </c>
      <c r="IK215" s="342">
        <f t="shared" si="685"/>
        <v>0</v>
      </c>
      <c r="IL215" s="342">
        <f t="shared" si="685"/>
        <v>0</v>
      </c>
      <c r="IM215" s="342">
        <f t="shared" si="685"/>
        <v>0</v>
      </c>
      <c r="IN215" s="342">
        <f t="shared" si="685"/>
        <v>0</v>
      </c>
      <c r="IO215" s="342">
        <f t="shared" si="685"/>
        <v>0</v>
      </c>
      <c r="IP215" s="342">
        <f t="shared" si="685"/>
        <v>0</v>
      </c>
      <c r="IQ215" s="342">
        <f t="shared" si="685"/>
        <v>0</v>
      </c>
      <c r="IR215" s="342">
        <f t="shared" si="685"/>
        <v>0</v>
      </c>
      <c r="IS215" s="342">
        <f t="shared" si="685"/>
        <v>0</v>
      </c>
      <c r="IT215" s="342">
        <f t="shared" si="685"/>
        <v>0</v>
      </c>
      <c r="IU215" s="342">
        <f t="shared" si="685"/>
        <v>0</v>
      </c>
      <c r="IV215" s="342">
        <f t="shared" si="685"/>
        <v>0</v>
      </c>
      <c r="IW215" s="342">
        <f t="shared" si="685"/>
        <v>0</v>
      </c>
      <c r="IX215" s="342">
        <f t="shared" si="685"/>
        <v>0</v>
      </c>
      <c r="IY215" s="342">
        <f t="shared" si="685"/>
        <v>0</v>
      </c>
      <c r="IZ215" s="342">
        <f t="shared" si="685"/>
        <v>0</v>
      </c>
      <c r="JA215" s="342">
        <f t="shared" si="685"/>
        <v>0</v>
      </c>
      <c r="JB215" s="342">
        <f t="shared" si="685"/>
        <v>0</v>
      </c>
      <c r="JC215" s="342">
        <f t="shared" si="685"/>
        <v>0</v>
      </c>
      <c r="JD215" s="342"/>
      <c r="JE215" s="342">
        <f t="shared" ref="JE215:LP215" si="686">if(or(and($A215-JE$188&gt;0,$A215-JE$189&lt;=0,month($A215)=month(JE$188)),and($A215-JE$188&gt;0,$A215-JE$189&lt;=0,month(edate($A215,6))=month(JE$188))),JE$192,0)</f>
        <v>0</v>
      </c>
      <c r="JF215" s="342">
        <f t="shared" si="686"/>
        <v>0</v>
      </c>
      <c r="JG215" s="342">
        <f t="shared" si="686"/>
        <v>0</v>
      </c>
      <c r="JH215" s="342">
        <f t="shared" si="686"/>
        <v>0</v>
      </c>
      <c r="JI215" s="342">
        <f t="shared" si="686"/>
        <v>0</v>
      </c>
      <c r="JJ215" s="342">
        <f t="shared" si="686"/>
        <v>0</v>
      </c>
      <c r="JK215" s="342">
        <f t="shared" si="686"/>
        <v>0</v>
      </c>
      <c r="JL215" s="342">
        <f t="shared" si="686"/>
        <v>0</v>
      </c>
      <c r="JM215" s="342">
        <f t="shared" si="686"/>
        <v>0</v>
      </c>
      <c r="JN215" s="342">
        <f t="shared" si="686"/>
        <v>0</v>
      </c>
      <c r="JO215" s="342">
        <f t="shared" si="686"/>
        <v>0</v>
      </c>
      <c r="JP215" s="342">
        <f t="shared" si="686"/>
        <v>0</v>
      </c>
      <c r="JQ215" s="342">
        <f t="shared" si="686"/>
        <v>0</v>
      </c>
      <c r="JR215" s="342">
        <f t="shared" si="686"/>
        <v>0</v>
      </c>
      <c r="JS215" s="342">
        <f t="shared" si="686"/>
        <v>0</v>
      </c>
      <c r="JT215" s="342">
        <f t="shared" si="686"/>
        <v>0</v>
      </c>
      <c r="JU215" s="342">
        <f t="shared" si="686"/>
        <v>0</v>
      </c>
      <c r="JV215" s="342">
        <f t="shared" si="686"/>
        <v>0</v>
      </c>
      <c r="JW215" s="342">
        <f t="shared" si="686"/>
        <v>0</v>
      </c>
      <c r="JX215" s="342">
        <f t="shared" si="686"/>
        <v>0</v>
      </c>
      <c r="JY215" s="342">
        <f t="shared" si="686"/>
        <v>0</v>
      </c>
      <c r="JZ215" s="342">
        <f t="shared" si="686"/>
        <v>0</v>
      </c>
      <c r="KA215" s="342">
        <f t="shared" si="686"/>
        <v>0</v>
      </c>
      <c r="KB215" s="342">
        <f t="shared" si="686"/>
        <v>0</v>
      </c>
      <c r="KC215" s="342">
        <f t="shared" si="686"/>
        <v>0</v>
      </c>
      <c r="KD215" s="342">
        <f t="shared" si="686"/>
        <v>0</v>
      </c>
      <c r="KE215" s="342">
        <f t="shared" si="686"/>
        <v>0</v>
      </c>
      <c r="KF215" s="342">
        <f t="shared" si="686"/>
        <v>0</v>
      </c>
      <c r="KG215" s="342">
        <f t="shared" si="686"/>
        <v>0</v>
      </c>
      <c r="KH215" s="342">
        <f t="shared" si="686"/>
        <v>0</v>
      </c>
      <c r="KI215" s="342">
        <f t="shared" si="686"/>
        <v>0</v>
      </c>
      <c r="KJ215" s="342">
        <f t="shared" si="686"/>
        <v>0</v>
      </c>
      <c r="KK215" s="342">
        <f t="shared" si="686"/>
        <v>0</v>
      </c>
      <c r="KL215" s="342">
        <f t="shared" si="686"/>
        <v>0</v>
      </c>
      <c r="KM215" s="342">
        <f t="shared" si="686"/>
        <v>0</v>
      </c>
      <c r="KN215" s="342">
        <f t="shared" si="686"/>
        <v>0</v>
      </c>
      <c r="KO215" s="342">
        <f t="shared" si="686"/>
        <v>0</v>
      </c>
      <c r="KP215" s="342">
        <f t="shared" si="686"/>
        <v>0</v>
      </c>
      <c r="KQ215" s="342">
        <f t="shared" si="686"/>
        <v>0</v>
      </c>
      <c r="KR215" s="342">
        <f t="shared" si="686"/>
        <v>0</v>
      </c>
      <c r="KS215" s="342">
        <f t="shared" si="686"/>
        <v>0</v>
      </c>
      <c r="KT215" s="342">
        <f t="shared" si="686"/>
        <v>0</v>
      </c>
      <c r="KU215" s="342">
        <f t="shared" si="686"/>
        <v>0</v>
      </c>
      <c r="KV215" s="342">
        <f t="shared" si="686"/>
        <v>0</v>
      </c>
      <c r="KW215" s="342">
        <f t="shared" si="686"/>
        <v>0</v>
      </c>
      <c r="KX215" s="342">
        <f t="shared" si="686"/>
        <v>0</v>
      </c>
      <c r="KY215" s="342">
        <f t="shared" si="686"/>
        <v>0</v>
      </c>
      <c r="KZ215" s="342">
        <f t="shared" si="686"/>
        <v>0</v>
      </c>
      <c r="LA215" s="342">
        <f t="shared" si="686"/>
        <v>0</v>
      </c>
      <c r="LB215" s="342">
        <f t="shared" si="686"/>
        <v>0</v>
      </c>
      <c r="LC215" s="342">
        <f t="shared" si="686"/>
        <v>0</v>
      </c>
      <c r="LD215" s="342">
        <f t="shared" si="686"/>
        <v>0</v>
      </c>
      <c r="LE215" s="342">
        <f t="shared" si="686"/>
        <v>0</v>
      </c>
      <c r="LF215" s="342">
        <f t="shared" si="686"/>
        <v>0</v>
      </c>
      <c r="LG215" s="342">
        <f t="shared" si="686"/>
        <v>0</v>
      </c>
      <c r="LH215" s="342">
        <f t="shared" si="686"/>
        <v>0</v>
      </c>
      <c r="LI215" s="342">
        <f t="shared" si="686"/>
        <v>0</v>
      </c>
      <c r="LJ215" s="342">
        <f t="shared" si="686"/>
        <v>0</v>
      </c>
      <c r="LK215" s="342">
        <f t="shared" si="686"/>
        <v>0</v>
      </c>
      <c r="LL215" s="342">
        <f t="shared" si="686"/>
        <v>0</v>
      </c>
      <c r="LM215" s="342">
        <f t="shared" si="686"/>
        <v>0</v>
      </c>
      <c r="LN215" s="342">
        <f t="shared" si="686"/>
        <v>0</v>
      </c>
      <c r="LO215" s="342">
        <f t="shared" si="686"/>
        <v>0</v>
      </c>
      <c r="LP215" s="342">
        <f t="shared" si="686"/>
        <v>0</v>
      </c>
    </row>
    <row r="216">
      <c r="A216" s="331" t="str">
        <f t="shared" si="575"/>
        <v>03-2028</v>
      </c>
      <c r="B216" s="346">
        <f t="shared" si="581"/>
        <v>370990.0161</v>
      </c>
      <c r="C216" s="346"/>
      <c r="E216" s="342">
        <f t="shared" ref="E216:BP216" si="687">if(or(and($A216-E$188&gt;0,$A216-E$189&lt;=0,month($A216)=month(E$188)),and($A216-E$188&gt;0,$A216-E$189&lt;=0,month(edate($A216,6))=month(E$188))),E$192,0)</f>
        <v>0</v>
      </c>
      <c r="F216" s="342">
        <f t="shared" si="687"/>
        <v>0</v>
      </c>
      <c r="G216" s="342">
        <f t="shared" si="687"/>
        <v>0</v>
      </c>
      <c r="H216" s="342">
        <f t="shared" si="687"/>
        <v>0</v>
      </c>
      <c r="I216" s="342">
        <f t="shared" si="687"/>
        <v>0</v>
      </c>
      <c r="J216" s="342">
        <f t="shared" si="687"/>
        <v>0</v>
      </c>
      <c r="K216" s="342">
        <f t="shared" si="687"/>
        <v>0</v>
      </c>
      <c r="L216" s="342">
        <f t="shared" si="687"/>
        <v>0</v>
      </c>
      <c r="M216" s="342">
        <f t="shared" si="687"/>
        <v>0</v>
      </c>
      <c r="N216" s="342">
        <f t="shared" si="687"/>
        <v>0</v>
      </c>
      <c r="O216" s="342">
        <f t="shared" si="687"/>
        <v>0</v>
      </c>
      <c r="P216" s="342">
        <f t="shared" si="687"/>
        <v>0</v>
      </c>
      <c r="Q216" s="342">
        <f t="shared" si="687"/>
        <v>0</v>
      </c>
      <c r="R216" s="342">
        <f t="shared" si="687"/>
        <v>0</v>
      </c>
      <c r="S216" s="342">
        <f t="shared" si="687"/>
        <v>0</v>
      </c>
      <c r="T216" s="342">
        <f t="shared" si="687"/>
        <v>0</v>
      </c>
      <c r="U216" s="342">
        <f t="shared" si="687"/>
        <v>0</v>
      </c>
      <c r="V216" s="342">
        <f t="shared" si="687"/>
        <v>0</v>
      </c>
      <c r="W216" s="342">
        <f t="shared" si="687"/>
        <v>0</v>
      </c>
      <c r="X216" s="342">
        <f t="shared" si="687"/>
        <v>0</v>
      </c>
      <c r="Y216" s="342">
        <f t="shared" si="687"/>
        <v>0</v>
      </c>
      <c r="Z216" s="342">
        <f t="shared" si="687"/>
        <v>0</v>
      </c>
      <c r="AA216" s="342">
        <f t="shared" si="687"/>
        <v>0</v>
      </c>
      <c r="AB216" s="342">
        <f t="shared" si="687"/>
        <v>0</v>
      </c>
      <c r="AC216" s="342">
        <f t="shared" si="687"/>
        <v>0</v>
      </c>
      <c r="AD216" s="342">
        <f t="shared" si="687"/>
        <v>0</v>
      </c>
      <c r="AE216" s="342">
        <f t="shared" si="687"/>
        <v>0</v>
      </c>
      <c r="AF216" s="342">
        <f t="shared" si="687"/>
        <v>0</v>
      </c>
      <c r="AG216" s="342">
        <f t="shared" si="687"/>
        <v>0</v>
      </c>
      <c r="AH216" s="342">
        <f t="shared" si="687"/>
        <v>0</v>
      </c>
      <c r="AI216" s="342">
        <f t="shared" si="687"/>
        <v>0</v>
      </c>
      <c r="AJ216" s="342">
        <f t="shared" si="687"/>
        <v>0</v>
      </c>
      <c r="AK216" s="342">
        <f t="shared" si="687"/>
        <v>0</v>
      </c>
      <c r="AL216" s="342">
        <f t="shared" si="687"/>
        <v>0</v>
      </c>
      <c r="AM216" s="342">
        <f t="shared" si="687"/>
        <v>0</v>
      </c>
      <c r="AN216" s="342">
        <f t="shared" si="687"/>
        <v>0</v>
      </c>
      <c r="AO216" s="342">
        <f t="shared" si="687"/>
        <v>0</v>
      </c>
      <c r="AP216" s="342">
        <f t="shared" si="687"/>
        <v>9271.35</v>
      </c>
      <c r="AQ216" s="342">
        <f t="shared" si="687"/>
        <v>8358.125</v>
      </c>
      <c r="AR216" s="342">
        <f t="shared" si="687"/>
        <v>0</v>
      </c>
      <c r="AS216" s="342">
        <f t="shared" si="687"/>
        <v>8601.039</v>
      </c>
      <c r="AT216" s="342">
        <f t="shared" si="687"/>
        <v>16276.43473</v>
      </c>
      <c r="AU216" s="342">
        <f t="shared" si="687"/>
        <v>7462.28015</v>
      </c>
      <c r="AV216" s="342">
        <f t="shared" si="687"/>
        <v>0</v>
      </c>
      <c r="AW216" s="342">
        <f t="shared" si="687"/>
        <v>4800</v>
      </c>
      <c r="AX216" s="342">
        <f t="shared" si="687"/>
        <v>0</v>
      </c>
      <c r="AY216" s="342">
        <f t="shared" si="687"/>
        <v>12558.09375</v>
      </c>
      <c r="AZ216" s="342">
        <f t="shared" si="687"/>
        <v>0</v>
      </c>
      <c r="BA216" s="342">
        <f t="shared" si="687"/>
        <v>0</v>
      </c>
      <c r="BB216" s="342">
        <f t="shared" si="687"/>
        <v>9703.8664</v>
      </c>
      <c r="BC216" s="342">
        <f t="shared" si="687"/>
        <v>0</v>
      </c>
      <c r="BD216" s="342">
        <f t="shared" si="687"/>
        <v>13378.4</v>
      </c>
      <c r="BE216" s="342">
        <f t="shared" si="687"/>
        <v>0</v>
      </c>
      <c r="BF216" s="342">
        <f t="shared" si="687"/>
        <v>1557.6541</v>
      </c>
      <c r="BG216" s="342">
        <f t="shared" si="687"/>
        <v>0</v>
      </c>
      <c r="BH216" s="342">
        <f t="shared" si="687"/>
        <v>5158.157425</v>
      </c>
      <c r="BI216" s="342">
        <f t="shared" si="687"/>
        <v>2306.25</v>
      </c>
      <c r="BJ216" s="342">
        <f t="shared" si="687"/>
        <v>7162.4875</v>
      </c>
      <c r="BK216" s="342">
        <f t="shared" si="687"/>
        <v>1312.5</v>
      </c>
      <c r="BL216" s="342">
        <f t="shared" si="687"/>
        <v>1793.1</v>
      </c>
      <c r="BM216" s="342">
        <f t="shared" si="687"/>
        <v>0</v>
      </c>
      <c r="BN216" s="342">
        <f t="shared" si="687"/>
        <v>740.464875</v>
      </c>
      <c r="BO216" s="342">
        <f t="shared" si="687"/>
        <v>0</v>
      </c>
      <c r="BP216" s="342">
        <f t="shared" si="687"/>
        <v>628.625</v>
      </c>
      <c r="BQ216" s="342"/>
      <c r="BR216" s="342">
        <f t="shared" ref="BR216:EC216" si="688">if(or(and($A216-BR$188&gt;0,$A216-BR$189&lt;=0,month($A216)=month(BR$188)),and($A216-BR$188&gt;0,$A216-BR$189&lt;=0,month(edate($A216,6))=month(BR$188))),BR$192,0)</f>
        <v>0</v>
      </c>
      <c r="BS216" s="342">
        <f t="shared" si="688"/>
        <v>0</v>
      </c>
      <c r="BT216" s="342">
        <f t="shared" si="688"/>
        <v>0</v>
      </c>
      <c r="BU216" s="342">
        <f t="shared" si="688"/>
        <v>0</v>
      </c>
      <c r="BV216" s="342">
        <f t="shared" si="688"/>
        <v>8900.782622</v>
      </c>
      <c r="BW216" s="342">
        <f t="shared" si="688"/>
        <v>0</v>
      </c>
      <c r="BX216" s="342">
        <f t="shared" si="688"/>
        <v>10795.02655</v>
      </c>
      <c r="BY216" s="342">
        <f t="shared" si="688"/>
        <v>9565.010058</v>
      </c>
      <c r="BZ216" s="342">
        <f t="shared" si="688"/>
        <v>11090.47446</v>
      </c>
      <c r="CA216" s="342">
        <f t="shared" si="688"/>
        <v>0</v>
      </c>
      <c r="CB216" s="342">
        <f t="shared" si="688"/>
        <v>0</v>
      </c>
      <c r="CC216" s="342">
        <f t="shared" si="688"/>
        <v>0</v>
      </c>
      <c r="CD216" s="342">
        <f t="shared" si="688"/>
        <v>11412.29205</v>
      </c>
      <c r="CE216" s="342">
        <f t="shared" si="688"/>
        <v>15822.55037</v>
      </c>
      <c r="CF216" s="342">
        <f t="shared" si="688"/>
        <v>0</v>
      </c>
      <c r="CG216" s="342">
        <f t="shared" si="688"/>
        <v>21999.41642</v>
      </c>
      <c r="CH216" s="342">
        <f t="shared" si="688"/>
        <v>16140.00919</v>
      </c>
      <c r="CI216" s="342">
        <f t="shared" si="688"/>
        <v>0</v>
      </c>
      <c r="CJ216" s="342">
        <f t="shared" si="688"/>
        <v>18425.13521</v>
      </c>
      <c r="CK216" s="342">
        <f t="shared" si="688"/>
        <v>0</v>
      </c>
      <c r="CL216" s="342">
        <f t="shared" si="688"/>
        <v>0</v>
      </c>
      <c r="CM216" s="342">
        <f t="shared" si="688"/>
        <v>0</v>
      </c>
      <c r="CN216" s="342">
        <f t="shared" si="688"/>
        <v>19371.7234</v>
      </c>
      <c r="CO216" s="342">
        <f t="shared" si="688"/>
        <v>0</v>
      </c>
      <c r="CP216" s="342">
        <f t="shared" si="688"/>
        <v>12178.69541</v>
      </c>
      <c r="CQ216" s="342">
        <f t="shared" si="688"/>
        <v>20373.44217</v>
      </c>
      <c r="CR216" s="342">
        <f t="shared" si="688"/>
        <v>25844.38354</v>
      </c>
      <c r="CS216" s="342">
        <f t="shared" si="688"/>
        <v>0</v>
      </c>
      <c r="CT216" s="342">
        <f t="shared" si="688"/>
        <v>14087.19452</v>
      </c>
      <c r="CU216" s="342">
        <f t="shared" si="688"/>
        <v>0</v>
      </c>
      <c r="CV216" s="342">
        <f t="shared" si="688"/>
        <v>19080.34075</v>
      </c>
      <c r="CW216" s="342">
        <f t="shared" si="688"/>
        <v>0</v>
      </c>
      <c r="CX216" s="342">
        <f t="shared" si="688"/>
        <v>0</v>
      </c>
      <c r="CY216" s="342">
        <f t="shared" si="688"/>
        <v>553.2589421</v>
      </c>
      <c r="CZ216" s="342">
        <f t="shared" si="688"/>
        <v>11517.00307</v>
      </c>
      <c r="DA216" s="342">
        <f t="shared" si="688"/>
        <v>0</v>
      </c>
      <c r="DB216" s="342">
        <f t="shared" si="688"/>
        <v>0</v>
      </c>
      <c r="DC216" s="342">
        <f t="shared" si="688"/>
        <v>0</v>
      </c>
      <c r="DD216" s="342">
        <f t="shared" si="688"/>
        <v>0</v>
      </c>
      <c r="DE216" s="342">
        <f t="shared" si="688"/>
        <v>0</v>
      </c>
      <c r="DF216" s="342">
        <f t="shared" si="688"/>
        <v>0</v>
      </c>
      <c r="DG216" s="342">
        <f t="shared" si="688"/>
        <v>0</v>
      </c>
      <c r="DH216" s="342">
        <f t="shared" si="688"/>
        <v>0</v>
      </c>
      <c r="DI216" s="342">
        <f t="shared" si="688"/>
        <v>0</v>
      </c>
      <c r="DJ216" s="342">
        <f t="shared" si="688"/>
        <v>0</v>
      </c>
      <c r="DK216" s="342">
        <f t="shared" si="688"/>
        <v>0</v>
      </c>
      <c r="DL216" s="342">
        <f t="shared" si="688"/>
        <v>0</v>
      </c>
      <c r="DM216" s="342">
        <f t="shared" si="688"/>
        <v>0</v>
      </c>
      <c r="DN216" s="342">
        <f t="shared" si="688"/>
        <v>0</v>
      </c>
      <c r="DO216" s="342">
        <f t="shared" si="688"/>
        <v>0</v>
      </c>
      <c r="DP216" s="342">
        <f t="shared" si="688"/>
        <v>0</v>
      </c>
      <c r="DQ216" s="342">
        <f t="shared" si="688"/>
        <v>0</v>
      </c>
      <c r="DR216" s="342">
        <f t="shared" si="688"/>
        <v>0</v>
      </c>
      <c r="DS216" s="342">
        <f t="shared" si="688"/>
        <v>0</v>
      </c>
      <c r="DT216" s="342">
        <f t="shared" si="688"/>
        <v>0</v>
      </c>
      <c r="DU216" s="342">
        <f t="shared" si="688"/>
        <v>0</v>
      </c>
      <c r="DV216" s="342">
        <f t="shared" si="688"/>
        <v>0</v>
      </c>
      <c r="DW216" s="342">
        <f t="shared" si="688"/>
        <v>0</v>
      </c>
      <c r="DX216" s="342">
        <f t="shared" si="688"/>
        <v>0</v>
      </c>
      <c r="DY216" s="342">
        <f t="shared" si="688"/>
        <v>0</v>
      </c>
      <c r="DZ216" s="342">
        <f t="shared" si="688"/>
        <v>0</v>
      </c>
      <c r="EA216" s="342">
        <f t="shared" si="688"/>
        <v>0</v>
      </c>
      <c r="EB216" s="342">
        <f t="shared" si="688"/>
        <v>0</v>
      </c>
      <c r="EC216" s="342">
        <f t="shared" si="688"/>
        <v>0</v>
      </c>
      <c r="ED216" s="338"/>
      <c r="EE216" s="342">
        <f t="shared" ref="EE216:GP216" si="689">if(or(and($A216-EE$188&gt;0,$A216-EE$189&lt;=0,month($A216)=month(EE$188)),and($A216-EE$188&gt;0,$A216-EE$189&lt;=0,month(edate($A216,6))=month(EE$188))),EE$192,0)</f>
        <v>0</v>
      </c>
      <c r="EF216" s="342">
        <f t="shared" si="689"/>
        <v>0</v>
      </c>
      <c r="EG216" s="342">
        <f t="shared" si="689"/>
        <v>0</v>
      </c>
      <c r="EH216" s="342">
        <f t="shared" si="689"/>
        <v>12764.4494</v>
      </c>
      <c r="EI216" s="342">
        <f t="shared" si="689"/>
        <v>0</v>
      </c>
      <c r="EJ216" s="342">
        <f t="shared" si="689"/>
        <v>0</v>
      </c>
      <c r="EK216" s="342">
        <f t="shared" si="689"/>
        <v>0</v>
      </c>
      <c r="EL216" s="342">
        <f t="shared" si="689"/>
        <v>0</v>
      </c>
      <c r="EM216" s="342">
        <f t="shared" si="689"/>
        <v>0</v>
      </c>
      <c r="EN216" s="342">
        <f t="shared" si="689"/>
        <v>0</v>
      </c>
      <c r="EO216" s="342">
        <f t="shared" si="689"/>
        <v>0</v>
      </c>
      <c r="EP216" s="342">
        <f t="shared" si="689"/>
        <v>0</v>
      </c>
      <c r="EQ216" s="342">
        <f t="shared" si="689"/>
        <v>0</v>
      </c>
      <c r="ER216" s="342">
        <f t="shared" si="689"/>
        <v>0</v>
      </c>
      <c r="ES216" s="342">
        <f t="shared" si="689"/>
        <v>0</v>
      </c>
      <c r="ET216" s="342">
        <f t="shared" si="689"/>
        <v>0</v>
      </c>
      <c r="EU216" s="342">
        <f t="shared" si="689"/>
        <v>0</v>
      </c>
      <c r="EV216" s="342">
        <f t="shared" si="689"/>
        <v>0</v>
      </c>
      <c r="EW216" s="342">
        <f t="shared" si="689"/>
        <v>0</v>
      </c>
      <c r="EX216" s="342">
        <f t="shared" si="689"/>
        <v>0</v>
      </c>
      <c r="EY216" s="342">
        <f t="shared" si="689"/>
        <v>0</v>
      </c>
      <c r="EZ216" s="342">
        <f t="shared" si="689"/>
        <v>0</v>
      </c>
      <c r="FA216" s="342">
        <f t="shared" si="689"/>
        <v>0</v>
      </c>
      <c r="FB216" s="342">
        <f t="shared" si="689"/>
        <v>0</v>
      </c>
      <c r="FC216" s="342">
        <f t="shared" si="689"/>
        <v>0</v>
      </c>
      <c r="FD216" s="342">
        <f t="shared" si="689"/>
        <v>0</v>
      </c>
      <c r="FE216" s="342">
        <f t="shared" si="689"/>
        <v>0</v>
      </c>
      <c r="FF216" s="342">
        <f t="shared" si="689"/>
        <v>0</v>
      </c>
      <c r="FG216" s="342">
        <f t="shared" si="689"/>
        <v>0</v>
      </c>
      <c r="FH216" s="342">
        <f t="shared" si="689"/>
        <v>0</v>
      </c>
      <c r="FI216" s="342">
        <f t="shared" si="689"/>
        <v>0</v>
      </c>
      <c r="FJ216" s="342">
        <f t="shared" si="689"/>
        <v>0</v>
      </c>
      <c r="FK216" s="342">
        <f t="shared" si="689"/>
        <v>0</v>
      </c>
      <c r="FL216" s="342">
        <f t="shared" si="689"/>
        <v>0</v>
      </c>
      <c r="FM216" s="342">
        <f t="shared" si="689"/>
        <v>0</v>
      </c>
      <c r="FN216" s="342">
        <f t="shared" si="689"/>
        <v>0</v>
      </c>
      <c r="FO216" s="342">
        <f t="shared" si="689"/>
        <v>0</v>
      </c>
      <c r="FP216" s="342">
        <f t="shared" si="689"/>
        <v>0</v>
      </c>
      <c r="FQ216" s="342">
        <f t="shared" si="689"/>
        <v>0</v>
      </c>
      <c r="FR216" s="342">
        <f t="shared" si="689"/>
        <v>0</v>
      </c>
      <c r="FS216" s="342">
        <f t="shared" si="689"/>
        <v>0</v>
      </c>
      <c r="FT216" s="342">
        <f t="shared" si="689"/>
        <v>0</v>
      </c>
      <c r="FU216" s="342">
        <f t="shared" si="689"/>
        <v>0</v>
      </c>
      <c r="FV216" s="342">
        <f t="shared" si="689"/>
        <v>0</v>
      </c>
      <c r="FW216" s="342">
        <f t="shared" si="689"/>
        <v>0</v>
      </c>
      <c r="FX216" s="342">
        <f t="shared" si="689"/>
        <v>0</v>
      </c>
      <c r="FY216" s="342">
        <f t="shared" si="689"/>
        <v>0</v>
      </c>
      <c r="FZ216" s="342">
        <f t="shared" si="689"/>
        <v>0</v>
      </c>
      <c r="GA216" s="342">
        <f t="shared" si="689"/>
        <v>0</v>
      </c>
      <c r="GB216" s="342">
        <f t="shared" si="689"/>
        <v>0</v>
      </c>
      <c r="GC216" s="342">
        <f t="shared" si="689"/>
        <v>0</v>
      </c>
      <c r="GD216" s="342">
        <f t="shared" si="689"/>
        <v>0</v>
      </c>
      <c r="GE216" s="342">
        <f t="shared" si="689"/>
        <v>0</v>
      </c>
      <c r="GF216" s="342">
        <f t="shared" si="689"/>
        <v>0</v>
      </c>
      <c r="GG216" s="342">
        <f t="shared" si="689"/>
        <v>0</v>
      </c>
      <c r="GH216" s="342">
        <f t="shared" si="689"/>
        <v>0</v>
      </c>
      <c r="GI216" s="342">
        <f t="shared" si="689"/>
        <v>0</v>
      </c>
      <c r="GJ216" s="342">
        <f t="shared" si="689"/>
        <v>0</v>
      </c>
      <c r="GK216" s="342">
        <f t="shared" si="689"/>
        <v>0</v>
      </c>
      <c r="GL216" s="342">
        <f t="shared" si="689"/>
        <v>0</v>
      </c>
      <c r="GM216" s="342">
        <f t="shared" si="689"/>
        <v>0</v>
      </c>
      <c r="GN216" s="342">
        <f t="shared" si="689"/>
        <v>0</v>
      </c>
      <c r="GO216" s="342">
        <f t="shared" si="689"/>
        <v>0</v>
      </c>
      <c r="GP216" s="342">
        <f t="shared" si="689"/>
        <v>0</v>
      </c>
      <c r="GQ216" s="342"/>
      <c r="GR216" s="342">
        <f t="shared" ref="GR216:JC216" si="690">if(or(and($A216-GR$188&gt;0,$A216-GR$189&lt;=0,month($A216)=month(GR$188)),and($A216-GR$188&gt;0,$A216-GR$189&lt;=0,month(edate($A216,6))=month(GR$188))),GR$192,0)</f>
        <v>0</v>
      </c>
      <c r="GS216" s="342">
        <f t="shared" si="690"/>
        <v>0</v>
      </c>
      <c r="GT216" s="342">
        <f t="shared" si="690"/>
        <v>0</v>
      </c>
      <c r="GU216" s="342">
        <f t="shared" si="690"/>
        <v>0</v>
      </c>
      <c r="GV216" s="342">
        <f t="shared" si="690"/>
        <v>0</v>
      </c>
      <c r="GW216" s="342">
        <f t="shared" si="690"/>
        <v>0</v>
      </c>
      <c r="GX216" s="342">
        <f t="shared" si="690"/>
        <v>0</v>
      </c>
      <c r="GY216" s="342">
        <f t="shared" si="690"/>
        <v>0</v>
      </c>
      <c r="GZ216" s="342">
        <f t="shared" si="690"/>
        <v>0</v>
      </c>
      <c r="HA216" s="342">
        <f t="shared" si="690"/>
        <v>0</v>
      </c>
      <c r="HB216" s="342">
        <f t="shared" si="690"/>
        <v>0</v>
      </c>
      <c r="HC216" s="342">
        <f t="shared" si="690"/>
        <v>0</v>
      </c>
      <c r="HD216" s="342">
        <f t="shared" si="690"/>
        <v>0</v>
      </c>
      <c r="HE216" s="342">
        <f t="shared" si="690"/>
        <v>0</v>
      </c>
      <c r="HF216" s="342">
        <f t="shared" si="690"/>
        <v>0</v>
      </c>
      <c r="HG216" s="342">
        <f t="shared" si="690"/>
        <v>0</v>
      </c>
      <c r="HH216" s="342">
        <f t="shared" si="690"/>
        <v>0</v>
      </c>
      <c r="HI216" s="342">
        <f t="shared" si="690"/>
        <v>0</v>
      </c>
      <c r="HJ216" s="342">
        <f t="shared" si="690"/>
        <v>0</v>
      </c>
      <c r="HK216" s="342">
        <f t="shared" si="690"/>
        <v>0</v>
      </c>
      <c r="HL216" s="342">
        <f t="shared" si="690"/>
        <v>0</v>
      </c>
      <c r="HM216" s="342">
        <f t="shared" si="690"/>
        <v>0</v>
      </c>
      <c r="HN216" s="342">
        <f t="shared" si="690"/>
        <v>0</v>
      </c>
      <c r="HO216" s="342">
        <f t="shared" si="690"/>
        <v>0</v>
      </c>
      <c r="HP216" s="342">
        <f t="shared" si="690"/>
        <v>0</v>
      </c>
      <c r="HQ216" s="342">
        <f t="shared" si="690"/>
        <v>0</v>
      </c>
      <c r="HR216" s="342">
        <f t="shared" si="690"/>
        <v>0</v>
      </c>
      <c r="HS216" s="342">
        <f t="shared" si="690"/>
        <v>0</v>
      </c>
      <c r="HT216" s="342">
        <f t="shared" si="690"/>
        <v>0</v>
      </c>
      <c r="HU216" s="342">
        <f t="shared" si="690"/>
        <v>0</v>
      </c>
      <c r="HV216" s="342">
        <f t="shared" si="690"/>
        <v>0</v>
      </c>
      <c r="HW216" s="342">
        <f t="shared" si="690"/>
        <v>0</v>
      </c>
      <c r="HX216" s="342">
        <f t="shared" si="690"/>
        <v>0</v>
      </c>
      <c r="HY216" s="342">
        <f t="shared" si="690"/>
        <v>0</v>
      </c>
      <c r="HZ216" s="342">
        <f t="shared" si="690"/>
        <v>0</v>
      </c>
      <c r="IA216" s="342">
        <f t="shared" si="690"/>
        <v>0</v>
      </c>
      <c r="IB216" s="342">
        <f t="shared" si="690"/>
        <v>0</v>
      </c>
      <c r="IC216" s="342">
        <f t="shared" si="690"/>
        <v>0</v>
      </c>
      <c r="ID216" s="342">
        <f t="shared" si="690"/>
        <v>0</v>
      </c>
      <c r="IE216" s="342">
        <f t="shared" si="690"/>
        <v>0</v>
      </c>
      <c r="IF216" s="342">
        <f t="shared" si="690"/>
        <v>0</v>
      </c>
      <c r="IG216" s="342">
        <f t="shared" si="690"/>
        <v>0</v>
      </c>
      <c r="IH216" s="342">
        <f t="shared" si="690"/>
        <v>0</v>
      </c>
      <c r="II216" s="342">
        <f t="shared" si="690"/>
        <v>0</v>
      </c>
      <c r="IJ216" s="342">
        <f t="shared" si="690"/>
        <v>0</v>
      </c>
      <c r="IK216" s="342">
        <f t="shared" si="690"/>
        <v>0</v>
      </c>
      <c r="IL216" s="342">
        <f t="shared" si="690"/>
        <v>0</v>
      </c>
      <c r="IM216" s="342">
        <f t="shared" si="690"/>
        <v>0</v>
      </c>
      <c r="IN216" s="342">
        <f t="shared" si="690"/>
        <v>0</v>
      </c>
      <c r="IO216" s="342">
        <f t="shared" si="690"/>
        <v>0</v>
      </c>
      <c r="IP216" s="342">
        <f t="shared" si="690"/>
        <v>0</v>
      </c>
      <c r="IQ216" s="342">
        <f t="shared" si="690"/>
        <v>0</v>
      </c>
      <c r="IR216" s="342">
        <f t="shared" si="690"/>
        <v>0</v>
      </c>
      <c r="IS216" s="342">
        <f t="shared" si="690"/>
        <v>0</v>
      </c>
      <c r="IT216" s="342">
        <f t="shared" si="690"/>
        <v>0</v>
      </c>
      <c r="IU216" s="342">
        <f t="shared" si="690"/>
        <v>0</v>
      </c>
      <c r="IV216" s="342">
        <f t="shared" si="690"/>
        <v>0</v>
      </c>
      <c r="IW216" s="342">
        <f t="shared" si="690"/>
        <v>0</v>
      </c>
      <c r="IX216" s="342">
        <f t="shared" si="690"/>
        <v>0</v>
      </c>
      <c r="IY216" s="342">
        <f t="shared" si="690"/>
        <v>0</v>
      </c>
      <c r="IZ216" s="342">
        <f t="shared" si="690"/>
        <v>0</v>
      </c>
      <c r="JA216" s="342">
        <f t="shared" si="690"/>
        <v>0</v>
      </c>
      <c r="JB216" s="342">
        <f t="shared" si="690"/>
        <v>0</v>
      </c>
      <c r="JC216" s="342">
        <f t="shared" si="690"/>
        <v>0</v>
      </c>
      <c r="JD216" s="342"/>
      <c r="JE216" s="342">
        <f t="shared" ref="JE216:LP216" si="691">if(or(and($A216-JE$188&gt;0,$A216-JE$189&lt;=0,month($A216)=month(JE$188)),and($A216-JE$188&gt;0,$A216-JE$189&lt;=0,month(edate($A216,6))=month(JE$188))),JE$192,0)</f>
        <v>0</v>
      </c>
      <c r="JF216" s="342">
        <f t="shared" si="691"/>
        <v>0</v>
      </c>
      <c r="JG216" s="342">
        <f t="shared" si="691"/>
        <v>0</v>
      </c>
      <c r="JH216" s="342">
        <f t="shared" si="691"/>
        <v>0</v>
      </c>
      <c r="JI216" s="342">
        <f t="shared" si="691"/>
        <v>0</v>
      </c>
      <c r="JJ216" s="342">
        <f t="shared" si="691"/>
        <v>0</v>
      </c>
      <c r="JK216" s="342">
        <f t="shared" si="691"/>
        <v>0</v>
      </c>
      <c r="JL216" s="342">
        <f t="shared" si="691"/>
        <v>0</v>
      </c>
      <c r="JM216" s="342">
        <f t="shared" si="691"/>
        <v>0</v>
      </c>
      <c r="JN216" s="342">
        <f t="shared" si="691"/>
        <v>0</v>
      </c>
      <c r="JO216" s="342">
        <f t="shared" si="691"/>
        <v>0</v>
      </c>
      <c r="JP216" s="342">
        <f t="shared" si="691"/>
        <v>0</v>
      </c>
      <c r="JQ216" s="342">
        <f t="shared" si="691"/>
        <v>0</v>
      </c>
      <c r="JR216" s="342">
        <f t="shared" si="691"/>
        <v>0</v>
      </c>
      <c r="JS216" s="342">
        <f t="shared" si="691"/>
        <v>0</v>
      </c>
      <c r="JT216" s="342">
        <f t="shared" si="691"/>
        <v>0</v>
      </c>
      <c r="JU216" s="342">
        <f t="shared" si="691"/>
        <v>0</v>
      </c>
      <c r="JV216" s="342">
        <f t="shared" si="691"/>
        <v>0</v>
      </c>
      <c r="JW216" s="342">
        <f t="shared" si="691"/>
        <v>0</v>
      </c>
      <c r="JX216" s="342">
        <f t="shared" si="691"/>
        <v>0</v>
      </c>
      <c r="JY216" s="342">
        <f t="shared" si="691"/>
        <v>0</v>
      </c>
      <c r="JZ216" s="342">
        <f t="shared" si="691"/>
        <v>0</v>
      </c>
      <c r="KA216" s="342">
        <f t="shared" si="691"/>
        <v>0</v>
      </c>
      <c r="KB216" s="342">
        <f t="shared" si="691"/>
        <v>0</v>
      </c>
      <c r="KC216" s="342">
        <f t="shared" si="691"/>
        <v>0</v>
      </c>
      <c r="KD216" s="342">
        <f t="shared" si="691"/>
        <v>0</v>
      </c>
      <c r="KE216" s="342">
        <f t="shared" si="691"/>
        <v>0</v>
      </c>
      <c r="KF216" s="342">
        <f t="shared" si="691"/>
        <v>0</v>
      </c>
      <c r="KG216" s="342">
        <f t="shared" si="691"/>
        <v>0</v>
      </c>
      <c r="KH216" s="342">
        <f t="shared" si="691"/>
        <v>0</v>
      </c>
      <c r="KI216" s="342">
        <f t="shared" si="691"/>
        <v>0</v>
      </c>
      <c r="KJ216" s="342">
        <f t="shared" si="691"/>
        <v>0</v>
      </c>
      <c r="KK216" s="342">
        <f t="shared" si="691"/>
        <v>0</v>
      </c>
      <c r="KL216" s="342">
        <f t="shared" si="691"/>
        <v>0</v>
      </c>
      <c r="KM216" s="342">
        <f t="shared" si="691"/>
        <v>0</v>
      </c>
      <c r="KN216" s="342">
        <f t="shared" si="691"/>
        <v>0</v>
      </c>
      <c r="KO216" s="342">
        <f t="shared" si="691"/>
        <v>0</v>
      </c>
      <c r="KP216" s="342">
        <f t="shared" si="691"/>
        <v>0</v>
      </c>
      <c r="KQ216" s="342">
        <f t="shared" si="691"/>
        <v>0</v>
      </c>
      <c r="KR216" s="342">
        <f t="shared" si="691"/>
        <v>0</v>
      </c>
      <c r="KS216" s="342">
        <f t="shared" si="691"/>
        <v>0</v>
      </c>
      <c r="KT216" s="342">
        <f t="shared" si="691"/>
        <v>0</v>
      </c>
      <c r="KU216" s="342">
        <f t="shared" si="691"/>
        <v>0</v>
      </c>
      <c r="KV216" s="342">
        <f t="shared" si="691"/>
        <v>0</v>
      </c>
      <c r="KW216" s="342">
        <f t="shared" si="691"/>
        <v>0</v>
      </c>
      <c r="KX216" s="342">
        <f t="shared" si="691"/>
        <v>0</v>
      </c>
      <c r="KY216" s="342">
        <f t="shared" si="691"/>
        <v>0</v>
      </c>
      <c r="KZ216" s="342">
        <f t="shared" si="691"/>
        <v>0</v>
      </c>
      <c r="LA216" s="342">
        <f t="shared" si="691"/>
        <v>0</v>
      </c>
      <c r="LB216" s="342">
        <f t="shared" si="691"/>
        <v>0</v>
      </c>
      <c r="LC216" s="342">
        <f t="shared" si="691"/>
        <v>0</v>
      </c>
      <c r="LD216" s="342">
        <f t="shared" si="691"/>
        <v>0</v>
      </c>
      <c r="LE216" s="342">
        <f t="shared" si="691"/>
        <v>0</v>
      </c>
      <c r="LF216" s="342">
        <f t="shared" si="691"/>
        <v>0</v>
      </c>
      <c r="LG216" s="342">
        <f t="shared" si="691"/>
        <v>0</v>
      </c>
      <c r="LH216" s="342">
        <f t="shared" si="691"/>
        <v>0</v>
      </c>
      <c r="LI216" s="342">
        <f t="shared" si="691"/>
        <v>0</v>
      </c>
      <c r="LJ216" s="342">
        <f t="shared" si="691"/>
        <v>0</v>
      </c>
      <c r="LK216" s="342">
        <f t="shared" si="691"/>
        <v>0</v>
      </c>
      <c r="LL216" s="342">
        <f t="shared" si="691"/>
        <v>0</v>
      </c>
      <c r="LM216" s="342">
        <f t="shared" si="691"/>
        <v>0</v>
      </c>
      <c r="LN216" s="342">
        <f t="shared" si="691"/>
        <v>0</v>
      </c>
      <c r="LO216" s="342">
        <f t="shared" si="691"/>
        <v>0</v>
      </c>
      <c r="LP216" s="342">
        <f t="shared" si="691"/>
        <v>0</v>
      </c>
    </row>
    <row r="217">
      <c r="A217" s="331" t="str">
        <f t="shared" si="575"/>
        <v>06-2028</v>
      </c>
      <c r="B217" s="346">
        <f t="shared" si="581"/>
        <v>316443.9667</v>
      </c>
      <c r="C217" s="346"/>
      <c r="E217" s="342">
        <f t="shared" ref="E217:BP217" si="692">if(or(and($A217-E$188&gt;0,$A217-E$189&lt;=0,month($A217)=month(E$188)),and($A217-E$188&gt;0,$A217-E$189&lt;=0,month(edate($A217,6))=month(E$188))),E$192,0)</f>
        <v>0</v>
      </c>
      <c r="F217" s="342">
        <f t="shared" si="692"/>
        <v>0</v>
      </c>
      <c r="G217" s="342">
        <f t="shared" si="692"/>
        <v>0</v>
      </c>
      <c r="H217" s="342">
        <f t="shared" si="692"/>
        <v>0</v>
      </c>
      <c r="I217" s="342">
        <f t="shared" si="692"/>
        <v>0</v>
      </c>
      <c r="J217" s="342">
        <f t="shared" si="692"/>
        <v>0</v>
      </c>
      <c r="K217" s="342">
        <f t="shared" si="692"/>
        <v>0</v>
      </c>
      <c r="L217" s="342">
        <f t="shared" si="692"/>
        <v>0</v>
      </c>
      <c r="M217" s="342">
        <f t="shared" si="692"/>
        <v>0</v>
      </c>
      <c r="N217" s="342">
        <f t="shared" si="692"/>
        <v>0</v>
      </c>
      <c r="O217" s="342">
        <f t="shared" si="692"/>
        <v>0</v>
      </c>
      <c r="P217" s="342">
        <f t="shared" si="692"/>
        <v>0</v>
      </c>
      <c r="Q217" s="342">
        <f t="shared" si="692"/>
        <v>0</v>
      </c>
      <c r="R217" s="342">
        <f t="shared" si="692"/>
        <v>0</v>
      </c>
      <c r="S217" s="342">
        <f t="shared" si="692"/>
        <v>0</v>
      </c>
      <c r="T217" s="342">
        <f t="shared" si="692"/>
        <v>0</v>
      </c>
      <c r="U217" s="342">
        <f t="shared" si="692"/>
        <v>0</v>
      </c>
      <c r="V217" s="342">
        <f t="shared" si="692"/>
        <v>0</v>
      </c>
      <c r="W217" s="342">
        <f t="shared" si="692"/>
        <v>0</v>
      </c>
      <c r="X217" s="342">
        <f t="shared" si="692"/>
        <v>0</v>
      </c>
      <c r="Y217" s="342">
        <f t="shared" si="692"/>
        <v>0</v>
      </c>
      <c r="Z217" s="342">
        <f t="shared" si="692"/>
        <v>0</v>
      </c>
      <c r="AA217" s="342">
        <f t="shared" si="692"/>
        <v>0</v>
      </c>
      <c r="AB217" s="342">
        <f t="shared" si="692"/>
        <v>0</v>
      </c>
      <c r="AC217" s="342">
        <f t="shared" si="692"/>
        <v>0</v>
      </c>
      <c r="AD217" s="342">
        <f t="shared" si="692"/>
        <v>0</v>
      </c>
      <c r="AE217" s="342">
        <f t="shared" si="692"/>
        <v>0</v>
      </c>
      <c r="AF217" s="342">
        <f t="shared" si="692"/>
        <v>0</v>
      </c>
      <c r="AG217" s="342">
        <f t="shared" si="692"/>
        <v>0</v>
      </c>
      <c r="AH217" s="342">
        <f t="shared" si="692"/>
        <v>0</v>
      </c>
      <c r="AI217" s="342">
        <f t="shared" si="692"/>
        <v>0</v>
      </c>
      <c r="AJ217" s="342">
        <f t="shared" si="692"/>
        <v>0</v>
      </c>
      <c r="AK217" s="342">
        <f t="shared" si="692"/>
        <v>0</v>
      </c>
      <c r="AL217" s="342">
        <f t="shared" si="692"/>
        <v>0</v>
      </c>
      <c r="AM217" s="342">
        <f t="shared" si="692"/>
        <v>0</v>
      </c>
      <c r="AN217" s="342">
        <f t="shared" si="692"/>
        <v>0</v>
      </c>
      <c r="AO217" s="342">
        <f t="shared" si="692"/>
        <v>0</v>
      </c>
      <c r="AP217" s="342">
        <f t="shared" si="692"/>
        <v>0</v>
      </c>
      <c r="AQ217" s="342">
        <f t="shared" si="692"/>
        <v>0</v>
      </c>
      <c r="AR217" s="342">
        <f t="shared" si="692"/>
        <v>7542.9351</v>
      </c>
      <c r="AS217" s="342">
        <f t="shared" si="692"/>
        <v>0</v>
      </c>
      <c r="AT217" s="342">
        <f t="shared" si="692"/>
        <v>0</v>
      </c>
      <c r="AU217" s="342">
        <f t="shared" si="692"/>
        <v>0</v>
      </c>
      <c r="AV217" s="342">
        <f t="shared" si="692"/>
        <v>7136.0471</v>
      </c>
      <c r="AW217" s="342">
        <f t="shared" si="692"/>
        <v>0</v>
      </c>
      <c r="AX217" s="342">
        <f t="shared" si="692"/>
        <v>9058.61</v>
      </c>
      <c r="AY217" s="342">
        <f t="shared" si="692"/>
        <v>0</v>
      </c>
      <c r="AZ217" s="342">
        <f t="shared" si="692"/>
        <v>6480</v>
      </c>
      <c r="BA217" s="342">
        <f t="shared" si="692"/>
        <v>5867.9712</v>
      </c>
      <c r="BB217" s="342">
        <f t="shared" si="692"/>
        <v>0</v>
      </c>
      <c r="BC217" s="342">
        <f t="shared" si="692"/>
        <v>4873.17825</v>
      </c>
      <c r="BD217" s="342">
        <f t="shared" si="692"/>
        <v>0</v>
      </c>
      <c r="BE217" s="342">
        <f t="shared" si="692"/>
        <v>4565.5155</v>
      </c>
      <c r="BF217" s="342">
        <f t="shared" si="692"/>
        <v>0</v>
      </c>
      <c r="BG217" s="342">
        <f t="shared" si="692"/>
        <v>900.3978</v>
      </c>
      <c r="BH217" s="342">
        <f t="shared" si="692"/>
        <v>0</v>
      </c>
      <c r="BI217" s="342">
        <f t="shared" si="692"/>
        <v>0</v>
      </c>
      <c r="BJ217" s="342">
        <f t="shared" si="692"/>
        <v>0</v>
      </c>
      <c r="BK217" s="342">
        <f t="shared" si="692"/>
        <v>0</v>
      </c>
      <c r="BL217" s="342">
        <f t="shared" si="692"/>
        <v>0</v>
      </c>
      <c r="BM217" s="342">
        <f t="shared" si="692"/>
        <v>1521.41625</v>
      </c>
      <c r="BN217" s="342">
        <f t="shared" si="692"/>
        <v>0</v>
      </c>
      <c r="BO217" s="342">
        <f t="shared" si="692"/>
        <v>5255.6688</v>
      </c>
      <c r="BP217" s="342">
        <f t="shared" si="692"/>
        <v>0</v>
      </c>
      <c r="BQ217" s="342"/>
      <c r="BR217" s="342">
        <f t="shared" ref="BR217:EC217" si="693">if(or(and($A217-BR$188&gt;0,$A217-BR$189&lt;=0,month($A217)=month(BR$188)),and($A217-BR$188&gt;0,$A217-BR$189&lt;=0,month(edate($A217,6))=month(BR$188))),BR$192,0)</f>
        <v>12789.72106</v>
      </c>
      <c r="BS217" s="342">
        <f t="shared" si="693"/>
        <v>0</v>
      </c>
      <c r="BT217" s="342">
        <f t="shared" si="693"/>
        <v>0</v>
      </c>
      <c r="BU217" s="342">
        <f t="shared" si="693"/>
        <v>0</v>
      </c>
      <c r="BV217" s="342">
        <f t="shared" si="693"/>
        <v>0</v>
      </c>
      <c r="BW217" s="342">
        <f t="shared" si="693"/>
        <v>9574.457312</v>
      </c>
      <c r="BX217" s="342">
        <f t="shared" si="693"/>
        <v>0</v>
      </c>
      <c r="BY217" s="342">
        <f t="shared" si="693"/>
        <v>0</v>
      </c>
      <c r="BZ217" s="342">
        <f t="shared" si="693"/>
        <v>0</v>
      </c>
      <c r="CA217" s="342">
        <f t="shared" si="693"/>
        <v>26076.07671</v>
      </c>
      <c r="CB217" s="342">
        <f t="shared" si="693"/>
        <v>0</v>
      </c>
      <c r="CC217" s="342">
        <f t="shared" si="693"/>
        <v>8255.784085</v>
      </c>
      <c r="CD217" s="342">
        <f t="shared" si="693"/>
        <v>0</v>
      </c>
      <c r="CE217" s="342">
        <f t="shared" si="693"/>
        <v>0</v>
      </c>
      <c r="CF217" s="342">
        <f t="shared" si="693"/>
        <v>17532.44775</v>
      </c>
      <c r="CG217" s="342">
        <f t="shared" si="693"/>
        <v>0</v>
      </c>
      <c r="CH217" s="342">
        <f t="shared" si="693"/>
        <v>0</v>
      </c>
      <c r="CI217" s="342">
        <f t="shared" si="693"/>
        <v>17528.71478</v>
      </c>
      <c r="CJ217" s="342">
        <f t="shared" si="693"/>
        <v>0</v>
      </c>
      <c r="CK217" s="342">
        <f t="shared" si="693"/>
        <v>18261.99532</v>
      </c>
      <c r="CL217" s="342">
        <f t="shared" si="693"/>
        <v>13879.12601</v>
      </c>
      <c r="CM217" s="342">
        <f t="shared" si="693"/>
        <v>85.44821952</v>
      </c>
      <c r="CN217" s="342">
        <f t="shared" si="693"/>
        <v>0</v>
      </c>
      <c r="CO217" s="342">
        <f t="shared" si="693"/>
        <v>15876.63125</v>
      </c>
      <c r="CP217" s="342">
        <f t="shared" si="693"/>
        <v>0</v>
      </c>
      <c r="CQ217" s="342">
        <f t="shared" si="693"/>
        <v>0</v>
      </c>
      <c r="CR217" s="342">
        <f t="shared" si="693"/>
        <v>0</v>
      </c>
      <c r="CS217" s="342">
        <f t="shared" si="693"/>
        <v>13059.81653</v>
      </c>
      <c r="CT217" s="342">
        <f t="shared" si="693"/>
        <v>0</v>
      </c>
      <c r="CU217" s="342">
        <f t="shared" si="693"/>
        <v>820.5444337</v>
      </c>
      <c r="CV217" s="342">
        <f t="shared" si="693"/>
        <v>0</v>
      </c>
      <c r="CW217" s="342">
        <f t="shared" si="693"/>
        <v>4574.634919</v>
      </c>
      <c r="CX217" s="342">
        <f t="shared" si="693"/>
        <v>30364.6609</v>
      </c>
      <c r="CY217" s="342">
        <f t="shared" si="693"/>
        <v>0</v>
      </c>
      <c r="CZ217" s="342">
        <f t="shared" si="693"/>
        <v>0</v>
      </c>
      <c r="DA217" s="342">
        <f t="shared" si="693"/>
        <v>23506.89525</v>
      </c>
      <c r="DB217" s="342">
        <f t="shared" si="693"/>
        <v>17577.2809</v>
      </c>
      <c r="DC217" s="342">
        <f t="shared" si="693"/>
        <v>0</v>
      </c>
      <c r="DD217" s="342">
        <f t="shared" si="693"/>
        <v>0</v>
      </c>
      <c r="DE217" s="342">
        <f t="shared" si="693"/>
        <v>0</v>
      </c>
      <c r="DF217" s="342">
        <f t="shared" si="693"/>
        <v>0</v>
      </c>
      <c r="DG217" s="342">
        <f t="shared" si="693"/>
        <v>0</v>
      </c>
      <c r="DH217" s="342">
        <f t="shared" si="693"/>
        <v>0</v>
      </c>
      <c r="DI217" s="342">
        <f t="shared" si="693"/>
        <v>0</v>
      </c>
      <c r="DJ217" s="342">
        <f t="shared" si="693"/>
        <v>0</v>
      </c>
      <c r="DK217" s="342">
        <f t="shared" si="693"/>
        <v>0</v>
      </c>
      <c r="DL217" s="342">
        <f t="shared" si="693"/>
        <v>0</v>
      </c>
      <c r="DM217" s="342">
        <f t="shared" si="693"/>
        <v>0</v>
      </c>
      <c r="DN217" s="342">
        <f t="shared" si="693"/>
        <v>0</v>
      </c>
      <c r="DO217" s="342">
        <f t="shared" si="693"/>
        <v>0</v>
      </c>
      <c r="DP217" s="342">
        <f t="shared" si="693"/>
        <v>0</v>
      </c>
      <c r="DQ217" s="342">
        <f t="shared" si="693"/>
        <v>0</v>
      </c>
      <c r="DR217" s="342">
        <f t="shared" si="693"/>
        <v>0</v>
      </c>
      <c r="DS217" s="342">
        <f t="shared" si="693"/>
        <v>0</v>
      </c>
      <c r="DT217" s="342">
        <f t="shared" si="693"/>
        <v>0</v>
      </c>
      <c r="DU217" s="342">
        <f t="shared" si="693"/>
        <v>0</v>
      </c>
      <c r="DV217" s="342">
        <f t="shared" si="693"/>
        <v>0</v>
      </c>
      <c r="DW217" s="342">
        <f t="shared" si="693"/>
        <v>0</v>
      </c>
      <c r="DX217" s="342">
        <f t="shared" si="693"/>
        <v>0</v>
      </c>
      <c r="DY217" s="342">
        <f t="shared" si="693"/>
        <v>0</v>
      </c>
      <c r="DZ217" s="342">
        <f t="shared" si="693"/>
        <v>0</v>
      </c>
      <c r="EA217" s="342">
        <f t="shared" si="693"/>
        <v>0</v>
      </c>
      <c r="EB217" s="342">
        <f t="shared" si="693"/>
        <v>0</v>
      </c>
      <c r="EC217" s="342">
        <f t="shared" si="693"/>
        <v>0</v>
      </c>
      <c r="ED217" s="338"/>
      <c r="EE217" s="342">
        <f t="shared" ref="EE217:GP217" si="694">if(or(and($A217-EE$188&gt;0,$A217-EE$189&lt;=0,month($A217)=month(EE$188)),and($A217-EE$188&gt;0,$A217-EE$189&lt;=0,month(edate($A217,6))=month(EE$188))),EE$192,0)</f>
        <v>0</v>
      </c>
      <c r="EF217" s="342">
        <f t="shared" si="694"/>
        <v>7137.49078</v>
      </c>
      <c r="EG217" s="342">
        <f t="shared" si="694"/>
        <v>11308.36442</v>
      </c>
      <c r="EH217" s="342">
        <f t="shared" si="694"/>
        <v>0</v>
      </c>
      <c r="EI217" s="342">
        <f t="shared" si="694"/>
        <v>0</v>
      </c>
      <c r="EJ217" s="342">
        <f t="shared" si="694"/>
        <v>0</v>
      </c>
      <c r="EK217" s="342">
        <f t="shared" si="694"/>
        <v>0</v>
      </c>
      <c r="EL217" s="342">
        <f t="shared" si="694"/>
        <v>0</v>
      </c>
      <c r="EM217" s="342">
        <f t="shared" si="694"/>
        <v>0</v>
      </c>
      <c r="EN217" s="342">
        <f t="shared" si="694"/>
        <v>0</v>
      </c>
      <c r="EO217" s="342">
        <f t="shared" si="694"/>
        <v>15032.13609</v>
      </c>
      <c r="EP217" s="342">
        <f t="shared" si="694"/>
        <v>0</v>
      </c>
      <c r="EQ217" s="342">
        <f t="shared" si="694"/>
        <v>0</v>
      </c>
      <c r="ER217" s="342">
        <f t="shared" si="694"/>
        <v>0</v>
      </c>
      <c r="ES217" s="342">
        <f t="shared" si="694"/>
        <v>0</v>
      </c>
      <c r="ET217" s="342">
        <f t="shared" si="694"/>
        <v>0</v>
      </c>
      <c r="EU217" s="342">
        <f t="shared" si="694"/>
        <v>0</v>
      </c>
      <c r="EV217" s="342">
        <f t="shared" si="694"/>
        <v>0</v>
      </c>
      <c r="EW217" s="342">
        <f t="shared" si="694"/>
        <v>0</v>
      </c>
      <c r="EX217" s="342">
        <f t="shared" si="694"/>
        <v>0</v>
      </c>
      <c r="EY217" s="342">
        <f t="shared" si="694"/>
        <v>0</v>
      </c>
      <c r="EZ217" s="342">
        <f t="shared" si="694"/>
        <v>0</v>
      </c>
      <c r="FA217" s="342">
        <f t="shared" si="694"/>
        <v>0</v>
      </c>
      <c r="FB217" s="342">
        <f t="shared" si="694"/>
        <v>0</v>
      </c>
      <c r="FC217" s="342">
        <f t="shared" si="694"/>
        <v>0</v>
      </c>
      <c r="FD217" s="342">
        <f t="shared" si="694"/>
        <v>0</v>
      </c>
      <c r="FE217" s="342">
        <f t="shared" si="694"/>
        <v>0</v>
      </c>
      <c r="FF217" s="342">
        <f t="shared" si="694"/>
        <v>0</v>
      </c>
      <c r="FG217" s="342">
        <f t="shared" si="694"/>
        <v>0</v>
      </c>
      <c r="FH217" s="342">
        <f t="shared" si="694"/>
        <v>0</v>
      </c>
      <c r="FI217" s="342">
        <f t="shared" si="694"/>
        <v>0</v>
      </c>
      <c r="FJ217" s="342">
        <f t="shared" si="694"/>
        <v>0</v>
      </c>
      <c r="FK217" s="342">
        <f t="shared" si="694"/>
        <v>0</v>
      </c>
      <c r="FL217" s="342">
        <f t="shared" si="694"/>
        <v>0</v>
      </c>
      <c r="FM217" s="342">
        <f t="shared" si="694"/>
        <v>0</v>
      </c>
      <c r="FN217" s="342">
        <f t="shared" si="694"/>
        <v>0</v>
      </c>
      <c r="FO217" s="342">
        <f t="shared" si="694"/>
        <v>0</v>
      </c>
      <c r="FP217" s="342">
        <f t="shared" si="694"/>
        <v>0</v>
      </c>
      <c r="FQ217" s="342">
        <f t="shared" si="694"/>
        <v>0</v>
      </c>
      <c r="FR217" s="342">
        <f t="shared" si="694"/>
        <v>0</v>
      </c>
      <c r="FS217" s="342">
        <f t="shared" si="694"/>
        <v>0</v>
      </c>
      <c r="FT217" s="342">
        <f t="shared" si="694"/>
        <v>0</v>
      </c>
      <c r="FU217" s="342">
        <f t="shared" si="694"/>
        <v>0</v>
      </c>
      <c r="FV217" s="342">
        <f t="shared" si="694"/>
        <v>0</v>
      </c>
      <c r="FW217" s="342">
        <f t="shared" si="694"/>
        <v>0</v>
      </c>
      <c r="FX217" s="342">
        <f t="shared" si="694"/>
        <v>0</v>
      </c>
      <c r="FY217" s="342">
        <f t="shared" si="694"/>
        <v>0</v>
      </c>
      <c r="FZ217" s="342">
        <f t="shared" si="694"/>
        <v>0</v>
      </c>
      <c r="GA217" s="342">
        <f t="shared" si="694"/>
        <v>0</v>
      </c>
      <c r="GB217" s="342">
        <f t="shared" si="694"/>
        <v>0</v>
      </c>
      <c r="GC217" s="342">
        <f t="shared" si="694"/>
        <v>0</v>
      </c>
      <c r="GD217" s="342">
        <f t="shared" si="694"/>
        <v>0</v>
      </c>
      <c r="GE217" s="342">
        <f t="shared" si="694"/>
        <v>0</v>
      </c>
      <c r="GF217" s="342">
        <f t="shared" si="694"/>
        <v>0</v>
      </c>
      <c r="GG217" s="342">
        <f t="shared" si="694"/>
        <v>0</v>
      </c>
      <c r="GH217" s="342">
        <f t="shared" si="694"/>
        <v>0</v>
      </c>
      <c r="GI217" s="342">
        <f t="shared" si="694"/>
        <v>0</v>
      </c>
      <c r="GJ217" s="342">
        <f t="shared" si="694"/>
        <v>0</v>
      </c>
      <c r="GK217" s="342">
        <f t="shared" si="694"/>
        <v>0</v>
      </c>
      <c r="GL217" s="342">
        <f t="shared" si="694"/>
        <v>0</v>
      </c>
      <c r="GM217" s="342">
        <f t="shared" si="694"/>
        <v>0</v>
      </c>
      <c r="GN217" s="342">
        <f t="shared" si="694"/>
        <v>0</v>
      </c>
      <c r="GO217" s="342">
        <f t="shared" si="694"/>
        <v>0</v>
      </c>
      <c r="GP217" s="342">
        <f t="shared" si="694"/>
        <v>0</v>
      </c>
      <c r="GQ217" s="342"/>
      <c r="GR217" s="342">
        <f t="shared" ref="GR217:JC217" si="695">if(or(and($A217-GR$188&gt;0,$A217-GR$189&lt;=0,month($A217)=month(GR$188)),and($A217-GR$188&gt;0,$A217-GR$189&lt;=0,month(edate($A217,6))=month(GR$188))),GR$192,0)</f>
        <v>0</v>
      </c>
      <c r="GS217" s="342">
        <f t="shared" si="695"/>
        <v>0</v>
      </c>
      <c r="GT217" s="342">
        <f t="shared" si="695"/>
        <v>0</v>
      </c>
      <c r="GU217" s="342">
        <f t="shared" si="695"/>
        <v>0</v>
      </c>
      <c r="GV217" s="342">
        <f t="shared" si="695"/>
        <v>0</v>
      </c>
      <c r="GW217" s="342">
        <f t="shared" si="695"/>
        <v>0</v>
      </c>
      <c r="GX217" s="342">
        <f t="shared" si="695"/>
        <v>0</v>
      </c>
      <c r="GY217" s="342">
        <f t="shared" si="695"/>
        <v>0</v>
      </c>
      <c r="GZ217" s="342">
        <f t="shared" si="695"/>
        <v>0</v>
      </c>
      <c r="HA217" s="342">
        <f t="shared" si="695"/>
        <v>0</v>
      </c>
      <c r="HB217" s="342">
        <f t="shared" si="695"/>
        <v>0</v>
      </c>
      <c r="HC217" s="342">
        <f t="shared" si="695"/>
        <v>0</v>
      </c>
      <c r="HD217" s="342">
        <f t="shared" si="695"/>
        <v>0</v>
      </c>
      <c r="HE217" s="342">
        <f t="shared" si="695"/>
        <v>0</v>
      </c>
      <c r="HF217" s="342">
        <f t="shared" si="695"/>
        <v>0</v>
      </c>
      <c r="HG217" s="342">
        <f t="shared" si="695"/>
        <v>0</v>
      </c>
      <c r="HH217" s="342">
        <f t="shared" si="695"/>
        <v>0</v>
      </c>
      <c r="HI217" s="342">
        <f t="shared" si="695"/>
        <v>0</v>
      </c>
      <c r="HJ217" s="342">
        <f t="shared" si="695"/>
        <v>0</v>
      </c>
      <c r="HK217" s="342">
        <f t="shared" si="695"/>
        <v>0</v>
      </c>
      <c r="HL217" s="342">
        <f t="shared" si="695"/>
        <v>0</v>
      </c>
      <c r="HM217" s="342">
        <f t="shared" si="695"/>
        <v>0</v>
      </c>
      <c r="HN217" s="342">
        <f t="shared" si="695"/>
        <v>0</v>
      </c>
      <c r="HO217" s="342">
        <f t="shared" si="695"/>
        <v>0</v>
      </c>
      <c r="HP217" s="342">
        <f t="shared" si="695"/>
        <v>0</v>
      </c>
      <c r="HQ217" s="342">
        <f t="shared" si="695"/>
        <v>0</v>
      </c>
      <c r="HR217" s="342">
        <f t="shared" si="695"/>
        <v>0</v>
      </c>
      <c r="HS217" s="342">
        <f t="shared" si="695"/>
        <v>0</v>
      </c>
      <c r="HT217" s="342">
        <f t="shared" si="695"/>
        <v>0</v>
      </c>
      <c r="HU217" s="342">
        <f t="shared" si="695"/>
        <v>0</v>
      </c>
      <c r="HV217" s="342">
        <f t="shared" si="695"/>
        <v>0</v>
      </c>
      <c r="HW217" s="342">
        <f t="shared" si="695"/>
        <v>0</v>
      </c>
      <c r="HX217" s="342">
        <f t="shared" si="695"/>
        <v>0</v>
      </c>
      <c r="HY217" s="342">
        <f t="shared" si="695"/>
        <v>0</v>
      </c>
      <c r="HZ217" s="342">
        <f t="shared" si="695"/>
        <v>0</v>
      </c>
      <c r="IA217" s="342">
        <f t="shared" si="695"/>
        <v>0</v>
      </c>
      <c r="IB217" s="342">
        <f t="shared" si="695"/>
        <v>0</v>
      </c>
      <c r="IC217" s="342">
        <f t="shared" si="695"/>
        <v>0</v>
      </c>
      <c r="ID217" s="342">
        <f t="shared" si="695"/>
        <v>0</v>
      </c>
      <c r="IE217" s="342">
        <f t="shared" si="695"/>
        <v>0</v>
      </c>
      <c r="IF217" s="342">
        <f t="shared" si="695"/>
        <v>0</v>
      </c>
      <c r="IG217" s="342">
        <f t="shared" si="695"/>
        <v>0</v>
      </c>
      <c r="IH217" s="342">
        <f t="shared" si="695"/>
        <v>0</v>
      </c>
      <c r="II217" s="342">
        <f t="shared" si="695"/>
        <v>0</v>
      </c>
      <c r="IJ217" s="342">
        <f t="shared" si="695"/>
        <v>0</v>
      </c>
      <c r="IK217" s="342">
        <f t="shared" si="695"/>
        <v>0</v>
      </c>
      <c r="IL217" s="342">
        <f t="shared" si="695"/>
        <v>0</v>
      </c>
      <c r="IM217" s="342">
        <f t="shared" si="695"/>
        <v>0</v>
      </c>
      <c r="IN217" s="342">
        <f t="shared" si="695"/>
        <v>0</v>
      </c>
      <c r="IO217" s="342">
        <f t="shared" si="695"/>
        <v>0</v>
      </c>
      <c r="IP217" s="342">
        <f t="shared" si="695"/>
        <v>0</v>
      </c>
      <c r="IQ217" s="342">
        <f t="shared" si="695"/>
        <v>0</v>
      </c>
      <c r="IR217" s="342">
        <f t="shared" si="695"/>
        <v>0</v>
      </c>
      <c r="IS217" s="342">
        <f t="shared" si="695"/>
        <v>0</v>
      </c>
      <c r="IT217" s="342">
        <f t="shared" si="695"/>
        <v>0</v>
      </c>
      <c r="IU217" s="342">
        <f t="shared" si="695"/>
        <v>0</v>
      </c>
      <c r="IV217" s="342">
        <f t="shared" si="695"/>
        <v>0</v>
      </c>
      <c r="IW217" s="342">
        <f t="shared" si="695"/>
        <v>0</v>
      </c>
      <c r="IX217" s="342">
        <f t="shared" si="695"/>
        <v>0</v>
      </c>
      <c r="IY217" s="342">
        <f t="shared" si="695"/>
        <v>0</v>
      </c>
      <c r="IZ217" s="342">
        <f t="shared" si="695"/>
        <v>0</v>
      </c>
      <c r="JA217" s="342">
        <f t="shared" si="695"/>
        <v>0</v>
      </c>
      <c r="JB217" s="342">
        <f t="shared" si="695"/>
        <v>0</v>
      </c>
      <c r="JC217" s="342">
        <f t="shared" si="695"/>
        <v>0</v>
      </c>
      <c r="JD217" s="342"/>
      <c r="JE217" s="342">
        <f t="shared" ref="JE217:LP217" si="696">if(or(and($A217-JE$188&gt;0,$A217-JE$189&lt;=0,month($A217)=month(JE$188)),and($A217-JE$188&gt;0,$A217-JE$189&lt;=0,month(edate($A217,6))=month(JE$188))),JE$192,0)</f>
        <v>0</v>
      </c>
      <c r="JF217" s="342">
        <f t="shared" si="696"/>
        <v>0</v>
      </c>
      <c r="JG217" s="342">
        <f t="shared" si="696"/>
        <v>0</v>
      </c>
      <c r="JH217" s="342">
        <f t="shared" si="696"/>
        <v>0</v>
      </c>
      <c r="JI217" s="342">
        <f t="shared" si="696"/>
        <v>0</v>
      </c>
      <c r="JJ217" s="342">
        <f t="shared" si="696"/>
        <v>0</v>
      </c>
      <c r="JK217" s="342">
        <f t="shared" si="696"/>
        <v>0</v>
      </c>
      <c r="JL217" s="342">
        <f t="shared" si="696"/>
        <v>0</v>
      </c>
      <c r="JM217" s="342">
        <f t="shared" si="696"/>
        <v>0</v>
      </c>
      <c r="JN217" s="342">
        <f t="shared" si="696"/>
        <v>0</v>
      </c>
      <c r="JO217" s="342">
        <f t="shared" si="696"/>
        <v>0</v>
      </c>
      <c r="JP217" s="342">
        <f t="shared" si="696"/>
        <v>0</v>
      </c>
      <c r="JQ217" s="342">
        <f t="shared" si="696"/>
        <v>0</v>
      </c>
      <c r="JR217" s="342">
        <f t="shared" si="696"/>
        <v>0</v>
      </c>
      <c r="JS217" s="342">
        <f t="shared" si="696"/>
        <v>0</v>
      </c>
      <c r="JT217" s="342">
        <f t="shared" si="696"/>
        <v>0</v>
      </c>
      <c r="JU217" s="342">
        <f t="shared" si="696"/>
        <v>0</v>
      </c>
      <c r="JV217" s="342">
        <f t="shared" si="696"/>
        <v>0</v>
      </c>
      <c r="JW217" s="342">
        <f t="shared" si="696"/>
        <v>0</v>
      </c>
      <c r="JX217" s="342">
        <f t="shared" si="696"/>
        <v>0</v>
      </c>
      <c r="JY217" s="342">
        <f t="shared" si="696"/>
        <v>0</v>
      </c>
      <c r="JZ217" s="342">
        <f t="shared" si="696"/>
        <v>0</v>
      </c>
      <c r="KA217" s="342">
        <f t="shared" si="696"/>
        <v>0</v>
      </c>
      <c r="KB217" s="342">
        <f t="shared" si="696"/>
        <v>0</v>
      </c>
      <c r="KC217" s="342">
        <f t="shared" si="696"/>
        <v>0</v>
      </c>
      <c r="KD217" s="342">
        <f t="shared" si="696"/>
        <v>0</v>
      </c>
      <c r="KE217" s="342">
        <f t="shared" si="696"/>
        <v>0</v>
      </c>
      <c r="KF217" s="342">
        <f t="shared" si="696"/>
        <v>0</v>
      </c>
      <c r="KG217" s="342">
        <f t="shared" si="696"/>
        <v>0</v>
      </c>
      <c r="KH217" s="342">
        <f t="shared" si="696"/>
        <v>0</v>
      </c>
      <c r="KI217" s="342">
        <f t="shared" si="696"/>
        <v>0</v>
      </c>
      <c r="KJ217" s="342">
        <f t="shared" si="696"/>
        <v>0</v>
      </c>
      <c r="KK217" s="342">
        <f t="shared" si="696"/>
        <v>0</v>
      </c>
      <c r="KL217" s="342">
        <f t="shared" si="696"/>
        <v>0</v>
      </c>
      <c r="KM217" s="342">
        <f t="shared" si="696"/>
        <v>0</v>
      </c>
      <c r="KN217" s="342">
        <f t="shared" si="696"/>
        <v>0</v>
      </c>
      <c r="KO217" s="342">
        <f t="shared" si="696"/>
        <v>0</v>
      </c>
      <c r="KP217" s="342">
        <f t="shared" si="696"/>
        <v>0</v>
      </c>
      <c r="KQ217" s="342">
        <f t="shared" si="696"/>
        <v>0</v>
      </c>
      <c r="KR217" s="342">
        <f t="shared" si="696"/>
        <v>0</v>
      </c>
      <c r="KS217" s="342">
        <f t="shared" si="696"/>
        <v>0</v>
      </c>
      <c r="KT217" s="342">
        <f t="shared" si="696"/>
        <v>0</v>
      </c>
      <c r="KU217" s="342">
        <f t="shared" si="696"/>
        <v>0</v>
      </c>
      <c r="KV217" s="342">
        <f t="shared" si="696"/>
        <v>0</v>
      </c>
      <c r="KW217" s="342">
        <f t="shared" si="696"/>
        <v>0</v>
      </c>
      <c r="KX217" s="342">
        <f t="shared" si="696"/>
        <v>0</v>
      </c>
      <c r="KY217" s="342">
        <f t="shared" si="696"/>
        <v>0</v>
      </c>
      <c r="KZ217" s="342">
        <f t="shared" si="696"/>
        <v>0</v>
      </c>
      <c r="LA217" s="342">
        <f t="shared" si="696"/>
        <v>0</v>
      </c>
      <c r="LB217" s="342">
        <f t="shared" si="696"/>
        <v>0</v>
      </c>
      <c r="LC217" s="342">
        <f t="shared" si="696"/>
        <v>0</v>
      </c>
      <c r="LD217" s="342">
        <f t="shared" si="696"/>
        <v>0</v>
      </c>
      <c r="LE217" s="342">
        <f t="shared" si="696"/>
        <v>0</v>
      </c>
      <c r="LF217" s="342">
        <f t="shared" si="696"/>
        <v>0</v>
      </c>
      <c r="LG217" s="342">
        <f t="shared" si="696"/>
        <v>0</v>
      </c>
      <c r="LH217" s="342">
        <f t="shared" si="696"/>
        <v>0</v>
      </c>
      <c r="LI217" s="342">
        <f t="shared" si="696"/>
        <v>0</v>
      </c>
      <c r="LJ217" s="342">
        <f t="shared" si="696"/>
        <v>0</v>
      </c>
      <c r="LK217" s="342">
        <f t="shared" si="696"/>
        <v>0</v>
      </c>
      <c r="LL217" s="342">
        <f t="shared" si="696"/>
        <v>0</v>
      </c>
      <c r="LM217" s="342">
        <f t="shared" si="696"/>
        <v>0</v>
      </c>
      <c r="LN217" s="342">
        <f t="shared" si="696"/>
        <v>0</v>
      </c>
      <c r="LO217" s="342">
        <f t="shared" si="696"/>
        <v>0</v>
      </c>
      <c r="LP217" s="342">
        <f t="shared" si="696"/>
        <v>0</v>
      </c>
    </row>
    <row r="218">
      <c r="A218" s="331" t="str">
        <f t="shared" si="575"/>
        <v>09-2028</v>
      </c>
      <c r="B218" s="346">
        <f t="shared" si="581"/>
        <v>387632.1671</v>
      </c>
      <c r="C218" s="346"/>
      <c r="E218" s="342">
        <f t="shared" ref="E218:BP218" si="697">if(or(and($A218-E$188&gt;0,$A218-E$189&lt;=0,month($A218)=month(E$188)),and($A218-E$188&gt;0,$A218-E$189&lt;=0,month(edate($A218,6))=month(E$188))),E$192,0)</f>
        <v>0</v>
      </c>
      <c r="F218" s="342">
        <f t="shared" si="697"/>
        <v>0</v>
      </c>
      <c r="G218" s="342">
        <f t="shared" si="697"/>
        <v>0</v>
      </c>
      <c r="H218" s="342">
        <f t="shared" si="697"/>
        <v>0</v>
      </c>
      <c r="I218" s="342">
        <f t="shared" si="697"/>
        <v>0</v>
      </c>
      <c r="J218" s="342">
        <f t="shared" si="697"/>
        <v>0</v>
      </c>
      <c r="K218" s="342">
        <f t="shared" si="697"/>
        <v>0</v>
      </c>
      <c r="L218" s="342">
        <f t="shared" si="697"/>
        <v>0</v>
      </c>
      <c r="M218" s="342">
        <f t="shared" si="697"/>
        <v>0</v>
      </c>
      <c r="N218" s="342">
        <f t="shared" si="697"/>
        <v>0</v>
      </c>
      <c r="O218" s="342">
        <f t="shared" si="697"/>
        <v>0</v>
      </c>
      <c r="P218" s="342">
        <f t="shared" si="697"/>
        <v>0</v>
      </c>
      <c r="Q218" s="342">
        <f t="shared" si="697"/>
        <v>0</v>
      </c>
      <c r="R218" s="342">
        <f t="shared" si="697"/>
        <v>0</v>
      </c>
      <c r="S218" s="342">
        <f t="shared" si="697"/>
        <v>0</v>
      </c>
      <c r="T218" s="342">
        <f t="shared" si="697"/>
        <v>0</v>
      </c>
      <c r="U218" s="342">
        <f t="shared" si="697"/>
        <v>0</v>
      </c>
      <c r="V218" s="342">
        <f t="shared" si="697"/>
        <v>0</v>
      </c>
      <c r="W218" s="342">
        <f t="shared" si="697"/>
        <v>0</v>
      </c>
      <c r="X218" s="342">
        <f t="shared" si="697"/>
        <v>0</v>
      </c>
      <c r="Y218" s="342">
        <f t="shared" si="697"/>
        <v>0</v>
      </c>
      <c r="Z218" s="342">
        <f t="shared" si="697"/>
        <v>0</v>
      </c>
      <c r="AA218" s="342">
        <f t="shared" si="697"/>
        <v>0</v>
      </c>
      <c r="AB218" s="342">
        <f t="shared" si="697"/>
        <v>0</v>
      </c>
      <c r="AC218" s="342">
        <f t="shared" si="697"/>
        <v>0</v>
      </c>
      <c r="AD218" s="342">
        <f t="shared" si="697"/>
        <v>0</v>
      </c>
      <c r="AE218" s="342">
        <f t="shared" si="697"/>
        <v>0</v>
      </c>
      <c r="AF218" s="342">
        <f t="shared" si="697"/>
        <v>0</v>
      </c>
      <c r="AG218" s="342">
        <f t="shared" si="697"/>
        <v>0</v>
      </c>
      <c r="AH218" s="342">
        <f t="shared" si="697"/>
        <v>0</v>
      </c>
      <c r="AI218" s="342">
        <f t="shared" si="697"/>
        <v>0</v>
      </c>
      <c r="AJ218" s="342">
        <f t="shared" si="697"/>
        <v>0</v>
      </c>
      <c r="AK218" s="342">
        <f t="shared" si="697"/>
        <v>0</v>
      </c>
      <c r="AL218" s="342">
        <f t="shared" si="697"/>
        <v>0</v>
      </c>
      <c r="AM218" s="342">
        <f t="shared" si="697"/>
        <v>0</v>
      </c>
      <c r="AN218" s="342">
        <f t="shared" si="697"/>
        <v>0</v>
      </c>
      <c r="AO218" s="342">
        <f t="shared" si="697"/>
        <v>0</v>
      </c>
      <c r="AP218" s="342">
        <f t="shared" si="697"/>
        <v>0</v>
      </c>
      <c r="AQ218" s="342">
        <f t="shared" si="697"/>
        <v>0</v>
      </c>
      <c r="AR218" s="342">
        <f t="shared" si="697"/>
        <v>0</v>
      </c>
      <c r="AS218" s="342">
        <f t="shared" si="697"/>
        <v>8601.039</v>
      </c>
      <c r="AT218" s="342">
        <f t="shared" si="697"/>
        <v>16276.43473</v>
      </c>
      <c r="AU218" s="342">
        <f t="shared" si="697"/>
        <v>7462.28015</v>
      </c>
      <c r="AV218" s="342">
        <f t="shared" si="697"/>
        <v>0</v>
      </c>
      <c r="AW218" s="342">
        <f t="shared" si="697"/>
        <v>4800</v>
      </c>
      <c r="AX218" s="342">
        <f t="shared" si="697"/>
        <v>0</v>
      </c>
      <c r="AY218" s="342">
        <f t="shared" si="697"/>
        <v>12558.09375</v>
      </c>
      <c r="AZ218" s="342">
        <f t="shared" si="697"/>
        <v>0</v>
      </c>
      <c r="BA218" s="342">
        <f t="shared" si="697"/>
        <v>0</v>
      </c>
      <c r="BB218" s="342">
        <f t="shared" si="697"/>
        <v>9703.8664</v>
      </c>
      <c r="BC218" s="342">
        <f t="shared" si="697"/>
        <v>0</v>
      </c>
      <c r="BD218" s="342">
        <f t="shared" si="697"/>
        <v>13378.4</v>
      </c>
      <c r="BE218" s="342">
        <f t="shared" si="697"/>
        <v>0</v>
      </c>
      <c r="BF218" s="342">
        <f t="shared" si="697"/>
        <v>1557.6541</v>
      </c>
      <c r="BG218" s="342">
        <f t="shared" si="697"/>
        <v>0</v>
      </c>
      <c r="BH218" s="342">
        <f t="shared" si="697"/>
        <v>5158.157425</v>
      </c>
      <c r="BI218" s="342">
        <f t="shared" si="697"/>
        <v>2306.25</v>
      </c>
      <c r="BJ218" s="342">
        <f t="shared" si="697"/>
        <v>7162.4875</v>
      </c>
      <c r="BK218" s="342">
        <f t="shared" si="697"/>
        <v>1312.5</v>
      </c>
      <c r="BL218" s="342">
        <f t="shared" si="697"/>
        <v>1793.1</v>
      </c>
      <c r="BM218" s="342">
        <f t="shared" si="697"/>
        <v>0</v>
      </c>
      <c r="BN218" s="342">
        <f t="shared" si="697"/>
        <v>740.464875</v>
      </c>
      <c r="BO218" s="342">
        <f t="shared" si="697"/>
        <v>0</v>
      </c>
      <c r="BP218" s="342">
        <f t="shared" si="697"/>
        <v>628.625</v>
      </c>
      <c r="BQ218" s="342"/>
      <c r="BR218" s="342">
        <f t="shared" ref="BR218:EC218" si="698">if(or(and($A218-BR$188&gt;0,$A218-BR$189&lt;=0,month($A218)=month(BR$188)),and($A218-BR$188&gt;0,$A218-BR$189&lt;=0,month(edate($A218,6))=month(BR$188))),BR$192,0)</f>
        <v>0</v>
      </c>
      <c r="BS218" s="342">
        <f t="shared" si="698"/>
        <v>0</v>
      </c>
      <c r="BT218" s="342">
        <f t="shared" si="698"/>
        <v>0</v>
      </c>
      <c r="BU218" s="342">
        <f t="shared" si="698"/>
        <v>0</v>
      </c>
      <c r="BV218" s="342">
        <f t="shared" si="698"/>
        <v>0</v>
      </c>
      <c r="BW218" s="342">
        <f t="shared" si="698"/>
        <v>0</v>
      </c>
      <c r="BX218" s="342">
        <f t="shared" si="698"/>
        <v>10795.02655</v>
      </c>
      <c r="BY218" s="342">
        <f t="shared" si="698"/>
        <v>9565.010058</v>
      </c>
      <c r="BZ218" s="342">
        <f t="shared" si="698"/>
        <v>11090.47446</v>
      </c>
      <c r="CA218" s="342">
        <f t="shared" si="698"/>
        <v>0</v>
      </c>
      <c r="CB218" s="342">
        <f t="shared" si="698"/>
        <v>0</v>
      </c>
      <c r="CC218" s="342">
        <f t="shared" si="698"/>
        <v>0</v>
      </c>
      <c r="CD218" s="342">
        <f t="shared" si="698"/>
        <v>11412.29205</v>
      </c>
      <c r="CE218" s="342">
        <f t="shared" si="698"/>
        <v>15822.55037</v>
      </c>
      <c r="CF218" s="342">
        <f t="shared" si="698"/>
        <v>0</v>
      </c>
      <c r="CG218" s="342">
        <f t="shared" si="698"/>
        <v>21999.41642</v>
      </c>
      <c r="CH218" s="342">
        <f t="shared" si="698"/>
        <v>16140.00919</v>
      </c>
      <c r="CI218" s="342">
        <f t="shared" si="698"/>
        <v>0</v>
      </c>
      <c r="CJ218" s="342">
        <f t="shared" si="698"/>
        <v>18425.13521</v>
      </c>
      <c r="CK218" s="342">
        <f t="shared" si="698"/>
        <v>0</v>
      </c>
      <c r="CL218" s="342">
        <f t="shared" si="698"/>
        <v>0</v>
      </c>
      <c r="CM218" s="342">
        <f t="shared" si="698"/>
        <v>0</v>
      </c>
      <c r="CN218" s="342">
        <f t="shared" si="698"/>
        <v>19371.7234</v>
      </c>
      <c r="CO218" s="342">
        <f t="shared" si="698"/>
        <v>0</v>
      </c>
      <c r="CP218" s="342">
        <f t="shared" si="698"/>
        <v>12178.69541</v>
      </c>
      <c r="CQ218" s="342">
        <f t="shared" si="698"/>
        <v>20373.44217</v>
      </c>
      <c r="CR218" s="342">
        <f t="shared" si="698"/>
        <v>25844.38354</v>
      </c>
      <c r="CS218" s="342">
        <f t="shared" si="698"/>
        <v>0</v>
      </c>
      <c r="CT218" s="342">
        <f t="shared" si="698"/>
        <v>14087.19452</v>
      </c>
      <c r="CU218" s="342">
        <f t="shared" si="698"/>
        <v>0</v>
      </c>
      <c r="CV218" s="342">
        <f t="shared" si="698"/>
        <v>19080.34075</v>
      </c>
      <c r="CW218" s="342">
        <f t="shared" si="698"/>
        <v>0</v>
      </c>
      <c r="CX218" s="342">
        <f t="shared" si="698"/>
        <v>0</v>
      </c>
      <c r="CY218" s="342">
        <f t="shared" si="698"/>
        <v>553.2589421</v>
      </c>
      <c r="CZ218" s="342">
        <f t="shared" si="698"/>
        <v>11517.00307</v>
      </c>
      <c r="DA218" s="342">
        <f t="shared" si="698"/>
        <v>0</v>
      </c>
      <c r="DB218" s="342">
        <f t="shared" si="698"/>
        <v>0</v>
      </c>
      <c r="DC218" s="342">
        <f t="shared" si="698"/>
        <v>11235.13859</v>
      </c>
      <c r="DD218" s="342">
        <f t="shared" si="698"/>
        <v>17129.05867</v>
      </c>
      <c r="DE218" s="342">
        <f t="shared" si="698"/>
        <v>0</v>
      </c>
      <c r="DF218" s="342">
        <f t="shared" si="698"/>
        <v>0</v>
      </c>
      <c r="DG218" s="342">
        <f t="shared" si="698"/>
        <v>0</v>
      </c>
      <c r="DH218" s="342">
        <f t="shared" si="698"/>
        <v>0</v>
      </c>
      <c r="DI218" s="342">
        <f t="shared" si="698"/>
        <v>0</v>
      </c>
      <c r="DJ218" s="342">
        <f t="shared" si="698"/>
        <v>0</v>
      </c>
      <c r="DK218" s="342">
        <f t="shared" si="698"/>
        <v>0</v>
      </c>
      <c r="DL218" s="342">
        <f t="shared" si="698"/>
        <v>0</v>
      </c>
      <c r="DM218" s="342">
        <f t="shared" si="698"/>
        <v>0</v>
      </c>
      <c r="DN218" s="342">
        <f t="shared" si="698"/>
        <v>0</v>
      </c>
      <c r="DO218" s="342">
        <f t="shared" si="698"/>
        <v>0</v>
      </c>
      <c r="DP218" s="342">
        <f t="shared" si="698"/>
        <v>0</v>
      </c>
      <c r="DQ218" s="342">
        <f t="shared" si="698"/>
        <v>0</v>
      </c>
      <c r="DR218" s="342">
        <f t="shared" si="698"/>
        <v>0</v>
      </c>
      <c r="DS218" s="342">
        <f t="shared" si="698"/>
        <v>0</v>
      </c>
      <c r="DT218" s="342">
        <f t="shared" si="698"/>
        <v>0</v>
      </c>
      <c r="DU218" s="342">
        <f t="shared" si="698"/>
        <v>0</v>
      </c>
      <c r="DV218" s="342">
        <f t="shared" si="698"/>
        <v>0</v>
      </c>
      <c r="DW218" s="342">
        <f t="shared" si="698"/>
        <v>0</v>
      </c>
      <c r="DX218" s="342">
        <f t="shared" si="698"/>
        <v>0</v>
      </c>
      <c r="DY218" s="342">
        <f t="shared" si="698"/>
        <v>0</v>
      </c>
      <c r="DZ218" s="342">
        <f t="shared" si="698"/>
        <v>0</v>
      </c>
      <c r="EA218" s="342">
        <f t="shared" si="698"/>
        <v>0</v>
      </c>
      <c r="EB218" s="342">
        <f t="shared" si="698"/>
        <v>0</v>
      </c>
      <c r="EC218" s="342">
        <f t="shared" si="698"/>
        <v>0</v>
      </c>
      <c r="ED218" s="338"/>
      <c r="EE218" s="342">
        <f t="shared" ref="EE218:GP218" si="699">if(or(and($A218-EE$188&gt;0,$A218-EE$189&lt;=0,month($A218)=month(EE$188)),and($A218-EE$188&gt;0,$A218-EE$189&lt;=0,month(edate($A218,6))=month(EE$188))),EE$192,0)</f>
        <v>0</v>
      </c>
      <c r="EF218" s="342">
        <f t="shared" si="699"/>
        <v>0</v>
      </c>
      <c r="EG218" s="342">
        <f t="shared" si="699"/>
        <v>0</v>
      </c>
      <c r="EH218" s="342">
        <f t="shared" si="699"/>
        <v>12764.4494</v>
      </c>
      <c r="EI218" s="342">
        <f t="shared" si="699"/>
        <v>14808.21145</v>
      </c>
      <c r="EJ218" s="342">
        <f t="shared" si="699"/>
        <v>0</v>
      </c>
      <c r="EK218" s="342">
        <f t="shared" si="699"/>
        <v>0</v>
      </c>
      <c r="EL218" s="342">
        <f t="shared" si="699"/>
        <v>0</v>
      </c>
      <c r="EM218" s="342">
        <f t="shared" si="699"/>
        <v>0</v>
      </c>
      <c r="EN218" s="342">
        <f t="shared" si="699"/>
        <v>0</v>
      </c>
      <c r="EO218" s="342">
        <f t="shared" si="699"/>
        <v>0</v>
      </c>
      <c r="EP218" s="342">
        <f t="shared" si="699"/>
        <v>0</v>
      </c>
      <c r="EQ218" s="342">
        <f t="shared" si="699"/>
        <v>0</v>
      </c>
      <c r="ER218" s="342">
        <f t="shared" si="699"/>
        <v>0</v>
      </c>
      <c r="ES218" s="342">
        <f t="shared" si="699"/>
        <v>0</v>
      </c>
      <c r="ET218" s="342">
        <f t="shared" si="699"/>
        <v>0</v>
      </c>
      <c r="EU218" s="342">
        <f t="shared" si="699"/>
        <v>0</v>
      </c>
      <c r="EV218" s="342">
        <f t="shared" si="699"/>
        <v>0</v>
      </c>
      <c r="EW218" s="342">
        <f t="shared" si="699"/>
        <v>0</v>
      </c>
      <c r="EX218" s="342">
        <f t="shared" si="699"/>
        <v>0</v>
      </c>
      <c r="EY218" s="342">
        <f t="shared" si="699"/>
        <v>0</v>
      </c>
      <c r="EZ218" s="342">
        <f t="shared" si="699"/>
        <v>0</v>
      </c>
      <c r="FA218" s="342">
        <f t="shared" si="699"/>
        <v>0</v>
      </c>
      <c r="FB218" s="342">
        <f t="shared" si="699"/>
        <v>0</v>
      </c>
      <c r="FC218" s="342">
        <f t="shared" si="699"/>
        <v>0</v>
      </c>
      <c r="FD218" s="342">
        <f t="shared" si="699"/>
        <v>0</v>
      </c>
      <c r="FE218" s="342">
        <f t="shared" si="699"/>
        <v>0</v>
      </c>
      <c r="FF218" s="342">
        <f t="shared" si="699"/>
        <v>0</v>
      </c>
      <c r="FG218" s="342">
        <f t="shared" si="699"/>
        <v>0</v>
      </c>
      <c r="FH218" s="342">
        <f t="shared" si="699"/>
        <v>0</v>
      </c>
      <c r="FI218" s="342">
        <f t="shared" si="699"/>
        <v>0</v>
      </c>
      <c r="FJ218" s="342">
        <f t="shared" si="699"/>
        <v>0</v>
      </c>
      <c r="FK218" s="342">
        <f t="shared" si="699"/>
        <v>0</v>
      </c>
      <c r="FL218" s="342">
        <f t="shared" si="699"/>
        <v>0</v>
      </c>
      <c r="FM218" s="342">
        <f t="shared" si="699"/>
        <v>0</v>
      </c>
      <c r="FN218" s="342">
        <f t="shared" si="699"/>
        <v>0</v>
      </c>
      <c r="FO218" s="342">
        <f t="shared" si="699"/>
        <v>0</v>
      </c>
      <c r="FP218" s="342">
        <f t="shared" si="699"/>
        <v>0</v>
      </c>
      <c r="FQ218" s="342">
        <f t="shared" si="699"/>
        <v>0</v>
      </c>
      <c r="FR218" s="342">
        <f t="shared" si="699"/>
        <v>0</v>
      </c>
      <c r="FS218" s="342">
        <f t="shared" si="699"/>
        <v>0</v>
      </c>
      <c r="FT218" s="342">
        <f t="shared" si="699"/>
        <v>0</v>
      </c>
      <c r="FU218" s="342">
        <f t="shared" si="699"/>
        <v>0</v>
      </c>
      <c r="FV218" s="342">
        <f t="shared" si="699"/>
        <v>0</v>
      </c>
      <c r="FW218" s="342">
        <f t="shared" si="699"/>
        <v>0</v>
      </c>
      <c r="FX218" s="342">
        <f t="shared" si="699"/>
        <v>0</v>
      </c>
      <c r="FY218" s="342">
        <f t="shared" si="699"/>
        <v>0</v>
      </c>
      <c r="FZ218" s="342">
        <f t="shared" si="699"/>
        <v>0</v>
      </c>
      <c r="GA218" s="342">
        <f t="shared" si="699"/>
        <v>0</v>
      </c>
      <c r="GB218" s="342">
        <f t="shared" si="699"/>
        <v>0</v>
      </c>
      <c r="GC218" s="342">
        <f t="shared" si="699"/>
        <v>0</v>
      </c>
      <c r="GD218" s="342">
        <f t="shared" si="699"/>
        <v>0</v>
      </c>
      <c r="GE218" s="342">
        <f t="shared" si="699"/>
        <v>0</v>
      </c>
      <c r="GF218" s="342">
        <f t="shared" si="699"/>
        <v>0</v>
      </c>
      <c r="GG218" s="342">
        <f t="shared" si="699"/>
        <v>0</v>
      </c>
      <c r="GH218" s="342">
        <f t="shared" si="699"/>
        <v>0</v>
      </c>
      <c r="GI218" s="342">
        <f t="shared" si="699"/>
        <v>0</v>
      </c>
      <c r="GJ218" s="342">
        <f t="shared" si="699"/>
        <v>0</v>
      </c>
      <c r="GK218" s="342">
        <f t="shared" si="699"/>
        <v>0</v>
      </c>
      <c r="GL218" s="342">
        <f t="shared" si="699"/>
        <v>0</v>
      </c>
      <c r="GM218" s="342">
        <f t="shared" si="699"/>
        <v>0</v>
      </c>
      <c r="GN218" s="342">
        <f t="shared" si="699"/>
        <v>0</v>
      </c>
      <c r="GO218" s="342">
        <f t="shared" si="699"/>
        <v>0</v>
      </c>
      <c r="GP218" s="342">
        <f t="shared" si="699"/>
        <v>0</v>
      </c>
      <c r="GQ218" s="342"/>
      <c r="GR218" s="342">
        <f t="shared" ref="GR218:JC218" si="700">if(or(and($A218-GR$188&gt;0,$A218-GR$189&lt;=0,month($A218)=month(GR$188)),and($A218-GR$188&gt;0,$A218-GR$189&lt;=0,month(edate($A218,6))=month(GR$188))),GR$192,0)</f>
        <v>0</v>
      </c>
      <c r="GS218" s="342">
        <f t="shared" si="700"/>
        <v>0</v>
      </c>
      <c r="GT218" s="342">
        <f t="shared" si="700"/>
        <v>0</v>
      </c>
      <c r="GU218" s="342">
        <f t="shared" si="700"/>
        <v>0</v>
      </c>
      <c r="GV218" s="342">
        <f t="shared" si="700"/>
        <v>0</v>
      </c>
      <c r="GW218" s="342">
        <f t="shared" si="700"/>
        <v>0</v>
      </c>
      <c r="GX218" s="342">
        <f t="shared" si="700"/>
        <v>0</v>
      </c>
      <c r="GY218" s="342">
        <f t="shared" si="700"/>
        <v>0</v>
      </c>
      <c r="GZ218" s="342">
        <f t="shared" si="700"/>
        <v>0</v>
      </c>
      <c r="HA218" s="342">
        <f t="shared" si="700"/>
        <v>0</v>
      </c>
      <c r="HB218" s="342">
        <f t="shared" si="700"/>
        <v>0</v>
      </c>
      <c r="HC218" s="342">
        <f t="shared" si="700"/>
        <v>0</v>
      </c>
      <c r="HD218" s="342">
        <f t="shared" si="700"/>
        <v>0</v>
      </c>
      <c r="HE218" s="342">
        <f t="shared" si="700"/>
        <v>0</v>
      </c>
      <c r="HF218" s="342">
        <f t="shared" si="700"/>
        <v>0</v>
      </c>
      <c r="HG218" s="342">
        <f t="shared" si="700"/>
        <v>0</v>
      </c>
      <c r="HH218" s="342">
        <f t="shared" si="700"/>
        <v>0</v>
      </c>
      <c r="HI218" s="342">
        <f t="shared" si="700"/>
        <v>0</v>
      </c>
      <c r="HJ218" s="342">
        <f t="shared" si="700"/>
        <v>0</v>
      </c>
      <c r="HK218" s="342">
        <f t="shared" si="700"/>
        <v>0</v>
      </c>
      <c r="HL218" s="342">
        <f t="shared" si="700"/>
        <v>0</v>
      </c>
      <c r="HM218" s="342">
        <f t="shared" si="700"/>
        <v>0</v>
      </c>
      <c r="HN218" s="342">
        <f t="shared" si="700"/>
        <v>0</v>
      </c>
      <c r="HO218" s="342">
        <f t="shared" si="700"/>
        <v>0</v>
      </c>
      <c r="HP218" s="342">
        <f t="shared" si="700"/>
        <v>0</v>
      </c>
      <c r="HQ218" s="342">
        <f t="shared" si="700"/>
        <v>0</v>
      </c>
      <c r="HR218" s="342">
        <f t="shared" si="700"/>
        <v>0</v>
      </c>
      <c r="HS218" s="342">
        <f t="shared" si="700"/>
        <v>0</v>
      </c>
      <c r="HT218" s="342">
        <f t="shared" si="700"/>
        <v>0</v>
      </c>
      <c r="HU218" s="342">
        <f t="shared" si="700"/>
        <v>0</v>
      </c>
      <c r="HV218" s="342">
        <f t="shared" si="700"/>
        <v>0</v>
      </c>
      <c r="HW218" s="342">
        <f t="shared" si="700"/>
        <v>0</v>
      </c>
      <c r="HX218" s="342">
        <f t="shared" si="700"/>
        <v>0</v>
      </c>
      <c r="HY218" s="342">
        <f t="shared" si="700"/>
        <v>0</v>
      </c>
      <c r="HZ218" s="342">
        <f t="shared" si="700"/>
        <v>0</v>
      </c>
      <c r="IA218" s="342">
        <f t="shared" si="700"/>
        <v>0</v>
      </c>
      <c r="IB218" s="342">
        <f t="shared" si="700"/>
        <v>0</v>
      </c>
      <c r="IC218" s="342">
        <f t="shared" si="700"/>
        <v>0</v>
      </c>
      <c r="ID218" s="342">
        <f t="shared" si="700"/>
        <v>0</v>
      </c>
      <c r="IE218" s="342">
        <f t="shared" si="700"/>
        <v>0</v>
      </c>
      <c r="IF218" s="342">
        <f t="shared" si="700"/>
        <v>0</v>
      </c>
      <c r="IG218" s="342">
        <f t="shared" si="700"/>
        <v>0</v>
      </c>
      <c r="IH218" s="342">
        <f t="shared" si="700"/>
        <v>0</v>
      </c>
      <c r="II218" s="342">
        <f t="shared" si="700"/>
        <v>0</v>
      </c>
      <c r="IJ218" s="342">
        <f t="shared" si="700"/>
        <v>0</v>
      </c>
      <c r="IK218" s="342">
        <f t="shared" si="700"/>
        <v>0</v>
      </c>
      <c r="IL218" s="342">
        <f t="shared" si="700"/>
        <v>0</v>
      </c>
      <c r="IM218" s="342">
        <f t="shared" si="700"/>
        <v>0</v>
      </c>
      <c r="IN218" s="342">
        <f t="shared" si="700"/>
        <v>0</v>
      </c>
      <c r="IO218" s="342">
        <f t="shared" si="700"/>
        <v>0</v>
      </c>
      <c r="IP218" s="342">
        <f t="shared" si="700"/>
        <v>0</v>
      </c>
      <c r="IQ218" s="342">
        <f t="shared" si="700"/>
        <v>0</v>
      </c>
      <c r="IR218" s="342">
        <f t="shared" si="700"/>
        <v>0</v>
      </c>
      <c r="IS218" s="342">
        <f t="shared" si="700"/>
        <v>0</v>
      </c>
      <c r="IT218" s="342">
        <f t="shared" si="700"/>
        <v>0</v>
      </c>
      <c r="IU218" s="342">
        <f t="shared" si="700"/>
        <v>0</v>
      </c>
      <c r="IV218" s="342">
        <f t="shared" si="700"/>
        <v>0</v>
      </c>
      <c r="IW218" s="342">
        <f t="shared" si="700"/>
        <v>0</v>
      </c>
      <c r="IX218" s="342">
        <f t="shared" si="700"/>
        <v>0</v>
      </c>
      <c r="IY218" s="342">
        <f t="shared" si="700"/>
        <v>0</v>
      </c>
      <c r="IZ218" s="342">
        <f t="shared" si="700"/>
        <v>0</v>
      </c>
      <c r="JA218" s="342">
        <f t="shared" si="700"/>
        <v>0</v>
      </c>
      <c r="JB218" s="342">
        <f t="shared" si="700"/>
        <v>0</v>
      </c>
      <c r="JC218" s="342">
        <f t="shared" si="700"/>
        <v>0</v>
      </c>
      <c r="JD218" s="342"/>
      <c r="JE218" s="342">
        <f t="shared" ref="JE218:LP218" si="701">if(or(and($A218-JE$188&gt;0,$A218-JE$189&lt;=0,month($A218)=month(JE$188)),and($A218-JE$188&gt;0,$A218-JE$189&lt;=0,month(edate($A218,6))=month(JE$188))),JE$192,0)</f>
        <v>0</v>
      </c>
      <c r="JF218" s="342">
        <f t="shared" si="701"/>
        <v>0</v>
      </c>
      <c r="JG218" s="342">
        <f t="shared" si="701"/>
        <v>0</v>
      </c>
      <c r="JH218" s="342">
        <f t="shared" si="701"/>
        <v>0</v>
      </c>
      <c r="JI218" s="342">
        <f t="shared" si="701"/>
        <v>0</v>
      </c>
      <c r="JJ218" s="342">
        <f t="shared" si="701"/>
        <v>0</v>
      </c>
      <c r="JK218" s="342">
        <f t="shared" si="701"/>
        <v>0</v>
      </c>
      <c r="JL218" s="342">
        <f t="shared" si="701"/>
        <v>0</v>
      </c>
      <c r="JM218" s="342">
        <f t="shared" si="701"/>
        <v>0</v>
      </c>
      <c r="JN218" s="342">
        <f t="shared" si="701"/>
        <v>0</v>
      </c>
      <c r="JO218" s="342">
        <f t="shared" si="701"/>
        <v>0</v>
      </c>
      <c r="JP218" s="342">
        <f t="shared" si="701"/>
        <v>0</v>
      </c>
      <c r="JQ218" s="342">
        <f t="shared" si="701"/>
        <v>0</v>
      </c>
      <c r="JR218" s="342">
        <f t="shared" si="701"/>
        <v>0</v>
      </c>
      <c r="JS218" s="342">
        <f t="shared" si="701"/>
        <v>0</v>
      </c>
      <c r="JT218" s="342">
        <f t="shared" si="701"/>
        <v>0</v>
      </c>
      <c r="JU218" s="342">
        <f t="shared" si="701"/>
        <v>0</v>
      </c>
      <c r="JV218" s="342">
        <f t="shared" si="701"/>
        <v>0</v>
      </c>
      <c r="JW218" s="342">
        <f t="shared" si="701"/>
        <v>0</v>
      </c>
      <c r="JX218" s="342">
        <f t="shared" si="701"/>
        <v>0</v>
      </c>
      <c r="JY218" s="342">
        <f t="shared" si="701"/>
        <v>0</v>
      </c>
      <c r="JZ218" s="342">
        <f t="shared" si="701"/>
        <v>0</v>
      </c>
      <c r="KA218" s="342">
        <f t="shared" si="701"/>
        <v>0</v>
      </c>
      <c r="KB218" s="342">
        <f t="shared" si="701"/>
        <v>0</v>
      </c>
      <c r="KC218" s="342">
        <f t="shared" si="701"/>
        <v>0</v>
      </c>
      <c r="KD218" s="342">
        <f t="shared" si="701"/>
        <v>0</v>
      </c>
      <c r="KE218" s="342">
        <f t="shared" si="701"/>
        <v>0</v>
      </c>
      <c r="KF218" s="342">
        <f t="shared" si="701"/>
        <v>0</v>
      </c>
      <c r="KG218" s="342">
        <f t="shared" si="701"/>
        <v>0</v>
      </c>
      <c r="KH218" s="342">
        <f t="shared" si="701"/>
        <v>0</v>
      </c>
      <c r="KI218" s="342">
        <f t="shared" si="701"/>
        <v>0</v>
      </c>
      <c r="KJ218" s="342">
        <f t="shared" si="701"/>
        <v>0</v>
      </c>
      <c r="KK218" s="342">
        <f t="shared" si="701"/>
        <v>0</v>
      </c>
      <c r="KL218" s="342">
        <f t="shared" si="701"/>
        <v>0</v>
      </c>
      <c r="KM218" s="342">
        <f t="shared" si="701"/>
        <v>0</v>
      </c>
      <c r="KN218" s="342">
        <f t="shared" si="701"/>
        <v>0</v>
      </c>
      <c r="KO218" s="342">
        <f t="shared" si="701"/>
        <v>0</v>
      </c>
      <c r="KP218" s="342">
        <f t="shared" si="701"/>
        <v>0</v>
      </c>
      <c r="KQ218" s="342">
        <f t="shared" si="701"/>
        <v>0</v>
      </c>
      <c r="KR218" s="342">
        <f t="shared" si="701"/>
        <v>0</v>
      </c>
      <c r="KS218" s="342">
        <f t="shared" si="701"/>
        <v>0</v>
      </c>
      <c r="KT218" s="342">
        <f t="shared" si="701"/>
        <v>0</v>
      </c>
      <c r="KU218" s="342">
        <f t="shared" si="701"/>
        <v>0</v>
      </c>
      <c r="KV218" s="342">
        <f t="shared" si="701"/>
        <v>0</v>
      </c>
      <c r="KW218" s="342">
        <f t="shared" si="701"/>
        <v>0</v>
      </c>
      <c r="KX218" s="342">
        <f t="shared" si="701"/>
        <v>0</v>
      </c>
      <c r="KY218" s="342">
        <f t="shared" si="701"/>
        <v>0</v>
      </c>
      <c r="KZ218" s="342">
        <f t="shared" si="701"/>
        <v>0</v>
      </c>
      <c r="LA218" s="342">
        <f t="shared" si="701"/>
        <v>0</v>
      </c>
      <c r="LB218" s="342">
        <f t="shared" si="701"/>
        <v>0</v>
      </c>
      <c r="LC218" s="342">
        <f t="shared" si="701"/>
        <v>0</v>
      </c>
      <c r="LD218" s="342">
        <f t="shared" si="701"/>
        <v>0</v>
      </c>
      <c r="LE218" s="342">
        <f t="shared" si="701"/>
        <v>0</v>
      </c>
      <c r="LF218" s="342">
        <f t="shared" si="701"/>
        <v>0</v>
      </c>
      <c r="LG218" s="342">
        <f t="shared" si="701"/>
        <v>0</v>
      </c>
      <c r="LH218" s="342">
        <f t="shared" si="701"/>
        <v>0</v>
      </c>
      <c r="LI218" s="342">
        <f t="shared" si="701"/>
        <v>0</v>
      </c>
      <c r="LJ218" s="342">
        <f t="shared" si="701"/>
        <v>0</v>
      </c>
      <c r="LK218" s="342">
        <f t="shared" si="701"/>
        <v>0</v>
      </c>
      <c r="LL218" s="342">
        <f t="shared" si="701"/>
        <v>0</v>
      </c>
      <c r="LM218" s="342">
        <f t="shared" si="701"/>
        <v>0</v>
      </c>
      <c r="LN218" s="342">
        <f t="shared" si="701"/>
        <v>0</v>
      </c>
      <c r="LO218" s="342">
        <f t="shared" si="701"/>
        <v>0</v>
      </c>
      <c r="LP218" s="342">
        <f t="shared" si="701"/>
        <v>0</v>
      </c>
    </row>
    <row r="219">
      <c r="A219" s="331" t="str">
        <f t="shared" si="575"/>
        <v>12-2028</v>
      </c>
      <c r="B219" s="346">
        <f t="shared" si="581"/>
        <v>327951.3847</v>
      </c>
      <c r="C219" s="346"/>
      <c r="E219" s="342">
        <f t="shared" ref="E219:BP219" si="702">if(or(and($A219-E$188&gt;0,$A219-E$189&lt;=0,month($A219)=month(E$188)),and($A219-E$188&gt;0,$A219-E$189&lt;=0,month(edate($A219,6))=month(E$188))),E$192,0)</f>
        <v>0</v>
      </c>
      <c r="F219" s="342">
        <f t="shared" si="702"/>
        <v>0</v>
      </c>
      <c r="G219" s="342">
        <f t="shared" si="702"/>
        <v>0</v>
      </c>
      <c r="H219" s="342">
        <f t="shared" si="702"/>
        <v>0</v>
      </c>
      <c r="I219" s="342">
        <f t="shared" si="702"/>
        <v>0</v>
      </c>
      <c r="J219" s="342">
        <f t="shared" si="702"/>
        <v>0</v>
      </c>
      <c r="K219" s="342">
        <f t="shared" si="702"/>
        <v>0</v>
      </c>
      <c r="L219" s="342">
        <f t="shared" si="702"/>
        <v>0</v>
      </c>
      <c r="M219" s="342">
        <f t="shared" si="702"/>
        <v>0</v>
      </c>
      <c r="N219" s="342">
        <f t="shared" si="702"/>
        <v>0</v>
      </c>
      <c r="O219" s="342">
        <f t="shared" si="702"/>
        <v>0</v>
      </c>
      <c r="P219" s="342">
        <f t="shared" si="702"/>
        <v>0</v>
      </c>
      <c r="Q219" s="342">
        <f t="shared" si="702"/>
        <v>0</v>
      </c>
      <c r="R219" s="342">
        <f t="shared" si="702"/>
        <v>0</v>
      </c>
      <c r="S219" s="342">
        <f t="shared" si="702"/>
        <v>0</v>
      </c>
      <c r="T219" s="342">
        <f t="shared" si="702"/>
        <v>0</v>
      </c>
      <c r="U219" s="342">
        <f t="shared" si="702"/>
        <v>0</v>
      </c>
      <c r="V219" s="342">
        <f t="shared" si="702"/>
        <v>0</v>
      </c>
      <c r="W219" s="342">
        <f t="shared" si="702"/>
        <v>0</v>
      </c>
      <c r="X219" s="342">
        <f t="shared" si="702"/>
        <v>0</v>
      </c>
      <c r="Y219" s="342">
        <f t="shared" si="702"/>
        <v>0</v>
      </c>
      <c r="Z219" s="342">
        <f t="shared" si="702"/>
        <v>0</v>
      </c>
      <c r="AA219" s="342">
        <f t="shared" si="702"/>
        <v>0</v>
      </c>
      <c r="AB219" s="342">
        <f t="shared" si="702"/>
        <v>0</v>
      </c>
      <c r="AC219" s="342">
        <f t="shared" si="702"/>
        <v>0</v>
      </c>
      <c r="AD219" s="342">
        <f t="shared" si="702"/>
        <v>0</v>
      </c>
      <c r="AE219" s="342">
        <f t="shared" si="702"/>
        <v>0</v>
      </c>
      <c r="AF219" s="342">
        <f t="shared" si="702"/>
        <v>0</v>
      </c>
      <c r="AG219" s="342">
        <f t="shared" si="702"/>
        <v>0</v>
      </c>
      <c r="AH219" s="342">
        <f t="shared" si="702"/>
        <v>0</v>
      </c>
      <c r="AI219" s="342">
        <f t="shared" si="702"/>
        <v>0</v>
      </c>
      <c r="AJ219" s="342">
        <f t="shared" si="702"/>
        <v>0</v>
      </c>
      <c r="AK219" s="342">
        <f t="shared" si="702"/>
        <v>0</v>
      </c>
      <c r="AL219" s="342">
        <f t="shared" si="702"/>
        <v>0</v>
      </c>
      <c r="AM219" s="342">
        <f t="shared" si="702"/>
        <v>0</v>
      </c>
      <c r="AN219" s="342">
        <f t="shared" si="702"/>
        <v>0</v>
      </c>
      <c r="AO219" s="342">
        <f t="shared" si="702"/>
        <v>0</v>
      </c>
      <c r="AP219" s="342">
        <f t="shared" si="702"/>
        <v>0</v>
      </c>
      <c r="AQ219" s="342">
        <f t="shared" si="702"/>
        <v>0</v>
      </c>
      <c r="AR219" s="342">
        <f t="shared" si="702"/>
        <v>0</v>
      </c>
      <c r="AS219" s="342">
        <f t="shared" si="702"/>
        <v>0</v>
      </c>
      <c r="AT219" s="342">
        <f t="shared" si="702"/>
        <v>0</v>
      </c>
      <c r="AU219" s="342">
        <f t="shared" si="702"/>
        <v>0</v>
      </c>
      <c r="AV219" s="342">
        <f t="shared" si="702"/>
        <v>7136.0471</v>
      </c>
      <c r="AW219" s="342">
        <f t="shared" si="702"/>
        <v>0</v>
      </c>
      <c r="AX219" s="342">
        <f t="shared" si="702"/>
        <v>9058.61</v>
      </c>
      <c r="AY219" s="342">
        <f t="shared" si="702"/>
        <v>0</v>
      </c>
      <c r="AZ219" s="342">
        <f t="shared" si="702"/>
        <v>6480</v>
      </c>
      <c r="BA219" s="342">
        <f t="shared" si="702"/>
        <v>5867.9712</v>
      </c>
      <c r="BB219" s="342">
        <f t="shared" si="702"/>
        <v>0</v>
      </c>
      <c r="BC219" s="342">
        <f t="shared" si="702"/>
        <v>4873.17825</v>
      </c>
      <c r="BD219" s="342">
        <f t="shared" si="702"/>
        <v>0</v>
      </c>
      <c r="BE219" s="342">
        <f t="shared" si="702"/>
        <v>4565.5155</v>
      </c>
      <c r="BF219" s="342">
        <f t="shared" si="702"/>
        <v>0</v>
      </c>
      <c r="BG219" s="342">
        <f t="shared" si="702"/>
        <v>900.3978</v>
      </c>
      <c r="BH219" s="342">
        <f t="shared" si="702"/>
        <v>0</v>
      </c>
      <c r="BI219" s="342">
        <f t="shared" si="702"/>
        <v>0</v>
      </c>
      <c r="BJ219" s="342">
        <f t="shared" si="702"/>
        <v>0</v>
      </c>
      <c r="BK219" s="342">
        <f t="shared" si="702"/>
        <v>0</v>
      </c>
      <c r="BL219" s="342">
        <f t="shared" si="702"/>
        <v>0</v>
      </c>
      <c r="BM219" s="342">
        <f t="shared" si="702"/>
        <v>1521.41625</v>
      </c>
      <c r="BN219" s="342">
        <f t="shared" si="702"/>
        <v>0</v>
      </c>
      <c r="BO219" s="342">
        <f t="shared" si="702"/>
        <v>5255.6688</v>
      </c>
      <c r="BP219" s="342">
        <f t="shared" si="702"/>
        <v>0</v>
      </c>
      <c r="BQ219" s="342"/>
      <c r="BR219" s="342">
        <f t="shared" ref="BR219:EC219" si="703">if(or(and($A219-BR$188&gt;0,$A219-BR$189&lt;=0,month($A219)=month(BR$188)),and($A219-BR$188&gt;0,$A219-BR$189&lt;=0,month(edate($A219,6))=month(BR$188))),BR$192,0)</f>
        <v>12789.72106</v>
      </c>
      <c r="BS219" s="342">
        <f t="shared" si="703"/>
        <v>0</v>
      </c>
      <c r="BT219" s="342">
        <f t="shared" si="703"/>
        <v>0</v>
      </c>
      <c r="BU219" s="342">
        <f t="shared" si="703"/>
        <v>0</v>
      </c>
      <c r="BV219" s="342">
        <f t="shared" si="703"/>
        <v>0</v>
      </c>
      <c r="BW219" s="342">
        <f t="shared" si="703"/>
        <v>9574.457312</v>
      </c>
      <c r="BX219" s="342">
        <f t="shared" si="703"/>
        <v>0</v>
      </c>
      <c r="BY219" s="342">
        <f t="shared" si="703"/>
        <v>0</v>
      </c>
      <c r="BZ219" s="342">
        <f t="shared" si="703"/>
        <v>0</v>
      </c>
      <c r="CA219" s="342">
        <f t="shared" si="703"/>
        <v>26076.07671</v>
      </c>
      <c r="CB219" s="342">
        <f t="shared" si="703"/>
        <v>0</v>
      </c>
      <c r="CC219" s="342">
        <f t="shared" si="703"/>
        <v>8255.784085</v>
      </c>
      <c r="CD219" s="342">
        <f t="shared" si="703"/>
        <v>0</v>
      </c>
      <c r="CE219" s="342">
        <f t="shared" si="703"/>
        <v>0</v>
      </c>
      <c r="CF219" s="342">
        <f t="shared" si="703"/>
        <v>17532.44775</v>
      </c>
      <c r="CG219" s="342">
        <f t="shared" si="703"/>
        <v>0</v>
      </c>
      <c r="CH219" s="342">
        <f t="shared" si="703"/>
        <v>0</v>
      </c>
      <c r="CI219" s="342">
        <f t="shared" si="703"/>
        <v>17528.71478</v>
      </c>
      <c r="CJ219" s="342">
        <f t="shared" si="703"/>
        <v>0</v>
      </c>
      <c r="CK219" s="342">
        <f t="shared" si="703"/>
        <v>18261.99532</v>
      </c>
      <c r="CL219" s="342">
        <f t="shared" si="703"/>
        <v>13879.12601</v>
      </c>
      <c r="CM219" s="342">
        <f t="shared" si="703"/>
        <v>0</v>
      </c>
      <c r="CN219" s="342">
        <f t="shared" si="703"/>
        <v>0</v>
      </c>
      <c r="CO219" s="342">
        <f t="shared" si="703"/>
        <v>15876.63125</v>
      </c>
      <c r="CP219" s="342">
        <f t="shared" si="703"/>
        <v>0</v>
      </c>
      <c r="CQ219" s="342">
        <f t="shared" si="703"/>
        <v>0</v>
      </c>
      <c r="CR219" s="342">
        <f t="shared" si="703"/>
        <v>0</v>
      </c>
      <c r="CS219" s="342">
        <f t="shared" si="703"/>
        <v>13059.81653</v>
      </c>
      <c r="CT219" s="342">
        <f t="shared" si="703"/>
        <v>0</v>
      </c>
      <c r="CU219" s="342">
        <f t="shared" si="703"/>
        <v>820.5444337</v>
      </c>
      <c r="CV219" s="342">
        <f t="shared" si="703"/>
        <v>0</v>
      </c>
      <c r="CW219" s="342">
        <f t="shared" si="703"/>
        <v>4574.634919</v>
      </c>
      <c r="CX219" s="342">
        <f t="shared" si="703"/>
        <v>30364.6609</v>
      </c>
      <c r="CY219" s="342">
        <f t="shared" si="703"/>
        <v>0</v>
      </c>
      <c r="CZ219" s="342">
        <f t="shared" si="703"/>
        <v>0</v>
      </c>
      <c r="DA219" s="342">
        <f t="shared" si="703"/>
        <v>23506.89525</v>
      </c>
      <c r="DB219" s="342">
        <f t="shared" si="703"/>
        <v>17577.2809</v>
      </c>
      <c r="DC219" s="342">
        <f t="shared" si="703"/>
        <v>0</v>
      </c>
      <c r="DD219" s="342">
        <f t="shared" si="703"/>
        <v>0</v>
      </c>
      <c r="DE219" s="342">
        <f t="shared" si="703"/>
        <v>19032.95925</v>
      </c>
      <c r="DF219" s="342">
        <f t="shared" si="703"/>
        <v>0</v>
      </c>
      <c r="DG219" s="342">
        <f t="shared" si="703"/>
        <v>0</v>
      </c>
      <c r="DH219" s="342">
        <f t="shared" si="703"/>
        <v>0</v>
      </c>
      <c r="DI219" s="342">
        <f t="shared" si="703"/>
        <v>0</v>
      </c>
      <c r="DJ219" s="342">
        <f t="shared" si="703"/>
        <v>0</v>
      </c>
      <c r="DK219" s="342">
        <f t="shared" si="703"/>
        <v>0</v>
      </c>
      <c r="DL219" s="342">
        <f t="shared" si="703"/>
        <v>0</v>
      </c>
      <c r="DM219" s="342">
        <f t="shared" si="703"/>
        <v>0</v>
      </c>
      <c r="DN219" s="342">
        <f t="shared" si="703"/>
        <v>0</v>
      </c>
      <c r="DO219" s="342">
        <f t="shared" si="703"/>
        <v>0</v>
      </c>
      <c r="DP219" s="342">
        <f t="shared" si="703"/>
        <v>0</v>
      </c>
      <c r="DQ219" s="342">
        <f t="shared" si="703"/>
        <v>0</v>
      </c>
      <c r="DR219" s="342">
        <f t="shared" si="703"/>
        <v>0</v>
      </c>
      <c r="DS219" s="342">
        <f t="shared" si="703"/>
        <v>0</v>
      </c>
      <c r="DT219" s="342">
        <f t="shared" si="703"/>
        <v>0</v>
      </c>
      <c r="DU219" s="342">
        <f t="shared" si="703"/>
        <v>0</v>
      </c>
      <c r="DV219" s="342">
        <f t="shared" si="703"/>
        <v>0</v>
      </c>
      <c r="DW219" s="342">
        <f t="shared" si="703"/>
        <v>0</v>
      </c>
      <c r="DX219" s="342">
        <f t="shared" si="703"/>
        <v>0</v>
      </c>
      <c r="DY219" s="342">
        <f t="shared" si="703"/>
        <v>0</v>
      </c>
      <c r="DZ219" s="342">
        <f t="shared" si="703"/>
        <v>0</v>
      </c>
      <c r="EA219" s="342">
        <f t="shared" si="703"/>
        <v>0</v>
      </c>
      <c r="EB219" s="342">
        <f t="shared" si="703"/>
        <v>0</v>
      </c>
      <c r="EC219" s="342">
        <f t="shared" si="703"/>
        <v>0</v>
      </c>
      <c r="ED219" s="338"/>
      <c r="EE219" s="342">
        <f t="shared" ref="EE219:GP219" si="704">if(or(and($A219-EE$188&gt;0,$A219-EE$189&lt;=0,month($A219)=month(EE$188)),and($A219-EE$188&gt;0,$A219-EE$189&lt;=0,month(edate($A219,6))=month(EE$188))),EE$192,0)</f>
        <v>0</v>
      </c>
      <c r="EF219" s="342">
        <f t="shared" si="704"/>
        <v>7137.49078</v>
      </c>
      <c r="EG219" s="342">
        <f t="shared" si="704"/>
        <v>11308.36442</v>
      </c>
      <c r="EH219" s="342">
        <f t="shared" si="704"/>
        <v>0</v>
      </c>
      <c r="EI219" s="342">
        <f t="shared" si="704"/>
        <v>0</v>
      </c>
      <c r="EJ219" s="342">
        <f t="shared" si="704"/>
        <v>0</v>
      </c>
      <c r="EK219" s="342">
        <f t="shared" si="704"/>
        <v>0</v>
      </c>
      <c r="EL219" s="342">
        <f t="shared" si="704"/>
        <v>0</v>
      </c>
      <c r="EM219" s="342">
        <f t="shared" si="704"/>
        <v>0</v>
      </c>
      <c r="EN219" s="342">
        <f t="shared" si="704"/>
        <v>0</v>
      </c>
      <c r="EO219" s="342">
        <f t="shared" si="704"/>
        <v>15032.13609</v>
      </c>
      <c r="EP219" s="342">
        <f t="shared" si="704"/>
        <v>0</v>
      </c>
      <c r="EQ219" s="342">
        <f t="shared" si="704"/>
        <v>0</v>
      </c>
      <c r="ER219" s="342">
        <f t="shared" si="704"/>
        <v>0</v>
      </c>
      <c r="ES219" s="342">
        <f t="shared" si="704"/>
        <v>0</v>
      </c>
      <c r="ET219" s="342">
        <f t="shared" si="704"/>
        <v>0</v>
      </c>
      <c r="EU219" s="342">
        <f t="shared" si="704"/>
        <v>0</v>
      </c>
      <c r="EV219" s="342">
        <f t="shared" si="704"/>
        <v>0</v>
      </c>
      <c r="EW219" s="342">
        <f t="shared" si="704"/>
        <v>0</v>
      </c>
      <c r="EX219" s="342">
        <f t="shared" si="704"/>
        <v>0</v>
      </c>
      <c r="EY219" s="342">
        <f t="shared" si="704"/>
        <v>0</v>
      </c>
      <c r="EZ219" s="342">
        <f t="shared" si="704"/>
        <v>102.8420264</v>
      </c>
      <c r="FA219" s="342">
        <f t="shared" si="704"/>
        <v>0</v>
      </c>
      <c r="FB219" s="342">
        <f t="shared" si="704"/>
        <v>0</v>
      </c>
      <c r="FC219" s="342">
        <f t="shared" si="704"/>
        <v>0</v>
      </c>
      <c r="FD219" s="342">
        <f t="shared" si="704"/>
        <v>0</v>
      </c>
      <c r="FE219" s="342">
        <f t="shared" si="704"/>
        <v>0</v>
      </c>
      <c r="FF219" s="342">
        <f t="shared" si="704"/>
        <v>0</v>
      </c>
      <c r="FG219" s="342">
        <f t="shared" si="704"/>
        <v>0</v>
      </c>
      <c r="FH219" s="342">
        <f t="shared" si="704"/>
        <v>0</v>
      </c>
      <c r="FI219" s="342">
        <f t="shared" si="704"/>
        <v>0</v>
      </c>
      <c r="FJ219" s="342">
        <f t="shared" si="704"/>
        <v>0</v>
      </c>
      <c r="FK219" s="342">
        <f t="shared" si="704"/>
        <v>0</v>
      </c>
      <c r="FL219" s="342">
        <f t="shared" si="704"/>
        <v>0</v>
      </c>
      <c r="FM219" s="342">
        <f t="shared" si="704"/>
        <v>0</v>
      </c>
      <c r="FN219" s="342">
        <f t="shared" si="704"/>
        <v>0</v>
      </c>
      <c r="FO219" s="342">
        <f t="shared" si="704"/>
        <v>0</v>
      </c>
      <c r="FP219" s="342">
        <f t="shared" si="704"/>
        <v>0</v>
      </c>
      <c r="FQ219" s="342">
        <f t="shared" si="704"/>
        <v>0</v>
      </c>
      <c r="FR219" s="342">
        <f t="shared" si="704"/>
        <v>0</v>
      </c>
      <c r="FS219" s="342">
        <f t="shared" si="704"/>
        <v>0</v>
      </c>
      <c r="FT219" s="342">
        <f t="shared" si="704"/>
        <v>0</v>
      </c>
      <c r="FU219" s="342">
        <f t="shared" si="704"/>
        <v>0</v>
      </c>
      <c r="FV219" s="342">
        <f t="shared" si="704"/>
        <v>0</v>
      </c>
      <c r="FW219" s="342">
        <f t="shared" si="704"/>
        <v>0</v>
      </c>
      <c r="FX219" s="342">
        <f t="shared" si="704"/>
        <v>0</v>
      </c>
      <c r="FY219" s="342">
        <f t="shared" si="704"/>
        <v>0</v>
      </c>
      <c r="FZ219" s="342">
        <f t="shared" si="704"/>
        <v>0</v>
      </c>
      <c r="GA219" s="342">
        <f t="shared" si="704"/>
        <v>0</v>
      </c>
      <c r="GB219" s="342">
        <f t="shared" si="704"/>
        <v>0</v>
      </c>
      <c r="GC219" s="342">
        <f t="shared" si="704"/>
        <v>0</v>
      </c>
      <c r="GD219" s="342">
        <f t="shared" si="704"/>
        <v>0</v>
      </c>
      <c r="GE219" s="342">
        <f t="shared" si="704"/>
        <v>0</v>
      </c>
      <c r="GF219" s="342">
        <f t="shared" si="704"/>
        <v>0</v>
      </c>
      <c r="GG219" s="342">
        <f t="shared" si="704"/>
        <v>0</v>
      </c>
      <c r="GH219" s="342">
        <f t="shared" si="704"/>
        <v>0</v>
      </c>
      <c r="GI219" s="342">
        <f t="shared" si="704"/>
        <v>0</v>
      </c>
      <c r="GJ219" s="342">
        <f t="shared" si="704"/>
        <v>0</v>
      </c>
      <c r="GK219" s="342">
        <f t="shared" si="704"/>
        <v>0</v>
      </c>
      <c r="GL219" s="342">
        <f t="shared" si="704"/>
        <v>0</v>
      </c>
      <c r="GM219" s="342">
        <f t="shared" si="704"/>
        <v>0</v>
      </c>
      <c r="GN219" s="342">
        <f t="shared" si="704"/>
        <v>0</v>
      </c>
      <c r="GO219" s="342">
        <f t="shared" si="704"/>
        <v>0</v>
      </c>
      <c r="GP219" s="342">
        <f t="shared" si="704"/>
        <v>0</v>
      </c>
      <c r="GQ219" s="342"/>
      <c r="GR219" s="342">
        <f t="shared" ref="GR219:JC219" si="705">if(or(and($A219-GR$188&gt;0,$A219-GR$189&lt;=0,month($A219)=month(GR$188)),and($A219-GR$188&gt;0,$A219-GR$189&lt;=0,month(edate($A219,6))=month(GR$188))),GR$192,0)</f>
        <v>0</v>
      </c>
      <c r="GS219" s="342">
        <f t="shared" si="705"/>
        <v>0</v>
      </c>
      <c r="GT219" s="342">
        <f t="shared" si="705"/>
        <v>0</v>
      </c>
      <c r="GU219" s="342">
        <f t="shared" si="705"/>
        <v>0</v>
      </c>
      <c r="GV219" s="342">
        <f t="shared" si="705"/>
        <v>0</v>
      </c>
      <c r="GW219" s="342">
        <f t="shared" si="705"/>
        <v>0</v>
      </c>
      <c r="GX219" s="342">
        <f t="shared" si="705"/>
        <v>0</v>
      </c>
      <c r="GY219" s="342">
        <f t="shared" si="705"/>
        <v>0</v>
      </c>
      <c r="GZ219" s="342">
        <f t="shared" si="705"/>
        <v>0</v>
      </c>
      <c r="HA219" s="342">
        <f t="shared" si="705"/>
        <v>0</v>
      </c>
      <c r="HB219" s="342">
        <f t="shared" si="705"/>
        <v>0</v>
      </c>
      <c r="HC219" s="342">
        <f t="shared" si="705"/>
        <v>0</v>
      </c>
      <c r="HD219" s="342">
        <f t="shared" si="705"/>
        <v>0</v>
      </c>
      <c r="HE219" s="342">
        <f t="shared" si="705"/>
        <v>0</v>
      </c>
      <c r="HF219" s="342">
        <f t="shared" si="705"/>
        <v>0</v>
      </c>
      <c r="HG219" s="342">
        <f t="shared" si="705"/>
        <v>0</v>
      </c>
      <c r="HH219" s="342">
        <f t="shared" si="705"/>
        <v>0</v>
      </c>
      <c r="HI219" s="342">
        <f t="shared" si="705"/>
        <v>0</v>
      </c>
      <c r="HJ219" s="342">
        <f t="shared" si="705"/>
        <v>0</v>
      </c>
      <c r="HK219" s="342">
        <f t="shared" si="705"/>
        <v>0</v>
      </c>
      <c r="HL219" s="342">
        <f t="shared" si="705"/>
        <v>0</v>
      </c>
      <c r="HM219" s="342">
        <f t="shared" si="705"/>
        <v>0</v>
      </c>
      <c r="HN219" s="342">
        <f t="shared" si="705"/>
        <v>0</v>
      </c>
      <c r="HO219" s="342">
        <f t="shared" si="705"/>
        <v>0</v>
      </c>
      <c r="HP219" s="342">
        <f t="shared" si="705"/>
        <v>0</v>
      </c>
      <c r="HQ219" s="342">
        <f t="shared" si="705"/>
        <v>0</v>
      </c>
      <c r="HR219" s="342">
        <f t="shared" si="705"/>
        <v>0</v>
      </c>
      <c r="HS219" s="342">
        <f t="shared" si="705"/>
        <v>0</v>
      </c>
      <c r="HT219" s="342">
        <f t="shared" si="705"/>
        <v>0</v>
      </c>
      <c r="HU219" s="342">
        <f t="shared" si="705"/>
        <v>0</v>
      </c>
      <c r="HV219" s="342">
        <f t="shared" si="705"/>
        <v>0</v>
      </c>
      <c r="HW219" s="342">
        <f t="shared" si="705"/>
        <v>0</v>
      </c>
      <c r="HX219" s="342">
        <f t="shared" si="705"/>
        <v>0</v>
      </c>
      <c r="HY219" s="342">
        <f t="shared" si="705"/>
        <v>0</v>
      </c>
      <c r="HZ219" s="342">
        <f t="shared" si="705"/>
        <v>0</v>
      </c>
      <c r="IA219" s="342">
        <f t="shared" si="705"/>
        <v>0</v>
      </c>
      <c r="IB219" s="342">
        <f t="shared" si="705"/>
        <v>0</v>
      </c>
      <c r="IC219" s="342">
        <f t="shared" si="705"/>
        <v>0</v>
      </c>
      <c r="ID219" s="342">
        <f t="shared" si="705"/>
        <v>0</v>
      </c>
      <c r="IE219" s="342">
        <f t="shared" si="705"/>
        <v>0</v>
      </c>
      <c r="IF219" s="342">
        <f t="shared" si="705"/>
        <v>0</v>
      </c>
      <c r="IG219" s="342">
        <f t="shared" si="705"/>
        <v>0</v>
      </c>
      <c r="IH219" s="342">
        <f t="shared" si="705"/>
        <v>0</v>
      </c>
      <c r="II219" s="342">
        <f t="shared" si="705"/>
        <v>0</v>
      </c>
      <c r="IJ219" s="342">
        <f t="shared" si="705"/>
        <v>0</v>
      </c>
      <c r="IK219" s="342">
        <f t="shared" si="705"/>
        <v>0</v>
      </c>
      <c r="IL219" s="342">
        <f t="shared" si="705"/>
        <v>0</v>
      </c>
      <c r="IM219" s="342">
        <f t="shared" si="705"/>
        <v>0</v>
      </c>
      <c r="IN219" s="342">
        <f t="shared" si="705"/>
        <v>0</v>
      </c>
      <c r="IO219" s="342">
        <f t="shared" si="705"/>
        <v>0</v>
      </c>
      <c r="IP219" s="342">
        <f t="shared" si="705"/>
        <v>0</v>
      </c>
      <c r="IQ219" s="342">
        <f t="shared" si="705"/>
        <v>0</v>
      </c>
      <c r="IR219" s="342">
        <f t="shared" si="705"/>
        <v>0</v>
      </c>
      <c r="IS219" s="342">
        <f t="shared" si="705"/>
        <v>0</v>
      </c>
      <c r="IT219" s="342">
        <f t="shared" si="705"/>
        <v>0</v>
      </c>
      <c r="IU219" s="342">
        <f t="shared" si="705"/>
        <v>0</v>
      </c>
      <c r="IV219" s="342">
        <f t="shared" si="705"/>
        <v>0</v>
      </c>
      <c r="IW219" s="342">
        <f t="shared" si="705"/>
        <v>0</v>
      </c>
      <c r="IX219" s="342">
        <f t="shared" si="705"/>
        <v>0</v>
      </c>
      <c r="IY219" s="342">
        <f t="shared" si="705"/>
        <v>0</v>
      </c>
      <c r="IZ219" s="342">
        <f t="shared" si="705"/>
        <v>0</v>
      </c>
      <c r="JA219" s="342">
        <f t="shared" si="705"/>
        <v>0</v>
      </c>
      <c r="JB219" s="342">
        <f t="shared" si="705"/>
        <v>0</v>
      </c>
      <c r="JC219" s="342">
        <f t="shared" si="705"/>
        <v>0</v>
      </c>
      <c r="JD219" s="342"/>
      <c r="JE219" s="342">
        <f t="shared" ref="JE219:LP219" si="706">if(or(and($A219-JE$188&gt;0,$A219-JE$189&lt;=0,month($A219)=month(JE$188)),and($A219-JE$188&gt;0,$A219-JE$189&lt;=0,month(edate($A219,6))=month(JE$188))),JE$192,0)</f>
        <v>0</v>
      </c>
      <c r="JF219" s="342">
        <f t="shared" si="706"/>
        <v>0</v>
      </c>
      <c r="JG219" s="342">
        <f t="shared" si="706"/>
        <v>0</v>
      </c>
      <c r="JH219" s="342">
        <f t="shared" si="706"/>
        <v>0</v>
      </c>
      <c r="JI219" s="342">
        <f t="shared" si="706"/>
        <v>0</v>
      </c>
      <c r="JJ219" s="342">
        <f t="shared" si="706"/>
        <v>0</v>
      </c>
      <c r="JK219" s="342">
        <f t="shared" si="706"/>
        <v>0</v>
      </c>
      <c r="JL219" s="342">
        <f t="shared" si="706"/>
        <v>0</v>
      </c>
      <c r="JM219" s="342">
        <f t="shared" si="706"/>
        <v>0</v>
      </c>
      <c r="JN219" s="342">
        <f t="shared" si="706"/>
        <v>0</v>
      </c>
      <c r="JO219" s="342">
        <f t="shared" si="706"/>
        <v>0</v>
      </c>
      <c r="JP219" s="342">
        <f t="shared" si="706"/>
        <v>0</v>
      </c>
      <c r="JQ219" s="342">
        <f t="shared" si="706"/>
        <v>0</v>
      </c>
      <c r="JR219" s="342">
        <f t="shared" si="706"/>
        <v>0</v>
      </c>
      <c r="JS219" s="342">
        <f t="shared" si="706"/>
        <v>0</v>
      </c>
      <c r="JT219" s="342">
        <f t="shared" si="706"/>
        <v>0</v>
      </c>
      <c r="JU219" s="342">
        <f t="shared" si="706"/>
        <v>0</v>
      </c>
      <c r="JV219" s="342">
        <f t="shared" si="706"/>
        <v>0</v>
      </c>
      <c r="JW219" s="342">
        <f t="shared" si="706"/>
        <v>0</v>
      </c>
      <c r="JX219" s="342">
        <f t="shared" si="706"/>
        <v>0</v>
      </c>
      <c r="JY219" s="342">
        <f t="shared" si="706"/>
        <v>0</v>
      </c>
      <c r="JZ219" s="342">
        <f t="shared" si="706"/>
        <v>0</v>
      </c>
      <c r="KA219" s="342">
        <f t="shared" si="706"/>
        <v>0</v>
      </c>
      <c r="KB219" s="342">
        <f t="shared" si="706"/>
        <v>0</v>
      </c>
      <c r="KC219" s="342">
        <f t="shared" si="706"/>
        <v>0</v>
      </c>
      <c r="KD219" s="342">
        <f t="shared" si="706"/>
        <v>0</v>
      </c>
      <c r="KE219" s="342">
        <f t="shared" si="706"/>
        <v>0</v>
      </c>
      <c r="KF219" s="342">
        <f t="shared" si="706"/>
        <v>0</v>
      </c>
      <c r="KG219" s="342">
        <f t="shared" si="706"/>
        <v>0</v>
      </c>
      <c r="KH219" s="342">
        <f t="shared" si="706"/>
        <v>0</v>
      </c>
      <c r="KI219" s="342">
        <f t="shared" si="706"/>
        <v>0</v>
      </c>
      <c r="KJ219" s="342">
        <f t="shared" si="706"/>
        <v>0</v>
      </c>
      <c r="KK219" s="342">
        <f t="shared" si="706"/>
        <v>0</v>
      </c>
      <c r="KL219" s="342">
        <f t="shared" si="706"/>
        <v>0</v>
      </c>
      <c r="KM219" s="342">
        <f t="shared" si="706"/>
        <v>0</v>
      </c>
      <c r="KN219" s="342">
        <f t="shared" si="706"/>
        <v>0</v>
      </c>
      <c r="KO219" s="342">
        <f t="shared" si="706"/>
        <v>0</v>
      </c>
      <c r="KP219" s="342">
        <f t="shared" si="706"/>
        <v>0</v>
      </c>
      <c r="KQ219" s="342">
        <f t="shared" si="706"/>
        <v>0</v>
      </c>
      <c r="KR219" s="342">
        <f t="shared" si="706"/>
        <v>0</v>
      </c>
      <c r="KS219" s="342">
        <f t="shared" si="706"/>
        <v>0</v>
      </c>
      <c r="KT219" s="342">
        <f t="shared" si="706"/>
        <v>0</v>
      </c>
      <c r="KU219" s="342">
        <f t="shared" si="706"/>
        <v>0</v>
      </c>
      <c r="KV219" s="342">
        <f t="shared" si="706"/>
        <v>0</v>
      </c>
      <c r="KW219" s="342">
        <f t="shared" si="706"/>
        <v>0</v>
      </c>
      <c r="KX219" s="342">
        <f t="shared" si="706"/>
        <v>0</v>
      </c>
      <c r="KY219" s="342">
        <f t="shared" si="706"/>
        <v>0</v>
      </c>
      <c r="KZ219" s="342">
        <f t="shared" si="706"/>
        <v>0</v>
      </c>
      <c r="LA219" s="342">
        <f t="shared" si="706"/>
        <v>0</v>
      </c>
      <c r="LB219" s="342">
        <f t="shared" si="706"/>
        <v>0</v>
      </c>
      <c r="LC219" s="342">
        <f t="shared" si="706"/>
        <v>0</v>
      </c>
      <c r="LD219" s="342">
        <f t="shared" si="706"/>
        <v>0</v>
      </c>
      <c r="LE219" s="342">
        <f t="shared" si="706"/>
        <v>0</v>
      </c>
      <c r="LF219" s="342">
        <f t="shared" si="706"/>
        <v>0</v>
      </c>
      <c r="LG219" s="342">
        <f t="shared" si="706"/>
        <v>0</v>
      </c>
      <c r="LH219" s="342">
        <f t="shared" si="706"/>
        <v>0</v>
      </c>
      <c r="LI219" s="342">
        <f t="shared" si="706"/>
        <v>0</v>
      </c>
      <c r="LJ219" s="342">
        <f t="shared" si="706"/>
        <v>0</v>
      </c>
      <c r="LK219" s="342">
        <f t="shared" si="706"/>
        <v>0</v>
      </c>
      <c r="LL219" s="342">
        <f t="shared" si="706"/>
        <v>0</v>
      </c>
      <c r="LM219" s="342">
        <f t="shared" si="706"/>
        <v>0</v>
      </c>
      <c r="LN219" s="342">
        <f t="shared" si="706"/>
        <v>0</v>
      </c>
      <c r="LO219" s="342">
        <f t="shared" si="706"/>
        <v>0</v>
      </c>
      <c r="LP219" s="342">
        <f t="shared" si="706"/>
        <v>0</v>
      </c>
    </row>
    <row r="220">
      <c r="A220" s="331" t="str">
        <f t="shared" si="575"/>
        <v>03-2029</v>
      </c>
      <c r="B220" s="346">
        <f t="shared" si="581"/>
        <v>424433.4184</v>
      </c>
      <c r="C220" s="346"/>
      <c r="E220" s="342">
        <f t="shared" ref="E220:BP220" si="707">if(or(and($A220-E$188&gt;0,$A220-E$189&lt;=0,month($A220)=month(E$188)),and($A220-E$188&gt;0,$A220-E$189&lt;=0,month(edate($A220,6))=month(E$188))),E$192,0)</f>
        <v>0</v>
      </c>
      <c r="F220" s="342">
        <f t="shared" si="707"/>
        <v>0</v>
      </c>
      <c r="G220" s="342">
        <f t="shared" si="707"/>
        <v>0</v>
      </c>
      <c r="H220" s="342">
        <f t="shared" si="707"/>
        <v>0</v>
      </c>
      <c r="I220" s="342">
        <f t="shared" si="707"/>
        <v>0</v>
      </c>
      <c r="J220" s="342">
        <f t="shared" si="707"/>
        <v>0</v>
      </c>
      <c r="K220" s="342">
        <f t="shared" si="707"/>
        <v>0</v>
      </c>
      <c r="L220" s="342">
        <f t="shared" si="707"/>
        <v>0</v>
      </c>
      <c r="M220" s="342">
        <f t="shared" si="707"/>
        <v>0</v>
      </c>
      <c r="N220" s="342">
        <f t="shared" si="707"/>
        <v>0</v>
      </c>
      <c r="O220" s="342">
        <f t="shared" si="707"/>
        <v>0</v>
      </c>
      <c r="P220" s="342">
        <f t="shared" si="707"/>
        <v>0</v>
      </c>
      <c r="Q220" s="342">
        <f t="shared" si="707"/>
        <v>0</v>
      </c>
      <c r="R220" s="342">
        <f t="shared" si="707"/>
        <v>0</v>
      </c>
      <c r="S220" s="342">
        <f t="shared" si="707"/>
        <v>0</v>
      </c>
      <c r="T220" s="342">
        <f t="shared" si="707"/>
        <v>0</v>
      </c>
      <c r="U220" s="342">
        <f t="shared" si="707"/>
        <v>0</v>
      </c>
      <c r="V220" s="342">
        <f t="shared" si="707"/>
        <v>0</v>
      </c>
      <c r="W220" s="342">
        <f t="shared" si="707"/>
        <v>0</v>
      </c>
      <c r="X220" s="342">
        <f t="shared" si="707"/>
        <v>0</v>
      </c>
      <c r="Y220" s="342">
        <f t="shared" si="707"/>
        <v>0</v>
      </c>
      <c r="Z220" s="342">
        <f t="shared" si="707"/>
        <v>0</v>
      </c>
      <c r="AA220" s="342">
        <f t="shared" si="707"/>
        <v>0</v>
      </c>
      <c r="AB220" s="342">
        <f t="shared" si="707"/>
        <v>0</v>
      </c>
      <c r="AC220" s="342">
        <f t="shared" si="707"/>
        <v>0</v>
      </c>
      <c r="AD220" s="342">
        <f t="shared" si="707"/>
        <v>0</v>
      </c>
      <c r="AE220" s="342">
        <f t="shared" si="707"/>
        <v>0</v>
      </c>
      <c r="AF220" s="342">
        <f t="shared" si="707"/>
        <v>0</v>
      </c>
      <c r="AG220" s="342">
        <f t="shared" si="707"/>
        <v>0</v>
      </c>
      <c r="AH220" s="342">
        <f t="shared" si="707"/>
        <v>0</v>
      </c>
      <c r="AI220" s="342">
        <f t="shared" si="707"/>
        <v>0</v>
      </c>
      <c r="AJ220" s="342">
        <f t="shared" si="707"/>
        <v>0</v>
      </c>
      <c r="AK220" s="342">
        <f t="shared" si="707"/>
        <v>0</v>
      </c>
      <c r="AL220" s="342">
        <f t="shared" si="707"/>
        <v>0</v>
      </c>
      <c r="AM220" s="342">
        <f t="shared" si="707"/>
        <v>0</v>
      </c>
      <c r="AN220" s="342">
        <f t="shared" si="707"/>
        <v>0</v>
      </c>
      <c r="AO220" s="342">
        <f t="shared" si="707"/>
        <v>0</v>
      </c>
      <c r="AP220" s="342">
        <f t="shared" si="707"/>
        <v>0</v>
      </c>
      <c r="AQ220" s="342">
        <f t="shared" si="707"/>
        <v>0</v>
      </c>
      <c r="AR220" s="342">
        <f t="shared" si="707"/>
        <v>0</v>
      </c>
      <c r="AS220" s="342">
        <f t="shared" si="707"/>
        <v>0</v>
      </c>
      <c r="AT220" s="342">
        <f t="shared" si="707"/>
        <v>0</v>
      </c>
      <c r="AU220" s="342">
        <f t="shared" si="707"/>
        <v>7462.28015</v>
      </c>
      <c r="AV220" s="342">
        <f t="shared" si="707"/>
        <v>0</v>
      </c>
      <c r="AW220" s="342">
        <f t="shared" si="707"/>
        <v>4800</v>
      </c>
      <c r="AX220" s="342">
        <f t="shared" si="707"/>
        <v>0</v>
      </c>
      <c r="AY220" s="342">
        <f t="shared" si="707"/>
        <v>12558.09375</v>
      </c>
      <c r="AZ220" s="342">
        <f t="shared" si="707"/>
        <v>0</v>
      </c>
      <c r="BA220" s="342">
        <f t="shared" si="707"/>
        <v>0</v>
      </c>
      <c r="BB220" s="342">
        <f t="shared" si="707"/>
        <v>9703.8664</v>
      </c>
      <c r="BC220" s="342">
        <f t="shared" si="707"/>
        <v>0</v>
      </c>
      <c r="BD220" s="342">
        <f t="shared" si="707"/>
        <v>13378.4</v>
      </c>
      <c r="BE220" s="342">
        <f t="shared" si="707"/>
        <v>0</v>
      </c>
      <c r="BF220" s="342">
        <f t="shared" si="707"/>
        <v>1557.6541</v>
      </c>
      <c r="BG220" s="342">
        <f t="shared" si="707"/>
        <v>0</v>
      </c>
      <c r="BH220" s="342">
        <f t="shared" si="707"/>
        <v>5158.157425</v>
      </c>
      <c r="BI220" s="342">
        <f t="shared" si="707"/>
        <v>2306.25</v>
      </c>
      <c r="BJ220" s="342">
        <f t="shared" si="707"/>
        <v>7162.4875</v>
      </c>
      <c r="BK220" s="342">
        <f t="shared" si="707"/>
        <v>1312.5</v>
      </c>
      <c r="BL220" s="342">
        <f t="shared" si="707"/>
        <v>1793.1</v>
      </c>
      <c r="BM220" s="342">
        <f t="shared" si="707"/>
        <v>0</v>
      </c>
      <c r="BN220" s="342">
        <f t="shared" si="707"/>
        <v>740.464875</v>
      </c>
      <c r="BO220" s="342">
        <f t="shared" si="707"/>
        <v>0</v>
      </c>
      <c r="BP220" s="342">
        <f t="shared" si="707"/>
        <v>628.625</v>
      </c>
      <c r="BQ220" s="342"/>
      <c r="BR220" s="342">
        <f t="shared" ref="BR220:EC220" si="708">if(or(and($A220-BR$188&gt;0,$A220-BR$189&lt;=0,month($A220)=month(BR$188)),and($A220-BR$188&gt;0,$A220-BR$189&lt;=0,month(edate($A220,6))=month(BR$188))),BR$192,0)</f>
        <v>0</v>
      </c>
      <c r="BS220" s="342">
        <f t="shared" si="708"/>
        <v>0</v>
      </c>
      <c r="BT220" s="342">
        <f t="shared" si="708"/>
        <v>0</v>
      </c>
      <c r="BU220" s="342">
        <f t="shared" si="708"/>
        <v>0</v>
      </c>
      <c r="BV220" s="342">
        <f t="shared" si="708"/>
        <v>0</v>
      </c>
      <c r="BW220" s="342">
        <f t="shared" si="708"/>
        <v>0</v>
      </c>
      <c r="BX220" s="342">
        <f t="shared" si="708"/>
        <v>0</v>
      </c>
      <c r="BY220" s="342">
        <f t="shared" si="708"/>
        <v>9565.010058</v>
      </c>
      <c r="BZ220" s="342">
        <f t="shared" si="708"/>
        <v>11090.47446</v>
      </c>
      <c r="CA220" s="342">
        <f t="shared" si="708"/>
        <v>0</v>
      </c>
      <c r="CB220" s="342">
        <f t="shared" si="708"/>
        <v>0</v>
      </c>
      <c r="CC220" s="342">
        <f t="shared" si="708"/>
        <v>0</v>
      </c>
      <c r="CD220" s="342">
        <f t="shared" si="708"/>
        <v>11412.29205</v>
      </c>
      <c r="CE220" s="342">
        <f t="shared" si="708"/>
        <v>15822.55037</v>
      </c>
      <c r="CF220" s="342">
        <f t="shared" si="708"/>
        <v>0</v>
      </c>
      <c r="CG220" s="342">
        <f t="shared" si="708"/>
        <v>21999.41642</v>
      </c>
      <c r="CH220" s="342">
        <f t="shared" si="708"/>
        <v>16140.00919</v>
      </c>
      <c r="CI220" s="342">
        <f t="shared" si="708"/>
        <v>0</v>
      </c>
      <c r="CJ220" s="342">
        <f t="shared" si="708"/>
        <v>18425.13521</v>
      </c>
      <c r="CK220" s="342">
        <f t="shared" si="708"/>
        <v>0</v>
      </c>
      <c r="CL220" s="342">
        <f t="shared" si="708"/>
        <v>0</v>
      </c>
      <c r="CM220" s="342">
        <f t="shared" si="708"/>
        <v>0</v>
      </c>
      <c r="CN220" s="342">
        <f t="shared" si="708"/>
        <v>19371.7234</v>
      </c>
      <c r="CO220" s="342">
        <f t="shared" si="708"/>
        <v>0</v>
      </c>
      <c r="CP220" s="342">
        <f t="shared" si="708"/>
        <v>12178.69541</v>
      </c>
      <c r="CQ220" s="342">
        <f t="shared" si="708"/>
        <v>20373.44217</v>
      </c>
      <c r="CR220" s="342">
        <f t="shared" si="708"/>
        <v>25844.38354</v>
      </c>
      <c r="CS220" s="342">
        <f t="shared" si="708"/>
        <v>0</v>
      </c>
      <c r="CT220" s="342">
        <f t="shared" si="708"/>
        <v>14087.19452</v>
      </c>
      <c r="CU220" s="342">
        <f t="shared" si="708"/>
        <v>0</v>
      </c>
      <c r="CV220" s="342">
        <f t="shared" si="708"/>
        <v>19080.34075</v>
      </c>
      <c r="CW220" s="342">
        <f t="shared" si="708"/>
        <v>0</v>
      </c>
      <c r="CX220" s="342">
        <f t="shared" si="708"/>
        <v>0</v>
      </c>
      <c r="CY220" s="342">
        <f t="shared" si="708"/>
        <v>553.2589421</v>
      </c>
      <c r="CZ220" s="342">
        <f t="shared" si="708"/>
        <v>11517.00307</v>
      </c>
      <c r="DA220" s="342">
        <f t="shared" si="708"/>
        <v>0</v>
      </c>
      <c r="DB220" s="342">
        <f t="shared" si="708"/>
        <v>0</v>
      </c>
      <c r="DC220" s="342">
        <f t="shared" si="708"/>
        <v>11235.13859</v>
      </c>
      <c r="DD220" s="342">
        <f t="shared" si="708"/>
        <v>17129.05867</v>
      </c>
      <c r="DE220" s="342">
        <f t="shared" si="708"/>
        <v>0</v>
      </c>
      <c r="DF220" s="342">
        <f t="shared" si="708"/>
        <v>21937.47968</v>
      </c>
      <c r="DG220" s="342">
        <f t="shared" si="708"/>
        <v>32743.28946</v>
      </c>
      <c r="DH220" s="342">
        <f t="shared" si="708"/>
        <v>0</v>
      </c>
      <c r="DI220" s="342">
        <f t="shared" si="708"/>
        <v>0</v>
      </c>
      <c r="DJ220" s="342">
        <f t="shared" si="708"/>
        <v>0</v>
      </c>
      <c r="DK220" s="342">
        <f t="shared" si="708"/>
        <v>0</v>
      </c>
      <c r="DL220" s="342">
        <f t="shared" si="708"/>
        <v>0</v>
      </c>
      <c r="DM220" s="342">
        <f t="shared" si="708"/>
        <v>0</v>
      </c>
      <c r="DN220" s="342">
        <f t="shared" si="708"/>
        <v>0</v>
      </c>
      <c r="DO220" s="342">
        <f t="shared" si="708"/>
        <v>0</v>
      </c>
      <c r="DP220" s="342">
        <f t="shared" si="708"/>
        <v>0</v>
      </c>
      <c r="DQ220" s="342">
        <f t="shared" si="708"/>
        <v>0</v>
      </c>
      <c r="DR220" s="342">
        <f t="shared" si="708"/>
        <v>0</v>
      </c>
      <c r="DS220" s="342">
        <f t="shared" si="708"/>
        <v>0</v>
      </c>
      <c r="DT220" s="342">
        <f t="shared" si="708"/>
        <v>0</v>
      </c>
      <c r="DU220" s="342">
        <f t="shared" si="708"/>
        <v>0</v>
      </c>
      <c r="DV220" s="342">
        <f t="shared" si="708"/>
        <v>0</v>
      </c>
      <c r="DW220" s="342">
        <f t="shared" si="708"/>
        <v>0</v>
      </c>
      <c r="DX220" s="342">
        <f t="shared" si="708"/>
        <v>0</v>
      </c>
      <c r="DY220" s="342">
        <f t="shared" si="708"/>
        <v>0</v>
      </c>
      <c r="DZ220" s="342">
        <f t="shared" si="708"/>
        <v>0</v>
      </c>
      <c r="EA220" s="342">
        <f t="shared" si="708"/>
        <v>0</v>
      </c>
      <c r="EB220" s="342">
        <f t="shared" si="708"/>
        <v>0</v>
      </c>
      <c r="EC220" s="342">
        <f t="shared" si="708"/>
        <v>0</v>
      </c>
      <c r="ED220" s="338"/>
      <c r="EE220" s="342">
        <f t="shared" ref="EE220:GP220" si="709">if(or(and($A220-EE$188&gt;0,$A220-EE$189&lt;=0,month($A220)=month(EE$188)),and($A220-EE$188&gt;0,$A220-EE$189&lt;=0,month(edate($A220,6))=month(EE$188))),EE$192,0)</f>
        <v>0</v>
      </c>
      <c r="EF220" s="342">
        <f t="shared" si="709"/>
        <v>0</v>
      </c>
      <c r="EG220" s="342">
        <f t="shared" si="709"/>
        <v>0</v>
      </c>
      <c r="EH220" s="342">
        <f t="shared" si="709"/>
        <v>12764.4494</v>
      </c>
      <c r="EI220" s="342">
        <f t="shared" si="709"/>
        <v>14808.21145</v>
      </c>
      <c r="EJ220" s="342">
        <f t="shared" si="709"/>
        <v>0</v>
      </c>
      <c r="EK220" s="342">
        <f t="shared" si="709"/>
        <v>17792.98235</v>
      </c>
      <c r="EL220" s="342">
        <f t="shared" si="709"/>
        <v>0</v>
      </c>
      <c r="EM220" s="342">
        <f t="shared" si="709"/>
        <v>0</v>
      </c>
      <c r="EN220" s="342">
        <f t="shared" si="709"/>
        <v>0</v>
      </c>
      <c r="EO220" s="342">
        <f t="shared" si="709"/>
        <v>0</v>
      </c>
      <c r="EP220" s="342">
        <f t="shared" si="709"/>
        <v>0</v>
      </c>
      <c r="EQ220" s="342">
        <f t="shared" si="709"/>
        <v>0</v>
      </c>
      <c r="ER220" s="342">
        <f t="shared" si="709"/>
        <v>0</v>
      </c>
      <c r="ES220" s="342">
        <f t="shared" si="709"/>
        <v>0</v>
      </c>
      <c r="ET220" s="342">
        <f t="shared" si="709"/>
        <v>0</v>
      </c>
      <c r="EU220" s="342">
        <f t="shared" si="709"/>
        <v>0</v>
      </c>
      <c r="EV220" s="342">
        <f t="shared" si="709"/>
        <v>0</v>
      </c>
      <c r="EW220" s="342">
        <f t="shared" si="709"/>
        <v>0</v>
      </c>
      <c r="EX220" s="342">
        <f t="shared" si="709"/>
        <v>0</v>
      </c>
      <c r="EY220" s="342">
        <f t="shared" si="709"/>
        <v>0</v>
      </c>
      <c r="EZ220" s="342">
        <f t="shared" si="709"/>
        <v>0</v>
      </c>
      <c r="FA220" s="342">
        <f t="shared" si="709"/>
        <v>0</v>
      </c>
      <c r="FB220" s="342">
        <f t="shared" si="709"/>
        <v>0</v>
      </c>
      <c r="FC220" s="342">
        <f t="shared" si="709"/>
        <v>0</v>
      </c>
      <c r="FD220" s="342">
        <f t="shared" si="709"/>
        <v>0</v>
      </c>
      <c r="FE220" s="342">
        <f t="shared" si="709"/>
        <v>0</v>
      </c>
      <c r="FF220" s="342">
        <f t="shared" si="709"/>
        <v>0</v>
      </c>
      <c r="FG220" s="342">
        <f t="shared" si="709"/>
        <v>0</v>
      </c>
      <c r="FH220" s="342">
        <f t="shared" si="709"/>
        <v>0</v>
      </c>
      <c r="FI220" s="342">
        <f t="shared" si="709"/>
        <v>0</v>
      </c>
      <c r="FJ220" s="342">
        <f t="shared" si="709"/>
        <v>0</v>
      </c>
      <c r="FK220" s="342">
        <f t="shared" si="709"/>
        <v>0</v>
      </c>
      <c r="FL220" s="342">
        <f t="shared" si="709"/>
        <v>0</v>
      </c>
      <c r="FM220" s="342">
        <f t="shared" si="709"/>
        <v>0</v>
      </c>
      <c r="FN220" s="342">
        <f t="shared" si="709"/>
        <v>0</v>
      </c>
      <c r="FO220" s="342">
        <f t="shared" si="709"/>
        <v>0</v>
      </c>
      <c r="FP220" s="342">
        <f t="shared" si="709"/>
        <v>0</v>
      </c>
      <c r="FQ220" s="342">
        <f t="shared" si="709"/>
        <v>0</v>
      </c>
      <c r="FR220" s="342">
        <f t="shared" si="709"/>
        <v>0</v>
      </c>
      <c r="FS220" s="342">
        <f t="shared" si="709"/>
        <v>0</v>
      </c>
      <c r="FT220" s="342">
        <f t="shared" si="709"/>
        <v>0</v>
      </c>
      <c r="FU220" s="342">
        <f t="shared" si="709"/>
        <v>0</v>
      </c>
      <c r="FV220" s="342">
        <f t="shared" si="709"/>
        <v>0</v>
      </c>
      <c r="FW220" s="342">
        <f t="shared" si="709"/>
        <v>0</v>
      </c>
      <c r="FX220" s="342">
        <f t="shared" si="709"/>
        <v>0</v>
      </c>
      <c r="FY220" s="342">
        <f t="shared" si="709"/>
        <v>0</v>
      </c>
      <c r="FZ220" s="342">
        <f t="shared" si="709"/>
        <v>0</v>
      </c>
      <c r="GA220" s="342">
        <f t="shared" si="709"/>
        <v>0</v>
      </c>
      <c r="GB220" s="342">
        <f t="shared" si="709"/>
        <v>0</v>
      </c>
      <c r="GC220" s="342">
        <f t="shared" si="709"/>
        <v>0</v>
      </c>
      <c r="GD220" s="342">
        <f t="shared" si="709"/>
        <v>0</v>
      </c>
      <c r="GE220" s="342">
        <f t="shared" si="709"/>
        <v>0</v>
      </c>
      <c r="GF220" s="342">
        <f t="shared" si="709"/>
        <v>0</v>
      </c>
      <c r="GG220" s="342">
        <f t="shared" si="709"/>
        <v>0</v>
      </c>
      <c r="GH220" s="342">
        <f t="shared" si="709"/>
        <v>0</v>
      </c>
      <c r="GI220" s="342">
        <f t="shared" si="709"/>
        <v>0</v>
      </c>
      <c r="GJ220" s="342">
        <f t="shared" si="709"/>
        <v>0</v>
      </c>
      <c r="GK220" s="342">
        <f t="shared" si="709"/>
        <v>0</v>
      </c>
      <c r="GL220" s="342">
        <f t="shared" si="709"/>
        <v>0</v>
      </c>
      <c r="GM220" s="342">
        <f t="shared" si="709"/>
        <v>0</v>
      </c>
      <c r="GN220" s="342">
        <f t="shared" si="709"/>
        <v>0</v>
      </c>
      <c r="GO220" s="342">
        <f t="shared" si="709"/>
        <v>0</v>
      </c>
      <c r="GP220" s="342">
        <f t="shared" si="709"/>
        <v>0</v>
      </c>
      <c r="GQ220" s="342"/>
      <c r="GR220" s="342">
        <f t="shared" ref="GR220:JC220" si="710">if(or(and($A220-GR$188&gt;0,$A220-GR$189&lt;=0,month($A220)=month(GR$188)),and($A220-GR$188&gt;0,$A220-GR$189&lt;=0,month(edate($A220,6))=month(GR$188))),GR$192,0)</f>
        <v>0</v>
      </c>
      <c r="GS220" s="342">
        <f t="shared" si="710"/>
        <v>0</v>
      </c>
      <c r="GT220" s="342">
        <f t="shared" si="710"/>
        <v>0</v>
      </c>
      <c r="GU220" s="342">
        <f t="shared" si="710"/>
        <v>0</v>
      </c>
      <c r="GV220" s="342">
        <f t="shared" si="710"/>
        <v>0</v>
      </c>
      <c r="GW220" s="342">
        <f t="shared" si="710"/>
        <v>0</v>
      </c>
      <c r="GX220" s="342">
        <f t="shared" si="710"/>
        <v>0</v>
      </c>
      <c r="GY220" s="342">
        <f t="shared" si="710"/>
        <v>0</v>
      </c>
      <c r="GZ220" s="342">
        <f t="shared" si="710"/>
        <v>0</v>
      </c>
      <c r="HA220" s="342">
        <f t="shared" si="710"/>
        <v>0</v>
      </c>
      <c r="HB220" s="342">
        <f t="shared" si="710"/>
        <v>0</v>
      </c>
      <c r="HC220" s="342">
        <f t="shared" si="710"/>
        <v>0</v>
      </c>
      <c r="HD220" s="342">
        <f t="shared" si="710"/>
        <v>0</v>
      </c>
      <c r="HE220" s="342">
        <f t="shared" si="710"/>
        <v>0</v>
      </c>
      <c r="HF220" s="342">
        <f t="shared" si="710"/>
        <v>0</v>
      </c>
      <c r="HG220" s="342">
        <f t="shared" si="710"/>
        <v>0</v>
      </c>
      <c r="HH220" s="342">
        <f t="shared" si="710"/>
        <v>0</v>
      </c>
      <c r="HI220" s="342">
        <f t="shared" si="710"/>
        <v>0</v>
      </c>
      <c r="HJ220" s="342">
        <f t="shared" si="710"/>
        <v>0</v>
      </c>
      <c r="HK220" s="342">
        <f t="shared" si="710"/>
        <v>0</v>
      </c>
      <c r="HL220" s="342">
        <f t="shared" si="710"/>
        <v>0</v>
      </c>
      <c r="HM220" s="342">
        <f t="shared" si="710"/>
        <v>0</v>
      </c>
      <c r="HN220" s="342">
        <f t="shared" si="710"/>
        <v>0</v>
      </c>
      <c r="HO220" s="342">
        <f t="shared" si="710"/>
        <v>0</v>
      </c>
      <c r="HP220" s="342">
        <f t="shared" si="710"/>
        <v>0</v>
      </c>
      <c r="HQ220" s="342">
        <f t="shared" si="710"/>
        <v>0</v>
      </c>
      <c r="HR220" s="342">
        <f t="shared" si="710"/>
        <v>0</v>
      </c>
      <c r="HS220" s="342">
        <f t="shared" si="710"/>
        <v>0</v>
      </c>
      <c r="HT220" s="342">
        <f t="shared" si="710"/>
        <v>0</v>
      </c>
      <c r="HU220" s="342">
        <f t="shared" si="710"/>
        <v>0</v>
      </c>
      <c r="HV220" s="342">
        <f t="shared" si="710"/>
        <v>0</v>
      </c>
      <c r="HW220" s="342">
        <f t="shared" si="710"/>
        <v>0</v>
      </c>
      <c r="HX220" s="342">
        <f t="shared" si="710"/>
        <v>0</v>
      </c>
      <c r="HY220" s="342">
        <f t="shared" si="710"/>
        <v>0</v>
      </c>
      <c r="HZ220" s="342">
        <f t="shared" si="710"/>
        <v>0</v>
      </c>
      <c r="IA220" s="342">
        <f t="shared" si="710"/>
        <v>0</v>
      </c>
      <c r="IB220" s="342">
        <f t="shared" si="710"/>
        <v>0</v>
      </c>
      <c r="IC220" s="342">
        <f t="shared" si="710"/>
        <v>0</v>
      </c>
      <c r="ID220" s="342">
        <f t="shared" si="710"/>
        <v>0</v>
      </c>
      <c r="IE220" s="342">
        <f t="shared" si="710"/>
        <v>0</v>
      </c>
      <c r="IF220" s="342">
        <f t="shared" si="710"/>
        <v>0</v>
      </c>
      <c r="IG220" s="342">
        <f t="shared" si="710"/>
        <v>0</v>
      </c>
      <c r="IH220" s="342">
        <f t="shared" si="710"/>
        <v>0</v>
      </c>
      <c r="II220" s="342">
        <f t="shared" si="710"/>
        <v>0</v>
      </c>
      <c r="IJ220" s="342">
        <f t="shared" si="710"/>
        <v>0</v>
      </c>
      <c r="IK220" s="342">
        <f t="shared" si="710"/>
        <v>0</v>
      </c>
      <c r="IL220" s="342">
        <f t="shared" si="710"/>
        <v>0</v>
      </c>
      <c r="IM220" s="342">
        <f t="shared" si="710"/>
        <v>0</v>
      </c>
      <c r="IN220" s="342">
        <f t="shared" si="710"/>
        <v>0</v>
      </c>
      <c r="IO220" s="342">
        <f t="shared" si="710"/>
        <v>0</v>
      </c>
      <c r="IP220" s="342">
        <f t="shared" si="710"/>
        <v>0</v>
      </c>
      <c r="IQ220" s="342">
        <f t="shared" si="710"/>
        <v>0</v>
      </c>
      <c r="IR220" s="342">
        <f t="shared" si="710"/>
        <v>0</v>
      </c>
      <c r="IS220" s="342">
        <f t="shared" si="710"/>
        <v>0</v>
      </c>
      <c r="IT220" s="342">
        <f t="shared" si="710"/>
        <v>0</v>
      </c>
      <c r="IU220" s="342">
        <f t="shared" si="710"/>
        <v>0</v>
      </c>
      <c r="IV220" s="342">
        <f t="shared" si="710"/>
        <v>0</v>
      </c>
      <c r="IW220" s="342">
        <f t="shared" si="710"/>
        <v>0</v>
      </c>
      <c r="IX220" s="342">
        <f t="shared" si="710"/>
        <v>0</v>
      </c>
      <c r="IY220" s="342">
        <f t="shared" si="710"/>
        <v>0</v>
      </c>
      <c r="IZ220" s="342">
        <f t="shared" si="710"/>
        <v>0</v>
      </c>
      <c r="JA220" s="342">
        <f t="shared" si="710"/>
        <v>0</v>
      </c>
      <c r="JB220" s="342">
        <f t="shared" si="710"/>
        <v>0</v>
      </c>
      <c r="JC220" s="342">
        <f t="shared" si="710"/>
        <v>0</v>
      </c>
      <c r="JD220" s="342"/>
      <c r="JE220" s="342">
        <f t="shared" ref="JE220:LP220" si="711">if(or(and($A220-JE$188&gt;0,$A220-JE$189&lt;=0,month($A220)=month(JE$188)),and($A220-JE$188&gt;0,$A220-JE$189&lt;=0,month(edate($A220,6))=month(JE$188))),JE$192,0)</f>
        <v>0</v>
      </c>
      <c r="JF220" s="342">
        <f t="shared" si="711"/>
        <v>0</v>
      </c>
      <c r="JG220" s="342">
        <f t="shared" si="711"/>
        <v>0</v>
      </c>
      <c r="JH220" s="342">
        <f t="shared" si="711"/>
        <v>0</v>
      </c>
      <c r="JI220" s="342">
        <f t="shared" si="711"/>
        <v>0</v>
      </c>
      <c r="JJ220" s="342">
        <f t="shared" si="711"/>
        <v>0</v>
      </c>
      <c r="JK220" s="342">
        <f t="shared" si="711"/>
        <v>0</v>
      </c>
      <c r="JL220" s="342">
        <f t="shared" si="711"/>
        <v>0</v>
      </c>
      <c r="JM220" s="342">
        <f t="shared" si="711"/>
        <v>0</v>
      </c>
      <c r="JN220" s="342">
        <f t="shared" si="711"/>
        <v>0</v>
      </c>
      <c r="JO220" s="342">
        <f t="shared" si="711"/>
        <v>0</v>
      </c>
      <c r="JP220" s="342">
        <f t="shared" si="711"/>
        <v>0</v>
      </c>
      <c r="JQ220" s="342">
        <f t="shared" si="711"/>
        <v>0</v>
      </c>
      <c r="JR220" s="342">
        <f t="shared" si="711"/>
        <v>0</v>
      </c>
      <c r="JS220" s="342">
        <f t="shared" si="711"/>
        <v>0</v>
      </c>
      <c r="JT220" s="342">
        <f t="shared" si="711"/>
        <v>0</v>
      </c>
      <c r="JU220" s="342">
        <f t="shared" si="711"/>
        <v>0</v>
      </c>
      <c r="JV220" s="342">
        <f t="shared" si="711"/>
        <v>0</v>
      </c>
      <c r="JW220" s="342">
        <f t="shared" si="711"/>
        <v>0</v>
      </c>
      <c r="JX220" s="342">
        <f t="shared" si="711"/>
        <v>0</v>
      </c>
      <c r="JY220" s="342">
        <f t="shared" si="711"/>
        <v>0</v>
      </c>
      <c r="JZ220" s="342">
        <f t="shared" si="711"/>
        <v>0</v>
      </c>
      <c r="KA220" s="342">
        <f t="shared" si="711"/>
        <v>0</v>
      </c>
      <c r="KB220" s="342">
        <f t="shared" si="711"/>
        <v>0</v>
      </c>
      <c r="KC220" s="342">
        <f t="shared" si="711"/>
        <v>0</v>
      </c>
      <c r="KD220" s="342">
        <f t="shared" si="711"/>
        <v>0</v>
      </c>
      <c r="KE220" s="342">
        <f t="shared" si="711"/>
        <v>0</v>
      </c>
      <c r="KF220" s="342">
        <f t="shared" si="711"/>
        <v>0</v>
      </c>
      <c r="KG220" s="342">
        <f t="shared" si="711"/>
        <v>0</v>
      </c>
      <c r="KH220" s="342">
        <f t="shared" si="711"/>
        <v>0</v>
      </c>
      <c r="KI220" s="342">
        <f t="shared" si="711"/>
        <v>0</v>
      </c>
      <c r="KJ220" s="342">
        <f t="shared" si="711"/>
        <v>0</v>
      </c>
      <c r="KK220" s="342">
        <f t="shared" si="711"/>
        <v>0</v>
      </c>
      <c r="KL220" s="342">
        <f t="shared" si="711"/>
        <v>0</v>
      </c>
      <c r="KM220" s="342">
        <f t="shared" si="711"/>
        <v>0</v>
      </c>
      <c r="KN220" s="342">
        <f t="shared" si="711"/>
        <v>0</v>
      </c>
      <c r="KO220" s="342">
        <f t="shared" si="711"/>
        <v>0</v>
      </c>
      <c r="KP220" s="342">
        <f t="shared" si="711"/>
        <v>0</v>
      </c>
      <c r="KQ220" s="342">
        <f t="shared" si="711"/>
        <v>0</v>
      </c>
      <c r="KR220" s="342">
        <f t="shared" si="711"/>
        <v>0</v>
      </c>
      <c r="KS220" s="342">
        <f t="shared" si="711"/>
        <v>0</v>
      </c>
      <c r="KT220" s="342">
        <f t="shared" si="711"/>
        <v>0</v>
      </c>
      <c r="KU220" s="342">
        <f t="shared" si="711"/>
        <v>0</v>
      </c>
      <c r="KV220" s="342">
        <f t="shared" si="711"/>
        <v>0</v>
      </c>
      <c r="KW220" s="342">
        <f t="shared" si="711"/>
        <v>0</v>
      </c>
      <c r="KX220" s="342">
        <f t="shared" si="711"/>
        <v>0</v>
      </c>
      <c r="KY220" s="342">
        <f t="shared" si="711"/>
        <v>0</v>
      </c>
      <c r="KZ220" s="342">
        <f t="shared" si="711"/>
        <v>0</v>
      </c>
      <c r="LA220" s="342">
        <f t="shared" si="711"/>
        <v>0</v>
      </c>
      <c r="LB220" s="342">
        <f t="shared" si="711"/>
        <v>0</v>
      </c>
      <c r="LC220" s="342">
        <f t="shared" si="711"/>
        <v>0</v>
      </c>
      <c r="LD220" s="342">
        <f t="shared" si="711"/>
        <v>0</v>
      </c>
      <c r="LE220" s="342">
        <f t="shared" si="711"/>
        <v>0</v>
      </c>
      <c r="LF220" s="342">
        <f t="shared" si="711"/>
        <v>0</v>
      </c>
      <c r="LG220" s="342">
        <f t="shared" si="711"/>
        <v>0</v>
      </c>
      <c r="LH220" s="342">
        <f t="shared" si="711"/>
        <v>0</v>
      </c>
      <c r="LI220" s="342">
        <f t="shared" si="711"/>
        <v>0</v>
      </c>
      <c r="LJ220" s="342">
        <f t="shared" si="711"/>
        <v>0</v>
      </c>
      <c r="LK220" s="342">
        <f t="shared" si="711"/>
        <v>0</v>
      </c>
      <c r="LL220" s="342">
        <f t="shared" si="711"/>
        <v>0</v>
      </c>
      <c r="LM220" s="342">
        <f t="shared" si="711"/>
        <v>0</v>
      </c>
      <c r="LN220" s="342">
        <f t="shared" si="711"/>
        <v>0</v>
      </c>
      <c r="LO220" s="342">
        <f t="shared" si="711"/>
        <v>0</v>
      </c>
      <c r="LP220" s="342">
        <f t="shared" si="711"/>
        <v>0</v>
      </c>
    </row>
    <row r="221">
      <c r="A221" s="331" t="str">
        <f t="shared" si="575"/>
        <v>06-2029</v>
      </c>
      <c r="B221" s="346">
        <f t="shared" si="581"/>
        <v>343309.3984</v>
      </c>
      <c r="C221" s="346"/>
      <c r="E221" s="342">
        <f t="shared" ref="E221:BP221" si="712">if(or(and($A221-E$188&gt;0,$A221-E$189&lt;=0,month($A221)=month(E$188)),and($A221-E$188&gt;0,$A221-E$189&lt;=0,month(edate($A221,6))=month(E$188))),E$192,0)</f>
        <v>0</v>
      </c>
      <c r="F221" s="342">
        <f t="shared" si="712"/>
        <v>0</v>
      </c>
      <c r="G221" s="342">
        <f t="shared" si="712"/>
        <v>0</v>
      </c>
      <c r="H221" s="342">
        <f t="shared" si="712"/>
        <v>0</v>
      </c>
      <c r="I221" s="342">
        <f t="shared" si="712"/>
        <v>0</v>
      </c>
      <c r="J221" s="342">
        <f t="shared" si="712"/>
        <v>0</v>
      </c>
      <c r="K221" s="342">
        <f t="shared" si="712"/>
        <v>0</v>
      </c>
      <c r="L221" s="342">
        <f t="shared" si="712"/>
        <v>0</v>
      </c>
      <c r="M221" s="342">
        <f t="shared" si="712"/>
        <v>0</v>
      </c>
      <c r="N221" s="342">
        <f t="shared" si="712"/>
        <v>0</v>
      </c>
      <c r="O221" s="342">
        <f t="shared" si="712"/>
        <v>0</v>
      </c>
      <c r="P221" s="342">
        <f t="shared" si="712"/>
        <v>0</v>
      </c>
      <c r="Q221" s="342">
        <f t="shared" si="712"/>
        <v>0</v>
      </c>
      <c r="R221" s="342">
        <f t="shared" si="712"/>
        <v>0</v>
      </c>
      <c r="S221" s="342">
        <f t="shared" si="712"/>
        <v>0</v>
      </c>
      <c r="T221" s="342">
        <f t="shared" si="712"/>
        <v>0</v>
      </c>
      <c r="U221" s="342">
        <f t="shared" si="712"/>
        <v>0</v>
      </c>
      <c r="V221" s="342">
        <f t="shared" si="712"/>
        <v>0</v>
      </c>
      <c r="W221" s="342">
        <f t="shared" si="712"/>
        <v>0</v>
      </c>
      <c r="X221" s="342">
        <f t="shared" si="712"/>
        <v>0</v>
      </c>
      <c r="Y221" s="342">
        <f t="shared" si="712"/>
        <v>0</v>
      </c>
      <c r="Z221" s="342">
        <f t="shared" si="712"/>
        <v>0</v>
      </c>
      <c r="AA221" s="342">
        <f t="shared" si="712"/>
        <v>0</v>
      </c>
      <c r="AB221" s="342">
        <f t="shared" si="712"/>
        <v>0</v>
      </c>
      <c r="AC221" s="342">
        <f t="shared" si="712"/>
        <v>0</v>
      </c>
      <c r="AD221" s="342">
        <f t="shared" si="712"/>
        <v>0</v>
      </c>
      <c r="AE221" s="342">
        <f t="shared" si="712"/>
        <v>0</v>
      </c>
      <c r="AF221" s="342">
        <f t="shared" si="712"/>
        <v>0</v>
      </c>
      <c r="AG221" s="342">
        <f t="shared" si="712"/>
        <v>0</v>
      </c>
      <c r="AH221" s="342">
        <f t="shared" si="712"/>
        <v>0</v>
      </c>
      <c r="AI221" s="342">
        <f t="shared" si="712"/>
        <v>0</v>
      </c>
      <c r="AJ221" s="342">
        <f t="shared" si="712"/>
        <v>0</v>
      </c>
      <c r="AK221" s="342">
        <f t="shared" si="712"/>
        <v>0</v>
      </c>
      <c r="AL221" s="342">
        <f t="shared" si="712"/>
        <v>0</v>
      </c>
      <c r="AM221" s="342">
        <f t="shared" si="712"/>
        <v>0</v>
      </c>
      <c r="AN221" s="342">
        <f t="shared" si="712"/>
        <v>0</v>
      </c>
      <c r="AO221" s="342">
        <f t="shared" si="712"/>
        <v>0</v>
      </c>
      <c r="AP221" s="342">
        <f t="shared" si="712"/>
        <v>0</v>
      </c>
      <c r="AQ221" s="342">
        <f t="shared" si="712"/>
        <v>0</v>
      </c>
      <c r="AR221" s="342">
        <f t="shared" si="712"/>
        <v>0</v>
      </c>
      <c r="AS221" s="342">
        <f t="shared" si="712"/>
        <v>0</v>
      </c>
      <c r="AT221" s="342">
        <f t="shared" si="712"/>
        <v>0</v>
      </c>
      <c r="AU221" s="342">
        <f t="shared" si="712"/>
        <v>0</v>
      </c>
      <c r="AV221" s="342">
        <f t="shared" si="712"/>
        <v>7136.0471</v>
      </c>
      <c r="AW221" s="342">
        <f t="shared" si="712"/>
        <v>0</v>
      </c>
      <c r="AX221" s="342">
        <f t="shared" si="712"/>
        <v>9058.61</v>
      </c>
      <c r="AY221" s="342">
        <f t="shared" si="712"/>
        <v>0</v>
      </c>
      <c r="AZ221" s="342">
        <f t="shared" si="712"/>
        <v>6480</v>
      </c>
      <c r="BA221" s="342">
        <f t="shared" si="712"/>
        <v>5867.9712</v>
      </c>
      <c r="BB221" s="342">
        <f t="shared" si="712"/>
        <v>0</v>
      </c>
      <c r="BC221" s="342">
        <f t="shared" si="712"/>
        <v>4873.17825</v>
      </c>
      <c r="BD221" s="342">
        <f t="shared" si="712"/>
        <v>0</v>
      </c>
      <c r="BE221" s="342">
        <f t="shared" si="712"/>
        <v>4565.5155</v>
      </c>
      <c r="BF221" s="342">
        <f t="shared" si="712"/>
        <v>0</v>
      </c>
      <c r="BG221" s="342">
        <f t="shared" si="712"/>
        <v>900.3978</v>
      </c>
      <c r="BH221" s="342">
        <f t="shared" si="712"/>
        <v>0</v>
      </c>
      <c r="BI221" s="342">
        <f t="shared" si="712"/>
        <v>0</v>
      </c>
      <c r="BJ221" s="342">
        <f t="shared" si="712"/>
        <v>0</v>
      </c>
      <c r="BK221" s="342">
        <f t="shared" si="712"/>
        <v>0</v>
      </c>
      <c r="BL221" s="342">
        <f t="shared" si="712"/>
        <v>0</v>
      </c>
      <c r="BM221" s="342">
        <f t="shared" si="712"/>
        <v>1521.41625</v>
      </c>
      <c r="BN221" s="342">
        <f t="shared" si="712"/>
        <v>0</v>
      </c>
      <c r="BO221" s="342">
        <f t="shared" si="712"/>
        <v>5255.6688</v>
      </c>
      <c r="BP221" s="342">
        <f t="shared" si="712"/>
        <v>0</v>
      </c>
      <c r="BQ221" s="342"/>
      <c r="BR221" s="342">
        <f t="shared" ref="BR221:EC221" si="713">if(or(and($A221-BR$188&gt;0,$A221-BR$189&lt;=0,month($A221)=month(BR$188)),and($A221-BR$188&gt;0,$A221-BR$189&lt;=0,month(edate($A221,6))=month(BR$188))),BR$192,0)</f>
        <v>12789.72106</v>
      </c>
      <c r="BS221" s="342">
        <f t="shared" si="713"/>
        <v>0</v>
      </c>
      <c r="BT221" s="342">
        <f t="shared" si="713"/>
        <v>0</v>
      </c>
      <c r="BU221" s="342">
        <f t="shared" si="713"/>
        <v>0</v>
      </c>
      <c r="BV221" s="342">
        <f t="shared" si="713"/>
        <v>0</v>
      </c>
      <c r="BW221" s="342">
        <f t="shared" si="713"/>
        <v>9574.457312</v>
      </c>
      <c r="BX221" s="342">
        <f t="shared" si="713"/>
        <v>0</v>
      </c>
      <c r="BY221" s="342">
        <f t="shared" si="713"/>
        <v>0</v>
      </c>
      <c r="BZ221" s="342">
        <f t="shared" si="713"/>
        <v>0</v>
      </c>
      <c r="CA221" s="342">
        <f t="shared" si="713"/>
        <v>26076.07671</v>
      </c>
      <c r="CB221" s="342">
        <f t="shared" si="713"/>
        <v>0</v>
      </c>
      <c r="CC221" s="342">
        <f t="shared" si="713"/>
        <v>0</v>
      </c>
      <c r="CD221" s="342">
        <f t="shared" si="713"/>
        <v>0</v>
      </c>
      <c r="CE221" s="342">
        <f t="shared" si="713"/>
        <v>0</v>
      </c>
      <c r="CF221" s="342">
        <f t="shared" si="713"/>
        <v>17532.44775</v>
      </c>
      <c r="CG221" s="342">
        <f t="shared" si="713"/>
        <v>0</v>
      </c>
      <c r="CH221" s="342">
        <f t="shared" si="713"/>
        <v>0</v>
      </c>
      <c r="CI221" s="342">
        <f t="shared" si="713"/>
        <v>17528.71478</v>
      </c>
      <c r="CJ221" s="342">
        <f t="shared" si="713"/>
        <v>0</v>
      </c>
      <c r="CK221" s="342">
        <f t="shared" si="713"/>
        <v>18261.99532</v>
      </c>
      <c r="CL221" s="342">
        <f t="shared" si="713"/>
        <v>13879.12601</v>
      </c>
      <c r="CM221" s="342">
        <f t="shared" si="713"/>
        <v>0</v>
      </c>
      <c r="CN221" s="342">
        <f t="shared" si="713"/>
        <v>0</v>
      </c>
      <c r="CO221" s="342">
        <f t="shared" si="713"/>
        <v>15876.63125</v>
      </c>
      <c r="CP221" s="342">
        <f t="shared" si="713"/>
        <v>0</v>
      </c>
      <c r="CQ221" s="342">
        <f t="shared" si="713"/>
        <v>0</v>
      </c>
      <c r="CR221" s="342">
        <f t="shared" si="713"/>
        <v>0</v>
      </c>
      <c r="CS221" s="342">
        <f t="shared" si="713"/>
        <v>13059.81653</v>
      </c>
      <c r="CT221" s="342">
        <f t="shared" si="713"/>
        <v>0</v>
      </c>
      <c r="CU221" s="342">
        <f t="shared" si="713"/>
        <v>820.5444337</v>
      </c>
      <c r="CV221" s="342">
        <f t="shared" si="713"/>
        <v>0</v>
      </c>
      <c r="CW221" s="342">
        <f t="shared" si="713"/>
        <v>4574.634919</v>
      </c>
      <c r="CX221" s="342">
        <f t="shared" si="713"/>
        <v>30364.6609</v>
      </c>
      <c r="CY221" s="342">
        <f t="shared" si="713"/>
        <v>0</v>
      </c>
      <c r="CZ221" s="342">
        <f t="shared" si="713"/>
        <v>0</v>
      </c>
      <c r="DA221" s="342">
        <f t="shared" si="713"/>
        <v>23506.89525</v>
      </c>
      <c r="DB221" s="342">
        <f t="shared" si="713"/>
        <v>17577.2809</v>
      </c>
      <c r="DC221" s="342">
        <f t="shared" si="713"/>
        <v>0</v>
      </c>
      <c r="DD221" s="342">
        <f t="shared" si="713"/>
        <v>0</v>
      </c>
      <c r="DE221" s="342">
        <f t="shared" si="713"/>
        <v>19032.95925</v>
      </c>
      <c r="DF221" s="342">
        <f t="shared" si="713"/>
        <v>0</v>
      </c>
      <c r="DG221" s="342">
        <f t="shared" si="713"/>
        <v>0</v>
      </c>
      <c r="DH221" s="342">
        <f t="shared" si="713"/>
        <v>0</v>
      </c>
      <c r="DI221" s="342">
        <f t="shared" si="713"/>
        <v>0</v>
      </c>
      <c r="DJ221" s="342">
        <f t="shared" si="713"/>
        <v>0</v>
      </c>
      <c r="DK221" s="342">
        <f t="shared" si="713"/>
        <v>0</v>
      </c>
      <c r="DL221" s="342">
        <f t="shared" si="713"/>
        <v>0</v>
      </c>
      <c r="DM221" s="342">
        <f t="shared" si="713"/>
        <v>0</v>
      </c>
      <c r="DN221" s="342">
        <f t="shared" si="713"/>
        <v>0</v>
      </c>
      <c r="DO221" s="342">
        <f t="shared" si="713"/>
        <v>0</v>
      </c>
      <c r="DP221" s="342">
        <f t="shared" si="713"/>
        <v>0</v>
      </c>
      <c r="DQ221" s="342">
        <f t="shared" si="713"/>
        <v>0</v>
      </c>
      <c r="DR221" s="342">
        <f t="shared" si="713"/>
        <v>0</v>
      </c>
      <c r="DS221" s="342">
        <f t="shared" si="713"/>
        <v>0</v>
      </c>
      <c r="DT221" s="342">
        <f t="shared" si="713"/>
        <v>0</v>
      </c>
      <c r="DU221" s="342">
        <f t="shared" si="713"/>
        <v>0</v>
      </c>
      <c r="DV221" s="342">
        <f t="shared" si="713"/>
        <v>0</v>
      </c>
      <c r="DW221" s="342">
        <f t="shared" si="713"/>
        <v>0</v>
      </c>
      <c r="DX221" s="342">
        <f t="shared" si="713"/>
        <v>0</v>
      </c>
      <c r="DY221" s="342">
        <f t="shared" si="713"/>
        <v>0</v>
      </c>
      <c r="DZ221" s="342">
        <f t="shared" si="713"/>
        <v>0</v>
      </c>
      <c r="EA221" s="342">
        <f t="shared" si="713"/>
        <v>0</v>
      </c>
      <c r="EB221" s="342">
        <f t="shared" si="713"/>
        <v>0</v>
      </c>
      <c r="EC221" s="342">
        <f t="shared" si="713"/>
        <v>0</v>
      </c>
      <c r="ED221" s="338"/>
      <c r="EE221" s="342">
        <f t="shared" ref="EE221:GP221" si="714">if(or(and($A221-EE$188&gt;0,$A221-EE$189&lt;=0,month($A221)=month(EE$188)),and($A221-EE$188&gt;0,$A221-EE$189&lt;=0,month(edate($A221,6))=month(EE$188))),EE$192,0)</f>
        <v>0</v>
      </c>
      <c r="EF221" s="342">
        <f t="shared" si="714"/>
        <v>0</v>
      </c>
      <c r="EG221" s="342">
        <f t="shared" si="714"/>
        <v>0</v>
      </c>
      <c r="EH221" s="342">
        <f t="shared" si="714"/>
        <v>0</v>
      </c>
      <c r="EI221" s="342">
        <f t="shared" si="714"/>
        <v>0</v>
      </c>
      <c r="EJ221" s="342">
        <f t="shared" si="714"/>
        <v>0</v>
      </c>
      <c r="EK221" s="342">
        <f t="shared" si="714"/>
        <v>0</v>
      </c>
      <c r="EL221" s="342">
        <f t="shared" si="714"/>
        <v>0</v>
      </c>
      <c r="EM221" s="342">
        <f t="shared" si="714"/>
        <v>0</v>
      </c>
      <c r="EN221" s="342">
        <f t="shared" si="714"/>
        <v>0</v>
      </c>
      <c r="EO221" s="342">
        <f t="shared" si="714"/>
        <v>15032.13609</v>
      </c>
      <c r="EP221" s="342">
        <f t="shared" si="714"/>
        <v>12777.5634</v>
      </c>
      <c r="EQ221" s="342">
        <f t="shared" si="714"/>
        <v>0</v>
      </c>
      <c r="ER221" s="342">
        <f t="shared" si="714"/>
        <v>0</v>
      </c>
      <c r="ES221" s="342">
        <f t="shared" si="714"/>
        <v>0</v>
      </c>
      <c r="ET221" s="342">
        <f t="shared" si="714"/>
        <v>0</v>
      </c>
      <c r="EU221" s="342">
        <f t="shared" si="714"/>
        <v>0</v>
      </c>
      <c r="EV221" s="342">
        <f t="shared" si="714"/>
        <v>0</v>
      </c>
      <c r="EW221" s="342">
        <f t="shared" si="714"/>
        <v>0</v>
      </c>
      <c r="EX221" s="342">
        <f t="shared" si="714"/>
        <v>0</v>
      </c>
      <c r="EY221" s="342">
        <f t="shared" si="714"/>
        <v>0</v>
      </c>
      <c r="EZ221" s="342">
        <f t="shared" si="714"/>
        <v>102.8420264</v>
      </c>
      <c r="FA221" s="342">
        <f t="shared" si="714"/>
        <v>0</v>
      </c>
      <c r="FB221" s="342">
        <f t="shared" si="714"/>
        <v>0</v>
      </c>
      <c r="FC221" s="342">
        <f t="shared" si="714"/>
        <v>0</v>
      </c>
      <c r="FD221" s="342">
        <f t="shared" si="714"/>
        <v>0</v>
      </c>
      <c r="FE221" s="342">
        <f t="shared" si="714"/>
        <v>0</v>
      </c>
      <c r="FF221" s="342">
        <f t="shared" si="714"/>
        <v>0</v>
      </c>
      <c r="FG221" s="342">
        <f t="shared" si="714"/>
        <v>0</v>
      </c>
      <c r="FH221" s="342">
        <f t="shared" si="714"/>
        <v>0</v>
      </c>
      <c r="FI221" s="342">
        <f t="shared" si="714"/>
        <v>0</v>
      </c>
      <c r="FJ221" s="342">
        <f t="shared" si="714"/>
        <v>0</v>
      </c>
      <c r="FK221" s="342">
        <f t="shared" si="714"/>
        <v>0</v>
      </c>
      <c r="FL221" s="342">
        <f t="shared" si="714"/>
        <v>0</v>
      </c>
      <c r="FM221" s="342">
        <f t="shared" si="714"/>
        <v>0</v>
      </c>
      <c r="FN221" s="342">
        <f t="shared" si="714"/>
        <v>0</v>
      </c>
      <c r="FO221" s="342">
        <f t="shared" si="714"/>
        <v>0</v>
      </c>
      <c r="FP221" s="342">
        <f t="shared" si="714"/>
        <v>0</v>
      </c>
      <c r="FQ221" s="342">
        <f t="shared" si="714"/>
        <v>0</v>
      </c>
      <c r="FR221" s="342">
        <f t="shared" si="714"/>
        <v>0</v>
      </c>
      <c r="FS221" s="342">
        <f t="shared" si="714"/>
        <v>0</v>
      </c>
      <c r="FT221" s="342">
        <f t="shared" si="714"/>
        <v>0</v>
      </c>
      <c r="FU221" s="342">
        <f t="shared" si="714"/>
        <v>0</v>
      </c>
      <c r="FV221" s="342">
        <f t="shared" si="714"/>
        <v>0</v>
      </c>
      <c r="FW221" s="342">
        <f t="shared" si="714"/>
        <v>0</v>
      </c>
      <c r="FX221" s="342">
        <f t="shared" si="714"/>
        <v>0</v>
      </c>
      <c r="FY221" s="342">
        <f t="shared" si="714"/>
        <v>0</v>
      </c>
      <c r="FZ221" s="342">
        <f t="shared" si="714"/>
        <v>0</v>
      </c>
      <c r="GA221" s="342">
        <f t="shared" si="714"/>
        <v>0</v>
      </c>
      <c r="GB221" s="342">
        <f t="shared" si="714"/>
        <v>0</v>
      </c>
      <c r="GC221" s="342">
        <f t="shared" si="714"/>
        <v>0</v>
      </c>
      <c r="GD221" s="342">
        <f t="shared" si="714"/>
        <v>0</v>
      </c>
      <c r="GE221" s="342">
        <f t="shared" si="714"/>
        <v>0</v>
      </c>
      <c r="GF221" s="342">
        <f t="shared" si="714"/>
        <v>0</v>
      </c>
      <c r="GG221" s="342">
        <f t="shared" si="714"/>
        <v>0</v>
      </c>
      <c r="GH221" s="342">
        <f t="shared" si="714"/>
        <v>0</v>
      </c>
      <c r="GI221" s="342">
        <f t="shared" si="714"/>
        <v>0</v>
      </c>
      <c r="GJ221" s="342">
        <f t="shared" si="714"/>
        <v>0</v>
      </c>
      <c r="GK221" s="342">
        <f t="shared" si="714"/>
        <v>0</v>
      </c>
      <c r="GL221" s="342">
        <f t="shared" si="714"/>
        <v>0</v>
      </c>
      <c r="GM221" s="342">
        <f t="shared" si="714"/>
        <v>0</v>
      </c>
      <c r="GN221" s="342">
        <f t="shared" si="714"/>
        <v>0</v>
      </c>
      <c r="GO221" s="342">
        <f t="shared" si="714"/>
        <v>0</v>
      </c>
      <c r="GP221" s="342">
        <f t="shared" si="714"/>
        <v>0</v>
      </c>
      <c r="GQ221" s="342"/>
      <c r="GR221" s="342">
        <f t="shared" ref="GR221:JC221" si="715">if(or(and($A221-GR$188&gt;0,$A221-GR$189&lt;=0,month($A221)=month(GR$188)),and($A221-GR$188&gt;0,$A221-GR$189&lt;=0,month(edate($A221,6))=month(GR$188))),GR$192,0)</f>
        <v>0</v>
      </c>
      <c r="GS221" s="342">
        <f t="shared" si="715"/>
        <v>11815.40323</v>
      </c>
      <c r="GT221" s="342">
        <f t="shared" si="715"/>
        <v>17466.68638</v>
      </c>
      <c r="GU221" s="342">
        <f t="shared" si="715"/>
        <v>0</v>
      </c>
      <c r="GV221" s="342">
        <f t="shared" si="715"/>
        <v>0</v>
      </c>
      <c r="GW221" s="342">
        <f t="shared" si="715"/>
        <v>0</v>
      </c>
      <c r="GX221" s="342">
        <f t="shared" si="715"/>
        <v>0</v>
      </c>
      <c r="GY221" s="342">
        <f t="shared" si="715"/>
        <v>0</v>
      </c>
      <c r="GZ221" s="342">
        <f t="shared" si="715"/>
        <v>0</v>
      </c>
      <c r="HA221" s="342">
        <f t="shared" si="715"/>
        <v>0</v>
      </c>
      <c r="HB221" s="342">
        <f t="shared" si="715"/>
        <v>0</v>
      </c>
      <c r="HC221" s="342">
        <f t="shared" si="715"/>
        <v>0</v>
      </c>
      <c r="HD221" s="342">
        <f t="shared" si="715"/>
        <v>0</v>
      </c>
      <c r="HE221" s="342">
        <f t="shared" si="715"/>
        <v>0</v>
      </c>
      <c r="HF221" s="342">
        <f t="shared" si="715"/>
        <v>0</v>
      </c>
      <c r="HG221" s="342">
        <f t="shared" si="715"/>
        <v>0</v>
      </c>
      <c r="HH221" s="342">
        <f t="shared" si="715"/>
        <v>0</v>
      </c>
      <c r="HI221" s="342">
        <f t="shared" si="715"/>
        <v>0</v>
      </c>
      <c r="HJ221" s="342">
        <f t="shared" si="715"/>
        <v>0</v>
      </c>
      <c r="HK221" s="342">
        <f t="shared" si="715"/>
        <v>0</v>
      </c>
      <c r="HL221" s="342">
        <f t="shared" si="715"/>
        <v>0</v>
      </c>
      <c r="HM221" s="342">
        <f t="shared" si="715"/>
        <v>0</v>
      </c>
      <c r="HN221" s="342">
        <f t="shared" si="715"/>
        <v>0</v>
      </c>
      <c r="HO221" s="342">
        <f t="shared" si="715"/>
        <v>0</v>
      </c>
      <c r="HP221" s="342">
        <f t="shared" si="715"/>
        <v>0</v>
      </c>
      <c r="HQ221" s="342">
        <f t="shared" si="715"/>
        <v>0</v>
      </c>
      <c r="HR221" s="342">
        <f t="shared" si="715"/>
        <v>0</v>
      </c>
      <c r="HS221" s="342">
        <f t="shared" si="715"/>
        <v>0</v>
      </c>
      <c r="HT221" s="342">
        <f t="shared" si="715"/>
        <v>0</v>
      </c>
      <c r="HU221" s="342">
        <f t="shared" si="715"/>
        <v>0</v>
      </c>
      <c r="HV221" s="342">
        <f t="shared" si="715"/>
        <v>0</v>
      </c>
      <c r="HW221" s="342">
        <f t="shared" si="715"/>
        <v>0</v>
      </c>
      <c r="HX221" s="342">
        <f t="shared" si="715"/>
        <v>0</v>
      </c>
      <c r="HY221" s="342">
        <f t="shared" si="715"/>
        <v>0</v>
      </c>
      <c r="HZ221" s="342">
        <f t="shared" si="715"/>
        <v>0</v>
      </c>
      <c r="IA221" s="342">
        <f t="shared" si="715"/>
        <v>0</v>
      </c>
      <c r="IB221" s="342">
        <f t="shared" si="715"/>
        <v>0</v>
      </c>
      <c r="IC221" s="342">
        <f t="shared" si="715"/>
        <v>0</v>
      </c>
      <c r="ID221" s="342">
        <f t="shared" si="715"/>
        <v>0</v>
      </c>
      <c r="IE221" s="342">
        <f t="shared" si="715"/>
        <v>0</v>
      </c>
      <c r="IF221" s="342">
        <f t="shared" si="715"/>
        <v>0</v>
      </c>
      <c r="IG221" s="342">
        <f t="shared" si="715"/>
        <v>0</v>
      </c>
      <c r="IH221" s="342">
        <f t="shared" si="715"/>
        <v>0</v>
      </c>
      <c r="II221" s="342">
        <f t="shared" si="715"/>
        <v>0</v>
      </c>
      <c r="IJ221" s="342">
        <f t="shared" si="715"/>
        <v>0</v>
      </c>
      <c r="IK221" s="342">
        <f t="shared" si="715"/>
        <v>0</v>
      </c>
      <c r="IL221" s="342">
        <f t="shared" si="715"/>
        <v>0</v>
      </c>
      <c r="IM221" s="342">
        <f t="shared" si="715"/>
        <v>0</v>
      </c>
      <c r="IN221" s="342">
        <f t="shared" si="715"/>
        <v>0</v>
      </c>
      <c r="IO221" s="342">
        <f t="shared" si="715"/>
        <v>0</v>
      </c>
      <c r="IP221" s="342">
        <f t="shared" si="715"/>
        <v>0</v>
      </c>
      <c r="IQ221" s="342">
        <f t="shared" si="715"/>
        <v>0</v>
      </c>
      <c r="IR221" s="342">
        <f t="shared" si="715"/>
        <v>0</v>
      </c>
      <c r="IS221" s="342">
        <f t="shared" si="715"/>
        <v>0</v>
      </c>
      <c r="IT221" s="342">
        <f t="shared" si="715"/>
        <v>0</v>
      </c>
      <c r="IU221" s="342">
        <f t="shared" si="715"/>
        <v>0</v>
      </c>
      <c r="IV221" s="342">
        <f t="shared" si="715"/>
        <v>0</v>
      </c>
      <c r="IW221" s="342">
        <f t="shared" si="715"/>
        <v>0</v>
      </c>
      <c r="IX221" s="342">
        <f t="shared" si="715"/>
        <v>0</v>
      </c>
      <c r="IY221" s="342">
        <f t="shared" si="715"/>
        <v>0</v>
      </c>
      <c r="IZ221" s="342">
        <f t="shared" si="715"/>
        <v>0</v>
      </c>
      <c r="JA221" s="342">
        <f t="shared" si="715"/>
        <v>0</v>
      </c>
      <c r="JB221" s="342">
        <f t="shared" si="715"/>
        <v>0</v>
      </c>
      <c r="JC221" s="342">
        <f t="shared" si="715"/>
        <v>0</v>
      </c>
      <c r="JD221" s="342"/>
      <c r="JE221" s="342">
        <f t="shared" ref="JE221:LP221" si="716">if(or(and($A221-JE$188&gt;0,$A221-JE$189&lt;=0,month($A221)=month(JE$188)),and($A221-JE$188&gt;0,$A221-JE$189&lt;=0,month(edate($A221,6))=month(JE$188))),JE$192,0)</f>
        <v>0</v>
      </c>
      <c r="JF221" s="342">
        <f t="shared" si="716"/>
        <v>0</v>
      </c>
      <c r="JG221" s="342">
        <f t="shared" si="716"/>
        <v>0</v>
      </c>
      <c r="JH221" s="342">
        <f t="shared" si="716"/>
        <v>0</v>
      </c>
      <c r="JI221" s="342">
        <f t="shared" si="716"/>
        <v>0</v>
      </c>
      <c r="JJ221" s="342">
        <f t="shared" si="716"/>
        <v>0</v>
      </c>
      <c r="JK221" s="342">
        <f t="shared" si="716"/>
        <v>0</v>
      </c>
      <c r="JL221" s="342">
        <f t="shared" si="716"/>
        <v>0</v>
      </c>
      <c r="JM221" s="342">
        <f t="shared" si="716"/>
        <v>0</v>
      </c>
      <c r="JN221" s="342">
        <f t="shared" si="716"/>
        <v>0</v>
      </c>
      <c r="JO221" s="342">
        <f t="shared" si="716"/>
        <v>0</v>
      </c>
      <c r="JP221" s="342">
        <f t="shared" si="716"/>
        <v>0</v>
      </c>
      <c r="JQ221" s="342">
        <f t="shared" si="716"/>
        <v>0</v>
      </c>
      <c r="JR221" s="342">
        <f t="shared" si="716"/>
        <v>0</v>
      </c>
      <c r="JS221" s="342">
        <f t="shared" si="716"/>
        <v>0</v>
      </c>
      <c r="JT221" s="342">
        <f t="shared" si="716"/>
        <v>0</v>
      </c>
      <c r="JU221" s="342">
        <f t="shared" si="716"/>
        <v>0</v>
      </c>
      <c r="JV221" s="342">
        <f t="shared" si="716"/>
        <v>0</v>
      </c>
      <c r="JW221" s="342">
        <f t="shared" si="716"/>
        <v>0</v>
      </c>
      <c r="JX221" s="342">
        <f t="shared" si="716"/>
        <v>0</v>
      </c>
      <c r="JY221" s="342">
        <f t="shared" si="716"/>
        <v>0</v>
      </c>
      <c r="JZ221" s="342">
        <f t="shared" si="716"/>
        <v>0</v>
      </c>
      <c r="KA221" s="342">
        <f t="shared" si="716"/>
        <v>0</v>
      </c>
      <c r="KB221" s="342">
        <f t="shared" si="716"/>
        <v>0</v>
      </c>
      <c r="KC221" s="342">
        <f t="shared" si="716"/>
        <v>0</v>
      </c>
      <c r="KD221" s="342">
        <f t="shared" si="716"/>
        <v>0</v>
      </c>
      <c r="KE221" s="342">
        <f t="shared" si="716"/>
        <v>0</v>
      </c>
      <c r="KF221" s="342">
        <f t="shared" si="716"/>
        <v>0</v>
      </c>
      <c r="KG221" s="342">
        <f t="shared" si="716"/>
        <v>0</v>
      </c>
      <c r="KH221" s="342">
        <f t="shared" si="716"/>
        <v>0</v>
      </c>
      <c r="KI221" s="342">
        <f t="shared" si="716"/>
        <v>0</v>
      </c>
      <c r="KJ221" s="342">
        <f t="shared" si="716"/>
        <v>0</v>
      </c>
      <c r="KK221" s="342">
        <f t="shared" si="716"/>
        <v>0</v>
      </c>
      <c r="KL221" s="342">
        <f t="shared" si="716"/>
        <v>0</v>
      </c>
      <c r="KM221" s="342">
        <f t="shared" si="716"/>
        <v>0</v>
      </c>
      <c r="KN221" s="342">
        <f t="shared" si="716"/>
        <v>0</v>
      </c>
      <c r="KO221" s="342">
        <f t="shared" si="716"/>
        <v>0</v>
      </c>
      <c r="KP221" s="342">
        <f t="shared" si="716"/>
        <v>0</v>
      </c>
      <c r="KQ221" s="342">
        <f t="shared" si="716"/>
        <v>0</v>
      </c>
      <c r="KR221" s="342">
        <f t="shared" si="716"/>
        <v>0</v>
      </c>
      <c r="KS221" s="342">
        <f t="shared" si="716"/>
        <v>0</v>
      </c>
      <c r="KT221" s="342">
        <f t="shared" si="716"/>
        <v>0</v>
      </c>
      <c r="KU221" s="342">
        <f t="shared" si="716"/>
        <v>0</v>
      </c>
      <c r="KV221" s="342">
        <f t="shared" si="716"/>
        <v>0</v>
      </c>
      <c r="KW221" s="342">
        <f t="shared" si="716"/>
        <v>0</v>
      </c>
      <c r="KX221" s="342">
        <f t="shared" si="716"/>
        <v>0</v>
      </c>
      <c r="KY221" s="342">
        <f t="shared" si="716"/>
        <v>0</v>
      </c>
      <c r="KZ221" s="342">
        <f t="shared" si="716"/>
        <v>0</v>
      </c>
      <c r="LA221" s="342">
        <f t="shared" si="716"/>
        <v>0</v>
      </c>
      <c r="LB221" s="342">
        <f t="shared" si="716"/>
        <v>0</v>
      </c>
      <c r="LC221" s="342">
        <f t="shared" si="716"/>
        <v>0</v>
      </c>
      <c r="LD221" s="342">
        <f t="shared" si="716"/>
        <v>0</v>
      </c>
      <c r="LE221" s="342">
        <f t="shared" si="716"/>
        <v>0</v>
      </c>
      <c r="LF221" s="342">
        <f t="shared" si="716"/>
        <v>0</v>
      </c>
      <c r="LG221" s="342">
        <f t="shared" si="716"/>
        <v>0</v>
      </c>
      <c r="LH221" s="342">
        <f t="shared" si="716"/>
        <v>0</v>
      </c>
      <c r="LI221" s="342">
        <f t="shared" si="716"/>
        <v>0</v>
      </c>
      <c r="LJ221" s="342">
        <f t="shared" si="716"/>
        <v>0</v>
      </c>
      <c r="LK221" s="342">
        <f t="shared" si="716"/>
        <v>0</v>
      </c>
      <c r="LL221" s="342">
        <f t="shared" si="716"/>
        <v>0</v>
      </c>
      <c r="LM221" s="342">
        <f t="shared" si="716"/>
        <v>0</v>
      </c>
      <c r="LN221" s="342">
        <f t="shared" si="716"/>
        <v>0</v>
      </c>
      <c r="LO221" s="342">
        <f t="shared" si="716"/>
        <v>0</v>
      </c>
      <c r="LP221" s="342">
        <f t="shared" si="716"/>
        <v>0</v>
      </c>
    </row>
    <row r="222">
      <c r="A222" s="331" t="str">
        <f t="shared" si="575"/>
        <v>09-2029</v>
      </c>
      <c r="B222" s="346">
        <f t="shared" si="581"/>
        <v>446292.8812</v>
      </c>
      <c r="C222" s="346"/>
      <c r="E222" s="342">
        <f t="shared" ref="E222:BP222" si="717">if(or(and($A222-E$188&gt;0,$A222-E$189&lt;=0,month($A222)=month(E$188)),and($A222-E$188&gt;0,$A222-E$189&lt;=0,month(edate($A222,6))=month(E$188))),E$192,0)</f>
        <v>0</v>
      </c>
      <c r="F222" s="342">
        <f t="shared" si="717"/>
        <v>0</v>
      </c>
      <c r="G222" s="342">
        <f t="shared" si="717"/>
        <v>0</v>
      </c>
      <c r="H222" s="342">
        <f t="shared" si="717"/>
        <v>0</v>
      </c>
      <c r="I222" s="342">
        <f t="shared" si="717"/>
        <v>0</v>
      </c>
      <c r="J222" s="342">
        <f t="shared" si="717"/>
        <v>0</v>
      </c>
      <c r="K222" s="342">
        <f t="shared" si="717"/>
        <v>0</v>
      </c>
      <c r="L222" s="342">
        <f t="shared" si="717"/>
        <v>0</v>
      </c>
      <c r="M222" s="342">
        <f t="shared" si="717"/>
        <v>0</v>
      </c>
      <c r="N222" s="342">
        <f t="shared" si="717"/>
        <v>0</v>
      </c>
      <c r="O222" s="342">
        <f t="shared" si="717"/>
        <v>0</v>
      </c>
      <c r="P222" s="342">
        <f t="shared" si="717"/>
        <v>0</v>
      </c>
      <c r="Q222" s="342">
        <f t="shared" si="717"/>
        <v>0</v>
      </c>
      <c r="R222" s="342">
        <f t="shared" si="717"/>
        <v>0</v>
      </c>
      <c r="S222" s="342">
        <f t="shared" si="717"/>
        <v>0</v>
      </c>
      <c r="T222" s="342">
        <f t="shared" si="717"/>
        <v>0</v>
      </c>
      <c r="U222" s="342">
        <f t="shared" si="717"/>
        <v>0</v>
      </c>
      <c r="V222" s="342">
        <f t="shared" si="717"/>
        <v>0</v>
      </c>
      <c r="W222" s="342">
        <f t="shared" si="717"/>
        <v>0</v>
      </c>
      <c r="X222" s="342">
        <f t="shared" si="717"/>
        <v>0</v>
      </c>
      <c r="Y222" s="342">
        <f t="shared" si="717"/>
        <v>0</v>
      </c>
      <c r="Z222" s="342">
        <f t="shared" si="717"/>
        <v>0</v>
      </c>
      <c r="AA222" s="342">
        <f t="shared" si="717"/>
        <v>0</v>
      </c>
      <c r="AB222" s="342">
        <f t="shared" si="717"/>
        <v>0</v>
      </c>
      <c r="AC222" s="342">
        <f t="shared" si="717"/>
        <v>0</v>
      </c>
      <c r="AD222" s="342">
        <f t="shared" si="717"/>
        <v>0</v>
      </c>
      <c r="AE222" s="342">
        <f t="shared" si="717"/>
        <v>0</v>
      </c>
      <c r="AF222" s="342">
        <f t="shared" si="717"/>
        <v>0</v>
      </c>
      <c r="AG222" s="342">
        <f t="shared" si="717"/>
        <v>0</v>
      </c>
      <c r="AH222" s="342">
        <f t="shared" si="717"/>
        <v>0</v>
      </c>
      <c r="AI222" s="342">
        <f t="shared" si="717"/>
        <v>0</v>
      </c>
      <c r="AJ222" s="342">
        <f t="shared" si="717"/>
        <v>0</v>
      </c>
      <c r="AK222" s="342">
        <f t="shared" si="717"/>
        <v>0</v>
      </c>
      <c r="AL222" s="342">
        <f t="shared" si="717"/>
        <v>0</v>
      </c>
      <c r="AM222" s="342">
        <f t="shared" si="717"/>
        <v>0</v>
      </c>
      <c r="AN222" s="342">
        <f t="shared" si="717"/>
        <v>0</v>
      </c>
      <c r="AO222" s="342">
        <f t="shared" si="717"/>
        <v>0</v>
      </c>
      <c r="AP222" s="342">
        <f t="shared" si="717"/>
        <v>0</v>
      </c>
      <c r="AQ222" s="342">
        <f t="shared" si="717"/>
        <v>0</v>
      </c>
      <c r="AR222" s="342">
        <f t="shared" si="717"/>
        <v>0</v>
      </c>
      <c r="AS222" s="342">
        <f t="shared" si="717"/>
        <v>0</v>
      </c>
      <c r="AT222" s="342">
        <f t="shared" si="717"/>
        <v>0</v>
      </c>
      <c r="AU222" s="342">
        <f t="shared" si="717"/>
        <v>0</v>
      </c>
      <c r="AV222" s="342">
        <f t="shared" si="717"/>
        <v>0</v>
      </c>
      <c r="AW222" s="342">
        <f t="shared" si="717"/>
        <v>4800</v>
      </c>
      <c r="AX222" s="342">
        <f t="shared" si="717"/>
        <v>0</v>
      </c>
      <c r="AY222" s="342">
        <f t="shared" si="717"/>
        <v>12558.09375</v>
      </c>
      <c r="AZ222" s="342">
        <f t="shared" si="717"/>
        <v>0</v>
      </c>
      <c r="BA222" s="342">
        <f t="shared" si="717"/>
        <v>0</v>
      </c>
      <c r="BB222" s="342">
        <f t="shared" si="717"/>
        <v>9703.8664</v>
      </c>
      <c r="BC222" s="342">
        <f t="shared" si="717"/>
        <v>0</v>
      </c>
      <c r="BD222" s="342">
        <f t="shared" si="717"/>
        <v>13378.4</v>
      </c>
      <c r="BE222" s="342">
        <f t="shared" si="717"/>
        <v>0</v>
      </c>
      <c r="BF222" s="342">
        <f t="shared" si="717"/>
        <v>1557.6541</v>
      </c>
      <c r="BG222" s="342">
        <f t="shared" si="717"/>
        <v>0</v>
      </c>
      <c r="BH222" s="342">
        <f t="shared" si="717"/>
        <v>5158.157425</v>
      </c>
      <c r="BI222" s="342">
        <f t="shared" si="717"/>
        <v>2306.25</v>
      </c>
      <c r="BJ222" s="342">
        <f t="shared" si="717"/>
        <v>7162.4875</v>
      </c>
      <c r="BK222" s="342">
        <f t="shared" si="717"/>
        <v>1312.5</v>
      </c>
      <c r="BL222" s="342">
        <f t="shared" si="717"/>
        <v>1793.1</v>
      </c>
      <c r="BM222" s="342">
        <f t="shared" si="717"/>
        <v>0</v>
      </c>
      <c r="BN222" s="342">
        <f t="shared" si="717"/>
        <v>740.464875</v>
      </c>
      <c r="BO222" s="342">
        <f t="shared" si="717"/>
        <v>0</v>
      </c>
      <c r="BP222" s="342">
        <f t="shared" si="717"/>
        <v>628.625</v>
      </c>
      <c r="BQ222" s="342"/>
      <c r="BR222" s="342">
        <f t="shared" ref="BR222:EC222" si="718">if(or(and($A222-BR$188&gt;0,$A222-BR$189&lt;=0,month($A222)=month(BR$188)),and($A222-BR$188&gt;0,$A222-BR$189&lt;=0,month(edate($A222,6))=month(BR$188))),BR$192,0)</f>
        <v>0</v>
      </c>
      <c r="BS222" s="342">
        <f t="shared" si="718"/>
        <v>0</v>
      </c>
      <c r="BT222" s="342">
        <f t="shared" si="718"/>
        <v>0</v>
      </c>
      <c r="BU222" s="342">
        <f t="shared" si="718"/>
        <v>0</v>
      </c>
      <c r="BV222" s="342">
        <f t="shared" si="718"/>
        <v>0</v>
      </c>
      <c r="BW222" s="342">
        <f t="shared" si="718"/>
        <v>0</v>
      </c>
      <c r="BX222" s="342">
        <f t="shared" si="718"/>
        <v>0</v>
      </c>
      <c r="BY222" s="342">
        <f t="shared" si="718"/>
        <v>9565.010058</v>
      </c>
      <c r="BZ222" s="342">
        <f t="shared" si="718"/>
        <v>11090.47446</v>
      </c>
      <c r="CA222" s="342">
        <f t="shared" si="718"/>
        <v>0</v>
      </c>
      <c r="CB222" s="342">
        <f t="shared" si="718"/>
        <v>0</v>
      </c>
      <c r="CC222" s="342">
        <f t="shared" si="718"/>
        <v>0</v>
      </c>
      <c r="CD222" s="342">
        <f t="shared" si="718"/>
        <v>11412.29205</v>
      </c>
      <c r="CE222" s="342">
        <f t="shared" si="718"/>
        <v>0</v>
      </c>
      <c r="CF222" s="342">
        <f t="shared" si="718"/>
        <v>0</v>
      </c>
      <c r="CG222" s="342">
        <f t="shared" si="718"/>
        <v>21999.41642</v>
      </c>
      <c r="CH222" s="342">
        <f t="shared" si="718"/>
        <v>16140.00919</v>
      </c>
      <c r="CI222" s="342">
        <f t="shared" si="718"/>
        <v>0</v>
      </c>
      <c r="CJ222" s="342">
        <f t="shared" si="718"/>
        <v>18425.13521</v>
      </c>
      <c r="CK222" s="342">
        <f t="shared" si="718"/>
        <v>0</v>
      </c>
      <c r="CL222" s="342">
        <f t="shared" si="718"/>
        <v>0</v>
      </c>
      <c r="CM222" s="342">
        <f t="shared" si="718"/>
        <v>0</v>
      </c>
      <c r="CN222" s="342">
        <f t="shared" si="718"/>
        <v>19371.7234</v>
      </c>
      <c r="CO222" s="342">
        <f t="shared" si="718"/>
        <v>0</v>
      </c>
      <c r="CP222" s="342">
        <f t="shared" si="718"/>
        <v>12178.69541</v>
      </c>
      <c r="CQ222" s="342">
        <f t="shared" si="718"/>
        <v>20373.44217</v>
      </c>
      <c r="CR222" s="342">
        <f t="shared" si="718"/>
        <v>25844.38354</v>
      </c>
      <c r="CS222" s="342">
        <f t="shared" si="718"/>
        <v>0</v>
      </c>
      <c r="CT222" s="342">
        <f t="shared" si="718"/>
        <v>14087.19452</v>
      </c>
      <c r="CU222" s="342">
        <f t="shared" si="718"/>
        <v>0</v>
      </c>
      <c r="CV222" s="342">
        <f t="shared" si="718"/>
        <v>19080.34075</v>
      </c>
      <c r="CW222" s="342">
        <f t="shared" si="718"/>
        <v>0</v>
      </c>
      <c r="CX222" s="342">
        <f t="shared" si="718"/>
        <v>0</v>
      </c>
      <c r="CY222" s="342">
        <f t="shared" si="718"/>
        <v>553.2589421</v>
      </c>
      <c r="CZ222" s="342">
        <f t="shared" si="718"/>
        <v>11517.00307</v>
      </c>
      <c r="DA222" s="342">
        <f t="shared" si="718"/>
        <v>0</v>
      </c>
      <c r="DB222" s="342">
        <f t="shared" si="718"/>
        <v>0</v>
      </c>
      <c r="DC222" s="342">
        <f t="shared" si="718"/>
        <v>11235.13859</v>
      </c>
      <c r="DD222" s="342">
        <f t="shared" si="718"/>
        <v>17129.05867</v>
      </c>
      <c r="DE222" s="342">
        <f t="shared" si="718"/>
        <v>0</v>
      </c>
      <c r="DF222" s="342">
        <f t="shared" si="718"/>
        <v>21937.47968</v>
      </c>
      <c r="DG222" s="342">
        <f t="shared" si="718"/>
        <v>32743.28946</v>
      </c>
      <c r="DH222" s="342">
        <f t="shared" si="718"/>
        <v>13383.76504</v>
      </c>
      <c r="DI222" s="342">
        <f t="shared" si="718"/>
        <v>0</v>
      </c>
      <c r="DJ222" s="342">
        <f t="shared" si="718"/>
        <v>0</v>
      </c>
      <c r="DK222" s="342">
        <f t="shared" si="718"/>
        <v>0</v>
      </c>
      <c r="DL222" s="342">
        <f t="shared" si="718"/>
        <v>0</v>
      </c>
      <c r="DM222" s="342">
        <f t="shared" si="718"/>
        <v>0</v>
      </c>
      <c r="DN222" s="342">
        <f t="shared" si="718"/>
        <v>0</v>
      </c>
      <c r="DO222" s="342">
        <f t="shared" si="718"/>
        <v>0</v>
      </c>
      <c r="DP222" s="342">
        <f t="shared" si="718"/>
        <v>0</v>
      </c>
      <c r="DQ222" s="342">
        <f t="shared" si="718"/>
        <v>0</v>
      </c>
      <c r="DR222" s="342">
        <f t="shared" si="718"/>
        <v>0</v>
      </c>
      <c r="DS222" s="342">
        <f t="shared" si="718"/>
        <v>0</v>
      </c>
      <c r="DT222" s="342">
        <f t="shared" si="718"/>
        <v>0</v>
      </c>
      <c r="DU222" s="342">
        <f t="shared" si="718"/>
        <v>0</v>
      </c>
      <c r="DV222" s="342">
        <f t="shared" si="718"/>
        <v>0</v>
      </c>
      <c r="DW222" s="342">
        <f t="shared" si="718"/>
        <v>0</v>
      </c>
      <c r="DX222" s="342">
        <f t="shared" si="718"/>
        <v>0</v>
      </c>
      <c r="DY222" s="342">
        <f t="shared" si="718"/>
        <v>0</v>
      </c>
      <c r="DZ222" s="342">
        <f t="shared" si="718"/>
        <v>0</v>
      </c>
      <c r="EA222" s="342">
        <f t="shared" si="718"/>
        <v>0</v>
      </c>
      <c r="EB222" s="342">
        <f t="shared" si="718"/>
        <v>0</v>
      </c>
      <c r="EC222" s="342">
        <f t="shared" si="718"/>
        <v>0</v>
      </c>
      <c r="ED222" s="338"/>
      <c r="EE222" s="342">
        <f t="shared" ref="EE222:GP222" si="719">if(or(and($A222-EE$188&gt;0,$A222-EE$189&lt;=0,month($A222)=month(EE$188)),and($A222-EE$188&gt;0,$A222-EE$189&lt;=0,month(edate($A222,6))=month(EE$188))),EE$192,0)</f>
        <v>0</v>
      </c>
      <c r="EF222" s="342">
        <f t="shared" si="719"/>
        <v>0</v>
      </c>
      <c r="EG222" s="342">
        <f t="shared" si="719"/>
        <v>0</v>
      </c>
      <c r="EH222" s="342">
        <f t="shared" si="719"/>
        <v>0</v>
      </c>
      <c r="EI222" s="342">
        <f t="shared" si="719"/>
        <v>14808.21145</v>
      </c>
      <c r="EJ222" s="342">
        <f t="shared" si="719"/>
        <v>0</v>
      </c>
      <c r="EK222" s="342">
        <f t="shared" si="719"/>
        <v>17792.98235</v>
      </c>
      <c r="EL222" s="342">
        <f t="shared" si="719"/>
        <v>0</v>
      </c>
      <c r="EM222" s="342">
        <f t="shared" si="719"/>
        <v>0</v>
      </c>
      <c r="EN222" s="342">
        <f t="shared" si="719"/>
        <v>0</v>
      </c>
      <c r="EO222" s="342">
        <f t="shared" si="719"/>
        <v>0</v>
      </c>
      <c r="EP222" s="342">
        <f t="shared" si="719"/>
        <v>0</v>
      </c>
      <c r="EQ222" s="342">
        <f t="shared" si="719"/>
        <v>0</v>
      </c>
      <c r="ER222" s="342">
        <f t="shared" si="719"/>
        <v>25259.15576</v>
      </c>
      <c r="ES222" s="342">
        <f t="shared" si="719"/>
        <v>0</v>
      </c>
      <c r="ET222" s="342">
        <f t="shared" si="719"/>
        <v>0</v>
      </c>
      <c r="EU222" s="342">
        <f t="shared" si="719"/>
        <v>0</v>
      </c>
      <c r="EV222" s="342">
        <f t="shared" si="719"/>
        <v>0</v>
      </c>
      <c r="EW222" s="342">
        <f t="shared" si="719"/>
        <v>0</v>
      </c>
      <c r="EX222" s="342">
        <f t="shared" si="719"/>
        <v>0</v>
      </c>
      <c r="EY222" s="342">
        <f t="shared" si="719"/>
        <v>0</v>
      </c>
      <c r="EZ222" s="342">
        <f t="shared" si="719"/>
        <v>0</v>
      </c>
      <c r="FA222" s="342">
        <f t="shared" si="719"/>
        <v>0</v>
      </c>
      <c r="FB222" s="342">
        <f t="shared" si="719"/>
        <v>0</v>
      </c>
      <c r="FC222" s="342">
        <f t="shared" si="719"/>
        <v>0</v>
      </c>
      <c r="FD222" s="342">
        <f t="shared" si="719"/>
        <v>0</v>
      </c>
      <c r="FE222" s="342">
        <f t="shared" si="719"/>
        <v>0</v>
      </c>
      <c r="FF222" s="342">
        <f t="shared" si="719"/>
        <v>0</v>
      </c>
      <c r="FG222" s="342">
        <f t="shared" si="719"/>
        <v>0</v>
      </c>
      <c r="FH222" s="342">
        <f t="shared" si="719"/>
        <v>0</v>
      </c>
      <c r="FI222" s="342">
        <f t="shared" si="719"/>
        <v>0</v>
      </c>
      <c r="FJ222" s="342">
        <f t="shared" si="719"/>
        <v>0</v>
      </c>
      <c r="FK222" s="342">
        <f t="shared" si="719"/>
        <v>0</v>
      </c>
      <c r="FL222" s="342">
        <f t="shared" si="719"/>
        <v>0</v>
      </c>
      <c r="FM222" s="342">
        <f t="shared" si="719"/>
        <v>0</v>
      </c>
      <c r="FN222" s="342">
        <f t="shared" si="719"/>
        <v>0</v>
      </c>
      <c r="FO222" s="342">
        <f t="shared" si="719"/>
        <v>0</v>
      </c>
      <c r="FP222" s="342">
        <f t="shared" si="719"/>
        <v>0</v>
      </c>
      <c r="FQ222" s="342">
        <f t="shared" si="719"/>
        <v>0</v>
      </c>
      <c r="FR222" s="342">
        <f t="shared" si="719"/>
        <v>0</v>
      </c>
      <c r="FS222" s="342">
        <f t="shared" si="719"/>
        <v>0</v>
      </c>
      <c r="FT222" s="342">
        <f t="shared" si="719"/>
        <v>0</v>
      </c>
      <c r="FU222" s="342">
        <f t="shared" si="719"/>
        <v>0</v>
      </c>
      <c r="FV222" s="342">
        <f t="shared" si="719"/>
        <v>0</v>
      </c>
      <c r="FW222" s="342">
        <f t="shared" si="719"/>
        <v>0</v>
      </c>
      <c r="FX222" s="342">
        <f t="shared" si="719"/>
        <v>0</v>
      </c>
      <c r="FY222" s="342">
        <f t="shared" si="719"/>
        <v>0</v>
      </c>
      <c r="FZ222" s="342">
        <f t="shared" si="719"/>
        <v>0</v>
      </c>
      <c r="GA222" s="342">
        <f t="shared" si="719"/>
        <v>0</v>
      </c>
      <c r="GB222" s="342">
        <f t="shared" si="719"/>
        <v>0</v>
      </c>
      <c r="GC222" s="342">
        <f t="shared" si="719"/>
        <v>0</v>
      </c>
      <c r="GD222" s="342">
        <f t="shared" si="719"/>
        <v>0</v>
      </c>
      <c r="GE222" s="342">
        <f t="shared" si="719"/>
        <v>0</v>
      </c>
      <c r="GF222" s="342">
        <f t="shared" si="719"/>
        <v>0</v>
      </c>
      <c r="GG222" s="342">
        <f t="shared" si="719"/>
        <v>0</v>
      </c>
      <c r="GH222" s="342">
        <f t="shared" si="719"/>
        <v>0</v>
      </c>
      <c r="GI222" s="342">
        <f t="shared" si="719"/>
        <v>0</v>
      </c>
      <c r="GJ222" s="342">
        <f t="shared" si="719"/>
        <v>0</v>
      </c>
      <c r="GK222" s="342">
        <f t="shared" si="719"/>
        <v>0</v>
      </c>
      <c r="GL222" s="342">
        <f t="shared" si="719"/>
        <v>0</v>
      </c>
      <c r="GM222" s="342">
        <f t="shared" si="719"/>
        <v>0</v>
      </c>
      <c r="GN222" s="342">
        <f t="shared" si="719"/>
        <v>0</v>
      </c>
      <c r="GO222" s="342">
        <f t="shared" si="719"/>
        <v>0</v>
      </c>
      <c r="GP222" s="342">
        <f t="shared" si="719"/>
        <v>0</v>
      </c>
      <c r="GQ222" s="342"/>
      <c r="GR222" s="342">
        <f t="shared" ref="GR222:JC222" si="720">if(or(and($A222-GR$188&gt;0,$A222-GR$189&lt;=0,month($A222)=month(GR$188)),and($A222-GR$188&gt;0,$A222-GR$189&lt;=0,month(edate($A222,6))=month(GR$188))),GR$192,0)</f>
        <v>0</v>
      </c>
      <c r="GS222" s="342">
        <f t="shared" si="720"/>
        <v>0</v>
      </c>
      <c r="GT222" s="342">
        <f t="shared" si="720"/>
        <v>0</v>
      </c>
      <c r="GU222" s="342">
        <f t="shared" si="720"/>
        <v>19265.82197</v>
      </c>
      <c r="GV222" s="342">
        <f t="shared" si="720"/>
        <v>0</v>
      </c>
      <c r="GW222" s="342">
        <f t="shared" si="720"/>
        <v>0</v>
      </c>
      <c r="GX222" s="342">
        <f t="shared" si="720"/>
        <v>0</v>
      </c>
      <c r="GY222" s="342">
        <f t="shared" si="720"/>
        <v>0</v>
      </c>
      <c r="GZ222" s="342">
        <f t="shared" si="720"/>
        <v>0</v>
      </c>
      <c r="HA222" s="342">
        <f t="shared" si="720"/>
        <v>0</v>
      </c>
      <c r="HB222" s="342">
        <f t="shared" si="720"/>
        <v>0</v>
      </c>
      <c r="HC222" s="342">
        <f t="shared" si="720"/>
        <v>0</v>
      </c>
      <c r="HD222" s="342">
        <f t="shared" si="720"/>
        <v>0</v>
      </c>
      <c r="HE222" s="342">
        <f t="shared" si="720"/>
        <v>0</v>
      </c>
      <c r="HF222" s="342">
        <f t="shared" si="720"/>
        <v>0</v>
      </c>
      <c r="HG222" s="342">
        <f t="shared" si="720"/>
        <v>0</v>
      </c>
      <c r="HH222" s="342">
        <f t="shared" si="720"/>
        <v>0</v>
      </c>
      <c r="HI222" s="342">
        <f t="shared" si="720"/>
        <v>0</v>
      </c>
      <c r="HJ222" s="342">
        <f t="shared" si="720"/>
        <v>0</v>
      </c>
      <c r="HK222" s="342">
        <f t="shared" si="720"/>
        <v>0</v>
      </c>
      <c r="HL222" s="342">
        <f t="shared" si="720"/>
        <v>0</v>
      </c>
      <c r="HM222" s="342">
        <f t="shared" si="720"/>
        <v>0</v>
      </c>
      <c r="HN222" s="342">
        <f t="shared" si="720"/>
        <v>0</v>
      </c>
      <c r="HO222" s="342">
        <f t="shared" si="720"/>
        <v>0</v>
      </c>
      <c r="HP222" s="342">
        <f t="shared" si="720"/>
        <v>0</v>
      </c>
      <c r="HQ222" s="342">
        <f t="shared" si="720"/>
        <v>0</v>
      </c>
      <c r="HR222" s="342">
        <f t="shared" si="720"/>
        <v>0</v>
      </c>
      <c r="HS222" s="342">
        <f t="shared" si="720"/>
        <v>0</v>
      </c>
      <c r="HT222" s="342">
        <f t="shared" si="720"/>
        <v>0</v>
      </c>
      <c r="HU222" s="342">
        <f t="shared" si="720"/>
        <v>0</v>
      </c>
      <c r="HV222" s="342">
        <f t="shared" si="720"/>
        <v>0</v>
      </c>
      <c r="HW222" s="342">
        <f t="shared" si="720"/>
        <v>0</v>
      </c>
      <c r="HX222" s="342">
        <f t="shared" si="720"/>
        <v>0</v>
      </c>
      <c r="HY222" s="342">
        <f t="shared" si="720"/>
        <v>0</v>
      </c>
      <c r="HZ222" s="342">
        <f t="shared" si="720"/>
        <v>0</v>
      </c>
      <c r="IA222" s="342">
        <f t="shared" si="720"/>
        <v>0</v>
      </c>
      <c r="IB222" s="342">
        <f t="shared" si="720"/>
        <v>0</v>
      </c>
      <c r="IC222" s="342">
        <f t="shared" si="720"/>
        <v>0</v>
      </c>
      <c r="ID222" s="342">
        <f t="shared" si="720"/>
        <v>0</v>
      </c>
      <c r="IE222" s="342">
        <f t="shared" si="720"/>
        <v>0</v>
      </c>
      <c r="IF222" s="342">
        <f t="shared" si="720"/>
        <v>0</v>
      </c>
      <c r="IG222" s="342">
        <f t="shared" si="720"/>
        <v>0</v>
      </c>
      <c r="IH222" s="342">
        <f t="shared" si="720"/>
        <v>0</v>
      </c>
      <c r="II222" s="342">
        <f t="shared" si="720"/>
        <v>0</v>
      </c>
      <c r="IJ222" s="342">
        <f t="shared" si="720"/>
        <v>0</v>
      </c>
      <c r="IK222" s="342">
        <f t="shared" si="720"/>
        <v>0</v>
      </c>
      <c r="IL222" s="342">
        <f t="shared" si="720"/>
        <v>0</v>
      </c>
      <c r="IM222" s="342">
        <f t="shared" si="720"/>
        <v>0</v>
      </c>
      <c r="IN222" s="342">
        <f t="shared" si="720"/>
        <v>0</v>
      </c>
      <c r="IO222" s="342">
        <f t="shared" si="720"/>
        <v>0</v>
      </c>
      <c r="IP222" s="342">
        <f t="shared" si="720"/>
        <v>0</v>
      </c>
      <c r="IQ222" s="342">
        <f t="shared" si="720"/>
        <v>0</v>
      </c>
      <c r="IR222" s="342">
        <f t="shared" si="720"/>
        <v>0</v>
      </c>
      <c r="IS222" s="342">
        <f t="shared" si="720"/>
        <v>0</v>
      </c>
      <c r="IT222" s="342">
        <f t="shared" si="720"/>
        <v>0</v>
      </c>
      <c r="IU222" s="342">
        <f t="shared" si="720"/>
        <v>0</v>
      </c>
      <c r="IV222" s="342">
        <f t="shared" si="720"/>
        <v>0</v>
      </c>
      <c r="IW222" s="342">
        <f t="shared" si="720"/>
        <v>0</v>
      </c>
      <c r="IX222" s="342">
        <f t="shared" si="720"/>
        <v>0</v>
      </c>
      <c r="IY222" s="342">
        <f t="shared" si="720"/>
        <v>0</v>
      </c>
      <c r="IZ222" s="342">
        <f t="shared" si="720"/>
        <v>0</v>
      </c>
      <c r="JA222" s="342">
        <f t="shared" si="720"/>
        <v>0</v>
      </c>
      <c r="JB222" s="342">
        <f t="shared" si="720"/>
        <v>0</v>
      </c>
      <c r="JC222" s="342">
        <f t="shared" si="720"/>
        <v>0</v>
      </c>
      <c r="JD222" s="342"/>
      <c r="JE222" s="342">
        <f t="shared" ref="JE222:LP222" si="721">if(or(and($A222-JE$188&gt;0,$A222-JE$189&lt;=0,month($A222)=month(JE$188)),and($A222-JE$188&gt;0,$A222-JE$189&lt;=0,month(edate($A222,6))=month(JE$188))),JE$192,0)</f>
        <v>0</v>
      </c>
      <c r="JF222" s="342">
        <f t="shared" si="721"/>
        <v>0</v>
      </c>
      <c r="JG222" s="342">
        <f t="shared" si="721"/>
        <v>0</v>
      </c>
      <c r="JH222" s="342">
        <f t="shared" si="721"/>
        <v>0</v>
      </c>
      <c r="JI222" s="342">
        <f t="shared" si="721"/>
        <v>0</v>
      </c>
      <c r="JJ222" s="342">
        <f t="shared" si="721"/>
        <v>0</v>
      </c>
      <c r="JK222" s="342">
        <f t="shared" si="721"/>
        <v>0</v>
      </c>
      <c r="JL222" s="342">
        <f t="shared" si="721"/>
        <v>0</v>
      </c>
      <c r="JM222" s="342">
        <f t="shared" si="721"/>
        <v>0</v>
      </c>
      <c r="JN222" s="342">
        <f t="shared" si="721"/>
        <v>0</v>
      </c>
      <c r="JO222" s="342">
        <f t="shared" si="721"/>
        <v>0</v>
      </c>
      <c r="JP222" s="342">
        <f t="shared" si="721"/>
        <v>0</v>
      </c>
      <c r="JQ222" s="342">
        <f t="shared" si="721"/>
        <v>0</v>
      </c>
      <c r="JR222" s="342">
        <f t="shared" si="721"/>
        <v>0</v>
      </c>
      <c r="JS222" s="342">
        <f t="shared" si="721"/>
        <v>0</v>
      </c>
      <c r="JT222" s="342">
        <f t="shared" si="721"/>
        <v>0</v>
      </c>
      <c r="JU222" s="342">
        <f t="shared" si="721"/>
        <v>0</v>
      </c>
      <c r="JV222" s="342">
        <f t="shared" si="721"/>
        <v>0</v>
      </c>
      <c r="JW222" s="342">
        <f t="shared" si="721"/>
        <v>0</v>
      </c>
      <c r="JX222" s="342">
        <f t="shared" si="721"/>
        <v>0</v>
      </c>
      <c r="JY222" s="342">
        <f t="shared" si="721"/>
        <v>0</v>
      </c>
      <c r="JZ222" s="342">
        <f t="shared" si="721"/>
        <v>0</v>
      </c>
      <c r="KA222" s="342">
        <f t="shared" si="721"/>
        <v>0</v>
      </c>
      <c r="KB222" s="342">
        <f t="shared" si="721"/>
        <v>0</v>
      </c>
      <c r="KC222" s="342">
        <f t="shared" si="721"/>
        <v>0</v>
      </c>
      <c r="KD222" s="342">
        <f t="shared" si="721"/>
        <v>0</v>
      </c>
      <c r="KE222" s="342">
        <f t="shared" si="721"/>
        <v>0</v>
      </c>
      <c r="KF222" s="342">
        <f t="shared" si="721"/>
        <v>0</v>
      </c>
      <c r="KG222" s="342">
        <f t="shared" si="721"/>
        <v>0</v>
      </c>
      <c r="KH222" s="342">
        <f t="shared" si="721"/>
        <v>0</v>
      </c>
      <c r="KI222" s="342">
        <f t="shared" si="721"/>
        <v>0</v>
      </c>
      <c r="KJ222" s="342">
        <f t="shared" si="721"/>
        <v>0</v>
      </c>
      <c r="KK222" s="342">
        <f t="shared" si="721"/>
        <v>0</v>
      </c>
      <c r="KL222" s="342">
        <f t="shared" si="721"/>
        <v>0</v>
      </c>
      <c r="KM222" s="342">
        <f t="shared" si="721"/>
        <v>0</v>
      </c>
      <c r="KN222" s="342">
        <f t="shared" si="721"/>
        <v>0</v>
      </c>
      <c r="KO222" s="342">
        <f t="shared" si="721"/>
        <v>0</v>
      </c>
      <c r="KP222" s="342">
        <f t="shared" si="721"/>
        <v>0</v>
      </c>
      <c r="KQ222" s="342">
        <f t="shared" si="721"/>
        <v>0</v>
      </c>
      <c r="KR222" s="342">
        <f t="shared" si="721"/>
        <v>0</v>
      </c>
      <c r="KS222" s="342">
        <f t="shared" si="721"/>
        <v>0</v>
      </c>
      <c r="KT222" s="342">
        <f t="shared" si="721"/>
        <v>0</v>
      </c>
      <c r="KU222" s="342">
        <f t="shared" si="721"/>
        <v>0</v>
      </c>
      <c r="KV222" s="342">
        <f t="shared" si="721"/>
        <v>0</v>
      </c>
      <c r="KW222" s="342">
        <f t="shared" si="721"/>
        <v>0</v>
      </c>
      <c r="KX222" s="342">
        <f t="shared" si="721"/>
        <v>0</v>
      </c>
      <c r="KY222" s="342">
        <f t="shared" si="721"/>
        <v>0</v>
      </c>
      <c r="KZ222" s="342">
        <f t="shared" si="721"/>
        <v>0</v>
      </c>
      <c r="LA222" s="342">
        <f t="shared" si="721"/>
        <v>0</v>
      </c>
      <c r="LB222" s="342">
        <f t="shared" si="721"/>
        <v>0</v>
      </c>
      <c r="LC222" s="342">
        <f t="shared" si="721"/>
        <v>0</v>
      </c>
      <c r="LD222" s="342">
        <f t="shared" si="721"/>
        <v>0</v>
      </c>
      <c r="LE222" s="342">
        <f t="shared" si="721"/>
        <v>0</v>
      </c>
      <c r="LF222" s="342">
        <f t="shared" si="721"/>
        <v>0</v>
      </c>
      <c r="LG222" s="342">
        <f t="shared" si="721"/>
        <v>0</v>
      </c>
      <c r="LH222" s="342">
        <f t="shared" si="721"/>
        <v>0</v>
      </c>
      <c r="LI222" s="342">
        <f t="shared" si="721"/>
        <v>0</v>
      </c>
      <c r="LJ222" s="342">
        <f t="shared" si="721"/>
        <v>0</v>
      </c>
      <c r="LK222" s="342">
        <f t="shared" si="721"/>
        <v>0</v>
      </c>
      <c r="LL222" s="342">
        <f t="shared" si="721"/>
        <v>0</v>
      </c>
      <c r="LM222" s="342">
        <f t="shared" si="721"/>
        <v>0</v>
      </c>
      <c r="LN222" s="342">
        <f t="shared" si="721"/>
        <v>0</v>
      </c>
      <c r="LO222" s="342">
        <f t="shared" si="721"/>
        <v>0</v>
      </c>
      <c r="LP222" s="342">
        <f t="shared" si="721"/>
        <v>0</v>
      </c>
    </row>
    <row r="223">
      <c r="A223" s="331" t="str">
        <f t="shared" si="575"/>
        <v>12-2029</v>
      </c>
      <c r="B223" s="346">
        <f t="shared" si="581"/>
        <v>369117.6657</v>
      </c>
      <c r="C223" s="346"/>
      <c r="E223" s="342">
        <f t="shared" ref="E223:BP223" si="722">if(or(and($A223-E$188&gt;0,$A223-E$189&lt;=0,month($A223)=month(E$188)),and($A223-E$188&gt;0,$A223-E$189&lt;=0,month(edate($A223,6))=month(E$188))),E$192,0)</f>
        <v>0</v>
      </c>
      <c r="F223" s="342">
        <f t="shared" si="722"/>
        <v>0</v>
      </c>
      <c r="G223" s="342">
        <f t="shared" si="722"/>
        <v>0</v>
      </c>
      <c r="H223" s="342">
        <f t="shared" si="722"/>
        <v>0</v>
      </c>
      <c r="I223" s="342">
        <f t="shared" si="722"/>
        <v>0</v>
      </c>
      <c r="J223" s="342">
        <f t="shared" si="722"/>
        <v>0</v>
      </c>
      <c r="K223" s="342">
        <f t="shared" si="722"/>
        <v>0</v>
      </c>
      <c r="L223" s="342">
        <f t="shared" si="722"/>
        <v>0</v>
      </c>
      <c r="M223" s="342">
        <f t="shared" si="722"/>
        <v>0</v>
      </c>
      <c r="N223" s="342">
        <f t="shared" si="722"/>
        <v>0</v>
      </c>
      <c r="O223" s="342">
        <f t="shared" si="722"/>
        <v>0</v>
      </c>
      <c r="P223" s="342">
        <f t="shared" si="722"/>
        <v>0</v>
      </c>
      <c r="Q223" s="342">
        <f t="shared" si="722"/>
        <v>0</v>
      </c>
      <c r="R223" s="342">
        <f t="shared" si="722"/>
        <v>0</v>
      </c>
      <c r="S223" s="342">
        <f t="shared" si="722"/>
        <v>0</v>
      </c>
      <c r="T223" s="342">
        <f t="shared" si="722"/>
        <v>0</v>
      </c>
      <c r="U223" s="342">
        <f t="shared" si="722"/>
        <v>0</v>
      </c>
      <c r="V223" s="342">
        <f t="shared" si="722"/>
        <v>0</v>
      </c>
      <c r="W223" s="342">
        <f t="shared" si="722"/>
        <v>0</v>
      </c>
      <c r="X223" s="342">
        <f t="shared" si="722"/>
        <v>0</v>
      </c>
      <c r="Y223" s="342">
        <f t="shared" si="722"/>
        <v>0</v>
      </c>
      <c r="Z223" s="342">
        <f t="shared" si="722"/>
        <v>0</v>
      </c>
      <c r="AA223" s="342">
        <f t="shared" si="722"/>
        <v>0</v>
      </c>
      <c r="AB223" s="342">
        <f t="shared" si="722"/>
        <v>0</v>
      </c>
      <c r="AC223" s="342">
        <f t="shared" si="722"/>
        <v>0</v>
      </c>
      <c r="AD223" s="342">
        <f t="shared" si="722"/>
        <v>0</v>
      </c>
      <c r="AE223" s="342">
        <f t="shared" si="722"/>
        <v>0</v>
      </c>
      <c r="AF223" s="342">
        <f t="shared" si="722"/>
        <v>0</v>
      </c>
      <c r="AG223" s="342">
        <f t="shared" si="722"/>
        <v>0</v>
      </c>
      <c r="AH223" s="342">
        <f t="shared" si="722"/>
        <v>0</v>
      </c>
      <c r="AI223" s="342">
        <f t="shared" si="722"/>
        <v>0</v>
      </c>
      <c r="AJ223" s="342">
        <f t="shared" si="722"/>
        <v>0</v>
      </c>
      <c r="AK223" s="342">
        <f t="shared" si="722"/>
        <v>0</v>
      </c>
      <c r="AL223" s="342">
        <f t="shared" si="722"/>
        <v>0</v>
      </c>
      <c r="AM223" s="342">
        <f t="shared" si="722"/>
        <v>0</v>
      </c>
      <c r="AN223" s="342">
        <f t="shared" si="722"/>
        <v>0</v>
      </c>
      <c r="AO223" s="342">
        <f t="shared" si="722"/>
        <v>0</v>
      </c>
      <c r="AP223" s="342">
        <f t="shared" si="722"/>
        <v>0</v>
      </c>
      <c r="AQ223" s="342">
        <f t="shared" si="722"/>
        <v>0</v>
      </c>
      <c r="AR223" s="342">
        <f t="shared" si="722"/>
        <v>0</v>
      </c>
      <c r="AS223" s="342">
        <f t="shared" si="722"/>
        <v>0</v>
      </c>
      <c r="AT223" s="342">
        <f t="shared" si="722"/>
        <v>0</v>
      </c>
      <c r="AU223" s="342">
        <f t="shared" si="722"/>
        <v>0</v>
      </c>
      <c r="AV223" s="342">
        <f t="shared" si="722"/>
        <v>0</v>
      </c>
      <c r="AW223" s="342">
        <f t="shared" si="722"/>
        <v>0</v>
      </c>
      <c r="AX223" s="342">
        <f t="shared" si="722"/>
        <v>9058.61</v>
      </c>
      <c r="AY223" s="342">
        <f t="shared" si="722"/>
        <v>0</v>
      </c>
      <c r="AZ223" s="342">
        <f t="shared" si="722"/>
        <v>6480</v>
      </c>
      <c r="BA223" s="342">
        <f t="shared" si="722"/>
        <v>5867.9712</v>
      </c>
      <c r="BB223" s="342">
        <f t="shared" si="722"/>
        <v>0</v>
      </c>
      <c r="BC223" s="342">
        <f t="shared" si="722"/>
        <v>4873.17825</v>
      </c>
      <c r="BD223" s="342">
        <f t="shared" si="722"/>
        <v>0</v>
      </c>
      <c r="BE223" s="342">
        <f t="shared" si="722"/>
        <v>4565.5155</v>
      </c>
      <c r="BF223" s="342">
        <f t="shared" si="722"/>
        <v>0</v>
      </c>
      <c r="BG223" s="342">
        <f t="shared" si="722"/>
        <v>900.3978</v>
      </c>
      <c r="BH223" s="342">
        <f t="shared" si="722"/>
        <v>0</v>
      </c>
      <c r="BI223" s="342">
        <f t="shared" si="722"/>
        <v>0</v>
      </c>
      <c r="BJ223" s="342">
        <f t="shared" si="722"/>
        <v>0</v>
      </c>
      <c r="BK223" s="342">
        <f t="shared" si="722"/>
        <v>0</v>
      </c>
      <c r="BL223" s="342">
        <f t="shared" si="722"/>
        <v>0</v>
      </c>
      <c r="BM223" s="342">
        <f t="shared" si="722"/>
        <v>1521.41625</v>
      </c>
      <c r="BN223" s="342">
        <f t="shared" si="722"/>
        <v>0</v>
      </c>
      <c r="BO223" s="342">
        <f t="shared" si="722"/>
        <v>5255.6688</v>
      </c>
      <c r="BP223" s="342">
        <f t="shared" si="722"/>
        <v>0</v>
      </c>
      <c r="BQ223" s="342"/>
      <c r="BR223" s="342">
        <f t="shared" ref="BR223:EC223" si="723">if(or(and($A223-BR$188&gt;0,$A223-BR$189&lt;=0,month($A223)=month(BR$188)),and($A223-BR$188&gt;0,$A223-BR$189&lt;=0,month(edate($A223,6))=month(BR$188))),BR$192,0)</f>
        <v>12789.72106</v>
      </c>
      <c r="BS223" s="342">
        <f t="shared" si="723"/>
        <v>0</v>
      </c>
      <c r="BT223" s="342">
        <f t="shared" si="723"/>
        <v>0</v>
      </c>
      <c r="BU223" s="342">
        <f t="shared" si="723"/>
        <v>0</v>
      </c>
      <c r="BV223" s="342">
        <f t="shared" si="723"/>
        <v>0</v>
      </c>
      <c r="BW223" s="342">
        <f t="shared" si="723"/>
        <v>0</v>
      </c>
      <c r="BX223" s="342">
        <f t="shared" si="723"/>
        <v>0</v>
      </c>
      <c r="BY223" s="342">
        <f t="shared" si="723"/>
        <v>0</v>
      </c>
      <c r="BZ223" s="342">
        <f t="shared" si="723"/>
        <v>0</v>
      </c>
      <c r="CA223" s="342">
        <f t="shared" si="723"/>
        <v>26076.07671</v>
      </c>
      <c r="CB223" s="342">
        <f t="shared" si="723"/>
        <v>0</v>
      </c>
      <c r="CC223" s="342">
        <f t="shared" si="723"/>
        <v>0</v>
      </c>
      <c r="CD223" s="342">
        <f t="shared" si="723"/>
        <v>0</v>
      </c>
      <c r="CE223" s="342">
        <f t="shared" si="723"/>
        <v>0</v>
      </c>
      <c r="CF223" s="342">
        <f t="shared" si="723"/>
        <v>0</v>
      </c>
      <c r="CG223" s="342">
        <f t="shared" si="723"/>
        <v>0</v>
      </c>
      <c r="CH223" s="342">
        <f t="shared" si="723"/>
        <v>0</v>
      </c>
      <c r="CI223" s="342">
        <f t="shared" si="723"/>
        <v>17528.71478</v>
      </c>
      <c r="CJ223" s="342">
        <f t="shared" si="723"/>
        <v>0</v>
      </c>
      <c r="CK223" s="342">
        <f t="shared" si="723"/>
        <v>18261.99532</v>
      </c>
      <c r="CL223" s="342">
        <f t="shared" si="723"/>
        <v>0</v>
      </c>
      <c r="CM223" s="342">
        <f t="shared" si="723"/>
        <v>0</v>
      </c>
      <c r="CN223" s="342">
        <f t="shared" si="723"/>
        <v>0</v>
      </c>
      <c r="CO223" s="342">
        <f t="shared" si="723"/>
        <v>15876.63125</v>
      </c>
      <c r="CP223" s="342">
        <f t="shared" si="723"/>
        <v>0</v>
      </c>
      <c r="CQ223" s="342">
        <f t="shared" si="723"/>
        <v>0</v>
      </c>
      <c r="CR223" s="342">
        <f t="shared" si="723"/>
        <v>0</v>
      </c>
      <c r="CS223" s="342">
        <f t="shared" si="723"/>
        <v>13059.81653</v>
      </c>
      <c r="CT223" s="342">
        <f t="shared" si="723"/>
        <v>0</v>
      </c>
      <c r="CU223" s="342">
        <f t="shared" si="723"/>
        <v>820.5444337</v>
      </c>
      <c r="CV223" s="342">
        <f t="shared" si="723"/>
        <v>0</v>
      </c>
      <c r="CW223" s="342">
        <f t="shared" si="723"/>
        <v>4574.634919</v>
      </c>
      <c r="CX223" s="342">
        <f t="shared" si="723"/>
        <v>30364.6609</v>
      </c>
      <c r="CY223" s="342">
        <f t="shared" si="723"/>
        <v>0</v>
      </c>
      <c r="CZ223" s="342">
        <f t="shared" si="723"/>
        <v>0</v>
      </c>
      <c r="DA223" s="342">
        <f t="shared" si="723"/>
        <v>23506.89525</v>
      </c>
      <c r="DB223" s="342">
        <f t="shared" si="723"/>
        <v>17577.2809</v>
      </c>
      <c r="DC223" s="342">
        <f t="shared" si="723"/>
        <v>0</v>
      </c>
      <c r="DD223" s="342">
        <f t="shared" si="723"/>
        <v>0</v>
      </c>
      <c r="DE223" s="342">
        <f t="shared" si="723"/>
        <v>19032.95925</v>
      </c>
      <c r="DF223" s="342">
        <f t="shared" si="723"/>
        <v>0</v>
      </c>
      <c r="DG223" s="342">
        <f t="shared" si="723"/>
        <v>0</v>
      </c>
      <c r="DH223" s="342">
        <f t="shared" si="723"/>
        <v>0</v>
      </c>
      <c r="DI223" s="342">
        <f t="shared" si="723"/>
        <v>12798.65882</v>
      </c>
      <c r="DJ223" s="342">
        <f t="shared" si="723"/>
        <v>0</v>
      </c>
      <c r="DK223" s="342">
        <f t="shared" si="723"/>
        <v>0</v>
      </c>
      <c r="DL223" s="342">
        <f t="shared" si="723"/>
        <v>0</v>
      </c>
      <c r="DM223" s="342">
        <f t="shared" si="723"/>
        <v>0</v>
      </c>
      <c r="DN223" s="342">
        <f t="shared" si="723"/>
        <v>0</v>
      </c>
      <c r="DO223" s="342">
        <f t="shared" si="723"/>
        <v>0</v>
      </c>
      <c r="DP223" s="342">
        <f t="shared" si="723"/>
        <v>0</v>
      </c>
      <c r="DQ223" s="342">
        <f t="shared" si="723"/>
        <v>0</v>
      </c>
      <c r="DR223" s="342">
        <f t="shared" si="723"/>
        <v>0</v>
      </c>
      <c r="DS223" s="342">
        <f t="shared" si="723"/>
        <v>0</v>
      </c>
      <c r="DT223" s="342">
        <f t="shared" si="723"/>
        <v>0</v>
      </c>
      <c r="DU223" s="342">
        <f t="shared" si="723"/>
        <v>0</v>
      </c>
      <c r="DV223" s="342">
        <f t="shared" si="723"/>
        <v>0</v>
      </c>
      <c r="DW223" s="342">
        <f t="shared" si="723"/>
        <v>0</v>
      </c>
      <c r="DX223" s="342">
        <f t="shared" si="723"/>
        <v>0</v>
      </c>
      <c r="DY223" s="342">
        <f t="shared" si="723"/>
        <v>0</v>
      </c>
      <c r="DZ223" s="342">
        <f t="shared" si="723"/>
        <v>0</v>
      </c>
      <c r="EA223" s="342">
        <f t="shared" si="723"/>
        <v>0</v>
      </c>
      <c r="EB223" s="342">
        <f t="shared" si="723"/>
        <v>0</v>
      </c>
      <c r="EC223" s="342">
        <f t="shared" si="723"/>
        <v>0</v>
      </c>
      <c r="ED223" s="338"/>
      <c r="EE223" s="342">
        <f t="shared" ref="EE223:GP223" si="724">if(or(and($A223-EE$188&gt;0,$A223-EE$189&lt;=0,month($A223)=month(EE$188)),and($A223-EE$188&gt;0,$A223-EE$189&lt;=0,month(edate($A223,6))=month(EE$188))),EE$192,0)</f>
        <v>0</v>
      </c>
      <c r="EF223" s="342">
        <f t="shared" si="724"/>
        <v>0</v>
      </c>
      <c r="EG223" s="342">
        <f t="shared" si="724"/>
        <v>0</v>
      </c>
      <c r="EH223" s="342">
        <f t="shared" si="724"/>
        <v>0</v>
      </c>
      <c r="EI223" s="342">
        <f t="shared" si="724"/>
        <v>0</v>
      </c>
      <c r="EJ223" s="342">
        <f t="shared" si="724"/>
        <v>15393.85814</v>
      </c>
      <c r="EK223" s="342">
        <f t="shared" si="724"/>
        <v>0</v>
      </c>
      <c r="EL223" s="342">
        <f t="shared" si="724"/>
        <v>0</v>
      </c>
      <c r="EM223" s="342">
        <f t="shared" si="724"/>
        <v>0</v>
      </c>
      <c r="EN223" s="342">
        <f t="shared" si="724"/>
        <v>0</v>
      </c>
      <c r="EO223" s="342">
        <f t="shared" si="724"/>
        <v>15032.13609</v>
      </c>
      <c r="EP223" s="342">
        <f t="shared" si="724"/>
        <v>12777.5634</v>
      </c>
      <c r="EQ223" s="342">
        <f t="shared" si="724"/>
        <v>0</v>
      </c>
      <c r="ER223" s="342">
        <f t="shared" si="724"/>
        <v>0</v>
      </c>
      <c r="ES223" s="342">
        <f t="shared" si="724"/>
        <v>28831.09343</v>
      </c>
      <c r="ET223" s="342">
        <f t="shared" si="724"/>
        <v>0</v>
      </c>
      <c r="EU223" s="342">
        <f t="shared" si="724"/>
        <v>0</v>
      </c>
      <c r="EV223" s="342">
        <f t="shared" si="724"/>
        <v>0</v>
      </c>
      <c r="EW223" s="342">
        <f t="shared" si="724"/>
        <v>0</v>
      </c>
      <c r="EX223" s="342">
        <f t="shared" si="724"/>
        <v>0</v>
      </c>
      <c r="EY223" s="342">
        <f t="shared" si="724"/>
        <v>16906.73506</v>
      </c>
      <c r="EZ223" s="342">
        <f t="shared" si="724"/>
        <v>102.8420264</v>
      </c>
      <c r="FA223" s="342">
        <f t="shared" si="724"/>
        <v>0</v>
      </c>
      <c r="FB223" s="342">
        <f t="shared" si="724"/>
        <v>0</v>
      </c>
      <c r="FC223" s="342">
        <f t="shared" si="724"/>
        <v>0</v>
      </c>
      <c r="FD223" s="342">
        <f t="shared" si="724"/>
        <v>0</v>
      </c>
      <c r="FE223" s="342">
        <f t="shared" si="724"/>
        <v>0</v>
      </c>
      <c r="FF223" s="342">
        <f t="shared" si="724"/>
        <v>0</v>
      </c>
      <c r="FG223" s="342">
        <f t="shared" si="724"/>
        <v>0</v>
      </c>
      <c r="FH223" s="342">
        <f t="shared" si="724"/>
        <v>0</v>
      </c>
      <c r="FI223" s="342">
        <f t="shared" si="724"/>
        <v>0</v>
      </c>
      <c r="FJ223" s="342">
        <f t="shared" si="724"/>
        <v>0</v>
      </c>
      <c r="FK223" s="342">
        <f t="shared" si="724"/>
        <v>0</v>
      </c>
      <c r="FL223" s="342">
        <f t="shared" si="724"/>
        <v>0</v>
      </c>
      <c r="FM223" s="342">
        <f t="shared" si="724"/>
        <v>0</v>
      </c>
      <c r="FN223" s="342">
        <f t="shared" si="724"/>
        <v>0</v>
      </c>
      <c r="FO223" s="342">
        <f t="shared" si="724"/>
        <v>0</v>
      </c>
      <c r="FP223" s="342">
        <f t="shared" si="724"/>
        <v>0</v>
      </c>
      <c r="FQ223" s="342">
        <f t="shared" si="724"/>
        <v>0</v>
      </c>
      <c r="FR223" s="342">
        <f t="shared" si="724"/>
        <v>0</v>
      </c>
      <c r="FS223" s="342">
        <f t="shared" si="724"/>
        <v>0</v>
      </c>
      <c r="FT223" s="342">
        <f t="shared" si="724"/>
        <v>0</v>
      </c>
      <c r="FU223" s="342">
        <f t="shared" si="724"/>
        <v>0</v>
      </c>
      <c r="FV223" s="342">
        <f t="shared" si="724"/>
        <v>0</v>
      </c>
      <c r="FW223" s="342">
        <f t="shared" si="724"/>
        <v>0</v>
      </c>
      <c r="FX223" s="342">
        <f t="shared" si="724"/>
        <v>0</v>
      </c>
      <c r="FY223" s="342">
        <f t="shared" si="724"/>
        <v>0</v>
      </c>
      <c r="FZ223" s="342">
        <f t="shared" si="724"/>
        <v>0</v>
      </c>
      <c r="GA223" s="342">
        <f t="shared" si="724"/>
        <v>0</v>
      </c>
      <c r="GB223" s="342">
        <f t="shared" si="724"/>
        <v>0</v>
      </c>
      <c r="GC223" s="342">
        <f t="shared" si="724"/>
        <v>0</v>
      </c>
      <c r="GD223" s="342">
        <f t="shared" si="724"/>
        <v>0</v>
      </c>
      <c r="GE223" s="342">
        <f t="shared" si="724"/>
        <v>0</v>
      </c>
      <c r="GF223" s="342">
        <f t="shared" si="724"/>
        <v>0</v>
      </c>
      <c r="GG223" s="342">
        <f t="shared" si="724"/>
        <v>0</v>
      </c>
      <c r="GH223" s="342">
        <f t="shared" si="724"/>
        <v>0</v>
      </c>
      <c r="GI223" s="342">
        <f t="shared" si="724"/>
        <v>0</v>
      </c>
      <c r="GJ223" s="342">
        <f t="shared" si="724"/>
        <v>0</v>
      </c>
      <c r="GK223" s="342">
        <f t="shared" si="724"/>
        <v>0</v>
      </c>
      <c r="GL223" s="342">
        <f t="shared" si="724"/>
        <v>0</v>
      </c>
      <c r="GM223" s="342">
        <f t="shared" si="724"/>
        <v>0</v>
      </c>
      <c r="GN223" s="342">
        <f t="shared" si="724"/>
        <v>0</v>
      </c>
      <c r="GO223" s="342">
        <f t="shared" si="724"/>
        <v>0</v>
      </c>
      <c r="GP223" s="342">
        <f t="shared" si="724"/>
        <v>0</v>
      </c>
      <c r="GQ223" s="342"/>
      <c r="GR223" s="342">
        <f t="shared" ref="GR223:JC223" si="725">if(or(and($A223-GR$188&gt;0,$A223-GR$189&lt;=0,month($A223)=month(GR$188)),and($A223-GR$188&gt;0,$A223-GR$189&lt;=0,month(edate($A223,6))=month(GR$188))),GR$192,0)</f>
        <v>0</v>
      </c>
      <c r="GS223" s="342">
        <f t="shared" si="725"/>
        <v>11815.40323</v>
      </c>
      <c r="GT223" s="342">
        <f t="shared" si="725"/>
        <v>17466.68638</v>
      </c>
      <c r="GU223" s="342">
        <f t="shared" si="725"/>
        <v>0</v>
      </c>
      <c r="GV223" s="342">
        <f t="shared" si="725"/>
        <v>0</v>
      </c>
      <c r="GW223" s="342">
        <f t="shared" si="725"/>
        <v>0</v>
      </c>
      <c r="GX223" s="342">
        <f t="shared" si="725"/>
        <v>0</v>
      </c>
      <c r="GY223" s="342">
        <f t="shared" si="725"/>
        <v>0</v>
      </c>
      <c r="GZ223" s="342">
        <f t="shared" si="725"/>
        <v>0</v>
      </c>
      <c r="HA223" s="342">
        <f t="shared" si="725"/>
        <v>0</v>
      </c>
      <c r="HB223" s="342">
        <f t="shared" si="725"/>
        <v>0</v>
      </c>
      <c r="HC223" s="342">
        <f t="shared" si="725"/>
        <v>0</v>
      </c>
      <c r="HD223" s="342">
        <f t="shared" si="725"/>
        <v>0</v>
      </c>
      <c r="HE223" s="342">
        <f t="shared" si="725"/>
        <v>0</v>
      </c>
      <c r="HF223" s="342">
        <f t="shared" si="725"/>
        <v>0</v>
      </c>
      <c r="HG223" s="342">
        <f t="shared" si="725"/>
        <v>0</v>
      </c>
      <c r="HH223" s="342">
        <f t="shared" si="725"/>
        <v>0</v>
      </c>
      <c r="HI223" s="342">
        <f t="shared" si="725"/>
        <v>0</v>
      </c>
      <c r="HJ223" s="342">
        <f t="shared" si="725"/>
        <v>0</v>
      </c>
      <c r="HK223" s="342">
        <f t="shared" si="725"/>
        <v>0</v>
      </c>
      <c r="HL223" s="342">
        <f t="shared" si="725"/>
        <v>0</v>
      </c>
      <c r="HM223" s="342">
        <f t="shared" si="725"/>
        <v>0</v>
      </c>
      <c r="HN223" s="342">
        <f t="shared" si="725"/>
        <v>0</v>
      </c>
      <c r="HO223" s="342">
        <f t="shared" si="725"/>
        <v>0</v>
      </c>
      <c r="HP223" s="342">
        <f t="shared" si="725"/>
        <v>0</v>
      </c>
      <c r="HQ223" s="342">
        <f t="shared" si="725"/>
        <v>0</v>
      </c>
      <c r="HR223" s="342">
        <f t="shared" si="725"/>
        <v>0</v>
      </c>
      <c r="HS223" s="342">
        <f t="shared" si="725"/>
        <v>0</v>
      </c>
      <c r="HT223" s="342">
        <f t="shared" si="725"/>
        <v>0</v>
      </c>
      <c r="HU223" s="342">
        <f t="shared" si="725"/>
        <v>0</v>
      </c>
      <c r="HV223" s="342">
        <f t="shared" si="725"/>
        <v>0</v>
      </c>
      <c r="HW223" s="342">
        <f t="shared" si="725"/>
        <v>0</v>
      </c>
      <c r="HX223" s="342">
        <f t="shared" si="725"/>
        <v>0</v>
      </c>
      <c r="HY223" s="342">
        <f t="shared" si="725"/>
        <v>0</v>
      </c>
      <c r="HZ223" s="342">
        <f t="shared" si="725"/>
        <v>0</v>
      </c>
      <c r="IA223" s="342">
        <f t="shared" si="725"/>
        <v>0</v>
      </c>
      <c r="IB223" s="342">
        <f t="shared" si="725"/>
        <v>0</v>
      </c>
      <c r="IC223" s="342">
        <f t="shared" si="725"/>
        <v>0</v>
      </c>
      <c r="ID223" s="342">
        <f t="shared" si="725"/>
        <v>0</v>
      </c>
      <c r="IE223" s="342">
        <f t="shared" si="725"/>
        <v>0</v>
      </c>
      <c r="IF223" s="342">
        <f t="shared" si="725"/>
        <v>0</v>
      </c>
      <c r="IG223" s="342">
        <f t="shared" si="725"/>
        <v>0</v>
      </c>
      <c r="IH223" s="342">
        <f t="shared" si="725"/>
        <v>0</v>
      </c>
      <c r="II223" s="342">
        <f t="shared" si="725"/>
        <v>0</v>
      </c>
      <c r="IJ223" s="342">
        <f t="shared" si="725"/>
        <v>0</v>
      </c>
      <c r="IK223" s="342">
        <f t="shared" si="725"/>
        <v>0</v>
      </c>
      <c r="IL223" s="342">
        <f t="shared" si="725"/>
        <v>0</v>
      </c>
      <c r="IM223" s="342">
        <f t="shared" si="725"/>
        <v>0</v>
      </c>
      <c r="IN223" s="342">
        <f t="shared" si="725"/>
        <v>0</v>
      </c>
      <c r="IO223" s="342">
        <f t="shared" si="725"/>
        <v>0</v>
      </c>
      <c r="IP223" s="342">
        <f t="shared" si="725"/>
        <v>0</v>
      </c>
      <c r="IQ223" s="342">
        <f t="shared" si="725"/>
        <v>0</v>
      </c>
      <c r="IR223" s="342">
        <f t="shared" si="725"/>
        <v>0</v>
      </c>
      <c r="IS223" s="342">
        <f t="shared" si="725"/>
        <v>0</v>
      </c>
      <c r="IT223" s="342">
        <f t="shared" si="725"/>
        <v>0</v>
      </c>
      <c r="IU223" s="342">
        <f t="shared" si="725"/>
        <v>0</v>
      </c>
      <c r="IV223" s="342">
        <f t="shared" si="725"/>
        <v>0</v>
      </c>
      <c r="IW223" s="342">
        <f t="shared" si="725"/>
        <v>0</v>
      </c>
      <c r="IX223" s="342">
        <f t="shared" si="725"/>
        <v>0</v>
      </c>
      <c r="IY223" s="342">
        <f t="shared" si="725"/>
        <v>0</v>
      </c>
      <c r="IZ223" s="342">
        <f t="shared" si="725"/>
        <v>0</v>
      </c>
      <c r="JA223" s="342">
        <f t="shared" si="725"/>
        <v>0</v>
      </c>
      <c r="JB223" s="342">
        <f t="shared" si="725"/>
        <v>0</v>
      </c>
      <c r="JC223" s="342">
        <f t="shared" si="725"/>
        <v>0</v>
      </c>
      <c r="JD223" s="342"/>
      <c r="JE223" s="342">
        <f t="shared" ref="JE223:LP223" si="726">if(or(and($A223-JE$188&gt;0,$A223-JE$189&lt;=0,month($A223)=month(JE$188)),and($A223-JE$188&gt;0,$A223-JE$189&lt;=0,month(edate($A223,6))=month(JE$188))),JE$192,0)</f>
        <v>0</v>
      </c>
      <c r="JF223" s="342">
        <f t="shared" si="726"/>
        <v>0</v>
      </c>
      <c r="JG223" s="342">
        <f t="shared" si="726"/>
        <v>0</v>
      </c>
      <c r="JH223" s="342">
        <f t="shared" si="726"/>
        <v>0</v>
      </c>
      <c r="JI223" s="342">
        <f t="shared" si="726"/>
        <v>0</v>
      </c>
      <c r="JJ223" s="342">
        <f t="shared" si="726"/>
        <v>0</v>
      </c>
      <c r="JK223" s="342">
        <f t="shared" si="726"/>
        <v>0</v>
      </c>
      <c r="JL223" s="342">
        <f t="shared" si="726"/>
        <v>0</v>
      </c>
      <c r="JM223" s="342">
        <f t="shared" si="726"/>
        <v>0</v>
      </c>
      <c r="JN223" s="342">
        <f t="shared" si="726"/>
        <v>0</v>
      </c>
      <c r="JO223" s="342">
        <f t="shared" si="726"/>
        <v>0</v>
      </c>
      <c r="JP223" s="342">
        <f t="shared" si="726"/>
        <v>0</v>
      </c>
      <c r="JQ223" s="342">
        <f t="shared" si="726"/>
        <v>0</v>
      </c>
      <c r="JR223" s="342">
        <f t="shared" si="726"/>
        <v>0</v>
      </c>
      <c r="JS223" s="342">
        <f t="shared" si="726"/>
        <v>0</v>
      </c>
      <c r="JT223" s="342">
        <f t="shared" si="726"/>
        <v>0</v>
      </c>
      <c r="JU223" s="342">
        <f t="shared" si="726"/>
        <v>0</v>
      </c>
      <c r="JV223" s="342">
        <f t="shared" si="726"/>
        <v>0</v>
      </c>
      <c r="JW223" s="342">
        <f t="shared" si="726"/>
        <v>0</v>
      </c>
      <c r="JX223" s="342">
        <f t="shared" si="726"/>
        <v>0</v>
      </c>
      <c r="JY223" s="342">
        <f t="shared" si="726"/>
        <v>0</v>
      </c>
      <c r="JZ223" s="342">
        <f t="shared" si="726"/>
        <v>0</v>
      </c>
      <c r="KA223" s="342">
        <f t="shared" si="726"/>
        <v>0</v>
      </c>
      <c r="KB223" s="342">
        <f t="shared" si="726"/>
        <v>0</v>
      </c>
      <c r="KC223" s="342">
        <f t="shared" si="726"/>
        <v>0</v>
      </c>
      <c r="KD223" s="342">
        <f t="shared" si="726"/>
        <v>0</v>
      </c>
      <c r="KE223" s="342">
        <f t="shared" si="726"/>
        <v>0</v>
      </c>
      <c r="KF223" s="342">
        <f t="shared" si="726"/>
        <v>0</v>
      </c>
      <c r="KG223" s="342">
        <f t="shared" si="726"/>
        <v>0</v>
      </c>
      <c r="KH223" s="342">
        <f t="shared" si="726"/>
        <v>0</v>
      </c>
      <c r="KI223" s="342">
        <f t="shared" si="726"/>
        <v>0</v>
      </c>
      <c r="KJ223" s="342">
        <f t="shared" si="726"/>
        <v>0</v>
      </c>
      <c r="KK223" s="342">
        <f t="shared" si="726"/>
        <v>0</v>
      </c>
      <c r="KL223" s="342">
        <f t="shared" si="726"/>
        <v>0</v>
      </c>
      <c r="KM223" s="342">
        <f t="shared" si="726"/>
        <v>0</v>
      </c>
      <c r="KN223" s="342">
        <f t="shared" si="726"/>
        <v>0</v>
      </c>
      <c r="KO223" s="342">
        <f t="shared" si="726"/>
        <v>0</v>
      </c>
      <c r="KP223" s="342">
        <f t="shared" si="726"/>
        <v>0</v>
      </c>
      <c r="KQ223" s="342">
        <f t="shared" si="726"/>
        <v>0</v>
      </c>
      <c r="KR223" s="342">
        <f t="shared" si="726"/>
        <v>0</v>
      </c>
      <c r="KS223" s="342">
        <f t="shared" si="726"/>
        <v>0</v>
      </c>
      <c r="KT223" s="342">
        <f t="shared" si="726"/>
        <v>0</v>
      </c>
      <c r="KU223" s="342">
        <f t="shared" si="726"/>
        <v>0</v>
      </c>
      <c r="KV223" s="342">
        <f t="shared" si="726"/>
        <v>0</v>
      </c>
      <c r="KW223" s="342">
        <f t="shared" si="726"/>
        <v>0</v>
      </c>
      <c r="KX223" s="342">
        <f t="shared" si="726"/>
        <v>0</v>
      </c>
      <c r="KY223" s="342">
        <f t="shared" si="726"/>
        <v>0</v>
      </c>
      <c r="KZ223" s="342">
        <f t="shared" si="726"/>
        <v>0</v>
      </c>
      <c r="LA223" s="342">
        <f t="shared" si="726"/>
        <v>0</v>
      </c>
      <c r="LB223" s="342">
        <f t="shared" si="726"/>
        <v>0</v>
      </c>
      <c r="LC223" s="342">
        <f t="shared" si="726"/>
        <v>0</v>
      </c>
      <c r="LD223" s="342">
        <f t="shared" si="726"/>
        <v>0</v>
      </c>
      <c r="LE223" s="342">
        <f t="shared" si="726"/>
        <v>0</v>
      </c>
      <c r="LF223" s="342">
        <f t="shared" si="726"/>
        <v>0</v>
      </c>
      <c r="LG223" s="342">
        <f t="shared" si="726"/>
        <v>0</v>
      </c>
      <c r="LH223" s="342">
        <f t="shared" si="726"/>
        <v>0</v>
      </c>
      <c r="LI223" s="342">
        <f t="shared" si="726"/>
        <v>0</v>
      </c>
      <c r="LJ223" s="342">
        <f t="shared" si="726"/>
        <v>0</v>
      </c>
      <c r="LK223" s="342">
        <f t="shared" si="726"/>
        <v>0</v>
      </c>
      <c r="LL223" s="342">
        <f t="shared" si="726"/>
        <v>0</v>
      </c>
      <c r="LM223" s="342">
        <f t="shared" si="726"/>
        <v>0</v>
      </c>
      <c r="LN223" s="342">
        <f t="shared" si="726"/>
        <v>0</v>
      </c>
      <c r="LO223" s="342">
        <f t="shared" si="726"/>
        <v>0</v>
      </c>
      <c r="LP223" s="342">
        <f t="shared" si="726"/>
        <v>0</v>
      </c>
    </row>
    <row r="224">
      <c r="A224" s="331" t="str">
        <f t="shared" si="575"/>
        <v>03-2030</v>
      </c>
      <c r="B224" s="346">
        <f t="shared" si="581"/>
        <v>457996.0676</v>
      </c>
      <c r="C224" s="346"/>
      <c r="E224" s="342">
        <f t="shared" ref="E224:BP224" si="727">if(or(and($A224-E$188&gt;0,$A224-E$189&lt;=0,month($A224)=month(E$188)),and($A224-E$188&gt;0,$A224-E$189&lt;=0,month(edate($A224,6))=month(E$188))),E$192,0)</f>
        <v>0</v>
      </c>
      <c r="F224" s="342">
        <f t="shared" si="727"/>
        <v>0</v>
      </c>
      <c r="G224" s="342">
        <f t="shared" si="727"/>
        <v>0</v>
      </c>
      <c r="H224" s="342">
        <f t="shared" si="727"/>
        <v>0</v>
      </c>
      <c r="I224" s="342">
        <f t="shared" si="727"/>
        <v>0</v>
      </c>
      <c r="J224" s="342">
        <f t="shared" si="727"/>
        <v>0</v>
      </c>
      <c r="K224" s="342">
        <f t="shared" si="727"/>
        <v>0</v>
      </c>
      <c r="L224" s="342">
        <f t="shared" si="727"/>
        <v>0</v>
      </c>
      <c r="M224" s="342">
        <f t="shared" si="727"/>
        <v>0</v>
      </c>
      <c r="N224" s="342">
        <f t="shared" si="727"/>
        <v>0</v>
      </c>
      <c r="O224" s="342">
        <f t="shared" si="727"/>
        <v>0</v>
      </c>
      <c r="P224" s="342">
        <f t="shared" si="727"/>
        <v>0</v>
      </c>
      <c r="Q224" s="342">
        <f t="shared" si="727"/>
        <v>0</v>
      </c>
      <c r="R224" s="342">
        <f t="shared" si="727"/>
        <v>0</v>
      </c>
      <c r="S224" s="342">
        <f t="shared" si="727"/>
        <v>0</v>
      </c>
      <c r="T224" s="342">
        <f t="shared" si="727"/>
        <v>0</v>
      </c>
      <c r="U224" s="342">
        <f t="shared" si="727"/>
        <v>0</v>
      </c>
      <c r="V224" s="342">
        <f t="shared" si="727"/>
        <v>0</v>
      </c>
      <c r="W224" s="342">
        <f t="shared" si="727"/>
        <v>0</v>
      </c>
      <c r="X224" s="342">
        <f t="shared" si="727"/>
        <v>0</v>
      </c>
      <c r="Y224" s="342">
        <f t="shared" si="727"/>
        <v>0</v>
      </c>
      <c r="Z224" s="342">
        <f t="shared" si="727"/>
        <v>0</v>
      </c>
      <c r="AA224" s="342">
        <f t="shared" si="727"/>
        <v>0</v>
      </c>
      <c r="AB224" s="342">
        <f t="shared" si="727"/>
        <v>0</v>
      </c>
      <c r="AC224" s="342">
        <f t="shared" si="727"/>
        <v>0</v>
      </c>
      <c r="AD224" s="342">
        <f t="shared" si="727"/>
        <v>0</v>
      </c>
      <c r="AE224" s="342">
        <f t="shared" si="727"/>
        <v>0</v>
      </c>
      <c r="AF224" s="342">
        <f t="shared" si="727"/>
        <v>0</v>
      </c>
      <c r="AG224" s="342">
        <f t="shared" si="727"/>
        <v>0</v>
      </c>
      <c r="AH224" s="342">
        <f t="shared" si="727"/>
        <v>0</v>
      </c>
      <c r="AI224" s="342">
        <f t="shared" si="727"/>
        <v>0</v>
      </c>
      <c r="AJ224" s="342">
        <f t="shared" si="727"/>
        <v>0</v>
      </c>
      <c r="AK224" s="342">
        <f t="shared" si="727"/>
        <v>0</v>
      </c>
      <c r="AL224" s="342">
        <f t="shared" si="727"/>
        <v>0</v>
      </c>
      <c r="AM224" s="342">
        <f t="shared" si="727"/>
        <v>0</v>
      </c>
      <c r="AN224" s="342">
        <f t="shared" si="727"/>
        <v>0</v>
      </c>
      <c r="AO224" s="342">
        <f t="shared" si="727"/>
        <v>0</v>
      </c>
      <c r="AP224" s="342">
        <f t="shared" si="727"/>
        <v>0</v>
      </c>
      <c r="AQ224" s="342">
        <f t="shared" si="727"/>
        <v>0</v>
      </c>
      <c r="AR224" s="342">
        <f t="shared" si="727"/>
        <v>0</v>
      </c>
      <c r="AS224" s="342">
        <f t="shared" si="727"/>
        <v>0</v>
      </c>
      <c r="AT224" s="342">
        <f t="shared" si="727"/>
        <v>0</v>
      </c>
      <c r="AU224" s="342">
        <f t="shared" si="727"/>
        <v>0</v>
      </c>
      <c r="AV224" s="342">
        <f t="shared" si="727"/>
        <v>0</v>
      </c>
      <c r="AW224" s="342">
        <f t="shared" si="727"/>
        <v>0</v>
      </c>
      <c r="AX224" s="342">
        <f t="shared" si="727"/>
        <v>0</v>
      </c>
      <c r="AY224" s="342">
        <f t="shared" si="727"/>
        <v>12558.09375</v>
      </c>
      <c r="AZ224" s="342">
        <f t="shared" si="727"/>
        <v>0</v>
      </c>
      <c r="BA224" s="342">
        <f t="shared" si="727"/>
        <v>0</v>
      </c>
      <c r="BB224" s="342">
        <f t="shared" si="727"/>
        <v>9703.8664</v>
      </c>
      <c r="BC224" s="342">
        <f t="shared" si="727"/>
        <v>0</v>
      </c>
      <c r="BD224" s="342">
        <f t="shared" si="727"/>
        <v>13378.4</v>
      </c>
      <c r="BE224" s="342">
        <f t="shared" si="727"/>
        <v>0</v>
      </c>
      <c r="BF224" s="342">
        <f t="shared" si="727"/>
        <v>1557.6541</v>
      </c>
      <c r="BG224" s="342">
        <f t="shared" si="727"/>
        <v>0</v>
      </c>
      <c r="BH224" s="342">
        <f t="shared" si="727"/>
        <v>5158.157425</v>
      </c>
      <c r="BI224" s="342">
        <f t="shared" si="727"/>
        <v>2306.25</v>
      </c>
      <c r="BJ224" s="342">
        <f t="shared" si="727"/>
        <v>7162.4875</v>
      </c>
      <c r="BK224" s="342">
        <f t="shared" si="727"/>
        <v>1312.5</v>
      </c>
      <c r="BL224" s="342">
        <f t="shared" si="727"/>
        <v>1793.1</v>
      </c>
      <c r="BM224" s="342">
        <f t="shared" si="727"/>
        <v>0</v>
      </c>
      <c r="BN224" s="342">
        <f t="shared" si="727"/>
        <v>740.464875</v>
      </c>
      <c r="BO224" s="342">
        <f t="shared" si="727"/>
        <v>0</v>
      </c>
      <c r="BP224" s="342">
        <f t="shared" si="727"/>
        <v>628.625</v>
      </c>
      <c r="BQ224" s="342"/>
      <c r="BR224" s="342">
        <f t="shared" ref="BR224:EC224" si="728">if(or(and($A224-BR$188&gt;0,$A224-BR$189&lt;=0,month($A224)=month(BR$188)),and($A224-BR$188&gt;0,$A224-BR$189&lt;=0,month(edate($A224,6))=month(BR$188))),BR$192,0)</f>
        <v>0</v>
      </c>
      <c r="BS224" s="342">
        <f t="shared" si="728"/>
        <v>0</v>
      </c>
      <c r="BT224" s="342">
        <f t="shared" si="728"/>
        <v>0</v>
      </c>
      <c r="BU224" s="342">
        <f t="shared" si="728"/>
        <v>0</v>
      </c>
      <c r="BV224" s="342">
        <f t="shared" si="728"/>
        <v>0</v>
      </c>
      <c r="BW224" s="342">
        <f t="shared" si="728"/>
        <v>0</v>
      </c>
      <c r="BX224" s="342">
        <f t="shared" si="728"/>
        <v>0</v>
      </c>
      <c r="BY224" s="342">
        <f t="shared" si="728"/>
        <v>9565.010058</v>
      </c>
      <c r="BZ224" s="342">
        <f t="shared" si="728"/>
        <v>11090.47446</v>
      </c>
      <c r="CA224" s="342">
        <f t="shared" si="728"/>
        <v>0</v>
      </c>
      <c r="CB224" s="342">
        <f t="shared" si="728"/>
        <v>0</v>
      </c>
      <c r="CC224" s="342">
        <f t="shared" si="728"/>
        <v>0</v>
      </c>
      <c r="CD224" s="342">
        <f t="shared" si="728"/>
        <v>11412.29205</v>
      </c>
      <c r="CE224" s="342">
        <f t="shared" si="728"/>
        <v>0</v>
      </c>
      <c r="CF224" s="342">
        <f t="shared" si="728"/>
        <v>0</v>
      </c>
      <c r="CG224" s="342">
        <f t="shared" si="728"/>
        <v>21999.41642</v>
      </c>
      <c r="CH224" s="342">
        <f t="shared" si="728"/>
        <v>0</v>
      </c>
      <c r="CI224" s="342">
        <f t="shared" si="728"/>
        <v>0</v>
      </c>
      <c r="CJ224" s="342">
        <f t="shared" si="728"/>
        <v>18425.13521</v>
      </c>
      <c r="CK224" s="342">
        <f t="shared" si="728"/>
        <v>0</v>
      </c>
      <c r="CL224" s="342">
        <f t="shared" si="728"/>
        <v>0</v>
      </c>
      <c r="CM224" s="342">
        <f t="shared" si="728"/>
        <v>0</v>
      </c>
      <c r="CN224" s="342">
        <f t="shared" si="728"/>
        <v>19371.7234</v>
      </c>
      <c r="CO224" s="342">
        <f t="shared" si="728"/>
        <v>0</v>
      </c>
      <c r="CP224" s="342">
        <f t="shared" si="728"/>
        <v>12178.69541</v>
      </c>
      <c r="CQ224" s="342">
        <f t="shared" si="728"/>
        <v>20373.44217</v>
      </c>
      <c r="CR224" s="342">
        <f t="shared" si="728"/>
        <v>25844.38354</v>
      </c>
      <c r="CS224" s="342">
        <f t="shared" si="728"/>
        <v>0</v>
      </c>
      <c r="CT224" s="342">
        <f t="shared" si="728"/>
        <v>14087.19452</v>
      </c>
      <c r="CU224" s="342">
        <f t="shared" si="728"/>
        <v>0</v>
      </c>
      <c r="CV224" s="342">
        <f t="shared" si="728"/>
        <v>19080.34075</v>
      </c>
      <c r="CW224" s="342">
        <f t="shared" si="728"/>
        <v>0</v>
      </c>
      <c r="CX224" s="342">
        <f t="shared" si="728"/>
        <v>0</v>
      </c>
      <c r="CY224" s="342">
        <f t="shared" si="728"/>
        <v>553.2589421</v>
      </c>
      <c r="CZ224" s="342">
        <f t="shared" si="728"/>
        <v>11517.00307</v>
      </c>
      <c r="DA224" s="342">
        <f t="shared" si="728"/>
        <v>0</v>
      </c>
      <c r="DB224" s="342">
        <f t="shared" si="728"/>
        <v>0</v>
      </c>
      <c r="DC224" s="342">
        <f t="shared" si="728"/>
        <v>11235.13859</v>
      </c>
      <c r="DD224" s="342">
        <f t="shared" si="728"/>
        <v>17129.05867</v>
      </c>
      <c r="DE224" s="342">
        <f t="shared" si="728"/>
        <v>0</v>
      </c>
      <c r="DF224" s="342">
        <f t="shared" si="728"/>
        <v>21937.47968</v>
      </c>
      <c r="DG224" s="342">
        <f t="shared" si="728"/>
        <v>32743.28946</v>
      </c>
      <c r="DH224" s="342">
        <f t="shared" si="728"/>
        <v>13383.76504</v>
      </c>
      <c r="DI224" s="342">
        <f t="shared" si="728"/>
        <v>0</v>
      </c>
      <c r="DJ224" s="342">
        <f t="shared" si="728"/>
        <v>5601.109095</v>
      </c>
      <c r="DK224" s="342">
        <f t="shared" si="728"/>
        <v>0</v>
      </c>
      <c r="DL224" s="342">
        <f t="shared" si="728"/>
        <v>0</v>
      </c>
      <c r="DM224" s="342">
        <f t="shared" si="728"/>
        <v>0</v>
      </c>
      <c r="DN224" s="342">
        <f t="shared" si="728"/>
        <v>0</v>
      </c>
      <c r="DO224" s="342">
        <f t="shared" si="728"/>
        <v>0</v>
      </c>
      <c r="DP224" s="342">
        <f t="shared" si="728"/>
        <v>0</v>
      </c>
      <c r="DQ224" s="342">
        <f t="shared" si="728"/>
        <v>0</v>
      </c>
      <c r="DR224" s="342">
        <f t="shared" si="728"/>
        <v>0</v>
      </c>
      <c r="DS224" s="342">
        <f t="shared" si="728"/>
        <v>0</v>
      </c>
      <c r="DT224" s="342">
        <f t="shared" si="728"/>
        <v>0</v>
      </c>
      <c r="DU224" s="342">
        <f t="shared" si="728"/>
        <v>0</v>
      </c>
      <c r="DV224" s="342">
        <f t="shared" si="728"/>
        <v>0</v>
      </c>
      <c r="DW224" s="342">
        <f t="shared" si="728"/>
        <v>0</v>
      </c>
      <c r="DX224" s="342">
        <f t="shared" si="728"/>
        <v>0</v>
      </c>
      <c r="DY224" s="342">
        <f t="shared" si="728"/>
        <v>0</v>
      </c>
      <c r="DZ224" s="342">
        <f t="shared" si="728"/>
        <v>0</v>
      </c>
      <c r="EA224" s="342">
        <f t="shared" si="728"/>
        <v>0</v>
      </c>
      <c r="EB224" s="342">
        <f t="shared" si="728"/>
        <v>0</v>
      </c>
      <c r="EC224" s="342">
        <f t="shared" si="728"/>
        <v>0</v>
      </c>
      <c r="ED224" s="338"/>
      <c r="EE224" s="342">
        <f t="shared" ref="EE224:GP224" si="729">if(or(and($A224-EE$188&gt;0,$A224-EE$189&lt;=0,month($A224)=month(EE$188)),and($A224-EE$188&gt;0,$A224-EE$189&lt;=0,month(edate($A224,6))=month(EE$188))),EE$192,0)</f>
        <v>0</v>
      </c>
      <c r="EF224" s="342">
        <f t="shared" si="729"/>
        <v>0</v>
      </c>
      <c r="EG224" s="342">
        <f t="shared" si="729"/>
        <v>0</v>
      </c>
      <c r="EH224" s="342">
        <f t="shared" si="729"/>
        <v>0</v>
      </c>
      <c r="EI224" s="342">
        <f t="shared" si="729"/>
        <v>14808.21145</v>
      </c>
      <c r="EJ224" s="342">
        <f t="shared" si="729"/>
        <v>0</v>
      </c>
      <c r="EK224" s="342">
        <f t="shared" si="729"/>
        <v>17792.98235</v>
      </c>
      <c r="EL224" s="342">
        <f t="shared" si="729"/>
        <v>0</v>
      </c>
      <c r="EM224" s="342">
        <f t="shared" si="729"/>
        <v>0</v>
      </c>
      <c r="EN224" s="342">
        <f t="shared" si="729"/>
        <v>0</v>
      </c>
      <c r="EO224" s="342">
        <f t="shared" si="729"/>
        <v>0</v>
      </c>
      <c r="EP224" s="342">
        <f t="shared" si="729"/>
        <v>0</v>
      </c>
      <c r="EQ224" s="342">
        <f t="shared" si="729"/>
        <v>0</v>
      </c>
      <c r="ER224" s="342">
        <f t="shared" si="729"/>
        <v>25259.15576</v>
      </c>
      <c r="ES224" s="342">
        <f t="shared" si="729"/>
        <v>0</v>
      </c>
      <c r="ET224" s="342">
        <f t="shared" si="729"/>
        <v>0</v>
      </c>
      <c r="EU224" s="342">
        <f t="shared" si="729"/>
        <v>27042.08646</v>
      </c>
      <c r="EV224" s="342">
        <f t="shared" si="729"/>
        <v>0</v>
      </c>
      <c r="EW224" s="342">
        <f t="shared" si="729"/>
        <v>0</v>
      </c>
      <c r="EX224" s="342">
        <f t="shared" si="729"/>
        <v>0</v>
      </c>
      <c r="EY224" s="342">
        <f t="shared" si="729"/>
        <v>0</v>
      </c>
      <c r="EZ224" s="342">
        <f t="shared" si="729"/>
        <v>0</v>
      </c>
      <c r="FA224" s="342">
        <f t="shared" si="729"/>
        <v>0</v>
      </c>
      <c r="FB224" s="342">
        <f t="shared" si="729"/>
        <v>0</v>
      </c>
      <c r="FC224" s="342">
        <f t="shared" si="729"/>
        <v>0</v>
      </c>
      <c r="FD224" s="342">
        <f t="shared" si="729"/>
        <v>0</v>
      </c>
      <c r="FE224" s="342">
        <f t="shared" si="729"/>
        <v>0</v>
      </c>
      <c r="FF224" s="342">
        <f t="shared" si="729"/>
        <v>0</v>
      </c>
      <c r="FG224" s="342">
        <f t="shared" si="729"/>
        <v>0</v>
      </c>
      <c r="FH224" s="342">
        <f t="shared" si="729"/>
        <v>0</v>
      </c>
      <c r="FI224" s="342">
        <f t="shared" si="729"/>
        <v>0</v>
      </c>
      <c r="FJ224" s="342">
        <f t="shared" si="729"/>
        <v>0</v>
      </c>
      <c r="FK224" s="342">
        <f t="shared" si="729"/>
        <v>0</v>
      </c>
      <c r="FL224" s="342">
        <f t="shared" si="729"/>
        <v>0</v>
      </c>
      <c r="FM224" s="342">
        <f t="shared" si="729"/>
        <v>0</v>
      </c>
      <c r="FN224" s="342">
        <f t="shared" si="729"/>
        <v>0</v>
      </c>
      <c r="FO224" s="342">
        <f t="shared" si="729"/>
        <v>0</v>
      </c>
      <c r="FP224" s="342">
        <f t="shared" si="729"/>
        <v>0</v>
      </c>
      <c r="FQ224" s="342">
        <f t="shared" si="729"/>
        <v>0</v>
      </c>
      <c r="FR224" s="342">
        <f t="shared" si="729"/>
        <v>0</v>
      </c>
      <c r="FS224" s="342">
        <f t="shared" si="729"/>
        <v>0</v>
      </c>
      <c r="FT224" s="342">
        <f t="shared" si="729"/>
        <v>0</v>
      </c>
      <c r="FU224" s="342">
        <f t="shared" si="729"/>
        <v>0</v>
      </c>
      <c r="FV224" s="342">
        <f t="shared" si="729"/>
        <v>0</v>
      </c>
      <c r="FW224" s="342">
        <f t="shared" si="729"/>
        <v>0</v>
      </c>
      <c r="FX224" s="342">
        <f t="shared" si="729"/>
        <v>0</v>
      </c>
      <c r="FY224" s="342">
        <f t="shared" si="729"/>
        <v>0</v>
      </c>
      <c r="FZ224" s="342">
        <f t="shared" si="729"/>
        <v>0</v>
      </c>
      <c r="GA224" s="342">
        <f t="shared" si="729"/>
        <v>0</v>
      </c>
      <c r="GB224" s="342">
        <f t="shared" si="729"/>
        <v>0</v>
      </c>
      <c r="GC224" s="342">
        <f t="shared" si="729"/>
        <v>0</v>
      </c>
      <c r="GD224" s="342">
        <f t="shared" si="729"/>
        <v>0</v>
      </c>
      <c r="GE224" s="342">
        <f t="shared" si="729"/>
        <v>0</v>
      </c>
      <c r="GF224" s="342">
        <f t="shared" si="729"/>
        <v>0</v>
      </c>
      <c r="GG224" s="342">
        <f t="shared" si="729"/>
        <v>0</v>
      </c>
      <c r="GH224" s="342">
        <f t="shared" si="729"/>
        <v>0</v>
      </c>
      <c r="GI224" s="342">
        <f t="shared" si="729"/>
        <v>0</v>
      </c>
      <c r="GJ224" s="342">
        <f t="shared" si="729"/>
        <v>0</v>
      </c>
      <c r="GK224" s="342">
        <f t="shared" si="729"/>
        <v>0</v>
      </c>
      <c r="GL224" s="342">
        <f t="shared" si="729"/>
        <v>0</v>
      </c>
      <c r="GM224" s="342">
        <f t="shared" si="729"/>
        <v>0</v>
      </c>
      <c r="GN224" s="342">
        <f t="shared" si="729"/>
        <v>0</v>
      </c>
      <c r="GO224" s="342">
        <f t="shared" si="729"/>
        <v>0</v>
      </c>
      <c r="GP224" s="342">
        <f t="shared" si="729"/>
        <v>0</v>
      </c>
      <c r="GQ224" s="342"/>
      <c r="GR224" s="342">
        <f t="shared" ref="GR224:JC224" si="730">if(or(and($A224-GR$188&gt;0,$A224-GR$189&lt;=0,month($A224)=month(GR$188)),and($A224-GR$188&gt;0,$A224-GR$189&lt;=0,month(edate($A224,6))=month(GR$188))),GR$192,0)</f>
        <v>0</v>
      </c>
      <c r="GS224" s="342">
        <f t="shared" si="730"/>
        <v>0</v>
      </c>
      <c r="GT224" s="342">
        <f t="shared" si="730"/>
        <v>0</v>
      </c>
      <c r="GU224" s="342">
        <f t="shared" si="730"/>
        <v>19265.82197</v>
      </c>
      <c r="GV224" s="342">
        <f t="shared" si="730"/>
        <v>0</v>
      </c>
      <c r="GW224" s="342">
        <f t="shared" si="730"/>
        <v>0</v>
      </c>
      <c r="GX224" s="342">
        <f t="shared" si="730"/>
        <v>0</v>
      </c>
      <c r="GY224" s="342">
        <f t="shared" si="730"/>
        <v>0</v>
      </c>
      <c r="GZ224" s="342">
        <f t="shared" si="730"/>
        <v>0</v>
      </c>
      <c r="HA224" s="342">
        <f t="shared" si="730"/>
        <v>0</v>
      </c>
      <c r="HB224" s="342">
        <f t="shared" si="730"/>
        <v>0</v>
      </c>
      <c r="HC224" s="342">
        <f t="shared" si="730"/>
        <v>0</v>
      </c>
      <c r="HD224" s="342">
        <f t="shared" si="730"/>
        <v>0</v>
      </c>
      <c r="HE224" s="342">
        <f t="shared" si="730"/>
        <v>0</v>
      </c>
      <c r="HF224" s="342">
        <f t="shared" si="730"/>
        <v>0</v>
      </c>
      <c r="HG224" s="342">
        <f t="shared" si="730"/>
        <v>0</v>
      </c>
      <c r="HH224" s="342">
        <f t="shared" si="730"/>
        <v>0</v>
      </c>
      <c r="HI224" s="342">
        <f t="shared" si="730"/>
        <v>0</v>
      </c>
      <c r="HJ224" s="342">
        <f t="shared" si="730"/>
        <v>0</v>
      </c>
      <c r="HK224" s="342">
        <f t="shared" si="730"/>
        <v>0</v>
      </c>
      <c r="HL224" s="342">
        <f t="shared" si="730"/>
        <v>0</v>
      </c>
      <c r="HM224" s="342">
        <f t="shared" si="730"/>
        <v>0</v>
      </c>
      <c r="HN224" s="342">
        <f t="shared" si="730"/>
        <v>0</v>
      </c>
      <c r="HO224" s="342">
        <f t="shared" si="730"/>
        <v>0</v>
      </c>
      <c r="HP224" s="342">
        <f t="shared" si="730"/>
        <v>0</v>
      </c>
      <c r="HQ224" s="342">
        <f t="shared" si="730"/>
        <v>0</v>
      </c>
      <c r="HR224" s="342">
        <f t="shared" si="730"/>
        <v>0</v>
      </c>
      <c r="HS224" s="342">
        <f t="shared" si="730"/>
        <v>0</v>
      </c>
      <c r="HT224" s="342">
        <f t="shared" si="730"/>
        <v>0</v>
      </c>
      <c r="HU224" s="342">
        <f t="shared" si="730"/>
        <v>0</v>
      </c>
      <c r="HV224" s="342">
        <f t="shared" si="730"/>
        <v>0</v>
      </c>
      <c r="HW224" s="342">
        <f t="shared" si="730"/>
        <v>0</v>
      </c>
      <c r="HX224" s="342">
        <f t="shared" si="730"/>
        <v>0</v>
      </c>
      <c r="HY224" s="342">
        <f t="shared" si="730"/>
        <v>0</v>
      </c>
      <c r="HZ224" s="342">
        <f t="shared" si="730"/>
        <v>0</v>
      </c>
      <c r="IA224" s="342">
        <f t="shared" si="730"/>
        <v>0</v>
      </c>
      <c r="IB224" s="342">
        <f t="shared" si="730"/>
        <v>0</v>
      </c>
      <c r="IC224" s="342">
        <f t="shared" si="730"/>
        <v>0</v>
      </c>
      <c r="ID224" s="342">
        <f t="shared" si="730"/>
        <v>0</v>
      </c>
      <c r="IE224" s="342">
        <f t="shared" si="730"/>
        <v>0</v>
      </c>
      <c r="IF224" s="342">
        <f t="shared" si="730"/>
        <v>0</v>
      </c>
      <c r="IG224" s="342">
        <f t="shared" si="730"/>
        <v>0</v>
      </c>
      <c r="IH224" s="342">
        <f t="shared" si="730"/>
        <v>0</v>
      </c>
      <c r="II224" s="342">
        <f t="shared" si="730"/>
        <v>0</v>
      </c>
      <c r="IJ224" s="342">
        <f t="shared" si="730"/>
        <v>0</v>
      </c>
      <c r="IK224" s="342">
        <f t="shared" si="730"/>
        <v>0</v>
      </c>
      <c r="IL224" s="342">
        <f t="shared" si="730"/>
        <v>0</v>
      </c>
      <c r="IM224" s="342">
        <f t="shared" si="730"/>
        <v>0</v>
      </c>
      <c r="IN224" s="342">
        <f t="shared" si="730"/>
        <v>0</v>
      </c>
      <c r="IO224" s="342">
        <f t="shared" si="730"/>
        <v>0</v>
      </c>
      <c r="IP224" s="342">
        <f t="shared" si="730"/>
        <v>0</v>
      </c>
      <c r="IQ224" s="342">
        <f t="shared" si="730"/>
        <v>0</v>
      </c>
      <c r="IR224" s="342">
        <f t="shared" si="730"/>
        <v>0</v>
      </c>
      <c r="IS224" s="342">
        <f t="shared" si="730"/>
        <v>0</v>
      </c>
      <c r="IT224" s="342">
        <f t="shared" si="730"/>
        <v>0</v>
      </c>
      <c r="IU224" s="342">
        <f t="shared" si="730"/>
        <v>0</v>
      </c>
      <c r="IV224" s="342">
        <f t="shared" si="730"/>
        <v>0</v>
      </c>
      <c r="IW224" s="342">
        <f t="shared" si="730"/>
        <v>0</v>
      </c>
      <c r="IX224" s="342">
        <f t="shared" si="730"/>
        <v>0</v>
      </c>
      <c r="IY224" s="342">
        <f t="shared" si="730"/>
        <v>0</v>
      </c>
      <c r="IZ224" s="342">
        <f t="shared" si="730"/>
        <v>0</v>
      </c>
      <c r="JA224" s="342">
        <f t="shared" si="730"/>
        <v>0</v>
      </c>
      <c r="JB224" s="342">
        <f t="shared" si="730"/>
        <v>0</v>
      </c>
      <c r="JC224" s="342">
        <f t="shared" si="730"/>
        <v>0</v>
      </c>
      <c r="JD224" s="342"/>
      <c r="JE224" s="342">
        <f t="shared" ref="JE224:LP224" si="731">if(or(and($A224-JE$188&gt;0,$A224-JE$189&lt;=0,month($A224)=month(JE$188)),and($A224-JE$188&gt;0,$A224-JE$189&lt;=0,month(edate($A224,6))=month(JE$188))),JE$192,0)</f>
        <v>0</v>
      </c>
      <c r="JF224" s="342">
        <f t="shared" si="731"/>
        <v>0</v>
      </c>
      <c r="JG224" s="342">
        <f t="shared" si="731"/>
        <v>0</v>
      </c>
      <c r="JH224" s="342">
        <f t="shared" si="731"/>
        <v>0</v>
      </c>
      <c r="JI224" s="342">
        <f t="shared" si="731"/>
        <v>0</v>
      </c>
      <c r="JJ224" s="342">
        <f t="shared" si="731"/>
        <v>0</v>
      </c>
      <c r="JK224" s="342">
        <f t="shared" si="731"/>
        <v>0</v>
      </c>
      <c r="JL224" s="342">
        <f t="shared" si="731"/>
        <v>0</v>
      </c>
      <c r="JM224" s="342">
        <f t="shared" si="731"/>
        <v>0</v>
      </c>
      <c r="JN224" s="342">
        <f t="shared" si="731"/>
        <v>0</v>
      </c>
      <c r="JO224" s="342">
        <f t="shared" si="731"/>
        <v>0</v>
      </c>
      <c r="JP224" s="342">
        <f t="shared" si="731"/>
        <v>0</v>
      </c>
      <c r="JQ224" s="342">
        <f t="shared" si="731"/>
        <v>0</v>
      </c>
      <c r="JR224" s="342">
        <f t="shared" si="731"/>
        <v>0</v>
      </c>
      <c r="JS224" s="342">
        <f t="shared" si="731"/>
        <v>0</v>
      </c>
      <c r="JT224" s="342">
        <f t="shared" si="731"/>
        <v>0</v>
      </c>
      <c r="JU224" s="342">
        <f t="shared" si="731"/>
        <v>0</v>
      </c>
      <c r="JV224" s="342">
        <f t="shared" si="731"/>
        <v>0</v>
      </c>
      <c r="JW224" s="342">
        <f t="shared" si="731"/>
        <v>0</v>
      </c>
      <c r="JX224" s="342">
        <f t="shared" si="731"/>
        <v>0</v>
      </c>
      <c r="JY224" s="342">
        <f t="shared" si="731"/>
        <v>0</v>
      </c>
      <c r="JZ224" s="342">
        <f t="shared" si="731"/>
        <v>0</v>
      </c>
      <c r="KA224" s="342">
        <f t="shared" si="731"/>
        <v>0</v>
      </c>
      <c r="KB224" s="342">
        <f t="shared" si="731"/>
        <v>0</v>
      </c>
      <c r="KC224" s="342">
        <f t="shared" si="731"/>
        <v>0</v>
      </c>
      <c r="KD224" s="342">
        <f t="shared" si="731"/>
        <v>0</v>
      </c>
      <c r="KE224" s="342">
        <f t="shared" si="731"/>
        <v>0</v>
      </c>
      <c r="KF224" s="342">
        <f t="shared" si="731"/>
        <v>0</v>
      </c>
      <c r="KG224" s="342">
        <f t="shared" si="731"/>
        <v>0</v>
      </c>
      <c r="KH224" s="342">
        <f t="shared" si="731"/>
        <v>0</v>
      </c>
      <c r="KI224" s="342">
        <f t="shared" si="731"/>
        <v>0</v>
      </c>
      <c r="KJ224" s="342">
        <f t="shared" si="731"/>
        <v>0</v>
      </c>
      <c r="KK224" s="342">
        <f t="shared" si="731"/>
        <v>0</v>
      </c>
      <c r="KL224" s="342">
        <f t="shared" si="731"/>
        <v>0</v>
      </c>
      <c r="KM224" s="342">
        <f t="shared" si="731"/>
        <v>0</v>
      </c>
      <c r="KN224" s="342">
        <f t="shared" si="731"/>
        <v>0</v>
      </c>
      <c r="KO224" s="342">
        <f t="shared" si="731"/>
        <v>0</v>
      </c>
      <c r="KP224" s="342">
        <f t="shared" si="731"/>
        <v>0</v>
      </c>
      <c r="KQ224" s="342">
        <f t="shared" si="731"/>
        <v>0</v>
      </c>
      <c r="KR224" s="342">
        <f t="shared" si="731"/>
        <v>0</v>
      </c>
      <c r="KS224" s="342">
        <f t="shared" si="731"/>
        <v>0</v>
      </c>
      <c r="KT224" s="342">
        <f t="shared" si="731"/>
        <v>0</v>
      </c>
      <c r="KU224" s="342">
        <f t="shared" si="731"/>
        <v>0</v>
      </c>
      <c r="KV224" s="342">
        <f t="shared" si="731"/>
        <v>0</v>
      </c>
      <c r="KW224" s="342">
        <f t="shared" si="731"/>
        <v>0</v>
      </c>
      <c r="KX224" s="342">
        <f t="shared" si="731"/>
        <v>0</v>
      </c>
      <c r="KY224" s="342">
        <f t="shared" si="731"/>
        <v>0</v>
      </c>
      <c r="KZ224" s="342">
        <f t="shared" si="731"/>
        <v>0</v>
      </c>
      <c r="LA224" s="342">
        <f t="shared" si="731"/>
        <v>0</v>
      </c>
      <c r="LB224" s="342">
        <f t="shared" si="731"/>
        <v>0</v>
      </c>
      <c r="LC224" s="342">
        <f t="shared" si="731"/>
        <v>0</v>
      </c>
      <c r="LD224" s="342">
        <f t="shared" si="731"/>
        <v>0</v>
      </c>
      <c r="LE224" s="342">
        <f t="shared" si="731"/>
        <v>0</v>
      </c>
      <c r="LF224" s="342">
        <f t="shared" si="731"/>
        <v>0</v>
      </c>
      <c r="LG224" s="342">
        <f t="shared" si="731"/>
        <v>0</v>
      </c>
      <c r="LH224" s="342">
        <f t="shared" si="731"/>
        <v>0</v>
      </c>
      <c r="LI224" s="342">
        <f t="shared" si="731"/>
        <v>0</v>
      </c>
      <c r="LJ224" s="342">
        <f t="shared" si="731"/>
        <v>0</v>
      </c>
      <c r="LK224" s="342">
        <f t="shared" si="731"/>
        <v>0</v>
      </c>
      <c r="LL224" s="342">
        <f t="shared" si="731"/>
        <v>0</v>
      </c>
      <c r="LM224" s="342">
        <f t="shared" si="731"/>
        <v>0</v>
      </c>
      <c r="LN224" s="342">
        <f t="shared" si="731"/>
        <v>0</v>
      </c>
      <c r="LO224" s="342">
        <f t="shared" si="731"/>
        <v>0</v>
      </c>
      <c r="LP224" s="342">
        <f t="shared" si="731"/>
        <v>0</v>
      </c>
    </row>
    <row r="225">
      <c r="A225" s="331" t="str">
        <f t="shared" si="575"/>
        <v>06-2030</v>
      </c>
      <c r="B225" s="346">
        <f t="shared" si="581"/>
        <v>378521.2398</v>
      </c>
      <c r="C225" s="346"/>
      <c r="E225" s="342">
        <f t="shared" ref="E225:BP225" si="732">if(or(and($A225-E$188&gt;0,$A225-E$189&lt;=0,month($A225)=month(E$188)),and($A225-E$188&gt;0,$A225-E$189&lt;=0,month(edate($A225,6))=month(E$188))),E$192,0)</f>
        <v>0</v>
      </c>
      <c r="F225" s="342">
        <f t="shared" si="732"/>
        <v>0</v>
      </c>
      <c r="G225" s="342">
        <f t="shared" si="732"/>
        <v>0</v>
      </c>
      <c r="H225" s="342">
        <f t="shared" si="732"/>
        <v>0</v>
      </c>
      <c r="I225" s="342">
        <f t="shared" si="732"/>
        <v>0</v>
      </c>
      <c r="J225" s="342">
        <f t="shared" si="732"/>
        <v>0</v>
      </c>
      <c r="K225" s="342">
        <f t="shared" si="732"/>
        <v>0</v>
      </c>
      <c r="L225" s="342">
        <f t="shared" si="732"/>
        <v>0</v>
      </c>
      <c r="M225" s="342">
        <f t="shared" si="732"/>
        <v>0</v>
      </c>
      <c r="N225" s="342">
        <f t="shared" si="732"/>
        <v>0</v>
      </c>
      <c r="O225" s="342">
        <f t="shared" si="732"/>
        <v>0</v>
      </c>
      <c r="P225" s="342">
        <f t="shared" si="732"/>
        <v>0</v>
      </c>
      <c r="Q225" s="342">
        <f t="shared" si="732"/>
        <v>0</v>
      </c>
      <c r="R225" s="342">
        <f t="shared" si="732"/>
        <v>0</v>
      </c>
      <c r="S225" s="342">
        <f t="shared" si="732"/>
        <v>0</v>
      </c>
      <c r="T225" s="342">
        <f t="shared" si="732"/>
        <v>0</v>
      </c>
      <c r="U225" s="342">
        <f t="shared" si="732"/>
        <v>0</v>
      </c>
      <c r="V225" s="342">
        <f t="shared" si="732"/>
        <v>0</v>
      </c>
      <c r="W225" s="342">
        <f t="shared" si="732"/>
        <v>0</v>
      </c>
      <c r="X225" s="342">
        <f t="shared" si="732"/>
        <v>0</v>
      </c>
      <c r="Y225" s="342">
        <f t="shared" si="732"/>
        <v>0</v>
      </c>
      <c r="Z225" s="342">
        <f t="shared" si="732"/>
        <v>0</v>
      </c>
      <c r="AA225" s="342">
        <f t="shared" si="732"/>
        <v>0</v>
      </c>
      <c r="AB225" s="342">
        <f t="shared" si="732"/>
        <v>0</v>
      </c>
      <c r="AC225" s="342">
        <f t="shared" si="732"/>
        <v>0</v>
      </c>
      <c r="AD225" s="342">
        <f t="shared" si="732"/>
        <v>0</v>
      </c>
      <c r="AE225" s="342">
        <f t="shared" si="732"/>
        <v>0</v>
      </c>
      <c r="AF225" s="342">
        <f t="shared" si="732"/>
        <v>0</v>
      </c>
      <c r="AG225" s="342">
        <f t="shared" si="732"/>
        <v>0</v>
      </c>
      <c r="AH225" s="342">
        <f t="shared" si="732"/>
        <v>0</v>
      </c>
      <c r="AI225" s="342">
        <f t="shared" si="732"/>
        <v>0</v>
      </c>
      <c r="AJ225" s="342">
        <f t="shared" si="732"/>
        <v>0</v>
      </c>
      <c r="AK225" s="342">
        <f t="shared" si="732"/>
        <v>0</v>
      </c>
      <c r="AL225" s="342">
        <f t="shared" si="732"/>
        <v>0</v>
      </c>
      <c r="AM225" s="342">
        <f t="shared" si="732"/>
        <v>0</v>
      </c>
      <c r="AN225" s="342">
        <f t="shared" si="732"/>
        <v>0</v>
      </c>
      <c r="AO225" s="342">
        <f t="shared" si="732"/>
        <v>0</v>
      </c>
      <c r="AP225" s="342">
        <f t="shared" si="732"/>
        <v>0</v>
      </c>
      <c r="AQ225" s="342">
        <f t="shared" si="732"/>
        <v>0</v>
      </c>
      <c r="AR225" s="342">
        <f t="shared" si="732"/>
        <v>0</v>
      </c>
      <c r="AS225" s="342">
        <f t="shared" si="732"/>
        <v>0</v>
      </c>
      <c r="AT225" s="342">
        <f t="shared" si="732"/>
        <v>0</v>
      </c>
      <c r="AU225" s="342">
        <f t="shared" si="732"/>
        <v>0</v>
      </c>
      <c r="AV225" s="342">
        <f t="shared" si="732"/>
        <v>0</v>
      </c>
      <c r="AW225" s="342">
        <f t="shared" si="732"/>
        <v>0</v>
      </c>
      <c r="AX225" s="342">
        <f t="shared" si="732"/>
        <v>9058.61</v>
      </c>
      <c r="AY225" s="342">
        <f t="shared" si="732"/>
        <v>0</v>
      </c>
      <c r="AZ225" s="342">
        <f t="shared" si="732"/>
        <v>6480</v>
      </c>
      <c r="BA225" s="342">
        <f t="shared" si="732"/>
        <v>5867.9712</v>
      </c>
      <c r="BB225" s="342">
        <f t="shared" si="732"/>
        <v>0</v>
      </c>
      <c r="BC225" s="342">
        <f t="shared" si="732"/>
        <v>4873.17825</v>
      </c>
      <c r="BD225" s="342">
        <f t="shared" si="732"/>
        <v>0</v>
      </c>
      <c r="BE225" s="342">
        <f t="shared" si="732"/>
        <v>4565.5155</v>
      </c>
      <c r="BF225" s="342">
        <f t="shared" si="732"/>
        <v>0</v>
      </c>
      <c r="BG225" s="342">
        <f t="shared" si="732"/>
        <v>900.3978</v>
      </c>
      <c r="BH225" s="342">
        <f t="shared" si="732"/>
        <v>0</v>
      </c>
      <c r="BI225" s="342">
        <f t="shared" si="732"/>
        <v>0</v>
      </c>
      <c r="BJ225" s="342">
        <f t="shared" si="732"/>
        <v>0</v>
      </c>
      <c r="BK225" s="342">
        <f t="shared" si="732"/>
        <v>0</v>
      </c>
      <c r="BL225" s="342">
        <f t="shared" si="732"/>
        <v>0</v>
      </c>
      <c r="BM225" s="342">
        <f t="shared" si="732"/>
        <v>1521.41625</v>
      </c>
      <c r="BN225" s="342">
        <f t="shared" si="732"/>
        <v>0</v>
      </c>
      <c r="BO225" s="342">
        <f t="shared" si="732"/>
        <v>5255.6688</v>
      </c>
      <c r="BP225" s="342">
        <f t="shared" si="732"/>
        <v>0</v>
      </c>
      <c r="BQ225" s="342"/>
      <c r="BR225" s="342">
        <f t="shared" ref="BR225:EC225" si="733">if(or(and($A225-BR$188&gt;0,$A225-BR$189&lt;=0,month($A225)=month(BR$188)),and($A225-BR$188&gt;0,$A225-BR$189&lt;=0,month(edate($A225,6))=month(BR$188))),BR$192,0)</f>
        <v>12789.72106</v>
      </c>
      <c r="BS225" s="342">
        <f t="shared" si="733"/>
        <v>0</v>
      </c>
      <c r="BT225" s="342">
        <f t="shared" si="733"/>
        <v>0</v>
      </c>
      <c r="BU225" s="342">
        <f t="shared" si="733"/>
        <v>0</v>
      </c>
      <c r="BV225" s="342">
        <f t="shared" si="733"/>
        <v>0</v>
      </c>
      <c r="BW225" s="342">
        <f t="shared" si="733"/>
        <v>0</v>
      </c>
      <c r="BX225" s="342">
        <f t="shared" si="733"/>
        <v>0</v>
      </c>
      <c r="BY225" s="342">
        <f t="shared" si="733"/>
        <v>0</v>
      </c>
      <c r="BZ225" s="342">
        <f t="shared" si="733"/>
        <v>0</v>
      </c>
      <c r="CA225" s="342">
        <f t="shared" si="733"/>
        <v>26076.07671</v>
      </c>
      <c r="CB225" s="342">
        <f t="shared" si="733"/>
        <v>0</v>
      </c>
      <c r="CC225" s="342">
        <f t="shared" si="733"/>
        <v>0</v>
      </c>
      <c r="CD225" s="342">
        <f t="shared" si="733"/>
        <v>0</v>
      </c>
      <c r="CE225" s="342">
        <f t="shared" si="733"/>
        <v>0</v>
      </c>
      <c r="CF225" s="342">
        <f t="shared" si="733"/>
        <v>0</v>
      </c>
      <c r="CG225" s="342">
        <f t="shared" si="733"/>
        <v>0</v>
      </c>
      <c r="CH225" s="342">
        <f t="shared" si="733"/>
        <v>0</v>
      </c>
      <c r="CI225" s="342">
        <f t="shared" si="733"/>
        <v>17528.71478</v>
      </c>
      <c r="CJ225" s="342">
        <f t="shared" si="733"/>
        <v>0</v>
      </c>
      <c r="CK225" s="342">
        <f t="shared" si="733"/>
        <v>18261.99532</v>
      </c>
      <c r="CL225" s="342">
        <f t="shared" si="733"/>
        <v>0</v>
      </c>
      <c r="CM225" s="342">
        <f t="shared" si="733"/>
        <v>0</v>
      </c>
      <c r="CN225" s="342">
        <f t="shared" si="733"/>
        <v>0</v>
      </c>
      <c r="CO225" s="342">
        <f t="shared" si="733"/>
        <v>15876.63125</v>
      </c>
      <c r="CP225" s="342">
        <f t="shared" si="733"/>
        <v>0</v>
      </c>
      <c r="CQ225" s="342">
        <f t="shared" si="733"/>
        <v>0</v>
      </c>
      <c r="CR225" s="342">
        <f t="shared" si="733"/>
        <v>0</v>
      </c>
      <c r="CS225" s="342">
        <f t="shared" si="733"/>
        <v>13059.81653</v>
      </c>
      <c r="CT225" s="342">
        <f t="shared" si="733"/>
        <v>0</v>
      </c>
      <c r="CU225" s="342">
        <f t="shared" si="733"/>
        <v>820.5444337</v>
      </c>
      <c r="CV225" s="342">
        <f t="shared" si="733"/>
        <v>0</v>
      </c>
      <c r="CW225" s="342">
        <f t="shared" si="733"/>
        <v>4574.634919</v>
      </c>
      <c r="CX225" s="342">
        <f t="shared" si="733"/>
        <v>30364.6609</v>
      </c>
      <c r="CY225" s="342">
        <f t="shared" si="733"/>
        <v>0</v>
      </c>
      <c r="CZ225" s="342">
        <f t="shared" si="733"/>
        <v>0</v>
      </c>
      <c r="DA225" s="342">
        <f t="shared" si="733"/>
        <v>23506.89525</v>
      </c>
      <c r="DB225" s="342">
        <f t="shared" si="733"/>
        <v>17577.2809</v>
      </c>
      <c r="DC225" s="342">
        <f t="shared" si="733"/>
        <v>0</v>
      </c>
      <c r="DD225" s="342">
        <f t="shared" si="733"/>
        <v>0</v>
      </c>
      <c r="DE225" s="342">
        <f t="shared" si="733"/>
        <v>19032.95925</v>
      </c>
      <c r="DF225" s="342">
        <f t="shared" si="733"/>
        <v>0</v>
      </c>
      <c r="DG225" s="342">
        <f t="shared" si="733"/>
        <v>0</v>
      </c>
      <c r="DH225" s="342">
        <f t="shared" si="733"/>
        <v>0</v>
      </c>
      <c r="DI225" s="342">
        <f t="shared" si="733"/>
        <v>12798.65882</v>
      </c>
      <c r="DJ225" s="342">
        <f t="shared" si="733"/>
        <v>0</v>
      </c>
      <c r="DK225" s="342">
        <f t="shared" si="733"/>
        <v>0</v>
      </c>
      <c r="DL225" s="342">
        <f t="shared" si="733"/>
        <v>0</v>
      </c>
      <c r="DM225" s="342">
        <f t="shared" si="733"/>
        <v>0</v>
      </c>
      <c r="DN225" s="342">
        <f t="shared" si="733"/>
        <v>0</v>
      </c>
      <c r="DO225" s="342">
        <f t="shared" si="733"/>
        <v>0</v>
      </c>
      <c r="DP225" s="342">
        <f t="shared" si="733"/>
        <v>0</v>
      </c>
      <c r="DQ225" s="342">
        <f t="shared" si="733"/>
        <v>0</v>
      </c>
      <c r="DR225" s="342">
        <f t="shared" si="733"/>
        <v>0</v>
      </c>
      <c r="DS225" s="342">
        <f t="shared" si="733"/>
        <v>0</v>
      </c>
      <c r="DT225" s="342">
        <f t="shared" si="733"/>
        <v>0</v>
      </c>
      <c r="DU225" s="342">
        <f t="shared" si="733"/>
        <v>0</v>
      </c>
      <c r="DV225" s="342">
        <f t="shared" si="733"/>
        <v>0</v>
      </c>
      <c r="DW225" s="342">
        <f t="shared" si="733"/>
        <v>0</v>
      </c>
      <c r="DX225" s="342">
        <f t="shared" si="733"/>
        <v>0</v>
      </c>
      <c r="DY225" s="342">
        <f t="shared" si="733"/>
        <v>0</v>
      </c>
      <c r="DZ225" s="342">
        <f t="shared" si="733"/>
        <v>0</v>
      </c>
      <c r="EA225" s="342">
        <f t="shared" si="733"/>
        <v>0</v>
      </c>
      <c r="EB225" s="342">
        <f t="shared" si="733"/>
        <v>0</v>
      </c>
      <c r="EC225" s="342">
        <f t="shared" si="733"/>
        <v>0</v>
      </c>
      <c r="ED225" s="338"/>
      <c r="EE225" s="342">
        <f t="shared" ref="EE225:GP225" si="734">if(or(and($A225-EE$188&gt;0,$A225-EE$189&lt;=0,month($A225)=month(EE$188)),and($A225-EE$188&gt;0,$A225-EE$189&lt;=0,month(edate($A225,6))=month(EE$188))),EE$192,0)</f>
        <v>0</v>
      </c>
      <c r="EF225" s="342">
        <f t="shared" si="734"/>
        <v>0</v>
      </c>
      <c r="EG225" s="342">
        <f t="shared" si="734"/>
        <v>0</v>
      </c>
      <c r="EH225" s="342">
        <f t="shared" si="734"/>
        <v>0</v>
      </c>
      <c r="EI225" s="342">
        <f t="shared" si="734"/>
        <v>0</v>
      </c>
      <c r="EJ225" s="342">
        <f t="shared" si="734"/>
        <v>15393.85814</v>
      </c>
      <c r="EK225" s="342">
        <f t="shared" si="734"/>
        <v>0</v>
      </c>
      <c r="EL225" s="342">
        <f t="shared" si="734"/>
        <v>0</v>
      </c>
      <c r="EM225" s="342">
        <f t="shared" si="734"/>
        <v>0</v>
      </c>
      <c r="EN225" s="342">
        <f t="shared" si="734"/>
        <v>0</v>
      </c>
      <c r="EO225" s="342">
        <f t="shared" si="734"/>
        <v>0</v>
      </c>
      <c r="EP225" s="342">
        <f t="shared" si="734"/>
        <v>12777.5634</v>
      </c>
      <c r="EQ225" s="342">
        <f t="shared" si="734"/>
        <v>0</v>
      </c>
      <c r="ER225" s="342">
        <f t="shared" si="734"/>
        <v>0</v>
      </c>
      <c r="ES225" s="342">
        <f t="shared" si="734"/>
        <v>28831.09343</v>
      </c>
      <c r="ET225" s="342">
        <f t="shared" si="734"/>
        <v>0</v>
      </c>
      <c r="EU225" s="342">
        <f t="shared" si="734"/>
        <v>0</v>
      </c>
      <c r="EV225" s="342">
        <f t="shared" si="734"/>
        <v>0</v>
      </c>
      <c r="EW225" s="342">
        <f t="shared" si="734"/>
        <v>0</v>
      </c>
      <c r="EX225" s="342">
        <f t="shared" si="734"/>
        <v>0</v>
      </c>
      <c r="EY225" s="342">
        <f t="shared" si="734"/>
        <v>16906.73506</v>
      </c>
      <c r="EZ225" s="342">
        <f t="shared" si="734"/>
        <v>102.8420264</v>
      </c>
      <c r="FA225" s="342">
        <f t="shared" si="734"/>
        <v>0</v>
      </c>
      <c r="FB225" s="342">
        <f t="shared" si="734"/>
        <v>0</v>
      </c>
      <c r="FC225" s="342">
        <f t="shared" si="734"/>
        <v>0</v>
      </c>
      <c r="FD225" s="342">
        <f t="shared" si="734"/>
        <v>0</v>
      </c>
      <c r="FE225" s="342">
        <f t="shared" si="734"/>
        <v>0</v>
      </c>
      <c r="FF225" s="342">
        <f t="shared" si="734"/>
        <v>0</v>
      </c>
      <c r="FG225" s="342">
        <f t="shared" si="734"/>
        <v>0</v>
      </c>
      <c r="FH225" s="342">
        <f t="shared" si="734"/>
        <v>0</v>
      </c>
      <c r="FI225" s="342">
        <f t="shared" si="734"/>
        <v>0</v>
      </c>
      <c r="FJ225" s="342">
        <f t="shared" si="734"/>
        <v>0</v>
      </c>
      <c r="FK225" s="342">
        <f t="shared" si="734"/>
        <v>0</v>
      </c>
      <c r="FL225" s="342">
        <f t="shared" si="734"/>
        <v>0</v>
      </c>
      <c r="FM225" s="342">
        <f t="shared" si="734"/>
        <v>0</v>
      </c>
      <c r="FN225" s="342">
        <f t="shared" si="734"/>
        <v>0</v>
      </c>
      <c r="FO225" s="342">
        <f t="shared" si="734"/>
        <v>0</v>
      </c>
      <c r="FP225" s="342">
        <f t="shared" si="734"/>
        <v>0</v>
      </c>
      <c r="FQ225" s="342">
        <f t="shared" si="734"/>
        <v>0</v>
      </c>
      <c r="FR225" s="342">
        <f t="shared" si="734"/>
        <v>0</v>
      </c>
      <c r="FS225" s="342">
        <f t="shared" si="734"/>
        <v>0</v>
      </c>
      <c r="FT225" s="342">
        <f t="shared" si="734"/>
        <v>0</v>
      </c>
      <c r="FU225" s="342">
        <f t="shared" si="734"/>
        <v>0</v>
      </c>
      <c r="FV225" s="342">
        <f t="shared" si="734"/>
        <v>0</v>
      </c>
      <c r="FW225" s="342">
        <f t="shared" si="734"/>
        <v>0</v>
      </c>
      <c r="FX225" s="342">
        <f t="shared" si="734"/>
        <v>0</v>
      </c>
      <c r="FY225" s="342">
        <f t="shared" si="734"/>
        <v>0</v>
      </c>
      <c r="FZ225" s="342">
        <f t="shared" si="734"/>
        <v>0</v>
      </c>
      <c r="GA225" s="342">
        <f t="shared" si="734"/>
        <v>0</v>
      </c>
      <c r="GB225" s="342">
        <f t="shared" si="734"/>
        <v>0</v>
      </c>
      <c r="GC225" s="342">
        <f t="shared" si="734"/>
        <v>0</v>
      </c>
      <c r="GD225" s="342">
        <f t="shared" si="734"/>
        <v>0</v>
      </c>
      <c r="GE225" s="342">
        <f t="shared" si="734"/>
        <v>0</v>
      </c>
      <c r="GF225" s="342">
        <f t="shared" si="734"/>
        <v>0</v>
      </c>
      <c r="GG225" s="342">
        <f t="shared" si="734"/>
        <v>0</v>
      </c>
      <c r="GH225" s="342">
        <f t="shared" si="734"/>
        <v>0</v>
      </c>
      <c r="GI225" s="342">
        <f t="shared" si="734"/>
        <v>0</v>
      </c>
      <c r="GJ225" s="342">
        <f t="shared" si="734"/>
        <v>0</v>
      </c>
      <c r="GK225" s="342">
        <f t="shared" si="734"/>
        <v>0</v>
      </c>
      <c r="GL225" s="342">
        <f t="shared" si="734"/>
        <v>0</v>
      </c>
      <c r="GM225" s="342">
        <f t="shared" si="734"/>
        <v>0</v>
      </c>
      <c r="GN225" s="342">
        <f t="shared" si="734"/>
        <v>0</v>
      </c>
      <c r="GO225" s="342">
        <f t="shared" si="734"/>
        <v>0</v>
      </c>
      <c r="GP225" s="342">
        <f t="shared" si="734"/>
        <v>0</v>
      </c>
      <c r="GQ225" s="342"/>
      <c r="GR225" s="342">
        <f t="shared" ref="GR225:JC225" si="735">if(or(and($A225-GR$188&gt;0,$A225-GR$189&lt;=0,month($A225)=month(GR$188)),and($A225-GR$188&gt;0,$A225-GR$189&lt;=0,month(edate($A225,6))=month(GR$188))),GR$192,0)</f>
        <v>0</v>
      </c>
      <c r="GS225" s="342">
        <f t="shared" si="735"/>
        <v>11815.40323</v>
      </c>
      <c r="GT225" s="342">
        <f t="shared" si="735"/>
        <v>17466.68638</v>
      </c>
      <c r="GU225" s="342">
        <f t="shared" si="735"/>
        <v>0</v>
      </c>
      <c r="GV225" s="342">
        <f t="shared" si="735"/>
        <v>0</v>
      </c>
      <c r="GW225" s="342">
        <f t="shared" si="735"/>
        <v>0</v>
      </c>
      <c r="GX225" s="342">
        <f t="shared" si="735"/>
        <v>0</v>
      </c>
      <c r="GY225" s="342">
        <f t="shared" si="735"/>
        <v>0</v>
      </c>
      <c r="GZ225" s="342">
        <f t="shared" si="735"/>
        <v>0</v>
      </c>
      <c r="HA225" s="342">
        <f t="shared" si="735"/>
        <v>0</v>
      </c>
      <c r="HB225" s="342">
        <f t="shared" si="735"/>
        <v>24435.71025</v>
      </c>
      <c r="HC225" s="342">
        <f t="shared" si="735"/>
        <v>0</v>
      </c>
      <c r="HD225" s="342">
        <f t="shared" si="735"/>
        <v>0</v>
      </c>
      <c r="HE225" s="342">
        <f t="shared" si="735"/>
        <v>0</v>
      </c>
      <c r="HF225" s="342">
        <f t="shared" si="735"/>
        <v>0</v>
      </c>
      <c r="HG225" s="342">
        <f t="shared" si="735"/>
        <v>0</v>
      </c>
      <c r="HH225" s="342">
        <f t="shared" si="735"/>
        <v>0</v>
      </c>
      <c r="HI225" s="342">
        <f t="shared" si="735"/>
        <v>0</v>
      </c>
      <c r="HJ225" s="342">
        <f t="shared" si="735"/>
        <v>0</v>
      </c>
      <c r="HK225" s="342">
        <f t="shared" si="735"/>
        <v>0</v>
      </c>
      <c r="HL225" s="342">
        <f t="shared" si="735"/>
        <v>0</v>
      </c>
      <c r="HM225" s="342">
        <f t="shared" si="735"/>
        <v>0</v>
      </c>
      <c r="HN225" s="342">
        <f t="shared" si="735"/>
        <v>0</v>
      </c>
      <c r="HO225" s="342">
        <f t="shared" si="735"/>
        <v>0</v>
      </c>
      <c r="HP225" s="342">
        <f t="shared" si="735"/>
        <v>0</v>
      </c>
      <c r="HQ225" s="342">
        <f t="shared" si="735"/>
        <v>0</v>
      </c>
      <c r="HR225" s="342">
        <f t="shared" si="735"/>
        <v>0</v>
      </c>
      <c r="HS225" s="342">
        <f t="shared" si="735"/>
        <v>0</v>
      </c>
      <c r="HT225" s="342">
        <f t="shared" si="735"/>
        <v>0</v>
      </c>
      <c r="HU225" s="342">
        <f t="shared" si="735"/>
        <v>0</v>
      </c>
      <c r="HV225" s="342">
        <f t="shared" si="735"/>
        <v>0</v>
      </c>
      <c r="HW225" s="342">
        <f t="shared" si="735"/>
        <v>0</v>
      </c>
      <c r="HX225" s="342">
        <f t="shared" si="735"/>
        <v>0</v>
      </c>
      <c r="HY225" s="342">
        <f t="shared" si="735"/>
        <v>0</v>
      </c>
      <c r="HZ225" s="342">
        <f t="shared" si="735"/>
        <v>0</v>
      </c>
      <c r="IA225" s="342">
        <f t="shared" si="735"/>
        <v>0</v>
      </c>
      <c r="IB225" s="342">
        <f t="shared" si="735"/>
        <v>0</v>
      </c>
      <c r="IC225" s="342">
        <f t="shared" si="735"/>
        <v>0</v>
      </c>
      <c r="ID225" s="342">
        <f t="shared" si="735"/>
        <v>0</v>
      </c>
      <c r="IE225" s="342">
        <f t="shared" si="735"/>
        <v>0</v>
      </c>
      <c r="IF225" s="342">
        <f t="shared" si="735"/>
        <v>0</v>
      </c>
      <c r="IG225" s="342">
        <f t="shared" si="735"/>
        <v>0</v>
      </c>
      <c r="IH225" s="342">
        <f t="shared" si="735"/>
        <v>0</v>
      </c>
      <c r="II225" s="342">
        <f t="shared" si="735"/>
        <v>0</v>
      </c>
      <c r="IJ225" s="342">
        <f t="shared" si="735"/>
        <v>0</v>
      </c>
      <c r="IK225" s="342">
        <f t="shared" si="735"/>
        <v>0</v>
      </c>
      <c r="IL225" s="342">
        <f t="shared" si="735"/>
        <v>0</v>
      </c>
      <c r="IM225" s="342">
        <f t="shared" si="735"/>
        <v>0</v>
      </c>
      <c r="IN225" s="342">
        <f t="shared" si="735"/>
        <v>0</v>
      </c>
      <c r="IO225" s="342">
        <f t="shared" si="735"/>
        <v>0</v>
      </c>
      <c r="IP225" s="342">
        <f t="shared" si="735"/>
        <v>0</v>
      </c>
      <c r="IQ225" s="342">
        <f t="shared" si="735"/>
        <v>0</v>
      </c>
      <c r="IR225" s="342">
        <f t="shared" si="735"/>
        <v>0</v>
      </c>
      <c r="IS225" s="342">
        <f t="shared" si="735"/>
        <v>0</v>
      </c>
      <c r="IT225" s="342">
        <f t="shared" si="735"/>
        <v>0</v>
      </c>
      <c r="IU225" s="342">
        <f t="shared" si="735"/>
        <v>0</v>
      </c>
      <c r="IV225" s="342">
        <f t="shared" si="735"/>
        <v>0</v>
      </c>
      <c r="IW225" s="342">
        <f t="shared" si="735"/>
        <v>0</v>
      </c>
      <c r="IX225" s="342">
        <f t="shared" si="735"/>
        <v>0</v>
      </c>
      <c r="IY225" s="342">
        <f t="shared" si="735"/>
        <v>0</v>
      </c>
      <c r="IZ225" s="342">
        <f t="shared" si="735"/>
        <v>0</v>
      </c>
      <c r="JA225" s="342">
        <f t="shared" si="735"/>
        <v>0</v>
      </c>
      <c r="JB225" s="342">
        <f t="shared" si="735"/>
        <v>0</v>
      </c>
      <c r="JC225" s="342">
        <f t="shared" si="735"/>
        <v>0</v>
      </c>
      <c r="JD225" s="342"/>
      <c r="JE225" s="342">
        <f t="shared" ref="JE225:LP225" si="736">if(or(and($A225-JE$188&gt;0,$A225-JE$189&lt;=0,month($A225)=month(JE$188)),and($A225-JE$188&gt;0,$A225-JE$189&lt;=0,month(edate($A225,6))=month(JE$188))),JE$192,0)</f>
        <v>0</v>
      </c>
      <c r="JF225" s="342">
        <f t="shared" si="736"/>
        <v>0</v>
      </c>
      <c r="JG225" s="342">
        <f t="shared" si="736"/>
        <v>0</v>
      </c>
      <c r="JH225" s="342">
        <f t="shared" si="736"/>
        <v>0</v>
      </c>
      <c r="JI225" s="342">
        <f t="shared" si="736"/>
        <v>0</v>
      </c>
      <c r="JJ225" s="342">
        <f t="shared" si="736"/>
        <v>0</v>
      </c>
      <c r="JK225" s="342">
        <f t="shared" si="736"/>
        <v>0</v>
      </c>
      <c r="JL225" s="342">
        <f t="shared" si="736"/>
        <v>0</v>
      </c>
      <c r="JM225" s="342">
        <f t="shared" si="736"/>
        <v>0</v>
      </c>
      <c r="JN225" s="342">
        <f t="shared" si="736"/>
        <v>0</v>
      </c>
      <c r="JO225" s="342">
        <f t="shared" si="736"/>
        <v>0</v>
      </c>
      <c r="JP225" s="342">
        <f t="shared" si="736"/>
        <v>0</v>
      </c>
      <c r="JQ225" s="342">
        <f t="shared" si="736"/>
        <v>0</v>
      </c>
      <c r="JR225" s="342">
        <f t="shared" si="736"/>
        <v>0</v>
      </c>
      <c r="JS225" s="342">
        <f t="shared" si="736"/>
        <v>0</v>
      </c>
      <c r="JT225" s="342">
        <f t="shared" si="736"/>
        <v>0</v>
      </c>
      <c r="JU225" s="342">
        <f t="shared" si="736"/>
        <v>0</v>
      </c>
      <c r="JV225" s="342">
        <f t="shared" si="736"/>
        <v>0</v>
      </c>
      <c r="JW225" s="342">
        <f t="shared" si="736"/>
        <v>0</v>
      </c>
      <c r="JX225" s="342">
        <f t="shared" si="736"/>
        <v>0</v>
      </c>
      <c r="JY225" s="342">
        <f t="shared" si="736"/>
        <v>0</v>
      </c>
      <c r="JZ225" s="342">
        <f t="shared" si="736"/>
        <v>0</v>
      </c>
      <c r="KA225" s="342">
        <f t="shared" si="736"/>
        <v>0</v>
      </c>
      <c r="KB225" s="342">
        <f t="shared" si="736"/>
        <v>0</v>
      </c>
      <c r="KC225" s="342">
        <f t="shared" si="736"/>
        <v>0</v>
      </c>
      <c r="KD225" s="342">
        <f t="shared" si="736"/>
        <v>0</v>
      </c>
      <c r="KE225" s="342">
        <f t="shared" si="736"/>
        <v>0</v>
      </c>
      <c r="KF225" s="342">
        <f t="shared" si="736"/>
        <v>0</v>
      </c>
      <c r="KG225" s="342">
        <f t="shared" si="736"/>
        <v>0</v>
      </c>
      <c r="KH225" s="342">
        <f t="shared" si="736"/>
        <v>0</v>
      </c>
      <c r="KI225" s="342">
        <f t="shared" si="736"/>
        <v>0</v>
      </c>
      <c r="KJ225" s="342">
        <f t="shared" si="736"/>
        <v>0</v>
      </c>
      <c r="KK225" s="342">
        <f t="shared" si="736"/>
        <v>0</v>
      </c>
      <c r="KL225" s="342">
        <f t="shared" si="736"/>
        <v>0</v>
      </c>
      <c r="KM225" s="342">
        <f t="shared" si="736"/>
        <v>0</v>
      </c>
      <c r="KN225" s="342">
        <f t="shared" si="736"/>
        <v>0</v>
      </c>
      <c r="KO225" s="342">
        <f t="shared" si="736"/>
        <v>0</v>
      </c>
      <c r="KP225" s="342">
        <f t="shared" si="736"/>
        <v>0</v>
      </c>
      <c r="KQ225" s="342">
        <f t="shared" si="736"/>
        <v>0</v>
      </c>
      <c r="KR225" s="342">
        <f t="shared" si="736"/>
        <v>0</v>
      </c>
      <c r="KS225" s="342">
        <f t="shared" si="736"/>
        <v>0</v>
      </c>
      <c r="KT225" s="342">
        <f t="shared" si="736"/>
        <v>0</v>
      </c>
      <c r="KU225" s="342">
        <f t="shared" si="736"/>
        <v>0</v>
      </c>
      <c r="KV225" s="342">
        <f t="shared" si="736"/>
        <v>0</v>
      </c>
      <c r="KW225" s="342">
        <f t="shared" si="736"/>
        <v>0</v>
      </c>
      <c r="KX225" s="342">
        <f t="shared" si="736"/>
        <v>0</v>
      </c>
      <c r="KY225" s="342">
        <f t="shared" si="736"/>
        <v>0</v>
      </c>
      <c r="KZ225" s="342">
        <f t="shared" si="736"/>
        <v>0</v>
      </c>
      <c r="LA225" s="342">
        <f t="shared" si="736"/>
        <v>0</v>
      </c>
      <c r="LB225" s="342">
        <f t="shared" si="736"/>
        <v>0</v>
      </c>
      <c r="LC225" s="342">
        <f t="shared" si="736"/>
        <v>0</v>
      </c>
      <c r="LD225" s="342">
        <f t="shared" si="736"/>
        <v>0</v>
      </c>
      <c r="LE225" s="342">
        <f t="shared" si="736"/>
        <v>0</v>
      </c>
      <c r="LF225" s="342">
        <f t="shared" si="736"/>
        <v>0</v>
      </c>
      <c r="LG225" s="342">
        <f t="shared" si="736"/>
        <v>0</v>
      </c>
      <c r="LH225" s="342">
        <f t="shared" si="736"/>
        <v>0</v>
      </c>
      <c r="LI225" s="342">
        <f t="shared" si="736"/>
        <v>0</v>
      </c>
      <c r="LJ225" s="342">
        <f t="shared" si="736"/>
        <v>0</v>
      </c>
      <c r="LK225" s="342">
        <f t="shared" si="736"/>
        <v>0</v>
      </c>
      <c r="LL225" s="342">
        <f t="shared" si="736"/>
        <v>0</v>
      </c>
      <c r="LM225" s="342">
        <f t="shared" si="736"/>
        <v>0</v>
      </c>
      <c r="LN225" s="342">
        <f t="shared" si="736"/>
        <v>0</v>
      </c>
      <c r="LO225" s="342">
        <f t="shared" si="736"/>
        <v>0</v>
      </c>
      <c r="LP225" s="342">
        <f t="shared" si="736"/>
        <v>0</v>
      </c>
    </row>
    <row r="226">
      <c r="A226" s="331" t="str">
        <f t="shared" si="575"/>
        <v>09-2030</v>
      </c>
      <c r="B226" s="346">
        <f t="shared" si="581"/>
        <v>457996.0676</v>
      </c>
      <c r="C226" s="346"/>
      <c r="E226" s="342">
        <f t="shared" ref="E226:BP226" si="737">if(or(and($A226-E$188&gt;0,$A226-E$189&lt;=0,month($A226)=month(E$188)),and($A226-E$188&gt;0,$A226-E$189&lt;=0,month(edate($A226,6))=month(E$188))),E$192,0)</f>
        <v>0</v>
      </c>
      <c r="F226" s="342">
        <f t="shared" si="737"/>
        <v>0</v>
      </c>
      <c r="G226" s="342">
        <f t="shared" si="737"/>
        <v>0</v>
      </c>
      <c r="H226" s="342">
        <f t="shared" si="737"/>
        <v>0</v>
      </c>
      <c r="I226" s="342">
        <f t="shared" si="737"/>
        <v>0</v>
      </c>
      <c r="J226" s="342">
        <f t="shared" si="737"/>
        <v>0</v>
      </c>
      <c r="K226" s="342">
        <f t="shared" si="737"/>
        <v>0</v>
      </c>
      <c r="L226" s="342">
        <f t="shared" si="737"/>
        <v>0</v>
      </c>
      <c r="M226" s="342">
        <f t="shared" si="737"/>
        <v>0</v>
      </c>
      <c r="N226" s="342">
        <f t="shared" si="737"/>
        <v>0</v>
      </c>
      <c r="O226" s="342">
        <f t="shared" si="737"/>
        <v>0</v>
      </c>
      <c r="P226" s="342">
        <f t="shared" si="737"/>
        <v>0</v>
      </c>
      <c r="Q226" s="342">
        <f t="shared" si="737"/>
        <v>0</v>
      </c>
      <c r="R226" s="342">
        <f t="shared" si="737"/>
        <v>0</v>
      </c>
      <c r="S226" s="342">
        <f t="shared" si="737"/>
        <v>0</v>
      </c>
      <c r="T226" s="342">
        <f t="shared" si="737"/>
        <v>0</v>
      </c>
      <c r="U226" s="342">
        <f t="shared" si="737"/>
        <v>0</v>
      </c>
      <c r="V226" s="342">
        <f t="shared" si="737"/>
        <v>0</v>
      </c>
      <c r="W226" s="342">
        <f t="shared" si="737"/>
        <v>0</v>
      </c>
      <c r="X226" s="342">
        <f t="shared" si="737"/>
        <v>0</v>
      </c>
      <c r="Y226" s="342">
        <f t="shared" si="737"/>
        <v>0</v>
      </c>
      <c r="Z226" s="342">
        <f t="shared" si="737"/>
        <v>0</v>
      </c>
      <c r="AA226" s="342">
        <f t="shared" si="737"/>
        <v>0</v>
      </c>
      <c r="AB226" s="342">
        <f t="shared" si="737"/>
        <v>0</v>
      </c>
      <c r="AC226" s="342">
        <f t="shared" si="737"/>
        <v>0</v>
      </c>
      <c r="AD226" s="342">
        <f t="shared" si="737"/>
        <v>0</v>
      </c>
      <c r="AE226" s="342">
        <f t="shared" si="737"/>
        <v>0</v>
      </c>
      <c r="AF226" s="342">
        <f t="shared" si="737"/>
        <v>0</v>
      </c>
      <c r="AG226" s="342">
        <f t="shared" si="737"/>
        <v>0</v>
      </c>
      <c r="AH226" s="342">
        <f t="shared" si="737"/>
        <v>0</v>
      </c>
      <c r="AI226" s="342">
        <f t="shared" si="737"/>
        <v>0</v>
      </c>
      <c r="AJ226" s="342">
        <f t="shared" si="737"/>
        <v>0</v>
      </c>
      <c r="AK226" s="342">
        <f t="shared" si="737"/>
        <v>0</v>
      </c>
      <c r="AL226" s="342">
        <f t="shared" si="737"/>
        <v>0</v>
      </c>
      <c r="AM226" s="342">
        <f t="shared" si="737"/>
        <v>0</v>
      </c>
      <c r="AN226" s="342">
        <f t="shared" si="737"/>
        <v>0</v>
      </c>
      <c r="AO226" s="342">
        <f t="shared" si="737"/>
        <v>0</v>
      </c>
      <c r="AP226" s="342">
        <f t="shared" si="737"/>
        <v>0</v>
      </c>
      <c r="AQ226" s="342">
        <f t="shared" si="737"/>
        <v>0</v>
      </c>
      <c r="AR226" s="342">
        <f t="shared" si="737"/>
        <v>0</v>
      </c>
      <c r="AS226" s="342">
        <f t="shared" si="737"/>
        <v>0</v>
      </c>
      <c r="AT226" s="342">
        <f t="shared" si="737"/>
        <v>0</v>
      </c>
      <c r="AU226" s="342">
        <f t="shared" si="737"/>
        <v>0</v>
      </c>
      <c r="AV226" s="342">
        <f t="shared" si="737"/>
        <v>0</v>
      </c>
      <c r="AW226" s="342">
        <f t="shared" si="737"/>
        <v>0</v>
      </c>
      <c r="AX226" s="342">
        <f t="shared" si="737"/>
        <v>0</v>
      </c>
      <c r="AY226" s="342">
        <f t="shared" si="737"/>
        <v>12558.09375</v>
      </c>
      <c r="AZ226" s="342">
        <f t="shared" si="737"/>
        <v>0</v>
      </c>
      <c r="BA226" s="342">
        <f t="shared" si="737"/>
        <v>0</v>
      </c>
      <c r="BB226" s="342">
        <f t="shared" si="737"/>
        <v>9703.8664</v>
      </c>
      <c r="BC226" s="342">
        <f t="shared" si="737"/>
        <v>0</v>
      </c>
      <c r="BD226" s="342">
        <f t="shared" si="737"/>
        <v>13378.4</v>
      </c>
      <c r="BE226" s="342">
        <f t="shared" si="737"/>
        <v>0</v>
      </c>
      <c r="BF226" s="342">
        <f t="shared" si="737"/>
        <v>1557.6541</v>
      </c>
      <c r="BG226" s="342">
        <f t="shared" si="737"/>
        <v>0</v>
      </c>
      <c r="BH226" s="342">
        <f t="shared" si="737"/>
        <v>5158.157425</v>
      </c>
      <c r="BI226" s="342">
        <f t="shared" si="737"/>
        <v>2306.25</v>
      </c>
      <c r="BJ226" s="342">
        <f t="shared" si="737"/>
        <v>7162.4875</v>
      </c>
      <c r="BK226" s="342">
        <f t="shared" si="737"/>
        <v>1312.5</v>
      </c>
      <c r="BL226" s="342">
        <f t="shared" si="737"/>
        <v>1793.1</v>
      </c>
      <c r="BM226" s="342">
        <f t="shared" si="737"/>
        <v>0</v>
      </c>
      <c r="BN226" s="342">
        <f t="shared" si="737"/>
        <v>740.464875</v>
      </c>
      <c r="BO226" s="342">
        <f t="shared" si="737"/>
        <v>0</v>
      </c>
      <c r="BP226" s="342">
        <f t="shared" si="737"/>
        <v>628.625</v>
      </c>
      <c r="BQ226" s="342"/>
      <c r="BR226" s="342">
        <f t="shared" ref="BR226:EC226" si="738">if(or(and($A226-BR$188&gt;0,$A226-BR$189&lt;=0,month($A226)=month(BR$188)),and($A226-BR$188&gt;0,$A226-BR$189&lt;=0,month(edate($A226,6))=month(BR$188))),BR$192,0)</f>
        <v>0</v>
      </c>
      <c r="BS226" s="342">
        <f t="shared" si="738"/>
        <v>0</v>
      </c>
      <c r="BT226" s="342">
        <f t="shared" si="738"/>
        <v>0</v>
      </c>
      <c r="BU226" s="342">
        <f t="shared" si="738"/>
        <v>0</v>
      </c>
      <c r="BV226" s="342">
        <f t="shared" si="738"/>
        <v>0</v>
      </c>
      <c r="BW226" s="342">
        <f t="shared" si="738"/>
        <v>0</v>
      </c>
      <c r="BX226" s="342">
        <f t="shared" si="738"/>
        <v>0</v>
      </c>
      <c r="BY226" s="342">
        <f t="shared" si="738"/>
        <v>9565.010058</v>
      </c>
      <c r="BZ226" s="342">
        <f t="shared" si="738"/>
        <v>11090.47446</v>
      </c>
      <c r="CA226" s="342">
        <f t="shared" si="738"/>
        <v>0</v>
      </c>
      <c r="CB226" s="342">
        <f t="shared" si="738"/>
        <v>0</v>
      </c>
      <c r="CC226" s="342">
        <f t="shared" si="738"/>
        <v>0</v>
      </c>
      <c r="CD226" s="342">
        <f t="shared" si="738"/>
        <v>11412.29205</v>
      </c>
      <c r="CE226" s="342">
        <f t="shared" si="738"/>
        <v>0</v>
      </c>
      <c r="CF226" s="342">
        <f t="shared" si="738"/>
        <v>0</v>
      </c>
      <c r="CG226" s="342">
        <f t="shared" si="738"/>
        <v>21999.41642</v>
      </c>
      <c r="CH226" s="342">
        <f t="shared" si="738"/>
        <v>0</v>
      </c>
      <c r="CI226" s="342">
        <f t="shared" si="738"/>
        <v>0</v>
      </c>
      <c r="CJ226" s="342">
        <f t="shared" si="738"/>
        <v>18425.13521</v>
      </c>
      <c r="CK226" s="342">
        <f t="shared" si="738"/>
        <v>0</v>
      </c>
      <c r="CL226" s="342">
        <f t="shared" si="738"/>
        <v>0</v>
      </c>
      <c r="CM226" s="342">
        <f t="shared" si="738"/>
        <v>0</v>
      </c>
      <c r="CN226" s="342">
        <f t="shared" si="738"/>
        <v>19371.7234</v>
      </c>
      <c r="CO226" s="342">
        <f t="shared" si="738"/>
        <v>0</v>
      </c>
      <c r="CP226" s="342">
        <f t="shared" si="738"/>
        <v>12178.69541</v>
      </c>
      <c r="CQ226" s="342">
        <f t="shared" si="738"/>
        <v>20373.44217</v>
      </c>
      <c r="CR226" s="342">
        <f t="shared" si="738"/>
        <v>25844.38354</v>
      </c>
      <c r="CS226" s="342">
        <f t="shared" si="738"/>
        <v>0</v>
      </c>
      <c r="CT226" s="342">
        <f t="shared" si="738"/>
        <v>14087.19452</v>
      </c>
      <c r="CU226" s="342">
        <f t="shared" si="738"/>
        <v>0</v>
      </c>
      <c r="CV226" s="342">
        <f t="shared" si="738"/>
        <v>19080.34075</v>
      </c>
      <c r="CW226" s="342">
        <f t="shared" si="738"/>
        <v>0</v>
      </c>
      <c r="CX226" s="342">
        <f t="shared" si="738"/>
        <v>0</v>
      </c>
      <c r="CY226" s="342">
        <f t="shared" si="738"/>
        <v>553.2589421</v>
      </c>
      <c r="CZ226" s="342">
        <f t="shared" si="738"/>
        <v>11517.00307</v>
      </c>
      <c r="DA226" s="342">
        <f t="shared" si="738"/>
        <v>0</v>
      </c>
      <c r="DB226" s="342">
        <f t="shared" si="738"/>
        <v>0</v>
      </c>
      <c r="DC226" s="342">
        <f t="shared" si="738"/>
        <v>11235.13859</v>
      </c>
      <c r="DD226" s="342">
        <f t="shared" si="738"/>
        <v>17129.05867</v>
      </c>
      <c r="DE226" s="342">
        <f t="shared" si="738"/>
        <v>0</v>
      </c>
      <c r="DF226" s="342">
        <f t="shared" si="738"/>
        <v>21937.47968</v>
      </c>
      <c r="DG226" s="342">
        <f t="shared" si="738"/>
        <v>32743.28946</v>
      </c>
      <c r="DH226" s="342">
        <f t="shared" si="738"/>
        <v>13383.76504</v>
      </c>
      <c r="DI226" s="342">
        <f t="shared" si="738"/>
        <v>0</v>
      </c>
      <c r="DJ226" s="342">
        <f t="shared" si="738"/>
        <v>5601.109095</v>
      </c>
      <c r="DK226" s="342">
        <f t="shared" si="738"/>
        <v>0</v>
      </c>
      <c r="DL226" s="342">
        <f t="shared" si="738"/>
        <v>0</v>
      </c>
      <c r="DM226" s="342">
        <f t="shared" si="738"/>
        <v>0</v>
      </c>
      <c r="DN226" s="342">
        <f t="shared" si="738"/>
        <v>0</v>
      </c>
      <c r="DO226" s="342">
        <f t="shared" si="738"/>
        <v>0</v>
      </c>
      <c r="DP226" s="342">
        <f t="shared" si="738"/>
        <v>0</v>
      </c>
      <c r="DQ226" s="342">
        <f t="shared" si="738"/>
        <v>0</v>
      </c>
      <c r="DR226" s="342">
        <f t="shared" si="738"/>
        <v>0</v>
      </c>
      <c r="DS226" s="342">
        <f t="shared" si="738"/>
        <v>0</v>
      </c>
      <c r="DT226" s="342">
        <f t="shared" si="738"/>
        <v>0</v>
      </c>
      <c r="DU226" s="342">
        <f t="shared" si="738"/>
        <v>0</v>
      </c>
      <c r="DV226" s="342">
        <f t="shared" si="738"/>
        <v>0</v>
      </c>
      <c r="DW226" s="342">
        <f t="shared" si="738"/>
        <v>0</v>
      </c>
      <c r="DX226" s="342">
        <f t="shared" si="738"/>
        <v>0</v>
      </c>
      <c r="DY226" s="342">
        <f t="shared" si="738"/>
        <v>0</v>
      </c>
      <c r="DZ226" s="342">
        <f t="shared" si="738"/>
        <v>0</v>
      </c>
      <c r="EA226" s="342">
        <f t="shared" si="738"/>
        <v>0</v>
      </c>
      <c r="EB226" s="342">
        <f t="shared" si="738"/>
        <v>0</v>
      </c>
      <c r="EC226" s="342">
        <f t="shared" si="738"/>
        <v>0</v>
      </c>
      <c r="ED226" s="338"/>
      <c r="EE226" s="342">
        <f t="shared" ref="EE226:GP226" si="739">if(or(and($A226-EE$188&gt;0,$A226-EE$189&lt;=0,month($A226)=month(EE$188)),and($A226-EE$188&gt;0,$A226-EE$189&lt;=0,month(edate($A226,6))=month(EE$188))),EE$192,0)</f>
        <v>0</v>
      </c>
      <c r="EF226" s="342">
        <f t="shared" si="739"/>
        <v>0</v>
      </c>
      <c r="EG226" s="342">
        <f t="shared" si="739"/>
        <v>0</v>
      </c>
      <c r="EH226" s="342">
        <f t="shared" si="739"/>
        <v>0</v>
      </c>
      <c r="EI226" s="342">
        <f t="shared" si="739"/>
        <v>14808.21145</v>
      </c>
      <c r="EJ226" s="342">
        <f t="shared" si="739"/>
        <v>0</v>
      </c>
      <c r="EK226" s="342">
        <f t="shared" si="739"/>
        <v>17792.98235</v>
      </c>
      <c r="EL226" s="342">
        <f t="shared" si="739"/>
        <v>0</v>
      </c>
      <c r="EM226" s="342">
        <f t="shared" si="739"/>
        <v>0</v>
      </c>
      <c r="EN226" s="342">
        <f t="shared" si="739"/>
        <v>0</v>
      </c>
      <c r="EO226" s="342">
        <f t="shared" si="739"/>
        <v>0</v>
      </c>
      <c r="EP226" s="342">
        <f t="shared" si="739"/>
        <v>0</v>
      </c>
      <c r="EQ226" s="342">
        <f t="shared" si="739"/>
        <v>0</v>
      </c>
      <c r="ER226" s="342">
        <f t="shared" si="739"/>
        <v>25259.15576</v>
      </c>
      <c r="ES226" s="342">
        <f t="shared" si="739"/>
        <v>0</v>
      </c>
      <c r="ET226" s="342">
        <f t="shared" si="739"/>
        <v>0</v>
      </c>
      <c r="EU226" s="342">
        <f t="shared" si="739"/>
        <v>27042.08646</v>
      </c>
      <c r="EV226" s="342">
        <f t="shared" si="739"/>
        <v>0</v>
      </c>
      <c r="EW226" s="342">
        <f t="shared" si="739"/>
        <v>0</v>
      </c>
      <c r="EX226" s="342">
        <f t="shared" si="739"/>
        <v>0</v>
      </c>
      <c r="EY226" s="342">
        <f t="shared" si="739"/>
        <v>0</v>
      </c>
      <c r="EZ226" s="342">
        <f t="shared" si="739"/>
        <v>0</v>
      </c>
      <c r="FA226" s="342">
        <f t="shared" si="739"/>
        <v>0</v>
      </c>
      <c r="FB226" s="342">
        <f t="shared" si="739"/>
        <v>0</v>
      </c>
      <c r="FC226" s="342">
        <f t="shared" si="739"/>
        <v>0</v>
      </c>
      <c r="FD226" s="342">
        <f t="shared" si="739"/>
        <v>0</v>
      </c>
      <c r="FE226" s="342">
        <f t="shared" si="739"/>
        <v>0</v>
      </c>
      <c r="FF226" s="342">
        <f t="shared" si="739"/>
        <v>0</v>
      </c>
      <c r="FG226" s="342">
        <f t="shared" si="739"/>
        <v>0</v>
      </c>
      <c r="FH226" s="342">
        <f t="shared" si="739"/>
        <v>0</v>
      </c>
      <c r="FI226" s="342">
        <f t="shared" si="739"/>
        <v>0</v>
      </c>
      <c r="FJ226" s="342">
        <f t="shared" si="739"/>
        <v>0</v>
      </c>
      <c r="FK226" s="342">
        <f t="shared" si="739"/>
        <v>0</v>
      </c>
      <c r="FL226" s="342">
        <f t="shared" si="739"/>
        <v>0</v>
      </c>
      <c r="FM226" s="342">
        <f t="shared" si="739"/>
        <v>0</v>
      </c>
      <c r="FN226" s="342">
        <f t="shared" si="739"/>
        <v>0</v>
      </c>
      <c r="FO226" s="342">
        <f t="shared" si="739"/>
        <v>0</v>
      </c>
      <c r="FP226" s="342">
        <f t="shared" si="739"/>
        <v>0</v>
      </c>
      <c r="FQ226" s="342">
        <f t="shared" si="739"/>
        <v>0</v>
      </c>
      <c r="FR226" s="342">
        <f t="shared" si="739"/>
        <v>0</v>
      </c>
      <c r="FS226" s="342">
        <f t="shared" si="739"/>
        <v>0</v>
      </c>
      <c r="FT226" s="342">
        <f t="shared" si="739"/>
        <v>0</v>
      </c>
      <c r="FU226" s="342">
        <f t="shared" si="739"/>
        <v>0</v>
      </c>
      <c r="FV226" s="342">
        <f t="shared" si="739"/>
        <v>0</v>
      </c>
      <c r="FW226" s="342">
        <f t="shared" si="739"/>
        <v>0</v>
      </c>
      <c r="FX226" s="342">
        <f t="shared" si="739"/>
        <v>0</v>
      </c>
      <c r="FY226" s="342">
        <f t="shared" si="739"/>
        <v>0</v>
      </c>
      <c r="FZ226" s="342">
        <f t="shared" si="739"/>
        <v>0</v>
      </c>
      <c r="GA226" s="342">
        <f t="shared" si="739"/>
        <v>0</v>
      </c>
      <c r="GB226" s="342">
        <f t="shared" si="739"/>
        <v>0</v>
      </c>
      <c r="GC226" s="342">
        <f t="shared" si="739"/>
        <v>0</v>
      </c>
      <c r="GD226" s="342">
        <f t="shared" si="739"/>
        <v>0</v>
      </c>
      <c r="GE226" s="342">
        <f t="shared" si="739"/>
        <v>0</v>
      </c>
      <c r="GF226" s="342">
        <f t="shared" si="739"/>
        <v>0</v>
      </c>
      <c r="GG226" s="342">
        <f t="shared" si="739"/>
        <v>0</v>
      </c>
      <c r="GH226" s="342">
        <f t="shared" si="739"/>
        <v>0</v>
      </c>
      <c r="GI226" s="342">
        <f t="shared" si="739"/>
        <v>0</v>
      </c>
      <c r="GJ226" s="342">
        <f t="shared" si="739"/>
        <v>0</v>
      </c>
      <c r="GK226" s="342">
        <f t="shared" si="739"/>
        <v>0</v>
      </c>
      <c r="GL226" s="342">
        <f t="shared" si="739"/>
        <v>0</v>
      </c>
      <c r="GM226" s="342">
        <f t="shared" si="739"/>
        <v>0</v>
      </c>
      <c r="GN226" s="342">
        <f t="shared" si="739"/>
        <v>0</v>
      </c>
      <c r="GO226" s="342">
        <f t="shared" si="739"/>
        <v>0</v>
      </c>
      <c r="GP226" s="342">
        <f t="shared" si="739"/>
        <v>0</v>
      </c>
      <c r="GQ226" s="342"/>
      <c r="GR226" s="342">
        <f t="shared" ref="GR226:JC226" si="740">if(or(and($A226-GR$188&gt;0,$A226-GR$189&lt;=0,month($A226)=month(GR$188)),and($A226-GR$188&gt;0,$A226-GR$189&lt;=0,month(edate($A226,6))=month(GR$188))),GR$192,0)</f>
        <v>0</v>
      </c>
      <c r="GS226" s="342">
        <f t="shared" si="740"/>
        <v>0</v>
      </c>
      <c r="GT226" s="342">
        <f t="shared" si="740"/>
        <v>0</v>
      </c>
      <c r="GU226" s="342">
        <f t="shared" si="740"/>
        <v>19265.82197</v>
      </c>
      <c r="GV226" s="342">
        <f t="shared" si="740"/>
        <v>0</v>
      </c>
      <c r="GW226" s="342">
        <f t="shared" si="740"/>
        <v>0</v>
      </c>
      <c r="GX226" s="342">
        <f t="shared" si="740"/>
        <v>0</v>
      </c>
      <c r="GY226" s="342">
        <f t="shared" si="740"/>
        <v>0</v>
      </c>
      <c r="GZ226" s="342">
        <f t="shared" si="740"/>
        <v>0</v>
      </c>
      <c r="HA226" s="342">
        <f t="shared" si="740"/>
        <v>0</v>
      </c>
      <c r="HB226" s="342">
        <f t="shared" si="740"/>
        <v>0</v>
      </c>
      <c r="HC226" s="342">
        <f t="shared" si="740"/>
        <v>0</v>
      </c>
      <c r="HD226" s="342">
        <f t="shared" si="740"/>
        <v>0</v>
      </c>
      <c r="HE226" s="342">
        <f t="shared" si="740"/>
        <v>0</v>
      </c>
      <c r="HF226" s="342">
        <f t="shared" si="740"/>
        <v>0</v>
      </c>
      <c r="HG226" s="342">
        <f t="shared" si="740"/>
        <v>0</v>
      </c>
      <c r="HH226" s="342">
        <f t="shared" si="740"/>
        <v>0</v>
      </c>
      <c r="HI226" s="342">
        <f t="shared" si="740"/>
        <v>0</v>
      </c>
      <c r="HJ226" s="342">
        <f t="shared" si="740"/>
        <v>0</v>
      </c>
      <c r="HK226" s="342">
        <f t="shared" si="740"/>
        <v>0</v>
      </c>
      <c r="HL226" s="342">
        <f t="shared" si="740"/>
        <v>0</v>
      </c>
      <c r="HM226" s="342">
        <f t="shared" si="740"/>
        <v>0</v>
      </c>
      <c r="HN226" s="342">
        <f t="shared" si="740"/>
        <v>0</v>
      </c>
      <c r="HO226" s="342">
        <f t="shared" si="740"/>
        <v>0</v>
      </c>
      <c r="HP226" s="342">
        <f t="shared" si="740"/>
        <v>0</v>
      </c>
      <c r="HQ226" s="342">
        <f t="shared" si="740"/>
        <v>0</v>
      </c>
      <c r="HR226" s="342">
        <f t="shared" si="740"/>
        <v>0</v>
      </c>
      <c r="HS226" s="342">
        <f t="shared" si="740"/>
        <v>0</v>
      </c>
      <c r="HT226" s="342">
        <f t="shared" si="740"/>
        <v>0</v>
      </c>
      <c r="HU226" s="342">
        <f t="shared" si="740"/>
        <v>0</v>
      </c>
      <c r="HV226" s="342">
        <f t="shared" si="740"/>
        <v>0</v>
      </c>
      <c r="HW226" s="342">
        <f t="shared" si="740"/>
        <v>0</v>
      </c>
      <c r="HX226" s="342">
        <f t="shared" si="740"/>
        <v>0</v>
      </c>
      <c r="HY226" s="342">
        <f t="shared" si="740"/>
        <v>0</v>
      </c>
      <c r="HZ226" s="342">
        <f t="shared" si="740"/>
        <v>0</v>
      </c>
      <c r="IA226" s="342">
        <f t="shared" si="740"/>
        <v>0</v>
      </c>
      <c r="IB226" s="342">
        <f t="shared" si="740"/>
        <v>0</v>
      </c>
      <c r="IC226" s="342">
        <f t="shared" si="740"/>
        <v>0</v>
      </c>
      <c r="ID226" s="342">
        <f t="shared" si="740"/>
        <v>0</v>
      </c>
      <c r="IE226" s="342">
        <f t="shared" si="740"/>
        <v>0</v>
      </c>
      <c r="IF226" s="342">
        <f t="shared" si="740"/>
        <v>0</v>
      </c>
      <c r="IG226" s="342">
        <f t="shared" si="740"/>
        <v>0</v>
      </c>
      <c r="IH226" s="342">
        <f t="shared" si="740"/>
        <v>0</v>
      </c>
      <c r="II226" s="342">
        <f t="shared" si="740"/>
        <v>0</v>
      </c>
      <c r="IJ226" s="342">
        <f t="shared" si="740"/>
        <v>0</v>
      </c>
      <c r="IK226" s="342">
        <f t="shared" si="740"/>
        <v>0</v>
      </c>
      <c r="IL226" s="342">
        <f t="shared" si="740"/>
        <v>0</v>
      </c>
      <c r="IM226" s="342">
        <f t="shared" si="740"/>
        <v>0</v>
      </c>
      <c r="IN226" s="342">
        <f t="shared" si="740"/>
        <v>0</v>
      </c>
      <c r="IO226" s="342">
        <f t="shared" si="740"/>
        <v>0</v>
      </c>
      <c r="IP226" s="342">
        <f t="shared" si="740"/>
        <v>0</v>
      </c>
      <c r="IQ226" s="342">
        <f t="shared" si="740"/>
        <v>0</v>
      </c>
      <c r="IR226" s="342">
        <f t="shared" si="740"/>
        <v>0</v>
      </c>
      <c r="IS226" s="342">
        <f t="shared" si="740"/>
        <v>0</v>
      </c>
      <c r="IT226" s="342">
        <f t="shared" si="740"/>
        <v>0</v>
      </c>
      <c r="IU226" s="342">
        <f t="shared" si="740"/>
        <v>0</v>
      </c>
      <c r="IV226" s="342">
        <f t="shared" si="740"/>
        <v>0</v>
      </c>
      <c r="IW226" s="342">
        <f t="shared" si="740"/>
        <v>0</v>
      </c>
      <c r="IX226" s="342">
        <f t="shared" si="740"/>
        <v>0</v>
      </c>
      <c r="IY226" s="342">
        <f t="shared" si="740"/>
        <v>0</v>
      </c>
      <c r="IZ226" s="342">
        <f t="shared" si="740"/>
        <v>0</v>
      </c>
      <c r="JA226" s="342">
        <f t="shared" si="740"/>
        <v>0</v>
      </c>
      <c r="JB226" s="342">
        <f t="shared" si="740"/>
        <v>0</v>
      </c>
      <c r="JC226" s="342">
        <f t="shared" si="740"/>
        <v>0</v>
      </c>
      <c r="JD226" s="342"/>
      <c r="JE226" s="342">
        <f t="shared" ref="JE226:LP226" si="741">if(or(and($A226-JE$188&gt;0,$A226-JE$189&lt;=0,month($A226)=month(JE$188)),and($A226-JE$188&gt;0,$A226-JE$189&lt;=0,month(edate($A226,6))=month(JE$188))),JE$192,0)</f>
        <v>0</v>
      </c>
      <c r="JF226" s="342">
        <f t="shared" si="741"/>
        <v>0</v>
      </c>
      <c r="JG226" s="342">
        <f t="shared" si="741"/>
        <v>0</v>
      </c>
      <c r="JH226" s="342">
        <f t="shared" si="741"/>
        <v>0</v>
      </c>
      <c r="JI226" s="342">
        <f t="shared" si="741"/>
        <v>0</v>
      </c>
      <c r="JJ226" s="342">
        <f t="shared" si="741"/>
        <v>0</v>
      </c>
      <c r="JK226" s="342">
        <f t="shared" si="741"/>
        <v>0</v>
      </c>
      <c r="JL226" s="342">
        <f t="shared" si="741"/>
        <v>0</v>
      </c>
      <c r="JM226" s="342">
        <f t="shared" si="741"/>
        <v>0</v>
      </c>
      <c r="JN226" s="342">
        <f t="shared" si="741"/>
        <v>0</v>
      </c>
      <c r="JO226" s="342">
        <f t="shared" si="741"/>
        <v>0</v>
      </c>
      <c r="JP226" s="342">
        <f t="shared" si="741"/>
        <v>0</v>
      </c>
      <c r="JQ226" s="342">
        <f t="shared" si="741"/>
        <v>0</v>
      </c>
      <c r="JR226" s="342">
        <f t="shared" si="741"/>
        <v>0</v>
      </c>
      <c r="JS226" s="342">
        <f t="shared" si="741"/>
        <v>0</v>
      </c>
      <c r="JT226" s="342">
        <f t="shared" si="741"/>
        <v>0</v>
      </c>
      <c r="JU226" s="342">
        <f t="shared" si="741"/>
        <v>0</v>
      </c>
      <c r="JV226" s="342">
        <f t="shared" si="741"/>
        <v>0</v>
      </c>
      <c r="JW226" s="342">
        <f t="shared" si="741"/>
        <v>0</v>
      </c>
      <c r="JX226" s="342">
        <f t="shared" si="741"/>
        <v>0</v>
      </c>
      <c r="JY226" s="342">
        <f t="shared" si="741"/>
        <v>0</v>
      </c>
      <c r="JZ226" s="342">
        <f t="shared" si="741"/>
        <v>0</v>
      </c>
      <c r="KA226" s="342">
        <f t="shared" si="741"/>
        <v>0</v>
      </c>
      <c r="KB226" s="342">
        <f t="shared" si="741"/>
        <v>0</v>
      </c>
      <c r="KC226" s="342">
        <f t="shared" si="741"/>
        <v>0</v>
      </c>
      <c r="KD226" s="342">
        <f t="shared" si="741"/>
        <v>0</v>
      </c>
      <c r="KE226" s="342">
        <f t="shared" si="741"/>
        <v>0</v>
      </c>
      <c r="KF226" s="342">
        <f t="shared" si="741"/>
        <v>0</v>
      </c>
      <c r="KG226" s="342">
        <f t="shared" si="741"/>
        <v>0</v>
      </c>
      <c r="KH226" s="342">
        <f t="shared" si="741"/>
        <v>0</v>
      </c>
      <c r="KI226" s="342">
        <f t="shared" si="741"/>
        <v>0</v>
      </c>
      <c r="KJ226" s="342">
        <f t="shared" si="741"/>
        <v>0</v>
      </c>
      <c r="KK226" s="342">
        <f t="shared" si="741"/>
        <v>0</v>
      </c>
      <c r="KL226" s="342">
        <f t="shared" si="741"/>
        <v>0</v>
      </c>
      <c r="KM226" s="342">
        <f t="shared" si="741"/>
        <v>0</v>
      </c>
      <c r="KN226" s="342">
        <f t="shared" si="741"/>
        <v>0</v>
      </c>
      <c r="KO226" s="342">
        <f t="shared" si="741"/>
        <v>0</v>
      </c>
      <c r="KP226" s="342">
        <f t="shared" si="741"/>
        <v>0</v>
      </c>
      <c r="KQ226" s="342">
        <f t="shared" si="741"/>
        <v>0</v>
      </c>
      <c r="KR226" s="342">
        <f t="shared" si="741"/>
        <v>0</v>
      </c>
      <c r="KS226" s="342">
        <f t="shared" si="741"/>
        <v>0</v>
      </c>
      <c r="KT226" s="342">
        <f t="shared" si="741"/>
        <v>0</v>
      </c>
      <c r="KU226" s="342">
        <f t="shared" si="741"/>
        <v>0</v>
      </c>
      <c r="KV226" s="342">
        <f t="shared" si="741"/>
        <v>0</v>
      </c>
      <c r="KW226" s="342">
        <f t="shared" si="741"/>
        <v>0</v>
      </c>
      <c r="KX226" s="342">
        <f t="shared" si="741"/>
        <v>0</v>
      </c>
      <c r="KY226" s="342">
        <f t="shared" si="741"/>
        <v>0</v>
      </c>
      <c r="KZ226" s="342">
        <f t="shared" si="741"/>
        <v>0</v>
      </c>
      <c r="LA226" s="342">
        <f t="shared" si="741"/>
        <v>0</v>
      </c>
      <c r="LB226" s="342">
        <f t="shared" si="741"/>
        <v>0</v>
      </c>
      <c r="LC226" s="342">
        <f t="shared" si="741"/>
        <v>0</v>
      </c>
      <c r="LD226" s="342">
        <f t="shared" si="741"/>
        <v>0</v>
      </c>
      <c r="LE226" s="342">
        <f t="shared" si="741"/>
        <v>0</v>
      </c>
      <c r="LF226" s="342">
        <f t="shared" si="741"/>
        <v>0</v>
      </c>
      <c r="LG226" s="342">
        <f t="shared" si="741"/>
        <v>0</v>
      </c>
      <c r="LH226" s="342">
        <f t="shared" si="741"/>
        <v>0</v>
      </c>
      <c r="LI226" s="342">
        <f t="shared" si="741"/>
        <v>0</v>
      </c>
      <c r="LJ226" s="342">
        <f t="shared" si="741"/>
        <v>0</v>
      </c>
      <c r="LK226" s="342">
        <f t="shared" si="741"/>
        <v>0</v>
      </c>
      <c r="LL226" s="342">
        <f t="shared" si="741"/>
        <v>0</v>
      </c>
      <c r="LM226" s="342">
        <f t="shared" si="741"/>
        <v>0</v>
      </c>
      <c r="LN226" s="342">
        <f t="shared" si="741"/>
        <v>0</v>
      </c>
      <c r="LO226" s="342">
        <f t="shared" si="741"/>
        <v>0</v>
      </c>
      <c r="LP226" s="342">
        <f t="shared" si="741"/>
        <v>0</v>
      </c>
    </row>
    <row r="227">
      <c r="A227" s="331" t="str">
        <f t="shared" si="575"/>
        <v>12-2030</v>
      </c>
      <c r="B227" s="346">
        <f t="shared" si="581"/>
        <v>388455.9906</v>
      </c>
      <c r="C227" s="346"/>
      <c r="E227" s="342">
        <f t="shared" ref="E227:BP227" si="742">if(or(and($A227-E$188&gt;0,$A227-E$189&lt;=0,month($A227)=month(E$188)),and($A227-E$188&gt;0,$A227-E$189&lt;=0,month(edate($A227,6))=month(E$188))),E$192,0)</f>
        <v>0</v>
      </c>
      <c r="F227" s="342">
        <f t="shared" si="742"/>
        <v>0</v>
      </c>
      <c r="G227" s="342">
        <f t="shared" si="742"/>
        <v>0</v>
      </c>
      <c r="H227" s="342">
        <f t="shared" si="742"/>
        <v>0</v>
      </c>
      <c r="I227" s="342">
        <f t="shared" si="742"/>
        <v>0</v>
      </c>
      <c r="J227" s="342">
        <f t="shared" si="742"/>
        <v>0</v>
      </c>
      <c r="K227" s="342">
        <f t="shared" si="742"/>
        <v>0</v>
      </c>
      <c r="L227" s="342">
        <f t="shared" si="742"/>
        <v>0</v>
      </c>
      <c r="M227" s="342">
        <f t="shared" si="742"/>
        <v>0</v>
      </c>
      <c r="N227" s="342">
        <f t="shared" si="742"/>
        <v>0</v>
      </c>
      <c r="O227" s="342">
        <f t="shared" si="742"/>
        <v>0</v>
      </c>
      <c r="P227" s="342">
        <f t="shared" si="742"/>
        <v>0</v>
      </c>
      <c r="Q227" s="342">
        <f t="shared" si="742"/>
        <v>0</v>
      </c>
      <c r="R227" s="342">
        <f t="shared" si="742"/>
        <v>0</v>
      </c>
      <c r="S227" s="342">
        <f t="shared" si="742"/>
        <v>0</v>
      </c>
      <c r="T227" s="342">
        <f t="shared" si="742"/>
        <v>0</v>
      </c>
      <c r="U227" s="342">
        <f t="shared" si="742"/>
        <v>0</v>
      </c>
      <c r="V227" s="342">
        <f t="shared" si="742"/>
        <v>0</v>
      </c>
      <c r="W227" s="342">
        <f t="shared" si="742"/>
        <v>0</v>
      </c>
      <c r="X227" s="342">
        <f t="shared" si="742"/>
        <v>0</v>
      </c>
      <c r="Y227" s="342">
        <f t="shared" si="742"/>
        <v>0</v>
      </c>
      <c r="Z227" s="342">
        <f t="shared" si="742"/>
        <v>0</v>
      </c>
      <c r="AA227" s="342">
        <f t="shared" si="742"/>
        <v>0</v>
      </c>
      <c r="AB227" s="342">
        <f t="shared" si="742"/>
        <v>0</v>
      </c>
      <c r="AC227" s="342">
        <f t="shared" si="742"/>
        <v>0</v>
      </c>
      <c r="AD227" s="342">
        <f t="shared" si="742"/>
        <v>0</v>
      </c>
      <c r="AE227" s="342">
        <f t="shared" si="742"/>
        <v>0</v>
      </c>
      <c r="AF227" s="342">
        <f t="shared" si="742"/>
        <v>0</v>
      </c>
      <c r="AG227" s="342">
        <f t="shared" si="742"/>
        <v>0</v>
      </c>
      <c r="AH227" s="342">
        <f t="shared" si="742"/>
        <v>0</v>
      </c>
      <c r="AI227" s="342">
        <f t="shared" si="742"/>
        <v>0</v>
      </c>
      <c r="AJ227" s="342">
        <f t="shared" si="742"/>
        <v>0</v>
      </c>
      <c r="AK227" s="342">
        <f t="shared" si="742"/>
        <v>0</v>
      </c>
      <c r="AL227" s="342">
        <f t="shared" si="742"/>
        <v>0</v>
      </c>
      <c r="AM227" s="342">
        <f t="shared" si="742"/>
        <v>0</v>
      </c>
      <c r="AN227" s="342">
        <f t="shared" si="742"/>
        <v>0</v>
      </c>
      <c r="AO227" s="342">
        <f t="shared" si="742"/>
        <v>0</v>
      </c>
      <c r="AP227" s="342">
        <f t="shared" si="742"/>
        <v>0</v>
      </c>
      <c r="AQ227" s="342">
        <f t="shared" si="742"/>
        <v>0</v>
      </c>
      <c r="AR227" s="342">
        <f t="shared" si="742"/>
        <v>0</v>
      </c>
      <c r="AS227" s="342">
        <f t="shared" si="742"/>
        <v>0</v>
      </c>
      <c r="AT227" s="342">
        <f t="shared" si="742"/>
        <v>0</v>
      </c>
      <c r="AU227" s="342">
        <f t="shared" si="742"/>
        <v>0</v>
      </c>
      <c r="AV227" s="342">
        <f t="shared" si="742"/>
        <v>0</v>
      </c>
      <c r="AW227" s="342">
        <f t="shared" si="742"/>
        <v>0</v>
      </c>
      <c r="AX227" s="342">
        <f t="shared" si="742"/>
        <v>0</v>
      </c>
      <c r="AY227" s="342">
        <f t="shared" si="742"/>
        <v>0</v>
      </c>
      <c r="AZ227" s="342">
        <f t="shared" si="742"/>
        <v>6480</v>
      </c>
      <c r="BA227" s="342">
        <f t="shared" si="742"/>
        <v>5867.9712</v>
      </c>
      <c r="BB227" s="342">
        <f t="shared" si="742"/>
        <v>0</v>
      </c>
      <c r="BC227" s="342">
        <f t="shared" si="742"/>
        <v>4873.17825</v>
      </c>
      <c r="BD227" s="342">
        <f t="shared" si="742"/>
        <v>0</v>
      </c>
      <c r="BE227" s="342">
        <f t="shared" si="742"/>
        <v>4565.5155</v>
      </c>
      <c r="BF227" s="342">
        <f t="shared" si="742"/>
        <v>0</v>
      </c>
      <c r="BG227" s="342">
        <f t="shared" si="742"/>
        <v>900.3978</v>
      </c>
      <c r="BH227" s="342">
        <f t="shared" si="742"/>
        <v>0</v>
      </c>
      <c r="BI227" s="342">
        <f t="shared" si="742"/>
        <v>0</v>
      </c>
      <c r="BJ227" s="342">
        <f t="shared" si="742"/>
        <v>0</v>
      </c>
      <c r="BK227" s="342">
        <f t="shared" si="742"/>
        <v>0</v>
      </c>
      <c r="BL227" s="342">
        <f t="shared" si="742"/>
        <v>0</v>
      </c>
      <c r="BM227" s="342">
        <f t="shared" si="742"/>
        <v>1521.41625</v>
      </c>
      <c r="BN227" s="342">
        <f t="shared" si="742"/>
        <v>0</v>
      </c>
      <c r="BO227" s="342">
        <f t="shared" si="742"/>
        <v>5255.6688</v>
      </c>
      <c r="BP227" s="342">
        <f t="shared" si="742"/>
        <v>0</v>
      </c>
      <c r="BQ227" s="342"/>
      <c r="BR227" s="342">
        <f t="shared" ref="BR227:EC227" si="743">if(or(and($A227-BR$188&gt;0,$A227-BR$189&lt;=0,month($A227)=month(BR$188)),and($A227-BR$188&gt;0,$A227-BR$189&lt;=0,month(edate($A227,6))=month(BR$188))),BR$192,0)</f>
        <v>12789.72106</v>
      </c>
      <c r="BS227" s="342">
        <f t="shared" si="743"/>
        <v>0</v>
      </c>
      <c r="BT227" s="342">
        <f t="shared" si="743"/>
        <v>0</v>
      </c>
      <c r="BU227" s="342">
        <f t="shared" si="743"/>
        <v>0</v>
      </c>
      <c r="BV227" s="342">
        <f t="shared" si="743"/>
        <v>0</v>
      </c>
      <c r="BW227" s="342">
        <f t="shared" si="743"/>
        <v>0</v>
      </c>
      <c r="BX227" s="342">
        <f t="shared" si="743"/>
        <v>0</v>
      </c>
      <c r="BY227" s="342">
        <f t="shared" si="743"/>
        <v>0</v>
      </c>
      <c r="BZ227" s="342">
        <f t="shared" si="743"/>
        <v>0</v>
      </c>
      <c r="CA227" s="342">
        <f t="shared" si="743"/>
        <v>26076.07671</v>
      </c>
      <c r="CB227" s="342">
        <f t="shared" si="743"/>
        <v>0</v>
      </c>
      <c r="CC227" s="342">
        <f t="shared" si="743"/>
        <v>0</v>
      </c>
      <c r="CD227" s="342">
        <f t="shared" si="743"/>
        <v>0</v>
      </c>
      <c r="CE227" s="342">
        <f t="shared" si="743"/>
        <v>0</v>
      </c>
      <c r="CF227" s="342">
        <f t="shared" si="743"/>
        <v>0</v>
      </c>
      <c r="CG227" s="342">
        <f t="shared" si="743"/>
        <v>0</v>
      </c>
      <c r="CH227" s="342">
        <f t="shared" si="743"/>
        <v>0</v>
      </c>
      <c r="CI227" s="342">
        <f t="shared" si="743"/>
        <v>17528.71478</v>
      </c>
      <c r="CJ227" s="342">
        <f t="shared" si="743"/>
        <v>0</v>
      </c>
      <c r="CK227" s="342">
        <f t="shared" si="743"/>
        <v>18261.99532</v>
      </c>
      <c r="CL227" s="342">
        <f t="shared" si="743"/>
        <v>0</v>
      </c>
      <c r="CM227" s="342">
        <f t="shared" si="743"/>
        <v>0</v>
      </c>
      <c r="CN227" s="342">
        <f t="shared" si="743"/>
        <v>0</v>
      </c>
      <c r="CO227" s="342">
        <f t="shared" si="743"/>
        <v>15876.63125</v>
      </c>
      <c r="CP227" s="342">
        <f t="shared" si="743"/>
        <v>0</v>
      </c>
      <c r="CQ227" s="342">
        <f t="shared" si="743"/>
        <v>0</v>
      </c>
      <c r="CR227" s="342">
        <f t="shared" si="743"/>
        <v>0</v>
      </c>
      <c r="CS227" s="342">
        <f t="shared" si="743"/>
        <v>13059.81653</v>
      </c>
      <c r="CT227" s="342">
        <f t="shared" si="743"/>
        <v>0</v>
      </c>
      <c r="CU227" s="342">
        <f t="shared" si="743"/>
        <v>820.5444337</v>
      </c>
      <c r="CV227" s="342">
        <f t="shared" si="743"/>
        <v>0</v>
      </c>
      <c r="CW227" s="342">
        <f t="shared" si="743"/>
        <v>4574.634919</v>
      </c>
      <c r="CX227" s="342">
        <f t="shared" si="743"/>
        <v>30364.6609</v>
      </c>
      <c r="CY227" s="342">
        <f t="shared" si="743"/>
        <v>0</v>
      </c>
      <c r="CZ227" s="342">
        <f t="shared" si="743"/>
        <v>0</v>
      </c>
      <c r="DA227" s="342">
        <f t="shared" si="743"/>
        <v>23506.89525</v>
      </c>
      <c r="DB227" s="342">
        <f t="shared" si="743"/>
        <v>17577.2809</v>
      </c>
      <c r="DC227" s="342">
        <f t="shared" si="743"/>
        <v>0</v>
      </c>
      <c r="DD227" s="342">
        <f t="shared" si="743"/>
        <v>0</v>
      </c>
      <c r="DE227" s="342">
        <f t="shared" si="743"/>
        <v>19032.95925</v>
      </c>
      <c r="DF227" s="342">
        <f t="shared" si="743"/>
        <v>0</v>
      </c>
      <c r="DG227" s="342">
        <f t="shared" si="743"/>
        <v>0</v>
      </c>
      <c r="DH227" s="342">
        <f t="shared" si="743"/>
        <v>0</v>
      </c>
      <c r="DI227" s="342">
        <f t="shared" si="743"/>
        <v>12798.65882</v>
      </c>
      <c r="DJ227" s="342">
        <f t="shared" si="743"/>
        <v>0</v>
      </c>
      <c r="DK227" s="342">
        <f t="shared" si="743"/>
        <v>18993.36078</v>
      </c>
      <c r="DL227" s="342">
        <f t="shared" si="743"/>
        <v>0</v>
      </c>
      <c r="DM227" s="342">
        <f t="shared" si="743"/>
        <v>0</v>
      </c>
      <c r="DN227" s="342">
        <f t="shared" si="743"/>
        <v>0</v>
      </c>
      <c r="DO227" s="342">
        <f t="shared" si="743"/>
        <v>0</v>
      </c>
      <c r="DP227" s="342">
        <f t="shared" si="743"/>
        <v>0</v>
      </c>
      <c r="DQ227" s="342">
        <f t="shared" si="743"/>
        <v>0</v>
      </c>
      <c r="DR227" s="342">
        <f t="shared" si="743"/>
        <v>0</v>
      </c>
      <c r="DS227" s="342">
        <f t="shared" si="743"/>
        <v>0</v>
      </c>
      <c r="DT227" s="342">
        <f t="shared" si="743"/>
        <v>0</v>
      </c>
      <c r="DU227" s="342">
        <f t="shared" si="743"/>
        <v>0</v>
      </c>
      <c r="DV227" s="342">
        <f t="shared" si="743"/>
        <v>0</v>
      </c>
      <c r="DW227" s="342">
        <f t="shared" si="743"/>
        <v>0</v>
      </c>
      <c r="DX227" s="342">
        <f t="shared" si="743"/>
        <v>0</v>
      </c>
      <c r="DY227" s="342">
        <f t="shared" si="743"/>
        <v>0</v>
      </c>
      <c r="DZ227" s="342">
        <f t="shared" si="743"/>
        <v>0</v>
      </c>
      <c r="EA227" s="342">
        <f t="shared" si="743"/>
        <v>0</v>
      </c>
      <c r="EB227" s="342">
        <f t="shared" si="743"/>
        <v>0</v>
      </c>
      <c r="EC227" s="342">
        <f t="shared" si="743"/>
        <v>0</v>
      </c>
      <c r="ED227" s="338"/>
      <c r="EE227" s="342">
        <f t="shared" ref="EE227:GP227" si="744">if(or(and($A227-EE$188&gt;0,$A227-EE$189&lt;=0,month($A227)=month(EE$188)),and($A227-EE$188&gt;0,$A227-EE$189&lt;=0,month(edate($A227,6))=month(EE$188))),EE$192,0)</f>
        <v>0</v>
      </c>
      <c r="EF227" s="342">
        <f t="shared" si="744"/>
        <v>0</v>
      </c>
      <c r="EG227" s="342">
        <f t="shared" si="744"/>
        <v>0</v>
      </c>
      <c r="EH227" s="342">
        <f t="shared" si="744"/>
        <v>0</v>
      </c>
      <c r="EI227" s="342">
        <f t="shared" si="744"/>
        <v>0</v>
      </c>
      <c r="EJ227" s="342">
        <f t="shared" si="744"/>
        <v>15393.85814</v>
      </c>
      <c r="EK227" s="342">
        <f t="shared" si="744"/>
        <v>0</v>
      </c>
      <c r="EL227" s="342">
        <f t="shared" si="744"/>
        <v>0</v>
      </c>
      <c r="EM227" s="342">
        <f t="shared" si="744"/>
        <v>0</v>
      </c>
      <c r="EN227" s="342">
        <f t="shared" si="744"/>
        <v>0</v>
      </c>
      <c r="EO227" s="342">
        <f t="shared" si="744"/>
        <v>0</v>
      </c>
      <c r="EP227" s="342">
        <f t="shared" si="744"/>
        <v>12777.5634</v>
      </c>
      <c r="EQ227" s="342">
        <f t="shared" si="744"/>
        <v>0</v>
      </c>
      <c r="ER227" s="342">
        <f t="shared" si="744"/>
        <v>0</v>
      </c>
      <c r="ES227" s="342">
        <f t="shared" si="744"/>
        <v>28831.09343</v>
      </c>
      <c r="ET227" s="342">
        <f t="shared" si="744"/>
        <v>0</v>
      </c>
      <c r="EU227" s="342">
        <f t="shared" si="744"/>
        <v>0</v>
      </c>
      <c r="EV227" s="342">
        <f t="shared" si="744"/>
        <v>0</v>
      </c>
      <c r="EW227" s="342">
        <f t="shared" si="744"/>
        <v>0</v>
      </c>
      <c r="EX227" s="342">
        <f t="shared" si="744"/>
        <v>0</v>
      </c>
      <c r="EY227" s="342">
        <f t="shared" si="744"/>
        <v>16906.73506</v>
      </c>
      <c r="EZ227" s="342">
        <f t="shared" si="744"/>
        <v>102.8420264</v>
      </c>
      <c r="FA227" s="342">
        <f t="shared" si="744"/>
        <v>0</v>
      </c>
      <c r="FB227" s="342">
        <f t="shared" si="744"/>
        <v>0</v>
      </c>
      <c r="FC227" s="342">
        <f t="shared" si="744"/>
        <v>0</v>
      </c>
      <c r="FD227" s="342">
        <f t="shared" si="744"/>
        <v>0</v>
      </c>
      <c r="FE227" s="342">
        <f t="shared" si="744"/>
        <v>0</v>
      </c>
      <c r="FF227" s="342">
        <f t="shared" si="744"/>
        <v>0</v>
      </c>
      <c r="FG227" s="342">
        <f t="shared" si="744"/>
        <v>0</v>
      </c>
      <c r="FH227" s="342">
        <f t="shared" si="744"/>
        <v>0</v>
      </c>
      <c r="FI227" s="342">
        <f t="shared" si="744"/>
        <v>0</v>
      </c>
      <c r="FJ227" s="342">
        <f t="shared" si="744"/>
        <v>0</v>
      </c>
      <c r="FK227" s="342">
        <f t="shared" si="744"/>
        <v>0</v>
      </c>
      <c r="FL227" s="342">
        <f t="shared" si="744"/>
        <v>0</v>
      </c>
      <c r="FM227" s="342">
        <f t="shared" si="744"/>
        <v>0</v>
      </c>
      <c r="FN227" s="342">
        <f t="shared" si="744"/>
        <v>0</v>
      </c>
      <c r="FO227" s="342">
        <f t="shared" si="744"/>
        <v>0</v>
      </c>
      <c r="FP227" s="342">
        <f t="shared" si="744"/>
        <v>0</v>
      </c>
      <c r="FQ227" s="342">
        <f t="shared" si="744"/>
        <v>0</v>
      </c>
      <c r="FR227" s="342">
        <f t="shared" si="744"/>
        <v>0</v>
      </c>
      <c r="FS227" s="342">
        <f t="shared" si="744"/>
        <v>0</v>
      </c>
      <c r="FT227" s="342">
        <f t="shared" si="744"/>
        <v>0</v>
      </c>
      <c r="FU227" s="342">
        <f t="shared" si="744"/>
        <v>0</v>
      </c>
      <c r="FV227" s="342">
        <f t="shared" si="744"/>
        <v>0</v>
      </c>
      <c r="FW227" s="342">
        <f t="shared" si="744"/>
        <v>0</v>
      </c>
      <c r="FX227" s="342">
        <f t="shared" si="744"/>
        <v>0</v>
      </c>
      <c r="FY227" s="342">
        <f t="shared" si="744"/>
        <v>0</v>
      </c>
      <c r="FZ227" s="342">
        <f t="shared" si="744"/>
        <v>0</v>
      </c>
      <c r="GA227" s="342">
        <f t="shared" si="744"/>
        <v>0</v>
      </c>
      <c r="GB227" s="342">
        <f t="shared" si="744"/>
        <v>0</v>
      </c>
      <c r="GC227" s="342">
        <f t="shared" si="744"/>
        <v>0</v>
      </c>
      <c r="GD227" s="342">
        <f t="shared" si="744"/>
        <v>0</v>
      </c>
      <c r="GE227" s="342">
        <f t="shared" si="744"/>
        <v>0</v>
      </c>
      <c r="GF227" s="342">
        <f t="shared" si="744"/>
        <v>0</v>
      </c>
      <c r="GG227" s="342">
        <f t="shared" si="744"/>
        <v>0</v>
      </c>
      <c r="GH227" s="342">
        <f t="shared" si="744"/>
        <v>0</v>
      </c>
      <c r="GI227" s="342">
        <f t="shared" si="744"/>
        <v>0</v>
      </c>
      <c r="GJ227" s="342">
        <f t="shared" si="744"/>
        <v>0</v>
      </c>
      <c r="GK227" s="342">
        <f t="shared" si="744"/>
        <v>0</v>
      </c>
      <c r="GL227" s="342">
        <f t="shared" si="744"/>
        <v>0</v>
      </c>
      <c r="GM227" s="342">
        <f t="shared" si="744"/>
        <v>0</v>
      </c>
      <c r="GN227" s="342">
        <f t="shared" si="744"/>
        <v>0</v>
      </c>
      <c r="GO227" s="342">
        <f t="shared" si="744"/>
        <v>0</v>
      </c>
      <c r="GP227" s="342">
        <f t="shared" si="744"/>
        <v>0</v>
      </c>
      <c r="GQ227" s="342"/>
      <c r="GR227" s="342">
        <f t="shared" ref="GR227:JC227" si="745">if(or(and($A227-GR$188&gt;0,$A227-GR$189&lt;=0,month($A227)=month(GR$188)),and($A227-GR$188&gt;0,$A227-GR$189&lt;=0,month(edate($A227,6))=month(GR$188))),GR$192,0)</f>
        <v>0</v>
      </c>
      <c r="GS227" s="342">
        <f t="shared" si="745"/>
        <v>11815.40323</v>
      </c>
      <c r="GT227" s="342">
        <f t="shared" si="745"/>
        <v>17466.68638</v>
      </c>
      <c r="GU227" s="342">
        <f t="shared" si="745"/>
        <v>0</v>
      </c>
      <c r="GV227" s="342">
        <f t="shared" si="745"/>
        <v>0</v>
      </c>
      <c r="GW227" s="342">
        <f t="shared" si="745"/>
        <v>0</v>
      </c>
      <c r="GX227" s="342">
        <f t="shared" si="745"/>
        <v>0</v>
      </c>
      <c r="GY227" s="342">
        <f t="shared" si="745"/>
        <v>0</v>
      </c>
      <c r="GZ227" s="342">
        <f t="shared" si="745"/>
        <v>0</v>
      </c>
      <c r="HA227" s="342">
        <f t="shared" si="745"/>
        <v>0</v>
      </c>
      <c r="HB227" s="342">
        <f t="shared" si="745"/>
        <v>24435.71025</v>
      </c>
      <c r="HC227" s="342">
        <f t="shared" si="745"/>
        <v>0</v>
      </c>
      <c r="HD227" s="342">
        <f t="shared" si="745"/>
        <v>0</v>
      </c>
      <c r="HE227" s="342">
        <f t="shared" si="745"/>
        <v>0</v>
      </c>
      <c r="HF227" s="342">
        <f t="shared" si="745"/>
        <v>0</v>
      </c>
      <c r="HG227" s="342">
        <f t="shared" si="745"/>
        <v>0</v>
      </c>
      <c r="HH227" s="342">
        <f t="shared" si="745"/>
        <v>0</v>
      </c>
      <c r="HI227" s="342">
        <f t="shared" si="745"/>
        <v>0</v>
      </c>
      <c r="HJ227" s="342">
        <f t="shared" si="745"/>
        <v>0</v>
      </c>
      <c r="HK227" s="342">
        <f t="shared" si="745"/>
        <v>0</v>
      </c>
      <c r="HL227" s="342">
        <f t="shared" si="745"/>
        <v>0</v>
      </c>
      <c r="HM227" s="342">
        <f t="shared" si="745"/>
        <v>0</v>
      </c>
      <c r="HN227" s="342">
        <f t="shared" si="745"/>
        <v>0</v>
      </c>
      <c r="HO227" s="342">
        <f t="shared" si="745"/>
        <v>0</v>
      </c>
      <c r="HP227" s="342">
        <f t="shared" si="745"/>
        <v>0</v>
      </c>
      <c r="HQ227" s="342">
        <f t="shared" si="745"/>
        <v>0</v>
      </c>
      <c r="HR227" s="342">
        <f t="shared" si="745"/>
        <v>0</v>
      </c>
      <c r="HS227" s="342">
        <f t="shared" si="745"/>
        <v>0</v>
      </c>
      <c r="HT227" s="342">
        <f t="shared" si="745"/>
        <v>0</v>
      </c>
      <c r="HU227" s="342">
        <f t="shared" si="745"/>
        <v>0</v>
      </c>
      <c r="HV227" s="342">
        <f t="shared" si="745"/>
        <v>0</v>
      </c>
      <c r="HW227" s="342">
        <f t="shared" si="745"/>
        <v>0</v>
      </c>
      <c r="HX227" s="342">
        <f t="shared" si="745"/>
        <v>0</v>
      </c>
      <c r="HY227" s="342">
        <f t="shared" si="745"/>
        <v>0</v>
      </c>
      <c r="HZ227" s="342">
        <f t="shared" si="745"/>
        <v>0</v>
      </c>
      <c r="IA227" s="342">
        <f t="shared" si="745"/>
        <v>0</v>
      </c>
      <c r="IB227" s="342">
        <f t="shared" si="745"/>
        <v>0</v>
      </c>
      <c r="IC227" s="342">
        <f t="shared" si="745"/>
        <v>0</v>
      </c>
      <c r="ID227" s="342">
        <f t="shared" si="745"/>
        <v>0</v>
      </c>
      <c r="IE227" s="342">
        <f t="shared" si="745"/>
        <v>0</v>
      </c>
      <c r="IF227" s="342">
        <f t="shared" si="745"/>
        <v>0</v>
      </c>
      <c r="IG227" s="342">
        <f t="shared" si="745"/>
        <v>0</v>
      </c>
      <c r="IH227" s="342">
        <f t="shared" si="745"/>
        <v>0</v>
      </c>
      <c r="II227" s="342">
        <f t="shared" si="745"/>
        <v>0</v>
      </c>
      <c r="IJ227" s="342">
        <f t="shared" si="745"/>
        <v>0</v>
      </c>
      <c r="IK227" s="342">
        <f t="shared" si="745"/>
        <v>0</v>
      </c>
      <c r="IL227" s="342">
        <f t="shared" si="745"/>
        <v>0</v>
      </c>
      <c r="IM227" s="342">
        <f t="shared" si="745"/>
        <v>0</v>
      </c>
      <c r="IN227" s="342">
        <f t="shared" si="745"/>
        <v>0</v>
      </c>
      <c r="IO227" s="342">
        <f t="shared" si="745"/>
        <v>0</v>
      </c>
      <c r="IP227" s="342">
        <f t="shared" si="745"/>
        <v>0</v>
      </c>
      <c r="IQ227" s="342">
        <f t="shared" si="745"/>
        <v>0</v>
      </c>
      <c r="IR227" s="342">
        <f t="shared" si="745"/>
        <v>0</v>
      </c>
      <c r="IS227" s="342">
        <f t="shared" si="745"/>
        <v>0</v>
      </c>
      <c r="IT227" s="342">
        <f t="shared" si="745"/>
        <v>0</v>
      </c>
      <c r="IU227" s="342">
        <f t="shared" si="745"/>
        <v>0</v>
      </c>
      <c r="IV227" s="342">
        <f t="shared" si="745"/>
        <v>0</v>
      </c>
      <c r="IW227" s="342">
        <f t="shared" si="745"/>
        <v>0</v>
      </c>
      <c r="IX227" s="342">
        <f t="shared" si="745"/>
        <v>0</v>
      </c>
      <c r="IY227" s="342">
        <f t="shared" si="745"/>
        <v>0</v>
      </c>
      <c r="IZ227" s="342">
        <f t="shared" si="745"/>
        <v>0</v>
      </c>
      <c r="JA227" s="342">
        <f t="shared" si="745"/>
        <v>0</v>
      </c>
      <c r="JB227" s="342">
        <f t="shared" si="745"/>
        <v>0</v>
      </c>
      <c r="JC227" s="342">
        <f t="shared" si="745"/>
        <v>0</v>
      </c>
      <c r="JD227" s="342"/>
      <c r="JE227" s="342">
        <f t="shared" ref="JE227:LP227" si="746">if(or(and($A227-JE$188&gt;0,$A227-JE$189&lt;=0,month($A227)=month(JE$188)),and($A227-JE$188&gt;0,$A227-JE$189&lt;=0,month(edate($A227,6))=month(JE$188))),JE$192,0)</f>
        <v>0</v>
      </c>
      <c r="JF227" s="342">
        <f t="shared" si="746"/>
        <v>0</v>
      </c>
      <c r="JG227" s="342">
        <f t="shared" si="746"/>
        <v>0</v>
      </c>
      <c r="JH227" s="342">
        <f t="shared" si="746"/>
        <v>0</v>
      </c>
      <c r="JI227" s="342">
        <f t="shared" si="746"/>
        <v>0</v>
      </c>
      <c r="JJ227" s="342">
        <f t="shared" si="746"/>
        <v>0</v>
      </c>
      <c r="JK227" s="342">
        <f t="shared" si="746"/>
        <v>0</v>
      </c>
      <c r="JL227" s="342">
        <f t="shared" si="746"/>
        <v>0</v>
      </c>
      <c r="JM227" s="342">
        <f t="shared" si="746"/>
        <v>0</v>
      </c>
      <c r="JN227" s="342">
        <f t="shared" si="746"/>
        <v>0</v>
      </c>
      <c r="JO227" s="342">
        <f t="shared" si="746"/>
        <v>0</v>
      </c>
      <c r="JP227" s="342">
        <f t="shared" si="746"/>
        <v>0</v>
      </c>
      <c r="JQ227" s="342">
        <f t="shared" si="746"/>
        <v>0</v>
      </c>
      <c r="JR227" s="342">
        <f t="shared" si="746"/>
        <v>0</v>
      </c>
      <c r="JS227" s="342">
        <f t="shared" si="746"/>
        <v>0</v>
      </c>
      <c r="JT227" s="342">
        <f t="shared" si="746"/>
        <v>0</v>
      </c>
      <c r="JU227" s="342">
        <f t="shared" si="746"/>
        <v>0</v>
      </c>
      <c r="JV227" s="342">
        <f t="shared" si="746"/>
        <v>0</v>
      </c>
      <c r="JW227" s="342">
        <f t="shared" si="746"/>
        <v>0</v>
      </c>
      <c r="JX227" s="342">
        <f t="shared" si="746"/>
        <v>0</v>
      </c>
      <c r="JY227" s="342">
        <f t="shared" si="746"/>
        <v>0</v>
      </c>
      <c r="JZ227" s="342">
        <f t="shared" si="746"/>
        <v>0</v>
      </c>
      <c r="KA227" s="342">
        <f t="shared" si="746"/>
        <v>0</v>
      </c>
      <c r="KB227" s="342">
        <f t="shared" si="746"/>
        <v>0</v>
      </c>
      <c r="KC227" s="342">
        <f t="shared" si="746"/>
        <v>0</v>
      </c>
      <c r="KD227" s="342">
        <f t="shared" si="746"/>
        <v>0</v>
      </c>
      <c r="KE227" s="342">
        <f t="shared" si="746"/>
        <v>0</v>
      </c>
      <c r="KF227" s="342">
        <f t="shared" si="746"/>
        <v>0</v>
      </c>
      <c r="KG227" s="342">
        <f t="shared" si="746"/>
        <v>0</v>
      </c>
      <c r="KH227" s="342">
        <f t="shared" si="746"/>
        <v>0</v>
      </c>
      <c r="KI227" s="342">
        <f t="shared" si="746"/>
        <v>0</v>
      </c>
      <c r="KJ227" s="342">
        <f t="shared" si="746"/>
        <v>0</v>
      </c>
      <c r="KK227" s="342">
        <f t="shared" si="746"/>
        <v>0</v>
      </c>
      <c r="KL227" s="342">
        <f t="shared" si="746"/>
        <v>0</v>
      </c>
      <c r="KM227" s="342">
        <f t="shared" si="746"/>
        <v>0</v>
      </c>
      <c r="KN227" s="342">
        <f t="shared" si="746"/>
        <v>0</v>
      </c>
      <c r="KO227" s="342">
        <f t="shared" si="746"/>
        <v>0</v>
      </c>
      <c r="KP227" s="342">
        <f t="shared" si="746"/>
        <v>0</v>
      </c>
      <c r="KQ227" s="342">
        <f t="shared" si="746"/>
        <v>0</v>
      </c>
      <c r="KR227" s="342">
        <f t="shared" si="746"/>
        <v>0</v>
      </c>
      <c r="KS227" s="342">
        <f t="shared" si="746"/>
        <v>0</v>
      </c>
      <c r="KT227" s="342">
        <f t="shared" si="746"/>
        <v>0</v>
      </c>
      <c r="KU227" s="342">
        <f t="shared" si="746"/>
        <v>0</v>
      </c>
      <c r="KV227" s="342">
        <f t="shared" si="746"/>
        <v>0</v>
      </c>
      <c r="KW227" s="342">
        <f t="shared" si="746"/>
        <v>0</v>
      </c>
      <c r="KX227" s="342">
        <f t="shared" si="746"/>
        <v>0</v>
      </c>
      <c r="KY227" s="342">
        <f t="shared" si="746"/>
        <v>0</v>
      </c>
      <c r="KZ227" s="342">
        <f t="shared" si="746"/>
        <v>0</v>
      </c>
      <c r="LA227" s="342">
        <f t="shared" si="746"/>
        <v>0</v>
      </c>
      <c r="LB227" s="342">
        <f t="shared" si="746"/>
        <v>0</v>
      </c>
      <c r="LC227" s="342">
        <f t="shared" si="746"/>
        <v>0</v>
      </c>
      <c r="LD227" s="342">
        <f t="shared" si="746"/>
        <v>0</v>
      </c>
      <c r="LE227" s="342">
        <f t="shared" si="746"/>
        <v>0</v>
      </c>
      <c r="LF227" s="342">
        <f t="shared" si="746"/>
        <v>0</v>
      </c>
      <c r="LG227" s="342">
        <f t="shared" si="746"/>
        <v>0</v>
      </c>
      <c r="LH227" s="342">
        <f t="shared" si="746"/>
        <v>0</v>
      </c>
      <c r="LI227" s="342">
        <f t="shared" si="746"/>
        <v>0</v>
      </c>
      <c r="LJ227" s="342">
        <f t="shared" si="746"/>
        <v>0</v>
      </c>
      <c r="LK227" s="342">
        <f t="shared" si="746"/>
        <v>0</v>
      </c>
      <c r="LL227" s="342">
        <f t="shared" si="746"/>
        <v>0</v>
      </c>
      <c r="LM227" s="342">
        <f t="shared" si="746"/>
        <v>0</v>
      </c>
      <c r="LN227" s="342">
        <f t="shared" si="746"/>
        <v>0</v>
      </c>
      <c r="LO227" s="342">
        <f t="shared" si="746"/>
        <v>0</v>
      </c>
      <c r="LP227" s="342">
        <f t="shared" si="746"/>
        <v>0</v>
      </c>
    </row>
    <row r="228">
      <c r="A228" s="331" t="str">
        <f t="shared" si="575"/>
        <v>03-2031</v>
      </c>
      <c r="B228" s="346">
        <f t="shared" si="581"/>
        <v>457996.0676</v>
      </c>
      <c r="C228" s="346"/>
      <c r="E228" s="342">
        <f t="shared" ref="E228:BP228" si="747">if(or(and($A228-E$188&gt;0,$A228-E$189&lt;=0,month($A228)=month(E$188)),and($A228-E$188&gt;0,$A228-E$189&lt;=0,month(edate($A228,6))=month(E$188))),E$192,0)</f>
        <v>0</v>
      </c>
      <c r="F228" s="342">
        <f t="shared" si="747"/>
        <v>0</v>
      </c>
      <c r="G228" s="342">
        <f t="shared" si="747"/>
        <v>0</v>
      </c>
      <c r="H228" s="342">
        <f t="shared" si="747"/>
        <v>0</v>
      </c>
      <c r="I228" s="342">
        <f t="shared" si="747"/>
        <v>0</v>
      </c>
      <c r="J228" s="342">
        <f t="shared" si="747"/>
        <v>0</v>
      </c>
      <c r="K228" s="342">
        <f t="shared" si="747"/>
        <v>0</v>
      </c>
      <c r="L228" s="342">
        <f t="shared" si="747"/>
        <v>0</v>
      </c>
      <c r="M228" s="342">
        <f t="shared" si="747"/>
        <v>0</v>
      </c>
      <c r="N228" s="342">
        <f t="shared" si="747"/>
        <v>0</v>
      </c>
      <c r="O228" s="342">
        <f t="shared" si="747"/>
        <v>0</v>
      </c>
      <c r="P228" s="342">
        <f t="shared" si="747"/>
        <v>0</v>
      </c>
      <c r="Q228" s="342">
        <f t="shared" si="747"/>
        <v>0</v>
      </c>
      <c r="R228" s="342">
        <f t="shared" si="747"/>
        <v>0</v>
      </c>
      <c r="S228" s="342">
        <f t="shared" si="747"/>
        <v>0</v>
      </c>
      <c r="T228" s="342">
        <f t="shared" si="747"/>
        <v>0</v>
      </c>
      <c r="U228" s="342">
        <f t="shared" si="747"/>
        <v>0</v>
      </c>
      <c r="V228" s="342">
        <f t="shared" si="747"/>
        <v>0</v>
      </c>
      <c r="W228" s="342">
        <f t="shared" si="747"/>
        <v>0</v>
      </c>
      <c r="X228" s="342">
        <f t="shared" si="747"/>
        <v>0</v>
      </c>
      <c r="Y228" s="342">
        <f t="shared" si="747"/>
        <v>0</v>
      </c>
      <c r="Z228" s="342">
        <f t="shared" si="747"/>
        <v>0</v>
      </c>
      <c r="AA228" s="342">
        <f t="shared" si="747"/>
        <v>0</v>
      </c>
      <c r="AB228" s="342">
        <f t="shared" si="747"/>
        <v>0</v>
      </c>
      <c r="AC228" s="342">
        <f t="shared" si="747"/>
        <v>0</v>
      </c>
      <c r="AD228" s="342">
        <f t="shared" si="747"/>
        <v>0</v>
      </c>
      <c r="AE228" s="342">
        <f t="shared" si="747"/>
        <v>0</v>
      </c>
      <c r="AF228" s="342">
        <f t="shared" si="747"/>
        <v>0</v>
      </c>
      <c r="AG228" s="342">
        <f t="shared" si="747"/>
        <v>0</v>
      </c>
      <c r="AH228" s="342">
        <f t="shared" si="747"/>
        <v>0</v>
      </c>
      <c r="AI228" s="342">
        <f t="shared" si="747"/>
        <v>0</v>
      </c>
      <c r="AJ228" s="342">
        <f t="shared" si="747"/>
        <v>0</v>
      </c>
      <c r="AK228" s="342">
        <f t="shared" si="747"/>
        <v>0</v>
      </c>
      <c r="AL228" s="342">
        <f t="shared" si="747"/>
        <v>0</v>
      </c>
      <c r="AM228" s="342">
        <f t="shared" si="747"/>
        <v>0</v>
      </c>
      <c r="AN228" s="342">
        <f t="shared" si="747"/>
        <v>0</v>
      </c>
      <c r="AO228" s="342">
        <f t="shared" si="747"/>
        <v>0</v>
      </c>
      <c r="AP228" s="342">
        <f t="shared" si="747"/>
        <v>0</v>
      </c>
      <c r="AQ228" s="342">
        <f t="shared" si="747"/>
        <v>0</v>
      </c>
      <c r="AR228" s="342">
        <f t="shared" si="747"/>
        <v>0</v>
      </c>
      <c r="AS228" s="342">
        <f t="shared" si="747"/>
        <v>0</v>
      </c>
      <c r="AT228" s="342">
        <f t="shared" si="747"/>
        <v>0</v>
      </c>
      <c r="AU228" s="342">
        <f t="shared" si="747"/>
        <v>0</v>
      </c>
      <c r="AV228" s="342">
        <f t="shared" si="747"/>
        <v>0</v>
      </c>
      <c r="AW228" s="342">
        <f t="shared" si="747"/>
        <v>0</v>
      </c>
      <c r="AX228" s="342">
        <f t="shared" si="747"/>
        <v>0</v>
      </c>
      <c r="AY228" s="342">
        <f t="shared" si="747"/>
        <v>12558.09375</v>
      </c>
      <c r="AZ228" s="342">
        <f t="shared" si="747"/>
        <v>0</v>
      </c>
      <c r="BA228" s="342">
        <f t="shared" si="747"/>
        <v>0</v>
      </c>
      <c r="BB228" s="342">
        <f t="shared" si="747"/>
        <v>9703.8664</v>
      </c>
      <c r="BC228" s="342">
        <f t="shared" si="747"/>
        <v>0</v>
      </c>
      <c r="BD228" s="342">
        <f t="shared" si="747"/>
        <v>13378.4</v>
      </c>
      <c r="BE228" s="342">
        <f t="shared" si="747"/>
        <v>0</v>
      </c>
      <c r="BF228" s="342">
        <f t="shared" si="747"/>
        <v>1557.6541</v>
      </c>
      <c r="BG228" s="342">
        <f t="shared" si="747"/>
        <v>0</v>
      </c>
      <c r="BH228" s="342">
        <f t="shared" si="747"/>
        <v>5158.157425</v>
      </c>
      <c r="BI228" s="342">
        <f t="shared" si="747"/>
        <v>2306.25</v>
      </c>
      <c r="BJ228" s="342">
        <f t="shared" si="747"/>
        <v>7162.4875</v>
      </c>
      <c r="BK228" s="342">
        <f t="shared" si="747"/>
        <v>1312.5</v>
      </c>
      <c r="BL228" s="342">
        <f t="shared" si="747"/>
        <v>1793.1</v>
      </c>
      <c r="BM228" s="342">
        <f t="shared" si="747"/>
        <v>0</v>
      </c>
      <c r="BN228" s="342">
        <f t="shared" si="747"/>
        <v>740.464875</v>
      </c>
      <c r="BO228" s="342">
        <f t="shared" si="747"/>
        <v>0</v>
      </c>
      <c r="BP228" s="342">
        <f t="shared" si="747"/>
        <v>628.625</v>
      </c>
      <c r="BQ228" s="342"/>
      <c r="BR228" s="342">
        <f t="shared" ref="BR228:EC228" si="748">if(or(and($A228-BR$188&gt;0,$A228-BR$189&lt;=0,month($A228)=month(BR$188)),and($A228-BR$188&gt;0,$A228-BR$189&lt;=0,month(edate($A228,6))=month(BR$188))),BR$192,0)</f>
        <v>0</v>
      </c>
      <c r="BS228" s="342">
        <f t="shared" si="748"/>
        <v>0</v>
      </c>
      <c r="BT228" s="342">
        <f t="shared" si="748"/>
        <v>0</v>
      </c>
      <c r="BU228" s="342">
        <f t="shared" si="748"/>
        <v>0</v>
      </c>
      <c r="BV228" s="342">
        <f t="shared" si="748"/>
        <v>0</v>
      </c>
      <c r="BW228" s="342">
        <f t="shared" si="748"/>
        <v>0</v>
      </c>
      <c r="BX228" s="342">
        <f t="shared" si="748"/>
        <v>0</v>
      </c>
      <c r="BY228" s="342">
        <f t="shared" si="748"/>
        <v>9565.010058</v>
      </c>
      <c r="BZ228" s="342">
        <f t="shared" si="748"/>
        <v>11090.47446</v>
      </c>
      <c r="CA228" s="342">
        <f t="shared" si="748"/>
        <v>0</v>
      </c>
      <c r="CB228" s="342">
        <f t="shared" si="748"/>
        <v>0</v>
      </c>
      <c r="CC228" s="342">
        <f t="shared" si="748"/>
        <v>0</v>
      </c>
      <c r="CD228" s="342">
        <f t="shared" si="748"/>
        <v>11412.29205</v>
      </c>
      <c r="CE228" s="342">
        <f t="shared" si="748"/>
        <v>0</v>
      </c>
      <c r="CF228" s="342">
        <f t="shared" si="748"/>
        <v>0</v>
      </c>
      <c r="CG228" s="342">
        <f t="shared" si="748"/>
        <v>21999.41642</v>
      </c>
      <c r="CH228" s="342">
        <f t="shared" si="748"/>
        <v>0</v>
      </c>
      <c r="CI228" s="342">
        <f t="shared" si="748"/>
        <v>0</v>
      </c>
      <c r="CJ228" s="342">
        <f t="shared" si="748"/>
        <v>18425.13521</v>
      </c>
      <c r="CK228" s="342">
        <f t="shared" si="748"/>
        <v>0</v>
      </c>
      <c r="CL228" s="342">
        <f t="shared" si="748"/>
        <v>0</v>
      </c>
      <c r="CM228" s="342">
        <f t="shared" si="748"/>
        <v>0</v>
      </c>
      <c r="CN228" s="342">
        <f t="shared" si="748"/>
        <v>19371.7234</v>
      </c>
      <c r="CO228" s="342">
        <f t="shared" si="748"/>
        <v>0</v>
      </c>
      <c r="CP228" s="342">
        <f t="shared" si="748"/>
        <v>12178.69541</v>
      </c>
      <c r="CQ228" s="342">
        <f t="shared" si="748"/>
        <v>20373.44217</v>
      </c>
      <c r="CR228" s="342">
        <f t="shared" si="748"/>
        <v>25844.38354</v>
      </c>
      <c r="CS228" s="342">
        <f t="shared" si="748"/>
        <v>0</v>
      </c>
      <c r="CT228" s="342">
        <f t="shared" si="748"/>
        <v>14087.19452</v>
      </c>
      <c r="CU228" s="342">
        <f t="shared" si="748"/>
        <v>0</v>
      </c>
      <c r="CV228" s="342">
        <f t="shared" si="748"/>
        <v>19080.34075</v>
      </c>
      <c r="CW228" s="342">
        <f t="shared" si="748"/>
        <v>0</v>
      </c>
      <c r="CX228" s="342">
        <f t="shared" si="748"/>
        <v>0</v>
      </c>
      <c r="CY228" s="342">
        <f t="shared" si="748"/>
        <v>553.2589421</v>
      </c>
      <c r="CZ228" s="342">
        <f t="shared" si="748"/>
        <v>11517.00307</v>
      </c>
      <c r="DA228" s="342">
        <f t="shared" si="748"/>
        <v>0</v>
      </c>
      <c r="DB228" s="342">
        <f t="shared" si="748"/>
        <v>0</v>
      </c>
      <c r="DC228" s="342">
        <f t="shared" si="748"/>
        <v>11235.13859</v>
      </c>
      <c r="DD228" s="342">
        <f t="shared" si="748"/>
        <v>17129.05867</v>
      </c>
      <c r="DE228" s="342">
        <f t="shared" si="748"/>
        <v>0</v>
      </c>
      <c r="DF228" s="342">
        <f t="shared" si="748"/>
        <v>21937.47968</v>
      </c>
      <c r="DG228" s="342">
        <f t="shared" si="748"/>
        <v>32743.28946</v>
      </c>
      <c r="DH228" s="342">
        <f t="shared" si="748"/>
        <v>13383.76504</v>
      </c>
      <c r="DI228" s="342">
        <f t="shared" si="748"/>
        <v>0</v>
      </c>
      <c r="DJ228" s="342">
        <f t="shared" si="748"/>
        <v>5601.109095</v>
      </c>
      <c r="DK228" s="342">
        <f t="shared" si="748"/>
        <v>0</v>
      </c>
      <c r="DL228" s="342">
        <f t="shared" si="748"/>
        <v>0</v>
      </c>
      <c r="DM228" s="342">
        <f t="shared" si="748"/>
        <v>0</v>
      </c>
      <c r="DN228" s="342">
        <f t="shared" si="748"/>
        <v>0</v>
      </c>
      <c r="DO228" s="342">
        <f t="shared" si="748"/>
        <v>0</v>
      </c>
      <c r="DP228" s="342">
        <f t="shared" si="748"/>
        <v>0</v>
      </c>
      <c r="DQ228" s="342">
        <f t="shared" si="748"/>
        <v>0</v>
      </c>
      <c r="DR228" s="342">
        <f t="shared" si="748"/>
        <v>0</v>
      </c>
      <c r="DS228" s="342">
        <f t="shared" si="748"/>
        <v>0</v>
      </c>
      <c r="DT228" s="342">
        <f t="shared" si="748"/>
        <v>0</v>
      </c>
      <c r="DU228" s="342">
        <f t="shared" si="748"/>
        <v>0</v>
      </c>
      <c r="DV228" s="342">
        <f t="shared" si="748"/>
        <v>0</v>
      </c>
      <c r="DW228" s="342">
        <f t="shared" si="748"/>
        <v>0</v>
      </c>
      <c r="DX228" s="342">
        <f t="shared" si="748"/>
        <v>0</v>
      </c>
      <c r="DY228" s="342">
        <f t="shared" si="748"/>
        <v>0</v>
      </c>
      <c r="DZ228" s="342">
        <f t="shared" si="748"/>
        <v>0</v>
      </c>
      <c r="EA228" s="342">
        <f t="shared" si="748"/>
        <v>0</v>
      </c>
      <c r="EB228" s="342">
        <f t="shared" si="748"/>
        <v>0</v>
      </c>
      <c r="EC228" s="342">
        <f t="shared" si="748"/>
        <v>0</v>
      </c>
      <c r="ED228" s="338"/>
      <c r="EE228" s="342">
        <f t="shared" ref="EE228:GP228" si="749">if(or(and($A228-EE$188&gt;0,$A228-EE$189&lt;=0,month($A228)=month(EE$188)),and($A228-EE$188&gt;0,$A228-EE$189&lt;=0,month(edate($A228,6))=month(EE$188))),EE$192,0)</f>
        <v>0</v>
      </c>
      <c r="EF228" s="342">
        <f t="shared" si="749"/>
        <v>0</v>
      </c>
      <c r="EG228" s="342">
        <f t="shared" si="749"/>
        <v>0</v>
      </c>
      <c r="EH228" s="342">
        <f t="shared" si="749"/>
        <v>0</v>
      </c>
      <c r="EI228" s="342">
        <f t="shared" si="749"/>
        <v>14808.21145</v>
      </c>
      <c r="EJ228" s="342">
        <f t="shared" si="749"/>
        <v>0</v>
      </c>
      <c r="EK228" s="342">
        <f t="shared" si="749"/>
        <v>17792.98235</v>
      </c>
      <c r="EL228" s="342">
        <f t="shared" si="749"/>
        <v>0</v>
      </c>
      <c r="EM228" s="342">
        <f t="shared" si="749"/>
        <v>0</v>
      </c>
      <c r="EN228" s="342">
        <f t="shared" si="749"/>
        <v>0</v>
      </c>
      <c r="EO228" s="342">
        <f t="shared" si="749"/>
        <v>0</v>
      </c>
      <c r="EP228" s="342">
        <f t="shared" si="749"/>
        <v>0</v>
      </c>
      <c r="EQ228" s="342">
        <f t="shared" si="749"/>
        <v>0</v>
      </c>
      <c r="ER228" s="342">
        <f t="shared" si="749"/>
        <v>25259.15576</v>
      </c>
      <c r="ES228" s="342">
        <f t="shared" si="749"/>
        <v>0</v>
      </c>
      <c r="ET228" s="342">
        <f t="shared" si="749"/>
        <v>0</v>
      </c>
      <c r="EU228" s="342">
        <f t="shared" si="749"/>
        <v>27042.08646</v>
      </c>
      <c r="EV228" s="342">
        <f t="shared" si="749"/>
        <v>0</v>
      </c>
      <c r="EW228" s="342">
        <f t="shared" si="749"/>
        <v>0</v>
      </c>
      <c r="EX228" s="342">
        <f t="shared" si="749"/>
        <v>0</v>
      </c>
      <c r="EY228" s="342">
        <f t="shared" si="749"/>
        <v>0</v>
      </c>
      <c r="EZ228" s="342">
        <f t="shared" si="749"/>
        <v>0</v>
      </c>
      <c r="FA228" s="342">
        <f t="shared" si="749"/>
        <v>0</v>
      </c>
      <c r="FB228" s="342">
        <f t="shared" si="749"/>
        <v>0</v>
      </c>
      <c r="FC228" s="342">
        <f t="shared" si="749"/>
        <v>0</v>
      </c>
      <c r="FD228" s="342">
        <f t="shared" si="749"/>
        <v>0</v>
      </c>
      <c r="FE228" s="342">
        <f t="shared" si="749"/>
        <v>0</v>
      </c>
      <c r="FF228" s="342">
        <f t="shared" si="749"/>
        <v>0</v>
      </c>
      <c r="FG228" s="342">
        <f t="shared" si="749"/>
        <v>0</v>
      </c>
      <c r="FH228" s="342">
        <f t="shared" si="749"/>
        <v>0</v>
      </c>
      <c r="FI228" s="342">
        <f t="shared" si="749"/>
        <v>0</v>
      </c>
      <c r="FJ228" s="342">
        <f t="shared" si="749"/>
        <v>0</v>
      </c>
      <c r="FK228" s="342">
        <f t="shared" si="749"/>
        <v>0</v>
      </c>
      <c r="FL228" s="342">
        <f t="shared" si="749"/>
        <v>0</v>
      </c>
      <c r="FM228" s="342">
        <f t="shared" si="749"/>
        <v>0</v>
      </c>
      <c r="FN228" s="342">
        <f t="shared" si="749"/>
        <v>0</v>
      </c>
      <c r="FO228" s="342">
        <f t="shared" si="749"/>
        <v>0</v>
      </c>
      <c r="FP228" s="342">
        <f t="shared" si="749"/>
        <v>0</v>
      </c>
      <c r="FQ228" s="342">
        <f t="shared" si="749"/>
        <v>0</v>
      </c>
      <c r="FR228" s="342">
        <f t="shared" si="749"/>
        <v>0</v>
      </c>
      <c r="FS228" s="342">
        <f t="shared" si="749"/>
        <v>0</v>
      </c>
      <c r="FT228" s="342">
        <f t="shared" si="749"/>
        <v>0</v>
      </c>
      <c r="FU228" s="342">
        <f t="shared" si="749"/>
        <v>0</v>
      </c>
      <c r="FV228" s="342">
        <f t="shared" si="749"/>
        <v>0</v>
      </c>
      <c r="FW228" s="342">
        <f t="shared" si="749"/>
        <v>0</v>
      </c>
      <c r="FX228" s="342">
        <f t="shared" si="749"/>
        <v>0</v>
      </c>
      <c r="FY228" s="342">
        <f t="shared" si="749"/>
        <v>0</v>
      </c>
      <c r="FZ228" s="342">
        <f t="shared" si="749"/>
        <v>0</v>
      </c>
      <c r="GA228" s="342">
        <f t="shared" si="749"/>
        <v>0</v>
      </c>
      <c r="GB228" s="342">
        <f t="shared" si="749"/>
        <v>0</v>
      </c>
      <c r="GC228" s="342">
        <f t="shared" si="749"/>
        <v>0</v>
      </c>
      <c r="GD228" s="342">
        <f t="shared" si="749"/>
        <v>0</v>
      </c>
      <c r="GE228" s="342">
        <f t="shared" si="749"/>
        <v>0</v>
      </c>
      <c r="GF228" s="342">
        <f t="shared" si="749"/>
        <v>0</v>
      </c>
      <c r="GG228" s="342">
        <f t="shared" si="749"/>
        <v>0</v>
      </c>
      <c r="GH228" s="342">
        <f t="shared" si="749"/>
        <v>0</v>
      </c>
      <c r="GI228" s="342">
        <f t="shared" si="749"/>
        <v>0</v>
      </c>
      <c r="GJ228" s="342">
        <f t="shared" si="749"/>
        <v>0</v>
      </c>
      <c r="GK228" s="342">
        <f t="shared" si="749"/>
        <v>0</v>
      </c>
      <c r="GL228" s="342">
        <f t="shared" si="749"/>
        <v>0</v>
      </c>
      <c r="GM228" s="342">
        <f t="shared" si="749"/>
        <v>0</v>
      </c>
      <c r="GN228" s="342">
        <f t="shared" si="749"/>
        <v>0</v>
      </c>
      <c r="GO228" s="342">
        <f t="shared" si="749"/>
        <v>0</v>
      </c>
      <c r="GP228" s="342">
        <f t="shared" si="749"/>
        <v>0</v>
      </c>
      <c r="GQ228" s="342"/>
      <c r="GR228" s="342">
        <f t="shared" ref="GR228:JC228" si="750">if(or(and($A228-GR$188&gt;0,$A228-GR$189&lt;=0,month($A228)=month(GR$188)),and($A228-GR$188&gt;0,$A228-GR$189&lt;=0,month(edate($A228,6))=month(GR$188))),GR$192,0)</f>
        <v>0</v>
      </c>
      <c r="GS228" s="342">
        <f t="shared" si="750"/>
        <v>0</v>
      </c>
      <c r="GT228" s="342">
        <f t="shared" si="750"/>
        <v>0</v>
      </c>
      <c r="GU228" s="342">
        <f t="shared" si="750"/>
        <v>19265.82197</v>
      </c>
      <c r="GV228" s="342">
        <f t="shared" si="750"/>
        <v>0</v>
      </c>
      <c r="GW228" s="342">
        <f t="shared" si="750"/>
        <v>0</v>
      </c>
      <c r="GX228" s="342">
        <f t="shared" si="750"/>
        <v>0</v>
      </c>
      <c r="GY228" s="342">
        <f t="shared" si="750"/>
        <v>0</v>
      </c>
      <c r="GZ228" s="342">
        <f t="shared" si="750"/>
        <v>0</v>
      </c>
      <c r="HA228" s="342">
        <f t="shared" si="750"/>
        <v>0</v>
      </c>
      <c r="HB228" s="342">
        <f t="shared" si="750"/>
        <v>0</v>
      </c>
      <c r="HC228" s="342">
        <f t="shared" si="750"/>
        <v>0</v>
      </c>
      <c r="HD228" s="342">
        <f t="shared" si="750"/>
        <v>0</v>
      </c>
      <c r="HE228" s="342">
        <f t="shared" si="750"/>
        <v>0</v>
      </c>
      <c r="HF228" s="342">
        <f t="shared" si="750"/>
        <v>0</v>
      </c>
      <c r="HG228" s="342">
        <f t="shared" si="750"/>
        <v>0</v>
      </c>
      <c r="HH228" s="342">
        <f t="shared" si="750"/>
        <v>0</v>
      </c>
      <c r="HI228" s="342">
        <f t="shared" si="750"/>
        <v>0</v>
      </c>
      <c r="HJ228" s="342">
        <f t="shared" si="750"/>
        <v>0</v>
      </c>
      <c r="HK228" s="342">
        <f t="shared" si="750"/>
        <v>0</v>
      </c>
      <c r="HL228" s="342">
        <f t="shared" si="750"/>
        <v>0</v>
      </c>
      <c r="HM228" s="342">
        <f t="shared" si="750"/>
        <v>0</v>
      </c>
      <c r="HN228" s="342">
        <f t="shared" si="750"/>
        <v>0</v>
      </c>
      <c r="HO228" s="342">
        <f t="shared" si="750"/>
        <v>0</v>
      </c>
      <c r="HP228" s="342">
        <f t="shared" si="750"/>
        <v>0</v>
      </c>
      <c r="HQ228" s="342">
        <f t="shared" si="750"/>
        <v>0</v>
      </c>
      <c r="HR228" s="342">
        <f t="shared" si="750"/>
        <v>0</v>
      </c>
      <c r="HS228" s="342">
        <f t="shared" si="750"/>
        <v>0</v>
      </c>
      <c r="HT228" s="342">
        <f t="shared" si="750"/>
        <v>0</v>
      </c>
      <c r="HU228" s="342">
        <f t="shared" si="750"/>
        <v>0</v>
      </c>
      <c r="HV228" s="342">
        <f t="shared" si="750"/>
        <v>0</v>
      </c>
      <c r="HW228" s="342">
        <f t="shared" si="750"/>
        <v>0</v>
      </c>
      <c r="HX228" s="342">
        <f t="shared" si="750"/>
        <v>0</v>
      </c>
      <c r="HY228" s="342">
        <f t="shared" si="750"/>
        <v>0</v>
      </c>
      <c r="HZ228" s="342">
        <f t="shared" si="750"/>
        <v>0</v>
      </c>
      <c r="IA228" s="342">
        <f t="shared" si="750"/>
        <v>0</v>
      </c>
      <c r="IB228" s="342">
        <f t="shared" si="750"/>
        <v>0</v>
      </c>
      <c r="IC228" s="342">
        <f t="shared" si="750"/>
        <v>0</v>
      </c>
      <c r="ID228" s="342">
        <f t="shared" si="750"/>
        <v>0</v>
      </c>
      <c r="IE228" s="342">
        <f t="shared" si="750"/>
        <v>0</v>
      </c>
      <c r="IF228" s="342">
        <f t="shared" si="750"/>
        <v>0</v>
      </c>
      <c r="IG228" s="342">
        <f t="shared" si="750"/>
        <v>0</v>
      </c>
      <c r="IH228" s="342">
        <f t="shared" si="750"/>
        <v>0</v>
      </c>
      <c r="II228" s="342">
        <f t="shared" si="750"/>
        <v>0</v>
      </c>
      <c r="IJ228" s="342">
        <f t="shared" si="750"/>
        <v>0</v>
      </c>
      <c r="IK228" s="342">
        <f t="shared" si="750"/>
        <v>0</v>
      </c>
      <c r="IL228" s="342">
        <f t="shared" si="750"/>
        <v>0</v>
      </c>
      <c r="IM228" s="342">
        <f t="shared" si="750"/>
        <v>0</v>
      </c>
      <c r="IN228" s="342">
        <f t="shared" si="750"/>
        <v>0</v>
      </c>
      <c r="IO228" s="342">
        <f t="shared" si="750"/>
        <v>0</v>
      </c>
      <c r="IP228" s="342">
        <f t="shared" si="750"/>
        <v>0</v>
      </c>
      <c r="IQ228" s="342">
        <f t="shared" si="750"/>
        <v>0</v>
      </c>
      <c r="IR228" s="342">
        <f t="shared" si="750"/>
        <v>0</v>
      </c>
      <c r="IS228" s="342">
        <f t="shared" si="750"/>
        <v>0</v>
      </c>
      <c r="IT228" s="342">
        <f t="shared" si="750"/>
        <v>0</v>
      </c>
      <c r="IU228" s="342">
        <f t="shared" si="750"/>
        <v>0</v>
      </c>
      <c r="IV228" s="342">
        <f t="shared" si="750"/>
        <v>0</v>
      </c>
      <c r="IW228" s="342">
        <f t="shared" si="750"/>
        <v>0</v>
      </c>
      <c r="IX228" s="342">
        <f t="shared" si="750"/>
        <v>0</v>
      </c>
      <c r="IY228" s="342">
        <f t="shared" si="750"/>
        <v>0</v>
      </c>
      <c r="IZ228" s="342">
        <f t="shared" si="750"/>
        <v>0</v>
      </c>
      <c r="JA228" s="342">
        <f t="shared" si="750"/>
        <v>0</v>
      </c>
      <c r="JB228" s="342">
        <f t="shared" si="750"/>
        <v>0</v>
      </c>
      <c r="JC228" s="342">
        <f t="shared" si="750"/>
        <v>0</v>
      </c>
      <c r="JD228" s="342"/>
      <c r="JE228" s="342">
        <f t="shared" ref="JE228:LP228" si="751">if(or(and($A228-JE$188&gt;0,$A228-JE$189&lt;=0,month($A228)=month(JE$188)),and($A228-JE$188&gt;0,$A228-JE$189&lt;=0,month(edate($A228,6))=month(JE$188))),JE$192,0)</f>
        <v>0</v>
      </c>
      <c r="JF228" s="342">
        <f t="shared" si="751"/>
        <v>0</v>
      </c>
      <c r="JG228" s="342">
        <f t="shared" si="751"/>
        <v>0</v>
      </c>
      <c r="JH228" s="342">
        <f t="shared" si="751"/>
        <v>0</v>
      </c>
      <c r="JI228" s="342">
        <f t="shared" si="751"/>
        <v>0</v>
      </c>
      <c r="JJ228" s="342">
        <f t="shared" si="751"/>
        <v>0</v>
      </c>
      <c r="JK228" s="342">
        <f t="shared" si="751"/>
        <v>0</v>
      </c>
      <c r="JL228" s="342">
        <f t="shared" si="751"/>
        <v>0</v>
      </c>
      <c r="JM228" s="342">
        <f t="shared" si="751"/>
        <v>0</v>
      </c>
      <c r="JN228" s="342">
        <f t="shared" si="751"/>
        <v>0</v>
      </c>
      <c r="JO228" s="342">
        <f t="shared" si="751"/>
        <v>0</v>
      </c>
      <c r="JP228" s="342">
        <f t="shared" si="751"/>
        <v>0</v>
      </c>
      <c r="JQ228" s="342">
        <f t="shared" si="751"/>
        <v>0</v>
      </c>
      <c r="JR228" s="342">
        <f t="shared" si="751"/>
        <v>0</v>
      </c>
      <c r="JS228" s="342">
        <f t="shared" si="751"/>
        <v>0</v>
      </c>
      <c r="JT228" s="342">
        <f t="shared" si="751"/>
        <v>0</v>
      </c>
      <c r="JU228" s="342">
        <f t="shared" si="751"/>
        <v>0</v>
      </c>
      <c r="JV228" s="342">
        <f t="shared" si="751"/>
        <v>0</v>
      </c>
      <c r="JW228" s="342">
        <f t="shared" si="751"/>
        <v>0</v>
      </c>
      <c r="JX228" s="342">
        <f t="shared" si="751"/>
        <v>0</v>
      </c>
      <c r="JY228" s="342">
        <f t="shared" si="751"/>
        <v>0</v>
      </c>
      <c r="JZ228" s="342">
        <f t="shared" si="751"/>
        <v>0</v>
      </c>
      <c r="KA228" s="342">
        <f t="shared" si="751"/>
        <v>0</v>
      </c>
      <c r="KB228" s="342">
        <f t="shared" si="751"/>
        <v>0</v>
      </c>
      <c r="KC228" s="342">
        <f t="shared" si="751"/>
        <v>0</v>
      </c>
      <c r="KD228" s="342">
        <f t="shared" si="751"/>
        <v>0</v>
      </c>
      <c r="KE228" s="342">
        <f t="shared" si="751"/>
        <v>0</v>
      </c>
      <c r="KF228" s="342">
        <f t="shared" si="751"/>
        <v>0</v>
      </c>
      <c r="KG228" s="342">
        <f t="shared" si="751"/>
        <v>0</v>
      </c>
      <c r="KH228" s="342">
        <f t="shared" si="751"/>
        <v>0</v>
      </c>
      <c r="KI228" s="342">
        <f t="shared" si="751"/>
        <v>0</v>
      </c>
      <c r="KJ228" s="342">
        <f t="shared" si="751"/>
        <v>0</v>
      </c>
      <c r="KK228" s="342">
        <f t="shared" si="751"/>
        <v>0</v>
      </c>
      <c r="KL228" s="342">
        <f t="shared" si="751"/>
        <v>0</v>
      </c>
      <c r="KM228" s="342">
        <f t="shared" si="751"/>
        <v>0</v>
      </c>
      <c r="KN228" s="342">
        <f t="shared" si="751"/>
        <v>0</v>
      </c>
      <c r="KO228" s="342">
        <f t="shared" si="751"/>
        <v>0</v>
      </c>
      <c r="KP228" s="342">
        <f t="shared" si="751"/>
        <v>0</v>
      </c>
      <c r="KQ228" s="342">
        <f t="shared" si="751"/>
        <v>0</v>
      </c>
      <c r="KR228" s="342">
        <f t="shared" si="751"/>
        <v>0</v>
      </c>
      <c r="KS228" s="342">
        <f t="shared" si="751"/>
        <v>0</v>
      </c>
      <c r="KT228" s="342">
        <f t="shared" si="751"/>
        <v>0</v>
      </c>
      <c r="KU228" s="342">
        <f t="shared" si="751"/>
        <v>0</v>
      </c>
      <c r="KV228" s="342">
        <f t="shared" si="751"/>
        <v>0</v>
      </c>
      <c r="KW228" s="342">
        <f t="shared" si="751"/>
        <v>0</v>
      </c>
      <c r="KX228" s="342">
        <f t="shared" si="751"/>
        <v>0</v>
      </c>
      <c r="KY228" s="342">
        <f t="shared" si="751"/>
        <v>0</v>
      </c>
      <c r="KZ228" s="342">
        <f t="shared" si="751"/>
        <v>0</v>
      </c>
      <c r="LA228" s="342">
        <f t="shared" si="751"/>
        <v>0</v>
      </c>
      <c r="LB228" s="342">
        <f t="shared" si="751"/>
        <v>0</v>
      </c>
      <c r="LC228" s="342">
        <f t="shared" si="751"/>
        <v>0</v>
      </c>
      <c r="LD228" s="342">
        <f t="shared" si="751"/>
        <v>0</v>
      </c>
      <c r="LE228" s="342">
        <f t="shared" si="751"/>
        <v>0</v>
      </c>
      <c r="LF228" s="342">
        <f t="shared" si="751"/>
        <v>0</v>
      </c>
      <c r="LG228" s="342">
        <f t="shared" si="751"/>
        <v>0</v>
      </c>
      <c r="LH228" s="342">
        <f t="shared" si="751"/>
        <v>0</v>
      </c>
      <c r="LI228" s="342">
        <f t="shared" si="751"/>
        <v>0</v>
      </c>
      <c r="LJ228" s="342">
        <f t="shared" si="751"/>
        <v>0</v>
      </c>
      <c r="LK228" s="342">
        <f t="shared" si="751"/>
        <v>0</v>
      </c>
      <c r="LL228" s="342">
        <f t="shared" si="751"/>
        <v>0</v>
      </c>
      <c r="LM228" s="342">
        <f t="shared" si="751"/>
        <v>0</v>
      </c>
      <c r="LN228" s="342">
        <f t="shared" si="751"/>
        <v>0</v>
      </c>
      <c r="LO228" s="342">
        <f t="shared" si="751"/>
        <v>0</v>
      </c>
      <c r="LP228" s="342">
        <f t="shared" si="751"/>
        <v>0</v>
      </c>
    </row>
    <row r="229">
      <c r="A229" s="331" t="str">
        <f t="shared" si="575"/>
        <v>06-2031</v>
      </c>
      <c r="B229" s="346">
        <f t="shared" si="581"/>
        <v>388455.9906</v>
      </c>
      <c r="C229" s="346"/>
      <c r="E229" s="342">
        <f t="shared" ref="E229:BP229" si="752">if(or(and($A229-E$188&gt;0,$A229-E$189&lt;=0,month($A229)=month(E$188)),and($A229-E$188&gt;0,$A229-E$189&lt;=0,month(edate($A229,6))=month(E$188))),E$192,0)</f>
        <v>0</v>
      </c>
      <c r="F229" s="342">
        <f t="shared" si="752"/>
        <v>0</v>
      </c>
      <c r="G229" s="342">
        <f t="shared" si="752"/>
        <v>0</v>
      </c>
      <c r="H229" s="342">
        <f t="shared" si="752"/>
        <v>0</v>
      </c>
      <c r="I229" s="342">
        <f t="shared" si="752"/>
        <v>0</v>
      </c>
      <c r="J229" s="342">
        <f t="shared" si="752"/>
        <v>0</v>
      </c>
      <c r="K229" s="342">
        <f t="shared" si="752"/>
        <v>0</v>
      </c>
      <c r="L229" s="342">
        <f t="shared" si="752"/>
        <v>0</v>
      </c>
      <c r="M229" s="342">
        <f t="shared" si="752"/>
        <v>0</v>
      </c>
      <c r="N229" s="342">
        <f t="shared" si="752"/>
        <v>0</v>
      </c>
      <c r="O229" s="342">
        <f t="shared" si="752"/>
        <v>0</v>
      </c>
      <c r="P229" s="342">
        <f t="shared" si="752"/>
        <v>0</v>
      </c>
      <c r="Q229" s="342">
        <f t="shared" si="752"/>
        <v>0</v>
      </c>
      <c r="R229" s="342">
        <f t="shared" si="752"/>
        <v>0</v>
      </c>
      <c r="S229" s="342">
        <f t="shared" si="752"/>
        <v>0</v>
      </c>
      <c r="T229" s="342">
        <f t="shared" si="752"/>
        <v>0</v>
      </c>
      <c r="U229" s="342">
        <f t="shared" si="752"/>
        <v>0</v>
      </c>
      <c r="V229" s="342">
        <f t="shared" si="752"/>
        <v>0</v>
      </c>
      <c r="W229" s="342">
        <f t="shared" si="752"/>
        <v>0</v>
      </c>
      <c r="X229" s="342">
        <f t="shared" si="752"/>
        <v>0</v>
      </c>
      <c r="Y229" s="342">
        <f t="shared" si="752"/>
        <v>0</v>
      </c>
      <c r="Z229" s="342">
        <f t="shared" si="752"/>
        <v>0</v>
      </c>
      <c r="AA229" s="342">
        <f t="shared" si="752"/>
        <v>0</v>
      </c>
      <c r="AB229" s="342">
        <f t="shared" si="752"/>
        <v>0</v>
      </c>
      <c r="AC229" s="342">
        <f t="shared" si="752"/>
        <v>0</v>
      </c>
      <c r="AD229" s="342">
        <f t="shared" si="752"/>
        <v>0</v>
      </c>
      <c r="AE229" s="342">
        <f t="shared" si="752"/>
        <v>0</v>
      </c>
      <c r="AF229" s="342">
        <f t="shared" si="752"/>
        <v>0</v>
      </c>
      <c r="AG229" s="342">
        <f t="shared" si="752"/>
        <v>0</v>
      </c>
      <c r="AH229" s="342">
        <f t="shared" si="752"/>
        <v>0</v>
      </c>
      <c r="AI229" s="342">
        <f t="shared" si="752"/>
        <v>0</v>
      </c>
      <c r="AJ229" s="342">
        <f t="shared" si="752"/>
        <v>0</v>
      </c>
      <c r="AK229" s="342">
        <f t="shared" si="752"/>
        <v>0</v>
      </c>
      <c r="AL229" s="342">
        <f t="shared" si="752"/>
        <v>0</v>
      </c>
      <c r="AM229" s="342">
        <f t="shared" si="752"/>
        <v>0</v>
      </c>
      <c r="AN229" s="342">
        <f t="shared" si="752"/>
        <v>0</v>
      </c>
      <c r="AO229" s="342">
        <f t="shared" si="752"/>
        <v>0</v>
      </c>
      <c r="AP229" s="342">
        <f t="shared" si="752"/>
        <v>0</v>
      </c>
      <c r="AQ229" s="342">
        <f t="shared" si="752"/>
        <v>0</v>
      </c>
      <c r="AR229" s="342">
        <f t="shared" si="752"/>
        <v>0</v>
      </c>
      <c r="AS229" s="342">
        <f t="shared" si="752"/>
        <v>0</v>
      </c>
      <c r="AT229" s="342">
        <f t="shared" si="752"/>
        <v>0</v>
      </c>
      <c r="AU229" s="342">
        <f t="shared" si="752"/>
        <v>0</v>
      </c>
      <c r="AV229" s="342">
        <f t="shared" si="752"/>
        <v>0</v>
      </c>
      <c r="AW229" s="342">
        <f t="shared" si="752"/>
        <v>0</v>
      </c>
      <c r="AX229" s="342">
        <f t="shared" si="752"/>
        <v>0</v>
      </c>
      <c r="AY229" s="342">
        <f t="shared" si="752"/>
        <v>0</v>
      </c>
      <c r="AZ229" s="342">
        <f t="shared" si="752"/>
        <v>6480</v>
      </c>
      <c r="BA229" s="342">
        <f t="shared" si="752"/>
        <v>5867.9712</v>
      </c>
      <c r="BB229" s="342">
        <f t="shared" si="752"/>
        <v>0</v>
      </c>
      <c r="BC229" s="342">
        <f t="shared" si="752"/>
        <v>4873.17825</v>
      </c>
      <c r="BD229" s="342">
        <f t="shared" si="752"/>
        <v>0</v>
      </c>
      <c r="BE229" s="342">
        <f t="shared" si="752"/>
        <v>4565.5155</v>
      </c>
      <c r="BF229" s="342">
        <f t="shared" si="752"/>
        <v>0</v>
      </c>
      <c r="BG229" s="342">
        <f t="shared" si="752"/>
        <v>900.3978</v>
      </c>
      <c r="BH229" s="342">
        <f t="shared" si="752"/>
        <v>0</v>
      </c>
      <c r="BI229" s="342">
        <f t="shared" si="752"/>
        <v>0</v>
      </c>
      <c r="BJ229" s="342">
        <f t="shared" si="752"/>
        <v>0</v>
      </c>
      <c r="BK229" s="342">
        <f t="shared" si="752"/>
        <v>0</v>
      </c>
      <c r="BL229" s="342">
        <f t="shared" si="752"/>
        <v>0</v>
      </c>
      <c r="BM229" s="342">
        <f t="shared" si="752"/>
        <v>1521.41625</v>
      </c>
      <c r="BN229" s="342">
        <f t="shared" si="752"/>
        <v>0</v>
      </c>
      <c r="BO229" s="342">
        <f t="shared" si="752"/>
        <v>5255.6688</v>
      </c>
      <c r="BP229" s="342">
        <f t="shared" si="752"/>
        <v>0</v>
      </c>
      <c r="BQ229" s="342"/>
      <c r="BR229" s="342">
        <f t="shared" ref="BR229:EC229" si="753">if(or(and($A229-BR$188&gt;0,$A229-BR$189&lt;=0,month($A229)=month(BR$188)),and($A229-BR$188&gt;0,$A229-BR$189&lt;=0,month(edate($A229,6))=month(BR$188))),BR$192,0)</f>
        <v>12789.72106</v>
      </c>
      <c r="BS229" s="342">
        <f t="shared" si="753"/>
        <v>0</v>
      </c>
      <c r="BT229" s="342">
        <f t="shared" si="753"/>
        <v>0</v>
      </c>
      <c r="BU229" s="342">
        <f t="shared" si="753"/>
        <v>0</v>
      </c>
      <c r="BV229" s="342">
        <f t="shared" si="753"/>
        <v>0</v>
      </c>
      <c r="BW229" s="342">
        <f t="shared" si="753"/>
        <v>0</v>
      </c>
      <c r="BX229" s="342">
        <f t="shared" si="753"/>
        <v>0</v>
      </c>
      <c r="BY229" s="342">
        <f t="shared" si="753"/>
        <v>0</v>
      </c>
      <c r="BZ229" s="342">
        <f t="shared" si="753"/>
        <v>0</v>
      </c>
      <c r="CA229" s="342">
        <f t="shared" si="753"/>
        <v>26076.07671</v>
      </c>
      <c r="CB229" s="342">
        <f t="shared" si="753"/>
        <v>0</v>
      </c>
      <c r="CC229" s="342">
        <f t="shared" si="753"/>
        <v>0</v>
      </c>
      <c r="CD229" s="342">
        <f t="shared" si="753"/>
        <v>0</v>
      </c>
      <c r="CE229" s="342">
        <f t="shared" si="753"/>
        <v>0</v>
      </c>
      <c r="CF229" s="342">
        <f t="shared" si="753"/>
        <v>0</v>
      </c>
      <c r="CG229" s="342">
        <f t="shared" si="753"/>
        <v>0</v>
      </c>
      <c r="CH229" s="342">
        <f t="shared" si="753"/>
        <v>0</v>
      </c>
      <c r="CI229" s="342">
        <f t="shared" si="753"/>
        <v>17528.71478</v>
      </c>
      <c r="CJ229" s="342">
        <f t="shared" si="753"/>
        <v>0</v>
      </c>
      <c r="CK229" s="342">
        <f t="shared" si="753"/>
        <v>18261.99532</v>
      </c>
      <c r="CL229" s="342">
        <f t="shared" si="753"/>
        <v>0</v>
      </c>
      <c r="CM229" s="342">
        <f t="shared" si="753"/>
        <v>0</v>
      </c>
      <c r="CN229" s="342">
        <f t="shared" si="753"/>
        <v>0</v>
      </c>
      <c r="CO229" s="342">
        <f t="shared" si="753"/>
        <v>15876.63125</v>
      </c>
      <c r="CP229" s="342">
        <f t="shared" si="753"/>
        <v>0</v>
      </c>
      <c r="CQ229" s="342">
        <f t="shared" si="753"/>
        <v>0</v>
      </c>
      <c r="CR229" s="342">
        <f t="shared" si="753"/>
        <v>0</v>
      </c>
      <c r="CS229" s="342">
        <f t="shared" si="753"/>
        <v>13059.81653</v>
      </c>
      <c r="CT229" s="342">
        <f t="shared" si="753"/>
        <v>0</v>
      </c>
      <c r="CU229" s="342">
        <f t="shared" si="753"/>
        <v>820.5444337</v>
      </c>
      <c r="CV229" s="342">
        <f t="shared" si="753"/>
        <v>0</v>
      </c>
      <c r="CW229" s="342">
        <f t="shared" si="753"/>
        <v>4574.634919</v>
      </c>
      <c r="CX229" s="342">
        <f t="shared" si="753"/>
        <v>30364.6609</v>
      </c>
      <c r="CY229" s="342">
        <f t="shared" si="753"/>
        <v>0</v>
      </c>
      <c r="CZ229" s="342">
        <f t="shared" si="753"/>
        <v>0</v>
      </c>
      <c r="DA229" s="342">
        <f t="shared" si="753"/>
        <v>23506.89525</v>
      </c>
      <c r="DB229" s="342">
        <f t="shared" si="753"/>
        <v>17577.2809</v>
      </c>
      <c r="DC229" s="342">
        <f t="shared" si="753"/>
        <v>0</v>
      </c>
      <c r="DD229" s="342">
        <f t="shared" si="753"/>
        <v>0</v>
      </c>
      <c r="DE229" s="342">
        <f t="shared" si="753"/>
        <v>19032.95925</v>
      </c>
      <c r="DF229" s="342">
        <f t="shared" si="753"/>
        <v>0</v>
      </c>
      <c r="DG229" s="342">
        <f t="shared" si="753"/>
        <v>0</v>
      </c>
      <c r="DH229" s="342">
        <f t="shared" si="753"/>
        <v>0</v>
      </c>
      <c r="DI229" s="342">
        <f t="shared" si="753"/>
        <v>12798.65882</v>
      </c>
      <c r="DJ229" s="342">
        <f t="shared" si="753"/>
        <v>0</v>
      </c>
      <c r="DK229" s="342">
        <f t="shared" si="753"/>
        <v>18993.36078</v>
      </c>
      <c r="DL229" s="342">
        <f t="shared" si="753"/>
        <v>0</v>
      </c>
      <c r="DM229" s="342">
        <f t="shared" si="753"/>
        <v>0</v>
      </c>
      <c r="DN229" s="342">
        <f t="shared" si="753"/>
        <v>0</v>
      </c>
      <c r="DO229" s="342">
        <f t="shared" si="753"/>
        <v>0</v>
      </c>
      <c r="DP229" s="342">
        <f t="shared" si="753"/>
        <v>0</v>
      </c>
      <c r="DQ229" s="342">
        <f t="shared" si="753"/>
        <v>0</v>
      </c>
      <c r="DR229" s="342">
        <f t="shared" si="753"/>
        <v>0</v>
      </c>
      <c r="DS229" s="342">
        <f t="shared" si="753"/>
        <v>0</v>
      </c>
      <c r="DT229" s="342">
        <f t="shared" si="753"/>
        <v>0</v>
      </c>
      <c r="DU229" s="342">
        <f t="shared" si="753"/>
        <v>0</v>
      </c>
      <c r="DV229" s="342">
        <f t="shared" si="753"/>
        <v>0</v>
      </c>
      <c r="DW229" s="342">
        <f t="shared" si="753"/>
        <v>0</v>
      </c>
      <c r="DX229" s="342">
        <f t="shared" si="753"/>
        <v>0</v>
      </c>
      <c r="DY229" s="342">
        <f t="shared" si="753"/>
        <v>0</v>
      </c>
      <c r="DZ229" s="342">
        <f t="shared" si="753"/>
        <v>0</v>
      </c>
      <c r="EA229" s="342">
        <f t="shared" si="753"/>
        <v>0</v>
      </c>
      <c r="EB229" s="342">
        <f t="shared" si="753"/>
        <v>0</v>
      </c>
      <c r="EC229" s="342">
        <f t="shared" si="753"/>
        <v>0</v>
      </c>
      <c r="ED229" s="338"/>
      <c r="EE229" s="342">
        <f t="shared" ref="EE229:GP229" si="754">if(or(and($A229-EE$188&gt;0,$A229-EE$189&lt;=0,month($A229)=month(EE$188)),and($A229-EE$188&gt;0,$A229-EE$189&lt;=0,month(edate($A229,6))=month(EE$188))),EE$192,0)</f>
        <v>0</v>
      </c>
      <c r="EF229" s="342">
        <f t="shared" si="754"/>
        <v>0</v>
      </c>
      <c r="EG229" s="342">
        <f t="shared" si="754"/>
        <v>0</v>
      </c>
      <c r="EH229" s="342">
        <f t="shared" si="754"/>
        <v>0</v>
      </c>
      <c r="EI229" s="342">
        <f t="shared" si="754"/>
        <v>0</v>
      </c>
      <c r="EJ229" s="342">
        <f t="shared" si="754"/>
        <v>15393.85814</v>
      </c>
      <c r="EK229" s="342">
        <f t="shared" si="754"/>
        <v>0</v>
      </c>
      <c r="EL229" s="342">
        <f t="shared" si="754"/>
        <v>0</v>
      </c>
      <c r="EM229" s="342">
        <f t="shared" si="754"/>
        <v>0</v>
      </c>
      <c r="EN229" s="342">
        <f t="shared" si="754"/>
        <v>0</v>
      </c>
      <c r="EO229" s="342">
        <f t="shared" si="754"/>
        <v>0</v>
      </c>
      <c r="EP229" s="342">
        <f t="shared" si="754"/>
        <v>12777.5634</v>
      </c>
      <c r="EQ229" s="342">
        <f t="shared" si="754"/>
        <v>0</v>
      </c>
      <c r="ER229" s="342">
        <f t="shared" si="754"/>
        <v>0</v>
      </c>
      <c r="ES229" s="342">
        <f t="shared" si="754"/>
        <v>28831.09343</v>
      </c>
      <c r="ET229" s="342">
        <f t="shared" si="754"/>
        <v>0</v>
      </c>
      <c r="EU229" s="342">
        <f t="shared" si="754"/>
        <v>0</v>
      </c>
      <c r="EV229" s="342">
        <f t="shared" si="754"/>
        <v>0</v>
      </c>
      <c r="EW229" s="342">
        <f t="shared" si="754"/>
        <v>0</v>
      </c>
      <c r="EX229" s="342">
        <f t="shared" si="754"/>
        <v>0</v>
      </c>
      <c r="EY229" s="342">
        <f t="shared" si="754"/>
        <v>16906.73506</v>
      </c>
      <c r="EZ229" s="342">
        <f t="shared" si="754"/>
        <v>102.8420264</v>
      </c>
      <c r="FA229" s="342">
        <f t="shared" si="754"/>
        <v>0</v>
      </c>
      <c r="FB229" s="342">
        <f t="shared" si="754"/>
        <v>0</v>
      </c>
      <c r="FC229" s="342">
        <f t="shared" si="754"/>
        <v>0</v>
      </c>
      <c r="FD229" s="342">
        <f t="shared" si="754"/>
        <v>0</v>
      </c>
      <c r="FE229" s="342">
        <f t="shared" si="754"/>
        <v>0</v>
      </c>
      <c r="FF229" s="342">
        <f t="shared" si="754"/>
        <v>0</v>
      </c>
      <c r="FG229" s="342">
        <f t="shared" si="754"/>
        <v>0</v>
      </c>
      <c r="FH229" s="342">
        <f t="shared" si="754"/>
        <v>0</v>
      </c>
      <c r="FI229" s="342">
        <f t="shared" si="754"/>
        <v>0</v>
      </c>
      <c r="FJ229" s="342">
        <f t="shared" si="754"/>
        <v>0</v>
      </c>
      <c r="FK229" s="342">
        <f t="shared" si="754"/>
        <v>0</v>
      </c>
      <c r="FL229" s="342">
        <f t="shared" si="754"/>
        <v>0</v>
      </c>
      <c r="FM229" s="342">
        <f t="shared" si="754"/>
        <v>0</v>
      </c>
      <c r="FN229" s="342">
        <f t="shared" si="754"/>
        <v>0</v>
      </c>
      <c r="FO229" s="342">
        <f t="shared" si="754"/>
        <v>0</v>
      </c>
      <c r="FP229" s="342">
        <f t="shared" si="754"/>
        <v>0</v>
      </c>
      <c r="FQ229" s="342">
        <f t="shared" si="754"/>
        <v>0</v>
      </c>
      <c r="FR229" s="342">
        <f t="shared" si="754"/>
        <v>0</v>
      </c>
      <c r="FS229" s="342">
        <f t="shared" si="754"/>
        <v>0</v>
      </c>
      <c r="FT229" s="342">
        <f t="shared" si="754"/>
        <v>0</v>
      </c>
      <c r="FU229" s="342">
        <f t="shared" si="754"/>
        <v>0</v>
      </c>
      <c r="FV229" s="342">
        <f t="shared" si="754"/>
        <v>0</v>
      </c>
      <c r="FW229" s="342">
        <f t="shared" si="754"/>
        <v>0</v>
      </c>
      <c r="FX229" s="342">
        <f t="shared" si="754"/>
        <v>0</v>
      </c>
      <c r="FY229" s="342">
        <f t="shared" si="754"/>
        <v>0</v>
      </c>
      <c r="FZ229" s="342">
        <f t="shared" si="754"/>
        <v>0</v>
      </c>
      <c r="GA229" s="342">
        <f t="shared" si="754"/>
        <v>0</v>
      </c>
      <c r="GB229" s="342">
        <f t="shared" si="754"/>
        <v>0</v>
      </c>
      <c r="GC229" s="342">
        <f t="shared" si="754"/>
        <v>0</v>
      </c>
      <c r="GD229" s="342">
        <f t="shared" si="754"/>
        <v>0</v>
      </c>
      <c r="GE229" s="342">
        <f t="shared" si="754"/>
        <v>0</v>
      </c>
      <c r="GF229" s="342">
        <f t="shared" si="754"/>
        <v>0</v>
      </c>
      <c r="GG229" s="342">
        <f t="shared" si="754"/>
        <v>0</v>
      </c>
      <c r="GH229" s="342">
        <f t="shared" si="754"/>
        <v>0</v>
      </c>
      <c r="GI229" s="342">
        <f t="shared" si="754"/>
        <v>0</v>
      </c>
      <c r="GJ229" s="342">
        <f t="shared" si="754"/>
        <v>0</v>
      </c>
      <c r="GK229" s="342">
        <f t="shared" si="754"/>
        <v>0</v>
      </c>
      <c r="GL229" s="342">
        <f t="shared" si="754"/>
        <v>0</v>
      </c>
      <c r="GM229" s="342">
        <f t="shared" si="754"/>
        <v>0</v>
      </c>
      <c r="GN229" s="342">
        <f t="shared" si="754"/>
        <v>0</v>
      </c>
      <c r="GO229" s="342">
        <f t="shared" si="754"/>
        <v>0</v>
      </c>
      <c r="GP229" s="342">
        <f t="shared" si="754"/>
        <v>0</v>
      </c>
      <c r="GQ229" s="342"/>
      <c r="GR229" s="342">
        <f t="shared" ref="GR229:JC229" si="755">if(or(and($A229-GR$188&gt;0,$A229-GR$189&lt;=0,month($A229)=month(GR$188)),and($A229-GR$188&gt;0,$A229-GR$189&lt;=0,month(edate($A229,6))=month(GR$188))),GR$192,0)</f>
        <v>0</v>
      </c>
      <c r="GS229" s="342">
        <f t="shared" si="755"/>
        <v>11815.40323</v>
      </c>
      <c r="GT229" s="342">
        <f t="shared" si="755"/>
        <v>17466.68638</v>
      </c>
      <c r="GU229" s="342">
        <f t="shared" si="755"/>
        <v>0</v>
      </c>
      <c r="GV229" s="342">
        <f t="shared" si="755"/>
        <v>0</v>
      </c>
      <c r="GW229" s="342">
        <f t="shared" si="755"/>
        <v>0</v>
      </c>
      <c r="GX229" s="342">
        <f t="shared" si="755"/>
        <v>0</v>
      </c>
      <c r="GY229" s="342">
        <f t="shared" si="755"/>
        <v>0</v>
      </c>
      <c r="GZ229" s="342">
        <f t="shared" si="755"/>
        <v>0</v>
      </c>
      <c r="HA229" s="342">
        <f t="shared" si="755"/>
        <v>0</v>
      </c>
      <c r="HB229" s="342">
        <f t="shared" si="755"/>
        <v>24435.71025</v>
      </c>
      <c r="HC229" s="342">
        <f t="shared" si="755"/>
        <v>0</v>
      </c>
      <c r="HD229" s="342">
        <f t="shared" si="755"/>
        <v>0</v>
      </c>
      <c r="HE229" s="342">
        <f t="shared" si="755"/>
        <v>0</v>
      </c>
      <c r="HF229" s="342">
        <f t="shared" si="755"/>
        <v>0</v>
      </c>
      <c r="HG229" s="342">
        <f t="shared" si="755"/>
        <v>0</v>
      </c>
      <c r="HH229" s="342">
        <f t="shared" si="755"/>
        <v>0</v>
      </c>
      <c r="HI229" s="342">
        <f t="shared" si="755"/>
        <v>0</v>
      </c>
      <c r="HJ229" s="342">
        <f t="shared" si="755"/>
        <v>0</v>
      </c>
      <c r="HK229" s="342">
        <f t="shared" si="755"/>
        <v>0</v>
      </c>
      <c r="HL229" s="342">
        <f t="shared" si="755"/>
        <v>0</v>
      </c>
      <c r="HM229" s="342">
        <f t="shared" si="755"/>
        <v>0</v>
      </c>
      <c r="HN229" s="342">
        <f t="shared" si="755"/>
        <v>0</v>
      </c>
      <c r="HO229" s="342">
        <f t="shared" si="755"/>
        <v>0</v>
      </c>
      <c r="HP229" s="342">
        <f t="shared" si="755"/>
        <v>0</v>
      </c>
      <c r="HQ229" s="342">
        <f t="shared" si="755"/>
        <v>0</v>
      </c>
      <c r="HR229" s="342">
        <f t="shared" si="755"/>
        <v>0</v>
      </c>
      <c r="HS229" s="342">
        <f t="shared" si="755"/>
        <v>0</v>
      </c>
      <c r="HT229" s="342">
        <f t="shared" si="755"/>
        <v>0</v>
      </c>
      <c r="HU229" s="342">
        <f t="shared" si="755"/>
        <v>0</v>
      </c>
      <c r="HV229" s="342">
        <f t="shared" si="755"/>
        <v>0</v>
      </c>
      <c r="HW229" s="342">
        <f t="shared" si="755"/>
        <v>0</v>
      </c>
      <c r="HX229" s="342">
        <f t="shared" si="755"/>
        <v>0</v>
      </c>
      <c r="HY229" s="342">
        <f t="shared" si="755"/>
        <v>0</v>
      </c>
      <c r="HZ229" s="342">
        <f t="shared" si="755"/>
        <v>0</v>
      </c>
      <c r="IA229" s="342">
        <f t="shared" si="755"/>
        <v>0</v>
      </c>
      <c r="IB229" s="342">
        <f t="shared" si="755"/>
        <v>0</v>
      </c>
      <c r="IC229" s="342">
        <f t="shared" si="755"/>
        <v>0</v>
      </c>
      <c r="ID229" s="342">
        <f t="shared" si="755"/>
        <v>0</v>
      </c>
      <c r="IE229" s="342">
        <f t="shared" si="755"/>
        <v>0</v>
      </c>
      <c r="IF229" s="342">
        <f t="shared" si="755"/>
        <v>0</v>
      </c>
      <c r="IG229" s="342">
        <f t="shared" si="755"/>
        <v>0</v>
      </c>
      <c r="IH229" s="342">
        <f t="shared" si="755"/>
        <v>0</v>
      </c>
      <c r="II229" s="342">
        <f t="shared" si="755"/>
        <v>0</v>
      </c>
      <c r="IJ229" s="342">
        <f t="shared" si="755"/>
        <v>0</v>
      </c>
      <c r="IK229" s="342">
        <f t="shared" si="755"/>
        <v>0</v>
      </c>
      <c r="IL229" s="342">
        <f t="shared" si="755"/>
        <v>0</v>
      </c>
      <c r="IM229" s="342">
        <f t="shared" si="755"/>
        <v>0</v>
      </c>
      <c r="IN229" s="342">
        <f t="shared" si="755"/>
        <v>0</v>
      </c>
      <c r="IO229" s="342">
        <f t="shared" si="755"/>
        <v>0</v>
      </c>
      <c r="IP229" s="342">
        <f t="shared" si="755"/>
        <v>0</v>
      </c>
      <c r="IQ229" s="342">
        <f t="shared" si="755"/>
        <v>0</v>
      </c>
      <c r="IR229" s="342">
        <f t="shared" si="755"/>
        <v>0</v>
      </c>
      <c r="IS229" s="342">
        <f t="shared" si="755"/>
        <v>0</v>
      </c>
      <c r="IT229" s="342">
        <f t="shared" si="755"/>
        <v>0</v>
      </c>
      <c r="IU229" s="342">
        <f t="shared" si="755"/>
        <v>0</v>
      </c>
      <c r="IV229" s="342">
        <f t="shared" si="755"/>
        <v>0</v>
      </c>
      <c r="IW229" s="342">
        <f t="shared" si="755"/>
        <v>0</v>
      </c>
      <c r="IX229" s="342">
        <f t="shared" si="755"/>
        <v>0</v>
      </c>
      <c r="IY229" s="342">
        <f t="shared" si="755"/>
        <v>0</v>
      </c>
      <c r="IZ229" s="342">
        <f t="shared" si="755"/>
        <v>0</v>
      </c>
      <c r="JA229" s="342">
        <f t="shared" si="755"/>
        <v>0</v>
      </c>
      <c r="JB229" s="342">
        <f t="shared" si="755"/>
        <v>0</v>
      </c>
      <c r="JC229" s="342">
        <f t="shared" si="755"/>
        <v>0</v>
      </c>
      <c r="JD229" s="342"/>
      <c r="JE229" s="342">
        <f t="shared" ref="JE229:LP229" si="756">if(or(and($A229-JE$188&gt;0,$A229-JE$189&lt;=0,month($A229)=month(JE$188)),and($A229-JE$188&gt;0,$A229-JE$189&lt;=0,month(edate($A229,6))=month(JE$188))),JE$192,0)</f>
        <v>0</v>
      </c>
      <c r="JF229" s="342">
        <f t="shared" si="756"/>
        <v>0</v>
      </c>
      <c r="JG229" s="342">
        <f t="shared" si="756"/>
        <v>0</v>
      </c>
      <c r="JH229" s="342">
        <f t="shared" si="756"/>
        <v>0</v>
      </c>
      <c r="JI229" s="342">
        <f t="shared" si="756"/>
        <v>0</v>
      </c>
      <c r="JJ229" s="342">
        <f t="shared" si="756"/>
        <v>0</v>
      </c>
      <c r="JK229" s="342">
        <f t="shared" si="756"/>
        <v>0</v>
      </c>
      <c r="JL229" s="342">
        <f t="shared" si="756"/>
        <v>0</v>
      </c>
      <c r="JM229" s="342">
        <f t="shared" si="756"/>
        <v>0</v>
      </c>
      <c r="JN229" s="342">
        <f t="shared" si="756"/>
        <v>0</v>
      </c>
      <c r="JO229" s="342">
        <f t="shared" si="756"/>
        <v>0</v>
      </c>
      <c r="JP229" s="342">
        <f t="shared" si="756"/>
        <v>0</v>
      </c>
      <c r="JQ229" s="342">
        <f t="shared" si="756"/>
        <v>0</v>
      </c>
      <c r="JR229" s="342">
        <f t="shared" si="756"/>
        <v>0</v>
      </c>
      <c r="JS229" s="342">
        <f t="shared" si="756"/>
        <v>0</v>
      </c>
      <c r="JT229" s="342">
        <f t="shared" si="756"/>
        <v>0</v>
      </c>
      <c r="JU229" s="342">
        <f t="shared" si="756"/>
        <v>0</v>
      </c>
      <c r="JV229" s="342">
        <f t="shared" si="756"/>
        <v>0</v>
      </c>
      <c r="JW229" s="342">
        <f t="shared" si="756"/>
        <v>0</v>
      </c>
      <c r="JX229" s="342">
        <f t="shared" si="756"/>
        <v>0</v>
      </c>
      <c r="JY229" s="342">
        <f t="shared" si="756"/>
        <v>0</v>
      </c>
      <c r="JZ229" s="342">
        <f t="shared" si="756"/>
        <v>0</v>
      </c>
      <c r="KA229" s="342">
        <f t="shared" si="756"/>
        <v>0</v>
      </c>
      <c r="KB229" s="342">
        <f t="shared" si="756"/>
        <v>0</v>
      </c>
      <c r="KC229" s="342">
        <f t="shared" si="756"/>
        <v>0</v>
      </c>
      <c r="KD229" s="342">
        <f t="shared" si="756"/>
        <v>0</v>
      </c>
      <c r="KE229" s="342">
        <f t="shared" si="756"/>
        <v>0</v>
      </c>
      <c r="KF229" s="342">
        <f t="shared" si="756"/>
        <v>0</v>
      </c>
      <c r="KG229" s="342">
        <f t="shared" si="756"/>
        <v>0</v>
      </c>
      <c r="KH229" s="342">
        <f t="shared" si="756"/>
        <v>0</v>
      </c>
      <c r="KI229" s="342">
        <f t="shared" si="756"/>
        <v>0</v>
      </c>
      <c r="KJ229" s="342">
        <f t="shared" si="756"/>
        <v>0</v>
      </c>
      <c r="KK229" s="342">
        <f t="shared" si="756"/>
        <v>0</v>
      </c>
      <c r="KL229" s="342">
        <f t="shared" si="756"/>
        <v>0</v>
      </c>
      <c r="KM229" s="342">
        <f t="shared" si="756"/>
        <v>0</v>
      </c>
      <c r="KN229" s="342">
        <f t="shared" si="756"/>
        <v>0</v>
      </c>
      <c r="KO229" s="342">
        <f t="shared" si="756"/>
        <v>0</v>
      </c>
      <c r="KP229" s="342">
        <f t="shared" si="756"/>
        <v>0</v>
      </c>
      <c r="KQ229" s="342">
        <f t="shared" si="756"/>
        <v>0</v>
      </c>
      <c r="KR229" s="342">
        <f t="shared" si="756"/>
        <v>0</v>
      </c>
      <c r="KS229" s="342">
        <f t="shared" si="756"/>
        <v>0</v>
      </c>
      <c r="KT229" s="342">
        <f t="shared" si="756"/>
        <v>0</v>
      </c>
      <c r="KU229" s="342">
        <f t="shared" si="756"/>
        <v>0</v>
      </c>
      <c r="KV229" s="342">
        <f t="shared" si="756"/>
        <v>0</v>
      </c>
      <c r="KW229" s="342">
        <f t="shared" si="756"/>
        <v>0</v>
      </c>
      <c r="KX229" s="342">
        <f t="shared" si="756"/>
        <v>0</v>
      </c>
      <c r="KY229" s="342">
        <f t="shared" si="756"/>
        <v>0</v>
      </c>
      <c r="KZ229" s="342">
        <f t="shared" si="756"/>
        <v>0</v>
      </c>
      <c r="LA229" s="342">
        <f t="shared" si="756"/>
        <v>0</v>
      </c>
      <c r="LB229" s="342">
        <f t="shared" si="756"/>
        <v>0</v>
      </c>
      <c r="LC229" s="342">
        <f t="shared" si="756"/>
        <v>0</v>
      </c>
      <c r="LD229" s="342">
        <f t="shared" si="756"/>
        <v>0</v>
      </c>
      <c r="LE229" s="342">
        <f t="shared" si="756"/>
        <v>0</v>
      </c>
      <c r="LF229" s="342">
        <f t="shared" si="756"/>
        <v>0</v>
      </c>
      <c r="LG229" s="342">
        <f t="shared" si="756"/>
        <v>0</v>
      </c>
      <c r="LH229" s="342">
        <f t="shared" si="756"/>
        <v>0</v>
      </c>
      <c r="LI229" s="342">
        <f t="shared" si="756"/>
        <v>0</v>
      </c>
      <c r="LJ229" s="342">
        <f t="shared" si="756"/>
        <v>0</v>
      </c>
      <c r="LK229" s="342">
        <f t="shared" si="756"/>
        <v>0</v>
      </c>
      <c r="LL229" s="342">
        <f t="shared" si="756"/>
        <v>0</v>
      </c>
      <c r="LM229" s="342">
        <f t="shared" si="756"/>
        <v>0</v>
      </c>
      <c r="LN229" s="342">
        <f t="shared" si="756"/>
        <v>0</v>
      </c>
      <c r="LO229" s="342">
        <f t="shared" si="756"/>
        <v>0</v>
      </c>
      <c r="LP229" s="342">
        <f t="shared" si="756"/>
        <v>0</v>
      </c>
    </row>
    <row r="230">
      <c r="A230" s="331" t="str">
        <f t="shared" si="575"/>
        <v>09-2031</v>
      </c>
      <c r="B230" s="346">
        <f t="shared" si="581"/>
        <v>483034.4342</v>
      </c>
      <c r="C230" s="346"/>
      <c r="E230" s="342">
        <f t="shared" ref="E230:BP230" si="757">if(or(and($A230-E$188&gt;0,$A230-E$189&lt;=0,month($A230)=month(E$188)),and($A230-E$188&gt;0,$A230-E$189&lt;=0,month(edate($A230,6))=month(E$188))),E$192,0)</f>
        <v>0</v>
      </c>
      <c r="F230" s="342">
        <f t="shared" si="757"/>
        <v>0</v>
      </c>
      <c r="G230" s="342">
        <f t="shared" si="757"/>
        <v>0</v>
      </c>
      <c r="H230" s="342">
        <f t="shared" si="757"/>
        <v>0</v>
      </c>
      <c r="I230" s="342">
        <f t="shared" si="757"/>
        <v>0</v>
      </c>
      <c r="J230" s="342">
        <f t="shared" si="757"/>
        <v>0</v>
      </c>
      <c r="K230" s="342">
        <f t="shared" si="757"/>
        <v>0</v>
      </c>
      <c r="L230" s="342">
        <f t="shared" si="757"/>
        <v>0</v>
      </c>
      <c r="M230" s="342">
        <f t="shared" si="757"/>
        <v>0</v>
      </c>
      <c r="N230" s="342">
        <f t="shared" si="757"/>
        <v>0</v>
      </c>
      <c r="O230" s="342">
        <f t="shared" si="757"/>
        <v>0</v>
      </c>
      <c r="P230" s="342">
        <f t="shared" si="757"/>
        <v>0</v>
      </c>
      <c r="Q230" s="342">
        <f t="shared" si="757"/>
        <v>0</v>
      </c>
      <c r="R230" s="342">
        <f t="shared" si="757"/>
        <v>0</v>
      </c>
      <c r="S230" s="342">
        <f t="shared" si="757"/>
        <v>0</v>
      </c>
      <c r="T230" s="342">
        <f t="shared" si="757"/>
        <v>0</v>
      </c>
      <c r="U230" s="342">
        <f t="shared" si="757"/>
        <v>0</v>
      </c>
      <c r="V230" s="342">
        <f t="shared" si="757"/>
        <v>0</v>
      </c>
      <c r="W230" s="342">
        <f t="shared" si="757"/>
        <v>0</v>
      </c>
      <c r="X230" s="342">
        <f t="shared" si="757"/>
        <v>0</v>
      </c>
      <c r="Y230" s="342">
        <f t="shared" si="757"/>
        <v>0</v>
      </c>
      <c r="Z230" s="342">
        <f t="shared" si="757"/>
        <v>0</v>
      </c>
      <c r="AA230" s="342">
        <f t="shared" si="757"/>
        <v>0</v>
      </c>
      <c r="AB230" s="342">
        <f t="shared" si="757"/>
        <v>0</v>
      </c>
      <c r="AC230" s="342">
        <f t="shared" si="757"/>
        <v>0</v>
      </c>
      <c r="AD230" s="342">
        <f t="shared" si="757"/>
        <v>0</v>
      </c>
      <c r="AE230" s="342">
        <f t="shared" si="757"/>
        <v>0</v>
      </c>
      <c r="AF230" s="342">
        <f t="shared" si="757"/>
        <v>0</v>
      </c>
      <c r="AG230" s="342">
        <f t="shared" si="757"/>
        <v>0</v>
      </c>
      <c r="AH230" s="342">
        <f t="shared" si="757"/>
        <v>0</v>
      </c>
      <c r="AI230" s="342">
        <f t="shared" si="757"/>
        <v>0</v>
      </c>
      <c r="AJ230" s="342">
        <f t="shared" si="757"/>
        <v>0</v>
      </c>
      <c r="AK230" s="342">
        <f t="shared" si="757"/>
        <v>0</v>
      </c>
      <c r="AL230" s="342">
        <f t="shared" si="757"/>
        <v>0</v>
      </c>
      <c r="AM230" s="342">
        <f t="shared" si="757"/>
        <v>0</v>
      </c>
      <c r="AN230" s="342">
        <f t="shared" si="757"/>
        <v>0</v>
      </c>
      <c r="AO230" s="342">
        <f t="shared" si="757"/>
        <v>0</v>
      </c>
      <c r="AP230" s="342">
        <f t="shared" si="757"/>
        <v>0</v>
      </c>
      <c r="AQ230" s="342">
        <f t="shared" si="757"/>
        <v>0</v>
      </c>
      <c r="AR230" s="342">
        <f t="shared" si="757"/>
        <v>0</v>
      </c>
      <c r="AS230" s="342">
        <f t="shared" si="757"/>
        <v>0</v>
      </c>
      <c r="AT230" s="342">
        <f t="shared" si="757"/>
        <v>0</v>
      </c>
      <c r="AU230" s="342">
        <f t="shared" si="757"/>
        <v>0</v>
      </c>
      <c r="AV230" s="342">
        <f t="shared" si="757"/>
        <v>0</v>
      </c>
      <c r="AW230" s="342">
        <f t="shared" si="757"/>
        <v>0</v>
      </c>
      <c r="AX230" s="342">
        <f t="shared" si="757"/>
        <v>0</v>
      </c>
      <c r="AY230" s="342">
        <f t="shared" si="757"/>
        <v>0</v>
      </c>
      <c r="AZ230" s="342">
        <f t="shared" si="757"/>
        <v>0</v>
      </c>
      <c r="BA230" s="342">
        <f t="shared" si="757"/>
        <v>0</v>
      </c>
      <c r="BB230" s="342">
        <f t="shared" si="757"/>
        <v>9703.8664</v>
      </c>
      <c r="BC230" s="342">
        <f t="shared" si="757"/>
        <v>0</v>
      </c>
      <c r="BD230" s="342">
        <f t="shared" si="757"/>
        <v>13378.4</v>
      </c>
      <c r="BE230" s="342">
        <f t="shared" si="757"/>
        <v>0</v>
      </c>
      <c r="BF230" s="342">
        <f t="shared" si="757"/>
        <v>1557.6541</v>
      </c>
      <c r="BG230" s="342">
        <f t="shared" si="757"/>
        <v>0</v>
      </c>
      <c r="BH230" s="342">
        <f t="shared" si="757"/>
        <v>5158.157425</v>
      </c>
      <c r="BI230" s="342">
        <f t="shared" si="757"/>
        <v>2306.25</v>
      </c>
      <c r="BJ230" s="342">
        <f t="shared" si="757"/>
        <v>7162.4875</v>
      </c>
      <c r="BK230" s="342">
        <f t="shared" si="757"/>
        <v>1312.5</v>
      </c>
      <c r="BL230" s="342">
        <f t="shared" si="757"/>
        <v>1793.1</v>
      </c>
      <c r="BM230" s="342">
        <f t="shared" si="757"/>
        <v>0</v>
      </c>
      <c r="BN230" s="342">
        <f t="shared" si="757"/>
        <v>740.464875</v>
      </c>
      <c r="BO230" s="342">
        <f t="shared" si="757"/>
        <v>0</v>
      </c>
      <c r="BP230" s="342">
        <f t="shared" si="757"/>
        <v>628.625</v>
      </c>
      <c r="BQ230" s="342"/>
      <c r="BR230" s="342">
        <f t="shared" ref="BR230:EC230" si="758">if(or(and($A230-BR$188&gt;0,$A230-BR$189&lt;=0,month($A230)=month(BR$188)),and($A230-BR$188&gt;0,$A230-BR$189&lt;=0,month(edate($A230,6))=month(BR$188))),BR$192,0)</f>
        <v>0</v>
      </c>
      <c r="BS230" s="342">
        <f t="shared" si="758"/>
        <v>0</v>
      </c>
      <c r="BT230" s="342">
        <f t="shared" si="758"/>
        <v>0</v>
      </c>
      <c r="BU230" s="342">
        <f t="shared" si="758"/>
        <v>0</v>
      </c>
      <c r="BV230" s="342">
        <f t="shared" si="758"/>
        <v>0</v>
      </c>
      <c r="BW230" s="342">
        <f t="shared" si="758"/>
        <v>0</v>
      </c>
      <c r="BX230" s="342">
        <f t="shared" si="758"/>
        <v>0</v>
      </c>
      <c r="BY230" s="342">
        <f t="shared" si="758"/>
        <v>9565.010058</v>
      </c>
      <c r="BZ230" s="342">
        <f t="shared" si="758"/>
        <v>11090.47446</v>
      </c>
      <c r="CA230" s="342">
        <f t="shared" si="758"/>
        <v>0</v>
      </c>
      <c r="CB230" s="342">
        <f t="shared" si="758"/>
        <v>0</v>
      </c>
      <c r="CC230" s="342">
        <f t="shared" si="758"/>
        <v>0</v>
      </c>
      <c r="CD230" s="342">
        <f t="shared" si="758"/>
        <v>11412.29205</v>
      </c>
      <c r="CE230" s="342">
        <f t="shared" si="758"/>
        <v>0</v>
      </c>
      <c r="CF230" s="342">
        <f t="shared" si="758"/>
        <v>0</v>
      </c>
      <c r="CG230" s="342">
        <f t="shared" si="758"/>
        <v>21999.41642</v>
      </c>
      <c r="CH230" s="342">
        <f t="shared" si="758"/>
        <v>0</v>
      </c>
      <c r="CI230" s="342">
        <f t="shared" si="758"/>
        <v>0</v>
      </c>
      <c r="CJ230" s="342">
        <f t="shared" si="758"/>
        <v>18425.13521</v>
      </c>
      <c r="CK230" s="342">
        <f t="shared" si="758"/>
        <v>0</v>
      </c>
      <c r="CL230" s="342">
        <f t="shared" si="758"/>
        <v>0</v>
      </c>
      <c r="CM230" s="342">
        <f t="shared" si="758"/>
        <v>0</v>
      </c>
      <c r="CN230" s="342">
        <f t="shared" si="758"/>
        <v>19371.7234</v>
      </c>
      <c r="CO230" s="342">
        <f t="shared" si="758"/>
        <v>0</v>
      </c>
      <c r="CP230" s="342">
        <f t="shared" si="758"/>
        <v>0</v>
      </c>
      <c r="CQ230" s="342">
        <f t="shared" si="758"/>
        <v>20373.44217</v>
      </c>
      <c r="CR230" s="342">
        <f t="shared" si="758"/>
        <v>25844.38354</v>
      </c>
      <c r="CS230" s="342">
        <f t="shared" si="758"/>
        <v>0</v>
      </c>
      <c r="CT230" s="342">
        <f t="shared" si="758"/>
        <v>14087.19452</v>
      </c>
      <c r="CU230" s="342">
        <f t="shared" si="758"/>
        <v>0</v>
      </c>
      <c r="CV230" s="342">
        <f t="shared" si="758"/>
        <v>19080.34075</v>
      </c>
      <c r="CW230" s="342">
        <f t="shared" si="758"/>
        <v>0</v>
      </c>
      <c r="CX230" s="342">
        <f t="shared" si="758"/>
        <v>0</v>
      </c>
      <c r="CY230" s="342">
        <f t="shared" si="758"/>
        <v>553.2589421</v>
      </c>
      <c r="CZ230" s="342">
        <f t="shared" si="758"/>
        <v>11517.00307</v>
      </c>
      <c r="DA230" s="342">
        <f t="shared" si="758"/>
        <v>0</v>
      </c>
      <c r="DB230" s="342">
        <f t="shared" si="758"/>
        <v>0</v>
      </c>
      <c r="DC230" s="342">
        <f t="shared" si="758"/>
        <v>11235.13859</v>
      </c>
      <c r="DD230" s="342">
        <f t="shared" si="758"/>
        <v>17129.05867</v>
      </c>
      <c r="DE230" s="342">
        <f t="shared" si="758"/>
        <v>0</v>
      </c>
      <c r="DF230" s="342">
        <f t="shared" si="758"/>
        <v>21937.47968</v>
      </c>
      <c r="DG230" s="342">
        <f t="shared" si="758"/>
        <v>32743.28946</v>
      </c>
      <c r="DH230" s="342">
        <f t="shared" si="758"/>
        <v>13383.76504</v>
      </c>
      <c r="DI230" s="342">
        <f t="shared" si="758"/>
        <v>0</v>
      </c>
      <c r="DJ230" s="342">
        <f t="shared" si="758"/>
        <v>5601.109095</v>
      </c>
      <c r="DK230" s="342">
        <f t="shared" si="758"/>
        <v>0</v>
      </c>
      <c r="DL230" s="342">
        <f t="shared" si="758"/>
        <v>25875.36017</v>
      </c>
      <c r="DM230" s="342">
        <f t="shared" si="758"/>
        <v>0</v>
      </c>
      <c r="DN230" s="342">
        <f t="shared" si="758"/>
        <v>0</v>
      </c>
      <c r="DO230" s="342">
        <f t="shared" si="758"/>
        <v>0</v>
      </c>
      <c r="DP230" s="342">
        <f t="shared" si="758"/>
        <v>0</v>
      </c>
      <c r="DQ230" s="342">
        <f t="shared" si="758"/>
        <v>0</v>
      </c>
      <c r="DR230" s="342">
        <f t="shared" si="758"/>
        <v>0</v>
      </c>
      <c r="DS230" s="342">
        <f t="shared" si="758"/>
        <v>0</v>
      </c>
      <c r="DT230" s="342">
        <f t="shared" si="758"/>
        <v>0</v>
      </c>
      <c r="DU230" s="342">
        <f t="shared" si="758"/>
        <v>0</v>
      </c>
      <c r="DV230" s="342">
        <f t="shared" si="758"/>
        <v>0</v>
      </c>
      <c r="DW230" s="342">
        <f t="shared" si="758"/>
        <v>0</v>
      </c>
      <c r="DX230" s="342">
        <f t="shared" si="758"/>
        <v>0</v>
      </c>
      <c r="DY230" s="342">
        <f t="shared" si="758"/>
        <v>0</v>
      </c>
      <c r="DZ230" s="342">
        <f t="shared" si="758"/>
        <v>0</v>
      </c>
      <c r="EA230" s="342">
        <f t="shared" si="758"/>
        <v>0</v>
      </c>
      <c r="EB230" s="342">
        <f t="shared" si="758"/>
        <v>0</v>
      </c>
      <c r="EC230" s="342">
        <f t="shared" si="758"/>
        <v>0</v>
      </c>
      <c r="ED230" s="338"/>
      <c r="EE230" s="342">
        <f t="shared" ref="EE230:GP230" si="759">if(or(and($A230-EE$188&gt;0,$A230-EE$189&lt;=0,month($A230)=month(EE$188)),and($A230-EE$188&gt;0,$A230-EE$189&lt;=0,month(edate($A230,6))=month(EE$188))),EE$192,0)</f>
        <v>0</v>
      </c>
      <c r="EF230" s="342">
        <f t="shared" si="759"/>
        <v>0</v>
      </c>
      <c r="EG230" s="342">
        <f t="shared" si="759"/>
        <v>0</v>
      </c>
      <c r="EH230" s="342">
        <f t="shared" si="759"/>
        <v>0</v>
      </c>
      <c r="EI230" s="342">
        <f t="shared" si="759"/>
        <v>14808.21145</v>
      </c>
      <c r="EJ230" s="342">
        <f t="shared" si="759"/>
        <v>0</v>
      </c>
      <c r="EK230" s="342">
        <f t="shared" si="759"/>
        <v>17792.98235</v>
      </c>
      <c r="EL230" s="342">
        <f t="shared" si="759"/>
        <v>0</v>
      </c>
      <c r="EM230" s="342">
        <f t="shared" si="759"/>
        <v>0</v>
      </c>
      <c r="EN230" s="342">
        <f t="shared" si="759"/>
        <v>0</v>
      </c>
      <c r="EO230" s="342">
        <f t="shared" si="759"/>
        <v>0</v>
      </c>
      <c r="EP230" s="342">
        <f t="shared" si="759"/>
        <v>0</v>
      </c>
      <c r="EQ230" s="342">
        <f t="shared" si="759"/>
        <v>0</v>
      </c>
      <c r="ER230" s="342">
        <f t="shared" si="759"/>
        <v>25259.15576</v>
      </c>
      <c r="ES230" s="342">
        <f t="shared" si="759"/>
        <v>0</v>
      </c>
      <c r="ET230" s="342">
        <f t="shared" si="759"/>
        <v>0</v>
      </c>
      <c r="EU230" s="342">
        <f t="shared" si="759"/>
        <v>27042.08646</v>
      </c>
      <c r="EV230" s="342">
        <f t="shared" si="759"/>
        <v>0</v>
      </c>
      <c r="EW230" s="342">
        <f t="shared" si="759"/>
        <v>0</v>
      </c>
      <c r="EX230" s="342">
        <f t="shared" si="759"/>
        <v>0</v>
      </c>
      <c r="EY230" s="342">
        <f t="shared" si="759"/>
        <v>0</v>
      </c>
      <c r="EZ230" s="342">
        <f t="shared" si="759"/>
        <v>0</v>
      </c>
      <c r="FA230" s="342">
        <f t="shared" si="759"/>
        <v>0</v>
      </c>
      <c r="FB230" s="342">
        <f t="shared" si="759"/>
        <v>0</v>
      </c>
      <c r="FC230" s="342">
        <f t="shared" si="759"/>
        <v>23899.7956</v>
      </c>
      <c r="FD230" s="342">
        <f t="shared" si="759"/>
        <v>0</v>
      </c>
      <c r="FE230" s="342">
        <f t="shared" si="759"/>
        <v>0</v>
      </c>
      <c r="FF230" s="342">
        <f t="shared" si="759"/>
        <v>0</v>
      </c>
      <c r="FG230" s="342">
        <f t="shared" si="759"/>
        <v>0</v>
      </c>
      <c r="FH230" s="342">
        <f t="shared" si="759"/>
        <v>0</v>
      </c>
      <c r="FI230" s="342">
        <f t="shared" si="759"/>
        <v>0</v>
      </c>
      <c r="FJ230" s="342">
        <f t="shared" si="759"/>
        <v>0</v>
      </c>
      <c r="FK230" s="342">
        <f t="shared" si="759"/>
        <v>0</v>
      </c>
      <c r="FL230" s="342">
        <f t="shared" si="759"/>
        <v>0</v>
      </c>
      <c r="FM230" s="342">
        <f t="shared" si="759"/>
        <v>0</v>
      </c>
      <c r="FN230" s="342">
        <f t="shared" si="759"/>
        <v>0</v>
      </c>
      <c r="FO230" s="342">
        <f t="shared" si="759"/>
        <v>0</v>
      </c>
      <c r="FP230" s="342">
        <f t="shared" si="759"/>
        <v>0</v>
      </c>
      <c r="FQ230" s="342">
        <f t="shared" si="759"/>
        <v>0</v>
      </c>
      <c r="FR230" s="342">
        <f t="shared" si="759"/>
        <v>0</v>
      </c>
      <c r="FS230" s="342">
        <f t="shared" si="759"/>
        <v>0</v>
      </c>
      <c r="FT230" s="342">
        <f t="shared" si="759"/>
        <v>0</v>
      </c>
      <c r="FU230" s="342">
        <f t="shared" si="759"/>
        <v>0</v>
      </c>
      <c r="FV230" s="342">
        <f t="shared" si="759"/>
        <v>0</v>
      </c>
      <c r="FW230" s="342">
        <f t="shared" si="759"/>
        <v>0</v>
      </c>
      <c r="FX230" s="342">
        <f t="shared" si="759"/>
        <v>0</v>
      </c>
      <c r="FY230" s="342">
        <f t="shared" si="759"/>
        <v>0</v>
      </c>
      <c r="FZ230" s="342">
        <f t="shared" si="759"/>
        <v>0</v>
      </c>
      <c r="GA230" s="342">
        <f t="shared" si="759"/>
        <v>0</v>
      </c>
      <c r="GB230" s="342">
        <f t="shared" si="759"/>
        <v>0</v>
      </c>
      <c r="GC230" s="342">
        <f t="shared" si="759"/>
        <v>0</v>
      </c>
      <c r="GD230" s="342">
        <f t="shared" si="759"/>
        <v>0</v>
      </c>
      <c r="GE230" s="342">
        <f t="shared" si="759"/>
        <v>0</v>
      </c>
      <c r="GF230" s="342">
        <f t="shared" si="759"/>
        <v>0</v>
      </c>
      <c r="GG230" s="342">
        <f t="shared" si="759"/>
        <v>0</v>
      </c>
      <c r="GH230" s="342">
        <f t="shared" si="759"/>
        <v>0</v>
      </c>
      <c r="GI230" s="342">
        <f t="shared" si="759"/>
        <v>0</v>
      </c>
      <c r="GJ230" s="342">
        <f t="shared" si="759"/>
        <v>0</v>
      </c>
      <c r="GK230" s="342">
        <f t="shared" si="759"/>
        <v>0</v>
      </c>
      <c r="GL230" s="342">
        <f t="shared" si="759"/>
        <v>0</v>
      </c>
      <c r="GM230" s="342">
        <f t="shared" si="759"/>
        <v>0</v>
      </c>
      <c r="GN230" s="342">
        <f t="shared" si="759"/>
        <v>0</v>
      </c>
      <c r="GO230" s="342">
        <f t="shared" si="759"/>
        <v>0</v>
      </c>
      <c r="GP230" s="342">
        <f t="shared" si="759"/>
        <v>0</v>
      </c>
      <c r="GQ230" s="342"/>
      <c r="GR230" s="342">
        <f t="shared" ref="GR230:JC230" si="760">if(or(and($A230-GR$188&gt;0,$A230-GR$189&lt;=0,month($A230)=month(GR$188)),and($A230-GR$188&gt;0,$A230-GR$189&lt;=0,month(edate($A230,6))=month(GR$188))),GR$192,0)</f>
        <v>0</v>
      </c>
      <c r="GS230" s="342">
        <f t="shared" si="760"/>
        <v>0</v>
      </c>
      <c r="GT230" s="342">
        <f t="shared" si="760"/>
        <v>0</v>
      </c>
      <c r="GU230" s="342">
        <f t="shared" si="760"/>
        <v>19265.82197</v>
      </c>
      <c r="GV230" s="342">
        <f t="shared" si="760"/>
        <v>0</v>
      </c>
      <c r="GW230" s="342">
        <f t="shared" si="760"/>
        <v>0</v>
      </c>
      <c r="GX230" s="342">
        <f t="shared" si="760"/>
        <v>0</v>
      </c>
      <c r="GY230" s="342">
        <f t="shared" si="760"/>
        <v>0</v>
      </c>
      <c r="GZ230" s="342">
        <f t="shared" si="760"/>
        <v>0</v>
      </c>
      <c r="HA230" s="342">
        <f t="shared" si="760"/>
        <v>0</v>
      </c>
      <c r="HB230" s="342">
        <f t="shared" si="760"/>
        <v>0</v>
      </c>
      <c r="HC230" s="342">
        <f t="shared" si="760"/>
        <v>0</v>
      </c>
      <c r="HD230" s="342">
        <f t="shared" si="760"/>
        <v>0</v>
      </c>
      <c r="HE230" s="342">
        <f t="shared" si="760"/>
        <v>0</v>
      </c>
      <c r="HF230" s="342">
        <f t="shared" si="760"/>
        <v>0</v>
      </c>
      <c r="HG230" s="342">
        <f t="shared" si="760"/>
        <v>0</v>
      </c>
      <c r="HH230" s="342">
        <f t="shared" si="760"/>
        <v>0</v>
      </c>
      <c r="HI230" s="342">
        <f t="shared" si="760"/>
        <v>0</v>
      </c>
      <c r="HJ230" s="342">
        <f t="shared" si="760"/>
        <v>0</v>
      </c>
      <c r="HK230" s="342">
        <f t="shared" si="760"/>
        <v>0</v>
      </c>
      <c r="HL230" s="342">
        <f t="shared" si="760"/>
        <v>0</v>
      </c>
      <c r="HM230" s="342">
        <f t="shared" si="760"/>
        <v>0</v>
      </c>
      <c r="HN230" s="342">
        <f t="shared" si="760"/>
        <v>0</v>
      </c>
      <c r="HO230" s="342">
        <f t="shared" si="760"/>
        <v>0</v>
      </c>
      <c r="HP230" s="342">
        <f t="shared" si="760"/>
        <v>0</v>
      </c>
      <c r="HQ230" s="342">
        <f t="shared" si="760"/>
        <v>0</v>
      </c>
      <c r="HR230" s="342">
        <f t="shared" si="760"/>
        <v>0</v>
      </c>
      <c r="HS230" s="342">
        <f t="shared" si="760"/>
        <v>0</v>
      </c>
      <c r="HT230" s="342">
        <f t="shared" si="760"/>
        <v>0</v>
      </c>
      <c r="HU230" s="342">
        <f t="shared" si="760"/>
        <v>0</v>
      </c>
      <c r="HV230" s="342">
        <f t="shared" si="760"/>
        <v>0</v>
      </c>
      <c r="HW230" s="342">
        <f t="shared" si="760"/>
        <v>0</v>
      </c>
      <c r="HX230" s="342">
        <f t="shared" si="760"/>
        <v>0</v>
      </c>
      <c r="HY230" s="342">
        <f t="shared" si="760"/>
        <v>0</v>
      </c>
      <c r="HZ230" s="342">
        <f t="shared" si="760"/>
        <v>0</v>
      </c>
      <c r="IA230" s="342">
        <f t="shared" si="760"/>
        <v>0</v>
      </c>
      <c r="IB230" s="342">
        <f t="shared" si="760"/>
        <v>0</v>
      </c>
      <c r="IC230" s="342">
        <f t="shared" si="760"/>
        <v>0</v>
      </c>
      <c r="ID230" s="342">
        <f t="shared" si="760"/>
        <v>0</v>
      </c>
      <c r="IE230" s="342">
        <f t="shared" si="760"/>
        <v>0</v>
      </c>
      <c r="IF230" s="342">
        <f t="shared" si="760"/>
        <v>0</v>
      </c>
      <c r="IG230" s="342">
        <f t="shared" si="760"/>
        <v>0</v>
      </c>
      <c r="IH230" s="342">
        <f t="shared" si="760"/>
        <v>0</v>
      </c>
      <c r="II230" s="342">
        <f t="shared" si="760"/>
        <v>0</v>
      </c>
      <c r="IJ230" s="342">
        <f t="shared" si="760"/>
        <v>0</v>
      </c>
      <c r="IK230" s="342">
        <f t="shared" si="760"/>
        <v>0</v>
      </c>
      <c r="IL230" s="342">
        <f t="shared" si="760"/>
        <v>0</v>
      </c>
      <c r="IM230" s="342">
        <f t="shared" si="760"/>
        <v>0</v>
      </c>
      <c r="IN230" s="342">
        <f t="shared" si="760"/>
        <v>0</v>
      </c>
      <c r="IO230" s="342">
        <f t="shared" si="760"/>
        <v>0</v>
      </c>
      <c r="IP230" s="342">
        <f t="shared" si="760"/>
        <v>0</v>
      </c>
      <c r="IQ230" s="342">
        <f t="shared" si="760"/>
        <v>0</v>
      </c>
      <c r="IR230" s="342">
        <f t="shared" si="760"/>
        <v>0</v>
      </c>
      <c r="IS230" s="342">
        <f t="shared" si="760"/>
        <v>0</v>
      </c>
      <c r="IT230" s="342">
        <f t="shared" si="760"/>
        <v>0</v>
      </c>
      <c r="IU230" s="342">
        <f t="shared" si="760"/>
        <v>0</v>
      </c>
      <c r="IV230" s="342">
        <f t="shared" si="760"/>
        <v>0</v>
      </c>
      <c r="IW230" s="342">
        <f t="shared" si="760"/>
        <v>0</v>
      </c>
      <c r="IX230" s="342">
        <f t="shared" si="760"/>
        <v>0</v>
      </c>
      <c r="IY230" s="342">
        <f t="shared" si="760"/>
        <v>0</v>
      </c>
      <c r="IZ230" s="342">
        <f t="shared" si="760"/>
        <v>0</v>
      </c>
      <c r="JA230" s="342">
        <f t="shared" si="760"/>
        <v>0</v>
      </c>
      <c r="JB230" s="342">
        <f t="shared" si="760"/>
        <v>0</v>
      </c>
      <c r="JC230" s="342">
        <f t="shared" si="760"/>
        <v>0</v>
      </c>
      <c r="JD230" s="342"/>
      <c r="JE230" s="342">
        <f t="shared" ref="JE230:LP230" si="761">if(or(and($A230-JE$188&gt;0,$A230-JE$189&lt;=0,month($A230)=month(JE$188)),and($A230-JE$188&gt;0,$A230-JE$189&lt;=0,month(edate($A230,6))=month(JE$188))),JE$192,0)</f>
        <v>0</v>
      </c>
      <c r="JF230" s="342">
        <f t="shared" si="761"/>
        <v>0</v>
      </c>
      <c r="JG230" s="342">
        <f t="shared" si="761"/>
        <v>0</v>
      </c>
      <c r="JH230" s="342">
        <f t="shared" si="761"/>
        <v>0</v>
      </c>
      <c r="JI230" s="342">
        <f t="shared" si="761"/>
        <v>0</v>
      </c>
      <c r="JJ230" s="342">
        <f t="shared" si="761"/>
        <v>0</v>
      </c>
      <c r="JK230" s="342">
        <f t="shared" si="761"/>
        <v>0</v>
      </c>
      <c r="JL230" s="342">
        <f t="shared" si="761"/>
        <v>0</v>
      </c>
      <c r="JM230" s="342">
        <f t="shared" si="761"/>
        <v>0</v>
      </c>
      <c r="JN230" s="342">
        <f t="shared" si="761"/>
        <v>0</v>
      </c>
      <c r="JO230" s="342">
        <f t="shared" si="761"/>
        <v>0</v>
      </c>
      <c r="JP230" s="342">
        <f t="shared" si="761"/>
        <v>0</v>
      </c>
      <c r="JQ230" s="342">
        <f t="shared" si="761"/>
        <v>0</v>
      </c>
      <c r="JR230" s="342">
        <f t="shared" si="761"/>
        <v>0</v>
      </c>
      <c r="JS230" s="342">
        <f t="shared" si="761"/>
        <v>0</v>
      </c>
      <c r="JT230" s="342">
        <f t="shared" si="761"/>
        <v>0</v>
      </c>
      <c r="JU230" s="342">
        <f t="shared" si="761"/>
        <v>0</v>
      </c>
      <c r="JV230" s="342">
        <f t="shared" si="761"/>
        <v>0</v>
      </c>
      <c r="JW230" s="342">
        <f t="shared" si="761"/>
        <v>0</v>
      </c>
      <c r="JX230" s="342">
        <f t="shared" si="761"/>
        <v>0</v>
      </c>
      <c r="JY230" s="342">
        <f t="shared" si="761"/>
        <v>0</v>
      </c>
      <c r="JZ230" s="342">
        <f t="shared" si="761"/>
        <v>0</v>
      </c>
      <c r="KA230" s="342">
        <f t="shared" si="761"/>
        <v>0</v>
      </c>
      <c r="KB230" s="342">
        <f t="shared" si="761"/>
        <v>0</v>
      </c>
      <c r="KC230" s="342">
        <f t="shared" si="761"/>
        <v>0</v>
      </c>
      <c r="KD230" s="342">
        <f t="shared" si="761"/>
        <v>0</v>
      </c>
      <c r="KE230" s="342">
        <f t="shared" si="761"/>
        <v>0</v>
      </c>
      <c r="KF230" s="342">
        <f t="shared" si="761"/>
        <v>0</v>
      </c>
      <c r="KG230" s="342">
        <f t="shared" si="761"/>
        <v>0</v>
      </c>
      <c r="KH230" s="342">
        <f t="shared" si="761"/>
        <v>0</v>
      </c>
      <c r="KI230" s="342">
        <f t="shared" si="761"/>
        <v>0</v>
      </c>
      <c r="KJ230" s="342">
        <f t="shared" si="761"/>
        <v>0</v>
      </c>
      <c r="KK230" s="342">
        <f t="shared" si="761"/>
        <v>0</v>
      </c>
      <c r="KL230" s="342">
        <f t="shared" si="761"/>
        <v>0</v>
      </c>
      <c r="KM230" s="342">
        <f t="shared" si="761"/>
        <v>0</v>
      </c>
      <c r="KN230" s="342">
        <f t="shared" si="761"/>
        <v>0</v>
      </c>
      <c r="KO230" s="342">
        <f t="shared" si="761"/>
        <v>0</v>
      </c>
      <c r="KP230" s="342">
        <f t="shared" si="761"/>
        <v>0</v>
      </c>
      <c r="KQ230" s="342">
        <f t="shared" si="761"/>
        <v>0</v>
      </c>
      <c r="KR230" s="342">
        <f t="shared" si="761"/>
        <v>0</v>
      </c>
      <c r="KS230" s="342">
        <f t="shared" si="761"/>
        <v>0</v>
      </c>
      <c r="KT230" s="342">
        <f t="shared" si="761"/>
        <v>0</v>
      </c>
      <c r="KU230" s="342">
        <f t="shared" si="761"/>
        <v>0</v>
      </c>
      <c r="KV230" s="342">
        <f t="shared" si="761"/>
        <v>0</v>
      </c>
      <c r="KW230" s="342">
        <f t="shared" si="761"/>
        <v>0</v>
      </c>
      <c r="KX230" s="342">
        <f t="shared" si="761"/>
        <v>0</v>
      </c>
      <c r="KY230" s="342">
        <f t="shared" si="761"/>
        <v>0</v>
      </c>
      <c r="KZ230" s="342">
        <f t="shared" si="761"/>
        <v>0</v>
      </c>
      <c r="LA230" s="342">
        <f t="shared" si="761"/>
        <v>0</v>
      </c>
      <c r="LB230" s="342">
        <f t="shared" si="761"/>
        <v>0</v>
      </c>
      <c r="LC230" s="342">
        <f t="shared" si="761"/>
        <v>0</v>
      </c>
      <c r="LD230" s="342">
        <f t="shared" si="761"/>
        <v>0</v>
      </c>
      <c r="LE230" s="342">
        <f t="shared" si="761"/>
        <v>0</v>
      </c>
      <c r="LF230" s="342">
        <f t="shared" si="761"/>
        <v>0</v>
      </c>
      <c r="LG230" s="342">
        <f t="shared" si="761"/>
        <v>0</v>
      </c>
      <c r="LH230" s="342">
        <f t="shared" si="761"/>
        <v>0</v>
      </c>
      <c r="LI230" s="342">
        <f t="shared" si="761"/>
        <v>0</v>
      </c>
      <c r="LJ230" s="342">
        <f t="shared" si="761"/>
        <v>0</v>
      </c>
      <c r="LK230" s="342">
        <f t="shared" si="761"/>
        <v>0</v>
      </c>
      <c r="LL230" s="342">
        <f t="shared" si="761"/>
        <v>0</v>
      </c>
      <c r="LM230" s="342">
        <f t="shared" si="761"/>
        <v>0</v>
      </c>
      <c r="LN230" s="342">
        <f t="shared" si="761"/>
        <v>0</v>
      </c>
      <c r="LO230" s="342">
        <f t="shared" si="761"/>
        <v>0</v>
      </c>
      <c r="LP230" s="342">
        <f t="shared" si="761"/>
        <v>0</v>
      </c>
    </row>
    <row r="231">
      <c r="A231" s="331" t="str">
        <f t="shared" si="575"/>
        <v>12-2031</v>
      </c>
      <c r="B231" s="346">
        <f t="shared" si="581"/>
        <v>390534.8954</v>
      </c>
      <c r="C231" s="346"/>
      <c r="E231" s="342">
        <f t="shared" ref="E231:BP231" si="762">if(or(and($A231-E$188&gt;0,$A231-E$189&lt;=0,month($A231)=month(E$188)),and($A231-E$188&gt;0,$A231-E$189&lt;=0,month(edate($A231,6))=month(E$188))),E$192,0)</f>
        <v>0</v>
      </c>
      <c r="F231" s="342">
        <f t="shared" si="762"/>
        <v>0</v>
      </c>
      <c r="G231" s="342">
        <f t="shared" si="762"/>
        <v>0</v>
      </c>
      <c r="H231" s="342">
        <f t="shared" si="762"/>
        <v>0</v>
      </c>
      <c r="I231" s="342">
        <f t="shared" si="762"/>
        <v>0</v>
      </c>
      <c r="J231" s="342">
        <f t="shared" si="762"/>
        <v>0</v>
      </c>
      <c r="K231" s="342">
        <f t="shared" si="762"/>
        <v>0</v>
      </c>
      <c r="L231" s="342">
        <f t="shared" si="762"/>
        <v>0</v>
      </c>
      <c r="M231" s="342">
        <f t="shared" si="762"/>
        <v>0</v>
      </c>
      <c r="N231" s="342">
        <f t="shared" si="762"/>
        <v>0</v>
      </c>
      <c r="O231" s="342">
        <f t="shared" si="762"/>
        <v>0</v>
      </c>
      <c r="P231" s="342">
        <f t="shared" si="762"/>
        <v>0</v>
      </c>
      <c r="Q231" s="342">
        <f t="shared" si="762"/>
        <v>0</v>
      </c>
      <c r="R231" s="342">
        <f t="shared" si="762"/>
        <v>0</v>
      </c>
      <c r="S231" s="342">
        <f t="shared" si="762"/>
        <v>0</v>
      </c>
      <c r="T231" s="342">
        <f t="shared" si="762"/>
        <v>0</v>
      </c>
      <c r="U231" s="342">
        <f t="shared" si="762"/>
        <v>0</v>
      </c>
      <c r="V231" s="342">
        <f t="shared" si="762"/>
        <v>0</v>
      </c>
      <c r="W231" s="342">
        <f t="shared" si="762"/>
        <v>0</v>
      </c>
      <c r="X231" s="342">
        <f t="shared" si="762"/>
        <v>0</v>
      </c>
      <c r="Y231" s="342">
        <f t="shared" si="762"/>
        <v>0</v>
      </c>
      <c r="Z231" s="342">
        <f t="shared" si="762"/>
        <v>0</v>
      </c>
      <c r="AA231" s="342">
        <f t="shared" si="762"/>
        <v>0</v>
      </c>
      <c r="AB231" s="342">
        <f t="shared" si="762"/>
        <v>0</v>
      </c>
      <c r="AC231" s="342">
        <f t="shared" si="762"/>
        <v>0</v>
      </c>
      <c r="AD231" s="342">
        <f t="shared" si="762"/>
        <v>0</v>
      </c>
      <c r="AE231" s="342">
        <f t="shared" si="762"/>
        <v>0</v>
      </c>
      <c r="AF231" s="342">
        <f t="shared" si="762"/>
        <v>0</v>
      </c>
      <c r="AG231" s="342">
        <f t="shared" si="762"/>
        <v>0</v>
      </c>
      <c r="AH231" s="342">
        <f t="shared" si="762"/>
        <v>0</v>
      </c>
      <c r="AI231" s="342">
        <f t="shared" si="762"/>
        <v>0</v>
      </c>
      <c r="AJ231" s="342">
        <f t="shared" si="762"/>
        <v>0</v>
      </c>
      <c r="AK231" s="342">
        <f t="shared" si="762"/>
        <v>0</v>
      </c>
      <c r="AL231" s="342">
        <f t="shared" si="762"/>
        <v>0</v>
      </c>
      <c r="AM231" s="342">
        <f t="shared" si="762"/>
        <v>0</v>
      </c>
      <c r="AN231" s="342">
        <f t="shared" si="762"/>
        <v>0</v>
      </c>
      <c r="AO231" s="342">
        <f t="shared" si="762"/>
        <v>0</v>
      </c>
      <c r="AP231" s="342">
        <f t="shared" si="762"/>
        <v>0</v>
      </c>
      <c r="AQ231" s="342">
        <f t="shared" si="762"/>
        <v>0</v>
      </c>
      <c r="AR231" s="342">
        <f t="shared" si="762"/>
        <v>0</v>
      </c>
      <c r="AS231" s="342">
        <f t="shared" si="762"/>
        <v>0</v>
      </c>
      <c r="AT231" s="342">
        <f t="shared" si="762"/>
        <v>0</v>
      </c>
      <c r="AU231" s="342">
        <f t="shared" si="762"/>
        <v>0</v>
      </c>
      <c r="AV231" s="342">
        <f t="shared" si="762"/>
        <v>0</v>
      </c>
      <c r="AW231" s="342">
        <f t="shared" si="762"/>
        <v>0</v>
      </c>
      <c r="AX231" s="342">
        <f t="shared" si="762"/>
        <v>0</v>
      </c>
      <c r="AY231" s="342">
        <f t="shared" si="762"/>
        <v>0</v>
      </c>
      <c r="AZ231" s="342">
        <f t="shared" si="762"/>
        <v>0</v>
      </c>
      <c r="BA231" s="342">
        <f t="shared" si="762"/>
        <v>5867.9712</v>
      </c>
      <c r="BB231" s="342">
        <f t="shared" si="762"/>
        <v>0</v>
      </c>
      <c r="BC231" s="342">
        <f t="shared" si="762"/>
        <v>4873.17825</v>
      </c>
      <c r="BD231" s="342">
        <f t="shared" si="762"/>
        <v>0</v>
      </c>
      <c r="BE231" s="342">
        <f t="shared" si="762"/>
        <v>4565.5155</v>
      </c>
      <c r="BF231" s="342">
        <f t="shared" si="762"/>
        <v>0</v>
      </c>
      <c r="BG231" s="342">
        <f t="shared" si="762"/>
        <v>900.3978</v>
      </c>
      <c r="BH231" s="342">
        <f t="shared" si="762"/>
        <v>0</v>
      </c>
      <c r="BI231" s="342">
        <f t="shared" si="762"/>
        <v>0</v>
      </c>
      <c r="BJ231" s="342">
        <f t="shared" si="762"/>
        <v>0</v>
      </c>
      <c r="BK231" s="342">
        <f t="shared" si="762"/>
        <v>0</v>
      </c>
      <c r="BL231" s="342">
        <f t="shared" si="762"/>
        <v>0</v>
      </c>
      <c r="BM231" s="342">
        <f t="shared" si="762"/>
        <v>1521.41625</v>
      </c>
      <c r="BN231" s="342">
        <f t="shared" si="762"/>
        <v>0</v>
      </c>
      <c r="BO231" s="342">
        <f t="shared" si="762"/>
        <v>5255.6688</v>
      </c>
      <c r="BP231" s="342">
        <f t="shared" si="762"/>
        <v>0</v>
      </c>
      <c r="BQ231" s="342"/>
      <c r="BR231" s="342">
        <f t="shared" ref="BR231:EC231" si="763">if(or(and($A231-BR$188&gt;0,$A231-BR$189&lt;=0,month($A231)=month(BR$188)),and($A231-BR$188&gt;0,$A231-BR$189&lt;=0,month(edate($A231,6))=month(BR$188))),BR$192,0)</f>
        <v>12789.72106</v>
      </c>
      <c r="BS231" s="342">
        <f t="shared" si="763"/>
        <v>0</v>
      </c>
      <c r="BT231" s="342">
        <f t="shared" si="763"/>
        <v>0</v>
      </c>
      <c r="BU231" s="342">
        <f t="shared" si="763"/>
        <v>0</v>
      </c>
      <c r="BV231" s="342">
        <f t="shared" si="763"/>
        <v>0</v>
      </c>
      <c r="BW231" s="342">
        <f t="shared" si="763"/>
        <v>0</v>
      </c>
      <c r="BX231" s="342">
        <f t="shared" si="763"/>
        <v>0</v>
      </c>
      <c r="BY231" s="342">
        <f t="shared" si="763"/>
        <v>0</v>
      </c>
      <c r="BZ231" s="342">
        <f t="shared" si="763"/>
        <v>0</v>
      </c>
      <c r="CA231" s="342">
        <f t="shared" si="763"/>
        <v>26076.07671</v>
      </c>
      <c r="CB231" s="342">
        <f t="shared" si="763"/>
        <v>0</v>
      </c>
      <c r="CC231" s="342">
        <f t="shared" si="763"/>
        <v>0</v>
      </c>
      <c r="CD231" s="342">
        <f t="shared" si="763"/>
        <v>0</v>
      </c>
      <c r="CE231" s="342">
        <f t="shared" si="763"/>
        <v>0</v>
      </c>
      <c r="CF231" s="342">
        <f t="shared" si="763"/>
        <v>0</v>
      </c>
      <c r="CG231" s="342">
        <f t="shared" si="763"/>
        <v>0</v>
      </c>
      <c r="CH231" s="342">
        <f t="shared" si="763"/>
        <v>0</v>
      </c>
      <c r="CI231" s="342">
        <f t="shared" si="763"/>
        <v>17528.71478</v>
      </c>
      <c r="CJ231" s="342">
        <f t="shared" si="763"/>
        <v>0</v>
      </c>
      <c r="CK231" s="342">
        <f t="shared" si="763"/>
        <v>18261.99532</v>
      </c>
      <c r="CL231" s="342">
        <f t="shared" si="763"/>
        <v>0</v>
      </c>
      <c r="CM231" s="342">
        <f t="shared" si="763"/>
        <v>0</v>
      </c>
      <c r="CN231" s="342">
        <f t="shared" si="763"/>
        <v>0</v>
      </c>
      <c r="CO231" s="342">
        <f t="shared" si="763"/>
        <v>15876.63125</v>
      </c>
      <c r="CP231" s="342">
        <f t="shared" si="763"/>
        <v>0</v>
      </c>
      <c r="CQ231" s="342">
        <f t="shared" si="763"/>
        <v>0</v>
      </c>
      <c r="CR231" s="342">
        <f t="shared" si="763"/>
        <v>0</v>
      </c>
      <c r="CS231" s="342">
        <f t="shared" si="763"/>
        <v>13059.81653</v>
      </c>
      <c r="CT231" s="342">
        <f t="shared" si="763"/>
        <v>0</v>
      </c>
      <c r="CU231" s="342">
        <f t="shared" si="763"/>
        <v>820.5444337</v>
      </c>
      <c r="CV231" s="342">
        <f t="shared" si="763"/>
        <v>0</v>
      </c>
      <c r="CW231" s="342">
        <f t="shared" si="763"/>
        <v>4574.634919</v>
      </c>
      <c r="CX231" s="342">
        <f t="shared" si="763"/>
        <v>30364.6609</v>
      </c>
      <c r="CY231" s="342">
        <f t="shared" si="763"/>
        <v>0</v>
      </c>
      <c r="CZ231" s="342">
        <f t="shared" si="763"/>
        <v>0</v>
      </c>
      <c r="DA231" s="342">
        <f t="shared" si="763"/>
        <v>23506.89525</v>
      </c>
      <c r="DB231" s="342">
        <f t="shared" si="763"/>
        <v>17577.2809</v>
      </c>
      <c r="DC231" s="342">
        <f t="shared" si="763"/>
        <v>0</v>
      </c>
      <c r="DD231" s="342">
        <f t="shared" si="763"/>
        <v>0</v>
      </c>
      <c r="DE231" s="342">
        <f t="shared" si="763"/>
        <v>19032.95925</v>
      </c>
      <c r="DF231" s="342">
        <f t="shared" si="763"/>
        <v>0</v>
      </c>
      <c r="DG231" s="342">
        <f t="shared" si="763"/>
        <v>0</v>
      </c>
      <c r="DH231" s="342">
        <f t="shared" si="763"/>
        <v>0</v>
      </c>
      <c r="DI231" s="342">
        <f t="shared" si="763"/>
        <v>12798.65882</v>
      </c>
      <c r="DJ231" s="342">
        <f t="shared" si="763"/>
        <v>0</v>
      </c>
      <c r="DK231" s="342">
        <f t="shared" si="763"/>
        <v>18993.36078</v>
      </c>
      <c r="DL231" s="342">
        <f t="shared" si="763"/>
        <v>0</v>
      </c>
      <c r="DM231" s="342">
        <f t="shared" si="763"/>
        <v>8537.970258</v>
      </c>
      <c r="DN231" s="342">
        <f t="shared" si="763"/>
        <v>0</v>
      </c>
      <c r="DO231" s="342">
        <f t="shared" si="763"/>
        <v>0</v>
      </c>
      <c r="DP231" s="342">
        <f t="shared" si="763"/>
        <v>0</v>
      </c>
      <c r="DQ231" s="342">
        <f t="shared" si="763"/>
        <v>0</v>
      </c>
      <c r="DR231" s="342">
        <f t="shared" si="763"/>
        <v>0</v>
      </c>
      <c r="DS231" s="342">
        <f t="shared" si="763"/>
        <v>0</v>
      </c>
      <c r="DT231" s="342">
        <f t="shared" si="763"/>
        <v>0</v>
      </c>
      <c r="DU231" s="342">
        <f t="shared" si="763"/>
        <v>0</v>
      </c>
      <c r="DV231" s="342">
        <f t="shared" si="763"/>
        <v>0</v>
      </c>
      <c r="DW231" s="342">
        <f t="shared" si="763"/>
        <v>0</v>
      </c>
      <c r="DX231" s="342">
        <f t="shared" si="763"/>
        <v>0</v>
      </c>
      <c r="DY231" s="342">
        <f t="shared" si="763"/>
        <v>0</v>
      </c>
      <c r="DZ231" s="342">
        <f t="shared" si="763"/>
        <v>0</v>
      </c>
      <c r="EA231" s="342">
        <f t="shared" si="763"/>
        <v>0</v>
      </c>
      <c r="EB231" s="342">
        <f t="shared" si="763"/>
        <v>0</v>
      </c>
      <c r="EC231" s="342">
        <f t="shared" si="763"/>
        <v>0</v>
      </c>
      <c r="ED231" s="338"/>
      <c r="EE231" s="342">
        <f t="shared" ref="EE231:GP231" si="764">if(or(and($A231-EE$188&gt;0,$A231-EE$189&lt;=0,month($A231)=month(EE$188)),and($A231-EE$188&gt;0,$A231-EE$189&lt;=0,month(edate($A231,6))=month(EE$188))),EE$192,0)</f>
        <v>0</v>
      </c>
      <c r="EF231" s="342">
        <f t="shared" si="764"/>
        <v>0</v>
      </c>
      <c r="EG231" s="342">
        <f t="shared" si="764"/>
        <v>0</v>
      </c>
      <c r="EH231" s="342">
        <f t="shared" si="764"/>
        <v>0</v>
      </c>
      <c r="EI231" s="342">
        <f t="shared" si="764"/>
        <v>0</v>
      </c>
      <c r="EJ231" s="342">
        <f t="shared" si="764"/>
        <v>15393.85814</v>
      </c>
      <c r="EK231" s="342">
        <f t="shared" si="764"/>
        <v>0</v>
      </c>
      <c r="EL231" s="342">
        <f t="shared" si="764"/>
        <v>0</v>
      </c>
      <c r="EM231" s="342">
        <f t="shared" si="764"/>
        <v>0</v>
      </c>
      <c r="EN231" s="342">
        <f t="shared" si="764"/>
        <v>0</v>
      </c>
      <c r="EO231" s="342">
        <f t="shared" si="764"/>
        <v>0</v>
      </c>
      <c r="EP231" s="342">
        <f t="shared" si="764"/>
        <v>12777.5634</v>
      </c>
      <c r="EQ231" s="342">
        <f t="shared" si="764"/>
        <v>0</v>
      </c>
      <c r="ER231" s="342">
        <f t="shared" si="764"/>
        <v>0</v>
      </c>
      <c r="ES231" s="342">
        <f t="shared" si="764"/>
        <v>28831.09343</v>
      </c>
      <c r="ET231" s="342">
        <f t="shared" si="764"/>
        <v>0</v>
      </c>
      <c r="EU231" s="342">
        <f t="shared" si="764"/>
        <v>0</v>
      </c>
      <c r="EV231" s="342">
        <f t="shared" si="764"/>
        <v>0</v>
      </c>
      <c r="EW231" s="342">
        <f t="shared" si="764"/>
        <v>0</v>
      </c>
      <c r="EX231" s="342">
        <f t="shared" si="764"/>
        <v>0</v>
      </c>
      <c r="EY231" s="342">
        <f t="shared" si="764"/>
        <v>16906.73506</v>
      </c>
      <c r="EZ231" s="342">
        <f t="shared" si="764"/>
        <v>0</v>
      </c>
      <c r="FA231" s="342">
        <f t="shared" si="764"/>
        <v>0</v>
      </c>
      <c r="FB231" s="342">
        <f t="shared" si="764"/>
        <v>0</v>
      </c>
      <c r="FC231" s="342">
        <f t="shared" si="764"/>
        <v>0</v>
      </c>
      <c r="FD231" s="342">
        <f t="shared" si="764"/>
        <v>0</v>
      </c>
      <c r="FE231" s="342">
        <f t="shared" si="764"/>
        <v>0</v>
      </c>
      <c r="FF231" s="342">
        <f t="shared" si="764"/>
        <v>0</v>
      </c>
      <c r="FG231" s="342">
        <f t="shared" si="764"/>
        <v>0</v>
      </c>
      <c r="FH231" s="342">
        <f t="shared" si="764"/>
        <v>0</v>
      </c>
      <c r="FI231" s="342">
        <f t="shared" si="764"/>
        <v>0</v>
      </c>
      <c r="FJ231" s="342">
        <f t="shared" si="764"/>
        <v>0</v>
      </c>
      <c r="FK231" s="342">
        <f t="shared" si="764"/>
        <v>0</v>
      </c>
      <c r="FL231" s="342">
        <f t="shared" si="764"/>
        <v>0</v>
      </c>
      <c r="FM231" s="342">
        <f t="shared" si="764"/>
        <v>0</v>
      </c>
      <c r="FN231" s="342">
        <f t="shared" si="764"/>
        <v>0</v>
      </c>
      <c r="FO231" s="342">
        <f t="shared" si="764"/>
        <v>0</v>
      </c>
      <c r="FP231" s="342">
        <f t="shared" si="764"/>
        <v>0</v>
      </c>
      <c r="FQ231" s="342">
        <f t="shared" si="764"/>
        <v>0</v>
      </c>
      <c r="FR231" s="342">
        <f t="shared" si="764"/>
        <v>0</v>
      </c>
      <c r="FS231" s="342">
        <f t="shared" si="764"/>
        <v>0</v>
      </c>
      <c r="FT231" s="342">
        <f t="shared" si="764"/>
        <v>0</v>
      </c>
      <c r="FU231" s="342">
        <f t="shared" si="764"/>
        <v>0</v>
      </c>
      <c r="FV231" s="342">
        <f t="shared" si="764"/>
        <v>0</v>
      </c>
      <c r="FW231" s="342">
        <f t="shared" si="764"/>
        <v>0</v>
      </c>
      <c r="FX231" s="342">
        <f t="shared" si="764"/>
        <v>0</v>
      </c>
      <c r="FY231" s="342">
        <f t="shared" si="764"/>
        <v>0</v>
      </c>
      <c r="FZ231" s="342">
        <f t="shared" si="764"/>
        <v>0</v>
      </c>
      <c r="GA231" s="342">
        <f t="shared" si="764"/>
        <v>0</v>
      </c>
      <c r="GB231" s="342">
        <f t="shared" si="764"/>
        <v>0</v>
      </c>
      <c r="GC231" s="342">
        <f t="shared" si="764"/>
        <v>0</v>
      </c>
      <c r="GD231" s="342">
        <f t="shared" si="764"/>
        <v>0</v>
      </c>
      <c r="GE231" s="342">
        <f t="shared" si="764"/>
        <v>0</v>
      </c>
      <c r="GF231" s="342">
        <f t="shared" si="764"/>
        <v>0</v>
      </c>
      <c r="GG231" s="342">
        <f t="shared" si="764"/>
        <v>0</v>
      </c>
      <c r="GH231" s="342">
        <f t="shared" si="764"/>
        <v>0</v>
      </c>
      <c r="GI231" s="342">
        <f t="shared" si="764"/>
        <v>0</v>
      </c>
      <c r="GJ231" s="342">
        <f t="shared" si="764"/>
        <v>0</v>
      </c>
      <c r="GK231" s="342">
        <f t="shared" si="764"/>
        <v>0</v>
      </c>
      <c r="GL231" s="342">
        <f t="shared" si="764"/>
        <v>0</v>
      </c>
      <c r="GM231" s="342">
        <f t="shared" si="764"/>
        <v>0</v>
      </c>
      <c r="GN231" s="342">
        <f t="shared" si="764"/>
        <v>0</v>
      </c>
      <c r="GO231" s="342">
        <f t="shared" si="764"/>
        <v>0</v>
      </c>
      <c r="GP231" s="342">
        <f t="shared" si="764"/>
        <v>0</v>
      </c>
      <c r="GQ231" s="342"/>
      <c r="GR231" s="342">
        <f t="shared" ref="GR231:JC231" si="765">if(or(and($A231-GR$188&gt;0,$A231-GR$189&lt;=0,month($A231)=month(GR$188)),and($A231-GR$188&gt;0,$A231-GR$189&lt;=0,month(edate($A231,6))=month(GR$188))),GR$192,0)</f>
        <v>0</v>
      </c>
      <c r="GS231" s="342">
        <f t="shared" si="765"/>
        <v>11815.40323</v>
      </c>
      <c r="GT231" s="342">
        <f t="shared" si="765"/>
        <v>17466.68638</v>
      </c>
      <c r="GU231" s="342">
        <f t="shared" si="765"/>
        <v>0</v>
      </c>
      <c r="GV231" s="342">
        <f t="shared" si="765"/>
        <v>0</v>
      </c>
      <c r="GW231" s="342">
        <f t="shared" si="765"/>
        <v>0</v>
      </c>
      <c r="GX231" s="342">
        <f t="shared" si="765"/>
        <v>0</v>
      </c>
      <c r="GY231" s="342">
        <f t="shared" si="765"/>
        <v>0</v>
      </c>
      <c r="GZ231" s="342">
        <f t="shared" si="765"/>
        <v>0</v>
      </c>
      <c r="HA231" s="342">
        <f t="shared" si="765"/>
        <v>0</v>
      </c>
      <c r="HB231" s="342">
        <f t="shared" si="765"/>
        <v>24435.71025</v>
      </c>
      <c r="HC231" s="342">
        <f t="shared" si="765"/>
        <v>0</v>
      </c>
      <c r="HD231" s="342">
        <f t="shared" si="765"/>
        <v>0</v>
      </c>
      <c r="HE231" s="342">
        <f t="shared" si="765"/>
        <v>0</v>
      </c>
      <c r="HF231" s="342">
        <f t="shared" si="765"/>
        <v>0</v>
      </c>
      <c r="HG231" s="342">
        <f t="shared" si="765"/>
        <v>0</v>
      </c>
      <c r="HH231" s="342">
        <f t="shared" si="765"/>
        <v>0</v>
      </c>
      <c r="HI231" s="342">
        <f t="shared" si="765"/>
        <v>0</v>
      </c>
      <c r="HJ231" s="342">
        <f t="shared" si="765"/>
        <v>0</v>
      </c>
      <c r="HK231" s="342">
        <f t="shared" si="765"/>
        <v>0</v>
      </c>
      <c r="HL231" s="342">
        <f t="shared" si="765"/>
        <v>0</v>
      </c>
      <c r="HM231" s="342">
        <f t="shared" si="765"/>
        <v>123.77651</v>
      </c>
      <c r="HN231" s="342">
        <f t="shared" si="765"/>
        <v>0</v>
      </c>
      <c r="HO231" s="342">
        <f t="shared" si="765"/>
        <v>0</v>
      </c>
      <c r="HP231" s="342">
        <f t="shared" si="765"/>
        <v>0</v>
      </c>
      <c r="HQ231" s="342">
        <f t="shared" si="765"/>
        <v>0</v>
      </c>
      <c r="HR231" s="342">
        <f t="shared" si="765"/>
        <v>0</v>
      </c>
      <c r="HS231" s="342">
        <f t="shared" si="765"/>
        <v>0</v>
      </c>
      <c r="HT231" s="342">
        <f t="shared" si="765"/>
        <v>0</v>
      </c>
      <c r="HU231" s="342">
        <f t="shared" si="765"/>
        <v>0</v>
      </c>
      <c r="HV231" s="342">
        <f t="shared" si="765"/>
        <v>0</v>
      </c>
      <c r="HW231" s="342">
        <f t="shared" si="765"/>
        <v>0</v>
      </c>
      <c r="HX231" s="342">
        <f t="shared" si="765"/>
        <v>0</v>
      </c>
      <c r="HY231" s="342">
        <f t="shared" si="765"/>
        <v>0</v>
      </c>
      <c r="HZ231" s="342">
        <f t="shared" si="765"/>
        <v>0</v>
      </c>
      <c r="IA231" s="342">
        <f t="shared" si="765"/>
        <v>0</v>
      </c>
      <c r="IB231" s="342">
        <f t="shared" si="765"/>
        <v>0</v>
      </c>
      <c r="IC231" s="342">
        <f t="shared" si="765"/>
        <v>0</v>
      </c>
      <c r="ID231" s="342">
        <f t="shared" si="765"/>
        <v>0</v>
      </c>
      <c r="IE231" s="342">
        <f t="shared" si="765"/>
        <v>0</v>
      </c>
      <c r="IF231" s="342">
        <f t="shared" si="765"/>
        <v>0</v>
      </c>
      <c r="IG231" s="342">
        <f t="shared" si="765"/>
        <v>0</v>
      </c>
      <c r="IH231" s="342">
        <f t="shared" si="765"/>
        <v>0</v>
      </c>
      <c r="II231" s="342">
        <f t="shared" si="765"/>
        <v>0</v>
      </c>
      <c r="IJ231" s="342">
        <f t="shared" si="765"/>
        <v>0</v>
      </c>
      <c r="IK231" s="342">
        <f t="shared" si="765"/>
        <v>0</v>
      </c>
      <c r="IL231" s="342">
        <f t="shared" si="765"/>
        <v>0</v>
      </c>
      <c r="IM231" s="342">
        <f t="shared" si="765"/>
        <v>0</v>
      </c>
      <c r="IN231" s="342">
        <f t="shared" si="765"/>
        <v>0</v>
      </c>
      <c r="IO231" s="342">
        <f t="shared" si="765"/>
        <v>0</v>
      </c>
      <c r="IP231" s="342">
        <f t="shared" si="765"/>
        <v>0</v>
      </c>
      <c r="IQ231" s="342">
        <f t="shared" si="765"/>
        <v>0</v>
      </c>
      <c r="IR231" s="342">
        <f t="shared" si="765"/>
        <v>0</v>
      </c>
      <c r="IS231" s="342">
        <f t="shared" si="765"/>
        <v>0</v>
      </c>
      <c r="IT231" s="342">
        <f t="shared" si="765"/>
        <v>0</v>
      </c>
      <c r="IU231" s="342">
        <f t="shared" si="765"/>
        <v>0</v>
      </c>
      <c r="IV231" s="342">
        <f t="shared" si="765"/>
        <v>0</v>
      </c>
      <c r="IW231" s="342">
        <f t="shared" si="765"/>
        <v>0</v>
      </c>
      <c r="IX231" s="342">
        <f t="shared" si="765"/>
        <v>0</v>
      </c>
      <c r="IY231" s="342">
        <f t="shared" si="765"/>
        <v>0</v>
      </c>
      <c r="IZ231" s="342">
        <f t="shared" si="765"/>
        <v>0</v>
      </c>
      <c r="JA231" s="342">
        <f t="shared" si="765"/>
        <v>0</v>
      </c>
      <c r="JB231" s="342">
        <f t="shared" si="765"/>
        <v>0</v>
      </c>
      <c r="JC231" s="342">
        <f t="shared" si="765"/>
        <v>0</v>
      </c>
      <c r="JD231" s="342"/>
      <c r="JE231" s="342">
        <f t="shared" ref="JE231:LP231" si="766">if(or(and($A231-JE$188&gt;0,$A231-JE$189&lt;=0,month($A231)=month(JE$188)),and($A231-JE$188&gt;0,$A231-JE$189&lt;=0,month(edate($A231,6))=month(JE$188))),JE$192,0)</f>
        <v>0</v>
      </c>
      <c r="JF231" s="342">
        <f t="shared" si="766"/>
        <v>0</v>
      </c>
      <c r="JG231" s="342">
        <f t="shared" si="766"/>
        <v>0</v>
      </c>
      <c r="JH231" s="342">
        <f t="shared" si="766"/>
        <v>0</v>
      </c>
      <c r="JI231" s="342">
        <f t="shared" si="766"/>
        <v>0</v>
      </c>
      <c r="JJ231" s="342">
        <f t="shared" si="766"/>
        <v>0</v>
      </c>
      <c r="JK231" s="342">
        <f t="shared" si="766"/>
        <v>0</v>
      </c>
      <c r="JL231" s="342">
        <f t="shared" si="766"/>
        <v>0</v>
      </c>
      <c r="JM231" s="342">
        <f t="shared" si="766"/>
        <v>0</v>
      </c>
      <c r="JN231" s="342">
        <f t="shared" si="766"/>
        <v>0</v>
      </c>
      <c r="JO231" s="342">
        <f t="shared" si="766"/>
        <v>0</v>
      </c>
      <c r="JP231" s="342">
        <f t="shared" si="766"/>
        <v>0</v>
      </c>
      <c r="JQ231" s="342">
        <f t="shared" si="766"/>
        <v>0</v>
      </c>
      <c r="JR231" s="342">
        <f t="shared" si="766"/>
        <v>0</v>
      </c>
      <c r="JS231" s="342">
        <f t="shared" si="766"/>
        <v>0</v>
      </c>
      <c r="JT231" s="342">
        <f t="shared" si="766"/>
        <v>0</v>
      </c>
      <c r="JU231" s="342">
        <f t="shared" si="766"/>
        <v>0</v>
      </c>
      <c r="JV231" s="342">
        <f t="shared" si="766"/>
        <v>0</v>
      </c>
      <c r="JW231" s="342">
        <f t="shared" si="766"/>
        <v>0</v>
      </c>
      <c r="JX231" s="342">
        <f t="shared" si="766"/>
        <v>0</v>
      </c>
      <c r="JY231" s="342">
        <f t="shared" si="766"/>
        <v>0</v>
      </c>
      <c r="JZ231" s="342">
        <f t="shared" si="766"/>
        <v>0</v>
      </c>
      <c r="KA231" s="342">
        <f t="shared" si="766"/>
        <v>0</v>
      </c>
      <c r="KB231" s="342">
        <f t="shared" si="766"/>
        <v>0</v>
      </c>
      <c r="KC231" s="342">
        <f t="shared" si="766"/>
        <v>0</v>
      </c>
      <c r="KD231" s="342">
        <f t="shared" si="766"/>
        <v>0</v>
      </c>
      <c r="KE231" s="342">
        <f t="shared" si="766"/>
        <v>0</v>
      </c>
      <c r="KF231" s="342">
        <f t="shared" si="766"/>
        <v>0</v>
      </c>
      <c r="KG231" s="342">
        <f t="shared" si="766"/>
        <v>0</v>
      </c>
      <c r="KH231" s="342">
        <f t="shared" si="766"/>
        <v>0</v>
      </c>
      <c r="KI231" s="342">
        <f t="shared" si="766"/>
        <v>0</v>
      </c>
      <c r="KJ231" s="342">
        <f t="shared" si="766"/>
        <v>0</v>
      </c>
      <c r="KK231" s="342">
        <f t="shared" si="766"/>
        <v>0</v>
      </c>
      <c r="KL231" s="342">
        <f t="shared" si="766"/>
        <v>0</v>
      </c>
      <c r="KM231" s="342">
        <f t="shared" si="766"/>
        <v>0</v>
      </c>
      <c r="KN231" s="342">
        <f t="shared" si="766"/>
        <v>0</v>
      </c>
      <c r="KO231" s="342">
        <f t="shared" si="766"/>
        <v>0</v>
      </c>
      <c r="KP231" s="342">
        <f t="shared" si="766"/>
        <v>0</v>
      </c>
      <c r="KQ231" s="342">
        <f t="shared" si="766"/>
        <v>0</v>
      </c>
      <c r="KR231" s="342">
        <f t="shared" si="766"/>
        <v>0</v>
      </c>
      <c r="KS231" s="342">
        <f t="shared" si="766"/>
        <v>0</v>
      </c>
      <c r="KT231" s="342">
        <f t="shared" si="766"/>
        <v>0</v>
      </c>
      <c r="KU231" s="342">
        <f t="shared" si="766"/>
        <v>0</v>
      </c>
      <c r="KV231" s="342">
        <f t="shared" si="766"/>
        <v>0</v>
      </c>
      <c r="KW231" s="342">
        <f t="shared" si="766"/>
        <v>0</v>
      </c>
      <c r="KX231" s="342">
        <f t="shared" si="766"/>
        <v>0</v>
      </c>
      <c r="KY231" s="342">
        <f t="shared" si="766"/>
        <v>0</v>
      </c>
      <c r="KZ231" s="342">
        <f t="shared" si="766"/>
        <v>0</v>
      </c>
      <c r="LA231" s="342">
        <f t="shared" si="766"/>
        <v>0</v>
      </c>
      <c r="LB231" s="342">
        <f t="shared" si="766"/>
        <v>0</v>
      </c>
      <c r="LC231" s="342">
        <f t="shared" si="766"/>
        <v>0</v>
      </c>
      <c r="LD231" s="342">
        <f t="shared" si="766"/>
        <v>0</v>
      </c>
      <c r="LE231" s="342">
        <f t="shared" si="766"/>
        <v>0</v>
      </c>
      <c r="LF231" s="342">
        <f t="shared" si="766"/>
        <v>0</v>
      </c>
      <c r="LG231" s="342">
        <f t="shared" si="766"/>
        <v>0</v>
      </c>
      <c r="LH231" s="342">
        <f t="shared" si="766"/>
        <v>0</v>
      </c>
      <c r="LI231" s="342">
        <f t="shared" si="766"/>
        <v>0</v>
      </c>
      <c r="LJ231" s="342">
        <f t="shared" si="766"/>
        <v>0</v>
      </c>
      <c r="LK231" s="342">
        <f t="shared" si="766"/>
        <v>0</v>
      </c>
      <c r="LL231" s="342">
        <f t="shared" si="766"/>
        <v>0</v>
      </c>
      <c r="LM231" s="342">
        <f t="shared" si="766"/>
        <v>0</v>
      </c>
      <c r="LN231" s="342">
        <f t="shared" si="766"/>
        <v>0</v>
      </c>
      <c r="LO231" s="342">
        <f t="shared" si="766"/>
        <v>0</v>
      </c>
      <c r="LP231" s="342">
        <f t="shared" si="766"/>
        <v>0</v>
      </c>
    </row>
    <row r="232">
      <c r="A232" s="331" t="str">
        <f t="shared" si="575"/>
        <v>03-2032</v>
      </c>
      <c r="B232" s="346">
        <f t="shared" si="581"/>
        <v>483034.4342</v>
      </c>
      <c r="C232" s="346"/>
      <c r="E232" s="342">
        <f t="shared" ref="E232:BP232" si="767">if(or(and($A232-E$188&gt;0,$A232-E$189&lt;=0,month($A232)=month(E$188)),and($A232-E$188&gt;0,$A232-E$189&lt;=0,month(edate($A232,6))=month(E$188))),E$192,0)</f>
        <v>0</v>
      </c>
      <c r="F232" s="342">
        <f t="shared" si="767"/>
        <v>0</v>
      </c>
      <c r="G232" s="342">
        <f t="shared" si="767"/>
        <v>0</v>
      </c>
      <c r="H232" s="342">
        <f t="shared" si="767"/>
        <v>0</v>
      </c>
      <c r="I232" s="342">
        <f t="shared" si="767"/>
        <v>0</v>
      </c>
      <c r="J232" s="342">
        <f t="shared" si="767"/>
        <v>0</v>
      </c>
      <c r="K232" s="342">
        <f t="shared" si="767"/>
        <v>0</v>
      </c>
      <c r="L232" s="342">
        <f t="shared" si="767"/>
        <v>0</v>
      </c>
      <c r="M232" s="342">
        <f t="shared" si="767"/>
        <v>0</v>
      </c>
      <c r="N232" s="342">
        <f t="shared" si="767"/>
        <v>0</v>
      </c>
      <c r="O232" s="342">
        <f t="shared" si="767"/>
        <v>0</v>
      </c>
      <c r="P232" s="342">
        <f t="shared" si="767"/>
        <v>0</v>
      </c>
      <c r="Q232" s="342">
        <f t="shared" si="767"/>
        <v>0</v>
      </c>
      <c r="R232" s="342">
        <f t="shared" si="767"/>
        <v>0</v>
      </c>
      <c r="S232" s="342">
        <f t="shared" si="767"/>
        <v>0</v>
      </c>
      <c r="T232" s="342">
        <f t="shared" si="767"/>
        <v>0</v>
      </c>
      <c r="U232" s="342">
        <f t="shared" si="767"/>
        <v>0</v>
      </c>
      <c r="V232" s="342">
        <f t="shared" si="767"/>
        <v>0</v>
      </c>
      <c r="W232" s="342">
        <f t="shared" si="767"/>
        <v>0</v>
      </c>
      <c r="X232" s="342">
        <f t="shared" si="767"/>
        <v>0</v>
      </c>
      <c r="Y232" s="342">
        <f t="shared" si="767"/>
        <v>0</v>
      </c>
      <c r="Z232" s="342">
        <f t="shared" si="767"/>
        <v>0</v>
      </c>
      <c r="AA232" s="342">
        <f t="shared" si="767"/>
        <v>0</v>
      </c>
      <c r="AB232" s="342">
        <f t="shared" si="767"/>
        <v>0</v>
      </c>
      <c r="AC232" s="342">
        <f t="shared" si="767"/>
        <v>0</v>
      </c>
      <c r="AD232" s="342">
        <f t="shared" si="767"/>
        <v>0</v>
      </c>
      <c r="AE232" s="342">
        <f t="shared" si="767"/>
        <v>0</v>
      </c>
      <c r="AF232" s="342">
        <f t="shared" si="767"/>
        <v>0</v>
      </c>
      <c r="AG232" s="342">
        <f t="shared" si="767"/>
        <v>0</v>
      </c>
      <c r="AH232" s="342">
        <f t="shared" si="767"/>
        <v>0</v>
      </c>
      <c r="AI232" s="342">
        <f t="shared" si="767"/>
        <v>0</v>
      </c>
      <c r="AJ232" s="342">
        <f t="shared" si="767"/>
        <v>0</v>
      </c>
      <c r="AK232" s="342">
        <f t="shared" si="767"/>
        <v>0</v>
      </c>
      <c r="AL232" s="342">
        <f t="shared" si="767"/>
        <v>0</v>
      </c>
      <c r="AM232" s="342">
        <f t="shared" si="767"/>
        <v>0</v>
      </c>
      <c r="AN232" s="342">
        <f t="shared" si="767"/>
        <v>0</v>
      </c>
      <c r="AO232" s="342">
        <f t="shared" si="767"/>
        <v>0</v>
      </c>
      <c r="AP232" s="342">
        <f t="shared" si="767"/>
        <v>0</v>
      </c>
      <c r="AQ232" s="342">
        <f t="shared" si="767"/>
        <v>0</v>
      </c>
      <c r="AR232" s="342">
        <f t="shared" si="767"/>
        <v>0</v>
      </c>
      <c r="AS232" s="342">
        <f t="shared" si="767"/>
        <v>0</v>
      </c>
      <c r="AT232" s="342">
        <f t="shared" si="767"/>
        <v>0</v>
      </c>
      <c r="AU232" s="342">
        <f t="shared" si="767"/>
        <v>0</v>
      </c>
      <c r="AV232" s="342">
        <f t="shared" si="767"/>
        <v>0</v>
      </c>
      <c r="AW232" s="342">
        <f t="shared" si="767"/>
        <v>0</v>
      </c>
      <c r="AX232" s="342">
        <f t="shared" si="767"/>
        <v>0</v>
      </c>
      <c r="AY232" s="342">
        <f t="shared" si="767"/>
        <v>0</v>
      </c>
      <c r="AZ232" s="342">
        <f t="shared" si="767"/>
        <v>0</v>
      </c>
      <c r="BA232" s="342">
        <f t="shared" si="767"/>
        <v>0</v>
      </c>
      <c r="BB232" s="342">
        <f t="shared" si="767"/>
        <v>9703.8664</v>
      </c>
      <c r="BC232" s="342">
        <f t="shared" si="767"/>
        <v>0</v>
      </c>
      <c r="BD232" s="342">
        <f t="shared" si="767"/>
        <v>13378.4</v>
      </c>
      <c r="BE232" s="342">
        <f t="shared" si="767"/>
        <v>0</v>
      </c>
      <c r="BF232" s="342">
        <f t="shared" si="767"/>
        <v>1557.6541</v>
      </c>
      <c r="BG232" s="342">
        <f t="shared" si="767"/>
        <v>0</v>
      </c>
      <c r="BH232" s="342">
        <f t="shared" si="767"/>
        <v>5158.157425</v>
      </c>
      <c r="BI232" s="342">
        <f t="shared" si="767"/>
        <v>2306.25</v>
      </c>
      <c r="BJ232" s="342">
        <f t="shared" si="767"/>
        <v>7162.4875</v>
      </c>
      <c r="BK232" s="342">
        <f t="shared" si="767"/>
        <v>1312.5</v>
      </c>
      <c r="BL232" s="342">
        <f t="shared" si="767"/>
        <v>1793.1</v>
      </c>
      <c r="BM232" s="342">
        <f t="shared" si="767"/>
        <v>0</v>
      </c>
      <c r="BN232" s="342">
        <f t="shared" si="767"/>
        <v>740.464875</v>
      </c>
      <c r="BO232" s="342">
        <f t="shared" si="767"/>
        <v>0</v>
      </c>
      <c r="BP232" s="342">
        <f t="shared" si="767"/>
        <v>628.625</v>
      </c>
      <c r="BQ232" s="342"/>
      <c r="BR232" s="342">
        <f t="shared" ref="BR232:EC232" si="768">if(or(and($A232-BR$188&gt;0,$A232-BR$189&lt;=0,month($A232)=month(BR$188)),and($A232-BR$188&gt;0,$A232-BR$189&lt;=0,month(edate($A232,6))=month(BR$188))),BR$192,0)</f>
        <v>0</v>
      </c>
      <c r="BS232" s="342">
        <f t="shared" si="768"/>
        <v>0</v>
      </c>
      <c r="BT232" s="342">
        <f t="shared" si="768"/>
        <v>0</v>
      </c>
      <c r="BU232" s="342">
        <f t="shared" si="768"/>
        <v>0</v>
      </c>
      <c r="BV232" s="342">
        <f t="shared" si="768"/>
        <v>0</v>
      </c>
      <c r="BW232" s="342">
        <f t="shared" si="768"/>
        <v>0</v>
      </c>
      <c r="BX232" s="342">
        <f t="shared" si="768"/>
        <v>0</v>
      </c>
      <c r="BY232" s="342">
        <f t="shared" si="768"/>
        <v>9565.010058</v>
      </c>
      <c r="BZ232" s="342">
        <f t="shared" si="768"/>
        <v>11090.47446</v>
      </c>
      <c r="CA232" s="342">
        <f t="shared" si="768"/>
        <v>0</v>
      </c>
      <c r="CB232" s="342">
        <f t="shared" si="768"/>
        <v>0</v>
      </c>
      <c r="CC232" s="342">
        <f t="shared" si="768"/>
        <v>0</v>
      </c>
      <c r="CD232" s="342">
        <f t="shared" si="768"/>
        <v>11412.29205</v>
      </c>
      <c r="CE232" s="342">
        <f t="shared" si="768"/>
        <v>0</v>
      </c>
      <c r="CF232" s="342">
        <f t="shared" si="768"/>
        <v>0</v>
      </c>
      <c r="CG232" s="342">
        <f t="shared" si="768"/>
        <v>21999.41642</v>
      </c>
      <c r="CH232" s="342">
        <f t="shared" si="768"/>
        <v>0</v>
      </c>
      <c r="CI232" s="342">
        <f t="shared" si="768"/>
        <v>0</v>
      </c>
      <c r="CJ232" s="342">
        <f t="shared" si="768"/>
        <v>18425.13521</v>
      </c>
      <c r="CK232" s="342">
        <f t="shared" si="768"/>
        <v>0</v>
      </c>
      <c r="CL232" s="342">
        <f t="shared" si="768"/>
        <v>0</v>
      </c>
      <c r="CM232" s="342">
        <f t="shared" si="768"/>
        <v>0</v>
      </c>
      <c r="CN232" s="342">
        <f t="shared" si="768"/>
        <v>19371.7234</v>
      </c>
      <c r="CO232" s="342">
        <f t="shared" si="768"/>
        <v>0</v>
      </c>
      <c r="CP232" s="342">
        <f t="shared" si="768"/>
        <v>0</v>
      </c>
      <c r="CQ232" s="342">
        <f t="shared" si="768"/>
        <v>20373.44217</v>
      </c>
      <c r="CR232" s="342">
        <f t="shared" si="768"/>
        <v>25844.38354</v>
      </c>
      <c r="CS232" s="342">
        <f t="shared" si="768"/>
        <v>0</v>
      </c>
      <c r="CT232" s="342">
        <f t="shared" si="768"/>
        <v>14087.19452</v>
      </c>
      <c r="CU232" s="342">
        <f t="shared" si="768"/>
        <v>0</v>
      </c>
      <c r="CV232" s="342">
        <f t="shared" si="768"/>
        <v>19080.34075</v>
      </c>
      <c r="CW232" s="342">
        <f t="shared" si="768"/>
        <v>0</v>
      </c>
      <c r="CX232" s="342">
        <f t="shared" si="768"/>
        <v>0</v>
      </c>
      <c r="CY232" s="342">
        <f t="shared" si="768"/>
        <v>553.2589421</v>
      </c>
      <c r="CZ232" s="342">
        <f t="shared" si="768"/>
        <v>11517.00307</v>
      </c>
      <c r="DA232" s="342">
        <f t="shared" si="768"/>
        <v>0</v>
      </c>
      <c r="DB232" s="342">
        <f t="shared" si="768"/>
        <v>0</v>
      </c>
      <c r="DC232" s="342">
        <f t="shared" si="768"/>
        <v>11235.13859</v>
      </c>
      <c r="DD232" s="342">
        <f t="shared" si="768"/>
        <v>17129.05867</v>
      </c>
      <c r="DE232" s="342">
        <f t="shared" si="768"/>
        <v>0</v>
      </c>
      <c r="DF232" s="342">
        <f t="shared" si="768"/>
        <v>21937.47968</v>
      </c>
      <c r="DG232" s="342">
        <f t="shared" si="768"/>
        <v>32743.28946</v>
      </c>
      <c r="DH232" s="342">
        <f t="shared" si="768"/>
        <v>13383.76504</v>
      </c>
      <c r="DI232" s="342">
        <f t="shared" si="768"/>
        <v>0</v>
      </c>
      <c r="DJ232" s="342">
        <f t="shared" si="768"/>
        <v>5601.109095</v>
      </c>
      <c r="DK232" s="342">
        <f t="shared" si="768"/>
        <v>0</v>
      </c>
      <c r="DL232" s="342">
        <f t="shared" si="768"/>
        <v>25875.36017</v>
      </c>
      <c r="DM232" s="342">
        <f t="shared" si="768"/>
        <v>0</v>
      </c>
      <c r="DN232" s="342">
        <f t="shared" si="768"/>
        <v>0</v>
      </c>
      <c r="DO232" s="342">
        <f t="shared" si="768"/>
        <v>0</v>
      </c>
      <c r="DP232" s="342">
        <f t="shared" si="768"/>
        <v>0</v>
      </c>
      <c r="DQ232" s="342">
        <f t="shared" si="768"/>
        <v>0</v>
      </c>
      <c r="DR232" s="342">
        <f t="shared" si="768"/>
        <v>0</v>
      </c>
      <c r="DS232" s="342">
        <f t="shared" si="768"/>
        <v>0</v>
      </c>
      <c r="DT232" s="342">
        <f t="shared" si="768"/>
        <v>0</v>
      </c>
      <c r="DU232" s="342">
        <f t="shared" si="768"/>
        <v>0</v>
      </c>
      <c r="DV232" s="342">
        <f t="shared" si="768"/>
        <v>0</v>
      </c>
      <c r="DW232" s="342">
        <f t="shared" si="768"/>
        <v>0</v>
      </c>
      <c r="DX232" s="342">
        <f t="shared" si="768"/>
        <v>0</v>
      </c>
      <c r="DY232" s="342">
        <f t="shared" si="768"/>
        <v>0</v>
      </c>
      <c r="DZ232" s="342">
        <f t="shared" si="768"/>
        <v>0</v>
      </c>
      <c r="EA232" s="342">
        <f t="shared" si="768"/>
        <v>0</v>
      </c>
      <c r="EB232" s="342">
        <f t="shared" si="768"/>
        <v>0</v>
      </c>
      <c r="EC232" s="342">
        <f t="shared" si="768"/>
        <v>0</v>
      </c>
      <c r="ED232" s="338"/>
      <c r="EE232" s="342">
        <f t="shared" ref="EE232:GP232" si="769">if(or(and($A232-EE$188&gt;0,$A232-EE$189&lt;=0,month($A232)=month(EE$188)),and($A232-EE$188&gt;0,$A232-EE$189&lt;=0,month(edate($A232,6))=month(EE$188))),EE$192,0)</f>
        <v>0</v>
      </c>
      <c r="EF232" s="342">
        <f t="shared" si="769"/>
        <v>0</v>
      </c>
      <c r="EG232" s="342">
        <f t="shared" si="769"/>
        <v>0</v>
      </c>
      <c r="EH232" s="342">
        <f t="shared" si="769"/>
        <v>0</v>
      </c>
      <c r="EI232" s="342">
        <f t="shared" si="769"/>
        <v>14808.21145</v>
      </c>
      <c r="EJ232" s="342">
        <f t="shared" si="769"/>
        <v>0</v>
      </c>
      <c r="EK232" s="342">
        <f t="shared" si="769"/>
        <v>17792.98235</v>
      </c>
      <c r="EL232" s="342">
        <f t="shared" si="769"/>
        <v>0</v>
      </c>
      <c r="EM232" s="342">
        <f t="shared" si="769"/>
        <v>0</v>
      </c>
      <c r="EN232" s="342">
        <f t="shared" si="769"/>
        <v>0</v>
      </c>
      <c r="EO232" s="342">
        <f t="shared" si="769"/>
        <v>0</v>
      </c>
      <c r="EP232" s="342">
        <f t="shared" si="769"/>
        <v>0</v>
      </c>
      <c r="EQ232" s="342">
        <f t="shared" si="769"/>
        <v>0</v>
      </c>
      <c r="ER232" s="342">
        <f t="shared" si="769"/>
        <v>25259.15576</v>
      </c>
      <c r="ES232" s="342">
        <f t="shared" si="769"/>
        <v>0</v>
      </c>
      <c r="ET232" s="342">
        <f t="shared" si="769"/>
        <v>0</v>
      </c>
      <c r="EU232" s="342">
        <f t="shared" si="769"/>
        <v>27042.08646</v>
      </c>
      <c r="EV232" s="342">
        <f t="shared" si="769"/>
        <v>0</v>
      </c>
      <c r="EW232" s="342">
        <f t="shared" si="769"/>
        <v>0</v>
      </c>
      <c r="EX232" s="342">
        <f t="shared" si="769"/>
        <v>0</v>
      </c>
      <c r="EY232" s="342">
        <f t="shared" si="769"/>
        <v>0</v>
      </c>
      <c r="EZ232" s="342">
        <f t="shared" si="769"/>
        <v>0</v>
      </c>
      <c r="FA232" s="342">
        <f t="shared" si="769"/>
        <v>0</v>
      </c>
      <c r="FB232" s="342">
        <f t="shared" si="769"/>
        <v>0</v>
      </c>
      <c r="FC232" s="342">
        <f t="shared" si="769"/>
        <v>23899.7956</v>
      </c>
      <c r="FD232" s="342">
        <f t="shared" si="769"/>
        <v>0</v>
      </c>
      <c r="FE232" s="342">
        <f t="shared" si="769"/>
        <v>0</v>
      </c>
      <c r="FF232" s="342">
        <f t="shared" si="769"/>
        <v>0</v>
      </c>
      <c r="FG232" s="342">
        <f t="shared" si="769"/>
        <v>0</v>
      </c>
      <c r="FH232" s="342">
        <f t="shared" si="769"/>
        <v>0</v>
      </c>
      <c r="FI232" s="342">
        <f t="shared" si="769"/>
        <v>0</v>
      </c>
      <c r="FJ232" s="342">
        <f t="shared" si="769"/>
        <v>0</v>
      </c>
      <c r="FK232" s="342">
        <f t="shared" si="769"/>
        <v>0</v>
      </c>
      <c r="FL232" s="342">
        <f t="shared" si="769"/>
        <v>0</v>
      </c>
      <c r="FM232" s="342">
        <f t="shared" si="769"/>
        <v>0</v>
      </c>
      <c r="FN232" s="342">
        <f t="shared" si="769"/>
        <v>0</v>
      </c>
      <c r="FO232" s="342">
        <f t="shared" si="769"/>
        <v>0</v>
      </c>
      <c r="FP232" s="342">
        <f t="shared" si="769"/>
        <v>0</v>
      </c>
      <c r="FQ232" s="342">
        <f t="shared" si="769"/>
        <v>0</v>
      </c>
      <c r="FR232" s="342">
        <f t="shared" si="769"/>
        <v>0</v>
      </c>
      <c r="FS232" s="342">
        <f t="shared" si="769"/>
        <v>0</v>
      </c>
      <c r="FT232" s="342">
        <f t="shared" si="769"/>
        <v>0</v>
      </c>
      <c r="FU232" s="342">
        <f t="shared" si="769"/>
        <v>0</v>
      </c>
      <c r="FV232" s="342">
        <f t="shared" si="769"/>
        <v>0</v>
      </c>
      <c r="FW232" s="342">
        <f t="shared" si="769"/>
        <v>0</v>
      </c>
      <c r="FX232" s="342">
        <f t="shared" si="769"/>
        <v>0</v>
      </c>
      <c r="FY232" s="342">
        <f t="shared" si="769"/>
        <v>0</v>
      </c>
      <c r="FZ232" s="342">
        <f t="shared" si="769"/>
        <v>0</v>
      </c>
      <c r="GA232" s="342">
        <f t="shared" si="769"/>
        <v>0</v>
      </c>
      <c r="GB232" s="342">
        <f t="shared" si="769"/>
        <v>0</v>
      </c>
      <c r="GC232" s="342">
        <f t="shared" si="769"/>
        <v>0</v>
      </c>
      <c r="GD232" s="342">
        <f t="shared" si="769"/>
        <v>0</v>
      </c>
      <c r="GE232" s="342">
        <f t="shared" si="769"/>
        <v>0</v>
      </c>
      <c r="GF232" s="342">
        <f t="shared" si="769"/>
        <v>0</v>
      </c>
      <c r="GG232" s="342">
        <f t="shared" si="769"/>
        <v>0</v>
      </c>
      <c r="GH232" s="342">
        <f t="shared" si="769"/>
        <v>0</v>
      </c>
      <c r="GI232" s="342">
        <f t="shared" si="769"/>
        <v>0</v>
      </c>
      <c r="GJ232" s="342">
        <f t="shared" si="769"/>
        <v>0</v>
      </c>
      <c r="GK232" s="342">
        <f t="shared" si="769"/>
        <v>0</v>
      </c>
      <c r="GL232" s="342">
        <f t="shared" si="769"/>
        <v>0</v>
      </c>
      <c r="GM232" s="342">
        <f t="shared" si="769"/>
        <v>0</v>
      </c>
      <c r="GN232" s="342">
        <f t="shared" si="769"/>
        <v>0</v>
      </c>
      <c r="GO232" s="342">
        <f t="shared" si="769"/>
        <v>0</v>
      </c>
      <c r="GP232" s="342">
        <f t="shared" si="769"/>
        <v>0</v>
      </c>
      <c r="GQ232" s="342"/>
      <c r="GR232" s="342">
        <f t="shared" ref="GR232:JC232" si="770">if(or(and($A232-GR$188&gt;0,$A232-GR$189&lt;=0,month($A232)=month(GR$188)),and($A232-GR$188&gt;0,$A232-GR$189&lt;=0,month(edate($A232,6))=month(GR$188))),GR$192,0)</f>
        <v>0</v>
      </c>
      <c r="GS232" s="342">
        <f t="shared" si="770"/>
        <v>0</v>
      </c>
      <c r="GT232" s="342">
        <f t="shared" si="770"/>
        <v>0</v>
      </c>
      <c r="GU232" s="342">
        <f t="shared" si="770"/>
        <v>19265.82197</v>
      </c>
      <c r="GV232" s="342">
        <f t="shared" si="770"/>
        <v>0</v>
      </c>
      <c r="GW232" s="342">
        <f t="shared" si="770"/>
        <v>0</v>
      </c>
      <c r="GX232" s="342">
        <f t="shared" si="770"/>
        <v>0</v>
      </c>
      <c r="GY232" s="342">
        <f t="shared" si="770"/>
        <v>0</v>
      </c>
      <c r="GZ232" s="342">
        <f t="shared" si="770"/>
        <v>0</v>
      </c>
      <c r="HA232" s="342">
        <f t="shared" si="770"/>
        <v>0</v>
      </c>
      <c r="HB232" s="342">
        <f t="shared" si="770"/>
        <v>0</v>
      </c>
      <c r="HC232" s="342">
        <f t="shared" si="770"/>
        <v>0</v>
      </c>
      <c r="HD232" s="342">
        <f t="shared" si="770"/>
        <v>0</v>
      </c>
      <c r="HE232" s="342">
        <f t="shared" si="770"/>
        <v>0</v>
      </c>
      <c r="HF232" s="342">
        <f t="shared" si="770"/>
        <v>0</v>
      </c>
      <c r="HG232" s="342">
        <f t="shared" si="770"/>
        <v>0</v>
      </c>
      <c r="HH232" s="342">
        <f t="shared" si="770"/>
        <v>0</v>
      </c>
      <c r="HI232" s="342">
        <f t="shared" si="770"/>
        <v>0</v>
      </c>
      <c r="HJ232" s="342">
        <f t="shared" si="770"/>
        <v>0</v>
      </c>
      <c r="HK232" s="342">
        <f t="shared" si="770"/>
        <v>0</v>
      </c>
      <c r="HL232" s="342">
        <f t="shared" si="770"/>
        <v>0</v>
      </c>
      <c r="HM232" s="342">
        <f t="shared" si="770"/>
        <v>0</v>
      </c>
      <c r="HN232" s="342">
        <f t="shared" si="770"/>
        <v>0</v>
      </c>
      <c r="HO232" s="342">
        <f t="shared" si="770"/>
        <v>0</v>
      </c>
      <c r="HP232" s="342">
        <f t="shared" si="770"/>
        <v>0</v>
      </c>
      <c r="HQ232" s="342">
        <f t="shared" si="770"/>
        <v>0</v>
      </c>
      <c r="HR232" s="342">
        <f t="shared" si="770"/>
        <v>0</v>
      </c>
      <c r="HS232" s="342">
        <f t="shared" si="770"/>
        <v>0</v>
      </c>
      <c r="HT232" s="342">
        <f t="shared" si="770"/>
        <v>0</v>
      </c>
      <c r="HU232" s="342">
        <f t="shared" si="770"/>
        <v>0</v>
      </c>
      <c r="HV232" s="342">
        <f t="shared" si="770"/>
        <v>0</v>
      </c>
      <c r="HW232" s="342">
        <f t="shared" si="770"/>
        <v>0</v>
      </c>
      <c r="HX232" s="342">
        <f t="shared" si="770"/>
        <v>0</v>
      </c>
      <c r="HY232" s="342">
        <f t="shared" si="770"/>
        <v>0</v>
      </c>
      <c r="HZ232" s="342">
        <f t="shared" si="770"/>
        <v>0</v>
      </c>
      <c r="IA232" s="342">
        <f t="shared" si="770"/>
        <v>0</v>
      </c>
      <c r="IB232" s="342">
        <f t="shared" si="770"/>
        <v>0</v>
      </c>
      <c r="IC232" s="342">
        <f t="shared" si="770"/>
        <v>0</v>
      </c>
      <c r="ID232" s="342">
        <f t="shared" si="770"/>
        <v>0</v>
      </c>
      <c r="IE232" s="342">
        <f t="shared" si="770"/>
        <v>0</v>
      </c>
      <c r="IF232" s="342">
        <f t="shared" si="770"/>
        <v>0</v>
      </c>
      <c r="IG232" s="342">
        <f t="shared" si="770"/>
        <v>0</v>
      </c>
      <c r="IH232" s="342">
        <f t="shared" si="770"/>
        <v>0</v>
      </c>
      <c r="II232" s="342">
        <f t="shared" si="770"/>
        <v>0</v>
      </c>
      <c r="IJ232" s="342">
        <f t="shared" si="770"/>
        <v>0</v>
      </c>
      <c r="IK232" s="342">
        <f t="shared" si="770"/>
        <v>0</v>
      </c>
      <c r="IL232" s="342">
        <f t="shared" si="770"/>
        <v>0</v>
      </c>
      <c r="IM232" s="342">
        <f t="shared" si="770"/>
        <v>0</v>
      </c>
      <c r="IN232" s="342">
        <f t="shared" si="770"/>
        <v>0</v>
      </c>
      <c r="IO232" s="342">
        <f t="shared" si="770"/>
        <v>0</v>
      </c>
      <c r="IP232" s="342">
        <f t="shared" si="770"/>
        <v>0</v>
      </c>
      <c r="IQ232" s="342">
        <f t="shared" si="770"/>
        <v>0</v>
      </c>
      <c r="IR232" s="342">
        <f t="shared" si="770"/>
        <v>0</v>
      </c>
      <c r="IS232" s="342">
        <f t="shared" si="770"/>
        <v>0</v>
      </c>
      <c r="IT232" s="342">
        <f t="shared" si="770"/>
        <v>0</v>
      </c>
      <c r="IU232" s="342">
        <f t="shared" si="770"/>
        <v>0</v>
      </c>
      <c r="IV232" s="342">
        <f t="shared" si="770"/>
        <v>0</v>
      </c>
      <c r="IW232" s="342">
        <f t="shared" si="770"/>
        <v>0</v>
      </c>
      <c r="IX232" s="342">
        <f t="shared" si="770"/>
        <v>0</v>
      </c>
      <c r="IY232" s="342">
        <f t="shared" si="770"/>
        <v>0</v>
      </c>
      <c r="IZ232" s="342">
        <f t="shared" si="770"/>
        <v>0</v>
      </c>
      <c r="JA232" s="342">
        <f t="shared" si="770"/>
        <v>0</v>
      </c>
      <c r="JB232" s="342">
        <f t="shared" si="770"/>
        <v>0</v>
      </c>
      <c r="JC232" s="342">
        <f t="shared" si="770"/>
        <v>0</v>
      </c>
      <c r="JD232" s="342"/>
      <c r="JE232" s="342">
        <f t="shared" ref="JE232:LP232" si="771">if(or(and($A232-JE$188&gt;0,$A232-JE$189&lt;=0,month($A232)=month(JE$188)),and($A232-JE$188&gt;0,$A232-JE$189&lt;=0,month(edate($A232,6))=month(JE$188))),JE$192,0)</f>
        <v>0</v>
      </c>
      <c r="JF232" s="342">
        <f t="shared" si="771"/>
        <v>0</v>
      </c>
      <c r="JG232" s="342">
        <f t="shared" si="771"/>
        <v>0</v>
      </c>
      <c r="JH232" s="342">
        <f t="shared" si="771"/>
        <v>0</v>
      </c>
      <c r="JI232" s="342">
        <f t="shared" si="771"/>
        <v>0</v>
      </c>
      <c r="JJ232" s="342">
        <f t="shared" si="771"/>
        <v>0</v>
      </c>
      <c r="JK232" s="342">
        <f t="shared" si="771"/>
        <v>0</v>
      </c>
      <c r="JL232" s="342">
        <f t="shared" si="771"/>
        <v>0</v>
      </c>
      <c r="JM232" s="342">
        <f t="shared" si="771"/>
        <v>0</v>
      </c>
      <c r="JN232" s="342">
        <f t="shared" si="771"/>
        <v>0</v>
      </c>
      <c r="JO232" s="342">
        <f t="shared" si="771"/>
        <v>0</v>
      </c>
      <c r="JP232" s="342">
        <f t="shared" si="771"/>
        <v>0</v>
      </c>
      <c r="JQ232" s="342">
        <f t="shared" si="771"/>
        <v>0</v>
      </c>
      <c r="JR232" s="342">
        <f t="shared" si="771"/>
        <v>0</v>
      </c>
      <c r="JS232" s="342">
        <f t="shared" si="771"/>
        <v>0</v>
      </c>
      <c r="JT232" s="342">
        <f t="shared" si="771"/>
        <v>0</v>
      </c>
      <c r="JU232" s="342">
        <f t="shared" si="771"/>
        <v>0</v>
      </c>
      <c r="JV232" s="342">
        <f t="shared" si="771"/>
        <v>0</v>
      </c>
      <c r="JW232" s="342">
        <f t="shared" si="771"/>
        <v>0</v>
      </c>
      <c r="JX232" s="342">
        <f t="shared" si="771"/>
        <v>0</v>
      </c>
      <c r="JY232" s="342">
        <f t="shared" si="771"/>
        <v>0</v>
      </c>
      <c r="JZ232" s="342">
        <f t="shared" si="771"/>
        <v>0</v>
      </c>
      <c r="KA232" s="342">
        <f t="shared" si="771"/>
        <v>0</v>
      </c>
      <c r="KB232" s="342">
        <f t="shared" si="771"/>
        <v>0</v>
      </c>
      <c r="KC232" s="342">
        <f t="shared" si="771"/>
        <v>0</v>
      </c>
      <c r="KD232" s="342">
        <f t="shared" si="771"/>
        <v>0</v>
      </c>
      <c r="KE232" s="342">
        <f t="shared" si="771"/>
        <v>0</v>
      </c>
      <c r="KF232" s="342">
        <f t="shared" si="771"/>
        <v>0</v>
      </c>
      <c r="KG232" s="342">
        <f t="shared" si="771"/>
        <v>0</v>
      </c>
      <c r="KH232" s="342">
        <f t="shared" si="771"/>
        <v>0</v>
      </c>
      <c r="KI232" s="342">
        <f t="shared" si="771"/>
        <v>0</v>
      </c>
      <c r="KJ232" s="342">
        <f t="shared" si="771"/>
        <v>0</v>
      </c>
      <c r="KK232" s="342">
        <f t="shared" si="771"/>
        <v>0</v>
      </c>
      <c r="KL232" s="342">
        <f t="shared" si="771"/>
        <v>0</v>
      </c>
      <c r="KM232" s="342">
        <f t="shared" si="771"/>
        <v>0</v>
      </c>
      <c r="KN232" s="342">
        <f t="shared" si="771"/>
        <v>0</v>
      </c>
      <c r="KO232" s="342">
        <f t="shared" si="771"/>
        <v>0</v>
      </c>
      <c r="KP232" s="342">
        <f t="shared" si="771"/>
        <v>0</v>
      </c>
      <c r="KQ232" s="342">
        <f t="shared" si="771"/>
        <v>0</v>
      </c>
      <c r="KR232" s="342">
        <f t="shared" si="771"/>
        <v>0</v>
      </c>
      <c r="KS232" s="342">
        <f t="shared" si="771"/>
        <v>0</v>
      </c>
      <c r="KT232" s="342">
        <f t="shared" si="771"/>
        <v>0</v>
      </c>
      <c r="KU232" s="342">
        <f t="shared" si="771"/>
        <v>0</v>
      </c>
      <c r="KV232" s="342">
        <f t="shared" si="771"/>
        <v>0</v>
      </c>
      <c r="KW232" s="342">
        <f t="shared" si="771"/>
        <v>0</v>
      </c>
      <c r="KX232" s="342">
        <f t="shared" si="771"/>
        <v>0</v>
      </c>
      <c r="KY232" s="342">
        <f t="shared" si="771"/>
        <v>0</v>
      </c>
      <c r="KZ232" s="342">
        <f t="shared" si="771"/>
        <v>0</v>
      </c>
      <c r="LA232" s="342">
        <f t="shared" si="771"/>
        <v>0</v>
      </c>
      <c r="LB232" s="342">
        <f t="shared" si="771"/>
        <v>0</v>
      </c>
      <c r="LC232" s="342">
        <f t="shared" si="771"/>
        <v>0</v>
      </c>
      <c r="LD232" s="342">
        <f t="shared" si="771"/>
        <v>0</v>
      </c>
      <c r="LE232" s="342">
        <f t="shared" si="771"/>
        <v>0</v>
      </c>
      <c r="LF232" s="342">
        <f t="shared" si="771"/>
        <v>0</v>
      </c>
      <c r="LG232" s="342">
        <f t="shared" si="771"/>
        <v>0</v>
      </c>
      <c r="LH232" s="342">
        <f t="shared" si="771"/>
        <v>0</v>
      </c>
      <c r="LI232" s="342">
        <f t="shared" si="771"/>
        <v>0</v>
      </c>
      <c r="LJ232" s="342">
        <f t="shared" si="771"/>
        <v>0</v>
      </c>
      <c r="LK232" s="342">
        <f t="shared" si="771"/>
        <v>0</v>
      </c>
      <c r="LL232" s="342">
        <f t="shared" si="771"/>
        <v>0</v>
      </c>
      <c r="LM232" s="342">
        <f t="shared" si="771"/>
        <v>0</v>
      </c>
      <c r="LN232" s="342">
        <f t="shared" si="771"/>
        <v>0</v>
      </c>
      <c r="LO232" s="342">
        <f t="shared" si="771"/>
        <v>0</v>
      </c>
      <c r="LP232" s="342">
        <f t="shared" si="771"/>
        <v>0</v>
      </c>
    </row>
    <row r="233">
      <c r="A233" s="331" t="str">
        <f t="shared" si="575"/>
        <v>06-2032</v>
      </c>
      <c r="B233" s="346">
        <f t="shared" si="581"/>
        <v>427012.7408</v>
      </c>
      <c r="C233" s="346"/>
      <c r="E233" s="342">
        <f t="shared" ref="E233:BP233" si="772">if(or(and($A233-E$188&gt;0,$A233-E$189&lt;=0,month($A233)=month(E$188)),and($A233-E$188&gt;0,$A233-E$189&lt;=0,month(edate($A233,6))=month(E$188))),E$192,0)</f>
        <v>0</v>
      </c>
      <c r="F233" s="342">
        <f t="shared" si="772"/>
        <v>0</v>
      </c>
      <c r="G233" s="342">
        <f t="shared" si="772"/>
        <v>0</v>
      </c>
      <c r="H233" s="342">
        <f t="shared" si="772"/>
        <v>0</v>
      </c>
      <c r="I233" s="342">
        <f t="shared" si="772"/>
        <v>0</v>
      </c>
      <c r="J233" s="342">
        <f t="shared" si="772"/>
        <v>0</v>
      </c>
      <c r="K233" s="342">
        <f t="shared" si="772"/>
        <v>0</v>
      </c>
      <c r="L233" s="342">
        <f t="shared" si="772"/>
        <v>0</v>
      </c>
      <c r="M233" s="342">
        <f t="shared" si="772"/>
        <v>0</v>
      </c>
      <c r="N233" s="342">
        <f t="shared" si="772"/>
        <v>0</v>
      </c>
      <c r="O233" s="342">
        <f t="shared" si="772"/>
        <v>0</v>
      </c>
      <c r="P233" s="342">
        <f t="shared" si="772"/>
        <v>0</v>
      </c>
      <c r="Q233" s="342">
        <f t="shared" si="772"/>
        <v>0</v>
      </c>
      <c r="R233" s="342">
        <f t="shared" si="772"/>
        <v>0</v>
      </c>
      <c r="S233" s="342">
        <f t="shared" si="772"/>
        <v>0</v>
      </c>
      <c r="T233" s="342">
        <f t="shared" si="772"/>
        <v>0</v>
      </c>
      <c r="U233" s="342">
        <f t="shared" si="772"/>
        <v>0</v>
      </c>
      <c r="V233" s="342">
        <f t="shared" si="772"/>
        <v>0</v>
      </c>
      <c r="W233" s="342">
        <f t="shared" si="772"/>
        <v>0</v>
      </c>
      <c r="X233" s="342">
        <f t="shared" si="772"/>
        <v>0</v>
      </c>
      <c r="Y233" s="342">
        <f t="shared" si="772"/>
        <v>0</v>
      </c>
      <c r="Z233" s="342">
        <f t="shared" si="772"/>
        <v>0</v>
      </c>
      <c r="AA233" s="342">
        <f t="shared" si="772"/>
        <v>0</v>
      </c>
      <c r="AB233" s="342">
        <f t="shared" si="772"/>
        <v>0</v>
      </c>
      <c r="AC233" s="342">
        <f t="shared" si="772"/>
        <v>0</v>
      </c>
      <c r="AD233" s="342">
        <f t="shared" si="772"/>
        <v>0</v>
      </c>
      <c r="AE233" s="342">
        <f t="shared" si="772"/>
        <v>0</v>
      </c>
      <c r="AF233" s="342">
        <f t="shared" si="772"/>
        <v>0</v>
      </c>
      <c r="AG233" s="342">
        <f t="shared" si="772"/>
        <v>0</v>
      </c>
      <c r="AH233" s="342">
        <f t="shared" si="772"/>
        <v>0</v>
      </c>
      <c r="AI233" s="342">
        <f t="shared" si="772"/>
        <v>0</v>
      </c>
      <c r="AJ233" s="342">
        <f t="shared" si="772"/>
        <v>0</v>
      </c>
      <c r="AK233" s="342">
        <f t="shared" si="772"/>
        <v>0</v>
      </c>
      <c r="AL233" s="342">
        <f t="shared" si="772"/>
        <v>0</v>
      </c>
      <c r="AM233" s="342">
        <f t="shared" si="772"/>
        <v>0</v>
      </c>
      <c r="AN233" s="342">
        <f t="shared" si="772"/>
        <v>0</v>
      </c>
      <c r="AO233" s="342">
        <f t="shared" si="772"/>
        <v>0</v>
      </c>
      <c r="AP233" s="342">
        <f t="shared" si="772"/>
        <v>0</v>
      </c>
      <c r="AQ233" s="342">
        <f t="shared" si="772"/>
        <v>0</v>
      </c>
      <c r="AR233" s="342">
        <f t="shared" si="772"/>
        <v>0</v>
      </c>
      <c r="AS233" s="342">
        <f t="shared" si="772"/>
        <v>0</v>
      </c>
      <c r="AT233" s="342">
        <f t="shared" si="772"/>
        <v>0</v>
      </c>
      <c r="AU233" s="342">
        <f t="shared" si="772"/>
        <v>0</v>
      </c>
      <c r="AV233" s="342">
        <f t="shared" si="772"/>
        <v>0</v>
      </c>
      <c r="AW233" s="342">
        <f t="shared" si="772"/>
        <v>0</v>
      </c>
      <c r="AX233" s="342">
        <f t="shared" si="772"/>
        <v>0</v>
      </c>
      <c r="AY233" s="342">
        <f t="shared" si="772"/>
        <v>0</v>
      </c>
      <c r="AZ233" s="342">
        <f t="shared" si="772"/>
        <v>0</v>
      </c>
      <c r="BA233" s="342">
        <f t="shared" si="772"/>
        <v>0</v>
      </c>
      <c r="BB233" s="342">
        <f t="shared" si="772"/>
        <v>0</v>
      </c>
      <c r="BC233" s="342">
        <f t="shared" si="772"/>
        <v>4873.17825</v>
      </c>
      <c r="BD233" s="342">
        <f t="shared" si="772"/>
        <v>0</v>
      </c>
      <c r="BE233" s="342">
        <f t="shared" si="772"/>
        <v>4565.5155</v>
      </c>
      <c r="BF233" s="342">
        <f t="shared" si="772"/>
        <v>0</v>
      </c>
      <c r="BG233" s="342">
        <f t="shared" si="772"/>
        <v>900.3978</v>
      </c>
      <c r="BH233" s="342">
        <f t="shared" si="772"/>
        <v>0</v>
      </c>
      <c r="BI233" s="342">
        <f t="shared" si="772"/>
        <v>0</v>
      </c>
      <c r="BJ233" s="342">
        <f t="shared" si="772"/>
        <v>0</v>
      </c>
      <c r="BK233" s="342">
        <f t="shared" si="772"/>
        <v>0</v>
      </c>
      <c r="BL233" s="342">
        <f t="shared" si="772"/>
        <v>0</v>
      </c>
      <c r="BM233" s="342">
        <f t="shared" si="772"/>
        <v>1521.41625</v>
      </c>
      <c r="BN233" s="342">
        <f t="shared" si="772"/>
        <v>0</v>
      </c>
      <c r="BO233" s="342">
        <f t="shared" si="772"/>
        <v>5255.6688</v>
      </c>
      <c r="BP233" s="342">
        <f t="shared" si="772"/>
        <v>0</v>
      </c>
      <c r="BQ233" s="342"/>
      <c r="BR233" s="342">
        <f t="shared" ref="BR233:EC233" si="773">if(or(and($A233-BR$188&gt;0,$A233-BR$189&lt;=0,month($A233)=month(BR$188)),and($A233-BR$188&gt;0,$A233-BR$189&lt;=0,month(edate($A233,6))=month(BR$188))),BR$192,0)</f>
        <v>0</v>
      </c>
      <c r="BS233" s="342">
        <f t="shared" si="773"/>
        <v>0</v>
      </c>
      <c r="BT233" s="342">
        <f t="shared" si="773"/>
        <v>0</v>
      </c>
      <c r="BU233" s="342">
        <f t="shared" si="773"/>
        <v>0</v>
      </c>
      <c r="BV233" s="342">
        <f t="shared" si="773"/>
        <v>0</v>
      </c>
      <c r="BW233" s="342">
        <f t="shared" si="773"/>
        <v>0</v>
      </c>
      <c r="BX233" s="342">
        <f t="shared" si="773"/>
        <v>0</v>
      </c>
      <c r="BY233" s="342">
        <f t="shared" si="773"/>
        <v>0</v>
      </c>
      <c r="BZ233" s="342">
        <f t="shared" si="773"/>
        <v>0</v>
      </c>
      <c r="CA233" s="342">
        <f t="shared" si="773"/>
        <v>26076.07671</v>
      </c>
      <c r="CB233" s="342">
        <f t="shared" si="773"/>
        <v>0</v>
      </c>
      <c r="CC233" s="342">
        <f t="shared" si="773"/>
        <v>0</v>
      </c>
      <c r="CD233" s="342">
        <f t="shared" si="773"/>
        <v>0</v>
      </c>
      <c r="CE233" s="342">
        <f t="shared" si="773"/>
        <v>0</v>
      </c>
      <c r="CF233" s="342">
        <f t="shared" si="773"/>
        <v>0</v>
      </c>
      <c r="CG233" s="342">
        <f t="shared" si="773"/>
        <v>0</v>
      </c>
      <c r="CH233" s="342">
        <f t="shared" si="773"/>
        <v>0</v>
      </c>
      <c r="CI233" s="342">
        <f t="shared" si="773"/>
        <v>17528.71478</v>
      </c>
      <c r="CJ233" s="342">
        <f t="shared" si="773"/>
        <v>0</v>
      </c>
      <c r="CK233" s="342">
        <f t="shared" si="773"/>
        <v>18261.99532</v>
      </c>
      <c r="CL233" s="342">
        <f t="shared" si="773"/>
        <v>0</v>
      </c>
      <c r="CM233" s="342">
        <f t="shared" si="773"/>
        <v>0</v>
      </c>
      <c r="CN233" s="342">
        <f t="shared" si="773"/>
        <v>0</v>
      </c>
      <c r="CO233" s="342">
        <f t="shared" si="773"/>
        <v>15876.63125</v>
      </c>
      <c r="CP233" s="342">
        <f t="shared" si="773"/>
        <v>0</v>
      </c>
      <c r="CQ233" s="342">
        <f t="shared" si="773"/>
        <v>0</v>
      </c>
      <c r="CR233" s="342">
        <f t="shared" si="773"/>
        <v>0</v>
      </c>
      <c r="CS233" s="342">
        <f t="shared" si="773"/>
        <v>13059.81653</v>
      </c>
      <c r="CT233" s="342">
        <f t="shared" si="773"/>
        <v>0</v>
      </c>
      <c r="CU233" s="342">
        <f t="shared" si="773"/>
        <v>820.5444337</v>
      </c>
      <c r="CV233" s="342">
        <f t="shared" si="773"/>
        <v>0</v>
      </c>
      <c r="CW233" s="342">
        <f t="shared" si="773"/>
        <v>4574.634919</v>
      </c>
      <c r="CX233" s="342">
        <f t="shared" si="773"/>
        <v>30364.6609</v>
      </c>
      <c r="CY233" s="342">
        <f t="shared" si="773"/>
        <v>0</v>
      </c>
      <c r="CZ233" s="342">
        <f t="shared" si="773"/>
        <v>0</v>
      </c>
      <c r="DA233" s="342">
        <f t="shared" si="773"/>
        <v>23506.89525</v>
      </c>
      <c r="DB233" s="342">
        <f t="shared" si="773"/>
        <v>17577.2809</v>
      </c>
      <c r="DC233" s="342">
        <f t="shared" si="773"/>
        <v>0</v>
      </c>
      <c r="DD233" s="342">
        <f t="shared" si="773"/>
        <v>0</v>
      </c>
      <c r="DE233" s="342">
        <f t="shared" si="773"/>
        <v>19032.95925</v>
      </c>
      <c r="DF233" s="342">
        <f t="shared" si="773"/>
        <v>0</v>
      </c>
      <c r="DG233" s="342">
        <f t="shared" si="773"/>
        <v>0</v>
      </c>
      <c r="DH233" s="342">
        <f t="shared" si="773"/>
        <v>0</v>
      </c>
      <c r="DI233" s="342">
        <f t="shared" si="773"/>
        <v>12798.65882</v>
      </c>
      <c r="DJ233" s="342">
        <f t="shared" si="773"/>
        <v>0</v>
      </c>
      <c r="DK233" s="342">
        <f t="shared" si="773"/>
        <v>18993.36078</v>
      </c>
      <c r="DL233" s="342">
        <f t="shared" si="773"/>
        <v>0</v>
      </c>
      <c r="DM233" s="342">
        <f t="shared" si="773"/>
        <v>8537.970258</v>
      </c>
      <c r="DN233" s="342">
        <f t="shared" si="773"/>
        <v>10999.55121</v>
      </c>
      <c r="DO233" s="342">
        <f t="shared" si="773"/>
        <v>0</v>
      </c>
      <c r="DP233" s="342">
        <f t="shared" si="773"/>
        <v>0</v>
      </c>
      <c r="DQ233" s="342">
        <f t="shared" si="773"/>
        <v>0</v>
      </c>
      <c r="DR233" s="342">
        <f t="shared" si="773"/>
        <v>0</v>
      </c>
      <c r="DS233" s="342">
        <f t="shared" si="773"/>
        <v>0</v>
      </c>
      <c r="DT233" s="342">
        <f t="shared" si="773"/>
        <v>0</v>
      </c>
      <c r="DU233" s="342">
        <f t="shared" si="773"/>
        <v>0</v>
      </c>
      <c r="DV233" s="342">
        <f t="shared" si="773"/>
        <v>0</v>
      </c>
      <c r="DW233" s="342">
        <f t="shared" si="773"/>
        <v>0</v>
      </c>
      <c r="DX233" s="342">
        <f t="shared" si="773"/>
        <v>0</v>
      </c>
      <c r="DY233" s="342">
        <f t="shared" si="773"/>
        <v>0</v>
      </c>
      <c r="DZ233" s="342">
        <f t="shared" si="773"/>
        <v>0</v>
      </c>
      <c r="EA233" s="342">
        <f t="shared" si="773"/>
        <v>0</v>
      </c>
      <c r="EB233" s="342">
        <f t="shared" si="773"/>
        <v>0</v>
      </c>
      <c r="EC233" s="342">
        <f t="shared" si="773"/>
        <v>0</v>
      </c>
      <c r="ED233" s="338"/>
      <c r="EE233" s="342">
        <f t="shared" ref="EE233:GP233" si="774">if(or(and($A233-EE$188&gt;0,$A233-EE$189&lt;=0,month($A233)=month(EE$188)),and($A233-EE$188&gt;0,$A233-EE$189&lt;=0,month(edate($A233,6))=month(EE$188))),EE$192,0)</f>
        <v>26880.1416</v>
      </c>
      <c r="EF233" s="342">
        <f t="shared" si="774"/>
        <v>0</v>
      </c>
      <c r="EG233" s="342">
        <f t="shared" si="774"/>
        <v>0</v>
      </c>
      <c r="EH233" s="342">
        <f t="shared" si="774"/>
        <v>0</v>
      </c>
      <c r="EI233" s="342">
        <f t="shared" si="774"/>
        <v>0</v>
      </c>
      <c r="EJ233" s="342">
        <f t="shared" si="774"/>
        <v>15393.85814</v>
      </c>
      <c r="EK233" s="342">
        <f t="shared" si="774"/>
        <v>0</v>
      </c>
      <c r="EL233" s="342">
        <f t="shared" si="774"/>
        <v>0</v>
      </c>
      <c r="EM233" s="342">
        <f t="shared" si="774"/>
        <v>0</v>
      </c>
      <c r="EN233" s="342">
        <f t="shared" si="774"/>
        <v>0</v>
      </c>
      <c r="EO233" s="342">
        <f t="shared" si="774"/>
        <v>0</v>
      </c>
      <c r="EP233" s="342">
        <f t="shared" si="774"/>
        <v>12777.5634</v>
      </c>
      <c r="EQ233" s="342">
        <f t="shared" si="774"/>
        <v>0</v>
      </c>
      <c r="ER233" s="342">
        <f t="shared" si="774"/>
        <v>0</v>
      </c>
      <c r="ES233" s="342">
        <f t="shared" si="774"/>
        <v>28831.09343</v>
      </c>
      <c r="ET233" s="342">
        <f t="shared" si="774"/>
        <v>0</v>
      </c>
      <c r="EU233" s="342">
        <f t="shared" si="774"/>
        <v>0</v>
      </c>
      <c r="EV233" s="342">
        <f t="shared" si="774"/>
        <v>0</v>
      </c>
      <c r="EW233" s="342">
        <f t="shared" si="774"/>
        <v>0</v>
      </c>
      <c r="EX233" s="342">
        <f t="shared" si="774"/>
        <v>0</v>
      </c>
      <c r="EY233" s="342">
        <f t="shared" si="774"/>
        <v>16906.73506</v>
      </c>
      <c r="EZ233" s="342">
        <f t="shared" si="774"/>
        <v>0</v>
      </c>
      <c r="FA233" s="342">
        <f t="shared" si="774"/>
        <v>0</v>
      </c>
      <c r="FB233" s="342">
        <f t="shared" si="774"/>
        <v>0</v>
      </c>
      <c r="FC233" s="342">
        <f t="shared" si="774"/>
        <v>0</v>
      </c>
      <c r="FD233" s="342">
        <f t="shared" si="774"/>
        <v>0</v>
      </c>
      <c r="FE233" s="342">
        <f t="shared" si="774"/>
        <v>0</v>
      </c>
      <c r="FF233" s="342">
        <f t="shared" si="774"/>
        <v>0</v>
      </c>
      <c r="FG233" s="342">
        <f t="shared" si="774"/>
        <v>0</v>
      </c>
      <c r="FH233" s="342">
        <f t="shared" si="774"/>
        <v>0</v>
      </c>
      <c r="FI233" s="342">
        <f t="shared" si="774"/>
        <v>0</v>
      </c>
      <c r="FJ233" s="342">
        <f t="shared" si="774"/>
        <v>0</v>
      </c>
      <c r="FK233" s="342">
        <f t="shared" si="774"/>
        <v>0</v>
      </c>
      <c r="FL233" s="342">
        <f t="shared" si="774"/>
        <v>0</v>
      </c>
      <c r="FM233" s="342">
        <f t="shared" si="774"/>
        <v>0</v>
      </c>
      <c r="FN233" s="342">
        <f t="shared" si="774"/>
        <v>0</v>
      </c>
      <c r="FO233" s="342">
        <f t="shared" si="774"/>
        <v>0</v>
      </c>
      <c r="FP233" s="342">
        <f t="shared" si="774"/>
        <v>0</v>
      </c>
      <c r="FQ233" s="342">
        <f t="shared" si="774"/>
        <v>0</v>
      </c>
      <c r="FR233" s="342">
        <f t="shared" si="774"/>
        <v>0</v>
      </c>
      <c r="FS233" s="342">
        <f t="shared" si="774"/>
        <v>0</v>
      </c>
      <c r="FT233" s="342">
        <f t="shared" si="774"/>
        <v>0</v>
      </c>
      <c r="FU233" s="342">
        <f t="shared" si="774"/>
        <v>0</v>
      </c>
      <c r="FV233" s="342">
        <f t="shared" si="774"/>
        <v>0</v>
      </c>
      <c r="FW233" s="342">
        <f t="shared" si="774"/>
        <v>0</v>
      </c>
      <c r="FX233" s="342">
        <f t="shared" si="774"/>
        <v>0</v>
      </c>
      <c r="FY233" s="342">
        <f t="shared" si="774"/>
        <v>0</v>
      </c>
      <c r="FZ233" s="342">
        <f t="shared" si="774"/>
        <v>0</v>
      </c>
      <c r="GA233" s="342">
        <f t="shared" si="774"/>
        <v>0</v>
      </c>
      <c r="GB233" s="342">
        <f t="shared" si="774"/>
        <v>0</v>
      </c>
      <c r="GC233" s="342">
        <f t="shared" si="774"/>
        <v>0</v>
      </c>
      <c r="GD233" s="342">
        <f t="shared" si="774"/>
        <v>0</v>
      </c>
      <c r="GE233" s="342">
        <f t="shared" si="774"/>
        <v>0</v>
      </c>
      <c r="GF233" s="342">
        <f t="shared" si="774"/>
        <v>0</v>
      </c>
      <c r="GG233" s="342">
        <f t="shared" si="774"/>
        <v>0</v>
      </c>
      <c r="GH233" s="342">
        <f t="shared" si="774"/>
        <v>0</v>
      </c>
      <c r="GI233" s="342">
        <f t="shared" si="774"/>
        <v>0</v>
      </c>
      <c r="GJ233" s="342">
        <f t="shared" si="774"/>
        <v>0</v>
      </c>
      <c r="GK233" s="342">
        <f t="shared" si="774"/>
        <v>0</v>
      </c>
      <c r="GL233" s="342">
        <f t="shared" si="774"/>
        <v>0</v>
      </c>
      <c r="GM233" s="342">
        <f t="shared" si="774"/>
        <v>0</v>
      </c>
      <c r="GN233" s="342">
        <f t="shared" si="774"/>
        <v>0</v>
      </c>
      <c r="GO233" s="342">
        <f t="shared" si="774"/>
        <v>0</v>
      </c>
      <c r="GP233" s="342">
        <f t="shared" si="774"/>
        <v>0</v>
      </c>
      <c r="GQ233" s="342"/>
      <c r="GR233" s="342">
        <f t="shared" ref="GR233:JC233" si="775">if(or(and($A233-GR$188&gt;0,$A233-GR$189&lt;=0,month($A233)=month(GR$188)),and($A233-GR$188&gt;0,$A233-GR$189&lt;=0,month(edate($A233,6))=month(GR$188))),GR$192,0)</f>
        <v>0</v>
      </c>
      <c r="GS233" s="342">
        <f t="shared" si="775"/>
        <v>0</v>
      </c>
      <c r="GT233" s="342">
        <f t="shared" si="775"/>
        <v>0</v>
      </c>
      <c r="GU233" s="342">
        <f t="shared" si="775"/>
        <v>0</v>
      </c>
      <c r="GV233" s="342">
        <f t="shared" si="775"/>
        <v>0</v>
      </c>
      <c r="GW233" s="342">
        <f t="shared" si="775"/>
        <v>0</v>
      </c>
      <c r="GX233" s="342">
        <f t="shared" si="775"/>
        <v>0</v>
      </c>
      <c r="GY233" s="342">
        <f t="shared" si="775"/>
        <v>0</v>
      </c>
      <c r="GZ233" s="342">
        <f t="shared" si="775"/>
        <v>0</v>
      </c>
      <c r="HA233" s="342">
        <f t="shared" si="775"/>
        <v>0</v>
      </c>
      <c r="HB233" s="342">
        <f t="shared" si="775"/>
        <v>24435.71025</v>
      </c>
      <c r="HC233" s="342">
        <f t="shared" si="775"/>
        <v>0</v>
      </c>
      <c r="HD233" s="342">
        <f t="shared" si="775"/>
        <v>0</v>
      </c>
      <c r="HE233" s="342">
        <f t="shared" si="775"/>
        <v>0</v>
      </c>
      <c r="HF233" s="342">
        <f t="shared" si="775"/>
        <v>0</v>
      </c>
      <c r="HG233" s="342">
        <f t="shared" si="775"/>
        <v>0</v>
      </c>
      <c r="HH233" s="342">
        <f t="shared" si="775"/>
        <v>0</v>
      </c>
      <c r="HI233" s="342">
        <f t="shared" si="775"/>
        <v>0</v>
      </c>
      <c r="HJ233" s="342">
        <f t="shared" si="775"/>
        <v>0</v>
      </c>
      <c r="HK233" s="342">
        <f t="shared" si="775"/>
        <v>0</v>
      </c>
      <c r="HL233" s="342">
        <f t="shared" si="775"/>
        <v>0</v>
      </c>
      <c r="HM233" s="342">
        <f t="shared" si="775"/>
        <v>123.77651</v>
      </c>
      <c r="HN233" s="342">
        <f t="shared" si="775"/>
        <v>0</v>
      </c>
      <c r="HO233" s="342">
        <f t="shared" si="775"/>
        <v>0</v>
      </c>
      <c r="HP233" s="342">
        <f t="shared" si="775"/>
        <v>0</v>
      </c>
      <c r="HQ233" s="342">
        <f t="shared" si="775"/>
        <v>0</v>
      </c>
      <c r="HR233" s="342">
        <f t="shared" si="775"/>
        <v>0</v>
      </c>
      <c r="HS233" s="342">
        <f t="shared" si="775"/>
        <v>0</v>
      </c>
      <c r="HT233" s="342">
        <f t="shared" si="775"/>
        <v>0</v>
      </c>
      <c r="HU233" s="342">
        <f t="shared" si="775"/>
        <v>0</v>
      </c>
      <c r="HV233" s="342">
        <f t="shared" si="775"/>
        <v>0</v>
      </c>
      <c r="HW233" s="342">
        <f t="shared" si="775"/>
        <v>0</v>
      </c>
      <c r="HX233" s="342">
        <f t="shared" si="775"/>
        <v>0</v>
      </c>
      <c r="HY233" s="342">
        <f t="shared" si="775"/>
        <v>0</v>
      </c>
      <c r="HZ233" s="342">
        <f t="shared" si="775"/>
        <v>0</v>
      </c>
      <c r="IA233" s="342">
        <f t="shared" si="775"/>
        <v>0</v>
      </c>
      <c r="IB233" s="342">
        <f t="shared" si="775"/>
        <v>0</v>
      </c>
      <c r="IC233" s="342">
        <f t="shared" si="775"/>
        <v>0</v>
      </c>
      <c r="ID233" s="342">
        <f t="shared" si="775"/>
        <v>0</v>
      </c>
      <c r="IE233" s="342">
        <f t="shared" si="775"/>
        <v>0</v>
      </c>
      <c r="IF233" s="342">
        <f t="shared" si="775"/>
        <v>0</v>
      </c>
      <c r="IG233" s="342">
        <f t="shared" si="775"/>
        <v>0</v>
      </c>
      <c r="IH233" s="342">
        <f t="shared" si="775"/>
        <v>0</v>
      </c>
      <c r="II233" s="342">
        <f t="shared" si="775"/>
        <v>0</v>
      </c>
      <c r="IJ233" s="342">
        <f t="shared" si="775"/>
        <v>0</v>
      </c>
      <c r="IK233" s="342">
        <f t="shared" si="775"/>
        <v>0</v>
      </c>
      <c r="IL233" s="342">
        <f t="shared" si="775"/>
        <v>0</v>
      </c>
      <c r="IM233" s="342">
        <f t="shared" si="775"/>
        <v>0</v>
      </c>
      <c r="IN233" s="342">
        <f t="shared" si="775"/>
        <v>0</v>
      </c>
      <c r="IO233" s="342">
        <f t="shared" si="775"/>
        <v>0</v>
      </c>
      <c r="IP233" s="342">
        <f t="shared" si="775"/>
        <v>0</v>
      </c>
      <c r="IQ233" s="342">
        <f t="shared" si="775"/>
        <v>0</v>
      </c>
      <c r="IR233" s="342">
        <f t="shared" si="775"/>
        <v>0</v>
      </c>
      <c r="IS233" s="342">
        <f t="shared" si="775"/>
        <v>0</v>
      </c>
      <c r="IT233" s="342">
        <f t="shared" si="775"/>
        <v>0</v>
      </c>
      <c r="IU233" s="342">
        <f t="shared" si="775"/>
        <v>0</v>
      </c>
      <c r="IV233" s="342">
        <f t="shared" si="775"/>
        <v>0</v>
      </c>
      <c r="IW233" s="342">
        <f t="shared" si="775"/>
        <v>0</v>
      </c>
      <c r="IX233" s="342">
        <f t="shared" si="775"/>
        <v>0</v>
      </c>
      <c r="IY233" s="342">
        <f t="shared" si="775"/>
        <v>0</v>
      </c>
      <c r="IZ233" s="342">
        <f t="shared" si="775"/>
        <v>0</v>
      </c>
      <c r="JA233" s="342">
        <f t="shared" si="775"/>
        <v>0</v>
      </c>
      <c r="JB233" s="342">
        <f t="shared" si="775"/>
        <v>0</v>
      </c>
      <c r="JC233" s="342">
        <f t="shared" si="775"/>
        <v>0</v>
      </c>
      <c r="JD233" s="342"/>
      <c r="JE233" s="342">
        <f t="shared" ref="JE233:LP233" si="776">if(or(and($A233-JE$188&gt;0,$A233-JE$189&lt;=0,month($A233)=month(JE$188)),and($A233-JE$188&gt;0,$A233-JE$189&lt;=0,month(edate($A233,6))=month(JE$188))),JE$192,0)</f>
        <v>0</v>
      </c>
      <c r="JF233" s="342">
        <f t="shared" si="776"/>
        <v>19559.22015</v>
      </c>
      <c r="JG233" s="342">
        <f t="shared" si="776"/>
        <v>26978.71432</v>
      </c>
      <c r="JH233" s="342">
        <f t="shared" si="776"/>
        <v>0</v>
      </c>
      <c r="JI233" s="342">
        <f t="shared" si="776"/>
        <v>0</v>
      </c>
      <c r="JJ233" s="342">
        <f t="shared" si="776"/>
        <v>0</v>
      </c>
      <c r="JK233" s="342">
        <f t="shared" si="776"/>
        <v>0</v>
      </c>
      <c r="JL233" s="342">
        <f t="shared" si="776"/>
        <v>0</v>
      </c>
      <c r="JM233" s="342">
        <f t="shared" si="776"/>
        <v>0</v>
      </c>
      <c r="JN233" s="342">
        <f t="shared" si="776"/>
        <v>0</v>
      </c>
      <c r="JO233" s="342">
        <f t="shared" si="776"/>
        <v>0</v>
      </c>
      <c r="JP233" s="342">
        <f t="shared" si="776"/>
        <v>0</v>
      </c>
      <c r="JQ233" s="342">
        <f t="shared" si="776"/>
        <v>0</v>
      </c>
      <c r="JR233" s="342">
        <f t="shared" si="776"/>
        <v>0</v>
      </c>
      <c r="JS233" s="342">
        <f t="shared" si="776"/>
        <v>0</v>
      </c>
      <c r="JT233" s="342">
        <f t="shared" si="776"/>
        <v>0</v>
      </c>
      <c r="JU233" s="342">
        <f t="shared" si="776"/>
        <v>0</v>
      </c>
      <c r="JV233" s="342">
        <f t="shared" si="776"/>
        <v>0</v>
      </c>
      <c r="JW233" s="342">
        <f t="shared" si="776"/>
        <v>0</v>
      </c>
      <c r="JX233" s="342">
        <f t="shared" si="776"/>
        <v>0</v>
      </c>
      <c r="JY233" s="342">
        <f t="shared" si="776"/>
        <v>0</v>
      </c>
      <c r="JZ233" s="342">
        <f t="shared" si="776"/>
        <v>0</v>
      </c>
      <c r="KA233" s="342">
        <f t="shared" si="776"/>
        <v>0</v>
      </c>
      <c r="KB233" s="342">
        <f t="shared" si="776"/>
        <v>0</v>
      </c>
      <c r="KC233" s="342">
        <f t="shared" si="776"/>
        <v>0</v>
      </c>
      <c r="KD233" s="342">
        <f t="shared" si="776"/>
        <v>0</v>
      </c>
      <c r="KE233" s="342">
        <f t="shared" si="776"/>
        <v>0</v>
      </c>
      <c r="KF233" s="342">
        <f t="shared" si="776"/>
        <v>0</v>
      </c>
      <c r="KG233" s="342">
        <f t="shared" si="776"/>
        <v>0</v>
      </c>
      <c r="KH233" s="342">
        <f t="shared" si="776"/>
        <v>0</v>
      </c>
      <c r="KI233" s="342">
        <f t="shared" si="776"/>
        <v>0</v>
      </c>
      <c r="KJ233" s="342">
        <f t="shared" si="776"/>
        <v>0</v>
      </c>
      <c r="KK233" s="342">
        <f t="shared" si="776"/>
        <v>0</v>
      </c>
      <c r="KL233" s="342">
        <f t="shared" si="776"/>
        <v>0</v>
      </c>
      <c r="KM233" s="342">
        <f t="shared" si="776"/>
        <v>0</v>
      </c>
      <c r="KN233" s="342">
        <f t="shared" si="776"/>
        <v>0</v>
      </c>
      <c r="KO233" s="342">
        <f t="shared" si="776"/>
        <v>0</v>
      </c>
      <c r="KP233" s="342">
        <f t="shared" si="776"/>
        <v>0</v>
      </c>
      <c r="KQ233" s="342">
        <f t="shared" si="776"/>
        <v>0</v>
      </c>
      <c r="KR233" s="342">
        <f t="shared" si="776"/>
        <v>0</v>
      </c>
      <c r="KS233" s="342">
        <f t="shared" si="776"/>
        <v>0</v>
      </c>
      <c r="KT233" s="342">
        <f t="shared" si="776"/>
        <v>0</v>
      </c>
      <c r="KU233" s="342">
        <f t="shared" si="776"/>
        <v>0</v>
      </c>
      <c r="KV233" s="342">
        <f t="shared" si="776"/>
        <v>0</v>
      </c>
      <c r="KW233" s="342">
        <f t="shared" si="776"/>
        <v>0</v>
      </c>
      <c r="KX233" s="342">
        <f t="shared" si="776"/>
        <v>0</v>
      </c>
      <c r="KY233" s="342">
        <f t="shared" si="776"/>
        <v>0</v>
      </c>
      <c r="KZ233" s="342">
        <f t="shared" si="776"/>
        <v>0</v>
      </c>
      <c r="LA233" s="342">
        <f t="shared" si="776"/>
        <v>0</v>
      </c>
      <c r="LB233" s="342">
        <f t="shared" si="776"/>
        <v>0</v>
      </c>
      <c r="LC233" s="342">
        <f t="shared" si="776"/>
        <v>0</v>
      </c>
      <c r="LD233" s="342">
        <f t="shared" si="776"/>
        <v>0</v>
      </c>
      <c r="LE233" s="342">
        <f t="shared" si="776"/>
        <v>0</v>
      </c>
      <c r="LF233" s="342">
        <f t="shared" si="776"/>
        <v>0</v>
      </c>
      <c r="LG233" s="342">
        <f t="shared" si="776"/>
        <v>0</v>
      </c>
      <c r="LH233" s="342">
        <f t="shared" si="776"/>
        <v>0</v>
      </c>
      <c r="LI233" s="342">
        <f t="shared" si="776"/>
        <v>0</v>
      </c>
      <c r="LJ233" s="342">
        <f t="shared" si="776"/>
        <v>0</v>
      </c>
      <c r="LK233" s="342">
        <f t="shared" si="776"/>
        <v>0</v>
      </c>
      <c r="LL233" s="342">
        <f t="shared" si="776"/>
        <v>0</v>
      </c>
      <c r="LM233" s="342">
        <f t="shared" si="776"/>
        <v>0</v>
      </c>
      <c r="LN233" s="342">
        <f t="shared" si="776"/>
        <v>0</v>
      </c>
      <c r="LO233" s="342">
        <f t="shared" si="776"/>
        <v>0</v>
      </c>
      <c r="LP233" s="342">
        <f t="shared" si="776"/>
        <v>0</v>
      </c>
    </row>
    <row r="234">
      <c r="A234" s="331" t="str">
        <f t="shared" si="575"/>
        <v>09-2032</v>
      </c>
      <c r="B234" s="346">
        <f t="shared" si="581"/>
        <v>511610.9382</v>
      </c>
      <c r="C234" s="346"/>
      <c r="E234" s="342">
        <f t="shared" ref="E234:BP234" si="777">if(or(and($A234-E$188&gt;0,$A234-E$189&lt;=0,month($A234)=month(E$188)),and($A234-E$188&gt;0,$A234-E$189&lt;=0,month(edate($A234,6))=month(E$188))),E$192,0)</f>
        <v>0</v>
      </c>
      <c r="F234" s="342">
        <f t="shared" si="777"/>
        <v>0</v>
      </c>
      <c r="G234" s="342">
        <f t="shared" si="777"/>
        <v>0</v>
      </c>
      <c r="H234" s="342">
        <f t="shared" si="777"/>
        <v>0</v>
      </c>
      <c r="I234" s="342">
        <f t="shared" si="777"/>
        <v>0</v>
      </c>
      <c r="J234" s="342">
        <f t="shared" si="777"/>
        <v>0</v>
      </c>
      <c r="K234" s="342">
        <f t="shared" si="777"/>
        <v>0</v>
      </c>
      <c r="L234" s="342">
        <f t="shared" si="777"/>
        <v>0</v>
      </c>
      <c r="M234" s="342">
        <f t="shared" si="777"/>
        <v>0</v>
      </c>
      <c r="N234" s="342">
        <f t="shared" si="777"/>
        <v>0</v>
      </c>
      <c r="O234" s="342">
        <f t="shared" si="777"/>
        <v>0</v>
      </c>
      <c r="P234" s="342">
        <f t="shared" si="777"/>
        <v>0</v>
      </c>
      <c r="Q234" s="342">
        <f t="shared" si="777"/>
        <v>0</v>
      </c>
      <c r="R234" s="342">
        <f t="shared" si="777"/>
        <v>0</v>
      </c>
      <c r="S234" s="342">
        <f t="shared" si="777"/>
        <v>0</v>
      </c>
      <c r="T234" s="342">
        <f t="shared" si="777"/>
        <v>0</v>
      </c>
      <c r="U234" s="342">
        <f t="shared" si="777"/>
        <v>0</v>
      </c>
      <c r="V234" s="342">
        <f t="shared" si="777"/>
        <v>0</v>
      </c>
      <c r="W234" s="342">
        <f t="shared" si="777"/>
        <v>0</v>
      </c>
      <c r="X234" s="342">
        <f t="shared" si="777"/>
        <v>0</v>
      </c>
      <c r="Y234" s="342">
        <f t="shared" si="777"/>
        <v>0</v>
      </c>
      <c r="Z234" s="342">
        <f t="shared" si="777"/>
        <v>0</v>
      </c>
      <c r="AA234" s="342">
        <f t="shared" si="777"/>
        <v>0</v>
      </c>
      <c r="AB234" s="342">
        <f t="shared" si="777"/>
        <v>0</v>
      </c>
      <c r="AC234" s="342">
        <f t="shared" si="777"/>
        <v>0</v>
      </c>
      <c r="AD234" s="342">
        <f t="shared" si="777"/>
        <v>0</v>
      </c>
      <c r="AE234" s="342">
        <f t="shared" si="777"/>
        <v>0</v>
      </c>
      <c r="AF234" s="342">
        <f t="shared" si="777"/>
        <v>0</v>
      </c>
      <c r="AG234" s="342">
        <f t="shared" si="777"/>
        <v>0</v>
      </c>
      <c r="AH234" s="342">
        <f t="shared" si="777"/>
        <v>0</v>
      </c>
      <c r="AI234" s="342">
        <f t="shared" si="777"/>
        <v>0</v>
      </c>
      <c r="AJ234" s="342">
        <f t="shared" si="777"/>
        <v>0</v>
      </c>
      <c r="AK234" s="342">
        <f t="shared" si="777"/>
        <v>0</v>
      </c>
      <c r="AL234" s="342">
        <f t="shared" si="777"/>
        <v>0</v>
      </c>
      <c r="AM234" s="342">
        <f t="shared" si="777"/>
        <v>0</v>
      </c>
      <c r="AN234" s="342">
        <f t="shared" si="777"/>
        <v>0</v>
      </c>
      <c r="AO234" s="342">
        <f t="shared" si="777"/>
        <v>0</v>
      </c>
      <c r="AP234" s="342">
        <f t="shared" si="777"/>
        <v>0</v>
      </c>
      <c r="AQ234" s="342">
        <f t="shared" si="777"/>
        <v>0</v>
      </c>
      <c r="AR234" s="342">
        <f t="shared" si="777"/>
        <v>0</v>
      </c>
      <c r="AS234" s="342">
        <f t="shared" si="777"/>
        <v>0</v>
      </c>
      <c r="AT234" s="342">
        <f t="shared" si="777"/>
        <v>0</v>
      </c>
      <c r="AU234" s="342">
        <f t="shared" si="777"/>
        <v>0</v>
      </c>
      <c r="AV234" s="342">
        <f t="shared" si="777"/>
        <v>0</v>
      </c>
      <c r="AW234" s="342">
        <f t="shared" si="777"/>
        <v>0</v>
      </c>
      <c r="AX234" s="342">
        <f t="shared" si="777"/>
        <v>0</v>
      </c>
      <c r="AY234" s="342">
        <f t="shared" si="777"/>
        <v>0</v>
      </c>
      <c r="AZ234" s="342">
        <f t="shared" si="777"/>
        <v>0</v>
      </c>
      <c r="BA234" s="342">
        <f t="shared" si="777"/>
        <v>0</v>
      </c>
      <c r="BB234" s="342">
        <f t="shared" si="777"/>
        <v>0</v>
      </c>
      <c r="BC234" s="342">
        <f t="shared" si="777"/>
        <v>0</v>
      </c>
      <c r="BD234" s="342">
        <f t="shared" si="777"/>
        <v>13378.4</v>
      </c>
      <c r="BE234" s="342">
        <f t="shared" si="777"/>
        <v>0</v>
      </c>
      <c r="BF234" s="342">
        <f t="shared" si="777"/>
        <v>1557.6541</v>
      </c>
      <c r="BG234" s="342">
        <f t="shared" si="777"/>
        <v>0</v>
      </c>
      <c r="BH234" s="342">
        <f t="shared" si="777"/>
        <v>5158.157425</v>
      </c>
      <c r="BI234" s="342">
        <f t="shared" si="777"/>
        <v>2306.25</v>
      </c>
      <c r="BJ234" s="342">
        <f t="shared" si="777"/>
        <v>7162.4875</v>
      </c>
      <c r="BK234" s="342">
        <f t="shared" si="777"/>
        <v>1312.5</v>
      </c>
      <c r="BL234" s="342">
        <f t="shared" si="777"/>
        <v>1793.1</v>
      </c>
      <c r="BM234" s="342">
        <f t="shared" si="777"/>
        <v>0</v>
      </c>
      <c r="BN234" s="342">
        <f t="shared" si="777"/>
        <v>740.464875</v>
      </c>
      <c r="BO234" s="342">
        <f t="shared" si="777"/>
        <v>0</v>
      </c>
      <c r="BP234" s="342">
        <f t="shared" si="777"/>
        <v>628.625</v>
      </c>
      <c r="BQ234" s="342"/>
      <c r="BR234" s="342">
        <f t="shared" ref="BR234:EC234" si="778">if(or(and($A234-BR$188&gt;0,$A234-BR$189&lt;=0,month($A234)=month(BR$188)),and($A234-BR$188&gt;0,$A234-BR$189&lt;=0,month(edate($A234,6))=month(BR$188))),BR$192,0)</f>
        <v>0</v>
      </c>
      <c r="BS234" s="342">
        <f t="shared" si="778"/>
        <v>0</v>
      </c>
      <c r="BT234" s="342">
        <f t="shared" si="778"/>
        <v>0</v>
      </c>
      <c r="BU234" s="342">
        <f t="shared" si="778"/>
        <v>0</v>
      </c>
      <c r="BV234" s="342">
        <f t="shared" si="778"/>
        <v>0</v>
      </c>
      <c r="BW234" s="342">
        <f t="shared" si="778"/>
        <v>0</v>
      </c>
      <c r="BX234" s="342">
        <f t="shared" si="778"/>
        <v>0</v>
      </c>
      <c r="BY234" s="342">
        <f t="shared" si="778"/>
        <v>9565.010058</v>
      </c>
      <c r="BZ234" s="342">
        <f t="shared" si="778"/>
        <v>11090.47446</v>
      </c>
      <c r="CA234" s="342">
        <f t="shared" si="778"/>
        <v>0</v>
      </c>
      <c r="CB234" s="342">
        <f t="shared" si="778"/>
        <v>0</v>
      </c>
      <c r="CC234" s="342">
        <f t="shared" si="778"/>
        <v>0</v>
      </c>
      <c r="CD234" s="342">
        <f t="shared" si="778"/>
        <v>11412.29205</v>
      </c>
      <c r="CE234" s="342">
        <f t="shared" si="778"/>
        <v>0</v>
      </c>
      <c r="CF234" s="342">
        <f t="shared" si="778"/>
        <v>0</v>
      </c>
      <c r="CG234" s="342">
        <f t="shared" si="778"/>
        <v>21999.41642</v>
      </c>
      <c r="CH234" s="342">
        <f t="shared" si="778"/>
        <v>0</v>
      </c>
      <c r="CI234" s="342">
        <f t="shared" si="778"/>
        <v>0</v>
      </c>
      <c r="CJ234" s="342">
        <f t="shared" si="778"/>
        <v>18425.13521</v>
      </c>
      <c r="CK234" s="342">
        <f t="shared" si="778"/>
        <v>0</v>
      </c>
      <c r="CL234" s="342">
        <f t="shared" si="778"/>
        <v>0</v>
      </c>
      <c r="CM234" s="342">
        <f t="shared" si="778"/>
        <v>0</v>
      </c>
      <c r="CN234" s="342">
        <f t="shared" si="778"/>
        <v>19371.7234</v>
      </c>
      <c r="CO234" s="342">
        <f t="shared" si="778"/>
        <v>0</v>
      </c>
      <c r="CP234" s="342">
        <f t="shared" si="778"/>
        <v>0</v>
      </c>
      <c r="CQ234" s="342">
        <f t="shared" si="778"/>
        <v>20373.44217</v>
      </c>
      <c r="CR234" s="342">
        <f t="shared" si="778"/>
        <v>25844.38354</v>
      </c>
      <c r="CS234" s="342">
        <f t="shared" si="778"/>
        <v>0</v>
      </c>
      <c r="CT234" s="342">
        <f t="shared" si="778"/>
        <v>14087.19452</v>
      </c>
      <c r="CU234" s="342">
        <f t="shared" si="778"/>
        <v>0</v>
      </c>
      <c r="CV234" s="342">
        <f t="shared" si="778"/>
        <v>19080.34075</v>
      </c>
      <c r="CW234" s="342">
        <f t="shared" si="778"/>
        <v>0</v>
      </c>
      <c r="CX234" s="342">
        <f t="shared" si="778"/>
        <v>0</v>
      </c>
      <c r="CY234" s="342">
        <f t="shared" si="778"/>
        <v>553.2589421</v>
      </c>
      <c r="CZ234" s="342">
        <f t="shared" si="778"/>
        <v>11517.00307</v>
      </c>
      <c r="DA234" s="342">
        <f t="shared" si="778"/>
        <v>0</v>
      </c>
      <c r="DB234" s="342">
        <f t="shared" si="778"/>
        <v>0</v>
      </c>
      <c r="DC234" s="342">
        <f t="shared" si="778"/>
        <v>11235.13859</v>
      </c>
      <c r="DD234" s="342">
        <f t="shared" si="778"/>
        <v>17129.05867</v>
      </c>
      <c r="DE234" s="342">
        <f t="shared" si="778"/>
        <v>0</v>
      </c>
      <c r="DF234" s="342">
        <f t="shared" si="778"/>
        <v>21937.47968</v>
      </c>
      <c r="DG234" s="342">
        <f t="shared" si="778"/>
        <v>32743.28946</v>
      </c>
      <c r="DH234" s="342">
        <f t="shared" si="778"/>
        <v>13383.76504</v>
      </c>
      <c r="DI234" s="342">
        <f t="shared" si="778"/>
        <v>0</v>
      </c>
      <c r="DJ234" s="342">
        <f t="shared" si="778"/>
        <v>5601.109095</v>
      </c>
      <c r="DK234" s="342">
        <f t="shared" si="778"/>
        <v>0</v>
      </c>
      <c r="DL234" s="342">
        <f t="shared" si="778"/>
        <v>25875.36017</v>
      </c>
      <c r="DM234" s="342">
        <f t="shared" si="778"/>
        <v>0</v>
      </c>
      <c r="DN234" s="342">
        <f t="shared" si="778"/>
        <v>0</v>
      </c>
      <c r="DO234" s="342">
        <f t="shared" si="778"/>
        <v>28467.62546</v>
      </c>
      <c r="DP234" s="342">
        <f t="shared" si="778"/>
        <v>0</v>
      </c>
      <c r="DQ234" s="342">
        <f t="shared" si="778"/>
        <v>0</v>
      </c>
      <c r="DR234" s="342">
        <f t="shared" si="778"/>
        <v>0</v>
      </c>
      <c r="DS234" s="342">
        <f t="shared" si="778"/>
        <v>0</v>
      </c>
      <c r="DT234" s="342">
        <f t="shared" si="778"/>
        <v>0</v>
      </c>
      <c r="DU234" s="342">
        <f t="shared" si="778"/>
        <v>0</v>
      </c>
      <c r="DV234" s="342">
        <f t="shared" si="778"/>
        <v>0</v>
      </c>
      <c r="DW234" s="342">
        <f t="shared" si="778"/>
        <v>0</v>
      </c>
      <c r="DX234" s="342">
        <f t="shared" si="778"/>
        <v>0</v>
      </c>
      <c r="DY234" s="342">
        <f t="shared" si="778"/>
        <v>0</v>
      </c>
      <c r="DZ234" s="342">
        <f t="shared" si="778"/>
        <v>0</v>
      </c>
      <c r="EA234" s="342">
        <f t="shared" si="778"/>
        <v>0</v>
      </c>
      <c r="EB234" s="342">
        <f t="shared" si="778"/>
        <v>0</v>
      </c>
      <c r="EC234" s="342">
        <f t="shared" si="778"/>
        <v>0</v>
      </c>
      <c r="ED234" s="338"/>
      <c r="EE234" s="342">
        <f t="shared" ref="EE234:GP234" si="779">if(or(and($A234-EE$188&gt;0,$A234-EE$189&lt;=0,month($A234)=month(EE$188)),and($A234-EE$188&gt;0,$A234-EE$189&lt;=0,month(edate($A234,6))=month(EE$188))),EE$192,0)</f>
        <v>0</v>
      </c>
      <c r="EF234" s="342">
        <f t="shared" si="779"/>
        <v>0</v>
      </c>
      <c r="EG234" s="342">
        <f t="shared" si="779"/>
        <v>0</v>
      </c>
      <c r="EH234" s="342">
        <f t="shared" si="779"/>
        <v>0</v>
      </c>
      <c r="EI234" s="342">
        <f t="shared" si="779"/>
        <v>14808.21145</v>
      </c>
      <c r="EJ234" s="342">
        <f t="shared" si="779"/>
        <v>0</v>
      </c>
      <c r="EK234" s="342">
        <f t="shared" si="779"/>
        <v>17792.98235</v>
      </c>
      <c r="EL234" s="342">
        <f t="shared" si="779"/>
        <v>0</v>
      </c>
      <c r="EM234" s="342">
        <f t="shared" si="779"/>
        <v>0</v>
      </c>
      <c r="EN234" s="342">
        <f t="shared" si="779"/>
        <v>0</v>
      </c>
      <c r="EO234" s="342">
        <f t="shared" si="779"/>
        <v>0</v>
      </c>
      <c r="EP234" s="342">
        <f t="shared" si="779"/>
        <v>0</v>
      </c>
      <c r="EQ234" s="342">
        <f t="shared" si="779"/>
        <v>0</v>
      </c>
      <c r="ER234" s="342">
        <f t="shared" si="779"/>
        <v>25259.15576</v>
      </c>
      <c r="ES234" s="342">
        <f t="shared" si="779"/>
        <v>0</v>
      </c>
      <c r="ET234" s="342">
        <f t="shared" si="779"/>
        <v>0</v>
      </c>
      <c r="EU234" s="342">
        <f t="shared" si="779"/>
        <v>27042.08646</v>
      </c>
      <c r="EV234" s="342">
        <f t="shared" si="779"/>
        <v>0</v>
      </c>
      <c r="EW234" s="342">
        <f t="shared" si="779"/>
        <v>0</v>
      </c>
      <c r="EX234" s="342">
        <f t="shared" si="779"/>
        <v>0</v>
      </c>
      <c r="EY234" s="342">
        <f t="shared" si="779"/>
        <v>0</v>
      </c>
      <c r="EZ234" s="342">
        <f t="shared" si="779"/>
        <v>0</v>
      </c>
      <c r="FA234" s="342">
        <f t="shared" si="779"/>
        <v>0</v>
      </c>
      <c r="FB234" s="342">
        <f t="shared" si="779"/>
        <v>0</v>
      </c>
      <c r="FC234" s="342">
        <f t="shared" si="779"/>
        <v>23899.7956</v>
      </c>
      <c r="FD234" s="342">
        <f t="shared" si="779"/>
        <v>0</v>
      </c>
      <c r="FE234" s="342">
        <f t="shared" si="779"/>
        <v>0</v>
      </c>
      <c r="FF234" s="342">
        <f t="shared" si="779"/>
        <v>0</v>
      </c>
      <c r="FG234" s="342">
        <f t="shared" si="779"/>
        <v>0</v>
      </c>
      <c r="FH234" s="342">
        <f t="shared" si="779"/>
        <v>0</v>
      </c>
      <c r="FI234" s="342">
        <f t="shared" si="779"/>
        <v>0</v>
      </c>
      <c r="FJ234" s="342">
        <f t="shared" si="779"/>
        <v>0</v>
      </c>
      <c r="FK234" s="342">
        <f t="shared" si="779"/>
        <v>0</v>
      </c>
      <c r="FL234" s="342">
        <f t="shared" si="779"/>
        <v>0</v>
      </c>
      <c r="FM234" s="342">
        <f t="shared" si="779"/>
        <v>0</v>
      </c>
      <c r="FN234" s="342">
        <f t="shared" si="779"/>
        <v>0</v>
      </c>
      <c r="FO234" s="342">
        <f t="shared" si="779"/>
        <v>0</v>
      </c>
      <c r="FP234" s="342">
        <f t="shared" si="779"/>
        <v>0</v>
      </c>
      <c r="FQ234" s="342">
        <f t="shared" si="779"/>
        <v>0</v>
      </c>
      <c r="FR234" s="342">
        <f t="shared" si="779"/>
        <v>0</v>
      </c>
      <c r="FS234" s="342">
        <f t="shared" si="779"/>
        <v>0</v>
      </c>
      <c r="FT234" s="342">
        <f t="shared" si="779"/>
        <v>0</v>
      </c>
      <c r="FU234" s="342">
        <f t="shared" si="779"/>
        <v>0</v>
      </c>
      <c r="FV234" s="342">
        <f t="shared" si="779"/>
        <v>0</v>
      </c>
      <c r="FW234" s="342">
        <f t="shared" si="779"/>
        <v>0</v>
      </c>
      <c r="FX234" s="342">
        <f t="shared" si="779"/>
        <v>0</v>
      </c>
      <c r="FY234" s="342">
        <f t="shared" si="779"/>
        <v>0</v>
      </c>
      <c r="FZ234" s="342">
        <f t="shared" si="779"/>
        <v>0</v>
      </c>
      <c r="GA234" s="342">
        <f t="shared" si="779"/>
        <v>0</v>
      </c>
      <c r="GB234" s="342">
        <f t="shared" si="779"/>
        <v>0</v>
      </c>
      <c r="GC234" s="342">
        <f t="shared" si="779"/>
        <v>0</v>
      </c>
      <c r="GD234" s="342">
        <f t="shared" si="779"/>
        <v>0</v>
      </c>
      <c r="GE234" s="342">
        <f t="shared" si="779"/>
        <v>0</v>
      </c>
      <c r="GF234" s="342">
        <f t="shared" si="779"/>
        <v>0</v>
      </c>
      <c r="GG234" s="342">
        <f t="shared" si="779"/>
        <v>0</v>
      </c>
      <c r="GH234" s="342">
        <f t="shared" si="779"/>
        <v>0</v>
      </c>
      <c r="GI234" s="342">
        <f t="shared" si="779"/>
        <v>0</v>
      </c>
      <c r="GJ234" s="342">
        <f t="shared" si="779"/>
        <v>0</v>
      </c>
      <c r="GK234" s="342">
        <f t="shared" si="779"/>
        <v>0</v>
      </c>
      <c r="GL234" s="342">
        <f t="shared" si="779"/>
        <v>0</v>
      </c>
      <c r="GM234" s="342">
        <f t="shared" si="779"/>
        <v>0</v>
      </c>
      <c r="GN234" s="342">
        <f t="shared" si="779"/>
        <v>0</v>
      </c>
      <c r="GO234" s="342">
        <f t="shared" si="779"/>
        <v>0</v>
      </c>
      <c r="GP234" s="342">
        <f t="shared" si="779"/>
        <v>0</v>
      </c>
      <c r="GQ234" s="342"/>
      <c r="GR234" s="342">
        <f t="shared" ref="GR234:JC234" si="780">if(or(and($A234-GR$188&gt;0,$A234-GR$189&lt;=0,month($A234)=month(GR$188)),and($A234-GR$188&gt;0,$A234-GR$189&lt;=0,month(edate($A234,6))=month(GR$188))),GR$192,0)</f>
        <v>0</v>
      </c>
      <c r="GS234" s="342">
        <f t="shared" si="780"/>
        <v>0</v>
      </c>
      <c r="GT234" s="342">
        <f t="shared" si="780"/>
        <v>0</v>
      </c>
      <c r="GU234" s="342">
        <f t="shared" si="780"/>
        <v>0</v>
      </c>
      <c r="GV234" s="342">
        <f t="shared" si="780"/>
        <v>0</v>
      </c>
      <c r="GW234" s="342">
        <f t="shared" si="780"/>
        <v>0</v>
      </c>
      <c r="GX234" s="342">
        <f t="shared" si="780"/>
        <v>0</v>
      </c>
      <c r="GY234" s="342">
        <f t="shared" si="780"/>
        <v>0</v>
      </c>
      <c r="GZ234" s="342">
        <f t="shared" si="780"/>
        <v>0</v>
      </c>
      <c r="HA234" s="342">
        <f t="shared" si="780"/>
        <v>0</v>
      </c>
      <c r="HB234" s="342">
        <f t="shared" si="780"/>
        <v>0</v>
      </c>
      <c r="HC234" s="342">
        <f t="shared" si="780"/>
        <v>0</v>
      </c>
      <c r="HD234" s="342">
        <f t="shared" si="780"/>
        <v>0</v>
      </c>
      <c r="HE234" s="342">
        <f t="shared" si="780"/>
        <v>0</v>
      </c>
      <c r="HF234" s="342">
        <f t="shared" si="780"/>
        <v>0</v>
      </c>
      <c r="HG234" s="342">
        <f t="shared" si="780"/>
        <v>0</v>
      </c>
      <c r="HH234" s="342">
        <f t="shared" si="780"/>
        <v>0</v>
      </c>
      <c r="HI234" s="342">
        <f t="shared" si="780"/>
        <v>0</v>
      </c>
      <c r="HJ234" s="342">
        <f t="shared" si="780"/>
        <v>0</v>
      </c>
      <c r="HK234" s="342">
        <f t="shared" si="780"/>
        <v>0</v>
      </c>
      <c r="HL234" s="342">
        <f t="shared" si="780"/>
        <v>0</v>
      </c>
      <c r="HM234" s="342">
        <f t="shared" si="780"/>
        <v>0</v>
      </c>
      <c r="HN234" s="342">
        <f t="shared" si="780"/>
        <v>0</v>
      </c>
      <c r="HO234" s="342">
        <f t="shared" si="780"/>
        <v>0</v>
      </c>
      <c r="HP234" s="342">
        <f t="shared" si="780"/>
        <v>0</v>
      </c>
      <c r="HQ234" s="342">
        <f t="shared" si="780"/>
        <v>0</v>
      </c>
      <c r="HR234" s="342">
        <f t="shared" si="780"/>
        <v>0</v>
      </c>
      <c r="HS234" s="342">
        <f t="shared" si="780"/>
        <v>0</v>
      </c>
      <c r="HT234" s="342">
        <f t="shared" si="780"/>
        <v>0</v>
      </c>
      <c r="HU234" s="342">
        <f t="shared" si="780"/>
        <v>0</v>
      </c>
      <c r="HV234" s="342">
        <f t="shared" si="780"/>
        <v>0</v>
      </c>
      <c r="HW234" s="342">
        <f t="shared" si="780"/>
        <v>0</v>
      </c>
      <c r="HX234" s="342">
        <f t="shared" si="780"/>
        <v>0</v>
      </c>
      <c r="HY234" s="342">
        <f t="shared" si="780"/>
        <v>0</v>
      </c>
      <c r="HZ234" s="342">
        <f t="shared" si="780"/>
        <v>0</v>
      </c>
      <c r="IA234" s="342">
        <f t="shared" si="780"/>
        <v>0</v>
      </c>
      <c r="IB234" s="342">
        <f t="shared" si="780"/>
        <v>0</v>
      </c>
      <c r="IC234" s="342">
        <f t="shared" si="780"/>
        <v>0</v>
      </c>
      <c r="ID234" s="342">
        <f t="shared" si="780"/>
        <v>0</v>
      </c>
      <c r="IE234" s="342">
        <f t="shared" si="780"/>
        <v>0</v>
      </c>
      <c r="IF234" s="342">
        <f t="shared" si="780"/>
        <v>0</v>
      </c>
      <c r="IG234" s="342">
        <f t="shared" si="780"/>
        <v>0</v>
      </c>
      <c r="IH234" s="342">
        <f t="shared" si="780"/>
        <v>0</v>
      </c>
      <c r="II234" s="342">
        <f t="shared" si="780"/>
        <v>0</v>
      </c>
      <c r="IJ234" s="342">
        <f t="shared" si="780"/>
        <v>0</v>
      </c>
      <c r="IK234" s="342">
        <f t="shared" si="780"/>
        <v>0</v>
      </c>
      <c r="IL234" s="342">
        <f t="shared" si="780"/>
        <v>0</v>
      </c>
      <c r="IM234" s="342">
        <f t="shared" si="780"/>
        <v>0</v>
      </c>
      <c r="IN234" s="342">
        <f t="shared" si="780"/>
        <v>0</v>
      </c>
      <c r="IO234" s="342">
        <f t="shared" si="780"/>
        <v>0</v>
      </c>
      <c r="IP234" s="342">
        <f t="shared" si="780"/>
        <v>0</v>
      </c>
      <c r="IQ234" s="342">
        <f t="shared" si="780"/>
        <v>0</v>
      </c>
      <c r="IR234" s="342">
        <f t="shared" si="780"/>
        <v>0</v>
      </c>
      <c r="IS234" s="342">
        <f t="shared" si="780"/>
        <v>0</v>
      </c>
      <c r="IT234" s="342">
        <f t="shared" si="780"/>
        <v>0</v>
      </c>
      <c r="IU234" s="342">
        <f t="shared" si="780"/>
        <v>0</v>
      </c>
      <c r="IV234" s="342">
        <f t="shared" si="780"/>
        <v>0</v>
      </c>
      <c r="IW234" s="342">
        <f t="shared" si="780"/>
        <v>0</v>
      </c>
      <c r="IX234" s="342">
        <f t="shared" si="780"/>
        <v>0</v>
      </c>
      <c r="IY234" s="342">
        <f t="shared" si="780"/>
        <v>0</v>
      </c>
      <c r="IZ234" s="342">
        <f t="shared" si="780"/>
        <v>0</v>
      </c>
      <c r="JA234" s="342">
        <f t="shared" si="780"/>
        <v>0</v>
      </c>
      <c r="JB234" s="342">
        <f t="shared" si="780"/>
        <v>0</v>
      </c>
      <c r="JC234" s="342">
        <f t="shared" si="780"/>
        <v>0</v>
      </c>
      <c r="JD234" s="342"/>
      <c r="JE234" s="342">
        <f t="shared" ref="JE234:LP234" si="781">if(or(and($A234-JE$188&gt;0,$A234-JE$189&lt;=0,month($A234)=month(JE$188)),and($A234-JE$188&gt;0,$A234-JE$189&lt;=0,month(edate($A234,6))=month(JE$188))),JE$192,0)</f>
        <v>0</v>
      </c>
      <c r="JF234" s="342">
        <f t="shared" si="781"/>
        <v>0</v>
      </c>
      <c r="JG234" s="342">
        <f t="shared" si="781"/>
        <v>0</v>
      </c>
      <c r="JH234" s="342">
        <f t="shared" si="781"/>
        <v>29078.56694</v>
      </c>
      <c r="JI234" s="342">
        <f t="shared" si="781"/>
        <v>0</v>
      </c>
      <c r="JJ234" s="342">
        <f t="shared" si="781"/>
        <v>0</v>
      </c>
      <c r="JK234" s="342">
        <f t="shared" si="781"/>
        <v>0</v>
      </c>
      <c r="JL234" s="342">
        <f t="shared" si="781"/>
        <v>0</v>
      </c>
      <c r="JM234" s="342">
        <f t="shared" si="781"/>
        <v>0</v>
      </c>
      <c r="JN234" s="342">
        <f t="shared" si="781"/>
        <v>0</v>
      </c>
      <c r="JO234" s="342">
        <f t="shared" si="781"/>
        <v>0</v>
      </c>
      <c r="JP234" s="342">
        <f t="shared" si="781"/>
        <v>0</v>
      </c>
      <c r="JQ234" s="342">
        <f t="shared" si="781"/>
        <v>0</v>
      </c>
      <c r="JR234" s="342">
        <f t="shared" si="781"/>
        <v>0</v>
      </c>
      <c r="JS234" s="342">
        <f t="shared" si="781"/>
        <v>0</v>
      </c>
      <c r="JT234" s="342">
        <f t="shared" si="781"/>
        <v>0</v>
      </c>
      <c r="JU234" s="342">
        <f t="shared" si="781"/>
        <v>0</v>
      </c>
      <c r="JV234" s="342">
        <f t="shared" si="781"/>
        <v>0</v>
      </c>
      <c r="JW234" s="342">
        <f t="shared" si="781"/>
        <v>0</v>
      </c>
      <c r="JX234" s="342">
        <f t="shared" si="781"/>
        <v>0</v>
      </c>
      <c r="JY234" s="342">
        <f t="shared" si="781"/>
        <v>0</v>
      </c>
      <c r="JZ234" s="342">
        <f t="shared" si="781"/>
        <v>0</v>
      </c>
      <c r="KA234" s="342">
        <f t="shared" si="781"/>
        <v>0</v>
      </c>
      <c r="KB234" s="342">
        <f t="shared" si="781"/>
        <v>0</v>
      </c>
      <c r="KC234" s="342">
        <f t="shared" si="781"/>
        <v>0</v>
      </c>
      <c r="KD234" s="342">
        <f t="shared" si="781"/>
        <v>0</v>
      </c>
      <c r="KE234" s="342">
        <f t="shared" si="781"/>
        <v>0</v>
      </c>
      <c r="KF234" s="342">
        <f t="shared" si="781"/>
        <v>0</v>
      </c>
      <c r="KG234" s="342">
        <f t="shared" si="781"/>
        <v>0</v>
      </c>
      <c r="KH234" s="342">
        <f t="shared" si="781"/>
        <v>0</v>
      </c>
      <c r="KI234" s="342">
        <f t="shared" si="781"/>
        <v>0</v>
      </c>
      <c r="KJ234" s="342">
        <f t="shared" si="781"/>
        <v>0</v>
      </c>
      <c r="KK234" s="342">
        <f t="shared" si="781"/>
        <v>0</v>
      </c>
      <c r="KL234" s="342">
        <f t="shared" si="781"/>
        <v>0</v>
      </c>
      <c r="KM234" s="342">
        <f t="shared" si="781"/>
        <v>0</v>
      </c>
      <c r="KN234" s="342">
        <f t="shared" si="781"/>
        <v>0</v>
      </c>
      <c r="KO234" s="342">
        <f t="shared" si="781"/>
        <v>0</v>
      </c>
      <c r="KP234" s="342">
        <f t="shared" si="781"/>
        <v>0</v>
      </c>
      <c r="KQ234" s="342">
        <f t="shared" si="781"/>
        <v>0</v>
      </c>
      <c r="KR234" s="342">
        <f t="shared" si="781"/>
        <v>0</v>
      </c>
      <c r="KS234" s="342">
        <f t="shared" si="781"/>
        <v>0</v>
      </c>
      <c r="KT234" s="342">
        <f t="shared" si="781"/>
        <v>0</v>
      </c>
      <c r="KU234" s="342">
        <f t="shared" si="781"/>
        <v>0</v>
      </c>
      <c r="KV234" s="342">
        <f t="shared" si="781"/>
        <v>0</v>
      </c>
      <c r="KW234" s="342">
        <f t="shared" si="781"/>
        <v>0</v>
      </c>
      <c r="KX234" s="342">
        <f t="shared" si="781"/>
        <v>0</v>
      </c>
      <c r="KY234" s="342">
        <f t="shared" si="781"/>
        <v>0</v>
      </c>
      <c r="KZ234" s="342">
        <f t="shared" si="781"/>
        <v>0</v>
      </c>
      <c r="LA234" s="342">
        <f t="shared" si="781"/>
        <v>0</v>
      </c>
      <c r="LB234" s="342">
        <f t="shared" si="781"/>
        <v>0</v>
      </c>
      <c r="LC234" s="342">
        <f t="shared" si="781"/>
        <v>0</v>
      </c>
      <c r="LD234" s="342">
        <f t="shared" si="781"/>
        <v>0</v>
      </c>
      <c r="LE234" s="342">
        <f t="shared" si="781"/>
        <v>0</v>
      </c>
      <c r="LF234" s="342">
        <f t="shared" si="781"/>
        <v>0</v>
      </c>
      <c r="LG234" s="342">
        <f t="shared" si="781"/>
        <v>0</v>
      </c>
      <c r="LH234" s="342">
        <f t="shared" si="781"/>
        <v>0</v>
      </c>
      <c r="LI234" s="342">
        <f t="shared" si="781"/>
        <v>0</v>
      </c>
      <c r="LJ234" s="342">
        <f t="shared" si="781"/>
        <v>0</v>
      </c>
      <c r="LK234" s="342">
        <f t="shared" si="781"/>
        <v>0</v>
      </c>
      <c r="LL234" s="342">
        <f t="shared" si="781"/>
        <v>0</v>
      </c>
      <c r="LM234" s="342">
        <f t="shared" si="781"/>
        <v>0</v>
      </c>
      <c r="LN234" s="342">
        <f t="shared" si="781"/>
        <v>0</v>
      </c>
      <c r="LO234" s="342">
        <f t="shared" si="781"/>
        <v>0</v>
      </c>
      <c r="LP234" s="342">
        <f t="shared" si="781"/>
        <v>0</v>
      </c>
    </row>
    <row r="235">
      <c r="A235" s="331" t="str">
        <f t="shared" si="575"/>
        <v>12-2032</v>
      </c>
      <c r="B235" s="346">
        <f t="shared" si="581"/>
        <v>427974.4245</v>
      </c>
      <c r="C235" s="346"/>
      <c r="E235" s="342">
        <f t="shared" ref="E235:BP235" si="782">if(or(and($A235-E$188&gt;0,$A235-E$189&lt;=0,month($A235)=month(E$188)),and($A235-E$188&gt;0,$A235-E$189&lt;=0,month(edate($A235,6))=month(E$188))),E$192,0)</f>
        <v>0</v>
      </c>
      <c r="F235" s="342">
        <f t="shared" si="782"/>
        <v>0</v>
      </c>
      <c r="G235" s="342">
        <f t="shared" si="782"/>
        <v>0</v>
      </c>
      <c r="H235" s="342">
        <f t="shared" si="782"/>
        <v>0</v>
      </c>
      <c r="I235" s="342">
        <f t="shared" si="782"/>
        <v>0</v>
      </c>
      <c r="J235" s="342">
        <f t="shared" si="782"/>
        <v>0</v>
      </c>
      <c r="K235" s="342">
        <f t="shared" si="782"/>
        <v>0</v>
      </c>
      <c r="L235" s="342">
        <f t="shared" si="782"/>
        <v>0</v>
      </c>
      <c r="M235" s="342">
        <f t="shared" si="782"/>
        <v>0</v>
      </c>
      <c r="N235" s="342">
        <f t="shared" si="782"/>
        <v>0</v>
      </c>
      <c r="O235" s="342">
        <f t="shared" si="782"/>
        <v>0</v>
      </c>
      <c r="P235" s="342">
        <f t="shared" si="782"/>
        <v>0</v>
      </c>
      <c r="Q235" s="342">
        <f t="shared" si="782"/>
        <v>0</v>
      </c>
      <c r="R235" s="342">
        <f t="shared" si="782"/>
        <v>0</v>
      </c>
      <c r="S235" s="342">
        <f t="shared" si="782"/>
        <v>0</v>
      </c>
      <c r="T235" s="342">
        <f t="shared" si="782"/>
        <v>0</v>
      </c>
      <c r="U235" s="342">
        <f t="shared" si="782"/>
        <v>0</v>
      </c>
      <c r="V235" s="342">
        <f t="shared" si="782"/>
        <v>0</v>
      </c>
      <c r="W235" s="342">
        <f t="shared" si="782"/>
        <v>0</v>
      </c>
      <c r="X235" s="342">
        <f t="shared" si="782"/>
        <v>0</v>
      </c>
      <c r="Y235" s="342">
        <f t="shared" si="782"/>
        <v>0</v>
      </c>
      <c r="Z235" s="342">
        <f t="shared" si="782"/>
        <v>0</v>
      </c>
      <c r="AA235" s="342">
        <f t="shared" si="782"/>
        <v>0</v>
      </c>
      <c r="AB235" s="342">
        <f t="shared" si="782"/>
        <v>0</v>
      </c>
      <c r="AC235" s="342">
        <f t="shared" si="782"/>
        <v>0</v>
      </c>
      <c r="AD235" s="342">
        <f t="shared" si="782"/>
        <v>0</v>
      </c>
      <c r="AE235" s="342">
        <f t="shared" si="782"/>
        <v>0</v>
      </c>
      <c r="AF235" s="342">
        <f t="shared" si="782"/>
        <v>0</v>
      </c>
      <c r="AG235" s="342">
        <f t="shared" si="782"/>
        <v>0</v>
      </c>
      <c r="AH235" s="342">
        <f t="shared" si="782"/>
        <v>0</v>
      </c>
      <c r="AI235" s="342">
        <f t="shared" si="782"/>
        <v>0</v>
      </c>
      <c r="AJ235" s="342">
        <f t="shared" si="782"/>
        <v>0</v>
      </c>
      <c r="AK235" s="342">
        <f t="shared" si="782"/>
        <v>0</v>
      </c>
      <c r="AL235" s="342">
        <f t="shared" si="782"/>
        <v>0</v>
      </c>
      <c r="AM235" s="342">
        <f t="shared" si="782"/>
        <v>0</v>
      </c>
      <c r="AN235" s="342">
        <f t="shared" si="782"/>
        <v>0</v>
      </c>
      <c r="AO235" s="342">
        <f t="shared" si="782"/>
        <v>0</v>
      </c>
      <c r="AP235" s="342">
        <f t="shared" si="782"/>
        <v>0</v>
      </c>
      <c r="AQ235" s="342">
        <f t="shared" si="782"/>
        <v>0</v>
      </c>
      <c r="AR235" s="342">
        <f t="shared" si="782"/>
        <v>0</v>
      </c>
      <c r="AS235" s="342">
        <f t="shared" si="782"/>
        <v>0</v>
      </c>
      <c r="AT235" s="342">
        <f t="shared" si="782"/>
        <v>0</v>
      </c>
      <c r="AU235" s="342">
        <f t="shared" si="782"/>
        <v>0</v>
      </c>
      <c r="AV235" s="342">
        <f t="shared" si="782"/>
        <v>0</v>
      </c>
      <c r="AW235" s="342">
        <f t="shared" si="782"/>
        <v>0</v>
      </c>
      <c r="AX235" s="342">
        <f t="shared" si="782"/>
        <v>0</v>
      </c>
      <c r="AY235" s="342">
        <f t="shared" si="782"/>
        <v>0</v>
      </c>
      <c r="AZ235" s="342">
        <f t="shared" si="782"/>
        <v>0</v>
      </c>
      <c r="BA235" s="342">
        <f t="shared" si="782"/>
        <v>0</v>
      </c>
      <c r="BB235" s="342">
        <f t="shared" si="782"/>
        <v>0</v>
      </c>
      <c r="BC235" s="342">
        <f t="shared" si="782"/>
        <v>4873.17825</v>
      </c>
      <c r="BD235" s="342">
        <f t="shared" si="782"/>
        <v>0</v>
      </c>
      <c r="BE235" s="342">
        <f t="shared" si="782"/>
        <v>4565.5155</v>
      </c>
      <c r="BF235" s="342">
        <f t="shared" si="782"/>
        <v>0</v>
      </c>
      <c r="BG235" s="342">
        <f t="shared" si="782"/>
        <v>900.3978</v>
      </c>
      <c r="BH235" s="342">
        <f t="shared" si="782"/>
        <v>0</v>
      </c>
      <c r="BI235" s="342">
        <f t="shared" si="782"/>
        <v>0</v>
      </c>
      <c r="BJ235" s="342">
        <f t="shared" si="782"/>
        <v>0</v>
      </c>
      <c r="BK235" s="342">
        <f t="shared" si="782"/>
        <v>0</v>
      </c>
      <c r="BL235" s="342">
        <f t="shared" si="782"/>
        <v>0</v>
      </c>
      <c r="BM235" s="342">
        <f t="shared" si="782"/>
        <v>1521.41625</v>
      </c>
      <c r="BN235" s="342">
        <f t="shared" si="782"/>
        <v>0</v>
      </c>
      <c r="BO235" s="342">
        <f t="shared" si="782"/>
        <v>5255.6688</v>
      </c>
      <c r="BP235" s="342">
        <f t="shared" si="782"/>
        <v>0</v>
      </c>
      <c r="BQ235" s="342"/>
      <c r="BR235" s="342">
        <f t="shared" ref="BR235:EC235" si="783">if(or(and($A235-BR$188&gt;0,$A235-BR$189&lt;=0,month($A235)=month(BR$188)),and($A235-BR$188&gt;0,$A235-BR$189&lt;=0,month(edate($A235,6))=month(BR$188))),BR$192,0)</f>
        <v>0</v>
      </c>
      <c r="BS235" s="342">
        <f t="shared" si="783"/>
        <v>0</v>
      </c>
      <c r="BT235" s="342">
        <f t="shared" si="783"/>
        <v>0</v>
      </c>
      <c r="BU235" s="342">
        <f t="shared" si="783"/>
        <v>0</v>
      </c>
      <c r="BV235" s="342">
        <f t="shared" si="783"/>
        <v>0</v>
      </c>
      <c r="BW235" s="342">
        <f t="shared" si="783"/>
        <v>0</v>
      </c>
      <c r="BX235" s="342">
        <f t="shared" si="783"/>
        <v>0</v>
      </c>
      <c r="BY235" s="342">
        <f t="shared" si="783"/>
        <v>0</v>
      </c>
      <c r="BZ235" s="342">
        <f t="shared" si="783"/>
        <v>0</v>
      </c>
      <c r="CA235" s="342">
        <f t="shared" si="783"/>
        <v>26076.07671</v>
      </c>
      <c r="CB235" s="342">
        <f t="shared" si="783"/>
        <v>0</v>
      </c>
      <c r="CC235" s="342">
        <f t="shared" si="783"/>
        <v>0</v>
      </c>
      <c r="CD235" s="342">
        <f t="shared" si="783"/>
        <v>0</v>
      </c>
      <c r="CE235" s="342">
        <f t="shared" si="783"/>
        <v>0</v>
      </c>
      <c r="CF235" s="342">
        <f t="shared" si="783"/>
        <v>0</v>
      </c>
      <c r="CG235" s="342">
        <f t="shared" si="783"/>
        <v>0</v>
      </c>
      <c r="CH235" s="342">
        <f t="shared" si="783"/>
        <v>0</v>
      </c>
      <c r="CI235" s="342">
        <f t="shared" si="783"/>
        <v>17528.71478</v>
      </c>
      <c r="CJ235" s="342">
        <f t="shared" si="783"/>
        <v>0</v>
      </c>
      <c r="CK235" s="342">
        <f t="shared" si="783"/>
        <v>18261.99532</v>
      </c>
      <c r="CL235" s="342">
        <f t="shared" si="783"/>
        <v>0</v>
      </c>
      <c r="CM235" s="342">
        <f t="shared" si="783"/>
        <v>0</v>
      </c>
      <c r="CN235" s="342">
        <f t="shared" si="783"/>
        <v>0</v>
      </c>
      <c r="CO235" s="342">
        <f t="shared" si="783"/>
        <v>15876.63125</v>
      </c>
      <c r="CP235" s="342">
        <f t="shared" si="783"/>
        <v>0</v>
      </c>
      <c r="CQ235" s="342">
        <f t="shared" si="783"/>
        <v>0</v>
      </c>
      <c r="CR235" s="342">
        <f t="shared" si="783"/>
        <v>0</v>
      </c>
      <c r="CS235" s="342">
        <f t="shared" si="783"/>
        <v>13059.81653</v>
      </c>
      <c r="CT235" s="342">
        <f t="shared" si="783"/>
        <v>0</v>
      </c>
      <c r="CU235" s="342">
        <f t="shared" si="783"/>
        <v>820.5444337</v>
      </c>
      <c r="CV235" s="342">
        <f t="shared" si="783"/>
        <v>0</v>
      </c>
      <c r="CW235" s="342">
        <f t="shared" si="783"/>
        <v>0</v>
      </c>
      <c r="CX235" s="342">
        <f t="shared" si="783"/>
        <v>30364.6609</v>
      </c>
      <c r="CY235" s="342">
        <f t="shared" si="783"/>
        <v>0</v>
      </c>
      <c r="CZ235" s="342">
        <f t="shared" si="783"/>
        <v>0</v>
      </c>
      <c r="DA235" s="342">
        <f t="shared" si="783"/>
        <v>23506.89525</v>
      </c>
      <c r="DB235" s="342">
        <f t="shared" si="783"/>
        <v>17577.2809</v>
      </c>
      <c r="DC235" s="342">
        <f t="shared" si="783"/>
        <v>0</v>
      </c>
      <c r="DD235" s="342">
        <f t="shared" si="783"/>
        <v>0</v>
      </c>
      <c r="DE235" s="342">
        <f t="shared" si="783"/>
        <v>19032.95925</v>
      </c>
      <c r="DF235" s="342">
        <f t="shared" si="783"/>
        <v>0</v>
      </c>
      <c r="DG235" s="342">
        <f t="shared" si="783"/>
        <v>0</v>
      </c>
      <c r="DH235" s="342">
        <f t="shared" si="783"/>
        <v>0</v>
      </c>
      <c r="DI235" s="342">
        <f t="shared" si="783"/>
        <v>12798.65882</v>
      </c>
      <c r="DJ235" s="342">
        <f t="shared" si="783"/>
        <v>0</v>
      </c>
      <c r="DK235" s="342">
        <f t="shared" si="783"/>
        <v>18993.36078</v>
      </c>
      <c r="DL235" s="342">
        <f t="shared" si="783"/>
        <v>0</v>
      </c>
      <c r="DM235" s="342">
        <f t="shared" si="783"/>
        <v>8537.970258</v>
      </c>
      <c r="DN235" s="342">
        <f t="shared" si="783"/>
        <v>10999.55121</v>
      </c>
      <c r="DO235" s="342">
        <f t="shared" si="783"/>
        <v>0</v>
      </c>
      <c r="DP235" s="342">
        <f t="shared" si="783"/>
        <v>0</v>
      </c>
      <c r="DQ235" s="342">
        <f t="shared" si="783"/>
        <v>0</v>
      </c>
      <c r="DR235" s="342">
        <f t="shared" si="783"/>
        <v>0</v>
      </c>
      <c r="DS235" s="342">
        <f t="shared" si="783"/>
        <v>0</v>
      </c>
      <c r="DT235" s="342">
        <f t="shared" si="783"/>
        <v>0</v>
      </c>
      <c r="DU235" s="342">
        <f t="shared" si="783"/>
        <v>0</v>
      </c>
      <c r="DV235" s="342">
        <f t="shared" si="783"/>
        <v>0</v>
      </c>
      <c r="DW235" s="342">
        <f t="shared" si="783"/>
        <v>0</v>
      </c>
      <c r="DX235" s="342">
        <f t="shared" si="783"/>
        <v>0</v>
      </c>
      <c r="DY235" s="342">
        <f t="shared" si="783"/>
        <v>0</v>
      </c>
      <c r="DZ235" s="342">
        <f t="shared" si="783"/>
        <v>0</v>
      </c>
      <c r="EA235" s="342">
        <f t="shared" si="783"/>
        <v>0</v>
      </c>
      <c r="EB235" s="342">
        <f t="shared" si="783"/>
        <v>0</v>
      </c>
      <c r="EC235" s="342">
        <f t="shared" si="783"/>
        <v>0</v>
      </c>
      <c r="ED235" s="338"/>
      <c r="EE235" s="342">
        <f t="shared" ref="EE235:GP235" si="784">if(or(and($A235-EE$188&gt;0,$A235-EE$189&lt;=0,month($A235)=month(EE$188)),and($A235-EE$188&gt;0,$A235-EE$189&lt;=0,month(edate($A235,6))=month(EE$188))),EE$192,0)</f>
        <v>26880.1416</v>
      </c>
      <c r="EF235" s="342">
        <f t="shared" si="784"/>
        <v>0</v>
      </c>
      <c r="EG235" s="342">
        <f t="shared" si="784"/>
        <v>0</v>
      </c>
      <c r="EH235" s="342">
        <f t="shared" si="784"/>
        <v>0</v>
      </c>
      <c r="EI235" s="342">
        <f t="shared" si="784"/>
        <v>0</v>
      </c>
      <c r="EJ235" s="342">
        <f t="shared" si="784"/>
        <v>15393.85814</v>
      </c>
      <c r="EK235" s="342">
        <f t="shared" si="784"/>
        <v>0</v>
      </c>
      <c r="EL235" s="342">
        <f t="shared" si="784"/>
        <v>0</v>
      </c>
      <c r="EM235" s="342">
        <f t="shared" si="784"/>
        <v>0</v>
      </c>
      <c r="EN235" s="342">
        <f t="shared" si="784"/>
        <v>0</v>
      </c>
      <c r="EO235" s="342">
        <f t="shared" si="784"/>
        <v>0</v>
      </c>
      <c r="EP235" s="342">
        <f t="shared" si="784"/>
        <v>12777.5634</v>
      </c>
      <c r="EQ235" s="342">
        <f t="shared" si="784"/>
        <v>0</v>
      </c>
      <c r="ER235" s="342">
        <f t="shared" si="784"/>
        <v>0</v>
      </c>
      <c r="ES235" s="342">
        <f t="shared" si="784"/>
        <v>28831.09343</v>
      </c>
      <c r="ET235" s="342">
        <f t="shared" si="784"/>
        <v>0</v>
      </c>
      <c r="EU235" s="342">
        <f t="shared" si="784"/>
        <v>0</v>
      </c>
      <c r="EV235" s="342">
        <f t="shared" si="784"/>
        <v>0</v>
      </c>
      <c r="EW235" s="342">
        <f t="shared" si="784"/>
        <v>0</v>
      </c>
      <c r="EX235" s="342">
        <f t="shared" si="784"/>
        <v>0</v>
      </c>
      <c r="EY235" s="342">
        <f t="shared" si="784"/>
        <v>16906.73506</v>
      </c>
      <c r="EZ235" s="342">
        <f t="shared" si="784"/>
        <v>0</v>
      </c>
      <c r="FA235" s="342">
        <f t="shared" si="784"/>
        <v>0</v>
      </c>
      <c r="FB235" s="342">
        <f t="shared" si="784"/>
        <v>0</v>
      </c>
      <c r="FC235" s="342">
        <f t="shared" si="784"/>
        <v>0</v>
      </c>
      <c r="FD235" s="342">
        <f t="shared" si="784"/>
        <v>0</v>
      </c>
      <c r="FE235" s="342">
        <f t="shared" si="784"/>
        <v>0</v>
      </c>
      <c r="FF235" s="342">
        <f t="shared" si="784"/>
        <v>0</v>
      </c>
      <c r="FG235" s="342">
        <f t="shared" si="784"/>
        <v>0</v>
      </c>
      <c r="FH235" s="342">
        <f t="shared" si="784"/>
        <v>0</v>
      </c>
      <c r="FI235" s="342">
        <f t="shared" si="784"/>
        <v>0</v>
      </c>
      <c r="FJ235" s="342">
        <f t="shared" si="784"/>
        <v>5536.318688</v>
      </c>
      <c r="FK235" s="342">
        <f t="shared" si="784"/>
        <v>0</v>
      </c>
      <c r="FL235" s="342">
        <f t="shared" si="784"/>
        <v>0</v>
      </c>
      <c r="FM235" s="342">
        <f t="shared" si="784"/>
        <v>0</v>
      </c>
      <c r="FN235" s="342">
        <f t="shared" si="784"/>
        <v>0</v>
      </c>
      <c r="FO235" s="342">
        <f t="shared" si="784"/>
        <v>0</v>
      </c>
      <c r="FP235" s="342">
        <f t="shared" si="784"/>
        <v>0</v>
      </c>
      <c r="FQ235" s="342">
        <f t="shared" si="784"/>
        <v>0</v>
      </c>
      <c r="FR235" s="342">
        <f t="shared" si="784"/>
        <v>0</v>
      </c>
      <c r="FS235" s="342">
        <f t="shared" si="784"/>
        <v>0</v>
      </c>
      <c r="FT235" s="342">
        <f t="shared" si="784"/>
        <v>0</v>
      </c>
      <c r="FU235" s="342">
        <f t="shared" si="784"/>
        <v>0</v>
      </c>
      <c r="FV235" s="342">
        <f t="shared" si="784"/>
        <v>0</v>
      </c>
      <c r="FW235" s="342">
        <f t="shared" si="784"/>
        <v>0</v>
      </c>
      <c r="FX235" s="342">
        <f t="shared" si="784"/>
        <v>0</v>
      </c>
      <c r="FY235" s="342">
        <f t="shared" si="784"/>
        <v>0</v>
      </c>
      <c r="FZ235" s="342">
        <f t="shared" si="784"/>
        <v>0</v>
      </c>
      <c r="GA235" s="342">
        <f t="shared" si="784"/>
        <v>0</v>
      </c>
      <c r="GB235" s="342">
        <f t="shared" si="784"/>
        <v>0</v>
      </c>
      <c r="GC235" s="342">
        <f t="shared" si="784"/>
        <v>0</v>
      </c>
      <c r="GD235" s="342">
        <f t="shared" si="784"/>
        <v>0</v>
      </c>
      <c r="GE235" s="342">
        <f t="shared" si="784"/>
        <v>0</v>
      </c>
      <c r="GF235" s="342">
        <f t="shared" si="784"/>
        <v>0</v>
      </c>
      <c r="GG235" s="342">
        <f t="shared" si="784"/>
        <v>0</v>
      </c>
      <c r="GH235" s="342">
        <f t="shared" si="784"/>
        <v>0</v>
      </c>
      <c r="GI235" s="342">
        <f t="shared" si="784"/>
        <v>0</v>
      </c>
      <c r="GJ235" s="342">
        <f t="shared" si="784"/>
        <v>0</v>
      </c>
      <c r="GK235" s="342">
        <f t="shared" si="784"/>
        <v>0</v>
      </c>
      <c r="GL235" s="342">
        <f t="shared" si="784"/>
        <v>0</v>
      </c>
      <c r="GM235" s="342">
        <f t="shared" si="784"/>
        <v>0</v>
      </c>
      <c r="GN235" s="342">
        <f t="shared" si="784"/>
        <v>0</v>
      </c>
      <c r="GO235" s="342">
        <f t="shared" si="784"/>
        <v>0</v>
      </c>
      <c r="GP235" s="342">
        <f t="shared" si="784"/>
        <v>0</v>
      </c>
      <c r="GQ235" s="342"/>
      <c r="GR235" s="342">
        <f t="shared" ref="GR235:JC235" si="785">if(or(and($A235-GR$188&gt;0,$A235-GR$189&lt;=0,month($A235)=month(GR$188)),and($A235-GR$188&gt;0,$A235-GR$189&lt;=0,month(edate($A235,6))=month(GR$188))),GR$192,0)</f>
        <v>0</v>
      </c>
      <c r="GS235" s="342">
        <f t="shared" si="785"/>
        <v>0</v>
      </c>
      <c r="GT235" s="342">
        <f t="shared" si="785"/>
        <v>0</v>
      </c>
      <c r="GU235" s="342">
        <f t="shared" si="785"/>
        <v>0</v>
      </c>
      <c r="GV235" s="342">
        <f t="shared" si="785"/>
        <v>0</v>
      </c>
      <c r="GW235" s="342">
        <f t="shared" si="785"/>
        <v>0</v>
      </c>
      <c r="GX235" s="342">
        <f t="shared" si="785"/>
        <v>0</v>
      </c>
      <c r="GY235" s="342">
        <f t="shared" si="785"/>
        <v>0</v>
      </c>
      <c r="GZ235" s="342">
        <f t="shared" si="785"/>
        <v>0</v>
      </c>
      <c r="HA235" s="342">
        <f t="shared" si="785"/>
        <v>0</v>
      </c>
      <c r="HB235" s="342">
        <f t="shared" si="785"/>
        <v>24435.71025</v>
      </c>
      <c r="HC235" s="342">
        <f t="shared" si="785"/>
        <v>0</v>
      </c>
      <c r="HD235" s="342">
        <f t="shared" si="785"/>
        <v>0</v>
      </c>
      <c r="HE235" s="342">
        <f t="shared" si="785"/>
        <v>0</v>
      </c>
      <c r="HF235" s="342">
        <f t="shared" si="785"/>
        <v>0</v>
      </c>
      <c r="HG235" s="342">
        <f t="shared" si="785"/>
        <v>0</v>
      </c>
      <c r="HH235" s="342">
        <f t="shared" si="785"/>
        <v>0</v>
      </c>
      <c r="HI235" s="342">
        <f t="shared" si="785"/>
        <v>0</v>
      </c>
      <c r="HJ235" s="342">
        <f t="shared" si="785"/>
        <v>0</v>
      </c>
      <c r="HK235" s="342">
        <f t="shared" si="785"/>
        <v>0</v>
      </c>
      <c r="HL235" s="342">
        <f t="shared" si="785"/>
        <v>0</v>
      </c>
      <c r="HM235" s="342">
        <f t="shared" si="785"/>
        <v>123.77651</v>
      </c>
      <c r="HN235" s="342">
        <f t="shared" si="785"/>
        <v>0</v>
      </c>
      <c r="HO235" s="342">
        <f t="shared" si="785"/>
        <v>0</v>
      </c>
      <c r="HP235" s="342">
        <f t="shared" si="785"/>
        <v>0</v>
      </c>
      <c r="HQ235" s="342">
        <f t="shared" si="785"/>
        <v>0</v>
      </c>
      <c r="HR235" s="342">
        <f t="shared" si="785"/>
        <v>0</v>
      </c>
      <c r="HS235" s="342">
        <f t="shared" si="785"/>
        <v>0</v>
      </c>
      <c r="HT235" s="342">
        <f t="shared" si="785"/>
        <v>0</v>
      </c>
      <c r="HU235" s="342">
        <f t="shared" si="785"/>
        <v>0</v>
      </c>
      <c r="HV235" s="342">
        <f t="shared" si="785"/>
        <v>0</v>
      </c>
      <c r="HW235" s="342">
        <f t="shared" si="785"/>
        <v>0</v>
      </c>
      <c r="HX235" s="342">
        <f t="shared" si="785"/>
        <v>0</v>
      </c>
      <c r="HY235" s="342">
        <f t="shared" si="785"/>
        <v>0</v>
      </c>
      <c r="HZ235" s="342">
        <f t="shared" si="785"/>
        <v>0</v>
      </c>
      <c r="IA235" s="342">
        <f t="shared" si="785"/>
        <v>0</v>
      </c>
      <c r="IB235" s="342">
        <f t="shared" si="785"/>
        <v>0</v>
      </c>
      <c r="IC235" s="342">
        <f t="shared" si="785"/>
        <v>0</v>
      </c>
      <c r="ID235" s="342">
        <f t="shared" si="785"/>
        <v>0</v>
      </c>
      <c r="IE235" s="342">
        <f t="shared" si="785"/>
        <v>0</v>
      </c>
      <c r="IF235" s="342">
        <f t="shared" si="785"/>
        <v>0</v>
      </c>
      <c r="IG235" s="342">
        <f t="shared" si="785"/>
        <v>0</v>
      </c>
      <c r="IH235" s="342">
        <f t="shared" si="785"/>
        <v>0</v>
      </c>
      <c r="II235" s="342">
        <f t="shared" si="785"/>
        <v>0</v>
      </c>
      <c r="IJ235" s="342">
        <f t="shared" si="785"/>
        <v>0</v>
      </c>
      <c r="IK235" s="342">
        <f t="shared" si="785"/>
        <v>0</v>
      </c>
      <c r="IL235" s="342">
        <f t="shared" si="785"/>
        <v>0</v>
      </c>
      <c r="IM235" s="342">
        <f t="shared" si="785"/>
        <v>0</v>
      </c>
      <c r="IN235" s="342">
        <f t="shared" si="785"/>
        <v>0</v>
      </c>
      <c r="IO235" s="342">
        <f t="shared" si="785"/>
        <v>0</v>
      </c>
      <c r="IP235" s="342">
        <f t="shared" si="785"/>
        <v>0</v>
      </c>
      <c r="IQ235" s="342">
        <f t="shared" si="785"/>
        <v>0</v>
      </c>
      <c r="IR235" s="342">
        <f t="shared" si="785"/>
        <v>0</v>
      </c>
      <c r="IS235" s="342">
        <f t="shared" si="785"/>
        <v>0</v>
      </c>
      <c r="IT235" s="342">
        <f t="shared" si="785"/>
        <v>0</v>
      </c>
      <c r="IU235" s="342">
        <f t="shared" si="785"/>
        <v>0</v>
      </c>
      <c r="IV235" s="342">
        <f t="shared" si="785"/>
        <v>0</v>
      </c>
      <c r="IW235" s="342">
        <f t="shared" si="785"/>
        <v>0</v>
      </c>
      <c r="IX235" s="342">
        <f t="shared" si="785"/>
        <v>0</v>
      </c>
      <c r="IY235" s="342">
        <f t="shared" si="785"/>
        <v>0</v>
      </c>
      <c r="IZ235" s="342">
        <f t="shared" si="785"/>
        <v>0</v>
      </c>
      <c r="JA235" s="342">
        <f t="shared" si="785"/>
        <v>0</v>
      </c>
      <c r="JB235" s="342">
        <f t="shared" si="785"/>
        <v>0</v>
      </c>
      <c r="JC235" s="342">
        <f t="shared" si="785"/>
        <v>0</v>
      </c>
      <c r="JD235" s="342"/>
      <c r="JE235" s="342">
        <f t="shared" ref="JE235:LP235" si="786">if(or(and($A235-JE$188&gt;0,$A235-JE$189&lt;=0,month($A235)=month(JE$188)),and($A235-JE$188&gt;0,$A235-JE$189&lt;=0,month(edate($A235,6))=month(JE$188))),JE$192,0)</f>
        <v>0</v>
      </c>
      <c r="JF235" s="342">
        <f t="shared" si="786"/>
        <v>19559.22015</v>
      </c>
      <c r="JG235" s="342">
        <f t="shared" si="786"/>
        <v>26978.71432</v>
      </c>
      <c r="JH235" s="342">
        <f t="shared" si="786"/>
        <v>0</v>
      </c>
      <c r="JI235" s="342">
        <f t="shared" si="786"/>
        <v>0</v>
      </c>
      <c r="JJ235" s="342">
        <f t="shared" si="786"/>
        <v>0</v>
      </c>
      <c r="JK235" s="342">
        <f t="shared" si="786"/>
        <v>0</v>
      </c>
      <c r="JL235" s="342">
        <f t="shared" si="786"/>
        <v>0</v>
      </c>
      <c r="JM235" s="342">
        <f t="shared" si="786"/>
        <v>0</v>
      </c>
      <c r="JN235" s="342">
        <f t="shared" si="786"/>
        <v>0</v>
      </c>
      <c r="JO235" s="342">
        <f t="shared" si="786"/>
        <v>0</v>
      </c>
      <c r="JP235" s="342">
        <f t="shared" si="786"/>
        <v>0</v>
      </c>
      <c r="JQ235" s="342">
        <f t="shared" si="786"/>
        <v>0</v>
      </c>
      <c r="JR235" s="342">
        <f t="shared" si="786"/>
        <v>0</v>
      </c>
      <c r="JS235" s="342">
        <f t="shared" si="786"/>
        <v>0</v>
      </c>
      <c r="JT235" s="342">
        <f t="shared" si="786"/>
        <v>0</v>
      </c>
      <c r="JU235" s="342">
        <f t="shared" si="786"/>
        <v>0</v>
      </c>
      <c r="JV235" s="342">
        <f t="shared" si="786"/>
        <v>0</v>
      </c>
      <c r="JW235" s="342">
        <f t="shared" si="786"/>
        <v>0</v>
      </c>
      <c r="JX235" s="342">
        <f t="shared" si="786"/>
        <v>0</v>
      </c>
      <c r="JY235" s="342">
        <f t="shared" si="786"/>
        <v>0</v>
      </c>
      <c r="JZ235" s="342">
        <f t="shared" si="786"/>
        <v>0</v>
      </c>
      <c r="KA235" s="342">
        <f t="shared" si="786"/>
        <v>0</v>
      </c>
      <c r="KB235" s="342">
        <f t="shared" si="786"/>
        <v>0</v>
      </c>
      <c r="KC235" s="342">
        <f t="shared" si="786"/>
        <v>0</v>
      </c>
      <c r="KD235" s="342">
        <f t="shared" si="786"/>
        <v>0</v>
      </c>
      <c r="KE235" s="342">
        <f t="shared" si="786"/>
        <v>0</v>
      </c>
      <c r="KF235" s="342">
        <f t="shared" si="786"/>
        <v>0</v>
      </c>
      <c r="KG235" s="342">
        <f t="shared" si="786"/>
        <v>0</v>
      </c>
      <c r="KH235" s="342">
        <f t="shared" si="786"/>
        <v>0</v>
      </c>
      <c r="KI235" s="342">
        <f t="shared" si="786"/>
        <v>0</v>
      </c>
      <c r="KJ235" s="342">
        <f t="shared" si="786"/>
        <v>0</v>
      </c>
      <c r="KK235" s="342">
        <f t="shared" si="786"/>
        <v>0</v>
      </c>
      <c r="KL235" s="342">
        <f t="shared" si="786"/>
        <v>0</v>
      </c>
      <c r="KM235" s="342">
        <f t="shared" si="786"/>
        <v>0</v>
      </c>
      <c r="KN235" s="342">
        <f t="shared" si="786"/>
        <v>0</v>
      </c>
      <c r="KO235" s="342">
        <f t="shared" si="786"/>
        <v>0</v>
      </c>
      <c r="KP235" s="342">
        <f t="shared" si="786"/>
        <v>0</v>
      </c>
      <c r="KQ235" s="342">
        <f t="shared" si="786"/>
        <v>0</v>
      </c>
      <c r="KR235" s="342">
        <f t="shared" si="786"/>
        <v>0</v>
      </c>
      <c r="KS235" s="342">
        <f t="shared" si="786"/>
        <v>0</v>
      </c>
      <c r="KT235" s="342">
        <f t="shared" si="786"/>
        <v>0</v>
      </c>
      <c r="KU235" s="342">
        <f t="shared" si="786"/>
        <v>0</v>
      </c>
      <c r="KV235" s="342">
        <f t="shared" si="786"/>
        <v>0</v>
      </c>
      <c r="KW235" s="342">
        <f t="shared" si="786"/>
        <v>0</v>
      </c>
      <c r="KX235" s="342">
        <f t="shared" si="786"/>
        <v>0</v>
      </c>
      <c r="KY235" s="342">
        <f t="shared" si="786"/>
        <v>0</v>
      </c>
      <c r="KZ235" s="342">
        <f t="shared" si="786"/>
        <v>0</v>
      </c>
      <c r="LA235" s="342">
        <f t="shared" si="786"/>
        <v>0</v>
      </c>
      <c r="LB235" s="342">
        <f t="shared" si="786"/>
        <v>0</v>
      </c>
      <c r="LC235" s="342">
        <f t="shared" si="786"/>
        <v>0</v>
      </c>
      <c r="LD235" s="342">
        <f t="shared" si="786"/>
        <v>0</v>
      </c>
      <c r="LE235" s="342">
        <f t="shared" si="786"/>
        <v>0</v>
      </c>
      <c r="LF235" s="342">
        <f t="shared" si="786"/>
        <v>0</v>
      </c>
      <c r="LG235" s="342">
        <f t="shared" si="786"/>
        <v>0</v>
      </c>
      <c r="LH235" s="342">
        <f t="shared" si="786"/>
        <v>0</v>
      </c>
      <c r="LI235" s="342">
        <f t="shared" si="786"/>
        <v>0</v>
      </c>
      <c r="LJ235" s="342">
        <f t="shared" si="786"/>
        <v>0</v>
      </c>
      <c r="LK235" s="342">
        <f t="shared" si="786"/>
        <v>0</v>
      </c>
      <c r="LL235" s="342">
        <f t="shared" si="786"/>
        <v>0</v>
      </c>
      <c r="LM235" s="342">
        <f t="shared" si="786"/>
        <v>0</v>
      </c>
      <c r="LN235" s="342">
        <f t="shared" si="786"/>
        <v>0</v>
      </c>
      <c r="LO235" s="342">
        <f t="shared" si="786"/>
        <v>0</v>
      </c>
      <c r="LP235" s="342">
        <f t="shared" si="786"/>
        <v>0</v>
      </c>
    </row>
    <row r="236">
      <c r="A236" s="405"/>
      <c r="B236" s="405"/>
      <c r="C236" s="405"/>
      <c r="D236" s="405"/>
      <c r="E236" s="406">
        <f t="shared" ref="E236:BP236" si="787">countif(E194:E235,"&gt;0")</f>
        <v>1</v>
      </c>
      <c r="F236" s="406">
        <f t="shared" si="787"/>
        <v>1</v>
      </c>
      <c r="G236" s="406">
        <f t="shared" si="787"/>
        <v>1</v>
      </c>
      <c r="H236" s="406">
        <f t="shared" si="787"/>
        <v>2</v>
      </c>
      <c r="I236" s="406">
        <f t="shared" si="787"/>
        <v>2</v>
      </c>
      <c r="J236" s="406">
        <f t="shared" si="787"/>
        <v>2</v>
      </c>
      <c r="K236" s="406">
        <f t="shared" si="787"/>
        <v>3</v>
      </c>
      <c r="L236" s="406">
        <f t="shared" si="787"/>
        <v>3</v>
      </c>
      <c r="M236" s="406">
        <f t="shared" si="787"/>
        <v>3</v>
      </c>
      <c r="N236" s="406">
        <f t="shared" si="787"/>
        <v>3</v>
      </c>
      <c r="O236" s="406">
        <f t="shared" si="787"/>
        <v>3</v>
      </c>
      <c r="P236" s="406">
        <f t="shared" si="787"/>
        <v>3</v>
      </c>
      <c r="Q236" s="406">
        <f t="shared" si="787"/>
        <v>4</v>
      </c>
      <c r="R236" s="406">
        <f t="shared" si="787"/>
        <v>4</v>
      </c>
      <c r="S236" s="406">
        <f t="shared" si="787"/>
        <v>4</v>
      </c>
      <c r="T236" s="406">
        <f t="shared" si="787"/>
        <v>5</v>
      </c>
      <c r="U236" s="406">
        <f t="shared" si="787"/>
        <v>5</v>
      </c>
      <c r="V236" s="406">
        <f t="shared" si="787"/>
        <v>5</v>
      </c>
      <c r="W236" s="406">
        <f t="shared" si="787"/>
        <v>6</v>
      </c>
      <c r="X236" s="406">
        <f t="shared" si="787"/>
        <v>6</v>
      </c>
      <c r="Y236" s="406">
        <f t="shared" si="787"/>
        <v>6</v>
      </c>
      <c r="Z236" s="406">
        <f t="shared" si="787"/>
        <v>6</v>
      </c>
      <c r="AA236" s="406">
        <f t="shared" si="787"/>
        <v>7</v>
      </c>
      <c r="AB236" s="406">
        <f t="shared" si="787"/>
        <v>7</v>
      </c>
      <c r="AC236" s="406">
        <f t="shared" si="787"/>
        <v>8</v>
      </c>
      <c r="AD236" s="406">
        <f t="shared" si="787"/>
        <v>8</v>
      </c>
      <c r="AE236" s="406">
        <f t="shared" si="787"/>
        <v>8</v>
      </c>
      <c r="AF236" s="406">
        <f t="shared" si="787"/>
        <v>8</v>
      </c>
      <c r="AG236" s="406">
        <f t="shared" si="787"/>
        <v>9</v>
      </c>
      <c r="AH236" s="406">
        <f t="shared" si="787"/>
        <v>9</v>
      </c>
      <c r="AI236" s="406">
        <f t="shared" si="787"/>
        <v>10</v>
      </c>
      <c r="AJ236" s="406">
        <f t="shared" si="787"/>
        <v>10</v>
      </c>
      <c r="AK236" s="406">
        <f t="shared" si="787"/>
        <v>10</v>
      </c>
      <c r="AL236" s="406">
        <f t="shared" si="787"/>
        <v>11</v>
      </c>
      <c r="AM236" s="406">
        <f t="shared" si="787"/>
        <v>11</v>
      </c>
      <c r="AN236" s="406">
        <f t="shared" si="787"/>
        <v>11</v>
      </c>
      <c r="AO236" s="406">
        <f t="shared" si="787"/>
        <v>11</v>
      </c>
      <c r="AP236" s="406">
        <f t="shared" si="787"/>
        <v>12</v>
      </c>
      <c r="AQ236" s="406">
        <f t="shared" si="787"/>
        <v>12</v>
      </c>
      <c r="AR236" s="406">
        <f t="shared" si="787"/>
        <v>12</v>
      </c>
      <c r="AS236" s="406">
        <f t="shared" si="787"/>
        <v>13</v>
      </c>
      <c r="AT236" s="406">
        <f t="shared" si="787"/>
        <v>13</v>
      </c>
      <c r="AU236" s="406">
        <f t="shared" si="787"/>
        <v>14</v>
      </c>
      <c r="AV236" s="406">
        <f t="shared" si="787"/>
        <v>14</v>
      </c>
      <c r="AW236" s="406">
        <f t="shared" si="787"/>
        <v>14</v>
      </c>
      <c r="AX236" s="406">
        <f t="shared" si="787"/>
        <v>16</v>
      </c>
      <c r="AY236" s="406">
        <f t="shared" si="787"/>
        <v>18</v>
      </c>
      <c r="AZ236" s="406">
        <f t="shared" si="787"/>
        <v>18</v>
      </c>
      <c r="BA236" s="406">
        <f t="shared" si="787"/>
        <v>19</v>
      </c>
      <c r="BB236" s="406">
        <f t="shared" si="787"/>
        <v>20</v>
      </c>
      <c r="BC236" s="406">
        <f t="shared" si="787"/>
        <v>21</v>
      </c>
      <c r="BD236" s="406">
        <f t="shared" si="787"/>
        <v>21</v>
      </c>
      <c r="BE236" s="406">
        <f t="shared" si="787"/>
        <v>21</v>
      </c>
      <c r="BF236" s="406">
        <f t="shared" si="787"/>
        <v>21</v>
      </c>
      <c r="BG236" s="406">
        <f t="shared" si="787"/>
        <v>21</v>
      </c>
      <c r="BH236" s="406">
        <f t="shared" si="787"/>
        <v>21</v>
      </c>
      <c r="BI236" s="406">
        <f t="shared" si="787"/>
        <v>21</v>
      </c>
      <c r="BJ236" s="406">
        <f t="shared" si="787"/>
        <v>21</v>
      </c>
      <c r="BK236" s="406">
        <f t="shared" si="787"/>
        <v>21</v>
      </c>
      <c r="BL236" s="406">
        <f t="shared" si="787"/>
        <v>21</v>
      </c>
      <c r="BM236" s="406">
        <f t="shared" si="787"/>
        <v>21</v>
      </c>
      <c r="BN236" s="406">
        <f t="shared" si="787"/>
        <v>21</v>
      </c>
      <c r="BO236" s="406">
        <f t="shared" si="787"/>
        <v>21</v>
      </c>
      <c r="BP236" s="406">
        <f t="shared" si="787"/>
        <v>21</v>
      </c>
      <c r="BQ236" s="406"/>
      <c r="BR236" s="406">
        <f t="shared" ref="BR236:EC236" si="788">countif(BR194:BR235,"&gt;0")</f>
        <v>18</v>
      </c>
      <c r="BS236" s="406">
        <f t="shared" si="788"/>
        <v>6</v>
      </c>
      <c r="BT236" s="406">
        <f t="shared" si="788"/>
        <v>6</v>
      </c>
      <c r="BU236" s="406">
        <f t="shared" si="788"/>
        <v>6</v>
      </c>
      <c r="BV236" s="406">
        <f t="shared" si="788"/>
        <v>10</v>
      </c>
      <c r="BW236" s="406">
        <f t="shared" si="788"/>
        <v>12</v>
      </c>
      <c r="BX236" s="406">
        <f t="shared" si="788"/>
        <v>10</v>
      </c>
      <c r="BY236" s="406">
        <f t="shared" si="788"/>
        <v>18</v>
      </c>
      <c r="BZ236" s="406">
        <f t="shared" si="788"/>
        <v>18</v>
      </c>
      <c r="CA236" s="406">
        <f t="shared" si="788"/>
        <v>18</v>
      </c>
      <c r="CB236" s="406">
        <f t="shared" si="788"/>
        <v>6</v>
      </c>
      <c r="CC236" s="406">
        <f t="shared" si="788"/>
        <v>10</v>
      </c>
      <c r="CD236" s="406">
        <f t="shared" si="788"/>
        <v>17</v>
      </c>
      <c r="CE236" s="406">
        <f t="shared" si="788"/>
        <v>10</v>
      </c>
      <c r="CF236" s="406">
        <f t="shared" si="788"/>
        <v>10</v>
      </c>
      <c r="CG236" s="406">
        <f t="shared" si="788"/>
        <v>16</v>
      </c>
      <c r="CH236" s="406">
        <f t="shared" si="788"/>
        <v>10</v>
      </c>
      <c r="CI236" s="406">
        <f t="shared" si="788"/>
        <v>16</v>
      </c>
      <c r="CJ236" s="406">
        <f t="shared" si="788"/>
        <v>15</v>
      </c>
      <c r="CK236" s="406">
        <f t="shared" si="788"/>
        <v>15</v>
      </c>
      <c r="CL236" s="406">
        <f t="shared" si="788"/>
        <v>8</v>
      </c>
      <c r="CM236" s="406">
        <f t="shared" si="788"/>
        <v>6</v>
      </c>
      <c r="CN236" s="406">
        <f t="shared" si="788"/>
        <v>14</v>
      </c>
      <c r="CO236" s="406">
        <f t="shared" si="788"/>
        <v>14</v>
      </c>
      <c r="CP236" s="406">
        <f t="shared" si="788"/>
        <v>10</v>
      </c>
      <c r="CQ236" s="406">
        <f t="shared" si="788"/>
        <v>13</v>
      </c>
      <c r="CR236" s="406">
        <f t="shared" si="788"/>
        <v>13</v>
      </c>
      <c r="CS236" s="406">
        <f t="shared" si="788"/>
        <v>13</v>
      </c>
      <c r="CT236" s="406">
        <f t="shared" si="788"/>
        <v>12</v>
      </c>
      <c r="CU236" s="406">
        <f t="shared" si="788"/>
        <v>12</v>
      </c>
      <c r="CV236" s="406">
        <f t="shared" si="788"/>
        <v>11</v>
      </c>
      <c r="CW236" s="406">
        <f t="shared" si="788"/>
        <v>10</v>
      </c>
      <c r="CX236" s="406">
        <f t="shared" si="788"/>
        <v>11</v>
      </c>
      <c r="CY236" s="406">
        <f t="shared" si="788"/>
        <v>10</v>
      </c>
      <c r="CZ236" s="406">
        <f t="shared" si="788"/>
        <v>10</v>
      </c>
      <c r="DA236" s="406">
        <f t="shared" si="788"/>
        <v>10</v>
      </c>
      <c r="DB236" s="406">
        <f t="shared" si="788"/>
        <v>10</v>
      </c>
      <c r="DC236" s="406">
        <f t="shared" si="788"/>
        <v>9</v>
      </c>
      <c r="DD236" s="406">
        <f t="shared" si="788"/>
        <v>9</v>
      </c>
      <c r="DE236" s="406">
        <f t="shared" si="788"/>
        <v>9</v>
      </c>
      <c r="DF236" s="406">
        <f t="shared" si="788"/>
        <v>8</v>
      </c>
      <c r="DG236" s="406">
        <f t="shared" si="788"/>
        <v>8</v>
      </c>
      <c r="DH236" s="406">
        <f t="shared" si="788"/>
        <v>7</v>
      </c>
      <c r="DI236" s="406">
        <f t="shared" si="788"/>
        <v>7</v>
      </c>
      <c r="DJ236" s="406">
        <f t="shared" si="788"/>
        <v>6</v>
      </c>
      <c r="DK236" s="406">
        <f t="shared" si="788"/>
        <v>5</v>
      </c>
      <c r="DL236" s="406">
        <f t="shared" si="788"/>
        <v>3</v>
      </c>
      <c r="DM236" s="406">
        <f t="shared" si="788"/>
        <v>3</v>
      </c>
      <c r="DN236" s="406">
        <f t="shared" si="788"/>
        <v>2</v>
      </c>
      <c r="DO236" s="406">
        <f t="shared" si="788"/>
        <v>1</v>
      </c>
      <c r="DP236" s="406">
        <f t="shared" si="788"/>
        <v>0</v>
      </c>
      <c r="DQ236" s="406">
        <f t="shared" si="788"/>
        <v>0</v>
      </c>
      <c r="DR236" s="406">
        <f t="shared" si="788"/>
        <v>0</v>
      </c>
      <c r="DS236" s="406">
        <f t="shared" si="788"/>
        <v>0</v>
      </c>
      <c r="DT236" s="406">
        <f t="shared" si="788"/>
        <v>0</v>
      </c>
      <c r="DU236" s="406">
        <f t="shared" si="788"/>
        <v>0</v>
      </c>
      <c r="DV236" s="406">
        <f t="shared" si="788"/>
        <v>0</v>
      </c>
      <c r="DW236" s="406">
        <f t="shared" si="788"/>
        <v>0</v>
      </c>
      <c r="DX236" s="406">
        <f t="shared" si="788"/>
        <v>0</v>
      </c>
      <c r="DY236" s="406">
        <f t="shared" si="788"/>
        <v>0</v>
      </c>
      <c r="DZ236" s="406">
        <f t="shared" si="788"/>
        <v>0</v>
      </c>
      <c r="EA236" s="406">
        <f t="shared" si="788"/>
        <v>0</v>
      </c>
      <c r="EB236" s="406">
        <f t="shared" si="788"/>
        <v>0</v>
      </c>
      <c r="EC236" s="406">
        <f t="shared" si="788"/>
        <v>0</v>
      </c>
      <c r="ED236" s="407"/>
      <c r="EE236" s="406">
        <f t="shared" ref="EE236:GP236" si="789">countif(EE194:EE235,"&gt;0")</f>
        <v>2</v>
      </c>
      <c r="EF236" s="406">
        <f t="shared" si="789"/>
        <v>6</v>
      </c>
      <c r="EG236" s="406">
        <f t="shared" si="789"/>
        <v>6</v>
      </c>
      <c r="EH236" s="406">
        <f t="shared" si="789"/>
        <v>6</v>
      </c>
      <c r="EI236" s="406">
        <f t="shared" si="789"/>
        <v>9</v>
      </c>
      <c r="EJ236" s="406">
        <f t="shared" si="789"/>
        <v>7</v>
      </c>
      <c r="EK236" s="406">
        <f t="shared" si="789"/>
        <v>8</v>
      </c>
      <c r="EL236" s="406">
        <f t="shared" si="789"/>
        <v>0</v>
      </c>
      <c r="EM236" s="406">
        <f t="shared" si="789"/>
        <v>0</v>
      </c>
      <c r="EN236" s="406">
        <f t="shared" si="789"/>
        <v>0</v>
      </c>
      <c r="EO236" s="406">
        <f t="shared" si="789"/>
        <v>6</v>
      </c>
      <c r="EP236" s="406">
        <f t="shared" si="789"/>
        <v>8</v>
      </c>
      <c r="EQ236" s="406">
        <f t="shared" si="789"/>
        <v>0</v>
      </c>
      <c r="ER236" s="406">
        <f t="shared" si="789"/>
        <v>7</v>
      </c>
      <c r="ES236" s="406">
        <f t="shared" si="789"/>
        <v>7</v>
      </c>
      <c r="ET236" s="406">
        <f t="shared" si="789"/>
        <v>0</v>
      </c>
      <c r="EU236" s="406">
        <f t="shared" si="789"/>
        <v>6</v>
      </c>
      <c r="EV236" s="406">
        <f t="shared" si="789"/>
        <v>0</v>
      </c>
      <c r="EW236" s="406">
        <f t="shared" si="789"/>
        <v>0</v>
      </c>
      <c r="EX236" s="406">
        <f t="shared" si="789"/>
        <v>0</v>
      </c>
      <c r="EY236" s="406">
        <f t="shared" si="789"/>
        <v>7</v>
      </c>
      <c r="EZ236" s="406">
        <f t="shared" si="789"/>
        <v>6</v>
      </c>
      <c r="FA236" s="406">
        <f t="shared" si="789"/>
        <v>0</v>
      </c>
      <c r="FB236" s="406">
        <f t="shared" si="789"/>
        <v>0</v>
      </c>
      <c r="FC236" s="406">
        <f t="shared" si="789"/>
        <v>3</v>
      </c>
      <c r="FD236" s="406">
        <f t="shared" si="789"/>
        <v>0</v>
      </c>
      <c r="FE236" s="406">
        <f t="shared" si="789"/>
        <v>0</v>
      </c>
      <c r="FF236" s="406">
        <f t="shared" si="789"/>
        <v>0</v>
      </c>
      <c r="FG236" s="406">
        <f t="shared" si="789"/>
        <v>0</v>
      </c>
      <c r="FH236" s="406">
        <f t="shared" si="789"/>
        <v>0</v>
      </c>
      <c r="FI236" s="406">
        <f t="shared" si="789"/>
        <v>0</v>
      </c>
      <c r="FJ236" s="406">
        <f t="shared" si="789"/>
        <v>1</v>
      </c>
      <c r="FK236" s="406">
        <f t="shared" si="789"/>
        <v>0</v>
      </c>
      <c r="FL236" s="406">
        <f t="shared" si="789"/>
        <v>0</v>
      </c>
      <c r="FM236" s="406">
        <f t="shared" si="789"/>
        <v>0</v>
      </c>
      <c r="FN236" s="406">
        <f t="shared" si="789"/>
        <v>0</v>
      </c>
      <c r="FO236" s="406">
        <f t="shared" si="789"/>
        <v>0</v>
      </c>
      <c r="FP236" s="406">
        <f t="shared" si="789"/>
        <v>0</v>
      </c>
      <c r="FQ236" s="406">
        <f t="shared" si="789"/>
        <v>0</v>
      </c>
      <c r="FR236" s="406">
        <f t="shared" si="789"/>
        <v>0</v>
      </c>
      <c r="FS236" s="406">
        <f t="shared" si="789"/>
        <v>0</v>
      </c>
      <c r="FT236" s="406">
        <f t="shared" si="789"/>
        <v>0</v>
      </c>
      <c r="FU236" s="406">
        <f t="shared" si="789"/>
        <v>0</v>
      </c>
      <c r="FV236" s="406">
        <f t="shared" si="789"/>
        <v>0</v>
      </c>
      <c r="FW236" s="406">
        <f t="shared" si="789"/>
        <v>0</v>
      </c>
      <c r="FX236" s="406">
        <f t="shared" si="789"/>
        <v>0</v>
      </c>
      <c r="FY236" s="406">
        <f t="shared" si="789"/>
        <v>0</v>
      </c>
      <c r="FZ236" s="406">
        <f t="shared" si="789"/>
        <v>0</v>
      </c>
      <c r="GA236" s="406">
        <f t="shared" si="789"/>
        <v>0</v>
      </c>
      <c r="GB236" s="406">
        <f t="shared" si="789"/>
        <v>0</v>
      </c>
      <c r="GC236" s="406">
        <f t="shared" si="789"/>
        <v>0</v>
      </c>
      <c r="GD236" s="406">
        <f t="shared" si="789"/>
        <v>0</v>
      </c>
      <c r="GE236" s="406">
        <f t="shared" si="789"/>
        <v>0</v>
      </c>
      <c r="GF236" s="406">
        <f t="shared" si="789"/>
        <v>0</v>
      </c>
      <c r="GG236" s="406">
        <f t="shared" si="789"/>
        <v>0</v>
      </c>
      <c r="GH236" s="406">
        <f t="shared" si="789"/>
        <v>0</v>
      </c>
      <c r="GI236" s="406">
        <f t="shared" si="789"/>
        <v>0</v>
      </c>
      <c r="GJ236" s="406">
        <f t="shared" si="789"/>
        <v>0</v>
      </c>
      <c r="GK236" s="406">
        <f t="shared" si="789"/>
        <v>0</v>
      </c>
      <c r="GL236" s="406">
        <f t="shared" si="789"/>
        <v>0</v>
      </c>
      <c r="GM236" s="406">
        <f t="shared" si="789"/>
        <v>0</v>
      </c>
      <c r="GN236" s="406">
        <f t="shared" si="789"/>
        <v>0</v>
      </c>
      <c r="GO236" s="406">
        <f t="shared" si="789"/>
        <v>0</v>
      </c>
      <c r="GP236" s="406">
        <f t="shared" si="789"/>
        <v>0</v>
      </c>
      <c r="GQ236" s="406"/>
      <c r="GR236" s="406">
        <f t="shared" ref="GR236:JC236" si="790">countif(GR194:GR235,"&gt;0")</f>
        <v>0</v>
      </c>
      <c r="GS236" s="406">
        <f t="shared" si="790"/>
        <v>6</v>
      </c>
      <c r="GT236" s="406">
        <f t="shared" si="790"/>
        <v>6</v>
      </c>
      <c r="GU236" s="406">
        <f t="shared" si="790"/>
        <v>6</v>
      </c>
      <c r="GV236" s="406">
        <f t="shared" si="790"/>
        <v>0</v>
      </c>
      <c r="GW236" s="406">
        <f t="shared" si="790"/>
        <v>0</v>
      </c>
      <c r="GX236" s="406">
        <f t="shared" si="790"/>
        <v>0</v>
      </c>
      <c r="GY236" s="406">
        <f t="shared" si="790"/>
        <v>0</v>
      </c>
      <c r="GZ236" s="406">
        <f t="shared" si="790"/>
        <v>0</v>
      </c>
      <c r="HA236" s="406">
        <f t="shared" si="790"/>
        <v>0</v>
      </c>
      <c r="HB236" s="406">
        <f t="shared" si="790"/>
        <v>6</v>
      </c>
      <c r="HC236" s="406">
        <f t="shared" si="790"/>
        <v>0</v>
      </c>
      <c r="HD236" s="406">
        <f t="shared" si="790"/>
        <v>0</v>
      </c>
      <c r="HE236" s="406">
        <f t="shared" si="790"/>
        <v>0</v>
      </c>
      <c r="HF236" s="406">
        <f t="shared" si="790"/>
        <v>0</v>
      </c>
      <c r="HG236" s="406">
        <f t="shared" si="790"/>
        <v>0</v>
      </c>
      <c r="HH236" s="406">
        <f t="shared" si="790"/>
        <v>0</v>
      </c>
      <c r="HI236" s="406">
        <f t="shared" si="790"/>
        <v>0</v>
      </c>
      <c r="HJ236" s="406">
        <f t="shared" si="790"/>
        <v>0</v>
      </c>
      <c r="HK236" s="406">
        <f t="shared" si="790"/>
        <v>0</v>
      </c>
      <c r="HL236" s="406">
        <f t="shared" si="790"/>
        <v>0</v>
      </c>
      <c r="HM236" s="406">
        <f t="shared" si="790"/>
        <v>3</v>
      </c>
      <c r="HN236" s="406">
        <f t="shared" si="790"/>
        <v>0</v>
      </c>
      <c r="HO236" s="406">
        <f t="shared" si="790"/>
        <v>0</v>
      </c>
      <c r="HP236" s="406">
        <f t="shared" si="790"/>
        <v>0</v>
      </c>
      <c r="HQ236" s="406">
        <f t="shared" si="790"/>
        <v>0</v>
      </c>
      <c r="HR236" s="406">
        <f t="shared" si="790"/>
        <v>0</v>
      </c>
      <c r="HS236" s="406">
        <f t="shared" si="790"/>
        <v>0</v>
      </c>
      <c r="HT236" s="406">
        <f t="shared" si="790"/>
        <v>0</v>
      </c>
      <c r="HU236" s="406">
        <f t="shared" si="790"/>
        <v>0</v>
      </c>
      <c r="HV236" s="406">
        <f t="shared" si="790"/>
        <v>0</v>
      </c>
      <c r="HW236" s="406">
        <f t="shared" si="790"/>
        <v>0</v>
      </c>
      <c r="HX236" s="406">
        <f t="shared" si="790"/>
        <v>0</v>
      </c>
      <c r="HY236" s="406">
        <f t="shared" si="790"/>
        <v>0</v>
      </c>
      <c r="HZ236" s="406">
        <f t="shared" si="790"/>
        <v>0</v>
      </c>
      <c r="IA236" s="406">
        <f t="shared" si="790"/>
        <v>0</v>
      </c>
      <c r="IB236" s="406">
        <f t="shared" si="790"/>
        <v>0</v>
      </c>
      <c r="IC236" s="406">
        <f t="shared" si="790"/>
        <v>0</v>
      </c>
      <c r="ID236" s="406">
        <f t="shared" si="790"/>
        <v>0</v>
      </c>
      <c r="IE236" s="406">
        <f t="shared" si="790"/>
        <v>0</v>
      </c>
      <c r="IF236" s="406">
        <f t="shared" si="790"/>
        <v>0</v>
      </c>
      <c r="IG236" s="406">
        <f t="shared" si="790"/>
        <v>0</v>
      </c>
      <c r="IH236" s="406">
        <f t="shared" si="790"/>
        <v>0</v>
      </c>
      <c r="II236" s="406">
        <f t="shared" si="790"/>
        <v>0</v>
      </c>
      <c r="IJ236" s="406">
        <f t="shared" si="790"/>
        <v>0</v>
      </c>
      <c r="IK236" s="406">
        <f t="shared" si="790"/>
        <v>0</v>
      </c>
      <c r="IL236" s="406">
        <f t="shared" si="790"/>
        <v>0</v>
      </c>
      <c r="IM236" s="406">
        <f t="shared" si="790"/>
        <v>0</v>
      </c>
      <c r="IN236" s="406">
        <f t="shared" si="790"/>
        <v>0</v>
      </c>
      <c r="IO236" s="406">
        <f t="shared" si="790"/>
        <v>0</v>
      </c>
      <c r="IP236" s="406">
        <f t="shared" si="790"/>
        <v>0</v>
      </c>
      <c r="IQ236" s="406">
        <f t="shared" si="790"/>
        <v>0</v>
      </c>
      <c r="IR236" s="406">
        <f t="shared" si="790"/>
        <v>0</v>
      </c>
      <c r="IS236" s="406">
        <f t="shared" si="790"/>
        <v>0</v>
      </c>
      <c r="IT236" s="406">
        <f t="shared" si="790"/>
        <v>0</v>
      </c>
      <c r="IU236" s="406">
        <f t="shared" si="790"/>
        <v>0</v>
      </c>
      <c r="IV236" s="406">
        <f t="shared" si="790"/>
        <v>0</v>
      </c>
      <c r="IW236" s="406">
        <f t="shared" si="790"/>
        <v>0</v>
      </c>
      <c r="IX236" s="406">
        <f t="shared" si="790"/>
        <v>0</v>
      </c>
      <c r="IY236" s="406">
        <f t="shared" si="790"/>
        <v>0</v>
      </c>
      <c r="IZ236" s="406">
        <f t="shared" si="790"/>
        <v>0</v>
      </c>
      <c r="JA236" s="406">
        <f t="shared" si="790"/>
        <v>0</v>
      </c>
      <c r="JB236" s="406">
        <f t="shared" si="790"/>
        <v>0</v>
      </c>
      <c r="JC236" s="406">
        <f t="shared" si="790"/>
        <v>0</v>
      </c>
      <c r="JD236" s="406"/>
      <c r="JE236" s="406">
        <f t="shared" ref="JE236:LP236" si="791">countif(JE194:JE235,"&gt;0")</f>
        <v>0</v>
      </c>
      <c r="JF236" s="406">
        <f t="shared" si="791"/>
        <v>2</v>
      </c>
      <c r="JG236" s="406">
        <f t="shared" si="791"/>
        <v>2</v>
      </c>
      <c r="JH236" s="406">
        <f t="shared" si="791"/>
        <v>1</v>
      </c>
      <c r="JI236" s="406">
        <f t="shared" si="791"/>
        <v>0</v>
      </c>
      <c r="JJ236" s="406">
        <f t="shared" si="791"/>
        <v>0</v>
      </c>
      <c r="JK236" s="406">
        <f t="shared" si="791"/>
        <v>0</v>
      </c>
      <c r="JL236" s="406">
        <f t="shared" si="791"/>
        <v>0</v>
      </c>
      <c r="JM236" s="406">
        <f t="shared" si="791"/>
        <v>0</v>
      </c>
      <c r="JN236" s="406">
        <f t="shared" si="791"/>
        <v>0</v>
      </c>
      <c r="JO236" s="406">
        <f t="shared" si="791"/>
        <v>0</v>
      </c>
      <c r="JP236" s="406">
        <f t="shared" si="791"/>
        <v>0</v>
      </c>
      <c r="JQ236" s="406">
        <f t="shared" si="791"/>
        <v>0</v>
      </c>
      <c r="JR236" s="406">
        <f t="shared" si="791"/>
        <v>0</v>
      </c>
      <c r="JS236" s="406">
        <f t="shared" si="791"/>
        <v>0</v>
      </c>
      <c r="JT236" s="406">
        <f t="shared" si="791"/>
        <v>0</v>
      </c>
      <c r="JU236" s="406">
        <f t="shared" si="791"/>
        <v>0</v>
      </c>
      <c r="JV236" s="406">
        <f t="shared" si="791"/>
        <v>0</v>
      </c>
      <c r="JW236" s="406">
        <f t="shared" si="791"/>
        <v>0</v>
      </c>
      <c r="JX236" s="406">
        <f t="shared" si="791"/>
        <v>0</v>
      </c>
      <c r="JY236" s="406">
        <f t="shared" si="791"/>
        <v>0</v>
      </c>
      <c r="JZ236" s="406">
        <f t="shared" si="791"/>
        <v>0</v>
      </c>
      <c r="KA236" s="406">
        <f t="shared" si="791"/>
        <v>0</v>
      </c>
      <c r="KB236" s="406">
        <f t="shared" si="791"/>
        <v>0</v>
      </c>
      <c r="KC236" s="406">
        <f t="shared" si="791"/>
        <v>0</v>
      </c>
      <c r="KD236" s="406">
        <f t="shared" si="791"/>
        <v>0</v>
      </c>
      <c r="KE236" s="406">
        <f t="shared" si="791"/>
        <v>0</v>
      </c>
      <c r="KF236" s="406">
        <f t="shared" si="791"/>
        <v>0</v>
      </c>
      <c r="KG236" s="406">
        <f t="shared" si="791"/>
        <v>0</v>
      </c>
      <c r="KH236" s="406">
        <f t="shared" si="791"/>
        <v>0</v>
      </c>
      <c r="KI236" s="406">
        <f t="shared" si="791"/>
        <v>0</v>
      </c>
      <c r="KJ236" s="406">
        <f t="shared" si="791"/>
        <v>0</v>
      </c>
      <c r="KK236" s="406">
        <f t="shared" si="791"/>
        <v>0</v>
      </c>
      <c r="KL236" s="406">
        <f t="shared" si="791"/>
        <v>0</v>
      </c>
      <c r="KM236" s="406">
        <f t="shared" si="791"/>
        <v>0</v>
      </c>
      <c r="KN236" s="406">
        <f t="shared" si="791"/>
        <v>0</v>
      </c>
      <c r="KO236" s="406">
        <f t="shared" si="791"/>
        <v>0</v>
      </c>
      <c r="KP236" s="406">
        <f t="shared" si="791"/>
        <v>0</v>
      </c>
      <c r="KQ236" s="406">
        <f t="shared" si="791"/>
        <v>0</v>
      </c>
      <c r="KR236" s="406">
        <f t="shared" si="791"/>
        <v>0</v>
      </c>
      <c r="KS236" s="406">
        <f t="shared" si="791"/>
        <v>0</v>
      </c>
      <c r="KT236" s="406">
        <f t="shared" si="791"/>
        <v>0</v>
      </c>
      <c r="KU236" s="406">
        <f t="shared" si="791"/>
        <v>0</v>
      </c>
      <c r="KV236" s="406">
        <f t="shared" si="791"/>
        <v>0</v>
      </c>
      <c r="KW236" s="406">
        <f t="shared" si="791"/>
        <v>0</v>
      </c>
      <c r="KX236" s="406">
        <f t="shared" si="791"/>
        <v>0</v>
      </c>
      <c r="KY236" s="406">
        <f t="shared" si="791"/>
        <v>0</v>
      </c>
      <c r="KZ236" s="406">
        <f t="shared" si="791"/>
        <v>0</v>
      </c>
      <c r="LA236" s="406">
        <f t="shared" si="791"/>
        <v>0</v>
      </c>
      <c r="LB236" s="406">
        <f t="shared" si="791"/>
        <v>0</v>
      </c>
      <c r="LC236" s="406">
        <f t="shared" si="791"/>
        <v>0</v>
      </c>
      <c r="LD236" s="406">
        <f t="shared" si="791"/>
        <v>0</v>
      </c>
      <c r="LE236" s="406">
        <f t="shared" si="791"/>
        <v>0</v>
      </c>
      <c r="LF236" s="406">
        <f t="shared" si="791"/>
        <v>0</v>
      </c>
      <c r="LG236" s="406">
        <f t="shared" si="791"/>
        <v>0</v>
      </c>
      <c r="LH236" s="406">
        <f t="shared" si="791"/>
        <v>0</v>
      </c>
      <c r="LI236" s="406">
        <f t="shared" si="791"/>
        <v>0</v>
      </c>
      <c r="LJ236" s="406">
        <f t="shared" si="791"/>
        <v>0</v>
      </c>
      <c r="LK236" s="406">
        <f t="shared" si="791"/>
        <v>0</v>
      </c>
      <c r="LL236" s="406">
        <f t="shared" si="791"/>
        <v>0</v>
      </c>
      <c r="LM236" s="406">
        <f t="shared" si="791"/>
        <v>0</v>
      </c>
      <c r="LN236" s="406">
        <f t="shared" si="791"/>
        <v>0</v>
      </c>
      <c r="LO236" s="406">
        <f t="shared" si="791"/>
        <v>0</v>
      </c>
      <c r="LP236" s="406">
        <f t="shared" si="791"/>
        <v>0</v>
      </c>
    </row>
    <row r="237">
      <c r="A237" s="408"/>
      <c r="B237" s="406">
        <f>countif(B194:B235,"&gt;0")</f>
        <v>42</v>
      </c>
      <c r="C237" s="405">
        <f>count(C194:C235)*63/2</f>
        <v>0</v>
      </c>
      <c r="D237" s="405">
        <f>sum(E237:BO237)</f>
        <v>1322</v>
      </c>
      <c r="E237" s="406">
        <f t="shared" ref="E237:BP237" si="792">E236+BR236+EE236+GR236+JE236</f>
        <v>21</v>
      </c>
      <c r="F237" s="406">
        <f t="shared" si="792"/>
        <v>21</v>
      </c>
      <c r="G237" s="406">
        <f t="shared" si="792"/>
        <v>21</v>
      </c>
      <c r="H237" s="406">
        <f t="shared" si="792"/>
        <v>21</v>
      </c>
      <c r="I237" s="406">
        <f t="shared" si="792"/>
        <v>21</v>
      </c>
      <c r="J237" s="406">
        <f t="shared" si="792"/>
        <v>21</v>
      </c>
      <c r="K237" s="406">
        <f t="shared" si="792"/>
        <v>21</v>
      </c>
      <c r="L237" s="406">
        <f t="shared" si="792"/>
        <v>21</v>
      </c>
      <c r="M237" s="406">
        <f t="shared" si="792"/>
        <v>21</v>
      </c>
      <c r="N237" s="406">
        <f t="shared" si="792"/>
        <v>21</v>
      </c>
      <c r="O237" s="406">
        <f t="shared" si="792"/>
        <v>21</v>
      </c>
      <c r="P237" s="406">
        <f t="shared" si="792"/>
        <v>21</v>
      </c>
      <c r="Q237" s="406">
        <f t="shared" si="792"/>
        <v>21</v>
      </c>
      <c r="R237" s="406">
        <f t="shared" si="792"/>
        <v>21</v>
      </c>
      <c r="S237" s="406">
        <f t="shared" si="792"/>
        <v>21</v>
      </c>
      <c r="T237" s="406">
        <f t="shared" si="792"/>
        <v>21</v>
      </c>
      <c r="U237" s="406">
        <f t="shared" si="792"/>
        <v>21</v>
      </c>
      <c r="V237" s="406">
        <f t="shared" si="792"/>
        <v>21</v>
      </c>
      <c r="W237" s="406">
        <f t="shared" si="792"/>
        <v>21</v>
      </c>
      <c r="X237" s="406">
        <f t="shared" si="792"/>
        <v>21</v>
      </c>
      <c r="Y237" s="406">
        <f t="shared" si="792"/>
        <v>21</v>
      </c>
      <c r="Z237" s="406">
        <f t="shared" si="792"/>
        <v>21</v>
      </c>
      <c r="AA237" s="406">
        <f t="shared" si="792"/>
        <v>21</v>
      </c>
      <c r="AB237" s="406">
        <f t="shared" si="792"/>
        <v>21</v>
      </c>
      <c r="AC237" s="406">
        <f t="shared" si="792"/>
        <v>21</v>
      </c>
      <c r="AD237" s="406">
        <f t="shared" si="792"/>
        <v>21</v>
      </c>
      <c r="AE237" s="406">
        <f t="shared" si="792"/>
        <v>21</v>
      </c>
      <c r="AF237" s="406">
        <f t="shared" si="792"/>
        <v>21</v>
      </c>
      <c r="AG237" s="406">
        <f t="shared" si="792"/>
        <v>21</v>
      </c>
      <c r="AH237" s="406">
        <f t="shared" si="792"/>
        <v>21</v>
      </c>
      <c r="AI237" s="406">
        <f t="shared" si="792"/>
        <v>21</v>
      </c>
      <c r="AJ237" s="406">
        <f t="shared" si="792"/>
        <v>21</v>
      </c>
      <c r="AK237" s="406">
        <f t="shared" si="792"/>
        <v>21</v>
      </c>
      <c r="AL237" s="406">
        <f t="shared" si="792"/>
        <v>21</v>
      </c>
      <c r="AM237" s="406">
        <f t="shared" si="792"/>
        <v>21</v>
      </c>
      <c r="AN237" s="406">
        <f t="shared" si="792"/>
        <v>21</v>
      </c>
      <c r="AO237" s="406">
        <f t="shared" si="792"/>
        <v>21</v>
      </c>
      <c r="AP237" s="406">
        <f t="shared" si="792"/>
        <v>21</v>
      </c>
      <c r="AQ237" s="406">
        <f t="shared" si="792"/>
        <v>21</v>
      </c>
      <c r="AR237" s="406">
        <f t="shared" si="792"/>
        <v>21</v>
      </c>
      <c r="AS237" s="406">
        <f t="shared" si="792"/>
        <v>21</v>
      </c>
      <c r="AT237" s="406">
        <f t="shared" si="792"/>
        <v>21</v>
      </c>
      <c r="AU237" s="406">
        <f t="shared" si="792"/>
        <v>21</v>
      </c>
      <c r="AV237" s="406">
        <f t="shared" si="792"/>
        <v>21</v>
      </c>
      <c r="AW237" s="406">
        <f t="shared" si="792"/>
        <v>20</v>
      </c>
      <c r="AX237" s="406">
        <f t="shared" si="792"/>
        <v>21</v>
      </c>
      <c r="AY237" s="406">
        <f t="shared" si="792"/>
        <v>21</v>
      </c>
      <c r="AZ237" s="406">
        <f t="shared" si="792"/>
        <v>21</v>
      </c>
      <c r="BA237" s="406">
        <f t="shared" si="792"/>
        <v>21</v>
      </c>
      <c r="BB237" s="406">
        <f t="shared" si="792"/>
        <v>21</v>
      </c>
      <c r="BC237" s="406">
        <f t="shared" si="792"/>
        <v>21</v>
      </c>
      <c r="BD237" s="406">
        <f t="shared" si="792"/>
        <v>21</v>
      </c>
      <c r="BE237" s="406">
        <f t="shared" si="792"/>
        <v>21</v>
      </c>
      <c r="BF237" s="406">
        <f t="shared" si="792"/>
        <v>21</v>
      </c>
      <c r="BG237" s="406">
        <f t="shared" si="792"/>
        <v>21</v>
      </c>
      <c r="BH237" s="406">
        <f t="shared" si="792"/>
        <v>21</v>
      </c>
      <c r="BI237" s="406">
        <f t="shared" si="792"/>
        <v>21</v>
      </c>
      <c r="BJ237" s="406">
        <f t="shared" si="792"/>
        <v>21</v>
      </c>
      <c r="BK237" s="406">
        <f t="shared" si="792"/>
        <v>21</v>
      </c>
      <c r="BL237" s="406">
        <f t="shared" si="792"/>
        <v>21</v>
      </c>
      <c r="BM237" s="406">
        <f t="shared" si="792"/>
        <v>21</v>
      </c>
      <c r="BN237" s="406">
        <f t="shared" si="792"/>
        <v>21</v>
      </c>
      <c r="BO237" s="406">
        <f t="shared" si="792"/>
        <v>21</v>
      </c>
      <c r="BP237" s="406">
        <f t="shared" si="792"/>
        <v>21</v>
      </c>
      <c r="BQ237" s="406"/>
      <c r="BR237" s="406"/>
      <c r="BS237" s="406"/>
      <c r="BT237" s="406"/>
      <c r="BU237" s="406"/>
      <c r="BV237" s="406"/>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c r="DH237" s="406"/>
      <c r="DI237" s="406"/>
      <c r="DJ237" s="406"/>
      <c r="DK237" s="406"/>
      <c r="DL237" s="406"/>
      <c r="DM237" s="406"/>
      <c r="DN237" s="406"/>
      <c r="DO237" s="406"/>
      <c r="DP237" s="406"/>
      <c r="DQ237" s="406"/>
      <c r="DR237" s="406"/>
      <c r="DS237" s="406"/>
      <c r="DT237" s="406"/>
      <c r="DU237" s="406"/>
      <c r="DV237" s="406"/>
      <c r="DW237" s="406"/>
      <c r="DX237" s="406"/>
      <c r="DY237" s="406"/>
      <c r="DZ237" s="406"/>
      <c r="EA237" s="406"/>
      <c r="EB237" s="406"/>
      <c r="EC237" s="407"/>
      <c r="ED237" s="407"/>
      <c r="EE237" s="406"/>
      <c r="EF237" s="406"/>
      <c r="EG237" s="406"/>
      <c r="EH237" s="406"/>
      <c r="EI237" s="406"/>
      <c r="EJ237" s="406"/>
      <c r="EK237" s="406"/>
      <c r="EL237" s="406"/>
      <c r="EM237" s="406"/>
      <c r="EN237" s="406"/>
      <c r="EO237" s="406"/>
      <c r="EP237" s="406"/>
      <c r="EQ237" s="406"/>
      <c r="ER237" s="406"/>
      <c r="ES237" s="406"/>
      <c r="ET237" s="406"/>
      <c r="EU237" s="406"/>
      <c r="EV237" s="406"/>
      <c r="EW237" s="406"/>
      <c r="EX237" s="406"/>
      <c r="EY237" s="406"/>
      <c r="EZ237" s="406"/>
      <c r="FA237" s="406"/>
      <c r="FB237" s="406"/>
      <c r="FC237" s="406"/>
      <c r="FD237" s="406"/>
      <c r="FE237" s="406"/>
      <c r="FF237" s="406"/>
      <c r="FG237" s="406"/>
      <c r="FH237" s="406"/>
      <c r="FI237" s="406"/>
      <c r="FJ237" s="406"/>
      <c r="FK237" s="406"/>
      <c r="FL237" s="406"/>
      <c r="FM237" s="406"/>
      <c r="FN237" s="406"/>
      <c r="FO237" s="406"/>
      <c r="FP237" s="406"/>
      <c r="FQ237" s="406"/>
      <c r="FR237" s="406"/>
      <c r="FS237" s="406"/>
      <c r="FT237" s="406"/>
      <c r="FU237" s="406"/>
      <c r="FV237" s="406"/>
      <c r="FW237" s="406"/>
      <c r="FX237" s="406"/>
      <c r="FY237" s="406"/>
      <c r="FZ237" s="406"/>
      <c r="GA237" s="406"/>
      <c r="GB237" s="406"/>
      <c r="GC237" s="406"/>
      <c r="GD237" s="406"/>
      <c r="GE237" s="406"/>
      <c r="GF237" s="406"/>
      <c r="GG237" s="406"/>
      <c r="GH237" s="406"/>
      <c r="GI237" s="406"/>
      <c r="GJ237" s="406"/>
      <c r="GK237" s="406"/>
      <c r="GL237" s="406"/>
      <c r="GM237" s="406"/>
      <c r="GN237" s="406"/>
      <c r="GO237" s="406"/>
      <c r="GP237" s="407"/>
      <c r="GQ237" s="406"/>
      <c r="GR237" s="406"/>
      <c r="GS237" s="406"/>
      <c r="GT237" s="406"/>
      <c r="GU237" s="406"/>
      <c r="GV237" s="406"/>
      <c r="GW237" s="406"/>
      <c r="GX237" s="406"/>
      <c r="GY237" s="406"/>
      <c r="GZ237" s="406"/>
      <c r="HA237" s="406"/>
      <c r="HB237" s="406"/>
      <c r="HC237" s="406"/>
      <c r="HD237" s="406"/>
      <c r="HE237" s="406"/>
      <c r="HF237" s="406"/>
      <c r="HG237" s="406"/>
      <c r="HH237" s="406"/>
      <c r="HI237" s="406"/>
      <c r="HJ237" s="406"/>
      <c r="HK237" s="406"/>
      <c r="HL237" s="406"/>
      <c r="HM237" s="406"/>
      <c r="HN237" s="406"/>
      <c r="HO237" s="406"/>
      <c r="HP237" s="406"/>
      <c r="HQ237" s="406"/>
      <c r="HR237" s="406"/>
      <c r="HS237" s="406"/>
      <c r="HT237" s="406"/>
      <c r="HU237" s="406"/>
      <c r="HV237" s="406"/>
      <c r="HW237" s="406"/>
      <c r="HX237" s="406"/>
      <c r="HY237" s="406"/>
      <c r="HZ237" s="406"/>
      <c r="IA237" s="406"/>
      <c r="IB237" s="406"/>
      <c r="IC237" s="406"/>
      <c r="ID237" s="406"/>
      <c r="IE237" s="406"/>
      <c r="IF237" s="406"/>
      <c r="IG237" s="406"/>
      <c r="IH237" s="406"/>
      <c r="II237" s="406"/>
      <c r="IJ237" s="406"/>
      <c r="IK237" s="406"/>
      <c r="IL237" s="406"/>
      <c r="IM237" s="406"/>
      <c r="IN237" s="406"/>
      <c r="IO237" s="406"/>
      <c r="IP237" s="406"/>
      <c r="IQ237" s="406"/>
      <c r="IR237" s="406"/>
      <c r="IS237" s="406"/>
      <c r="IT237" s="406"/>
      <c r="IU237" s="406"/>
      <c r="IV237" s="406"/>
      <c r="IW237" s="406"/>
      <c r="IX237" s="406"/>
      <c r="IY237" s="406"/>
      <c r="IZ237" s="406"/>
      <c r="JA237" s="406"/>
      <c r="JB237" s="406"/>
      <c r="JC237" s="407"/>
      <c r="JD237" s="406"/>
      <c r="JE237" s="406"/>
      <c r="JF237" s="406"/>
      <c r="JG237" s="406"/>
      <c r="JH237" s="406"/>
      <c r="JI237" s="406"/>
      <c r="JJ237" s="406"/>
      <c r="JK237" s="406"/>
      <c r="JL237" s="406"/>
      <c r="JM237" s="406"/>
      <c r="JN237" s="406"/>
      <c r="JO237" s="406"/>
      <c r="JP237" s="406"/>
      <c r="JQ237" s="406"/>
      <c r="JR237" s="406"/>
      <c r="JS237" s="406"/>
      <c r="JT237" s="406"/>
      <c r="JU237" s="406"/>
      <c r="JV237" s="406"/>
      <c r="JW237" s="406"/>
      <c r="JX237" s="406"/>
      <c r="JY237" s="406"/>
      <c r="JZ237" s="406"/>
      <c r="KA237" s="406"/>
      <c r="KB237" s="406"/>
      <c r="KC237" s="406"/>
      <c r="KD237" s="406"/>
      <c r="KE237" s="406"/>
      <c r="KF237" s="406"/>
      <c r="KG237" s="406"/>
      <c r="KH237" s="406"/>
      <c r="KI237" s="406"/>
      <c r="KJ237" s="406"/>
      <c r="KK237" s="406"/>
      <c r="KL237" s="406"/>
      <c r="KM237" s="406"/>
      <c r="KN237" s="406"/>
      <c r="KO237" s="406"/>
      <c r="KP237" s="406"/>
      <c r="KQ237" s="406"/>
      <c r="KR237" s="406"/>
      <c r="KS237" s="406"/>
      <c r="KT237" s="406"/>
      <c r="KU237" s="406"/>
      <c r="KV237" s="406"/>
      <c r="KW237" s="406"/>
      <c r="KX237" s="406"/>
      <c r="KY237" s="406"/>
      <c r="KZ237" s="406"/>
      <c r="LA237" s="406"/>
      <c r="LB237" s="406"/>
      <c r="LC237" s="406"/>
      <c r="LD237" s="406"/>
      <c r="LE237" s="406"/>
      <c r="LF237" s="406"/>
      <c r="LG237" s="406"/>
      <c r="LH237" s="406"/>
      <c r="LI237" s="406"/>
      <c r="LJ237" s="406"/>
      <c r="LK237" s="406"/>
      <c r="LL237" s="406"/>
      <c r="LM237" s="406"/>
      <c r="LN237" s="406"/>
      <c r="LO237" s="406"/>
      <c r="LP237" s="407"/>
    </row>
    <row r="238">
      <c r="A238" s="331"/>
      <c r="B238" s="346"/>
      <c r="C238" s="346"/>
      <c r="D238" s="346"/>
      <c r="E238" s="346"/>
      <c r="F238" s="346"/>
      <c r="G238" s="346"/>
      <c r="H238" s="346"/>
      <c r="I238" s="346"/>
      <c r="J238" s="346"/>
      <c r="K238" s="346"/>
      <c r="L238" s="346"/>
      <c r="M238" s="346"/>
      <c r="N238" s="346"/>
      <c r="O238" s="346"/>
      <c r="P238" s="346"/>
      <c r="Q238" s="346"/>
      <c r="R238" s="346"/>
      <c r="S238" s="346"/>
      <c r="T238" s="346"/>
      <c r="U238" s="346"/>
      <c r="V238" s="346"/>
      <c r="W238" s="34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c r="AS238" s="346"/>
      <c r="AT238" s="346"/>
      <c r="AU238" s="346"/>
      <c r="AV238" s="346"/>
      <c r="AW238" s="346"/>
      <c r="AX238" s="346"/>
      <c r="AY238" s="346"/>
      <c r="AZ238" s="346"/>
      <c r="BA238" s="346"/>
      <c r="BB238" s="346"/>
      <c r="BC238" s="346"/>
      <c r="BD238" s="346"/>
      <c r="BE238" s="346"/>
      <c r="BF238" s="346"/>
      <c r="BG238" s="346"/>
      <c r="BH238" s="346"/>
      <c r="BI238" s="346"/>
      <c r="BJ238" s="346"/>
      <c r="BK238" s="346"/>
      <c r="BL238" s="346"/>
      <c r="BM238" s="346"/>
      <c r="BN238" s="346"/>
      <c r="BO238" s="346"/>
      <c r="BP238" s="346"/>
      <c r="BQ238" s="346"/>
      <c r="BR238" s="346"/>
      <c r="BS238" s="346"/>
      <c r="BT238" s="346"/>
      <c r="BU238" s="346"/>
      <c r="BV238" s="346"/>
      <c r="BW238" s="346"/>
      <c r="BX238" s="346"/>
      <c r="BY238" s="346"/>
      <c r="BZ238" s="346"/>
      <c r="CA238" s="346"/>
      <c r="CB238" s="346"/>
      <c r="CC238" s="346"/>
      <c r="CD238" s="346"/>
      <c r="CE238" s="346"/>
      <c r="CF238" s="346"/>
      <c r="CG238" s="346"/>
      <c r="CH238" s="346"/>
      <c r="CI238" s="346"/>
      <c r="CJ238" s="346"/>
      <c r="CK238" s="346"/>
      <c r="CL238" s="346"/>
      <c r="CM238" s="346"/>
      <c r="CN238" s="346"/>
      <c r="CO238" s="346"/>
      <c r="CP238" s="346"/>
      <c r="CQ238" s="346"/>
      <c r="CR238" s="346"/>
      <c r="CS238" s="346"/>
      <c r="CT238" s="346"/>
      <c r="CU238" s="346"/>
      <c r="CV238" s="346"/>
      <c r="CW238" s="346"/>
      <c r="CX238" s="346"/>
      <c r="CY238" s="346"/>
      <c r="CZ238" s="346"/>
      <c r="DA238" s="346"/>
      <c r="DB238" s="346"/>
      <c r="DC238" s="346"/>
      <c r="DD238" s="346"/>
      <c r="DE238" s="346"/>
      <c r="DF238" s="346"/>
      <c r="DG238" s="346"/>
      <c r="DH238" s="346"/>
      <c r="DI238" s="346"/>
      <c r="DJ238" s="346"/>
      <c r="DK238" s="346"/>
      <c r="DL238" s="346"/>
      <c r="DM238" s="346"/>
      <c r="DN238" s="346"/>
      <c r="DO238" s="346"/>
      <c r="DP238" s="346"/>
      <c r="DQ238" s="346"/>
      <c r="DR238" s="346"/>
      <c r="DS238" s="346"/>
      <c r="DT238" s="346"/>
      <c r="DU238" s="346"/>
      <c r="DV238" s="346"/>
      <c r="DW238" s="346"/>
      <c r="DX238" s="346"/>
      <c r="DY238" s="346"/>
      <c r="DZ238" s="346"/>
      <c r="EA238" s="346"/>
      <c r="EB238" s="346"/>
      <c r="EC238" s="346"/>
      <c r="ED238" s="346"/>
      <c r="EE238" s="346"/>
      <c r="EF238" s="346"/>
      <c r="EG238" s="346"/>
      <c r="EH238" s="346"/>
      <c r="EI238" s="346"/>
      <c r="EJ238" s="346"/>
      <c r="EK238" s="346"/>
      <c r="EL238" s="346"/>
      <c r="EM238" s="346"/>
      <c r="EN238" s="346"/>
      <c r="EO238" s="346"/>
      <c r="EP238" s="346"/>
      <c r="EQ238" s="346"/>
      <c r="ER238" s="346"/>
      <c r="ES238" s="346"/>
      <c r="ET238" s="346"/>
      <c r="EU238" s="346"/>
      <c r="EV238" s="346"/>
      <c r="EW238" s="346"/>
      <c r="EX238" s="346"/>
      <c r="EY238" s="346"/>
      <c r="EZ238" s="346"/>
      <c r="FA238" s="346"/>
      <c r="FB238" s="346"/>
      <c r="FC238" s="346"/>
      <c r="FD238" s="346"/>
      <c r="FE238" s="346"/>
      <c r="FF238" s="346"/>
      <c r="FG238" s="346"/>
      <c r="FH238" s="346"/>
      <c r="FI238" s="346"/>
      <c r="FJ238" s="346"/>
      <c r="FK238" s="346"/>
      <c r="FL238" s="346"/>
      <c r="FM238" s="346"/>
      <c r="FN238" s="346"/>
      <c r="FO238" s="346"/>
      <c r="FP238" s="346"/>
      <c r="FQ238" s="346"/>
      <c r="FR238" s="346"/>
      <c r="FS238" s="346"/>
      <c r="FT238" s="346"/>
      <c r="FU238" s="346"/>
      <c r="FV238" s="346"/>
      <c r="FW238" s="346"/>
      <c r="FX238" s="346"/>
      <c r="FY238" s="346"/>
      <c r="FZ238" s="346"/>
      <c r="GA238" s="346"/>
      <c r="GB238" s="346"/>
      <c r="GC238" s="346"/>
      <c r="GD238" s="346"/>
      <c r="GE238" s="346"/>
      <c r="GF238" s="346"/>
      <c r="GG238" s="346"/>
      <c r="GH238" s="346"/>
      <c r="GI238" s="346"/>
      <c r="GJ238" s="346"/>
      <c r="GK238" s="346"/>
      <c r="GL238" s="346"/>
      <c r="GM238" s="346"/>
      <c r="GN238" s="346"/>
      <c r="GO238" s="346"/>
      <c r="GP238" s="346"/>
      <c r="GQ238" s="346"/>
      <c r="GR238" s="346"/>
      <c r="GS238" s="346"/>
      <c r="GT238" s="346"/>
      <c r="GU238" s="346"/>
      <c r="GV238" s="346"/>
      <c r="GW238" s="346"/>
      <c r="GX238" s="346"/>
      <c r="GY238" s="346"/>
      <c r="GZ238" s="346"/>
      <c r="HA238" s="346"/>
      <c r="HB238" s="346"/>
      <c r="HC238" s="346"/>
      <c r="HD238" s="346"/>
      <c r="HE238" s="346"/>
      <c r="HF238" s="346"/>
      <c r="HG238" s="346"/>
      <c r="HH238" s="346"/>
      <c r="HI238" s="346"/>
      <c r="HJ238" s="346"/>
      <c r="HK238" s="346"/>
      <c r="HL238" s="346"/>
      <c r="HM238" s="346"/>
      <c r="HN238" s="346"/>
      <c r="HO238" s="346"/>
      <c r="HP238" s="346"/>
      <c r="HQ238" s="346"/>
      <c r="HR238" s="346"/>
      <c r="HS238" s="346"/>
      <c r="HT238" s="346"/>
      <c r="HU238" s="346"/>
      <c r="HV238" s="346"/>
      <c r="HW238" s="346"/>
      <c r="HX238" s="346"/>
      <c r="HY238" s="346"/>
      <c r="HZ238" s="346"/>
      <c r="IA238" s="346"/>
      <c r="IB238" s="346"/>
      <c r="IC238" s="346"/>
      <c r="ID238" s="346"/>
      <c r="IE238" s="346"/>
      <c r="IF238" s="346"/>
      <c r="IG238" s="346"/>
      <c r="IH238" s="346"/>
      <c r="II238" s="346"/>
      <c r="IJ238" s="346"/>
      <c r="IK238" s="346"/>
      <c r="IL238" s="346"/>
      <c r="IM238" s="346"/>
      <c r="IN238" s="346"/>
      <c r="IO238" s="346"/>
      <c r="IP238" s="346"/>
      <c r="IQ238" s="346"/>
      <c r="IR238" s="346"/>
      <c r="IS238" s="346"/>
      <c r="IT238" s="346"/>
      <c r="IU238" s="346"/>
      <c r="IV238" s="346"/>
      <c r="IW238" s="346"/>
      <c r="IX238" s="346"/>
      <c r="IY238" s="346"/>
      <c r="IZ238" s="346"/>
      <c r="JA238" s="346"/>
      <c r="JB238" s="346"/>
      <c r="JC238" s="346"/>
      <c r="JD238" s="346"/>
      <c r="JE238" s="346"/>
      <c r="JF238" s="346"/>
      <c r="JG238" s="346"/>
      <c r="JH238" s="346"/>
      <c r="JI238" s="346"/>
      <c r="JJ238" s="346"/>
      <c r="JK238" s="346"/>
      <c r="JL238" s="346"/>
      <c r="JM238" s="346"/>
      <c r="JN238" s="346"/>
      <c r="JO238" s="346"/>
      <c r="JP238" s="346"/>
      <c r="JQ238" s="346"/>
      <c r="JR238" s="346"/>
      <c r="JS238" s="346"/>
      <c r="JT238" s="346"/>
      <c r="JU238" s="346"/>
      <c r="JV238" s="346"/>
      <c r="JW238" s="346"/>
      <c r="JX238" s="346"/>
      <c r="JY238" s="346"/>
      <c r="JZ238" s="346"/>
      <c r="KA238" s="346"/>
      <c r="KB238" s="346"/>
      <c r="KC238" s="346"/>
      <c r="KD238" s="346"/>
      <c r="KE238" s="346"/>
      <c r="KF238" s="346"/>
      <c r="KG238" s="346"/>
      <c r="KH238" s="346"/>
      <c r="KI238" s="346"/>
      <c r="KJ238" s="346"/>
      <c r="KK238" s="346"/>
      <c r="KL238" s="346"/>
      <c r="KM238" s="346"/>
      <c r="KN238" s="346"/>
      <c r="KO238" s="346"/>
      <c r="KP238" s="346"/>
      <c r="KQ238" s="346"/>
      <c r="KR238" s="346"/>
      <c r="KS238" s="346"/>
      <c r="KT238" s="346"/>
      <c r="KU238" s="346"/>
      <c r="KV238" s="346"/>
      <c r="KW238" s="346"/>
      <c r="KX238" s="346"/>
      <c r="KY238" s="346"/>
      <c r="KZ238" s="346"/>
      <c r="LA238" s="346"/>
      <c r="LB238" s="346"/>
      <c r="LC238" s="346"/>
      <c r="LD238" s="346"/>
      <c r="LE238" s="346"/>
      <c r="LF238" s="346"/>
      <c r="LG238" s="346"/>
      <c r="LH238" s="346"/>
      <c r="LI238" s="346"/>
      <c r="LJ238" s="346"/>
      <c r="LK238" s="346"/>
      <c r="LL238" s="346"/>
      <c r="LM238" s="346"/>
      <c r="LN238" s="346"/>
      <c r="LO238" s="346"/>
      <c r="LP238" s="346"/>
    </row>
    <row r="239">
      <c r="A239" s="394" t="s">
        <v>325</v>
      </c>
      <c r="B239" s="394"/>
      <c r="C239" s="61"/>
      <c r="D239" s="61"/>
      <c r="E239" s="335"/>
      <c r="F239" s="336"/>
      <c r="G239" s="336"/>
      <c r="H239" s="336"/>
      <c r="I239" s="336"/>
      <c r="J239" s="336"/>
      <c r="K239" s="336"/>
      <c r="L239" s="336"/>
      <c r="M239" s="336"/>
      <c r="N239" s="336"/>
      <c r="O239" s="336"/>
      <c r="P239" s="336"/>
      <c r="Q239" s="336"/>
      <c r="R239" s="336"/>
      <c r="S239" s="336"/>
      <c r="T239" s="336"/>
      <c r="U239" s="336"/>
      <c r="V239" s="336"/>
      <c r="W239" s="336"/>
      <c r="X239" s="336"/>
      <c r="Y239" s="336"/>
      <c r="Z239" s="336"/>
      <c r="AA239" s="336"/>
      <c r="AB239" s="336"/>
      <c r="AC239" s="336"/>
      <c r="AD239" s="336"/>
      <c r="AE239" s="336"/>
      <c r="AF239" s="336"/>
      <c r="AG239" s="336"/>
      <c r="AH239" s="336"/>
      <c r="AI239" s="336"/>
      <c r="AJ239" s="336"/>
      <c r="AK239" s="336"/>
      <c r="AL239" s="336"/>
      <c r="AM239" s="336"/>
      <c r="AN239" s="336"/>
      <c r="AO239" s="336"/>
      <c r="AP239" s="336"/>
      <c r="AQ239" s="336"/>
      <c r="AR239" s="336"/>
      <c r="AS239" s="336"/>
      <c r="AT239" s="336"/>
      <c r="AU239" s="336"/>
      <c r="AV239" s="336"/>
      <c r="AW239" s="336"/>
      <c r="AX239" s="336"/>
      <c r="AY239" s="336"/>
      <c r="AZ239" s="336"/>
      <c r="BA239" s="336"/>
      <c r="BB239" s="336"/>
      <c r="BC239" s="336"/>
      <c r="BD239" s="336"/>
      <c r="BE239" s="336"/>
      <c r="BF239" s="336"/>
      <c r="BG239" s="336"/>
      <c r="BH239" s="336"/>
      <c r="BI239" s="336"/>
      <c r="BJ239" s="336"/>
      <c r="BK239" s="336"/>
      <c r="BL239" s="336"/>
      <c r="BM239" s="336"/>
      <c r="BN239" s="336"/>
      <c r="BO239" s="336"/>
      <c r="BQ239" s="336"/>
      <c r="BR239" s="336">
        <f>BR121</f>
        <v>15</v>
      </c>
      <c r="BS239" s="336">
        <f t="shared" ref="BS239:EC239" si="793">BR239</f>
        <v>15</v>
      </c>
      <c r="BT239" s="336">
        <f t="shared" si="793"/>
        <v>15</v>
      </c>
      <c r="BU239" s="336">
        <f t="shared" si="793"/>
        <v>15</v>
      </c>
      <c r="BV239" s="336">
        <f t="shared" si="793"/>
        <v>15</v>
      </c>
      <c r="BW239" s="336">
        <f t="shared" si="793"/>
        <v>15</v>
      </c>
      <c r="BX239" s="336">
        <f t="shared" si="793"/>
        <v>15</v>
      </c>
      <c r="BY239" s="336">
        <f t="shared" si="793"/>
        <v>15</v>
      </c>
      <c r="BZ239" s="336">
        <f t="shared" si="793"/>
        <v>15</v>
      </c>
      <c r="CA239" s="336">
        <f t="shared" si="793"/>
        <v>15</v>
      </c>
      <c r="CB239" s="336">
        <f t="shared" si="793"/>
        <v>15</v>
      </c>
      <c r="CC239" s="336">
        <f t="shared" si="793"/>
        <v>15</v>
      </c>
      <c r="CD239" s="336">
        <f t="shared" si="793"/>
        <v>15</v>
      </c>
      <c r="CE239" s="336">
        <f t="shared" si="793"/>
        <v>15</v>
      </c>
      <c r="CF239" s="336">
        <f t="shared" si="793"/>
        <v>15</v>
      </c>
      <c r="CG239" s="336">
        <f t="shared" si="793"/>
        <v>15</v>
      </c>
      <c r="CH239" s="336">
        <f t="shared" si="793"/>
        <v>15</v>
      </c>
      <c r="CI239" s="336">
        <f t="shared" si="793"/>
        <v>15</v>
      </c>
      <c r="CJ239" s="336">
        <f t="shared" si="793"/>
        <v>15</v>
      </c>
      <c r="CK239" s="336">
        <f t="shared" si="793"/>
        <v>15</v>
      </c>
      <c r="CL239" s="336">
        <f t="shared" si="793"/>
        <v>15</v>
      </c>
      <c r="CM239" s="336">
        <f t="shared" si="793"/>
        <v>15</v>
      </c>
      <c r="CN239" s="336">
        <f t="shared" si="793"/>
        <v>15</v>
      </c>
      <c r="CO239" s="336">
        <f t="shared" si="793"/>
        <v>15</v>
      </c>
      <c r="CP239" s="336">
        <f t="shared" si="793"/>
        <v>15</v>
      </c>
      <c r="CQ239" s="336">
        <f t="shared" si="793"/>
        <v>15</v>
      </c>
      <c r="CR239" s="336">
        <f t="shared" si="793"/>
        <v>15</v>
      </c>
      <c r="CS239" s="336">
        <f t="shared" si="793"/>
        <v>15</v>
      </c>
      <c r="CT239" s="336">
        <f t="shared" si="793"/>
        <v>15</v>
      </c>
      <c r="CU239" s="336">
        <f t="shared" si="793"/>
        <v>15</v>
      </c>
      <c r="CV239" s="336">
        <f t="shared" si="793"/>
        <v>15</v>
      </c>
      <c r="CW239" s="336">
        <f t="shared" si="793"/>
        <v>15</v>
      </c>
      <c r="CX239" s="336">
        <f t="shared" si="793"/>
        <v>15</v>
      </c>
      <c r="CY239" s="336">
        <f t="shared" si="793"/>
        <v>15</v>
      </c>
      <c r="CZ239" s="336">
        <f t="shared" si="793"/>
        <v>15</v>
      </c>
      <c r="DA239" s="336">
        <f t="shared" si="793"/>
        <v>15</v>
      </c>
      <c r="DB239" s="336">
        <f t="shared" si="793"/>
        <v>15</v>
      </c>
      <c r="DC239" s="336">
        <f t="shared" si="793"/>
        <v>15</v>
      </c>
      <c r="DD239" s="336">
        <f t="shared" si="793"/>
        <v>15</v>
      </c>
      <c r="DE239" s="336">
        <f t="shared" si="793"/>
        <v>15</v>
      </c>
      <c r="DF239" s="336">
        <f t="shared" si="793"/>
        <v>15</v>
      </c>
      <c r="DG239" s="336">
        <f t="shared" si="793"/>
        <v>15</v>
      </c>
      <c r="DH239" s="336">
        <f t="shared" si="793"/>
        <v>15</v>
      </c>
      <c r="DI239" s="336">
        <f t="shared" si="793"/>
        <v>15</v>
      </c>
      <c r="DJ239" s="336">
        <f t="shared" si="793"/>
        <v>15</v>
      </c>
      <c r="DK239" s="336">
        <f t="shared" si="793"/>
        <v>15</v>
      </c>
      <c r="DL239" s="336">
        <f t="shared" si="793"/>
        <v>15</v>
      </c>
      <c r="DM239" s="336">
        <f t="shared" si="793"/>
        <v>15</v>
      </c>
      <c r="DN239" s="336">
        <f t="shared" si="793"/>
        <v>15</v>
      </c>
      <c r="DO239" s="336">
        <f t="shared" si="793"/>
        <v>15</v>
      </c>
      <c r="DP239" s="336">
        <f t="shared" si="793"/>
        <v>15</v>
      </c>
      <c r="DQ239" s="336">
        <f t="shared" si="793"/>
        <v>15</v>
      </c>
      <c r="DR239" s="336">
        <f t="shared" si="793"/>
        <v>15</v>
      </c>
      <c r="DS239" s="336">
        <f t="shared" si="793"/>
        <v>15</v>
      </c>
      <c r="DT239" s="336">
        <f t="shared" si="793"/>
        <v>15</v>
      </c>
      <c r="DU239" s="336">
        <f t="shared" si="793"/>
        <v>15</v>
      </c>
      <c r="DV239" s="336">
        <f t="shared" si="793"/>
        <v>15</v>
      </c>
      <c r="DW239" s="336">
        <f t="shared" si="793"/>
        <v>15</v>
      </c>
      <c r="DX239" s="336">
        <f t="shared" si="793"/>
        <v>15</v>
      </c>
      <c r="DY239" s="336">
        <f t="shared" si="793"/>
        <v>15</v>
      </c>
      <c r="DZ239" s="336">
        <f t="shared" si="793"/>
        <v>15</v>
      </c>
      <c r="EA239" s="336">
        <f t="shared" si="793"/>
        <v>15</v>
      </c>
      <c r="EB239" s="336">
        <f t="shared" si="793"/>
        <v>15</v>
      </c>
      <c r="EC239" s="336">
        <f t="shared" si="793"/>
        <v>15</v>
      </c>
      <c r="EE239" s="336">
        <f>EE121</f>
        <v>21</v>
      </c>
      <c r="EF239" s="336">
        <f t="shared" ref="EF239:GP239" si="794">EE239</f>
        <v>21</v>
      </c>
      <c r="EG239" s="336">
        <f t="shared" si="794"/>
        <v>21</v>
      </c>
      <c r="EH239" s="336">
        <f t="shared" si="794"/>
        <v>21</v>
      </c>
      <c r="EI239" s="336">
        <f t="shared" si="794"/>
        <v>21</v>
      </c>
      <c r="EJ239" s="336">
        <f t="shared" si="794"/>
        <v>21</v>
      </c>
      <c r="EK239" s="336">
        <f t="shared" si="794"/>
        <v>21</v>
      </c>
      <c r="EL239" s="336">
        <f t="shared" si="794"/>
        <v>21</v>
      </c>
      <c r="EM239" s="336">
        <f t="shared" si="794"/>
        <v>21</v>
      </c>
      <c r="EN239" s="336">
        <f t="shared" si="794"/>
        <v>21</v>
      </c>
      <c r="EO239" s="336">
        <f t="shared" si="794"/>
        <v>21</v>
      </c>
      <c r="EP239" s="336">
        <f t="shared" si="794"/>
        <v>21</v>
      </c>
      <c r="EQ239" s="336">
        <f t="shared" si="794"/>
        <v>21</v>
      </c>
      <c r="ER239" s="336">
        <f t="shared" si="794"/>
        <v>21</v>
      </c>
      <c r="ES239" s="336">
        <f t="shared" si="794"/>
        <v>21</v>
      </c>
      <c r="ET239" s="336">
        <f t="shared" si="794"/>
        <v>21</v>
      </c>
      <c r="EU239" s="336">
        <f t="shared" si="794"/>
        <v>21</v>
      </c>
      <c r="EV239" s="336">
        <f t="shared" si="794"/>
        <v>21</v>
      </c>
      <c r="EW239" s="336">
        <f t="shared" si="794"/>
        <v>21</v>
      </c>
      <c r="EX239" s="336">
        <f t="shared" si="794"/>
        <v>21</v>
      </c>
      <c r="EY239" s="336">
        <f t="shared" si="794"/>
        <v>21</v>
      </c>
      <c r="EZ239" s="336">
        <f t="shared" si="794"/>
        <v>21</v>
      </c>
      <c r="FA239" s="336">
        <f t="shared" si="794"/>
        <v>21</v>
      </c>
      <c r="FB239" s="336">
        <f t="shared" si="794"/>
        <v>21</v>
      </c>
      <c r="FC239" s="336">
        <f t="shared" si="794"/>
        <v>21</v>
      </c>
      <c r="FD239" s="336">
        <f t="shared" si="794"/>
        <v>21</v>
      </c>
      <c r="FE239" s="336">
        <f t="shared" si="794"/>
        <v>21</v>
      </c>
      <c r="FF239" s="336">
        <f t="shared" si="794"/>
        <v>21</v>
      </c>
      <c r="FG239" s="336">
        <f t="shared" si="794"/>
        <v>21</v>
      </c>
      <c r="FH239" s="336">
        <f t="shared" si="794"/>
        <v>21</v>
      </c>
      <c r="FI239" s="336">
        <f t="shared" si="794"/>
        <v>21</v>
      </c>
      <c r="FJ239" s="336">
        <f t="shared" si="794"/>
        <v>21</v>
      </c>
      <c r="FK239" s="336">
        <f t="shared" si="794"/>
        <v>21</v>
      </c>
      <c r="FL239" s="336">
        <f t="shared" si="794"/>
        <v>21</v>
      </c>
      <c r="FM239" s="336">
        <f t="shared" si="794"/>
        <v>21</v>
      </c>
      <c r="FN239" s="336">
        <f t="shared" si="794"/>
        <v>21</v>
      </c>
      <c r="FO239" s="336">
        <f t="shared" si="794"/>
        <v>21</v>
      </c>
      <c r="FP239" s="336">
        <f t="shared" si="794"/>
        <v>21</v>
      </c>
      <c r="FQ239" s="336">
        <f t="shared" si="794"/>
        <v>21</v>
      </c>
      <c r="FR239" s="336">
        <f t="shared" si="794"/>
        <v>21</v>
      </c>
      <c r="FS239" s="336">
        <f t="shared" si="794"/>
        <v>21</v>
      </c>
      <c r="FT239" s="336">
        <f t="shared" si="794"/>
        <v>21</v>
      </c>
      <c r="FU239" s="336">
        <f t="shared" si="794"/>
        <v>21</v>
      </c>
      <c r="FV239" s="336">
        <f t="shared" si="794"/>
        <v>21</v>
      </c>
      <c r="FW239" s="336">
        <f t="shared" si="794"/>
        <v>21</v>
      </c>
      <c r="FX239" s="336">
        <f t="shared" si="794"/>
        <v>21</v>
      </c>
      <c r="FY239" s="336">
        <f t="shared" si="794"/>
        <v>21</v>
      </c>
      <c r="FZ239" s="336">
        <f t="shared" si="794"/>
        <v>21</v>
      </c>
      <c r="GA239" s="336">
        <f t="shared" si="794"/>
        <v>21</v>
      </c>
      <c r="GB239" s="336">
        <f t="shared" si="794"/>
        <v>21</v>
      </c>
      <c r="GC239" s="336">
        <f t="shared" si="794"/>
        <v>21</v>
      </c>
      <c r="GD239" s="336">
        <f t="shared" si="794"/>
        <v>21</v>
      </c>
      <c r="GE239" s="336">
        <f t="shared" si="794"/>
        <v>21</v>
      </c>
      <c r="GF239" s="336">
        <f t="shared" si="794"/>
        <v>21</v>
      </c>
      <c r="GG239" s="336">
        <f t="shared" si="794"/>
        <v>21</v>
      </c>
      <c r="GH239" s="336">
        <f t="shared" si="794"/>
        <v>21</v>
      </c>
      <c r="GI239" s="336">
        <f t="shared" si="794"/>
        <v>21</v>
      </c>
      <c r="GJ239" s="336">
        <f t="shared" si="794"/>
        <v>21</v>
      </c>
      <c r="GK239" s="336">
        <f t="shared" si="794"/>
        <v>21</v>
      </c>
      <c r="GL239" s="336">
        <f t="shared" si="794"/>
        <v>21</v>
      </c>
      <c r="GM239" s="336">
        <f t="shared" si="794"/>
        <v>21</v>
      </c>
      <c r="GN239" s="336">
        <f t="shared" si="794"/>
        <v>21</v>
      </c>
      <c r="GO239" s="336">
        <f t="shared" si="794"/>
        <v>21</v>
      </c>
      <c r="GP239" s="336">
        <f t="shared" si="794"/>
        <v>21</v>
      </c>
      <c r="GQ239" s="336"/>
      <c r="GR239" s="336">
        <f>GR121</f>
        <v>27</v>
      </c>
      <c r="GS239" s="336">
        <f t="shared" ref="GS239:JC239" si="795">GR239</f>
        <v>27</v>
      </c>
      <c r="GT239" s="336">
        <f t="shared" si="795"/>
        <v>27</v>
      </c>
      <c r="GU239" s="336">
        <f t="shared" si="795"/>
        <v>27</v>
      </c>
      <c r="GV239" s="336">
        <f t="shared" si="795"/>
        <v>27</v>
      </c>
      <c r="GW239" s="336">
        <f t="shared" si="795"/>
        <v>27</v>
      </c>
      <c r="GX239" s="336">
        <f t="shared" si="795"/>
        <v>27</v>
      </c>
      <c r="GY239" s="336">
        <f t="shared" si="795"/>
        <v>27</v>
      </c>
      <c r="GZ239" s="336">
        <f t="shared" si="795"/>
        <v>27</v>
      </c>
      <c r="HA239" s="336">
        <f t="shared" si="795"/>
        <v>27</v>
      </c>
      <c r="HB239" s="336">
        <f t="shared" si="795"/>
        <v>27</v>
      </c>
      <c r="HC239" s="336">
        <f t="shared" si="795"/>
        <v>27</v>
      </c>
      <c r="HD239" s="336">
        <f t="shared" si="795"/>
        <v>27</v>
      </c>
      <c r="HE239" s="336">
        <f t="shared" si="795"/>
        <v>27</v>
      </c>
      <c r="HF239" s="336">
        <f t="shared" si="795"/>
        <v>27</v>
      </c>
      <c r="HG239" s="336">
        <f t="shared" si="795"/>
        <v>27</v>
      </c>
      <c r="HH239" s="336">
        <f t="shared" si="795"/>
        <v>27</v>
      </c>
      <c r="HI239" s="336">
        <f t="shared" si="795"/>
        <v>27</v>
      </c>
      <c r="HJ239" s="336">
        <f t="shared" si="795"/>
        <v>27</v>
      </c>
      <c r="HK239" s="336">
        <f t="shared" si="795"/>
        <v>27</v>
      </c>
      <c r="HL239" s="336">
        <f t="shared" si="795"/>
        <v>27</v>
      </c>
      <c r="HM239" s="336">
        <f t="shared" si="795"/>
        <v>27</v>
      </c>
      <c r="HN239" s="336">
        <f t="shared" si="795"/>
        <v>27</v>
      </c>
      <c r="HO239" s="336">
        <f t="shared" si="795"/>
        <v>27</v>
      </c>
      <c r="HP239" s="336">
        <f t="shared" si="795"/>
        <v>27</v>
      </c>
      <c r="HQ239" s="336">
        <f t="shared" si="795"/>
        <v>27</v>
      </c>
      <c r="HR239" s="336">
        <f t="shared" si="795"/>
        <v>27</v>
      </c>
      <c r="HS239" s="336">
        <f t="shared" si="795"/>
        <v>27</v>
      </c>
      <c r="HT239" s="336">
        <f t="shared" si="795"/>
        <v>27</v>
      </c>
      <c r="HU239" s="336">
        <f t="shared" si="795"/>
        <v>27</v>
      </c>
      <c r="HV239" s="336">
        <f t="shared" si="795"/>
        <v>27</v>
      </c>
      <c r="HW239" s="336">
        <f t="shared" si="795"/>
        <v>27</v>
      </c>
      <c r="HX239" s="336">
        <f t="shared" si="795"/>
        <v>27</v>
      </c>
      <c r="HY239" s="336">
        <f t="shared" si="795"/>
        <v>27</v>
      </c>
      <c r="HZ239" s="336">
        <f t="shared" si="795"/>
        <v>27</v>
      </c>
      <c r="IA239" s="336">
        <f t="shared" si="795"/>
        <v>27</v>
      </c>
      <c r="IB239" s="336">
        <f t="shared" si="795"/>
        <v>27</v>
      </c>
      <c r="IC239" s="336">
        <f t="shared" si="795"/>
        <v>27</v>
      </c>
      <c r="ID239" s="336">
        <f t="shared" si="795"/>
        <v>27</v>
      </c>
      <c r="IE239" s="336">
        <f t="shared" si="795"/>
        <v>27</v>
      </c>
      <c r="IF239" s="336">
        <f t="shared" si="795"/>
        <v>27</v>
      </c>
      <c r="IG239" s="336">
        <f t="shared" si="795"/>
        <v>27</v>
      </c>
      <c r="IH239" s="336">
        <f t="shared" si="795"/>
        <v>27</v>
      </c>
      <c r="II239" s="336">
        <f t="shared" si="795"/>
        <v>27</v>
      </c>
      <c r="IJ239" s="336">
        <f t="shared" si="795"/>
        <v>27</v>
      </c>
      <c r="IK239" s="336">
        <f t="shared" si="795"/>
        <v>27</v>
      </c>
      <c r="IL239" s="336">
        <f t="shared" si="795"/>
        <v>27</v>
      </c>
      <c r="IM239" s="336">
        <f t="shared" si="795"/>
        <v>27</v>
      </c>
      <c r="IN239" s="336">
        <f t="shared" si="795"/>
        <v>27</v>
      </c>
      <c r="IO239" s="336">
        <f t="shared" si="795"/>
        <v>27</v>
      </c>
      <c r="IP239" s="336">
        <f t="shared" si="795"/>
        <v>27</v>
      </c>
      <c r="IQ239" s="336">
        <f t="shared" si="795"/>
        <v>27</v>
      </c>
      <c r="IR239" s="336">
        <f t="shared" si="795"/>
        <v>27</v>
      </c>
      <c r="IS239" s="336">
        <f t="shared" si="795"/>
        <v>27</v>
      </c>
      <c r="IT239" s="336">
        <f t="shared" si="795"/>
        <v>27</v>
      </c>
      <c r="IU239" s="336">
        <f t="shared" si="795"/>
        <v>27</v>
      </c>
      <c r="IV239" s="336">
        <f t="shared" si="795"/>
        <v>27</v>
      </c>
      <c r="IW239" s="336">
        <f t="shared" si="795"/>
        <v>27</v>
      </c>
      <c r="IX239" s="336">
        <f t="shared" si="795"/>
        <v>27</v>
      </c>
      <c r="IY239" s="336">
        <f t="shared" si="795"/>
        <v>27</v>
      </c>
      <c r="IZ239" s="336">
        <f t="shared" si="795"/>
        <v>27</v>
      </c>
      <c r="JA239" s="336">
        <f t="shared" si="795"/>
        <v>27</v>
      </c>
      <c r="JB239" s="336">
        <f t="shared" si="795"/>
        <v>27</v>
      </c>
      <c r="JC239" s="336">
        <f t="shared" si="795"/>
        <v>27</v>
      </c>
      <c r="JD239" s="336"/>
      <c r="JE239" s="336">
        <f>JE121</f>
        <v>33</v>
      </c>
      <c r="JF239" s="336">
        <f t="shared" ref="JF239:LP239" si="796">JE239</f>
        <v>33</v>
      </c>
      <c r="JG239" s="336">
        <f t="shared" si="796"/>
        <v>33</v>
      </c>
      <c r="JH239" s="336">
        <f t="shared" si="796"/>
        <v>33</v>
      </c>
      <c r="JI239" s="336">
        <f t="shared" si="796"/>
        <v>33</v>
      </c>
      <c r="JJ239" s="336">
        <f t="shared" si="796"/>
        <v>33</v>
      </c>
      <c r="JK239" s="336">
        <f t="shared" si="796"/>
        <v>33</v>
      </c>
      <c r="JL239" s="336">
        <f t="shared" si="796"/>
        <v>33</v>
      </c>
      <c r="JM239" s="336">
        <f t="shared" si="796"/>
        <v>33</v>
      </c>
      <c r="JN239" s="336">
        <f t="shared" si="796"/>
        <v>33</v>
      </c>
      <c r="JO239" s="336">
        <f t="shared" si="796"/>
        <v>33</v>
      </c>
      <c r="JP239" s="336">
        <f t="shared" si="796"/>
        <v>33</v>
      </c>
      <c r="JQ239" s="336">
        <f t="shared" si="796"/>
        <v>33</v>
      </c>
      <c r="JR239" s="336">
        <f t="shared" si="796"/>
        <v>33</v>
      </c>
      <c r="JS239" s="336">
        <f t="shared" si="796"/>
        <v>33</v>
      </c>
      <c r="JT239" s="336">
        <f t="shared" si="796"/>
        <v>33</v>
      </c>
      <c r="JU239" s="336">
        <f t="shared" si="796"/>
        <v>33</v>
      </c>
      <c r="JV239" s="336">
        <f t="shared" si="796"/>
        <v>33</v>
      </c>
      <c r="JW239" s="336">
        <f t="shared" si="796"/>
        <v>33</v>
      </c>
      <c r="JX239" s="336">
        <f t="shared" si="796"/>
        <v>33</v>
      </c>
      <c r="JY239" s="336">
        <f t="shared" si="796"/>
        <v>33</v>
      </c>
      <c r="JZ239" s="336">
        <f t="shared" si="796"/>
        <v>33</v>
      </c>
      <c r="KA239" s="336">
        <f t="shared" si="796"/>
        <v>33</v>
      </c>
      <c r="KB239" s="336">
        <f t="shared" si="796"/>
        <v>33</v>
      </c>
      <c r="KC239" s="336">
        <f t="shared" si="796"/>
        <v>33</v>
      </c>
      <c r="KD239" s="336">
        <f t="shared" si="796"/>
        <v>33</v>
      </c>
      <c r="KE239" s="336">
        <f t="shared" si="796"/>
        <v>33</v>
      </c>
      <c r="KF239" s="336">
        <f t="shared" si="796"/>
        <v>33</v>
      </c>
      <c r="KG239" s="336">
        <f t="shared" si="796"/>
        <v>33</v>
      </c>
      <c r="KH239" s="336">
        <f t="shared" si="796"/>
        <v>33</v>
      </c>
      <c r="KI239" s="336">
        <f t="shared" si="796"/>
        <v>33</v>
      </c>
      <c r="KJ239" s="336">
        <f t="shared" si="796"/>
        <v>33</v>
      </c>
      <c r="KK239" s="336">
        <f t="shared" si="796"/>
        <v>33</v>
      </c>
      <c r="KL239" s="336">
        <f t="shared" si="796"/>
        <v>33</v>
      </c>
      <c r="KM239" s="336">
        <f t="shared" si="796"/>
        <v>33</v>
      </c>
      <c r="KN239" s="336">
        <f t="shared" si="796"/>
        <v>33</v>
      </c>
      <c r="KO239" s="336">
        <f t="shared" si="796"/>
        <v>33</v>
      </c>
      <c r="KP239" s="336">
        <f t="shared" si="796"/>
        <v>33</v>
      </c>
      <c r="KQ239" s="336">
        <f t="shared" si="796"/>
        <v>33</v>
      </c>
      <c r="KR239" s="336">
        <f t="shared" si="796"/>
        <v>33</v>
      </c>
      <c r="KS239" s="336">
        <f t="shared" si="796"/>
        <v>33</v>
      </c>
      <c r="KT239" s="336">
        <f t="shared" si="796"/>
        <v>33</v>
      </c>
      <c r="KU239" s="336">
        <f t="shared" si="796"/>
        <v>33</v>
      </c>
      <c r="KV239" s="336">
        <f t="shared" si="796"/>
        <v>33</v>
      </c>
      <c r="KW239" s="336">
        <f t="shared" si="796"/>
        <v>33</v>
      </c>
      <c r="KX239" s="336">
        <f t="shared" si="796"/>
        <v>33</v>
      </c>
      <c r="KY239" s="336">
        <f t="shared" si="796"/>
        <v>33</v>
      </c>
      <c r="KZ239" s="336">
        <f t="shared" si="796"/>
        <v>33</v>
      </c>
      <c r="LA239" s="336">
        <f t="shared" si="796"/>
        <v>33</v>
      </c>
      <c r="LB239" s="336">
        <f t="shared" si="796"/>
        <v>33</v>
      </c>
      <c r="LC239" s="336">
        <f t="shared" si="796"/>
        <v>33</v>
      </c>
      <c r="LD239" s="336">
        <f t="shared" si="796"/>
        <v>33</v>
      </c>
      <c r="LE239" s="336">
        <f t="shared" si="796"/>
        <v>33</v>
      </c>
      <c r="LF239" s="336">
        <f t="shared" si="796"/>
        <v>33</v>
      </c>
      <c r="LG239" s="336">
        <f t="shared" si="796"/>
        <v>33</v>
      </c>
      <c r="LH239" s="336">
        <f t="shared" si="796"/>
        <v>33</v>
      </c>
      <c r="LI239" s="336">
        <f t="shared" si="796"/>
        <v>33</v>
      </c>
      <c r="LJ239" s="336">
        <f t="shared" si="796"/>
        <v>33</v>
      </c>
      <c r="LK239" s="336">
        <f t="shared" si="796"/>
        <v>33</v>
      </c>
      <c r="LL239" s="336">
        <f t="shared" si="796"/>
        <v>33</v>
      </c>
      <c r="LM239" s="336">
        <f t="shared" si="796"/>
        <v>33</v>
      </c>
      <c r="LN239" s="336">
        <f t="shared" si="796"/>
        <v>33</v>
      </c>
      <c r="LO239" s="336">
        <f t="shared" si="796"/>
        <v>33</v>
      </c>
      <c r="LP239" s="336">
        <f t="shared" si="796"/>
        <v>33</v>
      </c>
    </row>
    <row r="240">
      <c r="A240" s="61"/>
      <c r="B240" s="61"/>
      <c r="C240" s="61"/>
      <c r="D240" s="61" t="s">
        <v>279</v>
      </c>
      <c r="E240" s="335">
        <v>1.0</v>
      </c>
      <c r="F240" s="336">
        <f t="shared" ref="F240:BP240" si="797">E240+1</f>
        <v>2</v>
      </c>
      <c r="G240" s="336">
        <f t="shared" si="797"/>
        <v>3</v>
      </c>
      <c r="H240" s="336">
        <f t="shared" si="797"/>
        <v>4</v>
      </c>
      <c r="I240" s="336">
        <f t="shared" si="797"/>
        <v>5</v>
      </c>
      <c r="J240" s="336">
        <f t="shared" si="797"/>
        <v>6</v>
      </c>
      <c r="K240" s="336">
        <f t="shared" si="797"/>
        <v>7</v>
      </c>
      <c r="L240" s="336">
        <f t="shared" si="797"/>
        <v>8</v>
      </c>
      <c r="M240" s="336">
        <f t="shared" si="797"/>
        <v>9</v>
      </c>
      <c r="N240" s="336">
        <f t="shared" si="797"/>
        <v>10</v>
      </c>
      <c r="O240" s="336">
        <f t="shared" si="797"/>
        <v>11</v>
      </c>
      <c r="P240" s="336">
        <f t="shared" si="797"/>
        <v>12</v>
      </c>
      <c r="Q240" s="336">
        <f t="shared" si="797"/>
        <v>13</v>
      </c>
      <c r="R240" s="336">
        <f t="shared" si="797"/>
        <v>14</v>
      </c>
      <c r="S240" s="336">
        <f t="shared" si="797"/>
        <v>15</v>
      </c>
      <c r="T240" s="336">
        <f t="shared" si="797"/>
        <v>16</v>
      </c>
      <c r="U240" s="336">
        <f t="shared" si="797"/>
        <v>17</v>
      </c>
      <c r="V240" s="336">
        <f t="shared" si="797"/>
        <v>18</v>
      </c>
      <c r="W240" s="336">
        <f t="shared" si="797"/>
        <v>19</v>
      </c>
      <c r="X240" s="336">
        <f t="shared" si="797"/>
        <v>20</v>
      </c>
      <c r="Y240" s="336">
        <f t="shared" si="797"/>
        <v>21</v>
      </c>
      <c r="Z240" s="336">
        <f t="shared" si="797"/>
        <v>22</v>
      </c>
      <c r="AA240" s="336">
        <f t="shared" si="797"/>
        <v>23</v>
      </c>
      <c r="AB240" s="336">
        <f t="shared" si="797"/>
        <v>24</v>
      </c>
      <c r="AC240" s="336">
        <f t="shared" si="797"/>
        <v>25</v>
      </c>
      <c r="AD240" s="336">
        <f t="shared" si="797"/>
        <v>26</v>
      </c>
      <c r="AE240" s="336">
        <f t="shared" si="797"/>
        <v>27</v>
      </c>
      <c r="AF240" s="336">
        <f t="shared" si="797"/>
        <v>28</v>
      </c>
      <c r="AG240" s="336">
        <f t="shared" si="797"/>
        <v>29</v>
      </c>
      <c r="AH240" s="336">
        <f t="shared" si="797"/>
        <v>30</v>
      </c>
      <c r="AI240" s="336">
        <f t="shared" si="797"/>
        <v>31</v>
      </c>
      <c r="AJ240" s="336">
        <f t="shared" si="797"/>
        <v>32</v>
      </c>
      <c r="AK240" s="336">
        <f t="shared" si="797"/>
        <v>33</v>
      </c>
      <c r="AL240" s="336">
        <f t="shared" si="797"/>
        <v>34</v>
      </c>
      <c r="AM240" s="336">
        <f t="shared" si="797"/>
        <v>35</v>
      </c>
      <c r="AN240" s="336">
        <f t="shared" si="797"/>
        <v>36</v>
      </c>
      <c r="AO240" s="336">
        <f t="shared" si="797"/>
        <v>37</v>
      </c>
      <c r="AP240" s="336">
        <f t="shared" si="797"/>
        <v>38</v>
      </c>
      <c r="AQ240" s="336">
        <f t="shared" si="797"/>
        <v>39</v>
      </c>
      <c r="AR240" s="336">
        <f t="shared" si="797"/>
        <v>40</v>
      </c>
      <c r="AS240" s="336">
        <f t="shared" si="797"/>
        <v>41</v>
      </c>
      <c r="AT240" s="336">
        <f t="shared" si="797"/>
        <v>42</v>
      </c>
      <c r="AU240" s="336">
        <f t="shared" si="797"/>
        <v>43</v>
      </c>
      <c r="AV240" s="336">
        <f t="shared" si="797"/>
        <v>44</v>
      </c>
      <c r="AW240" s="336">
        <f t="shared" si="797"/>
        <v>45</v>
      </c>
      <c r="AX240" s="336">
        <f t="shared" si="797"/>
        <v>46</v>
      </c>
      <c r="AY240" s="336">
        <f t="shared" si="797"/>
        <v>47</v>
      </c>
      <c r="AZ240" s="336">
        <f t="shared" si="797"/>
        <v>48</v>
      </c>
      <c r="BA240" s="336">
        <f t="shared" si="797"/>
        <v>49</v>
      </c>
      <c r="BB240" s="336">
        <f t="shared" si="797"/>
        <v>50</v>
      </c>
      <c r="BC240" s="336">
        <f t="shared" si="797"/>
        <v>51</v>
      </c>
      <c r="BD240" s="336">
        <f t="shared" si="797"/>
        <v>52</v>
      </c>
      <c r="BE240" s="336">
        <f t="shared" si="797"/>
        <v>53</v>
      </c>
      <c r="BF240" s="336">
        <f t="shared" si="797"/>
        <v>54</v>
      </c>
      <c r="BG240" s="336">
        <f t="shared" si="797"/>
        <v>55</v>
      </c>
      <c r="BH240" s="336">
        <f t="shared" si="797"/>
        <v>56</v>
      </c>
      <c r="BI240" s="336">
        <f t="shared" si="797"/>
        <v>57</v>
      </c>
      <c r="BJ240" s="336">
        <f t="shared" si="797"/>
        <v>58</v>
      </c>
      <c r="BK240" s="336">
        <f t="shared" si="797"/>
        <v>59</v>
      </c>
      <c r="BL240" s="336">
        <f t="shared" si="797"/>
        <v>60</v>
      </c>
      <c r="BM240" s="336">
        <f t="shared" si="797"/>
        <v>61</v>
      </c>
      <c r="BN240" s="336">
        <f t="shared" si="797"/>
        <v>62</v>
      </c>
      <c r="BO240" s="336">
        <f t="shared" si="797"/>
        <v>63</v>
      </c>
      <c r="BP240" s="336">
        <f t="shared" si="797"/>
        <v>64</v>
      </c>
      <c r="BQ240" s="335"/>
      <c r="BR240" s="335">
        <v>1.0</v>
      </c>
      <c r="BS240" s="336">
        <f t="shared" ref="BS240:EC240" si="798">BR240+1</f>
        <v>2</v>
      </c>
      <c r="BT240" s="336">
        <f t="shared" si="798"/>
        <v>3</v>
      </c>
      <c r="BU240" s="336">
        <f t="shared" si="798"/>
        <v>4</v>
      </c>
      <c r="BV240" s="336">
        <f t="shared" si="798"/>
        <v>5</v>
      </c>
      <c r="BW240" s="336">
        <f t="shared" si="798"/>
        <v>6</v>
      </c>
      <c r="BX240" s="336">
        <f t="shared" si="798"/>
        <v>7</v>
      </c>
      <c r="BY240" s="336">
        <f t="shared" si="798"/>
        <v>8</v>
      </c>
      <c r="BZ240" s="336">
        <f t="shared" si="798"/>
        <v>9</v>
      </c>
      <c r="CA240" s="336">
        <f t="shared" si="798"/>
        <v>10</v>
      </c>
      <c r="CB240" s="336">
        <f t="shared" si="798"/>
        <v>11</v>
      </c>
      <c r="CC240" s="336">
        <f t="shared" si="798"/>
        <v>12</v>
      </c>
      <c r="CD240" s="336">
        <f t="shared" si="798"/>
        <v>13</v>
      </c>
      <c r="CE240" s="336">
        <f t="shared" si="798"/>
        <v>14</v>
      </c>
      <c r="CF240" s="336">
        <f t="shared" si="798"/>
        <v>15</v>
      </c>
      <c r="CG240" s="336">
        <f t="shared" si="798"/>
        <v>16</v>
      </c>
      <c r="CH240" s="336">
        <f t="shared" si="798"/>
        <v>17</v>
      </c>
      <c r="CI240" s="336">
        <f t="shared" si="798"/>
        <v>18</v>
      </c>
      <c r="CJ240" s="336">
        <f t="shared" si="798"/>
        <v>19</v>
      </c>
      <c r="CK240" s="336">
        <f t="shared" si="798"/>
        <v>20</v>
      </c>
      <c r="CL240" s="336">
        <f t="shared" si="798"/>
        <v>21</v>
      </c>
      <c r="CM240" s="336">
        <f t="shared" si="798"/>
        <v>22</v>
      </c>
      <c r="CN240" s="336">
        <f t="shared" si="798"/>
        <v>23</v>
      </c>
      <c r="CO240" s="336">
        <f t="shared" si="798"/>
        <v>24</v>
      </c>
      <c r="CP240" s="336">
        <f t="shared" si="798"/>
        <v>25</v>
      </c>
      <c r="CQ240" s="336">
        <f t="shared" si="798"/>
        <v>26</v>
      </c>
      <c r="CR240" s="336">
        <f t="shared" si="798"/>
        <v>27</v>
      </c>
      <c r="CS240" s="336">
        <f t="shared" si="798"/>
        <v>28</v>
      </c>
      <c r="CT240" s="336">
        <f t="shared" si="798"/>
        <v>29</v>
      </c>
      <c r="CU240" s="336">
        <f t="shared" si="798"/>
        <v>30</v>
      </c>
      <c r="CV240" s="336">
        <f t="shared" si="798"/>
        <v>31</v>
      </c>
      <c r="CW240" s="336">
        <f t="shared" si="798"/>
        <v>32</v>
      </c>
      <c r="CX240" s="336">
        <f t="shared" si="798"/>
        <v>33</v>
      </c>
      <c r="CY240" s="336">
        <f t="shared" si="798"/>
        <v>34</v>
      </c>
      <c r="CZ240" s="336">
        <f t="shared" si="798"/>
        <v>35</v>
      </c>
      <c r="DA240" s="336">
        <f t="shared" si="798"/>
        <v>36</v>
      </c>
      <c r="DB240" s="336">
        <f t="shared" si="798"/>
        <v>37</v>
      </c>
      <c r="DC240" s="336">
        <f t="shared" si="798"/>
        <v>38</v>
      </c>
      <c r="DD240" s="336">
        <f t="shared" si="798"/>
        <v>39</v>
      </c>
      <c r="DE240" s="336">
        <f t="shared" si="798"/>
        <v>40</v>
      </c>
      <c r="DF240" s="336">
        <f t="shared" si="798"/>
        <v>41</v>
      </c>
      <c r="DG240" s="336">
        <f t="shared" si="798"/>
        <v>42</v>
      </c>
      <c r="DH240" s="336">
        <f t="shared" si="798"/>
        <v>43</v>
      </c>
      <c r="DI240" s="336">
        <f t="shared" si="798"/>
        <v>44</v>
      </c>
      <c r="DJ240" s="336">
        <f t="shared" si="798"/>
        <v>45</v>
      </c>
      <c r="DK240" s="336">
        <f t="shared" si="798"/>
        <v>46</v>
      </c>
      <c r="DL240" s="336">
        <f t="shared" si="798"/>
        <v>47</v>
      </c>
      <c r="DM240" s="336">
        <f t="shared" si="798"/>
        <v>48</v>
      </c>
      <c r="DN240" s="336">
        <f t="shared" si="798"/>
        <v>49</v>
      </c>
      <c r="DO240" s="336">
        <f t="shared" si="798"/>
        <v>50</v>
      </c>
      <c r="DP240" s="336">
        <f t="shared" si="798"/>
        <v>51</v>
      </c>
      <c r="DQ240" s="336">
        <f t="shared" si="798"/>
        <v>52</v>
      </c>
      <c r="DR240" s="336">
        <f t="shared" si="798"/>
        <v>53</v>
      </c>
      <c r="DS240" s="336">
        <f t="shared" si="798"/>
        <v>54</v>
      </c>
      <c r="DT240" s="336">
        <f t="shared" si="798"/>
        <v>55</v>
      </c>
      <c r="DU240" s="336">
        <f t="shared" si="798"/>
        <v>56</v>
      </c>
      <c r="DV240" s="336">
        <f t="shared" si="798"/>
        <v>57</v>
      </c>
      <c r="DW240" s="336">
        <f t="shared" si="798"/>
        <v>58</v>
      </c>
      <c r="DX240" s="336">
        <f t="shared" si="798"/>
        <v>59</v>
      </c>
      <c r="DY240" s="336">
        <f t="shared" si="798"/>
        <v>60</v>
      </c>
      <c r="DZ240" s="336">
        <f t="shared" si="798"/>
        <v>61</v>
      </c>
      <c r="EA240" s="336">
        <f t="shared" si="798"/>
        <v>62</v>
      </c>
      <c r="EB240" s="336">
        <f t="shared" si="798"/>
        <v>63</v>
      </c>
      <c r="EC240" s="336">
        <f t="shared" si="798"/>
        <v>64</v>
      </c>
      <c r="EE240" s="335">
        <v>1.0</v>
      </c>
      <c r="EF240" s="336">
        <f t="shared" ref="EF240:GP240" si="799">EE240+1</f>
        <v>2</v>
      </c>
      <c r="EG240" s="336">
        <f t="shared" si="799"/>
        <v>3</v>
      </c>
      <c r="EH240" s="336">
        <f t="shared" si="799"/>
        <v>4</v>
      </c>
      <c r="EI240" s="336">
        <f t="shared" si="799"/>
        <v>5</v>
      </c>
      <c r="EJ240" s="336">
        <f t="shared" si="799"/>
        <v>6</v>
      </c>
      <c r="EK240" s="336">
        <f t="shared" si="799"/>
        <v>7</v>
      </c>
      <c r="EL240" s="336">
        <f t="shared" si="799"/>
        <v>8</v>
      </c>
      <c r="EM240" s="336">
        <f t="shared" si="799"/>
        <v>9</v>
      </c>
      <c r="EN240" s="336">
        <f t="shared" si="799"/>
        <v>10</v>
      </c>
      <c r="EO240" s="336">
        <f t="shared" si="799"/>
        <v>11</v>
      </c>
      <c r="EP240" s="336">
        <f t="shared" si="799"/>
        <v>12</v>
      </c>
      <c r="EQ240" s="336">
        <f t="shared" si="799"/>
        <v>13</v>
      </c>
      <c r="ER240" s="336">
        <f t="shared" si="799"/>
        <v>14</v>
      </c>
      <c r="ES240" s="336">
        <f t="shared" si="799"/>
        <v>15</v>
      </c>
      <c r="ET240" s="336">
        <f t="shared" si="799"/>
        <v>16</v>
      </c>
      <c r="EU240" s="336">
        <f t="shared" si="799"/>
        <v>17</v>
      </c>
      <c r="EV240" s="336">
        <f t="shared" si="799"/>
        <v>18</v>
      </c>
      <c r="EW240" s="336">
        <f t="shared" si="799"/>
        <v>19</v>
      </c>
      <c r="EX240" s="336">
        <f t="shared" si="799"/>
        <v>20</v>
      </c>
      <c r="EY240" s="336">
        <f t="shared" si="799"/>
        <v>21</v>
      </c>
      <c r="EZ240" s="336">
        <f t="shared" si="799"/>
        <v>22</v>
      </c>
      <c r="FA240" s="336">
        <f t="shared" si="799"/>
        <v>23</v>
      </c>
      <c r="FB240" s="336">
        <f t="shared" si="799"/>
        <v>24</v>
      </c>
      <c r="FC240" s="336">
        <f t="shared" si="799"/>
        <v>25</v>
      </c>
      <c r="FD240" s="336">
        <f t="shared" si="799"/>
        <v>26</v>
      </c>
      <c r="FE240" s="336">
        <f t="shared" si="799"/>
        <v>27</v>
      </c>
      <c r="FF240" s="336">
        <f t="shared" si="799"/>
        <v>28</v>
      </c>
      <c r="FG240" s="336">
        <f t="shared" si="799"/>
        <v>29</v>
      </c>
      <c r="FH240" s="336">
        <f t="shared" si="799"/>
        <v>30</v>
      </c>
      <c r="FI240" s="336">
        <f t="shared" si="799"/>
        <v>31</v>
      </c>
      <c r="FJ240" s="336">
        <f t="shared" si="799"/>
        <v>32</v>
      </c>
      <c r="FK240" s="336">
        <f t="shared" si="799"/>
        <v>33</v>
      </c>
      <c r="FL240" s="336">
        <f t="shared" si="799"/>
        <v>34</v>
      </c>
      <c r="FM240" s="336">
        <f t="shared" si="799"/>
        <v>35</v>
      </c>
      <c r="FN240" s="336">
        <f t="shared" si="799"/>
        <v>36</v>
      </c>
      <c r="FO240" s="336">
        <f t="shared" si="799"/>
        <v>37</v>
      </c>
      <c r="FP240" s="336">
        <f t="shared" si="799"/>
        <v>38</v>
      </c>
      <c r="FQ240" s="336">
        <f t="shared" si="799"/>
        <v>39</v>
      </c>
      <c r="FR240" s="336">
        <f t="shared" si="799"/>
        <v>40</v>
      </c>
      <c r="FS240" s="336">
        <f t="shared" si="799"/>
        <v>41</v>
      </c>
      <c r="FT240" s="336">
        <f t="shared" si="799"/>
        <v>42</v>
      </c>
      <c r="FU240" s="336">
        <f t="shared" si="799"/>
        <v>43</v>
      </c>
      <c r="FV240" s="336">
        <f t="shared" si="799"/>
        <v>44</v>
      </c>
      <c r="FW240" s="336">
        <f t="shared" si="799"/>
        <v>45</v>
      </c>
      <c r="FX240" s="336">
        <f t="shared" si="799"/>
        <v>46</v>
      </c>
      <c r="FY240" s="336">
        <f t="shared" si="799"/>
        <v>47</v>
      </c>
      <c r="FZ240" s="336">
        <f t="shared" si="799"/>
        <v>48</v>
      </c>
      <c r="GA240" s="336">
        <f t="shared" si="799"/>
        <v>49</v>
      </c>
      <c r="GB240" s="336">
        <f t="shared" si="799"/>
        <v>50</v>
      </c>
      <c r="GC240" s="336">
        <f t="shared" si="799"/>
        <v>51</v>
      </c>
      <c r="GD240" s="336">
        <f t="shared" si="799"/>
        <v>52</v>
      </c>
      <c r="GE240" s="336">
        <f t="shared" si="799"/>
        <v>53</v>
      </c>
      <c r="GF240" s="336">
        <f t="shared" si="799"/>
        <v>54</v>
      </c>
      <c r="GG240" s="336">
        <f t="shared" si="799"/>
        <v>55</v>
      </c>
      <c r="GH240" s="336">
        <f t="shared" si="799"/>
        <v>56</v>
      </c>
      <c r="GI240" s="336">
        <f t="shared" si="799"/>
        <v>57</v>
      </c>
      <c r="GJ240" s="336">
        <f t="shared" si="799"/>
        <v>58</v>
      </c>
      <c r="GK240" s="336">
        <f t="shared" si="799"/>
        <v>59</v>
      </c>
      <c r="GL240" s="336">
        <f t="shared" si="799"/>
        <v>60</v>
      </c>
      <c r="GM240" s="336">
        <f t="shared" si="799"/>
        <v>61</v>
      </c>
      <c r="GN240" s="336">
        <f t="shared" si="799"/>
        <v>62</v>
      </c>
      <c r="GO240" s="336">
        <f t="shared" si="799"/>
        <v>63</v>
      </c>
      <c r="GP240" s="336">
        <f t="shared" si="799"/>
        <v>64</v>
      </c>
      <c r="GQ240" s="335"/>
      <c r="GR240" s="335">
        <v>1.0</v>
      </c>
      <c r="GS240" s="336">
        <f t="shared" ref="GS240:JC240" si="800">GR240+1</f>
        <v>2</v>
      </c>
      <c r="GT240" s="336">
        <f t="shared" si="800"/>
        <v>3</v>
      </c>
      <c r="GU240" s="336">
        <f t="shared" si="800"/>
        <v>4</v>
      </c>
      <c r="GV240" s="336">
        <f t="shared" si="800"/>
        <v>5</v>
      </c>
      <c r="GW240" s="336">
        <f t="shared" si="800"/>
        <v>6</v>
      </c>
      <c r="GX240" s="336">
        <f t="shared" si="800"/>
        <v>7</v>
      </c>
      <c r="GY240" s="336">
        <f t="shared" si="800"/>
        <v>8</v>
      </c>
      <c r="GZ240" s="336">
        <f t="shared" si="800"/>
        <v>9</v>
      </c>
      <c r="HA240" s="336">
        <f t="shared" si="800"/>
        <v>10</v>
      </c>
      <c r="HB240" s="336">
        <f t="shared" si="800"/>
        <v>11</v>
      </c>
      <c r="HC240" s="336">
        <f t="shared" si="800"/>
        <v>12</v>
      </c>
      <c r="HD240" s="336">
        <f t="shared" si="800"/>
        <v>13</v>
      </c>
      <c r="HE240" s="336">
        <f t="shared" si="800"/>
        <v>14</v>
      </c>
      <c r="HF240" s="336">
        <f t="shared" si="800"/>
        <v>15</v>
      </c>
      <c r="HG240" s="336">
        <f t="shared" si="800"/>
        <v>16</v>
      </c>
      <c r="HH240" s="336">
        <f t="shared" si="800"/>
        <v>17</v>
      </c>
      <c r="HI240" s="336">
        <f t="shared" si="800"/>
        <v>18</v>
      </c>
      <c r="HJ240" s="336">
        <f t="shared" si="800"/>
        <v>19</v>
      </c>
      <c r="HK240" s="336">
        <f t="shared" si="800"/>
        <v>20</v>
      </c>
      <c r="HL240" s="336">
        <f t="shared" si="800"/>
        <v>21</v>
      </c>
      <c r="HM240" s="336">
        <f t="shared" si="800"/>
        <v>22</v>
      </c>
      <c r="HN240" s="336">
        <f t="shared" si="800"/>
        <v>23</v>
      </c>
      <c r="HO240" s="336">
        <f t="shared" si="800"/>
        <v>24</v>
      </c>
      <c r="HP240" s="336">
        <f t="shared" si="800"/>
        <v>25</v>
      </c>
      <c r="HQ240" s="336">
        <f t="shared" si="800"/>
        <v>26</v>
      </c>
      <c r="HR240" s="336">
        <f t="shared" si="800"/>
        <v>27</v>
      </c>
      <c r="HS240" s="336">
        <f t="shared" si="800"/>
        <v>28</v>
      </c>
      <c r="HT240" s="336">
        <f t="shared" si="800"/>
        <v>29</v>
      </c>
      <c r="HU240" s="336">
        <f t="shared" si="800"/>
        <v>30</v>
      </c>
      <c r="HV240" s="336">
        <f t="shared" si="800"/>
        <v>31</v>
      </c>
      <c r="HW240" s="336">
        <f t="shared" si="800"/>
        <v>32</v>
      </c>
      <c r="HX240" s="336">
        <f t="shared" si="800"/>
        <v>33</v>
      </c>
      <c r="HY240" s="336">
        <f t="shared" si="800"/>
        <v>34</v>
      </c>
      <c r="HZ240" s="336">
        <f t="shared" si="800"/>
        <v>35</v>
      </c>
      <c r="IA240" s="336">
        <f t="shared" si="800"/>
        <v>36</v>
      </c>
      <c r="IB240" s="336">
        <f t="shared" si="800"/>
        <v>37</v>
      </c>
      <c r="IC240" s="336">
        <f t="shared" si="800"/>
        <v>38</v>
      </c>
      <c r="ID240" s="336">
        <f t="shared" si="800"/>
        <v>39</v>
      </c>
      <c r="IE240" s="336">
        <f t="shared" si="800"/>
        <v>40</v>
      </c>
      <c r="IF240" s="336">
        <f t="shared" si="800"/>
        <v>41</v>
      </c>
      <c r="IG240" s="336">
        <f t="shared" si="800"/>
        <v>42</v>
      </c>
      <c r="IH240" s="336">
        <f t="shared" si="800"/>
        <v>43</v>
      </c>
      <c r="II240" s="336">
        <f t="shared" si="800"/>
        <v>44</v>
      </c>
      <c r="IJ240" s="336">
        <f t="shared" si="800"/>
        <v>45</v>
      </c>
      <c r="IK240" s="336">
        <f t="shared" si="800"/>
        <v>46</v>
      </c>
      <c r="IL240" s="336">
        <f t="shared" si="800"/>
        <v>47</v>
      </c>
      <c r="IM240" s="336">
        <f t="shared" si="800"/>
        <v>48</v>
      </c>
      <c r="IN240" s="336">
        <f t="shared" si="800"/>
        <v>49</v>
      </c>
      <c r="IO240" s="336">
        <f t="shared" si="800"/>
        <v>50</v>
      </c>
      <c r="IP240" s="336">
        <f t="shared" si="800"/>
        <v>51</v>
      </c>
      <c r="IQ240" s="336">
        <f t="shared" si="800"/>
        <v>52</v>
      </c>
      <c r="IR240" s="336">
        <f t="shared" si="800"/>
        <v>53</v>
      </c>
      <c r="IS240" s="336">
        <f t="shared" si="800"/>
        <v>54</v>
      </c>
      <c r="IT240" s="336">
        <f t="shared" si="800"/>
        <v>55</v>
      </c>
      <c r="IU240" s="336">
        <f t="shared" si="800"/>
        <v>56</v>
      </c>
      <c r="IV240" s="336">
        <f t="shared" si="800"/>
        <v>57</v>
      </c>
      <c r="IW240" s="336">
        <f t="shared" si="800"/>
        <v>58</v>
      </c>
      <c r="IX240" s="336">
        <f t="shared" si="800"/>
        <v>59</v>
      </c>
      <c r="IY240" s="336">
        <f t="shared" si="800"/>
        <v>60</v>
      </c>
      <c r="IZ240" s="336">
        <f t="shared" si="800"/>
        <v>61</v>
      </c>
      <c r="JA240" s="336">
        <f t="shared" si="800"/>
        <v>62</v>
      </c>
      <c r="JB240" s="336">
        <f t="shared" si="800"/>
        <v>63</v>
      </c>
      <c r="JC240" s="336">
        <f t="shared" si="800"/>
        <v>64</v>
      </c>
      <c r="JD240" s="335"/>
      <c r="JE240" s="335">
        <v>1.0</v>
      </c>
      <c r="JF240" s="336">
        <f t="shared" ref="JF240:LP240" si="801">JE240+1</f>
        <v>2</v>
      </c>
      <c r="JG240" s="336">
        <f t="shared" si="801"/>
        <v>3</v>
      </c>
      <c r="JH240" s="336">
        <f t="shared" si="801"/>
        <v>4</v>
      </c>
      <c r="JI240" s="336">
        <f t="shared" si="801"/>
        <v>5</v>
      </c>
      <c r="JJ240" s="336">
        <f t="shared" si="801"/>
        <v>6</v>
      </c>
      <c r="JK240" s="336">
        <f t="shared" si="801"/>
        <v>7</v>
      </c>
      <c r="JL240" s="336">
        <f t="shared" si="801"/>
        <v>8</v>
      </c>
      <c r="JM240" s="336">
        <f t="shared" si="801"/>
        <v>9</v>
      </c>
      <c r="JN240" s="336">
        <f t="shared" si="801"/>
        <v>10</v>
      </c>
      <c r="JO240" s="336">
        <f t="shared" si="801"/>
        <v>11</v>
      </c>
      <c r="JP240" s="336">
        <f t="shared" si="801"/>
        <v>12</v>
      </c>
      <c r="JQ240" s="336">
        <f t="shared" si="801"/>
        <v>13</v>
      </c>
      <c r="JR240" s="336">
        <f t="shared" si="801"/>
        <v>14</v>
      </c>
      <c r="JS240" s="336">
        <f t="shared" si="801"/>
        <v>15</v>
      </c>
      <c r="JT240" s="336">
        <f t="shared" si="801"/>
        <v>16</v>
      </c>
      <c r="JU240" s="336">
        <f t="shared" si="801"/>
        <v>17</v>
      </c>
      <c r="JV240" s="336">
        <f t="shared" si="801"/>
        <v>18</v>
      </c>
      <c r="JW240" s="336">
        <f t="shared" si="801"/>
        <v>19</v>
      </c>
      <c r="JX240" s="336">
        <f t="shared" si="801"/>
        <v>20</v>
      </c>
      <c r="JY240" s="336">
        <f t="shared" si="801"/>
        <v>21</v>
      </c>
      <c r="JZ240" s="336">
        <f t="shared" si="801"/>
        <v>22</v>
      </c>
      <c r="KA240" s="336">
        <f t="shared" si="801"/>
        <v>23</v>
      </c>
      <c r="KB240" s="336">
        <f t="shared" si="801"/>
        <v>24</v>
      </c>
      <c r="KC240" s="336">
        <f t="shared" si="801"/>
        <v>25</v>
      </c>
      <c r="KD240" s="336">
        <f t="shared" si="801"/>
        <v>26</v>
      </c>
      <c r="KE240" s="336">
        <f t="shared" si="801"/>
        <v>27</v>
      </c>
      <c r="KF240" s="336">
        <f t="shared" si="801"/>
        <v>28</v>
      </c>
      <c r="KG240" s="336">
        <f t="shared" si="801"/>
        <v>29</v>
      </c>
      <c r="KH240" s="336">
        <f t="shared" si="801"/>
        <v>30</v>
      </c>
      <c r="KI240" s="336">
        <f t="shared" si="801"/>
        <v>31</v>
      </c>
      <c r="KJ240" s="336">
        <f t="shared" si="801"/>
        <v>32</v>
      </c>
      <c r="KK240" s="336">
        <f t="shared" si="801"/>
        <v>33</v>
      </c>
      <c r="KL240" s="336">
        <f t="shared" si="801"/>
        <v>34</v>
      </c>
      <c r="KM240" s="336">
        <f t="shared" si="801"/>
        <v>35</v>
      </c>
      <c r="KN240" s="336">
        <f t="shared" si="801"/>
        <v>36</v>
      </c>
      <c r="KO240" s="336">
        <f t="shared" si="801"/>
        <v>37</v>
      </c>
      <c r="KP240" s="336">
        <f t="shared" si="801"/>
        <v>38</v>
      </c>
      <c r="KQ240" s="336">
        <f t="shared" si="801"/>
        <v>39</v>
      </c>
      <c r="KR240" s="336">
        <f t="shared" si="801"/>
        <v>40</v>
      </c>
      <c r="KS240" s="336">
        <f t="shared" si="801"/>
        <v>41</v>
      </c>
      <c r="KT240" s="336">
        <f t="shared" si="801"/>
        <v>42</v>
      </c>
      <c r="KU240" s="336">
        <f t="shared" si="801"/>
        <v>43</v>
      </c>
      <c r="KV240" s="336">
        <f t="shared" si="801"/>
        <v>44</v>
      </c>
      <c r="KW240" s="336">
        <f t="shared" si="801"/>
        <v>45</v>
      </c>
      <c r="KX240" s="336">
        <f t="shared" si="801"/>
        <v>46</v>
      </c>
      <c r="KY240" s="336">
        <f t="shared" si="801"/>
        <v>47</v>
      </c>
      <c r="KZ240" s="336">
        <f t="shared" si="801"/>
        <v>48</v>
      </c>
      <c r="LA240" s="336">
        <f t="shared" si="801"/>
        <v>49</v>
      </c>
      <c r="LB240" s="336">
        <f t="shared" si="801"/>
        <v>50</v>
      </c>
      <c r="LC240" s="336">
        <f t="shared" si="801"/>
        <v>51</v>
      </c>
      <c r="LD240" s="336">
        <f t="shared" si="801"/>
        <v>52</v>
      </c>
      <c r="LE240" s="336">
        <f t="shared" si="801"/>
        <v>53</v>
      </c>
      <c r="LF240" s="336">
        <f t="shared" si="801"/>
        <v>54</v>
      </c>
      <c r="LG240" s="336">
        <f t="shared" si="801"/>
        <v>55</v>
      </c>
      <c r="LH240" s="336">
        <f t="shared" si="801"/>
        <v>56</v>
      </c>
      <c r="LI240" s="336">
        <f t="shared" si="801"/>
        <v>57</v>
      </c>
      <c r="LJ240" s="336">
        <f t="shared" si="801"/>
        <v>58</v>
      </c>
      <c r="LK240" s="336">
        <f t="shared" si="801"/>
        <v>59</v>
      </c>
      <c r="LL240" s="336">
        <f t="shared" si="801"/>
        <v>60</v>
      </c>
      <c r="LM240" s="336">
        <f t="shared" si="801"/>
        <v>61</v>
      </c>
      <c r="LN240" s="336">
        <f t="shared" si="801"/>
        <v>62</v>
      </c>
      <c r="LO240" s="336">
        <f t="shared" si="801"/>
        <v>63</v>
      </c>
      <c r="LP240" s="336">
        <f t="shared" si="801"/>
        <v>64</v>
      </c>
    </row>
    <row r="241">
      <c r="A241" s="138"/>
      <c r="B241" s="338"/>
      <c r="C241" s="138"/>
      <c r="D241" s="61" t="s">
        <v>135</v>
      </c>
      <c r="E241" s="395" t="str">
        <f>vlookup(E$186,'3a. TBond Main'!$A$10:$AN$73,2)</f>
        <v>10.00%2022A</v>
      </c>
      <c r="F241" s="395" t="str">
        <f>vlookup(F$186,'3a. TBond Main'!$A$10:$AN$73,2)</f>
        <v>05.75%2022A</v>
      </c>
      <c r="G241" s="395" t="str">
        <f>vlookup(G$186,'3a. TBond Main'!$A$10:$AN$73,2)</f>
        <v>07.90%2022A</v>
      </c>
      <c r="H241" s="395" t="str">
        <f>vlookup(H$186,'3a. TBond Main'!$A$10:$AN$73,2)</f>
        <v>08.65%2023A</v>
      </c>
      <c r="I241" s="395" t="str">
        <f>vlookup(I$186,'3a. TBond Main'!$A$10:$AN$73,2)</f>
        <v>10.00%2023A</v>
      </c>
      <c r="J241" s="395" t="str">
        <f>vlookup(J$186,'3a. TBond Main'!$A$10:$AN$73,2)</f>
        <v>11.50%2023A</v>
      </c>
      <c r="K241" s="395" t="str">
        <f>vlookup(K$186,'3a. TBond Main'!$A$10:$AN$73,2)</f>
        <v>10.20%2023A</v>
      </c>
      <c r="L241" s="395" t="str">
        <f>vlookup(L$186,'3a. TBond Main'!$A$10:$AN$73,2)</f>
        <v>09.00%2023A</v>
      </c>
      <c r="M241" s="395" t="str">
        <f>vlookup(M$186,'3a. TBond Main'!$A$10:$AN$73,2)</f>
        <v>11.20%2023A</v>
      </c>
      <c r="N241" s="395" t="str">
        <f>vlookup(N$186,'3a. TBond Main'!$A$10:$AN$73,2)</f>
        <v>07.00%2023A</v>
      </c>
      <c r="O241" s="395" t="str">
        <f>vlookup(O$186,'3a. TBond Main'!$A$10:$AN$73,2)</f>
        <v>06.30%2023A</v>
      </c>
      <c r="P241" s="395" t="str">
        <f>vlookup(P$186,'3a. TBond Main'!$A$10:$AN$73,2)</f>
        <v>11.60%2023A</v>
      </c>
      <c r="Q241" s="395" t="str">
        <f>vlookup(Q$186,'3a. TBond Main'!$A$10:$AN$73,2)</f>
        <v>11.40%2024A</v>
      </c>
      <c r="R241" s="395" t="str">
        <f>vlookup(R$186,'3a. TBond Main'!$A$10:$AN$73,2)</f>
        <v>10.90%2024A</v>
      </c>
      <c r="S241" s="395" t="str">
        <f>vlookup(S$186,'3a. TBond Main'!$A$10:$AN$73,2)</f>
        <v>10.25%2024A</v>
      </c>
      <c r="T241" s="395" t="str">
        <f>vlookup(T$186,'3a. TBond Main'!$A$10:$AN$73,2)</f>
        <v>11.00%2024A</v>
      </c>
      <c r="U241" s="395" t="str">
        <f>vlookup(U$186,'3a. TBond Main'!$A$10:$AN$73,2)</f>
        <v>09.85%2024A</v>
      </c>
      <c r="V241" s="395" t="str">
        <f>vlookup(V$186,'3a. TBond Main'!$A$10:$AN$73,2)</f>
        <v>06.00%2024A</v>
      </c>
      <c r="W241" s="395" t="str">
        <f>vlookup(W$186,'3a. TBond Main'!$A$10:$AN$73,2)</f>
        <v>10.25%2025A</v>
      </c>
      <c r="X241" s="395" t="str">
        <f>vlookup(X$186,'3a. TBond Main'!$A$10:$AN$73,2)</f>
        <v>09.00%2025A</v>
      </c>
      <c r="Y241" s="395" t="str">
        <f>vlookup(Y$186,'3a. TBond Main'!$A$10:$AN$73,2)</f>
        <v>17.00%2025A</v>
      </c>
      <c r="Z241" s="395" t="str">
        <f>vlookup(Z$186,'3a. TBond Main'!$A$10:$AN$73,2)</f>
        <v>17.00%2025A</v>
      </c>
      <c r="AA241" s="395" t="str">
        <f>vlookup(AA$186,'3a. TBond Main'!$A$10:$AN$73,2)</f>
        <v>11.00%2025A</v>
      </c>
      <c r="AB241" s="395" t="str">
        <f>vlookup(AB$186,'3a. TBond Main'!$A$10:$AN$73,2)</f>
        <v>10.35%2025A</v>
      </c>
      <c r="AC241" s="395" t="str">
        <f>vlookup(AC$186,'3a. TBond Main'!$A$10:$AN$73,2)</f>
        <v>06.75%2026A</v>
      </c>
      <c r="AD241" s="395" t="str">
        <f>vlookup(AD$186,'3a. TBond Main'!$A$10:$AN$73,2)</f>
        <v>09.00%2026A</v>
      </c>
      <c r="AE241" s="395" t="str">
        <f>vlookup(AE$186,'3a. TBond Main'!$A$10:$AN$73,2)</f>
        <v>05.35%2026A</v>
      </c>
      <c r="AF241" s="395" t="str">
        <f>vlookup(AF$186,'3a. TBond Main'!$A$10:$AN$73,2)</f>
        <v>11.00%2026A</v>
      </c>
      <c r="AG241" s="395" t="str">
        <f>vlookup(AG$186,'3a. TBond Main'!$A$10:$AN$73,2)</f>
        <v>11.50%2026A</v>
      </c>
      <c r="AH241" s="395" t="str">
        <f>vlookup(AH$186,'3a. TBond Main'!$A$10:$AN$73,2)</f>
        <v>05.00%2026A</v>
      </c>
      <c r="AI241" s="395" t="str">
        <f>vlookup(AI$186,'3a. TBond Main'!$A$10:$AN$73,2)</f>
        <v>11.40%2027A</v>
      </c>
      <c r="AJ241" s="395" t="str">
        <f>vlookup(AJ$186,'3a. TBond Main'!$A$10:$AN$73,2)</f>
        <v>18.00%2027A</v>
      </c>
      <c r="AK241" s="395" t="str">
        <f>vlookup(AK$186,'3a. TBond Main'!$A$10:$AN$73,2)</f>
        <v>11.75%2027A</v>
      </c>
      <c r="AL241" s="395" t="str">
        <f>vlookup(AL$186,'3a. TBond Main'!$A$10:$AN$73,2)</f>
        <v>11.00%2027A</v>
      </c>
      <c r="AM241" s="395" t="str">
        <f>vlookup(AM$186,'3a. TBond Main'!$A$10:$AN$73,2)</f>
        <v>07.80%2027A</v>
      </c>
      <c r="AN241" s="395" t="str">
        <f>vlookup(AN$186,'3a. TBond Main'!$A$10:$AN$73,2)</f>
        <v>10.30%2027A</v>
      </c>
      <c r="AO241" s="395" t="str">
        <f>vlookup(AO$186,'3a. TBond Main'!$A$10:$AN$73,2)</f>
        <v>11.25%2027A</v>
      </c>
      <c r="AP241" s="395" t="str">
        <f>vlookup(AP$186,'3a. TBond Main'!$A$10:$AN$73,2)</f>
        <v>18.00%2028A</v>
      </c>
      <c r="AQ241" s="395" t="str">
        <f>vlookup(AQ$186,'3a. TBond Main'!$A$10:$AN$73,2)</f>
        <v>10.75%2028A</v>
      </c>
      <c r="AR241" s="395" t="str">
        <f>vlookup(AR$186,'3a. TBond Main'!$A$10:$AN$73,2)</f>
        <v>09.00%2028B</v>
      </c>
      <c r="AS241" s="395" t="str">
        <f>vlookup(AS$186,'3a. TBond Main'!$A$10:$AN$73,2)</f>
        <v>09.00%2028A</v>
      </c>
      <c r="AT241" s="395" t="str">
        <f>vlookup(AT$186,'3a. TBond Main'!$A$10:$AN$73,2)</f>
        <v>11.50%2028A</v>
      </c>
      <c r="AU241" s="395" t="str">
        <f>vlookup(AU$186,'3a. TBond Main'!$A$10:$AN$73,2)</f>
        <v>13.00%2029A</v>
      </c>
      <c r="AV241" s="395" t="str">
        <f>vlookup(AV$186,'3a. TBond Main'!$A$10:$AN$73,2)</f>
        <v>13.00%2029B</v>
      </c>
      <c r="AW241" s="395" t="str">
        <f>vlookup(AW$186,'3a. TBond Main'!$A$10:$AN$73,2)</f>
        <v>20.00%2029A</v>
      </c>
      <c r="AX241" s="395" t="str">
        <f>vlookup(AX$186,'3a. TBond Main'!$A$10:$AN$73,2)</f>
        <v>11.00%2030A</v>
      </c>
      <c r="AY241" s="395" t="str">
        <f>vlookup(AY$186,'3a. TBond Main'!$A$10:$AN$73,2)</f>
        <v>11.25%2031A</v>
      </c>
      <c r="AZ241" s="395" t="str">
        <f>vlookup(AZ$186,'3a. TBond Main'!$A$10:$AN$73,2)</f>
        <v>18.00%2031A</v>
      </c>
      <c r="BA241" s="395" t="str">
        <f>vlookup(BA$186,'3a. TBond Main'!$A$10:$AN$73,2)</f>
        <v>12.00%2031A</v>
      </c>
      <c r="BB241" s="395" t="str">
        <f>vlookup(BB$186,'3a. TBond Main'!$A$10:$AN$73,2)</f>
        <v>08.00%2032A</v>
      </c>
      <c r="BC241" s="395" t="str">
        <f>vlookup(BC$186,'3a. TBond Main'!$A$10:$AN$73,2)</f>
        <v>09.00%2032A</v>
      </c>
      <c r="BD241" s="395" t="str">
        <f>vlookup(BD$186,'3a. TBond Main'!$A$10:$AN$73,2)</f>
        <v>11.20%2033A</v>
      </c>
      <c r="BE241" s="395" t="str">
        <f>vlookup(BE$186,'3a. TBond Main'!$A$10:$AN$73,2)</f>
        <v>09.00%2033A</v>
      </c>
      <c r="BF241" s="395" t="str">
        <f>vlookup(BF$186,'3a. TBond Main'!$A$10:$AN$73,2)</f>
        <v>13.25%2033A</v>
      </c>
      <c r="BG241" s="395" t="str">
        <f>vlookup(BG$186,'3a. TBond Main'!$A$10:$AN$73,2)</f>
        <v>09.00%2033B</v>
      </c>
      <c r="BH241" s="395" t="str">
        <f>vlookup(BH$186,'3a. TBond Main'!$A$10:$AN$73,2)</f>
        <v>13.25%2034A</v>
      </c>
      <c r="BI241" s="395" t="str">
        <f>vlookup(BI$186,'3a. TBond Main'!$A$10:$AN$73,2)</f>
        <v>10.25%2034A</v>
      </c>
      <c r="BJ241" s="395" t="str">
        <f>vlookup(BJ$186,'3a. TBond Main'!$A$10:$AN$73,2)</f>
        <v>11.50%2035A</v>
      </c>
      <c r="BK241" s="395" t="str">
        <f>vlookup(BK$186,'3a. TBond Main'!$A$10:$AN$73,2)</f>
        <v>10.50%2039A</v>
      </c>
      <c r="BL241" s="395" t="str">
        <f>vlookup(BL$186,'3a. TBond Main'!$A$10:$AN$73,2)</f>
        <v>12.00%2041A</v>
      </c>
      <c r="BM241" s="395" t="str">
        <f>vlookup(BM$186,'3a. TBond Main'!$A$10:$AN$73,2)</f>
        <v>09.00%2043A</v>
      </c>
      <c r="BN241" s="395" t="str">
        <f>vlookup(BN$186,'3a. TBond Main'!$A$10:$AN$73,2)</f>
        <v>13.50%2044A</v>
      </c>
      <c r="BO241" s="395" t="str">
        <f>vlookup(BO$186,'3a. TBond Main'!$A$10:$AN$73,2)</f>
        <v>13.50%2044B</v>
      </c>
      <c r="BP241" s="395" t="str">
        <f>vlookup(BP$186,'3a. TBond Main'!$A$10:$AN$73,2)</f>
        <v>12.50%2045A</v>
      </c>
      <c r="BQ241" s="337"/>
      <c r="BR241" s="395" t="str">
        <f>vlookup(BR$186,'3a. TBond Main'!$A$10:$AN$73,2)</f>
        <v>10.00%2022A</v>
      </c>
      <c r="BS241" s="395" t="str">
        <f>vlookup(BS$186,'3a. TBond Main'!$A$10:$AN$73,2)</f>
        <v>05.75%2022A</v>
      </c>
      <c r="BT241" s="395" t="str">
        <f>vlookup(BT$186,'3a. TBond Main'!$A$10:$AN$73,2)</f>
        <v>07.90%2022A</v>
      </c>
      <c r="BU241" s="395" t="str">
        <f>vlookup(BU$186,'3a. TBond Main'!$A$10:$AN$73,2)</f>
        <v>08.65%2023A</v>
      </c>
      <c r="BV241" s="395" t="str">
        <f>vlookup(BV$186,'3a. TBond Main'!$A$10:$AN$73,2)</f>
        <v>10.00%2023A</v>
      </c>
      <c r="BW241" s="395" t="str">
        <f>vlookup(BW$186,'3a. TBond Main'!$A$10:$AN$73,2)</f>
        <v>11.50%2023A</v>
      </c>
      <c r="BX241" s="395" t="str">
        <f>vlookup(BX$186,'3a. TBond Main'!$A$10:$AN$73,2)</f>
        <v>10.20%2023A</v>
      </c>
      <c r="BY241" s="395" t="str">
        <f>vlookup(BY$186,'3a. TBond Main'!$A$10:$AN$73,2)</f>
        <v>09.00%2023A</v>
      </c>
      <c r="BZ241" s="395" t="str">
        <f>vlookup(BZ$186,'3a. TBond Main'!$A$10:$AN$73,2)</f>
        <v>11.20%2023A</v>
      </c>
      <c r="CA241" s="395" t="str">
        <f>vlookup(CA$186,'3a. TBond Main'!$A$10:$AN$73,2)</f>
        <v>07.00%2023A</v>
      </c>
      <c r="CB241" s="395" t="str">
        <f>vlookup(CB$186,'3a. TBond Main'!$A$10:$AN$73,2)</f>
        <v>06.30%2023A</v>
      </c>
      <c r="CC241" s="395" t="str">
        <f>vlookup(CC$186,'3a. TBond Main'!$A$10:$AN$73,2)</f>
        <v>11.60%2023A</v>
      </c>
      <c r="CD241" s="395" t="str">
        <f>vlookup(CD$186,'3a. TBond Main'!$A$10:$AN$73,2)</f>
        <v>11.40%2024A</v>
      </c>
      <c r="CE241" s="395" t="str">
        <f>vlookup(CE$186,'3a. TBond Main'!$A$10:$AN$73,2)</f>
        <v>10.90%2024A</v>
      </c>
      <c r="CF241" s="395" t="str">
        <f>vlookup(CF$186,'3a. TBond Main'!$A$10:$AN$73,2)</f>
        <v>10.25%2024A</v>
      </c>
      <c r="CG241" s="395" t="str">
        <f>vlookup(CG$186,'3a. TBond Main'!$A$10:$AN$73,2)</f>
        <v>11.00%2024A</v>
      </c>
      <c r="CH241" s="395" t="str">
        <f>vlookup(CH$186,'3a. TBond Main'!$A$10:$AN$73,2)</f>
        <v>09.85%2024A</v>
      </c>
      <c r="CI241" s="395" t="str">
        <f>vlookup(CI$186,'3a. TBond Main'!$A$10:$AN$73,2)</f>
        <v>06.00%2024A</v>
      </c>
      <c r="CJ241" s="395" t="str">
        <f>vlookup(CJ$186,'3a. TBond Main'!$A$10:$AN$73,2)</f>
        <v>10.25%2025A</v>
      </c>
      <c r="CK241" s="395" t="str">
        <f>vlookup(CK$186,'3a. TBond Main'!$A$10:$AN$73,2)</f>
        <v>09.00%2025A</v>
      </c>
      <c r="CL241" s="395" t="str">
        <f>vlookup(CL$186,'3a. TBond Main'!$A$10:$AN$73,2)</f>
        <v>17.00%2025A</v>
      </c>
      <c r="CM241" s="395" t="str">
        <f>vlookup(CM$186,'3a. TBond Main'!$A$10:$AN$73,2)</f>
        <v>17.00%2025A</v>
      </c>
      <c r="CN241" s="395" t="str">
        <f>vlookup(CN$186,'3a. TBond Main'!$A$10:$AN$73,2)</f>
        <v>11.00%2025A</v>
      </c>
      <c r="CO241" s="395" t="str">
        <f>vlookup(CO$186,'3a. TBond Main'!$A$10:$AN$73,2)</f>
        <v>10.35%2025A</v>
      </c>
      <c r="CP241" s="395" t="str">
        <f>vlookup(CP$186,'3a. TBond Main'!$A$10:$AN$73,2)</f>
        <v>06.75%2026A</v>
      </c>
      <c r="CQ241" s="395" t="str">
        <f>vlookup(CQ$186,'3a. TBond Main'!$A$10:$AN$73,2)</f>
        <v>09.00%2026A</v>
      </c>
      <c r="CR241" s="395" t="str">
        <f>vlookup(CR$186,'3a. TBond Main'!$A$10:$AN$73,2)</f>
        <v>05.35%2026A</v>
      </c>
      <c r="CS241" s="395" t="str">
        <f>vlookup(CS$186,'3a. TBond Main'!$A$10:$AN$73,2)</f>
        <v>11.00%2026A</v>
      </c>
      <c r="CT241" s="395" t="str">
        <f>vlookup(CT$186,'3a. TBond Main'!$A$10:$AN$73,2)</f>
        <v>11.50%2026A</v>
      </c>
      <c r="CU241" s="395" t="str">
        <f>vlookup(CU$186,'3a. TBond Main'!$A$10:$AN$73,2)</f>
        <v>05.00%2026A</v>
      </c>
      <c r="CV241" s="395" t="str">
        <f>vlookup(CV$186,'3a. TBond Main'!$A$10:$AN$73,2)</f>
        <v>11.40%2027A</v>
      </c>
      <c r="CW241" s="395" t="str">
        <f>vlookup(CW$186,'3a. TBond Main'!$A$10:$AN$73,2)</f>
        <v>18.00%2027A</v>
      </c>
      <c r="CX241" s="395" t="str">
        <f>vlookup(CX$186,'3a. TBond Main'!$A$10:$AN$73,2)</f>
        <v>11.75%2027A</v>
      </c>
      <c r="CY241" s="395" t="str">
        <f>vlookup(CY$186,'3a. TBond Main'!$A$10:$AN$73,2)</f>
        <v>11.00%2027A</v>
      </c>
      <c r="CZ241" s="395" t="str">
        <f>vlookup(CZ$186,'3a. TBond Main'!$A$10:$AN$73,2)</f>
        <v>07.80%2027A</v>
      </c>
      <c r="DA241" s="395" t="str">
        <f>vlookup(DA$186,'3a. TBond Main'!$A$10:$AN$73,2)</f>
        <v>10.30%2027A</v>
      </c>
      <c r="DB241" s="395" t="str">
        <f>vlookup(DB$186,'3a. TBond Main'!$A$10:$AN$73,2)</f>
        <v>11.25%2027A</v>
      </c>
      <c r="DC241" s="395" t="str">
        <f>vlookup(DC$186,'3a. TBond Main'!$A$10:$AN$73,2)</f>
        <v>18.00%2028A</v>
      </c>
      <c r="DD241" s="395" t="str">
        <f>vlookup(DD$186,'3a. TBond Main'!$A$10:$AN$73,2)</f>
        <v>10.75%2028A</v>
      </c>
      <c r="DE241" s="395" t="str">
        <f>vlookup(DE$186,'3a. TBond Main'!$A$10:$AN$73,2)</f>
        <v>09.00%2028B</v>
      </c>
      <c r="DF241" s="395" t="str">
        <f>vlookup(DF$186,'3a. TBond Main'!$A$10:$AN$73,2)</f>
        <v>09.00%2028A</v>
      </c>
      <c r="DG241" s="395" t="str">
        <f>vlookup(DG$186,'3a. TBond Main'!$A$10:$AN$73,2)</f>
        <v>11.50%2028A</v>
      </c>
      <c r="DH241" s="395" t="str">
        <f>vlookup(DH$186,'3a. TBond Main'!$A$10:$AN$73,2)</f>
        <v>13.00%2029A</v>
      </c>
      <c r="DI241" s="395" t="str">
        <f>vlookup(DI$186,'3a. TBond Main'!$A$10:$AN$73,2)</f>
        <v>13.00%2029B</v>
      </c>
      <c r="DJ241" s="395" t="str">
        <f>vlookup(DJ$186,'3a. TBond Main'!$A$10:$AN$73,2)</f>
        <v>20.00%2029A</v>
      </c>
      <c r="DK241" s="395" t="str">
        <f>vlookup(DK$186,'3a. TBond Main'!$A$10:$AN$73,2)</f>
        <v>11.00%2030A</v>
      </c>
      <c r="DL241" s="395" t="str">
        <f>vlookup(DL$186,'3a. TBond Main'!$A$10:$AN$73,2)</f>
        <v>11.25%2031A</v>
      </c>
      <c r="DM241" s="395" t="str">
        <f>vlookup(DM$186,'3a. TBond Main'!$A$10:$AN$73,2)</f>
        <v>18.00%2031A</v>
      </c>
      <c r="DN241" s="395" t="str">
        <f>vlookup(DN$186,'3a. TBond Main'!$A$10:$AN$73,2)</f>
        <v>12.00%2031A</v>
      </c>
      <c r="DO241" s="395" t="str">
        <f>vlookup(DO$186,'3a. TBond Main'!$A$10:$AN$73,2)</f>
        <v>08.00%2032A</v>
      </c>
      <c r="DP241" s="395" t="str">
        <f>vlookup(DP$186,'3a. TBond Main'!$A$10:$AN$73,2)</f>
        <v>09.00%2032A</v>
      </c>
      <c r="DQ241" s="395" t="str">
        <f>vlookup(DQ$186,'3a. TBond Main'!$A$10:$AN$73,2)</f>
        <v>11.20%2033A</v>
      </c>
      <c r="DR241" s="395" t="str">
        <f>vlookup(DR$186,'3a. TBond Main'!$A$10:$AN$73,2)</f>
        <v>09.00%2033A</v>
      </c>
      <c r="DS241" s="395" t="str">
        <f>vlookup(DS$186,'3a. TBond Main'!$A$10:$AN$73,2)</f>
        <v>13.25%2033A</v>
      </c>
      <c r="DT241" s="395" t="str">
        <f>vlookup(DT$186,'3a. TBond Main'!$A$10:$AN$73,2)</f>
        <v>09.00%2033B</v>
      </c>
      <c r="DU241" s="395" t="str">
        <f>vlookup(DU$186,'3a. TBond Main'!$A$10:$AN$73,2)</f>
        <v>13.25%2034A</v>
      </c>
      <c r="DV241" s="395" t="str">
        <f>vlookup(DV$186,'3a. TBond Main'!$A$10:$AN$73,2)</f>
        <v>10.25%2034A</v>
      </c>
      <c r="DW241" s="395" t="str">
        <f>vlookup(DW$186,'3a. TBond Main'!$A$10:$AN$73,2)</f>
        <v>11.50%2035A</v>
      </c>
      <c r="DX241" s="395" t="str">
        <f>vlookup(DX$186,'3a. TBond Main'!$A$10:$AN$73,2)</f>
        <v>10.50%2039A</v>
      </c>
      <c r="DY241" s="395" t="str">
        <f>vlookup(DY$186,'3a. TBond Main'!$A$10:$AN$73,2)</f>
        <v>12.00%2041A</v>
      </c>
      <c r="DZ241" s="395" t="str">
        <f>vlookup(DZ$186,'3a. TBond Main'!$A$10:$AN$73,2)</f>
        <v>09.00%2043A</v>
      </c>
      <c r="EA241" s="395" t="str">
        <f>vlookup(EA$186,'3a. TBond Main'!$A$10:$AN$73,2)</f>
        <v>13.50%2044A</v>
      </c>
      <c r="EB241" s="395" t="str">
        <f>vlookup(EB$186,'3a. TBond Main'!$A$10:$AN$73,2)</f>
        <v>13.50%2044B</v>
      </c>
      <c r="EC241" s="395" t="str">
        <f>vlookup(EC$186,'3a. TBond Main'!$A$10:$AN$73,2)</f>
        <v>12.50%2045A</v>
      </c>
      <c r="ED241" s="337"/>
      <c r="EE241" s="395" t="str">
        <f>vlookup(EE$186,'3a. TBond Main'!$A$10:$AN$73,2)</f>
        <v>10.00%2022A</v>
      </c>
      <c r="EF241" s="395" t="str">
        <f>vlookup(EF$186,'3a. TBond Main'!$A$10:$AN$73,2)</f>
        <v>05.75%2022A</v>
      </c>
      <c r="EG241" s="395" t="str">
        <f>vlookup(EG$186,'3a. TBond Main'!$A$10:$AN$73,2)</f>
        <v>07.90%2022A</v>
      </c>
      <c r="EH241" s="395" t="str">
        <f>vlookup(EH$186,'3a. TBond Main'!$A$10:$AN$73,2)</f>
        <v>08.65%2023A</v>
      </c>
      <c r="EI241" s="395" t="str">
        <f>vlookup(EI$186,'3a. TBond Main'!$A$10:$AN$73,2)</f>
        <v>10.00%2023A</v>
      </c>
      <c r="EJ241" s="395" t="str">
        <f>vlookup(EJ$186,'3a. TBond Main'!$A$10:$AN$73,2)</f>
        <v>11.50%2023A</v>
      </c>
      <c r="EK241" s="395" t="str">
        <f>vlookup(EK$186,'3a. TBond Main'!$A$10:$AN$73,2)</f>
        <v>10.20%2023A</v>
      </c>
      <c r="EL241" s="395" t="str">
        <f>vlookup(EL$186,'3a. TBond Main'!$A$10:$AN$73,2)</f>
        <v>09.00%2023A</v>
      </c>
      <c r="EM241" s="395" t="str">
        <f>vlookup(EM$186,'3a. TBond Main'!$A$10:$AN$73,2)</f>
        <v>11.20%2023A</v>
      </c>
      <c r="EN241" s="395" t="str">
        <f>vlookup(EN$186,'3a. TBond Main'!$A$10:$AN$73,2)</f>
        <v>07.00%2023A</v>
      </c>
      <c r="EO241" s="395" t="str">
        <f>vlookup(EO$186,'3a. TBond Main'!$A$10:$AN$73,2)</f>
        <v>06.30%2023A</v>
      </c>
      <c r="EP241" s="395" t="str">
        <f>vlookup(EP$186,'3a. TBond Main'!$A$10:$AN$73,2)</f>
        <v>11.60%2023A</v>
      </c>
      <c r="EQ241" s="395" t="str">
        <f>vlookup(EQ$186,'3a. TBond Main'!$A$10:$AN$73,2)</f>
        <v>11.40%2024A</v>
      </c>
      <c r="ER241" s="395" t="str">
        <f>vlookup(ER$186,'3a. TBond Main'!$A$10:$AN$73,2)</f>
        <v>10.90%2024A</v>
      </c>
      <c r="ES241" s="395" t="str">
        <f>vlookup(ES$186,'3a. TBond Main'!$A$10:$AN$73,2)</f>
        <v>10.25%2024A</v>
      </c>
      <c r="ET241" s="395" t="str">
        <f>vlookup(ET$186,'3a. TBond Main'!$A$10:$AN$73,2)</f>
        <v>11.00%2024A</v>
      </c>
      <c r="EU241" s="395" t="str">
        <f>vlookup(EU$186,'3a. TBond Main'!$A$10:$AN$73,2)</f>
        <v>09.85%2024A</v>
      </c>
      <c r="EV241" s="395" t="str">
        <f>vlookup(EV$186,'3a. TBond Main'!$A$10:$AN$73,2)</f>
        <v>06.00%2024A</v>
      </c>
      <c r="EW241" s="395" t="str">
        <f>vlookup(EW$186,'3a. TBond Main'!$A$10:$AN$73,2)</f>
        <v>10.25%2025A</v>
      </c>
      <c r="EX241" s="395" t="str">
        <f>vlookup(EX$186,'3a. TBond Main'!$A$10:$AN$73,2)</f>
        <v>09.00%2025A</v>
      </c>
      <c r="EY241" s="395" t="str">
        <f>vlookup(EY$186,'3a. TBond Main'!$A$10:$AN$73,2)</f>
        <v>17.00%2025A</v>
      </c>
      <c r="EZ241" s="395" t="str">
        <f>vlookup(EZ$186,'3a. TBond Main'!$A$10:$AN$73,2)</f>
        <v>17.00%2025A</v>
      </c>
      <c r="FA241" s="395" t="str">
        <f>vlookup(FA$186,'3a. TBond Main'!$A$10:$AN$73,2)</f>
        <v>11.00%2025A</v>
      </c>
      <c r="FB241" s="395" t="str">
        <f>vlookup(FB$186,'3a. TBond Main'!$A$10:$AN$73,2)</f>
        <v>10.35%2025A</v>
      </c>
      <c r="FC241" s="395" t="str">
        <f>vlookup(FC$186,'3a. TBond Main'!$A$10:$AN$73,2)</f>
        <v>06.75%2026A</v>
      </c>
      <c r="FD241" s="395" t="str">
        <f>vlookup(FD$186,'3a. TBond Main'!$A$10:$AN$73,2)</f>
        <v>09.00%2026A</v>
      </c>
      <c r="FE241" s="395" t="str">
        <f>vlookup(FE$186,'3a. TBond Main'!$A$10:$AN$73,2)</f>
        <v>05.35%2026A</v>
      </c>
      <c r="FF241" s="395" t="str">
        <f>vlookup(FF$186,'3a. TBond Main'!$A$10:$AN$73,2)</f>
        <v>11.00%2026A</v>
      </c>
      <c r="FG241" s="395" t="str">
        <f>vlookup(FG$186,'3a. TBond Main'!$A$10:$AN$73,2)</f>
        <v>11.50%2026A</v>
      </c>
      <c r="FH241" s="395" t="str">
        <f>vlookup(FH$186,'3a. TBond Main'!$A$10:$AN$73,2)</f>
        <v>05.00%2026A</v>
      </c>
      <c r="FI241" s="395" t="str">
        <f>vlookup(FI$186,'3a. TBond Main'!$A$10:$AN$73,2)</f>
        <v>11.40%2027A</v>
      </c>
      <c r="FJ241" s="395" t="str">
        <f>vlookup(FJ$186,'3a. TBond Main'!$A$10:$AN$73,2)</f>
        <v>18.00%2027A</v>
      </c>
      <c r="FK241" s="395" t="str">
        <f>vlookup(FK$186,'3a. TBond Main'!$A$10:$AN$73,2)</f>
        <v>11.75%2027A</v>
      </c>
      <c r="FL241" s="395" t="str">
        <f>vlookup(FL$186,'3a. TBond Main'!$A$10:$AN$73,2)</f>
        <v>11.00%2027A</v>
      </c>
      <c r="FM241" s="395" t="str">
        <f>vlookup(FM$186,'3a. TBond Main'!$A$10:$AN$73,2)</f>
        <v>07.80%2027A</v>
      </c>
      <c r="FN241" s="395" t="str">
        <f>vlookup(FN$186,'3a. TBond Main'!$A$10:$AN$73,2)</f>
        <v>10.30%2027A</v>
      </c>
      <c r="FO241" s="395" t="str">
        <f>vlookup(FO$186,'3a. TBond Main'!$A$10:$AN$73,2)</f>
        <v>11.25%2027A</v>
      </c>
      <c r="FP241" s="395" t="str">
        <f>vlookup(FP$186,'3a. TBond Main'!$A$10:$AN$73,2)</f>
        <v>18.00%2028A</v>
      </c>
      <c r="FQ241" s="395" t="str">
        <f>vlookup(FQ$186,'3a. TBond Main'!$A$10:$AN$73,2)</f>
        <v>10.75%2028A</v>
      </c>
      <c r="FR241" s="395" t="str">
        <f>vlookup(FR$186,'3a. TBond Main'!$A$10:$AN$73,2)</f>
        <v>09.00%2028B</v>
      </c>
      <c r="FS241" s="395" t="str">
        <f>vlookup(FS$186,'3a. TBond Main'!$A$10:$AN$73,2)</f>
        <v>09.00%2028A</v>
      </c>
      <c r="FT241" s="395" t="str">
        <f>vlookup(FT$186,'3a. TBond Main'!$A$10:$AN$73,2)</f>
        <v>11.50%2028A</v>
      </c>
      <c r="FU241" s="395" t="str">
        <f>vlookup(FU$186,'3a. TBond Main'!$A$10:$AN$73,2)</f>
        <v>13.00%2029A</v>
      </c>
      <c r="FV241" s="395" t="str">
        <f>vlookup(FV$186,'3a. TBond Main'!$A$10:$AN$73,2)</f>
        <v>13.00%2029B</v>
      </c>
      <c r="FW241" s="395" t="str">
        <f>vlookup(FW$186,'3a. TBond Main'!$A$10:$AN$73,2)</f>
        <v>20.00%2029A</v>
      </c>
      <c r="FX241" s="395" t="str">
        <f>vlookup(FX$186,'3a. TBond Main'!$A$10:$AN$73,2)</f>
        <v>11.00%2030A</v>
      </c>
      <c r="FY241" s="395" t="str">
        <f>vlookup(FY$186,'3a. TBond Main'!$A$10:$AN$73,2)</f>
        <v>11.25%2031A</v>
      </c>
      <c r="FZ241" s="395" t="str">
        <f>vlookup(FZ$186,'3a. TBond Main'!$A$10:$AN$73,2)</f>
        <v>18.00%2031A</v>
      </c>
      <c r="GA241" s="395" t="str">
        <f>vlookup(GA$186,'3a. TBond Main'!$A$10:$AN$73,2)</f>
        <v>12.00%2031A</v>
      </c>
      <c r="GB241" s="395" t="str">
        <f>vlookup(GB$186,'3a. TBond Main'!$A$10:$AN$73,2)</f>
        <v>08.00%2032A</v>
      </c>
      <c r="GC241" s="395" t="str">
        <f>vlookup(GC$186,'3a. TBond Main'!$A$10:$AN$73,2)</f>
        <v>09.00%2032A</v>
      </c>
      <c r="GD241" s="395" t="str">
        <f>vlookup(GD$186,'3a. TBond Main'!$A$10:$AN$73,2)</f>
        <v>11.20%2033A</v>
      </c>
      <c r="GE241" s="395" t="str">
        <f>vlookup(GE$186,'3a. TBond Main'!$A$10:$AN$73,2)</f>
        <v>09.00%2033A</v>
      </c>
      <c r="GF241" s="395" t="str">
        <f>vlookup(GF$186,'3a. TBond Main'!$A$10:$AN$73,2)</f>
        <v>13.25%2033A</v>
      </c>
      <c r="GG241" s="395" t="str">
        <f>vlookup(GG$186,'3a. TBond Main'!$A$10:$AN$73,2)</f>
        <v>09.00%2033B</v>
      </c>
      <c r="GH241" s="395" t="str">
        <f>vlookup(GH$186,'3a. TBond Main'!$A$10:$AN$73,2)</f>
        <v>13.25%2034A</v>
      </c>
      <c r="GI241" s="395" t="str">
        <f>vlookup(GI$186,'3a. TBond Main'!$A$10:$AN$73,2)</f>
        <v>10.25%2034A</v>
      </c>
      <c r="GJ241" s="395" t="str">
        <f>vlookup(GJ$186,'3a. TBond Main'!$A$10:$AN$73,2)</f>
        <v>11.50%2035A</v>
      </c>
      <c r="GK241" s="395" t="str">
        <f>vlookup(GK$186,'3a. TBond Main'!$A$10:$AN$73,2)</f>
        <v>10.50%2039A</v>
      </c>
      <c r="GL241" s="395" t="str">
        <f>vlookup(GL$186,'3a. TBond Main'!$A$10:$AN$73,2)</f>
        <v>12.00%2041A</v>
      </c>
      <c r="GM241" s="395" t="str">
        <f>vlookup(GM$186,'3a. TBond Main'!$A$10:$AN$73,2)</f>
        <v>09.00%2043A</v>
      </c>
      <c r="GN241" s="395" t="str">
        <f>vlookup(GN$186,'3a. TBond Main'!$A$10:$AN$73,2)</f>
        <v>13.50%2044A</v>
      </c>
      <c r="GO241" s="395" t="str">
        <f>vlookup(GO$186,'3a. TBond Main'!$A$10:$AN$73,2)</f>
        <v>13.50%2044B</v>
      </c>
      <c r="GP241" s="395" t="str">
        <f>vlookup(GP$186,'3a. TBond Main'!$A$10:$AN$73,2)</f>
        <v>12.50%2045A</v>
      </c>
      <c r="GQ241" s="337"/>
      <c r="GR241" s="395" t="str">
        <f>vlookup(GR$186,'3a. TBond Main'!$A$10:$AN$73,2)</f>
        <v>10.00%2022A</v>
      </c>
      <c r="GS241" s="395" t="str">
        <f>vlookup(GS$186,'3a. TBond Main'!$A$10:$AN$73,2)</f>
        <v>05.75%2022A</v>
      </c>
      <c r="GT241" s="395" t="str">
        <f>vlookup(GT$186,'3a. TBond Main'!$A$10:$AN$73,2)</f>
        <v>07.90%2022A</v>
      </c>
      <c r="GU241" s="395" t="str">
        <f>vlookup(GU$186,'3a. TBond Main'!$A$10:$AN$73,2)</f>
        <v>08.65%2023A</v>
      </c>
      <c r="GV241" s="395" t="str">
        <f>vlookup(GV$186,'3a. TBond Main'!$A$10:$AN$73,2)</f>
        <v>10.00%2023A</v>
      </c>
      <c r="GW241" s="395" t="str">
        <f>vlookup(GW$186,'3a. TBond Main'!$A$10:$AN$73,2)</f>
        <v>11.50%2023A</v>
      </c>
      <c r="GX241" s="395" t="str">
        <f>vlookup(GX$186,'3a. TBond Main'!$A$10:$AN$73,2)</f>
        <v>10.20%2023A</v>
      </c>
      <c r="GY241" s="395" t="str">
        <f>vlookup(GY$186,'3a. TBond Main'!$A$10:$AN$73,2)</f>
        <v>09.00%2023A</v>
      </c>
      <c r="GZ241" s="395" t="str">
        <f>vlookup(GZ$186,'3a. TBond Main'!$A$10:$AN$73,2)</f>
        <v>11.20%2023A</v>
      </c>
      <c r="HA241" s="395" t="str">
        <f>vlookup(HA$186,'3a. TBond Main'!$A$10:$AN$73,2)</f>
        <v>07.00%2023A</v>
      </c>
      <c r="HB241" s="395" t="str">
        <f>vlookup(HB$186,'3a. TBond Main'!$A$10:$AN$73,2)</f>
        <v>06.30%2023A</v>
      </c>
      <c r="HC241" s="395" t="str">
        <f>vlookup(HC$186,'3a. TBond Main'!$A$10:$AN$73,2)</f>
        <v>11.60%2023A</v>
      </c>
      <c r="HD241" s="395" t="str">
        <f>vlookup(HD$186,'3a. TBond Main'!$A$10:$AN$73,2)</f>
        <v>11.40%2024A</v>
      </c>
      <c r="HE241" s="395" t="str">
        <f>vlookup(HE$186,'3a. TBond Main'!$A$10:$AN$73,2)</f>
        <v>10.90%2024A</v>
      </c>
      <c r="HF241" s="395" t="str">
        <f>vlookup(HF$186,'3a. TBond Main'!$A$10:$AN$73,2)</f>
        <v>10.25%2024A</v>
      </c>
      <c r="HG241" s="395" t="str">
        <f>vlookup(HG$186,'3a. TBond Main'!$A$10:$AN$73,2)</f>
        <v>11.00%2024A</v>
      </c>
      <c r="HH241" s="395" t="str">
        <f>vlookup(HH$186,'3a. TBond Main'!$A$10:$AN$73,2)</f>
        <v>09.85%2024A</v>
      </c>
      <c r="HI241" s="395" t="str">
        <f>vlookup(HI$186,'3a. TBond Main'!$A$10:$AN$73,2)</f>
        <v>06.00%2024A</v>
      </c>
      <c r="HJ241" s="395" t="str">
        <f>vlookup(HJ$186,'3a. TBond Main'!$A$10:$AN$73,2)</f>
        <v>10.25%2025A</v>
      </c>
      <c r="HK241" s="395" t="str">
        <f>vlookup(HK$186,'3a. TBond Main'!$A$10:$AN$73,2)</f>
        <v>09.00%2025A</v>
      </c>
      <c r="HL241" s="395" t="str">
        <f>vlookup(HL$186,'3a. TBond Main'!$A$10:$AN$73,2)</f>
        <v>17.00%2025A</v>
      </c>
      <c r="HM241" s="395" t="str">
        <f>vlookup(HM$186,'3a. TBond Main'!$A$10:$AN$73,2)</f>
        <v>17.00%2025A</v>
      </c>
      <c r="HN241" s="395" t="str">
        <f>vlookup(HN$186,'3a. TBond Main'!$A$10:$AN$73,2)</f>
        <v>11.00%2025A</v>
      </c>
      <c r="HO241" s="395" t="str">
        <f>vlookup(HO$186,'3a. TBond Main'!$A$10:$AN$73,2)</f>
        <v>10.35%2025A</v>
      </c>
      <c r="HP241" s="395" t="str">
        <f>vlookup(HP$186,'3a. TBond Main'!$A$10:$AN$73,2)</f>
        <v>06.75%2026A</v>
      </c>
      <c r="HQ241" s="395" t="str">
        <f>vlookup(HQ$186,'3a. TBond Main'!$A$10:$AN$73,2)</f>
        <v>09.00%2026A</v>
      </c>
      <c r="HR241" s="395" t="str">
        <f>vlookup(HR$186,'3a. TBond Main'!$A$10:$AN$73,2)</f>
        <v>05.35%2026A</v>
      </c>
      <c r="HS241" s="395" t="str">
        <f>vlookup(HS$186,'3a. TBond Main'!$A$10:$AN$73,2)</f>
        <v>11.00%2026A</v>
      </c>
      <c r="HT241" s="395" t="str">
        <f>vlookup(HT$186,'3a. TBond Main'!$A$10:$AN$73,2)</f>
        <v>11.50%2026A</v>
      </c>
      <c r="HU241" s="395" t="str">
        <f>vlookup(HU$186,'3a. TBond Main'!$A$10:$AN$73,2)</f>
        <v>05.00%2026A</v>
      </c>
      <c r="HV241" s="395" t="str">
        <f>vlookup(HV$186,'3a. TBond Main'!$A$10:$AN$73,2)</f>
        <v>11.40%2027A</v>
      </c>
      <c r="HW241" s="395" t="str">
        <f>vlookup(HW$186,'3a. TBond Main'!$A$10:$AN$73,2)</f>
        <v>18.00%2027A</v>
      </c>
      <c r="HX241" s="395" t="str">
        <f>vlookup(HX$186,'3a. TBond Main'!$A$10:$AN$73,2)</f>
        <v>11.75%2027A</v>
      </c>
      <c r="HY241" s="395" t="str">
        <f>vlookup(HY$186,'3a. TBond Main'!$A$10:$AN$73,2)</f>
        <v>11.00%2027A</v>
      </c>
      <c r="HZ241" s="395" t="str">
        <f>vlookup(HZ$186,'3a. TBond Main'!$A$10:$AN$73,2)</f>
        <v>07.80%2027A</v>
      </c>
      <c r="IA241" s="395" t="str">
        <f>vlookup(IA$186,'3a. TBond Main'!$A$10:$AN$73,2)</f>
        <v>10.30%2027A</v>
      </c>
      <c r="IB241" s="395" t="str">
        <f>vlookup(IB$186,'3a. TBond Main'!$A$10:$AN$73,2)</f>
        <v>11.25%2027A</v>
      </c>
      <c r="IC241" s="395" t="str">
        <f>vlookup(IC$186,'3a. TBond Main'!$A$10:$AN$73,2)</f>
        <v>18.00%2028A</v>
      </c>
      <c r="ID241" s="395" t="str">
        <f>vlookup(ID$186,'3a. TBond Main'!$A$10:$AN$73,2)</f>
        <v>10.75%2028A</v>
      </c>
      <c r="IE241" s="395" t="str">
        <f>vlookup(IE$186,'3a. TBond Main'!$A$10:$AN$73,2)</f>
        <v>09.00%2028B</v>
      </c>
      <c r="IF241" s="395" t="str">
        <f>vlookup(IF$186,'3a. TBond Main'!$A$10:$AN$73,2)</f>
        <v>09.00%2028A</v>
      </c>
      <c r="IG241" s="395" t="str">
        <f>vlookup(IG$186,'3a. TBond Main'!$A$10:$AN$73,2)</f>
        <v>11.50%2028A</v>
      </c>
      <c r="IH241" s="395" t="str">
        <f>vlookup(IH$186,'3a. TBond Main'!$A$10:$AN$73,2)</f>
        <v>13.00%2029A</v>
      </c>
      <c r="II241" s="395" t="str">
        <f>vlookup(II$186,'3a. TBond Main'!$A$10:$AN$73,2)</f>
        <v>13.00%2029B</v>
      </c>
      <c r="IJ241" s="395" t="str">
        <f>vlookup(IJ$186,'3a. TBond Main'!$A$10:$AN$73,2)</f>
        <v>20.00%2029A</v>
      </c>
      <c r="IK241" s="395" t="str">
        <f>vlookup(IK$186,'3a. TBond Main'!$A$10:$AN$73,2)</f>
        <v>11.00%2030A</v>
      </c>
      <c r="IL241" s="395" t="str">
        <f>vlookup(IL$186,'3a. TBond Main'!$A$10:$AN$73,2)</f>
        <v>11.25%2031A</v>
      </c>
      <c r="IM241" s="395" t="str">
        <f>vlookup(IM$186,'3a. TBond Main'!$A$10:$AN$73,2)</f>
        <v>18.00%2031A</v>
      </c>
      <c r="IN241" s="395" t="str">
        <f>vlookup(IN$186,'3a. TBond Main'!$A$10:$AN$73,2)</f>
        <v>12.00%2031A</v>
      </c>
      <c r="IO241" s="395" t="str">
        <f>vlookup(IO$186,'3a. TBond Main'!$A$10:$AN$73,2)</f>
        <v>08.00%2032A</v>
      </c>
      <c r="IP241" s="395" t="str">
        <f>vlookup(IP$186,'3a. TBond Main'!$A$10:$AN$73,2)</f>
        <v>09.00%2032A</v>
      </c>
      <c r="IQ241" s="395" t="str">
        <f>vlookup(IQ$186,'3a. TBond Main'!$A$10:$AN$73,2)</f>
        <v>11.20%2033A</v>
      </c>
      <c r="IR241" s="395" t="str">
        <f>vlookup(IR$186,'3a. TBond Main'!$A$10:$AN$73,2)</f>
        <v>09.00%2033A</v>
      </c>
      <c r="IS241" s="395" t="str">
        <f>vlookup(IS$186,'3a. TBond Main'!$A$10:$AN$73,2)</f>
        <v>13.25%2033A</v>
      </c>
      <c r="IT241" s="395" t="str">
        <f>vlookup(IT$186,'3a. TBond Main'!$A$10:$AN$73,2)</f>
        <v>09.00%2033B</v>
      </c>
      <c r="IU241" s="395" t="str">
        <f>vlookup(IU$186,'3a. TBond Main'!$A$10:$AN$73,2)</f>
        <v>13.25%2034A</v>
      </c>
      <c r="IV241" s="395" t="str">
        <f>vlookup(IV$186,'3a. TBond Main'!$A$10:$AN$73,2)</f>
        <v>10.25%2034A</v>
      </c>
      <c r="IW241" s="395" t="str">
        <f>vlookup(IW$186,'3a. TBond Main'!$A$10:$AN$73,2)</f>
        <v>11.50%2035A</v>
      </c>
      <c r="IX241" s="395" t="str">
        <f>vlookup(IX$186,'3a. TBond Main'!$A$10:$AN$73,2)</f>
        <v>10.50%2039A</v>
      </c>
      <c r="IY241" s="395" t="str">
        <f>vlookup(IY$186,'3a. TBond Main'!$A$10:$AN$73,2)</f>
        <v>12.00%2041A</v>
      </c>
      <c r="IZ241" s="395" t="str">
        <f>vlookup(IZ$186,'3a. TBond Main'!$A$10:$AN$73,2)</f>
        <v>09.00%2043A</v>
      </c>
      <c r="JA241" s="395" t="str">
        <f>vlookup(JA$186,'3a. TBond Main'!$A$10:$AN$73,2)</f>
        <v>13.50%2044A</v>
      </c>
      <c r="JB241" s="395" t="str">
        <f>vlookup(JB$186,'3a. TBond Main'!$A$10:$AN$73,2)</f>
        <v>13.50%2044B</v>
      </c>
      <c r="JC241" s="395" t="str">
        <f>vlookup(JC$186,'3a. TBond Main'!$A$10:$AN$73,2)</f>
        <v>12.50%2045A</v>
      </c>
      <c r="JD241" s="337"/>
      <c r="JE241" s="395" t="str">
        <f>vlookup(JE$186,'3a. TBond Main'!$A$10:$AN$73,2)</f>
        <v>10.00%2022A</v>
      </c>
      <c r="JF241" s="395" t="str">
        <f>vlookup(JF$186,'3a. TBond Main'!$A$10:$AN$73,2)</f>
        <v>05.75%2022A</v>
      </c>
      <c r="JG241" s="395" t="str">
        <f>vlookup(JG$186,'3a. TBond Main'!$A$10:$AN$73,2)</f>
        <v>07.90%2022A</v>
      </c>
      <c r="JH241" s="395" t="str">
        <f>vlookup(JH$186,'3a. TBond Main'!$A$10:$AN$73,2)</f>
        <v>08.65%2023A</v>
      </c>
      <c r="JI241" s="395" t="str">
        <f>vlookup(JI$186,'3a. TBond Main'!$A$10:$AN$73,2)</f>
        <v>10.00%2023A</v>
      </c>
      <c r="JJ241" s="395" t="str">
        <f>vlookup(JJ$186,'3a. TBond Main'!$A$10:$AN$73,2)</f>
        <v>11.50%2023A</v>
      </c>
      <c r="JK241" s="395" t="str">
        <f>vlookup(JK$186,'3a. TBond Main'!$A$10:$AN$73,2)</f>
        <v>10.20%2023A</v>
      </c>
      <c r="JL241" s="395" t="str">
        <f>vlookup(JL$186,'3a. TBond Main'!$A$10:$AN$73,2)</f>
        <v>09.00%2023A</v>
      </c>
      <c r="JM241" s="395" t="str">
        <f>vlookup(JM$186,'3a. TBond Main'!$A$10:$AN$73,2)</f>
        <v>11.20%2023A</v>
      </c>
      <c r="JN241" s="395" t="str">
        <f>vlookup(JN$186,'3a. TBond Main'!$A$10:$AN$73,2)</f>
        <v>07.00%2023A</v>
      </c>
      <c r="JO241" s="395" t="str">
        <f>vlookup(JO$186,'3a. TBond Main'!$A$10:$AN$73,2)</f>
        <v>06.30%2023A</v>
      </c>
      <c r="JP241" s="395" t="str">
        <f>vlookup(JP$186,'3a. TBond Main'!$A$10:$AN$73,2)</f>
        <v>11.60%2023A</v>
      </c>
      <c r="JQ241" s="395" t="str">
        <f>vlookup(JQ$186,'3a. TBond Main'!$A$10:$AN$73,2)</f>
        <v>11.40%2024A</v>
      </c>
      <c r="JR241" s="395" t="str">
        <f>vlookup(JR$186,'3a. TBond Main'!$A$10:$AN$73,2)</f>
        <v>10.90%2024A</v>
      </c>
      <c r="JS241" s="395" t="str">
        <f>vlookup(JS$186,'3a. TBond Main'!$A$10:$AN$73,2)</f>
        <v>10.25%2024A</v>
      </c>
      <c r="JT241" s="395" t="str">
        <f>vlookup(JT$186,'3a. TBond Main'!$A$10:$AN$73,2)</f>
        <v>11.00%2024A</v>
      </c>
      <c r="JU241" s="395" t="str">
        <f>vlookup(JU$186,'3a. TBond Main'!$A$10:$AN$73,2)</f>
        <v>09.85%2024A</v>
      </c>
      <c r="JV241" s="395" t="str">
        <f>vlookup(JV$186,'3a. TBond Main'!$A$10:$AN$73,2)</f>
        <v>06.00%2024A</v>
      </c>
      <c r="JW241" s="395" t="str">
        <f>vlookup(JW$186,'3a. TBond Main'!$A$10:$AN$73,2)</f>
        <v>10.25%2025A</v>
      </c>
      <c r="JX241" s="395" t="str">
        <f>vlookup(JX$186,'3a. TBond Main'!$A$10:$AN$73,2)</f>
        <v>09.00%2025A</v>
      </c>
      <c r="JY241" s="395" t="str">
        <f>vlookup(JY$186,'3a. TBond Main'!$A$10:$AN$73,2)</f>
        <v>17.00%2025A</v>
      </c>
      <c r="JZ241" s="395" t="str">
        <f>vlookup(JZ$186,'3a. TBond Main'!$A$10:$AN$73,2)</f>
        <v>17.00%2025A</v>
      </c>
      <c r="KA241" s="395" t="str">
        <f>vlookup(KA$186,'3a. TBond Main'!$A$10:$AN$73,2)</f>
        <v>11.00%2025A</v>
      </c>
      <c r="KB241" s="395" t="str">
        <f>vlookup(KB$186,'3a. TBond Main'!$A$10:$AN$73,2)</f>
        <v>10.35%2025A</v>
      </c>
      <c r="KC241" s="395" t="str">
        <f>vlookup(KC$186,'3a. TBond Main'!$A$10:$AN$73,2)</f>
        <v>06.75%2026A</v>
      </c>
      <c r="KD241" s="395" t="str">
        <f>vlookup(KD$186,'3a. TBond Main'!$A$10:$AN$73,2)</f>
        <v>09.00%2026A</v>
      </c>
      <c r="KE241" s="395" t="str">
        <f>vlookup(KE$186,'3a. TBond Main'!$A$10:$AN$73,2)</f>
        <v>05.35%2026A</v>
      </c>
      <c r="KF241" s="395" t="str">
        <f>vlookup(KF$186,'3a. TBond Main'!$A$10:$AN$73,2)</f>
        <v>11.00%2026A</v>
      </c>
      <c r="KG241" s="395" t="str">
        <f>vlookup(KG$186,'3a. TBond Main'!$A$10:$AN$73,2)</f>
        <v>11.50%2026A</v>
      </c>
      <c r="KH241" s="395" t="str">
        <f>vlookup(KH$186,'3a. TBond Main'!$A$10:$AN$73,2)</f>
        <v>05.00%2026A</v>
      </c>
      <c r="KI241" s="395" t="str">
        <f>vlookup(KI$186,'3a. TBond Main'!$A$10:$AN$73,2)</f>
        <v>11.40%2027A</v>
      </c>
      <c r="KJ241" s="395" t="str">
        <f>vlookup(KJ$186,'3a. TBond Main'!$A$10:$AN$73,2)</f>
        <v>18.00%2027A</v>
      </c>
      <c r="KK241" s="395" t="str">
        <f>vlookup(KK$186,'3a. TBond Main'!$A$10:$AN$73,2)</f>
        <v>11.75%2027A</v>
      </c>
      <c r="KL241" s="395" t="str">
        <f>vlookup(KL$186,'3a. TBond Main'!$A$10:$AN$73,2)</f>
        <v>11.00%2027A</v>
      </c>
      <c r="KM241" s="395" t="str">
        <f>vlookup(KM$186,'3a. TBond Main'!$A$10:$AN$73,2)</f>
        <v>07.80%2027A</v>
      </c>
      <c r="KN241" s="395" t="str">
        <f>vlookup(KN$186,'3a. TBond Main'!$A$10:$AN$73,2)</f>
        <v>10.30%2027A</v>
      </c>
      <c r="KO241" s="395" t="str">
        <f>vlookup(KO$186,'3a. TBond Main'!$A$10:$AN$73,2)</f>
        <v>11.25%2027A</v>
      </c>
      <c r="KP241" s="395" t="str">
        <f>vlookup(KP$186,'3a. TBond Main'!$A$10:$AN$73,2)</f>
        <v>18.00%2028A</v>
      </c>
      <c r="KQ241" s="395" t="str">
        <f>vlookup(KQ$186,'3a. TBond Main'!$A$10:$AN$73,2)</f>
        <v>10.75%2028A</v>
      </c>
      <c r="KR241" s="395" t="str">
        <f>vlookup(KR$186,'3a. TBond Main'!$A$10:$AN$73,2)</f>
        <v>09.00%2028B</v>
      </c>
      <c r="KS241" s="395" t="str">
        <f>vlookup(KS$186,'3a. TBond Main'!$A$10:$AN$73,2)</f>
        <v>09.00%2028A</v>
      </c>
      <c r="KT241" s="395" t="str">
        <f>vlookup(KT$186,'3a. TBond Main'!$A$10:$AN$73,2)</f>
        <v>11.50%2028A</v>
      </c>
      <c r="KU241" s="395" t="str">
        <f>vlookup(KU$186,'3a. TBond Main'!$A$10:$AN$73,2)</f>
        <v>13.00%2029A</v>
      </c>
      <c r="KV241" s="395" t="str">
        <f>vlookup(KV$186,'3a. TBond Main'!$A$10:$AN$73,2)</f>
        <v>13.00%2029B</v>
      </c>
      <c r="KW241" s="395" t="str">
        <f>vlookup(KW$186,'3a. TBond Main'!$A$10:$AN$73,2)</f>
        <v>20.00%2029A</v>
      </c>
      <c r="KX241" s="395" t="str">
        <f>vlookup(KX$186,'3a. TBond Main'!$A$10:$AN$73,2)</f>
        <v>11.00%2030A</v>
      </c>
      <c r="KY241" s="395" t="str">
        <f>vlookup(KY$186,'3a. TBond Main'!$A$10:$AN$73,2)</f>
        <v>11.25%2031A</v>
      </c>
      <c r="KZ241" s="395" t="str">
        <f>vlookup(KZ$186,'3a. TBond Main'!$A$10:$AN$73,2)</f>
        <v>18.00%2031A</v>
      </c>
      <c r="LA241" s="395" t="str">
        <f>vlookup(LA$186,'3a. TBond Main'!$A$10:$AN$73,2)</f>
        <v>12.00%2031A</v>
      </c>
      <c r="LB241" s="395" t="str">
        <f>vlookup(LB$186,'3a. TBond Main'!$A$10:$AN$73,2)</f>
        <v>08.00%2032A</v>
      </c>
      <c r="LC241" s="395" t="str">
        <f>vlookup(LC$186,'3a. TBond Main'!$A$10:$AN$73,2)</f>
        <v>09.00%2032A</v>
      </c>
      <c r="LD241" s="395" t="str">
        <f>vlookup(LD$186,'3a. TBond Main'!$A$10:$AN$73,2)</f>
        <v>11.20%2033A</v>
      </c>
      <c r="LE241" s="395" t="str">
        <f>vlookup(LE$186,'3a. TBond Main'!$A$10:$AN$73,2)</f>
        <v>09.00%2033A</v>
      </c>
      <c r="LF241" s="395" t="str">
        <f>vlookup(LF$186,'3a. TBond Main'!$A$10:$AN$73,2)</f>
        <v>13.25%2033A</v>
      </c>
      <c r="LG241" s="395" t="str">
        <f>vlookup(LG$186,'3a. TBond Main'!$A$10:$AN$73,2)</f>
        <v>09.00%2033B</v>
      </c>
      <c r="LH241" s="395" t="str">
        <f>vlookup(LH$186,'3a. TBond Main'!$A$10:$AN$73,2)</f>
        <v>13.25%2034A</v>
      </c>
      <c r="LI241" s="395" t="str">
        <f>vlookup(LI$186,'3a. TBond Main'!$A$10:$AN$73,2)</f>
        <v>10.25%2034A</v>
      </c>
      <c r="LJ241" s="395" t="str">
        <f>vlookup(LJ$186,'3a. TBond Main'!$A$10:$AN$73,2)</f>
        <v>11.50%2035A</v>
      </c>
      <c r="LK241" s="395" t="str">
        <f>vlookup(LK$186,'3a. TBond Main'!$A$10:$AN$73,2)</f>
        <v>10.50%2039A</v>
      </c>
      <c r="LL241" s="395" t="str">
        <f>vlookup(LL$186,'3a. TBond Main'!$A$10:$AN$73,2)</f>
        <v>12.00%2041A</v>
      </c>
      <c r="LM241" s="395" t="str">
        <f>vlookup(LM$186,'3a. TBond Main'!$A$10:$AN$73,2)</f>
        <v>09.00%2043A</v>
      </c>
      <c r="LN241" s="395" t="str">
        <f>vlookup(LN$186,'3a. TBond Main'!$A$10:$AN$73,2)</f>
        <v>13.50%2044A</v>
      </c>
      <c r="LO241" s="395" t="str">
        <f>vlookup(LO$186,'3a. TBond Main'!$A$10:$AN$73,2)</f>
        <v>13.50%2044B</v>
      </c>
      <c r="LP241" s="395" t="str">
        <f>vlookup(LP$186,'3a. TBond Main'!$A$10:$AN$73,2)</f>
        <v>12.50%2045A</v>
      </c>
    </row>
    <row r="242">
      <c r="A242" s="331"/>
      <c r="B242" s="338"/>
      <c r="C242" s="338"/>
      <c r="D242" s="397" t="str">
        <f>D124</f>
        <v>Issue Quarter</v>
      </c>
      <c r="E242" s="397" t="str">
        <f t="shared" ref="E242:BP242" si="802">E66</f>
        <v>12-2013</v>
      </c>
      <c r="F242" s="397" t="str">
        <f t="shared" si="802"/>
        <v>12-2019</v>
      </c>
      <c r="G242" s="397" t="str">
        <f t="shared" si="802"/>
        <v>12-2019</v>
      </c>
      <c r="H242" s="397" t="str">
        <f t="shared" si="802"/>
        <v>03-2020</v>
      </c>
      <c r="I242" s="397" t="str">
        <f t="shared" si="802"/>
        <v>03-2018</v>
      </c>
      <c r="J242" s="397" t="str">
        <f t="shared" si="802"/>
        <v>06-2017</v>
      </c>
      <c r="K242" s="397" t="str">
        <f t="shared" si="802"/>
        <v>09-2018</v>
      </c>
      <c r="L242" s="397" t="str">
        <f t="shared" si="802"/>
        <v>09-2012</v>
      </c>
      <c r="M242" s="397" t="str">
        <f t="shared" si="802"/>
        <v>09-2013</v>
      </c>
      <c r="N242" s="397" t="str">
        <f t="shared" si="802"/>
        <v>12-2003</v>
      </c>
      <c r="O242" s="397" t="str">
        <f t="shared" si="802"/>
        <v>12-2020</v>
      </c>
      <c r="P242" s="397" t="str">
        <f t="shared" si="802"/>
        <v>12-2018</v>
      </c>
      <c r="Q242" s="397" t="str">
        <f t="shared" si="802"/>
        <v>03-2014</v>
      </c>
      <c r="R242" s="397" t="str">
        <f t="shared" si="802"/>
        <v>03-2019</v>
      </c>
      <c r="S242" s="397" t="str">
        <f t="shared" si="802"/>
        <v>06-2019</v>
      </c>
      <c r="T242" s="397" t="str">
        <f t="shared" si="802"/>
        <v>09-2016</v>
      </c>
      <c r="U242" s="397" t="str">
        <f t="shared" si="802"/>
        <v>09-2019</v>
      </c>
      <c r="V242" s="397" t="str">
        <f t="shared" si="802"/>
        <v>12-2014</v>
      </c>
      <c r="W242" s="397" t="str">
        <f t="shared" si="802"/>
        <v>03-2015</v>
      </c>
      <c r="X242" s="397" t="str">
        <f t="shared" si="802"/>
        <v>06-2013</v>
      </c>
      <c r="Y242" s="397" t="str">
        <f t="shared" si="802"/>
        <v>06-2021</v>
      </c>
      <c r="Z242" s="397" t="str">
        <f t="shared" si="802"/>
        <v>06-2022</v>
      </c>
      <c r="AA242" s="397" t="str">
        <f t="shared" si="802"/>
        <v>09-2015</v>
      </c>
      <c r="AB242" s="397" t="str">
        <f t="shared" si="802"/>
        <v>12-2017</v>
      </c>
      <c r="AC242" s="397" t="str">
        <f t="shared" si="802"/>
        <v>03-2021</v>
      </c>
      <c r="AD242" s="397" t="str">
        <f t="shared" si="802"/>
        <v>03-2013</v>
      </c>
      <c r="AE242" s="397" t="str">
        <f t="shared" si="802"/>
        <v>03-2011</v>
      </c>
      <c r="AF242" s="397" t="str">
        <f t="shared" si="802"/>
        <v>06-2014</v>
      </c>
      <c r="AG242" s="397" t="str">
        <f t="shared" si="802"/>
        <v>09-2016</v>
      </c>
      <c r="AH242" s="397" t="str">
        <f t="shared" si="802"/>
        <v>12-2016</v>
      </c>
      <c r="AI242" s="397" t="str">
        <f t="shared" si="802"/>
        <v>03-2019</v>
      </c>
      <c r="AJ242" s="397" t="str">
        <f t="shared" si="802"/>
        <v>06-2022</v>
      </c>
      <c r="AK242" s="397" t="str">
        <f t="shared" si="802"/>
        <v>06-2017</v>
      </c>
      <c r="AL242" s="397" t="str">
        <f t="shared" si="802"/>
        <v>09-2017</v>
      </c>
      <c r="AM242" s="397" t="str">
        <f t="shared" si="802"/>
        <v>09-2019</v>
      </c>
      <c r="AN242" s="397" t="str">
        <f t="shared" si="802"/>
        <v>12-2019</v>
      </c>
      <c r="AO242" s="397" t="str">
        <f t="shared" si="802"/>
        <v>12-2017</v>
      </c>
      <c r="AP242" s="397" t="str">
        <f t="shared" si="802"/>
        <v>03-2022</v>
      </c>
      <c r="AQ242" s="397" t="str">
        <f t="shared" si="802"/>
        <v>03-2018</v>
      </c>
      <c r="AR242" s="397" t="str">
        <f t="shared" si="802"/>
        <v>06-2013</v>
      </c>
      <c r="AS242" s="397" t="str">
        <f t="shared" si="802"/>
        <v>09-2012</v>
      </c>
      <c r="AT242" s="397" t="str">
        <f t="shared" si="802"/>
        <v>09-2013</v>
      </c>
      <c r="AU242" s="397" t="str">
        <f t="shared" si="802"/>
        <v>03-2014</v>
      </c>
      <c r="AV242" s="397" t="str">
        <f t="shared" si="802"/>
        <v>06-2014</v>
      </c>
      <c r="AW242" s="397" t="str">
        <f t="shared" si="802"/>
        <v>09-2022</v>
      </c>
      <c r="AX242" s="397" t="str">
        <f t="shared" si="802"/>
        <v>06-2015</v>
      </c>
      <c r="AY242" s="397" t="str">
        <f t="shared" si="802"/>
        <v>03-2019</v>
      </c>
      <c r="AZ242" s="397" t="str">
        <f t="shared" si="802"/>
        <v>06-2022</v>
      </c>
      <c r="BA242" s="397" t="str">
        <f t="shared" si="802"/>
        <v>12-2021</v>
      </c>
      <c r="BB242" s="397" t="str">
        <f t="shared" si="802"/>
        <v>03-2012</v>
      </c>
      <c r="BC242" s="397" t="str">
        <f t="shared" si="802"/>
        <v>12-2012</v>
      </c>
      <c r="BD242" s="397" t="str">
        <f t="shared" si="802"/>
        <v>03-2018</v>
      </c>
      <c r="BE242" s="397" t="str">
        <f t="shared" si="802"/>
        <v>06-2013</v>
      </c>
      <c r="BF242" s="397" t="str">
        <f t="shared" si="802"/>
        <v>09-2013</v>
      </c>
      <c r="BG242" s="397" t="str">
        <f t="shared" si="802"/>
        <v>12-2013</v>
      </c>
      <c r="BH242" s="397" t="str">
        <f t="shared" si="802"/>
        <v>03-2014</v>
      </c>
      <c r="BI242" s="397" t="str">
        <f t="shared" si="802"/>
        <v>09-2019</v>
      </c>
      <c r="BJ242" s="397" t="str">
        <f t="shared" si="802"/>
        <v>03-2015</v>
      </c>
      <c r="BK242" s="397" t="str">
        <f t="shared" si="802"/>
        <v>09-2019</v>
      </c>
      <c r="BL242" s="397" t="str">
        <f t="shared" si="802"/>
        <v>03-2016</v>
      </c>
      <c r="BM242" s="397" t="str">
        <f t="shared" si="802"/>
        <v>06-2013</v>
      </c>
      <c r="BN242" s="397" t="str">
        <f t="shared" si="802"/>
        <v>03-2014</v>
      </c>
      <c r="BO242" s="397" t="str">
        <f t="shared" si="802"/>
        <v>06-2014</v>
      </c>
      <c r="BP242" s="397" t="str">
        <f t="shared" si="802"/>
        <v>03-2015</v>
      </c>
      <c r="BQ242" s="397"/>
      <c r="BR242" s="397" t="str">
        <f t="shared" ref="BR242:EC242" si="803">BR66</f>
        <v>12-2022</v>
      </c>
      <c r="BS242" s="397" t="str">
        <f t="shared" si="803"/>
        <v>12-2022</v>
      </c>
      <c r="BT242" s="397" t="str">
        <f t="shared" si="803"/>
        <v>12-2022</v>
      </c>
      <c r="BU242" s="397" t="str">
        <f t="shared" si="803"/>
        <v>03-2023</v>
      </c>
      <c r="BV242" s="397" t="str">
        <f t="shared" si="803"/>
        <v>03-2023</v>
      </c>
      <c r="BW242" s="397" t="str">
        <f t="shared" si="803"/>
        <v>06-2023</v>
      </c>
      <c r="BX242" s="397" t="str">
        <f t="shared" si="803"/>
        <v>09-2023</v>
      </c>
      <c r="BY242" s="397" t="str">
        <f t="shared" si="803"/>
        <v>09-2023</v>
      </c>
      <c r="BZ242" s="397" t="str">
        <f t="shared" si="803"/>
        <v>09-2023</v>
      </c>
      <c r="CA242" s="397" t="str">
        <f t="shared" si="803"/>
        <v>12-2023</v>
      </c>
      <c r="CB242" s="397" t="str">
        <f t="shared" si="803"/>
        <v>12-2023</v>
      </c>
      <c r="CC242" s="397" t="str">
        <f t="shared" si="803"/>
        <v>12-2023</v>
      </c>
      <c r="CD242" s="397" t="str">
        <f t="shared" si="803"/>
        <v>03-2024</v>
      </c>
      <c r="CE242" s="397" t="str">
        <f t="shared" si="803"/>
        <v>03-2024</v>
      </c>
      <c r="CF242" s="397" t="str">
        <f t="shared" si="803"/>
        <v>06-2024</v>
      </c>
      <c r="CG242" s="397" t="str">
        <f t="shared" si="803"/>
        <v>09-2024</v>
      </c>
      <c r="CH242" s="397" t="str">
        <f t="shared" si="803"/>
        <v>09-2024</v>
      </c>
      <c r="CI242" s="397" t="str">
        <f t="shared" si="803"/>
        <v>12-2024</v>
      </c>
      <c r="CJ242" s="397" t="str">
        <f t="shared" si="803"/>
        <v>03-2025</v>
      </c>
      <c r="CK242" s="397" t="str">
        <f t="shared" si="803"/>
        <v>06-2025</v>
      </c>
      <c r="CL242" s="397" t="str">
        <f t="shared" si="803"/>
        <v>06-2025</v>
      </c>
      <c r="CM242" s="397" t="str">
        <f t="shared" si="803"/>
        <v>06-2025</v>
      </c>
      <c r="CN242" s="397" t="str">
        <f t="shared" si="803"/>
        <v>09-2025</v>
      </c>
      <c r="CO242" s="397" t="str">
        <f t="shared" si="803"/>
        <v>12-2025</v>
      </c>
      <c r="CP242" s="397" t="str">
        <f t="shared" si="803"/>
        <v>03-2026</v>
      </c>
      <c r="CQ242" s="397" t="str">
        <f t="shared" si="803"/>
        <v>03-2026</v>
      </c>
      <c r="CR242" s="397" t="str">
        <f t="shared" si="803"/>
        <v>03-2026</v>
      </c>
      <c r="CS242" s="397" t="str">
        <f t="shared" si="803"/>
        <v>06-2026</v>
      </c>
      <c r="CT242" s="397" t="str">
        <f t="shared" si="803"/>
        <v>09-2026</v>
      </c>
      <c r="CU242" s="397" t="str">
        <f t="shared" si="803"/>
        <v>12-2026</v>
      </c>
      <c r="CV242" s="397" t="str">
        <f t="shared" si="803"/>
        <v>03-2027</v>
      </c>
      <c r="CW242" s="397" t="str">
        <f t="shared" si="803"/>
        <v>06-2027</v>
      </c>
      <c r="CX242" s="397" t="str">
        <f t="shared" si="803"/>
        <v>06-2027</v>
      </c>
      <c r="CY242" s="397" t="str">
        <f t="shared" si="803"/>
        <v>09-2027</v>
      </c>
      <c r="CZ242" s="397" t="str">
        <f t="shared" si="803"/>
        <v>09-2027</v>
      </c>
      <c r="DA242" s="397" t="str">
        <f t="shared" si="803"/>
        <v>12-2027</v>
      </c>
      <c r="DB242" s="397" t="str">
        <f t="shared" si="803"/>
        <v>12-2027</v>
      </c>
      <c r="DC242" s="397" t="str">
        <f t="shared" si="803"/>
        <v>03-2028</v>
      </c>
      <c r="DD242" s="397" t="str">
        <f t="shared" si="803"/>
        <v>03-2028</v>
      </c>
      <c r="DE242" s="397" t="str">
        <f t="shared" si="803"/>
        <v>06-2028</v>
      </c>
      <c r="DF242" s="397" t="str">
        <f t="shared" si="803"/>
        <v>09-2028</v>
      </c>
      <c r="DG242" s="397" t="str">
        <f t="shared" si="803"/>
        <v>09-2028</v>
      </c>
      <c r="DH242" s="397" t="str">
        <f t="shared" si="803"/>
        <v>03-2029</v>
      </c>
      <c r="DI242" s="397" t="str">
        <f t="shared" si="803"/>
        <v>06-2029</v>
      </c>
      <c r="DJ242" s="397" t="str">
        <f t="shared" si="803"/>
        <v>09-2029</v>
      </c>
      <c r="DK242" s="397" t="str">
        <f t="shared" si="803"/>
        <v>06-2030</v>
      </c>
      <c r="DL242" s="397" t="str">
        <f t="shared" si="803"/>
        <v>03-2031</v>
      </c>
      <c r="DM242" s="397" t="str">
        <f t="shared" si="803"/>
        <v>06-2031</v>
      </c>
      <c r="DN242" s="397" t="str">
        <f t="shared" si="803"/>
        <v>12-2031</v>
      </c>
      <c r="DO242" s="397" t="str">
        <f t="shared" si="803"/>
        <v>03-2032</v>
      </c>
      <c r="DP242" s="397" t="str">
        <f t="shared" si="803"/>
        <v>12-2032</v>
      </c>
      <c r="DQ242" s="397" t="str">
        <f t="shared" si="803"/>
        <v>03-2033</v>
      </c>
      <c r="DR242" s="397" t="str">
        <f t="shared" si="803"/>
        <v>06-2033</v>
      </c>
      <c r="DS242" s="397" t="str">
        <f t="shared" si="803"/>
        <v>09-2033</v>
      </c>
      <c r="DT242" s="397" t="str">
        <f t="shared" si="803"/>
        <v>12-2033</v>
      </c>
      <c r="DU242" s="397" t="str">
        <f t="shared" si="803"/>
        <v>03-2034</v>
      </c>
      <c r="DV242" s="397" t="str">
        <f t="shared" si="803"/>
        <v>09-2034</v>
      </c>
      <c r="DW242" s="397" t="str">
        <f t="shared" si="803"/>
        <v>03-2035</v>
      </c>
      <c r="DX242" s="397" t="str">
        <f t="shared" si="803"/>
        <v>09-2039</v>
      </c>
      <c r="DY242" s="397" t="str">
        <f t="shared" si="803"/>
        <v>03-2041</v>
      </c>
      <c r="DZ242" s="397" t="str">
        <f t="shared" si="803"/>
        <v>06-2043</v>
      </c>
      <c r="EA242" s="397" t="str">
        <f t="shared" si="803"/>
        <v>03-2044</v>
      </c>
      <c r="EB242" s="397" t="str">
        <f t="shared" si="803"/>
        <v>06-2044</v>
      </c>
      <c r="EC242" s="397" t="str">
        <f t="shared" si="803"/>
        <v>03-2045</v>
      </c>
      <c r="ED242" s="397"/>
      <c r="EE242" s="397" t="str">
        <f t="shared" ref="EE242:GP242" si="804">EE66</f>
        <v>12-2031</v>
      </c>
      <c r="EF242" s="397" t="str">
        <f t="shared" si="804"/>
        <v>12-2025</v>
      </c>
      <c r="EG242" s="397" t="str">
        <f t="shared" si="804"/>
        <v>12-2025</v>
      </c>
      <c r="EH242" s="397" t="str">
        <f t="shared" si="804"/>
        <v>03-2026</v>
      </c>
      <c r="EI242" s="397" t="str">
        <f t="shared" si="804"/>
        <v>03-2028</v>
      </c>
      <c r="EJ242" s="397" t="str">
        <f t="shared" si="804"/>
        <v>06-2029</v>
      </c>
      <c r="EK242" s="397" t="str">
        <f t="shared" si="804"/>
        <v>09-2028</v>
      </c>
      <c r="EL242" s="397" t="str">
        <f t="shared" si="804"/>
        <v>09-2034</v>
      </c>
      <c r="EM242" s="397" t="str">
        <f t="shared" si="804"/>
        <v>09-2033</v>
      </c>
      <c r="EN242" s="397" t="str">
        <f t="shared" si="804"/>
        <v>12-2043</v>
      </c>
      <c r="EO242" s="397" t="str">
        <f t="shared" si="804"/>
        <v>12-2026</v>
      </c>
      <c r="EP242" s="397" t="str">
        <f t="shared" si="804"/>
        <v>12-2028</v>
      </c>
      <c r="EQ242" s="397" t="str">
        <f t="shared" si="804"/>
        <v>03-2034</v>
      </c>
      <c r="ER242" s="397" t="str">
        <f t="shared" si="804"/>
        <v>03-2029</v>
      </c>
      <c r="ES242" s="397" t="str">
        <f t="shared" si="804"/>
        <v>06-2029</v>
      </c>
      <c r="ET242" s="397" t="str">
        <f t="shared" si="804"/>
        <v>09-2032</v>
      </c>
      <c r="EU242" s="397" t="str">
        <f t="shared" si="804"/>
        <v>09-2029</v>
      </c>
      <c r="EV242" s="397" t="str">
        <f t="shared" si="804"/>
        <v>12-2034</v>
      </c>
      <c r="EW242" s="397" t="str">
        <f t="shared" si="804"/>
        <v>03-2035</v>
      </c>
      <c r="EX242" s="397" t="str">
        <f t="shared" si="804"/>
        <v>06-2037</v>
      </c>
      <c r="EY242" s="397" t="str">
        <f t="shared" si="804"/>
        <v>06-2029</v>
      </c>
      <c r="EZ242" s="397" t="str">
        <f t="shared" si="804"/>
        <v>06-2028</v>
      </c>
      <c r="FA242" s="397" t="str">
        <f t="shared" si="804"/>
        <v>09-2035</v>
      </c>
      <c r="FB242" s="397" t="str">
        <f t="shared" si="804"/>
        <v>12-2033</v>
      </c>
      <c r="FC242" s="397" t="str">
        <f t="shared" si="804"/>
        <v>03-2031</v>
      </c>
      <c r="FD242" s="397" t="str">
        <f t="shared" si="804"/>
        <v>03-2039</v>
      </c>
      <c r="FE242" s="397" t="str">
        <f t="shared" si="804"/>
        <v>03-2041</v>
      </c>
      <c r="FF242" s="397" t="str">
        <f t="shared" si="804"/>
        <v>06-2038</v>
      </c>
      <c r="FG242" s="397" t="str">
        <f t="shared" si="804"/>
        <v>09-2036</v>
      </c>
      <c r="FH242" s="397" t="str">
        <f t="shared" si="804"/>
        <v>12-2036</v>
      </c>
      <c r="FI242" s="397" t="str">
        <f t="shared" si="804"/>
        <v>03-2035</v>
      </c>
      <c r="FJ242" s="397" t="str">
        <f t="shared" si="804"/>
        <v>06-2032</v>
      </c>
      <c r="FK242" s="397" t="str">
        <f t="shared" si="804"/>
        <v>06-2037</v>
      </c>
      <c r="FL242" s="397" t="str">
        <f t="shared" si="804"/>
        <v>09-2037</v>
      </c>
      <c r="FM242" s="397" t="str">
        <f t="shared" si="804"/>
        <v>09-2035</v>
      </c>
      <c r="FN242" s="397" t="str">
        <f t="shared" si="804"/>
        <v>12-2035</v>
      </c>
      <c r="FO242" s="397" t="str">
        <f t="shared" si="804"/>
        <v>12-2037</v>
      </c>
      <c r="FP242" s="397" t="str">
        <f t="shared" si="804"/>
        <v>03-2034</v>
      </c>
      <c r="FQ242" s="397" t="str">
        <f t="shared" si="804"/>
        <v>03-2038</v>
      </c>
      <c r="FR242" s="397" t="str">
        <f t="shared" si="804"/>
        <v>06-2043</v>
      </c>
      <c r="FS242" s="397" t="str">
        <f t="shared" si="804"/>
        <v>09-2044</v>
      </c>
      <c r="FT242" s="397" t="str">
        <f t="shared" si="804"/>
        <v>09-2043</v>
      </c>
      <c r="FU242" s="397" t="str">
        <f t="shared" si="804"/>
        <v>03-2044</v>
      </c>
      <c r="FV242" s="397" t="str">
        <f t="shared" si="804"/>
        <v>06-2044</v>
      </c>
      <c r="FW242" s="397" t="str">
        <f t="shared" si="804"/>
        <v>09-2036</v>
      </c>
      <c r="FX242" s="397" t="str">
        <f t="shared" si="804"/>
        <v>06-2045</v>
      </c>
      <c r="FY242" s="397" t="str">
        <f t="shared" si="804"/>
        <v>03-2043</v>
      </c>
      <c r="FZ242" s="397" t="str">
        <f t="shared" si="804"/>
        <v>06-2040</v>
      </c>
      <c r="GA242" s="397" t="str">
        <f t="shared" si="804"/>
        <v>12-2041</v>
      </c>
      <c r="GB242" s="397" t="str">
        <f t="shared" si="804"/>
        <v>03-2052</v>
      </c>
      <c r="GC242" s="397" t="str">
        <f t="shared" si="804"/>
        <v>12-2052</v>
      </c>
      <c r="GD242" s="397" t="str">
        <f t="shared" si="804"/>
        <v>03-2048</v>
      </c>
      <c r="GE242" s="397" t="str">
        <f t="shared" si="804"/>
        <v>06-2053</v>
      </c>
      <c r="GF242" s="397" t="str">
        <f t="shared" si="804"/>
        <v>09-2053</v>
      </c>
      <c r="GG242" s="397" t="str">
        <f t="shared" si="804"/>
        <v>12-2053</v>
      </c>
      <c r="GH242" s="397" t="str">
        <f t="shared" si="804"/>
        <v>03-2054</v>
      </c>
      <c r="GI242" s="397" t="str">
        <f t="shared" si="804"/>
        <v>09-2049</v>
      </c>
      <c r="GJ242" s="397" t="str">
        <f t="shared" si="804"/>
        <v>03-2055</v>
      </c>
      <c r="GK242" s="397" t="str">
        <f t="shared" si="804"/>
        <v>09-2059</v>
      </c>
      <c r="GL242" s="397" t="str">
        <f t="shared" si="804"/>
        <v>03-2066</v>
      </c>
      <c r="GM242" s="397" t="str">
        <f t="shared" si="804"/>
        <v>06-2073</v>
      </c>
      <c r="GN242" s="397" t="str">
        <f t="shared" si="804"/>
        <v>03-2074</v>
      </c>
      <c r="GO242" s="397" t="str">
        <f t="shared" si="804"/>
        <v>06-2074</v>
      </c>
      <c r="GP242" s="397" t="str">
        <f t="shared" si="804"/>
        <v>03-2075</v>
      </c>
      <c r="GQ242" s="397"/>
      <c r="GR242" s="397" t="str">
        <f t="shared" ref="GR242:JC242" si="805">GR66</f>
        <v>12-2040</v>
      </c>
      <c r="GS242" s="397" t="str">
        <f t="shared" si="805"/>
        <v>12-2028</v>
      </c>
      <c r="GT242" s="397" t="str">
        <f t="shared" si="805"/>
        <v>12-2028</v>
      </c>
      <c r="GU242" s="397" t="str">
        <f t="shared" si="805"/>
        <v>03-2029</v>
      </c>
      <c r="GV242" s="397" t="str">
        <f t="shared" si="805"/>
        <v>03-2033</v>
      </c>
      <c r="GW242" s="397" t="str">
        <f t="shared" si="805"/>
        <v>06-2035</v>
      </c>
      <c r="GX242" s="397" t="str">
        <f t="shared" si="805"/>
        <v>09-2033</v>
      </c>
      <c r="GY242" s="397" t="str">
        <f t="shared" si="805"/>
        <v>09-2045</v>
      </c>
      <c r="GZ242" s="397" t="str">
        <f t="shared" si="805"/>
        <v>09-2043</v>
      </c>
      <c r="HA242" s="397" t="str">
        <f t="shared" si="805"/>
        <v>12-2063</v>
      </c>
      <c r="HB242" s="397" t="str">
        <f t="shared" si="805"/>
        <v>12-2029</v>
      </c>
      <c r="HC242" s="397" t="str">
        <f t="shared" si="805"/>
        <v>12-2033</v>
      </c>
      <c r="HD242" s="397" t="str">
        <f t="shared" si="805"/>
        <v>03-2044</v>
      </c>
      <c r="HE242" s="397" t="str">
        <f t="shared" si="805"/>
        <v>03-2034</v>
      </c>
      <c r="HF242" s="397" t="str">
        <f t="shared" si="805"/>
        <v>06-2034</v>
      </c>
      <c r="HG242" s="397" t="str">
        <f t="shared" si="805"/>
        <v>09-2040</v>
      </c>
      <c r="HH242" s="397" t="str">
        <f t="shared" si="805"/>
        <v>09-2034</v>
      </c>
      <c r="HI242" s="397" t="str">
        <f t="shared" si="805"/>
        <v>12-2044</v>
      </c>
      <c r="HJ242" s="397" t="str">
        <f t="shared" si="805"/>
        <v>03-2045</v>
      </c>
      <c r="HK242" s="397" t="str">
        <f t="shared" si="805"/>
        <v>06-2049</v>
      </c>
      <c r="HL242" s="397" t="str">
        <f t="shared" si="805"/>
        <v>06-2033</v>
      </c>
      <c r="HM242" s="397" t="str">
        <f t="shared" si="805"/>
        <v>06-2031</v>
      </c>
      <c r="HN242" s="397" t="str">
        <f t="shared" si="805"/>
        <v>09-2045</v>
      </c>
      <c r="HO242" s="397" t="str">
        <f t="shared" si="805"/>
        <v>12-2041</v>
      </c>
      <c r="HP242" s="397" t="str">
        <f t="shared" si="805"/>
        <v>03-2036</v>
      </c>
      <c r="HQ242" s="397" t="str">
        <f t="shared" si="805"/>
        <v>03-2052</v>
      </c>
      <c r="HR242" s="397" t="str">
        <f t="shared" si="805"/>
        <v>03-2056</v>
      </c>
      <c r="HS242" s="397" t="str">
        <f t="shared" si="805"/>
        <v>06-2050</v>
      </c>
      <c r="HT242" s="397" t="str">
        <f t="shared" si="805"/>
        <v>09-2046</v>
      </c>
      <c r="HU242" s="397" t="str">
        <f t="shared" si="805"/>
        <v>12-2046</v>
      </c>
      <c r="HV242" s="397" t="str">
        <f t="shared" si="805"/>
        <v>03-2043</v>
      </c>
      <c r="HW242" s="397" t="str">
        <f t="shared" si="805"/>
        <v>06-2037</v>
      </c>
      <c r="HX242" s="397" t="str">
        <f t="shared" si="805"/>
        <v>06-2047</v>
      </c>
      <c r="HY242" s="397" t="str">
        <f t="shared" si="805"/>
        <v>09-2047</v>
      </c>
      <c r="HZ242" s="397" t="str">
        <f t="shared" si="805"/>
        <v>09-2043</v>
      </c>
      <c r="IA242" s="397" t="str">
        <f t="shared" si="805"/>
        <v>12-2043</v>
      </c>
      <c r="IB242" s="397" t="str">
        <f t="shared" si="805"/>
        <v>12-2047</v>
      </c>
      <c r="IC242" s="397" t="str">
        <f t="shared" si="805"/>
        <v>03-2040</v>
      </c>
      <c r="ID242" s="397" t="str">
        <f t="shared" si="805"/>
        <v>03-2048</v>
      </c>
      <c r="IE242" s="397" t="str">
        <f t="shared" si="805"/>
        <v>06-2058</v>
      </c>
      <c r="IF242" s="397" t="str">
        <f t="shared" si="805"/>
        <v>09-2060</v>
      </c>
      <c r="IG242" s="397" t="str">
        <f t="shared" si="805"/>
        <v>09-2058</v>
      </c>
      <c r="IH242" s="397" t="str">
        <f t="shared" si="805"/>
        <v>03-2059</v>
      </c>
      <c r="II242" s="397" t="str">
        <f t="shared" si="805"/>
        <v>06-2059</v>
      </c>
      <c r="IJ242" s="397" t="str">
        <f t="shared" si="805"/>
        <v>09-2043</v>
      </c>
      <c r="IK242" s="397" t="str">
        <f t="shared" si="805"/>
        <v>06-2060</v>
      </c>
      <c r="IL242" s="397" t="str">
        <f t="shared" si="805"/>
        <v>03-2055</v>
      </c>
      <c r="IM242" s="397" t="str">
        <f t="shared" si="805"/>
        <v>06-2049</v>
      </c>
      <c r="IN242" s="397" t="str">
        <f t="shared" si="805"/>
        <v>12-2051</v>
      </c>
      <c r="IO242" s="397" t="str">
        <f t="shared" si="805"/>
        <v>03-2072</v>
      </c>
      <c r="IP242" s="397" t="str">
        <f t="shared" si="805"/>
        <v>12-2072</v>
      </c>
      <c r="IQ242" s="397" t="str">
        <f t="shared" si="805"/>
        <v>03-2063</v>
      </c>
      <c r="IR242" s="397" t="str">
        <f t="shared" si="805"/>
        <v>06-2073</v>
      </c>
      <c r="IS242" s="397" t="str">
        <f t="shared" si="805"/>
        <v>09-2073</v>
      </c>
      <c r="IT242" s="397" t="str">
        <f t="shared" si="805"/>
        <v>12-2073</v>
      </c>
      <c r="IU242" s="397" t="str">
        <f t="shared" si="805"/>
        <v>03-2074</v>
      </c>
      <c r="IV242" s="397" t="str">
        <f t="shared" si="805"/>
        <v>09-2064</v>
      </c>
      <c r="IW242" s="397" t="str">
        <f t="shared" si="805"/>
        <v>03-2075</v>
      </c>
      <c r="IX242" s="397" t="str">
        <f t="shared" si="805"/>
        <v>09-2079</v>
      </c>
      <c r="IY242" s="397" t="str">
        <f t="shared" si="805"/>
        <v>03-2091</v>
      </c>
      <c r="IZ242" s="397" t="str">
        <f t="shared" si="805"/>
        <v>06-2103</v>
      </c>
      <c r="JA242" s="397" t="str">
        <f t="shared" si="805"/>
        <v>03-2104</v>
      </c>
      <c r="JB242" s="397" t="str">
        <f t="shared" si="805"/>
        <v>06-2104</v>
      </c>
      <c r="JC242" s="397" t="str">
        <f t="shared" si="805"/>
        <v>03-2105</v>
      </c>
      <c r="JD242" s="397"/>
      <c r="JE242" s="397" t="str">
        <f t="shared" ref="JE242:LP242" si="806">JE66</f>
        <v>12-2049</v>
      </c>
      <c r="JF242" s="397" t="str">
        <f t="shared" si="806"/>
        <v>12-2031</v>
      </c>
      <c r="JG242" s="397" t="str">
        <f t="shared" si="806"/>
        <v>12-2031</v>
      </c>
      <c r="JH242" s="397" t="str">
        <f t="shared" si="806"/>
        <v>03-2032</v>
      </c>
      <c r="JI242" s="397" t="str">
        <f t="shared" si="806"/>
        <v>03-2038</v>
      </c>
      <c r="JJ242" s="397" t="str">
        <f t="shared" si="806"/>
        <v>06-2041</v>
      </c>
      <c r="JK242" s="397" t="str">
        <f t="shared" si="806"/>
        <v>09-2038</v>
      </c>
      <c r="JL242" s="397" t="str">
        <f t="shared" si="806"/>
        <v>09-2056</v>
      </c>
      <c r="JM242" s="397" t="str">
        <f t="shared" si="806"/>
        <v>09-2053</v>
      </c>
      <c r="JN242" s="397" t="str">
        <f t="shared" si="806"/>
        <v>12-2083</v>
      </c>
      <c r="JO242" s="397" t="str">
        <f t="shared" si="806"/>
        <v>12-2032</v>
      </c>
      <c r="JP242" s="397" t="str">
        <f t="shared" si="806"/>
        <v>12-2038</v>
      </c>
      <c r="JQ242" s="397" t="str">
        <f t="shared" si="806"/>
        <v>03-2054</v>
      </c>
      <c r="JR242" s="397" t="str">
        <f t="shared" si="806"/>
        <v>03-2039</v>
      </c>
      <c r="JS242" s="397" t="str">
        <f t="shared" si="806"/>
        <v>06-2039</v>
      </c>
      <c r="JT242" s="397" t="str">
        <f t="shared" si="806"/>
        <v>09-2048</v>
      </c>
      <c r="JU242" s="397" t="str">
        <f t="shared" si="806"/>
        <v>09-2039</v>
      </c>
      <c r="JV242" s="397" t="str">
        <f t="shared" si="806"/>
        <v>12-2054</v>
      </c>
      <c r="JW242" s="397" t="str">
        <f t="shared" si="806"/>
        <v>03-2055</v>
      </c>
      <c r="JX242" s="397" t="str">
        <f t="shared" si="806"/>
        <v>06-2061</v>
      </c>
      <c r="JY242" s="397" t="str">
        <f t="shared" si="806"/>
        <v>06-2037</v>
      </c>
      <c r="JZ242" s="397" t="str">
        <f t="shared" si="806"/>
        <v>06-2034</v>
      </c>
      <c r="KA242" s="397" t="str">
        <f t="shared" si="806"/>
        <v>09-2055</v>
      </c>
      <c r="KB242" s="397" t="str">
        <f t="shared" si="806"/>
        <v>12-2049</v>
      </c>
      <c r="KC242" s="397" t="str">
        <f t="shared" si="806"/>
        <v>03-2041</v>
      </c>
      <c r="KD242" s="397" t="str">
        <f t="shared" si="806"/>
        <v>03-2065</v>
      </c>
      <c r="KE242" s="397" t="str">
        <f t="shared" si="806"/>
        <v>03-2071</v>
      </c>
      <c r="KF242" s="397" t="str">
        <f t="shared" si="806"/>
        <v>06-2062</v>
      </c>
      <c r="KG242" s="397" t="str">
        <f t="shared" si="806"/>
        <v>09-2056</v>
      </c>
      <c r="KH242" s="397" t="str">
        <f t="shared" si="806"/>
        <v>12-2056</v>
      </c>
      <c r="KI242" s="397" t="str">
        <f t="shared" si="806"/>
        <v>03-2051</v>
      </c>
      <c r="KJ242" s="397" t="str">
        <f t="shared" si="806"/>
        <v>06-2042</v>
      </c>
      <c r="KK242" s="397" t="str">
        <f t="shared" si="806"/>
        <v>06-2057</v>
      </c>
      <c r="KL242" s="397" t="str">
        <f t="shared" si="806"/>
        <v>09-2057</v>
      </c>
      <c r="KM242" s="397" t="str">
        <f t="shared" si="806"/>
        <v>09-2051</v>
      </c>
      <c r="KN242" s="397" t="str">
        <f t="shared" si="806"/>
        <v>12-2051</v>
      </c>
      <c r="KO242" s="397" t="str">
        <f t="shared" si="806"/>
        <v>12-2057</v>
      </c>
      <c r="KP242" s="397" t="str">
        <f t="shared" si="806"/>
        <v>03-2046</v>
      </c>
      <c r="KQ242" s="397" t="str">
        <f t="shared" si="806"/>
        <v>03-2058</v>
      </c>
      <c r="KR242" s="397" t="str">
        <f t="shared" si="806"/>
        <v>06-2073</v>
      </c>
      <c r="KS242" s="397" t="str">
        <f t="shared" si="806"/>
        <v>09-2076</v>
      </c>
      <c r="KT242" s="397" t="str">
        <f t="shared" si="806"/>
        <v>09-2073</v>
      </c>
      <c r="KU242" s="397" t="str">
        <f t="shared" si="806"/>
        <v>03-2074</v>
      </c>
      <c r="KV242" s="397" t="str">
        <f t="shared" si="806"/>
        <v>06-2074</v>
      </c>
      <c r="KW242" s="397" t="str">
        <f t="shared" si="806"/>
        <v>09-2050</v>
      </c>
      <c r="KX242" s="397" t="str">
        <f t="shared" si="806"/>
        <v>06-2075</v>
      </c>
      <c r="KY242" s="397" t="str">
        <f t="shared" si="806"/>
        <v>03-2067</v>
      </c>
      <c r="KZ242" s="397" t="str">
        <f t="shared" si="806"/>
        <v>06-2058</v>
      </c>
      <c r="LA242" s="397" t="str">
        <f t="shared" si="806"/>
        <v>12-2061</v>
      </c>
      <c r="LB242" s="397" t="str">
        <f t="shared" si="806"/>
        <v>03-2092</v>
      </c>
      <c r="LC242" s="397" t="str">
        <f t="shared" si="806"/>
        <v>12-2092</v>
      </c>
      <c r="LD242" s="397" t="str">
        <f t="shared" si="806"/>
        <v>03-2078</v>
      </c>
      <c r="LE242" s="397" t="str">
        <f t="shared" si="806"/>
        <v>06-2093</v>
      </c>
      <c r="LF242" s="397" t="str">
        <f t="shared" si="806"/>
        <v>09-2093</v>
      </c>
      <c r="LG242" s="397" t="str">
        <f t="shared" si="806"/>
        <v>12-2093</v>
      </c>
      <c r="LH242" s="397" t="str">
        <f t="shared" si="806"/>
        <v>03-2094</v>
      </c>
      <c r="LI242" s="397" t="str">
        <f t="shared" si="806"/>
        <v>09-2079</v>
      </c>
      <c r="LJ242" s="397" t="str">
        <f t="shared" si="806"/>
        <v>03-2095</v>
      </c>
      <c r="LK242" s="397" t="str">
        <f t="shared" si="806"/>
        <v>09-2099</v>
      </c>
      <c r="LL242" s="397" t="str">
        <f t="shared" si="806"/>
        <v>03-2116</v>
      </c>
      <c r="LM242" s="397" t="str">
        <f t="shared" si="806"/>
        <v>06-2133</v>
      </c>
      <c r="LN242" s="397" t="str">
        <f t="shared" si="806"/>
        <v>03-2134</v>
      </c>
      <c r="LO242" s="397" t="str">
        <f t="shared" si="806"/>
        <v>06-2134</v>
      </c>
      <c r="LP242" s="397" t="str">
        <f t="shared" si="806"/>
        <v>03-2135</v>
      </c>
    </row>
    <row r="243">
      <c r="C243" s="338"/>
      <c r="D243" s="138" t="s">
        <v>170</v>
      </c>
      <c r="E243" s="397" t="str">
        <f t="shared" ref="E243:BP243" si="807">E67</f>
        <v>12-2022</v>
      </c>
      <c r="F243" s="397" t="str">
        <f t="shared" si="807"/>
        <v>12-2022</v>
      </c>
      <c r="G243" s="397" t="str">
        <f t="shared" si="807"/>
        <v>12-2022</v>
      </c>
      <c r="H243" s="397" t="str">
        <f t="shared" si="807"/>
        <v>03-2023</v>
      </c>
      <c r="I243" s="397" t="str">
        <f t="shared" si="807"/>
        <v>03-2023</v>
      </c>
      <c r="J243" s="397" t="str">
        <f t="shared" si="807"/>
        <v>06-2023</v>
      </c>
      <c r="K243" s="397" t="str">
        <f t="shared" si="807"/>
        <v>09-2023</v>
      </c>
      <c r="L243" s="397" t="str">
        <f t="shared" si="807"/>
        <v>09-2023</v>
      </c>
      <c r="M243" s="397" t="str">
        <f t="shared" si="807"/>
        <v>09-2023</v>
      </c>
      <c r="N243" s="397" t="str">
        <f t="shared" si="807"/>
        <v>12-2023</v>
      </c>
      <c r="O243" s="397" t="str">
        <f t="shared" si="807"/>
        <v>12-2023</v>
      </c>
      <c r="P243" s="397" t="str">
        <f t="shared" si="807"/>
        <v>12-2023</v>
      </c>
      <c r="Q243" s="397" t="str">
        <f t="shared" si="807"/>
        <v>03-2024</v>
      </c>
      <c r="R243" s="397" t="str">
        <f t="shared" si="807"/>
        <v>03-2024</v>
      </c>
      <c r="S243" s="397" t="str">
        <f t="shared" si="807"/>
        <v>06-2024</v>
      </c>
      <c r="T243" s="397" t="str">
        <f t="shared" si="807"/>
        <v>09-2024</v>
      </c>
      <c r="U243" s="397" t="str">
        <f t="shared" si="807"/>
        <v>09-2024</v>
      </c>
      <c r="V243" s="397" t="str">
        <f t="shared" si="807"/>
        <v>12-2024</v>
      </c>
      <c r="W243" s="397" t="str">
        <f t="shared" si="807"/>
        <v>03-2025</v>
      </c>
      <c r="X243" s="397" t="str">
        <f t="shared" si="807"/>
        <v>06-2025</v>
      </c>
      <c r="Y243" s="397" t="str">
        <f t="shared" si="807"/>
        <v>06-2025</v>
      </c>
      <c r="Z243" s="397" t="str">
        <f t="shared" si="807"/>
        <v>06-2025</v>
      </c>
      <c r="AA243" s="397" t="str">
        <f t="shared" si="807"/>
        <v>09-2025</v>
      </c>
      <c r="AB243" s="397" t="str">
        <f t="shared" si="807"/>
        <v>12-2025</v>
      </c>
      <c r="AC243" s="397" t="str">
        <f t="shared" si="807"/>
        <v>03-2026</v>
      </c>
      <c r="AD243" s="397" t="str">
        <f t="shared" si="807"/>
        <v>03-2026</v>
      </c>
      <c r="AE243" s="397" t="str">
        <f t="shared" si="807"/>
        <v>03-2026</v>
      </c>
      <c r="AF243" s="397" t="str">
        <f t="shared" si="807"/>
        <v>06-2026</v>
      </c>
      <c r="AG243" s="397" t="str">
        <f t="shared" si="807"/>
        <v>09-2026</v>
      </c>
      <c r="AH243" s="397" t="str">
        <f t="shared" si="807"/>
        <v>12-2026</v>
      </c>
      <c r="AI243" s="397" t="str">
        <f t="shared" si="807"/>
        <v>03-2027</v>
      </c>
      <c r="AJ243" s="397" t="str">
        <f t="shared" si="807"/>
        <v>06-2027</v>
      </c>
      <c r="AK243" s="397" t="str">
        <f t="shared" si="807"/>
        <v>06-2027</v>
      </c>
      <c r="AL243" s="397" t="str">
        <f t="shared" si="807"/>
        <v>09-2027</v>
      </c>
      <c r="AM243" s="397" t="str">
        <f t="shared" si="807"/>
        <v>09-2027</v>
      </c>
      <c r="AN243" s="397" t="str">
        <f t="shared" si="807"/>
        <v>12-2027</v>
      </c>
      <c r="AO243" s="397" t="str">
        <f t="shared" si="807"/>
        <v>12-2027</v>
      </c>
      <c r="AP243" s="397" t="str">
        <f t="shared" si="807"/>
        <v>03-2028</v>
      </c>
      <c r="AQ243" s="397" t="str">
        <f t="shared" si="807"/>
        <v>03-2028</v>
      </c>
      <c r="AR243" s="397" t="str">
        <f t="shared" si="807"/>
        <v>06-2028</v>
      </c>
      <c r="AS243" s="397" t="str">
        <f t="shared" si="807"/>
        <v>09-2028</v>
      </c>
      <c r="AT243" s="397" t="str">
        <f t="shared" si="807"/>
        <v>09-2028</v>
      </c>
      <c r="AU243" s="397" t="str">
        <f t="shared" si="807"/>
        <v>03-2029</v>
      </c>
      <c r="AV243" s="397" t="str">
        <f t="shared" si="807"/>
        <v>06-2029</v>
      </c>
      <c r="AW243" s="397" t="str">
        <f t="shared" si="807"/>
        <v>09-2029</v>
      </c>
      <c r="AX243" s="397" t="str">
        <f t="shared" si="807"/>
        <v>06-2030</v>
      </c>
      <c r="AY243" s="397" t="str">
        <f t="shared" si="807"/>
        <v>03-2031</v>
      </c>
      <c r="AZ243" s="397" t="str">
        <f t="shared" si="807"/>
        <v>06-2031</v>
      </c>
      <c r="BA243" s="397" t="str">
        <f t="shared" si="807"/>
        <v>12-2031</v>
      </c>
      <c r="BB243" s="397" t="str">
        <f t="shared" si="807"/>
        <v>03-2032</v>
      </c>
      <c r="BC243" s="397" t="str">
        <f t="shared" si="807"/>
        <v>12-2032</v>
      </c>
      <c r="BD243" s="397" t="str">
        <f t="shared" si="807"/>
        <v>03-2033</v>
      </c>
      <c r="BE243" s="397" t="str">
        <f t="shared" si="807"/>
        <v>06-2033</v>
      </c>
      <c r="BF243" s="397" t="str">
        <f t="shared" si="807"/>
        <v>09-2033</v>
      </c>
      <c r="BG243" s="397" t="str">
        <f t="shared" si="807"/>
        <v>12-2033</v>
      </c>
      <c r="BH243" s="397" t="str">
        <f t="shared" si="807"/>
        <v>03-2034</v>
      </c>
      <c r="BI243" s="397" t="str">
        <f t="shared" si="807"/>
        <v>09-2034</v>
      </c>
      <c r="BJ243" s="397" t="str">
        <f t="shared" si="807"/>
        <v>03-2035</v>
      </c>
      <c r="BK243" s="397" t="str">
        <f t="shared" si="807"/>
        <v>09-2039</v>
      </c>
      <c r="BL243" s="397" t="str">
        <f t="shared" si="807"/>
        <v>03-2041</v>
      </c>
      <c r="BM243" s="397" t="str">
        <f t="shared" si="807"/>
        <v>06-2043</v>
      </c>
      <c r="BN243" s="397" t="str">
        <f t="shared" si="807"/>
        <v>03-2044</v>
      </c>
      <c r="BO243" s="397" t="str">
        <f t="shared" si="807"/>
        <v>06-2044</v>
      </c>
      <c r="BP243" s="397" t="str">
        <f t="shared" si="807"/>
        <v>03-2045</v>
      </c>
      <c r="BQ243" s="397"/>
      <c r="BR243" s="397" t="str">
        <f t="shared" ref="BR243:EC243" si="808">BR67</f>
        <v>12-2031</v>
      </c>
      <c r="BS243" s="397" t="str">
        <f t="shared" si="808"/>
        <v>12-2025</v>
      </c>
      <c r="BT243" s="397" t="str">
        <f t="shared" si="808"/>
        <v>12-2025</v>
      </c>
      <c r="BU243" s="397" t="str">
        <f t="shared" si="808"/>
        <v>03-2026</v>
      </c>
      <c r="BV243" s="397" t="str">
        <f t="shared" si="808"/>
        <v>03-2028</v>
      </c>
      <c r="BW243" s="397" t="str">
        <f t="shared" si="808"/>
        <v>06-2029</v>
      </c>
      <c r="BX243" s="397" t="str">
        <f t="shared" si="808"/>
        <v>09-2028</v>
      </c>
      <c r="BY243" s="397" t="str">
        <f t="shared" si="808"/>
        <v>09-2034</v>
      </c>
      <c r="BZ243" s="397" t="str">
        <f t="shared" si="808"/>
        <v>09-2033</v>
      </c>
      <c r="CA243" s="397" t="str">
        <f t="shared" si="808"/>
        <v>12-2043</v>
      </c>
      <c r="CB243" s="397" t="str">
        <f t="shared" si="808"/>
        <v>12-2026</v>
      </c>
      <c r="CC243" s="397" t="str">
        <f t="shared" si="808"/>
        <v>12-2028</v>
      </c>
      <c r="CD243" s="397" t="str">
        <f t="shared" si="808"/>
        <v>03-2034</v>
      </c>
      <c r="CE243" s="397" t="str">
        <f t="shared" si="808"/>
        <v>03-2029</v>
      </c>
      <c r="CF243" s="397" t="str">
        <f t="shared" si="808"/>
        <v>06-2029</v>
      </c>
      <c r="CG243" s="397" t="str">
        <f t="shared" si="808"/>
        <v>09-2032</v>
      </c>
      <c r="CH243" s="397" t="str">
        <f t="shared" si="808"/>
        <v>09-2029</v>
      </c>
      <c r="CI243" s="397" t="str">
        <f t="shared" si="808"/>
        <v>12-2034</v>
      </c>
      <c r="CJ243" s="397" t="str">
        <f t="shared" si="808"/>
        <v>03-2035</v>
      </c>
      <c r="CK243" s="397" t="str">
        <f t="shared" si="808"/>
        <v>06-2037</v>
      </c>
      <c r="CL243" s="397" t="str">
        <f t="shared" si="808"/>
        <v>06-2029</v>
      </c>
      <c r="CM243" s="397" t="str">
        <f t="shared" si="808"/>
        <v>06-2028</v>
      </c>
      <c r="CN243" s="397" t="str">
        <f t="shared" si="808"/>
        <v>09-2035</v>
      </c>
      <c r="CO243" s="397" t="str">
        <f t="shared" si="808"/>
        <v>12-2033</v>
      </c>
      <c r="CP243" s="397" t="str">
        <f t="shared" si="808"/>
        <v>03-2031</v>
      </c>
      <c r="CQ243" s="397" t="str">
        <f t="shared" si="808"/>
        <v>03-2039</v>
      </c>
      <c r="CR243" s="397" t="str">
        <f t="shared" si="808"/>
        <v>03-2041</v>
      </c>
      <c r="CS243" s="397" t="str">
        <f t="shared" si="808"/>
        <v>06-2038</v>
      </c>
      <c r="CT243" s="397" t="str">
        <f t="shared" si="808"/>
        <v>09-2036</v>
      </c>
      <c r="CU243" s="397" t="str">
        <f t="shared" si="808"/>
        <v>12-2036</v>
      </c>
      <c r="CV243" s="397" t="str">
        <f t="shared" si="808"/>
        <v>03-2035</v>
      </c>
      <c r="CW243" s="397" t="str">
        <f t="shared" si="808"/>
        <v>06-2032</v>
      </c>
      <c r="CX243" s="397" t="str">
        <f t="shared" si="808"/>
        <v>06-2037</v>
      </c>
      <c r="CY243" s="397" t="str">
        <f t="shared" si="808"/>
        <v>09-2037</v>
      </c>
      <c r="CZ243" s="397" t="str">
        <f t="shared" si="808"/>
        <v>09-2035</v>
      </c>
      <c r="DA243" s="397" t="str">
        <f t="shared" si="808"/>
        <v>12-2035</v>
      </c>
      <c r="DB243" s="397" t="str">
        <f t="shared" si="808"/>
        <v>12-2037</v>
      </c>
      <c r="DC243" s="397" t="str">
        <f t="shared" si="808"/>
        <v>03-2034</v>
      </c>
      <c r="DD243" s="397" t="str">
        <f t="shared" si="808"/>
        <v>03-2038</v>
      </c>
      <c r="DE243" s="397" t="str">
        <f t="shared" si="808"/>
        <v>06-2043</v>
      </c>
      <c r="DF243" s="397" t="str">
        <f t="shared" si="808"/>
        <v>09-2044</v>
      </c>
      <c r="DG243" s="397" t="str">
        <f t="shared" si="808"/>
        <v>09-2043</v>
      </c>
      <c r="DH243" s="397" t="str">
        <f t="shared" si="808"/>
        <v>03-2044</v>
      </c>
      <c r="DI243" s="397" t="str">
        <f t="shared" si="808"/>
        <v>06-2044</v>
      </c>
      <c r="DJ243" s="397" t="str">
        <f t="shared" si="808"/>
        <v>09-2036</v>
      </c>
      <c r="DK243" s="397" t="str">
        <f t="shared" si="808"/>
        <v>06-2045</v>
      </c>
      <c r="DL243" s="397" t="str">
        <f t="shared" si="808"/>
        <v>03-2043</v>
      </c>
      <c r="DM243" s="397" t="str">
        <f t="shared" si="808"/>
        <v>06-2040</v>
      </c>
      <c r="DN243" s="397" t="str">
        <f t="shared" si="808"/>
        <v>12-2041</v>
      </c>
      <c r="DO243" s="397" t="str">
        <f t="shared" si="808"/>
        <v>03-2052</v>
      </c>
      <c r="DP243" s="397" t="str">
        <f t="shared" si="808"/>
        <v>12-2052</v>
      </c>
      <c r="DQ243" s="397" t="str">
        <f t="shared" si="808"/>
        <v>03-2048</v>
      </c>
      <c r="DR243" s="397" t="str">
        <f t="shared" si="808"/>
        <v>06-2053</v>
      </c>
      <c r="DS243" s="397" t="str">
        <f t="shared" si="808"/>
        <v>09-2053</v>
      </c>
      <c r="DT243" s="397" t="str">
        <f t="shared" si="808"/>
        <v>12-2053</v>
      </c>
      <c r="DU243" s="397" t="str">
        <f t="shared" si="808"/>
        <v>03-2054</v>
      </c>
      <c r="DV243" s="397" t="str">
        <f t="shared" si="808"/>
        <v>09-2049</v>
      </c>
      <c r="DW243" s="397" t="str">
        <f t="shared" si="808"/>
        <v>03-2055</v>
      </c>
      <c r="DX243" s="397" t="str">
        <f t="shared" si="808"/>
        <v>09-2059</v>
      </c>
      <c r="DY243" s="397" t="str">
        <f t="shared" si="808"/>
        <v>03-2066</v>
      </c>
      <c r="DZ243" s="397" t="str">
        <f t="shared" si="808"/>
        <v>06-2073</v>
      </c>
      <c r="EA243" s="397" t="str">
        <f t="shared" si="808"/>
        <v>03-2074</v>
      </c>
      <c r="EB243" s="397" t="str">
        <f t="shared" si="808"/>
        <v>06-2074</v>
      </c>
      <c r="EC243" s="397" t="str">
        <f t="shared" si="808"/>
        <v>03-2075</v>
      </c>
      <c r="ED243" s="397"/>
      <c r="EE243" s="397" t="str">
        <f t="shared" ref="EE243:GP243" si="809">EE67</f>
        <v>12-2040</v>
      </c>
      <c r="EF243" s="397" t="str">
        <f t="shared" si="809"/>
        <v>12-2028</v>
      </c>
      <c r="EG243" s="397" t="str">
        <f t="shared" si="809"/>
        <v>12-2028</v>
      </c>
      <c r="EH243" s="397" t="str">
        <f t="shared" si="809"/>
        <v>03-2029</v>
      </c>
      <c r="EI243" s="397" t="str">
        <f t="shared" si="809"/>
        <v>03-2033</v>
      </c>
      <c r="EJ243" s="397" t="str">
        <f t="shared" si="809"/>
        <v>06-2035</v>
      </c>
      <c r="EK243" s="397" t="str">
        <f t="shared" si="809"/>
        <v>09-2033</v>
      </c>
      <c r="EL243" s="397" t="str">
        <f t="shared" si="809"/>
        <v>09-2045</v>
      </c>
      <c r="EM243" s="397" t="str">
        <f t="shared" si="809"/>
        <v>09-2043</v>
      </c>
      <c r="EN243" s="397" t="str">
        <f t="shared" si="809"/>
        <v>12-2063</v>
      </c>
      <c r="EO243" s="397" t="str">
        <f t="shared" si="809"/>
        <v>12-2029</v>
      </c>
      <c r="EP243" s="397" t="str">
        <f t="shared" si="809"/>
        <v>12-2033</v>
      </c>
      <c r="EQ243" s="397" t="str">
        <f t="shared" si="809"/>
        <v>03-2044</v>
      </c>
      <c r="ER243" s="397" t="str">
        <f t="shared" si="809"/>
        <v>03-2034</v>
      </c>
      <c r="ES243" s="397" t="str">
        <f t="shared" si="809"/>
        <v>06-2034</v>
      </c>
      <c r="ET243" s="397" t="str">
        <f t="shared" si="809"/>
        <v>09-2040</v>
      </c>
      <c r="EU243" s="397" t="str">
        <f t="shared" si="809"/>
        <v>09-2034</v>
      </c>
      <c r="EV243" s="397" t="str">
        <f t="shared" si="809"/>
        <v>12-2044</v>
      </c>
      <c r="EW243" s="397" t="str">
        <f t="shared" si="809"/>
        <v>03-2045</v>
      </c>
      <c r="EX243" s="397" t="str">
        <f t="shared" si="809"/>
        <v>06-2049</v>
      </c>
      <c r="EY243" s="397" t="str">
        <f t="shared" si="809"/>
        <v>06-2033</v>
      </c>
      <c r="EZ243" s="397" t="str">
        <f t="shared" si="809"/>
        <v>06-2031</v>
      </c>
      <c r="FA243" s="397" t="str">
        <f t="shared" si="809"/>
        <v>09-2045</v>
      </c>
      <c r="FB243" s="397" t="str">
        <f t="shared" si="809"/>
        <v>12-2041</v>
      </c>
      <c r="FC243" s="397" t="str">
        <f t="shared" si="809"/>
        <v>03-2036</v>
      </c>
      <c r="FD243" s="397" t="str">
        <f t="shared" si="809"/>
        <v>03-2052</v>
      </c>
      <c r="FE243" s="397" t="str">
        <f t="shared" si="809"/>
        <v>03-2056</v>
      </c>
      <c r="FF243" s="397" t="str">
        <f t="shared" si="809"/>
        <v>06-2050</v>
      </c>
      <c r="FG243" s="397" t="str">
        <f t="shared" si="809"/>
        <v>09-2046</v>
      </c>
      <c r="FH243" s="397" t="str">
        <f t="shared" si="809"/>
        <v>12-2046</v>
      </c>
      <c r="FI243" s="397" t="str">
        <f t="shared" si="809"/>
        <v>03-2043</v>
      </c>
      <c r="FJ243" s="397" t="str">
        <f t="shared" si="809"/>
        <v>06-2037</v>
      </c>
      <c r="FK243" s="397" t="str">
        <f t="shared" si="809"/>
        <v>06-2047</v>
      </c>
      <c r="FL243" s="397" t="str">
        <f t="shared" si="809"/>
        <v>09-2047</v>
      </c>
      <c r="FM243" s="397" t="str">
        <f t="shared" si="809"/>
        <v>09-2043</v>
      </c>
      <c r="FN243" s="397" t="str">
        <f t="shared" si="809"/>
        <v>12-2043</v>
      </c>
      <c r="FO243" s="397" t="str">
        <f t="shared" si="809"/>
        <v>12-2047</v>
      </c>
      <c r="FP243" s="397" t="str">
        <f t="shared" si="809"/>
        <v>03-2040</v>
      </c>
      <c r="FQ243" s="397" t="str">
        <f t="shared" si="809"/>
        <v>03-2048</v>
      </c>
      <c r="FR243" s="397" t="str">
        <f t="shared" si="809"/>
        <v>06-2058</v>
      </c>
      <c r="FS243" s="397" t="str">
        <f t="shared" si="809"/>
        <v>09-2060</v>
      </c>
      <c r="FT243" s="397" t="str">
        <f t="shared" si="809"/>
        <v>09-2058</v>
      </c>
      <c r="FU243" s="397" t="str">
        <f t="shared" si="809"/>
        <v>03-2059</v>
      </c>
      <c r="FV243" s="397" t="str">
        <f t="shared" si="809"/>
        <v>06-2059</v>
      </c>
      <c r="FW243" s="397" t="str">
        <f t="shared" si="809"/>
        <v>09-2043</v>
      </c>
      <c r="FX243" s="397" t="str">
        <f t="shared" si="809"/>
        <v>06-2060</v>
      </c>
      <c r="FY243" s="397" t="str">
        <f t="shared" si="809"/>
        <v>03-2055</v>
      </c>
      <c r="FZ243" s="397" t="str">
        <f t="shared" si="809"/>
        <v>06-2049</v>
      </c>
      <c r="GA243" s="397" t="str">
        <f t="shared" si="809"/>
        <v>12-2051</v>
      </c>
      <c r="GB243" s="397" t="str">
        <f t="shared" si="809"/>
        <v>03-2072</v>
      </c>
      <c r="GC243" s="397" t="str">
        <f t="shared" si="809"/>
        <v>12-2072</v>
      </c>
      <c r="GD243" s="397" t="str">
        <f t="shared" si="809"/>
        <v>03-2063</v>
      </c>
      <c r="GE243" s="397" t="str">
        <f t="shared" si="809"/>
        <v>06-2073</v>
      </c>
      <c r="GF243" s="397" t="str">
        <f t="shared" si="809"/>
        <v>09-2073</v>
      </c>
      <c r="GG243" s="397" t="str">
        <f t="shared" si="809"/>
        <v>12-2073</v>
      </c>
      <c r="GH243" s="397" t="str">
        <f t="shared" si="809"/>
        <v>03-2074</v>
      </c>
      <c r="GI243" s="397" t="str">
        <f t="shared" si="809"/>
        <v>09-2064</v>
      </c>
      <c r="GJ243" s="397" t="str">
        <f t="shared" si="809"/>
        <v>03-2075</v>
      </c>
      <c r="GK243" s="397" t="str">
        <f t="shared" si="809"/>
        <v>09-2079</v>
      </c>
      <c r="GL243" s="397" t="str">
        <f t="shared" si="809"/>
        <v>03-2091</v>
      </c>
      <c r="GM243" s="397" t="str">
        <f t="shared" si="809"/>
        <v>06-2103</v>
      </c>
      <c r="GN243" s="397" t="str">
        <f t="shared" si="809"/>
        <v>03-2104</v>
      </c>
      <c r="GO243" s="397" t="str">
        <f t="shared" si="809"/>
        <v>06-2104</v>
      </c>
      <c r="GP243" s="397" t="str">
        <f t="shared" si="809"/>
        <v>03-2105</v>
      </c>
      <c r="GQ243" s="397"/>
      <c r="GR243" s="397" t="str">
        <f t="shared" ref="GR243:JC243" si="810">GR67</f>
        <v>12-2049</v>
      </c>
      <c r="GS243" s="397" t="str">
        <f t="shared" si="810"/>
        <v>12-2031</v>
      </c>
      <c r="GT243" s="397" t="str">
        <f t="shared" si="810"/>
        <v>12-2031</v>
      </c>
      <c r="GU243" s="397" t="str">
        <f t="shared" si="810"/>
        <v>03-2032</v>
      </c>
      <c r="GV243" s="397" t="str">
        <f t="shared" si="810"/>
        <v>03-2038</v>
      </c>
      <c r="GW243" s="397" t="str">
        <f t="shared" si="810"/>
        <v>06-2041</v>
      </c>
      <c r="GX243" s="397" t="str">
        <f t="shared" si="810"/>
        <v>09-2038</v>
      </c>
      <c r="GY243" s="397" t="str">
        <f t="shared" si="810"/>
        <v>09-2056</v>
      </c>
      <c r="GZ243" s="397" t="str">
        <f t="shared" si="810"/>
        <v>09-2053</v>
      </c>
      <c r="HA243" s="397" t="str">
        <f t="shared" si="810"/>
        <v>12-2083</v>
      </c>
      <c r="HB243" s="397" t="str">
        <f t="shared" si="810"/>
        <v>12-2032</v>
      </c>
      <c r="HC243" s="397" t="str">
        <f t="shared" si="810"/>
        <v>12-2038</v>
      </c>
      <c r="HD243" s="397" t="str">
        <f t="shared" si="810"/>
        <v>03-2054</v>
      </c>
      <c r="HE243" s="397" t="str">
        <f t="shared" si="810"/>
        <v>03-2039</v>
      </c>
      <c r="HF243" s="397" t="str">
        <f t="shared" si="810"/>
        <v>06-2039</v>
      </c>
      <c r="HG243" s="397" t="str">
        <f t="shared" si="810"/>
        <v>09-2048</v>
      </c>
      <c r="HH243" s="397" t="str">
        <f t="shared" si="810"/>
        <v>09-2039</v>
      </c>
      <c r="HI243" s="397" t="str">
        <f t="shared" si="810"/>
        <v>12-2054</v>
      </c>
      <c r="HJ243" s="397" t="str">
        <f t="shared" si="810"/>
        <v>03-2055</v>
      </c>
      <c r="HK243" s="397" t="str">
        <f t="shared" si="810"/>
        <v>06-2061</v>
      </c>
      <c r="HL243" s="397" t="str">
        <f t="shared" si="810"/>
        <v>06-2037</v>
      </c>
      <c r="HM243" s="397" t="str">
        <f t="shared" si="810"/>
        <v>06-2034</v>
      </c>
      <c r="HN243" s="397" t="str">
        <f t="shared" si="810"/>
        <v>09-2055</v>
      </c>
      <c r="HO243" s="397" t="str">
        <f t="shared" si="810"/>
        <v>12-2049</v>
      </c>
      <c r="HP243" s="397" t="str">
        <f t="shared" si="810"/>
        <v>03-2041</v>
      </c>
      <c r="HQ243" s="397" t="str">
        <f t="shared" si="810"/>
        <v>03-2065</v>
      </c>
      <c r="HR243" s="397" t="str">
        <f t="shared" si="810"/>
        <v>03-2071</v>
      </c>
      <c r="HS243" s="397" t="str">
        <f t="shared" si="810"/>
        <v>06-2062</v>
      </c>
      <c r="HT243" s="397" t="str">
        <f t="shared" si="810"/>
        <v>09-2056</v>
      </c>
      <c r="HU243" s="397" t="str">
        <f t="shared" si="810"/>
        <v>12-2056</v>
      </c>
      <c r="HV243" s="397" t="str">
        <f t="shared" si="810"/>
        <v>03-2051</v>
      </c>
      <c r="HW243" s="397" t="str">
        <f t="shared" si="810"/>
        <v>06-2042</v>
      </c>
      <c r="HX243" s="397" t="str">
        <f t="shared" si="810"/>
        <v>06-2057</v>
      </c>
      <c r="HY243" s="397" t="str">
        <f t="shared" si="810"/>
        <v>09-2057</v>
      </c>
      <c r="HZ243" s="397" t="str">
        <f t="shared" si="810"/>
        <v>09-2051</v>
      </c>
      <c r="IA243" s="397" t="str">
        <f t="shared" si="810"/>
        <v>12-2051</v>
      </c>
      <c r="IB243" s="397" t="str">
        <f t="shared" si="810"/>
        <v>12-2057</v>
      </c>
      <c r="IC243" s="397" t="str">
        <f t="shared" si="810"/>
        <v>03-2046</v>
      </c>
      <c r="ID243" s="397" t="str">
        <f t="shared" si="810"/>
        <v>03-2058</v>
      </c>
      <c r="IE243" s="397" t="str">
        <f t="shared" si="810"/>
        <v>06-2073</v>
      </c>
      <c r="IF243" s="397" t="str">
        <f t="shared" si="810"/>
        <v>09-2076</v>
      </c>
      <c r="IG243" s="397" t="str">
        <f t="shared" si="810"/>
        <v>09-2073</v>
      </c>
      <c r="IH243" s="397" t="str">
        <f t="shared" si="810"/>
        <v>03-2074</v>
      </c>
      <c r="II243" s="397" t="str">
        <f t="shared" si="810"/>
        <v>06-2074</v>
      </c>
      <c r="IJ243" s="397" t="str">
        <f t="shared" si="810"/>
        <v>09-2050</v>
      </c>
      <c r="IK243" s="397" t="str">
        <f t="shared" si="810"/>
        <v>06-2075</v>
      </c>
      <c r="IL243" s="397" t="str">
        <f t="shared" si="810"/>
        <v>03-2067</v>
      </c>
      <c r="IM243" s="397" t="str">
        <f t="shared" si="810"/>
        <v>06-2058</v>
      </c>
      <c r="IN243" s="397" t="str">
        <f t="shared" si="810"/>
        <v>12-2061</v>
      </c>
      <c r="IO243" s="397" t="str">
        <f t="shared" si="810"/>
        <v>03-2092</v>
      </c>
      <c r="IP243" s="397" t="str">
        <f t="shared" si="810"/>
        <v>12-2092</v>
      </c>
      <c r="IQ243" s="397" t="str">
        <f t="shared" si="810"/>
        <v>03-2078</v>
      </c>
      <c r="IR243" s="397" t="str">
        <f t="shared" si="810"/>
        <v>06-2093</v>
      </c>
      <c r="IS243" s="397" t="str">
        <f t="shared" si="810"/>
        <v>09-2093</v>
      </c>
      <c r="IT243" s="397" t="str">
        <f t="shared" si="810"/>
        <v>12-2093</v>
      </c>
      <c r="IU243" s="397" t="str">
        <f t="shared" si="810"/>
        <v>03-2094</v>
      </c>
      <c r="IV243" s="397" t="str">
        <f t="shared" si="810"/>
        <v>09-2079</v>
      </c>
      <c r="IW243" s="397" t="str">
        <f t="shared" si="810"/>
        <v>03-2095</v>
      </c>
      <c r="IX243" s="397" t="str">
        <f t="shared" si="810"/>
        <v>09-2099</v>
      </c>
      <c r="IY243" s="397" t="str">
        <f t="shared" si="810"/>
        <v>03-2116</v>
      </c>
      <c r="IZ243" s="397" t="str">
        <f t="shared" si="810"/>
        <v>06-2133</v>
      </c>
      <c r="JA243" s="397" t="str">
        <f t="shared" si="810"/>
        <v>03-2134</v>
      </c>
      <c r="JB243" s="397" t="str">
        <f t="shared" si="810"/>
        <v>06-2134</v>
      </c>
      <c r="JC243" s="397" t="str">
        <f t="shared" si="810"/>
        <v>03-2135</v>
      </c>
      <c r="JD243" s="397"/>
      <c r="JE243" s="397" t="str">
        <f t="shared" ref="JE243:LP243" si="811">JE67</f>
        <v>12-2058</v>
      </c>
      <c r="JF243" s="397" t="str">
        <f t="shared" si="811"/>
        <v>12-2034</v>
      </c>
      <c r="JG243" s="397" t="str">
        <f t="shared" si="811"/>
        <v>12-2034</v>
      </c>
      <c r="JH243" s="397" t="str">
        <f t="shared" si="811"/>
        <v>03-2035</v>
      </c>
      <c r="JI243" s="397" t="str">
        <f t="shared" si="811"/>
        <v>03-2043</v>
      </c>
      <c r="JJ243" s="397" t="str">
        <f t="shared" si="811"/>
        <v>06-2047</v>
      </c>
      <c r="JK243" s="397" t="str">
        <f t="shared" si="811"/>
        <v>09-2043</v>
      </c>
      <c r="JL243" s="397" t="str">
        <f t="shared" si="811"/>
        <v>09-2067</v>
      </c>
      <c r="JM243" s="397" t="str">
        <f t="shared" si="811"/>
        <v>09-2063</v>
      </c>
      <c r="JN243" s="397" t="str">
        <f t="shared" si="811"/>
        <v>12-2103</v>
      </c>
      <c r="JO243" s="397" t="str">
        <f t="shared" si="811"/>
        <v>12-2035</v>
      </c>
      <c r="JP243" s="397" t="str">
        <f t="shared" si="811"/>
        <v>12-2043</v>
      </c>
      <c r="JQ243" s="397" t="str">
        <f t="shared" si="811"/>
        <v>03-2064</v>
      </c>
      <c r="JR243" s="397" t="str">
        <f t="shared" si="811"/>
        <v>03-2044</v>
      </c>
      <c r="JS243" s="397" t="str">
        <f t="shared" si="811"/>
        <v>06-2044</v>
      </c>
      <c r="JT243" s="397" t="str">
        <f t="shared" si="811"/>
        <v>09-2056</v>
      </c>
      <c r="JU243" s="397" t="str">
        <f t="shared" si="811"/>
        <v>09-2044</v>
      </c>
      <c r="JV243" s="397" t="str">
        <f t="shared" si="811"/>
        <v>12-2064</v>
      </c>
      <c r="JW243" s="397" t="str">
        <f t="shared" si="811"/>
        <v>03-2065</v>
      </c>
      <c r="JX243" s="397" t="str">
        <f t="shared" si="811"/>
        <v>06-2073</v>
      </c>
      <c r="JY243" s="397" t="str">
        <f t="shared" si="811"/>
        <v>06-2041</v>
      </c>
      <c r="JZ243" s="397" t="str">
        <f t="shared" si="811"/>
        <v>06-2037</v>
      </c>
      <c r="KA243" s="397" t="str">
        <f t="shared" si="811"/>
        <v>09-2065</v>
      </c>
      <c r="KB243" s="397" t="str">
        <f t="shared" si="811"/>
        <v>12-2057</v>
      </c>
      <c r="KC243" s="397" t="str">
        <f t="shared" si="811"/>
        <v>03-2046</v>
      </c>
      <c r="KD243" s="397" t="str">
        <f t="shared" si="811"/>
        <v>03-2078</v>
      </c>
      <c r="KE243" s="397" t="str">
        <f t="shared" si="811"/>
        <v>03-2086</v>
      </c>
      <c r="KF243" s="397" t="str">
        <f t="shared" si="811"/>
        <v>06-2074</v>
      </c>
      <c r="KG243" s="397" t="str">
        <f t="shared" si="811"/>
        <v>09-2066</v>
      </c>
      <c r="KH243" s="397" t="str">
        <f t="shared" si="811"/>
        <v>12-2066</v>
      </c>
      <c r="KI243" s="397" t="str">
        <f t="shared" si="811"/>
        <v>03-2059</v>
      </c>
      <c r="KJ243" s="397" t="str">
        <f t="shared" si="811"/>
        <v>06-2047</v>
      </c>
      <c r="KK243" s="397" t="str">
        <f t="shared" si="811"/>
        <v>06-2067</v>
      </c>
      <c r="KL243" s="397" t="str">
        <f t="shared" si="811"/>
        <v>09-2067</v>
      </c>
      <c r="KM243" s="397" t="str">
        <f t="shared" si="811"/>
        <v>09-2059</v>
      </c>
      <c r="KN243" s="397" t="str">
        <f t="shared" si="811"/>
        <v>12-2059</v>
      </c>
      <c r="KO243" s="397" t="str">
        <f t="shared" si="811"/>
        <v>12-2067</v>
      </c>
      <c r="KP243" s="397" t="str">
        <f t="shared" si="811"/>
        <v>03-2052</v>
      </c>
      <c r="KQ243" s="397" t="str">
        <f t="shared" si="811"/>
        <v>03-2068</v>
      </c>
      <c r="KR243" s="397" t="str">
        <f t="shared" si="811"/>
        <v>06-2088</v>
      </c>
      <c r="KS243" s="397" t="str">
        <f t="shared" si="811"/>
        <v>09-2092</v>
      </c>
      <c r="KT243" s="397" t="str">
        <f t="shared" si="811"/>
        <v>09-2088</v>
      </c>
      <c r="KU243" s="397" t="str">
        <f t="shared" si="811"/>
        <v>03-2089</v>
      </c>
      <c r="KV243" s="397" t="str">
        <f t="shared" si="811"/>
        <v>06-2089</v>
      </c>
      <c r="KW243" s="397" t="str">
        <f t="shared" si="811"/>
        <v>09-2057</v>
      </c>
      <c r="KX243" s="397" t="str">
        <f t="shared" si="811"/>
        <v>06-2090</v>
      </c>
      <c r="KY243" s="397" t="str">
        <f t="shared" si="811"/>
        <v>03-2079</v>
      </c>
      <c r="KZ243" s="397" t="str">
        <f t="shared" si="811"/>
        <v>06-2067</v>
      </c>
      <c r="LA243" s="397" t="str">
        <f t="shared" si="811"/>
        <v>12-2071</v>
      </c>
      <c r="LB243" s="397" t="str">
        <f t="shared" si="811"/>
        <v>03-2112</v>
      </c>
      <c r="LC243" s="397" t="str">
        <f t="shared" si="811"/>
        <v>12-2112</v>
      </c>
      <c r="LD243" s="397" t="str">
        <f t="shared" si="811"/>
        <v>03-2093</v>
      </c>
      <c r="LE243" s="397" t="str">
        <f t="shared" si="811"/>
        <v>06-2113</v>
      </c>
      <c r="LF243" s="397" t="str">
        <f t="shared" si="811"/>
        <v>09-2113</v>
      </c>
      <c r="LG243" s="397" t="str">
        <f t="shared" si="811"/>
        <v>12-2113</v>
      </c>
      <c r="LH243" s="397" t="str">
        <f t="shared" si="811"/>
        <v>03-2114</v>
      </c>
      <c r="LI243" s="397" t="str">
        <f t="shared" si="811"/>
        <v>09-2094</v>
      </c>
      <c r="LJ243" s="397" t="str">
        <f t="shared" si="811"/>
        <v>03-2115</v>
      </c>
      <c r="LK243" s="397" t="str">
        <f t="shared" si="811"/>
        <v>09-2119</v>
      </c>
      <c r="LL243" s="397" t="str">
        <f t="shared" si="811"/>
        <v>03-2141</v>
      </c>
      <c r="LM243" s="397" t="str">
        <f t="shared" si="811"/>
        <v>06-2163</v>
      </c>
      <c r="LN243" s="397" t="str">
        <f t="shared" si="811"/>
        <v>03-2164</v>
      </c>
      <c r="LO243" s="397" t="str">
        <f t="shared" si="811"/>
        <v>06-2164</v>
      </c>
      <c r="LP243" s="397" t="str">
        <f t="shared" si="811"/>
        <v>03-2165</v>
      </c>
    </row>
    <row r="244">
      <c r="A244" s="331"/>
      <c r="B244" s="338"/>
      <c r="C244" s="338"/>
      <c r="D244" s="138" t="s">
        <v>323</v>
      </c>
      <c r="E244" s="413" t="str">
        <f>VLOOKUP(E$186,'3a. TBond Main'!$A$10:$AN$73,7)</f>
        <v>10.00</v>
      </c>
      <c r="F244" s="413" t="str">
        <f>VLOOKUP(F$186,'3a. TBond Main'!$A$10:$AN$73,7)</f>
        <v>05.75</v>
      </c>
      <c r="G244" s="413" t="str">
        <f>VLOOKUP(G$186,'3a. TBond Main'!$A$10:$AN$73,7)</f>
        <v>07.90</v>
      </c>
      <c r="H244" s="413" t="str">
        <f>VLOOKUP(H$186,'3a. TBond Main'!$A$10:$AN$73,7)</f>
        <v>08.65</v>
      </c>
      <c r="I244" s="413" t="str">
        <f>VLOOKUP(I$186,'3a. TBond Main'!$A$10:$AN$73,7)</f>
        <v>10.00</v>
      </c>
      <c r="J244" s="413" t="str">
        <f>VLOOKUP(J$186,'3a. TBond Main'!$A$10:$AN$73,7)</f>
        <v>11.50</v>
      </c>
      <c r="K244" s="413" t="str">
        <f>VLOOKUP(K$186,'3a. TBond Main'!$A$10:$AN$73,7)</f>
        <v>10.20</v>
      </c>
      <c r="L244" s="413" t="str">
        <f>VLOOKUP(L$186,'3a. TBond Main'!$A$10:$AN$73,7)</f>
        <v>09.00</v>
      </c>
      <c r="M244" s="413" t="str">
        <f>VLOOKUP(M$186,'3a. TBond Main'!$A$10:$AN$73,7)</f>
        <v>11.20</v>
      </c>
      <c r="N244" s="413" t="str">
        <f>VLOOKUP(N$186,'3a. TBond Main'!$A$10:$AN$73,7)</f>
        <v>07.00</v>
      </c>
      <c r="O244" s="413" t="str">
        <f>VLOOKUP(O$186,'3a. TBond Main'!$A$10:$AN$73,7)</f>
        <v>06.30</v>
      </c>
      <c r="P244" s="413" t="str">
        <f>VLOOKUP(P$186,'3a. TBond Main'!$A$10:$AN$73,7)</f>
        <v>11.60</v>
      </c>
      <c r="Q244" s="413" t="str">
        <f>VLOOKUP(Q$186,'3a. TBond Main'!$A$10:$AN$73,7)</f>
        <v>11.40</v>
      </c>
      <c r="R244" s="413" t="str">
        <f>VLOOKUP(R$186,'3a. TBond Main'!$A$10:$AN$73,7)</f>
        <v>10.90</v>
      </c>
      <c r="S244" s="413" t="str">
        <f>VLOOKUP(S$186,'3a. TBond Main'!$A$10:$AN$73,7)</f>
        <v>10.25</v>
      </c>
      <c r="T244" s="413" t="str">
        <f>VLOOKUP(T$186,'3a. TBond Main'!$A$10:$AN$73,7)</f>
        <v>11.00</v>
      </c>
      <c r="U244" s="413" t="str">
        <f>VLOOKUP(U$186,'3a. TBond Main'!$A$10:$AN$73,7)</f>
        <v>09.85</v>
      </c>
      <c r="V244" s="413" t="str">
        <f>VLOOKUP(V$186,'3a. TBond Main'!$A$10:$AN$73,7)</f>
        <v>06.00</v>
      </c>
      <c r="W244" s="413" t="str">
        <f>VLOOKUP(W$186,'3a. TBond Main'!$A$10:$AN$73,7)</f>
        <v>10.25</v>
      </c>
      <c r="X244" s="413" t="str">
        <f>VLOOKUP(X$186,'3a. TBond Main'!$A$10:$AN$73,7)</f>
        <v>09.00</v>
      </c>
      <c r="Y244" s="413" t="str">
        <f>VLOOKUP(Y$186,'3a. TBond Main'!$A$10:$AN$73,7)</f>
        <v>17.00</v>
      </c>
      <c r="Z244" s="413" t="str">
        <f>VLOOKUP(Z$186,'3a. TBond Main'!$A$10:$AN$73,7)</f>
        <v>17.00</v>
      </c>
      <c r="AA244" s="413" t="str">
        <f>VLOOKUP(AA$186,'3a. TBond Main'!$A$10:$AN$73,7)</f>
        <v>11.00</v>
      </c>
      <c r="AB244" s="413" t="str">
        <f>VLOOKUP(AB$186,'3a. TBond Main'!$A$10:$AN$73,7)</f>
        <v>10.35</v>
      </c>
      <c r="AC244" s="413" t="str">
        <f>VLOOKUP(AC$186,'3a. TBond Main'!$A$10:$AN$73,7)</f>
        <v>06.75</v>
      </c>
      <c r="AD244" s="413" t="str">
        <f>VLOOKUP(AD$186,'3a. TBond Main'!$A$10:$AN$73,7)</f>
        <v>09.00</v>
      </c>
      <c r="AE244" s="413" t="str">
        <f>VLOOKUP(AE$186,'3a. TBond Main'!$A$10:$AN$73,7)</f>
        <v>05.35</v>
      </c>
      <c r="AF244" s="413" t="str">
        <f>VLOOKUP(AF$186,'3a. TBond Main'!$A$10:$AN$73,7)</f>
        <v>11.00</v>
      </c>
      <c r="AG244" s="413" t="str">
        <f>VLOOKUP(AG$186,'3a. TBond Main'!$A$10:$AN$73,7)</f>
        <v>11.50</v>
      </c>
      <c r="AH244" s="413" t="str">
        <f>VLOOKUP(AH$186,'3a. TBond Main'!$A$10:$AN$73,7)</f>
        <v>05.00</v>
      </c>
      <c r="AI244" s="413" t="str">
        <f>VLOOKUP(AI$186,'3a. TBond Main'!$A$10:$AN$73,7)</f>
        <v>11.40</v>
      </c>
      <c r="AJ244" s="413" t="str">
        <f>VLOOKUP(AJ$186,'3a. TBond Main'!$A$10:$AN$73,7)</f>
        <v>18.00</v>
      </c>
      <c r="AK244" s="413" t="str">
        <f>VLOOKUP(AK$186,'3a. TBond Main'!$A$10:$AN$73,7)</f>
        <v>11.75</v>
      </c>
      <c r="AL244" s="413" t="str">
        <f>VLOOKUP(AL$186,'3a. TBond Main'!$A$10:$AN$73,7)</f>
        <v>11.00</v>
      </c>
      <c r="AM244" s="413" t="str">
        <f>VLOOKUP(AM$186,'3a. TBond Main'!$A$10:$AN$73,7)</f>
        <v>07.80</v>
      </c>
      <c r="AN244" s="413" t="str">
        <f>VLOOKUP(AN$186,'3a. TBond Main'!$A$10:$AN$73,7)</f>
        <v>10.30</v>
      </c>
      <c r="AO244" s="413" t="str">
        <f>VLOOKUP(AO$186,'3a. TBond Main'!$A$10:$AN$73,7)</f>
        <v>11.25</v>
      </c>
      <c r="AP244" s="413" t="str">
        <f>VLOOKUP(AP$186,'3a. TBond Main'!$A$10:$AN$73,7)</f>
        <v>18.00</v>
      </c>
      <c r="AQ244" s="413" t="str">
        <f>VLOOKUP(AQ$186,'3a. TBond Main'!$A$10:$AN$73,7)</f>
        <v>10.75</v>
      </c>
      <c r="AR244" s="413" t="str">
        <f>VLOOKUP(AR$186,'3a. TBond Main'!$A$10:$AN$73,7)</f>
        <v>09.00</v>
      </c>
      <c r="AS244" s="413" t="str">
        <f>VLOOKUP(AS$186,'3a. TBond Main'!$A$10:$AN$73,7)</f>
        <v>09.00</v>
      </c>
      <c r="AT244" s="413" t="str">
        <f>VLOOKUP(AT$186,'3a. TBond Main'!$A$10:$AN$73,7)</f>
        <v>11.50</v>
      </c>
      <c r="AU244" s="413" t="str">
        <f>VLOOKUP(AU$186,'3a. TBond Main'!$A$10:$AN$73,7)</f>
        <v>13.00</v>
      </c>
      <c r="AV244" s="413" t="str">
        <f>VLOOKUP(AV$186,'3a. TBond Main'!$A$10:$AN$73,7)</f>
        <v>13.00</v>
      </c>
      <c r="AW244" s="413" t="str">
        <f>VLOOKUP(AW$186,'3a. TBond Main'!$A$10:$AN$73,7)</f>
        <v>20.00</v>
      </c>
      <c r="AX244" s="413" t="str">
        <f>VLOOKUP(AX$186,'3a. TBond Main'!$A$10:$AN$73,7)</f>
        <v>11.00</v>
      </c>
      <c r="AY244" s="413" t="str">
        <f>VLOOKUP(AY$186,'3a. TBond Main'!$A$10:$AN$73,7)</f>
        <v>11.25</v>
      </c>
      <c r="AZ244" s="413" t="str">
        <f>VLOOKUP(AZ$186,'3a. TBond Main'!$A$10:$AN$73,7)</f>
        <v>18.00</v>
      </c>
      <c r="BA244" s="413" t="str">
        <f>VLOOKUP(BA$186,'3a. TBond Main'!$A$10:$AN$73,7)</f>
        <v>12.00</v>
      </c>
      <c r="BB244" s="413" t="str">
        <f>VLOOKUP(BB$186,'3a. TBond Main'!$A$10:$AN$73,7)</f>
        <v>08.00</v>
      </c>
      <c r="BC244" s="413" t="str">
        <f>VLOOKUP(BC$186,'3a. TBond Main'!$A$10:$AN$73,7)</f>
        <v>09.00</v>
      </c>
      <c r="BD244" s="413" t="str">
        <f>VLOOKUP(BD$186,'3a. TBond Main'!$A$10:$AN$73,7)</f>
        <v>11.20</v>
      </c>
      <c r="BE244" s="413" t="str">
        <f>VLOOKUP(BE$186,'3a. TBond Main'!$A$10:$AN$73,7)</f>
        <v>09.00</v>
      </c>
      <c r="BF244" s="413" t="str">
        <f>VLOOKUP(BF$186,'3a. TBond Main'!$A$10:$AN$73,7)</f>
        <v>13.25</v>
      </c>
      <c r="BG244" s="413" t="str">
        <f>VLOOKUP(BG$186,'3a. TBond Main'!$A$10:$AN$73,7)</f>
        <v>09.00</v>
      </c>
      <c r="BH244" s="413" t="str">
        <f>VLOOKUP(BH$186,'3a. TBond Main'!$A$10:$AN$73,7)</f>
        <v>13.25</v>
      </c>
      <c r="BI244" s="413" t="str">
        <f>VLOOKUP(BI$186,'3a. TBond Main'!$A$10:$AN$73,7)</f>
        <v>10.25</v>
      </c>
      <c r="BJ244" s="413" t="str">
        <f>VLOOKUP(BJ$186,'3a. TBond Main'!$A$10:$AN$73,7)</f>
        <v>11.50</v>
      </c>
      <c r="BK244" s="413" t="str">
        <f>VLOOKUP(BK$186,'3a. TBond Main'!$A$10:$AN$73,7)</f>
        <v>10.50</v>
      </c>
      <c r="BL244" s="413" t="str">
        <f>VLOOKUP(BL$186,'3a. TBond Main'!$A$10:$AN$73,7)</f>
        <v>12.00</v>
      </c>
      <c r="BM244" s="413" t="str">
        <f>VLOOKUP(BM$186,'3a. TBond Main'!$A$10:$AN$73,7)</f>
        <v>09.00</v>
      </c>
      <c r="BN244" s="413" t="str">
        <f>VLOOKUP(BN$186,'3a. TBond Main'!$A$10:$AN$73,7)</f>
        <v>13.50</v>
      </c>
      <c r="BO244" s="413" t="str">
        <f>VLOOKUP(BO$186,'3a. TBond Main'!$A$10:$AN$73,7)</f>
        <v>13.50</v>
      </c>
      <c r="BP244" s="413" t="str">
        <f>VLOOKUP(BP$186,'3a. TBond Main'!$A$10:$AN$73,7)</f>
        <v>12.50</v>
      </c>
      <c r="BQ244" s="413"/>
      <c r="BR244" s="413" t="str">
        <f>VLOOKUP(BR$186,'3a. TBond Main'!$A$10:$AN$73,7)</f>
        <v>10.00</v>
      </c>
      <c r="BS244" s="413" t="str">
        <f>VLOOKUP(BS$186,'3a. TBond Main'!$A$10:$AN$73,7)</f>
        <v>05.75</v>
      </c>
      <c r="BT244" s="413" t="str">
        <f>VLOOKUP(BT$186,'3a. TBond Main'!$A$10:$AN$73,7)</f>
        <v>07.90</v>
      </c>
      <c r="BU244" s="413" t="str">
        <f>VLOOKUP(BU$186,'3a. TBond Main'!$A$10:$AN$73,7)</f>
        <v>08.65</v>
      </c>
      <c r="BV244" s="413" t="str">
        <f>VLOOKUP(BV$186,'3a. TBond Main'!$A$10:$AN$73,7)</f>
        <v>10.00</v>
      </c>
      <c r="BW244" s="413" t="str">
        <f>VLOOKUP(BW$186,'3a. TBond Main'!$A$10:$AN$73,7)</f>
        <v>11.50</v>
      </c>
      <c r="BX244" s="413" t="str">
        <f>VLOOKUP(BX$186,'3a. TBond Main'!$A$10:$AN$73,7)</f>
        <v>10.20</v>
      </c>
      <c r="BY244" s="413" t="str">
        <f>VLOOKUP(BY$186,'3a. TBond Main'!$A$10:$AN$73,7)</f>
        <v>09.00</v>
      </c>
      <c r="BZ244" s="413" t="str">
        <f>VLOOKUP(BZ$186,'3a. TBond Main'!$A$10:$AN$73,7)</f>
        <v>11.20</v>
      </c>
      <c r="CA244" s="413" t="str">
        <f>VLOOKUP(CA$186,'3a. TBond Main'!$A$10:$AN$73,7)</f>
        <v>07.00</v>
      </c>
      <c r="CB244" s="413" t="str">
        <f>VLOOKUP(CB$186,'3a. TBond Main'!$A$10:$AN$73,7)</f>
        <v>06.30</v>
      </c>
      <c r="CC244" s="413" t="str">
        <f>VLOOKUP(CC$186,'3a. TBond Main'!$A$10:$AN$73,7)</f>
        <v>11.60</v>
      </c>
      <c r="CD244" s="413" t="str">
        <f>VLOOKUP(CD$186,'3a. TBond Main'!$A$10:$AN$73,7)</f>
        <v>11.40</v>
      </c>
      <c r="CE244" s="413" t="str">
        <f>VLOOKUP(CE$186,'3a. TBond Main'!$A$10:$AN$73,7)</f>
        <v>10.90</v>
      </c>
      <c r="CF244" s="413" t="str">
        <f>VLOOKUP(CF$186,'3a. TBond Main'!$A$10:$AN$73,7)</f>
        <v>10.25</v>
      </c>
      <c r="CG244" s="413" t="str">
        <f>VLOOKUP(CG$186,'3a. TBond Main'!$A$10:$AN$73,7)</f>
        <v>11.00</v>
      </c>
      <c r="CH244" s="413" t="str">
        <f>VLOOKUP(CH$186,'3a. TBond Main'!$A$10:$AN$73,7)</f>
        <v>09.85</v>
      </c>
      <c r="CI244" s="413" t="str">
        <f>VLOOKUP(CI$186,'3a. TBond Main'!$A$10:$AN$73,7)</f>
        <v>06.00</v>
      </c>
      <c r="CJ244" s="413" t="str">
        <f>VLOOKUP(CJ$186,'3a. TBond Main'!$A$10:$AN$73,7)</f>
        <v>10.25</v>
      </c>
      <c r="CK244" s="413" t="str">
        <f>VLOOKUP(CK$186,'3a. TBond Main'!$A$10:$AN$73,7)</f>
        <v>09.00</v>
      </c>
      <c r="CL244" s="413" t="str">
        <f>VLOOKUP(CL$186,'3a. TBond Main'!$A$10:$AN$73,7)</f>
        <v>17.00</v>
      </c>
      <c r="CM244" s="413" t="str">
        <f>VLOOKUP(CM$186,'3a. TBond Main'!$A$10:$AN$73,7)</f>
        <v>17.00</v>
      </c>
      <c r="CN244" s="413" t="str">
        <f>VLOOKUP(CN$186,'3a. TBond Main'!$A$10:$AN$73,7)</f>
        <v>11.00</v>
      </c>
      <c r="CO244" s="413" t="str">
        <f>VLOOKUP(CO$186,'3a. TBond Main'!$A$10:$AN$73,7)</f>
        <v>10.35</v>
      </c>
      <c r="CP244" s="413" t="str">
        <f>VLOOKUP(CP$186,'3a. TBond Main'!$A$10:$AN$73,7)</f>
        <v>06.75</v>
      </c>
      <c r="CQ244" s="413" t="str">
        <f>VLOOKUP(CQ$186,'3a. TBond Main'!$A$10:$AN$73,7)</f>
        <v>09.00</v>
      </c>
      <c r="CR244" s="413" t="str">
        <f>VLOOKUP(CR$186,'3a. TBond Main'!$A$10:$AN$73,7)</f>
        <v>05.35</v>
      </c>
      <c r="CS244" s="413" t="str">
        <f>VLOOKUP(CS$186,'3a. TBond Main'!$A$10:$AN$73,7)</f>
        <v>11.00</v>
      </c>
      <c r="CT244" s="413" t="str">
        <f>VLOOKUP(CT$186,'3a. TBond Main'!$A$10:$AN$73,7)</f>
        <v>11.50</v>
      </c>
      <c r="CU244" s="413" t="str">
        <f>VLOOKUP(CU$186,'3a. TBond Main'!$A$10:$AN$73,7)</f>
        <v>05.00</v>
      </c>
      <c r="CV244" s="413" t="str">
        <f>VLOOKUP(CV$186,'3a. TBond Main'!$A$10:$AN$73,7)</f>
        <v>11.40</v>
      </c>
      <c r="CW244" s="413" t="str">
        <f>VLOOKUP(CW$186,'3a. TBond Main'!$A$10:$AN$73,7)</f>
        <v>18.00</v>
      </c>
      <c r="CX244" s="413" t="str">
        <f>VLOOKUP(CX$186,'3a. TBond Main'!$A$10:$AN$73,7)</f>
        <v>11.75</v>
      </c>
      <c r="CY244" s="413" t="str">
        <f>VLOOKUP(CY$186,'3a. TBond Main'!$A$10:$AN$73,7)</f>
        <v>11.00</v>
      </c>
      <c r="CZ244" s="413" t="str">
        <f>VLOOKUP(CZ$186,'3a. TBond Main'!$A$10:$AN$73,7)</f>
        <v>07.80</v>
      </c>
      <c r="DA244" s="413" t="str">
        <f>VLOOKUP(DA$186,'3a. TBond Main'!$A$10:$AN$73,7)</f>
        <v>10.30</v>
      </c>
      <c r="DB244" s="413" t="str">
        <f>VLOOKUP(DB$186,'3a. TBond Main'!$A$10:$AN$73,7)</f>
        <v>11.25</v>
      </c>
      <c r="DC244" s="413" t="str">
        <f>VLOOKUP(DC$186,'3a. TBond Main'!$A$10:$AN$73,7)</f>
        <v>18.00</v>
      </c>
      <c r="DD244" s="413" t="str">
        <f>VLOOKUP(DD$186,'3a. TBond Main'!$A$10:$AN$73,7)</f>
        <v>10.75</v>
      </c>
      <c r="DE244" s="413" t="str">
        <f>VLOOKUP(DE$186,'3a. TBond Main'!$A$10:$AN$73,7)</f>
        <v>09.00</v>
      </c>
      <c r="DF244" s="413" t="str">
        <f>VLOOKUP(DF$186,'3a. TBond Main'!$A$10:$AN$73,7)</f>
        <v>09.00</v>
      </c>
      <c r="DG244" s="413" t="str">
        <f>VLOOKUP(DG$186,'3a. TBond Main'!$A$10:$AN$73,7)</f>
        <v>11.50</v>
      </c>
      <c r="DH244" s="413" t="str">
        <f>VLOOKUP(DH$186,'3a. TBond Main'!$A$10:$AN$73,7)</f>
        <v>13.00</v>
      </c>
      <c r="DI244" s="413" t="str">
        <f>VLOOKUP(DI$186,'3a. TBond Main'!$A$10:$AN$73,7)</f>
        <v>13.00</v>
      </c>
      <c r="DJ244" s="413" t="str">
        <f>VLOOKUP(DJ$186,'3a. TBond Main'!$A$10:$AN$73,7)</f>
        <v>20.00</v>
      </c>
      <c r="DK244" s="413" t="str">
        <f>VLOOKUP(DK$186,'3a. TBond Main'!$A$10:$AN$73,7)</f>
        <v>11.00</v>
      </c>
      <c r="DL244" s="413" t="str">
        <f>VLOOKUP(DL$186,'3a. TBond Main'!$A$10:$AN$73,7)</f>
        <v>11.25</v>
      </c>
      <c r="DM244" s="413" t="str">
        <f>VLOOKUP(DM$186,'3a. TBond Main'!$A$10:$AN$73,7)</f>
        <v>18.00</v>
      </c>
      <c r="DN244" s="413" t="str">
        <f>VLOOKUP(DN$186,'3a. TBond Main'!$A$10:$AN$73,7)</f>
        <v>12.00</v>
      </c>
      <c r="DO244" s="413" t="str">
        <f>VLOOKUP(DO$186,'3a. TBond Main'!$A$10:$AN$73,7)</f>
        <v>08.00</v>
      </c>
      <c r="DP244" s="413" t="str">
        <f>VLOOKUP(DP$186,'3a. TBond Main'!$A$10:$AN$73,7)</f>
        <v>09.00</v>
      </c>
      <c r="DQ244" s="413" t="str">
        <f>VLOOKUP(DQ$186,'3a. TBond Main'!$A$10:$AN$73,7)</f>
        <v>11.20</v>
      </c>
      <c r="DR244" s="413" t="str">
        <f>VLOOKUP(DR$186,'3a. TBond Main'!$A$10:$AN$73,7)</f>
        <v>09.00</v>
      </c>
      <c r="DS244" s="413" t="str">
        <f>VLOOKUP(DS$186,'3a. TBond Main'!$A$10:$AN$73,7)</f>
        <v>13.25</v>
      </c>
      <c r="DT244" s="413" t="str">
        <f>VLOOKUP(DT$186,'3a. TBond Main'!$A$10:$AN$73,7)</f>
        <v>09.00</v>
      </c>
      <c r="DU244" s="413" t="str">
        <f>VLOOKUP(DU$186,'3a. TBond Main'!$A$10:$AN$73,7)</f>
        <v>13.25</v>
      </c>
      <c r="DV244" s="413" t="str">
        <f>VLOOKUP(DV$186,'3a. TBond Main'!$A$10:$AN$73,7)</f>
        <v>10.25</v>
      </c>
      <c r="DW244" s="413" t="str">
        <f>VLOOKUP(DW$186,'3a. TBond Main'!$A$10:$AN$73,7)</f>
        <v>11.50</v>
      </c>
      <c r="DX244" s="413" t="str">
        <f>VLOOKUP(DX$186,'3a. TBond Main'!$A$10:$AN$73,7)</f>
        <v>10.50</v>
      </c>
      <c r="DY244" s="413" t="str">
        <f>VLOOKUP(DY$186,'3a. TBond Main'!$A$10:$AN$73,7)</f>
        <v>12.00</v>
      </c>
      <c r="DZ244" s="413" t="str">
        <f>VLOOKUP(DZ$186,'3a. TBond Main'!$A$10:$AN$73,7)</f>
        <v>09.00</v>
      </c>
      <c r="EA244" s="413" t="str">
        <f>VLOOKUP(EA$186,'3a. TBond Main'!$A$10:$AN$73,7)</f>
        <v>13.50</v>
      </c>
      <c r="EB244" s="413" t="str">
        <f>VLOOKUP(EB$186,'3a. TBond Main'!$A$10:$AN$73,7)</f>
        <v>13.50</v>
      </c>
      <c r="EC244" s="413" t="str">
        <f>VLOOKUP(EC$186,'3a. TBond Main'!$A$10:$AN$73,7)</f>
        <v>12.50</v>
      </c>
      <c r="ED244" s="413"/>
      <c r="EE244" s="413" t="str">
        <f>VLOOKUP(EE$186,'3a. TBond Main'!$A$10:$AN$73,7)</f>
        <v>10.00</v>
      </c>
      <c r="EF244" s="413" t="str">
        <f>VLOOKUP(EF$186,'3a. TBond Main'!$A$10:$AN$73,7)</f>
        <v>05.75</v>
      </c>
      <c r="EG244" s="413" t="str">
        <f>VLOOKUP(EG$186,'3a. TBond Main'!$A$10:$AN$73,7)</f>
        <v>07.90</v>
      </c>
      <c r="EH244" s="413" t="str">
        <f>VLOOKUP(EH$186,'3a. TBond Main'!$A$10:$AN$73,7)</f>
        <v>08.65</v>
      </c>
      <c r="EI244" s="413" t="str">
        <f>VLOOKUP(EI$186,'3a. TBond Main'!$A$10:$AN$73,7)</f>
        <v>10.00</v>
      </c>
      <c r="EJ244" s="413" t="str">
        <f>VLOOKUP(EJ$186,'3a. TBond Main'!$A$10:$AN$73,7)</f>
        <v>11.50</v>
      </c>
      <c r="EK244" s="413" t="str">
        <f>VLOOKUP(EK$186,'3a. TBond Main'!$A$10:$AN$73,7)</f>
        <v>10.20</v>
      </c>
      <c r="EL244" s="413" t="str">
        <f>VLOOKUP(EL$186,'3a. TBond Main'!$A$10:$AN$73,7)</f>
        <v>09.00</v>
      </c>
      <c r="EM244" s="413" t="str">
        <f>VLOOKUP(EM$186,'3a. TBond Main'!$A$10:$AN$73,7)</f>
        <v>11.20</v>
      </c>
      <c r="EN244" s="413" t="str">
        <f>VLOOKUP(EN$186,'3a. TBond Main'!$A$10:$AN$73,7)</f>
        <v>07.00</v>
      </c>
      <c r="EO244" s="413" t="str">
        <f>VLOOKUP(EO$186,'3a. TBond Main'!$A$10:$AN$73,7)</f>
        <v>06.30</v>
      </c>
      <c r="EP244" s="413" t="str">
        <f>VLOOKUP(EP$186,'3a. TBond Main'!$A$10:$AN$73,7)</f>
        <v>11.60</v>
      </c>
      <c r="EQ244" s="413" t="str">
        <f>VLOOKUP(EQ$186,'3a. TBond Main'!$A$10:$AN$73,7)</f>
        <v>11.40</v>
      </c>
      <c r="ER244" s="413" t="str">
        <f>VLOOKUP(ER$186,'3a. TBond Main'!$A$10:$AN$73,7)</f>
        <v>10.90</v>
      </c>
      <c r="ES244" s="413" t="str">
        <f>VLOOKUP(ES$186,'3a. TBond Main'!$A$10:$AN$73,7)</f>
        <v>10.25</v>
      </c>
      <c r="ET244" s="413" t="str">
        <f>VLOOKUP(ET$186,'3a. TBond Main'!$A$10:$AN$73,7)</f>
        <v>11.00</v>
      </c>
      <c r="EU244" s="413" t="str">
        <f>VLOOKUP(EU$186,'3a. TBond Main'!$A$10:$AN$73,7)</f>
        <v>09.85</v>
      </c>
      <c r="EV244" s="413" t="str">
        <f>VLOOKUP(EV$186,'3a. TBond Main'!$A$10:$AN$73,7)</f>
        <v>06.00</v>
      </c>
      <c r="EW244" s="413" t="str">
        <f>VLOOKUP(EW$186,'3a. TBond Main'!$A$10:$AN$73,7)</f>
        <v>10.25</v>
      </c>
      <c r="EX244" s="413" t="str">
        <f>VLOOKUP(EX$186,'3a. TBond Main'!$A$10:$AN$73,7)</f>
        <v>09.00</v>
      </c>
      <c r="EY244" s="413" t="str">
        <f>VLOOKUP(EY$186,'3a. TBond Main'!$A$10:$AN$73,7)</f>
        <v>17.00</v>
      </c>
      <c r="EZ244" s="413" t="str">
        <f>VLOOKUP(EZ$186,'3a. TBond Main'!$A$10:$AN$73,7)</f>
        <v>17.00</v>
      </c>
      <c r="FA244" s="413" t="str">
        <f>VLOOKUP(FA$186,'3a. TBond Main'!$A$10:$AN$73,7)</f>
        <v>11.00</v>
      </c>
      <c r="FB244" s="413" t="str">
        <f>VLOOKUP(FB$186,'3a. TBond Main'!$A$10:$AN$73,7)</f>
        <v>10.35</v>
      </c>
      <c r="FC244" s="413" t="str">
        <f>VLOOKUP(FC$186,'3a. TBond Main'!$A$10:$AN$73,7)</f>
        <v>06.75</v>
      </c>
      <c r="FD244" s="413" t="str">
        <f>VLOOKUP(FD$186,'3a. TBond Main'!$A$10:$AN$73,7)</f>
        <v>09.00</v>
      </c>
      <c r="FE244" s="413" t="str">
        <f>VLOOKUP(FE$186,'3a. TBond Main'!$A$10:$AN$73,7)</f>
        <v>05.35</v>
      </c>
      <c r="FF244" s="413" t="str">
        <f>VLOOKUP(FF$186,'3a. TBond Main'!$A$10:$AN$73,7)</f>
        <v>11.00</v>
      </c>
      <c r="FG244" s="413" t="str">
        <f>VLOOKUP(FG$186,'3a. TBond Main'!$A$10:$AN$73,7)</f>
        <v>11.50</v>
      </c>
      <c r="FH244" s="413" t="str">
        <f>VLOOKUP(FH$186,'3a. TBond Main'!$A$10:$AN$73,7)</f>
        <v>05.00</v>
      </c>
      <c r="FI244" s="413" t="str">
        <f>VLOOKUP(FI$186,'3a. TBond Main'!$A$10:$AN$73,7)</f>
        <v>11.40</v>
      </c>
      <c r="FJ244" s="413" t="str">
        <f>VLOOKUP(FJ$186,'3a. TBond Main'!$A$10:$AN$73,7)</f>
        <v>18.00</v>
      </c>
      <c r="FK244" s="413" t="str">
        <f>VLOOKUP(FK$186,'3a. TBond Main'!$A$10:$AN$73,7)</f>
        <v>11.75</v>
      </c>
      <c r="FL244" s="413" t="str">
        <f>VLOOKUP(FL$186,'3a. TBond Main'!$A$10:$AN$73,7)</f>
        <v>11.00</v>
      </c>
      <c r="FM244" s="413" t="str">
        <f>VLOOKUP(FM$186,'3a. TBond Main'!$A$10:$AN$73,7)</f>
        <v>07.80</v>
      </c>
      <c r="FN244" s="413" t="str">
        <f>VLOOKUP(FN$186,'3a. TBond Main'!$A$10:$AN$73,7)</f>
        <v>10.30</v>
      </c>
      <c r="FO244" s="413" t="str">
        <f>VLOOKUP(FO$186,'3a. TBond Main'!$A$10:$AN$73,7)</f>
        <v>11.25</v>
      </c>
      <c r="FP244" s="413" t="str">
        <f>VLOOKUP(FP$186,'3a. TBond Main'!$A$10:$AN$73,7)</f>
        <v>18.00</v>
      </c>
      <c r="FQ244" s="413" t="str">
        <f>VLOOKUP(FQ$186,'3a. TBond Main'!$A$10:$AN$73,7)</f>
        <v>10.75</v>
      </c>
      <c r="FR244" s="413" t="str">
        <f>VLOOKUP(FR$186,'3a. TBond Main'!$A$10:$AN$73,7)</f>
        <v>09.00</v>
      </c>
      <c r="FS244" s="413" t="str">
        <f>VLOOKUP(FS$186,'3a. TBond Main'!$A$10:$AN$73,7)</f>
        <v>09.00</v>
      </c>
      <c r="FT244" s="413" t="str">
        <f>VLOOKUP(FT$186,'3a. TBond Main'!$A$10:$AN$73,7)</f>
        <v>11.50</v>
      </c>
      <c r="FU244" s="413" t="str">
        <f>VLOOKUP(FU$186,'3a. TBond Main'!$A$10:$AN$73,7)</f>
        <v>13.00</v>
      </c>
      <c r="FV244" s="413" t="str">
        <f>VLOOKUP(FV$186,'3a. TBond Main'!$A$10:$AN$73,7)</f>
        <v>13.00</v>
      </c>
      <c r="FW244" s="413" t="str">
        <f>VLOOKUP(FW$186,'3a. TBond Main'!$A$10:$AN$73,7)</f>
        <v>20.00</v>
      </c>
      <c r="FX244" s="413" t="str">
        <f>VLOOKUP(FX$186,'3a. TBond Main'!$A$10:$AN$73,7)</f>
        <v>11.00</v>
      </c>
      <c r="FY244" s="413" t="str">
        <f>VLOOKUP(FY$186,'3a. TBond Main'!$A$10:$AN$73,7)</f>
        <v>11.25</v>
      </c>
      <c r="FZ244" s="413" t="str">
        <f>VLOOKUP(FZ$186,'3a. TBond Main'!$A$10:$AN$73,7)</f>
        <v>18.00</v>
      </c>
      <c r="GA244" s="413" t="str">
        <f>VLOOKUP(GA$186,'3a. TBond Main'!$A$10:$AN$73,7)</f>
        <v>12.00</v>
      </c>
      <c r="GB244" s="413" t="str">
        <f>VLOOKUP(GB$186,'3a. TBond Main'!$A$10:$AN$73,7)</f>
        <v>08.00</v>
      </c>
      <c r="GC244" s="413" t="str">
        <f>VLOOKUP(GC$186,'3a. TBond Main'!$A$10:$AN$73,7)</f>
        <v>09.00</v>
      </c>
      <c r="GD244" s="413" t="str">
        <f>VLOOKUP(GD$186,'3a. TBond Main'!$A$10:$AN$73,7)</f>
        <v>11.20</v>
      </c>
      <c r="GE244" s="413" t="str">
        <f>VLOOKUP(GE$186,'3a. TBond Main'!$A$10:$AN$73,7)</f>
        <v>09.00</v>
      </c>
      <c r="GF244" s="413" t="str">
        <f>VLOOKUP(GF$186,'3a. TBond Main'!$A$10:$AN$73,7)</f>
        <v>13.25</v>
      </c>
      <c r="GG244" s="413" t="str">
        <f>VLOOKUP(GG$186,'3a. TBond Main'!$A$10:$AN$73,7)</f>
        <v>09.00</v>
      </c>
      <c r="GH244" s="413" t="str">
        <f>VLOOKUP(GH$186,'3a. TBond Main'!$A$10:$AN$73,7)</f>
        <v>13.25</v>
      </c>
      <c r="GI244" s="413" t="str">
        <f>VLOOKUP(GI$186,'3a. TBond Main'!$A$10:$AN$73,7)</f>
        <v>10.25</v>
      </c>
      <c r="GJ244" s="413" t="str">
        <f>VLOOKUP(GJ$186,'3a. TBond Main'!$A$10:$AN$73,7)</f>
        <v>11.50</v>
      </c>
      <c r="GK244" s="413" t="str">
        <f>VLOOKUP(GK$186,'3a. TBond Main'!$A$10:$AN$73,7)</f>
        <v>10.50</v>
      </c>
      <c r="GL244" s="413" t="str">
        <f>VLOOKUP(GL$186,'3a. TBond Main'!$A$10:$AN$73,7)</f>
        <v>12.00</v>
      </c>
      <c r="GM244" s="413" t="str">
        <f>VLOOKUP(GM$186,'3a. TBond Main'!$A$10:$AN$73,7)</f>
        <v>09.00</v>
      </c>
      <c r="GN244" s="413" t="str">
        <f>VLOOKUP(GN$186,'3a. TBond Main'!$A$10:$AN$73,7)</f>
        <v>13.50</v>
      </c>
      <c r="GO244" s="413" t="str">
        <f>VLOOKUP(GO$186,'3a. TBond Main'!$A$10:$AN$73,7)</f>
        <v>13.50</v>
      </c>
      <c r="GP244" s="413" t="str">
        <f>VLOOKUP(GP$186,'3a. TBond Main'!$A$10:$AN$73,7)</f>
        <v>12.50</v>
      </c>
      <c r="GQ244" s="413"/>
      <c r="GR244" s="413" t="str">
        <f>VLOOKUP(GR$186,'3a. TBond Main'!$A$10:$AN$73,7)</f>
        <v>10.00</v>
      </c>
      <c r="GS244" s="413" t="str">
        <f>VLOOKUP(GS$186,'3a. TBond Main'!$A$10:$AN$73,7)</f>
        <v>05.75</v>
      </c>
      <c r="GT244" s="413" t="str">
        <f>VLOOKUP(GT$186,'3a. TBond Main'!$A$10:$AN$73,7)</f>
        <v>07.90</v>
      </c>
      <c r="GU244" s="413" t="str">
        <f>VLOOKUP(GU$186,'3a. TBond Main'!$A$10:$AN$73,7)</f>
        <v>08.65</v>
      </c>
      <c r="GV244" s="413" t="str">
        <f>VLOOKUP(GV$186,'3a. TBond Main'!$A$10:$AN$73,7)</f>
        <v>10.00</v>
      </c>
      <c r="GW244" s="413" t="str">
        <f>VLOOKUP(GW$186,'3a. TBond Main'!$A$10:$AN$73,7)</f>
        <v>11.50</v>
      </c>
      <c r="GX244" s="413" t="str">
        <f>VLOOKUP(GX$186,'3a. TBond Main'!$A$10:$AN$73,7)</f>
        <v>10.20</v>
      </c>
      <c r="GY244" s="413" t="str">
        <f>VLOOKUP(GY$186,'3a. TBond Main'!$A$10:$AN$73,7)</f>
        <v>09.00</v>
      </c>
      <c r="GZ244" s="413" t="str">
        <f>VLOOKUP(GZ$186,'3a. TBond Main'!$A$10:$AN$73,7)</f>
        <v>11.20</v>
      </c>
      <c r="HA244" s="413" t="str">
        <f>VLOOKUP(HA$186,'3a. TBond Main'!$A$10:$AN$73,7)</f>
        <v>07.00</v>
      </c>
      <c r="HB244" s="413" t="str">
        <f>VLOOKUP(HB$186,'3a. TBond Main'!$A$10:$AN$73,7)</f>
        <v>06.30</v>
      </c>
      <c r="HC244" s="413" t="str">
        <f>VLOOKUP(HC$186,'3a. TBond Main'!$A$10:$AN$73,7)</f>
        <v>11.60</v>
      </c>
      <c r="HD244" s="413" t="str">
        <f>VLOOKUP(HD$186,'3a. TBond Main'!$A$10:$AN$73,7)</f>
        <v>11.40</v>
      </c>
      <c r="HE244" s="413" t="str">
        <f>VLOOKUP(HE$186,'3a. TBond Main'!$A$10:$AN$73,7)</f>
        <v>10.90</v>
      </c>
      <c r="HF244" s="413" t="str">
        <f>VLOOKUP(HF$186,'3a. TBond Main'!$A$10:$AN$73,7)</f>
        <v>10.25</v>
      </c>
      <c r="HG244" s="413" t="str">
        <f>VLOOKUP(HG$186,'3a. TBond Main'!$A$10:$AN$73,7)</f>
        <v>11.00</v>
      </c>
      <c r="HH244" s="413" t="str">
        <f>VLOOKUP(HH$186,'3a. TBond Main'!$A$10:$AN$73,7)</f>
        <v>09.85</v>
      </c>
      <c r="HI244" s="413" t="str">
        <f>VLOOKUP(HI$186,'3a. TBond Main'!$A$10:$AN$73,7)</f>
        <v>06.00</v>
      </c>
      <c r="HJ244" s="413" t="str">
        <f>VLOOKUP(HJ$186,'3a. TBond Main'!$A$10:$AN$73,7)</f>
        <v>10.25</v>
      </c>
      <c r="HK244" s="413" t="str">
        <f>VLOOKUP(HK$186,'3a. TBond Main'!$A$10:$AN$73,7)</f>
        <v>09.00</v>
      </c>
      <c r="HL244" s="413" t="str">
        <f>VLOOKUP(HL$186,'3a. TBond Main'!$A$10:$AN$73,7)</f>
        <v>17.00</v>
      </c>
      <c r="HM244" s="413" t="str">
        <f>VLOOKUP(HM$186,'3a. TBond Main'!$A$10:$AN$73,7)</f>
        <v>17.00</v>
      </c>
      <c r="HN244" s="413" t="str">
        <f>VLOOKUP(HN$186,'3a. TBond Main'!$A$10:$AN$73,7)</f>
        <v>11.00</v>
      </c>
      <c r="HO244" s="413" t="str">
        <f>VLOOKUP(HO$186,'3a. TBond Main'!$A$10:$AN$73,7)</f>
        <v>10.35</v>
      </c>
      <c r="HP244" s="413" t="str">
        <f>VLOOKUP(HP$186,'3a. TBond Main'!$A$10:$AN$73,7)</f>
        <v>06.75</v>
      </c>
      <c r="HQ244" s="413" t="str">
        <f>VLOOKUP(HQ$186,'3a. TBond Main'!$A$10:$AN$73,7)</f>
        <v>09.00</v>
      </c>
      <c r="HR244" s="413" t="str">
        <f>VLOOKUP(HR$186,'3a. TBond Main'!$A$10:$AN$73,7)</f>
        <v>05.35</v>
      </c>
      <c r="HS244" s="413" t="str">
        <f>VLOOKUP(HS$186,'3a. TBond Main'!$A$10:$AN$73,7)</f>
        <v>11.00</v>
      </c>
      <c r="HT244" s="413" t="str">
        <f>VLOOKUP(HT$186,'3a. TBond Main'!$A$10:$AN$73,7)</f>
        <v>11.50</v>
      </c>
      <c r="HU244" s="413" t="str">
        <f>VLOOKUP(HU$186,'3a. TBond Main'!$A$10:$AN$73,7)</f>
        <v>05.00</v>
      </c>
      <c r="HV244" s="413" t="str">
        <f>VLOOKUP(HV$186,'3a. TBond Main'!$A$10:$AN$73,7)</f>
        <v>11.40</v>
      </c>
      <c r="HW244" s="413" t="str">
        <f>VLOOKUP(HW$186,'3a. TBond Main'!$A$10:$AN$73,7)</f>
        <v>18.00</v>
      </c>
      <c r="HX244" s="413" t="str">
        <f>VLOOKUP(HX$186,'3a. TBond Main'!$A$10:$AN$73,7)</f>
        <v>11.75</v>
      </c>
      <c r="HY244" s="413" t="str">
        <f>VLOOKUP(HY$186,'3a. TBond Main'!$A$10:$AN$73,7)</f>
        <v>11.00</v>
      </c>
      <c r="HZ244" s="413" t="str">
        <f>VLOOKUP(HZ$186,'3a. TBond Main'!$A$10:$AN$73,7)</f>
        <v>07.80</v>
      </c>
      <c r="IA244" s="413" t="str">
        <f>VLOOKUP(IA$186,'3a. TBond Main'!$A$10:$AN$73,7)</f>
        <v>10.30</v>
      </c>
      <c r="IB244" s="413" t="str">
        <f>VLOOKUP(IB$186,'3a. TBond Main'!$A$10:$AN$73,7)</f>
        <v>11.25</v>
      </c>
      <c r="IC244" s="413" t="str">
        <f>VLOOKUP(IC$186,'3a. TBond Main'!$A$10:$AN$73,7)</f>
        <v>18.00</v>
      </c>
      <c r="ID244" s="413" t="str">
        <f>VLOOKUP(ID$186,'3a. TBond Main'!$A$10:$AN$73,7)</f>
        <v>10.75</v>
      </c>
      <c r="IE244" s="413" t="str">
        <f>VLOOKUP(IE$186,'3a. TBond Main'!$A$10:$AN$73,7)</f>
        <v>09.00</v>
      </c>
      <c r="IF244" s="413" t="str">
        <f>VLOOKUP(IF$186,'3a. TBond Main'!$A$10:$AN$73,7)</f>
        <v>09.00</v>
      </c>
      <c r="IG244" s="413" t="str">
        <f>VLOOKUP(IG$186,'3a. TBond Main'!$A$10:$AN$73,7)</f>
        <v>11.50</v>
      </c>
      <c r="IH244" s="413" t="str">
        <f>VLOOKUP(IH$186,'3a. TBond Main'!$A$10:$AN$73,7)</f>
        <v>13.00</v>
      </c>
      <c r="II244" s="413" t="str">
        <f>VLOOKUP(II$186,'3a. TBond Main'!$A$10:$AN$73,7)</f>
        <v>13.00</v>
      </c>
      <c r="IJ244" s="413" t="str">
        <f>VLOOKUP(IJ$186,'3a. TBond Main'!$A$10:$AN$73,7)</f>
        <v>20.00</v>
      </c>
      <c r="IK244" s="413" t="str">
        <f>VLOOKUP(IK$186,'3a. TBond Main'!$A$10:$AN$73,7)</f>
        <v>11.00</v>
      </c>
      <c r="IL244" s="413" t="str">
        <f>VLOOKUP(IL$186,'3a. TBond Main'!$A$10:$AN$73,7)</f>
        <v>11.25</v>
      </c>
      <c r="IM244" s="413" t="str">
        <f>VLOOKUP(IM$186,'3a. TBond Main'!$A$10:$AN$73,7)</f>
        <v>18.00</v>
      </c>
      <c r="IN244" s="413" t="str">
        <f>VLOOKUP(IN$186,'3a. TBond Main'!$A$10:$AN$73,7)</f>
        <v>12.00</v>
      </c>
      <c r="IO244" s="413" t="str">
        <f>VLOOKUP(IO$186,'3a. TBond Main'!$A$10:$AN$73,7)</f>
        <v>08.00</v>
      </c>
      <c r="IP244" s="413" t="str">
        <f>VLOOKUP(IP$186,'3a. TBond Main'!$A$10:$AN$73,7)</f>
        <v>09.00</v>
      </c>
      <c r="IQ244" s="413" t="str">
        <f>VLOOKUP(IQ$186,'3a. TBond Main'!$A$10:$AN$73,7)</f>
        <v>11.20</v>
      </c>
      <c r="IR244" s="413" t="str">
        <f>VLOOKUP(IR$186,'3a. TBond Main'!$A$10:$AN$73,7)</f>
        <v>09.00</v>
      </c>
      <c r="IS244" s="413" t="str">
        <f>VLOOKUP(IS$186,'3a. TBond Main'!$A$10:$AN$73,7)</f>
        <v>13.25</v>
      </c>
      <c r="IT244" s="413" t="str">
        <f>VLOOKUP(IT$186,'3a. TBond Main'!$A$10:$AN$73,7)</f>
        <v>09.00</v>
      </c>
      <c r="IU244" s="413" t="str">
        <f>VLOOKUP(IU$186,'3a. TBond Main'!$A$10:$AN$73,7)</f>
        <v>13.25</v>
      </c>
      <c r="IV244" s="413" t="str">
        <f>VLOOKUP(IV$186,'3a. TBond Main'!$A$10:$AN$73,7)</f>
        <v>10.25</v>
      </c>
      <c r="IW244" s="413" t="str">
        <f>VLOOKUP(IW$186,'3a. TBond Main'!$A$10:$AN$73,7)</f>
        <v>11.50</v>
      </c>
      <c r="IX244" s="413" t="str">
        <f>VLOOKUP(IX$186,'3a. TBond Main'!$A$10:$AN$73,7)</f>
        <v>10.50</v>
      </c>
      <c r="IY244" s="413" t="str">
        <f>VLOOKUP(IY$186,'3a. TBond Main'!$A$10:$AN$73,7)</f>
        <v>12.00</v>
      </c>
      <c r="IZ244" s="413" t="str">
        <f>VLOOKUP(IZ$186,'3a. TBond Main'!$A$10:$AN$73,7)</f>
        <v>09.00</v>
      </c>
      <c r="JA244" s="413" t="str">
        <f>VLOOKUP(JA$186,'3a. TBond Main'!$A$10:$AN$73,7)</f>
        <v>13.50</v>
      </c>
      <c r="JB244" s="413" t="str">
        <f>VLOOKUP(JB$186,'3a. TBond Main'!$A$10:$AN$73,7)</f>
        <v>13.50</v>
      </c>
      <c r="JC244" s="413" t="str">
        <f>VLOOKUP(JC$186,'3a. TBond Main'!$A$10:$AN$73,7)</f>
        <v>12.50</v>
      </c>
      <c r="JD244" s="413"/>
      <c r="JE244" s="413" t="str">
        <f>VLOOKUP(JE$186,'3a. TBond Main'!$A$10:$AN$73,7)</f>
        <v>10.00</v>
      </c>
      <c r="JF244" s="413" t="str">
        <f>VLOOKUP(JF$186,'3a. TBond Main'!$A$10:$AN$73,7)</f>
        <v>05.75</v>
      </c>
      <c r="JG244" s="413" t="str">
        <f>VLOOKUP(JG$186,'3a. TBond Main'!$A$10:$AN$73,7)</f>
        <v>07.90</v>
      </c>
      <c r="JH244" s="413" t="str">
        <f>VLOOKUP(JH$186,'3a. TBond Main'!$A$10:$AN$73,7)</f>
        <v>08.65</v>
      </c>
      <c r="JI244" s="413" t="str">
        <f>VLOOKUP(JI$186,'3a. TBond Main'!$A$10:$AN$73,7)</f>
        <v>10.00</v>
      </c>
      <c r="JJ244" s="413" t="str">
        <f>VLOOKUP(JJ$186,'3a. TBond Main'!$A$10:$AN$73,7)</f>
        <v>11.50</v>
      </c>
      <c r="JK244" s="413" t="str">
        <f>VLOOKUP(JK$186,'3a. TBond Main'!$A$10:$AN$73,7)</f>
        <v>10.20</v>
      </c>
      <c r="JL244" s="413" t="str">
        <f>VLOOKUP(JL$186,'3a. TBond Main'!$A$10:$AN$73,7)</f>
        <v>09.00</v>
      </c>
      <c r="JM244" s="413" t="str">
        <f>VLOOKUP(JM$186,'3a. TBond Main'!$A$10:$AN$73,7)</f>
        <v>11.20</v>
      </c>
      <c r="JN244" s="413" t="str">
        <f>VLOOKUP(JN$186,'3a. TBond Main'!$A$10:$AN$73,7)</f>
        <v>07.00</v>
      </c>
      <c r="JO244" s="413" t="str">
        <f>VLOOKUP(JO$186,'3a. TBond Main'!$A$10:$AN$73,7)</f>
        <v>06.30</v>
      </c>
      <c r="JP244" s="413" t="str">
        <f>VLOOKUP(JP$186,'3a. TBond Main'!$A$10:$AN$73,7)</f>
        <v>11.60</v>
      </c>
      <c r="JQ244" s="413" t="str">
        <f>VLOOKUP(JQ$186,'3a. TBond Main'!$A$10:$AN$73,7)</f>
        <v>11.40</v>
      </c>
      <c r="JR244" s="413" t="str">
        <f>VLOOKUP(JR$186,'3a. TBond Main'!$A$10:$AN$73,7)</f>
        <v>10.90</v>
      </c>
      <c r="JS244" s="413" t="str">
        <f>VLOOKUP(JS$186,'3a. TBond Main'!$A$10:$AN$73,7)</f>
        <v>10.25</v>
      </c>
      <c r="JT244" s="413" t="str">
        <f>VLOOKUP(JT$186,'3a. TBond Main'!$A$10:$AN$73,7)</f>
        <v>11.00</v>
      </c>
      <c r="JU244" s="413" t="str">
        <f>VLOOKUP(JU$186,'3a. TBond Main'!$A$10:$AN$73,7)</f>
        <v>09.85</v>
      </c>
      <c r="JV244" s="413" t="str">
        <f>VLOOKUP(JV$186,'3a. TBond Main'!$A$10:$AN$73,7)</f>
        <v>06.00</v>
      </c>
      <c r="JW244" s="413" t="str">
        <f>VLOOKUP(JW$186,'3a. TBond Main'!$A$10:$AN$73,7)</f>
        <v>10.25</v>
      </c>
      <c r="JX244" s="413" t="str">
        <f>VLOOKUP(JX$186,'3a. TBond Main'!$A$10:$AN$73,7)</f>
        <v>09.00</v>
      </c>
      <c r="JY244" s="413" t="str">
        <f>VLOOKUP(JY$186,'3a. TBond Main'!$A$10:$AN$73,7)</f>
        <v>17.00</v>
      </c>
      <c r="JZ244" s="413" t="str">
        <f>VLOOKUP(JZ$186,'3a. TBond Main'!$A$10:$AN$73,7)</f>
        <v>17.00</v>
      </c>
      <c r="KA244" s="413" t="str">
        <f>VLOOKUP(KA$186,'3a. TBond Main'!$A$10:$AN$73,7)</f>
        <v>11.00</v>
      </c>
      <c r="KB244" s="413" t="str">
        <f>VLOOKUP(KB$186,'3a. TBond Main'!$A$10:$AN$73,7)</f>
        <v>10.35</v>
      </c>
      <c r="KC244" s="413" t="str">
        <f>VLOOKUP(KC$186,'3a. TBond Main'!$A$10:$AN$73,7)</f>
        <v>06.75</v>
      </c>
      <c r="KD244" s="413" t="str">
        <f>VLOOKUP(KD$186,'3a. TBond Main'!$A$10:$AN$73,7)</f>
        <v>09.00</v>
      </c>
      <c r="KE244" s="413" t="str">
        <f>VLOOKUP(KE$186,'3a. TBond Main'!$A$10:$AN$73,7)</f>
        <v>05.35</v>
      </c>
      <c r="KF244" s="413" t="str">
        <f>VLOOKUP(KF$186,'3a. TBond Main'!$A$10:$AN$73,7)</f>
        <v>11.00</v>
      </c>
      <c r="KG244" s="413" t="str">
        <f>VLOOKUP(KG$186,'3a. TBond Main'!$A$10:$AN$73,7)</f>
        <v>11.50</v>
      </c>
      <c r="KH244" s="413" t="str">
        <f>VLOOKUP(KH$186,'3a. TBond Main'!$A$10:$AN$73,7)</f>
        <v>05.00</v>
      </c>
      <c r="KI244" s="413" t="str">
        <f>VLOOKUP(KI$186,'3a. TBond Main'!$A$10:$AN$73,7)</f>
        <v>11.40</v>
      </c>
      <c r="KJ244" s="413" t="str">
        <f>VLOOKUP(KJ$186,'3a. TBond Main'!$A$10:$AN$73,7)</f>
        <v>18.00</v>
      </c>
      <c r="KK244" s="413" t="str">
        <f>VLOOKUP(KK$186,'3a. TBond Main'!$A$10:$AN$73,7)</f>
        <v>11.75</v>
      </c>
      <c r="KL244" s="413" t="str">
        <f>VLOOKUP(KL$186,'3a. TBond Main'!$A$10:$AN$73,7)</f>
        <v>11.00</v>
      </c>
      <c r="KM244" s="413" t="str">
        <f>VLOOKUP(KM$186,'3a. TBond Main'!$A$10:$AN$73,7)</f>
        <v>07.80</v>
      </c>
      <c r="KN244" s="413" t="str">
        <f>VLOOKUP(KN$186,'3a. TBond Main'!$A$10:$AN$73,7)</f>
        <v>10.30</v>
      </c>
      <c r="KO244" s="413" t="str">
        <f>VLOOKUP(KO$186,'3a. TBond Main'!$A$10:$AN$73,7)</f>
        <v>11.25</v>
      </c>
      <c r="KP244" s="413" t="str">
        <f>VLOOKUP(KP$186,'3a. TBond Main'!$A$10:$AN$73,7)</f>
        <v>18.00</v>
      </c>
      <c r="KQ244" s="413" t="str">
        <f>VLOOKUP(KQ$186,'3a. TBond Main'!$A$10:$AN$73,7)</f>
        <v>10.75</v>
      </c>
      <c r="KR244" s="413" t="str">
        <f>VLOOKUP(KR$186,'3a. TBond Main'!$A$10:$AN$73,7)</f>
        <v>09.00</v>
      </c>
      <c r="KS244" s="413" t="str">
        <f>VLOOKUP(KS$186,'3a. TBond Main'!$A$10:$AN$73,7)</f>
        <v>09.00</v>
      </c>
      <c r="KT244" s="413" t="str">
        <f>VLOOKUP(KT$186,'3a. TBond Main'!$A$10:$AN$73,7)</f>
        <v>11.50</v>
      </c>
      <c r="KU244" s="413" t="str">
        <f>VLOOKUP(KU$186,'3a. TBond Main'!$A$10:$AN$73,7)</f>
        <v>13.00</v>
      </c>
      <c r="KV244" s="413" t="str">
        <f>VLOOKUP(KV$186,'3a. TBond Main'!$A$10:$AN$73,7)</f>
        <v>13.00</v>
      </c>
      <c r="KW244" s="413" t="str">
        <f>VLOOKUP(KW$186,'3a. TBond Main'!$A$10:$AN$73,7)</f>
        <v>20.00</v>
      </c>
      <c r="KX244" s="413" t="str">
        <f>VLOOKUP(KX$186,'3a. TBond Main'!$A$10:$AN$73,7)</f>
        <v>11.00</v>
      </c>
      <c r="KY244" s="413" t="str">
        <f>VLOOKUP(KY$186,'3a. TBond Main'!$A$10:$AN$73,7)</f>
        <v>11.25</v>
      </c>
      <c r="KZ244" s="413" t="str">
        <f>VLOOKUP(KZ$186,'3a. TBond Main'!$A$10:$AN$73,7)</f>
        <v>18.00</v>
      </c>
      <c r="LA244" s="413" t="str">
        <f>VLOOKUP(LA$186,'3a. TBond Main'!$A$10:$AN$73,7)</f>
        <v>12.00</v>
      </c>
      <c r="LB244" s="413" t="str">
        <f>VLOOKUP(LB$186,'3a. TBond Main'!$A$10:$AN$73,7)</f>
        <v>08.00</v>
      </c>
      <c r="LC244" s="413" t="str">
        <f>VLOOKUP(LC$186,'3a. TBond Main'!$A$10:$AN$73,7)</f>
        <v>09.00</v>
      </c>
      <c r="LD244" s="413" t="str">
        <f>VLOOKUP(LD$186,'3a. TBond Main'!$A$10:$AN$73,7)</f>
        <v>11.20</v>
      </c>
      <c r="LE244" s="413" t="str">
        <f>VLOOKUP(LE$186,'3a. TBond Main'!$A$10:$AN$73,7)</f>
        <v>09.00</v>
      </c>
      <c r="LF244" s="413" t="str">
        <f>VLOOKUP(LF$186,'3a. TBond Main'!$A$10:$AN$73,7)</f>
        <v>13.25</v>
      </c>
      <c r="LG244" s="413" t="str">
        <f>VLOOKUP(LG$186,'3a. TBond Main'!$A$10:$AN$73,7)</f>
        <v>09.00</v>
      </c>
      <c r="LH244" s="413" t="str">
        <f>VLOOKUP(LH$186,'3a. TBond Main'!$A$10:$AN$73,7)</f>
        <v>13.25</v>
      </c>
      <c r="LI244" s="413" t="str">
        <f>VLOOKUP(LI$186,'3a. TBond Main'!$A$10:$AN$73,7)</f>
        <v>10.25</v>
      </c>
      <c r="LJ244" s="413" t="str">
        <f>VLOOKUP(LJ$186,'3a. TBond Main'!$A$10:$AN$73,7)</f>
        <v>11.50</v>
      </c>
      <c r="LK244" s="413" t="str">
        <f>VLOOKUP(LK$186,'3a. TBond Main'!$A$10:$AN$73,7)</f>
        <v>10.50</v>
      </c>
      <c r="LL244" s="413" t="str">
        <f>VLOOKUP(LL$186,'3a. TBond Main'!$A$10:$AN$73,7)</f>
        <v>12.00</v>
      </c>
      <c r="LM244" s="413" t="str">
        <f>VLOOKUP(LM$186,'3a. TBond Main'!$A$10:$AN$73,7)</f>
        <v>09.00</v>
      </c>
      <c r="LN244" s="413" t="str">
        <f>VLOOKUP(LN$186,'3a. TBond Main'!$A$10:$AN$73,7)</f>
        <v>13.50</v>
      </c>
      <c r="LO244" s="413" t="str">
        <f>VLOOKUP(LO$186,'3a. TBond Main'!$A$10:$AN$73,7)</f>
        <v>13.50</v>
      </c>
      <c r="LP244" s="413" t="str">
        <f>VLOOKUP(LP$186,'3a. TBond Main'!$A$10:$AN$73,7)</f>
        <v>12.50</v>
      </c>
    </row>
    <row r="245">
      <c r="A245" s="331"/>
      <c r="B245" s="338"/>
      <c r="C245" s="338"/>
      <c r="D245" s="398" t="s">
        <v>317</v>
      </c>
      <c r="E245" s="339">
        <f t="shared" ref="E245:EC245" si="812">E131</f>
        <v>1217.0841</v>
      </c>
      <c r="F245" s="339">
        <f t="shared" si="812"/>
        <v>905.9448</v>
      </c>
      <c r="G245" s="339">
        <f t="shared" si="812"/>
        <v>1200</v>
      </c>
      <c r="H245" s="339">
        <f t="shared" si="812"/>
        <v>1295.5228</v>
      </c>
      <c r="I245" s="339">
        <f t="shared" si="812"/>
        <v>1070</v>
      </c>
      <c r="J245" s="339">
        <f t="shared" si="812"/>
        <v>1035.65</v>
      </c>
      <c r="K245" s="339">
        <f t="shared" si="812"/>
        <v>1284.1877</v>
      </c>
      <c r="L245" s="339">
        <f t="shared" si="812"/>
        <v>872.3236</v>
      </c>
      <c r="M245" s="339">
        <f t="shared" si="812"/>
        <v>998.8132</v>
      </c>
      <c r="N245" s="339">
        <f t="shared" si="812"/>
        <v>2232.2157</v>
      </c>
      <c r="O245" s="339">
        <f t="shared" si="812"/>
        <v>1805.9329</v>
      </c>
      <c r="P245" s="339">
        <f t="shared" si="812"/>
        <v>919.6882</v>
      </c>
      <c r="Q245" s="339">
        <f t="shared" si="812"/>
        <v>1024.348</v>
      </c>
      <c r="R245" s="339">
        <f t="shared" si="812"/>
        <v>1818.6019</v>
      </c>
      <c r="S245" s="339">
        <f t="shared" si="812"/>
        <v>2080.3199</v>
      </c>
      <c r="T245" s="339">
        <f t="shared" si="812"/>
        <v>2175.1594</v>
      </c>
      <c r="U245" s="339">
        <f t="shared" si="812"/>
        <v>1955.9652</v>
      </c>
      <c r="V245" s="339">
        <f t="shared" si="812"/>
        <v>1840.2825</v>
      </c>
      <c r="W245" s="339">
        <f t="shared" si="812"/>
        <v>1688.7871</v>
      </c>
      <c r="X245" s="339">
        <f t="shared" si="812"/>
        <v>1624.4103</v>
      </c>
      <c r="Y245" s="339">
        <f t="shared" si="812"/>
        <v>1340.4344</v>
      </c>
      <c r="Z245" s="339">
        <f t="shared" si="812"/>
        <v>8.3525</v>
      </c>
      <c r="AA245" s="339">
        <f t="shared" si="812"/>
        <v>1750.6923</v>
      </c>
      <c r="AB245" s="339">
        <f t="shared" si="812"/>
        <v>1599.0769</v>
      </c>
      <c r="AC245" s="339">
        <f t="shared" si="812"/>
        <v>1838.7961</v>
      </c>
      <c r="AD245" s="339">
        <f t="shared" si="812"/>
        <v>1848.5111</v>
      </c>
      <c r="AE245" s="339">
        <f t="shared" si="812"/>
        <v>2407.3029</v>
      </c>
      <c r="AF245" s="339">
        <f t="shared" si="812"/>
        <v>1129.9823</v>
      </c>
      <c r="AG245" s="339">
        <f t="shared" si="812"/>
        <v>1262.37</v>
      </c>
      <c r="AH245" s="339">
        <f t="shared" si="812"/>
        <v>91.4222</v>
      </c>
      <c r="AI245" s="339">
        <f t="shared" si="812"/>
        <v>1866.8677</v>
      </c>
      <c r="AJ245" s="339">
        <f t="shared" si="812"/>
        <v>420</v>
      </c>
      <c r="AK245" s="339">
        <f t="shared" si="812"/>
        <v>2710.1763</v>
      </c>
      <c r="AL245" s="339">
        <f t="shared" si="812"/>
        <v>50</v>
      </c>
      <c r="AM245" s="339">
        <f t="shared" si="812"/>
        <v>1277.5657</v>
      </c>
      <c r="AN245" s="339">
        <f t="shared" si="812"/>
        <v>2371.1524</v>
      </c>
      <c r="AO245" s="339">
        <f t="shared" si="812"/>
        <v>1581.6725</v>
      </c>
      <c r="AP245" s="339">
        <f t="shared" si="812"/>
        <v>1030.15</v>
      </c>
      <c r="AQ245" s="339">
        <f t="shared" si="812"/>
        <v>1555</v>
      </c>
      <c r="AR245" s="339">
        <f t="shared" si="812"/>
        <v>1676.2078</v>
      </c>
      <c r="AS245" s="339">
        <f t="shared" si="812"/>
        <v>1911.342</v>
      </c>
      <c r="AT245" s="339">
        <f t="shared" si="812"/>
        <v>2830.6843</v>
      </c>
      <c r="AU245" s="339">
        <f t="shared" si="812"/>
        <v>1148.0431</v>
      </c>
      <c r="AV245" s="339">
        <f t="shared" si="812"/>
        <v>1097.8534</v>
      </c>
      <c r="AW245" s="339">
        <f t="shared" si="812"/>
        <v>480</v>
      </c>
      <c r="AX245" s="339">
        <f t="shared" si="812"/>
        <v>1647.02</v>
      </c>
      <c r="AY245" s="339">
        <f t="shared" si="812"/>
        <v>2232.55</v>
      </c>
      <c r="AZ245" s="339">
        <f t="shared" si="812"/>
        <v>720</v>
      </c>
      <c r="BA245" s="339">
        <f t="shared" si="812"/>
        <v>977.9952</v>
      </c>
      <c r="BB245" s="339">
        <f t="shared" si="812"/>
        <v>2425.9666</v>
      </c>
      <c r="BC245" s="339">
        <f t="shared" si="812"/>
        <v>1082.9285</v>
      </c>
      <c r="BD245" s="339">
        <f t="shared" si="812"/>
        <v>2389</v>
      </c>
      <c r="BE245" s="339">
        <f t="shared" si="812"/>
        <v>1014.559</v>
      </c>
      <c r="BF245" s="339">
        <f t="shared" si="812"/>
        <v>235.1176</v>
      </c>
      <c r="BG245" s="339">
        <f t="shared" si="812"/>
        <v>200.0884</v>
      </c>
      <c r="BH245" s="339">
        <f t="shared" si="812"/>
        <v>778.5898</v>
      </c>
      <c r="BI245" s="339">
        <f t="shared" si="812"/>
        <v>450</v>
      </c>
      <c r="BJ245" s="339">
        <f t="shared" si="812"/>
        <v>1245.65</v>
      </c>
      <c r="BK245" s="339">
        <f t="shared" si="812"/>
        <v>250</v>
      </c>
      <c r="BL245" s="339">
        <f t="shared" si="812"/>
        <v>298.85</v>
      </c>
      <c r="BM245" s="339">
        <f t="shared" si="812"/>
        <v>338.0925</v>
      </c>
      <c r="BN245" s="339">
        <f t="shared" si="812"/>
        <v>109.6985</v>
      </c>
      <c r="BO245" s="339">
        <f t="shared" si="812"/>
        <v>778.6176</v>
      </c>
      <c r="BP245" s="339">
        <f t="shared" si="812"/>
        <v>100.58</v>
      </c>
      <c r="BQ245" s="339" t="str">
        <f t="shared" si="812"/>
        <v/>
      </c>
      <c r="BR245" s="339">
        <f t="shared" si="812"/>
        <v>1212.820901</v>
      </c>
      <c r="BS245" s="339">
        <f t="shared" si="812"/>
        <v>994.6390988</v>
      </c>
      <c r="BT245" s="339">
        <f t="shared" si="812"/>
        <v>1242.135044</v>
      </c>
      <c r="BU245" s="339">
        <f t="shared" si="812"/>
        <v>1314.781598</v>
      </c>
      <c r="BV245" s="339">
        <f t="shared" si="812"/>
        <v>1057.250307</v>
      </c>
      <c r="BW245" s="339">
        <f t="shared" si="812"/>
        <v>964.3839215</v>
      </c>
      <c r="BX245" s="339">
        <f t="shared" si="812"/>
        <v>1259.205708</v>
      </c>
      <c r="BY245" s="339">
        <f t="shared" si="812"/>
        <v>940.0723892</v>
      </c>
      <c r="BZ245" s="339">
        <f t="shared" si="812"/>
        <v>934.997296</v>
      </c>
      <c r="CA245" s="339">
        <f t="shared" si="812"/>
        <v>3173.391966</v>
      </c>
      <c r="CB245" s="339">
        <f t="shared" si="812"/>
        <v>1952.44094</v>
      </c>
      <c r="CC245" s="339">
        <f t="shared" si="812"/>
        <v>856.0807068</v>
      </c>
      <c r="CD245" s="339">
        <f t="shared" si="812"/>
        <v>947.8893082</v>
      </c>
      <c r="CE245" s="339">
        <f t="shared" si="812"/>
        <v>1736.848197</v>
      </c>
      <c r="CF245" s="339">
        <f t="shared" si="812"/>
        <v>2035.967306</v>
      </c>
      <c r="CG245" s="339">
        <f t="shared" si="812"/>
        <v>2056.765734</v>
      </c>
      <c r="CH245" s="339">
        <f t="shared" si="812"/>
        <v>1943.866281</v>
      </c>
      <c r="CI245" s="339">
        <f t="shared" si="812"/>
        <v>2468.175768</v>
      </c>
      <c r="CJ245" s="339">
        <f t="shared" si="812"/>
        <v>1673.214229</v>
      </c>
      <c r="CK245" s="339">
        <f t="shared" si="812"/>
        <v>1757.116091</v>
      </c>
      <c r="CL245" s="339">
        <f t="shared" si="812"/>
        <v>1067.70871</v>
      </c>
      <c r="CM245" s="339">
        <f t="shared" si="812"/>
        <v>6.960816483</v>
      </c>
      <c r="CN245" s="339">
        <f t="shared" si="812"/>
        <v>1658.099143</v>
      </c>
      <c r="CO245" s="339">
        <f t="shared" si="812"/>
        <v>1564.248982</v>
      </c>
      <c r="CP245" s="339">
        <f t="shared" si="812"/>
        <v>2076.25486</v>
      </c>
      <c r="CQ245" s="339">
        <f t="shared" si="812"/>
        <v>2006.323524</v>
      </c>
      <c r="CR245" s="339">
        <f t="shared" si="812"/>
        <v>3882.729248</v>
      </c>
      <c r="CS245" s="339">
        <f t="shared" si="812"/>
        <v>1064.220904</v>
      </c>
      <c r="CT245" s="339">
        <f t="shared" si="812"/>
        <v>1161.476252</v>
      </c>
      <c r="CU245" s="339">
        <f t="shared" si="812"/>
        <v>133.7448895</v>
      </c>
      <c r="CV245" s="339">
        <f t="shared" si="812"/>
        <v>1729.726464</v>
      </c>
      <c r="CW245" s="339">
        <f t="shared" si="812"/>
        <v>317.3962885</v>
      </c>
      <c r="CX245" s="339">
        <f t="shared" si="812"/>
        <v>2458.480169</v>
      </c>
      <c r="CY245" s="339">
        <f t="shared" si="812"/>
        <v>47.35552739</v>
      </c>
      <c r="CZ245" s="339">
        <f t="shared" si="812"/>
        <v>1445.55699</v>
      </c>
      <c r="DA245" s="339">
        <f t="shared" si="812"/>
        <v>2325.685919</v>
      </c>
      <c r="DB245" s="339">
        <f t="shared" si="812"/>
        <v>1476.329196</v>
      </c>
      <c r="DC245" s="339">
        <f t="shared" si="812"/>
        <v>755.653102</v>
      </c>
      <c r="DD245" s="339">
        <f t="shared" si="812"/>
        <v>1494.716552</v>
      </c>
      <c r="DE245" s="339">
        <f t="shared" si="812"/>
        <v>1874.719097</v>
      </c>
      <c r="DF245" s="339">
        <f t="shared" si="812"/>
        <v>2144.541529</v>
      </c>
      <c r="DG245" s="339">
        <f t="shared" si="812"/>
        <v>2616.50478</v>
      </c>
      <c r="DH245" s="339">
        <f t="shared" si="812"/>
        <v>961.1040317</v>
      </c>
      <c r="DI245" s="339">
        <f t="shared" si="812"/>
        <v>919.0868609</v>
      </c>
      <c r="DJ245" s="339">
        <f t="shared" si="812"/>
        <v>318.845166</v>
      </c>
      <c r="DK245" s="339">
        <f t="shared" si="812"/>
        <v>1577.140112</v>
      </c>
      <c r="DL245" s="339">
        <f t="shared" si="812"/>
        <v>2069.17284</v>
      </c>
      <c r="DM245" s="339">
        <f t="shared" si="812"/>
        <v>489.0651637</v>
      </c>
      <c r="DN245" s="339">
        <f t="shared" si="812"/>
        <v>874.8576351</v>
      </c>
      <c r="DO245" s="339">
        <f t="shared" si="812"/>
        <v>3087.254407</v>
      </c>
      <c r="DP245" s="339">
        <f t="shared" si="812"/>
        <v>1247.347583</v>
      </c>
      <c r="DQ245" s="339">
        <f t="shared" si="812"/>
        <v>2255.204086</v>
      </c>
      <c r="DR245" s="339">
        <f t="shared" si="812"/>
        <v>1168.597665</v>
      </c>
      <c r="DS245" s="339">
        <f t="shared" si="812"/>
        <v>192.9853252</v>
      </c>
      <c r="DT245" s="339">
        <f t="shared" si="812"/>
        <v>230.4674612</v>
      </c>
      <c r="DU245" s="339">
        <f t="shared" si="812"/>
        <v>639.0691541</v>
      </c>
      <c r="DV245" s="339">
        <f t="shared" si="812"/>
        <v>455.4728352</v>
      </c>
      <c r="DW245" s="339">
        <f t="shared" si="812"/>
        <v>1159.665532</v>
      </c>
      <c r="DX245" s="339">
        <f t="shared" si="812"/>
        <v>252.0767178</v>
      </c>
      <c r="DY245" s="339">
        <f t="shared" si="812"/>
        <v>266.3335512</v>
      </c>
      <c r="DZ245" s="339">
        <f t="shared" si="812"/>
        <v>401.9190993</v>
      </c>
      <c r="EA245" s="339">
        <f t="shared" si="812"/>
        <v>88.43623344</v>
      </c>
      <c r="EB245" s="339">
        <f t="shared" si="812"/>
        <v>627.7023645</v>
      </c>
      <c r="EC245" s="339">
        <f t="shared" si="812"/>
        <v>87.33122585</v>
      </c>
      <c r="ED245" s="339"/>
      <c r="EE245" s="339">
        <f t="shared" ref="EE245:GP245" si="813">EE131</f>
        <v>1208.572635</v>
      </c>
      <c r="EF245" s="339">
        <f t="shared" si="813"/>
        <v>1092.016795</v>
      </c>
      <c r="EG245" s="339">
        <f t="shared" si="813"/>
        <v>1285.749556</v>
      </c>
      <c r="EH245" s="339">
        <f t="shared" si="813"/>
        <v>1334.32669</v>
      </c>
      <c r="EI245" s="339">
        <f t="shared" si="813"/>
        <v>1044.652535</v>
      </c>
      <c r="EJ245" s="339">
        <f t="shared" si="813"/>
        <v>898.0218684</v>
      </c>
      <c r="EK245" s="339">
        <f t="shared" si="813"/>
        <v>1234.709704</v>
      </c>
      <c r="EL245" s="339">
        <f t="shared" si="813"/>
        <v>1013.082871</v>
      </c>
      <c r="EM245" s="339">
        <f t="shared" si="813"/>
        <v>875.2587005</v>
      </c>
      <c r="EN245" s="339">
        <f t="shared" si="813"/>
        <v>4511.3994</v>
      </c>
      <c r="EO245" s="339">
        <f t="shared" si="813"/>
        <v>2110.834586</v>
      </c>
      <c r="EP245" s="339">
        <f t="shared" si="813"/>
        <v>796.8724363</v>
      </c>
      <c r="EQ245" s="339">
        <f t="shared" si="813"/>
        <v>877.1375945</v>
      </c>
      <c r="ER245" s="339">
        <f t="shared" si="813"/>
        <v>1658.769661</v>
      </c>
      <c r="ES245" s="339">
        <f t="shared" si="813"/>
        <v>1992.560312</v>
      </c>
      <c r="ET245" s="339">
        <f t="shared" si="813"/>
        <v>1944.816222</v>
      </c>
      <c r="EU245" s="339">
        <f t="shared" si="813"/>
        <v>1931.842202</v>
      </c>
      <c r="EV245" s="339">
        <f t="shared" si="813"/>
        <v>3310.302425</v>
      </c>
      <c r="EW245" s="339">
        <f t="shared" si="813"/>
        <v>1657.78496</v>
      </c>
      <c r="EX245" s="339">
        <f t="shared" si="813"/>
        <v>1900.663247</v>
      </c>
      <c r="EY245" s="339">
        <f t="shared" si="813"/>
        <v>850.471973</v>
      </c>
      <c r="EZ245" s="339">
        <f t="shared" si="813"/>
        <v>5.801013602</v>
      </c>
      <c r="FA245" s="339">
        <f t="shared" si="813"/>
        <v>1570.403188</v>
      </c>
      <c r="FB245" s="339">
        <f t="shared" si="813"/>
        <v>1530.179617</v>
      </c>
      <c r="FC245" s="339">
        <f t="shared" si="813"/>
        <v>2344.378609</v>
      </c>
      <c r="FD245" s="339">
        <f t="shared" si="813"/>
        <v>2177.608824</v>
      </c>
      <c r="FE245" s="339">
        <f t="shared" si="813"/>
        <v>6262.438521</v>
      </c>
      <c r="FF245" s="339">
        <f t="shared" si="813"/>
        <v>1002.286612</v>
      </c>
      <c r="FG245" s="339">
        <f t="shared" si="813"/>
        <v>1068.646343</v>
      </c>
      <c r="FH245" s="339">
        <f t="shared" si="813"/>
        <v>195.6603043</v>
      </c>
      <c r="FI245" s="339">
        <f t="shared" si="813"/>
        <v>1602.659706</v>
      </c>
      <c r="FJ245" s="339">
        <f t="shared" si="813"/>
        <v>239.8581046</v>
      </c>
      <c r="FK245" s="339">
        <f t="shared" si="813"/>
        <v>2230.159249</v>
      </c>
      <c r="FL245" s="339">
        <f t="shared" si="813"/>
        <v>44.85091949</v>
      </c>
      <c r="FM245" s="339">
        <f t="shared" si="813"/>
        <v>1635.638004</v>
      </c>
      <c r="FN245" s="339">
        <f t="shared" si="813"/>
        <v>2281.091252</v>
      </c>
      <c r="FO245" s="339">
        <f t="shared" si="813"/>
        <v>1378.002017</v>
      </c>
      <c r="FP245" s="339">
        <f t="shared" si="813"/>
        <v>554.2994812</v>
      </c>
      <c r="FQ245" s="339">
        <f t="shared" si="813"/>
        <v>1436.770142</v>
      </c>
      <c r="FR245" s="339">
        <f t="shared" si="813"/>
        <v>2096.739851</v>
      </c>
      <c r="FS245" s="339">
        <f t="shared" si="813"/>
        <v>2406.193329</v>
      </c>
      <c r="FT245" s="339">
        <f t="shared" si="813"/>
        <v>2418.530835</v>
      </c>
      <c r="FU245" s="339">
        <f t="shared" si="813"/>
        <v>804.6047746</v>
      </c>
      <c r="FV245" s="339">
        <f t="shared" si="813"/>
        <v>769.4293773</v>
      </c>
      <c r="FW245" s="339">
        <f t="shared" si="813"/>
        <v>211.796333</v>
      </c>
      <c r="FX245" s="339">
        <f t="shared" si="813"/>
        <v>1510.225093</v>
      </c>
      <c r="FY245" s="339">
        <f t="shared" si="813"/>
        <v>1917.751559</v>
      </c>
      <c r="FZ245" s="339">
        <f t="shared" si="813"/>
        <v>332.2010199</v>
      </c>
      <c r="GA245" s="339">
        <f t="shared" si="813"/>
        <v>782.5967671</v>
      </c>
      <c r="GB245" s="339">
        <f t="shared" si="813"/>
        <v>3928.800906</v>
      </c>
      <c r="GC245" s="339">
        <f t="shared" si="813"/>
        <v>1436.730118</v>
      </c>
      <c r="GD245" s="339">
        <f t="shared" si="813"/>
        <v>2128.90141</v>
      </c>
      <c r="GE245" s="339">
        <f t="shared" si="813"/>
        <v>1346.023742</v>
      </c>
      <c r="GF245" s="339">
        <f t="shared" si="813"/>
        <v>158.4030108</v>
      </c>
      <c r="GG245" s="339">
        <f t="shared" si="813"/>
        <v>265.4589205</v>
      </c>
      <c r="GH245" s="339">
        <f t="shared" si="813"/>
        <v>524.5501337</v>
      </c>
      <c r="GI245" s="339">
        <f t="shared" si="813"/>
        <v>461.0122303</v>
      </c>
      <c r="GJ245" s="339">
        <f t="shared" si="813"/>
        <v>1079.616383</v>
      </c>
      <c r="GK245" s="339">
        <f t="shared" si="813"/>
        <v>254.1706866</v>
      </c>
      <c r="GL245" s="339">
        <f t="shared" si="813"/>
        <v>237.3550628</v>
      </c>
      <c r="GM245" s="339">
        <f t="shared" si="813"/>
        <v>477.7951666</v>
      </c>
      <c r="GN245" s="339">
        <f t="shared" si="813"/>
        <v>71.29511693</v>
      </c>
      <c r="GO245" s="339">
        <f t="shared" si="813"/>
        <v>506.0382124</v>
      </c>
      <c r="GP245" s="339">
        <f t="shared" si="813"/>
        <v>75.82762983</v>
      </c>
      <c r="GQ245" s="339"/>
      <c r="GR245" s="339">
        <f t="shared" ref="GR245:JC245" si="814">GR131</f>
        <v>1204.33925</v>
      </c>
      <c r="GS245" s="339">
        <f t="shared" si="814"/>
        <v>1198.928015</v>
      </c>
      <c r="GT245" s="339">
        <f t="shared" si="814"/>
        <v>1330.895484</v>
      </c>
      <c r="GU245" s="339">
        <f t="shared" si="814"/>
        <v>1354.162334</v>
      </c>
      <c r="GV245" s="339">
        <f t="shared" si="814"/>
        <v>1032.204872</v>
      </c>
      <c r="GW245" s="339">
        <f t="shared" si="814"/>
        <v>836.2263806</v>
      </c>
      <c r="GX245" s="339">
        <f t="shared" si="814"/>
        <v>1210.690234</v>
      </c>
      <c r="GY245" s="339">
        <f t="shared" si="814"/>
        <v>1091.763693</v>
      </c>
      <c r="GZ245" s="339">
        <f t="shared" si="814"/>
        <v>819.3369073</v>
      </c>
      <c r="HA245" s="339">
        <f t="shared" si="814"/>
        <v>6413.5552</v>
      </c>
      <c r="HB245" s="339">
        <f t="shared" si="814"/>
        <v>2282.078069</v>
      </c>
      <c r="HC245" s="339">
        <f t="shared" si="814"/>
        <v>741.7591294</v>
      </c>
      <c r="HD245" s="339">
        <f t="shared" si="814"/>
        <v>811.6668824</v>
      </c>
      <c r="HE245" s="339">
        <f t="shared" si="814"/>
        <v>1584.20108</v>
      </c>
      <c r="HF245" s="339">
        <f t="shared" si="814"/>
        <v>1950.078759</v>
      </c>
      <c r="HG245" s="339">
        <f t="shared" si="814"/>
        <v>1838.960108</v>
      </c>
      <c r="HH245" s="339">
        <f t="shared" si="814"/>
        <v>1919.892499</v>
      </c>
      <c r="HI245" s="339">
        <f t="shared" si="814"/>
        <v>4439.757608</v>
      </c>
      <c r="HJ245" s="339">
        <f t="shared" si="814"/>
        <v>1642.49797</v>
      </c>
      <c r="HK245" s="339">
        <f t="shared" si="814"/>
        <v>2055.937453</v>
      </c>
      <c r="HL245" s="339">
        <f t="shared" si="814"/>
        <v>677.4343697</v>
      </c>
      <c r="HM245" s="339">
        <f t="shared" si="814"/>
        <v>4.834455684</v>
      </c>
      <c r="HN245" s="339">
        <f t="shared" si="814"/>
        <v>1487.345424</v>
      </c>
      <c r="HO245" s="339">
        <f t="shared" si="814"/>
        <v>1496.852283</v>
      </c>
      <c r="HP245" s="339">
        <f t="shared" si="814"/>
        <v>2647.127368</v>
      </c>
      <c r="HQ245" s="339">
        <f t="shared" si="814"/>
        <v>2363.517217</v>
      </c>
      <c r="HR245" s="339">
        <f t="shared" si="814"/>
        <v>10100.66212</v>
      </c>
      <c r="HS245" s="339">
        <f t="shared" si="814"/>
        <v>943.956701</v>
      </c>
      <c r="HT245" s="339">
        <f t="shared" si="814"/>
        <v>983.2357777</v>
      </c>
      <c r="HU245" s="339">
        <f t="shared" si="814"/>
        <v>286.2386354</v>
      </c>
      <c r="HV245" s="339">
        <f t="shared" si="814"/>
        <v>1484.92735</v>
      </c>
      <c r="HW245" s="339">
        <f t="shared" si="814"/>
        <v>181.2620766</v>
      </c>
      <c r="HX245" s="339">
        <f t="shared" si="814"/>
        <v>2023.042666</v>
      </c>
      <c r="HY245" s="339">
        <f t="shared" si="814"/>
        <v>42.47877893</v>
      </c>
      <c r="HZ245" s="339">
        <f t="shared" si="814"/>
        <v>1850.713392</v>
      </c>
      <c r="IA245" s="339">
        <f t="shared" si="814"/>
        <v>2237.35168</v>
      </c>
      <c r="IB245" s="339">
        <f t="shared" si="814"/>
        <v>1286.223672</v>
      </c>
      <c r="IC245" s="339">
        <f t="shared" si="814"/>
        <v>406.5991578</v>
      </c>
      <c r="ID245" s="339">
        <f t="shared" si="814"/>
        <v>1381.070168</v>
      </c>
      <c r="IE245" s="339">
        <f t="shared" si="814"/>
        <v>2345.054258</v>
      </c>
      <c r="IF245" s="339">
        <f t="shared" si="814"/>
        <v>2699.768813</v>
      </c>
      <c r="IG245" s="339">
        <f t="shared" si="814"/>
        <v>2235.536294</v>
      </c>
      <c r="IH245" s="339">
        <f t="shared" si="814"/>
        <v>673.5887292</v>
      </c>
      <c r="II245" s="339">
        <f t="shared" si="814"/>
        <v>644.1410402</v>
      </c>
      <c r="IJ245" s="339">
        <f t="shared" si="814"/>
        <v>140.6879937</v>
      </c>
      <c r="IK245" s="339">
        <f t="shared" si="814"/>
        <v>1446.14915</v>
      </c>
      <c r="IL245" s="339">
        <f t="shared" si="814"/>
        <v>1777.411229</v>
      </c>
      <c r="IM245" s="339">
        <f t="shared" si="814"/>
        <v>225.6499253</v>
      </c>
      <c r="IN245" s="339">
        <f t="shared" si="814"/>
        <v>700.0655596</v>
      </c>
      <c r="IO245" s="339">
        <f t="shared" si="814"/>
        <v>4999.742335</v>
      </c>
      <c r="IP245" s="339">
        <f t="shared" si="814"/>
        <v>1654.866263</v>
      </c>
      <c r="IQ245" s="339">
        <f t="shared" si="814"/>
        <v>2009.672314</v>
      </c>
      <c r="IR245" s="339">
        <f t="shared" si="814"/>
        <v>1550.388101</v>
      </c>
      <c r="IS245" s="339">
        <f t="shared" si="814"/>
        <v>130.0177297</v>
      </c>
      <c r="IT245" s="339">
        <f t="shared" si="814"/>
        <v>305.76307</v>
      </c>
      <c r="IU245" s="339">
        <f t="shared" si="814"/>
        <v>430.5525326</v>
      </c>
      <c r="IV245" s="339">
        <f t="shared" si="814"/>
        <v>466.6189947</v>
      </c>
      <c r="IW245" s="339">
        <f t="shared" si="814"/>
        <v>1005.092849</v>
      </c>
      <c r="IX245" s="339">
        <f t="shared" si="814"/>
        <v>256.2820498</v>
      </c>
      <c r="IY245" s="339">
        <f t="shared" si="814"/>
        <v>211.529586</v>
      </c>
      <c r="IZ245" s="339">
        <f t="shared" si="814"/>
        <v>567.995454</v>
      </c>
      <c r="JA245" s="339">
        <f t="shared" si="814"/>
        <v>57.47637027</v>
      </c>
      <c r="JB245" s="339">
        <f t="shared" si="814"/>
        <v>407.9555644</v>
      </c>
      <c r="JC245" s="339">
        <f t="shared" si="814"/>
        <v>65.83933054</v>
      </c>
      <c r="JD245" s="339"/>
      <c r="JE245" s="339">
        <f t="shared" ref="JE245:LP245" si="815">JE131</f>
        <v>1200.120694</v>
      </c>
      <c r="JF245" s="339">
        <f t="shared" si="815"/>
        <v>1316.306115</v>
      </c>
      <c r="JG245" s="339">
        <f t="shared" si="815"/>
        <v>1377.6266</v>
      </c>
      <c r="JH245" s="339">
        <f t="shared" si="815"/>
        <v>1374.292847</v>
      </c>
      <c r="JI245" s="339">
        <f t="shared" si="815"/>
        <v>1019.905531</v>
      </c>
      <c r="JJ245" s="339">
        <f t="shared" si="815"/>
        <v>778.6832194</v>
      </c>
      <c r="JK245" s="339">
        <f t="shared" si="815"/>
        <v>1187.138028</v>
      </c>
      <c r="JL245" s="339">
        <f t="shared" si="815"/>
        <v>1176.55524</v>
      </c>
      <c r="JM245" s="339">
        <f t="shared" si="815"/>
        <v>766.9880542</v>
      </c>
      <c r="JN245" s="339">
        <f t="shared" si="815"/>
        <v>9117.723052</v>
      </c>
      <c r="JO245" s="339">
        <f t="shared" si="815"/>
        <v>2467.213843</v>
      </c>
      <c r="JP245" s="339">
        <f t="shared" si="815"/>
        <v>690.4575701</v>
      </c>
      <c r="JQ245" s="339">
        <f t="shared" si="815"/>
        <v>751.082991</v>
      </c>
      <c r="JR245" s="339">
        <f t="shared" si="815"/>
        <v>1512.984667</v>
      </c>
      <c r="JS245" s="339">
        <f t="shared" si="815"/>
        <v>1908.502917</v>
      </c>
      <c r="JT245" s="339">
        <f t="shared" si="815"/>
        <v>1738.865729</v>
      </c>
      <c r="JU245" s="339">
        <f t="shared" si="815"/>
        <v>1908.016713</v>
      </c>
      <c r="JV245" s="339">
        <f t="shared" si="815"/>
        <v>5954.576074</v>
      </c>
      <c r="JW245" s="339">
        <f t="shared" si="815"/>
        <v>1627.351946</v>
      </c>
      <c r="JX245" s="339">
        <f t="shared" si="815"/>
        <v>2223.896746</v>
      </c>
      <c r="JY245" s="339">
        <f t="shared" si="815"/>
        <v>539.6031143</v>
      </c>
      <c r="JZ245" s="339">
        <f t="shared" si="815"/>
        <v>4.028944485</v>
      </c>
      <c r="KA245" s="339">
        <f t="shared" si="815"/>
        <v>1408.680539</v>
      </c>
      <c r="KB245" s="339">
        <f t="shared" si="815"/>
        <v>1464.250819</v>
      </c>
      <c r="KC245" s="339">
        <f t="shared" si="815"/>
        <v>2988.972548</v>
      </c>
      <c r="KD245" s="339">
        <f t="shared" si="815"/>
        <v>2565.297115</v>
      </c>
      <c r="KE245" s="339">
        <f t="shared" si="815"/>
        <v>16291.31765</v>
      </c>
      <c r="KF245" s="339">
        <f t="shared" si="815"/>
        <v>889.0214061</v>
      </c>
      <c r="KG245" s="339">
        <f t="shared" si="815"/>
        <v>904.6515727</v>
      </c>
      <c r="KH245" s="339">
        <f t="shared" si="815"/>
        <v>418.7489982</v>
      </c>
      <c r="KI245" s="339">
        <f t="shared" si="815"/>
        <v>1375.843684</v>
      </c>
      <c r="KJ245" s="339">
        <f t="shared" si="815"/>
        <v>136.980739</v>
      </c>
      <c r="KK245" s="339">
        <f t="shared" si="815"/>
        <v>1835.161158</v>
      </c>
      <c r="KL245" s="339">
        <f t="shared" si="815"/>
        <v>40.23209958</v>
      </c>
      <c r="KM245" s="339">
        <f t="shared" si="815"/>
        <v>2094.069746</v>
      </c>
      <c r="KN245" s="339">
        <f t="shared" si="815"/>
        <v>2194.450807</v>
      </c>
      <c r="KO245" s="339">
        <f t="shared" si="815"/>
        <v>1200.557991</v>
      </c>
      <c r="KP245" s="339">
        <f t="shared" si="815"/>
        <v>298.2555112</v>
      </c>
      <c r="KQ245" s="339">
        <f t="shared" si="815"/>
        <v>1327.529543</v>
      </c>
      <c r="KR245" s="339">
        <f t="shared" si="815"/>
        <v>2622.776246</v>
      </c>
      <c r="KS245" s="339">
        <f t="shared" si="815"/>
        <v>3029.162933</v>
      </c>
      <c r="KT245" s="339">
        <f t="shared" si="815"/>
        <v>2066.387763</v>
      </c>
      <c r="KU245" s="339">
        <f t="shared" si="815"/>
        <v>563.9063929</v>
      </c>
      <c r="KV245" s="339">
        <f t="shared" si="815"/>
        <v>539.2537534</v>
      </c>
      <c r="KW245" s="339">
        <f t="shared" si="815"/>
        <v>93.45351393</v>
      </c>
      <c r="KX245" s="339">
        <f t="shared" si="815"/>
        <v>1384.791825</v>
      </c>
      <c r="KY245" s="339">
        <f t="shared" si="815"/>
        <v>1647.340951</v>
      </c>
      <c r="KZ245" s="339">
        <f t="shared" si="815"/>
        <v>153.2743301</v>
      </c>
      <c r="LA245" s="339">
        <f t="shared" si="815"/>
        <v>626.2379405</v>
      </c>
      <c r="LB245" s="339">
        <f t="shared" si="815"/>
        <v>6362.608851</v>
      </c>
      <c r="LC245" s="339">
        <f t="shared" si="815"/>
        <v>1906.121625</v>
      </c>
      <c r="LD245" s="339">
        <f t="shared" si="815"/>
        <v>1897.120642</v>
      </c>
      <c r="LE245" s="339">
        <f t="shared" si="815"/>
        <v>1785.780732</v>
      </c>
      <c r="LF245" s="339">
        <f t="shared" si="815"/>
        <v>106.7189944</v>
      </c>
      <c r="LG245" s="339">
        <f t="shared" si="815"/>
        <v>352.1865258</v>
      </c>
      <c r="LH245" s="339">
        <f t="shared" si="815"/>
        <v>353.3989821</v>
      </c>
      <c r="LI245" s="339">
        <f t="shared" si="815"/>
        <v>472.2939478</v>
      </c>
      <c r="LJ245" s="339">
        <f t="shared" si="815"/>
        <v>935.7135098</v>
      </c>
      <c r="LK245" s="339">
        <f t="shared" si="815"/>
        <v>258.4109517</v>
      </c>
      <c r="LL245" s="339">
        <f t="shared" si="815"/>
        <v>188.5140566</v>
      </c>
      <c r="LM245" s="339">
        <f t="shared" si="815"/>
        <v>675.224151</v>
      </c>
      <c r="LN245" s="339">
        <f t="shared" si="815"/>
        <v>46.33603649</v>
      </c>
      <c r="LO245" s="339">
        <f t="shared" si="815"/>
        <v>328.8837452</v>
      </c>
      <c r="LP245" s="339">
        <f t="shared" si="815"/>
        <v>57.16672743</v>
      </c>
    </row>
    <row r="246">
      <c r="A246" s="331"/>
      <c r="B246" s="338"/>
      <c r="C246" s="338"/>
      <c r="D246" s="347" t="s">
        <v>324</v>
      </c>
      <c r="E246" s="346">
        <f t="shared" ref="E246:BP246" si="816">E245*E244/2</f>
        <v>6085.4205</v>
      </c>
      <c r="F246" s="346">
        <f t="shared" si="816"/>
        <v>2604.5913</v>
      </c>
      <c r="G246" s="346">
        <f t="shared" si="816"/>
        <v>4740</v>
      </c>
      <c r="H246" s="346">
        <f t="shared" si="816"/>
        <v>5603.13611</v>
      </c>
      <c r="I246" s="346">
        <f t="shared" si="816"/>
        <v>5350</v>
      </c>
      <c r="J246" s="346">
        <f t="shared" si="816"/>
        <v>5954.9875</v>
      </c>
      <c r="K246" s="346">
        <f t="shared" si="816"/>
        <v>6549.35727</v>
      </c>
      <c r="L246" s="346">
        <f t="shared" si="816"/>
        <v>3925.4562</v>
      </c>
      <c r="M246" s="346">
        <f t="shared" si="816"/>
        <v>5593.35392</v>
      </c>
      <c r="N246" s="346">
        <f t="shared" si="816"/>
        <v>7812.75495</v>
      </c>
      <c r="O246" s="346">
        <f t="shared" si="816"/>
        <v>5688.688635</v>
      </c>
      <c r="P246" s="346">
        <f t="shared" si="816"/>
        <v>5334.19156</v>
      </c>
      <c r="Q246" s="346">
        <f t="shared" si="816"/>
        <v>5838.7836</v>
      </c>
      <c r="R246" s="346">
        <f t="shared" si="816"/>
        <v>9911.380355</v>
      </c>
      <c r="S246" s="346">
        <f t="shared" si="816"/>
        <v>10661.63949</v>
      </c>
      <c r="T246" s="346">
        <f t="shared" si="816"/>
        <v>11963.3767</v>
      </c>
      <c r="U246" s="346">
        <f t="shared" si="816"/>
        <v>9633.12861</v>
      </c>
      <c r="V246" s="346">
        <f t="shared" si="816"/>
        <v>5520.8475</v>
      </c>
      <c r="W246" s="346">
        <f t="shared" si="816"/>
        <v>8655.033888</v>
      </c>
      <c r="X246" s="346">
        <f t="shared" si="816"/>
        <v>7309.84635</v>
      </c>
      <c r="Y246" s="346">
        <f t="shared" si="816"/>
        <v>11393.6924</v>
      </c>
      <c r="Z246" s="346">
        <f t="shared" si="816"/>
        <v>70.99625</v>
      </c>
      <c r="AA246" s="346">
        <f t="shared" si="816"/>
        <v>9628.80765</v>
      </c>
      <c r="AB246" s="346">
        <f t="shared" si="816"/>
        <v>8275.222958</v>
      </c>
      <c r="AC246" s="346">
        <f t="shared" si="816"/>
        <v>6205.936838</v>
      </c>
      <c r="AD246" s="346">
        <f t="shared" si="816"/>
        <v>8318.29995</v>
      </c>
      <c r="AE246" s="346">
        <f t="shared" si="816"/>
        <v>6439.535258</v>
      </c>
      <c r="AF246" s="346">
        <f t="shared" si="816"/>
        <v>6214.90265</v>
      </c>
      <c r="AG246" s="346">
        <f t="shared" si="816"/>
        <v>7258.6275</v>
      </c>
      <c r="AH246" s="346">
        <f t="shared" si="816"/>
        <v>228.5555</v>
      </c>
      <c r="AI246" s="346">
        <f t="shared" si="816"/>
        <v>10641.14589</v>
      </c>
      <c r="AJ246" s="346">
        <f t="shared" si="816"/>
        <v>3780</v>
      </c>
      <c r="AK246" s="346">
        <f t="shared" si="816"/>
        <v>15922.28576</v>
      </c>
      <c r="AL246" s="346">
        <f t="shared" si="816"/>
        <v>275</v>
      </c>
      <c r="AM246" s="346">
        <f t="shared" si="816"/>
        <v>4982.50623</v>
      </c>
      <c r="AN246" s="346">
        <f t="shared" si="816"/>
        <v>12211.43486</v>
      </c>
      <c r="AO246" s="346">
        <f t="shared" si="816"/>
        <v>8896.907813</v>
      </c>
      <c r="AP246" s="346">
        <f t="shared" si="816"/>
        <v>9271.35</v>
      </c>
      <c r="AQ246" s="346">
        <f t="shared" si="816"/>
        <v>8358.125</v>
      </c>
      <c r="AR246" s="346">
        <f t="shared" si="816"/>
        <v>7542.9351</v>
      </c>
      <c r="AS246" s="346">
        <f t="shared" si="816"/>
        <v>8601.039</v>
      </c>
      <c r="AT246" s="346">
        <f t="shared" si="816"/>
        <v>16276.43473</v>
      </c>
      <c r="AU246" s="346">
        <f t="shared" si="816"/>
        <v>7462.28015</v>
      </c>
      <c r="AV246" s="346">
        <f t="shared" si="816"/>
        <v>7136.0471</v>
      </c>
      <c r="AW246" s="346">
        <f t="shared" si="816"/>
        <v>4800</v>
      </c>
      <c r="AX246" s="346">
        <f t="shared" si="816"/>
        <v>9058.61</v>
      </c>
      <c r="AY246" s="346">
        <f t="shared" si="816"/>
        <v>12558.09375</v>
      </c>
      <c r="AZ246" s="346">
        <f t="shared" si="816"/>
        <v>6480</v>
      </c>
      <c r="BA246" s="346">
        <f t="shared" si="816"/>
        <v>5867.9712</v>
      </c>
      <c r="BB246" s="346">
        <f t="shared" si="816"/>
        <v>9703.8664</v>
      </c>
      <c r="BC246" s="346">
        <f t="shared" si="816"/>
        <v>4873.17825</v>
      </c>
      <c r="BD246" s="346">
        <f t="shared" si="816"/>
        <v>13378.4</v>
      </c>
      <c r="BE246" s="346">
        <f t="shared" si="816"/>
        <v>4565.5155</v>
      </c>
      <c r="BF246" s="346">
        <f t="shared" si="816"/>
        <v>1557.6541</v>
      </c>
      <c r="BG246" s="346">
        <f t="shared" si="816"/>
        <v>900.3978</v>
      </c>
      <c r="BH246" s="346">
        <f t="shared" si="816"/>
        <v>5158.157425</v>
      </c>
      <c r="BI246" s="346">
        <f t="shared" si="816"/>
        <v>2306.25</v>
      </c>
      <c r="BJ246" s="346">
        <f t="shared" si="816"/>
        <v>7162.4875</v>
      </c>
      <c r="BK246" s="346">
        <f t="shared" si="816"/>
        <v>1312.5</v>
      </c>
      <c r="BL246" s="346">
        <f t="shared" si="816"/>
        <v>1793.1</v>
      </c>
      <c r="BM246" s="346">
        <f t="shared" si="816"/>
        <v>1521.41625</v>
      </c>
      <c r="BN246" s="346">
        <f t="shared" si="816"/>
        <v>740.464875</v>
      </c>
      <c r="BO246" s="346">
        <f t="shared" si="816"/>
        <v>5255.6688</v>
      </c>
      <c r="BP246" s="346">
        <f t="shared" si="816"/>
        <v>628.625</v>
      </c>
      <c r="BQ246" s="346"/>
      <c r="BR246" s="346">
        <f t="shared" ref="BR246:EC246" si="817">BR245*BR244/2</f>
        <v>6064.104505</v>
      </c>
      <c r="BS246" s="346">
        <f t="shared" si="817"/>
        <v>2859.587409</v>
      </c>
      <c r="BT246" s="346">
        <f t="shared" si="817"/>
        <v>4906.433422</v>
      </c>
      <c r="BU246" s="346">
        <f t="shared" si="817"/>
        <v>5686.430411</v>
      </c>
      <c r="BV246" s="346">
        <f t="shared" si="817"/>
        <v>5286.251537</v>
      </c>
      <c r="BW246" s="346">
        <f t="shared" si="817"/>
        <v>5545.207549</v>
      </c>
      <c r="BX246" s="346">
        <f t="shared" si="817"/>
        <v>6421.949111</v>
      </c>
      <c r="BY246" s="346">
        <f t="shared" si="817"/>
        <v>4230.325751</v>
      </c>
      <c r="BZ246" s="346">
        <f t="shared" si="817"/>
        <v>5235.984857</v>
      </c>
      <c r="CA246" s="346">
        <f t="shared" si="817"/>
        <v>11106.87188</v>
      </c>
      <c r="CB246" s="346">
        <f t="shared" si="817"/>
        <v>6150.188962</v>
      </c>
      <c r="CC246" s="346">
        <f t="shared" si="817"/>
        <v>4965.2681</v>
      </c>
      <c r="CD246" s="346">
        <f t="shared" si="817"/>
        <v>5402.969057</v>
      </c>
      <c r="CE246" s="346">
        <f t="shared" si="817"/>
        <v>9465.822671</v>
      </c>
      <c r="CF246" s="346">
        <f t="shared" si="817"/>
        <v>10434.33244</v>
      </c>
      <c r="CG246" s="346">
        <f t="shared" si="817"/>
        <v>11312.21154</v>
      </c>
      <c r="CH246" s="346">
        <f t="shared" si="817"/>
        <v>9573.541434</v>
      </c>
      <c r="CI246" s="346">
        <f t="shared" si="817"/>
        <v>7404.527304</v>
      </c>
      <c r="CJ246" s="346">
        <f t="shared" si="817"/>
        <v>8575.222922</v>
      </c>
      <c r="CK246" s="346">
        <f t="shared" si="817"/>
        <v>7907.022408</v>
      </c>
      <c r="CL246" s="346">
        <f t="shared" si="817"/>
        <v>9075.524033</v>
      </c>
      <c r="CM246" s="346">
        <f t="shared" si="817"/>
        <v>59.1669401</v>
      </c>
      <c r="CN246" s="346">
        <f t="shared" si="817"/>
        <v>9119.545288</v>
      </c>
      <c r="CO246" s="346">
        <f t="shared" si="817"/>
        <v>8094.988483</v>
      </c>
      <c r="CP246" s="346">
        <f t="shared" si="817"/>
        <v>7007.360152</v>
      </c>
      <c r="CQ246" s="346">
        <f t="shared" si="817"/>
        <v>9028.455859</v>
      </c>
      <c r="CR246" s="346">
        <f t="shared" si="817"/>
        <v>10386.30074</v>
      </c>
      <c r="CS246" s="346">
        <f t="shared" si="817"/>
        <v>5853.214969</v>
      </c>
      <c r="CT246" s="346">
        <f t="shared" si="817"/>
        <v>6678.488448</v>
      </c>
      <c r="CU246" s="346">
        <f t="shared" si="817"/>
        <v>334.3622238</v>
      </c>
      <c r="CV246" s="346">
        <f t="shared" si="817"/>
        <v>9859.440844</v>
      </c>
      <c r="CW246" s="346">
        <f t="shared" si="817"/>
        <v>2856.566596</v>
      </c>
      <c r="CX246" s="346">
        <f t="shared" si="817"/>
        <v>14443.57099</v>
      </c>
      <c r="CY246" s="346">
        <f t="shared" si="817"/>
        <v>260.4554007</v>
      </c>
      <c r="CZ246" s="346">
        <f t="shared" si="817"/>
        <v>5637.672261</v>
      </c>
      <c r="DA246" s="346">
        <f t="shared" si="817"/>
        <v>11977.28249</v>
      </c>
      <c r="DB246" s="346">
        <f t="shared" si="817"/>
        <v>8304.351728</v>
      </c>
      <c r="DC246" s="346">
        <f t="shared" si="817"/>
        <v>6800.877918</v>
      </c>
      <c r="DD246" s="346">
        <f t="shared" si="817"/>
        <v>8034.101466</v>
      </c>
      <c r="DE246" s="346">
        <f t="shared" si="817"/>
        <v>8436.235936</v>
      </c>
      <c r="DF246" s="346">
        <f t="shared" si="817"/>
        <v>9650.436881</v>
      </c>
      <c r="DG246" s="346">
        <f t="shared" si="817"/>
        <v>15044.90248</v>
      </c>
      <c r="DH246" s="346">
        <f t="shared" si="817"/>
        <v>6247.176206</v>
      </c>
      <c r="DI246" s="346">
        <f t="shared" si="817"/>
        <v>5974.064596</v>
      </c>
      <c r="DJ246" s="346">
        <f t="shared" si="817"/>
        <v>3188.45166</v>
      </c>
      <c r="DK246" s="346">
        <f t="shared" si="817"/>
        <v>8674.270616</v>
      </c>
      <c r="DL246" s="346">
        <f t="shared" si="817"/>
        <v>11639.09723</v>
      </c>
      <c r="DM246" s="346">
        <f t="shared" si="817"/>
        <v>4401.586473</v>
      </c>
      <c r="DN246" s="346">
        <f t="shared" si="817"/>
        <v>5249.145811</v>
      </c>
      <c r="DO246" s="346">
        <f t="shared" si="817"/>
        <v>12349.01763</v>
      </c>
      <c r="DP246" s="346">
        <f t="shared" si="817"/>
        <v>5613.064121</v>
      </c>
      <c r="DQ246" s="346">
        <f t="shared" si="817"/>
        <v>12629.14288</v>
      </c>
      <c r="DR246" s="346">
        <f t="shared" si="817"/>
        <v>5258.689491</v>
      </c>
      <c r="DS246" s="346">
        <f t="shared" si="817"/>
        <v>1278.527779</v>
      </c>
      <c r="DT246" s="346">
        <f t="shared" si="817"/>
        <v>1037.103575</v>
      </c>
      <c r="DU246" s="346">
        <f t="shared" si="817"/>
        <v>4233.833146</v>
      </c>
      <c r="DV246" s="346">
        <f t="shared" si="817"/>
        <v>2334.298281</v>
      </c>
      <c r="DW246" s="346">
        <f t="shared" si="817"/>
        <v>6668.076811</v>
      </c>
      <c r="DX246" s="346">
        <f t="shared" si="817"/>
        <v>1323.402768</v>
      </c>
      <c r="DY246" s="346">
        <f t="shared" si="817"/>
        <v>1598.001307</v>
      </c>
      <c r="DZ246" s="346">
        <f t="shared" si="817"/>
        <v>1808.635947</v>
      </c>
      <c r="EA246" s="346">
        <f t="shared" si="817"/>
        <v>596.9445757</v>
      </c>
      <c r="EB246" s="346">
        <f t="shared" si="817"/>
        <v>4236.99096</v>
      </c>
      <c r="EC246" s="346">
        <f t="shared" si="817"/>
        <v>545.8201615</v>
      </c>
      <c r="ED246" s="346"/>
      <c r="EE246" s="346">
        <f t="shared" ref="EE246:GP246" si="818">EE245*EE244/2</f>
        <v>6042.863176</v>
      </c>
      <c r="EF246" s="346">
        <f t="shared" si="818"/>
        <v>3139.548285</v>
      </c>
      <c r="EG246" s="346">
        <f t="shared" si="818"/>
        <v>5078.710744</v>
      </c>
      <c r="EH246" s="346">
        <f t="shared" si="818"/>
        <v>5770.962936</v>
      </c>
      <c r="EI246" s="346">
        <f t="shared" si="818"/>
        <v>5223.262674</v>
      </c>
      <c r="EJ246" s="346">
        <f t="shared" si="818"/>
        <v>5163.625743</v>
      </c>
      <c r="EK246" s="346">
        <f t="shared" si="818"/>
        <v>6297.019492</v>
      </c>
      <c r="EL246" s="346">
        <f t="shared" si="818"/>
        <v>4558.872918</v>
      </c>
      <c r="EM246" s="346">
        <f t="shared" si="818"/>
        <v>4901.448723</v>
      </c>
      <c r="EN246" s="346">
        <f t="shared" si="818"/>
        <v>15789.8979</v>
      </c>
      <c r="EO246" s="346">
        <f t="shared" si="818"/>
        <v>6649.128947</v>
      </c>
      <c r="EP246" s="346">
        <f t="shared" si="818"/>
        <v>4621.860131</v>
      </c>
      <c r="EQ246" s="346">
        <f t="shared" si="818"/>
        <v>4999.684289</v>
      </c>
      <c r="ER246" s="346">
        <f t="shared" si="818"/>
        <v>9040.294654</v>
      </c>
      <c r="ES246" s="346">
        <f t="shared" si="818"/>
        <v>10211.8716</v>
      </c>
      <c r="ET246" s="346">
        <f t="shared" si="818"/>
        <v>10696.48922</v>
      </c>
      <c r="EU246" s="346">
        <f t="shared" si="818"/>
        <v>9514.322843</v>
      </c>
      <c r="EV246" s="346">
        <f t="shared" si="818"/>
        <v>9930.907275</v>
      </c>
      <c r="EW246" s="346">
        <f t="shared" si="818"/>
        <v>8496.14792</v>
      </c>
      <c r="EX246" s="346">
        <f t="shared" si="818"/>
        <v>8552.984613</v>
      </c>
      <c r="EY246" s="346">
        <f t="shared" si="818"/>
        <v>7229.01177</v>
      </c>
      <c r="EZ246" s="346">
        <f t="shared" si="818"/>
        <v>49.30861561</v>
      </c>
      <c r="FA246" s="346">
        <f t="shared" si="818"/>
        <v>8637.217534</v>
      </c>
      <c r="FB246" s="346">
        <f t="shared" si="818"/>
        <v>7918.679517</v>
      </c>
      <c r="FC246" s="346">
        <f t="shared" si="818"/>
        <v>7912.277806</v>
      </c>
      <c r="FD246" s="346">
        <f t="shared" si="818"/>
        <v>9799.23971</v>
      </c>
      <c r="FE246" s="346">
        <f t="shared" si="818"/>
        <v>16752.02304</v>
      </c>
      <c r="FF246" s="346">
        <f t="shared" si="818"/>
        <v>5512.576368</v>
      </c>
      <c r="FG246" s="346">
        <f t="shared" si="818"/>
        <v>6144.716471</v>
      </c>
      <c r="FH246" s="346">
        <f t="shared" si="818"/>
        <v>489.1507607</v>
      </c>
      <c r="FI246" s="346">
        <f t="shared" si="818"/>
        <v>9135.160326</v>
      </c>
      <c r="FJ246" s="346">
        <f t="shared" si="818"/>
        <v>2158.722942</v>
      </c>
      <c r="FK246" s="346">
        <f t="shared" si="818"/>
        <v>13102.18559</v>
      </c>
      <c r="FL246" s="346">
        <f t="shared" si="818"/>
        <v>246.6800572</v>
      </c>
      <c r="FM246" s="346">
        <f t="shared" si="818"/>
        <v>6378.988216</v>
      </c>
      <c r="FN246" s="346">
        <f t="shared" si="818"/>
        <v>11747.61995</v>
      </c>
      <c r="FO246" s="346">
        <f t="shared" si="818"/>
        <v>7751.261346</v>
      </c>
      <c r="FP246" s="346">
        <f t="shared" si="818"/>
        <v>4988.69533</v>
      </c>
      <c r="FQ246" s="346">
        <f t="shared" si="818"/>
        <v>7722.639511</v>
      </c>
      <c r="FR246" s="346">
        <f t="shared" si="818"/>
        <v>9435.329328</v>
      </c>
      <c r="FS246" s="346">
        <f t="shared" si="818"/>
        <v>10827.86998</v>
      </c>
      <c r="FT246" s="346">
        <f t="shared" si="818"/>
        <v>13906.5523</v>
      </c>
      <c r="FU246" s="346">
        <f t="shared" si="818"/>
        <v>5229.931035</v>
      </c>
      <c r="FV246" s="346">
        <f t="shared" si="818"/>
        <v>5001.290952</v>
      </c>
      <c r="FW246" s="346">
        <f t="shared" si="818"/>
        <v>2117.96333</v>
      </c>
      <c r="FX246" s="346">
        <f t="shared" si="818"/>
        <v>8306.238013</v>
      </c>
      <c r="FY246" s="346">
        <f t="shared" si="818"/>
        <v>10787.35252</v>
      </c>
      <c r="FZ246" s="346">
        <f t="shared" si="818"/>
        <v>2989.809179</v>
      </c>
      <c r="GA246" s="346">
        <f t="shared" si="818"/>
        <v>4695.580603</v>
      </c>
      <c r="GB246" s="346">
        <f t="shared" si="818"/>
        <v>15715.20362</v>
      </c>
      <c r="GC246" s="346">
        <f t="shared" si="818"/>
        <v>6465.285531</v>
      </c>
      <c r="GD246" s="346">
        <f t="shared" si="818"/>
        <v>11921.8479</v>
      </c>
      <c r="GE246" s="346">
        <f t="shared" si="818"/>
        <v>6057.106839</v>
      </c>
      <c r="GF246" s="346">
        <f t="shared" si="818"/>
        <v>1049.419947</v>
      </c>
      <c r="GG246" s="346">
        <f t="shared" si="818"/>
        <v>1194.565142</v>
      </c>
      <c r="GH246" s="346">
        <f t="shared" si="818"/>
        <v>3475.144636</v>
      </c>
      <c r="GI246" s="346">
        <f t="shared" si="818"/>
        <v>2362.68768</v>
      </c>
      <c r="GJ246" s="346">
        <f t="shared" si="818"/>
        <v>6207.7942</v>
      </c>
      <c r="GK246" s="346">
        <f t="shared" si="818"/>
        <v>1334.396105</v>
      </c>
      <c r="GL246" s="346">
        <f t="shared" si="818"/>
        <v>1424.130377</v>
      </c>
      <c r="GM246" s="346">
        <f t="shared" si="818"/>
        <v>2150.07825</v>
      </c>
      <c r="GN246" s="346">
        <f t="shared" si="818"/>
        <v>481.2420393</v>
      </c>
      <c r="GO246" s="346">
        <f t="shared" si="818"/>
        <v>3415.757933</v>
      </c>
      <c r="GP246" s="346">
        <f t="shared" si="818"/>
        <v>473.9226864</v>
      </c>
      <c r="GQ246" s="346"/>
      <c r="GR246" s="346">
        <f t="shared" ref="GR246:JC246" si="819">GR245*GR244/2</f>
        <v>6021.696251</v>
      </c>
      <c r="GS246" s="346">
        <f t="shared" si="819"/>
        <v>3446.918043</v>
      </c>
      <c r="GT246" s="346">
        <f t="shared" si="819"/>
        <v>5257.03716</v>
      </c>
      <c r="GU246" s="346">
        <f t="shared" si="819"/>
        <v>5856.752093</v>
      </c>
      <c r="GV246" s="346">
        <f t="shared" si="819"/>
        <v>5161.024362</v>
      </c>
      <c r="GW246" s="346">
        <f t="shared" si="819"/>
        <v>4808.301688</v>
      </c>
      <c r="GX246" s="346">
        <f t="shared" si="819"/>
        <v>6174.520195</v>
      </c>
      <c r="GY246" s="346">
        <f t="shared" si="819"/>
        <v>4912.936617</v>
      </c>
      <c r="GZ246" s="346">
        <f t="shared" si="819"/>
        <v>4588.286681</v>
      </c>
      <c r="HA246" s="346">
        <f t="shared" si="819"/>
        <v>22447.4432</v>
      </c>
      <c r="HB246" s="346">
        <f t="shared" si="819"/>
        <v>7188.545917</v>
      </c>
      <c r="HC246" s="346">
        <f t="shared" si="819"/>
        <v>4302.20295</v>
      </c>
      <c r="HD246" s="346">
        <f t="shared" si="819"/>
        <v>4626.50123</v>
      </c>
      <c r="HE246" s="346">
        <f t="shared" si="819"/>
        <v>8633.895888</v>
      </c>
      <c r="HF246" s="346">
        <f t="shared" si="819"/>
        <v>9994.153642</v>
      </c>
      <c r="HG246" s="346">
        <f t="shared" si="819"/>
        <v>10114.28059</v>
      </c>
      <c r="HH246" s="346">
        <f t="shared" si="819"/>
        <v>9455.470557</v>
      </c>
      <c r="HI246" s="346">
        <f t="shared" si="819"/>
        <v>13319.27282</v>
      </c>
      <c r="HJ246" s="346">
        <f t="shared" si="819"/>
        <v>8417.802096</v>
      </c>
      <c r="HK246" s="346">
        <f t="shared" si="819"/>
        <v>9251.718538</v>
      </c>
      <c r="HL246" s="346">
        <f t="shared" si="819"/>
        <v>5758.192143</v>
      </c>
      <c r="HM246" s="346">
        <f t="shared" si="819"/>
        <v>41.09287331</v>
      </c>
      <c r="HN246" s="346">
        <f t="shared" si="819"/>
        <v>8180.39983</v>
      </c>
      <c r="HO246" s="346">
        <f t="shared" si="819"/>
        <v>7746.210563</v>
      </c>
      <c r="HP246" s="346">
        <f t="shared" si="819"/>
        <v>8934.054868</v>
      </c>
      <c r="HQ246" s="346">
        <f t="shared" si="819"/>
        <v>10635.82748</v>
      </c>
      <c r="HR246" s="346">
        <f t="shared" si="819"/>
        <v>27019.27116</v>
      </c>
      <c r="HS246" s="346">
        <f t="shared" si="819"/>
        <v>5191.761856</v>
      </c>
      <c r="HT246" s="346">
        <f t="shared" si="819"/>
        <v>5653.605722</v>
      </c>
      <c r="HU246" s="346">
        <f t="shared" si="819"/>
        <v>715.5965886</v>
      </c>
      <c r="HV246" s="346">
        <f t="shared" si="819"/>
        <v>8464.085896</v>
      </c>
      <c r="HW246" s="346">
        <f t="shared" si="819"/>
        <v>1631.35869</v>
      </c>
      <c r="HX246" s="346">
        <f t="shared" si="819"/>
        <v>11885.37566</v>
      </c>
      <c r="HY246" s="346">
        <f t="shared" si="819"/>
        <v>233.6332841</v>
      </c>
      <c r="HZ246" s="346">
        <f t="shared" si="819"/>
        <v>7217.782228</v>
      </c>
      <c r="IA246" s="346">
        <f t="shared" si="819"/>
        <v>11522.36115</v>
      </c>
      <c r="IB246" s="346">
        <f t="shared" si="819"/>
        <v>7235.008153</v>
      </c>
      <c r="IC246" s="346">
        <f t="shared" si="819"/>
        <v>3659.39242</v>
      </c>
      <c r="ID246" s="346">
        <f t="shared" si="819"/>
        <v>7423.252154</v>
      </c>
      <c r="IE246" s="346">
        <f t="shared" si="819"/>
        <v>10552.74416</v>
      </c>
      <c r="IF246" s="346">
        <f t="shared" si="819"/>
        <v>12148.95966</v>
      </c>
      <c r="IG246" s="346">
        <f t="shared" si="819"/>
        <v>12854.33369</v>
      </c>
      <c r="IH246" s="346">
        <f t="shared" si="819"/>
        <v>4378.32674</v>
      </c>
      <c r="II246" s="346">
        <f t="shared" si="819"/>
        <v>4186.916761</v>
      </c>
      <c r="IJ246" s="346">
        <f t="shared" si="819"/>
        <v>1406.879937</v>
      </c>
      <c r="IK246" s="346">
        <f t="shared" si="819"/>
        <v>7953.820324</v>
      </c>
      <c r="IL246" s="346">
        <f t="shared" si="819"/>
        <v>9997.938162</v>
      </c>
      <c r="IM246" s="346">
        <f t="shared" si="819"/>
        <v>2030.849327</v>
      </c>
      <c r="IN246" s="346">
        <f t="shared" si="819"/>
        <v>4200.393357</v>
      </c>
      <c r="IO246" s="346">
        <f t="shared" si="819"/>
        <v>19998.96934</v>
      </c>
      <c r="IP246" s="346">
        <f t="shared" si="819"/>
        <v>7446.898182</v>
      </c>
      <c r="IQ246" s="346">
        <f t="shared" si="819"/>
        <v>11254.16496</v>
      </c>
      <c r="IR246" s="346">
        <f t="shared" si="819"/>
        <v>6976.746454</v>
      </c>
      <c r="IS246" s="346">
        <f t="shared" si="819"/>
        <v>861.3674591</v>
      </c>
      <c r="IT246" s="346">
        <f t="shared" si="819"/>
        <v>1375.933815</v>
      </c>
      <c r="IU246" s="346">
        <f t="shared" si="819"/>
        <v>2852.410529</v>
      </c>
      <c r="IV246" s="346">
        <f t="shared" si="819"/>
        <v>2391.422348</v>
      </c>
      <c r="IW246" s="346">
        <f t="shared" si="819"/>
        <v>5779.28388</v>
      </c>
      <c r="IX246" s="346">
        <f t="shared" si="819"/>
        <v>1345.480761</v>
      </c>
      <c r="IY246" s="346">
        <f t="shared" si="819"/>
        <v>1269.177516</v>
      </c>
      <c r="IZ246" s="346">
        <f t="shared" si="819"/>
        <v>2555.979543</v>
      </c>
      <c r="JA246" s="346">
        <f t="shared" si="819"/>
        <v>387.9654993</v>
      </c>
      <c r="JB246" s="346">
        <f t="shared" si="819"/>
        <v>2753.70006</v>
      </c>
      <c r="JC246" s="346">
        <f t="shared" si="819"/>
        <v>411.4958159</v>
      </c>
      <c r="JD246" s="346"/>
      <c r="JE246" s="346">
        <f t="shared" ref="JE246:LP246" si="820">JE245*JE244/2</f>
        <v>6000.603469</v>
      </c>
      <c r="JF246" s="346">
        <f t="shared" si="820"/>
        <v>3784.380081</v>
      </c>
      <c r="JG246" s="346">
        <f t="shared" si="820"/>
        <v>5441.625069</v>
      </c>
      <c r="JH246" s="346">
        <f t="shared" si="820"/>
        <v>5943.816562</v>
      </c>
      <c r="JI246" s="346">
        <f t="shared" si="820"/>
        <v>5099.527657</v>
      </c>
      <c r="JJ246" s="346">
        <f t="shared" si="820"/>
        <v>4477.428512</v>
      </c>
      <c r="JK246" s="346">
        <f t="shared" si="820"/>
        <v>6054.403943</v>
      </c>
      <c r="JL246" s="346">
        <f t="shared" si="820"/>
        <v>5294.498582</v>
      </c>
      <c r="JM246" s="346">
        <f t="shared" si="820"/>
        <v>4295.133104</v>
      </c>
      <c r="JN246" s="346">
        <f t="shared" si="820"/>
        <v>31912.03068</v>
      </c>
      <c r="JO246" s="346">
        <f t="shared" si="820"/>
        <v>7771.723606</v>
      </c>
      <c r="JP246" s="346">
        <f t="shared" si="820"/>
        <v>4004.653906</v>
      </c>
      <c r="JQ246" s="346">
        <f t="shared" si="820"/>
        <v>4281.173049</v>
      </c>
      <c r="JR246" s="346">
        <f t="shared" si="820"/>
        <v>8245.766433</v>
      </c>
      <c r="JS246" s="346">
        <f t="shared" si="820"/>
        <v>9781.077449</v>
      </c>
      <c r="JT246" s="346">
        <f t="shared" si="820"/>
        <v>9563.76151</v>
      </c>
      <c r="JU246" s="346">
        <f t="shared" si="820"/>
        <v>9396.982311</v>
      </c>
      <c r="JV246" s="346">
        <f t="shared" si="820"/>
        <v>17863.72822</v>
      </c>
      <c r="JW246" s="346">
        <f t="shared" si="820"/>
        <v>8340.178724</v>
      </c>
      <c r="JX246" s="346">
        <f t="shared" si="820"/>
        <v>10007.53536</v>
      </c>
      <c r="JY246" s="346">
        <f t="shared" si="820"/>
        <v>4586.626472</v>
      </c>
      <c r="JZ246" s="346">
        <f t="shared" si="820"/>
        <v>34.24602812</v>
      </c>
      <c r="KA246" s="346">
        <f t="shared" si="820"/>
        <v>7747.742965</v>
      </c>
      <c r="KB246" s="346">
        <f t="shared" si="820"/>
        <v>7577.497986</v>
      </c>
      <c r="KC246" s="346">
        <f t="shared" si="820"/>
        <v>10087.78235</v>
      </c>
      <c r="KD246" s="346">
        <f t="shared" si="820"/>
        <v>11543.83702</v>
      </c>
      <c r="KE246" s="346">
        <f t="shared" si="820"/>
        <v>43579.27472</v>
      </c>
      <c r="KF246" s="346">
        <f t="shared" si="820"/>
        <v>4889.617734</v>
      </c>
      <c r="KG246" s="346">
        <f t="shared" si="820"/>
        <v>5201.746543</v>
      </c>
      <c r="KH246" s="346">
        <f t="shared" si="820"/>
        <v>1046.872496</v>
      </c>
      <c r="KI246" s="346">
        <f t="shared" si="820"/>
        <v>7842.309001</v>
      </c>
      <c r="KJ246" s="346">
        <f t="shared" si="820"/>
        <v>1232.826651</v>
      </c>
      <c r="KK246" s="346">
        <f t="shared" si="820"/>
        <v>10781.5718</v>
      </c>
      <c r="KL246" s="346">
        <f t="shared" si="820"/>
        <v>221.2765477</v>
      </c>
      <c r="KM246" s="346">
        <f t="shared" si="820"/>
        <v>8166.872007</v>
      </c>
      <c r="KN246" s="346">
        <f t="shared" si="820"/>
        <v>11301.42166</v>
      </c>
      <c r="KO246" s="346">
        <f t="shared" si="820"/>
        <v>6753.1387</v>
      </c>
      <c r="KP246" s="346">
        <f t="shared" si="820"/>
        <v>2684.2996</v>
      </c>
      <c r="KQ246" s="346">
        <f t="shared" si="820"/>
        <v>7135.471294</v>
      </c>
      <c r="KR246" s="346">
        <f t="shared" si="820"/>
        <v>11802.49311</v>
      </c>
      <c r="KS246" s="346">
        <f t="shared" si="820"/>
        <v>13631.2332</v>
      </c>
      <c r="KT246" s="346">
        <f t="shared" si="820"/>
        <v>11881.72964</v>
      </c>
      <c r="KU246" s="346">
        <f t="shared" si="820"/>
        <v>3665.391554</v>
      </c>
      <c r="KV246" s="346">
        <f t="shared" si="820"/>
        <v>3505.149397</v>
      </c>
      <c r="KW246" s="346">
        <f t="shared" si="820"/>
        <v>934.5351393</v>
      </c>
      <c r="KX246" s="346">
        <f t="shared" si="820"/>
        <v>7616.35504</v>
      </c>
      <c r="KY246" s="346">
        <f t="shared" si="820"/>
        <v>9266.29285</v>
      </c>
      <c r="KZ246" s="346">
        <f t="shared" si="820"/>
        <v>1379.468971</v>
      </c>
      <c r="LA246" s="346">
        <f t="shared" si="820"/>
        <v>3757.427643</v>
      </c>
      <c r="LB246" s="346">
        <f t="shared" si="820"/>
        <v>25450.4354</v>
      </c>
      <c r="LC246" s="346">
        <f t="shared" si="820"/>
        <v>8577.547313</v>
      </c>
      <c r="LD246" s="346">
        <f t="shared" si="820"/>
        <v>10623.87559</v>
      </c>
      <c r="LE246" s="346">
        <f t="shared" si="820"/>
        <v>8036.013295</v>
      </c>
      <c r="LF246" s="346">
        <f t="shared" si="820"/>
        <v>707.013338</v>
      </c>
      <c r="LG246" s="346">
        <f t="shared" si="820"/>
        <v>1584.839366</v>
      </c>
      <c r="LH246" s="346">
        <f t="shared" si="820"/>
        <v>2341.268257</v>
      </c>
      <c r="LI246" s="346">
        <f t="shared" si="820"/>
        <v>2420.506482</v>
      </c>
      <c r="LJ246" s="346">
        <f t="shared" si="820"/>
        <v>5380.352681</v>
      </c>
      <c r="LK246" s="346">
        <f t="shared" si="820"/>
        <v>1356.657497</v>
      </c>
      <c r="LL246" s="346">
        <f t="shared" si="820"/>
        <v>1131.08434</v>
      </c>
      <c r="LM246" s="346">
        <f t="shared" si="820"/>
        <v>3038.508679</v>
      </c>
      <c r="LN246" s="346">
        <f t="shared" si="820"/>
        <v>312.7682463</v>
      </c>
      <c r="LO246" s="346">
        <f t="shared" si="820"/>
        <v>2219.96528</v>
      </c>
      <c r="LP246" s="346">
        <f t="shared" si="820"/>
        <v>357.2920464</v>
      </c>
    </row>
    <row r="247">
      <c r="A247" s="331" t="str">
        <f t="shared" ref="A247:A289" si="821">A193</f>
        <v>06-2022</v>
      </c>
      <c r="B247" s="338"/>
      <c r="C247" s="338"/>
      <c r="D247" s="347"/>
      <c r="E247" s="346"/>
    </row>
    <row r="248">
      <c r="A248" s="331" t="str">
        <f t="shared" si="821"/>
        <v>09-2022</v>
      </c>
      <c r="B248" s="346">
        <f t="shared" ref="B248:B289" si="827">sum(E248:LP248)</f>
        <v>233041.6939</v>
      </c>
      <c r="C248" s="346"/>
      <c r="E248" s="342">
        <f t="shared" ref="E248:BP248" si="822">if(or(and($A248-E$242&gt;0,$A248-E$243&lt;=0,month($A248)=month(E$243)),and($A248-E$242&gt;0,$A248-E$243&lt;=0,month(edate($A248,6))=month(E$243))),E$246,0)</f>
        <v>0</v>
      </c>
      <c r="F248" s="342">
        <f t="shared" si="822"/>
        <v>0</v>
      </c>
      <c r="G248" s="342">
        <f t="shared" si="822"/>
        <v>0</v>
      </c>
      <c r="H248" s="342">
        <f t="shared" si="822"/>
        <v>5603.13611</v>
      </c>
      <c r="I248" s="342">
        <f t="shared" si="822"/>
        <v>5350</v>
      </c>
      <c r="J248" s="342">
        <f t="shared" si="822"/>
        <v>0</v>
      </c>
      <c r="K248" s="342">
        <f t="shared" si="822"/>
        <v>6549.35727</v>
      </c>
      <c r="L248" s="342">
        <f t="shared" si="822"/>
        <v>3925.4562</v>
      </c>
      <c r="M248" s="342">
        <f t="shared" si="822"/>
        <v>5593.35392</v>
      </c>
      <c r="N248" s="342">
        <f t="shared" si="822"/>
        <v>0</v>
      </c>
      <c r="O248" s="342">
        <f t="shared" si="822"/>
        <v>0</v>
      </c>
      <c r="P248" s="342">
        <f t="shared" si="822"/>
        <v>0</v>
      </c>
      <c r="Q248" s="342">
        <f t="shared" si="822"/>
        <v>5838.7836</v>
      </c>
      <c r="R248" s="342">
        <f t="shared" si="822"/>
        <v>9911.380355</v>
      </c>
      <c r="S248" s="342">
        <f t="shared" si="822"/>
        <v>0</v>
      </c>
      <c r="T248" s="342">
        <f t="shared" si="822"/>
        <v>11963.3767</v>
      </c>
      <c r="U248" s="342">
        <f t="shared" si="822"/>
        <v>9633.12861</v>
      </c>
      <c r="V248" s="342">
        <f t="shared" si="822"/>
        <v>0</v>
      </c>
      <c r="W248" s="342">
        <f t="shared" si="822"/>
        <v>8655.033888</v>
      </c>
      <c r="X248" s="342">
        <f t="shared" si="822"/>
        <v>0</v>
      </c>
      <c r="Y248" s="342">
        <f t="shared" si="822"/>
        <v>0</v>
      </c>
      <c r="Z248" s="342">
        <f t="shared" si="822"/>
        <v>0</v>
      </c>
      <c r="AA248" s="342">
        <f t="shared" si="822"/>
        <v>9628.80765</v>
      </c>
      <c r="AB248" s="342">
        <f t="shared" si="822"/>
        <v>0</v>
      </c>
      <c r="AC248" s="342">
        <f t="shared" si="822"/>
        <v>6205.936838</v>
      </c>
      <c r="AD248" s="342">
        <f t="shared" si="822"/>
        <v>8318.29995</v>
      </c>
      <c r="AE248" s="342">
        <f t="shared" si="822"/>
        <v>6439.535258</v>
      </c>
      <c r="AF248" s="342">
        <f t="shared" si="822"/>
        <v>0</v>
      </c>
      <c r="AG248" s="342">
        <f t="shared" si="822"/>
        <v>7258.6275</v>
      </c>
      <c r="AH248" s="342">
        <f t="shared" si="822"/>
        <v>0</v>
      </c>
      <c r="AI248" s="342">
        <f t="shared" si="822"/>
        <v>10641.14589</v>
      </c>
      <c r="AJ248" s="342">
        <f t="shared" si="822"/>
        <v>0</v>
      </c>
      <c r="AK248" s="342">
        <f t="shared" si="822"/>
        <v>0</v>
      </c>
      <c r="AL248" s="342">
        <f t="shared" si="822"/>
        <v>275</v>
      </c>
      <c r="AM248" s="342">
        <f t="shared" si="822"/>
        <v>4982.50623</v>
      </c>
      <c r="AN248" s="342">
        <f t="shared" si="822"/>
        <v>0</v>
      </c>
      <c r="AO248" s="342">
        <f t="shared" si="822"/>
        <v>0</v>
      </c>
      <c r="AP248" s="342">
        <f t="shared" si="822"/>
        <v>9271.35</v>
      </c>
      <c r="AQ248" s="342">
        <f t="shared" si="822"/>
        <v>8358.125</v>
      </c>
      <c r="AR248" s="342">
        <f t="shared" si="822"/>
        <v>0</v>
      </c>
      <c r="AS248" s="342">
        <f t="shared" si="822"/>
        <v>8601.039</v>
      </c>
      <c r="AT248" s="342">
        <f t="shared" si="822"/>
        <v>16276.43473</v>
      </c>
      <c r="AU248" s="342">
        <f t="shared" si="822"/>
        <v>7462.28015</v>
      </c>
      <c r="AV248" s="342">
        <f t="shared" si="822"/>
        <v>0</v>
      </c>
      <c r="AW248" s="342">
        <f t="shared" si="822"/>
        <v>0</v>
      </c>
      <c r="AX248" s="342">
        <f t="shared" si="822"/>
        <v>0</v>
      </c>
      <c r="AY248" s="342">
        <f t="shared" si="822"/>
        <v>12558.09375</v>
      </c>
      <c r="AZ248" s="342">
        <f t="shared" si="822"/>
        <v>0</v>
      </c>
      <c r="BA248" s="342">
        <f t="shared" si="822"/>
        <v>0</v>
      </c>
      <c r="BB248" s="342">
        <f t="shared" si="822"/>
        <v>9703.8664</v>
      </c>
      <c r="BC248" s="342">
        <f t="shared" si="822"/>
        <v>0</v>
      </c>
      <c r="BD248" s="342">
        <f t="shared" si="822"/>
        <v>13378.4</v>
      </c>
      <c r="BE248" s="342">
        <f t="shared" si="822"/>
        <v>0</v>
      </c>
      <c r="BF248" s="342">
        <f t="shared" si="822"/>
        <v>1557.6541</v>
      </c>
      <c r="BG248" s="342">
        <f t="shared" si="822"/>
        <v>0</v>
      </c>
      <c r="BH248" s="342">
        <f t="shared" si="822"/>
        <v>5158.157425</v>
      </c>
      <c r="BI248" s="342">
        <f t="shared" si="822"/>
        <v>2306.25</v>
      </c>
      <c r="BJ248" s="342">
        <f t="shared" si="822"/>
        <v>7162.4875</v>
      </c>
      <c r="BK248" s="342">
        <f t="shared" si="822"/>
        <v>1312.5</v>
      </c>
      <c r="BL248" s="342">
        <f t="shared" si="822"/>
        <v>1793.1</v>
      </c>
      <c r="BM248" s="342">
        <f t="shared" si="822"/>
        <v>0</v>
      </c>
      <c r="BN248" s="342">
        <f t="shared" si="822"/>
        <v>740.464875</v>
      </c>
      <c r="BO248" s="342">
        <f t="shared" si="822"/>
        <v>0</v>
      </c>
      <c r="BP248" s="342">
        <f t="shared" si="822"/>
        <v>628.625</v>
      </c>
      <c r="BQ248" s="342"/>
      <c r="BR248" s="342">
        <f t="shared" ref="BR248:EC248" si="823">if(or(and($A248-BR$242&gt;0,$A248-BR$243&lt;=0,month($A248)=month(BR$243)),and($A248-BR$242&gt;0,$A248-BR$243&lt;=0,month(edate($A248,6))=month(BR$243))),BR$246,0)</f>
        <v>0</v>
      </c>
      <c r="BS248" s="342">
        <f t="shared" si="823"/>
        <v>0</v>
      </c>
      <c r="BT248" s="342">
        <f t="shared" si="823"/>
        <v>0</v>
      </c>
      <c r="BU248" s="342">
        <f t="shared" si="823"/>
        <v>0</v>
      </c>
      <c r="BV248" s="342">
        <f t="shared" si="823"/>
        <v>0</v>
      </c>
      <c r="BW248" s="342">
        <f t="shared" si="823"/>
        <v>0</v>
      </c>
      <c r="BX248" s="342">
        <f t="shared" si="823"/>
        <v>0</v>
      </c>
      <c r="BY248" s="342">
        <f t="shared" si="823"/>
        <v>0</v>
      </c>
      <c r="BZ248" s="342">
        <f t="shared" si="823"/>
        <v>0</v>
      </c>
      <c r="CA248" s="342">
        <f t="shared" si="823"/>
        <v>0</v>
      </c>
      <c r="CB248" s="342">
        <f t="shared" si="823"/>
        <v>0</v>
      </c>
      <c r="CC248" s="342">
        <f t="shared" si="823"/>
        <v>0</v>
      </c>
      <c r="CD248" s="342">
        <f t="shared" si="823"/>
        <v>0</v>
      </c>
      <c r="CE248" s="342">
        <f t="shared" si="823"/>
        <v>0</v>
      </c>
      <c r="CF248" s="342">
        <f t="shared" si="823"/>
        <v>0</v>
      </c>
      <c r="CG248" s="342">
        <f t="shared" si="823"/>
        <v>0</v>
      </c>
      <c r="CH248" s="342">
        <f t="shared" si="823"/>
        <v>0</v>
      </c>
      <c r="CI248" s="342">
        <f t="shared" si="823"/>
        <v>0</v>
      </c>
      <c r="CJ248" s="342">
        <f t="shared" si="823"/>
        <v>0</v>
      </c>
      <c r="CK248" s="342">
        <f t="shared" si="823"/>
        <v>0</v>
      </c>
      <c r="CL248" s="342">
        <f t="shared" si="823"/>
        <v>0</v>
      </c>
      <c r="CM248" s="342">
        <f t="shared" si="823"/>
        <v>0</v>
      </c>
      <c r="CN248" s="342">
        <f t="shared" si="823"/>
        <v>0</v>
      </c>
      <c r="CO248" s="342">
        <f t="shared" si="823"/>
        <v>0</v>
      </c>
      <c r="CP248" s="342">
        <f t="shared" si="823"/>
        <v>0</v>
      </c>
      <c r="CQ248" s="342">
        <f t="shared" si="823"/>
        <v>0</v>
      </c>
      <c r="CR248" s="342">
        <f t="shared" si="823"/>
        <v>0</v>
      </c>
      <c r="CS248" s="342">
        <f t="shared" si="823"/>
        <v>0</v>
      </c>
      <c r="CT248" s="342">
        <f t="shared" si="823"/>
        <v>0</v>
      </c>
      <c r="CU248" s="342">
        <f t="shared" si="823"/>
        <v>0</v>
      </c>
      <c r="CV248" s="342">
        <f t="shared" si="823"/>
        <v>0</v>
      </c>
      <c r="CW248" s="342">
        <f t="shared" si="823"/>
        <v>0</v>
      </c>
      <c r="CX248" s="342">
        <f t="shared" si="823"/>
        <v>0</v>
      </c>
      <c r="CY248" s="342">
        <f t="shared" si="823"/>
        <v>0</v>
      </c>
      <c r="CZ248" s="342">
        <f t="shared" si="823"/>
        <v>0</v>
      </c>
      <c r="DA248" s="342">
        <f t="shared" si="823"/>
        <v>0</v>
      </c>
      <c r="DB248" s="342">
        <f t="shared" si="823"/>
        <v>0</v>
      </c>
      <c r="DC248" s="342">
        <f t="shared" si="823"/>
        <v>0</v>
      </c>
      <c r="DD248" s="342">
        <f t="shared" si="823"/>
        <v>0</v>
      </c>
      <c r="DE248" s="342">
        <f t="shared" si="823"/>
        <v>0</v>
      </c>
      <c r="DF248" s="342">
        <f t="shared" si="823"/>
        <v>0</v>
      </c>
      <c r="DG248" s="342">
        <f t="shared" si="823"/>
        <v>0</v>
      </c>
      <c r="DH248" s="342">
        <f t="shared" si="823"/>
        <v>0</v>
      </c>
      <c r="DI248" s="342">
        <f t="shared" si="823"/>
        <v>0</v>
      </c>
      <c r="DJ248" s="342">
        <f t="shared" si="823"/>
        <v>0</v>
      </c>
      <c r="DK248" s="342">
        <f t="shared" si="823"/>
        <v>0</v>
      </c>
      <c r="DL248" s="342">
        <f t="shared" si="823"/>
        <v>0</v>
      </c>
      <c r="DM248" s="342">
        <f t="shared" si="823"/>
        <v>0</v>
      </c>
      <c r="DN248" s="342">
        <f t="shared" si="823"/>
        <v>0</v>
      </c>
      <c r="DO248" s="342">
        <f t="shared" si="823"/>
        <v>0</v>
      </c>
      <c r="DP248" s="342">
        <f t="shared" si="823"/>
        <v>0</v>
      </c>
      <c r="DQ248" s="342">
        <f t="shared" si="823"/>
        <v>0</v>
      </c>
      <c r="DR248" s="342">
        <f t="shared" si="823"/>
        <v>0</v>
      </c>
      <c r="DS248" s="342">
        <f t="shared" si="823"/>
        <v>0</v>
      </c>
      <c r="DT248" s="342">
        <f t="shared" si="823"/>
        <v>0</v>
      </c>
      <c r="DU248" s="342">
        <f t="shared" si="823"/>
        <v>0</v>
      </c>
      <c r="DV248" s="342">
        <f t="shared" si="823"/>
        <v>0</v>
      </c>
      <c r="DW248" s="342">
        <f t="shared" si="823"/>
        <v>0</v>
      </c>
      <c r="DX248" s="342">
        <f t="shared" si="823"/>
        <v>0</v>
      </c>
      <c r="DY248" s="342">
        <f t="shared" si="823"/>
        <v>0</v>
      </c>
      <c r="DZ248" s="342">
        <f t="shared" si="823"/>
        <v>0</v>
      </c>
      <c r="EA248" s="342">
        <f t="shared" si="823"/>
        <v>0</v>
      </c>
      <c r="EB248" s="342">
        <f t="shared" si="823"/>
        <v>0</v>
      </c>
      <c r="EC248" s="342">
        <f t="shared" si="823"/>
        <v>0</v>
      </c>
      <c r="ED248" s="338"/>
      <c r="EE248" s="342">
        <f t="shared" ref="EE248:GP248" si="824">if(or(and($A248-EE$242&gt;0,$A248-EE$243&lt;=0,month($A248)=month(EE$243)),and($A248-EE$242&gt;0,$A248-EE$243&lt;=0,month(edate($A248,6))=month(EE$243))),EE$246,0)</f>
        <v>0</v>
      </c>
      <c r="EF248" s="342">
        <f t="shared" si="824"/>
        <v>0</v>
      </c>
      <c r="EG248" s="342">
        <f t="shared" si="824"/>
        <v>0</v>
      </c>
      <c r="EH248" s="342">
        <f t="shared" si="824"/>
        <v>0</v>
      </c>
      <c r="EI248" s="342">
        <f t="shared" si="824"/>
        <v>0</v>
      </c>
      <c r="EJ248" s="342">
        <f t="shared" si="824"/>
        <v>0</v>
      </c>
      <c r="EK248" s="342">
        <f t="shared" si="824"/>
        <v>0</v>
      </c>
      <c r="EL248" s="342">
        <f t="shared" si="824"/>
        <v>0</v>
      </c>
      <c r="EM248" s="342">
        <f t="shared" si="824"/>
        <v>0</v>
      </c>
      <c r="EN248" s="342">
        <f t="shared" si="824"/>
        <v>0</v>
      </c>
      <c r="EO248" s="342">
        <f t="shared" si="824"/>
        <v>0</v>
      </c>
      <c r="EP248" s="342">
        <f t="shared" si="824"/>
        <v>0</v>
      </c>
      <c r="EQ248" s="342">
        <f t="shared" si="824"/>
        <v>0</v>
      </c>
      <c r="ER248" s="342">
        <f t="shared" si="824"/>
        <v>0</v>
      </c>
      <c r="ES248" s="342">
        <f t="shared" si="824"/>
        <v>0</v>
      </c>
      <c r="ET248" s="342">
        <f t="shared" si="824"/>
        <v>0</v>
      </c>
      <c r="EU248" s="342">
        <f t="shared" si="824"/>
        <v>0</v>
      </c>
      <c r="EV248" s="342">
        <f t="shared" si="824"/>
        <v>0</v>
      </c>
      <c r="EW248" s="342">
        <f t="shared" si="824"/>
        <v>0</v>
      </c>
      <c r="EX248" s="342">
        <f t="shared" si="824"/>
        <v>0</v>
      </c>
      <c r="EY248" s="342">
        <f t="shared" si="824"/>
        <v>0</v>
      </c>
      <c r="EZ248" s="342">
        <f t="shared" si="824"/>
        <v>0</v>
      </c>
      <c r="FA248" s="342">
        <f t="shared" si="824"/>
        <v>0</v>
      </c>
      <c r="FB248" s="342">
        <f t="shared" si="824"/>
        <v>0</v>
      </c>
      <c r="FC248" s="342">
        <f t="shared" si="824"/>
        <v>0</v>
      </c>
      <c r="FD248" s="342">
        <f t="shared" si="824"/>
        <v>0</v>
      </c>
      <c r="FE248" s="342">
        <f t="shared" si="824"/>
        <v>0</v>
      </c>
      <c r="FF248" s="342">
        <f t="shared" si="824"/>
        <v>0</v>
      </c>
      <c r="FG248" s="342">
        <f t="shared" si="824"/>
        <v>0</v>
      </c>
      <c r="FH248" s="342">
        <f t="shared" si="824"/>
        <v>0</v>
      </c>
      <c r="FI248" s="342">
        <f t="shared" si="824"/>
        <v>0</v>
      </c>
      <c r="FJ248" s="342">
        <f t="shared" si="824"/>
        <v>0</v>
      </c>
      <c r="FK248" s="342">
        <f t="shared" si="824"/>
        <v>0</v>
      </c>
      <c r="FL248" s="342">
        <f t="shared" si="824"/>
        <v>0</v>
      </c>
      <c r="FM248" s="342">
        <f t="shared" si="824"/>
        <v>0</v>
      </c>
      <c r="FN248" s="342">
        <f t="shared" si="824"/>
        <v>0</v>
      </c>
      <c r="FO248" s="342">
        <f t="shared" si="824"/>
        <v>0</v>
      </c>
      <c r="FP248" s="342">
        <f t="shared" si="824"/>
        <v>0</v>
      </c>
      <c r="FQ248" s="342">
        <f t="shared" si="824"/>
        <v>0</v>
      </c>
      <c r="FR248" s="342">
        <f t="shared" si="824"/>
        <v>0</v>
      </c>
      <c r="FS248" s="342">
        <f t="shared" si="824"/>
        <v>0</v>
      </c>
      <c r="FT248" s="342">
        <f t="shared" si="824"/>
        <v>0</v>
      </c>
      <c r="FU248" s="342">
        <f t="shared" si="824"/>
        <v>0</v>
      </c>
      <c r="FV248" s="342">
        <f t="shared" si="824"/>
        <v>0</v>
      </c>
      <c r="FW248" s="342">
        <f t="shared" si="824"/>
        <v>0</v>
      </c>
      <c r="FX248" s="342">
        <f t="shared" si="824"/>
        <v>0</v>
      </c>
      <c r="FY248" s="342">
        <f t="shared" si="824"/>
        <v>0</v>
      </c>
      <c r="FZ248" s="342">
        <f t="shared" si="824"/>
        <v>0</v>
      </c>
      <c r="GA248" s="342">
        <f t="shared" si="824"/>
        <v>0</v>
      </c>
      <c r="GB248" s="342">
        <f t="shared" si="824"/>
        <v>0</v>
      </c>
      <c r="GC248" s="342">
        <f t="shared" si="824"/>
        <v>0</v>
      </c>
      <c r="GD248" s="342">
        <f t="shared" si="824"/>
        <v>0</v>
      </c>
      <c r="GE248" s="342">
        <f t="shared" si="824"/>
        <v>0</v>
      </c>
      <c r="GF248" s="342">
        <f t="shared" si="824"/>
        <v>0</v>
      </c>
      <c r="GG248" s="342">
        <f t="shared" si="824"/>
        <v>0</v>
      </c>
      <c r="GH248" s="342">
        <f t="shared" si="824"/>
        <v>0</v>
      </c>
      <c r="GI248" s="342">
        <f t="shared" si="824"/>
        <v>0</v>
      </c>
      <c r="GJ248" s="342">
        <f t="shared" si="824"/>
        <v>0</v>
      </c>
      <c r="GK248" s="342">
        <f t="shared" si="824"/>
        <v>0</v>
      </c>
      <c r="GL248" s="342">
        <f t="shared" si="824"/>
        <v>0</v>
      </c>
      <c r="GM248" s="342">
        <f t="shared" si="824"/>
        <v>0</v>
      </c>
      <c r="GN248" s="342">
        <f t="shared" si="824"/>
        <v>0</v>
      </c>
      <c r="GO248" s="342">
        <f t="shared" si="824"/>
        <v>0</v>
      </c>
      <c r="GP248" s="342">
        <f t="shared" si="824"/>
        <v>0</v>
      </c>
      <c r="GQ248" s="342"/>
      <c r="GR248" s="342">
        <f t="shared" ref="GR248:JC248" si="825">if(or(and($A248-GR$242&gt;0,$A248-GR$243&lt;=0,month($A248)=month(GR$243)),and($A248-GR$242&gt;0,$A248-GR$243&lt;=0,month(edate($A248,6))=month(GR$243))),GR$246,0)</f>
        <v>0</v>
      </c>
      <c r="GS248" s="342">
        <f t="shared" si="825"/>
        <v>0</v>
      </c>
      <c r="GT248" s="342">
        <f t="shared" si="825"/>
        <v>0</v>
      </c>
      <c r="GU248" s="342">
        <f t="shared" si="825"/>
        <v>0</v>
      </c>
      <c r="GV248" s="342">
        <f t="shared" si="825"/>
        <v>0</v>
      </c>
      <c r="GW248" s="342">
        <f t="shared" si="825"/>
        <v>0</v>
      </c>
      <c r="GX248" s="342">
        <f t="shared" si="825"/>
        <v>0</v>
      </c>
      <c r="GY248" s="342">
        <f t="shared" si="825"/>
        <v>0</v>
      </c>
      <c r="GZ248" s="342">
        <f t="shared" si="825"/>
        <v>0</v>
      </c>
      <c r="HA248" s="342">
        <f t="shared" si="825"/>
        <v>0</v>
      </c>
      <c r="HB248" s="342">
        <f t="shared" si="825"/>
        <v>0</v>
      </c>
      <c r="HC248" s="342">
        <f t="shared" si="825"/>
        <v>0</v>
      </c>
      <c r="HD248" s="342">
        <f t="shared" si="825"/>
        <v>0</v>
      </c>
      <c r="HE248" s="342">
        <f t="shared" si="825"/>
        <v>0</v>
      </c>
      <c r="HF248" s="342">
        <f t="shared" si="825"/>
        <v>0</v>
      </c>
      <c r="HG248" s="342">
        <f t="shared" si="825"/>
        <v>0</v>
      </c>
      <c r="HH248" s="342">
        <f t="shared" si="825"/>
        <v>0</v>
      </c>
      <c r="HI248" s="342">
        <f t="shared" si="825"/>
        <v>0</v>
      </c>
      <c r="HJ248" s="342">
        <f t="shared" si="825"/>
        <v>0</v>
      </c>
      <c r="HK248" s="342">
        <f t="shared" si="825"/>
        <v>0</v>
      </c>
      <c r="HL248" s="342">
        <f t="shared" si="825"/>
        <v>0</v>
      </c>
      <c r="HM248" s="342">
        <f t="shared" si="825"/>
        <v>0</v>
      </c>
      <c r="HN248" s="342">
        <f t="shared" si="825"/>
        <v>0</v>
      </c>
      <c r="HO248" s="342">
        <f t="shared" si="825"/>
        <v>0</v>
      </c>
      <c r="HP248" s="342">
        <f t="shared" si="825"/>
        <v>0</v>
      </c>
      <c r="HQ248" s="342">
        <f t="shared" si="825"/>
        <v>0</v>
      </c>
      <c r="HR248" s="342">
        <f t="shared" si="825"/>
        <v>0</v>
      </c>
      <c r="HS248" s="342">
        <f t="shared" si="825"/>
        <v>0</v>
      </c>
      <c r="HT248" s="342">
        <f t="shared" si="825"/>
        <v>0</v>
      </c>
      <c r="HU248" s="342">
        <f t="shared" si="825"/>
        <v>0</v>
      </c>
      <c r="HV248" s="342">
        <f t="shared" si="825"/>
        <v>0</v>
      </c>
      <c r="HW248" s="342">
        <f t="shared" si="825"/>
        <v>0</v>
      </c>
      <c r="HX248" s="342">
        <f t="shared" si="825"/>
        <v>0</v>
      </c>
      <c r="HY248" s="342">
        <f t="shared" si="825"/>
        <v>0</v>
      </c>
      <c r="HZ248" s="342">
        <f t="shared" si="825"/>
        <v>0</v>
      </c>
      <c r="IA248" s="342">
        <f t="shared" si="825"/>
        <v>0</v>
      </c>
      <c r="IB248" s="342">
        <f t="shared" si="825"/>
        <v>0</v>
      </c>
      <c r="IC248" s="342">
        <f t="shared" si="825"/>
        <v>0</v>
      </c>
      <c r="ID248" s="342">
        <f t="shared" si="825"/>
        <v>0</v>
      </c>
      <c r="IE248" s="342">
        <f t="shared" si="825"/>
        <v>0</v>
      </c>
      <c r="IF248" s="342">
        <f t="shared" si="825"/>
        <v>0</v>
      </c>
      <c r="IG248" s="342">
        <f t="shared" si="825"/>
        <v>0</v>
      </c>
      <c r="IH248" s="342">
        <f t="shared" si="825"/>
        <v>0</v>
      </c>
      <c r="II248" s="342">
        <f t="shared" si="825"/>
        <v>0</v>
      </c>
      <c r="IJ248" s="342">
        <f t="shared" si="825"/>
        <v>0</v>
      </c>
      <c r="IK248" s="342">
        <f t="shared" si="825"/>
        <v>0</v>
      </c>
      <c r="IL248" s="342">
        <f t="shared" si="825"/>
        <v>0</v>
      </c>
      <c r="IM248" s="342">
        <f t="shared" si="825"/>
        <v>0</v>
      </c>
      <c r="IN248" s="342">
        <f t="shared" si="825"/>
        <v>0</v>
      </c>
      <c r="IO248" s="342">
        <f t="shared" si="825"/>
        <v>0</v>
      </c>
      <c r="IP248" s="342">
        <f t="shared" si="825"/>
        <v>0</v>
      </c>
      <c r="IQ248" s="342">
        <f t="shared" si="825"/>
        <v>0</v>
      </c>
      <c r="IR248" s="342">
        <f t="shared" si="825"/>
        <v>0</v>
      </c>
      <c r="IS248" s="342">
        <f t="shared" si="825"/>
        <v>0</v>
      </c>
      <c r="IT248" s="342">
        <f t="shared" si="825"/>
        <v>0</v>
      </c>
      <c r="IU248" s="342">
        <f t="shared" si="825"/>
        <v>0</v>
      </c>
      <c r="IV248" s="342">
        <f t="shared" si="825"/>
        <v>0</v>
      </c>
      <c r="IW248" s="342">
        <f t="shared" si="825"/>
        <v>0</v>
      </c>
      <c r="IX248" s="342">
        <f t="shared" si="825"/>
        <v>0</v>
      </c>
      <c r="IY248" s="342">
        <f t="shared" si="825"/>
        <v>0</v>
      </c>
      <c r="IZ248" s="342">
        <f t="shared" si="825"/>
        <v>0</v>
      </c>
      <c r="JA248" s="342">
        <f t="shared" si="825"/>
        <v>0</v>
      </c>
      <c r="JB248" s="342">
        <f t="shared" si="825"/>
        <v>0</v>
      </c>
      <c r="JC248" s="342">
        <f t="shared" si="825"/>
        <v>0</v>
      </c>
      <c r="JD248" s="342"/>
      <c r="JE248" s="342">
        <f t="shared" ref="JE248:LP248" si="826">if(or(and($A248-JE$242&gt;0,$A248-JE$243&lt;=0,month($A248)=month(JE$243)),and($A248-JE$242&gt;0,$A248-JE$243&lt;=0,month(edate($A248,6))=month(JE$243))),JE$246,0)</f>
        <v>0</v>
      </c>
      <c r="JF248" s="342">
        <f t="shared" si="826"/>
        <v>0</v>
      </c>
      <c r="JG248" s="342">
        <f t="shared" si="826"/>
        <v>0</v>
      </c>
      <c r="JH248" s="342">
        <f t="shared" si="826"/>
        <v>0</v>
      </c>
      <c r="JI248" s="342">
        <f t="shared" si="826"/>
        <v>0</v>
      </c>
      <c r="JJ248" s="342">
        <f t="shared" si="826"/>
        <v>0</v>
      </c>
      <c r="JK248" s="342">
        <f t="shared" si="826"/>
        <v>0</v>
      </c>
      <c r="JL248" s="342">
        <f t="shared" si="826"/>
        <v>0</v>
      </c>
      <c r="JM248" s="342">
        <f t="shared" si="826"/>
        <v>0</v>
      </c>
      <c r="JN248" s="342">
        <f t="shared" si="826"/>
        <v>0</v>
      </c>
      <c r="JO248" s="342">
        <f t="shared" si="826"/>
        <v>0</v>
      </c>
      <c r="JP248" s="342">
        <f t="shared" si="826"/>
        <v>0</v>
      </c>
      <c r="JQ248" s="342">
        <f t="shared" si="826"/>
        <v>0</v>
      </c>
      <c r="JR248" s="342">
        <f t="shared" si="826"/>
        <v>0</v>
      </c>
      <c r="JS248" s="342">
        <f t="shared" si="826"/>
        <v>0</v>
      </c>
      <c r="JT248" s="342">
        <f t="shared" si="826"/>
        <v>0</v>
      </c>
      <c r="JU248" s="342">
        <f t="shared" si="826"/>
        <v>0</v>
      </c>
      <c r="JV248" s="342">
        <f t="shared" si="826"/>
        <v>0</v>
      </c>
      <c r="JW248" s="342">
        <f t="shared" si="826"/>
        <v>0</v>
      </c>
      <c r="JX248" s="342">
        <f t="shared" si="826"/>
        <v>0</v>
      </c>
      <c r="JY248" s="342">
        <f t="shared" si="826"/>
        <v>0</v>
      </c>
      <c r="JZ248" s="342">
        <f t="shared" si="826"/>
        <v>0</v>
      </c>
      <c r="KA248" s="342">
        <f t="shared" si="826"/>
        <v>0</v>
      </c>
      <c r="KB248" s="342">
        <f t="shared" si="826"/>
        <v>0</v>
      </c>
      <c r="KC248" s="342">
        <f t="shared" si="826"/>
        <v>0</v>
      </c>
      <c r="KD248" s="342">
        <f t="shared" si="826"/>
        <v>0</v>
      </c>
      <c r="KE248" s="342">
        <f t="shared" si="826"/>
        <v>0</v>
      </c>
      <c r="KF248" s="342">
        <f t="shared" si="826"/>
        <v>0</v>
      </c>
      <c r="KG248" s="342">
        <f t="shared" si="826"/>
        <v>0</v>
      </c>
      <c r="KH248" s="342">
        <f t="shared" si="826"/>
        <v>0</v>
      </c>
      <c r="KI248" s="342">
        <f t="shared" si="826"/>
        <v>0</v>
      </c>
      <c r="KJ248" s="342">
        <f t="shared" si="826"/>
        <v>0</v>
      </c>
      <c r="KK248" s="342">
        <f t="shared" si="826"/>
        <v>0</v>
      </c>
      <c r="KL248" s="342">
        <f t="shared" si="826"/>
        <v>0</v>
      </c>
      <c r="KM248" s="342">
        <f t="shared" si="826"/>
        <v>0</v>
      </c>
      <c r="KN248" s="342">
        <f t="shared" si="826"/>
        <v>0</v>
      </c>
      <c r="KO248" s="342">
        <f t="shared" si="826"/>
        <v>0</v>
      </c>
      <c r="KP248" s="342">
        <f t="shared" si="826"/>
        <v>0</v>
      </c>
      <c r="KQ248" s="342">
        <f t="shared" si="826"/>
        <v>0</v>
      </c>
      <c r="KR248" s="342">
        <f t="shared" si="826"/>
        <v>0</v>
      </c>
      <c r="KS248" s="342">
        <f t="shared" si="826"/>
        <v>0</v>
      </c>
      <c r="KT248" s="342">
        <f t="shared" si="826"/>
        <v>0</v>
      </c>
      <c r="KU248" s="342">
        <f t="shared" si="826"/>
        <v>0</v>
      </c>
      <c r="KV248" s="342">
        <f t="shared" si="826"/>
        <v>0</v>
      </c>
      <c r="KW248" s="342">
        <f t="shared" si="826"/>
        <v>0</v>
      </c>
      <c r="KX248" s="342">
        <f t="shared" si="826"/>
        <v>0</v>
      </c>
      <c r="KY248" s="342">
        <f t="shared" si="826"/>
        <v>0</v>
      </c>
      <c r="KZ248" s="342">
        <f t="shared" si="826"/>
        <v>0</v>
      </c>
      <c r="LA248" s="342">
        <f t="shared" si="826"/>
        <v>0</v>
      </c>
      <c r="LB248" s="342">
        <f t="shared" si="826"/>
        <v>0</v>
      </c>
      <c r="LC248" s="342">
        <f t="shared" si="826"/>
        <v>0</v>
      </c>
      <c r="LD248" s="342">
        <f t="shared" si="826"/>
        <v>0</v>
      </c>
      <c r="LE248" s="342">
        <f t="shared" si="826"/>
        <v>0</v>
      </c>
      <c r="LF248" s="342">
        <f t="shared" si="826"/>
        <v>0</v>
      </c>
      <c r="LG248" s="342">
        <f t="shared" si="826"/>
        <v>0</v>
      </c>
      <c r="LH248" s="342">
        <f t="shared" si="826"/>
        <v>0</v>
      </c>
      <c r="LI248" s="342">
        <f t="shared" si="826"/>
        <v>0</v>
      </c>
      <c r="LJ248" s="342">
        <f t="shared" si="826"/>
        <v>0</v>
      </c>
      <c r="LK248" s="342">
        <f t="shared" si="826"/>
        <v>0</v>
      </c>
      <c r="LL248" s="342">
        <f t="shared" si="826"/>
        <v>0</v>
      </c>
      <c r="LM248" s="342">
        <f t="shared" si="826"/>
        <v>0</v>
      </c>
      <c r="LN248" s="342">
        <f t="shared" si="826"/>
        <v>0</v>
      </c>
      <c r="LO248" s="342">
        <f t="shared" si="826"/>
        <v>0</v>
      </c>
      <c r="LP248" s="342">
        <f t="shared" si="826"/>
        <v>0</v>
      </c>
    </row>
    <row r="249">
      <c r="A249" s="331" t="str">
        <f t="shared" si="821"/>
        <v>12-2022</v>
      </c>
      <c r="B249" s="346">
        <f t="shared" si="827"/>
        <v>181908.706</v>
      </c>
      <c r="C249" s="346"/>
      <c r="D249" s="346"/>
      <c r="E249" s="342">
        <f t="shared" ref="E249:BP249" si="828">if(or(and($A249-E$242&gt;0,$A249-E$243&lt;=0,month($A249)=month(E$243)),and($A249-E$242&gt;0,$A249-E$243&lt;=0,month(edate($A249,6))=month(E$243))),E$246,0)</f>
        <v>6085.4205</v>
      </c>
      <c r="F249" s="342">
        <f t="shared" si="828"/>
        <v>2604.5913</v>
      </c>
      <c r="G249" s="342">
        <f t="shared" si="828"/>
        <v>4740</v>
      </c>
      <c r="H249" s="342">
        <f t="shared" si="828"/>
        <v>0</v>
      </c>
      <c r="I249" s="342">
        <f t="shared" si="828"/>
        <v>0</v>
      </c>
      <c r="J249" s="342">
        <f t="shared" si="828"/>
        <v>5954.9875</v>
      </c>
      <c r="K249" s="342">
        <f t="shared" si="828"/>
        <v>0</v>
      </c>
      <c r="L249" s="342">
        <f t="shared" si="828"/>
        <v>0</v>
      </c>
      <c r="M249" s="342">
        <f t="shared" si="828"/>
        <v>0</v>
      </c>
      <c r="N249" s="342">
        <f t="shared" si="828"/>
        <v>7812.75495</v>
      </c>
      <c r="O249" s="342">
        <f t="shared" si="828"/>
        <v>5688.688635</v>
      </c>
      <c r="P249" s="342">
        <f t="shared" si="828"/>
        <v>5334.19156</v>
      </c>
      <c r="Q249" s="342">
        <f t="shared" si="828"/>
        <v>0</v>
      </c>
      <c r="R249" s="342">
        <f t="shared" si="828"/>
        <v>0</v>
      </c>
      <c r="S249" s="342">
        <f t="shared" si="828"/>
        <v>10661.63949</v>
      </c>
      <c r="T249" s="342">
        <f t="shared" si="828"/>
        <v>0</v>
      </c>
      <c r="U249" s="342">
        <f t="shared" si="828"/>
        <v>0</v>
      </c>
      <c r="V249" s="342">
        <f t="shared" si="828"/>
        <v>5520.8475</v>
      </c>
      <c r="W249" s="342">
        <f t="shared" si="828"/>
        <v>0</v>
      </c>
      <c r="X249" s="342">
        <f t="shared" si="828"/>
        <v>7309.84635</v>
      </c>
      <c r="Y249" s="342">
        <f t="shared" si="828"/>
        <v>11393.6924</v>
      </c>
      <c r="Z249" s="342">
        <f t="shared" si="828"/>
        <v>70.99625</v>
      </c>
      <c r="AA249" s="342">
        <f t="shared" si="828"/>
        <v>0</v>
      </c>
      <c r="AB249" s="342">
        <f t="shared" si="828"/>
        <v>8275.222958</v>
      </c>
      <c r="AC249" s="342">
        <f t="shared" si="828"/>
        <v>0</v>
      </c>
      <c r="AD249" s="342">
        <f t="shared" si="828"/>
        <v>0</v>
      </c>
      <c r="AE249" s="342">
        <f t="shared" si="828"/>
        <v>0</v>
      </c>
      <c r="AF249" s="342">
        <f t="shared" si="828"/>
        <v>6214.90265</v>
      </c>
      <c r="AG249" s="342">
        <f t="shared" si="828"/>
        <v>0</v>
      </c>
      <c r="AH249" s="342">
        <f t="shared" si="828"/>
        <v>228.5555</v>
      </c>
      <c r="AI249" s="342">
        <f t="shared" si="828"/>
        <v>0</v>
      </c>
      <c r="AJ249" s="342">
        <f t="shared" si="828"/>
        <v>3780</v>
      </c>
      <c r="AK249" s="342">
        <f t="shared" si="828"/>
        <v>15922.28576</v>
      </c>
      <c r="AL249" s="342">
        <f t="shared" si="828"/>
        <v>0</v>
      </c>
      <c r="AM249" s="342">
        <f t="shared" si="828"/>
        <v>0</v>
      </c>
      <c r="AN249" s="342">
        <f t="shared" si="828"/>
        <v>12211.43486</v>
      </c>
      <c r="AO249" s="342">
        <f t="shared" si="828"/>
        <v>8896.907813</v>
      </c>
      <c r="AP249" s="342">
        <f t="shared" si="828"/>
        <v>0</v>
      </c>
      <c r="AQ249" s="342">
        <f t="shared" si="828"/>
        <v>0</v>
      </c>
      <c r="AR249" s="342">
        <f t="shared" si="828"/>
        <v>7542.9351</v>
      </c>
      <c r="AS249" s="342">
        <f t="shared" si="828"/>
        <v>0</v>
      </c>
      <c r="AT249" s="342">
        <f t="shared" si="828"/>
        <v>0</v>
      </c>
      <c r="AU249" s="342">
        <f t="shared" si="828"/>
        <v>0</v>
      </c>
      <c r="AV249" s="342">
        <f t="shared" si="828"/>
        <v>7136.0471</v>
      </c>
      <c r="AW249" s="342">
        <f t="shared" si="828"/>
        <v>0</v>
      </c>
      <c r="AX249" s="342">
        <f t="shared" si="828"/>
        <v>9058.61</v>
      </c>
      <c r="AY249" s="342">
        <f t="shared" si="828"/>
        <v>0</v>
      </c>
      <c r="AZ249" s="342">
        <f t="shared" si="828"/>
        <v>6480</v>
      </c>
      <c r="BA249" s="342">
        <f t="shared" si="828"/>
        <v>5867.9712</v>
      </c>
      <c r="BB249" s="342">
        <f t="shared" si="828"/>
        <v>0</v>
      </c>
      <c r="BC249" s="342">
        <f t="shared" si="828"/>
        <v>4873.17825</v>
      </c>
      <c r="BD249" s="342">
        <f t="shared" si="828"/>
        <v>0</v>
      </c>
      <c r="BE249" s="342">
        <f t="shared" si="828"/>
        <v>4565.5155</v>
      </c>
      <c r="BF249" s="342">
        <f t="shared" si="828"/>
        <v>0</v>
      </c>
      <c r="BG249" s="342">
        <f t="shared" si="828"/>
        <v>900.3978</v>
      </c>
      <c r="BH249" s="342">
        <f t="shared" si="828"/>
        <v>0</v>
      </c>
      <c r="BI249" s="342">
        <f t="shared" si="828"/>
        <v>0</v>
      </c>
      <c r="BJ249" s="342">
        <f t="shared" si="828"/>
        <v>0</v>
      </c>
      <c r="BK249" s="342">
        <f t="shared" si="828"/>
        <v>0</v>
      </c>
      <c r="BL249" s="342">
        <f t="shared" si="828"/>
        <v>0</v>
      </c>
      <c r="BM249" s="342">
        <f t="shared" si="828"/>
        <v>1521.41625</v>
      </c>
      <c r="BN249" s="342">
        <f t="shared" si="828"/>
        <v>0</v>
      </c>
      <c r="BO249" s="342">
        <f t="shared" si="828"/>
        <v>5255.6688</v>
      </c>
      <c r="BP249" s="342">
        <f t="shared" si="828"/>
        <v>0</v>
      </c>
      <c r="BQ249" s="342"/>
      <c r="BR249" s="342">
        <f t="shared" ref="BR249:EC249" si="829">if(or(and($A249-BR$242&gt;0,$A249-BR$243&lt;=0,month($A249)=month(BR$243)),and($A249-BR$242&gt;0,$A249-BR$243&lt;=0,month(edate($A249,6))=month(BR$243))),BR$246,0)</f>
        <v>0</v>
      </c>
      <c r="BS249" s="342">
        <f t="shared" si="829"/>
        <v>0</v>
      </c>
      <c r="BT249" s="342">
        <f t="shared" si="829"/>
        <v>0</v>
      </c>
      <c r="BU249" s="342">
        <f t="shared" si="829"/>
        <v>0</v>
      </c>
      <c r="BV249" s="342">
        <f t="shared" si="829"/>
        <v>0</v>
      </c>
      <c r="BW249" s="342">
        <f t="shared" si="829"/>
        <v>0</v>
      </c>
      <c r="BX249" s="342">
        <f t="shared" si="829"/>
        <v>0</v>
      </c>
      <c r="BY249" s="342">
        <f t="shared" si="829"/>
        <v>0</v>
      </c>
      <c r="BZ249" s="342">
        <f t="shared" si="829"/>
        <v>0</v>
      </c>
      <c r="CA249" s="342">
        <f t="shared" si="829"/>
        <v>0</v>
      </c>
      <c r="CB249" s="342">
        <f t="shared" si="829"/>
        <v>0</v>
      </c>
      <c r="CC249" s="342">
        <f t="shared" si="829"/>
        <v>0</v>
      </c>
      <c r="CD249" s="342">
        <f t="shared" si="829"/>
        <v>0</v>
      </c>
      <c r="CE249" s="342">
        <f t="shared" si="829"/>
        <v>0</v>
      </c>
      <c r="CF249" s="342">
        <f t="shared" si="829"/>
        <v>0</v>
      </c>
      <c r="CG249" s="342">
        <f t="shared" si="829"/>
        <v>0</v>
      </c>
      <c r="CH249" s="342">
        <f t="shared" si="829"/>
        <v>0</v>
      </c>
      <c r="CI249" s="342">
        <f t="shared" si="829"/>
        <v>0</v>
      </c>
      <c r="CJ249" s="342">
        <f t="shared" si="829"/>
        <v>0</v>
      </c>
      <c r="CK249" s="342">
        <f t="shared" si="829"/>
        <v>0</v>
      </c>
      <c r="CL249" s="342">
        <f t="shared" si="829"/>
        <v>0</v>
      </c>
      <c r="CM249" s="342">
        <f t="shared" si="829"/>
        <v>0</v>
      </c>
      <c r="CN249" s="342">
        <f t="shared" si="829"/>
        <v>0</v>
      </c>
      <c r="CO249" s="342">
        <f t="shared" si="829"/>
        <v>0</v>
      </c>
      <c r="CP249" s="342">
        <f t="shared" si="829"/>
        <v>0</v>
      </c>
      <c r="CQ249" s="342">
        <f t="shared" si="829"/>
        <v>0</v>
      </c>
      <c r="CR249" s="342">
        <f t="shared" si="829"/>
        <v>0</v>
      </c>
      <c r="CS249" s="342">
        <f t="shared" si="829"/>
        <v>0</v>
      </c>
      <c r="CT249" s="342">
        <f t="shared" si="829"/>
        <v>0</v>
      </c>
      <c r="CU249" s="342">
        <f t="shared" si="829"/>
        <v>0</v>
      </c>
      <c r="CV249" s="342">
        <f t="shared" si="829"/>
        <v>0</v>
      </c>
      <c r="CW249" s="342">
        <f t="shared" si="829"/>
        <v>0</v>
      </c>
      <c r="CX249" s="342">
        <f t="shared" si="829"/>
        <v>0</v>
      </c>
      <c r="CY249" s="342">
        <f t="shared" si="829"/>
        <v>0</v>
      </c>
      <c r="CZ249" s="342">
        <f t="shared" si="829"/>
        <v>0</v>
      </c>
      <c r="DA249" s="342">
        <f t="shared" si="829"/>
        <v>0</v>
      </c>
      <c r="DB249" s="342">
        <f t="shared" si="829"/>
        <v>0</v>
      </c>
      <c r="DC249" s="342">
        <f t="shared" si="829"/>
        <v>0</v>
      </c>
      <c r="DD249" s="342">
        <f t="shared" si="829"/>
        <v>0</v>
      </c>
      <c r="DE249" s="342">
        <f t="shared" si="829"/>
        <v>0</v>
      </c>
      <c r="DF249" s="342">
        <f t="shared" si="829"/>
        <v>0</v>
      </c>
      <c r="DG249" s="342">
        <f t="shared" si="829"/>
        <v>0</v>
      </c>
      <c r="DH249" s="342">
        <f t="shared" si="829"/>
        <v>0</v>
      </c>
      <c r="DI249" s="342">
        <f t="shared" si="829"/>
        <v>0</v>
      </c>
      <c r="DJ249" s="342">
        <f t="shared" si="829"/>
        <v>0</v>
      </c>
      <c r="DK249" s="342">
        <f t="shared" si="829"/>
        <v>0</v>
      </c>
      <c r="DL249" s="342">
        <f t="shared" si="829"/>
        <v>0</v>
      </c>
      <c r="DM249" s="342">
        <f t="shared" si="829"/>
        <v>0</v>
      </c>
      <c r="DN249" s="342">
        <f t="shared" si="829"/>
        <v>0</v>
      </c>
      <c r="DO249" s="342">
        <f t="shared" si="829"/>
        <v>0</v>
      </c>
      <c r="DP249" s="342">
        <f t="shared" si="829"/>
        <v>0</v>
      </c>
      <c r="DQ249" s="342">
        <f t="shared" si="829"/>
        <v>0</v>
      </c>
      <c r="DR249" s="342">
        <f t="shared" si="829"/>
        <v>0</v>
      </c>
      <c r="DS249" s="342">
        <f t="shared" si="829"/>
        <v>0</v>
      </c>
      <c r="DT249" s="342">
        <f t="shared" si="829"/>
        <v>0</v>
      </c>
      <c r="DU249" s="342">
        <f t="shared" si="829"/>
        <v>0</v>
      </c>
      <c r="DV249" s="342">
        <f t="shared" si="829"/>
        <v>0</v>
      </c>
      <c r="DW249" s="342">
        <f t="shared" si="829"/>
        <v>0</v>
      </c>
      <c r="DX249" s="342">
        <f t="shared" si="829"/>
        <v>0</v>
      </c>
      <c r="DY249" s="342">
        <f t="shared" si="829"/>
        <v>0</v>
      </c>
      <c r="DZ249" s="342">
        <f t="shared" si="829"/>
        <v>0</v>
      </c>
      <c r="EA249" s="342">
        <f t="shared" si="829"/>
        <v>0</v>
      </c>
      <c r="EB249" s="342">
        <f t="shared" si="829"/>
        <v>0</v>
      </c>
      <c r="EC249" s="342">
        <f t="shared" si="829"/>
        <v>0</v>
      </c>
      <c r="ED249" s="338"/>
      <c r="EE249" s="342">
        <f t="shared" ref="EE249:GP249" si="830">if(or(and($A249-EE$242&gt;0,$A249-EE$243&lt;=0,month($A249)=month(EE$243)),and($A249-EE$242&gt;0,$A249-EE$243&lt;=0,month(edate($A249,6))=month(EE$243))),EE$246,0)</f>
        <v>0</v>
      </c>
      <c r="EF249" s="342">
        <f t="shared" si="830"/>
        <v>0</v>
      </c>
      <c r="EG249" s="342">
        <f t="shared" si="830"/>
        <v>0</v>
      </c>
      <c r="EH249" s="342">
        <f t="shared" si="830"/>
        <v>0</v>
      </c>
      <c r="EI249" s="342">
        <f t="shared" si="830"/>
        <v>0</v>
      </c>
      <c r="EJ249" s="342">
        <f t="shared" si="830"/>
        <v>0</v>
      </c>
      <c r="EK249" s="342">
        <f t="shared" si="830"/>
        <v>0</v>
      </c>
      <c r="EL249" s="342">
        <f t="shared" si="830"/>
        <v>0</v>
      </c>
      <c r="EM249" s="342">
        <f t="shared" si="830"/>
        <v>0</v>
      </c>
      <c r="EN249" s="342">
        <f t="shared" si="830"/>
        <v>0</v>
      </c>
      <c r="EO249" s="342">
        <f t="shared" si="830"/>
        <v>0</v>
      </c>
      <c r="EP249" s="342">
        <f t="shared" si="830"/>
        <v>0</v>
      </c>
      <c r="EQ249" s="342">
        <f t="shared" si="830"/>
        <v>0</v>
      </c>
      <c r="ER249" s="342">
        <f t="shared" si="830"/>
        <v>0</v>
      </c>
      <c r="ES249" s="342">
        <f t="shared" si="830"/>
        <v>0</v>
      </c>
      <c r="ET249" s="342">
        <f t="shared" si="830"/>
        <v>0</v>
      </c>
      <c r="EU249" s="342">
        <f t="shared" si="830"/>
        <v>0</v>
      </c>
      <c r="EV249" s="342">
        <f t="shared" si="830"/>
        <v>0</v>
      </c>
      <c r="EW249" s="342">
        <f t="shared" si="830"/>
        <v>0</v>
      </c>
      <c r="EX249" s="342">
        <f t="shared" si="830"/>
        <v>0</v>
      </c>
      <c r="EY249" s="342">
        <f t="shared" si="830"/>
        <v>0</v>
      </c>
      <c r="EZ249" s="342">
        <f t="shared" si="830"/>
        <v>0</v>
      </c>
      <c r="FA249" s="342">
        <f t="shared" si="830"/>
        <v>0</v>
      </c>
      <c r="FB249" s="342">
        <f t="shared" si="830"/>
        <v>0</v>
      </c>
      <c r="FC249" s="342">
        <f t="shared" si="830"/>
        <v>0</v>
      </c>
      <c r="FD249" s="342">
        <f t="shared" si="830"/>
        <v>0</v>
      </c>
      <c r="FE249" s="342">
        <f t="shared" si="830"/>
        <v>0</v>
      </c>
      <c r="FF249" s="342">
        <f t="shared" si="830"/>
        <v>0</v>
      </c>
      <c r="FG249" s="342">
        <f t="shared" si="830"/>
        <v>0</v>
      </c>
      <c r="FH249" s="342">
        <f t="shared" si="830"/>
        <v>0</v>
      </c>
      <c r="FI249" s="342">
        <f t="shared" si="830"/>
        <v>0</v>
      </c>
      <c r="FJ249" s="342">
        <f t="shared" si="830"/>
        <v>0</v>
      </c>
      <c r="FK249" s="342">
        <f t="shared" si="830"/>
        <v>0</v>
      </c>
      <c r="FL249" s="342">
        <f t="shared" si="830"/>
        <v>0</v>
      </c>
      <c r="FM249" s="342">
        <f t="shared" si="830"/>
        <v>0</v>
      </c>
      <c r="FN249" s="342">
        <f t="shared" si="830"/>
        <v>0</v>
      </c>
      <c r="FO249" s="342">
        <f t="shared" si="830"/>
        <v>0</v>
      </c>
      <c r="FP249" s="342">
        <f t="shared" si="830"/>
        <v>0</v>
      </c>
      <c r="FQ249" s="342">
        <f t="shared" si="830"/>
        <v>0</v>
      </c>
      <c r="FR249" s="342">
        <f t="shared" si="830"/>
        <v>0</v>
      </c>
      <c r="FS249" s="342">
        <f t="shared" si="830"/>
        <v>0</v>
      </c>
      <c r="FT249" s="342">
        <f t="shared" si="830"/>
        <v>0</v>
      </c>
      <c r="FU249" s="342">
        <f t="shared" si="830"/>
        <v>0</v>
      </c>
      <c r="FV249" s="342">
        <f t="shared" si="830"/>
        <v>0</v>
      </c>
      <c r="FW249" s="342">
        <f t="shared" si="830"/>
        <v>0</v>
      </c>
      <c r="FX249" s="342">
        <f t="shared" si="830"/>
        <v>0</v>
      </c>
      <c r="FY249" s="342">
        <f t="shared" si="830"/>
        <v>0</v>
      </c>
      <c r="FZ249" s="342">
        <f t="shared" si="830"/>
        <v>0</v>
      </c>
      <c r="GA249" s="342">
        <f t="shared" si="830"/>
        <v>0</v>
      </c>
      <c r="GB249" s="342">
        <f t="shared" si="830"/>
        <v>0</v>
      </c>
      <c r="GC249" s="342">
        <f t="shared" si="830"/>
        <v>0</v>
      </c>
      <c r="GD249" s="342">
        <f t="shared" si="830"/>
        <v>0</v>
      </c>
      <c r="GE249" s="342">
        <f t="shared" si="830"/>
        <v>0</v>
      </c>
      <c r="GF249" s="342">
        <f t="shared" si="830"/>
        <v>0</v>
      </c>
      <c r="GG249" s="342">
        <f t="shared" si="830"/>
        <v>0</v>
      </c>
      <c r="GH249" s="342">
        <f t="shared" si="830"/>
        <v>0</v>
      </c>
      <c r="GI249" s="342">
        <f t="shared" si="830"/>
        <v>0</v>
      </c>
      <c r="GJ249" s="342">
        <f t="shared" si="830"/>
        <v>0</v>
      </c>
      <c r="GK249" s="342">
        <f t="shared" si="830"/>
        <v>0</v>
      </c>
      <c r="GL249" s="342">
        <f t="shared" si="830"/>
        <v>0</v>
      </c>
      <c r="GM249" s="342">
        <f t="shared" si="830"/>
        <v>0</v>
      </c>
      <c r="GN249" s="342">
        <f t="shared" si="830"/>
        <v>0</v>
      </c>
      <c r="GO249" s="342">
        <f t="shared" si="830"/>
        <v>0</v>
      </c>
      <c r="GP249" s="342">
        <f t="shared" si="830"/>
        <v>0</v>
      </c>
      <c r="GQ249" s="342"/>
      <c r="GR249" s="342">
        <f t="shared" ref="GR249:JC249" si="831">if(or(and($A249-GR$242&gt;0,$A249-GR$243&lt;=0,month($A249)=month(GR$243)),and($A249-GR$242&gt;0,$A249-GR$243&lt;=0,month(edate($A249,6))=month(GR$243))),GR$246,0)</f>
        <v>0</v>
      </c>
      <c r="GS249" s="342">
        <f t="shared" si="831"/>
        <v>0</v>
      </c>
      <c r="GT249" s="342">
        <f t="shared" si="831"/>
        <v>0</v>
      </c>
      <c r="GU249" s="342">
        <f t="shared" si="831"/>
        <v>0</v>
      </c>
      <c r="GV249" s="342">
        <f t="shared" si="831"/>
        <v>0</v>
      </c>
      <c r="GW249" s="342">
        <f t="shared" si="831"/>
        <v>0</v>
      </c>
      <c r="GX249" s="342">
        <f t="shared" si="831"/>
        <v>0</v>
      </c>
      <c r="GY249" s="342">
        <f t="shared" si="831"/>
        <v>0</v>
      </c>
      <c r="GZ249" s="342">
        <f t="shared" si="831"/>
        <v>0</v>
      </c>
      <c r="HA249" s="342">
        <f t="shared" si="831"/>
        <v>0</v>
      </c>
      <c r="HB249" s="342">
        <f t="shared" si="831"/>
        <v>0</v>
      </c>
      <c r="HC249" s="342">
        <f t="shared" si="831"/>
        <v>0</v>
      </c>
      <c r="HD249" s="342">
        <f t="shared" si="831"/>
        <v>0</v>
      </c>
      <c r="HE249" s="342">
        <f t="shared" si="831"/>
        <v>0</v>
      </c>
      <c r="HF249" s="342">
        <f t="shared" si="831"/>
        <v>0</v>
      </c>
      <c r="HG249" s="342">
        <f t="shared" si="831"/>
        <v>0</v>
      </c>
      <c r="HH249" s="342">
        <f t="shared" si="831"/>
        <v>0</v>
      </c>
      <c r="HI249" s="342">
        <f t="shared" si="831"/>
        <v>0</v>
      </c>
      <c r="HJ249" s="342">
        <f t="shared" si="831"/>
        <v>0</v>
      </c>
      <c r="HK249" s="342">
        <f t="shared" si="831"/>
        <v>0</v>
      </c>
      <c r="HL249" s="342">
        <f t="shared" si="831"/>
        <v>0</v>
      </c>
      <c r="HM249" s="342">
        <f t="shared" si="831"/>
        <v>0</v>
      </c>
      <c r="HN249" s="342">
        <f t="shared" si="831"/>
        <v>0</v>
      </c>
      <c r="HO249" s="342">
        <f t="shared" si="831"/>
        <v>0</v>
      </c>
      <c r="HP249" s="342">
        <f t="shared" si="831"/>
        <v>0</v>
      </c>
      <c r="HQ249" s="342">
        <f t="shared" si="831"/>
        <v>0</v>
      </c>
      <c r="HR249" s="342">
        <f t="shared" si="831"/>
        <v>0</v>
      </c>
      <c r="HS249" s="342">
        <f t="shared" si="831"/>
        <v>0</v>
      </c>
      <c r="HT249" s="342">
        <f t="shared" si="831"/>
        <v>0</v>
      </c>
      <c r="HU249" s="342">
        <f t="shared" si="831"/>
        <v>0</v>
      </c>
      <c r="HV249" s="342">
        <f t="shared" si="831"/>
        <v>0</v>
      </c>
      <c r="HW249" s="342">
        <f t="shared" si="831"/>
        <v>0</v>
      </c>
      <c r="HX249" s="342">
        <f t="shared" si="831"/>
        <v>0</v>
      </c>
      <c r="HY249" s="342">
        <f t="shared" si="831"/>
        <v>0</v>
      </c>
      <c r="HZ249" s="342">
        <f t="shared" si="831"/>
        <v>0</v>
      </c>
      <c r="IA249" s="342">
        <f t="shared" si="831"/>
        <v>0</v>
      </c>
      <c r="IB249" s="342">
        <f t="shared" si="831"/>
        <v>0</v>
      </c>
      <c r="IC249" s="342">
        <f t="shared" si="831"/>
        <v>0</v>
      </c>
      <c r="ID249" s="342">
        <f t="shared" si="831"/>
        <v>0</v>
      </c>
      <c r="IE249" s="342">
        <f t="shared" si="831"/>
        <v>0</v>
      </c>
      <c r="IF249" s="342">
        <f t="shared" si="831"/>
        <v>0</v>
      </c>
      <c r="IG249" s="342">
        <f t="shared" si="831"/>
        <v>0</v>
      </c>
      <c r="IH249" s="342">
        <f t="shared" si="831"/>
        <v>0</v>
      </c>
      <c r="II249" s="342">
        <f t="shared" si="831"/>
        <v>0</v>
      </c>
      <c r="IJ249" s="342">
        <f t="shared" si="831"/>
        <v>0</v>
      </c>
      <c r="IK249" s="342">
        <f t="shared" si="831"/>
        <v>0</v>
      </c>
      <c r="IL249" s="342">
        <f t="shared" si="831"/>
        <v>0</v>
      </c>
      <c r="IM249" s="342">
        <f t="shared" si="831"/>
        <v>0</v>
      </c>
      <c r="IN249" s="342">
        <f t="shared" si="831"/>
        <v>0</v>
      </c>
      <c r="IO249" s="342">
        <f t="shared" si="831"/>
        <v>0</v>
      </c>
      <c r="IP249" s="342">
        <f t="shared" si="831"/>
        <v>0</v>
      </c>
      <c r="IQ249" s="342">
        <f t="shared" si="831"/>
        <v>0</v>
      </c>
      <c r="IR249" s="342">
        <f t="shared" si="831"/>
        <v>0</v>
      </c>
      <c r="IS249" s="342">
        <f t="shared" si="831"/>
        <v>0</v>
      </c>
      <c r="IT249" s="342">
        <f t="shared" si="831"/>
        <v>0</v>
      </c>
      <c r="IU249" s="342">
        <f t="shared" si="831"/>
        <v>0</v>
      </c>
      <c r="IV249" s="342">
        <f t="shared" si="831"/>
        <v>0</v>
      </c>
      <c r="IW249" s="342">
        <f t="shared" si="831"/>
        <v>0</v>
      </c>
      <c r="IX249" s="342">
        <f t="shared" si="831"/>
        <v>0</v>
      </c>
      <c r="IY249" s="342">
        <f t="shared" si="831"/>
        <v>0</v>
      </c>
      <c r="IZ249" s="342">
        <f t="shared" si="831"/>
        <v>0</v>
      </c>
      <c r="JA249" s="342">
        <f t="shared" si="831"/>
        <v>0</v>
      </c>
      <c r="JB249" s="342">
        <f t="shared" si="831"/>
        <v>0</v>
      </c>
      <c r="JC249" s="342">
        <f t="shared" si="831"/>
        <v>0</v>
      </c>
      <c r="JD249" s="342"/>
      <c r="JE249" s="342">
        <f t="shared" ref="JE249:LP249" si="832">if(or(and($A249-JE$242&gt;0,$A249-JE$243&lt;=0,month($A249)=month(JE$243)),and($A249-JE$242&gt;0,$A249-JE$243&lt;=0,month(edate($A249,6))=month(JE$243))),JE$246,0)</f>
        <v>0</v>
      </c>
      <c r="JF249" s="342">
        <f t="shared" si="832"/>
        <v>0</v>
      </c>
      <c r="JG249" s="342">
        <f t="shared" si="832"/>
        <v>0</v>
      </c>
      <c r="JH249" s="342">
        <f t="shared" si="832"/>
        <v>0</v>
      </c>
      <c r="JI249" s="342">
        <f t="shared" si="832"/>
        <v>0</v>
      </c>
      <c r="JJ249" s="342">
        <f t="shared" si="832"/>
        <v>0</v>
      </c>
      <c r="JK249" s="342">
        <f t="shared" si="832"/>
        <v>0</v>
      </c>
      <c r="JL249" s="342">
        <f t="shared" si="832"/>
        <v>0</v>
      </c>
      <c r="JM249" s="342">
        <f t="shared" si="832"/>
        <v>0</v>
      </c>
      <c r="JN249" s="342">
        <f t="shared" si="832"/>
        <v>0</v>
      </c>
      <c r="JO249" s="342">
        <f t="shared" si="832"/>
        <v>0</v>
      </c>
      <c r="JP249" s="342">
        <f t="shared" si="832"/>
        <v>0</v>
      </c>
      <c r="JQ249" s="342">
        <f t="shared" si="832"/>
        <v>0</v>
      </c>
      <c r="JR249" s="342">
        <f t="shared" si="832"/>
        <v>0</v>
      </c>
      <c r="JS249" s="342">
        <f t="shared" si="832"/>
        <v>0</v>
      </c>
      <c r="JT249" s="342">
        <f t="shared" si="832"/>
        <v>0</v>
      </c>
      <c r="JU249" s="342">
        <f t="shared" si="832"/>
        <v>0</v>
      </c>
      <c r="JV249" s="342">
        <f t="shared" si="832"/>
        <v>0</v>
      </c>
      <c r="JW249" s="342">
        <f t="shared" si="832"/>
        <v>0</v>
      </c>
      <c r="JX249" s="342">
        <f t="shared" si="832"/>
        <v>0</v>
      </c>
      <c r="JY249" s="342">
        <f t="shared" si="832"/>
        <v>0</v>
      </c>
      <c r="JZ249" s="342">
        <f t="shared" si="832"/>
        <v>0</v>
      </c>
      <c r="KA249" s="342">
        <f t="shared" si="832"/>
        <v>0</v>
      </c>
      <c r="KB249" s="342">
        <f t="shared" si="832"/>
        <v>0</v>
      </c>
      <c r="KC249" s="342">
        <f t="shared" si="832"/>
        <v>0</v>
      </c>
      <c r="KD249" s="342">
        <f t="shared" si="832"/>
        <v>0</v>
      </c>
      <c r="KE249" s="342">
        <f t="shared" si="832"/>
        <v>0</v>
      </c>
      <c r="KF249" s="342">
        <f t="shared" si="832"/>
        <v>0</v>
      </c>
      <c r="KG249" s="342">
        <f t="shared" si="832"/>
        <v>0</v>
      </c>
      <c r="KH249" s="342">
        <f t="shared" si="832"/>
        <v>0</v>
      </c>
      <c r="KI249" s="342">
        <f t="shared" si="832"/>
        <v>0</v>
      </c>
      <c r="KJ249" s="342">
        <f t="shared" si="832"/>
        <v>0</v>
      </c>
      <c r="KK249" s="342">
        <f t="shared" si="832"/>
        <v>0</v>
      </c>
      <c r="KL249" s="342">
        <f t="shared" si="832"/>
        <v>0</v>
      </c>
      <c r="KM249" s="342">
        <f t="shared" si="832"/>
        <v>0</v>
      </c>
      <c r="KN249" s="342">
        <f t="shared" si="832"/>
        <v>0</v>
      </c>
      <c r="KO249" s="342">
        <f t="shared" si="832"/>
        <v>0</v>
      </c>
      <c r="KP249" s="342">
        <f t="shared" si="832"/>
        <v>0</v>
      </c>
      <c r="KQ249" s="342">
        <f t="shared" si="832"/>
        <v>0</v>
      </c>
      <c r="KR249" s="342">
        <f t="shared" si="832"/>
        <v>0</v>
      </c>
      <c r="KS249" s="342">
        <f t="shared" si="832"/>
        <v>0</v>
      </c>
      <c r="KT249" s="342">
        <f t="shared" si="832"/>
        <v>0</v>
      </c>
      <c r="KU249" s="342">
        <f t="shared" si="832"/>
        <v>0</v>
      </c>
      <c r="KV249" s="342">
        <f t="shared" si="832"/>
        <v>0</v>
      </c>
      <c r="KW249" s="342">
        <f t="shared" si="832"/>
        <v>0</v>
      </c>
      <c r="KX249" s="342">
        <f t="shared" si="832"/>
        <v>0</v>
      </c>
      <c r="KY249" s="342">
        <f t="shared" si="832"/>
        <v>0</v>
      </c>
      <c r="KZ249" s="342">
        <f t="shared" si="832"/>
        <v>0</v>
      </c>
      <c r="LA249" s="342">
        <f t="shared" si="832"/>
        <v>0</v>
      </c>
      <c r="LB249" s="342">
        <f t="shared" si="832"/>
        <v>0</v>
      </c>
      <c r="LC249" s="342">
        <f t="shared" si="832"/>
        <v>0</v>
      </c>
      <c r="LD249" s="342">
        <f t="shared" si="832"/>
        <v>0</v>
      </c>
      <c r="LE249" s="342">
        <f t="shared" si="832"/>
        <v>0</v>
      </c>
      <c r="LF249" s="342">
        <f t="shared" si="832"/>
        <v>0</v>
      </c>
      <c r="LG249" s="342">
        <f t="shared" si="832"/>
        <v>0</v>
      </c>
      <c r="LH249" s="342">
        <f t="shared" si="832"/>
        <v>0</v>
      </c>
      <c r="LI249" s="342">
        <f t="shared" si="832"/>
        <v>0</v>
      </c>
      <c r="LJ249" s="342">
        <f t="shared" si="832"/>
        <v>0</v>
      </c>
      <c r="LK249" s="342">
        <f t="shared" si="832"/>
        <v>0</v>
      </c>
      <c r="LL249" s="342">
        <f t="shared" si="832"/>
        <v>0</v>
      </c>
      <c r="LM249" s="342">
        <f t="shared" si="832"/>
        <v>0</v>
      </c>
      <c r="LN249" s="342">
        <f t="shared" si="832"/>
        <v>0</v>
      </c>
      <c r="LO249" s="342">
        <f t="shared" si="832"/>
        <v>0</v>
      </c>
      <c r="LP249" s="342">
        <f t="shared" si="832"/>
        <v>0</v>
      </c>
    </row>
    <row r="250">
      <c r="A250" s="331" t="str">
        <f t="shared" si="821"/>
        <v>03-2023</v>
      </c>
      <c r="B250" s="346">
        <f t="shared" si="827"/>
        <v>237841.6939</v>
      </c>
      <c r="C250" s="346"/>
      <c r="D250" s="346"/>
      <c r="E250" s="342">
        <f t="shared" ref="E250:BP250" si="833">if(or(and($A250-E$242&gt;0,$A250-E$243&lt;=0,month($A250)=month(E$243)),and($A250-E$242&gt;0,$A250-E$243&lt;=0,month(edate($A250,6))=month(E$243))),E$246,0)</f>
        <v>0</v>
      </c>
      <c r="F250" s="342">
        <f t="shared" si="833"/>
        <v>0</v>
      </c>
      <c r="G250" s="342">
        <f t="shared" si="833"/>
        <v>0</v>
      </c>
      <c r="H250" s="342">
        <f t="shared" si="833"/>
        <v>5603.13611</v>
      </c>
      <c r="I250" s="342">
        <f t="shared" si="833"/>
        <v>5350</v>
      </c>
      <c r="J250" s="342">
        <f t="shared" si="833"/>
        <v>0</v>
      </c>
      <c r="K250" s="342">
        <f t="shared" si="833"/>
        <v>6549.35727</v>
      </c>
      <c r="L250" s="342">
        <f t="shared" si="833"/>
        <v>3925.4562</v>
      </c>
      <c r="M250" s="342">
        <f t="shared" si="833"/>
        <v>5593.35392</v>
      </c>
      <c r="N250" s="342">
        <f t="shared" si="833"/>
        <v>0</v>
      </c>
      <c r="O250" s="342">
        <f t="shared" si="833"/>
        <v>0</v>
      </c>
      <c r="P250" s="342">
        <f t="shared" si="833"/>
        <v>0</v>
      </c>
      <c r="Q250" s="342">
        <f t="shared" si="833"/>
        <v>5838.7836</v>
      </c>
      <c r="R250" s="342">
        <f t="shared" si="833"/>
        <v>9911.380355</v>
      </c>
      <c r="S250" s="342">
        <f t="shared" si="833"/>
        <v>0</v>
      </c>
      <c r="T250" s="342">
        <f t="shared" si="833"/>
        <v>11963.3767</v>
      </c>
      <c r="U250" s="342">
        <f t="shared" si="833"/>
        <v>9633.12861</v>
      </c>
      <c r="V250" s="342">
        <f t="shared" si="833"/>
        <v>0</v>
      </c>
      <c r="W250" s="342">
        <f t="shared" si="833"/>
        <v>8655.033888</v>
      </c>
      <c r="X250" s="342">
        <f t="shared" si="833"/>
        <v>0</v>
      </c>
      <c r="Y250" s="342">
        <f t="shared" si="833"/>
        <v>0</v>
      </c>
      <c r="Z250" s="342">
        <f t="shared" si="833"/>
        <v>0</v>
      </c>
      <c r="AA250" s="342">
        <f t="shared" si="833"/>
        <v>9628.80765</v>
      </c>
      <c r="AB250" s="342">
        <f t="shared" si="833"/>
        <v>0</v>
      </c>
      <c r="AC250" s="342">
        <f t="shared" si="833"/>
        <v>6205.936838</v>
      </c>
      <c r="AD250" s="342">
        <f t="shared" si="833"/>
        <v>8318.29995</v>
      </c>
      <c r="AE250" s="342">
        <f t="shared" si="833"/>
        <v>6439.535258</v>
      </c>
      <c r="AF250" s="342">
        <f t="shared" si="833"/>
        <v>0</v>
      </c>
      <c r="AG250" s="342">
        <f t="shared" si="833"/>
        <v>7258.6275</v>
      </c>
      <c r="AH250" s="342">
        <f t="shared" si="833"/>
        <v>0</v>
      </c>
      <c r="AI250" s="342">
        <f t="shared" si="833"/>
        <v>10641.14589</v>
      </c>
      <c r="AJ250" s="342">
        <f t="shared" si="833"/>
        <v>0</v>
      </c>
      <c r="AK250" s="342">
        <f t="shared" si="833"/>
        <v>0</v>
      </c>
      <c r="AL250" s="342">
        <f t="shared" si="833"/>
        <v>275</v>
      </c>
      <c r="AM250" s="342">
        <f t="shared" si="833"/>
        <v>4982.50623</v>
      </c>
      <c r="AN250" s="342">
        <f t="shared" si="833"/>
        <v>0</v>
      </c>
      <c r="AO250" s="342">
        <f t="shared" si="833"/>
        <v>0</v>
      </c>
      <c r="AP250" s="342">
        <f t="shared" si="833"/>
        <v>9271.35</v>
      </c>
      <c r="AQ250" s="342">
        <f t="shared" si="833"/>
        <v>8358.125</v>
      </c>
      <c r="AR250" s="342">
        <f t="shared" si="833"/>
        <v>0</v>
      </c>
      <c r="AS250" s="342">
        <f t="shared" si="833"/>
        <v>8601.039</v>
      </c>
      <c r="AT250" s="342">
        <f t="shared" si="833"/>
        <v>16276.43473</v>
      </c>
      <c r="AU250" s="342">
        <f t="shared" si="833"/>
        <v>7462.28015</v>
      </c>
      <c r="AV250" s="342">
        <f t="shared" si="833"/>
        <v>0</v>
      </c>
      <c r="AW250" s="342">
        <f t="shared" si="833"/>
        <v>4800</v>
      </c>
      <c r="AX250" s="342">
        <f t="shared" si="833"/>
        <v>0</v>
      </c>
      <c r="AY250" s="342">
        <f t="shared" si="833"/>
        <v>12558.09375</v>
      </c>
      <c r="AZ250" s="342">
        <f t="shared" si="833"/>
        <v>0</v>
      </c>
      <c r="BA250" s="342">
        <f t="shared" si="833"/>
        <v>0</v>
      </c>
      <c r="BB250" s="342">
        <f t="shared" si="833"/>
        <v>9703.8664</v>
      </c>
      <c r="BC250" s="342">
        <f t="shared" si="833"/>
        <v>0</v>
      </c>
      <c r="BD250" s="342">
        <f t="shared" si="833"/>
        <v>13378.4</v>
      </c>
      <c r="BE250" s="342">
        <f t="shared" si="833"/>
        <v>0</v>
      </c>
      <c r="BF250" s="342">
        <f t="shared" si="833"/>
        <v>1557.6541</v>
      </c>
      <c r="BG250" s="342">
        <f t="shared" si="833"/>
        <v>0</v>
      </c>
      <c r="BH250" s="342">
        <f t="shared" si="833"/>
        <v>5158.157425</v>
      </c>
      <c r="BI250" s="342">
        <f t="shared" si="833"/>
        <v>2306.25</v>
      </c>
      <c r="BJ250" s="342">
        <f t="shared" si="833"/>
        <v>7162.4875</v>
      </c>
      <c r="BK250" s="342">
        <f t="shared" si="833"/>
        <v>1312.5</v>
      </c>
      <c r="BL250" s="342">
        <f t="shared" si="833"/>
        <v>1793.1</v>
      </c>
      <c r="BM250" s="342">
        <f t="shared" si="833"/>
        <v>0</v>
      </c>
      <c r="BN250" s="342">
        <f t="shared" si="833"/>
        <v>740.464875</v>
      </c>
      <c r="BO250" s="342">
        <f t="shared" si="833"/>
        <v>0</v>
      </c>
      <c r="BP250" s="342">
        <f t="shared" si="833"/>
        <v>628.625</v>
      </c>
      <c r="BQ250" s="342"/>
      <c r="BR250" s="342">
        <f t="shared" ref="BR250:EC250" si="834">if(or(and($A250-BR$242&gt;0,$A250-BR$243&lt;=0,month($A250)=month(BR$243)),and($A250-BR$242&gt;0,$A250-BR$243&lt;=0,month(edate($A250,6))=month(BR$243))),BR$246,0)</f>
        <v>0</v>
      </c>
      <c r="BS250" s="342">
        <f t="shared" si="834"/>
        <v>0</v>
      </c>
      <c r="BT250" s="342">
        <f t="shared" si="834"/>
        <v>0</v>
      </c>
      <c r="BU250" s="342">
        <f t="shared" si="834"/>
        <v>0</v>
      </c>
      <c r="BV250" s="342">
        <f t="shared" si="834"/>
        <v>0</v>
      </c>
      <c r="BW250" s="342">
        <f t="shared" si="834"/>
        <v>0</v>
      </c>
      <c r="BX250" s="342">
        <f t="shared" si="834"/>
        <v>0</v>
      </c>
      <c r="BY250" s="342">
        <f t="shared" si="834"/>
        <v>0</v>
      </c>
      <c r="BZ250" s="342">
        <f t="shared" si="834"/>
        <v>0</v>
      </c>
      <c r="CA250" s="342">
        <f t="shared" si="834"/>
        <v>0</v>
      </c>
      <c r="CB250" s="342">
        <f t="shared" si="834"/>
        <v>0</v>
      </c>
      <c r="CC250" s="342">
        <f t="shared" si="834"/>
        <v>0</v>
      </c>
      <c r="CD250" s="342">
        <f t="shared" si="834"/>
        <v>0</v>
      </c>
      <c r="CE250" s="342">
        <f t="shared" si="834"/>
        <v>0</v>
      </c>
      <c r="CF250" s="342">
        <f t="shared" si="834"/>
        <v>0</v>
      </c>
      <c r="CG250" s="342">
        <f t="shared" si="834"/>
        <v>0</v>
      </c>
      <c r="CH250" s="342">
        <f t="shared" si="834"/>
        <v>0</v>
      </c>
      <c r="CI250" s="342">
        <f t="shared" si="834"/>
        <v>0</v>
      </c>
      <c r="CJ250" s="342">
        <f t="shared" si="834"/>
        <v>0</v>
      </c>
      <c r="CK250" s="342">
        <f t="shared" si="834"/>
        <v>0</v>
      </c>
      <c r="CL250" s="342">
        <f t="shared" si="834"/>
        <v>0</v>
      </c>
      <c r="CM250" s="342">
        <f t="shared" si="834"/>
        <v>0</v>
      </c>
      <c r="CN250" s="342">
        <f t="shared" si="834"/>
        <v>0</v>
      </c>
      <c r="CO250" s="342">
        <f t="shared" si="834"/>
        <v>0</v>
      </c>
      <c r="CP250" s="342">
        <f t="shared" si="834"/>
        <v>0</v>
      </c>
      <c r="CQ250" s="342">
        <f t="shared" si="834"/>
        <v>0</v>
      </c>
      <c r="CR250" s="342">
        <f t="shared" si="834"/>
        <v>0</v>
      </c>
      <c r="CS250" s="342">
        <f t="shared" si="834"/>
        <v>0</v>
      </c>
      <c r="CT250" s="342">
        <f t="shared" si="834"/>
        <v>0</v>
      </c>
      <c r="CU250" s="342">
        <f t="shared" si="834"/>
        <v>0</v>
      </c>
      <c r="CV250" s="342">
        <f t="shared" si="834"/>
        <v>0</v>
      </c>
      <c r="CW250" s="342">
        <f t="shared" si="834"/>
        <v>0</v>
      </c>
      <c r="CX250" s="342">
        <f t="shared" si="834"/>
        <v>0</v>
      </c>
      <c r="CY250" s="342">
        <f t="shared" si="834"/>
        <v>0</v>
      </c>
      <c r="CZ250" s="342">
        <f t="shared" si="834"/>
        <v>0</v>
      </c>
      <c r="DA250" s="342">
        <f t="shared" si="834"/>
        <v>0</v>
      </c>
      <c r="DB250" s="342">
        <f t="shared" si="834"/>
        <v>0</v>
      </c>
      <c r="DC250" s="342">
        <f t="shared" si="834"/>
        <v>0</v>
      </c>
      <c r="DD250" s="342">
        <f t="shared" si="834"/>
        <v>0</v>
      </c>
      <c r="DE250" s="342">
        <f t="shared" si="834"/>
        <v>0</v>
      </c>
      <c r="DF250" s="342">
        <f t="shared" si="834"/>
        <v>0</v>
      </c>
      <c r="DG250" s="342">
        <f t="shared" si="834"/>
        <v>0</v>
      </c>
      <c r="DH250" s="342">
        <f t="shared" si="834"/>
        <v>0</v>
      </c>
      <c r="DI250" s="342">
        <f t="shared" si="834"/>
        <v>0</v>
      </c>
      <c r="DJ250" s="342">
        <f t="shared" si="834"/>
        <v>0</v>
      </c>
      <c r="DK250" s="342">
        <f t="shared" si="834"/>
        <v>0</v>
      </c>
      <c r="DL250" s="342">
        <f t="shared" si="834"/>
        <v>0</v>
      </c>
      <c r="DM250" s="342">
        <f t="shared" si="834"/>
        <v>0</v>
      </c>
      <c r="DN250" s="342">
        <f t="shared" si="834"/>
        <v>0</v>
      </c>
      <c r="DO250" s="342">
        <f t="shared" si="834"/>
        <v>0</v>
      </c>
      <c r="DP250" s="342">
        <f t="shared" si="834"/>
        <v>0</v>
      </c>
      <c r="DQ250" s="342">
        <f t="shared" si="834"/>
        <v>0</v>
      </c>
      <c r="DR250" s="342">
        <f t="shared" si="834"/>
        <v>0</v>
      </c>
      <c r="DS250" s="342">
        <f t="shared" si="834"/>
        <v>0</v>
      </c>
      <c r="DT250" s="342">
        <f t="shared" si="834"/>
        <v>0</v>
      </c>
      <c r="DU250" s="342">
        <f t="shared" si="834"/>
        <v>0</v>
      </c>
      <c r="DV250" s="342">
        <f t="shared" si="834"/>
        <v>0</v>
      </c>
      <c r="DW250" s="342">
        <f t="shared" si="834"/>
        <v>0</v>
      </c>
      <c r="DX250" s="342">
        <f t="shared" si="834"/>
        <v>0</v>
      </c>
      <c r="DY250" s="342">
        <f t="shared" si="834"/>
        <v>0</v>
      </c>
      <c r="DZ250" s="342">
        <f t="shared" si="834"/>
        <v>0</v>
      </c>
      <c r="EA250" s="342">
        <f t="shared" si="834"/>
        <v>0</v>
      </c>
      <c r="EB250" s="342">
        <f t="shared" si="834"/>
        <v>0</v>
      </c>
      <c r="EC250" s="342">
        <f t="shared" si="834"/>
        <v>0</v>
      </c>
      <c r="ED250" s="338"/>
      <c r="EE250" s="342">
        <f t="shared" ref="EE250:GP250" si="835">if(or(and($A250-EE$242&gt;0,$A250-EE$243&lt;=0,month($A250)=month(EE$243)),and($A250-EE$242&gt;0,$A250-EE$243&lt;=0,month(edate($A250,6))=month(EE$243))),EE$246,0)</f>
        <v>0</v>
      </c>
      <c r="EF250" s="342">
        <f t="shared" si="835"/>
        <v>0</v>
      </c>
      <c r="EG250" s="342">
        <f t="shared" si="835"/>
        <v>0</v>
      </c>
      <c r="EH250" s="342">
        <f t="shared" si="835"/>
        <v>0</v>
      </c>
      <c r="EI250" s="342">
        <f t="shared" si="835"/>
        <v>0</v>
      </c>
      <c r="EJ250" s="342">
        <f t="shared" si="835"/>
        <v>0</v>
      </c>
      <c r="EK250" s="342">
        <f t="shared" si="835"/>
        <v>0</v>
      </c>
      <c r="EL250" s="342">
        <f t="shared" si="835"/>
        <v>0</v>
      </c>
      <c r="EM250" s="342">
        <f t="shared" si="835"/>
        <v>0</v>
      </c>
      <c r="EN250" s="342">
        <f t="shared" si="835"/>
        <v>0</v>
      </c>
      <c r="EO250" s="342">
        <f t="shared" si="835"/>
        <v>0</v>
      </c>
      <c r="EP250" s="342">
        <f t="shared" si="835"/>
        <v>0</v>
      </c>
      <c r="EQ250" s="342">
        <f t="shared" si="835"/>
        <v>0</v>
      </c>
      <c r="ER250" s="342">
        <f t="shared" si="835"/>
        <v>0</v>
      </c>
      <c r="ES250" s="342">
        <f t="shared" si="835"/>
        <v>0</v>
      </c>
      <c r="ET250" s="342">
        <f t="shared" si="835"/>
        <v>0</v>
      </c>
      <c r="EU250" s="342">
        <f t="shared" si="835"/>
        <v>0</v>
      </c>
      <c r="EV250" s="342">
        <f t="shared" si="835"/>
        <v>0</v>
      </c>
      <c r="EW250" s="342">
        <f t="shared" si="835"/>
        <v>0</v>
      </c>
      <c r="EX250" s="342">
        <f t="shared" si="835"/>
        <v>0</v>
      </c>
      <c r="EY250" s="342">
        <f t="shared" si="835"/>
        <v>0</v>
      </c>
      <c r="EZ250" s="342">
        <f t="shared" si="835"/>
        <v>0</v>
      </c>
      <c r="FA250" s="342">
        <f t="shared" si="835"/>
        <v>0</v>
      </c>
      <c r="FB250" s="342">
        <f t="shared" si="835"/>
        <v>0</v>
      </c>
      <c r="FC250" s="342">
        <f t="shared" si="835"/>
        <v>0</v>
      </c>
      <c r="FD250" s="342">
        <f t="shared" si="835"/>
        <v>0</v>
      </c>
      <c r="FE250" s="342">
        <f t="shared" si="835"/>
        <v>0</v>
      </c>
      <c r="FF250" s="342">
        <f t="shared" si="835"/>
        <v>0</v>
      </c>
      <c r="FG250" s="342">
        <f t="shared" si="835"/>
        <v>0</v>
      </c>
      <c r="FH250" s="342">
        <f t="shared" si="835"/>
        <v>0</v>
      </c>
      <c r="FI250" s="342">
        <f t="shared" si="835"/>
        <v>0</v>
      </c>
      <c r="FJ250" s="342">
        <f t="shared" si="835"/>
        <v>0</v>
      </c>
      <c r="FK250" s="342">
        <f t="shared" si="835"/>
        <v>0</v>
      </c>
      <c r="FL250" s="342">
        <f t="shared" si="835"/>
        <v>0</v>
      </c>
      <c r="FM250" s="342">
        <f t="shared" si="835"/>
        <v>0</v>
      </c>
      <c r="FN250" s="342">
        <f t="shared" si="835"/>
        <v>0</v>
      </c>
      <c r="FO250" s="342">
        <f t="shared" si="835"/>
        <v>0</v>
      </c>
      <c r="FP250" s="342">
        <f t="shared" si="835"/>
        <v>0</v>
      </c>
      <c r="FQ250" s="342">
        <f t="shared" si="835"/>
        <v>0</v>
      </c>
      <c r="FR250" s="342">
        <f t="shared" si="835"/>
        <v>0</v>
      </c>
      <c r="FS250" s="342">
        <f t="shared" si="835"/>
        <v>0</v>
      </c>
      <c r="FT250" s="342">
        <f t="shared" si="835"/>
        <v>0</v>
      </c>
      <c r="FU250" s="342">
        <f t="shared" si="835"/>
        <v>0</v>
      </c>
      <c r="FV250" s="342">
        <f t="shared" si="835"/>
        <v>0</v>
      </c>
      <c r="FW250" s="342">
        <f t="shared" si="835"/>
        <v>0</v>
      </c>
      <c r="FX250" s="342">
        <f t="shared" si="835"/>
        <v>0</v>
      </c>
      <c r="FY250" s="342">
        <f t="shared" si="835"/>
        <v>0</v>
      </c>
      <c r="FZ250" s="342">
        <f t="shared" si="835"/>
        <v>0</v>
      </c>
      <c r="GA250" s="342">
        <f t="shared" si="835"/>
        <v>0</v>
      </c>
      <c r="GB250" s="342">
        <f t="shared" si="835"/>
        <v>0</v>
      </c>
      <c r="GC250" s="342">
        <f t="shared" si="835"/>
        <v>0</v>
      </c>
      <c r="GD250" s="342">
        <f t="shared" si="835"/>
        <v>0</v>
      </c>
      <c r="GE250" s="342">
        <f t="shared" si="835"/>
        <v>0</v>
      </c>
      <c r="GF250" s="342">
        <f t="shared" si="835"/>
        <v>0</v>
      </c>
      <c r="GG250" s="342">
        <f t="shared" si="835"/>
        <v>0</v>
      </c>
      <c r="GH250" s="342">
        <f t="shared" si="835"/>
        <v>0</v>
      </c>
      <c r="GI250" s="342">
        <f t="shared" si="835"/>
        <v>0</v>
      </c>
      <c r="GJ250" s="342">
        <f t="shared" si="835"/>
        <v>0</v>
      </c>
      <c r="GK250" s="342">
        <f t="shared" si="835"/>
        <v>0</v>
      </c>
      <c r="GL250" s="342">
        <f t="shared" si="835"/>
        <v>0</v>
      </c>
      <c r="GM250" s="342">
        <f t="shared" si="835"/>
        <v>0</v>
      </c>
      <c r="GN250" s="342">
        <f t="shared" si="835"/>
        <v>0</v>
      </c>
      <c r="GO250" s="342">
        <f t="shared" si="835"/>
        <v>0</v>
      </c>
      <c r="GP250" s="342">
        <f t="shared" si="835"/>
        <v>0</v>
      </c>
      <c r="GQ250" s="342"/>
      <c r="GR250" s="342">
        <f t="shared" ref="GR250:JC250" si="836">if(or(and($A250-GR$242&gt;0,$A250-GR$243&lt;=0,month($A250)=month(GR$243)),and($A250-GR$242&gt;0,$A250-GR$243&lt;=0,month(edate($A250,6))=month(GR$243))),GR$246,0)</f>
        <v>0</v>
      </c>
      <c r="GS250" s="342">
        <f t="shared" si="836"/>
        <v>0</v>
      </c>
      <c r="GT250" s="342">
        <f t="shared" si="836"/>
        <v>0</v>
      </c>
      <c r="GU250" s="342">
        <f t="shared" si="836"/>
        <v>0</v>
      </c>
      <c r="GV250" s="342">
        <f t="shared" si="836"/>
        <v>0</v>
      </c>
      <c r="GW250" s="342">
        <f t="shared" si="836"/>
        <v>0</v>
      </c>
      <c r="GX250" s="342">
        <f t="shared" si="836"/>
        <v>0</v>
      </c>
      <c r="GY250" s="342">
        <f t="shared" si="836"/>
        <v>0</v>
      </c>
      <c r="GZ250" s="342">
        <f t="shared" si="836"/>
        <v>0</v>
      </c>
      <c r="HA250" s="342">
        <f t="shared" si="836"/>
        <v>0</v>
      </c>
      <c r="HB250" s="342">
        <f t="shared" si="836"/>
        <v>0</v>
      </c>
      <c r="HC250" s="342">
        <f t="shared" si="836"/>
        <v>0</v>
      </c>
      <c r="HD250" s="342">
        <f t="shared" si="836"/>
        <v>0</v>
      </c>
      <c r="HE250" s="342">
        <f t="shared" si="836"/>
        <v>0</v>
      </c>
      <c r="HF250" s="342">
        <f t="shared" si="836"/>
        <v>0</v>
      </c>
      <c r="HG250" s="342">
        <f t="shared" si="836"/>
        <v>0</v>
      </c>
      <c r="HH250" s="342">
        <f t="shared" si="836"/>
        <v>0</v>
      </c>
      <c r="HI250" s="342">
        <f t="shared" si="836"/>
        <v>0</v>
      </c>
      <c r="HJ250" s="342">
        <f t="shared" si="836"/>
        <v>0</v>
      </c>
      <c r="HK250" s="342">
        <f t="shared" si="836"/>
        <v>0</v>
      </c>
      <c r="HL250" s="342">
        <f t="shared" si="836"/>
        <v>0</v>
      </c>
      <c r="HM250" s="342">
        <f t="shared" si="836"/>
        <v>0</v>
      </c>
      <c r="HN250" s="342">
        <f t="shared" si="836"/>
        <v>0</v>
      </c>
      <c r="HO250" s="342">
        <f t="shared" si="836"/>
        <v>0</v>
      </c>
      <c r="HP250" s="342">
        <f t="shared" si="836"/>
        <v>0</v>
      </c>
      <c r="HQ250" s="342">
        <f t="shared" si="836"/>
        <v>0</v>
      </c>
      <c r="HR250" s="342">
        <f t="shared" si="836"/>
        <v>0</v>
      </c>
      <c r="HS250" s="342">
        <f t="shared" si="836"/>
        <v>0</v>
      </c>
      <c r="HT250" s="342">
        <f t="shared" si="836"/>
        <v>0</v>
      </c>
      <c r="HU250" s="342">
        <f t="shared" si="836"/>
        <v>0</v>
      </c>
      <c r="HV250" s="342">
        <f t="shared" si="836"/>
        <v>0</v>
      </c>
      <c r="HW250" s="342">
        <f t="shared" si="836"/>
        <v>0</v>
      </c>
      <c r="HX250" s="342">
        <f t="shared" si="836"/>
        <v>0</v>
      </c>
      <c r="HY250" s="342">
        <f t="shared" si="836"/>
        <v>0</v>
      </c>
      <c r="HZ250" s="342">
        <f t="shared" si="836"/>
        <v>0</v>
      </c>
      <c r="IA250" s="342">
        <f t="shared" si="836"/>
        <v>0</v>
      </c>
      <c r="IB250" s="342">
        <f t="shared" si="836"/>
        <v>0</v>
      </c>
      <c r="IC250" s="342">
        <f t="shared" si="836"/>
        <v>0</v>
      </c>
      <c r="ID250" s="342">
        <f t="shared" si="836"/>
        <v>0</v>
      </c>
      <c r="IE250" s="342">
        <f t="shared" si="836"/>
        <v>0</v>
      </c>
      <c r="IF250" s="342">
        <f t="shared" si="836"/>
        <v>0</v>
      </c>
      <c r="IG250" s="342">
        <f t="shared" si="836"/>
        <v>0</v>
      </c>
      <c r="IH250" s="342">
        <f t="shared" si="836"/>
        <v>0</v>
      </c>
      <c r="II250" s="342">
        <f t="shared" si="836"/>
        <v>0</v>
      </c>
      <c r="IJ250" s="342">
        <f t="shared" si="836"/>
        <v>0</v>
      </c>
      <c r="IK250" s="342">
        <f t="shared" si="836"/>
        <v>0</v>
      </c>
      <c r="IL250" s="342">
        <f t="shared" si="836"/>
        <v>0</v>
      </c>
      <c r="IM250" s="342">
        <f t="shared" si="836"/>
        <v>0</v>
      </c>
      <c r="IN250" s="342">
        <f t="shared" si="836"/>
        <v>0</v>
      </c>
      <c r="IO250" s="342">
        <f t="shared" si="836"/>
        <v>0</v>
      </c>
      <c r="IP250" s="342">
        <f t="shared" si="836"/>
        <v>0</v>
      </c>
      <c r="IQ250" s="342">
        <f t="shared" si="836"/>
        <v>0</v>
      </c>
      <c r="IR250" s="342">
        <f t="shared" si="836"/>
        <v>0</v>
      </c>
      <c r="IS250" s="342">
        <f t="shared" si="836"/>
        <v>0</v>
      </c>
      <c r="IT250" s="342">
        <f t="shared" si="836"/>
        <v>0</v>
      </c>
      <c r="IU250" s="342">
        <f t="shared" si="836"/>
        <v>0</v>
      </c>
      <c r="IV250" s="342">
        <f t="shared" si="836"/>
        <v>0</v>
      </c>
      <c r="IW250" s="342">
        <f t="shared" si="836"/>
        <v>0</v>
      </c>
      <c r="IX250" s="342">
        <f t="shared" si="836"/>
        <v>0</v>
      </c>
      <c r="IY250" s="342">
        <f t="shared" si="836"/>
        <v>0</v>
      </c>
      <c r="IZ250" s="342">
        <f t="shared" si="836"/>
        <v>0</v>
      </c>
      <c r="JA250" s="342">
        <f t="shared" si="836"/>
        <v>0</v>
      </c>
      <c r="JB250" s="342">
        <f t="shared" si="836"/>
        <v>0</v>
      </c>
      <c r="JC250" s="342">
        <f t="shared" si="836"/>
        <v>0</v>
      </c>
      <c r="JD250" s="342"/>
      <c r="JE250" s="342">
        <f t="shared" ref="JE250:LP250" si="837">if(or(and($A250-JE$242&gt;0,$A250-JE$243&lt;=0,month($A250)=month(JE$243)),and($A250-JE$242&gt;0,$A250-JE$243&lt;=0,month(edate($A250,6))=month(JE$243))),JE$246,0)</f>
        <v>0</v>
      </c>
      <c r="JF250" s="342">
        <f t="shared" si="837"/>
        <v>0</v>
      </c>
      <c r="JG250" s="342">
        <f t="shared" si="837"/>
        <v>0</v>
      </c>
      <c r="JH250" s="342">
        <f t="shared" si="837"/>
        <v>0</v>
      </c>
      <c r="JI250" s="342">
        <f t="shared" si="837"/>
        <v>0</v>
      </c>
      <c r="JJ250" s="342">
        <f t="shared" si="837"/>
        <v>0</v>
      </c>
      <c r="JK250" s="342">
        <f t="shared" si="837"/>
        <v>0</v>
      </c>
      <c r="JL250" s="342">
        <f t="shared" si="837"/>
        <v>0</v>
      </c>
      <c r="JM250" s="342">
        <f t="shared" si="837"/>
        <v>0</v>
      </c>
      <c r="JN250" s="342">
        <f t="shared" si="837"/>
        <v>0</v>
      </c>
      <c r="JO250" s="342">
        <f t="shared" si="837"/>
        <v>0</v>
      </c>
      <c r="JP250" s="342">
        <f t="shared" si="837"/>
        <v>0</v>
      </c>
      <c r="JQ250" s="342">
        <f t="shared" si="837"/>
        <v>0</v>
      </c>
      <c r="JR250" s="342">
        <f t="shared" si="837"/>
        <v>0</v>
      </c>
      <c r="JS250" s="342">
        <f t="shared" si="837"/>
        <v>0</v>
      </c>
      <c r="JT250" s="342">
        <f t="shared" si="837"/>
        <v>0</v>
      </c>
      <c r="JU250" s="342">
        <f t="shared" si="837"/>
        <v>0</v>
      </c>
      <c r="JV250" s="342">
        <f t="shared" si="837"/>
        <v>0</v>
      </c>
      <c r="JW250" s="342">
        <f t="shared" si="837"/>
        <v>0</v>
      </c>
      <c r="JX250" s="342">
        <f t="shared" si="837"/>
        <v>0</v>
      </c>
      <c r="JY250" s="342">
        <f t="shared" si="837"/>
        <v>0</v>
      </c>
      <c r="JZ250" s="342">
        <f t="shared" si="837"/>
        <v>0</v>
      </c>
      <c r="KA250" s="342">
        <f t="shared" si="837"/>
        <v>0</v>
      </c>
      <c r="KB250" s="342">
        <f t="shared" si="837"/>
        <v>0</v>
      </c>
      <c r="KC250" s="342">
        <f t="shared" si="837"/>
        <v>0</v>
      </c>
      <c r="KD250" s="342">
        <f t="shared" si="837"/>
        <v>0</v>
      </c>
      <c r="KE250" s="342">
        <f t="shared" si="837"/>
        <v>0</v>
      </c>
      <c r="KF250" s="342">
        <f t="shared" si="837"/>
        <v>0</v>
      </c>
      <c r="KG250" s="342">
        <f t="shared" si="837"/>
        <v>0</v>
      </c>
      <c r="KH250" s="342">
        <f t="shared" si="837"/>
        <v>0</v>
      </c>
      <c r="KI250" s="342">
        <f t="shared" si="837"/>
        <v>0</v>
      </c>
      <c r="KJ250" s="342">
        <f t="shared" si="837"/>
        <v>0</v>
      </c>
      <c r="KK250" s="342">
        <f t="shared" si="837"/>
        <v>0</v>
      </c>
      <c r="KL250" s="342">
        <f t="shared" si="837"/>
        <v>0</v>
      </c>
      <c r="KM250" s="342">
        <f t="shared" si="837"/>
        <v>0</v>
      </c>
      <c r="KN250" s="342">
        <f t="shared" si="837"/>
        <v>0</v>
      </c>
      <c r="KO250" s="342">
        <f t="shared" si="837"/>
        <v>0</v>
      </c>
      <c r="KP250" s="342">
        <f t="shared" si="837"/>
        <v>0</v>
      </c>
      <c r="KQ250" s="342">
        <f t="shared" si="837"/>
        <v>0</v>
      </c>
      <c r="KR250" s="342">
        <f t="shared" si="837"/>
        <v>0</v>
      </c>
      <c r="KS250" s="342">
        <f t="shared" si="837"/>
        <v>0</v>
      </c>
      <c r="KT250" s="342">
        <f t="shared" si="837"/>
        <v>0</v>
      </c>
      <c r="KU250" s="342">
        <f t="shared" si="837"/>
        <v>0</v>
      </c>
      <c r="KV250" s="342">
        <f t="shared" si="837"/>
        <v>0</v>
      </c>
      <c r="KW250" s="342">
        <f t="shared" si="837"/>
        <v>0</v>
      </c>
      <c r="KX250" s="342">
        <f t="shared" si="837"/>
        <v>0</v>
      </c>
      <c r="KY250" s="342">
        <f t="shared" si="837"/>
        <v>0</v>
      </c>
      <c r="KZ250" s="342">
        <f t="shared" si="837"/>
        <v>0</v>
      </c>
      <c r="LA250" s="342">
        <f t="shared" si="837"/>
        <v>0</v>
      </c>
      <c r="LB250" s="342">
        <f t="shared" si="837"/>
        <v>0</v>
      </c>
      <c r="LC250" s="342">
        <f t="shared" si="837"/>
        <v>0</v>
      </c>
      <c r="LD250" s="342">
        <f t="shared" si="837"/>
        <v>0</v>
      </c>
      <c r="LE250" s="342">
        <f t="shared" si="837"/>
        <v>0</v>
      </c>
      <c r="LF250" s="342">
        <f t="shared" si="837"/>
        <v>0</v>
      </c>
      <c r="LG250" s="342">
        <f t="shared" si="837"/>
        <v>0</v>
      </c>
      <c r="LH250" s="342">
        <f t="shared" si="837"/>
        <v>0</v>
      </c>
      <c r="LI250" s="342">
        <f t="shared" si="837"/>
        <v>0</v>
      </c>
      <c r="LJ250" s="342">
        <f t="shared" si="837"/>
        <v>0</v>
      </c>
      <c r="LK250" s="342">
        <f t="shared" si="837"/>
        <v>0</v>
      </c>
      <c r="LL250" s="342">
        <f t="shared" si="837"/>
        <v>0</v>
      </c>
      <c r="LM250" s="342">
        <f t="shared" si="837"/>
        <v>0</v>
      </c>
      <c r="LN250" s="342">
        <f t="shared" si="837"/>
        <v>0</v>
      </c>
      <c r="LO250" s="342">
        <f t="shared" si="837"/>
        <v>0</v>
      </c>
      <c r="LP250" s="342">
        <f t="shared" si="837"/>
        <v>0</v>
      </c>
    </row>
    <row r="251">
      <c r="A251" s="331" t="str">
        <f t="shared" si="821"/>
        <v>06-2023</v>
      </c>
      <c r="B251" s="346">
        <f t="shared" si="827"/>
        <v>182308.8195</v>
      </c>
      <c r="C251" s="346"/>
      <c r="E251" s="342">
        <f t="shared" ref="E251:BP251" si="838">if(or(and($A251-E$242&gt;0,$A251-E$243&lt;=0,month($A251)=month(E$243)),and($A251-E$242&gt;0,$A251-E$243&lt;=0,month(edate($A251,6))=month(E$243))),E$246,0)</f>
        <v>0</v>
      </c>
      <c r="F251" s="342">
        <f t="shared" si="838"/>
        <v>0</v>
      </c>
      <c r="G251" s="342">
        <f t="shared" si="838"/>
        <v>0</v>
      </c>
      <c r="H251" s="342">
        <f t="shared" si="838"/>
        <v>0</v>
      </c>
      <c r="I251" s="342">
        <f t="shared" si="838"/>
        <v>0</v>
      </c>
      <c r="J251" s="342">
        <f t="shared" si="838"/>
        <v>5954.9875</v>
      </c>
      <c r="K251" s="342">
        <f t="shared" si="838"/>
        <v>0</v>
      </c>
      <c r="L251" s="342">
        <f t="shared" si="838"/>
        <v>0</v>
      </c>
      <c r="M251" s="342">
        <f t="shared" si="838"/>
        <v>0</v>
      </c>
      <c r="N251" s="342">
        <f t="shared" si="838"/>
        <v>7812.75495</v>
      </c>
      <c r="O251" s="342">
        <f t="shared" si="838"/>
        <v>5688.688635</v>
      </c>
      <c r="P251" s="342">
        <f t="shared" si="838"/>
        <v>5334.19156</v>
      </c>
      <c r="Q251" s="342">
        <f t="shared" si="838"/>
        <v>0</v>
      </c>
      <c r="R251" s="342">
        <f t="shared" si="838"/>
        <v>0</v>
      </c>
      <c r="S251" s="342">
        <f t="shared" si="838"/>
        <v>10661.63949</v>
      </c>
      <c r="T251" s="342">
        <f t="shared" si="838"/>
        <v>0</v>
      </c>
      <c r="U251" s="342">
        <f t="shared" si="838"/>
        <v>0</v>
      </c>
      <c r="V251" s="342">
        <f t="shared" si="838"/>
        <v>5520.8475</v>
      </c>
      <c r="W251" s="342">
        <f t="shared" si="838"/>
        <v>0</v>
      </c>
      <c r="X251" s="342">
        <f t="shared" si="838"/>
        <v>7309.84635</v>
      </c>
      <c r="Y251" s="342">
        <f t="shared" si="838"/>
        <v>11393.6924</v>
      </c>
      <c r="Z251" s="342">
        <f t="shared" si="838"/>
        <v>70.99625</v>
      </c>
      <c r="AA251" s="342">
        <f t="shared" si="838"/>
        <v>0</v>
      </c>
      <c r="AB251" s="342">
        <f t="shared" si="838"/>
        <v>8275.222958</v>
      </c>
      <c r="AC251" s="342">
        <f t="shared" si="838"/>
        <v>0</v>
      </c>
      <c r="AD251" s="342">
        <f t="shared" si="838"/>
        <v>0</v>
      </c>
      <c r="AE251" s="342">
        <f t="shared" si="838"/>
        <v>0</v>
      </c>
      <c r="AF251" s="342">
        <f t="shared" si="838"/>
        <v>6214.90265</v>
      </c>
      <c r="AG251" s="342">
        <f t="shared" si="838"/>
        <v>0</v>
      </c>
      <c r="AH251" s="342">
        <f t="shared" si="838"/>
        <v>228.5555</v>
      </c>
      <c r="AI251" s="342">
        <f t="shared" si="838"/>
        <v>0</v>
      </c>
      <c r="AJ251" s="342">
        <f t="shared" si="838"/>
        <v>3780</v>
      </c>
      <c r="AK251" s="342">
        <f t="shared" si="838"/>
        <v>15922.28576</v>
      </c>
      <c r="AL251" s="342">
        <f t="shared" si="838"/>
        <v>0</v>
      </c>
      <c r="AM251" s="342">
        <f t="shared" si="838"/>
        <v>0</v>
      </c>
      <c r="AN251" s="342">
        <f t="shared" si="838"/>
        <v>12211.43486</v>
      </c>
      <c r="AO251" s="342">
        <f t="shared" si="838"/>
        <v>8896.907813</v>
      </c>
      <c r="AP251" s="342">
        <f t="shared" si="838"/>
        <v>0</v>
      </c>
      <c r="AQ251" s="342">
        <f t="shared" si="838"/>
        <v>0</v>
      </c>
      <c r="AR251" s="342">
        <f t="shared" si="838"/>
        <v>7542.9351</v>
      </c>
      <c r="AS251" s="342">
        <f t="shared" si="838"/>
        <v>0</v>
      </c>
      <c r="AT251" s="342">
        <f t="shared" si="838"/>
        <v>0</v>
      </c>
      <c r="AU251" s="342">
        <f t="shared" si="838"/>
        <v>0</v>
      </c>
      <c r="AV251" s="342">
        <f t="shared" si="838"/>
        <v>7136.0471</v>
      </c>
      <c r="AW251" s="342">
        <f t="shared" si="838"/>
        <v>0</v>
      </c>
      <c r="AX251" s="342">
        <f t="shared" si="838"/>
        <v>9058.61</v>
      </c>
      <c r="AY251" s="342">
        <f t="shared" si="838"/>
        <v>0</v>
      </c>
      <c r="AZ251" s="342">
        <f t="shared" si="838"/>
        <v>6480</v>
      </c>
      <c r="BA251" s="342">
        <f t="shared" si="838"/>
        <v>5867.9712</v>
      </c>
      <c r="BB251" s="342">
        <f t="shared" si="838"/>
        <v>0</v>
      </c>
      <c r="BC251" s="342">
        <f t="shared" si="838"/>
        <v>4873.17825</v>
      </c>
      <c r="BD251" s="342">
        <f t="shared" si="838"/>
        <v>0</v>
      </c>
      <c r="BE251" s="342">
        <f t="shared" si="838"/>
        <v>4565.5155</v>
      </c>
      <c r="BF251" s="342">
        <f t="shared" si="838"/>
        <v>0</v>
      </c>
      <c r="BG251" s="342">
        <f t="shared" si="838"/>
        <v>900.3978</v>
      </c>
      <c r="BH251" s="342">
        <f t="shared" si="838"/>
        <v>0</v>
      </c>
      <c r="BI251" s="342">
        <f t="shared" si="838"/>
        <v>0</v>
      </c>
      <c r="BJ251" s="342">
        <f t="shared" si="838"/>
        <v>0</v>
      </c>
      <c r="BK251" s="342">
        <f t="shared" si="838"/>
        <v>0</v>
      </c>
      <c r="BL251" s="342">
        <f t="shared" si="838"/>
        <v>0</v>
      </c>
      <c r="BM251" s="342">
        <f t="shared" si="838"/>
        <v>1521.41625</v>
      </c>
      <c r="BN251" s="342">
        <f t="shared" si="838"/>
        <v>0</v>
      </c>
      <c r="BO251" s="342">
        <f t="shared" si="838"/>
        <v>5255.6688</v>
      </c>
      <c r="BP251" s="342">
        <f t="shared" si="838"/>
        <v>0</v>
      </c>
      <c r="BQ251" s="342"/>
      <c r="BR251" s="342">
        <f t="shared" ref="BR251:EC251" si="839">if(or(and($A251-BR$242&gt;0,$A251-BR$243&lt;=0,month($A251)=month(BR$243)),and($A251-BR$242&gt;0,$A251-BR$243&lt;=0,month(edate($A251,6))=month(BR$243))),BR$246,0)</f>
        <v>6064.104505</v>
      </c>
      <c r="BS251" s="342">
        <f t="shared" si="839"/>
        <v>2859.587409</v>
      </c>
      <c r="BT251" s="342">
        <f t="shared" si="839"/>
        <v>4906.433422</v>
      </c>
      <c r="BU251" s="342">
        <f t="shared" si="839"/>
        <v>0</v>
      </c>
      <c r="BV251" s="342">
        <f t="shared" si="839"/>
        <v>0</v>
      </c>
      <c r="BW251" s="342">
        <f t="shared" si="839"/>
        <v>0</v>
      </c>
      <c r="BX251" s="342">
        <f t="shared" si="839"/>
        <v>0</v>
      </c>
      <c r="BY251" s="342">
        <f t="shared" si="839"/>
        <v>0</v>
      </c>
      <c r="BZ251" s="342">
        <f t="shared" si="839"/>
        <v>0</v>
      </c>
      <c r="CA251" s="342">
        <f t="shared" si="839"/>
        <v>0</v>
      </c>
      <c r="CB251" s="342">
        <f t="shared" si="839"/>
        <v>0</v>
      </c>
      <c r="CC251" s="342">
        <f t="shared" si="839"/>
        <v>0</v>
      </c>
      <c r="CD251" s="342">
        <f t="shared" si="839"/>
        <v>0</v>
      </c>
      <c r="CE251" s="342">
        <f t="shared" si="839"/>
        <v>0</v>
      </c>
      <c r="CF251" s="342">
        <f t="shared" si="839"/>
        <v>0</v>
      </c>
      <c r="CG251" s="342">
        <f t="shared" si="839"/>
        <v>0</v>
      </c>
      <c r="CH251" s="342">
        <f t="shared" si="839"/>
        <v>0</v>
      </c>
      <c r="CI251" s="342">
        <f t="shared" si="839"/>
        <v>0</v>
      </c>
      <c r="CJ251" s="342">
        <f t="shared" si="839"/>
        <v>0</v>
      </c>
      <c r="CK251" s="342">
        <f t="shared" si="839"/>
        <v>0</v>
      </c>
      <c r="CL251" s="342">
        <f t="shared" si="839"/>
        <v>0</v>
      </c>
      <c r="CM251" s="342">
        <f t="shared" si="839"/>
        <v>0</v>
      </c>
      <c r="CN251" s="342">
        <f t="shared" si="839"/>
        <v>0</v>
      </c>
      <c r="CO251" s="342">
        <f t="shared" si="839"/>
        <v>0</v>
      </c>
      <c r="CP251" s="342">
        <f t="shared" si="839"/>
        <v>0</v>
      </c>
      <c r="CQ251" s="342">
        <f t="shared" si="839"/>
        <v>0</v>
      </c>
      <c r="CR251" s="342">
        <f t="shared" si="839"/>
        <v>0</v>
      </c>
      <c r="CS251" s="342">
        <f t="shared" si="839"/>
        <v>0</v>
      </c>
      <c r="CT251" s="342">
        <f t="shared" si="839"/>
        <v>0</v>
      </c>
      <c r="CU251" s="342">
        <f t="shared" si="839"/>
        <v>0</v>
      </c>
      <c r="CV251" s="342">
        <f t="shared" si="839"/>
        <v>0</v>
      </c>
      <c r="CW251" s="342">
        <f t="shared" si="839"/>
        <v>0</v>
      </c>
      <c r="CX251" s="342">
        <f t="shared" si="839"/>
        <v>0</v>
      </c>
      <c r="CY251" s="342">
        <f t="shared" si="839"/>
        <v>0</v>
      </c>
      <c r="CZ251" s="342">
        <f t="shared" si="839"/>
        <v>0</v>
      </c>
      <c r="DA251" s="342">
        <f t="shared" si="839"/>
        <v>0</v>
      </c>
      <c r="DB251" s="342">
        <f t="shared" si="839"/>
        <v>0</v>
      </c>
      <c r="DC251" s="342">
        <f t="shared" si="839"/>
        <v>0</v>
      </c>
      <c r="DD251" s="342">
        <f t="shared" si="839"/>
        <v>0</v>
      </c>
      <c r="DE251" s="342">
        <f t="shared" si="839"/>
        <v>0</v>
      </c>
      <c r="DF251" s="342">
        <f t="shared" si="839"/>
        <v>0</v>
      </c>
      <c r="DG251" s="342">
        <f t="shared" si="839"/>
        <v>0</v>
      </c>
      <c r="DH251" s="342">
        <f t="shared" si="839"/>
        <v>0</v>
      </c>
      <c r="DI251" s="342">
        <f t="shared" si="839"/>
        <v>0</v>
      </c>
      <c r="DJ251" s="342">
        <f t="shared" si="839"/>
        <v>0</v>
      </c>
      <c r="DK251" s="342">
        <f t="shared" si="839"/>
        <v>0</v>
      </c>
      <c r="DL251" s="342">
        <f t="shared" si="839"/>
        <v>0</v>
      </c>
      <c r="DM251" s="342">
        <f t="shared" si="839"/>
        <v>0</v>
      </c>
      <c r="DN251" s="342">
        <f t="shared" si="839"/>
        <v>0</v>
      </c>
      <c r="DO251" s="342">
        <f t="shared" si="839"/>
        <v>0</v>
      </c>
      <c r="DP251" s="342">
        <f t="shared" si="839"/>
        <v>0</v>
      </c>
      <c r="DQ251" s="342">
        <f t="shared" si="839"/>
        <v>0</v>
      </c>
      <c r="DR251" s="342">
        <f t="shared" si="839"/>
        <v>0</v>
      </c>
      <c r="DS251" s="342">
        <f t="shared" si="839"/>
        <v>0</v>
      </c>
      <c r="DT251" s="342">
        <f t="shared" si="839"/>
        <v>0</v>
      </c>
      <c r="DU251" s="342">
        <f t="shared" si="839"/>
        <v>0</v>
      </c>
      <c r="DV251" s="342">
        <f t="shared" si="839"/>
        <v>0</v>
      </c>
      <c r="DW251" s="342">
        <f t="shared" si="839"/>
        <v>0</v>
      </c>
      <c r="DX251" s="342">
        <f t="shared" si="839"/>
        <v>0</v>
      </c>
      <c r="DY251" s="342">
        <f t="shared" si="839"/>
        <v>0</v>
      </c>
      <c r="DZ251" s="342">
        <f t="shared" si="839"/>
        <v>0</v>
      </c>
      <c r="EA251" s="342">
        <f t="shared" si="839"/>
        <v>0</v>
      </c>
      <c r="EB251" s="342">
        <f t="shared" si="839"/>
        <v>0</v>
      </c>
      <c r="EC251" s="342">
        <f t="shared" si="839"/>
        <v>0</v>
      </c>
      <c r="ED251" s="338"/>
      <c r="EE251" s="342">
        <f t="shared" ref="EE251:GP251" si="840">if(or(and($A251-EE$242&gt;0,$A251-EE$243&lt;=0,month($A251)=month(EE$243)),and($A251-EE$242&gt;0,$A251-EE$243&lt;=0,month(edate($A251,6))=month(EE$243))),EE$246,0)</f>
        <v>0</v>
      </c>
      <c r="EF251" s="342">
        <f t="shared" si="840"/>
        <v>0</v>
      </c>
      <c r="EG251" s="342">
        <f t="shared" si="840"/>
        <v>0</v>
      </c>
      <c r="EH251" s="342">
        <f t="shared" si="840"/>
        <v>0</v>
      </c>
      <c r="EI251" s="342">
        <f t="shared" si="840"/>
        <v>0</v>
      </c>
      <c r="EJ251" s="342">
        <f t="shared" si="840"/>
        <v>0</v>
      </c>
      <c r="EK251" s="342">
        <f t="shared" si="840"/>
        <v>0</v>
      </c>
      <c r="EL251" s="342">
        <f t="shared" si="840"/>
        <v>0</v>
      </c>
      <c r="EM251" s="342">
        <f t="shared" si="840"/>
        <v>0</v>
      </c>
      <c r="EN251" s="342">
        <f t="shared" si="840"/>
        <v>0</v>
      </c>
      <c r="EO251" s="342">
        <f t="shared" si="840"/>
        <v>0</v>
      </c>
      <c r="EP251" s="342">
        <f t="shared" si="840"/>
        <v>0</v>
      </c>
      <c r="EQ251" s="342">
        <f t="shared" si="840"/>
        <v>0</v>
      </c>
      <c r="ER251" s="342">
        <f t="shared" si="840"/>
        <v>0</v>
      </c>
      <c r="ES251" s="342">
        <f t="shared" si="840"/>
        <v>0</v>
      </c>
      <c r="ET251" s="342">
        <f t="shared" si="840"/>
        <v>0</v>
      </c>
      <c r="EU251" s="342">
        <f t="shared" si="840"/>
        <v>0</v>
      </c>
      <c r="EV251" s="342">
        <f t="shared" si="840"/>
        <v>0</v>
      </c>
      <c r="EW251" s="342">
        <f t="shared" si="840"/>
        <v>0</v>
      </c>
      <c r="EX251" s="342">
        <f t="shared" si="840"/>
        <v>0</v>
      </c>
      <c r="EY251" s="342">
        <f t="shared" si="840"/>
        <v>0</v>
      </c>
      <c r="EZ251" s="342">
        <f t="shared" si="840"/>
        <v>0</v>
      </c>
      <c r="FA251" s="342">
        <f t="shared" si="840"/>
        <v>0</v>
      </c>
      <c r="FB251" s="342">
        <f t="shared" si="840"/>
        <v>0</v>
      </c>
      <c r="FC251" s="342">
        <f t="shared" si="840"/>
        <v>0</v>
      </c>
      <c r="FD251" s="342">
        <f t="shared" si="840"/>
        <v>0</v>
      </c>
      <c r="FE251" s="342">
        <f t="shared" si="840"/>
        <v>0</v>
      </c>
      <c r="FF251" s="342">
        <f t="shared" si="840"/>
        <v>0</v>
      </c>
      <c r="FG251" s="342">
        <f t="shared" si="840"/>
        <v>0</v>
      </c>
      <c r="FH251" s="342">
        <f t="shared" si="840"/>
        <v>0</v>
      </c>
      <c r="FI251" s="342">
        <f t="shared" si="840"/>
        <v>0</v>
      </c>
      <c r="FJ251" s="342">
        <f t="shared" si="840"/>
        <v>0</v>
      </c>
      <c r="FK251" s="342">
        <f t="shared" si="840"/>
        <v>0</v>
      </c>
      <c r="FL251" s="342">
        <f t="shared" si="840"/>
        <v>0</v>
      </c>
      <c r="FM251" s="342">
        <f t="shared" si="840"/>
        <v>0</v>
      </c>
      <c r="FN251" s="342">
        <f t="shared" si="840"/>
        <v>0</v>
      </c>
      <c r="FO251" s="342">
        <f t="shared" si="840"/>
        <v>0</v>
      </c>
      <c r="FP251" s="342">
        <f t="shared" si="840"/>
        <v>0</v>
      </c>
      <c r="FQ251" s="342">
        <f t="shared" si="840"/>
        <v>0</v>
      </c>
      <c r="FR251" s="342">
        <f t="shared" si="840"/>
        <v>0</v>
      </c>
      <c r="FS251" s="342">
        <f t="shared" si="840"/>
        <v>0</v>
      </c>
      <c r="FT251" s="342">
        <f t="shared" si="840"/>
        <v>0</v>
      </c>
      <c r="FU251" s="342">
        <f t="shared" si="840"/>
        <v>0</v>
      </c>
      <c r="FV251" s="342">
        <f t="shared" si="840"/>
        <v>0</v>
      </c>
      <c r="FW251" s="342">
        <f t="shared" si="840"/>
        <v>0</v>
      </c>
      <c r="FX251" s="342">
        <f t="shared" si="840"/>
        <v>0</v>
      </c>
      <c r="FY251" s="342">
        <f t="shared" si="840"/>
        <v>0</v>
      </c>
      <c r="FZ251" s="342">
        <f t="shared" si="840"/>
        <v>0</v>
      </c>
      <c r="GA251" s="342">
        <f t="shared" si="840"/>
        <v>0</v>
      </c>
      <c r="GB251" s="342">
        <f t="shared" si="840"/>
        <v>0</v>
      </c>
      <c r="GC251" s="342">
        <f t="shared" si="840"/>
        <v>0</v>
      </c>
      <c r="GD251" s="342">
        <f t="shared" si="840"/>
        <v>0</v>
      </c>
      <c r="GE251" s="342">
        <f t="shared" si="840"/>
        <v>0</v>
      </c>
      <c r="GF251" s="342">
        <f t="shared" si="840"/>
        <v>0</v>
      </c>
      <c r="GG251" s="342">
        <f t="shared" si="840"/>
        <v>0</v>
      </c>
      <c r="GH251" s="342">
        <f t="shared" si="840"/>
        <v>0</v>
      </c>
      <c r="GI251" s="342">
        <f t="shared" si="840"/>
        <v>0</v>
      </c>
      <c r="GJ251" s="342">
        <f t="shared" si="840"/>
        <v>0</v>
      </c>
      <c r="GK251" s="342">
        <f t="shared" si="840"/>
        <v>0</v>
      </c>
      <c r="GL251" s="342">
        <f t="shared" si="840"/>
        <v>0</v>
      </c>
      <c r="GM251" s="342">
        <f t="shared" si="840"/>
        <v>0</v>
      </c>
      <c r="GN251" s="342">
        <f t="shared" si="840"/>
        <v>0</v>
      </c>
      <c r="GO251" s="342">
        <f t="shared" si="840"/>
        <v>0</v>
      </c>
      <c r="GP251" s="342">
        <f t="shared" si="840"/>
        <v>0</v>
      </c>
      <c r="GQ251" s="342"/>
      <c r="GR251" s="342">
        <f t="shared" ref="GR251:JC251" si="841">if(or(and($A251-GR$242&gt;0,$A251-GR$243&lt;=0,month($A251)=month(GR$243)),and($A251-GR$242&gt;0,$A251-GR$243&lt;=0,month(edate($A251,6))=month(GR$243))),GR$246,0)</f>
        <v>0</v>
      </c>
      <c r="GS251" s="342">
        <f t="shared" si="841"/>
        <v>0</v>
      </c>
      <c r="GT251" s="342">
        <f t="shared" si="841"/>
        <v>0</v>
      </c>
      <c r="GU251" s="342">
        <f t="shared" si="841"/>
        <v>0</v>
      </c>
      <c r="GV251" s="342">
        <f t="shared" si="841"/>
        <v>0</v>
      </c>
      <c r="GW251" s="342">
        <f t="shared" si="841"/>
        <v>0</v>
      </c>
      <c r="GX251" s="342">
        <f t="shared" si="841"/>
        <v>0</v>
      </c>
      <c r="GY251" s="342">
        <f t="shared" si="841"/>
        <v>0</v>
      </c>
      <c r="GZ251" s="342">
        <f t="shared" si="841"/>
        <v>0</v>
      </c>
      <c r="HA251" s="342">
        <f t="shared" si="841"/>
        <v>0</v>
      </c>
      <c r="HB251" s="342">
        <f t="shared" si="841"/>
        <v>0</v>
      </c>
      <c r="HC251" s="342">
        <f t="shared" si="841"/>
        <v>0</v>
      </c>
      <c r="HD251" s="342">
        <f t="shared" si="841"/>
        <v>0</v>
      </c>
      <c r="HE251" s="342">
        <f t="shared" si="841"/>
        <v>0</v>
      </c>
      <c r="HF251" s="342">
        <f t="shared" si="841"/>
        <v>0</v>
      </c>
      <c r="HG251" s="342">
        <f t="shared" si="841"/>
        <v>0</v>
      </c>
      <c r="HH251" s="342">
        <f t="shared" si="841"/>
        <v>0</v>
      </c>
      <c r="HI251" s="342">
        <f t="shared" si="841"/>
        <v>0</v>
      </c>
      <c r="HJ251" s="342">
        <f t="shared" si="841"/>
        <v>0</v>
      </c>
      <c r="HK251" s="342">
        <f t="shared" si="841"/>
        <v>0</v>
      </c>
      <c r="HL251" s="342">
        <f t="shared" si="841"/>
        <v>0</v>
      </c>
      <c r="HM251" s="342">
        <f t="shared" si="841"/>
        <v>0</v>
      </c>
      <c r="HN251" s="342">
        <f t="shared" si="841"/>
        <v>0</v>
      </c>
      <c r="HO251" s="342">
        <f t="shared" si="841"/>
        <v>0</v>
      </c>
      <c r="HP251" s="342">
        <f t="shared" si="841"/>
        <v>0</v>
      </c>
      <c r="HQ251" s="342">
        <f t="shared" si="841"/>
        <v>0</v>
      </c>
      <c r="HR251" s="342">
        <f t="shared" si="841"/>
        <v>0</v>
      </c>
      <c r="HS251" s="342">
        <f t="shared" si="841"/>
        <v>0</v>
      </c>
      <c r="HT251" s="342">
        <f t="shared" si="841"/>
        <v>0</v>
      </c>
      <c r="HU251" s="342">
        <f t="shared" si="841"/>
        <v>0</v>
      </c>
      <c r="HV251" s="342">
        <f t="shared" si="841"/>
        <v>0</v>
      </c>
      <c r="HW251" s="342">
        <f t="shared" si="841"/>
        <v>0</v>
      </c>
      <c r="HX251" s="342">
        <f t="shared" si="841"/>
        <v>0</v>
      </c>
      <c r="HY251" s="342">
        <f t="shared" si="841"/>
        <v>0</v>
      </c>
      <c r="HZ251" s="342">
        <f t="shared" si="841"/>
        <v>0</v>
      </c>
      <c r="IA251" s="342">
        <f t="shared" si="841"/>
        <v>0</v>
      </c>
      <c r="IB251" s="342">
        <f t="shared" si="841"/>
        <v>0</v>
      </c>
      <c r="IC251" s="342">
        <f t="shared" si="841"/>
        <v>0</v>
      </c>
      <c r="ID251" s="342">
        <f t="shared" si="841"/>
        <v>0</v>
      </c>
      <c r="IE251" s="342">
        <f t="shared" si="841"/>
        <v>0</v>
      </c>
      <c r="IF251" s="342">
        <f t="shared" si="841"/>
        <v>0</v>
      </c>
      <c r="IG251" s="342">
        <f t="shared" si="841"/>
        <v>0</v>
      </c>
      <c r="IH251" s="342">
        <f t="shared" si="841"/>
        <v>0</v>
      </c>
      <c r="II251" s="342">
        <f t="shared" si="841"/>
        <v>0</v>
      </c>
      <c r="IJ251" s="342">
        <f t="shared" si="841"/>
        <v>0</v>
      </c>
      <c r="IK251" s="342">
        <f t="shared" si="841"/>
        <v>0</v>
      </c>
      <c r="IL251" s="342">
        <f t="shared" si="841"/>
        <v>0</v>
      </c>
      <c r="IM251" s="342">
        <f t="shared" si="841"/>
        <v>0</v>
      </c>
      <c r="IN251" s="342">
        <f t="shared" si="841"/>
        <v>0</v>
      </c>
      <c r="IO251" s="342">
        <f t="shared" si="841"/>
        <v>0</v>
      </c>
      <c r="IP251" s="342">
        <f t="shared" si="841"/>
        <v>0</v>
      </c>
      <c r="IQ251" s="342">
        <f t="shared" si="841"/>
        <v>0</v>
      </c>
      <c r="IR251" s="342">
        <f t="shared" si="841"/>
        <v>0</v>
      </c>
      <c r="IS251" s="342">
        <f t="shared" si="841"/>
        <v>0</v>
      </c>
      <c r="IT251" s="342">
        <f t="shared" si="841"/>
        <v>0</v>
      </c>
      <c r="IU251" s="342">
        <f t="shared" si="841"/>
        <v>0</v>
      </c>
      <c r="IV251" s="342">
        <f t="shared" si="841"/>
        <v>0</v>
      </c>
      <c r="IW251" s="342">
        <f t="shared" si="841"/>
        <v>0</v>
      </c>
      <c r="IX251" s="342">
        <f t="shared" si="841"/>
        <v>0</v>
      </c>
      <c r="IY251" s="342">
        <f t="shared" si="841"/>
        <v>0</v>
      </c>
      <c r="IZ251" s="342">
        <f t="shared" si="841"/>
        <v>0</v>
      </c>
      <c r="JA251" s="342">
        <f t="shared" si="841"/>
        <v>0</v>
      </c>
      <c r="JB251" s="342">
        <f t="shared" si="841"/>
        <v>0</v>
      </c>
      <c r="JC251" s="342">
        <f t="shared" si="841"/>
        <v>0</v>
      </c>
      <c r="JD251" s="342"/>
      <c r="JE251" s="342">
        <f t="shared" ref="JE251:LP251" si="842">if(or(and($A251-JE$242&gt;0,$A251-JE$243&lt;=0,month($A251)=month(JE$243)),and($A251-JE$242&gt;0,$A251-JE$243&lt;=0,month(edate($A251,6))=month(JE$243))),JE$246,0)</f>
        <v>0</v>
      </c>
      <c r="JF251" s="342">
        <f t="shared" si="842"/>
        <v>0</v>
      </c>
      <c r="JG251" s="342">
        <f t="shared" si="842"/>
        <v>0</v>
      </c>
      <c r="JH251" s="342">
        <f t="shared" si="842"/>
        <v>0</v>
      </c>
      <c r="JI251" s="342">
        <f t="shared" si="842"/>
        <v>0</v>
      </c>
      <c r="JJ251" s="342">
        <f t="shared" si="842"/>
        <v>0</v>
      </c>
      <c r="JK251" s="342">
        <f t="shared" si="842"/>
        <v>0</v>
      </c>
      <c r="JL251" s="342">
        <f t="shared" si="842"/>
        <v>0</v>
      </c>
      <c r="JM251" s="342">
        <f t="shared" si="842"/>
        <v>0</v>
      </c>
      <c r="JN251" s="342">
        <f t="shared" si="842"/>
        <v>0</v>
      </c>
      <c r="JO251" s="342">
        <f t="shared" si="842"/>
        <v>0</v>
      </c>
      <c r="JP251" s="342">
        <f t="shared" si="842"/>
        <v>0</v>
      </c>
      <c r="JQ251" s="342">
        <f t="shared" si="842"/>
        <v>0</v>
      </c>
      <c r="JR251" s="342">
        <f t="shared" si="842"/>
        <v>0</v>
      </c>
      <c r="JS251" s="342">
        <f t="shared" si="842"/>
        <v>0</v>
      </c>
      <c r="JT251" s="342">
        <f t="shared" si="842"/>
        <v>0</v>
      </c>
      <c r="JU251" s="342">
        <f t="shared" si="842"/>
        <v>0</v>
      </c>
      <c r="JV251" s="342">
        <f t="shared" si="842"/>
        <v>0</v>
      </c>
      <c r="JW251" s="342">
        <f t="shared" si="842"/>
        <v>0</v>
      </c>
      <c r="JX251" s="342">
        <f t="shared" si="842"/>
        <v>0</v>
      </c>
      <c r="JY251" s="342">
        <f t="shared" si="842"/>
        <v>0</v>
      </c>
      <c r="JZ251" s="342">
        <f t="shared" si="842"/>
        <v>0</v>
      </c>
      <c r="KA251" s="342">
        <f t="shared" si="842"/>
        <v>0</v>
      </c>
      <c r="KB251" s="342">
        <f t="shared" si="842"/>
        <v>0</v>
      </c>
      <c r="KC251" s="342">
        <f t="shared" si="842"/>
        <v>0</v>
      </c>
      <c r="KD251" s="342">
        <f t="shared" si="842"/>
        <v>0</v>
      </c>
      <c r="KE251" s="342">
        <f t="shared" si="842"/>
        <v>0</v>
      </c>
      <c r="KF251" s="342">
        <f t="shared" si="842"/>
        <v>0</v>
      </c>
      <c r="KG251" s="342">
        <f t="shared" si="842"/>
        <v>0</v>
      </c>
      <c r="KH251" s="342">
        <f t="shared" si="842"/>
        <v>0</v>
      </c>
      <c r="KI251" s="342">
        <f t="shared" si="842"/>
        <v>0</v>
      </c>
      <c r="KJ251" s="342">
        <f t="shared" si="842"/>
        <v>0</v>
      </c>
      <c r="KK251" s="342">
        <f t="shared" si="842"/>
        <v>0</v>
      </c>
      <c r="KL251" s="342">
        <f t="shared" si="842"/>
        <v>0</v>
      </c>
      <c r="KM251" s="342">
        <f t="shared" si="842"/>
        <v>0</v>
      </c>
      <c r="KN251" s="342">
        <f t="shared" si="842"/>
        <v>0</v>
      </c>
      <c r="KO251" s="342">
        <f t="shared" si="842"/>
        <v>0</v>
      </c>
      <c r="KP251" s="342">
        <f t="shared" si="842"/>
        <v>0</v>
      </c>
      <c r="KQ251" s="342">
        <f t="shared" si="842"/>
        <v>0</v>
      </c>
      <c r="KR251" s="342">
        <f t="shared" si="842"/>
        <v>0</v>
      </c>
      <c r="KS251" s="342">
        <f t="shared" si="842"/>
        <v>0</v>
      </c>
      <c r="KT251" s="342">
        <f t="shared" si="842"/>
        <v>0</v>
      </c>
      <c r="KU251" s="342">
        <f t="shared" si="842"/>
        <v>0</v>
      </c>
      <c r="KV251" s="342">
        <f t="shared" si="842"/>
        <v>0</v>
      </c>
      <c r="KW251" s="342">
        <f t="shared" si="842"/>
        <v>0</v>
      </c>
      <c r="KX251" s="342">
        <f t="shared" si="842"/>
        <v>0</v>
      </c>
      <c r="KY251" s="342">
        <f t="shared" si="842"/>
        <v>0</v>
      </c>
      <c r="KZ251" s="342">
        <f t="shared" si="842"/>
        <v>0</v>
      </c>
      <c r="LA251" s="342">
        <f t="shared" si="842"/>
        <v>0</v>
      </c>
      <c r="LB251" s="342">
        <f t="shared" si="842"/>
        <v>0</v>
      </c>
      <c r="LC251" s="342">
        <f t="shared" si="842"/>
        <v>0</v>
      </c>
      <c r="LD251" s="342">
        <f t="shared" si="842"/>
        <v>0</v>
      </c>
      <c r="LE251" s="342">
        <f t="shared" si="842"/>
        <v>0</v>
      </c>
      <c r="LF251" s="342">
        <f t="shared" si="842"/>
        <v>0</v>
      </c>
      <c r="LG251" s="342">
        <f t="shared" si="842"/>
        <v>0</v>
      </c>
      <c r="LH251" s="342">
        <f t="shared" si="842"/>
        <v>0</v>
      </c>
      <c r="LI251" s="342">
        <f t="shared" si="842"/>
        <v>0</v>
      </c>
      <c r="LJ251" s="342">
        <f t="shared" si="842"/>
        <v>0</v>
      </c>
      <c r="LK251" s="342">
        <f t="shared" si="842"/>
        <v>0</v>
      </c>
      <c r="LL251" s="342">
        <f t="shared" si="842"/>
        <v>0</v>
      </c>
      <c r="LM251" s="342">
        <f t="shared" si="842"/>
        <v>0</v>
      </c>
      <c r="LN251" s="342">
        <f t="shared" si="842"/>
        <v>0</v>
      </c>
      <c r="LO251" s="342">
        <f t="shared" si="842"/>
        <v>0</v>
      </c>
      <c r="LP251" s="342">
        <f t="shared" si="842"/>
        <v>0</v>
      </c>
    </row>
    <row r="252">
      <c r="A252" s="331" t="str">
        <f t="shared" si="821"/>
        <v>09-2023</v>
      </c>
      <c r="B252" s="346">
        <f t="shared" si="827"/>
        <v>237861.2397</v>
      </c>
      <c r="C252" s="346"/>
      <c r="E252" s="342">
        <f t="shared" ref="E252:BP252" si="843">if(or(and($A252-E$242&gt;0,$A252-E$243&lt;=0,month($A252)=month(E$243)),and($A252-E$242&gt;0,$A252-E$243&lt;=0,month(edate($A252,6))=month(E$243))),E$246,0)</f>
        <v>0</v>
      </c>
      <c r="F252" s="342">
        <f t="shared" si="843"/>
        <v>0</v>
      </c>
      <c r="G252" s="342">
        <f t="shared" si="843"/>
        <v>0</v>
      </c>
      <c r="H252" s="342">
        <f t="shared" si="843"/>
        <v>0</v>
      </c>
      <c r="I252" s="342">
        <f t="shared" si="843"/>
        <v>0</v>
      </c>
      <c r="J252" s="342">
        <f t="shared" si="843"/>
        <v>0</v>
      </c>
      <c r="K252" s="342">
        <f t="shared" si="843"/>
        <v>6549.35727</v>
      </c>
      <c r="L252" s="342">
        <f t="shared" si="843"/>
        <v>3925.4562</v>
      </c>
      <c r="M252" s="342">
        <f t="shared" si="843"/>
        <v>5593.35392</v>
      </c>
      <c r="N252" s="342">
        <f t="shared" si="843"/>
        <v>0</v>
      </c>
      <c r="O252" s="342">
        <f t="shared" si="843"/>
        <v>0</v>
      </c>
      <c r="P252" s="342">
        <f t="shared" si="843"/>
        <v>0</v>
      </c>
      <c r="Q252" s="342">
        <f t="shared" si="843"/>
        <v>5838.7836</v>
      </c>
      <c r="R252" s="342">
        <f t="shared" si="843"/>
        <v>9911.380355</v>
      </c>
      <c r="S252" s="342">
        <f t="shared" si="843"/>
        <v>0</v>
      </c>
      <c r="T252" s="342">
        <f t="shared" si="843"/>
        <v>11963.3767</v>
      </c>
      <c r="U252" s="342">
        <f t="shared" si="843"/>
        <v>9633.12861</v>
      </c>
      <c r="V252" s="342">
        <f t="shared" si="843"/>
        <v>0</v>
      </c>
      <c r="W252" s="342">
        <f t="shared" si="843"/>
        <v>8655.033888</v>
      </c>
      <c r="X252" s="342">
        <f t="shared" si="843"/>
        <v>0</v>
      </c>
      <c r="Y252" s="342">
        <f t="shared" si="843"/>
        <v>0</v>
      </c>
      <c r="Z252" s="342">
        <f t="shared" si="843"/>
        <v>0</v>
      </c>
      <c r="AA252" s="342">
        <f t="shared" si="843"/>
        <v>9628.80765</v>
      </c>
      <c r="AB252" s="342">
        <f t="shared" si="843"/>
        <v>0</v>
      </c>
      <c r="AC252" s="342">
        <f t="shared" si="843"/>
        <v>6205.936838</v>
      </c>
      <c r="AD252" s="342">
        <f t="shared" si="843"/>
        <v>8318.29995</v>
      </c>
      <c r="AE252" s="342">
        <f t="shared" si="843"/>
        <v>6439.535258</v>
      </c>
      <c r="AF252" s="342">
        <f t="shared" si="843"/>
        <v>0</v>
      </c>
      <c r="AG252" s="342">
        <f t="shared" si="843"/>
        <v>7258.6275</v>
      </c>
      <c r="AH252" s="342">
        <f t="shared" si="843"/>
        <v>0</v>
      </c>
      <c r="AI252" s="342">
        <f t="shared" si="843"/>
        <v>10641.14589</v>
      </c>
      <c r="AJ252" s="342">
        <f t="shared" si="843"/>
        <v>0</v>
      </c>
      <c r="AK252" s="342">
        <f t="shared" si="843"/>
        <v>0</v>
      </c>
      <c r="AL252" s="342">
        <f t="shared" si="843"/>
        <v>275</v>
      </c>
      <c r="AM252" s="342">
        <f t="shared" si="843"/>
        <v>4982.50623</v>
      </c>
      <c r="AN252" s="342">
        <f t="shared" si="843"/>
        <v>0</v>
      </c>
      <c r="AO252" s="342">
        <f t="shared" si="843"/>
        <v>0</v>
      </c>
      <c r="AP252" s="342">
        <f t="shared" si="843"/>
        <v>9271.35</v>
      </c>
      <c r="AQ252" s="342">
        <f t="shared" si="843"/>
        <v>8358.125</v>
      </c>
      <c r="AR252" s="342">
        <f t="shared" si="843"/>
        <v>0</v>
      </c>
      <c r="AS252" s="342">
        <f t="shared" si="843"/>
        <v>8601.039</v>
      </c>
      <c r="AT252" s="342">
        <f t="shared" si="843"/>
        <v>16276.43473</v>
      </c>
      <c r="AU252" s="342">
        <f t="shared" si="843"/>
        <v>7462.28015</v>
      </c>
      <c r="AV252" s="342">
        <f t="shared" si="843"/>
        <v>0</v>
      </c>
      <c r="AW252" s="342">
        <f t="shared" si="843"/>
        <v>4800</v>
      </c>
      <c r="AX252" s="342">
        <f t="shared" si="843"/>
        <v>0</v>
      </c>
      <c r="AY252" s="342">
        <f t="shared" si="843"/>
        <v>12558.09375</v>
      </c>
      <c r="AZ252" s="342">
        <f t="shared" si="843"/>
        <v>0</v>
      </c>
      <c r="BA252" s="342">
        <f t="shared" si="843"/>
        <v>0</v>
      </c>
      <c r="BB252" s="342">
        <f t="shared" si="843"/>
        <v>9703.8664</v>
      </c>
      <c r="BC252" s="342">
        <f t="shared" si="843"/>
        <v>0</v>
      </c>
      <c r="BD252" s="342">
        <f t="shared" si="843"/>
        <v>13378.4</v>
      </c>
      <c r="BE252" s="342">
        <f t="shared" si="843"/>
        <v>0</v>
      </c>
      <c r="BF252" s="342">
        <f t="shared" si="843"/>
        <v>1557.6541</v>
      </c>
      <c r="BG252" s="342">
        <f t="shared" si="843"/>
        <v>0</v>
      </c>
      <c r="BH252" s="342">
        <f t="shared" si="843"/>
        <v>5158.157425</v>
      </c>
      <c r="BI252" s="342">
        <f t="shared" si="843"/>
        <v>2306.25</v>
      </c>
      <c r="BJ252" s="342">
        <f t="shared" si="843"/>
        <v>7162.4875</v>
      </c>
      <c r="BK252" s="342">
        <f t="shared" si="843"/>
        <v>1312.5</v>
      </c>
      <c r="BL252" s="342">
        <f t="shared" si="843"/>
        <v>1793.1</v>
      </c>
      <c r="BM252" s="342">
        <f t="shared" si="843"/>
        <v>0</v>
      </c>
      <c r="BN252" s="342">
        <f t="shared" si="843"/>
        <v>740.464875</v>
      </c>
      <c r="BO252" s="342">
        <f t="shared" si="843"/>
        <v>0</v>
      </c>
      <c r="BP252" s="342">
        <f t="shared" si="843"/>
        <v>628.625</v>
      </c>
      <c r="BQ252" s="342"/>
      <c r="BR252" s="342">
        <f t="shared" ref="BR252:EC252" si="844">if(or(and($A252-BR$242&gt;0,$A252-BR$243&lt;=0,month($A252)=month(BR$243)),and($A252-BR$242&gt;0,$A252-BR$243&lt;=0,month(edate($A252,6))=month(BR$243))),BR$246,0)</f>
        <v>0</v>
      </c>
      <c r="BS252" s="342">
        <f t="shared" si="844"/>
        <v>0</v>
      </c>
      <c r="BT252" s="342">
        <f t="shared" si="844"/>
        <v>0</v>
      </c>
      <c r="BU252" s="342">
        <f t="shared" si="844"/>
        <v>5686.430411</v>
      </c>
      <c r="BV252" s="342">
        <f t="shared" si="844"/>
        <v>5286.251537</v>
      </c>
      <c r="BW252" s="342">
        <f t="shared" si="844"/>
        <v>0</v>
      </c>
      <c r="BX252" s="342">
        <f t="shared" si="844"/>
        <v>0</v>
      </c>
      <c r="BY252" s="342">
        <f t="shared" si="844"/>
        <v>0</v>
      </c>
      <c r="BZ252" s="342">
        <f t="shared" si="844"/>
        <v>0</v>
      </c>
      <c r="CA252" s="342">
        <f t="shared" si="844"/>
        <v>0</v>
      </c>
      <c r="CB252" s="342">
        <f t="shared" si="844"/>
        <v>0</v>
      </c>
      <c r="CC252" s="342">
        <f t="shared" si="844"/>
        <v>0</v>
      </c>
      <c r="CD252" s="342">
        <f t="shared" si="844"/>
        <v>0</v>
      </c>
      <c r="CE252" s="342">
        <f t="shared" si="844"/>
        <v>0</v>
      </c>
      <c r="CF252" s="342">
        <f t="shared" si="844"/>
        <v>0</v>
      </c>
      <c r="CG252" s="342">
        <f t="shared" si="844"/>
        <v>0</v>
      </c>
      <c r="CH252" s="342">
        <f t="shared" si="844"/>
        <v>0</v>
      </c>
      <c r="CI252" s="342">
        <f t="shared" si="844"/>
        <v>0</v>
      </c>
      <c r="CJ252" s="342">
        <f t="shared" si="844"/>
        <v>0</v>
      </c>
      <c r="CK252" s="342">
        <f t="shared" si="844"/>
        <v>0</v>
      </c>
      <c r="CL252" s="342">
        <f t="shared" si="844"/>
        <v>0</v>
      </c>
      <c r="CM252" s="342">
        <f t="shared" si="844"/>
        <v>0</v>
      </c>
      <c r="CN252" s="342">
        <f t="shared" si="844"/>
        <v>0</v>
      </c>
      <c r="CO252" s="342">
        <f t="shared" si="844"/>
        <v>0</v>
      </c>
      <c r="CP252" s="342">
        <f t="shared" si="844"/>
        <v>0</v>
      </c>
      <c r="CQ252" s="342">
        <f t="shared" si="844"/>
        <v>0</v>
      </c>
      <c r="CR252" s="342">
        <f t="shared" si="844"/>
        <v>0</v>
      </c>
      <c r="CS252" s="342">
        <f t="shared" si="844"/>
        <v>0</v>
      </c>
      <c r="CT252" s="342">
        <f t="shared" si="844"/>
        <v>0</v>
      </c>
      <c r="CU252" s="342">
        <f t="shared" si="844"/>
        <v>0</v>
      </c>
      <c r="CV252" s="342">
        <f t="shared" si="844"/>
        <v>0</v>
      </c>
      <c r="CW252" s="342">
        <f t="shared" si="844"/>
        <v>0</v>
      </c>
      <c r="CX252" s="342">
        <f t="shared" si="844"/>
        <v>0</v>
      </c>
      <c r="CY252" s="342">
        <f t="shared" si="844"/>
        <v>0</v>
      </c>
      <c r="CZ252" s="342">
        <f t="shared" si="844"/>
        <v>0</v>
      </c>
      <c r="DA252" s="342">
        <f t="shared" si="844"/>
        <v>0</v>
      </c>
      <c r="DB252" s="342">
        <f t="shared" si="844"/>
        <v>0</v>
      </c>
      <c r="DC252" s="342">
        <f t="shared" si="844"/>
        <v>0</v>
      </c>
      <c r="DD252" s="342">
        <f t="shared" si="844"/>
        <v>0</v>
      </c>
      <c r="DE252" s="342">
        <f t="shared" si="844"/>
        <v>0</v>
      </c>
      <c r="DF252" s="342">
        <f t="shared" si="844"/>
        <v>0</v>
      </c>
      <c r="DG252" s="342">
        <f t="shared" si="844"/>
        <v>0</v>
      </c>
      <c r="DH252" s="342">
        <f t="shared" si="844"/>
        <v>0</v>
      </c>
      <c r="DI252" s="342">
        <f t="shared" si="844"/>
        <v>0</v>
      </c>
      <c r="DJ252" s="342">
        <f t="shared" si="844"/>
        <v>0</v>
      </c>
      <c r="DK252" s="342">
        <f t="shared" si="844"/>
        <v>0</v>
      </c>
      <c r="DL252" s="342">
        <f t="shared" si="844"/>
        <v>0</v>
      </c>
      <c r="DM252" s="342">
        <f t="shared" si="844"/>
        <v>0</v>
      </c>
      <c r="DN252" s="342">
        <f t="shared" si="844"/>
        <v>0</v>
      </c>
      <c r="DO252" s="342">
        <f t="shared" si="844"/>
        <v>0</v>
      </c>
      <c r="DP252" s="342">
        <f t="shared" si="844"/>
        <v>0</v>
      </c>
      <c r="DQ252" s="342">
        <f t="shared" si="844"/>
        <v>0</v>
      </c>
      <c r="DR252" s="342">
        <f t="shared" si="844"/>
        <v>0</v>
      </c>
      <c r="DS252" s="342">
        <f t="shared" si="844"/>
        <v>0</v>
      </c>
      <c r="DT252" s="342">
        <f t="shared" si="844"/>
        <v>0</v>
      </c>
      <c r="DU252" s="342">
        <f t="shared" si="844"/>
        <v>0</v>
      </c>
      <c r="DV252" s="342">
        <f t="shared" si="844"/>
        <v>0</v>
      </c>
      <c r="DW252" s="342">
        <f t="shared" si="844"/>
        <v>0</v>
      </c>
      <c r="DX252" s="342">
        <f t="shared" si="844"/>
        <v>0</v>
      </c>
      <c r="DY252" s="342">
        <f t="shared" si="844"/>
        <v>0</v>
      </c>
      <c r="DZ252" s="342">
        <f t="shared" si="844"/>
        <v>0</v>
      </c>
      <c r="EA252" s="342">
        <f t="shared" si="844"/>
        <v>0</v>
      </c>
      <c r="EB252" s="342">
        <f t="shared" si="844"/>
        <v>0</v>
      </c>
      <c r="EC252" s="342">
        <f t="shared" si="844"/>
        <v>0</v>
      </c>
      <c r="ED252" s="338"/>
      <c r="EE252" s="342">
        <f t="shared" ref="EE252:GP252" si="845">if(or(and($A252-EE$242&gt;0,$A252-EE$243&lt;=0,month($A252)=month(EE$243)),and($A252-EE$242&gt;0,$A252-EE$243&lt;=0,month(edate($A252,6))=month(EE$243))),EE$246,0)</f>
        <v>0</v>
      </c>
      <c r="EF252" s="342">
        <f t="shared" si="845"/>
        <v>0</v>
      </c>
      <c r="EG252" s="342">
        <f t="shared" si="845"/>
        <v>0</v>
      </c>
      <c r="EH252" s="342">
        <f t="shared" si="845"/>
        <v>0</v>
      </c>
      <c r="EI252" s="342">
        <f t="shared" si="845"/>
        <v>0</v>
      </c>
      <c r="EJ252" s="342">
        <f t="shared" si="845"/>
        <v>0</v>
      </c>
      <c r="EK252" s="342">
        <f t="shared" si="845"/>
        <v>0</v>
      </c>
      <c r="EL252" s="342">
        <f t="shared" si="845"/>
        <v>0</v>
      </c>
      <c r="EM252" s="342">
        <f t="shared" si="845"/>
        <v>0</v>
      </c>
      <c r="EN252" s="342">
        <f t="shared" si="845"/>
        <v>0</v>
      </c>
      <c r="EO252" s="342">
        <f t="shared" si="845"/>
        <v>0</v>
      </c>
      <c r="EP252" s="342">
        <f t="shared" si="845"/>
        <v>0</v>
      </c>
      <c r="EQ252" s="342">
        <f t="shared" si="845"/>
        <v>0</v>
      </c>
      <c r="ER252" s="342">
        <f t="shared" si="845"/>
        <v>0</v>
      </c>
      <c r="ES252" s="342">
        <f t="shared" si="845"/>
        <v>0</v>
      </c>
      <c r="ET252" s="342">
        <f t="shared" si="845"/>
        <v>0</v>
      </c>
      <c r="EU252" s="342">
        <f t="shared" si="845"/>
        <v>0</v>
      </c>
      <c r="EV252" s="342">
        <f t="shared" si="845"/>
        <v>0</v>
      </c>
      <c r="EW252" s="342">
        <f t="shared" si="845"/>
        <v>0</v>
      </c>
      <c r="EX252" s="342">
        <f t="shared" si="845"/>
        <v>0</v>
      </c>
      <c r="EY252" s="342">
        <f t="shared" si="845"/>
        <v>0</v>
      </c>
      <c r="EZ252" s="342">
        <f t="shared" si="845"/>
        <v>0</v>
      </c>
      <c r="FA252" s="342">
        <f t="shared" si="845"/>
        <v>0</v>
      </c>
      <c r="FB252" s="342">
        <f t="shared" si="845"/>
        <v>0</v>
      </c>
      <c r="FC252" s="342">
        <f t="shared" si="845"/>
        <v>0</v>
      </c>
      <c r="FD252" s="342">
        <f t="shared" si="845"/>
        <v>0</v>
      </c>
      <c r="FE252" s="342">
        <f t="shared" si="845"/>
        <v>0</v>
      </c>
      <c r="FF252" s="342">
        <f t="shared" si="845"/>
        <v>0</v>
      </c>
      <c r="FG252" s="342">
        <f t="shared" si="845"/>
        <v>0</v>
      </c>
      <c r="FH252" s="342">
        <f t="shared" si="845"/>
        <v>0</v>
      </c>
      <c r="FI252" s="342">
        <f t="shared" si="845"/>
        <v>0</v>
      </c>
      <c r="FJ252" s="342">
        <f t="shared" si="845"/>
        <v>0</v>
      </c>
      <c r="FK252" s="342">
        <f t="shared" si="845"/>
        <v>0</v>
      </c>
      <c r="FL252" s="342">
        <f t="shared" si="845"/>
        <v>0</v>
      </c>
      <c r="FM252" s="342">
        <f t="shared" si="845"/>
        <v>0</v>
      </c>
      <c r="FN252" s="342">
        <f t="shared" si="845"/>
        <v>0</v>
      </c>
      <c r="FO252" s="342">
        <f t="shared" si="845"/>
        <v>0</v>
      </c>
      <c r="FP252" s="342">
        <f t="shared" si="845"/>
        <v>0</v>
      </c>
      <c r="FQ252" s="342">
        <f t="shared" si="845"/>
        <v>0</v>
      </c>
      <c r="FR252" s="342">
        <f t="shared" si="845"/>
        <v>0</v>
      </c>
      <c r="FS252" s="342">
        <f t="shared" si="845"/>
        <v>0</v>
      </c>
      <c r="FT252" s="342">
        <f t="shared" si="845"/>
        <v>0</v>
      </c>
      <c r="FU252" s="342">
        <f t="shared" si="845"/>
        <v>0</v>
      </c>
      <c r="FV252" s="342">
        <f t="shared" si="845"/>
        <v>0</v>
      </c>
      <c r="FW252" s="342">
        <f t="shared" si="845"/>
        <v>0</v>
      </c>
      <c r="FX252" s="342">
        <f t="shared" si="845"/>
        <v>0</v>
      </c>
      <c r="FY252" s="342">
        <f t="shared" si="845"/>
        <v>0</v>
      </c>
      <c r="FZ252" s="342">
        <f t="shared" si="845"/>
        <v>0</v>
      </c>
      <c r="GA252" s="342">
        <f t="shared" si="845"/>
        <v>0</v>
      </c>
      <c r="GB252" s="342">
        <f t="shared" si="845"/>
        <v>0</v>
      </c>
      <c r="GC252" s="342">
        <f t="shared" si="845"/>
        <v>0</v>
      </c>
      <c r="GD252" s="342">
        <f t="shared" si="845"/>
        <v>0</v>
      </c>
      <c r="GE252" s="342">
        <f t="shared" si="845"/>
        <v>0</v>
      </c>
      <c r="GF252" s="342">
        <f t="shared" si="845"/>
        <v>0</v>
      </c>
      <c r="GG252" s="342">
        <f t="shared" si="845"/>
        <v>0</v>
      </c>
      <c r="GH252" s="342">
        <f t="shared" si="845"/>
        <v>0</v>
      </c>
      <c r="GI252" s="342">
        <f t="shared" si="845"/>
        <v>0</v>
      </c>
      <c r="GJ252" s="342">
        <f t="shared" si="845"/>
        <v>0</v>
      </c>
      <c r="GK252" s="342">
        <f t="shared" si="845"/>
        <v>0</v>
      </c>
      <c r="GL252" s="342">
        <f t="shared" si="845"/>
        <v>0</v>
      </c>
      <c r="GM252" s="342">
        <f t="shared" si="845"/>
        <v>0</v>
      </c>
      <c r="GN252" s="342">
        <f t="shared" si="845"/>
        <v>0</v>
      </c>
      <c r="GO252" s="342">
        <f t="shared" si="845"/>
        <v>0</v>
      </c>
      <c r="GP252" s="342">
        <f t="shared" si="845"/>
        <v>0</v>
      </c>
      <c r="GQ252" s="342"/>
      <c r="GR252" s="342">
        <f t="shared" ref="GR252:JC252" si="846">if(or(and($A252-GR$242&gt;0,$A252-GR$243&lt;=0,month($A252)=month(GR$243)),and($A252-GR$242&gt;0,$A252-GR$243&lt;=0,month(edate($A252,6))=month(GR$243))),GR$246,0)</f>
        <v>0</v>
      </c>
      <c r="GS252" s="342">
        <f t="shared" si="846"/>
        <v>0</v>
      </c>
      <c r="GT252" s="342">
        <f t="shared" si="846"/>
        <v>0</v>
      </c>
      <c r="GU252" s="342">
        <f t="shared" si="846"/>
        <v>0</v>
      </c>
      <c r="GV252" s="342">
        <f t="shared" si="846"/>
        <v>0</v>
      </c>
      <c r="GW252" s="342">
        <f t="shared" si="846"/>
        <v>0</v>
      </c>
      <c r="GX252" s="342">
        <f t="shared" si="846"/>
        <v>0</v>
      </c>
      <c r="GY252" s="342">
        <f t="shared" si="846"/>
        <v>0</v>
      </c>
      <c r="GZ252" s="342">
        <f t="shared" si="846"/>
        <v>0</v>
      </c>
      <c r="HA252" s="342">
        <f t="shared" si="846"/>
        <v>0</v>
      </c>
      <c r="HB252" s="342">
        <f t="shared" si="846"/>
        <v>0</v>
      </c>
      <c r="HC252" s="342">
        <f t="shared" si="846"/>
        <v>0</v>
      </c>
      <c r="HD252" s="342">
        <f t="shared" si="846"/>
        <v>0</v>
      </c>
      <c r="HE252" s="342">
        <f t="shared" si="846"/>
        <v>0</v>
      </c>
      <c r="HF252" s="342">
        <f t="shared" si="846"/>
        <v>0</v>
      </c>
      <c r="HG252" s="342">
        <f t="shared" si="846"/>
        <v>0</v>
      </c>
      <c r="HH252" s="342">
        <f t="shared" si="846"/>
        <v>0</v>
      </c>
      <c r="HI252" s="342">
        <f t="shared" si="846"/>
        <v>0</v>
      </c>
      <c r="HJ252" s="342">
        <f t="shared" si="846"/>
        <v>0</v>
      </c>
      <c r="HK252" s="342">
        <f t="shared" si="846"/>
        <v>0</v>
      </c>
      <c r="HL252" s="342">
        <f t="shared" si="846"/>
        <v>0</v>
      </c>
      <c r="HM252" s="342">
        <f t="shared" si="846"/>
        <v>0</v>
      </c>
      <c r="HN252" s="342">
        <f t="shared" si="846"/>
        <v>0</v>
      </c>
      <c r="HO252" s="342">
        <f t="shared" si="846"/>
        <v>0</v>
      </c>
      <c r="HP252" s="342">
        <f t="shared" si="846"/>
        <v>0</v>
      </c>
      <c r="HQ252" s="342">
        <f t="shared" si="846"/>
        <v>0</v>
      </c>
      <c r="HR252" s="342">
        <f t="shared" si="846"/>
        <v>0</v>
      </c>
      <c r="HS252" s="342">
        <f t="shared" si="846"/>
        <v>0</v>
      </c>
      <c r="HT252" s="342">
        <f t="shared" si="846"/>
        <v>0</v>
      </c>
      <c r="HU252" s="342">
        <f t="shared" si="846"/>
        <v>0</v>
      </c>
      <c r="HV252" s="342">
        <f t="shared" si="846"/>
        <v>0</v>
      </c>
      <c r="HW252" s="342">
        <f t="shared" si="846"/>
        <v>0</v>
      </c>
      <c r="HX252" s="342">
        <f t="shared" si="846"/>
        <v>0</v>
      </c>
      <c r="HY252" s="342">
        <f t="shared" si="846"/>
        <v>0</v>
      </c>
      <c r="HZ252" s="342">
        <f t="shared" si="846"/>
        <v>0</v>
      </c>
      <c r="IA252" s="342">
        <f t="shared" si="846"/>
        <v>0</v>
      </c>
      <c r="IB252" s="342">
        <f t="shared" si="846"/>
        <v>0</v>
      </c>
      <c r="IC252" s="342">
        <f t="shared" si="846"/>
        <v>0</v>
      </c>
      <c r="ID252" s="342">
        <f t="shared" si="846"/>
        <v>0</v>
      </c>
      <c r="IE252" s="342">
        <f t="shared" si="846"/>
        <v>0</v>
      </c>
      <c r="IF252" s="342">
        <f t="shared" si="846"/>
        <v>0</v>
      </c>
      <c r="IG252" s="342">
        <f t="shared" si="846"/>
        <v>0</v>
      </c>
      <c r="IH252" s="342">
        <f t="shared" si="846"/>
        <v>0</v>
      </c>
      <c r="II252" s="342">
        <f t="shared" si="846"/>
        <v>0</v>
      </c>
      <c r="IJ252" s="342">
        <f t="shared" si="846"/>
        <v>0</v>
      </c>
      <c r="IK252" s="342">
        <f t="shared" si="846"/>
        <v>0</v>
      </c>
      <c r="IL252" s="342">
        <f t="shared" si="846"/>
        <v>0</v>
      </c>
      <c r="IM252" s="342">
        <f t="shared" si="846"/>
        <v>0</v>
      </c>
      <c r="IN252" s="342">
        <f t="shared" si="846"/>
        <v>0</v>
      </c>
      <c r="IO252" s="342">
        <f t="shared" si="846"/>
        <v>0</v>
      </c>
      <c r="IP252" s="342">
        <f t="shared" si="846"/>
        <v>0</v>
      </c>
      <c r="IQ252" s="342">
        <f t="shared" si="846"/>
        <v>0</v>
      </c>
      <c r="IR252" s="342">
        <f t="shared" si="846"/>
        <v>0</v>
      </c>
      <c r="IS252" s="342">
        <f t="shared" si="846"/>
        <v>0</v>
      </c>
      <c r="IT252" s="342">
        <f t="shared" si="846"/>
        <v>0</v>
      </c>
      <c r="IU252" s="342">
        <f t="shared" si="846"/>
        <v>0</v>
      </c>
      <c r="IV252" s="342">
        <f t="shared" si="846"/>
        <v>0</v>
      </c>
      <c r="IW252" s="342">
        <f t="shared" si="846"/>
        <v>0</v>
      </c>
      <c r="IX252" s="342">
        <f t="shared" si="846"/>
        <v>0</v>
      </c>
      <c r="IY252" s="342">
        <f t="shared" si="846"/>
        <v>0</v>
      </c>
      <c r="IZ252" s="342">
        <f t="shared" si="846"/>
        <v>0</v>
      </c>
      <c r="JA252" s="342">
        <f t="shared" si="846"/>
        <v>0</v>
      </c>
      <c r="JB252" s="342">
        <f t="shared" si="846"/>
        <v>0</v>
      </c>
      <c r="JC252" s="342">
        <f t="shared" si="846"/>
        <v>0</v>
      </c>
      <c r="JD252" s="342"/>
      <c r="JE252" s="342">
        <f t="shared" ref="JE252:LP252" si="847">if(or(and($A252-JE$242&gt;0,$A252-JE$243&lt;=0,month($A252)=month(JE$243)),and($A252-JE$242&gt;0,$A252-JE$243&lt;=0,month(edate($A252,6))=month(JE$243))),JE$246,0)</f>
        <v>0</v>
      </c>
      <c r="JF252" s="342">
        <f t="shared" si="847"/>
        <v>0</v>
      </c>
      <c r="JG252" s="342">
        <f t="shared" si="847"/>
        <v>0</v>
      </c>
      <c r="JH252" s="342">
        <f t="shared" si="847"/>
        <v>0</v>
      </c>
      <c r="JI252" s="342">
        <f t="shared" si="847"/>
        <v>0</v>
      </c>
      <c r="JJ252" s="342">
        <f t="shared" si="847"/>
        <v>0</v>
      </c>
      <c r="JK252" s="342">
        <f t="shared" si="847"/>
        <v>0</v>
      </c>
      <c r="JL252" s="342">
        <f t="shared" si="847"/>
        <v>0</v>
      </c>
      <c r="JM252" s="342">
        <f t="shared" si="847"/>
        <v>0</v>
      </c>
      <c r="JN252" s="342">
        <f t="shared" si="847"/>
        <v>0</v>
      </c>
      <c r="JO252" s="342">
        <f t="shared" si="847"/>
        <v>0</v>
      </c>
      <c r="JP252" s="342">
        <f t="shared" si="847"/>
        <v>0</v>
      </c>
      <c r="JQ252" s="342">
        <f t="shared" si="847"/>
        <v>0</v>
      </c>
      <c r="JR252" s="342">
        <f t="shared" si="847"/>
        <v>0</v>
      </c>
      <c r="JS252" s="342">
        <f t="shared" si="847"/>
        <v>0</v>
      </c>
      <c r="JT252" s="342">
        <f t="shared" si="847"/>
        <v>0</v>
      </c>
      <c r="JU252" s="342">
        <f t="shared" si="847"/>
        <v>0</v>
      </c>
      <c r="JV252" s="342">
        <f t="shared" si="847"/>
        <v>0</v>
      </c>
      <c r="JW252" s="342">
        <f t="shared" si="847"/>
        <v>0</v>
      </c>
      <c r="JX252" s="342">
        <f t="shared" si="847"/>
        <v>0</v>
      </c>
      <c r="JY252" s="342">
        <f t="shared" si="847"/>
        <v>0</v>
      </c>
      <c r="JZ252" s="342">
        <f t="shared" si="847"/>
        <v>0</v>
      </c>
      <c r="KA252" s="342">
        <f t="shared" si="847"/>
        <v>0</v>
      </c>
      <c r="KB252" s="342">
        <f t="shared" si="847"/>
        <v>0</v>
      </c>
      <c r="KC252" s="342">
        <f t="shared" si="847"/>
        <v>0</v>
      </c>
      <c r="KD252" s="342">
        <f t="shared" si="847"/>
        <v>0</v>
      </c>
      <c r="KE252" s="342">
        <f t="shared" si="847"/>
        <v>0</v>
      </c>
      <c r="KF252" s="342">
        <f t="shared" si="847"/>
        <v>0</v>
      </c>
      <c r="KG252" s="342">
        <f t="shared" si="847"/>
        <v>0</v>
      </c>
      <c r="KH252" s="342">
        <f t="shared" si="847"/>
        <v>0</v>
      </c>
      <c r="KI252" s="342">
        <f t="shared" si="847"/>
        <v>0</v>
      </c>
      <c r="KJ252" s="342">
        <f t="shared" si="847"/>
        <v>0</v>
      </c>
      <c r="KK252" s="342">
        <f t="shared" si="847"/>
        <v>0</v>
      </c>
      <c r="KL252" s="342">
        <f t="shared" si="847"/>
        <v>0</v>
      </c>
      <c r="KM252" s="342">
        <f t="shared" si="847"/>
        <v>0</v>
      </c>
      <c r="KN252" s="342">
        <f t="shared" si="847"/>
        <v>0</v>
      </c>
      <c r="KO252" s="342">
        <f t="shared" si="847"/>
        <v>0</v>
      </c>
      <c r="KP252" s="342">
        <f t="shared" si="847"/>
        <v>0</v>
      </c>
      <c r="KQ252" s="342">
        <f t="shared" si="847"/>
        <v>0</v>
      </c>
      <c r="KR252" s="342">
        <f t="shared" si="847"/>
        <v>0</v>
      </c>
      <c r="KS252" s="342">
        <f t="shared" si="847"/>
        <v>0</v>
      </c>
      <c r="KT252" s="342">
        <f t="shared" si="847"/>
        <v>0</v>
      </c>
      <c r="KU252" s="342">
        <f t="shared" si="847"/>
        <v>0</v>
      </c>
      <c r="KV252" s="342">
        <f t="shared" si="847"/>
        <v>0</v>
      </c>
      <c r="KW252" s="342">
        <f t="shared" si="847"/>
        <v>0</v>
      </c>
      <c r="KX252" s="342">
        <f t="shared" si="847"/>
        <v>0</v>
      </c>
      <c r="KY252" s="342">
        <f t="shared" si="847"/>
        <v>0</v>
      </c>
      <c r="KZ252" s="342">
        <f t="shared" si="847"/>
        <v>0</v>
      </c>
      <c r="LA252" s="342">
        <f t="shared" si="847"/>
        <v>0</v>
      </c>
      <c r="LB252" s="342">
        <f t="shared" si="847"/>
        <v>0</v>
      </c>
      <c r="LC252" s="342">
        <f t="shared" si="847"/>
        <v>0</v>
      </c>
      <c r="LD252" s="342">
        <f t="shared" si="847"/>
        <v>0</v>
      </c>
      <c r="LE252" s="342">
        <f t="shared" si="847"/>
        <v>0</v>
      </c>
      <c r="LF252" s="342">
        <f t="shared" si="847"/>
        <v>0</v>
      </c>
      <c r="LG252" s="342">
        <f t="shared" si="847"/>
        <v>0</v>
      </c>
      <c r="LH252" s="342">
        <f t="shared" si="847"/>
        <v>0</v>
      </c>
      <c r="LI252" s="342">
        <f t="shared" si="847"/>
        <v>0</v>
      </c>
      <c r="LJ252" s="342">
        <f t="shared" si="847"/>
        <v>0</v>
      </c>
      <c r="LK252" s="342">
        <f t="shared" si="847"/>
        <v>0</v>
      </c>
      <c r="LL252" s="342">
        <f t="shared" si="847"/>
        <v>0</v>
      </c>
      <c r="LM252" s="342">
        <f t="shared" si="847"/>
        <v>0</v>
      </c>
      <c r="LN252" s="342">
        <f t="shared" si="847"/>
        <v>0</v>
      </c>
      <c r="LO252" s="342">
        <f t="shared" si="847"/>
        <v>0</v>
      </c>
      <c r="LP252" s="342">
        <f t="shared" si="847"/>
        <v>0</v>
      </c>
    </row>
    <row r="253">
      <c r="A253" s="331" t="str">
        <f t="shared" si="821"/>
        <v>12-2023</v>
      </c>
      <c r="B253" s="346">
        <f t="shared" si="827"/>
        <v>181899.0396</v>
      </c>
      <c r="C253" s="346"/>
      <c r="E253" s="342">
        <f t="shared" ref="E253:BP253" si="848">if(or(and($A253-E$242&gt;0,$A253-E$243&lt;=0,month($A253)=month(E$243)),and($A253-E$242&gt;0,$A253-E$243&lt;=0,month(edate($A253,6))=month(E$243))),E$246,0)</f>
        <v>0</v>
      </c>
      <c r="F253" s="342">
        <f t="shared" si="848"/>
        <v>0</v>
      </c>
      <c r="G253" s="342">
        <f t="shared" si="848"/>
        <v>0</v>
      </c>
      <c r="H253" s="342">
        <f t="shared" si="848"/>
        <v>0</v>
      </c>
      <c r="I253" s="342">
        <f t="shared" si="848"/>
        <v>0</v>
      </c>
      <c r="J253" s="342">
        <f t="shared" si="848"/>
        <v>0</v>
      </c>
      <c r="K253" s="342">
        <f t="shared" si="848"/>
        <v>0</v>
      </c>
      <c r="L253" s="342">
        <f t="shared" si="848"/>
        <v>0</v>
      </c>
      <c r="M253" s="342">
        <f t="shared" si="848"/>
        <v>0</v>
      </c>
      <c r="N253" s="342">
        <f t="shared" si="848"/>
        <v>7812.75495</v>
      </c>
      <c r="O253" s="342">
        <f t="shared" si="848"/>
        <v>5688.688635</v>
      </c>
      <c r="P253" s="342">
        <f t="shared" si="848"/>
        <v>5334.19156</v>
      </c>
      <c r="Q253" s="342">
        <f t="shared" si="848"/>
        <v>0</v>
      </c>
      <c r="R253" s="342">
        <f t="shared" si="848"/>
        <v>0</v>
      </c>
      <c r="S253" s="342">
        <f t="shared" si="848"/>
        <v>10661.63949</v>
      </c>
      <c r="T253" s="342">
        <f t="shared" si="848"/>
        <v>0</v>
      </c>
      <c r="U253" s="342">
        <f t="shared" si="848"/>
        <v>0</v>
      </c>
      <c r="V253" s="342">
        <f t="shared" si="848"/>
        <v>5520.8475</v>
      </c>
      <c r="W253" s="342">
        <f t="shared" si="848"/>
        <v>0</v>
      </c>
      <c r="X253" s="342">
        <f t="shared" si="848"/>
        <v>7309.84635</v>
      </c>
      <c r="Y253" s="342">
        <f t="shared" si="848"/>
        <v>11393.6924</v>
      </c>
      <c r="Z253" s="342">
        <f t="shared" si="848"/>
        <v>70.99625</v>
      </c>
      <c r="AA253" s="342">
        <f t="shared" si="848"/>
        <v>0</v>
      </c>
      <c r="AB253" s="342">
        <f t="shared" si="848"/>
        <v>8275.222958</v>
      </c>
      <c r="AC253" s="342">
        <f t="shared" si="848"/>
        <v>0</v>
      </c>
      <c r="AD253" s="342">
        <f t="shared" si="848"/>
        <v>0</v>
      </c>
      <c r="AE253" s="342">
        <f t="shared" si="848"/>
        <v>0</v>
      </c>
      <c r="AF253" s="342">
        <f t="shared" si="848"/>
        <v>6214.90265</v>
      </c>
      <c r="AG253" s="342">
        <f t="shared" si="848"/>
        <v>0</v>
      </c>
      <c r="AH253" s="342">
        <f t="shared" si="848"/>
        <v>228.5555</v>
      </c>
      <c r="AI253" s="342">
        <f t="shared" si="848"/>
        <v>0</v>
      </c>
      <c r="AJ253" s="342">
        <f t="shared" si="848"/>
        <v>3780</v>
      </c>
      <c r="AK253" s="342">
        <f t="shared" si="848"/>
        <v>15922.28576</v>
      </c>
      <c r="AL253" s="342">
        <f t="shared" si="848"/>
        <v>0</v>
      </c>
      <c r="AM253" s="342">
        <f t="shared" si="848"/>
        <v>0</v>
      </c>
      <c r="AN253" s="342">
        <f t="shared" si="848"/>
        <v>12211.43486</v>
      </c>
      <c r="AO253" s="342">
        <f t="shared" si="848"/>
        <v>8896.907813</v>
      </c>
      <c r="AP253" s="342">
        <f t="shared" si="848"/>
        <v>0</v>
      </c>
      <c r="AQ253" s="342">
        <f t="shared" si="848"/>
        <v>0</v>
      </c>
      <c r="AR253" s="342">
        <f t="shared" si="848"/>
        <v>7542.9351</v>
      </c>
      <c r="AS253" s="342">
        <f t="shared" si="848"/>
        <v>0</v>
      </c>
      <c r="AT253" s="342">
        <f t="shared" si="848"/>
        <v>0</v>
      </c>
      <c r="AU253" s="342">
        <f t="shared" si="848"/>
        <v>0</v>
      </c>
      <c r="AV253" s="342">
        <f t="shared" si="848"/>
        <v>7136.0471</v>
      </c>
      <c r="AW253" s="342">
        <f t="shared" si="848"/>
        <v>0</v>
      </c>
      <c r="AX253" s="342">
        <f t="shared" si="848"/>
        <v>9058.61</v>
      </c>
      <c r="AY253" s="342">
        <f t="shared" si="848"/>
        <v>0</v>
      </c>
      <c r="AZ253" s="342">
        <f t="shared" si="848"/>
        <v>6480</v>
      </c>
      <c r="BA253" s="342">
        <f t="shared" si="848"/>
        <v>5867.9712</v>
      </c>
      <c r="BB253" s="342">
        <f t="shared" si="848"/>
        <v>0</v>
      </c>
      <c r="BC253" s="342">
        <f t="shared" si="848"/>
        <v>4873.17825</v>
      </c>
      <c r="BD253" s="342">
        <f t="shared" si="848"/>
        <v>0</v>
      </c>
      <c r="BE253" s="342">
        <f t="shared" si="848"/>
        <v>4565.5155</v>
      </c>
      <c r="BF253" s="342">
        <f t="shared" si="848"/>
        <v>0</v>
      </c>
      <c r="BG253" s="342">
        <f t="shared" si="848"/>
        <v>900.3978</v>
      </c>
      <c r="BH253" s="342">
        <f t="shared" si="848"/>
        <v>0</v>
      </c>
      <c r="BI253" s="342">
        <f t="shared" si="848"/>
        <v>0</v>
      </c>
      <c r="BJ253" s="342">
        <f t="shared" si="848"/>
        <v>0</v>
      </c>
      <c r="BK253" s="342">
        <f t="shared" si="848"/>
        <v>0</v>
      </c>
      <c r="BL253" s="342">
        <f t="shared" si="848"/>
        <v>0</v>
      </c>
      <c r="BM253" s="342">
        <f t="shared" si="848"/>
        <v>1521.41625</v>
      </c>
      <c r="BN253" s="342">
        <f t="shared" si="848"/>
        <v>0</v>
      </c>
      <c r="BO253" s="342">
        <f t="shared" si="848"/>
        <v>5255.6688</v>
      </c>
      <c r="BP253" s="342">
        <f t="shared" si="848"/>
        <v>0</v>
      </c>
      <c r="BQ253" s="342"/>
      <c r="BR253" s="342">
        <f t="shared" ref="BR253:EC253" si="849">if(or(and($A253-BR$242&gt;0,$A253-BR$243&lt;=0,month($A253)=month(BR$243)),and($A253-BR$242&gt;0,$A253-BR$243&lt;=0,month(edate($A253,6))=month(BR$243))),BR$246,0)</f>
        <v>6064.104505</v>
      </c>
      <c r="BS253" s="342">
        <f t="shared" si="849"/>
        <v>2859.587409</v>
      </c>
      <c r="BT253" s="342">
        <f t="shared" si="849"/>
        <v>4906.433422</v>
      </c>
      <c r="BU253" s="342">
        <f t="shared" si="849"/>
        <v>0</v>
      </c>
      <c r="BV253" s="342">
        <f t="shared" si="849"/>
        <v>0</v>
      </c>
      <c r="BW253" s="342">
        <f t="shared" si="849"/>
        <v>5545.207549</v>
      </c>
      <c r="BX253" s="342">
        <f t="shared" si="849"/>
        <v>0</v>
      </c>
      <c r="BY253" s="342">
        <f t="shared" si="849"/>
        <v>0</v>
      </c>
      <c r="BZ253" s="342">
        <f t="shared" si="849"/>
        <v>0</v>
      </c>
      <c r="CA253" s="342">
        <f t="shared" si="849"/>
        <v>0</v>
      </c>
      <c r="CB253" s="342">
        <f t="shared" si="849"/>
        <v>0</v>
      </c>
      <c r="CC253" s="342">
        <f t="shared" si="849"/>
        <v>0</v>
      </c>
      <c r="CD253" s="342">
        <f t="shared" si="849"/>
        <v>0</v>
      </c>
      <c r="CE253" s="342">
        <f t="shared" si="849"/>
        <v>0</v>
      </c>
      <c r="CF253" s="342">
        <f t="shared" si="849"/>
        <v>0</v>
      </c>
      <c r="CG253" s="342">
        <f t="shared" si="849"/>
        <v>0</v>
      </c>
      <c r="CH253" s="342">
        <f t="shared" si="849"/>
        <v>0</v>
      </c>
      <c r="CI253" s="342">
        <f t="shared" si="849"/>
        <v>0</v>
      </c>
      <c r="CJ253" s="342">
        <f t="shared" si="849"/>
        <v>0</v>
      </c>
      <c r="CK253" s="342">
        <f t="shared" si="849"/>
        <v>0</v>
      </c>
      <c r="CL253" s="342">
        <f t="shared" si="849"/>
        <v>0</v>
      </c>
      <c r="CM253" s="342">
        <f t="shared" si="849"/>
        <v>0</v>
      </c>
      <c r="CN253" s="342">
        <f t="shared" si="849"/>
        <v>0</v>
      </c>
      <c r="CO253" s="342">
        <f t="shared" si="849"/>
        <v>0</v>
      </c>
      <c r="CP253" s="342">
        <f t="shared" si="849"/>
        <v>0</v>
      </c>
      <c r="CQ253" s="342">
        <f t="shared" si="849"/>
        <v>0</v>
      </c>
      <c r="CR253" s="342">
        <f t="shared" si="849"/>
        <v>0</v>
      </c>
      <c r="CS253" s="342">
        <f t="shared" si="849"/>
        <v>0</v>
      </c>
      <c r="CT253" s="342">
        <f t="shared" si="849"/>
        <v>0</v>
      </c>
      <c r="CU253" s="342">
        <f t="shared" si="849"/>
        <v>0</v>
      </c>
      <c r="CV253" s="342">
        <f t="shared" si="849"/>
        <v>0</v>
      </c>
      <c r="CW253" s="342">
        <f t="shared" si="849"/>
        <v>0</v>
      </c>
      <c r="CX253" s="342">
        <f t="shared" si="849"/>
        <v>0</v>
      </c>
      <c r="CY253" s="342">
        <f t="shared" si="849"/>
        <v>0</v>
      </c>
      <c r="CZ253" s="342">
        <f t="shared" si="849"/>
        <v>0</v>
      </c>
      <c r="DA253" s="342">
        <f t="shared" si="849"/>
        <v>0</v>
      </c>
      <c r="DB253" s="342">
        <f t="shared" si="849"/>
        <v>0</v>
      </c>
      <c r="DC253" s="342">
        <f t="shared" si="849"/>
        <v>0</v>
      </c>
      <c r="DD253" s="342">
        <f t="shared" si="849"/>
        <v>0</v>
      </c>
      <c r="DE253" s="342">
        <f t="shared" si="849"/>
        <v>0</v>
      </c>
      <c r="DF253" s="342">
        <f t="shared" si="849"/>
        <v>0</v>
      </c>
      <c r="DG253" s="342">
        <f t="shared" si="849"/>
        <v>0</v>
      </c>
      <c r="DH253" s="342">
        <f t="shared" si="849"/>
        <v>0</v>
      </c>
      <c r="DI253" s="342">
        <f t="shared" si="849"/>
        <v>0</v>
      </c>
      <c r="DJ253" s="342">
        <f t="shared" si="849"/>
        <v>0</v>
      </c>
      <c r="DK253" s="342">
        <f t="shared" si="849"/>
        <v>0</v>
      </c>
      <c r="DL253" s="342">
        <f t="shared" si="849"/>
        <v>0</v>
      </c>
      <c r="DM253" s="342">
        <f t="shared" si="849"/>
        <v>0</v>
      </c>
      <c r="DN253" s="342">
        <f t="shared" si="849"/>
        <v>0</v>
      </c>
      <c r="DO253" s="342">
        <f t="shared" si="849"/>
        <v>0</v>
      </c>
      <c r="DP253" s="342">
        <f t="shared" si="849"/>
        <v>0</v>
      </c>
      <c r="DQ253" s="342">
        <f t="shared" si="849"/>
        <v>0</v>
      </c>
      <c r="DR253" s="342">
        <f t="shared" si="849"/>
        <v>0</v>
      </c>
      <c r="DS253" s="342">
        <f t="shared" si="849"/>
        <v>0</v>
      </c>
      <c r="DT253" s="342">
        <f t="shared" si="849"/>
        <v>0</v>
      </c>
      <c r="DU253" s="342">
        <f t="shared" si="849"/>
        <v>0</v>
      </c>
      <c r="DV253" s="342">
        <f t="shared" si="849"/>
        <v>0</v>
      </c>
      <c r="DW253" s="342">
        <f t="shared" si="849"/>
        <v>0</v>
      </c>
      <c r="DX253" s="342">
        <f t="shared" si="849"/>
        <v>0</v>
      </c>
      <c r="DY253" s="342">
        <f t="shared" si="849"/>
        <v>0</v>
      </c>
      <c r="DZ253" s="342">
        <f t="shared" si="849"/>
        <v>0</v>
      </c>
      <c r="EA253" s="342">
        <f t="shared" si="849"/>
        <v>0</v>
      </c>
      <c r="EB253" s="342">
        <f t="shared" si="849"/>
        <v>0</v>
      </c>
      <c r="EC253" s="342">
        <f t="shared" si="849"/>
        <v>0</v>
      </c>
      <c r="ED253" s="338"/>
      <c r="EE253" s="342">
        <f t="shared" ref="EE253:GP253" si="850">if(or(and($A253-EE$242&gt;0,$A253-EE$243&lt;=0,month($A253)=month(EE$243)),and($A253-EE$242&gt;0,$A253-EE$243&lt;=0,month(edate($A253,6))=month(EE$243))),EE$246,0)</f>
        <v>0</v>
      </c>
      <c r="EF253" s="342">
        <f t="shared" si="850"/>
        <v>0</v>
      </c>
      <c r="EG253" s="342">
        <f t="shared" si="850"/>
        <v>0</v>
      </c>
      <c r="EH253" s="342">
        <f t="shared" si="850"/>
        <v>0</v>
      </c>
      <c r="EI253" s="342">
        <f t="shared" si="850"/>
        <v>0</v>
      </c>
      <c r="EJ253" s="342">
        <f t="shared" si="850"/>
        <v>0</v>
      </c>
      <c r="EK253" s="342">
        <f t="shared" si="850"/>
        <v>0</v>
      </c>
      <c r="EL253" s="342">
        <f t="shared" si="850"/>
        <v>0</v>
      </c>
      <c r="EM253" s="342">
        <f t="shared" si="850"/>
        <v>0</v>
      </c>
      <c r="EN253" s="342">
        <f t="shared" si="850"/>
        <v>0</v>
      </c>
      <c r="EO253" s="342">
        <f t="shared" si="850"/>
        <v>0</v>
      </c>
      <c r="EP253" s="342">
        <f t="shared" si="850"/>
        <v>0</v>
      </c>
      <c r="EQ253" s="342">
        <f t="shared" si="850"/>
        <v>0</v>
      </c>
      <c r="ER253" s="342">
        <f t="shared" si="850"/>
        <v>0</v>
      </c>
      <c r="ES253" s="342">
        <f t="shared" si="850"/>
        <v>0</v>
      </c>
      <c r="ET253" s="342">
        <f t="shared" si="850"/>
        <v>0</v>
      </c>
      <c r="EU253" s="342">
        <f t="shared" si="850"/>
        <v>0</v>
      </c>
      <c r="EV253" s="342">
        <f t="shared" si="850"/>
        <v>0</v>
      </c>
      <c r="EW253" s="342">
        <f t="shared" si="850"/>
        <v>0</v>
      </c>
      <c r="EX253" s="342">
        <f t="shared" si="850"/>
        <v>0</v>
      </c>
      <c r="EY253" s="342">
        <f t="shared" si="850"/>
        <v>0</v>
      </c>
      <c r="EZ253" s="342">
        <f t="shared" si="850"/>
        <v>0</v>
      </c>
      <c r="FA253" s="342">
        <f t="shared" si="850"/>
        <v>0</v>
      </c>
      <c r="FB253" s="342">
        <f t="shared" si="850"/>
        <v>0</v>
      </c>
      <c r="FC253" s="342">
        <f t="shared" si="850"/>
        <v>0</v>
      </c>
      <c r="FD253" s="342">
        <f t="shared" si="850"/>
        <v>0</v>
      </c>
      <c r="FE253" s="342">
        <f t="shared" si="850"/>
        <v>0</v>
      </c>
      <c r="FF253" s="342">
        <f t="shared" si="850"/>
        <v>0</v>
      </c>
      <c r="FG253" s="342">
        <f t="shared" si="850"/>
        <v>0</v>
      </c>
      <c r="FH253" s="342">
        <f t="shared" si="850"/>
        <v>0</v>
      </c>
      <c r="FI253" s="342">
        <f t="shared" si="850"/>
        <v>0</v>
      </c>
      <c r="FJ253" s="342">
        <f t="shared" si="850"/>
        <v>0</v>
      </c>
      <c r="FK253" s="342">
        <f t="shared" si="850"/>
        <v>0</v>
      </c>
      <c r="FL253" s="342">
        <f t="shared" si="850"/>
        <v>0</v>
      </c>
      <c r="FM253" s="342">
        <f t="shared" si="850"/>
        <v>0</v>
      </c>
      <c r="FN253" s="342">
        <f t="shared" si="850"/>
        <v>0</v>
      </c>
      <c r="FO253" s="342">
        <f t="shared" si="850"/>
        <v>0</v>
      </c>
      <c r="FP253" s="342">
        <f t="shared" si="850"/>
        <v>0</v>
      </c>
      <c r="FQ253" s="342">
        <f t="shared" si="850"/>
        <v>0</v>
      </c>
      <c r="FR253" s="342">
        <f t="shared" si="850"/>
        <v>0</v>
      </c>
      <c r="FS253" s="342">
        <f t="shared" si="850"/>
        <v>0</v>
      </c>
      <c r="FT253" s="342">
        <f t="shared" si="850"/>
        <v>0</v>
      </c>
      <c r="FU253" s="342">
        <f t="shared" si="850"/>
        <v>0</v>
      </c>
      <c r="FV253" s="342">
        <f t="shared" si="850"/>
        <v>0</v>
      </c>
      <c r="FW253" s="342">
        <f t="shared" si="850"/>
        <v>0</v>
      </c>
      <c r="FX253" s="342">
        <f t="shared" si="850"/>
        <v>0</v>
      </c>
      <c r="FY253" s="342">
        <f t="shared" si="850"/>
        <v>0</v>
      </c>
      <c r="FZ253" s="342">
        <f t="shared" si="850"/>
        <v>0</v>
      </c>
      <c r="GA253" s="342">
        <f t="shared" si="850"/>
        <v>0</v>
      </c>
      <c r="GB253" s="342">
        <f t="shared" si="850"/>
        <v>0</v>
      </c>
      <c r="GC253" s="342">
        <f t="shared" si="850"/>
        <v>0</v>
      </c>
      <c r="GD253" s="342">
        <f t="shared" si="850"/>
        <v>0</v>
      </c>
      <c r="GE253" s="342">
        <f t="shared" si="850"/>
        <v>0</v>
      </c>
      <c r="GF253" s="342">
        <f t="shared" si="850"/>
        <v>0</v>
      </c>
      <c r="GG253" s="342">
        <f t="shared" si="850"/>
        <v>0</v>
      </c>
      <c r="GH253" s="342">
        <f t="shared" si="850"/>
        <v>0</v>
      </c>
      <c r="GI253" s="342">
        <f t="shared" si="850"/>
        <v>0</v>
      </c>
      <c r="GJ253" s="342">
        <f t="shared" si="850"/>
        <v>0</v>
      </c>
      <c r="GK253" s="342">
        <f t="shared" si="850"/>
        <v>0</v>
      </c>
      <c r="GL253" s="342">
        <f t="shared" si="850"/>
        <v>0</v>
      </c>
      <c r="GM253" s="342">
        <f t="shared" si="850"/>
        <v>0</v>
      </c>
      <c r="GN253" s="342">
        <f t="shared" si="850"/>
        <v>0</v>
      </c>
      <c r="GO253" s="342">
        <f t="shared" si="850"/>
        <v>0</v>
      </c>
      <c r="GP253" s="342">
        <f t="shared" si="850"/>
        <v>0</v>
      </c>
      <c r="GQ253" s="342"/>
      <c r="GR253" s="342">
        <f t="shared" ref="GR253:JC253" si="851">if(or(and($A253-GR$242&gt;0,$A253-GR$243&lt;=0,month($A253)=month(GR$243)),and($A253-GR$242&gt;0,$A253-GR$243&lt;=0,month(edate($A253,6))=month(GR$243))),GR$246,0)</f>
        <v>0</v>
      </c>
      <c r="GS253" s="342">
        <f t="shared" si="851"/>
        <v>0</v>
      </c>
      <c r="GT253" s="342">
        <f t="shared" si="851"/>
        <v>0</v>
      </c>
      <c r="GU253" s="342">
        <f t="shared" si="851"/>
        <v>0</v>
      </c>
      <c r="GV253" s="342">
        <f t="shared" si="851"/>
        <v>0</v>
      </c>
      <c r="GW253" s="342">
        <f t="shared" si="851"/>
        <v>0</v>
      </c>
      <c r="GX253" s="342">
        <f t="shared" si="851"/>
        <v>0</v>
      </c>
      <c r="GY253" s="342">
        <f t="shared" si="851"/>
        <v>0</v>
      </c>
      <c r="GZ253" s="342">
        <f t="shared" si="851"/>
        <v>0</v>
      </c>
      <c r="HA253" s="342">
        <f t="shared" si="851"/>
        <v>0</v>
      </c>
      <c r="HB253" s="342">
        <f t="shared" si="851"/>
        <v>0</v>
      </c>
      <c r="HC253" s="342">
        <f t="shared" si="851"/>
        <v>0</v>
      </c>
      <c r="HD253" s="342">
        <f t="shared" si="851"/>
        <v>0</v>
      </c>
      <c r="HE253" s="342">
        <f t="shared" si="851"/>
        <v>0</v>
      </c>
      <c r="HF253" s="342">
        <f t="shared" si="851"/>
        <v>0</v>
      </c>
      <c r="HG253" s="342">
        <f t="shared" si="851"/>
        <v>0</v>
      </c>
      <c r="HH253" s="342">
        <f t="shared" si="851"/>
        <v>0</v>
      </c>
      <c r="HI253" s="342">
        <f t="shared" si="851"/>
        <v>0</v>
      </c>
      <c r="HJ253" s="342">
        <f t="shared" si="851"/>
        <v>0</v>
      </c>
      <c r="HK253" s="342">
        <f t="shared" si="851"/>
        <v>0</v>
      </c>
      <c r="HL253" s="342">
        <f t="shared" si="851"/>
        <v>0</v>
      </c>
      <c r="HM253" s="342">
        <f t="shared" si="851"/>
        <v>0</v>
      </c>
      <c r="HN253" s="342">
        <f t="shared" si="851"/>
        <v>0</v>
      </c>
      <c r="HO253" s="342">
        <f t="shared" si="851"/>
        <v>0</v>
      </c>
      <c r="HP253" s="342">
        <f t="shared" si="851"/>
        <v>0</v>
      </c>
      <c r="HQ253" s="342">
        <f t="shared" si="851"/>
        <v>0</v>
      </c>
      <c r="HR253" s="342">
        <f t="shared" si="851"/>
        <v>0</v>
      </c>
      <c r="HS253" s="342">
        <f t="shared" si="851"/>
        <v>0</v>
      </c>
      <c r="HT253" s="342">
        <f t="shared" si="851"/>
        <v>0</v>
      </c>
      <c r="HU253" s="342">
        <f t="shared" si="851"/>
        <v>0</v>
      </c>
      <c r="HV253" s="342">
        <f t="shared" si="851"/>
        <v>0</v>
      </c>
      <c r="HW253" s="342">
        <f t="shared" si="851"/>
        <v>0</v>
      </c>
      <c r="HX253" s="342">
        <f t="shared" si="851"/>
        <v>0</v>
      </c>
      <c r="HY253" s="342">
        <f t="shared" si="851"/>
        <v>0</v>
      </c>
      <c r="HZ253" s="342">
        <f t="shared" si="851"/>
        <v>0</v>
      </c>
      <c r="IA253" s="342">
        <f t="shared" si="851"/>
        <v>0</v>
      </c>
      <c r="IB253" s="342">
        <f t="shared" si="851"/>
        <v>0</v>
      </c>
      <c r="IC253" s="342">
        <f t="shared" si="851"/>
        <v>0</v>
      </c>
      <c r="ID253" s="342">
        <f t="shared" si="851"/>
        <v>0</v>
      </c>
      <c r="IE253" s="342">
        <f t="shared" si="851"/>
        <v>0</v>
      </c>
      <c r="IF253" s="342">
        <f t="shared" si="851"/>
        <v>0</v>
      </c>
      <c r="IG253" s="342">
        <f t="shared" si="851"/>
        <v>0</v>
      </c>
      <c r="IH253" s="342">
        <f t="shared" si="851"/>
        <v>0</v>
      </c>
      <c r="II253" s="342">
        <f t="shared" si="851"/>
        <v>0</v>
      </c>
      <c r="IJ253" s="342">
        <f t="shared" si="851"/>
        <v>0</v>
      </c>
      <c r="IK253" s="342">
        <f t="shared" si="851"/>
        <v>0</v>
      </c>
      <c r="IL253" s="342">
        <f t="shared" si="851"/>
        <v>0</v>
      </c>
      <c r="IM253" s="342">
        <f t="shared" si="851"/>
        <v>0</v>
      </c>
      <c r="IN253" s="342">
        <f t="shared" si="851"/>
        <v>0</v>
      </c>
      <c r="IO253" s="342">
        <f t="shared" si="851"/>
        <v>0</v>
      </c>
      <c r="IP253" s="342">
        <f t="shared" si="851"/>
        <v>0</v>
      </c>
      <c r="IQ253" s="342">
        <f t="shared" si="851"/>
        <v>0</v>
      </c>
      <c r="IR253" s="342">
        <f t="shared" si="851"/>
        <v>0</v>
      </c>
      <c r="IS253" s="342">
        <f t="shared" si="851"/>
        <v>0</v>
      </c>
      <c r="IT253" s="342">
        <f t="shared" si="851"/>
        <v>0</v>
      </c>
      <c r="IU253" s="342">
        <f t="shared" si="851"/>
        <v>0</v>
      </c>
      <c r="IV253" s="342">
        <f t="shared" si="851"/>
        <v>0</v>
      </c>
      <c r="IW253" s="342">
        <f t="shared" si="851"/>
        <v>0</v>
      </c>
      <c r="IX253" s="342">
        <f t="shared" si="851"/>
        <v>0</v>
      </c>
      <c r="IY253" s="342">
        <f t="shared" si="851"/>
        <v>0</v>
      </c>
      <c r="IZ253" s="342">
        <f t="shared" si="851"/>
        <v>0</v>
      </c>
      <c r="JA253" s="342">
        <f t="shared" si="851"/>
        <v>0</v>
      </c>
      <c r="JB253" s="342">
        <f t="shared" si="851"/>
        <v>0</v>
      </c>
      <c r="JC253" s="342">
        <f t="shared" si="851"/>
        <v>0</v>
      </c>
      <c r="JD253" s="342"/>
      <c r="JE253" s="342">
        <f t="shared" ref="JE253:LP253" si="852">if(or(and($A253-JE$242&gt;0,$A253-JE$243&lt;=0,month($A253)=month(JE$243)),and($A253-JE$242&gt;0,$A253-JE$243&lt;=0,month(edate($A253,6))=month(JE$243))),JE$246,0)</f>
        <v>0</v>
      </c>
      <c r="JF253" s="342">
        <f t="shared" si="852"/>
        <v>0</v>
      </c>
      <c r="JG253" s="342">
        <f t="shared" si="852"/>
        <v>0</v>
      </c>
      <c r="JH253" s="342">
        <f t="shared" si="852"/>
        <v>0</v>
      </c>
      <c r="JI253" s="342">
        <f t="shared" si="852"/>
        <v>0</v>
      </c>
      <c r="JJ253" s="342">
        <f t="shared" si="852"/>
        <v>0</v>
      </c>
      <c r="JK253" s="342">
        <f t="shared" si="852"/>
        <v>0</v>
      </c>
      <c r="JL253" s="342">
        <f t="shared" si="852"/>
        <v>0</v>
      </c>
      <c r="JM253" s="342">
        <f t="shared" si="852"/>
        <v>0</v>
      </c>
      <c r="JN253" s="342">
        <f t="shared" si="852"/>
        <v>0</v>
      </c>
      <c r="JO253" s="342">
        <f t="shared" si="852"/>
        <v>0</v>
      </c>
      <c r="JP253" s="342">
        <f t="shared" si="852"/>
        <v>0</v>
      </c>
      <c r="JQ253" s="342">
        <f t="shared" si="852"/>
        <v>0</v>
      </c>
      <c r="JR253" s="342">
        <f t="shared" si="852"/>
        <v>0</v>
      </c>
      <c r="JS253" s="342">
        <f t="shared" si="852"/>
        <v>0</v>
      </c>
      <c r="JT253" s="342">
        <f t="shared" si="852"/>
        <v>0</v>
      </c>
      <c r="JU253" s="342">
        <f t="shared" si="852"/>
        <v>0</v>
      </c>
      <c r="JV253" s="342">
        <f t="shared" si="852"/>
        <v>0</v>
      </c>
      <c r="JW253" s="342">
        <f t="shared" si="852"/>
        <v>0</v>
      </c>
      <c r="JX253" s="342">
        <f t="shared" si="852"/>
        <v>0</v>
      </c>
      <c r="JY253" s="342">
        <f t="shared" si="852"/>
        <v>0</v>
      </c>
      <c r="JZ253" s="342">
        <f t="shared" si="852"/>
        <v>0</v>
      </c>
      <c r="KA253" s="342">
        <f t="shared" si="852"/>
        <v>0</v>
      </c>
      <c r="KB253" s="342">
        <f t="shared" si="852"/>
        <v>0</v>
      </c>
      <c r="KC253" s="342">
        <f t="shared" si="852"/>
        <v>0</v>
      </c>
      <c r="KD253" s="342">
        <f t="shared" si="852"/>
        <v>0</v>
      </c>
      <c r="KE253" s="342">
        <f t="shared" si="852"/>
        <v>0</v>
      </c>
      <c r="KF253" s="342">
        <f t="shared" si="852"/>
        <v>0</v>
      </c>
      <c r="KG253" s="342">
        <f t="shared" si="852"/>
        <v>0</v>
      </c>
      <c r="KH253" s="342">
        <f t="shared" si="852"/>
        <v>0</v>
      </c>
      <c r="KI253" s="342">
        <f t="shared" si="852"/>
        <v>0</v>
      </c>
      <c r="KJ253" s="342">
        <f t="shared" si="852"/>
        <v>0</v>
      </c>
      <c r="KK253" s="342">
        <f t="shared" si="852"/>
        <v>0</v>
      </c>
      <c r="KL253" s="342">
        <f t="shared" si="852"/>
        <v>0</v>
      </c>
      <c r="KM253" s="342">
        <f t="shared" si="852"/>
        <v>0</v>
      </c>
      <c r="KN253" s="342">
        <f t="shared" si="852"/>
        <v>0</v>
      </c>
      <c r="KO253" s="342">
        <f t="shared" si="852"/>
        <v>0</v>
      </c>
      <c r="KP253" s="342">
        <f t="shared" si="852"/>
        <v>0</v>
      </c>
      <c r="KQ253" s="342">
        <f t="shared" si="852"/>
        <v>0</v>
      </c>
      <c r="KR253" s="342">
        <f t="shared" si="852"/>
        <v>0</v>
      </c>
      <c r="KS253" s="342">
        <f t="shared" si="852"/>
        <v>0</v>
      </c>
      <c r="KT253" s="342">
        <f t="shared" si="852"/>
        <v>0</v>
      </c>
      <c r="KU253" s="342">
        <f t="shared" si="852"/>
        <v>0</v>
      </c>
      <c r="KV253" s="342">
        <f t="shared" si="852"/>
        <v>0</v>
      </c>
      <c r="KW253" s="342">
        <f t="shared" si="852"/>
        <v>0</v>
      </c>
      <c r="KX253" s="342">
        <f t="shared" si="852"/>
        <v>0</v>
      </c>
      <c r="KY253" s="342">
        <f t="shared" si="852"/>
        <v>0</v>
      </c>
      <c r="KZ253" s="342">
        <f t="shared" si="852"/>
        <v>0</v>
      </c>
      <c r="LA253" s="342">
        <f t="shared" si="852"/>
        <v>0</v>
      </c>
      <c r="LB253" s="342">
        <f t="shared" si="852"/>
        <v>0</v>
      </c>
      <c r="LC253" s="342">
        <f t="shared" si="852"/>
        <v>0</v>
      </c>
      <c r="LD253" s="342">
        <f t="shared" si="852"/>
        <v>0</v>
      </c>
      <c r="LE253" s="342">
        <f t="shared" si="852"/>
        <v>0</v>
      </c>
      <c r="LF253" s="342">
        <f t="shared" si="852"/>
        <v>0</v>
      </c>
      <c r="LG253" s="342">
        <f t="shared" si="852"/>
        <v>0</v>
      </c>
      <c r="LH253" s="342">
        <f t="shared" si="852"/>
        <v>0</v>
      </c>
      <c r="LI253" s="342">
        <f t="shared" si="852"/>
        <v>0</v>
      </c>
      <c r="LJ253" s="342">
        <f t="shared" si="852"/>
        <v>0</v>
      </c>
      <c r="LK253" s="342">
        <f t="shared" si="852"/>
        <v>0</v>
      </c>
      <c r="LL253" s="342">
        <f t="shared" si="852"/>
        <v>0</v>
      </c>
      <c r="LM253" s="342">
        <f t="shared" si="852"/>
        <v>0</v>
      </c>
      <c r="LN253" s="342">
        <f t="shared" si="852"/>
        <v>0</v>
      </c>
      <c r="LO253" s="342">
        <f t="shared" si="852"/>
        <v>0</v>
      </c>
      <c r="LP253" s="342">
        <f t="shared" si="852"/>
        <v>0</v>
      </c>
    </row>
    <row r="254">
      <c r="A254" s="331" t="str">
        <f t="shared" si="821"/>
        <v>03-2024</v>
      </c>
      <c r="B254" s="346">
        <f t="shared" si="827"/>
        <v>237681.3321</v>
      </c>
      <c r="C254" s="346"/>
      <c r="E254" s="342">
        <f t="shared" ref="E254:BP254" si="853">if(or(and($A254-E$242&gt;0,$A254-E$243&lt;=0,month($A254)=month(E$243)),and($A254-E$242&gt;0,$A254-E$243&lt;=0,month(edate($A254,6))=month(E$243))),E$246,0)</f>
        <v>0</v>
      </c>
      <c r="F254" s="342">
        <f t="shared" si="853"/>
        <v>0</v>
      </c>
      <c r="G254" s="342">
        <f t="shared" si="853"/>
        <v>0</v>
      </c>
      <c r="H254" s="342">
        <f t="shared" si="853"/>
        <v>0</v>
      </c>
      <c r="I254" s="342">
        <f t="shared" si="853"/>
        <v>0</v>
      </c>
      <c r="J254" s="342">
        <f t="shared" si="853"/>
        <v>0</v>
      </c>
      <c r="K254" s="342">
        <f t="shared" si="853"/>
        <v>0</v>
      </c>
      <c r="L254" s="342">
        <f t="shared" si="853"/>
        <v>0</v>
      </c>
      <c r="M254" s="342">
        <f t="shared" si="853"/>
        <v>0</v>
      </c>
      <c r="N254" s="342">
        <f t="shared" si="853"/>
        <v>0</v>
      </c>
      <c r="O254" s="342">
        <f t="shared" si="853"/>
        <v>0</v>
      </c>
      <c r="P254" s="342">
        <f t="shared" si="853"/>
        <v>0</v>
      </c>
      <c r="Q254" s="342">
        <f t="shared" si="853"/>
        <v>5838.7836</v>
      </c>
      <c r="R254" s="342">
        <f t="shared" si="853"/>
        <v>9911.380355</v>
      </c>
      <c r="S254" s="342">
        <f t="shared" si="853"/>
        <v>0</v>
      </c>
      <c r="T254" s="342">
        <f t="shared" si="853"/>
        <v>11963.3767</v>
      </c>
      <c r="U254" s="342">
        <f t="shared" si="853"/>
        <v>9633.12861</v>
      </c>
      <c r="V254" s="342">
        <f t="shared" si="853"/>
        <v>0</v>
      </c>
      <c r="W254" s="342">
        <f t="shared" si="853"/>
        <v>8655.033888</v>
      </c>
      <c r="X254" s="342">
        <f t="shared" si="853"/>
        <v>0</v>
      </c>
      <c r="Y254" s="342">
        <f t="shared" si="853"/>
        <v>0</v>
      </c>
      <c r="Z254" s="342">
        <f t="shared" si="853"/>
        <v>0</v>
      </c>
      <c r="AA254" s="342">
        <f t="shared" si="853"/>
        <v>9628.80765</v>
      </c>
      <c r="AB254" s="342">
        <f t="shared" si="853"/>
        <v>0</v>
      </c>
      <c r="AC254" s="342">
        <f t="shared" si="853"/>
        <v>6205.936838</v>
      </c>
      <c r="AD254" s="342">
        <f t="shared" si="853"/>
        <v>8318.29995</v>
      </c>
      <c r="AE254" s="342">
        <f t="shared" si="853"/>
        <v>6439.535258</v>
      </c>
      <c r="AF254" s="342">
        <f t="shared" si="853"/>
        <v>0</v>
      </c>
      <c r="AG254" s="342">
        <f t="shared" si="853"/>
        <v>7258.6275</v>
      </c>
      <c r="AH254" s="342">
        <f t="shared" si="853"/>
        <v>0</v>
      </c>
      <c r="AI254" s="342">
        <f t="shared" si="853"/>
        <v>10641.14589</v>
      </c>
      <c r="AJ254" s="342">
        <f t="shared" si="853"/>
        <v>0</v>
      </c>
      <c r="AK254" s="342">
        <f t="shared" si="853"/>
        <v>0</v>
      </c>
      <c r="AL254" s="342">
        <f t="shared" si="853"/>
        <v>275</v>
      </c>
      <c r="AM254" s="342">
        <f t="shared" si="853"/>
        <v>4982.50623</v>
      </c>
      <c r="AN254" s="342">
        <f t="shared" si="853"/>
        <v>0</v>
      </c>
      <c r="AO254" s="342">
        <f t="shared" si="853"/>
        <v>0</v>
      </c>
      <c r="AP254" s="342">
        <f t="shared" si="853"/>
        <v>9271.35</v>
      </c>
      <c r="AQ254" s="342">
        <f t="shared" si="853"/>
        <v>8358.125</v>
      </c>
      <c r="AR254" s="342">
        <f t="shared" si="853"/>
        <v>0</v>
      </c>
      <c r="AS254" s="342">
        <f t="shared" si="853"/>
        <v>8601.039</v>
      </c>
      <c r="AT254" s="342">
        <f t="shared" si="853"/>
        <v>16276.43473</v>
      </c>
      <c r="AU254" s="342">
        <f t="shared" si="853"/>
        <v>7462.28015</v>
      </c>
      <c r="AV254" s="342">
        <f t="shared" si="853"/>
        <v>0</v>
      </c>
      <c r="AW254" s="342">
        <f t="shared" si="853"/>
        <v>4800</v>
      </c>
      <c r="AX254" s="342">
        <f t="shared" si="853"/>
        <v>0</v>
      </c>
      <c r="AY254" s="342">
        <f t="shared" si="853"/>
        <v>12558.09375</v>
      </c>
      <c r="AZ254" s="342">
        <f t="shared" si="853"/>
        <v>0</v>
      </c>
      <c r="BA254" s="342">
        <f t="shared" si="853"/>
        <v>0</v>
      </c>
      <c r="BB254" s="342">
        <f t="shared" si="853"/>
        <v>9703.8664</v>
      </c>
      <c r="BC254" s="342">
        <f t="shared" si="853"/>
        <v>0</v>
      </c>
      <c r="BD254" s="342">
        <f t="shared" si="853"/>
        <v>13378.4</v>
      </c>
      <c r="BE254" s="342">
        <f t="shared" si="853"/>
        <v>0</v>
      </c>
      <c r="BF254" s="342">
        <f t="shared" si="853"/>
        <v>1557.6541</v>
      </c>
      <c r="BG254" s="342">
        <f t="shared" si="853"/>
        <v>0</v>
      </c>
      <c r="BH254" s="342">
        <f t="shared" si="853"/>
        <v>5158.157425</v>
      </c>
      <c r="BI254" s="342">
        <f t="shared" si="853"/>
        <v>2306.25</v>
      </c>
      <c r="BJ254" s="342">
        <f t="shared" si="853"/>
        <v>7162.4875</v>
      </c>
      <c r="BK254" s="342">
        <f t="shared" si="853"/>
        <v>1312.5</v>
      </c>
      <c r="BL254" s="342">
        <f t="shared" si="853"/>
        <v>1793.1</v>
      </c>
      <c r="BM254" s="342">
        <f t="shared" si="853"/>
        <v>0</v>
      </c>
      <c r="BN254" s="342">
        <f t="shared" si="853"/>
        <v>740.464875</v>
      </c>
      <c r="BO254" s="342">
        <f t="shared" si="853"/>
        <v>0</v>
      </c>
      <c r="BP254" s="342">
        <f t="shared" si="853"/>
        <v>628.625</v>
      </c>
      <c r="BQ254" s="342"/>
      <c r="BR254" s="342">
        <f t="shared" ref="BR254:EC254" si="854">if(or(and($A254-BR$242&gt;0,$A254-BR$243&lt;=0,month($A254)=month(BR$243)),and($A254-BR$242&gt;0,$A254-BR$243&lt;=0,month(edate($A254,6))=month(BR$243))),BR$246,0)</f>
        <v>0</v>
      </c>
      <c r="BS254" s="342">
        <f t="shared" si="854"/>
        <v>0</v>
      </c>
      <c r="BT254" s="342">
        <f t="shared" si="854"/>
        <v>0</v>
      </c>
      <c r="BU254" s="342">
        <f t="shared" si="854"/>
        <v>5686.430411</v>
      </c>
      <c r="BV254" s="342">
        <f t="shared" si="854"/>
        <v>5286.251537</v>
      </c>
      <c r="BW254" s="342">
        <f t="shared" si="854"/>
        <v>0</v>
      </c>
      <c r="BX254" s="342">
        <f t="shared" si="854"/>
        <v>6421.949111</v>
      </c>
      <c r="BY254" s="342">
        <f t="shared" si="854"/>
        <v>4230.325751</v>
      </c>
      <c r="BZ254" s="342">
        <f t="shared" si="854"/>
        <v>5235.984857</v>
      </c>
      <c r="CA254" s="342">
        <f t="shared" si="854"/>
        <v>0</v>
      </c>
      <c r="CB254" s="342">
        <f t="shared" si="854"/>
        <v>0</v>
      </c>
      <c r="CC254" s="342">
        <f t="shared" si="854"/>
        <v>0</v>
      </c>
      <c r="CD254" s="342">
        <f t="shared" si="854"/>
        <v>0</v>
      </c>
      <c r="CE254" s="342">
        <f t="shared" si="854"/>
        <v>0</v>
      </c>
      <c r="CF254" s="342">
        <f t="shared" si="854"/>
        <v>0</v>
      </c>
      <c r="CG254" s="342">
        <f t="shared" si="854"/>
        <v>0</v>
      </c>
      <c r="CH254" s="342">
        <f t="shared" si="854"/>
        <v>0</v>
      </c>
      <c r="CI254" s="342">
        <f t="shared" si="854"/>
        <v>0</v>
      </c>
      <c r="CJ254" s="342">
        <f t="shared" si="854"/>
        <v>0</v>
      </c>
      <c r="CK254" s="342">
        <f t="shared" si="854"/>
        <v>0</v>
      </c>
      <c r="CL254" s="342">
        <f t="shared" si="854"/>
        <v>0</v>
      </c>
      <c r="CM254" s="342">
        <f t="shared" si="854"/>
        <v>0</v>
      </c>
      <c r="CN254" s="342">
        <f t="shared" si="854"/>
        <v>0</v>
      </c>
      <c r="CO254" s="342">
        <f t="shared" si="854"/>
        <v>0</v>
      </c>
      <c r="CP254" s="342">
        <f t="shared" si="854"/>
        <v>0</v>
      </c>
      <c r="CQ254" s="342">
        <f t="shared" si="854"/>
        <v>0</v>
      </c>
      <c r="CR254" s="342">
        <f t="shared" si="854"/>
        <v>0</v>
      </c>
      <c r="CS254" s="342">
        <f t="shared" si="854"/>
        <v>0</v>
      </c>
      <c r="CT254" s="342">
        <f t="shared" si="854"/>
        <v>0</v>
      </c>
      <c r="CU254" s="342">
        <f t="shared" si="854"/>
        <v>0</v>
      </c>
      <c r="CV254" s="342">
        <f t="shared" si="854"/>
        <v>0</v>
      </c>
      <c r="CW254" s="342">
        <f t="shared" si="854"/>
        <v>0</v>
      </c>
      <c r="CX254" s="342">
        <f t="shared" si="854"/>
        <v>0</v>
      </c>
      <c r="CY254" s="342">
        <f t="shared" si="854"/>
        <v>0</v>
      </c>
      <c r="CZ254" s="342">
        <f t="shared" si="854"/>
        <v>0</v>
      </c>
      <c r="DA254" s="342">
        <f t="shared" si="854"/>
        <v>0</v>
      </c>
      <c r="DB254" s="342">
        <f t="shared" si="854"/>
        <v>0</v>
      </c>
      <c r="DC254" s="342">
        <f t="shared" si="854"/>
        <v>0</v>
      </c>
      <c r="DD254" s="342">
        <f t="shared" si="854"/>
        <v>0</v>
      </c>
      <c r="DE254" s="342">
        <f t="shared" si="854"/>
        <v>0</v>
      </c>
      <c r="DF254" s="342">
        <f t="shared" si="854"/>
        <v>0</v>
      </c>
      <c r="DG254" s="342">
        <f t="shared" si="854"/>
        <v>0</v>
      </c>
      <c r="DH254" s="342">
        <f t="shared" si="854"/>
        <v>0</v>
      </c>
      <c r="DI254" s="342">
        <f t="shared" si="854"/>
        <v>0</v>
      </c>
      <c r="DJ254" s="342">
        <f t="shared" si="854"/>
        <v>0</v>
      </c>
      <c r="DK254" s="342">
        <f t="shared" si="854"/>
        <v>0</v>
      </c>
      <c r="DL254" s="342">
        <f t="shared" si="854"/>
        <v>0</v>
      </c>
      <c r="DM254" s="342">
        <f t="shared" si="854"/>
        <v>0</v>
      </c>
      <c r="DN254" s="342">
        <f t="shared" si="854"/>
        <v>0</v>
      </c>
      <c r="DO254" s="342">
        <f t="shared" si="854"/>
        <v>0</v>
      </c>
      <c r="DP254" s="342">
        <f t="shared" si="854"/>
        <v>0</v>
      </c>
      <c r="DQ254" s="342">
        <f t="shared" si="854"/>
        <v>0</v>
      </c>
      <c r="DR254" s="342">
        <f t="shared" si="854"/>
        <v>0</v>
      </c>
      <c r="DS254" s="342">
        <f t="shared" si="854"/>
        <v>0</v>
      </c>
      <c r="DT254" s="342">
        <f t="shared" si="854"/>
        <v>0</v>
      </c>
      <c r="DU254" s="342">
        <f t="shared" si="854"/>
        <v>0</v>
      </c>
      <c r="DV254" s="342">
        <f t="shared" si="854"/>
        <v>0</v>
      </c>
      <c r="DW254" s="342">
        <f t="shared" si="854"/>
        <v>0</v>
      </c>
      <c r="DX254" s="342">
        <f t="shared" si="854"/>
        <v>0</v>
      </c>
      <c r="DY254" s="342">
        <f t="shared" si="854"/>
        <v>0</v>
      </c>
      <c r="DZ254" s="342">
        <f t="shared" si="854"/>
        <v>0</v>
      </c>
      <c r="EA254" s="342">
        <f t="shared" si="854"/>
        <v>0</v>
      </c>
      <c r="EB254" s="342">
        <f t="shared" si="854"/>
        <v>0</v>
      </c>
      <c r="EC254" s="342">
        <f t="shared" si="854"/>
        <v>0</v>
      </c>
      <c r="ED254" s="338"/>
      <c r="EE254" s="342">
        <f t="shared" ref="EE254:GP254" si="855">if(or(and($A254-EE$242&gt;0,$A254-EE$243&lt;=0,month($A254)=month(EE$243)),and($A254-EE$242&gt;0,$A254-EE$243&lt;=0,month(edate($A254,6))=month(EE$243))),EE$246,0)</f>
        <v>0</v>
      </c>
      <c r="EF254" s="342">
        <f t="shared" si="855"/>
        <v>0</v>
      </c>
      <c r="EG254" s="342">
        <f t="shared" si="855"/>
        <v>0</v>
      </c>
      <c r="EH254" s="342">
        <f t="shared" si="855"/>
        <v>0</v>
      </c>
      <c r="EI254" s="342">
        <f t="shared" si="855"/>
        <v>0</v>
      </c>
      <c r="EJ254" s="342">
        <f t="shared" si="855"/>
        <v>0</v>
      </c>
      <c r="EK254" s="342">
        <f t="shared" si="855"/>
        <v>0</v>
      </c>
      <c r="EL254" s="342">
        <f t="shared" si="855"/>
        <v>0</v>
      </c>
      <c r="EM254" s="342">
        <f t="shared" si="855"/>
        <v>0</v>
      </c>
      <c r="EN254" s="342">
        <f t="shared" si="855"/>
        <v>0</v>
      </c>
      <c r="EO254" s="342">
        <f t="shared" si="855"/>
        <v>0</v>
      </c>
      <c r="EP254" s="342">
        <f t="shared" si="855"/>
        <v>0</v>
      </c>
      <c r="EQ254" s="342">
        <f t="shared" si="855"/>
        <v>0</v>
      </c>
      <c r="ER254" s="342">
        <f t="shared" si="855"/>
        <v>0</v>
      </c>
      <c r="ES254" s="342">
        <f t="shared" si="855"/>
        <v>0</v>
      </c>
      <c r="ET254" s="342">
        <f t="shared" si="855"/>
        <v>0</v>
      </c>
      <c r="EU254" s="342">
        <f t="shared" si="855"/>
        <v>0</v>
      </c>
      <c r="EV254" s="342">
        <f t="shared" si="855"/>
        <v>0</v>
      </c>
      <c r="EW254" s="342">
        <f t="shared" si="855"/>
        <v>0</v>
      </c>
      <c r="EX254" s="342">
        <f t="shared" si="855"/>
        <v>0</v>
      </c>
      <c r="EY254" s="342">
        <f t="shared" si="855"/>
        <v>0</v>
      </c>
      <c r="EZ254" s="342">
        <f t="shared" si="855"/>
        <v>0</v>
      </c>
      <c r="FA254" s="342">
        <f t="shared" si="855"/>
        <v>0</v>
      </c>
      <c r="FB254" s="342">
        <f t="shared" si="855"/>
        <v>0</v>
      </c>
      <c r="FC254" s="342">
        <f t="shared" si="855"/>
        <v>0</v>
      </c>
      <c r="FD254" s="342">
        <f t="shared" si="855"/>
        <v>0</v>
      </c>
      <c r="FE254" s="342">
        <f t="shared" si="855"/>
        <v>0</v>
      </c>
      <c r="FF254" s="342">
        <f t="shared" si="855"/>
        <v>0</v>
      </c>
      <c r="FG254" s="342">
        <f t="shared" si="855"/>
        <v>0</v>
      </c>
      <c r="FH254" s="342">
        <f t="shared" si="855"/>
        <v>0</v>
      </c>
      <c r="FI254" s="342">
        <f t="shared" si="855"/>
        <v>0</v>
      </c>
      <c r="FJ254" s="342">
        <f t="shared" si="855"/>
        <v>0</v>
      </c>
      <c r="FK254" s="342">
        <f t="shared" si="855"/>
        <v>0</v>
      </c>
      <c r="FL254" s="342">
        <f t="shared" si="855"/>
        <v>0</v>
      </c>
      <c r="FM254" s="342">
        <f t="shared" si="855"/>
        <v>0</v>
      </c>
      <c r="FN254" s="342">
        <f t="shared" si="855"/>
        <v>0</v>
      </c>
      <c r="FO254" s="342">
        <f t="shared" si="855"/>
        <v>0</v>
      </c>
      <c r="FP254" s="342">
        <f t="shared" si="855"/>
        <v>0</v>
      </c>
      <c r="FQ254" s="342">
        <f t="shared" si="855"/>
        <v>0</v>
      </c>
      <c r="FR254" s="342">
        <f t="shared" si="855"/>
        <v>0</v>
      </c>
      <c r="FS254" s="342">
        <f t="shared" si="855"/>
        <v>0</v>
      </c>
      <c r="FT254" s="342">
        <f t="shared" si="855"/>
        <v>0</v>
      </c>
      <c r="FU254" s="342">
        <f t="shared" si="855"/>
        <v>0</v>
      </c>
      <c r="FV254" s="342">
        <f t="shared" si="855"/>
        <v>0</v>
      </c>
      <c r="FW254" s="342">
        <f t="shared" si="855"/>
        <v>0</v>
      </c>
      <c r="FX254" s="342">
        <f t="shared" si="855"/>
        <v>0</v>
      </c>
      <c r="FY254" s="342">
        <f t="shared" si="855"/>
        <v>0</v>
      </c>
      <c r="FZ254" s="342">
        <f t="shared" si="855"/>
        <v>0</v>
      </c>
      <c r="GA254" s="342">
        <f t="shared" si="855"/>
        <v>0</v>
      </c>
      <c r="GB254" s="342">
        <f t="shared" si="855"/>
        <v>0</v>
      </c>
      <c r="GC254" s="342">
        <f t="shared" si="855"/>
        <v>0</v>
      </c>
      <c r="GD254" s="342">
        <f t="shared" si="855"/>
        <v>0</v>
      </c>
      <c r="GE254" s="342">
        <f t="shared" si="855"/>
        <v>0</v>
      </c>
      <c r="GF254" s="342">
        <f t="shared" si="855"/>
        <v>0</v>
      </c>
      <c r="GG254" s="342">
        <f t="shared" si="855"/>
        <v>0</v>
      </c>
      <c r="GH254" s="342">
        <f t="shared" si="855"/>
        <v>0</v>
      </c>
      <c r="GI254" s="342">
        <f t="shared" si="855"/>
        <v>0</v>
      </c>
      <c r="GJ254" s="342">
        <f t="shared" si="855"/>
        <v>0</v>
      </c>
      <c r="GK254" s="342">
        <f t="shared" si="855"/>
        <v>0</v>
      </c>
      <c r="GL254" s="342">
        <f t="shared" si="855"/>
        <v>0</v>
      </c>
      <c r="GM254" s="342">
        <f t="shared" si="855"/>
        <v>0</v>
      </c>
      <c r="GN254" s="342">
        <f t="shared" si="855"/>
        <v>0</v>
      </c>
      <c r="GO254" s="342">
        <f t="shared" si="855"/>
        <v>0</v>
      </c>
      <c r="GP254" s="342">
        <f t="shared" si="855"/>
        <v>0</v>
      </c>
      <c r="GQ254" s="342"/>
      <c r="GR254" s="342">
        <f t="shared" ref="GR254:JC254" si="856">if(or(and($A254-GR$242&gt;0,$A254-GR$243&lt;=0,month($A254)=month(GR$243)),and($A254-GR$242&gt;0,$A254-GR$243&lt;=0,month(edate($A254,6))=month(GR$243))),GR$246,0)</f>
        <v>0</v>
      </c>
      <c r="GS254" s="342">
        <f t="shared" si="856"/>
        <v>0</v>
      </c>
      <c r="GT254" s="342">
        <f t="shared" si="856"/>
        <v>0</v>
      </c>
      <c r="GU254" s="342">
        <f t="shared" si="856"/>
        <v>0</v>
      </c>
      <c r="GV254" s="342">
        <f t="shared" si="856"/>
        <v>0</v>
      </c>
      <c r="GW254" s="342">
        <f t="shared" si="856"/>
        <v>0</v>
      </c>
      <c r="GX254" s="342">
        <f t="shared" si="856"/>
        <v>0</v>
      </c>
      <c r="GY254" s="342">
        <f t="shared" si="856"/>
        <v>0</v>
      </c>
      <c r="GZ254" s="342">
        <f t="shared" si="856"/>
        <v>0</v>
      </c>
      <c r="HA254" s="342">
        <f t="shared" si="856"/>
        <v>0</v>
      </c>
      <c r="HB254" s="342">
        <f t="shared" si="856"/>
        <v>0</v>
      </c>
      <c r="HC254" s="342">
        <f t="shared" si="856"/>
        <v>0</v>
      </c>
      <c r="HD254" s="342">
        <f t="shared" si="856"/>
        <v>0</v>
      </c>
      <c r="HE254" s="342">
        <f t="shared" si="856"/>
        <v>0</v>
      </c>
      <c r="HF254" s="342">
        <f t="shared" si="856"/>
        <v>0</v>
      </c>
      <c r="HG254" s="342">
        <f t="shared" si="856"/>
        <v>0</v>
      </c>
      <c r="HH254" s="342">
        <f t="shared" si="856"/>
        <v>0</v>
      </c>
      <c r="HI254" s="342">
        <f t="shared" si="856"/>
        <v>0</v>
      </c>
      <c r="HJ254" s="342">
        <f t="shared" si="856"/>
        <v>0</v>
      </c>
      <c r="HK254" s="342">
        <f t="shared" si="856"/>
        <v>0</v>
      </c>
      <c r="HL254" s="342">
        <f t="shared" si="856"/>
        <v>0</v>
      </c>
      <c r="HM254" s="342">
        <f t="shared" si="856"/>
        <v>0</v>
      </c>
      <c r="HN254" s="342">
        <f t="shared" si="856"/>
        <v>0</v>
      </c>
      <c r="HO254" s="342">
        <f t="shared" si="856"/>
        <v>0</v>
      </c>
      <c r="HP254" s="342">
        <f t="shared" si="856"/>
        <v>0</v>
      </c>
      <c r="HQ254" s="342">
        <f t="shared" si="856"/>
        <v>0</v>
      </c>
      <c r="HR254" s="342">
        <f t="shared" si="856"/>
        <v>0</v>
      </c>
      <c r="HS254" s="342">
        <f t="shared" si="856"/>
        <v>0</v>
      </c>
      <c r="HT254" s="342">
        <f t="shared" si="856"/>
        <v>0</v>
      </c>
      <c r="HU254" s="342">
        <f t="shared" si="856"/>
        <v>0</v>
      </c>
      <c r="HV254" s="342">
        <f t="shared" si="856"/>
        <v>0</v>
      </c>
      <c r="HW254" s="342">
        <f t="shared" si="856"/>
        <v>0</v>
      </c>
      <c r="HX254" s="342">
        <f t="shared" si="856"/>
        <v>0</v>
      </c>
      <c r="HY254" s="342">
        <f t="shared" si="856"/>
        <v>0</v>
      </c>
      <c r="HZ254" s="342">
        <f t="shared" si="856"/>
        <v>0</v>
      </c>
      <c r="IA254" s="342">
        <f t="shared" si="856"/>
        <v>0</v>
      </c>
      <c r="IB254" s="342">
        <f t="shared" si="856"/>
        <v>0</v>
      </c>
      <c r="IC254" s="342">
        <f t="shared" si="856"/>
        <v>0</v>
      </c>
      <c r="ID254" s="342">
        <f t="shared" si="856"/>
        <v>0</v>
      </c>
      <c r="IE254" s="342">
        <f t="shared" si="856"/>
        <v>0</v>
      </c>
      <c r="IF254" s="342">
        <f t="shared" si="856"/>
        <v>0</v>
      </c>
      <c r="IG254" s="342">
        <f t="shared" si="856"/>
        <v>0</v>
      </c>
      <c r="IH254" s="342">
        <f t="shared" si="856"/>
        <v>0</v>
      </c>
      <c r="II254" s="342">
        <f t="shared" si="856"/>
        <v>0</v>
      </c>
      <c r="IJ254" s="342">
        <f t="shared" si="856"/>
        <v>0</v>
      </c>
      <c r="IK254" s="342">
        <f t="shared" si="856"/>
        <v>0</v>
      </c>
      <c r="IL254" s="342">
        <f t="shared" si="856"/>
        <v>0</v>
      </c>
      <c r="IM254" s="342">
        <f t="shared" si="856"/>
        <v>0</v>
      </c>
      <c r="IN254" s="342">
        <f t="shared" si="856"/>
        <v>0</v>
      </c>
      <c r="IO254" s="342">
        <f t="shared" si="856"/>
        <v>0</v>
      </c>
      <c r="IP254" s="342">
        <f t="shared" si="856"/>
        <v>0</v>
      </c>
      <c r="IQ254" s="342">
        <f t="shared" si="856"/>
        <v>0</v>
      </c>
      <c r="IR254" s="342">
        <f t="shared" si="856"/>
        <v>0</v>
      </c>
      <c r="IS254" s="342">
        <f t="shared" si="856"/>
        <v>0</v>
      </c>
      <c r="IT254" s="342">
        <f t="shared" si="856"/>
        <v>0</v>
      </c>
      <c r="IU254" s="342">
        <f t="shared" si="856"/>
        <v>0</v>
      </c>
      <c r="IV254" s="342">
        <f t="shared" si="856"/>
        <v>0</v>
      </c>
      <c r="IW254" s="342">
        <f t="shared" si="856"/>
        <v>0</v>
      </c>
      <c r="IX254" s="342">
        <f t="shared" si="856"/>
        <v>0</v>
      </c>
      <c r="IY254" s="342">
        <f t="shared" si="856"/>
        <v>0</v>
      </c>
      <c r="IZ254" s="342">
        <f t="shared" si="856"/>
        <v>0</v>
      </c>
      <c r="JA254" s="342">
        <f t="shared" si="856"/>
        <v>0</v>
      </c>
      <c r="JB254" s="342">
        <f t="shared" si="856"/>
        <v>0</v>
      </c>
      <c r="JC254" s="342">
        <f t="shared" si="856"/>
        <v>0</v>
      </c>
      <c r="JD254" s="342"/>
      <c r="JE254" s="342">
        <f t="shared" ref="JE254:LP254" si="857">if(or(and($A254-JE$242&gt;0,$A254-JE$243&lt;=0,month($A254)=month(JE$243)),and($A254-JE$242&gt;0,$A254-JE$243&lt;=0,month(edate($A254,6))=month(JE$243))),JE$246,0)</f>
        <v>0</v>
      </c>
      <c r="JF254" s="342">
        <f t="shared" si="857"/>
        <v>0</v>
      </c>
      <c r="JG254" s="342">
        <f t="shared" si="857"/>
        <v>0</v>
      </c>
      <c r="JH254" s="342">
        <f t="shared" si="857"/>
        <v>0</v>
      </c>
      <c r="JI254" s="342">
        <f t="shared" si="857"/>
        <v>0</v>
      </c>
      <c r="JJ254" s="342">
        <f t="shared" si="857"/>
        <v>0</v>
      </c>
      <c r="JK254" s="342">
        <f t="shared" si="857"/>
        <v>0</v>
      </c>
      <c r="JL254" s="342">
        <f t="shared" si="857"/>
        <v>0</v>
      </c>
      <c r="JM254" s="342">
        <f t="shared" si="857"/>
        <v>0</v>
      </c>
      <c r="JN254" s="342">
        <f t="shared" si="857"/>
        <v>0</v>
      </c>
      <c r="JO254" s="342">
        <f t="shared" si="857"/>
        <v>0</v>
      </c>
      <c r="JP254" s="342">
        <f t="shared" si="857"/>
        <v>0</v>
      </c>
      <c r="JQ254" s="342">
        <f t="shared" si="857"/>
        <v>0</v>
      </c>
      <c r="JR254" s="342">
        <f t="shared" si="857"/>
        <v>0</v>
      </c>
      <c r="JS254" s="342">
        <f t="shared" si="857"/>
        <v>0</v>
      </c>
      <c r="JT254" s="342">
        <f t="shared" si="857"/>
        <v>0</v>
      </c>
      <c r="JU254" s="342">
        <f t="shared" si="857"/>
        <v>0</v>
      </c>
      <c r="JV254" s="342">
        <f t="shared" si="857"/>
        <v>0</v>
      </c>
      <c r="JW254" s="342">
        <f t="shared" si="857"/>
        <v>0</v>
      </c>
      <c r="JX254" s="342">
        <f t="shared" si="857"/>
        <v>0</v>
      </c>
      <c r="JY254" s="342">
        <f t="shared" si="857"/>
        <v>0</v>
      </c>
      <c r="JZ254" s="342">
        <f t="shared" si="857"/>
        <v>0</v>
      </c>
      <c r="KA254" s="342">
        <f t="shared" si="857"/>
        <v>0</v>
      </c>
      <c r="KB254" s="342">
        <f t="shared" si="857"/>
        <v>0</v>
      </c>
      <c r="KC254" s="342">
        <f t="shared" si="857"/>
        <v>0</v>
      </c>
      <c r="KD254" s="342">
        <f t="shared" si="857"/>
        <v>0</v>
      </c>
      <c r="KE254" s="342">
        <f t="shared" si="857"/>
        <v>0</v>
      </c>
      <c r="KF254" s="342">
        <f t="shared" si="857"/>
        <v>0</v>
      </c>
      <c r="KG254" s="342">
        <f t="shared" si="857"/>
        <v>0</v>
      </c>
      <c r="KH254" s="342">
        <f t="shared" si="857"/>
        <v>0</v>
      </c>
      <c r="KI254" s="342">
        <f t="shared" si="857"/>
        <v>0</v>
      </c>
      <c r="KJ254" s="342">
        <f t="shared" si="857"/>
        <v>0</v>
      </c>
      <c r="KK254" s="342">
        <f t="shared" si="857"/>
        <v>0</v>
      </c>
      <c r="KL254" s="342">
        <f t="shared" si="857"/>
        <v>0</v>
      </c>
      <c r="KM254" s="342">
        <f t="shared" si="857"/>
        <v>0</v>
      </c>
      <c r="KN254" s="342">
        <f t="shared" si="857"/>
        <v>0</v>
      </c>
      <c r="KO254" s="342">
        <f t="shared" si="857"/>
        <v>0</v>
      </c>
      <c r="KP254" s="342">
        <f t="shared" si="857"/>
        <v>0</v>
      </c>
      <c r="KQ254" s="342">
        <f t="shared" si="857"/>
        <v>0</v>
      </c>
      <c r="KR254" s="342">
        <f t="shared" si="857"/>
        <v>0</v>
      </c>
      <c r="KS254" s="342">
        <f t="shared" si="857"/>
        <v>0</v>
      </c>
      <c r="KT254" s="342">
        <f t="shared" si="857"/>
        <v>0</v>
      </c>
      <c r="KU254" s="342">
        <f t="shared" si="857"/>
        <v>0</v>
      </c>
      <c r="KV254" s="342">
        <f t="shared" si="857"/>
        <v>0</v>
      </c>
      <c r="KW254" s="342">
        <f t="shared" si="857"/>
        <v>0</v>
      </c>
      <c r="KX254" s="342">
        <f t="shared" si="857"/>
        <v>0</v>
      </c>
      <c r="KY254" s="342">
        <f t="shared" si="857"/>
        <v>0</v>
      </c>
      <c r="KZ254" s="342">
        <f t="shared" si="857"/>
        <v>0</v>
      </c>
      <c r="LA254" s="342">
        <f t="shared" si="857"/>
        <v>0</v>
      </c>
      <c r="LB254" s="342">
        <f t="shared" si="857"/>
        <v>0</v>
      </c>
      <c r="LC254" s="342">
        <f t="shared" si="857"/>
        <v>0</v>
      </c>
      <c r="LD254" s="342">
        <f t="shared" si="857"/>
        <v>0</v>
      </c>
      <c r="LE254" s="342">
        <f t="shared" si="857"/>
        <v>0</v>
      </c>
      <c r="LF254" s="342">
        <f t="shared" si="857"/>
        <v>0</v>
      </c>
      <c r="LG254" s="342">
        <f t="shared" si="857"/>
        <v>0</v>
      </c>
      <c r="LH254" s="342">
        <f t="shared" si="857"/>
        <v>0</v>
      </c>
      <c r="LI254" s="342">
        <f t="shared" si="857"/>
        <v>0</v>
      </c>
      <c r="LJ254" s="342">
        <f t="shared" si="857"/>
        <v>0</v>
      </c>
      <c r="LK254" s="342">
        <f t="shared" si="857"/>
        <v>0</v>
      </c>
      <c r="LL254" s="342">
        <f t="shared" si="857"/>
        <v>0</v>
      </c>
      <c r="LM254" s="342">
        <f t="shared" si="857"/>
        <v>0</v>
      </c>
      <c r="LN254" s="342">
        <f t="shared" si="857"/>
        <v>0</v>
      </c>
      <c r="LO254" s="342">
        <f t="shared" si="857"/>
        <v>0</v>
      </c>
      <c r="LP254" s="342">
        <f t="shared" si="857"/>
        <v>0</v>
      </c>
    </row>
    <row r="255">
      <c r="A255" s="331" t="str">
        <f t="shared" si="821"/>
        <v>06-2024</v>
      </c>
      <c r="B255" s="346">
        <f t="shared" si="827"/>
        <v>185285.7334</v>
      </c>
      <c r="C255" s="346"/>
      <c r="E255" s="342">
        <f t="shared" ref="E255:BP255" si="858">if(or(and($A255-E$242&gt;0,$A255-E$243&lt;=0,month($A255)=month(E$243)),and($A255-E$242&gt;0,$A255-E$243&lt;=0,month(edate($A255,6))=month(E$243))),E$246,0)</f>
        <v>0</v>
      </c>
      <c r="F255" s="342">
        <f t="shared" si="858"/>
        <v>0</v>
      </c>
      <c r="G255" s="342">
        <f t="shared" si="858"/>
        <v>0</v>
      </c>
      <c r="H255" s="342">
        <f t="shared" si="858"/>
        <v>0</v>
      </c>
      <c r="I255" s="342">
        <f t="shared" si="858"/>
        <v>0</v>
      </c>
      <c r="J255" s="342">
        <f t="shared" si="858"/>
        <v>0</v>
      </c>
      <c r="K255" s="342">
        <f t="shared" si="858"/>
        <v>0</v>
      </c>
      <c r="L255" s="342">
        <f t="shared" si="858"/>
        <v>0</v>
      </c>
      <c r="M255" s="342">
        <f t="shared" si="858"/>
        <v>0</v>
      </c>
      <c r="N255" s="342">
        <f t="shared" si="858"/>
        <v>0</v>
      </c>
      <c r="O255" s="342">
        <f t="shared" si="858"/>
        <v>0</v>
      </c>
      <c r="P255" s="342">
        <f t="shared" si="858"/>
        <v>0</v>
      </c>
      <c r="Q255" s="342">
        <f t="shared" si="858"/>
        <v>0</v>
      </c>
      <c r="R255" s="342">
        <f t="shared" si="858"/>
        <v>0</v>
      </c>
      <c r="S255" s="342">
        <f t="shared" si="858"/>
        <v>10661.63949</v>
      </c>
      <c r="T255" s="342">
        <f t="shared" si="858"/>
        <v>0</v>
      </c>
      <c r="U255" s="342">
        <f t="shared" si="858"/>
        <v>0</v>
      </c>
      <c r="V255" s="342">
        <f t="shared" si="858"/>
        <v>5520.8475</v>
      </c>
      <c r="W255" s="342">
        <f t="shared" si="858"/>
        <v>0</v>
      </c>
      <c r="X255" s="342">
        <f t="shared" si="858"/>
        <v>7309.84635</v>
      </c>
      <c r="Y255" s="342">
        <f t="shared" si="858"/>
        <v>11393.6924</v>
      </c>
      <c r="Z255" s="342">
        <f t="shared" si="858"/>
        <v>70.99625</v>
      </c>
      <c r="AA255" s="342">
        <f t="shared" si="858"/>
        <v>0</v>
      </c>
      <c r="AB255" s="342">
        <f t="shared" si="858"/>
        <v>8275.222958</v>
      </c>
      <c r="AC255" s="342">
        <f t="shared" si="858"/>
        <v>0</v>
      </c>
      <c r="AD255" s="342">
        <f t="shared" si="858"/>
        <v>0</v>
      </c>
      <c r="AE255" s="342">
        <f t="shared" si="858"/>
        <v>0</v>
      </c>
      <c r="AF255" s="342">
        <f t="shared" si="858"/>
        <v>6214.90265</v>
      </c>
      <c r="AG255" s="342">
        <f t="shared" si="858"/>
        <v>0</v>
      </c>
      <c r="AH255" s="342">
        <f t="shared" si="858"/>
        <v>228.5555</v>
      </c>
      <c r="AI255" s="342">
        <f t="shared" si="858"/>
        <v>0</v>
      </c>
      <c r="AJ255" s="342">
        <f t="shared" si="858"/>
        <v>3780</v>
      </c>
      <c r="AK255" s="342">
        <f t="shared" si="858"/>
        <v>15922.28576</v>
      </c>
      <c r="AL255" s="342">
        <f t="shared" si="858"/>
        <v>0</v>
      </c>
      <c r="AM255" s="342">
        <f t="shared" si="858"/>
        <v>0</v>
      </c>
      <c r="AN255" s="342">
        <f t="shared" si="858"/>
        <v>12211.43486</v>
      </c>
      <c r="AO255" s="342">
        <f t="shared" si="858"/>
        <v>8896.907813</v>
      </c>
      <c r="AP255" s="342">
        <f t="shared" si="858"/>
        <v>0</v>
      </c>
      <c r="AQ255" s="342">
        <f t="shared" si="858"/>
        <v>0</v>
      </c>
      <c r="AR255" s="342">
        <f t="shared" si="858"/>
        <v>7542.9351</v>
      </c>
      <c r="AS255" s="342">
        <f t="shared" si="858"/>
        <v>0</v>
      </c>
      <c r="AT255" s="342">
        <f t="shared" si="858"/>
        <v>0</v>
      </c>
      <c r="AU255" s="342">
        <f t="shared" si="858"/>
        <v>0</v>
      </c>
      <c r="AV255" s="342">
        <f t="shared" si="858"/>
        <v>7136.0471</v>
      </c>
      <c r="AW255" s="342">
        <f t="shared" si="858"/>
        <v>0</v>
      </c>
      <c r="AX255" s="342">
        <f t="shared" si="858"/>
        <v>9058.61</v>
      </c>
      <c r="AY255" s="342">
        <f t="shared" si="858"/>
        <v>0</v>
      </c>
      <c r="AZ255" s="342">
        <f t="shared" si="858"/>
        <v>6480</v>
      </c>
      <c r="BA255" s="342">
        <f t="shared" si="858"/>
        <v>5867.9712</v>
      </c>
      <c r="BB255" s="342">
        <f t="shared" si="858"/>
        <v>0</v>
      </c>
      <c r="BC255" s="342">
        <f t="shared" si="858"/>
        <v>4873.17825</v>
      </c>
      <c r="BD255" s="342">
        <f t="shared" si="858"/>
        <v>0</v>
      </c>
      <c r="BE255" s="342">
        <f t="shared" si="858"/>
        <v>4565.5155</v>
      </c>
      <c r="BF255" s="342">
        <f t="shared" si="858"/>
        <v>0</v>
      </c>
      <c r="BG255" s="342">
        <f t="shared" si="858"/>
        <v>900.3978</v>
      </c>
      <c r="BH255" s="342">
        <f t="shared" si="858"/>
        <v>0</v>
      </c>
      <c r="BI255" s="342">
        <f t="shared" si="858"/>
        <v>0</v>
      </c>
      <c r="BJ255" s="342">
        <f t="shared" si="858"/>
        <v>0</v>
      </c>
      <c r="BK255" s="342">
        <f t="shared" si="858"/>
        <v>0</v>
      </c>
      <c r="BL255" s="342">
        <f t="shared" si="858"/>
        <v>0</v>
      </c>
      <c r="BM255" s="342">
        <f t="shared" si="858"/>
        <v>1521.41625</v>
      </c>
      <c r="BN255" s="342">
        <f t="shared" si="858"/>
        <v>0</v>
      </c>
      <c r="BO255" s="342">
        <f t="shared" si="858"/>
        <v>5255.6688</v>
      </c>
      <c r="BP255" s="342">
        <f t="shared" si="858"/>
        <v>0</v>
      </c>
      <c r="BQ255" s="342"/>
      <c r="BR255" s="342">
        <f t="shared" ref="BR255:EC255" si="859">if(or(and($A255-BR$242&gt;0,$A255-BR$243&lt;=0,month($A255)=month(BR$243)),and($A255-BR$242&gt;0,$A255-BR$243&lt;=0,month(edate($A255,6))=month(BR$243))),BR$246,0)</f>
        <v>6064.104505</v>
      </c>
      <c r="BS255" s="342">
        <f t="shared" si="859"/>
        <v>2859.587409</v>
      </c>
      <c r="BT255" s="342">
        <f t="shared" si="859"/>
        <v>4906.433422</v>
      </c>
      <c r="BU255" s="342">
        <f t="shared" si="859"/>
        <v>0</v>
      </c>
      <c r="BV255" s="342">
        <f t="shared" si="859"/>
        <v>0</v>
      </c>
      <c r="BW255" s="342">
        <f t="shared" si="859"/>
        <v>5545.207549</v>
      </c>
      <c r="BX255" s="342">
        <f t="shared" si="859"/>
        <v>0</v>
      </c>
      <c r="BY255" s="342">
        <f t="shared" si="859"/>
        <v>0</v>
      </c>
      <c r="BZ255" s="342">
        <f t="shared" si="859"/>
        <v>0</v>
      </c>
      <c r="CA255" s="342">
        <f t="shared" si="859"/>
        <v>11106.87188</v>
      </c>
      <c r="CB255" s="342">
        <f t="shared" si="859"/>
        <v>6150.188962</v>
      </c>
      <c r="CC255" s="342">
        <f t="shared" si="859"/>
        <v>4965.2681</v>
      </c>
      <c r="CD255" s="342">
        <f t="shared" si="859"/>
        <v>0</v>
      </c>
      <c r="CE255" s="342">
        <f t="shared" si="859"/>
        <v>0</v>
      </c>
      <c r="CF255" s="342">
        <f t="shared" si="859"/>
        <v>0</v>
      </c>
      <c r="CG255" s="342">
        <f t="shared" si="859"/>
        <v>0</v>
      </c>
      <c r="CH255" s="342">
        <f t="shared" si="859"/>
        <v>0</v>
      </c>
      <c r="CI255" s="342">
        <f t="shared" si="859"/>
        <v>0</v>
      </c>
      <c r="CJ255" s="342">
        <f t="shared" si="859"/>
        <v>0</v>
      </c>
      <c r="CK255" s="342">
        <f t="shared" si="859"/>
        <v>0</v>
      </c>
      <c r="CL255" s="342">
        <f t="shared" si="859"/>
        <v>0</v>
      </c>
      <c r="CM255" s="342">
        <f t="shared" si="859"/>
        <v>0</v>
      </c>
      <c r="CN255" s="342">
        <f t="shared" si="859"/>
        <v>0</v>
      </c>
      <c r="CO255" s="342">
        <f t="shared" si="859"/>
        <v>0</v>
      </c>
      <c r="CP255" s="342">
        <f t="shared" si="859"/>
        <v>0</v>
      </c>
      <c r="CQ255" s="342">
        <f t="shared" si="859"/>
        <v>0</v>
      </c>
      <c r="CR255" s="342">
        <f t="shared" si="859"/>
        <v>0</v>
      </c>
      <c r="CS255" s="342">
        <f t="shared" si="859"/>
        <v>0</v>
      </c>
      <c r="CT255" s="342">
        <f t="shared" si="859"/>
        <v>0</v>
      </c>
      <c r="CU255" s="342">
        <f t="shared" si="859"/>
        <v>0</v>
      </c>
      <c r="CV255" s="342">
        <f t="shared" si="859"/>
        <v>0</v>
      </c>
      <c r="CW255" s="342">
        <f t="shared" si="859"/>
        <v>0</v>
      </c>
      <c r="CX255" s="342">
        <f t="shared" si="859"/>
        <v>0</v>
      </c>
      <c r="CY255" s="342">
        <f t="shared" si="859"/>
        <v>0</v>
      </c>
      <c r="CZ255" s="342">
        <f t="shared" si="859"/>
        <v>0</v>
      </c>
      <c r="DA255" s="342">
        <f t="shared" si="859"/>
        <v>0</v>
      </c>
      <c r="DB255" s="342">
        <f t="shared" si="859"/>
        <v>0</v>
      </c>
      <c r="DC255" s="342">
        <f t="shared" si="859"/>
        <v>0</v>
      </c>
      <c r="DD255" s="342">
        <f t="shared" si="859"/>
        <v>0</v>
      </c>
      <c r="DE255" s="342">
        <f t="shared" si="859"/>
        <v>0</v>
      </c>
      <c r="DF255" s="342">
        <f t="shared" si="859"/>
        <v>0</v>
      </c>
      <c r="DG255" s="342">
        <f t="shared" si="859"/>
        <v>0</v>
      </c>
      <c r="DH255" s="342">
        <f t="shared" si="859"/>
        <v>0</v>
      </c>
      <c r="DI255" s="342">
        <f t="shared" si="859"/>
        <v>0</v>
      </c>
      <c r="DJ255" s="342">
        <f t="shared" si="859"/>
        <v>0</v>
      </c>
      <c r="DK255" s="342">
        <f t="shared" si="859"/>
        <v>0</v>
      </c>
      <c r="DL255" s="342">
        <f t="shared" si="859"/>
        <v>0</v>
      </c>
      <c r="DM255" s="342">
        <f t="shared" si="859"/>
        <v>0</v>
      </c>
      <c r="DN255" s="342">
        <f t="shared" si="859"/>
        <v>0</v>
      </c>
      <c r="DO255" s="342">
        <f t="shared" si="859"/>
        <v>0</v>
      </c>
      <c r="DP255" s="342">
        <f t="shared" si="859"/>
        <v>0</v>
      </c>
      <c r="DQ255" s="342">
        <f t="shared" si="859"/>
        <v>0</v>
      </c>
      <c r="DR255" s="342">
        <f t="shared" si="859"/>
        <v>0</v>
      </c>
      <c r="DS255" s="342">
        <f t="shared" si="859"/>
        <v>0</v>
      </c>
      <c r="DT255" s="342">
        <f t="shared" si="859"/>
        <v>0</v>
      </c>
      <c r="DU255" s="342">
        <f t="shared" si="859"/>
        <v>0</v>
      </c>
      <c r="DV255" s="342">
        <f t="shared" si="859"/>
        <v>0</v>
      </c>
      <c r="DW255" s="342">
        <f t="shared" si="859"/>
        <v>0</v>
      </c>
      <c r="DX255" s="342">
        <f t="shared" si="859"/>
        <v>0</v>
      </c>
      <c r="DY255" s="342">
        <f t="shared" si="859"/>
        <v>0</v>
      </c>
      <c r="DZ255" s="342">
        <f t="shared" si="859"/>
        <v>0</v>
      </c>
      <c r="EA255" s="342">
        <f t="shared" si="859"/>
        <v>0</v>
      </c>
      <c r="EB255" s="342">
        <f t="shared" si="859"/>
        <v>0</v>
      </c>
      <c r="EC255" s="342">
        <f t="shared" si="859"/>
        <v>0</v>
      </c>
      <c r="ED255" s="338"/>
      <c r="EE255" s="342">
        <f t="shared" ref="EE255:GP255" si="860">if(or(and($A255-EE$242&gt;0,$A255-EE$243&lt;=0,month($A255)=month(EE$243)),and($A255-EE$242&gt;0,$A255-EE$243&lt;=0,month(edate($A255,6))=month(EE$243))),EE$246,0)</f>
        <v>0</v>
      </c>
      <c r="EF255" s="342">
        <f t="shared" si="860"/>
        <v>0</v>
      </c>
      <c r="EG255" s="342">
        <f t="shared" si="860"/>
        <v>0</v>
      </c>
      <c r="EH255" s="342">
        <f t="shared" si="860"/>
        <v>0</v>
      </c>
      <c r="EI255" s="342">
        <f t="shared" si="860"/>
        <v>0</v>
      </c>
      <c r="EJ255" s="342">
        <f t="shared" si="860"/>
        <v>0</v>
      </c>
      <c r="EK255" s="342">
        <f t="shared" si="860"/>
        <v>0</v>
      </c>
      <c r="EL255" s="342">
        <f t="shared" si="860"/>
        <v>0</v>
      </c>
      <c r="EM255" s="342">
        <f t="shared" si="860"/>
        <v>0</v>
      </c>
      <c r="EN255" s="342">
        <f t="shared" si="860"/>
        <v>0</v>
      </c>
      <c r="EO255" s="342">
        <f t="shared" si="860"/>
        <v>0</v>
      </c>
      <c r="EP255" s="342">
        <f t="shared" si="860"/>
        <v>0</v>
      </c>
      <c r="EQ255" s="342">
        <f t="shared" si="860"/>
        <v>0</v>
      </c>
      <c r="ER255" s="342">
        <f t="shared" si="860"/>
        <v>0</v>
      </c>
      <c r="ES255" s="342">
        <f t="shared" si="860"/>
        <v>0</v>
      </c>
      <c r="ET255" s="342">
        <f t="shared" si="860"/>
        <v>0</v>
      </c>
      <c r="EU255" s="342">
        <f t="shared" si="860"/>
        <v>0</v>
      </c>
      <c r="EV255" s="342">
        <f t="shared" si="860"/>
        <v>0</v>
      </c>
      <c r="EW255" s="342">
        <f t="shared" si="860"/>
        <v>0</v>
      </c>
      <c r="EX255" s="342">
        <f t="shared" si="860"/>
        <v>0</v>
      </c>
      <c r="EY255" s="342">
        <f t="shared" si="860"/>
        <v>0</v>
      </c>
      <c r="EZ255" s="342">
        <f t="shared" si="860"/>
        <v>0</v>
      </c>
      <c r="FA255" s="342">
        <f t="shared" si="860"/>
        <v>0</v>
      </c>
      <c r="FB255" s="342">
        <f t="shared" si="860"/>
        <v>0</v>
      </c>
      <c r="FC255" s="342">
        <f t="shared" si="860"/>
        <v>0</v>
      </c>
      <c r="FD255" s="342">
        <f t="shared" si="860"/>
        <v>0</v>
      </c>
      <c r="FE255" s="342">
        <f t="shared" si="860"/>
        <v>0</v>
      </c>
      <c r="FF255" s="342">
        <f t="shared" si="860"/>
        <v>0</v>
      </c>
      <c r="FG255" s="342">
        <f t="shared" si="860"/>
        <v>0</v>
      </c>
      <c r="FH255" s="342">
        <f t="shared" si="860"/>
        <v>0</v>
      </c>
      <c r="FI255" s="342">
        <f t="shared" si="860"/>
        <v>0</v>
      </c>
      <c r="FJ255" s="342">
        <f t="shared" si="860"/>
        <v>0</v>
      </c>
      <c r="FK255" s="342">
        <f t="shared" si="860"/>
        <v>0</v>
      </c>
      <c r="FL255" s="342">
        <f t="shared" si="860"/>
        <v>0</v>
      </c>
      <c r="FM255" s="342">
        <f t="shared" si="860"/>
        <v>0</v>
      </c>
      <c r="FN255" s="342">
        <f t="shared" si="860"/>
        <v>0</v>
      </c>
      <c r="FO255" s="342">
        <f t="shared" si="860"/>
        <v>0</v>
      </c>
      <c r="FP255" s="342">
        <f t="shared" si="860"/>
        <v>0</v>
      </c>
      <c r="FQ255" s="342">
        <f t="shared" si="860"/>
        <v>0</v>
      </c>
      <c r="FR255" s="342">
        <f t="shared" si="860"/>
        <v>0</v>
      </c>
      <c r="FS255" s="342">
        <f t="shared" si="860"/>
        <v>0</v>
      </c>
      <c r="FT255" s="342">
        <f t="shared" si="860"/>
        <v>0</v>
      </c>
      <c r="FU255" s="342">
        <f t="shared" si="860"/>
        <v>0</v>
      </c>
      <c r="FV255" s="342">
        <f t="shared" si="860"/>
        <v>0</v>
      </c>
      <c r="FW255" s="342">
        <f t="shared" si="860"/>
        <v>0</v>
      </c>
      <c r="FX255" s="342">
        <f t="shared" si="860"/>
        <v>0</v>
      </c>
      <c r="FY255" s="342">
        <f t="shared" si="860"/>
        <v>0</v>
      </c>
      <c r="FZ255" s="342">
        <f t="shared" si="860"/>
        <v>0</v>
      </c>
      <c r="GA255" s="342">
        <f t="shared" si="860"/>
        <v>0</v>
      </c>
      <c r="GB255" s="342">
        <f t="shared" si="860"/>
        <v>0</v>
      </c>
      <c r="GC255" s="342">
        <f t="shared" si="860"/>
        <v>0</v>
      </c>
      <c r="GD255" s="342">
        <f t="shared" si="860"/>
        <v>0</v>
      </c>
      <c r="GE255" s="342">
        <f t="shared" si="860"/>
        <v>0</v>
      </c>
      <c r="GF255" s="342">
        <f t="shared" si="860"/>
        <v>0</v>
      </c>
      <c r="GG255" s="342">
        <f t="shared" si="860"/>
        <v>0</v>
      </c>
      <c r="GH255" s="342">
        <f t="shared" si="860"/>
        <v>0</v>
      </c>
      <c r="GI255" s="342">
        <f t="shared" si="860"/>
        <v>0</v>
      </c>
      <c r="GJ255" s="342">
        <f t="shared" si="860"/>
        <v>0</v>
      </c>
      <c r="GK255" s="342">
        <f t="shared" si="860"/>
        <v>0</v>
      </c>
      <c r="GL255" s="342">
        <f t="shared" si="860"/>
        <v>0</v>
      </c>
      <c r="GM255" s="342">
        <f t="shared" si="860"/>
        <v>0</v>
      </c>
      <c r="GN255" s="342">
        <f t="shared" si="860"/>
        <v>0</v>
      </c>
      <c r="GO255" s="342">
        <f t="shared" si="860"/>
        <v>0</v>
      </c>
      <c r="GP255" s="342">
        <f t="shared" si="860"/>
        <v>0</v>
      </c>
      <c r="GQ255" s="342"/>
      <c r="GR255" s="342">
        <f t="shared" ref="GR255:JC255" si="861">if(or(and($A255-GR$242&gt;0,$A255-GR$243&lt;=0,month($A255)=month(GR$243)),and($A255-GR$242&gt;0,$A255-GR$243&lt;=0,month(edate($A255,6))=month(GR$243))),GR$246,0)</f>
        <v>0</v>
      </c>
      <c r="GS255" s="342">
        <f t="shared" si="861"/>
        <v>0</v>
      </c>
      <c r="GT255" s="342">
        <f t="shared" si="861"/>
        <v>0</v>
      </c>
      <c r="GU255" s="342">
        <f t="shared" si="861"/>
        <v>0</v>
      </c>
      <c r="GV255" s="342">
        <f t="shared" si="861"/>
        <v>0</v>
      </c>
      <c r="GW255" s="342">
        <f t="shared" si="861"/>
        <v>0</v>
      </c>
      <c r="GX255" s="342">
        <f t="shared" si="861"/>
        <v>0</v>
      </c>
      <c r="GY255" s="342">
        <f t="shared" si="861"/>
        <v>0</v>
      </c>
      <c r="GZ255" s="342">
        <f t="shared" si="861"/>
        <v>0</v>
      </c>
      <c r="HA255" s="342">
        <f t="shared" si="861"/>
        <v>0</v>
      </c>
      <c r="HB255" s="342">
        <f t="shared" si="861"/>
        <v>0</v>
      </c>
      <c r="HC255" s="342">
        <f t="shared" si="861"/>
        <v>0</v>
      </c>
      <c r="HD255" s="342">
        <f t="shared" si="861"/>
        <v>0</v>
      </c>
      <c r="HE255" s="342">
        <f t="shared" si="861"/>
        <v>0</v>
      </c>
      <c r="HF255" s="342">
        <f t="shared" si="861"/>
        <v>0</v>
      </c>
      <c r="HG255" s="342">
        <f t="shared" si="861"/>
        <v>0</v>
      </c>
      <c r="HH255" s="342">
        <f t="shared" si="861"/>
        <v>0</v>
      </c>
      <c r="HI255" s="342">
        <f t="shared" si="861"/>
        <v>0</v>
      </c>
      <c r="HJ255" s="342">
        <f t="shared" si="861"/>
        <v>0</v>
      </c>
      <c r="HK255" s="342">
        <f t="shared" si="861"/>
        <v>0</v>
      </c>
      <c r="HL255" s="342">
        <f t="shared" si="861"/>
        <v>0</v>
      </c>
      <c r="HM255" s="342">
        <f t="shared" si="861"/>
        <v>0</v>
      </c>
      <c r="HN255" s="342">
        <f t="shared" si="861"/>
        <v>0</v>
      </c>
      <c r="HO255" s="342">
        <f t="shared" si="861"/>
        <v>0</v>
      </c>
      <c r="HP255" s="342">
        <f t="shared" si="861"/>
        <v>0</v>
      </c>
      <c r="HQ255" s="342">
        <f t="shared" si="861"/>
        <v>0</v>
      </c>
      <c r="HR255" s="342">
        <f t="shared" si="861"/>
        <v>0</v>
      </c>
      <c r="HS255" s="342">
        <f t="shared" si="861"/>
        <v>0</v>
      </c>
      <c r="HT255" s="342">
        <f t="shared" si="861"/>
        <v>0</v>
      </c>
      <c r="HU255" s="342">
        <f t="shared" si="861"/>
        <v>0</v>
      </c>
      <c r="HV255" s="342">
        <f t="shared" si="861"/>
        <v>0</v>
      </c>
      <c r="HW255" s="342">
        <f t="shared" si="861"/>
        <v>0</v>
      </c>
      <c r="HX255" s="342">
        <f t="shared" si="861"/>
        <v>0</v>
      </c>
      <c r="HY255" s="342">
        <f t="shared" si="861"/>
        <v>0</v>
      </c>
      <c r="HZ255" s="342">
        <f t="shared" si="861"/>
        <v>0</v>
      </c>
      <c r="IA255" s="342">
        <f t="shared" si="861"/>
        <v>0</v>
      </c>
      <c r="IB255" s="342">
        <f t="shared" si="861"/>
        <v>0</v>
      </c>
      <c r="IC255" s="342">
        <f t="shared" si="861"/>
        <v>0</v>
      </c>
      <c r="ID255" s="342">
        <f t="shared" si="861"/>
        <v>0</v>
      </c>
      <c r="IE255" s="342">
        <f t="shared" si="861"/>
        <v>0</v>
      </c>
      <c r="IF255" s="342">
        <f t="shared" si="861"/>
        <v>0</v>
      </c>
      <c r="IG255" s="342">
        <f t="shared" si="861"/>
        <v>0</v>
      </c>
      <c r="IH255" s="342">
        <f t="shared" si="861"/>
        <v>0</v>
      </c>
      <c r="II255" s="342">
        <f t="shared" si="861"/>
        <v>0</v>
      </c>
      <c r="IJ255" s="342">
        <f t="shared" si="861"/>
        <v>0</v>
      </c>
      <c r="IK255" s="342">
        <f t="shared" si="861"/>
        <v>0</v>
      </c>
      <c r="IL255" s="342">
        <f t="shared" si="861"/>
        <v>0</v>
      </c>
      <c r="IM255" s="342">
        <f t="shared" si="861"/>
        <v>0</v>
      </c>
      <c r="IN255" s="342">
        <f t="shared" si="861"/>
        <v>0</v>
      </c>
      <c r="IO255" s="342">
        <f t="shared" si="861"/>
        <v>0</v>
      </c>
      <c r="IP255" s="342">
        <f t="shared" si="861"/>
        <v>0</v>
      </c>
      <c r="IQ255" s="342">
        <f t="shared" si="861"/>
        <v>0</v>
      </c>
      <c r="IR255" s="342">
        <f t="shared" si="861"/>
        <v>0</v>
      </c>
      <c r="IS255" s="342">
        <f t="shared" si="861"/>
        <v>0</v>
      </c>
      <c r="IT255" s="342">
        <f t="shared" si="861"/>
        <v>0</v>
      </c>
      <c r="IU255" s="342">
        <f t="shared" si="861"/>
        <v>0</v>
      </c>
      <c r="IV255" s="342">
        <f t="shared" si="861"/>
        <v>0</v>
      </c>
      <c r="IW255" s="342">
        <f t="shared" si="861"/>
        <v>0</v>
      </c>
      <c r="IX255" s="342">
        <f t="shared" si="861"/>
        <v>0</v>
      </c>
      <c r="IY255" s="342">
        <f t="shared" si="861"/>
        <v>0</v>
      </c>
      <c r="IZ255" s="342">
        <f t="shared" si="861"/>
        <v>0</v>
      </c>
      <c r="JA255" s="342">
        <f t="shared" si="861"/>
        <v>0</v>
      </c>
      <c r="JB255" s="342">
        <f t="shared" si="861"/>
        <v>0</v>
      </c>
      <c r="JC255" s="342">
        <f t="shared" si="861"/>
        <v>0</v>
      </c>
      <c r="JD255" s="342"/>
      <c r="JE255" s="342">
        <f t="shared" ref="JE255:LP255" si="862">if(or(and($A255-JE$242&gt;0,$A255-JE$243&lt;=0,month($A255)=month(JE$243)),and($A255-JE$242&gt;0,$A255-JE$243&lt;=0,month(edate($A255,6))=month(JE$243))),JE$246,0)</f>
        <v>0</v>
      </c>
      <c r="JF255" s="342">
        <f t="shared" si="862"/>
        <v>0</v>
      </c>
      <c r="JG255" s="342">
        <f t="shared" si="862"/>
        <v>0</v>
      </c>
      <c r="JH255" s="342">
        <f t="shared" si="862"/>
        <v>0</v>
      </c>
      <c r="JI255" s="342">
        <f t="shared" si="862"/>
        <v>0</v>
      </c>
      <c r="JJ255" s="342">
        <f t="shared" si="862"/>
        <v>0</v>
      </c>
      <c r="JK255" s="342">
        <f t="shared" si="862"/>
        <v>0</v>
      </c>
      <c r="JL255" s="342">
        <f t="shared" si="862"/>
        <v>0</v>
      </c>
      <c r="JM255" s="342">
        <f t="shared" si="862"/>
        <v>0</v>
      </c>
      <c r="JN255" s="342">
        <f t="shared" si="862"/>
        <v>0</v>
      </c>
      <c r="JO255" s="342">
        <f t="shared" si="862"/>
        <v>0</v>
      </c>
      <c r="JP255" s="342">
        <f t="shared" si="862"/>
        <v>0</v>
      </c>
      <c r="JQ255" s="342">
        <f t="shared" si="862"/>
        <v>0</v>
      </c>
      <c r="JR255" s="342">
        <f t="shared" si="862"/>
        <v>0</v>
      </c>
      <c r="JS255" s="342">
        <f t="shared" si="862"/>
        <v>0</v>
      </c>
      <c r="JT255" s="342">
        <f t="shared" si="862"/>
        <v>0</v>
      </c>
      <c r="JU255" s="342">
        <f t="shared" si="862"/>
        <v>0</v>
      </c>
      <c r="JV255" s="342">
        <f t="shared" si="862"/>
        <v>0</v>
      </c>
      <c r="JW255" s="342">
        <f t="shared" si="862"/>
        <v>0</v>
      </c>
      <c r="JX255" s="342">
        <f t="shared" si="862"/>
        <v>0</v>
      </c>
      <c r="JY255" s="342">
        <f t="shared" si="862"/>
        <v>0</v>
      </c>
      <c r="JZ255" s="342">
        <f t="shared" si="862"/>
        <v>0</v>
      </c>
      <c r="KA255" s="342">
        <f t="shared" si="862"/>
        <v>0</v>
      </c>
      <c r="KB255" s="342">
        <f t="shared" si="862"/>
        <v>0</v>
      </c>
      <c r="KC255" s="342">
        <f t="shared" si="862"/>
        <v>0</v>
      </c>
      <c r="KD255" s="342">
        <f t="shared" si="862"/>
        <v>0</v>
      </c>
      <c r="KE255" s="342">
        <f t="shared" si="862"/>
        <v>0</v>
      </c>
      <c r="KF255" s="342">
        <f t="shared" si="862"/>
        <v>0</v>
      </c>
      <c r="KG255" s="342">
        <f t="shared" si="862"/>
        <v>0</v>
      </c>
      <c r="KH255" s="342">
        <f t="shared" si="862"/>
        <v>0</v>
      </c>
      <c r="KI255" s="342">
        <f t="shared" si="862"/>
        <v>0</v>
      </c>
      <c r="KJ255" s="342">
        <f t="shared" si="862"/>
        <v>0</v>
      </c>
      <c r="KK255" s="342">
        <f t="shared" si="862"/>
        <v>0</v>
      </c>
      <c r="KL255" s="342">
        <f t="shared" si="862"/>
        <v>0</v>
      </c>
      <c r="KM255" s="342">
        <f t="shared" si="862"/>
        <v>0</v>
      </c>
      <c r="KN255" s="342">
        <f t="shared" si="862"/>
        <v>0</v>
      </c>
      <c r="KO255" s="342">
        <f t="shared" si="862"/>
        <v>0</v>
      </c>
      <c r="KP255" s="342">
        <f t="shared" si="862"/>
        <v>0</v>
      </c>
      <c r="KQ255" s="342">
        <f t="shared" si="862"/>
        <v>0</v>
      </c>
      <c r="KR255" s="342">
        <f t="shared" si="862"/>
        <v>0</v>
      </c>
      <c r="KS255" s="342">
        <f t="shared" si="862"/>
        <v>0</v>
      </c>
      <c r="KT255" s="342">
        <f t="shared" si="862"/>
        <v>0</v>
      </c>
      <c r="KU255" s="342">
        <f t="shared" si="862"/>
        <v>0</v>
      </c>
      <c r="KV255" s="342">
        <f t="shared" si="862"/>
        <v>0</v>
      </c>
      <c r="KW255" s="342">
        <f t="shared" si="862"/>
        <v>0</v>
      </c>
      <c r="KX255" s="342">
        <f t="shared" si="862"/>
        <v>0</v>
      </c>
      <c r="KY255" s="342">
        <f t="shared" si="862"/>
        <v>0</v>
      </c>
      <c r="KZ255" s="342">
        <f t="shared" si="862"/>
        <v>0</v>
      </c>
      <c r="LA255" s="342">
        <f t="shared" si="862"/>
        <v>0</v>
      </c>
      <c r="LB255" s="342">
        <f t="shared" si="862"/>
        <v>0</v>
      </c>
      <c r="LC255" s="342">
        <f t="shared" si="862"/>
        <v>0</v>
      </c>
      <c r="LD255" s="342">
        <f t="shared" si="862"/>
        <v>0</v>
      </c>
      <c r="LE255" s="342">
        <f t="shared" si="862"/>
        <v>0</v>
      </c>
      <c r="LF255" s="342">
        <f t="shared" si="862"/>
        <v>0</v>
      </c>
      <c r="LG255" s="342">
        <f t="shared" si="862"/>
        <v>0</v>
      </c>
      <c r="LH255" s="342">
        <f t="shared" si="862"/>
        <v>0</v>
      </c>
      <c r="LI255" s="342">
        <f t="shared" si="862"/>
        <v>0</v>
      </c>
      <c r="LJ255" s="342">
        <f t="shared" si="862"/>
        <v>0</v>
      </c>
      <c r="LK255" s="342">
        <f t="shared" si="862"/>
        <v>0</v>
      </c>
      <c r="LL255" s="342">
        <f t="shared" si="862"/>
        <v>0</v>
      </c>
      <c r="LM255" s="342">
        <f t="shared" si="862"/>
        <v>0</v>
      </c>
      <c r="LN255" s="342">
        <f t="shared" si="862"/>
        <v>0</v>
      </c>
      <c r="LO255" s="342">
        <f t="shared" si="862"/>
        <v>0</v>
      </c>
      <c r="LP255" s="342">
        <f t="shared" si="862"/>
        <v>0</v>
      </c>
    </row>
    <row r="256">
      <c r="A256" s="331" t="str">
        <f t="shared" si="821"/>
        <v>09-2024</v>
      </c>
      <c r="B256" s="346">
        <f t="shared" si="827"/>
        <v>236799.9598</v>
      </c>
      <c r="C256" s="346"/>
      <c r="E256" s="342">
        <f t="shared" ref="E256:BP256" si="863">if(or(and($A256-E$242&gt;0,$A256-E$243&lt;=0,month($A256)=month(E$243)),and($A256-E$242&gt;0,$A256-E$243&lt;=0,month(edate($A256,6))=month(E$243))),E$246,0)</f>
        <v>0</v>
      </c>
      <c r="F256" s="342">
        <f t="shared" si="863"/>
        <v>0</v>
      </c>
      <c r="G256" s="342">
        <f t="shared" si="863"/>
        <v>0</v>
      </c>
      <c r="H256" s="342">
        <f t="shared" si="863"/>
        <v>0</v>
      </c>
      <c r="I256" s="342">
        <f t="shared" si="863"/>
        <v>0</v>
      </c>
      <c r="J256" s="342">
        <f t="shared" si="863"/>
        <v>0</v>
      </c>
      <c r="K256" s="342">
        <f t="shared" si="863"/>
        <v>0</v>
      </c>
      <c r="L256" s="342">
        <f t="shared" si="863"/>
        <v>0</v>
      </c>
      <c r="M256" s="342">
        <f t="shared" si="863"/>
        <v>0</v>
      </c>
      <c r="N256" s="342">
        <f t="shared" si="863"/>
        <v>0</v>
      </c>
      <c r="O256" s="342">
        <f t="shared" si="863"/>
        <v>0</v>
      </c>
      <c r="P256" s="342">
        <f t="shared" si="863"/>
        <v>0</v>
      </c>
      <c r="Q256" s="342">
        <f t="shared" si="863"/>
        <v>0</v>
      </c>
      <c r="R256" s="342">
        <f t="shared" si="863"/>
        <v>0</v>
      </c>
      <c r="S256" s="342">
        <f t="shared" si="863"/>
        <v>0</v>
      </c>
      <c r="T256" s="342">
        <f t="shared" si="863"/>
        <v>11963.3767</v>
      </c>
      <c r="U256" s="342">
        <f t="shared" si="863"/>
        <v>9633.12861</v>
      </c>
      <c r="V256" s="342">
        <f t="shared" si="863"/>
        <v>0</v>
      </c>
      <c r="W256" s="342">
        <f t="shared" si="863"/>
        <v>8655.033888</v>
      </c>
      <c r="X256" s="342">
        <f t="shared" si="863"/>
        <v>0</v>
      </c>
      <c r="Y256" s="342">
        <f t="shared" si="863"/>
        <v>0</v>
      </c>
      <c r="Z256" s="342">
        <f t="shared" si="863"/>
        <v>0</v>
      </c>
      <c r="AA256" s="342">
        <f t="shared" si="863"/>
        <v>9628.80765</v>
      </c>
      <c r="AB256" s="342">
        <f t="shared" si="863"/>
        <v>0</v>
      </c>
      <c r="AC256" s="342">
        <f t="shared" si="863"/>
        <v>6205.936838</v>
      </c>
      <c r="AD256" s="342">
        <f t="shared" si="863"/>
        <v>8318.29995</v>
      </c>
      <c r="AE256" s="342">
        <f t="shared" si="863"/>
        <v>6439.535258</v>
      </c>
      <c r="AF256" s="342">
        <f t="shared" si="863"/>
        <v>0</v>
      </c>
      <c r="AG256" s="342">
        <f t="shared" si="863"/>
        <v>7258.6275</v>
      </c>
      <c r="AH256" s="342">
        <f t="shared" si="863"/>
        <v>0</v>
      </c>
      <c r="AI256" s="342">
        <f t="shared" si="863"/>
        <v>10641.14589</v>
      </c>
      <c r="AJ256" s="342">
        <f t="shared" si="863"/>
        <v>0</v>
      </c>
      <c r="AK256" s="342">
        <f t="shared" si="863"/>
        <v>0</v>
      </c>
      <c r="AL256" s="342">
        <f t="shared" si="863"/>
        <v>275</v>
      </c>
      <c r="AM256" s="342">
        <f t="shared" si="863"/>
        <v>4982.50623</v>
      </c>
      <c r="AN256" s="342">
        <f t="shared" si="863"/>
        <v>0</v>
      </c>
      <c r="AO256" s="342">
        <f t="shared" si="863"/>
        <v>0</v>
      </c>
      <c r="AP256" s="342">
        <f t="shared" si="863"/>
        <v>9271.35</v>
      </c>
      <c r="AQ256" s="342">
        <f t="shared" si="863"/>
        <v>8358.125</v>
      </c>
      <c r="AR256" s="342">
        <f t="shared" si="863"/>
        <v>0</v>
      </c>
      <c r="AS256" s="342">
        <f t="shared" si="863"/>
        <v>8601.039</v>
      </c>
      <c r="AT256" s="342">
        <f t="shared" si="863"/>
        <v>16276.43473</v>
      </c>
      <c r="AU256" s="342">
        <f t="shared" si="863"/>
        <v>7462.28015</v>
      </c>
      <c r="AV256" s="342">
        <f t="shared" si="863"/>
        <v>0</v>
      </c>
      <c r="AW256" s="342">
        <f t="shared" si="863"/>
        <v>4800</v>
      </c>
      <c r="AX256" s="342">
        <f t="shared" si="863"/>
        <v>0</v>
      </c>
      <c r="AY256" s="342">
        <f t="shared" si="863"/>
        <v>12558.09375</v>
      </c>
      <c r="AZ256" s="342">
        <f t="shared" si="863"/>
        <v>0</v>
      </c>
      <c r="BA256" s="342">
        <f t="shared" si="863"/>
        <v>0</v>
      </c>
      <c r="BB256" s="342">
        <f t="shared" si="863"/>
        <v>9703.8664</v>
      </c>
      <c r="BC256" s="342">
        <f t="shared" si="863"/>
        <v>0</v>
      </c>
      <c r="BD256" s="342">
        <f t="shared" si="863"/>
        <v>13378.4</v>
      </c>
      <c r="BE256" s="342">
        <f t="shared" si="863"/>
        <v>0</v>
      </c>
      <c r="BF256" s="342">
        <f t="shared" si="863"/>
        <v>1557.6541</v>
      </c>
      <c r="BG256" s="342">
        <f t="shared" si="863"/>
        <v>0</v>
      </c>
      <c r="BH256" s="342">
        <f t="shared" si="863"/>
        <v>5158.157425</v>
      </c>
      <c r="BI256" s="342">
        <f t="shared" si="863"/>
        <v>2306.25</v>
      </c>
      <c r="BJ256" s="342">
        <f t="shared" si="863"/>
        <v>7162.4875</v>
      </c>
      <c r="BK256" s="342">
        <f t="shared" si="863"/>
        <v>1312.5</v>
      </c>
      <c r="BL256" s="342">
        <f t="shared" si="863"/>
        <v>1793.1</v>
      </c>
      <c r="BM256" s="342">
        <f t="shared" si="863"/>
        <v>0</v>
      </c>
      <c r="BN256" s="342">
        <f t="shared" si="863"/>
        <v>740.464875</v>
      </c>
      <c r="BO256" s="342">
        <f t="shared" si="863"/>
        <v>0</v>
      </c>
      <c r="BP256" s="342">
        <f t="shared" si="863"/>
        <v>628.625</v>
      </c>
      <c r="BQ256" s="342"/>
      <c r="BR256" s="342">
        <f t="shared" ref="BR256:EC256" si="864">if(or(and($A256-BR$242&gt;0,$A256-BR$243&lt;=0,month($A256)=month(BR$243)),and($A256-BR$242&gt;0,$A256-BR$243&lt;=0,month(edate($A256,6))=month(BR$243))),BR$246,0)</f>
        <v>0</v>
      </c>
      <c r="BS256" s="342">
        <f t="shared" si="864"/>
        <v>0</v>
      </c>
      <c r="BT256" s="342">
        <f t="shared" si="864"/>
        <v>0</v>
      </c>
      <c r="BU256" s="342">
        <f t="shared" si="864"/>
        <v>5686.430411</v>
      </c>
      <c r="BV256" s="342">
        <f t="shared" si="864"/>
        <v>5286.251537</v>
      </c>
      <c r="BW256" s="342">
        <f t="shared" si="864"/>
        <v>0</v>
      </c>
      <c r="BX256" s="342">
        <f t="shared" si="864"/>
        <v>6421.949111</v>
      </c>
      <c r="BY256" s="342">
        <f t="shared" si="864"/>
        <v>4230.325751</v>
      </c>
      <c r="BZ256" s="342">
        <f t="shared" si="864"/>
        <v>5235.984857</v>
      </c>
      <c r="CA256" s="342">
        <f t="shared" si="864"/>
        <v>0</v>
      </c>
      <c r="CB256" s="342">
        <f t="shared" si="864"/>
        <v>0</v>
      </c>
      <c r="CC256" s="342">
        <f t="shared" si="864"/>
        <v>0</v>
      </c>
      <c r="CD256" s="342">
        <f t="shared" si="864"/>
        <v>5402.969057</v>
      </c>
      <c r="CE256" s="342">
        <f t="shared" si="864"/>
        <v>9465.822671</v>
      </c>
      <c r="CF256" s="342">
        <f t="shared" si="864"/>
        <v>0</v>
      </c>
      <c r="CG256" s="342">
        <f t="shared" si="864"/>
        <v>0</v>
      </c>
      <c r="CH256" s="342">
        <f t="shared" si="864"/>
        <v>0</v>
      </c>
      <c r="CI256" s="342">
        <f t="shared" si="864"/>
        <v>0</v>
      </c>
      <c r="CJ256" s="342">
        <f t="shared" si="864"/>
        <v>0</v>
      </c>
      <c r="CK256" s="342">
        <f t="shared" si="864"/>
        <v>0</v>
      </c>
      <c r="CL256" s="342">
        <f t="shared" si="864"/>
        <v>0</v>
      </c>
      <c r="CM256" s="342">
        <f t="shared" si="864"/>
        <v>0</v>
      </c>
      <c r="CN256" s="342">
        <f t="shared" si="864"/>
        <v>0</v>
      </c>
      <c r="CO256" s="342">
        <f t="shared" si="864"/>
        <v>0</v>
      </c>
      <c r="CP256" s="342">
        <f t="shared" si="864"/>
        <v>0</v>
      </c>
      <c r="CQ256" s="342">
        <f t="shared" si="864"/>
        <v>0</v>
      </c>
      <c r="CR256" s="342">
        <f t="shared" si="864"/>
        <v>0</v>
      </c>
      <c r="CS256" s="342">
        <f t="shared" si="864"/>
        <v>0</v>
      </c>
      <c r="CT256" s="342">
        <f t="shared" si="864"/>
        <v>0</v>
      </c>
      <c r="CU256" s="342">
        <f t="shared" si="864"/>
        <v>0</v>
      </c>
      <c r="CV256" s="342">
        <f t="shared" si="864"/>
        <v>0</v>
      </c>
      <c r="CW256" s="342">
        <f t="shared" si="864"/>
        <v>0</v>
      </c>
      <c r="CX256" s="342">
        <f t="shared" si="864"/>
        <v>0</v>
      </c>
      <c r="CY256" s="342">
        <f t="shared" si="864"/>
        <v>0</v>
      </c>
      <c r="CZ256" s="342">
        <f t="shared" si="864"/>
        <v>0</v>
      </c>
      <c r="DA256" s="342">
        <f t="shared" si="864"/>
        <v>0</v>
      </c>
      <c r="DB256" s="342">
        <f t="shared" si="864"/>
        <v>0</v>
      </c>
      <c r="DC256" s="342">
        <f t="shared" si="864"/>
        <v>0</v>
      </c>
      <c r="DD256" s="342">
        <f t="shared" si="864"/>
        <v>0</v>
      </c>
      <c r="DE256" s="342">
        <f t="shared" si="864"/>
        <v>0</v>
      </c>
      <c r="DF256" s="342">
        <f t="shared" si="864"/>
        <v>0</v>
      </c>
      <c r="DG256" s="342">
        <f t="shared" si="864"/>
        <v>0</v>
      </c>
      <c r="DH256" s="342">
        <f t="shared" si="864"/>
        <v>0</v>
      </c>
      <c r="DI256" s="342">
        <f t="shared" si="864"/>
        <v>0</v>
      </c>
      <c r="DJ256" s="342">
        <f t="shared" si="864"/>
        <v>0</v>
      </c>
      <c r="DK256" s="342">
        <f t="shared" si="864"/>
        <v>0</v>
      </c>
      <c r="DL256" s="342">
        <f t="shared" si="864"/>
        <v>0</v>
      </c>
      <c r="DM256" s="342">
        <f t="shared" si="864"/>
        <v>0</v>
      </c>
      <c r="DN256" s="342">
        <f t="shared" si="864"/>
        <v>0</v>
      </c>
      <c r="DO256" s="342">
        <f t="shared" si="864"/>
        <v>0</v>
      </c>
      <c r="DP256" s="342">
        <f t="shared" si="864"/>
        <v>0</v>
      </c>
      <c r="DQ256" s="342">
        <f t="shared" si="864"/>
        <v>0</v>
      </c>
      <c r="DR256" s="342">
        <f t="shared" si="864"/>
        <v>0</v>
      </c>
      <c r="DS256" s="342">
        <f t="shared" si="864"/>
        <v>0</v>
      </c>
      <c r="DT256" s="342">
        <f t="shared" si="864"/>
        <v>0</v>
      </c>
      <c r="DU256" s="342">
        <f t="shared" si="864"/>
        <v>0</v>
      </c>
      <c r="DV256" s="342">
        <f t="shared" si="864"/>
        <v>0</v>
      </c>
      <c r="DW256" s="342">
        <f t="shared" si="864"/>
        <v>0</v>
      </c>
      <c r="DX256" s="342">
        <f t="shared" si="864"/>
        <v>0</v>
      </c>
      <c r="DY256" s="342">
        <f t="shared" si="864"/>
        <v>0</v>
      </c>
      <c r="DZ256" s="342">
        <f t="shared" si="864"/>
        <v>0</v>
      </c>
      <c r="EA256" s="342">
        <f t="shared" si="864"/>
        <v>0</v>
      </c>
      <c r="EB256" s="342">
        <f t="shared" si="864"/>
        <v>0</v>
      </c>
      <c r="EC256" s="342">
        <f t="shared" si="864"/>
        <v>0</v>
      </c>
      <c r="ED256" s="338"/>
      <c r="EE256" s="342">
        <f t="shared" ref="EE256:GP256" si="865">if(or(and($A256-EE$242&gt;0,$A256-EE$243&lt;=0,month($A256)=month(EE$243)),and($A256-EE$242&gt;0,$A256-EE$243&lt;=0,month(edate($A256,6))=month(EE$243))),EE$246,0)</f>
        <v>0</v>
      </c>
      <c r="EF256" s="342">
        <f t="shared" si="865"/>
        <v>0</v>
      </c>
      <c r="EG256" s="342">
        <f t="shared" si="865"/>
        <v>0</v>
      </c>
      <c r="EH256" s="342">
        <f t="shared" si="865"/>
        <v>0</v>
      </c>
      <c r="EI256" s="342">
        <f t="shared" si="865"/>
        <v>0</v>
      </c>
      <c r="EJ256" s="342">
        <f t="shared" si="865"/>
        <v>0</v>
      </c>
      <c r="EK256" s="342">
        <f t="shared" si="865"/>
        <v>0</v>
      </c>
      <c r="EL256" s="342">
        <f t="shared" si="865"/>
        <v>0</v>
      </c>
      <c r="EM256" s="342">
        <f t="shared" si="865"/>
        <v>0</v>
      </c>
      <c r="EN256" s="342">
        <f t="shared" si="865"/>
        <v>0</v>
      </c>
      <c r="EO256" s="342">
        <f t="shared" si="865"/>
        <v>0</v>
      </c>
      <c r="EP256" s="342">
        <f t="shared" si="865"/>
        <v>0</v>
      </c>
      <c r="EQ256" s="342">
        <f t="shared" si="865"/>
        <v>0</v>
      </c>
      <c r="ER256" s="342">
        <f t="shared" si="865"/>
        <v>0</v>
      </c>
      <c r="ES256" s="342">
        <f t="shared" si="865"/>
        <v>0</v>
      </c>
      <c r="ET256" s="342">
        <f t="shared" si="865"/>
        <v>0</v>
      </c>
      <c r="EU256" s="342">
        <f t="shared" si="865"/>
        <v>0</v>
      </c>
      <c r="EV256" s="342">
        <f t="shared" si="865"/>
        <v>0</v>
      </c>
      <c r="EW256" s="342">
        <f t="shared" si="865"/>
        <v>0</v>
      </c>
      <c r="EX256" s="342">
        <f t="shared" si="865"/>
        <v>0</v>
      </c>
      <c r="EY256" s="342">
        <f t="shared" si="865"/>
        <v>0</v>
      </c>
      <c r="EZ256" s="342">
        <f t="shared" si="865"/>
        <v>0</v>
      </c>
      <c r="FA256" s="342">
        <f t="shared" si="865"/>
        <v>0</v>
      </c>
      <c r="FB256" s="342">
        <f t="shared" si="865"/>
        <v>0</v>
      </c>
      <c r="FC256" s="342">
        <f t="shared" si="865"/>
        <v>0</v>
      </c>
      <c r="FD256" s="342">
        <f t="shared" si="865"/>
        <v>0</v>
      </c>
      <c r="FE256" s="342">
        <f t="shared" si="865"/>
        <v>0</v>
      </c>
      <c r="FF256" s="342">
        <f t="shared" si="865"/>
        <v>0</v>
      </c>
      <c r="FG256" s="342">
        <f t="shared" si="865"/>
        <v>0</v>
      </c>
      <c r="FH256" s="342">
        <f t="shared" si="865"/>
        <v>0</v>
      </c>
      <c r="FI256" s="342">
        <f t="shared" si="865"/>
        <v>0</v>
      </c>
      <c r="FJ256" s="342">
        <f t="shared" si="865"/>
        <v>0</v>
      </c>
      <c r="FK256" s="342">
        <f t="shared" si="865"/>
        <v>0</v>
      </c>
      <c r="FL256" s="342">
        <f t="shared" si="865"/>
        <v>0</v>
      </c>
      <c r="FM256" s="342">
        <f t="shared" si="865"/>
        <v>0</v>
      </c>
      <c r="FN256" s="342">
        <f t="shared" si="865"/>
        <v>0</v>
      </c>
      <c r="FO256" s="342">
        <f t="shared" si="865"/>
        <v>0</v>
      </c>
      <c r="FP256" s="342">
        <f t="shared" si="865"/>
        <v>0</v>
      </c>
      <c r="FQ256" s="342">
        <f t="shared" si="865"/>
        <v>0</v>
      </c>
      <c r="FR256" s="342">
        <f t="shared" si="865"/>
        <v>0</v>
      </c>
      <c r="FS256" s="342">
        <f t="shared" si="865"/>
        <v>0</v>
      </c>
      <c r="FT256" s="342">
        <f t="shared" si="865"/>
        <v>0</v>
      </c>
      <c r="FU256" s="342">
        <f t="shared" si="865"/>
        <v>0</v>
      </c>
      <c r="FV256" s="342">
        <f t="shared" si="865"/>
        <v>0</v>
      </c>
      <c r="FW256" s="342">
        <f t="shared" si="865"/>
        <v>0</v>
      </c>
      <c r="FX256" s="342">
        <f t="shared" si="865"/>
        <v>0</v>
      </c>
      <c r="FY256" s="342">
        <f t="shared" si="865"/>
        <v>0</v>
      </c>
      <c r="FZ256" s="342">
        <f t="shared" si="865"/>
        <v>0</v>
      </c>
      <c r="GA256" s="342">
        <f t="shared" si="865"/>
        <v>0</v>
      </c>
      <c r="GB256" s="342">
        <f t="shared" si="865"/>
        <v>0</v>
      </c>
      <c r="GC256" s="342">
        <f t="shared" si="865"/>
        <v>0</v>
      </c>
      <c r="GD256" s="342">
        <f t="shared" si="865"/>
        <v>0</v>
      </c>
      <c r="GE256" s="342">
        <f t="shared" si="865"/>
        <v>0</v>
      </c>
      <c r="GF256" s="342">
        <f t="shared" si="865"/>
        <v>0</v>
      </c>
      <c r="GG256" s="342">
        <f t="shared" si="865"/>
        <v>0</v>
      </c>
      <c r="GH256" s="342">
        <f t="shared" si="865"/>
        <v>0</v>
      </c>
      <c r="GI256" s="342">
        <f t="shared" si="865"/>
        <v>0</v>
      </c>
      <c r="GJ256" s="342">
        <f t="shared" si="865"/>
        <v>0</v>
      </c>
      <c r="GK256" s="342">
        <f t="shared" si="865"/>
        <v>0</v>
      </c>
      <c r="GL256" s="342">
        <f t="shared" si="865"/>
        <v>0</v>
      </c>
      <c r="GM256" s="342">
        <f t="shared" si="865"/>
        <v>0</v>
      </c>
      <c r="GN256" s="342">
        <f t="shared" si="865"/>
        <v>0</v>
      </c>
      <c r="GO256" s="342">
        <f t="shared" si="865"/>
        <v>0</v>
      </c>
      <c r="GP256" s="342">
        <f t="shared" si="865"/>
        <v>0</v>
      </c>
      <c r="GQ256" s="342"/>
      <c r="GR256" s="342">
        <f t="shared" ref="GR256:JC256" si="866">if(or(and($A256-GR$242&gt;0,$A256-GR$243&lt;=0,month($A256)=month(GR$243)),and($A256-GR$242&gt;0,$A256-GR$243&lt;=0,month(edate($A256,6))=month(GR$243))),GR$246,0)</f>
        <v>0</v>
      </c>
      <c r="GS256" s="342">
        <f t="shared" si="866"/>
        <v>0</v>
      </c>
      <c r="GT256" s="342">
        <f t="shared" si="866"/>
        <v>0</v>
      </c>
      <c r="GU256" s="342">
        <f t="shared" si="866"/>
        <v>0</v>
      </c>
      <c r="GV256" s="342">
        <f t="shared" si="866"/>
        <v>0</v>
      </c>
      <c r="GW256" s="342">
        <f t="shared" si="866"/>
        <v>0</v>
      </c>
      <c r="GX256" s="342">
        <f t="shared" si="866"/>
        <v>0</v>
      </c>
      <c r="GY256" s="342">
        <f t="shared" si="866"/>
        <v>0</v>
      </c>
      <c r="GZ256" s="342">
        <f t="shared" si="866"/>
        <v>0</v>
      </c>
      <c r="HA256" s="342">
        <f t="shared" si="866"/>
        <v>0</v>
      </c>
      <c r="HB256" s="342">
        <f t="shared" si="866"/>
        <v>0</v>
      </c>
      <c r="HC256" s="342">
        <f t="shared" si="866"/>
        <v>0</v>
      </c>
      <c r="HD256" s="342">
        <f t="shared" si="866"/>
        <v>0</v>
      </c>
      <c r="HE256" s="342">
        <f t="shared" si="866"/>
        <v>0</v>
      </c>
      <c r="HF256" s="342">
        <f t="shared" si="866"/>
        <v>0</v>
      </c>
      <c r="HG256" s="342">
        <f t="shared" si="866"/>
        <v>0</v>
      </c>
      <c r="HH256" s="342">
        <f t="shared" si="866"/>
        <v>0</v>
      </c>
      <c r="HI256" s="342">
        <f t="shared" si="866"/>
        <v>0</v>
      </c>
      <c r="HJ256" s="342">
        <f t="shared" si="866"/>
        <v>0</v>
      </c>
      <c r="HK256" s="342">
        <f t="shared" si="866"/>
        <v>0</v>
      </c>
      <c r="HL256" s="342">
        <f t="shared" si="866"/>
        <v>0</v>
      </c>
      <c r="HM256" s="342">
        <f t="shared" si="866"/>
        <v>0</v>
      </c>
      <c r="HN256" s="342">
        <f t="shared" si="866"/>
        <v>0</v>
      </c>
      <c r="HO256" s="342">
        <f t="shared" si="866"/>
        <v>0</v>
      </c>
      <c r="HP256" s="342">
        <f t="shared" si="866"/>
        <v>0</v>
      </c>
      <c r="HQ256" s="342">
        <f t="shared" si="866"/>
        <v>0</v>
      </c>
      <c r="HR256" s="342">
        <f t="shared" si="866"/>
        <v>0</v>
      </c>
      <c r="HS256" s="342">
        <f t="shared" si="866"/>
        <v>0</v>
      </c>
      <c r="HT256" s="342">
        <f t="shared" si="866"/>
        <v>0</v>
      </c>
      <c r="HU256" s="342">
        <f t="shared" si="866"/>
        <v>0</v>
      </c>
      <c r="HV256" s="342">
        <f t="shared" si="866"/>
        <v>0</v>
      </c>
      <c r="HW256" s="342">
        <f t="shared" si="866"/>
        <v>0</v>
      </c>
      <c r="HX256" s="342">
        <f t="shared" si="866"/>
        <v>0</v>
      </c>
      <c r="HY256" s="342">
        <f t="shared" si="866"/>
        <v>0</v>
      </c>
      <c r="HZ256" s="342">
        <f t="shared" si="866"/>
        <v>0</v>
      </c>
      <c r="IA256" s="342">
        <f t="shared" si="866"/>
        <v>0</v>
      </c>
      <c r="IB256" s="342">
        <f t="shared" si="866"/>
        <v>0</v>
      </c>
      <c r="IC256" s="342">
        <f t="shared" si="866"/>
        <v>0</v>
      </c>
      <c r="ID256" s="342">
        <f t="shared" si="866"/>
        <v>0</v>
      </c>
      <c r="IE256" s="342">
        <f t="shared" si="866"/>
        <v>0</v>
      </c>
      <c r="IF256" s="342">
        <f t="shared" si="866"/>
        <v>0</v>
      </c>
      <c r="IG256" s="342">
        <f t="shared" si="866"/>
        <v>0</v>
      </c>
      <c r="IH256" s="342">
        <f t="shared" si="866"/>
        <v>0</v>
      </c>
      <c r="II256" s="342">
        <f t="shared" si="866"/>
        <v>0</v>
      </c>
      <c r="IJ256" s="342">
        <f t="shared" si="866"/>
        <v>0</v>
      </c>
      <c r="IK256" s="342">
        <f t="shared" si="866"/>
        <v>0</v>
      </c>
      <c r="IL256" s="342">
        <f t="shared" si="866"/>
        <v>0</v>
      </c>
      <c r="IM256" s="342">
        <f t="shared" si="866"/>
        <v>0</v>
      </c>
      <c r="IN256" s="342">
        <f t="shared" si="866"/>
        <v>0</v>
      </c>
      <c r="IO256" s="342">
        <f t="shared" si="866"/>
        <v>0</v>
      </c>
      <c r="IP256" s="342">
        <f t="shared" si="866"/>
        <v>0</v>
      </c>
      <c r="IQ256" s="342">
        <f t="shared" si="866"/>
        <v>0</v>
      </c>
      <c r="IR256" s="342">
        <f t="shared" si="866"/>
        <v>0</v>
      </c>
      <c r="IS256" s="342">
        <f t="shared" si="866"/>
        <v>0</v>
      </c>
      <c r="IT256" s="342">
        <f t="shared" si="866"/>
        <v>0</v>
      </c>
      <c r="IU256" s="342">
        <f t="shared" si="866"/>
        <v>0</v>
      </c>
      <c r="IV256" s="342">
        <f t="shared" si="866"/>
        <v>0</v>
      </c>
      <c r="IW256" s="342">
        <f t="shared" si="866"/>
        <v>0</v>
      </c>
      <c r="IX256" s="342">
        <f t="shared" si="866"/>
        <v>0</v>
      </c>
      <c r="IY256" s="342">
        <f t="shared" si="866"/>
        <v>0</v>
      </c>
      <c r="IZ256" s="342">
        <f t="shared" si="866"/>
        <v>0</v>
      </c>
      <c r="JA256" s="342">
        <f t="shared" si="866"/>
        <v>0</v>
      </c>
      <c r="JB256" s="342">
        <f t="shared" si="866"/>
        <v>0</v>
      </c>
      <c r="JC256" s="342">
        <f t="shared" si="866"/>
        <v>0</v>
      </c>
      <c r="JD256" s="342"/>
      <c r="JE256" s="342">
        <f t="shared" ref="JE256:LP256" si="867">if(or(and($A256-JE$242&gt;0,$A256-JE$243&lt;=0,month($A256)=month(JE$243)),and($A256-JE$242&gt;0,$A256-JE$243&lt;=0,month(edate($A256,6))=month(JE$243))),JE$246,0)</f>
        <v>0</v>
      </c>
      <c r="JF256" s="342">
        <f t="shared" si="867"/>
        <v>0</v>
      </c>
      <c r="JG256" s="342">
        <f t="shared" si="867"/>
        <v>0</v>
      </c>
      <c r="JH256" s="342">
        <f t="shared" si="867"/>
        <v>0</v>
      </c>
      <c r="JI256" s="342">
        <f t="shared" si="867"/>
        <v>0</v>
      </c>
      <c r="JJ256" s="342">
        <f t="shared" si="867"/>
        <v>0</v>
      </c>
      <c r="JK256" s="342">
        <f t="shared" si="867"/>
        <v>0</v>
      </c>
      <c r="JL256" s="342">
        <f t="shared" si="867"/>
        <v>0</v>
      </c>
      <c r="JM256" s="342">
        <f t="shared" si="867"/>
        <v>0</v>
      </c>
      <c r="JN256" s="342">
        <f t="shared" si="867"/>
        <v>0</v>
      </c>
      <c r="JO256" s="342">
        <f t="shared" si="867"/>
        <v>0</v>
      </c>
      <c r="JP256" s="342">
        <f t="shared" si="867"/>
        <v>0</v>
      </c>
      <c r="JQ256" s="342">
        <f t="shared" si="867"/>
        <v>0</v>
      </c>
      <c r="JR256" s="342">
        <f t="shared" si="867"/>
        <v>0</v>
      </c>
      <c r="JS256" s="342">
        <f t="shared" si="867"/>
        <v>0</v>
      </c>
      <c r="JT256" s="342">
        <f t="shared" si="867"/>
        <v>0</v>
      </c>
      <c r="JU256" s="342">
        <f t="shared" si="867"/>
        <v>0</v>
      </c>
      <c r="JV256" s="342">
        <f t="shared" si="867"/>
        <v>0</v>
      </c>
      <c r="JW256" s="342">
        <f t="shared" si="867"/>
        <v>0</v>
      </c>
      <c r="JX256" s="342">
        <f t="shared" si="867"/>
        <v>0</v>
      </c>
      <c r="JY256" s="342">
        <f t="shared" si="867"/>
        <v>0</v>
      </c>
      <c r="JZ256" s="342">
        <f t="shared" si="867"/>
        <v>0</v>
      </c>
      <c r="KA256" s="342">
        <f t="shared" si="867"/>
        <v>0</v>
      </c>
      <c r="KB256" s="342">
        <f t="shared" si="867"/>
        <v>0</v>
      </c>
      <c r="KC256" s="342">
        <f t="shared" si="867"/>
        <v>0</v>
      </c>
      <c r="KD256" s="342">
        <f t="shared" si="867"/>
        <v>0</v>
      </c>
      <c r="KE256" s="342">
        <f t="shared" si="867"/>
        <v>0</v>
      </c>
      <c r="KF256" s="342">
        <f t="shared" si="867"/>
        <v>0</v>
      </c>
      <c r="KG256" s="342">
        <f t="shared" si="867"/>
        <v>0</v>
      </c>
      <c r="KH256" s="342">
        <f t="shared" si="867"/>
        <v>0</v>
      </c>
      <c r="KI256" s="342">
        <f t="shared" si="867"/>
        <v>0</v>
      </c>
      <c r="KJ256" s="342">
        <f t="shared" si="867"/>
        <v>0</v>
      </c>
      <c r="KK256" s="342">
        <f t="shared" si="867"/>
        <v>0</v>
      </c>
      <c r="KL256" s="342">
        <f t="shared" si="867"/>
        <v>0</v>
      </c>
      <c r="KM256" s="342">
        <f t="shared" si="867"/>
        <v>0</v>
      </c>
      <c r="KN256" s="342">
        <f t="shared" si="867"/>
        <v>0</v>
      </c>
      <c r="KO256" s="342">
        <f t="shared" si="867"/>
        <v>0</v>
      </c>
      <c r="KP256" s="342">
        <f t="shared" si="867"/>
        <v>0</v>
      </c>
      <c r="KQ256" s="342">
        <f t="shared" si="867"/>
        <v>0</v>
      </c>
      <c r="KR256" s="342">
        <f t="shared" si="867"/>
        <v>0</v>
      </c>
      <c r="KS256" s="342">
        <f t="shared" si="867"/>
        <v>0</v>
      </c>
      <c r="KT256" s="342">
        <f t="shared" si="867"/>
        <v>0</v>
      </c>
      <c r="KU256" s="342">
        <f t="shared" si="867"/>
        <v>0</v>
      </c>
      <c r="KV256" s="342">
        <f t="shared" si="867"/>
        <v>0</v>
      </c>
      <c r="KW256" s="342">
        <f t="shared" si="867"/>
        <v>0</v>
      </c>
      <c r="KX256" s="342">
        <f t="shared" si="867"/>
        <v>0</v>
      </c>
      <c r="KY256" s="342">
        <f t="shared" si="867"/>
        <v>0</v>
      </c>
      <c r="KZ256" s="342">
        <f t="shared" si="867"/>
        <v>0</v>
      </c>
      <c r="LA256" s="342">
        <f t="shared" si="867"/>
        <v>0</v>
      </c>
      <c r="LB256" s="342">
        <f t="shared" si="867"/>
        <v>0</v>
      </c>
      <c r="LC256" s="342">
        <f t="shared" si="867"/>
        <v>0</v>
      </c>
      <c r="LD256" s="342">
        <f t="shared" si="867"/>
        <v>0</v>
      </c>
      <c r="LE256" s="342">
        <f t="shared" si="867"/>
        <v>0</v>
      </c>
      <c r="LF256" s="342">
        <f t="shared" si="867"/>
        <v>0</v>
      </c>
      <c r="LG256" s="342">
        <f t="shared" si="867"/>
        <v>0</v>
      </c>
      <c r="LH256" s="342">
        <f t="shared" si="867"/>
        <v>0</v>
      </c>
      <c r="LI256" s="342">
        <f t="shared" si="867"/>
        <v>0</v>
      </c>
      <c r="LJ256" s="342">
        <f t="shared" si="867"/>
        <v>0</v>
      </c>
      <c r="LK256" s="342">
        <f t="shared" si="867"/>
        <v>0</v>
      </c>
      <c r="LL256" s="342">
        <f t="shared" si="867"/>
        <v>0</v>
      </c>
      <c r="LM256" s="342">
        <f t="shared" si="867"/>
        <v>0</v>
      </c>
      <c r="LN256" s="342">
        <f t="shared" si="867"/>
        <v>0</v>
      </c>
      <c r="LO256" s="342">
        <f t="shared" si="867"/>
        <v>0</v>
      </c>
      <c r="LP256" s="342">
        <f t="shared" si="867"/>
        <v>0</v>
      </c>
    </row>
    <row r="257">
      <c r="A257" s="331" t="str">
        <f t="shared" si="821"/>
        <v>12-2024</v>
      </c>
      <c r="B257" s="346">
        <f t="shared" si="827"/>
        <v>185058.4263</v>
      </c>
      <c r="C257" s="346"/>
      <c r="E257" s="342">
        <f t="shared" ref="E257:BP257" si="868">if(or(and($A257-E$242&gt;0,$A257-E$243&lt;=0,month($A257)=month(E$243)),and($A257-E$242&gt;0,$A257-E$243&lt;=0,month(edate($A257,6))=month(E$243))),E$246,0)</f>
        <v>0</v>
      </c>
      <c r="F257" s="342">
        <f t="shared" si="868"/>
        <v>0</v>
      </c>
      <c r="G257" s="342">
        <f t="shared" si="868"/>
        <v>0</v>
      </c>
      <c r="H257" s="342">
        <f t="shared" si="868"/>
        <v>0</v>
      </c>
      <c r="I257" s="342">
        <f t="shared" si="868"/>
        <v>0</v>
      </c>
      <c r="J257" s="342">
        <f t="shared" si="868"/>
        <v>0</v>
      </c>
      <c r="K257" s="342">
        <f t="shared" si="868"/>
        <v>0</v>
      </c>
      <c r="L257" s="342">
        <f t="shared" si="868"/>
        <v>0</v>
      </c>
      <c r="M257" s="342">
        <f t="shared" si="868"/>
        <v>0</v>
      </c>
      <c r="N257" s="342">
        <f t="shared" si="868"/>
        <v>0</v>
      </c>
      <c r="O257" s="342">
        <f t="shared" si="868"/>
        <v>0</v>
      </c>
      <c r="P257" s="342">
        <f t="shared" si="868"/>
        <v>0</v>
      </c>
      <c r="Q257" s="342">
        <f t="shared" si="868"/>
        <v>0</v>
      </c>
      <c r="R257" s="342">
        <f t="shared" si="868"/>
        <v>0</v>
      </c>
      <c r="S257" s="342">
        <f t="shared" si="868"/>
        <v>0</v>
      </c>
      <c r="T257" s="342">
        <f t="shared" si="868"/>
        <v>0</v>
      </c>
      <c r="U257" s="342">
        <f t="shared" si="868"/>
        <v>0</v>
      </c>
      <c r="V257" s="342">
        <f t="shared" si="868"/>
        <v>5520.8475</v>
      </c>
      <c r="W257" s="342">
        <f t="shared" si="868"/>
        <v>0</v>
      </c>
      <c r="X257" s="342">
        <f t="shared" si="868"/>
        <v>7309.84635</v>
      </c>
      <c r="Y257" s="342">
        <f t="shared" si="868"/>
        <v>11393.6924</v>
      </c>
      <c r="Z257" s="342">
        <f t="shared" si="868"/>
        <v>70.99625</v>
      </c>
      <c r="AA257" s="342">
        <f t="shared" si="868"/>
        <v>0</v>
      </c>
      <c r="AB257" s="342">
        <f t="shared" si="868"/>
        <v>8275.222958</v>
      </c>
      <c r="AC257" s="342">
        <f t="shared" si="868"/>
        <v>0</v>
      </c>
      <c r="AD257" s="342">
        <f t="shared" si="868"/>
        <v>0</v>
      </c>
      <c r="AE257" s="342">
        <f t="shared" si="868"/>
        <v>0</v>
      </c>
      <c r="AF257" s="342">
        <f t="shared" si="868"/>
        <v>6214.90265</v>
      </c>
      <c r="AG257" s="342">
        <f t="shared" si="868"/>
        <v>0</v>
      </c>
      <c r="AH257" s="342">
        <f t="shared" si="868"/>
        <v>228.5555</v>
      </c>
      <c r="AI257" s="342">
        <f t="shared" si="868"/>
        <v>0</v>
      </c>
      <c r="AJ257" s="342">
        <f t="shared" si="868"/>
        <v>3780</v>
      </c>
      <c r="AK257" s="342">
        <f t="shared" si="868"/>
        <v>15922.28576</v>
      </c>
      <c r="AL257" s="342">
        <f t="shared" si="868"/>
        <v>0</v>
      </c>
      <c r="AM257" s="342">
        <f t="shared" si="868"/>
        <v>0</v>
      </c>
      <c r="AN257" s="342">
        <f t="shared" si="868"/>
        <v>12211.43486</v>
      </c>
      <c r="AO257" s="342">
        <f t="shared" si="868"/>
        <v>8896.907813</v>
      </c>
      <c r="AP257" s="342">
        <f t="shared" si="868"/>
        <v>0</v>
      </c>
      <c r="AQ257" s="342">
        <f t="shared" si="868"/>
        <v>0</v>
      </c>
      <c r="AR257" s="342">
        <f t="shared" si="868"/>
        <v>7542.9351</v>
      </c>
      <c r="AS257" s="342">
        <f t="shared" si="868"/>
        <v>0</v>
      </c>
      <c r="AT257" s="342">
        <f t="shared" si="868"/>
        <v>0</v>
      </c>
      <c r="AU257" s="342">
        <f t="shared" si="868"/>
        <v>0</v>
      </c>
      <c r="AV257" s="342">
        <f t="shared" si="868"/>
        <v>7136.0471</v>
      </c>
      <c r="AW257" s="342">
        <f t="shared" si="868"/>
        <v>0</v>
      </c>
      <c r="AX257" s="342">
        <f t="shared" si="868"/>
        <v>9058.61</v>
      </c>
      <c r="AY257" s="342">
        <f t="shared" si="868"/>
        <v>0</v>
      </c>
      <c r="AZ257" s="342">
        <f t="shared" si="868"/>
        <v>6480</v>
      </c>
      <c r="BA257" s="342">
        <f t="shared" si="868"/>
        <v>5867.9712</v>
      </c>
      <c r="BB257" s="342">
        <f t="shared" si="868"/>
        <v>0</v>
      </c>
      <c r="BC257" s="342">
        <f t="shared" si="868"/>
        <v>4873.17825</v>
      </c>
      <c r="BD257" s="342">
        <f t="shared" si="868"/>
        <v>0</v>
      </c>
      <c r="BE257" s="342">
        <f t="shared" si="868"/>
        <v>4565.5155</v>
      </c>
      <c r="BF257" s="342">
        <f t="shared" si="868"/>
        <v>0</v>
      </c>
      <c r="BG257" s="342">
        <f t="shared" si="868"/>
        <v>900.3978</v>
      </c>
      <c r="BH257" s="342">
        <f t="shared" si="868"/>
        <v>0</v>
      </c>
      <c r="BI257" s="342">
        <f t="shared" si="868"/>
        <v>0</v>
      </c>
      <c r="BJ257" s="342">
        <f t="shared" si="868"/>
        <v>0</v>
      </c>
      <c r="BK257" s="342">
        <f t="shared" si="868"/>
        <v>0</v>
      </c>
      <c r="BL257" s="342">
        <f t="shared" si="868"/>
        <v>0</v>
      </c>
      <c r="BM257" s="342">
        <f t="shared" si="868"/>
        <v>1521.41625</v>
      </c>
      <c r="BN257" s="342">
        <f t="shared" si="868"/>
        <v>0</v>
      </c>
      <c r="BO257" s="342">
        <f t="shared" si="868"/>
        <v>5255.6688</v>
      </c>
      <c r="BP257" s="342">
        <f t="shared" si="868"/>
        <v>0</v>
      </c>
      <c r="BQ257" s="342"/>
      <c r="BR257" s="342">
        <f t="shared" ref="BR257:EC257" si="869">if(or(and($A257-BR$242&gt;0,$A257-BR$243&lt;=0,month($A257)=month(BR$243)),and($A257-BR$242&gt;0,$A257-BR$243&lt;=0,month(edate($A257,6))=month(BR$243))),BR$246,0)</f>
        <v>6064.104505</v>
      </c>
      <c r="BS257" s="342">
        <f t="shared" si="869"/>
        <v>2859.587409</v>
      </c>
      <c r="BT257" s="342">
        <f t="shared" si="869"/>
        <v>4906.433422</v>
      </c>
      <c r="BU257" s="342">
        <f t="shared" si="869"/>
        <v>0</v>
      </c>
      <c r="BV257" s="342">
        <f t="shared" si="869"/>
        <v>0</v>
      </c>
      <c r="BW257" s="342">
        <f t="shared" si="869"/>
        <v>5545.207549</v>
      </c>
      <c r="BX257" s="342">
        <f t="shared" si="869"/>
        <v>0</v>
      </c>
      <c r="BY257" s="342">
        <f t="shared" si="869"/>
        <v>0</v>
      </c>
      <c r="BZ257" s="342">
        <f t="shared" si="869"/>
        <v>0</v>
      </c>
      <c r="CA257" s="342">
        <f t="shared" si="869"/>
        <v>11106.87188</v>
      </c>
      <c r="CB257" s="342">
        <f t="shared" si="869"/>
        <v>6150.188962</v>
      </c>
      <c r="CC257" s="342">
        <f t="shared" si="869"/>
        <v>4965.2681</v>
      </c>
      <c r="CD257" s="342">
        <f t="shared" si="869"/>
        <v>0</v>
      </c>
      <c r="CE257" s="342">
        <f t="shared" si="869"/>
        <v>0</v>
      </c>
      <c r="CF257" s="342">
        <f t="shared" si="869"/>
        <v>10434.33244</v>
      </c>
      <c r="CG257" s="342">
        <f t="shared" si="869"/>
        <v>0</v>
      </c>
      <c r="CH257" s="342">
        <f t="shared" si="869"/>
        <v>0</v>
      </c>
      <c r="CI257" s="342">
        <f t="shared" si="869"/>
        <v>0</v>
      </c>
      <c r="CJ257" s="342">
        <f t="shared" si="869"/>
        <v>0</v>
      </c>
      <c r="CK257" s="342">
        <f t="shared" si="869"/>
        <v>0</v>
      </c>
      <c r="CL257" s="342">
        <f t="shared" si="869"/>
        <v>0</v>
      </c>
      <c r="CM257" s="342">
        <f t="shared" si="869"/>
        <v>0</v>
      </c>
      <c r="CN257" s="342">
        <f t="shared" si="869"/>
        <v>0</v>
      </c>
      <c r="CO257" s="342">
        <f t="shared" si="869"/>
        <v>0</v>
      </c>
      <c r="CP257" s="342">
        <f t="shared" si="869"/>
        <v>0</v>
      </c>
      <c r="CQ257" s="342">
        <f t="shared" si="869"/>
        <v>0</v>
      </c>
      <c r="CR257" s="342">
        <f t="shared" si="869"/>
        <v>0</v>
      </c>
      <c r="CS257" s="342">
        <f t="shared" si="869"/>
        <v>0</v>
      </c>
      <c r="CT257" s="342">
        <f t="shared" si="869"/>
        <v>0</v>
      </c>
      <c r="CU257" s="342">
        <f t="shared" si="869"/>
        <v>0</v>
      </c>
      <c r="CV257" s="342">
        <f t="shared" si="869"/>
        <v>0</v>
      </c>
      <c r="CW257" s="342">
        <f t="shared" si="869"/>
        <v>0</v>
      </c>
      <c r="CX257" s="342">
        <f t="shared" si="869"/>
        <v>0</v>
      </c>
      <c r="CY257" s="342">
        <f t="shared" si="869"/>
        <v>0</v>
      </c>
      <c r="CZ257" s="342">
        <f t="shared" si="869"/>
        <v>0</v>
      </c>
      <c r="DA257" s="342">
        <f t="shared" si="869"/>
        <v>0</v>
      </c>
      <c r="DB257" s="342">
        <f t="shared" si="869"/>
        <v>0</v>
      </c>
      <c r="DC257" s="342">
        <f t="shared" si="869"/>
        <v>0</v>
      </c>
      <c r="DD257" s="342">
        <f t="shared" si="869"/>
        <v>0</v>
      </c>
      <c r="DE257" s="342">
        <f t="shared" si="869"/>
        <v>0</v>
      </c>
      <c r="DF257" s="342">
        <f t="shared" si="869"/>
        <v>0</v>
      </c>
      <c r="DG257" s="342">
        <f t="shared" si="869"/>
        <v>0</v>
      </c>
      <c r="DH257" s="342">
        <f t="shared" si="869"/>
        <v>0</v>
      </c>
      <c r="DI257" s="342">
        <f t="shared" si="869"/>
        <v>0</v>
      </c>
      <c r="DJ257" s="342">
        <f t="shared" si="869"/>
        <v>0</v>
      </c>
      <c r="DK257" s="342">
        <f t="shared" si="869"/>
        <v>0</v>
      </c>
      <c r="DL257" s="342">
        <f t="shared" si="869"/>
        <v>0</v>
      </c>
      <c r="DM257" s="342">
        <f t="shared" si="869"/>
        <v>0</v>
      </c>
      <c r="DN257" s="342">
        <f t="shared" si="869"/>
        <v>0</v>
      </c>
      <c r="DO257" s="342">
        <f t="shared" si="869"/>
        <v>0</v>
      </c>
      <c r="DP257" s="342">
        <f t="shared" si="869"/>
        <v>0</v>
      </c>
      <c r="DQ257" s="342">
        <f t="shared" si="869"/>
        <v>0</v>
      </c>
      <c r="DR257" s="342">
        <f t="shared" si="869"/>
        <v>0</v>
      </c>
      <c r="DS257" s="342">
        <f t="shared" si="869"/>
        <v>0</v>
      </c>
      <c r="DT257" s="342">
        <f t="shared" si="869"/>
        <v>0</v>
      </c>
      <c r="DU257" s="342">
        <f t="shared" si="869"/>
        <v>0</v>
      </c>
      <c r="DV257" s="342">
        <f t="shared" si="869"/>
        <v>0</v>
      </c>
      <c r="DW257" s="342">
        <f t="shared" si="869"/>
        <v>0</v>
      </c>
      <c r="DX257" s="342">
        <f t="shared" si="869"/>
        <v>0</v>
      </c>
      <c r="DY257" s="342">
        <f t="shared" si="869"/>
        <v>0</v>
      </c>
      <c r="DZ257" s="342">
        <f t="shared" si="869"/>
        <v>0</v>
      </c>
      <c r="EA257" s="342">
        <f t="shared" si="869"/>
        <v>0</v>
      </c>
      <c r="EB257" s="342">
        <f t="shared" si="869"/>
        <v>0</v>
      </c>
      <c r="EC257" s="342">
        <f t="shared" si="869"/>
        <v>0</v>
      </c>
      <c r="ED257" s="338"/>
      <c r="EE257" s="342">
        <f t="shared" ref="EE257:GP257" si="870">if(or(and($A257-EE$242&gt;0,$A257-EE$243&lt;=0,month($A257)=month(EE$243)),and($A257-EE$242&gt;0,$A257-EE$243&lt;=0,month(edate($A257,6))=month(EE$243))),EE$246,0)</f>
        <v>0</v>
      </c>
      <c r="EF257" s="342">
        <f t="shared" si="870"/>
        <v>0</v>
      </c>
      <c r="EG257" s="342">
        <f t="shared" si="870"/>
        <v>0</v>
      </c>
      <c r="EH257" s="342">
        <f t="shared" si="870"/>
        <v>0</v>
      </c>
      <c r="EI257" s="342">
        <f t="shared" si="870"/>
        <v>0</v>
      </c>
      <c r="EJ257" s="342">
        <f t="shared" si="870"/>
        <v>0</v>
      </c>
      <c r="EK257" s="342">
        <f t="shared" si="870"/>
        <v>0</v>
      </c>
      <c r="EL257" s="342">
        <f t="shared" si="870"/>
        <v>0</v>
      </c>
      <c r="EM257" s="342">
        <f t="shared" si="870"/>
        <v>0</v>
      </c>
      <c r="EN257" s="342">
        <f t="shared" si="870"/>
        <v>0</v>
      </c>
      <c r="EO257" s="342">
        <f t="shared" si="870"/>
        <v>0</v>
      </c>
      <c r="EP257" s="342">
        <f t="shared" si="870"/>
        <v>0</v>
      </c>
      <c r="EQ257" s="342">
        <f t="shared" si="870"/>
        <v>0</v>
      </c>
      <c r="ER257" s="342">
        <f t="shared" si="870"/>
        <v>0</v>
      </c>
      <c r="ES257" s="342">
        <f t="shared" si="870"/>
        <v>0</v>
      </c>
      <c r="ET257" s="342">
        <f t="shared" si="870"/>
        <v>0</v>
      </c>
      <c r="EU257" s="342">
        <f t="shared" si="870"/>
        <v>0</v>
      </c>
      <c r="EV257" s="342">
        <f t="shared" si="870"/>
        <v>0</v>
      </c>
      <c r="EW257" s="342">
        <f t="shared" si="870"/>
        <v>0</v>
      </c>
      <c r="EX257" s="342">
        <f t="shared" si="870"/>
        <v>0</v>
      </c>
      <c r="EY257" s="342">
        <f t="shared" si="870"/>
        <v>0</v>
      </c>
      <c r="EZ257" s="342">
        <f t="shared" si="870"/>
        <v>0</v>
      </c>
      <c r="FA257" s="342">
        <f t="shared" si="870"/>
        <v>0</v>
      </c>
      <c r="FB257" s="342">
        <f t="shared" si="870"/>
        <v>0</v>
      </c>
      <c r="FC257" s="342">
        <f t="shared" si="870"/>
        <v>0</v>
      </c>
      <c r="FD257" s="342">
        <f t="shared" si="870"/>
        <v>0</v>
      </c>
      <c r="FE257" s="342">
        <f t="shared" si="870"/>
        <v>0</v>
      </c>
      <c r="FF257" s="342">
        <f t="shared" si="870"/>
        <v>0</v>
      </c>
      <c r="FG257" s="342">
        <f t="shared" si="870"/>
        <v>0</v>
      </c>
      <c r="FH257" s="342">
        <f t="shared" si="870"/>
        <v>0</v>
      </c>
      <c r="FI257" s="342">
        <f t="shared" si="870"/>
        <v>0</v>
      </c>
      <c r="FJ257" s="342">
        <f t="shared" si="870"/>
        <v>0</v>
      </c>
      <c r="FK257" s="342">
        <f t="shared" si="870"/>
        <v>0</v>
      </c>
      <c r="FL257" s="342">
        <f t="shared" si="870"/>
        <v>0</v>
      </c>
      <c r="FM257" s="342">
        <f t="shared" si="870"/>
        <v>0</v>
      </c>
      <c r="FN257" s="342">
        <f t="shared" si="870"/>
        <v>0</v>
      </c>
      <c r="FO257" s="342">
        <f t="shared" si="870"/>
        <v>0</v>
      </c>
      <c r="FP257" s="342">
        <f t="shared" si="870"/>
        <v>0</v>
      </c>
      <c r="FQ257" s="342">
        <f t="shared" si="870"/>
        <v>0</v>
      </c>
      <c r="FR257" s="342">
        <f t="shared" si="870"/>
        <v>0</v>
      </c>
      <c r="FS257" s="342">
        <f t="shared" si="870"/>
        <v>0</v>
      </c>
      <c r="FT257" s="342">
        <f t="shared" si="870"/>
        <v>0</v>
      </c>
      <c r="FU257" s="342">
        <f t="shared" si="870"/>
        <v>0</v>
      </c>
      <c r="FV257" s="342">
        <f t="shared" si="870"/>
        <v>0</v>
      </c>
      <c r="FW257" s="342">
        <f t="shared" si="870"/>
        <v>0</v>
      </c>
      <c r="FX257" s="342">
        <f t="shared" si="870"/>
        <v>0</v>
      </c>
      <c r="FY257" s="342">
        <f t="shared" si="870"/>
        <v>0</v>
      </c>
      <c r="FZ257" s="342">
        <f t="shared" si="870"/>
        <v>0</v>
      </c>
      <c r="GA257" s="342">
        <f t="shared" si="870"/>
        <v>0</v>
      </c>
      <c r="GB257" s="342">
        <f t="shared" si="870"/>
        <v>0</v>
      </c>
      <c r="GC257" s="342">
        <f t="shared" si="870"/>
        <v>0</v>
      </c>
      <c r="GD257" s="342">
        <f t="shared" si="870"/>
        <v>0</v>
      </c>
      <c r="GE257" s="342">
        <f t="shared" si="870"/>
        <v>0</v>
      </c>
      <c r="GF257" s="342">
        <f t="shared" si="870"/>
        <v>0</v>
      </c>
      <c r="GG257" s="342">
        <f t="shared" si="870"/>
        <v>0</v>
      </c>
      <c r="GH257" s="342">
        <f t="shared" si="870"/>
        <v>0</v>
      </c>
      <c r="GI257" s="342">
        <f t="shared" si="870"/>
        <v>0</v>
      </c>
      <c r="GJ257" s="342">
        <f t="shared" si="870"/>
        <v>0</v>
      </c>
      <c r="GK257" s="342">
        <f t="shared" si="870"/>
        <v>0</v>
      </c>
      <c r="GL257" s="342">
        <f t="shared" si="870"/>
        <v>0</v>
      </c>
      <c r="GM257" s="342">
        <f t="shared" si="870"/>
        <v>0</v>
      </c>
      <c r="GN257" s="342">
        <f t="shared" si="870"/>
        <v>0</v>
      </c>
      <c r="GO257" s="342">
        <f t="shared" si="870"/>
        <v>0</v>
      </c>
      <c r="GP257" s="342">
        <f t="shared" si="870"/>
        <v>0</v>
      </c>
      <c r="GQ257" s="342"/>
      <c r="GR257" s="342">
        <f t="shared" ref="GR257:JC257" si="871">if(or(and($A257-GR$242&gt;0,$A257-GR$243&lt;=0,month($A257)=month(GR$243)),and($A257-GR$242&gt;0,$A257-GR$243&lt;=0,month(edate($A257,6))=month(GR$243))),GR$246,0)</f>
        <v>0</v>
      </c>
      <c r="GS257" s="342">
        <f t="shared" si="871"/>
        <v>0</v>
      </c>
      <c r="GT257" s="342">
        <f t="shared" si="871"/>
        <v>0</v>
      </c>
      <c r="GU257" s="342">
        <f t="shared" si="871"/>
        <v>0</v>
      </c>
      <c r="GV257" s="342">
        <f t="shared" si="871"/>
        <v>0</v>
      </c>
      <c r="GW257" s="342">
        <f t="shared" si="871"/>
        <v>0</v>
      </c>
      <c r="GX257" s="342">
        <f t="shared" si="871"/>
        <v>0</v>
      </c>
      <c r="GY257" s="342">
        <f t="shared" si="871"/>
        <v>0</v>
      </c>
      <c r="GZ257" s="342">
        <f t="shared" si="871"/>
        <v>0</v>
      </c>
      <c r="HA257" s="342">
        <f t="shared" si="871"/>
        <v>0</v>
      </c>
      <c r="HB257" s="342">
        <f t="shared" si="871"/>
        <v>0</v>
      </c>
      <c r="HC257" s="342">
        <f t="shared" si="871"/>
        <v>0</v>
      </c>
      <c r="HD257" s="342">
        <f t="shared" si="871"/>
        <v>0</v>
      </c>
      <c r="HE257" s="342">
        <f t="shared" si="871"/>
        <v>0</v>
      </c>
      <c r="HF257" s="342">
        <f t="shared" si="871"/>
        <v>0</v>
      </c>
      <c r="HG257" s="342">
        <f t="shared" si="871"/>
        <v>0</v>
      </c>
      <c r="HH257" s="342">
        <f t="shared" si="871"/>
        <v>0</v>
      </c>
      <c r="HI257" s="342">
        <f t="shared" si="871"/>
        <v>0</v>
      </c>
      <c r="HJ257" s="342">
        <f t="shared" si="871"/>
        <v>0</v>
      </c>
      <c r="HK257" s="342">
        <f t="shared" si="871"/>
        <v>0</v>
      </c>
      <c r="HL257" s="342">
        <f t="shared" si="871"/>
        <v>0</v>
      </c>
      <c r="HM257" s="342">
        <f t="shared" si="871"/>
        <v>0</v>
      </c>
      <c r="HN257" s="342">
        <f t="shared" si="871"/>
        <v>0</v>
      </c>
      <c r="HO257" s="342">
        <f t="shared" si="871"/>
        <v>0</v>
      </c>
      <c r="HP257" s="342">
        <f t="shared" si="871"/>
        <v>0</v>
      </c>
      <c r="HQ257" s="342">
        <f t="shared" si="871"/>
        <v>0</v>
      </c>
      <c r="HR257" s="342">
        <f t="shared" si="871"/>
        <v>0</v>
      </c>
      <c r="HS257" s="342">
        <f t="shared" si="871"/>
        <v>0</v>
      </c>
      <c r="HT257" s="342">
        <f t="shared" si="871"/>
        <v>0</v>
      </c>
      <c r="HU257" s="342">
        <f t="shared" si="871"/>
        <v>0</v>
      </c>
      <c r="HV257" s="342">
        <f t="shared" si="871"/>
        <v>0</v>
      </c>
      <c r="HW257" s="342">
        <f t="shared" si="871"/>
        <v>0</v>
      </c>
      <c r="HX257" s="342">
        <f t="shared" si="871"/>
        <v>0</v>
      </c>
      <c r="HY257" s="342">
        <f t="shared" si="871"/>
        <v>0</v>
      </c>
      <c r="HZ257" s="342">
        <f t="shared" si="871"/>
        <v>0</v>
      </c>
      <c r="IA257" s="342">
        <f t="shared" si="871"/>
        <v>0</v>
      </c>
      <c r="IB257" s="342">
        <f t="shared" si="871"/>
        <v>0</v>
      </c>
      <c r="IC257" s="342">
        <f t="shared" si="871"/>
        <v>0</v>
      </c>
      <c r="ID257" s="342">
        <f t="shared" si="871"/>
        <v>0</v>
      </c>
      <c r="IE257" s="342">
        <f t="shared" si="871"/>
        <v>0</v>
      </c>
      <c r="IF257" s="342">
        <f t="shared" si="871"/>
        <v>0</v>
      </c>
      <c r="IG257" s="342">
        <f t="shared" si="871"/>
        <v>0</v>
      </c>
      <c r="IH257" s="342">
        <f t="shared" si="871"/>
        <v>0</v>
      </c>
      <c r="II257" s="342">
        <f t="shared" si="871"/>
        <v>0</v>
      </c>
      <c r="IJ257" s="342">
        <f t="shared" si="871"/>
        <v>0</v>
      </c>
      <c r="IK257" s="342">
        <f t="shared" si="871"/>
        <v>0</v>
      </c>
      <c r="IL257" s="342">
        <f t="shared" si="871"/>
        <v>0</v>
      </c>
      <c r="IM257" s="342">
        <f t="shared" si="871"/>
        <v>0</v>
      </c>
      <c r="IN257" s="342">
        <f t="shared" si="871"/>
        <v>0</v>
      </c>
      <c r="IO257" s="342">
        <f t="shared" si="871"/>
        <v>0</v>
      </c>
      <c r="IP257" s="342">
        <f t="shared" si="871"/>
        <v>0</v>
      </c>
      <c r="IQ257" s="342">
        <f t="shared" si="871"/>
        <v>0</v>
      </c>
      <c r="IR257" s="342">
        <f t="shared" si="871"/>
        <v>0</v>
      </c>
      <c r="IS257" s="342">
        <f t="shared" si="871"/>
        <v>0</v>
      </c>
      <c r="IT257" s="342">
        <f t="shared" si="871"/>
        <v>0</v>
      </c>
      <c r="IU257" s="342">
        <f t="shared" si="871"/>
        <v>0</v>
      </c>
      <c r="IV257" s="342">
        <f t="shared" si="871"/>
        <v>0</v>
      </c>
      <c r="IW257" s="342">
        <f t="shared" si="871"/>
        <v>0</v>
      </c>
      <c r="IX257" s="342">
        <f t="shared" si="871"/>
        <v>0</v>
      </c>
      <c r="IY257" s="342">
        <f t="shared" si="871"/>
        <v>0</v>
      </c>
      <c r="IZ257" s="342">
        <f t="shared" si="871"/>
        <v>0</v>
      </c>
      <c r="JA257" s="342">
        <f t="shared" si="871"/>
        <v>0</v>
      </c>
      <c r="JB257" s="342">
        <f t="shared" si="871"/>
        <v>0</v>
      </c>
      <c r="JC257" s="342">
        <f t="shared" si="871"/>
        <v>0</v>
      </c>
      <c r="JD257" s="342"/>
      <c r="JE257" s="342">
        <f t="shared" ref="JE257:LP257" si="872">if(or(and($A257-JE$242&gt;0,$A257-JE$243&lt;=0,month($A257)=month(JE$243)),and($A257-JE$242&gt;0,$A257-JE$243&lt;=0,month(edate($A257,6))=month(JE$243))),JE$246,0)</f>
        <v>0</v>
      </c>
      <c r="JF257" s="342">
        <f t="shared" si="872"/>
        <v>0</v>
      </c>
      <c r="JG257" s="342">
        <f t="shared" si="872"/>
        <v>0</v>
      </c>
      <c r="JH257" s="342">
        <f t="shared" si="872"/>
        <v>0</v>
      </c>
      <c r="JI257" s="342">
        <f t="shared" si="872"/>
        <v>0</v>
      </c>
      <c r="JJ257" s="342">
        <f t="shared" si="872"/>
        <v>0</v>
      </c>
      <c r="JK257" s="342">
        <f t="shared" si="872"/>
        <v>0</v>
      </c>
      <c r="JL257" s="342">
        <f t="shared" si="872"/>
        <v>0</v>
      </c>
      <c r="JM257" s="342">
        <f t="shared" si="872"/>
        <v>0</v>
      </c>
      <c r="JN257" s="342">
        <f t="shared" si="872"/>
        <v>0</v>
      </c>
      <c r="JO257" s="342">
        <f t="shared" si="872"/>
        <v>0</v>
      </c>
      <c r="JP257" s="342">
        <f t="shared" si="872"/>
        <v>0</v>
      </c>
      <c r="JQ257" s="342">
        <f t="shared" si="872"/>
        <v>0</v>
      </c>
      <c r="JR257" s="342">
        <f t="shared" si="872"/>
        <v>0</v>
      </c>
      <c r="JS257" s="342">
        <f t="shared" si="872"/>
        <v>0</v>
      </c>
      <c r="JT257" s="342">
        <f t="shared" si="872"/>
        <v>0</v>
      </c>
      <c r="JU257" s="342">
        <f t="shared" si="872"/>
        <v>0</v>
      </c>
      <c r="JV257" s="342">
        <f t="shared" si="872"/>
        <v>0</v>
      </c>
      <c r="JW257" s="342">
        <f t="shared" si="872"/>
        <v>0</v>
      </c>
      <c r="JX257" s="342">
        <f t="shared" si="872"/>
        <v>0</v>
      </c>
      <c r="JY257" s="342">
        <f t="shared" si="872"/>
        <v>0</v>
      </c>
      <c r="JZ257" s="342">
        <f t="shared" si="872"/>
        <v>0</v>
      </c>
      <c r="KA257" s="342">
        <f t="shared" si="872"/>
        <v>0</v>
      </c>
      <c r="KB257" s="342">
        <f t="shared" si="872"/>
        <v>0</v>
      </c>
      <c r="KC257" s="342">
        <f t="shared" si="872"/>
        <v>0</v>
      </c>
      <c r="KD257" s="342">
        <f t="shared" si="872"/>
        <v>0</v>
      </c>
      <c r="KE257" s="342">
        <f t="shared" si="872"/>
        <v>0</v>
      </c>
      <c r="KF257" s="342">
        <f t="shared" si="872"/>
        <v>0</v>
      </c>
      <c r="KG257" s="342">
        <f t="shared" si="872"/>
        <v>0</v>
      </c>
      <c r="KH257" s="342">
        <f t="shared" si="872"/>
        <v>0</v>
      </c>
      <c r="KI257" s="342">
        <f t="shared" si="872"/>
        <v>0</v>
      </c>
      <c r="KJ257" s="342">
        <f t="shared" si="872"/>
        <v>0</v>
      </c>
      <c r="KK257" s="342">
        <f t="shared" si="872"/>
        <v>0</v>
      </c>
      <c r="KL257" s="342">
        <f t="shared" si="872"/>
        <v>0</v>
      </c>
      <c r="KM257" s="342">
        <f t="shared" si="872"/>
        <v>0</v>
      </c>
      <c r="KN257" s="342">
        <f t="shared" si="872"/>
        <v>0</v>
      </c>
      <c r="KO257" s="342">
        <f t="shared" si="872"/>
        <v>0</v>
      </c>
      <c r="KP257" s="342">
        <f t="shared" si="872"/>
        <v>0</v>
      </c>
      <c r="KQ257" s="342">
        <f t="shared" si="872"/>
        <v>0</v>
      </c>
      <c r="KR257" s="342">
        <f t="shared" si="872"/>
        <v>0</v>
      </c>
      <c r="KS257" s="342">
        <f t="shared" si="872"/>
        <v>0</v>
      </c>
      <c r="KT257" s="342">
        <f t="shared" si="872"/>
        <v>0</v>
      </c>
      <c r="KU257" s="342">
        <f t="shared" si="872"/>
        <v>0</v>
      </c>
      <c r="KV257" s="342">
        <f t="shared" si="872"/>
        <v>0</v>
      </c>
      <c r="KW257" s="342">
        <f t="shared" si="872"/>
        <v>0</v>
      </c>
      <c r="KX257" s="342">
        <f t="shared" si="872"/>
        <v>0</v>
      </c>
      <c r="KY257" s="342">
        <f t="shared" si="872"/>
        <v>0</v>
      </c>
      <c r="KZ257" s="342">
        <f t="shared" si="872"/>
        <v>0</v>
      </c>
      <c r="LA257" s="342">
        <f t="shared" si="872"/>
        <v>0</v>
      </c>
      <c r="LB257" s="342">
        <f t="shared" si="872"/>
        <v>0</v>
      </c>
      <c r="LC257" s="342">
        <f t="shared" si="872"/>
        <v>0</v>
      </c>
      <c r="LD257" s="342">
        <f t="shared" si="872"/>
        <v>0</v>
      </c>
      <c r="LE257" s="342">
        <f t="shared" si="872"/>
        <v>0</v>
      </c>
      <c r="LF257" s="342">
        <f t="shared" si="872"/>
        <v>0</v>
      </c>
      <c r="LG257" s="342">
        <f t="shared" si="872"/>
        <v>0</v>
      </c>
      <c r="LH257" s="342">
        <f t="shared" si="872"/>
        <v>0</v>
      </c>
      <c r="LI257" s="342">
        <f t="shared" si="872"/>
        <v>0</v>
      </c>
      <c r="LJ257" s="342">
        <f t="shared" si="872"/>
        <v>0</v>
      </c>
      <c r="LK257" s="342">
        <f t="shared" si="872"/>
        <v>0</v>
      </c>
      <c r="LL257" s="342">
        <f t="shared" si="872"/>
        <v>0</v>
      </c>
      <c r="LM257" s="342">
        <f t="shared" si="872"/>
        <v>0</v>
      </c>
      <c r="LN257" s="342">
        <f t="shared" si="872"/>
        <v>0</v>
      </c>
      <c r="LO257" s="342">
        <f t="shared" si="872"/>
        <v>0</v>
      </c>
      <c r="LP257" s="342">
        <f t="shared" si="872"/>
        <v>0</v>
      </c>
    </row>
    <row r="258">
      <c r="A258" s="331" t="str">
        <f t="shared" si="821"/>
        <v>03-2025</v>
      </c>
      <c r="B258" s="346">
        <f t="shared" si="827"/>
        <v>236089.2075</v>
      </c>
      <c r="C258" s="346"/>
      <c r="E258" s="342">
        <f t="shared" ref="E258:BP258" si="873">if(or(and($A258-E$242&gt;0,$A258-E$243&lt;=0,month($A258)=month(E$243)),and($A258-E$242&gt;0,$A258-E$243&lt;=0,month(edate($A258,6))=month(E$243))),E$246,0)</f>
        <v>0</v>
      </c>
      <c r="F258" s="342">
        <f t="shared" si="873"/>
        <v>0</v>
      </c>
      <c r="G258" s="342">
        <f t="shared" si="873"/>
        <v>0</v>
      </c>
      <c r="H258" s="342">
        <f t="shared" si="873"/>
        <v>0</v>
      </c>
      <c r="I258" s="342">
        <f t="shared" si="873"/>
        <v>0</v>
      </c>
      <c r="J258" s="342">
        <f t="shared" si="873"/>
        <v>0</v>
      </c>
      <c r="K258" s="342">
        <f t="shared" si="873"/>
        <v>0</v>
      </c>
      <c r="L258" s="342">
        <f t="shared" si="873"/>
        <v>0</v>
      </c>
      <c r="M258" s="342">
        <f t="shared" si="873"/>
        <v>0</v>
      </c>
      <c r="N258" s="342">
        <f t="shared" si="873"/>
        <v>0</v>
      </c>
      <c r="O258" s="342">
        <f t="shared" si="873"/>
        <v>0</v>
      </c>
      <c r="P258" s="342">
        <f t="shared" si="873"/>
        <v>0</v>
      </c>
      <c r="Q258" s="342">
        <f t="shared" si="873"/>
        <v>0</v>
      </c>
      <c r="R258" s="342">
        <f t="shared" si="873"/>
        <v>0</v>
      </c>
      <c r="S258" s="342">
        <f t="shared" si="873"/>
        <v>0</v>
      </c>
      <c r="T258" s="342">
        <f t="shared" si="873"/>
        <v>0</v>
      </c>
      <c r="U258" s="342">
        <f t="shared" si="873"/>
        <v>0</v>
      </c>
      <c r="V258" s="342">
        <f t="shared" si="873"/>
        <v>0</v>
      </c>
      <c r="W258" s="342">
        <f t="shared" si="873"/>
        <v>8655.033888</v>
      </c>
      <c r="X258" s="342">
        <f t="shared" si="873"/>
        <v>0</v>
      </c>
      <c r="Y258" s="342">
        <f t="shared" si="873"/>
        <v>0</v>
      </c>
      <c r="Z258" s="342">
        <f t="shared" si="873"/>
        <v>0</v>
      </c>
      <c r="AA258" s="342">
        <f t="shared" si="873"/>
        <v>9628.80765</v>
      </c>
      <c r="AB258" s="342">
        <f t="shared" si="873"/>
        <v>0</v>
      </c>
      <c r="AC258" s="342">
        <f t="shared" si="873"/>
        <v>6205.936838</v>
      </c>
      <c r="AD258" s="342">
        <f t="shared" si="873"/>
        <v>8318.29995</v>
      </c>
      <c r="AE258" s="342">
        <f t="shared" si="873"/>
        <v>6439.535258</v>
      </c>
      <c r="AF258" s="342">
        <f t="shared" si="873"/>
        <v>0</v>
      </c>
      <c r="AG258" s="342">
        <f t="shared" si="873"/>
        <v>7258.6275</v>
      </c>
      <c r="AH258" s="342">
        <f t="shared" si="873"/>
        <v>0</v>
      </c>
      <c r="AI258" s="342">
        <f t="shared" si="873"/>
        <v>10641.14589</v>
      </c>
      <c r="AJ258" s="342">
        <f t="shared" si="873"/>
        <v>0</v>
      </c>
      <c r="AK258" s="342">
        <f t="shared" si="873"/>
        <v>0</v>
      </c>
      <c r="AL258" s="342">
        <f t="shared" si="873"/>
        <v>275</v>
      </c>
      <c r="AM258" s="342">
        <f t="shared" si="873"/>
        <v>4982.50623</v>
      </c>
      <c r="AN258" s="342">
        <f t="shared" si="873"/>
        <v>0</v>
      </c>
      <c r="AO258" s="342">
        <f t="shared" si="873"/>
        <v>0</v>
      </c>
      <c r="AP258" s="342">
        <f t="shared" si="873"/>
        <v>9271.35</v>
      </c>
      <c r="AQ258" s="342">
        <f t="shared" si="873"/>
        <v>8358.125</v>
      </c>
      <c r="AR258" s="342">
        <f t="shared" si="873"/>
        <v>0</v>
      </c>
      <c r="AS258" s="342">
        <f t="shared" si="873"/>
        <v>8601.039</v>
      </c>
      <c r="AT258" s="342">
        <f t="shared" si="873"/>
        <v>16276.43473</v>
      </c>
      <c r="AU258" s="342">
        <f t="shared" si="873"/>
        <v>7462.28015</v>
      </c>
      <c r="AV258" s="342">
        <f t="shared" si="873"/>
        <v>0</v>
      </c>
      <c r="AW258" s="342">
        <f t="shared" si="873"/>
        <v>4800</v>
      </c>
      <c r="AX258" s="342">
        <f t="shared" si="873"/>
        <v>0</v>
      </c>
      <c r="AY258" s="342">
        <f t="shared" si="873"/>
        <v>12558.09375</v>
      </c>
      <c r="AZ258" s="342">
        <f t="shared" si="873"/>
        <v>0</v>
      </c>
      <c r="BA258" s="342">
        <f t="shared" si="873"/>
        <v>0</v>
      </c>
      <c r="BB258" s="342">
        <f t="shared" si="873"/>
        <v>9703.8664</v>
      </c>
      <c r="BC258" s="342">
        <f t="shared" si="873"/>
        <v>0</v>
      </c>
      <c r="BD258" s="342">
        <f t="shared" si="873"/>
        <v>13378.4</v>
      </c>
      <c r="BE258" s="342">
        <f t="shared" si="873"/>
        <v>0</v>
      </c>
      <c r="BF258" s="342">
        <f t="shared" si="873"/>
        <v>1557.6541</v>
      </c>
      <c r="BG258" s="342">
        <f t="shared" si="873"/>
        <v>0</v>
      </c>
      <c r="BH258" s="342">
        <f t="shared" si="873"/>
        <v>5158.157425</v>
      </c>
      <c r="BI258" s="342">
        <f t="shared" si="873"/>
        <v>2306.25</v>
      </c>
      <c r="BJ258" s="342">
        <f t="shared" si="873"/>
        <v>7162.4875</v>
      </c>
      <c r="BK258" s="342">
        <f t="shared" si="873"/>
        <v>1312.5</v>
      </c>
      <c r="BL258" s="342">
        <f t="shared" si="873"/>
        <v>1793.1</v>
      </c>
      <c r="BM258" s="342">
        <f t="shared" si="873"/>
        <v>0</v>
      </c>
      <c r="BN258" s="342">
        <f t="shared" si="873"/>
        <v>740.464875</v>
      </c>
      <c r="BO258" s="342">
        <f t="shared" si="873"/>
        <v>0</v>
      </c>
      <c r="BP258" s="342">
        <f t="shared" si="873"/>
        <v>628.625</v>
      </c>
      <c r="BQ258" s="342"/>
      <c r="BR258" s="342">
        <f t="shared" ref="BR258:EC258" si="874">if(or(and($A258-BR$242&gt;0,$A258-BR$243&lt;=0,month($A258)=month(BR$243)),and($A258-BR$242&gt;0,$A258-BR$243&lt;=0,month(edate($A258,6))=month(BR$243))),BR$246,0)</f>
        <v>0</v>
      </c>
      <c r="BS258" s="342">
        <f t="shared" si="874"/>
        <v>0</v>
      </c>
      <c r="BT258" s="342">
        <f t="shared" si="874"/>
        <v>0</v>
      </c>
      <c r="BU258" s="342">
        <f t="shared" si="874"/>
        <v>5686.430411</v>
      </c>
      <c r="BV258" s="342">
        <f t="shared" si="874"/>
        <v>5286.251537</v>
      </c>
      <c r="BW258" s="342">
        <f t="shared" si="874"/>
        <v>0</v>
      </c>
      <c r="BX258" s="342">
        <f t="shared" si="874"/>
        <v>6421.949111</v>
      </c>
      <c r="BY258" s="342">
        <f t="shared" si="874"/>
        <v>4230.325751</v>
      </c>
      <c r="BZ258" s="342">
        <f t="shared" si="874"/>
        <v>5235.984857</v>
      </c>
      <c r="CA258" s="342">
        <f t="shared" si="874"/>
        <v>0</v>
      </c>
      <c r="CB258" s="342">
        <f t="shared" si="874"/>
        <v>0</v>
      </c>
      <c r="CC258" s="342">
        <f t="shared" si="874"/>
        <v>0</v>
      </c>
      <c r="CD258" s="342">
        <f t="shared" si="874"/>
        <v>5402.969057</v>
      </c>
      <c r="CE258" s="342">
        <f t="shared" si="874"/>
        <v>9465.822671</v>
      </c>
      <c r="CF258" s="342">
        <f t="shared" si="874"/>
        <v>0</v>
      </c>
      <c r="CG258" s="342">
        <f t="shared" si="874"/>
        <v>11312.21154</v>
      </c>
      <c r="CH258" s="342">
        <f t="shared" si="874"/>
        <v>9573.541434</v>
      </c>
      <c r="CI258" s="342">
        <f t="shared" si="874"/>
        <v>0</v>
      </c>
      <c r="CJ258" s="342">
        <f t="shared" si="874"/>
        <v>0</v>
      </c>
      <c r="CK258" s="342">
        <f t="shared" si="874"/>
        <v>0</v>
      </c>
      <c r="CL258" s="342">
        <f t="shared" si="874"/>
        <v>0</v>
      </c>
      <c r="CM258" s="342">
        <f t="shared" si="874"/>
        <v>0</v>
      </c>
      <c r="CN258" s="342">
        <f t="shared" si="874"/>
        <v>0</v>
      </c>
      <c r="CO258" s="342">
        <f t="shared" si="874"/>
        <v>0</v>
      </c>
      <c r="CP258" s="342">
        <f t="shared" si="874"/>
        <v>0</v>
      </c>
      <c r="CQ258" s="342">
        <f t="shared" si="874"/>
        <v>0</v>
      </c>
      <c r="CR258" s="342">
        <f t="shared" si="874"/>
        <v>0</v>
      </c>
      <c r="CS258" s="342">
        <f t="shared" si="874"/>
        <v>0</v>
      </c>
      <c r="CT258" s="342">
        <f t="shared" si="874"/>
        <v>0</v>
      </c>
      <c r="CU258" s="342">
        <f t="shared" si="874"/>
        <v>0</v>
      </c>
      <c r="CV258" s="342">
        <f t="shared" si="874"/>
        <v>0</v>
      </c>
      <c r="CW258" s="342">
        <f t="shared" si="874"/>
        <v>0</v>
      </c>
      <c r="CX258" s="342">
        <f t="shared" si="874"/>
        <v>0</v>
      </c>
      <c r="CY258" s="342">
        <f t="shared" si="874"/>
        <v>0</v>
      </c>
      <c r="CZ258" s="342">
        <f t="shared" si="874"/>
        <v>0</v>
      </c>
      <c r="DA258" s="342">
        <f t="shared" si="874"/>
        <v>0</v>
      </c>
      <c r="DB258" s="342">
        <f t="shared" si="874"/>
        <v>0</v>
      </c>
      <c r="DC258" s="342">
        <f t="shared" si="874"/>
        <v>0</v>
      </c>
      <c r="DD258" s="342">
        <f t="shared" si="874"/>
        <v>0</v>
      </c>
      <c r="DE258" s="342">
        <f t="shared" si="874"/>
        <v>0</v>
      </c>
      <c r="DF258" s="342">
        <f t="shared" si="874"/>
        <v>0</v>
      </c>
      <c r="DG258" s="342">
        <f t="shared" si="874"/>
        <v>0</v>
      </c>
      <c r="DH258" s="342">
        <f t="shared" si="874"/>
        <v>0</v>
      </c>
      <c r="DI258" s="342">
        <f t="shared" si="874"/>
        <v>0</v>
      </c>
      <c r="DJ258" s="342">
        <f t="shared" si="874"/>
        <v>0</v>
      </c>
      <c r="DK258" s="342">
        <f t="shared" si="874"/>
        <v>0</v>
      </c>
      <c r="DL258" s="342">
        <f t="shared" si="874"/>
        <v>0</v>
      </c>
      <c r="DM258" s="342">
        <f t="shared" si="874"/>
        <v>0</v>
      </c>
      <c r="DN258" s="342">
        <f t="shared" si="874"/>
        <v>0</v>
      </c>
      <c r="DO258" s="342">
        <f t="shared" si="874"/>
        <v>0</v>
      </c>
      <c r="DP258" s="342">
        <f t="shared" si="874"/>
        <v>0</v>
      </c>
      <c r="DQ258" s="342">
        <f t="shared" si="874"/>
        <v>0</v>
      </c>
      <c r="DR258" s="342">
        <f t="shared" si="874"/>
        <v>0</v>
      </c>
      <c r="DS258" s="342">
        <f t="shared" si="874"/>
        <v>0</v>
      </c>
      <c r="DT258" s="342">
        <f t="shared" si="874"/>
        <v>0</v>
      </c>
      <c r="DU258" s="342">
        <f t="shared" si="874"/>
        <v>0</v>
      </c>
      <c r="DV258" s="342">
        <f t="shared" si="874"/>
        <v>0</v>
      </c>
      <c r="DW258" s="342">
        <f t="shared" si="874"/>
        <v>0</v>
      </c>
      <c r="DX258" s="342">
        <f t="shared" si="874"/>
        <v>0</v>
      </c>
      <c r="DY258" s="342">
        <f t="shared" si="874"/>
        <v>0</v>
      </c>
      <c r="DZ258" s="342">
        <f t="shared" si="874"/>
        <v>0</v>
      </c>
      <c r="EA258" s="342">
        <f t="shared" si="874"/>
        <v>0</v>
      </c>
      <c r="EB258" s="342">
        <f t="shared" si="874"/>
        <v>0</v>
      </c>
      <c r="EC258" s="342">
        <f t="shared" si="874"/>
        <v>0</v>
      </c>
      <c r="ED258" s="338"/>
      <c r="EE258" s="342">
        <f t="shared" ref="EE258:GP258" si="875">if(or(and($A258-EE$242&gt;0,$A258-EE$243&lt;=0,month($A258)=month(EE$243)),and($A258-EE$242&gt;0,$A258-EE$243&lt;=0,month(edate($A258,6))=month(EE$243))),EE$246,0)</f>
        <v>0</v>
      </c>
      <c r="EF258" s="342">
        <f t="shared" si="875"/>
        <v>0</v>
      </c>
      <c r="EG258" s="342">
        <f t="shared" si="875"/>
        <v>0</v>
      </c>
      <c r="EH258" s="342">
        <f t="shared" si="875"/>
        <v>0</v>
      </c>
      <c r="EI258" s="342">
        <f t="shared" si="875"/>
        <v>0</v>
      </c>
      <c r="EJ258" s="342">
        <f t="shared" si="875"/>
        <v>0</v>
      </c>
      <c r="EK258" s="342">
        <f t="shared" si="875"/>
        <v>0</v>
      </c>
      <c r="EL258" s="342">
        <f t="shared" si="875"/>
        <v>0</v>
      </c>
      <c r="EM258" s="342">
        <f t="shared" si="875"/>
        <v>0</v>
      </c>
      <c r="EN258" s="342">
        <f t="shared" si="875"/>
        <v>0</v>
      </c>
      <c r="EO258" s="342">
        <f t="shared" si="875"/>
        <v>0</v>
      </c>
      <c r="EP258" s="342">
        <f t="shared" si="875"/>
        <v>0</v>
      </c>
      <c r="EQ258" s="342">
        <f t="shared" si="875"/>
        <v>0</v>
      </c>
      <c r="ER258" s="342">
        <f t="shared" si="875"/>
        <v>0</v>
      </c>
      <c r="ES258" s="342">
        <f t="shared" si="875"/>
        <v>0</v>
      </c>
      <c r="ET258" s="342">
        <f t="shared" si="875"/>
        <v>0</v>
      </c>
      <c r="EU258" s="342">
        <f t="shared" si="875"/>
        <v>0</v>
      </c>
      <c r="EV258" s="342">
        <f t="shared" si="875"/>
        <v>0</v>
      </c>
      <c r="EW258" s="342">
        <f t="shared" si="875"/>
        <v>0</v>
      </c>
      <c r="EX258" s="342">
        <f t="shared" si="875"/>
        <v>0</v>
      </c>
      <c r="EY258" s="342">
        <f t="shared" si="875"/>
        <v>0</v>
      </c>
      <c r="EZ258" s="342">
        <f t="shared" si="875"/>
        <v>0</v>
      </c>
      <c r="FA258" s="342">
        <f t="shared" si="875"/>
        <v>0</v>
      </c>
      <c r="FB258" s="342">
        <f t="shared" si="875"/>
        <v>0</v>
      </c>
      <c r="FC258" s="342">
        <f t="shared" si="875"/>
        <v>0</v>
      </c>
      <c r="FD258" s="342">
        <f t="shared" si="875"/>
        <v>0</v>
      </c>
      <c r="FE258" s="342">
        <f t="shared" si="875"/>
        <v>0</v>
      </c>
      <c r="FF258" s="342">
        <f t="shared" si="875"/>
        <v>0</v>
      </c>
      <c r="FG258" s="342">
        <f t="shared" si="875"/>
        <v>0</v>
      </c>
      <c r="FH258" s="342">
        <f t="shared" si="875"/>
        <v>0</v>
      </c>
      <c r="FI258" s="342">
        <f t="shared" si="875"/>
        <v>0</v>
      </c>
      <c r="FJ258" s="342">
        <f t="shared" si="875"/>
        <v>0</v>
      </c>
      <c r="FK258" s="342">
        <f t="shared" si="875"/>
        <v>0</v>
      </c>
      <c r="FL258" s="342">
        <f t="shared" si="875"/>
        <v>0</v>
      </c>
      <c r="FM258" s="342">
        <f t="shared" si="875"/>
        <v>0</v>
      </c>
      <c r="FN258" s="342">
        <f t="shared" si="875"/>
        <v>0</v>
      </c>
      <c r="FO258" s="342">
        <f t="shared" si="875"/>
        <v>0</v>
      </c>
      <c r="FP258" s="342">
        <f t="shared" si="875"/>
        <v>0</v>
      </c>
      <c r="FQ258" s="342">
        <f t="shared" si="875"/>
        <v>0</v>
      </c>
      <c r="FR258" s="342">
        <f t="shared" si="875"/>
        <v>0</v>
      </c>
      <c r="FS258" s="342">
        <f t="shared" si="875"/>
        <v>0</v>
      </c>
      <c r="FT258" s="342">
        <f t="shared" si="875"/>
        <v>0</v>
      </c>
      <c r="FU258" s="342">
        <f t="shared" si="875"/>
        <v>0</v>
      </c>
      <c r="FV258" s="342">
        <f t="shared" si="875"/>
        <v>0</v>
      </c>
      <c r="FW258" s="342">
        <f t="shared" si="875"/>
        <v>0</v>
      </c>
      <c r="FX258" s="342">
        <f t="shared" si="875"/>
        <v>0</v>
      </c>
      <c r="FY258" s="342">
        <f t="shared" si="875"/>
        <v>0</v>
      </c>
      <c r="FZ258" s="342">
        <f t="shared" si="875"/>
        <v>0</v>
      </c>
      <c r="GA258" s="342">
        <f t="shared" si="875"/>
        <v>0</v>
      </c>
      <c r="GB258" s="342">
        <f t="shared" si="875"/>
        <v>0</v>
      </c>
      <c r="GC258" s="342">
        <f t="shared" si="875"/>
        <v>0</v>
      </c>
      <c r="GD258" s="342">
        <f t="shared" si="875"/>
        <v>0</v>
      </c>
      <c r="GE258" s="342">
        <f t="shared" si="875"/>
        <v>0</v>
      </c>
      <c r="GF258" s="342">
        <f t="shared" si="875"/>
        <v>0</v>
      </c>
      <c r="GG258" s="342">
        <f t="shared" si="875"/>
        <v>0</v>
      </c>
      <c r="GH258" s="342">
        <f t="shared" si="875"/>
        <v>0</v>
      </c>
      <c r="GI258" s="342">
        <f t="shared" si="875"/>
        <v>0</v>
      </c>
      <c r="GJ258" s="342">
        <f t="shared" si="875"/>
        <v>0</v>
      </c>
      <c r="GK258" s="342">
        <f t="shared" si="875"/>
        <v>0</v>
      </c>
      <c r="GL258" s="342">
        <f t="shared" si="875"/>
        <v>0</v>
      </c>
      <c r="GM258" s="342">
        <f t="shared" si="875"/>
        <v>0</v>
      </c>
      <c r="GN258" s="342">
        <f t="shared" si="875"/>
        <v>0</v>
      </c>
      <c r="GO258" s="342">
        <f t="shared" si="875"/>
        <v>0</v>
      </c>
      <c r="GP258" s="342">
        <f t="shared" si="875"/>
        <v>0</v>
      </c>
      <c r="GQ258" s="342"/>
      <c r="GR258" s="342">
        <f t="shared" ref="GR258:JC258" si="876">if(or(and($A258-GR$242&gt;0,$A258-GR$243&lt;=0,month($A258)=month(GR$243)),and($A258-GR$242&gt;0,$A258-GR$243&lt;=0,month(edate($A258,6))=month(GR$243))),GR$246,0)</f>
        <v>0</v>
      </c>
      <c r="GS258" s="342">
        <f t="shared" si="876"/>
        <v>0</v>
      </c>
      <c r="GT258" s="342">
        <f t="shared" si="876"/>
        <v>0</v>
      </c>
      <c r="GU258" s="342">
        <f t="shared" si="876"/>
        <v>0</v>
      </c>
      <c r="GV258" s="342">
        <f t="shared" si="876"/>
        <v>0</v>
      </c>
      <c r="GW258" s="342">
        <f t="shared" si="876"/>
        <v>0</v>
      </c>
      <c r="GX258" s="342">
        <f t="shared" si="876"/>
        <v>0</v>
      </c>
      <c r="GY258" s="342">
        <f t="shared" si="876"/>
        <v>0</v>
      </c>
      <c r="GZ258" s="342">
        <f t="shared" si="876"/>
        <v>0</v>
      </c>
      <c r="HA258" s="342">
        <f t="shared" si="876"/>
        <v>0</v>
      </c>
      <c r="HB258" s="342">
        <f t="shared" si="876"/>
        <v>0</v>
      </c>
      <c r="HC258" s="342">
        <f t="shared" si="876"/>
        <v>0</v>
      </c>
      <c r="HD258" s="342">
        <f t="shared" si="876"/>
        <v>0</v>
      </c>
      <c r="HE258" s="342">
        <f t="shared" si="876"/>
        <v>0</v>
      </c>
      <c r="HF258" s="342">
        <f t="shared" si="876"/>
        <v>0</v>
      </c>
      <c r="HG258" s="342">
        <f t="shared" si="876"/>
        <v>0</v>
      </c>
      <c r="HH258" s="342">
        <f t="shared" si="876"/>
        <v>0</v>
      </c>
      <c r="HI258" s="342">
        <f t="shared" si="876"/>
        <v>0</v>
      </c>
      <c r="HJ258" s="342">
        <f t="shared" si="876"/>
        <v>0</v>
      </c>
      <c r="HK258" s="342">
        <f t="shared" si="876"/>
        <v>0</v>
      </c>
      <c r="HL258" s="342">
        <f t="shared" si="876"/>
        <v>0</v>
      </c>
      <c r="HM258" s="342">
        <f t="shared" si="876"/>
        <v>0</v>
      </c>
      <c r="HN258" s="342">
        <f t="shared" si="876"/>
        <v>0</v>
      </c>
      <c r="HO258" s="342">
        <f t="shared" si="876"/>
        <v>0</v>
      </c>
      <c r="HP258" s="342">
        <f t="shared" si="876"/>
        <v>0</v>
      </c>
      <c r="HQ258" s="342">
        <f t="shared" si="876"/>
        <v>0</v>
      </c>
      <c r="HR258" s="342">
        <f t="shared" si="876"/>
        <v>0</v>
      </c>
      <c r="HS258" s="342">
        <f t="shared" si="876"/>
        <v>0</v>
      </c>
      <c r="HT258" s="342">
        <f t="shared" si="876"/>
        <v>0</v>
      </c>
      <c r="HU258" s="342">
        <f t="shared" si="876"/>
        <v>0</v>
      </c>
      <c r="HV258" s="342">
        <f t="shared" si="876"/>
        <v>0</v>
      </c>
      <c r="HW258" s="342">
        <f t="shared" si="876"/>
        <v>0</v>
      </c>
      <c r="HX258" s="342">
        <f t="shared" si="876"/>
        <v>0</v>
      </c>
      <c r="HY258" s="342">
        <f t="shared" si="876"/>
        <v>0</v>
      </c>
      <c r="HZ258" s="342">
        <f t="shared" si="876"/>
        <v>0</v>
      </c>
      <c r="IA258" s="342">
        <f t="shared" si="876"/>
        <v>0</v>
      </c>
      <c r="IB258" s="342">
        <f t="shared" si="876"/>
        <v>0</v>
      </c>
      <c r="IC258" s="342">
        <f t="shared" si="876"/>
        <v>0</v>
      </c>
      <c r="ID258" s="342">
        <f t="shared" si="876"/>
        <v>0</v>
      </c>
      <c r="IE258" s="342">
        <f t="shared" si="876"/>
        <v>0</v>
      </c>
      <c r="IF258" s="342">
        <f t="shared" si="876"/>
        <v>0</v>
      </c>
      <c r="IG258" s="342">
        <f t="shared" si="876"/>
        <v>0</v>
      </c>
      <c r="IH258" s="342">
        <f t="shared" si="876"/>
        <v>0</v>
      </c>
      <c r="II258" s="342">
        <f t="shared" si="876"/>
        <v>0</v>
      </c>
      <c r="IJ258" s="342">
        <f t="shared" si="876"/>
        <v>0</v>
      </c>
      <c r="IK258" s="342">
        <f t="shared" si="876"/>
        <v>0</v>
      </c>
      <c r="IL258" s="342">
        <f t="shared" si="876"/>
        <v>0</v>
      </c>
      <c r="IM258" s="342">
        <f t="shared" si="876"/>
        <v>0</v>
      </c>
      <c r="IN258" s="342">
        <f t="shared" si="876"/>
        <v>0</v>
      </c>
      <c r="IO258" s="342">
        <f t="shared" si="876"/>
        <v>0</v>
      </c>
      <c r="IP258" s="342">
        <f t="shared" si="876"/>
        <v>0</v>
      </c>
      <c r="IQ258" s="342">
        <f t="shared" si="876"/>
        <v>0</v>
      </c>
      <c r="IR258" s="342">
        <f t="shared" si="876"/>
        <v>0</v>
      </c>
      <c r="IS258" s="342">
        <f t="shared" si="876"/>
        <v>0</v>
      </c>
      <c r="IT258" s="342">
        <f t="shared" si="876"/>
        <v>0</v>
      </c>
      <c r="IU258" s="342">
        <f t="shared" si="876"/>
        <v>0</v>
      </c>
      <c r="IV258" s="342">
        <f t="shared" si="876"/>
        <v>0</v>
      </c>
      <c r="IW258" s="342">
        <f t="shared" si="876"/>
        <v>0</v>
      </c>
      <c r="IX258" s="342">
        <f t="shared" si="876"/>
        <v>0</v>
      </c>
      <c r="IY258" s="342">
        <f t="shared" si="876"/>
        <v>0</v>
      </c>
      <c r="IZ258" s="342">
        <f t="shared" si="876"/>
        <v>0</v>
      </c>
      <c r="JA258" s="342">
        <f t="shared" si="876"/>
        <v>0</v>
      </c>
      <c r="JB258" s="342">
        <f t="shared" si="876"/>
        <v>0</v>
      </c>
      <c r="JC258" s="342">
        <f t="shared" si="876"/>
        <v>0</v>
      </c>
      <c r="JD258" s="342"/>
      <c r="JE258" s="342">
        <f t="shared" ref="JE258:LP258" si="877">if(or(and($A258-JE$242&gt;0,$A258-JE$243&lt;=0,month($A258)=month(JE$243)),and($A258-JE$242&gt;0,$A258-JE$243&lt;=0,month(edate($A258,6))=month(JE$243))),JE$246,0)</f>
        <v>0</v>
      </c>
      <c r="JF258" s="342">
        <f t="shared" si="877"/>
        <v>0</v>
      </c>
      <c r="JG258" s="342">
        <f t="shared" si="877"/>
        <v>0</v>
      </c>
      <c r="JH258" s="342">
        <f t="shared" si="877"/>
        <v>0</v>
      </c>
      <c r="JI258" s="342">
        <f t="shared" si="877"/>
        <v>0</v>
      </c>
      <c r="JJ258" s="342">
        <f t="shared" si="877"/>
        <v>0</v>
      </c>
      <c r="JK258" s="342">
        <f t="shared" si="877"/>
        <v>0</v>
      </c>
      <c r="JL258" s="342">
        <f t="shared" si="877"/>
        <v>0</v>
      </c>
      <c r="JM258" s="342">
        <f t="shared" si="877"/>
        <v>0</v>
      </c>
      <c r="JN258" s="342">
        <f t="shared" si="877"/>
        <v>0</v>
      </c>
      <c r="JO258" s="342">
        <f t="shared" si="877"/>
        <v>0</v>
      </c>
      <c r="JP258" s="342">
        <f t="shared" si="877"/>
        <v>0</v>
      </c>
      <c r="JQ258" s="342">
        <f t="shared" si="877"/>
        <v>0</v>
      </c>
      <c r="JR258" s="342">
        <f t="shared" si="877"/>
        <v>0</v>
      </c>
      <c r="JS258" s="342">
        <f t="shared" si="877"/>
        <v>0</v>
      </c>
      <c r="JT258" s="342">
        <f t="shared" si="877"/>
        <v>0</v>
      </c>
      <c r="JU258" s="342">
        <f t="shared" si="877"/>
        <v>0</v>
      </c>
      <c r="JV258" s="342">
        <f t="shared" si="877"/>
        <v>0</v>
      </c>
      <c r="JW258" s="342">
        <f t="shared" si="877"/>
        <v>0</v>
      </c>
      <c r="JX258" s="342">
        <f t="shared" si="877"/>
        <v>0</v>
      </c>
      <c r="JY258" s="342">
        <f t="shared" si="877"/>
        <v>0</v>
      </c>
      <c r="JZ258" s="342">
        <f t="shared" si="877"/>
        <v>0</v>
      </c>
      <c r="KA258" s="342">
        <f t="shared" si="877"/>
        <v>0</v>
      </c>
      <c r="KB258" s="342">
        <f t="shared" si="877"/>
        <v>0</v>
      </c>
      <c r="KC258" s="342">
        <f t="shared" si="877"/>
        <v>0</v>
      </c>
      <c r="KD258" s="342">
        <f t="shared" si="877"/>
        <v>0</v>
      </c>
      <c r="KE258" s="342">
        <f t="shared" si="877"/>
        <v>0</v>
      </c>
      <c r="KF258" s="342">
        <f t="shared" si="877"/>
        <v>0</v>
      </c>
      <c r="KG258" s="342">
        <f t="shared" si="877"/>
        <v>0</v>
      </c>
      <c r="KH258" s="342">
        <f t="shared" si="877"/>
        <v>0</v>
      </c>
      <c r="KI258" s="342">
        <f t="shared" si="877"/>
        <v>0</v>
      </c>
      <c r="KJ258" s="342">
        <f t="shared" si="877"/>
        <v>0</v>
      </c>
      <c r="KK258" s="342">
        <f t="shared" si="877"/>
        <v>0</v>
      </c>
      <c r="KL258" s="342">
        <f t="shared" si="877"/>
        <v>0</v>
      </c>
      <c r="KM258" s="342">
        <f t="shared" si="877"/>
        <v>0</v>
      </c>
      <c r="KN258" s="342">
        <f t="shared" si="877"/>
        <v>0</v>
      </c>
      <c r="KO258" s="342">
        <f t="shared" si="877"/>
        <v>0</v>
      </c>
      <c r="KP258" s="342">
        <f t="shared" si="877"/>
        <v>0</v>
      </c>
      <c r="KQ258" s="342">
        <f t="shared" si="877"/>
        <v>0</v>
      </c>
      <c r="KR258" s="342">
        <f t="shared" si="877"/>
        <v>0</v>
      </c>
      <c r="KS258" s="342">
        <f t="shared" si="877"/>
        <v>0</v>
      </c>
      <c r="KT258" s="342">
        <f t="shared" si="877"/>
        <v>0</v>
      </c>
      <c r="KU258" s="342">
        <f t="shared" si="877"/>
        <v>0</v>
      </c>
      <c r="KV258" s="342">
        <f t="shared" si="877"/>
        <v>0</v>
      </c>
      <c r="KW258" s="342">
        <f t="shared" si="877"/>
        <v>0</v>
      </c>
      <c r="KX258" s="342">
        <f t="shared" si="877"/>
        <v>0</v>
      </c>
      <c r="KY258" s="342">
        <f t="shared" si="877"/>
        <v>0</v>
      </c>
      <c r="KZ258" s="342">
        <f t="shared" si="877"/>
        <v>0</v>
      </c>
      <c r="LA258" s="342">
        <f t="shared" si="877"/>
        <v>0</v>
      </c>
      <c r="LB258" s="342">
        <f t="shared" si="877"/>
        <v>0</v>
      </c>
      <c r="LC258" s="342">
        <f t="shared" si="877"/>
        <v>0</v>
      </c>
      <c r="LD258" s="342">
        <f t="shared" si="877"/>
        <v>0</v>
      </c>
      <c r="LE258" s="342">
        <f t="shared" si="877"/>
        <v>0</v>
      </c>
      <c r="LF258" s="342">
        <f t="shared" si="877"/>
        <v>0</v>
      </c>
      <c r="LG258" s="342">
        <f t="shared" si="877"/>
        <v>0</v>
      </c>
      <c r="LH258" s="342">
        <f t="shared" si="877"/>
        <v>0</v>
      </c>
      <c r="LI258" s="342">
        <f t="shared" si="877"/>
        <v>0</v>
      </c>
      <c r="LJ258" s="342">
        <f t="shared" si="877"/>
        <v>0</v>
      </c>
      <c r="LK258" s="342">
        <f t="shared" si="877"/>
        <v>0</v>
      </c>
      <c r="LL258" s="342">
        <f t="shared" si="877"/>
        <v>0</v>
      </c>
      <c r="LM258" s="342">
        <f t="shared" si="877"/>
        <v>0</v>
      </c>
      <c r="LN258" s="342">
        <f t="shared" si="877"/>
        <v>0</v>
      </c>
      <c r="LO258" s="342">
        <f t="shared" si="877"/>
        <v>0</v>
      </c>
      <c r="LP258" s="342">
        <f t="shared" si="877"/>
        <v>0</v>
      </c>
    </row>
    <row r="259">
      <c r="A259" s="331" t="str">
        <f t="shared" si="821"/>
        <v>06-2025</v>
      </c>
      <c r="B259" s="346">
        <f t="shared" si="827"/>
        <v>186942.1061</v>
      </c>
      <c r="C259" s="346"/>
      <c r="E259" s="342">
        <f t="shared" ref="E259:BP259" si="878">if(or(and($A259-E$242&gt;0,$A259-E$243&lt;=0,month($A259)=month(E$243)),and($A259-E$242&gt;0,$A259-E$243&lt;=0,month(edate($A259,6))=month(E$243))),E$246,0)</f>
        <v>0</v>
      </c>
      <c r="F259" s="342">
        <f t="shared" si="878"/>
        <v>0</v>
      </c>
      <c r="G259" s="342">
        <f t="shared" si="878"/>
        <v>0</v>
      </c>
      <c r="H259" s="342">
        <f t="shared" si="878"/>
        <v>0</v>
      </c>
      <c r="I259" s="342">
        <f t="shared" si="878"/>
        <v>0</v>
      </c>
      <c r="J259" s="342">
        <f t="shared" si="878"/>
        <v>0</v>
      </c>
      <c r="K259" s="342">
        <f t="shared" si="878"/>
        <v>0</v>
      </c>
      <c r="L259" s="342">
        <f t="shared" si="878"/>
        <v>0</v>
      </c>
      <c r="M259" s="342">
        <f t="shared" si="878"/>
        <v>0</v>
      </c>
      <c r="N259" s="342">
        <f t="shared" si="878"/>
        <v>0</v>
      </c>
      <c r="O259" s="342">
        <f t="shared" si="878"/>
        <v>0</v>
      </c>
      <c r="P259" s="342">
        <f t="shared" si="878"/>
        <v>0</v>
      </c>
      <c r="Q259" s="342">
        <f t="shared" si="878"/>
        <v>0</v>
      </c>
      <c r="R259" s="342">
        <f t="shared" si="878"/>
        <v>0</v>
      </c>
      <c r="S259" s="342">
        <f t="shared" si="878"/>
        <v>0</v>
      </c>
      <c r="T259" s="342">
        <f t="shared" si="878"/>
        <v>0</v>
      </c>
      <c r="U259" s="342">
        <f t="shared" si="878"/>
        <v>0</v>
      </c>
      <c r="V259" s="342">
        <f t="shared" si="878"/>
        <v>0</v>
      </c>
      <c r="W259" s="342">
        <f t="shared" si="878"/>
        <v>0</v>
      </c>
      <c r="X259" s="342">
        <f t="shared" si="878"/>
        <v>7309.84635</v>
      </c>
      <c r="Y259" s="342">
        <f t="shared" si="878"/>
        <v>11393.6924</v>
      </c>
      <c r="Z259" s="342">
        <f t="shared" si="878"/>
        <v>70.99625</v>
      </c>
      <c r="AA259" s="342">
        <f t="shared" si="878"/>
        <v>0</v>
      </c>
      <c r="AB259" s="342">
        <f t="shared" si="878"/>
        <v>8275.222958</v>
      </c>
      <c r="AC259" s="342">
        <f t="shared" si="878"/>
        <v>0</v>
      </c>
      <c r="AD259" s="342">
        <f t="shared" si="878"/>
        <v>0</v>
      </c>
      <c r="AE259" s="342">
        <f t="shared" si="878"/>
        <v>0</v>
      </c>
      <c r="AF259" s="342">
        <f t="shared" si="878"/>
        <v>6214.90265</v>
      </c>
      <c r="AG259" s="342">
        <f t="shared" si="878"/>
        <v>0</v>
      </c>
      <c r="AH259" s="342">
        <f t="shared" si="878"/>
        <v>228.5555</v>
      </c>
      <c r="AI259" s="342">
        <f t="shared" si="878"/>
        <v>0</v>
      </c>
      <c r="AJ259" s="342">
        <f t="shared" si="878"/>
        <v>3780</v>
      </c>
      <c r="AK259" s="342">
        <f t="shared" si="878"/>
        <v>15922.28576</v>
      </c>
      <c r="AL259" s="342">
        <f t="shared" si="878"/>
        <v>0</v>
      </c>
      <c r="AM259" s="342">
        <f t="shared" si="878"/>
        <v>0</v>
      </c>
      <c r="AN259" s="342">
        <f t="shared" si="878"/>
        <v>12211.43486</v>
      </c>
      <c r="AO259" s="342">
        <f t="shared" si="878"/>
        <v>8896.907813</v>
      </c>
      <c r="AP259" s="342">
        <f t="shared" si="878"/>
        <v>0</v>
      </c>
      <c r="AQ259" s="342">
        <f t="shared" si="878"/>
        <v>0</v>
      </c>
      <c r="AR259" s="342">
        <f t="shared" si="878"/>
        <v>7542.9351</v>
      </c>
      <c r="AS259" s="342">
        <f t="shared" si="878"/>
        <v>0</v>
      </c>
      <c r="AT259" s="342">
        <f t="shared" si="878"/>
        <v>0</v>
      </c>
      <c r="AU259" s="342">
        <f t="shared" si="878"/>
        <v>0</v>
      </c>
      <c r="AV259" s="342">
        <f t="shared" si="878"/>
        <v>7136.0471</v>
      </c>
      <c r="AW259" s="342">
        <f t="shared" si="878"/>
        <v>0</v>
      </c>
      <c r="AX259" s="342">
        <f t="shared" si="878"/>
        <v>9058.61</v>
      </c>
      <c r="AY259" s="342">
        <f t="shared" si="878"/>
        <v>0</v>
      </c>
      <c r="AZ259" s="342">
        <f t="shared" si="878"/>
        <v>6480</v>
      </c>
      <c r="BA259" s="342">
        <f t="shared" si="878"/>
        <v>5867.9712</v>
      </c>
      <c r="BB259" s="342">
        <f t="shared" si="878"/>
        <v>0</v>
      </c>
      <c r="BC259" s="342">
        <f t="shared" si="878"/>
        <v>4873.17825</v>
      </c>
      <c r="BD259" s="342">
        <f t="shared" si="878"/>
        <v>0</v>
      </c>
      <c r="BE259" s="342">
        <f t="shared" si="878"/>
        <v>4565.5155</v>
      </c>
      <c r="BF259" s="342">
        <f t="shared" si="878"/>
        <v>0</v>
      </c>
      <c r="BG259" s="342">
        <f t="shared" si="878"/>
        <v>900.3978</v>
      </c>
      <c r="BH259" s="342">
        <f t="shared" si="878"/>
        <v>0</v>
      </c>
      <c r="BI259" s="342">
        <f t="shared" si="878"/>
        <v>0</v>
      </c>
      <c r="BJ259" s="342">
        <f t="shared" si="878"/>
        <v>0</v>
      </c>
      <c r="BK259" s="342">
        <f t="shared" si="878"/>
        <v>0</v>
      </c>
      <c r="BL259" s="342">
        <f t="shared" si="878"/>
        <v>0</v>
      </c>
      <c r="BM259" s="342">
        <f t="shared" si="878"/>
        <v>1521.41625</v>
      </c>
      <c r="BN259" s="342">
        <f t="shared" si="878"/>
        <v>0</v>
      </c>
      <c r="BO259" s="342">
        <f t="shared" si="878"/>
        <v>5255.6688</v>
      </c>
      <c r="BP259" s="342">
        <f t="shared" si="878"/>
        <v>0</v>
      </c>
      <c r="BQ259" s="342"/>
      <c r="BR259" s="342">
        <f t="shared" ref="BR259:EC259" si="879">if(or(and($A259-BR$242&gt;0,$A259-BR$243&lt;=0,month($A259)=month(BR$243)),and($A259-BR$242&gt;0,$A259-BR$243&lt;=0,month(edate($A259,6))=month(BR$243))),BR$246,0)</f>
        <v>6064.104505</v>
      </c>
      <c r="BS259" s="342">
        <f t="shared" si="879"/>
        <v>2859.587409</v>
      </c>
      <c r="BT259" s="342">
        <f t="shared" si="879"/>
        <v>4906.433422</v>
      </c>
      <c r="BU259" s="342">
        <f t="shared" si="879"/>
        <v>0</v>
      </c>
      <c r="BV259" s="342">
        <f t="shared" si="879"/>
        <v>0</v>
      </c>
      <c r="BW259" s="342">
        <f t="shared" si="879"/>
        <v>5545.207549</v>
      </c>
      <c r="BX259" s="342">
        <f t="shared" si="879"/>
        <v>0</v>
      </c>
      <c r="BY259" s="342">
        <f t="shared" si="879"/>
        <v>0</v>
      </c>
      <c r="BZ259" s="342">
        <f t="shared" si="879"/>
        <v>0</v>
      </c>
      <c r="CA259" s="342">
        <f t="shared" si="879"/>
        <v>11106.87188</v>
      </c>
      <c r="CB259" s="342">
        <f t="shared" si="879"/>
        <v>6150.188962</v>
      </c>
      <c r="CC259" s="342">
        <f t="shared" si="879"/>
        <v>4965.2681</v>
      </c>
      <c r="CD259" s="342">
        <f t="shared" si="879"/>
        <v>0</v>
      </c>
      <c r="CE259" s="342">
        <f t="shared" si="879"/>
        <v>0</v>
      </c>
      <c r="CF259" s="342">
        <f t="shared" si="879"/>
        <v>10434.33244</v>
      </c>
      <c r="CG259" s="342">
        <f t="shared" si="879"/>
        <v>0</v>
      </c>
      <c r="CH259" s="342">
        <f t="shared" si="879"/>
        <v>0</v>
      </c>
      <c r="CI259" s="342">
        <f t="shared" si="879"/>
        <v>7404.527304</v>
      </c>
      <c r="CJ259" s="342">
        <f t="shared" si="879"/>
        <v>0</v>
      </c>
      <c r="CK259" s="342">
        <f t="shared" si="879"/>
        <v>0</v>
      </c>
      <c r="CL259" s="342">
        <f t="shared" si="879"/>
        <v>0</v>
      </c>
      <c r="CM259" s="342">
        <f t="shared" si="879"/>
        <v>0</v>
      </c>
      <c r="CN259" s="342">
        <f t="shared" si="879"/>
        <v>0</v>
      </c>
      <c r="CO259" s="342">
        <f t="shared" si="879"/>
        <v>0</v>
      </c>
      <c r="CP259" s="342">
        <f t="shared" si="879"/>
        <v>0</v>
      </c>
      <c r="CQ259" s="342">
        <f t="shared" si="879"/>
        <v>0</v>
      </c>
      <c r="CR259" s="342">
        <f t="shared" si="879"/>
        <v>0</v>
      </c>
      <c r="CS259" s="342">
        <f t="shared" si="879"/>
        <v>0</v>
      </c>
      <c r="CT259" s="342">
        <f t="shared" si="879"/>
        <v>0</v>
      </c>
      <c r="CU259" s="342">
        <f t="shared" si="879"/>
        <v>0</v>
      </c>
      <c r="CV259" s="342">
        <f t="shared" si="879"/>
        <v>0</v>
      </c>
      <c r="CW259" s="342">
        <f t="shared" si="879"/>
        <v>0</v>
      </c>
      <c r="CX259" s="342">
        <f t="shared" si="879"/>
        <v>0</v>
      </c>
      <c r="CY259" s="342">
        <f t="shared" si="879"/>
        <v>0</v>
      </c>
      <c r="CZ259" s="342">
        <f t="shared" si="879"/>
        <v>0</v>
      </c>
      <c r="DA259" s="342">
        <f t="shared" si="879"/>
        <v>0</v>
      </c>
      <c r="DB259" s="342">
        <f t="shared" si="879"/>
        <v>0</v>
      </c>
      <c r="DC259" s="342">
        <f t="shared" si="879"/>
        <v>0</v>
      </c>
      <c r="DD259" s="342">
        <f t="shared" si="879"/>
        <v>0</v>
      </c>
      <c r="DE259" s="342">
        <f t="shared" si="879"/>
        <v>0</v>
      </c>
      <c r="DF259" s="342">
        <f t="shared" si="879"/>
        <v>0</v>
      </c>
      <c r="DG259" s="342">
        <f t="shared" si="879"/>
        <v>0</v>
      </c>
      <c r="DH259" s="342">
        <f t="shared" si="879"/>
        <v>0</v>
      </c>
      <c r="DI259" s="342">
        <f t="shared" si="879"/>
        <v>0</v>
      </c>
      <c r="DJ259" s="342">
        <f t="shared" si="879"/>
        <v>0</v>
      </c>
      <c r="DK259" s="342">
        <f t="shared" si="879"/>
        <v>0</v>
      </c>
      <c r="DL259" s="342">
        <f t="shared" si="879"/>
        <v>0</v>
      </c>
      <c r="DM259" s="342">
        <f t="shared" si="879"/>
        <v>0</v>
      </c>
      <c r="DN259" s="342">
        <f t="shared" si="879"/>
        <v>0</v>
      </c>
      <c r="DO259" s="342">
        <f t="shared" si="879"/>
        <v>0</v>
      </c>
      <c r="DP259" s="342">
        <f t="shared" si="879"/>
        <v>0</v>
      </c>
      <c r="DQ259" s="342">
        <f t="shared" si="879"/>
        <v>0</v>
      </c>
      <c r="DR259" s="342">
        <f t="shared" si="879"/>
        <v>0</v>
      </c>
      <c r="DS259" s="342">
        <f t="shared" si="879"/>
        <v>0</v>
      </c>
      <c r="DT259" s="342">
        <f t="shared" si="879"/>
        <v>0</v>
      </c>
      <c r="DU259" s="342">
        <f t="shared" si="879"/>
        <v>0</v>
      </c>
      <c r="DV259" s="342">
        <f t="shared" si="879"/>
        <v>0</v>
      </c>
      <c r="DW259" s="342">
        <f t="shared" si="879"/>
        <v>0</v>
      </c>
      <c r="DX259" s="342">
        <f t="shared" si="879"/>
        <v>0</v>
      </c>
      <c r="DY259" s="342">
        <f t="shared" si="879"/>
        <v>0</v>
      </c>
      <c r="DZ259" s="342">
        <f t="shared" si="879"/>
        <v>0</v>
      </c>
      <c r="EA259" s="342">
        <f t="shared" si="879"/>
        <v>0</v>
      </c>
      <c r="EB259" s="342">
        <f t="shared" si="879"/>
        <v>0</v>
      </c>
      <c r="EC259" s="342">
        <f t="shared" si="879"/>
        <v>0</v>
      </c>
      <c r="ED259" s="338"/>
      <c r="EE259" s="342">
        <f t="shared" ref="EE259:GP259" si="880">if(or(and($A259-EE$242&gt;0,$A259-EE$243&lt;=0,month($A259)=month(EE$243)),and($A259-EE$242&gt;0,$A259-EE$243&lt;=0,month(edate($A259,6))=month(EE$243))),EE$246,0)</f>
        <v>0</v>
      </c>
      <c r="EF259" s="342">
        <f t="shared" si="880"/>
        <v>0</v>
      </c>
      <c r="EG259" s="342">
        <f t="shared" si="880"/>
        <v>0</v>
      </c>
      <c r="EH259" s="342">
        <f t="shared" si="880"/>
        <v>0</v>
      </c>
      <c r="EI259" s="342">
        <f t="shared" si="880"/>
        <v>0</v>
      </c>
      <c r="EJ259" s="342">
        <f t="shared" si="880"/>
        <v>0</v>
      </c>
      <c r="EK259" s="342">
        <f t="shared" si="880"/>
        <v>0</v>
      </c>
      <c r="EL259" s="342">
        <f t="shared" si="880"/>
        <v>0</v>
      </c>
      <c r="EM259" s="342">
        <f t="shared" si="880"/>
        <v>0</v>
      </c>
      <c r="EN259" s="342">
        <f t="shared" si="880"/>
        <v>0</v>
      </c>
      <c r="EO259" s="342">
        <f t="shared" si="880"/>
        <v>0</v>
      </c>
      <c r="EP259" s="342">
        <f t="shared" si="880"/>
        <v>0</v>
      </c>
      <c r="EQ259" s="342">
        <f t="shared" si="880"/>
        <v>0</v>
      </c>
      <c r="ER259" s="342">
        <f t="shared" si="880"/>
        <v>0</v>
      </c>
      <c r="ES259" s="342">
        <f t="shared" si="880"/>
        <v>0</v>
      </c>
      <c r="ET259" s="342">
        <f t="shared" si="880"/>
        <v>0</v>
      </c>
      <c r="EU259" s="342">
        <f t="shared" si="880"/>
        <v>0</v>
      </c>
      <c r="EV259" s="342">
        <f t="shared" si="880"/>
        <v>0</v>
      </c>
      <c r="EW259" s="342">
        <f t="shared" si="880"/>
        <v>0</v>
      </c>
      <c r="EX259" s="342">
        <f t="shared" si="880"/>
        <v>0</v>
      </c>
      <c r="EY259" s="342">
        <f t="shared" si="880"/>
        <v>0</v>
      </c>
      <c r="EZ259" s="342">
        <f t="shared" si="880"/>
        <v>0</v>
      </c>
      <c r="FA259" s="342">
        <f t="shared" si="880"/>
        <v>0</v>
      </c>
      <c r="FB259" s="342">
        <f t="shared" si="880"/>
        <v>0</v>
      </c>
      <c r="FC259" s="342">
        <f t="shared" si="880"/>
        <v>0</v>
      </c>
      <c r="FD259" s="342">
        <f t="shared" si="880"/>
        <v>0</v>
      </c>
      <c r="FE259" s="342">
        <f t="shared" si="880"/>
        <v>0</v>
      </c>
      <c r="FF259" s="342">
        <f t="shared" si="880"/>
        <v>0</v>
      </c>
      <c r="FG259" s="342">
        <f t="shared" si="880"/>
        <v>0</v>
      </c>
      <c r="FH259" s="342">
        <f t="shared" si="880"/>
        <v>0</v>
      </c>
      <c r="FI259" s="342">
        <f t="shared" si="880"/>
        <v>0</v>
      </c>
      <c r="FJ259" s="342">
        <f t="shared" si="880"/>
        <v>0</v>
      </c>
      <c r="FK259" s="342">
        <f t="shared" si="880"/>
        <v>0</v>
      </c>
      <c r="FL259" s="342">
        <f t="shared" si="880"/>
        <v>0</v>
      </c>
      <c r="FM259" s="342">
        <f t="shared" si="880"/>
        <v>0</v>
      </c>
      <c r="FN259" s="342">
        <f t="shared" si="880"/>
        <v>0</v>
      </c>
      <c r="FO259" s="342">
        <f t="shared" si="880"/>
        <v>0</v>
      </c>
      <c r="FP259" s="342">
        <f t="shared" si="880"/>
        <v>0</v>
      </c>
      <c r="FQ259" s="342">
        <f t="shared" si="880"/>
        <v>0</v>
      </c>
      <c r="FR259" s="342">
        <f t="shared" si="880"/>
        <v>0</v>
      </c>
      <c r="FS259" s="342">
        <f t="shared" si="880"/>
        <v>0</v>
      </c>
      <c r="FT259" s="342">
        <f t="shared" si="880"/>
        <v>0</v>
      </c>
      <c r="FU259" s="342">
        <f t="shared" si="880"/>
        <v>0</v>
      </c>
      <c r="FV259" s="342">
        <f t="shared" si="880"/>
        <v>0</v>
      </c>
      <c r="FW259" s="342">
        <f t="shared" si="880"/>
        <v>0</v>
      </c>
      <c r="FX259" s="342">
        <f t="shared" si="880"/>
        <v>0</v>
      </c>
      <c r="FY259" s="342">
        <f t="shared" si="880"/>
        <v>0</v>
      </c>
      <c r="FZ259" s="342">
        <f t="shared" si="880"/>
        <v>0</v>
      </c>
      <c r="GA259" s="342">
        <f t="shared" si="880"/>
        <v>0</v>
      </c>
      <c r="GB259" s="342">
        <f t="shared" si="880"/>
        <v>0</v>
      </c>
      <c r="GC259" s="342">
        <f t="shared" si="880"/>
        <v>0</v>
      </c>
      <c r="GD259" s="342">
        <f t="shared" si="880"/>
        <v>0</v>
      </c>
      <c r="GE259" s="342">
        <f t="shared" si="880"/>
        <v>0</v>
      </c>
      <c r="GF259" s="342">
        <f t="shared" si="880"/>
        <v>0</v>
      </c>
      <c r="GG259" s="342">
        <f t="shared" si="880"/>
        <v>0</v>
      </c>
      <c r="GH259" s="342">
        <f t="shared" si="880"/>
        <v>0</v>
      </c>
      <c r="GI259" s="342">
        <f t="shared" si="880"/>
        <v>0</v>
      </c>
      <c r="GJ259" s="342">
        <f t="shared" si="880"/>
        <v>0</v>
      </c>
      <c r="GK259" s="342">
        <f t="shared" si="880"/>
        <v>0</v>
      </c>
      <c r="GL259" s="342">
        <f t="shared" si="880"/>
        <v>0</v>
      </c>
      <c r="GM259" s="342">
        <f t="shared" si="880"/>
        <v>0</v>
      </c>
      <c r="GN259" s="342">
        <f t="shared" si="880"/>
        <v>0</v>
      </c>
      <c r="GO259" s="342">
        <f t="shared" si="880"/>
        <v>0</v>
      </c>
      <c r="GP259" s="342">
        <f t="shared" si="880"/>
        <v>0</v>
      </c>
      <c r="GQ259" s="342"/>
      <c r="GR259" s="342">
        <f t="shared" ref="GR259:JC259" si="881">if(or(and($A259-GR$242&gt;0,$A259-GR$243&lt;=0,month($A259)=month(GR$243)),and($A259-GR$242&gt;0,$A259-GR$243&lt;=0,month(edate($A259,6))=month(GR$243))),GR$246,0)</f>
        <v>0</v>
      </c>
      <c r="GS259" s="342">
        <f t="shared" si="881"/>
        <v>0</v>
      </c>
      <c r="GT259" s="342">
        <f t="shared" si="881"/>
        <v>0</v>
      </c>
      <c r="GU259" s="342">
        <f t="shared" si="881"/>
        <v>0</v>
      </c>
      <c r="GV259" s="342">
        <f t="shared" si="881"/>
        <v>0</v>
      </c>
      <c r="GW259" s="342">
        <f t="shared" si="881"/>
        <v>0</v>
      </c>
      <c r="GX259" s="342">
        <f t="shared" si="881"/>
        <v>0</v>
      </c>
      <c r="GY259" s="342">
        <f t="shared" si="881"/>
        <v>0</v>
      </c>
      <c r="GZ259" s="342">
        <f t="shared" si="881"/>
        <v>0</v>
      </c>
      <c r="HA259" s="342">
        <f t="shared" si="881"/>
        <v>0</v>
      </c>
      <c r="HB259" s="342">
        <f t="shared" si="881"/>
        <v>0</v>
      </c>
      <c r="HC259" s="342">
        <f t="shared" si="881"/>
        <v>0</v>
      </c>
      <c r="HD259" s="342">
        <f t="shared" si="881"/>
        <v>0</v>
      </c>
      <c r="HE259" s="342">
        <f t="shared" si="881"/>
        <v>0</v>
      </c>
      <c r="HF259" s="342">
        <f t="shared" si="881"/>
        <v>0</v>
      </c>
      <c r="HG259" s="342">
        <f t="shared" si="881"/>
        <v>0</v>
      </c>
      <c r="HH259" s="342">
        <f t="shared" si="881"/>
        <v>0</v>
      </c>
      <c r="HI259" s="342">
        <f t="shared" si="881"/>
        <v>0</v>
      </c>
      <c r="HJ259" s="342">
        <f t="shared" si="881"/>
        <v>0</v>
      </c>
      <c r="HK259" s="342">
        <f t="shared" si="881"/>
        <v>0</v>
      </c>
      <c r="HL259" s="342">
        <f t="shared" si="881"/>
        <v>0</v>
      </c>
      <c r="HM259" s="342">
        <f t="shared" si="881"/>
        <v>0</v>
      </c>
      <c r="HN259" s="342">
        <f t="shared" si="881"/>
        <v>0</v>
      </c>
      <c r="HO259" s="342">
        <f t="shared" si="881"/>
        <v>0</v>
      </c>
      <c r="HP259" s="342">
        <f t="shared" si="881"/>
        <v>0</v>
      </c>
      <c r="HQ259" s="342">
        <f t="shared" si="881"/>
        <v>0</v>
      </c>
      <c r="HR259" s="342">
        <f t="shared" si="881"/>
        <v>0</v>
      </c>
      <c r="HS259" s="342">
        <f t="shared" si="881"/>
        <v>0</v>
      </c>
      <c r="HT259" s="342">
        <f t="shared" si="881"/>
        <v>0</v>
      </c>
      <c r="HU259" s="342">
        <f t="shared" si="881"/>
        <v>0</v>
      </c>
      <c r="HV259" s="342">
        <f t="shared" si="881"/>
        <v>0</v>
      </c>
      <c r="HW259" s="342">
        <f t="shared" si="881"/>
        <v>0</v>
      </c>
      <c r="HX259" s="342">
        <f t="shared" si="881"/>
        <v>0</v>
      </c>
      <c r="HY259" s="342">
        <f t="shared" si="881"/>
        <v>0</v>
      </c>
      <c r="HZ259" s="342">
        <f t="shared" si="881"/>
        <v>0</v>
      </c>
      <c r="IA259" s="342">
        <f t="shared" si="881"/>
        <v>0</v>
      </c>
      <c r="IB259" s="342">
        <f t="shared" si="881"/>
        <v>0</v>
      </c>
      <c r="IC259" s="342">
        <f t="shared" si="881"/>
        <v>0</v>
      </c>
      <c r="ID259" s="342">
        <f t="shared" si="881"/>
        <v>0</v>
      </c>
      <c r="IE259" s="342">
        <f t="shared" si="881"/>
        <v>0</v>
      </c>
      <c r="IF259" s="342">
        <f t="shared" si="881"/>
        <v>0</v>
      </c>
      <c r="IG259" s="342">
        <f t="shared" si="881"/>
        <v>0</v>
      </c>
      <c r="IH259" s="342">
        <f t="shared" si="881"/>
        <v>0</v>
      </c>
      <c r="II259" s="342">
        <f t="shared" si="881"/>
        <v>0</v>
      </c>
      <c r="IJ259" s="342">
        <f t="shared" si="881"/>
        <v>0</v>
      </c>
      <c r="IK259" s="342">
        <f t="shared" si="881"/>
        <v>0</v>
      </c>
      <c r="IL259" s="342">
        <f t="shared" si="881"/>
        <v>0</v>
      </c>
      <c r="IM259" s="342">
        <f t="shared" si="881"/>
        <v>0</v>
      </c>
      <c r="IN259" s="342">
        <f t="shared" si="881"/>
        <v>0</v>
      </c>
      <c r="IO259" s="342">
        <f t="shared" si="881"/>
        <v>0</v>
      </c>
      <c r="IP259" s="342">
        <f t="shared" si="881"/>
        <v>0</v>
      </c>
      <c r="IQ259" s="342">
        <f t="shared" si="881"/>
        <v>0</v>
      </c>
      <c r="IR259" s="342">
        <f t="shared" si="881"/>
        <v>0</v>
      </c>
      <c r="IS259" s="342">
        <f t="shared" si="881"/>
        <v>0</v>
      </c>
      <c r="IT259" s="342">
        <f t="shared" si="881"/>
        <v>0</v>
      </c>
      <c r="IU259" s="342">
        <f t="shared" si="881"/>
        <v>0</v>
      </c>
      <c r="IV259" s="342">
        <f t="shared" si="881"/>
        <v>0</v>
      </c>
      <c r="IW259" s="342">
        <f t="shared" si="881"/>
        <v>0</v>
      </c>
      <c r="IX259" s="342">
        <f t="shared" si="881"/>
        <v>0</v>
      </c>
      <c r="IY259" s="342">
        <f t="shared" si="881"/>
        <v>0</v>
      </c>
      <c r="IZ259" s="342">
        <f t="shared" si="881"/>
        <v>0</v>
      </c>
      <c r="JA259" s="342">
        <f t="shared" si="881"/>
        <v>0</v>
      </c>
      <c r="JB259" s="342">
        <f t="shared" si="881"/>
        <v>0</v>
      </c>
      <c r="JC259" s="342">
        <f t="shared" si="881"/>
        <v>0</v>
      </c>
      <c r="JD259" s="342"/>
      <c r="JE259" s="342">
        <f t="shared" ref="JE259:LP259" si="882">if(or(and($A259-JE$242&gt;0,$A259-JE$243&lt;=0,month($A259)=month(JE$243)),and($A259-JE$242&gt;0,$A259-JE$243&lt;=0,month(edate($A259,6))=month(JE$243))),JE$246,0)</f>
        <v>0</v>
      </c>
      <c r="JF259" s="342">
        <f t="shared" si="882"/>
        <v>0</v>
      </c>
      <c r="JG259" s="342">
        <f t="shared" si="882"/>
        <v>0</v>
      </c>
      <c r="JH259" s="342">
        <f t="shared" si="882"/>
        <v>0</v>
      </c>
      <c r="JI259" s="342">
        <f t="shared" si="882"/>
        <v>0</v>
      </c>
      <c r="JJ259" s="342">
        <f t="shared" si="882"/>
        <v>0</v>
      </c>
      <c r="JK259" s="342">
        <f t="shared" si="882"/>
        <v>0</v>
      </c>
      <c r="JL259" s="342">
        <f t="shared" si="882"/>
        <v>0</v>
      </c>
      <c r="JM259" s="342">
        <f t="shared" si="882"/>
        <v>0</v>
      </c>
      <c r="JN259" s="342">
        <f t="shared" si="882"/>
        <v>0</v>
      </c>
      <c r="JO259" s="342">
        <f t="shared" si="882"/>
        <v>0</v>
      </c>
      <c r="JP259" s="342">
        <f t="shared" si="882"/>
        <v>0</v>
      </c>
      <c r="JQ259" s="342">
        <f t="shared" si="882"/>
        <v>0</v>
      </c>
      <c r="JR259" s="342">
        <f t="shared" si="882"/>
        <v>0</v>
      </c>
      <c r="JS259" s="342">
        <f t="shared" si="882"/>
        <v>0</v>
      </c>
      <c r="JT259" s="342">
        <f t="shared" si="882"/>
        <v>0</v>
      </c>
      <c r="JU259" s="342">
        <f t="shared" si="882"/>
        <v>0</v>
      </c>
      <c r="JV259" s="342">
        <f t="shared" si="882"/>
        <v>0</v>
      </c>
      <c r="JW259" s="342">
        <f t="shared" si="882"/>
        <v>0</v>
      </c>
      <c r="JX259" s="342">
        <f t="shared" si="882"/>
        <v>0</v>
      </c>
      <c r="JY259" s="342">
        <f t="shared" si="882"/>
        <v>0</v>
      </c>
      <c r="JZ259" s="342">
        <f t="shared" si="882"/>
        <v>0</v>
      </c>
      <c r="KA259" s="342">
        <f t="shared" si="882"/>
        <v>0</v>
      </c>
      <c r="KB259" s="342">
        <f t="shared" si="882"/>
        <v>0</v>
      </c>
      <c r="KC259" s="342">
        <f t="shared" si="882"/>
        <v>0</v>
      </c>
      <c r="KD259" s="342">
        <f t="shared" si="882"/>
        <v>0</v>
      </c>
      <c r="KE259" s="342">
        <f t="shared" si="882"/>
        <v>0</v>
      </c>
      <c r="KF259" s="342">
        <f t="shared" si="882"/>
        <v>0</v>
      </c>
      <c r="KG259" s="342">
        <f t="shared" si="882"/>
        <v>0</v>
      </c>
      <c r="KH259" s="342">
        <f t="shared" si="882"/>
        <v>0</v>
      </c>
      <c r="KI259" s="342">
        <f t="shared" si="882"/>
        <v>0</v>
      </c>
      <c r="KJ259" s="342">
        <f t="shared" si="882"/>
        <v>0</v>
      </c>
      <c r="KK259" s="342">
        <f t="shared" si="882"/>
        <v>0</v>
      </c>
      <c r="KL259" s="342">
        <f t="shared" si="882"/>
        <v>0</v>
      </c>
      <c r="KM259" s="342">
        <f t="shared" si="882"/>
        <v>0</v>
      </c>
      <c r="KN259" s="342">
        <f t="shared" si="882"/>
        <v>0</v>
      </c>
      <c r="KO259" s="342">
        <f t="shared" si="882"/>
        <v>0</v>
      </c>
      <c r="KP259" s="342">
        <f t="shared" si="882"/>
        <v>0</v>
      </c>
      <c r="KQ259" s="342">
        <f t="shared" si="882"/>
        <v>0</v>
      </c>
      <c r="KR259" s="342">
        <f t="shared" si="882"/>
        <v>0</v>
      </c>
      <c r="KS259" s="342">
        <f t="shared" si="882"/>
        <v>0</v>
      </c>
      <c r="KT259" s="342">
        <f t="shared" si="882"/>
        <v>0</v>
      </c>
      <c r="KU259" s="342">
        <f t="shared" si="882"/>
        <v>0</v>
      </c>
      <c r="KV259" s="342">
        <f t="shared" si="882"/>
        <v>0</v>
      </c>
      <c r="KW259" s="342">
        <f t="shared" si="882"/>
        <v>0</v>
      </c>
      <c r="KX259" s="342">
        <f t="shared" si="882"/>
        <v>0</v>
      </c>
      <c r="KY259" s="342">
        <f t="shared" si="882"/>
        <v>0</v>
      </c>
      <c r="KZ259" s="342">
        <f t="shared" si="882"/>
        <v>0</v>
      </c>
      <c r="LA259" s="342">
        <f t="shared" si="882"/>
        <v>0</v>
      </c>
      <c r="LB259" s="342">
        <f t="shared" si="882"/>
        <v>0</v>
      </c>
      <c r="LC259" s="342">
        <f t="shared" si="882"/>
        <v>0</v>
      </c>
      <c r="LD259" s="342">
        <f t="shared" si="882"/>
        <v>0</v>
      </c>
      <c r="LE259" s="342">
        <f t="shared" si="882"/>
        <v>0</v>
      </c>
      <c r="LF259" s="342">
        <f t="shared" si="882"/>
        <v>0</v>
      </c>
      <c r="LG259" s="342">
        <f t="shared" si="882"/>
        <v>0</v>
      </c>
      <c r="LH259" s="342">
        <f t="shared" si="882"/>
        <v>0</v>
      </c>
      <c r="LI259" s="342">
        <f t="shared" si="882"/>
        <v>0</v>
      </c>
      <c r="LJ259" s="342">
        <f t="shared" si="882"/>
        <v>0</v>
      </c>
      <c r="LK259" s="342">
        <f t="shared" si="882"/>
        <v>0</v>
      </c>
      <c r="LL259" s="342">
        <f t="shared" si="882"/>
        <v>0</v>
      </c>
      <c r="LM259" s="342">
        <f t="shared" si="882"/>
        <v>0</v>
      </c>
      <c r="LN259" s="342">
        <f t="shared" si="882"/>
        <v>0</v>
      </c>
      <c r="LO259" s="342">
        <f t="shared" si="882"/>
        <v>0</v>
      </c>
      <c r="LP259" s="342">
        <f t="shared" si="882"/>
        <v>0</v>
      </c>
    </row>
    <row r="260">
      <c r="A260" s="331" t="str">
        <f t="shared" si="821"/>
        <v>09-2025</v>
      </c>
      <c r="B260" s="346">
        <f t="shared" si="827"/>
        <v>236009.3965</v>
      </c>
      <c r="C260" s="346"/>
      <c r="E260" s="342">
        <f t="shared" ref="E260:BP260" si="883">if(or(and($A260-E$242&gt;0,$A260-E$243&lt;=0,month($A260)=month(E$243)),and($A260-E$242&gt;0,$A260-E$243&lt;=0,month(edate($A260,6))=month(E$243))),E$246,0)</f>
        <v>0</v>
      </c>
      <c r="F260" s="342">
        <f t="shared" si="883"/>
        <v>0</v>
      </c>
      <c r="G260" s="342">
        <f t="shared" si="883"/>
        <v>0</v>
      </c>
      <c r="H260" s="342">
        <f t="shared" si="883"/>
        <v>0</v>
      </c>
      <c r="I260" s="342">
        <f t="shared" si="883"/>
        <v>0</v>
      </c>
      <c r="J260" s="342">
        <f t="shared" si="883"/>
        <v>0</v>
      </c>
      <c r="K260" s="342">
        <f t="shared" si="883"/>
        <v>0</v>
      </c>
      <c r="L260" s="342">
        <f t="shared" si="883"/>
        <v>0</v>
      </c>
      <c r="M260" s="342">
        <f t="shared" si="883"/>
        <v>0</v>
      </c>
      <c r="N260" s="342">
        <f t="shared" si="883"/>
        <v>0</v>
      </c>
      <c r="O260" s="342">
        <f t="shared" si="883"/>
        <v>0</v>
      </c>
      <c r="P260" s="342">
        <f t="shared" si="883"/>
        <v>0</v>
      </c>
      <c r="Q260" s="342">
        <f t="shared" si="883"/>
        <v>0</v>
      </c>
      <c r="R260" s="342">
        <f t="shared" si="883"/>
        <v>0</v>
      </c>
      <c r="S260" s="342">
        <f t="shared" si="883"/>
        <v>0</v>
      </c>
      <c r="T260" s="342">
        <f t="shared" si="883"/>
        <v>0</v>
      </c>
      <c r="U260" s="342">
        <f t="shared" si="883"/>
        <v>0</v>
      </c>
      <c r="V260" s="342">
        <f t="shared" si="883"/>
        <v>0</v>
      </c>
      <c r="W260" s="342">
        <f t="shared" si="883"/>
        <v>0</v>
      </c>
      <c r="X260" s="342">
        <f t="shared" si="883"/>
        <v>0</v>
      </c>
      <c r="Y260" s="342">
        <f t="shared" si="883"/>
        <v>0</v>
      </c>
      <c r="Z260" s="342">
        <f t="shared" si="883"/>
        <v>0</v>
      </c>
      <c r="AA260" s="342">
        <f t="shared" si="883"/>
        <v>9628.80765</v>
      </c>
      <c r="AB260" s="342">
        <f t="shared" si="883"/>
        <v>0</v>
      </c>
      <c r="AC260" s="342">
        <f t="shared" si="883"/>
        <v>6205.936838</v>
      </c>
      <c r="AD260" s="342">
        <f t="shared" si="883"/>
        <v>8318.29995</v>
      </c>
      <c r="AE260" s="342">
        <f t="shared" si="883"/>
        <v>6439.535258</v>
      </c>
      <c r="AF260" s="342">
        <f t="shared" si="883"/>
        <v>0</v>
      </c>
      <c r="AG260" s="342">
        <f t="shared" si="883"/>
        <v>7258.6275</v>
      </c>
      <c r="AH260" s="342">
        <f t="shared" si="883"/>
        <v>0</v>
      </c>
      <c r="AI260" s="342">
        <f t="shared" si="883"/>
        <v>10641.14589</v>
      </c>
      <c r="AJ260" s="342">
        <f t="shared" si="883"/>
        <v>0</v>
      </c>
      <c r="AK260" s="342">
        <f t="shared" si="883"/>
        <v>0</v>
      </c>
      <c r="AL260" s="342">
        <f t="shared" si="883"/>
        <v>275</v>
      </c>
      <c r="AM260" s="342">
        <f t="shared" si="883"/>
        <v>4982.50623</v>
      </c>
      <c r="AN260" s="342">
        <f t="shared" si="883"/>
        <v>0</v>
      </c>
      <c r="AO260" s="342">
        <f t="shared" si="883"/>
        <v>0</v>
      </c>
      <c r="AP260" s="342">
        <f t="shared" si="883"/>
        <v>9271.35</v>
      </c>
      <c r="AQ260" s="342">
        <f t="shared" si="883"/>
        <v>8358.125</v>
      </c>
      <c r="AR260" s="342">
        <f t="shared" si="883"/>
        <v>0</v>
      </c>
      <c r="AS260" s="342">
        <f t="shared" si="883"/>
        <v>8601.039</v>
      </c>
      <c r="AT260" s="342">
        <f t="shared" si="883"/>
        <v>16276.43473</v>
      </c>
      <c r="AU260" s="342">
        <f t="shared" si="883"/>
        <v>7462.28015</v>
      </c>
      <c r="AV260" s="342">
        <f t="shared" si="883"/>
        <v>0</v>
      </c>
      <c r="AW260" s="342">
        <f t="shared" si="883"/>
        <v>4800</v>
      </c>
      <c r="AX260" s="342">
        <f t="shared" si="883"/>
        <v>0</v>
      </c>
      <c r="AY260" s="342">
        <f t="shared" si="883"/>
        <v>12558.09375</v>
      </c>
      <c r="AZ260" s="342">
        <f t="shared" si="883"/>
        <v>0</v>
      </c>
      <c r="BA260" s="342">
        <f t="shared" si="883"/>
        <v>0</v>
      </c>
      <c r="BB260" s="342">
        <f t="shared" si="883"/>
        <v>9703.8664</v>
      </c>
      <c r="BC260" s="342">
        <f t="shared" si="883"/>
        <v>0</v>
      </c>
      <c r="BD260" s="342">
        <f t="shared" si="883"/>
        <v>13378.4</v>
      </c>
      <c r="BE260" s="342">
        <f t="shared" si="883"/>
        <v>0</v>
      </c>
      <c r="BF260" s="342">
        <f t="shared" si="883"/>
        <v>1557.6541</v>
      </c>
      <c r="BG260" s="342">
        <f t="shared" si="883"/>
        <v>0</v>
      </c>
      <c r="BH260" s="342">
        <f t="shared" si="883"/>
        <v>5158.157425</v>
      </c>
      <c r="BI260" s="342">
        <f t="shared" si="883"/>
        <v>2306.25</v>
      </c>
      <c r="BJ260" s="342">
        <f t="shared" si="883"/>
        <v>7162.4875</v>
      </c>
      <c r="BK260" s="342">
        <f t="shared" si="883"/>
        <v>1312.5</v>
      </c>
      <c r="BL260" s="342">
        <f t="shared" si="883"/>
        <v>1793.1</v>
      </c>
      <c r="BM260" s="342">
        <f t="shared" si="883"/>
        <v>0</v>
      </c>
      <c r="BN260" s="342">
        <f t="shared" si="883"/>
        <v>740.464875</v>
      </c>
      <c r="BO260" s="342">
        <f t="shared" si="883"/>
        <v>0</v>
      </c>
      <c r="BP260" s="342">
        <f t="shared" si="883"/>
        <v>628.625</v>
      </c>
      <c r="BQ260" s="342"/>
      <c r="BR260" s="342">
        <f t="shared" ref="BR260:EC260" si="884">if(or(and($A260-BR$242&gt;0,$A260-BR$243&lt;=0,month($A260)=month(BR$243)),and($A260-BR$242&gt;0,$A260-BR$243&lt;=0,month(edate($A260,6))=month(BR$243))),BR$246,0)</f>
        <v>0</v>
      </c>
      <c r="BS260" s="342">
        <f t="shared" si="884"/>
        <v>0</v>
      </c>
      <c r="BT260" s="342">
        <f t="shared" si="884"/>
        <v>0</v>
      </c>
      <c r="BU260" s="342">
        <f t="shared" si="884"/>
        <v>5686.430411</v>
      </c>
      <c r="BV260" s="342">
        <f t="shared" si="884"/>
        <v>5286.251537</v>
      </c>
      <c r="BW260" s="342">
        <f t="shared" si="884"/>
        <v>0</v>
      </c>
      <c r="BX260" s="342">
        <f t="shared" si="884"/>
        <v>6421.949111</v>
      </c>
      <c r="BY260" s="342">
        <f t="shared" si="884"/>
        <v>4230.325751</v>
      </c>
      <c r="BZ260" s="342">
        <f t="shared" si="884"/>
        <v>5235.984857</v>
      </c>
      <c r="CA260" s="342">
        <f t="shared" si="884"/>
        <v>0</v>
      </c>
      <c r="CB260" s="342">
        <f t="shared" si="884"/>
        <v>0</v>
      </c>
      <c r="CC260" s="342">
        <f t="shared" si="884"/>
        <v>0</v>
      </c>
      <c r="CD260" s="342">
        <f t="shared" si="884"/>
        <v>5402.969057</v>
      </c>
      <c r="CE260" s="342">
        <f t="shared" si="884"/>
        <v>9465.822671</v>
      </c>
      <c r="CF260" s="342">
        <f t="shared" si="884"/>
        <v>0</v>
      </c>
      <c r="CG260" s="342">
        <f t="shared" si="884"/>
        <v>11312.21154</v>
      </c>
      <c r="CH260" s="342">
        <f t="shared" si="884"/>
        <v>9573.541434</v>
      </c>
      <c r="CI260" s="342">
        <f t="shared" si="884"/>
        <v>0</v>
      </c>
      <c r="CJ260" s="342">
        <f t="shared" si="884"/>
        <v>8575.222922</v>
      </c>
      <c r="CK260" s="342">
        <f t="shared" si="884"/>
        <v>0</v>
      </c>
      <c r="CL260" s="342">
        <f t="shared" si="884"/>
        <v>0</v>
      </c>
      <c r="CM260" s="342">
        <f t="shared" si="884"/>
        <v>0</v>
      </c>
      <c r="CN260" s="342">
        <f t="shared" si="884"/>
        <v>0</v>
      </c>
      <c r="CO260" s="342">
        <f t="shared" si="884"/>
        <v>0</v>
      </c>
      <c r="CP260" s="342">
        <f t="shared" si="884"/>
        <v>0</v>
      </c>
      <c r="CQ260" s="342">
        <f t="shared" si="884"/>
        <v>0</v>
      </c>
      <c r="CR260" s="342">
        <f t="shared" si="884"/>
        <v>0</v>
      </c>
      <c r="CS260" s="342">
        <f t="shared" si="884"/>
        <v>0</v>
      </c>
      <c r="CT260" s="342">
        <f t="shared" si="884"/>
        <v>0</v>
      </c>
      <c r="CU260" s="342">
        <f t="shared" si="884"/>
        <v>0</v>
      </c>
      <c r="CV260" s="342">
        <f t="shared" si="884"/>
        <v>0</v>
      </c>
      <c r="CW260" s="342">
        <f t="shared" si="884"/>
        <v>0</v>
      </c>
      <c r="CX260" s="342">
        <f t="shared" si="884"/>
        <v>0</v>
      </c>
      <c r="CY260" s="342">
        <f t="shared" si="884"/>
        <v>0</v>
      </c>
      <c r="CZ260" s="342">
        <f t="shared" si="884"/>
        <v>0</v>
      </c>
      <c r="DA260" s="342">
        <f t="shared" si="884"/>
        <v>0</v>
      </c>
      <c r="DB260" s="342">
        <f t="shared" si="884"/>
        <v>0</v>
      </c>
      <c r="DC260" s="342">
        <f t="shared" si="884"/>
        <v>0</v>
      </c>
      <c r="DD260" s="342">
        <f t="shared" si="884"/>
        <v>0</v>
      </c>
      <c r="DE260" s="342">
        <f t="shared" si="884"/>
        <v>0</v>
      </c>
      <c r="DF260" s="342">
        <f t="shared" si="884"/>
        <v>0</v>
      </c>
      <c r="DG260" s="342">
        <f t="shared" si="884"/>
        <v>0</v>
      </c>
      <c r="DH260" s="342">
        <f t="shared" si="884"/>
        <v>0</v>
      </c>
      <c r="DI260" s="342">
        <f t="shared" si="884"/>
        <v>0</v>
      </c>
      <c r="DJ260" s="342">
        <f t="shared" si="884"/>
        <v>0</v>
      </c>
      <c r="DK260" s="342">
        <f t="shared" si="884"/>
        <v>0</v>
      </c>
      <c r="DL260" s="342">
        <f t="shared" si="884"/>
        <v>0</v>
      </c>
      <c r="DM260" s="342">
        <f t="shared" si="884"/>
        <v>0</v>
      </c>
      <c r="DN260" s="342">
        <f t="shared" si="884"/>
        <v>0</v>
      </c>
      <c r="DO260" s="342">
        <f t="shared" si="884"/>
        <v>0</v>
      </c>
      <c r="DP260" s="342">
        <f t="shared" si="884"/>
        <v>0</v>
      </c>
      <c r="DQ260" s="342">
        <f t="shared" si="884"/>
        <v>0</v>
      </c>
      <c r="DR260" s="342">
        <f t="shared" si="884"/>
        <v>0</v>
      </c>
      <c r="DS260" s="342">
        <f t="shared" si="884"/>
        <v>0</v>
      </c>
      <c r="DT260" s="342">
        <f t="shared" si="884"/>
        <v>0</v>
      </c>
      <c r="DU260" s="342">
        <f t="shared" si="884"/>
        <v>0</v>
      </c>
      <c r="DV260" s="342">
        <f t="shared" si="884"/>
        <v>0</v>
      </c>
      <c r="DW260" s="342">
        <f t="shared" si="884"/>
        <v>0</v>
      </c>
      <c r="DX260" s="342">
        <f t="shared" si="884"/>
        <v>0</v>
      </c>
      <c r="DY260" s="342">
        <f t="shared" si="884"/>
        <v>0</v>
      </c>
      <c r="DZ260" s="342">
        <f t="shared" si="884"/>
        <v>0</v>
      </c>
      <c r="EA260" s="342">
        <f t="shared" si="884"/>
        <v>0</v>
      </c>
      <c r="EB260" s="342">
        <f t="shared" si="884"/>
        <v>0</v>
      </c>
      <c r="EC260" s="342">
        <f t="shared" si="884"/>
        <v>0</v>
      </c>
      <c r="ED260" s="338"/>
      <c r="EE260" s="342">
        <f t="shared" ref="EE260:GP260" si="885">if(or(and($A260-EE$242&gt;0,$A260-EE$243&lt;=0,month($A260)=month(EE$243)),and($A260-EE$242&gt;0,$A260-EE$243&lt;=0,month(edate($A260,6))=month(EE$243))),EE$246,0)</f>
        <v>0</v>
      </c>
      <c r="EF260" s="342">
        <f t="shared" si="885"/>
        <v>0</v>
      </c>
      <c r="EG260" s="342">
        <f t="shared" si="885"/>
        <v>0</v>
      </c>
      <c r="EH260" s="342">
        <f t="shared" si="885"/>
        <v>0</v>
      </c>
      <c r="EI260" s="342">
        <f t="shared" si="885"/>
        <v>0</v>
      </c>
      <c r="EJ260" s="342">
        <f t="shared" si="885"/>
        <v>0</v>
      </c>
      <c r="EK260" s="342">
        <f t="shared" si="885"/>
        <v>0</v>
      </c>
      <c r="EL260" s="342">
        <f t="shared" si="885"/>
        <v>0</v>
      </c>
      <c r="EM260" s="342">
        <f t="shared" si="885"/>
        <v>0</v>
      </c>
      <c r="EN260" s="342">
        <f t="shared" si="885"/>
        <v>0</v>
      </c>
      <c r="EO260" s="342">
        <f t="shared" si="885"/>
        <v>0</v>
      </c>
      <c r="EP260" s="342">
        <f t="shared" si="885"/>
        <v>0</v>
      </c>
      <c r="EQ260" s="342">
        <f t="shared" si="885"/>
        <v>0</v>
      </c>
      <c r="ER260" s="342">
        <f t="shared" si="885"/>
        <v>0</v>
      </c>
      <c r="ES260" s="342">
        <f t="shared" si="885"/>
        <v>0</v>
      </c>
      <c r="ET260" s="342">
        <f t="shared" si="885"/>
        <v>0</v>
      </c>
      <c r="EU260" s="342">
        <f t="shared" si="885"/>
        <v>0</v>
      </c>
      <c r="EV260" s="342">
        <f t="shared" si="885"/>
        <v>0</v>
      </c>
      <c r="EW260" s="342">
        <f t="shared" si="885"/>
        <v>0</v>
      </c>
      <c r="EX260" s="342">
        <f t="shared" si="885"/>
        <v>0</v>
      </c>
      <c r="EY260" s="342">
        <f t="shared" si="885"/>
        <v>0</v>
      </c>
      <c r="EZ260" s="342">
        <f t="shared" si="885"/>
        <v>0</v>
      </c>
      <c r="FA260" s="342">
        <f t="shared" si="885"/>
        <v>0</v>
      </c>
      <c r="FB260" s="342">
        <f t="shared" si="885"/>
        <v>0</v>
      </c>
      <c r="FC260" s="342">
        <f t="shared" si="885"/>
        <v>0</v>
      </c>
      <c r="FD260" s="342">
        <f t="shared" si="885"/>
        <v>0</v>
      </c>
      <c r="FE260" s="342">
        <f t="shared" si="885"/>
        <v>0</v>
      </c>
      <c r="FF260" s="342">
        <f t="shared" si="885"/>
        <v>0</v>
      </c>
      <c r="FG260" s="342">
        <f t="shared" si="885"/>
        <v>0</v>
      </c>
      <c r="FH260" s="342">
        <f t="shared" si="885"/>
        <v>0</v>
      </c>
      <c r="FI260" s="342">
        <f t="shared" si="885"/>
        <v>0</v>
      </c>
      <c r="FJ260" s="342">
        <f t="shared" si="885"/>
        <v>0</v>
      </c>
      <c r="FK260" s="342">
        <f t="shared" si="885"/>
        <v>0</v>
      </c>
      <c r="FL260" s="342">
        <f t="shared" si="885"/>
        <v>0</v>
      </c>
      <c r="FM260" s="342">
        <f t="shared" si="885"/>
        <v>0</v>
      </c>
      <c r="FN260" s="342">
        <f t="shared" si="885"/>
        <v>0</v>
      </c>
      <c r="FO260" s="342">
        <f t="shared" si="885"/>
        <v>0</v>
      </c>
      <c r="FP260" s="342">
        <f t="shared" si="885"/>
        <v>0</v>
      </c>
      <c r="FQ260" s="342">
        <f t="shared" si="885"/>
        <v>0</v>
      </c>
      <c r="FR260" s="342">
        <f t="shared" si="885"/>
        <v>0</v>
      </c>
      <c r="FS260" s="342">
        <f t="shared" si="885"/>
        <v>0</v>
      </c>
      <c r="FT260" s="342">
        <f t="shared" si="885"/>
        <v>0</v>
      </c>
      <c r="FU260" s="342">
        <f t="shared" si="885"/>
        <v>0</v>
      </c>
      <c r="FV260" s="342">
        <f t="shared" si="885"/>
        <v>0</v>
      </c>
      <c r="FW260" s="342">
        <f t="shared" si="885"/>
        <v>0</v>
      </c>
      <c r="FX260" s="342">
        <f t="shared" si="885"/>
        <v>0</v>
      </c>
      <c r="FY260" s="342">
        <f t="shared" si="885"/>
        <v>0</v>
      </c>
      <c r="FZ260" s="342">
        <f t="shared" si="885"/>
        <v>0</v>
      </c>
      <c r="GA260" s="342">
        <f t="shared" si="885"/>
        <v>0</v>
      </c>
      <c r="GB260" s="342">
        <f t="shared" si="885"/>
        <v>0</v>
      </c>
      <c r="GC260" s="342">
        <f t="shared" si="885"/>
        <v>0</v>
      </c>
      <c r="GD260" s="342">
        <f t="shared" si="885"/>
        <v>0</v>
      </c>
      <c r="GE260" s="342">
        <f t="shared" si="885"/>
        <v>0</v>
      </c>
      <c r="GF260" s="342">
        <f t="shared" si="885"/>
        <v>0</v>
      </c>
      <c r="GG260" s="342">
        <f t="shared" si="885"/>
        <v>0</v>
      </c>
      <c r="GH260" s="342">
        <f t="shared" si="885"/>
        <v>0</v>
      </c>
      <c r="GI260" s="342">
        <f t="shared" si="885"/>
        <v>0</v>
      </c>
      <c r="GJ260" s="342">
        <f t="shared" si="885"/>
        <v>0</v>
      </c>
      <c r="GK260" s="342">
        <f t="shared" si="885"/>
        <v>0</v>
      </c>
      <c r="GL260" s="342">
        <f t="shared" si="885"/>
        <v>0</v>
      </c>
      <c r="GM260" s="342">
        <f t="shared" si="885"/>
        <v>0</v>
      </c>
      <c r="GN260" s="342">
        <f t="shared" si="885"/>
        <v>0</v>
      </c>
      <c r="GO260" s="342">
        <f t="shared" si="885"/>
        <v>0</v>
      </c>
      <c r="GP260" s="342">
        <f t="shared" si="885"/>
        <v>0</v>
      </c>
      <c r="GQ260" s="342"/>
      <c r="GR260" s="342">
        <f t="shared" ref="GR260:JC260" si="886">if(or(and($A260-GR$242&gt;0,$A260-GR$243&lt;=0,month($A260)=month(GR$243)),and($A260-GR$242&gt;0,$A260-GR$243&lt;=0,month(edate($A260,6))=month(GR$243))),GR$246,0)</f>
        <v>0</v>
      </c>
      <c r="GS260" s="342">
        <f t="shared" si="886"/>
        <v>0</v>
      </c>
      <c r="GT260" s="342">
        <f t="shared" si="886"/>
        <v>0</v>
      </c>
      <c r="GU260" s="342">
        <f t="shared" si="886"/>
        <v>0</v>
      </c>
      <c r="GV260" s="342">
        <f t="shared" si="886"/>
        <v>0</v>
      </c>
      <c r="GW260" s="342">
        <f t="shared" si="886"/>
        <v>0</v>
      </c>
      <c r="GX260" s="342">
        <f t="shared" si="886"/>
        <v>0</v>
      </c>
      <c r="GY260" s="342">
        <f t="shared" si="886"/>
        <v>0</v>
      </c>
      <c r="GZ260" s="342">
        <f t="shared" si="886"/>
        <v>0</v>
      </c>
      <c r="HA260" s="342">
        <f t="shared" si="886"/>
        <v>0</v>
      </c>
      <c r="HB260" s="342">
        <f t="shared" si="886"/>
        <v>0</v>
      </c>
      <c r="HC260" s="342">
        <f t="shared" si="886"/>
        <v>0</v>
      </c>
      <c r="HD260" s="342">
        <f t="shared" si="886"/>
        <v>0</v>
      </c>
      <c r="HE260" s="342">
        <f t="shared" si="886"/>
        <v>0</v>
      </c>
      <c r="HF260" s="342">
        <f t="shared" si="886"/>
        <v>0</v>
      </c>
      <c r="HG260" s="342">
        <f t="shared" si="886"/>
        <v>0</v>
      </c>
      <c r="HH260" s="342">
        <f t="shared" si="886"/>
        <v>0</v>
      </c>
      <c r="HI260" s="342">
        <f t="shared" si="886"/>
        <v>0</v>
      </c>
      <c r="HJ260" s="342">
        <f t="shared" si="886"/>
        <v>0</v>
      </c>
      <c r="HK260" s="342">
        <f t="shared" si="886"/>
        <v>0</v>
      </c>
      <c r="HL260" s="342">
        <f t="shared" si="886"/>
        <v>0</v>
      </c>
      <c r="HM260" s="342">
        <f t="shared" si="886"/>
        <v>0</v>
      </c>
      <c r="HN260" s="342">
        <f t="shared" si="886"/>
        <v>0</v>
      </c>
      <c r="HO260" s="342">
        <f t="shared" si="886"/>
        <v>0</v>
      </c>
      <c r="HP260" s="342">
        <f t="shared" si="886"/>
        <v>0</v>
      </c>
      <c r="HQ260" s="342">
        <f t="shared" si="886"/>
        <v>0</v>
      </c>
      <c r="HR260" s="342">
        <f t="shared" si="886"/>
        <v>0</v>
      </c>
      <c r="HS260" s="342">
        <f t="shared" si="886"/>
        <v>0</v>
      </c>
      <c r="HT260" s="342">
        <f t="shared" si="886"/>
        <v>0</v>
      </c>
      <c r="HU260" s="342">
        <f t="shared" si="886"/>
        <v>0</v>
      </c>
      <c r="HV260" s="342">
        <f t="shared" si="886"/>
        <v>0</v>
      </c>
      <c r="HW260" s="342">
        <f t="shared" si="886"/>
        <v>0</v>
      </c>
      <c r="HX260" s="342">
        <f t="shared" si="886"/>
        <v>0</v>
      </c>
      <c r="HY260" s="342">
        <f t="shared" si="886"/>
        <v>0</v>
      </c>
      <c r="HZ260" s="342">
        <f t="shared" si="886"/>
        <v>0</v>
      </c>
      <c r="IA260" s="342">
        <f t="shared" si="886"/>
        <v>0</v>
      </c>
      <c r="IB260" s="342">
        <f t="shared" si="886"/>
        <v>0</v>
      </c>
      <c r="IC260" s="342">
        <f t="shared" si="886"/>
        <v>0</v>
      </c>
      <c r="ID260" s="342">
        <f t="shared" si="886"/>
        <v>0</v>
      </c>
      <c r="IE260" s="342">
        <f t="shared" si="886"/>
        <v>0</v>
      </c>
      <c r="IF260" s="342">
        <f t="shared" si="886"/>
        <v>0</v>
      </c>
      <c r="IG260" s="342">
        <f t="shared" si="886"/>
        <v>0</v>
      </c>
      <c r="IH260" s="342">
        <f t="shared" si="886"/>
        <v>0</v>
      </c>
      <c r="II260" s="342">
        <f t="shared" si="886"/>
        <v>0</v>
      </c>
      <c r="IJ260" s="342">
        <f t="shared" si="886"/>
        <v>0</v>
      </c>
      <c r="IK260" s="342">
        <f t="shared" si="886"/>
        <v>0</v>
      </c>
      <c r="IL260" s="342">
        <f t="shared" si="886"/>
        <v>0</v>
      </c>
      <c r="IM260" s="342">
        <f t="shared" si="886"/>
        <v>0</v>
      </c>
      <c r="IN260" s="342">
        <f t="shared" si="886"/>
        <v>0</v>
      </c>
      <c r="IO260" s="342">
        <f t="shared" si="886"/>
        <v>0</v>
      </c>
      <c r="IP260" s="342">
        <f t="shared" si="886"/>
        <v>0</v>
      </c>
      <c r="IQ260" s="342">
        <f t="shared" si="886"/>
        <v>0</v>
      </c>
      <c r="IR260" s="342">
        <f t="shared" si="886"/>
        <v>0</v>
      </c>
      <c r="IS260" s="342">
        <f t="shared" si="886"/>
        <v>0</v>
      </c>
      <c r="IT260" s="342">
        <f t="shared" si="886"/>
        <v>0</v>
      </c>
      <c r="IU260" s="342">
        <f t="shared" si="886"/>
        <v>0</v>
      </c>
      <c r="IV260" s="342">
        <f t="shared" si="886"/>
        <v>0</v>
      </c>
      <c r="IW260" s="342">
        <f t="shared" si="886"/>
        <v>0</v>
      </c>
      <c r="IX260" s="342">
        <f t="shared" si="886"/>
        <v>0</v>
      </c>
      <c r="IY260" s="342">
        <f t="shared" si="886"/>
        <v>0</v>
      </c>
      <c r="IZ260" s="342">
        <f t="shared" si="886"/>
        <v>0</v>
      </c>
      <c r="JA260" s="342">
        <f t="shared" si="886"/>
        <v>0</v>
      </c>
      <c r="JB260" s="342">
        <f t="shared" si="886"/>
        <v>0</v>
      </c>
      <c r="JC260" s="342">
        <f t="shared" si="886"/>
        <v>0</v>
      </c>
      <c r="JD260" s="342"/>
      <c r="JE260" s="342">
        <f t="shared" ref="JE260:LP260" si="887">if(or(and($A260-JE$242&gt;0,$A260-JE$243&lt;=0,month($A260)=month(JE$243)),and($A260-JE$242&gt;0,$A260-JE$243&lt;=0,month(edate($A260,6))=month(JE$243))),JE$246,0)</f>
        <v>0</v>
      </c>
      <c r="JF260" s="342">
        <f t="shared" si="887"/>
        <v>0</v>
      </c>
      <c r="JG260" s="342">
        <f t="shared" si="887"/>
        <v>0</v>
      </c>
      <c r="JH260" s="342">
        <f t="shared" si="887"/>
        <v>0</v>
      </c>
      <c r="JI260" s="342">
        <f t="shared" si="887"/>
        <v>0</v>
      </c>
      <c r="JJ260" s="342">
        <f t="shared" si="887"/>
        <v>0</v>
      </c>
      <c r="JK260" s="342">
        <f t="shared" si="887"/>
        <v>0</v>
      </c>
      <c r="JL260" s="342">
        <f t="shared" si="887"/>
        <v>0</v>
      </c>
      <c r="JM260" s="342">
        <f t="shared" si="887"/>
        <v>0</v>
      </c>
      <c r="JN260" s="342">
        <f t="shared" si="887"/>
        <v>0</v>
      </c>
      <c r="JO260" s="342">
        <f t="shared" si="887"/>
        <v>0</v>
      </c>
      <c r="JP260" s="342">
        <f t="shared" si="887"/>
        <v>0</v>
      </c>
      <c r="JQ260" s="342">
        <f t="shared" si="887"/>
        <v>0</v>
      </c>
      <c r="JR260" s="342">
        <f t="shared" si="887"/>
        <v>0</v>
      </c>
      <c r="JS260" s="342">
        <f t="shared" si="887"/>
        <v>0</v>
      </c>
      <c r="JT260" s="342">
        <f t="shared" si="887"/>
        <v>0</v>
      </c>
      <c r="JU260" s="342">
        <f t="shared" si="887"/>
        <v>0</v>
      </c>
      <c r="JV260" s="342">
        <f t="shared" si="887"/>
        <v>0</v>
      </c>
      <c r="JW260" s="342">
        <f t="shared" si="887"/>
        <v>0</v>
      </c>
      <c r="JX260" s="342">
        <f t="shared" si="887"/>
        <v>0</v>
      </c>
      <c r="JY260" s="342">
        <f t="shared" si="887"/>
        <v>0</v>
      </c>
      <c r="JZ260" s="342">
        <f t="shared" si="887"/>
        <v>0</v>
      </c>
      <c r="KA260" s="342">
        <f t="shared" si="887"/>
        <v>0</v>
      </c>
      <c r="KB260" s="342">
        <f t="shared" si="887"/>
        <v>0</v>
      </c>
      <c r="KC260" s="342">
        <f t="shared" si="887"/>
        <v>0</v>
      </c>
      <c r="KD260" s="342">
        <f t="shared" si="887"/>
        <v>0</v>
      </c>
      <c r="KE260" s="342">
        <f t="shared" si="887"/>
        <v>0</v>
      </c>
      <c r="KF260" s="342">
        <f t="shared" si="887"/>
        <v>0</v>
      </c>
      <c r="KG260" s="342">
        <f t="shared" si="887"/>
        <v>0</v>
      </c>
      <c r="KH260" s="342">
        <f t="shared" si="887"/>
        <v>0</v>
      </c>
      <c r="KI260" s="342">
        <f t="shared" si="887"/>
        <v>0</v>
      </c>
      <c r="KJ260" s="342">
        <f t="shared" si="887"/>
        <v>0</v>
      </c>
      <c r="KK260" s="342">
        <f t="shared" si="887"/>
        <v>0</v>
      </c>
      <c r="KL260" s="342">
        <f t="shared" si="887"/>
        <v>0</v>
      </c>
      <c r="KM260" s="342">
        <f t="shared" si="887"/>
        <v>0</v>
      </c>
      <c r="KN260" s="342">
        <f t="shared" si="887"/>
        <v>0</v>
      </c>
      <c r="KO260" s="342">
        <f t="shared" si="887"/>
        <v>0</v>
      </c>
      <c r="KP260" s="342">
        <f t="shared" si="887"/>
        <v>0</v>
      </c>
      <c r="KQ260" s="342">
        <f t="shared" si="887"/>
        <v>0</v>
      </c>
      <c r="KR260" s="342">
        <f t="shared" si="887"/>
        <v>0</v>
      </c>
      <c r="KS260" s="342">
        <f t="shared" si="887"/>
        <v>0</v>
      </c>
      <c r="KT260" s="342">
        <f t="shared" si="887"/>
        <v>0</v>
      </c>
      <c r="KU260" s="342">
        <f t="shared" si="887"/>
        <v>0</v>
      </c>
      <c r="KV260" s="342">
        <f t="shared" si="887"/>
        <v>0</v>
      </c>
      <c r="KW260" s="342">
        <f t="shared" si="887"/>
        <v>0</v>
      </c>
      <c r="KX260" s="342">
        <f t="shared" si="887"/>
        <v>0</v>
      </c>
      <c r="KY260" s="342">
        <f t="shared" si="887"/>
        <v>0</v>
      </c>
      <c r="KZ260" s="342">
        <f t="shared" si="887"/>
        <v>0</v>
      </c>
      <c r="LA260" s="342">
        <f t="shared" si="887"/>
        <v>0</v>
      </c>
      <c r="LB260" s="342">
        <f t="shared" si="887"/>
        <v>0</v>
      </c>
      <c r="LC260" s="342">
        <f t="shared" si="887"/>
        <v>0</v>
      </c>
      <c r="LD260" s="342">
        <f t="shared" si="887"/>
        <v>0</v>
      </c>
      <c r="LE260" s="342">
        <f t="shared" si="887"/>
        <v>0</v>
      </c>
      <c r="LF260" s="342">
        <f t="shared" si="887"/>
        <v>0</v>
      </c>
      <c r="LG260" s="342">
        <f t="shared" si="887"/>
        <v>0</v>
      </c>
      <c r="LH260" s="342">
        <f t="shared" si="887"/>
        <v>0</v>
      </c>
      <c r="LI260" s="342">
        <f t="shared" si="887"/>
        <v>0</v>
      </c>
      <c r="LJ260" s="342">
        <f t="shared" si="887"/>
        <v>0</v>
      </c>
      <c r="LK260" s="342">
        <f t="shared" si="887"/>
        <v>0</v>
      </c>
      <c r="LL260" s="342">
        <f t="shared" si="887"/>
        <v>0</v>
      </c>
      <c r="LM260" s="342">
        <f t="shared" si="887"/>
        <v>0</v>
      </c>
      <c r="LN260" s="342">
        <f t="shared" si="887"/>
        <v>0</v>
      </c>
      <c r="LO260" s="342">
        <f t="shared" si="887"/>
        <v>0</v>
      </c>
      <c r="LP260" s="342">
        <f t="shared" si="887"/>
        <v>0</v>
      </c>
    </row>
    <row r="261">
      <c r="A261" s="331" t="str">
        <f t="shared" si="821"/>
        <v>12-2025</v>
      </c>
      <c r="B261" s="346">
        <f t="shared" si="827"/>
        <v>185209.2845</v>
      </c>
      <c r="C261" s="346"/>
      <c r="E261" s="342">
        <f t="shared" ref="E261:BP261" si="888">if(or(and($A261-E$242&gt;0,$A261-E$243&lt;=0,month($A261)=month(E$243)),and($A261-E$242&gt;0,$A261-E$243&lt;=0,month(edate($A261,6))=month(E$243))),E$246,0)</f>
        <v>0</v>
      </c>
      <c r="F261" s="342">
        <f t="shared" si="888"/>
        <v>0</v>
      </c>
      <c r="G261" s="342">
        <f t="shared" si="888"/>
        <v>0</v>
      </c>
      <c r="H261" s="342">
        <f t="shared" si="888"/>
        <v>0</v>
      </c>
      <c r="I261" s="342">
        <f t="shared" si="888"/>
        <v>0</v>
      </c>
      <c r="J261" s="342">
        <f t="shared" si="888"/>
        <v>0</v>
      </c>
      <c r="K261" s="342">
        <f t="shared" si="888"/>
        <v>0</v>
      </c>
      <c r="L261" s="342">
        <f t="shared" si="888"/>
        <v>0</v>
      </c>
      <c r="M261" s="342">
        <f t="shared" si="888"/>
        <v>0</v>
      </c>
      <c r="N261" s="342">
        <f t="shared" si="888"/>
        <v>0</v>
      </c>
      <c r="O261" s="342">
        <f t="shared" si="888"/>
        <v>0</v>
      </c>
      <c r="P261" s="342">
        <f t="shared" si="888"/>
        <v>0</v>
      </c>
      <c r="Q261" s="342">
        <f t="shared" si="888"/>
        <v>0</v>
      </c>
      <c r="R261" s="342">
        <f t="shared" si="888"/>
        <v>0</v>
      </c>
      <c r="S261" s="342">
        <f t="shared" si="888"/>
        <v>0</v>
      </c>
      <c r="T261" s="342">
        <f t="shared" si="888"/>
        <v>0</v>
      </c>
      <c r="U261" s="342">
        <f t="shared" si="888"/>
        <v>0</v>
      </c>
      <c r="V261" s="342">
        <f t="shared" si="888"/>
        <v>0</v>
      </c>
      <c r="W261" s="342">
        <f t="shared" si="888"/>
        <v>0</v>
      </c>
      <c r="X261" s="342">
        <f t="shared" si="888"/>
        <v>0</v>
      </c>
      <c r="Y261" s="342">
        <f t="shared" si="888"/>
        <v>0</v>
      </c>
      <c r="Z261" s="342">
        <f t="shared" si="888"/>
        <v>0</v>
      </c>
      <c r="AA261" s="342">
        <f t="shared" si="888"/>
        <v>0</v>
      </c>
      <c r="AB261" s="342">
        <f t="shared" si="888"/>
        <v>8275.222958</v>
      </c>
      <c r="AC261" s="342">
        <f t="shared" si="888"/>
        <v>0</v>
      </c>
      <c r="AD261" s="342">
        <f t="shared" si="888"/>
        <v>0</v>
      </c>
      <c r="AE261" s="342">
        <f t="shared" si="888"/>
        <v>0</v>
      </c>
      <c r="AF261" s="342">
        <f t="shared" si="888"/>
        <v>6214.90265</v>
      </c>
      <c r="AG261" s="342">
        <f t="shared" si="888"/>
        <v>0</v>
      </c>
      <c r="AH261" s="342">
        <f t="shared" si="888"/>
        <v>228.5555</v>
      </c>
      <c r="AI261" s="342">
        <f t="shared" si="888"/>
        <v>0</v>
      </c>
      <c r="AJ261" s="342">
        <f t="shared" si="888"/>
        <v>3780</v>
      </c>
      <c r="AK261" s="342">
        <f t="shared" si="888"/>
        <v>15922.28576</v>
      </c>
      <c r="AL261" s="342">
        <f t="shared" si="888"/>
        <v>0</v>
      </c>
      <c r="AM261" s="342">
        <f t="shared" si="888"/>
        <v>0</v>
      </c>
      <c r="AN261" s="342">
        <f t="shared" si="888"/>
        <v>12211.43486</v>
      </c>
      <c r="AO261" s="342">
        <f t="shared" si="888"/>
        <v>8896.907813</v>
      </c>
      <c r="AP261" s="342">
        <f t="shared" si="888"/>
        <v>0</v>
      </c>
      <c r="AQ261" s="342">
        <f t="shared" si="888"/>
        <v>0</v>
      </c>
      <c r="AR261" s="342">
        <f t="shared" si="888"/>
        <v>7542.9351</v>
      </c>
      <c r="AS261" s="342">
        <f t="shared" si="888"/>
        <v>0</v>
      </c>
      <c r="AT261" s="342">
        <f t="shared" si="888"/>
        <v>0</v>
      </c>
      <c r="AU261" s="342">
        <f t="shared" si="888"/>
        <v>0</v>
      </c>
      <c r="AV261" s="342">
        <f t="shared" si="888"/>
        <v>7136.0471</v>
      </c>
      <c r="AW261" s="342">
        <f t="shared" si="888"/>
        <v>0</v>
      </c>
      <c r="AX261" s="342">
        <f t="shared" si="888"/>
        <v>9058.61</v>
      </c>
      <c r="AY261" s="342">
        <f t="shared" si="888"/>
        <v>0</v>
      </c>
      <c r="AZ261" s="342">
        <f t="shared" si="888"/>
        <v>6480</v>
      </c>
      <c r="BA261" s="342">
        <f t="shared" si="888"/>
        <v>5867.9712</v>
      </c>
      <c r="BB261" s="342">
        <f t="shared" si="888"/>
        <v>0</v>
      </c>
      <c r="BC261" s="342">
        <f t="shared" si="888"/>
        <v>4873.17825</v>
      </c>
      <c r="BD261" s="342">
        <f t="shared" si="888"/>
        <v>0</v>
      </c>
      <c r="BE261" s="342">
        <f t="shared" si="888"/>
        <v>4565.5155</v>
      </c>
      <c r="BF261" s="342">
        <f t="shared" si="888"/>
        <v>0</v>
      </c>
      <c r="BG261" s="342">
        <f t="shared" si="888"/>
        <v>900.3978</v>
      </c>
      <c r="BH261" s="342">
        <f t="shared" si="888"/>
        <v>0</v>
      </c>
      <c r="BI261" s="342">
        <f t="shared" si="888"/>
        <v>0</v>
      </c>
      <c r="BJ261" s="342">
        <f t="shared" si="888"/>
        <v>0</v>
      </c>
      <c r="BK261" s="342">
        <f t="shared" si="888"/>
        <v>0</v>
      </c>
      <c r="BL261" s="342">
        <f t="shared" si="888"/>
        <v>0</v>
      </c>
      <c r="BM261" s="342">
        <f t="shared" si="888"/>
        <v>1521.41625</v>
      </c>
      <c r="BN261" s="342">
        <f t="shared" si="888"/>
        <v>0</v>
      </c>
      <c r="BO261" s="342">
        <f t="shared" si="888"/>
        <v>5255.6688</v>
      </c>
      <c r="BP261" s="342">
        <f t="shared" si="888"/>
        <v>0</v>
      </c>
      <c r="BQ261" s="342"/>
      <c r="BR261" s="342">
        <f t="shared" ref="BR261:EC261" si="889">if(or(and($A261-BR$242&gt;0,$A261-BR$243&lt;=0,month($A261)=month(BR$243)),and($A261-BR$242&gt;0,$A261-BR$243&lt;=0,month(edate($A261,6))=month(BR$243))),BR$246,0)</f>
        <v>6064.104505</v>
      </c>
      <c r="BS261" s="342">
        <f t="shared" si="889"/>
        <v>2859.587409</v>
      </c>
      <c r="BT261" s="342">
        <f t="shared" si="889"/>
        <v>4906.433422</v>
      </c>
      <c r="BU261" s="342">
        <f t="shared" si="889"/>
        <v>0</v>
      </c>
      <c r="BV261" s="342">
        <f t="shared" si="889"/>
        <v>0</v>
      </c>
      <c r="BW261" s="342">
        <f t="shared" si="889"/>
        <v>5545.207549</v>
      </c>
      <c r="BX261" s="342">
        <f t="shared" si="889"/>
        <v>0</v>
      </c>
      <c r="BY261" s="342">
        <f t="shared" si="889"/>
        <v>0</v>
      </c>
      <c r="BZ261" s="342">
        <f t="shared" si="889"/>
        <v>0</v>
      </c>
      <c r="CA261" s="342">
        <f t="shared" si="889"/>
        <v>11106.87188</v>
      </c>
      <c r="CB261" s="342">
        <f t="shared" si="889"/>
        <v>6150.188962</v>
      </c>
      <c r="CC261" s="342">
        <f t="shared" si="889"/>
        <v>4965.2681</v>
      </c>
      <c r="CD261" s="342">
        <f t="shared" si="889"/>
        <v>0</v>
      </c>
      <c r="CE261" s="342">
        <f t="shared" si="889"/>
        <v>0</v>
      </c>
      <c r="CF261" s="342">
        <f t="shared" si="889"/>
        <v>10434.33244</v>
      </c>
      <c r="CG261" s="342">
        <f t="shared" si="889"/>
        <v>0</v>
      </c>
      <c r="CH261" s="342">
        <f t="shared" si="889"/>
        <v>0</v>
      </c>
      <c r="CI261" s="342">
        <f t="shared" si="889"/>
        <v>7404.527304</v>
      </c>
      <c r="CJ261" s="342">
        <f t="shared" si="889"/>
        <v>0</v>
      </c>
      <c r="CK261" s="342">
        <f t="shared" si="889"/>
        <v>7907.022408</v>
      </c>
      <c r="CL261" s="342">
        <f t="shared" si="889"/>
        <v>9075.524033</v>
      </c>
      <c r="CM261" s="342">
        <f t="shared" si="889"/>
        <v>59.1669401</v>
      </c>
      <c r="CN261" s="342">
        <f t="shared" si="889"/>
        <v>0</v>
      </c>
      <c r="CO261" s="342">
        <f t="shared" si="889"/>
        <v>0</v>
      </c>
      <c r="CP261" s="342">
        <f t="shared" si="889"/>
        <v>0</v>
      </c>
      <c r="CQ261" s="342">
        <f t="shared" si="889"/>
        <v>0</v>
      </c>
      <c r="CR261" s="342">
        <f t="shared" si="889"/>
        <v>0</v>
      </c>
      <c r="CS261" s="342">
        <f t="shared" si="889"/>
        <v>0</v>
      </c>
      <c r="CT261" s="342">
        <f t="shared" si="889"/>
        <v>0</v>
      </c>
      <c r="CU261" s="342">
        <f t="shared" si="889"/>
        <v>0</v>
      </c>
      <c r="CV261" s="342">
        <f t="shared" si="889"/>
        <v>0</v>
      </c>
      <c r="CW261" s="342">
        <f t="shared" si="889"/>
        <v>0</v>
      </c>
      <c r="CX261" s="342">
        <f t="shared" si="889"/>
        <v>0</v>
      </c>
      <c r="CY261" s="342">
        <f t="shared" si="889"/>
        <v>0</v>
      </c>
      <c r="CZ261" s="342">
        <f t="shared" si="889"/>
        <v>0</v>
      </c>
      <c r="DA261" s="342">
        <f t="shared" si="889"/>
        <v>0</v>
      </c>
      <c r="DB261" s="342">
        <f t="shared" si="889"/>
        <v>0</v>
      </c>
      <c r="DC261" s="342">
        <f t="shared" si="889"/>
        <v>0</v>
      </c>
      <c r="DD261" s="342">
        <f t="shared" si="889"/>
        <v>0</v>
      </c>
      <c r="DE261" s="342">
        <f t="shared" si="889"/>
        <v>0</v>
      </c>
      <c r="DF261" s="342">
        <f t="shared" si="889"/>
        <v>0</v>
      </c>
      <c r="DG261" s="342">
        <f t="shared" si="889"/>
        <v>0</v>
      </c>
      <c r="DH261" s="342">
        <f t="shared" si="889"/>
        <v>0</v>
      </c>
      <c r="DI261" s="342">
        <f t="shared" si="889"/>
        <v>0</v>
      </c>
      <c r="DJ261" s="342">
        <f t="shared" si="889"/>
        <v>0</v>
      </c>
      <c r="DK261" s="342">
        <f t="shared" si="889"/>
        <v>0</v>
      </c>
      <c r="DL261" s="342">
        <f t="shared" si="889"/>
        <v>0</v>
      </c>
      <c r="DM261" s="342">
        <f t="shared" si="889"/>
        <v>0</v>
      </c>
      <c r="DN261" s="342">
        <f t="shared" si="889"/>
        <v>0</v>
      </c>
      <c r="DO261" s="342">
        <f t="shared" si="889"/>
        <v>0</v>
      </c>
      <c r="DP261" s="342">
        <f t="shared" si="889"/>
        <v>0</v>
      </c>
      <c r="DQ261" s="342">
        <f t="shared" si="889"/>
        <v>0</v>
      </c>
      <c r="DR261" s="342">
        <f t="shared" si="889"/>
        <v>0</v>
      </c>
      <c r="DS261" s="342">
        <f t="shared" si="889"/>
        <v>0</v>
      </c>
      <c r="DT261" s="342">
        <f t="shared" si="889"/>
        <v>0</v>
      </c>
      <c r="DU261" s="342">
        <f t="shared" si="889"/>
        <v>0</v>
      </c>
      <c r="DV261" s="342">
        <f t="shared" si="889"/>
        <v>0</v>
      </c>
      <c r="DW261" s="342">
        <f t="shared" si="889"/>
        <v>0</v>
      </c>
      <c r="DX261" s="342">
        <f t="shared" si="889"/>
        <v>0</v>
      </c>
      <c r="DY261" s="342">
        <f t="shared" si="889"/>
        <v>0</v>
      </c>
      <c r="DZ261" s="342">
        <f t="shared" si="889"/>
        <v>0</v>
      </c>
      <c r="EA261" s="342">
        <f t="shared" si="889"/>
        <v>0</v>
      </c>
      <c r="EB261" s="342">
        <f t="shared" si="889"/>
        <v>0</v>
      </c>
      <c r="EC261" s="342">
        <f t="shared" si="889"/>
        <v>0</v>
      </c>
      <c r="ED261" s="338"/>
      <c r="EE261" s="342">
        <f t="shared" ref="EE261:GP261" si="890">if(or(and($A261-EE$242&gt;0,$A261-EE$243&lt;=0,month($A261)=month(EE$243)),and($A261-EE$242&gt;0,$A261-EE$243&lt;=0,month(edate($A261,6))=month(EE$243))),EE$246,0)</f>
        <v>0</v>
      </c>
      <c r="EF261" s="342">
        <f t="shared" si="890"/>
        <v>0</v>
      </c>
      <c r="EG261" s="342">
        <f t="shared" si="890"/>
        <v>0</v>
      </c>
      <c r="EH261" s="342">
        <f t="shared" si="890"/>
        <v>0</v>
      </c>
      <c r="EI261" s="342">
        <f t="shared" si="890"/>
        <v>0</v>
      </c>
      <c r="EJ261" s="342">
        <f t="shared" si="890"/>
        <v>0</v>
      </c>
      <c r="EK261" s="342">
        <f t="shared" si="890"/>
        <v>0</v>
      </c>
      <c r="EL261" s="342">
        <f t="shared" si="890"/>
        <v>0</v>
      </c>
      <c r="EM261" s="342">
        <f t="shared" si="890"/>
        <v>0</v>
      </c>
      <c r="EN261" s="342">
        <f t="shared" si="890"/>
        <v>0</v>
      </c>
      <c r="EO261" s="342">
        <f t="shared" si="890"/>
        <v>0</v>
      </c>
      <c r="EP261" s="342">
        <f t="shared" si="890"/>
        <v>0</v>
      </c>
      <c r="EQ261" s="342">
        <f t="shared" si="890"/>
        <v>0</v>
      </c>
      <c r="ER261" s="342">
        <f t="shared" si="890"/>
        <v>0</v>
      </c>
      <c r="ES261" s="342">
        <f t="shared" si="890"/>
        <v>0</v>
      </c>
      <c r="ET261" s="342">
        <f t="shared" si="890"/>
        <v>0</v>
      </c>
      <c r="EU261" s="342">
        <f t="shared" si="890"/>
        <v>0</v>
      </c>
      <c r="EV261" s="342">
        <f t="shared" si="890"/>
        <v>0</v>
      </c>
      <c r="EW261" s="342">
        <f t="shared" si="890"/>
        <v>0</v>
      </c>
      <c r="EX261" s="342">
        <f t="shared" si="890"/>
        <v>0</v>
      </c>
      <c r="EY261" s="342">
        <f t="shared" si="890"/>
        <v>0</v>
      </c>
      <c r="EZ261" s="342">
        <f t="shared" si="890"/>
        <v>0</v>
      </c>
      <c r="FA261" s="342">
        <f t="shared" si="890"/>
        <v>0</v>
      </c>
      <c r="FB261" s="342">
        <f t="shared" si="890"/>
        <v>0</v>
      </c>
      <c r="FC261" s="342">
        <f t="shared" si="890"/>
        <v>0</v>
      </c>
      <c r="FD261" s="342">
        <f t="shared" si="890"/>
        <v>0</v>
      </c>
      <c r="FE261" s="342">
        <f t="shared" si="890"/>
        <v>0</v>
      </c>
      <c r="FF261" s="342">
        <f t="shared" si="890"/>
        <v>0</v>
      </c>
      <c r="FG261" s="342">
        <f t="shared" si="890"/>
        <v>0</v>
      </c>
      <c r="FH261" s="342">
        <f t="shared" si="890"/>
        <v>0</v>
      </c>
      <c r="FI261" s="342">
        <f t="shared" si="890"/>
        <v>0</v>
      </c>
      <c r="FJ261" s="342">
        <f t="shared" si="890"/>
        <v>0</v>
      </c>
      <c r="FK261" s="342">
        <f t="shared" si="890"/>
        <v>0</v>
      </c>
      <c r="FL261" s="342">
        <f t="shared" si="890"/>
        <v>0</v>
      </c>
      <c r="FM261" s="342">
        <f t="shared" si="890"/>
        <v>0</v>
      </c>
      <c r="FN261" s="342">
        <f t="shared" si="890"/>
        <v>0</v>
      </c>
      <c r="FO261" s="342">
        <f t="shared" si="890"/>
        <v>0</v>
      </c>
      <c r="FP261" s="342">
        <f t="shared" si="890"/>
        <v>0</v>
      </c>
      <c r="FQ261" s="342">
        <f t="shared" si="890"/>
        <v>0</v>
      </c>
      <c r="FR261" s="342">
        <f t="shared" si="890"/>
        <v>0</v>
      </c>
      <c r="FS261" s="342">
        <f t="shared" si="890"/>
        <v>0</v>
      </c>
      <c r="FT261" s="342">
        <f t="shared" si="890"/>
        <v>0</v>
      </c>
      <c r="FU261" s="342">
        <f t="shared" si="890"/>
        <v>0</v>
      </c>
      <c r="FV261" s="342">
        <f t="shared" si="890"/>
        <v>0</v>
      </c>
      <c r="FW261" s="342">
        <f t="shared" si="890"/>
        <v>0</v>
      </c>
      <c r="FX261" s="342">
        <f t="shared" si="890"/>
        <v>0</v>
      </c>
      <c r="FY261" s="342">
        <f t="shared" si="890"/>
        <v>0</v>
      </c>
      <c r="FZ261" s="342">
        <f t="shared" si="890"/>
        <v>0</v>
      </c>
      <c r="GA261" s="342">
        <f t="shared" si="890"/>
        <v>0</v>
      </c>
      <c r="GB261" s="342">
        <f t="shared" si="890"/>
        <v>0</v>
      </c>
      <c r="GC261" s="342">
        <f t="shared" si="890"/>
        <v>0</v>
      </c>
      <c r="GD261" s="342">
        <f t="shared" si="890"/>
        <v>0</v>
      </c>
      <c r="GE261" s="342">
        <f t="shared" si="890"/>
        <v>0</v>
      </c>
      <c r="GF261" s="342">
        <f t="shared" si="890"/>
        <v>0</v>
      </c>
      <c r="GG261" s="342">
        <f t="shared" si="890"/>
        <v>0</v>
      </c>
      <c r="GH261" s="342">
        <f t="shared" si="890"/>
        <v>0</v>
      </c>
      <c r="GI261" s="342">
        <f t="shared" si="890"/>
        <v>0</v>
      </c>
      <c r="GJ261" s="342">
        <f t="shared" si="890"/>
        <v>0</v>
      </c>
      <c r="GK261" s="342">
        <f t="shared" si="890"/>
        <v>0</v>
      </c>
      <c r="GL261" s="342">
        <f t="shared" si="890"/>
        <v>0</v>
      </c>
      <c r="GM261" s="342">
        <f t="shared" si="890"/>
        <v>0</v>
      </c>
      <c r="GN261" s="342">
        <f t="shared" si="890"/>
        <v>0</v>
      </c>
      <c r="GO261" s="342">
        <f t="shared" si="890"/>
        <v>0</v>
      </c>
      <c r="GP261" s="342">
        <f t="shared" si="890"/>
        <v>0</v>
      </c>
      <c r="GQ261" s="342"/>
      <c r="GR261" s="342">
        <f t="shared" ref="GR261:JC261" si="891">if(or(and($A261-GR$242&gt;0,$A261-GR$243&lt;=0,month($A261)=month(GR$243)),and($A261-GR$242&gt;0,$A261-GR$243&lt;=0,month(edate($A261,6))=month(GR$243))),GR$246,0)</f>
        <v>0</v>
      </c>
      <c r="GS261" s="342">
        <f t="shared" si="891"/>
        <v>0</v>
      </c>
      <c r="GT261" s="342">
        <f t="shared" si="891"/>
        <v>0</v>
      </c>
      <c r="GU261" s="342">
        <f t="shared" si="891"/>
        <v>0</v>
      </c>
      <c r="GV261" s="342">
        <f t="shared" si="891"/>
        <v>0</v>
      </c>
      <c r="GW261" s="342">
        <f t="shared" si="891"/>
        <v>0</v>
      </c>
      <c r="GX261" s="342">
        <f t="shared" si="891"/>
        <v>0</v>
      </c>
      <c r="GY261" s="342">
        <f t="shared" si="891"/>
        <v>0</v>
      </c>
      <c r="GZ261" s="342">
        <f t="shared" si="891"/>
        <v>0</v>
      </c>
      <c r="HA261" s="342">
        <f t="shared" si="891"/>
        <v>0</v>
      </c>
      <c r="HB261" s="342">
        <f t="shared" si="891"/>
        <v>0</v>
      </c>
      <c r="HC261" s="342">
        <f t="shared" si="891"/>
        <v>0</v>
      </c>
      <c r="HD261" s="342">
        <f t="shared" si="891"/>
        <v>0</v>
      </c>
      <c r="HE261" s="342">
        <f t="shared" si="891"/>
        <v>0</v>
      </c>
      <c r="HF261" s="342">
        <f t="shared" si="891"/>
        <v>0</v>
      </c>
      <c r="HG261" s="342">
        <f t="shared" si="891"/>
        <v>0</v>
      </c>
      <c r="HH261" s="342">
        <f t="shared" si="891"/>
        <v>0</v>
      </c>
      <c r="HI261" s="342">
        <f t="shared" si="891"/>
        <v>0</v>
      </c>
      <c r="HJ261" s="342">
        <f t="shared" si="891"/>
        <v>0</v>
      </c>
      <c r="HK261" s="342">
        <f t="shared" si="891"/>
        <v>0</v>
      </c>
      <c r="HL261" s="342">
        <f t="shared" si="891"/>
        <v>0</v>
      </c>
      <c r="HM261" s="342">
        <f t="shared" si="891"/>
        <v>0</v>
      </c>
      <c r="HN261" s="342">
        <f t="shared" si="891"/>
        <v>0</v>
      </c>
      <c r="HO261" s="342">
        <f t="shared" si="891"/>
        <v>0</v>
      </c>
      <c r="HP261" s="342">
        <f t="shared" si="891"/>
        <v>0</v>
      </c>
      <c r="HQ261" s="342">
        <f t="shared" si="891"/>
        <v>0</v>
      </c>
      <c r="HR261" s="342">
        <f t="shared" si="891"/>
        <v>0</v>
      </c>
      <c r="HS261" s="342">
        <f t="shared" si="891"/>
        <v>0</v>
      </c>
      <c r="HT261" s="342">
        <f t="shared" si="891"/>
        <v>0</v>
      </c>
      <c r="HU261" s="342">
        <f t="shared" si="891"/>
        <v>0</v>
      </c>
      <c r="HV261" s="342">
        <f t="shared" si="891"/>
        <v>0</v>
      </c>
      <c r="HW261" s="342">
        <f t="shared" si="891"/>
        <v>0</v>
      </c>
      <c r="HX261" s="342">
        <f t="shared" si="891"/>
        <v>0</v>
      </c>
      <c r="HY261" s="342">
        <f t="shared" si="891"/>
        <v>0</v>
      </c>
      <c r="HZ261" s="342">
        <f t="shared" si="891"/>
        <v>0</v>
      </c>
      <c r="IA261" s="342">
        <f t="shared" si="891"/>
        <v>0</v>
      </c>
      <c r="IB261" s="342">
        <f t="shared" si="891"/>
        <v>0</v>
      </c>
      <c r="IC261" s="342">
        <f t="shared" si="891"/>
        <v>0</v>
      </c>
      <c r="ID261" s="342">
        <f t="shared" si="891"/>
        <v>0</v>
      </c>
      <c r="IE261" s="342">
        <f t="shared" si="891"/>
        <v>0</v>
      </c>
      <c r="IF261" s="342">
        <f t="shared" si="891"/>
        <v>0</v>
      </c>
      <c r="IG261" s="342">
        <f t="shared" si="891"/>
        <v>0</v>
      </c>
      <c r="IH261" s="342">
        <f t="shared" si="891"/>
        <v>0</v>
      </c>
      <c r="II261" s="342">
        <f t="shared" si="891"/>
        <v>0</v>
      </c>
      <c r="IJ261" s="342">
        <f t="shared" si="891"/>
        <v>0</v>
      </c>
      <c r="IK261" s="342">
        <f t="shared" si="891"/>
        <v>0</v>
      </c>
      <c r="IL261" s="342">
        <f t="shared" si="891"/>
        <v>0</v>
      </c>
      <c r="IM261" s="342">
        <f t="shared" si="891"/>
        <v>0</v>
      </c>
      <c r="IN261" s="342">
        <f t="shared" si="891"/>
        <v>0</v>
      </c>
      <c r="IO261" s="342">
        <f t="shared" si="891"/>
        <v>0</v>
      </c>
      <c r="IP261" s="342">
        <f t="shared" si="891"/>
        <v>0</v>
      </c>
      <c r="IQ261" s="342">
        <f t="shared" si="891"/>
        <v>0</v>
      </c>
      <c r="IR261" s="342">
        <f t="shared" si="891"/>
        <v>0</v>
      </c>
      <c r="IS261" s="342">
        <f t="shared" si="891"/>
        <v>0</v>
      </c>
      <c r="IT261" s="342">
        <f t="shared" si="891"/>
        <v>0</v>
      </c>
      <c r="IU261" s="342">
        <f t="shared" si="891"/>
        <v>0</v>
      </c>
      <c r="IV261" s="342">
        <f t="shared" si="891"/>
        <v>0</v>
      </c>
      <c r="IW261" s="342">
        <f t="shared" si="891"/>
        <v>0</v>
      </c>
      <c r="IX261" s="342">
        <f t="shared" si="891"/>
        <v>0</v>
      </c>
      <c r="IY261" s="342">
        <f t="shared" si="891"/>
        <v>0</v>
      </c>
      <c r="IZ261" s="342">
        <f t="shared" si="891"/>
        <v>0</v>
      </c>
      <c r="JA261" s="342">
        <f t="shared" si="891"/>
        <v>0</v>
      </c>
      <c r="JB261" s="342">
        <f t="shared" si="891"/>
        <v>0</v>
      </c>
      <c r="JC261" s="342">
        <f t="shared" si="891"/>
        <v>0</v>
      </c>
      <c r="JD261" s="342"/>
      <c r="JE261" s="342">
        <f t="shared" ref="JE261:LP261" si="892">if(or(and($A261-JE$242&gt;0,$A261-JE$243&lt;=0,month($A261)=month(JE$243)),and($A261-JE$242&gt;0,$A261-JE$243&lt;=0,month(edate($A261,6))=month(JE$243))),JE$246,0)</f>
        <v>0</v>
      </c>
      <c r="JF261" s="342">
        <f t="shared" si="892"/>
        <v>0</v>
      </c>
      <c r="JG261" s="342">
        <f t="shared" si="892"/>
        <v>0</v>
      </c>
      <c r="JH261" s="342">
        <f t="shared" si="892"/>
        <v>0</v>
      </c>
      <c r="JI261" s="342">
        <f t="shared" si="892"/>
        <v>0</v>
      </c>
      <c r="JJ261" s="342">
        <f t="shared" si="892"/>
        <v>0</v>
      </c>
      <c r="JK261" s="342">
        <f t="shared" si="892"/>
        <v>0</v>
      </c>
      <c r="JL261" s="342">
        <f t="shared" si="892"/>
        <v>0</v>
      </c>
      <c r="JM261" s="342">
        <f t="shared" si="892"/>
        <v>0</v>
      </c>
      <c r="JN261" s="342">
        <f t="shared" si="892"/>
        <v>0</v>
      </c>
      <c r="JO261" s="342">
        <f t="shared" si="892"/>
        <v>0</v>
      </c>
      <c r="JP261" s="342">
        <f t="shared" si="892"/>
        <v>0</v>
      </c>
      <c r="JQ261" s="342">
        <f t="shared" si="892"/>
        <v>0</v>
      </c>
      <c r="JR261" s="342">
        <f t="shared" si="892"/>
        <v>0</v>
      </c>
      <c r="JS261" s="342">
        <f t="shared" si="892"/>
        <v>0</v>
      </c>
      <c r="JT261" s="342">
        <f t="shared" si="892"/>
        <v>0</v>
      </c>
      <c r="JU261" s="342">
        <f t="shared" si="892"/>
        <v>0</v>
      </c>
      <c r="JV261" s="342">
        <f t="shared" si="892"/>
        <v>0</v>
      </c>
      <c r="JW261" s="342">
        <f t="shared" si="892"/>
        <v>0</v>
      </c>
      <c r="JX261" s="342">
        <f t="shared" si="892"/>
        <v>0</v>
      </c>
      <c r="JY261" s="342">
        <f t="shared" si="892"/>
        <v>0</v>
      </c>
      <c r="JZ261" s="342">
        <f t="shared" si="892"/>
        <v>0</v>
      </c>
      <c r="KA261" s="342">
        <f t="shared" si="892"/>
        <v>0</v>
      </c>
      <c r="KB261" s="342">
        <f t="shared" si="892"/>
        <v>0</v>
      </c>
      <c r="KC261" s="342">
        <f t="shared" si="892"/>
        <v>0</v>
      </c>
      <c r="KD261" s="342">
        <f t="shared" si="892"/>
        <v>0</v>
      </c>
      <c r="KE261" s="342">
        <f t="shared" si="892"/>
        <v>0</v>
      </c>
      <c r="KF261" s="342">
        <f t="shared" si="892"/>
        <v>0</v>
      </c>
      <c r="KG261" s="342">
        <f t="shared" si="892"/>
        <v>0</v>
      </c>
      <c r="KH261" s="342">
        <f t="shared" si="892"/>
        <v>0</v>
      </c>
      <c r="KI261" s="342">
        <f t="shared" si="892"/>
        <v>0</v>
      </c>
      <c r="KJ261" s="342">
        <f t="shared" si="892"/>
        <v>0</v>
      </c>
      <c r="KK261" s="342">
        <f t="shared" si="892"/>
        <v>0</v>
      </c>
      <c r="KL261" s="342">
        <f t="shared" si="892"/>
        <v>0</v>
      </c>
      <c r="KM261" s="342">
        <f t="shared" si="892"/>
        <v>0</v>
      </c>
      <c r="KN261" s="342">
        <f t="shared" si="892"/>
        <v>0</v>
      </c>
      <c r="KO261" s="342">
        <f t="shared" si="892"/>
        <v>0</v>
      </c>
      <c r="KP261" s="342">
        <f t="shared" si="892"/>
        <v>0</v>
      </c>
      <c r="KQ261" s="342">
        <f t="shared" si="892"/>
        <v>0</v>
      </c>
      <c r="KR261" s="342">
        <f t="shared" si="892"/>
        <v>0</v>
      </c>
      <c r="KS261" s="342">
        <f t="shared" si="892"/>
        <v>0</v>
      </c>
      <c r="KT261" s="342">
        <f t="shared" si="892"/>
        <v>0</v>
      </c>
      <c r="KU261" s="342">
        <f t="shared" si="892"/>
        <v>0</v>
      </c>
      <c r="KV261" s="342">
        <f t="shared" si="892"/>
        <v>0</v>
      </c>
      <c r="KW261" s="342">
        <f t="shared" si="892"/>
        <v>0</v>
      </c>
      <c r="KX261" s="342">
        <f t="shared" si="892"/>
        <v>0</v>
      </c>
      <c r="KY261" s="342">
        <f t="shared" si="892"/>
        <v>0</v>
      </c>
      <c r="KZ261" s="342">
        <f t="shared" si="892"/>
        <v>0</v>
      </c>
      <c r="LA261" s="342">
        <f t="shared" si="892"/>
        <v>0</v>
      </c>
      <c r="LB261" s="342">
        <f t="shared" si="892"/>
        <v>0</v>
      </c>
      <c r="LC261" s="342">
        <f t="shared" si="892"/>
        <v>0</v>
      </c>
      <c r="LD261" s="342">
        <f t="shared" si="892"/>
        <v>0</v>
      </c>
      <c r="LE261" s="342">
        <f t="shared" si="892"/>
        <v>0</v>
      </c>
      <c r="LF261" s="342">
        <f t="shared" si="892"/>
        <v>0</v>
      </c>
      <c r="LG261" s="342">
        <f t="shared" si="892"/>
        <v>0</v>
      </c>
      <c r="LH261" s="342">
        <f t="shared" si="892"/>
        <v>0</v>
      </c>
      <c r="LI261" s="342">
        <f t="shared" si="892"/>
        <v>0</v>
      </c>
      <c r="LJ261" s="342">
        <f t="shared" si="892"/>
        <v>0</v>
      </c>
      <c r="LK261" s="342">
        <f t="shared" si="892"/>
        <v>0</v>
      </c>
      <c r="LL261" s="342">
        <f t="shared" si="892"/>
        <v>0</v>
      </c>
      <c r="LM261" s="342">
        <f t="shared" si="892"/>
        <v>0</v>
      </c>
      <c r="LN261" s="342">
        <f t="shared" si="892"/>
        <v>0</v>
      </c>
      <c r="LO261" s="342">
        <f t="shared" si="892"/>
        <v>0</v>
      </c>
      <c r="LP261" s="342">
        <f t="shared" si="892"/>
        <v>0</v>
      </c>
    </row>
    <row r="262">
      <c r="A262" s="331" t="str">
        <f t="shared" si="821"/>
        <v>03-2026</v>
      </c>
      <c r="B262" s="346">
        <f t="shared" si="827"/>
        <v>235500.1342</v>
      </c>
      <c r="C262" s="346"/>
      <c r="E262" s="342">
        <f t="shared" ref="E262:BP262" si="893">if(or(and($A262-E$242&gt;0,$A262-E$243&lt;=0,month($A262)=month(E$243)),and($A262-E$242&gt;0,$A262-E$243&lt;=0,month(edate($A262,6))=month(E$243))),E$246,0)</f>
        <v>0</v>
      </c>
      <c r="F262" s="342">
        <f t="shared" si="893"/>
        <v>0</v>
      </c>
      <c r="G262" s="342">
        <f t="shared" si="893"/>
        <v>0</v>
      </c>
      <c r="H262" s="342">
        <f t="shared" si="893"/>
        <v>0</v>
      </c>
      <c r="I262" s="342">
        <f t="shared" si="893"/>
        <v>0</v>
      </c>
      <c r="J262" s="342">
        <f t="shared" si="893"/>
        <v>0</v>
      </c>
      <c r="K262" s="342">
        <f t="shared" si="893"/>
        <v>0</v>
      </c>
      <c r="L262" s="342">
        <f t="shared" si="893"/>
        <v>0</v>
      </c>
      <c r="M262" s="342">
        <f t="shared" si="893"/>
        <v>0</v>
      </c>
      <c r="N262" s="342">
        <f t="shared" si="893"/>
        <v>0</v>
      </c>
      <c r="O262" s="342">
        <f t="shared" si="893"/>
        <v>0</v>
      </c>
      <c r="P262" s="342">
        <f t="shared" si="893"/>
        <v>0</v>
      </c>
      <c r="Q262" s="342">
        <f t="shared" si="893"/>
        <v>0</v>
      </c>
      <c r="R262" s="342">
        <f t="shared" si="893"/>
        <v>0</v>
      </c>
      <c r="S262" s="342">
        <f t="shared" si="893"/>
        <v>0</v>
      </c>
      <c r="T262" s="342">
        <f t="shared" si="893"/>
        <v>0</v>
      </c>
      <c r="U262" s="342">
        <f t="shared" si="893"/>
        <v>0</v>
      </c>
      <c r="V262" s="342">
        <f t="shared" si="893"/>
        <v>0</v>
      </c>
      <c r="W262" s="342">
        <f t="shared" si="893"/>
        <v>0</v>
      </c>
      <c r="X262" s="342">
        <f t="shared" si="893"/>
        <v>0</v>
      </c>
      <c r="Y262" s="342">
        <f t="shared" si="893"/>
        <v>0</v>
      </c>
      <c r="Z262" s="342">
        <f t="shared" si="893"/>
        <v>0</v>
      </c>
      <c r="AA262" s="342">
        <f t="shared" si="893"/>
        <v>0</v>
      </c>
      <c r="AB262" s="342">
        <f t="shared" si="893"/>
        <v>0</v>
      </c>
      <c r="AC262" s="342">
        <f t="shared" si="893"/>
        <v>6205.936838</v>
      </c>
      <c r="AD262" s="342">
        <f t="shared" si="893"/>
        <v>8318.29995</v>
      </c>
      <c r="AE262" s="342">
        <f t="shared" si="893"/>
        <v>6439.535258</v>
      </c>
      <c r="AF262" s="342">
        <f t="shared" si="893"/>
        <v>0</v>
      </c>
      <c r="AG262" s="342">
        <f t="shared" si="893"/>
        <v>7258.6275</v>
      </c>
      <c r="AH262" s="342">
        <f t="shared" si="893"/>
        <v>0</v>
      </c>
      <c r="AI262" s="342">
        <f t="shared" si="893"/>
        <v>10641.14589</v>
      </c>
      <c r="AJ262" s="342">
        <f t="shared" si="893"/>
        <v>0</v>
      </c>
      <c r="AK262" s="342">
        <f t="shared" si="893"/>
        <v>0</v>
      </c>
      <c r="AL262" s="342">
        <f t="shared" si="893"/>
        <v>275</v>
      </c>
      <c r="AM262" s="342">
        <f t="shared" si="893"/>
        <v>4982.50623</v>
      </c>
      <c r="AN262" s="342">
        <f t="shared" si="893"/>
        <v>0</v>
      </c>
      <c r="AO262" s="342">
        <f t="shared" si="893"/>
        <v>0</v>
      </c>
      <c r="AP262" s="342">
        <f t="shared" si="893"/>
        <v>9271.35</v>
      </c>
      <c r="AQ262" s="342">
        <f t="shared" si="893"/>
        <v>8358.125</v>
      </c>
      <c r="AR262" s="342">
        <f t="shared" si="893"/>
        <v>0</v>
      </c>
      <c r="AS262" s="342">
        <f t="shared" si="893"/>
        <v>8601.039</v>
      </c>
      <c r="AT262" s="342">
        <f t="shared" si="893"/>
        <v>16276.43473</v>
      </c>
      <c r="AU262" s="342">
        <f t="shared" si="893"/>
        <v>7462.28015</v>
      </c>
      <c r="AV262" s="342">
        <f t="shared" si="893"/>
        <v>0</v>
      </c>
      <c r="AW262" s="342">
        <f t="shared" si="893"/>
        <v>4800</v>
      </c>
      <c r="AX262" s="342">
        <f t="shared" si="893"/>
        <v>0</v>
      </c>
      <c r="AY262" s="342">
        <f t="shared" si="893"/>
        <v>12558.09375</v>
      </c>
      <c r="AZ262" s="342">
        <f t="shared" si="893"/>
        <v>0</v>
      </c>
      <c r="BA262" s="342">
        <f t="shared" si="893"/>
        <v>0</v>
      </c>
      <c r="BB262" s="342">
        <f t="shared" si="893"/>
        <v>9703.8664</v>
      </c>
      <c r="BC262" s="342">
        <f t="shared" si="893"/>
        <v>0</v>
      </c>
      <c r="BD262" s="342">
        <f t="shared" si="893"/>
        <v>13378.4</v>
      </c>
      <c r="BE262" s="342">
        <f t="shared" si="893"/>
        <v>0</v>
      </c>
      <c r="BF262" s="342">
        <f t="shared" si="893"/>
        <v>1557.6541</v>
      </c>
      <c r="BG262" s="342">
        <f t="shared" si="893"/>
        <v>0</v>
      </c>
      <c r="BH262" s="342">
        <f t="shared" si="893"/>
        <v>5158.157425</v>
      </c>
      <c r="BI262" s="342">
        <f t="shared" si="893"/>
        <v>2306.25</v>
      </c>
      <c r="BJ262" s="342">
        <f t="shared" si="893"/>
        <v>7162.4875</v>
      </c>
      <c r="BK262" s="342">
        <f t="shared" si="893"/>
        <v>1312.5</v>
      </c>
      <c r="BL262" s="342">
        <f t="shared" si="893"/>
        <v>1793.1</v>
      </c>
      <c r="BM262" s="342">
        <f t="shared" si="893"/>
        <v>0</v>
      </c>
      <c r="BN262" s="342">
        <f t="shared" si="893"/>
        <v>740.464875</v>
      </c>
      <c r="BO262" s="342">
        <f t="shared" si="893"/>
        <v>0</v>
      </c>
      <c r="BP262" s="342">
        <f t="shared" si="893"/>
        <v>628.625</v>
      </c>
      <c r="BQ262" s="342"/>
      <c r="BR262" s="342">
        <f t="shared" ref="BR262:EC262" si="894">if(or(and($A262-BR$242&gt;0,$A262-BR$243&lt;=0,month($A262)=month(BR$243)),and($A262-BR$242&gt;0,$A262-BR$243&lt;=0,month(edate($A262,6))=month(BR$243))),BR$246,0)</f>
        <v>0</v>
      </c>
      <c r="BS262" s="342">
        <f t="shared" si="894"/>
        <v>0</v>
      </c>
      <c r="BT262" s="342">
        <f t="shared" si="894"/>
        <v>0</v>
      </c>
      <c r="BU262" s="342">
        <f t="shared" si="894"/>
        <v>5686.430411</v>
      </c>
      <c r="BV262" s="342">
        <f t="shared" si="894"/>
        <v>5286.251537</v>
      </c>
      <c r="BW262" s="342">
        <f t="shared" si="894"/>
        <v>0</v>
      </c>
      <c r="BX262" s="342">
        <f t="shared" si="894"/>
        <v>6421.949111</v>
      </c>
      <c r="BY262" s="342">
        <f t="shared" si="894"/>
        <v>4230.325751</v>
      </c>
      <c r="BZ262" s="342">
        <f t="shared" si="894"/>
        <v>5235.984857</v>
      </c>
      <c r="CA262" s="342">
        <f t="shared" si="894"/>
        <v>0</v>
      </c>
      <c r="CB262" s="342">
        <f t="shared" si="894"/>
        <v>0</v>
      </c>
      <c r="CC262" s="342">
        <f t="shared" si="894"/>
        <v>0</v>
      </c>
      <c r="CD262" s="342">
        <f t="shared" si="894"/>
        <v>5402.969057</v>
      </c>
      <c r="CE262" s="342">
        <f t="shared" si="894"/>
        <v>9465.822671</v>
      </c>
      <c r="CF262" s="342">
        <f t="shared" si="894"/>
        <v>0</v>
      </c>
      <c r="CG262" s="342">
        <f t="shared" si="894"/>
        <v>11312.21154</v>
      </c>
      <c r="CH262" s="342">
        <f t="shared" si="894"/>
        <v>9573.541434</v>
      </c>
      <c r="CI262" s="342">
        <f t="shared" si="894"/>
        <v>0</v>
      </c>
      <c r="CJ262" s="342">
        <f t="shared" si="894"/>
        <v>8575.222922</v>
      </c>
      <c r="CK262" s="342">
        <f t="shared" si="894"/>
        <v>0</v>
      </c>
      <c r="CL262" s="342">
        <f t="shared" si="894"/>
        <v>0</v>
      </c>
      <c r="CM262" s="342">
        <f t="shared" si="894"/>
        <v>0</v>
      </c>
      <c r="CN262" s="342">
        <f t="shared" si="894"/>
        <v>9119.545288</v>
      </c>
      <c r="CO262" s="342">
        <f t="shared" si="894"/>
        <v>0</v>
      </c>
      <c r="CP262" s="342">
        <f t="shared" si="894"/>
        <v>0</v>
      </c>
      <c r="CQ262" s="342">
        <f t="shared" si="894"/>
        <v>0</v>
      </c>
      <c r="CR262" s="342">
        <f t="shared" si="894"/>
        <v>0</v>
      </c>
      <c r="CS262" s="342">
        <f t="shared" si="894"/>
        <v>0</v>
      </c>
      <c r="CT262" s="342">
        <f t="shared" si="894"/>
        <v>0</v>
      </c>
      <c r="CU262" s="342">
        <f t="shared" si="894"/>
        <v>0</v>
      </c>
      <c r="CV262" s="342">
        <f t="shared" si="894"/>
        <v>0</v>
      </c>
      <c r="CW262" s="342">
        <f t="shared" si="894"/>
        <v>0</v>
      </c>
      <c r="CX262" s="342">
        <f t="shared" si="894"/>
        <v>0</v>
      </c>
      <c r="CY262" s="342">
        <f t="shared" si="894"/>
        <v>0</v>
      </c>
      <c r="CZ262" s="342">
        <f t="shared" si="894"/>
        <v>0</v>
      </c>
      <c r="DA262" s="342">
        <f t="shared" si="894"/>
        <v>0</v>
      </c>
      <c r="DB262" s="342">
        <f t="shared" si="894"/>
        <v>0</v>
      </c>
      <c r="DC262" s="342">
        <f t="shared" si="894"/>
        <v>0</v>
      </c>
      <c r="DD262" s="342">
        <f t="shared" si="894"/>
        <v>0</v>
      </c>
      <c r="DE262" s="342">
        <f t="shared" si="894"/>
        <v>0</v>
      </c>
      <c r="DF262" s="342">
        <f t="shared" si="894"/>
        <v>0</v>
      </c>
      <c r="DG262" s="342">
        <f t="shared" si="894"/>
        <v>0</v>
      </c>
      <c r="DH262" s="342">
        <f t="shared" si="894"/>
        <v>0</v>
      </c>
      <c r="DI262" s="342">
        <f t="shared" si="894"/>
        <v>0</v>
      </c>
      <c r="DJ262" s="342">
        <f t="shared" si="894"/>
        <v>0</v>
      </c>
      <c r="DK262" s="342">
        <f t="shared" si="894"/>
        <v>0</v>
      </c>
      <c r="DL262" s="342">
        <f t="shared" si="894"/>
        <v>0</v>
      </c>
      <c r="DM262" s="342">
        <f t="shared" si="894"/>
        <v>0</v>
      </c>
      <c r="DN262" s="342">
        <f t="shared" si="894"/>
        <v>0</v>
      </c>
      <c r="DO262" s="342">
        <f t="shared" si="894"/>
        <v>0</v>
      </c>
      <c r="DP262" s="342">
        <f t="shared" si="894"/>
        <v>0</v>
      </c>
      <c r="DQ262" s="342">
        <f t="shared" si="894"/>
        <v>0</v>
      </c>
      <c r="DR262" s="342">
        <f t="shared" si="894"/>
        <v>0</v>
      </c>
      <c r="DS262" s="342">
        <f t="shared" si="894"/>
        <v>0</v>
      </c>
      <c r="DT262" s="342">
        <f t="shared" si="894"/>
        <v>0</v>
      </c>
      <c r="DU262" s="342">
        <f t="shared" si="894"/>
        <v>0</v>
      </c>
      <c r="DV262" s="342">
        <f t="shared" si="894"/>
        <v>0</v>
      </c>
      <c r="DW262" s="342">
        <f t="shared" si="894"/>
        <v>0</v>
      </c>
      <c r="DX262" s="342">
        <f t="shared" si="894"/>
        <v>0</v>
      </c>
      <c r="DY262" s="342">
        <f t="shared" si="894"/>
        <v>0</v>
      </c>
      <c r="DZ262" s="342">
        <f t="shared" si="894"/>
        <v>0</v>
      </c>
      <c r="EA262" s="342">
        <f t="shared" si="894"/>
        <v>0</v>
      </c>
      <c r="EB262" s="342">
        <f t="shared" si="894"/>
        <v>0</v>
      </c>
      <c r="EC262" s="342">
        <f t="shared" si="894"/>
        <v>0</v>
      </c>
      <c r="ED262" s="338"/>
      <c r="EE262" s="342">
        <f t="shared" ref="EE262:GP262" si="895">if(or(and($A262-EE$242&gt;0,$A262-EE$243&lt;=0,month($A262)=month(EE$243)),and($A262-EE$242&gt;0,$A262-EE$243&lt;=0,month(edate($A262,6))=month(EE$243))),EE$246,0)</f>
        <v>0</v>
      </c>
      <c r="EF262" s="342">
        <f t="shared" si="895"/>
        <v>0</v>
      </c>
      <c r="EG262" s="342">
        <f t="shared" si="895"/>
        <v>0</v>
      </c>
      <c r="EH262" s="342">
        <f t="shared" si="895"/>
        <v>0</v>
      </c>
      <c r="EI262" s="342">
        <f t="shared" si="895"/>
        <v>0</v>
      </c>
      <c r="EJ262" s="342">
        <f t="shared" si="895"/>
        <v>0</v>
      </c>
      <c r="EK262" s="342">
        <f t="shared" si="895"/>
        <v>0</v>
      </c>
      <c r="EL262" s="342">
        <f t="shared" si="895"/>
        <v>0</v>
      </c>
      <c r="EM262" s="342">
        <f t="shared" si="895"/>
        <v>0</v>
      </c>
      <c r="EN262" s="342">
        <f t="shared" si="895"/>
        <v>0</v>
      </c>
      <c r="EO262" s="342">
        <f t="shared" si="895"/>
        <v>0</v>
      </c>
      <c r="EP262" s="342">
        <f t="shared" si="895"/>
        <v>0</v>
      </c>
      <c r="EQ262" s="342">
        <f t="shared" si="895"/>
        <v>0</v>
      </c>
      <c r="ER262" s="342">
        <f t="shared" si="895"/>
        <v>0</v>
      </c>
      <c r="ES262" s="342">
        <f t="shared" si="895"/>
        <v>0</v>
      </c>
      <c r="ET262" s="342">
        <f t="shared" si="895"/>
        <v>0</v>
      </c>
      <c r="EU262" s="342">
        <f t="shared" si="895"/>
        <v>0</v>
      </c>
      <c r="EV262" s="342">
        <f t="shared" si="895"/>
        <v>0</v>
      </c>
      <c r="EW262" s="342">
        <f t="shared" si="895"/>
        <v>0</v>
      </c>
      <c r="EX262" s="342">
        <f t="shared" si="895"/>
        <v>0</v>
      </c>
      <c r="EY262" s="342">
        <f t="shared" si="895"/>
        <v>0</v>
      </c>
      <c r="EZ262" s="342">
        <f t="shared" si="895"/>
        <v>0</v>
      </c>
      <c r="FA262" s="342">
        <f t="shared" si="895"/>
        <v>0</v>
      </c>
      <c r="FB262" s="342">
        <f t="shared" si="895"/>
        <v>0</v>
      </c>
      <c r="FC262" s="342">
        <f t="shared" si="895"/>
        <v>0</v>
      </c>
      <c r="FD262" s="342">
        <f t="shared" si="895"/>
        <v>0</v>
      </c>
      <c r="FE262" s="342">
        <f t="shared" si="895"/>
        <v>0</v>
      </c>
      <c r="FF262" s="342">
        <f t="shared" si="895"/>
        <v>0</v>
      </c>
      <c r="FG262" s="342">
        <f t="shared" si="895"/>
        <v>0</v>
      </c>
      <c r="FH262" s="342">
        <f t="shared" si="895"/>
        <v>0</v>
      </c>
      <c r="FI262" s="342">
        <f t="shared" si="895"/>
        <v>0</v>
      </c>
      <c r="FJ262" s="342">
        <f t="shared" si="895"/>
        <v>0</v>
      </c>
      <c r="FK262" s="342">
        <f t="shared" si="895"/>
        <v>0</v>
      </c>
      <c r="FL262" s="342">
        <f t="shared" si="895"/>
        <v>0</v>
      </c>
      <c r="FM262" s="342">
        <f t="shared" si="895"/>
        <v>0</v>
      </c>
      <c r="FN262" s="342">
        <f t="shared" si="895"/>
        <v>0</v>
      </c>
      <c r="FO262" s="342">
        <f t="shared" si="895"/>
        <v>0</v>
      </c>
      <c r="FP262" s="342">
        <f t="shared" si="895"/>
        <v>0</v>
      </c>
      <c r="FQ262" s="342">
        <f t="shared" si="895"/>
        <v>0</v>
      </c>
      <c r="FR262" s="342">
        <f t="shared" si="895"/>
        <v>0</v>
      </c>
      <c r="FS262" s="342">
        <f t="shared" si="895"/>
        <v>0</v>
      </c>
      <c r="FT262" s="342">
        <f t="shared" si="895"/>
        <v>0</v>
      </c>
      <c r="FU262" s="342">
        <f t="shared" si="895"/>
        <v>0</v>
      </c>
      <c r="FV262" s="342">
        <f t="shared" si="895"/>
        <v>0</v>
      </c>
      <c r="FW262" s="342">
        <f t="shared" si="895"/>
        <v>0</v>
      </c>
      <c r="FX262" s="342">
        <f t="shared" si="895"/>
        <v>0</v>
      </c>
      <c r="FY262" s="342">
        <f t="shared" si="895"/>
        <v>0</v>
      </c>
      <c r="FZ262" s="342">
        <f t="shared" si="895"/>
        <v>0</v>
      </c>
      <c r="GA262" s="342">
        <f t="shared" si="895"/>
        <v>0</v>
      </c>
      <c r="GB262" s="342">
        <f t="shared" si="895"/>
        <v>0</v>
      </c>
      <c r="GC262" s="342">
        <f t="shared" si="895"/>
        <v>0</v>
      </c>
      <c r="GD262" s="342">
        <f t="shared" si="895"/>
        <v>0</v>
      </c>
      <c r="GE262" s="342">
        <f t="shared" si="895"/>
        <v>0</v>
      </c>
      <c r="GF262" s="342">
        <f t="shared" si="895"/>
        <v>0</v>
      </c>
      <c r="GG262" s="342">
        <f t="shared" si="895"/>
        <v>0</v>
      </c>
      <c r="GH262" s="342">
        <f t="shared" si="895"/>
        <v>0</v>
      </c>
      <c r="GI262" s="342">
        <f t="shared" si="895"/>
        <v>0</v>
      </c>
      <c r="GJ262" s="342">
        <f t="shared" si="895"/>
        <v>0</v>
      </c>
      <c r="GK262" s="342">
        <f t="shared" si="895"/>
        <v>0</v>
      </c>
      <c r="GL262" s="342">
        <f t="shared" si="895"/>
        <v>0</v>
      </c>
      <c r="GM262" s="342">
        <f t="shared" si="895"/>
        <v>0</v>
      </c>
      <c r="GN262" s="342">
        <f t="shared" si="895"/>
        <v>0</v>
      </c>
      <c r="GO262" s="342">
        <f t="shared" si="895"/>
        <v>0</v>
      </c>
      <c r="GP262" s="342">
        <f t="shared" si="895"/>
        <v>0</v>
      </c>
      <c r="GQ262" s="342"/>
      <c r="GR262" s="342">
        <f t="shared" ref="GR262:JC262" si="896">if(or(and($A262-GR$242&gt;0,$A262-GR$243&lt;=0,month($A262)=month(GR$243)),and($A262-GR$242&gt;0,$A262-GR$243&lt;=0,month(edate($A262,6))=month(GR$243))),GR$246,0)</f>
        <v>0</v>
      </c>
      <c r="GS262" s="342">
        <f t="shared" si="896"/>
        <v>0</v>
      </c>
      <c r="GT262" s="342">
        <f t="shared" si="896"/>
        <v>0</v>
      </c>
      <c r="GU262" s="342">
        <f t="shared" si="896"/>
        <v>0</v>
      </c>
      <c r="GV262" s="342">
        <f t="shared" si="896"/>
        <v>0</v>
      </c>
      <c r="GW262" s="342">
        <f t="shared" si="896"/>
        <v>0</v>
      </c>
      <c r="GX262" s="342">
        <f t="shared" si="896"/>
        <v>0</v>
      </c>
      <c r="GY262" s="342">
        <f t="shared" si="896"/>
        <v>0</v>
      </c>
      <c r="GZ262" s="342">
        <f t="shared" si="896"/>
        <v>0</v>
      </c>
      <c r="HA262" s="342">
        <f t="shared" si="896"/>
        <v>0</v>
      </c>
      <c r="HB262" s="342">
        <f t="shared" si="896"/>
        <v>0</v>
      </c>
      <c r="HC262" s="342">
        <f t="shared" si="896"/>
        <v>0</v>
      </c>
      <c r="HD262" s="342">
        <f t="shared" si="896"/>
        <v>0</v>
      </c>
      <c r="HE262" s="342">
        <f t="shared" si="896"/>
        <v>0</v>
      </c>
      <c r="HF262" s="342">
        <f t="shared" si="896"/>
        <v>0</v>
      </c>
      <c r="HG262" s="342">
        <f t="shared" si="896"/>
        <v>0</v>
      </c>
      <c r="HH262" s="342">
        <f t="shared" si="896"/>
        <v>0</v>
      </c>
      <c r="HI262" s="342">
        <f t="shared" si="896"/>
        <v>0</v>
      </c>
      <c r="HJ262" s="342">
        <f t="shared" si="896"/>
        <v>0</v>
      </c>
      <c r="HK262" s="342">
        <f t="shared" si="896"/>
        <v>0</v>
      </c>
      <c r="HL262" s="342">
        <f t="shared" si="896"/>
        <v>0</v>
      </c>
      <c r="HM262" s="342">
        <f t="shared" si="896"/>
        <v>0</v>
      </c>
      <c r="HN262" s="342">
        <f t="shared" si="896"/>
        <v>0</v>
      </c>
      <c r="HO262" s="342">
        <f t="shared" si="896"/>
        <v>0</v>
      </c>
      <c r="HP262" s="342">
        <f t="shared" si="896"/>
        <v>0</v>
      </c>
      <c r="HQ262" s="342">
        <f t="shared" si="896"/>
        <v>0</v>
      </c>
      <c r="HR262" s="342">
        <f t="shared" si="896"/>
        <v>0</v>
      </c>
      <c r="HS262" s="342">
        <f t="shared" si="896"/>
        <v>0</v>
      </c>
      <c r="HT262" s="342">
        <f t="shared" si="896"/>
        <v>0</v>
      </c>
      <c r="HU262" s="342">
        <f t="shared" si="896"/>
        <v>0</v>
      </c>
      <c r="HV262" s="342">
        <f t="shared" si="896"/>
        <v>0</v>
      </c>
      <c r="HW262" s="342">
        <f t="shared" si="896"/>
        <v>0</v>
      </c>
      <c r="HX262" s="342">
        <f t="shared" si="896"/>
        <v>0</v>
      </c>
      <c r="HY262" s="342">
        <f t="shared" si="896"/>
        <v>0</v>
      </c>
      <c r="HZ262" s="342">
        <f t="shared" si="896"/>
        <v>0</v>
      </c>
      <c r="IA262" s="342">
        <f t="shared" si="896"/>
        <v>0</v>
      </c>
      <c r="IB262" s="342">
        <f t="shared" si="896"/>
        <v>0</v>
      </c>
      <c r="IC262" s="342">
        <f t="shared" si="896"/>
        <v>0</v>
      </c>
      <c r="ID262" s="342">
        <f t="shared" si="896"/>
        <v>0</v>
      </c>
      <c r="IE262" s="342">
        <f t="shared" si="896"/>
        <v>0</v>
      </c>
      <c r="IF262" s="342">
        <f t="shared" si="896"/>
        <v>0</v>
      </c>
      <c r="IG262" s="342">
        <f t="shared" si="896"/>
        <v>0</v>
      </c>
      <c r="IH262" s="342">
        <f t="shared" si="896"/>
        <v>0</v>
      </c>
      <c r="II262" s="342">
        <f t="shared" si="896"/>
        <v>0</v>
      </c>
      <c r="IJ262" s="342">
        <f t="shared" si="896"/>
        <v>0</v>
      </c>
      <c r="IK262" s="342">
        <f t="shared" si="896"/>
        <v>0</v>
      </c>
      <c r="IL262" s="342">
        <f t="shared" si="896"/>
        <v>0</v>
      </c>
      <c r="IM262" s="342">
        <f t="shared" si="896"/>
        <v>0</v>
      </c>
      <c r="IN262" s="342">
        <f t="shared" si="896"/>
        <v>0</v>
      </c>
      <c r="IO262" s="342">
        <f t="shared" si="896"/>
        <v>0</v>
      </c>
      <c r="IP262" s="342">
        <f t="shared" si="896"/>
        <v>0</v>
      </c>
      <c r="IQ262" s="342">
        <f t="shared" si="896"/>
        <v>0</v>
      </c>
      <c r="IR262" s="342">
        <f t="shared" si="896"/>
        <v>0</v>
      </c>
      <c r="IS262" s="342">
        <f t="shared" si="896"/>
        <v>0</v>
      </c>
      <c r="IT262" s="342">
        <f t="shared" si="896"/>
        <v>0</v>
      </c>
      <c r="IU262" s="342">
        <f t="shared" si="896"/>
        <v>0</v>
      </c>
      <c r="IV262" s="342">
        <f t="shared" si="896"/>
        <v>0</v>
      </c>
      <c r="IW262" s="342">
        <f t="shared" si="896"/>
        <v>0</v>
      </c>
      <c r="IX262" s="342">
        <f t="shared" si="896"/>
        <v>0</v>
      </c>
      <c r="IY262" s="342">
        <f t="shared" si="896"/>
        <v>0</v>
      </c>
      <c r="IZ262" s="342">
        <f t="shared" si="896"/>
        <v>0</v>
      </c>
      <c r="JA262" s="342">
        <f t="shared" si="896"/>
        <v>0</v>
      </c>
      <c r="JB262" s="342">
        <f t="shared" si="896"/>
        <v>0</v>
      </c>
      <c r="JC262" s="342">
        <f t="shared" si="896"/>
        <v>0</v>
      </c>
      <c r="JD262" s="342"/>
      <c r="JE262" s="342">
        <f t="shared" ref="JE262:LP262" si="897">if(or(and($A262-JE$242&gt;0,$A262-JE$243&lt;=0,month($A262)=month(JE$243)),and($A262-JE$242&gt;0,$A262-JE$243&lt;=0,month(edate($A262,6))=month(JE$243))),JE$246,0)</f>
        <v>0</v>
      </c>
      <c r="JF262" s="342">
        <f t="shared" si="897"/>
        <v>0</v>
      </c>
      <c r="JG262" s="342">
        <f t="shared" si="897"/>
        <v>0</v>
      </c>
      <c r="JH262" s="342">
        <f t="shared" si="897"/>
        <v>0</v>
      </c>
      <c r="JI262" s="342">
        <f t="shared" si="897"/>
        <v>0</v>
      </c>
      <c r="JJ262" s="342">
        <f t="shared" si="897"/>
        <v>0</v>
      </c>
      <c r="JK262" s="342">
        <f t="shared" si="897"/>
        <v>0</v>
      </c>
      <c r="JL262" s="342">
        <f t="shared" si="897"/>
        <v>0</v>
      </c>
      <c r="JM262" s="342">
        <f t="shared" si="897"/>
        <v>0</v>
      </c>
      <c r="JN262" s="342">
        <f t="shared" si="897"/>
        <v>0</v>
      </c>
      <c r="JO262" s="342">
        <f t="shared" si="897"/>
        <v>0</v>
      </c>
      <c r="JP262" s="342">
        <f t="shared" si="897"/>
        <v>0</v>
      </c>
      <c r="JQ262" s="342">
        <f t="shared" si="897"/>
        <v>0</v>
      </c>
      <c r="JR262" s="342">
        <f t="shared" si="897"/>
        <v>0</v>
      </c>
      <c r="JS262" s="342">
        <f t="shared" si="897"/>
        <v>0</v>
      </c>
      <c r="JT262" s="342">
        <f t="shared" si="897"/>
        <v>0</v>
      </c>
      <c r="JU262" s="342">
        <f t="shared" si="897"/>
        <v>0</v>
      </c>
      <c r="JV262" s="342">
        <f t="shared" si="897"/>
        <v>0</v>
      </c>
      <c r="JW262" s="342">
        <f t="shared" si="897"/>
        <v>0</v>
      </c>
      <c r="JX262" s="342">
        <f t="shared" si="897"/>
        <v>0</v>
      </c>
      <c r="JY262" s="342">
        <f t="shared" si="897"/>
        <v>0</v>
      </c>
      <c r="JZ262" s="342">
        <f t="shared" si="897"/>
        <v>0</v>
      </c>
      <c r="KA262" s="342">
        <f t="shared" si="897"/>
        <v>0</v>
      </c>
      <c r="KB262" s="342">
        <f t="shared" si="897"/>
        <v>0</v>
      </c>
      <c r="KC262" s="342">
        <f t="shared" si="897"/>
        <v>0</v>
      </c>
      <c r="KD262" s="342">
        <f t="shared" si="897"/>
        <v>0</v>
      </c>
      <c r="KE262" s="342">
        <f t="shared" si="897"/>
        <v>0</v>
      </c>
      <c r="KF262" s="342">
        <f t="shared" si="897"/>
        <v>0</v>
      </c>
      <c r="KG262" s="342">
        <f t="shared" si="897"/>
        <v>0</v>
      </c>
      <c r="KH262" s="342">
        <f t="shared" si="897"/>
        <v>0</v>
      </c>
      <c r="KI262" s="342">
        <f t="shared" si="897"/>
        <v>0</v>
      </c>
      <c r="KJ262" s="342">
        <f t="shared" si="897"/>
        <v>0</v>
      </c>
      <c r="KK262" s="342">
        <f t="shared" si="897"/>
        <v>0</v>
      </c>
      <c r="KL262" s="342">
        <f t="shared" si="897"/>
        <v>0</v>
      </c>
      <c r="KM262" s="342">
        <f t="shared" si="897"/>
        <v>0</v>
      </c>
      <c r="KN262" s="342">
        <f t="shared" si="897"/>
        <v>0</v>
      </c>
      <c r="KO262" s="342">
        <f t="shared" si="897"/>
        <v>0</v>
      </c>
      <c r="KP262" s="342">
        <f t="shared" si="897"/>
        <v>0</v>
      </c>
      <c r="KQ262" s="342">
        <f t="shared" si="897"/>
        <v>0</v>
      </c>
      <c r="KR262" s="342">
        <f t="shared" si="897"/>
        <v>0</v>
      </c>
      <c r="KS262" s="342">
        <f t="shared" si="897"/>
        <v>0</v>
      </c>
      <c r="KT262" s="342">
        <f t="shared" si="897"/>
        <v>0</v>
      </c>
      <c r="KU262" s="342">
        <f t="shared" si="897"/>
        <v>0</v>
      </c>
      <c r="KV262" s="342">
        <f t="shared" si="897"/>
        <v>0</v>
      </c>
      <c r="KW262" s="342">
        <f t="shared" si="897"/>
        <v>0</v>
      </c>
      <c r="KX262" s="342">
        <f t="shared" si="897"/>
        <v>0</v>
      </c>
      <c r="KY262" s="342">
        <f t="shared" si="897"/>
        <v>0</v>
      </c>
      <c r="KZ262" s="342">
        <f t="shared" si="897"/>
        <v>0</v>
      </c>
      <c r="LA262" s="342">
        <f t="shared" si="897"/>
        <v>0</v>
      </c>
      <c r="LB262" s="342">
        <f t="shared" si="897"/>
        <v>0</v>
      </c>
      <c r="LC262" s="342">
        <f t="shared" si="897"/>
        <v>0</v>
      </c>
      <c r="LD262" s="342">
        <f t="shared" si="897"/>
        <v>0</v>
      </c>
      <c r="LE262" s="342">
        <f t="shared" si="897"/>
        <v>0</v>
      </c>
      <c r="LF262" s="342">
        <f t="shared" si="897"/>
        <v>0</v>
      </c>
      <c r="LG262" s="342">
        <f t="shared" si="897"/>
        <v>0</v>
      </c>
      <c r="LH262" s="342">
        <f t="shared" si="897"/>
        <v>0</v>
      </c>
      <c r="LI262" s="342">
        <f t="shared" si="897"/>
        <v>0</v>
      </c>
      <c r="LJ262" s="342">
        <f t="shared" si="897"/>
        <v>0</v>
      </c>
      <c r="LK262" s="342">
        <f t="shared" si="897"/>
        <v>0</v>
      </c>
      <c r="LL262" s="342">
        <f t="shared" si="897"/>
        <v>0</v>
      </c>
      <c r="LM262" s="342">
        <f t="shared" si="897"/>
        <v>0</v>
      </c>
      <c r="LN262" s="342">
        <f t="shared" si="897"/>
        <v>0</v>
      </c>
      <c r="LO262" s="342">
        <f t="shared" si="897"/>
        <v>0</v>
      </c>
      <c r="LP262" s="342">
        <f t="shared" si="897"/>
        <v>0</v>
      </c>
    </row>
    <row r="263">
      <c r="A263" s="331" t="str">
        <f t="shared" si="821"/>
        <v>06-2026</v>
      </c>
      <c r="B263" s="346">
        <f t="shared" si="827"/>
        <v>185481.2882</v>
      </c>
      <c r="C263" s="346"/>
      <c r="E263" s="342">
        <f t="shared" ref="E263:BP263" si="898">if(or(and($A263-E$242&gt;0,$A263-E$243&lt;=0,month($A263)=month(E$243)),and($A263-E$242&gt;0,$A263-E$243&lt;=0,month(edate($A263,6))=month(E$243))),E$246,0)</f>
        <v>0</v>
      </c>
      <c r="F263" s="342">
        <f t="shared" si="898"/>
        <v>0</v>
      </c>
      <c r="G263" s="342">
        <f t="shared" si="898"/>
        <v>0</v>
      </c>
      <c r="H263" s="342">
        <f t="shared" si="898"/>
        <v>0</v>
      </c>
      <c r="I263" s="342">
        <f t="shared" si="898"/>
        <v>0</v>
      </c>
      <c r="J263" s="342">
        <f t="shared" si="898"/>
        <v>0</v>
      </c>
      <c r="K263" s="342">
        <f t="shared" si="898"/>
        <v>0</v>
      </c>
      <c r="L263" s="342">
        <f t="shared" si="898"/>
        <v>0</v>
      </c>
      <c r="M263" s="342">
        <f t="shared" si="898"/>
        <v>0</v>
      </c>
      <c r="N263" s="342">
        <f t="shared" si="898"/>
        <v>0</v>
      </c>
      <c r="O263" s="342">
        <f t="shared" si="898"/>
        <v>0</v>
      </c>
      <c r="P263" s="342">
        <f t="shared" si="898"/>
        <v>0</v>
      </c>
      <c r="Q263" s="342">
        <f t="shared" si="898"/>
        <v>0</v>
      </c>
      <c r="R263" s="342">
        <f t="shared" si="898"/>
        <v>0</v>
      </c>
      <c r="S263" s="342">
        <f t="shared" si="898"/>
        <v>0</v>
      </c>
      <c r="T263" s="342">
        <f t="shared" si="898"/>
        <v>0</v>
      </c>
      <c r="U263" s="342">
        <f t="shared" si="898"/>
        <v>0</v>
      </c>
      <c r="V263" s="342">
        <f t="shared" si="898"/>
        <v>0</v>
      </c>
      <c r="W263" s="342">
        <f t="shared" si="898"/>
        <v>0</v>
      </c>
      <c r="X263" s="342">
        <f t="shared" si="898"/>
        <v>0</v>
      </c>
      <c r="Y263" s="342">
        <f t="shared" si="898"/>
        <v>0</v>
      </c>
      <c r="Z263" s="342">
        <f t="shared" si="898"/>
        <v>0</v>
      </c>
      <c r="AA263" s="342">
        <f t="shared" si="898"/>
        <v>0</v>
      </c>
      <c r="AB263" s="342">
        <f t="shared" si="898"/>
        <v>0</v>
      </c>
      <c r="AC263" s="342">
        <f t="shared" si="898"/>
        <v>0</v>
      </c>
      <c r="AD263" s="342">
        <f t="shared" si="898"/>
        <v>0</v>
      </c>
      <c r="AE263" s="342">
        <f t="shared" si="898"/>
        <v>0</v>
      </c>
      <c r="AF263" s="342">
        <f t="shared" si="898"/>
        <v>6214.90265</v>
      </c>
      <c r="AG263" s="342">
        <f t="shared" si="898"/>
        <v>0</v>
      </c>
      <c r="AH263" s="342">
        <f t="shared" si="898"/>
        <v>228.5555</v>
      </c>
      <c r="AI263" s="342">
        <f t="shared" si="898"/>
        <v>0</v>
      </c>
      <c r="AJ263" s="342">
        <f t="shared" si="898"/>
        <v>3780</v>
      </c>
      <c r="AK263" s="342">
        <f t="shared" si="898"/>
        <v>15922.28576</v>
      </c>
      <c r="AL263" s="342">
        <f t="shared" si="898"/>
        <v>0</v>
      </c>
      <c r="AM263" s="342">
        <f t="shared" si="898"/>
        <v>0</v>
      </c>
      <c r="AN263" s="342">
        <f t="shared" si="898"/>
        <v>12211.43486</v>
      </c>
      <c r="AO263" s="342">
        <f t="shared" si="898"/>
        <v>8896.907813</v>
      </c>
      <c r="AP263" s="342">
        <f t="shared" si="898"/>
        <v>0</v>
      </c>
      <c r="AQ263" s="342">
        <f t="shared" si="898"/>
        <v>0</v>
      </c>
      <c r="AR263" s="342">
        <f t="shared" si="898"/>
        <v>7542.9351</v>
      </c>
      <c r="AS263" s="342">
        <f t="shared" si="898"/>
        <v>0</v>
      </c>
      <c r="AT263" s="342">
        <f t="shared" si="898"/>
        <v>0</v>
      </c>
      <c r="AU263" s="342">
        <f t="shared" si="898"/>
        <v>0</v>
      </c>
      <c r="AV263" s="342">
        <f t="shared" si="898"/>
        <v>7136.0471</v>
      </c>
      <c r="AW263" s="342">
        <f t="shared" si="898"/>
        <v>0</v>
      </c>
      <c r="AX263" s="342">
        <f t="shared" si="898"/>
        <v>9058.61</v>
      </c>
      <c r="AY263" s="342">
        <f t="shared" si="898"/>
        <v>0</v>
      </c>
      <c r="AZ263" s="342">
        <f t="shared" si="898"/>
        <v>6480</v>
      </c>
      <c r="BA263" s="342">
        <f t="shared" si="898"/>
        <v>5867.9712</v>
      </c>
      <c r="BB263" s="342">
        <f t="shared" si="898"/>
        <v>0</v>
      </c>
      <c r="BC263" s="342">
        <f t="shared" si="898"/>
        <v>4873.17825</v>
      </c>
      <c r="BD263" s="342">
        <f t="shared" si="898"/>
        <v>0</v>
      </c>
      <c r="BE263" s="342">
        <f t="shared" si="898"/>
        <v>4565.5155</v>
      </c>
      <c r="BF263" s="342">
        <f t="shared" si="898"/>
        <v>0</v>
      </c>
      <c r="BG263" s="342">
        <f t="shared" si="898"/>
        <v>900.3978</v>
      </c>
      <c r="BH263" s="342">
        <f t="shared" si="898"/>
        <v>0</v>
      </c>
      <c r="BI263" s="342">
        <f t="shared" si="898"/>
        <v>0</v>
      </c>
      <c r="BJ263" s="342">
        <f t="shared" si="898"/>
        <v>0</v>
      </c>
      <c r="BK263" s="342">
        <f t="shared" si="898"/>
        <v>0</v>
      </c>
      <c r="BL263" s="342">
        <f t="shared" si="898"/>
        <v>0</v>
      </c>
      <c r="BM263" s="342">
        <f t="shared" si="898"/>
        <v>1521.41625</v>
      </c>
      <c r="BN263" s="342">
        <f t="shared" si="898"/>
        <v>0</v>
      </c>
      <c r="BO263" s="342">
        <f t="shared" si="898"/>
        <v>5255.6688</v>
      </c>
      <c r="BP263" s="342">
        <f t="shared" si="898"/>
        <v>0</v>
      </c>
      <c r="BQ263" s="342"/>
      <c r="BR263" s="342">
        <f t="shared" ref="BR263:EC263" si="899">if(or(and($A263-BR$242&gt;0,$A263-BR$243&lt;=0,month($A263)=month(BR$243)),and($A263-BR$242&gt;0,$A263-BR$243&lt;=0,month(edate($A263,6))=month(BR$243))),BR$246,0)</f>
        <v>6064.104505</v>
      </c>
      <c r="BS263" s="342">
        <f t="shared" si="899"/>
        <v>0</v>
      </c>
      <c r="BT263" s="342">
        <f t="shared" si="899"/>
        <v>0</v>
      </c>
      <c r="BU263" s="342">
        <f t="shared" si="899"/>
        <v>0</v>
      </c>
      <c r="BV263" s="342">
        <f t="shared" si="899"/>
        <v>0</v>
      </c>
      <c r="BW263" s="342">
        <f t="shared" si="899"/>
        <v>5545.207549</v>
      </c>
      <c r="BX263" s="342">
        <f t="shared" si="899"/>
        <v>0</v>
      </c>
      <c r="BY263" s="342">
        <f t="shared" si="899"/>
        <v>0</v>
      </c>
      <c r="BZ263" s="342">
        <f t="shared" si="899"/>
        <v>0</v>
      </c>
      <c r="CA263" s="342">
        <f t="shared" si="899"/>
        <v>11106.87188</v>
      </c>
      <c r="CB263" s="342">
        <f t="shared" si="899"/>
        <v>6150.188962</v>
      </c>
      <c r="CC263" s="342">
        <f t="shared" si="899"/>
        <v>4965.2681</v>
      </c>
      <c r="CD263" s="342">
        <f t="shared" si="899"/>
        <v>0</v>
      </c>
      <c r="CE263" s="342">
        <f t="shared" si="899"/>
        <v>0</v>
      </c>
      <c r="CF263" s="342">
        <f t="shared" si="899"/>
        <v>10434.33244</v>
      </c>
      <c r="CG263" s="342">
        <f t="shared" si="899"/>
        <v>0</v>
      </c>
      <c r="CH263" s="342">
        <f t="shared" si="899"/>
        <v>0</v>
      </c>
      <c r="CI263" s="342">
        <f t="shared" si="899"/>
        <v>7404.527304</v>
      </c>
      <c r="CJ263" s="342">
        <f t="shared" si="899"/>
        <v>0</v>
      </c>
      <c r="CK263" s="342">
        <f t="shared" si="899"/>
        <v>7907.022408</v>
      </c>
      <c r="CL263" s="342">
        <f t="shared" si="899"/>
        <v>9075.524033</v>
      </c>
      <c r="CM263" s="342">
        <f t="shared" si="899"/>
        <v>59.1669401</v>
      </c>
      <c r="CN263" s="342">
        <f t="shared" si="899"/>
        <v>0</v>
      </c>
      <c r="CO263" s="342">
        <f t="shared" si="899"/>
        <v>8094.988483</v>
      </c>
      <c r="CP263" s="342">
        <f t="shared" si="899"/>
        <v>0</v>
      </c>
      <c r="CQ263" s="342">
        <f t="shared" si="899"/>
        <v>0</v>
      </c>
      <c r="CR263" s="342">
        <f t="shared" si="899"/>
        <v>0</v>
      </c>
      <c r="CS263" s="342">
        <f t="shared" si="899"/>
        <v>0</v>
      </c>
      <c r="CT263" s="342">
        <f t="shared" si="899"/>
        <v>0</v>
      </c>
      <c r="CU263" s="342">
        <f t="shared" si="899"/>
        <v>0</v>
      </c>
      <c r="CV263" s="342">
        <f t="shared" si="899"/>
        <v>0</v>
      </c>
      <c r="CW263" s="342">
        <f t="shared" si="899"/>
        <v>0</v>
      </c>
      <c r="CX263" s="342">
        <f t="shared" si="899"/>
        <v>0</v>
      </c>
      <c r="CY263" s="342">
        <f t="shared" si="899"/>
        <v>0</v>
      </c>
      <c r="CZ263" s="342">
        <f t="shared" si="899"/>
        <v>0</v>
      </c>
      <c r="DA263" s="342">
        <f t="shared" si="899"/>
        <v>0</v>
      </c>
      <c r="DB263" s="342">
        <f t="shared" si="899"/>
        <v>0</v>
      </c>
      <c r="DC263" s="342">
        <f t="shared" si="899"/>
        <v>0</v>
      </c>
      <c r="DD263" s="342">
        <f t="shared" si="899"/>
        <v>0</v>
      </c>
      <c r="DE263" s="342">
        <f t="shared" si="899"/>
        <v>0</v>
      </c>
      <c r="DF263" s="342">
        <f t="shared" si="899"/>
        <v>0</v>
      </c>
      <c r="DG263" s="342">
        <f t="shared" si="899"/>
        <v>0</v>
      </c>
      <c r="DH263" s="342">
        <f t="shared" si="899"/>
        <v>0</v>
      </c>
      <c r="DI263" s="342">
        <f t="shared" si="899"/>
        <v>0</v>
      </c>
      <c r="DJ263" s="342">
        <f t="shared" si="899"/>
        <v>0</v>
      </c>
      <c r="DK263" s="342">
        <f t="shared" si="899"/>
        <v>0</v>
      </c>
      <c r="DL263" s="342">
        <f t="shared" si="899"/>
        <v>0</v>
      </c>
      <c r="DM263" s="342">
        <f t="shared" si="899"/>
        <v>0</v>
      </c>
      <c r="DN263" s="342">
        <f t="shared" si="899"/>
        <v>0</v>
      </c>
      <c r="DO263" s="342">
        <f t="shared" si="899"/>
        <v>0</v>
      </c>
      <c r="DP263" s="342">
        <f t="shared" si="899"/>
        <v>0</v>
      </c>
      <c r="DQ263" s="342">
        <f t="shared" si="899"/>
        <v>0</v>
      </c>
      <c r="DR263" s="342">
        <f t="shared" si="899"/>
        <v>0</v>
      </c>
      <c r="DS263" s="342">
        <f t="shared" si="899"/>
        <v>0</v>
      </c>
      <c r="DT263" s="342">
        <f t="shared" si="899"/>
        <v>0</v>
      </c>
      <c r="DU263" s="342">
        <f t="shared" si="899"/>
        <v>0</v>
      </c>
      <c r="DV263" s="342">
        <f t="shared" si="899"/>
        <v>0</v>
      </c>
      <c r="DW263" s="342">
        <f t="shared" si="899"/>
        <v>0</v>
      </c>
      <c r="DX263" s="342">
        <f t="shared" si="899"/>
        <v>0</v>
      </c>
      <c r="DY263" s="342">
        <f t="shared" si="899"/>
        <v>0</v>
      </c>
      <c r="DZ263" s="342">
        <f t="shared" si="899"/>
        <v>0</v>
      </c>
      <c r="EA263" s="342">
        <f t="shared" si="899"/>
        <v>0</v>
      </c>
      <c r="EB263" s="342">
        <f t="shared" si="899"/>
        <v>0</v>
      </c>
      <c r="EC263" s="342">
        <f t="shared" si="899"/>
        <v>0</v>
      </c>
      <c r="ED263" s="338"/>
      <c r="EE263" s="342">
        <f t="shared" ref="EE263:GP263" si="900">if(or(and($A263-EE$242&gt;0,$A263-EE$243&lt;=0,month($A263)=month(EE$243)),and($A263-EE$242&gt;0,$A263-EE$243&lt;=0,month(edate($A263,6))=month(EE$243))),EE$246,0)</f>
        <v>0</v>
      </c>
      <c r="EF263" s="342">
        <f t="shared" si="900"/>
        <v>3139.548285</v>
      </c>
      <c r="EG263" s="342">
        <f t="shared" si="900"/>
        <v>5078.710744</v>
      </c>
      <c r="EH263" s="342">
        <f t="shared" si="900"/>
        <v>0</v>
      </c>
      <c r="EI263" s="342">
        <f t="shared" si="900"/>
        <v>0</v>
      </c>
      <c r="EJ263" s="342">
        <f t="shared" si="900"/>
        <v>0</v>
      </c>
      <c r="EK263" s="342">
        <f t="shared" si="900"/>
        <v>0</v>
      </c>
      <c r="EL263" s="342">
        <f t="shared" si="900"/>
        <v>0</v>
      </c>
      <c r="EM263" s="342">
        <f t="shared" si="900"/>
        <v>0</v>
      </c>
      <c r="EN263" s="342">
        <f t="shared" si="900"/>
        <v>0</v>
      </c>
      <c r="EO263" s="342">
        <f t="shared" si="900"/>
        <v>0</v>
      </c>
      <c r="EP263" s="342">
        <f t="shared" si="900"/>
        <v>0</v>
      </c>
      <c r="EQ263" s="342">
        <f t="shared" si="900"/>
        <v>0</v>
      </c>
      <c r="ER263" s="342">
        <f t="shared" si="900"/>
        <v>0</v>
      </c>
      <c r="ES263" s="342">
        <f t="shared" si="900"/>
        <v>0</v>
      </c>
      <c r="ET263" s="342">
        <f t="shared" si="900"/>
        <v>0</v>
      </c>
      <c r="EU263" s="342">
        <f t="shared" si="900"/>
        <v>0</v>
      </c>
      <c r="EV263" s="342">
        <f t="shared" si="900"/>
        <v>0</v>
      </c>
      <c r="EW263" s="342">
        <f t="shared" si="900"/>
        <v>0</v>
      </c>
      <c r="EX263" s="342">
        <f t="shared" si="900"/>
        <v>0</v>
      </c>
      <c r="EY263" s="342">
        <f t="shared" si="900"/>
        <v>0</v>
      </c>
      <c r="EZ263" s="342">
        <f t="shared" si="900"/>
        <v>0</v>
      </c>
      <c r="FA263" s="342">
        <f t="shared" si="900"/>
        <v>0</v>
      </c>
      <c r="FB263" s="342">
        <f t="shared" si="900"/>
        <v>0</v>
      </c>
      <c r="FC263" s="342">
        <f t="shared" si="900"/>
        <v>0</v>
      </c>
      <c r="FD263" s="342">
        <f t="shared" si="900"/>
        <v>0</v>
      </c>
      <c r="FE263" s="342">
        <f t="shared" si="900"/>
        <v>0</v>
      </c>
      <c r="FF263" s="342">
        <f t="shared" si="900"/>
        <v>0</v>
      </c>
      <c r="FG263" s="342">
        <f t="shared" si="900"/>
        <v>0</v>
      </c>
      <c r="FH263" s="342">
        <f t="shared" si="900"/>
        <v>0</v>
      </c>
      <c r="FI263" s="342">
        <f t="shared" si="900"/>
        <v>0</v>
      </c>
      <c r="FJ263" s="342">
        <f t="shared" si="900"/>
        <v>0</v>
      </c>
      <c r="FK263" s="342">
        <f t="shared" si="900"/>
        <v>0</v>
      </c>
      <c r="FL263" s="342">
        <f t="shared" si="900"/>
        <v>0</v>
      </c>
      <c r="FM263" s="342">
        <f t="shared" si="900"/>
        <v>0</v>
      </c>
      <c r="FN263" s="342">
        <f t="shared" si="900"/>
        <v>0</v>
      </c>
      <c r="FO263" s="342">
        <f t="shared" si="900"/>
        <v>0</v>
      </c>
      <c r="FP263" s="342">
        <f t="shared" si="900"/>
        <v>0</v>
      </c>
      <c r="FQ263" s="342">
        <f t="shared" si="900"/>
        <v>0</v>
      </c>
      <c r="FR263" s="342">
        <f t="shared" si="900"/>
        <v>0</v>
      </c>
      <c r="FS263" s="342">
        <f t="shared" si="900"/>
        <v>0</v>
      </c>
      <c r="FT263" s="342">
        <f t="shared" si="900"/>
        <v>0</v>
      </c>
      <c r="FU263" s="342">
        <f t="shared" si="900"/>
        <v>0</v>
      </c>
      <c r="FV263" s="342">
        <f t="shared" si="900"/>
        <v>0</v>
      </c>
      <c r="FW263" s="342">
        <f t="shared" si="900"/>
        <v>0</v>
      </c>
      <c r="FX263" s="342">
        <f t="shared" si="900"/>
        <v>0</v>
      </c>
      <c r="FY263" s="342">
        <f t="shared" si="900"/>
        <v>0</v>
      </c>
      <c r="FZ263" s="342">
        <f t="shared" si="900"/>
        <v>0</v>
      </c>
      <c r="GA263" s="342">
        <f t="shared" si="900"/>
        <v>0</v>
      </c>
      <c r="GB263" s="342">
        <f t="shared" si="900"/>
        <v>0</v>
      </c>
      <c r="GC263" s="342">
        <f t="shared" si="900"/>
        <v>0</v>
      </c>
      <c r="GD263" s="342">
        <f t="shared" si="900"/>
        <v>0</v>
      </c>
      <c r="GE263" s="342">
        <f t="shared" si="900"/>
        <v>0</v>
      </c>
      <c r="GF263" s="342">
        <f t="shared" si="900"/>
        <v>0</v>
      </c>
      <c r="GG263" s="342">
        <f t="shared" si="900"/>
        <v>0</v>
      </c>
      <c r="GH263" s="342">
        <f t="shared" si="900"/>
        <v>0</v>
      </c>
      <c r="GI263" s="342">
        <f t="shared" si="900"/>
        <v>0</v>
      </c>
      <c r="GJ263" s="342">
        <f t="shared" si="900"/>
        <v>0</v>
      </c>
      <c r="GK263" s="342">
        <f t="shared" si="900"/>
        <v>0</v>
      </c>
      <c r="GL263" s="342">
        <f t="shared" si="900"/>
        <v>0</v>
      </c>
      <c r="GM263" s="342">
        <f t="shared" si="900"/>
        <v>0</v>
      </c>
      <c r="GN263" s="342">
        <f t="shared" si="900"/>
        <v>0</v>
      </c>
      <c r="GO263" s="342">
        <f t="shared" si="900"/>
        <v>0</v>
      </c>
      <c r="GP263" s="342">
        <f t="shared" si="900"/>
        <v>0</v>
      </c>
      <c r="GQ263" s="342"/>
      <c r="GR263" s="342">
        <f t="shared" ref="GR263:JC263" si="901">if(or(and($A263-GR$242&gt;0,$A263-GR$243&lt;=0,month($A263)=month(GR$243)),and($A263-GR$242&gt;0,$A263-GR$243&lt;=0,month(edate($A263,6))=month(GR$243))),GR$246,0)</f>
        <v>0</v>
      </c>
      <c r="GS263" s="342">
        <f t="shared" si="901"/>
        <v>0</v>
      </c>
      <c r="GT263" s="342">
        <f t="shared" si="901"/>
        <v>0</v>
      </c>
      <c r="GU263" s="342">
        <f t="shared" si="901"/>
        <v>0</v>
      </c>
      <c r="GV263" s="342">
        <f t="shared" si="901"/>
        <v>0</v>
      </c>
      <c r="GW263" s="342">
        <f t="shared" si="901"/>
        <v>0</v>
      </c>
      <c r="GX263" s="342">
        <f t="shared" si="901"/>
        <v>0</v>
      </c>
      <c r="GY263" s="342">
        <f t="shared" si="901"/>
        <v>0</v>
      </c>
      <c r="GZ263" s="342">
        <f t="shared" si="901"/>
        <v>0</v>
      </c>
      <c r="HA263" s="342">
        <f t="shared" si="901"/>
        <v>0</v>
      </c>
      <c r="HB263" s="342">
        <f t="shared" si="901"/>
        <v>0</v>
      </c>
      <c r="HC263" s="342">
        <f t="shared" si="901"/>
        <v>0</v>
      </c>
      <c r="HD263" s="342">
        <f t="shared" si="901"/>
        <v>0</v>
      </c>
      <c r="HE263" s="342">
        <f t="shared" si="901"/>
        <v>0</v>
      </c>
      <c r="HF263" s="342">
        <f t="shared" si="901"/>
        <v>0</v>
      </c>
      <c r="HG263" s="342">
        <f t="shared" si="901"/>
        <v>0</v>
      </c>
      <c r="HH263" s="342">
        <f t="shared" si="901"/>
        <v>0</v>
      </c>
      <c r="HI263" s="342">
        <f t="shared" si="901"/>
        <v>0</v>
      </c>
      <c r="HJ263" s="342">
        <f t="shared" si="901"/>
        <v>0</v>
      </c>
      <c r="HK263" s="342">
        <f t="shared" si="901"/>
        <v>0</v>
      </c>
      <c r="HL263" s="342">
        <f t="shared" si="901"/>
        <v>0</v>
      </c>
      <c r="HM263" s="342">
        <f t="shared" si="901"/>
        <v>0</v>
      </c>
      <c r="HN263" s="342">
        <f t="shared" si="901"/>
        <v>0</v>
      </c>
      <c r="HO263" s="342">
        <f t="shared" si="901"/>
        <v>0</v>
      </c>
      <c r="HP263" s="342">
        <f t="shared" si="901"/>
        <v>0</v>
      </c>
      <c r="HQ263" s="342">
        <f t="shared" si="901"/>
        <v>0</v>
      </c>
      <c r="HR263" s="342">
        <f t="shared" si="901"/>
        <v>0</v>
      </c>
      <c r="HS263" s="342">
        <f t="shared" si="901"/>
        <v>0</v>
      </c>
      <c r="HT263" s="342">
        <f t="shared" si="901"/>
        <v>0</v>
      </c>
      <c r="HU263" s="342">
        <f t="shared" si="901"/>
        <v>0</v>
      </c>
      <c r="HV263" s="342">
        <f t="shared" si="901"/>
        <v>0</v>
      </c>
      <c r="HW263" s="342">
        <f t="shared" si="901"/>
        <v>0</v>
      </c>
      <c r="HX263" s="342">
        <f t="shared" si="901"/>
        <v>0</v>
      </c>
      <c r="HY263" s="342">
        <f t="shared" si="901"/>
        <v>0</v>
      </c>
      <c r="HZ263" s="342">
        <f t="shared" si="901"/>
        <v>0</v>
      </c>
      <c r="IA263" s="342">
        <f t="shared" si="901"/>
        <v>0</v>
      </c>
      <c r="IB263" s="342">
        <f t="shared" si="901"/>
        <v>0</v>
      </c>
      <c r="IC263" s="342">
        <f t="shared" si="901"/>
        <v>0</v>
      </c>
      <c r="ID263" s="342">
        <f t="shared" si="901"/>
        <v>0</v>
      </c>
      <c r="IE263" s="342">
        <f t="shared" si="901"/>
        <v>0</v>
      </c>
      <c r="IF263" s="342">
        <f t="shared" si="901"/>
        <v>0</v>
      </c>
      <c r="IG263" s="342">
        <f t="shared" si="901"/>
        <v>0</v>
      </c>
      <c r="IH263" s="342">
        <f t="shared" si="901"/>
        <v>0</v>
      </c>
      <c r="II263" s="342">
        <f t="shared" si="901"/>
        <v>0</v>
      </c>
      <c r="IJ263" s="342">
        <f t="shared" si="901"/>
        <v>0</v>
      </c>
      <c r="IK263" s="342">
        <f t="shared" si="901"/>
        <v>0</v>
      </c>
      <c r="IL263" s="342">
        <f t="shared" si="901"/>
        <v>0</v>
      </c>
      <c r="IM263" s="342">
        <f t="shared" si="901"/>
        <v>0</v>
      </c>
      <c r="IN263" s="342">
        <f t="shared" si="901"/>
        <v>0</v>
      </c>
      <c r="IO263" s="342">
        <f t="shared" si="901"/>
        <v>0</v>
      </c>
      <c r="IP263" s="342">
        <f t="shared" si="901"/>
        <v>0</v>
      </c>
      <c r="IQ263" s="342">
        <f t="shared" si="901"/>
        <v>0</v>
      </c>
      <c r="IR263" s="342">
        <f t="shared" si="901"/>
        <v>0</v>
      </c>
      <c r="IS263" s="342">
        <f t="shared" si="901"/>
        <v>0</v>
      </c>
      <c r="IT263" s="342">
        <f t="shared" si="901"/>
        <v>0</v>
      </c>
      <c r="IU263" s="342">
        <f t="shared" si="901"/>
        <v>0</v>
      </c>
      <c r="IV263" s="342">
        <f t="shared" si="901"/>
        <v>0</v>
      </c>
      <c r="IW263" s="342">
        <f t="shared" si="901"/>
        <v>0</v>
      </c>
      <c r="IX263" s="342">
        <f t="shared" si="901"/>
        <v>0</v>
      </c>
      <c r="IY263" s="342">
        <f t="shared" si="901"/>
        <v>0</v>
      </c>
      <c r="IZ263" s="342">
        <f t="shared" si="901"/>
        <v>0</v>
      </c>
      <c r="JA263" s="342">
        <f t="shared" si="901"/>
        <v>0</v>
      </c>
      <c r="JB263" s="342">
        <f t="shared" si="901"/>
        <v>0</v>
      </c>
      <c r="JC263" s="342">
        <f t="shared" si="901"/>
        <v>0</v>
      </c>
      <c r="JD263" s="342"/>
      <c r="JE263" s="342">
        <f t="shared" ref="JE263:LP263" si="902">if(or(and($A263-JE$242&gt;0,$A263-JE$243&lt;=0,month($A263)=month(JE$243)),and($A263-JE$242&gt;0,$A263-JE$243&lt;=0,month(edate($A263,6))=month(JE$243))),JE$246,0)</f>
        <v>0</v>
      </c>
      <c r="JF263" s="342">
        <f t="shared" si="902"/>
        <v>0</v>
      </c>
      <c r="JG263" s="342">
        <f t="shared" si="902"/>
        <v>0</v>
      </c>
      <c r="JH263" s="342">
        <f t="shared" si="902"/>
        <v>0</v>
      </c>
      <c r="JI263" s="342">
        <f t="shared" si="902"/>
        <v>0</v>
      </c>
      <c r="JJ263" s="342">
        <f t="shared" si="902"/>
        <v>0</v>
      </c>
      <c r="JK263" s="342">
        <f t="shared" si="902"/>
        <v>0</v>
      </c>
      <c r="JL263" s="342">
        <f t="shared" si="902"/>
        <v>0</v>
      </c>
      <c r="JM263" s="342">
        <f t="shared" si="902"/>
        <v>0</v>
      </c>
      <c r="JN263" s="342">
        <f t="shared" si="902"/>
        <v>0</v>
      </c>
      <c r="JO263" s="342">
        <f t="shared" si="902"/>
        <v>0</v>
      </c>
      <c r="JP263" s="342">
        <f t="shared" si="902"/>
        <v>0</v>
      </c>
      <c r="JQ263" s="342">
        <f t="shared" si="902"/>
        <v>0</v>
      </c>
      <c r="JR263" s="342">
        <f t="shared" si="902"/>
        <v>0</v>
      </c>
      <c r="JS263" s="342">
        <f t="shared" si="902"/>
        <v>0</v>
      </c>
      <c r="JT263" s="342">
        <f t="shared" si="902"/>
        <v>0</v>
      </c>
      <c r="JU263" s="342">
        <f t="shared" si="902"/>
        <v>0</v>
      </c>
      <c r="JV263" s="342">
        <f t="shared" si="902"/>
        <v>0</v>
      </c>
      <c r="JW263" s="342">
        <f t="shared" si="902"/>
        <v>0</v>
      </c>
      <c r="JX263" s="342">
        <f t="shared" si="902"/>
        <v>0</v>
      </c>
      <c r="JY263" s="342">
        <f t="shared" si="902"/>
        <v>0</v>
      </c>
      <c r="JZ263" s="342">
        <f t="shared" si="902"/>
        <v>0</v>
      </c>
      <c r="KA263" s="342">
        <f t="shared" si="902"/>
        <v>0</v>
      </c>
      <c r="KB263" s="342">
        <f t="shared" si="902"/>
        <v>0</v>
      </c>
      <c r="KC263" s="342">
        <f t="shared" si="902"/>
        <v>0</v>
      </c>
      <c r="KD263" s="342">
        <f t="shared" si="902"/>
        <v>0</v>
      </c>
      <c r="KE263" s="342">
        <f t="shared" si="902"/>
        <v>0</v>
      </c>
      <c r="KF263" s="342">
        <f t="shared" si="902"/>
        <v>0</v>
      </c>
      <c r="KG263" s="342">
        <f t="shared" si="902"/>
        <v>0</v>
      </c>
      <c r="KH263" s="342">
        <f t="shared" si="902"/>
        <v>0</v>
      </c>
      <c r="KI263" s="342">
        <f t="shared" si="902"/>
        <v>0</v>
      </c>
      <c r="KJ263" s="342">
        <f t="shared" si="902"/>
        <v>0</v>
      </c>
      <c r="KK263" s="342">
        <f t="shared" si="902"/>
        <v>0</v>
      </c>
      <c r="KL263" s="342">
        <f t="shared" si="902"/>
        <v>0</v>
      </c>
      <c r="KM263" s="342">
        <f t="shared" si="902"/>
        <v>0</v>
      </c>
      <c r="KN263" s="342">
        <f t="shared" si="902"/>
        <v>0</v>
      </c>
      <c r="KO263" s="342">
        <f t="shared" si="902"/>
        <v>0</v>
      </c>
      <c r="KP263" s="342">
        <f t="shared" si="902"/>
        <v>0</v>
      </c>
      <c r="KQ263" s="342">
        <f t="shared" si="902"/>
        <v>0</v>
      </c>
      <c r="KR263" s="342">
        <f t="shared" si="902"/>
        <v>0</v>
      </c>
      <c r="KS263" s="342">
        <f t="shared" si="902"/>
        <v>0</v>
      </c>
      <c r="KT263" s="342">
        <f t="shared" si="902"/>
        <v>0</v>
      </c>
      <c r="KU263" s="342">
        <f t="shared" si="902"/>
        <v>0</v>
      </c>
      <c r="KV263" s="342">
        <f t="shared" si="902"/>
        <v>0</v>
      </c>
      <c r="KW263" s="342">
        <f t="shared" si="902"/>
        <v>0</v>
      </c>
      <c r="KX263" s="342">
        <f t="shared" si="902"/>
        <v>0</v>
      </c>
      <c r="KY263" s="342">
        <f t="shared" si="902"/>
        <v>0</v>
      </c>
      <c r="KZ263" s="342">
        <f t="shared" si="902"/>
        <v>0</v>
      </c>
      <c r="LA263" s="342">
        <f t="shared" si="902"/>
        <v>0</v>
      </c>
      <c r="LB263" s="342">
        <f t="shared" si="902"/>
        <v>0</v>
      </c>
      <c r="LC263" s="342">
        <f t="shared" si="902"/>
        <v>0</v>
      </c>
      <c r="LD263" s="342">
        <f t="shared" si="902"/>
        <v>0</v>
      </c>
      <c r="LE263" s="342">
        <f t="shared" si="902"/>
        <v>0</v>
      </c>
      <c r="LF263" s="342">
        <f t="shared" si="902"/>
        <v>0</v>
      </c>
      <c r="LG263" s="342">
        <f t="shared" si="902"/>
        <v>0</v>
      </c>
      <c r="LH263" s="342">
        <f t="shared" si="902"/>
        <v>0</v>
      </c>
      <c r="LI263" s="342">
        <f t="shared" si="902"/>
        <v>0</v>
      </c>
      <c r="LJ263" s="342">
        <f t="shared" si="902"/>
        <v>0</v>
      </c>
      <c r="LK263" s="342">
        <f t="shared" si="902"/>
        <v>0</v>
      </c>
      <c r="LL263" s="342">
        <f t="shared" si="902"/>
        <v>0</v>
      </c>
      <c r="LM263" s="342">
        <f t="shared" si="902"/>
        <v>0</v>
      </c>
      <c r="LN263" s="342">
        <f t="shared" si="902"/>
        <v>0</v>
      </c>
      <c r="LO263" s="342">
        <f t="shared" si="902"/>
        <v>0</v>
      </c>
      <c r="LP263" s="342">
        <f t="shared" si="902"/>
        <v>0</v>
      </c>
    </row>
    <row r="264">
      <c r="A264" s="331" t="str">
        <f t="shared" si="821"/>
        <v>09-2026</v>
      </c>
      <c r="B264" s="346">
        <f t="shared" si="827"/>
        <v>241043.0114</v>
      </c>
      <c r="C264" s="346"/>
      <c r="E264" s="342">
        <f t="shared" ref="E264:BP264" si="903">if(or(and($A264-E$242&gt;0,$A264-E$243&lt;=0,month($A264)=month(E$243)),and($A264-E$242&gt;0,$A264-E$243&lt;=0,month(edate($A264,6))=month(E$243))),E$246,0)</f>
        <v>0</v>
      </c>
      <c r="F264" s="342">
        <f t="shared" si="903"/>
        <v>0</v>
      </c>
      <c r="G264" s="342">
        <f t="shared" si="903"/>
        <v>0</v>
      </c>
      <c r="H264" s="342">
        <f t="shared" si="903"/>
        <v>0</v>
      </c>
      <c r="I264" s="342">
        <f t="shared" si="903"/>
        <v>0</v>
      </c>
      <c r="J264" s="342">
        <f t="shared" si="903"/>
        <v>0</v>
      </c>
      <c r="K264" s="342">
        <f t="shared" si="903"/>
        <v>0</v>
      </c>
      <c r="L264" s="342">
        <f t="shared" si="903"/>
        <v>0</v>
      </c>
      <c r="M264" s="342">
        <f t="shared" si="903"/>
        <v>0</v>
      </c>
      <c r="N264" s="342">
        <f t="shared" si="903"/>
        <v>0</v>
      </c>
      <c r="O264" s="342">
        <f t="shared" si="903"/>
        <v>0</v>
      </c>
      <c r="P264" s="342">
        <f t="shared" si="903"/>
        <v>0</v>
      </c>
      <c r="Q264" s="342">
        <f t="shared" si="903"/>
        <v>0</v>
      </c>
      <c r="R264" s="342">
        <f t="shared" si="903"/>
        <v>0</v>
      </c>
      <c r="S264" s="342">
        <f t="shared" si="903"/>
        <v>0</v>
      </c>
      <c r="T264" s="342">
        <f t="shared" si="903"/>
        <v>0</v>
      </c>
      <c r="U264" s="342">
        <f t="shared" si="903"/>
        <v>0</v>
      </c>
      <c r="V264" s="342">
        <f t="shared" si="903"/>
        <v>0</v>
      </c>
      <c r="W264" s="342">
        <f t="shared" si="903"/>
        <v>0</v>
      </c>
      <c r="X264" s="342">
        <f t="shared" si="903"/>
        <v>0</v>
      </c>
      <c r="Y264" s="342">
        <f t="shared" si="903"/>
        <v>0</v>
      </c>
      <c r="Z264" s="342">
        <f t="shared" si="903"/>
        <v>0</v>
      </c>
      <c r="AA264" s="342">
        <f t="shared" si="903"/>
        <v>0</v>
      </c>
      <c r="AB264" s="342">
        <f t="shared" si="903"/>
        <v>0</v>
      </c>
      <c r="AC264" s="342">
        <f t="shared" si="903"/>
        <v>0</v>
      </c>
      <c r="AD264" s="342">
        <f t="shared" si="903"/>
        <v>0</v>
      </c>
      <c r="AE264" s="342">
        <f t="shared" si="903"/>
        <v>0</v>
      </c>
      <c r="AF264" s="342">
        <f t="shared" si="903"/>
        <v>0</v>
      </c>
      <c r="AG264" s="342">
        <f t="shared" si="903"/>
        <v>7258.6275</v>
      </c>
      <c r="AH264" s="342">
        <f t="shared" si="903"/>
        <v>0</v>
      </c>
      <c r="AI264" s="342">
        <f t="shared" si="903"/>
        <v>10641.14589</v>
      </c>
      <c r="AJ264" s="342">
        <f t="shared" si="903"/>
        <v>0</v>
      </c>
      <c r="AK264" s="342">
        <f t="shared" si="903"/>
        <v>0</v>
      </c>
      <c r="AL264" s="342">
        <f t="shared" si="903"/>
        <v>275</v>
      </c>
      <c r="AM264" s="342">
        <f t="shared" si="903"/>
        <v>4982.50623</v>
      </c>
      <c r="AN264" s="342">
        <f t="shared" si="903"/>
        <v>0</v>
      </c>
      <c r="AO264" s="342">
        <f t="shared" si="903"/>
        <v>0</v>
      </c>
      <c r="AP264" s="342">
        <f t="shared" si="903"/>
        <v>9271.35</v>
      </c>
      <c r="AQ264" s="342">
        <f t="shared" si="903"/>
        <v>8358.125</v>
      </c>
      <c r="AR264" s="342">
        <f t="shared" si="903"/>
        <v>0</v>
      </c>
      <c r="AS264" s="342">
        <f t="shared" si="903"/>
        <v>8601.039</v>
      </c>
      <c r="AT264" s="342">
        <f t="shared" si="903"/>
        <v>16276.43473</v>
      </c>
      <c r="AU264" s="342">
        <f t="shared" si="903"/>
        <v>7462.28015</v>
      </c>
      <c r="AV264" s="342">
        <f t="shared" si="903"/>
        <v>0</v>
      </c>
      <c r="AW264" s="342">
        <f t="shared" si="903"/>
        <v>4800</v>
      </c>
      <c r="AX264" s="342">
        <f t="shared" si="903"/>
        <v>0</v>
      </c>
      <c r="AY264" s="342">
        <f t="shared" si="903"/>
        <v>12558.09375</v>
      </c>
      <c r="AZ264" s="342">
        <f t="shared" si="903"/>
        <v>0</v>
      </c>
      <c r="BA264" s="342">
        <f t="shared" si="903"/>
        <v>0</v>
      </c>
      <c r="BB264" s="342">
        <f t="shared" si="903"/>
        <v>9703.8664</v>
      </c>
      <c r="BC264" s="342">
        <f t="shared" si="903"/>
        <v>0</v>
      </c>
      <c r="BD264" s="342">
        <f t="shared" si="903"/>
        <v>13378.4</v>
      </c>
      <c r="BE264" s="342">
        <f t="shared" si="903"/>
        <v>0</v>
      </c>
      <c r="BF264" s="342">
        <f t="shared" si="903"/>
        <v>1557.6541</v>
      </c>
      <c r="BG264" s="342">
        <f t="shared" si="903"/>
        <v>0</v>
      </c>
      <c r="BH264" s="342">
        <f t="shared" si="903"/>
        <v>5158.157425</v>
      </c>
      <c r="BI264" s="342">
        <f t="shared" si="903"/>
        <v>2306.25</v>
      </c>
      <c r="BJ264" s="342">
        <f t="shared" si="903"/>
        <v>7162.4875</v>
      </c>
      <c r="BK264" s="342">
        <f t="shared" si="903"/>
        <v>1312.5</v>
      </c>
      <c r="BL264" s="342">
        <f t="shared" si="903"/>
        <v>1793.1</v>
      </c>
      <c r="BM264" s="342">
        <f t="shared" si="903"/>
        <v>0</v>
      </c>
      <c r="BN264" s="342">
        <f t="shared" si="903"/>
        <v>740.464875</v>
      </c>
      <c r="BO264" s="342">
        <f t="shared" si="903"/>
        <v>0</v>
      </c>
      <c r="BP264" s="342">
        <f t="shared" si="903"/>
        <v>628.625</v>
      </c>
      <c r="BQ264" s="342"/>
      <c r="BR264" s="342">
        <f t="shared" ref="BR264:EC264" si="904">if(or(and($A264-BR$242&gt;0,$A264-BR$243&lt;=0,month($A264)=month(BR$243)),and($A264-BR$242&gt;0,$A264-BR$243&lt;=0,month(edate($A264,6))=month(BR$243))),BR$246,0)</f>
        <v>0</v>
      </c>
      <c r="BS264" s="342">
        <f t="shared" si="904"/>
        <v>0</v>
      </c>
      <c r="BT264" s="342">
        <f t="shared" si="904"/>
        <v>0</v>
      </c>
      <c r="BU264" s="342">
        <f t="shared" si="904"/>
        <v>0</v>
      </c>
      <c r="BV264" s="342">
        <f t="shared" si="904"/>
        <v>5286.251537</v>
      </c>
      <c r="BW264" s="342">
        <f t="shared" si="904"/>
        <v>0</v>
      </c>
      <c r="BX264" s="342">
        <f t="shared" si="904"/>
        <v>6421.949111</v>
      </c>
      <c r="BY264" s="342">
        <f t="shared" si="904"/>
        <v>4230.325751</v>
      </c>
      <c r="BZ264" s="342">
        <f t="shared" si="904"/>
        <v>5235.984857</v>
      </c>
      <c r="CA264" s="342">
        <f t="shared" si="904"/>
        <v>0</v>
      </c>
      <c r="CB264" s="342">
        <f t="shared" si="904"/>
        <v>0</v>
      </c>
      <c r="CC264" s="342">
        <f t="shared" si="904"/>
        <v>0</v>
      </c>
      <c r="CD264" s="342">
        <f t="shared" si="904"/>
        <v>5402.969057</v>
      </c>
      <c r="CE264" s="342">
        <f t="shared" si="904"/>
        <v>9465.822671</v>
      </c>
      <c r="CF264" s="342">
        <f t="shared" si="904"/>
        <v>0</v>
      </c>
      <c r="CG264" s="342">
        <f t="shared" si="904"/>
        <v>11312.21154</v>
      </c>
      <c r="CH264" s="342">
        <f t="shared" si="904"/>
        <v>9573.541434</v>
      </c>
      <c r="CI264" s="342">
        <f t="shared" si="904"/>
        <v>0</v>
      </c>
      <c r="CJ264" s="342">
        <f t="shared" si="904"/>
        <v>8575.222922</v>
      </c>
      <c r="CK264" s="342">
        <f t="shared" si="904"/>
        <v>0</v>
      </c>
      <c r="CL264" s="342">
        <f t="shared" si="904"/>
        <v>0</v>
      </c>
      <c r="CM264" s="342">
        <f t="shared" si="904"/>
        <v>0</v>
      </c>
      <c r="CN264" s="342">
        <f t="shared" si="904"/>
        <v>9119.545288</v>
      </c>
      <c r="CO264" s="342">
        <f t="shared" si="904"/>
        <v>0</v>
      </c>
      <c r="CP264" s="342">
        <f t="shared" si="904"/>
        <v>7007.360152</v>
      </c>
      <c r="CQ264" s="342">
        <f t="shared" si="904"/>
        <v>9028.455859</v>
      </c>
      <c r="CR264" s="342">
        <f t="shared" si="904"/>
        <v>10386.30074</v>
      </c>
      <c r="CS264" s="342">
        <f t="shared" si="904"/>
        <v>0</v>
      </c>
      <c r="CT264" s="342">
        <f t="shared" si="904"/>
        <v>0</v>
      </c>
      <c r="CU264" s="342">
        <f t="shared" si="904"/>
        <v>0</v>
      </c>
      <c r="CV264" s="342">
        <f t="shared" si="904"/>
        <v>0</v>
      </c>
      <c r="CW264" s="342">
        <f t="shared" si="904"/>
        <v>0</v>
      </c>
      <c r="CX264" s="342">
        <f t="shared" si="904"/>
        <v>0</v>
      </c>
      <c r="CY264" s="342">
        <f t="shared" si="904"/>
        <v>0</v>
      </c>
      <c r="CZ264" s="342">
        <f t="shared" si="904"/>
        <v>0</v>
      </c>
      <c r="DA264" s="342">
        <f t="shared" si="904"/>
        <v>0</v>
      </c>
      <c r="DB264" s="342">
        <f t="shared" si="904"/>
        <v>0</v>
      </c>
      <c r="DC264" s="342">
        <f t="shared" si="904"/>
        <v>0</v>
      </c>
      <c r="DD264" s="342">
        <f t="shared" si="904"/>
        <v>0</v>
      </c>
      <c r="DE264" s="342">
        <f t="shared" si="904"/>
        <v>0</v>
      </c>
      <c r="DF264" s="342">
        <f t="shared" si="904"/>
        <v>0</v>
      </c>
      <c r="DG264" s="342">
        <f t="shared" si="904"/>
        <v>0</v>
      </c>
      <c r="DH264" s="342">
        <f t="shared" si="904"/>
        <v>0</v>
      </c>
      <c r="DI264" s="342">
        <f t="shared" si="904"/>
        <v>0</v>
      </c>
      <c r="DJ264" s="342">
        <f t="shared" si="904"/>
        <v>0</v>
      </c>
      <c r="DK264" s="342">
        <f t="shared" si="904"/>
        <v>0</v>
      </c>
      <c r="DL264" s="342">
        <f t="shared" si="904"/>
        <v>0</v>
      </c>
      <c r="DM264" s="342">
        <f t="shared" si="904"/>
        <v>0</v>
      </c>
      <c r="DN264" s="342">
        <f t="shared" si="904"/>
        <v>0</v>
      </c>
      <c r="DO264" s="342">
        <f t="shared" si="904"/>
        <v>0</v>
      </c>
      <c r="DP264" s="342">
        <f t="shared" si="904"/>
        <v>0</v>
      </c>
      <c r="DQ264" s="342">
        <f t="shared" si="904"/>
        <v>0</v>
      </c>
      <c r="DR264" s="342">
        <f t="shared" si="904"/>
        <v>0</v>
      </c>
      <c r="DS264" s="342">
        <f t="shared" si="904"/>
        <v>0</v>
      </c>
      <c r="DT264" s="342">
        <f t="shared" si="904"/>
        <v>0</v>
      </c>
      <c r="DU264" s="342">
        <f t="shared" si="904"/>
        <v>0</v>
      </c>
      <c r="DV264" s="342">
        <f t="shared" si="904"/>
        <v>0</v>
      </c>
      <c r="DW264" s="342">
        <f t="shared" si="904"/>
        <v>0</v>
      </c>
      <c r="DX264" s="342">
        <f t="shared" si="904"/>
        <v>0</v>
      </c>
      <c r="DY264" s="342">
        <f t="shared" si="904"/>
        <v>0</v>
      </c>
      <c r="DZ264" s="342">
        <f t="shared" si="904"/>
        <v>0</v>
      </c>
      <c r="EA264" s="342">
        <f t="shared" si="904"/>
        <v>0</v>
      </c>
      <c r="EB264" s="342">
        <f t="shared" si="904"/>
        <v>0</v>
      </c>
      <c r="EC264" s="342">
        <f t="shared" si="904"/>
        <v>0</v>
      </c>
      <c r="ED264" s="338"/>
      <c r="EE264" s="342">
        <f t="shared" ref="EE264:GP264" si="905">if(or(and($A264-EE$242&gt;0,$A264-EE$243&lt;=0,month($A264)=month(EE$243)),and($A264-EE$242&gt;0,$A264-EE$243&lt;=0,month(edate($A264,6))=month(EE$243))),EE$246,0)</f>
        <v>0</v>
      </c>
      <c r="EF264" s="342">
        <f t="shared" si="905"/>
        <v>0</v>
      </c>
      <c r="EG264" s="342">
        <f t="shared" si="905"/>
        <v>0</v>
      </c>
      <c r="EH264" s="342">
        <f t="shared" si="905"/>
        <v>5770.962936</v>
      </c>
      <c r="EI264" s="342">
        <f t="shared" si="905"/>
        <v>0</v>
      </c>
      <c r="EJ264" s="342">
        <f t="shared" si="905"/>
        <v>0</v>
      </c>
      <c r="EK264" s="342">
        <f t="shared" si="905"/>
        <v>0</v>
      </c>
      <c r="EL264" s="342">
        <f t="shared" si="905"/>
        <v>0</v>
      </c>
      <c r="EM264" s="342">
        <f t="shared" si="905"/>
        <v>0</v>
      </c>
      <c r="EN264" s="342">
        <f t="shared" si="905"/>
        <v>0</v>
      </c>
      <c r="EO264" s="342">
        <f t="shared" si="905"/>
        <v>0</v>
      </c>
      <c r="EP264" s="342">
        <f t="shared" si="905"/>
        <v>0</v>
      </c>
      <c r="EQ264" s="342">
        <f t="shared" si="905"/>
        <v>0</v>
      </c>
      <c r="ER264" s="342">
        <f t="shared" si="905"/>
        <v>0</v>
      </c>
      <c r="ES264" s="342">
        <f t="shared" si="905"/>
        <v>0</v>
      </c>
      <c r="ET264" s="342">
        <f t="shared" si="905"/>
        <v>0</v>
      </c>
      <c r="EU264" s="342">
        <f t="shared" si="905"/>
        <v>0</v>
      </c>
      <c r="EV264" s="342">
        <f t="shared" si="905"/>
        <v>0</v>
      </c>
      <c r="EW264" s="342">
        <f t="shared" si="905"/>
        <v>0</v>
      </c>
      <c r="EX264" s="342">
        <f t="shared" si="905"/>
        <v>0</v>
      </c>
      <c r="EY264" s="342">
        <f t="shared" si="905"/>
        <v>0</v>
      </c>
      <c r="EZ264" s="342">
        <f t="shared" si="905"/>
        <v>0</v>
      </c>
      <c r="FA264" s="342">
        <f t="shared" si="905"/>
        <v>0</v>
      </c>
      <c r="FB264" s="342">
        <f t="shared" si="905"/>
        <v>0</v>
      </c>
      <c r="FC264" s="342">
        <f t="shared" si="905"/>
        <v>0</v>
      </c>
      <c r="FD264" s="342">
        <f t="shared" si="905"/>
        <v>0</v>
      </c>
      <c r="FE264" s="342">
        <f t="shared" si="905"/>
        <v>0</v>
      </c>
      <c r="FF264" s="342">
        <f t="shared" si="905"/>
        <v>0</v>
      </c>
      <c r="FG264" s="342">
        <f t="shared" si="905"/>
        <v>0</v>
      </c>
      <c r="FH264" s="342">
        <f t="shared" si="905"/>
        <v>0</v>
      </c>
      <c r="FI264" s="342">
        <f t="shared" si="905"/>
        <v>0</v>
      </c>
      <c r="FJ264" s="342">
        <f t="shared" si="905"/>
        <v>0</v>
      </c>
      <c r="FK264" s="342">
        <f t="shared" si="905"/>
        <v>0</v>
      </c>
      <c r="FL264" s="342">
        <f t="shared" si="905"/>
        <v>0</v>
      </c>
      <c r="FM264" s="342">
        <f t="shared" si="905"/>
        <v>0</v>
      </c>
      <c r="FN264" s="342">
        <f t="shared" si="905"/>
        <v>0</v>
      </c>
      <c r="FO264" s="342">
        <f t="shared" si="905"/>
        <v>0</v>
      </c>
      <c r="FP264" s="342">
        <f t="shared" si="905"/>
        <v>0</v>
      </c>
      <c r="FQ264" s="342">
        <f t="shared" si="905"/>
        <v>0</v>
      </c>
      <c r="FR264" s="342">
        <f t="shared" si="905"/>
        <v>0</v>
      </c>
      <c r="FS264" s="342">
        <f t="shared" si="905"/>
        <v>0</v>
      </c>
      <c r="FT264" s="342">
        <f t="shared" si="905"/>
        <v>0</v>
      </c>
      <c r="FU264" s="342">
        <f t="shared" si="905"/>
        <v>0</v>
      </c>
      <c r="FV264" s="342">
        <f t="shared" si="905"/>
        <v>0</v>
      </c>
      <c r="FW264" s="342">
        <f t="shared" si="905"/>
        <v>0</v>
      </c>
      <c r="FX264" s="342">
        <f t="shared" si="905"/>
        <v>0</v>
      </c>
      <c r="FY264" s="342">
        <f t="shared" si="905"/>
        <v>0</v>
      </c>
      <c r="FZ264" s="342">
        <f t="shared" si="905"/>
        <v>0</v>
      </c>
      <c r="GA264" s="342">
        <f t="shared" si="905"/>
        <v>0</v>
      </c>
      <c r="GB264" s="342">
        <f t="shared" si="905"/>
        <v>0</v>
      </c>
      <c r="GC264" s="342">
        <f t="shared" si="905"/>
        <v>0</v>
      </c>
      <c r="GD264" s="342">
        <f t="shared" si="905"/>
        <v>0</v>
      </c>
      <c r="GE264" s="342">
        <f t="shared" si="905"/>
        <v>0</v>
      </c>
      <c r="GF264" s="342">
        <f t="shared" si="905"/>
        <v>0</v>
      </c>
      <c r="GG264" s="342">
        <f t="shared" si="905"/>
        <v>0</v>
      </c>
      <c r="GH264" s="342">
        <f t="shared" si="905"/>
        <v>0</v>
      </c>
      <c r="GI264" s="342">
        <f t="shared" si="905"/>
        <v>0</v>
      </c>
      <c r="GJ264" s="342">
        <f t="shared" si="905"/>
        <v>0</v>
      </c>
      <c r="GK264" s="342">
        <f t="shared" si="905"/>
        <v>0</v>
      </c>
      <c r="GL264" s="342">
        <f t="shared" si="905"/>
        <v>0</v>
      </c>
      <c r="GM264" s="342">
        <f t="shared" si="905"/>
        <v>0</v>
      </c>
      <c r="GN264" s="342">
        <f t="shared" si="905"/>
        <v>0</v>
      </c>
      <c r="GO264" s="342">
        <f t="shared" si="905"/>
        <v>0</v>
      </c>
      <c r="GP264" s="342">
        <f t="shared" si="905"/>
        <v>0</v>
      </c>
      <c r="GQ264" s="342"/>
      <c r="GR264" s="342">
        <f t="shared" ref="GR264:JC264" si="906">if(or(and($A264-GR$242&gt;0,$A264-GR$243&lt;=0,month($A264)=month(GR$243)),and($A264-GR$242&gt;0,$A264-GR$243&lt;=0,month(edate($A264,6))=month(GR$243))),GR$246,0)</f>
        <v>0</v>
      </c>
      <c r="GS264" s="342">
        <f t="shared" si="906"/>
        <v>0</v>
      </c>
      <c r="GT264" s="342">
        <f t="shared" si="906"/>
        <v>0</v>
      </c>
      <c r="GU264" s="342">
        <f t="shared" si="906"/>
        <v>0</v>
      </c>
      <c r="GV264" s="342">
        <f t="shared" si="906"/>
        <v>0</v>
      </c>
      <c r="GW264" s="342">
        <f t="shared" si="906"/>
        <v>0</v>
      </c>
      <c r="GX264" s="342">
        <f t="shared" si="906"/>
        <v>0</v>
      </c>
      <c r="GY264" s="342">
        <f t="shared" si="906"/>
        <v>0</v>
      </c>
      <c r="GZ264" s="342">
        <f t="shared" si="906"/>
        <v>0</v>
      </c>
      <c r="HA264" s="342">
        <f t="shared" si="906"/>
        <v>0</v>
      </c>
      <c r="HB264" s="342">
        <f t="shared" si="906"/>
        <v>0</v>
      </c>
      <c r="HC264" s="342">
        <f t="shared" si="906"/>
        <v>0</v>
      </c>
      <c r="HD264" s="342">
        <f t="shared" si="906"/>
        <v>0</v>
      </c>
      <c r="HE264" s="342">
        <f t="shared" si="906"/>
        <v>0</v>
      </c>
      <c r="HF264" s="342">
        <f t="shared" si="906"/>
        <v>0</v>
      </c>
      <c r="HG264" s="342">
        <f t="shared" si="906"/>
        <v>0</v>
      </c>
      <c r="HH264" s="342">
        <f t="shared" si="906"/>
        <v>0</v>
      </c>
      <c r="HI264" s="342">
        <f t="shared" si="906"/>
        <v>0</v>
      </c>
      <c r="HJ264" s="342">
        <f t="shared" si="906"/>
        <v>0</v>
      </c>
      <c r="HK264" s="342">
        <f t="shared" si="906"/>
        <v>0</v>
      </c>
      <c r="HL264" s="342">
        <f t="shared" si="906"/>
        <v>0</v>
      </c>
      <c r="HM264" s="342">
        <f t="shared" si="906"/>
        <v>0</v>
      </c>
      <c r="HN264" s="342">
        <f t="shared" si="906"/>
        <v>0</v>
      </c>
      <c r="HO264" s="342">
        <f t="shared" si="906"/>
        <v>0</v>
      </c>
      <c r="HP264" s="342">
        <f t="shared" si="906"/>
        <v>0</v>
      </c>
      <c r="HQ264" s="342">
        <f t="shared" si="906"/>
        <v>0</v>
      </c>
      <c r="HR264" s="342">
        <f t="shared" si="906"/>
        <v>0</v>
      </c>
      <c r="HS264" s="342">
        <f t="shared" si="906"/>
        <v>0</v>
      </c>
      <c r="HT264" s="342">
        <f t="shared" si="906"/>
        <v>0</v>
      </c>
      <c r="HU264" s="342">
        <f t="shared" si="906"/>
        <v>0</v>
      </c>
      <c r="HV264" s="342">
        <f t="shared" si="906"/>
        <v>0</v>
      </c>
      <c r="HW264" s="342">
        <f t="shared" si="906"/>
        <v>0</v>
      </c>
      <c r="HX264" s="342">
        <f t="shared" si="906"/>
        <v>0</v>
      </c>
      <c r="HY264" s="342">
        <f t="shared" si="906"/>
        <v>0</v>
      </c>
      <c r="HZ264" s="342">
        <f t="shared" si="906"/>
        <v>0</v>
      </c>
      <c r="IA264" s="342">
        <f t="shared" si="906"/>
        <v>0</v>
      </c>
      <c r="IB264" s="342">
        <f t="shared" si="906"/>
        <v>0</v>
      </c>
      <c r="IC264" s="342">
        <f t="shared" si="906"/>
        <v>0</v>
      </c>
      <c r="ID264" s="342">
        <f t="shared" si="906"/>
        <v>0</v>
      </c>
      <c r="IE264" s="342">
        <f t="shared" si="906"/>
        <v>0</v>
      </c>
      <c r="IF264" s="342">
        <f t="shared" si="906"/>
        <v>0</v>
      </c>
      <c r="IG264" s="342">
        <f t="shared" si="906"/>
        <v>0</v>
      </c>
      <c r="IH264" s="342">
        <f t="shared" si="906"/>
        <v>0</v>
      </c>
      <c r="II264" s="342">
        <f t="shared" si="906"/>
        <v>0</v>
      </c>
      <c r="IJ264" s="342">
        <f t="shared" si="906"/>
        <v>0</v>
      </c>
      <c r="IK264" s="342">
        <f t="shared" si="906"/>
        <v>0</v>
      </c>
      <c r="IL264" s="342">
        <f t="shared" si="906"/>
        <v>0</v>
      </c>
      <c r="IM264" s="342">
        <f t="shared" si="906"/>
        <v>0</v>
      </c>
      <c r="IN264" s="342">
        <f t="shared" si="906"/>
        <v>0</v>
      </c>
      <c r="IO264" s="342">
        <f t="shared" si="906"/>
        <v>0</v>
      </c>
      <c r="IP264" s="342">
        <f t="shared" si="906"/>
        <v>0</v>
      </c>
      <c r="IQ264" s="342">
        <f t="shared" si="906"/>
        <v>0</v>
      </c>
      <c r="IR264" s="342">
        <f t="shared" si="906"/>
        <v>0</v>
      </c>
      <c r="IS264" s="342">
        <f t="shared" si="906"/>
        <v>0</v>
      </c>
      <c r="IT264" s="342">
        <f t="shared" si="906"/>
        <v>0</v>
      </c>
      <c r="IU264" s="342">
        <f t="shared" si="906"/>
        <v>0</v>
      </c>
      <c r="IV264" s="342">
        <f t="shared" si="906"/>
        <v>0</v>
      </c>
      <c r="IW264" s="342">
        <f t="shared" si="906"/>
        <v>0</v>
      </c>
      <c r="IX264" s="342">
        <f t="shared" si="906"/>
        <v>0</v>
      </c>
      <c r="IY264" s="342">
        <f t="shared" si="906"/>
        <v>0</v>
      </c>
      <c r="IZ264" s="342">
        <f t="shared" si="906"/>
        <v>0</v>
      </c>
      <c r="JA264" s="342">
        <f t="shared" si="906"/>
        <v>0</v>
      </c>
      <c r="JB264" s="342">
        <f t="shared" si="906"/>
        <v>0</v>
      </c>
      <c r="JC264" s="342">
        <f t="shared" si="906"/>
        <v>0</v>
      </c>
      <c r="JD264" s="342"/>
      <c r="JE264" s="342">
        <f t="shared" ref="JE264:LP264" si="907">if(or(and($A264-JE$242&gt;0,$A264-JE$243&lt;=0,month($A264)=month(JE$243)),and($A264-JE$242&gt;0,$A264-JE$243&lt;=0,month(edate($A264,6))=month(JE$243))),JE$246,0)</f>
        <v>0</v>
      </c>
      <c r="JF264" s="342">
        <f t="shared" si="907"/>
        <v>0</v>
      </c>
      <c r="JG264" s="342">
        <f t="shared" si="907"/>
        <v>0</v>
      </c>
      <c r="JH264" s="342">
        <f t="shared" si="907"/>
        <v>0</v>
      </c>
      <c r="JI264" s="342">
        <f t="shared" si="907"/>
        <v>0</v>
      </c>
      <c r="JJ264" s="342">
        <f t="shared" si="907"/>
        <v>0</v>
      </c>
      <c r="JK264" s="342">
        <f t="shared" si="907"/>
        <v>0</v>
      </c>
      <c r="JL264" s="342">
        <f t="shared" si="907"/>
        <v>0</v>
      </c>
      <c r="JM264" s="342">
        <f t="shared" si="907"/>
        <v>0</v>
      </c>
      <c r="JN264" s="342">
        <f t="shared" si="907"/>
        <v>0</v>
      </c>
      <c r="JO264" s="342">
        <f t="shared" si="907"/>
        <v>0</v>
      </c>
      <c r="JP264" s="342">
        <f t="shared" si="907"/>
        <v>0</v>
      </c>
      <c r="JQ264" s="342">
        <f t="shared" si="907"/>
        <v>0</v>
      </c>
      <c r="JR264" s="342">
        <f t="shared" si="907"/>
        <v>0</v>
      </c>
      <c r="JS264" s="342">
        <f t="shared" si="907"/>
        <v>0</v>
      </c>
      <c r="JT264" s="342">
        <f t="shared" si="907"/>
        <v>0</v>
      </c>
      <c r="JU264" s="342">
        <f t="shared" si="907"/>
        <v>0</v>
      </c>
      <c r="JV264" s="342">
        <f t="shared" si="907"/>
        <v>0</v>
      </c>
      <c r="JW264" s="342">
        <f t="shared" si="907"/>
        <v>0</v>
      </c>
      <c r="JX264" s="342">
        <f t="shared" si="907"/>
        <v>0</v>
      </c>
      <c r="JY264" s="342">
        <f t="shared" si="907"/>
        <v>0</v>
      </c>
      <c r="JZ264" s="342">
        <f t="shared" si="907"/>
        <v>0</v>
      </c>
      <c r="KA264" s="342">
        <f t="shared" si="907"/>
        <v>0</v>
      </c>
      <c r="KB264" s="342">
        <f t="shared" si="907"/>
        <v>0</v>
      </c>
      <c r="KC264" s="342">
        <f t="shared" si="907"/>
        <v>0</v>
      </c>
      <c r="KD264" s="342">
        <f t="shared" si="907"/>
        <v>0</v>
      </c>
      <c r="KE264" s="342">
        <f t="shared" si="907"/>
        <v>0</v>
      </c>
      <c r="KF264" s="342">
        <f t="shared" si="907"/>
        <v>0</v>
      </c>
      <c r="KG264" s="342">
        <f t="shared" si="907"/>
        <v>0</v>
      </c>
      <c r="KH264" s="342">
        <f t="shared" si="907"/>
        <v>0</v>
      </c>
      <c r="KI264" s="342">
        <f t="shared" si="907"/>
        <v>0</v>
      </c>
      <c r="KJ264" s="342">
        <f t="shared" si="907"/>
        <v>0</v>
      </c>
      <c r="KK264" s="342">
        <f t="shared" si="907"/>
        <v>0</v>
      </c>
      <c r="KL264" s="342">
        <f t="shared" si="907"/>
        <v>0</v>
      </c>
      <c r="KM264" s="342">
        <f t="shared" si="907"/>
        <v>0</v>
      </c>
      <c r="KN264" s="342">
        <f t="shared" si="907"/>
        <v>0</v>
      </c>
      <c r="KO264" s="342">
        <f t="shared" si="907"/>
        <v>0</v>
      </c>
      <c r="KP264" s="342">
        <f t="shared" si="907"/>
        <v>0</v>
      </c>
      <c r="KQ264" s="342">
        <f t="shared" si="907"/>
        <v>0</v>
      </c>
      <c r="KR264" s="342">
        <f t="shared" si="907"/>
        <v>0</v>
      </c>
      <c r="KS264" s="342">
        <f t="shared" si="907"/>
        <v>0</v>
      </c>
      <c r="KT264" s="342">
        <f t="shared" si="907"/>
        <v>0</v>
      </c>
      <c r="KU264" s="342">
        <f t="shared" si="907"/>
        <v>0</v>
      </c>
      <c r="KV264" s="342">
        <f t="shared" si="907"/>
        <v>0</v>
      </c>
      <c r="KW264" s="342">
        <f t="shared" si="907"/>
        <v>0</v>
      </c>
      <c r="KX264" s="342">
        <f t="shared" si="907"/>
        <v>0</v>
      </c>
      <c r="KY264" s="342">
        <f t="shared" si="907"/>
        <v>0</v>
      </c>
      <c r="KZ264" s="342">
        <f t="shared" si="907"/>
        <v>0</v>
      </c>
      <c r="LA264" s="342">
        <f t="shared" si="907"/>
        <v>0</v>
      </c>
      <c r="LB264" s="342">
        <f t="shared" si="907"/>
        <v>0</v>
      </c>
      <c r="LC264" s="342">
        <f t="shared" si="907"/>
        <v>0</v>
      </c>
      <c r="LD264" s="342">
        <f t="shared" si="907"/>
        <v>0</v>
      </c>
      <c r="LE264" s="342">
        <f t="shared" si="907"/>
        <v>0</v>
      </c>
      <c r="LF264" s="342">
        <f t="shared" si="907"/>
        <v>0</v>
      </c>
      <c r="LG264" s="342">
        <f t="shared" si="907"/>
        <v>0</v>
      </c>
      <c r="LH264" s="342">
        <f t="shared" si="907"/>
        <v>0</v>
      </c>
      <c r="LI264" s="342">
        <f t="shared" si="907"/>
        <v>0</v>
      </c>
      <c r="LJ264" s="342">
        <f t="shared" si="907"/>
        <v>0</v>
      </c>
      <c r="LK264" s="342">
        <f t="shared" si="907"/>
        <v>0</v>
      </c>
      <c r="LL264" s="342">
        <f t="shared" si="907"/>
        <v>0</v>
      </c>
      <c r="LM264" s="342">
        <f t="shared" si="907"/>
        <v>0</v>
      </c>
      <c r="LN264" s="342">
        <f t="shared" si="907"/>
        <v>0</v>
      </c>
      <c r="LO264" s="342">
        <f t="shared" si="907"/>
        <v>0</v>
      </c>
      <c r="LP264" s="342">
        <f t="shared" si="907"/>
        <v>0</v>
      </c>
    </row>
    <row r="265">
      <c r="A265" s="331" t="str">
        <f t="shared" si="821"/>
        <v>12-2026</v>
      </c>
      <c r="B265" s="346">
        <f t="shared" si="827"/>
        <v>185119.6005</v>
      </c>
      <c r="C265" s="346"/>
      <c r="E265" s="342">
        <f t="shared" ref="E265:BP265" si="908">if(or(and($A265-E$242&gt;0,$A265-E$243&lt;=0,month($A265)=month(E$243)),and($A265-E$242&gt;0,$A265-E$243&lt;=0,month(edate($A265,6))=month(E$243))),E$246,0)</f>
        <v>0</v>
      </c>
      <c r="F265" s="342">
        <f t="shared" si="908"/>
        <v>0</v>
      </c>
      <c r="G265" s="342">
        <f t="shared" si="908"/>
        <v>0</v>
      </c>
      <c r="H265" s="342">
        <f t="shared" si="908"/>
        <v>0</v>
      </c>
      <c r="I265" s="342">
        <f t="shared" si="908"/>
        <v>0</v>
      </c>
      <c r="J265" s="342">
        <f t="shared" si="908"/>
        <v>0</v>
      </c>
      <c r="K265" s="342">
        <f t="shared" si="908"/>
        <v>0</v>
      </c>
      <c r="L265" s="342">
        <f t="shared" si="908"/>
        <v>0</v>
      </c>
      <c r="M265" s="342">
        <f t="shared" si="908"/>
        <v>0</v>
      </c>
      <c r="N265" s="342">
        <f t="shared" si="908"/>
        <v>0</v>
      </c>
      <c r="O265" s="342">
        <f t="shared" si="908"/>
        <v>0</v>
      </c>
      <c r="P265" s="342">
        <f t="shared" si="908"/>
        <v>0</v>
      </c>
      <c r="Q265" s="342">
        <f t="shared" si="908"/>
        <v>0</v>
      </c>
      <c r="R265" s="342">
        <f t="shared" si="908"/>
        <v>0</v>
      </c>
      <c r="S265" s="342">
        <f t="shared" si="908"/>
        <v>0</v>
      </c>
      <c r="T265" s="342">
        <f t="shared" si="908"/>
        <v>0</v>
      </c>
      <c r="U265" s="342">
        <f t="shared" si="908"/>
        <v>0</v>
      </c>
      <c r="V265" s="342">
        <f t="shared" si="908"/>
        <v>0</v>
      </c>
      <c r="W265" s="342">
        <f t="shared" si="908"/>
        <v>0</v>
      </c>
      <c r="X265" s="342">
        <f t="shared" si="908"/>
        <v>0</v>
      </c>
      <c r="Y265" s="342">
        <f t="shared" si="908"/>
        <v>0</v>
      </c>
      <c r="Z265" s="342">
        <f t="shared" si="908"/>
        <v>0</v>
      </c>
      <c r="AA265" s="342">
        <f t="shared" si="908"/>
        <v>0</v>
      </c>
      <c r="AB265" s="342">
        <f t="shared" si="908"/>
        <v>0</v>
      </c>
      <c r="AC265" s="342">
        <f t="shared" si="908"/>
        <v>0</v>
      </c>
      <c r="AD265" s="342">
        <f t="shared" si="908"/>
        <v>0</v>
      </c>
      <c r="AE265" s="342">
        <f t="shared" si="908"/>
        <v>0</v>
      </c>
      <c r="AF265" s="342">
        <f t="shared" si="908"/>
        <v>0</v>
      </c>
      <c r="AG265" s="342">
        <f t="shared" si="908"/>
        <v>0</v>
      </c>
      <c r="AH265" s="342">
        <f t="shared" si="908"/>
        <v>228.5555</v>
      </c>
      <c r="AI265" s="342">
        <f t="shared" si="908"/>
        <v>0</v>
      </c>
      <c r="AJ265" s="342">
        <f t="shared" si="908"/>
        <v>3780</v>
      </c>
      <c r="AK265" s="342">
        <f t="shared" si="908"/>
        <v>15922.28576</v>
      </c>
      <c r="AL265" s="342">
        <f t="shared" si="908"/>
        <v>0</v>
      </c>
      <c r="AM265" s="342">
        <f t="shared" si="908"/>
        <v>0</v>
      </c>
      <c r="AN265" s="342">
        <f t="shared" si="908"/>
        <v>12211.43486</v>
      </c>
      <c r="AO265" s="342">
        <f t="shared" si="908"/>
        <v>8896.907813</v>
      </c>
      <c r="AP265" s="342">
        <f t="shared" si="908"/>
        <v>0</v>
      </c>
      <c r="AQ265" s="342">
        <f t="shared" si="908"/>
        <v>0</v>
      </c>
      <c r="AR265" s="342">
        <f t="shared" si="908"/>
        <v>7542.9351</v>
      </c>
      <c r="AS265" s="342">
        <f t="shared" si="908"/>
        <v>0</v>
      </c>
      <c r="AT265" s="342">
        <f t="shared" si="908"/>
        <v>0</v>
      </c>
      <c r="AU265" s="342">
        <f t="shared" si="908"/>
        <v>0</v>
      </c>
      <c r="AV265" s="342">
        <f t="shared" si="908"/>
        <v>7136.0471</v>
      </c>
      <c r="AW265" s="342">
        <f t="shared" si="908"/>
        <v>0</v>
      </c>
      <c r="AX265" s="342">
        <f t="shared" si="908"/>
        <v>9058.61</v>
      </c>
      <c r="AY265" s="342">
        <f t="shared" si="908"/>
        <v>0</v>
      </c>
      <c r="AZ265" s="342">
        <f t="shared" si="908"/>
        <v>6480</v>
      </c>
      <c r="BA265" s="342">
        <f t="shared" si="908"/>
        <v>5867.9712</v>
      </c>
      <c r="BB265" s="342">
        <f t="shared" si="908"/>
        <v>0</v>
      </c>
      <c r="BC265" s="342">
        <f t="shared" si="908"/>
        <v>4873.17825</v>
      </c>
      <c r="BD265" s="342">
        <f t="shared" si="908"/>
        <v>0</v>
      </c>
      <c r="BE265" s="342">
        <f t="shared" si="908"/>
        <v>4565.5155</v>
      </c>
      <c r="BF265" s="342">
        <f t="shared" si="908"/>
        <v>0</v>
      </c>
      <c r="BG265" s="342">
        <f t="shared" si="908"/>
        <v>900.3978</v>
      </c>
      <c r="BH265" s="342">
        <f t="shared" si="908"/>
        <v>0</v>
      </c>
      <c r="BI265" s="342">
        <f t="shared" si="908"/>
        <v>0</v>
      </c>
      <c r="BJ265" s="342">
        <f t="shared" si="908"/>
        <v>0</v>
      </c>
      <c r="BK265" s="342">
        <f t="shared" si="908"/>
        <v>0</v>
      </c>
      <c r="BL265" s="342">
        <f t="shared" si="908"/>
        <v>0</v>
      </c>
      <c r="BM265" s="342">
        <f t="shared" si="908"/>
        <v>1521.41625</v>
      </c>
      <c r="BN265" s="342">
        <f t="shared" si="908"/>
        <v>0</v>
      </c>
      <c r="BO265" s="342">
        <f t="shared" si="908"/>
        <v>5255.6688</v>
      </c>
      <c r="BP265" s="342">
        <f t="shared" si="908"/>
        <v>0</v>
      </c>
      <c r="BQ265" s="342"/>
      <c r="BR265" s="342">
        <f t="shared" ref="BR265:EC265" si="909">if(or(and($A265-BR$242&gt;0,$A265-BR$243&lt;=0,month($A265)=month(BR$243)),and($A265-BR$242&gt;0,$A265-BR$243&lt;=0,month(edate($A265,6))=month(BR$243))),BR$246,0)</f>
        <v>6064.104505</v>
      </c>
      <c r="BS265" s="342">
        <f t="shared" si="909"/>
        <v>0</v>
      </c>
      <c r="BT265" s="342">
        <f t="shared" si="909"/>
        <v>0</v>
      </c>
      <c r="BU265" s="342">
        <f t="shared" si="909"/>
        <v>0</v>
      </c>
      <c r="BV265" s="342">
        <f t="shared" si="909"/>
        <v>0</v>
      </c>
      <c r="BW265" s="342">
        <f t="shared" si="909"/>
        <v>5545.207549</v>
      </c>
      <c r="BX265" s="342">
        <f t="shared" si="909"/>
        <v>0</v>
      </c>
      <c r="BY265" s="342">
        <f t="shared" si="909"/>
        <v>0</v>
      </c>
      <c r="BZ265" s="342">
        <f t="shared" si="909"/>
        <v>0</v>
      </c>
      <c r="CA265" s="342">
        <f t="shared" si="909"/>
        <v>11106.87188</v>
      </c>
      <c r="CB265" s="342">
        <f t="shared" si="909"/>
        <v>6150.188962</v>
      </c>
      <c r="CC265" s="342">
        <f t="shared" si="909"/>
        <v>4965.2681</v>
      </c>
      <c r="CD265" s="342">
        <f t="shared" si="909"/>
        <v>0</v>
      </c>
      <c r="CE265" s="342">
        <f t="shared" si="909"/>
        <v>0</v>
      </c>
      <c r="CF265" s="342">
        <f t="shared" si="909"/>
        <v>10434.33244</v>
      </c>
      <c r="CG265" s="342">
        <f t="shared" si="909"/>
        <v>0</v>
      </c>
      <c r="CH265" s="342">
        <f t="shared" si="909"/>
        <v>0</v>
      </c>
      <c r="CI265" s="342">
        <f t="shared" si="909"/>
        <v>7404.527304</v>
      </c>
      <c r="CJ265" s="342">
        <f t="shared" si="909"/>
        <v>0</v>
      </c>
      <c r="CK265" s="342">
        <f t="shared" si="909"/>
        <v>7907.022408</v>
      </c>
      <c r="CL265" s="342">
        <f t="shared" si="909"/>
        <v>9075.524033</v>
      </c>
      <c r="CM265" s="342">
        <f t="shared" si="909"/>
        <v>59.1669401</v>
      </c>
      <c r="CN265" s="342">
        <f t="shared" si="909"/>
        <v>0</v>
      </c>
      <c r="CO265" s="342">
        <f t="shared" si="909"/>
        <v>8094.988483</v>
      </c>
      <c r="CP265" s="342">
        <f t="shared" si="909"/>
        <v>0</v>
      </c>
      <c r="CQ265" s="342">
        <f t="shared" si="909"/>
        <v>0</v>
      </c>
      <c r="CR265" s="342">
        <f t="shared" si="909"/>
        <v>0</v>
      </c>
      <c r="CS265" s="342">
        <f t="shared" si="909"/>
        <v>5853.214969</v>
      </c>
      <c r="CT265" s="342">
        <f t="shared" si="909"/>
        <v>0</v>
      </c>
      <c r="CU265" s="342">
        <f t="shared" si="909"/>
        <v>0</v>
      </c>
      <c r="CV265" s="342">
        <f t="shared" si="909"/>
        <v>0</v>
      </c>
      <c r="CW265" s="342">
        <f t="shared" si="909"/>
        <v>0</v>
      </c>
      <c r="CX265" s="342">
        <f t="shared" si="909"/>
        <v>0</v>
      </c>
      <c r="CY265" s="342">
        <f t="shared" si="909"/>
        <v>0</v>
      </c>
      <c r="CZ265" s="342">
        <f t="shared" si="909"/>
        <v>0</v>
      </c>
      <c r="DA265" s="342">
        <f t="shared" si="909"/>
        <v>0</v>
      </c>
      <c r="DB265" s="342">
        <f t="shared" si="909"/>
        <v>0</v>
      </c>
      <c r="DC265" s="342">
        <f t="shared" si="909"/>
        <v>0</v>
      </c>
      <c r="DD265" s="342">
        <f t="shared" si="909"/>
        <v>0</v>
      </c>
      <c r="DE265" s="342">
        <f t="shared" si="909"/>
        <v>0</v>
      </c>
      <c r="DF265" s="342">
        <f t="shared" si="909"/>
        <v>0</v>
      </c>
      <c r="DG265" s="342">
        <f t="shared" si="909"/>
        <v>0</v>
      </c>
      <c r="DH265" s="342">
        <f t="shared" si="909"/>
        <v>0</v>
      </c>
      <c r="DI265" s="342">
        <f t="shared" si="909"/>
        <v>0</v>
      </c>
      <c r="DJ265" s="342">
        <f t="shared" si="909"/>
        <v>0</v>
      </c>
      <c r="DK265" s="342">
        <f t="shared" si="909"/>
        <v>0</v>
      </c>
      <c r="DL265" s="342">
        <f t="shared" si="909"/>
        <v>0</v>
      </c>
      <c r="DM265" s="342">
        <f t="shared" si="909"/>
        <v>0</v>
      </c>
      <c r="DN265" s="342">
        <f t="shared" si="909"/>
        <v>0</v>
      </c>
      <c r="DO265" s="342">
        <f t="shared" si="909"/>
        <v>0</v>
      </c>
      <c r="DP265" s="342">
        <f t="shared" si="909"/>
        <v>0</v>
      </c>
      <c r="DQ265" s="342">
        <f t="shared" si="909"/>
        <v>0</v>
      </c>
      <c r="DR265" s="342">
        <f t="shared" si="909"/>
        <v>0</v>
      </c>
      <c r="DS265" s="342">
        <f t="shared" si="909"/>
        <v>0</v>
      </c>
      <c r="DT265" s="342">
        <f t="shared" si="909"/>
        <v>0</v>
      </c>
      <c r="DU265" s="342">
        <f t="shared" si="909"/>
        <v>0</v>
      </c>
      <c r="DV265" s="342">
        <f t="shared" si="909"/>
        <v>0</v>
      </c>
      <c r="DW265" s="342">
        <f t="shared" si="909"/>
        <v>0</v>
      </c>
      <c r="DX265" s="342">
        <f t="shared" si="909"/>
        <v>0</v>
      </c>
      <c r="DY265" s="342">
        <f t="shared" si="909"/>
        <v>0</v>
      </c>
      <c r="DZ265" s="342">
        <f t="shared" si="909"/>
        <v>0</v>
      </c>
      <c r="EA265" s="342">
        <f t="shared" si="909"/>
        <v>0</v>
      </c>
      <c r="EB265" s="342">
        <f t="shared" si="909"/>
        <v>0</v>
      </c>
      <c r="EC265" s="342">
        <f t="shared" si="909"/>
        <v>0</v>
      </c>
      <c r="ED265" s="338"/>
      <c r="EE265" s="342">
        <f t="shared" ref="EE265:GP265" si="910">if(or(and($A265-EE$242&gt;0,$A265-EE$243&lt;=0,month($A265)=month(EE$243)),and($A265-EE$242&gt;0,$A265-EE$243&lt;=0,month(edate($A265,6))=month(EE$243))),EE$246,0)</f>
        <v>0</v>
      </c>
      <c r="EF265" s="342">
        <f t="shared" si="910"/>
        <v>3139.548285</v>
      </c>
      <c r="EG265" s="342">
        <f t="shared" si="910"/>
        <v>5078.710744</v>
      </c>
      <c r="EH265" s="342">
        <f t="shared" si="910"/>
        <v>0</v>
      </c>
      <c r="EI265" s="342">
        <f t="shared" si="910"/>
        <v>0</v>
      </c>
      <c r="EJ265" s="342">
        <f t="shared" si="910"/>
        <v>0</v>
      </c>
      <c r="EK265" s="342">
        <f t="shared" si="910"/>
        <v>0</v>
      </c>
      <c r="EL265" s="342">
        <f t="shared" si="910"/>
        <v>0</v>
      </c>
      <c r="EM265" s="342">
        <f t="shared" si="910"/>
        <v>0</v>
      </c>
      <c r="EN265" s="342">
        <f t="shared" si="910"/>
        <v>0</v>
      </c>
      <c r="EO265" s="342">
        <f t="shared" si="910"/>
        <v>0</v>
      </c>
      <c r="EP265" s="342">
        <f t="shared" si="910"/>
        <v>0</v>
      </c>
      <c r="EQ265" s="342">
        <f t="shared" si="910"/>
        <v>0</v>
      </c>
      <c r="ER265" s="342">
        <f t="shared" si="910"/>
        <v>0</v>
      </c>
      <c r="ES265" s="342">
        <f t="shared" si="910"/>
        <v>0</v>
      </c>
      <c r="ET265" s="342">
        <f t="shared" si="910"/>
        <v>0</v>
      </c>
      <c r="EU265" s="342">
        <f t="shared" si="910"/>
        <v>0</v>
      </c>
      <c r="EV265" s="342">
        <f t="shared" si="910"/>
        <v>0</v>
      </c>
      <c r="EW265" s="342">
        <f t="shared" si="910"/>
        <v>0</v>
      </c>
      <c r="EX265" s="342">
        <f t="shared" si="910"/>
        <v>0</v>
      </c>
      <c r="EY265" s="342">
        <f t="shared" si="910"/>
        <v>0</v>
      </c>
      <c r="EZ265" s="342">
        <f t="shared" si="910"/>
        <v>0</v>
      </c>
      <c r="FA265" s="342">
        <f t="shared" si="910"/>
        <v>0</v>
      </c>
      <c r="FB265" s="342">
        <f t="shared" si="910"/>
        <v>0</v>
      </c>
      <c r="FC265" s="342">
        <f t="shared" si="910"/>
        <v>0</v>
      </c>
      <c r="FD265" s="342">
        <f t="shared" si="910"/>
        <v>0</v>
      </c>
      <c r="FE265" s="342">
        <f t="shared" si="910"/>
        <v>0</v>
      </c>
      <c r="FF265" s="342">
        <f t="shared" si="910"/>
        <v>0</v>
      </c>
      <c r="FG265" s="342">
        <f t="shared" si="910"/>
        <v>0</v>
      </c>
      <c r="FH265" s="342">
        <f t="shared" si="910"/>
        <v>0</v>
      </c>
      <c r="FI265" s="342">
        <f t="shared" si="910"/>
        <v>0</v>
      </c>
      <c r="FJ265" s="342">
        <f t="shared" si="910"/>
        <v>0</v>
      </c>
      <c r="FK265" s="342">
        <f t="shared" si="910"/>
        <v>0</v>
      </c>
      <c r="FL265" s="342">
        <f t="shared" si="910"/>
        <v>0</v>
      </c>
      <c r="FM265" s="342">
        <f t="shared" si="910"/>
        <v>0</v>
      </c>
      <c r="FN265" s="342">
        <f t="shared" si="910"/>
        <v>0</v>
      </c>
      <c r="FO265" s="342">
        <f t="shared" si="910"/>
        <v>0</v>
      </c>
      <c r="FP265" s="342">
        <f t="shared" si="910"/>
        <v>0</v>
      </c>
      <c r="FQ265" s="342">
        <f t="shared" si="910"/>
        <v>0</v>
      </c>
      <c r="FR265" s="342">
        <f t="shared" si="910"/>
        <v>0</v>
      </c>
      <c r="FS265" s="342">
        <f t="shared" si="910"/>
        <v>0</v>
      </c>
      <c r="FT265" s="342">
        <f t="shared" si="910"/>
        <v>0</v>
      </c>
      <c r="FU265" s="342">
        <f t="shared" si="910"/>
        <v>0</v>
      </c>
      <c r="FV265" s="342">
        <f t="shared" si="910"/>
        <v>0</v>
      </c>
      <c r="FW265" s="342">
        <f t="shared" si="910"/>
        <v>0</v>
      </c>
      <c r="FX265" s="342">
        <f t="shared" si="910"/>
        <v>0</v>
      </c>
      <c r="FY265" s="342">
        <f t="shared" si="910"/>
        <v>0</v>
      </c>
      <c r="FZ265" s="342">
        <f t="shared" si="910"/>
        <v>0</v>
      </c>
      <c r="GA265" s="342">
        <f t="shared" si="910"/>
        <v>0</v>
      </c>
      <c r="GB265" s="342">
        <f t="shared" si="910"/>
        <v>0</v>
      </c>
      <c r="GC265" s="342">
        <f t="shared" si="910"/>
        <v>0</v>
      </c>
      <c r="GD265" s="342">
        <f t="shared" si="910"/>
        <v>0</v>
      </c>
      <c r="GE265" s="342">
        <f t="shared" si="910"/>
        <v>0</v>
      </c>
      <c r="GF265" s="342">
        <f t="shared" si="910"/>
        <v>0</v>
      </c>
      <c r="GG265" s="342">
        <f t="shared" si="910"/>
        <v>0</v>
      </c>
      <c r="GH265" s="342">
        <f t="shared" si="910"/>
        <v>0</v>
      </c>
      <c r="GI265" s="342">
        <f t="shared" si="910"/>
        <v>0</v>
      </c>
      <c r="GJ265" s="342">
        <f t="shared" si="910"/>
        <v>0</v>
      </c>
      <c r="GK265" s="342">
        <f t="shared" si="910"/>
        <v>0</v>
      </c>
      <c r="GL265" s="342">
        <f t="shared" si="910"/>
        <v>0</v>
      </c>
      <c r="GM265" s="342">
        <f t="shared" si="910"/>
        <v>0</v>
      </c>
      <c r="GN265" s="342">
        <f t="shared" si="910"/>
        <v>0</v>
      </c>
      <c r="GO265" s="342">
        <f t="shared" si="910"/>
        <v>0</v>
      </c>
      <c r="GP265" s="342">
        <f t="shared" si="910"/>
        <v>0</v>
      </c>
      <c r="GQ265" s="342"/>
      <c r="GR265" s="342">
        <f t="shared" ref="GR265:JC265" si="911">if(or(and($A265-GR$242&gt;0,$A265-GR$243&lt;=0,month($A265)=month(GR$243)),and($A265-GR$242&gt;0,$A265-GR$243&lt;=0,month(edate($A265,6))=month(GR$243))),GR$246,0)</f>
        <v>0</v>
      </c>
      <c r="GS265" s="342">
        <f t="shared" si="911"/>
        <v>0</v>
      </c>
      <c r="GT265" s="342">
        <f t="shared" si="911"/>
        <v>0</v>
      </c>
      <c r="GU265" s="342">
        <f t="shared" si="911"/>
        <v>0</v>
      </c>
      <c r="GV265" s="342">
        <f t="shared" si="911"/>
        <v>0</v>
      </c>
      <c r="GW265" s="342">
        <f t="shared" si="911"/>
        <v>0</v>
      </c>
      <c r="GX265" s="342">
        <f t="shared" si="911"/>
        <v>0</v>
      </c>
      <c r="GY265" s="342">
        <f t="shared" si="911"/>
        <v>0</v>
      </c>
      <c r="GZ265" s="342">
        <f t="shared" si="911"/>
        <v>0</v>
      </c>
      <c r="HA265" s="342">
        <f t="shared" si="911"/>
        <v>0</v>
      </c>
      <c r="HB265" s="342">
        <f t="shared" si="911"/>
        <v>0</v>
      </c>
      <c r="HC265" s="342">
        <f t="shared" si="911"/>
        <v>0</v>
      </c>
      <c r="HD265" s="342">
        <f t="shared" si="911"/>
        <v>0</v>
      </c>
      <c r="HE265" s="342">
        <f t="shared" si="911"/>
        <v>0</v>
      </c>
      <c r="HF265" s="342">
        <f t="shared" si="911"/>
        <v>0</v>
      </c>
      <c r="HG265" s="342">
        <f t="shared" si="911"/>
        <v>0</v>
      </c>
      <c r="HH265" s="342">
        <f t="shared" si="911"/>
        <v>0</v>
      </c>
      <c r="HI265" s="342">
        <f t="shared" si="911"/>
        <v>0</v>
      </c>
      <c r="HJ265" s="342">
        <f t="shared" si="911"/>
        <v>0</v>
      </c>
      <c r="HK265" s="342">
        <f t="shared" si="911"/>
        <v>0</v>
      </c>
      <c r="HL265" s="342">
        <f t="shared" si="911"/>
        <v>0</v>
      </c>
      <c r="HM265" s="342">
        <f t="shared" si="911"/>
        <v>0</v>
      </c>
      <c r="HN265" s="342">
        <f t="shared" si="911"/>
        <v>0</v>
      </c>
      <c r="HO265" s="342">
        <f t="shared" si="911"/>
        <v>0</v>
      </c>
      <c r="HP265" s="342">
        <f t="shared" si="911"/>
        <v>0</v>
      </c>
      <c r="HQ265" s="342">
        <f t="shared" si="911"/>
        <v>0</v>
      </c>
      <c r="HR265" s="342">
        <f t="shared" si="911"/>
        <v>0</v>
      </c>
      <c r="HS265" s="342">
        <f t="shared" si="911"/>
        <v>0</v>
      </c>
      <c r="HT265" s="342">
        <f t="shared" si="911"/>
        <v>0</v>
      </c>
      <c r="HU265" s="342">
        <f t="shared" si="911"/>
        <v>0</v>
      </c>
      <c r="HV265" s="342">
        <f t="shared" si="911"/>
        <v>0</v>
      </c>
      <c r="HW265" s="342">
        <f t="shared" si="911"/>
        <v>0</v>
      </c>
      <c r="HX265" s="342">
        <f t="shared" si="911"/>
        <v>0</v>
      </c>
      <c r="HY265" s="342">
        <f t="shared" si="911"/>
        <v>0</v>
      </c>
      <c r="HZ265" s="342">
        <f t="shared" si="911"/>
        <v>0</v>
      </c>
      <c r="IA265" s="342">
        <f t="shared" si="911"/>
        <v>0</v>
      </c>
      <c r="IB265" s="342">
        <f t="shared" si="911"/>
        <v>0</v>
      </c>
      <c r="IC265" s="342">
        <f t="shared" si="911"/>
        <v>0</v>
      </c>
      <c r="ID265" s="342">
        <f t="shared" si="911"/>
        <v>0</v>
      </c>
      <c r="IE265" s="342">
        <f t="shared" si="911"/>
        <v>0</v>
      </c>
      <c r="IF265" s="342">
        <f t="shared" si="911"/>
        <v>0</v>
      </c>
      <c r="IG265" s="342">
        <f t="shared" si="911"/>
        <v>0</v>
      </c>
      <c r="IH265" s="342">
        <f t="shared" si="911"/>
        <v>0</v>
      </c>
      <c r="II265" s="342">
        <f t="shared" si="911"/>
        <v>0</v>
      </c>
      <c r="IJ265" s="342">
        <f t="shared" si="911"/>
        <v>0</v>
      </c>
      <c r="IK265" s="342">
        <f t="shared" si="911"/>
        <v>0</v>
      </c>
      <c r="IL265" s="342">
        <f t="shared" si="911"/>
        <v>0</v>
      </c>
      <c r="IM265" s="342">
        <f t="shared" si="911"/>
        <v>0</v>
      </c>
      <c r="IN265" s="342">
        <f t="shared" si="911"/>
        <v>0</v>
      </c>
      <c r="IO265" s="342">
        <f t="shared" si="911"/>
        <v>0</v>
      </c>
      <c r="IP265" s="342">
        <f t="shared" si="911"/>
        <v>0</v>
      </c>
      <c r="IQ265" s="342">
        <f t="shared" si="911"/>
        <v>0</v>
      </c>
      <c r="IR265" s="342">
        <f t="shared" si="911"/>
        <v>0</v>
      </c>
      <c r="IS265" s="342">
        <f t="shared" si="911"/>
        <v>0</v>
      </c>
      <c r="IT265" s="342">
        <f t="shared" si="911"/>
        <v>0</v>
      </c>
      <c r="IU265" s="342">
        <f t="shared" si="911"/>
        <v>0</v>
      </c>
      <c r="IV265" s="342">
        <f t="shared" si="911"/>
        <v>0</v>
      </c>
      <c r="IW265" s="342">
        <f t="shared" si="911"/>
        <v>0</v>
      </c>
      <c r="IX265" s="342">
        <f t="shared" si="911"/>
        <v>0</v>
      </c>
      <c r="IY265" s="342">
        <f t="shared" si="911"/>
        <v>0</v>
      </c>
      <c r="IZ265" s="342">
        <f t="shared" si="911"/>
        <v>0</v>
      </c>
      <c r="JA265" s="342">
        <f t="shared" si="911"/>
        <v>0</v>
      </c>
      <c r="JB265" s="342">
        <f t="shared" si="911"/>
        <v>0</v>
      </c>
      <c r="JC265" s="342">
        <f t="shared" si="911"/>
        <v>0</v>
      </c>
      <c r="JD265" s="342"/>
      <c r="JE265" s="342">
        <f t="shared" ref="JE265:LP265" si="912">if(or(and($A265-JE$242&gt;0,$A265-JE$243&lt;=0,month($A265)=month(JE$243)),and($A265-JE$242&gt;0,$A265-JE$243&lt;=0,month(edate($A265,6))=month(JE$243))),JE$246,0)</f>
        <v>0</v>
      </c>
      <c r="JF265" s="342">
        <f t="shared" si="912"/>
        <v>0</v>
      </c>
      <c r="JG265" s="342">
        <f t="shared" si="912"/>
        <v>0</v>
      </c>
      <c r="JH265" s="342">
        <f t="shared" si="912"/>
        <v>0</v>
      </c>
      <c r="JI265" s="342">
        <f t="shared" si="912"/>
        <v>0</v>
      </c>
      <c r="JJ265" s="342">
        <f t="shared" si="912"/>
        <v>0</v>
      </c>
      <c r="JK265" s="342">
        <f t="shared" si="912"/>
        <v>0</v>
      </c>
      <c r="JL265" s="342">
        <f t="shared" si="912"/>
        <v>0</v>
      </c>
      <c r="JM265" s="342">
        <f t="shared" si="912"/>
        <v>0</v>
      </c>
      <c r="JN265" s="342">
        <f t="shared" si="912"/>
        <v>0</v>
      </c>
      <c r="JO265" s="342">
        <f t="shared" si="912"/>
        <v>0</v>
      </c>
      <c r="JP265" s="342">
        <f t="shared" si="912"/>
        <v>0</v>
      </c>
      <c r="JQ265" s="342">
        <f t="shared" si="912"/>
        <v>0</v>
      </c>
      <c r="JR265" s="342">
        <f t="shared" si="912"/>
        <v>0</v>
      </c>
      <c r="JS265" s="342">
        <f t="shared" si="912"/>
        <v>0</v>
      </c>
      <c r="JT265" s="342">
        <f t="shared" si="912"/>
        <v>0</v>
      </c>
      <c r="JU265" s="342">
        <f t="shared" si="912"/>
        <v>0</v>
      </c>
      <c r="JV265" s="342">
        <f t="shared" si="912"/>
        <v>0</v>
      </c>
      <c r="JW265" s="342">
        <f t="shared" si="912"/>
        <v>0</v>
      </c>
      <c r="JX265" s="342">
        <f t="shared" si="912"/>
        <v>0</v>
      </c>
      <c r="JY265" s="342">
        <f t="shared" si="912"/>
        <v>0</v>
      </c>
      <c r="JZ265" s="342">
        <f t="shared" si="912"/>
        <v>0</v>
      </c>
      <c r="KA265" s="342">
        <f t="shared" si="912"/>
        <v>0</v>
      </c>
      <c r="KB265" s="342">
        <f t="shared" si="912"/>
        <v>0</v>
      </c>
      <c r="KC265" s="342">
        <f t="shared" si="912"/>
        <v>0</v>
      </c>
      <c r="KD265" s="342">
        <f t="shared" si="912"/>
        <v>0</v>
      </c>
      <c r="KE265" s="342">
        <f t="shared" si="912"/>
        <v>0</v>
      </c>
      <c r="KF265" s="342">
        <f t="shared" si="912"/>
        <v>0</v>
      </c>
      <c r="KG265" s="342">
        <f t="shared" si="912"/>
        <v>0</v>
      </c>
      <c r="KH265" s="342">
        <f t="shared" si="912"/>
        <v>0</v>
      </c>
      <c r="KI265" s="342">
        <f t="shared" si="912"/>
        <v>0</v>
      </c>
      <c r="KJ265" s="342">
        <f t="shared" si="912"/>
        <v>0</v>
      </c>
      <c r="KK265" s="342">
        <f t="shared" si="912"/>
        <v>0</v>
      </c>
      <c r="KL265" s="342">
        <f t="shared" si="912"/>
        <v>0</v>
      </c>
      <c r="KM265" s="342">
        <f t="shared" si="912"/>
        <v>0</v>
      </c>
      <c r="KN265" s="342">
        <f t="shared" si="912"/>
        <v>0</v>
      </c>
      <c r="KO265" s="342">
        <f t="shared" si="912"/>
        <v>0</v>
      </c>
      <c r="KP265" s="342">
        <f t="shared" si="912"/>
        <v>0</v>
      </c>
      <c r="KQ265" s="342">
        <f t="shared" si="912"/>
        <v>0</v>
      </c>
      <c r="KR265" s="342">
        <f t="shared" si="912"/>
        <v>0</v>
      </c>
      <c r="KS265" s="342">
        <f t="shared" si="912"/>
        <v>0</v>
      </c>
      <c r="KT265" s="342">
        <f t="shared" si="912"/>
        <v>0</v>
      </c>
      <c r="KU265" s="342">
        <f t="shared" si="912"/>
        <v>0</v>
      </c>
      <c r="KV265" s="342">
        <f t="shared" si="912"/>
        <v>0</v>
      </c>
      <c r="KW265" s="342">
        <f t="shared" si="912"/>
        <v>0</v>
      </c>
      <c r="KX265" s="342">
        <f t="shared" si="912"/>
        <v>0</v>
      </c>
      <c r="KY265" s="342">
        <f t="shared" si="912"/>
        <v>0</v>
      </c>
      <c r="KZ265" s="342">
        <f t="shared" si="912"/>
        <v>0</v>
      </c>
      <c r="LA265" s="342">
        <f t="shared" si="912"/>
        <v>0</v>
      </c>
      <c r="LB265" s="342">
        <f t="shared" si="912"/>
        <v>0</v>
      </c>
      <c r="LC265" s="342">
        <f t="shared" si="912"/>
        <v>0</v>
      </c>
      <c r="LD265" s="342">
        <f t="shared" si="912"/>
        <v>0</v>
      </c>
      <c r="LE265" s="342">
        <f t="shared" si="912"/>
        <v>0</v>
      </c>
      <c r="LF265" s="342">
        <f t="shared" si="912"/>
        <v>0</v>
      </c>
      <c r="LG265" s="342">
        <f t="shared" si="912"/>
        <v>0</v>
      </c>
      <c r="LH265" s="342">
        <f t="shared" si="912"/>
        <v>0</v>
      </c>
      <c r="LI265" s="342">
        <f t="shared" si="912"/>
        <v>0</v>
      </c>
      <c r="LJ265" s="342">
        <f t="shared" si="912"/>
        <v>0</v>
      </c>
      <c r="LK265" s="342">
        <f t="shared" si="912"/>
        <v>0</v>
      </c>
      <c r="LL265" s="342">
        <f t="shared" si="912"/>
        <v>0</v>
      </c>
      <c r="LM265" s="342">
        <f t="shared" si="912"/>
        <v>0</v>
      </c>
      <c r="LN265" s="342">
        <f t="shared" si="912"/>
        <v>0</v>
      </c>
      <c r="LO265" s="342">
        <f t="shared" si="912"/>
        <v>0</v>
      </c>
      <c r="LP265" s="342">
        <f t="shared" si="912"/>
        <v>0</v>
      </c>
    </row>
    <row r="266">
      <c r="A266" s="331" t="str">
        <f t="shared" si="821"/>
        <v>03-2027</v>
      </c>
      <c r="B266" s="346">
        <f t="shared" si="827"/>
        <v>240462.8723</v>
      </c>
      <c r="C266" s="346"/>
      <c r="E266" s="342">
        <f t="shared" ref="E266:BP266" si="913">if(or(and($A266-E$242&gt;0,$A266-E$243&lt;=0,month($A266)=month(E$243)),and($A266-E$242&gt;0,$A266-E$243&lt;=0,month(edate($A266,6))=month(E$243))),E$246,0)</f>
        <v>0</v>
      </c>
      <c r="F266" s="342">
        <f t="shared" si="913"/>
        <v>0</v>
      </c>
      <c r="G266" s="342">
        <f t="shared" si="913"/>
        <v>0</v>
      </c>
      <c r="H266" s="342">
        <f t="shared" si="913"/>
        <v>0</v>
      </c>
      <c r="I266" s="342">
        <f t="shared" si="913"/>
        <v>0</v>
      </c>
      <c r="J266" s="342">
        <f t="shared" si="913"/>
        <v>0</v>
      </c>
      <c r="K266" s="342">
        <f t="shared" si="913"/>
        <v>0</v>
      </c>
      <c r="L266" s="342">
        <f t="shared" si="913"/>
        <v>0</v>
      </c>
      <c r="M266" s="342">
        <f t="shared" si="913"/>
        <v>0</v>
      </c>
      <c r="N266" s="342">
        <f t="shared" si="913"/>
        <v>0</v>
      </c>
      <c r="O266" s="342">
        <f t="shared" si="913"/>
        <v>0</v>
      </c>
      <c r="P266" s="342">
        <f t="shared" si="913"/>
        <v>0</v>
      </c>
      <c r="Q266" s="342">
        <f t="shared" si="913"/>
        <v>0</v>
      </c>
      <c r="R266" s="342">
        <f t="shared" si="913"/>
        <v>0</v>
      </c>
      <c r="S266" s="342">
        <f t="shared" si="913"/>
        <v>0</v>
      </c>
      <c r="T266" s="342">
        <f t="shared" si="913"/>
        <v>0</v>
      </c>
      <c r="U266" s="342">
        <f t="shared" si="913"/>
        <v>0</v>
      </c>
      <c r="V266" s="342">
        <f t="shared" si="913"/>
        <v>0</v>
      </c>
      <c r="W266" s="342">
        <f t="shared" si="913"/>
        <v>0</v>
      </c>
      <c r="X266" s="342">
        <f t="shared" si="913"/>
        <v>0</v>
      </c>
      <c r="Y266" s="342">
        <f t="shared" si="913"/>
        <v>0</v>
      </c>
      <c r="Z266" s="342">
        <f t="shared" si="913"/>
        <v>0</v>
      </c>
      <c r="AA266" s="342">
        <f t="shared" si="913"/>
        <v>0</v>
      </c>
      <c r="AB266" s="342">
        <f t="shared" si="913"/>
        <v>0</v>
      </c>
      <c r="AC266" s="342">
        <f t="shared" si="913"/>
        <v>0</v>
      </c>
      <c r="AD266" s="342">
        <f t="shared" si="913"/>
        <v>0</v>
      </c>
      <c r="AE266" s="342">
        <f t="shared" si="913"/>
        <v>0</v>
      </c>
      <c r="AF266" s="342">
        <f t="shared" si="913"/>
        <v>0</v>
      </c>
      <c r="AG266" s="342">
        <f t="shared" si="913"/>
        <v>0</v>
      </c>
      <c r="AH266" s="342">
        <f t="shared" si="913"/>
        <v>0</v>
      </c>
      <c r="AI266" s="342">
        <f t="shared" si="913"/>
        <v>10641.14589</v>
      </c>
      <c r="AJ266" s="342">
        <f t="shared" si="913"/>
        <v>0</v>
      </c>
      <c r="AK266" s="342">
        <f t="shared" si="913"/>
        <v>0</v>
      </c>
      <c r="AL266" s="342">
        <f t="shared" si="913"/>
        <v>275</v>
      </c>
      <c r="AM266" s="342">
        <f t="shared" si="913"/>
        <v>4982.50623</v>
      </c>
      <c r="AN266" s="342">
        <f t="shared" si="913"/>
        <v>0</v>
      </c>
      <c r="AO266" s="342">
        <f t="shared" si="913"/>
        <v>0</v>
      </c>
      <c r="AP266" s="342">
        <f t="shared" si="913"/>
        <v>9271.35</v>
      </c>
      <c r="AQ266" s="342">
        <f t="shared" si="913"/>
        <v>8358.125</v>
      </c>
      <c r="AR266" s="342">
        <f t="shared" si="913"/>
        <v>0</v>
      </c>
      <c r="AS266" s="342">
        <f t="shared" si="913"/>
        <v>8601.039</v>
      </c>
      <c r="AT266" s="342">
        <f t="shared" si="913"/>
        <v>16276.43473</v>
      </c>
      <c r="AU266" s="342">
        <f t="shared" si="913"/>
        <v>7462.28015</v>
      </c>
      <c r="AV266" s="342">
        <f t="shared" si="913"/>
        <v>0</v>
      </c>
      <c r="AW266" s="342">
        <f t="shared" si="913"/>
        <v>4800</v>
      </c>
      <c r="AX266" s="342">
        <f t="shared" si="913"/>
        <v>0</v>
      </c>
      <c r="AY266" s="342">
        <f t="shared" si="913"/>
        <v>12558.09375</v>
      </c>
      <c r="AZ266" s="342">
        <f t="shared" si="913"/>
        <v>0</v>
      </c>
      <c r="BA266" s="342">
        <f t="shared" si="913"/>
        <v>0</v>
      </c>
      <c r="BB266" s="342">
        <f t="shared" si="913"/>
        <v>9703.8664</v>
      </c>
      <c r="BC266" s="342">
        <f t="shared" si="913"/>
        <v>0</v>
      </c>
      <c r="BD266" s="342">
        <f t="shared" si="913"/>
        <v>13378.4</v>
      </c>
      <c r="BE266" s="342">
        <f t="shared" si="913"/>
        <v>0</v>
      </c>
      <c r="BF266" s="342">
        <f t="shared" si="913"/>
        <v>1557.6541</v>
      </c>
      <c r="BG266" s="342">
        <f t="shared" si="913"/>
        <v>0</v>
      </c>
      <c r="BH266" s="342">
        <f t="shared" si="913"/>
        <v>5158.157425</v>
      </c>
      <c r="BI266" s="342">
        <f t="shared" si="913"/>
        <v>2306.25</v>
      </c>
      <c r="BJ266" s="342">
        <f t="shared" si="913"/>
        <v>7162.4875</v>
      </c>
      <c r="BK266" s="342">
        <f t="shared" si="913"/>
        <v>1312.5</v>
      </c>
      <c r="BL266" s="342">
        <f t="shared" si="913"/>
        <v>1793.1</v>
      </c>
      <c r="BM266" s="342">
        <f t="shared" si="913"/>
        <v>0</v>
      </c>
      <c r="BN266" s="342">
        <f t="shared" si="913"/>
        <v>740.464875</v>
      </c>
      <c r="BO266" s="342">
        <f t="shared" si="913"/>
        <v>0</v>
      </c>
      <c r="BP266" s="342">
        <f t="shared" si="913"/>
        <v>628.625</v>
      </c>
      <c r="BQ266" s="342"/>
      <c r="BR266" s="342">
        <f t="shared" ref="BR266:EC266" si="914">if(or(and($A266-BR$242&gt;0,$A266-BR$243&lt;=0,month($A266)=month(BR$243)),and($A266-BR$242&gt;0,$A266-BR$243&lt;=0,month(edate($A266,6))=month(BR$243))),BR$246,0)</f>
        <v>0</v>
      </c>
      <c r="BS266" s="342">
        <f t="shared" si="914"/>
        <v>0</v>
      </c>
      <c r="BT266" s="342">
        <f t="shared" si="914"/>
        <v>0</v>
      </c>
      <c r="BU266" s="342">
        <f t="shared" si="914"/>
        <v>0</v>
      </c>
      <c r="BV266" s="342">
        <f t="shared" si="914"/>
        <v>5286.251537</v>
      </c>
      <c r="BW266" s="342">
        <f t="shared" si="914"/>
        <v>0</v>
      </c>
      <c r="BX266" s="342">
        <f t="shared" si="914"/>
        <v>6421.949111</v>
      </c>
      <c r="BY266" s="342">
        <f t="shared" si="914"/>
        <v>4230.325751</v>
      </c>
      <c r="BZ266" s="342">
        <f t="shared" si="914"/>
        <v>5235.984857</v>
      </c>
      <c r="CA266" s="342">
        <f t="shared" si="914"/>
        <v>0</v>
      </c>
      <c r="CB266" s="342">
        <f t="shared" si="914"/>
        <v>0</v>
      </c>
      <c r="CC266" s="342">
        <f t="shared" si="914"/>
        <v>0</v>
      </c>
      <c r="CD266" s="342">
        <f t="shared" si="914"/>
        <v>5402.969057</v>
      </c>
      <c r="CE266" s="342">
        <f t="shared" si="914"/>
        <v>9465.822671</v>
      </c>
      <c r="CF266" s="342">
        <f t="shared" si="914"/>
        <v>0</v>
      </c>
      <c r="CG266" s="342">
        <f t="shared" si="914"/>
        <v>11312.21154</v>
      </c>
      <c r="CH266" s="342">
        <f t="shared" si="914"/>
        <v>9573.541434</v>
      </c>
      <c r="CI266" s="342">
        <f t="shared" si="914"/>
        <v>0</v>
      </c>
      <c r="CJ266" s="342">
        <f t="shared" si="914"/>
        <v>8575.222922</v>
      </c>
      <c r="CK266" s="342">
        <f t="shared" si="914"/>
        <v>0</v>
      </c>
      <c r="CL266" s="342">
        <f t="shared" si="914"/>
        <v>0</v>
      </c>
      <c r="CM266" s="342">
        <f t="shared" si="914"/>
        <v>0</v>
      </c>
      <c r="CN266" s="342">
        <f t="shared" si="914"/>
        <v>9119.545288</v>
      </c>
      <c r="CO266" s="342">
        <f t="shared" si="914"/>
        <v>0</v>
      </c>
      <c r="CP266" s="342">
        <f t="shared" si="914"/>
        <v>7007.360152</v>
      </c>
      <c r="CQ266" s="342">
        <f t="shared" si="914"/>
        <v>9028.455859</v>
      </c>
      <c r="CR266" s="342">
        <f t="shared" si="914"/>
        <v>10386.30074</v>
      </c>
      <c r="CS266" s="342">
        <f t="shared" si="914"/>
        <v>0</v>
      </c>
      <c r="CT266" s="342">
        <f t="shared" si="914"/>
        <v>6678.488448</v>
      </c>
      <c r="CU266" s="342">
        <f t="shared" si="914"/>
        <v>0</v>
      </c>
      <c r="CV266" s="342">
        <f t="shared" si="914"/>
        <v>0</v>
      </c>
      <c r="CW266" s="342">
        <f t="shared" si="914"/>
        <v>0</v>
      </c>
      <c r="CX266" s="342">
        <f t="shared" si="914"/>
        <v>0</v>
      </c>
      <c r="CY266" s="342">
        <f t="shared" si="914"/>
        <v>0</v>
      </c>
      <c r="CZ266" s="342">
        <f t="shared" si="914"/>
        <v>0</v>
      </c>
      <c r="DA266" s="342">
        <f t="shared" si="914"/>
        <v>0</v>
      </c>
      <c r="DB266" s="342">
        <f t="shared" si="914"/>
        <v>0</v>
      </c>
      <c r="DC266" s="342">
        <f t="shared" si="914"/>
        <v>0</v>
      </c>
      <c r="DD266" s="342">
        <f t="shared" si="914"/>
        <v>0</v>
      </c>
      <c r="DE266" s="342">
        <f t="shared" si="914"/>
        <v>0</v>
      </c>
      <c r="DF266" s="342">
        <f t="shared" si="914"/>
        <v>0</v>
      </c>
      <c r="DG266" s="342">
        <f t="shared" si="914"/>
        <v>0</v>
      </c>
      <c r="DH266" s="342">
        <f t="shared" si="914"/>
        <v>0</v>
      </c>
      <c r="DI266" s="342">
        <f t="shared" si="914"/>
        <v>0</v>
      </c>
      <c r="DJ266" s="342">
        <f t="shared" si="914"/>
        <v>0</v>
      </c>
      <c r="DK266" s="342">
        <f t="shared" si="914"/>
        <v>0</v>
      </c>
      <c r="DL266" s="342">
        <f t="shared" si="914"/>
        <v>0</v>
      </c>
      <c r="DM266" s="342">
        <f t="shared" si="914"/>
        <v>0</v>
      </c>
      <c r="DN266" s="342">
        <f t="shared" si="914"/>
        <v>0</v>
      </c>
      <c r="DO266" s="342">
        <f t="shared" si="914"/>
        <v>0</v>
      </c>
      <c r="DP266" s="342">
        <f t="shared" si="914"/>
        <v>0</v>
      </c>
      <c r="DQ266" s="342">
        <f t="shared" si="914"/>
        <v>0</v>
      </c>
      <c r="DR266" s="342">
        <f t="shared" si="914"/>
        <v>0</v>
      </c>
      <c r="DS266" s="342">
        <f t="shared" si="914"/>
        <v>0</v>
      </c>
      <c r="DT266" s="342">
        <f t="shared" si="914"/>
        <v>0</v>
      </c>
      <c r="DU266" s="342">
        <f t="shared" si="914"/>
        <v>0</v>
      </c>
      <c r="DV266" s="342">
        <f t="shared" si="914"/>
        <v>0</v>
      </c>
      <c r="DW266" s="342">
        <f t="shared" si="914"/>
        <v>0</v>
      </c>
      <c r="DX266" s="342">
        <f t="shared" si="914"/>
        <v>0</v>
      </c>
      <c r="DY266" s="342">
        <f t="shared" si="914"/>
        <v>0</v>
      </c>
      <c r="DZ266" s="342">
        <f t="shared" si="914"/>
        <v>0</v>
      </c>
      <c r="EA266" s="342">
        <f t="shared" si="914"/>
        <v>0</v>
      </c>
      <c r="EB266" s="342">
        <f t="shared" si="914"/>
        <v>0</v>
      </c>
      <c r="EC266" s="342">
        <f t="shared" si="914"/>
        <v>0</v>
      </c>
      <c r="ED266" s="338"/>
      <c r="EE266" s="342">
        <f t="shared" ref="EE266:GP266" si="915">if(or(and($A266-EE$242&gt;0,$A266-EE$243&lt;=0,month($A266)=month(EE$243)),and($A266-EE$242&gt;0,$A266-EE$243&lt;=0,month(edate($A266,6))=month(EE$243))),EE$246,0)</f>
        <v>0</v>
      </c>
      <c r="EF266" s="342">
        <f t="shared" si="915"/>
        <v>0</v>
      </c>
      <c r="EG266" s="342">
        <f t="shared" si="915"/>
        <v>0</v>
      </c>
      <c r="EH266" s="342">
        <f t="shared" si="915"/>
        <v>5770.962936</v>
      </c>
      <c r="EI266" s="342">
        <f t="shared" si="915"/>
        <v>0</v>
      </c>
      <c r="EJ266" s="342">
        <f t="shared" si="915"/>
        <v>0</v>
      </c>
      <c r="EK266" s="342">
        <f t="shared" si="915"/>
        <v>0</v>
      </c>
      <c r="EL266" s="342">
        <f t="shared" si="915"/>
        <v>0</v>
      </c>
      <c r="EM266" s="342">
        <f t="shared" si="915"/>
        <v>0</v>
      </c>
      <c r="EN266" s="342">
        <f t="shared" si="915"/>
        <v>0</v>
      </c>
      <c r="EO266" s="342">
        <f t="shared" si="915"/>
        <v>0</v>
      </c>
      <c r="EP266" s="342">
        <f t="shared" si="915"/>
        <v>0</v>
      </c>
      <c r="EQ266" s="342">
        <f t="shared" si="915"/>
        <v>0</v>
      </c>
      <c r="ER266" s="342">
        <f t="shared" si="915"/>
        <v>0</v>
      </c>
      <c r="ES266" s="342">
        <f t="shared" si="915"/>
        <v>0</v>
      </c>
      <c r="ET266" s="342">
        <f t="shared" si="915"/>
        <v>0</v>
      </c>
      <c r="EU266" s="342">
        <f t="shared" si="915"/>
        <v>0</v>
      </c>
      <c r="EV266" s="342">
        <f t="shared" si="915"/>
        <v>0</v>
      </c>
      <c r="EW266" s="342">
        <f t="shared" si="915"/>
        <v>0</v>
      </c>
      <c r="EX266" s="342">
        <f t="shared" si="915"/>
        <v>0</v>
      </c>
      <c r="EY266" s="342">
        <f t="shared" si="915"/>
        <v>0</v>
      </c>
      <c r="EZ266" s="342">
        <f t="shared" si="915"/>
        <v>0</v>
      </c>
      <c r="FA266" s="342">
        <f t="shared" si="915"/>
        <v>0</v>
      </c>
      <c r="FB266" s="342">
        <f t="shared" si="915"/>
        <v>0</v>
      </c>
      <c r="FC266" s="342">
        <f t="shared" si="915"/>
        <v>0</v>
      </c>
      <c r="FD266" s="342">
        <f t="shared" si="915"/>
        <v>0</v>
      </c>
      <c r="FE266" s="342">
        <f t="shared" si="915"/>
        <v>0</v>
      </c>
      <c r="FF266" s="342">
        <f t="shared" si="915"/>
        <v>0</v>
      </c>
      <c r="FG266" s="342">
        <f t="shared" si="915"/>
        <v>0</v>
      </c>
      <c r="FH266" s="342">
        <f t="shared" si="915"/>
        <v>0</v>
      </c>
      <c r="FI266" s="342">
        <f t="shared" si="915"/>
        <v>0</v>
      </c>
      <c r="FJ266" s="342">
        <f t="shared" si="915"/>
        <v>0</v>
      </c>
      <c r="FK266" s="342">
        <f t="shared" si="915"/>
        <v>0</v>
      </c>
      <c r="FL266" s="342">
        <f t="shared" si="915"/>
        <v>0</v>
      </c>
      <c r="FM266" s="342">
        <f t="shared" si="915"/>
        <v>0</v>
      </c>
      <c r="FN266" s="342">
        <f t="shared" si="915"/>
        <v>0</v>
      </c>
      <c r="FO266" s="342">
        <f t="shared" si="915"/>
        <v>0</v>
      </c>
      <c r="FP266" s="342">
        <f t="shared" si="915"/>
        <v>0</v>
      </c>
      <c r="FQ266" s="342">
        <f t="shared" si="915"/>
        <v>0</v>
      </c>
      <c r="FR266" s="342">
        <f t="shared" si="915"/>
        <v>0</v>
      </c>
      <c r="FS266" s="342">
        <f t="shared" si="915"/>
        <v>0</v>
      </c>
      <c r="FT266" s="342">
        <f t="shared" si="915"/>
        <v>0</v>
      </c>
      <c r="FU266" s="342">
        <f t="shared" si="915"/>
        <v>0</v>
      </c>
      <c r="FV266" s="342">
        <f t="shared" si="915"/>
        <v>0</v>
      </c>
      <c r="FW266" s="342">
        <f t="shared" si="915"/>
        <v>0</v>
      </c>
      <c r="FX266" s="342">
        <f t="shared" si="915"/>
        <v>0</v>
      </c>
      <c r="FY266" s="342">
        <f t="shared" si="915"/>
        <v>0</v>
      </c>
      <c r="FZ266" s="342">
        <f t="shared" si="915"/>
        <v>0</v>
      </c>
      <c r="GA266" s="342">
        <f t="shared" si="915"/>
        <v>0</v>
      </c>
      <c r="GB266" s="342">
        <f t="shared" si="915"/>
        <v>0</v>
      </c>
      <c r="GC266" s="342">
        <f t="shared" si="915"/>
        <v>0</v>
      </c>
      <c r="GD266" s="342">
        <f t="shared" si="915"/>
        <v>0</v>
      </c>
      <c r="GE266" s="342">
        <f t="shared" si="915"/>
        <v>0</v>
      </c>
      <c r="GF266" s="342">
        <f t="shared" si="915"/>
        <v>0</v>
      </c>
      <c r="GG266" s="342">
        <f t="shared" si="915"/>
        <v>0</v>
      </c>
      <c r="GH266" s="342">
        <f t="shared" si="915"/>
        <v>0</v>
      </c>
      <c r="GI266" s="342">
        <f t="shared" si="915"/>
        <v>0</v>
      </c>
      <c r="GJ266" s="342">
        <f t="shared" si="915"/>
        <v>0</v>
      </c>
      <c r="GK266" s="342">
        <f t="shared" si="915"/>
        <v>0</v>
      </c>
      <c r="GL266" s="342">
        <f t="shared" si="915"/>
        <v>0</v>
      </c>
      <c r="GM266" s="342">
        <f t="shared" si="915"/>
        <v>0</v>
      </c>
      <c r="GN266" s="342">
        <f t="shared" si="915"/>
        <v>0</v>
      </c>
      <c r="GO266" s="342">
        <f t="shared" si="915"/>
        <v>0</v>
      </c>
      <c r="GP266" s="342">
        <f t="shared" si="915"/>
        <v>0</v>
      </c>
      <c r="GQ266" s="342"/>
      <c r="GR266" s="342">
        <f t="shared" ref="GR266:JC266" si="916">if(or(and($A266-GR$242&gt;0,$A266-GR$243&lt;=0,month($A266)=month(GR$243)),and($A266-GR$242&gt;0,$A266-GR$243&lt;=0,month(edate($A266,6))=month(GR$243))),GR$246,0)</f>
        <v>0</v>
      </c>
      <c r="GS266" s="342">
        <f t="shared" si="916"/>
        <v>0</v>
      </c>
      <c r="GT266" s="342">
        <f t="shared" si="916"/>
        <v>0</v>
      </c>
      <c r="GU266" s="342">
        <f t="shared" si="916"/>
        <v>0</v>
      </c>
      <c r="GV266" s="342">
        <f t="shared" si="916"/>
        <v>0</v>
      </c>
      <c r="GW266" s="342">
        <f t="shared" si="916"/>
        <v>0</v>
      </c>
      <c r="GX266" s="342">
        <f t="shared" si="916"/>
        <v>0</v>
      </c>
      <c r="GY266" s="342">
        <f t="shared" si="916"/>
        <v>0</v>
      </c>
      <c r="GZ266" s="342">
        <f t="shared" si="916"/>
        <v>0</v>
      </c>
      <c r="HA266" s="342">
        <f t="shared" si="916"/>
        <v>0</v>
      </c>
      <c r="HB266" s="342">
        <f t="shared" si="916"/>
        <v>0</v>
      </c>
      <c r="HC266" s="342">
        <f t="shared" si="916"/>
        <v>0</v>
      </c>
      <c r="HD266" s="342">
        <f t="shared" si="916"/>
        <v>0</v>
      </c>
      <c r="HE266" s="342">
        <f t="shared" si="916"/>
        <v>0</v>
      </c>
      <c r="HF266" s="342">
        <f t="shared" si="916"/>
        <v>0</v>
      </c>
      <c r="HG266" s="342">
        <f t="shared" si="916"/>
        <v>0</v>
      </c>
      <c r="HH266" s="342">
        <f t="shared" si="916"/>
        <v>0</v>
      </c>
      <c r="HI266" s="342">
        <f t="shared" si="916"/>
        <v>0</v>
      </c>
      <c r="HJ266" s="342">
        <f t="shared" si="916"/>
        <v>0</v>
      </c>
      <c r="HK266" s="342">
        <f t="shared" si="916"/>
        <v>0</v>
      </c>
      <c r="HL266" s="342">
        <f t="shared" si="916"/>
        <v>0</v>
      </c>
      <c r="HM266" s="342">
        <f t="shared" si="916"/>
        <v>0</v>
      </c>
      <c r="HN266" s="342">
        <f t="shared" si="916"/>
        <v>0</v>
      </c>
      <c r="HO266" s="342">
        <f t="shared" si="916"/>
        <v>0</v>
      </c>
      <c r="HP266" s="342">
        <f t="shared" si="916"/>
        <v>0</v>
      </c>
      <c r="HQ266" s="342">
        <f t="shared" si="916"/>
        <v>0</v>
      </c>
      <c r="HR266" s="342">
        <f t="shared" si="916"/>
        <v>0</v>
      </c>
      <c r="HS266" s="342">
        <f t="shared" si="916"/>
        <v>0</v>
      </c>
      <c r="HT266" s="342">
        <f t="shared" si="916"/>
        <v>0</v>
      </c>
      <c r="HU266" s="342">
        <f t="shared" si="916"/>
        <v>0</v>
      </c>
      <c r="HV266" s="342">
        <f t="shared" si="916"/>
        <v>0</v>
      </c>
      <c r="HW266" s="342">
        <f t="shared" si="916"/>
        <v>0</v>
      </c>
      <c r="HX266" s="342">
        <f t="shared" si="916"/>
        <v>0</v>
      </c>
      <c r="HY266" s="342">
        <f t="shared" si="916"/>
        <v>0</v>
      </c>
      <c r="HZ266" s="342">
        <f t="shared" si="916"/>
        <v>0</v>
      </c>
      <c r="IA266" s="342">
        <f t="shared" si="916"/>
        <v>0</v>
      </c>
      <c r="IB266" s="342">
        <f t="shared" si="916"/>
        <v>0</v>
      </c>
      <c r="IC266" s="342">
        <f t="shared" si="916"/>
        <v>0</v>
      </c>
      <c r="ID266" s="342">
        <f t="shared" si="916"/>
        <v>0</v>
      </c>
      <c r="IE266" s="342">
        <f t="shared" si="916"/>
        <v>0</v>
      </c>
      <c r="IF266" s="342">
        <f t="shared" si="916"/>
        <v>0</v>
      </c>
      <c r="IG266" s="342">
        <f t="shared" si="916"/>
        <v>0</v>
      </c>
      <c r="IH266" s="342">
        <f t="shared" si="916"/>
        <v>0</v>
      </c>
      <c r="II266" s="342">
        <f t="shared" si="916"/>
        <v>0</v>
      </c>
      <c r="IJ266" s="342">
        <f t="shared" si="916"/>
        <v>0</v>
      </c>
      <c r="IK266" s="342">
        <f t="shared" si="916"/>
        <v>0</v>
      </c>
      <c r="IL266" s="342">
        <f t="shared" si="916"/>
        <v>0</v>
      </c>
      <c r="IM266" s="342">
        <f t="shared" si="916"/>
        <v>0</v>
      </c>
      <c r="IN266" s="342">
        <f t="shared" si="916"/>
        <v>0</v>
      </c>
      <c r="IO266" s="342">
        <f t="shared" si="916"/>
        <v>0</v>
      </c>
      <c r="IP266" s="342">
        <f t="shared" si="916"/>
        <v>0</v>
      </c>
      <c r="IQ266" s="342">
        <f t="shared" si="916"/>
        <v>0</v>
      </c>
      <c r="IR266" s="342">
        <f t="shared" si="916"/>
        <v>0</v>
      </c>
      <c r="IS266" s="342">
        <f t="shared" si="916"/>
        <v>0</v>
      </c>
      <c r="IT266" s="342">
        <f t="shared" si="916"/>
        <v>0</v>
      </c>
      <c r="IU266" s="342">
        <f t="shared" si="916"/>
        <v>0</v>
      </c>
      <c r="IV266" s="342">
        <f t="shared" si="916"/>
        <v>0</v>
      </c>
      <c r="IW266" s="342">
        <f t="shared" si="916"/>
        <v>0</v>
      </c>
      <c r="IX266" s="342">
        <f t="shared" si="916"/>
        <v>0</v>
      </c>
      <c r="IY266" s="342">
        <f t="shared" si="916"/>
        <v>0</v>
      </c>
      <c r="IZ266" s="342">
        <f t="shared" si="916"/>
        <v>0</v>
      </c>
      <c r="JA266" s="342">
        <f t="shared" si="916"/>
        <v>0</v>
      </c>
      <c r="JB266" s="342">
        <f t="shared" si="916"/>
        <v>0</v>
      </c>
      <c r="JC266" s="342">
        <f t="shared" si="916"/>
        <v>0</v>
      </c>
      <c r="JD266" s="342"/>
      <c r="JE266" s="342">
        <f t="shared" ref="JE266:LP266" si="917">if(or(and($A266-JE$242&gt;0,$A266-JE$243&lt;=0,month($A266)=month(JE$243)),and($A266-JE$242&gt;0,$A266-JE$243&lt;=0,month(edate($A266,6))=month(JE$243))),JE$246,0)</f>
        <v>0</v>
      </c>
      <c r="JF266" s="342">
        <f t="shared" si="917"/>
        <v>0</v>
      </c>
      <c r="JG266" s="342">
        <f t="shared" si="917"/>
        <v>0</v>
      </c>
      <c r="JH266" s="342">
        <f t="shared" si="917"/>
        <v>0</v>
      </c>
      <c r="JI266" s="342">
        <f t="shared" si="917"/>
        <v>0</v>
      </c>
      <c r="JJ266" s="342">
        <f t="shared" si="917"/>
        <v>0</v>
      </c>
      <c r="JK266" s="342">
        <f t="shared" si="917"/>
        <v>0</v>
      </c>
      <c r="JL266" s="342">
        <f t="shared" si="917"/>
        <v>0</v>
      </c>
      <c r="JM266" s="342">
        <f t="shared" si="917"/>
        <v>0</v>
      </c>
      <c r="JN266" s="342">
        <f t="shared" si="917"/>
        <v>0</v>
      </c>
      <c r="JO266" s="342">
        <f t="shared" si="917"/>
        <v>0</v>
      </c>
      <c r="JP266" s="342">
        <f t="shared" si="917"/>
        <v>0</v>
      </c>
      <c r="JQ266" s="342">
        <f t="shared" si="917"/>
        <v>0</v>
      </c>
      <c r="JR266" s="342">
        <f t="shared" si="917"/>
        <v>0</v>
      </c>
      <c r="JS266" s="342">
        <f t="shared" si="917"/>
        <v>0</v>
      </c>
      <c r="JT266" s="342">
        <f t="shared" si="917"/>
        <v>0</v>
      </c>
      <c r="JU266" s="342">
        <f t="shared" si="917"/>
        <v>0</v>
      </c>
      <c r="JV266" s="342">
        <f t="shared" si="917"/>
        <v>0</v>
      </c>
      <c r="JW266" s="342">
        <f t="shared" si="917"/>
        <v>0</v>
      </c>
      <c r="JX266" s="342">
        <f t="shared" si="917"/>
        <v>0</v>
      </c>
      <c r="JY266" s="342">
        <f t="shared" si="917"/>
        <v>0</v>
      </c>
      <c r="JZ266" s="342">
        <f t="shared" si="917"/>
        <v>0</v>
      </c>
      <c r="KA266" s="342">
        <f t="shared" si="917"/>
        <v>0</v>
      </c>
      <c r="KB266" s="342">
        <f t="shared" si="917"/>
        <v>0</v>
      </c>
      <c r="KC266" s="342">
        <f t="shared" si="917"/>
        <v>0</v>
      </c>
      <c r="KD266" s="342">
        <f t="shared" si="917"/>
        <v>0</v>
      </c>
      <c r="KE266" s="342">
        <f t="shared" si="917"/>
        <v>0</v>
      </c>
      <c r="KF266" s="342">
        <f t="shared" si="917"/>
        <v>0</v>
      </c>
      <c r="KG266" s="342">
        <f t="shared" si="917"/>
        <v>0</v>
      </c>
      <c r="KH266" s="342">
        <f t="shared" si="917"/>
        <v>0</v>
      </c>
      <c r="KI266" s="342">
        <f t="shared" si="917"/>
        <v>0</v>
      </c>
      <c r="KJ266" s="342">
        <f t="shared" si="917"/>
        <v>0</v>
      </c>
      <c r="KK266" s="342">
        <f t="shared" si="917"/>
        <v>0</v>
      </c>
      <c r="KL266" s="342">
        <f t="shared" si="917"/>
        <v>0</v>
      </c>
      <c r="KM266" s="342">
        <f t="shared" si="917"/>
        <v>0</v>
      </c>
      <c r="KN266" s="342">
        <f t="shared" si="917"/>
        <v>0</v>
      </c>
      <c r="KO266" s="342">
        <f t="shared" si="917"/>
        <v>0</v>
      </c>
      <c r="KP266" s="342">
        <f t="shared" si="917"/>
        <v>0</v>
      </c>
      <c r="KQ266" s="342">
        <f t="shared" si="917"/>
        <v>0</v>
      </c>
      <c r="KR266" s="342">
        <f t="shared" si="917"/>
        <v>0</v>
      </c>
      <c r="KS266" s="342">
        <f t="shared" si="917"/>
        <v>0</v>
      </c>
      <c r="KT266" s="342">
        <f t="shared" si="917"/>
        <v>0</v>
      </c>
      <c r="KU266" s="342">
        <f t="shared" si="917"/>
        <v>0</v>
      </c>
      <c r="KV266" s="342">
        <f t="shared" si="917"/>
        <v>0</v>
      </c>
      <c r="KW266" s="342">
        <f t="shared" si="917"/>
        <v>0</v>
      </c>
      <c r="KX266" s="342">
        <f t="shared" si="917"/>
        <v>0</v>
      </c>
      <c r="KY266" s="342">
        <f t="shared" si="917"/>
        <v>0</v>
      </c>
      <c r="KZ266" s="342">
        <f t="shared" si="917"/>
        <v>0</v>
      </c>
      <c r="LA266" s="342">
        <f t="shared" si="917"/>
        <v>0</v>
      </c>
      <c r="LB266" s="342">
        <f t="shared" si="917"/>
        <v>0</v>
      </c>
      <c r="LC266" s="342">
        <f t="shared" si="917"/>
        <v>0</v>
      </c>
      <c r="LD266" s="342">
        <f t="shared" si="917"/>
        <v>0</v>
      </c>
      <c r="LE266" s="342">
        <f t="shared" si="917"/>
        <v>0</v>
      </c>
      <c r="LF266" s="342">
        <f t="shared" si="917"/>
        <v>0</v>
      </c>
      <c r="LG266" s="342">
        <f t="shared" si="917"/>
        <v>0</v>
      </c>
      <c r="LH266" s="342">
        <f t="shared" si="917"/>
        <v>0</v>
      </c>
      <c r="LI266" s="342">
        <f t="shared" si="917"/>
        <v>0</v>
      </c>
      <c r="LJ266" s="342">
        <f t="shared" si="917"/>
        <v>0</v>
      </c>
      <c r="LK266" s="342">
        <f t="shared" si="917"/>
        <v>0</v>
      </c>
      <c r="LL266" s="342">
        <f t="shared" si="917"/>
        <v>0</v>
      </c>
      <c r="LM266" s="342">
        <f t="shared" si="917"/>
        <v>0</v>
      </c>
      <c r="LN266" s="342">
        <f t="shared" si="917"/>
        <v>0</v>
      </c>
      <c r="LO266" s="342">
        <f t="shared" si="917"/>
        <v>0</v>
      </c>
      <c r="LP266" s="342">
        <f t="shared" si="917"/>
        <v>0</v>
      </c>
    </row>
    <row r="267">
      <c r="A267" s="331" t="str">
        <f t="shared" si="821"/>
        <v>06-2027</v>
      </c>
      <c r="B267" s="346">
        <f t="shared" si="827"/>
        <v>185724.3472</v>
      </c>
      <c r="C267" s="346"/>
      <c r="E267" s="342">
        <f t="shared" ref="E267:BP267" si="918">if(or(and($A267-E$242&gt;0,$A267-E$243&lt;=0,month($A267)=month(E$243)),and($A267-E$242&gt;0,$A267-E$243&lt;=0,month(edate($A267,6))=month(E$243))),E$246,0)</f>
        <v>0</v>
      </c>
      <c r="F267" s="342">
        <f t="shared" si="918"/>
        <v>0</v>
      </c>
      <c r="G267" s="342">
        <f t="shared" si="918"/>
        <v>0</v>
      </c>
      <c r="H267" s="342">
        <f t="shared" si="918"/>
        <v>0</v>
      </c>
      <c r="I267" s="342">
        <f t="shared" si="918"/>
        <v>0</v>
      </c>
      <c r="J267" s="342">
        <f t="shared" si="918"/>
        <v>0</v>
      </c>
      <c r="K267" s="342">
        <f t="shared" si="918"/>
        <v>0</v>
      </c>
      <c r="L267" s="342">
        <f t="shared" si="918"/>
        <v>0</v>
      </c>
      <c r="M267" s="342">
        <f t="shared" si="918"/>
        <v>0</v>
      </c>
      <c r="N267" s="342">
        <f t="shared" si="918"/>
        <v>0</v>
      </c>
      <c r="O267" s="342">
        <f t="shared" si="918"/>
        <v>0</v>
      </c>
      <c r="P267" s="342">
        <f t="shared" si="918"/>
        <v>0</v>
      </c>
      <c r="Q267" s="342">
        <f t="shared" si="918"/>
        <v>0</v>
      </c>
      <c r="R267" s="342">
        <f t="shared" si="918"/>
        <v>0</v>
      </c>
      <c r="S267" s="342">
        <f t="shared" si="918"/>
        <v>0</v>
      </c>
      <c r="T267" s="342">
        <f t="shared" si="918"/>
        <v>0</v>
      </c>
      <c r="U267" s="342">
        <f t="shared" si="918"/>
        <v>0</v>
      </c>
      <c r="V267" s="342">
        <f t="shared" si="918"/>
        <v>0</v>
      </c>
      <c r="W267" s="342">
        <f t="shared" si="918"/>
        <v>0</v>
      </c>
      <c r="X267" s="342">
        <f t="shared" si="918"/>
        <v>0</v>
      </c>
      <c r="Y267" s="342">
        <f t="shared" si="918"/>
        <v>0</v>
      </c>
      <c r="Z267" s="342">
        <f t="shared" si="918"/>
        <v>0</v>
      </c>
      <c r="AA267" s="342">
        <f t="shared" si="918"/>
        <v>0</v>
      </c>
      <c r="AB267" s="342">
        <f t="shared" si="918"/>
        <v>0</v>
      </c>
      <c r="AC267" s="342">
        <f t="shared" si="918"/>
        <v>0</v>
      </c>
      <c r="AD267" s="342">
        <f t="shared" si="918"/>
        <v>0</v>
      </c>
      <c r="AE267" s="342">
        <f t="shared" si="918"/>
        <v>0</v>
      </c>
      <c r="AF267" s="342">
        <f t="shared" si="918"/>
        <v>0</v>
      </c>
      <c r="AG267" s="342">
        <f t="shared" si="918"/>
        <v>0</v>
      </c>
      <c r="AH267" s="342">
        <f t="shared" si="918"/>
        <v>0</v>
      </c>
      <c r="AI267" s="342">
        <f t="shared" si="918"/>
        <v>0</v>
      </c>
      <c r="AJ267" s="342">
        <f t="shared" si="918"/>
        <v>3780</v>
      </c>
      <c r="AK267" s="342">
        <f t="shared" si="918"/>
        <v>15922.28576</v>
      </c>
      <c r="AL267" s="342">
        <f t="shared" si="918"/>
        <v>0</v>
      </c>
      <c r="AM267" s="342">
        <f t="shared" si="918"/>
        <v>0</v>
      </c>
      <c r="AN267" s="342">
        <f t="shared" si="918"/>
        <v>12211.43486</v>
      </c>
      <c r="AO267" s="342">
        <f t="shared" si="918"/>
        <v>8896.907813</v>
      </c>
      <c r="AP267" s="342">
        <f t="shared" si="918"/>
        <v>0</v>
      </c>
      <c r="AQ267" s="342">
        <f t="shared" si="918"/>
        <v>0</v>
      </c>
      <c r="AR267" s="342">
        <f t="shared" si="918"/>
        <v>7542.9351</v>
      </c>
      <c r="AS267" s="342">
        <f t="shared" si="918"/>
        <v>0</v>
      </c>
      <c r="AT267" s="342">
        <f t="shared" si="918"/>
        <v>0</v>
      </c>
      <c r="AU267" s="342">
        <f t="shared" si="918"/>
        <v>0</v>
      </c>
      <c r="AV267" s="342">
        <f t="shared" si="918"/>
        <v>7136.0471</v>
      </c>
      <c r="AW267" s="342">
        <f t="shared" si="918"/>
        <v>0</v>
      </c>
      <c r="AX267" s="342">
        <f t="shared" si="918"/>
        <v>9058.61</v>
      </c>
      <c r="AY267" s="342">
        <f t="shared" si="918"/>
        <v>0</v>
      </c>
      <c r="AZ267" s="342">
        <f t="shared" si="918"/>
        <v>6480</v>
      </c>
      <c r="BA267" s="342">
        <f t="shared" si="918"/>
        <v>5867.9712</v>
      </c>
      <c r="BB267" s="342">
        <f t="shared" si="918"/>
        <v>0</v>
      </c>
      <c r="BC267" s="342">
        <f t="shared" si="918"/>
        <v>4873.17825</v>
      </c>
      <c r="BD267" s="342">
        <f t="shared" si="918"/>
        <v>0</v>
      </c>
      <c r="BE267" s="342">
        <f t="shared" si="918"/>
        <v>4565.5155</v>
      </c>
      <c r="BF267" s="342">
        <f t="shared" si="918"/>
        <v>0</v>
      </c>
      <c r="BG267" s="342">
        <f t="shared" si="918"/>
        <v>900.3978</v>
      </c>
      <c r="BH267" s="342">
        <f t="shared" si="918"/>
        <v>0</v>
      </c>
      <c r="BI267" s="342">
        <f t="shared" si="918"/>
        <v>0</v>
      </c>
      <c r="BJ267" s="342">
        <f t="shared" si="918"/>
        <v>0</v>
      </c>
      <c r="BK267" s="342">
        <f t="shared" si="918"/>
        <v>0</v>
      </c>
      <c r="BL267" s="342">
        <f t="shared" si="918"/>
        <v>0</v>
      </c>
      <c r="BM267" s="342">
        <f t="shared" si="918"/>
        <v>1521.41625</v>
      </c>
      <c r="BN267" s="342">
        <f t="shared" si="918"/>
        <v>0</v>
      </c>
      <c r="BO267" s="342">
        <f t="shared" si="918"/>
        <v>5255.6688</v>
      </c>
      <c r="BP267" s="342">
        <f t="shared" si="918"/>
        <v>0</v>
      </c>
      <c r="BQ267" s="342"/>
      <c r="BR267" s="342">
        <f t="shared" ref="BR267:EC267" si="919">if(or(and($A267-BR$242&gt;0,$A267-BR$243&lt;=0,month($A267)=month(BR$243)),and($A267-BR$242&gt;0,$A267-BR$243&lt;=0,month(edate($A267,6))=month(BR$243))),BR$246,0)</f>
        <v>6064.104505</v>
      </c>
      <c r="BS267" s="342">
        <f t="shared" si="919"/>
        <v>0</v>
      </c>
      <c r="BT267" s="342">
        <f t="shared" si="919"/>
        <v>0</v>
      </c>
      <c r="BU267" s="342">
        <f t="shared" si="919"/>
        <v>0</v>
      </c>
      <c r="BV267" s="342">
        <f t="shared" si="919"/>
        <v>0</v>
      </c>
      <c r="BW267" s="342">
        <f t="shared" si="919"/>
        <v>5545.207549</v>
      </c>
      <c r="BX267" s="342">
        <f t="shared" si="919"/>
        <v>0</v>
      </c>
      <c r="BY267" s="342">
        <f t="shared" si="919"/>
        <v>0</v>
      </c>
      <c r="BZ267" s="342">
        <f t="shared" si="919"/>
        <v>0</v>
      </c>
      <c r="CA267" s="342">
        <f t="shared" si="919"/>
        <v>11106.87188</v>
      </c>
      <c r="CB267" s="342">
        <f t="shared" si="919"/>
        <v>0</v>
      </c>
      <c r="CC267" s="342">
        <f t="shared" si="919"/>
        <v>4965.2681</v>
      </c>
      <c r="CD267" s="342">
        <f t="shared" si="919"/>
        <v>0</v>
      </c>
      <c r="CE267" s="342">
        <f t="shared" si="919"/>
        <v>0</v>
      </c>
      <c r="CF267" s="342">
        <f t="shared" si="919"/>
        <v>10434.33244</v>
      </c>
      <c r="CG267" s="342">
        <f t="shared" si="919"/>
        <v>0</v>
      </c>
      <c r="CH267" s="342">
        <f t="shared" si="919"/>
        <v>0</v>
      </c>
      <c r="CI267" s="342">
        <f t="shared" si="919"/>
        <v>7404.527304</v>
      </c>
      <c r="CJ267" s="342">
        <f t="shared" si="919"/>
        <v>0</v>
      </c>
      <c r="CK267" s="342">
        <f t="shared" si="919"/>
        <v>7907.022408</v>
      </c>
      <c r="CL267" s="342">
        <f t="shared" si="919"/>
        <v>9075.524033</v>
      </c>
      <c r="CM267" s="342">
        <f t="shared" si="919"/>
        <v>59.1669401</v>
      </c>
      <c r="CN267" s="342">
        <f t="shared" si="919"/>
        <v>0</v>
      </c>
      <c r="CO267" s="342">
        <f t="shared" si="919"/>
        <v>8094.988483</v>
      </c>
      <c r="CP267" s="342">
        <f t="shared" si="919"/>
        <v>0</v>
      </c>
      <c r="CQ267" s="342">
        <f t="shared" si="919"/>
        <v>0</v>
      </c>
      <c r="CR267" s="342">
        <f t="shared" si="919"/>
        <v>0</v>
      </c>
      <c r="CS267" s="342">
        <f t="shared" si="919"/>
        <v>5853.214969</v>
      </c>
      <c r="CT267" s="342">
        <f t="shared" si="919"/>
        <v>0</v>
      </c>
      <c r="CU267" s="342">
        <f t="shared" si="919"/>
        <v>334.3622238</v>
      </c>
      <c r="CV267" s="342">
        <f t="shared" si="919"/>
        <v>0</v>
      </c>
      <c r="CW267" s="342">
        <f t="shared" si="919"/>
        <v>0</v>
      </c>
      <c r="CX267" s="342">
        <f t="shared" si="919"/>
        <v>0</v>
      </c>
      <c r="CY267" s="342">
        <f t="shared" si="919"/>
        <v>0</v>
      </c>
      <c r="CZ267" s="342">
        <f t="shared" si="919"/>
        <v>0</v>
      </c>
      <c r="DA267" s="342">
        <f t="shared" si="919"/>
        <v>0</v>
      </c>
      <c r="DB267" s="342">
        <f t="shared" si="919"/>
        <v>0</v>
      </c>
      <c r="DC267" s="342">
        <f t="shared" si="919"/>
        <v>0</v>
      </c>
      <c r="DD267" s="342">
        <f t="shared" si="919"/>
        <v>0</v>
      </c>
      <c r="DE267" s="342">
        <f t="shared" si="919"/>
        <v>0</v>
      </c>
      <c r="DF267" s="342">
        <f t="shared" si="919"/>
        <v>0</v>
      </c>
      <c r="DG267" s="342">
        <f t="shared" si="919"/>
        <v>0</v>
      </c>
      <c r="DH267" s="342">
        <f t="shared" si="919"/>
        <v>0</v>
      </c>
      <c r="DI267" s="342">
        <f t="shared" si="919"/>
        <v>0</v>
      </c>
      <c r="DJ267" s="342">
        <f t="shared" si="919"/>
        <v>0</v>
      </c>
      <c r="DK267" s="342">
        <f t="shared" si="919"/>
        <v>0</v>
      </c>
      <c r="DL267" s="342">
        <f t="shared" si="919"/>
        <v>0</v>
      </c>
      <c r="DM267" s="342">
        <f t="shared" si="919"/>
        <v>0</v>
      </c>
      <c r="DN267" s="342">
        <f t="shared" si="919"/>
        <v>0</v>
      </c>
      <c r="DO267" s="342">
        <f t="shared" si="919"/>
        <v>0</v>
      </c>
      <c r="DP267" s="342">
        <f t="shared" si="919"/>
        <v>0</v>
      </c>
      <c r="DQ267" s="342">
        <f t="shared" si="919"/>
        <v>0</v>
      </c>
      <c r="DR267" s="342">
        <f t="shared" si="919"/>
        <v>0</v>
      </c>
      <c r="DS267" s="342">
        <f t="shared" si="919"/>
        <v>0</v>
      </c>
      <c r="DT267" s="342">
        <f t="shared" si="919"/>
        <v>0</v>
      </c>
      <c r="DU267" s="342">
        <f t="shared" si="919"/>
        <v>0</v>
      </c>
      <c r="DV267" s="342">
        <f t="shared" si="919"/>
        <v>0</v>
      </c>
      <c r="DW267" s="342">
        <f t="shared" si="919"/>
        <v>0</v>
      </c>
      <c r="DX267" s="342">
        <f t="shared" si="919"/>
        <v>0</v>
      </c>
      <c r="DY267" s="342">
        <f t="shared" si="919"/>
        <v>0</v>
      </c>
      <c r="DZ267" s="342">
        <f t="shared" si="919"/>
        <v>0</v>
      </c>
      <c r="EA267" s="342">
        <f t="shared" si="919"/>
        <v>0</v>
      </c>
      <c r="EB267" s="342">
        <f t="shared" si="919"/>
        <v>0</v>
      </c>
      <c r="EC267" s="342">
        <f t="shared" si="919"/>
        <v>0</v>
      </c>
      <c r="ED267" s="338"/>
      <c r="EE267" s="342">
        <f t="shared" ref="EE267:GP267" si="920">if(or(and($A267-EE$242&gt;0,$A267-EE$243&lt;=0,month($A267)=month(EE$243)),and($A267-EE$242&gt;0,$A267-EE$243&lt;=0,month(edate($A267,6))=month(EE$243))),EE$246,0)</f>
        <v>0</v>
      </c>
      <c r="EF267" s="342">
        <f t="shared" si="920"/>
        <v>3139.548285</v>
      </c>
      <c r="EG267" s="342">
        <f t="shared" si="920"/>
        <v>5078.710744</v>
      </c>
      <c r="EH267" s="342">
        <f t="shared" si="920"/>
        <v>0</v>
      </c>
      <c r="EI267" s="342">
        <f t="shared" si="920"/>
        <v>0</v>
      </c>
      <c r="EJ267" s="342">
        <f t="shared" si="920"/>
        <v>0</v>
      </c>
      <c r="EK267" s="342">
        <f t="shared" si="920"/>
        <v>0</v>
      </c>
      <c r="EL267" s="342">
        <f t="shared" si="920"/>
        <v>0</v>
      </c>
      <c r="EM267" s="342">
        <f t="shared" si="920"/>
        <v>0</v>
      </c>
      <c r="EN267" s="342">
        <f t="shared" si="920"/>
        <v>0</v>
      </c>
      <c r="EO267" s="342">
        <f t="shared" si="920"/>
        <v>6649.128947</v>
      </c>
      <c r="EP267" s="342">
        <f t="shared" si="920"/>
        <v>0</v>
      </c>
      <c r="EQ267" s="342">
        <f t="shared" si="920"/>
        <v>0</v>
      </c>
      <c r="ER267" s="342">
        <f t="shared" si="920"/>
        <v>0</v>
      </c>
      <c r="ES267" s="342">
        <f t="shared" si="920"/>
        <v>0</v>
      </c>
      <c r="ET267" s="342">
        <f t="shared" si="920"/>
        <v>0</v>
      </c>
      <c r="EU267" s="342">
        <f t="shared" si="920"/>
        <v>0</v>
      </c>
      <c r="EV267" s="342">
        <f t="shared" si="920"/>
        <v>0</v>
      </c>
      <c r="EW267" s="342">
        <f t="shared" si="920"/>
        <v>0</v>
      </c>
      <c r="EX267" s="342">
        <f t="shared" si="920"/>
        <v>0</v>
      </c>
      <c r="EY267" s="342">
        <f t="shared" si="920"/>
        <v>0</v>
      </c>
      <c r="EZ267" s="342">
        <f t="shared" si="920"/>
        <v>0</v>
      </c>
      <c r="FA267" s="342">
        <f t="shared" si="920"/>
        <v>0</v>
      </c>
      <c r="FB267" s="342">
        <f t="shared" si="920"/>
        <v>0</v>
      </c>
      <c r="FC267" s="342">
        <f t="shared" si="920"/>
        <v>0</v>
      </c>
      <c r="FD267" s="342">
        <f t="shared" si="920"/>
        <v>0</v>
      </c>
      <c r="FE267" s="342">
        <f t="shared" si="920"/>
        <v>0</v>
      </c>
      <c r="FF267" s="342">
        <f t="shared" si="920"/>
        <v>0</v>
      </c>
      <c r="FG267" s="342">
        <f t="shared" si="920"/>
        <v>0</v>
      </c>
      <c r="FH267" s="342">
        <f t="shared" si="920"/>
        <v>0</v>
      </c>
      <c r="FI267" s="342">
        <f t="shared" si="920"/>
        <v>0</v>
      </c>
      <c r="FJ267" s="342">
        <f t="shared" si="920"/>
        <v>0</v>
      </c>
      <c r="FK267" s="342">
        <f t="shared" si="920"/>
        <v>0</v>
      </c>
      <c r="FL267" s="342">
        <f t="shared" si="920"/>
        <v>0</v>
      </c>
      <c r="FM267" s="342">
        <f t="shared" si="920"/>
        <v>0</v>
      </c>
      <c r="FN267" s="342">
        <f t="shared" si="920"/>
        <v>0</v>
      </c>
      <c r="FO267" s="342">
        <f t="shared" si="920"/>
        <v>0</v>
      </c>
      <c r="FP267" s="342">
        <f t="shared" si="920"/>
        <v>0</v>
      </c>
      <c r="FQ267" s="342">
        <f t="shared" si="920"/>
        <v>0</v>
      </c>
      <c r="FR267" s="342">
        <f t="shared" si="920"/>
        <v>0</v>
      </c>
      <c r="FS267" s="342">
        <f t="shared" si="920"/>
        <v>0</v>
      </c>
      <c r="FT267" s="342">
        <f t="shared" si="920"/>
        <v>0</v>
      </c>
      <c r="FU267" s="342">
        <f t="shared" si="920"/>
        <v>0</v>
      </c>
      <c r="FV267" s="342">
        <f t="shared" si="920"/>
        <v>0</v>
      </c>
      <c r="FW267" s="342">
        <f t="shared" si="920"/>
        <v>0</v>
      </c>
      <c r="FX267" s="342">
        <f t="shared" si="920"/>
        <v>0</v>
      </c>
      <c r="FY267" s="342">
        <f t="shared" si="920"/>
        <v>0</v>
      </c>
      <c r="FZ267" s="342">
        <f t="shared" si="920"/>
        <v>0</v>
      </c>
      <c r="GA267" s="342">
        <f t="shared" si="920"/>
        <v>0</v>
      </c>
      <c r="GB267" s="342">
        <f t="shared" si="920"/>
        <v>0</v>
      </c>
      <c r="GC267" s="342">
        <f t="shared" si="920"/>
        <v>0</v>
      </c>
      <c r="GD267" s="342">
        <f t="shared" si="920"/>
        <v>0</v>
      </c>
      <c r="GE267" s="342">
        <f t="shared" si="920"/>
        <v>0</v>
      </c>
      <c r="GF267" s="342">
        <f t="shared" si="920"/>
        <v>0</v>
      </c>
      <c r="GG267" s="342">
        <f t="shared" si="920"/>
        <v>0</v>
      </c>
      <c r="GH267" s="342">
        <f t="shared" si="920"/>
        <v>0</v>
      </c>
      <c r="GI267" s="342">
        <f t="shared" si="920"/>
        <v>0</v>
      </c>
      <c r="GJ267" s="342">
        <f t="shared" si="920"/>
        <v>0</v>
      </c>
      <c r="GK267" s="342">
        <f t="shared" si="920"/>
        <v>0</v>
      </c>
      <c r="GL267" s="342">
        <f t="shared" si="920"/>
        <v>0</v>
      </c>
      <c r="GM267" s="342">
        <f t="shared" si="920"/>
        <v>0</v>
      </c>
      <c r="GN267" s="342">
        <f t="shared" si="920"/>
        <v>0</v>
      </c>
      <c r="GO267" s="342">
        <f t="shared" si="920"/>
        <v>0</v>
      </c>
      <c r="GP267" s="342">
        <f t="shared" si="920"/>
        <v>0</v>
      </c>
      <c r="GQ267" s="342"/>
      <c r="GR267" s="342">
        <f t="shared" ref="GR267:JC267" si="921">if(or(and($A267-GR$242&gt;0,$A267-GR$243&lt;=0,month($A267)=month(GR$243)),and($A267-GR$242&gt;0,$A267-GR$243&lt;=0,month(edate($A267,6))=month(GR$243))),GR$246,0)</f>
        <v>0</v>
      </c>
      <c r="GS267" s="342">
        <f t="shared" si="921"/>
        <v>0</v>
      </c>
      <c r="GT267" s="342">
        <f t="shared" si="921"/>
        <v>0</v>
      </c>
      <c r="GU267" s="342">
        <f t="shared" si="921"/>
        <v>0</v>
      </c>
      <c r="GV267" s="342">
        <f t="shared" si="921"/>
        <v>0</v>
      </c>
      <c r="GW267" s="342">
        <f t="shared" si="921"/>
        <v>0</v>
      </c>
      <c r="GX267" s="342">
        <f t="shared" si="921"/>
        <v>0</v>
      </c>
      <c r="GY267" s="342">
        <f t="shared" si="921"/>
        <v>0</v>
      </c>
      <c r="GZ267" s="342">
        <f t="shared" si="921"/>
        <v>0</v>
      </c>
      <c r="HA267" s="342">
        <f t="shared" si="921"/>
        <v>0</v>
      </c>
      <c r="HB267" s="342">
        <f t="shared" si="921"/>
        <v>0</v>
      </c>
      <c r="HC267" s="342">
        <f t="shared" si="921"/>
        <v>0</v>
      </c>
      <c r="HD267" s="342">
        <f t="shared" si="921"/>
        <v>0</v>
      </c>
      <c r="HE267" s="342">
        <f t="shared" si="921"/>
        <v>0</v>
      </c>
      <c r="HF267" s="342">
        <f t="shared" si="921"/>
        <v>0</v>
      </c>
      <c r="HG267" s="342">
        <f t="shared" si="921"/>
        <v>0</v>
      </c>
      <c r="HH267" s="342">
        <f t="shared" si="921"/>
        <v>0</v>
      </c>
      <c r="HI267" s="342">
        <f t="shared" si="921"/>
        <v>0</v>
      </c>
      <c r="HJ267" s="342">
        <f t="shared" si="921"/>
        <v>0</v>
      </c>
      <c r="HK267" s="342">
        <f t="shared" si="921"/>
        <v>0</v>
      </c>
      <c r="HL267" s="342">
        <f t="shared" si="921"/>
        <v>0</v>
      </c>
      <c r="HM267" s="342">
        <f t="shared" si="921"/>
        <v>0</v>
      </c>
      <c r="HN267" s="342">
        <f t="shared" si="921"/>
        <v>0</v>
      </c>
      <c r="HO267" s="342">
        <f t="shared" si="921"/>
        <v>0</v>
      </c>
      <c r="HP267" s="342">
        <f t="shared" si="921"/>
        <v>0</v>
      </c>
      <c r="HQ267" s="342">
        <f t="shared" si="921"/>
        <v>0</v>
      </c>
      <c r="HR267" s="342">
        <f t="shared" si="921"/>
        <v>0</v>
      </c>
      <c r="HS267" s="342">
        <f t="shared" si="921"/>
        <v>0</v>
      </c>
      <c r="HT267" s="342">
        <f t="shared" si="921"/>
        <v>0</v>
      </c>
      <c r="HU267" s="342">
        <f t="shared" si="921"/>
        <v>0</v>
      </c>
      <c r="HV267" s="342">
        <f t="shared" si="921"/>
        <v>0</v>
      </c>
      <c r="HW267" s="342">
        <f t="shared" si="921"/>
        <v>0</v>
      </c>
      <c r="HX267" s="342">
        <f t="shared" si="921"/>
        <v>0</v>
      </c>
      <c r="HY267" s="342">
        <f t="shared" si="921"/>
        <v>0</v>
      </c>
      <c r="HZ267" s="342">
        <f t="shared" si="921"/>
        <v>0</v>
      </c>
      <c r="IA267" s="342">
        <f t="shared" si="921"/>
        <v>0</v>
      </c>
      <c r="IB267" s="342">
        <f t="shared" si="921"/>
        <v>0</v>
      </c>
      <c r="IC267" s="342">
        <f t="shared" si="921"/>
        <v>0</v>
      </c>
      <c r="ID267" s="342">
        <f t="shared" si="921"/>
        <v>0</v>
      </c>
      <c r="IE267" s="342">
        <f t="shared" si="921"/>
        <v>0</v>
      </c>
      <c r="IF267" s="342">
        <f t="shared" si="921"/>
        <v>0</v>
      </c>
      <c r="IG267" s="342">
        <f t="shared" si="921"/>
        <v>0</v>
      </c>
      <c r="IH267" s="342">
        <f t="shared" si="921"/>
        <v>0</v>
      </c>
      <c r="II267" s="342">
        <f t="shared" si="921"/>
        <v>0</v>
      </c>
      <c r="IJ267" s="342">
        <f t="shared" si="921"/>
        <v>0</v>
      </c>
      <c r="IK267" s="342">
        <f t="shared" si="921"/>
        <v>0</v>
      </c>
      <c r="IL267" s="342">
        <f t="shared" si="921"/>
        <v>0</v>
      </c>
      <c r="IM267" s="342">
        <f t="shared" si="921"/>
        <v>0</v>
      </c>
      <c r="IN267" s="342">
        <f t="shared" si="921"/>
        <v>0</v>
      </c>
      <c r="IO267" s="342">
        <f t="shared" si="921"/>
        <v>0</v>
      </c>
      <c r="IP267" s="342">
        <f t="shared" si="921"/>
        <v>0</v>
      </c>
      <c r="IQ267" s="342">
        <f t="shared" si="921"/>
        <v>0</v>
      </c>
      <c r="IR267" s="342">
        <f t="shared" si="921"/>
        <v>0</v>
      </c>
      <c r="IS267" s="342">
        <f t="shared" si="921"/>
        <v>0</v>
      </c>
      <c r="IT267" s="342">
        <f t="shared" si="921"/>
        <v>0</v>
      </c>
      <c r="IU267" s="342">
        <f t="shared" si="921"/>
        <v>0</v>
      </c>
      <c r="IV267" s="342">
        <f t="shared" si="921"/>
        <v>0</v>
      </c>
      <c r="IW267" s="342">
        <f t="shared" si="921"/>
        <v>0</v>
      </c>
      <c r="IX267" s="342">
        <f t="shared" si="921"/>
        <v>0</v>
      </c>
      <c r="IY267" s="342">
        <f t="shared" si="921"/>
        <v>0</v>
      </c>
      <c r="IZ267" s="342">
        <f t="shared" si="921"/>
        <v>0</v>
      </c>
      <c r="JA267" s="342">
        <f t="shared" si="921"/>
        <v>0</v>
      </c>
      <c r="JB267" s="342">
        <f t="shared" si="921"/>
        <v>0</v>
      </c>
      <c r="JC267" s="342">
        <f t="shared" si="921"/>
        <v>0</v>
      </c>
      <c r="JD267" s="342"/>
      <c r="JE267" s="342">
        <f t="shared" ref="JE267:LP267" si="922">if(or(and($A267-JE$242&gt;0,$A267-JE$243&lt;=0,month($A267)=month(JE$243)),and($A267-JE$242&gt;0,$A267-JE$243&lt;=0,month(edate($A267,6))=month(JE$243))),JE$246,0)</f>
        <v>0</v>
      </c>
      <c r="JF267" s="342">
        <f t="shared" si="922"/>
        <v>0</v>
      </c>
      <c r="JG267" s="342">
        <f t="shared" si="922"/>
        <v>0</v>
      </c>
      <c r="JH267" s="342">
        <f t="shared" si="922"/>
        <v>0</v>
      </c>
      <c r="JI267" s="342">
        <f t="shared" si="922"/>
        <v>0</v>
      </c>
      <c r="JJ267" s="342">
        <f t="shared" si="922"/>
        <v>0</v>
      </c>
      <c r="JK267" s="342">
        <f t="shared" si="922"/>
        <v>0</v>
      </c>
      <c r="JL267" s="342">
        <f t="shared" si="922"/>
        <v>0</v>
      </c>
      <c r="JM267" s="342">
        <f t="shared" si="922"/>
        <v>0</v>
      </c>
      <c r="JN267" s="342">
        <f t="shared" si="922"/>
        <v>0</v>
      </c>
      <c r="JO267" s="342">
        <f t="shared" si="922"/>
        <v>0</v>
      </c>
      <c r="JP267" s="342">
        <f t="shared" si="922"/>
        <v>0</v>
      </c>
      <c r="JQ267" s="342">
        <f t="shared" si="922"/>
        <v>0</v>
      </c>
      <c r="JR267" s="342">
        <f t="shared" si="922"/>
        <v>0</v>
      </c>
      <c r="JS267" s="342">
        <f t="shared" si="922"/>
        <v>0</v>
      </c>
      <c r="JT267" s="342">
        <f t="shared" si="922"/>
        <v>0</v>
      </c>
      <c r="JU267" s="342">
        <f t="shared" si="922"/>
        <v>0</v>
      </c>
      <c r="JV267" s="342">
        <f t="shared" si="922"/>
        <v>0</v>
      </c>
      <c r="JW267" s="342">
        <f t="shared" si="922"/>
        <v>0</v>
      </c>
      <c r="JX267" s="342">
        <f t="shared" si="922"/>
        <v>0</v>
      </c>
      <c r="JY267" s="342">
        <f t="shared" si="922"/>
        <v>0</v>
      </c>
      <c r="JZ267" s="342">
        <f t="shared" si="922"/>
        <v>0</v>
      </c>
      <c r="KA267" s="342">
        <f t="shared" si="922"/>
        <v>0</v>
      </c>
      <c r="KB267" s="342">
        <f t="shared" si="922"/>
        <v>0</v>
      </c>
      <c r="KC267" s="342">
        <f t="shared" si="922"/>
        <v>0</v>
      </c>
      <c r="KD267" s="342">
        <f t="shared" si="922"/>
        <v>0</v>
      </c>
      <c r="KE267" s="342">
        <f t="shared" si="922"/>
        <v>0</v>
      </c>
      <c r="KF267" s="342">
        <f t="shared" si="922"/>
        <v>0</v>
      </c>
      <c r="KG267" s="342">
        <f t="shared" si="922"/>
        <v>0</v>
      </c>
      <c r="KH267" s="342">
        <f t="shared" si="922"/>
        <v>0</v>
      </c>
      <c r="KI267" s="342">
        <f t="shared" si="922"/>
        <v>0</v>
      </c>
      <c r="KJ267" s="342">
        <f t="shared" si="922"/>
        <v>0</v>
      </c>
      <c r="KK267" s="342">
        <f t="shared" si="922"/>
        <v>0</v>
      </c>
      <c r="KL267" s="342">
        <f t="shared" si="922"/>
        <v>0</v>
      </c>
      <c r="KM267" s="342">
        <f t="shared" si="922"/>
        <v>0</v>
      </c>
      <c r="KN267" s="342">
        <f t="shared" si="922"/>
        <v>0</v>
      </c>
      <c r="KO267" s="342">
        <f t="shared" si="922"/>
        <v>0</v>
      </c>
      <c r="KP267" s="342">
        <f t="shared" si="922"/>
        <v>0</v>
      </c>
      <c r="KQ267" s="342">
        <f t="shared" si="922"/>
        <v>0</v>
      </c>
      <c r="KR267" s="342">
        <f t="shared" si="922"/>
        <v>0</v>
      </c>
      <c r="KS267" s="342">
        <f t="shared" si="922"/>
        <v>0</v>
      </c>
      <c r="KT267" s="342">
        <f t="shared" si="922"/>
        <v>0</v>
      </c>
      <c r="KU267" s="342">
        <f t="shared" si="922"/>
        <v>0</v>
      </c>
      <c r="KV267" s="342">
        <f t="shared" si="922"/>
        <v>0</v>
      </c>
      <c r="KW267" s="342">
        <f t="shared" si="922"/>
        <v>0</v>
      </c>
      <c r="KX267" s="342">
        <f t="shared" si="922"/>
        <v>0</v>
      </c>
      <c r="KY267" s="342">
        <f t="shared" si="922"/>
        <v>0</v>
      </c>
      <c r="KZ267" s="342">
        <f t="shared" si="922"/>
        <v>0</v>
      </c>
      <c r="LA267" s="342">
        <f t="shared" si="922"/>
        <v>0</v>
      </c>
      <c r="LB267" s="342">
        <f t="shared" si="922"/>
        <v>0</v>
      </c>
      <c r="LC267" s="342">
        <f t="shared" si="922"/>
        <v>0</v>
      </c>
      <c r="LD267" s="342">
        <f t="shared" si="922"/>
        <v>0</v>
      </c>
      <c r="LE267" s="342">
        <f t="shared" si="922"/>
        <v>0</v>
      </c>
      <c r="LF267" s="342">
        <f t="shared" si="922"/>
        <v>0</v>
      </c>
      <c r="LG267" s="342">
        <f t="shared" si="922"/>
        <v>0</v>
      </c>
      <c r="LH267" s="342">
        <f t="shared" si="922"/>
        <v>0</v>
      </c>
      <c r="LI267" s="342">
        <f t="shared" si="922"/>
        <v>0</v>
      </c>
      <c r="LJ267" s="342">
        <f t="shared" si="922"/>
        <v>0</v>
      </c>
      <c r="LK267" s="342">
        <f t="shared" si="922"/>
        <v>0</v>
      </c>
      <c r="LL267" s="342">
        <f t="shared" si="922"/>
        <v>0</v>
      </c>
      <c r="LM267" s="342">
        <f t="shared" si="922"/>
        <v>0</v>
      </c>
      <c r="LN267" s="342">
        <f t="shared" si="922"/>
        <v>0</v>
      </c>
      <c r="LO267" s="342">
        <f t="shared" si="922"/>
        <v>0</v>
      </c>
      <c r="LP267" s="342">
        <f t="shared" si="922"/>
        <v>0</v>
      </c>
    </row>
    <row r="268">
      <c r="A268" s="331" t="str">
        <f t="shared" si="821"/>
        <v>09-2027</v>
      </c>
      <c r="B268" s="346">
        <f t="shared" si="827"/>
        <v>239681.1673</v>
      </c>
      <c r="C268" s="346"/>
      <c r="E268" s="342">
        <f t="shared" ref="E268:BP268" si="923">if(or(and($A268-E$242&gt;0,$A268-E$243&lt;=0,month($A268)=month(E$243)),and($A268-E$242&gt;0,$A268-E$243&lt;=0,month(edate($A268,6))=month(E$243))),E$246,0)</f>
        <v>0</v>
      </c>
      <c r="F268" s="342">
        <f t="shared" si="923"/>
        <v>0</v>
      </c>
      <c r="G268" s="342">
        <f t="shared" si="923"/>
        <v>0</v>
      </c>
      <c r="H268" s="342">
        <f t="shared" si="923"/>
        <v>0</v>
      </c>
      <c r="I268" s="342">
        <f t="shared" si="923"/>
        <v>0</v>
      </c>
      <c r="J268" s="342">
        <f t="shared" si="923"/>
        <v>0</v>
      </c>
      <c r="K268" s="342">
        <f t="shared" si="923"/>
        <v>0</v>
      </c>
      <c r="L268" s="342">
        <f t="shared" si="923"/>
        <v>0</v>
      </c>
      <c r="M268" s="342">
        <f t="shared" si="923"/>
        <v>0</v>
      </c>
      <c r="N268" s="342">
        <f t="shared" si="923"/>
        <v>0</v>
      </c>
      <c r="O268" s="342">
        <f t="shared" si="923"/>
        <v>0</v>
      </c>
      <c r="P268" s="342">
        <f t="shared" si="923"/>
        <v>0</v>
      </c>
      <c r="Q268" s="342">
        <f t="shared" si="923"/>
        <v>0</v>
      </c>
      <c r="R268" s="342">
        <f t="shared" si="923"/>
        <v>0</v>
      </c>
      <c r="S268" s="342">
        <f t="shared" si="923"/>
        <v>0</v>
      </c>
      <c r="T268" s="342">
        <f t="shared" si="923"/>
        <v>0</v>
      </c>
      <c r="U268" s="342">
        <f t="shared" si="923"/>
        <v>0</v>
      </c>
      <c r="V268" s="342">
        <f t="shared" si="923"/>
        <v>0</v>
      </c>
      <c r="W268" s="342">
        <f t="shared" si="923"/>
        <v>0</v>
      </c>
      <c r="X268" s="342">
        <f t="shared" si="923"/>
        <v>0</v>
      </c>
      <c r="Y268" s="342">
        <f t="shared" si="923"/>
        <v>0</v>
      </c>
      <c r="Z268" s="342">
        <f t="shared" si="923"/>
        <v>0</v>
      </c>
      <c r="AA268" s="342">
        <f t="shared" si="923"/>
        <v>0</v>
      </c>
      <c r="AB268" s="342">
        <f t="shared" si="923"/>
        <v>0</v>
      </c>
      <c r="AC268" s="342">
        <f t="shared" si="923"/>
        <v>0</v>
      </c>
      <c r="AD268" s="342">
        <f t="shared" si="923"/>
        <v>0</v>
      </c>
      <c r="AE268" s="342">
        <f t="shared" si="923"/>
        <v>0</v>
      </c>
      <c r="AF268" s="342">
        <f t="shared" si="923"/>
        <v>0</v>
      </c>
      <c r="AG268" s="342">
        <f t="shared" si="923"/>
        <v>0</v>
      </c>
      <c r="AH268" s="342">
        <f t="shared" si="923"/>
        <v>0</v>
      </c>
      <c r="AI268" s="342">
        <f t="shared" si="923"/>
        <v>0</v>
      </c>
      <c r="AJ268" s="342">
        <f t="shared" si="923"/>
        <v>0</v>
      </c>
      <c r="AK268" s="342">
        <f t="shared" si="923"/>
        <v>0</v>
      </c>
      <c r="AL268" s="342">
        <f t="shared" si="923"/>
        <v>275</v>
      </c>
      <c r="AM268" s="342">
        <f t="shared" si="923"/>
        <v>4982.50623</v>
      </c>
      <c r="AN268" s="342">
        <f t="shared" si="923"/>
        <v>0</v>
      </c>
      <c r="AO268" s="342">
        <f t="shared" si="923"/>
        <v>0</v>
      </c>
      <c r="AP268" s="342">
        <f t="shared" si="923"/>
        <v>9271.35</v>
      </c>
      <c r="AQ268" s="342">
        <f t="shared" si="923"/>
        <v>8358.125</v>
      </c>
      <c r="AR268" s="342">
        <f t="shared" si="923"/>
        <v>0</v>
      </c>
      <c r="AS268" s="342">
        <f t="shared" si="923"/>
        <v>8601.039</v>
      </c>
      <c r="AT268" s="342">
        <f t="shared" si="923"/>
        <v>16276.43473</v>
      </c>
      <c r="AU268" s="342">
        <f t="shared" si="923"/>
        <v>7462.28015</v>
      </c>
      <c r="AV268" s="342">
        <f t="shared" si="923"/>
        <v>0</v>
      </c>
      <c r="AW268" s="342">
        <f t="shared" si="923"/>
        <v>4800</v>
      </c>
      <c r="AX268" s="342">
        <f t="shared" si="923"/>
        <v>0</v>
      </c>
      <c r="AY268" s="342">
        <f t="shared" si="923"/>
        <v>12558.09375</v>
      </c>
      <c r="AZ268" s="342">
        <f t="shared" si="923"/>
        <v>0</v>
      </c>
      <c r="BA268" s="342">
        <f t="shared" si="923"/>
        <v>0</v>
      </c>
      <c r="BB268" s="342">
        <f t="shared" si="923"/>
        <v>9703.8664</v>
      </c>
      <c r="BC268" s="342">
        <f t="shared" si="923"/>
        <v>0</v>
      </c>
      <c r="BD268" s="342">
        <f t="shared" si="923"/>
        <v>13378.4</v>
      </c>
      <c r="BE268" s="342">
        <f t="shared" si="923"/>
        <v>0</v>
      </c>
      <c r="BF268" s="342">
        <f t="shared" si="923"/>
        <v>1557.6541</v>
      </c>
      <c r="BG268" s="342">
        <f t="shared" si="923"/>
        <v>0</v>
      </c>
      <c r="BH268" s="342">
        <f t="shared" si="923"/>
        <v>5158.157425</v>
      </c>
      <c r="BI268" s="342">
        <f t="shared" si="923"/>
        <v>2306.25</v>
      </c>
      <c r="BJ268" s="342">
        <f t="shared" si="923"/>
        <v>7162.4875</v>
      </c>
      <c r="BK268" s="342">
        <f t="shared" si="923"/>
        <v>1312.5</v>
      </c>
      <c r="BL268" s="342">
        <f t="shared" si="923"/>
        <v>1793.1</v>
      </c>
      <c r="BM268" s="342">
        <f t="shared" si="923"/>
        <v>0</v>
      </c>
      <c r="BN268" s="342">
        <f t="shared" si="923"/>
        <v>740.464875</v>
      </c>
      <c r="BO268" s="342">
        <f t="shared" si="923"/>
        <v>0</v>
      </c>
      <c r="BP268" s="342">
        <f t="shared" si="923"/>
        <v>628.625</v>
      </c>
      <c r="BQ268" s="342"/>
      <c r="BR268" s="342">
        <f t="shared" ref="BR268:EC268" si="924">if(or(and($A268-BR$242&gt;0,$A268-BR$243&lt;=0,month($A268)=month(BR$243)),and($A268-BR$242&gt;0,$A268-BR$243&lt;=0,month(edate($A268,6))=month(BR$243))),BR$246,0)</f>
        <v>0</v>
      </c>
      <c r="BS268" s="342">
        <f t="shared" si="924"/>
        <v>0</v>
      </c>
      <c r="BT268" s="342">
        <f t="shared" si="924"/>
        <v>0</v>
      </c>
      <c r="BU268" s="342">
        <f t="shared" si="924"/>
        <v>0</v>
      </c>
      <c r="BV268" s="342">
        <f t="shared" si="924"/>
        <v>5286.251537</v>
      </c>
      <c r="BW268" s="342">
        <f t="shared" si="924"/>
        <v>0</v>
      </c>
      <c r="BX268" s="342">
        <f t="shared" si="924"/>
        <v>6421.949111</v>
      </c>
      <c r="BY268" s="342">
        <f t="shared" si="924"/>
        <v>4230.325751</v>
      </c>
      <c r="BZ268" s="342">
        <f t="shared" si="924"/>
        <v>5235.984857</v>
      </c>
      <c r="CA268" s="342">
        <f t="shared" si="924"/>
        <v>0</v>
      </c>
      <c r="CB268" s="342">
        <f t="shared" si="924"/>
        <v>0</v>
      </c>
      <c r="CC268" s="342">
        <f t="shared" si="924"/>
        <v>0</v>
      </c>
      <c r="CD268" s="342">
        <f t="shared" si="924"/>
        <v>5402.969057</v>
      </c>
      <c r="CE268" s="342">
        <f t="shared" si="924"/>
        <v>9465.822671</v>
      </c>
      <c r="CF268" s="342">
        <f t="shared" si="924"/>
        <v>0</v>
      </c>
      <c r="CG268" s="342">
        <f t="shared" si="924"/>
        <v>11312.21154</v>
      </c>
      <c r="CH268" s="342">
        <f t="shared" si="924"/>
        <v>9573.541434</v>
      </c>
      <c r="CI268" s="342">
        <f t="shared" si="924"/>
        <v>0</v>
      </c>
      <c r="CJ268" s="342">
        <f t="shared" si="924"/>
        <v>8575.222922</v>
      </c>
      <c r="CK268" s="342">
        <f t="shared" si="924"/>
        <v>0</v>
      </c>
      <c r="CL268" s="342">
        <f t="shared" si="924"/>
        <v>0</v>
      </c>
      <c r="CM268" s="342">
        <f t="shared" si="924"/>
        <v>0</v>
      </c>
      <c r="CN268" s="342">
        <f t="shared" si="924"/>
        <v>9119.545288</v>
      </c>
      <c r="CO268" s="342">
        <f t="shared" si="924"/>
        <v>0</v>
      </c>
      <c r="CP268" s="342">
        <f t="shared" si="924"/>
        <v>7007.360152</v>
      </c>
      <c r="CQ268" s="342">
        <f t="shared" si="924"/>
        <v>9028.455859</v>
      </c>
      <c r="CR268" s="342">
        <f t="shared" si="924"/>
        <v>10386.30074</v>
      </c>
      <c r="CS268" s="342">
        <f t="shared" si="924"/>
        <v>0</v>
      </c>
      <c r="CT268" s="342">
        <f t="shared" si="924"/>
        <v>6678.488448</v>
      </c>
      <c r="CU268" s="342">
        <f t="shared" si="924"/>
        <v>0</v>
      </c>
      <c r="CV268" s="342">
        <f t="shared" si="924"/>
        <v>9859.440844</v>
      </c>
      <c r="CW268" s="342">
        <f t="shared" si="924"/>
        <v>0</v>
      </c>
      <c r="CX268" s="342">
        <f t="shared" si="924"/>
        <v>0</v>
      </c>
      <c r="CY268" s="342">
        <f t="shared" si="924"/>
        <v>0</v>
      </c>
      <c r="CZ268" s="342">
        <f t="shared" si="924"/>
        <v>0</v>
      </c>
      <c r="DA268" s="342">
        <f t="shared" si="924"/>
        <v>0</v>
      </c>
      <c r="DB268" s="342">
        <f t="shared" si="924"/>
        <v>0</v>
      </c>
      <c r="DC268" s="342">
        <f t="shared" si="924"/>
        <v>0</v>
      </c>
      <c r="DD268" s="342">
        <f t="shared" si="924"/>
        <v>0</v>
      </c>
      <c r="DE268" s="342">
        <f t="shared" si="924"/>
        <v>0</v>
      </c>
      <c r="DF268" s="342">
        <f t="shared" si="924"/>
        <v>0</v>
      </c>
      <c r="DG268" s="342">
        <f t="shared" si="924"/>
        <v>0</v>
      </c>
      <c r="DH268" s="342">
        <f t="shared" si="924"/>
        <v>0</v>
      </c>
      <c r="DI268" s="342">
        <f t="shared" si="924"/>
        <v>0</v>
      </c>
      <c r="DJ268" s="342">
        <f t="shared" si="924"/>
        <v>0</v>
      </c>
      <c r="DK268" s="342">
        <f t="shared" si="924"/>
        <v>0</v>
      </c>
      <c r="DL268" s="342">
        <f t="shared" si="924"/>
        <v>0</v>
      </c>
      <c r="DM268" s="342">
        <f t="shared" si="924"/>
        <v>0</v>
      </c>
      <c r="DN268" s="342">
        <f t="shared" si="924"/>
        <v>0</v>
      </c>
      <c r="DO268" s="342">
        <f t="shared" si="924"/>
        <v>0</v>
      </c>
      <c r="DP268" s="342">
        <f t="shared" si="924"/>
        <v>0</v>
      </c>
      <c r="DQ268" s="342">
        <f t="shared" si="924"/>
        <v>0</v>
      </c>
      <c r="DR268" s="342">
        <f t="shared" si="924"/>
        <v>0</v>
      </c>
      <c r="DS268" s="342">
        <f t="shared" si="924"/>
        <v>0</v>
      </c>
      <c r="DT268" s="342">
        <f t="shared" si="924"/>
        <v>0</v>
      </c>
      <c r="DU268" s="342">
        <f t="shared" si="924"/>
        <v>0</v>
      </c>
      <c r="DV268" s="342">
        <f t="shared" si="924"/>
        <v>0</v>
      </c>
      <c r="DW268" s="342">
        <f t="shared" si="924"/>
        <v>0</v>
      </c>
      <c r="DX268" s="342">
        <f t="shared" si="924"/>
        <v>0</v>
      </c>
      <c r="DY268" s="342">
        <f t="shared" si="924"/>
        <v>0</v>
      </c>
      <c r="DZ268" s="342">
        <f t="shared" si="924"/>
        <v>0</v>
      </c>
      <c r="EA268" s="342">
        <f t="shared" si="924"/>
        <v>0</v>
      </c>
      <c r="EB268" s="342">
        <f t="shared" si="924"/>
        <v>0</v>
      </c>
      <c r="EC268" s="342">
        <f t="shared" si="924"/>
        <v>0</v>
      </c>
      <c r="ED268" s="338"/>
      <c r="EE268" s="342">
        <f t="shared" ref="EE268:GP268" si="925">if(or(and($A268-EE$242&gt;0,$A268-EE$243&lt;=0,month($A268)=month(EE$243)),and($A268-EE$242&gt;0,$A268-EE$243&lt;=0,month(edate($A268,6))=month(EE$243))),EE$246,0)</f>
        <v>0</v>
      </c>
      <c r="EF268" s="342">
        <f t="shared" si="925"/>
        <v>0</v>
      </c>
      <c r="EG268" s="342">
        <f t="shared" si="925"/>
        <v>0</v>
      </c>
      <c r="EH268" s="342">
        <f t="shared" si="925"/>
        <v>5770.962936</v>
      </c>
      <c r="EI268" s="342">
        <f t="shared" si="925"/>
        <v>0</v>
      </c>
      <c r="EJ268" s="342">
        <f t="shared" si="925"/>
        <v>0</v>
      </c>
      <c r="EK268" s="342">
        <f t="shared" si="925"/>
        <v>0</v>
      </c>
      <c r="EL268" s="342">
        <f t="shared" si="925"/>
        <v>0</v>
      </c>
      <c r="EM268" s="342">
        <f t="shared" si="925"/>
        <v>0</v>
      </c>
      <c r="EN268" s="342">
        <f t="shared" si="925"/>
        <v>0</v>
      </c>
      <c r="EO268" s="342">
        <f t="shared" si="925"/>
        <v>0</v>
      </c>
      <c r="EP268" s="342">
        <f t="shared" si="925"/>
        <v>0</v>
      </c>
      <c r="EQ268" s="342">
        <f t="shared" si="925"/>
        <v>0</v>
      </c>
      <c r="ER268" s="342">
        <f t="shared" si="925"/>
        <v>0</v>
      </c>
      <c r="ES268" s="342">
        <f t="shared" si="925"/>
        <v>0</v>
      </c>
      <c r="ET268" s="342">
        <f t="shared" si="925"/>
        <v>0</v>
      </c>
      <c r="EU268" s="342">
        <f t="shared" si="925"/>
        <v>0</v>
      </c>
      <c r="EV268" s="342">
        <f t="shared" si="925"/>
        <v>0</v>
      </c>
      <c r="EW268" s="342">
        <f t="shared" si="925"/>
        <v>0</v>
      </c>
      <c r="EX268" s="342">
        <f t="shared" si="925"/>
        <v>0</v>
      </c>
      <c r="EY268" s="342">
        <f t="shared" si="925"/>
        <v>0</v>
      </c>
      <c r="EZ268" s="342">
        <f t="shared" si="925"/>
        <v>0</v>
      </c>
      <c r="FA268" s="342">
        <f t="shared" si="925"/>
        <v>0</v>
      </c>
      <c r="FB268" s="342">
        <f t="shared" si="925"/>
        <v>0</v>
      </c>
      <c r="FC268" s="342">
        <f t="shared" si="925"/>
        <v>0</v>
      </c>
      <c r="FD268" s="342">
        <f t="shared" si="925"/>
        <v>0</v>
      </c>
      <c r="FE268" s="342">
        <f t="shared" si="925"/>
        <v>0</v>
      </c>
      <c r="FF268" s="342">
        <f t="shared" si="925"/>
        <v>0</v>
      </c>
      <c r="FG268" s="342">
        <f t="shared" si="925"/>
        <v>0</v>
      </c>
      <c r="FH268" s="342">
        <f t="shared" si="925"/>
        <v>0</v>
      </c>
      <c r="FI268" s="342">
        <f t="shared" si="925"/>
        <v>0</v>
      </c>
      <c r="FJ268" s="342">
        <f t="shared" si="925"/>
        <v>0</v>
      </c>
      <c r="FK268" s="342">
        <f t="shared" si="925"/>
        <v>0</v>
      </c>
      <c r="FL268" s="342">
        <f t="shared" si="925"/>
        <v>0</v>
      </c>
      <c r="FM268" s="342">
        <f t="shared" si="925"/>
        <v>0</v>
      </c>
      <c r="FN268" s="342">
        <f t="shared" si="925"/>
        <v>0</v>
      </c>
      <c r="FO268" s="342">
        <f t="shared" si="925"/>
        <v>0</v>
      </c>
      <c r="FP268" s="342">
        <f t="shared" si="925"/>
        <v>0</v>
      </c>
      <c r="FQ268" s="342">
        <f t="shared" si="925"/>
        <v>0</v>
      </c>
      <c r="FR268" s="342">
        <f t="shared" si="925"/>
        <v>0</v>
      </c>
      <c r="FS268" s="342">
        <f t="shared" si="925"/>
        <v>0</v>
      </c>
      <c r="FT268" s="342">
        <f t="shared" si="925"/>
        <v>0</v>
      </c>
      <c r="FU268" s="342">
        <f t="shared" si="925"/>
        <v>0</v>
      </c>
      <c r="FV268" s="342">
        <f t="shared" si="925"/>
        <v>0</v>
      </c>
      <c r="FW268" s="342">
        <f t="shared" si="925"/>
        <v>0</v>
      </c>
      <c r="FX268" s="342">
        <f t="shared" si="925"/>
        <v>0</v>
      </c>
      <c r="FY268" s="342">
        <f t="shared" si="925"/>
        <v>0</v>
      </c>
      <c r="FZ268" s="342">
        <f t="shared" si="925"/>
        <v>0</v>
      </c>
      <c r="GA268" s="342">
        <f t="shared" si="925"/>
        <v>0</v>
      </c>
      <c r="GB268" s="342">
        <f t="shared" si="925"/>
        <v>0</v>
      </c>
      <c r="GC268" s="342">
        <f t="shared" si="925"/>
        <v>0</v>
      </c>
      <c r="GD268" s="342">
        <f t="shared" si="925"/>
        <v>0</v>
      </c>
      <c r="GE268" s="342">
        <f t="shared" si="925"/>
        <v>0</v>
      </c>
      <c r="GF268" s="342">
        <f t="shared" si="925"/>
        <v>0</v>
      </c>
      <c r="GG268" s="342">
        <f t="shared" si="925"/>
        <v>0</v>
      </c>
      <c r="GH268" s="342">
        <f t="shared" si="925"/>
        <v>0</v>
      </c>
      <c r="GI268" s="342">
        <f t="shared" si="925"/>
        <v>0</v>
      </c>
      <c r="GJ268" s="342">
        <f t="shared" si="925"/>
        <v>0</v>
      </c>
      <c r="GK268" s="342">
        <f t="shared" si="925"/>
        <v>0</v>
      </c>
      <c r="GL268" s="342">
        <f t="shared" si="925"/>
        <v>0</v>
      </c>
      <c r="GM268" s="342">
        <f t="shared" si="925"/>
        <v>0</v>
      </c>
      <c r="GN268" s="342">
        <f t="shared" si="925"/>
        <v>0</v>
      </c>
      <c r="GO268" s="342">
        <f t="shared" si="925"/>
        <v>0</v>
      </c>
      <c r="GP268" s="342">
        <f t="shared" si="925"/>
        <v>0</v>
      </c>
      <c r="GQ268" s="342"/>
      <c r="GR268" s="342">
        <f t="shared" ref="GR268:JC268" si="926">if(or(and($A268-GR$242&gt;0,$A268-GR$243&lt;=0,month($A268)=month(GR$243)),and($A268-GR$242&gt;0,$A268-GR$243&lt;=0,month(edate($A268,6))=month(GR$243))),GR$246,0)</f>
        <v>0</v>
      </c>
      <c r="GS268" s="342">
        <f t="shared" si="926"/>
        <v>0</v>
      </c>
      <c r="GT268" s="342">
        <f t="shared" si="926"/>
        <v>0</v>
      </c>
      <c r="GU268" s="342">
        <f t="shared" si="926"/>
        <v>0</v>
      </c>
      <c r="GV268" s="342">
        <f t="shared" si="926"/>
        <v>0</v>
      </c>
      <c r="GW268" s="342">
        <f t="shared" si="926"/>
        <v>0</v>
      </c>
      <c r="GX268" s="342">
        <f t="shared" si="926"/>
        <v>0</v>
      </c>
      <c r="GY268" s="342">
        <f t="shared" si="926"/>
        <v>0</v>
      </c>
      <c r="GZ268" s="342">
        <f t="shared" si="926"/>
        <v>0</v>
      </c>
      <c r="HA268" s="342">
        <f t="shared" si="926"/>
        <v>0</v>
      </c>
      <c r="HB268" s="342">
        <f t="shared" si="926"/>
        <v>0</v>
      </c>
      <c r="HC268" s="342">
        <f t="shared" si="926"/>
        <v>0</v>
      </c>
      <c r="HD268" s="342">
        <f t="shared" si="926"/>
        <v>0</v>
      </c>
      <c r="HE268" s="342">
        <f t="shared" si="926"/>
        <v>0</v>
      </c>
      <c r="HF268" s="342">
        <f t="shared" si="926"/>
        <v>0</v>
      </c>
      <c r="HG268" s="342">
        <f t="shared" si="926"/>
        <v>0</v>
      </c>
      <c r="HH268" s="342">
        <f t="shared" si="926"/>
        <v>0</v>
      </c>
      <c r="HI268" s="342">
        <f t="shared" si="926"/>
        <v>0</v>
      </c>
      <c r="HJ268" s="342">
        <f t="shared" si="926"/>
        <v>0</v>
      </c>
      <c r="HK268" s="342">
        <f t="shared" si="926"/>
        <v>0</v>
      </c>
      <c r="HL268" s="342">
        <f t="shared" si="926"/>
        <v>0</v>
      </c>
      <c r="HM268" s="342">
        <f t="shared" si="926"/>
        <v>0</v>
      </c>
      <c r="HN268" s="342">
        <f t="shared" si="926"/>
        <v>0</v>
      </c>
      <c r="HO268" s="342">
        <f t="shared" si="926"/>
        <v>0</v>
      </c>
      <c r="HP268" s="342">
        <f t="shared" si="926"/>
        <v>0</v>
      </c>
      <c r="HQ268" s="342">
        <f t="shared" si="926"/>
        <v>0</v>
      </c>
      <c r="HR268" s="342">
        <f t="shared" si="926"/>
        <v>0</v>
      </c>
      <c r="HS268" s="342">
        <f t="shared" si="926"/>
        <v>0</v>
      </c>
      <c r="HT268" s="342">
        <f t="shared" si="926"/>
        <v>0</v>
      </c>
      <c r="HU268" s="342">
        <f t="shared" si="926"/>
        <v>0</v>
      </c>
      <c r="HV268" s="342">
        <f t="shared" si="926"/>
        <v>0</v>
      </c>
      <c r="HW268" s="342">
        <f t="shared" si="926"/>
        <v>0</v>
      </c>
      <c r="HX268" s="342">
        <f t="shared" si="926"/>
        <v>0</v>
      </c>
      <c r="HY268" s="342">
        <f t="shared" si="926"/>
        <v>0</v>
      </c>
      <c r="HZ268" s="342">
        <f t="shared" si="926"/>
        <v>0</v>
      </c>
      <c r="IA268" s="342">
        <f t="shared" si="926"/>
        <v>0</v>
      </c>
      <c r="IB268" s="342">
        <f t="shared" si="926"/>
        <v>0</v>
      </c>
      <c r="IC268" s="342">
        <f t="shared" si="926"/>
        <v>0</v>
      </c>
      <c r="ID268" s="342">
        <f t="shared" si="926"/>
        <v>0</v>
      </c>
      <c r="IE268" s="342">
        <f t="shared" si="926"/>
        <v>0</v>
      </c>
      <c r="IF268" s="342">
        <f t="shared" si="926"/>
        <v>0</v>
      </c>
      <c r="IG268" s="342">
        <f t="shared" si="926"/>
        <v>0</v>
      </c>
      <c r="IH268" s="342">
        <f t="shared" si="926"/>
        <v>0</v>
      </c>
      <c r="II268" s="342">
        <f t="shared" si="926"/>
        <v>0</v>
      </c>
      <c r="IJ268" s="342">
        <f t="shared" si="926"/>
        <v>0</v>
      </c>
      <c r="IK268" s="342">
        <f t="shared" si="926"/>
        <v>0</v>
      </c>
      <c r="IL268" s="342">
        <f t="shared" si="926"/>
        <v>0</v>
      </c>
      <c r="IM268" s="342">
        <f t="shared" si="926"/>
        <v>0</v>
      </c>
      <c r="IN268" s="342">
        <f t="shared" si="926"/>
        <v>0</v>
      </c>
      <c r="IO268" s="342">
        <f t="shared" si="926"/>
        <v>0</v>
      </c>
      <c r="IP268" s="342">
        <f t="shared" si="926"/>
        <v>0</v>
      </c>
      <c r="IQ268" s="342">
        <f t="shared" si="926"/>
        <v>0</v>
      </c>
      <c r="IR268" s="342">
        <f t="shared" si="926"/>
        <v>0</v>
      </c>
      <c r="IS268" s="342">
        <f t="shared" si="926"/>
        <v>0</v>
      </c>
      <c r="IT268" s="342">
        <f t="shared" si="926"/>
        <v>0</v>
      </c>
      <c r="IU268" s="342">
        <f t="shared" si="926"/>
        <v>0</v>
      </c>
      <c r="IV268" s="342">
        <f t="shared" si="926"/>
        <v>0</v>
      </c>
      <c r="IW268" s="342">
        <f t="shared" si="926"/>
        <v>0</v>
      </c>
      <c r="IX268" s="342">
        <f t="shared" si="926"/>
        <v>0</v>
      </c>
      <c r="IY268" s="342">
        <f t="shared" si="926"/>
        <v>0</v>
      </c>
      <c r="IZ268" s="342">
        <f t="shared" si="926"/>
        <v>0</v>
      </c>
      <c r="JA268" s="342">
        <f t="shared" si="926"/>
        <v>0</v>
      </c>
      <c r="JB268" s="342">
        <f t="shared" si="926"/>
        <v>0</v>
      </c>
      <c r="JC268" s="342">
        <f t="shared" si="926"/>
        <v>0</v>
      </c>
      <c r="JD268" s="342"/>
      <c r="JE268" s="342">
        <f t="shared" ref="JE268:LP268" si="927">if(or(and($A268-JE$242&gt;0,$A268-JE$243&lt;=0,month($A268)=month(JE$243)),and($A268-JE$242&gt;0,$A268-JE$243&lt;=0,month(edate($A268,6))=month(JE$243))),JE$246,0)</f>
        <v>0</v>
      </c>
      <c r="JF268" s="342">
        <f t="shared" si="927"/>
        <v>0</v>
      </c>
      <c r="JG268" s="342">
        <f t="shared" si="927"/>
        <v>0</v>
      </c>
      <c r="JH268" s="342">
        <f t="shared" si="927"/>
        <v>0</v>
      </c>
      <c r="JI268" s="342">
        <f t="shared" si="927"/>
        <v>0</v>
      </c>
      <c r="JJ268" s="342">
        <f t="shared" si="927"/>
        <v>0</v>
      </c>
      <c r="JK268" s="342">
        <f t="shared" si="927"/>
        <v>0</v>
      </c>
      <c r="JL268" s="342">
        <f t="shared" si="927"/>
        <v>0</v>
      </c>
      <c r="JM268" s="342">
        <f t="shared" si="927"/>
        <v>0</v>
      </c>
      <c r="JN268" s="342">
        <f t="shared" si="927"/>
        <v>0</v>
      </c>
      <c r="JO268" s="342">
        <f t="shared" si="927"/>
        <v>0</v>
      </c>
      <c r="JP268" s="342">
        <f t="shared" si="927"/>
        <v>0</v>
      </c>
      <c r="JQ268" s="342">
        <f t="shared" si="927"/>
        <v>0</v>
      </c>
      <c r="JR268" s="342">
        <f t="shared" si="927"/>
        <v>0</v>
      </c>
      <c r="JS268" s="342">
        <f t="shared" si="927"/>
        <v>0</v>
      </c>
      <c r="JT268" s="342">
        <f t="shared" si="927"/>
        <v>0</v>
      </c>
      <c r="JU268" s="342">
        <f t="shared" si="927"/>
        <v>0</v>
      </c>
      <c r="JV268" s="342">
        <f t="shared" si="927"/>
        <v>0</v>
      </c>
      <c r="JW268" s="342">
        <f t="shared" si="927"/>
        <v>0</v>
      </c>
      <c r="JX268" s="342">
        <f t="shared" si="927"/>
        <v>0</v>
      </c>
      <c r="JY268" s="342">
        <f t="shared" si="927"/>
        <v>0</v>
      </c>
      <c r="JZ268" s="342">
        <f t="shared" si="927"/>
        <v>0</v>
      </c>
      <c r="KA268" s="342">
        <f t="shared" si="927"/>
        <v>0</v>
      </c>
      <c r="KB268" s="342">
        <f t="shared" si="927"/>
        <v>0</v>
      </c>
      <c r="KC268" s="342">
        <f t="shared" si="927"/>
        <v>0</v>
      </c>
      <c r="KD268" s="342">
        <f t="shared" si="927"/>
        <v>0</v>
      </c>
      <c r="KE268" s="342">
        <f t="shared" si="927"/>
        <v>0</v>
      </c>
      <c r="KF268" s="342">
        <f t="shared" si="927"/>
        <v>0</v>
      </c>
      <c r="KG268" s="342">
        <f t="shared" si="927"/>
        <v>0</v>
      </c>
      <c r="KH268" s="342">
        <f t="shared" si="927"/>
        <v>0</v>
      </c>
      <c r="KI268" s="342">
        <f t="shared" si="927"/>
        <v>0</v>
      </c>
      <c r="KJ268" s="342">
        <f t="shared" si="927"/>
        <v>0</v>
      </c>
      <c r="KK268" s="342">
        <f t="shared" si="927"/>
        <v>0</v>
      </c>
      <c r="KL268" s="342">
        <f t="shared" si="927"/>
        <v>0</v>
      </c>
      <c r="KM268" s="342">
        <f t="shared" si="927"/>
        <v>0</v>
      </c>
      <c r="KN268" s="342">
        <f t="shared" si="927"/>
        <v>0</v>
      </c>
      <c r="KO268" s="342">
        <f t="shared" si="927"/>
        <v>0</v>
      </c>
      <c r="KP268" s="342">
        <f t="shared" si="927"/>
        <v>0</v>
      </c>
      <c r="KQ268" s="342">
        <f t="shared" si="927"/>
        <v>0</v>
      </c>
      <c r="KR268" s="342">
        <f t="shared" si="927"/>
        <v>0</v>
      </c>
      <c r="KS268" s="342">
        <f t="shared" si="927"/>
        <v>0</v>
      </c>
      <c r="KT268" s="342">
        <f t="shared" si="927"/>
        <v>0</v>
      </c>
      <c r="KU268" s="342">
        <f t="shared" si="927"/>
        <v>0</v>
      </c>
      <c r="KV268" s="342">
        <f t="shared" si="927"/>
        <v>0</v>
      </c>
      <c r="KW268" s="342">
        <f t="shared" si="927"/>
        <v>0</v>
      </c>
      <c r="KX268" s="342">
        <f t="shared" si="927"/>
        <v>0</v>
      </c>
      <c r="KY268" s="342">
        <f t="shared" si="927"/>
        <v>0</v>
      </c>
      <c r="KZ268" s="342">
        <f t="shared" si="927"/>
        <v>0</v>
      </c>
      <c r="LA268" s="342">
        <f t="shared" si="927"/>
        <v>0</v>
      </c>
      <c r="LB268" s="342">
        <f t="shared" si="927"/>
        <v>0</v>
      </c>
      <c r="LC268" s="342">
        <f t="shared" si="927"/>
        <v>0</v>
      </c>
      <c r="LD268" s="342">
        <f t="shared" si="927"/>
        <v>0</v>
      </c>
      <c r="LE268" s="342">
        <f t="shared" si="927"/>
        <v>0</v>
      </c>
      <c r="LF268" s="342">
        <f t="shared" si="927"/>
        <v>0</v>
      </c>
      <c r="LG268" s="342">
        <f t="shared" si="927"/>
        <v>0</v>
      </c>
      <c r="LH268" s="342">
        <f t="shared" si="927"/>
        <v>0</v>
      </c>
      <c r="LI268" s="342">
        <f t="shared" si="927"/>
        <v>0</v>
      </c>
      <c r="LJ268" s="342">
        <f t="shared" si="927"/>
        <v>0</v>
      </c>
      <c r="LK268" s="342">
        <f t="shared" si="927"/>
        <v>0</v>
      </c>
      <c r="LL268" s="342">
        <f t="shared" si="927"/>
        <v>0</v>
      </c>
      <c r="LM268" s="342">
        <f t="shared" si="927"/>
        <v>0</v>
      </c>
      <c r="LN268" s="342">
        <f t="shared" si="927"/>
        <v>0</v>
      </c>
      <c r="LO268" s="342">
        <f t="shared" si="927"/>
        <v>0</v>
      </c>
      <c r="LP268" s="342">
        <f t="shared" si="927"/>
        <v>0</v>
      </c>
    </row>
    <row r="269">
      <c r="A269" s="331" t="str">
        <f t="shared" si="821"/>
        <v>12-2027</v>
      </c>
      <c r="B269" s="346">
        <f t="shared" si="827"/>
        <v>183322.1991</v>
      </c>
      <c r="C269" s="346"/>
      <c r="E269" s="342">
        <f t="shared" ref="E269:BP269" si="928">if(or(and($A269-E$242&gt;0,$A269-E$243&lt;=0,month($A269)=month(E$243)),and($A269-E$242&gt;0,$A269-E$243&lt;=0,month(edate($A269,6))=month(E$243))),E$246,0)</f>
        <v>0</v>
      </c>
      <c r="F269" s="342">
        <f t="shared" si="928"/>
        <v>0</v>
      </c>
      <c r="G269" s="342">
        <f t="shared" si="928"/>
        <v>0</v>
      </c>
      <c r="H269" s="342">
        <f t="shared" si="928"/>
        <v>0</v>
      </c>
      <c r="I269" s="342">
        <f t="shared" si="928"/>
        <v>0</v>
      </c>
      <c r="J269" s="342">
        <f t="shared" si="928"/>
        <v>0</v>
      </c>
      <c r="K269" s="342">
        <f t="shared" si="928"/>
        <v>0</v>
      </c>
      <c r="L269" s="342">
        <f t="shared" si="928"/>
        <v>0</v>
      </c>
      <c r="M269" s="342">
        <f t="shared" si="928"/>
        <v>0</v>
      </c>
      <c r="N269" s="342">
        <f t="shared" si="928"/>
        <v>0</v>
      </c>
      <c r="O269" s="342">
        <f t="shared" si="928"/>
        <v>0</v>
      </c>
      <c r="P269" s="342">
        <f t="shared" si="928"/>
        <v>0</v>
      </c>
      <c r="Q269" s="342">
        <f t="shared" si="928"/>
        <v>0</v>
      </c>
      <c r="R269" s="342">
        <f t="shared" si="928"/>
        <v>0</v>
      </c>
      <c r="S269" s="342">
        <f t="shared" si="928"/>
        <v>0</v>
      </c>
      <c r="T269" s="342">
        <f t="shared" si="928"/>
        <v>0</v>
      </c>
      <c r="U269" s="342">
        <f t="shared" si="928"/>
        <v>0</v>
      </c>
      <c r="V269" s="342">
        <f t="shared" si="928"/>
        <v>0</v>
      </c>
      <c r="W269" s="342">
        <f t="shared" si="928"/>
        <v>0</v>
      </c>
      <c r="X269" s="342">
        <f t="shared" si="928"/>
        <v>0</v>
      </c>
      <c r="Y269" s="342">
        <f t="shared" si="928"/>
        <v>0</v>
      </c>
      <c r="Z269" s="342">
        <f t="shared" si="928"/>
        <v>0</v>
      </c>
      <c r="AA269" s="342">
        <f t="shared" si="928"/>
        <v>0</v>
      </c>
      <c r="AB269" s="342">
        <f t="shared" si="928"/>
        <v>0</v>
      </c>
      <c r="AC269" s="342">
        <f t="shared" si="928"/>
        <v>0</v>
      </c>
      <c r="AD269" s="342">
        <f t="shared" si="928"/>
        <v>0</v>
      </c>
      <c r="AE269" s="342">
        <f t="shared" si="928"/>
        <v>0</v>
      </c>
      <c r="AF269" s="342">
        <f t="shared" si="928"/>
        <v>0</v>
      </c>
      <c r="AG269" s="342">
        <f t="shared" si="928"/>
        <v>0</v>
      </c>
      <c r="AH269" s="342">
        <f t="shared" si="928"/>
        <v>0</v>
      </c>
      <c r="AI269" s="342">
        <f t="shared" si="928"/>
        <v>0</v>
      </c>
      <c r="AJ269" s="342">
        <f t="shared" si="928"/>
        <v>0</v>
      </c>
      <c r="AK269" s="342">
        <f t="shared" si="928"/>
        <v>0</v>
      </c>
      <c r="AL269" s="342">
        <f t="shared" si="928"/>
        <v>0</v>
      </c>
      <c r="AM269" s="342">
        <f t="shared" si="928"/>
        <v>0</v>
      </c>
      <c r="AN269" s="342">
        <f t="shared" si="928"/>
        <v>12211.43486</v>
      </c>
      <c r="AO269" s="342">
        <f t="shared" si="928"/>
        <v>8896.907813</v>
      </c>
      <c r="AP269" s="342">
        <f t="shared" si="928"/>
        <v>0</v>
      </c>
      <c r="AQ269" s="342">
        <f t="shared" si="928"/>
        <v>0</v>
      </c>
      <c r="AR269" s="342">
        <f t="shared" si="928"/>
        <v>7542.9351</v>
      </c>
      <c r="AS269" s="342">
        <f t="shared" si="928"/>
        <v>0</v>
      </c>
      <c r="AT269" s="342">
        <f t="shared" si="928"/>
        <v>0</v>
      </c>
      <c r="AU269" s="342">
        <f t="shared" si="928"/>
        <v>0</v>
      </c>
      <c r="AV269" s="342">
        <f t="shared" si="928"/>
        <v>7136.0471</v>
      </c>
      <c r="AW269" s="342">
        <f t="shared" si="928"/>
        <v>0</v>
      </c>
      <c r="AX269" s="342">
        <f t="shared" si="928"/>
        <v>9058.61</v>
      </c>
      <c r="AY269" s="342">
        <f t="shared" si="928"/>
        <v>0</v>
      </c>
      <c r="AZ269" s="342">
        <f t="shared" si="928"/>
        <v>6480</v>
      </c>
      <c r="BA269" s="342">
        <f t="shared" si="928"/>
        <v>5867.9712</v>
      </c>
      <c r="BB269" s="342">
        <f t="shared" si="928"/>
        <v>0</v>
      </c>
      <c r="BC269" s="342">
        <f t="shared" si="928"/>
        <v>4873.17825</v>
      </c>
      <c r="BD269" s="342">
        <f t="shared" si="928"/>
        <v>0</v>
      </c>
      <c r="BE269" s="342">
        <f t="shared" si="928"/>
        <v>4565.5155</v>
      </c>
      <c r="BF269" s="342">
        <f t="shared" si="928"/>
        <v>0</v>
      </c>
      <c r="BG269" s="342">
        <f t="shared" si="928"/>
        <v>900.3978</v>
      </c>
      <c r="BH269" s="342">
        <f t="shared" si="928"/>
        <v>0</v>
      </c>
      <c r="BI269" s="342">
        <f t="shared" si="928"/>
        <v>0</v>
      </c>
      <c r="BJ269" s="342">
        <f t="shared" si="928"/>
        <v>0</v>
      </c>
      <c r="BK269" s="342">
        <f t="shared" si="928"/>
        <v>0</v>
      </c>
      <c r="BL269" s="342">
        <f t="shared" si="928"/>
        <v>0</v>
      </c>
      <c r="BM269" s="342">
        <f t="shared" si="928"/>
        <v>1521.41625</v>
      </c>
      <c r="BN269" s="342">
        <f t="shared" si="928"/>
        <v>0</v>
      </c>
      <c r="BO269" s="342">
        <f t="shared" si="928"/>
        <v>5255.6688</v>
      </c>
      <c r="BP269" s="342">
        <f t="shared" si="928"/>
        <v>0</v>
      </c>
      <c r="BQ269" s="342"/>
      <c r="BR269" s="342">
        <f t="shared" ref="BR269:EC269" si="929">if(or(and($A269-BR$242&gt;0,$A269-BR$243&lt;=0,month($A269)=month(BR$243)),and($A269-BR$242&gt;0,$A269-BR$243&lt;=0,month(edate($A269,6))=month(BR$243))),BR$246,0)</f>
        <v>6064.104505</v>
      </c>
      <c r="BS269" s="342">
        <f t="shared" si="929"/>
        <v>0</v>
      </c>
      <c r="BT269" s="342">
        <f t="shared" si="929"/>
        <v>0</v>
      </c>
      <c r="BU269" s="342">
        <f t="shared" si="929"/>
        <v>0</v>
      </c>
      <c r="BV269" s="342">
        <f t="shared" si="929"/>
        <v>0</v>
      </c>
      <c r="BW269" s="342">
        <f t="shared" si="929"/>
        <v>5545.207549</v>
      </c>
      <c r="BX269" s="342">
        <f t="shared" si="929"/>
        <v>0</v>
      </c>
      <c r="BY269" s="342">
        <f t="shared" si="929"/>
        <v>0</v>
      </c>
      <c r="BZ269" s="342">
        <f t="shared" si="929"/>
        <v>0</v>
      </c>
      <c r="CA269" s="342">
        <f t="shared" si="929"/>
        <v>11106.87188</v>
      </c>
      <c r="CB269" s="342">
        <f t="shared" si="929"/>
        <v>0</v>
      </c>
      <c r="CC269" s="342">
        <f t="shared" si="929"/>
        <v>4965.2681</v>
      </c>
      <c r="CD269" s="342">
        <f t="shared" si="929"/>
        <v>0</v>
      </c>
      <c r="CE269" s="342">
        <f t="shared" si="929"/>
        <v>0</v>
      </c>
      <c r="CF269" s="342">
        <f t="shared" si="929"/>
        <v>10434.33244</v>
      </c>
      <c r="CG269" s="342">
        <f t="shared" si="929"/>
        <v>0</v>
      </c>
      <c r="CH269" s="342">
        <f t="shared" si="929"/>
        <v>0</v>
      </c>
      <c r="CI269" s="342">
        <f t="shared" si="929"/>
        <v>7404.527304</v>
      </c>
      <c r="CJ269" s="342">
        <f t="shared" si="929"/>
        <v>0</v>
      </c>
      <c r="CK269" s="342">
        <f t="shared" si="929"/>
        <v>7907.022408</v>
      </c>
      <c r="CL269" s="342">
        <f t="shared" si="929"/>
        <v>9075.524033</v>
      </c>
      <c r="CM269" s="342">
        <f t="shared" si="929"/>
        <v>59.1669401</v>
      </c>
      <c r="CN269" s="342">
        <f t="shared" si="929"/>
        <v>0</v>
      </c>
      <c r="CO269" s="342">
        <f t="shared" si="929"/>
        <v>8094.988483</v>
      </c>
      <c r="CP269" s="342">
        <f t="shared" si="929"/>
        <v>0</v>
      </c>
      <c r="CQ269" s="342">
        <f t="shared" si="929"/>
        <v>0</v>
      </c>
      <c r="CR269" s="342">
        <f t="shared" si="929"/>
        <v>0</v>
      </c>
      <c r="CS269" s="342">
        <f t="shared" si="929"/>
        <v>5853.214969</v>
      </c>
      <c r="CT269" s="342">
        <f t="shared" si="929"/>
        <v>0</v>
      </c>
      <c r="CU269" s="342">
        <f t="shared" si="929"/>
        <v>334.3622238</v>
      </c>
      <c r="CV269" s="342">
        <f t="shared" si="929"/>
        <v>0</v>
      </c>
      <c r="CW269" s="342">
        <f t="shared" si="929"/>
        <v>2856.566596</v>
      </c>
      <c r="CX269" s="342">
        <f t="shared" si="929"/>
        <v>14443.57099</v>
      </c>
      <c r="CY269" s="342">
        <f t="shared" si="929"/>
        <v>0</v>
      </c>
      <c r="CZ269" s="342">
        <f t="shared" si="929"/>
        <v>0</v>
      </c>
      <c r="DA269" s="342">
        <f t="shared" si="929"/>
        <v>0</v>
      </c>
      <c r="DB269" s="342">
        <f t="shared" si="929"/>
        <v>0</v>
      </c>
      <c r="DC269" s="342">
        <f t="shared" si="929"/>
        <v>0</v>
      </c>
      <c r="DD269" s="342">
        <f t="shared" si="929"/>
        <v>0</v>
      </c>
      <c r="DE269" s="342">
        <f t="shared" si="929"/>
        <v>0</v>
      </c>
      <c r="DF269" s="342">
        <f t="shared" si="929"/>
        <v>0</v>
      </c>
      <c r="DG269" s="342">
        <f t="shared" si="929"/>
        <v>0</v>
      </c>
      <c r="DH269" s="342">
        <f t="shared" si="929"/>
        <v>0</v>
      </c>
      <c r="DI269" s="342">
        <f t="shared" si="929"/>
        <v>0</v>
      </c>
      <c r="DJ269" s="342">
        <f t="shared" si="929"/>
        <v>0</v>
      </c>
      <c r="DK269" s="342">
        <f t="shared" si="929"/>
        <v>0</v>
      </c>
      <c r="DL269" s="342">
        <f t="shared" si="929"/>
        <v>0</v>
      </c>
      <c r="DM269" s="342">
        <f t="shared" si="929"/>
        <v>0</v>
      </c>
      <c r="DN269" s="342">
        <f t="shared" si="929"/>
        <v>0</v>
      </c>
      <c r="DO269" s="342">
        <f t="shared" si="929"/>
        <v>0</v>
      </c>
      <c r="DP269" s="342">
        <f t="shared" si="929"/>
        <v>0</v>
      </c>
      <c r="DQ269" s="342">
        <f t="shared" si="929"/>
        <v>0</v>
      </c>
      <c r="DR269" s="342">
        <f t="shared" si="929"/>
        <v>0</v>
      </c>
      <c r="DS269" s="342">
        <f t="shared" si="929"/>
        <v>0</v>
      </c>
      <c r="DT269" s="342">
        <f t="shared" si="929"/>
        <v>0</v>
      </c>
      <c r="DU269" s="342">
        <f t="shared" si="929"/>
        <v>0</v>
      </c>
      <c r="DV269" s="342">
        <f t="shared" si="929"/>
        <v>0</v>
      </c>
      <c r="DW269" s="342">
        <f t="shared" si="929"/>
        <v>0</v>
      </c>
      <c r="DX269" s="342">
        <f t="shared" si="929"/>
        <v>0</v>
      </c>
      <c r="DY269" s="342">
        <f t="shared" si="929"/>
        <v>0</v>
      </c>
      <c r="DZ269" s="342">
        <f t="shared" si="929"/>
        <v>0</v>
      </c>
      <c r="EA269" s="342">
        <f t="shared" si="929"/>
        <v>0</v>
      </c>
      <c r="EB269" s="342">
        <f t="shared" si="929"/>
        <v>0</v>
      </c>
      <c r="EC269" s="342">
        <f t="shared" si="929"/>
        <v>0</v>
      </c>
      <c r="ED269" s="338"/>
      <c r="EE269" s="342">
        <f t="shared" ref="EE269:GP269" si="930">if(or(and($A269-EE$242&gt;0,$A269-EE$243&lt;=0,month($A269)=month(EE$243)),and($A269-EE$242&gt;0,$A269-EE$243&lt;=0,month(edate($A269,6))=month(EE$243))),EE$246,0)</f>
        <v>0</v>
      </c>
      <c r="EF269" s="342">
        <f t="shared" si="930"/>
        <v>3139.548285</v>
      </c>
      <c r="EG269" s="342">
        <f t="shared" si="930"/>
        <v>5078.710744</v>
      </c>
      <c r="EH269" s="342">
        <f t="shared" si="930"/>
        <v>0</v>
      </c>
      <c r="EI269" s="342">
        <f t="shared" si="930"/>
        <v>0</v>
      </c>
      <c r="EJ269" s="342">
        <f t="shared" si="930"/>
        <v>0</v>
      </c>
      <c r="EK269" s="342">
        <f t="shared" si="930"/>
        <v>0</v>
      </c>
      <c r="EL269" s="342">
        <f t="shared" si="930"/>
        <v>0</v>
      </c>
      <c r="EM269" s="342">
        <f t="shared" si="930"/>
        <v>0</v>
      </c>
      <c r="EN269" s="342">
        <f t="shared" si="930"/>
        <v>0</v>
      </c>
      <c r="EO269" s="342">
        <f t="shared" si="930"/>
        <v>6649.128947</v>
      </c>
      <c r="EP269" s="342">
        <f t="shared" si="930"/>
        <v>0</v>
      </c>
      <c r="EQ269" s="342">
        <f t="shared" si="930"/>
        <v>0</v>
      </c>
      <c r="ER269" s="342">
        <f t="shared" si="930"/>
        <v>0</v>
      </c>
      <c r="ES269" s="342">
        <f t="shared" si="930"/>
        <v>0</v>
      </c>
      <c r="ET269" s="342">
        <f t="shared" si="930"/>
        <v>0</v>
      </c>
      <c r="EU269" s="342">
        <f t="shared" si="930"/>
        <v>0</v>
      </c>
      <c r="EV269" s="342">
        <f t="shared" si="930"/>
        <v>0</v>
      </c>
      <c r="EW269" s="342">
        <f t="shared" si="930"/>
        <v>0</v>
      </c>
      <c r="EX269" s="342">
        <f t="shared" si="930"/>
        <v>0</v>
      </c>
      <c r="EY269" s="342">
        <f t="shared" si="930"/>
        <v>0</v>
      </c>
      <c r="EZ269" s="342">
        <f t="shared" si="930"/>
        <v>0</v>
      </c>
      <c r="FA269" s="342">
        <f t="shared" si="930"/>
        <v>0</v>
      </c>
      <c r="FB269" s="342">
        <f t="shared" si="930"/>
        <v>0</v>
      </c>
      <c r="FC269" s="342">
        <f t="shared" si="930"/>
        <v>0</v>
      </c>
      <c r="FD269" s="342">
        <f t="shared" si="930"/>
        <v>0</v>
      </c>
      <c r="FE269" s="342">
        <f t="shared" si="930"/>
        <v>0</v>
      </c>
      <c r="FF269" s="342">
        <f t="shared" si="930"/>
        <v>0</v>
      </c>
      <c r="FG269" s="342">
        <f t="shared" si="930"/>
        <v>0</v>
      </c>
      <c r="FH269" s="342">
        <f t="shared" si="930"/>
        <v>0</v>
      </c>
      <c r="FI269" s="342">
        <f t="shared" si="930"/>
        <v>0</v>
      </c>
      <c r="FJ269" s="342">
        <f t="shared" si="930"/>
        <v>0</v>
      </c>
      <c r="FK269" s="342">
        <f t="shared" si="930"/>
        <v>0</v>
      </c>
      <c r="FL269" s="342">
        <f t="shared" si="930"/>
        <v>0</v>
      </c>
      <c r="FM269" s="342">
        <f t="shared" si="930"/>
        <v>0</v>
      </c>
      <c r="FN269" s="342">
        <f t="shared" si="930"/>
        <v>0</v>
      </c>
      <c r="FO269" s="342">
        <f t="shared" si="930"/>
        <v>0</v>
      </c>
      <c r="FP269" s="342">
        <f t="shared" si="930"/>
        <v>0</v>
      </c>
      <c r="FQ269" s="342">
        <f t="shared" si="930"/>
        <v>0</v>
      </c>
      <c r="FR269" s="342">
        <f t="shared" si="930"/>
        <v>0</v>
      </c>
      <c r="FS269" s="342">
        <f t="shared" si="930"/>
        <v>0</v>
      </c>
      <c r="FT269" s="342">
        <f t="shared" si="930"/>
        <v>0</v>
      </c>
      <c r="FU269" s="342">
        <f t="shared" si="930"/>
        <v>0</v>
      </c>
      <c r="FV269" s="342">
        <f t="shared" si="930"/>
        <v>0</v>
      </c>
      <c r="FW269" s="342">
        <f t="shared" si="930"/>
        <v>0</v>
      </c>
      <c r="FX269" s="342">
        <f t="shared" si="930"/>
        <v>0</v>
      </c>
      <c r="FY269" s="342">
        <f t="shared" si="930"/>
        <v>0</v>
      </c>
      <c r="FZ269" s="342">
        <f t="shared" si="930"/>
        <v>0</v>
      </c>
      <c r="GA269" s="342">
        <f t="shared" si="930"/>
        <v>0</v>
      </c>
      <c r="GB269" s="342">
        <f t="shared" si="930"/>
        <v>0</v>
      </c>
      <c r="GC269" s="342">
        <f t="shared" si="930"/>
        <v>0</v>
      </c>
      <c r="GD269" s="342">
        <f t="shared" si="930"/>
        <v>0</v>
      </c>
      <c r="GE269" s="342">
        <f t="shared" si="930"/>
        <v>0</v>
      </c>
      <c r="GF269" s="342">
        <f t="shared" si="930"/>
        <v>0</v>
      </c>
      <c r="GG269" s="342">
        <f t="shared" si="930"/>
        <v>0</v>
      </c>
      <c r="GH269" s="342">
        <f t="shared" si="930"/>
        <v>0</v>
      </c>
      <c r="GI269" s="342">
        <f t="shared" si="930"/>
        <v>0</v>
      </c>
      <c r="GJ269" s="342">
        <f t="shared" si="930"/>
        <v>0</v>
      </c>
      <c r="GK269" s="342">
        <f t="shared" si="930"/>
        <v>0</v>
      </c>
      <c r="GL269" s="342">
        <f t="shared" si="930"/>
        <v>0</v>
      </c>
      <c r="GM269" s="342">
        <f t="shared" si="930"/>
        <v>0</v>
      </c>
      <c r="GN269" s="342">
        <f t="shared" si="930"/>
        <v>0</v>
      </c>
      <c r="GO269" s="342">
        <f t="shared" si="930"/>
        <v>0</v>
      </c>
      <c r="GP269" s="342">
        <f t="shared" si="930"/>
        <v>0</v>
      </c>
      <c r="GQ269" s="342"/>
      <c r="GR269" s="342">
        <f t="shared" ref="GR269:JC269" si="931">if(or(and($A269-GR$242&gt;0,$A269-GR$243&lt;=0,month($A269)=month(GR$243)),and($A269-GR$242&gt;0,$A269-GR$243&lt;=0,month(edate($A269,6))=month(GR$243))),GR$246,0)</f>
        <v>0</v>
      </c>
      <c r="GS269" s="342">
        <f t="shared" si="931"/>
        <v>0</v>
      </c>
      <c r="GT269" s="342">
        <f t="shared" si="931"/>
        <v>0</v>
      </c>
      <c r="GU269" s="342">
        <f t="shared" si="931"/>
        <v>0</v>
      </c>
      <c r="GV269" s="342">
        <f t="shared" si="931"/>
        <v>0</v>
      </c>
      <c r="GW269" s="342">
        <f t="shared" si="931"/>
        <v>0</v>
      </c>
      <c r="GX269" s="342">
        <f t="shared" si="931"/>
        <v>0</v>
      </c>
      <c r="GY269" s="342">
        <f t="shared" si="931"/>
        <v>0</v>
      </c>
      <c r="GZ269" s="342">
        <f t="shared" si="931"/>
        <v>0</v>
      </c>
      <c r="HA269" s="342">
        <f t="shared" si="931"/>
        <v>0</v>
      </c>
      <c r="HB269" s="342">
        <f t="shared" si="931"/>
        <v>0</v>
      </c>
      <c r="HC269" s="342">
        <f t="shared" si="931"/>
        <v>0</v>
      </c>
      <c r="HD269" s="342">
        <f t="shared" si="931"/>
        <v>0</v>
      </c>
      <c r="HE269" s="342">
        <f t="shared" si="931"/>
        <v>0</v>
      </c>
      <c r="HF269" s="342">
        <f t="shared" si="931"/>
        <v>0</v>
      </c>
      <c r="HG269" s="342">
        <f t="shared" si="931"/>
        <v>0</v>
      </c>
      <c r="HH269" s="342">
        <f t="shared" si="931"/>
        <v>0</v>
      </c>
      <c r="HI269" s="342">
        <f t="shared" si="931"/>
        <v>0</v>
      </c>
      <c r="HJ269" s="342">
        <f t="shared" si="931"/>
        <v>0</v>
      </c>
      <c r="HK269" s="342">
        <f t="shared" si="931"/>
        <v>0</v>
      </c>
      <c r="HL269" s="342">
        <f t="shared" si="931"/>
        <v>0</v>
      </c>
      <c r="HM269" s="342">
        <f t="shared" si="931"/>
        <v>0</v>
      </c>
      <c r="HN269" s="342">
        <f t="shared" si="931"/>
        <v>0</v>
      </c>
      <c r="HO269" s="342">
        <f t="shared" si="931"/>
        <v>0</v>
      </c>
      <c r="HP269" s="342">
        <f t="shared" si="931"/>
        <v>0</v>
      </c>
      <c r="HQ269" s="342">
        <f t="shared" si="931"/>
        <v>0</v>
      </c>
      <c r="HR269" s="342">
        <f t="shared" si="931"/>
        <v>0</v>
      </c>
      <c r="HS269" s="342">
        <f t="shared" si="931"/>
        <v>0</v>
      </c>
      <c r="HT269" s="342">
        <f t="shared" si="931"/>
        <v>0</v>
      </c>
      <c r="HU269" s="342">
        <f t="shared" si="931"/>
        <v>0</v>
      </c>
      <c r="HV269" s="342">
        <f t="shared" si="931"/>
        <v>0</v>
      </c>
      <c r="HW269" s="342">
        <f t="shared" si="931"/>
        <v>0</v>
      </c>
      <c r="HX269" s="342">
        <f t="shared" si="931"/>
        <v>0</v>
      </c>
      <c r="HY269" s="342">
        <f t="shared" si="931"/>
        <v>0</v>
      </c>
      <c r="HZ269" s="342">
        <f t="shared" si="931"/>
        <v>0</v>
      </c>
      <c r="IA269" s="342">
        <f t="shared" si="931"/>
        <v>0</v>
      </c>
      <c r="IB269" s="342">
        <f t="shared" si="931"/>
        <v>0</v>
      </c>
      <c r="IC269" s="342">
        <f t="shared" si="931"/>
        <v>0</v>
      </c>
      <c r="ID269" s="342">
        <f t="shared" si="931"/>
        <v>0</v>
      </c>
      <c r="IE269" s="342">
        <f t="shared" si="931"/>
        <v>0</v>
      </c>
      <c r="IF269" s="342">
        <f t="shared" si="931"/>
        <v>0</v>
      </c>
      <c r="IG269" s="342">
        <f t="shared" si="931"/>
        <v>0</v>
      </c>
      <c r="IH269" s="342">
        <f t="shared" si="931"/>
        <v>0</v>
      </c>
      <c r="II269" s="342">
        <f t="shared" si="931"/>
        <v>0</v>
      </c>
      <c r="IJ269" s="342">
        <f t="shared" si="931"/>
        <v>0</v>
      </c>
      <c r="IK269" s="342">
        <f t="shared" si="931"/>
        <v>0</v>
      </c>
      <c r="IL269" s="342">
        <f t="shared" si="931"/>
        <v>0</v>
      </c>
      <c r="IM269" s="342">
        <f t="shared" si="931"/>
        <v>0</v>
      </c>
      <c r="IN269" s="342">
        <f t="shared" si="931"/>
        <v>0</v>
      </c>
      <c r="IO269" s="342">
        <f t="shared" si="931"/>
        <v>0</v>
      </c>
      <c r="IP269" s="342">
        <f t="shared" si="931"/>
        <v>0</v>
      </c>
      <c r="IQ269" s="342">
        <f t="shared" si="931"/>
        <v>0</v>
      </c>
      <c r="IR269" s="342">
        <f t="shared" si="931"/>
        <v>0</v>
      </c>
      <c r="IS269" s="342">
        <f t="shared" si="931"/>
        <v>0</v>
      </c>
      <c r="IT269" s="342">
        <f t="shared" si="931"/>
        <v>0</v>
      </c>
      <c r="IU269" s="342">
        <f t="shared" si="931"/>
        <v>0</v>
      </c>
      <c r="IV269" s="342">
        <f t="shared" si="931"/>
        <v>0</v>
      </c>
      <c r="IW269" s="342">
        <f t="shared" si="931"/>
        <v>0</v>
      </c>
      <c r="IX269" s="342">
        <f t="shared" si="931"/>
        <v>0</v>
      </c>
      <c r="IY269" s="342">
        <f t="shared" si="931"/>
        <v>0</v>
      </c>
      <c r="IZ269" s="342">
        <f t="shared" si="931"/>
        <v>0</v>
      </c>
      <c r="JA269" s="342">
        <f t="shared" si="931"/>
        <v>0</v>
      </c>
      <c r="JB269" s="342">
        <f t="shared" si="931"/>
        <v>0</v>
      </c>
      <c r="JC269" s="342">
        <f t="shared" si="931"/>
        <v>0</v>
      </c>
      <c r="JD269" s="342"/>
      <c r="JE269" s="342">
        <f t="shared" ref="JE269:LP269" si="932">if(or(and($A269-JE$242&gt;0,$A269-JE$243&lt;=0,month($A269)=month(JE$243)),and($A269-JE$242&gt;0,$A269-JE$243&lt;=0,month(edate($A269,6))=month(JE$243))),JE$246,0)</f>
        <v>0</v>
      </c>
      <c r="JF269" s="342">
        <f t="shared" si="932"/>
        <v>0</v>
      </c>
      <c r="JG269" s="342">
        <f t="shared" si="932"/>
        <v>0</v>
      </c>
      <c r="JH269" s="342">
        <f t="shared" si="932"/>
        <v>0</v>
      </c>
      <c r="JI269" s="342">
        <f t="shared" si="932"/>
        <v>0</v>
      </c>
      <c r="JJ269" s="342">
        <f t="shared" si="932"/>
        <v>0</v>
      </c>
      <c r="JK269" s="342">
        <f t="shared" si="932"/>
        <v>0</v>
      </c>
      <c r="JL269" s="342">
        <f t="shared" si="932"/>
        <v>0</v>
      </c>
      <c r="JM269" s="342">
        <f t="shared" si="932"/>
        <v>0</v>
      </c>
      <c r="JN269" s="342">
        <f t="shared" si="932"/>
        <v>0</v>
      </c>
      <c r="JO269" s="342">
        <f t="shared" si="932"/>
        <v>0</v>
      </c>
      <c r="JP269" s="342">
        <f t="shared" si="932"/>
        <v>0</v>
      </c>
      <c r="JQ269" s="342">
        <f t="shared" si="932"/>
        <v>0</v>
      </c>
      <c r="JR269" s="342">
        <f t="shared" si="932"/>
        <v>0</v>
      </c>
      <c r="JS269" s="342">
        <f t="shared" si="932"/>
        <v>0</v>
      </c>
      <c r="JT269" s="342">
        <f t="shared" si="932"/>
        <v>0</v>
      </c>
      <c r="JU269" s="342">
        <f t="shared" si="932"/>
        <v>0</v>
      </c>
      <c r="JV269" s="342">
        <f t="shared" si="932"/>
        <v>0</v>
      </c>
      <c r="JW269" s="342">
        <f t="shared" si="932"/>
        <v>0</v>
      </c>
      <c r="JX269" s="342">
        <f t="shared" si="932"/>
        <v>0</v>
      </c>
      <c r="JY269" s="342">
        <f t="shared" si="932"/>
        <v>0</v>
      </c>
      <c r="JZ269" s="342">
        <f t="shared" si="932"/>
        <v>0</v>
      </c>
      <c r="KA269" s="342">
        <f t="shared" si="932"/>
        <v>0</v>
      </c>
      <c r="KB269" s="342">
        <f t="shared" si="932"/>
        <v>0</v>
      </c>
      <c r="KC269" s="342">
        <f t="shared" si="932"/>
        <v>0</v>
      </c>
      <c r="KD269" s="342">
        <f t="shared" si="932"/>
        <v>0</v>
      </c>
      <c r="KE269" s="342">
        <f t="shared" si="932"/>
        <v>0</v>
      </c>
      <c r="KF269" s="342">
        <f t="shared" si="932"/>
        <v>0</v>
      </c>
      <c r="KG269" s="342">
        <f t="shared" si="932"/>
        <v>0</v>
      </c>
      <c r="KH269" s="342">
        <f t="shared" si="932"/>
        <v>0</v>
      </c>
      <c r="KI269" s="342">
        <f t="shared" si="932"/>
        <v>0</v>
      </c>
      <c r="KJ269" s="342">
        <f t="shared" si="932"/>
        <v>0</v>
      </c>
      <c r="KK269" s="342">
        <f t="shared" si="932"/>
        <v>0</v>
      </c>
      <c r="KL269" s="342">
        <f t="shared" si="932"/>
        <v>0</v>
      </c>
      <c r="KM269" s="342">
        <f t="shared" si="932"/>
        <v>0</v>
      </c>
      <c r="KN269" s="342">
        <f t="shared" si="932"/>
        <v>0</v>
      </c>
      <c r="KO269" s="342">
        <f t="shared" si="932"/>
        <v>0</v>
      </c>
      <c r="KP269" s="342">
        <f t="shared" si="932"/>
        <v>0</v>
      </c>
      <c r="KQ269" s="342">
        <f t="shared" si="932"/>
        <v>0</v>
      </c>
      <c r="KR269" s="342">
        <f t="shared" si="932"/>
        <v>0</v>
      </c>
      <c r="KS269" s="342">
        <f t="shared" si="932"/>
        <v>0</v>
      </c>
      <c r="KT269" s="342">
        <f t="shared" si="932"/>
        <v>0</v>
      </c>
      <c r="KU269" s="342">
        <f t="shared" si="932"/>
        <v>0</v>
      </c>
      <c r="KV269" s="342">
        <f t="shared" si="932"/>
        <v>0</v>
      </c>
      <c r="KW269" s="342">
        <f t="shared" si="932"/>
        <v>0</v>
      </c>
      <c r="KX269" s="342">
        <f t="shared" si="932"/>
        <v>0</v>
      </c>
      <c r="KY269" s="342">
        <f t="shared" si="932"/>
        <v>0</v>
      </c>
      <c r="KZ269" s="342">
        <f t="shared" si="932"/>
        <v>0</v>
      </c>
      <c r="LA269" s="342">
        <f t="shared" si="932"/>
        <v>0</v>
      </c>
      <c r="LB269" s="342">
        <f t="shared" si="932"/>
        <v>0</v>
      </c>
      <c r="LC269" s="342">
        <f t="shared" si="932"/>
        <v>0</v>
      </c>
      <c r="LD269" s="342">
        <f t="shared" si="932"/>
        <v>0</v>
      </c>
      <c r="LE269" s="342">
        <f t="shared" si="932"/>
        <v>0</v>
      </c>
      <c r="LF269" s="342">
        <f t="shared" si="932"/>
        <v>0</v>
      </c>
      <c r="LG269" s="342">
        <f t="shared" si="932"/>
        <v>0</v>
      </c>
      <c r="LH269" s="342">
        <f t="shared" si="932"/>
        <v>0</v>
      </c>
      <c r="LI269" s="342">
        <f t="shared" si="932"/>
        <v>0</v>
      </c>
      <c r="LJ269" s="342">
        <f t="shared" si="932"/>
        <v>0</v>
      </c>
      <c r="LK269" s="342">
        <f t="shared" si="932"/>
        <v>0</v>
      </c>
      <c r="LL269" s="342">
        <f t="shared" si="932"/>
        <v>0</v>
      </c>
      <c r="LM269" s="342">
        <f t="shared" si="932"/>
        <v>0</v>
      </c>
      <c r="LN269" s="342">
        <f t="shared" si="932"/>
        <v>0</v>
      </c>
      <c r="LO269" s="342">
        <f t="shared" si="932"/>
        <v>0</v>
      </c>
      <c r="LP269" s="342">
        <f t="shared" si="932"/>
        <v>0</v>
      </c>
    </row>
    <row r="270">
      <c r="A270" s="331" t="str">
        <f t="shared" si="821"/>
        <v>03-2028</v>
      </c>
      <c r="B270" s="346">
        <f t="shared" si="827"/>
        <v>240321.7887</v>
      </c>
      <c r="C270" s="346"/>
      <c r="E270" s="342">
        <f t="shared" ref="E270:BP270" si="933">if(or(and($A270-E$242&gt;0,$A270-E$243&lt;=0,month($A270)=month(E$243)),and($A270-E$242&gt;0,$A270-E$243&lt;=0,month(edate($A270,6))=month(E$243))),E$246,0)</f>
        <v>0</v>
      </c>
      <c r="F270" s="342">
        <f t="shared" si="933"/>
        <v>0</v>
      </c>
      <c r="G270" s="342">
        <f t="shared" si="933"/>
        <v>0</v>
      </c>
      <c r="H270" s="342">
        <f t="shared" si="933"/>
        <v>0</v>
      </c>
      <c r="I270" s="342">
        <f t="shared" si="933"/>
        <v>0</v>
      </c>
      <c r="J270" s="342">
        <f t="shared" si="933"/>
        <v>0</v>
      </c>
      <c r="K270" s="342">
        <f t="shared" si="933"/>
        <v>0</v>
      </c>
      <c r="L270" s="342">
        <f t="shared" si="933"/>
        <v>0</v>
      </c>
      <c r="M270" s="342">
        <f t="shared" si="933"/>
        <v>0</v>
      </c>
      <c r="N270" s="342">
        <f t="shared" si="933"/>
        <v>0</v>
      </c>
      <c r="O270" s="342">
        <f t="shared" si="933"/>
        <v>0</v>
      </c>
      <c r="P270" s="342">
        <f t="shared" si="933"/>
        <v>0</v>
      </c>
      <c r="Q270" s="342">
        <f t="shared" si="933"/>
        <v>0</v>
      </c>
      <c r="R270" s="342">
        <f t="shared" si="933"/>
        <v>0</v>
      </c>
      <c r="S270" s="342">
        <f t="shared" si="933"/>
        <v>0</v>
      </c>
      <c r="T270" s="342">
        <f t="shared" si="933"/>
        <v>0</v>
      </c>
      <c r="U270" s="342">
        <f t="shared" si="933"/>
        <v>0</v>
      </c>
      <c r="V270" s="342">
        <f t="shared" si="933"/>
        <v>0</v>
      </c>
      <c r="W270" s="342">
        <f t="shared" si="933"/>
        <v>0</v>
      </c>
      <c r="X270" s="342">
        <f t="shared" si="933"/>
        <v>0</v>
      </c>
      <c r="Y270" s="342">
        <f t="shared" si="933"/>
        <v>0</v>
      </c>
      <c r="Z270" s="342">
        <f t="shared" si="933"/>
        <v>0</v>
      </c>
      <c r="AA270" s="342">
        <f t="shared" si="933"/>
        <v>0</v>
      </c>
      <c r="AB270" s="342">
        <f t="shared" si="933"/>
        <v>0</v>
      </c>
      <c r="AC270" s="342">
        <f t="shared" si="933"/>
        <v>0</v>
      </c>
      <c r="AD270" s="342">
        <f t="shared" si="933"/>
        <v>0</v>
      </c>
      <c r="AE270" s="342">
        <f t="shared" si="933"/>
        <v>0</v>
      </c>
      <c r="AF270" s="342">
        <f t="shared" si="933"/>
        <v>0</v>
      </c>
      <c r="AG270" s="342">
        <f t="shared" si="933"/>
        <v>0</v>
      </c>
      <c r="AH270" s="342">
        <f t="shared" si="933"/>
        <v>0</v>
      </c>
      <c r="AI270" s="342">
        <f t="shared" si="933"/>
        <v>0</v>
      </c>
      <c r="AJ270" s="342">
        <f t="shared" si="933"/>
        <v>0</v>
      </c>
      <c r="AK270" s="342">
        <f t="shared" si="933"/>
        <v>0</v>
      </c>
      <c r="AL270" s="342">
        <f t="shared" si="933"/>
        <v>0</v>
      </c>
      <c r="AM270" s="342">
        <f t="shared" si="933"/>
        <v>0</v>
      </c>
      <c r="AN270" s="342">
        <f t="shared" si="933"/>
        <v>0</v>
      </c>
      <c r="AO270" s="342">
        <f t="shared" si="933"/>
        <v>0</v>
      </c>
      <c r="AP270" s="342">
        <f t="shared" si="933"/>
        <v>9271.35</v>
      </c>
      <c r="AQ270" s="342">
        <f t="shared" si="933"/>
        <v>8358.125</v>
      </c>
      <c r="AR270" s="342">
        <f t="shared" si="933"/>
        <v>0</v>
      </c>
      <c r="AS270" s="342">
        <f t="shared" si="933"/>
        <v>8601.039</v>
      </c>
      <c r="AT270" s="342">
        <f t="shared" si="933"/>
        <v>16276.43473</v>
      </c>
      <c r="AU270" s="342">
        <f t="shared" si="933"/>
        <v>7462.28015</v>
      </c>
      <c r="AV270" s="342">
        <f t="shared" si="933"/>
        <v>0</v>
      </c>
      <c r="AW270" s="342">
        <f t="shared" si="933"/>
        <v>4800</v>
      </c>
      <c r="AX270" s="342">
        <f t="shared" si="933"/>
        <v>0</v>
      </c>
      <c r="AY270" s="342">
        <f t="shared" si="933"/>
        <v>12558.09375</v>
      </c>
      <c r="AZ270" s="342">
        <f t="shared" si="933"/>
        <v>0</v>
      </c>
      <c r="BA270" s="342">
        <f t="shared" si="933"/>
        <v>0</v>
      </c>
      <c r="BB270" s="342">
        <f t="shared" si="933"/>
        <v>9703.8664</v>
      </c>
      <c r="BC270" s="342">
        <f t="shared" si="933"/>
        <v>0</v>
      </c>
      <c r="BD270" s="342">
        <f t="shared" si="933"/>
        <v>13378.4</v>
      </c>
      <c r="BE270" s="342">
        <f t="shared" si="933"/>
        <v>0</v>
      </c>
      <c r="BF270" s="342">
        <f t="shared" si="933"/>
        <v>1557.6541</v>
      </c>
      <c r="BG270" s="342">
        <f t="shared" si="933"/>
        <v>0</v>
      </c>
      <c r="BH270" s="342">
        <f t="shared" si="933"/>
        <v>5158.157425</v>
      </c>
      <c r="BI270" s="342">
        <f t="shared" si="933"/>
        <v>2306.25</v>
      </c>
      <c r="BJ270" s="342">
        <f t="shared" si="933"/>
        <v>7162.4875</v>
      </c>
      <c r="BK270" s="342">
        <f t="shared" si="933"/>
        <v>1312.5</v>
      </c>
      <c r="BL270" s="342">
        <f t="shared" si="933"/>
        <v>1793.1</v>
      </c>
      <c r="BM270" s="342">
        <f t="shared" si="933"/>
        <v>0</v>
      </c>
      <c r="BN270" s="342">
        <f t="shared" si="933"/>
        <v>740.464875</v>
      </c>
      <c r="BO270" s="342">
        <f t="shared" si="933"/>
        <v>0</v>
      </c>
      <c r="BP270" s="342">
        <f t="shared" si="933"/>
        <v>628.625</v>
      </c>
      <c r="BQ270" s="342"/>
      <c r="BR270" s="342">
        <f t="shared" ref="BR270:EC270" si="934">if(or(and($A270-BR$242&gt;0,$A270-BR$243&lt;=0,month($A270)=month(BR$243)),and($A270-BR$242&gt;0,$A270-BR$243&lt;=0,month(edate($A270,6))=month(BR$243))),BR$246,0)</f>
        <v>0</v>
      </c>
      <c r="BS270" s="342">
        <f t="shared" si="934"/>
        <v>0</v>
      </c>
      <c r="BT270" s="342">
        <f t="shared" si="934"/>
        <v>0</v>
      </c>
      <c r="BU270" s="342">
        <f t="shared" si="934"/>
        <v>0</v>
      </c>
      <c r="BV270" s="342">
        <f t="shared" si="934"/>
        <v>5286.251537</v>
      </c>
      <c r="BW270" s="342">
        <f t="shared" si="934"/>
        <v>0</v>
      </c>
      <c r="BX270" s="342">
        <f t="shared" si="934"/>
        <v>6421.949111</v>
      </c>
      <c r="BY270" s="342">
        <f t="shared" si="934"/>
        <v>4230.325751</v>
      </c>
      <c r="BZ270" s="342">
        <f t="shared" si="934"/>
        <v>5235.984857</v>
      </c>
      <c r="CA270" s="342">
        <f t="shared" si="934"/>
        <v>0</v>
      </c>
      <c r="CB270" s="342">
        <f t="shared" si="934"/>
        <v>0</v>
      </c>
      <c r="CC270" s="342">
        <f t="shared" si="934"/>
        <v>0</v>
      </c>
      <c r="CD270" s="342">
        <f t="shared" si="934"/>
        <v>5402.969057</v>
      </c>
      <c r="CE270" s="342">
        <f t="shared" si="934"/>
        <v>9465.822671</v>
      </c>
      <c r="CF270" s="342">
        <f t="shared" si="934"/>
        <v>0</v>
      </c>
      <c r="CG270" s="342">
        <f t="shared" si="934"/>
        <v>11312.21154</v>
      </c>
      <c r="CH270" s="342">
        <f t="shared" si="934"/>
        <v>9573.541434</v>
      </c>
      <c r="CI270" s="342">
        <f t="shared" si="934"/>
        <v>0</v>
      </c>
      <c r="CJ270" s="342">
        <f t="shared" si="934"/>
        <v>8575.222922</v>
      </c>
      <c r="CK270" s="342">
        <f t="shared" si="934"/>
        <v>0</v>
      </c>
      <c r="CL270" s="342">
        <f t="shared" si="934"/>
        <v>0</v>
      </c>
      <c r="CM270" s="342">
        <f t="shared" si="934"/>
        <v>0</v>
      </c>
      <c r="CN270" s="342">
        <f t="shared" si="934"/>
        <v>9119.545288</v>
      </c>
      <c r="CO270" s="342">
        <f t="shared" si="934"/>
        <v>0</v>
      </c>
      <c r="CP270" s="342">
        <f t="shared" si="934"/>
        <v>7007.360152</v>
      </c>
      <c r="CQ270" s="342">
        <f t="shared" si="934"/>
        <v>9028.455859</v>
      </c>
      <c r="CR270" s="342">
        <f t="shared" si="934"/>
        <v>10386.30074</v>
      </c>
      <c r="CS270" s="342">
        <f t="shared" si="934"/>
        <v>0</v>
      </c>
      <c r="CT270" s="342">
        <f t="shared" si="934"/>
        <v>6678.488448</v>
      </c>
      <c r="CU270" s="342">
        <f t="shared" si="934"/>
        <v>0</v>
      </c>
      <c r="CV270" s="342">
        <f t="shared" si="934"/>
        <v>9859.440844</v>
      </c>
      <c r="CW270" s="342">
        <f t="shared" si="934"/>
        <v>0</v>
      </c>
      <c r="CX270" s="342">
        <f t="shared" si="934"/>
        <v>0</v>
      </c>
      <c r="CY270" s="342">
        <f t="shared" si="934"/>
        <v>260.4554007</v>
      </c>
      <c r="CZ270" s="342">
        <f t="shared" si="934"/>
        <v>5637.672261</v>
      </c>
      <c r="DA270" s="342">
        <f t="shared" si="934"/>
        <v>0</v>
      </c>
      <c r="DB270" s="342">
        <f t="shared" si="934"/>
        <v>0</v>
      </c>
      <c r="DC270" s="342">
        <f t="shared" si="934"/>
        <v>0</v>
      </c>
      <c r="DD270" s="342">
        <f t="shared" si="934"/>
        <v>0</v>
      </c>
      <c r="DE270" s="342">
        <f t="shared" si="934"/>
        <v>0</v>
      </c>
      <c r="DF270" s="342">
        <f t="shared" si="934"/>
        <v>0</v>
      </c>
      <c r="DG270" s="342">
        <f t="shared" si="934"/>
        <v>0</v>
      </c>
      <c r="DH270" s="342">
        <f t="shared" si="934"/>
        <v>0</v>
      </c>
      <c r="DI270" s="342">
        <f t="shared" si="934"/>
        <v>0</v>
      </c>
      <c r="DJ270" s="342">
        <f t="shared" si="934"/>
        <v>0</v>
      </c>
      <c r="DK270" s="342">
        <f t="shared" si="934"/>
        <v>0</v>
      </c>
      <c r="DL270" s="342">
        <f t="shared" si="934"/>
        <v>0</v>
      </c>
      <c r="DM270" s="342">
        <f t="shared" si="934"/>
        <v>0</v>
      </c>
      <c r="DN270" s="342">
        <f t="shared" si="934"/>
        <v>0</v>
      </c>
      <c r="DO270" s="342">
        <f t="shared" si="934"/>
        <v>0</v>
      </c>
      <c r="DP270" s="342">
        <f t="shared" si="934"/>
        <v>0</v>
      </c>
      <c r="DQ270" s="342">
        <f t="shared" si="934"/>
        <v>0</v>
      </c>
      <c r="DR270" s="342">
        <f t="shared" si="934"/>
        <v>0</v>
      </c>
      <c r="DS270" s="342">
        <f t="shared" si="934"/>
        <v>0</v>
      </c>
      <c r="DT270" s="342">
        <f t="shared" si="934"/>
        <v>0</v>
      </c>
      <c r="DU270" s="342">
        <f t="shared" si="934"/>
        <v>0</v>
      </c>
      <c r="DV270" s="342">
        <f t="shared" si="934"/>
        <v>0</v>
      </c>
      <c r="DW270" s="342">
        <f t="shared" si="934"/>
        <v>0</v>
      </c>
      <c r="DX270" s="342">
        <f t="shared" si="934"/>
        <v>0</v>
      </c>
      <c r="DY270" s="342">
        <f t="shared" si="934"/>
        <v>0</v>
      </c>
      <c r="DZ270" s="342">
        <f t="shared" si="934"/>
        <v>0</v>
      </c>
      <c r="EA270" s="342">
        <f t="shared" si="934"/>
        <v>0</v>
      </c>
      <c r="EB270" s="342">
        <f t="shared" si="934"/>
        <v>0</v>
      </c>
      <c r="EC270" s="342">
        <f t="shared" si="934"/>
        <v>0</v>
      </c>
      <c r="ED270" s="338"/>
      <c r="EE270" s="342">
        <f t="shared" ref="EE270:GP270" si="935">if(or(and($A270-EE$242&gt;0,$A270-EE$243&lt;=0,month($A270)=month(EE$243)),and($A270-EE$242&gt;0,$A270-EE$243&lt;=0,month(edate($A270,6))=month(EE$243))),EE$246,0)</f>
        <v>0</v>
      </c>
      <c r="EF270" s="342">
        <f t="shared" si="935"/>
        <v>0</v>
      </c>
      <c r="EG270" s="342">
        <f t="shared" si="935"/>
        <v>0</v>
      </c>
      <c r="EH270" s="342">
        <f t="shared" si="935"/>
        <v>5770.962936</v>
      </c>
      <c r="EI270" s="342">
        <f t="shared" si="935"/>
        <v>0</v>
      </c>
      <c r="EJ270" s="342">
        <f t="shared" si="935"/>
        <v>0</v>
      </c>
      <c r="EK270" s="342">
        <f t="shared" si="935"/>
        <v>0</v>
      </c>
      <c r="EL270" s="342">
        <f t="shared" si="935"/>
        <v>0</v>
      </c>
      <c r="EM270" s="342">
        <f t="shared" si="935"/>
        <v>0</v>
      </c>
      <c r="EN270" s="342">
        <f t="shared" si="935"/>
        <v>0</v>
      </c>
      <c r="EO270" s="342">
        <f t="shared" si="935"/>
        <v>0</v>
      </c>
      <c r="EP270" s="342">
        <f t="shared" si="935"/>
        <v>0</v>
      </c>
      <c r="EQ270" s="342">
        <f t="shared" si="935"/>
        <v>0</v>
      </c>
      <c r="ER270" s="342">
        <f t="shared" si="935"/>
        <v>0</v>
      </c>
      <c r="ES270" s="342">
        <f t="shared" si="935"/>
        <v>0</v>
      </c>
      <c r="ET270" s="342">
        <f t="shared" si="935"/>
        <v>0</v>
      </c>
      <c r="EU270" s="342">
        <f t="shared" si="935"/>
        <v>0</v>
      </c>
      <c r="EV270" s="342">
        <f t="shared" si="935"/>
        <v>0</v>
      </c>
      <c r="EW270" s="342">
        <f t="shared" si="935"/>
        <v>0</v>
      </c>
      <c r="EX270" s="342">
        <f t="shared" si="935"/>
        <v>0</v>
      </c>
      <c r="EY270" s="342">
        <f t="shared" si="935"/>
        <v>0</v>
      </c>
      <c r="EZ270" s="342">
        <f t="shared" si="935"/>
        <v>0</v>
      </c>
      <c r="FA270" s="342">
        <f t="shared" si="935"/>
        <v>0</v>
      </c>
      <c r="FB270" s="342">
        <f t="shared" si="935"/>
        <v>0</v>
      </c>
      <c r="FC270" s="342">
        <f t="shared" si="935"/>
        <v>0</v>
      </c>
      <c r="FD270" s="342">
        <f t="shared" si="935"/>
        <v>0</v>
      </c>
      <c r="FE270" s="342">
        <f t="shared" si="935"/>
        <v>0</v>
      </c>
      <c r="FF270" s="342">
        <f t="shared" si="935"/>
        <v>0</v>
      </c>
      <c r="FG270" s="342">
        <f t="shared" si="935"/>
        <v>0</v>
      </c>
      <c r="FH270" s="342">
        <f t="shared" si="935"/>
        <v>0</v>
      </c>
      <c r="FI270" s="342">
        <f t="shared" si="935"/>
        <v>0</v>
      </c>
      <c r="FJ270" s="342">
        <f t="shared" si="935"/>
        <v>0</v>
      </c>
      <c r="FK270" s="342">
        <f t="shared" si="935"/>
        <v>0</v>
      </c>
      <c r="FL270" s="342">
        <f t="shared" si="935"/>
        <v>0</v>
      </c>
      <c r="FM270" s="342">
        <f t="shared" si="935"/>
        <v>0</v>
      </c>
      <c r="FN270" s="342">
        <f t="shared" si="935"/>
        <v>0</v>
      </c>
      <c r="FO270" s="342">
        <f t="shared" si="935"/>
        <v>0</v>
      </c>
      <c r="FP270" s="342">
        <f t="shared" si="935"/>
        <v>0</v>
      </c>
      <c r="FQ270" s="342">
        <f t="shared" si="935"/>
        <v>0</v>
      </c>
      <c r="FR270" s="342">
        <f t="shared" si="935"/>
        <v>0</v>
      </c>
      <c r="FS270" s="342">
        <f t="shared" si="935"/>
        <v>0</v>
      </c>
      <c r="FT270" s="342">
        <f t="shared" si="935"/>
        <v>0</v>
      </c>
      <c r="FU270" s="342">
        <f t="shared" si="935"/>
        <v>0</v>
      </c>
      <c r="FV270" s="342">
        <f t="shared" si="935"/>
        <v>0</v>
      </c>
      <c r="FW270" s="342">
        <f t="shared" si="935"/>
        <v>0</v>
      </c>
      <c r="FX270" s="342">
        <f t="shared" si="935"/>
        <v>0</v>
      </c>
      <c r="FY270" s="342">
        <f t="shared" si="935"/>
        <v>0</v>
      </c>
      <c r="FZ270" s="342">
        <f t="shared" si="935"/>
        <v>0</v>
      </c>
      <c r="GA270" s="342">
        <f t="shared" si="935"/>
        <v>0</v>
      </c>
      <c r="GB270" s="342">
        <f t="shared" si="935"/>
        <v>0</v>
      </c>
      <c r="GC270" s="342">
        <f t="shared" si="935"/>
        <v>0</v>
      </c>
      <c r="GD270" s="342">
        <f t="shared" si="935"/>
        <v>0</v>
      </c>
      <c r="GE270" s="342">
        <f t="shared" si="935"/>
        <v>0</v>
      </c>
      <c r="GF270" s="342">
        <f t="shared" si="935"/>
        <v>0</v>
      </c>
      <c r="GG270" s="342">
        <f t="shared" si="935"/>
        <v>0</v>
      </c>
      <c r="GH270" s="342">
        <f t="shared" si="935"/>
        <v>0</v>
      </c>
      <c r="GI270" s="342">
        <f t="shared" si="935"/>
        <v>0</v>
      </c>
      <c r="GJ270" s="342">
        <f t="shared" si="935"/>
        <v>0</v>
      </c>
      <c r="GK270" s="342">
        <f t="shared" si="935"/>
        <v>0</v>
      </c>
      <c r="GL270" s="342">
        <f t="shared" si="935"/>
        <v>0</v>
      </c>
      <c r="GM270" s="342">
        <f t="shared" si="935"/>
        <v>0</v>
      </c>
      <c r="GN270" s="342">
        <f t="shared" si="935"/>
        <v>0</v>
      </c>
      <c r="GO270" s="342">
        <f t="shared" si="935"/>
        <v>0</v>
      </c>
      <c r="GP270" s="342">
        <f t="shared" si="935"/>
        <v>0</v>
      </c>
      <c r="GQ270" s="342"/>
      <c r="GR270" s="342">
        <f t="shared" ref="GR270:JC270" si="936">if(or(and($A270-GR$242&gt;0,$A270-GR$243&lt;=0,month($A270)=month(GR$243)),and($A270-GR$242&gt;0,$A270-GR$243&lt;=0,month(edate($A270,6))=month(GR$243))),GR$246,0)</f>
        <v>0</v>
      </c>
      <c r="GS270" s="342">
        <f t="shared" si="936"/>
        <v>0</v>
      </c>
      <c r="GT270" s="342">
        <f t="shared" si="936"/>
        <v>0</v>
      </c>
      <c r="GU270" s="342">
        <f t="shared" si="936"/>
        <v>0</v>
      </c>
      <c r="GV270" s="342">
        <f t="shared" si="936"/>
        <v>0</v>
      </c>
      <c r="GW270" s="342">
        <f t="shared" si="936"/>
        <v>0</v>
      </c>
      <c r="GX270" s="342">
        <f t="shared" si="936"/>
        <v>0</v>
      </c>
      <c r="GY270" s="342">
        <f t="shared" si="936"/>
        <v>0</v>
      </c>
      <c r="GZ270" s="342">
        <f t="shared" si="936"/>
        <v>0</v>
      </c>
      <c r="HA270" s="342">
        <f t="shared" si="936"/>
        <v>0</v>
      </c>
      <c r="HB270" s="342">
        <f t="shared" si="936"/>
        <v>0</v>
      </c>
      <c r="HC270" s="342">
        <f t="shared" si="936"/>
        <v>0</v>
      </c>
      <c r="HD270" s="342">
        <f t="shared" si="936"/>
        <v>0</v>
      </c>
      <c r="HE270" s="342">
        <f t="shared" si="936"/>
        <v>0</v>
      </c>
      <c r="HF270" s="342">
        <f t="shared" si="936"/>
        <v>0</v>
      </c>
      <c r="HG270" s="342">
        <f t="shared" si="936"/>
        <v>0</v>
      </c>
      <c r="HH270" s="342">
        <f t="shared" si="936"/>
        <v>0</v>
      </c>
      <c r="HI270" s="342">
        <f t="shared" si="936"/>
        <v>0</v>
      </c>
      <c r="HJ270" s="342">
        <f t="shared" si="936"/>
        <v>0</v>
      </c>
      <c r="HK270" s="342">
        <f t="shared" si="936"/>
        <v>0</v>
      </c>
      <c r="HL270" s="342">
        <f t="shared" si="936"/>
        <v>0</v>
      </c>
      <c r="HM270" s="342">
        <f t="shared" si="936"/>
        <v>0</v>
      </c>
      <c r="HN270" s="342">
        <f t="shared" si="936"/>
        <v>0</v>
      </c>
      <c r="HO270" s="342">
        <f t="shared" si="936"/>
        <v>0</v>
      </c>
      <c r="HP270" s="342">
        <f t="shared" si="936"/>
        <v>0</v>
      </c>
      <c r="HQ270" s="342">
        <f t="shared" si="936"/>
        <v>0</v>
      </c>
      <c r="HR270" s="342">
        <f t="shared" si="936"/>
        <v>0</v>
      </c>
      <c r="HS270" s="342">
        <f t="shared" si="936"/>
        <v>0</v>
      </c>
      <c r="HT270" s="342">
        <f t="shared" si="936"/>
        <v>0</v>
      </c>
      <c r="HU270" s="342">
        <f t="shared" si="936"/>
        <v>0</v>
      </c>
      <c r="HV270" s="342">
        <f t="shared" si="936"/>
        <v>0</v>
      </c>
      <c r="HW270" s="342">
        <f t="shared" si="936"/>
        <v>0</v>
      </c>
      <c r="HX270" s="342">
        <f t="shared" si="936"/>
        <v>0</v>
      </c>
      <c r="HY270" s="342">
        <f t="shared" si="936"/>
        <v>0</v>
      </c>
      <c r="HZ270" s="342">
        <f t="shared" si="936"/>
        <v>0</v>
      </c>
      <c r="IA270" s="342">
        <f t="shared" si="936"/>
        <v>0</v>
      </c>
      <c r="IB270" s="342">
        <f t="shared" si="936"/>
        <v>0</v>
      </c>
      <c r="IC270" s="342">
        <f t="shared" si="936"/>
        <v>0</v>
      </c>
      <c r="ID270" s="342">
        <f t="shared" si="936"/>
        <v>0</v>
      </c>
      <c r="IE270" s="342">
        <f t="shared" si="936"/>
        <v>0</v>
      </c>
      <c r="IF270" s="342">
        <f t="shared" si="936"/>
        <v>0</v>
      </c>
      <c r="IG270" s="342">
        <f t="shared" si="936"/>
        <v>0</v>
      </c>
      <c r="IH270" s="342">
        <f t="shared" si="936"/>
        <v>0</v>
      </c>
      <c r="II270" s="342">
        <f t="shared" si="936"/>
        <v>0</v>
      </c>
      <c r="IJ270" s="342">
        <f t="shared" si="936"/>
        <v>0</v>
      </c>
      <c r="IK270" s="342">
        <f t="shared" si="936"/>
        <v>0</v>
      </c>
      <c r="IL270" s="342">
        <f t="shared" si="936"/>
        <v>0</v>
      </c>
      <c r="IM270" s="342">
        <f t="shared" si="936"/>
        <v>0</v>
      </c>
      <c r="IN270" s="342">
        <f t="shared" si="936"/>
        <v>0</v>
      </c>
      <c r="IO270" s="342">
        <f t="shared" si="936"/>
        <v>0</v>
      </c>
      <c r="IP270" s="342">
        <f t="shared" si="936"/>
        <v>0</v>
      </c>
      <c r="IQ270" s="342">
        <f t="shared" si="936"/>
        <v>0</v>
      </c>
      <c r="IR270" s="342">
        <f t="shared" si="936"/>
        <v>0</v>
      </c>
      <c r="IS270" s="342">
        <f t="shared" si="936"/>
        <v>0</v>
      </c>
      <c r="IT270" s="342">
        <f t="shared" si="936"/>
        <v>0</v>
      </c>
      <c r="IU270" s="342">
        <f t="shared" si="936"/>
        <v>0</v>
      </c>
      <c r="IV270" s="342">
        <f t="shared" si="936"/>
        <v>0</v>
      </c>
      <c r="IW270" s="342">
        <f t="shared" si="936"/>
        <v>0</v>
      </c>
      <c r="IX270" s="342">
        <f t="shared" si="936"/>
        <v>0</v>
      </c>
      <c r="IY270" s="342">
        <f t="shared" si="936"/>
        <v>0</v>
      </c>
      <c r="IZ270" s="342">
        <f t="shared" si="936"/>
        <v>0</v>
      </c>
      <c r="JA270" s="342">
        <f t="shared" si="936"/>
        <v>0</v>
      </c>
      <c r="JB270" s="342">
        <f t="shared" si="936"/>
        <v>0</v>
      </c>
      <c r="JC270" s="342">
        <f t="shared" si="936"/>
        <v>0</v>
      </c>
      <c r="JD270" s="342"/>
      <c r="JE270" s="342">
        <f t="shared" ref="JE270:LP270" si="937">if(or(and($A270-JE$242&gt;0,$A270-JE$243&lt;=0,month($A270)=month(JE$243)),and($A270-JE$242&gt;0,$A270-JE$243&lt;=0,month(edate($A270,6))=month(JE$243))),JE$246,0)</f>
        <v>0</v>
      </c>
      <c r="JF270" s="342">
        <f t="shared" si="937"/>
        <v>0</v>
      </c>
      <c r="JG270" s="342">
        <f t="shared" si="937"/>
        <v>0</v>
      </c>
      <c r="JH270" s="342">
        <f t="shared" si="937"/>
        <v>0</v>
      </c>
      <c r="JI270" s="342">
        <f t="shared" si="937"/>
        <v>0</v>
      </c>
      <c r="JJ270" s="342">
        <f t="shared" si="937"/>
        <v>0</v>
      </c>
      <c r="JK270" s="342">
        <f t="shared" si="937"/>
        <v>0</v>
      </c>
      <c r="JL270" s="342">
        <f t="shared" si="937"/>
        <v>0</v>
      </c>
      <c r="JM270" s="342">
        <f t="shared" si="937"/>
        <v>0</v>
      </c>
      <c r="JN270" s="342">
        <f t="shared" si="937"/>
        <v>0</v>
      </c>
      <c r="JO270" s="342">
        <f t="shared" si="937"/>
        <v>0</v>
      </c>
      <c r="JP270" s="342">
        <f t="shared" si="937"/>
        <v>0</v>
      </c>
      <c r="JQ270" s="342">
        <f t="shared" si="937"/>
        <v>0</v>
      </c>
      <c r="JR270" s="342">
        <f t="shared" si="937"/>
        <v>0</v>
      </c>
      <c r="JS270" s="342">
        <f t="shared" si="937"/>
        <v>0</v>
      </c>
      <c r="JT270" s="342">
        <f t="shared" si="937"/>
        <v>0</v>
      </c>
      <c r="JU270" s="342">
        <f t="shared" si="937"/>
        <v>0</v>
      </c>
      <c r="JV270" s="342">
        <f t="shared" si="937"/>
        <v>0</v>
      </c>
      <c r="JW270" s="342">
        <f t="shared" si="937"/>
        <v>0</v>
      </c>
      <c r="JX270" s="342">
        <f t="shared" si="937"/>
        <v>0</v>
      </c>
      <c r="JY270" s="342">
        <f t="shared" si="937"/>
        <v>0</v>
      </c>
      <c r="JZ270" s="342">
        <f t="shared" si="937"/>
        <v>0</v>
      </c>
      <c r="KA270" s="342">
        <f t="shared" si="937"/>
        <v>0</v>
      </c>
      <c r="KB270" s="342">
        <f t="shared" si="937"/>
        <v>0</v>
      </c>
      <c r="KC270" s="342">
        <f t="shared" si="937"/>
        <v>0</v>
      </c>
      <c r="KD270" s="342">
        <f t="shared" si="937"/>
        <v>0</v>
      </c>
      <c r="KE270" s="342">
        <f t="shared" si="937"/>
        <v>0</v>
      </c>
      <c r="KF270" s="342">
        <f t="shared" si="937"/>
        <v>0</v>
      </c>
      <c r="KG270" s="342">
        <f t="shared" si="937"/>
        <v>0</v>
      </c>
      <c r="KH270" s="342">
        <f t="shared" si="937"/>
        <v>0</v>
      </c>
      <c r="KI270" s="342">
        <f t="shared" si="937"/>
        <v>0</v>
      </c>
      <c r="KJ270" s="342">
        <f t="shared" si="937"/>
        <v>0</v>
      </c>
      <c r="KK270" s="342">
        <f t="shared" si="937"/>
        <v>0</v>
      </c>
      <c r="KL270" s="342">
        <f t="shared" si="937"/>
        <v>0</v>
      </c>
      <c r="KM270" s="342">
        <f t="shared" si="937"/>
        <v>0</v>
      </c>
      <c r="KN270" s="342">
        <f t="shared" si="937"/>
        <v>0</v>
      </c>
      <c r="KO270" s="342">
        <f t="shared" si="937"/>
        <v>0</v>
      </c>
      <c r="KP270" s="342">
        <f t="shared" si="937"/>
        <v>0</v>
      </c>
      <c r="KQ270" s="342">
        <f t="shared" si="937"/>
        <v>0</v>
      </c>
      <c r="KR270" s="342">
        <f t="shared" si="937"/>
        <v>0</v>
      </c>
      <c r="KS270" s="342">
        <f t="shared" si="937"/>
        <v>0</v>
      </c>
      <c r="KT270" s="342">
        <f t="shared" si="937"/>
        <v>0</v>
      </c>
      <c r="KU270" s="342">
        <f t="shared" si="937"/>
        <v>0</v>
      </c>
      <c r="KV270" s="342">
        <f t="shared" si="937"/>
        <v>0</v>
      </c>
      <c r="KW270" s="342">
        <f t="shared" si="937"/>
        <v>0</v>
      </c>
      <c r="KX270" s="342">
        <f t="shared" si="937"/>
        <v>0</v>
      </c>
      <c r="KY270" s="342">
        <f t="shared" si="937"/>
        <v>0</v>
      </c>
      <c r="KZ270" s="342">
        <f t="shared" si="937"/>
        <v>0</v>
      </c>
      <c r="LA270" s="342">
        <f t="shared" si="937"/>
        <v>0</v>
      </c>
      <c r="LB270" s="342">
        <f t="shared" si="937"/>
        <v>0</v>
      </c>
      <c r="LC270" s="342">
        <f t="shared" si="937"/>
        <v>0</v>
      </c>
      <c r="LD270" s="342">
        <f t="shared" si="937"/>
        <v>0</v>
      </c>
      <c r="LE270" s="342">
        <f t="shared" si="937"/>
        <v>0</v>
      </c>
      <c r="LF270" s="342">
        <f t="shared" si="937"/>
        <v>0</v>
      </c>
      <c r="LG270" s="342">
        <f t="shared" si="937"/>
        <v>0</v>
      </c>
      <c r="LH270" s="342">
        <f t="shared" si="937"/>
        <v>0</v>
      </c>
      <c r="LI270" s="342">
        <f t="shared" si="937"/>
        <v>0</v>
      </c>
      <c r="LJ270" s="342">
        <f t="shared" si="937"/>
        <v>0</v>
      </c>
      <c r="LK270" s="342">
        <f t="shared" si="937"/>
        <v>0</v>
      </c>
      <c r="LL270" s="342">
        <f t="shared" si="937"/>
        <v>0</v>
      </c>
      <c r="LM270" s="342">
        <f t="shared" si="937"/>
        <v>0</v>
      </c>
      <c r="LN270" s="342">
        <f t="shared" si="937"/>
        <v>0</v>
      </c>
      <c r="LO270" s="342">
        <f t="shared" si="937"/>
        <v>0</v>
      </c>
      <c r="LP270" s="342">
        <f t="shared" si="937"/>
        <v>0</v>
      </c>
    </row>
    <row r="271">
      <c r="A271" s="331" t="str">
        <f t="shared" si="821"/>
        <v>06-2028</v>
      </c>
      <c r="B271" s="346">
        <f t="shared" si="827"/>
        <v>182495.4906</v>
      </c>
      <c r="C271" s="346"/>
      <c r="E271" s="342">
        <f t="shared" ref="E271:BP271" si="938">if(or(and($A271-E$242&gt;0,$A271-E$243&lt;=0,month($A271)=month(E$243)),and($A271-E$242&gt;0,$A271-E$243&lt;=0,month(edate($A271,6))=month(E$243))),E$246,0)</f>
        <v>0</v>
      </c>
      <c r="F271" s="342">
        <f t="shared" si="938"/>
        <v>0</v>
      </c>
      <c r="G271" s="342">
        <f t="shared" si="938"/>
        <v>0</v>
      </c>
      <c r="H271" s="342">
        <f t="shared" si="938"/>
        <v>0</v>
      </c>
      <c r="I271" s="342">
        <f t="shared" si="938"/>
        <v>0</v>
      </c>
      <c r="J271" s="342">
        <f t="shared" si="938"/>
        <v>0</v>
      </c>
      <c r="K271" s="342">
        <f t="shared" si="938"/>
        <v>0</v>
      </c>
      <c r="L271" s="342">
        <f t="shared" si="938"/>
        <v>0</v>
      </c>
      <c r="M271" s="342">
        <f t="shared" si="938"/>
        <v>0</v>
      </c>
      <c r="N271" s="342">
        <f t="shared" si="938"/>
        <v>0</v>
      </c>
      <c r="O271" s="342">
        <f t="shared" si="938"/>
        <v>0</v>
      </c>
      <c r="P271" s="342">
        <f t="shared" si="938"/>
        <v>0</v>
      </c>
      <c r="Q271" s="342">
        <f t="shared" si="938"/>
        <v>0</v>
      </c>
      <c r="R271" s="342">
        <f t="shared" si="938"/>
        <v>0</v>
      </c>
      <c r="S271" s="342">
        <f t="shared" si="938"/>
        <v>0</v>
      </c>
      <c r="T271" s="342">
        <f t="shared" si="938"/>
        <v>0</v>
      </c>
      <c r="U271" s="342">
        <f t="shared" si="938"/>
        <v>0</v>
      </c>
      <c r="V271" s="342">
        <f t="shared" si="938"/>
        <v>0</v>
      </c>
      <c r="W271" s="342">
        <f t="shared" si="938"/>
        <v>0</v>
      </c>
      <c r="X271" s="342">
        <f t="shared" si="938"/>
        <v>0</v>
      </c>
      <c r="Y271" s="342">
        <f t="shared" si="938"/>
        <v>0</v>
      </c>
      <c r="Z271" s="342">
        <f t="shared" si="938"/>
        <v>0</v>
      </c>
      <c r="AA271" s="342">
        <f t="shared" si="938"/>
        <v>0</v>
      </c>
      <c r="AB271" s="342">
        <f t="shared" si="938"/>
        <v>0</v>
      </c>
      <c r="AC271" s="342">
        <f t="shared" si="938"/>
        <v>0</v>
      </c>
      <c r="AD271" s="342">
        <f t="shared" si="938"/>
        <v>0</v>
      </c>
      <c r="AE271" s="342">
        <f t="shared" si="938"/>
        <v>0</v>
      </c>
      <c r="AF271" s="342">
        <f t="shared" si="938"/>
        <v>0</v>
      </c>
      <c r="AG271" s="342">
        <f t="shared" si="938"/>
        <v>0</v>
      </c>
      <c r="AH271" s="342">
        <f t="shared" si="938"/>
        <v>0</v>
      </c>
      <c r="AI271" s="342">
        <f t="shared" si="938"/>
        <v>0</v>
      </c>
      <c r="AJ271" s="342">
        <f t="shared" si="938"/>
        <v>0</v>
      </c>
      <c r="AK271" s="342">
        <f t="shared" si="938"/>
        <v>0</v>
      </c>
      <c r="AL271" s="342">
        <f t="shared" si="938"/>
        <v>0</v>
      </c>
      <c r="AM271" s="342">
        <f t="shared" si="938"/>
        <v>0</v>
      </c>
      <c r="AN271" s="342">
        <f t="shared" si="938"/>
        <v>0</v>
      </c>
      <c r="AO271" s="342">
        <f t="shared" si="938"/>
        <v>0</v>
      </c>
      <c r="AP271" s="342">
        <f t="shared" si="938"/>
        <v>0</v>
      </c>
      <c r="AQ271" s="342">
        <f t="shared" si="938"/>
        <v>0</v>
      </c>
      <c r="AR271" s="342">
        <f t="shared" si="938"/>
        <v>7542.9351</v>
      </c>
      <c r="AS271" s="342">
        <f t="shared" si="938"/>
        <v>0</v>
      </c>
      <c r="AT271" s="342">
        <f t="shared" si="938"/>
        <v>0</v>
      </c>
      <c r="AU271" s="342">
        <f t="shared" si="938"/>
        <v>0</v>
      </c>
      <c r="AV271" s="342">
        <f t="shared" si="938"/>
        <v>7136.0471</v>
      </c>
      <c r="AW271" s="342">
        <f t="shared" si="938"/>
        <v>0</v>
      </c>
      <c r="AX271" s="342">
        <f t="shared" si="938"/>
        <v>9058.61</v>
      </c>
      <c r="AY271" s="342">
        <f t="shared" si="938"/>
        <v>0</v>
      </c>
      <c r="AZ271" s="342">
        <f t="shared" si="938"/>
        <v>6480</v>
      </c>
      <c r="BA271" s="342">
        <f t="shared" si="938"/>
        <v>5867.9712</v>
      </c>
      <c r="BB271" s="342">
        <f t="shared" si="938"/>
        <v>0</v>
      </c>
      <c r="BC271" s="342">
        <f t="shared" si="938"/>
        <v>4873.17825</v>
      </c>
      <c r="BD271" s="342">
        <f t="shared" si="938"/>
        <v>0</v>
      </c>
      <c r="BE271" s="342">
        <f t="shared" si="938"/>
        <v>4565.5155</v>
      </c>
      <c r="BF271" s="342">
        <f t="shared" si="938"/>
        <v>0</v>
      </c>
      <c r="BG271" s="342">
        <f t="shared" si="938"/>
        <v>900.3978</v>
      </c>
      <c r="BH271" s="342">
        <f t="shared" si="938"/>
        <v>0</v>
      </c>
      <c r="BI271" s="342">
        <f t="shared" si="938"/>
        <v>0</v>
      </c>
      <c r="BJ271" s="342">
        <f t="shared" si="938"/>
        <v>0</v>
      </c>
      <c r="BK271" s="342">
        <f t="shared" si="938"/>
        <v>0</v>
      </c>
      <c r="BL271" s="342">
        <f t="shared" si="938"/>
        <v>0</v>
      </c>
      <c r="BM271" s="342">
        <f t="shared" si="938"/>
        <v>1521.41625</v>
      </c>
      <c r="BN271" s="342">
        <f t="shared" si="938"/>
        <v>0</v>
      </c>
      <c r="BO271" s="342">
        <f t="shared" si="938"/>
        <v>5255.6688</v>
      </c>
      <c r="BP271" s="342">
        <f t="shared" si="938"/>
        <v>0</v>
      </c>
      <c r="BQ271" s="342"/>
      <c r="BR271" s="342">
        <f t="shared" ref="BR271:EC271" si="939">if(or(and($A271-BR$242&gt;0,$A271-BR$243&lt;=0,month($A271)=month(BR$243)),and($A271-BR$242&gt;0,$A271-BR$243&lt;=0,month(edate($A271,6))=month(BR$243))),BR$246,0)</f>
        <v>6064.104505</v>
      </c>
      <c r="BS271" s="342">
        <f t="shared" si="939"/>
        <v>0</v>
      </c>
      <c r="BT271" s="342">
        <f t="shared" si="939"/>
        <v>0</v>
      </c>
      <c r="BU271" s="342">
        <f t="shared" si="939"/>
        <v>0</v>
      </c>
      <c r="BV271" s="342">
        <f t="shared" si="939"/>
        <v>0</v>
      </c>
      <c r="BW271" s="342">
        <f t="shared" si="939"/>
        <v>5545.207549</v>
      </c>
      <c r="BX271" s="342">
        <f t="shared" si="939"/>
        <v>0</v>
      </c>
      <c r="BY271" s="342">
        <f t="shared" si="939"/>
        <v>0</v>
      </c>
      <c r="BZ271" s="342">
        <f t="shared" si="939"/>
        <v>0</v>
      </c>
      <c r="CA271" s="342">
        <f t="shared" si="939"/>
        <v>11106.87188</v>
      </c>
      <c r="CB271" s="342">
        <f t="shared" si="939"/>
        <v>0</v>
      </c>
      <c r="CC271" s="342">
        <f t="shared" si="939"/>
        <v>4965.2681</v>
      </c>
      <c r="CD271" s="342">
        <f t="shared" si="939"/>
        <v>0</v>
      </c>
      <c r="CE271" s="342">
        <f t="shared" si="939"/>
        <v>0</v>
      </c>
      <c r="CF271" s="342">
        <f t="shared" si="939"/>
        <v>10434.33244</v>
      </c>
      <c r="CG271" s="342">
        <f t="shared" si="939"/>
        <v>0</v>
      </c>
      <c r="CH271" s="342">
        <f t="shared" si="939"/>
        <v>0</v>
      </c>
      <c r="CI271" s="342">
        <f t="shared" si="939"/>
        <v>7404.527304</v>
      </c>
      <c r="CJ271" s="342">
        <f t="shared" si="939"/>
        <v>0</v>
      </c>
      <c r="CK271" s="342">
        <f t="shared" si="939"/>
        <v>7907.022408</v>
      </c>
      <c r="CL271" s="342">
        <f t="shared" si="939"/>
        <v>9075.524033</v>
      </c>
      <c r="CM271" s="342">
        <f t="shared" si="939"/>
        <v>59.1669401</v>
      </c>
      <c r="CN271" s="342">
        <f t="shared" si="939"/>
        <v>0</v>
      </c>
      <c r="CO271" s="342">
        <f t="shared" si="939"/>
        <v>8094.988483</v>
      </c>
      <c r="CP271" s="342">
        <f t="shared" si="939"/>
        <v>0</v>
      </c>
      <c r="CQ271" s="342">
        <f t="shared" si="939"/>
        <v>0</v>
      </c>
      <c r="CR271" s="342">
        <f t="shared" si="939"/>
        <v>0</v>
      </c>
      <c r="CS271" s="342">
        <f t="shared" si="939"/>
        <v>5853.214969</v>
      </c>
      <c r="CT271" s="342">
        <f t="shared" si="939"/>
        <v>0</v>
      </c>
      <c r="CU271" s="342">
        <f t="shared" si="939"/>
        <v>334.3622238</v>
      </c>
      <c r="CV271" s="342">
        <f t="shared" si="939"/>
        <v>0</v>
      </c>
      <c r="CW271" s="342">
        <f t="shared" si="939"/>
        <v>2856.566596</v>
      </c>
      <c r="CX271" s="342">
        <f t="shared" si="939"/>
        <v>14443.57099</v>
      </c>
      <c r="CY271" s="342">
        <f t="shared" si="939"/>
        <v>0</v>
      </c>
      <c r="CZ271" s="342">
        <f t="shared" si="939"/>
        <v>0</v>
      </c>
      <c r="DA271" s="342">
        <f t="shared" si="939"/>
        <v>11977.28249</v>
      </c>
      <c r="DB271" s="342">
        <f t="shared" si="939"/>
        <v>8304.351728</v>
      </c>
      <c r="DC271" s="342">
        <f t="shared" si="939"/>
        <v>0</v>
      </c>
      <c r="DD271" s="342">
        <f t="shared" si="939"/>
        <v>0</v>
      </c>
      <c r="DE271" s="342">
        <f t="shared" si="939"/>
        <v>0</v>
      </c>
      <c r="DF271" s="342">
        <f t="shared" si="939"/>
        <v>0</v>
      </c>
      <c r="DG271" s="342">
        <f t="shared" si="939"/>
        <v>0</v>
      </c>
      <c r="DH271" s="342">
        <f t="shared" si="939"/>
        <v>0</v>
      </c>
      <c r="DI271" s="342">
        <f t="shared" si="939"/>
        <v>0</v>
      </c>
      <c r="DJ271" s="342">
        <f t="shared" si="939"/>
        <v>0</v>
      </c>
      <c r="DK271" s="342">
        <f t="shared" si="939"/>
        <v>0</v>
      </c>
      <c r="DL271" s="342">
        <f t="shared" si="939"/>
        <v>0</v>
      </c>
      <c r="DM271" s="342">
        <f t="shared" si="939"/>
        <v>0</v>
      </c>
      <c r="DN271" s="342">
        <f t="shared" si="939"/>
        <v>0</v>
      </c>
      <c r="DO271" s="342">
        <f t="shared" si="939"/>
        <v>0</v>
      </c>
      <c r="DP271" s="342">
        <f t="shared" si="939"/>
        <v>0</v>
      </c>
      <c r="DQ271" s="342">
        <f t="shared" si="939"/>
        <v>0</v>
      </c>
      <c r="DR271" s="342">
        <f t="shared" si="939"/>
        <v>0</v>
      </c>
      <c r="DS271" s="342">
        <f t="shared" si="939"/>
        <v>0</v>
      </c>
      <c r="DT271" s="342">
        <f t="shared" si="939"/>
        <v>0</v>
      </c>
      <c r="DU271" s="342">
        <f t="shared" si="939"/>
        <v>0</v>
      </c>
      <c r="DV271" s="342">
        <f t="shared" si="939"/>
        <v>0</v>
      </c>
      <c r="DW271" s="342">
        <f t="shared" si="939"/>
        <v>0</v>
      </c>
      <c r="DX271" s="342">
        <f t="shared" si="939"/>
        <v>0</v>
      </c>
      <c r="DY271" s="342">
        <f t="shared" si="939"/>
        <v>0</v>
      </c>
      <c r="DZ271" s="342">
        <f t="shared" si="939"/>
        <v>0</v>
      </c>
      <c r="EA271" s="342">
        <f t="shared" si="939"/>
        <v>0</v>
      </c>
      <c r="EB271" s="342">
        <f t="shared" si="939"/>
        <v>0</v>
      </c>
      <c r="EC271" s="342">
        <f t="shared" si="939"/>
        <v>0</v>
      </c>
      <c r="ED271" s="338"/>
      <c r="EE271" s="342">
        <f t="shared" ref="EE271:GP271" si="940">if(or(and($A271-EE$242&gt;0,$A271-EE$243&lt;=0,month($A271)=month(EE$243)),and($A271-EE$242&gt;0,$A271-EE$243&lt;=0,month(edate($A271,6))=month(EE$243))),EE$246,0)</f>
        <v>0</v>
      </c>
      <c r="EF271" s="342">
        <f t="shared" si="940"/>
        <v>3139.548285</v>
      </c>
      <c r="EG271" s="342">
        <f t="shared" si="940"/>
        <v>5078.710744</v>
      </c>
      <c r="EH271" s="342">
        <f t="shared" si="940"/>
        <v>0</v>
      </c>
      <c r="EI271" s="342">
        <f t="shared" si="940"/>
        <v>0</v>
      </c>
      <c r="EJ271" s="342">
        <f t="shared" si="940"/>
        <v>0</v>
      </c>
      <c r="EK271" s="342">
        <f t="shared" si="940"/>
        <v>0</v>
      </c>
      <c r="EL271" s="342">
        <f t="shared" si="940"/>
        <v>0</v>
      </c>
      <c r="EM271" s="342">
        <f t="shared" si="940"/>
        <v>0</v>
      </c>
      <c r="EN271" s="342">
        <f t="shared" si="940"/>
        <v>0</v>
      </c>
      <c r="EO271" s="342">
        <f t="shared" si="940"/>
        <v>6649.128947</v>
      </c>
      <c r="EP271" s="342">
        <f t="shared" si="940"/>
        <v>0</v>
      </c>
      <c r="EQ271" s="342">
        <f t="shared" si="940"/>
        <v>0</v>
      </c>
      <c r="ER271" s="342">
        <f t="shared" si="940"/>
        <v>0</v>
      </c>
      <c r="ES271" s="342">
        <f t="shared" si="940"/>
        <v>0</v>
      </c>
      <c r="ET271" s="342">
        <f t="shared" si="940"/>
        <v>0</v>
      </c>
      <c r="EU271" s="342">
        <f t="shared" si="940"/>
        <v>0</v>
      </c>
      <c r="EV271" s="342">
        <f t="shared" si="940"/>
        <v>0</v>
      </c>
      <c r="EW271" s="342">
        <f t="shared" si="940"/>
        <v>0</v>
      </c>
      <c r="EX271" s="342">
        <f t="shared" si="940"/>
        <v>0</v>
      </c>
      <c r="EY271" s="342">
        <f t="shared" si="940"/>
        <v>0</v>
      </c>
      <c r="EZ271" s="342">
        <f t="shared" si="940"/>
        <v>0</v>
      </c>
      <c r="FA271" s="342">
        <f t="shared" si="940"/>
        <v>0</v>
      </c>
      <c r="FB271" s="342">
        <f t="shared" si="940"/>
        <v>0</v>
      </c>
      <c r="FC271" s="342">
        <f t="shared" si="940"/>
        <v>0</v>
      </c>
      <c r="FD271" s="342">
        <f t="shared" si="940"/>
        <v>0</v>
      </c>
      <c r="FE271" s="342">
        <f t="shared" si="940"/>
        <v>0</v>
      </c>
      <c r="FF271" s="342">
        <f t="shared" si="940"/>
        <v>0</v>
      </c>
      <c r="FG271" s="342">
        <f t="shared" si="940"/>
        <v>0</v>
      </c>
      <c r="FH271" s="342">
        <f t="shared" si="940"/>
        <v>0</v>
      </c>
      <c r="FI271" s="342">
        <f t="shared" si="940"/>
        <v>0</v>
      </c>
      <c r="FJ271" s="342">
        <f t="shared" si="940"/>
        <v>0</v>
      </c>
      <c r="FK271" s="342">
        <f t="shared" si="940"/>
        <v>0</v>
      </c>
      <c r="FL271" s="342">
        <f t="shared" si="940"/>
        <v>0</v>
      </c>
      <c r="FM271" s="342">
        <f t="shared" si="940"/>
        <v>0</v>
      </c>
      <c r="FN271" s="342">
        <f t="shared" si="940"/>
        <v>0</v>
      </c>
      <c r="FO271" s="342">
        <f t="shared" si="940"/>
        <v>0</v>
      </c>
      <c r="FP271" s="342">
        <f t="shared" si="940"/>
        <v>0</v>
      </c>
      <c r="FQ271" s="342">
        <f t="shared" si="940"/>
        <v>0</v>
      </c>
      <c r="FR271" s="342">
        <f t="shared" si="940"/>
        <v>0</v>
      </c>
      <c r="FS271" s="342">
        <f t="shared" si="940"/>
        <v>0</v>
      </c>
      <c r="FT271" s="342">
        <f t="shared" si="940"/>
        <v>0</v>
      </c>
      <c r="FU271" s="342">
        <f t="shared" si="940"/>
        <v>0</v>
      </c>
      <c r="FV271" s="342">
        <f t="shared" si="940"/>
        <v>0</v>
      </c>
      <c r="FW271" s="342">
        <f t="shared" si="940"/>
        <v>0</v>
      </c>
      <c r="FX271" s="342">
        <f t="shared" si="940"/>
        <v>0</v>
      </c>
      <c r="FY271" s="342">
        <f t="shared" si="940"/>
        <v>0</v>
      </c>
      <c r="FZ271" s="342">
        <f t="shared" si="940"/>
        <v>0</v>
      </c>
      <c r="GA271" s="342">
        <f t="shared" si="940"/>
        <v>0</v>
      </c>
      <c r="GB271" s="342">
        <f t="shared" si="940"/>
        <v>0</v>
      </c>
      <c r="GC271" s="342">
        <f t="shared" si="940"/>
        <v>0</v>
      </c>
      <c r="GD271" s="342">
        <f t="shared" si="940"/>
        <v>0</v>
      </c>
      <c r="GE271" s="342">
        <f t="shared" si="940"/>
        <v>0</v>
      </c>
      <c r="GF271" s="342">
        <f t="shared" si="940"/>
        <v>0</v>
      </c>
      <c r="GG271" s="342">
        <f t="shared" si="940"/>
        <v>0</v>
      </c>
      <c r="GH271" s="342">
        <f t="shared" si="940"/>
        <v>0</v>
      </c>
      <c r="GI271" s="342">
        <f t="shared" si="940"/>
        <v>0</v>
      </c>
      <c r="GJ271" s="342">
        <f t="shared" si="940"/>
        <v>0</v>
      </c>
      <c r="GK271" s="342">
        <f t="shared" si="940"/>
        <v>0</v>
      </c>
      <c r="GL271" s="342">
        <f t="shared" si="940"/>
        <v>0</v>
      </c>
      <c r="GM271" s="342">
        <f t="shared" si="940"/>
        <v>0</v>
      </c>
      <c r="GN271" s="342">
        <f t="shared" si="940"/>
        <v>0</v>
      </c>
      <c r="GO271" s="342">
        <f t="shared" si="940"/>
        <v>0</v>
      </c>
      <c r="GP271" s="342">
        <f t="shared" si="940"/>
        <v>0</v>
      </c>
      <c r="GQ271" s="342"/>
      <c r="GR271" s="342">
        <f t="shared" ref="GR271:JC271" si="941">if(or(and($A271-GR$242&gt;0,$A271-GR$243&lt;=0,month($A271)=month(GR$243)),and($A271-GR$242&gt;0,$A271-GR$243&lt;=0,month(edate($A271,6))=month(GR$243))),GR$246,0)</f>
        <v>0</v>
      </c>
      <c r="GS271" s="342">
        <f t="shared" si="941"/>
        <v>0</v>
      </c>
      <c r="GT271" s="342">
        <f t="shared" si="941"/>
        <v>0</v>
      </c>
      <c r="GU271" s="342">
        <f t="shared" si="941"/>
        <v>0</v>
      </c>
      <c r="GV271" s="342">
        <f t="shared" si="941"/>
        <v>0</v>
      </c>
      <c r="GW271" s="342">
        <f t="shared" si="941"/>
        <v>0</v>
      </c>
      <c r="GX271" s="342">
        <f t="shared" si="941"/>
        <v>0</v>
      </c>
      <c r="GY271" s="342">
        <f t="shared" si="941"/>
        <v>0</v>
      </c>
      <c r="GZ271" s="342">
        <f t="shared" si="941"/>
        <v>0</v>
      </c>
      <c r="HA271" s="342">
        <f t="shared" si="941"/>
        <v>0</v>
      </c>
      <c r="HB271" s="342">
        <f t="shared" si="941"/>
        <v>0</v>
      </c>
      <c r="HC271" s="342">
        <f t="shared" si="941"/>
        <v>0</v>
      </c>
      <c r="HD271" s="342">
        <f t="shared" si="941"/>
        <v>0</v>
      </c>
      <c r="HE271" s="342">
        <f t="shared" si="941"/>
        <v>0</v>
      </c>
      <c r="HF271" s="342">
        <f t="shared" si="941"/>
        <v>0</v>
      </c>
      <c r="HG271" s="342">
        <f t="shared" si="941"/>
        <v>0</v>
      </c>
      <c r="HH271" s="342">
        <f t="shared" si="941"/>
        <v>0</v>
      </c>
      <c r="HI271" s="342">
        <f t="shared" si="941"/>
        <v>0</v>
      </c>
      <c r="HJ271" s="342">
        <f t="shared" si="941"/>
        <v>0</v>
      </c>
      <c r="HK271" s="342">
        <f t="shared" si="941"/>
        <v>0</v>
      </c>
      <c r="HL271" s="342">
        <f t="shared" si="941"/>
        <v>0</v>
      </c>
      <c r="HM271" s="342">
        <f t="shared" si="941"/>
        <v>0</v>
      </c>
      <c r="HN271" s="342">
        <f t="shared" si="941"/>
        <v>0</v>
      </c>
      <c r="HO271" s="342">
        <f t="shared" si="941"/>
        <v>0</v>
      </c>
      <c r="HP271" s="342">
        <f t="shared" si="941"/>
        <v>0</v>
      </c>
      <c r="HQ271" s="342">
        <f t="shared" si="941"/>
        <v>0</v>
      </c>
      <c r="HR271" s="342">
        <f t="shared" si="941"/>
        <v>0</v>
      </c>
      <c r="HS271" s="342">
        <f t="shared" si="941"/>
        <v>0</v>
      </c>
      <c r="HT271" s="342">
        <f t="shared" si="941"/>
        <v>0</v>
      </c>
      <c r="HU271" s="342">
        <f t="shared" si="941"/>
        <v>0</v>
      </c>
      <c r="HV271" s="342">
        <f t="shared" si="941"/>
        <v>0</v>
      </c>
      <c r="HW271" s="342">
        <f t="shared" si="941"/>
        <v>0</v>
      </c>
      <c r="HX271" s="342">
        <f t="shared" si="941"/>
        <v>0</v>
      </c>
      <c r="HY271" s="342">
        <f t="shared" si="941"/>
        <v>0</v>
      </c>
      <c r="HZ271" s="342">
        <f t="shared" si="941"/>
        <v>0</v>
      </c>
      <c r="IA271" s="342">
        <f t="shared" si="941"/>
        <v>0</v>
      </c>
      <c r="IB271" s="342">
        <f t="shared" si="941"/>
        <v>0</v>
      </c>
      <c r="IC271" s="342">
        <f t="shared" si="941"/>
        <v>0</v>
      </c>
      <c r="ID271" s="342">
        <f t="shared" si="941"/>
        <v>0</v>
      </c>
      <c r="IE271" s="342">
        <f t="shared" si="941"/>
        <v>0</v>
      </c>
      <c r="IF271" s="342">
        <f t="shared" si="941"/>
        <v>0</v>
      </c>
      <c r="IG271" s="342">
        <f t="shared" si="941"/>
        <v>0</v>
      </c>
      <c r="IH271" s="342">
        <f t="shared" si="941"/>
        <v>0</v>
      </c>
      <c r="II271" s="342">
        <f t="shared" si="941"/>
        <v>0</v>
      </c>
      <c r="IJ271" s="342">
        <f t="shared" si="941"/>
        <v>0</v>
      </c>
      <c r="IK271" s="342">
        <f t="shared" si="941"/>
        <v>0</v>
      </c>
      <c r="IL271" s="342">
        <f t="shared" si="941"/>
        <v>0</v>
      </c>
      <c r="IM271" s="342">
        <f t="shared" si="941"/>
        <v>0</v>
      </c>
      <c r="IN271" s="342">
        <f t="shared" si="941"/>
        <v>0</v>
      </c>
      <c r="IO271" s="342">
        <f t="shared" si="941"/>
        <v>0</v>
      </c>
      <c r="IP271" s="342">
        <f t="shared" si="941"/>
        <v>0</v>
      </c>
      <c r="IQ271" s="342">
        <f t="shared" si="941"/>
        <v>0</v>
      </c>
      <c r="IR271" s="342">
        <f t="shared" si="941"/>
        <v>0</v>
      </c>
      <c r="IS271" s="342">
        <f t="shared" si="941"/>
        <v>0</v>
      </c>
      <c r="IT271" s="342">
        <f t="shared" si="941"/>
        <v>0</v>
      </c>
      <c r="IU271" s="342">
        <f t="shared" si="941"/>
        <v>0</v>
      </c>
      <c r="IV271" s="342">
        <f t="shared" si="941"/>
        <v>0</v>
      </c>
      <c r="IW271" s="342">
        <f t="shared" si="941"/>
        <v>0</v>
      </c>
      <c r="IX271" s="342">
        <f t="shared" si="941"/>
        <v>0</v>
      </c>
      <c r="IY271" s="342">
        <f t="shared" si="941"/>
        <v>0</v>
      </c>
      <c r="IZ271" s="342">
        <f t="shared" si="941"/>
        <v>0</v>
      </c>
      <c r="JA271" s="342">
        <f t="shared" si="941"/>
        <v>0</v>
      </c>
      <c r="JB271" s="342">
        <f t="shared" si="941"/>
        <v>0</v>
      </c>
      <c r="JC271" s="342">
        <f t="shared" si="941"/>
        <v>0</v>
      </c>
      <c r="JD271" s="342"/>
      <c r="JE271" s="342">
        <f t="shared" ref="JE271:LP271" si="942">if(or(and($A271-JE$242&gt;0,$A271-JE$243&lt;=0,month($A271)=month(JE$243)),and($A271-JE$242&gt;0,$A271-JE$243&lt;=0,month(edate($A271,6))=month(JE$243))),JE$246,0)</f>
        <v>0</v>
      </c>
      <c r="JF271" s="342">
        <f t="shared" si="942"/>
        <v>0</v>
      </c>
      <c r="JG271" s="342">
        <f t="shared" si="942"/>
        <v>0</v>
      </c>
      <c r="JH271" s="342">
        <f t="shared" si="942"/>
        <v>0</v>
      </c>
      <c r="JI271" s="342">
        <f t="shared" si="942"/>
        <v>0</v>
      </c>
      <c r="JJ271" s="342">
        <f t="shared" si="942"/>
        <v>0</v>
      </c>
      <c r="JK271" s="342">
        <f t="shared" si="942"/>
        <v>0</v>
      </c>
      <c r="JL271" s="342">
        <f t="shared" si="942"/>
        <v>0</v>
      </c>
      <c r="JM271" s="342">
        <f t="shared" si="942"/>
        <v>0</v>
      </c>
      <c r="JN271" s="342">
        <f t="shared" si="942"/>
        <v>0</v>
      </c>
      <c r="JO271" s="342">
        <f t="shared" si="942"/>
        <v>0</v>
      </c>
      <c r="JP271" s="342">
        <f t="shared" si="942"/>
        <v>0</v>
      </c>
      <c r="JQ271" s="342">
        <f t="shared" si="942"/>
        <v>0</v>
      </c>
      <c r="JR271" s="342">
        <f t="shared" si="942"/>
        <v>0</v>
      </c>
      <c r="JS271" s="342">
        <f t="shared" si="942"/>
        <v>0</v>
      </c>
      <c r="JT271" s="342">
        <f t="shared" si="942"/>
        <v>0</v>
      </c>
      <c r="JU271" s="342">
        <f t="shared" si="942"/>
        <v>0</v>
      </c>
      <c r="JV271" s="342">
        <f t="shared" si="942"/>
        <v>0</v>
      </c>
      <c r="JW271" s="342">
        <f t="shared" si="942"/>
        <v>0</v>
      </c>
      <c r="JX271" s="342">
        <f t="shared" si="942"/>
        <v>0</v>
      </c>
      <c r="JY271" s="342">
        <f t="shared" si="942"/>
        <v>0</v>
      </c>
      <c r="JZ271" s="342">
        <f t="shared" si="942"/>
        <v>0</v>
      </c>
      <c r="KA271" s="342">
        <f t="shared" si="942"/>
        <v>0</v>
      </c>
      <c r="KB271" s="342">
        <f t="shared" si="942"/>
        <v>0</v>
      </c>
      <c r="KC271" s="342">
        <f t="shared" si="942"/>
        <v>0</v>
      </c>
      <c r="KD271" s="342">
        <f t="shared" si="942"/>
        <v>0</v>
      </c>
      <c r="KE271" s="342">
        <f t="shared" si="942"/>
        <v>0</v>
      </c>
      <c r="KF271" s="342">
        <f t="shared" si="942"/>
        <v>0</v>
      </c>
      <c r="KG271" s="342">
        <f t="shared" si="942"/>
        <v>0</v>
      </c>
      <c r="KH271" s="342">
        <f t="shared" si="942"/>
        <v>0</v>
      </c>
      <c r="KI271" s="342">
        <f t="shared" si="942"/>
        <v>0</v>
      </c>
      <c r="KJ271" s="342">
        <f t="shared" si="942"/>
        <v>0</v>
      </c>
      <c r="KK271" s="342">
        <f t="shared" si="942"/>
        <v>0</v>
      </c>
      <c r="KL271" s="342">
        <f t="shared" si="942"/>
        <v>0</v>
      </c>
      <c r="KM271" s="342">
        <f t="shared" si="942"/>
        <v>0</v>
      </c>
      <c r="KN271" s="342">
        <f t="shared" si="942"/>
        <v>0</v>
      </c>
      <c r="KO271" s="342">
        <f t="shared" si="942"/>
        <v>0</v>
      </c>
      <c r="KP271" s="342">
        <f t="shared" si="942"/>
        <v>0</v>
      </c>
      <c r="KQ271" s="342">
        <f t="shared" si="942"/>
        <v>0</v>
      </c>
      <c r="KR271" s="342">
        <f t="shared" si="942"/>
        <v>0</v>
      </c>
      <c r="KS271" s="342">
        <f t="shared" si="942"/>
        <v>0</v>
      </c>
      <c r="KT271" s="342">
        <f t="shared" si="942"/>
        <v>0</v>
      </c>
      <c r="KU271" s="342">
        <f t="shared" si="942"/>
        <v>0</v>
      </c>
      <c r="KV271" s="342">
        <f t="shared" si="942"/>
        <v>0</v>
      </c>
      <c r="KW271" s="342">
        <f t="shared" si="942"/>
        <v>0</v>
      </c>
      <c r="KX271" s="342">
        <f t="shared" si="942"/>
        <v>0</v>
      </c>
      <c r="KY271" s="342">
        <f t="shared" si="942"/>
        <v>0</v>
      </c>
      <c r="KZ271" s="342">
        <f t="shared" si="942"/>
        <v>0</v>
      </c>
      <c r="LA271" s="342">
        <f t="shared" si="942"/>
        <v>0</v>
      </c>
      <c r="LB271" s="342">
        <f t="shared" si="942"/>
        <v>0</v>
      </c>
      <c r="LC271" s="342">
        <f t="shared" si="942"/>
        <v>0</v>
      </c>
      <c r="LD271" s="342">
        <f t="shared" si="942"/>
        <v>0</v>
      </c>
      <c r="LE271" s="342">
        <f t="shared" si="942"/>
        <v>0</v>
      </c>
      <c r="LF271" s="342">
        <f t="shared" si="942"/>
        <v>0</v>
      </c>
      <c r="LG271" s="342">
        <f t="shared" si="942"/>
        <v>0</v>
      </c>
      <c r="LH271" s="342">
        <f t="shared" si="942"/>
        <v>0</v>
      </c>
      <c r="LI271" s="342">
        <f t="shared" si="942"/>
        <v>0</v>
      </c>
      <c r="LJ271" s="342">
        <f t="shared" si="942"/>
        <v>0</v>
      </c>
      <c r="LK271" s="342">
        <f t="shared" si="942"/>
        <v>0</v>
      </c>
      <c r="LL271" s="342">
        <f t="shared" si="942"/>
        <v>0</v>
      </c>
      <c r="LM271" s="342">
        <f t="shared" si="942"/>
        <v>0</v>
      </c>
      <c r="LN271" s="342">
        <f t="shared" si="942"/>
        <v>0</v>
      </c>
      <c r="LO271" s="342">
        <f t="shared" si="942"/>
        <v>0</v>
      </c>
      <c r="LP271" s="342">
        <f t="shared" si="942"/>
        <v>0</v>
      </c>
    </row>
    <row r="272">
      <c r="A272" s="331" t="str">
        <f t="shared" si="821"/>
        <v>09-2028</v>
      </c>
      <c r="B272" s="346">
        <f t="shared" si="827"/>
        <v>237464.3043</v>
      </c>
      <c r="C272" s="346"/>
      <c r="E272" s="342">
        <f t="shared" ref="E272:BP272" si="943">if(or(and($A272-E$242&gt;0,$A272-E$243&lt;=0,month($A272)=month(E$243)),and($A272-E$242&gt;0,$A272-E$243&lt;=0,month(edate($A272,6))=month(E$243))),E$246,0)</f>
        <v>0</v>
      </c>
      <c r="F272" s="342">
        <f t="shared" si="943"/>
        <v>0</v>
      </c>
      <c r="G272" s="342">
        <f t="shared" si="943"/>
        <v>0</v>
      </c>
      <c r="H272" s="342">
        <f t="shared" si="943"/>
        <v>0</v>
      </c>
      <c r="I272" s="342">
        <f t="shared" si="943"/>
        <v>0</v>
      </c>
      <c r="J272" s="342">
        <f t="shared" si="943"/>
        <v>0</v>
      </c>
      <c r="K272" s="342">
        <f t="shared" si="943"/>
        <v>0</v>
      </c>
      <c r="L272" s="342">
        <f t="shared" si="943"/>
        <v>0</v>
      </c>
      <c r="M272" s="342">
        <f t="shared" si="943"/>
        <v>0</v>
      </c>
      <c r="N272" s="342">
        <f t="shared" si="943"/>
        <v>0</v>
      </c>
      <c r="O272" s="342">
        <f t="shared" si="943"/>
        <v>0</v>
      </c>
      <c r="P272" s="342">
        <f t="shared" si="943"/>
        <v>0</v>
      </c>
      <c r="Q272" s="342">
        <f t="shared" si="943"/>
        <v>0</v>
      </c>
      <c r="R272" s="342">
        <f t="shared" si="943"/>
        <v>0</v>
      </c>
      <c r="S272" s="342">
        <f t="shared" si="943"/>
        <v>0</v>
      </c>
      <c r="T272" s="342">
        <f t="shared" si="943"/>
        <v>0</v>
      </c>
      <c r="U272" s="342">
        <f t="shared" si="943"/>
        <v>0</v>
      </c>
      <c r="V272" s="342">
        <f t="shared" si="943"/>
        <v>0</v>
      </c>
      <c r="W272" s="342">
        <f t="shared" si="943"/>
        <v>0</v>
      </c>
      <c r="X272" s="342">
        <f t="shared" si="943"/>
        <v>0</v>
      </c>
      <c r="Y272" s="342">
        <f t="shared" si="943"/>
        <v>0</v>
      </c>
      <c r="Z272" s="342">
        <f t="shared" si="943"/>
        <v>0</v>
      </c>
      <c r="AA272" s="342">
        <f t="shared" si="943"/>
        <v>0</v>
      </c>
      <c r="AB272" s="342">
        <f t="shared" si="943"/>
        <v>0</v>
      </c>
      <c r="AC272" s="342">
        <f t="shared" si="943"/>
        <v>0</v>
      </c>
      <c r="AD272" s="342">
        <f t="shared" si="943"/>
        <v>0</v>
      </c>
      <c r="AE272" s="342">
        <f t="shared" si="943"/>
        <v>0</v>
      </c>
      <c r="AF272" s="342">
        <f t="shared" si="943"/>
        <v>0</v>
      </c>
      <c r="AG272" s="342">
        <f t="shared" si="943"/>
        <v>0</v>
      </c>
      <c r="AH272" s="342">
        <f t="shared" si="943"/>
        <v>0</v>
      </c>
      <c r="AI272" s="342">
        <f t="shared" si="943"/>
        <v>0</v>
      </c>
      <c r="AJ272" s="342">
        <f t="shared" si="943"/>
        <v>0</v>
      </c>
      <c r="AK272" s="342">
        <f t="shared" si="943"/>
        <v>0</v>
      </c>
      <c r="AL272" s="342">
        <f t="shared" si="943"/>
        <v>0</v>
      </c>
      <c r="AM272" s="342">
        <f t="shared" si="943"/>
        <v>0</v>
      </c>
      <c r="AN272" s="342">
        <f t="shared" si="943"/>
        <v>0</v>
      </c>
      <c r="AO272" s="342">
        <f t="shared" si="943"/>
        <v>0</v>
      </c>
      <c r="AP272" s="342">
        <f t="shared" si="943"/>
        <v>0</v>
      </c>
      <c r="AQ272" s="342">
        <f t="shared" si="943"/>
        <v>0</v>
      </c>
      <c r="AR272" s="342">
        <f t="shared" si="943"/>
        <v>0</v>
      </c>
      <c r="AS272" s="342">
        <f t="shared" si="943"/>
        <v>8601.039</v>
      </c>
      <c r="AT272" s="342">
        <f t="shared" si="943"/>
        <v>16276.43473</v>
      </c>
      <c r="AU272" s="342">
        <f t="shared" si="943"/>
        <v>7462.28015</v>
      </c>
      <c r="AV272" s="342">
        <f t="shared" si="943"/>
        <v>0</v>
      </c>
      <c r="AW272" s="342">
        <f t="shared" si="943"/>
        <v>4800</v>
      </c>
      <c r="AX272" s="342">
        <f t="shared" si="943"/>
        <v>0</v>
      </c>
      <c r="AY272" s="342">
        <f t="shared" si="943"/>
        <v>12558.09375</v>
      </c>
      <c r="AZ272" s="342">
        <f t="shared" si="943"/>
        <v>0</v>
      </c>
      <c r="BA272" s="342">
        <f t="shared" si="943"/>
        <v>0</v>
      </c>
      <c r="BB272" s="342">
        <f t="shared" si="943"/>
        <v>9703.8664</v>
      </c>
      <c r="BC272" s="342">
        <f t="shared" si="943"/>
        <v>0</v>
      </c>
      <c r="BD272" s="342">
        <f t="shared" si="943"/>
        <v>13378.4</v>
      </c>
      <c r="BE272" s="342">
        <f t="shared" si="943"/>
        <v>0</v>
      </c>
      <c r="BF272" s="342">
        <f t="shared" si="943"/>
        <v>1557.6541</v>
      </c>
      <c r="BG272" s="342">
        <f t="shared" si="943"/>
        <v>0</v>
      </c>
      <c r="BH272" s="342">
        <f t="shared" si="943"/>
        <v>5158.157425</v>
      </c>
      <c r="BI272" s="342">
        <f t="shared" si="943"/>
        <v>2306.25</v>
      </c>
      <c r="BJ272" s="342">
        <f t="shared" si="943"/>
        <v>7162.4875</v>
      </c>
      <c r="BK272" s="342">
        <f t="shared" si="943"/>
        <v>1312.5</v>
      </c>
      <c r="BL272" s="342">
        <f t="shared" si="943"/>
        <v>1793.1</v>
      </c>
      <c r="BM272" s="342">
        <f t="shared" si="943"/>
        <v>0</v>
      </c>
      <c r="BN272" s="342">
        <f t="shared" si="943"/>
        <v>740.464875</v>
      </c>
      <c r="BO272" s="342">
        <f t="shared" si="943"/>
        <v>0</v>
      </c>
      <c r="BP272" s="342">
        <f t="shared" si="943"/>
        <v>628.625</v>
      </c>
      <c r="BQ272" s="342"/>
      <c r="BR272" s="342">
        <f t="shared" ref="BR272:EC272" si="944">if(or(and($A272-BR$242&gt;0,$A272-BR$243&lt;=0,month($A272)=month(BR$243)),and($A272-BR$242&gt;0,$A272-BR$243&lt;=0,month(edate($A272,6))=month(BR$243))),BR$246,0)</f>
        <v>0</v>
      </c>
      <c r="BS272" s="342">
        <f t="shared" si="944"/>
        <v>0</v>
      </c>
      <c r="BT272" s="342">
        <f t="shared" si="944"/>
        <v>0</v>
      </c>
      <c r="BU272" s="342">
        <f t="shared" si="944"/>
        <v>0</v>
      </c>
      <c r="BV272" s="342">
        <f t="shared" si="944"/>
        <v>0</v>
      </c>
      <c r="BW272" s="342">
        <f t="shared" si="944"/>
        <v>0</v>
      </c>
      <c r="BX272" s="342">
        <f t="shared" si="944"/>
        <v>6421.949111</v>
      </c>
      <c r="BY272" s="342">
        <f t="shared" si="944"/>
        <v>4230.325751</v>
      </c>
      <c r="BZ272" s="342">
        <f t="shared" si="944"/>
        <v>5235.984857</v>
      </c>
      <c r="CA272" s="342">
        <f t="shared" si="944"/>
        <v>0</v>
      </c>
      <c r="CB272" s="342">
        <f t="shared" si="944"/>
        <v>0</v>
      </c>
      <c r="CC272" s="342">
        <f t="shared" si="944"/>
        <v>0</v>
      </c>
      <c r="CD272" s="342">
        <f t="shared" si="944"/>
        <v>5402.969057</v>
      </c>
      <c r="CE272" s="342">
        <f t="shared" si="944"/>
        <v>9465.822671</v>
      </c>
      <c r="CF272" s="342">
        <f t="shared" si="944"/>
        <v>0</v>
      </c>
      <c r="CG272" s="342">
        <f t="shared" si="944"/>
        <v>11312.21154</v>
      </c>
      <c r="CH272" s="342">
        <f t="shared" si="944"/>
        <v>9573.541434</v>
      </c>
      <c r="CI272" s="342">
        <f t="shared" si="944"/>
        <v>0</v>
      </c>
      <c r="CJ272" s="342">
        <f t="shared" si="944"/>
        <v>8575.222922</v>
      </c>
      <c r="CK272" s="342">
        <f t="shared" si="944"/>
        <v>0</v>
      </c>
      <c r="CL272" s="342">
        <f t="shared" si="944"/>
        <v>0</v>
      </c>
      <c r="CM272" s="342">
        <f t="shared" si="944"/>
        <v>0</v>
      </c>
      <c r="CN272" s="342">
        <f t="shared" si="944"/>
        <v>9119.545288</v>
      </c>
      <c r="CO272" s="342">
        <f t="shared" si="944"/>
        <v>0</v>
      </c>
      <c r="CP272" s="342">
        <f t="shared" si="944"/>
        <v>7007.360152</v>
      </c>
      <c r="CQ272" s="342">
        <f t="shared" si="944"/>
        <v>9028.455859</v>
      </c>
      <c r="CR272" s="342">
        <f t="shared" si="944"/>
        <v>10386.30074</v>
      </c>
      <c r="CS272" s="342">
        <f t="shared" si="944"/>
        <v>0</v>
      </c>
      <c r="CT272" s="342">
        <f t="shared" si="944"/>
        <v>6678.488448</v>
      </c>
      <c r="CU272" s="342">
        <f t="shared" si="944"/>
        <v>0</v>
      </c>
      <c r="CV272" s="342">
        <f t="shared" si="944"/>
        <v>9859.440844</v>
      </c>
      <c r="CW272" s="342">
        <f t="shared" si="944"/>
        <v>0</v>
      </c>
      <c r="CX272" s="342">
        <f t="shared" si="944"/>
        <v>0</v>
      </c>
      <c r="CY272" s="342">
        <f t="shared" si="944"/>
        <v>260.4554007</v>
      </c>
      <c r="CZ272" s="342">
        <f t="shared" si="944"/>
        <v>5637.672261</v>
      </c>
      <c r="DA272" s="342">
        <f t="shared" si="944"/>
        <v>0</v>
      </c>
      <c r="DB272" s="342">
        <f t="shared" si="944"/>
        <v>0</v>
      </c>
      <c r="DC272" s="342">
        <f t="shared" si="944"/>
        <v>6800.877918</v>
      </c>
      <c r="DD272" s="342">
        <f t="shared" si="944"/>
        <v>8034.101466</v>
      </c>
      <c r="DE272" s="342">
        <f t="shared" si="944"/>
        <v>0</v>
      </c>
      <c r="DF272" s="342">
        <f t="shared" si="944"/>
        <v>0</v>
      </c>
      <c r="DG272" s="342">
        <f t="shared" si="944"/>
        <v>0</v>
      </c>
      <c r="DH272" s="342">
        <f t="shared" si="944"/>
        <v>0</v>
      </c>
      <c r="DI272" s="342">
        <f t="shared" si="944"/>
        <v>0</v>
      </c>
      <c r="DJ272" s="342">
        <f t="shared" si="944"/>
        <v>0</v>
      </c>
      <c r="DK272" s="342">
        <f t="shared" si="944"/>
        <v>0</v>
      </c>
      <c r="DL272" s="342">
        <f t="shared" si="944"/>
        <v>0</v>
      </c>
      <c r="DM272" s="342">
        <f t="shared" si="944"/>
        <v>0</v>
      </c>
      <c r="DN272" s="342">
        <f t="shared" si="944"/>
        <v>0</v>
      </c>
      <c r="DO272" s="342">
        <f t="shared" si="944"/>
        <v>0</v>
      </c>
      <c r="DP272" s="342">
        <f t="shared" si="944"/>
        <v>0</v>
      </c>
      <c r="DQ272" s="342">
        <f t="shared" si="944"/>
        <v>0</v>
      </c>
      <c r="DR272" s="342">
        <f t="shared" si="944"/>
        <v>0</v>
      </c>
      <c r="DS272" s="342">
        <f t="shared" si="944"/>
        <v>0</v>
      </c>
      <c r="DT272" s="342">
        <f t="shared" si="944"/>
        <v>0</v>
      </c>
      <c r="DU272" s="342">
        <f t="shared" si="944"/>
        <v>0</v>
      </c>
      <c r="DV272" s="342">
        <f t="shared" si="944"/>
        <v>0</v>
      </c>
      <c r="DW272" s="342">
        <f t="shared" si="944"/>
        <v>0</v>
      </c>
      <c r="DX272" s="342">
        <f t="shared" si="944"/>
        <v>0</v>
      </c>
      <c r="DY272" s="342">
        <f t="shared" si="944"/>
        <v>0</v>
      </c>
      <c r="DZ272" s="342">
        <f t="shared" si="944"/>
        <v>0</v>
      </c>
      <c r="EA272" s="342">
        <f t="shared" si="944"/>
        <v>0</v>
      </c>
      <c r="EB272" s="342">
        <f t="shared" si="944"/>
        <v>0</v>
      </c>
      <c r="EC272" s="342">
        <f t="shared" si="944"/>
        <v>0</v>
      </c>
      <c r="ED272" s="338"/>
      <c r="EE272" s="342">
        <f t="shared" ref="EE272:GP272" si="945">if(or(and($A272-EE$242&gt;0,$A272-EE$243&lt;=0,month($A272)=month(EE$243)),and($A272-EE$242&gt;0,$A272-EE$243&lt;=0,month(edate($A272,6))=month(EE$243))),EE$246,0)</f>
        <v>0</v>
      </c>
      <c r="EF272" s="342">
        <f t="shared" si="945"/>
        <v>0</v>
      </c>
      <c r="EG272" s="342">
        <f t="shared" si="945"/>
        <v>0</v>
      </c>
      <c r="EH272" s="342">
        <f t="shared" si="945"/>
        <v>5770.962936</v>
      </c>
      <c r="EI272" s="342">
        <f t="shared" si="945"/>
        <v>5223.262674</v>
      </c>
      <c r="EJ272" s="342">
        <f t="shared" si="945"/>
        <v>0</v>
      </c>
      <c r="EK272" s="342">
        <f t="shared" si="945"/>
        <v>0</v>
      </c>
      <c r="EL272" s="342">
        <f t="shared" si="945"/>
        <v>0</v>
      </c>
      <c r="EM272" s="342">
        <f t="shared" si="945"/>
        <v>0</v>
      </c>
      <c r="EN272" s="342">
        <f t="shared" si="945"/>
        <v>0</v>
      </c>
      <c r="EO272" s="342">
        <f t="shared" si="945"/>
        <v>0</v>
      </c>
      <c r="EP272" s="342">
        <f t="shared" si="945"/>
        <v>0</v>
      </c>
      <c r="EQ272" s="342">
        <f t="shared" si="945"/>
        <v>0</v>
      </c>
      <c r="ER272" s="342">
        <f t="shared" si="945"/>
        <v>0</v>
      </c>
      <c r="ES272" s="342">
        <f t="shared" si="945"/>
        <v>0</v>
      </c>
      <c r="ET272" s="342">
        <f t="shared" si="945"/>
        <v>0</v>
      </c>
      <c r="EU272" s="342">
        <f t="shared" si="945"/>
        <v>0</v>
      </c>
      <c r="EV272" s="342">
        <f t="shared" si="945"/>
        <v>0</v>
      </c>
      <c r="EW272" s="342">
        <f t="shared" si="945"/>
        <v>0</v>
      </c>
      <c r="EX272" s="342">
        <f t="shared" si="945"/>
        <v>0</v>
      </c>
      <c r="EY272" s="342">
        <f t="shared" si="945"/>
        <v>0</v>
      </c>
      <c r="EZ272" s="342">
        <f t="shared" si="945"/>
        <v>0</v>
      </c>
      <c r="FA272" s="342">
        <f t="shared" si="945"/>
        <v>0</v>
      </c>
      <c r="FB272" s="342">
        <f t="shared" si="945"/>
        <v>0</v>
      </c>
      <c r="FC272" s="342">
        <f t="shared" si="945"/>
        <v>0</v>
      </c>
      <c r="FD272" s="342">
        <f t="shared" si="945"/>
        <v>0</v>
      </c>
      <c r="FE272" s="342">
        <f t="shared" si="945"/>
        <v>0</v>
      </c>
      <c r="FF272" s="342">
        <f t="shared" si="945"/>
        <v>0</v>
      </c>
      <c r="FG272" s="342">
        <f t="shared" si="945"/>
        <v>0</v>
      </c>
      <c r="FH272" s="342">
        <f t="shared" si="945"/>
        <v>0</v>
      </c>
      <c r="FI272" s="342">
        <f t="shared" si="945"/>
        <v>0</v>
      </c>
      <c r="FJ272" s="342">
        <f t="shared" si="945"/>
        <v>0</v>
      </c>
      <c r="FK272" s="342">
        <f t="shared" si="945"/>
        <v>0</v>
      </c>
      <c r="FL272" s="342">
        <f t="shared" si="945"/>
        <v>0</v>
      </c>
      <c r="FM272" s="342">
        <f t="shared" si="945"/>
        <v>0</v>
      </c>
      <c r="FN272" s="342">
        <f t="shared" si="945"/>
        <v>0</v>
      </c>
      <c r="FO272" s="342">
        <f t="shared" si="945"/>
        <v>0</v>
      </c>
      <c r="FP272" s="342">
        <f t="shared" si="945"/>
        <v>0</v>
      </c>
      <c r="FQ272" s="342">
        <f t="shared" si="945"/>
        <v>0</v>
      </c>
      <c r="FR272" s="342">
        <f t="shared" si="945"/>
        <v>0</v>
      </c>
      <c r="FS272" s="342">
        <f t="shared" si="945"/>
        <v>0</v>
      </c>
      <c r="FT272" s="342">
        <f t="shared" si="945"/>
        <v>0</v>
      </c>
      <c r="FU272" s="342">
        <f t="shared" si="945"/>
        <v>0</v>
      </c>
      <c r="FV272" s="342">
        <f t="shared" si="945"/>
        <v>0</v>
      </c>
      <c r="FW272" s="342">
        <f t="shared" si="945"/>
        <v>0</v>
      </c>
      <c r="FX272" s="342">
        <f t="shared" si="945"/>
        <v>0</v>
      </c>
      <c r="FY272" s="342">
        <f t="shared" si="945"/>
        <v>0</v>
      </c>
      <c r="FZ272" s="342">
        <f t="shared" si="945"/>
        <v>0</v>
      </c>
      <c r="GA272" s="342">
        <f t="shared" si="945"/>
        <v>0</v>
      </c>
      <c r="GB272" s="342">
        <f t="shared" si="945"/>
        <v>0</v>
      </c>
      <c r="GC272" s="342">
        <f t="shared" si="945"/>
        <v>0</v>
      </c>
      <c r="GD272" s="342">
        <f t="shared" si="945"/>
        <v>0</v>
      </c>
      <c r="GE272" s="342">
        <f t="shared" si="945"/>
        <v>0</v>
      </c>
      <c r="GF272" s="342">
        <f t="shared" si="945"/>
        <v>0</v>
      </c>
      <c r="GG272" s="342">
        <f t="shared" si="945"/>
        <v>0</v>
      </c>
      <c r="GH272" s="342">
        <f t="shared" si="945"/>
        <v>0</v>
      </c>
      <c r="GI272" s="342">
        <f t="shared" si="945"/>
        <v>0</v>
      </c>
      <c r="GJ272" s="342">
        <f t="shared" si="945"/>
        <v>0</v>
      </c>
      <c r="GK272" s="342">
        <f t="shared" si="945"/>
        <v>0</v>
      </c>
      <c r="GL272" s="342">
        <f t="shared" si="945"/>
        <v>0</v>
      </c>
      <c r="GM272" s="342">
        <f t="shared" si="945"/>
        <v>0</v>
      </c>
      <c r="GN272" s="342">
        <f t="shared" si="945"/>
        <v>0</v>
      </c>
      <c r="GO272" s="342">
        <f t="shared" si="945"/>
        <v>0</v>
      </c>
      <c r="GP272" s="342">
        <f t="shared" si="945"/>
        <v>0</v>
      </c>
      <c r="GQ272" s="342"/>
      <c r="GR272" s="342">
        <f t="shared" ref="GR272:JC272" si="946">if(or(and($A272-GR$242&gt;0,$A272-GR$243&lt;=0,month($A272)=month(GR$243)),and($A272-GR$242&gt;0,$A272-GR$243&lt;=0,month(edate($A272,6))=month(GR$243))),GR$246,0)</f>
        <v>0</v>
      </c>
      <c r="GS272" s="342">
        <f t="shared" si="946"/>
        <v>0</v>
      </c>
      <c r="GT272" s="342">
        <f t="shared" si="946"/>
        <v>0</v>
      </c>
      <c r="GU272" s="342">
        <f t="shared" si="946"/>
        <v>0</v>
      </c>
      <c r="GV272" s="342">
        <f t="shared" si="946"/>
        <v>0</v>
      </c>
      <c r="GW272" s="342">
        <f t="shared" si="946"/>
        <v>0</v>
      </c>
      <c r="GX272" s="342">
        <f t="shared" si="946"/>
        <v>0</v>
      </c>
      <c r="GY272" s="342">
        <f t="shared" si="946"/>
        <v>0</v>
      </c>
      <c r="GZ272" s="342">
        <f t="shared" si="946"/>
        <v>0</v>
      </c>
      <c r="HA272" s="342">
        <f t="shared" si="946"/>
        <v>0</v>
      </c>
      <c r="HB272" s="342">
        <f t="shared" si="946"/>
        <v>0</v>
      </c>
      <c r="HC272" s="342">
        <f t="shared" si="946"/>
        <v>0</v>
      </c>
      <c r="HD272" s="342">
        <f t="shared" si="946"/>
        <v>0</v>
      </c>
      <c r="HE272" s="342">
        <f t="shared" si="946"/>
        <v>0</v>
      </c>
      <c r="HF272" s="342">
        <f t="shared" si="946"/>
        <v>0</v>
      </c>
      <c r="HG272" s="342">
        <f t="shared" si="946"/>
        <v>0</v>
      </c>
      <c r="HH272" s="342">
        <f t="shared" si="946"/>
        <v>0</v>
      </c>
      <c r="HI272" s="342">
        <f t="shared" si="946"/>
        <v>0</v>
      </c>
      <c r="HJ272" s="342">
        <f t="shared" si="946"/>
        <v>0</v>
      </c>
      <c r="HK272" s="342">
        <f t="shared" si="946"/>
        <v>0</v>
      </c>
      <c r="HL272" s="342">
        <f t="shared" si="946"/>
        <v>0</v>
      </c>
      <c r="HM272" s="342">
        <f t="shared" si="946"/>
        <v>0</v>
      </c>
      <c r="HN272" s="342">
        <f t="shared" si="946"/>
        <v>0</v>
      </c>
      <c r="HO272" s="342">
        <f t="shared" si="946"/>
        <v>0</v>
      </c>
      <c r="HP272" s="342">
        <f t="shared" si="946"/>
        <v>0</v>
      </c>
      <c r="HQ272" s="342">
        <f t="shared" si="946"/>
        <v>0</v>
      </c>
      <c r="HR272" s="342">
        <f t="shared" si="946"/>
        <v>0</v>
      </c>
      <c r="HS272" s="342">
        <f t="shared" si="946"/>
        <v>0</v>
      </c>
      <c r="HT272" s="342">
        <f t="shared" si="946"/>
        <v>0</v>
      </c>
      <c r="HU272" s="342">
        <f t="shared" si="946"/>
        <v>0</v>
      </c>
      <c r="HV272" s="342">
        <f t="shared" si="946"/>
        <v>0</v>
      </c>
      <c r="HW272" s="342">
        <f t="shared" si="946"/>
        <v>0</v>
      </c>
      <c r="HX272" s="342">
        <f t="shared" si="946"/>
        <v>0</v>
      </c>
      <c r="HY272" s="342">
        <f t="shared" si="946"/>
        <v>0</v>
      </c>
      <c r="HZ272" s="342">
        <f t="shared" si="946"/>
        <v>0</v>
      </c>
      <c r="IA272" s="342">
        <f t="shared" si="946"/>
        <v>0</v>
      </c>
      <c r="IB272" s="342">
        <f t="shared" si="946"/>
        <v>0</v>
      </c>
      <c r="IC272" s="342">
        <f t="shared" si="946"/>
        <v>0</v>
      </c>
      <c r="ID272" s="342">
        <f t="shared" si="946"/>
        <v>0</v>
      </c>
      <c r="IE272" s="342">
        <f t="shared" si="946"/>
        <v>0</v>
      </c>
      <c r="IF272" s="342">
        <f t="shared" si="946"/>
        <v>0</v>
      </c>
      <c r="IG272" s="342">
        <f t="shared" si="946"/>
        <v>0</v>
      </c>
      <c r="IH272" s="342">
        <f t="shared" si="946"/>
        <v>0</v>
      </c>
      <c r="II272" s="342">
        <f t="shared" si="946"/>
        <v>0</v>
      </c>
      <c r="IJ272" s="342">
        <f t="shared" si="946"/>
        <v>0</v>
      </c>
      <c r="IK272" s="342">
        <f t="shared" si="946"/>
        <v>0</v>
      </c>
      <c r="IL272" s="342">
        <f t="shared" si="946"/>
        <v>0</v>
      </c>
      <c r="IM272" s="342">
        <f t="shared" si="946"/>
        <v>0</v>
      </c>
      <c r="IN272" s="342">
        <f t="shared" si="946"/>
        <v>0</v>
      </c>
      <c r="IO272" s="342">
        <f t="shared" si="946"/>
        <v>0</v>
      </c>
      <c r="IP272" s="342">
        <f t="shared" si="946"/>
        <v>0</v>
      </c>
      <c r="IQ272" s="342">
        <f t="shared" si="946"/>
        <v>0</v>
      </c>
      <c r="IR272" s="342">
        <f t="shared" si="946"/>
        <v>0</v>
      </c>
      <c r="IS272" s="342">
        <f t="shared" si="946"/>
        <v>0</v>
      </c>
      <c r="IT272" s="342">
        <f t="shared" si="946"/>
        <v>0</v>
      </c>
      <c r="IU272" s="342">
        <f t="shared" si="946"/>
        <v>0</v>
      </c>
      <c r="IV272" s="342">
        <f t="shared" si="946"/>
        <v>0</v>
      </c>
      <c r="IW272" s="342">
        <f t="shared" si="946"/>
        <v>0</v>
      </c>
      <c r="IX272" s="342">
        <f t="shared" si="946"/>
        <v>0</v>
      </c>
      <c r="IY272" s="342">
        <f t="shared" si="946"/>
        <v>0</v>
      </c>
      <c r="IZ272" s="342">
        <f t="shared" si="946"/>
        <v>0</v>
      </c>
      <c r="JA272" s="342">
        <f t="shared" si="946"/>
        <v>0</v>
      </c>
      <c r="JB272" s="342">
        <f t="shared" si="946"/>
        <v>0</v>
      </c>
      <c r="JC272" s="342">
        <f t="shared" si="946"/>
        <v>0</v>
      </c>
      <c r="JD272" s="342"/>
      <c r="JE272" s="342">
        <f t="shared" ref="JE272:LP272" si="947">if(or(and($A272-JE$242&gt;0,$A272-JE$243&lt;=0,month($A272)=month(JE$243)),and($A272-JE$242&gt;0,$A272-JE$243&lt;=0,month(edate($A272,6))=month(JE$243))),JE$246,0)</f>
        <v>0</v>
      </c>
      <c r="JF272" s="342">
        <f t="shared" si="947"/>
        <v>0</v>
      </c>
      <c r="JG272" s="342">
        <f t="shared" si="947"/>
        <v>0</v>
      </c>
      <c r="JH272" s="342">
        <f t="shared" si="947"/>
        <v>0</v>
      </c>
      <c r="JI272" s="342">
        <f t="shared" si="947"/>
        <v>0</v>
      </c>
      <c r="JJ272" s="342">
        <f t="shared" si="947"/>
        <v>0</v>
      </c>
      <c r="JK272" s="342">
        <f t="shared" si="947"/>
        <v>0</v>
      </c>
      <c r="JL272" s="342">
        <f t="shared" si="947"/>
        <v>0</v>
      </c>
      <c r="JM272" s="342">
        <f t="shared" si="947"/>
        <v>0</v>
      </c>
      <c r="JN272" s="342">
        <f t="shared" si="947"/>
        <v>0</v>
      </c>
      <c r="JO272" s="342">
        <f t="shared" si="947"/>
        <v>0</v>
      </c>
      <c r="JP272" s="342">
        <f t="shared" si="947"/>
        <v>0</v>
      </c>
      <c r="JQ272" s="342">
        <f t="shared" si="947"/>
        <v>0</v>
      </c>
      <c r="JR272" s="342">
        <f t="shared" si="947"/>
        <v>0</v>
      </c>
      <c r="JS272" s="342">
        <f t="shared" si="947"/>
        <v>0</v>
      </c>
      <c r="JT272" s="342">
        <f t="shared" si="947"/>
        <v>0</v>
      </c>
      <c r="JU272" s="342">
        <f t="shared" si="947"/>
        <v>0</v>
      </c>
      <c r="JV272" s="342">
        <f t="shared" si="947"/>
        <v>0</v>
      </c>
      <c r="JW272" s="342">
        <f t="shared" si="947"/>
        <v>0</v>
      </c>
      <c r="JX272" s="342">
        <f t="shared" si="947"/>
        <v>0</v>
      </c>
      <c r="JY272" s="342">
        <f t="shared" si="947"/>
        <v>0</v>
      </c>
      <c r="JZ272" s="342">
        <f t="shared" si="947"/>
        <v>0</v>
      </c>
      <c r="KA272" s="342">
        <f t="shared" si="947"/>
        <v>0</v>
      </c>
      <c r="KB272" s="342">
        <f t="shared" si="947"/>
        <v>0</v>
      </c>
      <c r="KC272" s="342">
        <f t="shared" si="947"/>
        <v>0</v>
      </c>
      <c r="KD272" s="342">
        <f t="shared" si="947"/>
        <v>0</v>
      </c>
      <c r="KE272" s="342">
        <f t="shared" si="947"/>
        <v>0</v>
      </c>
      <c r="KF272" s="342">
        <f t="shared" si="947"/>
        <v>0</v>
      </c>
      <c r="KG272" s="342">
        <f t="shared" si="947"/>
        <v>0</v>
      </c>
      <c r="KH272" s="342">
        <f t="shared" si="947"/>
        <v>0</v>
      </c>
      <c r="KI272" s="342">
        <f t="shared" si="947"/>
        <v>0</v>
      </c>
      <c r="KJ272" s="342">
        <f t="shared" si="947"/>
        <v>0</v>
      </c>
      <c r="KK272" s="342">
        <f t="shared" si="947"/>
        <v>0</v>
      </c>
      <c r="KL272" s="342">
        <f t="shared" si="947"/>
        <v>0</v>
      </c>
      <c r="KM272" s="342">
        <f t="shared" si="947"/>
        <v>0</v>
      </c>
      <c r="KN272" s="342">
        <f t="shared" si="947"/>
        <v>0</v>
      </c>
      <c r="KO272" s="342">
        <f t="shared" si="947"/>
        <v>0</v>
      </c>
      <c r="KP272" s="342">
        <f t="shared" si="947"/>
        <v>0</v>
      </c>
      <c r="KQ272" s="342">
        <f t="shared" si="947"/>
        <v>0</v>
      </c>
      <c r="KR272" s="342">
        <f t="shared" si="947"/>
        <v>0</v>
      </c>
      <c r="KS272" s="342">
        <f t="shared" si="947"/>
        <v>0</v>
      </c>
      <c r="KT272" s="342">
        <f t="shared" si="947"/>
        <v>0</v>
      </c>
      <c r="KU272" s="342">
        <f t="shared" si="947"/>
        <v>0</v>
      </c>
      <c r="KV272" s="342">
        <f t="shared" si="947"/>
        <v>0</v>
      </c>
      <c r="KW272" s="342">
        <f t="shared" si="947"/>
        <v>0</v>
      </c>
      <c r="KX272" s="342">
        <f t="shared" si="947"/>
        <v>0</v>
      </c>
      <c r="KY272" s="342">
        <f t="shared" si="947"/>
        <v>0</v>
      </c>
      <c r="KZ272" s="342">
        <f t="shared" si="947"/>
        <v>0</v>
      </c>
      <c r="LA272" s="342">
        <f t="shared" si="947"/>
        <v>0</v>
      </c>
      <c r="LB272" s="342">
        <f t="shared" si="947"/>
        <v>0</v>
      </c>
      <c r="LC272" s="342">
        <f t="shared" si="947"/>
        <v>0</v>
      </c>
      <c r="LD272" s="342">
        <f t="shared" si="947"/>
        <v>0</v>
      </c>
      <c r="LE272" s="342">
        <f t="shared" si="947"/>
        <v>0</v>
      </c>
      <c r="LF272" s="342">
        <f t="shared" si="947"/>
        <v>0</v>
      </c>
      <c r="LG272" s="342">
        <f t="shared" si="947"/>
        <v>0</v>
      </c>
      <c r="LH272" s="342">
        <f t="shared" si="947"/>
        <v>0</v>
      </c>
      <c r="LI272" s="342">
        <f t="shared" si="947"/>
        <v>0</v>
      </c>
      <c r="LJ272" s="342">
        <f t="shared" si="947"/>
        <v>0</v>
      </c>
      <c r="LK272" s="342">
        <f t="shared" si="947"/>
        <v>0</v>
      </c>
      <c r="LL272" s="342">
        <f t="shared" si="947"/>
        <v>0</v>
      </c>
      <c r="LM272" s="342">
        <f t="shared" si="947"/>
        <v>0</v>
      </c>
      <c r="LN272" s="342">
        <f t="shared" si="947"/>
        <v>0</v>
      </c>
      <c r="LO272" s="342">
        <f t="shared" si="947"/>
        <v>0</v>
      </c>
      <c r="LP272" s="342">
        <f t="shared" si="947"/>
        <v>0</v>
      </c>
    </row>
    <row r="273">
      <c r="A273" s="331" t="str">
        <f t="shared" si="821"/>
        <v>12-2028</v>
      </c>
      <c r="B273" s="346">
        <f t="shared" si="827"/>
        <v>183378.9331</v>
      </c>
      <c r="C273" s="346"/>
      <c r="E273" s="342">
        <f t="shared" ref="E273:BP273" si="948">if(or(and($A273-E$242&gt;0,$A273-E$243&lt;=0,month($A273)=month(E$243)),and($A273-E$242&gt;0,$A273-E$243&lt;=0,month(edate($A273,6))=month(E$243))),E$246,0)</f>
        <v>0</v>
      </c>
      <c r="F273" s="342">
        <f t="shared" si="948"/>
        <v>0</v>
      </c>
      <c r="G273" s="342">
        <f t="shared" si="948"/>
        <v>0</v>
      </c>
      <c r="H273" s="342">
        <f t="shared" si="948"/>
        <v>0</v>
      </c>
      <c r="I273" s="342">
        <f t="shared" si="948"/>
        <v>0</v>
      </c>
      <c r="J273" s="342">
        <f t="shared" si="948"/>
        <v>0</v>
      </c>
      <c r="K273" s="342">
        <f t="shared" si="948"/>
        <v>0</v>
      </c>
      <c r="L273" s="342">
        <f t="shared" si="948"/>
        <v>0</v>
      </c>
      <c r="M273" s="342">
        <f t="shared" si="948"/>
        <v>0</v>
      </c>
      <c r="N273" s="342">
        <f t="shared" si="948"/>
        <v>0</v>
      </c>
      <c r="O273" s="342">
        <f t="shared" si="948"/>
        <v>0</v>
      </c>
      <c r="P273" s="342">
        <f t="shared" si="948"/>
        <v>0</v>
      </c>
      <c r="Q273" s="342">
        <f t="shared" si="948"/>
        <v>0</v>
      </c>
      <c r="R273" s="342">
        <f t="shared" si="948"/>
        <v>0</v>
      </c>
      <c r="S273" s="342">
        <f t="shared" si="948"/>
        <v>0</v>
      </c>
      <c r="T273" s="342">
        <f t="shared" si="948"/>
        <v>0</v>
      </c>
      <c r="U273" s="342">
        <f t="shared" si="948"/>
        <v>0</v>
      </c>
      <c r="V273" s="342">
        <f t="shared" si="948"/>
        <v>0</v>
      </c>
      <c r="W273" s="342">
        <f t="shared" si="948"/>
        <v>0</v>
      </c>
      <c r="X273" s="342">
        <f t="shared" si="948"/>
        <v>0</v>
      </c>
      <c r="Y273" s="342">
        <f t="shared" si="948"/>
        <v>0</v>
      </c>
      <c r="Z273" s="342">
        <f t="shared" si="948"/>
        <v>0</v>
      </c>
      <c r="AA273" s="342">
        <f t="shared" si="948"/>
        <v>0</v>
      </c>
      <c r="AB273" s="342">
        <f t="shared" si="948"/>
        <v>0</v>
      </c>
      <c r="AC273" s="342">
        <f t="shared" si="948"/>
        <v>0</v>
      </c>
      <c r="AD273" s="342">
        <f t="shared" si="948"/>
        <v>0</v>
      </c>
      <c r="AE273" s="342">
        <f t="shared" si="948"/>
        <v>0</v>
      </c>
      <c r="AF273" s="342">
        <f t="shared" si="948"/>
        <v>0</v>
      </c>
      <c r="AG273" s="342">
        <f t="shared" si="948"/>
        <v>0</v>
      </c>
      <c r="AH273" s="342">
        <f t="shared" si="948"/>
        <v>0</v>
      </c>
      <c r="AI273" s="342">
        <f t="shared" si="948"/>
        <v>0</v>
      </c>
      <c r="AJ273" s="342">
        <f t="shared" si="948"/>
        <v>0</v>
      </c>
      <c r="AK273" s="342">
        <f t="shared" si="948"/>
        <v>0</v>
      </c>
      <c r="AL273" s="342">
        <f t="shared" si="948"/>
        <v>0</v>
      </c>
      <c r="AM273" s="342">
        <f t="shared" si="948"/>
        <v>0</v>
      </c>
      <c r="AN273" s="342">
        <f t="shared" si="948"/>
        <v>0</v>
      </c>
      <c r="AO273" s="342">
        <f t="shared" si="948"/>
        <v>0</v>
      </c>
      <c r="AP273" s="342">
        <f t="shared" si="948"/>
        <v>0</v>
      </c>
      <c r="AQ273" s="342">
        <f t="shared" si="948"/>
        <v>0</v>
      </c>
      <c r="AR273" s="342">
        <f t="shared" si="948"/>
        <v>0</v>
      </c>
      <c r="AS273" s="342">
        <f t="shared" si="948"/>
        <v>0</v>
      </c>
      <c r="AT273" s="342">
        <f t="shared" si="948"/>
        <v>0</v>
      </c>
      <c r="AU273" s="342">
        <f t="shared" si="948"/>
        <v>0</v>
      </c>
      <c r="AV273" s="342">
        <f t="shared" si="948"/>
        <v>7136.0471</v>
      </c>
      <c r="AW273" s="342">
        <f t="shared" si="948"/>
        <v>0</v>
      </c>
      <c r="AX273" s="342">
        <f t="shared" si="948"/>
        <v>9058.61</v>
      </c>
      <c r="AY273" s="342">
        <f t="shared" si="948"/>
        <v>0</v>
      </c>
      <c r="AZ273" s="342">
        <f t="shared" si="948"/>
        <v>6480</v>
      </c>
      <c r="BA273" s="342">
        <f t="shared" si="948"/>
        <v>5867.9712</v>
      </c>
      <c r="BB273" s="342">
        <f t="shared" si="948"/>
        <v>0</v>
      </c>
      <c r="BC273" s="342">
        <f t="shared" si="948"/>
        <v>4873.17825</v>
      </c>
      <c r="BD273" s="342">
        <f t="shared" si="948"/>
        <v>0</v>
      </c>
      <c r="BE273" s="342">
        <f t="shared" si="948"/>
        <v>4565.5155</v>
      </c>
      <c r="BF273" s="342">
        <f t="shared" si="948"/>
        <v>0</v>
      </c>
      <c r="BG273" s="342">
        <f t="shared" si="948"/>
        <v>900.3978</v>
      </c>
      <c r="BH273" s="342">
        <f t="shared" si="948"/>
        <v>0</v>
      </c>
      <c r="BI273" s="342">
        <f t="shared" si="948"/>
        <v>0</v>
      </c>
      <c r="BJ273" s="342">
        <f t="shared" si="948"/>
        <v>0</v>
      </c>
      <c r="BK273" s="342">
        <f t="shared" si="948"/>
        <v>0</v>
      </c>
      <c r="BL273" s="342">
        <f t="shared" si="948"/>
        <v>0</v>
      </c>
      <c r="BM273" s="342">
        <f t="shared" si="948"/>
        <v>1521.41625</v>
      </c>
      <c r="BN273" s="342">
        <f t="shared" si="948"/>
        <v>0</v>
      </c>
      <c r="BO273" s="342">
        <f t="shared" si="948"/>
        <v>5255.6688</v>
      </c>
      <c r="BP273" s="342">
        <f t="shared" si="948"/>
        <v>0</v>
      </c>
      <c r="BQ273" s="342"/>
      <c r="BR273" s="342">
        <f t="shared" ref="BR273:EC273" si="949">if(or(and($A273-BR$242&gt;0,$A273-BR$243&lt;=0,month($A273)=month(BR$243)),and($A273-BR$242&gt;0,$A273-BR$243&lt;=0,month(edate($A273,6))=month(BR$243))),BR$246,0)</f>
        <v>6064.104505</v>
      </c>
      <c r="BS273" s="342">
        <f t="shared" si="949"/>
        <v>0</v>
      </c>
      <c r="BT273" s="342">
        <f t="shared" si="949"/>
        <v>0</v>
      </c>
      <c r="BU273" s="342">
        <f t="shared" si="949"/>
        <v>0</v>
      </c>
      <c r="BV273" s="342">
        <f t="shared" si="949"/>
        <v>0</v>
      </c>
      <c r="BW273" s="342">
        <f t="shared" si="949"/>
        <v>5545.207549</v>
      </c>
      <c r="BX273" s="342">
        <f t="shared" si="949"/>
        <v>0</v>
      </c>
      <c r="BY273" s="342">
        <f t="shared" si="949"/>
        <v>0</v>
      </c>
      <c r="BZ273" s="342">
        <f t="shared" si="949"/>
        <v>0</v>
      </c>
      <c r="CA273" s="342">
        <f t="shared" si="949"/>
        <v>11106.87188</v>
      </c>
      <c r="CB273" s="342">
        <f t="shared" si="949"/>
        <v>0</v>
      </c>
      <c r="CC273" s="342">
        <f t="shared" si="949"/>
        <v>4965.2681</v>
      </c>
      <c r="CD273" s="342">
        <f t="shared" si="949"/>
        <v>0</v>
      </c>
      <c r="CE273" s="342">
        <f t="shared" si="949"/>
        <v>0</v>
      </c>
      <c r="CF273" s="342">
        <f t="shared" si="949"/>
        <v>10434.33244</v>
      </c>
      <c r="CG273" s="342">
        <f t="shared" si="949"/>
        <v>0</v>
      </c>
      <c r="CH273" s="342">
        <f t="shared" si="949"/>
        <v>0</v>
      </c>
      <c r="CI273" s="342">
        <f t="shared" si="949"/>
        <v>7404.527304</v>
      </c>
      <c r="CJ273" s="342">
        <f t="shared" si="949"/>
        <v>0</v>
      </c>
      <c r="CK273" s="342">
        <f t="shared" si="949"/>
        <v>7907.022408</v>
      </c>
      <c r="CL273" s="342">
        <f t="shared" si="949"/>
        <v>9075.524033</v>
      </c>
      <c r="CM273" s="342">
        <f t="shared" si="949"/>
        <v>0</v>
      </c>
      <c r="CN273" s="342">
        <f t="shared" si="949"/>
        <v>0</v>
      </c>
      <c r="CO273" s="342">
        <f t="shared" si="949"/>
        <v>8094.988483</v>
      </c>
      <c r="CP273" s="342">
        <f t="shared" si="949"/>
        <v>0</v>
      </c>
      <c r="CQ273" s="342">
        <f t="shared" si="949"/>
        <v>0</v>
      </c>
      <c r="CR273" s="342">
        <f t="shared" si="949"/>
        <v>0</v>
      </c>
      <c r="CS273" s="342">
        <f t="shared" si="949"/>
        <v>5853.214969</v>
      </c>
      <c r="CT273" s="342">
        <f t="shared" si="949"/>
        <v>0</v>
      </c>
      <c r="CU273" s="342">
        <f t="shared" si="949"/>
        <v>334.3622238</v>
      </c>
      <c r="CV273" s="342">
        <f t="shared" si="949"/>
        <v>0</v>
      </c>
      <c r="CW273" s="342">
        <f t="shared" si="949"/>
        <v>2856.566596</v>
      </c>
      <c r="CX273" s="342">
        <f t="shared" si="949"/>
        <v>14443.57099</v>
      </c>
      <c r="CY273" s="342">
        <f t="shared" si="949"/>
        <v>0</v>
      </c>
      <c r="CZ273" s="342">
        <f t="shared" si="949"/>
        <v>0</v>
      </c>
      <c r="DA273" s="342">
        <f t="shared" si="949"/>
        <v>11977.28249</v>
      </c>
      <c r="DB273" s="342">
        <f t="shared" si="949"/>
        <v>8304.351728</v>
      </c>
      <c r="DC273" s="342">
        <f t="shared" si="949"/>
        <v>0</v>
      </c>
      <c r="DD273" s="342">
        <f t="shared" si="949"/>
        <v>0</v>
      </c>
      <c r="DE273" s="342">
        <f t="shared" si="949"/>
        <v>8436.235936</v>
      </c>
      <c r="DF273" s="342">
        <f t="shared" si="949"/>
        <v>0</v>
      </c>
      <c r="DG273" s="342">
        <f t="shared" si="949"/>
        <v>0</v>
      </c>
      <c r="DH273" s="342">
        <f t="shared" si="949"/>
        <v>0</v>
      </c>
      <c r="DI273" s="342">
        <f t="shared" si="949"/>
        <v>0</v>
      </c>
      <c r="DJ273" s="342">
        <f t="shared" si="949"/>
        <v>0</v>
      </c>
      <c r="DK273" s="342">
        <f t="shared" si="949"/>
        <v>0</v>
      </c>
      <c r="DL273" s="342">
        <f t="shared" si="949"/>
        <v>0</v>
      </c>
      <c r="DM273" s="342">
        <f t="shared" si="949"/>
        <v>0</v>
      </c>
      <c r="DN273" s="342">
        <f t="shared" si="949"/>
        <v>0</v>
      </c>
      <c r="DO273" s="342">
        <f t="shared" si="949"/>
        <v>0</v>
      </c>
      <c r="DP273" s="342">
        <f t="shared" si="949"/>
        <v>0</v>
      </c>
      <c r="DQ273" s="342">
        <f t="shared" si="949"/>
        <v>0</v>
      </c>
      <c r="DR273" s="342">
        <f t="shared" si="949"/>
        <v>0</v>
      </c>
      <c r="DS273" s="342">
        <f t="shared" si="949"/>
        <v>0</v>
      </c>
      <c r="DT273" s="342">
        <f t="shared" si="949"/>
        <v>0</v>
      </c>
      <c r="DU273" s="342">
        <f t="shared" si="949"/>
        <v>0</v>
      </c>
      <c r="DV273" s="342">
        <f t="shared" si="949"/>
        <v>0</v>
      </c>
      <c r="DW273" s="342">
        <f t="shared" si="949"/>
        <v>0</v>
      </c>
      <c r="DX273" s="342">
        <f t="shared" si="949"/>
        <v>0</v>
      </c>
      <c r="DY273" s="342">
        <f t="shared" si="949"/>
        <v>0</v>
      </c>
      <c r="DZ273" s="342">
        <f t="shared" si="949"/>
        <v>0</v>
      </c>
      <c r="EA273" s="342">
        <f t="shared" si="949"/>
        <v>0</v>
      </c>
      <c r="EB273" s="342">
        <f t="shared" si="949"/>
        <v>0</v>
      </c>
      <c r="EC273" s="342">
        <f t="shared" si="949"/>
        <v>0</v>
      </c>
      <c r="ED273" s="338"/>
      <c r="EE273" s="342">
        <f t="shared" ref="EE273:GP273" si="950">if(or(and($A273-EE$242&gt;0,$A273-EE$243&lt;=0,month($A273)=month(EE$243)),and($A273-EE$242&gt;0,$A273-EE$243&lt;=0,month(edate($A273,6))=month(EE$243))),EE$246,0)</f>
        <v>0</v>
      </c>
      <c r="EF273" s="342">
        <f t="shared" si="950"/>
        <v>3139.548285</v>
      </c>
      <c r="EG273" s="342">
        <f t="shared" si="950"/>
        <v>5078.710744</v>
      </c>
      <c r="EH273" s="342">
        <f t="shared" si="950"/>
        <v>0</v>
      </c>
      <c r="EI273" s="342">
        <f t="shared" si="950"/>
        <v>0</v>
      </c>
      <c r="EJ273" s="342">
        <f t="shared" si="950"/>
        <v>0</v>
      </c>
      <c r="EK273" s="342">
        <f t="shared" si="950"/>
        <v>0</v>
      </c>
      <c r="EL273" s="342">
        <f t="shared" si="950"/>
        <v>0</v>
      </c>
      <c r="EM273" s="342">
        <f t="shared" si="950"/>
        <v>0</v>
      </c>
      <c r="EN273" s="342">
        <f t="shared" si="950"/>
        <v>0</v>
      </c>
      <c r="EO273" s="342">
        <f t="shared" si="950"/>
        <v>6649.128947</v>
      </c>
      <c r="EP273" s="342">
        <f t="shared" si="950"/>
        <v>0</v>
      </c>
      <c r="EQ273" s="342">
        <f t="shared" si="950"/>
        <v>0</v>
      </c>
      <c r="ER273" s="342">
        <f t="shared" si="950"/>
        <v>0</v>
      </c>
      <c r="ES273" s="342">
        <f t="shared" si="950"/>
        <v>0</v>
      </c>
      <c r="ET273" s="342">
        <f t="shared" si="950"/>
        <v>0</v>
      </c>
      <c r="EU273" s="342">
        <f t="shared" si="950"/>
        <v>0</v>
      </c>
      <c r="EV273" s="342">
        <f t="shared" si="950"/>
        <v>0</v>
      </c>
      <c r="EW273" s="342">
        <f t="shared" si="950"/>
        <v>0</v>
      </c>
      <c r="EX273" s="342">
        <f t="shared" si="950"/>
        <v>0</v>
      </c>
      <c r="EY273" s="342">
        <f t="shared" si="950"/>
        <v>0</v>
      </c>
      <c r="EZ273" s="342">
        <f t="shared" si="950"/>
        <v>49.30861561</v>
      </c>
      <c r="FA273" s="342">
        <f t="shared" si="950"/>
        <v>0</v>
      </c>
      <c r="FB273" s="342">
        <f t="shared" si="950"/>
        <v>0</v>
      </c>
      <c r="FC273" s="342">
        <f t="shared" si="950"/>
        <v>0</v>
      </c>
      <c r="FD273" s="342">
        <f t="shared" si="950"/>
        <v>0</v>
      </c>
      <c r="FE273" s="342">
        <f t="shared" si="950"/>
        <v>0</v>
      </c>
      <c r="FF273" s="342">
        <f t="shared" si="950"/>
        <v>0</v>
      </c>
      <c r="FG273" s="342">
        <f t="shared" si="950"/>
        <v>0</v>
      </c>
      <c r="FH273" s="342">
        <f t="shared" si="950"/>
        <v>0</v>
      </c>
      <c r="FI273" s="342">
        <f t="shared" si="950"/>
        <v>0</v>
      </c>
      <c r="FJ273" s="342">
        <f t="shared" si="950"/>
        <v>0</v>
      </c>
      <c r="FK273" s="342">
        <f t="shared" si="950"/>
        <v>0</v>
      </c>
      <c r="FL273" s="342">
        <f t="shared" si="950"/>
        <v>0</v>
      </c>
      <c r="FM273" s="342">
        <f t="shared" si="950"/>
        <v>0</v>
      </c>
      <c r="FN273" s="342">
        <f t="shared" si="950"/>
        <v>0</v>
      </c>
      <c r="FO273" s="342">
        <f t="shared" si="950"/>
        <v>0</v>
      </c>
      <c r="FP273" s="342">
        <f t="shared" si="950"/>
        <v>0</v>
      </c>
      <c r="FQ273" s="342">
        <f t="shared" si="950"/>
        <v>0</v>
      </c>
      <c r="FR273" s="342">
        <f t="shared" si="950"/>
        <v>0</v>
      </c>
      <c r="FS273" s="342">
        <f t="shared" si="950"/>
        <v>0</v>
      </c>
      <c r="FT273" s="342">
        <f t="shared" si="950"/>
        <v>0</v>
      </c>
      <c r="FU273" s="342">
        <f t="shared" si="950"/>
        <v>0</v>
      </c>
      <c r="FV273" s="342">
        <f t="shared" si="950"/>
        <v>0</v>
      </c>
      <c r="FW273" s="342">
        <f t="shared" si="950"/>
        <v>0</v>
      </c>
      <c r="FX273" s="342">
        <f t="shared" si="950"/>
        <v>0</v>
      </c>
      <c r="FY273" s="342">
        <f t="shared" si="950"/>
        <v>0</v>
      </c>
      <c r="FZ273" s="342">
        <f t="shared" si="950"/>
        <v>0</v>
      </c>
      <c r="GA273" s="342">
        <f t="shared" si="950"/>
        <v>0</v>
      </c>
      <c r="GB273" s="342">
        <f t="shared" si="950"/>
        <v>0</v>
      </c>
      <c r="GC273" s="342">
        <f t="shared" si="950"/>
        <v>0</v>
      </c>
      <c r="GD273" s="342">
        <f t="shared" si="950"/>
        <v>0</v>
      </c>
      <c r="GE273" s="342">
        <f t="shared" si="950"/>
        <v>0</v>
      </c>
      <c r="GF273" s="342">
        <f t="shared" si="950"/>
        <v>0</v>
      </c>
      <c r="GG273" s="342">
        <f t="shared" si="950"/>
        <v>0</v>
      </c>
      <c r="GH273" s="342">
        <f t="shared" si="950"/>
        <v>0</v>
      </c>
      <c r="GI273" s="342">
        <f t="shared" si="950"/>
        <v>0</v>
      </c>
      <c r="GJ273" s="342">
        <f t="shared" si="950"/>
        <v>0</v>
      </c>
      <c r="GK273" s="342">
        <f t="shared" si="950"/>
        <v>0</v>
      </c>
      <c r="GL273" s="342">
        <f t="shared" si="950"/>
        <v>0</v>
      </c>
      <c r="GM273" s="342">
        <f t="shared" si="950"/>
        <v>0</v>
      </c>
      <c r="GN273" s="342">
        <f t="shared" si="950"/>
        <v>0</v>
      </c>
      <c r="GO273" s="342">
        <f t="shared" si="950"/>
        <v>0</v>
      </c>
      <c r="GP273" s="342">
        <f t="shared" si="950"/>
        <v>0</v>
      </c>
      <c r="GQ273" s="342"/>
      <c r="GR273" s="342">
        <f t="shared" ref="GR273:JC273" si="951">if(or(and($A273-GR$242&gt;0,$A273-GR$243&lt;=0,month($A273)=month(GR$243)),and($A273-GR$242&gt;0,$A273-GR$243&lt;=0,month(edate($A273,6))=month(GR$243))),GR$246,0)</f>
        <v>0</v>
      </c>
      <c r="GS273" s="342">
        <f t="shared" si="951"/>
        <v>0</v>
      </c>
      <c r="GT273" s="342">
        <f t="shared" si="951"/>
        <v>0</v>
      </c>
      <c r="GU273" s="342">
        <f t="shared" si="951"/>
        <v>0</v>
      </c>
      <c r="GV273" s="342">
        <f t="shared" si="951"/>
        <v>0</v>
      </c>
      <c r="GW273" s="342">
        <f t="shared" si="951"/>
        <v>0</v>
      </c>
      <c r="GX273" s="342">
        <f t="shared" si="951"/>
        <v>0</v>
      </c>
      <c r="GY273" s="342">
        <f t="shared" si="951"/>
        <v>0</v>
      </c>
      <c r="GZ273" s="342">
        <f t="shared" si="951"/>
        <v>0</v>
      </c>
      <c r="HA273" s="342">
        <f t="shared" si="951"/>
        <v>0</v>
      </c>
      <c r="HB273" s="342">
        <f t="shared" si="951"/>
        <v>0</v>
      </c>
      <c r="HC273" s="342">
        <f t="shared" si="951"/>
        <v>0</v>
      </c>
      <c r="HD273" s="342">
        <f t="shared" si="951"/>
        <v>0</v>
      </c>
      <c r="HE273" s="342">
        <f t="shared" si="951"/>
        <v>0</v>
      </c>
      <c r="HF273" s="342">
        <f t="shared" si="951"/>
        <v>0</v>
      </c>
      <c r="HG273" s="342">
        <f t="shared" si="951"/>
        <v>0</v>
      </c>
      <c r="HH273" s="342">
        <f t="shared" si="951"/>
        <v>0</v>
      </c>
      <c r="HI273" s="342">
        <f t="shared" si="951"/>
        <v>0</v>
      </c>
      <c r="HJ273" s="342">
        <f t="shared" si="951"/>
        <v>0</v>
      </c>
      <c r="HK273" s="342">
        <f t="shared" si="951"/>
        <v>0</v>
      </c>
      <c r="HL273" s="342">
        <f t="shared" si="951"/>
        <v>0</v>
      </c>
      <c r="HM273" s="342">
        <f t="shared" si="951"/>
        <v>0</v>
      </c>
      <c r="HN273" s="342">
        <f t="shared" si="951"/>
        <v>0</v>
      </c>
      <c r="HO273" s="342">
        <f t="shared" si="951"/>
        <v>0</v>
      </c>
      <c r="HP273" s="342">
        <f t="shared" si="951"/>
        <v>0</v>
      </c>
      <c r="HQ273" s="342">
        <f t="shared" si="951"/>
        <v>0</v>
      </c>
      <c r="HR273" s="342">
        <f t="shared" si="951"/>
        <v>0</v>
      </c>
      <c r="HS273" s="342">
        <f t="shared" si="951"/>
        <v>0</v>
      </c>
      <c r="HT273" s="342">
        <f t="shared" si="951"/>
        <v>0</v>
      </c>
      <c r="HU273" s="342">
        <f t="shared" si="951"/>
        <v>0</v>
      </c>
      <c r="HV273" s="342">
        <f t="shared" si="951"/>
        <v>0</v>
      </c>
      <c r="HW273" s="342">
        <f t="shared" si="951"/>
        <v>0</v>
      </c>
      <c r="HX273" s="342">
        <f t="shared" si="951"/>
        <v>0</v>
      </c>
      <c r="HY273" s="342">
        <f t="shared" si="951"/>
        <v>0</v>
      </c>
      <c r="HZ273" s="342">
        <f t="shared" si="951"/>
        <v>0</v>
      </c>
      <c r="IA273" s="342">
        <f t="shared" si="951"/>
        <v>0</v>
      </c>
      <c r="IB273" s="342">
        <f t="shared" si="951"/>
        <v>0</v>
      </c>
      <c r="IC273" s="342">
        <f t="shared" si="951"/>
        <v>0</v>
      </c>
      <c r="ID273" s="342">
        <f t="shared" si="951"/>
        <v>0</v>
      </c>
      <c r="IE273" s="342">
        <f t="shared" si="951"/>
        <v>0</v>
      </c>
      <c r="IF273" s="342">
        <f t="shared" si="951"/>
        <v>0</v>
      </c>
      <c r="IG273" s="342">
        <f t="shared" si="951"/>
        <v>0</v>
      </c>
      <c r="IH273" s="342">
        <f t="shared" si="951"/>
        <v>0</v>
      </c>
      <c r="II273" s="342">
        <f t="shared" si="951"/>
        <v>0</v>
      </c>
      <c r="IJ273" s="342">
        <f t="shared" si="951"/>
        <v>0</v>
      </c>
      <c r="IK273" s="342">
        <f t="shared" si="951"/>
        <v>0</v>
      </c>
      <c r="IL273" s="342">
        <f t="shared" si="951"/>
        <v>0</v>
      </c>
      <c r="IM273" s="342">
        <f t="shared" si="951"/>
        <v>0</v>
      </c>
      <c r="IN273" s="342">
        <f t="shared" si="951"/>
        <v>0</v>
      </c>
      <c r="IO273" s="342">
        <f t="shared" si="951"/>
        <v>0</v>
      </c>
      <c r="IP273" s="342">
        <f t="shared" si="951"/>
        <v>0</v>
      </c>
      <c r="IQ273" s="342">
        <f t="shared" si="951"/>
        <v>0</v>
      </c>
      <c r="IR273" s="342">
        <f t="shared" si="951"/>
        <v>0</v>
      </c>
      <c r="IS273" s="342">
        <f t="shared" si="951"/>
        <v>0</v>
      </c>
      <c r="IT273" s="342">
        <f t="shared" si="951"/>
        <v>0</v>
      </c>
      <c r="IU273" s="342">
        <f t="shared" si="951"/>
        <v>0</v>
      </c>
      <c r="IV273" s="342">
        <f t="shared" si="951"/>
        <v>0</v>
      </c>
      <c r="IW273" s="342">
        <f t="shared" si="951"/>
        <v>0</v>
      </c>
      <c r="IX273" s="342">
        <f t="shared" si="951"/>
        <v>0</v>
      </c>
      <c r="IY273" s="342">
        <f t="shared" si="951"/>
        <v>0</v>
      </c>
      <c r="IZ273" s="342">
        <f t="shared" si="951"/>
        <v>0</v>
      </c>
      <c r="JA273" s="342">
        <f t="shared" si="951"/>
        <v>0</v>
      </c>
      <c r="JB273" s="342">
        <f t="shared" si="951"/>
        <v>0</v>
      </c>
      <c r="JC273" s="342">
        <f t="shared" si="951"/>
        <v>0</v>
      </c>
      <c r="JD273" s="342"/>
      <c r="JE273" s="342">
        <f t="shared" ref="JE273:LP273" si="952">if(or(and($A273-JE$242&gt;0,$A273-JE$243&lt;=0,month($A273)=month(JE$243)),and($A273-JE$242&gt;0,$A273-JE$243&lt;=0,month(edate($A273,6))=month(JE$243))),JE$246,0)</f>
        <v>0</v>
      </c>
      <c r="JF273" s="342">
        <f t="shared" si="952"/>
        <v>0</v>
      </c>
      <c r="JG273" s="342">
        <f t="shared" si="952"/>
        <v>0</v>
      </c>
      <c r="JH273" s="342">
        <f t="shared" si="952"/>
        <v>0</v>
      </c>
      <c r="JI273" s="342">
        <f t="shared" si="952"/>
        <v>0</v>
      </c>
      <c r="JJ273" s="342">
        <f t="shared" si="952"/>
        <v>0</v>
      </c>
      <c r="JK273" s="342">
        <f t="shared" si="952"/>
        <v>0</v>
      </c>
      <c r="JL273" s="342">
        <f t="shared" si="952"/>
        <v>0</v>
      </c>
      <c r="JM273" s="342">
        <f t="shared" si="952"/>
        <v>0</v>
      </c>
      <c r="JN273" s="342">
        <f t="shared" si="952"/>
        <v>0</v>
      </c>
      <c r="JO273" s="342">
        <f t="shared" si="952"/>
        <v>0</v>
      </c>
      <c r="JP273" s="342">
        <f t="shared" si="952"/>
        <v>0</v>
      </c>
      <c r="JQ273" s="342">
        <f t="shared" si="952"/>
        <v>0</v>
      </c>
      <c r="JR273" s="342">
        <f t="shared" si="952"/>
        <v>0</v>
      </c>
      <c r="JS273" s="342">
        <f t="shared" si="952"/>
        <v>0</v>
      </c>
      <c r="JT273" s="342">
        <f t="shared" si="952"/>
        <v>0</v>
      </c>
      <c r="JU273" s="342">
        <f t="shared" si="952"/>
        <v>0</v>
      </c>
      <c r="JV273" s="342">
        <f t="shared" si="952"/>
        <v>0</v>
      </c>
      <c r="JW273" s="342">
        <f t="shared" si="952"/>
        <v>0</v>
      </c>
      <c r="JX273" s="342">
        <f t="shared" si="952"/>
        <v>0</v>
      </c>
      <c r="JY273" s="342">
        <f t="shared" si="952"/>
        <v>0</v>
      </c>
      <c r="JZ273" s="342">
        <f t="shared" si="952"/>
        <v>0</v>
      </c>
      <c r="KA273" s="342">
        <f t="shared" si="952"/>
        <v>0</v>
      </c>
      <c r="KB273" s="342">
        <f t="shared" si="952"/>
        <v>0</v>
      </c>
      <c r="KC273" s="342">
        <f t="shared" si="952"/>
        <v>0</v>
      </c>
      <c r="KD273" s="342">
        <f t="shared" si="952"/>
        <v>0</v>
      </c>
      <c r="KE273" s="342">
        <f t="shared" si="952"/>
        <v>0</v>
      </c>
      <c r="KF273" s="342">
        <f t="shared" si="952"/>
        <v>0</v>
      </c>
      <c r="KG273" s="342">
        <f t="shared" si="952"/>
        <v>0</v>
      </c>
      <c r="KH273" s="342">
        <f t="shared" si="952"/>
        <v>0</v>
      </c>
      <c r="KI273" s="342">
        <f t="shared" si="952"/>
        <v>0</v>
      </c>
      <c r="KJ273" s="342">
        <f t="shared" si="952"/>
        <v>0</v>
      </c>
      <c r="KK273" s="342">
        <f t="shared" si="952"/>
        <v>0</v>
      </c>
      <c r="KL273" s="342">
        <f t="shared" si="952"/>
        <v>0</v>
      </c>
      <c r="KM273" s="342">
        <f t="shared" si="952"/>
        <v>0</v>
      </c>
      <c r="KN273" s="342">
        <f t="shared" si="952"/>
        <v>0</v>
      </c>
      <c r="KO273" s="342">
        <f t="shared" si="952"/>
        <v>0</v>
      </c>
      <c r="KP273" s="342">
        <f t="shared" si="952"/>
        <v>0</v>
      </c>
      <c r="KQ273" s="342">
        <f t="shared" si="952"/>
        <v>0</v>
      </c>
      <c r="KR273" s="342">
        <f t="shared" si="952"/>
        <v>0</v>
      </c>
      <c r="KS273" s="342">
        <f t="shared" si="952"/>
        <v>0</v>
      </c>
      <c r="KT273" s="342">
        <f t="shared" si="952"/>
        <v>0</v>
      </c>
      <c r="KU273" s="342">
        <f t="shared" si="952"/>
        <v>0</v>
      </c>
      <c r="KV273" s="342">
        <f t="shared" si="952"/>
        <v>0</v>
      </c>
      <c r="KW273" s="342">
        <f t="shared" si="952"/>
        <v>0</v>
      </c>
      <c r="KX273" s="342">
        <f t="shared" si="952"/>
        <v>0</v>
      </c>
      <c r="KY273" s="342">
        <f t="shared" si="952"/>
        <v>0</v>
      </c>
      <c r="KZ273" s="342">
        <f t="shared" si="952"/>
        <v>0</v>
      </c>
      <c r="LA273" s="342">
        <f t="shared" si="952"/>
        <v>0</v>
      </c>
      <c r="LB273" s="342">
        <f t="shared" si="952"/>
        <v>0</v>
      </c>
      <c r="LC273" s="342">
        <f t="shared" si="952"/>
        <v>0</v>
      </c>
      <c r="LD273" s="342">
        <f t="shared" si="952"/>
        <v>0</v>
      </c>
      <c r="LE273" s="342">
        <f t="shared" si="952"/>
        <v>0</v>
      </c>
      <c r="LF273" s="342">
        <f t="shared" si="952"/>
        <v>0</v>
      </c>
      <c r="LG273" s="342">
        <f t="shared" si="952"/>
        <v>0</v>
      </c>
      <c r="LH273" s="342">
        <f t="shared" si="952"/>
        <v>0</v>
      </c>
      <c r="LI273" s="342">
        <f t="shared" si="952"/>
        <v>0</v>
      </c>
      <c r="LJ273" s="342">
        <f t="shared" si="952"/>
        <v>0</v>
      </c>
      <c r="LK273" s="342">
        <f t="shared" si="952"/>
        <v>0</v>
      </c>
      <c r="LL273" s="342">
        <f t="shared" si="952"/>
        <v>0</v>
      </c>
      <c r="LM273" s="342">
        <f t="shared" si="952"/>
        <v>0</v>
      </c>
      <c r="LN273" s="342">
        <f t="shared" si="952"/>
        <v>0</v>
      </c>
      <c r="LO273" s="342">
        <f t="shared" si="952"/>
        <v>0</v>
      </c>
      <c r="LP273" s="342">
        <f t="shared" si="952"/>
        <v>0</v>
      </c>
    </row>
    <row r="274">
      <c r="A274" s="331" t="str">
        <f t="shared" si="821"/>
        <v>03-2029</v>
      </c>
      <c r="B274" s="346">
        <f t="shared" si="827"/>
        <v>237157.2403</v>
      </c>
      <c r="C274" s="346"/>
      <c r="E274" s="342">
        <f t="shared" ref="E274:BP274" si="953">if(or(and($A274-E$242&gt;0,$A274-E$243&lt;=0,month($A274)=month(E$243)),and($A274-E$242&gt;0,$A274-E$243&lt;=0,month(edate($A274,6))=month(E$243))),E$246,0)</f>
        <v>0</v>
      </c>
      <c r="F274" s="342">
        <f t="shared" si="953"/>
        <v>0</v>
      </c>
      <c r="G274" s="342">
        <f t="shared" si="953"/>
        <v>0</v>
      </c>
      <c r="H274" s="342">
        <f t="shared" si="953"/>
        <v>0</v>
      </c>
      <c r="I274" s="342">
        <f t="shared" si="953"/>
        <v>0</v>
      </c>
      <c r="J274" s="342">
        <f t="shared" si="953"/>
        <v>0</v>
      </c>
      <c r="K274" s="342">
        <f t="shared" si="953"/>
        <v>0</v>
      </c>
      <c r="L274" s="342">
        <f t="shared" si="953"/>
        <v>0</v>
      </c>
      <c r="M274" s="342">
        <f t="shared" si="953"/>
        <v>0</v>
      </c>
      <c r="N274" s="342">
        <f t="shared" si="953"/>
        <v>0</v>
      </c>
      <c r="O274" s="342">
        <f t="shared" si="953"/>
        <v>0</v>
      </c>
      <c r="P274" s="342">
        <f t="shared" si="953"/>
        <v>0</v>
      </c>
      <c r="Q274" s="342">
        <f t="shared" si="953"/>
        <v>0</v>
      </c>
      <c r="R274" s="342">
        <f t="shared" si="953"/>
        <v>0</v>
      </c>
      <c r="S274" s="342">
        <f t="shared" si="953"/>
        <v>0</v>
      </c>
      <c r="T274" s="342">
        <f t="shared" si="953"/>
        <v>0</v>
      </c>
      <c r="U274" s="342">
        <f t="shared" si="953"/>
        <v>0</v>
      </c>
      <c r="V274" s="342">
        <f t="shared" si="953"/>
        <v>0</v>
      </c>
      <c r="W274" s="342">
        <f t="shared" si="953"/>
        <v>0</v>
      </c>
      <c r="X274" s="342">
        <f t="shared" si="953"/>
        <v>0</v>
      </c>
      <c r="Y274" s="342">
        <f t="shared" si="953"/>
        <v>0</v>
      </c>
      <c r="Z274" s="342">
        <f t="shared" si="953"/>
        <v>0</v>
      </c>
      <c r="AA274" s="342">
        <f t="shared" si="953"/>
        <v>0</v>
      </c>
      <c r="AB274" s="342">
        <f t="shared" si="953"/>
        <v>0</v>
      </c>
      <c r="AC274" s="342">
        <f t="shared" si="953"/>
        <v>0</v>
      </c>
      <c r="AD274" s="342">
        <f t="shared" si="953"/>
        <v>0</v>
      </c>
      <c r="AE274" s="342">
        <f t="shared" si="953"/>
        <v>0</v>
      </c>
      <c r="AF274" s="342">
        <f t="shared" si="953"/>
        <v>0</v>
      </c>
      <c r="AG274" s="342">
        <f t="shared" si="953"/>
        <v>0</v>
      </c>
      <c r="AH274" s="342">
        <f t="shared" si="953"/>
        <v>0</v>
      </c>
      <c r="AI274" s="342">
        <f t="shared" si="953"/>
        <v>0</v>
      </c>
      <c r="AJ274" s="342">
        <f t="shared" si="953"/>
        <v>0</v>
      </c>
      <c r="AK274" s="342">
        <f t="shared" si="953"/>
        <v>0</v>
      </c>
      <c r="AL274" s="342">
        <f t="shared" si="953"/>
        <v>0</v>
      </c>
      <c r="AM274" s="342">
        <f t="shared" si="953"/>
        <v>0</v>
      </c>
      <c r="AN274" s="342">
        <f t="shared" si="953"/>
        <v>0</v>
      </c>
      <c r="AO274" s="342">
        <f t="shared" si="953"/>
        <v>0</v>
      </c>
      <c r="AP274" s="342">
        <f t="shared" si="953"/>
        <v>0</v>
      </c>
      <c r="AQ274" s="342">
        <f t="shared" si="953"/>
        <v>0</v>
      </c>
      <c r="AR274" s="342">
        <f t="shared" si="953"/>
        <v>0</v>
      </c>
      <c r="AS274" s="342">
        <f t="shared" si="953"/>
        <v>0</v>
      </c>
      <c r="AT274" s="342">
        <f t="shared" si="953"/>
        <v>0</v>
      </c>
      <c r="AU274" s="342">
        <f t="shared" si="953"/>
        <v>7462.28015</v>
      </c>
      <c r="AV274" s="342">
        <f t="shared" si="953"/>
        <v>0</v>
      </c>
      <c r="AW274" s="342">
        <f t="shared" si="953"/>
        <v>4800</v>
      </c>
      <c r="AX274" s="342">
        <f t="shared" si="953"/>
        <v>0</v>
      </c>
      <c r="AY274" s="342">
        <f t="shared" si="953"/>
        <v>12558.09375</v>
      </c>
      <c r="AZ274" s="342">
        <f t="shared" si="953"/>
        <v>0</v>
      </c>
      <c r="BA274" s="342">
        <f t="shared" si="953"/>
        <v>0</v>
      </c>
      <c r="BB274" s="342">
        <f t="shared" si="953"/>
        <v>9703.8664</v>
      </c>
      <c r="BC274" s="342">
        <f t="shared" si="953"/>
        <v>0</v>
      </c>
      <c r="BD274" s="342">
        <f t="shared" si="953"/>
        <v>13378.4</v>
      </c>
      <c r="BE274" s="342">
        <f t="shared" si="953"/>
        <v>0</v>
      </c>
      <c r="BF274" s="342">
        <f t="shared" si="953"/>
        <v>1557.6541</v>
      </c>
      <c r="BG274" s="342">
        <f t="shared" si="953"/>
        <v>0</v>
      </c>
      <c r="BH274" s="342">
        <f t="shared" si="953"/>
        <v>5158.157425</v>
      </c>
      <c r="BI274" s="342">
        <f t="shared" si="953"/>
        <v>2306.25</v>
      </c>
      <c r="BJ274" s="342">
        <f t="shared" si="953"/>
        <v>7162.4875</v>
      </c>
      <c r="BK274" s="342">
        <f t="shared" si="953"/>
        <v>1312.5</v>
      </c>
      <c r="BL274" s="342">
        <f t="shared" si="953"/>
        <v>1793.1</v>
      </c>
      <c r="BM274" s="342">
        <f t="shared" si="953"/>
        <v>0</v>
      </c>
      <c r="BN274" s="342">
        <f t="shared" si="953"/>
        <v>740.464875</v>
      </c>
      <c r="BO274" s="342">
        <f t="shared" si="953"/>
        <v>0</v>
      </c>
      <c r="BP274" s="342">
        <f t="shared" si="953"/>
        <v>628.625</v>
      </c>
      <c r="BQ274" s="342"/>
      <c r="BR274" s="342">
        <f t="shared" ref="BR274:EC274" si="954">if(or(and($A274-BR$242&gt;0,$A274-BR$243&lt;=0,month($A274)=month(BR$243)),and($A274-BR$242&gt;0,$A274-BR$243&lt;=0,month(edate($A274,6))=month(BR$243))),BR$246,0)</f>
        <v>0</v>
      </c>
      <c r="BS274" s="342">
        <f t="shared" si="954"/>
        <v>0</v>
      </c>
      <c r="BT274" s="342">
        <f t="shared" si="954"/>
        <v>0</v>
      </c>
      <c r="BU274" s="342">
        <f t="shared" si="954"/>
        <v>0</v>
      </c>
      <c r="BV274" s="342">
        <f t="shared" si="954"/>
        <v>0</v>
      </c>
      <c r="BW274" s="342">
        <f t="shared" si="954"/>
        <v>0</v>
      </c>
      <c r="BX274" s="342">
        <f t="shared" si="954"/>
        <v>0</v>
      </c>
      <c r="BY274" s="342">
        <f t="shared" si="954"/>
        <v>4230.325751</v>
      </c>
      <c r="BZ274" s="342">
        <f t="shared" si="954"/>
        <v>5235.984857</v>
      </c>
      <c r="CA274" s="342">
        <f t="shared" si="954"/>
        <v>0</v>
      </c>
      <c r="CB274" s="342">
        <f t="shared" si="954"/>
        <v>0</v>
      </c>
      <c r="CC274" s="342">
        <f t="shared" si="954"/>
        <v>0</v>
      </c>
      <c r="CD274" s="342">
        <f t="shared" si="954"/>
        <v>5402.969057</v>
      </c>
      <c r="CE274" s="342">
        <f t="shared" si="954"/>
        <v>9465.822671</v>
      </c>
      <c r="CF274" s="342">
        <f t="shared" si="954"/>
        <v>0</v>
      </c>
      <c r="CG274" s="342">
        <f t="shared" si="954"/>
        <v>11312.21154</v>
      </c>
      <c r="CH274" s="342">
        <f t="shared" si="954"/>
        <v>9573.541434</v>
      </c>
      <c r="CI274" s="342">
        <f t="shared" si="954"/>
        <v>0</v>
      </c>
      <c r="CJ274" s="342">
        <f t="shared" si="954"/>
        <v>8575.222922</v>
      </c>
      <c r="CK274" s="342">
        <f t="shared" si="954"/>
        <v>0</v>
      </c>
      <c r="CL274" s="342">
        <f t="shared" si="954"/>
        <v>0</v>
      </c>
      <c r="CM274" s="342">
        <f t="shared" si="954"/>
        <v>0</v>
      </c>
      <c r="CN274" s="342">
        <f t="shared" si="954"/>
        <v>9119.545288</v>
      </c>
      <c r="CO274" s="342">
        <f t="shared" si="954"/>
        <v>0</v>
      </c>
      <c r="CP274" s="342">
        <f t="shared" si="954"/>
        <v>7007.360152</v>
      </c>
      <c r="CQ274" s="342">
        <f t="shared" si="954"/>
        <v>9028.455859</v>
      </c>
      <c r="CR274" s="342">
        <f t="shared" si="954"/>
        <v>10386.30074</v>
      </c>
      <c r="CS274" s="342">
        <f t="shared" si="954"/>
        <v>0</v>
      </c>
      <c r="CT274" s="342">
        <f t="shared" si="954"/>
        <v>6678.488448</v>
      </c>
      <c r="CU274" s="342">
        <f t="shared" si="954"/>
        <v>0</v>
      </c>
      <c r="CV274" s="342">
        <f t="shared" si="954"/>
        <v>9859.440844</v>
      </c>
      <c r="CW274" s="342">
        <f t="shared" si="954"/>
        <v>0</v>
      </c>
      <c r="CX274" s="342">
        <f t="shared" si="954"/>
        <v>0</v>
      </c>
      <c r="CY274" s="342">
        <f t="shared" si="954"/>
        <v>260.4554007</v>
      </c>
      <c r="CZ274" s="342">
        <f t="shared" si="954"/>
        <v>5637.672261</v>
      </c>
      <c r="DA274" s="342">
        <f t="shared" si="954"/>
        <v>0</v>
      </c>
      <c r="DB274" s="342">
        <f t="shared" si="954"/>
        <v>0</v>
      </c>
      <c r="DC274" s="342">
        <f t="shared" si="954"/>
        <v>6800.877918</v>
      </c>
      <c r="DD274" s="342">
        <f t="shared" si="954"/>
        <v>8034.101466</v>
      </c>
      <c r="DE274" s="342">
        <f t="shared" si="954"/>
        <v>0</v>
      </c>
      <c r="DF274" s="342">
        <f t="shared" si="954"/>
        <v>9650.436881</v>
      </c>
      <c r="DG274" s="342">
        <f t="shared" si="954"/>
        <v>15044.90248</v>
      </c>
      <c r="DH274" s="342">
        <f t="shared" si="954"/>
        <v>0</v>
      </c>
      <c r="DI274" s="342">
        <f t="shared" si="954"/>
        <v>0</v>
      </c>
      <c r="DJ274" s="342">
        <f t="shared" si="954"/>
        <v>0</v>
      </c>
      <c r="DK274" s="342">
        <f t="shared" si="954"/>
        <v>0</v>
      </c>
      <c r="DL274" s="342">
        <f t="shared" si="954"/>
        <v>0</v>
      </c>
      <c r="DM274" s="342">
        <f t="shared" si="954"/>
        <v>0</v>
      </c>
      <c r="DN274" s="342">
        <f t="shared" si="954"/>
        <v>0</v>
      </c>
      <c r="DO274" s="342">
        <f t="shared" si="954"/>
        <v>0</v>
      </c>
      <c r="DP274" s="342">
        <f t="shared" si="954"/>
        <v>0</v>
      </c>
      <c r="DQ274" s="342">
        <f t="shared" si="954"/>
        <v>0</v>
      </c>
      <c r="DR274" s="342">
        <f t="shared" si="954"/>
        <v>0</v>
      </c>
      <c r="DS274" s="342">
        <f t="shared" si="954"/>
        <v>0</v>
      </c>
      <c r="DT274" s="342">
        <f t="shared" si="954"/>
        <v>0</v>
      </c>
      <c r="DU274" s="342">
        <f t="shared" si="954"/>
        <v>0</v>
      </c>
      <c r="DV274" s="342">
        <f t="shared" si="954"/>
        <v>0</v>
      </c>
      <c r="DW274" s="342">
        <f t="shared" si="954"/>
        <v>0</v>
      </c>
      <c r="DX274" s="342">
        <f t="shared" si="954"/>
        <v>0</v>
      </c>
      <c r="DY274" s="342">
        <f t="shared" si="954"/>
        <v>0</v>
      </c>
      <c r="DZ274" s="342">
        <f t="shared" si="954"/>
        <v>0</v>
      </c>
      <c r="EA274" s="342">
        <f t="shared" si="954"/>
        <v>0</v>
      </c>
      <c r="EB274" s="342">
        <f t="shared" si="954"/>
        <v>0</v>
      </c>
      <c r="EC274" s="342">
        <f t="shared" si="954"/>
        <v>0</v>
      </c>
      <c r="ED274" s="338"/>
      <c r="EE274" s="342">
        <f t="shared" ref="EE274:GP274" si="955">if(or(and($A274-EE$242&gt;0,$A274-EE$243&lt;=0,month($A274)=month(EE$243)),and($A274-EE$242&gt;0,$A274-EE$243&lt;=0,month(edate($A274,6))=month(EE$243))),EE$246,0)</f>
        <v>0</v>
      </c>
      <c r="EF274" s="342">
        <f t="shared" si="955"/>
        <v>0</v>
      </c>
      <c r="EG274" s="342">
        <f t="shared" si="955"/>
        <v>0</v>
      </c>
      <c r="EH274" s="342">
        <f t="shared" si="955"/>
        <v>5770.962936</v>
      </c>
      <c r="EI274" s="342">
        <f t="shared" si="955"/>
        <v>5223.262674</v>
      </c>
      <c r="EJ274" s="342">
        <f t="shared" si="955"/>
        <v>0</v>
      </c>
      <c r="EK274" s="342">
        <f t="shared" si="955"/>
        <v>6297.019492</v>
      </c>
      <c r="EL274" s="342">
        <f t="shared" si="955"/>
        <v>0</v>
      </c>
      <c r="EM274" s="342">
        <f t="shared" si="955"/>
        <v>0</v>
      </c>
      <c r="EN274" s="342">
        <f t="shared" si="955"/>
        <v>0</v>
      </c>
      <c r="EO274" s="342">
        <f t="shared" si="955"/>
        <v>0</v>
      </c>
      <c r="EP274" s="342">
        <f t="shared" si="955"/>
        <v>0</v>
      </c>
      <c r="EQ274" s="342">
        <f t="shared" si="955"/>
        <v>0</v>
      </c>
      <c r="ER274" s="342">
        <f t="shared" si="955"/>
        <v>0</v>
      </c>
      <c r="ES274" s="342">
        <f t="shared" si="955"/>
        <v>0</v>
      </c>
      <c r="ET274" s="342">
        <f t="shared" si="955"/>
        <v>0</v>
      </c>
      <c r="EU274" s="342">
        <f t="shared" si="955"/>
        <v>0</v>
      </c>
      <c r="EV274" s="342">
        <f t="shared" si="955"/>
        <v>0</v>
      </c>
      <c r="EW274" s="342">
        <f t="shared" si="955"/>
        <v>0</v>
      </c>
      <c r="EX274" s="342">
        <f t="shared" si="955"/>
        <v>0</v>
      </c>
      <c r="EY274" s="342">
        <f t="shared" si="955"/>
        <v>0</v>
      </c>
      <c r="EZ274" s="342">
        <f t="shared" si="955"/>
        <v>0</v>
      </c>
      <c r="FA274" s="342">
        <f t="shared" si="955"/>
        <v>0</v>
      </c>
      <c r="FB274" s="342">
        <f t="shared" si="955"/>
        <v>0</v>
      </c>
      <c r="FC274" s="342">
        <f t="shared" si="955"/>
        <v>0</v>
      </c>
      <c r="FD274" s="342">
        <f t="shared" si="955"/>
        <v>0</v>
      </c>
      <c r="FE274" s="342">
        <f t="shared" si="955"/>
        <v>0</v>
      </c>
      <c r="FF274" s="342">
        <f t="shared" si="955"/>
        <v>0</v>
      </c>
      <c r="FG274" s="342">
        <f t="shared" si="955"/>
        <v>0</v>
      </c>
      <c r="FH274" s="342">
        <f t="shared" si="955"/>
        <v>0</v>
      </c>
      <c r="FI274" s="342">
        <f t="shared" si="955"/>
        <v>0</v>
      </c>
      <c r="FJ274" s="342">
        <f t="shared" si="955"/>
        <v>0</v>
      </c>
      <c r="FK274" s="342">
        <f t="shared" si="955"/>
        <v>0</v>
      </c>
      <c r="FL274" s="342">
        <f t="shared" si="955"/>
        <v>0</v>
      </c>
      <c r="FM274" s="342">
        <f t="shared" si="955"/>
        <v>0</v>
      </c>
      <c r="FN274" s="342">
        <f t="shared" si="955"/>
        <v>0</v>
      </c>
      <c r="FO274" s="342">
        <f t="shared" si="955"/>
        <v>0</v>
      </c>
      <c r="FP274" s="342">
        <f t="shared" si="955"/>
        <v>0</v>
      </c>
      <c r="FQ274" s="342">
        <f t="shared" si="955"/>
        <v>0</v>
      </c>
      <c r="FR274" s="342">
        <f t="shared" si="955"/>
        <v>0</v>
      </c>
      <c r="FS274" s="342">
        <f t="shared" si="955"/>
        <v>0</v>
      </c>
      <c r="FT274" s="342">
        <f t="shared" si="955"/>
        <v>0</v>
      </c>
      <c r="FU274" s="342">
        <f t="shared" si="955"/>
        <v>0</v>
      </c>
      <c r="FV274" s="342">
        <f t="shared" si="955"/>
        <v>0</v>
      </c>
      <c r="FW274" s="342">
        <f t="shared" si="955"/>
        <v>0</v>
      </c>
      <c r="FX274" s="342">
        <f t="shared" si="955"/>
        <v>0</v>
      </c>
      <c r="FY274" s="342">
        <f t="shared" si="955"/>
        <v>0</v>
      </c>
      <c r="FZ274" s="342">
        <f t="shared" si="955"/>
        <v>0</v>
      </c>
      <c r="GA274" s="342">
        <f t="shared" si="955"/>
        <v>0</v>
      </c>
      <c r="GB274" s="342">
        <f t="shared" si="955"/>
        <v>0</v>
      </c>
      <c r="GC274" s="342">
        <f t="shared" si="955"/>
        <v>0</v>
      </c>
      <c r="GD274" s="342">
        <f t="shared" si="955"/>
        <v>0</v>
      </c>
      <c r="GE274" s="342">
        <f t="shared" si="955"/>
        <v>0</v>
      </c>
      <c r="GF274" s="342">
        <f t="shared" si="955"/>
        <v>0</v>
      </c>
      <c r="GG274" s="342">
        <f t="shared" si="955"/>
        <v>0</v>
      </c>
      <c r="GH274" s="342">
        <f t="shared" si="955"/>
        <v>0</v>
      </c>
      <c r="GI274" s="342">
        <f t="shared" si="955"/>
        <v>0</v>
      </c>
      <c r="GJ274" s="342">
        <f t="shared" si="955"/>
        <v>0</v>
      </c>
      <c r="GK274" s="342">
        <f t="shared" si="955"/>
        <v>0</v>
      </c>
      <c r="GL274" s="342">
        <f t="shared" si="955"/>
        <v>0</v>
      </c>
      <c r="GM274" s="342">
        <f t="shared" si="955"/>
        <v>0</v>
      </c>
      <c r="GN274" s="342">
        <f t="shared" si="955"/>
        <v>0</v>
      </c>
      <c r="GO274" s="342">
        <f t="shared" si="955"/>
        <v>0</v>
      </c>
      <c r="GP274" s="342">
        <f t="shared" si="955"/>
        <v>0</v>
      </c>
      <c r="GQ274" s="342"/>
      <c r="GR274" s="342">
        <f t="shared" ref="GR274:JC274" si="956">if(or(and($A274-GR$242&gt;0,$A274-GR$243&lt;=0,month($A274)=month(GR$243)),and($A274-GR$242&gt;0,$A274-GR$243&lt;=0,month(edate($A274,6))=month(GR$243))),GR$246,0)</f>
        <v>0</v>
      </c>
      <c r="GS274" s="342">
        <f t="shared" si="956"/>
        <v>0</v>
      </c>
      <c r="GT274" s="342">
        <f t="shared" si="956"/>
        <v>0</v>
      </c>
      <c r="GU274" s="342">
        <f t="shared" si="956"/>
        <v>0</v>
      </c>
      <c r="GV274" s="342">
        <f t="shared" si="956"/>
        <v>0</v>
      </c>
      <c r="GW274" s="342">
        <f t="shared" si="956"/>
        <v>0</v>
      </c>
      <c r="GX274" s="342">
        <f t="shared" si="956"/>
        <v>0</v>
      </c>
      <c r="GY274" s="342">
        <f t="shared" si="956"/>
        <v>0</v>
      </c>
      <c r="GZ274" s="342">
        <f t="shared" si="956"/>
        <v>0</v>
      </c>
      <c r="HA274" s="342">
        <f t="shared" si="956"/>
        <v>0</v>
      </c>
      <c r="HB274" s="342">
        <f t="shared" si="956"/>
        <v>0</v>
      </c>
      <c r="HC274" s="342">
        <f t="shared" si="956"/>
        <v>0</v>
      </c>
      <c r="HD274" s="342">
        <f t="shared" si="956"/>
        <v>0</v>
      </c>
      <c r="HE274" s="342">
        <f t="shared" si="956"/>
        <v>0</v>
      </c>
      <c r="HF274" s="342">
        <f t="shared" si="956"/>
        <v>0</v>
      </c>
      <c r="HG274" s="342">
        <f t="shared" si="956"/>
        <v>0</v>
      </c>
      <c r="HH274" s="342">
        <f t="shared" si="956"/>
        <v>0</v>
      </c>
      <c r="HI274" s="342">
        <f t="shared" si="956"/>
        <v>0</v>
      </c>
      <c r="HJ274" s="342">
        <f t="shared" si="956"/>
        <v>0</v>
      </c>
      <c r="HK274" s="342">
        <f t="shared" si="956"/>
        <v>0</v>
      </c>
      <c r="HL274" s="342">
        <f t="shared" si="956"/>
        <v>0</v>
      </c>
      <c r="HM274" s="342">
        <f t="shared" si="956"/>
        <v>0</v>
      </c>
      <c r="HN274" s="342">
        <f t="shared" si="956"/>
        <v>0</v>
      </c>
      <c r="HO274" s="342">
        <f t="shared" si="956"/>
        <v>0</v>
      </c>
      <c r="HP274" s="342">
        <f t="shared" si="956"/>
        <v>0</v>
      </c>
      <c r="HQ274" s="342">
        <f t="shared" si="956"/>
        <v>0</v>
      </c>
      <c r="HR274" s="342">
        <f t="shared" si="956"/>
        <v>0</v>
      </c>
      <c r="HS274" s="342">
        <f t="shared" si="956"/>
        <v>0</v>
      </c>
      <c r="HT274" s="342">
        <f t="shared" si="956"/>
        <v>0</v>
      </c>
      <c r="HU274" s="342">
        <f t="shared" si="956"/>
        <v>0</v>
      </c>
      <c r="HV274" s="342">
        <f t="shared" si="956"/>
        <v>0</v>
      </c>
      <c r="HW274" s="342">
        <f t="shared" si="956"/>
        <v>0</v>
      </c>
      <c r="HX274" s="342">
        <f t="shared" si="956"/>
        <v>0</v>
      </c>
      <c r="HY274" s="342">
        <f t="shared" si="956"/>
        <v>0</v>
      </c>
      <c r="HZ274" s="342">
        <f t="shared" si="956"/>
        <v>0</v>
      </c>
      <c r="IA274" s="342">
        <f t="shared" si="956"/>
        <v>0</v>
      </c>
      <c r="IB274" s="342">
        <f t="shared" si="956"/>
        <v>0</v>
      </c>
      <c r="IC274" s="342">
        <f t="shared" si="956"/>
        <v>0</v>
      </c>
      <c r="ID274" s="342">
        <f t="shared" si="956"/>
        <v>0</v>
      </c>
      <c r="IE274" s="342">
        <f t="shared" si="956"/>
        <v>0</v>
      </c>
      <c r="IF274" s="342">
        <f t="shared" si="956"/>
        <v>0</v>
      </c>
      <c r="IG274" s="342">
        <f t="shared" si="956"/>
        <v>0</v>
      </c>
      <c r="IH274" s="342">
        <f t="shared" si="956"/>
        <v>0</v>
      </c>
      <c r="II274" s="342">
        <f t="shared" si="956"/>
        <v>0</v>
      </c>
      <c r="IJ274" s="342">
        <f t="shared" si="956"/>
        <v>0</v>
      </c>
      <c r="IK274" s="342">
        <f t="shared" si="956"/>
        <v>0</v>
      </c>
      <c r="IL274" s="342">
        <f t="shared" si="956"/>
        <v>0</v>
      </c>
      <c r="IM274" s="342">
        <f t="shared" si="956"/>
        <v>0</v>
      </c>
      <c r="IN274" s="342">
        <f t="shared" si="956"/>
        <v>0</v>
      </c>
      <c r="IO274" s="342">
        <f t="shared" si="956"/>
        <v>0</v>
      </c>
      <c r="IP274" s="342">
        <f t="shared" si="956"/>
        <v>0</v>
      </c>
      <c r="IQ274" s="342">
        <f t="shared" si="956"/>
        <v>0</v>
      </c>
      <c r="IR274" s="342">
        <f t="shared" si="956"/>
        <v>0</v>
      </c>
      <c r="IS274" s="342">
        <f t="shared" si="956"/>
        <v>0</v>
      </c>
      <c r="IT274" s="342">
        <f t="shared" si="956"/>
        <v>0</v>
      </c>
      <c r="IU274" s="342">
        <f t="shared" si="956"/>
        <v>0</v>
      </c>
      <c r="IV274" s="342">
        <f t="shared" si="956"/>
        <v>0</v>
      </c>
      <c r="IW274" s="342">
        <f t="shared" si="956"/>
        <v>0</v>
      </c>
      <c r="IX274" s="342">
        <f t="shared" si="956"/>
        <v>0</v>
      </c>
      <c r="IY274" s="342">
        <f t="shared" si="956"/>
        <v>0</v>
      </c>
      <c r="IZ274" s="342">
        <f t="shared" si="956"/>
        <v>0</v>
      </c>
      <c r="JA274" s="342">
        <f t="shared" si="956"/>
        <v>0</v>
      </c>
      <c r="JB274" s="342">
        <f t="shared" si="956"/>
        <v>0</v>
      </c>
      <c r="JC274" s="342">
        <f t="shared" si="956"/>
        <v>0</v>
      </c>
      <c r="JD274" s="342"/>
      <c r="JE274" s="342">
        <f t="shared" ref="JE274:LP274" si="957">if(or(and($A274-JE$242&gt;0,$A274-JE$243&lt;=0,month($A274)=month(JE$243)),and($A274-JE$242&gt;0,$A274-JE$243&lt;=0,month(edate($A274,6))=month(JE$243))),JE$246,0)</f>
        <v>0</v>
      </c>
      <c r="JF274" s="342">
        <f t="shared" si="957"/>
        <v>0</v>
      </c>
      <c r="JG274" s="342">
        <f t="shared" si="957"/>
        <v>0</v>
      </c>
      <c r="JH274" s="342">
        <f t="shared" si="957"/>
        <v>0</v>
      </c>
      <c r="JI274" s="342">
        <f t="shared" si="957"/>
        <v>0</v>
      </c>
      <c r="JJ274" s="342">
        <f t="shared" si="957"/>
        <v>0</v>
      </c>
      <c r="JK274" s="342">
        <f t="shared" si="957"/>
        <v>0</v>
      </c>
      <c r="JL274" s="342">
        <f t="shared" si="957"/>
        <v>0</v>
      </c>
      <c r="JM274" s="342">
        <f t="shared" si="957"/>
        <v>0</v>
      </c>
      <c r="JN274" s="342">
        <f t="shared" si="957"/>
        <v>0</v>
      </c>
      <c r="JO274" s="342">
        <f t="shared" si="957"/>
        <v>0</v>
      </c>
      <c r="JP274" s="342">
        <f t="shared" si="957"/>
        <v>0</v>
      </c>
      <c r="JQ274" s="342">
        <f t="shared" si="957"/>
        <v>0</v>
      </c>
      <c r="JR274" s="342">
        <f t="shared" si="957"/>
        <v>0</v>
      </c>
      <c r="JS274" s="342">
        <f t="shared" si="957"/>
        <v>0</v>
      </c>
      <c r="JT274" s="342">
        <f t="shared" si="957"/>
        <v>0</v>
      </c>
      <c r="JU274" s="342">
        <f t="shared" si="957"/>
        <v>0</v>
      </c>
      <c r="JV274" s="342">
        <f t="shared" si="957"/>
        <v>0</v>
      </c>
      <c r="JW274" s="342">
        <f t="shared" si="957"/>
        <v>0</v>
      </c>
      <c r="JX274" s="342">
        <f t="shared" si="957"/>
        <v>0</v>
      </c>
      <c r="JY274" s="342">
        <f t="shared" si="957"/>
        <v>0</v>
      </c>
      <c r="JZ274" s="342">
        <f t="shared" si="957"/>
        <v>0</v>
      </c>
      <c r="KA274" s="342">
        <f t="shared" si="957"/>
        <v>0</v>
      </c>
      <c r="KB274" s="342">
        <f t="shared" si="957"/>
        <v>0</v>
      </c>
      <c r="KC274" s="342">
        <f t="shared" si="957"/>
        <v>0</v>
      </c>
      <c r="KD274" s="342">
        <f t="shared" si="957"/>
        <v>0</v>
      </c>
      <c r="KE274" s="342">
        <f t="shared" si="957"/>
        <v>0</v>
      </c>
      <c r="KF274" s="342">
        <f t="shared" si="957"/>
        <v>0</v>
      </c>
      <c r="KG274" s="342">
        <f t="shared" si="957"/>
        <v>0</v>
      </c>
      <c r="KH274" s="342">
        <f t="shared" si="957"/>
        <v>0</v>
      </c>
      <c r="KI274" s="342">
        <f t="shared" si="957"/>
        <v>0</v>
      </c>
      <c r="KJ274" s="342">
        <f t="shared" si="957"/>
        <v>0</v>
      </c>
      <c r="KK274" s="342">
        <f t="shared" si="957"/>
        <v>0</v>
      </c>
      <c r="KL274" s="342">
        <f t="shared" si="957"/>
        <v>0</v>
      </c>
      <c r="KM274" s="342">
        <f t="shared" si="957"/>
        <v>0</v>
      </c>
      <c r="KN274" s="342">
        <f t="shared" si="957"/>
        <v>0</v>
      </c>
      <c r="KO274" s="342">
        <f t="shared" si="957"/>
        <v>0</v>
      </c>
      <c r="KP274" s="342">
        <f t="shared" si="957"/>
        <v>0</v>
      </c>
      <c r="KQ274" s="342">
        <f t="shared" si="957"/>
        <v>0</v>
      </c>
      <c r="KR274" s="342">
        <f t="shared" si="957"/>
        <v>0</v>
      </c>
      <c r="KS274" s="342">
        <f t="shared" si="957"/>
        <v>0</v>
      </c>
      <c r="KT274" s="342">
        <f t="shared" si="957"/>
        <v>0</v>
      </c>
      <c r="KU274" s="342">
        <f t="shared" si="957"/>
        <v>0</v>
      </c>
      <c r="KV274" s="342">
        <f t="shared" si="957"/>
        <v>0</v>
      </c>
      <c r="KW274" s="342">
        <f t="shared" si="957"/>
        <v>0</v>
      </c>
      <c r="KX274" s="342">
        <f t="shared" si="957"/>
        <v>0</v>
      </c>
      <c r="KY274" s="342">
        <f t="shared" si="957"/>
        <v>0</v>
      </c>
      <c r="KZ274" s="342">
        <f t="shared" si="957"/>
        <v>0</v>
      </c>
      <c r="LA274" s="342">
        <f t="shared" si="957"/>
        <v>0</v>
      </c>
      <c r="LB274" s="342">
        <f t="shared" si="957"/>
        <v>0</v>
      </c>
      <c r="LC274" s="342">
        <f t="shared" si="957"/>
        <v>0</v>
      </c>
      <c r="LD274" s="342">
        <f t="shared" si="957"/>
        <v>0</v>
      </c>
      <c r="LE274" s="342">
        <f t="shared" si="957"/>
        <v>0</v>
      </c>
      <c r="LF274" s="342">
        <f t="shared" si="957"/>
        <v>0</v>
      </c>
      <c r="LG274" s="342">
        <f t="shared" si="957"/>
        <v>0</v>
      </c>
      <c r="LH274" s="342">
        <f t="shared" si="957"/>
        <v>0</v>
      </c>
      <c r="LI274" s="342">
        <f t="shared" si="957"/>
        <v>0</v>
      </c>
      <c r="LJ274" s="342">
        <f t="shared" si="957"/>
        <v>0</v>
      </c>
      <c r="LK274" s="342">
        <f t="shared" si="957"/>
        <v>0</v>
      </c>
      <c r="LL274" s="342">
        <f t="shared" si="957"/>
        <v>0</v>
      </c>
      <c r="LM274" s="342">
        <f t="shared" si="957"/>
        <v>0</v>
      </c>
      <c r="LN274" s="342">
        <f t="shared" si="957"/>
        <v>0</v>
      </c>
      <c r="LO274" s="342">
        <f t="shared" si="957"/>
        <v>0</v>
      </c>
      <c r="LP274" s="342">
        <f t="shared" si="957"/>
        <v>0</v>
      </c>
    </row>
    <row r="275">
      <c r="A275" s="331" t="str">
        <f t="shared" si="821"/>
        <v>06-2029</v>
      </c>
      <c r="B275" s="346">
        <f t="shared" si="827"/>
        <v>183521.2213</v>
      </c>
      <c r="C275" s="346"/>
      <c r="E275" s="342">
        <f t="shared" ref="E275:BP275" si="958">if(or(and($A275-E$242&gt;0,$A275-E$243&lt;=0,month($A275)=month(E$243)),and($A275-E$242&gt;0,$A275-E$243&lt;=0,month(edate($A275,6))=month(E$243))),E$246,0)</f>
        <v>0</v>
      </c>
      <c r="F275" s="342">
        <f t="shared" si="958"/>
        <v>0</v>
      </c>
      <c r="G275" s="342">
        <f t="shared" si="958"/>
        <v>0</v>
      </c>
      <c r="H275" s="342">
        <f t="shared" si="958"/>
        <v>0</v>
      </c>
      <c r="I275" s="342">
        <f t="shared" si="958"/>
        <v>0</v>
      </c>
      <c r="J275" s="342">
        <f t="shared" si="958"/>
        <v>0</v>
      </c>
      <c r="K275" s="342">
        <f t="shared" si="958"/>
        <v>0</v>
      </c>
      <c r="L275" s="342">
        <f t="shared" si="958"/>
        <v>0</v>
      </c>
      <c r="M275" s="342">
        <f t="shared" si="958"/>
        <v>0</v>
      </c>
      <c r="N275" s="342">
        <f t="shared" si="958"/>
        <v>0</v>
      </c>
      <c r="O275" s="342">
        <f t="shared" si="958"/>
        <v>0</v>
      </c>
      <c r="P275" s="342">
        <f t="shared" si="958"/>
        <v>0</v>
      </c>
      <c r="Q275" s="342">
        <f t="shared" si="958"/>
        <v>0</v>
      </c>
      <c r="R275" s="342">
        <f t="shared" si="958"/>
        <v>0</v>
      </c>
      <c r="S275" s="342">
        <f t="shared" si="958"/>
        <v>0</v>
      </c>
      <c r="T275" s="342">
        <f t="shared" si="958"/>
        <v>0</v>
      </c>
      <c r="U275" s="342">
        <f t="shared" si="958"/>
        <v>0</v>
      </c>
      <c r="V275" s="342">
        <f t="shared" si="958"/>
        <v>0</v>
      </c>
      <c r="W275" s="342">
        <f t="shared" si="958"/>
        <v>0</v>
      </c>
      <c r="X275" s="342">
        <f t="shared" si="958"/>
        <v>0</v>
      </c>
      <c r="Y275" s="342">
        <f t="shared" si="958"/>
        <v>0</v>
      </c>
      <c r="Z275" s="342">
        <f t="shared" si="958"/>
        <v>0</v>
      </c>
      <c r="AA275" s="342">
        <f t="shared" si="958"/>
        <v>0</v>
      </c>
      <c r="AB275" s="342">
        <f t="shared" si="958"/>
        <v>0</v>
      </c>
      <c r="AC275" s="342">
        <f t="shared" si="958"/>
        <v>0</v>
      </c>
      <c r="AD275" s="342">
        <f t="shared" si="958"/>
        <v>0</v>
      </c>
      <c r="AE275" s="342">
        <f t="shared" si="958"/>
        <v>0</v>
      </c>
      <c r="AF275" s="342">
        <f t="shared" si="958"/>
        <v>0</v>
      </c>
      <c r="AG275" s="342">
        <f t="shared" si="958"/>
        <v>0</v>
      </c>
      <c r="AH275" s="342">
        <f t="shared" si="958"/>
        <v>0</v>
      </c>
      <c r="AI275" s="342">
        <f t="shared" si="958"/>
        <v>0</v>
      </c>
      <c r="AJ275" s="342">
        <f t="shared" si="958"/>
        <v>0</v>
      </c>
      <c r="AK275" s="342">
        <f t="shared" si="958"/>
        <v>0</v>
      </c>
      <c r="AL275" s="342">
        <f t="shared" si="958"/>
        <v>0</v>
      </c>
      <c r="AM275" s="342">
        <f t="shared" si="958"/>
        <v>0</v>
      </c>
      <c r="AN275" s="342">
        <f t="shared" si="958"/>
        <v>0</v>
      </c>
      <c r="AO275" s="342">
        <f t="shared" si="958"/>
        <v>0</v>
      </c>
      <c r="AP275" s="342">
        <f t="shared" si="958"/>
        <v>0</v>
      </c>
      <c r="AQ275" s="342">
        <f t="shared" si="958"/>
        <v>0</v>
      </c>
      <c r="AR275" s="342">
        <f t="shared" si="958"/>
        <v>0</v>
      </c>
      <c r="AS275" s="342">
        <f t="shared" si="958"/>
        <v>0</v>
      </c>
      <c r="AT275" s="342">
        <f t="shared" si="958"/>
        <v>0</v>
      </c>
      <c r="AU275" s="342">
        <f t="shared" si="958"/>
        <v>0</v>
      </c>
      <c r="AV275" s="342">
        <f t="shared" si="958"/>
        <v>7136.0471</v>
      </c>
      <c r="AW275" s="342">
        <f t="shared" si="958"/>
        <v>0</v>
      </c>
      <c r="AX275" s="342">
        <f t="shared" si="958"/>
        <v>9058.61</v>
      </c>
      <c r="AY275" s="342">
        <f t="shared" si="958"/>
        <v>0</v>
      </c>
      <c r="AZ275" s="342">
        <f t="shared" si="958"/>
        <v>6480</v>
      </c>
      <c r="BA275" s="342">
        <f t="shared" si="958"/>
        <v>5867.9712</v>
      </c>
      <c r="BB275" s="342">
        <f t="shared" si="958"/>
        <v>0</v>
      </c>
      <c r="BC275" s="342">
        <f t="shared" si="958"/>
        <v>4873.17825</v>
      </c>
      <c r="BD275" s="342">
        <f t="shared" si="958"/>
        <v>0</v>
      </c>
      <c r="BE275" s="342">
        <f t="shared" si="958"/>
        <v>4565.5155</v>
      </c>
      <c r="BF275" s="342">
        <f t="shared" si="958"/>
        <v>0</v>
      </c>
      <c r="BG275" s="342">
        <f t="shared" si="958"/>
        <v>900.3978</v>
      </c>
      <c r="BH275" s="342">
        <f t="shared" si="958"/>
        <v>0</v>
      </c>
      <c r="BI275" s="342">
        <f t="shared" si="958"/>
        <v>0</v>
      </c>
      <c r="BJ275" s="342">
        <f t="shared" si="958"/>
        <v>0</v>
      </c>
      <c r="BK275" s="342">
        <f t="shared" si="958"/>
        <v>0</v>
      </c>
      <c r="BL275" s="342">
        <f t="shared" si="958"/>
        <v>0</v>
      </c>
      <c r="BM275" s="342">
        <f t="shared" si="958"/>
        <v>1521.41625</v>
      </c>
      <c r="BN275" s="342">
        <f t="shared" si="958"/>
        <v>0</v>
      </c>
      <c r="BO275" s="342">
        <f t="shared" si="958"/>
        <v>5255.6688</v>
      </c>
      <c r="BP275" s="342">
        <f t="shared" si="958"/>
        <v>0</v>
      </c>
      <c r="BQ275" s="342"/>
      <c r="BR275" s="342">
        <f t="shared" ref="BR275:EC275" si="959">if(or(and($A275-BR$242&gt;0,$A275-BR$243&lt;=0,month($A275)=month(BR$243)),and($A275-BR$242&gt;0,$A275-BR$243&lt;=0,month(edate($A275,6))=month(BR$243))),BR$246,0)</f>
        <v>6064.104505</v>
      </c>
      <c r="BS275" s="342">
        <f t="shared" si="959"/>
        <v>0</v>
      </c>
      <c r="BT275" s="342">
        <f t="shared" si="959"/>
        <v>0</v>
      </c>
      <c r="BU275" s="342">
        <f t="shared" si="959"/>
        <v>0</v>
      </c>
      <c r="BV275" s="342">
        <f t="shared" si="959"/>
        <v>0</v>
      </c>
      <c r="BW275" s="342">
        <f t="shared" si="959"/>
        <v>5545.207549</v>
      </c>
      <c r="BX275" s="342">
        <f t="shared" si="959"/>
        <v>0</v>
      </c>
      <c r="BY275" s="342">
        <f t="shared" si="959"/>
        <v>0</v>
      </c>
      <c r="BZ275" s="342">
        <f t="shared" si="959"/>
        <v>0</v>
      </c>
      <c r="CA275" s="342">
        <f t="shared" si="959"/>
        <v>11106.87188</v>
      </c>
      <c r="CB275" s="342">
        <f t="shared" si="959"/>
        <v>0</v>
      </c>
      <c r="CC275" s="342">
        <f t="shared" si="959"/>
        <v>0</v>
      </c>
      <c r="CD275" s="342">
        <f t="shared" si="959"/>
        <v>0</v>
      </c>
      <c r="CE275" s="342">
        <f t="shared" si="959"/>
        <v>0</v>
      </c>
      <c r="CF275" s="342">
        <f t="shared" si="959"/>
        <v>10434.33244</v>
      </c>
      <c r="CG275" s="342">
        <f t="shared" si="959"/>
        <v>0</v>
      </c>
      <c r="CH275" s="342">
        <f t="shared" si="959"/>
        <v>0</v>
      </c>
      <c r="CI275" s="342">
        <f t="shared" si="959"/>
        <v>7404.527304</v>
      </c>
      <c r="CJ275" s="342">
        <f t="shared" si="959"/>
        <v>0</v>
      </c>
      <c r="CK275" s="342">
        <f t="shared" si="959"/>
        <v>7907.022408</v>
      </c>
      <c r="CL275" s="342">
        <f t="shared" si="959"/>
        <v>9075.524033</v>
      </c>
      <c r="CM275" s="342">
        <f t="shared" si="959"/>
        <v>0</v>
      </c>
      <c r="CN275" s="342">
        <f t="shared" si="959"/>
        <v>0</v>
      </c>
      <c r="CO275" s="342">
        <f t="shared" si="959"/>
        <v>8094.988483</v>
      </c>
      <c r="CP275" s="342">
        <f t="shared" si="959"/>
        <v>0</v>
      </c>
      <c r="CQ275" s="342">
        <f t="shared" si="959"/>
        <v>0</v>
      </c>
      <c r="CR275" s="342">
        <f t="shared" si="959"/>
        <v>0</v>
      </c>
      <c r="CS275" s="342">
        <f t="shared" si="959"/>
        <v>5853.214969</v>
      </c>
      <c r="CT275" s="342">
        <f t="shared" si="959"/>
        <v>0</v>
      </c>
      <c r="CU275" s="342">
        <f t="shared" si="959"/>
        <v>334.3622238</v>
      </c>
      <c r="CV275" s="342">
        <f t="shared" si="959"/>
        <v>0</v>
      </c>
      <c r="CW275" s="342">
        <f t="shared" si="959"/>
        <v>2856.566596</v>
      </c>
      <c r="CX275" s="342">
        <f t="shared" si="959"/>
        <v>14443.57099</v>
      </c>
      <c r="CY275" s="342">
        <f t="shared" si="959"/>
        <v>0</v>
      </c>
      <c r="CZ275" s="342">
        <f t="shared" si="959"/>
        <v>0</v>
      </c>
      <c r="DA275" s="342">
        <f t="shared" si="959"/>
        <v>11977.28249</v>
      </c>
      <c r="DB275" s="342">
        <f t="shared" si="959"/>
        <v>8304.351728</v>
      </c>
      <c r="DC275" s="342">
        <f t="shared" si="959"/>
        <v>0</v>
      </c>
      <c r="DD275" s="342">
        <f t="shared" si="959"/>
        <v>0</v>
      </c>
      <c r="DE275" s="342">
        <f t="shared" si="959"/>
        <v>8436.235936</v>
      </c>
      <c r="DF275" s="342">
        <f t="shared" si="959"/>
        <v>0</v>
      </c>
      <c r="DG275" s="342">
        <f t="shared" si="959"/>
        <v>0</v>
      </c>
      <c r="DH275" s="342">
        <f t="shared" si="959"/>
        <v>0</v>
      </c>
      <c r="DI275" s="342">
        <f t="shared" si="959"/>
        <v>0</v>
      </c>
      <c r="DJ275" s="342">
        <f t="shared" si="959"/>
        <v>0</v>
      </c>
      <c r="DK275" s="342">
        <f t="shared" si="959"/>
        <v>0</v>
      </c>
      <c r="DL275" s="342">
        <f t="shared" si="959"/>
        <v>0</v>
      </c>
      <c r="DM275" s="342">
        <f t="shared" si="959"/>
        <v>0</v>
      </c>
      <c r="DN275" s="342">
        <f t="shared" si="959"/>
        <v>0</v>
      </c>
      <c r="DO275" s="342">
        <f t="shared" si="959"/>
        <v>0</v>
      </c>
      <c r="DP275" s="342">
        <f t="shared" si="959"/>
        <v>0</v>
      </c>
      <c r="DQ275" s="342">
        <f t="shared" si="959"/>
        <v>0</v>
      </c>
      <c r="DR275" s="342">
        <f t="shared" si="959"/>
        <v>0</v>
      </c>
      <c r="DS275" s="342">
        <f t="shared" si="959"/>
        <v>0</v>
      </c>
      <c r="DT275" s="342">
        <f t="shared" si="959"/>
        <v>0</v>
      </c>
      <c r="DU275" s="342">
        <f t="shared" si="959"/>
        <v>0</v>
      </c>
      <c r="DV275" s="342">
        <f t="shared" si="959"/>
        <v>0</v>
      </c>
      <c r="DW275" s="342">
        <f t="shared" si="959"/>
        <v>0</v>
      </c>
      <c r="DX275" s="342">
        <f t="shared" si="959"/>
        <v>0</v>
      </c>
      <c r="DY275" s="342">
        <f t="shared" si="959"/>
        <v>0</v>
      </c>
      <c r="DZ275" s="342">
        <f t="shared" si="959"/>
        <v>0</v>
      </c>
      <c r="EA275" s="342">
        <f t="shared" si="959"/>
        <v>0</v>
      </c>
      <c r="EB275" s="342">
        <f t="shared" si="959"/>
        <v>0</v>
      </c>
      <c r="EC275" s="342">
        <f t="shared" si="959"/>
        <v>0</v>
      </c>
      <c r="ED275" s="338"/>
      <c r="EE275" s="342">
        <f t="shared" ref="EE275:GP275" si="960">if(or(and($A275-EE$242&gt;0,$A275-EE$243&lt;=0,month($A275)=month(EE$243)),and($A275-EE$242&gt;0,$A275-EE$243&lt;=0,month(edate($A275,6))=month(EE$243))),EE$246,0)</f>
        <v>0</v>
      </c>
      <c r="EF275" s="342">
        <f t="shared" si="960"/>
        <v>0</v>
      </c>
      <c r="EG275" s="342">
        <f t="shared" si="960"/>
        <v>0</v>
      </c>
      <c r="EH275" s="342">
        <f t="shared" si="960"/>
        <v>0</v>
      </c>
      <c r="EI275" s="342">
        <f t="shared" si="960"/>
        <v>0</v>
      </c>
      <c r="EJ275" s="342">
        <f t="shared" si="960"/>
        <v>0</v>
      </c>
      <c r="EK275" s="342">
        <f t="shared" si="960"/>
        <v>0</v>
      </c>
      <c r="EL275" s="342">
        <f t="shared" si="960"/>
        <v>0</v>
      </c>
      <c r="EM275" s="342">
        <f t="shared" si="960"/>
        <v>0</v>
      </c>
      <c r="EN275" s="342">
        <f t="shared" si="960"/>
        <v>0</v>
      </c>
      <c r="EO275" s="342">
        <f t="shared" si="960"/>
        <v>6649.128947</v>
      </c>
      <c r="EP275" s="342">
        <f t="shared" si="960"/>
        <v>4621.860131</v>
      </c>
      <c r="EQ275" s="342">
        <f t="shared" si="960"/>
        <v>0</v>
      </c>
      <c r="ER275" s="342">
        <f t="shared" si="960"/>
        <v>0</v>
      </c>
      <c r="ES275" s="342">
        <f t="shared" si="960"/>
        <v>0</v>
      </c>
      <c r="ET275" s="342">
        <f t="shared" si="960"/>
        <v>0</v>
      </c>
      <c r="EU275" s="342">
        <f t="shared" si="960"/>
        <v>0</v>
      </c>
      <c r="EV275" s="342">
        <f t="shared" si="960"/>
        <v>0</v>
      </c>
      <c r="EW275" s="342">
        <f t="shared" si="960"/>
        <v>0</v>
      </c>
      <c r="EX275" s="342">
        <f t="shared" si="960"/>
        <v>0</v>
      </c>
      <c r="EY275" s="342">
        <f t="shared" si="960"/>
        <v>0</v>
      </c>
      <c r="EZ275" s="342">
        <f t="shared" si="960"/>
        <v>49.30861561</v>
      </c>
      <c r="FA275" s="342">
        <f t="shared" si="960"/>
        <v>0</v>
      </c>
      <c r="FB275" s="342">
        <f t="shared" si="960"/>
        <v>0</v>
      </c>
      <c r="FC275" s="342">
        <f t="shared" si="960"/>
        <v>0</v>
      </c>
      <c r="FD275" s="342">
        <f t="shared" si="960"/>
        <v>0</v>
      </c>
      <c r="FE275" s="342">
        <f t="shared" si="960"/>
        <v>0</v>
      </c>
      <c r="FF275" s="342">
        <f t="shared" si="960"/>
        <v>0</v>
      </c>
      <c r="FG275" s="342">
        <f t="shared" si="960"/>
        <v>0</v>
      </c>
      <c r="FH275" s="342">
        <f t="shared" si="960"/>
        <v>0</v>
      </c>
      <c r="FI275" s="342">
        <f t="shared" si="960"/>
        <v>0</v>
      </c>
      <c r="FJ275" s="342">
        <f t="shared" si="960"/>
        <v>0</v>
      </c>
      <c r="FK275" s="342">
        <f t="shared" si="960"/>
        <v>0</v>
      </c>
      <c r="FL275" s="342">
        <f t="shared" si="960"/>
        <v>0</v>
      </c>
      <c r="FM275" s="342">
        <f t="shared" si="960"/>
        <v>0</v>
      </c>
      <c r="FN275" s="342">
        <f t="shared" si="960"/>
        <v>0</v>
      </c>
      <c r="FO275" s="342">
        <f t="shared" si="960"/>
        <v>0</v>
      </c>
      <c r="FP275" s="342">
        <f t="shared" si="960"/>
        <v>0</v>
      </c>
      <c r="FQ275" s="342">
        <f t="shared" si="960"/>
        <v>0</v>
      </c>
      <c r="FR275" s="342">
        <f t="shared" si="960"/>
        <v>0</v>
      </c>
      <c r="FS275" s="342">
        <f t="shared" si="960"/>
        <v>0</v>
      </c>
      <c r="FT275" s="342">
        <f t="shared" si="960"/>
        <v>0</v>
      </c>
      <c r="FU275" s="342">
        <f t="shared" si="960"/>
        <v>0</v>
      </c>
      <c r="FV275" s="342">
        <f t="shared" si="960"/>
        <v>0</v>
      </c>
      <c r="FW275" s="342">
        <f t="shared" si="960"/>
        <v>0</v>
      </c>
      <c r="FX275" s="342">
        <f t="shared" si="960"/>
        <v>0</v>
      </c>
      <c r="FY275" s="342">
        <f t="shared" si="960"/>
        <v>0</v>
      </c>
      <c r="FZ275" s="342">
        <f t="shared" si="960"/>
        <v>0</v>
      </c>
      <c r="GA275" s="342">
        <f t="shared" si="960"/>
        <v>0</v>
      </c>
      <c r="GB275" s="342">
        <f t="shared" si="960"/>
        <v>0</v>
      </c>
      <c r="GC275" s="342">
        <f t="shared" si="960"/>
        <v>0</v>
      </c>
      <c r="GD275" s="342">
        <f t="shared" si="960"/>
        <v>0</v>
      </c>
      <c r="GE275" s="342">
        <f t="shared" si="960"/>
        <v>0</v>
      </c>
      <c r="GF275" s="342">
        <f t="shared" si="960"/>
        <v>0</v>
      </c>
      <c r="GG275" s="342">
        <f t="shared" si="960"/>
        <v>0</v>
      </c>
      <c r="GH275" s="342">
        <f t="shared" si="960"/>
        <v>0</v>
      </c>
      <c r="GI275" s="342">
        <f t="shared" si="960"/>
        <v>0</v>
      </c>
      <c r="GJ275" s="342">
        <f t="shared" si="960"/>
        <v>0</v>
      </c>
      <c r="GK275" s="342">
        <f t="shared" si="960"/>
        <v>0</v>
      </c>
      <c r="GL275" s="342">
        <f t="shared" si="960"/>
        <v>0</v>
      </c>
      <c r="GM275" s="342">
        <f t="shared" si="960"/>
        <v>0</v>
      </c>
      <c r="GN275" s="342">
        <f t="shared" si="960"/>
        <v>0</v>
      </c>
      <c r="GO275" s="342">
        <f t="shared" si="960"/>
        <v>0</v>
      </c>
      <c r="GP275" s="342">
        <f t="shared" si="960"/>
        <v>0</v>
      </c>
      <c r="GQ275" s="342"/>
      <c r="GR275" s="342">
        <f t="shared" ref="GR275:JC275" si="961">if(or(and($A275-GR$242&gt;0,$A275-GR$243&lt;=0,month($A275)=month(GR$243)),and($A275-GR$242&gt;0,$A275-GR$243&lt;=0,month(edate($A275,6))=month(GR$243))),GR$246,0)</f>
        <v>0</v>
      </c>
      <c r="GS275" s="342">
        <f t="shared" si="961"/>
        <v>3446.918043</v>
      </c>
      <c r="GT275" s="342">
        <f t="shared" si="961"/>
        <v>5257.03716</v>
      </c>
      <c r="GU275" s="342">
        <f t="shared" si="961"/>
        <v>0</v>
      </c>
      <c r="GV275" s="342">
        <f t="shared" si="961"/>
        <v>0</v>
      </c>
      <c r="GW275" s="342">
        <f t="shared" si="961"/>
        <v>0</v>
      </c>
      <c r="GX275" s="342">
        <f t="shared" si="961"/>
        <v>0</v>
      </c>
      <c r="GY275" s="342">
        <f t="shared" si="961"/>
        <v>0</v>
      </c>
      <c r="GZ275" s="342">
        <f t="shared" si="961"/>
        <v>0</v>
      </c>
      <c r="HA275" s="342">
        <f t="shared" si="961"/>
        <v>0</v>
      </c>
      <c r="HB275" s="342">
        <f t="shared" si="961"/>
        <v>0</v>
      </c>
      <c r="HC275" s="342">
        <f t="shared" si="961"/>
        <v>0</v>
      </c>
      <c r="HD275" s="342">
        <f t="shared" si="961"/>
        <v>0</v>
      </c>
      <c r="HE275" s="342">
        <f t="shared" si="961"/>
        <v>0</v>
      </c>
      <c r="HF275" s="342">
        <f t="shared" si="961"/>
        <v>0</v>
      </c>
      <c r="HG275" s="342">
        <f t="shared" si="961"/>
        <v>0</v>
      </c>
      <c r="HH275" s="342">
        <f t="shared" si="961"/>
        <v>0</v>
      </c>
      <c r="HI275" s="342">
        <f t="shared" si="961"/>
        <v>0</v>
      </c>
      <c r="HJ275" s="342">
        <f t="shared" si="961"/>
        <v>0</v>
      </c>
      <c r="HK275" s="342">
        <f t="shared" si="961"/>
        <v>0</v>
      </c>
      <c r="HL275" s="342">
        <f t="shared" si="961"/>
        <v>0</v>
      </c>
      <c r="HM275" s="342">
        <f t="shared" si="961"/>
        <v>0</v>
      </c>
      <c r="HN275" s="342">
        <f t="shared" si="961"/>
        <v>0</v>
      </c>
      <c r="HO275" s="342">
        <f t="shared" si="961"/>
        <v>0</v>
      </c>
      <c r="HP275" s="342">
        <f t="shared" si="961"/>
        <v>0</v>
      </c>
      <c r="HQ275" s="342">
        <f t="shared" si="961"/>
        <v>0</v>
      </c>
      <c r="HR275" s="342">
        <f t="shared" si="961"/>
        <v>0</v>
      </c>
      <c r="HS275" s="342">
        <f t="shared" si="961"/>
        <v>0</v>
      </c>
      <c r="HT275" s="342">
        <f t="shared" si="961"/>
        <v>0</v>
      </c>
      <c r="HU275" s="342">
        <f t="shared" si="961"/>
        <v>0</v>
      </c>
      <c r="HV275" s="342">
        <f t="shared" si="961"/>
        <v>0</v>
      </c>
      <c r="HW275" s="342">
        <f t="shared" si="961"/>
        <v>0</v>
      </c>
      <c r="HX275" s="342">
        <f t="shared" si="961"/>
        <v>0</v>
      </c>
      <c r="HY275" s="342">
        <f t="shared" si="961"/>
        <v>0</v>
      </c>
      <c r="HZ275" s="342">
        <f t="shared" si="961"/>
        <v>0</v>
      </c>
      <c r="IA275" s="342">
        <f t="shared" si="961"/>
        <v>0</v>
      </c>
      <c r="IB275" s="342">
        <f t="shared" si="961"/>
        <v>0</v>
      </c>
      <c r="IC275" s="342">
        <f t="shared" si="961"/>
        <v>0</v>
      </c>
      <c r="ID275" s="342">
        <f t="shared" si="961"/>
        <v>0</v>
      </c>
      <c r="IE275" s="342">
        <f t="shared" si="961"/>
        <v>0</v>
      </c>
      <c r="IF275" s="342">
        <f t="shared" si="961"/>
        <v>0</v>
      </c>
      <c r="IG275" s="342">
        <f t="shared" si="961"/>
        <v>0</v>
      </c>
      <c r="IH275" s="342">
        <f t="shared" si="961"/>
        <v>0</v>
      </c>
      <c r="II275" s="342">
        <f t="shared" si="961"/>
        <v>0</v>
      </c>
      <c r="IJ275" s="342">
        <f t="shared" si="961"/>
        <v>0</v>
      </c>
      <c r="IK275" s="342">
        <f t="shared" si="961"/>
        <v>0</v>
      </c>
      <c r="IL275" s="342">
        <f t="shared" si="961"/>
        <v>0</v>
      </c>
      <c r="IM275" s="342">
        <f t="shared" si="961"/>
        <v>0</v>
      </c>
      <c r="IN275" s="342">
        <f t="shared" si="961"/>
        <v>0</v>
      </c>
      <c r="IO275" s="342">
        <f t="shared" si="961"/>
        <v>0</v>
      </c>
      <c r="IP275" s="342">
        <f t="shared" si="961"/>
        <v>0</v>
      </c>
      <c r="IQ275" s="342">
        <f t="shared" si="961"/>
        <v>0</v>
      </c>
      <c r="IR275" s="342">
        <f t="shared" si="961"/>
        <v>0</v>
      </c>
      <c r="IS275" s="342">
        <f t="shared" si="961"/>
        <v>0</v>
      </c>
      <c r="IT275" s="342">
        <f t="shared" si="961"/>
        <v>0</v>
      </c>
      <c r="IU275" s="342">
        <f t="shared" si="961"/>
        <v>0</v>
      </c>
      <c r="IV275" s="342">
        <f t="shared" si="961"/>
        <v>0</v>
      </c>
      <c r="IW275" s="342">
        <f t="shared" si="961"/>
        <v>0</v>
      </c>
      <c r="IX275" s="342">
        <f t="shared" si="961"/>
        <v>0</v>
      </c>
      <c r="IY275" s="342">
        <f t="shared" si="961"/>
        <v>0</v>
      </c>
      <c r="IZ275" s="342">
        <f t="shared" si="961"/>
        <v>0</v>
      </c>
      <c r="JA275" s="342">
        <f t="shared" si="961"/>
        <v>0</v>
      </c>
      <c r="JB275" s="342">
        <f t="shared" si="961"/>
        <v>0</v>
      </c>
      <c r="JC275" s="342">
        <f t="shared" si="961"/>
        <v>0</v>
      </c>
      <c r="JD275" s="342"/>
      <c r="JE275" s="342">
        <f t="shared" ref="JE275:LP275" si="962">if(or(and($A275-JE$242&gt;0,$A275-JE$243&lt;=0,month($A275)=month(JE$243)),and($A275-JE$242&gt;0,$A275-JE$243&lt;=0,month(edate($A275,6))=month(JE$243))),JE$246,0)</f>
        <v>0</v>
      </c>
      <c r="JF275" s="342">
        <f t="shared" si="962"/>
        <v>0</v>
      </c>
      <c r="JG275" s="342">
        <f t="shared" si="962"/>
        <v>0</v>
      </c>
      <c r="JH275" s="342">
        <f t="shared" si="962"/>
        <v>0</v>
      </c>
      <c r="JI275" s="342">
        <f t="shared" si="962"/>
        <v>0</v>
      </c>
      <c r="JJ275" s="342">
        <f t="shared" si="962"/>
        <v>0</v>
      </c>
      <c r="JK275" s="342">
        <f t="shared" si="962"/>
        <v>0</v>
      </c>
      <c r="JL275" s="342">
        <f t="shared" si="962"/>
        <v>0</v>
      </c>
      <c r="JM275" s="342">
        <f t="shared" si="962"/>
        <v>0</v>
      </c>
      <c r="JN275" s="342">
        <f t="shared" si="962"/>
        <v>0</v>
      </c>
      <c r="JO275" s="342">
        <f t="shared" si="962"/>
        <v>0</v>
      </c>
      <c r="JP275" s="342">
        <f t="shared" si="962"/>
        <v>0</v>
      </c>
      <c r="JQ275" s="342">
        <f t="shared" si="962"/>
        <v>0</v>
      </c>
      <c r="JR275" s="342">
        <f t="shared" si="962"/>
        <v>0</v>
      </c>
      <c r="JS275" s="342">
        <f t="shared" si="962"/>
        <v>0</v>
      </c>
      <c r="JT275" s="342">
        <f t="shared" si="962"/>
        <v>0</v>
      </c>
      <c r="JU275" s="342">
        <f t="shared" si="962"/>
        <v>0</v>
      </c>
      <c r="JV275" s="342">
        <f t="shared" si="962"/>
        <v>0</v>
      </c>
      <c r="JW275" s="342">
        <f t="shared" si="962"/>
        <v>0</v>
      </c>
      <c r="JX275" s="342">
        <f t="shared" si="962"/>
        <v>0</v>
      </c>
      <c r="JY275" s="342">
        <f t="shared" si="962"/>
        <v>0</v>
      </c>
      <c r="JZ275" s="342">
        <f t="shared" si="962"/>
        <v>0</v>
      </c>
      <c r="KA275" s="342">
        <f t="shared" si="962"/>
        <v>0</v>
      </c>
      <c r="KB275" s="342">
        <f t="shared" si="962"/>
        <v>0</v>
      </c>
      <c r="KC275" s="342">
        <f t="shared" si="962"/>
        <v>0</v>
      </c>
      <c r="KD275" s="342">
        <f t="shared" si="962"/>
        <v>0</v>
      </c>
      <c r="KE275" s="342">
        <f t="shared" si="962"/>
        <v>0</v>
      </c>
      <c r="KF275" s="342">
        <f t="shared" si="962"/>
        <v>0</v>
      </c>
      <c r="KG275" s="342">
        <f t="shared" si="962"/>
        <v>0</v>
      </c>
      <c r="KH275" s="342">
        <f t="shared" si="962"/>
        <v>0</v>
      </c>
      <c r="KI275" s="342">
        <f t="shared" si="962"/>
        <v>0</v>
      </c>
      <c r="KJ275" s="342">
        <f t="shared" si="962"/>
        <v>0</v>
      </c>
      <c r="KK275" s="342">
        <f t="shared" si="962"/>
        <v>0</v>
      </c>
      <c r="KL275" s="342">
        <f t="shared" si="962"/>
        <v>0</v>
      </c>
      <c r="KM275" s="342">
        <f t="shared" si="962"/>
        <v>0</v>
      </c>
      <c r="KN275" s="342">
        <f t="shared" si="962"/>
        <v>0</v>
      </c>
      <c r="KO275" s="342">
        <f t="shared" si="962"/>
        <v>0</v>
      </c>
      <c r="KP275" s="342">
        <f t="shared" si="962"/>
        <v>0</v>
      </c>
      <c r="KQ275" s="342">
        <f t="shared" si="962"/>
        <v>0</v>
      </c>
      <c r="KR275" s="342">
        <f t="shared" si="962"/>
        <v>0</v>
      </c>
      <c r="KS275" s="342">
        <f t="shared" si="962"/>
        <v>0</v>
      </c>
      <c r="KT275" s="342">
        <f t="shared" si="962"/>
        <v>0</v>
      </c>
      <c r="KU275" s="342">
        <f t="shared" si="962"/>
        <v>0</v>
      </c>
      <c r="KV275" s="342">
        <f t="shared" si="962"/>
        <v>0</v>
      </c>
      <c r="KW275" s="342">
        <f t="shared" si="962"/>
        <v>0</v>
      </c>
      <c r="KX275" s="342">
        <f t="shared" si="962"/>
        <v>0</v>
      </c>
      <c r="KY275" s="342">
        <f t="shared" si="962"/>
        <v>0</v>
      </c>
      <c r="KZ275" s="342">
        <f t="shared" si="962"/>
        <v>0</v>
      </c>
      <c r="LA275" s="342">
        <f t="shared" si="962"/>
        <v>0</v>
      </c>
      <c r="LB275" s="342">
        <f t="shared" si="962"/>
        <v>0</v>
      </c>
      <c r="LC275" s="342">
        <f t="shared" si="962"/>
        <v>0</v>
      </c>
      <c r="LD275" s="342">
        <f t="shared" si="962"/>
        <v>0</v>
      </c>
      <c r="LE275" s="342">
        <f t="shared" si="962"/>
        <v>0</v>
      </c>
      <c r="LF275" s="342">
        <f t="shared" si="962"/>
        <v>0</v>
      </c>
      <c r="LG275" s="342">
        <f t="shared" si="962"/>
        <v>0</v>
      </c>
      <c r="LH275" s="342">
        <f t="shared" si="962"/>
        <v>0</v>
      </c>
      <c r="LI275" s="342">
        <f t="shared" si="962"/>
        <v>0</v>
      </c>
      <c r="LJ275" s="342">
        <f t="shared" si="962"/>
        <v>0</v>
      </c>
      <c r="LK275" s="342">
        <f t="shared" si="962"/>
        <v>0</v>
      </c>
      <c r="LL275" s="342">
        <f t="shared" si="962"/>
        <v>0</v>
      </c>
      <c r="LM275" s="342">
        <f t="shared" si="962"/>
        <v>0</v>
      </c>
      <c r="LN275" s="342">
        <f t="shared" si="962"/>
        <v>0</v>
      </c>
      <c r="LO275" s="342">
        <f t="shared" si="962"/>
        <v>0</v>
      </c>
      <c r="LP275" s="342">
        <f t="shared" si="962"/>
        <v>0</v>
      </c>
    </row>
    <row r="276">
      <c r="A276" s="331" t="str">
        <f t="shared" si="821"/>
        <v>09-2029</v>
      </c>
      <c r="B276" s="346">
        <f t="shared" si="827"/>
        <v>235602.3975</v>
      </c>
      <c r="C276" s="346"/>
      <c r="E276" s="342">
        <f t="shared" ref="E276:BP276" si="963">if(or(and($A276-E$242&gt;0,$A276-E$243&lt;=0,month($A276)=month(E$243)),and($A276-E$242&gt;0,$A276-E$243&lt;=0,month(edate($A276,6))=month(E$243))),E$246,0)</f>
        <v>0</v>
      </c>
      <c r="F276" s="342">
        <f t="shared" si="963"/>
        <v>0</v>
      </c>
      <c r="G276" s="342">
        <f t="shared" si="963"/>
        <v>0</v>
      </c>
      <c r="H276" s="342">
        <f t="shared" si="963"/>
        <v>0</v>
      </c>
      <c r="I276" s="342">
        <f t="shared" si="963"/>
        <v>0</v>
      </c>
      <c r="J276" s="342">
        <f t="shared" si="963"/>
        <v>0</v>
      </c>
      <c r="K276" s="342">
        <f t="shared" si="963"/>
        <v>0</v>
      </c>
      <c r="L276" s="342">
        <f t="shared" si="963"/>
        <v>0</v>
      </c>
      <c r="M276" s="342">
        <f t="shared" si="963"/>
        <v>0</v>
      </c>
      <c r="N276" s="342">
        <f t="shared" si="963"/>
        <v>0</v>
      </c>
      <c r="O276" s="342">
        <f t="shared" si="963"/>
        <v>0</v>
      </c>
      <c r="P276" s="342">
        <f t="shared" si="963"/>
        <v>0</v>
      </c>
      <c r="Q276" s="342">
        <f t="shared" si="963"/>
        <v>0</v>
      </c>
      <c r="R276" s="342">
        <f t="shared" si="963"/>
        <v>0</v>
      </c>
      <c r="S276" s="342">
        <f t="shared" si="963"/>
        <v>0</v>
      </c>
      <c r="T276" s="342">
        <f t="shared" si="963"/>
        <v>0</v>
      </c>
      <c r="U276" s="342">
        <f t="shared" si="963"/>
        <v>0</v>
      </c>
      <c r="V276" s="342">
        <f t="shared" si="963"/>
        <v>0</v>
      </c>
      <c r="W276" s="342">
        <f t="shared" si="963"/>
        <v>0</v>
      </c>
      <c r="X276" s="342">
        <f t="shared" si="963"/>
        <v>0</v>
      </c>
      <c r="Y276" s="342">
        <f t="shared" si="963"/>
        <v>0</v>
      </c>
      <c r="Z276" s="342">
        <f t="shared" si="963"/>
        <v>0</v>
      </c>
      <c r="AA276" s="342">
        <f t="shared" si="963"/>
        <v>0</v>
      </c>
      <c r="AB276" s="342">
        <f t="shared" si="963"/>
        <v>0</v>
      </c>
      <c r="AC276" s="342">
        <f t="shared" si="963"/>
        <v>0</v>
      </c>
      <c r="AD276" s="342">
        <f t="shared" si="963"/>
        <v>0</v>
      </c>
      <c r="AE276" s="342">
        <f t="shared" si="963"/>
        <v>0</v>
      </c>
      <c r="AF276" s="342">
        <f t="shared" si="963"/>
        <v>0</v>
      </c>
      <c r="AG276" s="342">
        <f t="shared" si="963"/>
        <v>0</v>
      </c>
      <c r="AH276" s="342">
        <f t="shared" si="963"/>
        <v>0</v>
      </c>
      <c r="AI276" s="342">
        <f t="shared" si="963"/>
        <v>0</v>
      </c>
      <c r="AJ276" s="342">
        <f t="shared" si="963"/>
        <v>0</v>
      </c>
      <c r="AK276" s="342">
        <f t="shared" si="963"/>
        <v>0</v>
      </c>
      <c r="AL276" s="342">
        <f t="shared" si="963"/>
        <v>0</v>
      </c>
      <c r="AM276" s="342">
        <f t="shared" si="963"/>
        <v>0</v>
      </c>
      <c r="AN276" s="342">
        <f t="shared" si="963"/>
        <v>0</v>
      </c>
      <c r="AO276" s="342">
        <f t="shared" si="963"/>
        <v>0</v>
      </c>
      <c r="AP276" s="342">
        <f t="shared" si="963"/>
        <v>0</v>
      </c>
      <c r="AQ276" s="342">
        <f t="shared" si="963"/>
        <v>0</v>
      </c>
      <c r="AR276" s="342">
        <f t="shared" si="963"/>
        <v>0</v>
      </c>
      <c r="AS276" s="342">
        <f t="shared" si="963"/>
        <v>0</v>
      </c>
      <c r="AT276" s="342">
        <f t="shared" si="963"/>
        <v>0</v>
      </c>
      <c r="AU276" s="342">
        <f t="shared" si="963"/>
        <v>0</v>
      </c>
      <c r="AV276" s="342">
        <f t="shared" si="963"/>
        <v>0</v>
      </c>
      <c r="AW276" s="342">
        <f t="shared" si="963"/>
        <v>4800</v>
      </c>
      <c r="AX276" s="342">
        <f t="shared" si="963"/>
        <v>0</v>
      </c>
      <c r="AY276" s="342">
        <f t="shared" si="963"/>
        <v>12558.09375</v>
      </c>
      <c r="AZ276" s="342">
        <f t="shared" si="963"/>
        <v>0</v>
      </c>
      <c r="BA276" s="342">
        <f t="shared" si="963"/>
        <v>0</v>
      </c>
      <c r="BB276" s="342">
        <f t="shared" si="963"/>
        <v>9703.8664</v>
      </c>
      <c r="BC276" s="342">
        <f t="shared" si="963"/>
        <v>0</v>
      </c>
      <c r="BD276" s="342">
        <f t="shared" si="963"/>
        <v>13378.4</v>
      </c>
      <c r="BE276" s="342">
        <f t="shared" si="963"/>
        <v>0</v>
      </c>
      <c r="BF276" s="342">
        <f t="shared" si="963"/>
        <v>1557.6541</v>
      </c>
      <c r="BG276" s="342">
        <f t="shared" si="963"/>
        <v>0</v>
      </c>
      <c r="BH276" s="342">
        <f t="shared" si="963"/>
        <v>5158.157425</v>
      </c>
      <c r="BI276" s="342">
        <f t="shared" si="963"/>
        <v>2306.25</v>
      </c>
      <c r="BJ276" s="342">
        <f t="shared" si="963"/>
        <v>7162.4875</v>
      </c>
      <c r="BK276" s="342">
        <f t="shared" si="963"/>
        <v>1312.5</v>
      </c>
      <c r="BL276" s="342">
        <f t="shared" si="963"/>
        <v>1793.1</v>
      </c>
      <c r="BM276" s="342">
        <f t="shared" si="963"/>
        <v>0</v>
      </c>
      <c r="BN276" s="342">
        <f t="shared" si="963"/>
        <v>740.464875</v>
      </c>
      <c r="BO276" s="342">
        <f t="shared" si="963"/>
        <v>0</v>
      </c>
      <c r="BP276" s="342">
        <f t="shared" si="963"/>
        <v>628.625</v>
      </c>
      <c r="BQ276" s="342"/>
      <c r="BR276" s="342">
        <f t="shared" ref="BR276:EC276" si="964">if(or(and($A276-BR$242&gt;0,$A276-BR$243&lt;=0,month($A276)=month(BR$243)),and($A276-BR$242&gt;0,$A276-BR$243&lt;=0,month(edate($A276,6))=month(BR$243))),BR$246,0)</f>
        <v>0</v>
      </c>
      <c r="BS276" s="342">
        <f t="shared" si="964"/>
        <v>0</v>
      </c>
      <c r="BT276" s="342">
        <f t="shared" si="964"/>
        <v>0</v>
      </c>
      <c r="BU276" s="342">
        <f t="shared" si="964"/>
        <v>0</v>
      </c>
      <c r="BV276" s="342">
        <f t="shared" si="964"/>
        <v>0</v>
      </c>
      <c r="BW276" s="342">
        <f t="shared" si="964"/>
        <v>0</v>
      </c>
      <c r="BX276" s="342">
        <f t="shared" si="964"/>
        <v>0</v>
      </c>
      <c r="BY276" s="342">
        <f t="shared" si="964"/>
        <v>4230.325751</v>
      </c>
      <c r="BZ276" s="342">
        <f t="shared" si="964"/>
        <v>5235.984857</v>
      </c>
      <c r="CA276" s="342">
        <f t="shared" si="964"/>
        <v>0</v>
      </c>
      <c r="CB276" s="342">
        <f t="shared" si="964"/>
        <v>0</v>
      </c>
      <c r="CC276" s="342">
        <f t="shared" si="964"/>
        <v>0</v>
      </c>
      <c r="CD276" s="342">
        <f t="shared" si="964"/>
        <v>5402.969057</v>
      </c>
      <c r="CE276" s="342">
        <f t="shared" si="964"/>
        <v>0</v>
      </c>
      <c r="CF276" s="342">
        <f t="shared" si="964"/>
        <v>0</v>
      </c>
      <c r="CG276" s="342">
        <f t="shared" si="964"/>
        <v>11312.21154</v>
      </c>
      <c r="CH276" s="342">
        <f t="shared" si="964"/>
        <v>9573.541434</v>
      </c>
      <c r="CI276" s="342">
        <f t="shared" si="964"/>
        <v>0</v>
      </c>
      <c r="CJ276" s="342">
        <f t="shared" si="964"/>
        <v>8575.222922</v>
      </c>
      <c r="CK276" s="342">
        <f t="shared" si="964"/>
        <v>0</v>
      </c>
      <c r="CL276" s="342">
        <f t="shared" si="964"/>
        <v>0</v>
      </c>
      <c r="CM276" s="342">
        <f t="shared" si="964"/>
        <v>0</v>
      </c>
      <c r="CN276" s="342">
        <f t="shared" si="964"/>
        <v>9119.545288</v>
      </c>
      <c r="CO276" s="342">
        <f t="shared" si="964"/>
        <v>0</v>
      </c>
      <c r="CP276" s="342">
        <f t="shared" si="964"/>
        <v>7007.360152</v>
      </c>
      <c r="CQ276" s="342">
        <f t="shared" si="964"/>
        <v>9028.455859</v>
      </c>
      <c r="CR276" s="342">
        <f t="shared" si="964"/>
        <v>10386.30074</v>
      </c>
      <c r="CS276" s="342">
        <f t="shared" si="964"/>
        <v>0</v>
      </c>
      <c r="CT276" s="342">
        <f t="shared" si="964"/>
        <v>6678.488448</v>
      </c>
      <c r="CU276" s="342">
        <f t="shared" si="964"/>
        <v>0</v>
      </c>
      <c r="CV276" s="342">
        <f t="shared" si="964"/>
        <v>9859.440844</v>
      </c>
      <c r="CW276" s="342">
        <f t="shared" si="964"/>
        <v>0</v>
      </c>
      <c r="CX276" s="342">
        <f t="shared" si="964"/>
        <v>0</v>
      </c>
      <c r="CY276" s="342">
        <f t="shared" si="964"/>
        <v>260.4554007</v>
      </c>
      <c r="CZ276" s="342">
        <f t="shared" si="964"/>
        <v>5637.672261</v>
      </c>
      <c r="DA276" s="342">
        <f t="shared" si="964"/>
        <v>0</v>
      </c>
      <c r="DB276" s="342">
        <f t="shared" si="964"/>
        <v>0</v>
      </c>
      <c r="DC276" s="342">
        <f t="shared" si="964"/>
        <v>6800.877918</v>
      </c>
      <c r="DD276" s="342">
        <f t="shared" si="964"/>
        <v>8034.101466</v>
      </c>
      <c r="DE276" s="342">
        <f t="shared" si="964"/>
        <v>0</v>
      </c>
      <c r="DF276" s="342">
        <f t="shared" si="964"/>
        <v>9650.436881</v>
      </c>
      <c r="DG276" s="342">
        <f t="shared" si="964"/>
        <v>15044.90248</v>
      </c>
      <c r="DH276" s="342">
        <f t="shared" si="964"/>
        <v>6247.176206</v>
      </c>
      <c r="DI276" s="342">
        <f t="shared" si="964"/>
        <v>0</v>
      </c>
      <c r="DJ276" s="342">
        <f t="shared" si="964"/>
        <v>0</v>
      </c>
      <c r="DK276" s="342">
        <f t="shared" si="964"/>
        <v>0</v>
      </c>
      <c r="DL276" s="342">
        <f t="shared" si="964"/>
        <v>0</v>
      </c>
      <c r="DM276" s="342">
        <f t="shared" si="964"/>
        <v>0</v>
      </c>
      <c r="DN276" s="342">
        <f t="shared" si="964"/>
        <v>0</v>
      </c>
      <c r="DO276" s="342">
        <f t="shared" si="964"/>
        <v>0</v>
      </c>
      <c r="DP276" s="342">
        <f t="shared" si="964"/>
        <v>0</v>
      </c>
      <c r="DQ276" s="342">
        <f t="shared" si="964"/>
        <v>0</v>
      </c>
      <c r="DR276" s="342">
        <f t="shared" si="964"/>
        <v>0</v>
      </c>
      <c r="DS276" s="342">
        <f t="shared" si="964"/>
        <v>0</v>
      </c>
      <c r="DT276" s="342">
        <f t="shared" si="964"/>
        <v>0</v>
      </c>
      <c r="DU276" s="342">
        <f t="shared" si="964"/>
        <v>0</v>
      </c>
      <c r="DV276" s="342">
        <f t="shared" si="964"/>
        <v>0</v>
      </c>
      <c r="DW276" s="342">
        <f t="shared" si="964"/>
        <v>0</v>
      </c>
      <c r="DX276" s="342">
        <f t="shared" si="964"/>
        <v>0</v>
      </c>
      <c r="DY276" s="342">
        <f t="shared" si="964"/>
        <v>0</v>
      </c>
      <c r="DZ276" s="342">
        <f t="shared" si="964"/>
        <v>0</v>
      </c>
      <c r="EA276" s="342">
        <f t="shared" si="964"/>
        <v>0</v>
      </c>
      <c r="EB276" s="342">
        <f t="shared" si="964"/>
        <v>0</v>
      </c>
      <c r="EC276" s="342">
        <f t="shared" si="964"/>
        <v>0</v>
      </c>
      <c r="ED276" s="338"/>
      <c r="EE276" s="342">
        <f t="shared" ref="EE276:GP276" si="965">if(or(and($A276-EE$242&gt;0,$A276-EE$243&lt;=0,month($A276)=month(EE$243)),and($A276-EE$242&gt;0,$A276-EE$243&lt;=0,month(edate($A276,6))=month(EE$243))),EE$246,0)</f>
        <v>0</v>
      </c>
      <c r="EF276" s="342">
        <f t="shared" si="965"/>
        <v>0</v>
      </c>
      <c r="EG276" s="342">
        <f t="shared" si="965"/>
        <v>0</v>
      </c>
      <c r="EH276" s="342">
        <f t="shared" si="965"/>
        <v>0</v>
      </c>
      <c r="EI276" s="342">
        <f t="shared" si="965"/>
        <v>5223.262674</v>
      </c>
      <c r="EJ276" s="342">
        <f t="shared" si="965"/>
        <v>0</v>
      </c>
      <c r="EK276" s="342">
        <f t="shared" si="965"/>
        <v>6297.019492</v>
      </c>
      <c r="EL276" s="342">
        <f t="shared" si="965"/>
        <v>0</v>
      </c>
      <c r="EM276" s="342">
        <f t="shared" si="965"/>
        <v>0</v>
      </c>
      <c r="EN276" s="342">
        <f t="shared" si="965"/>
        <v>0</v>
      </c>
      <c r="EO276" s="342">
        <f t="shared" si="965"/>
        <v>0</v>
      </c>
      <c r="EP276" s="342">
        <f t="shared" si="965"/>
        <v>0</v>
      </c>
      <c r="EQ276" s="342">
        <f t="shared" si="965"/>
        <v>0</v>
      </c>
      <c r="ER276" s="342">
        <f t="shared" si="965"/>
        <v>9040.294654</v>
      </c>
      <c r="ES276" s="342">
        <f t="shared" si="965"/>
        <v>0</v>
      </c>
      <c r="ET276" s="342">
        <f t="shared" si="965"/>
        <v>0</v>
      </c>
      <c r="EU276" s="342">
        <f t="shared" si="965"/>
        <v>0</v>
      </c>
      <c r="EV276" s="342">
        <f t="shared" si="965"/>
        <v>0</v>
      </c>
      <c r="EW276" s="342">
        <f t="shared" si="965"/>
        <v>0</v>
      </c>
      <c r="EX276" s="342">
        <f t="shared" si="965"/>
        <v>0</v>
      </c>
      <c r="EY276" s="342">
        <f t="shared" si="965"/>
        <v>0</v>
      </c>
      <c r="EZ276" s="342">
        <f t="shared" si="965"/>
        <v>0</v>
      </c>
      <c r="FA276" s="342">
        <f t="shared" si="965"/>
        <v>0</v>
      </c>
      <c r="FB276" s="342">
        <f t="shared" si="965"/>
        <v>0</v>
      </c>
      <c r="FC276" s="342">
        <f t="shared" si="965"/>
        <v>0</v>
      </c>
      <c r="FD276" s="342">
        <f t="shared" si="965"/>
        <v>0</v>
      </c>
      <c r="FE276" s="342">
        <f t="shared" si="965"/>
        <v>0</v>
      </c>
      <c r="FF276" s="342">
        <f t="shared" si="965"/>
        <v>0</v>
      </c>
      <c r="FG276" s="342">
        <f t="shared" si="965"/>
        <v>0</v>
      </c>
      <c r="FH276" s="342">
        <f t="shared" si="965"/>
        <v>0</v>
      </c>
      <c r="FI276" s="342">
        <f t="shared" si="965"/>
        <v>0</v>
      </c>
      <c r="FJ276" s="342">
        <f t="shared" si="965"/>
        <v>0</v>
      </c>
      <c r="FK276" s="342">
        <f t="shared" si="965"/>
        <v>0</v>
      </c>
      <c r="FL276" s="342">
        <f t="shared" si="965"/>
        <v>0</v>
      </c>
      <c r="FM276" s="342">
        <f t="shared" si="965"/>
        <v>0</v>
      </c>
      <c r="FN276" s="342">
        <f t="shared" si="965"/>
        <v>0</v>
      </c>
      <c r="FO276" s="342">
        <f t="shared" si="965"/>
        <v>0</v>
      </c>
      <c r="FP276" s="342">
        <f t="shared" si="965"/>
        <v>0</v>
      </c>
      <c r="FQ276" s="342">
        <f t="shared" si="965"/>
        <v>0</v>
      </c>
      <c r="FR276" s="342">
        <f t="shared" si="965"/>
        <v>0</v>
      </c>
      <c r="FS276" s="342">
        <f t="shared" si="965"/>
        <v>0</v>
      </c>
      <c r="FT276" s="342">
        <f t="shared" si="965"/>
        <v>0</v>
      </c>
      <c r="FU276" s="342">
        <f t="shared" si="965"/>
        <v>0</v>
      </c>
      <c r="FV276" s="342">
        <f t="shared" si="965"/>
        <v>0</v>
      </c>
      <c r="FW276" s="342">
        <f t="shared" si="965"/>
        <v>0</v>
      </c>
      <c r="FX276" s="342">
        <f t="shared" si="965"/>
        <v>0</v>
      </c>
      <c r="FY276" s="342">
        <f t="shared" si="965"/>
        <v>0</v>
      </c>
      <c r="FZ276" s="342">
        <f t="shared" si="965"/>
        <v>0</v>
      </c>
      <c r="GA276" s="342">
        <f t="shared" si="965"/>
        <v>0</v>
      </c>
      <c r="GB276" s="342">
        <f t="shared" si="965"/>
        <v>0</v>
      </c>
      <c r="GC276" s="342">
        <f t="shared" si="965"/>
        <v>0</v>
      </c>
      <c r="GD276" s="342">
        <f t="shared" si="965"/>
        <v>0</v>
      </c>
      <c r="GE276" s="342">
        <f t="shared" si="965"/>
        <v>0</v>
      </c>
      <c r="GF276" s="342">
        <f t="shared" si="965"/>
        <v>0</v>
      </c>
      <c r="GG276" s="342">
        <f t="shared" si="965"/>
        <v>0</v>
      </c>
      <c r="GH276" s="342">
        <f t="shared" si="965"/>
        <v>0</v>
      </c>
      <c r="GI276" s="342">
        <f t="shared" si="965"/>
        <v>0</v>
      </c>
      <c r="GJ276" s="342">
        <f t="shared" si="965"/>
        <v>0</v>
      </c>
      <c r="GK276" s="342">
        <f t="shared" si="965"/>
        <v>0</v>
      </c>
      <c r="GL276" s="342">
        <f t="shared" si="965"/>
        <v>0</v>
      </c>
      <c r="GM276" s="342">
        <f t="shared" si="965"/>
        <v>0</v>
      </c>
      <c r="GN276" s="342">
        <f t="shared" si="965"/>
        <v>0</v>
      </c>
      <c r="GO276" s="342">
        <f t="shared" si="965"/>
        <v>0</v>
      </c>
      <c r="GP276" s="342">
        <f t="shared" si="965"/>
        <v>0</v>
      </c>
      <c r="GQ276" s="342"/>
      <c r="GR276" s="342">
        <f t="shared" ref="GR276:JC276" si="966">if(or(and($A276-GR$242&gt;0,$A276-GR$243&lt;=0,month($A276)=month(GR$243)),and($A276-GR$242&gt;0,$A276-GR$243&lt;=0,month(edate($A276,6))=month(GR$243))),GR$246,0)</f>
        <v>0</v>
      </c>
      <c r="GS276" s="342">
        <f t="shared" si="966"/>
        <v>0</v>
      </c>
      <c r="GT276" s="342">
        <f t="shared" si="966"/>
        <v>0</v>
      </c>
      <c r="GU276" s="342">
        <f t="shared" si="966"/>
        <v>5856.752093</v>
      </c>
      <c r="GV276" s="342">
        <f t="shared" si="966"/>
        <v>0</v>
      </c>
      <c r="GW276" s="342">
        <f t="shared" si="966"/>
        <v>0</v>
      </c>
      <c r="GX276" s="342">
        <f t="shared" si="966"/>
        <v>0</v>
      </c>
      <c r="GY276" s="342">
        <f t="shared" si="966"/>
        <v>0</v>
      </c>
      <c r="GZ276" s="342">
        <f t="shared" si="966"/>
        <v>0</v>
      </c>
      <c r="HA276" s="342">
        <f t="shared" si="966"/>
        <v>0</v>
      </c>
      <c r="HB276" s="342">
        <f t="shared" si="966"/>
        <v>0</v>
      </c>
      <c r="HC276" s="342">
        <f t="shared" si="966"/>
        <v>0</v>
      </c>
      <c r="HD276" s="342">
        <f t="shared" si="966"/>
        <v>0</v>
      </c>
      <c r="HE276" s="342">
        <f t="shared" si="966"/>
        <v>0</v>
      </c>
      <c r="HF276" s="342">
        <f t="shared" si="966"/>
        <v>0</v>
      </c>
      <c r="HG276" s="342">
        <f t="shared" si="966"/>
        <v>0</v>
      </c>
      <c r="HH276" s="342">
        <f t="shared" si="966"/>
        <v>0</v>
      </c>
      <c r="HI276" s="342">
        <f t="shared" si="966"/>
        <v>0</v>
      </c>
      <c r="HJ276" s="342">
        <f t="shared" si="966"/>
        <v>0</v>
      </c>
      <c r="HK276" s="342">
        <f t="shared" si="966"/>
        <v>0</v>
      </c>
      <c r="HL276" s="342">
        <f t="shared" si="966"/>
        <v>0</v>
      </c>
      <c r="HM276" s="342">
        <f t="shared" si="966"/>
        <v>0</v>
      </c>
      <c r="HN276" s="342">
        <f t="shared" si="966"/>
        <v>0</v>
      </c>
      <c r="HO276" s="342">
        <f t="shared" si="966"/>
        <v>0</v>
      </c>
      <c r="HP276" s="342">
        <f t="shared" si="966"/>
        <v>0</v>
      </c>
      <c r="HQ276" s="342">
        <f t="shared" si="966"/>
        <v>0</v>
      </c>
      <c r="HR276" s="342">
        <f t="shared" si="966"/>
        <v>0</v>
      </c>
      <c r="HS276" s="342">
        <f t="shared" si="966"/>
        <v>0</v>
      </c>
      <c r="HT276" s="342">
        <f t="shared" si="966"/>
        <v>0</v>
      </c>
      <c r="HU276" s="342">
        <f t="shared" si="966"/>
        <v>0</v>
      </c>
      <c r="HV276" s="342">
        <f t="shared" si="966"/>
        <v>0</v>
      </c>
      <c r="HW276" s="342">
        <f t="shared" si="966"/>
        <v>0</v>
      </c>
      <c r="HX276" s="342">
        <f t="shared" si="966"/>
        <v>0</v>
      </c>
      <c r="HY276" s="342">
        <f t="shared" si="966"/>
        <v>0</v>
      </c>
      <c r="HZ276" s="342">
        <f t="shared" si="966"/>
        <v>0</v>
      </c>
      <c r="IA276" s="342">
        <f t="shared" si="966"/>
        <v>0</v>
      </c>
      <c r="IB276" s="342">
        <f t="shared" si="966"/>
        <v>0</v>
      </c>
      <c r="IC276" s="342">
        <f t="shared" si="966"/>
        <v>0</v>
      </c>
      <c r="ID276" s="342">
        <f t="shared" si="966"/>
        <v>0</v>
      </c>
      <c r="IE276" s="342">
        <f t="shared" si="966"/>
        <v>0</v>
      </c>
      <c r="IF276" s="342">
        <f t="shared" si="966"/>
        <v>0</v>
      </c>
      <c r="IG276" s="342">
        <f t="shared" si="966"/>
        <v>0</v>
      </c>
      <c r="IH276" s="342">
        <f t="shared" si="966"/>
        <v>0</v>
      </c>
      <c r="II276" s="342">
        <f t="shared" si="966"/>
        <v>0</v>
      </c>
      <c r="IJ276" s="342">
        <f t="shared" si="966"/>
        <v>0</v>
      </c>
      <c r="IK276" s="342">
        <f t="shared" si="966"/>
        <v>0</v>
      </c>
      <c r="IL276" s="342">
        <f t="shared" si="966"/>
        <v>0</v>
      </c>
      <c r="IM276" s="342">
        <f t="shared" si="966"/>
        <v>0</v>
      </c>
      <c r="IN276" s="342">
        <f t="shared" si="966"/>
        <v>0</v>
      </c>
      <c r="IO276" s="342">
        <f t="shared" si="966"/>
        <v>0</v>
      </c>
      <c r="IP276" s="342">
        <f t="shared" si="966"/>
        <v>0</v>
      </c>
      <c r="IQ276" s="342">
        <f t="shared" si="966"/>
        <v>0</v>
      </c>
      <c r="IR276" s="342">
        <f t="shared" si="966"/>
        <v>0</v>
      </c>
      <c r="IS276" s="342">
        <f t="shared" si="966"/>
        <v>0</v>
      </c>
      <c r="IT276" s="342">
        <f t="shared" si="966"/>
        <v>0</v>
      </c>
      <c r="IU276" s="342">
        <f t="shared" si="966"/>
        <v>0</v>
      </c>
      <c r="IV276" s="342">
        <f t="shared" si="966"/>
        <v>0</v>
      </c>
      <c r="IW276" s="342">
        <f t="shared" si="966"/>
        <v>0</v>
      </c>
      <c r="IX276" s="342">
        <f t="shared" si="966"/>
        <v>0</v>
      </c>
      <c r="IY276" s="342">
        <f t="shared" si="966"/>
        <v>0</v>
      </c>
      <c r="IZ276" s="342">
        <f t="shared" si="966"/>
        <v>0</v>
      </c>
      <c r="JA276" s="342">
        <f t="shared" si="966"/>
        <v>0</v>
      </c>
      <c r="JB276" s="342">
        <f t="shared" si="966"/>
        <v>0</v>
      </c>
      <c r="JC276" s="342">
        <f t="shared" si="966"/>
        <v>0</v>
      </c>
      <c r="JD276" s="342"/>
      <c r="JE276" s="342">
        <f t="shared" ref="JE276:LP276" si="967">if(or(and($A276-JE$242&gt;0,$A276-JE$243&lt;=0,month($A276)=month(JE$243)),and($A276-JE$242&gt;0,$A276-JE$243&lt;=0,month(edate($A276,6))=month(JE$243))),JE$246,0)</f>
        <v>0</v>
      </c>
      <c r="JF276" s="342">
        <f t="shared" si="967"/>
        <v>0</v>
      </c>
      <c r="JG276" s="342">
        <f t="shared" si="967"/>
        <v>0</v>
      </c>
      <c r="JH276" s="342">
        <f t="shared" si="967"/>
        <v>0</v>
      </c>
      <c r="JI276" s="342">
        <f t="shared" si="967"/>
        <v>0</v>
      </c>
      <c r="JJ276" s="342">
        <f t="shared" si="967"/>
        <v>0</v>
      </c>
      <c r="JK276" s="342">
        <f t="shared" si="967"/>
        <v>0</v>
      </c>
      <c r="JL276" s="342">
        <f t="shared" si="967"/>
        <v>0</v>
      </c>
      <c r="JM276" s="342">
        <f t="shared" si="967"/>
        <v>0</v>
      </c>
      <c r="JN276" s="342">
        <f t="shared" si="967"/>
        <v>0</v>
      </c>
      <c r="JO276" s="342">
        <f t="shared" si="967"/>
        <v>0</v>
      </c>
      <c r="JP276" s="342">
        <f t="shared" si="967"/>
        <v>0</v>
      </c>
      <c r="JQ276" s="342">
        <f t="shared" si="967"/>
        <v>0</v>
      </c>
      <c r="JR276" s="342">
        <f t="shared" si="967"/>
        <v>0</v>
      </c>
      <c r="JS276" s="342">
        <f t="shared" si="967"/>
        <v>0</v>
      </c>
      <c r="JT276" s="342">
        <f t="shared" si="967"/>
        <v>0</v>
      </c>
      <c r="JU276" s="342">
        <f t="shared" si="967"/>
        <v>0</v>
      </c>
      <c r="JV276" s="342">
        <f t="shared" si="967"/>
        <v>0</v>
      </c>
      <c r="JW276" s="342">
        <f t="shared" si="967"/>
        <v>0</v>
      </c>
      <c r="JX276" s="342">
        <f t="shared" si="967"/>
        <v>0</v>
      </c>
      <c r="JY276" s="342">
        <f t="shared" si="967"/>
        <v>0</v>
      </c>
      <c r="JZ276" s="342">
        <f t="shared" si="967"/>
        <v>0</v>
      </c>
      <c r="KA276" s="342">
        <f t="shared" si="967"/>
        <v>0</v>
      </c>
      <c r="KB276" s="342">
        <f t="shared" si="967"/>
        <v>0</v>
      </c>
      <c r="KC276" s="342">
        <f t="shared" si="967"/>
        <v>0</v>
      </c>
      <c r="KD276" s="342">
        <f t="shared" si="967"/>
        <v>0</v>
      </c>
      <c r="KE276" s="342">
        <f t="shared" si="967"/>
        <v>0</v>
      </c>
      <c r="KF276" s="342">
        <f t="shared" si="967"/>
        <v>0</v>
      </c>
      <c r="KG276" s="342">
        <f t="shared" si="967"/>
        <v>0</v>
      </c>
      <c r="KH276" s="342">
        <f t="shared" si="967"/>
        <v>0</v>
      </c>
      <c r="KI276" s="342">
        <f t="shared" si="967"/>
        <v>0</v>
      </c>
      <c r="KJ276" s="342">
        <f t="shared" si="967"/>
        <v>0</v>
      </c>
      <c r="KK276" s="342">
        <f t="shared" si="967"/>
        <v>0</v>
      </c>
      <c r="KL276" s="342">
        <f t="shared" si="967"/>
        <v>0</v>
      </c>
      <c r="KM276" s="342">
        <f t="shared" si="967"/>
        <v>0</v>
      </c>
      <c r="KN276" s="342">
        <f t="shared" si="967"/>
        <v>0</v>
      </c>
      <c r="KO276" s="342">
        <f t="shared" si="967"/>
        <v>0</v>
      </c>
      <c r="KP276" s="342">
        <f t="shared" si="967"/>
        <v>0</v>
      </c>
      <c r="KQ276" s="342">
        <f t="shared" si="967"/>
        <v>0</v>
      </c>
      <c r="KR276" s="342">
        <f t="shared" si="967"/>
        <v>0</v>
      </c>
      <c r="KS276" s="342">
        <f t="shared" si="967"/>
        <v>0</v>
      </c>
      <c r="KT276" s="342">
        <f t="shared" si="967"/>
        <v>0</v>
      </c>
      <c r="KU276" s="342">
        <f t="shared" si="967"/>
        <v>0</v>
      </c>
      <c r="KV276" s="342">
        <f t="shared" si="967"/>
        <v>0</v>
      </c>
      <c r="KW276" s="342">
        <f t="shared" si="967"/>
        <v>0</v>
      </c>
      <c r="KX276" s="342">
        <f t="shared" si="967"/>
        <v>0</v>
      </c>
      <c r="KY276" s="342">
        <f t="shared" si="967"/>
        <v>0</v>
      </c>
      <c r="KZ276" s="342">
        <f t="shared" si="967"/>
        <v>0</v>
      </c>
      <c r="LA276" s="342">
        <f t="shared" si="967"/>
        <v>0</v>
      </c>
      <c r="LB276" s="342">
        <f t="shared" si="967"/>
        <v>0</v>
      </c>
      <c r="LC276" s="342">
        <f t="shared" si="967"/>
        <v>0</v>
      </c>
      <c r="LD276" s="342">
        <f t="shared" si="967"/>
        <v>0</v>
      </c>
      <c r="LE276" s="342">
        <f t="shared" si="967"/>
        <v>0</v>
      </c>
      <c r="LF276" s="342">
        <f t="shared" si="967"/>
        <v>0</v>
      </c>
      <c r="LG276" s="342">
        <f t="shared" si="967"/>
        <v>0</v>
      </c>
      <c r="LH276" s="342">
        <f t="shared" si="967"/>
        <v>0</v>
      </c>
      <c r="LI276" s="342">
        <f t="shared" si="967"/>
        <v>0</v>
      </c>
      <c r="LJ276" s="342">
        <f t="shared" si="967"/>
        <v>0</v>
      </c>
      <c r="LK276" s="342">
        <f t="shared" si="967"/>
        <v>0</v>
      </c>
      <c r="LL276" s="342">
        <f t="shared" si="967"/>
        <v>0</v>
      </c>
      <c r="LM276" s="342">
        <f t="shared" si="967"/>
        <v>0</v>
      </c>
      <c r="LN276" s="342">
        <f t="shared" si="967"/>
        <v>0</v>
      </c>
      <c r="LO276" s="342">
        <f t="shared" si="967"/>
        <v>0</v>
      </c>
      <c r="LP276" s="342">
        <f t="shared" si="967"/>
        <v>0</v>
      </c>
    </row>
    <row r="277">
      <c r="A277" s="331" t="str">
        <f t="shared" si="821"/>
        <v>12-2029</v>
      </c>
      <c r="B277" s="346">
        <f t="shared" si="827"/>
        <v>179908.6839</v>
      </c>
      <c r="C277" s="346"/>
      <c r="E277" s="342">
        <f t="shared" ref="E277:BP277" si="968">if(or(and($A277-E$242&gt;0,$A277-E$243&lt;=0,month($A277)=month(E$243)),and($A277-E$242&gt;0,$A277-E$243&lt;=0,month(edate($A277,6))=month(E$243))),E$246,0)</f>
        <v>0</v>
      </c>
      <c r="F277" s="342">
        <f t="shared" si="968"/>
        <v>0</v>
      </c>
      <c r="G277" s="342">
        <f t="shared" si="968"/>
        <v>0</v>
      </c>
      <c r="H277" s="342">
        <f t="shared" si="968"/>
        <v>0</v>
      </c>
      <c r="I277" s="342">
        <f t="shared" si="968"/>
        <v>0</v>
      </c>
      <c r="J277" s="342">
        <f t="shared" si="968"/>
        <v>0</v>
      </c>
      <c r="K277" s="342">
        <f t="shared" si="968"/>
        <v>0</v>
      </c>
      <c r="L277" s="342">
        <f t="shared" si="968"/>
        <v>0</v>
      </c>
      <c r="M277" s="342">
        <f t="shared" si="968"/>
        <v>0</v>
      </c>
      <c r="N277" s="342">
        <f t="shared" si="968"/>
        <v>0</v>
      </c>
      <c r="O277" s="342">
        <f t="shared" si="968"/>
        <v>0</v>
      </c>
      <c r="P277" s="342">
        <f t="shared" si="968"/>
        <v>0</v>
      </c>
      <c r="Q277" s="342">
        <f t="shared" si="968"/>
        <v>0</v>
      </c>
      <c r="R277" s="342">
        <f t="shared" si="968"/>
        <v>0</v>
      </c>
      <c r="S277" s="342">
        <f t="shared" si="968"/>
        <v>0</v>
      </c>
      <c r="T277" s="342">
        <f t="shared" si="968"/>
        <v>0</v>
      </c>
      <c r="U277" s="342">
        <f t="shared" si="968"/>
        <v>0</v>
      </c>
      <c r="V277" s="342">
        <f t="shared" si="968"/>
        <v>0</v>
      </c>
      <c r="W277" s="342">
        <f t="shared" si="968"/>
        <v>0</v>
      </c>
      <c r="X277" s="342">
        <f t="shared" si="968"/>
        <v>0</v>
      </c>
      <c r="Y277" s="342">
        <f t="shared" si="968"/>
        <v>0</v>
      </c>
      <c r="Z277" s="342">
        <f t="shared" si="968"/>
        <v>0</v>
      </c>
      <c r="AA277" s="342">
        <f t="shared" si="968"/>
        <v>0</v>
      </c>
      <c r="AB277" s="342">
        <f t="shared" si="968"/>
        <v>0</v>
      </c>
      <c r="AC277" s="342">
        <f t="shared" si="968"/>
        <v>0</v>
      </c>
      <c r="AD277" s="342">
        <f t="shared" si="968"/>
        <v>0</v>
      </c>
      <c r="AE277" s="342">
        <f t="shared" si="968"/>
        <v>0</v>
      </c>
      <c r="AF277" s="342">
        <f t="shared" si="968"/>
        <v>0</v>
      </c>
      <c r="AG277" s="342">
        <f t="shared" si="968"/>
        <v>0</v>
      </c>
      <c r="AH277" s="342">
        <f t="shared" si="968"/>
        <v>0</v>
      </c>
      <c r="AI277" s="342">
        <f t="shared" si="968"/>
        <v>0</v>
      </c>
      <c r="AJ277" s="342">
        <f t="shared" si="968"/>
        <v>0</v>
      </c>
      <c r="AK277" s="342">
        <f t="shared" si="968"/>
        <v>0</v>
      </c>
      <c r="AL277" s="342">
        <f t="shared" si="968"/>
        <v>0</v>
      </c>
      <c r="AM277" s="342">
        <f t="shared" si="968"/>
        <v>0</v>
      </c>
      <c r="AN277" s="342">
        <f t="shared" si="968"/>
        <v>0</v>
      </c>
      <c r="AO277" s="342">
        <f t="shared" si="968"/>
        <v>0</v>
      </c>
      <c r="AP277" s="342">
        <f t="shared" si="968"/>
        <v>0</v>
      </c>
      <c r="AQ277" s="342">
        <f t="shared" si="968"/>
        <v>0</v>
      </c>
      <c r="AR277" s="342">
        <f t="shared" si="968"/>
        <v>0</v>
      </c>
      <c r="AS277" s="342">
        <f t="shared" si="968"/>
        <v>0</v>
      </c>
      <c r="AT277" s="342">
        <f t="shared" si="968"/>
        <v>0</v>
      </c>
      <c r="AU277" s="342">
        <f t="shared" si="968"/>
        <v>0</v>
      </c>
      <c r="AV277" s="342">
        <f t="shared" si="968"/>
        <v>0</v>
      </c>
      <c r="AW277" s="342">
        <f t="shared" si="968"/>
        <v>0</v>
      </c>
      <c r="AX277" s="342">
        <f t="shared" si="968"/>
        <v>9058.61</v>
      </c>
      <c r="AY277" s="342">
        <f t="shared" si="968"/>
        <v>0</v>
      </c>
      <c r="AZ277" s="342">
        <f t="shared" si="968"/>
        <v>6480</v>
      </c>
      <c r="BA277" s="342">
        <f t="shared" si="968"/>
        <v>5867.9712</v>
      </c>
      <c r="BB277" s="342">
        <f t="shared" si="968"/>
        <v>0</v>
      </c>
      <c r="BC277" s="342">
        <f t="shared" si="968"/>
        <v>4873.17825</v>
      </c>
      <c r="BD277" s="342">
        <f t="shared" si="968"/>
        <v>0</v>
      </c>
      <c r="BE277" s="342">
        <f t="shared" si="968"/>
        <v>4565.5155</v>
      </c>
      <c r="BF277" s="342">
        <f t="shared" si="968"/>
        <v>0</v>
      </c>
      <c r="BG277" s="342">
        <f t="shared" si="968"/>
        <v>900.3978</v>
      </c>
      <c r="BH277" s="342">
        <f t="shared" si="968"/>
        <v>0</v>
      </c>
      <c r="BI277" s="342">
        <f t="shared" si="968"/>
        <v>0</v>
      </c>
      <c r="BJ277" s="342">
        <f t="shared" si="968"/>
        <v>0</v>
      </c>
      <c r="BK277" s="342">
        <f t="shared" si="968"/>
        <v>0</v>
      </c>
      <c r="BL277" s="342">
        <f t="shared" si="968"/>
        <v>0</v>
      </c>
      <c r="BM277" s="342">
        <f t="shared" si="968"/>
        <v>1521.41625</v>
      </c>
      <c r="BN277" s="342">
        <f t="shared" si="968"/>
        <v>0</v>
      </c>
      <c r="BO277" s="342">
        <f t="shared" si="968"/>
        <v>5255.6688</v>
      </c>
      <c r="BP277" s="342">
        <f t="shared" si="968"/>
        <v>0</v>
      </c>
      <c r="BQ277" s="342"/>
      <c r="BR277" s="342">
        <f t="shared" ref="BR277:EC277" si="969">if(or(and($A277-BR$242&gt;0,$A277-BR$243&lt;=0,month($A277)=month(BR$243)),and($A277-BR$242&gt;0,$A277-BR$243&lt;=0,month(edate($A277,6))=month(BR$243))),BR$246,0)</f>
        <v>6064.104505</v>
      </c>
      <c r="BS277" s="342">
        <f t="shared" si="969"/>
        <v>0</v>
      </c>
      <c r="BT277" s="342">
        <f t="shared" si="969"/>
        <v>0</v>
      </c>
      <c r="BU277" s="342">
        <f t="shared" si="969"/>
        <v>0</v>
      </c>
      <c r="BV277" s="342">
        <f t="shared" si="969"/>
        <v>0</v>
      </c>
      <c r="BW277" s="342">
        <f t="shared" si="969"/>
        <v>0</v>
      </c>
      <c r="BX277" s="342">
        <f t="shared" si="969"/>
        <v>0</v>
      </c>
      <c r="BY277" s="342">
        <f t="shared" si="969"/>
        <v>0</v>
      </c>
      <c r="BZ277" s="342">
        <f t="shared" si="969"/>
        <v>0</v>
      </c>
      <c r="CA277" s="342">
        <f t="shared" si="969"/>
        <v>11106.87188</v>
      </c>
      <c r="CB277" s="342">
        <f t="shared" si="969"/>
        <v>0</v>
      </c>
      <c r="CC277" s="342">
        <f t="shared" si="969"/>
        <v>0</v>
      </c>
      <c r="CD277" s="342">
        <f t="shared" si="969"/>
        <v>0</v>
      </c>
      <c r="CE277" s="342">
        <f t="shared" si="969"/>
        <v>0</v>
      </c>
      <c r="CF277" s="342">
        <f t="shared" si="969"/>
        <v>0</v>
      </c>
      <c r="CG277" s="342">
        <f t="shared" si="969"/>
        <v>0</v>
      </c>
      <c r="CH277" s="342">
        <f t="shared" si="969"/>
        <v>0</v>
      </c>
      <c r="CI277" s="342">
        <f t="shared" si="969"/>
        <v>7404.527304</v>
      </c>
      <c r="CJ277" s="342">
        <f t="shared" si="969"/>
        <v>0</v>
      </c>
      <c r="CK277" s="342">
        <f t="shared" si="969"/>
        <v>7907.022408</v>
      </c>
      <c r="CL277" s="342">
        <f t="shared" si="969"/>
        <v>0</v>
      </c>
      <c r="CM277" s="342">
        <f t="shared" si="969"/>
        <v>0</v>
      </c>
      <c r="CN277" s="342">
        <f t="shared" si="969"/>
        <v>0</v>
      </c>
      <c r="CO277" s="342">
        <f t="shared" si="969"/>
        <v>8094.988483</v>
      </c>
      <c r="CP277" s="342">
        <f t="shared" si="969"/>
        <v>0</v>
      </c>
      <c r="CQ277" s="342">
        <f t="shared" si="969"/>
        <v>0</v>
      </c>
      <c r="CR277" s="342">
        <f t="shared" si="969"/>
        <v>0</v>
      </c>
      <c r="CS277" s="342">
        <f t="shared" si="969"/>
        <v>5853.214969</v>
      </c>
      <c r="CT277" s="342">
        <f t="shared" si="969"/>
        <v>0</v>
      </c>
      <c r="CU277" s="342">
        <f t="shared" si="969"/>
        <v>334.3622238</v>
      </c>
      <c r="CV277" s="342">
        <f t="shared" si="969"/>
        <v>0</v>
      </c>
      <c r="CW277" s="342">
        <f t="shared" si="969"/>
        <v>2856.566596</v>
      </c>
      <c r="CX277" s="342">
        <f t="shared" si="969"/>
        <v>14443.57099</v>
      </c>
      <c r="CY277" s="342">
        <f t="shared" si="969"/>
        <v>0</v>
      </c>
      <c r="CZ277" s="342">
        <f t="shared" si="969"/>
        <v>0</v>
      </c>
      <c r="DA277" s="342">
        <f t="shared" si="969"/>
        <v>11977.28249</v>
      </c>
      <c r="DB277" s="342">
        <f t="shared" si="969"/>
        <v>8304.351728</v>
      </c>
      <c r="DC277" s="342">
        <f t="shared" si="969"/>
        <v>0</v>
      </c>
      <c r="DD277" s="342">
        <f t="shared" si="969"/>
        <v>0</v>
      </c>
      <c r="DE277" s="342">
        <f t="shared" si="969"/>
        <v>8436.235936</v>
      </c>
      <c r="DF277" s="342">
        <f t="shared" si="969"/>
        <v>0</v>
      </c>
      <c r="DG277" s="342">
        <f t="shared" si="969"/>
        <v>0</v>
      </c>
      <c r="DH277" s="342">
        <f t="shared" si="969"/>
        <v>0</v>
      </c>
      <c r="DI277" s="342">
        <f t="shared" si="969"/>
        <v>5974.064596</v>
      </c>
      <c r="DJ277" s="342">
        <f t="shared" si="969"/>
        <v>0</v>
      </c>
      <c r="DK277" s="342">
        <f t="shared" si="969"/>
        <v>0</v>
      </c>
      <c r="DL277" s="342">
        <f t="shared" si="969"/>
        <v>0</v>
      </c>
      <c r="DM277" s="342">
        <f t="shared" si="969"/>
        <v>0</v>
      </c>
      <c r="DN277" s="342">
        <f t="shared" si="969"/>
        <v>0</v>
      </c>
      <c r="DO277" s="342">
        <f t="shared" si="969"/>
        <v>0</v>
      </c>
      <c r="DP277" s="342">
        <f t="shared" si="969"/>
        <v>0</v>
      </c>
      <c r="DQ277" s="342">
        <f t="shared" si="969"/>
        <v>0</v>
      </c>
      <c r="DR277" s="342">
        <f t="shared" si="969"/>
        <v>0</v>
      </c>
      <c r="DS277" s="342">
        <f t="shared" si="969"/>
        <v>0</v>
      </c>
      <c r="DT277" s="342">
        <f t="shared" si="969"/>
        <v>0</v>
      </c>
      <c r="DU277" s="342">
        <f t="shared" si="969"/>
        <v>0</v>
      </c>
      <c r="DV277" s="342">
        <f t="shared" si="969"/>
        <v>0</v>
      </c>
      <c r="DW277" s="342">
        <f t="shared" si="969"/>
        <v>0</v>
      </c>
      <c r="DX277" s="342">
        <f t="shared" si="969"/>
        <v>0</v>
      </c>
      <c r="DY277" s="342">
        <f t="shared" si="969"/>
        <v>0</v>
      </c>
      <c r="DZ277" s="342">
        <f t="shared" si="969"/>
        <v>0</v>
      </c>
      <c r="EA277" s="342">
        <f t="shared" si="969"/>
        <v>0</v>
      </c>
      <c r="EB277" s="342">
        <f t="shared" si="969"/>
        <v>0</v>
      </c>
      <c r="EC277" s="342">
        <f t="shared" si="969"/>
        <v>0</v>
      </c>
      <c r="ED277" s="338"/>
      <c r="EE277" s="342">
        <f t="shared" ref="EE277:GP277" si="970">if(or(and($A277-EE$242&gt;0,$A277-EE$243&lt;=0,month($A277)=month(EE$243)),and($A277-EE$242&gt;0,$A277-EE$243&lt;=0,month(edate($A277,6))=month(EE$243))),EE$246,0)</f>
        <v>0</v>
      </c>
      <c r="EF277" s="342">
        <f t="shared" si="970"/>
        <v>0</v>
      </c>
      <c r="EG277" s="342">
        <f t="shared" si="970"/>
        <v>0</v>
      </c>
      <c r="EH277" s="342">
        <f t="shared" si="970"/>
        <v>0</v>
      </c>
      <c r="EI277" s="342">
        <f t="shared" si="970"/>
        <v>0</v>
      </c>
      <c r="EJ277" s="342">
        <f t="shared" si="970"/>
        <v>5163.625743</v>
      </c>
      <c r="EK277" s="342">
        <f t="shared" si="970"/>
        <v>0</v>
      </c>
      <c r="EL277" s="342">
        <f t="shared" si="970"/>
        <v>0</v>
      </c>
      <c r="EM277" s="342">
        <f t="shared" si="970"/>
        <v>0</v>
      </c>
      <c r="EN277" s="342">
        <f t="shared" si="970"/>
        <v>0</v>
      </c>
      <c r="EO277" s="342">
        <f t="shared" si="970"/>
        <v>6649.128947</v>
      </c>
      <c r="EP277" s="342">
        <f t="shared" si="970"/>
        <v>4621.860131</v>
      </c>
      <c r="EQ277" s="342">
        <f t="shared" si="970"/>
        <v>0</v>
      </c>
      <c r="ER277" s="342">
        <f t="shared" si="970"/>
        <v>0</v>
      </c>
      <c r="ES277" s="342">
        <f t="shared" si="970"/>
        <v>10211.8716</v>
      </c>
      <c r="ET277" s="342">
        <f t="shared" si="970"/>
        <v>0</v>
      </c>
      <c r="EU277" s="342">
        <f t="shared" si="970"/>
        <v>0</v>
      </c>
      <c r="EV277" s="342">
        <f t="shared" si="970"/>
        <v>0</v>
      </c>
      <c r="EW277" s="342">
        <f t="shared" si="970"/>
        <v>0</v>
      </c>
      <c r="EX277" s="342">
        <f t="shared" si="970"/>
        <v>0</v>
      </c>
      <c r="EY277" s="342">
        <f t="shared" si="970"/>
        <v>7229.01177</v>
      </c>
      <c r="EZ277" s="342">
        <f t="shared" si="970"/>
        <v>49.30861561</v>
      </c>
      <c r="FA277" s="342">
        <f t="shared" si="970"/>
        <v>0</v>
      </c>
      <c r="FB277" s="342">
        <f t="shared" si="970"/>
        <v>0</v>
      </c>
      <c r="FC277" s="342">
        <f t="shared" si="970"/>
        <v>0</v>
      </c>
      <c r="FD277" s="342">
        <f t="shared" si="970"/>
        <v>0</v>
      </c>
      <c r="FE277" s="342">
        <f t="shared" si="970"/>
        <v>0</v>
      </c>
      <c r="FF277" s="342">
        <f t="shared" si="970"/>
        <v>0</v>
      </c>
      <c r="FG277" s="342">
        <f t="shared" si="970"/>
        <v>0</v>
      </c>
      <c r="FH277" s="342">
        <f t="shared" si="970"/>
        <v>0</v>
      </c>
      <c r="FI277" s="342">
        <f t="shared" si="970"/>
        <v>0</v>
      </c>
      <c r="FJ277" s="342">
        <f t="shared" si="970"/>
        <v>0</v>
      </c>
      <c r="FK277" s="342">
        <f t="shared" si="970"/>
        <v>0</v>
      </c>
      <c r="FL277" s="342">
        <f t="shared" si="970"/>
        <v>0</v>
      </c>
      <c r="FM277" s="342">
        <f t="shared" si="970"/>
        <v>0</v>
      </c>
      <c r="FN277" s="342">
        <f t="shared" si="970"/>
        <v>0</v>
      </c>
      <c r="FO277" s="342">
        <f t="shared" si="970"/>
        <v>0</v>
      </c>
      <c r="FP277" s="342">
        <f t="shared" si="970"/>
        <v>0</v>
      </c>
      <c r="FQ277" s="342">
        <f t="shared" si="970"/>
        <v>0</v>
      </c>
      <c r="FR277" s="342">
        <f t="shared" si="970"/>
        <v>0</v>
      </c>
      <c r="FS277" s="342">
        <f t="shared" si="970"/>
        <v>0</v>
      </c>
      <c r="FT277" s="342">
        <f t="shared" si="970"/>
        <v>0</v>
      </c>
      <c r="FU277" s="342">
        <f t="shared" si="970"/>
        <v>0</v>
      </c>
      <c r="FV277" s="342">
        <f t="shared" si="970"/>
        <v>0</v>
      </c>
      <c r="FW277" s="342">
        <f t="shared" si="970"/>
        <v>0</v>
      </c>
      <c r="FX277" s="342">
        <f t="shared" si="970"/>
        <v>0</v>
      </c>
      <c r="FY277" s="342">
        <f t="shared" si="970"/>
        <v>0</v>
      </c>
      <c r="FZ277" s="342">
        <f t="shared" si="970"/>
        <v>0</v>
      </c>
      <c r="GA277" s="342">
        <f t="shared" si="970"/>
        <v>0</v>
      </c>
      <c r="GB277" s="342">
        <f t="shared" si="970"/>
        <v>0</v>
      </c>
      <c r="GC277" s="342">
        <f t="shared" si="970"/>
        <v>0</v>
      </c>
      <c r="GD277" s="342">
        <f t="shared" si="970"/>
        <v>0</v>
      </c>
      <c r="GE277" s="342">
        <f t="shared" si="970"/>
        <v>0</v>
      </c>
      <c r="GF277" s="342">
        <f t="shared" si="970"/>
        <v>0</v>
      </c>
      <c r="GG277" s="342">
        <f t="shared" si="970"/>
        <v>0</v>
      </c>
      <c r="GH277" s="342">
        <f t="shared" si="970"/>
        <v>0</v>
      </c>
      <c r="GI277" s="342">
        <f t="shared" si="970"/>
        <v>0</v>
      </c>
      <c r="GJ277" s="342">
        <f t="shared" si="970"/>
        <v>0</v>
      </c>
      <c r="GK277" s="342">
        <f t="shared" si="970"/>
        <v>0</v>
      </c>
      <c r="GL277" s="342">
        <f t="shared" si="970"/>
        <v>0</v>
      </c>
      <c r="GM277" s="342">
        <f t="shared" si="970"/>
        <v>0</v>
      </c>
      <c r="GN277" s="342">
        <f t="shared" si="970"/>
        <v>0</v>
      </c>
      <c r="GO277" s="342">
        <f t="shared" si="970"/>
        <v>0</v>
      </c>
      <c r="GP277" s="342">
        <f t="shared" si="970"/>
        <v>0</v>
      </c>
      <c r="GQ277" s="342"/>
      <c r="GR277" s="342">
        <f t="shared" ref="GR277:JC277" si="971">if(or(and($A277-GR$242&gt;0,$A277-GR$243&lt;=0,month($A277)=month(GR$243)),and($A277-GR$242&gt;0,$A277-GR$243&lt;=0,month(edate($A277,6))=month(GR$243))),GR$246,0)</f>
        <v>0</v>
      </c>
      <c r="GS277" s="342">
        <f t="shared" si="971"/>
        <v>3446.918043</v>
      </c>
      <c r="GT277" s="342">
        <f t="shared" si="971"/>
        <v>5257.03716</v>
      </c>
      <c r="GU277" s="342">
        <f t="shared" si="971"/>
        <v>0</v>
      </c>
      <c r="GV277" s="342">
        <f t="shared" si="971"/>
        <v>0</v>
      </c>
      <c r="GW277" s="342">
        <f t="shared" si="971"/>
        <v>0</v>
      </c>
      <c r="GX277" s="342">
        <f t="shared" si="971"/>
        <v>0</v>
      </c>
      <c r="GY277" s="342">
        <f t="shared" si="971"/>
        <v>0</v>
      </c>
      <c r="GZ277" s="342">
        <f t="shared" si="971"/>
        <v>0</v>
      </c>
      <c r="HA277" s="342">
        <f t="shared" si="971"/>
        <v>0</v>
      </c>
      <c r="HB277" s="342">
        <f t="shared" si="971"/>
        <v>0</v>
      </c>
      <c r="HC277" s="342">
        <f t="shared" si="971"/>
        <v>0</v>
      </c>
      <c r="HD277" s="342">
        <f t="shared" si="971"/>
        <v>0</v>
      </c>
      <c r="HE277" s="342">
        <f t="shared" si="971"/>
        <v>0</v>
      </c>
      <c r="HF277" s="342">
        <f t="shared" si="971"/>
        <v>0</v>
      </c>
      <c r="HG277" s="342">
        <f t="shared" si="971"/>
        <v>0</v>
      </c>
      <c r="HH277" s="342">
        <f t="shared" si="971"/>
        <v>0</v>
      </c>
      <c r="HI277" s="342">
        <f t="shared" si="971"/>
        <v>0</v>
      </c>
      <c r="HJ277" s="342">
        <f t="shared" si="971"/>
        <v>0</v>
      </c>
      <c r="HK277" s="342">
        <f t="shared" si="971"/>
        <v>0</v>
      </c>
      <c r="HL277" s="342">
        <f t="shared" si="971"/>
        <v>0</v>
      </c>
      <c r="HM277" s="342">
        <f t="shared" si="971"/>
        <v>0</v>
      </c>
      <c r="HN277" s="342">
        <f t="shared" si="971"/>
        <v>0</v>
      </c>
      <c r="HO277" s="342">
        <f t="shared" si="971"/>
        <v>0</v>
      </c>
      <c r="HP277" s="342">
        <f t="shared" si="971"/>
        <v>0</v>
      </c>
      <c r="HQ277" s="342">
        <f t="shared" si="971"/>
        <v>0</v>
      </c>
      <c r="HR277" s="342">
        <f t="shared" si="971"/>
        <v>0</v>
      </c>
      <c r="HS277" s="342">
        <f t="shared" si="971"/>
        <v>0</v>
      </c>
      <c r="HT277" s="342">
        <f t="shared" si="971"/>
        <v>0</v>
      </c>
      <c r="HU277" s="342">
        <f t="shared" si="971"/>
        <v>0</v>
      </c>
      <c r="HV277" s="342">
        <f t="shared" si="971"/>
        <v>0</v>
      </c>
      <c r="HW277" s="342">
        <f t="shared" si="971"/>
        <v>0</v>
      </c>
      <c r="HX277" s="342">
        <f t="shared" si="971"/>
        <v>0</v>
      </c>
      <c r="HY277" s="342">
        <f t="shared" si="971"/>
        <v>0</v>
      </c>
      <c r="HZ277" s="342">
        <f t="shared" si="971"/>
        <v>0</v>
      </c>
      <c r="IA277" s="342">
        <f t="shared" si="971"/>
        <v>0</v>
      </c>
      <c r="IB277" s="342">
        <f t="shared" si="971"/>
        <v>0</v>
      </c>
      <c r="IC277" s="342">
        <f t="shared" si="971"/>
        <v>0</v>
      </c>
      <c r="ID277" s="342">
        <f t="shared" si="971"/>
        <v>0</v>
      </c>
      <c r="IE277" s="342">
        <f t="shared" si="971"/>
        <v>0</v>
      </c>
      <c r="IF277" s="342">
        <f t="shared" si="971"/>
        <v>0</v>
      </c>
      <c r="IG277" s="342">
        <f t="shared" si="971"/>
        <v>0</v>
      </c>
      <c r="IH277" s="342">
        <f t="shared" si="971"/>
        <v>0</v>
      </c>
      <c r="II277" s="342">
        <f t="shared" si="971"/>
        <v>0</v>
      </c>
      <c r="IJ277" s="342">
        <f t="shared" si="971"/>
        <v>0</v>
      </c>
      <c r="IK277" s="342">
        <f t="shared" si="971"/>
        <v>0</v>
      </c>
      <c r="IL277" s="342">
        <f t="shared" si="971"/>
        <v>0</v>
      </c>
      <c r="IM277" s="342">
        <f t="shared" si="971"/>
        <v>0</v>
      </c>
      <c r="IN277" s="342">
        <f t="shared" si="971"/>
        <v>0</v>
      </c>
      <c r="IO277" s="342">
        <f t="shared" si="971"/>
        <v>0</v>
      </c>
      <c r="IP277" s="342">
        <f t="shared" si="971"/>
        <v>0</v>
      </c>
      <c r="IQ277" s="342">
        <f t="shared" si="971"/>
        <v>0</v>
      </c>
      <c r="IR277" s="342">
        <f t="shared" si="971"/>
        <v>0</v>
      </c>
      <c r="IS277" s="342">
        <f t="shared" si="971"/>
        <v>0</v>
      </c>
      <c r="IT277" s="342">
        <f t="shared" si="971"/>
        <v>0</v>
      </c>
      <c r="IU277" s="342">
        <f t="shared" si="971"/>
        <v>0</v>
      </c>
      <c r="IV277" s="342">
        <f t="shared" si="971"/>
        <v>0</v>
      </c>
      <c r="IW277" s="342">
        <f t="shared" si="971"/>
        <v>0</v>
      </c>
      <c r="IX277" s="342">
        <f t="shared" si="971"/>
        <v>0</v>
      </c>
      <c r="IY277" s="342">
        <f t="shared" si="971"/>
        <v>0</v>
      </c>
      <c r="IZ277" s="342">
        <f t="shared" si="971"/>
        <v>0</v>
      </c>
      <c r="JA277" s="342">
        <f t="shared" si="971"/>
        <v>0</v>
      </c>
      <c r="JB277" s="342">
        <f t="shared" si="971"/>
        <v>0</v>
      </c>
      <c r="JC277" s="342">
        <f t="shared" si="971"/>
        <v>0</v>
      </c>
      <c r="JD277" s="342"/>
      <c r="JE277" s="342">
        <f t="shared" ref="JE277:LP277" si="972">if(or(and($A277-JE$242&gt;0,$A277-JE$243&lt;=0,month($A277)=month(JE$243)),and($A277-JE$242&gt;0,$A277-JE$243&lt;=0,month(edate($A277,6))=month(JE$243))),JE$246,0)</f>
        <v>0</v>
      </c>
      <c r="JF277" s="342">
        <f t="shared" si="972"/>
        <v>0</v>
      </c>
      <c r="JG277" s="342">
        <f t="shared" si="972"/>
        <v>0</v>
      </c>
      <c r="JH277" s="342">
        <f t="shared" si="972"/>
        <v>0</v>
      </c>
      <c r="JI277" s="342">
        <f t="shared" si="972"/>
        <v>0</v>
      </c>
      <c r="JJ277" s="342">
        <f t="shared" si="972"/>
        <v>0</v>
      </c>
      <c r="JK277" s="342">
        <f t="shared" si="972"/>
        <v>0</v>
      </c>
      <c r="JL277" s="342">
        <f t="shared" si="972"/>
        <v>0</v>
      </c>
      <c r="JM277" s="342">
        <f t="shared" si="972"/>
        <v>0</v>
      </c>
      <c r="JN277" s="342">
        <f t="shared" si="972"/>
        <v>0</v>
      </c>
      <c r="JO277" s="342">
        <f t="shared" si="972"/>
        <v>0</v>
      </c>
      <c r="JP277" s="342">
        <f t="shared" si="972"/>
        <v>0</v>
      </c>
      <c r="JQ277" s="342">
        <f t="shared" si="972"/>
        <v>0</v>
      </c>
      <c r="JR277" s="342">
        <f t="shared" si="972"/>
        <v>0</v>
      </c>
      <c r="JS277" s="342">
        <f t="shared" si="972"/>
        <v>0</v>
      </c>
      <c r="JT277" s="342">
        <f t="shared" si="972"/>
        <v>0</v>
      </c>
      <c r="JU277" s="342">
        <f t="shared" si="972"/>
        <v>0</v>
      </c>
      <c r="JV277" s="342">
        <f t="shared" si="972"/>
        <v>0</v>
      </c>
      <c r="JW277" s="342">
        <f t="shared" si="972"/>
        <v>0</v>
      </c>
      <c r="JX277" s="342">
        <f t="shared" si="972"/>
        <v>0</v>
      </c>
      <c r="JY277" s="342">
        <f t="shared" si="972"/>
        <v>0</v>
      </c>
      <c r="JZ277" s="342">
        <f t="shared" si="972"/>
        <v>0</v>
      </c>
      <c r="KA277" s="342">
        <f t="shared" si="972"/>
        <v>0</v>
      </c>
      <c r="KB277" s="342">
        <f t="shared" si="972"/>
        <v>0</v>
      </c>
      <c r="KC277" s="342">
        <f t="shared" si="972"/>
        <v>0</v>
      </c>
      <c r="KD277" s="342">
        <f t="shared" si="972"/>
        <v>0</v>
      </c>
      <c r="KE277" s="342">
        <f t="shared" si="972"/>
        <v>0</v>
      </c>
      <c r="KF277" s="342">
        <f t="shared" si="972"/>
        <v>0</v>
      </c>
      <c r="KG277" s="342">
        <f t="shared" si="972"/>
        <v>0</v>
      </c>
      <c r="KH277" s="342">
        <f t="shared" si="972"/>
        <v>0</v>
      </c>
      <c r="KI277" s="342">
        <f t="shared" si="972"/>
        <v>0</v>
      </c>
      <c r="KJ277" s="342">
        <f t="shared" si="972"/>
        <v>0</v>
      </c>
      <c r="KK277" s="342">
        <f t="shared" si="972"/>
        <v>0</v>
      </c>
      <c r="KL277" s="342">
        <f t="shared" si="972"/>
        <v>0</v>
      </c>
      <c r="KM277" s="342">
        <f t="shared" si="972"/>
        <v>0</v>
      </c>
      <c r="KN277" s="342">
        <f t="shared" si="972"/>
        <v>0</v>
      </c>
      <c r="KO277" s="342">
        <f t="shared" si="972"/>
        <v>0</v>
      </c>
      <c r="KP277" s="342">
        <f t="shared" si="972"/>
        <v>0</v>
      </c>
      <c r="KQ277" s="342">
        <f t="shared" si="972"/>
        <v>0</v>
      </c>
      <c r="KR277" s="342">
        <f t="shared" si="972"/>
        <v>0</v>
      </c>
      <c r="KS277" s="342">
        <f t="shared" si="972"/>
        <v>0</v>
      </c>
      <c r="KT277" s="342">
        <f t="shared" si="972"/>
        <v>0</v>
      </c>
      <c r="KU277" s="342">
        <f t="shared" si="972"/>
        <v>0</v>
      </c>
      <c r="KV277" s="342">
        <f t="shared" si="972"/>
        <v>0</v>
      </c>
      <c r="KW277" s="342">
        <f t="shared" si="972"/>
        <v>0</v>
      </c>
      <c r="KX277" s="342">
        <f t="shared" si="972"/>
        <v>0</v>
      </c>
      <c r="KY277" s="342">
        <f t="shared" si="972"/>
        <v>0</v>
      </c>
      <c r="KZ277" s="342">
        <f t="shared" si="972"/>
        <v>0</v>
      </c>
      <c r="LA277" s="342">
        <f t="shared" si="972"/>
        <v>0</v>
      </c>
      <c r="LB277" s="342">
        <f t="shared" si="972"/>
        <v>0</v>
      </c>
      <c r="LC277" s="342">
        <f t="shared" si="972"/>
        <v>0</v>
      </c>
      <c r="LD277" s="342">
        <f t="shared" si="972"/>
        <v>0</v>
      </c>
      <c r="LE277" s="342">
        <f t="shared" si="972"/>
        <v>0</v>
      </c>
      <c r="LF277" s="342">
        <f t="shared" si="972"/>
        <v>0</v>
      </c>
      <c r="LG277" s="342">
        <f t="shared" si="972"/>
        <v>0</v>
      </c>
      <c r="LH277" s="342">
        <f t="shared" si="972"/>
        <v>0</v>
      </c>
      <c r="LI277" s="342">
        <f t="shared" si="972"/>
        <v>0</v>
      </c>
      <c r="LJ277" s="342">
        <f t="shared" si="972"/>
        <v>0</v>
      </c>
      <c r="LK277" s="342">
        <f t="shared" si="972"/>
        <v>0</v>
      </c>
      <c r="LL277" s="342">
        <f t="shared" si="972"/>
        <v>0</v>
      </c>
      <c r="LM277" s="342">
        <f t="shared" si="972"/>
        <v>0</v>
      </c>
      <c r="LN277" s="342">
        <f t="shared" si="972"/>
        <v>0</v>
      </c>
      <c r="LO277" s="342">
        <f t="shared" si="972"/>
        <v>0</v>
      </c>
      <c r="LP277" s="342">
        <f t="shared" si="972"/>
        <v>0</v>
      </c>
    </row>
    <row r="278">
      <c r="A278" s="331" t="str">
        <f t="shared" si="821"/>
        <v>03-2030</v>
      </c>
      <c r="B278" s="346">
        <f t="shared" si="827"/>
        <v>233931.6305</v>
      </c>
      <c r="C278" s="346"/>
      <c r="E278" s="342">
        <f t="shared" ref="E278:BP278" si="973">if(or(and($A278-E$242&gt;0,$A278-E$243&lt;=0,month($A278)=month(E$243)),and($A278-E$242&gt;0,$A278-E$243&lt;=0,month(edate($A278,6))=month(E$243))),E$246,0)</f>
        <v>0</v>
      </c>
      <c r="F278" s="342">
        <f t="shared" si="973"/>
        <v>0</v>
      </c>
      <c r="G278" s="342">
        <f t="shared" si="973"/>
        <v>0</v>
      </c>
      <c r="H278" s="342">
        <f t="shared" si="973"/>
        <v>0</v>
      </c>
      <c r="I278" s="342">
        <f t="shared" si="973"/>
        <v>0</v>
      </c>
      <c r="J278" s="342">
        <f t="shared" si="973"/>
        <v>0</v>
      </c>
      <c r="K278" s="342">
        <f t="shared" si="973"/>
        <v>0</v>
      </c>
      <c r="L278" s="342">
        <f t="shared" si="973"/>
        <v>0</v>
      </c>
      <c r="M278" s="342">
        <f t="shared" si="973"/>
        <v>0</v>
      </c>
      <c r="N278" s="342">
        <f t="shared" si="973"/>
        <v>0</v>
      </c>
      <c r="O278" s="342">
        <f t="shared" si="973"/>
        <v>0</v>
      </c>
      <c r="P278" s="342">
        <f t="shared" si="973"/>
        <v>0</v>
      </c>
      <c r="Q278" s="342">
        <f t="shared" si="973"/>
        <v>0</v>
      </c>
      <c r="R278" s="342">
        <f t="shared" si="973"/>
        <v>0</v>
      </c>
      <c r="S278" s="342">
        <f t="shared" si="973"/>
        <v>0</v>
      </c>
      <c r="T278" s="342">
        <f t="shared" si="973"/>
        <v>0</v>
      </c>
      <c r="U278" s="342">
        <f t="shared" si="973"/>
        <v>0</v>
      </c>
      <c r="V278" s="342">
        <f t="shared" si="973"/>
        <v>0</v>
      </c>
      <c r="W278" s="342">
        <f t="shared" si="973"/>
        <v>0</v>
      </c>
      <c r="X278" s="342">
        <f t="shared" si="973"/>
        <v>0</v>
      </c>
      <c r="Y278" s="342">
        <f t="shared" si="973"/>
        <v>0</v>
      </c>
      <c r="Z278" s="342">
        <f t="shared" si="973"/>
        <v>0</v>
      </c>
      <c r="AA278" s="342">
        <f t="shared" si="973"/>
        <v>0</v>
      </c>
      <c r="AB278" s="342">
        <f t="shared" si="973"/>
        <v>0</v>
      </c>
      <c r="AC278" s="342">
        <f t="shared" si="973"/>
        <v>0</v>
      </c>
      <c r="AD278" s="342">
        <f t="shared" si="973"/>
        <v>0</v>
      </c>
      <c r="AE278" s="342">
        <f t="shared" si="973"/>
        <v>0</v>
      </c>
      <c r="AF278" s="342">
        <f t="shared" si="973"/>
        <v>0</v>
      </c>
      <c r="AG278" s="342">
        <f t="shared" si="973"/>
        <v>0</v>
      </c>
      <c r="AH278" s="342">
        <f t="shared" si="973"/>
        <v>0</v>
      </c>
      <c r="AI278" s="342">
        <f t="shared" si="973"/>
        <v>0</v>
      </c>
      <c r="AJ278" s="342">
        <f t="shared" si="973"/>
        <v>0</v>
      </c>
      <c r="AK278" s="342">
        <f t="shared" si="973"/>
        <v>0</v>
      </c>
      <c r="AL278" s="342">
        <f t="shared" si="973"/>
        <v>0</v>
      </c>
      <c r="AM278" s="342">
        <f t="shared" si="973"/>
        <v>0</v>
      </c>
      <c r="AN278" s="342">
        <f t="shared" si="973"/>
        <v>0</v>
      </c>
      <c r="AO278" s="342">
        <f t="shared" si="973"/>
        <v>0</v>
      </c>
      <c r="AP278" s="342">
        <f t="shared" si="973"/>
        <v>0</v>
      </c>
      <c r="AQ278" s="342">
        <f t="shared" si="973"/>
        <v>0</v>
      </c>
      <c r="AR278" s="342">
        <f t="shared" si="973"/>
        <v>0</v>
      </c>
      <c r="AS278" s="342">
        <f t="shared" si="973"/>
        <v>0</v>
      </c>
      <c r="AT278" s="342">
        <f t="shared" si="973"/>
        <v>0</v>
      </c>
      <c r="AU278" s="342">
        <f t="shared" si="973"/>
        <v>0</v>
      </c>
      <c r="AV278" s="342">
        <f t="shared" si="973"/>
        <v>0</v>
      </c>
      <c r="AW278" s="342">
        <f t="shared" si="973"/>
        <v>0</v>
      </c>
      <c r="AX278" s="342">
        <f t="shared" si="973"/>
        <v>0</v>
      </c>
      <c r="AY278" s="342">
        <f t="shared" si="973"/>
        <v>12558.09375</v>
      </c>
      <c r="AZ278" s="342">
        <f t="shared" si="973"/>
        <v>0</v>
      </c>
      <c r="BA278" s="342">
        <f t="shared" si="973"/>
        <v>0</v>
      </c>
      <c r="BB278" s="342">
        <f t="shared" si="973"/>
        <v>9703.8664</v>
      </c>
      <c r="BC278" s="342">
        <f t="shared" si="973"/>
        <v>0</v>
      </c>
      <c r="BD278" s="342">
        <f t="shared" si="973"/>
        <v>13378.4</v>
      </c>
      <c r="BE278" s="342">
        <f t="shared" si="973"/>
        <v>0</v>
      </c>
      <c r="BF278" s="342">
        <f t="shared" si="973"/>
        <v>1557.6541</v>
      </c>
      <c r="BG278" s="342">
        <f t="shared" si="973"/>
        <v>0</v>
      </c>
      <c r="BH278" s="342">
        <f t="shared" si="973"/>
        <v>5158.157425</v>
      </c>
      <c r="BI278" s="342">
        <f t="shared" si="973"/>
        <v>2306.25</v>
      </c>
      <c r="BJ278" s="342">
        <f t="shared" si="973"/>
        <v>7162.4875</v>
      </c>
      <c r="BK278" s="342">
        <f t="shared" si="973"/>
        <v>1312.5</v>
      </c>
      <c r="BL278" s="342">
        <f t="shared" si="973"/>
        <v>1793.1</v>
      </c>
      <c r="BM278" s="342">
        <f t="shared" si="973"/>
        <v>0</v>
      </c>
      <c r="BN278" s="342">
        <f t="shared" si="973"/>
        <v>740.464875</v>
      </c>
      <c r="BO278" s="342">
        <f t="shared" si="973"/>
        <v>0</v>
      </c>
      <c r="BP278" s="342">
        <f t="shared" si="973"/>
        <v>628.625</v>
      </c>
      <c r="BQ278" s="342"/>
      <c r="BR278" s="342">
        <f t="shared" ref="BR278:EC278" si="974">if(or(and($A278-BR$242&gt;0,$A278-BR$243&lt;=0,month($A278)=month(BR$243)),and($A278-BR$242&gt;0,$A278-BR$243&lt;=0,month(edate($A278,6))=month(BR$243))),BR$246,0)</f>
        <v>0</v>
      </c>
      <c r="BS278" s="342">
        <f t="shared" si="974"/>
        <v>0</v>
      </c>
      <c r="BT278" s="342">
        <f t="shared" si="974"/>
        <v>0</v>
      </c>
      <c r="BU278" s="342">
        <f t="shared" si="974"/>
        <v>0</v>
      </c>
      <c r="BV278" s="342">
        <f t="shared" si="974"/>
        <v>0</v>
      </c>
      <c r="BW278" s="342">
        <f t="shared" si="974"/>
        <v>0</v>
      </c>
      <c r="BX278" s="342">
        <f t="shared" si="974"/>
        <v>0</v>
      </c>
      <c r="BY278" s="342">
        <f t="shared" si="974"/>
        <v>4230.325751</v>
      </c>
      <c r="BZ278" s="342">
        <f t="shared" si="974"/>
        <v>5235.984857</v>
      </c>
      <c r="CA278" s="342">
        <f t="shared" si="974"/>
        <v>0</v>
      </c>
      <c r="CB278" s="342">
        <f t="shared" si="974"/>
        <v>0</v>
      </c>
      <c r="CC278" s="342">
        <f t="shared" si="974"/>
        <v>0</v>
      </c>
      <c r="CD278" s="342">
        <f t="shared" si="974"/>
        <v>5402.969057</v>
      </c>
      <c r="CE278" s="342">
        <f t="shared" si="974"/>
        <v>0</v>
      </c>
      <c r="CF278" s="342">
        <f t="shared" si="974"/>
        <v>0</v>
      </c>
      <c r="CG278" s="342">
        <f t="shared" si="974"/>
        <v>11312.21154</v>
      </c>
      <c r="CH278" s="342">
        <f t="shared" si="974"/>
        <v>0</v>
      </c>
      <c r="CI278" s="342">
        <f t="shared" si="974"/>
        <v>0</v>
      </c>
      <c r="CJ278" s="342">
        <f t="shared" si="974"/>
        <v>8575.222922</v>
      </c>
      <c r="CK278" s="342">
        <f t="shared" si="974"/>
        <v>0</v>
      </c>
      <c r="CL278" s="342">
        <f t="shared" si="974"/>
        <v>0</v>
      </c>
      <c r="CM278" s="342">
        <f t="shared" si="974"/>
        <v>0</v>
      </c>
      <c r="CN278" s="342">
        <f t="shared" si="974"/>
        <v>9119.545288</v>
      </c>
      <c r="CO278" s="342">
        <f t="shared" si="974"/>
        <v>0</v>
      </c>
      <c r="CP278" s="342">
        <f t="shared" si="974"/>
        <v>7007.360152</v>
      </c>
      <c r="CQ278" s="342">
        <f t="shared" si="974"/>
        <v>9028.455859</v>
      </c>
      <c r="CR278" s="342">
        <f t="shared" si="974"/>
        <v>10386.30074</v>
      </c>
      <c r="CS278" s="342">
        <f t="shared" si="974"/>
        <v>0</v>
      </c>
      <c r="CT278" s="342">
        <f t="shared" si="974"/>
        <v>6678.488448</v>
      </c>
      <c r="CU278" s="342">
        <f t="shared" si="974"/>
        <v>0</v>
      </c>
      <c r="CV278" s="342">
        <f t="shared" si="974"/>
        <v>9859.440844</v>
      </c>
      <c r="CW278" s="342">
        <f t="shared" si="974"/>
        <v>0</v>
      </c>
      <c r="CX278" s="342">
        <f t="shared" si="974"/>
        <v>0</v>
      </c>
      <c r="CY278" s="342">
        <f t="shared" si="974"/>
        <v>260.4554007</v>
      </c>
      <c r="CZ278" s="342">
        <f t="shared" si="974"/>
        <v>5637.672261</v>
      </c>
      <c r="DA278" s="342">
        <f t="shared" si="974"/>
        <v>0</v>
      </c>
      <c r="DB278" s="342">
        <f t="shared" si="974"/>
        <v>0</v>
      </c>
      <c r="DC278" s="342">
        <f t="shared" si="974"/>
        <v>6800.877918</v>
      </c>
      <c r="DD278" s="342">
        <f t="shared" si="974"/>
        <v>8034.101466</v>
      </c>
      <c r="DE278" s="342">
        <f t="shared" si="974"/>
        <v>0</v>
      </c>
      <c r="DF278" s="342">
        <f t="shared" si="974"/>
        <v>9650.436881</v>
      </c>
      <c r="DG278" s="342">
        <f t="shared" si="974"/>
        <v>15044.90248</v>
      </c>
      <c r="DH278" s="342">
        <f t="shared" si="974"/>
        <v>6247.176206</v>
      </c>
      <c r="DI278" s="342">
        <f t="shared" si="974"/>
        <v>0</v>
      </c>
      <c r="DJ278" s="342">
        <f t="shared" si="974"/>
        <v>3188.45166</v>
      </c>
      <c r="DK278" s="342">
        <f t="shared" si="974"/>
        <v>0</v>
      </c>
      <c r="DL278" s="342">
        <f t="shared" si="974"/>
        <v>0</v>
      </c>
      <c r="DM278" s="342">
        <f t="shared" si="974"/>
        <v>0</v>
      </c>
      <c r="DN278" s="342">
        <f t="shared" si="974"/>
        <v>0</v>
      </c>
      <c r="DO278" s="342">
        <f t="shared" si="974"/>
        <v>0</v>
      </c>
      <c r="DP278" s="342">
        <f t="shared" si="974"/>
        <v>0</v>
      </c>
      <c r="DQ278" s="342">
        <f t="shared" si="974"/>
        <v>0</v>
      </c>
      <c r="DR278" s="342">
        <f t="shared" si="974"/>
        <v>0</v>
      </c>
      <c r="DS278" s="342">
        <f t="shared" si="974"/>
        <v>0</v>
      </c>
      <c r="DT278" s="342">
        <f t="shared" si="974"/>
        <v>0</v>
      </c>
      <c r="DU278" s="342">
        <f t="shared" si="974"/>
        <v>0</v>
      </c>
      <c r="DV278" s="342">
        <f t="shared" si="974"/>
        <v>0</v>
      </c>
      <c r="DW278" s="342">
        <f t="shared" si="974"/>
        <v>0</v>
      </c>
      <c r="DX278" s="342">
        <f t="shared" si="974"/>
        <v>0</v>
      </c>
      <c r="DY278" s="342">
        <f t="shared" si="974"/>
        <v>0</v>
      </c>
      <c r="DZ278" s="342">
        <f t="shared" si="974"/>
        <v>0</v>
      </c>
      <c r="EA278" s="342">
        <f t="shared" si="974"/>
        <v>0</v>
      </c>
      <c r="EB278" s="342">
        <f t="shared" si="974"/>
        <v>0</v>
      </c>
      <c r="EC278" s="342">
        <f t="shared" si="974"/>
        <v>0</v>
      </c>
      <c r="ED278" s="338"/>
      <c r="EE278" s="342">
        <f t="shared" ref="EE278:GP278" si="975">if(or(and($A278-EE$242&gt;0,$A278-EE$243&lt;=0,month($A278)=month(EE$243)),and($A278-EE$242&gt;0,$A278-EE$243&lt;=0,month(edate($A278,6))=month(EE$243))),EE$246,0)</f>
        <v>0</v>
      </c>
      <c r="EF278" s="342">
        <f t="shared" si="975"/>
        <v>0</v>
      </c>
      <c r="EG278" s="342">
        <f t="shared" si="975"/>
        <v>0</v>
      </c>
      <c r="EH278" s="342">
        <f t="shared" si="975"/>
        <v>0</v>
      </c>
      <c r="EI278" s="342">
        <f t="shared" si="975"/>
        <v>5223.262674</v>
      </c>
      <c r="EJ278" s="342">
        <f t="shared" si="975"/>
        <v>0</v>
      </c>
      <c r="EK278" s="342">
        <f t="shared" si="975"/>
        <v>6297.019492</v>
      </c>
      <c r="EL278" s="342">
        <f t="shared" si="975"/>
        <v>0</v>
      </c>
      <c r="EM278" s="342">
        <f t="shared" si="975"/>
        <v>0</v>
      </c>
      <c r="EN278" s="342">
        <f t="shared" si="975"/>
        <v>0</v>
      </c>
      <c r="EO278" s="342">
        <f t="shared" si="975"/>
        <v>0</v>
      </c>
      <c r="EP278" s="342">
        <f t="shared" si="975"/>
        <v>0</v>
      </c>
      <c r="EQ278" s="342">
        <f t="shared" si="975"/>
        <v>0</v>
      </c>
      <c r="ER278" s="342">
        <f t="shared" si="975"/>
        <v>9040.294654</v>
      </c>
      <c r="ES278" s="342">
        <f t="shared" si="975"/>
        <v>0</v>
      </c>
      <c r="ET278" s="342">
        <f t="shared" si="975"/>
        <v>0</v>
      </c>
      <c r="EU278" s="342">
        <f t="shared" si="975"/>
        <v>9514.322843</v>
      </c>
      <c r="EV278" s="342">
        <f t="shared" si="975"/>
        <v>0</v>
      </c>
      <c r="EW278" s="342">
        <f t="shared" si="975"/>
        <v>0</v>
      </c>
      <c r="EX278" s="342">
        <f t="shared" si="975"/>
        <v>0</v>
      </c>
      <c r="EY278" s="342">
        <f t="shared" si="975"/>
        <v>0</v>
      </c>
      <c r="EZ278" s="342">
        <f t="shared" si="975"/>
        <v>0</v>
      </c>
      <c r="FA278" s="342">
        <f t="shared" si="975"/>
        <v>0</v>
      </c>
      <c r="FB278" s="342">
        <f t="shared" si="975"/>
        <v>0</v>
      </c>
      <c r="FC278" s="342">
        <f t="shared" si="975"/>
        <v>0</v>
      </c>
      <c r="FD278" s="342">
        <f t="shared" si="975"/>
        <v>0</v>
      </c>
      <c r="FE278" s="342">
        <f t="shared" si="975"/>
        <v>0</v>
      </c>
      <c r="FF278" s="342">
        <f t="shared" si="975"/>
        <v>0</v>
      </c>
      <c r="FG278" s="342">
        <f t="shared" si="975"/>
        <v>0</v>
      </c>
      <c r="FH278" s="342">
        <f t="shared" si="975"/>
        <v>0</v>
      </c>
      <c r="FI278" s="342">
        <f t="shared" si="975"/>
        <v>0</v>
      </c>
      <c r="FJ278" s="342">
        <f t="shared" si="975"/>
        <v>0</v>
      </c>
      <c r="FK278" s="342">
        <f t="shared" si="975"/>
        <v>0</v>
      </c>
      <c r="FL278" s="342">
        <f t="shared" si="975"/>
        <v>0</v>
      </c>
      <c r="FM278" s="342">
        <f t="shared" si="975"/>
        <v>0</v>
      </c>
      <c r="FN278" s="342">
        <f t="shared" si="975"/>
        <v>0</v>
      </c>
      <c r="FO278" s="342">
        <f t="shared" si="975"/>
        <v>0</v>
      </c>
      <c r="FP278" s="342">
        <f t="shared" si="975"/>
        <v>0</v>
      </c>
      <c r="FQ278" s="342">
        <f t="shared" si="975"/>
        <v>0</v>
      </c>
      <c r="FR278" s="342">
        <f t="shared" si="975"/>
        <v>0</v>
      </c>
      <c r="FS278" s="342">
        <f t="shared" si="975"/>
        <v>0</v>
      </c>
      <c r="FT278" s="342">
        <f t="shared" si="975"/>
        <v>0</v>
      </c>
      <c r="FU278" s="342">
        <f t="shared" si="975"/>
        <v>0</v>
      </c>
      <c r="FV278" s="342">
        <f t="shared" si="975"/>
        <v>0</v>
      </c>
      <c r="FW278" s="342">
        <f t="shared" si="975"/>
        <v>0</v>
      </c>
      <c r="FX278" s="342">
        <f t="shared" si="975"/>
        <v>0</v>
      </c>
      <c r="FY278" s="342">
        <f t="shared" si="975"/>
        <v>0</v>
      </c>
      <c r="FZ278" s="342">
        <f t="shared" si="975"/>
        <v>0</v>
      </c>
      <c r="GA278" s="342">
        <f t="shared" si="975"/>
        <v>0</v>
      </c>
      <c r="GB278" s="342">
        <f t="shared" si="975"/>
        <v>0</v>
      </c>
      <c r="GC278" s="342">
        <f t="shared" si="975"/>
        <v>0</v>
      </c>
      <c r="GD278" s="342">
        <f t="shared" si="975"/>
        <v>0</v>
      </c>
      <c r="GE278" s="342">
        <f t="shared" si="975"/>
        <v>0</v>
      </c>
      <c r="GF278" s="342">
        <f t="shared" si="975"/>
        <v>0</v>
      </c>
      <c r="GG278" s="342">
        <f t="shared" si="975"/>
        <v>0</v>
      </c>
      <c r="GH278" s="342">
        <f t="shared" si="975"/>
        <v>0</v>
      </c>
      <c r="GI278" s="342">
        <f t="shared" si="975"/>
        <v>0</v>
      </c>
      <c r="GJ278" s="342">
        <f t="shared" si="975"/>
        <v>0</v>
      </c>
      <c r="GK278" s="342">
        <f t="shared" si="975"/>
        <v>0</v>
      </c>
      <c r="GL278" s="342">
        <f t="shared" si="975"/>
        <v>0</v>
      </c>
      <c r="GM278" s="342">
        <f t="shared" si="975"/>
        <v>0</v>
      </c>
      <c r="GN278" s="342">
        <f t="shared" si="975"/>
        <v>0</v>
      </c>
      <c r="GO278" s="342">
        <f t="shared" si="975"/>
        <v>0</v>
      </c>
      <c r="GP278" s="342">
        <f t="shared" si="975"/>
        <v>0</v>
      </c>
      <c r="GQ278" s="342"/>
      <c r="GR278" s="342">
        <f t="shared" ref="GR278:JC278" si="976">if(or(and($A278-GR$242&gt;0,$A278-GR$243&lt;=0,month($A278)=month(GR$243)),and($A278-GR$242&gt;0,$A278-GR$243&lt;=0,month(edate($A278,6))=month(GR$243))),GR$246,0)</f>
        <v>0</v>
      </c>
      <c r="GS278" s="342">
        <f t="shared" si="976"/>
        <v>0</v>
      </c>
      <c r="GT278" s="342">
        <f t="shared" si="976"/>
        <v>0</v>
      </c>
      <c r="GU278" s="342">
        <f t="shared" si="976"/>
        <v>5856.752093</v>
      </c>
      <c r="GV278" s="342">
        <f t="shared" si="976"/>
        <v>0</v>
      </c>
      <c r="GW278" s="342">
        <f t="shared" si="976"/>
        <v>0</v>
      </c>
      <c r="GX278" s="342">
        <f t="shared" si="976"/>
        <v>0</v>
      </c>
      <c r="GY278" s="342">
        <f t="shared" si="976"/>
        <v>0</v>
      </c>
      <c r="GZ278" s="342">
        <f t="shared" si="976"/>
        <v>0</v>
      </c>
      <c r="HA278" s="342">
        <f t="shared" si="976"/>
        <v>0</v>
      </c>
      <c r="HB278" s="342">
        <f t="shared" si="976"/>
        <v>0</v>
      </c>
      <c r="HC278" s="342">
        <f t="shared" si="976"/>
        <v>0</v>
      </c>
      <c r="HD278" s="342">
        <f t="shared" si="976"/>
        <v>0</v>
      </c>
      <c r="HE278" s="342">
        <f t="shared" si="976"/>
        <v>0</v>
      </c>
      <c r="HF278" s="342">
        <f t="shared" si="976"/>
        <v>0</v>
      </c>
      <c r="HG278" s="342">
        <f t="shared" si="976"/>
        <v>0</v>
      </c>
      <c r="HH278" s="342">
        <f t="shared" si="976"/>
        <v>0</v>
      </c>
      <c r="HI278" s="342">
        <f t="shared" si="976"/>
        <v>0</v>
      </c>
      <c r="HJ278" s="342">
        <f t="shared" si="976"/>
        <v>0</v>
      </c>
      <c r="HK278" s="342">
        <f t="shared" si="976"/>
        <v>0</v>
      </c>
      <c r="HL278" s="342">
        <f t="shared" si="976"/>
        <v>0</v>
      </c>
      <c r="HM278" s="342">
        <f t="shared" si="976"/>
        <v>0</v>
      </c>
      <c r="HN278" s="342">
        <f t="shared" si="976"/>
        <v>0</v>
      </c>
      <c r="HO278" s="342">
        <f t="shared" si="976"/>
        <v>0</v>
      </c>
      <c r="HP278" s="342">
        <f t="shared" si="976"/>
        <v>0</v>
      </c>
      <c r="HQ278" s="342">
        <f t="shared" si="976"/>
        <v>0</v>
      </c>
      <c r="HR278" s="342">
        <f t="shared" si="976"/>
        <v>0</v>
      </c>
      <c r="HS278" s="342">
        <f t="shared" si="976"/>
        <v>0</v>
      </c>
      <c r="HT278" s="342">
        <f t="shared" si="976"/>
        <v>0</v>
      </c>
      <c r="HU278" s="342">
        <f t="shared" si="976"/>
        <v>0</v>
      </c>
      <c r="HV278" s="342">
        <f t="shared" si="976"/>
        <v>0</v>
      </c>
      <c r="HW278" s="342">
        <f t="shared" si="976"/>
        <v>0</v>
      </c>
      <c r="HX278" s="342">
        <f t="shared" si="976"/>
        <v>0</v>
      </c>
      <c r="HY278" s="342">
        <f t="shared" si="976"/>
        <v>0</v>
      </c>
      <c r="HZ278" s="342">
        <f t="shared" si="976"/>
        <v>0</v>
      </c>
      <c r="IA278" s="342">
        <f t="shared" si="976"/>
        <v>0</v>
      </c>
      <c r="IB278" s="342">
        <f t="shared" si="976"/>
        <v>0</v>
      </c>
      <c r="IC278" s="342">
        <f t="shared" si="976"/>
        <v>0</v>
      </c>
      <c r="ID278" s="342">
        <f t="shared" si="976"/>
        <v>0</v>
      </c>
      <c r="IE278" s="342">
        <f t="shared" si="976"/>
        <v>0</v>
      </c>
      <c r="IF278" s="342">
        <f t="shared" si="976"/>
        <v>0</v>
      </c>
      <c r="IG278" s="342">
        <f t="shared" si="976"/>
        <v>0</v>
      </c>
      <c r="IH278" s="342">
        <f t="shared" si="976"/>
        <v>0</v>
      </c>
      <c r="II278" s="342">
        <f t="shared" si="976"/>
        <v>0</v>
      </c>
      <c r="IJ278" s="342">
        <f t="shared" si="976"/>
        <v>0</v>
      </c>
      <c r="IK278" s="342">
        <f t="shared" si="976"/>
        <v>0</v>
      </c>
      <c r="IL278" s="342">
        <f t="shared" si="976"/>
        <v>0</v>
      </c>
      <c r="IM278" s="342">
        <f t="shared" si="976"/>
        <v>0</v>
      </c>
      <c r="IN278" s="342">
        <f t="shared" si="976"/>
        <v>0</v>
      </c>
      <c r="IO278" s="342">
        <f t="shared" si="976"/>
        <v>0</v>
      </c>
      <c r="IP278" s="342">
        <f t="shared" si="976"/>
        <v>0</v>
      </c>
      <c r="IQ278" s="342">
        <f t="shared" si="976"/>
        <v>0</v>
      </c>
      <c r="IR278" s="342">
        <f t="shared" si="976"/>
        <v>0</v>
      </c>
      <c r="IS278" s="342">
        <f t="shared" si="976"/>
        <v>0</v>
      </c>
      <c r="IT278" s="342">
        <f t="shared" si="976"/>
        <v>0</v>
      </c>
      <c r="IU278" s="342">
        <f t="shared" si="976"/>
        <v>0</v>
      </c>
      <c r="IV278" s="342">
        <f t="shared" si="976"/>
        <v>0</v>
      </c>
      <c r="IW278" s="342">
        <f t="shared" si="976"/>
        <v>0</v>
      </c>
      <c r="IX278" s="342">
        <f t="shared" si="976"/>
        <v>0</v>
      </c>
      <c r="IY278" s="342">
        <f t="shared" si="976"/>
        <v>0</v>
      </c>
      <c r="IZ278" s="342">
        <f t="shared" si="976"/>
        <v>0</v>
      </c>
      <c r="JA278" s="342">
        <f t="shared" si="976"/>
        <v>0</v>
      </c>
      <c r="JB278" s="342">
        <f t="shared" si="976"/>
        <v>0</v>
      </c>
      <c r="JC278" s="342">
        <f t="shared" si="976"/>
        <v>0</v>
      </c>
      <c r="JD278" s="342"/>
      <c r="JE278" s="342">
        <f t="shared" ref="JE278:LP278" si="977">if(or(and($A278-JE$242&gt;0,$A278-JE$243&lt;=0,month($A278)=month(JE$243)),and($A278-JE$242&gt;0,$A278-JE$243&lt;=0,month(edate($A278,6))=month(JE$243))),JE$246,0)</f>
        <v>0</v>
      </c>
      <c r="JF278" s="342">
        <f t="shared" si="977"/>
        <v>0</v>
      </c>
      <c r="JG278" s="342">
        <f t="shared" si="977"/>
        <v>0</v>
      </c>
      <c r="JH278" s="342">
        <f t="shared" si="977"/>
        <v>0</v>
      </c>
      <c r="JI278" s="342">
        <f t="shared" si="977"/>
        <v>0</v>
      </c>
      <c r="JJ278" s="342">
        <f t="shared" si="977"/>
        <v>0</v>
      </c>
      <c r="JK278" s="342">
        <f t="shared" si="977"/>
        <v>0</v>
      </c>
      <c r="JL278" s="342">
        <f t="shared" si="977"/>
        <v>0</v>
      </c>
      <c r="JM278" s="342">
        <f t="shared" si="977"/>
        <v>0</v>
      </c>
      <c r="JN278" s="342">
        <f t="shared" si="977"/>
        <v>0</v>
      </c>
      <c r="JO278" s="342">
        <f t="shared" si="977"/>
        <v>0</v>
      </c>
      <c r="JP278" s="342">
        <f t="shared" si="977"/>
        <v>0</v>
      </c>
      <c r="JQ278" s="342">
        <f t="shared" si="977"/>
        <v>0</v>
      </c>
      <c r="JR278" s="342">
        <f t="shared" si="977"/>
        <v>0</v>
      </c>
      <c r="JS278" s="342">
        <f t="shared" si="977"/>
        <v>0</v>
      </c>
      <c r="JT278" s="342">
        <f t="shared" si="977"/>
        <v>0</v>
      </c>
      <c r="JU278" s="342">
        <f t="shared" si="977"/>
        <v>0</v>
      </c>
      <c r="JV278" s="342">
        <f t="shared" si="977"/>
        <v>0</v>
      </c>
      <c r="JW278" s="342">
        <f t="shared" si="977"/>
        <v>0</v>
      </c>
      <c r="JX278" s="342">
        <f t="shared" si="977"/>
        <v>0</v>
      </c>
      <c r="JY278" s="342">
        <f t="shared" si="977"/>
        <v>0</v>
      </c>
      <c r="JZ278" s="342">
        <f t="shared" si="977"/>
        <v>0</v>
      </c>
      <c r="KA278" s="342">
        <f t="shared" si="977"/>
        <v>0</v>
      </c>
      <c r="KB278" s="342">
        <f t="shared" si="977"/>
        <v>0</v>
      </c>
      <c r="KC278" s="342">
        <f t="shared" si="977"/>
        <v>0</v>
      </c>
      <c r="KD278" s="342">
        <f t="shared" si="977"/>
        <v>0</v>
      </c>
      <c r="KE278" s="342">
        <f t="shared" si="977"/>
        <v>0</v>
      </c>
      <c r="KF278" s="342">
        <f t="shared" si="977"/>
        <v>0</v>
      </c>
      <c r="KG278" s="342">
        <f t="shared" si="977"/>
        <v>0</v>
      </c>
      <c r="KH278" s="342">
        <f t="shared" si="977"/>
        <v>0</v>
      </c>
      <c r="KI278" s="342">
        <f t="shared" si="977"/>
        <v>0</v>
      </c>
      <c r="KJ278" s="342">
        <f t="shared" si="977"/>
        <v>0</v>
      </c>
      <c r="KK278" s="342">
        <f t="shared" si="977"/>
        <v>0</v>
      </c>
      <c r="KL278" s="342">
        <f t="shared" si="977"/>
        <v>0</v>
      </c>
      <c r="KM278" s="342">
        <f t="shared" si="977"/>
        <v>0</v>
      </c>
      <c r="KN278" s="342">
        <f t="shared" si="977"/>
        <v>0</v>
      </c>
      <c r="KO278" s="342">
        <f t="shared" si="977"/>
        <v>0</v>
      </c>
      <c r="KP278" s="342">
        <f t="shared" si="977"/>
        <v>0</v>
      </c>
      <c r="KQ278" s="342">
        <f t="shared" si="977"/>
        <v>0</v>
      </c>
      <c r="KR278" s="342">
        <f t="shared" si="977"/>
        <v>0</v>
      </c>
      <c r="KS278" s="342">
        <f t="shared" si="977"/>
        <v>0</v>
      </c>
      <c r="KT278" s="342">
        <f t="shared" si="977"/>
        <v>0</v>
      </c>
      <c r="KU278" s="342">
        <f t="shared" si="977"/>
        <v>0</v>
      </c>
      <c r="KV278" s="342">
        <f t="shared" si="977"/>
        <v>0</v>
      </c>
      <c r="KW278" s="342">
        <f t="shared" si="977"/>
        <v>0</v>
      </c>
      <c r="KX278" s="342">
        <f t="shared" si="977"/>
        <v>0</v>
      </c>
      <c r="KY278" s="342">
        <f t="shared" si="977"/>
        <v>0</v>
      </c>
      <c r="KZ278" s="342">
        <f t="shared" si="977"/>
        <v>0</v>
      </c>
      <c r="LA278" s="342">
        <f t="shared" si="977"/>
        <v>0</v>
      </c>
      <c r="LB278" s="342">
        <f t="shared" si="977"/>
        <v>0</v>
      </c>
      <c r="LC278" s="342">
        <f t="shared" si="977"/>
        <v>0</v>
      </c>
      <c r="LD278" s="342">
        <f t="shared" si="977"/>
        <v>0</v>
      </c>
      <c r="LE278" s="342">
        <f t="shared" si="977"/>
        <v>0</v>
      </c>
      <c r="LF278" s="342">
        <f t="shared" si="977"/>
        <v>0</v>
      </c>
      <c r="LG278" s="342">
        <f t="shared" si="977"/>
        <v>0</v>
      </c>
      <c r="LH278" s="342">
        <f t="shared" si="977"/>
        <v>0</v>
      </c>
      <c r="LI278" s="342">
        <f t="shared" si="977"/>
        <v>0</v>
      </c>
      <c r="LJ278" s="342">
        <f t="shared" si="977"/>
        <v>0</v>
      </c>
      <c r="LK278" s="342">
        <f t="shared" si="977"/>
        <v>0</v>
      </c>
      <c r="LL278" s="342">
        <f t="shared" si="977"/>
        <v>0</v>
      </c>
      <c r="LM278" s="342">
        <f t="shared" si="977"/>
        <v>0</v>
      </c>
      <c r="LN278" s="342">
        <f t="shared" si="977"/>
        <v>0</v>
      </c>
      <c r="LO278" s="342">
        <f t="shared" si="977"/>
        <v>0</v>
      </c>
      <c r="LP278" s="342">
        <f t="shared" si="977"/>
        <v>0</v>
      </c>
    </row>
    <row r="279">
      <c r="A279" s="331" t="str">
        <f t="shared" si="821"/>
        <v>06-2030</v>
      </c>
      <c r="B279" s="346">
        <f t="shared" si="827"/>
        <v>180448.1009</v>
      </c>
      <c r="C279" s="346"/>
      <c r="E279" s="342">
        <f t="shared" ref="E279:BP279" si="978">if(or(and($A279-E$242&gt;0,$A279-E$243&lt;=0,month($A279)=month(E$243)),and($A279-E$242&gt;0,$A279-E$243&lt;=0,month(edate($A279,6))=month(E$243))),E$246,0)</f>
        <v>0</v>
      </c>
      <c r="F279" s="342">
        <f t="shared" si="978"/>
        <v>0</v>
      </c>
      <c r="G279" s="342">
        <f t="shared" si="978"/>
        <v>0</v>
      </c>
      <c r="H279" s="342">
        <f t="shared" si="978"/>
        <v>0</v>
      </c>
      <c r="I279" s="342">
        <f t="shared" si="978"/>
        <v>0</v>
      </c>
      <c r="J279" s="342">
        <f t="shared" si="978"/>
        <v>0</v>
      </c>
      <c r="K279" s="342">
        <f t="shared" si="978"/>
        <v>0</v>
      </c>
      <c r="L279" s="342">
        <f t="shared" si="978"/>
        <v>0</v>
      </c>
      <c r="M279" s="342">
        <f t="shared" si="978"/>
        <v>0</v>
      </c>
      <c r="N279" s="342">
        <f t="shared" si="978"/>
        <v>0</v>
      </c>
      <c r="O279" s="342">
        <f t="shared" si="978"/>
        <v>0</v>
      </c>
      <c r="P279" s="342">
        <f t="shared" si="978"/>
        <v>0</v>
      </c>
      <c r="Q279" s="342">
        <f t="shared" si="978"/>
        <v>0</v>
      </c>
      <c r="R279" s="342">
        <f t="shared" si="978"/>
        <v>0</v>
      </c>
      <c r="S279" s="342">
        <f t="shared" si="978"/>
        <v>0</v>
      </c>
      <c r="T279" s="342">
        <f t="shared" si="978"/>
        <v>0</v>
      </c>
      <c r="U279" s="342">
        <f t="shared" si="978"/>
        <v>0</v>
      </c>
      <c r="V279" s="342">
        <f t="shared" si="978"/>
        <v>0</v>
      </c>
      <c r="W279" s="342">
        <f t="shared" si="978"/>
        <v>0</v>
      </c>
      <c r="X279" s="342">
        <f t="shared" si="978"/>
        <v>0</v>
      </c>
      <c r="Y279" s="342">
        <f t="shared" si="978"/>
        <v>0</v>
      </c>
      <c r="Z279" s="342">
        <f t="shared" si="978"/>
        <v>0</v>
      </c>
      <c r="AA279" s="342">
        <f t="shared" si="978"/>
        <v>0</v>
      </c>
      <c r="AB279" s="342">
        <f t="shared" si="978"/>
        <v>0</v>
      </c>
      <c r="AC279" s="342">
        <f t="shared" si="978"/>
        <v>0</v>
      </c>
      <c r="AD279" s="342">
        <f t="shared" si="978"/>
        <v>0</v>
      </c>
      <c r="AE279" s="342">
        <f t="shared" si="978"/>
        <v>0</v>
      </c>
      <c r="AF279" s="342">
        <f t="shared" si="978"/>
        <v>0</v>
      </c>
      <c r="AG279" s="342">
        <f t="shared" si="978"/>
        <v>0</v>
      </c>
      <c r="AH279" s="342">
        <f t="shared" si="978"/>
        <v>0</v>
      </c>
      <c r="AI279" s="342">
        <f t="shared" si="978"/>
        <v>0</v>
      </c>
      <c r="AJ279" s="342">
        <f t="shared" si="978"/>
        <v>0</v>
      </c>
      <c r="AK279" s="342">
        <f t="shared" si="978"/>
        <v>0</v>
      </c>
      <c r="AL279" s="342">
        <f t="shared" si="978"/>
        <v>0</v>
      </c>
      <c r="AM279" s="342">
        <f t="shared" si="978"/>
        <v>0</v>
      </c>
      <c r="AN279" s="342">
        <f t="shared" si="978"/>
        <v>0</v>
      </c>
      <c r="AO279" s="342">
        <f t="shared" si="978"/>
        <v>0</v>
      </c>
      <c r="AP279" s="342">
        <f t="shared" si="978"/>
        <v>0</v>
      </c>
      <c r="AQ279" s="342">
        <f t="shared" si="978"/>
        <v>0</v>
      </c>
      <c r="AR279" s="342">
        <f t="shared" si="978"/>
        <v>0</v>
      </c>
      <c r="AS279" s="342">
        <f t="shared" si="978"/>
        <v>0</v>
      </c>
      <c r="AT279" s="342">
        <f t="shared" si="978"/>
        <v>0</v>
      </c>
      <c r="AU279" s="342">
        <f t="shared" si="978"/>
        <v>0</v>
      </c>
      <c r="AV279" s="342">
        <f t="shared" si="978"/>
        <v>0</v>
      </c>
      <c r="AW279" s="342">
        <f t="shared" si="978"/>
        <v>0</v>
      </c>
      <c r="AX279" s="342">
        <f t="shared" si="978"/>
        <v>9058.61</v>
      </c>
      <c r="AY279" s="342">
        <f t="shared" si="978"/>
        <v>0</v>
      </c>
      <c r="AZ279" s="342">
        <f t="shared" si="978"/>
        <v>6480</v>
      </c>
      <c r="BA279" s="342">
        <f t="shared" si="978"/>
        <v>5867.9712</v>
      </c>
      <c r="BB279" s="342">
        <f t="shared" si="978"/>
        <v>0</v>
      </c>
      <c r="BC279" s="342">
        <f t="shared" si="978"/>
        <v>4873.17825</v>
      </c>
      <c r="BD279" s="342">
        <f t="shared" si="978"/>
        <v>0</v>
      </c>
      <c r="BE279" s="342">
        <f t="shared" si="978"/>
        <v>4565.5155</v>
      </c>
      <c r="BF279" s="342">
        <f t="shared" si="978"/>
        <v>0</v>
      </c>
      <c r="BG279" s="342">
        <f t="shared" si="978"/>
        <v>900.3978</v>
      </c>
      <c r="BH279" s="342">
        <f t="shared" si="978"/>
        <v>0</v>
      </c>
      <c r="BI279" s="342">
        <f t="shared" si="978"/>
        <v>0</v>
      </c>
      <c r="BJ279" s="342">
        <f t="shared" si="978"/>
        <v>0</v>
      </c>
      <c r="BK279" s="342">
        <f t="shared" si="978"/>
        <v>0</v>
      </c>
      <c r="BL279" s="342">
        <f t="shared" si="978"/>
        <v>0</v>
      </c>
      <c r="BM279" s="342">
        <f t="shared" si="978"/>
        <v>1521.41625</v>
      </c>
      <c r="BN279" s="342">
        <f t="shared" si="978"/>
        <v>0</v>
      </c>
      <c r="BO279" s="342">
        <f t="shared" si="978"/>
        <v>5255.6688</v>
      </c>
      <c r="BP279" s="342">
        <f t="shared" si="978"/>
        <v>0</v>
      </c>
      <c r="BQ279" s="342"/>
      <c r="BR279" s="342">
        <f t="shared" ref="BR279:EC279" si="979">if(or(and($A279-BR$242&gt;0,$A279-BR$243&lt;=0,month($A279)=month(BR$243)),and($A279-BR$242&gt;0,$A279-BR$243&lt;=0,month(edate($A279,6))=month(BR$243))),BR$246,0)</f>
        <v>6064.104505</v>
      </c>
      <c r="BS279" s="342">
        <f t="shared" si="979"/>
        <v>0</v>
      </c>
      <c r="BT279" s="342">
        <f t="shared" si="979"/>
        <v>0</v>
      </c>
      <c r="BU279" s="342">
        <f t="shared" si="979"/>
        <v>0</v>
      </c>
      <c r="BV279" s="342">
        <f t="shared" si="979"/>
        <v>0</v>
      </c>
      <c r="BW279" s="342">
        <f t="shared" si="979"/>
        <v>0</v>
      </c>
      <c r="BX279" s="342">
        <f t="shared" si="979"/>
        <v>0</v>
      </c>
      <c r="BY279" s="342">
        <f t="shared" si="979"/>
        <v>0</v>
      </c>
      <c r="BZ279" s="342">
        <f t="shared" si="979"/>
        <v>0</v>
      </c>
      <c r="CA279" s="342">
        <f t="shared" si="979"/>
        <v>11106.87188</v>
      </c>
      <c r="CB279" s="342">
        <f t="shared" si="979"/>
        <v>0</v>
      </c>
      <c r="CC279" s="342">
        <f t="shared" si="979"/>
        <v>0</v>
      </c>
      <c r="CD279" s="342">
        <f t="shared" si="979"/>
        <v>0</v>
      </c>
      <c r="CE279" s="342">
        <f t="shared" si="979"/>
        <v>0</v>
      </c>
      <c r="CF279" s="342">
        <f t="shared" si="979"/>
        <v>0</v>
      </c>
      <c r="CG279" s="342">
        <f t="shared" si="979"/>
        <v>0</v>
      </c>
      <c r="CH279" s="342">
        <f t="shared" si="979"/>
        <v>0</v>
      </c>
      <c r="CI279" s="342">
        <f t="shared" si="979"/>
        <v>7404.527304</v>
      </c>
      <c r="CJ279" s="342">
        <f t="shared" si="979"/>
        <v>0</v>
      </c>
      <c r="CK279" s="342">
        <f t="shared" si="979"/>
        <v>7907.022408</v>
      </c>
      <c r="CL279" s="342">
        <f t="shared" si="979"/>
        <v>0</v>
      </c>
      <c r="CM279" s="342">
        <f t="shared" si="979"/>
        <v>0</v>
      </c>
      <c r="CN279" s="342">
        <f t="shared" si="979"/>
        <v>0</v>
      </c>
      <c r="CO279" s="342">
        <f t="shared" si="979"/>
        <v>8094.988483</v>
      </c>
      <c r="CP279" s="342">
        <f t="shared" si="979"/>
        <v>0</v>
      </c>
      <c r="CQ279" s="342">
        <f t="shared" si="979"/>
        <v>0</v>
      </c>
      <c r="CR279" s="342">
        <f t="shared" si="979"/>
        <v>0</v>
      </c>
      <c r="CS279" s="342">
        <f t="shared" si="979"/>
        <v>5853.214969</v>
      </c>
      <c r="CT279" s="342">
        <f t="shared" si="979"/>
        <v>0</v>
      </c>
      <c r="CU279" s="342">
        <f t="shared" si="979"/>
        <v>334.3622238</v>
      </c>
      <c r="CV279" s="342">
        <f t="shared" si="979"/>
        <v>0</v>
      </c>
      <c r="CW279" s="342">
        <f t="shared" si="979"/>
        <v>2856.566596</v>
      </c>
      <c r="CX279" s="342">
        <f t="shared" si="979"/>
        <v>14443.57099</v>
      </c>
      <c r="CY279" s="342">
        <f t="shared" si="979"/>
        <v>0</v>
      </c>
      <c r="CZ279" s="342">
        <f t="shared" si="979"/>
        <v>0</v>
      </c>
      <c r="DA279" s="342">
        <f t="shared" si="979"/>
        <v>11977.28249</v>
      </c>
      <c r="DB279" s="342">
        <f t="shared" si="979"/>
        <v>8304.351728</v>
      </c>
      <c r="DC279" s="342">
        <f t="shared" si="979"/>
        <v>0</v>
      </c>
      <c r="DD279" s="342">
        <f t="shared" si="979"/>
        <v>0</v>
      </c>
      <c r="DE279" s="342">
        <f t="shared" si="979"/>
        <v>8436.235936</v>
      </c>
      <c r="DF279" s="342">
        <f t="shared" si="979"/>
        <v>0</v>
      </c>
      <c r="DG279" s="342">
        <f t="shared" si="979"/>
        <v>0</v>
      </c>
      <c r="DH279" s="342">
        <f t="shared" si="979"/>
        <v>0</v>
      </c>
      <c r="DI279" s="342">
        <f t="shared" si="979"/>
        <v>5974.064596</v>
      </c>
      <c r="DJ279" s="342">
        <f t="shared" si="979"/>
        <v>0</v>
      </c>
      <c r="DK279" s="342">
        <f t="shared" si="979"/>
        <v>0</v>
      </c>
      <c r="DL279" s="342">
        <f t="shared" si="979"/>
        <v>0</v>
      </c>
      <c r="DM279" s="342">
        <f t="shared" si="979"/>
        <v>0</v>
      </c>
      <c r="DN279" s="342">
        <f t="shared" si="979"/>
        <v>0</v>
      </c>
      <c r="DO279" s="342">
        <f t="shared" si="979"/>
        <v>0</v>
      </c>
      <c r="DP279" s="342">
        <f t="shared" si="979"/>
        <v>0</v>
      </c>
      <c r="DQ279" s="342">
        <f t="shared" si="979"/>
        <v>0</v>
      </c>
      <c r="DR279" s="342">
        <f t="shared" si="979"/>
        <v>0</v>
      </c>
      <c r="DS279" s="342">
        <f t="shared" si="979"/>
        <v>0</v>
      </c>
      <c r="DT279" s="342">
        <f t="shared" si="979"/>
        <v>0</v>
      </c>
      <c r="DU279" s="342">
        <f t="shared" si="979"/>
        <v>0</v>
      </c>
      <c r="DV279" s="342">
        <f t="shared" si="979"/>
        <v>0</v>
      </c>
      <c r="DW279" s="342">
        <f t="shared" si="979"/>
        <v>0</v>
      </c>
      <c r="DX279" s="342">
        <f t="shared" si="979"/>
        <v>0</v>
      </c>
      <c r="DY279" s="342">
        <f t="shared" si="979"/>
        <v>0</v>
      </c>
      <c r="DZ279" s="342">
        <f t="shared" si="979"/>
        <v>0</v>
      </c>
      <c r="EA279" s="342">
        <f t="shared" si="979"/>
        <v>0</v>
      </c>
      <c r="EB279" s="342">
        <f t="shared" si="979"/>
        <v>0</v>
      </c>
      <c r="EC279" s="342">
        <f t="shared" si="979"/>
        <v>0</v>
      </c>
      <c r="ED279" s="338"/>
      <c r="EE279" s="342">
        <f t="shared" ref="EE279:GP279" si="980">if(or(and($A279-EE$242&gt;0,$A279-EE$243&lt;=0,month($A279)=month(EE$243)),and($A279-EE$242&gt;0,$A279-EE$243&lt;=0,month(edate($A279,6))=month(EE$243))),EE$246,0)</f>
        <v>0</v>
      </c>
      <c r="EF279" s="342">
        <f t="shared" si="980"/>
        <v>0</v>
      </c>
      <c r="EG279" s="342">
        <f t="shared" si="980"/>
        <v>0</v>
      </c>
      <c r="EH279" s="342">
        <f t="shared" si="980"/>
        <v>0</v>
      </c>
      <c r="EI279" s="342">
        <f t="shared" si="980"/>
        <v>0</v>
      </c>
      <c r="EJ279" s="342">
        <f t="shared" si="980"/>
        <v>5163.625743</v>
      </c>
      <c r="EK279" s="342">
        <f t="shared" si="980"/>
        <v>0</v>
      </c>
      <c r="EL279" s="342">
        <f t="shared" si="980"/>
        <v>0</v>
      </c>
      <c r="EM279" s="342">
        <f t="shared" si="980"/>
        <v>0</v>
      </c>
      <c r="EN279" s="342">
        <f t="shared" si="980"/>
        <v>0</v>
      </c>
      <c r="EO279" s="342">
        <f t="shared" si="980"/>
        <v>0</v>
      </c>
      <c r="EP279" s="342">
        <f t="shared" si="980"/>
        <v>4621.860131</v>
      </c>
      <c r="EQ279" s="342">
        <f t="shared" si="980"/>
        <v>0</v>
      </c>
      <c r="ER279" s="342">
        <f t="shared" si="980"/>
        <v>0</v>
      </c>
      <c r="ES279" s="342">
        <f t="shared" si="980"/>
        <v>10211.8716</v>
      </c>
      <c r="ET279" s="342">
        <f t="shared" si="980"/>
        <v>0</v>
      </c>
      <c r="EU279" s="342">
        <f t="shared" si="980"/>
        <v>0</v>
      </c>
      <c r="EV279" s="342">
        <f t="shared" si="980"/>
        <v>0</v>
      </c>
      <c r="EW279" s="342">
        <f t="shared" si="980"/>
        <v>0</v>
      </c>
      <c r="EX279" s="342">
        <f t="shared" si="980"/>
        <v>0</v>
      </c>
      <c r="EY279" s="342">
        <f t="shared" si="980"/>
        <v>7229.01177</v>
      </c>
      <c r="EZ279" s="342">
        <f t="shared" si="980"/>
        <v>49.30861561</v>
      </c>
      <c r="FA279" s="342">
        <f t="shared" si="980"/>
        <v>0</v>
      </c>
      <c r="FB279" s="342">
        <f t="shared" si="980"/>
        <v>0</v>
      </c>
      <c r="FC279" s="342">
        <f t="shared" si="980"/>
        <v>0</v>
      </c>
      <c r="FD279" s="342">
        <f t="shared" si="980"/>
        <v>0</v>
      </c>
      <c r="FE279" s="342">
        <f t="shared" si="980"/>
        <v>0</v>
      </c>
      <c r="FF279" s="342">
        <f t="shared" si="980"/>
        <v>0</v>
      </c>
      <c r="FG279" s="342">
        <f t="shared" si="980"/>
        <v>0</v>
      </c>
      <c r="FH279" s="342">
        <f t="shared" si="980"/>
        <v>0</v>
      </c>
      <c r="FI279" s="342">
        <f t="shared" si="980"/>
        <v>0</v>
      </c>
      <c r="FJ279" s="342">
        <f t="shared" si="980"/>
        <v>0</v>
      </c>
      <c r="FK279" s="342">
        <f t="shared" si="980"/>
        <v>0</v>
      </c>
      <c r="FL279" s="342">
        <f t="shared" si="980"/>
        <v>0</v>
      </c>
      <c r="FM279" s="342">
        <f t="shared" si="980"/>
        <v>0</v>
      </c>
      <c r="FN279" s="342">
        <f t="shared" si="980"/>
        <v>0</v>
      </c>
      <c r="FO279" s="342">
        <f t="shared" si="980"/>
        <v>0</v>
      </c>
      <c r="FP279" s="342">
        <f t="shared" si="980"/>
        <v>0</v>
      </c>
      <c r="FQ279" s="342">
        <f t="shared" si="980"/>
        <v>0</v>
      </c>
      <c r="FR279" s="342">
        <f t="shared" si="980"/>
        <v>0</v>
      </c>
      <c r="FS279" s="342">
        <f t="shared" si="980"/>
        <v>0</v>
      </c>
      <c r="FT279" s="342">
        <f t="shared" si="980"/>
        <v>0</v>
      </c>
      <c r="FU279" s="342">
        <f t="shared" si="980"/>
        <v>0</v>
      </c>
      <c r="FV279" s="342">
        <f t="shared" si="980"/>
        <v>0</v>
      </c>
      <c r="FW279" s="342">
        <f t="shared" si="980"/>
        <v>0</v>
      </c>
      <c r="FX279" s="342">
        <f t="shared" si="980"/>
        <v>0</v>
      </c>
      <c r="FY279" s="342">
        <f t="shared" si="980"/>
        <v>0</v>
      </c>
      <c r="FZ279" s="342">
        <f t="shared" si="980"/>
        <v>0</v>
      </c>
      <c r="GA279" s="342">
        <f t="shared" si="980"/>
        <v>0</v>
      </c>
      <c r="GB279" s="342">
        <f t="shared" si="980"/>
        <v>0</v>
      </c>
      <c r="GC279" s="342">
        <f t="shared" si="980"/>
        <v>0</v>
      </c>
      <c r="GD279" s="342">
        <f t="shared" si="980"/>
        <v>0</v>
      </c>
      <c r="GE279" s="342">
        <f t="shared" si="980"/>
        <v>0</v>
      </c>
      <c r="GF279" s="342">
        <f t="shared" si="980"/>
        <v>0</v>
      </c>
      <c r="GG279" s="342">
        <f t="shared" si="980"/>
        <v>0</v>
      </c>
      <c r="GH279" s="342">
        <f t="shared" si="980"/>
        <v>0</v>
      </c>
      <c r="GI279" s="342">
        <f t="shared" si="980"/>
        <v>0</v>
      </c>
      <c r="GJ279" s="342">
        <f t="shared" si="980"/>
        <v>0</v>
      </c>
      <c r="GK279" s="342">
        <f t="shared" si="980"/>
        <v>0</v>
      </c>
      <c r="GL279" s="342">
        <f t="shared" si="980"/>
        <v>0</v>
      </c>
      <c r="GM279" s="342">
        <f t="shared" si="980"/>
        <v>0</v>
      </c>
      <c r="GN279" s="342">
        <f t="shared" si="980"/>
        <v>0</v>
      </c>
      <c r="GO279" s="342">
        <f t="shared" si="980"/>
        <v>0</v>
      </c>
      <c r="GP279" s="342">
        <f t="shared" si="980"/>
        <v>0</v>
      </c>
      <c r="GQ279" s="342"/>
      <c r="GR279" s="342">
        <f t="shared" ref="GR279:JC279" si="981">if(or(and($A279-GR$242&gt;0,$A279-GR$243&lt;=0,month($A279)=month(GR$243)),and($A279-GR$242&gt;0,$A279-GR$243&lt;=0,month(edate($A279,6))=month(GR$243))),GR$246,0)</f>
        <v>0</v>
      </c>
      <c r="GS279" s="342">
        <f t="shared" si="981"/>
        <v>3446.918043</v>
      </c>
      <c r="GT279" s="342">
        <f t="shared" si="981"/>
        <v>5257.03716</v>
      </c>
      <c r="GU279" s="342">
        <f t="shared" si="981"/>
        <v>0</v>
      </c>
      <c r="GV279" s="342">
        <f t="shared" si="981"/>
        <v>0</v>
      </c>
      <c r="GW279" s="342">
        <f t="shared" si="981"/>
        <v>0</v>
      </c>
      <c r="GX279" s="342">
        <f t="shared" si="981"/>
        <v>0</v>
      </c>
      <c r="GY279" s="342">
        <f t="shared" si="981"/>
        <v>0</v>
      </c>
      <c r="GZ279" s="342">
        <f t="shared" si="981"/>
        <v>0</v>
      </c>
      <c r="HA279" s="342">
        <f t="shared" si="981"/>
        <v>0</v>
      </c>
      <c r="HB279" s="342">
        <f t="shared" si="981"/>
        <v>7188.545917</v>
      </c>
      <c r="HC279" s="342">
        <f t="shared" si="981"/>
        <v>0</v>
      </c>
      <c r="HD279" s="342">
        <f t="shared" si="981"/>
        <v>0</v>
      </c>
      <c r="HE279" s="342">
        <f t="shared" si="981"/>
        <v>0</v>
      </c>
      <c r="HF279" s="342">
        <f t="shared" si="981"/>
        <v>0</v>
      </c>
      <c r="HG279" s="342">
        <f t="shared" si="981"/>
        <v>0</v>
      </c>
      <c r="HH279" s="342">
        <f t="shared" si="981"/>
        <v>0</v>
      </c>
      <c r="HI279" s="342">
        <f t="shared" si="981"/>
        <v>0</v>
      </c>
      <c r="HJ279" s="342">
        <f t="shared" si="981"/>
        <v>0</v>
      </c>
      <c r="HK279" s="342">
        <f t="shared" si="981"/>
        <v>0</v>
      </c>
      <c r="HL279" s="342">
        <f t="shared" si="981"/>
        <v>0</v>
      </c>
      <c r="HM279" s="342">
        <f t="shared" si="981"/>
        <v>0</v>
      </c>
      <c r="HN279" s="342">
        <f t="shared" si="981"/>
        <v>0</v>
      </c>
      <c r="HO279" s="342">
        <f t="shared" si="981"/>
        <v>0</v>
      </c>
      <c r="HP279" s="342">
        <f t="shared" si="981"/>
        <v>0</v>
      </c>
      <c r="HQ279" s="342">
        <f t="shared" si="981"/>
        <v>0</v>
      </c>
      <c r="HR279" s="342">
        <f t="shared" si="981"/>
        <v>0</v>
      </c>
      <c r="HS279" s="342">
        <f t="shared" si="981"/>
        <v>0</v>
      </c>
      <c r="HT279" s="342">
        <f t="shared" si="981"/>
        <v>0</v>
      </c>
      <c r="HU279" s="342">
        <f t="shared" si="981"/>
        <v>0</v>
      </c>
      <c r="HV279" s="342">
        <f t="shared" si="981"/>
        <v>0</v>
      </c>
      <c r="HW279" s="342">
        <f t="shared" si="981"/>
        <v>0</v>
      </c>
      <c r="HX279" s="342">
        <f t="shared" si="981"/>
        <v>0</v>
      </c>
      <c r="HY279" s="342">
        <f t="shared" si="981"/>
        <v>0</v>
      </c>
      <c r="HZ279" s="342">
        <f t="shared" si="981"/>
        <v>0</v>
      </c>
      <c r="IA279" s="342">
        <f t="shared" si="981"/>
        <v>0</v>
      </c>
      <c r="IB279" s="342">
        <f t="shared" si="981"/>
        <v>0</v>
      </c>
      <c r="IC279" s="342">
        <f t="shared" si="981"/>
        <v>0</v>
      </c>
      <c r="ID279" s="342">
        <f t="shared" si="981"/>
        <v>0</v>
      </c>
      <c r="IE279" s="342">
        <f t="shared" si="981"/>
        <v>0</v>
      </c>
      <c r="IF279" s="342">
        <f t="shared" si="981"/>
        <v>0</v>
      </c>
      <c r="IG279" s="342">
        <f t="shared" si="981"/>
        <v>0</v>
      </c>
      <c r="IH279" s="342">
        <f t="shared" si="981"/>
        <v>0</v>
      </c>
      <c r="II279" s="342">
        <f t="shared" si="981"/>
        <v>0</v>
      </c>
      <c r="IJ279" s="342">
        <f t="shared" si="981"/>
        <v>0</v>
      </c>
      <c r="IK279" s="342">
        <f t="shared" si="981"/>
        <v>0</v>
      </c>
      <c r="IL279" s="342">
        <f t="shared" si="981"/>
        <v>0</v>
      </c>
      <c r="IM279" s="342">
        <f t="shared" si="981"/>
        <v>0</v>
      </c>
      <c r="IN279" s="342">
        <f t="shared" si="981"/>
        <v>0</v>
      </c>
      <c r="IO279" s="342">
        <f t="shared" si="981"/>
        <v>0</v>
      </c>
      <c r="IP279" s="342">
        <f t="shared" si="981"/>
        <v>0</v>
      </c>
      <c r="IQ279" s="342">
        <f t="shared" si="981"/>
        <v>0</v>
      </c>
      <c r="IR279" s="342">
        <f t="shared" si="981"/>
        <v>0</v>
      </c>
      <c r="IS279" s="342">
        <f t="shared" si="981"/>
        <v>0</v>
      </c>
      <c r="IT279" s="342">
        <f t="shared" si="981"/>
        <v>0</v>
      </c>
      <c r="IU279" s="342">
        <f t="shared" si="981"/>
        <v>0</v>
      </c>
      <c r="IV279" s="342">
        <f t="shared" si="981"/>
        <v>0</v>
      </c>
      <c r="IW279" s="342">
        <f t="shared" si="981"/>
        <v>0</v>
      </c>
      <c r="IX279" s="342">
        <f t="shared" si="981"/>
        <v>0</v>
      </c>
      <c r="IY279" s="342">
        <f t="shared" si="981"/>
        <v>0</v>
      </c>
      <c r="IZ279" s="342">
        <f t="shared" si="981"/>
        <v>0</v>
      </c>
      <c r="JA279" s="342">
        <f t="shared" si="981"/>
        <v>0</v>
      </c>
      <c r="JB279" s="342">
        <f t="shared" si="981"/>
        <v>0</v>
      </c>
      <c r="JC279" s="342">
        <f t="shared" si="981"/>
        <v>0</v>
      </c>
      <c r="JD279" s="342"/>
      <c r="JE279" s="342">
        <f t="shared" ref="JE279:LP279" si="982">if(or(and($A279-JE$242&gt;0,$A279-JE$243&lt;=0,month($A279)=month(JE$243)),and($A279-JE$242&gt;0,$A279-JE$243&lt;=0,month(edate($A279,6))=month(JE$243))),JE$246,0)</f>
        <v>0</v>
      </c>
      <c r="JF279" s="342">
        <f t="shared" si="982"/>
        <v>0</v>
      </c>
      <c r="JG279" s="342">
        <f t="shared" si="982"/>
        <v>0</v>
      </c>
      <c r="JH279" s="342">
        <f t="shared" si="982"/>
        <v>0</v>
      </c>
      <c r="JI279" s="342">
        <f t="shared" si="982"/>
        <v>0</v>
      </c>
      <c r="JJ279" s="342">
        <f t="shared" si="982"/>
        <v>0</v>
      </c>
      <c r="JK279" s="342">
        <f t="shared" si="982"/>
        <v>0</v>
      </c>
      <c r="JL279" s="342">
        <f t="shared" si="982"/>
        <v>0</v>
      </c>
      <c r="JM279" s="342">
        <f t="shared" si="982"/>
        <v>0</v>
      </c>
      <c r="JN279" s="342">
        <f t="shared" si="982"/>
        <v>0</v>
      </c>
      <c r="JO279" s="342">
        <f t="shared" si="982"/>
        <v>0</v>
      </c>
      <c r="JP279" s="342">
        <f t="shared" si="982"/>
        <v>0</v>
      </c>
      <c r="JQ279" s="342">
        <f t="shared" si="982"/>
        <v>0</v>
      </c>
      <c r="JR279" s="342">
        <f t="shared" si="982"/>
        <v>0</v>
      </c>
      <c r="JS279" s="342">
        <f t="shared" si="982"/>
        <v>0</v>
      </c>
      <c r="JT279" s="342">
        <f t="shared" si="982"/>
        <v>0</v>
      </c>
      <c r="JU279" s="342">
        <f t="shared" si="982"/>
        <v>0</v>
      </c>
      <c r="JV279" s="342">
        <f t="shared" si="982"/>
        <v>0</v>
      </c>
      <c r="JW279" s="342">
        <f t="shared" si="982"/>
        <v>0</v>
      </c>
      <c r="JX279" s="342">
        <f t="shared" si="982"/>
        <v>0</v>
      </c>
      <c r="JY279" s="342">
        <f t="shared" si="982"/>
        <v>0</v>
      </c>
      <c r="JZ279" s="342">
        <f t="shared" si="982"/>
        <v>0</v>
      </c>
      <c r="KA279" s="342">
        <f t="shared" si="982"/>
        <v>0</v>
      </c>
      <c r="KB279" s="342">
        <f t="shared" si="982"/>
        <v>0</v>
      </c>
      <c r="KC279" s="342">
        <f t="shared" si="982"/>
        <v>0</v>
      </c>
      <c r="KD279" s="342">
        <f t="shared" si="982"/>
        <v>0</v>
      </c>
      <c r="KE279" s="342">
        <f t="shared" si="982"/>
        <v>0</v>
      </c>
      <c r="KF279" s="342">
        <f t="shared" si="982"/>
        <v>0</v>
      </c>
      <c r="KG279" s="342">
        <f t="shared" si="982"/>
        <v>0</v>
      </c>
      <c r="KH279" s="342">
        <f t="shared" si="982"/>
        <v>0</v>
      </c>
      <c r="KI279" s="342">
        <f t="shared" si="982"/>
        <v>0</v>
      </c>
      <c r="KJ279" s="342">
        <f t="shared" si="982"/>
        <v>0</v>
      </c>
      <c r="KK279" s="342">
        <f t="shared" si="982"/>
        <v>0</v>
      </c>
      <c r="KL279" s="342">
        <f t="shared" si="982"/>
        <v>0</v>
      </c>
      <c r="KM279" s="342">
        <f t="shared" si="982"/>
        <v>0</v>
      </c>
      <c r="KN279" s="342">
        <f t="shared" si="982"/>
        <v>0</v>
      </c>
      <c r="KO279" s="342">
        <f t="shared" si="982"/>
        <v>0</v>
      </c>
      <c r="KP279" s="342">
        <f t="shared" si="982"/>
        <v>0</v>
      </c>
      <c r="KQ279" s="342">
        <f t="shared" si="982"/>
        <v>0</v>
      </c>
      <c r="KR279" s="342">
        <f t="shared" si="982"/>
        <v>0</v>
      </c>
      <c r="KS279" s="342">
        <f t="shared" si="982"/>
        <v>0</v>
      </c>
      <c r="KT279" s="342">
        <f t="shared" si="982"/>
        <v>0</v>
      </c>
      <c r="KU279" s="342">
        <f t="shared" si="982"/>
        <v>0</v>
      </c>
      <c r="KV279" s="342">
        <f t="shared" si="982"/>
        <v>0</v>
      </c>
      <c r="KW279" s="342">
        <f t="shared" si="982"/>
        <v>0</v>
      </c>
      <c r="KX279" s="342">
        <f t="shared" si="982"/>
        <v>0</v>
      </c>
      <c r="KY279" s="342">
        <f t="shared" si="982"/>
        <v>0</v>
      </c>
      <c r="KZ279" s="342">
        <f t="shared" si="982"/>
        <v>0</v>
      </c>
      <c r="LA279" s="342">
        <f t="shared" si="982"/>
        <v>0</v>
      </c>
      <c r="LB279" s="342">
        <f t="shared" si="982"/>
        <v>0</v>
      </c>
      <c r="LC279" s="342">
        <f t="shared" si="982"/>
        <v>0</v>
      </c>
      <c r="LD279" s="342">
        <f t="shared" si="982"/>
        <v>0</v>
      </c>
      <c r="LE279" s="342">
        <f t="shared" si="982"/>
        <v>0</v>
      </c>
      <c r="LF279" s="342">
        <f t="shared" si="982"/>
        <v>0</v>
      </c>
      <c r="LG279" s="342">
        <f t="shared" si="982"/>
        <v>0</v>
      </c>
      <c r="LH279" s="342">
        <f t="shared" si="982"/>
        <v>0</v>
      </c>
      <c r="LI279" s="342">
        <f t="shared" si="982"/>
        <v>0</v>
      </c>
      <c r="LJ279" s="342">
        <f t="shared" si="982"/>
        <v>0</v>
      </c>
      <c r="LK279" s="342">
        <f t="shared" si="982"/>
        <v>0</v>
      </c>
      <c r="LL279" s="342">
        <f t="shared" si="982"/>
        <v>0</v>
      </c>
      <c r="LM279" s="342">
        <f t="shared" si="982"/>
        <v>0</v>
      </c>
      <c r="LN279" s="342">
        <f t="shared" si="982"/>
        <v>0</v>
      </c>
      <c r="LO279" s="342">
        <f t="shared" si="982"/>
        <v>0</v>
      </c>
      <c r="LP279" s="342">
        <f t="shared" si="982"/>
        <v>0</v>
      </c>
    </row>
    <row r="280">
      <c r="A280" s="331" t="str">
        <f t="shared" si="821"/>
        <v>09-2030</v>
      </c>
      <c r="B280" s="346">
        <f t="shared" si="827"/>
        <v>233931.6305</v>
      </c>
      <c r="C280" s="346"/>
      <c r="E280" s="342">
        <f t="shared" ref="E280:BP280" si="983">if(or(and($A280-E$242&gt;0,$A280-E$243&lt;=0,month($A280)=month(E$243)),and($A280-E$242&gt;0,$A280-E$243&lt;=0,month(edate($A280,6))=month(E$243))),E$246,0)</f>
        <v>0</v>
      </c>
      <c r="F280" s="342">
        <f t="shared" si="983"/>
        <v>0</v>
      </c>
      <c r="G280" s="342">
        <f t="shared" si="983"/>
        <v>0</v>
      </c>
      <c r="H280" s="342">
        <f t="shared" si="983"/>
        <v>0</v>
      </c>
      <c r="I280" s="342">
        <f t="shared" si="983"/>
        <v>0</v>
      </c>
      <c r="J280" s="342">
        <f t="shared" si="983"/>
        <v>0</v>
      </c>
      <c r="K280" s="342">
        <f t="shared" si="983"/>
        <v>0</v>
      </c>
      <c r="L280" s="342">
        <f t="shared" si="983"/>
        <v>0</v>
      </c>
      <c r="M280" s="342">
        <f t="shared" si="983"/>
        <v>0</v>
      </c>
      <c r="N280" s="342">
        <f t="shared" si="983"/>
        <v>0</v>
      </c>
      <c r="O280" s="342">
        <f t="shared" si="983"/>
        <v>0</v>
      </c>
      <c r="P280" s="342">
        <f t="shared" si="983"/>
        <v>0</v>
      </c>
      <c r="Q280" s="342">
        <f t="shared" si="983"/>
        <v>0</v>
      </c>
      <c r="R280" s="342">
        <f t="shared" si="983"/>
        <v>0</v>
      </c>
      <c r="S280" s="342">
        <f t="shared" si="983"/>
        <v>0</v>
      </c>
      <c r="T280" s="342">
        <f t="shared" si="983"/>
        <v>0</v>
      </c>
      <c r="U280" s="342">
        <f t="shared" si="983"/>
        <v>0</v>
      </c>
      <c r="V280" s="342">
        <f t="shared" si="983"/>
        <v>0</v>
      </c>
      <c r="W280" s="342">
        <f t="shared" si="983"/>
        <v>0</v>
      </c>
      <c r="X280" s="342">
        <f t="shared" si="983"/>
        <v>0</v>
      </c>
      <c r="Y280" s="342">
        <f t="shared" si="983"/>
        <v>0</v>
      </c>
      <c r="Z280" s="342">
        <f t="shared" si="983"/>
        <v>0</v>
      </c>
      <c r="AA280" s="342">
        <f t="shared" si="983"/>
        <v>0</v>
      </c>
      <c r="AB280" s="342">
        <f t="shared" si="983"/>
        <v>0</v>
      </c>
      <c r="AC280" s="342">
        <f t="shared" si="983"/>
        <v>0</v>
      </c>
      <c r="AD280" s="342">
        <f t="shared" si="983"/>
        <v>0</v>
      </c>
      <c r="AE280" s="342">
        <f t="shared" si="983"/>
        <v>0</v>
      </c>
      <c r="AF280" s="342">
        <f t="shared" si="983"/>
        <v>0</v>
      </c>
      <c r="AG280" s="342">
        <f t="shared" si="983"/>
        <v>0</v>
      </c>
      <c r="AH280" s="342">
        <f t="shared" si="983"/>
        <v>0</v>
      </c>
      <c r="AI280" s="342">
        <f t="shared" si="983"/>
        <v>0</v>
      </c>
      <c r="AJ280" s="342">
        <f t="shared" si="983"/>
        <v>0</v>
      </c>
      <c r="AK280" s="342">
        <f t="shared" si="983"/>
        <v>0</v>
      </c>
      <c r="AL280" s="342">
        <f t="shared" si="983"/>
        <v>0</v>
      </c>
      <c r="AM280" s="342">
        <f t="shared" si="983"/>
        <v>0</v>
      </c>
      <c r="AN280" s="342">
        <f t="shared" si="983"/>
        <v>0</v>
      </c>
      <c r="AO280" s="342">
        <f t="shared" si="983"/>
        <v>0</v>
      </c>
      <c r="AP280" s="342">
        <f t="shared" si="983"/>
        <v>0</v>
      </c>
      <c r="AQ280" s="342">
        <f t="shared" si="983"/>
        <v>0</v>
      </c>
      <c r="AR280" s="342">
        <f t="shared" si="983"/>
        <v>0</v>
      </c>
      <c r="AS280" s="342">
        <f t="shared" si="983"/>
        <v>0</v>
      </c>
      <c r="AT280" s="342">
        <f t="shared" si="983"/>
        <v>0</v>
      </c>
      <c r="AU280" s="342">
        <f t="shared" si="983"/>
        <v>0</v>
      </c>
      <c r="AV280" s="342">
        <f t="shared" si="983"/>
        <v>0</v>
      </c>
      <c r="AW280" s="342">
        <f t="shared" si="983"/>
        <v>0</v>
      </c>
      <c r="AX280" s="342">
        <f t="shared" si="983"/>
        <v>0</v>
      </c>
      <c r="AY280" s="342">
        <f t="shared" si="983"/>
        <v>12558.09375</v>
      </c>
      <c r="AZ280" s="342">
        <f t="shared" si="983"/>
        <v>0</v>
      </c>
      <c r="BA280" s="342">
        <f t="shared" si="983"/>
        <v>0</v>
      </c>
      <c r="BB280" s="342">
        <f t="shared" si="983"/>
        <v>9703.8664</v>
      </c>
      <c r="BC280" s="342">
        <f t="shared" si="983"/>
        <v>0</v>
      </c>
      <c r="BD280" s="342">
        <f t="shared" si="983"/>
        <v>13378.4</v>
      </c>
      <c r="BE280" s="342">
        <f t="shared" si="983"/>
        <v>0</v>
      </c>
      <c r="BF280" s="342">
        <f t="shared" si="983"/>
        <v>1557.6541</v>
      </c>
      <c r="BG280" s="342">
        <f t="shared" si="983"/>
        <v>0</v>
      </c>
      <c r="BH280" s="342">
        <f t="shared" si="983"/>
        <v>5158.157425</v>
      </c>
      <c r="BI280" s="342">
        <f t="shared" si="983"/>
        <v>2306.25</v>
      </c>
      <c r="BJ280" s="342">
        <f t="shared" si="983"/>
        <v>7162.4875</v>
      </c>
      <c r="BK280" s="342">
        <f t="shared" si="983"/>
        <v>1312.5</v>
      </c>
      <c r="BL280" s="342">
        <f t="shared" si="983"/>
        <v>1793.1</v>
      </c>
      <c r="BM280" s="342">
        <f t="shared" si="983"/>
        <v>0</v>
      </c>
      <c r="BN280" s="342">
        <f t="shared" si="983"/>
        <v>740.464875</v>
      </c>
      <c r="BO280" s="342">
        <f t="shared" si="983"/>
        <v>0</v>
      </c>
      <c r="BP280" s="342">
        <f t="shared" si="983"/>
        <v>628.625</v>
      </c>
      <c r="BQ280" s="342"/>
      <c r="BR280" s="342">
        <f t="shared" ref="BR280:EC280" si="984">if(or(and($A280-BR$242&gt;0,$A280-BR$243&lt;=0,month($A280)=month(BR$243)),and($A280-BR$242&gt;0,$A280-BR$243&lt;=0,month(edate($A280,6))=month(BR$243))),BR$246,0)</f>
        <v>0</v>
      </c>
      <c r="BS280" s="342">
        <f t="shared" si="984"/>
        <v>0</v>
      </c>
      <c r="BT280" s="342">
        <f t="shared" si="984"/>
        <v>0</v>
      </c>
      <c r="BU280" s="342">
        <f t="shared" si="984"/>
        <v>0</v>
      </c>
      <c r="BV280" s="342">
        <f t="shared" si="984"/>
        <v>0</v>
      </c>
      <c r="BW280" s="342">
        <f t="shared" si="984"/>
        <v>0</v>
      </c>
      <c r="BX280" s="342">
        <f t="shared" si="984"/>
        <v>0</v>
      </c>
      <c r="BY280" s="342">
        <f t="shared" si="984"/>
        <v>4230.325751</v>
      </c>
      <c r="BZ280" s="342">
        <f t="shared" si="984"/>
        <v>5235.984857</v>
      </c>
      <c r="CA280" s="342">
        <f t="shared" si="984"/>
        <v>0</v>
      </c>
      <c r="CB280" s="342">
        <f t="shared" si="984"/>
        <v>0</v>
      </c>
      <c r="CC280" s="342">
        <f t="shared" si="984"/>
        <v>0</v>
      </c>
      <c r="CD280" s="342">
        <f t="shared" si="984"/>
        <v>5402.969057</v>
      </c>
      <c r="CE280" s="342">
        <f t="shared" si="984"/>
        <v>0</v>
      </c>
      <c r="CF280" s="342">
        <f t="shared" si="984"/>
        <v>0</v>
      </c>
      <c r="CG280" s="342">
        <f t="shared" si="984"/>
        <v>11312.21154</v>
      </c>
      <c r="CH280" s="342">
        <f t="shared" si="984"/>
        <v>0</v>
      </c>
      <c r="CI280" s="342">
        <f t="shared" si="984"/>
        <v>0</v>
      </c>
      <c r="CJ280" s="342">
        <f t="shared" si="984"/>
        <v>8575.222922</v>
      </c>
      <c r="CK280" s="342">
        <f t="shared" si="984"/>
        <v>0</v>
      </c>
      <c r="CL280" s="342">
        <f t="shared" si="984"/>
        <v>0</v>
      </c>
      <c r="CM280" s="342">
        <f t="shared" si="984"/>
        <v>0</v>
      </c>
      <c r="CN280" s="342">
        <f t="shared" si="984"/>
        <v>9119.545288</v>
      </c>
      <c r="CO280" s="342">
        <f t="shared" si="984"/>
        <v>0</v>
      </c>
      <c r="CP280" s="342">
        <f t="shared" si="984"/>
        <v>7007.360152</v>
      </c>
      <c r="CQ280" s="342">
        <f t="shared" si="984"/>
        <v>9028.455859</v>
      </c>
      <c r="CR280" s="342">
        <f t="shared" si="984"/>
        <v>10386.30074</v>
      </c>
      <c r="CS280" s="342">
        <f t="shared" si="984"/>
        <v>0</v>
      </c>
      <c r="CT280" s="342">
        <f t="shared" si="984"/>
        <v>6678.488448</v>
      </c>
      <c r="CU280" s="342">
        <f t="shared" si="984"/>
        <v>0</v>
      </c>
      <c r="CV280" s="342">
        <f t="shared" si="984"/>
        <v>9859.440844</v>
      </c>
      <c r="CW280" s="342">
        <f t="shared" si="984"/>
        <v>0</v>
      </c>
      <c r="CX280" s="342">
        <f t="shared" si="984"/>
        <v>0</v>
      </c>
      <c r="CY280" s="342">
        <f t="shared" si="984"/>
        <v>260.4554007</v>
      </c>
      <c r="CZ280" s="342">
        <f t="shared" si="984"/>
        <v>5637.672261</v>
      </c>
      <c r="DA280" s="342">
        <f t="shared" si="984"/>
        <v>0</v>
      </c>
      <c r="DB280" s="342">
        <f t="shared" si="984"/>
        <v>0</v>
      </c>
      <c r="DC280" s="342">
        <f t="shared" si="984"/>
        <v>6800.877918</v>
      </c>
      <c r="DD280" s="342">
        <f t="shared" si="984"/>
        <v>8034.101466</v>
      </c>
      <c r="DE280" s="342">
        <f t="shared" si="984"/>
        <v>0</v>
      </c>
      <c r="DF280" s="342">
        <f t="shared" si="984"/>
        <v>9650.436881</v>
      </c>
      <c r="DG280" s="342">
        <f t="shared" si="984"/>
        <v>15044.90248</v>
      </c>
      <c r="DH280" s="342">
        <f t="shared" si="984"/>
        <v>6247.176206</v>
      </c>
      <c r="DI280" s="342">
        <f t="shared" si="984"/>
        <v>0</v>
      </c>
      <c r="DJ280" s="342">
        <f t="shared" si="984"/>
        <v>3188.45166</v>
      </c>
      <c r="DK280" s="342">
        <f t="shared" si="984"/>
        <v>0</v>
      </c>
      <c r="DL280" s="342">
        <f t="shared" si="984"/>
        <v>0</v>
      </c>
      <c r="DM280" s="342">
        <f t="shared" si="984"/>
        <v>0</v>
      </c>
      <c r="DN280" s="342">
        <f t="shared" si="984"/>
        <v>0</v>
      </c>
      <c r="DO280" s="342">
        <f t="shared" si="984"/>
        <v>0</v>
      </c>
      <c r="DP280" s="342">
        <f t="shared" si="984"/>
        <v>0</v>
      </c>
      <c r="DQ280" s="342">
        <f t="shared" si="984"/>
        <v>0</v>
      </c>
      <c r="DR280" s="342">
        <f t="shared" si="984"/>
        <v>0</v>
      </c>
      <c r="DS280" s="342">
        <f t="shared" si="984"/>
        <v>0</v>
      </c>
      <c r="DT280" s="342">
        <f t="shared" si="984"/>
        <v>0</v>
      </c>
      <c r="DU280" s="342">
        <f t="shared" si="984"/>
        <v>0</v>
      </c>
      <c r="DV280" s="342">
        <f t="shared" si="984"/>
        <v>0</v>
      </c>
      <c r="DW280" s="342">
        <f t="shared" si="984"/>
        <v>0</v>
      </c>
      <c r="DX280" s="342">
        <f t="shared" si="984"/>
        <v>0</v>
      </c>
      <c r="DY280" s="342">
        <f t="shared" si="984"/>
        <v>0</v>
      </c>
      <c r="DZ280" s="342">
        <f t="shared" si="984"/>
        <v>0</v>
      </c>
      <c r="EA280" s="342">
        <f t="shared" si="984"/>
        <v>0</v>
      </c>
      <c r="EB280" s="342">
        <f t="shared" si="984"/>
        <v>0</v>
      </c>
      <c r="EC280" s="342">
        <f t="shared" si="984"/>
        <v>0</v>
      </c>
      <c r="ED280" s="338"/>
      <c r="EE280" s="342">
        <f t="shared" ref="EE280:GP280" si="985">if(or(and($A280-EE$242&gt;0,$A280-EE$243&lt;=0,month($A280)=month(EE$243)),and($A280-EE$242&gt;0,$A280-EE$243&lt;=0,month(edate($A280,6))=month(EE$243))),EE$246,0)</f>
        <v>0</v>
      </c>
      <c r="EF280" s="342">
        <f t="shared" si="985"/>
        <v>0</v>
      </c>
      <c r="EG280" s="342">
        <f t="shared" si="985"/>
        <v>0</v>
      </c>
      <c r="EH280" s="342">
        <f t="shared" si="985"/>
        <v>0</v>
      </c>
      <c r="EI280" s="342">
        <f t="shared" si="985"/>
        <v>5223.262674</v>
      </c>
      <c r="EJ280" s="342">
        <f t="shared" si="985"/>
        <v>0</v>
      </c>
      <c r="EK280" s="342">
        <f t="shared" si="985"/>
        <v>6297.019492</v>
      </c>
      <c r="EL280" s="342">
        <f t="shared" si="985"/>
        <v>0</v>
      </c>
      <c r="EM280" s="342">
        <f t="shared" si="985"/>
        <v>0</v>
      </c>
      <c r="EN280" s="342">
        <f t="shared" si="985"/>
        <v>0</v>
      </c>
      <c r="EO280" s="342">
        <f t="shared" si="985"/>
        <v>0</v>
      </c>
      <c r="EP280" s="342">
        <f t="shared" si="985"/>
        <v>0</v>
      </c>
      <c r="EQ280" s="342">
        <f t="shared" si="985"/>
        <v>0</v>
      </c>
      <c r="ER280" s="342">
        <f t="shared" si="985"/>
        <v>9040.294654</v>
      </c>
      <c r="ES280" s="342">
        <f t="shared" si="985"/>
        <v>0</v>
      </c>
      <c r="ET280" s="342">
        <f t="shared" si="985"/>
        <v>0</v>
      </c>
      <c r="EU280" s="342">
        <f t="shared" si="985"/>
        <v>9514.322843</v>
      </c>
      <c r="EV280" s="342">
        <f t="shared" si="985"/>
        <v>0</v>
      </c>
      <c r="EW280" s="342">
        <f t="shared" si="985"/>
        <v>0</v>
      </c>
      <c r="EX280" s="342">
        <f t="shared" si="985"/>
        <v>0</v>
      </c>
      <c r="EY280" s="342">
        <f t="shared" si="985"/>
        <v>0</v>
      </c>
      <c r="EZ280" s="342">
        <f t="shared" si="985"/>
        <v>0</v>
      </c>
      <c r="FA280" s="342">
        <f t="shared" si="985"/>
        <v>0</v>
      </c>
      <c r="FB280" s="342">
        <f t="shared" si="985"/>
        <v>0</v>
      </c>
      <c r="FC280" s="342">
        <f t="shared" si="985"/>
        <v>0</v>
      </c>
      <c r="FD280" s="342">
        <f t="shared" si="985"/>
        <v>0</v>
      </c>
      <c r="FE280" s="342">
        <f t="shared" si="985"/>
        <v>0</v>
      </c>
      <c r="FF280" s="342">
        <f t="shared" si="985"/>
        <v>0</v>
      </c>
      <c r="FG280" s="342">
        <f t="shared" si="985"/>
        <v>0</v>
      </c>
      <c r="FH280" s="342">
        <f t="shared" si="985"/>
        <v>0</v>
      </c>
      <c r="FI280" s="342">
        <f t="shared" si="985"/>
        <v>0</v>
      </c>
      <c r="FJ280" s="342">
        <f t="shared" si="985"/>
        <v>0</v>
      </c>
      <c r="FK280" s="342">
        <f t="shared" si="985"/>
        <v>0</v>
      </c>
      <c r="FL280" s="342">
        <f t="shared" si="985"/>
        <v>0</v>
      </c>
      <c r="FM280" s="342">
        <f t="shared" si="985"/>
        <v>0</v>
      </c>
      <c r="FN280" s="342">
        <f t="shared" si="985"/>
        <v>0</v>
      </c>
      <c r="FO280" s="342">
        <f t="shared" si="985"/>
        <v>0</v>
      </c>
      <c r="FP280" s="342">
        <f t="shared" si="985"/>
        <v>0</v>
      </c>
      <c r="FQ280" s="342">
        <f t="shared" si="985"/>
        <v>0</v>
      </c>
      <c r="FR280" s="342">
        <f t="shared" si="985"/>
        <v>0</v>
      </c>
      <c r="FS280" s="342">
        <f t="shared" si="985"/>
        <v>0</v>
      </c>
      <c r="FT280" s="342">
        <f t="shared" si="985"/>
        <v>0</v>
      </c>
      <c r="FU280" s="342">
        <f t="shared" si="985"/>
        <v>0</v>
      </c>
      <c r="FV280" s="342">
        <f t="shared" si="985"/>
        <v>0</v>
      </c>
      <c r="FW280" s="342">
        <f t="shared" si="985"/>
        <v>0</v>
      </c>
      <c r="FX280" s="342">
        <f t="shared" si="985"/>
        <v>0</v>
      </c>
      <c r="FY280" s="342">
        <f t="shared" si="985"/>
        <v>0</v>
      </c>
      <c r="FZ280" s="342">
        <f t="shared" si="985"/>
        <v>0</v>
      </c>
      <c r="GA280" s="342">
        <f t="shared" si="985"/>
        <v>0</v>
      </c>
      <c r="GB280" s="342">
        <f t="shared" si="985"/>
        <v>0</v>
      </c>
      <c r="GC280" s="342">
        <f t="shared" si="985"/>
        <v>0</v>
      </c>
      <c r="GD280" s="342">
        <f t="shared" si="985"/>
        <v>0</v>
      </c>
      <c r="GE280" s="342">
        <f t="shared" si="985"/>
        <v>0</v>
      </c>
      <c r="GF280" s="342">
        <f t="shared" si="985"/>
        <v>0</v>
      </c>
      <c r="GG280" s="342">
        <f t="shared" si="985"/>
        <v>0</v>
      </c>
      <c r="GH280" s="342">
        <f t="shared" si="985"/>
        <v>0</v>
      </c>
      <c r="GI280" s="342">
        <f t="shared" si="985"/>
        <v>0</v>
      </c>
      <c r="GJ280" s="342">
        <f t="shared" si="985"/>
        <v>0</v>
      </c>
      <c r="GK280" s="342">
        <f t="shared" si="985"/>
        <v>0</v>
      </c>
      <c r="GL280" s="342">
        <f t="shared" si="985"/>
        <v>0</v>
      </c>
      <c r="GM280" s="342">
        <f t="shared" si="985"/>
        <v>0</v>
      </c>
      <c r="GN280" s="342">
        <f t="shared" si="985"/>
        <v>0</v>
      </c>
      <c r="GO280" s="342">
        <f t="shared" si="985"/>
        <v>0</v>
      </c>
      <c r="GP280" s="342">
        <f t="shared" si="985"/>
        <v>0</v>
      </c>
      <c r="GQ280" s="342"/>
      <c r="GR280" s="342">
        <f t="shared" ref="GR280:JC280" si="986">if(or(and($A280-GR$242&gt;0,$A280-GR$243&lt;=0,month($A280)=month(GR$243)),and($A280-GR$242&gt;0,$A280-GR$243&lt;=0,month(edate($A280,6))=month(GR$243))),GR$246,0)</f>
        <v>0</v>
      </c>
      <c r="GS280" s="342">
        <f t="shared" si="986"/>
        <v>0</v>
      </c>
      <c r="GT280" s="342">
        <f t="shared" si="986"/>
        <v>0</v>
      </c>
      <c r="GU280" s="342">
        <f t="shared" si="986"/>
        <v>5856.752093</v>
      </c>
      <c r="GV280" s="342">
        <f t="shared" si="986"/>
        <v>0</v>
      </c>
      <c r="GW280" s="342">
        <f t="shared" si="986"/>
        <v>0</v>
      </c>
      <c r="GX280" s="342">
        <f t="shared" si="986"/>
        <v>0</v>
      </c>
      <c r="GY280" s="342">
        <f t="shared" si="986"/>
        <v>0</v>
      </c>
      <c r="GZ280" s="342">
        <f t="shared" si="986"/>
        <v>0</v>
      </c>
      <c r="HA280" s="342">
        <f t="shared" si="986"/>
        <v>0</v>
      </c>
      <c r="HB280" s="342">
        <f t="shared" si="986"/>
        <v>0</v>
      </c>
      <c r="HC280" s="342">
        <f t="shared" si="986"/>
        <v>0</v>
      </c>
      <c r="HD280" s="342">
        <f t="shared" si="986"/>
        <v>0</v>
      </c>
      <c r="HE280" s="342">
        <f t="shared" si="986"/>
        <v>0</v>
      </c>
      <c r="HF280" s="342">
        <f t="shared" si="986"/>
        <v>0</v>
      </c>
      <c r="HG280" s="342">
        <f t="shared" si="986"/>
        <v>0</v>
      </c>
      <c r="HH280" s="342">
        <f t="shared" si="986"/>
        <v>0</v>
      </c>
      <c r="HI280" s="342">
        <f t="shared" si="986"/>
        <v>0</v>
      </c>
      <c r="HJ280" s="342">
        <f t="shared" si="986"/>
        <v>0</v>
      </c>
      <c r="HK280" s="342">
        <f t="shared" si="986"/>
        <v>0</v>
      </c>
      <c r="HL280" s="342">
        <f t="shared" si="986"/>
        <v>0</v>
      </c>
      <c r="HM280" s="342">
        <f t="shared" si="986"/>
        <v>0</v>
      </c>
      <c r="HN280" s="342">
        <f t="shared" si="986"/>
        <v>0</v>
      </c>
      <c r="HO280" s="342">
        <f t="shared" si="986"/>
        <v>0</v>
      </c>
      <c r="HP280" s="342">
        <f t="shared" si="986"/>
        <v>0</v>
      </c>
      <c r="HQ280" s="342">
        <f t="shared" si="986"/>
        <v>0</v>
      </c>
      <c r="HR280" s="342">
        <f t="shared" si="986"/>
        <v>0</v>
      </c>
      <c r="HS280" s="342">
        <f t="shared" si="986"/>
        <v>0</v>
      </c>
      <c r="HT280" s="342">
        <f t="shared" si="986"/>
        <v>0</v>
      </c>
      <c r="HU280" s="342">
        <f t="shared" si="986"/>
        <v>0</v>
      </c>
      <c r="HV280" s="342">
        <f t="shared" si="986"/>
        <v>0</v>
      </c>
      <c r="HW280" s="342">
        <f t="shared" si="986"/>
        <v>0</v>
      </c>
      <c r="HX280" s="342">
        <f t="shared" si="986"/>
        <v>0</v>
      </c>
      <c r="HY280" s="342">
        <f t="shared" si="986"/>
        <v>0</v>
      </c>
      <c r="HZ280" s="342">
        <f t="shared" si="986"/>
        <v>0</v>
      </c>
      <c r="IA280" s="342">
        <f t="shared" si="986"/>
        <v>0</v>
      </c>
      <c r="IB280" s="342">
        <f t="shared" si="986"/>
        <v>0</v>
      </c>
      <c r="IC280" s="342">
        <f t="shared" si="986"/>
        <v>0</v>
      </c>
      <c r="ID280" s="342">
        <f t="shared" si="986"/>
        <v>0</v>
      </c>
      <c r="IE280" s="342">
        <f t="shared" si="986"/>
        <v>0</v>
      </c>
      <c r="IF280" s="342">
        <f t="shared" si="986"/>
        <v>0</v>
      </c>
      <c r="IG280" s="342">
        <f t="shared" si="986"/>
        <v>0</v>
      </c>
      <c r="IH280" s="342">
        <f t="shared" si="986"/>
        <v>0</v>
      </c>
      <c r="II280" s="342">
        <f t="shared" si="986"/>
        <v>0</v>
      </c>
      <c r="IJ280" s="342">
        <f t="shared" si="986"/>
        <v>0</v>
      </c>
      <c r="IK280" s="342">
        <f t="shared" si="986"/>
        <v>0</v>
      </c>
      <c r="IL280" s="342">
        <f t="shared" si="986"/>
        <v>0</v>
      </c>
      <c r="IM280" s="342">
        <f t="shared" si="986"/>
        <v>0</v>
      </c>
      <c r="IN280" s="342">
        <f t="shared" si="986"/>
        <v>0</v>
      </c>
      <c r="IO280" s="342">
        <f t="shared" si="986"/>
        <v>0</v>
      </c>
      <c r="IP280" s="342">
        <f t="shared" si="986"/>
        <v>0</v>
      </c>
      <c r="IQ280" s="342">
        <f t="shared" si="986"/>
        <v>0</v>
      </c>
      <c r="IR280" s="342">
        <f t="shared" si="986"/>
        <v>0</v>
      </c>
      <c r="IS280" s="342">
        <f t="shared" si="986"/>
        <v>0</v>
      </c>
      <c r="IT280" s="342">
        <f t="shared" si="986"/>
        <v>0</v>
      </c>
      <c r="IU280" s="342">
        <f t="shared" si="986"/>
        <v>0</v>
      </c>
      <c r="IV280" s="342">
        <f t="shared" si="986"/>
        <v>0</v>
      </c>
      <c r="IW280" s="342">
        <f t="shared" si="986"/>
        <v>0</v>
      </c>
      <c r="IX280" s="342">
        <f t="shared" si="986"/>
        <v>0</v>
      </c>
      <c r="IY280" s="342">
        <f t="shared" si="986"/>
        <v>0</v>
      </c>
      <c r="IZ280" s="342">
        <f t="shared" si="986"/>
        <v>0</v>
      </c>
      <c r="JA280" s="342">
        <f t="shared" si="986"/>
        <v>0</v>
      </c>
      <c r="JB280" s="342">
        <f t="shared" si="986"/>
        <v>0</v>
      </c>
      <c r="JC280" s="342">
        <f t="shared" si="986"/>
        <v>0</v>
      </c>
      <c r="JD280" s="342"/>
      <c r="JE280" s="342">
        <f t="shared" ref="JE280:LP280" si="987">if(or(and($A280-JE$242&gt;0,$A280-JE$243&lt;=0,month($A280)=month(JE$243)),and($A280-JE$242&gt;0,$A280-JE$243&lt;=0,month(edate($A280,6))=month(JE$243))),JE$246,0)</f>
        <v>0</v>
      </c>
      <c r="JF280" s="342">
        <f t="shared" si="987"/>
        <v>0</v>
      </c>
      <c r="JG280" s="342">
        <f t="shared" si="987"/>
        <v>0</v>
      </c>
      <c r="JH280" s="342">
        <f t="shared" si="987"/>
        <v>0</v>
      </c>
      <c r="JI280" s="342">
        <f t="shared" si="987"/>
        <v>0</v>
      </c>
      <c r="JJ280" s="342">
        <f t="shared" si="987"/>
        <v>0</v>
      </c>
      <c r="JK280" s="342">
        <f t="shared" si="987"/>
        <v>0</v>
      </c>
      <c r="JL280" s="342">
        <f t="shared" si="987"/>
        <v>0</v>
      </c>
      <c r="JM280" s="342">
        <f t="shared" si="987"/>
        <v>0</v>
      </c>
      <c r="JN280" s="342">
        <f t="shared" si="987"/>
        <v>0</v>
      </c>
      <c r="JO280" s="342">
        <f t="shared" si="987"/>
        <v>0</v>
      </c>
      <c r="JP280" s="342">
        <f t="shared" si="987"/>
        <v>0</v>
      </c>
      <c r="JQ280" s="342">
        <f t="shared" si="987"/>
        <v>0</v>
      </c>
      <c r="JR280" s="342">
        <f t="shared" si="987"/>
        <v>0</v>
      </c>
      <c r="JS280" s="342">
        <f t="shared" si="987"/>
        <v>0</v>
      </c>
      <c r="JT280" s="342">
        <f t="shared" si="987"/>
        <v>0</v>
      </c>
      <c r="JU280" s="342">
        <f t="shared" si="987"/>
        <v>0</v>
      </c>
      <c r="JV280" s="342">
        <f t="shared" si="987"/>
        <v>0</v>
      </c>
      <c r="JW280" s="342">
        <f t="shared" si="987"/>
        <v>0</v>
      </c>
      <c r="JX280" s="342">
        <f t="shared" si="987"/>
        <v>0</v>
      </c>
      <c r="JY280" s="342">
        <f t="shared" si="987"/>
        <v>0</v>
      </c>
      <c r="JZ280" s="342">
        <f t="shared" si="987"/>
        <v>0</v>
      </c>
      <c r="KA280" s="342">
        <f t="shared" si="987"/>
        <v>0</v>
      </c>
      <c r="KB280" s="342">
        <f t="shared" si="987"/>
        <v>0</v>
      </c>
      <c r="KC280" s="342">
        <f t="shared" si="987"/>
        <v>0</v>
      </c>
      <c r="KD280" s="342">
        <f t="shared" si="987"/>
        <v>0</v>
      </c>
      <c r="KE280" s="342">
        <f t="shared" si="987"/>
        <v>0</v>
      </c>
      <c r="KF280" s="342">
        <f t="shared" si="987"/>
        <v>0</v>
      </c>
      <c r="KG280" s="342">
        <f t="shared" si="987"/>
        <v>0</v>
      </c>
      <c r="KH280" s="342">
        <f t="shared" si="987"/>
        <v>0</v>
      </c>
      <c r="KI280" s="342">
        <f t="shared" si="987"/>
        <v>0</v>
      </c>
      <c r="KJ280" s="342">
        <f t="shared" si="987"/>
        <v>0</v>
      </c>
      <c r="KK280" s="342">
        <f t="shared" si="987"/>
        <v>0</v>
      </c>
      <c r="KL280" s="342">
        <f t="shared" si="987"/>
        <v>0</v>
      </c>
      <c r="KM280" s="342">
        <f t="shared" si="987"/>
        <v>0</v>
      </c>
      <c r="KN280" s="342">
        <f t="shared" si="987"/>
        <v>0</v>
      </c>
      <c r="KO280" s="342">
        <f t="shared" si="987"/>
        <v>0</v>
      </c>
      <c r="KP280" s="342">
        <f t="shared" si="987"/>
        <v>0</v>
      </c>
      <c r="KQ280" s="342">
        <f t="shared" si="987"/>
        <v>0</v>
      </c>
      <c r="KR280" s="342">
        <f t="shared" si="987"/>
        <v>0</v>
      </c>
      <c r="KS280" s="342">
        <f t="shared" si="987"/>
        <v>0</v>
      </c>
      <c r="KT280" s="342">
        <f t="shared" si="987"/>
        <v>0</v>
      </c>
      <c r="KU280" s="342">
        <f t="shared" si="987"/>
        <v>0</v>
      </c>
      <c r="KV280" s="342">
        <f t="shared" si="987"/>
        <v>0</v>
      </c>
      <c r="KW280" s="342">
        <f t="shared" si="987"/>
        <v>0</v>
      </c>
      <c r="KX280" s="342">
        <f t="shared" si="987"/>
        <v>0</v>
      </c>
      <c r="KY280" s="342">
        <f t="shared" si="987"/>
        <v>0</v>
      </c>
      <c r="KZ280" s="342">
        <f t="shared" si="987"/>
        <v>0</v>
      </c>
      <c r="LA280" s="342">
        <f t="shared" si="987"/>
        <v>0</v>
      </c>
      <c r="LB280" s="342">
        <f t="shared" si="987"/>
        <v>0</v>
      </c>
      <c r="LC280" s="342">
        <f t="shared" si="987"/>
        <v>0</v>
      </c>
      <c r="LD280" s="342">
        <f t="shared" si="987"/>
        <v>0</v>
      </c>
      <c r="LE280" s="342">
        <f t="shared" si="987"/>
        <v>0</v>
      </c>
      <c r="LF280" s="342">
        <f t="shared" si="987"/>
        <v>0</v>
      </c>
      <c r="LG280" s="342">
        <f t="shared" si="987"/>
        <v>0</v>
      </c>
      <c r="LH280" s="342">
        <f t="shared" si="987"/>
        <v>0</v>
      </c>
      <c r="LI280" s="342">
        <f t="shared" si="987"/>
        <v>0</v>
      </c>
      <c r="LJ280" s="342">
        <f t="shared" si="987"/>
        <v>0</v>
      </c>
      <c r="LK280" s="342">
        <f t="shared" si="987"/>
        <v>0</v>
      </c>
      <c r="LL280" s="342">
        <f t="shared" si="987"/>
        <v>0</v>
      </c>
      <c r="LM280" s="342">
        <f t="shared" si="987"/>
        <v>0</v>
      </c>
      <c r="LN280" s="342">
        <f t="shared" si="987"/>
        <v>0</v>
      </c>
      <c r="LO280" s="342">
        <f t="shared" si="987"/>
        <v>0</v>
      </c>
      <c r="LP280" s="342">
        <f t="shared" si="987"/>
        <v>0</v>
      </c>
    </row>
    <row r="281">
      <c r="A281" s="331" t="str">
        <f t="shared" si="821"/>
        <v>12-2030</v>
      </c>
      <c r="B281" s="346">
        <f t="shared" si="827"/>
        <v>180063.7615</v>
      </c>
      <c r="C281" s="346"/>
      <c r="E281" s="342">
        <f t="shared" ref="E281:BP281" si="988">if(or(and($A281-E$242&gt;0,$A281-E$243&lt;=0,month($A281)=month(E$243)),and($A281-E$242&gt;0,$A281-E$243&lt;=0,month(edate($A281,6))=month(E$243))),E$246,0)</f>
        <v>0</v>
      </c>
      <c r="F281" s="342">
        <f t="shared" si="988"/>
        <v>0</v>
      </c>
      <c r="G281" s="342">
        <f t="shared" si="988"/>
        <v>0</v>
      </c>
      <c r="H281" s="342">
        <f t="shared" si="988"/>
        <v>0</v>
      </c>
      <c r="I281" s="342">
        <f t="shared" si="988"/>
        <v>0</v>
      </c>
      <c r="J281" s="342">
        <f t="shared" si="988"/>
        <v>0</v>
      </c>
      <c r="K281" s="342">
        <f t="shared" si="988"/>
        <v>0</v>
      </c>
      <c r="L281" s="342">
        <f t="shared" si="988"/>
        <v>0</v>
      </c>
      <c r="M281" s="342">
        <f t="shared" si="988"/>
        <v>0</v>
      </c>
      <c r="N281" s="342">
        <f t="shared" si="988"/>
        <v>0</v>
      </c>
      <c r="O281" s="342">
        <f t="shared" si="988"/>
        <v>0</v>
      </c>
      <c r="P281" s="342">
        <f t="shared" si="988"/>
        <v>0</v>
      </c>
      <c r="Q281" s="342">
        <f t="shared" si="988"/>
        <v>0</v>
      </c>
      <c r="R281" s="342">
        <f t="shared" si="988"/>
        <v>0</v>
      </c>
      <c r="S281" s="342">
        <f t="shared" si="988"/>
        <v>0</v>
      </c>
      <c r="T281" s="342">
        <f t="shared" si="988"/>
        <v>0</v>
      </c>
      <c r="U281" s="342">
        <f t="shared" si="988"/>
        <v>0</v>
      </c>
      <c r="V281" s="342">
        <f t="shared" si="988"/>
        <v>0</v>
      </c>
      <c r="W281" s="342">
        <f t="shared" si="988"/>
        <v>0</v>
      </c>
      <c r="X281" s="342">
        <f t="shared" si="988"/>
        <v>0</v>
      </c>
      <c r="Y281" s="342">
        <f t="shared" si="988"/>
        <v>0</v>
      </c>
      <c r="Z281" s="342">
        <f t="shared" si="988"/>
        <v>0</v>
      </c>
      <c r="AA281" s="342">
        <f t="shared" si="988"/>
        <v>0</v>
      </c>
      <c r="AB281" s="342">
        <f t="shared" si="988"/>
        <v>0</v>
      </c>
      <c r="AC281" s="342">
        <f t="shared" si="988"/>
        <v>0</v>
      </c>
      <c r="AD281" s="342">
        <f t="shared" si="988"/>
        <v>0</v>
      </c>
      <c r="AE281" s="342">
        <f t="shared" si="988"/>
        <v>0</v>
      </c>
      <c r="AF281" s="342">
        <f t="shared" si="988"/>
        <v>0</v>
      </c>
      <c r="AG281" s="342">
        <f t="shared" si="988"/>
        <v>0</v>
      </c>
      <c r="AH281" s="342">
        <f t="shared" si="988"/>
        <v>0</v>
      </c>
      <c r="AI281" s="342">
        <f t="shared" si="988"/>
        <v>0</v>
      </c>
      <c r="AJ281" s="342">
        <f t="shared" si="988"/>
        <v>0</v>
      </c>
      <c r="AK281" s="342">
        <f t="shared" si="988"/>
        <v>0</v>
      </c>
      <c r="AL281" s="342">
        <f t="shared" si="988"/>
        <v>0</v>
      </c>
      <c r="AM281" s="342">
        <f t="shared" si="988"/>
        <v>0</v>
      </c>
      <c r="AN281" s="342">
        <f t="shared" si="988"/>
        <v>0</v>
      </c>
      <c r="AO281" s="342">
        <f t="shared" si="988"/>
        <v>0</v>
      </c>
      <c r="AP281" s="342">
        <f t="shared" si="988"/>
        <v>0</v>
      </c>
      <c r="AQ281" s="342">
        <f t="shared" si="988"/>
        <v>0</v>
      </c>
      <c r="AR281" s="342">
        <f t="shared" si="988"/>
        <v>0</v>
      </c>
      <c r="AS281" s="342">
        <f t="shared" si="988"/>
        <v>0</v>
      </c>
      <c r="AT281" s="342">
        <f t="shared" si="988"/>
        <v>0</v>
      </c>
      <c r="AU281" s="342">
        <f t="shared" si="988"/>
        <v>0</v>
      </c>
      <c r="AV281" s="342">
        <f t="shared" si="988"/>
        <v>0</v>
      </c>
      <c r="AW281" s="342">
        <f t="shared" si="988"/>
        <v>0</v>
      </c>
      <c r="AX281" s="342">
        <f t="shared" si="988"/>
        <v>0</v>
      </c>
      <c r="AY281" s="342">
        <f t="shared" si="988"/>
        <v>0</v>
      </c>
      <c r="AZ281" s="342">
        <f t="shared" si="988"/>
        <v>6480</v>
      </c>
      <c r="BA281" s="342">
        <f t="shared" si="988"/>
        <v>5867.9712</v>
      </c>
      <c r="BB281" s="342">
        <f t="shared" si="988"/>
        <v>0</v>
      </c>
      <c r="BC281" s="342">
        <f t="shared" si="988"/>
        <v>4873.17825</v>
      </c>
      <c r="BD281" s="342">
        <f t="shared" si="988"/>
        <v>0</v>
      </c>
      <c r="BE281" s="342">
        <f t="shared" si="988"/>
        <v>4565.5155</v>
      </c>
      <c r="BF281" s="342">
        <f t="shared" si="988"/>
        <v>0</v>
      </c>
      <c r="BG281" s="342">
        <f t="shared" si="988"/>
        <v>900.3978</v>
      </c>
      <c r="BH281" s="342">
        <f t="shared" si="988"/>
        <v>0</v>
      </c>
      <c r="BI281" s="342">
        <f t="shared" si="988"/>
        <v>0</v>
      </c>
      <c r="BJ281" s="342">
        <f t="shared" si="988"/>
        <v>0</v>
      </c>
      <c r="BK281" s="342">
        <f t="shared" si="988"/>
        <v>0</v>
      </c>
      <c r="BL281" s="342">
        <f t="shared" si="988"/>
        <v>0</v>
      </c>
      <c r="BM281" s="342">
        <f t="shared" si="988"/>
        <v>1521.41625</v>
      </c>
      <c r="BN281" s="342">
        <f t="shared" si="988"/>
        <v>0</v>
      </c>
      <c r="BO281" s="342">
        <f t="shared" si="988"/>
        <v>5255.6688</v>
      </c>
      <c r="BP281" s="342">
        <f t="shared" si="988"/>
        <v>0</v>
      </c>
      <c r="BQ281" s="342"/>
      <c r="BR281" s="342">
        <f t="shared" ref="BR281:EC281" si="989">if(or(and($A281-BR$242&gt;0,$A281-BR$243&lt;=0,month($A281)=month(BR$243)),and($A281-BR$242&gt;0,$A281-BR$243&lt;=0,month(edate($A281,6))=month(BR$243))),BR$246,0)</f>
        <v>6064.104505</v>
      </c>
      <c r="BS281" s="342">
        <f t="shared" si="989"/>
        <v>0</v>
      </c>
      <c r="BT281" s="342">
        <f t="shared" si="989"/>
        <v>0</v>
      </c>
      <c r="BU281" s="342">
        <f t="shared" si="989"/>
        <v>0</v>
      </c>
      <c r="BV281" s="342">
        <f t="shared" si="989"/>
        <v>0</v>
      </c>
      <c r="BW281" s="342">
        <f t="shared" si="989"/>
        <v>0</v>
      </c>
      <c r="BX281" s="342">
        <f t="shared" si="989"/>
        <v>0</v>
      </c>
      <c r="BY281" s="342">
        <f t="shared" si="989"/>
        <v>0</v>
      </c>
      <c r="BZ281" s="342">
        <f t="shared" si="989"/>
        <v>0</v>
      </c>
      <c r="CA281" s="342">
        <f t="shared" si="989"/>
        <v>11106.87188</v>
      </c>
      <c r="CB281" s="342">
        <f t="shared" si="989"/>
        <v>0</v>
      </c>
      <c r="CC281" s="342">
        <f t="shared" si="989"/>
        <v>0</v>
      </c>
      <c r="CD281" s="342">
        <f t="shared" si="989"/>
        <v>0</v>
      </c>
      <c r="CE281" s="342">
        <f t="shared" si="989"/>
        <v>0</v>
      </c>
      <c r="CF281" s="342">
        <f t="shared" si="989"/>
        <v>0</v>
      </c>
      <c r="CG281" s="342">
        <f t="shared" si="989"/>
        <v>0</v>
      </c>
      <c r="CH281" s="342">
        <f t="shared" si="989"/>
        <v>0</v>
      </c>
      <c r="CI281" s="342">
        <f t="shared" si="989"/>
        <v>7404.527304</v>
      </c>
      <c r="CJ281" s="342">
        <f t="shared" si="989"/>
        <v>0</v>
      </c>
      <c r="CK281" s="342">
        <f t="shared" si="989"/>
        <v>7907.022408</v>
      </c>
      <c r="CL281" s="342">
        <f t="shared" si="989"/>
        <v>0</v>
      </c>
      <c r="CM281" s="342">
        <f t="shared" si="989"/>
        <v>0</v>
      </c>
      <c r="CN281" s="342">
        <f t="shared" si="989"/>
        <v>0</v>
      </c>
      <c r="CO281" s="342">
        <f t="shared" si="989"/>
        <v>8094.988483</v>
      </c>
      <c r="CP281" s="342">
        <f t="shared" si="989"/>
        <v>0</v>
      </c>
      <c r="CQ281" s="342">
        <f t="shared" si="989"/>
        <v>0</v>
      </c>
      <c r="CR281" s="342">
        <f t="shared" si="989"/>
        <v>0</v>
      </c>
      <c r="CS281" s="342">
        <f t="shared" si="989"/>
        <v>5853.214969</v>
      </c>
      <c r="CT281" s="342">
        <f t="shared" si="989"/>
        <v>0</v>
      </c>
      <c r="CU281" s="342">
        <f t="shared" si="989"/>
        <v>334.3622238</v>
      </c>
      <c r="CV281" s="342">
        <f t="shared" si="989"/>
        <v>0</v>
      </c>
      <c r="CW281" s="342">
        <f t="shared" si="989"/>
        <v>2856.566596</v>
      </c>
      <c r="CX281" s="342">
        <f t="shared" si="989"/>
        <v>14443.57099</v>
      </c>
      <c r="CY281" s="342">
        <f t="shared" si="989"/>
        <v>0</v>
      </c>
      <c r="CZ281" s="342">
        <f t="shared" si="989"/>
        <v>0</v>
      </c>
      <c r="DA281" s="342">
        <f t="shared" si="989"/>
        <v>11977.28249</v>
      </c>
      <c r="DB281" s="342">
        <f t="shared" si="989"/>
        <v>8304.351728</v>
      </c>
      <c r="DC281" s="342">
        <f t="shared" si="989"/>
        <v>0</v>
      </c>
      <c r="DD281" s="342">
        <f t="shared" si="989"/>
        <v>0</v>
      </c>
      <c r="DE281" s="342">
        <f t="shared" si="989"/>
        <v>8436.235936</v>
      </c>
      <c r="DF281" s="342">
        <f t="shared" si="989"/>
        <v>0</v>
      </c>
      <c r="DG281" s="342">
        <f t="shared" si="989"/>
        <v>0</v>
      </c>
      <c r="DH281" s="342">
        <f t="shared" si="989"/>
        <v>0</v>
      </c>
      <c r="DI281" s="342">
        <f t="shared" si="989"/>
        <v>5974.064596</v>
      </c>
      <c r="DJ281" s="342">
        <f t="shared" si="989"/>
        <v>0</v>
      </c>
      <c r="DK281" s="342">
        <f t="shared" si="989"/>
        <v>8674.270616</v>
      </c>
      <c r="DL281" s="342">
        <f t="shared" si="989"/>
        <v>0</v>
      </c>
      <c r="DM281" s="342">
        <f t="shared" si="989"/>
        <v>0</v>
      </c>
      <c r="DN281" s="342">
        <f t="shared" si="989"/>
        <v>0</v>
      </c>
      <c r="DO281" s="342">
        <f t="shared" si="989"/>
        <v>0</v>
      </c>
      <c r="DP281" s="342">
        <f t="shared" si="989"/>
        <v>0</v>
      </c>
      <c r="DQ281" s="342">
        <f t="shared" si="989"/>
        <v>0</v>
      </c>
      <c r="DR281" s="342">
        <f t="shared" si="989"/>
        <v>0</v>
      </c>
      <c r="DS281" s="342">
        <f t="shared" si="989"/>
        <v>0</v>
      </c>
      <c r="DT281" s="342">
        <f t="shared" si="989"/>
        <v>0</v>
      </c>
      <c r="DU281" s="342">
        <f t="shared" si="989"/>
        <v>0</v>
      </c>
      <c r="DV281" s="342">
        <f t="shared" si="989"/>
        <v>0</v>
      </c>
      <c r="DW281" s="342">
        <f t="shared" si="989"/>
        <v>0</v>
      </c>
      <c r="DX281" s="342">
        <f t="shared" si="989"/>
        <v>0</v>
      </c>
      <c r="DY281" s="342">
        <f t="shared" si="989"/>
        <v>0</v>
      </c>
      <c r="DZ281" s="342">
        <f t="shared" si="989"/>
        <v>0</v>
      </c>
      <c r="EA281" s="342">
        <f t="shared" si="989"/>
        <v>0</v>
      </c>
      <c r="EB281" s="342">
        <f t="shared" si="989"/>
        <v>0</v>
      </c>
      <c r="EC281" s="342">
        <f t="shared" si="989"/>
        <v>0</v>
      </c>
      <c r="ED281" s="338"/>
      <c r="EE281" s="342">
        <f t="shared" ref="EE281:GP281" si="990">if(or(and($A281-EE$242&gt;0,$A281-EE$243&lt;=0,month($A281)=month(EE$243)),and($A281-EE$242&gt;0,$A281-EE$243&lt;=0,month(edate($A281,6))=month(EE$243))),EE$246,0)</f>
        <v>0</v>
      </c>
      <c r="EF281" s="342">
        <f t="shared" si="990"/>
        <v>0</v>
      </c>
      <c r="EG281" s="342">
        <f t="shared" si="990"/>
        <v>0</v>
      </c>
      <c r="EH281" s="342">
        <f t="shared" si="990"/>
        <v>0</v>
      </c>
      <c r="EI281" s="342">
        <f t="shared" si="990"/>
        <v>0</v>
      </c>
      <c r="EJ281" s="342">
        <f t="shared" si="990"/>
        <v>5163.625743</v>
      </c>
      <c r="EK281" s="342">
        <f t="shared" si="990"/>
        <v>0</v>
      </c>
      <c r="EL281" s="342">
        <f t="shared" si="990"/>
        <v>0</v>
      </c>
      <c r="EM281" s="342">
        <f t="shared" si="990"/>
        <v>0</v>
      </c>
      <c r="EN281" s="342">
        <f t="shared" si="990"/>
        <v>0</v>
      </c>
      <c r="EO281" s="342">
        <f t="shared" si="990"/>
        <v>0</v>
      </c>
      <c r="EP281" s="342">
        <f t="shared" si="990"/>
        <v>4621.860131</v>
      </c>
      <c r="EQ281" s="342">
        <f t="shared" si="990"/>
        <v>0</v>
      </c>
      <c r="ER281" s="342">
        <f t="shared" si="990"/>
        <v>0</v>
      </c>
      <c r="ES281" s="342">
        <f t="shared" si="990"/>
        <v>10211.8716</v>
      </c>
      <c r="ET281" s="342">
        <f t="shared" si="990"/>
        <v>0</v>
      </c>
      <c r="EU281" s="342">
        <f t="shared" si="990"/>
        <v>0</v>
      </c>
      <c r="EV281" s="342">
        <f t="shared" si="990"/>
        <v>0</v>
      </c>
      <c r="EW281" s="342">
        <f t="shared" si="990"/>
        <v>0</v>
      </c>
      <c r="EX281" s="342">
        <f t="shared" si="990"/>
        <v>0</v>
      </c>
      <c r="EY281" s="342">
        <f t="shared" si="990"/>
        <v>7229.01177</v>
      </c>
      <c r="EZ281" s="342">
        <f t="shared" si="990"/>
        <v>49.30861561</v>
      </c>
      <c r="FA281" s="342">
        <f t="shared" si="990"/>
        <v>0</v>
      </c>
      <c r="FB281" s="342">
        <f t="shared" si="990"/>
        <v>0</v>
      </c>
      <c r="FC281" s="342">
        <f t="shared" si="990"/>
        <v>0</v>
      </c>
      <c r="FD281" s="342">
        <f t="shared" si="990"/>
        <v>0</v>
      </c>
      <c r="FE281" s="342">
        <f t="shared" si="990"/>
        <v>0</v>
      </c>
      <c r="FF281" s="342">
        <f t="shared" si="990"/>
        <v>0</v>
      </c>
      <c r="FG281" s="342">
        <f t="shared" si="990"/>
        <v>0</v>
      </c>
      <c r="FH281" s="342">
        <f t="shared" si="990"/>
        <v>0</v>
      </c>
      <c r="FI281" s="342">
        <f t="shared" si="990"/>
        <v>0</v>
      </c>
      <c r="FJ281" s="342">
        <f t="shared" si="990"/>
        <v>0</v>
      </c>
      <c r="FK281" s="342">
        <f t="shared" si="990"/>
        <v>0</v>
      </c>
      <c r="FL281" s="342">
        <f t="shared" si="990"/>
        <v>0</v>
      </c>
      <c r="FM281" s="342">
        <f t="shared" si="990"/>
        <v>0</v>
      </c>
      <c r="FN281" s="342">
        <f t="shared" si="990"/>
        <v>0</v>
      </c>
      <c r="FO281" s="342">
        <f t="shared" si="990"/>
        <v>0</v>
      </c>
      <c r="FP281" s="342">
        <f t="shared" si="990"/>
        <v>0</v>
      </c>
      <c r="FQ281" s="342">
        <f t="shared" si="990"/>
        <v>0</v>
      </c>
      <c r="FR281" s="342">
        <f t="shared" si="990"/>
        <v>0</v>
      </c>
      <c r="FS281" s="342">
        <f t="shared" si="990"/>
        <v>0</v>
      </c>
      <c r="FT281" s="342">
        <f t="shared" si="990"/>
        <v>0</v>
      </c>
      <c r="FU281" s="342">
        <f t="shared" si="990"/>
        <v>0</v>
      </c>
      <c r="FV281" s="342">
        <f t="shared" si="990"/>
        <v>0</v>
      </c>
      <c r="FW281" s="342">
        <f t="shared" si="990"/>
        <v>0</v>
      </c>
      <c r="FX281" s="342">
        <f t="shared" si="990"/>
        <v>0</v>
      </c>
      <c r="FY281" s="342">
        <f t="shared" si="990"/>
        <v>0</v>
      </c>
      <c r="FZ281" s="342">
        <f t="shared" si="990"/>
        <v>0</v>
      </c>
      <c r="GA281" s="342">
        <f t="shared" si="990"/>
        <v>0</v>
      </c>
      <c r="GB281" s="342">
        <f t="shared" si="990"/>
        <v>0</v>
      </c>
      <c r="GC281" s="342">
        <f t="shared" si="990"/>
        <v>0</v>
      </c>
      <c r="GD281" s="342">
        <f t="shared" si="990"/>
        <v>0</v>
      </c>
      <c r="GE281" s="342">
        <f t="shared" si="990"/>
        <v>0</v>
      </c>
      <c r="GF281" s="342">
        <f t="shared" si="990"/>
        <v>0</v>
      </c>
      <c r="GG281" s="342">
        <f t="shared" si="990"/>
        <v>0</v>
      </c>
      <c r="GH281" s="342">
        <f t="shared" si="990"/>
        <v>0</v>
      </c>
      <c r="GI281" s="342">
        <f t="shared" si="990"/>
        <v>0</v>
      </c>
      <c r="GJ281" s="342">
        <f t="shared" si="990"/>
        <v>0</v>
      </c>
      <c r="GK281" s="342">
        <f t="shared" si="990"/>
        <v>0</v>
      </c>
      <c r="GL281" s="342">
        <f t="shared" si="990"/>
        <v>0</v>
      </c>
      <c r="GM281" s="342">
        <f t="shared" si="990"/>
        <v>0</v>
      </c>
      <c r="GN281" s="342">
        <f t="shared" si="990"/>
        <v>0</v>
      </c>
      <c r="GO281" s="342">
        <f t="shared" si="990"/>
        <v>0</v>
      </c>
      <c r="GP281" s="342">
        <f t="shared" si="990"/>
        <v>0</v>
      </c>
      <c r="GQ281" s="342"/>
      <c r="GR281" s="342">
        <f t="shared" ref="GR281:JC281" si="991">if(or(and($A281-GR$242&gt;0,$A281-GR$243&lt;=0,month($A281)=month(GR$243)),and($A281-GR$242&gt;0,$A281-GR$243&lt;=0,month(edate($A281,6))=month(GR$243))),GR$246,0)</f>
        <v>0</v>
      </c>
      <c r="GS281" s="342">
        <f t="shared" si="991"/>
        <v>3446.918043</v>
      </c>
      <c r="GT281" s="342">
        <f t="shared" si="991"/>
        <v>5257.03716</v>
      </c>
      <c r="GU281" s="342">
        <f t="shared" si="991"/>
        <v>0</v>
      </c>
      <c r="GV281" s="342">
        <f t="shared" si="991"/>
        <v>0</v>
      </c>
      <c r="GW281" s="342">
        <f t="shared" si="991"/>
        <v>0</v>
      </c>
      <c r="GX281" s="342">
        <f t="shared" si="991"/>
        <v>0</v>
      </c>
      <c r="GY281" s="342">
        <f t="shared" si="991"/>
        <v>0</v>
      </c>
      <c r="GZ281" s="342">
        <f t="shared" si="991"/>
        <v>0</v>
      </c>
      <c r="HA281" s="342">
        <f t="shared" si="991"/>
        <v>0</v>
      </c>
      <c r="HB281" s="342">
        <f t="shared" si="991"/>
        <v>7188.545917</v>
      </c>
      <c r="HC281" s="342">
        <f t="shared" si="991"/>
        <v>0</v>
      </c>
      <c r="HD281" s="342">
        <f t="shared" si="991"/>
        <v>0</v>
      </c>
      <c r="HE281" s="342">
        <f t="shared" si="991"/>
        <v>0</v>
      </c>
      <c r="HF281" s="342">
        <f t="shared" si="991"/>
        <v>0</v>
      </c>
      <c r="HG281" s="342">
        <f t="shared" si="991"/>
        <v>0</v>
      </c>
      <c r="HH281" s="342">
        <f t="shared" si="991"/>
        <v>0</v>
      </c>
      <c r="HI281" s="342">
        <f t="shared" si="991"/>
        <v>0</v>
      </c>
      <c r="HJ281" s="342">
        <f t="shared" si="991"/>
        <v>0</v>
      </c>
      <c r="HK281" s="342">
        <f t="shared" si="991"/>
        <v>0</v>
      </c>
      <c r="HL281" s="342">
        <f t="shared" si="991"/>
        <v>0</v>
      </c>
      <c r="HM281" s="342">
        <f t="shared" si="991"/>
        <v>0</v>
      </c>
      <c r="HN281" s="342">
        <f t="shared" si="991"/>
        <v>0</v>
      </c>
      <c r="HO281" s="342">
        <f t="shared" si="991"/>
        <v>0</v>
      </c>
      <c r="HP281" s="342">
        <f t="shared" si="991"/>
        <v>0</v>
      </c>
      <c r="HQ281" s="342">
        <f t="shared" si="991"/>
        <v>0</v>
      </c>
      <c r="HR281" s="342">
        <f t="shared" si="991"/>
        <v>0</v>
      </c>
      <c r="HS281" s="342">
        <f t="shared" si="991"/>
        <v>0</v>
      </c>
      <c r="HT281" s="342">
        <f t="shared" si="991"/>
        <v>0</v>
      </c>
      <c r="HU281" s="342">
        <f t="shared" si="991"/>
        <v>0</v>
      </c>
      <c r="HV281" s="342">
        <f t="shared" si="991"/>
        <v>0</v>
      </c>
      <c r="HW281" s="342">
        <f t="shared" si="991"/>
        <v>0</v>
      </c>
      <c r="HX281" s="342">
        <f t="shared" si="991"/>
        <v>0</v>
      </c>
      <c r="HY281" s="342">
        <f t="shared" si="991"/>
        <v>0</v>
      </c>
      <c r="HZ281" s="342">
        <f t="shared" si="991"/>
        <v>0</v>
      </c>
      <c r="IA281" s="342">
        <f t="shared" si="991"/>
        <v>0</v>
      </c>
      <c r="IB281" s="342">
        <f t="shared" si="991"/>
        <v>0</v>
      </c>
      <c r="IC281" s="342">
        <f t="shared" si="991"/>
        <v>0</v>
      </c>
      <c r="ID281" s="342">
        <f t="shared" si="991"/>
        <v>0</v>
      </c>
      <c r="IE281" s="342">
        <f t="shared" si="991"/>
        <v>0</v>
      </c>
      <c r="IF281" s="342">
        <f t="shared" si="991"/>
        <v>0</v>
      </c>
      <c r="IG281" s="342">
        <f t="shared" si="991"/>
        <v>0</v>
      </c>
      <c r="IH281" s="342">
        <f t="shared" si="991"/>
        <v>0</v>
      </c>
      <c r="II281" s="342">
        <f t="shared" si="991"/>
        <v>0</v>
      </c>
      <c r="IJ281" s="342">
        <f t="shared" si="991"/>
        <v>0</v>
      </c>
      <c r="IK281" s="342">
        <f t="shared" si="991"/>
        <v>0</v>
      </c>
      <c r="IL281" s="342">
        <f t="shared" si="991"/>
        <v>0</v>
      </c>
      <c r="IM281" s="342">
        <f t="shared" si="991"/>
        <v>0</v>
      </c>
      <c r="IN281" s="342">
        <f t="shared" si="991"/>
        <v>0</v>
      </c>
      <c r="IO281" s="342">
        <f t="shared" si="991"/>
        <v>0</v>
      </c>
      <c r="IP281" s="342">
        <f t="shared" si="991"/>
        <v>0</v>
      </c>
      <c r="IQ281" s="342">
        <f t="shared" si="991"/>
        <v>0</v>
      </c>
      <c r="IR281" s="342">
        <f t="shared" si="991"/>
        <v>0</v>
      </c>
      <c r="IS281" s="342">
        <f t="shared" si="991"/>
        <v>0</v>
      </c>
      <c r="IT281" s="342">
        <f t="shared" si="991"/>
        <v>0</v>
      </c>
      <c r="IU281" s="342">
        <f t="shared" si="991"/>
        <v>0</v>
      </c>
      <c r="IV281" s="342">
        <f t="shared" si="991"/>
        <v>0</v>
      </c>
      <c r="IW281" s="342">
        <f t="shared" si="991"/>
        <v>0</v>
      </c>
      <c r="IX281" s="342">
        <f t="shared" si="991"/>
        <v>0</v>
      </c>
      <c r="IY281" s="342">
        <f t="shared" si="991"/>
        <v>0</v>
      </c>
      <c r="IZ281" s="342">
        <f t="shared" si="991"/>
        <v>0</v>
      </c>
      <c r="JA281" s="342">
        <f t="shared" si="991"/>
        <v>0</v>
      </c>
      <c r="JB281" s="342">
        <f t="shared" si="991"/>
        <v>0</v>
      </c>
      <c r="JC281" s="342">
        <f t="shared" si="991"/>
        <v>0</v>
      </c>
      <c r="JD281" s="342"/>
      <c r="JE281" s="342">
        <f t="shared" ref="JE281:LP281" si="992">if(or(and($A281-JE$242&gt;0,$A281-JE$243&lt;=0,month($A281)=month(JE$243)),and($A281-JE$242&gt;0,$A281-JE$243&lt;=0,month(edate($A281,6))=month(JE$243))),JE$246,0)</f>
        <v>0</v>
      </c>
      <c r="JF281" s="342">
        <f t="shared" si="992"/>
        <v>0</v>
      </c>
      <c r="JG281" s="342">
        <f t="shared" si="992"/>
        <v>0</v>
      </c>
      <c r="JH281" s="342">
        <f t="shared" si="992"/>
        <v>0</v>
      </c>
      <c r="JI281" s="342">
        <f t="shared" si="992"/>
        <v>0</v>
      </c>
      <c r="JJ281" s="342">
        <f t="shared" si="992"/>
        <v>0</v>
      </c>
      <c r="JK281" s="342">
        <f t="shared" si="992"/>
        <v>0</v>
      </c>
      <c r="JL281" s="342">
        <f t="shared" si="992"/>
        <v>0</v>
      </c>
      <c r="JM281" s="342">
        <f t="shared" si="992"/>
        <v>0</v>
      </c>
      <c r="JN281" s="342">
        <f t="shared" si="992"/>
        <v>0</v>
      </c>
      <c r="JO281" s="342">
        <f t="shared" si="992"/>
        <v>0</v>
      </c>
      <c r="JP281" s="342">
        <f t="shared" si="992"/>
        <v>0</v>
      </c>
      <c r="JQ281" s="342">
        <f t="shared" si="992"/>
        <v>0</v>
      </c>
      <c r="JR281" s="342">
        <f t="shared" si="992"/>
        <v>0</v>
      </c>
      <c r="JS281" s="342">
        <f t="shared" si="992"/>
        <v>0</v>
      </c>
      <c r="JT281" s="342">
        <f t="shared" si="992"/>
        <v>0</v>
      </c>
      <c r="JU281" s="342">
        <f t="shared" si="992"/>
        <v>0</v>
      </c>
      <c r="JV281" s="342">
        <f t="shared" si="992"/>
        <v>0</v>
      </c>
      <c r="JW281" s="342">
        <f t="shared" si="992"/>
        <v>0</v>
      </c>
      <c r="JX281" s="342">
        <f t="shared" si="992"/>
        <v>0</v>
      </c>
      <c r="JY281" s="342">
        <f t="shared" si="992"/>
        <v>0</v>
      </c>
      <c r="JZ281" s="342">
        <f t="shared" si="992"/>
        <v>0</v>
      </c>
      <c r="KA281" s="342">
        <f t="shared" si="992"/>
        <v>0</v>
      </c>
      <c r="KB281" s="342">
        <f t="shared" si="992"/>
        <v>0</v>
      </c>
      <c r="KC281" s="342">
        <f t="shared" si="992"/>
        <v>0</v>
      </c>
      <c r="KD281" s="342">
        <f t="shared" si="992"/>
        <v>0</v>
      </c>
      <c r="KE281" s="342">
        <f t="shared" si="992"/>
        <v>0</v>
      </c>
      <c r="KF281" s="342">
        <f t="shared" si="992"/>
        <v>0</v>
      </c>
      <c r="KG281" s="342">
        <f t="shared" si="992"/>
        <v>0</v>
      </c>
      <c r="KH281" s="342">
        <f t="shared" si="992"/>
        <v>0</v>
      </c>
      <c r="KI281" s="342">
        <f t="shared" si="992"/>
        <v>0</v>
      </c>
      <c r="KJ281" s="342">
        <f t="shared" si="992"/>
        <v>0</v>
      </c>
      <c r="KK281" s="342">
        <f t="shared" si="992"/>
        <v>0</v>
      </c>
      <c r="KL281" s="342">
        <f t="shared" si="992"/>
        <v>0</v>
      </c>
      <c r="KM281" s="342">
        <f t="shared" si="992"/>
        <v>0</v>
      </c>
      <c r="KN281" s="342">
        <f t="shared" si="992"/>
        <v>0</v>
      </c>
      <c r="KO281" s="342">
        <f t="shared" si="992"/>
        <v>0</v>
      </c>
      <c r="KP281" s="342">
        <f t="shared" si="992"/>
        <v>0</v>
      </c>
      <c r="KQ281" s="342">
        <f t="shared" si="992"/>
        <v>0</v>
      </c>
      <c r="KR281" s="342">
        <f t="shared" si="992"/>
        <v>0</v>
      </c>
      <c r="KS281" s="342">
        <f t="shared" si="992"/>
        <v>0</v>
      </c>
      <c r="KT281" s="342">
        <f t="shared" si="992"/>
        <v>0</v>
      </c>
      <c r="KU281" s="342">
        <f t="shared" si="992"/>
        <v>0</v>
      </c>
      <c r="KV281" s="342">
        <f t="shared" si="992"/>
        <v>0</v>
      </c>
      <c r="KW281" s="342">
        <f t="shared" si="992"/>
        <v>0</v>
      </c>
      <c r="KX281" s="342">
        <f t="shared" si="992"/>
        <v>0</v>
      </c>
      <c r="KY281" s="342">
        <f t="shared" si="992"/>
        <v>0</v>
      </c>
      <c r="KZ281" s="342">
        <f t="shared" si="992"/>
        <v>0</v>
      </c>
      <c r="LA281" s="342">
        <f t="shared" si="992"/>
        <v>0</v>
      </c>
      <c r="LB281" s="342">
        <f t="shared" si="992"/>
        <v>0</v>
      </c>
      <c r="LC281" s="342">
        <f t="shared" si="992"/>
        <v>0</v>
      </c>
      <c r="LD281" s="342">
        <f t="shared" si="992"/>
        <v>0</v>
      </c>
      <c r="LE281" s="342">
        <f t="shared" si="992"/>
        <v>0</v>
      </c>
      <c r="LF281" s="342">
        <f t="shared" si="992"/>
        <v>0</v>
      </c>
      <c r="LG281" s="342">
        <f t="shared" si="992"/>
        <v>0</v>
      </c>
      <c r="LH281" s="342">
        <f t="shared" si="992"/>
        <v>0</v>
      </c>
      <c r="LI281" s="342">
        <f t="shared" si="992"/>
        <v>0</v>
      </c>
      <c r="LJ281" s="342">
        <f t="shared" si="992"/>
        <v>0</v>
      </c>
      <c r="LK281" s="342">
        <f t="shared" si="992"/>
        <v>0</v>
      </c>
      <c r="LL281" s="342">
        <f t="shared" si="992"/>
        <v>0</v>
      </c>
      <c r="LM281" s="342">
        <f t="shared" si="992"/>
        <v>0</v>
      </c>
      <c r="LN281" s="342">
        <f t="shared" si="992"/>
        <v>0</v>
      </c>
      <c r="LO281" s="342">
        <f t="shared" si="992"/>
        <v>0</v>
      </c>
      <c r="LP281" s="342">
        <f t="shared" si="992"/>
        <v>0</v>
      </c>
    </row>
    <row r="282">
      <c r="A282" s="331" t="str">
        <f t="shared" si="821"/>
        <v>03-2031</v>
      </c>
      <c r="B282" s="346">
        <f t="shared" si="827"/>
        <v>233931.6305</v>
      </c>
      <c r="C282" s="346"/>
      <c r="E282" s="342">
        <f t="shared" ref="E282:BP282" si="993">if(or(and($A282-E$242&gt;0,$A282-E$243&lt;=0,month($A282)=month(E$243)),and($A282-E$242&gt;0,$A282-E$243&lt;=0,month(edate($A282,6))=month(E$243))),E$246,0)</f>
        <v>0</v>
      </c>
      <c r="F282" s="342">
        <f t="shared" si="993"/>
        <v>0</v>
      </c>
      <c r="G282" s="342">
        <f t="shared" si="993"/>
        <v>0</v>
      </c>
      <c r="H282" s="342">
        <f t="shared" si="993"/>
        <v>0</v>
      </c>
      <c r="I282" s="342">
        <f t="shared" si="993"/>
        <v>0</v>
      </c>
      <c r="J282" s="342">
        <f t="shared" si="993"/>
        <v>0</v>
      </c>
      <c r="K282" s="342">
        <f t="shared" si="993"/>
        <v>0</v>
      </c>
      <c r="L282" s="342">
        <f t="shared" si="993"/>
        <v>0</v>
      </c>
      <c r="M282" s="342">
        <f t="shared" si="993"/>
        <v>0</v>
      </c>
      <c r="N282" s="342">
        <f t="shared" si="993"/>
        <v>0</v>
      </c>
      <c r="O282" s="342">
        <f t="shared" si="993"/>
        <v>0</v>
      </c>
      <c r="P282" s="342">
        <f t="shared" si="993"/>
        <v>0</v>
      </c>
      <c r="Q282" s="342">
        <f t="shared" si="993"/>
        <v>0</v>
      </c>
      <c r="R282" s="342">
        <f t="shared" si="993"/>
        <v>0</v>
      </c>
      <c r="S282" s="342">
        <f t="shared" si="993"/>
        <v>0</v>
      </c>
      <c r="T282" s="342">
        <f t="shared" si="993"/>
        <v>0</v>
      </c>
      <c r="U282" s="342">
        <f t="shared" si="993"/>
        <v>0</v>
      </c>
      <c r="V282" s="342">
        <f t="shared" si="993"/>
        <v>0</v>
      </c>
      <c r="W282" s="342">
        <f t="shared" si="993"/>
        <v>0</v>
      </c>
      <c r="X282" s="342">
        <f t="shared" si="993"/>
        <v>0</v>
      </c>
      <c r="Y282" s="342">
        <f t="shared" si="993"/>
        <v>0</v>
      </c>
      <c r="Z282" s="342">
        <f t="shared" si="993"/>
        <v>0</v>
      </c>
      <c r="AA282" s="342">
        <f t="shared" si="993"/>
        <v>0</v>
      </c>
      <c r="AB282" s="342">
        <f t="shared" si="993"/>
        <v>0</v>
      </c>
      <c r="AC282" s="342">
        <f t="shared" si="993"/>
        <v>0</v>
      </c>
      <c r="AD282" s="342">
        <f t="shared" si="993"/>
        <v>0</v>
      </c>
      <c r="AE282" s="342">
        <f t="shared" si="993"/>
        <v>0</v>
      </c>
      <c r="AF282" s="342">
        <f t="shared" si="993"/>
        <v>0</v>
      </c>
      <c r="AG282" s="342">
        <f t="shared" si="993"/>
        <v>0</v>
      </c>
      <c r="AH282" s="342">
        <f t="shared" si="993"/>
        <v>0</v>
      </c>
      <c r="AI282" s="342">
        <f t="shared" si="993"/>
        <v>0</v>
      </c>
      <c r="AJ282" s="342">
        <f t="shared" si="993"/>
        <v>0</v>
      </c>
      <c r="AK282" s="342">
        <f t="shared" si="993"/>
        <v>0</v>
      </c>
      <c r="AL282" s="342">
        <f t="shared" si="993"/>
        <v>0</v>
      </c>
      <c r="AM282" s="342">
        <f t="shared" si="993"/>
        <v>0</v>
      </c>
      <c r="AN282" s="342">
        <f t="shared" si="993"/>
        <v>0</v>
      </c>
      <c r="AO282" s="342">
        <f t="shared" si="993"/>
        <v>0</v>
      </c>
      <c r="AP282" s="342">
        <f t="shared" si="993"/>
        <v>0</v>
      </c>
      <c r="AQ282" s="342">
        <f t="shared" si="993"/>
        <v>0</v>
      </c>
      <c r="AR282" s="342">
        <f t="shared" si="993"/>
        <v>0</v>
      </c>
      <c r="AS282" s="342">
        <f t="shared" si="993"/>
        <v>0</v>
      </c>
      <c r="AT282" s="342">
        <f t="shared" si="993"/>
        <v>0</v>
      </c>
      <c r="AU282" s="342">
        <f t="shared" si="993"/>
        <v>0</v>
      </c>
      <c r="AV282" s="342">
        <f t="shared" si="993"/>
        <v>0</v>
      </c>
      <c r="AW282" s="342">
        <f t="shared" si="993"/>
        <v>0</v>
      </c>
      <c r="AX282" s="342">
        <f t="shared" si="993"/>
        <v>0</v>
      </c>
      <c r="AY282" s="342">
        <f t="shared" si="993"/>
        <v>12558.09375</v>
      </c>
      <c r="AZ282" s="342">
        <f t="shared" si="993"/>
        <v>0</v>
      </c>
      <c r="BA282" s="342">
        <f t="shared" si="993"/>
        <v>0</v>
      </c>
      <c r="BB282" s="342">
        <f t="shared" si="993"/>
        <v>9703.8664</v>
      </c>
      <c r="BC282" s="342">
        <f t="shared" si="993"/>
        <v>0</v>
      </c>
      <c r="BD282" s="342">
        <f t="shared" si="993"/>
        <v>13378.4</v>
      </c>
      <c r="BE282" s="342">
        <f t="shared" si="993"/>
        <v>0</v>
      </c>
      <c r="BF282" s="342">
        <f t="shared" si="993"/>
        <v>1557.6541</v>
      </c>
      <c r="BG282" s="342">
        <f t="shared" si="993"/>
        <v>0</v>
      </c>
      <c r="BH282" s="342">
        <f t="shared" si="993"/>
        <v>5158.157425</v>
      </c>
      <c r="BI282" s="342">
        <f t="shared" si="993"/>
        <v>2306.25</v>
      </c>
      <c r="BJ282" s="342">
        <f t="shared" si="993"/>
        <v>7162.4875</v>
      </c>
      <c r="BK282" s="342">
        <f t="shared" si="993"/>
        <v>1312.5</v>
      </c>
      <c r="BL282" s="342">
        <f t="shared" si="993"/>
        <v>1793.1</v>
      </c>
      <c r="BM282" s="342">
        <f t="shared" si="993"/>
        <v>0</v>
      </c>
      <c r="BN282" s="342">
        <f t="shared" si="993"/>
        <v>740.464875</v>
      </c>
      <c r="BO282" s="342">
        <f t="shared" si="993"/>
        <v>0</v>
      </c>
      <c r="BP282" s="342">
        <f t="shared" si="993"/>
        <v>628.625</v>
      </c>
      <c r="BQ282" s="342"/>
      <c r="BR282" s="342">
        <f t="shared" ref="BR282:EC282" si="994">if(or(and($A282-BR$242&gt;0,$A282-BR$243&lt;=0,month($A282)=month(BR$243)),and($A282-BR$242&gt;0,$A282-BR$243&lt;=0,month(edate($A282,6))=month(BR$243))),BR$246,0)</f>
        <v>0</v>
      </c>
      <c r="BS282" s="342">
        <f t="shared" si="994"/>
        <v>0</v>
      </c>
      <c r="BT282" s="342">
        <f t="shared" si="994"/>
        <v>0</v>
      </c>
      <c r="BU282" s="342">
        <f t="shared" si="994"/>
        <v>0</v>
      </c>
      <c r="BV282" s="342">
        <f t="shared" si="994"/>
        <v>0</v>
      </c>
      <c r="BW282" s="342">
        <f t="shared" si="994"/>
        <v>0</v>
      </c>
      <c r="BX282" s="342">
        <f t="shared" si="994"/>
        <v>0</v>
      </c>
      <c r="BY282" s="342">
        <f t="shared" si="994"/>
        <v>4230.325751</v>
      </c>
      <c r="BZ282" s="342">
        <f t="shared" si="994"/>
        <v>5235.984857</v>
      </c>
      <c r="CA282" s="342">
        <f t="shared" si="994"/>
        <v>0</v>
      </c>
      <c r="CB282" s="342">
        <f t="shared" si="994"/>
        <v>0</v>
      </c>
      <c r="CC282" s="342">
        <f t="shared" si="994"/>
        <v>0</v>
      </c>
      <c r="CD282" s="342">
        <f t="shared" si="994"/>
        <v>5402.969057</v>
      </c>
      <c r="CE282" s="342">
        <f t="shared" si="994"/>
        <v>0</v>
      </c>
      <c r="CF282" s="342">
        <f t="shared" si="994"/>
        <v>0</v>
      </c>
      <c r="CG282" s="342">
        <f t="shared" si="994"/>
        <v>11312.21154</v>
      </c>
      <c r="CH282" s="342">
        <f t="shared" si="994"/>
        <v>0</v>
      </c>
      <c r="CI282" s="342">
        <f t="shared" si="994"/>
        <v>0</v>
      </c>
      <c r="CJ282" s="342">
        <f t="shared" si="994"/>
        <v>8575.222922</v>
      </c>
      <c r="CK282" s="342">
        <f t="shared" si="994"/>
        <v>0</v>
      </c>
      <c r="CL282" s="342">
        <f t="shared" si="994"/>
        <v>0</v>
      </c>
      <c r="CM282" s="342">
        <f t="shared" si="994"/>
        <v>0</v>
      </c>
      <c r="CN282" s="342">
        <f t="shared" si="994"/>
        <v>9119.545288</v>
      </c>
      <c r="CO282" s="342">
        <f t="shared" si="994"/>
        <v>0</v>
      </c>
      <c r="CP282" s="342">
        <f t="shared" si="994"/>
        <v>7007.360152</v>
      </c>
      <c r="CQ282" s="342">
        <f t="shared" si="994"/>
        <v>9028.455859</v>
      </c>
      <c r="CR282" s="342">
        <f t="shared" si="994"/>
        <v>10386.30074</v>
      </c>
      <c r="CS282" s="342">
        <f t="shared" si="994"/>
        <v>0</v>
      </c>
      <c r="CT282" s="342">
        <f t="shared" si="994"/>
        <v>6678.488448</v>
      </c>
      <c r="CU282" s="342">
        <f t="shared" si="994"/>
        <v>0</v>
      </c>
      <c r="CV282" s="342">
        <f t="shared" si="994"/>
        <v>9859.440844</v>
      </c>
      <c r="CW282" s="342">
        <f t="shared" si="994"/>
        <v>0</v>
      </c>
      <c r="CX282" s="342">
        <f t="shared" si="994"/>
        <v>0</v>
      </c>
      <c r="CY282" s="342">
        <f t="shared" si="994"/>
        <v>260.4554007</v>
      </c>
      <c r="CZ282" s="342">
        <f t="shared" si="994"/>
        <v>5637.672261</v>
      </c>
      <c r="DA282" s="342">
        <f t="shared" si="994"/>
        <v>0</v>
      </c>
      <c r="DB282" s="342">
        <f t="shared" si="994"/>
        <v>0</v>
      </c>
      <c r="DC282" s="342">
        <f t="shared" si="994"/>
        <v>6800.877918</v>
      </c>
      <c r="DD282" s="342">
        <f t="shared" si="994"/>
        <v>8034.101466</v>
      </c>
      <c r="DE282" s="342">
        <f t="shared" si="994"/>
        <v>0</v>
      </c>
      <c r="DF282" s="342">
        <f t="shared" si="994"/>
        <v>9650.436881</v>
      </c>
      <c r="DG282" s="342">
        <f t="shared" si="994"/>
        <v>15044.90248</v>
      </c>
      <c r="DH282" s="342">
        <f t="shared" si="994"/>
        <v>6247.176206</v>
      </c>
      <c r="DI282" s="342">
        <f t="shared" si="994"/>
        <v>0</v>
      </c>
      <c r="DJ282" s="342">
        <f t="shared" si="994"/>
        <v>3188.45166</v>
      </c>
      <c r="DK282" s="342">
        <f t="shared" si="994"/>
        <v>0</v>
      </c>
      <c r="DL282" s="342">
        <f t="shared" si="994"/>
        <v>0</v>
      </c>
      <c r="DM282" s="342">
        <f t="shared" si="994"/>
        <v>0</v>
      </c>
      <c r="DN282" s="342">
        <f t="shared" si="994"/>
        <v>0</v>
      </c>
      <c r="DO282" s="342">
        <f t="shared" si="994"/>
        <v>0</v>
      </c>
      <c r="DP282" s="342">
        <f t="shared" si="994"/>
        <v>0</v>
      </c>
      <c r="DQ282" s="342">
        <f t="shared" si="994"/>
        <v>0</v>
      </c>
      <c r="DR282" s="342">
        <f t="shared" si="994"/>
        <v>0</v>
      </c>
      <c r="DS282" s="342">
        <f t="shared" si="994"/>
        <v>0</v>
      </c>
      <c r="DT282" s="342">
        <f t="shared" si="994"/>
        <v>0</v>
      </c>
      <c r="DU282" s="342">
        <f t="shared" si="994"/>
        <v>0</v>
      </c>
      <c r="DV282" s="342">
        <f t="shared" si="994"/>
        <v>0</v>
      </c>
      <c r="DW282" s="342">
        <f t="shared" si="994"/>
        <v>0</v>
      </c>
      <c r="DX282" s="342">
        <f t="shared" si="994"/>
        <v>0</v>
      </c>
      <c r="DY282" s="342">
        <f t="shared" si="994"/>
        <v>0</v>
      </c>
      <c r="DZ282" s="342">
        <f t="shared" si="994"/>
        <v>0</v>
      </c>
      <c r="EA282" s="342">
        <f t="shared" si="994"/>
        <v>0</v>
      </c>
      <c r="EB282" s="342">
        <f t="shared" si="994"/>
        <v>0</v>
      </c>
      <c r="EC282" s="342">
        <f t="shared" si="994"/>
        <v>0</v>
      </c>
      <c r="ED282" s="338"/>
      <c r="EE282" s="342">
        <f t="shared" ref="EE282:GP282" si="995">if(or(and($A282-EE$242&gt;0,$A282-EE$243&lt;=0,month($A282)=month(EE$243)),and($A282-EE$242&gt;0,$A282-EE$243&lt;=0,month(edate($A282,6))=month(EE$243))),EE$246,0)</f>
        <v>0</v>
      </c>
      <c r="EF282" s="342">
        <f t="shared" si="995"/>
        <v>0</v>
      </c>
      <c r="EG282" s="342">
        <f t="shared" si="995"/>
        <v>0</v>
      </c>
      <c r="EH282" s="342">
        <f t="shared" si="995"/>
        <v>0</v>
      </c>
      <c r="EI282" s="342">
        <f t="shared" si="995"/>
        <v>5223.262674</v>
      </c>
      <c r="EJ282" s="342">
        <f t="shared" si="995"/>
        <v>0</v>
      </c>
      <c r="EK282" s="342">
        <f t="shared" si="995"/>
        <v>6297.019492</v>
      </c>
      <c r="EL282" s="342">
        <f t="shared" si="995"/>
        <v>0</v>
      </c>
      <c r="EM282" s="342">
        <f t="shared" si="995"/>
        <v>0</v>
      </c>
      <c r="EN282" s="342">
        <f t="shared" si="995"/>
        <v>0</v>
      </c>
      <c r="EO282" s="342">
        <f t="shared" si="995"/>
        <v>0</v>
      </c>
      <c r="EP282" s="342">
        <f t="shared" si="995"/>
        <v>0</v>
      </c>
      <c r="EQ282" s="342">
        <f t="shared" si="995"/>
        <v>0</v>
      </c>
      <c r="ER282" s="342">
        <f t="shared" si="995"/>
        <v>9040.294654</v>
      </c>
      <c r="ES282" s="342">
        <f t="shared" si="995"/>
        <v>0</v>
      </c>
      <c r="ET282" s="342">
        <f t="shared" si="995"/>
        <v>0</v>
      </c>
      <c r="EU282" s="342">
        <f t="shared" si="995"/>
        <v>9514.322843</v>
      </c>
      <c r="EV282" s="342">
        <f t="shared" si="995"/>
        <v>0</v>
      </c>
      <c r="EW282" s="342">
        <f t="shared" si="995"/>
        <v>0</v>
      </c>
      <c r="EX282" s="342">
        <f t="shared" si="995"/>
        <v>0</v>
      </c>
      <c r="EY282" s="342">
        <f t="shared" si="995"/>
        <v>0</v>
      </c>
      <c r="EZ282" s="342">
        <f t="shared" si="995"/>
        <v>0</v>
      </c>
      <c r="FA282" s="342">
        <f t="shared" si="995"/>
        <v>0</v>
      </c>
      <c r="FB282" s="342">
        <f t="shared" si="995"/>
        <v>0</v>
      </c>
      <c r="FC282" s="342">
        <f t="shared" si="995"/>
        <v>0</v>
      </c>
      <c r="FD282" s="342">
        <f t="shared" si="995"/>
        <v>0</v>
      </c>
      <c r="FE282" s="342">
        <f t="shared" si="995"/>
        <v>0</v>
      </c>
      <c r="FF282" s="342">
        <f t="shared" si="995"/>
        <v>0</v>
      </c>
      <c r="FG282" s="342">
        <f t="shared" si="995"/>
        <v>0</v>
      </c>
      <c r="FH282" s="342">
        <f t="shared" si="995"/>
        <v>0</v>
      </c>
      <c r="FI282" s="342">
        <f t="shared" si="995"/>
        <v>0</v>
      </c>
      <c r="FJ282" s="342">
        <f t="shared" si="995"/>
        <v>0</v>
      </c>
      <c r="FK282" s="342">
        <f t="shared" si="995"/>
        <v>0</v>
      </c>
      <c r="FL282" s="342">
        <f t="shared" si="995"/>
        <v>0</v>
      </c>
      <c r="FM282" s="342">
        <f t="shared" si="995"/>
        <v>0</v>
      </c>
      <c r="FN282" s="342">
        <f t="shared" si="995"/>
        <v>0</v>
      </c>
      <c r="FO282" s="342">
        <f t="shared" si="995"/>
        <v>0</v>
      </c>
      <c r="FP282" s="342">
        <f t="shared" si="995"/>
        <v>0</v>
      </c>
      <c r="FQ282" s="342">
        <f t="shared" si="995"/>
        <v>0</v>
      </c>
      <c r="FR282" s="342">
        <f t="shared" si="995"/>
        <v>0</v>
      </c>
      <c r="FS282" s="342">
        <f t="shared" si="995"/>
        <v>0</v>
      </c>
      <c r="FT282" s="342">
        <f t="shared" si="995"/>
        <v>0</v>
      </c>
      <c r="FU282" s="342">
        <f t="shared" si="995"/>
        <v>0</v>
      </c>
      <c r="FV282" s="342">
        <f t="shared" si="995"/>
        <v>0</v>
      </c>
      <c r="FW282" s="342">
        <f t="shared" si="995"/>
        <v>0</v>
      </c>
      <c r="FX282" s="342">
        <f t="shared" si="995"/>
        <v>0</v>
      </c>
      <c r="FY282" s="342">
        <f t="shared" si="995"/>
        <v>0</v>
      </c>
      <c r="FZ282" s="342">
        <f t="shared" si="995"/>
        <v>0</v>
      </c>
      <c r="GA282" s="342">
        <f t="shared" si="995"/>
        <v>0</v>
      </c>
      <c r="GB282" s="342">
        <f t="shared" si="995"/>
        <v>0</v>
      </c>
      <c r="GC282" s="342">
        <f t="shared" si="995"/>
        <v>0</v>
      </c>
      <c r="GD282" s="342">
        <f t="shared" si="995"/>
        <v>0</v>
      </c>
      <c r="GE282" s="342">
        <f t="shared" si="995"/>
        <v>0</v>
      </c>
      <c r="GF282" s="342">
        <f t="shared" si="995"/>
        <v>0</v>
      </c>
      <c r="GG282" s="342">
        <f t="shared" si="995"/>
        <v>0</v>
      </c>
      <c r="GH282" s="342">
        <f t="shared" si="995"/>
        <v>0</v>
      </c>
      <c r="GI282" s="342">
        <f t="shared" si="995"/>
        <v>0</v>
      </c>
      <c r="GJ282" s="342">
        <f t="shared" si="995"/>
        <v>0</v>
      </c>
      <c r="GK282" s="342">
        <f t="shared" si="995"/>
        <v>0</v>
      </c>
      <c r="GL282" s="342">
        <f t="shared" si="995"/>
        <v>0</v>
      </c>
      <c r="GM282" s="342">
        <f t="shared" si="995"/>
        <v>0</v>
      </c>
      <c r="GN282" s="342">
        <f t="shared" si="995"/>
        <v>0</v>
      </c>
      <c r="GO282" s="342">
        <f t="shared" si="995"/>
        <v>0</v>
      </c>
      <c r="GP282" s="342">
        <f t="shared" si="995"/>
        <v>0</v>
      </c>
      <c r="GQ282" s="342"/>
      <c r="GR282" s="342">
        <f t="shared" ref="GR282:JC282" si="996">if(or(and($A282-GR$242&gt;0,$A282-GR$243&lt;=0,month($A282)=month(GR$243)),and($A282-GR$242&gt;0,$A282-GR$243&lt;=0,month(edate($A282,6))=month(GR$243))),GR$246,0)</f>
        <v>0</v>
      </c>
      <c r="GS282" s="342">
        <f t="shared" si="996"/>
        <v>0</v>
      </c>
      <c r="GT282" s="342">
        <f t="shared" si="996"/>
        <v>0</v>
      </c>
      <c r="GU282" s="342">
        <f t="shared" si="996"/>
        <v>5856.752093</v>
      </c>
      <c r="GV282" s="342">
        <f t="shared" si="996"/>
        <v>0</v>
      </c>
      <c r="GW282" s="342">
        <f t="shared" si="996"/>
        <v>0</v>
      </c>
      <c r="GX282" s="342">
        <f t="shared" si="996"/>
        <v>0</v>
      </c>
      <c r="GY282" s="342">
        <f t="shared" si="996"/>
        <v>0</v>
      </c>
      <c r="GZ282" s="342">
        <f t="shared" si="996"/>
        <v>0</v>
      </c>
      <c r="HA282" s="342">
        <f t="shared" si="996"/>
        <v>0</v>
      </c>
      <c r="HB282" s="342">
        <f t="shared" si="996"/>
        <v>0</v>
      </c>
      <c r="HC282" s="342">
        <f t="shared" si="996"/>
        <v>0</v>
      </c>
      <c r="HD282" s="342">
        <f t="shared" si="996"/>
        <v>0</v>
      </c>
      <c r="HE282" s="342">
        <f t="shared" si="996"/>
        <v>0</v>
      </c>
      <c r="HF282" s="342">
        <f t="shared" si="996"/>
        <v>0</v>
      </c>
      <c r="HG282" s="342">
        <f t="shared" si="996"/>
        <v>0</v>
      </c>
      <c r="HH282" s="342">
        <f t="shared" si="996"/>
        <v>0</v>
      </c>
      <c r="HI282" s="342">
        <f t="shared" si="996"/>
        <v>0</v>
      </c>
      <c r="HJ282" s="342">
        <f t="shared" si="996"/>
        <v>0</v>
      </c>
      <c r="HK282" s="342">
        <f t="shared" si="996"/>
        <v>0</v>
      </c>
      <c r="HL282" s="342">
        <f t="shared" si="996"/>
        <v>0</v>
      </c>
      <c r="HM282" s="342">
        <f t="shared" si="996"/>
        <v>0</v>
      </c>
      <c r="HN282" s="342">
        <f t="shared" si="996"/>
        <v>0</v>
      </c>
      <c r="HO282" s="342">
        <f t="shared" si="996"/>
        <v>0</v>
      </c>
      <c r="HP282" s="342">
        <f t="shared" si="996"/>
        <v>0</v>
      </c>
      <c r="HQ282" s="342">
        <f t="shared" si="996"/>
        <v>0</v>
      </c>
      <c r="HR282" s="342">
        <f t="shared" si="996"/>
        <v>0</v>
      </c>
      <c r="HS282" s="342">
        <f t="shared" si="996"/>
        <v>0</v>
      </c>
      <c r="HT282" s="342">
        <f t="shared" si="996"/>
        <v>0</v>
      </c>
      <c r="HU282" s="342">
        <f t="shared" si="996"/>
        <v>0</v>
      </c>
      <c r="HV282" s="342">
        <f t="shared" si="996"/>
        <v>0</v>
      </c>
      <c r="HW282" s="342">
        <f t="shared" si="996"/>
        <v>0</v>
      </c>
      <c r="HX282" s="342">
        <f t="shared" si="996"/>
        <v>0</v>
      </c>
      <c r="HY282" s="342">
        <f t="shared" si="996"/>
        <v>0</v>
      </c>
      <c r="HZ282" s="342">
        <f t="shared" si="996"/>
        <v>0</v>
      </c>
      <c r="IA282" s="342">
        <f t="shared" si="996"/>
        <v>0</v>
      </c>
      <c r="IB282" s="342">
        <f t="shared" si="996"/>
        <v>0</v>
      </c>
      <c r="IC282" s="342">
        <f t="shared" si="996"/>
        <v>0</v>
      </c>
      <c r="ID282" s="342">
        <f t="shared" si="996"/>
        <v>0</v>
      </c>
      <c r="IE282" s="342">
        <f t="shared" si="996"/>
        <v>0</v>
      </c>
      <c r="IF282" s="342">
        <f t="shared" si="996"/>
        <v>0</v>
      </c>
      <c r="IG282" s="342">
        <f t="shared" si="996"/>
        <v>0</v>
      </c>
      <c r="IH282" s="342">
        <f t="shared" si="996"/>
        <v>0</v>
      </c>
      <c r="II282" s="342">
        <f t="shared" si="996"/>
        <v>0</v>
      </c>
      <c r="IJ282" s="342">
        <f t="shared" si="996"/>
        <v>0</v>
      </c>
      <c r="IK282" s="342">
        <f t="shared" si="996"/>
        <v>0</v>
      </c>
      <c r="IL282" s="342">
        <f t="shared" si="996"/>
        <v>0</v>
      </c>
      <c r="IM282" s="342">
        <f t="shared" si="996"/>
        <v>0</v>
      </c>
      <c r="IN282" s="342">
        <f t="shared" si="996"/>
        <v>0</v>
      </c>
      <c r="IO282" s="342">
        <f t="shared" si="996"/>
        <v>0</v>
      </c>
      <c r="IP282" s="342">
        <f t="shared" si="996"/>
        <v>0</v>
      </c>
      <c r="IQ282" s="342">
        <f t="shared" si="996"/>
        <v>0</v>
      </c>
      <c r="IR282" s="342">
        <f t="shared" si="996"/>
        <v>0</v>
      </c>
      <c r="IS282" s="342">
        <f t="shared" si="996"/>
        <v>0</v>
      </c>
      <c r="IT282" s="342">
        <f t="shared" si="996"/>
        <v>0</v>
      </c>
      <c r="IU282" s="342">
        <f t="shared" si="996"/>
        <v>0</v>
      </c>
      <c r="IV282" s="342">
        <f t="shared" si="996"/>
        <v>0</v>
      </c>
      <c r="IW282" s="342">
        <f t="shared" si="996"/>
        <v>0</v>
      </c>
      <c r="IX282" s="342">
        <f t="shared" si="996"/>
        <v>0</v>
      </c>
      <c r="IY282" s="342">
        <f t="shared" si="996"/>
        <v>0</v>
      </c>
      <c r="IZ282" s="342">
        <f t="shared" si="996"/>
        <v>0</v>
      </c>
      <c r="JA282" s="342">
        <f t="shared" si="996"/>
        <v>0</v>
      </c>
      <c r="JB282" s="342">
        <f t="shared" si="996"/>
        <v>0</v>
      </c>
      <c r="JC282" s="342">
        <f t="shared" si="996"/>
        <v>0</v>
      </c>
      <c r="JD282" s="342"/>
      <c r="JE282" s="342">
        <f t="shared" ref="JE282:LP282" si="997">if(or(and($A282-JE$242&gt;0,$A282-JE$243&lt;=0,month($A282)=month(JE$243)),and($A282-JE$242&gt;0,$A282-JE$243&lt;=0,month(edate($A282,6))=month(JE$243))),JE$246,0)</f>
        <v>0</v>
      </c>
      <c r="JF282" s="342">
        <f t="shared" si="997"/>
        <v>0</v>
      </c>
      <c r="JG282" s="342">
        <f t="shared" si="997"/>
        <v>0</v>
      </c>
      <c r="JH282" s="342">
        <f t="shared" si="997"/>
        <v>0</v>
      </c>
      <c r="JI282" s="342">
        <f t="shared" si="997"/>
        <v>0</v>
      </c>
      <c r="JJ282" s="342">
        <f t="shared" si="997"/>
        <v>0</v>
      </c>
      <c r="JK282" s="342">
        <f t="shared" si="997"/>
        <v>0</v>
      </c>
      <c r="JL282" s="342">
        <f t="shared" si="997"/>
        <v>0</v>
      </c>
      <c r="JM282" s="342">
        <f t="shared" si="997"/>
        <v>0</v>
      </c>
      <c r="JN282" s="342">
        <f t="shared" si="997"/>
        <v>0</v>
      </c>
      <c r="JO282" s="342">
        <f t="shared" si="997"/>
        <v>0</v>
      </c>
      <c r="JP282" s="342">
        <f t="shared" si="997"/>
        <v>0</v>
      </c>
      <c r="JQ282" s="342">
        <f t="shared" si="997"/>
        <v>0</v>
      </c>
      <c r="JR282" s="342">
        <f t="shared" si="997"/>
        <v>0</v>
      </c>
      <c r="JS282" s="342">
        <f t="shared" si="997"/>
        <v>0</v>
      </c>
      <c r="JT282" s="342">
        <f t="shared" si="997"/>
        <v>0</v>
      </c>
      <c r="JU282" s="342">
        <f t="shared" si="997"/>
        <v>0</v>
      </c>
      <c r="JV282" s="342">
        <f t="shared" si="997"/>
        <v>0</v>
      </c>
      <c r="JW282" s="342">
        <f t="shared" si="997"/>
        <v>0</v>
      </c>
      <c r="JX282" s="342">
        <f t="shared" si="997"/>
        <v>0</v>
      </c>
      <c r="JY282" s="342">
        <f t="shared" si="997"/>
        <v>0</v>
      </c>
      <c r="JZ282" s="342">
        <f t="shared" si="997"/>
        <v>0</v>
      </c>
      <c r="KA282" s="342">
        <f t="shared" si="997"/>
        <v>0</v>
      </c>
      <c r="KB282" s="342">
        <f t="shared" si="997"/>
        <v>0</v>
      </c>
      <c r="KC282" s="342">
        <f t="shared" si="997"/>
        <v>0</v>
      </c>
      <c r="KD282" s="342">
        <f t="shared" si="997"/>
        <v>0</v>
      </c>
      <c r="KE282" s="342">
        <f t="shared" si="997"/>
        <v>0</v>
      </c>
      <c r="KF282" s="342">
        <f t="shared" si="997"/>
        <v>0</v>
      </c>
      <c r="KG282" s="342">
        <f t="shared" si="997"/>
        <v>0</v>
      </c>
      <c r="KH282" s="342">
        <f t="shared" si="997"/>
        <v>0</v>
      </c>
      <c r="KI282" s="342">
        <f t="shared" si="997"/>
        <v>0</v>
      </c>
      <c r="KJ282" s="342">
        <f t="shared" si="997"/>
        <v>0</v>
      </c>
      <c r="KK282" s="342">
        <f t="shared" si="997"/>
        <v>0</v>
      </c>
      <c r="KL282" s="342">
        <f t="shared" si="997"/>
        <v>0</v>
      </c>
      <c r="KM282" s="342">
        <f t="shared" si="997"/>
        <v>0</v>
      </c>
      <c r="KN282" s="342">
        <f t="shared" si="997"/>
        <v>0</v>
      </c>
      <c r="KO282" s="342">
        <f t="shared" si="997"/>
        <v>0</v>
      </c>
      <c r="KP282" s="342">
        <f t="shared" si="997"/>
        <v>0</v>
      </c>
      <c r="KQ282" s="342">
        <f t="shared" si="997"/>
        <v>0</v>
      </c>
      <c r="KR282" s="342">
        <f t="shared" si="997"/>
        <v>0</v>
      </c>
      <c r="KS282" s="342">
        <f t="shared" si="997"/>
        <v>0</v>
      </c>
      <c r="KT282" s="342">
        <f t="shared" si="997"/>
        <v>0</v>
      </c>
      <c r="KU282" s="342">
        <f t="shared" si="997"/>
        <v>0</v>
      </c>
      <c r="KV282" s="342">
        <f t="shared" si="997"/>
        <v>0</v>
      </c>
      <c r="KW282" s="342">
        <f t="shared" si="997"/>
        <v>0</v>
      </c>
      <c r="KX282" s="342">
        <f t="shared" si="997"/>
        <v>0</v>
      </c>
      <c r="KY282" s="342">
        <f t="shared" si="997"/>
        <v>0</v>
      </c>
      <c r="KZ282" s="342">
        <f t="shared" si="997"/>
        <v>0</v>
      </c>
      <c r="LA282" s="342">
        <f t="shared" si="997"/>
        <v>0</v>
      </c>
      <c r="LB282" s="342">
        <f t="shared" si="997"/>
        <v>0</v>
      </c>
      <c r="LC282" s="342">
        <f t="shared" si="997"/>
        <v>0</v>
      </c>
      <c r="LD282" s="342">
        <f t="shared" si="997"/>
        <v>0</v>
      </c>
      <c r="LE282" s="342">
        <f t="shared" si="997"/>
        <v>0</v>
      </c>
      <c r="LF282" s="342">
        <f t="shared" si="997"/>
        <v>0</v>
      </c>
      <c r="LG282" s="342">
        <f t="shared" si="997"/>
        <v>0</v>
      </c>
      <c r="LH282" s="342">
        <f t="shared" si="997"/>
        <v>0</v>
      </c>
      <c r="LI282" s="342">
        <f t="shared" si="997"/>
        <v>0</v>
      </c>
      <c r="LJ282" s="342">
        <f t="shared" si="997"/>
        <v>0</v>
      </c>
      <c r="LK282" s="342">
        <f t="shared" si="997"/>
        <v>0</v>
      </c>
      <c r="LL282" s="342">
        <f t="shared" si="997"/>
        <v>0</v>
      </c>
      <c r="LM282" s="342">
        <f t="shared" si="997"/>
        <v>0</v>
      </c>
      <c r="LN282" s="342">
        <f t="shared" si="997"/>
        <v>0</v>
      </c>
      <c r="LO282" s="342">
        <f t="shared" si="997"/>
        <v>0</v>
      </c>
      <c r="LP282" s="342">
        <f t="shared" si="997"/>
        <v>0</v>
      </c>
    </row>
    <row r="283">
      <c r="A283" s="331" t="str">
        <f t="shared" si="821"/>
        <v>06-2031</v>
      </c>
      <c r="B283" s="346">
        <f t="shared" si="827"/>
        <v>180063.7615</v>
      </c>
      <c r="C283" s="346"/>
      <c r="E283" s="342">
        <f t="shared" ref="E283:BP283" si="998">if(or(and($A283-E$242&gt;0,$A283-E$243&lt;=0,month($A283)=month(E$243)),and($A283-E$242&gt;0,$A283-E$243&lt;=0,month(edate($A283,6))=month(E$243))),E$246,0)</f>
        <v>0</v>
      </c>
      <c r="F283" s="342">
        <f t="shared" si="998"/>
        <v>0</v>
      </c>
      <c r="G283" s="342">
        <f t="shared" si="998"/>
        <v>0</v>
      </c>
      <c r="H283" s="342">
        <f t="shared" si="998"/>
        <v>0</v>
      </c>
      <c r="I283" s="342">
        <f t="shared" si="998"/>
        <v>0</v>
      </c>
      <c r="J283" s="342">
        <f t="shared" si="998"/>
        <v>0</v>
      </c>
      <c r="K283" s="342">
        <f t="shared" si="998"/>
        <v>0</v>
      </c>
      <c r="L283" s="342">
        <f t="shared" si="998"/>
        <v>0</v>
      </c>
      <c r="M283" s="342">
        <f t="shared" si="998"/>
        <v>0</v>
      </c>
      <c r="N283" s="342">
        <f t="shared" si="998"/>
        <v>0</v>
      </c>
      <c r="O283" s="342">
        <f t="shared" si="998"/>
        <v>0</v>
      </c>
      <c r="P283" s="342">
        <f t="shared" si="998"/>
        <v>0</v>
      </c>
      <c r="Q283" s="342">
        <f t="shared" si="998"/>
        <v>0</v>
      </c>
      <c r="R283" s="342">
        <f t="shared" si="998"/>
        <v>0</v>
      </c>
      <c r="S283" s="342">
        <f t="shared" si="998"/>
        <v>0</v>
      </c>
      <c r="T283" s="342">
        <f t="shared" si="998"/>
        <v>0</v>
      </c>
      <c r="U283" s="342">
        <f t="shared" si="998"/>
        <v>0</v>
      </c>
      <c r="V283" s="342">
        <f t="shared" si="998"/>
        <v>0</v>
      </c>
      <c r="W283" s="342">
        <f t="shared" si="998"/>
        <v>0</v>
      </c>
      <c r="X283" s="342">
        <f t="shared" si="998"/>
        <v>0</v>
      </c>
      <c r="Y283" s="342">
        <f t="shared" si="998"/>
        <v>0</v>
      </c>
      <c r="Z283" s="342">
        <f t="shared" si="998"/>
        <v>0</v>
      </c>
      <c r="AA283" s="342">
        <f t="shared" si="998"/>
        <v>0</v>
      </c>
      <c r="AB283" s="342">
        <f t="shared" si="998"/>
        <v>0</v>
      </c>
      <c r="AC283" s="342">
        <f t="shared" si="998"/>
        <v>0</v>
      </c>
      <c r="AD283" s="342">
        <f t="shared" si="998"/>
        <v>0</v>
      </c>
      <c r="AE283" s="342">
        <f t="shared" si="998"/>
        <v>0</v>
      </c>
      <c r="AF283" s="342">
        <f t="shared" si="998"/>
        <v>0</v>
      </c>
      <c r="AG283" s="342">
        <f t="shared" si="998"/>
        <v>0</v>
      </c>
      <c r="AH283" s="342">
        <f t="shared" si="998"/>
        <v>0</v>
      </c>
      <c r="AI283" s="342">
        <f t="shared" si="998"/>
        <v>0</v>
      </c>
      <c r="AJ283" s="342">
        <f t="shared" si="998"/>
        <v>0</v>
      </c>
      <c r="AK283" s="342">
        <f t="shared" si="998"/>
        <v>0</v>
      </c>
      <c r="AL283" s="342">
        <f t="shared" si="998"/>
        <v>0</v>
      </c>
      <c r="AM283" s="342">
        <f t="shared" si="998"/>
        <v>0</v>
      </c>
      <c r="AN283" s="342">
        <f t="shared" si="998"/>
        <v>0</v>
      </c>
      <c r="AO283" s="342">
        <f t="shared" si="998"/>
        <v>0</v>
      </c>
      <c r="AP283" s="342">
        <f t="shared" si="998"/>
        <v>0</v>
      </c>
      <c r="AQ283" s="342">
        <f t="shared" si="998"/>
        <v>0</v>
      </c>
      <c r="AR283" s="342">
        <f t="shared" si="998"/>
        <v>0</v>
      </c>
      <c r="AS283" s="342">
        <f t="shared" si="998"/>
        <v>0</v>
      </c>
      <c r="AT283" s="342">
        <f t="shared" si="998"/>
        <v>0</v>
      </c>
      <c r="AU283" s="342">
        <f t="shared" si="998"/>
        <v>0</v>
      </c>
      <c r="AV283" s="342">
        <f t="shared" si="998"/>
        <v>0</v>
      </c>
      <c r="AW283" s="342">
        <f t="shared" si="998"/>
        <v>0</v>
      </c>
      <c r="AX283" s="342">
        <f t="shared" si="998"/>
        <v>0</v>
      </c>
      <c r="AY283" s="342">
        <f t="shared" si="998"/>
        <v>0</v>
      </c>
      <c r="AZ283" s="342">
        <f t="shared" si="998"/>
        <v>6480</v>
      </c>
      <c r="BA283" s="342">
        <f t="shared" si="998"/>
        <v>5867.9712</v>
      </c>
      <c r="BB283" s="342">
        <f t="shared" si="998"/>
        <v>0</v>
      </c>
      <c r="BC283" s="342">
        <f t="shared" si="998"/>
        <v>4873.17825</v>
      </c>
      <c r="BD283" s="342">
        <f t="shared" si="998"/>
        <v>0</v>
      </c>
      <c r="BE283" s="342">
        <f t="shared" si="998"/>
        <v>4565.5155</v>
      </c>
      <c r="BF283" s="342">
        <f t="shared" si="998"/>
        <v>0</v>
      </c>
      <c r="BG283" s="342">
        <f t="shared" si="998"/>
        <v>900.3978</v>
      </c>
      <c r="BH283" s="342">
        <f t="shared" si="998"/>
        <v>0</v>
      </c>
      <c r="BI283" s="342">
        <f t="shared" si="998"/>
        <v>0</v>
      </c>
      <c r="BJ283" s="342">
        <f t="shared" si="998"/>
        <v>0</v>
      </c>
      <c r="BK283" s="342">
        <f t="shared" si="998"/>
        <v>0</v>
      </c>
      <c r="BL283" s="342">
        <f t="shared" si="998"/>
        <v>0</v>
      </c>
      <c r="BM283" s="342">
        <f t="shared" si="998"/>
        <v>1521.41625</v>
      </c>
      <c r="BN283" s="342">
        <f t="shared" si="998"/>
        <v>0</v>
      </c>
      <c r="BO283" s="342">
        <f t="shared" si="998"/>
        <v>5255.6688</v>
      </c>
      <c r="BP283" s="342">
        <f t="shared" si="998"/>
        <v>0</v>
      </c>
      <c r="BQ283" s="342"/>
      <c r="BR283" s="342">
        <f t="shared" ref="BR283:EC283" si="999">if(or(and($A283-BR$242&gt;0,$A283-BR$243&lt;=0,month($A283)=month(BR$243)),and($A283-BR$242&gt;0,$A283-BR$243&lt;=0,month(edate($A283,6))=month(BR$243))),BR$246,0)</f>
        <v>6064.104505</v>
      </c>
      <c r="BS283" s="342">
        <f t="shared" si="999"/>
        <v>0</v>
      </c>
      <c r="BT283" s="342">
        <f t="shared" si="999"/>
        <v>0</v>
      </c>
      <c r="BU283" s="342">
        <f t="shared" si="999"/>
        <v>0</v>
      </c>
      <c r="BV283" s="342">
        <f t="shared" si="999"/>
        <v>0</v>
      </c>
      <c r="BW283" s="342">
        <f t="shared" si="999"/>
        <v>0</v>
      </c>
      <c r="BX283" s="342">
        <f t="shared" si="999"/>
        <v>0</v>
      </c>
      <c r="BY283" s="342">
        <f t="shared" si="999"/>
        <v>0</v>
      </c>
      <c r="BZ283" s="342">
        <f t="shared" si="999"/>
        <v>0</v>
      </c>
      <c r="CA283" s="342">
        <f t="shared" si="999"/>
        <v>11106.87188</v>
      </c>
      <c r="CB283" s="342">
        <f t="shared" si="999"/>
        <v>0</v>
      </c>
      <c r="CC283" s="342">
        <f t="shared" si="999"/>
        <v>0</v>
      </c>
      <c r="CD283" s="342">
        <f t="shared" si="999"/>
        <v>0</v>
      </c>
      <c r="CE283" s="342">
        <f t="shared" si="999"/>
        <v>0</v>
      </c>
      <c r="CF283" s="342">
        <f t="shared" si="999"/>
        <v>0</v>
      </c>
      <c r="CG283" s="342">
        <f t="shared" si="999"/>
        <v>0</v>
      </c>
      <c r="CH283" s="342">
        <f t="shared" si="999"/>
        <v>0</v>
      </c>
      <c r="CI283" s="342">
        <f t="shared" si="999"/>
        <v>7404.527304</v>
      </c>
      <c r="CJ283" s="342">
        <f t="shared" si="999"/>
        <v>0</v>
      </c>
      <c r="CK283" s="342">
        <f t="shared" si="999"/>
        <v>7907.022408</v>
      </c>
      <c r="CL283" s="342">
        <f t="shared" si="999"/>
        <v>0</v>
      </c>
      <c r="CM283" s="342">
        <f t="shared" si="999"/>
        <v>0</v>
      </c>
      <c r="CN283" s="342">
        <f t="shared" si="999"/>
        <v>0</v>
      </c>
      <c r="CO283" s="342">
        <f t="shared" si="999"/>
        <v>8094.988483</v>
      </c>
      <c r="CP283" s="342">
        <f t="shared" si="999"/>
        <v>0</v>
      </c>
      <c r="CQ283" s="342">
        <f t="shared" si="999"/>
        <v>0</v>
      </c>
      <c r="CR283" s="342">
        <f t="shared" si="999"/>
        <v>0</v>
      </c>
      <c r="CS283" s="342">
        <f t="shared" si="999"/>
        <v>5853.214969</v>
      </c>
      <c r="CT283" s="342">
        <f t="shared" si="999"/>
        <v>0</v>
      </c>
      <c r="CU283" s="342">
        <f t="shared" si="999"/>
        <v>334.3622238</v>
      </c>
      <c r="CV283" s="342">
        <f t="shared" si="999"/>
        <v>0</v>
      </c>
      <c r="CW283" s="342">
        <f t="shared" si="999"/>
        <v>2856.566596</v>
      </c>
      <c r="CX283" s="342">
        <f t="shared" si="999"/>
        <v>14443.57099</v>
      </c>
      <c r="CY283" s="342">
        <f t="shared" si="999"/>
        <v>0</v>
      </c>
      <c r="CZ283" s="342">
        <f t="shared" si="999"/>
        <v>0</v>
      </c>
      <c r="DA283" s="342">
        <f t="shared" si="999"/>
        <v>11977.28249</v>
      </c>
      <c r="DB283" s="342">
        <f t="shared" si="999"/>
        <v>8304.351728</v>
      </c>
      <c r="DC283" s="342">
        <f t="shared" si="999"/>
        <v>0</v>
      </c>
      <c r="DD283" s="342">
        <f t="shared" si="999"/>
        <v>0</v>
      </c>
      <c r="DE283" s="342">
        <f t="shared" si="999"/>
        <v>8436.235936</v>
      </c>
      <c r="DF283" s="342">
        <f t="shared" si="999"/>
        <v>0</v>
      </c>
      <c r="DG283" s="342">
        <f t="shared" si="999"/>
        <v>0</v>
      </c>
      <c r="DH283" s="342">
        <f t="shared" si="999"/>
        <v>0</v>
      </c>
      <c r="DI283" s="342">
        <f t="shared" si="999"/>
        <v>5974.064596</v>
      </c>
      <c r="DJ283" s="342">
        <f t="shared" si="999"/>
        <v>0</v>
      </c>
      <c r="DK283" s="342">
        <f t="shared" si="999"/>
        <v>8674.270616</v>
      </c>
      <c r="DL283" s="342">
        <f t="shared" si="999"/>
        <v>0</v>
      </c>
      <c r="DM283" s="342">
        <f t="shared" si="999"/>
        <v>0</v>
      </c>
      <c r="DN283" s="342">
        <f t="shared" si="999"/>
        <v>0</v>
      </c>
      <c r="DO283" s="342">
        <f t="shared" si="999"/>
        <v>0</v>
      </c>
      <c r="DP283" s="342">
        <f t="shared" si="999"/>
        <v>0</v>
      </c>
      <c r="DQ283" s="342">
        <f t="shared" si="999"/>
        <v>0</v>
      </c>
      <c r="DR283" s="342">
        <f t="shared" si="999"/>
        <v>0</v>
      </c>
      <c r="DS283" s="342">
        <f t="shared" si="999"/>
        <v>0</v>
      </c>
      <c r="DT283" s="342">
        <f t="shared" si="999"/>
        <v>0</v>
      </c>
      <c r="DU283" s="342">
        <f t="shared" si="999"/>
        <v>0</v>
      </c>
      <c r="DV283" s="342">
        <f t="shared" si="999"/>
        <v>0</v>
      </c>
      <c r="DW283" s="342">
        <f t="shared" si="999"/>
        <v>0</v>
      </c>
      <c r="DX283" s="342">
        <f t="shared" si="999"/>
        <v>0</v>
      </c>
      <c r="DY283" s="342">
        <f t="shared" si="999"/>
        <v>0</v>
      </c>
      <c r="DZ283" s="342">
        <f t="shared" si="999"/>
        <v>0</v>
      </c>
      <c r="EA283" s="342">
        <f t="shared" si="999"/>
        <v>0</v>
      </c>
      <c r="EB283" s="342">
        <f t="shared" si="999"/>
        <v>0</v>
      </c>
      <c r="EC283" s="342">
        <f t="shared" si="999"/>
        <v>0</v>
      </c>
      <c r="ED283" s="338"/>
      <c r="EE283" s="342">
        <f t="shared" ref="EE283:GP283" si="1000">if(or(and($A283-EE$242&gt;0,$A283-EE$243&lt;=0,month($A283)=month(EE$243)),and($A283-EE$242&gt;0,$A283-EE$243&lt;=0,month(edate($A283,6))=month(EE$243))),EE$246,0)</f>
        <v>0</v>
      </c>
      <c r="EF283" s="342">
        <f t="shared" si="1000"/>
        <v>0</v>
      </c>
      <c r="EG283" s="342">
        <f t="shared" si="1000"/>
        <v>0</v>
      </c>
      <c r="EH283" s="342">
        <f t="shared" si="1000"/>
        <v>0</v>
      </c>
      <c r="EI283" s="342">
        <f t="shared" si="1000"/>
        <v>0</v>
      </c>
      <c r="EJ283" s="342">
        <f t="shared" si="1000"/>
        <v>5163.625743</v>
      </c>
      <c r="EK283" s="342">
        <f t="shared" si="1000"/>
        <v>0</v>
      </c>
      <c r="EL283" s="342">
        <f t="shared" si="1000"/>
        <v>0</v>
      </c>
      <c r="EM283" s="342">
        <f t="shared" si="1000"/>
        <v>0</v>
      </c>
      <c r="EN283" s="342">
        <f t="shared" si="1000"/>
        <v>0</v>
      </c>
      <c r="EO283" s="342">
        <f t="shared" si="1000"/>
        <v>0</v>
      </c>
      <c r="EP283" s="342">
        <f t="shared" si="1000"/>
        <v>4621.860131</v>
      </c>
      <c r="EQ283" s="342">
        <f t="shared" si="1000"/>
        <v>0</v>
      </c>
      <c r="ER283" s="342">
        <f t="shared" si="1000"/>
        <v>0</v>
      </c>
      <c r="ES283" s="342">
        <f t="shared" si="1000"/>
        <v>10211.8716</v>
      </c>
      <c r="ET283" s="342">
        <f t="shared" si="1000"/>
        <v>0</v>
      </c>
      <c r="EU283" s="342">
        <f t="shared" si="1000"/>
        <v>0</v>
      </c>
      <c r="EV283" s="342">
        <f t="shared" si="1000"/>
        <v>0</v>
      </c>
      <c r="EW283" s="342">
        <f t="shared" si="1000"/>
        <v>0</v>
      </c>
      <c r="EX283" s="342">
        <f t="shared" si="1000"/>
        <v>0</v>
      </c>
      <c r="EY283" s="342">
        <f t="shared" si="1000"/>
        <v>7229.01177</v>
      </c>
      <c r="EZ283" s="342">
        <f t="shared" si="1000"/>
        <v>49.30861561</v>
      </c>
      <c r="FA283" s="342">
        <f t="shared" si="1000"/>
        <v>0</v>
      </c>
      <c r="FB283" s="342">
        <f t="shared" si="1000"/>
        <v>0</v>
      </c>
      <c r="FC283" s="342">
        <f t="shared" si="1000"/>
        <v>0</v>
      </c>
      <c r="FD283" s="342">
        <f t="shared" si="1000"/>
        <v>0</v>
      </c>
      <c r="FE283" s="342">
        <f t="shared" si="1000"/>
        <v>0</v>
      </c>
      <c r="FF283" s="342">
        <f t="shared" si="1000"/>
        <v>0</v>
      </c>
      <c r="FG283" s="342">
        <f t="shared" si="1000"/>
        <v>0</v>
      </c>
      <c r="FH283" s="342">
        <f t="shared" si="1000"/>
        <v>0</v>
      </c>
      <c r="FI283" s="342">
        <f t="shared" si="1000"/>
        <v>0</v>
      </c>
      <c r="FJ283" s="342">
        <f t="shared" si="1000"/>
        <v>0</v>
      </c>
      <c r="FK283" s="342">
        <f t="shared" si="1000"/>
        <v>0</v>
      </c>
      <c r="FL283" s="342">
        <f t="shared" si="1000"/>
        <v>0</v>
      </c>
      <c r="FM283" s="342">
        <f t="shared" si="1000"/>
        <v>0</v>
      </c>
      <c r="FN283" s="342">
        <f t="shared" si="1000"/>
        <v>0</v>
      </c>
      <c r="FO283" s="342">
        <f t="shared" si="1000"/>
        <v>0</v>
      </c>
      <c r="FP283" s="342">
        <f t="shared" si="1000"/>
        <v>0</v>
      </c>
      <c r="FQ283" s="342">
        <f t="shared" si="1000"/>
        <v>0</v>
      </c>
      <c r="FR283" s="342">
        <f t="shared" si="1000"/>
        <v>0</v>
      </c>
      <c r="FS283" s="342">
        <f t="shared" si="1000"/>
        <v>0</v>
      </c>
      <c r="FT283" s="342">
        <f t="shared" si="1000"/>
        <v>0</v>
      </c>
      <c r="FU283" s="342">
        <f t="shared" si="1000"/>
        <v>0</v>
      </c>
      <c r="FV283" s="342">
        <f t="shared" si="1000"/>
        <v>0</v>
      </c>
      <c r="FW283" s="342">
        <f t="shared" si="1000"/>
        <v>0</v>
      </c>
      <c r="FX283" s="342">
        <f t="shared" si="1000"/>
        <v>0</v>
      </c>
      <c r="FY283" s="342">
        <f t="shared" si="1000"/>
        <v>0</v>
      </c>
      <c r="FZ283" s="342">
        <f t="shared" si="1000"/>
        <v>0</v>
      </c>
      <c r="GA283" s="342">
        <f t="shared" si="1000"/>
        <v>0</v>
      </c>
      <c r="GB283" s="342">
        <f t="shared" si="1000"/>
        <v>0</v>
      </c>
      <c r="GC283" s="342">
        <f t="shared" si="1000"/>
        <v>0</v>
      </c>
      <c r="GD283" s="342">
        <f t="shared" si="1000"/>
        <v>0</v>
      </c>
      <c r="GE283" s="342">
        <f t="shared" si="1000"/>
        <v>0</v>
      </c>
      <c r="GF283" s="342">
        <f t="shared" si="1000"/>
        <v>0</v>
      </c>
      <c r="GG283" s="342">
        <f t="shared" si="1000"/>
        <v>0</v>
      </c>
      <c r="GH283" s="342">
        <f t="shared" si="1000"/>
        <v>0</v>
      </c>
      <c r="GI283" s="342">
        <f t="shared" si="1000"/>
        <v>0</v>
      </c>
      <c r="GJ283" s="342">
        <f t="shared" si="1000"/>
        <v>0</v>
      </c>
      <c r="GK283" s="342">
        <f t="shared" si="1000"/>
        <v>0</v>
      </c>
      <c r="GL283" s="342">
        <f t="shared" si="1000"/>
        <v>0</v>
      </c>
      <c r="GM283" s="342">
        <f t="shared" si="1000"/>
        <v>0</v>
      </c>
      <c r="GN283" s="342">
        <f t="shared" si="1000"/>
        <v>0</v>
      </c>
      <c r="GO283" s="342">
        <f t="shared" si="1000"/>
        <v>0</v>
      </c>
      <c r="GP283" s="342">
        <f t="shared" si="1000"/>
        <v>0</v>
      </c>
      <c r="GQ283" s="342"/>
      <c r="GR283" s="342">
        <f t="shared" ref="GR283:JC283" si="1001">if(or(and($A283-GR$242&gt;0,$A283-GR$243&lt;=0,month($A283)=month(GR$243)),and($A283-GR$242&gt;0,$A283-GR$243&lt;=0,month(edate($A283,6))=month(GR$243))),GR$246,0)</f>
        <v>0</v>
      </c>
      <c r="GS283" s="342">
        <f t="shared" si="1001"/>
        <v>3446.918043</v>
      </c>
      <c r="GT283" s="342">
        <f t="shared" si="1001"/>
        <v>5257.03716</v>
      </c>
      <c r="GU283" s="342">
        <f t="shared" si="1001"/>
        <v>0</v>
      </c>
      <c r="GV283" s="342">
        <f t="shared" si="1001"/>
        <v>0</v>
      </c>
      <c r="GW283" s="342">
        <f t="shared" si="1001"/>
        <v>0</v>
      </c>
      <c r="GX283" s="342">
        <f t="shared" si="1001"/>
        <v>0</v>
      </c>
      <c r="GY283" s="342">
        <f t="shared" si="1001"/>
        <v>0</v>
      </c>
      <c r="GZ283" s="342">
        <f t="shared" si="1001"/>
        <v>0</v>
      </c>
      <c r="HA283" s="342">
        <f t="shared" si="1001"/>
        <v>0</v>
      </c>
      <c r="HB283" s="342">
        <f t="shared" si="1001"/>
        <v>7188.545917</v>
      </c>
      <c r="HC283" s="342">
        <f t="shared" si="1001"/>
        <v>0</v>
      </c>
      <c r="HD283" s="342">
        <f t="shared" si="1001"/>
        <v>0</v>
      </c>
      <c r="HE283" s="342">
        <f t="shared" si="1001"/>
        <v>0</v>
      </c>
      <c r="HF283" s="342">
        <f t="shared" si="1001"/>
        <v>0</v>
      </c>
      <c r="HG283" s="342">
        <f t="shared" si="1001"/>
        <v>0</v>
      </c>
      <c r="HH283" s="342">
        <f t="shared" si="1001"/>
        <v>0</v>
      </c>
      <c r="HI283" s="342">
        <f t="shared" si="1001"/>
        <v>0</v>
      </c>
      <c r="HJ283" s="342">
        <f t="shared" si="1001"/>
        <v>0</v>
      </c>
      <c r="HK283" s="342">
        <f t="shared" si="1001"/>
        <v>0</v>
      </c>
      <c r="HL283" s="342">
        <f t="shared" si="1001"/>
        <v>0</v>
      </c>
      <c r="HM283" s="342">
        <f t="shared" si="1001"/>
        <v>0</v>
      </c>
      <c r="HN283" s="342">
        <f t="shared" si="1001"/>
        <v>0</v>
      </c>
      <c r="HO283" s="342">
        <f t="shared" si="1001"/>
        <v>0</v>
      </c>
      <c r="HP283" s="342">
        <f t="shared" si="1001"/>
        <v>0</v>
      </c>
      <c r="HQ283" s="342">
        <f t="shared" si="1001"/>
        <v>0</v>
      </c>
      <c r="HR283" s="342">
        <f t="shared" si="1001"/>
        <v>0</v>
      </c>
      <c r="HS283" s="342">
        <f t="shared" si="1001"/>
        <v>0</v>
      </c>
      <c r="HT283" s="342">
        <f t="shared" si="1001"/>
        <v>0</v>
      </c>
      <c r="HU283" s="342">
        <f t="shared" si="1001"/>
        <v>0</v>
      </c>
      <c r="HV283" s="342">
        <f t="shared" si="1001"/>
        <v>0</v>
      </c>
      <c r="HW283" s="342">
        <f t="shared" si="1001"/>
        <v>0</v>
      </c>
      <c r="HX283" s="342">
        <f t="shared" si="1001"/>
        <v>0</v>
      </c>
      <c r="HY283" s="342">
        <f t="shared" si="1001"/>
        <v>0</v>
      </c>
      <c r="HZ283" s="342">
        <f t="shared" si="1001"/>
        <v>0</v>
      </c>
      <c r="IA283" s="342">
        <f t="shared" si="1001"/>
        <v>0</v>
      </c>
      <c r="IB283" s="342">
        <f t="shared" si="1001"/>
        <v>0</v>
      </c>
      <c r="IC283" s="342">
        <f t="shared" si="1001"/>
        <v>0</v>
      </c>
      <c r="ID283" s="342">
        <f t="shared" si="1001"/>
        <v>0</v>
      </c>
      <c r="IE283" s="342">
        <f t="shared" si="1001"/>
        <v>0</v>
      </c>
      <c r="IF283" s="342">
        <f t="shared" si="1001"/>
        <v>0</v>
      </c>
      <c r="IG283" s="342">
        <f t="shared" si="1001"/>
        <v>0</v>
      </c>
      <c r="IH283" s="342">
        <f t="shared" si="1001"/>
        <v>0</v>
      </c>
      <c r="II283" s="342">
        <f t="shared" si="1001"/>
        <v>0</v>
      </c>
      <c r="IJ283" s="342">
        <f t="shared" si="1001"/>
        <v>0</v>
      </c>
      <c r="IK283" s="342">
        <f t="shared" si="1001"/>
        <v>0</v>
      </c>
      <c r="IL283" s="342">
        <f t="shared" si="1001"/>
        <v>0</v>
      </c>
      <c r="IM283" s="342">
        <f t="shared" si="1001"/>
        <v>0</v>
      </c>
      <c r="IN283" s="342">
        <f t="shared" si="1001"/>
        <v>0</v>
      </c>
      <c r="IO283" s="342">
        <f t="shared" si="1001"/>
        <v>0</v>
      </c>
      <c r="IP283" s="342">
        <f t="shared" si="1001"/>
        <v>0</v>
      </c>
      <c r="IQ283" s="342">
        <f t="shared" si="1001"/>
        <v>0</v>
      </c>
      <c r="IR283" s="342">
        <f t="shared" si="1001"/>
        <v>0</v>
      </c>
      <c r="IS283" s="342">
        <f t="shared" si="1001"/>
        <v>0</v>
      </c>
      <c r="IT283" s="342">
        <f t="shared" si="1001"/>
        <v>0</v>
      </c>
      <c r="IU283" s="342">
        <f t="shared" si="1001"/>
        <v>0</v>
      </c>
      <c r="IV283" s="342">
        <f t="shared" si="1001"/>
        <v>0</v>
      </c>
      <c r="IW283" s="342">
        <f t="shared" si="1001"/>
        <v>0</v>
      </c>
      <c r="IX283" s="342">
        <f t="shared" si="1001"/>
        <v>0</v>
      </c>
      <c r="IY283" s="342">
        <f t="shared" si="1001"/>
        <v>0</v>
      </c>
      <c r="IZ283" s="342">
        <f t="shared" si="1001"/>
        <v>0</v>
      </c>
      <c r="JA283" s="342">
        <f t="shared" si="1001"/>
        <v>0</v>
      </c>
      <c r="JB283" s="342">
        <f t="shared" si="1001"/>
        <v>0</v>
      </c>
      <c r="JC283" s="342">
        <f t="shared" si="1001"/>
        <v>0</v>
      </c>
      <c r="JD283" s="342"/>
      <c r="JE283" s="342">
        <f t="shared" ref="JE283:LP283" si="1002">if(or(and($A283-JE$242&gt;0,$A283-JE$243&lt;=0,month($A283)=month(JE$243)),and($A283-JE$242&gt;0,$A283-JE$243&lt;=0,month(edate($A283,6))=month(JE$243))),JE$246,0)</f>
        <v>0</v>
      </c>
      <c r="JF283" s="342">
        <f t="shared" si="1002"/>
        <v>0</v>
      </c>
      <c r="JG283" s="342">
        <f t="shared" si="1002"/>
        <v>0</v>
      </c>
      <c r="JH283" s="342">
        <f t="shared" si="1002"/>
        <v>0</v>
      </c>
      <c r="JI283" s="342">
        <f t="shared" si="1002"/>
        <v>0</v>
      </c>
      <c r="JJ283" s="342">
        <f t="shared" si="1002"/>
        <v>0</v>
      </c>
      <c r="JK283" s="342">
        <f t="shared" si="1002"/>
        <v>0</v>
      </c>
      <c r="JL283" s="342">
        <f t="shared" si="1002"/>
        <v>0</v>
      </c>
      <c r="JM283" s="342">
        <f t="shared" si="1002"/>
        <v>0</v>
      </c>
      <c r="JN283" s="342">
        <f t="shared" si="1002"/>
        <v>0</v>
      </c>
      <c r="JO283" s="342">
        <f t="shared" si="1002"/>
        <v>0</v>
      </c>
      <c r="JP283" s="342">
        <f t="shared" si="1002"/>
        <v>0</v>
      </c>
      <c r="JQ283" s="342">
        <f t="shared" si="1002"/>
        <v>0</v>
      </c>
      <c r="JR283" s="342">
        <f t="shared" si="1002"/>
        <v>0</v>
      </c>
      <c r="JS283" s="342">
        <f t="shared" si="1002"/>
        <v>0</v>
      </c>
      <c r="JT283" s="342">
        <f t="shared" si="1002"/>
        <v>0</v>
      </c>
      <c r="JU283" s="342">
        <f t="shared" si="1002"/>
        <v>0</v>
      </c>
      <c r="JV283" s="342">
        <f t="shared" si="1002"/>
        <v>0</v>
      </c>
      <c r="JW283" s="342">
        <f t="shared" si="1002"/>
        <v>0</v>
      </c>
      <c r="JX283" s="342">
        <f t="shared" si="1002"/>
        <v>0</v>
      </c>
      <c r="JY283" s="342">
        <f t="shared" si="1002"/>
        <v>0</v>
      </c>
      <c r="JZ283" s="342">
        <f t="shared" si="1002"/>
        <v>0</v>
      </c>
      <c r="KA283" s="342">
        <f t="shared" si="1002"/>
        <v>0</v>
      </c>
      <c r="KB283" s="342">
        <f t="shared" si="1002"/>
        <v>0</v>
      </c>
      <c r="KC283" s="342">
        <f t="shared" si="1002"/>
        <v>0</v>
      </c>
      <c r="KD283" s="342">
        <f t="shared" si="1002"/>
        <v>0</v>
      </c>
      <c r="KE283" s="342">
        <f t="shared" si="1002"/>
        <v>0</v>
      </c>
      <c r="KF283" s="342">
        <f t="shared" si="1002"/>
        <v>0</v>
      </c>
      <c r="KG283" s="342">
        <f t="shared" si="1002"/>
        <v>0</v>
      </c>
      <c r="KH283" s="342">
        <f t="shared" si="1002"/>
        <v>0</v>
      </c>
      <c r="KI283" s="342">
        <f t="shared" si="1002"/>
        <v>0</v>
      </c>
      <c r="KJ283" s="342">
        <f t="shared" si="1002"/>
        <v>0</v>
      </c>
      <c r="KK283" s="342">
        <f t="shared" si="1002"/>
        <v>0</v>
      </c>
      <c r="KL283" s="342">
        <f t="shared" si="1002"/>
        <v>0</v>
      </c>
      <c r="KM283" s="342">
        <f t="shared" si="1002"/>
        <v>0</v>
      </c>
      <c r="KN283" s="342">
        <f t="shared" si="1002"/>
        <v>0</v>
      </c>
      <c r="KO283" s="342">
        <f t="shared" si="1002"/>
        <v>0</v>
      </c>
      <c r="KP283" s="342">
        <f t="shared" si="1002"/>
        <v>0</v>
      </c>
      <c r="KQ283" s="342">
        <f t="shared" si="1002"/>
        <v>0</v>
      </c>
      <c r="KR283" s="342">
        <f t="shared" si="1002"/>
        <v>0</v>
      </c>
      <c r="KS283" s="342">
        <f t="shared" si="1002"/>
        <v>0</v>
      </c>
      <c r="KT283" s="342">
        <f t="shared" si="1002"/>
        <v>0</v>
      </c>
      <c r="KU283" s="342">
        <f t="shared" si="1002"/>
        <v>0</v>
      </c>
      <c r="KV283" s="342">
        <f t="shared" si="1002"/>
        <v>0</v>
      </c>
      <c r="KW283" s="342">
        <f t="shared" si="1002"/>
        <v>0</v>
      </c>
      <c r="KX283" s="342">
        <f t="shared" si="1002"/>
        <v>0</v>
      </c>
      <c r="KY283" s="342">
        <f t="shared" si="1002"/>
        <v>0</v>
      </c>
      <c r="KZ283" s="342">
        <f t="shared" si="1002"/>
        <v>0</v>
      </c>
      <c r="LA283" s="342">
        <f t="shared" si="1002"/>
        <v>0</v>
      </c>
      <c r="LB283" s="342">
        <f t="shared" si="1002"/>
        <v>0</v>
      </c>
      <c r="LC283" s="342">
        <f t="shared" si="1002"/>
        <v>0</v>
      </c>
      <c r="LD283" s="342">
        <f t="shared" si="1002"/>
        <v>0</v>
      </c>
      <c r="LE283" s="342">
        <f t="shared" si="1002"/>
        <v>0</v>
      </c>
      <c r="LF283" s="342">
        <f t="shared" si="1002"/>
        <v>0</v>
      </c>
      <c r="LG283" s="342">
        <f t="shared" si="1002"/>
        <v>0</v>
      </c>
      <c r="LH283" s="342">
        <f t="shared" si="1002"/>
        <v>0</v>
      </c>
      <c r="LI283" s="342">
        <f t="shared" si="1002"/>
        <v>0</v>
      </c>
      <c r="LJ283" s="342">
        <f t="shared" si="1002"/>
        <v>0</v>
      </c>
      <c r="LK283" s="342">
        <f t="shared" si="1002"/>
        <v>0</v>
      </c>
      <c r="LL283" s="342">
        <f t="shared" si="1002"/>
        <v>0</v>
      </c>
      <c r="LM283" s="342">
        <f t="shared" si="1002"/>
        <v>0</v>
      </c>
      <c r="LN283" s="342">
        <f t="shared" si="1002"/>
        <v>0</v>
      </c>
      <c r="LO283" s="342">
        <f t="shared" si="1002"/>
        <v>0</v>
      </c>
      <c r="LP283" s="342">
        <f t="shared" si="1002"/>
        <v>0</v>
      </c>
    </row>
    <row r="284">
      <c r="A284" s="331" t="str">
        <f t="shared" si="821"/>
        <v>09-2031</v>
      </c>
      <c r="B284" s="346">
        <f t="shared" si="827"/>
        <v>233917.5517</v>
      </c>
      <c r="C284" s="346"/>
      <c r="E284" s="342">
        <f t="shared" ref="E284:BP284" si="1003">if(or(and($A284-E$242&gt;0,$A284-E$243&lt;=0,month($A284)=month(E$243)),and($A284-E$242&gt;0,$A284-E$243&lt;=0,month(edate($A284,6))=month(E$243))),E$246,0)</f>
        <v>0</v>
      </c>
      <c r="F284" s="342">
        <f t="shared" si="1003"/>
        <v>0</v>
      </c>
      <c r="G284" s="342">
        <f t="shared" si="1003"/>
        <v>0</v>
      </c>
      <c r="H284" s="342">
        <f t="shared" si="1003"/>
        <v>0</v>
      </c>
      <c r="I284" s="342">
        <f t="shared" si="1003"/>
        <v>0</v>
      </c>
      <c r="J284" s="342">
        <f t="shared" si="1003"/>
        <v>0</v>
      </c>
      <c r="K284" s="342">
        <f t="shared" si="1003"/>
        <v>0</v>
      </c>
      <c r="L284" s="342">
        <f t="shared" si="1003"/>
        <v>0</v>
      </c>
      <c r="M284" s="342">
        <f t="shared" si="1003"/>
        <v>0</v>
      </c>
      <c r="N284" s="342">
        <f t="shared" si="1003"/>
        <v>0</v>
      </c>
      <c r="O284" s="342">
        <f t="shared" si="1003"/>
        <v>0</v>
      </c>
      <c r="P284" s="342">
        <f t="shared" si="1003"/>
        <v>0</v>
      </c>
      <c r="Q284" s="342">
        <f t="shared" si="1003"/>
        <v>0</v>
      </c>
      <c r="R284" s="342">
        <f t="shared" si="1003"/>
        <v>0</v>
      </c>
      <c r="S284" s="342">
        <f t="shared" si="1003"/>
        <v>0</v>
      </c>
      <c r="T284" s="342">
        <f t="shared" si="1003"/>
        <v>0</v>
      </c>
      <c r="U284" s="342">
        <f t="shared" si="1003"/>
        <v>0</v>
      </c>
      <c r="V284" s="342">
        <f t="shared" si="1003"/>
        <v>0</v>
      </c>
      <c r="W284" s="342">
        <f t="shared" si="1003"/>
        <v>0</v>
      </c>
      <c r="X284" s="342">
        <f t="shared" si="1003"/>
        <v>0</v>
      </c>
      <c r="Y284" s="342">
        <f t="shared" si="1003"/>
        <v>0</v>
      </c>
      <c r="Z284" s="342">
        <f t="shared" si="1003"/>
        <v>0</v>
      </c>
      <c r="AA284" s="342">
        <f t="shared" si="1003"/>
        <v>0</v>
      </c>
      <c r="AB284" s="342">
        <f t="shared" si="1003"/>
        <v>0</v>
      </c>
      <c r="AC284" s="342">
        <f t="shared" si="1003"/>
        <v>0</v>
      </c>
      <c r="AD284" s="342">
        <f t="shared" si="1003"/>
        <v>0</v>
      </c>
      <c r="AE284" s="342">
        <f t="shared" si="1003"/>
        <v>0</v>
      </c>
      <c r="AF284" s="342">
        <f t="shared" si="1003"/>
        <v>0</v>
      </c>
      <c r="AG284" s="342">
        <f t="shared" si="1003"/>
        <v>0</v>
      </c>
      <c r="AH284" s="342">
        <f t="shared" si="1003"/>
        <v>0</v>
      </c>
      <c r="AI284" s="342">
        <f t="shared" si="1003"/>
        <v>0</v>
      </c>
      <c r="AJ284" s="342">
        <f t="shared" si="1003"/>
        <v>0</v>
      </c>
      <c r="AK284" s="342">
        <f t="shared" si="1003"/>
        <v>0</v>
      </c>
      <c r="AL284" s="342">
        <f t="shared" si="1003"/>
        <v>0</v>
      </c>
      <c r="AM284" s="342">
        <f t="shared" si="1003"/>
        <v>0</v>
      </c>
      <c r="AN284" s="342">
        <f t="shared" si="1003"/>
        <v>0</v>
      </c>
      <c r="AO284" s="342">
        <f t="shared" si="1003"/>
        <v>0</v>
      </c>
      <c r="AP284" s="342">
        <f t="shared" si="1003"/>
        <v>0</v>
      </c>
      <c r="AQ284" s="342">
        <f t="shared" si="1003"/>
        <v>0</v>
      </c>
      <c r="AR284" s="342">
        <f t="shared" si="1003"/>
        <v>0</v>
      </c>
      <c r="AS284" s="342">
        <f t="shared" si="1003"/>
        <v>0</v>
      </c>
      <c r="AT284" s="342">
        <f t="shared" si="1003"/>
        <v>0</v>
      </c>
      <c r="AU284" s="342">
        <f t="shared" si="1003"/>
        <v>0</v>
      </c>
      <c r="AV284" s="342">
        <f t="shared" si="1003"/>
        <v>0</v>
      </c>
      <c r="AW284" s="342">
        <f t="shared" si="1003"/>
        <v>0</v>
      </c>
      <c r="AX284" s="342">
        <f t="shared" si="1003"/>
        <v>0</v>
      </c>
      <c r="AY284" s="342">
        <f t="shared" si="1003"/>
        <v>0</v>
      </c>
      <c r="AZ284" s="342">
        <f t="shared" si="1003"/>
        <v>0</v>
      </c>
      <c r="BA284" s="342">
        <f t="shared" si="1003"/>
        <v>0</v>
      </c>
      <c r="BB284" s="342">
        <f t="shared" si="1003"/>
        <v>9703.8664</v>
      </c>
      <c r="BC284" s="342">
        <f t="shared" si="1003"/>
        <v>0</v>
      </c>
      <c r="BD284" s="342">
        <f t="shared" si="1003"/>
        <v>13378.4</v>
      </c>
      <c r="BE284" s="342">
        <f t="shared" si="1003"/>
        <v>0</v>
      </c>
      <c r="BF284" s="342">
        <f t="shared" si="1003"/>
        <v>1557.6541</v>
      </c>
      <c r="BG284" s="342">
        <f t="shared" si="1003"/>
        <v>0</v>
      </c>
      <c r="BH284" s="342">
        <f t="shared" si="1003"/>
        <v>5158.157425</v>
      </c>
      <c r="BI284" s="342">
        <f t="shared" si="1003"/>
        <v>2306.25</v>
      </c>
      <c r="BJ284" s="342">
        <f t="shared" si="1003"/>
        <v>7162.4875</v>
      </c>
      <c r="BK284" s="342">
        <f t="shared" si="1003"/>
        <v>1312.5</v>
      </c>
      <c r="BL284" s="342">
        <f t="shared" si="1003"/>
        <v>1793.1</v>
      </c>
      <c r="BM284" s="342">
        <f t="shared" si="1003"/>
        <v>0</v>
      </c>
      <c r="BN284" s="342">
        <f t="shared" si="1003"/>
        <v>740.464875</v>
      </c>
      <c r="BO284" s="342">
        <f t="shared" si="1003"/>
        <v>0</v>
      </c>
      <c r="BP284" s="342">
        <f t="shared" si="1003"/>
        <v>628.625</v>
      </c>
      <c r="BQ284" s="342"/>
      <c r="BR284" s="342">
        <f t="shared" ref="BR284:EC284" si="1004">if(or(and($A284-BR$242&gt;0,$A284-BR$243&lt;=0,month($A284)=month(BR$243)),and($A284-BR$242&gt;0,$A284-BR$243&lt;=0,month(edate($A284,6))=month(BR$243))),BR$246,0)</f>
        <v>0</v>
      </c>
      <c r="BS284" s="342">
        <f t="shared" si="1004"/>
        <v>0</v>
      </c>
      <c r="BT284" s="342">
        <f t="shared" si="1004"/>
        <v>0</v>
      </c>
      <c r="BU284" s="342">
        <f t="shared" si="1004"/>
        <v>0</v>
      </c>
      <c r="BV284" s="342">
        <f t="shared" si="1004"/>
        <v>0</v>
      </c>
      <c r="BW284" s="342">
        <f t="shared" si="1004"/>
        <v>0</v>
      </c>
      <c r="BX284" s="342">
        <f t="shared" si="1004"/>
        <v>0</v>
      </c>
      <c r="BY284" s="342">
        <f t="shared" si="1004"/>
        <v>4230.325751</v>
      </c>
      <c r="BZ284" s="342">
        <f t="shared" si="1004"/>
        <v>5235.984857</v>
      </c>
      <c r="CA284" s="342">
        <f t="shared" si="1004"/>
        <v>0</v>
      </c>
      <c r="CB284" s="342">
        <f t="shared" si="1004"/>
        <v>0</v>
      </c>
      <c r="CC284" s="342">
        <f t="shared" si="1004"/>
        <v>0</v>
      </c>
      <c r="CD284" s="342">
        <f t="shared" si="1004"/>
        <v>5402.969057</v>
      </c>
      <c r="CE284" s="342">
        <f t="shared" si="1004"/>
        <v>0</v>
      </c>
      <c r="CF284" s="342">
        <f t="shared" si="1004"/>
        <v>0</v>
      </c>
      <c r="CG284" s="342">
        <f t="shared" si="1004"/>
        <v>11312.21154</v>
      </c>
      <c r="CH284" s="342">
        <f t="shared" si="1004"/>
        <v>0</v>
      </c>
      <c r="CI284" s="342">
        <f t="shared" si="1004"/>
        <v>0</v>
      </c>
      <c r="CJ284" s="342">
        <f t="shared" si="1004"/>
        <v>8575.222922</v>
      </c>
      <c r="CK284" s="342">
        <f t="shared" si="1004"/>
        <v>0</v>
      </c>
      <c r="CL284" s="342">
        <f t="shared" si="1004"/>
        <v>0</v>
      </c>
      <c r="CM284" s="342">
        <f t="shared" si="1004"/>
        <v>0</v>
      </c>
      <c r="CN284" s="342">
        <f t="shared" si="1004"/>
        <v>9119.545288</v>
      </c>
      <c r="CO284" s="342">
        <f t="shared" si="1004"/>
        <v>0</v>
      </c>
      <c r="CP284" s="342">
        <f t="shared" si="1004"/>
        <v>0</v>
      </c>
      <c r="CQ284" s="342">
        <f t="shared" si="1004"/>
        <v>9028.455859</v>
      </c>
      <c r="CR284" s="342">
        <f t="shared" si="1004"/>
        <v>10386.30074</v>
      </c>
      <c r="CS284" s="342">
        <f t="shared" si="1004"/>
        <v>0</v>
      </c>
      <c r="CT284" s="342">
        <f t="shared" si="1004"/>
        <v>6678.488448</v>
      </c>
      <c r="CU284" s="342">
        <f t="shared" si="1004"/>
        <v>0</v>
      </c>
      <c r="CV284" s="342">
        <f t="shared" si="1004"/>
        <v>9859.440844</v>
      </c>
      <c r="CW284" s="342">
        <f t="shared" si="1004"/>
        <v>0</v>
      </c>
      <c r="CX284" s="342">
        <f t="shared" si="1004"/>
        <v>0</v>
      </c>
      <c r="CY284" s="342">
        <f t="shared" si="1004"/>
        <v>260.4554007</v>
      </c>
      <c r="CZ284" s="342">
        <f t="shared" si="1004"/>
        <v>5637.672261</v>
      </c>
      <c r="DA284" s="342">
        <f t="shared" si="1004"/>
        <v>0</v>
      </c>
      <c r="DB284" s="342">
        <f t="shared" si="1004"/>
        <v>0</v>
      </c>
      <c r="DC284" s="342">
        <f t="shared" si="1004"/>
        <v>6800.877918</v>
      </c>
      <c r="DD284" s="342">
        <f t="shared" si="1004"/>
        <v>8034.101466</v>
      </c>
      <c r="DE284" s="342">
        <f t="shared" si="1004"/>
        <v>0</v>
      </c>
      <c r="DF284" s="342">
        <f t="shared" si="1004"/>
        <v>9650.436881</v>
      </c>
      <c r="DG284" s="342">
        <f t="shared" si="1004"/>
        <v>15044.90248</v>
      </c>
      <c r="DH284" s="342">
        <f t="shared" si="1004"/>
        <v>6247.176206</v>
      </c>
      <c r="DI284" s="342">
        <f t="shared" si="1004"/>
        <v>0</v>
      </c>
      <c r="DJ284" s="342">
        <f t="shared" si="1004"/>
        <v>3188.45166</v>
      </c>
      <c r="DK284" s="342">
        <f t="shared" si="1004"/>
        <v>0</v>
      </c>
      <c r="DL284" s="342">
        <f t="shared" si="1004"/>
        <v>11639.09723</v>
      </c>
      <c r="DM284" s="342">
        <f t="shared" si="1004"/>
        <v>0</v>
      </c>
      <c r="DN284" s="342">
        <f t="shared" si="1004"/>
        <v>0</v>
      </c>
      <c r="DO284" s="342">
        <f t="shared" si="1004"/>
        <v>0</v>
      </c>
      <c r="DP284" s="342">
        <f t="shared" si="1004"/>
        <v>0</v>
      </c>
      <c r="DQ284" s="342">
        <f t="shared" si="1004"/>
        <v>0</v>
      </c>
      <c r="DR284" s="342">
        <f t="shared" si="1004"/>
        <v>0</v>
      </c>
      <c r="DS284" s="342">
        <f t="shared" si="1004"/>
        <v>0</v>
      </c>
      <c r="DT284" s="342">
        <f t="shared" si="1004"/>
        <v>0</v>
      </c>
      <c r="DU284" s="342">
        <f t="shared" si="1004"/>
        <v>0</v>
      </c>
      <c r="DV284" s="342">
        <f t="shared" si="1004"/>
        <v>0</v>
      </c>
      <c r="DW284" s="342">
        <f t="shared" si="1004"/>
        <v>0</v>
      </c>
      <c r="DX284" s="342">
        <f t="shared" si="1004"/>
        <v>0</v>
      </c>
      <c r="DY284" s="342">
        <f t="shared" si="1004"/>
        <v>0</v>
      </c>
      <c r="DZ284" s="342">
        <f t="shared" si="1004"/>
        <v>0</v>
      </c>
      <c r="EA284" s="342">
        <f t="shared" si="1004"/>
        <v>0</v>
      </c>
      <c r="EB284" s="342">
        <f t="shared" si="1004"/>
        <v>0</v>
      </c>
      <c r="EC284" s="342">
        <f t="shared" si="1004"/>
        <v>0</v>
      </c>
      <c r="ED284" s="338"/>
      <c r="EE284" s="342">
        <f t="shared" ref="EE284:GP284" si="1005">if(or(and($A284-EE$242&gt;0,$A284-EE$243&lt;=0,month($A284)=month(EE$243)),and($A284-EE$242&gt;0,$A284-EE$243&lt;=0,month(edate($A284,6))=month(EE$243))),EE$246,0)</f>
        <v>0</v>
      </c>
      <c r="EF284" s="342">
        <f t="shared" si="1005"/>
        <v>0</v>
      </c>
      <c r="EG284" s="342">
        <f t="shared" si="1005"/>
        <v>0</v>
      </c>
      <c r="EH284" s="342">
        <f t="shared" si="1005"/>
        <v>0</v>
      </c>
      <c r="EI284" s="342">
        <f t="shared" si="1005"/>
        <v>5223.262674</v>
      </c>
      <c r="EJ284" s="342">
        <f t="shared" si="1005"/>
        <v>0</v>
      </c>
      <c r="EK284" s="342">
        <f t="shared" si="1005"/>
        <v>6297.019492</v>
      </c>
      <c r="EL284" s="342">
        <f t="shared" si="1005"/>
        <v>0</v>
      </c>
      <c r="EM284" s="342">
        <f t="shared" si="1005"/>
        <v>0</v>
      </c>
      <c r="EN284" s="342">
        <f t="shared" si="1005"/>
        <v>0</v>
      </c>
      <c r="EO284" s="342">
        <f t="shared" si="1005"/>
        <v>0</v>
      </c>
      <c r="EP284" s="342">
        <f t="shared" si="1005"/>
        <v>0</v>
      </c>
      <c r="EQ284" s="342">
        <f t="shared" si="1005"/>
        <v>0</v>
      </c>
      <c r="ER284" s="342">
        <f t="shared" si="1005"/>
        <v>9040.294654</v>
      </c>
      <c r="ES284" s="342">
        <f t="shared" si="1005"/>
        <v>0</v>
      </c>
      <c r="ET284" s="342">
        <f t="shared" si="1005"/>
        <v>0</v>
      </c>
      <c r="EU284" s="342">
        <f t="shared" si="1005"/>
        <v>9514.322843</v>
      </c>
      <c r="EV284" s="342">
        <f t="shared" si="1005"/>
        <v>0</v>
      </c>
      <c r="EW284" s="342">
        <f t="shared" si="1005"/>
        <v>0</v>
      </c>
      <c r="EX284" s="342">
        <f t="shared" si="1005"/>
        <v>0</v>
      </c>
      <c r="EY284" s="342">
        <f t="shared" si="1005"/>
        <v>0</v>
      </c>
      <c r="EZ284" s="342">
        <f t="shared" si="1005"/>
        <v>0</v>
      </c>
      <c r="FA284" s="342">
        <f t="shared" si="1005"/>
        <v>0</v>
      </c>
      <c r="FB284" s="342">
        <f t="shared" si="1005"/>
        <v>0</v>
      </c>
      <c r="FC284" s="342">
        <f t="shared" si="1005"/>
        <v>7912.277806</v>
      </c>
      <c r="FD284" s="342">
        <f t="shared" si="1005"/>
        <v>0</v>
      </c>
      <c r="FE284" s="342">
        <f t="shared" si="1005"/>
        <v>0</v>
      </c>
      <c r="FF284" s="342">
        <f t="shared" si="1005"/>
        <v>0</v>
      </c>
      <c r="FG284" s="342">
        <f t="shared" si="1005"/>
        <v>0</v>
      </c>
      <c r="FH284" s="342">
        <f t="shared" si="1005"/>
        <v>0</v>
      </c>
      <c r="FI284" s="342">
        <f t="shared" si="1005"/>
        <v>0</v>
      </c>
      <c r="FJ284" s="342">
        <f t="shared" si="1005"/>
        <v>0</v>
      </c>
      <c r="FK284" s="342">
        <f t="shared" si="1005"/>
        <v>0</v>
      </c>
      <c r="FL284" s="342">
        <f t="shared" si="1005"/>
        <v>0</v>
      </c>
      <c r="FM284" s="342">
        <f t="shared" si="1005"/>
        <v>0</v>
      </c>
      <c r="FN284" s="342">
        <f t="shared" si="1005"/>
        <v>0</v>
      </c>
      <c r="FO284" s="342">
        <f t="shared" si="1005"/>
        <v>0</v>
      </c>
      <c r="FP284" s="342">
        <f t="shared" si="1005"/>
        <v>0</v>
      </c>
      <c r="FQ284" s="342">
        <f t="shared" si="1005"/>
        <v>0</v>
      </c>
      <c r="FR284" s="342">
        <f t="shared" si="1005"/>
        <v>0</v>
      </c>
      <c r="FS284" s="342">
        <f t="shared" si="1005"/>
        <v>0</v>
      </c>
      <c r="FT284" s="342">
        <f t="shared" si="1005"/>
        <v>0</v>
      </c>
      <c r="FU284" s="342">
        <f t="shared" si="1005"/>
        <v>0</v>
      </c>
      <c r="FV284" s="342">
        <f t="shared" si="1005"/>
        <v>0</v>
      </c>
      <c r="FW284" s="342">
        <f t="shared" si="1005"/>
        <v>0</v>
      </c>
      <c r="FX284" s="342">
        <f t="shared" si="1005"/>
        <v>0</v>
      </c>
      <c r="FY284" s="342">
        <f t="shared" si="1005"/>
        <v>0</v>
      </c>
      <c r="FZ284" s="342">
        <f t="shared" si="1005"/>
        <v>0</v>
      </c>
      <c r="GA284" s="342">
        <f t="shared" si="1005"/>
        <v>0</v>
      </c>
      <c r="GB284" s="342">
        <f t="shared" si="1005"/>
        <v>0</v>
      </c>
      <c r="GC284" s="342">
        <f t="shared" si="1005"/>
        <v>0</v>
      </c>
      <c r="GD284" s="342">
        <f t="shared" si="1005"/>
        <v>0</v>
      </c>
      <c r="GE284" s="342">
        <f t="shared" si="1005"/>
        <v>0</v>
      </c>
      <c r="GF284" s="342">
        <f t="shared" si="1005"/>
        <v>0</v>
      </c>
      <c r="GG284" s="342">
        <f t="shared" si="1005"/>
        <v>0</v>
      </c>
      <c r="GH284" s="342">
        <f t="shared" si="1005"/>
        <v>0</v>
      </c>
      <c r="GI284" s="342">
        <f t="shared" si="1005"/>
        <v>0</v>
      </c>
      <c r="GJ284" s="342">
        <f t="shared" si="1005"/>
        <v>0</v>
      </c>
      <c r="GK284" s="342">
        <f t="shared" si="1005"/>
        <v>0</v>
      </c>
      <c r="GL284" s="342">
        <f t="shared" si="1005"/>
        <v>0</v>
      </c>
      <c r="GM284" s="342">
        <f t="shared" si="1005"/>
        <v>0</v>
      </c>
      <c r="GN284" s="342">
        <f t="shared" si="1005"/>
        <v>0</v>
      </c>
      <c r="GO284" s="342">
        <f t="shared" si="1005"/>
        <v>0</v>
      </c>
      <c r="GP284" s="342">
        <f t="shared" si="1005"/>
        <v>0</v>
      </c>
      <c r="GQ284" s="342"/>
      <c r="GR284" s="342">
        <f t="shared" ref="GR284:JC284" si="1006">if(or(and($A284-GR$242&gt;0,$A284-GR$243&lt;=0,month($A284)=month(GR$243)),and($A284-GR$242&gt;0,$A284-GR$243&lt;=0,month(edate($A284,6))=month(GR$243))),GR$246,0)</f>
        <v>0</v>
      </c>
      <c r="GS284" s="342">
        <f t="shared" si="1006"/>
        <v>0</v>
      </c>
      <c r="GT284" s="342">
        <f t="shared" si="1006"/>
        <v>0</v>
      </c>
      <c r="GU284" s="342">
        <f t="shared" si="1006"/>
        <v>5856.752093</v>
      </c>
      <c r="GV284" s="342">
        <f t="shared" si="1006"/>
        <v>0</v>
      </c>
      <c r="GW284" s="342">
        <f t="shared" si="1006"/>
        <v>0</v>
      </c>
      <c r="GX284" s="342">
        <f t="shared" si="1006"/>
        <v>0</v>
      </c>
      <c r="GY284" s="342">
        <f t="shared" si="1006"/>
        <v>0</v>
      </c>
      <c r="GZ284" s="342">
        <f t="shared" si="1006"/>
        <v>0</v>
      </c>
      <c r="HA284" s="342">
        <f t="shared" si="1006"/>
        <v>0</v>
      </c>
      <c r="HB284" s="342">
        <f t="shared" si="1006"/>
        <v>0</v>
      </c>
      <c r="HC284" s="342">
        <f t="shared" si="1006"/>
        <v>0</v>
      </c>
      <c r="HD284" s="342">
        <f t="shared" si="1006"/>
        <v>0</v>
      </c>
      <c r="HE284" s="342">
        <f t="shared" si="1006"/>
        <v>0</v>
      </c>
      <c r="HF284" s="342">
        <f t="shared" si="1006"/>
        <v>0</v>
      </c>
      <c r="HG284" s="342">
        <f t="shared" si="1006"/>
        <v>0</v>
      </c>
      <c r="HH284" s="342">
        <f t="shared" si="1006"/>
        <v>0</v>
      </c>
      <c r="HI284" s="342">
        <f t="shared" si="1006"/>
        <v>0</v>
      </c>
      <c r="HJ284" s="342">
        <f t="shared" si="1006"/>
        <v>0</v>
      </c>
      <c r="HK284" s="342">
        <f t="shared" si="1006"/>
        <v>0</v>
      </c>
      <c r="HL284" s="342">
        <f t="shared" si="1006"/>
        <v>0</v>
      </c>
      <c r="HM284" s="342">
        <f t="shared" si="1006"/>
        <v>0</v>
      </c>
      <c r="HN284" s="342">
        <f t="shared" si="1006"/>
        <v>0</v>
      </c>
      <c r="HO284" s="342">
        <f t="shared" si="1006"/>
        <v>0</v>
      </c>
      <c r="HP284" s="342">
        <f t="shared" si="1006"/>
        <v>0</v>
      </c>
      <c r="HQ284" s="342">
        <f t="shared" si="1006"/>
        <v>0</v>
      </c>
      <c r="HR284" s="342">
        <f t="shared" si="1006"/>
        <v>0</v>
      </c>
      <c r="HS284" s="342">
        <f t="shared" si="1006"/>
        <v>0</v>
      </c>
      <c r="HT284" s="342">
        <f t="shared" si="1006"/>
        <v>0</v>
      </c>
      <c r="HU284" s="342">
        <f t="shared" si="1006"/>
        <v>0</v>
      </c>
      <c r="HV284" s="342">
        <f t="shared" si="1006"/>
        <v>0</v>
      </c>
      <c r="HW284" s="342">
        <f t="shared" si="1006"/>
        <v>0</v>
      </c>
      <c r="HX284" s="342">
        <f t="shared" si="1006"/>
        <v>0</v>
      </c>
      <c r="HY284" s="342">
        <f t="shared" si="1006"/>
        <v>0</v>
      </c>
      <c r="HZ284" s="342">
        <f t="shared" si="1006"/>
        <v>0</v>
      </c>
      <c r="IA284" s="342">
        <f t="shared" si="1006"/>
        <v>0</v>
      </c>
      <c r="IB284" s="342">
        <f t="shared" si="1006"/>
        <v>0</v>
      </c>
      <c r="IC284" s="342">
        <f t="shared" si="1006"/>
        <v>0</v>
      </c>
      <c r="ID284" s="342">
        <f t="shared" si="1006"/>
        <v>0</v>
      </c>
      <c r="IE284" s="342">
        <f t="shared" si="1006"/>
        <v>0</v>
      </c>
      <c r="IF284" s="342">
        <f t="shared" si="1006"/>
        <v>0</v>
      </c>
      <c r="IG284" s="342">
        <f t="shared" si="1006"/>
        <v>0</v>
      </c>
      <c r="IH284" s="342">
        <f t="shared" si="1006"/>
        <v>0</v>
      </c>
      <c r="II284" s="342">
        <f t="shared" si="1006"/>
        <v>0</v>
      </c>
      <c r="IJ284" s="342">
        <f t="shared" si="1006"/>
        <v>0</v>
      </c>
      <c r="IK284" s="342">
        <f t="shared" si="1006"/>
        <v>0</v>
      </c>
      <c r="IL284" s="342">
        <f t="shared" si="1006"/>
        <v>0</v>
      </c>
      <c r="IM284" s="342">
        <f t="shared" si="1006"/>
        <v>0</v>
      </c>
      <c r="IN284" s="342">
        <f t="shared" si="1006"/>
        <v>0</v>
      </c>
      <c r="IO284" s="342">
        <f t="shared" si="1006"/>
        <v>0</v>
      </c>
      <c r="IP284" s="342">
        <f t="shared" si="1006"/>
        <v>0</v>
      </c>
      <c r="IQ284" s="342">
        <f t="shared" si="1006"/>
        <v>0</v>
      </c>
      <c r="IR284" s="342">
        <f t="shared" si="1006"/>
        <v>0</v>
      </c>
      <c r="IS284" s="342">
        <f t="shared" si="1006"/>
        <v>0</v>
      </c>
      <c r="IT284" s="342">
        <f t="shared" si="1006"/>
        <v>0</v>
      </c>
      <c r="IU284" s="342">
        <f t="shared" si="1006"/>
        <v>0</v>
      </c>
      <c r="IV284" s="342">
        <f t="shared" si="1006"/>
        <v>0</v>
      </c>
      <c r="IW284" s="342">
        <f t="shared" si="1006"/>
        <v>0</v>
      </c>
      <c r="IX284" s="342">
        <f t="shared" si="1006"/>
        <v>0</v>
      </c>
      <c r="IY284" s="342">
        <f t="shared" si="1006"/>
        <v>0</v>
      </c>
      <c r="IZ284" s="342">
        <f t="shared" si="1006"/>
        <v>0</v>
      </c>
      <c r="JA284" s="342">
        <f t="shared" si="1006"/>
        <v>0</v>
      </c>
      <c r="JB284" s="342">
        <f t="shared" si="1006"/>
        <v>0</v>
      </c>
      <c r="JC284" s="342">
        <f t="shared" si="1006"/>
        <v>0</v>
      </c>
      <c r="JD284" s="342"/>
      <c r="JE284" s="342">
        <f t="shared" ref="JE284:LP284" si="1007">if(or(and($A284-JE$242&gt;0,$A284-JE$243&lt;=0,month($A284)=month(JE$243)),and($A284-JE$242&gt;0,$A284-JE$243&lt;=0,month(edate($A284,6))=month(JE$243))),JE$246,0)</f>
        <v>0</v>
      </c>
      <c r="JF284" s="342">
        <f t="shared" si="1007"/>
        <v>0</v>
      </c>
      <c r="JG284" s="342">
        <f t="shared" si="1007"/>
        <v>0</v>
      </c>
      <c r="JH284" s="342">
        <f t="shared" si="1007"/>
        <v>0</v>
      </c>
      <c r="JI284" s="342">
        <f t="shared" si="1007"/>
        <v>0</v>
      </c>
      <c r="JJ284" s="342">
        <f t="shared" si="1007"/>
        <v>0</v>
      </c>
      <c r="JK284" s="342">
        <f t="shared" si="1007"/>
        <v>0</v>
      </c>
      <c r="JL284" s="342">
        <f t="shared" si="1007"/>
        <v>0</v>
      </c>
      <c r="JM284" s="342">
        <f t="shared" si="1007"/>
        <v>0</v>
      </c>
      <c r="JN284" s="342">
        <f t="shared" si="1007"/>
        <v>0</v>
      </c>
      <c r="JO284" s="342">
        <f t="shared" si="1007"/>
        <v>0</v>
      </c>
      <c r="JP284" s="342">
        <f t="shared" si="1007"/>
        <v>0</v>
      </c>
      <c r="JQ284" s="342">
        <f t="shared" si="1007"/>
        <v>0</v>
      </c>
      <c r="JR284" s="342">
        <f t="shared" si="1007"/>
        <v>0</v>
      </c>
      <c r="JS284" s="342">
        <f t="shared" si="1007"/>
        <v>0</v>
      </c>
      <c r="JT284" s="342">
        <f t="shared" si="1007"/>
        <v>0</v>
      </c>
      <c r="JU284" s="342">
        <f t="shared" si="1007"/>
        <v>0</v>
      </c>
      <c r="JV284" s="342">
        <f t="shared" si="1007"/>
        <v>0</v>
      </c>
      <c r="JW284" s="342">
        <f t="shared" si="1007"/>
        <v>0</v>
      </c>
      <c r="JX284" s="342">
        <f t="shared" si="1007"/>
        <v>0</v>
      </c>
      <c r="JY284" s="342">
        <f t="shared" si="1007"/>
        <v>0</v>
      </c>
      <c r="JZ284" s="342">
        <f t="shared" si="1007"/>
        <v>0</v>
      </c>
      <c r="KA284" s="342">
        <f t="shared" si="1007"/>
        <v>0</v>
      </c>
      <c r="KB284" s="342">
        <f t="shared" si="1007"/>
        <v>0</v>
      </c>
      <c r="KC284" s="342">
        <f t="shared" si="1007"/>
        <v>0</v>
      </c>
      <c r="KD284" s="342">
        <f t="shared" si="1007"/>
        <v>0</v>
      </c>
      <c r="KE284" s="342">
        <f t="shared" si="1007"/>
        <v>0</v>
      </c>
      <c r="KF284" s="342">
        <f t="shared" si="1007"/>
        <v>0</v>
      </c>
      <c r="KG284" s="342">
        <f t="shared" si="1007"/>
        <v>0</v>
      </c>
      <c r="KH284" s="342">
        <f t="shared" si="1007"/>
        <v>0</v>
      </c>
      <c r="KI284" s="342">
        <f t="shared" si="1007"/>
        <v>0</v>
      </c>
      <c r="KJ284" s="342">
        <f t="shared" si="1007"/>
        <v>0</v>
      </c>
      <c r="KK284" s="342">
        <f t="shared" si="1007"/>
        <v>0</v>
      </c>
      <c r="KL284" s="342">
        <f t="shared" si="1007"/>
        <v>0</v>
      </c>
      <c r="KM284" s="342">
        <f t="shared" si="1007"/>
        <v>0</v>
      </c>
      <c r="KN284" s="342">
        <f t="shared" si="1007"/>
        <v>0</v>
      </c>
      <c r="KO284" s="342">
        <f t="shared" si="1007"/>
        <v>0</v>
      </c>
      <c r="KP284" s="342">
        <f t="shared" si="1007"/>
        <v>0</v>
      </c>
      <c r="KQ284" s="342">
        <f t="shared" si="1007"/>
        <v>0</v>
      </c>
      <c r="KR284" s="342">
        <f t="shared" si="1007"/>
        <v>0</v>
      </c>
      <c r="KS284" s="342">
        <f t="shared" si="1007"/>
        <v>0</v>
      </c>
      <c r="KT284" s="342">
        <f t="shared" si="1007"/>
        <v>0</v>
      </c>
      <c r="KU284" s="342">
        <f t="shared" si="1007"/>
        <v>0</v>
      </c>
      <c r="KV284" s="342">
        <f t="shared" si="1007"/>
        <v>0</v>
      </c>
      <c r="KW284" s="342">
        <f t="shared" si="1007"/>
        <v>0</v>
      </c>
      <c r="KX284" s="342">
        <f t="shared" si="1007"/>
        <v>0</v>
      </c>
      <c r="KY284" s="342">
        <f t="shared" si="1007"/>
        <v>0</v>
      </c>
      <c r="KZ284" s="342">
        <f t="shared" si="1007"/>
        <v>0</v>
      </c>
      <c r="LA284" s="342">
        <f t="shared" si="1007"/>
        <v>0</v>
      </c>
      <c r="LB284" s="342">
        <f t="shared" si="1007"/>
        <v>0</v>
      </c>
      <c r="LC284" s="342">
        <f t="shared" si="1007"/>
        <v>0</v>
      </c>
      <c r="LD284" s="342">
        <f t="shared" si="1007"/>
        <v>0</v>
      </c>
      <c r="LE284" s="342">
        <f t="shared" si="1007"/>
        <v>0</v>
      </c>
      <c r="LF284" s="342">
        <f t="shared" si="1007"/>
        <v>0</v>
      </c>
      <c r="LG284" s="342">
        <f t="shared" si="1007"/>
        <v>0</v>
      </c>
      <c r="LH284" s="342">
        <f t="shared" si="1007"/>
        <v>0</v>
      </c>
      <c r="LI284" s="342">
        <f t="shared" si="1007"/>
        <v>0</v>
      </c>
      <c r="LJ284" s="342">
        <f t="shared" si="1007"/>
        <v>0</v>
      </c>
      <c r="LK284" s="342">
        <f t="shared" si="1007"/>
        <v>0</v>
      </c>
      <c r="LL284" s="342">
        <f t="shared" si="1007"/>
        <v>0</v>
      </c>
      <c r="LM284" s="342">
        <f t="shared" si="1007"/>
        <v>0</v>
      </c>
      <c r="LN284" s="342">
        <f t="shared" si="1007"/>
        <v>0</v>
      </c>
      <c r="LO284" s="342">
        <f t="shared" si="1007"/>
        <v>0</v>
      </c>
      <c r="LP284" s="342">
        <f t="shared" si="1007"/>
        <v>0</v>
      </c>
    </row>
    <row r="285">
      <c r="A285" s="331" t="str">
        <f t="shared" si="821"/>
        <v>12-2031</v>
      </c>
      <c r="B285" s="346">
        <f t="shared" si="827"/>
        <v>177977.1322</v>
      </c>
      <c r="C285" s="346"/>
      <c r="E285" s="342">
        <f t="shared" ref="E285:BP285" si="1008">if(or(and($A285-E$242&gt;0,$A285-E$243&lt;=0,month($A285)=month(E$243)),and($A285-E$242&gt;0,$A285-E$243&lt;=0,month(edate($A285,6))=month(E$243))),E$246,0)</f>
        <v>0</v>
      </c>
      <c r="F285" s="342">
        <f t="shared" si="1008"/>
        <v>0</v>
      </c>
      <c r="G285" s="342">
        <f t="shared" si="1008"/>
        <v>0</v>
      </c>
      <c r="H285" s="342">
        <f t="shared" si="1008"/>
        <v>0</v>
      </c>
      <c r="I285" s="342">
        <f t="shared" si="1008"/>
        <v>0</v>
      </c>
      <c r="J285" s="342">
        <f t="shared" si="1008"/>
        <v>0</v>
      </c>
      <c r="K285" s="342">
        <f t="shared" si="1008"/>
        <v>0</v>
      </c>
      <c r="L285" s="342">
        <f t="shared" si="1008"/>
        <v>0</v>
      </c>
      <c r="M285" s="342">
        <f t="shared" si="1008"/>
        <v>0</v>
      </c>
      <c r="N285" s="342">
        <f t="shared" si="1008"/>
        <v>0</v>
      </c>
      <c r="O285" s="342">
        <f t="shared" si="1008"/>
        <v>0</v>
      </c>
      <c r="P285" s="342">
        <f t="shared" si="1008"/>
        <v>0</v>
      </c>
      <c r="Q285" s="342">
        <f t="shared" si="1008"/>
        <v>0</v>
      </c>
      <c r="R285" s="342">
        <f t="shared" si="1008"/>
        <v>0</v>
      </c>
      <c r="S285" s="342">
        <f t="shared" si="1008"/>
        <v>0</v>
      </c>
      <c r="T285" s="342">
        <f t="shared" si="1008"/>
        <v>0</v>
      </c>
      <c r="U285" s="342">
        <f t="shared" si="1008"/>
        <v>0</v>
      </c>
      <c r="V285" s="342">
        <f t="shared" si="1008"/>
        <v>0</v>
      </c>
      <c r="W285" s="342">
        <f t="shared" si="1008"/>
        <v>0</v>
      </c>
      <c r="X285" s="342">
        <f t="shared" si="1008"/>
        <v>0</v>
      </c>
      <c r="Y285" s="342">
        <f t="shared" si="1008"/>
        <v>0</v>
      </c>
      <c r="Z285" s="342">
        <f t="shared" si="1008"/>
        <v>0</v>
      </c>
      <c r="AA285" s="342">
        <f t="shared" si="1008"/>
        <v>0</v>
      </c>
      <c r="AB285" s="342">
        <f t="shared" si="1008"/>
        <v>0</v>
      </c>
      <c r="AC285" s="342">
        <f t="shared" si="1008"/>
        <v>0</v>
      </c>
      <c r="AD285" s="342">
        <f t="shared" si="1008"/>
        <v>0</v>
      </c>
      <c r="AE285" s="342">
        <f t="shared" si="1008"/>
        <v>0</v>
      </c>
      <c r="AF285" s="342">
        <f t="shared" si="1008"/>
        <v>0</v>
      </c>
      <c r="AG285" s="342">
        <f t="shared" si="1008"/>
        <v>0</v>
      </c>
      <c r="AH285" s="342">
        <f t="shared" si="1008"/>
        <v>0</v>
      </c>
      <c r="AI285" s="342">
        <f t="shared" si="1008"/>
        <v>0</v>
      </c>
      <c r="AJ285" s="342">
        <f t="shared" si="1008"/>
        <v>0</v>
      </c>
      <c r="AK285" s="342">
        <f t="shared" si="1008"/>
        <v>0</v>
      </c>
      <c r="AL285" s="342">
        <f t="shared" si="1008"/>
        <v>0</v>
      </c>
      <c r="AM285" s="342">
        <f t="shared" si="1008"/>
        <v>0</v>
      </c>
      <c r="AN285" s="342">
        <f t="shared" si="1008"/>
        <v>0</v>
      </c>
      <c r="AO285" s="342">
        <f t="shared" si="1008"/>
        <v>0</v>
      </c>
      <c r="AP285" s="342">
        <f t="shared" si="1008"/>
        <v>0</v>
      </c>
      <c r="AQ285" s="342">
        <f t="shared" si="1008"/>
        <v>0</v>
      </c>
      <c r="AR285" s="342">
        <f t="shared" si="1008"/>
        <v>0</v>
      </c>
      <c r="AS285" s="342">
        <f t="shared" si="1008"/>
        <v>0</v>
      </c>
      <c r="AT285" s="342">
        <f t="shared" si="1008"/>
        <v>0</v>
      </c>
      <c r="AU285" s="342">
        <f t="shared" si="1008"/>
        <v>0</v>
      </c>
      <c r="AV285" s="342">
        <f t="shared" si="1008"/>
        <v>0</v>
      </c>
      <c r="AW285" s="342">
        <f t="shared" si="1008"/>
        <v>0</v>
      </c>
      <c r="AX285" s="342">
        <f t="shared" si="1008"/>
        <v>0</v>
      </c>
      <c r="AY285" s="342">
        <f t="shared" si="1008"/>
        <v>0</v>
      </c>
      <c r="AZ285" s="342">
        <f t="shared" si="1008"/>
        <v>0</v>
      </c>
      <c r="BA285" s="342">
        <f t="shared" si="1008"/>
        <v>5867.9712</v>
      </c>
      <c r="BB285" s="342">
        <f t="shared" si="1008"/>
        <v>0</v>
      </c>
      <c r="BC285" s="342">
        <f t="shared" si="1008"/>
        <v>4873.17825</v>
      </c>
      <c r="BD285" s="342">
        <f t="shared" si="1008"/>
        <v>0</v>
      </c>
      <c r="BE285" s="342">
        <f t="shared" si="1008"/>
        <v>4565.5155</v>
      </c>
      <c r="BF285" s="342">
        <f t="shared" si="1008"/>
        <v>0</v>
      </c>
      <c r="BG285" s="342">
        <f t="shared" si="1008"/>
        <v>900.3978</v>
      </c>
      <c r="BH285" s="342">
        <f t="shared" si="1008"/>
        <v>0</v>
      </c>
      <c r="BI285" s="342">
        <f t="shared" si="1008"/>
        <v>0</v>
      </c>
      <c r="BJ285" s="342">
        <f t="shared" si="1008"/>
        <v>0</v>
      </c>
      <c r="BK285" s="342">
        <f t="shared" si="1008"/>
        <v>0</v>
      </c>
      <c r="BL285" s="342">
        <f t="shared" si="1008"/>
        <v>0</v>
      </c>
      <c r="BM285" s="342">
        <f t="shared" si="1008"/>
        <v>1521.41625</v>
      </c>
      <c r="BN285" s="342">
        <f t="shared" si="1008"/>
        <v>0</v>
      </c>
      <c r="BO285" s="342">
        <f t="shared" si="1008"/>
        <v>5255.6688</v>
      </c>
      <c r="BP285" s="342">
        <f t="shared" si="1008"/>
        <v>0</v>
      </c>
      <c r="BQ285" s="342"/>
      <c r="BR285" s="342">
        <f t="shared" ref="BR285:EC285" si="1009">if(or(and($A285-BR$242&gt;0,$A285-BR$243&lt;=0,month($A285)=month(BR$243)),and($A285-BR$242&gt;0,$A285-BR$243&lt;=0,month(edate($A285,6))=month(BR$243))),BR$246,0)</f>
        <v>6064.104505</v>
      </c>
      <c r="BS285" s="342">
        <f t="shared" si="1009"/>
        <v>0</v>
      </c>
      <c r="BT285" s="342">
        <f t="shared" si="1009"/>
        <v>0</v>
      </c>
      <c r="BU285" s="342">
        <f t="shared" si="1009"/>
        <v>0</v>
      </c>
      <c r="BV285" s="342">
        <f t="shared" si="1009"/>
        <v>0</v>
      </c>
      <c r="BW285" s="342">
        <f t="shared" si="1009"/>
        <v>0</v>
      </c>
      <c r="BX285" s="342">
        <f t="shared" si="1009"/>
        <v>0</v>
      </c>
      <c r="BY285" s="342">
        <f t="shared" si="1009"/>
        <v>0</v>
      </c>
      <c r="BZ285" s="342">
        <f t="shared" si="1009"/>
        <v>0</v>
      </c>
      <c r="CA285" s="342">
        <f t="shared" si="1009"/>
        <v>11106.87188</v>
      </c>
      <c r="CB285" s="342">
        <f t="shared" si="1009"/>
        <v>0</v>
      </c>
      <c r="CC285" s="342">
        <f t="shared" si="1009"/>
        <v>0</v>
      </c>
      <c r="CD285" s="342">
        <f t="shared" si="1009"/>
        <v>0</v>
      </c>
      <c r="CE285" s="342">
        <f t="shared" si="1009"/>
        <v>0</v>
      </c>
      <c r="CF285" s="342">
        <f t="shared" si="1009"/>
        <v>0</v>
      </c>
      <c r="CG285" s="342">
        <f t="shared" si="1009"/>
        <v>0</v>
      </c>
      <c r="CH285" s="342">
        <f t="shared" si="1009"/>
        <v>0</v>
      </c>
      <c r="CI285" s="342">
        <f t="shared" si="1009"/>
        <v>7404.527304</v>
      </c>
      <c r="CJ285" s="342">
        <f t="shared" si="1009"/>
        <v>0</v>
      </c>
      <c r="CK285" s="342">
        <f t="shared" si="1009"/>
        <v>7907.022408</v>
      </c>
      <c r="CL285" s="342">
        <f t="shared" si="1009"/>
        <v>0</v>
      </c>
      <c r="CM285" s="342">
        <f t="shared" si="1009"/>
        <v>0</v>
      </c>
      <c r="CN285" s="342">
        <f t="shared" si="1009"/>
        <v>0</v>
      </c>
      <c r="CO285" s="342">
        <f t="shared" si="1009"/>
        <v>8094.988483</v>
      </c>
      <c r="CP285" s="342">
        <f t="shared" si="1009"/>
        <v>0</v>
      </c>
      <c r="CQ285" s="342">
        <f t="shared" si="1009"/>
        <v>0</v>
      </c>
      <c r="CR285" s="342">
        <f t="shared" si="1009"/>
        <v>0</v>
      </c>
      <c r="CS285" s="342">
        <f t="shared" si="1009"/>
        <v>5853.214969</v>
      </c>
      <c r="CT285" s="342">
        <f t="shared" si="1009"/>
        <v>0</v>
      </c>
      <c r="CU285" s="342">
        <f t="shared" si="1009"/>
        <v>334.3622238</v>
      </c>
      <c r="CV285" s="342">
        <f t="shared" si="1009"/>
        <v>0</v>
      </c>
      <c r="CW285" s="342">
        <f t="shared" si="1009"/>
        <v>2856.566596</v>
      </c>
      <c r="CX285" s="342">
        <f t="shared" si="1009"/>
        <v>14443.57099</v>
      </c>
      <c r="CY285" s="342">
        <f t="shared" si="1009"/>
        <v>0</v>
      </c>
      <c r="CZ285" s="342">
        <f t="shared" si="1009"/>
        <v>0</v>
      </c>
      <c r="DA285" s="342">
        <f t="shared" si="1009"/>
        <v>11977.28249</v>
      </c>
      <c r="DB285" s="342">
        <f t="shared" si="1009"/>
        <v>8304.351728</v>
      </c>
      <c r="DC285" s="342">
        <f t="shared" si="1009"/>
        <v>0</v>
      </c>
      <c r="DD285" s="342">
        <f t="shared" si="1009"/>
        <v>0</v>
      </c>
      <c r="DE285" s="342">
        <f t="shared" si="1009"/>
        <v>8436.235936</v>
      </c>
      <c r="DF285" s="342">
        <f t="shared" si="1009"/>
        <v>0</v>
      </c>
      <c r="DG285" s="342">
        <f t="shared" si="1009"/>
        <v>0</v>
      </c>
      <c r="DH285" s="342">
        <f t="shared" si="1009"/>
        <v>0</v>
      </c>
      <c r="DI285" s="342">
        <f t="shared" si="1009"/>
        <v>5974.064596</v>
      </c>
      <c r="DJ285" s="342">
        <f t="shared" si="1009"/>
        <v>0</v>
      </c>
      <c r="DK285" s="342">
        <f t="shared" si="1009"/>
        <v>8674.270616</v>
      </c>
      <c r="DL285" s="342">
        <f t="shared" si="1009"/>
        <v>0</v>
      </c>
      <c r="DM285" s="342">
        <f t="shared" si="1009"/>
        <v>4401.586473</v>
      </c>
      <c r="DN285" s="342">
        <f t="shared" si="1009"/>
        <v>0</v>
      </c>
      <c r="DO285" s="342">
        <f t="shared" si="1009"/>
        <v>0</v>
      </c>
      <c r="DP285" s="342">
        <f t="shared" si="1009"/>
        <v>0</v>
      </c>
      <c r="DQ285" s="342">
        <f t="shared" si="1009"/>
        <v>0</v>
      </c>
      <c r="DR285" s="342">
        <f t="shared" si="1009"/>
        <v>0</v>
      </c>
      <c r="DS285" s="342">
        <f t="shared" si="1009"/>
        <v>0</v>
      </c>
      <c r="DT285" s="342">
        <f t="shared" si="1009"/>
        <v>0</v>
      </c>
      <c r="DU285" s="342">
        <f t="shared" si="1009"/>
        <v>0</v>
      </c>
      <c r="DV285" s="342">
        <f t="shared" si="1009"/>
        <v>0</v>
      </c>
      <c r="DW285" s="342">
        <f t="shared" si="1009"/>
        <v>0</v>
      </c>
      <c r="DX285" s="342">
        <f t="shared" si="1009"/>
        <v>0</v>
      </c>
      <c r="DY285" s="342">
        <f t="shared" si="1009"/>
        <v>0</v>
      </c>
      <c r="DZ285" s="342">
        <f t="shared" si="1009"/>
        <v>0</v>
      </c>
      <c r="EA285" s="342">
        <f t="shared" si="1009"/>
        <v>0</v>
      </c>
      <c r="EB285" s="342">
        <f t="shared" si="1009"/>
        <v>0</v>
      </c>
      <c r="EC285" s="342">
        <f t="shared" si="1009"/>
        <v>0</v>
      </c>
      <c r="ED285" s="338"/>
      <c r="EE285" s="342">
        <f t="shared" ref="EE285:GP285" si="1010">if(or(and($A285-EE$242&gt;0,$A285-EE$243&lt;=0,month($A285)=month(EE$243)),and($A285-EE$242&gt;0,$A285-EE$243&lt;=0,month(edate($A285,6))=month(EE$243))),EE$246,0)</f>
        <v>0</v>
      </c>
      <c r="EF285" s="342">
        <f t="shared" si="1010"/>
        <v>0</v>
      </c>
      <c r="EG285" s="342">
        <f t="shared" si="1010"/>
        <v>0</v>
      </c>
      <c r="EH285" s="342">
        <f t="shared" si="1010"/>
        <v>0</v>
      </c>
      <c r="EI285" s="342">
        <f t="shared" si="1010"/>
        <v>0</v>
      </c>
      <c r="EJ285" s="342">
        <f t="shared" si="1010"/>
        <v>5163.625743</v>
      </c>
      <c r="EK285" s="342">
        <f t="shared" si="1010"/>
        <v>0</v>
      </c>
      <c r="EL285" s="342">
        <f t="shared" si="1010"/>
        <v>0</v>
      </c>
      <c r="EM285" s="342">
        <f t="shared" si="1010"/>
        <v>0</v>
      </c>
      <c r="EN285" s="342">
        <f t="shared" si="1010"/>
        <v>0</v>
      </c>
      <c r="EO285" s="342">
        <f t="shared" si="1010"/>
        <v>0</v>
      </c>
      <c r="EP285" s="342">
        <f t="shared" si="1010"/>
        <v>4621.860131</v>
      </c>
      <c r="EQ285" s="342">
        <f t="shared" si="1010"/>
        <v>0</v>
      </c>
      <c r="ER285" s="342">
        <f t="shared" si="1010"/>
        <v>0</v>
      </c>
      <c r="ES285" s="342">
        <f t="shared" si="1010"/>
        <v>10211.8716</v>
      </c>
      <c r="ET285" s="342">
        <f t="shared" si="1010"/>
        <v>0</v>
      </c>
      <c r="EU285" s="342">
        <f t="shared" si="1010"/>
        <v>0</v>
      </c>
      <c r="EV285" s="342">
        <f t="shared" si="1010"/>
        <v>0</v>
      </c>
      <c r="EW285" s="342">
        <f t="shared" si="1010"/>
        <v>0</v>
      </c>
      <c r="EX285" s="342">
        <f t="shared" si="1010"/>
        <v>0</v>
      </c>
      <c r="EY285" s="342">
        <f t="shared" si="1010"/>
        <v>7229.01177</v>
      </c>
      <c r="EZ285" s="342">
        <f t="shared" si="1010"/>
        <v>0</v>
      </c>
      <c r="FA285" s="342">
        <f t="shared" si="1010"/>
        <v>0</v>
      </c>
      <c r="FB285" s="342">
        <f t="shared" si="1010"/>
        <v>0</v>
      </c>
      <c r="FC285" s="342">
        <f t="shared" si="1010"/>
        <v>0</v>
      </c>
      <c r="FD285" s="342">
        <f t="shared" si="1010"/>
        <v>0</v>
      </c>
      <c r="FE285" s="342">
        <f t="shared" si="1010"/>
        <v>0</v>
      </c>
      <c r="FF285" s="342">
        <f t="shared" si="1010"/>
        <v>0</v>
      </c>
      <c r="FG285" s="342">
        <f t="shared" si="1010"/>
        <v>0</v>
      </c>
      <c r="FH285" s="342">
        <f t="shared" si="1010"/>
        <v>0</v>
      </c>
      <c r="FI285" s="342">
        <f t="shared" si="1010"/>
        <v>0</v>
      </c>
      <c r="FJ285" s="342">
        <f t="shared" si="1010"/>
        <v>0</v>
      </c>
      <c r="FK285" s="342">
        <f t="shared" si="1010"/>
        <v>0</v>
      </c>
      <c r="FL285" s="342">
        <f t="shared" si="1010"/>
        <v>0</v>
      </c>
      <c r="FM285" s="342">
        <f t="shared" si="1010"/>
        <v>0</v>
      </c>
      <c r="FN285" s="342">
        <f t="shared" si="1010"/>
        <v>0</v>
      </c>
      <c r="FO285" s="342">
        <f t="shared" si="1010"/>
        <v>0</v>
      </c>
      <c r="FP285" s="342">
        <f t="shared" si="1010"/>
        <v>0</v>
      </c>
      <c r="FQ285" s="342">
        <f t="shared" si="1010"/>
        <v>0</v>
      </c>
      <c r="FR285" s="342">
        <f t="shared" si="1010"/>
        <v>0</v>
      </c>
      <c r="FS285" s="342">
        <f t="shared" si="1010"/>
        <v>0</v>
      </c>
      <c r="FT285" s="342">
        <f t="shared" si="1010"/>
        <v>0</v>
      </c>
      <c r="FU285" s="342">
        <f t="shared" si="1010"/>
        <v>0</v>
      </c>
      <c r="FV285" s="342">
        <f t="shared" si="1010"/>
        <v>0</v>
      </c>
      <c r="FW285" s="342">
        <f t="shared" si="1010"/>
        <v>0</v>
      </c>
      <c r="FX285" s="342">
        <f t="shared" si="1010"/>
        <v>0</v>
      </c>
      <c r="FY285" s="342">
        <f t="shared" si="1010"/>
        <v>0</v>
      </c>
      <c r="FZ285" s="342">
        <f t="shared" si="1010"/>
        <v>0</v>
      </c>
      <c r="GA285" s="342">
        <f t="shared" si="1010"/>
        <v>0</v>
      </c>
      <c r="GB285" s="342">
        <f t="shared" si="1010"/>
        <v>0</v>
      </c>
      <c r="GC285" s="342">
        <f t="shared" si="1010"/>
        <v>0</v>
      </c>
      <c r="GD285" s="342">
        <f t="shared" si="1010"/>
        <v>0</v>
      </c>
      <c r="GE285" s="342">
        <f t="shared" si="1010"/>
        <v>0</v>
      </c>
      <c r="GF285" s="342">
        <f t="shared" si="1010"/>
        <v>0</v>
      </c>
      <c r="GG285" s="342">
        <f t="shared" si="1010"/>
        <v>0</v>
      </c>
      <c r="GH285" s="342">
        <f t="shared" si="1010"/>
        <v>0</v>
      </c>
      <c r="GI285" s="342">
        <f t="shared" si="1010"/>
        <v>0</v>
      </c>
      <c r="GJ285" s="342">
        <f t="shared" si="1010"/>
        <v>0</v>
      </c>
      <c r="GK285" s="342">
        <f t="shared" si="1010"/>
        <v>0</v>
      </c>
      <c r="GL285" s="342">
        <f t="shared" si="1010"/>
        <v>0</v>
      </c>
      <c r="GM285" s="342">
        <f t="shared" si="1010"/>
        <v>0</v>
      </c>
      <c r="GN285" s="342">
        <f t="shared" si="1010"/>
        <v>0</v>
      </c>
      <c r="GO285" s="342">
        <f t="shared" si="1010"/>
        <v>0</v>
      </c>
      <c r="GP285" s="342">
        <f t="shared" si="1010"/>
        <v>0</v>
      </c>
      <c r="GQ285" s="342"/>
      <c r="GR285" s="342">
        <f t="shared" ref="GR285:JC285" si="1011">if(or(and($A285-GR$242&gt;0,$A285-GR$243&lt;=0,month($A285)=month(GR$243)),and($A285-GR$242&gt;0,$A285-GR$243&lt;=0,month(edate($A285,6))=month(GR$243))),GR$246,0)</f>
        <v>0</v>
      </c>
      <c r="GS285" s="342">
        <f t="shared" si="1011"/>
        <v>3446.918043</v>
      </c>
      <c r="GT285" s="342">
        <f t="shared" si="1011"/>
        <v>5257.03716</v>
      </c>
      <c r="GU285" s="342">
        <f t="shared" si="1011"/>
        <v>0</v>
      </c>
      <c r="GV285" s="342">
        <f t="shared" si="1011"/>
        <v>0</v>
      </c>
      <c r="GW285" s="342">
        <f t="shared" si="1011"/>
        <v>0</v>
      </c>
      <c r="GX285" s="342">
        <f t="shared" si="1011"/>
        <v>0</v>
      </c>
      <c r="GY285" s="342">
        <f t="shared" si="1011"/>
        <v>0</v>
      </c>
      <c r="GZ285" s="342">
        <f t="shared" si="1011"/>
        <v>0</v>
      </c>
      <c r="HA285" s="342">
        <f t="shared" si="1011"/>
        <v>0</v>
      </c>
      <c r="HB285" s="342">
        <f t="shared" si="1011"/>
        <v>7188.545917</v>
      </c>
      <c r="HC285" s="342">
        <f t="shared" si="1011"/>
        <v>0</v>
      </c>
      <c r="HD285" s="342">
        <f t="shared" si="1011"/>
        <v>0</v>
      </c>
      <c r="HE285" s="342">
        <f t="shared" si="1011"/>
        <v>0</v>
      </c>
      <c r="HF285" s="342">
        <f t="shared" si="1011"/>
        <v>0</v>
      </c>
      <c r="HG285" s="342">
        <f t="shared" si="1011"/>
        <v>0</v>
      </c>
      <c r="HH285" s="342">
        <f t="shared" si="1011"/>
        <v>0</v>
      </c>
      <c r="HI285" s="342">
        <f t="shared" si="1011"/>
        <v>0</v>
      </c>
      <c r="HJ285" s="342">
        <f t="shared" si="1011"/>
        <v>0</v>
      </c>
      <c r="HK285" s="342">
        <f t="shared" si="1011"/>
        <v>0</v>
      </c>
      <c r="HL285" s="342">
        <f t="shared" si="1011"/>
        <v>0</v>
      </c>
      <c r="HM285" s="342">
        <f t="shared" si="1011"/>
        <v>41.09287331</v>
      </c>
      <c r="HN285" s="342">
        <f t="shared" si="1011"/>
        <v>0</v>
      </c>
      <c r="HO285" s="342">
        <f t="shared" si="1011"/>
        <v>0</v>
      </c>
      <c r="HP285" s="342">
        <f t="shared" si="1011"/>
        <v>0</v>
      </c>
      <c r="HQ285" s="342">
        <f t="shared" si="1011"/>
        <v>0</v>
      </c>
      <c r="HR285" s="342">
        <f t="shared" si="1011"/>
        <v>0</v>
      </c>
      <c r="HS285" s="342">
        <f t="shared" si="1011"/>
        <v>0</v>
      </c>
      <c r="HT285" s="342">
        <f t="shared" si="1011"/>
        <v>0</v>
      </c>
      <c r="HU285" s="342">
        <f t="shared" si="1011"/>
        <v>0</v>
      </c>
      <c r="HV285" s="342">
        <f t="shared" si="1011"/>
        <v>0</v>
      </c>
      <c r="HW285" s="342">
        <f t="shared" si="1011"/>
        <v>0</v>
      </c>
      <c r="HX285" s="342">
        <f t="shared" si="1011"/>
        <v>0</v>
      </c>
      <c r="HY285" s="342">
        <f t="shared" si="1011"/>
        <v>0</v>
      </c>
      <c r="HZ285" s="342">
        <f t="shared" si="1011"/>
        <v>0</v>
      </c>
      <c r="IA285" s="342">
        <f t="shared" si="1011"/>
        <v>0</v>
      </c>
      <c r="IB285" s="342">
        <f t="shared" si="1011"/>
        <v>0</v>
      </c>
      <c r="IC285" s="342">
        <f t="shared" si="1011"/>
        <v>0</v>
      </c>
      <c r="ID285" s="342">
        <f t="shared" si="1011"/>
        <v>0</v>
      </c>
      <c r="IE285" s="342">
        <f t="shared" si="1011"/>
        <v>0</v>
      </c>
      <c r="IF285" s="342">
        <f t="shared" si="1011"/>
        <v>0</v>
      </c>
      <c r="IG285" s="342">
        <f t="shared" si="1011"/>
        <v>0</v>
      </c>
      <c r="IH285" s="342">
        <f t="shared" si="1011"/>
        <v>0</v>
      </c>
      <c r="II285" s="342">
        <f t="shared" si="1011"/>
        <v>0</v>
      </c>
      <c r="IJ285" s="342">
        <f t="shared" si="1011"/>
        <v>0</v>
      </c>
      <c r="IK285" s="342">
        <f t="shared" si="1011"/>
        <v>0</v>
      </c>
      <c r="IL285" s="342">
        <f t="shared" si="1011"/>
        <v>0</v>
      </c>
      <c r="IM285" s="342">
        <f t="shared" si="1011"/>
        <v>0</v>
      </c>
      <c r="IN285" s="342">
        <f t="shared" si="1011"/>
        <v>0</v>
      </c>
      <c r="IO285" s="342">
        <f t="shared" si="1011"/>
        <v>0</v>
      </c>
      <c r="IP285" s="342">
        <f t="shared" si="1011"/>
        <v>0</v>
      </c>
      <c r="IQ285" s="342">
        <f t="shared" si="1011"/>
        <v>0</v>
      </c>
      <c r="IR285" s="342">
        <f t="shared" si="1011"/>
        <v>0</v>
      </c>
      <c r="IS285" s="342">
        <f t="shared" si="1011"/>
        <v>0</v>
      </c>
      <c r="IT285" s="342">
        <f t="shared" si="1011"/>
        <v>0</v>
      </c>
      <c r="IU285" s="342">
        <f t="shared" si="1011"/>
        <v>0</v>
      </c>
      <c r="IV285" s="342">
        <f t="shared" si="1011"/>
        <v>0</v>
      </c>
      <c r="IW285" s="342">
        <f t="shared" si="1011"/>
        <v>0</v>
      </c>
      <c r="IX285" s="342">
        <f t="shared" si="1011"/>
        <v>0</v>
      </c>
      <c r="IY285" s="342">
        <f t="shared" si="1011"/>
        <v>0</v>
      </c>
      <c r="IZ285" s="342">
        <f t="shared" si="1011"/>
        <v>0</v>
      </c>
      <c r="JA285" s="342">
        <f t="shared" si="1011"/>
        <v>0</v>
      </c>
      <c r="JB285" s="342">
        <f t="shared" si="1011"/>
        <v>0</v>
      </c>
      <c r="JC285" s="342">
        <f t="shared" si="1011"/>
        <v>0</v>
      </c>
      <c r="JD285" s="342"/>
      <c r="JE285" s="342">
        <f t="shared" ref="JE285:LP285" si="1012">if(or(and($A285-JE$242&gt;0,$A285-JE$243&lt;=0,month($A285)=month(JE$243)),and($A285-JE$242&gt;0,$A285-JE$243&lt;=0,month(edate($A285,6))=month(JE$243))),JE$246,0)</f>
        <v>0</v>
      </c>
      <c r="JF285" s="342">
        <f t="shared" si="1012"/>
        <v>0</v>
      </c>
      <c r="JG285" s="342">
        <f t="shared" si="1012"/>
        <v>0</v>
      </c>
      <c r="JH285" s="342">
        <f t="shared" si="1012"/>
        <v>0</v>
      </c>
      <c r="JI285" s="342">
        <f t="shared" si="1012"/>
        <v>0</v>
      </c>
      <c r="JJ285" s="342">
        <f t="shared" si="1012"/>
        <v>0</v>
      </c>
      <c r="JK285" s="342">
        <f t="shared" si="1012"/>
        <v>0</v>
      </c>
      <c r="JL285" s="342">
        <f t="shared" si="1012"/>
        <v>0</v>
      </c>
      <c r="JM285" s="342">
        <f t="shared" si="1012"/>
        <v>0</v>
      </c>
      <c r="JN285" s="342">
        <f t="shared" si="1012"/>
        <v>0</v>
      </c>
      <c r="JO285" s="342">
        <f t="shared" si="1012"/>
        <v>0</v>
      </c>
      <c r="JP285" s="342">
        <f t="shared" si="1012"/>
        <v>0</v>
      </c>
      <c r="JQ285" s="342">
        <f t="shared" si="1012"/>
        <v>0</v>
      </c>
      <c r="JR285" s="342">
        <f t="shared" si="1012"/>
        <v>0</v>
      </c>
      <c r="JS285" s="342">
        <f t="shared" si="1012"/>
        <v>0</v>
      </c>
      <c r="JT285" s="342">
        <f t="shared" si="1012"/>
        <v>0</v>
      </c>
      <c r="JU285" s="342">
        <f t="shared" si="1012"/>
        <v>0</v>
      </c>
      <c r="JV285" s="342">
        <f t="shared" si="1012"/>
        <v>0</v>
      </c>
      <c r="JW285" s="342">
        <f t="shared" si="1012"/>
        <v>0</v>
      </c>
      <c r="JX285" s="342">
        <f t="shared" si="1012"/>
        <v>0</v>
      </c>
      <c r="JY285" s="342">
        <f t="shared" si="1012"/>
        <v>0</v>
      </c>
      <c r="JZ285" s="342">
        <f t="shared" si="1012"/>
        <v>0</v>
      </c>
      <c r="KA285" s="342">
        <f t="shared" si="1012"/>
        <v>0</v>
      </c>
      <c r="KB285" s="342">
        <f t="shared" si="1012"/>
        <v>0</v>
      </c>
      <c r="KC285" s="342">
        <f t="shared" si="1012"/>
        <v>0</v>
      </c>
      <c r="KD285" s="342">
        <f t="shared" si="1012"/>
        <v>0</v>
      </c>
      <c r="KE285" s="342">
        <f t="shared" si="1012"/>
        <v>0</v>
      </c>
      <c r="KF285" s="342">
        <f t="shared" si="1012"/>
        <v>0</v>
      </c>
      <c r="KG285" s="342">
        <f t="shared" si="1012"/>
        <v>0</v>
      </c>
      <c r="KH285" s="342">
        <f t="shared" si="1012"/>
        <v>0</v>
      </c>
      <c r="KI285" s="342">
        <f t="shared" si="1012"/>
        <v>0</v>
      </c>
      <c r="KJ285" s="342">
        <f t="shared" si="1012"/>
        <v>0</v>
      </c>
      <c r="KK285" s="342">
        <f t="shared" si="1012"/>
        <v>0</v>
      </c>
      <c r="KL285" s="342">
        <f t="shared" si="1012"/>
        <v>0</v>
      </c>
      <c r="KM285" s="342">
        <f t="shared" si="1012"/>
        <v>0</v>
      </c>
      <c r="KN285" s="342">
        <f t="shared" si="1012"/>
        <v>0</v>
      </c>
      <c r="KO285" s="342">
        <f t="shared" si="1012"/>
        <v>0</v>
      </c>
      <c r="KP285" s="342">
        <f t="shared" si="1012"/>
        <v>0</v>
      </c>
      <c r="KQ285" s="342">
        <f t="shared" si="1012"/>
        <v>0</v>
      </c>
      <c r="KR285" s="342">
        <f t="shared" si="1012"/>
        <v>0</v>
      </c>
      <c r="KS285" s="342">
        <f t="shared" si="1012"/>
        <v>0</v>
      </c>
      <c r="KT285" s="342">
        <f t="shared" si="1012"/>
        <v>0</v>
      </c>
      <c r="KU285" s="342">
        <f t="shared" si="1012"/>
        <v>0</v>
      </c>
      <c r="KV285" s="342">
        <f t="shared" si="1012"/>
        <v>0</v>
      </c>
      <c r="KW285" s="342">
        <f t="shared" si="1012"/>
        <v>0</v>
      </c>
      <c r="KX285" s="342">
        <f t="shared" si="1012"/>
        <v>0</v>
      </c>
      <c r="KY285" s="342">
        <f t="shared" si="1012"/>
        <v>0</v>
      </c>
      <c r="KZ285" s="342">
        <f t="shared" si="1012"/>
        <v>0</v>
      </c>
      <c r="LA285" s="342">
        <f t="shared" si="1012"/>
        <v>0</v>
      </c>
      <c r="LB285" s="342">
        <f t="shared" si="1012"/>
        <v>0</v>
      </c>
      <c r="LC285" s="342">
        <f t="shared" si="1012"/>
        <v>0</v>
      </c>
      <c r="LD285" s="342">
        <f t="shared" si="1012"/>
        <v>0</v>
      </c>
      <c r="LE285" s="342">
        <f t="shared" si="1012"/>
        <v>0</v>
      </c>
      <c r="LF285" s="342">
        <f t="shared" si="1012"/>
        <v>0</v>
      </c>
      <c r="LG285" s="342">
        <f t="shared" si="1012"/>
        <v>0</v>
      </c>
      <c r="LH285" s="342">
        <f t="shared" si="1012"/>
        <v>0</v>
      </c>
      <c r="LI285" s="342">
        <f t="shared" si="1012"/>
        <v>0</v>
      </c>
      <c r="LJ285" s="342">
        <f t="shared" si="1012"/>
        <v>0</v>
      </c>
      <c r="LK285" s="342">
        <f t="shared" si="1012"/>
        <v>0</v>
      </c>
      <c r="LL285" s="342">
        <f t="shared" si="1012"/>
        <v>0</v>
      </c>
      <c r="LM285" s="342">
        <f t="shared" si="1012"/>
        <v>0</v>
      </c>
      <c r="LN285" s="342">
        <f t="shared" si="1012"/>
        <v>0</v>
      </c>
      <c r="LO285" s="342">
        <f t="shared" si="1012"/>
        <v>0</v>
      </c>
      <c r="LP285" s="342">
        <f t="shared" si="1012"/>
        <v>0</v>
      </c>
    </row>
    <row r="286">
      <c r="A286" s="331" t="str">
        <f t="shared" si="821"/>
        <v>03-2032</v>
      </c>
      <c r="B286" s="346">
        <f t="shared" si="827"/>
        <v>233917.5517</v>
      </c>
      <c r="C286" s="346"/>
      <c r="E286" s="342">
        <f t="shared" ref="E286:BP286" si="1013">if(or(and($A286-E$242&gt;0,$A286-E$243&lt;=0,month($A286)=month(E$243)),and($A286-E$242&gt;0,$A286-E$243&lt;=0,month(edate($A286,6))=month(E$243))),E$246,0)</f>
        <v>0</v>
      </c>
      <c r="F286" s="342">
        <f t="shared" si="1013"/>
        <v>0</v>
      </c>
      <c r="G286" s="342">
        <f t="shared" si="1013"/>
        <v>0</v>
      </c>
      <c r="H286" s="342">
        <f t="shared" si="1013"/>
        <v>0</v>
      </c>
      <c r="I286" s="342">
        <f t="shared" si="1013"/>
        <v>0</v>
      </c>
      <c r="J286" s="342">
        <f t="shared" si="1013"/>
        <v>0</v>
      </c>
      <c r="K286" s="342">
        <f t="shared" si="1013"/>
        <v>0</v>
      </c>
      <c r="L286" s="342">
        <f t="shared" si="1013"/>
        <v>0</v>
      </c>
      <c r="M286" s="342">
        <f t="shared" si="1013"/>
        <v>0</v>
      </c>
      <c r="N286" s="342">
        <f t="shared" si="1013"/>
        <v>0</v>
      </c>
      <c r="O286" s="342">
        <f t="shared" si="1013"/>
        <v>0</v>
      </c>
      <c r="P286" s="342">
        <f t="shared" si="1013"/>
        <v>0</v>
      </c>
      <c r="Q286" s="342">
        <f t="shared" si="1013"/>
        <v>0</v>
      </c>
      <c r="R286" s="342">
        <f t="shared" si="1013"/>
        <v>0</v>
      </c>
      <c r="S286" s="342">
        <f t="shared" si="1013"/>
        <v>0</v>
      </c>
      <c r="T286" s="342">
        <f t="shared" si="1013"/>
        <v>0</v>
      </c>
      <c r="U286" s="342">
        <f t="shared" si="1013"/>
        <v>0</v>
      </c>
      <c r="V286" s="342">
        <f t="shared" si="1013"/>
        <v>0</v>
      </c>
      <c r="W286" s="342">
        <f t="shared" si="1013"/>
        <v>0</v>
      </c>
      <c r="X286" s="342">
        <f t="shared" si="1013"/>
        <v>0</v>
      </c>
      <c r="Y286" s="342">
        <f t="shared" si="1013"/>
        <v>0</v>
      </c>
      <c r="Z286" s="342">
        <f t="shared" si="1013"/>
        <v>0</v>
      </c>
      <c r="AA286" s="342">
        <f t="shared" si="1013"/>
        <v>0</v>
      </c>
      <c r="AB286" s="342">
        <f t="shared" si="1013"/>
        <v>0</v>
      </c>
      <c r="AC286" s="342">
        <f t="shared" si="1013"/>
        <v>0</v>
      </c>
      <c r="AD286" s="342">
        <f t="shared" si="1013"/>
        <v>0</v>
      </c>
      <c r="AE286" s="342">
        <f t="shared" si="1013"/>
        <v>0</v>
      </c>
      <c r="AF286" s="342">
        <f t="shared" si="1013"/>
        <v>0</v>
      </c>
      <c r="AG286" s="342">
        <f t="shared" si="1013"/>
        <v>0</v>
      </c>
      <c r="AH286" s="342">
        <f t="shared" si="1013"/>
        <v>0</v>
      </c>
      <c r="AI286" s="342">
        <f t="shared" si="1013"/>
        <v>0</v>
      </c>
      <c r="AJ286" s="342">
        <f t="shared" si="1013"/>
        <v>0</v>
      </c>
      <c r="AK286" s="342">
        <f t="shared" si="1013"/>
        <v>0</v>
      </c>
      <c r="AL286" s="342">
        <f t="shared" si="1013"/>
        <v>0</v>
      </c>
      <c r="AM286" s="342">
        <f t="shared" si="1013"/>
        <v>0</v>
      </c>
      <c r="AN286" s="342">
        <f t="shared" si="1013"/>
        <v>0</v>
      </c>
      <c r="AO286" s="342">
        <f t="shared" si="1013"/>
        <v>0</v>
      </c>
      <c r="AP286" s="342">
        <f t="shared" si="1013"/>
        <v>0</v>
      </c>
      <c r="AQ286" s="342">
        <f t="shared" si="1013"/>
        <v>0</v>
      </c>
      <c r="AR286" s="342">
        <f t="shared" si="1013"/>
        <v>0</v>
      </c>
      <c r="AS286" s="342">
        <f t="shared" si="1013"/>
        <v>0</v>
      </c>
      <c r="AT286" s="342">
        <f t="shared" si="1013"/>
        <v>0</v>
      </c>
      <c r="AU286" s="342">
        <f t="shared" si="1013"/>
        <v>0</v>
      </c>
      <c r="AV286" s="342">
        <f t="shared" si="1013"/>
        <v>0</v>
      </c>
      <c r="AW286" s="342">
        <f t="shared" si="1013"/>
        <v>0</v>
      </c>
      <c r="AX286" s="342">
        <f t="shared" si="1013"/>
        <v>0</v>
      </c>
      <c r="AY286" s="342">
        <f t="shared" si="1013"/>
        <v>0</v>
      </c>
      <c r="AZ286" s="342">
        <f t="shared" si="1013"/>
        <v>0</v>
      </c>
      <c r="BA286" s="342">
        <f t="shared" si="1013"/>
        <v>0</v>
      </c>
      <c r="BB286" s="342">
        <f t="shared" si="1013"/>
        <v>9703.8664</v>
      </c>
      <c r="BC286" s="342">
        <f t="shared" si="1013"/>
        <v>0</v>
      </c>
      <c r="BD286" s="342">
        <f t="shared" si="1013"/>
        <v>13378.4</v>
      </c>
      <c r="BE286" s="342">
        <f t="shared" si="1013"/>
        <v>0</v>
      </c>
      <c r="BF286" s="342">
        <f t="shared" si="1013"/>
        <v>1557.6541</v>
      </c>
      <c r="BG286" s="342">
        <f t="shared" si="1013"/>
        <v>0</v>
      </c>
      <c r="BH286" s="342">
        <f t="shared" si="1013"/>
        <v>5158.157425</v>
      </c>
      <c r="BI286" s="342">
        <f t="shared" si="1013"/>
        <v>2306.25</v>
      </c>
      <c r="BJ286" s="342">
        <f t="shared" si="1013"/>
        <v>7162.4875</v>
      </c>
      <c r="BK286" s="342">
        <f t="shared" si="1013"/>
        <v>1312.5</v>
      </c>
      <c r="BL286" s="342">
        <f t="shared" si="1013"/>
        <v>1793.1</v>
      </c>
      <c r="BM286" s="342">
        <f t="shared" si="1013"/>
        <v>0</v>
      </c>
      <c r="BN286" s="342">
        <f t="shared" si="1013"/>
        <v>740.464875</v>
      </c>
      <c r="BO286" s="342">
        <f t="shared" si="1013"/>
        <v>0</v>
      </c>
      <c r="BP286" s="342">
        <f t="shared" si="1013"/>
        <v>628.625</v>
      </c>
      <c r="BQ286" s="342"/>
      <c r="BR286" s="342">
        <f t="shared" ref="BR286:EC286" si="1014">if(or(and($A286-BR$242&gt;0,$A286-BR$243&lt;=0,month($A286)=month(BR$243)),and($A286-BR$242&gt;0,$A286-BR$243&lt;=0,month(edate($A286,6))=month(BR$243))),BR$246,0)</f>
        <v>0</v>
      </c>
      <c r="BS286" s="342">
        <f t="shared" si="1014"/>
        <v>0</v>
      </c>
      <c r="BT286" s="342">
        <f t="shared" si="1014"/>
        <v>0</v>
      </c>
      <c r="BU286" s="342">
        <f t="shared" si="1014"/>
        <v>0</v>
      </c>
      <c r="BV286" s="342">
        <f t="shared" si="1014"/>
        <v>0</v>
      </c>
      <c r="BW286" s="342">
        <f t="shared" si="1014"/>
        <v>0</v>
      </c>
      <c r="BX286" s="342">
        <f t="shared" si="1014"/>
        <v>0</v>
      </c>
      <c r="BY286" s="342">
        <f t="shared" si="1014"/>
        <v>4230.325751</v>
      </c>
      <c r="BZ286" s="342">
        <f t="shared" si="1014"/>
        <v>5235.984857</v>
      </c>
      <c r="CA286" s="342">
        <f t="shared" si="1014"/>
        <v>0</v>
      </c>
      <c r="CB286" s="342">
        <f t="shared" si="1014"/>
        <v>0</v>
      </c>
      <c r="CC286" s="342">
        <f t="shared" si="1014"/>
        <v>0</v>
      </c>
      <c r="CD286" s="342">
        <f t="shared" si="1014"/>
        <v>5402.969057</v>
      </c>
      <c r="CE286" s="342">
        <f t="shared" si="1014"/>
        <v>0</v>
      </c>
      <c r="CF286" s="342">
        <f t="shared" si="1014"/>
        <v>0</v>
      </c>
      <c r="CG286" s="342">
        <f t="shared" si="1014"/>
        <v>11312.21154</v>
      </c>
      <c r="CH286" s="342">
        <f t="shared" si="1014"/>
        <v>0</v>
      </c>
      <c r="CI286" s="342">
        <f t="shared" si="1014"/>
        <v>0</v>
      </c>
      <c r="CJ286" s="342">
        <f t="shared" si="1014"/>
        <v>8575.222922</v>
      </c>
      <c r="CK286" s="342">
        <f t="shared" si="1014"/>
        <v>0</v>
      </c>
      <c r="CL286" s="342">
        <f t="shared" si="1014"/>
        <v>0</v>
      </c>
      <c r="CM286" s="342">
        <f t="shared" si="1014"/>
        <v>0</v>
      </c>
      <c r="CN286" s="342">
        <f t="shared" si="1014"/>
        <v>9119.545288</v>
      </c>
      <c r="CO286" s="342">
        <f t="shared" si="1014"/>
        <v>0</v>
      </c>
      <c r="CP286" s="342">
        <f t="shared" si="1014"/>
        <v>0</v>
      </c>
      <c r="CQ286" s="342">
        <f t="shared" si="1014"/>
        <v>9028.455859</v>
      </c>
      <c r="CR286" s="342">
        <f t="shared" si="1014"/>
        <v>10386.30074</v>
      </c>
      <c r="CS286" s="342">
        <f t="shared" si="1014"/>
        <v>0</v>
      </c>
      <c r="CT286" s="342">
        <f t="shared" si="1014"/>
        <v>6678.488448</v>
      </c>
      <c r="CU286" s="342">
        <f t="shared" si="1014"/>
        <v>0</v>
      </c>
      <c r="CV286" s="342">
        <f t="shared" si="1014"/>
        <v>9859.440844</v>
      </c>
      <c r="CW286" s="342">
        <f t="shared" si="1014"/>
        <v>0</v>
      </c>
      <c r="CX286" s="342">
        <f t="shared" si="1014"/>
        <v>0</v>
      </c>
      <c r="CY286" s="342">
        <f t="shared" si="1014"/>
        <v>260.4554007</v>
      </c>
      <c r="CZ286" s="342">
        <f t="shared" si="1014"/>
        <v>5637.672261</v>
      </c>
      <c r="DA286" s="342">
        <f t="shared" si="1014"/>
        <v>0</v>
      </c>
      <c r="DB286" s="342">
        <f t="shared" si="1014"/>
        <v>0</v>
      </c>
      <c r="DC286" s="342">
        <f t="shared" si="1014"/>
        <v>6800.877918</v>
      </c>
      <c r="DD286" s="342">
        <f t="shared" si="1014"/>
        <v>8034.101466</v>
      </c>
      <c r="DE286" s="342">
        <f t="shared" si="1014"/>
        <v>0</v>
      </c>
      <c r="DF286" s="342">
        <f t="shared" si="1014"/>
        <v>9650.436881</v>
      </c>
      <c r="DG286" s="342">
        <f t="shared" si="1014"/>
        <v>15044.90248</v>
      </c>
      <c r="DH286" s="342">
        <f t="shared" si="1014"/>
        <v>6247.176206</v>
      </c>
      <c r="DI286" s="342">
        <f t="shared" si="1014"/>
        <v>0</v>
      </c>
      <c r="DJ286" s="342">
        <f t="shared" si="1014"/>
        <v>3188.45166</v>
      </c>
      <c r="DK286" s="342">
        <f t="shared" si="1014"/>
        <v>0</v>
      </c>
      <c r="DL286" s="342">
        <f t="shared" si="1014"/>
        <v>11639.09723</v>
      </c>
      <c r="DM286" s="342">
        <f t="shared" si="1014"/>
        <v>0</v>
      </c>
      <c r="DN286" s="342">
        <f t="shared" si="1014"/>
        <v>0</v>
      </c>
      <c r="DO286" s="342">
        <f t="shared" si="1014"/>
        <v>0</v>
      </c>
      <c r="DP286" s="342">
        <f t="shared" si="1014"/>
        <v>0</v>
      </c>
      <c r="DQ286" s="342">
        <f t="shared" si="1014"/>
        <v>0</v>
      </c>
      <c r="DR286" s="342">
        <f t="shared" si="1014"/>
        <v>0</v>
      </c>
      <c r="DS286" s="342">
        <f t="shared" si="1014"/>
        <v>0</v>
      </c>
      <c r="DT286" s="342">
        <f t="shared" si="1014"/>
        <v>0</v>
      </c>
      <c r="DU286" s="342">
        <f t="shared" si="1014"/>
        <v>0</v>
      </c>
      <c r="DV286" s="342">
        <f t="shared" si="1014"/>
        <v>0</v>
      </c>
      <c r="DW286" s="342">
        <f t="shared" si="1014"/>
        <v>0</v>
      </c>
      <c r="DX286" s="342">
        <f t="shared" si="1014"/>
        <v>0</v>
      </c>
      <c r="DY286" s="342">
        <f t="shared" si="1014"/>
        <v>0</v>
      </c>
      <c r="DZ286" s="342">
        <f t="shared" si="1014"/>
        <v>0</v>
      </c>
      <c r="EA286" s="342">
        <f t="shared" si="1014"/>
        <v>0</v>
      </c>
      <c r="EB286" s="342">
        <f t="shared" si="1014"/>
        <v>0</v>
      </c>
      <c r="EC286" s="342">
        <f t="shared" si="1014"/>
        <v>0</v>
      </c>
      <c r="ED286" s="338"/>
      <c r="EE286" s="342">
        <f t="shared" ref="EE286:GP286" si="1015">if(or(and($A286-EE$242&gt;0,$A286-EE$243&lt;=0,month($A286)=month(EE$243)),and($A286-EE$242&gt;0,$A286-EE$243&lt;=0,month(edate($A286,6))=month(EE$243))),EE$246,0)</f>
        <v>0</v>
      </c>
      <c r="EF286" s="342">
        <f t="shared" si="1015"/>
        <v>0</v>
      </c>
      <c r="EG286" s="342">
        <f t="shared" si="1015"/>
        <v>0</v>
      </c>
      <c r="EH286" s="342">
        <f t="shared" si="1015"/>
        <v>0</v>
      </c>
      <c r="EI286" s="342">
        <f t="shared" si="1015"/>
        <v>5223.262674</v>
      </c>
      <c r="EJ286" s="342">
        <f t="shared" si="1015"/>
        <v>0</v>
      </c>
      <c r="EK286" s="342">
        <f t="shared" si="1015"/>
        <v>6297.019492</v>
      </c>
      <c r="EL286" s="342">
        <f t="shared" si="1015"/>
        <v>0</v>
      </c>
      <c r="EM286" s="342">
        <f t="shared" si="1015"/>
        <v>0</v>
      </c>
      <c r="EN286" s="342">
        <f t="shared" si="1015"/>
        <v>0</v>
      </c>
      <c r="EO286" s="342">
        <f t="shared" si="1015"/>
        <v>0</v>
      </c>
      <c r="EP286" s="342">
        <f t="shared" si="1015"/>
        <v>0</v>
      </c>
      <c r="EQ286" s="342">
        <f t="shared" si="1015"/>
        <v>0</v>
      </c>
      <c r="ER286" s="342">
        <f t="shared" si="1015"/>
        <v>9040.294654</v>
      </c>
      <c r="ES286" s="342">
        <f t="shared" si="1015"/>
        <v>0</v>
      </c>
      <c r="ET286" s="342">
        <f t="shared" si="1015"/>
        <v>0</v>
      </c>
      <c r="EU286" s="342">
        <f t="shared" si="1015"/>
        <v>9514.322843</v>
      </c>
      <c r="EV286" s="342">
        <f t="shared" si="1015"/>
        <v>0</v>
      </c>
      <c r="EW286" s="342">
        <f t="shared" si="1015"/>
        <v>0</v>
      </c>
      <c r="EX286" s="342">
        <f t="shared" si="1015"/>
        <v>0</v>
      </c>
      <c r="EY286" s="342">
        <f t="shared" si="1015"/>
        <v>0</v>
      </c>
      <c r="EZ286" s="342">
        <f t="shared" si="1015"/>
        <v>0</v>
      </c>
      <c r="FA286" s="342">
        <f t="shared" si="1015"/>
        <v>0</v>
      </c>
      <c r="FB286" s="342">
        <f t="shared" si="1015"/>
        <v>0</v>
      </c>
      <c r="FC286" s="342">
        <f t="shared" si="1015"/>
        <v>7912.277806</v>
      </c>
      <c r="FD286" s="342">
        <f t="shared" si="1015"/>
        <v>0</v>
      </c>
      <c r="FE286" s="342">
        <f t="shared" si="1015"/>
        <v>0</v>
      </c>
      <c r="FF286" s="342">
        <f t="shared" si="1015"/>
        <v>0</v>
      </c>
      <c r="FG286" s="342">
        <f t="shared" si="1015"/>
        <v>0</v>
      </c>
      <c r="FH286" s="342">
        <f t="shared" si="1015"/>
        <v>0</v>
      </c>
      <c r="FI286" s="342">
        <f t="shared" si="1015"/>
        <v>0</v>
      </c>
      <c r="FJ286" s="342">
        <f t="shared" si="1015"/>
        <v>0</v>
      </c>
      <c r="FK286" s="342">
        <f t="shared" si="1015"/>
        <v>0</v>
      </c>
      <c r="FL286" s="342">
        <f t="shared" si="1015"/>
        <v>0</v>
      </c>
      <c r="FM286" s="342">
        <f t="shared" si="1015"/>
        <v>0</v>
      </c>
      <c r="FN286" s="342">
        <f t="shared" si="1015"/>
        <v>0</v>
      </c>
      <c r="FO286" s="342">
        <f t="shared" si="1015"/>
        <v>0</v>
      </c>
      <c r="FP286" s="342">
        <f t="shared" si="1015"/>
        <v>0</v>
      </c>
      <c r="FQ286" s="342">
        <f t="shared" si="1015"/>
        <v>0</v>
      </c>
      <c r="FR286" s="342">
        <f t="shared" si="1015"/>
        <v>0</v>
      </c>
      <c r="FS286" s="342">
        <f t="shared" si="1015"/>
        <v>0</v>
      </c>
      <c r="FT286" s="342">
        <f t="shared" si="1015"/>
        <v>0</v>
      </c>
      <c r="FU286" s="342">
        <f t="shared" si="1015"/>
        <v>0</v>
      </c>
      <c r="FV286" s="342">
        <f t="shared" si="1015"/>
        <v>0</v>
      </c>
      <c r="FW286" s="342">
        <f t="shared" si="1015"/>
        <v>0</v>
      </c>
      <c r="FX286" s="342">
        <f t="shared" si="1015"/>
        <v>0</v>
      </c>
      <c r="FY286" s="342">
        <f t="shared" si="1015"/>
        <v>0</v>
      </c>
      <c r="FZ286" s="342">
        <f t="shared" si="1015"/>
        <v>0</v>
      </c>
      <c r="GA286" s="342">
        <f t="shared" si="1015"/>
        <v>0</v>
      </c>
      <c r="GB286" s="342">
        <f t="shared" si="1015"/>
        <v>0</v>
      </c>
      <c r="GC286" s="342">
        <f t="shared" si="1015"/>
        <v>0</v>
      </c>
      <c r="GD286" s="342">
        <f t="shared" si="1015"/>
        <v>0</v>
      </c>
      <c r="GE286" s="342">
        <f t="shared" si="1015"/>
        <v>0</v>
      </c>
      <c r="GF286" s="342">
        <f t="shared" si="1015"/>
        <v>0</v>
      </c>
      <c r="GG286" s="342">
        <f t="shared" si="1015"/>
        <v>0</v>
      </c>
      <c r="GH286" s="342">
        <f t="shared" si="1015"/>
        <v>0</v>
      </c>
      <c r="GI286" s="342">
        <f t="shared" si="1015"/>
        <v>0</v>
      </c>
      <c r="GJ286" s="342">
        <f t="shared" si="1015"/>
        <v>0</v>
      </c>
      <c r="GK286" s="342">
        <f t="shared" si="1015"/>
        <v>0</v>
      </c>
      <c r="GL286" s="342">
        <f t="shared" si="1015"/>
        <v>0</v>
      </c>
      <c r="GM286" s="342">
        <f t="shared" si="1015"/>
        <v>0</v>
      </c>
      <c r="GN286" s="342">
        <f t="shared" si="1015"/>
        <v>0</v>
      </c>
      <c r="GO286" s="342">
        <f t="shared" si="1015"/>
        <v>0</v>
      </c>
      <c r="GP286" s="342">
        <f t="shared" si="1015"/>
        <v>0</v>
      </c>
      <c r="GQ286" s="342"/>
      <c r="GR286" s="342">
        <f t="shared" ref="GR286:JC286" si="1016">if(or(and($A286-GR$242&gt;0,$A286-GR$243&lt;=0,month($A286)=month(GR$243)),and($A286-GR$242&gt;0,$A286-GR$243&lt;=0,month(edate($A286,6))=month(GR$243))),GR$246,0)</f>
        <v>0</v>
      </c>
      <c r="GS286" s="342">
        <f t="shared" si="1016"/>
        <v>0</v>
      </c>
      <c r="GT286" s="342">
        <f t="shared" si="1016"/>
        <v>0</v>
      </c>
      <c r="GU286" s="342">
        <f t="shared" si="1016"/>
        <v>5856.752093</v>
      </c>
      <c r="GV286" s="342">
        <f t="shared" si="1016"/>
        <v>0</v>
      </c>
      <c r="GW286" s="342">
        <f t="shared" si="1016"/>
        <v>0</v>
      </c>
      <c r="GX286" s="342">
        <f t="shared" si="1016"/>
        <v>0</v>
      </c>
      <c r="GY286" s="342">
        <f t="shared" si="1016"/>
        <v>0</v>
      </c>
      <c r="GZ286" s="342">
        <f t="shared" si="1016"/>
        <v>0</v>
      </c>
      <c r="HA286" s="342">
        <f t="shared" si="1016"/>
        <v>0</v>
      </c>
      <c r="HB286" s="342">
        <f t="shared" si="1016"/>
        <v>0</v>
      </c>
      <c r="HC286" s="342">
        <f t="shared" si="1016"/>
        <v>0</v>
      </c>
      <c r="HD286" s="342">
        <f t="shared" si="1016"/>
        <v>0</v>
      </c>
      <c r="HE286" s="342">
        <f t="shared" si="1016"/>
        <v>0</v>
      </c>
      <c r="HF286" s="342">
        <f t="shared" si="1016"/>
        <v>0</v>
      </c>
      <c r="HG286" s="342">
        <f t="shared" si="1016"/>
        <v>0</v>
      </c>
      <c r="HH286" s="342">
        <f t="shared" si="1016"/>
        <v>0</v>
      </c>
      <c r="HI286" s="342">
        <f t="shared" si="1016"/>
        <v>0</v>
      </c>
      <c r="HJ286" s="342">
        <f t="shared" si="1016"/>
        <v>0</v>
      </c>
      <c r="HK286" s="342">
        <f t="shared" si="1016"/>
        <v>0</v>
      </c>
      <c r="HL286" s="342">
        <f t="shared" si="1016"/>
        <v>0</v>
      </c>
      <c r="HM286" s="342">
        <f t="shared" si="1016"/>
        <v>0</v>
      </c>
      <c r="HN286" s="342">
        <f t="shared" si="1016"/>
        <v>0</v>
      </c>
      <c r="HO286" s="342">
        <f t="shared" si="1016"/>
        <v>0</v>
      </c>
      <c r="HP286" s="342">
        <f t="shared" si="1016"/>
        <v>0</v>
      </c>
      <c r="HQ286" s="342">
        <f t="shared" si="1016"/>
        <v>0</v>
      </c>
      <c r="HR286" s="342">
        <f t="shared" si="1016"/>
        <v>0</v>
      </c>
      <c r="HS286" s="342">
        <f t="shared" si="1016"/>
        <v>0</v>
      </c>
      <c r="HT286" s="342">
        <f t="shared" si="1016"/>
        <v>0</v>
      </c>
      <c r="HU286" s="342">
        <f t="shared" si="1016"/>
        <v>0</v>
      </c>
      <c r="HV286" s="342">
        <f t="shared" si="1016"/>
        <v>0</v>
      </c>
      <c r="HW286" s="342">
        <f t="shared" si="1016"/>
        <v>0</v>
      </c>
      <c r="HX286" s="342">
        <f t="shared" si="1016"/>
        <v>0</v>
      </c>
      <c r="HY286" s="342">
        <f t="shared" si="1016"/>
        <v>0</v>
      </c>
      <c r="HZ286" s="342">
        <f t="shared" si="1016"/>
        <v>0</v>
      </c>
      <c r="IA286" s="342">
        <f t="shared" si="1016"/>
        <v>0</v>
      </c>
      <c r="IB286" s="342">
        <f t="shared" si="1016"/>
        <v>0</v>
      </c>
      <c r="IC286" s="342">
        <f t="shared" si="1016"/>
        <v>0</v>
      </c>
      <c r="ID286" s="342">
        <f t="shared" si="1016"/>
        <v>0</v>
      </c>
      <c r="IE286" s="342">
        <f t="shared" si="1016"/>
        <v>0</v>
      </c>
      <c r="IF286" s="342">
        <f t="shared" si="1016"/>
        <v>0</v>
      </c>
      <c r="IG286" s="342">
        <f t="shared" si="1016"/>
        <v>0</v>
      </c>
      <c r="IH286" s="342">
        <f t="shared" si="1016"/>
        <v>0</v>
      </c>
      <c r="II286" s="342">
        <f t="shared" si="1016"/>
        <v>0</v>
      </c>
      <c r="IJ286" s="342">
        <f t="shared" si="1016"/>
        <v>0</v>
      </c>
      <c r="IK286" s="342">
        <f t="shared" si="1016"/>
        <v>0</v>
      </c>
      <c r="IL286" s="342">
        <f t="shared" si="1016"/>
        <v>0</v>
      </c>
      <c r="IM286" s="342">
        <f t="shared" si="1016"/>
        <v>0</v>
      </c>
      <c r="IN286" s="342">
        <f t="shared" si="1016"/>
        <v>0</v>
      </c>
      <c r="IO286" s="342">
        <f t="shared" si="1016"/>
        <v>0</v>
      </c>
      <c r="IP286" s="342">
        <f t="shared" si="1016"/>
        <v>0</v>
      </c>
      <c r="IQ286" s="342">
        <f t="shared" si="1016"/>
        <v>0</v>
      </c>
      <c r="IR286" s="342">
        <f t="shared" si="1016"/>
        <v>0</v>
      </c>
      <c r="IS286" s="342">
        <f t="shared" si="1016"/>
        <v>0</v>
      </c>
      <c r="IT286" s="342">
        <f t="shared" si="1016"/>
        <v>0</v>
      </c>
      <c r="IU286" s="342">
        <f t="shared" si="1016"/>
        <v>0</v>
      </c>
      <c r="IV286" s="342">
        <f t="shared" si="1016"/>
        <v>0</v>
      </c>
      <c r="IW286" s="342">
        <f t="shared" si="1016"/>
        <v>0</v>
      </c>
      <c r="IX286" s="342">
        <f t="shared" si="1016"/>
        <v>0</v>
      </c>
      <c r="IY286" s="342">
        <f t="shared" si="1016"/>
        <v>0</v>
      </c>
      <c r="IZ286" s="342">
        <f t="shared" si="1016"/>
        <v>0</v>
      </c>
      <c r="JA286" s="342">
        <f t="shared" si="1016"/>
        <v>0</v>
      </c>
      <c r="JB286" s="342">
        <f t="shared" si="1016"/>
        <v>0</v>
      </c>
      <c r="JC286" s="342">
        <f t="shared" si="1016"/>
        <v>0</v>
      </c>
      <c r="JD286" s="342"/>
      <c r="JE286" s="342">
        <f t="shared" ref="JE286:LP286" si="1017">if(or(and($A286-JE$242&gt;0,$A286-JE$243&lt;=0,month($A286)=month(JE$243)),and($A286-JE$242&gt;0,$A286-JE$243&lt;=0,month(edate($A286,6))=month(JE$243))),JE$246,0)</f>
        <v>0</v>
      </c>
      <c r="JF286" s="342">
        <f t="shared" si="1017"/>
        <v>0</v>
      </c>
      <c r="JG286" s="342">
        <f t="shared" si="1017"/>
        <v>0</v>
      </c>
      <c r="JH286" s="342">
        <f t="shared" si="1017"/>
        <v>0</v>
      </c>
      <c r="JI286" s="342">
        <f t="shared" si="1017"/>
        <v>0</v>
      </c>
      <c r="JJ286" s="342">
        <f t="shared" si="1017"/>
        <v>0</v>
      </c>
      <c r="JK286" s="342">
        <f t="shared" si="1017"/>
        <v>0</v>
      </c>
      <c r="JL286" s="342">
        <f t="shared" si="1017"/>
        <v>0</v>
      </c>
      <c r="JM286" s="342">
        <f t="shared" si="1017"/>
        <v>0</v>
      </c>
      <c r="JN286" s="342">
        <f t="shared" si="1017"/>
        <v>0</v>
      </c>
      <c r="JO286" s="342">
        <f t="shared" si="1017"/>
        <v>0</v>
      </c>
      <c r="JP286" s="342">
        <f t="shared" si="1017"/>
        <v>0</v>
      </c>
      <c r="JQ286" s="342">
        <f t="shared" si="1017"/>
        <v>0</v>
      </c>
      <c r="JR286" s="342">
        <f t="shared" si="1017"/>
        <v>0</v>
      </c>
      <c r="JS286" s="342">
        <f t="shared" si="1017"/>
        <v>0</v>
      </c>
      <c r="JT286" s="342">
        <f t="shared" si="1017"/>
        <v>0</v>
      </c>
      <c r="JU286" s="342">
        <f t="shared" si="1017"/>
        <v>0</v>
      </c>
      <c r="JV286" s="342">
        <f t="shared" si="1017"/>
        <v>0</v>
      </c>
      <c r="JW286" s="342">
        <f t="shared" si="1017"/>
        <v>0</v>
      </c>
      <c r="JX286" s="342">
        <f t="shared" si="1017"/>
        <v>0</v>
      </c>
      <c r="JY286" s="342">
        <f t="shared" si="1017"/>
        <v>0</v>
      </c>
      <c r="JZ286" s="342">
        <f t="shared" si="1017"/>
        <v>0</v>
      </c>
      <c r="KA286" s="342">
        <f t="shared" si="1017"/>
        <v>0</v>
      </c>
      <c r="KB286" s="342">
        <f t="shared" si="1017"/>
        <v>0</v>
      </c>
      <c r="KC286" s="342">
        <f t="shared" si="1017"/>
        <v>0</v>
      </c>
      <c r="KD286" s="342">
        <f t="shared" si="1017"/>
        <v>0</v>
      </c>
      <c r="KE286" s="342">
        <f t="shared" si="1017"/>
        <v>0</v>
      </c>
      <c r="KF286" s="342">
        <f t="shared" si="1017"/>
        <v>0</v>
      </c>
      <c r="KG286" s="342">
        <f t="shared" si="1017"/>
        <v>0</v>
      </c>
      <c r="KH286" s="342">
        <f t="shared" si="1017"/>
        <v>0</v>
      </c>
      <c r="KI286" s="342">
        <f t="shared" si="1017"/>
        <v>0</v>
      </c>
      <c r="KJ286" s="342">
        <f t="shared" si="1017"/>
        <v>0</v>
      </c>
      <c r="KK286" s="342">
        <f t="shared" si="1017"/>
        <v>0</v>
      </c>
      <c r="KL286" s="342">
        <f t="shared" si="1017"/>
        <v>0</v>
      </c>
      <c r="KM286" s="342">
        <f t="shared" si="1017"/>
        <v>0</v>
      </c>
      <c r="KN286" s="342">
        <f t="shared" si="1017"/>
        <v>0</v>
      </c>
      <c r="KO286" s="342">
        <f t="shared" si="1017"/>
        <v>0</v>
      </c>
      <c r="KP286" s="342">
        <f t="shared" si="1017"/>
        <v>0</v>
      </c>
      <c r="KQ286" s="342">
        <f t="shared" si="1017"/>
        <v>0</v>
      </c>
      <c r="KR286" s="342">
        <f t="shared" si="1017"/>
        <v>0</v>
      </c>
      <c r="KS286" s="342">
        <f t="shared" si="1017"/>
        <v>0</v>
      </c>
      <c r="KT286" s="342">
        <f t="shared" si="1017"/>
        <v>0</v>
      </c>
      <c r="KU286" s="342">
        <f t="shared" si="1017"/>
        <v>0</v>
      </c>
      <c r="KV286" s="342">
        <f t="shared" si="1017"/>
        <v>0</v>
      </c>
      <c r="KW286" s="342">
        <f t="shared" si="1017"/>
        <v>0</v>
      </c>
      <c r="KX286" s="342">
        <f t="shared" si="1017"/>
        <v>0</v>
      </c>
      <c r="KY286" s="342">
        <f t="shared" si="1017"/>
        <v>0</v>
      </c>
      <c r="KZ286" s="342">
        <f t="shared" si="1017"/>
        <v>0</v>
      </c>
      <c r="LA286" s="342">
        <f t="shared" si="1017"/>
        <v>0</v>
      </c>
      <c r="LB286" s="342">
        <f t="shared" si="1017"/>
        <v>0</v>
      </c>
      <c r="LC286" s="342">
        <f t="shared" si="1017"/>
        <v>0</v>
      </c>
      <c r="LD286" s="342">
        <f t="shared" si="1017"/>
        <v>0</v>
      </c>
      <c r="LE286" s="342">
        <f t="shared" si="1017"/>
        <v>0</v>
      </c>
      <c r="LF286" s="342">
        <f t="shared" si="1017"/>
        <v>0</v>
      </c>
      <c r="LG286" s="342">
        <f t="shared" si="1017"/>
        <v>0</v>
      </c>
      <c r="LH286" s="342">
        <f t="shared" si="1017"/>
        <v>0</v>
      </c>
      <c r="LI286" s="342">
        <f t="shared" si="1017"/>
        <v>0</v>
      </c>
      <c r="LJ286" s="342">
        <f t="shared" si="1017"/>
        <v>0</v>
      </c>
      <c r="LK286" s="342">
        <f t="shared" si="1017"/>
        <v>0</v>
      </c>
      <c r="LL286" s="342">
        <f t="shared" si="1017"/>
        <v>0</v>
      </c>
      <c r="LM286" s="342">
        <f t="shared" si="1017"/>
        <v>0</v>
      </c>
      <c r="LN286" s="342">
        <f t="shared" si="1017"/>
        <v>0</v>
      </c>
      <c r="LO286" s="342">
        <f t="shared" si="1017"/>
        <v>0</v>
      </c>
      <c r="LP286" s="342">
        <f t="shared" si="1017"/>
        <v>0</v>
      </c>
    </row>
    <row r="287">
      <c r="A287" s="331" t="str">
        <f t="shared" si="821"/>
        <v>06-2032</v>
      </c>
      <c r="B287" s="346">
        <f t="shared" si="827"/>
        <v>177859.1155</v>
      </c>
      <c r="C287" s="346"/>
      <c r="E287" s="342">
        <f t="shared" ref="E287:BP287" si="1018">if(or(and($A287-E$242&gt;0,$A287-E$243&lt;=0,month($A287)=month(E$243)),and($A287-E$242&gt;0,$A287-E$243&lt;=0,month(edate($A287,6))=month(E$243))),E$246,0)</f>
        <v>0</v>
      </c>
      <c r="F287" s="342">
        <f t="shared" si="1018"/>
        <v>0</v>
      </c>
      <c r="G287" s="342">
        <f t="shared" si="1018"/>
        <v>0</v>
      </c>
      <c r="H287" s="342">
        <f t="shared" si="1018"/>
        <v>0</v>
      </c>
      <c r="I287" s="342">
        <f t="shared" si="1018"/>
        <v>0</v>
      </c>
      <c r="J287" s="342">
        <f t="shared" si="1018"/>
        <v>0</v>
      </c>
      <c r="K287" s="342">
        <f t="shared" si="1018"/>
        <v>0</v>
      </c>
      <c r="L287" s="342">
        <f t="shared" si="1018"/>
        <v>0</v>
      </c>
      <c r="M287" s="342">
        <f t="shared" si="1018"/>
        <v>0</v>
      </c>
      <c r="N287" s="342">
        <f t="shared" si="1018"/>
        <v>0</v>
      </c>
      <c r="O287" s="342">
        <f t="shared" si="1018"/>
        <v>0</v>
      </c>
      <c r="P287" s="342">
        <f t="shared" si="1018"/>
        <v>0</v>
      </c>
      <c r="Q287" s="342">
        <f t="shared" si="1018"/>
        <v>0</v>
      </c>
      <c r="R287" s="342">
        <f t="shared" si="1018"/>
        <v>0</v>
      </c>
      <c r="S287" s="342">
        <f t="shared" si="1018"/>
        <v>0</v>
      </c>
      <c r="T287" s="342">
        <f t="shared" si="1018"/>
        <v>0</v>
      </c>
      <c r="U287" s="342">
        <f t="shared" si="1018"/>
        <v>0</v>
      </c>
      <c r="V287" s="342">
        <f t="shared" si="1018"/>
        <v>0</v>
      </c>
      <c r="W287" s="342">
        <f t="shared" si="1018"/>
        <v>0</v>
      </c>
      <c r="X287" s="342">
        <f t="shared" si="1018"/>
        <v>0</v>
      </c>
      <c r="Y287" s="342">
        <f t="shared" si="1018"/>
        <v>0</v>
      </c>
      <c r="Z287" s="342">
        <f t="shared" si="1018"/>
        <v>0</v>
      </c>
      <c r="AA287" s="342">
        <f t="shared" si="1018"/>
        <v>0</v>
      </c>
      <c r="AB287" s="342">
        <f t="shared" si="1018"/>
        <v>0</v>
      </c>
      <c r="AC287" s="342">
        <f t="shared" si="1018"/>
        <v>0</v>
      </c>
      <c r="AD287" s="342">
        <f t="shared" si="1018"/>
        <v>0</v>
      </c>
      <c r="AE287" s="342">
        <f t="shared" si="1018"/>
        <v>0</v>
      </c>
      <c r="AF287" s="342">
        <f t="shared" si="1018"/>
        <v>0</v>
      </c>
      <c r="AG287" s="342">
        <f t="shared" si="1018"/>
        <v>0</v>
      </c>
      <c r="AH287" s="342">
        <f t="shared" si="1018"/>
        <v>0</v>
      </c>
      <c r="AI287" s="342">
        <f t="shared" si="1018"/>
        <v>0</v>
      </c>
      <c r="AJ287" s="342">
        <f t="shared" si="1018"/>
        <v>0</v>
      </c>
      <c r="AK287" s="342">
        <f t="shared" si="1018"/>
        <v>0</v>
      </c>
      <c r="AL287" s="342">
        <f t="shared" si="1018"/>
        <v>0</v>
      </c>
      <c r="AM287" s="342">
        <f t="shared" si="1018"/>
        <v>0</v>
      </c>
      <c r="AN287" s="342">
        <f t="shared" si="1018"/>
        <v>0</v>
      </c>
      <c r="AO287" s="342">
        <f t="shared" si="1018"/>
        <v>0</v>
      </c>
      <c r="AP287" s="342">
        <f t="shared" si="1018"/>
        <v>0</v>
      </c>
      <c r="AQ287" s="342">
        <f t="shared" si="1018"/>
        <v>0</v>
      </c>
      <c r="AR287" s="342">
        <f t="shared" si="1018"/>
        <v>0</v>
      </c>
      <c r="AS287" s="342">
        <f t="shared" si="1018"/>
        <v>0</v>
      </c>
      <c r="AT287" s="342">
        <f t="shared" si="1018"/>
        <v>0</v>
      </c>
      <c r="AU287" s="342">
        <f t="shared" si="1018"/>
        <v>0</v>
      </c>
      <c r="AV287" s="342">
        <f t="shared" si="1018"/>
        <v>0</v>
      </c>
      <c r="AW287" s="342">
        <f t="shared" si="1018"/>
        <v>0</v>
      </c>
      <c r="AX287" s="342">
        <f t="shared" si="1018"/>
        <v>0</v>
      </c>
      <c r="AY287" s="342">
        <f t="shared" si="1018"/>
        <v>0</v>
      </c>
      <c r="AZ287" s="342">
        <f t="shared" si="1018"/>
        <v>0</v>
      </c>
      <c r="BA287" s="342">
        <f t="shared" si="1018"/>
        <v>0</v>
      </c>
      <c r="BB287" s="342">
        <f t="shared" si="1018"/>
        <v>0</v>
      </c>
      <c r="BC287" s="342">
        <f t="shared" si="1018"/>
        <v>4873.17825</v>
      </c>
      <c r="BD287" s="342">
        <f t="shared" si="1018"/>
        <v>0</v>
      </c>
      <c r="BE287" s="342">
        <f t="shared" si="1018"/>
        <v>4565.5155</v>
      </c>
      <c r="BF287" s="342">
        <f t="shared" si="1018"/>
        <v>0</v>
      </c>
      <c r="BG287" s="342">
        <f t="shared" si="1018"/>
        <v>900.3978</v>
      </c>
      <c r="BH287" s="342">
        <f t="shared" si="1018"/>
        <v>0</v>
      </c>
      <c r="BI287" s="342">
        <f t="shared" si="1018"/>
        <v>0</v>
      </c>
      <c r="BJ287" s="342">
        <f t="shared" si="1018"/>
        <v>0</v>
      </c>
      <c r="BK287" s="342">
        <f t="shared" si="1018"/>
        <v>0</v>
      </c>
      <c r="BL287" s="342">
        <f t="shared" si="1018"/>
        <v>0</v>
      </c>
      <c r="BM287" s="342">
        <f t="shared" si="1018"/>
        <v>1521.41625</v>
      </c>
      <c r="BN287" s="342">
        <f t="shared" si="1018"/>
        <v>0</v>
      </c>
      <c r="BO287" s="342">
        <f t="shared" si="1018"/>
        <v>5255.6688</v>
      </c>
      <c r="BP287" s="342">
        <f t="shared" si="1018"/>
        <v>0</v>
      </c>
      <c r="BQ287" s="342"/>
      <c r="BR287" s="342">
        <f t="shared" ref="BR287:EC287" si="1019">if(or(and($A287-BR$242&gt;0,$A287-BR$243&lt;=0,month($A287)=month(BR$243)),and($A287-BR$242&gt;0,$A287-BR$243&lt;=0,month(edate($A287,6))=month(BR$243))),BR$246,0)</f>
        <v>0</v>
      </c>
      <c r="BS287" s="342">
        <f t="shared" si="1019"/>
        <v>0</v>
      </c>
      <c r="BT287" s="342">
        <f t="shared" si="1019"/>
        <v>0</v>
      </c>
      <c r="BU287" s="342">
        <f t="shared" si="1019"/>
        <v>0</v>
      </c>
      <c r="BV287" s="342">
        <f t="shared" si="1019"/>
        <v>0</v>
      </c>
      <c r="BW287" s="342">
        <f t="shared" si="1019"/>
        <v>0</v>
      </c>
      <c r="BX287" s="342">
        <f t="shared" si="1019"/>
        <v>0</v>
      </c>
      <c r="BY287" s="342">
        <f t="shared" si="1019"/>
        <v>0</v>
      </c>
      <c r="BZ287" s="342">
        <f t="shared" si="1019"/>
        <v>0</v>
      </c>
      <c r="CA287" s="342">
        <f t="shared" si="1019"/>
        <v>11106.87188</v>
      </c>
      <c r="CB287" s="342">
        <f t="shared" si="1019"/>
        <v>0</v>
      </c>
      <c r="CC287" s="342">
        <f t="shared" si="1019"/>
        <v>0</v>
      </c>
      <c r="CD287" s="342">
        <f t="shared" si="1019"/>
        <v>0</v>
      </c>
      <c r="CE287" s="342">
        <f t="shared" si="1019"/>
        <v>0</v>
      </c>
      <c r="CF287" s="342">
        <f t="shared" si="1019"/>
        <v>0</v>
      </c>
      <c r="CG287" s="342">
        <f t="shared" si="1019"/>
        <v>0</v>
      </c>
      <c r="CH287" s="342">
        <f t="shared" si="1019"/>
        <v>0</v>
      </c>
      <c r="CI287" s="342">
        <f t="shared" si="1019"/>
        <v>7404.527304</v>
      </c>
      <c r="CJ287" s="342">
        <f t="shared" si="1019"/>
        <v>0</v>
      </c>
      <c r="CK287" s="342">
        <f t="shared" si="1019"/>
        <v>7907.022408</v>
      </c>
      <c r="CL287" s="342">
        <f t="shared" si="1019"/>
        <v>0</v>
      </c>
      <c r="CM287" s="342">
        <f t="shared" si="1019"/>
        <v>0</v>
      </c>
      <c r="CN287" s="342">
        <f t="shared" si="1019"/>
        <v>0</v>
      </c>
      <c r="CO287" s="342">
        <f t="shared" si="1019"/>
        <v>8094.988483</v>
      </c>
      <c r="CP287" s="342">
        <f t="shared" si="1019"/>
        <v>0</v>
      </c>
      <c r="CQ287" s="342">
        <f t="shared" si="1019"/>
        <v>0</v>
      </c>
      <c r="CR287" s="342">
        <f t="shared" si="1019"/>
        <v>0</v>
      </c>
      <c r="CS287" s="342">
        <f t="shared" si="1019"/>
        <v>5853.214969</v>
      </c>
      <c r="CT287" s="342">
        <f t="shared" si="1019"/>
        <v>0</v>
      </c>
      <c r="CU287" s="342">
        <f t="shared" si="1019"/>
        <v>334.3622238</v>
      </c>
      <c r="CV287" s="342">
        <f t="shared" si="1019"/>
        <v>0</v>
      </c>
      <c r="CW287" s="342">
        <f t="shared" si="1019"/>
        <v>2856.566596</v>
      </c>
      <c r="CX287" s="342">
        <f t="shared" si="1019"/>
        <v>14443.57099</v>
      </c>
      <c r="CY287" s="342">
        <f t="shared" si="1019"/>
        <v>0</v>
      </c>
      <c r="CZ287" s="342">
        <f t="shared" si="1019"/>
        <v>0</v>
      </c>
      <c r="DA287" s="342">
        <f t="shared" si="1019"/>
        <v>11977.28249</v>
      </c>
      <c r="DB287" s="342">
        <f t="shared" si="1019"/>
        <v>8304.351728</v>
      </c>
      <c r="DC287" s="342">
        <f t="shared" si="1019"/>
        <v>0</v>
      </c>
      <c r="DD287" s="342">
        <f t="shared" si="1019"/>
        <v>0</v>
      </c>
      <c r="DE287" s="342">
        <f t="shared" si="1019"/>
        <v>8436.235936</v>
      </c>
      <c r="DF287" s="342">
        <f t="shared" si="1019"/>
        <v>0</v>
      </c>
      <c r="DG287" s="342">
        <f t="shared" si="1019"/>
        <v>0</v>
      </c>
      <c r="DH287" s="342">
        <f t="shared" si="1019"/>
        <v>0</v>
      </c>
      <c r="DI287" s="342">
        <f t="shared" si="1019"/>
        <v>5974.064596</v>
      </c>
      <c r="DJ287" s="342">
        <f t="shared" si="1019"/>
        <v>0</v>
      </c>
      <c r="DK287" s="342">
        <f t="shared" si="1019"/>
        <v>8674.270616</v>
      </c>
      <c r="DL287" s="342">
        <f t="shared" si="1019"/>
        <v>0</v>
      </c>
      <c r="DM287" s="342">
        <f t="shared" si="1019"/>
        <v>4401.586473</v>
      </c>
      <c r="DN287" s="342">
        <f t="shared" si="1019"/>
        <v>5249.145811</v>
      </c>
      <c r="DO287" s="342">
        <f t="shared" si="1019"/>
        <v>0</v>
      </c>
      <c r="DP287" s="342">
        <f t="shared" si="1019"/>
        <v>0</v>
      </c>
      <c r="DQ287" s="342">
        <f t="shared" si="1019"/>
        <v>0</v>
      </c>
      <c r="DR287" s="342">
        <f t="shared" si="1019"/>
        <v>0</v>
      </c>
      <c r="DS287" s="342">
        <f t="shared" si="1019"/>
        <v>0</v>
      </c>
      <c r="DT287" s="342">
        <f t="shared" si="1019"/>
        <v>0</v>
      </c>
      <c r="DU287" s="342">
        <f t="shared" si="1019"/>
        <v>0</v>
      </c>
      <c r="DV287" s="342">
        <f t="shared" si="1019"/>
        <v>0</v>
      </c>
      <c r="DW287" s="342">
        <f t="shared" si="1019"/>
        <v>0</v>
      </c>
      <c r="DX287" s="342">
        <f t="shared" si="1019"/>
        <v>0</v>
      </c>
      <c r="DY287" s="342">
        <f t="shared" si="1019"/>
        <v>0</v>
      </c>
      <c r="DZ287" s="342">
        <f t="shared" si="1019"/>
        <v>0</v>
      </c>
      <c r="EA287" s="342">
        <f t="shared" si="1019"/>
        <v>0</v>
      </c>
      <c r="EB287" s="342">
        <f t="shared" si="1019"/>
        <v>0</v>
      </c>
      <c r="EC287" s="342">
        <f t="shared" si="1019"/>
        <v>0</v>
      </c>
      <c r="ED287" s="338"/>
      <c r="EE287" s="342">
        <f t="shared" ref="EE287:GP287" si="1020">if(or(and($A287-EE$242&gt;0,$A287-EE$243&lt;=0,month($A287)=month(EE$243)),and($A287-EE$242&gt;0,$A287-EE$243&lt;=0,month(edate($A287,6))=month(EE$243))),EE$246,0)</f>
        <v>6042.863176</v>
      </c>
      <c r="EF287" s="342">
        <f t="shared" si="1020"/>
        <v>0</v>
      </c>
      <c r="EG287" s="342">
        <f t="shared" si="1020"/>
        <v>0</v>
      </c>
      <c r="EH287" s="342">
        <f t="shared" si="1020"/>
        <v>0</v>
      </c>
      <c r="EI287" s="342">
        <f t="shared" si="1020"/>
        <v>0</v>
      </c>
      <c r="EJ287" s="342">
        <f t="shared" si="1020"/>
        <v>5163.625743</v>
      </c>
      <c r="EK287" s="342">
        <f t="shared" si="1020"/>
        <v>0</v>
      </c>
      <c r="EL287" s="342">
        <f t="shared" si="1020"/>
        <v>0</v>
      </c>
      <c r="EM287" s="342">
        <f t="shared" si="1020"/>
        <v>0</v>
      </c>
      <c r="EN287" s="342">
        <f t="shared" si="1020"/>
        <v>0</v>
      </c>
      <c r="EO287" s="342">
        <f t="shared" si="1020"/>
        <v>0</v>
      </c>
      <c r="EP287" s="342">
        <f t="shared" si="1020"/>
        <v>4621.860131</v>
      </c>
      <c r="EQ287" s="342">
        <f t="shared" si="1020"/>
        <v>0</v>
      </c>
      <c r="ER287" s="342">
        <f t="shared" si="1020"/>
        <v>0</v>
      </c>
      <c r="ES287" s="342">
        <f t="shared" si="1020"/>
        <v>10211.8716</v>
      </c>
      <c r="ET287" s="342">
        <f t="shared" si="1020"/>
        <v>0</v>
      </c>
      <c r="EU287" s="342">
        <f t="shared" si="1020"/>
        <v>0</v>
      </c>
      <c r="EV287" s="342">
        <f t="shared" si="1020"/>
        <v>0</v>
      </c>
      <c r="EW287" s="342">
        <f t="shared" si="1020"/>
        <v>0</v>
      </c>
      <c r="EX287" s="342">
        <f t="shared" si="1020"/>
        <v>0</v>
      </c>
      <c r="EY287" s="342">
        <f t="shared" si="1020"/>
        <v>7229.01177</v>
      </c>
      <c r="EZ287" s="342">
        <f t="shared" si="1020"/>
        <v>0</v>
      </c>
      <c r="FA287" s="342">
        <f t="shared" si="1020"/>
        <v>0</v>
      </c>
      <c r="FB287" s="342">
        <f t="shared" si="1020"/>
        <v>0</v>
      </c>
      <c r="FC287" s="342">
        <f t="shared" si="1020"/>
        <v>0</v>
      </c>
      <c r="FD287" s="342">
        <f t="shared" si="1020"/>
        <v>0</v>
      </c>
      <c r="FE287" s="342">
        <f t="shared" si="1020"/>
        <v>0</v>
      </c>
      <c r="FF287" s="342">
        <f t="shared" si="1020"/>
        <v>0</v>
      </c>
      <c r="FG287" s="342">
        <f t="shared" si="1020"/>
        <v>0</v>
      </c>
      <c r="FH287" s="342">
        <f t="shared" si="1020"/>
        <v>0</v>
      </c>
      <c r="FI287" s="342">
        <f t="shared" si="1020"/>
        <v>0</v>
      </c>
      <c r="FJ287" s="342">
        <f t="shared" si="1020"/>
        <v>0</v>
      </c>
      <c r="FK287" s="342">
        <f t="shared" si="1020"/>
        <v>0</v>
      </c>
      <c r="FL287" s="342">
        <f t="shared" si="1020"/>
        <v>0</v>
      </c>
      <c r="FM287" s="342">
        <f t="shared" si="1020"/>
        <v>0</v>
      </c>
      <c r="FN287" s="342">
        <f t="shared" si="1020"/>
        <v>0</v>
      </c>
      <c r="FO287" s="342">
        <f t="shared" si="1020"/>
        <v>0</v>
      </c>
      <c r="FP287" s="342">
        <f t="shared" si="1020"/>
        <v>0</v>
      </c>
      <c r="FQ287" s="342">
        <f t="shared" si="1020"/>
        <v>0</v>
      </c>
      <c r="FR287" s="342">
        <f t="shared" si="1020"/>
        <v>0</v>
      </c>
      <c r="FS287" s="342">
        <f t="shared" si="1020"/>
        <v>0</v>
      </c>
      <c r="FT287" s="342">
        <f t="shared" si="1020"/>
        <v>0</v>
      </c>
      <c r="FU287" s="342">
        <f t="shared" si="1020"/>
        <v>0</v>
      </c>
      <c r="FV287" s="342">
        <f t="shared" si="1020"/>
        <v>0</v>
      </c>
      <c r="FW287" s="342">
        <f t="shared" si="1020"/>
        <v>0</v>
      </c>
      <c r="FX287" s="342">
        <f t="shared" si="1020"/>
        <v>0</v>
      </c>
      <c r="FY287" s="342">
        <f t="shared" si="1020"/>
        <v>0</v>
      </c>
      <c r="FZ287" s="342">
        <f t="shared" si="1020"/>
        <v>0</v>
      </c>
      <c r="GA287" s="342">
        <f t="shared" si="1020"/>
        <v>0</v>
      </c>
      <c r="GB287" s="342">
        <f t="shared" si="1020"/>
        <v>0</v>
      </c>
      <c r="GC287" s="342">
        <f t="shared" si="1020"/>
        <v>0</v>
      </c>
      <c r="GD287" s="342">
        <f t="shared" si="1020"/>
        <v>0</v>
      </c>
      <c r="GE287" s="342">
        <f t="shared" si="1020"/>
        <v>0</v>
      </c>
      <c r="GF287" s="342">
        <f t="shared" si="1020"/>
        <v>0</v>
      </c>
      <c r="GG287" s="342">
        <f t="shared" si="1020"/>
        <v>0</v>
      </c>
      <c r="GH287" s="342">
        <f t="shared" si="1020"/>
        <v>0</v>
      </c>
      <c r="GI287" s="342">
        <f t="shared" si="1020"/>
        <v>0</v>
      </c>
      <c r="GJ287" s="342">
        <f t="shared" si="1020"/>
        <v>0</v>
      </c>
      <c r="GK287" s="342">
        <f t="shared" si="1020"/>
        <v>0</v>
      </c>
      <c r="GL287" s="342">
        <f t="shared" si="1020"/>
        <v>0</v>
      </c>
      <c r="GM287" s="342">
        <f t="shared" si="1020"/>
        <v>0</v>
      </c>
      <c r="GN287" s="342">
        <f t="shared" si="1020"/>
        <v>0</v>
      </c>
      <c r="GO287" s="342">
        <f t="shared" si="1020"/>
        <v>0</v>
      </c>
      <c r="GP287" s="342">
        <f t="shared" si="1020"/>
        <v>0</v>
      </c>
      <c r="GQ287" s="342"/>
      <c r="GR287" s="342">
        <f t="shared" ref="GR287:JC287" si="1021">if(or(and($A287-GR$242&gt;0,$A287-GR$243&lt;=0,month($A287)=month(GR$243)),and($A287-GR$242&gt;0,$A287-GR$243&lt;=0,month(edate($A287,6))=month(GR$243))),GR$246,0)</f>
        <v>0</v>
      </c>
      <c r="GS287" s="342">
        <f t="shared" si="1021"/>
        <v>0</v>
      </c>
      <c r="GT287" s="342">
        <f t="shared" si="1021"/>
        <v>0</v>
      </c>
      <c r="GU287" s="342">
        <f t="shared" si="1021"/>
        <v>0</v>
      </c>
      <c r="GV287" s="342">
        <f t="shared" si="1021"/>
        <v>0</v>
      </c>
      <c r="GW287" s="342">
        <f t="shared" si="1021"/>
        <v>0</v>
      </c>
      <c r="GX287" s="342">
        <f t="shared" si="1021"/>
        <v>0</v>
      </c>
      <c r="GY287" s="342">
        <f t="shared" si="1021"/>
        <v>0</v>
      </c>
      <c r="GZ287" s="342">
        <f t="shared" si="1021"/>
        <v>0</v>
      </c>
      <c r="HA287" s="342">
        <f t="shared" si="1021"/>
        <v>0</v>
      </c>
      <c r="HB287" s="342">
        <f t="shared" si="1021"/>
        <v>7188.545917</v>
      </c>
      <c r="HC287" s="342">
        <f t="shared" si="1021"/>
        <v>0</v>
      </c>
      <c r="HD287" s="342">
        <f t="shared" si="1021"/>
        <v>0</v>
      </c>
      <c r="HE287" s="342">
        <f t="shared" si="1021"/>
        <v>0</v>
      </c>
      <c r="HF287" s="342">
        <f t="shared" si="1021"/>
        <v>0</v>
      </c>
      <c r="HG287" s="342">
        <f t="shared" si="1021"/>
        <v>0</v>
      </c>
      <c r="HH287" s="342">
        <f t="shared" si="1021"/>
        <v>0</v>
      </c>
      <c r="HI287" s="342">
        <f t="shared" si="1021"/>
        <v>0</v>
      </c>
      <c r="HJ287" s="342">
        <f t="shared" si="1021"/>
        <v>0</v>
      </c>
      <c r="HK287" s="342">
        <f t="shared" si="1021"/>
        <v>0</v>
      </c>
      <c r="HL287" s="342">
        <f t="shared" si="1021"/>
        <v>0</v>
      </c>
      <c r="HM287" s="342">
        <f t="shared" si="1021"/>
        <v>41.09287331</v>
      </c>
      <c r="HN287" s="342">
        <f t="shared" si="1021"/>
        <v>0</v>
      </c>
      <c r="HO287" s="342">
        <f t="shared" si="1021"/>
        <v>0</v>
      </c>
      <c r="HP287" s="342">
        <f t="shared" si="1021"/>
        <v>0</v>
      </c>
      <c r="HQ287" s="342">
        <f t="shared" si="1021"/>
        <v>0</v>
      </c>
      <c r="HR287" s="342">
        <f t="shared" si="1021"/>
        <v>0</v>
      </c>
      <c r="HS287" s="342">
        <f t="shared" si="1021"/>
        <v>0</v>
      </c>
      <c r="HT287" s="342">
        <f t="shared" si="1021"/>
        <v>0</v>
      </c>
      <c r="HU287" s="342">
        <f t="shared" si="1021"/>
        <v>0</v>
      </c>
      <c r="HV287" s="342">
        <f t="shared" si="1021"/>
        <v>0</v>
      </c>
      <c r="HW287" s="342">
        <f t="shared" si="1021"/>
        <v>0</v>
      </c>
      <c r="HX287" s="342">
        <f t="shared" si="1021"/>
        <v>0</v>
      </c>
      <c r="HY287" s="342">
        <f t="shared" si="1021"/>
        <v>0</v>
      </c>
      <c r="HZ287" s="342">
        <f t="shared" si="1021"/>
        <v>0</v>
      </c>
      <c r="IA287" s="342">
        <f t="shared" si="1021"/>
        <v>0</v>
      </c>
      <c r="IB287" s="342">
        <f t="shared" si="1021"/>
        <v>0</v>
      </c>
      <c r="IC287" s="342">
        <f t="shared" si="1021"/>
        <v>0</v>
      </c>
      <c r="ID287" s="342">
        <f t="shared" si="1021"/>
        <v>0</v>
      </c>
      <c r="IE287" s="342">
        <f t="shared" si="1021"/>
        <v>0</v>
      </c>
      <c r="IF287" s="342">
        <f t="shared" si="1021"/>
        <v>0</v>
      </c>
      <c r="IG287" s="342">
        <f t="shared" si="1021"/>
        <v>0</v>
      </c>
      <c r="IH287" s="342">
        <f t="shared" si="1021"/>
        <v>0</v>
      </c>
      <c r="II287" s="342">
        <f t="shared" si="1021"/>
        <v>0</v>
      </c>
      <c r="IJ287" s="342">
        <f t="shared" si="1021"/>
        <v>0</v>
      </c>
      <c r="IK287" s="342">
        <f t="shared" si="1021"/>
        <v>0</v>
      </c>
      <c r="IL287" s="342">
        <f t="shared" si="1021"/>
        <v>0</v>
      </c>
      <c r="IM287" s="342">
        <f t="shared" si="1021"/>
        <v>0</v>
      </c>
      <c r="IN287" s="342">
        <f t="shared" si="1021"/>
        <v>0</v>
      </c>
      <c r="IO287" s="342">
        <f t="shared" si="1021"/>
        <v>0</v>
      </c>
      <c r="IP287" s="342">
        <f t="shared" si="1021"/>
        <v>0</v>
      </c>
      <c r="IQ287" s="342">
        <f t="shared" si="1021"/>
        <v>0</v>
      </c>
      <c r="IR287" s="342">
        <f t="shared" si="1021"/>
        <v>0</v>
      </c>
      <c r="IS287" s="342">
        <f t="shared" si="1021"/>
        <v>0</v>
      </c>
      <c r="IT287" s="342">
        <f t="shared" si="1021"/>
        <v>0</v>
      </c>
      <c r="IU287" s="342">
        <f t="shared" si="1021"/>
        <v>0</v>
      </c>
      <c r="IV287" s="342">
        <f t="shared" si="1021"/>
        <v>0</v>
      </c>
      <c r="IW287" s="342">
        <f t="shared" si="1021"/>
        <v>0</v>
      </c>
      <c r="IX287" s="342">
        <f t="shared" si="1021"/>
        <v>0</v>
      </c>
      <c r="IY287" s="342">
        <f t="shared" si="1021"/>
        <v>0</v>
      </c>
      <c r="IZ287" s="342">
        <f t="shared" si="1021"/>
        <v>0</v>
      </c>
      <c r="JA287" s="342">
        <f t="shared" si="1021"/>
        <v>0</v>
      </c>
      <c r="JB287" s="342">
        <f t="shared" si="1021"/>
        <v>0</v>
      </c>
      <c r="JC287" s="342">
        <f t="shared" si="1021"/>
        <v>0</v>
      </c>
      <c r="JD287" s="342"/>
      <c r="JE287" s="342">
        <f t="shared" ref="JE287:LP287" si="1022">if(or(and($A287-JE$242&gt;0,$A287-JE$243&lt;=0,month($A287)=month(JE$243)),and($A287-JE$242&gt;0,$A287-JE$243&lt;=0,month(edate($A287,6))=month(JE$243))),JE$246,0)</f>
        <v>0</v>
      </c>
      <c r="JF287" s="342">
        <f t="shared" si="1022"/>
        <v>3784.380081</v>
      </c>
      <c r="JG287" s="342">
        <f t="shared" si="1022"/>
        <v>5441.625069</v>
      </c>
      <c r="JH287" s="342">
        <f t="shared" si="1022"/>
        <v>0</v>
      </c>
      <c r="JI287" s="342">
        <f t="shared" si="1022"/>
        <v>0</v>
      </c>
      <c r="JJ287" s="342">
        <f t="shared" si="1022"/>
        <v>0</v>
      </c>
      <c r="JK287" s="342">
        <f t="shared" si="1022"/>
        <v>0</v>
      </c>
      <c r="JL287" s="342">
        <f t="shared" si="1022"/>
        <v>0</v>
      </c>
      <c r="JM287" s="342">
        <f t="shared" si="1022"/>
        <v>0</v>
      </c>
      <c r="JN287" s="342">
        <f t="shared" si="1022"/>
        <v>0</v>
      </c>
      <c r="JO287" s="342">
        <f t="shared" si="1022"/>
        <v>0</v>
      </c>
      <c r="JP287" s="342">
        <f t="shared" si="1022"/>
        <v>0</v>
      </c>
      <c r="JQ287" s="342">
        <f t="shared" si="1022"/>
        <v>0</v>
      </c>
      <c r="JR287" s="342">
        <f t="shared" si="1022"/>
        <v>0</v>
      </c>
      <c r="JS287" s="342">
        <f t="shared" si="1022"/>
        <v>0</v>
      </c>
      <c r="JT287" s="342">
        <f t="shared" si="1022"/>
        <v>0</v>
      </c>
      <c r="JU287" s="342">
        <f t="shared" si="1022"/>
        <v>0</v>
      </c>
      <c r="JV287" s="342">
        <f t="shared" si="1022"/>
        <v>0</v>
      </c>
      <c r="JW287" s="342">
        <f t="shared" si="1022"/>
        <v>0</v>
      </c>
      <c r="JX287" s="342">
        <f t="shared" si="1022"/>
        <v>0</v>
      </c>
      <c r="JY287" s="342">
        <f t="shared" si="1022"/>
        <v>0</v>
      </c>
      <c r="JZ287" s="342">
        <f t="shared" si="1022"/>
        <v>0</v>
      </c>
      <c r="KA287" s="342">
        <f t="shared" si="1022"/>
        <v>0</v>
      </c>
      <c r="KB287" s="342">
        <f t="shared" si="1022"/>
        <v>0</v>
      </c>
      <c r="KC287" s="342">
        <f t="shared" si="1022"/>
        <v>0</v>
      </c>
      <c r="KD287" s="342">
        <f t="shared" si="1022"/>
        <v>0</v>
      </c>
      <c r="KE287" s="342">
        <f t="shared" si="1022"/>
        <v>0</v>
      </c>
      <c r="KF287" s="342">
        <f t="shared" si="1022"/>
        <v>0</v>
      </c>
      <c r="KG287" s="342">
        <f t="shared" si="1022"/>
        <v>0</v>
      </c>
      <c r="KH287" s="342">
        <f t="shared" si="1022"/>
        <v>0</v>
      </c>
      <c r="KI287" s="342">
        <f t="shared" si="1022"/>
        <v>0</v>
      </c>
      <c r="KJ287" s="342">
        <f t="shared" si="1022"/>
        <v>0</v>
      </c>
      <c r="KK287" s="342">
        <f t="shared" si="1022"/>
        <v>0</v>
      </c>
      <c r="KL287" s="342">
        <f t="shared" si="1022"/>
        <v>0</v>
      </c>
      <c r="KM287" s="342">
        <f t="shared" si="1022"/>
        <v>0</v>
      </c>
      <c r="KN287" s="342">
        <f t="shared" si="1022"/>
        <v>0</v>
      </c>
      <c r="KO287" s="342">
        <f t="shared" si="1022"/>
        <v>0</v>
      </c>
      <c r="KP287" s="342">
        <f t="shared" si="1022"/>
        <v>0</v>
      </c>
      <c r="KQ287" s="342">
        <f t="shared" si="1022"/>
        <v>0</v>
      </c>
      <c r="KR287" s="342">
        <f t="shared" si="1022"/>
        <v>0</v>
      </c>
      <c r="KS287" s="342">
        <f t="shared" si="1022"/>
        <v>0</v>
      </c>
      <c r="KT287" s="342">
        <f t="shared" si="1022"/>
        <v>0</v>
      </c>
      <c r="KU287" s="342">
        <f t="shared" si="1022"/>
        <v>0</v>
      </c>
      <c r="KV287" s="342">
        <f t="shared" si="1022"/>
        <v>0</v>
      </c>
      <c r="KW287" s="342">
        <f t="shared" si="1022"/>
        <v>0</v>
      </c>
      <c r="KX287" s="342">
        <f t="shared" si="1022"/>
        <v>0</v>
      </c>
      <c r="KY287" s="342">
        <f t="shared" si="1022"/>
        <v>0</v>
      </c>
      <c r="KZ287" s="342">
        <f t="shared" si="1022"/>
        <v>0</v>
      </c>
      <c r="LA287" s="342">
        <f t="shared" si="1022"/>
        <v>0</v>
      </c>
      <c r="LB287" s="342">
        <f t="shared" si="1022"/>
        <v>0</v>
      </c>
      <c r="LC287" s="342">
        <f t="shared" si="1022"/>
        <v>0</v>
      </c>
      <c r="LD287" s="342">
        <f t="shared" si="1022"/>
        <v>0</v>
      </c>
      <c r="LE287" s="342">
        <f t="shared" si="1022"/>
        <v>0</v>
      </c>
      <c r="LF287" s="342">
        <f t="shared" si="1022"/>
        <v>0</v>
      </c>
      <c r="LG287" s="342">
        <f t="shared" si="1022"/>
        <v>0</v>
      </c>
      <c r="LH287" s="342">
        <f t="shared" si="1022"/>
        <v>0</v>
      </c>
      <c r="LI287" s="342">
        <f t="shared" si="1022"/>
        <v>0</v>
      </c>
      <c r="LJ287" s="342">
        <f t="shared" si="1022"/>
        <v>0</v>
      </c>
      <c r="LK287" s="342">
        <f t="shared" si="1022"/>
        <v>0</v>
      </c>
      <c r="LL287" s="342">
        <f t="shared" si="1022"/>
        <v>0</v>
      </c>
      <c r="LM287" s="342">
        <f t="shared" si="1022"/>
        <v>0</v>
      </c>
      <c r="LN287" s="342">
        <f t="shared" si="1022"/>
        <v>0</v>
      </c>
      <c r="LO287" s="342">
        <f t="shared" si="1022"/>
        <v>0</v>
      </c>
      <c r="LP287" s="342">
        <f t="shared" si="1022"/>
        <v>0</v>
      </c>
    </row>
    <row r="288">
      <c r="A288" s="331" t="str">
        <f t="shared" si="821"/>
        <v>09-2032</v>
      </c>
      <c r="B288" s="346">
        <f t="shared" si="827"/>
        <v>236649.7674</v>
      </c>
      <c r="C288" s="346"/>
      <c r="E288" s="342">
        <f t="shared" ref="E288:BP288" si="1023">if(or(and($A288-E$242&gt;0,$A288-E$243&lt;=0,month($A288)=month(E$243)),and($A288-E$242&gt;0,$A288-E$243&lt;=0,month(edate($A288,6))=month(E$243))),E$246,0)</f>
        <v>0</v>
      </c>
      <c r="F288" s="342">
        <f t="shared" si="1023"/>
        <v>0</v>
      </c>
      <c r="G288" s="342">
        <f t="shared" si="1023"/>
        <v>0</v>
      </c>
      <c r="H288" s="342">
        <f t="shared" si="1023"/>
        <v>0</v>
      </c>
      <c r="I288" s="342">
        <f t="shared" si="1023"/>
        <v>0</v>
      </c>
      <c r="J288" s="342">
        <f t="shared" si="1023"/>
        <v>0</v>
      </c>
      <c r="K288" s="342">
        <f t="shared" si="1023"/>
        <v>0</v>
      </c>
      <c r="L288" s="342">
        <f t="shared" si="1023"/>
        <v>0</v>
      </c>
      <c r="M288" s="342">
        <f t="shared" si="1023"/>
        <v>0</v>
      </c>
      <c r="N288" s="342">
        <f t="shared" si="1023"/>
        <v>0</v>
      </c>
      <c r="O288" s="342">
        <f t="shared" si="1023"/>
        <v>0</v>
      </c>
      <c r="P288" s="342">
        <f t="shared" si="1023"/>
        <v>0</v>
      </c>
      <c r="Q288" s="342">
        <f t="shared" si="1023"/>
        <v>0</v>
      </c>
      <c r="R288" s="342">
        <f t="shared" si="1023"/>
        <v>0</v>
      </c>
      <c r="S288" s="342">
        <f t="shared" si="1023"/>
        <v>0</v>
      </c>
      <c r="T288" s="342">
        <f t="shared" si="1023"/>
        <v>0</v>
      </c>
      <c r="U288" s="342">
        <f t="shared" si="1023"/>
        <v>0</v>
      </c>
      <c r="V288" s="342">
        <f t="shared" si="1023"/>
        <v>0</v>
      </c>
      <c r="W288" s="342">
        <f t="shared" si="1023"/>
        <v>0</v>
      </c>
      <c r="X288" s="342">
        <f t="shared" si="1023"/>
        <v>0</v>
      </c>
      <c r="Y288" s="342">
        <f t="shared" si="1023"/>
        <v>0</v>
      </c>
      <c r="Z288" s="342">
        <f t="shared" si="1023"/>
        <v>0</v>
      </c>
      <c r="AA288" s="342">
        <f t="shared" si="1023"/>
        <v>0</v>
      </c>
      <c r="AB288" s="342">
        <f t="shared" si="1023"/>
        <v>0</v>
      </c>
      <c r="AC288" s="342">
        <f t="shared" si="1023"/>
        <v>0</v>
      </c>
      <c r="AD288" s="342">
        <f t="shared" si="1023"/>
        <v>0</v>
      </c>
      <c r="AE288" s="342">
        <f t="shared" si="1023"/>
        <v>0</v>
      </c>
      <c r="AF288" s="342">
        <f t="shared" si="1023"/>
        <v>0</v>
      </c>
      <c r="AG288" s="342">
        <f t="shared" si="1023"/>
        <v>0</v>
      </c>
      <c r="AH288" s="342">
        <f t="shared" si="1023"/>
        <v>0</v>
      </c>
      <c r="AI288" s="342">
        <f t="shared" si="1023"/>
        <v>0</v>
      </c>
      <c r="AJ288" s="342">
        <f t="shared" si="1023"/>
        <v>0</v>
      </c>
      <c r="AK288" s="342">
        <f t="shared" si="1023"/>
        <v>0</v>
      </c>
      <c r="AL288" s="342">
        <f t="shared" si="1023"/>
        <v>0</v>
      </c>
      <c r="AM288" s="342">
        <f t="shared" si="1023"/>
        <v>0</v>
      </c>
      <c r="AN288" s="342">
        <f t="shared" si="1023"/>
        <v>0</v>
      </c>
      <c r="AO288" s="342">
        <f t="shared" si="1023"/>
        <v>0</v>
      </c>
      <c r="AP288" s="342">
        <f t="shared" si="1023"/>
        <v>0</v>
      </c>
      <c r="AQ288" s="342">
        <f t="shared" si="1023"/>
        <v>0</v>
      </c>
      <c r="AR288" s="342">
        <f t="shared" si="1023"/>
        <v>0</v>
      </c>
      <c r="AS288" s="342">
        <f t="shared" si="1023"/>
        <v>0</v>
      </c>
      <c r="AT288" s="342">
        <f t="shared" si="1023"/>
        <v>0</v>
      </c>
      <c r="AU288" s="342">
        <f t="shared" si="1023"/>
        <v>0</v>
      </c>
      <c r="AV288" s="342">
        <f t="shared" si="1023"/>
        <v>0</v>
      </c>
      <c r="AW288" s="342">
        <f t="shared" si="1023"/>
        <v>0</v>
      </c>
      <c r="AX288" s="342">
        <f t="shared" si="1023"/>
        <v>0</v>
      </c>
      <c r="AY288" s="342">
        <f t="shared" si="1023"/>
        <v>0</v>
      </c>
      <c r="AZ288" s="342">
        <f t="shared" si="1023"/>
        <v>0</v>
      </c>
      <c r="BA288" s="342">
        <f t="shared" si="1023"/>
        <v>0</v>
      </c>
      <c r="BB288" s="342">
        <f t="shared" si="1023"/>
        <v>0</v>
      </c>
      <c r="BC288" s="342">
        <f t="shared" si="1023"/>
        <v>0</v>
      </c>
      <c r="BD288" s="342">
        <f t="shared" si="1023"/>
        <v>13378.4</v>
      </c>
      <c r="BE288" s="342">
        <f t="shared" si="1023"/>
        <v>0</v>
      </c>
      <c r="BF288" s="342">
        <f t="shared" si="1023"/>
        <v>1557.6541</v>
      </c>
      <c r="BG288" s="342">
        <f t="shared" si="1023"/>
        <v>0</v>
      </c>
      <c r="BH288" s="342">
        <f t="shared" si="1023"/>
        <v>5158.157425</v>
      </c>
      <c r="BI288" s="342">
        <f t="shared" si="1023"/>
        <v>2306.25</v>
      </c>
      <c r="BJ288" s="342">
        <f t="shared" si="1023"/>
        <v>7162.4875</v>
      </c>
      <c r="BK288" s="342">
        <f t="shared" si="1023"/>
        <v>1312.5</v>
      </c>
      <c r="BL288" s="342">
        <f t="shared" si="1023"/>
        <v>1793.1</v>
      </c>
      <c r="BM288" s="342">
        <f t="shared" si="1023"/>
        <v>0</v>
      </c>
      <c r="BN288" s="342">
        <f t="shared" si="1023"/>
        <v>740.464875</v>
      </c>
      <c r="BO288" s="342">
        <f t="shared" si="1023"/>
        <v>0</v>
      </c>
      <c r="BP288" s="342">
        <f t="shared" si="1023"/>
        <v>628.625</v>
      </c>
      <c r="BQ288" s="342"/>
      <c r="BR288" s="342">
        <f t="shared" ref="BR288:EC288" si="1024">if(or(and($A288-BR$242&gt;0,$A288-BR$243&lt;=0,month($A288)=month(BR$243)),and($A288-BR$242&gt;0,$A288-BR$243&lt;=0,month(edate($A288,6))=month(BR$243))),BR$246,0)</f>
        <v>0</v>
      </c>
      <c r="BS288" s="342">
        <f t="shared" si="1024"/>
        <v>0</v>
      </c>
      <c r="BT288" s="342">
        <f t="shared" si="1024"/>
        <v>0</v>
      </c>
      <c r="BU288" s="342">
        <f t="shared" si="1024"/>
        <v>0</v>
      </c>
      <c r="BV288" s="342">
        <f t="shared" si="1024"/>
        <v>0</v>
      </c>
      <c r="BW288" s="342">
        <f t="shared" si="1024"/>
        <v>0</v>
      </c>
      <c r="BX288" s="342">
        <f t="shared" si="1024"/>
        <v>0</v>
      </c>
      <c r="BY288" s="342">
        <f t="shared" si="1024"/>
        <v>4230.325751</v>
      </c>
      <c r="BZ288" s="342">
        <f t="shared" si="1024"/>
        <v>5235.984857</v>
      </c>
      <c r="CA288" s="342">
        <f t="shared" si="1024"/>
        <v>0</v>
      </c>
      <c r="CB288" s="342">
        <f t="shared" si="1024"/>
        <v>0</v>
      </c>
      <c r="CC288" s="342">
        <f t="shared" si="1024"/>
        <v>0</v>
      </c>
      <c r="CD288" s="342">
        <f t="shared" si="1024"/>
        <v>5402.969057</v>
      </c>
      <c r="CE288" s="342">
        <f t="shared" si="1024"/>
        <v>0</v>
      </c>
      <c r="CF288" s="342">
        <f t="shared" si="1024"/>
        <v>0</v>
      </c>
      <c r="CG288" s="342">
        <f t="shared" si="1024"/>
        <v>11312.21154</v>
      </c>
      <c r="CH288" s="342">
        <f t="shared" si="1024"/>
        <v>0</v>
      </c>
      <c r="CI288" s="342">
        <f t="shared" si="1024"/>
        <v>0</v>
      </c>
      <c r="CJ288" s="342">
        <f t="shared" si="1024"/>
        <v>8575.222922</v>
      </c>
      <c r="CK288" s="342">
        <f t="shared" si="1024"/>
        <v>0</v>
      </c>
      <c r="CL288" s="342">
        <f t="shared" si="1024"/>
        <v>0</v>
      </c>
      <c r="CM288" s="342">
        <f t="shared" si="1024"/>
        <v>0</v>
      </c>
      <c r="CN288" s="342">
        <f t="shared" si="1024"/>
        <v>9119.545288</v>
      </c>
      <c r="CO288" s="342">
        <f t="shared" si="1024"/>
        <v>0</v>
      </c>
      <c r="CP288" s="342">
        <f t="shared" si="1024"/>
        <v>0</v>
      </c>
      <c r="CQ288" s="342">
        <f t="shared" si="1024"/>
        <v>9028.455859</v>
      </c>
      <c r="CR288" s="342">
        <f t="shared" si="1024"/>
        <v>10386.30074</v>
      </c>
      <c r="CS288" s="342">
        <f t="shared" si="1024"/>
        <v>0</v>
      </c>
      <c r="CT288" s="342">
        <f t="shared" si="1024"/>
        <v>6678.488448</v>
      </c>
      <c r="CU288" s="342">
        <f t="shared" si="1024"/>
        <v>0</v>
      </c>
      <c r="CV288" s="342">
        <f t="shared" si="1024"/>
        <v>9859.440844</v>
      </c>
      <c r="CW288" s="342">
        <f t="shared" si="1024"/>
        <v>0</v>
      </c>
      <c r="CX288" s="342">
        <f t="shared" si="1024"/>
        <v>0</v>
      </c>
      <c r="CY288" s="342">
        <f t="shared" si="1024"/>
        <v>260.4554007</v>
      </c>
      <c r="CZ288" s="342">
        <f t="shared" si="1024"/>
        <v>5637.672261</v>
      </c>
      <c r="DA288" s="342">
        <f t="shared" si="1024"/>
        <v>0</v>
      </c>
      <c r="DB288" s="342">
        <f t="shared" si="1024"/>
        <v>0</v>
      </c>
      <c r="DC288" s="342">
        <f t="shared" si="1024"/>
        <v>6800.877918</v>
      </c>
      <c r="DD288" s="342">
        <f t="shared" si="1024"/>
        <v>8034.101466</v>
      </c>
      <c r="DE288" s="342">
        <f t="shared" si="1024"/>
        <v>0</v>
      </c>
      <c r="DF288" s="342">
        <f t="shared" si="1024"/>
        <v>9650.436881</v>
      </c>
      <c r="DG288" s="342">
        <f t="shared" si="1024"/>
        <v>15044.90248</v>
      </c>
      <c r="DH288" s="342">
        <f t="shared" si="1024"/>
        <v>6247.176206</v>
      </c>
      <c r="DI288" s="342">
        <f t="shared" si="1024"/>
        <v>0</v>
      </c>
      <c r="DJ288" s="342">
        <f t="shared" si="1024"/>
        <v>3188.45166</v>
      </c>
      <c r="DK288" s="342">
        <f t="shared" si="1024"/>
        <v>0</v>
      </c>
      <c r="DL288" s="342">
        <f t="shared" si="1024"/>
        <v>11639.09723</v>
      </c>
      <c r="DM288" s="342">
        <f t="shared" si="1024"/>
        <v>0</v>
      </c>
      <c r="DN288" s="342">
        <f t="shared" si="1024"/>
        <v>0</v>
      </c>
      <c r="DO288" s="342">
        <f t="shared" si="1024"/>
        <v>12349.01763</v>
      </c>
      <c r="DP288" s="342">
        <f t="shared" si="1024"/>
        <v>0</v>
      </c>
      <c r="DQ288" s="342">
        <f t="shared" si="1024"/>
        <v>0</v>
      </c>
      <c r="DR288" s="342">
        <f t="shared" si="1024"/>
        <v>0</v>
      </c>
      <c r="DS288" s="342">
        <f t="shared" si="1024"/>
        <v>0</v>
      </c>
      <c r="DT288" s="342">
        <f t="shared" si="1024"/>
        <v>0</v>
      </c>
      <c r="DU288" s="342">
        <f t="shared" si="1024"/>
        <v>0</v>
      </c>
      <c r="DV288" s="342">
        <f t="shared" si="1024"/>
        <v>0</v>
      </c>
      <c r="DW288" s="342">
        <f t="shared" si="1024"/>
        <v>0</v>
      </c>
      <c r="DX288" s="342">
        <f t="shared" si="1024"/>
        <v>0</v>
      </c>
      <c r="DY288" s="342">
        <f t="shared" si="1024"/>
        <v>0</v>
      </c>
      <c r="DZ288" s="342">
        <f t="shared" si="1024"/>
        <v>0</v>
      </c>
      <c r="EA288" s="342">
        <f t="shared" si="1024"/>
        <v>0</v>
      </c>
      <c r="EB288" s="342">
        <f t="shared" si="1024"/>
        <v>0</v>
      </c>
      <c r="EC288" s="342">
        <f t="shared" si="1024"/>
        <v>0</v>
      </c>
      <c r="ED288" s="338"/>
      <c r="EE288" s="342">
        <f t="shared" ref="EE288:GP288" si="1025">if(or(and($A288-EE$242&gt;0,$A288-EE$243&lt;=0,month($A288)=month(EE$243)),and($A288-EE$242&gt;0,$A288-EE$243&lt;=0,month(edate($A288,6))=month(EE$243))),EE$246,0)</f>
        <v>0</v>
      </c>
      <c r="EF288" s="342">
        <f t="shared" si="1025"/>
        <v>0</v>
      </c>
      <c r="EG288" s="342">
        <f t="shared" si="1025"/>
        <v>0</v>
      </c>
      <c r="EH288" s="342">
        <f t="shared" si="1025"/>
        <v>0</v>
      </c>
      <c r="EI288" s="342">
        <f t="shared" si="1025"/>
        <v>5223.262674</v>
      </c>
      <c r="EJ288" s="342">
        <f t="shared" si="1025"/>
        <v>0</v>
      </c>
      <c r="EK288" s="342">
        <f t="shared" si="1025"/>
        <v>6297.019492</v>
      </c>
      <c r="EL288" s="342">
        <f t="shared" si="1025"/>
        <v>0</v>
      </c>
      <c r="EM288" s="342">
        <f t="shared" si="1025"/>
        <v>0</v>
      </c>
      <c r="EN288" s="342">
        <f t="shared" si="1025"/>
        <v>0</v>
      </c>
      <c r="EO288" s="342">
        <f t="shared" si="1025"/>
        <v>0</v>
      </c>
      <c r="EP288" s="342">
        <f t="shared" si="1025"/>
        <v>0</v>
      </c>
      <c r="EQ288" s="342">
        <f t="shared" si="1025"/>
        <v>0</v>
      </c>
      <c r="ER288" s="342">
        <f t="shared" si="1025"/>
        <v>9040.294654</v>
      </c>
      <c r="ES288" s="342">
        <f t="shared" si="1025"/>
        <v>0</v>
      </c>
      <c r="ET288" s="342">
        <f t="shared" si="1025"/>
        <v>0</v>
      </c>
      <c r="EU288" s="342">
        <f t="shared" si="1025"/>
        <v>9514.322843</v>
      </c>
      <c r="EV288" s="342">
        <f t="shared" si="1025"/>
        <v>0</v>
      </c>
      <c r="EW288" s="342">
        <f t="shared" si="1025"/>
        <v>0</v>
      </c>
      <c r="EX288" s="342">
        <f t="shared" si="1025"/>
        <v>0</v>
      </c>
      <c r="EY288" s="342">
        <f t="shared" si="1025"/>
        <v>0</v>
      </c>
      <c r="EZ288" s="342">
        <f t="shared" si="1025"/>
        <v>0</v>
      </c>
      <c r="FA288" s="342">
        <f t="shared" si="1025"/>
        <v>0</v>
      </c>
      <c r="FB288" s="342">
        <f t="shared" si="1025"/>
        <v>0</v>
      </c>
      <c r="FC288" s="342">
        <f t="shared" si="1025"/>
        <v>7912.277806</v>
      </c>
      <c r="FD288" s="342">
        <f t="shared" si="1025"/>
        <v>0</v>
      </c>
      <c r="FE288" s="342">
        <f t="shared" si="1025"/>
        <v>0</v>
      </c>
      <c r="FF288" s="342">
        <f t="shared" si="1025"/>
        <v>0</v>
      </c>
      <c r="FG288" s="342">
        <f t="shared" si="1025"/>
        <v>0</v>
      </c>
      <c r="FH288" s="342">
        <f t="shared" si="1025"/>
        <v>0</v>
      </c>
      <c r="FI288" s="342">
        <f t="shared" si="1025"/>
        <v>0</v>
      </c>
      <c r="FJ288" s="342">
        <f t="shared" si="1025"/>
        <v>0</v>
      </c>
      <c r="FK288" s="342">
        <f t="shared" si="1025"/>
        <v>0</v>
      </c>
      <c r="FL288" s="342">
        <f t="shared" si="1025"/>
        <v>0</v>
      </c>
      <c r="FM288" s="342">
        <f t="shared" si="1025"/>
        <v>0</v>
      </c>
      <c r="FN288" s="342">
        <f t="shared" si="1025"/>
        <v>0</v>
      </c>
      <c r="FO288" s="342">
        <f t="shared" si="1025"/>
        <v>0</v>
      </c>
      <c r="FP288" s="342">
        <f t="shared" si="1025"/>
        <v>0</v>
      </c>
      <c r="FQ288" s="342">
        <f t="shared" si="1025"/>
        <v>0</v>
      </c>
      <c r="FR288" s="342">
        <f t="shared" si="1025"/>
        <v>0</v>
      </c>
      <c r="FS288" s="342">
        <f t="shared" si="1025"/>
        <v>0</v>
      </c>
      <c r="FT288" s="342">
        <f t="shared" si="1025"/>
        <v>0</v>
      </c>
      <c r="FU288" s="342">
        <f t="shared" si="1025"/>
        <v>0</v>
      </c>
      <c r="FV288" s="342">
        <f t="shared" si="1025"/>
        <v>0</v>
      </c>
      <c r="FW288" s="342">
        <f t="shared" si="1025"/>
        <v>0</v>
      </c>
      <c r="FX288" s="342">
        <f t="shared" si="1025"/>
        <v>0</v>
      </c>
      <c r="FY288" s="342">
        <f t="shared" si="1025"/>
        <v>0</v>
      </c>
      <c r="FZ288" s="342">
        <f t="shared" si="1025"/>
        <v>0</v>
      </c>
      <c r="GA288" s="342">
        <f t="shared" si="1025"/>
        <v>0</v>
      </c>
      <c r="GB288" s="342">
        <f t="shared" si="1025"/>
        <v>0</v>
      </c>
      <c r="GC288" s="342">
        <f t="shared" si="1025"/>
        <v>0</v>
      </c>
      <c r="GD288" s="342">
        <f t="shared" si="1025"/>
        <v>0</v>
      </c>
      <c r="GE288" s="342">
        <f t="shared" si="1025"/>
        <v>0</v>
      </c>
      <c r="GF288" s="342">
        <f t="shared" si="1025"/>
        <v>0</v>
      </c>
      <c r="GG288" s="342">
        <f t="shared" si="1025"/>
        <v>0</v>
      </c>
      <c r="GH288" s="342">
        <f t="shared" si="1025"/>
        <v>0</v>
      </c>
      <c r="GI288" s="342">
        <f t="shared" si="1025"/>
        <v>0</v>
      </c>
      <c r="GJ288" s="342">
        <f t="shared" si="1025"/>
        <v>0</v>
      </c>
      <c r="GK288" s="342">
        <f t="shared" si="1025"/>
        <v>0</v>
      </c>
      <c r="GL288" s="342">
        <f t="shared" si="1025"/>
        <v>0</v>
      </c>
      <c r="GM288" s="342">
        <f t="shared" si="1025"/>
        <v>0</v>
      </c>
      <c r="GN288" s="342">
        <f t="shared" si="1025"/>
        <v>0</v>
      </c>
      <c r="GO288" s="342">
        <f t="shared" si="1025"/>
        <v>0</v>
      </c>
      <c r="GP288" s="342">
        <f t="shared" si="1025"/>
        <v>0</v>
      </c>
      <c r="GQ288" s="342"/>
      <c r="GR288" s="342">
        <f t="shared" ref="GR288:JC288" si="1026">if(or(and($A288-GR$242&gt;0,$A288-GR$243&lt;=0,month($A288)=month(GR$243)),and($A288-GR$242&gt;0,$A288-GR$243&lt;=0,month(edate($A288,6))=month(GR$243))),GR$246,0)</f>
        <v>0</v>
      </c>
      <c r="GS288" s="342">
        <f t="shared" si="1026"/>
        <v>0</v>
      </c>
      <c r="GT288" s="342">
        <f t="shared" si="1026"/>
        <v>0</v>
      </c>
      <c r="GU288" s="342">
        <f t="shared" si="1026"/>
        <v>0</v>
      </c>
      <c r="GV288" s="342">
        <f t="shared" si="1026"/>
        <v>0</v>
      </c>
      <c r="GW288" s="342">
        <f t="shared" si="1026"/>
        <v>0</v>
      </c>
      <c r="GX288" s="342">
        <f t="shared" si="1026"/>
        <v>0</v>
      </c>
      <c r="GY288" s="342">
        <f t="shared" si="1026"/>
        <v>0</v>
      </c>
      <c r="GZ288" s="342">
        <f t="shared" si="1026"/>
        <v>0</v>
      </c>
      <c r="HA288" s="342">
        <f t="shared" si="1026"/>
        <v>0</v>
      </c>
      <c r="HB288" s="342">
        <f t="shared" si="1026"/>
        <v>0</v>
      </c>
      <c r="HC288" s="342">
        <f t="shared" si="1026"/>
        <v>0</v>
      </c>
      <c r="HD288" s="342">
        <f t="shared" si="1026"/>
        <v>0</v>
      </c>
      <c r="HE288" s="342">
        <f t="shared" si="1026"/>
        <v>0</v>
      </c>
      <c r="HF288" s="342">
        <f t="shared" si="1026"/>
        <v>0</v>
      </c>
      <c r="HG288" s="342">
        <f t="shared" si="1026"/>
        <v>0</v>
      </c>
      <c r="HH288" s="342">
        <f t="shared" si="1026"/>
        <v>0</v>
      </c>
      <c r="HI288" s="342">
        <f t="shared" si="1026"/>
        <v>0</v>
      </c>
      <c r="HJ288" s="342">
        <f t="shared" si="1026"/>
        <v>0</v>
      </c>
      <c r="HK288" s="342">
        <f t="shared" si="1026"/>
        <v>0</v>
      </c>
      <c r="HL288" s="342">
        <f t="shared" si="1026"/>
        <v>0</v>
      </c>
      <c r="HM288" s="342">
        <f t="shared" si="1026"/>
        <v>0</v>
      </c>
      <c r="HN288" s="342">
        <f t="shared" si="1026"/>
        <v>0</v>
      </c>
      <c r="HO288" s="342">
        <f t="shared" si="1026"/>
        <v>0</v>
      </c>
      <c r="HP288" s="342">
        <f t="shared" si="1026"/>
        <v>0</v>
      </c>
      <c r="HQ288" s="342">
        <f t="shared" si="1026"/>
        <v>0</v>
      </c>
      <c r="HR288" s="342">
        <f t="shared" si="1026"/>
        <v>0</v>
      </c>
      <c r="HS288" s="342">
        <f t="shared" si="1026"/>
        <v>0</v>
      </c>
      <c r="HT288" s="342">
        <f t="shared" si="1026"/>
        <v>0</v>
      </c>
      <c r="HU288" s="342">
        <f t="shared" si="1026"/>
        <v>0</v>
      </c>
      <c r="HV288" s="342">
        <f t="shared" si="1026"/>
        <v>0</v>
      </c>
      <c r="HW288" s="342">
        <f t="shared" si="1026"/>
        <v>0</v>
      </c>
      <c r="HX288" s="342">
        <f t="shared" si="1026"/>
        <v>0</v>
      </c>
      <c r="HY288" s="342">
        <f t="shared" si="1026"/>
        <v>0</v>
      </c>
      <c r="HZ288" s="342">
        <f t="shared" si="1026"/>
        <v>0</v>
      </c>
      <c r="IA288" s="342">
        <f t="shared" si="1026"/>
        <v>0</v>
      </c>
      <c r="IB288" s="342">
        <f t="shared" si="1026"/>
        <v>0</v>
      </c>
      <c r="IC288" s="342">
        <f t="shared" si="1026"/>
        <v>0</v>
      </c>
      <c r="ID288" s="342">
        <f t="shared" si="1026"/>
        <v>0</v>
      </c>
      <c r="IE288" s="342">
        <f t="shared" si="1026"/>
        <v>0</v>
      </c>
      <c r="IF288" s="342">
        <f t="shared" si="1026"/>
        <v>0</v>
      </c>
      <c r="IG288" s="342">
        <f t="shared" si="1026"/>
        <v>0</v>
      </c>
      <c r="IH288" s="342">
        <f t="shared" si="1026"/>
        <v>0</v>
      </c>
      <c r="II288" s="342">
        <f t="shared" si="1026"/>
        <v>0</v>
      </c>
      <c r="IJ288" s="342">
        <f t="shared" si="1026"/>
        <v>0</v>
      </c>
      <c r="IK288" s="342">
        <f t="shared" si="1026"/>
        <v>0</v>
      </c>
      <c r="IL288" s="342">
        <f t="shared" si="1026"/>
        <v>0</v>
      </c>
      <c r="IM288" s="342">
        <f t="shared" si="1026"/>
        <v>0</v>
      </c>
      <c r="IN288" s="342">
        <f t="shared" si="1026"/>
        <v>0</v>
      </c>
      <c r="IO288" s="342">
        <f t="shared" si="1026"/>
        <v>0</v>
      </c>
      <c r="IP288" s="342">
        <f t="shared" si="1026"/>
        <v>0</v>
      </c>
      <c r="IQ288" s="342">
        <f t="shared" si="1026"/>
        <v>0</v>
      </c>
      <c r="IR288" s="342">
        <f t="shared" si="1026"/>
        <v>0</v>
      </c>
      <c r="IS288" s="342">
        <f t="shared" si="1026"/>
        <v>0</v>
      </c>
      <c r="IT288" s="342">
        <f t="shared" si="1026"/>
        <v>0</v>
      </c>
      <c r="IU288" s="342">
        <f t="shared" si="1026"/>
        <v>0</v>
      </c>
      <c r="IV288" s="342">
        <f t="shared" si="1026"/>
        <v>0</v>
      </c>
      <c r="IW288" s="342">
        <f t="shared" si="1026"/>
        <v>0</v>
      </c>
      <c r="IX288" s="342">
        <f t="shared" si="1026"/>
        <v>0</v>
      </c>
      <c r="IY288" s="342">
        <f t="shared" si="1026"/>
        <v>0</v>
      </c>
      <c r="IZ288" s="342">
        <f t="shared" si="1026"/>
        <v>0</v>
      </c>
      <c r="JA288" s="342">
        <f t="shared" si="1026"/>
        <v>0</v>
      </c>
      <c r="JB288" s="342">
        <f t="shared" si="1026"/>
        <v>0</v>
      </c>
      <c r="JC288" s="342">
        <f t="shared" si="1026"/>
        <v>0</v>
      </c>
      <c r="JD288" s="342"/>
      <c r="JE288" s="342">
        <f t="shared" ref="JE288:LP288" si="1027">if(or(and($A288-JE$242&gt;0,$A288-JE$243&lt;=0,month($A288)=month(JE$243)),and($A288-JE$242&gt;0,$A288-JE$243&lt;=0,month(edate($A288,6))=month(JE$243))),JE$246,0)</f>
        <v>0</v>
      </c>
      <c r="JF288" s="342">
        <f t="shared" si="1027"/>
        <v>0</v>
      </c>
      <c r="JG288" s="342">
        <f t="shared" si="1027"/>
        <v>0</v>
      </c>
      <c r="JH288" s="342">
        <f t="shared" si="1027"/>
        <v>5943.816562</v>
      </c>
      <c r="JI288" s="342">
        <f t="shared" si="1027"/>
        <v>0</v>
      </c>
      <c r="JJ288" s="342">
        <f t="shared" si="1027"/>
        <v>0</v>
      </c>
      <c r="JK288" s="342">
        <f t="shared" si="1027"/>
        <v>0</v>
      </c>
      <c r="JL288" s="342">
        <f t="shared" si="1027"/>
        <v>0</v>
      </c>
      <c r="JM288" s="342">
        <f t="shared" si="1027"/>
        <v>0</v>
      </c>
      <c r="JN288" s="342">
        <f t="shared" si="1027"/>
        <v>0</v>
      </c>
      <c r="JO288" s="342">
        <f t="shared" si="1027"/>
        <v>0</v>
      </c>
      <c r="JP288" s="342">
        <f t="shared" si="1027"/>
        <v>0</v>
      </c>
      <c r="JQ288" s="342">
        <f t="shared" si="1027"/>
        <v>0</v>
      </c>
      <c r="JR288" s="342">
        <f t="shared" si="1027"/>
        <v>0</v>
      </c>
      <c r="JS288" s="342">
        <f t="shared" si="1027"/>
        <v>0</v>
      </c>
      <c r="JT288" s="342">
        <f t="shared" si="1027"/>
        <v>0</v>
      </c>
      <c r="JU288" s="342">
        <f t="shared" si="1027"/>
        <v>0</v>
      </c>
      <c r="JV288" s="342">
        <f t="shared" si="1027"/>
        <v>0</v>
      </c>
      <c r="JW288" s="342">
        <f t="shared" si="1027"/>
        <v>0</v>
      </c>
      <c r="JX288" s="342">
        <f t="shared" si="1027"/>
        <v>0</v>
      </c>
      <c r="JY288" s="342">
        <f t="shared" si="1027"/>
        <v>0</v>
      </c>
      <c r="JZ288" s="342">
        <f t="shared" si="1027"/>
        <v>0</v>
      </c>
      <c r="KA288" s="342">
        <f t="shared" si="1027"/>
        <v>0</v>
      </c>
      <c r="KB288" s="342">
        <f t="shared" si="1027"/>
        <v>0</v>
      </c>
      <c r="KC288" s="342">
        <f t="shared" si="1027"/>
        <v>0</v>
      </c>
      <c r="KD288" s="342">
        <f t="shared" si="1027"/>
        <v>0</v>
      </c>
      <c r="KE288" s="342">
        <f t="shared" si="1027"/>
        <v>0</v>
      </c>
      <c r="KF288" s="342">
        <f t="shared" si="1027"/>
        <v>0</v>
      </c>
      <c r="KG288" s="342">
        <f t="shared" si="1027"/>
        <v>0</v>
      </c>
      <c r="KH288" s="342">
        <f t="shared" si="1027"/>
        <v>0</v>
      </c>
      <c r="KI288" s="342">
        <f t="shared" si="1027"/>
        <v>0</v>
      </c>
      <c r="KJ288" s="342">
        <f t="shared" si="1027"/>
        <v>0</v>
      </c>
      <c r="KK288" s="342">
        <f t="shared" si="1027"/>
        <v>0</v>
      </c>
      <c r="KL288" s="342">
        <f t="shared" si="1027"/>
        <v>0</v>
      </c>
      <c r="KM288" s="342">
        <f t="shared" si="1027"/>
        <v>0</v>
      </c>
      <c r="KN288" s="342">
        <f t="shared" si="1027"/>
        <v>0</v>
      </c>
      <c r="KO288" s="342">
        <f t="shared" si="1027"/>
        <v>0</v>
      </c>
      <c r="KP288" s="342">
        <f t="shared" si="1027"/>
        <v>0</v>
      </c>
      <c r="KQ288" s="342">
        <f t="shared" si="1027"/>
        <v>0</v>
      </c>
      <c r="KR288" s="342">
        <f t="shared" si="1027"/>
        <v>0</v>
      </c>
      <c r="KS288" s="342">
        <f t="shared" si="1027"/>
        <v>0</v>
      </c>
      <c r="KT288" s="342">
        <f t="shared" si="1027"/>
        <v>0</v>
      </c>
      <c r="KU288" s="342">
        <f t="shared" si="1027"/>
        <v>0</v>
      </c>
      <c r="KV288" s="342">
        <f t="shared" si="1027"/>
        <v>0</v>
      </c>
      <c r="KW288" s="342">
        <f t="shared" si="1027"/>
        <v>0</v>
      </c>
      <c r="KX288" s="342">
        <f t="shared" si="1027"/>
        <v>0</v>
      </c>
      <c r="KY288" s="342">
        <f t="shared" si="1027"/>
        <v>0</v>
      </c>
      <c r="KZ288" s="342">
        <f t="shared" si="1027"/>
        <v>0</v>
      </c>
      <c r="LA288" s="342">
        <f t="shared" si="1027"/>
        <v>0</v>
      </c>
      <c r="LB288" s="342">
        <f t="shared" si="1027"/>
        <v>0</v>
      </c>
      <c r="LC288" s="342">
        <f t="shared" si="1027"/>
        <v>0</v>
      </c>
      <c r="LD288" s="342">
        <f t="shared" si="1027"/>
        <v>0</v>
      </c>
      <c r="LE288" s="342">
        <f t="shared" si="1027"/>
        <v>0</v>
      </c>
      <c r="LF288" s="342">
        <f t="shared" si="1027"/>
        <v>0</v>
      </c>
      <c r="LG288" s="342">
        <f t="shared" si="1027"/>
        <v>0</v>
      </c>
      <c r="LH288" s="342">
        <f t="shared" si="1027"/>
        <v>0</v>
      </c>
      <c r="LI288" s="342">
        <f t="shared" si="1027"/>
        <v>0</v>
      </c>
      <c r="LJ288" s="342">
        <f t="shared" si="1027"/>
        <v>0</v>
      </c>
      <c r="LK288" s="342">
        <f t="shared" si="1027"/>
        <v>0</v>
      </c>
      <c r="LL288" s="342">
        <f t="shared" si="1027"/>
        <v>0</v>
      </c>
      <c r="LM288" s="342">
        <f t="shared" si="1027"/>
        <v>0</v>
      </c>
      <c r="LN288" s="342">
        <f t="shared" si="1027"/>
        <v>0</v>
      </c>
      <c r="LO288" s="342">
        <f t="shared" si="1027"/>
        <v>0</v>
      </c>
      <c r="LP288" s="342">
        <f t="shared" si="1027"/>
        <v>0</v>
      </c>
    </row>
    <row r="289">
      <c r="A289" s="331" t="str">
        <f t="shared" si="821"/>
        <v>12-2032</v>
      </c>
      <c r="B289" s="346">
        <f t="shared" si="827"/>
        <v>177161.2718</v>
      </c>
      <c r="C289" s="346"/>
      <c r="E289" s="342">
        <f t="shared" ref="E289:BP289" si="1028">if(or(and($A289-E$242&gt;0,$A289-E$243&lt;=0,month($A289)=month(E$243)),and($A289-E$242&gt;0,$A289-E$243&lt;=0,month(edate($A289,6))=month(E$243))),E$246,0)</f>
        <v>0</v>
      </c>
      <c r="F289" s="342">
        <f t="shared" si="1028"/>
        <v>0</v>
      </c>
      <c r="G289" s="342">
        <f t="shared" si="1028"/>
        <v>0</v>
      </c>
      <c r="H289" s="342">
        <f t="shared" si="1028"/>
        <v>0</v>
      </c>
      <c r="I289" s="342">
        <f t="shared" si="1028"/>
        <v>0</v>
      </c>
      <c r="J289" s="342">
        <f t="shared" si="1028"/>
        <v>0</v>
      </c>
      <c r="K289" s="342">
        <f t="shared" si="1028"/>
        <v>0</v>
      </c>
      <c r="L289" s="342">
        <f t="shared" si="1028"/>
        <v>0</v>
      </c>
      <c r="M289" s="342">
        <f t="shared" si="1028"/>
        <v>0</v>
      </c>
      <c r="N289" s="342">
        <f t="shared" si="1028"/>
        <v>0</v>
      </c>
      <c r="O289" s="342">
        <f t="shared" si="1028"/>
        <v>0</v>
      </c>
      <c r="P289" s="342">
        <f t="shared" si="1028"/>
        <v>0</v>
      </c>
      <c r="Q289" s="342">
        <f t="shared" si="1028"/>
        <v>0</v>
      </c>
      <c r="R289" s="342">
        <f t="shared" si="1028"/>
        <v>0</v>
      </c>
      <c r="S289" s="342">
        <f t="shared" si="1028"/>
        <v>0</v>
      </c>
      <c r="T289" s="342">
        <f t="shared" si="1028"/>
        <v>0</v>
      </c>
      <c r="U289" s="342">
        <f t="shared" si="1028"/>
        <v>0</v>
      </c>
      <c r="V289" s="342">
        <f t="shared" si="1028"/>
        <v>0</v>
      </c>
      <c r="W289" s="342">
        <f t="shared" si="1028"/>
        <v>0</v>
      </c>
      <c r="X289" s="342">
        <f t="shared" si="1028"/>
        <v>0</v>
      </c>
      <c r="Y289" s="342">
        <f t="shared" si="1028"/>
        <v>0</v>
      </c>
      <c r="Z289" s="342">
        <f t="shared" si="1028"/>
        <v>0</v>
      </c>
      <c r="AA289" s="342">
        <f t="shared" si="1028"/>
        <v>0</v>
      </c>
      <c r="AB289" s="342">
        <f t="shared" si="1028"/>
        <v>0</v>
      </c>
      <c r="AC289" s="342">
        <f t="shared" si="1028"/>
        <v>0</v>
      </c>
      <c r="AD289" s="342">
        <f t="shared" si="1028"/>
        <v>0</v>
      </c>
      <c r="AE289" s="342">
        <f t="shared" si="1028"/>
        <v>0</v>
      </c>
      <c r="AF289" s="342">
        <f t="shared" si="1028"/>
        <v>0</v>
      </c>
      <c r="AG289" s="342">
        <f t="shared" si="1028"/>
        <v>0</v>
      </c>
      <c r="AH289" s="342">
        <f t="shared" si="1028"/>
        <v>0</v>
      </c>
      <c r="AI289" s="342">
        <f t="shared" si="1028"/>
        <v>0</v>
      </c>
      <c r="AJ289" s="342">
        <f t="shared" si="1028"/>
        <v>0</v>
      </c>
      <c r="AK289" s="342">
        <f t="shared" si="1028"/>
        <v>0</v>
      </c>
      <c r="AL289" s="342">
        <f t="shared" si="1028"/>
        <v>0</v>
      </c>
      <c r="AM289" s="342">
        <f t="shared" si="1028"/>
        <v>0</v>
      </c>
      <c r="AN289" s="342">
        <f t="shared" si="1028"/>
        <v>0</v>
      </c>
      <c r="AO289" s="342">
        <f t="shared" si="1028"/>
        <v>0</v>
      </c>
      <c r="AP289" s="342">
        <f t="shared" si="1028"/>
        <v>0</v>
      </c>
      <c r="AQ289" s="342">
        <f t="shared" si="1028"/>
        <v>0</v>
      </c>
      <c r="AR289" s="342">
        <f t="shared" si="1028"/>
        <v>0</v>
      </c>
      <c r="AS289" s="342">
        <f t="shared" si="1028"/>
        <v>0</v>
      </c>
      <c r="AT289" s="342">
        <f t="shared" si="1028"/>
        <v>0</v>
      </c>
      <c r="AU289" s="342">
        <f t="shared" si="1028"/>
        <v>0</v>
      </c>
      <c r="AV289" s="342">
        <f t="shared" si="1028"/>
        <v>0</v>
      </c>
      <c r="AW289" s="342">
        <f t="shared" si="1028"/>
        <v>0</v>
      </c>
      <c r="AX289" s="342">
        <f t="shared" si="1028"/>
        <v>0</v>
      </c>
      <c r="AY289" s="342">
        <f t="shared" si="1028"/>
        <v>0</v>
      </c>
      <c r="AZ289" s="342">
        <f t="shared" si="1028"/>
        <v>0</v>
      </c>
      <c r="BA289" s="342">
        <f t="shared" si="1028"/>
        <v>0</v>
      </c>
      <c r="BB289" s="342">
        <f t="shared" si="1028"/>
        <v>0</v>
      </c>
      <c r="BC289" s="342">
        <f t="shared" si="1028"/>
        <v>4873.17825</v>
      </c>
      <c r="BD289" s="342">
        <f t="shared" si="1028"/>
        <v>0</v>
      </c>
      <c r="BE289" s="342">
        <f t="shared" si="1028"/>
        <v>4565.5155</v>
      </c>
      <c r="BF289" s="342">
        <f t="shared" si="1028"/>
        <v>0</v>
      </c>
      <c r="BG289" s="342">
        <f t="shared" si="1028"/>
        <v>900.3978</v>
      </c>
      <c r="BH289" s="342">
        <f t="shared" si="1028"/>
        <v>0</v>
      </c>
      <c r="BI289" s="342">
        <f t="shared" si="1028"/>
        <v>0</v>
      </c>
      <c r="BJ289" s="342">
        <f t="shared" si="1028"/>
        <v>0</v>
      </c>
      <c r="BK289" s="342">
        <f t="shared" si="1028"/>
        <v>0</v>
      </c>
      <c r="BL289" s="342">
        <f t="shared" si="1028"/>
        <v>0</v>
      </c>
      <c r="BM289" s="342">
        <f t="shared" si="1028"/>
        <v>1521.41625</v>
      </c>
      <c r="BN289" s="342">
        <f t="shared" si="1028"/>
        <v>0</v>
      </c>
      <c r="BO289" s="342">
        <f t="shared" si="1028"/>
        <v>5255.6688</v>
      </c>
      <c r="BP289" s="342">
        <f t="shared" si="1028"/>
        <v>0</v>
      </c>
      <c r="BQ289" s="342"/>
      <c r="BR289" s="342">
        <f t="shared" ref="BR289:EC289" si="1029">if(or(and($A289-BR$242&gt;0,$A289-BR$243&lt;=0,month($A289)=month(BR$243)),and($A289-BR$242&gt;0,$A289-BR$243&lt;=0,month(edate($A289,6))=month(BR$243))),BR$246,0)</f>
        <v>0</v>
      </c>
      <c r="BS289" s="342">
        <f t="shared" si="1029"/>
        <v>0</v>
      </c>
      <c r="BT289" s="342">
        <f t="shared" si="1029"/>
        <v>0</v>
      </c>
      <c r="BU289" s="342">
        <f t="shared" si="1029"/>
        <v>0</v>
      </c>
      <c r="BV289" s="342">
        <f t="shared" si="1029"/>
        <v>0</v>
      </c>
      <c r="BW289" s="342">
        <f t="shared" si="1029"/>
        <v>0</v>
      </c>
      <c r="BX289" s="342">
        <f t="shared" si="1029"/>
        <v>0</v>
      </c>
      <c r="BY289" s="342">
        <f t="shared" si="1029"/>
        <v>0</v>
      </c>
      <c r="BZ289" s="342">
        <f t="shared" si="1029"/>
        <v>0</v>
      </c>
      <c r="CA289" s="342">
        <f t="shared" si="1029"/>
        <v>11106.87188</v>
      </c>
      <c r="CB289" s="342">
        <f t="shared" si="1029"/>
        <v>0</v>
      </c>
      <c r="CC289" s="342">
        <f t="shared" si="1029"/>
        <v>0</v>
      </c>
      <c r="CD289" s="342">
        <f t="shared" si="1029"/>
        <v>0</v>
      </c>
      <c r="CE289" s="342">
        <f t="shared" si="1029"/>
        <v>0</v>
      </c>
      <c r="CF289" s="342">
        <f t="shared" si="1029"/>
        <v>0</v>
      </c>
      <c r="CG289" s="342">
        <f t="shared" si="1029"/>
        <v>0</v>
      </c>
      <c r="CH289" s="342">
        <f t="shared" si="1029"/>
        <v>0</v>
      </c>
      <c r="CI289" s="342">
        <f t="shared" si="1029"/>
        <v>7404.527304</v>
      </c>
      <c r="CJ289" s="342">
        <f t="shared" si="1029"/>
        <v>0</v>
      </c>
      <c r="CK289" s="342">
        <f t="shared" si="1029"/>
        <v>7907.022408</v>
      </c>
      <c r="CL289" s="342">
        <f t="shared" si="1029"/>
        <v>0</v>
      </c>
      <c r="CM289" s="342">
        <f t="shared" si="1029"/>
        <v>0</v>
      </c>
      <c r="CN289" s="342">
        <f t="shared" si="1029"/>
        <v>0</v>
      </c>
      <c r="CO289" s="342">
        <f t="shared" si="1029"/>
        <v>8094.988483</v>
      </c>
      <c r="CP289" s="342">
        <f t="shared" si="1029"/>
        <v>0</v>
      </c>
      <c r="CQ289" s="342">
        <f t="shared" si="1029"/>
        <v>0</v>
      </c>
      <c r="CR289" s="342">
        <f t="shared" si="1029"/>
        <v>0</v>
      </c>
      <c r="CS289" s="342">
        <f t="shared" si="1029"/>
        <v>5853.214969</v>
      </c>
      <c r="CT289" s="342">
        <f t="shared" si="1029"/>
        <v>0</v>
      </c>
      <c r="CU289" s="342">
        <f t="shared" si="1029"/>
        <v>334.3622238</v>
      </c>
      <c r="CV289" s="342">
        <f t="shared" si="1029"/>
        <v>0</v>
      </c>
      <c r="CW289" s="342">
        <f t="shared" si="1029"/>
        <v>0</v>
      </c>
      <c r="CX289" s="342">
        <f t="shared" si="1029"/>
        <v>14443.57099</v>
      </c>
      <c r="CY289" s="342">
        <f t="shared" si="1029"/>
        <v>0</v>
      </c>
      <c r="CZ289" s="342">
        <f t="shared" si="1029"/>
        <v>0</v>
      </c>
      <c r="DA289" s="342">
        <f t="shared" si="1029"/>
        <v>11977.28249</v>
      </c>
      <c r="DB289" s="342">
        <f t="shared" si="1029"/>
        <v>8304.351728</v>
      </c>
      <c r="DC289" s="342">
        <f t="shared" si="1029"/>
        <v>0</v>
      </c>
      <c r="DD289" s="342">
        <f t="shared" si="1029"/>
        <v>0</v>
      </c>
      <c r="DE289" s="342">
        <f t="shared" si="1029"/>
        <v>8436.235936</v>
      </c>
      <c r="DF289" s="342">
        <f t="shared" si="1029"/>
        <v>0</v>
      </c>
      <c r="DG289" s="342">
        <f t="shared" si="1029"/>
        <v>0</v>
      </c>
      <c r="DH289" s="342">
        <f t="shared" si="1029"/>
        <v>0</v>
      </c>
      <c r="DI289" s="342">
        <f t="shared" si="1029"/>
        <v>5974.064596</v>
      </c>
      <c r="DJ289" s="342">
        <f t="shared" si="1029"/>
        <v>0</v>
      </c>
      <c r="DK289" s="342">
        <f t="shared" si="1029"/>
        <v>8674.270616</v>
      </c>
      <c r="DL289" s="342">
        <f t="shared" si="1029"/>
        <v>0</v>
      </c>
      <c r="DM289" s="342">
        <f t="shared" si="1029"/>
        <v>4401.586473</v>
      </c>
      <c r="DN289" s="342">
        <f t="shared" si="1029"/>
        <v>5249.145811</v>
      </c>
      <c r="DO289" s="342">
        <f t="shared" si="1029"/>
        <v>0</v>
      </c>
      <c r="DP289" s="342">
        <f t="shared" si="1029"/>
        <v>0</v>
      </c>
      <c r="DQ289" s="342">
        <f t="shared" si="1029"/>
        <v>0</v>
      </c>
      <c r="DR289" s="342">
        <f t="shared" si="1029"/>
        <v>0</v>
      </c>
      <c r="DS289" s="342">
        <f t="shared" si="1029"/>
        <v>0</v>
      </c>
      <c r="DT289" s="342">
        <f t="shared" si="1029"/>
        <v>0</v>
      </c>
      <c r="DU289" s="342">
        <f t="shared" si="1029"/>
        <v>0</v>
      </c>
      <c r="DV289" s="342">
        <f t="shared" si="1029"/>
        <v>0</v>
      </c>
      <c r="DW289" s="342">
        <f t="shared" si="1029"/>
        <v>0</v>
      </c>
      <c r="DX289" s="342">
        <f t="shared" si="1029"/>
        <v>0</v>
      </c>
      <c r="DY289" s="342">
        <f t="shared" si="1029"/>
        <v>0</v>
      </c>
      <c r="DZ289" s="342">
        <f t="shared" si="1029"/>
        <v>0</v>
      </c>
      <c r="EA289" s="342">
        <f t="shared" si="1029"/>
        <v>0</v>
      </c>
      <c r="EB289" s="342">
        <f t="shared" si="1029"/>
        <v>0</v>
      </c>
      <c r="EC289" s="342">
        <f t="shared" si="1029"/>
        <v>0</v>
      </c>
      <c r="ED289" s="338"/>
      <c r="EE289" s="342">
        <f t="shared" ref="EE289:GP289" si="1030">if(or(and($A289-EE$242&gt;0,$A289-EE$243&lt;=0,month($A289)=month(EE$243)),and($A289-EE$242&gt;0,$A289-EE$243&lt;=0,month(edate($A289,6))=month(EE$243))),EE$246,0)</f>
        <v>6042.863176</v>
      </c>
      <c r="EF289" s="342">
        <f t="shared" si="1030"/>
        <v>0</v>
      </c>
      <c r="EG289" s="342">
        <f t="shared" si="1030"/>
        <v>0</v>
      </c>
      <c r="EH289" s="342">
        <f t="shared" si="1030"/>
        <v>0</v>
      </c>
      <c r="EI289" s="342">
        <f t="shared" si="1030"/>
        <v>0</v>
      </c>
      <c r="EJ289" s="342">
        <f t="shared" si="1030"/>
        <v>5163.625743</v>
      </c>
      <c r="EK289" s="342">
        <f t="shared" si="1030"/>
        <v>0</v>
      </c>
      <c r="EL289" s="342">
        <f t="shared" si="1030"/>
        <v>0</v>
      </c>
      <c r="EM289" s="342">
        <f t="shared" si="1030"/>
        <v>0</v>
      </c>
      <c r="EN289" s="342">
        <f t="shared" si="1030"/>
        <v>0</v>
      </c>
      <c r="EO289" s="342">
        <f t="shared" si="1030"/>
        <v>0</v>
      </c>
      <c r="EP289" s="342">
        <f t="shared" si="1030"/>
        <v>4621.860131</v>
      </c>
      <c r="EQ289" s="342">
        <f t="shared" si="1030"/>
        <v>0</v>
      </c>
      <c r="ER289" s="342">
        <f t="shared" si="1030"/>
        <v>0</v>
      </c>
      <c r="ES289" s="342">
        <f t="shared" si="1030"/>
        <v>10211.8716</v>
      </c>
      <c r="ET289" s="342">
        <f t="shared" si="1030"/>
        <v>0</v>
      </c>
      <c r="EU289" s="342">
        <f t="shared" si="1030"/>
        <v>0</v>
      </c>
      <c r="EV289" s="342">
        <f t="shared" si="1030"/>
        <v>0</v>
      </c>
      <c r="EW289" s="342">
        <f t="shared" si="1030"/>
        <v>0</v>
      </c>
      <c r="EX289" s="342">
        <f t="shared" si="1030"/>
        <v>0</v>
      </c>
      <c r="EY289" s="342">
        <f t="shared" si="1030"/>
        <v>7229.01177</v>
      </c>
      <c r="EZ289" s="342">
        <f t="shared" si="1030"/>
        <v>0</v>
      </c>
      <c r="FA289" s="342">
        <f t="shared" si="1030"/>
        <v>0</v>
      </c>
      <c r="FB289" s="342">
        <f t="shared" si="1030"/>
        <v>0</v>
      </c>
      <c r="FC289" s="342">
        <f t="shared" si="1030"/>
        <v>0</v>
      </c>
      <c r="FD289" s="342">
        <f t="shared" si="1030"/>
        <v>0</v>
      </c>
      <c r="FE289" s="342">
        <f t="shared" si="1030"/>
        <v>0</v>
      </c>
      <c r="FF289" s="342">
        <f t="shared" si="1030"/>
        <v>0</v>
      </c>
      <c r="FG289" s="342">
        <f t="shared" si="1030"/>
        <v>0</v>
      </c>
      <c r="FH289" s="342">
        <f t="shared" si="1030"/>
        <v>0</v>
      </c>
      <c r="FI289" s="342">
        <f t="shared" si="1030"/>
        <v>0</v>
      </c>
      <c r="FJ289" s="342">
        <f t="shared" si="1030"/>
        <v>2158.722942</v>
      </c>
      <c r="FK289" s="342">
        <f t="shared" si="1030"/>
        <v>0</v>
      </c>
      <c r="FL289" s="342">
        <f t="shared" si="1030"/>
        <v>0</v>
      </c>
      <c r="FM289" s="342">
        <f t="shared" si="1030"/>
        <v>0</v>
      </c>
      <c r="FN289" s="342">
        <f t="shared" si="1030"/>
        <v>0</v>
      </c>
      <c r="FO289" s="342">
        <f t="shared" si="1030"/>
        <v>0</v>
      </c>
      <c r="FP289" s="342">
        <f t="shared" si="1030"/>
        <v>0</v>
      </c>
      <c r="FQ289" s="342">
        <f t="shared" si="1030"/>
        <v>0</v>
      </c>
      <c r="FR289" s="342">
        <f t="shared" si="1030"/>
        <v>0</v>
      </c>
      <c r="FS289" s="342">
        <f t="shared" si="1030"/>
        <v>0</v>
      </c>
      <c r="FT289" s="342">
        <f t="shared" si="1030"/>
        <v>0</v>
      </c>
      <c r="FU289" s="342">
        <f t="shared" si="1030"/>
        <v>0</v>
      </c>
      <c r="FV289" s="342">
        <f t="shared" si="1030"/>
        <v>0</v>
      </c>
      <c r="FW289" s="342">
        <f t="shared" si="1030"/>
        <v>0</v>
      </c>
      <c r="FX289" s="342">
        <f t="shared" si="1030"/>
        <v>0</v>
      </c>
      <c r="FY289" s="342">
        <f t="shared" si="1030"/>
        <v>0</v>
      </c>
      <c r="FZ289" s="342">
        <f t="shared" si="1030"/>
        <v>0</v>
      </c>
      <c r="GA289" s="342">
        <f t="shared" si="1030"/>
        <v>0</v>
      </c>
      <c r="GB289" s="342">
        <f t="shared" si="1030"/>
        <v>0</v>
      </c>
      <c r="GC289" s="342">
        <f t="shared" si="1030"/>
        <v>0</v>
      </c>
      <c r="GD289" s="342">
        <f t="shared" si="1030"/>
        <v>0</v>
      </c>
      <c r="GE289" s="342">
        <f t="shared" si="1030"/>
        <v>0</v>
      </c>
      <c r="GF289" s="342">
        <f t="shared" si="1030"/>
        <v>0</v>
      </c>
      <c r="GG289" s="342">
        <f t="shared" si="1030"/>
        <v>0</v>
      </c>
      <c r="GH289" s="342">
        <f t="shared" si="1030"/>
        <v>0</v>
      </c>
      <c r="GI289" s="342">
        <f t="shared" si="1030"/>
        <v>0</v>
      </c>
      <c r="GJ289" s="342">
        <f t="shared" si="1030"/>
        <v>0</v>
      </c>
      <c r="GK289" s="342">
        <f t="shared" si="1030"/>
        <v>0</v>
      </c>
      <c r="GL289" s="342">
        <f t="shared" si="1030"/>
        <v>0</v>
      </c>
      <c r="GM289" s="342">
        <f t="shared" si="1030"/>
        <v>0</v>
      </c>
      <c r="GN289" s="342">
        <f t="shared" si="1030"/>
        <v>0</v>
      </c>
      <c r="GO289" s="342">
        <f t="shared" si="1030"/>
        <v>0</v>
      </c>
      <c r="GP289" s="342">
        <f t="shared" si="1030"/>
        <v>0</v>
      </c>
      <c r="GQ289" s="342"/>
      <c r="GR289" s="342">
        <f t="shared" ref="GR289:JC289" si="1031">if(or(and($A289-GR$242&gt;0,$A289-GR$243&lt;=0,month($A289)=month(GR$243)),and($A289-GR$242&gt;0,$A289-GR$243&lt;=0,month(edate($A289,6))=month(GR$243))),GR$246,0)</f>
        <v>0</v>
      </c>
      <c r="GS289" s="342">
        <f t="shared" si="1031"/>
        <v>0</v>
      </c>
      <c r="GT289" s="342">
        <f t="shared" si="1031"/>
        <v>0</v>
      </c>
      <c r="GU289" s="342">
        <f t="shared" si="1031"/>
        <v>0</v>
      </c>
      <c r="GV289" s="342">
        <f t="shared" si="1031"/>
        <v>0</v>
      </c>
      <c r="GW289" s="342">
        <f t="shared" si="1031"/>
        <v>0</v>
      </c>
      <c r="GX289" s="342">
        <f t="shared" si="1031"/>
        <v>0</v>
      </c>
      <c r="GY289" s="342">
        <f t="shared" si="1031"/>
        <v>0</v>
      </c>
      <c r="GZ289" s="342">
        <f t="shared" si="1031"/>
        <v>0</v>
      </c>
      <c r="HA289" s="342">
        <f t="shared" si="1031"/>
        <v>0</v>
      </c>
      <c r="HB289" s="342">
        <f t="shared" si="1031"/>
        <v>7188.545917</v>
      </c>
      <c r="HC289" s="342">
        <f t="shared" si="1031"/>
        <v>0</v>
      </c>
      <c r="HD289" s="342">
        <f t="shared" si="1031"/>
        <v>0</v>
      </c>
      <c r="HE289" s="342">
        <f t="shared" si="1031"/>
        <v>0</v>
      </c>
      <c r="HF289" s="342">
        <f t="shared" si="1031"/>
        <v>0</v>
      </c>
      <c r="HG289" s="342">
        <f t="shared" si="1031"/>
        <v>0</v>
      </c>
      <c r="HH289" s="342">
        <f t="shared" si="1031"/>
        <v>0</v>
      </c>
      <c r="HI289" s="342">
        <f t="shared" si="1031"/>
        <v>0</v>
      </c>
      <c r="HJ289" s="342">
        <f t="shared" si="1031"/>
        <v>0</v>
      </c>
      <c r="HK289" s="342">
        <f t="shared" si="1031"/>
        <v>0</v>
      </c>
      <c r="HL289" s="342">
        <f t="shared" si="1031"/>
        <v>0</v>
      </c>
      <c r="HM289" s="342">
        <f t="shared" si="1031"/>
        <v>41.09287331</v>
      </c>
      <c r="HN289" s="342">
        <f t="shared" si="1031"/>
        <v>0</v>
      </c>
      <c r="HO289" s="342">
        <f t="shared" si="1031"/>
        <v>0</v>
      </c>
      <c r="HP289" s="342">
        <f t="shared" si="1031"/>
        <v>0</v>
      </c>
      <c r="HQ289" s="342">
        <f t="shared" si="1031"/>
        <v>0</v>
      </c>
      <c r="HR289" s="342">
        <f t="shared" si="1031"/>
        <v>0</v>
      </c>
      <c r="HS289" s="342">
        <f t="shared" si="1031"/>
        <v>0</v>
      </c>
      <c r="HT289" s="342">
        <f t="shared" si="1031"/>
        <v>0</v>
      </c>
      <c r="HU289" s="342">
        <f t="shared" si="1031"/>
        <v>0</v>
      </c>
      <c r="HV289" s="342">
        <f t="shared" si="1031"/>
        <v>0</v>
      </c>
      <c r="HW289" s="342">
        <f t="shared" si="1031"/>
        <v>0</v>
      </c>
      <c r="HX289" s="342">
        <f t="shared" si="1031"/>
        <v>0</v>
      </c>
      <c r="HY289" s="342">
        <f t="shared" si="1031"/>
        <v>0</v>
      </c>
      <c r="HZ289" s="342">
        <f t="shared" si="1031"/>
        <v>0</v>
      </c>
      <c r="IA289" s="342">
        <f t="shared" si="1031"/>
        <v>0</v>
      </c>
      <c r="IB289" s="342">
        <f t="shared" si="1031"/>
        <v>0</v>
      </c>
      <c r="IC289" s="342">
        <f t="shared" si="1031"/>
        <v>0</v>
      </c>
      <c r="ID289" s="342">
        <f t="shared" si="1031"/>
        <v>0</v>
      </c>
      <c r="IE289" s="342">
        <f t="shared" si="1031"/>
        <v>0</v>
      </c>
      <c r="IF289" s="342">
        <f t="shared" si="1031"/>
        <v>0</v>
      </c>
      <c r="IG289" s="342">
        <f t="shared" si="1031"/>
        <v>0</v>
      </c>
      <c r="IH289" s="342">
        <f t="shared" si="1031"/>
        <v>0</v>
      </c>
      <c r="II289" s="342">
        <f t="shared" si="1031"/>
        <v>0</v>
      </c>
      <c r="IJ289" s="342">
        <f t="shared" si="1031"/>
        <v>0</v>
      </c>
      <c r="IK289" s="342">
        <f t="shared" si="1031"/>
        <v>0</v>
      </c>
      <c r="IL289" s="342">
        <f t="shared" si="1031"/>
        <v>0</v>
      </c>
      <c r="IM289" s="342">
        <f t="shared" si="1031"/>
        <v>0</v>
      </c>
      <c r="IN289" s="342">
        <f t="shared" si="1031"/>
        <v>0</v>
      </c>
      <c r="IO289" s="342">
        <f t="shared" si="1031"/>
        <v>0</v>
      </c>
      <c r="IP289" s="342">
        <f t="shared" si="1031"/>
        <v>0</v>
      </c>
      <c r="IQ289" s="342">
        <f t="shared" si="1031"/>
        <v>0</v>
      </c>
      <c r="IR289" s="342">
        <f t="shared" si="1031"/>
        <v>0</v>
      </c>
      <c r="IS289" s="342">
        <f t="shared" si="1031"/>
        <v>0</v>
      </c>
      <c r="IT289" s="342">
        <f t="shared" si="1031"/>
        <v>0</v>
      </c>
      <c r="IU289" s="342">
        <f t="shared" si="1031"/>
        <v>0</v>
      </c>
      <c r="IV289" s="342">
        <f t="shared" si="1031"/>
        <v>0</v>
      </c>
      <c r="IW289" s="342">
        <f t="shared" si="1031"/>
        <v>0</v>
      </c>
      <c r="IX289" s="342">
        <f t="shared" si="1031"/>
        <v>0</v>
      </c>
      <c r="IY289" s="342">
        <f t="shared" si="1031"/>
        <v>0</v>
      </c>
      <c r="IZ289" s="342">
        <f t="shared" si="1031"/>
        <v>0</v>
      </c>
      <c r="JA289" s="342">
        <f t="shared" si="1031"/>
        <v>0</v>
      </c>
      <c r="JB289" s="342">
        <f t="shared" si="1031"/>
        <v>0</v>
      </c>
      <c r="JC289" s="342">
        <f t="shared" si="1031"/>
        <v>0</v>
      </c>
      <c r="JD289" s="342"/>
      <c r="JE289" s="342">
        <f t="shared" ref="JE289:LP289" si="1032">if(or(and($A289-JE$242&gt;0,$A289-JE$243&lt;=0,month($A289)=month(JE$243)),and($A289-JE$242&gt;0,$A289-JE$243&lt;=0,month(edate($A289,6))=month(JE$243))),JE$246,0)</f>
        <v>0</v>
      </c>
      <c r="JF289" s="342">
        <f t="shared" si="1032"/>
        <v>3784.380081</v>
      </c>
      <c r="JG289" s="342">
        <f t="shared" si="1032"/>
        <v>5441.625069</v>
      </c>
      <c r="JH289" s="342">
        <f t="shared" si="1032"/>
        <v>0</v>
      </c>
      <c r="JI289" s="342">
        <f t="shared" si="1032"/>
        <v>0</v>
      </c>
      <c r="JJ289" s="342">
        <f t="shared" si="1032"/>
        <v>0</v>
      </c>
      <c r="JK289" s="342">
        <f t="shared" si="1032"/>
        <v>0</v>
      </c>
      <c r="JL289" s="342">
        <f t="shared" si="1032"/>
        <v>0</v>
      </c>
      <c r="JM289" s="342">
        <f t="shared" si="1032"/>
        <v>0</v>
      </c>
      <c r="JN289" s="342">
        <f t="shared" si="1032"/>
        <v>0</v>
      </c>
      <c r="JO289" s="342">
        <f t="shared" si="1032"/>
        <v>0</v>
      </c>
      <c r="JP289" s="342">
        <f t="shared" si="1032"/>
        <v>0</v>
      </c>
      <c r="JQ289" s="342">
        <f t="shared" si="1032"/>
        <v>0</v>
      </c>
      <c r="JR289" s="342">
        <f t="shared" si="1032"/>
        <v>0</v>
      </c>
      <c r="JS289" s="342">
        <f t="shared" si="1032"/>
        <v>0</v>
      </c>
      <c r="JT289" s="342">
        <f t="shared" si="1032"/>
        <v>0</v>
      </c>
      <c r="JU289" s="342">
        <f t="shared" si="1032"/>
        <v>0</v>
      </c>
      <c r="JV289" s="342">
        <f t="shared" si="1032"/>
        <v>0</v>
      </c>
      <c r="JW289" s="342">
        <f t="shared" si="1032"/>
        <v>0</v>
      </c>
      <c r="JX289" s="342">
        <f t="shared" si="1032"/>
        <v>0</v>
      </c>
      <c r="JY289" s="342">
        <f t="shared" si="1032"/>
        <v>0</v>
      </c>
      <c r="JZ289" s="342">
        <f t="shared" si="1032"/>
        <v>0</v>
      </c>
      <c r="KA289" s="342">
        <f t="shared" si="1032"/>
        <v>0</v>
      </c>
      <c r="KB289" s="342">
        <f t="shared" si="1032"/>
        <v>0</v>
      </c>
      <c r="KC289" s="342">
        <f t="shared" si="1032"/>
        <v>0</v>
      </c>
      <c r="KD289" s="342">
        <f t="shared" si="1032"/>
        <v>0</v>
      </c>
      <c r="KE289" s="342">
        <f t="shared" si="1032"/>
        <v>0</v>
      </c>
      <c r="KF289" s="342">
        <f t="shared" si="1032"/>
        <v>0</v>
      </c>
      <c r="KG289" s="342">
        <f t="shared" si="1032"/>
        <v>0</v>
      </c>
      <c r="KH289" s="342">
        <f t="shared" si="1032"/>
        <v>0</v>
      </c>
      <c r="KI289" s="342">
        <f t="shared" si="1032"/>
        <v>0</v>
      </c>
      <c r="KJ289" s="342">
        <f t="shared" si="1032"/>
        <v>0</v>
      </c>
      <c r="KK289" s="342">
        <f t="shared" si="1032"/>
        <v>0</v>
      </c>
      <c r="KL289" s="342">
        <f t="shared" si="1032"/>
        <v>0</v>
      </c>
      <c r="KM289" s="342">
        <f t="shared" si="1032"/>
        <v>0</v>
      </c>
      <c r="KN289" s="342">
        <f t="shared" si="1032"/>
        <v>0</v>
      </c>
      <c r="KO289" s="342">
        <f t="shared" si="1032"/>
        <v>0</v>
      </c>
      <c r="KP289" s="342">
        <f t="shared" si="1032"/>
        <v>0</v>
      </c>
      <c r="KQ289" s="342">
        <f t="shared" si="1032"/>
        <v>0</v>
      </c>
      <c r="KR289" s="342">
        <f t="shared" si="1032"/>
        <v>0</v>
      </c>
      <c r="KS289" s="342">
        <f t="shared" si="1032"/>
        <v>0</v>
      </c>
      <c r="KT289" s="342">
        <f t="shared" si="1032"/>
        <v>0</v>
      </c>
      <c r="KU289" s="342">
        <f t="shared" si="1032"/>
        <v>0</v>
      </c>
      <c r="KV289" s="342">
        <f t="shared" si="1032"/>
        <v>0</v>
      </c>
      <c r="KW289" s="342">
        <f t="shared" si="1032"/>
        <v>0</v>
      </c>
      <c r="KX289" s="342">
        <f t="shared" si="1032"/>
        <v>0</v>
      </c>
      <c r="KY289" s="342">
        <f t="shared" si="1032"/>
        <v>0</v>
      </c>
      <c r="KZ289" s="342">
        <f t="shared" si="1032"/>
        <v>0</v>
      </c>
      <c r="LA289" s="342">
        <f t="shared" si="1032"/>
        <v>0</v>
      </c>
      <c r="LB289" s="342">
        <f t="shared" si="1032"/>
        <v>0</v>
      </c>
      <c r="LC289" s="342">
        <f t="shared" si="1032"/>
        <v>0</v>
      </c>
      <c r="LD289" s="342">
        <f t="shared" si="1032"/>
        <v>0</v>
      </c>
      <c r="LE289" s="342">
        <f t="shared" si="1032"/>
        <v>0</v>
      </c>
      <c r="LF289" s="342">
        <f t="shared" si="1032"/>
        <v>0</v>
      </c>
      <c r="LG289" s="342">
        <f t="shared" si="1032"/>
        <v>0</v>
      </c>
      <c r="LH289" s="342">
        <f t="shared" si="1032"/>
        <v>0</v>
      </c>
      <c r="LI289" s="342">
        <f t="shared" si="1032"/>
        <v>0</v>
      </c>
      <c r="LJ289" s="342">
        <f t="shared" si="1032"/>
        <v>0</v>
      </c>
      <c r="LK289" s="342">
        <f t="shared" si="1032"/>
        <v>0</v>
      </c>
      <c r="LL289" s="342">
        <f t="shared" si="1032"/>
        <v>0</v>
      </c>
      <c r="LM289" s="342">
        <f t="shared" si="1032"/>
        <v>0</v>
      </c>
      <c r="LN289" s="342">
        <f t="shared" si="1032"/>
        <v>0</v>
      </c>
      <c r="LO289" s="342">
        <f t="shared" si="1032"/>
        <v>0</v>
      </c>
      <c r="LP289" s="342">
        <f t="shared" si="1032"/>
        <v>0</v>
      </c>
    </row>
    <row r="290">
      <c r="A290" s="405"/>
      <c r="B290" s="405"/>
      <c r="C290" s="405"/>
      <c r="D290" s="405"/>
      <c r="E290" s="406">
        <f t="shared" ref="E290:BP290" si="1033">countif(E248:E289,"&gt;0")</f>
        <v>1</v>
      </c>
      <c r="F290" s="406">
        <f t="shared" si="1033"/>
        <v>1</v>
      </c>
      <c r="G290" s="406">
        <f t="shared" si="1033"/>
        <v>1</v>
      </c>
      <c r="H290" s="406">
        <f t="shared" si="1033"/>
        <v>2</v>
      </c>
      <c r="I290" s="406">
        <f t="shared" si="1033"/>
        <v>2</v>
      </c>
      <c r="J290" s="406">
        <f t="shared" si="1033"/>
        <v>2</v>
      </c>
      <c r="K290" s="406">
        <f t="shared" si="1033"/>
        <v>3</v>
      </c>
      <c r="L290" s="406">
        <f t="shared" si="1033"/>
        <v>3</v>
      </c>
      <c r="M290" s="406">
        <f t="shared" si="1033"/>
        <v>3</v>
      </c>
      <c r="N290" s="406">
        <f t="shared" si="1033"/>
        <v>3</v>
      </c>
      <c r="O290" s="406">
        <f t="shared" si="1033"/>
        <v>3</v>
      </c>
      <c r="P290" s="406">
        <f t="shared" si="1033"/>
        <v>3</v>
      </c>
      <c r="Q290" s="406">
        <f t="shared" si="1033"/>
        <v>4</v>
      </c>
      <c r="R290" s="406">
        <f t="shared" si="1033"/>
        <v>4</v>
      </c>
      <c r="S290" s="406">
        <f t="shared" si="1033"/>
        <v>4</v>
      </c>
      <c r="T290" s="406">
        <f t="shared" si="1033"/>
        <v>5</v>
      </c>
      <c r="U290" s="406">
        <f t="shared" si="1033"/>
        <v>5</v>
      </c>
      <c r="V290" s="406">
        <f t="shared" si="1033"/>
        <v>5</v>
      </c>
      <c r="W290" s="406">
        <f t="shared" si="1033"/>
        <v>6</v>
      </c>
      <c r="X290" s="406">
        <f t="shared" si="1033"/>
        <v>6</v>
      </c>
      <c r="Y290" s="406">
        <f t="shared" si="1033"/>
        <v>6</v>
      </c>
      <c r="Z290" s="406">
        <f t="shared" si="1033"/>
        <v>6</v>
      </c>
      <c r="AA290" s="406">
        <f t="shared" si="1033"/>
        <v>7</v>
      </c>
      <c r="AB290" s="406">
        <f t="shared" si="1033"/>
        <v>7</v>
      </c>
      <c r="AC290" s="406">
        <f t="shared" si="1033"/>
        <v>8</v>
      </c>
      <c r="AD290" s="406">
        <f t="shared" si="1033"/>
        <v>8</v>
      </c>
      <c r="AE290" s="406">
        <f t="shared" si="1033"/>
        <v>8</v>
      </c>
      <c r="AF290" s="406">
        <f t="shared" si="1033"/>
        <v>8</v>
      </c>
      <c r="AG290" s="406">
        <f t="shared" si="1033"/>
        <v>9</v>
      </c>
      <c r="AH290" s="406">
        <f t="shared" si="1033"/>
        <v>9</v>
      </c>
      <c r="AI290" s="406">
        <f t="shared" si="1033"/>
        <v>10</v>
      </c>
      <c r="AJ290" s="406">
        <f t="shared" si="1033"/>
        <v>10</v>
      </c>
      <c r="AK290" s="406">
        <f t="shared" si="1033"/>
        <v>10</v>
      </c>
      <c r="AL290" s="406">
        <f t="shared" si="1033"/>
        <v>11</v>
      </c>
      <c r="AM290" s="406">
        <f t="shared" si="1033"/>
        <v>11</v>
      </c>
      <c r="AN290" s="406">
        <f t="shared" si="1033"/>
        <v>11</v>
      </c>
      <c r="AO290" s="406">
        <f t="shared" si="1033"/>
        <v>11</v>
      </c>
      <c r="AP290" s="406">
        <f t="shared" si="1033"/>
        <v>12</v>
      </c>
      <c r="AQ290" s="406">
        <f t="shared" si="1033"/>
        <v>12</v>
      </c>
      <c r="AR290" s="406">
        <f t="shared" si="1033"/>
        <v>12</v>
      </c>
      <c r="AS290" s="406">
        <f t="shared" si="1033"/>
        <v>13</v>
      </c>
      <c r="AT290" s="406">
        <f t="shared" si="1033"/>
        <v>13</v>
      </c>
      <c r="AU290" s="406">
        <f t="shared" si="1033"/>
        <v>14</v>
      </c>
      <c r="AV290" s="406">
        <f t="shared" si="1033"/>
        <v>14</v>
      </c>
      <c r="AW290" s="406">
        <f t="shared" si="1033"/>
        <v>14</v>
      </c>
      <c r="AX290" s="406">
        <f t="shared" si="1033"/>
        <v>16</v>
      </c>
      <c r="AY290" s="406">
        <f t="shared" si="1033"/>
        <v>18</v>
      </c>
      <c r="AZ290" s="406">
        <f t="shared" si="1033"/>
        <v>18</v>
      </c>
      <c r="BA290" s="406">
        <f t="shared" si="1033"/>
        <v>19</v>
      </c>
      <c r="BB290" s="406">
        <f t="shared" si="1033"/>
        <v>20</v>
      </c>
      <c r="BC290" s="406">
        <f t="shared" si="1033"/>
        <v>21</v>
      </c>
      <c r="BD290" s="406">
        <f t="shared" si="1033"/>
        <v>21</v>
      </c>
      <c r="BE290" s="406">
        <f t="shared" si="1033"/>
        <v>21</v>
      </c>
      <c r="BF290" s="406">
        <f t="shared" si="1033"/>
        <v>21</v>
      </c>
      <c r="BG290" s="406">
        <f t="shared" si="1033"/>
        <v>21</v>
      </c>
      <c r="BH290" s="406">
        <f t="shared" si="1033"/>
        <v>21</v>
      </c>
      <c r="BI290" s="406">
        <f t="shared" si="1033"/>
        <v>21</v>
      </c>
      <c r="BJ290" s="406">
        <f t="shared" si="1033"/>
        <v>21</v>
      </c>
      <c r="BK290" s="406">
        <f t="shared" si="1033"/>
        <v>21</v>
      </c>
      <c r="BL290" s="406">
        <f t="shared" si="1033"/>
        <v>21</v>
      </c>
      <c r="BM290" s="406">
        <f t="shared" si="1033"/>
        <v>21</v>
      </c>
      <c r="BN290" s="406">
        <f t="shared" si="1033"/>
        <v>21</v>
      </c>
      <c r="BO290" s="406">
        <f t="shared" si="1033"/>
        <v>21</v>
      </c>
      <c r="BP290" s="406">
        <f t="shared" si="1033"/>
        <v>21</v>
      </c>
      <c r="BQ290" s="406"/>
      <c r="BR290" s="406">
        <f t="shared" ref="BR290:EC290" si="1034">countif(BR248:BR289,"&gt;0")</f>
        <v>18</v>
      </c>
      <c r="BS290" s="406">
        <f t="shared" si="1034"/>
        <v>6</v>
      </c>
      <c r="BT290" s="406">
        <f t="shared" si="1034"/>
        <v>6</v>
      </c>
      <c r="BU290" s="406">
        <f t="shared" si="1034"/>
        <v>6</v>
      </c>
      <c r="BV290" s="406">
        <f t="shared" si="1034"/>
        <v>10</v>
      </c>
      <c r="BW290" s="406">
        <f t="shared" si="1034"/>
        <v>12</v>
      </c>
      <c r="BX290" s="406">
        <f t="shared" si="1034"/>
        <v>10</v>
      </c>
      <c r="BY290" s="406">
        <f t="shared" si="1034"/>
        <v>18</v>
      </c>
      <c r="BZ290" s="406">
        <f t="shared" si="1034"/>
        <v>18</v>
      </c>
      <c r="CA290" s="406">
        <f t="shared" si="1034"/>
        <v>18</v>
      </c>
      <c r="CB290" s="406">
        <f t="shared" si="1034"/>
        <v>6</v>
      </c>
      <c r="CC290" s="406">
        <f t="shared" si="1034"/>
        <v>10</v>
      </c>
      <c r="CD290" s="406">
        <f t="shared" si="1034"/>
        <v>17</v>
      </c>
      <c r="CE290" s="406">
        <f t="shared" si="1034"/>
        <v>10</v>
      </c>
      <c r="CF290" s="406">
        <f t="shared" si="1034"/>
        <v>10</v>
      </c>
      <c r="CG290" s="406">
        <f t="shared" si="1034"/>
        <v>16</v>
      </c>
      <c r="CH290" s="406">
        <f t="shared" si="1034"/>
        <v>10</v>
      </c>
      <c r="CI290" s="406">
        <f t="shared" si="1034"/>
        <v>16</v>
      </c>
      <c r="CJ290" s="406">
        <f t="shared" si="1034"/>
        <v>15</v>
      </c>
      <c r="CK290" s="406">
        <f t="shared" si="1034"/>
        <v>15</v>
      </c>
      <c r="CL290" s="406">
        <f t="shared" si="1034"/>
        <v>8</v>
      </c>
      <c r="CM290" s="406">
        <f t="shared" si="1034"/>
        <v>6</v>
      </c>
      <c r="CN290" s="406">
        <f t="shared" si="1034"/>
        <v>14</v>
      </c>
      <c r="CO290" s="406">
        <f t="shared" si="1034"/>
        <v>14</v>
      </c>
      <c r="CP290" s="406">
        <f t="shared" si="1034"/>
        <v>10</v>
      </c>
      <c r="CQ290" s="406">
        <f t="shared" si="1034"/>
        <v>13</v>
      </c>
      <c r="CR290" s="406">
        <f t="shared" si="1034"/>
        <v>13</v>
      </c>
      <c r="CS290" s="406">
        <f t="shared" si="1034"/>
        <v>13</v>
      </c>
      <c r="CT290" s="406">
        <f t="shared" si="1034"/>
        <v>12</v>
      </c>
      <c r="CU290" s="406">
        <f t="shared" si="1034"/>
        <v>12</v>
      </c>
      <c r="CV290" s="406">
        <f t="shared" si="1034"/>
        <v>11</v>
      </c>
      <c r="CW290" s="406">
        <f t="shared" si="1034"/>
        <v>10</v>
      </c>
      <c r="CX290" s="406">
        <f t="shared" si="1034"/>
        <v>11</v>
      </c>
      <c r="CY290" s="406">
        <f t="shared" si="1034"/>
        <v>10</v>
      </c>
      <c r="CZ290" s="406">
        <f t="shared" si="1034"/>
        <v>10</v>
      </c>
      <c r="DA290" s="406">
        <f t="shared" si="1034"/>
        <v>10</v>
      </c>
      <c r="DB290" s="406">
        <f t="shared" si="1034"/>
        <v>10</v>
      </c>
      <c r="DC290" s="406">
        <f t="shared" si="1034"/>
        <v>9</v>
      </c>
      <c r="DD290" s="406">
        <f t="shared" si="1034"/>
        <v>9</v>
      </c>
      <c r="DE290" s="406">
        <f t="shared" si="1034"/>
        <v>9</v>
      </c>
      <c r="DF290" s="406">
        <f t="shared" si="1034"/>
        <v>8</v>
      </c>
      <c r="DG290" s="406">
        <f t="shared" si="1034"/>
        <v>8</v>
      </c>
      <c r="DH290" s="406">
        <f t="shared" si="1034"/>
        <v>7</v>
      </c>
      <c r="DI290" s="406">
        <f t="shared" si="1034"/>
        <v>7</v>
      </c>
      <c r="DJ290" s="406">
        <f t="shared" si="1034"/>
        <v>6</v>
      </c>
      <c r="DK290" s="406">
        <f t="shared" si="1034"/>
        <v>5</v>
      </c>
      <c r="DL290" s="406">
        <f t="shared" si="1034"/>
        <v>3</v>
      </c>
      <c r="DM290" s="406">
        <f t="shared" si="1034"/>
        <v>3</v>
      </c>
      <c r="DN290" s="406">
        <f t="shared" si="1034"/>
        <v>2</v>
      </c>
      <c r="DO290" s="406">
        <f t="shared" si="1034"/>
        <v>1</v>
      </c>
      <c r="DP290" s="406">
        <f t="shared" si="1034"/>
        <v>0</v>
      </c>
      <c r="DQ290" s="406">
        <f t="shared" si="1034"/>
        <v>0</v>
      </c>
      <c r="DR290" s="406">
        <f t="shared" si="1034"/>
        <v>0</v>
      </c>
      <c r="DS290" s="406">
        <f t="shared" si="1034"/>
        <v>0</v>
      </c>
      <c r="DT290" s="406">
        <f t="shared" si="1034"/>
        <v>0</v>
      </c>
      <c r="DU290" s="406">
        <f t="shared" si="1034"/>
        <v>0</v>
      </c>
      <c r="DV290" s="406">
        <f t="shared" si="1034"/>
        <v>0</v>
      </c>
      <c r="DW290" s="406">
        <f t="shared" si="1034"/>
        <v>0</v>
      </c>
      <c r="DX290" s="406">
        <f t="shared" si="1034"/>
        <v>0</v>
      </c>
      <c r="DY290" s="406">
        <f t="shared" si="1034"/>
        <v>0</v>
      </c>
      <c r="DZ290" s="406">
        <f t="shared" si="1034"/>
        <v>0</v>
      </c>
      <c r="EA290" s="406">
        <f t="shared" si="1034"/>
        <v>0</v>
      </c>
      <c r="EB290" s="406">
        <f t="shared" si="1034"/>
        <v>0</v>
      </c>
      <c r="EC290" s="406">
        <f t="shared" si="1034"/>
        <v>0</v>
      </c>
      <c r="ED290" s="407"/>
      <c r="EE290" s="406">
        <f t="shared" ref="EE290:GP290" si="1035">countif(EE248:EE289,"&gt;0")</f>
        <v>2</v>
      </c>
      <c r="EF290" s="406">
        <f t="shared" si="1035"/>
        <v>6</v>
      </c>
      <c r="EG290" s="406">
        <f t="shared" si="1035"/>
        <v>6</v>
      </c>
      <c r="EH290" s="406">
        <f t="shared" si="1035"/>
        <v>6</v>
      </c>
      <c r="EI290" s="406">
        <f t="shared" si="1035"/>
        <v>9</v>
      </c>
      <c r="EJ290" s="406">
        <f t="shared" si="1035"/>
        <v>7</v>
      </c>
      <c r="EK290" s="406">
        <f t="shared" si="1035"/>
        <v>8</v>
      </c>
      <c r="EL290" s="406">
        <f t="shared" si="1035"/>
        <v>0</v>
      </c>
      <c r="EM290" s="406">
        <f t="shared" si="1035"/>
        <v>0</v>
      </c>
      <c r="EN290" s="406">
        <f t="shared" si="1035"/>
        <v>0</v>
      </c>
      <c r="EO290" s="406">
        <f t="shared" si="1035"/>
        <v>6</v>
      </c>
      <c r="EP290" s="406">
        <f t="shared" si="1035"/>
        <v>8</v>
      </c>
      <c r="EQ290" s="406">
        <f t="shared" si="1035"/>
        <v>0</v>
      </c>
      <c r="ER290" s="406">
        <f t="shared" si="1035"/>
        <v>7</v>
      </c>
      <c r="ES290" s="406">
        <f t="shared" si="1035"/>
        <v>7</v>
      </c>
      <c r="ET290" s="406">
        <f t="shared" si="1035"/>
        <v>0</v>
      </c>
      <c r="EU290" s="406">
        <f t="shared" si="1035"/>
        <v>6</v>
      </c>
      <c r="EV290" s="406">
        <f t="shared" si="1035"/>
        <v>0</v>
      </c>
      <c r="EW290" s="406">
        <f t="shared" si="1035"/>
        <v>0</v>
      </c>
      <c r="EX290" s="406">
        <f t="shared" si="1035"/>
        <v>0</v>
      </c>
      <c r="EY290" s="406">
        <f t="shared" si="1035"/>
        <v>7</v>
      </c>
      <c r="EZ290" s="406">
        <f t="shared" si="1035"/>
        <v>6</v>
      </c>
      <c r="FA290" s="406">
        <f t="shared" si="1035"/>
        <v>0</v>
      </c>
      <c r="FB290" s="406">
        <f t="shared" si="1035"/>
        <v>0</v>
      </c>
      <c r="FC290" s="406">
        <f t="shared" si="1035"/>
        <v>3</v>
      </c>
      <c r="FD290" s="406">
        <f t="shared" si="1035"/>
        <v>0</v>
      </c>
      <c r="FE290" s="406">
        <f t="shared" si="1035"/>
        <v>0</v>
      </c>
      <c r="FF290" s="406">
        <f t="shared" si="1035"/>
        <v>0</v>
      </c>
      <c r="FG290" s="406">
        <f t="shared" si="1035"/>
        <v>0</v>
      </c>
      <c r="FH290" s="406">
        <f t="shared" si="1035"/>
        <v>0</v>
      </c>
      <c r="FI290" s="406">
        <f t="shared" si="1035"/>
        <v>0</v>
      </c>
      <c r="FJ290" s="406">
        <f t="shared" si="1035"/>
        <v>1</v>
      </c>
      <c r="FK290" s="406">
        <f t="shared" si="1035"/>
        <v>0</v>
      </c>
      <c r="FL290" s="406">
        <f t="shared" si="1035"/>
        <v>0</v>
      </c>
      <c r="FM290" s="406">
        <f t="shared" si="1035"/>
        <v>0</v>
      </c>
      <c r="FN290" s="406">
        <f t="shared" si="1035"/>
        <v>0</v>
      </c>
      <c r="FO290" s="406">
        <f t="shared" si="1035"/>
        <v>0</v>
      </c>
      <c r="FP290" s="406">
        <f t="shared" si="1035"/>
        <v>0</v>
      </c>
      <c r="FQ290" s="406">
        <f t="shared" si="1035"/>
        <v>0</v>
      </c>
      <c r="FR290" s="406">
        <f t="shared" si="1035"/>
        <v>0</v>
      </c>
      <c r="FS290" s="406">
        <f t="shared" si="1035"/>
        <v>0</v>
      </c>
      <c r="FT290" s="406">
        <f t="shared" si="1035"/>
        <v>0</v>
      </c>
      <c r="FU290" s="406">
        <f t="shared" si="1035"/>
        <v>0</v>
      </c>
      <c r="FV290" s="406">
        <f t="shared" si="1035"/>
        <v>0</v>
      </c>
      <c r="FW290" s="406">
        <f t="shared" si="1035"/>
        <v>0</v>
      </c>
      <c r="FX290" s="406">
        <f t="shared" si="1035"/>
        <v>0</v>
      </c>
      <c r="FY290" s="406">
        <f t="shared" si="1035"/>
        <v>0</v>
      </c>
      <c r="FZ290" s="406">
        <f t="shared" si="1035"/>
        <v>0</v>
      </c>
      <c r="GA290" s="406">
        <f t="shared" si="1035"/>
        <v>0</v>
      </c>
      <c r="GB290" s="406">
        <f t="shared" si="1035"/>
        <v>0</v>
      </c>
      <c r="GC290" s="406">
        <f t="shared" si="1035"/>
        <v>0</v>
      </c>
      <c r="GD290" s="406">
        <f t="shared" si="1035"/>
        <v>0</v>
      </c>
      <c r="GE290" s="406">
        <f t="shared" si="1035"/>
        <v>0</v>
      </c>
      <c r="GF290" s="406">
        <f t="shared" si="1035"/>
        <v>0</v>
      </c>
      <c r="GG290" s="406">
        <f t="shared" si="1035"/>
        <v>0</v>
      </c>
      <c r="GH290" s="406">
        <f t="shared" si="1035"/>
        <v>0</v>
      </c>
      <c r="GI290" s="406">
        <f t="shared" si="1035"/>
        <v>0</v>
      </c>
      <c r="GJ290" s="406">
        <f t="shared" si="1035"/>
        <v>0</v>
      </c>
      <c r="GK290" s="406">
        <f t="shared" si="1035"/>
        <v>0</v>
      </c>
      <c r="GL290" s="406">
        <f t="shared" si="1035"/>
        <v>0</v>
      </c>
      <c r="GM290" s="406">
        <f t="shared" si="1035"/>
        <v>0</v>
      </c>
      <c r="GN290" s="406">
        <f t="shared" si="1035"/>
        <v>0</v>
      </c>
      <c r="GO290" s="406">
        <f t="shared" si="1035"/>
        <v>0</v>
      </c>
      <c r="GP290" s="406">
        <f t="shared" si="1035"/>
        <v>0</v>
      </c>
      <c r="GQ290" s="406"/>
      <c r="GR290" s="406">
        <f t="shared" ref="GR290:JC290" si="1036">countif(GR248:GR289,"&gt;0")</f>
        <v>0</v>
      </c>
      <c r="GS290" s="406">
        <f t="shared" si="1036"/>
        <v>6</v>
      </c>
      <c r="GT290" s="406">
        <f t="shared" si="1036"/>
        <v>6</v>
      </c>
      <c r="GU290" s="406">
        <f t="shared" si="1036"/>
        <v>6</v>
      </c>
      <c r="GV290" s="406">
        <f t="shared" si="1036"/>
        <v>0</v>
      </c>
      <c r="GW290" s="406">
        <f t="shared" si="1036"/>
        <v>0</v>
      </c>
      <c r="GX290" s="406">
        <f t="shared" si="1036"/>
        <v>0</v>
      </c>
      <c r="GY290" s="406">
        <f t="shared" si="1036"/>
        <v>0</v>
      </c>
      <c r="GZ290" s="406">
        <f t="shared" si="1036"/>
        <v>0</v>
      </c>
      <c r="HA290" s="406">
        <f t="shared" si="1036"/>
        <v>0</v>
      </c>
      <c r="HB290" s="406">
        <f t="shared" si="1036"/>
        <v>6</v>
      </c>
      <c r="HC290" s="406">
        <f t="shared" si="1036"/>
        <v>0</v>
      </c>
      <c r="HD290" s="406">
        <f t="shared" si="1036"/>
        <v>0</v>
      </c>
      <c r="HE290" s="406">
        <f t="shared" si="1036"/>
        <v>0</v>
      </c>
      <c r="HF290" s="406">
        <f t="shared" si="1036"/>
        <v>0</v>
      </c>
      <c r="HG290" s="406">
        <f t="shared" si="1036"/>
        <v>0</v>
      </c>
      <c r="HH290" s="406">
        <f t="shared" si="1036"/>
        <v>0</v>
      </c>
      <c r="HI290" s="406">
        <f t="shared" si="1036"/>
        <v>0</v>
      </c>
      <c r="HJ290" s="406">
        <f t="shared" si="1036"/>
        <v>0</v>
      </c>
      <c r="HK290" s="406">
        <f t="shared" si="1036"/>
        <v>0</v>
      </c>
      <c r="HL290" s="406">
        <f t="shared" si="1036"/>
        <v>0</v>
      </c>
      <c r="HM290" s="406">
        <f t="shared" si="1036"/>
        <v>3</v>
      </c>
      <c r="HN290" s="406">
        <f t="shared" si="1036"/>
        <v>0</v>
      </c>
      <c r="HO290" s="406">
        <f t="shared" si="1036"/>
        <v>0</v>
      </c>
      <c r="HP290" s="406">
        <f t="shared" si="1036"/>
        <v>0</v>
      </c>
      <c r="HQ290" s="406">
        <f t="shared" si="1036"/>
        <v>0</v>
      </c>
      <c r="HR290" s="406">
        <f t="shared" si="1036"/>
        <v>0</v>
      </c>
      <c r="HS290" s="406">
        <f t="shared" si="1036"/>
        <v>0</v>
      </c>
      <c r="HT290" s="406">
        <f t="shared" si="1036"/>
        <v>0</v>
      </c>
      <c r="HU290" s="406">
        <f t="shared" si="1036"/>
        <v>0</v>
      </c>
      <c r="HV290" s="406">
        <f t="shared" si="1036"/>
        <v>0</v>
      </c>
      <c r="HW290" s="406">
        <f t="shared" si="1036"/>
        <v>0</v>
      </c>
      <c r="HX290" s="406">
        <f t="shared" si="1036"/>
        <v>0</v>
      </c>
      <c r="HY290" s="406">
        <f t="shared" si="1036"/>
        <v>0</v>
      </c>
      <c r="HZ290" s="406">
        <f t="shared" si="1036"/>
        <v>0</v>
      </c>
      <c r="IA290" s="406">
        <f t="shared" si="1036"/>
        <v>0</v>
      </c>
      <c r="IB290" s="406">
        <f t="shared" si="1036"/>
        <v>0</v>
      </c>
      <c r="IC290" s="406">
        <f t="shared" si="1036"/>
        <v>0</v>
      </c>
      <c r="ID290" s="406">
        <f t="shared" si="1036"/>
        <v>0</v>
      </c>
      <c r="IE290" s="406">
        <f t="shared" si="1036"/>
        <v>0</v>
      </c>
      <c r="IF290" s="406">
        <f t="shared" si="1036"/>
        <v>0</v>
      </c>
      <c r="IG290" s="406">
        <f t="shared" si="1036"/>
        <v>0</v>
      </c>
      <c r="IH290" s="406">
        <f t="shared" si="1036"/>
        <v>0</v>
      </c>
      <c r="II290" s="406">
        <f t="shared" si="1036"/>
        <v>0</v>
      </c>
      <c r="IJ290" s="406">
        <f t="shared" si="1036"/>
        <v>0</v>
      </c>
      <c r="IK290" s="406">
        <f t="shared" si="1036"/>
        <v>0</v>
      </c>
      <c r="IL290" s="406">
        <f t="shared" si="1036"/>
        <v>0</v>
      </c>
      <c r="IM290" s="406">
        <f t="shared" si="1036"/>
        <v>0</v>
      </c>
      <c r="IN290" s="406">
        <f t="shared" si="1036"/>
        <v>0</v>
      </c>
      <c r="IO290" s="406">
        <f t="shared" si="1036"/>
        <v>0</v>
      </c>
      <c r="IP290" s="406">
        <f t="shared" si="1036"/>
        <v>0</v>
      </c>
      <c r="IQ290" s="406">
        <f t="shared" si="1036"/>
        <v>0</v>
      </c>
      <c r="IR290" s="406">
        <f t="shared" si="1036"/>
        <v>0</v>
      </c>
      <c r="IS290" s="406">
        <f t="shared" si="1036"/>
        <v>0</v>
      </c>
      <c r="IT290" s="406">
        <f t="shared" si="1036"/>
        <v>0</v>
      </c>
      <c r="IU290" s="406">
        <f t="shared" si="1036"/>
        <v>0</v>
      </c>
      <c r="IV290" s="406">
        <f t="shared" si="1036"/>
        <v>0</v>
      </c>
      <c r="IW290" s="406">
        <f t="shared" si="1036"/>
        <v>0</v>
      </c>
      <c r="IX290" s="406">
        <f t="shared" si="1036"/>
        <v>0</v>
      </c>
      <c r="IY290" s="406">
        <f t="shared" si="1036"/>
        <v>0</v>
      </c>
      <c r="IZ290" s="406">
        <f t="shared" si="1036"/>
        <v>0</v>
      </c>
      <c r="JA290" s="406">
        <f t="shared" si="1036"/>
        <v>0</v>
      </c>
      <c r="JB290" s="406">
        <f t="shared" si="1036"/>
        <v>0</v>
      </c>
      <c r="JC290" s="406">
        <f t="shared" si="1036"/>
        <v>0</v>
      </c>
      <c r="JD290" s="406"/>
      <c r="JE290" s="406">
        <f t="shared" ref="JE290:LP290" si="1037">countif(JE248:JE289,"&gt;0")</f>
        <v>0</v>
      </c>
      <c r="JF290" s="406">
        <f t="shared" si="1037"/>
        <v>2</v>
      </c>
      <c r="JG290" s="406">
        <f t="shared" si="1037"/>
        <v>2</v>
      </c>
      <c r="JH290" s="406">
        <f t="shared" si="1037"/>
        <v>1</v>
      </c>
      <c r="JI290" s="406">
        <f t="shared" si="1037"/>
        <v>0</v>
      </c>
      <c r="JJ290" s="406">
        <f t="shared" si="1037"/>
        <v>0</v>
      </c>
      <c r="JK290" s="406">
        <f t="shared" si="1037"/>
        <v>0</v>
      </c>
      <c r="JL290" s="406">
        <f t="shared" si="1037"/>
        <v>0</v>
      </c>
      <c r="JM290" s="406">
        <f t="shared" si="1037"/>
        <v>0</v>
      </c>
      <c r="JN290" s="406">
        <f t="shared" si="1037"/>
        <v>0</v>
      </c>
      <c r="JO290" s="406">
        <f t="shared" si="1037"/>
        <v>0</v>
      </c>
      <c r="JP290" s="406">
        <f t="shared" si="1037"/>
        <v>0</v>
      </c>
      <c r="JQ290" s="406">
        <f t="shared" si="1037"/>
        <v>0</v>
      </c>
      <c r="JR290" s="406">
        <f t="shared" si="1037"/>
        <v>0</v>
      </c>
      <c r="JS290" s="406">
        <f t="shared" si="1037"/>
        <v>0</v>
      </c>
      <c r="JT290" s="406">
        <f t="shared" si="1037"/>
        <v>0</v>
      </c>
      <c r="JU290" s="406">
        <f t="shared" si="1037"/>
        <v>0</v>
      </c>
      <c r="JV290" s="406">
        <f t="shared" si="1037"/>
        <v>0</v>
      </c>
      <c r="JW290" s="406">
        <f t="shared" si="1037"/>
        <v>0</v>
      </c>
      <c r="JX290" s="406">
        <f t="shared" si="1037"/>
        <v>0</v>
      </c>
      <c r="JY290" s="406">
        <f t="shared" si="1037"/>
        <v>0</v>
      </c>
      <c r="JZ290" s="406">
        <f t="shared" si="1037"/>
        <v>0</v>
      </c>
      <c r="KA290" s="406">
        <f t="shared" si="1037"/>
        <v>0</v>
      </c>
      <c r="KB290" s="406">
        <f t="shared" si="1037"/>
        <v>0</v>
      </c>
      <c r="KC290" s="406">
        <f t="shared" si="1037"/>
        <v>0</v>
      </c>
      <c r="KD290" s="406">
        <f t="shared" si="1037"/>
        <v>0</v>
      </c>
      <c r="KE290" s="406">
        <f t="shared" si="1037"/>
        <v>0</v>
      </c>
      <c r="KF290" s="406">
        <f t="shared" si="1037"/>
        <v>0</v>
      </c>
      <c r="KG290" s="406">
        <f t="shared" si="1037"/>
        <v>0</v>
      </c>
      <c r="KH290" s="406">
        <f t="shared" si="1037"/>
        <v>0</v>
      </c>
      <c r="KI290" s="406">
        <f t="shared" si="1037"/>
        <v>0</v>
      </c>
      <c r="KJ290" s="406">
        <f t="shared" si="1037"/>
        <v>0</v>
      </c>
      <c r="KK290" s="406">
        <f t="shared" si="1037"/>
        <v>0</v>
      </c>
      <c r="KL290" s="406">
        <f t="shared" si="1037"/>
        <v>0</v>
      </c>
      <c r="KM290" s="406">
        <f t="shared" si="1037"/>
        <v>0</v>
      </c>
      <c r="KN290" s="406">
        <f t="shared" si="1037"/>
        <v>0</v>
      </c>
      <c r="KO290" s="406">
        <f t="shared" si="1037"/>
        <v>0</v>
      </c>
      <c r="KP290" s="406">
        <f t="shared" si="1037"/>
        <v>0</v>
      </c>
      <c r="KQ290" s="406">
        <f t="shared" si="1037"/>
        <v>0</v>
      </c>
      <c r="KR290" s="406">
        <f t="shared" si="1037"/>
        <v>0</v>
      </c>
      <c r="KS290" s="406">
        <f t="shared" si="1037"/>
        <v>0</v>
      </c>
      <c r="KT290" s="406">
        <f t="shared" si="1037"/>
        <v>0</v>
      </c>
      <c r="KU290" s="406">
        <f t="shared" si="1037"/>
        <v>0</v>
      </c>
      <c r="KV290" s="406">
        <f t="shared" si="1037"/>
        <v>0</v>
      </c>
      <c r="KW290" s="406">
        <f t="shared" si="1037"/>
        <v>0</v>
      </c>
      <c r="KX290" s="406">
        <f t="shared" si="1037"/>
        <v>0</v>
      </c>
      <c r="KY290" s="406">
        <f t="shared" si="1037"/>
        <v>0</v>
      </c>
      <c r="KZ290" s="406">
        <f t="shared" si="1037"/>
        <v>0</v>
      </c>
      <c r="LA290" s="406">
        <f t="shared" si="1037"/>
        <v>0</v>
      </c>
      <c r="LB290" s="406">
        <f t="shared" si="1037"/>
        <v>0</v>
      </c>
      <c r="LC290" s="406">
        <f t="shared" si="1037"/>
        <v>0</v>
      </c>
      <c r="LD290" s="406">
        <f t="shared" si="1037"/>
        <v>0</v>
      </c>
      <c r="LE290" s="406">
        <f t="shared" si="1037"/>
        <v>0</v>
      </c>
      <c r="LF290" s="406">
        <f t="shared" si="1037"/>
        <v>0</v>
      </c>
      <c r="LG290" s="406">
        <f t="shared" si="1037"/>
        <v>0</v>
      </c>
      <c r="LH290" s="406">
        <f t="shared" si="1037"/>
        <v>0</v>
      </c>
      <c r="LI290" s="406">
        <f t="shared" si="1037"/>
        <v>0</v>
      </c>
      <c r="LJ290" s="406">
        <f t="shared" si="1037"/>
        <v>0</v>
      </c>
      <c r="LK290" s="406">
        <f t="shared" si="1037"/>
        <v>0</v>
      </c>
      <c r="LL290" s="406">
        <f t="shared" si="1037"/>
        <v>0</v>
      </c>
      <c r="LM290" s="406">
        <f t="shared" si="1037"/>
        <v>0</v>
      </c>
      <c r="LN290" s="406">
        <f t="shared" si="1037"/>
        <v>0</v>
      </c>
      <c r="LO290" s="406">
        <f t="shared" si="1037"/>
        <v>0</v>
      </c>
      <c r="LP290" s="406">
        <f t="shared" si="1037"/>
        <v>0</v>
      </c>
    </row>
    <row r="291">
      <c r="A291" s="408"/>
      <c r="B291" s="406">
        <f>countif(B248:B289,"&gt;0")</f>
        <v>42</v>
      </c>
      <c r="C291" s="405">
        <f>count(C248:C289)*63/2</f>
        <v>0</v>
      </c>
      <c r="D291" s="405">
        <f>sum(E291:BO291)</f>
        <v>1322</v>
      </c>
      <c r="E291" s="406">
        <f t="shared" ref="E291:BP291" si="1038">E290+BR290+EE290+GR290+JE290</f>
        <v>21</v>
      </c>
      <c r="F291" s="406">
        <f t="shared" si="1038"/>
        <v>21</v>
      </c>
      <c r="G291" s="406">
        <f t="shared" si="1038"/>
        <v>21</v>
      </c>
      <c r="H291" s="406">
        <f t="shared" si="1038"/>
        <v>21</v>
      </c>
      <c r="I291" s="406">
        <f t="shared" si="1038"/>
        <v>21</v>
      </c>
      <c r="J291" s="406">
        <f t="shared" si="1038"/>
        <v>21</v>
      </c>
      <c r="K291" s="406">
        <f t="shared" si="1038"/>
        <v>21</v>
      </c>
      <c r="L291" s="406">
        <f t="shared" si="1038"/>
        <v>21</v>
      </c>
      <c r="M291" s="406">
        <f t="shared" si="1038"/>
        <v>21</v>
      </c>
      <c r="N291" s="406">
        <f t="shared" si="1038"/>
        <v>21</v>
      </c>
      <c r="O291" s="406">
        <f t="shared" si="1038"/>
        <v>21</v>
      </c>
      <c r="P291" s="406">
        <f t="shared" si="1038"/>
        <v>21</v>
      </c>
      <c r="Q291" s="406">
        <f t="shared" si="1038"/>
        <v>21</v>
      </c>
      <c r="R291" s="406">
        <f t="shared" si="1038"/>
        <v>21</v>
      </c>
      <c r="S291" s="406">
        <f t="shared" si="1038"/>
        <v>21</v>
      </c>
      <c r="T291" s="406">
        <f t="shared" si="1038"/>
        <v>21</v>
      </c>
      <c r="U291" s="406">
        <f t="shared" si="1038"/>
        <v>21</v>
      </c>
      <c r="V291" s="406">
        <f t="shared" si="1038"/>
        <v>21</v>
      </c>
      <c r="W291" s="406">
        <f t="shared" si="1038"/>
        <v>21</v>
      </c>
      <c r="X291" s="406">
        <f t="shared" si="1038"/>
        <v>21</v>
      </c>
      <c r="Y291" s="406">
        <f t="shared" si="1038"/>
        <v>21</v>
      </c>
      <c r="Z291" s="406">
        <f t="shared" si="1038"/>
        <v>21</v>
      </c>
      <c r="AA291" s="406">
        <f t="shared" si="1038"/>
        <v>21</v>
      </c>
      <c r="AB291" s="406">
        <f t="shared" si="1038"/>
        <v>21</v>
      </c>
      <c r="AC291" s="406">
        <f t="shared" si="1038"/>
        <v>21</v>
      </c>
      <c r="AD291" s="406">
        <f t="shared" si="1038"/>
        <v>21</v>
      </c>
      <c r="AE291" s="406">
        <f t="shared" si="1038"/>
        <v>21</v>
      </c>
      <c r="AF291" s="406">
        <f t="shared" si="1038"/>
        <v>21</v>
      </c>
      <c r="AG291" s="406">
        <f t="shared" si="1038"/>
        <v>21</v>
      </c>
      <c r="AH291" s="406">
        <f t="shared" si="1038"/>
        <v>21</v>
      </c>
      <c r="AI291" s="406">
        <f t="shared" si="1038"/>
        <v>21</v>
      </c>
      <c r="AJ291" s="406">
        <f t="shared" si="1038"/>
        <v>21</v>
      </c>
      <c r="AK291" s="406">
        <f t="shared" si="1038"/>
        <v>21</v>
      </c>
      <c r="AL291" s="406">
        <f t="shared" si="1038"/>
        <v>21</v>
      </c>
      <c r="AM291" s="406">
        <f t="shared" si="1038"/>
        <v>21</v>
      </c>
      <c r="AN291" s="406">
        <f t="shared" si="1038"/>
        <v>21</v>
      </c>
      <c r="AO291" s="406">
        <f t="shared" si="1038"/>
        <v>21</v>
      </c>
      <c r="AP291" s="406">
        <f t="shared" si="1038"/>
        <v>21</v>
      </c>
      <c r="AQ291" s="406">
        <f t="shared" si="1038"/>
        <v>21</v>
      </c>
      <c r="AR291" s="406">
        <f t="shared" si="1038"/>
        <v>21</v>
      </c>
      <c r="AS291" s="406">
        <f t="shared" si="1038"/>
        <v>21</v>
      </c>
      <c r="AT291" s="406">
        <f t="shared" si="1038"/>
        <v>21</v>
      </c>
      <c r="AU291" s="406">
        <f t="shared" si="1038"/>
        <v>21</v>
      </c>
      <c r="AV291" s="406">
        <f t="shared" si="1038"/>
        <v>21</v>
      </c>
      <c r="AW291" s="406">
        <f t="shared" si="1038"/>
        <v>20</v>
      </c>
      <c r="AX291" s="406">
        <f t="shared" si="1038"/>
        <v>21</v>
      </c>
      <c r="AY291" s="406">
        <f t="shared" si="1038"/>
        <v>21</v>
      </c>
      <c r="AZ291" s="406">
        <f t="shared" si="1038"/>
        <v>21</v>
      </c>
      <c r="BA291" s="406">
        <f t="shared" si="1038"/>
        <v>21</v>
      </c>
      <c r="BB291" s="406">
        <f t="shared" si="1038"/>
        <v>21</v>
      </c>
      <c r="BC291" s="406">
        <f t="shared" si="1038"/>
        <v>21</v>
      </c>
      <c r="BD291" s="406">
        <f t="shared" si="1038"/>
        <v>21</v>
      </c>
      <c r="BE291" s="406">
        <f t="shared" si="1038"/>
        <v>21</v>
      </c>
      <c r="BF291" s="406">
        <f t="shared" si="1038"/>
        <v>21</v>
      </c>
      <c r="BG291" s="406">
        <f t="shared" si="1038"/>
        <v>21</v>
      </c>
      <c r="BH291" s="406">
        <f t="shared" si="1038"/>
        <v>21</v>
      </c>
      <c r="BI291" s="406">
        <f t="shared" si="1038"/>
        <v>21</v>
      </c>
      <c r="BJ291" s="406">
        <f t="shared" si="1038"/>
        <v>21</v>
      </c>
      <c r="BK291" s="406">
        <f t="shared" si="1038"/>
        <v>21</v>
      </c>
      <c r="BL291" s="406">
        <f t="shared" si="1038"/>
        <v>21</v>
      </c>
      <c r="BM291" s="406">
        <f t="shared" si="1038"/>
        <v>21</v>
      </c>
      <c r="BN291" s="406">
        <f t="shared" si="1038"/>
        <v>21</v>
      </c>
      <c r="BO291" s="406">
        <f t="shared" si="1038"/>
        <v>21</v>
      </c>
      <c r="BP291" s="406">
        <f t="shared" si="1038"/>
        <v>21</v>
      </c>
      <c r="BQ291" s="406"/>
      <c r="BR291" s="406"/>
      <c r="BS291" s="406"/>
      <c r="BT291" s="406"/>
      <c r="BU291" s="406"/>
      <c r="BV291" s="406"/>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c r="DH291" s="406"/>
      <c r="DI291" s="406"/>
      <c r="DJ291" s="406"/>
      <c r="DK291" s="406"/>
      <c r="DL291" s="406"/>
      <c r="DM291" s="406"/>
      <c r="DN291" s="406"/>
      <c r="DO291" s="406"/>
      <c r="DP291" s="406"/>
      <c r="DQ291" s="406"/>
      <c r="DR291" s="406"/>
      <c r="DS291" s="406"/>
      <c r="DT291" s="406"/>
      <c r="DU291" s="406"/>
      <c r="DV291" s="406"/>
      <c r="DW291" s="406"/>
      <c r="DX291" s="406"/>
      <c r="DY291" s="406"/>
      <c r="DZ291" s="406"/>
      <c r="EA291" s="406"/>
      <c r="EB291" s="406"/>
      <c r="EC291" s="407"/>
      <c r="ED291" s="407"/>
      <c r="EE291" s="406"/>
      <c r="EF291" s="406"/>
      <c r="EG291" s="406"/>
      <c r="EH291" s="406"/>
      <c r="EI291" s="406"/>
      <c r="EJ291" s="406"/>
      <c r="EK291" s="406"/>
      <c r="EL291" s="406"/>
      <c r="EM291" s="406"/>
      <c r="EN291" s="406"/>
      <c r="EO291" s="406"/>
      <c r="EP291" s="406"/>
      <c r="EQ291" s="406"/>
      <c r="ER291" s="406"/>
      <c r="ES291" s="406"/>
      <c r="ET291" s="406"/>
      <c r="EU291" s="406"/>
      <c r="EV291" s="406"/>
      <c r="EW291" s="406"/>
      <c r="EX291" s="406"/>
      <c r="EY291" s="406"/>
      <c r="EZ291" s="406"/>
      <c r="FA291" s="406"/>
      <c r="FB291" s="406"/>
      <c r="FC291" s="406"/>
      <c r="FD291" s="406"/>
      <c r="FE291" s="406"/>
      <c r="FF291" s="406"/>
      <c r="FG291" s="406"/>
      <c r="FH291" s="406"/>
      <c r="FI291" s="406"/>
      <c r="FJ291" s="406"/>
      <c r="FK291" s="406"/>
      <c r="FL291" s="406"/>
      <c r="FM291" s="406"/>
      <c r="FN291" s="406"/>
      <c r="FO291" s="406"/>
      <c r="FP291" s="406"/>
      <c r="FQ291" s="406"/>
      <c r="FR291" s="406"/>
      <c r="FS291" s="406"/>
      <c r="FT291" s="406"/>
      <c r="FU291" s="406"/>
      <c r="FV291" s="406"/>
      <c r="FW291" s="406"/>
      <c r="FX291" s="406"/>
      <c r="FY291" s="406"/>
      <c r="FZ291" s="406"/>
      <c r="GA291" s="406"/>
      <c r="GB291" s="406"/>
      <c r="GC291" s="406"/>
      <c r="GD291" s="406"/>
      <c r="GE291" s="406"/>
      <c r="GF291" s="406"/>
      <c r="GG291" s="406"/>
      <c r="GH291" s="406"/>
      <c r="GI291" s="406"/>
      <c r="GJ291" s="406"/>
      <c r="GK291" s="406"/>
      <c r="GL291" s="406"/>
      <c r="GM291" s="406"/>
      <c r="GN291" s="406"/>
      <c r="GO291" s="406"/>
      <c r="GP291" s="407"/>
      <c r="GQ291" s="406"/>
      <c r="GR291" s="406"/>
      <c r="GS291" s="406"/>
      <c r="GT291" s="406"/>
      <c r="GU291" s="406"/>
      <c r="GV291" s="406"/>
      <c r="GW291" s="406"/>
      <c r="GX291" s="406"/>
      <c r="GY291" s="406"/>
      <c r="GZ291" s="406"/>
      <c r="HA291" s="406"/>
      <c r="HB291" s="406"/>
      <c r="HC291" s="406"/>
      <c r="HD291" s="406"/>
      <c r="HE291" s="406"/>
      <c r="HF291" s="406"/>
      <c r="HG291" s="406"/>
      <c r="HH291" s="406"/>
      <c r="HI291" s="406"/>
      <c r="HJ291" s="406"/>
      <c r="HK291" s="406"/>
      <c r="HL291" s="406"/>
      <c r="HM291" s="406"/>
      <c r="HN291" s="406"/>
      <c r="HO291" s="406"/>
      <c r="HP291" s="406"/>
      <c r="HQ291" s="406"/>
      <c r="HR291" s="406"/>
      <c r="HS291" s="406"/>
      <c r="HT291" s="406"/>
      <c r="HU291" s="406"/>
      <c r="HV291" s="406"/>
      <c r="HW291" s="406"/>
      <c r="HX291" s="406"/>
      <c r="HY291" s="406"/>
      <c r="HZ291" s="406"/>
      <c r="IA291" s="406"/>
      <c r="IB291" s="406"/>
      <c r="IC291" s="406"/>
      <c r="ID291" s="406"/>
      <c r="IE291" s="406"/>
      <c r="IF291" s="406"/>
      <c r="IG291" s="406"/>
      <c r="IH291" s="406"/>
      <c r="II291" s="406"/>
      <c r="IJ291" s="406"/>
      <c r="IK291" s="406"/>
      <c r="IL291" s="406"/>
      <c r="IM291" s="406"/>
      <c r="IN291" s="406"/>
      <c r="IO291" s="406"/>
      <c r="IP291" s="406"/>
      <c r="IQ291" s="406"/>
      <c r="IR291" s="406"/>
      <c r="IS291" s="406"/>
      <c r="IT291" s="406"/>
      <c r="IU291" s="406"/>
      <c r="IV291" s="406"/>
      <c r="IW291" s="406"/>
      <c r="IX291" s="406"/>
      <c r="IY291" s="406"/>
      <c r="IZ291" s="406"/>
      <c r="JA291" s="406"/>
      <c r="JB291" s="406"/>
      <c r="JC291" s="407"/>
      <c r="JD291" s="406"/>
      <c r="JE291" s="406"/>
      <c r="JF291" s="406"/>
      <c r="JG291" s="406"/>
      <c r="JH291" s="406"/>
      <c r="JI291" s="406"/>
      <c r="JJ291" s="406"/>
      <c r="JK291" s="406"/>
      <c r="JL291" s="406"/>
      <c r="JM291" s="406"/>
      <c r="JN291" s="406"/>
      <c r="JO291" s="406"/>
      <c r="JP291" s="406"/>
      <c r="JQ291" s="406"/>
      <c r="JR291" s="406"/>
      <c r="JS291" s="406"/>
      <c r="JT291" s="406"/>
      <c r="JU291" s="406"/>
      <c r="JV291" s="406"/>
      <c r="JW291" s="406"/>
      <c r="JX291" s="406"/>
      <c r="JY291" s="406"/>
      <c r="JZ291" s="406"/>
      <c r="KA291" s="406"/>
      <c r="KB291" s="406"/>
      <c r="KC291" s="406"/>
      <c r="KD291" s="406"/>
      <c r="KE291" s="406"/>
      <c r="KF291" s="406"/>
      <c r="KG291" s="406"/>
      <c r="KH291" s="406"/>
      <c r="KI291" s="406"/>
      <c r="KJ291" s="406"/>
      <c r="KK291" s="406"/>
      <c r="KL291" s="406"/>
      <c r="KM291" s="406"/>
      <c r="KN291" s="406"/>
      <c r="KO291" s="406"/>
      <c r="KP291" s="406"/>
      <c r="KQ291" s="406"/>
      <c r="KR291" s="406"/>
      <c r="KS291" s="406"/>
      <c r="KT291" s="406"/>
      <c r="KU291" s="406"/>
      <c r="KV291" s="406"/>
      <c r="KW291" s="406"/>
      <c r="KX291" s="406"/>
      <c r="KY291" s="406"/>
      <c r="KZ291" s="406"/>
      <c r="LA291" s="406"/>
      <c r="LB291" s="406"/>
      <c r="LC291" s="406"/>
      <c r="LD291" s="406"/>
      <c r="LE291" s="406"/>
      <c r="LF291" s="406"/>
      <c r="LG291" s="406"/>
      <c r="LH291" s="406"/>
      <c r="LI291" s="406"/>
      <c r="LJ291" s="406"/>
      <c r="LK291" s="406"/>
      <c r="LL291" s="406"/>
      <c r="LM291" s="406"/>
      <c r="LN291" s="406"/>
      <c r="LO291" s="406"/>
      <c r="LP291" s="407"/>
    </row>
    <row r="292">
      <c r="A292" s="331"/>
      <c r="B292" s="346"/>
      <c r="C292" s="346"/>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c r="AU292" s="346"/>
      <c r="AV292" s="346"/>
      <c r="AW292" s="346"/>
      <c r="AX292" s="346"/>
      <c r="AY292" s="346"/>
      <c r="AZ292" s="346"/>
      <c r="BA292" s="346"/>
      <c r="BB292" s="346"/>
      <c r="BC292" s="346"/>
      <c r="BD292" s="346"/>
      <c r="BE292" s="346"/>
      <c r="BF292" s="346"/>
      <c r="BG292" s="346"/>
      <c r="BH292" s="346"/>
      <c r="BI292" s="346"/>
      <c r="BJ292" s="346"/>
      <c r="BK292" s="346"/>
      <c r="BL292" s="346"/>
      <c r="BM292" s="346"/>
      <c r="BN292" s="346"/>
      <c r="BO292" s="346"/>
      <c r="BP292" s="346"/>
      <c r="BQ292" s="346"/>
      <c r="BR292" s="346"/>
      <c r="BS292" s="346"/>
      <c r="BT292" s="346"/>
      <c r="BU292" s="346"/>
      <c r="BV292" s="346"/>
      <c r="BW292" s="346"/>
      <c r="BX292" s="346"/>
      <c r="BY292" s="346"/>
      <c r="BZ292" s="346"/>
      <c r="CA292" s="346"/>
      <c r="CB292" s="346"/>
      <c r="CC292" s="346"/>
      <c r="CD292" s="346"/>
      <c r="CE292" s="346"/>
      <c r="CF292" s="346"/>
      <c r="CG292" s="346"/>
      <c r="CH292" s="346"/>
      <c r="CI292" s="346"/>
      <c r="CJ292" s="346"/>
      <c r="CK292" s="346"/>
      <c r="CL292" s="346"/>
      <c r="CM292" s="346"/>
      <c r="CN292" s="346"/>
      <c r="CO292" s="346"/>
      <c r="CP292" s="346"/>
      <c r="CQ292" s="346"/>
      <c r="CR292" s="346"/>
      <c r="CS292" s="346"/>
      <c r="CT292" s="346"/>
      <c r="CU292" s="346"/>
      <c r="CV292" s="346"/>
      <c r="CW292" s="346"/>
      <c r="CX292" s="346"/>
      <c r="CY292" s="346"/>
      <c r="CZ292" s="346"/>
      <c r="DA292" s="346"/>
      <c r="DB292" s="346"/>
      <c r="DC292" s="346"/>
      <c r="DD292" s="346"/>
      <c r="DE292" s="346"/>
      <c r="DF292" s="346"/>
      <c r="DG292" s="346"/>
      <c r="DH292" s="346"/>
      <c r="DI292" s="346"/>
      <c r="DJ292" s="346"/>
      <c r="DK292" s="346"/>
      <c r="DL292" s="346"/>
      <c r="DM292" s="346"/>
      <c r="DN292" s="346"/>
      <c r="DO292" s="346"/>
      <c r="DP292" s="346"/>
      <c r="DQ292" s="346"/>
      <c r="DR292" s="346"/>
      <c r="DS292" s="346"/>
      <c r="DT292" s="346"/>
      <c r="DU292" s="346"/>
      <c r="DV292" s="346"/>
      <c r="DW292" s="346"/>
      <c r="DX292" s="346"/>
      <c r="DY292" s="346"/>
      <c r="DZ292" s="346"/>
      <c r="EA292" s="346"/>
      <c r="EB292" s="346"/>
      <c r="EC292" s="346"/>
      <c r="ED292" s="346"/>
      <c r="EE292" s="346"/>
      <c r="EF292" s="346"/>
      <c r="EG292" s="346"/>
      <c r="EH292" s="346"/>
      <c r="EI292" s="346"/>
      <c r="EJ292" s="346"/>
      <c r="EK292" s="346"/>
      <c r="EL292" s="346"/>
      <c r="EM292" s="346"/>
      <c r="EN292" s="346"/>
      <c r="EO292" s="346"/>
      <c r="EP292" s="346"/>
      <c r="EQ292" s="346"/>
      <c r="ER292" s="346"/>
      <c r="ES292" s="346"/>
      <c r="ET292" s="346"/>
      <c r="EU292" s="346"/>
      <c r="EV292" s="346"/>
      <c r="EW292" s="346"/>
      <c r="EX292" s="346"/>
      <c r="EY292" s="346"/>
      <c r="EZ292" s="346"/>
      <c r="FA292" s="346"/>
      <c r="FB292" s="346"/>
      <c r="FC292" s="346"/>
      <c r="FD292" s="346"/>
      <c r="FE292" s="346"/>
      <c r="FF292" s="346"/>
      <c r="FG292" s="346"/>
      <c r="FH292" s="346"/>
      <c r="FI292" s="346"/>
      <c r="FJ292" s="346"/>
      <c r="FK292" s="346"/>
      <c r="FL292" s="346"/>
      <c r="FM292" s="346"/>
      <c r="FN292" s="346"/>
      <c r="FO292" s="346"/>
      <c r="FP292" s="346"/>
      <c r="FQ292" s="346"/>
      <c r="FR292" s="346"/>
      <c r="FS292" s="346"/>
      <c r="FT292" s="346"/>
      <c r="FU292" s="346"/>
      <c r="FV292" s="346"/>
      <c r="FW292" s="346"/>
      <c r="FX292" s="346"/>
      <c r="FY292" s="346"/>
      <c r="FZ292" s="346"/>
      <c r="GA292" s="346"/>
      <c r="GB292" s="346"/>
      <c r="GC292" s="346"/>
      <c r="GD292" s="346"/>
      <c r="GE292" s="346"/>
      <c r="GF292" s="346"/>
      <c r="GG292" s="346"/>
      <c r="GH292" s="346"/>
      <c r="GI292" s="346"/>
      <c r="GJ292" s="346"/>
      <c r="GK292" s="346"/>
      <c r="GL292" s="346"/>
      <c r="GM292" s="346"/>
      <c r="GN292" s="346"/>
      <c r="GO292" s="346"/>
      <c r="GP292" s="346"/>
      <c r="GQ292" s="346"/>
      <c r="GR292" s="346"/>
      <c r="GS292" s="346"/>
      <c r="GT292" s="346"/>
      <c r="GU292" s="346"/>
      <c r="GV292" s="346"/>
      <c r="GW292" s="346"/>
      <c r="GX292" s="346"/>
      <c r="GY292" s="346"/>
      <c r="GZ292" s="346"/>
      <c r="HA292" s="346"/>
      <c r="HB292" s="346"/>
      <c r="HC292" s="346"/>
      <c r="HD292" s="346"/>
      <c r="HE292" s="346"/>
      <c r="HF292" s="346"/>
      <c r="HG292" s="346"/>
      <c r="HH292" s="346"/>
      <c r="HI292" s="346"/>
      <c r="HJ292" s="346"/>
      <c r="HK292" s="346"/>
      <c r="HL292" s="346"/>
      <c r="HM292" s="346"/>
      <c r="HN292" s="346"/>
      <c r="HO292" s="346"/>
      <c r="HP292" s="346"/>
      <c r="HQ292" s="346"/>
      <c r="HR292" s="346"/>
      <c r="HS292" s="346"/>
      <c r="HT292" s="346"/>
      <c r="HU292" s="346"/>
      <c r="HV292" s="346"/>
      <c r="HW292" s="346"/>
      <c r="HX292" s="346"/>
      <c r="HY292" s="346"/>
      <c r="HZ292" s="346"/>
      <c r="IA292" s="346"/>
      <c r="IB292" s="346"/>
      <c r="IC292" s="346"/>
      <c r="ID292" s="346"/>
      <c r="IE292" s="346"/>
      <c r="IF292" s="346"/>
      <c r="IG292" s="346"/>
      <c r="IH292" s="346"/>
      <c r="II292" s="346"/>
      <c r="IJ292" s="346"/>
      <c r="IK292" s="346"/>
      <c r="IL292" s="346"/>
      <c r="IM292" s="346"/>
      <c r="IN292" s="346"/>
      <c r="IO292" s="346"/>
      <c r="IP292" s="346"/>
      <c r="IQ292" s="346"/>
      <c r="IR292" s="346"/>
      <c r="IS292" s="346"/>
      <c r="IT292" s="346"/>
      <c r="IU292" s="346"/>
      <c r="IV292" s="346"/>
      <c r="IW292" s="346"/>
      <c r="IX292" s="346"/>
      <c r="IY292" s="346"/>
      <c r="IZ292" s="346"/>
      <c r="JA292" s="346"/>
      <c r="JB292" s="346"/>
      <c r="JC292" s="346"/>
      <c r="JD292" s="346"/>
      <c r="JE292" s="346"/>
      <c r="JF292" s="346"/>
      <c r="JG292" s="346"/>
      <c r="JH292" s="346"/>
      <c r="JI292" s="346"/>
      <c r="JJ292" s="346"/>
      <c r="JK292" s="346"/>
      <c r="JL292" s="346"/>
      <c r="JM292" s="346"/>
      <c r="JN292" s="346"/>
      <c r="JO292" s="346"/>
      <c r="JP292" s="346"/>
      <c r="JQ292" s="346"/>
      <c r="JR292" s="346"/>
      <c r="JS292" s="346"/>
      <c r="JT292" s="346"/>
      <c r="JU292" s="346"/>
      <c r="JV292" s="346"/>
      <c r="JW292" s="346"/>
      <c r="JX292" s="346"/>
      <c r="JY292" s="346"/>
      <c r="JZ292" s="346"/>
      <c r="KA292" s="346"/>
      <c r="KB292" s="346"/>
      <c r="KC292" s="346"/>
      <c r="KD292" s="346"/>
      <c r="KE292" s="346"/>
      <c r="KF292" s="346"/>
      <c r="KG292" s="346"/>
      <c r="KH292" s="346"/>
      <c r="KI292" s="346"/>
      <c r="KJ292" s="346"/>
      <c r="KK292" s="346"/>
      <c r="KL292" s="346"/>
      <c r="KM292" s="346"/>
      <c r="KN292" s="346"/>
      <c r="KO292" s="346"/>
      <c r="KP292" s="346"/>
      <c r="KQ292" s="346"/>
      <c r="KR292" s="346"/>
      <c r="KS292" s="346"/>
      <c r="KT292" s="346"/>
      <c r="KU292" s="346"/>
      <c r="KV292" s="346"/>
      <c r="KW292" s="346"/>
      <c r="KX292" s="346"/>
      <c r="KY292" s="346"/>
      <c r="KZ292" s="346"/>
      <c r="LA292" s="346"/>
      <c r="LB292" s="346"/>
      <c r="LC292" s="346"/>
      <c r="LD292" s="346"/>
      <c r="LE292" s="346"/>
      <c r="LF292" s="346"/>
      <c r="LG292" s="346"/>
      <c r="LH292" s="346"/>
      <c r="LI292" s="346"/>
      <c r="LJ292" s="346"/>
      <c r="LK292" s="346"/>
      <c r="LL292" s="346"/>
      <c r="LM292" s="346"/>
      <c r="LN292" s="346"/>
      <c r="LO292" s="346"/>
      <c r="LP292" s="346"/>
    </row>
  </sheetData>
  <mergeCells count="2">
    <mergeCell ref="A60:E60"/>
    <mergeCell ref="A182:E182"/>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5" max="5" width="13.14"/>
  </cols>
  <sheetData>
    <row r="1">
      <c r="A1" s="386" t="s">
        <v>309</v>
      </c>
      <c r="B1" s="322"/>
      <c r="C1" s="322"/>
      <c r="D1" s="322"/>
      <c r="E1" s="387"/>
      <c r="F1" s="231"/>
      <c r="O1" s="80"/>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252"/>
      <c r="BQ1" s="333"/>
      <c r="BR1" s="333"/>
      <c r="BS1" s="333"/>
      <c r="BT1" s="333"/>
      <c r="BU1" s="333"/>
      <c r="BV1" s="333"/>
      <c r="BW1" s="333"/>
      <c r="BX1" s="333"/>
      <c r="BY1" s="333"/>
      <c r="BZ1" s="333"/>
      <c r="CA1" s="333"/>
      <c r="CB1" s="333"/>
      <c r="CC1" s="333"/>
      <c r="CD1" s="333"/>
      <c r="CE1" s="333"/>
      <c r="CF1" s="333"/>
      <c r="CG1" s="333"/>
      <c r="CH1" s="333"/>
      <c r="CI1" s="333"/>
      <c r="CJ1" s="333"/>
      <c r="CK1" s="333"/>
      <c r="CL1" s="333"/>
      <c r="CM1" s="333"/>
      <c r="CN1" s="333"/>
      <c r="CO1" s="333"/>
      <c r="CP1" s="333"/>
      <c r="CQ1" s="333"/>
      <c r="CR1" s="333"/>
      <c r="CS1" s="333"/>
      <c r="CT1" s="333"/>
      <c r="CU1" s="333"/>
      <c r="CV1" s="333"/>
      <c r="CW1" s="333"/>
      <c r="CX1" s="333"/>
      <c r="CY1" s="333"/>
      <c r="CZ1" s="333"/>
      <c r="DA1" s="333"/>
      <c r="DB1" s="333"/>
      <c r="DC1" s="333"/>
      <c r="DD1" s="333"/>
      <c r="DE1" s="333"/>
      <c r="DF1" s="333"/>
      <c r="DG1" s="333"/>
      <c r="DH1" s="333"/>
      <c r="DI1" s="333"/>
      <c r="DJ1" s="333"/>
      <c r="DK1" s="333"/>
      <c r="DL1" s="333"/>
      <c r="DM1" s="333"/>
      <c r="DN1" s="333"/>
      <c r="DO1" s="333"/>
      <c r="DP1" s="333"/>
      <c r="DQ1" s="333"/>
      <c r="DR1" s="333"/>
      <c r="DS1" s="333"/>
      <c r="DT1" s="333"/>
      <c r="DU1" s="333"/>
      <c r="DV1" s="333"/>
      <c r="DW1" s="333"/>
      <c r="DX1" s="333"/>
      <c r="DY1" s="333"/>
      <c r="DZ1" s="333"/>
      <c r="EA1" s="333"/>
      <c r="EB1" s="333"/>
      <c r="EC1" s="252"/>
      <c r="ED1" s="333"/>
      <c r="EE1" s="333"/>
      <c r="EF1" s="333"/>
      <c r="EG1" s="333"/>
      <c r="EH1" s="333"/>
      <c r="EI1" s="333"/>
      <c r="EJ1" s="333"/>
      <c r="EK1" s="333"/>
      <c r="EL1" s="333"/>
      <c r="EM1" s="333"/>
      <c r="EN1" s="333"/>
      <c r="EO1" s="333"/>
      <c r="EP1" s="333"/>
      <c r="EQ1" s="333"/>
      <c r="ER1" s="333"/>
      <c r="ES1" s="333"/>
      <c r="ET1" s="333"/>
      <c r="EU1" s="333"/>
      <c r="EV1" s="333"/>
      <c r="EW1" s="333"/>
      <c r="EX1" s="333"/>
      <c r="EY1" s="333"/>
      <c r="EZ1" s="333"/>
      <c r="FA1" s="333"/>
      <c r="FB1" s="333"/>
      <c r="FC1" s="333"/>
      <c r="FD1" s="333"/>
      <c r="FE1" s="333"/>
      <c r="FF1" s="333"/>
      <c r="FG1" s="333"/>
      <c r="FH1" s="333"/>
      <c r="FI1" s="333"/>
      <c r="FJ1" s="333"/>
      <c r="FK1" s="333"/>
      <c r="FL1" s="333"/>
      <c r="FM1" s="333"/>
      <c r="FN1" s="333"/>
      <c r="FO1" s="333"/>
      <c r="FP1" s="333"/>
      <c r="FQ1" s="333"/>
      <c r="FR1" s="333"/>
      <c r="FS1" s="333"/>
      <c r="FT1" s="333"/>
      <c r="FU1" s="333"/>
      <c r="FV1" s="333"/>
      <c r="FW1" s="333"/>
      <c r="FX1" s="333"/>
      <c r="FY1" s="333"/>
      <c r="FZ1" s="333"/>
      <c r="GA1" s="333"/>
      <c r="GB1" s="333"/>
      <c r="GC1" s="333"/>
      <c r="GD1" s="333"/>
      <c r="GE1" s="333"/>
      <c r="GF1" s="333"/>
      <c r="GG1" s="333"/>
      <c r="GH1" s="333"/>
      <c r="GI1" s="333"/>
      <c r="GJ1" s="333"/>
      <c r="GK1" s="333"/>
      <c r="GL1" s="333"/>
      <c r="GM1" s="333"/>
      <c r="GN1" s="333"/>
      <c r="GO1" s="333"/>
      <c r="GP1" s="333"/>
      <c r="GQ1" s="333"/>
      <c r="GR1" s="333"/>
      <c r="GS1" s="333"/>
      <c r="GT1" s="333"/>
      <c r="GU1" s="333"/>
      <c r="GV1" s="333"/>
      <c r="GW1" s="333"/>
      <c r="GX1" s="333"/>
      <c r="GY1" s="333"/>
      <c r="GZ1" s="333"/>
      <c r="HA1" s="333"/>
      <c r="HB1" s="333"/>
      <c r="HC1" s="333"/>
      <c r="HD1" s="333"/>
      <c r="HE1" s="333"/>
      <c r="HF1" s="333"/>
      <c r="HG1" s="333"/>
      <c r="HH1" s="333"/>
      <c r="HI1" s="333"/>
      <c r="HJ1" s="333"/>
      <c r="HK1" s="333"/>
      <c r="HL1" s="333"/>
      <c r="HM1" s="333"/>
      <c r="HN1" s="333"/>
      <c r="HO1" s="333"/>
      <c r="HP1" s="333"/>
      <c r="HQ1" s="333"/>
      <c r="HR1" s="333"/>
      <c r="HS1" s="333"/>
      <c r="HT1" s="333"/>
      <c r="HU1" s="333"/>
      <c r="HV1" s="333"/>
      <c r="HW1" s="333"/>
      <c r="HX1" s="333"/>
      <c r="HY1" s="333"/>
      <c r="HZ1" s="333"/>
      <c r="IA1" s="333"/>
      <c r="IB1" s="333"/>
      <c r="IC1" s="333"/>
      <c r="ID1" s="333"/>
      <c r="IE1" s="333"/>
      <c r="IF1" s="333"/>
      <c r="IG1" s="333"/>
      <c r="IH1" s="333"/>
      <c r="II1" s="333"/>
      <c r="IJ1" s="333"/>
      <c r="IK1" s="333"/>
      <c r="IL1" s="333"/>
      <c r="IM1" s="333"/>
      <c r="IN1" s="333"/>
      <c r="IO1" s="333"/>
      <c r="IP1" s="333"/>
      <c r="IQ1" s="333"/>
      <c r="IR1" s="333"/>
      <c r="IS1" s="333"/>
      <c r="IT1" s="333"/>
      <c r="IU1" s="333"/>
      <c r="IV1" s="333"/>
      <c r="IW1" s="333"/>
      <c r="IX1" s="333"/>
      <c r="IY1" s="333"/>
      <c r="IZ1" s="333"/>
      <c r="JA1" s="333"/>
      <c r="JB1" s="333"/>
      <c r="JC1" s="333"/>
      <c r="JD1" s="333"/>
      <c r="JE1" s="333"/>
      <c r="JF1" s="333"/>
      <c r="JG1" s="333"/>
      <c r="JH1" s="333"/>
      <c r="JI1" s="333"/>
      <c r="JJ1" s="333"/>
      <c r="JK1" s="333"/>
      <c r="JL1" s="333"/>
      <c r="JM1" s="333"/>
      <c r="JN1" s="333"/>
      <c r="JO1" s="333"/>
      <c r="JP1" s="333"/>
      <c r="JQ1" s="333"/>
      <c r="JR1" s="333"/>
      <c r="JS1" s="333"/>
      <c r="JT1" s="333"/>
      <c r="JU1" s="333"/>
      <c r="JV1" s="333"/>
      <c r="JW1" s="333"/>
      <c r="JX1" s="333"/>
      <c r="JY1" s="333"/>
      <c r="JZ1" s="333"/>
      <c r="KA1" s="333"/>
      <c r="KB1" s="333"/>
      <c r="KC1" s="333"/>
      <c r="KD1" s="333"/>
      <c r="KE1" s="333"/>
      <c r="KF1" s="333"/>
      <c r="KG1" s="333"/>
      <c r="KH1" s="333"/>
      <c r="KI1" s="333"/>
      <c r="KJ1" s="333"/>
      <c r="KK1" s="333"/>
      <c r="KL1" s="333"/>
      <c r="KM1" s="333"/>
      <c r="KN1" s="333"/>
      <c r="KO1" s="333"/>
      <c r="KP1" s="333"/>
      <c r="KQ1" s="333"/>
      <c r="KR1" s="333"/>
      <c r="KS1" s="333"/>
      <c r="KT1" s="333"/>
      <c r="KU1" s="333"/>
      <c r="KV1" s="333"/>
      <c r="KW1" s="333"/>
      <c r="KX1" s="333"/>
      <c r="KY1" s="333"/>
      <c r="KZ1" s="333"/>
      <c r="LA1" s="333"/>
      <c r="LB1" s="333"/>
      <c r="LC1" s="333"/>
      <c r="LD1" s="333"/>
      <c r="LE1" s="333"/>
      <c r="LF1" s="333"/>
      <c r="LG1" s="333"/>
      <c r="LH1" s="333"/>
      <c r="LI1" s="333"/>
      <c r="LJ1" s="333"/>
      <c r="LK1" s="333"/>
      <c r="LL1" s="333"/>
      <c r="LM1" s="333"/>
      <c r="LN1" s="333"/>
      <c r="LO1" s="333"/>
      <c r="LP1" s="333"/>
    </row>
    <row r="2">
      <c r="A2" s="386" t="s">
        <v>310</v>
      </c>
      <c r="B2" s="322"/>
      <c r="C2" s="322"/>
      <c r="D2" s="322"/>
      <c r="E2" s="388"/>
      <c r="F2" s="322"/>
      <c r="G2" s="322"/>
      <c r="H2" s="322"/>
      <c r="J2" s="389" t="s">
        <v>311</v>
      </c>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252"/>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c r="CS2" s="333"/>
      <c r="CT2" s="333"/>
      <c r="CU2" s="333"/>
      <c r="CV2" s="333"/>
      <c r="CW2" s="333"/>
      <c r="CX2" s="333"/>
      <c r="CY2" s="333"/>
      <c r="CZ2" s="333"/>
      <c r="DA2" s="333"/>
      <c r="DB2" s="333"/>
      <c r="DC2" s="333"/>
      <c r="DD2" s="333"/>
      <c r="DE2" s="333"/>
      <c r="DF2" s="333"/>
      <c r="DG2" s="333"/>
      <c r="DH2" s="333"/>
      <c r="DI2" s="333"/>
      <c r="DJ2" s="333"/>
      <c r="DK2" s="333"/>
      <c r="DL2" s="333"/>
      <c r="DM2" s="333"/>
      <c r="DN2" s="333"/>
      <c r="DO2" s="333"/>
      <c r="DP2" s="333"/>
      <c r="DQ2" s="333"/>
      <c r="DR2" s="333"/>
      <c r="DS2" s="333"/>
      <c r="DT2" s="333"/>
      <c r="DU2" s="333"/>
      <c r="DV2" s="333"/>
      <c r="DW2" s="333"/>
      <c r="DX2" s="333"/>
      <c r="DY2" s="333"/>
      <c r="DZ2" s="333"/>
      <c r="EA2" s="333"/>
      <c r="EB2" s="333"/>
      <c r="EC2" s="252"/>
      <c r="ED2" s="333"/>
      <c r="EE2" s="333"/>
      <c r="EF2" s="333"/>
      <c r="EG2" s="333"/>
      <c r="EH2" s="333"/>
      <c r="EI2" s="333"/>
      <c r="EJ2" s="333"/>
      <c r="EK2" s="333"/>
      <c r="EL2" s="333"/>
      <c r="EM2" s="333"/>
      <c r="EN2" s="333"/>
      <c r="EO2" s="333"/>
      <c r="EP2" s="333"/>
      <c r="EQ2" s="333"/>
      <c r="ER2" s="333"/>
      <c r="ES2" s="333"/>
      <c r="ET2" s="333"/>
      <c r="EU2" s="333"/>
      <c r="EV2" s="333"/>
      <c r="EW2" s="333"/>
      <c r="EX2" s="333"/>
      <c r="EY2" s="333"/>
      <c r="EZ2" s="333"/>
      <c r="FA2" s="333"/>
      <c r="FB2" s="333"/>
      <c r="FC2" s="333"/>
      <c r="FD2" s="333"/>
      <c r="FE2" s="333"/>
      <c r="FF2" s="333"/>
      <c r="FG2" s="333"/>
      <c r="FH2" s="333"/>
      <c r="FI2" s="333"/>
      <c r="FJ2" s="333"/>
      <c r="FK2" s="333"/>
      <c r="FL2" s="333"/>
      <c r="FM2" s="333"/>
      <c r="FN2" s="333"/>
      <c r="FO2" s="333"/>
      <c r="FP2" s="333"/>
      <c r="FQ2" s="333"/>
      <c r="FR2" s="333"/>
      <c r="FS2" s="333"/>
      <c r="FT2" s="333"/>
      <c r="FU2" s="333"/>
      <c r="FV2" s="333"/>
      <c r="FW2" s="333"/>
      <c r="FX2" s="333"/>
      <c r="FY2" s="333"/>
      <c r="FZ2" s="333"/>
      <c r="GA2" s="333"/>
      <c r="GB2" s="333"/>
      <c r="GC2" s="333"/>
      <c r="GD2" s="333"/>
      <c r="GE2" s="333"/>
      <c r="GF2" s="333"/>
      <c r="GG2" s="333"/>
      <c r="GH2" s="333"/>
      <c r="GI2" s="333"/>
      <c r="GJ2" s="333"/>
      <c r="GK2" s="333"/>
      <c r="GL2" s="333"/>
      <c r="GM2" s="333"/>
      <c r="GN2" s="333"/>
      <c r="GO2" s="333"/>
      <c r="GP2" s="333"/>
      <c r="GQ2" s="333"/>
      <c r="GR2" s="333"/>
      <c r="GS2" s="333"/>
      <c r="GT2" s="333"/>
      <c r="GU2" s="333"/>
      <c r="GV2" s="333"/>
      <c r="GW2" s="333"/>
      <c r="GX2" s="333"/>
      <c r="GY2" s="333"/>
      <c r="GZ2" s="333"/>
      <c r="HA2" s="333"/>
      <c r="HB2" s="333"/>
      <c r="HC2" s="333"/>
      <c r="HD2" s="333"/>
      <c r="HE2" s="333"/>
      <c r="HF2" s="333"/>
      <c r="HG2" s="333"/>
      <c r="HH2" s="333"/>
      <c r="HI2" s="333"/>
      <c r="HJ2" s="333"/>
      <c r="HK2" s="333"/>
      <c r="HL2" s="333"/>
      <c r="HM2" s="333"/>
      <c r="HN2" s="333"/>
      <c r="HO2" s="333"/>
      <c r="HP2" s="333"/>
      <c r="HQ2" s="333"/>
      <c r="HR2" s="333"/>
      <c r="HS2" s="333"/>
      <c r="HT2" s="333"/>
      <c r="HU2" s="333"/>
      <c r="HV2" s="333"/>
      <c r="HW2" s="333"/>
      <c r="HX2" s="333"/>
      <c r="HY2" s="333"/>
      <c r="HZ2" s="333"/>
      <c r="IA2" s="333"/>
      <c r="IB2" s="333"/>
      <c r="IC2" s="333"/>
      <c r="ID2" s="333"/>
      <c r="IE2" s="333"/>
      <c r="IF2" s="333"/>
      <c r="IG2" s="333"/>
      <c r="IH2" s="333"/>
      <c r="II2" s="333"/>
      <c r="IJ2" s="333"/>
      <c r="IK2" s="333"/>
      <c r="IL2" s="333"/>
      <c r="IM2" s="333"/>
      <c r="IN2" s="333"/>
      <c r="IO2" s="333"/>
      <c r="IP2" s="333"/>
      <c r="IQ2" s="333"/>
      <c r="IR2" s="333"/>
      <c r="IS2" s="333"/>
      <c r="IT2" s="333"/>
      <c r="IU2" s="333"/>
      <c r="IV2" s="333"/>
      <c r="IW2" s="333"/>
      <c r="IX2" s="333"/>
      <c r="IY2" s="333"/>
      <c r="IZ2" s="333"/>
      <c r="JA2" s="333"/>
      <c r="JB2" s="333"/>
      <c r="JC2" s="333"/>
      <c r="JD2" s="333"/>
      <c r="JE2" s="333"/>
      <c r="JF2" s="333"/>
      <c r="JG2" s="333"/>
      <c r="JH2" s="333"/>
      <c r="JI2" s="333"/>
      <c r="JJ2" s="333"/>
      <c r="JK2" s="333"/>
      <c r="JL2" s="333"/>
      <c r="JM2" s="333"/>
      <c r="JN2" s="333"/>
      <c r="JO2" s="333"/>
      <c r="JP2" s="333"/>
      <c r="JQ2" s="333"/>
      <c r="JR2" s="333"/>
      <c r="JS2" s="333"/>
      <c r="JT2" s="333"/>
      <c r="JU2" s="333"/>
      <c r="JV2" s="333"/>
      <c r="JW2" s="333"/>
      <c r="JX2" s="333"/>
      <c r="JY2" s="333"/>
      <c r="JZ2" s="333"/>
      <c r="KA2" s="333"/>
      <c r="KB2" s="333"/>
      <c r="KC2" s="333"/>
      <c r="KD2" s="333"/>
      <c r="KE2" s="333"/>
      <c r="KF2" s="333"/>
      <c r="KG2" s="333"/>
      <c r="KH2" s="333"/>
      <c r="KI2" s="333"/>
      <c r="KJ2" s="333"/>
      <c r="KK2" s="333"/>
      <c r="KL2" s="333"/>
      <c r="KM2" s="333"/>
      <c r="KN2" s="333"/>
      <c r="KO2" s="333"/>
      <c r="KP2" s="333"/>
      <c r="KQ2" s="333"/>
      <c r="KR2" s="333"/>
      <c r="KS2" s="333"/>
      <c r="KT2" s="333"/>
      <c r="KU2" s="333"/>
      <c r="KV2" s="333"/>
      <c r="KW2" s="333"/>
      <c r="KX2" s="333"/>
      <c r="KY2" s="333"/>
      <c r="KZ2" s="333"/>
      <c r="LA2" s="333"/>
      <c r="LB2" s="333"/>
      <c r="LC2" s="333"/>
      <c r="LD2" s="333"/>
      <c r="LE2" s="333"/>
      <c r="LF2" s="333"/>
      <c r="LG2" s="333"/>
      <c r="LH2" s="333"/>
      <c r="LI2" s="333"/>
      <c r="LJ2" s="333"/>
      <c r="LK2" s="333"/>
      <c r="LL2" s="333"/>
      <c r="LM2" s="333"/>
      <c r="LN2" s="333"/>
      <c r="LO2" s="333"/>
      <c r="LP2" s="333"/>
    </row>
    <row r="3">
      <c r="A3" s="326" t="s">
        <v>273</v>
      </c>
      <c r="B3" s="327" t="s">
        <v>22</v>
      </c>
      <c r="C3" s="328">
        <v>2019.0</v>
      </c>
      <c r="D3" s="329"/>
      <c r="E3" s="330" t="s">
        <v>274</v>
      </c>
      <c r="F3" s="327"/>
      <c r="G3" s="327" t="s">
        <v>22</v>
      </c>
      <c r="H3" s="328" t="s">
        <v>269</v>
      </c>
      <c r="I3" s="329"/>
      <c r="K3" s="326" t="s">
        <v>273</v>
      </c>
      <c r="L3" s="327" t="s">
        <v>22</v>
      </c>
      <c r="M3" s="328">
        <v>2019.0</v>
      </c>
      <c r="N3" s="329"/>
      <c r="O3" s="330" t="s">
        <v>274</v>
      </c>
      <c r="Q3" s="327" t="s">
        <v>22</v>
      </c>
      <c r="R3" s="328">
        <v>2019.0</v>
      </c>
      <c r="S3" s="329"/>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252"/>
      <c r="BR3" s="252"/>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252"/>
      <c r="EE3" s="252"/>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c r="IN3" s="333"/>
      <c r="IO3" s="333"/>
      <c r="IP3" s="333"/>
      <c r="IQ3" s="333"/>
      <c r="IR3" s="333"/>
      <c r="IS3" s="333"/>
      <c r="IT3" s="333"/>
      <c r="IU3" s="333"/>
      <c r="IV3" s="333"/>
      <c r="IW3" s="333"/>
      <c r="IX3" s="333"/>
      <c r="IY3" s="333"/>
      <c r="IZ3" s="333"/>
      <c r="JA3" s="333"/>
      <c r="JB3" s="333"/>
      <c r="JC3" s="333"/>
      <c r="JD3" s="333"/>
      <c r="JE3" s="333"/>
      <c r="JF3" s="333"/>
      <c r="JG3" s="333"/>
      <c r="JH3" s="333"/>
      <c r="JI3" s="333"/>
      <c r="JJ3" s="333"/>
      <c r="JK3" s="333"/>
      <c r="JL3" s="333"/>
      <c r="JM3" s="333"/>
      <c r="JN3" s="333"/>
      <c r="JO3" s="333"/>
      <c r="JP3" s="333"/>
      <c r="JQ3" s="333"/>
      <c r="JR3" s="333"/>
      <c r="JS3" s="333"/>
      <c r="JT3" s="333"/>
      <c r="JU3" s="333"/>
      <c r="JV3" s="333"/>
      <c r="JW3" s="333"/>
      <c r="JX3" s="333"/>
      <c r="JY3" s="333"/>
      <c r="JZ3" s="333"/>
      <c r="KA3" s="333"/>
      <c r="KB3" s="333"/>
      <c r="KC3" s="333"/>
      <c r="KD3" s="333"/>
      <c r="KE3" s="333"/>
      <c r="KF3" s="333"/>
      <c r="KG3" s="333"/>
      <c r="KH3" s="333"/>
      <c r="KI3" s="333"/>
      <c r="KJ3" s="333"/>
      <c r="KK3" s="333"/>
      <c r="KL3" s="333"/>
      <c r="KM3" s="333"/>
      <c r="KN3" s="333"/>
      <c r="KO3" s="333"/>
      <c r="KP3" s="333"/>
      <c r="KQ3" s="333"/>
      <c r="KR3" s="333"/>
      <c r="KS3" s="333"/>
      <c r="KT3" s="333"/>
      <c r="KU3" s="333"/>
      <c r="KV3" s="333"/>
      <c r="KW3" s="333"/>
      <c r="KX3" s="333"/>
      <c r="KY3" s="333"/>
      <c r="KZ3" s="333"/>
      <c r="LA3" s="333"/>
      <c r="LB3" s="333"/>
      <c r="LC3" s="333"/>
      <c r="LD3" s="333"/>
      <c r="LE3" s="333"/>
      <c r="LF3" s="333"/>
      <c r="LG3" s="333"/>
      <c r="LH3" s="333"/>
      <c r="LI3" s="333"/>
      <c r="LJ3" s="333"/>
      <c r="LK3" s="333"/>
      <c r="LL3" s="333"/>
      <c r="LM3" s="333"/>
      <c r="LN3" s="333"/>
      <c r="LO3" s="333"/>
      <c r="LP3" s="333"/>
    </row>
    <row r="4">
      <c r="A4" s="331" t="str">
        <f>'3b. TBond Projections'!A76</f>
        <v>09-2022</v>
      </c>
      <c r="B4" s="82">
        <f t="shared" ref="B4:B43" si="1">B76/1000/1000</f>
        <v>8.16041969</v>
      </c>
      <c r="C4" s="82">
        <f t="shared" ref="C4:C43" si="2">B134/1000000</f>
        <v>8.16041969</v>
      </c>
      <c r="D4" s="82"/>
      <c r="E4" s="20" t="str">
        <f t="shared" ref="E4:E43" si="3">if(LEFT(A4,SEARCH("-",A4,1)-1)="06",A4," ")</f>
        <v> </v>
      </c>
      <c r="K4" s="331" t="str">
        <f t="shared" ref="K4:K43" si="4">A4</f>
        <v>09-2022</v>
      </c>
      <c r="L4" s="82">
        <f t="shared" ref="L4:L43" si="5">B192/1000000</f>
        <v>0.2330416939</v>
      </c>
      <c r="M4" s="82">
        <f t="shared" ref="M4:M43" si="6">B246/1000000</f>
        <v>0.2330416939</v>
      </c>
      <c r="N4" s="82"/>
      <c r="O4" s="20" t="str">
        <f t="shared" ref="O4:O43" si="7">if(LEFT(K4,SEARCH("-",K4,1)-1)="06",K4," ")</f>
        <v> </v>
      </c>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252"/>
      <c r="BR4" s="252"/>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333"/>
      <c r="CZ4" s="333"/>
      <c r="DA4" s="333"/>
      <c r="DB4" s="333"/>
      <c r="DC4" s="333"/>
      <c r="DD4" s="333"/>
      <c r="DE4" s="333"/>
      <c r="DF4" s="333"/>
      <c r="DG4" s="333"/>
      <c r="DH4" s="333"/>
      <c r="DI4" s="333"/>
      <c r="DJ4" s="333"/>
      <c r="DK4" s="333"/>
      <c r="DL4" s="333"/>
      <c r="DM4" s="333"/>
      <c r="DN4" s="333"/>
      <c r="DO4" s="333"/>
      <c r="DP4" s="333"/>
      <c r="DQ4" s="333"/>
      <c r="DR4" s="333"/>
      <c r="DS4" s="333"/>
      <c r="DT4" s="333"/>
      <c r="DU4" s="333"/>
      <c r="DV4" s="333"/>
      <c r="DW4" s="333"/>
      <c r="DX4" s="333"/>
      <c r="DY4" s="333"/>
      <c r="DZ4" s="333"/>
      <c r="EA4" s="333"/>
      <c r="EB4" s="333"/>
      <c r="EC4" s="333"/>
      <c r="ED4" s="252"/>
      <c r="EE4" s="252"/>
      <c r="EF4" s="333"/>
      <c r="EG4" s="333"/>
      <c r="EH4" s="333"/>
      <c r="EI4" s="333"/>
      <c r="EJ4" s="333"/>
      <c r="EK4" s="333"/>
      <c r="EL4" s="333"/>
      <c r="EM4" s="333"/>
      <c r="EN4" s="333"/>
      <c r="EO4" s="333"/>
      <c r="EP4" s="333"/>
      <c r="EQ4" s="333"/>
      <c r="ER4" s="333"/>
      <c r="ES4" s="333"/>
      <c r="ET4" s="333"/>
      <c r="EU4" s="333"/>
      <c r="EV4" s="333"/>
      <c r="EW4" s="333"/>
      <c r="EX4" s="333"/>
      <c r="EY4" s="333"/>
      <c r="EZ4" s="333"/>
      <c r="FA4" s="333"/>
      <c r="FB4" s="333"/>
      <c r="FC4" s="333"/>
      <c r="FD4" s="333"/>
      <c r="FE4" s="333"/>
      <c r="FF4" s="333"/>
      <c r="FG4" s="333"/>
      <c r="FH4" s="333"/>
      <c r="FI4" s="333"/>
      <c r="FJ4" s="333"/>
      <c r="FK4" s="333"/>
      <c r="FL4" s="333"/>
      <c r="FM4" s="333"/>
      <c r="FN4" s="333"/>
      <c r="FO4" s="333"/>
      <c r="FP4" s="333"/>
      <c r="FQ4" s="333"/>
      <c r="FR4" s="333"/>
      <c r="FS4" s="333"/>
      <c r="FT4" s="333"/>
      <c r="FU4" s="333"/>
      <c r="FV4" s="333"/>
      <c r="FW4" s="333"/>
      <c r="FX4" s="333"/>
      <c r="FY4" s="333"/>
      <c r="FZ4" s="333"/>
      <c r="GA4" s="333"/>
      <c r="GB4" s="333"/>
      <c r="GC4" s="333"/>
      <c r="GD4" s="333"/>
      <c r="GE4" s="333"/>
      <c r="GF4" s="333"/>
      <c r="GG4" s="333"/>
      <c r="GH4" s="333"/>
      <c r="GI4" s="333"/>
      <c r="GJ4" s="333"/>
      <c r="GK4" s="333"/>
      <c r="GL4" s="333"/>
      <c r="GM4" s="333"/>
      <c r="GN4" s="333"/>
      <c r="GO4" s="333"/>
      <c r="GP4" s="333"/>
      <c r="GQ4" s="333"/>
      <c r="GR4" s="333"/>
      <c r="GS4" s="333"/>
      <c r="GT4" s="333"/>
      <c r="GU4" s="333"/>
      <c r="GV4" s="333"/>
      <c r="GW4" s="333"/>
      <c r="GX4" s="333"/>
      <c r="GY4" s="333"/>
      <c r="GZ4" s="333"/>
      <c r="HA4" s="333"/>
      <c r="HB4" s="333"/>
      <c r="HC4" s="333"/>
      <c r="HD4" s="333"/>
      <c r="HE4" s="333"/>
      <c r="HF4" s="333"/>
      <c r="HG4" s="333"/>
      <c r="HH4" s="333"/>
      <c r="HI4" s="333"/>
      <c r="HJ4" s="333"/>
      <c r="HK4" s="333"/>
      <c r="HL4" s="333"/>
      <c r="HM4" s="333"/>
      <c r="HN4" s="333"/>
      <c r="HO4" s="333"/>
      <c r="HP4" s="333"/>
      <c r="HQ4" s="333"/>
      <c r="HR4" s="333"/>
      <c r="HS4" s="333"/>
      <c r="HT4" s="333"/>
      <c r="HU4" s="333"/>
      <c r="HV4" s="333"/>
      <c r="HW4" s="333"/>
      <c r="HX4" s="333"/>
      <c r="HY4" s="333"/>
      <c r="HZ4" s="333"/>
      <c r="IA4" s="333"/>
      <c r="IB4" s="333"/>
      <c r="IC4" s="333"/>
      <c r="ID4" s="333"/>
      <c r="IE4" s="333"/>
      <c r="IF4" s="333"/>
      <c r="IG4" s="333"/>
      <c r="IH4" s="333"/>
      <c r="II4" s="333"/>
      <c r="IJ4" s="333"/>
      <c r="IK4" s="333"/>
      <c r="IL4" s="333"/>
      <c r="IM4" s="333"/>
      <c r="IN4" s="333"/>
      <c r="IO4" s="333"/>
      <c r="IP4" s="333"/>
      <c r="IQ4" s="333"/>
      <c r="IR4" s="333"/>
      <c r="IS4" s="333"/>
      <c r="IT4" s="333"/>
      <c r="IU4" s="333"/>
      <c r="IV4" s="333"/>
      <c r="IW4" s="333"/>
      <c r="IX4" s="333"/>
      <c r="IY4" s="333"/>
      <c r="IZ4" s="333"/>
      <c r="JA4" s="333"/>
      <c r="JB4" s="333"/>
      <c r="JC4" s="333"/>
      <c r="JD4" s="333"/>
      <c r="JE4" s="333"/>
      <c r="JF4" s="333"/>
      <c r="JG4" s="333"/>
      <c r="JH4" s="333"/>
      <c r="JI4" s="333"/>
      <c r="JJ4" s="333"/>
      <c r="JK4" s="333"/>
      <c r="JL4" s="333"/>
      <c r="JM4" s="333"/>
      <c r="JN4" s="333"/>
      <c r="JO4" s="333"/>
      <c r="JP4" s="333"/>
      <c r="JQ4" s="333"/>
      <c r="JR4" s="333"/>
      <c r="JS4" s="333"/>
      <c r="JT4" s="333"/>
      <c r="JU4" s="333"/>
      <c r="JV4" s="333"/>
      <c r="JW4" s="333"/>
      <c r="JX4" s="333"/>
      <c r="JY4" s="333"/>
      <c r="JZ4" s="333"/>
      <c r="KA4" s="333"/>
      <c r="KB4" s="333"/>
      <c r="KC4" s="333"/>
      <c r="KD4" s="333"/>
      <c r="KE4" s="333"/>
      <c r="KF4" s="333"/>
      <c r="KG4" s="333"/>
      <c r="KH4" s="333"/>
      <c r="KI4" s="333"/>
      <c r="KJ4" s="333"/>
      <c r="KK4" s="333"/>
      <c r="KL4" s="333"/>
      <c r="KM4" s="333"/>
      <c r="KN4" s="333"/>
      <c r="KO4" s="333"/>
      <c r="KP4" s="333"/>
      <c r="KQ4" s="333"/>
      <c r="KR4" s="333"/>
      <c r="KS4" s="333"/>
      <c r="KT4" s="333"/>
      <c r="KU4" s="333"/>
      <c r="KV4" s="333"/>
      <c r="KW4" s="333"/>
      <c r="KX4" s="333"/>
      <c r="KY4" s="333"/>
      <c r="KZ4" s="333"/>
      <c r="LA4" s="333"/>
      <c r="LB4" s="333"/>
      <c r="LC4" s="333"/>
      <c r="LD4" s="333"/>
      <c r="LE4" s="333"/>
      <c r="LF4" s="333"/>
      <c r="LG4" s="333"/>
      <c r="LH4" s="333"/>
      <c r="LI4" s="333"/>
      <c r="LJ4" s="333"/>
      <c r="LK4" s="333"/>
      <c r="LL4" s="333"/>
      <c r="LM4" s="333"/>
      <c r="LN4" s="333"/>
      <c r="LO4" s="333"/>
      <c r="LP4" s="333"/>
    </row>
    <row r="5">
      <c r="A5" s="331" t="str">
        <f>'3b. TBond Projections'!A77</f>
        <v>12-2022</v>
      </c>
      <c r="B5" s="82">
        <f t="shared" si="1"/>
        <v>8.16041969</v>
      </c>
      <c r="C5" s="82">
        <f t="shared" si="2"/>
        <v>8.16041969</v>
      </c>
      <c r="D5" s="82"/>
      <c r="E5" s="20" t="str">
        <f t="shared" si="3"/>
        <v> </v>
      </c>
      <c r="K5" s="331" t="str">
        <f t="shared" si="4"/>
        <v>12-2022</v>
      </c>
      <c r="L5" s="82">
        <f t="shared" si="5"/>
        <v>0.181908706</v>
      </c>
      <c r="M5" s="82">
        <f t="shared" si="6"/>
        <v>0.181908706</v>
      </c>
      <c r="N5" s="82"/>
      <c r="O5" s="20" t="str">
        <f t="shared" si="7"/>
        <v> </v>
      </c>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252"/>
      <c r="BR5" s="252"/>
      <c r="BS5" s="333"/>
      <c r="BT5" s="333"/>
      <c r="BU5" s="333"/>
      <c r="BV5" s="333"/>
      <c r="BW5" s="333"/>
      <c r="BX5" s="333"/>
      <c r="BY5" s="333"/>
      <c r="BZ5" s="333"/>
      <c r="CA5" s="333"/>
      <c r="CB5" s="333"/>
      <c r="CC5" s="333"/>
      <c r="CD5" s="333"/>
      <c r="CE5" s="333"/>
      <c r="CF5" s="333"/>
      <c r="CG5" s="333"/>
      <c r="CH5" s="333"/>
      <c r="CI5" s="333"/>
      <c r="CJ5" s="333"/>
      <c r="CK5" s="333"/>
      <c r="CL5" s="333"/>
      <c r="CM5" s="333"/>
      <c r="CN5" s="333"/>
      <c r="CO5" s="333"/>
      <c r="CP5" s="333"/>
      <c r="CQ5" s="333"/>
      <c r="CR5" s="333"/>
      <c r="CS5" s="333"/>
      <c r="CT5" s="333"/>
      <c r="CU5" s="333"/>
      <c r="CV5" s="333"/>
      <c r="CW5" s="333"/>
      <c r="CX5" s="333"/>
      <c r="CY5" s="333"/>
      <c r="CZ5" s="333"/>
      <c r="DA5" s="333"/>
      <c r="DB5" s="333"/>
      <c r="DC5" s="333"/>
      <c r="DD5" s="333"/>
      <c r="DE5" s="333"/>
      <c r="DF5" s="333"/>
      <c r="DG5" s="333"/>
      <c r="DH5" s="333"/>
      <c r="DI5" s="333"/>
      <c r="DJ5" s="333"/>
      <c r="DK5" s="333"/>
      <c r="DL5" s="333"/>
      <c r="DM5" s="333"/>
      <c r="DN5" s="333"/>
      <c r="DO5" s="333"/>
      <c r="DP5" s="333"/>
      <c r="DQ5" s="333"/>
      <c r="DR5" s="333"/>
      <c r="DS5" s="333"/>
      <c r="DT5" s="333"/>
      <c r="DU5" s="333"/>
      <c r="DV5" s="333"/>
      <c r="DW5" s="333"/>
      <c r="DX5" s="333"/>
      <c r="DY5" s="333"/>
      <c r="DZ5" s="333"/>
      <c r="EA5" s="333"/>
      <c r="EB5" s="333"/>
      <c r="EC5" s="333"/>
      <c r="ED5" s="252"/>
      <c r="EE5" s="252"/>
      <c r="EF5" s="333"/>
      <c r="EG5" s="333"/>
      <c r="EH5" s="333"/>
      <c r="EI5" s="333"/>
      <c r="EJ5" s="333"/>
      <c r="EK5" s="333"/>
      <c r="EL5" s="333"/>
      <c r="EM5" s="333"/>
      <c r="EN5" s="333"/>
      <c r="EO5" s="333"/>
      <c r="EP5" s="333"/>
      <c r="EQ5" s="333"/>
      <c r="ER5" s="333"/>
      <c r="ES5" s="333"/>
      <c r="ET5" s="333"/>
      <c r="EU5" s="333"/>
      <c r="EV5" s="333"/>
      <c r="EW5" s="333"/>
      <c r="EX5" s="333"/>
      <c r="EY5" s="333"/>
      <c r="EZ5" s="333"/>
      <c r="FA5" s="333"/>
      <c r="FB5" s="333"/>
      <c r="FC5" s="333"/>
      <c r="FD5" s="333"/>
      <c r="FE5" s="333"/>
      <c r="FF5" s="333"/>
      <c r="FG5" s="333"/>
      <c r="FH5" s="333"/>
      <c r="FI5" s="333"/>
      <c r="FJ5" s="333"/>
      <c r="FK5" s="333"/>
      <c r="FL5" s="333"/>
      <c r="FM5" s="333"/>
      <c r="FN5" s="333"/>
      <c r="FO5" s="333"/>
      <c r="FP5" s="333"/>
      <c r="FQ5" s="333"/>
      <c r="FR5" s="333"/>
      <c r="FS5" s="333"/>
      <c r="FT5" s="333"/>
      <c r="FU5" s="333"/>
      <c r="FV5" s="333"/>
      <c r="FW5" s="333"/>
      <c r="FX5" s="333"/>
      <c r="FY5" s="333"/>
      <c r="FZ5" s="333"/>
      <c r="GA5" s="333"/>
      <c r="GB5" s="333"/>
      <c r="GC5" s="333"/>
      <c r="GD5" s="333"/>
      <c r="GE5" s="333"/>
      <c r="GF5" s="333"/>
      <c r="GG5" s="333"/>
      <c r="GH5" s="333"/>
      <c r="GI5" s="333"/>
      <c r="GJ5" s="333"/>
      <c r="GK5" s="333"/>
      <c r="GL5" s="333"/>
      <c r="GM5" s="333"/>
      <c r="GN5" s="333"/>
      <c r="GO5" s="333"/>
      <c r="GP5" s="333"/>
      <c r="GQ5" s="333"/>
      <c r="GR5" s="333"/>
      <c r="GS5" s="333"/>
      <c r="GT5" s="333"/>
      <c r="GU5" s="333"/>
      <c r="GV5" s="333"/>
      <c r="GW5" s="333"/>
      <c r="GX5" s="333"/>
      <c r="GY5" s="333"/>
      <c r="GZ5" s="333"/>
      <c r="HA5" s="333"/>
      <c r="HB5" s="333"/>
      <c r="HC5" s="333"/>
      <c r="HD5" s="333"/>
      <c r="HE5" s="333"/>
      <c r="HF5" s="333"/>
      <c r="HG5" s="333"/>
      <c r="HH5" s="333"/>
      <c r="HI5" s="333"/>
      <c r="HJ5" s="333"/>
      <c r="HK5" s="333"/>
      <c r="HL5" s="333"/>
      <c r="HM5" s="333"/>
      <c r="HN5" s="333"/>
      <c r="HO5" s="333"/>
      <c r="HP5" s="333"/>
      <c r="HQ5" s="333"/>
      <c r="HR5" s="333"/>
      <c r="HS5" s="333"/>
      <c r="HT5" s="333"/>
      <c r="HU5" s="333"/>
      <c r="HV5" s="333"/>
      <c r="HW5" s="333"/>
      <c r="HX5" s="333"/>
      <c r="HY5" s="333"/>
      <c r="HZ5" s="333"/>
      <c r="IA5" s="333"/>
      <c r="IB5" s="333"/>
      <c r="IC5" s="333"/>
      <c r="ID5" s="333"/>
      <c r="IE5" s="333"/>
      <c r="IF5" s="333"/>
      <c r="IG5" s="333"/>
      <c r="IH5" s="333"/>
      <c r="II5" s="333"/>
      <c r="IJ5" s="333"/>
      <c r="IK5" s="333"/>
      <c r="IL5" s="333"/>
      <c r="IM5" s="333"/>
      <c r="IN5" s="333"/>
      <c r="IO5" s="333"/>
      <c r="IP5" s="333"/>
      <c r="IQ5" s="333"/>
      <c r="IR5" s="333"/>
      <c r="IS5" s="333"/>
      <c r="IT5" s="333"/>
      <c r="IU5" s="333"/>
      <c r="IV5" s="333"/>
      <c r="IW5" s="333"/>
      <c r="IX5" s="333"/>
      <c r="IY5" s="333"/>
      <c r="IZ5" s="333"/>
      <c r="JA5" s="333"/>
      <c r="JB5" s="333"/>
      <c r="JC5" s="333"/>
      <c r="JD5" s="333"/>
      <c r="JE5" s="333"/>
      <c r="JF5" s="333"/>
      <c r="JG5" s="333"/>
      <c r="JH5" s="333"/>
      <c r="JI5" s="333"/>
      <c r="JJ5" s="333"/>
      <c r="JK5" s="333"/>
      <c r="JL5" s="333"/>
      <c r="JM5" s="333"/>
      <c r="JN5" s="333"/>
      <c r="JO5" s="333"/>
      <c r="JP5" s="333"/>
      <c r="JQ5" s="333"/>
      <c r="JR5" s="333"/>
      <c r="JS5" s="333"/>
      <c r="JT5" s="333"/>
      <c r="JU5" s="333"/>
      <c r="JV5" s="333"/>
      <c r="JW5" s="333"/>
      <c r="JX5" s="333"/>
      <c r="JY5" s="333"/>
      <c r="JZ5" s="333"/>
      <c r="KA5" s="333"/>
      <c r="KB5" s="333"/>
      <c r="KC5" s="333"/>
      <c r="KD5" s="333"/>
      <c r="KE5" s="333"/>
      <c r="KF5" s="333"/>
      <c r="KG5" s="333"/>
      <c r="KH5" s="333"/>
      <c r="KI5" s="333"/>
      <c r="KJ5" s="333"/>
      <c r="KK5" s="333"/>
      <c r="KL5" s="333"/>
      <c r="KM5" s="333"/>
      <c r="KN5" s="333"/>
      <c r="KO5" s="333"/>
      <c r="KP5" s="333"/>
      <c r="KQ5" s="333"/>
      <c r="KR5" s="333"/>
      <c r="KS5" s="333"/>
      <c r="KT5" s="333"/>
      <c r="KU5" s="333"/>
      <c r="KV5" s="333"/>
      <c r="KW5" s="333"/>
      <c r="KX5" s="333"/>
      <c r="KY5" s="333"/>
      <c r="KZ5" s="333"/>
      <c r="LA5" s="333"/>
      <c r="LB5" s="333"/>
      <c r="LC5" s="333"/>
      <c r="LD5" s="333"/>
      <c r="LE5" s="333"/>
      <c r="LF5" s="333"/>
      <c r="LG5" s="333"/>
      <c r="LH5" s="333"/>
      <c r="LI5" s="333"/>
      <c r="LJ5" s="333"/>
      <c r="LK5" s="333"/>
      <c r="LL5" s="333"/>
      <c r="LM5" s="333"/>
      <c r="LN5" s="333"/>
      <c r="LO5" s="333"/>
      <c r="LP5" s="333"/>
    </row>
    <row r="6">
      <c r="A6" s="331" t="str">
        <f>'3b. TBond Projections'!A78</f>
        <v>03-2023</v>
      </c>
      <c r="B6" s="82">
        <f t="shared" si="1"/>
        <v>8.16041969</v>
      </c>
      <c r="C6" s="82">
        <f t="shared" si="2"/>
        <v>8.16041969</v>
      </c>
      <c r="D6" s="82"/>
      <c r="E6" s="20" t="str">
        <f t="shared" si="3"/>
        <v> </v>
      </c>
      <c r="K6" s="331" t="str">
        <f t="shared" si="4"/>
        <v>03-2023</v>
      </c>
      <c r="L6" s="82">
        <f t="shared" si="5"/>
        <v>0.2378416939</v>
      </c>
      <c r="M6" s="82">
        <f t="shared" si="6"/>
        <v>0.2378416939</v>
      </c>
      <c r="N6" s="82"/>
      <c r="O6" s="20" t="str">
        <f t="shared" si="7"/>
        <v> </v>
      </c>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252"/>
      <c r="BR6" s="252"/>
      <c r="BS6" s="333"/>
      <c r="BT6" s="333"/>
      <c r="BU6" s="333"/>
      <c r="BV6" s="333"/>
      <c r="BW6" s="333"/>
      <c r="BX6" s="333"/>
      <c r="BY6" s="333"/>
      <c r="BZ6" s="333"/>
      <c r="CA6" s="333"/>
      <c r="CB6" s="333"/>
      <c r="CC6" s="333"/>
      <c r="CD6" s="333"/>
      <c r="CE6" s="333"/>
      <c r="CF6" s="333"/>
      <c r="CG6" s="333"/>
      <c r="CH6" s="333"/>
      <c r="CI6" s="333"/>
      <c r="CJ6" s="333"/>
      <c r="CK6" s="333"/>
      <c r="CL6" s="333"/>
      <c r="CM6" s="333"/>
      <c r="CN6" s="333"/>
      <c r="CO6" s="333"/>
      <c r="CP6" s="333"/>
      <c r="CQ6" s="333"/>
      <c r="CR6" s="333"/>
      <c r="CS6" s="333"/>
      <c r="CT6" s="333"/>
      <c r="CU6" s="333"/>
      <c r="CV6" s="333"/>
      <c r="CW6" s="333"/>
      <c r="CX6" s="333"/>
      <c r="CY6" s="333"/>
      <c r="CZ6" s="333"/>
      <c r="DA6" s="333"/>
      <c r="DB6" s="333"/>
      <c r="DC6" s="333"/>
      <c r="DD6" s="333"/>
      <c r="DE6" s="333"/>
      <c r="DF6" s="333"/>
      <c r="DG6" s="333"/>
      <c r="DH6" s="333"/>
      <c r="DI6" s="333"/>
      <c r="DJ6" s="333"/>
      <c r="DK6" s="333"/>
      <c r="DL6" s="333"/>
      <c r="DM6" s="333"/>
      <c r="DN6" s="333"/>
      <c r="DO6" s="333"/>
      <c r="DP6" s="333"/>
      <c r="DQ6" s="333"/>
      <c r="DR6" s="333"/>
      <c r="DS6" s="333"/>
      <c r="DT6" s="333"/>
      <c r="DU6" s="333"/>
      <c r="DV6" s="333"/>
      <c r="DW6" s="333"/>
      <c r="DX6" s="333"/>
      <c r="DY6" s="333"/>
      <c r="DZ6" s="333"/>
      <c r="EA6" s="333"/>
      <c r="EB6" s="333"/>
      <c r="EC6" s="333"/>
      <c r="ED6" s="252"/>
      <c r="EE6" s="252"/>
      <c r="EF6" s="333"/>
      <c r="EG6" s="333"/>
      <c r="EH6" s="333"/>
      <c r="EI6" s="333"/>
      <c r="EJ6" s="333"/>
      <c r="EK6" s="333"/>
      <c r="EL6" s="333"/>
      <c r="EM6" s="333"/>
      <c r="EN6" s="333"/>
      <c r="EO6" s="333"/>
      <c r="EP6" s="333"/>
      <c r="EQ6" s="333"/>
      <c r="ER6" s="333"/>
      <c r="ES6" s="333"/>
      <c r="ET6" s="333"/>
      <c r="EU6" s="333"/>
      <c r="EV6" s="333"/>
      <c r="EW6" s="333"/>
      <c r="EX6" s="333"/>
      <c r="EY6" s="333"/>
      <c r="EZ6" s="333"/>
      <c r="FA6" s="333"/>
      <c r="FB6" s="333"/>
      <c r="FC6" s="333"/>
      <c r="FD6" s="333"/>
      <c r="FE6" s="333"/>
      <c r="FF6" s="333"/>
      <c r="FG6" s="333"/>
      <c r="FH6" s="333"/>
      <c r="FI6" s="333"/>
      <c r="FJ6" s="333"/>
      <c r="FK6" s="333"/>
      <c r="FL6" s="333"/>
      <c r="FM6" s="333"/>
      <c r="FN6" s="333"/>
      <c r="FO6" s="333"/>
      <c r="FP6" s="333"/>
      <c r="FQ6" s="333"/>
      <c r="FR6" s="333"/>
      <c r="FS6" s="333"/>
      <c r="FT6" s="333"/>
      <c r="FU6" s="333"/>
      <c r="FV6" s="333"/>
      <c r="FW6" s="333"/>
      <c r="FX6" s="333"/>
      <c r="FY6" s="333"/>
      <c r="FZ6" s="333"/>
      <c r="GA6" s="333"/>
      <c r="GB6" s="333"/>
      <c r="GC6" s="333"/>
      <c r="GD6" s="333"/>
      <c r="GE6" s="333"/>
      <c r="GF6" s="333"/>
      <c r="GG6" s="333"/>
      <c r="GH6" s="333"/>
      <c r="GI6" s="333"/>
      <c r="GJ6" s="333"/>
      <c r="GK6" s="333"/>
      <c r="GL6" s="333"/>
      <c r="GM6" s="333"/>
      <c r="GN6" s="333"/>
      <c r="GO6" s="333"/>
      <c r="GP6" s="333"/>
      <c r="GQ6" s="333"/>
      <c r="GR6" s="333"/>
      <c r="GS6" s="333"/>
      <c r="GT6" s="333"/>
      <c r="GU6" s="333"/>
      <c r="GV6" s="333"/>
      <c r="GW6" s="333"/>
      <c r="GX6" s="333"/>
      <c r="GY6" s="333"/>
      <c r="GZ6" s="333"/>
      <c r="HA6" s="333"/>
      <c r="HB6" s="333"/>
      <c r="HC6" s="333"/>
      <c r="HD6" s="333"/>
      <c r="HE6" s="333"/>
      <c r="HF6" s="333"/>
      <c r="HG6" s="333"/>
      <c r="HH6" s="333"/>
      <c r="HI6" s="333"/>
      <c r="HJ6" s="333"/>
      <c r="HK6" s="333"/>
      <c r="HL6" s="333"/>
      <c r="HM6" s="333"/>
      <c r="HN6" s="333"/>
      <c r="HO6" s="333"/>
      <c r="HP6" s="333"/>
      <c r="HQ6" s="333"/>
      <c r="HR6" s="333"/>
      <c r="HS6" s="333"/>
      <c r="HT6" s="333"/>
      <c r="HU6" s="333"/>
      <c r="HV6" s="333"/>
      <c r="HW6" s="333"/>
      <c r="HX6" s="333"/>
      <c r="HY6" s="333"/>
      <c r="HZ6" s="333"/>
      <c r="IA6" s="333"/>
      <c r="IB6" s="333"/>
      <c r="IC6" s="333"/>
      <c r="ID6" s="333"/>
      <c r="IE6" s="333"/>
      <c r="IF6" s="333"/>
      <c r="IG6" s="333"/>
      <c r="IH6" s="333"/>
      <c r="II6" s="333"/>
      <c r="IJ6" s="333"/>
      <c r="IK6" s="333"/>
      <c r="IL6" s="333"/>
      <c r="IM6" s="333"/>
      <c r="IN6" s="333"/>
      <c r="IO6" s="333"/>
      <c r="IP6" s="333"/>
      <c r="IQ6" s="333"/>
      <c r="IR6" s="333"/>
      <c r="IS6" s="333"/>
      <c r="IT6" s="333"/>
      <c r="IU6" s="333"/>
      <c r="IV6" s="333"/>
      <c r="IW6" s="333"/>
      <c r="IX6" s="333"/>
      <c r="IY6" s="333"/>
      <c r="IZ6" s="333"/>
      <c r="JA6" s="333"/>
      <c r="JB6" s="333"/>
      <c r="JC6" s="333"/>
      <c r="JD6" s="333"/>
      <c r="JE6" s="333"/>
      <c r="JF6" s="333"/>
      <c r="JG6" s="333"/>
      <c r="JH6" s="333"/>
      <c r="JI6" s="333"/>
      <c r="JJ6" s="333"/>
      <c r="JK6" s="333"/>
      <c r="JL6" s="333"/>
      <c r="JM6" s="333"/>
      <c r="JN6" s="333"/>
      <c r="JO6" s="333"/>
      <c r="JP6" s="333"/>
      <c r="JQ6" s="333"/>
      <c r="JR6" s="333"/>
      <c r="JS6" s="333"/>
      <c r="JT6" s="333"/>
      <c r="JU6" s="333"/>
      <c r="JV6" s="333"/>
      <c r="JW6" s="333"/>
      <c r="JX6" s="333"/>
      <c r="JY6" s="333"/>
      <c r="JZ6" s="333"/>
      <c r="KA6" s="333"/>
      <c r="KB6" s="333"/>
      <c r="KC6" s="333"/>
      <c r="KD6" s="333"/>
      <c r="KE6" s="333"/>
      <c r="KF6" s="333"/>
      <c r="KG6" s="333"/>
      <c r="KH6" s="333"/>
      <c r="KI6" s="333"/>
      <c r="KJ6" s="333"/>
      <c r="KK6" s="333"/>
      <c r="KL6" s="333"/>
      <c r="KM6" s="333"/>
      <c r="KN6" s="333"/>
      <c r="KO6" s="333"/>
      <c r="KP6" s="333"/>
      <c r="KQ6" s="333"/>
      <c r="KR6" s="333"/>
      <c r="KS6" s="333"/>
      <c r="KT6" s="333"/>
      <c r="KU6" s="333"/>
      <c r="KV6" s="333"/>
      <c r="KW6" s="333"/>
      <c r="KX6" s="333"/>
      <c r="KY6" s="333"/>
      <c r="KZ6" s="333"/>
      <c r="LA6" s="333"/>
      <c r="LB6" s="333"/>
      <c r="LC6" s="333"/>
      <c r="LD6" s="333"/>
      <c r="LE6" s="333"/>
      <c r="LF6" s="333"/>
      <c r="LG6" s="333"/>
      <c r="LH6" s="333"/>
      <c r="LI6" s="333"/>
      <c r="LJ6" s="333"/>
      <c r="LK6" s="333"/>
      <c r="LL6" s="333"/>
      <c r="LM6" s="333"/>
      <c r="LN6" s="333"/>
      <c r="LO6" s="333"/>
      <c r="LP6" s="333"/>
    </row>
    <row r="7">
      <c r="A7" s="331" t="str">
        <f>'3b. TBond Projections'!A79</f>
        <v>06-2023</v>
      </c>
      <c r="B7" s="82">
        <f t="shared" si="1"/>
        <v>8.16041969</v>
      </c>
      <c r="C7" s="82">
        <f t="shared" si="2"/>
        <v>8.16041969</v>
      </c>
      <c r="D7" s="82"/>
      <c r="E7" s="331" t="str">
        <f t="shared" si="3"/>
        <v>06-2023</v>
      </c>
      <c r="F7" s="61">
        <v>1.0</v>
      </c>
      <c r="G7" s="82">
        <f t="shared" ref="G7:H7" si="8">B7</f>
        <v>8.16041969</v>
      </c>
      <c r="H7" s="82">
        <f t="shared" si="8"/>
        <v>8.16041969</v>
      </c>
      <c r="K7" s="331" t="str">
        <f t="shared" si="4"/>
        <v>06-2023</v>
      </c>
      <c r="L7" s="82">
        <f t="shared" si="5"/>
        <v>0.181908706</v>
      </c>
      <c r="M7" s="82">
        <f t="shared" si="6"/>
        <v>0.181908706</v>
      </c>
      <c r="N7" s="82"/>
      <c r="O7" s="331" t="str">
        <f t="shared" si="7"/>
        <v>06-2023</v>
      </c>
      <c r="P7" s="61">
        <v>1.0</v>
      </c>
      <c r="Q7" s="82">
        <f t="shared" ref="Q7:R7" si="9">sum(L4:L7)</f>
        <v>0.8347007997</v>
      </c>
      <c r="R7" s="82">
        <f t="shared" si="9"/>
        <v>0.8347007997</v>
      </c>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252"/>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c r="DA7" s="333"/>
      <c r="DB7" s="333"/>
      <c r="DC7" s="333"/>
      <c r="DD7" s="333"/>
      <c r="DE7" s="333"/>
      <c r="DF7" s="333"/>
      <c r="DG7" s="333"/>
      <c r="DH7" s="333"/>
      <c r="DI7" s="333"/>
      <c r="DJ7" s="333"/>
      <c r="DK7" s="333"/>
      <c r="DL7" s="333"/>
      <c r="DM7" s="333"/>
      <c r="DN7" s="333"/>
      <c r="DO7" s="333"/>
      <c r="DP7" s="333"/>
      <c r="DQ7" s="333"/>
      <c r="DR7" s="333"/>
      <c r="DS7" s="333"/>
      <c r="DT7" s="333"/>
      <c r="DU7" s="333"/>
      <c r="DV7" s="333"/>
      <c r="DW7" s="333"/>
      <c r="DX7" s="333"/>
      <c r="DY7" s="333"/>
      <c r="DZ7" s="333"/>
      <c r="EA7" s="333"/>
      <c r="EB7" s="333"/>
      <c r="EC7" s="333"/>
      <c r="ED7" s="333"/>
      <c r="EE7" s="333"/>
      <c r="EF7" s="252"/>
      <c r="EG7" s="333"/>
      <c r="EH7" s="333"/>
      <c r="EI7" s="333"/>
      <c r="EJ7" s="333"/>
      <c r="EK7" s="333"/>
      <c r="EL7" s="333"/>
      <c r="EM7" s="333"/>
      <c r="EN7" s="333"/>
      <c r="EO7" s="333"/>
      <c r="EP7" s="333"/>
      <c r="EQ7" s="333"/>
      <c r="ER7" s="333"/>
      <c r="ES7" s="333"/>
      <c r="ET7" s="333"/>
      <c r="EU7" s="333"/>
      <c r="EV7" s="333"/>
      <c r="EW7" s="333"/>
      <c r="EX7" s="333"/>
      <c r="EY7" s="333"/>
      <c r="EZ7" s="333"/>
      <c r="FA7" s="333"/>
      <c r="FB7" s="333"/>
      <c r="FC7" s="333"/>
      <c r="FD7" s="333"/>
      <c r="FE7" s="333"/>
      <c r="FF7" s="333"/>
      <c r="FG7" s="333"/>
      <c r="FH7" s="333"/>
      <c r="FI7" s="333"/>
      <c r="FJ7" s="333"/>
      <c r="FK7" s="333"/>
      <c r="FL7" s="333"/>
      <c r="FM7" s="333"/>
      <c r="FN7" s="333"/>
      <c r="FO7" s="333"/>
      <c r="FP7" s="333"/>
      <c r="FQ7" s="333"/>
      <c r="FR7" s="333"/>
      <c r="FS7" s="333"/>
      <c r="FT7" s="333"/>
      <c r="FU7" s="333"/>
      <c r="FV7" s="333"/>
      <c r="FW7" s="333"/>
      <c r="FX7" s="333"/>
      <c r="FY7" s="333"/>
      <c r="FZ7" s="333"/>
      <c r="GA7" s="333"/>
      <c r="GB7" s="333"/>
      <c r="GC7" s="333"/>
      <c r="GD7" s="333"/>
      <c r="GE7" s="333"/>
      <c r="GF7" s="333"/>
      <c r="GG7" s="333"/>
      <c r="GH7" s="333"/>
      <c r="GI7" s="333"/>
      <c r="GJ7" s="333"/>
      <c r="GK7" s="333"/>
      <c r="GL7" s="333"/>
      <c r="GM7" s="333"/>
      <c r="GN7" s="333"/>
      <c r="GO7" s="333"/>
      <c r="GP7" s="333"/>
      <c r="GQ7" s="333"/>
      <c r="GR7" s="333"/>
      <c r="GS7" s="333"/>
      <c r="GT7" s="333"/>
      <c r="GU7" s="333"/>
      <c r="GV7" s="333"/>
      <c r="GW7" s="333"/>
      <c r="GX7" s="333"/>
      <c r="GY7" s="333"/>
      <c r="GZ7" s="333"/>
      <c r="HA7" s="333"/>
      <c r="HB7" s="333"/>
      <c r="HC7" s="333"/>
      <c r="HD7" s="333"/>
      <c r="HE7" s="333"/>
      <c r="HF7" s="333"/>
      <c r="HG7" s="333"/>
      <c r="HH7" s="333"/>
      <c r="HI7" s="333"/>
      <c r="HJ7" s="333"/>
      <c r="HK7" s="333"/>
      <c r="HL7" s="333"/>
      <c r="HM7" s="333"/>
      <c r="HN7" s="333"/>
      <c r="HO7" s="333"/>
      <c r="HP7" s="333"/>
      <c r="HQ7" s="333"/>
      <c r="HR7" s="333"/>
      <c r="HS7" s="333"/>
      <c r="HT7" s="333"/>
      <c r="HU7" s="333"/>
      <c r="HV7" s="333"/>
      <c r="HW7" s="333"/>
      <c r="HX7" s="333"/>
      <c r="HY7" s="333"/>
      <c r="HZ7" s="333"/>
      <c r="IA7" s="333"/>
      <c r="IB7" s="333"/>
      <c r="IC7" s="333"/>
      <c r="ID7" s="333"/>
      <c r="IE7" s="333"/>
      <c r="IF7" s="333"/>
      <c r="IG7" s="333"/>
      <c r="IH7" s="333"/>
      <c r="II7" s="333"/>
      <c r="IJ7" s="333"/>
      <c r="IK7" s="333"/>
      <c r="IL7" s="333"/>
      <c r="IM7" s="333"/>
      <c r="IN7" s="333"/>
      <c r="IO7" s="333"/>
      <c r="IP7" s="333"/>
      <c r="IQ7" s="333"/>
      <c r="IR7" s="333"/>
      <c r="IS7" s="333"/>
      <c r="IT7" s="333"/>
      <c r="IU7" s="333"/>
      <c r="IV7" s="333"/>
      <c r="IW7" s="333"/>
      <c r="IX7" s="333"/>
      <c r="IY7" s="333"/>
      <c r="IZ7" s="333"/>
      <c r="JA7" s="333"/>
      <c r="JB7" s="333"/>
      <c r="JC7" s="333"/>
      <c r="JD7" s="333"/>
      <c r="JE7" s="333"/>
      <c r="JF7" s="333"/>
      <c r="JG7" s="333"/>
      <c r="JH7" s="333"/>
      <c r="JI7" s="333"/>
      <c r="JJ7" s="333"/>
      <c r="JK7" s="333"/>
      <c r="JL7" s="333"/>
      <c r="JM7" s="333"/>
      <c r="JN7" s="333"/>
      <c r="JO7" s="333"/>
      <c r="JP7" s="333"/>
      <c r="JQ7" s="333"/>
      <c r="JR7" s="333"/>
      <c r="JS7" s="333"/>
      <c r="JT7" s="333"/>
      <c r="JU7" s="333"/>
      <c r="JV7" s="333"/>
      <c r="JW7" s="333"/>
      <c r="JX7" s="333"/>
      <c r="JY7" s="333"/>
      <c r="JZ7" s="333"/>
      <c r="KA7" s="333"/>
      <c r="KB7" s="333"/>
      <c r="KC7" s="333"/>
      <c r="KD7" s="333"/>
      <c r="KE7" s="333"/>
      <c r="KF7" s="333"/>
      <c r="KG7" s="333"/>
      <c r="KH7" s="333"/>
      <c r="KI7" s="333"/>
      <c r="KJ7" s="333"/>
      <c r="KK7" s="333"/>
      <c r="KL7" s="333"/>
      <c r="KM7" s="333"/>
      <c r="KN7" s="333"/>
      <c r="KO7" s="333"/>
      <c r="KP7" s="333"/>
      <c r="KQ7" s="333"/>
      <c r="KR7" s="333"/>
      <c r="KS7" s="333"/>
      <c r="KT7" s="333"/>
      <c r="KU7" s="333"/>
      <c r="KV7" s="333"/>
      <c r="KW7" s="333"/>
      <c r="KX7" s="333"/>
      <c r="KY7" s="333"/>
      <c r="KZ7" s="333"/>
      <c r="LA7" s="333"/>
      <c r="LB7" s="333"/>
      <c r="LC7" s="333"/>
      <c r="LD7" s="333"/>
      <c r="LE7" s="333"/>
      <c r="LF7" s="333"/>
      <c r="LG7" s="333"/>
      <c r="LH7" s="333"/>
      <c r="LI7" s="333"/>
      <c r="LJ7" s="333"/>
      <c r="LK7" s="333"/>
      <c r="LL7" s="333"/>
      <c r="LM7" s="333"/>
      <c r="LN7" s="333"/>
      <c r="LO7" s="333"/>
      <c r="LP7" s="333"/>
    </row>
    <row r="8">
      <c r="A8" s="331" t="str">
        <f>'3b. TBond Projections'!A80</f>
        <v>09-2023</v>
      </c>
      <c r="B8" s="82">
        <f t="shared" si="1"/>
        <v>8.16041969</v>
      </c>
      <c r="C8" s="82">
        <f t="shared" si="2"/>
        <v>8.16041969</v>
      </c>
      <c r="D8" s="82"/>
      <c r="E8" s="20" t="str">
        <f t="shared" si="3"/>
        <v> </v>
      </c>
      <c r="K8" s="331" t="str">
        <f t="shared" si="4"/>
        <v>09-2023</v>
      </c>
      <c r="L8" s="82">
        <f t="shared" si="5"/>
        <v>0.2378416939</v>
      </c>
      <c r="M8" s="82">
        <f t="shared" si="6"/>
        <v>0.2378416939</v>
      </c>
      <c r="N8" s="82"/>
      <c r="O8" s="20" t="str">
        <f t="shared" si="7"/>
        <v> </v>
      </c>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c r="BR8" s="333"/>
      <c r="BS8" s="252"/>
      <c r="BT8" s="333"/>
      <c r="BU8" s="333"/>
      <c r="BV8" s="333"/>
      <c r="BW8" s="333"/>
      <c r="BX8" s="333"/>
      <c r="BY8" s="333"/>
      <c r="BZ8" s="333"/>
      <c r="CA8" s="333"/>
      <c r="CB8" s="333"/>
      <c r="CC8" s="333"/>
      <c r="CD8" s="333"/>
      <c r="CE8" s="333"/>
      <c r="CF8" s="333"/>
      <c r="CG8" s="333"/>
      <c r="CH8" s="333"/>
      <c r="CI8" s="333"/>
      <c r="CJ8" s="333"/>
      <c r="CK8" s="333"/>
      <c r="CL8" s="333"/>
      <c r="CM8" s="333"/>
      <c r="CN8" s="333"/>
      <c r="CO8" s="333"/>
      <c r="CP8" s="333"/>
      <c r="CQ8" s="333"/>
      <c r="CR8" s="333"/>
      <c r="CS8" s="333"/>
      <c r="CT8" s="333"/>
      <c r="CU8" s="333"/>
      <c r="CV8" s="333"/>
      <c r="CW8" s="333"/>
      <c r="CX8" s="333"/>
      <c r="CY8" s="333"/>
      <c r="CZ8" s="333"/>
      <c r="DA8" s="333"/>
      <c r="DB8" s="333"/>
      <c r="DC8" s="333"/>
      <c r="DD8" s="333"/>
      <c r="DE8" s="333"/>
      <c r="DF8" s="333"/>
      <c r="DG8" s="333"/>
      <c r="DH8" s="333"/>
      <c r="DI8" s="333"/>
      <c r="DJ8" s="333"/>
      <c r="DK8" s="333"/>
      <c r="DL8" s="333"/>
      <c r="DM8" s="333"/>
      <c r="DN8" s="333"/>
      <c r="DO8" s="333"/>
      <c r="DP8" s="333"/>
      <c r="DQ8" s="333"/>
      <c r="DR8" s="333"/>
      <c r="DS8" s="333"/>
      <c r="DT8" s="333"/>
      <c r="DU8" s="333"/>
      <c r="DV8" s="333"/>
      <c r="DW8" s="333"/>
      <c r="DX8" s="333"/>
      <c r="DY8" s="333"/>
      <c r="DZ8" s="333"/>
      <c r="EA8" s="333"/>
      <c r="EB8" s="333"/>
      <c r="EC8" s="333"/>
      <c r="ED8" s="333"/>
      <c r="EE8" s="333"/>
      <c r="EF8" s="252"/>
      <c r="EG8" s="333"/>
      <c r="EH8" s="333"/>
      <c r="EI8" s="333"/>
      <c r="EJ8" s="333"/>
      <c r="EK8" s="333"/>
      <c r="EL8" s="333"/>
      <c r="EM8" s="333"/>
      <c r="EN8" s="333"/>
      <c r="EO8" s="333"/>
      <c r="EP8" s="333"/>
      <c r="EQ8" s="333"/>
      <c r="ER8" s="333"/>
      <c r="ES8" s="333"/>
      <c r="ET8" s="333"/>
      <c r="EU8" s="333"/>
      <c r="EV8" s="333"/>
      <c r="EW8" s="333"/>
      <c r="EX8" s="333"/>
      <c r="EY8" s="333"/>
      <c r="EZ8" s="333"/>
      <c r="FA8" s="333"/>
      <c r="FB8" s="333"/>
      <c r="FC8" s="333"/>
      <c r="FD8" s="333"/>
      <c r="FE8" s="333"/>
      <c r="FF8" s="333"/>
      <c r="FG8" s="333"/>
      <c r="FH8" s="333"/>
      <c r="FI8" s="333"/>
      <c r="FJ8" s="333"/>
      <c r="FK8" s="333"/>
      <c r="FL8" s="333"/>
      <c r="FM8" s="333"/>
      <c r="FN8" s="333"/>
      <c r="FO8" s="333"/>
      <c r="FP8" s="333"/>
      <c r="FQ8" s="333"/>
      <c r="FR8" s="333"/>
      <c r="FS8" s="333"/>
      <c r="FT8" s="333"/>
      <c r="FU8" s="333"/>
      <c r="FV8" s="333"/>
      <c r="FW8" s="333"/>
      <c r="FX8" s="333"/>
      <c r="FY8" s="333"/>
      <c r="FZ8" s="333"/>
      <c r="GA8" s="333"/>
      <c r="GB8" s="333"/>
      <c r="GC8" s="333"/>
      <c r="GD8" s="333"/>
      <c r="GE8" s="333"/>
      <c r="GF8" s="333"/>
      <c r="GG8" s="333"/>
      <c r="GH8" s="333"/>
      <c r="GI8" s="333"/>
      <c r="GJ8" s="333"/>
      <c r="GK8" s="333"/>
      <c r="GL8" s="333"/>
      <c r="GM8" s="333"/>
      <c r="GN8" s="333"/>
      <c r="GO8" s="333"/>
      <c r="GP8" s="333"/>
      <c r="GQ8" s="333"/>
      <c r="GR8" s="333"/>
      <c r="GS8" s="333"/>
      <c r="GT8" s="333"/>
      <c r="GU8" s="333"/>
      <c r="GV8" s="333"/>
      <c r="GW8" s="333"/>
      <c r="GX8" s="333"/>
      <c r="GY8" s="333"/>
      <c r="GZ8" s="333"/>
      <c r="HA8" s="333"/>
      <c r="HB8" s="333"/>
      <c r="HC8" s="333"/>
      <c r="HD8" s="333"/>
      <c r="HE8" s="333"/>
      <c r="HF8" s="333"/>
      <c r="HG8" s="333"/>
      <c r="HH8" s="333"/>
      <c r="HI8" s="333"/>
      <c r="HJ8" s="333"/>
      <c r="HK8" s="333"/>
      <c r="HL8" s="333"/>
      <c r="HM8" s="333"/>
      <c r="HN8" s="333"/>
      <c r="HO8" s="333"/>
      <c r="HP8" s="333"/>
      <c r="HQ8" s="333"/>
      <c r="HR8" s="333"/>
      <c r="HS8" s="333"/>
      <c r="HT8" s="333"/>
      <c r="HU8" s="333"/>
      <c r="HV8" s="333"/>
      <c r="HW8" s="333"/>
      <c r="HX8" s="333"/>
      <c r="HY8" s="333"/>
      <c r="HZ8" s="333"/>
      <c r="IA8" s="333"/>
      <c r="IB8" s="333"/>
      <c r="IC8" s="333"/>
      <c r="ID8" s="333"/>
      <c r="IE8" s="333"/>
      <c r="IF8" s="333"/>
      <c r="IG8" s="333"/>
      <c r="IH8" s="333"/>
      <c r="II8" s="333"/>
      <c r="IJ8" s="333"/>
      <c r="IK8" s="333"/>
      <c r="IL8" s="333"/>
      <c r="IM8" s="333"/>
      <c r="IN8" s="333"/>
      <c r="IO8" s="333"/>
      <c r="IP8" s="333"/>
      <c r="IQ8" s="333"/>
      <c r="IR8" s="333"/>
      <c r="IS8" s="333"/>
      <c r="IT8" s="333"/>
      <c r="IU8" s="333"/>
      <c r="IV8" s="333"/>
      <c r="IW8" s="333"/>
      <c r="IX8" s="333"/>
      <c r="IY8" s="333"/>
      <c r="IZ8" s="333"/>
      <c r="JA8" s="333"/>
      <c r="JB8" s="333"/>
      <c r="JC8" s="333"/>
      <c r="JD8" s="333"/>
      <c r="JE8" s="333"/>
      <c r="JF8" s="333"/>
      <c r="JG8" s="333"/>
      <c r="JH8" s="333"/>
      <c r="JI8" s="333"/>
      <c r="JJ8" s="333"/>
      <c r="JK8" s="333"/>
      <c r="JL8" s="333"/>
      <c r="JM8" s="333"/>
      <c r="JN8" s="333"/>
      <c r="JO8" s="333"/>
      <c r="JP8" s="333"/>
      <c r="JQ8" s="333"/>
      <c r="JR8" s="333"/>
      <c r="JS8" s="333"/>
      <c r="JT8" s="333"/>
      <c r="JU8" s="333"/>
      <c r="JV8" s="333"/>
      <c r="JW8" s="333"/>
      <c r="JX8" s="333"/>
      <c r="JY8" s="333"/>
      <c r="JZ8" s="333"/>
      <c r="KA8" s="333"/>
      <c r="KB8" s="333"/>
      <c r="KC8" s="333"/>
      <c r="KD8" s="333"/>
      <c r="KE8" s="333"/>
      <c r="KF8" s="333"/>
      <c r="KG8" s="333"/>
      <c r="KH8" s="333"/>
      <c r="KI8" s="333"/>
      <c r="KJ8" s="333"/>
      <c r="KK8" s="333"/>
      <c r="KL8" s="333"/>
      <c r="KM8" s="333"/>
      <c r="KN8" s="333"/>
      <c r="KO8" s="333"/>
      <c r="KP8" s="333"/>
      <c r="KQ8" s="333"/>
      <c r="KR8" s="333"/>
      <c r="KS8" s="333"/>
      <c r="KT8" s="333"/>
      <c r="KU8" s="333"/>
      <c r="KV8" s="333"/>
      <c r="KW8" s="333"/>
      <c r="KX8" s="333"/>
      <c r="KY8" s="333"/>
      <c r="KZ8" s="333"/>
      <c r="LA8" s="333"/>
      <c r="LB8" s="333"/>
      <c r="LC8" s="333"/>
      <c r="LD8" s="333"/>
      <c r="LE8" s="333"/>
      <c r="LF8" s="333"/>
      <c r="LG8" s="333"/>
      <c r="LH8" s="333"/>
      <c r="LI8" s="333"/>
      <c r="LJ8" s="333"/>
      <c r="LK8" s="333"/>
      <c r="LL8" s="333"/>
      <c r="LM8" s="333"/>
      <c r="LN8" s="333"/>
      <c r="LO8" s="333"/>
      <c r="LP8" s="333"/>
    </row>
    <row r="9">
      <c r="A9" s="331" t="str">
        <f>'3b. TBond Projections'!A81</f>
        <v>12-2023</v>
      </c>
      <c r="B9" s="82">
        <f t="shared" si="1"/>
        <v>8.16041969</v>
      </c>
      <c r="C9" s="82">
        <f t="shared" si="2"/>
        <v>8.16041969</v>
      </c>
      <c r="D9" s="82"/>
      <c r="E9" s="20" t="str">
        <f t="shared" si="3"/>
        <v> </v>
      </c>
      <c r="K9" s="331" t="str">
        <f t="shared" si="4"/>
        <v>12-2023</v>
      </c>
      <c r="L9" s="82">
        <f t="shared" si="5"/>
        <v>0.181908706</v>
      </c>
      <c r="M9" s="82">
        <f t="shared" si="6"/>
        <v>0.181908706</v>
      </c>
      <c r="N9" s="82"/>
      <c r="O9" s="20" t="str">
        <f t="shared" si="7"/>
        <v> </v>
      </c>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252"/>
      <c r="BT9" s="333"/>
      <c r="BU9" s="333"/>
      <c r="BV9" s="333"/>
      <c r="BW9" s="333"/>
      <c r="BX9" s="333"/>
      <c r="BY9" s="333"/>
      <c r="BZ9" s="333"/>
      <c r="CA9" s="333"/>
      <c r="CB9" s="333"/>
      <c r="CC9" s="333"/>
      <c r="CD9" s="333"/>
      <c r="CE9" s="333"/>
      <c r="CF9" s="333"/>
      <c r="CG9" s="333"/>
      <c r="CH9" s="333"/>
      <c r="CI9" s="333"/>
      <c r="CJ9" s="333"/>
      <c r="CK9" s="333"/>
      <c r="CL9" s="333"/>
      <c r="CM9" s="333"/>
      <c r="CN9" s="333"/>
      <c r="CO9" s="333"/>
      <c r="CP9" s="333"/>
      <c r="CQ9" s="333"/>
      <c r="CR9" s="333"/>
      <c r="CS9" s="333"/>
      <c r="CT9" s="333"/>
      <c r="CU9" s="333"/>
      <c r="CV9" s="333"/>
      <c r="CW9" s="333"/>
      <c r="CX9" s="333"/>
      <c r="CY9" s="333"/>
      <c r="CZ9" s="333"/>
      <c r="DA9" s="333"/>
      <c r="DB9" s="333"/>
      <c r="DC9" s="333"/>
      <c r="DD9" s="333"/>
      <c r="DE9" s="333"/>
      <c r="DF9" s="333"/>
      <c r="DG9" s="333"/>
      <c r="DH9" s="333"/>
      <c r="DI9" s="333"/>
      <c r="DJ9" s="333"/>
      <c r="DK9" s="333"/>
      <c r="DL9" s="333"/>
      <c r="DM9" s="333"/>
      <c r="DN9" s="333"/>
      <c r="DO9" s="333"/>
      <c r="DP9" s="333"/>
      <c r="DQ9" s="333"/>
      <c r="DR9" s="333"/>
      <c r="DS9" s="333"/>
      <c r="DT9" s="333"/>
      <c r="DU9" s="333"/>
      <c r="DV9" s="333"/>
      <c r="DW9" s="333"/>
      <c r="DX9" s="333"/>
      <c r="DY9" s="333"/>
      <c r="DZ9" s="333"/>
      <c r="EA9" s="333"/>
      <c r="EB9" s="333"/>
      <c r="EC9" s="333"/>
      <c r="ED9" s="333"/>
      <c r="EE9" s="333"/>
      <c r="EF9" s="252"/>
      <c r="EG9" s="333"/>
      <c r="EH9" s="333"/>
      <c r="EI9" s="333"/>
      <c r="EJ9" s="333"/>
      <c r="EK9" s="333"/>
      <c r="EL9" s="333"/>
      <c r="EM9" s="333"/>
      <c r="EN9" s="333"/>
      <c r="EO9" s="333"/>
      <c r="EP9" s="333"/>
      <c r="EQ9" s="333"/>
      <c r="ER9" s="333"/>
      <c r="ES9" s="333"/>
      <c r="ET9" s="333"/>
      <c r="EU9" s="333"/>
      <c r="EV9" s="333"/>
      <c r="EW9" s="333"/>
      <c r="EX9" s="333"/>
      <c r="EY9" s="333"/>
      <c r="EZ9" s="333"/>
      <c r="FA9" s="333"/>
      <c r="FB9" s="333"/>
      <c r="FC9" s="333"/>
      <c r="FD9" s="333"/>
      <c r="FE9" s="333"/>
      <c r="FF9" s="333"/>
      <c r="FG9" s="333"/>
      <c r="FH9" s="333"/>
      <c r="FI9" s="333"/>
      <c r="FJ9" s="333"/>
      <c r="FK9" s="333"/>
      <c r="FL9" s="333"/>
      <c r="FM9" s="333"/>
      <c r="FN9" s="333"/>
      <c r="FO9" s="333"/>
      <c r="FP9" s="333"/>
      <c r="FQ9" s="333"/>
      <c r="FR9" s="333"/>
      <c r="FS9" s="333"/>
      <c r="FT9" s="333"/>
      <c r="FU9" s="333"/>
      <c r="FV9" s="333"/>
      <c r="FW9" s="333"/>
      <c r="FX9" s="333"/>
      <c r="FY9" s="333"/>
      <c r="FZ9" s="333"/>
      <c r="GA9" s="333"/>
      <c r="GB9" s="333"/>
      <c r="GC9" s="333"/>
      <c r="GD9" s="333"/>
      <c r="GE9" s="333"/>
      <c r="GF9" s="333"/>
      <c r="GG9" s="333"/>
      <c r="GH9" s="333"/>
      <c r="GI9" s="333"/>
      <c r="GJ9" s="333"/>
      <c r="GK9" s="333"/>
      <c r="GL9" s="333"/>
      <c r="GM9" s="333"/>
      <c r="GN9" s="333"/>
      <c r="GO9" s="333"/>
      <c r="GP9" s="333"/>
      <c r="GQ9" s="333"/>
      <c r="GR9" s="333"/>
      <c r="GS9" s="333"/>
      <c r="GT9" s="333"/>
      <c r="GU9" s="333"/>
      <c r="GV9" s="333"/>
      <c r="GW9" s="333"/>
      <c r="GX9" s="333"/>
      <c r="GY9" s="333"/>
      <c r="GZ9" s="333"/>
      <c r="HA9" s="333"/>
      <c r="HB9" s="333"/>
      <c r="HC9" s="333"/>
      <c r="HD9" s="333"/>
      <c r="HE9" s="333"/>
      <c r="HF9" s="333"/>
      <c r="HG9" s="333"/>
      <c r="HH9" s="333"/>
      <c r="HI9" s="333"/>
      <c r="HJ9" s="333"/>
      <c r="HK9" s="333"/>
      <c r="HL9" s="333"/>
      <c r="HM9" s="333"/>
      <c r="HN9" s="333"/>
      <c r="HO9" s="333"/>
      <c r="HP9" s="333"/>
      <c r="HQ9" s="333"/>
      <c r="HR9" s="333"/>
      <c r="HS9" s="333"/>
      <c r="HT9" s="333"/>
      <c r="HU9" s="333"/>
      <c r="HV9" s="333"/>
      <c r="HW9" s="333"/>
      <c r="HX9" s="333"/>
      <c r="HY9" s="333"/>
      <c r="HZ9" s="333"/>
      <c r="IA9" s="333"/>
      <c r="IB9" s="333"/>
      <c r="IC9" s="333"/>
      <c r="ID9" s="333"/>
      <c r="IE9" s="333"/>
      <c r="IF9" s="333"/>
      <c r="IG9" s="333"/>
      <c r="IH9" s="333"/>
      <c r="II9" s="333"/>
      <c r="IJ9" s="333"/>
      <c r="IK9" s="333"/>
      <c r="IL9" s="333"/>
      <c r="IM9" s="333"/>
      <c r="IN9" s="333"/>
      <c r="IO9" s="333"/>
      <c r="IP9" s="333"/>
      <c r="IQ9" s="333"/>
      <c r="IR9" s="333"/>
      <c r="IS9" s="333"/>
      <c r="IT9" s="333"/>
      <c r="IU9" s="333"/>
      <c r="IV9" s="333"/>
      <c r="IW9" s="333"/>
      <c r="IX9" s="333"/>
      <c r="IY9" s="333"/>
      <c r="IZ9" s="333"/>
      <c r="JA9" s="333"/>
      <c r="JB9" s="333"/>
      <c r="JC9" s="333"/>
      <c r="JD9" s="333"/>
      <c r="JE9" s="333"/>
      <c r="JF9" s="333"/>
      <c r="JG9" s="333"/>
      <c r="JH9" s="333"/>
      <c r="JI9" s="333"/>
      <c r="JJ9" s="333"/>
      <c r="JK9" s="333"/>
      <c r="JL9" s="333"/>
      <c r="JM9" s="333"/>
      <c r="JN9" s="333"/>
      <c r="JO9" s="333"/>
      <c r="JP9" s="333"/>
      <c r="JQ9" s="333"/>
      <c r="JR9" s="333"/>
      <c r="JS9" s="333"/>
      <c r="JT9" s="333"/>
      <c r="JU9" s="333"/>
      <c r="JV9" s="333"/>
      <c r="JW9" s="333"/>
      <c r="JX9" s="333"/>
      <c r="JY9" s="333"/>
      <c r="JZ9" s="333"/>
      <c r="KA9" s="333"/>
      <c r="KB9" s="333"/>
      <c r="KC9" s="333"/>
      <c r="KD9" s="333"/>
      <c r="KE9" s="333"/>
      <c r="KF9" s="333"/>
      <c r="KG9" s="333"/>
      <c r="KH9" s="333"/>
      <c r="KI9" s="333"/>
      <c r="KJ9" s="333"/>
      <c r="KK9" s="333"/>
      <c r="KL9" s="333"/>
      <c r="KM9" s="333"/>
      <c r="KN9" s="333"/>
      <c r="KO9" s="333"/>
      <c r="KP9" s="333"/>
      <c r="KQ9" s="333"/>
      <c r="KR9" s="333"/>
      <c r="KS9" s="333"/>
      <c r="KT9" s="333"/>
      <c r="KU9" s="333"/>
      <c r="KV9" s="333"/>
      <c r="KW9" s="333"/>
      <c r="KX9" s="333"/>
      <c r="KY9" s="333"/>
      <c r="KZ9" s="333"/>
      <c r="LA9" s="333"/>
      <c r="LB9" s="333"/>
      <c r="LC9" s="333"/>
      <c r="LD9" s="333"/>
      <c r="LE9" s="333"/>
      <c r="LF9" s="333"/>
      <c r="LG9" s="333"/>
      <c r="LH9" s="333"/>
      <c r="LI9" s="333"/>
      <c r="LJ9" s="333"/>
      <c r="LK9" s="333"/>
      <c r="LL9" s="333"/>
      <c r="LM9" s="333"/>
      <c r="LN9" s="333"/>
      <c r="LO9" s="333"/>
      <c r="LP9" s="333"/>
    </row>
    <row r="10">
      <c r="A10" s="331" t="str">
        <f>'3b. TBond Projections'!A82</f>
        <v>03-2024</v>
      </c>
      <c r="B10" s="82">
        <f t="shared" si="1"/>
        <v>8.16041969</v>
      </c>
      <c r="C10" s="82">
        <f t="shared" si="2"/>
        <v>8.16041969</v>
      </c>
      <c r="D10" s="82"/>
      <c r="E10" s="20" t="str">
        <f t="shared" si="3"/>
        <v> </v>
      </c>
      <c r="K10" s="331" t="str">
        <f t="shared" si="4"/>
        <v>03-2024</v>
      </c>
      <c r="L10" s="82">
        <f t="shared" si="5"/>
        <v>0.2378416939</v>
      </c>
      <c r="M10" s="82">
        <f t="shared" si="6"/>
        <v>0.2378416939</v>
      </c>
      <c r="N10" s="82"/>
      <c r="O10" s="20" t="str">
        <f t="shared" si="7"/>
        <v> </v>
      </c>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252"/>
      <c r="BT10" s="333"/>
      <c r="BU10" s="333"/>
      <c r="BV10" s="333"/>
      <c r="BW10" s="333"/>
      <c r="BX10" s="333"/>
      <c r="BY10" s="333"/>
      <c r="BZ10" s="333"/>
      <c r="CA10" s="333"/>
      <c r="CB10" s="333"/>
      <c r="CC10" s="333"/>
      <c r="CD10" s="333"/>
      <c r="CE10" s="333"/>
      <c r="CF10" s="333"/>
      <c r="CG10" s="333"/>
      <c r="CH10" s="333"/>
      <c r="CI10" s="333"/>
      <c r="CJ10" s="333"/>
      <c r="CK10" s="333"/>
      <c r="CL10" s="333"/>
      <c r="CM10" s="333"/>
      <c r="CN10" s="333"/>
      <c r="CO10" s="333"/>
      <c r="CP10" s="333"/>
      <c r="CQ10" s="333"/>
      <c r="CR10" s="333"/>
      <c r="CS10" s="333"/>
      <c r="CT10" s="333"/>
      <c r="CU10" s="333"/>
      <c r="CV10" s="333"/>
      <c r="CW10" s="333"/>
      <c r="CX10" s="333"/>
      <c r="CY10" s="333"/>
      <c r="CZ10" s="333"/>
      <c r="DA10" s="333"/>
      <c r="DB10" s="333"/>
      <c r="DC10" s="333"/>
      <c r="DD10" s="333"/>
      <c r="DE10" s="333"/>
      <c r="DF10" s="333"/>
      <c r="DG10" s="333"/>
      <c r="DH10" s="333"/>
      <c r="DI10" s="333"/>
      <c r="DJ10" s="333"/>
      <c r="DK10" s="333"/>
      <c r="DL10" s="333"/>
      <c r="DM10" s="333"/>
      <c r="DN10" s="333"/>
      <c r="DO10" s="333"/>
      <c r="DP10" s="333"/>
      <c r="DQ10" s="333"/>
      <c r="DR10" s="333"/>
      <c r="DS10" s="333"/>
      <c r="DT10" s="333"/>
      <c r="DU10" s="333"/>
      <c r="DV10" s="333"/>
      <c r="DW10" s="333"/>
      <c r="DX10" s="333"/>
      <c r="DY10" s="333"/>
      <c r="DZ10" s="333"/>
      <c r="EA10" s="333"/>
      <c r="EB10" s="333"/>
      <c r="EC10" s="333"/>
      <c r="ED10" s="333"/>
      <c r="EE10" s="333"/>
      <c r="EF10" s="252"/>
      <c r="EG10" s="333"/>
      <c r="EH10" s="333"/>
      <c r="EI10" s="333"/>
      <c r="EJ10" s="333"/>
      <c r="EK10" s="333"/>
      <c r="EL10" s="333"/>
      <c r="EM10" s="333"/>
      <c r="EN10" s="333"/>
      <c r="EO10" s="333"/>
      <c r="EP10" s="333"/>
      <c r="EQ10" s="333"/>
      <c r="ER10" s="333"/>
      <c r="ES10" s="333"/>
      <c r="ET10" s="333"/>
      <c r="EU10" s="333"/>
      <c r="EV10" s="333"/>
      <c r="EW10" s="333"/>
      <c r="EX10" s="333"/>
      <c r="EY10" s="333"/>
      <c r="EZ10" s="333"/>
      <c r="FA10" s="333"/>
      <c r="FB10" s="333"/>
      <c r="FC10" s="333"/>
      <c r="FD10" s="333"/>
      <c r="FE10" s="333"/>
      <c r="FF10" s="333"/>
      <c r="FG10" s="333"/>
      <c r="FH10" s="333"/>
      <c r="FI10" s="333"/>
      <c r="FJ10" s="333"/>
      <c r="FK10" s="333"/>
      <c r="FL10" s="333"/>
      <c r="FM10" s="333"/>
      <c r="FN10" s="333"/>
      <c r="FO10" s="333"/>
      <c r="FP10" s="333"/>
      <c r="FQ10" s="333"/>
      <c r="FR10" s="333"/>
      <c r="FS10" s="333"/>
      <c r="FT10" s="333"/>
      <c r="FU10" s="333"/>
      <c r="FV10" s="333"/>
      <c r="FW10" s="333"/>
      <c r="FX10" s="333"/>
      <c r="FY10" s="333"/>
      <c r="FZ10" s="333"/>
      <c r="GA10" s="333"/>
      <c r="GB10" s="333"/>
      <c r="GC10" s="333"/>
      <c r="GD10" s="333"/>
      <c r="GE10" s="333"/>
      <c r="GF10" s="333"/>
      <c r="GG10" s="333"/>
      <c r="GH10" s="333"/>
      <c r="GI10" s="333"/>
      <c r="GJ10" s="333"/>
      <c r="GK10" s="333"/>
      <c r="GL10" s="333"/>
      <c r="GM10" s="333"/>
      <c r="GN10" s="333"/>
      <c r="GO10" s="333"/>
      <c r="GP10" s="333"/>
      <c r="GQ10" s="333"/>
      <c r="GR10" s="333"/>
      <c r="GS10" s="333"/>
      <c r="GT10" s="333"/>
      <c r="GU10" s="333"/>
      <c r="GV10" s="333"/>
      <c r="GW10" s="333"/>
      <c r="GX10" s="333"/>
      <c r="GY10" s="333"/>
      <c r="GZ10" s="333"/>
      <c r="HA10" s="333"/>
      <c r="HB10" s="333"/>
      <c r="HC10" s="333"/>
      <c r="HD10" s="333"/>
      <c r="HE10" s="333"/>
      <c r="HF10" s="333"/>
      <c r="HG10" s="333"/>
      <c r="HH10" s="333"/>
      <c r="HI10" s="333"/>
      <c r="HJ10" s="333"/>
      <c r="HK10" s="333"/>
      <c r="HL10" s="333"/>
      <c r="HM10" s="333"/>
      <c r="HN10" s="333"/>
      <c r="HO10" s="333"/>
      <c r="HP10" s="333"/>
      <c r="HQ10" s="333"/>
      <c r="HR10" s="333"/>
      <c r="HS10" s="333"/>
      <c r="HT10" s="333"/>
      <c r="HU10" s="333"/>
      <c r="HV10" s="333"/>
      <c r="HW10" s="333"/>
      <c r="HX10" s="333"/>
      <c r="HY10" s="333"/>
      <c r="HZ10" s="333"/>
      <c r="IA10" s="333"/>
      <c r="IB10" s="333"/>
      <c r="IC10" s="333"/>
      <c r="ID10" s="333"/>
      <c r="IE10" s="333"/>
      <c r="IF10" s="333"/>
      <c r="IG10" s="333"/>
      <c r="IH10" s="333"/>
      <c r="II10" s="333"/>
      <c r="IJ10" s="333"/>
      <c r="IK10" s="333"/>
      <c r="IL10" s="333"/>
      <c r="IM10" s="333"/>
      <c r="IN10" s="333"/>
      <c r="IO10" s="333"/>
      <c r="IP10" s="333"/>
      <c r="IQ10" s="333"/>
      <c r="IR10" s="333"/>
      <c r="IS10" s="333"/>
      <c r="IT10" s="333"/>
      <c r="IU10" s="333"/>
      <c r="IV10" s="333"/>
      <c r="IW10" s="333"/>
      <c r="IX10" s="333"/>
      <c r="IY10" s="333"/>
      <c r="IZ10" s="333"/>
      <c r="JA10" s="333"/>
      <c r="JB10" s="333"/>
      <c r="JC10" s="333"/>
      <c r="JD10" s="333"/>
      <c r="JE10" s="333"/>
      <c r="JF10" s="333"/>
      <c r="JG10" s="333"/>
      <c r="JH10" s="333"/>
      <c r="JI10" s="333"/>
      <c r="JJ10" s="333"/>
      <c r="JK10" s="333"/>
      <c r="JL10" s="333"/>
      <c r="JM10" s="333"/>
      <c r="JN10" s="333"/>
      <c r="JO10" s="333"/>
      <c r="JP10" s="333"/>
      <c r="JQ10" s="333"/>
      <c r="JR10" s="333"/>
      <c r="JS10" s="333"/>
      <c r="JT10" s="333"/>
      <c r="JU10" s="333"/>
      <c r="JV10" s="333"/>
      <c r="JW10" s="333"/>
      <c r="JX10" s="333"/>
      <c r="JY10" s="333"/>
      <c r="JZ10" s="333"/>
      <c r="KA10" s="333"/>
      <c r="KB10" s="333"/>
      <c r="KC10" s="333"/>
      <c r="KD10" s="333"/>
      <c r="KE10" s="333"/>
      <c r="KF10" s="333"/>
      <c r="KG10" s="333"/>
      <c r="KH10" s="333"/>
      <c r="KI10" s="333"/>
      <c r="KJ10" s="333"/>
      <c r="KK10" s="333"/>
      <c r="KL10" s="333"/>
      <c r="KM10" s="333"/>
      <c r="KN10" s="333"/>
      <c r="KO10" s="333"/>
      <c r="KP10" s="333"/>
      <c r="KQ10" s="333"/>
      <c r="KR10" s="333"/>
      <c r="KS10" s="333"/>
      <c r="KT10" s="333"/>
      <c r="KU10" s="333"/>
      <c r="KV10" s="333"/>
      <c r="KW10" s="333"/>
      <c r="KX10" s="333"/>
      <c r="KY10" s="333"/>
      <c r="KZ10" s="333"/>
      <c r="LA10" s="333"/>
      <c r="LB10" s="333"/>
      <c r="LC10" s="333"/>
      <c r="LD10" s="333"/>
      <c r="LE10" s="333"/>
      <c r="LF10" s="333"/>
      <c r="LG10" s="333"/>
      <c r="LH10" s="333"/>
      <c r="LI10" s="333"/>
      <c r="LJ10" s="333"/>
      <c r="LK10" s="333"/>
      <c r="LL10" s="333"/>
      <c r="LM10" s="333"/>
      <c r="LN10" s="333"/>
      <c r="LO10" s="333"/>
      <c r="LP10" s="333"/>
    </row>
    <row r="11">
      <c r="A11" s="331" t="str">
        <f>'3b. TBond Projections'!A83</f>
        <v>06-2024</v>
      </c>
      <c r="B11" s="82">
        <f t="shared" si="1"/>
        <v>8.16041969</v>
      </c>
      <c r="C11" s="82">
        <f t="shared" si="2"/>
        <v>8.16041969</v>
      </c>
      <c r="D11" s="82"/>
      <c r="E11" s="331" t="str">
        <f t="shared" si="3"/>
        <v>06-2024</v>
      </c>
      <c r="F11" s="20">
        <f>F7+1</f>
        <v>2</v>
      </c>
      <c r="G11" s="82">
        <f t="shared" ref="G11:H11" si="10">B11</f>
        <v>8.16041969</v>
      </c>
      <c r="H11" s="82">
        <f t="shared" si="10"/>
        <v>8.16041969</v>
      </c>
      <c r="K11" s="331" t="str">
        <f t="shared" si="4"/>
        <v>06-2024</v>
      </c>
      <c r="L11" s="82">
        <f t="shared" si="5"/>
        <v>0.181908706</v>
      </c>
      <c r="M11" s="82">
        <f t="shared" si="6"/>
        <v>0.181908706</v>
      </c>
      <c r="N11" s="82"/>
      <c r="O11" s="331" t="str">
        <f t="shared" si="7"/>
        <v>06-2024</v>
      </c>
      <c r="P11" s="20">
        <f>P7+1</f>
        <v>2</v>
      </c>
      <c r="Q11" s="82">
        <f t="shared" ref="Q11:R11" si="11">sum(L8:L11)</f>
        <v>0.8395007997</v>
      </c>
      <c r="R11" s="82">
        <f t="shared" si="11"/>
        <v>0.8395007997</v>
      </c>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252"/>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333"/>
      <c r="DE11" s="333"/>
      <c r="DF11" s="333"/>
      <c r="DG11" s="333"/>
      <c r="DH11" s="333"/>
      <c r="DI11" s="333"/>
      <c r="DJ11" s="333"/>
      <c r="DK11" s="333"/>
      <c r="DL11" s="333"/>
      <c r="DM11" s="333"/>
      <c r="DN11" s="333"/>
      <c r="DO11" s="333"/>
      <c r="DP11" s="333"/>
      <c r="DQ11" s="333"/>
      <c r="DR11" s="333"/>
      <c r="DS11" s="333"/>
      <c r="DT11" s="333"/>
      <c r="DU11" s="333"/>
      <c r="DV11" s="333"/>
      <c r="DW11" s="333"/>
      <c r="DX11" s="333"/>
      <c r="DY11" s="333"/>
      <c r="DZ11" s="333"/>
      <c r="EA11" s="333"/>
      <c r="EB11" s="333"/>
      <c r="EC11" s="333"/>
      <c r="ED11" s="333"/>
      <c r="EE11" s="333"/>
      <c r="EF11" s="252"/>
      <c r="EG11" s="333"/>
      <c r="EH11" s="333"/>
      <c r="EI11" s="333"/>
      <c r="EJ11" s="333"/>
      <c r="EK11" s="333"/>
      <c r="EL11" s="333"/>
      <c r="EM11" s="333"/>
      <c r="EN11" s="333"/>
      <c r="EO11" s="333"/>
      <c r="EP11" s="333"/>
      <c r="EQ11" s="333"/>
      <c r="ER11" s="333"/>
      <c r="ES11" s="333"/>
      <c r="ET11" s="333"/>
      <c r="EU11" s="333"/>
      <c r="EV11" s="333"/>
      <c r="EW11" s="333"/>
      <c r="EX11" s="333"/>
      <c r="EY11" s="333"/>
      <c r="EZ11" s="333"/>
      <c r="FA11" s="333"/>
      <c r="FB11" s="333"/>
      <c r="FC11" s="333"/>
      <c r="FD11" s="333"/>
      <c r="FE11" s="333"/>
      <c r="FF11" s="333"/>
      <c r="FG11" s="333"/>
      <c r="FH11" s="333"/>
      <c r="FI11" s="333"/>
      <c r="FJ11" s="333"/>
      <c r="FK11" s="333"/>
      <c r="FL11" s="333"/>
      <c r="FM11" s="333"/>
      <c r="FN11" s="333"/>
      <c r="FO11" s="333"/>
      <c r="FP11" s="333"/>
      <c r="FQ11" s="333"/>
      <c r="FR11" s="333"/>
      <c r="FS11" s="333"/>
      <c r="FT11" s="333"/>
      <c r="FU11" s="333"/>
      <c r="FV11" s="333"/>
      <c r="FW11" s="333"/>
      <c r="FX11" s="333"/>
      <c r="FY11" s="333"/>
      <c r="FZ11" s="333"/>
      <c r="GA11" s="333"/>
      <c r="GB11" s="333"/>
      <c r="GC11" s="333"/>
      <c r="GD11" s="333"/>
      <c r="GE11" s="333"/>
      <c r="GF11" s="333"/>
      <c r="GG11" s="333"/>
      <c r="GH11" s="333"/>
      <c r="GI11" s="333"/>
      <c r="GJ11" s="333"/>
      <c r="GK11" s="333"/>
      <c r="GL11" s="333"/>
      <c r="GM11" s="333"/>
      <c r="GN11" s="333"/>
      <c r="GO11" s="333"/>
      <c r="GP11" s="333"/>
      <c r="GQ11" s="333"/>
      <c r="GR11" s="333"/>
      <c r="GS11" s="333"/>
      <c r="GT11" s="333"/>
      <c r="GU11" s="333"/>
      <c r="GV11" s="333"/>
      <c r="GW11" s="333"/>
      <c r="GX11" s="333"/>
      <c r="GY11" s="333"/>
      <c r="GZ11" s="333"/>
      <c r="HA11" s="333"/>
      <c r="HB11" s="333"/>
      <c r="HC11" s="333"/>
      <c r="HD11" s="333"/>
      <c r="HE11" s="333"/>
      <c r="HF11" s="333"/>
      <c r="HG11" s="333"/>
      <c r="HH11" s="333"/>
      <c r="HI11" s="333"/>
      <c r="HJ11" s="333"/>
      <c r="HK11" s="333"/>
      <c r="HL11" s="333"/>
      <c r="HM11" s="333"/>
      <c r="HN11" s="333"/>
      <c r="HO11" s="333"/>
      <c r="HP11" s="333"/>
      <c r="HQ11" s="333"/>
      <c r="HR11" s="333"/>
      <c r="HS11" s="333"/>
      <c r="HT11" s="333"/>
      <c r="HU11" s="333"/>
      <c r="HV11" s="333"/>
      <c r="HW11" s="333"/>
      <c r="HX11" s="333"/>
      <c r="HY11" s="333"/>
      <c r="HZ11" s="333"/>
      <c r="IA11" s="333"/>
      <c r="IB11" s="333"/>
      <c r="IC11" s="333"/>
      <c r="ID11" s="333"/>
      <c r="IE11" s="333"/>
      <c r="IF11" s="333"/>
      <c r="IG11" s="333"/>
      <c r="IH11" s="333"/>
      <c r="II11" s="333"/>
      <c r="IJ11" s="333"/>
      <c r="IK11" s="333"/>
      <c r="IL11" s="333"/>
      <c r="IM11" s="333"/>
      <c r="IN11" s="333"/>
      <c r="IO11" s="333"/>
      <c r="IP11" s="333"/>
      <c r="IQ11" s="333"/>
      <c r="IR11" s="333"/>
      <c r="IS11" s="333"/>
      <c r="IT11" s="333"/>
      <c r="IU11" s="333"/>
      <c r="IV11" s="333"/>
      <c r="IW11" s="333"/>
      <c r="IX11" s="333"/>
      <c r="IY11" s="333"/>
      <c r="IZ11" s="333"/>
      <c r="JA11" s="333"/>
      <c r="JB11" s="333"/>
      <c r="JC11" s="333"/>
      <c r="JD11" s="333"/>
      <c r="JE11" s="333"/>
      <c r="JF11" s="333"/>
      <c r="JG11" s="333"/>
      <c r="JH11" s="333"/>
      <c r="JI11" s="333"/>
      <c r="JJ11" s="333"/>
      <c r="JK11" s="333"/>
      <c r="JL11" s="333"/>
      <c r="JM11" s="333"/>
      <c r="JN11" s="333"/>
      <c r="JO11" s="333"/>
      <c r="JP11" s="333"/>
      <c r="JQ11" s="333"/>
      <c r="JR11" s="333"/>
      <c r="JS11" s="333"/>
      <c r="JT11" s="333"/>
      <c r="JU11" s="333"/>
      <c r="JV11" s="333"/>
      <c r="JW11" s="333"/>
      <c r="JX11" s="333"/>
      <c r="JY11" s="333"/>
      <c r="JZ11" s="333"/>
      <c r="KA11" s="333"/>
      <c r="KB11" s="333"/>
      <c r="KC11" s="333"/>
      <c r="KD11" s="333"/>
      <c r="KE11" s="333"/>
      <c r="KF11" s="333"/>
      <c r="KG11" s="333"/>
      <c r="KH11" s="333"/>
      <c r="KI11" s="333"/>
      <c r="KJ11" s="333"/>
      <c r="KK11" s="333"/>
      <c r="KL11" s="333"/>
      <c r="KM11" s="333"/>
      <c r="KN11" s="333"/>
      <c r="KO11" s="333"/>
      <c r="KP11" s="333"/>
      <c r="KQ11" s="333"/>
      <c r="KR11" s="333"/>
      <c r="KS11" s="333"/>
      <c r="KT11" s="333"/>
      <c r="KU11" s="333"/>
      <c r="KV11" s="333"/>
      <c r="KW11" s="333"/>
      <c r="KX11" s="333"/>
      <c r="KY11" s="333"/>
      <c r="KZ11" s="333"/>
      <c r="LA11" s="333"/>
      <c r="LB11" s="333"/>
      <c r="LC11" s="333"/>
      <c r="LD11" s="333"/>
      <c r="LE11" s="333"/>
      <c r="LF11" s="333"/>
      <c r="LG11" s="333"/>
      <c r="LH11" s="333"/>
      <c r="LI11" s="333"/>
      <c r="LJ11" s="333"/>
      <c r="LK11" s="333"/>
      <c r="LL11" s="333"/>
      <c r="LM11" s="333"/>
      <c r="LN11" s="333"/>
      <c r="LO11" s="333"/>
      <c r="LP11" s="333"/>
    </row>
    <row r="12">
      <c r="A12" s="331" t="str">
        <f>'3b. TBond Projections'!A84</f>
        <v>09-2024</v>
      </c>
      <c r="B12" s="82">
        <f t="shared" si="1"/>
        <v>8.16041969</v>
      </c>
      <c r="C12" s="82">
        <f t="shared" si="2"/>
        <v>8.16041969</v>
      </c>
      <c r="D12" s="82"/>
      <c r="E12" s="20" t="str">
        <f t="shared" si="3"/>
        <v> </v>
      </c>
      <c r="K12" s="331" t="str">
        <f t="shared" si="4"/>
        <v>09-2024</v>
      </c>
      <c r="L12" s="82">
        <f t="shared" si="5"/>
        <v>0.2378416939</v>
      </c>
      <c r="M12" s="82">
        <f t="shared" si="6"/>
        <v>0.2378416939</v>
      </c>
      <c r="N12" s="82"/>
      <c r="O12" s="20" t="str">
        <f t="shared" si="7"/>
        <v> </v>
      </c>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252"/>
      <c r="BT12" s="333"/>
      <c r="BU12" s="333"/>
      <c r="BV12" s="333"/>
      <c r="BW12" s="333"/>
      <c r="BX12" s="333"/>
      <c r="BY12" s="333"/>
      <c r="BZ12" s="333"/>
      <c r="CA12" s="333"/>
      <c r="CB12" s="333"/>
      <c r="CC12" s="333"/>
      <c r="CD12" s="333"/>
      <c r="CE12" s="333"/>
      <c r="CF12" s="333"/>
      <c r="CG12" s="333"/>
      <c r="CH12" s="333"/>
      <c r="CI12" s="333"/>
      <c r="CJ12" s="333"/>
      <c r="CK12" s="333"/>
      <c r="CL12" s="333"/>
      <c r="CM12" s="333"/>
      <c r="CN12" s="333"/>
      <c r="CO12" s="333"/>
      <c r="CP12" s="333"/>
      <c r="CQ12" s="333"/>
      <c r="CR12" s="333"/>
      <c r="CS12" s="333"/>
      <c r="CT12" s="333"/>
      <c r="CU12" s="333"/>
      <c r="CV12" s="333"/>
      <c r="CW12" s="333"/>
      <c r="CX12" s="333"/>
      <c r="CY12" s="333"/>
      <c r="CZ12" s="333"/>
      <c r="DA12" s="333"/>
      <c r="DB12" s="333"/>
      <c r="DC12" s="333"/>
      <c r="DD12" s="333"/>
      <c r="DE12" s="333"/>
      <c r="DF12" s="333"/>
      <c r="DG12" s="333"/>
      <c r="DH12" s="333"/>
      <c r="DI12" s="333"/>
      <c r="DJ12" s="333"/>
      <c r="DK12" s="333"/>
      <c r="DL12" s="333"/>
      <c r="DM12" s="333"/>
      <c r="DN12" s="333"/>
      <c r="DO12" s="333"/>
      <c r="DP12" s="333"/>
      <c r="DQ12" s="333"/>
      <c r="DR12" s="333"/>
      <c r="DS12" s="333"/>
      <c r="DT12" s="333"/>
      <c r="DU12" s="333"/>
      <c r="DV12" s="333"/>
      <c r="DW12" s="333"/>
      <c r="DX12" s="333"/>
      <c r="DY12" s="333"/>
      <c r="DZ12" s="333"/>
      <c r="EA12" s="333"/>
      <c r="EB12" s="333"/>
      <c r="EC12" s="333"/>
      <c r="ED12" s="333"/>
      <c r="EE12" s="333"/>
      <c r="EF12" s="252"/>
      <c r="EG12" s="333"/>
      <c r="EH12" s="333"/>
      <c r="EI12" s="333"/>
      <c r="EJ12" s="333"/>
      <c r="EK12" s="333"/>
      <c r="EL12" s="333"/>
      <c r="EM12" s="333"/>
      <c r="EN12" s="333"/>
      <c r="EO12" s="333"/>
      <c r="EP12" s="333"/>
      <c r="EQ12" s="333"/>
      <c r="ER12" s="333"/>
      <c r="ES12" s="333"/>
      <c r="ET12" s="333"/>
      <c r="EU12" s="333"/>
      <c r="EV12" s="333"/>
      <c r="EW12" s="333"/>
      <c r="EX12" s="333"/>
      <c r="EY12" s="333"/>
      <c r="EZ12" s="333"/>
      <c r="FA12" s="333"/>
      <c r="FB12" s="333"/>
      <c r="FC12" s="333"/>
      <c r="FD12" s="333"/>
      <c r="FE12" s="333"/>
      <c r="FF12" s="333"/>
      <c r="FG12" s="333"/>
      <c r="FH12" s="333"/>
      <c r="FI12" s="333"/>
      <c r="FJ12" s="333"/>
      <c r="FK12" s="333"/>
      <c r="FL12" s="333"/>
      <c r="FM12" s="333"/>
      <c r="FN12" s="333"/>
      <c r="FO12" s="333"/>
      <c r="FP12" s="333"/>
      <c r="FQ12" s="333"/>
      <c r="FR12" s="333"/>
      <c r="FS12" s="333"/>
      <c r="FT12" s="333"/>
      <c r="FU12" s="333"/>
      <c r="FV12" s="333"/>
      <c r="FW12" s="333"/>
      <c r="FX12" s="333"/>
      <c r="FY12" s="333"/>
      <c r="FZ12" s="333"/>
      <c r="GA12" s="333"/>
      <c r="GB12" s="333"/>
      <c r="GC12" s="333"/>
      <c r="GD12" s="333"/>
      <c r="GE12" s="333"/>
      <c r="GF12" s="333"/>
      <c r="GG12" s="333"/>
      <c r="GH12" s="333"/>
      <c r="GI12" s="333"/>
      <c r="GJ12" s="333"/>
      <c r="GK12" s="333"/>
      <c r="GL12" s="333"/>
      <c r="GM12" s="333"/>
      <c r="GN12" s="333"/>
      <c r="GO12" s="333"/>
      <c r="GP12" s="333"/>
      <c r="GQ12" s="333"/>
      <c r="GR12" s="333"/>
      <c r="GS12" s="333"/>
      <c r="GT12" s="333"/>
      <c r="GU12" s="333"/>
      <c r="GV12" s="333"/>
      <c r="GW12" s="333"/>
      <c r="GX12" s="333"/>
      <c r="GY12" s="333"/>
      <c r="GZ12" s="333"/>
      <c r="HA12" s="333"/>
      <c r="HB12" s="333"/>
      <c r="HC12" s="333"/>
      <c r="HD12" s="333"/>
      <c r="HE12" s="333"/>
      <c r="HF12" s="333"/>
      <c r="HG12" s="333"/>
      <c r="HH12" s="333"/>
      <c r="HI12" s="333"/>
      <c r="HJ12" s="333"/>
      <c r="HK12" s="333"/>
      <c r="HL12" s="333"/>
      <c r="HM12" s="333"/>
      <c r="HN12" s="333"/>
      <c r="HO12" s="333"/>
      <c r="HP12" s="333"/>
      <c r="HQ12" s="333"/>
      <c r="HR12" s="333"/>
      <c r="HS12" s="333"/>
      <c r="HT12" s="333"/>
      <c r="HU12" s="333"/>
      <c r="HV12" s="333"/>
      <c r="HW12" s="333"/>
      <c r="HX12" s="333"/>
      <c r="HY12" s="333"/>
      <c r="HZ12" s="333"/>
      <c r="IA12" s="333"/>
      <c r="IB12" s="333"/>
      <c r="IC12" s="333"/>
      <c r="ID12" s="333"/>
      <c r="IE12" s="333"/>
      <c r="IF12" s="333"/>
      <c r="IG12" s="333"/>
      <c r="IH12" s="333"/>
      <c r="II12" s="333"/>
      <c r="IJ12" s="333"/>
      <c r="IK12" s="333"/>
      <c r="IL12" s="333"/>
      <c r="IM12" s="333"/>
      <c r="IN12" s="333"/>
      <c r="IO12" s="333"/>
      <c r="IP12" s="333"/>
      <c r="IQ12" s="333"/>
      <c r="IR12" s="333"/>
      <c r="IS12" s="333"/>
      <c r="IT12" s="333"/>
      <c r="IU12" s="333"/>
      <c r="IV12" s="333"/>
      <c r="IW12" s="333"/>
      <c r="IX12" s="333"/>
      <c r="IY12" s="333"/>
      <c r="IZ12" s="333"/>
      <c r="JA12" s="333"/>
      <c r="JB12" s="333"/>
      <c r="JC12" s="333"/>
      <c r="JD12" s="333"/>
      <c r="JE12" s="333"/>
      <c r="JF12" s="333"/>
      <c r="JG12" s="333"/>
      <c r="JH12" s="333"/>
      <c r="JI12" s="333"/>
      <c r="JJ12" s="333"/>
      <c r="JK12" s="333"/>
      <c r="JL12" s="333"/>
      <c r="JM12" s="333"/>
      <c r="JN12" s="333"/>
      <c r="JO12" s="333"/>
      <c r="JP12" s="333"/>
      <c r="JQ12" s="333"/>
      <c r="JR12" s="333"/>
      <c r="JS12" s="333"/>
      <c r="JT12" s="333"/>
      <c r="JU12" s="333"/>
      <c r="JV12" s="333"/>
      <c r="JW12" s="333"/>
      <c r="JX12" s="333"/>
      <c r="JY12" s="333"/>
      <c r="JZ12" s="333"/>
      <c r="KA12" s="333"/>
      <c r="KB12" s="333"/>
      <c r="KC12" s="333"/>
      <c r="KD12" s="333"/>
      <c r="KE12" s="333"/>
      <c r="KF12" s="333"/>
      <c r="KG12" s="333"/>
      <c r="KH12" s="333"/>
      <c r="KI12" s="333"/>
      <c r="KJ12" s="333"/>
      <c r="KK12" s="333"/>
      <c r="KL12" s="333"/>
      <c r="KM12" s="333"/>
      <c r="KN12" s="333"/>
      <c r="KO12" s="333"/>
      <c r="KP12" s="333"/>
      <c r="KQ12" s="333"/>
      <c r="KR12" s="333"/>
      <c r="KS12" s="333"/>
      <c r="KT12" s="333"/>
      <c r="KU12" s="333"/>
      <c r="KV12" s="333"/>
      <c r="KW12" s="333"/>
      <c r="KX12" s="333"/>
      <c r="KY12" s="333"/>
      <c r="KZ12" s="333"/>
      <c r="LA12" s="333"/>
      <c r="LB12" s="333"/>
      <c r="LC12" s="333"/>
      <c r="LD12" s="333"/>
      <c r="LE12" s="333"/>
      <c r="LF12" s="333"/>
      <c r="LG12" s="333"/>
      <c r="LH12" s="333"/>
      <c r="LI12" s="333"/>
      <c r="LJ12" s="333"/>
      <c r="LK12" s="333"/>
      <c r="LL12" s="333"/>
      <c r="LM12" s="333"/>
      <c r="LN12" s="333"/>
      <c r="LO12" s="333"/>
      <c r="LP12" s="333"/>
    </row>
    <row r="13">
      <c r="A13" s="331" t="str">
        <f>'3b. TBond Projections'!A85</f>
        <v>12-2024</v>
      </c>
      <c r="B13" s="82">
        <f t="shared" si="1"/>
        <v>8.16041969</v>
      </c>
      <c r="C13" s="82">
        <f t="shared" si="2"/>
        <v>8.16041969</v>
      </c>
      <c r="D13" s="82"/>
      <c r="E13" s="20" t="str">
        <f t="shared" si="3"/>
        <v> </v>
      </c>
      <c r="K13" s="331" t="str">
        <f t="shared" si="4"/>
        <v>12-2024</v>
      </c>
      <c r="L13" s="82">
        <f t="shared" si="5"/>
        <v>0.181908706</v>
      </c>
      <c r="M13" s="82">
        <f t="shared" si="6"/>
        <v>0.181908706</v>
      </c>
      <c r="N13" s="82"/>
      <c r="O13" s="20" t="str">
        <f t="shared" si="7"/>
        <v> </v>
      </c>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c r="BM13" s="333"/>
      <c r="BN13" s="333"/>
      <c r="BO13" s="333"/>
      <c r="BP13" s="333"/>
      <c r="BQ13" s="333"/>
      <c r="BR13" s="333"/>
      <c r="BS13" s="252"/>
      <c r="BT13" s="333"/>
      <c r="BU13" s="333"/>
      <c r="BV13" s="333"/>
      <c r="BW13" s="333"/>
      <c r="BX13" s="333"/>
      <c r="BY13" s="333"/>
      <c r="BZ13" s="333"/>
      <c r="CA13" s="333"/>
      <c r="CB13" s="333"/>
      <c r="CC13" s="333"/>
      <c r="CD13" s="333"/>
      <c r="CE13" s="333"/>
      <c r="CF13" s="333"/>
      <c r="CG13" s="333"/>
      <c r="CH13" s="333"/>
      <c r="CI13" s="333"/>
      <c r="CJ13" s="333"/>
      <c r="CK13" s="333"/>
      <c r="CL13" s="333"/>
      <c r="CM13" s="333"/>
      <c r="CN13" s="333"/>
      <c r="CO13" s="333"/>
      <c r="CP13" s="333"/>
      <c r="CQ13" s="333"/>
      <c r="CR13" s="333"/>
      <c r="CS13" s="333"/>
      <c r="CT13" s="333"/>
      <c r="CU13" s="333"/>
      <c r="CV13" s="333"/>
      <c r="CW13" s="333"/>
      <c r="CX13" s="333"/>
      <c r="CY13" s="333"/>
      <c r="CZ13" s="333"/>
      <c r="DA13" s="333"/>
      <c r="DB13" s="333"/>
      <c r="DC13" s="333"/>
      <c r="DD13" s="333"/>
      <c r="DE13" s="333"/>
      <c r="DF13" s="333"/>
      <c r="DG13" s="333"/>
      <c r="DH13" s="333"/>
      <c r="DI13" s="333"/>
      <c r="DJ13" s="333"/>
      <c r="DK13" s="333"/>
      <c r="DL13" s="333"/>
      <c r="DM13" s="333"/>
      <c r="DN13" s="333"/>
      <c r="DO13" s="333"/>
      <c r="DP13" s="333"/>
      <c r="DQ13" s="333"/>
      <c r="DR13" s="333"/>
      <c r="DS13" s="333"/>
      <c r="DT13" s="333"/>
      <c r="DU13" s="333"/>
      <c r="DV13" s="333"/>
      <c r="DW13" s="333"/>
      <c r="DX13" s="333"/>
      <c r="DY13" s="333"/>
      <c r="DZ13" s="333"/>
      <c r="EA13" s="333"/>
      <c r="EB13" s="333"/>
      <c r="EC13" s="333"/>
      <c r="ED13" s="333"/>
      <c r="EE13" s="333"/>
      <c r="EF13" s="252"/>
      <c r="EG13" s="333"/>
      <c r="EH13" s="333"/>
      <c r="EI13" s="333"/>
      <c r="EJ13" s="333"/>
      <c r="EK13" s="333"/>
      <c r="EL13" s="333"/>
      <c r="EM13" s="333"/>
      <c r="EN13" s="333"/>
      <c r="EO13" s="333"/>
      <c r="EP13" s="333"/>
      <c r="EQ13" s="333"/>
      <c r="ER13" s="333"/>
      <c r="ES13" s="333"/>
      <c r="ET13" s="333"/>
      <c r="EU13" s="333"/>
      <c r="EV13" s="333"/>
      <c r="EW13" s="333"/>
      <c r="EX13" s="333"/>
      <c r="EY13" s="333"/>
      <c r="EZ13" s="333"/>
      <c r="FA13" s="333"/>
      <c r="FB13" s="333"/>
      <c r="FC13" s="333"/>
      <c r="FD13" s="333"/>
      <c r="FE13" s="333"/>
      <c r="FF13" s="333"/>
      <c r="FG13" s="333"/>
      <c r="FH13" s="333"/>
      <c r="FI13" s="333"/>
      <c r="FJ13" s="333"/>
      <c r="FK13" s="333"/>
      <c r="FL13" s="333"/>
      <c r="FM13" s="333"/>
      <c r="FN13" s="333"/>
      <c r="FO13" s="333"/>
      <c r="FP13" s="333"/>
      <c r="FQ13" s="333"/>
      <c r="FR13" s="333"/>
      <c r="FS13" s="333"/>
      <c r="FT13" s="333"/>
      <c r="FU13" s="333"/>
      <c r="FV13" s="333"/>
      <c r="FW13" s="333"/>
      <c r="FX13" s="333"/>
      <c r="FY13" s="333"/>
      <c r="FZ13" s="333"/>
      <c r="GA13" s="333"/>
      <c r="GB13" s="333"/>
      <c r="GC13" s="333"/>
      <c r="GD13" s="333"/>
      <c r="GE13" s="333"/>
      <c r="GF13" s="333"/>
      <c r="GG13" s="333"/>
      <c r="GH13" s="333"/>
      <c r="GI13" s="333"/>
      <c r="GJ13" s="333"/>
      <c r="GK13" s="333"/>
      <c r="GL13" s="333"/>
      <c r="GM13" s="333"/>
      <c r="GN13" s="333"/>
      <c r="GO13" s="333"/>
      <c r="GP13" s="333"/>
      <c r="GQ13" s="333"/>
      <c r="GR13" s="333"/>
      <c r="GS13" s="333"/>
      <c r="GT13" s="333"/>
      <c r="GU13" s="333"/>
      <c r="GV13" s="333"/>
      <c r="GW13" s="333"/>
      <c r="GX13" s="333"/>
      <c r="GY13" s="333"/>
      <c r="GZ13" s="333"/>
      <c r="HA13" s="333"/>
      <c r="HB13" s="333"/>
      <c r="HC13" s="333"/>
      <c r="HD13" s="333"/>
      <c r="HE13" s="333"/>
      <c r="HF13" s="333"/>
      <c r="HG13" s="333"/>
      <c r="HH13" s="333"/>
      <c r="HI13" s="333"/>
      <c r="HJ13" s="333"/>
      <c r="HK13" s="333"/>
      <c r="HL13" s="333"/>
      <c r="HM13" s="333"/>
      <c r="HN13" s="333"/>
      <c r="HO13" s="333"/>
      <c r="HP13" s="333"/>
      <c r="HQ13" s="333"/>
      <c r="HR13" s="333"/>
      <c r="HS13" s="333"/>
      <c r="HT13" s="333"/>
      <c r="HU13" s="333"/>
      <c r="HV13" s="333"/>
      <c r="HW13" s="333"/>
      <c r="HX13" s="333"/>
      <c r="HY13" s="333"/>
      <c r="HZ13" s="333"/>
      <c r="IA13" s="333"/>
      <c r="IB13" s="333"/>
      <c r="IC13" s="333"/>
      <c r="ID13" s="333"/>
      <c r="IE13" s="333"/>
      <c r="IF13" s="333"/>
      <c r="IG13" s="333"/>
      <c r="IH13" s="333"/>
      <c r="II13" s="333"/>
      <c r="IJ13" s="333"/>
      <c r="IK13" s="333"/>
      <c r="IL13" s="333"/>
      <c r="IM13" s="333"/>
      <c r="IN13" s="333"/>
      <c r="IO13" s="333"/>
      <c r="IP13" s="333"/>
      <c r="IQ13" s="333"/>
      <c r="IR13" s="333"/>
      <c r="IS13" s="333"/>
      <c r="IT13" s="333"/>
      <c r="IU13" s="333"/>
      <c r="IV13" s="333"/>
      <c r="IW13" s="333"/>
      <c r="IX13" s="333"/>
      <c r="IY13" s="333"/>
      <c r="IZ13" s="333"/>
      <c r="JA13" s="333"/>
      <c r="JB13" s="333"/>
      <c r="JC13" s="333"/>
      <c r="JD13" s="333"/>
      <c r="JE13" s="333"/>
      <c r="JF13" s="333"/>
      <c r="JG13" s="333"/>
      <c r="JH13" s="333"/>
      <c r="JI13" s="333"/>
      <c r="JJ13" s="333"/>
      <c r="JK13" s="333"/>
      <c r="JL13" s="333"/>
      <c r="JM13" s="333"/>
      <c r="JN13" s="333"/>
      <c r="JO13" s="333"/>
      <c r="JP13" s="333"/>
      <c r="JQ13" s="333"/>
      <c r="JR13" s="333"/>
      <c r="JS13" s="333"/>
      <c r="JT13" s="333"/>
      <c r="JU13" s="333"/>
      <c r="JV13" s="333"/>
      <c r="JW13" s="333"/>
      <c r="JX13" s="333"/>
      <c r="JY13" s="333"/>
      <c r="JZ13" s="333"/>
      <c r="KA13" s="333"/>
      <c r="KB13" s="333"/>
      <c r="KC13" s="333"/>
      <c r="KD13" s="333"/>
      <c r="KE13" s="333"/>
      <c r="KF13" s="333"/>
      <c r="KG13" s="333"/>
      <c r="KH13" s="333"/>
      <c r="KI13" s="333"/>
      <c r="KJ13" s="333"/>
      <c r="KK13" s="333"/>
      <c r="KL13" s="333"/>
      <c r="KM13" s="333"/>
      <c r="KN13" s="333"/>
      <c r="KO13" s="333"/>
      <c r="KP13" s="333"/>
      <c r="KQ13" s="333"/>
      <c r="KR13" s="333"/>
      <c r="KS13" s="333"/>
      <c r="KT13" s="333"/>
      <c r="KU13" s="333"/>
      <c r="KV13" s="333"/>
      <c r="KW13" s="333"/>
      <c r="KX13" s="333"/>
      <c r="KY13" s="333"/>
      <c r="KZ13" s="333"/>
      <c r="LA13" s="333"/>
      <c r="LB13" s="333"/>
      <c r="LC13" s="333"/>
      <c r="LD13" s="333"/>
      <c r="LE13" s="333"/>
      <c r="LF13" s="333"/>
      <c r="LG13" s="333"/>
      <c r="LH13" s="333"/>
      <c r="LI13" s="333"/>
      <c r="LJ13" s="333"/>
      <c r="LK13" s="333"/>
      <c r="LL13" s="333"/>
      <c r="LM13" s="333"/>
      <c r="LN13" s="333"/>
      <c r="LO13" s="333"/>
      <c r="LP13" s="333"/>
    </row>
    <row r="14">
      <c r="A14" s="331" t="str">
        <f>'3b. TBond Projections'!A86</f>
        <v>03-2025</v>
      </c>
      <c r="B14" s="82">
        <f t="shared" si="1"/>
        <v>8.16041969</v>
      </c>
      <c r="C14" s="82">
        <f t="shared" si="2"/>
        <v>8.16041969</v>
      </c>
      <c r="D14" s="82"/>
      <c r="E14" s="20" t="str">
        <f t="shared" si="3"/>
        <v> </v>
      </c>
      <c r="K14" s="331" t="str">
        <f t="shared" si="4"/>
        <v>03-2025</v>
      </c>
      <c r="L14" s="82">
        <f t="shared" si="5"/>
        <v>0.2378416939</v>
      </c>
      <c r="M14" s="82">
        <f t="shared" si="6"/>
        <v>0.2378416939</v>
      </c>
      <c r="N14" s="82"/>
      <c r="O14" s="20" t="str">
        <f t="shared" si="7"/>
        <v> </v>
      </c>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252"/>
      <c r="BT14" s="333"/>
      <c r="BU14" s="333"/>
      <c r="BV14" s="333"/>
      <c r="BW14" s="333"/>
      <c r="BX14" s="333"/>
      <c r="BY14" s="333"/>
      <c r="BZ14" s="333"/>
      <c r="CA14" s="333"/>
      <c r="CB14" s="333"/>
      <c r="CC14" s="333"/>
      <c r="CD14" s="333"/>
      <c r="CE14" s="333"/>
      <c r="CF14" s="333"/>
      <c r="CG14" s="333"/>
      <c r="CH14" s="333"/>
      <c r="CI14" s="333"/>
      <c r="CJ14" s="333"/>
      <c r="CK14" s="333"/>
      <c r="CL14" s="333"/>
      <c r="CM14" s="333"/>
      <c r="CN14" s="333"/>
      <c r="CO14" s="333"/>
      <c r="CP14" s="333"/>
      <c r="CQ14" s="333"/>
      <c r="CR14" s="333"/>
      <c r="CS14" s="333"/>
      <c r="CT14" s="333"/>
      <c r="CU14" s="333"/>
      <c r="CV14" s="333"/>
      <c r="CW14" s="333"/>
      <c r="CX14" s="333"/>
      <c r="CY14" s="333"/>
      <c r="CZ14" s="333"/>
      <c r="DA14" s="333"/>
      <c r="DB14" s="333"/>
      <c r="DC14" s="333"/>
      <c r="DD14" s="333"/>
      <c r="DE14" s="333"/>
      <c r="DF14" s="333"/>
      <c r="DG14" s="333"/>
      <c r="DH14" s="333"/>
      <c r="DI14" s="333"/>
      <c r="DJ14" s="333"/>
      <c r="DK14" s="333"/>
      <c r="DL14" s="333"/>
      <c r="DM14" s="333"/>
      <c r="DN14" s="333"/>
      <c r="DO14" s="333"/>
      <c r="DP14" s="333"/>
      <c r="DQ14" s="333"/>
      <c r="DR14" s="333"/>
      <c r="DS14" s="333"/>
      <c r="DT14" s="333"/>
      <c r="DU14" s="333"/>
      <c r="DV14" s="333"/>
      <c r="DW14" s="333"/>
      <c r="DX14" s="333"/>
      <c r="DY14" s="333"/>
      <c r="DZ14" s="333"/>
      <c r="EA14" s="333"/>
      <c r="EB14" s="333"/>
      <c r="EC14" s="333"/>
      <c r="ED14" s="333"/>
      <c r="EE14" s="333"/>
      <c r="EF14" s="252"/>
      <c r="EG14" s="333"/>
      <c r="EH14" s="333"/>
      <c r="EI14" s="333"/>
      <c r="EJ14" s="333"/>
      <c r="EK14" s="333"/>
      <c r="EL14" s="333"/>
      <c r="EM14" s="333"/>
      <c r="EN14" s="333"/>
      <c r="EO14" s="333"/>
      <c r="EP14" s="333"/>
      <c r="EQ14" s="333"/>
      <c r="ER14" s="333"/>
      <c r="ES14" s="333"/>
      <c r="ET14" s="333"/>
      <c r="EU14" s="333"/>
      <c r="EV14" s="333"/>
      <c r="EW14" s="333"/>
      <c r="EX14" s="333"/>
      <c r="EY14" s="333"/>
      <c r="EZ14" s="333"/>
      <c r="FA14" s="333"/>
      <c r="FB14" s="333"/>
      <c r="FC14" s="333"/>
      <c r="FD14" s="333"/>
      <c r="FE14" s="333"/>
      <c r="FF14" s="333"/>
      <c r="FG14" s="333"/>
      <c r="FH14" s="333"/>
      <c r="FI14" s="333"/>
      <c r="FJ14" s="333"/>
      <c r="FK14" s="333"/>
      <c r="FL14" s="333"/>
      <c r="FM14" s="333"/>
      <c r="FN14" s="333"/>
      <c r="FO14" s="333"/>
      <c r="FP14" s="333"/>
      <c r="FQ14" s="333"/>
      <c r="FR14" s="333"/>
      <c r="FS14" s="333"/>
      <c r="FT14" s="333"/>
      <c r="FU14" s="333"/>
      <c r="FV14" s="333"/>
      <c r="FW14" s="333"/>
      <c r="FX14" s="333"/>
      <c r="FY14" s="333"/>
      <c r="FZ14" s="333"/>
      <c r="GA14" s="333"/>
      <c r="GB14" s="333"/>
      <c r="GC14" s="333"/>
      <c r="GD14" s="333"/>
      <c r="GE14" s="333"/>
      <c r="GF14" s="333"/>
      <c r="GG14" s="333"/>
      <c r="GH14" s="333"/>
      <c r="GI14" s="333"/>
      <c r="GJ14" s="333"/>
      <c r="GK14" s="333"/>
      <c r="GL14" s="333"/>
      <c r="GM14" s="333"/>
      <c r="GN14" s="333"/>
      <c r="GO14" s="333"/>
      <c r="GP14" s="333"/>
      <c r="GQ14" s="333"/>
      <c r="GR14" s="333"/>
      <c r="GS14" s="333"/>
      <c r="GT14" s="333"/>
      <c r="GU14" s="333"/>
      <c r="GV14" s="333"/>
      <c r="GW14" s="333"/>
      <c r="GX14" s="333"/>
      <c r="GY14" s="333"/>
      <c r="GZ14" s="333"/>
      <c r="HA14" s="333"/>
      <c r="HB14" s="333"/>
      <c r="HC14" s="333"/>
      <c r="HD14" s="333"/>
      <c r="HE14" s="333"/>
      <c r="HF14" s="333"/>
      <c r="HG14" s="333"/>
      <c r="HH14" s="333"/>
      <c r="HI14" s="333"/>
      <c r="HJ14" s="333"/>
      <c r="HK14" s="333"/>
      <c r="HL14" s="333"/>
      <c r="HM14" s="333"/>
      <c r="HN14" s="333"/>
      <c r="HO14" s="333"/>
      <c r="HP14" s="333"/>
      <c r="HQ14" s="333"/>
      <c r="HR14" s="333"/>
      <c r="HS14" s="333"/>
      <c r="HT14" s="333"/>
      <c r="HU14" s="333"/>
      <c r="HV14" s="333"/>
      <c r="HW14" s="333"/>
      <c r="HX14" s="333"/>
      <c r="HY14" s="333"/>
      <c r="HZ14" s="333"/>
      <c r="IA14" s="333"/>
      <c r="IB14" s="333"/>
      <c r="IC14" s="333"/>
      <c r="ID14" s="333"/>
      <c r="IE14" s="333"/>
      <c r="IF14" s="333"/>
      <c r="IG14" s="333"/>
      <c r="IH14" s="333"/>
      <c r="II14" s="333"/>
      <c r="IJ14" s="333"/>
      <c r="IK14" s="333"/>
      <c r="IL14" s="333"/>
      <c r="IM14" s="333"/>
      <c r="IN14" s="333"/>
      <c r="IO14" s="333"/>
      <c r="IP14" s="333"/>
      <c r="IQ14" s="333"/>
      <c r="IR14" s="333"/>
      <c r="IS14" s="333"/>
      <c r="IT14" s="333"/>
      <c r="IU14" s="333"/>
      <c r="IV14" s="333"/>
      <c r="IW14" s="333"/>
      <c r="IX14" s="333"/>
      <c r="IY14" s="333"/>
      <c r="IZ14" s="333"/>
      <c r="JA14" s="333"/>
      <c r="JB14" s="333"/>
      <c r="JC14" s="333"/>
      <c r="JD14" s="333"/>
      <c r="JE14" s="333"/>
      <c r="JF14" s="333"/>
      <c r="JG14" s="333"/>
      <c r="JH14" s="333"/>
      <c r="JI14" s="333"/>
      <c r="JJ14" s="333"/>
      <c r="JK14" s="333"/>
      <c r="JL14" s="333"/>
      <c r="JM14" s="333"/>
      <c r="JN14" s="333"/>
      <c r="JO14" s="333"/>
      <c r="JP14" s="333"/>
      <c r="JQ14" s="333"/>
      <c r="JR14" s="333"/>
      <c r="JS14" s="333"/>
      <c r="JT14" s="333"/>
      <c r="JU14" s="333"/>
      <c r="JV14" s="333"/>
      <c r="JW14" s="333"/>
      <c r="JX14" s="333"/>
      <c r="JY14" s="333"/>
      <c r="JZ14" s="333"/>
      <c r="KA14" s="333"/>
      <c r="KB14" s="333"/>
      <c r="KC14" s="333"/>
      <c r="KD14" s="333"/>
      <c r="KE14" s="333"/>
      <c r="KF14" s="333"/>
      <c r="KG14" s="333"/>
      <c r="KH14" s="333"/>
      <c r="KI14" s="333"/>
      <c r="KJ14" s="333"/>
      <c r="KK14" s="333"/>
      <c r="KL14" s="333"/>
      <c r="KM14" s="333"/>
      <c r="KN14" s="333"/>
      <c r="KO14" s="333"/>
      <c r="KP14" s="333"/>
      <c r="KQ14" s="333"/>
      <c r="KR14" s="333"/>
      <c r="KS14" s="333"/>
      <c r="KT14" s="333"/>
      <c r="KU14" s="333"/>
      <c r="KV14" s="333"/>
      <c r="KW14" s="333"/>
      <c r="KX14" s="333"/>
      <c r="KY14" s="333"/>
      <c r="KZ14" s="333"/>
      <c r="LA14" s="333"/>
      <c r="LB14" s="333"/>
      <c r="LC14" s="333"/>
      <c r="LD14" s="333"/>
      <c r="LE14" s="333"/>
      <c r="LF14" s="333"/>
      <c r="LG14" s="333"/>
      <c r="LH14" s="333"/>
      <c r="LI14" s="333"/>
      <c r="LJ14" s="333"/>
      <c r="LK14" s="333"/>
      <c r="LL14" s="333"/>
      <c r="LM14" s="333"/>
      <c r="LN14" s="333"/>
      <c r="LO14" s="333"/>
      <c r="LP14" s="333"/>
    </row>
    <row r="15">
      <c r="A15" s="331" t="str">
        <f>'3b. TBond Projections'!A87</f>
        <v>06-2025</v>
      </c>
      <c r="B15" s="82">
        <f t="shared" si="1"/>
        <v>8.16041969</v>
      </c>
      <c r="C15" s="82">
        <f t="shared" si="2"/>
        <v>8.16041969</v>
      </c>
      <c r="D15" s="82"/>
      <c r="E15" s="331" t="str">
        <f t="shared" si="3"/>
        <v>06-2025</v>
      </c>
      <c r="F15" s="20">
        <f>F11+1</f>
        <v>3</v>
      </c>
      <c r="G15" s="82">
        <f t="shared" ref="G15:H15" si="12">B15</f>
        <v>8.16041969</v>
      </c>
      <c r="H15" s="82">
        <f t="shared" si="12"/>
        <v>8.16041969</v>
      </c>
      <c r="K15" s="331" t="str">
        <f t="shared" si="4"/>
        <v>06-2025</v>
      </c>
      <c r="L15" s="82">
        <f t="shared" si="5"/>
        <v>0.181908706</v>
      </c>
      <c r="M15" s="82">
        <f t="shared" si="6"/>
        <v>0.181908706</v>
      </c>
      <c r="N15" s="82"/>
      <c r="O15" s="331" t="str">
        <f t="shared" si="7"/>
        <v>06-2025</v>
      </c>
      <c r="P15" s="20">
        <f>P11+1</f>
        <v>3</v>
      </c>
      <c r="Q15" s="82">
        <f t="shared" ref="Q15:R15" si="13">sum(L12:L15)</f>
        <v>0.8395007997</v>
      </c>
      <c r="R15" s="82">
        <f t="shared" si="13"/>
        <v>0.8395007997</v>
      </c>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252"/>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252"/>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c r="KN15" s="333"/>
      <c r="KO15" s="333"/>
      <c r="KP15" s="333"/>
      <c r="KQ15" s="333"/>
      <c r="KR15" s="333"/>
      <c r="KS15" s="333"/>
      <c r="KT15" s="333"/>
      <c r="KU15" s="333"/>
      <c r="KV15" s="333"/>
      <c r="KW15" s="333"/>
      <c r="KX15" s="333"/>
      <c r="KY15" s="333"/>
      <c r="KZ15" s="333"/>
      <c r="LA15" s="333"/>
      <c r="LB15" s="333"/>
      <c r="LC15" s="333"/>
      <c r="LD15" s="333"/>
      <c r="LE15" s="333"/>
      <c r="LF15" s="333"/>
      <c r="LG15" s="333"/>
      <c r="LH15" s="333"/>
      <c r="LI15" s="333"/>
      <c r="LJ15" s="333"/>
      <c r="LK15" s="333"/>
      <c r="LL15" s="333"/>
      <c r="LM15" s="333"/>
      <c r="LN15" s="333"/>
      <c r="LO15" s="333"/>
      <c r="LP15" s="333"/>
    </row>
    <row r="16">
      <c r="A16" s="331" t="str">
        <f>'3b. TBond Projections'!A88</f>
        <v>09-2025</v>
      </c>
      <c r="B16" s="82">
        <f t="shared" si="1"/>
        <v>8.16041969</v>
      </c>
      <c r="C16" s="82">
        <f t="shared" si="2"/>
        <v>8.16041969</v>
      </c>
      <c r="D16" s="82"/>
      <c r="E16" s="20" t="str">
        <f t="shared" si="3"/>
        <v> </v>
      </c>
      <c r="K16" s="331" t="str">
        <f t="shared" si="4"/>
        <v>09-2025</v>
      </c>
      <c r="L16" s="82">
        <f t="shared" si="5"/>
        <v>0.2378416939</v>
      </c>
      <c r="M16" s="82">
        <f t="shared" si="6"/>
        <v>0.2378416939</v>
      </c>
      <c r="N16" s="82"/>
      <c r="O16" s="20" t="str">
        <f t="shared" si="7"/>
        <v> </v>
      </c>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252"/>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252"/>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c r="KN16" s="333"/>
      <c r="KO16" s="333"/>
      <c r="KP16" s="333"/>
      <c r="KQ16" s="333"/>
      <c r="KR16" s="333"/>
      <c r="KS16" s="333"/>
      <c r="KT16" s="333"/>
      <c r="KU16" s="333"/>
      <c r="KV16" s="333"/>
      <c r="KW16" s="333"/>
      <c r="KX16" s="333"/>
      <c r="KY16" s="333"/>
      <c r="KZ16" s="333"/>
      <c r="LA16" s="333"/>
      <c r="LB16" s="333"/>
      <c r="LC16" s="333"/>
      <c r="LD16" s="333"/>
      <c r="LE16" s="333"/>
      <c r="LF16" s="333"/>
      <c r="LG16" s="333"/>
      <c r="LH16" s="333"/>
      <c r="LI16" s="333"/>
      <c r="LJ16" s="333"/>
      <c r="LK16" s="333"/>
      <c r="LL16" s="333"/>
      <c r="LM16" s="333"/>
      <c r="LN16" s="333"/>
      <c r="LO16" s="333"/>
      <c r="LP16" s="333"/>
    </row>
    <row r="17">
      <c r="A17" s="331" t="str">
        <f>'3b. TBond Projections'!A89</f>
        <v>12-2025</v>
      </c>
      <c r="B17" s="82">
        <f t="shared" si="1"/>
        <v>8.16041969</v>
      </c>
      <c r="C17" s="82">
        <f t="shared" si="2"/>
        <v>8.16041969</v>
      </c>
      <c r="D17" s="82"/>
      <c r="E17" s="20" t="str">
        <f t="shared" si="3"/>
        <v> </v>
      </c>
      <c r="K17" s="331" t="str">
        <f t="shared" si="4"/>
        <v>12-2025</v>
      </c>
      <c r="L17" s="82">
        <f t="shared" si="5"/>
        <v>0.181908706</v>
      </c>
      <c r="M17" s="82">
        <f t="shared" si="6"/>
        <v>0.181908706</v>
      </c>
      <c r="N17" s="82"/>
      <c r="O17" s="20" t="str">
        <f t="shared" si="7"/>
        <v> </v>
      </c>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252"/>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252"/>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c r="KN17" s="333"/>
      <c r="KO17" s="333"/>
      <c r="KP17" s="333"/>
      <c r="KQ17" s="333"/>
      <c r="KR17" s="333"/>
      <c r="KS17" s="333"/>
      <c r="KT17" s="333"/>
      <c r="KU17" s="333"/>
      <c r="KV17" s="333"/>
      <c r="KW17" s="333"/>
      <c r="KX17" s="333"/>
      <c r="KY17" s="333"/>
      <c r="KZ17" s="333"/>
      <c r="LA17" s="333"/>
      <c r="LB17" s="333"/>
      <c r="LC17" s="333"/>
      <c r="LD17" s="333"/>
      <c r="LE17" s="333"/>
      <c r="LF17" s="333"/>
      <c r="LG17" s="333"/>
      <c r="LH17" s="333"/>
      <c r="LI17" s="333"/>
      <c r="LJ17" s="333"/>
      <c r="LK17" s="333"/>
      <c r="LL17" s="333"/>
      <c r="LM17" s="333"/>
      <c r="LN17" s="333"/>
      <c r="LO17" s="333"/>
      <c r="LP17" s="333"/>
    </row>
    <row r="18">
      <c r="A18" s="331" t="str">
        <f>'3b. TBond Projections'!A90</f>
        <v>03-2026</v>
      </c>
      <c r="B18" s="82">
        <f t="shared" si="1"/>
        <v>8.16041969</v>
      </c>
      <c r="C18" s="82">
        <f t="shared" si="2"/>
        <v>8.16041969</v>
      </c>
      <c r="D18" s="82"/>
      <c r="E18" s="20" t="str">
        <f t="shared" si="3"/>
        <v> </v>
      </c>
      <c r="K18" s="331" t="str">
        <f t="shared" si="4"/>
        <v>03-2026</v>
      </c>
      <c r="L18" s="82">
        <f t="shared" si="5"/>
        <v>0.2378416939</v>
      </c>
      <c r="M18" s="82">
        <f t="shared" si="6"/>
        <v>0.2378416939</v>
      </c>
      <c r="N18" s="82"/>
      <c r="O18" s="20" t="str">
        <f t="shared" si="7"/>
        <v> </v>
      </c>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252"/>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252"/>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c r="KN18" s="333"/>
      <c r="KO18" s="333"/>
      <c r="KP18" s="333"/>
      <c r="KQ18" s="333"/>
      <c r="KR18" s="333"/>
      <c r="KS18" s="333"/>
      <c r="KT18" s="333"/>
      <c r="KU18" s="333"/>
      <c r="KV18" s="333"/>
      <c r="KW18" s="333"/>
      <c r="KX18" s="333"/>
      <c r="KY18" s="333"/>
      <c r="KZ18" s="333"/>
      <c r="LA18" s="333"/>
      <c r="LB18" s="333"/>
      <c r="LC18" s="333"/>
      <c r="LD18" s="333"/>
      <c r="LE18" s="333"/>
      <c r="LF18" s="333"/>
      <c r="LG18" s="333"/>
      <c r="LH18" s="333"/>
      <c r="LI18" s="333"/>
      <c r="LJ18" s="333"/>
      <c r="LK18" s="333"/>
      <c r="LL18" s="333"/>
      <c r="LM18" s="333"/>
      <c r="LN18" s="333"/>
      <c r="LO18" s="333"/>
      <c r="LP18" s="333"/>
    </row>
    <row r="19">
      <c r="A19" s="331" t="str">
        <f>'3b. TBond Projections'!A91</f>
        <v>06-2026</v>
      </c>
      <c r="B19" s="82">
        <f t="shared" si="1"/>
        <v>8.16041969</v>
      </c>
      <c r="C19" s="82">
        <f t="shared" si="2"/>
        <v>8.16041969</v>
      </c>
      <c r="D19" s="82"/>
      <c r="E19" s="331" t="str">
        <f t="shared" si="3"/>
        <v>06-2026</v>
      </c>
      <c r="F19" s="20">
        <f>F15+1</f>
        <v>4</v>
      </c>
      <c r="G19" s="82">
        <f t="shared" ref="G19:H19" si="14">B19</f>
        <v>8.16041969</v>
      </c>
      <c r="H19" s="82">
        <f t="shared" si="14"/>
        <v>8.16041969</v>
      </c>
      <c r="K19" s="331" t="str">
        <f t="shared" si="4"/>
        <v>06-2026</v>
      </c>
      <c r="L19" s="82">
        <f t="shared" si="5"/>
        <v>0.181908706</v>
      </c>
      <c r="M19" s="82">
        <f t="shared" si="6"/>
        <v>0.181908706</v>
      </c>
      <c r="N19" s="82"/>
      <c r="O19" s="331" t="str">
        <f t="shared" si="7"/>
        <v>06-2026</v>
      </c>
      <c r="P19" s="20">
        <f>P15+1</f>
        <v>4</v>
      </c>
      <c r="Q19" s="82">
        <f t="shared" ref="Q19:R19" si="15">sum(L16:L19)</f>
        <v>0.8395007997</v>
      </c>
      <c r="R19" s="82">
        <f t="shared" si="15"/>
        <v>0.8395007997</v>
      </c>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252"/>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252"/>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c r="KN19" s="333"/>
      <c r="KO19" s="333"/>
      <c r="KP19" s="333"/>
      <c r="KQ19" s="333"/>
      <c r="KR19" s="333"/>
      <c r="KS19" s="333"/>
      <c r="KT19" s="333"/>
      <c r="KU19" s="333"/>
      <c r="KV19" s="333"/>
      <c r="KW19" s="333"/>
      <c r="KX19" s="333"/>
      <c r="KY19" s="333"/>
      <c r="KZ19" s="333"/>
      <c r="LA19" s="333"/>
      <c r="LB19" s="333"/>
      <c r="LC19" s="333"/>
      <c r="LD19" s="333"/>
      <c r="LE19" s="333"/>
      <c r="LF19" s="333"/>
      <c r="LG19" s="333"/>
      <c r="LH19" s="333"/>
      <c r="LI19" s="333"/>
      <c r="LJ19" s="333"/>
      <c r="LK19" s="333"/>
      <c r="LL19" s="333"/>
      <c r="LM19" s="333"/>
      <c r="LN19" s="333"/>
      <c r="LO19" s="333"/>
      <c r="LP19" s="333"/>
    </row>
    <row r="20">
      <c r="A20" s="331" t="str">
        <f>'3b. TBond Projections'!A92</f>
        <v>09-2026</v>
      </c>
      <c r="B20" s="82">
        <f t="shared" si="1"/>
        <v>8.16041969</v>
      </c>
      <c r="C20" s="82">
        <f t="shared" si="2"/>
        <v>8.16041969</v>
      </c>
      <c r="D20" s="82"/>
      <c r="E20" s="20" t="str">
        <f t="shared" si="3"/>
        <v> </v>
      </c>
      <c r="K20" s="331" t="str">
        <f t="shared" si="4"/>
        <v>09-2026</v>
      </c>
      <c r="L20" s="82">
        <f t="shared" si="5"/>
        <v>0.2378416939</v>
      </c>
      <c r="M20" s="82">
        <f t="shared" si="6"/>
        <v>0.2378416939</v>
      </c>
      <c r="N20" s="82"/>
      <c r="O20" s="20" t="str">
        <f t="shared" si="7"/>
        <v> </v>
      </c>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252"/>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252"/>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c r="KN20" s="333"/>
      <c r="KO20" s="333"/>
      <c r="KP20" s="333"/>
      <c r="KQ20" s="333"/>
      <c r="KR20" s="333"/>
      <c r="KS20" s="333"/>
      <c r="KT20" s="333"/>
      <c r="KU20" s="333"/>
      <c r="KV20" s="333"/>
      <c r="KW20" s="333"/>
      <c r="KX20" s="333"/>
      <c r="KY20" s="333"/>
      <c r="KZ20" s="333"/>
      <c r="LA20" s="333"/>
      <c r="LB20" s="333"/>
      <c r="LC20" s="333"/>
      <c r="LD20" s="333"/>
      <c r="LE20" s="333"/>
      <c r="LF20" s="333"/>
      <c r="LG20" s="333"/>
      <c r="LH20" s="333"/>
      <c r="LI20" s="333"/>
      <c r="LJ20" s="333"/>
      <c r="LK20" s="333"/>
      <c r="LL20" s="333"/>
      <c r="LM20" s="333"/>
      <c r="LN20" s="333"/>
      <c r="LO20" s="333"/>
      <c r="LP20" s="333"/>
    </row>
    <row r="21">
      <c r="A21" s="331" t="str">
        <f>'3b. TBond Projections'!A93</f>
        <v>12-2026</v>
      </c>
      <c r="B21" s="82">
        <f t="shared" si="1"/>
        <v>8.16041969</v>
      </c>
      <c r="C21" s="82">
        <f t="shared" si="2"/>
        <v>8.16041969</v>
      </c>
      <c r="D21" s="82"/>
      <c r="E21" s="20" t="str">
        <f t="shared" si="3"/>
        <v> </v>
      </c>
      <c r="K21" s="331" t="str">
        <f t="shared" si="4"/>
        <v>12-2026</v>
      </c>
      <c r="L21" s="82">
        <f t="shared" si="5"/>
        <v>0.181908706</v>
      </c>
      <c r="M21" s="82">
        <f t="shared" si="6"/>
        <v>0.181908706</v>
      </c>
      <c r="N21" s="82"/>
      <c r="O21" s="20" t="str">
        <f t="shared" si="7"/>
        <v> </v>
      </c>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252"/>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252"/>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c r="KN21" s="333"/>
      <c r="KO21" s="333"/>
      <c r="KP21" s="333"/>
      <c r="KQ21" s="333"/>
      <c r="KR21" s="333"/>
      <c r="KS21" s="333"/>
      <c r="KT21" s="333"/>
      <c r="KU21" s="333"/>
      <c r="KV21" s="333"/>
      <c r="KW21" s="333"/>
      <c r="KX21" s="333"/>
      <c r="KY21" s="333"/>
      <c r="KZ21" s="333"/>
      <c r="LA21" s="333"/>
      <c r="LB21" s="333"/>
      <c r="LC21" s="333"/>
      <c r="LD21" s="333"/>
      <c r="LE21" s="333"/>
      <c r="LF21" s="333"/>
      <c r="LG21" s="333"/>
      <c r="LH21" s="333"/>
      <c r="LI21" s="333"/>
      <c r="LJ21" s="333"/>
      <c r="LK21" s="333"/>
      <c r="LL21" s="333"/>
      <c r="LM21" s="333"/>
      <c r="LN21" s="333"/>
      <c r="LO21" s="333"/>
      <c r="LP21" s="333"/>
    </row>
    <row r="22">
      <c r="A22" s="331" t="str">
        <f>'3b. TBond Projections'!A94</f>
        <v>03-2027</v>
      </c>
      <c r="B22" s="82">
        <f t="shared" si="1"/>
        <v>8.16041969</v>
      </c>
      <c r="C22" s="82">
        <f t="shared" si="2"/>
        <v>8.16041969</v>
      </c>
      <c r="D22" s="82"/>
      <c r="E22" s="20" t="str">
        <f t="shared" si="3"/>
        <v> </v>
      </c>
      <c r="K22" s="331" t="str">
        <f t="shared" si="4"/>
        <v>03-2027</v>
      </c>
      <c r="L22" s="82">
        <f t="shared" si="5"/>
        <v>0.2378416939</v>
      </c>
      <c r="M22" s="82">
        <f t="shared" si="6"/>
        <v>0.2378416939</v>
      </c>
      <c r="N22" s="82"/>
      <c r="O22" s="20" t="str">
        <f t="shared" si="7"/>
        <v> </v>
      </c>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252"/>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252"/>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c r="LN22" s="333"/>
      <c r="LO22" s="333"/>
      <c r="LP22" s="333"/>
    </row>
    <row r="23">
      <c r="A23" s="331" t="str">
        <f>'3b. TBond Projections'!A95</f>
        <v>06-2027</v>
      </c>
      <c r="B23" s="82">
        <f t="shared" si="1"/>
        <v>8.16041969</v>
      </c>
      <c r="C23" s="82">
        <f t="shared" si="2"/>
        <v>8.16041969</v>
      </c>
      <c r="D23" s="82"/>
      <c r="E23" s="331" t="str">
        <f t="shared" si="3"/>
        <v>06-2027</v>
      </c>
      <c r="F23" s="20">
        <f>F19+1</f>
        <v>5</v>
      </c>
      <c r="G23" s="82">
        <f t="shared" ref="G23:H23" si="16">B23</f>
        <v>8.16041969</v>
      </c>
      <c r="H23" s="82">
        <f t="shared" si="16"/>
        <v>8.16041969</v>
      </c>
      <c r="K23" s="331" t="str">
        <f t="shared" si="4"/>
        <v>06-2027</v>
      </c>
      <c r="L23" s="82">
        <f t="shared" si="5"/>
        <v>0.181908706</v>
      </c>
      <c r="M23" s="82">
        <f t="shared" si="6"/>
        <v>0.181908706</v>
      </c>
      <c r="N23" s="82"/>
      <c r="O23" s="331" t="str">
        <f t="shared" si="7"/>
        <v>06-2027</v>
      </c>
      <c r="P23" s="20">
        <f>P19+1</f>
        <v>5</v>
      </c>
      <c r="Q23" s="82">
        <f t="shared" ref="Q23:R23" si="17">sum(L20:L23)</f>
        <v>0.8395007997</v>
      </c>
      <c r="R23" s="82">
        <f t="shared" si="17"/>
        <v>0.8395007997</v>
      </c>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252"/>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252"/>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c r="KN23" s="333"/>
      <c r="KO23" s="333"/>
      <c r="KP23" s="333"/>
      <c r="KQ23" s="333"/>
      <c r="KR23" s="333"/>
      <c r="KS23" s="333"/>
      <c r="KT23" s="333"/>
      <c r="KU23" s="333"/>
      <c r="KV23" s="333"/>
      <c r="KW23" s="333"/>
      <c r="KX23" s="333"/>
      <c r="KY23" s="333"/>
      <c r="KZ23" s="333"/>
      <c r="LA23" s="333"/>
      <c r="LB23" s="333"/>
      <c r="LC23" s="333"/>
      <c r="LD23" s="333"/>
      <c r="LE23" s="333"/>
      <c r="LF23" s="333"/>
      <c r="LG23" s="333"/>
      <c r="LH23" s="333"/>
      <c r="LI23" s="333"/>
      <c r="LJ23" s="333"/>
      <c r="LK23" s="333"/>
      <c r="LL23" s="333"/>
      <c r="LM23" s="333"/>
      <c r="LN23" s="333"/>
      <c r="LO23" s="333"/>
      <c r="LP23" s="333"/>
    </row>
    <row r="24">
      <c r="A24" s="331" t="str">
        <f>'3b. TBond Projections'!A96</f>
        <v>09-2027</v>
      </c>
      <c r="B24" s="82">
        <f t="shared" si="1"/>
        <v>8.16041969</v>
      </c>
      <c r="C24" s="82">
        <f t="shared" si="2"/>
        <v>8.16041969</v>
      </c>
      <c r="D24" s="82"/>
      <c r="E24" s="20" t="str">
        <f t="shared" si="3"/>
        <v> </v>
      </c>
      <c r="K24" s="331" t="str">
        <f t="shared" si="4"/>
        <v>09-2027</v>
      </c>
      <c r="L24" s="82">
        <f t="shared" si="5"/>
        <v>0.2378416939</v>
      </c>
      <c r="M24" s="82">
        <f t="shared" si="6"/>
        <v>0.2378416939</v>
      </c>
      <c r="N24" s="82"/>
      <c r="O24" s="20" t="str">
        <f t="shared" si="7"/>
        <v> </v>
      </c>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252"/>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252"/>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c r="LN24" s="333"/>
      <c r="LO24" s="333"/>
      <c r="LP24" s="333"/>
    </row>
    <row r="25">
      <c r="A25" s="331" t="str">
        <f>'3b. TBond Projections'!A97</f>
        <v>12-2027</v>
      </c>
      <c r="B25" s="82">
        <f t="shared" si="1"/>
        <v>8.16041969</v>
      </c>
      <c r="C25" s="82">
        <f t="shared" si="2"/>
        <v>8.16041969</v>
      </c>
      <c r="D25" s="82"/>
      <c r="E25" s="20" t="str">
        <f t="shared" si="3"/>
        <v> </v>
      </c>
      <c r="K25" s="331" t="str">
        <f t="shared" si="4"/>
        <v>12-2027</v>
      </c>
      <c r="L25" s="82">
        <f t="shared" si="5"/>
        <v>0.181908706</v>
      </c>
      <c r="M25" s="82">
        <f t="shared" si="6"/>
        <v>0.181908706</v>
      </c>
      <c r="N25" s="82"/>
      <c r="O25" s="20" t="str">
        <f t="shared" si="7"/>
        <v> </v>
      </c>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252"/>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252"/>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c r="LN25" s="333"/>
      <c r="LO25" s="333"/>
      <c r="LP25" s="333"/>
    </row>
    <row r="26">
      <c r="A26" s="331" t="str">
        <f>'3b. TBond Projections'!A98</f>
        <v>03-2028</v>
      </c>
      <c r="B26" s="82">
        <f t="shared" si="1"/>
        <v>8.16041969</v>
      </c>
      <c r="C26" s="82">
        <f t="shared" si="2"/>
        <v>8.16041969</v>
      </c>
      <c r="D26" s="82"/>
      <c r="E26" s="20" t="str">
        <f t="shared" si="3"/>
        <v> </v>
      </c>
      <c r="K26" s="331" t="str">
        <f t="shared" si="4"/>
        <v>03-2028</v>
      </c>
      <c r="L26" s="82">
        <f t="shared" si="5"/>
        <v>0.2378416939</v>
      </c>
      <c r="M26" s="82">
        <f t="shared" si="6"/>
        <v>0.2378416939</v>
      </c>
      <c r="N26" s="82"/>
      <c r="O26" s="20" t="str">
        <f t="shared" si="7"/>
        <v> </v>
      </c>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252"/>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252"/>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c r="KN26" s="333"/>
      <c r="KO26" s="333"/>
      <c r="KP26" s="333"/>
      <c r="KQ26" s="333"/>
      <c r="KR26" s="333"/>
      <c r="KS26" s="333"/>
      <c r="KT26" s="333"/>
      <c r="KU26" s="333"/>
      <c r="KV26" s="333"/>
      <c r="KW26" s="333"/>
      <c r="KX26" s="333"/>
      <c r="KY26" s="333"/>
      <c r="KZ26" s="333"/>
      <c r="LA26" s="333"/>
      <c r="LB26" s="333"/>
      <c r="LC26" s="333"/>
      <c r="LD26" s="333"/>
      <c r="LE26" s="333"/>
      <c r="LF26" s="333"/>
      <c r="LG26" s="333"/>
      <c r="LH26" s="333"/>
      <c r="LI26" s="333"/>
      <c r="LJ26" s="333"/>
      <c r="LK26" s="333"/>
      <c r="LL26" s="333"/>
      <c r="LM26" s="333"/>
      <c r="LN26" s="333"/>
      <c r="LO26" s="333"/>
      <c r="LP26" s="333"/>
    </row>
    <row r="27">
      <c r="A27" s="331" t="str">
        <f>'3b. TBond Projections'!A99</f>
        <v>06-2028</v>
      </c>
      <c r="B27" s="82">
        <f t="shared" si="1"/>
        <v>8.16041969</v>
      </c>
      <c r="C27" s="82">
        <f t="shared" si="2"/>
        <v>8.16041969</v>
      </c>
      <c r="D27" s="82"/>
      <c r="E27" s="331" t="str">
        <f t="shared" si="3"/>
        <v>06-2028</v>
      </c>
      <c r="F27" s="20">
        <f>F23+1</f>
        <v>6</v>
      </c>
      <c r="G27" s="82">
        <f t="shared" ref="G27:H27" si="18">B27</f>
        <v>8.16041969</v>
      </c>
      <c r="H27" s="82">
        <f t="shared" si="18"/>
        <v>8.16041969</v>
      </c>
      <c r="K27" s="331" t="str">
        <f t="shared" si="4"/>
        <v>06-2028</v>
      </c>
      <c r="L27" s="82">
        <f t="shared" si="5"/>
        <v>0.181908706</v>
      </c>
      <c r="M27" s="82">
        <f t="shared" si="6"/>
        <v>0.181908706</v>
      </c>
      <c r="N27" s="82"/>
      <c r="O27" s="331" t="str">
        <f t="shared" si="7"/>
        <v>06-2028</v>
      </c>
      <c r="P27" s="20">
        <f>P23+1</f>
        <v>6</v>
      </c>
      <c r="Q27" s="82">
        <f t="shared" ref="Q27:R27" si="19">sum(L24:L27)</f>
        <v>0.8395007997</v>
      </c>
      <c r="R27" s="82">
        <f t="shared" si="19"/>
        <v>0.8395007997</v>
      </c>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252"/>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252"/>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c r="KN27" s="333"/>
      <c r="KO27" s="333"/>
      <c r="KP27" s="333"/>
      <c r="KQ27" s="333"/>
      <c r="KR27" s="333"/>
      <c r="KS27" s="333"/>
      <c r="KT27" s="333"/>
      <c r="KU27" s="333"/>
      <c r="KV27" s="333"/>
      <c r="KW27" s="333"/>
      <c r="KX27" s="333"/>
      <c r="KY27" s="333"/>
      <c r="KZ27" s="333"/>
      <c r="LA27" s="333"/>
      <c r="LB27" s="333"/>
      <c r="LC27" s="333"/>
      <c r="LD27" s="333"/>
      <c r="LE27" s="333"/>
      <c r="LF27" s="333"/>
      <c r="LG27" s="333"/>
      <c r="LH27" s="333"/>
      <c r="LI27" s="333"/>
      <c r="LJ27" s="333"/>
      <c r="LK27" s="333"/>
      <c r="LL27" s="333"/>
      <c r="LM27" s="333"/>
      <c r="LN27" s="333"/>
      <c r="LO27" s="333"/>
      <c r="LP27" s="333"/>
    </row>
    <row r="28">
      <c r="A28" s="331" t="str">
        <f>'3b. TBond Projections'!A100</f>
        <v>09-2028</v>
      </c>
      <c r="B28" s="82">
        <f t="shared" si="1"/>
        <v>8.16041969</v>
      </c>
      <c r="C28" s="82">
        <f t="shared" si="2"/>
        <v>8.16041969</v>
      </c>
      <c r="D28" s="82"/>
      <c r="E28" s="20" t="str">
        <f t="shared" si="3"/>
        <v> </v>
      </c>
      <c r="K28" s="331" t="str">
        <f t="shared" si="4"/>
        <v>09-2028</v>
      </c>
      <c r="L28" s="82">
        <f t="shared" si="5"/>
        <v>0.2378416939</v>
      </c>
      <c r="M28" s="82">
        <f t="shared" si="6"/>
        <v>0.2378416939</v>
      </c>
      <c r="N28" s="82"/>
      <c r="O28" s="20" t="str">
        <f t="shared" si="7"/>
        <v> </v>
      </c>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252"/>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252"/>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c r="KN28" s="333"/>
      <c r="KO28" s="333"/>
      <c r="KP28" s="333"/>
      <c r="KQ28" s="333"/>
      <c r="KR28" s="333"/>
      <c r="KS28" s="333"/>
      <c r="KT28" s="333"/>
      <c r="KU28" s="333"/>
      <c r="KV28" s="333"/>
      <c r="KW28" s="333"/>
      <c r="KX28" s="333"/>
      <c r="KY28" s="333"/>
      <c r="KZ28" s="333"/>
      <c r="LA28" s="333"/>
      <c r="LB28" s="333"/>
      <c r="LC28" s="333"/>
      <c r="LD28" s="333"/>
      <c r="LE28" s="333"/>
      <c r="LF28" s="333"/>
      <c r="LG28" s="333"/>
      <c r="LH28" s="333"/>
      <c r="LI28" s="333"/>
      <c r="LJ28" s="333"/>
      <c r="LK28" s="333"/>
      <c r="LL28" s="333"/>
      <c r="LM28" s="333"/>
      <c r="LN28" s="333"/>
      <c r="LO28" s="333"/>
      <c r="LP28" s="333"/>
    </row>
    <row r="29">
      <c r="A29" s="331" t="str">
        <f>'3b. TBond Projections'!A101</f>
        <v>12-2028</v>
      </c>
      <c r="B29" s="82">
        <f t="shared" si="1"/>
        <v>8.16041969</v>
      </c>
      <c r="C29" s="82">
        <f t="shared" si="2"/>
        <v>8.16041969</v>
      </c>
      <c r="D29" s="82"/>
      <c r="E29" s="20" t="str">
        <f t="shared" si="3"/>
        <v> </v>
      </c>
      <c r="K29" s="331" t="str">
        <f t="shared" si="4"/>
        <v>12-2028</v>
      </c>
      <c r="L29" s="82">
        <f t="shared" si="5"/>
        <v>0.181908706</v>
      </c>
      <c r="M29" s="82">
        <f t="shared" si="6"/>
        <v>0.181908706</v>
      </c>
      <c r="N29" s="82"/>
      <c r="O29" s="20" t="str">
        <f t="shared" si="7"/>
        <v> </v>
      </c>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252"/>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252"/>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c r="KN29" s="333"/>
      <c r="KO29" s="333"/>
      <c r="KP29" s="333"/>
      <c r="KQ29" s="333"/>
      <c r="KR29" s="333"/>
      <c r="KS29" s="333"/>
      <c r="KT29" s="333"/>
      <c r="KU29" s="333"/>
      <c r="KV29" s="333"/>
      <c r="KW29" s="333"/>
      <c r="KX29" s="333"/>
      <c r="KY29" s="333"/>
      <c r="KZ29" s="333"/>
      <c r="LA29" s="333"/>
      <c r="LB29" s="333"/>
      <c r="LC29" s="333"/>
      <c r="LD29" s="333"/>
      <c r="LE29" s="333"/>
      <c r="LF29" s="333"/>
      <c r="LG29" s="333"/>
      <c r="LH29" s="333"/>
      <c r="LI29" s="333"/>
      <c r="LJ29" s="333"/>
      <c r="LK29" s="333"/>
      <c r="LL29" s="333"/>
      <c r="LM29" s="333"/>
      <c r="LN29" s="333"/>
      <c r="LO29" s="333"/>
      <c r="LP29" s="333"/>
    </row>
    <row r="30">
      <c r="A30" s="331" t="str">
        <f>'3b. TBond Projections'!A102</f>
        <v>03-2029</v>
      </c>
      <c r="B30" s="82">
        <f t="shared" si="1"/>
        <v>8.16041969</v>
      </c>
      <c r="C30" s="82">
        <f t="shared" si="2"/>
        <v>8.16041969</v>
      </c>
      <c r="D30" s="82"/>
      <c r="E30" s="20" t="str">
        <f t="shared" si="3"/>
        <v> </v>
      </c>
      <c r="K30" s="331" t="str">
        <f t="shared" si="4"/>
        <v>03-2029</v>
      </c>
      <c r="L30" s="82">
        <f t="shared" si="5"/>
        <v>0.2378416939</v>
      </c>
      <c r="M30" s="82">
        <f t="shared" si="6"/>
        <v>0.2378416939</v>
      </c>
      <c r="N30" s="82"/>
      <c r="O30" s="20" t="str">
        <f t="shared" si="7"/>
        <v> </v>
      </c>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252"/>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252"/>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c r="KN30" s="333"/>
      <c r="KO30" s="333"/>
      <c r="KP30" s="333"/>
      <c r="KQ30" s="333"/>
      <c r="KR30" s="333"/>
      <c r="KS30" s="333"/>
      <c r="KT30" s="333"/>
      <c r="KU30" s="333"/>
      <c r="KV30" s="333"/>
      <c r="KW30" s="333"/>
      <c r="KX30" s="333"/>
      <c r="KY30" s="333"/>
      <c r="KZ30" s="333"/>
      <c r="LA30" s="333"/>
      <c r="LB30" s="333"/>
      <c r="LC30" s="333"/>
      <c r="LD30" s="333"/>
      <c r="LE30" s="333"/>
      <c r="LF30" s="333"/>
      <c r="LG30" s="333"/>
      <c r="LH30" s="333"/>
      <c r="LI30" s="333"/>
      <c r="LJ30" s="333"/>
      <c r="LK30" s="333"/>
      <c r="LL30" s="333"/>
      <c r="LM30" s="333"/>
      <c r="LN30" s="333"/>
      <c r="LO30" s="333"/>
      <c r="LP30" s="333"/>
    </row>
    <row r="31">
      <c r="A31" s="331" t="str">
        <f>'3b. TBond Projections'!A103</f>
        <v>06-2029</v>
      </c>
      <c r="B31" s="82">
        <f t="shared" si="1"/>
        <v>8.16041969</v>
      </c>
      <c r="C31" s="82">
        <f t="shared" si="2"/>
        <v>8.16041969</v>
      </c>
      <c r="D31" s="82"/>
      <c r="E31" s="331" t="str">
        <f t="shared" si="3"/>
        <v>06-2029</v>
      </c>
      <c r="F31" s="20">
        <f>F27+1</f>
        <v>7</v>
      </c>
      <c r="G31" s="82">
        <f t="shared" ref="G31:H31" si="20">B31</f>
        <v>8.16041969</v>
      </c>
      <c r="H31" s="82">
        <f t="shared" si="20"/>
        <v>8.16041969</v>
      </c>
      <c r="K31" s="331" t="str">
        <f t="shared" si="4"/>
        <v>06-2029</v>
      </c>
      <c r="L31" s="82">
        <f t="shared" si="5"/>
        <v>0.181908706</v>
      </c>
      <c r="M31" s="82">
        <f t="shared" si="6"/>
        <v>0.181908706</v>
      </c>
      <c r="N31" s="82"/>
      <c r="O31" s="331" t="str">
        <f t="shared" si="7"/>
        <v>06-2029</v>
      </c>
      <c r="P31" s="20">
        <f>P27+1</f>
        <v>7</v>
      </c>
      <c r="Q31" s="82">
        <f t="shared" ref="Q31:R31" si="21">sum(L28:L31)</f>
        <v>0.8395007997</v>
      </c>
      <c r="R31" s="82">
        <f t="shared" si="21"/>
        <v>0.8395007997</v>
      </c>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252"/>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252"/>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c r="HN31" s="333"/>
      <c r="HO31" s="333"/>
      <c r="HP31" s="333"/>
      <c r="HQ31" s="333"/>
      <c r="HR31" s="333"/>
      <c r="HS31" s="333"/>
      <c r="HT31" s="333"/>
      <c r="HU31" s="333"/>
      <c r="HV31" s="333"/>
      <c r="HW31" s="333"/>
      <c r="HX31" s="333"/>
      <c r="HY31" s="333"/>
      <c r="HZ31" s="333"/>
      <c r="IA31" s="333"/>
      <c r="IB31" s="333"/>
      <c r="IC31" s="333"/>
      <c r="ID31" s="333"/>
      <c r="IE31" s="333"/>
      <c r="IF31" s="333"/>
      <c r="IG31" s="333"/>
      <c r="IH31" s="333"/>
      <c r="II31" s="333"/>
      <c r="IJ31" s="333"/>
      <c r="IK31" s="333"/>
      <c r="IL31" s="333"/>
      <c r="IM31" s="333"/>
      <c r="IN31" s="333"/>
      <c r="IO31" s="333"/>
      <c r="IP31" s="333"/>
      <c r="IQ31" s="333"/>
      <c r="IR31" s="333"/>
      <c r="IS31" s="333"/>
      <c r="IT31" s="333"/>
      <c r="IU31" s="333"/>
      <c r="IV31" s="333"/>
      <c r="IW31" s="333"/>
      <c r="IX31" s="333"/>
      <c r="IY31" s="333"/>
      <c r="IZ31" s="333"/>
      <c r="JA31" s="333"/>
      <c r="JB31" s="333"/>
      <c r="JC31" s="333"/>
      <c r="JD31" s="333"/>
      <c r="JE31" s="333"/>
      <c r="JF31" s="333"/>
      <c r="JG31" s="333"/>
      <c r="JH31" s="333"/>
      <c r="JI31" s="333"/>
      <c r="JJ31" s="333"/>
      <c r="JK31" s="333"/>
      <c r="JL31" s="333"/>
      <c r="JM31" s="333"/>
      <c r="JN31" s="333"/>
      <c r="JO31" s="333"/>
      <c r="JP31" s="333"/>
      <c r="JQ31" s="333"/>
      <c r="JR31" s="333"/>
      <c r="JS31" s="333"/>
      <c r="JT31" s="333"/>
      <c r="JU31" s="333"/>
      <c r="JV31" s="333"/>
      <c r="JW31" s="333"/>
      <c r="JX31" s="333"/>
      <c r="JY31" s="333"/>
      <c r="JZ31" s="333"/>
      <c r="KA31" s="333"/>
      <c r="KB31" s="333"/>
      <c r="KC31" s="333"/>
      <c r="KD31" s="333"/>
      <c r="KE31" s="333"/>
      <c r="KF31" s="333"/>
      <c r="KG31" s="333"/>
      <c r="KH31" s="333"/>
      <c r="KI31" s="333"/>
      <c r="KJ31" s="333"/>
      <c r="KK31" s="333"/>
      <c r="KL31" s="333"/>
      <c r="KM31" s="333"/>
      <c r="KN31" s="333"/>
      <c r="KO31" s="333"/>
      <c r="KP31" s="333"/>
      <c r="KQ31" s="333"/>
      <c r="KR31" s="333"/>
      <c r="KS31" s="333"/>
      <c r="KT31" s="333"/>
      <c r="KU31" s="333"/>
      <c r="KV31" s="333"/>
      <c r="KW31" s="333"/>
      <c r="KX31" s="333"/>
      <c r="KY31" s="333"/>
      <c r="KZ31" s="333"/>
      <c r="LA31" s="333"/>
      <c r="LB31" s="333"/>
      <c r="LC31" s="333"/>
      <c r="LD31" s="333"/>
      <c r="LE31" s="333"/>
      <c r="LF31" s="333"/>
      <c r="LG31" s="333"/>
      <c r="LH31" s="333"/>
      <c r="LI31" s="333"/>
      <c r="LJ31" s="333"/>
      <c r="LK31" s="333"/>
      <c r="LL31" s="333"/>
      <c r="LM31" s="333"/>
      <c r="LN31" s="333"/>
      <c r="LO31" s="333"/>
      <c r="LP31" s="333"/>
    </row>
    <row r="32">
      <c r="A32" s="331" t="str">
        <f>'3b. TBond Projections'!A104</f>
        <v>09-2029</v>
      </c>
      <c r="B32" s="82">
        <f t="shared" si="1"/>
        <v>8.16041969</v>
      </c>
      <c r="C32" s="82">
        <f t="shared" si="2"/>
        <v>8.16041969</v>
      </c>
      <c r="D32" s="82"/>
      <c r="E32" s="20" t="str">
        <f t="shared" si="3"/>
        <v> </v>
      </c>
      <c r="K32" s="331" t="str">
        <f t="shared" si="4"/>
        <v>09-2029</v>
      </c>
      <c r="L32" s="82">
        <f t="shared" si="5"/>
        <v>0.2378416939</v>
      </c>
      <c r="M32" s="82">
        <f t="shared" si="6"/>
        <v>0.2378416939</v>
      </c>
      <c r="N32" s="82"/>
      <c r="O32" s="20" t="str">
        <f t="shared" si="7"/>
        <v> </v>
      </c>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252"/>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252"/>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c r="KN32" s="333"/>
      <c r="KO32" s="333"/>
      <c r="KP32" s="333"/>
      <c r="KQ32" s="333"/>
      <c r="KR32" s="333"/>
      <c r="KS32" s="333"/>
      <c r="KT32" s="333"/>
      <c r="KU32" s="333"/>
      <c r="KV32" s="333"/>
      <c r="KW32" s="333"/>
      <c r="KX32" s="333"/>
      <c r="KY32" s="333"/>
      <c r="KZ32" s="333"/>
      <c r="LA32" s="333"/>
      <c r="LB32" s="333"/>
      <c r="LC32" s="333"/>
      <c r="LD32" s="333"/>
      <c r="LE32" s="333"/>
      <c r="LF32" s="333"/>
      <c r="LG32" s="333"/>
      <c r="LH32" s="333"/>
      <c r="LI32" s="333"/>
      <c r="LJ32" s="333"/>
      <c r="LK32" s="333"/>
      <c r="LL32" s="333"/>
      <c r="LM32" s="333"/>
      <c r="LN32" s="333"/>
      <c r="LO32" s="333"/>
      <c r="LP32" s="333"/>
    </row>
    <row r="33">
      <c r="A33" s="331" t="str">
        <f>'3b. TBond Projections'!A105</f>
        <v>12-2029</v>
      </c>
      <c r="B33" s="82">
        <f t="shared" si="1"/>
        <v>8.16041969</v>
      </c>
      <c r="C33" s="82">
        <f t="shared" si="2"/>
        <v>8.16041969</v>
      </c>
      <c r="D33" s="82"/>
      <c r="E33" s="20" t="str">
        <f t="shared" si="3"/>
        <v> </v>
      </c>
      <c r="K33" s="331" t="str">
        <f t="shared" si="4"/>
        <v>12-2029</v>
      </c>
      <c r="L33" s="82">
        <f t="shared" si="5"/>
        <v>0.181908706</v>
      </c>
      <c r="M33" s="82">
        <f t="shared" si="6"/>
        <v>0.181908706</v>
      </c>
      <c r="N33" s="82"/>
      <c r="O33" s="20" t="str">
        <f t="shared" si="7"/>
        <v> </v>
      </c>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252"/>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252"/>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c r="KN33" s="333"/>
      <c r="KO33" s="333"/>
      <c r="KP33" s="333"/>
      <c r="KQ33" s="333"/>
      <c r="KR33" s="333"/>
      <c r="KS33" s="333"/>
      <c r="KT33" s="333"/>
      <c r="KU33" s="333"/>
      <c r="KV33" s="333"/>
      <c r="KW33" s="333"/>
      <c r="KX33" s="333"/>
      <c r="KY33" s="333"/>
      <c r="KZ33" s="333"/>
      <c r="LA33" s="333"/>
      <c r="LB33" s="333"/>
      <c r="LC33" s="333"/>
      <c r="LD33" s="333"/>
      <c r="LE33" s="333"/>
      <c r="LF33" s="333"/>
      <c r="LG33" s="333"/>
      <c r="LH33" s="333"/>
      <c r="LI33" s="333"/>
      <c r="LJ33" s="333"/>
      <c r="LK33" s="333"/>
      <c r="LL33" s="333"/>
      <c r="LM33" s="333"/>
      <c r="LN33" s="333"/>
      <c r="LO33" s="333"/>
      <c r="LP33" s="333"/>
    </row>
    <row r="34">
      <c r="A34" s="331" t="str">
        <f>'3b. TBond Projections'!A106</f>
        <v>03-2030</v>
      </c>
      <c r="B34" s="82">
        <f t="shared" si="1"/>
        <v>8.16041969</v>
      </c>
      <c r="C34" s="82">
        <f t="shared" si="2"/>
        <v>8.16041969</v>
      </c>
      <c r="D34" s="82"/>
      <c r="E34" s="20" t="str">
        <f t="shared" si="3"/>
        <v> </v>
      </c>
      <c r="K34" s="331" t="str">
        <f t="shared" si="4"/>
        <v>03-2030</v>
      </c>
      <c r="L34" s="82">
        <f t="shared" si="5"/>
        <v>0.2378416939</v>
      </c>
      <c r="M34" s="82">
        <f t="shared" si="6"/>
        <v>0.2378416939</v>
      </c>
      <c r="N34" s="82"/>
      <c r="O34" s="20" t="str">
        <f t="shared" si="7"/>
        <v> </v>
      </c>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252"/>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252"/>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c r="KN34" s="333"/>
      <c r="KO34" s="333"/>
      <c r="KP34" s="333"/>
      <c r="KQ34" s="333"/>
      <c r="KR34" s="333"/>
      <c r="KS34" s="333"/>
      <c r="KT34" s="333"/>
      <c r="KU34" s="333"/>
      <c r="KV34" s="333"/>
      <c r="KW34" s="333"/>
      <c r="KX34" s="333"/>
      <c r="KY34" s="333"/>
      <c r="KZ34" s="333"/>
      <c r="LA34" s="333"/>
      <c r="LB34" s="333"/>
      <c r="LC34" s="333"/>
      <c r="LD34" s="333"/>
      <c r="LE34" s="333"/>
      <c r="LF34" s="333"/>
      <c r="LG34" s="333"/>
      <c r="LH34" s="333"/>
      <c r="LI34" s="333"/>
      <c r="LJ34" s="333"/>
      <c r="LK34" s="333"/>
      <c r="LL34" s="333"/>
      <c r="LM34" s="333"/>
      <c r="LN34" s="333"/>
      <c r="LO34" s="333"/>
      <c r="LP34" s="333"/>
    </row>
    <row r="35">
      <c r="A35" s="331" t="str">
        <f>'3b. TBond Projections'!A107</f>
        <v>06-2030</v>
      </c>
      <c r="B35" s="82">
        <f t="shared" si="1"/>
        <v>8.16041969</v>
      </c>
      <c r="C35" s="82">
        <f t="shared" si="2"/>
        <v>8.16041969</v>
      </c>
      <c r="D35" s="82"/>
      <c r="E35" s="331" t="str">
        <f t="shared" si="3"/>
        <v>06-2030</v>
      </c>
      <c r="F35" s="20">
        <f>F31+1</f>
        <v>8</v>
      </c>
      <c r="G35" s="82">
        <f t="shared" ref="G35:H35" si="22">B35</f>
        <v>8.16041969</v>
      </c>
      <c r="H35" s="82">
        <f t="shared" si="22"/>
        <v>8.16041969</v>
      </c>
      <c r="K35" s="331" t="str">
        <f t="shared" si="4"/>
        <v>06-2030</v>
      </c>
      <c r="L35" s="82">
        <f t="shared" si="5"/>
        <v>0.181908706</v>
      </c>
      <c r="M35" s="82">
        <f t="shared" si="6"/>
        <v>0.181908706</v>
      </c>
      <c r="N35" s="82"/>
      <c r="O35" s="331" t="str">
        <f t="shared" si="7"/>
        <v>06-2030</v>
      </c>
      <c r="P35" s="20">
        <f>P31+1</f>
        <v>8</v>
      </c>
      <c r="Q35" s="82">
        <f t="shared" ref="Q35:R35" si="23">sum(L32:L35)</f>
        <v>0.8395007997</v>
      </c>
      <c r="R35" s="82">
        <f t="shared" si="23"/>
        <v>0.8395007997</v>
      </c>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252"/>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252"/>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c r="KN35" s="333"/>
      <c r="KO35" s="333"/>
      <c r="KP35" s="333"/>
      <c r="KQ35" s="333"/>
      <c r="KR35" s="333"/>
      <c r="KS35" s="333"/>
      <c r="KT35" s="333"/>
      <c r="KU35" s="333"/>
      <c r="KV35" s="333"/>
      <c r="KW35" s="333"/>
      <c r="KX35" s="333"/>
      <c r="KY35" s="333"/>
      <c r="KZ35" s="333"/>
      <c r="LA35" s="333"/>
      <c r="LB35" s="333"/>
      <c r="LC35" s="333"/>
      <c r="LD35" s="333"/>
      <c r="LE35" s="333"/>
      <c r="LF35" s="333"/>
      <c r="LG35" s="333"/>
      <c r="LH35" s="333"/>
      <c r="LI35" s="333"/>
      <c r="LJ35" s="333"/>
      <c r="LK35" s="333"/>
      <c r="LL35" s="333"/>
      <c r="LM35" s="333"/>
      <c r="LN35" s="333"/>
      <c r="LO35" s="333"/>
      <c r="LP35" s="333"/>
    </row>
    <row r="36">
      <c r="A36" s="331" t="str">
        <f>'3b. TBond Projections'!A108</f>
        <v>09-2030</v>
      </c>
      <c r="B36" s="82">
        <f t="shared" si="1"/>
        <v>8.16041969</v>
      </c>
      <c r="C36" s="82">
        <f t="shared" si="2"/>
        <v>8.16041969</v>
      </c>
      <c r="D36" s="82"/>
      <c r="E36" s="20" t="str">
        <f t="shared" si="3"/>
        <v> </v>
      </c>
      <c r="K36" s="331" t="str">
        <f t="shared" si="4"/>
        <v>09-2030</v>
      </c>
      <c r="L36" s="82">
        <f t="shared" si="5"/>
        <v>0.2378416939</v>
      </c>
      <c r="M36" s="82">
        <f t="shared" si="6"/>
        <v>0.2378416939</v>
      </c>
      <c r="N36" s="82"/>
      <c r="O36" s="20" t="str">
        <f t="shared" si="7"/>
        <v> </v>
      </c>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252"/>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252"/>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c r="KN36" s="333"/>
      <c r="KO36" s="333"/>
      <c r="KP36" s="333"/>
      <c r="KQ36" s="333"/>
      <c r="KR36" s="333"/>
      <c r="KS36" s="333"/>
      <c r="KT36" s="333"/>
      <c r="KU36" s="333"/>
      <c r="KV36" s="333"/>
      <c r="KW36" s="333"/>
      <c r="KX36" s="333"/>
      <c r="KY36" s="333"/>
      <c r="KZ36" s="333"/>
      <c r="LA36" s="333"/>
      <c r="LB36" s="333"/>
      <c r="LC36" s="333"/>
      <c r="LD36" s="333"/>
      <c r="LE36" s="333"/>
      <c r="LF36" s="333"/>
      <c r="LG36" s="333"/>
      <c r="LH36" s="333"/>
      <c r="LI36" s="333"/>
      <c r="LJ36" s="333"/>
      <c r="LK36" s="333"/>
      <c r="LL36" s="333"/>
      <c r="LM36" s="333"/>
      <c r="LN36" s="333"/>
      <c r="LO36" s="333"/>
      <c r="LP36" s="333"/>
    </row>
    <row r="37">
      <c r="A37" s="331" t="str">
        <f>'3b. TBond Projections'!A109</f>
        <v>12-2030</v>
      </c>
      <c r="B37" s="82">
        <f t="shared" si="1"/>
        <v>8.16041969</v>
      </c>
      <c r="C37" s="82">
        <f t="shared" si="2"/>
        <v>8.16041969</v>
      </c>
      <c r="D37" s="82"/>
      <c r="E37" s="20" t="str">
        <f t="shared" si="3"/>
        <v> </v>
      </c>
      <c r="K37" s="331" t="str">
        <f t="shared" si="4"/>
        <v>12-2030</v>
      </c>
      <c r="L37" s="82">
        <f t="shared" si="5"/>
        <v>0.181908706</v>
      </c>
      <c r="M37" s="82">
        <f t="shared" si="6"/>
        <v>0.181908706</v>
      </c>
      <c r="N37" s="82"/>
      <c r="O37" s="20" t="str">
        <f t="shared" si="7"/>
        <v> </v>
      </c>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252"/>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252"/>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c r="KN37" s="333"/>
      <c r="KO37" s="333"/>
      <c r="KP37" s="333"/>
      <c r="KQ37" s="333"/>
      <c r="KR37" s="333"/>
      <c r="KS37" s="333"/>
      <c r="KT37" s="333"/>
      <c r="KU37" s="333"/>
      <c r="KV37" s="333"/>
      <c r="KW37" s="333"/>
      <c r="KX37" s="333"/>
      <c r="KY37" s="333"/>
      <c r="KZ37" s="333"/>
      <c r="LA37" s="333"/>
      <c r="LB37" s="333"/>
      <c r="LC37" s="333"/>
      <c r="LD37" s="333"/>
      <c r="LE37" s="333"/>
      <c r="LF37" s="333"/>
      <c r="LG37" s="333"/>
      <c r="LH37" s="333"/>
      <c r="LI37" s="333"/>
      <c r="LJ37" s="333"/>
      <c r="LK37" s="333"/>
      <c r="LL37" s="333"/>
      <c r="LM37" s="333"/>
      <c r="LN37" s="333"/>
      <c r="LO37" s="333"/>
      <c r="LP37" s="333"/>
    </row>
    <row r="38">
      <c r="A38" s="331" t="str">
        <f>'3b. TBond Projections'!A110</f>
        <v>03-2031</v>
      </c>
      <c r="B38" s="82">
        <f t="shared" si="1"/>
        <v>8.16041969</v>
      </c>
      <c r="C38" s="82">
        <f t="shared" si="2"/>
        <v>8.16041969</v>
      </c>
      <c r="D38" s="82"/>
      <c r="E38" s="20" t="str">
        <f t="shared" si="3"/>
        <v> </v>
      </c>
      <c r="K38" s="331" t="str">
        <f t="shared" si="4"/>
        <v>03-2031</v>
      </c>
      <c r="L38" s="82">
        <f t="shared" si="5"/>
        <v>0.2378416939</v>
      </c>
      <c r="M38" s="82">
        <f t="shared" si="6"/>
        <v>0.2378416939</v>
      </c>
      <c r="N38" s="82"/>
      <c r="O38" s="20" t="str">
        <f t="shared" si="7"/>
        <v> </v>
      </c>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252"/>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252"/>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c r="KN38" s="333"/>
      <c r="KO38" s="333"/>
      <c r="KP38" s="333"/>
      <c r="KQ38" s="333"/>
      <c r="KR38" s="333"/>
      <c r="KS38" s="333"/>
      <c r="KT38" s="333"/>
      <c r="KU38" s="333"/>
      <c r="KV38" s="333"/>
      <c r="KW38" s="333"/>
      <c r="KX38" s="333"/>
      <c r="KY38" s="333"/>
      <c r="KZ38" s="333"/>
      <c r="LA38" s="333"/>
      <c r="LB38" s="333"/>
      <c r="LC38" s="333"/>
      <c r="LD38" s="333"/>
      <c r="LE38" s="333"/>
      <c r="LF38" s="333"/>
      <c r="LG38" s="333"/>
      <c r="LH38" s="333"/>
      <c r="LI38" s="333"/>
      <c r="LJ38" s="333"/>
      <c r="LK38" s="333"/>
      <c r="LL38" s="333"/>
      <c r="LM38" s="333"/>
      <c r="LN38" s="333"/>
      <c r="LO38" s="333"/>
      <c r="LP38" s="333"/>
    </row>
    <row r="39">
      <c r="A39" s="331" t="str">
        <f>'3b. TBond Projections'!A111</f>
        <v>06-2031</v>
      </c>
      <c r="B39" s="82">
        <f t="shared" si="1"/>
        <v>8.16041969</v>
      </c>
      <c r="C39" s="82">
        <f t="shared" si="2"/>
        <v>8.16041969</v>
      </c>
      <c r="D39" s="82"/>
      <c r="E39" s="331" t="str">
        <f t="shared" si="3"/>
        <v>06-2031</v>
      </c>
      <c r="F39" s="20">
        <f>F35+1</f>
        <v>9</v>
      </c>
      <c r="G39" s="82">
        <f t="shared" ref="G39:H39" si="24">B39</f>
        <v>8.16041969</v>
      </c>
      <c r="H39" s="82">
        <f t="shared" si="24"/>
        <v>8.16041969</v>
      </c>
      <c r="K39" s="331" t="str">
        <f t="shared" si="4"/>
        <v>06-2031</v>
      </c>
      <c r="L39" s="82">
        <f t="shared" si="5"/>
        <v>0.181908706</v>
      </c>
      <c r="M39" s="82">
        <f t="shared" si="6"/>
        <v>0.181908706</v>
      </c>
      <c r="N39" s="82"/>
      <c r="O39" s="331" t="str">
        <f t="shared" si="7"/>
        <v>06-2031</v>
      </c>
      <c r="P39" s="20">
        <f>P35+1</f>
        <v>9</v>
      </c>
      <c r="Q39" s="82">
        <f t="shared" ref="Q39:R39" si="25">sum(L36:L39)</f>
        <v>0.8395007997</v>
      </c>
      <c r="R39" s="82">
        <f t="shared" si="25"/>
        <v>0.8395007997</v>
      </c>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252"/>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252"/>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c r="KN39" s="333"/>
      <c r="KO39" s="333"/>
      <c r="KP39" s="333"/>
      <c r="KQ39" s="333"/>
      <c r="KR39" s="333"/>
      <c r="KS39" s="333"/>
      <c r="KT39" s="333"/>
      <c r="KU39" s="333"/>
      <c r="KV39" s="333"/>
      <c r="KW39" s="333"/>
      <c r="KX39" s="333"/>
      <c r="KY39" s="333"/>
      <c r="KZ39" s="333"/>
      <c r="LA39" s="333"/>
      <c r="LB39" s="333"/>
      <c r="LC39" s="333"/>
      <c r="LD39" s="333"/>
      <c r="LE39" s="333"/>
      <c r="LF39" s="333"/>
      <c r="LG39" s="333"/>
      <c r="LH39" s="333"/>
      <c r="LI39" s="333"/>
      <c r="LJ39" s="333"/>
      <c r="LK39" s="333"/>
      <c r="LL39" s="333"/>
      <c r="LM39" s="333"/>
      <c r="LN39" s="333"/>
      <c r="LO39" s="333"/>
      <c r="LP39" s="333"/>
    </row>
    <row r="40">
      <c r="A40" s="331" t="str">
        <f>'3b. TBond Projections'!A112</f>
        <v>09-2031</v>
      </c>
      <c r="B40" s="82">
        <f t="shared" si="1"/>
        <v>8.16041969</v>
      </c>
      <c r="C40" s="82">
        <f t="shared" si="2"/>
        <v>8.16041969</v>
      </c>
      <c r="D40" s="82"/>
      <c r="E40" s="20" t="str">
        <f t="shared" si="3"/>
        <v> </v>
      </c>
      <c r="K40" s="331" t="str">
        <f t="shared" si="4"/>
        <v>09-2031</v>
      </c>
      <c r="L40" s="82">
        <f t="shared" si="5"/>
        <v>0.2378416939</v>
      </c>
      <c r="M40" s="82">
        <f t="shared" si="6"/>
        <v>0.2378416939</v>
      </c>
      <c r="N40" s="82"/>
      <c r="O40" s="20" t="str">
        <f t="shared" si="7"/>
        <v> </v>
      </c>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252"/>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252"/>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c r="KN40" s="333"/>
      <c r="KO40" s="333"/>
      <c r="KP40" s="333"/>
      <c r="KQ40" s="333"/>
      <c r="KR40" s="333"/>
      <c r="KS40" s="333"/>
      <c r="KT40" s="333"/>
      <c r="KU40" s="333"/>
      <c r="KV40" s="333"/>
      <c r="KW40" s="333"/>
      <c r="KX40" s="333"/>
      <c r="KY40" s="333"/>
      <c r="KZ40" s="333"/>
      <c r="LA40" s="333"/>
      <c r="LB40" s="333"/>
      <c r="LC40" s="333"/>
      <c r="LD40" s="333"/>
      <c r="LE40" s="333"/>
      <c r="LF40" s="333"/>
      <c r="LG40" s="333"/>
      <c r="LH40" s="333"/>
      <c r="LI40" s="333"/>
      <c r="LJ40" s="333"/>
      <c r="LK40" s="333"/>
      <c r="LL40" s="333"/>
      <c r="LM40" s="333"/>
      <c r="LN40" s="333"/>
      <c r="LO40" s="333"/>
      <c r="LP40" s="333"/>
    </row>
    <row r="41">
      <c r="A41" s="331" t="str">
        <f>'3b. TBond Projections'!A113</f>
        <v>12-2031</v>
      </c>
      <c r="B41" s="82">
        <f t="shared" si="1"/>
        <v>8.16041969</v>
      </c>
      <c r="C41" s="82">
        <f t="shared" si="2"/>
        <v>8.16041969</v>
      </c>
      <c r="D41" s="82"/>
      <c r="E41" s="20" t="str">
        <f t="shared" si="3"/>
        <v> </v>
      </c>
      <c r="K41" s="331" t="str">
        <f t="shared" si="4"/>
        <v>12-2031</v>
      </c>
      <c r="L41" s="82">
        <f t="shared" si="5"/>
        <v>0.181908706</v>
      </c>
      <c r="M41" s="82">
        <f t="shared" si="6"/>
        <v>0.181908706</v>
      </c>
      <c r="N41" s="82"/>
      <c r="O41" s="20" t="str">
        <f t="shared" si="7"/>
        <v> </v>
      </c>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252"/>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252"/>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c r="KN41" s="333"/>
      <c r="KO41" s="333"/>
      <c r="KP41" s="333"/>
      <c r="KQ41" s="333"/>
      <c r="KR41" s="333"/>
      <c r="KS41" s="333"/>
      <c r="KT41" s="333"/>
      <c r="KU41" s="333"/>
      <c r="KV41" s="333"/>
      <c r="KW41" s="333"/>
      <c r="KX41" s="333"/>
      <c r="KY41" s="333"/>
      <c r="KZ41" s="333"/>
      <c r="LA41" s="333"/>
      <c r="LB41" s="333"/>
      <c r="LC41" s="333"/>
      <c r="LD41" s="333"/>
      <c r="LE41" s="333"/>
      <c r="LF41" s="333"/>
      <c r="LG41" s="333"/>
      <c r="LH41" s="333"/>
      <c r="LI41" s="333"/>
      <c r="LJ41" s="333"/>
      <c r="LK41" s="333"/>
      <c r="LL41" s="333"/>
      <c r="LM41" s="333"/>
      <c r="LN41" s="333"/>
      <c r="LO41" s="333"/>
      <c r="LP41" s="333"/>
    </row>
    <row r="42">
      <c r="A42" s="331" t="str">
        <f>'3b. TBond Projections'!A114</f>
        <v>03-2032</v>
      </c>
      <c r="B42" s="82">
        <f t="shared" si="1"/>
        <v>8.16041969</v>
      </c>
      <c r="C42" s="82">
        <f t="shared" si="2"/>
        <v>8.16041969</v>
      </c>
      <c r="D42" s="82"/>
      <c r="E42" s="20" t="str">
        <f t="shared" si="3"/>
        <v> </v>
      </c>
      <c r="K42" s="331" t="str">
        <f t="shared" si="4"/>
        <v>03-2032</v>
      </c>
      <c r="L42" s="82">
        <f t="shared" si="5"/>
        <v>0.2378416939</v>
      </c>
      <c r="M42" s="82">
        <f t="shared" si="6"/>
        <v>0.2378416939</v>
      </c>
      <c r="N42" s="82"/>
      <c r="O42" s="20" t="str">
        <f t="shared" si="7"/>
        <v> </v>
      </c>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252"/>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252"/>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c r="KN42" s="333"/>
      <c r="KO42" s="333"/>
      <c r="KP42" s="333"/>
      <c r="KQ42" s="333"/>
      <c r="KR42" s="333"/>
      <c r="KS42" s="333"/>
      <c r="KT42" s="333"/>
      <c r="KU42" s="333"/>
      <c r="KV42" s="333"/>
      <c r="KW42" s="333"/>
      <c r="KX42" s="333"/>
      <c r="KY42" s="333"/>
      <c r="KZ42" s="333"/>
      <c r="LA42" s="333"/>
      <c r="LB42" s="333"/>
      <c r="LC42" s="333"/>
      <c r="LD42" s="333"/>
      <c r="LE42" s="333"/>
      <c r="LF42" s="333"/>
      <c r="LG42" s="333"/>
      <c r="LH42" s="333"/>
      <c r="LI42" s="333"/>
      <c r="LJ42" s="333"/>
      <c r="LK42" s="333"/>
      <c r="LL42" s="333"/>
      <c r="LM42" s="333"/>
      <c r="LN42" s="333"/>
      <c r="LO42" s="333"/>
      <c r="LP42" s="333"/>
    </row>
    <row r="43">
      <c r="A43" s="331" t="str">
        <f>'3b. TBond Projections'!A115</f>
        <v>06-2032</v>
      </c>
      <c r="B43" s="82">
        <f t="shared" si="1"/>
        <v>8.16041969</v>
      </c>
      <c r="C43" s="82">
        <f t="shared" si="2"/>
        <v>8.16041969</v>
      </c>
      <c r="D43" s="82"/>
      <c r="E43" s="331" t="str">
        <f t="shared" si="3"/>
        <v>06-2032</v>
      </c>
      <c r="F43" s="20">
        <f>F39+1</f>
        <v>10</v>
      </c>
      <c r="G43" s="82">
        <f t="shared" ref="G43:H43" si="26">B43</f>
        <v>8.16041969</v>
      </c>
      <c r="H43" s="82">
        <f t="shared" si="26"/>
        <v>8.16041969</v>
      </c>
      <c r="K43" s="331" t="str">
        <f t="shared" si="4"/>
        <v>06-2032</v>
      </c>
      <c r="L43" s="82">
        <f t="shared" si="5"/>
        <v>0.181908706</v>
      </c>
      <c r="M43" s="82">
        <f t="shared" si="6"/>
        <v>0.181908706</v>
      </c>
      <c r="N43" s="82"/>
      <c r="O43" s="331" t="str">
        <f t="shared" si="7"/>
        <v>06-2032</v>
      </c>
      <c r="P43" s="20">
        <f>P39+1</f>
        <v>10</v>
      </c>
      <c r="Q43" s="82">
        <f t="shared" ref="Q43:R43" si="27">sum(L40:L43)</f>
        <v>0.8395007997</v>
      </c>
      <c r="R43" s="82">
        <f t="shared" si="27"/>
        <v>0.8395007997</v>
      </c>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252"/>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252"/>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c r="KN43" s="333"/>
      <c r="KO43" s="333"/>
      <c r="KP43" s="333"/>
      <c r="KQ43" s="333"/>
      <c r="KR43" s="333"/>
      <c r="KS43" s="333"/>
      <c r="KT43" s="333"/>
      <c r="KU43" s="333"/>
      <c r="KV43" s="333"/>
      <c r="KW43" s="333"/>
      <c r="KX43" s="333"/>
      <c r="KY43" s="333"/>
      <c r="KZ43" s="333"/>
      <c r="LA43" s="333"/>
      <c r="LB43" s="333"/>
      <c r="LC43" s="333"/>
      <c r="LD43" s="333"/>
      <c r="LE43" s="333"/>
      <c r="LF43" s="333"/>
      <c r="LG43" s="333"/>
      <c r="LH43" s="333"/>
      <c r="LI43" s="333"/>
      <c r="LJ43" s="333"/>
      <c r="LK43" s="333"/>
      <c r="LL43" s="333"/>
      <c r="LM43" s="333"/>
      <c r="LN43" s="333"/>
      <c r="LO43" s="333"/>
      <c r="LP43" s="333"/>
    </row>
    <row r="44">
      <c r="A44" s="390"/>
      <c r="B44" s="390"/>
      <c r="C44" s="390"/>
      <c r="D44" s="390"/>
      <c r="E44" s="390"/>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252"/>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252"/>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c r="KN44" s="333"/>
      <c r="KO44" s="333"/>
      <c r="KP44" s="333"/>
      <c r="KQ44" s="333"/>
      <c r="KR44" s="333"/>
      <c r="KS44" s="333"/>
      <c r="KT44" s="333"/>
      <c r="KU44" s="333"/>
      <c r="KV44" s="333"/>
      <c r="KW44" s="333"/>
      <c r="KX44" s="333"/>
      <c r="KY44" s="333"/>
      <c r="KZ44" s="333"/>
      <c r="LA44" s="333"/>
      <c r="LB44" s="333"/>
      <c r="LC44" s="333"/>
      <c r="LD44" s="333"/>
      <c r="LE44" s="333"/>
      <c r="LF44" s="333"/>
      <c r="LG44" s="333"/>
      <c r="LH44" s="333"/>
      <c r="LI44" s="333"/>
      <c r="LJ44" s="333"/>
      <c r="LK44" s="333"/>
      <c r="LL44" s="333"/>
      <c r="LM44" s="333"/>
      <c r="LN44" s="333"/>
      <c r="LO44" s="333"/>
      <c r="LP44" s="333"/>
    </row>
    <row r="45">
      <c r="A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252"/>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252"/>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c r="KN45" s="333"/>
      <c r="KO45" s="333"/>
      <c r="KP45" s="333"/>
      <c r="KQ45" s="333"/>
      <c r="KR45" s="333"/>
      <c r="KS45" s="333"/>
      <c r="KT45" s="333"/>
      <c r="KU45" s="333"/>
      <c r="KV45" s="333"/>
      <c r="KW45" s="333"/>
      <c r="KX45" s="333"/>
      <c r="KY45" s="333"/>
      <c r="KZ45" s="333"/>
      <c r="LA45" s="333"/>
      <c r="LB45" s="333"/>
      <c r="LC45" s="333"/>
      <c r="LD45" s="333"/>
      <c r="LE45" s="333"/>
      <c r="LF45" s="333"/>
      <c r="LG45" s="333"/>
      <c r="LH45" s="333"/>
      <c r="LI45" s="333"/>
      <c r="LJ45" s="333"/>
      <c r="LK45" s="333"/>
      <c r="LL45" s="333"/>
      <c r="LM45" s="333"/>
      <c r="LN45" s="333"/>
      <c r="LO45" s="333"/>
      <c r="LP45" s="333"/>
    </row>
    <row r="46">
      <c r="A46" s="332"/>
      <c r="C46" s="332">
        <v>1.0</v>
      </c>
      <c r="F46" s="332">
        <v>2.0</v>
      </c>
      <c r="I46" s="332">
        <f>F46+1</f>
        <v>3</v>
      </c>
      <c r="L46" s="332">
        <f>I46+1</f>
        <v>4</v>
      </c>
      <c r="O46" s="332">
        <f>L46+1</f>
        <v>5</v>
      </c>
      <c r="R46" s="332">
        <f>O46+1</f>
        <v>6</v>
      </c>
      <c r="U46" s="332">
        <f>R46+1</f>
        <v>7</v>
      </c>
      <c r="X46" s="332">
        <f>U46+1</f>
        <v>8</v>
      </c>
      <c r="AA46" s="332">
        <f>X46+1</f>
        <v>9</v>
      </c>
      <c r="AD46" s="332">
        <f>AA46+1</f>
        <v>10</v>
      </c>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252"/>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252"/>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c r="HN46" s="333"/>
      <c r="HO46" s="333"/>
      <c r="HP46" s="333"/>
      <c r="HQ46" s="333"/>
      <c r="HR46" s="333"/>
      <c r="HS46" s="333"/>
      <c r="HT46" s="333"/>
      <c r="HU46" s="333"/>
      <c r="HV46" s="333"/>
      <c r="HW46" s="333"/>
      <c r="HX46" s="333"/>
      <c r="HY46" s="333"/>
      <c r="HZ46" s="333"/>
      <c r="IA46" s="333"/>
      <c r="IB46" s="333"/>
      <c r="IC46" s="333"/>
      <c r="ID46" s="333"/>
      <c r="IE46" s="333"/>
      <c r="IF46" s="333"/>
      <c r="IG46" s="333"/>
      <c r="IH46" s="333"/>
      <c r="II46" s="333"/>
      <c r="IJ46" s="333"/>
      <c r="IK46" s="333"/>
      <c r="IL46" s="333"/>
      <c r="IM46" s="333"/>
      <c r="IN46" s="333"/>
      <c r="IO46" s="333"/>
      <c r="IP46" s="333"/>
      <c r="IQ46" s="333"/>
      <c r="IR46" s="333"/>
      <c r="IS46" s="333"/>
      <c r="IT46" s="333"/>
      <c r="IU46" s="333"/>
      <c r="IV46" s="333"/>
      <c r="IW46" s="333"/>
      <c r="IX46" s="333"/>
      <c r="IY46" s="333"/>
      <c r="IZ46" s="333"/>
      <c r="JA46" s="333"/>
      <c r="JB46" s="333"/>
      <c r="JC46" s="333"/>
      <c r="JD46" s="333"/>
      <c r="JE46" s="333"/>
      <c r="JF46" s="333"/>
      <c r="JG46" s="333"/>
      <c r="JH46" s="333"/>
      <c r="JI46" s="333"/>
      <c r="JJ46" s="333"/>
      <c r="JK46" s="333"/>
      <c r="JL46" s="333"/>
      <c r="JM46" s="333"/>
      <c r="JN46" s="333"/>
      <c r="JO46" s="333"/>
      <c r="JP46" s="333"/>
      <c r="JQ46" s="333"/>
      <c r="JR46" s="333"/>
      <c r="JS46" s="333"/>
      <c r="JT46" s="333"/>
      <c r="JU46" s="333"/>
      <c r="JV46" s="333"/>
      <c r="JW46" s="333"/>
      <c r="JX46" s="333"/>
      <c r="JY46" s="333"/>
      <c r="JZ46" s="333"/>
      <c r="KA46" s="333"/>
      <c r="KB46" s="333"/>
      <c r="KC46" s="333"/>
      <c r="KD46" s="333"/>
      <c r="KE46" s="333"/>
      <c r="KF46" s="333"/>
      <c r="KG46" s="333"/>
      <c r="KH46" s="333"/>
      <c r="KI46" s="333"/>
      <c r="KJ46" s="333"/>
      <c r="KK46" s="333"/>
      <c r="KL46" s="333"/>
      <c r="KM46" s="333"/>
      <c r="KN46" s="333"/>
      <c r="KO46" s="333"/>
      <c r="KP46" s="333"/>
      <c r="KQ46" s="333"/>
      <c r="KR46" s="333"/>
      <c r="KS46" s="333"/>
      <c r="KT46" s="333"/>
      <c r="KU46" s="333"/>
      <c r="KV46" s="333"/>
      <c r="KW46" s="333"/>
      <c r="KX46" s="333"/>
      <c r="KY46" s="333"/>
      <c r="KZ46" s="333"/>
      <c r="LA46" s="333"/>
      <c r="LB46" s="333"/>
      <c r="LC46" s="333"/>
      <c r="LD46" s="333"/>
      <c r="LE46" s="333"/>
      <c r="LF46" s="333"/>
      <c r="LG46" s="333"/>
      <c r="LH46" s="333"/>
      <c r="LI46" s="333"/>
      <c r="LJ46" s="333"/>
      <c r="LK46" s="333"/>
      <c r="LL46" s="333"/>
      <c r="LM46" s="333"/>
      <c r="LN46" s="333"/>
      <c r="LO46" s="333"/>
      <c r="LP46" s="333"/>
    </row>
    <row r="47">
      <c r="A47" s="332"/>
      <c r="C47" s="332"/>
      <c r="F47" s="332"/>
      <c r="I47" s="332"/>
      <c r="L47" s="332"/>
      <c r="O47" s="332"/>
      <c r="R47" s="332"/>
      <c r="U47" s="332"/>
      <c r="X47" s="332"/>
      <c r="AA47" s="332"/>
      <c r="AD47" s="332"/>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252"/>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252"/>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c r="KN47" s="333"/>
      <c r="KO47" s="333"/>
      <c r="KP47" s="333"/>
      <c r="KQ47" s="333"/>
      <c r="KR47" s="333"/>
      <c r="KS47" s="333"/>
      <c r="KT47" s="333"/>
      <c r="KU47" s="333"/>
      <c r="KV47" s="333"/>
      <c r="KW47" s="333"/>
      <c r="KX47" s="333"/>
      <c r="KY47" s="333"/>
      <c r="KZ47" s="333"/>
      <c r="LA47" s="333"/>
      <c r="LB47" s="333"/>
      <c r="LC47" s="333"/>
      <c r="LD47" s="333"/>
      <c r="LE47" s="333"/>
      <c r="LF47" s="333"/>
      <c r="LG47" s="333"/>
      <c r="LH47" s="333"/>
      <c r="LI47" s="333"/>
      <c r="LJ47" s="333"/>
      <c r="LK47" s="333"/>
      <c r="LL47" s="333"/>
      <c r="LM47" s="333"/>
      <c r="LN47" s="333"/>
      <c r="LO47" s="333"/>
      <c r="LP47" s="333"/>
    </row>
    <row r="48">
      <c r="A48" s="332" t="s">
        <v>111</v>
      </c>
      <c r="B48" s="332" t="s">
        <v>179</v>
      </c>
      <c r="C48" s="334">
        <f>vlookup(C$46,$F$7:$I$43,2)</f>
        <v>8.16041969</v>
      </c>
      <c r="D48" s="82">
        <f>C49</f>
        <v>8.16041969</v>
      </c>
      <c r="E48" s="20" t="str">
        <f>C50</f>
        <v/>
      </c>
      <c r="F48" s="334">
        <f>vlookup(F$46,$F$7:$I$43,2)</f>
        <v>8.16041969</v>
      </c>
      <c r="G48" s="82">
        <f>F49</f>
        <v>8.16041969</v>
      </c>
      <c r="H48" s="20" t="str">
        <f>F50</f>
        <v/>
      </c>
      <c r="I48" s="334">
        <f>vlookup(I$46,$F$7:$I$43,2)</f>
        <v>8.16041969</v>
      </c>
      <c r="J48" s="82">
        <f>I49</f>
        <v>8.16041969</v>
      </c>
      <c r="K48" s="20" t="str">
        <f>I50</f>
        <v/>
      </c>
      <c r="L48" s="334">
        <f>vlookup(L$46,$F$7:$I$43,2)</f>
        <v>8.16041969</v>
      </c>
      <c r="M48" s="82">
        <f>L49</f>
        <v>8.16041969</v>
      </c>
      <c r="N48" s="20" t="str">
        <f>L50</f>
        <v/>
      </c>
      <c r="O48" s="334">
        <f>vlookup(O$46,$F$7:$I$43,2)</f>
        <v>8.16041969</v>
      </c>
      <c r="P48" s="82">
        <f>O49</f>
        <v>8.16041969</v>
      </c>
      <c r="Q48" s="20" t="str">
        <f>O50</f>
        <v/>
      </c>
      <c r="R48" s="334">
        <f>vlookup(R$46,$F$7:$I$43,2)</f>
        <v>8.16041969</v>
      </c>
      <c r="S48" s="82">
        <f>R49</f>
        <v>8.16041969</v>
      </c>
      <c r="T48" s="20" t="str">
        <f>R50</f>
        <v/>
      </c>
      <c r="U48" s="334">
        <f>vlookup(U$46,$F$7:$I$43,2)</f>
        <v>8.16041969</v>
      </c>
      <c r="V48" s="82">
        <f>U49</f>
        <v>8.16041969</v>
      </c>
      <c r="W48" s="20" t="str">
        <f>U50</f>
        <v/>
      </c>
      <c r="X48" s="334">
        <f>vlookup(X$46,$F$7:$I$43,2)</f>
        <v>8.16041969</v>
      </c>
      <c r="Y48" s="82">
        <f>X49</f>
        <v>8.16041969</v>
      </c>
      <c r="Z48" s="20" t="str">
        <f>X50</f>
        <v/>
      </c>
      <c r="AA48" s="334">
        <f>vlookup(AA$46,$F$7:$I$43,2)</f>
        <v>8.16041969</v>
      </c>
      <c r="AB48" s="82">
        <f>AA49</f>
        <v>8.16041969</v>
      </c>
      <c r="AC48" s="20" t="str">
        <f>AA50</f>
        <v/>
      </c>
      <c r="AD48" s="334">
        <f>vlookup(AD$46,$F$7:$I$43,2)</f>
        <v>8.16041969</v>
      </c>
      <c r="AE48" s="82">
        <f>AD49</f>
        <v>8.16041969</v>
      </c>
      <c r="AF48" s="20" t="str">
        <f>AD50</f>
        <v/>
      </c>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252"/>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252"/>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c r="KN48" s="333"/>
      <c r="KO48" s="333"/>
      <c r="KP48" s="333"/>
      <c r="KQ48" s="333"/>
      <c r="KR48" s="333"/>
      <c r="KS48" s="333"/>
      <c r="KT48" s="333"/>
      <c r="KU48" s="333"/>
      <c r="KV48" s="333"/>
      <c r="KW48" s="333"/>
      <c r="KX48" s="333"/>
      <c r="KY48" s="333"/>
      <c r="KZ48" s="333"/>
      <c r="LA48" s="333"/>
      <c r="LB48" s="333"/>
      <c r="LC48" s="333"/>
      <c r="LD48" s="333"/>
      <c r="LE48" s="333"/>
      <c r="LF48" s="333"/>
      <c r="LG48" s="333"/>
      <c r="LH48" s="333"/>
      <c r="LI48" s="333"/>
      <c r="LJ48" s="333"/>
      <c r="LK48" s="333"/>
      <c r="LL48" s="333"/>
      <c r="LM48" s="333"/>
      <c r="LN48" s="333"/>
      <c r="LO48" s="333"/>
      <c r="LP48" s="333"/>
    </row>
    <row r="49">
      <c r="A49" s="332"/>
      <c r="B49" s="332">
        <v>2019.0</v>
      </c>
      <c r="C49" s="334">
        <f>vlookup(C$46,$F$7:$I$43,3)</f>
        <v>8.16041969</v>
      </c>
      <c r="F49" s="334">
        <f>vlookup(F$46,$F$7:$I$43,3)</f>
        <v>8.16041969</v>
      </c>
      <c r="I49" s="334">
        <f>vlookup(I$46,$F$7:$I$43,3)</f>
        <v>8.16041969</v>
      </c>
      <c r="L49" s="334">
        <f>vlookup(L$46,$F$7:$I$43,3)</f>
        <v>8.16041969</v>
      </c>
      <c r="O49" s="334">
        <f>vlookup(O$46,$F$7:$I$43,3)</f>
        <v>8.16041969</v>
      </c>
      <c r="R49" s="334">
        <f>vlookup(R$46,$F$7:$I$43,3)</f>
        <v>8.16041969</v>
      </c>
      <c r="U49" s="334">
        <f>vlookup(U$46,$F$7:$I$43,3)</f>
        <v>8.16041969</v>
      </c>
      <c r="X49" s="334">
        <f>vlookup(X$46,$F$7:$I$43,3)</f>
        <v>8.16041969</v>
      </c>
      <c r="AA49" s="334">
        <f>vlookup(AA$46,$F$7:$I$43,3)</f>
        <v>8.16041969</v>
      </c>
      <c r="AD49" s="334">
        <f>vlookup(AD$46,$F$7:$I$43,3)</f>
        <v>8.16041969</v>
      </c>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252"/>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252"/>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c r="KN49" s="333"/>
      <c r="KO49" s="333"/>
      <c r="KP49" s="333"/>
      <c r="KQ49" s="333"/>
      <c r="KR49" s="333"/>
      <c r="KS49" s="333"/>
      <c r="KT49" s="333"/>
      <c r="KU49" s="333"/>
      <c r="KV49" s="333"/>
      <c r="KW49" s="333"/>
      <c r="KX49" s="333"/>
      <c r="KY49" s="333"/>
      <c r="KZ49" s="333"/>
      <c r="LA49" s="333"/>
      <c r="LB49" s="333"/>
      <c r="LC49" s="333"/>
      <c r="LD49" s="333"/>
      <c r="LE49" s="333"/>
      <c r="LF49" s="333"/>
      <c r="LG49" s="333"/>
      <c r="LH49" s="333"/>
      <c r="LI49" s="333"/>
      <c r="LJ49" s="333"/>
      <c r="LK49" s="333"/>
      <c r="LL49" s="333"/>
      <c r="LM49" s="333"/>
      <c r="LN49" s="333"/>
      <c r="LO49" s="333"/>
      <c r="LP49" s="333"/>
    </row>
    <row r="50">
      <c r="A50" s="332"/>
      <c r="B50" s="332"/>
      <c r="C50" s="332" t="str">
        <f>vlookup(C$46,$F$7:$I$43,4)</f>
        <v/>
      </c>
      <c r="F50" s="332" t="str">
        <f>vlookup(F$46,$F$7:$I$43,4)</f>
        <v/>
      </c>
      <c r="I50" s="332" t="str">
        <f>vlookup(I$46,$F$7:$I$43,4)</f>
        <v/>
      </c>
      <c r="L50" s="332" t="str">
        <f>vlookup(L$46,$F$7:$I$43,4)</f>
        <v/>
      </c>
      <c r="O50" s="332" t="str">
        <f>vlookup(O$46,$F$7:$I$43,4)</f>
        <v/>
      </c>
      <c r="R50" s="332" t="str">
        <f>vlookup(R$46,$F$7:$I$43,4)</f>
        <v/>
      </c>
      <c r="U50" s="332" t="str">
        <f>vlookup(U$46,$F$7:$I$43,4)</f>
        <v/>
      </c>
      <c r="X50" s="332" t="str">
        <f>vlookup(X$46,$F$7:$I$43,4)</f>
        <v/>
      </c>
      <c r="AA50" s="332" t="str">
        <f>vlookup(AA$46,$F$7:$I$43,4)</f>
        <v/>
      </c>
      <c r="AD50" s="332" t="str">
        <f>vlookup(AD$46,$F$7:$I$43,4)</f>
        <v/>
      </c>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252"/>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252"/>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c r="KN50" s="333"/>
      <c r="KO50" s="333"/>
      <c r="KP50" s="333"/>
      <c r="KQ50" s="333"/>
      <c r="KR50" s="333"/>
      <c r="KS50" s="333"/>
      <c r="KT50" s="333"/>
      <c r="KU50" s="333"/>
      <c r="KV50" s="333"/>
      <c r="KW50" s="333"/>
      <c r="KX50" s="333"/>
      <c r="KY50" s="333"/>
      <c r="KZ50" s="333"/>
      <c r="LA50" s="333"/>
      <c r="LB50" s="333"/>
      <c r="LC50" s="333"/>
      <c r="LD50" s="333"/>
      <c r="LE50" s="333"/>
      <c r="LF50" s="333"/>
      <c r="LG50" s="333"/>
      <c r="LH50" s="333"/>
      <c r="LI50" s="333"/>
      <c r="LJ50" s="333"/>
      <c r="LK50" s="333"/>
      <c r="LL50" s="333"/>
      <c r="LM50" s="333"/>
      <c r="LN50" s="333"/>
      <c r="LO50" s="333"/>
      <c r="LP50" s="333"/>
    </row>
    <row r="51">
      <c r="A51" s="332" t="s">
        <v>142</v>
      </c>
      <c r="B51" s="332" t="s">
        <v>179</v>
      </c>
      <c r="C51" s="334">
        <f>vlookup(C$46,$P$7:$S$43,2)</f>
        <v>0.8347007997</v>
      </c>
      <c r="D51" s="82">
        <f>C52</f>
        <v>0.8347007997</v>
      </c>
      <c r="E51" s="20" t="str">
        <f>C53</f>
        <v/>
      </c>
      <c r="F51" s="334">
        <f>vlookup(F$46,$P$7:$S$43,2)</f>
        <v>0.8395007997</v>
      </c>
      <c r="G51" s="82">
        <f>F52</f>
        <v>0.8395007997</v>
      </c>
      <c r="H51" s="20" t="str">
        <f>F53</f>
        <v/>
      </c>
      <c r="I51" s="334">
        <f>vlookup(I$46,$P$7:$S$43,2)</f>
        <v>0.8395007997</v>
      </c>
      <c r="J51" s="82">
        <f>I52</f>
        <v>0.8395007997</v>
      </c>
      <c r="K51" s="20" t="str">
        <f>I53</f>
        <v/>
      </c>
      <c r="L51" s="334">
        <f>vlookup(L$46,$P$7:$S$43,2)</f>
        <v>0.8395007997</v>
      </c>
      <c r="M51" s="82">
        <f>L52</f>
        <v>0.8395007997</v>
      </c>
      <c r="N51" s="20" t="str">
        <f>L53</f>
        <v/>
      </c>
      <c r="O51" s="334">
        <f>vlookup(O$46,$P$7:$S$43,2)</f>
        <v>0.8395007997</v>
      </c>
      <c r="P51" s="82">
        <f>O52</f>
        <v>0.8395007997</v>
      </c>
      <c r="Q51" s="20" t="str">
        <f>O53</f>
        <v/>
      </c>
      <c r="R51" s="334">
        <f>vlookup(R$46,$P$7:$S$43,2)</f>
        <v>0.8395007997</v>
      </c>
      <c r="S51" s="82">
        <f>R52</f>
        <v>0.8395007997</v>
      </c>
      <c r="T51" s="20" t="str">
        <f>R53</f>
        <v/>
      </c>
      <c r="U51" s="334">
        <f>vlookup(U$46,$P$7:$S$43,2)</f>
        <v>0.8395007997</v>
      </c>
      <c r="V51" s="82">
        <f>U52</f>
        <v>0.8395007997</v>
      </c>
      <c r="W51" s="20" t="str">
        <f>U53</f>
        <v/>
      </c>
      <c r="X51" s="334">
        <f>vlookup(X$46,$P$7:$S$43,2)</f>
        <v>0.8395007997</v>
      </c>
      <c r="Y51" s="82">
        <f>X52</f>
        <v>0.8395007997</v>
      </c>
      <c r="Z51" s="20" t="str">
        <f>X53</f>
        <v/>
      </c>
      <c r="AA51" s="334">
        <f>vlookup(AA$46,$P$7:$S$43,2)</f>
        <v>0.8395007997</v>
      </c>
      <c r="AB51" s="82">
        <f>AA52</f>
        <v>0.8395007997</v>
      </c>
      <c r="AC51" s="20" t="str">
        <f>AA53</f>
        <v/>
      </c>
      <c r="AD51" s="334">
        <f>vlookup(AD$46,$P$7:$S$43,2)</f>
        <v>0.8395007997</v>
      </c>
      <c r="AE51" s="82">
        <f>AD52</f>
        <v>0.8395007997</v>
      </c>
      <c r="AF51" s="20" t="str">
        <f>AD53</f>
        <v/>
      </c>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252"/>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252"/>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c r="KN51" s="333"/>
      <c r="KO51" s="333"/>
      <c r="KP51" s="333"/>
      <c r="KQ51" s="333"/>
      <c r="KR51" s="333"/>
      <c r="KS51" s="333"/>
      <c r="KT51" s="333"/>
      <c r="KU51" s="333"/>
      <c r="KV51" s="333"/>
      <c r="KW51" s="333"/>
      <c r="KX51" s="333"/>
      <c r="KY51" s="333"/>
      <c r="KZ51" s="333"/>
      <c r="LA51" s="333"/>
      <c r="LB51" s="333"/>
      <c r="LC51" s="333"/>
      <c r="LD51" s="333"/>
      <c r="LE51" s="333"/>
      <c r="LF51" s="333"/>
      <c r="LG51" s="333"/>
      <c r="LH51" s="333"/>
      <c r="LI51" s="333"/>
      <c r="LJ51" s="333"/>
      <c r="LK51" s="333"/>
      <c r="LL51" s="333"/>
      <c r="LM51" s="333"/>
      <c r="LN51" s="333"/>
      <c r="LO51" s="333"/>
      <c r="LP51" s="333"/>
    </row>
    <row r="52">
      <c r="A52" s="332"/>
      <c r="B52" s="332">
        <v>2019.0</v>
      </c>
      <c r="C52" s="334">
        <f>vlookup(C$46,$P$7:$S$43,3)</f>
        <v>0.8347007997</v>
      </c>
      <c r="F52" s="334">
        <f>vlookup(F$46,$P$7:$S$43,3)</f>
        <v>0.8395007997</v>
      </c>
      <c r="I52" s="334">
        <f>vlookup(I$46,$P$7:$S$43,3)</f>
        <v>0.8395007997</v>
      </c>
      <c r="L52" s="334">
        <f>vlookup(L$46,$P$7:$S$43,3)</f>
        <v>0.8395007997</v>
      </c>
      <c r="O52" s="334">
        <f>vlookup(O$46,$P$7:$S$43,3)</f>
        <v>0.8395007997</v>
      </c>
      <c r="R52" s="334">
        <f>vlookup(R$46,$P$7:$S$43,3)</f>
        <v>0.8395007997</v>
      </c>
      <c r="U52" s="334">
        <f>vlookup(U$46,$P$7:$S$43,3)</f>
        <v>0.8395007997</v>
      </c>
      <c r="X52" s="334">
        <f>vlookup(X$46,$P$7:$S$43,3)</f>
        <v>0.8395007997</v>
      </c>
      <c r="AA52" s="334">
        <f>vlookup(AA$46,$P$7:$S$43,3)</f>
        <v>0.8395007997</v>
      </c>
      <c r="AD52" s="334">
        <f>vlookup(AD$46,$P$7:$S$43,3)</f>
        <v>0.8395007997</v>
      </c>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252"/>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252"/>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c r="KN52" s="333"/>
      <c r="KO52" s="333"/>
      <c r="KP52" s="333"/>
      <c r="KQ52" s="333"/>
      <c r="KR52" s="333"/>
      <c r="KS52" s="333"/>
      <c r="KT52" s="333"/>
      <c r="KU52" s="333"/>
      <c r="KV52" s="333"/>
      <c r="KW52" s="333"/>
      <c r="KX52" s="333"/>
      <c r="KY52" s="333"/>
      <c r="KZ52" s="333"/>
      <c r="LA52" s="333"/>
      <c r="LB52" s="333"/>
      <c r="LC52" s="333"/>
      <c r="LD52" s="333"/>
      <c r="LE52" s="333"/>
      <c r="LF52" s="333"/>
      <c r="LG52" s="333"/>
      <c r="LH52" s="333"/>
      <c r="LI52" s="333"/>
      <c r="LJ52" s="333"/>
      <c r="LK52" s="333"/>
      <c r="LL52" s="333"/>
      <c r="LM52" s="333"/>
      <c r="LN52" s="333"/>
      <c r="LO52" s="333"/>
      <c r="LP52" s="333"/>
    </row>
    <row r="53">
      <c r="A53" s="332"/>
      <c r="B53" s="332"/>
      <c r="C53" s="332" t="str">
        <f>vlookup(C$46,$P$7:$S$43,4)</f>
        <v/>
      </c>
      <c r="F53" s="332" t="str">
        <f>vlookup(F$46,$P$7:$S$43,4)</f>
        <v/>
      </c>
      <c r="I53" s="332" t="str">
        <f>vlookup(I$46,$P$7:$S$43,4)</f>
        <v/>
      </c>
      <c r="L53" s="332" t="str">
        <f>vlookup(L$46,$P$7:$S$43,4)</f>
        <v/>
      </c>
      <c r="O53" s="332" t="str">
        <f>vlookup(O$46,$P$7:$S$43,4)</f>
        <v/>
      </c>
      <c r="R53" s="332" t="str">
        <f>vlookup(R$46,$P$7:$S$43,4)</f>
        <v/>
      </c>
      <c r="U53" s="332" t="str">
        <f>vlookup(U$46,$P$7:$S$43,4)</f>
        <v/>
      </c>
      <c r="X53" s="332" t="str">
        <f>vlookup(X$46,$P$7:$S$43,4)</f>
        <v/>
      </c>
      <c r="AA53" s="332" t="str">
        <f>vlookup(AA$46,$P$7:$S$43,4)</f>
        <v/>
      </c>
      <c r="AD53" s="332" t="str">
        <f>vlookup(AD$46,$P$7:$S$43,4)</f>
        <v/>
      </c>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252"/>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252"/>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c r="KN53" s="333"/>
      <c r="KO53" s="333"/>
      <c r="KP53" s="333"/>
      <c r="KQ53" s="333"/>
      <c r="KR53" s="333"/>
      <c r="KS53" s="333"/>
      <c r="KT53" s="333"/>
      <c r="KU53" s="333"/>
      <c r="KV53" s="333"/>
      <c r="KW53" s="333"/>
      <c r="KX53" s="333"/>
      <c r="KY53" s="333"/>
      <c r="KZ53" s="333"/>
      <c r="LA53" s="333"/>
      <c r="LB53" s="333"/>
      <c r="LC53" s="333"/>
      <c r="LD53" s="333"/>
      <c r="LE53" s="333"/>
      <c r="LF53" s="333"/>
      <c r="LG53" s="333"/>
      <c r="LH53" s="333"/>
      <c r="LI53" s="333"/>
      <c r="LJ53" s="333"/>
      <c r="LK53" s="333"/>
      <c r="LL53" s="333"/>
      <c r="LM53" s="333"/>
      <c r="LN53" s="333"/>
      <c r="LO53" s="333"/>
      <c r="LP53" s="333"/>
    </row>
    <row r="54">
      <c r="A54" s="332"/>
      <c r="B54" s="332"/>
      <c r="C54" s="332"/>
      <c r="D54" s="332"/>
      <c r="E54" s="332"/>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252"/>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252"/>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c r="KN54" s="333"/>
      <c r="KO54" s="333"/>
      <c r="KP54" s="333"/>
      <c r="KQ54" s="333"/>
      <c r="KR54" s="333"/>
      <c r="KS54" s="333"/>
      <c r="KT54" s="333"/>
      <c r="KU54" s="333"/>
      <c r="KV54" s="333"/>
      <c r="KW54" s="333"/>
      <c r="KX54" s="333"/>
      <c r="KY54" s="333"/>
      <c r="KZ54" s="333"/>
      <c r="LA54" s="333"/>
      <c r="LB54" s="333"/>
      <c r="LC54" s="333"/>
      <c r="LD54" s="333"/>
      <c r="LE54" s="333"/>
      <c r="LF54" s="333"/>
      <c r="LG54" s="333"/>
      <c r="LH54" s="333"/>
      <c r="LI54" s="333"/>
      <c r="LJ54" s="333"/>
      <c r="LK54" s="333"/>
      <c r="LL54" s="333"/>
      <c r="LM54" s="333"/>
      <c r="LN54" s="333"/>
      <c r="LO54" s="333"/>
      <c r="LP54" s="333"/>
    </row>
    <row r="55">
      <c r="A55" s="332"/>
      <c r="B55" s="332"/>
      <c r="C55" s="332"/>
      <c r="D55" s="332"/>
      <c r="E55" s="332"/>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252"/>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252"/>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c r="KN55" s="333"/>
      <c r="KO55" s="333"/>
      <c r="KP55" s="333"/>
      <c r="KQ55" s="333"/>
      <c r="KR55" s="333"/>
      <c r="KS55" s="333"/>
      <c r="KT55" s="333"/>
      <c r="KU55" s="333"/>
      <c r="KV55" s="333"/>
      <c r="KW55" s="333"/>
      <c r="KX55" s="333"/>
      <c r="KY55" s="333"/>
      <c r="KZ55" s="333"/>
      <c r="LA55" s="333"/>
      <c r="LB55" s="333"/>
      <c r="LC55" s="333"/>
      <c r="LD55" s="333"/>
      <c r="LE55" s="333"/>
      <c r="LF55" s="333"/>
      <c r="LG55" s="333"/>
      <c r="LH55" s="333"/>
      <c r="LI55" s="333"/>
      <c r="LJ55" s="333"/>
      <c r="LK55" s="333"/>
      <c r="LL55" s="333"/>
      <c r="LM55" s="333"/>
      <c r="LN55" s="333"/>
      <c r="LO55" s="333"/>
      <c r="LP55" s="333"/>
    </row>
    <row r="56">
      <c r="A56" s="332"/>
      <c r="B56" s="332"/>
      <c r="C56" s="332"/>
      <c r="D56" s="332"/>
      <c r="E56" s="332"/>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252"/>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252"/>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c r="KN56" s="333"/>
      <c r="KO56" s="333"/>
      <c r="KP56" s="333"/>
      <c r="KQ56" s="333"/>
      <c r="KR56" s="333"/>
      <c r="KS56" s="333"/>
      <c r="KT56" s="333"/>
      <c r="KU56" s="333"/>
      <c r="KV56" s="333"/>
      <c r="KW56" s="333"/>
      <c r="KX56" s="333"/>
      <c r="KY56" s="333"/>
      <c r="KZ56" s="333"/>
      <c r="LA56" s="333"/>
      <c r="LB56" s="333"/>
      <c r="LC56" s="333"/>
      <c r="LD56" s="333"/>
      <c r="LE56" s="333"/>
      <c r="LF56" s="333"/>
      <c r="LG56" s="333"/>
      <c r="LH56" s="333"/>
      <c r="LI56" s="333"/>
      <c r="LJ56" s="333"/>
      <c r="LK56" s="333"/>
      <c r="LL56" s="333"/>
      <c r="LM56" s="333"/>
      <c r="LN56" s="333"/>
      <c r="LO56" s="333"/>
      <c r="LP56" s="333"/>
    </row>
    <row r="57">
      <c r="A57" s="332"/>
      <c r="B57" s="332"/>
      <c r="C57" s="332"/>
      <c r="D57" s="332"/>
      <c r="E57" s="332"/>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252"/>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252"/>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c r="KN57" s="333"/>
      <c r="KO57" s="333"/>
      <c r="KP57" s="333"/>
      <c r="KQ57" s="333"/>
      <c r="KR57" s="333"/>
      <c r="KS57" s="333"/>
      <c r="KT57" s="333"/>
      <c r="KU57" s="333"/>
      <c r="KV57" s="333"/>
      <c r="KW57" s="333"/>
      <c r="KX57" s="333"/>
      <c r="KY57" s="333"/>
      <c r="KZ57" s="333"/>
      <c r="LA57" s="333"/>
      <c r="LB57" s="333"/>
      <c r="LC57" s="333"/>
      <c r="LD57" s="333"/>
      <c r="LE57" s="333"/>
      <c r="LF57" s="333"/>
      <c r="LG57" s="333"/>
      <c r="LH57" s="333"/>
      <c r="LI57" s="333"/>
      <c r="LJ57" s="333"/>
      <c r="LK57" s="333"/>
      <c r="LL57" s="333"/>
      <c r="LM57" s="333"/>
      <c r="LN57" s="333"/>
      <c r="LO57" s="333"/>
      <c r="LP57" s="333"/>
    </row>
    <row r="58">
      <c r="A58" s="332"/>
      <c r="B58" s="332"/>
      <c r="C58" s="332"/>
      <c r="D58" s="332"/>
      <c r="E58" s="332"/>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252"/>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252"/>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c r="KN58" s="333"/>
      <c r="KO58" s="333"/>
      <c r="KP58" s="333"/>
      <c r="KQ58" s="333"/>
      <c r="KR58" s="333"/>
      <c r="KS58" s="333"/>
      <c r="KT58" s="333"/>
      <c r="KU58" s="333"/>
      <c r="KV58" s="333"/>
      <c r="KW58" s="333"/>
      <c r="KX58" s="333"/>
      <c r="KY58" s="333"/>
      <c r="KZ58" s="333"/>
      <c r="LA58" s="333"/>
      <c r="LB58" s="333"/>
      <c r="LC58" s="333"/>
      <c r="LD58" s="333"/>
      <c r="LE58" s="333"/>
      <c r="LF58" s="333"/>
      <c r="LG58" s="333"/>
      <c r="LH58" s="333"/>
      <c r="LI58" s="333"/>
      <c r="LJ58" s="333"/>
      <c r="LK58" s="333"/>
      <c r="LL58" s="333"/>
      <c r="LM58" s="333"/>
      <c r="LN58" s="333"/>
      <c r="LO58" s="333"/>
      <c r="LP58" s="333"/>
    </row>
    <row r="59">
      <c r="A59" s="390"/>
      <c r="B59" s="390"/>
      <c r="C59" s="390"/>
      <c r="D59" s="390"/>
      <c r="E59" s="390"/>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252"/>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252"/>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c r="KN59" s="333"/>
      <c r="KO59" s="333"/>
      <c r="KP59" s="333"/>
      <c r="KQ59" s="333"/>
      <c r="KR59" s="333"/>
      <c r="KS59" s="333"/>
      <c r="KT59" s="333"/>
      <c r="KU59" s="333"/>
      <c r="KV59" s="333"/>
      <c r="KW59" s="333"/>
      <c r="KX59" s="333"/>
      <c r="KY59" s="333"/>
      <c r="KZ59" s="333"/>
      <c r="LA59" s="333"/>
      <c r="LB59" s="333"/>
      <c r="LC59" s="333"/>
      <c r="LD59" s="333"/>
      <c r="LE59" s="333"/>
      <c r="LF59" s="333"/>
      <c r="LG59" s="333"/>
      <c r="LH59" s="333"/>
      <c r="LI59" s="333"/>
      <c r="LJ59" s="333"/>
      <c r="LK59" s="333"/>
      <c r="LL59" s="333"/>
      <c r="LM59" s="333"/>
      <c r="LN59" s="333"/>
      <c r="LO59" s="333"/>
      <c r="LP59" s="333"/>
    </row>
    <row r="60">
      <c r="A60" s="391" t="s">
        <v>271</v>
      </c>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392"/>
      <c r="AV60" s="392"/>
      <c r="AW60" s="392"/>
      <c r="AX60" s="392"/>
      <c r="AY60" s="392"/>
      <c r="AZ60" s="392"/>
      <c r="BA60" s="392"/>
      <c r="BB60" s="392"/>
      <c r="BC60" s="392"/>
      <c r="BD60" s="392"/>
      <c r="BE60" s="392"/>
      <c r="BF60" s="392"/>
      <c r="BG60" s="392"/>
      <c r="BH60" s="392"/>
      <c r="BI60" s="392"/>
      <c r="BJ60" s="392"/>
      <c r="BK60" s="392"/>
      <c r="BL60" s="392"/>
      <c r="BM60" s="392"/>
      <c r="BN60" s="392"/>
      <c r="BO60" s="392"/>
      <c r="BP60" s="393"/>
      <c r="BQ60" s="392"/>
      <c r="BR60" s="392"/>
      <c r="BS60" s="392"/>
      <c r="BT60" s="392"/>
      <c r="BU60" s="392"/>
      <c r="BV60" s="392"/>
      <c r="BW60" s="392"/>
      <c r="BX60" s="392"/>
      <c r="BY60" s="392"/>
      <c r="BZ60" s="392"/>
      <c r="CA60" s="392"/>
      <c r="CB60" s="392"/>
      <c r="CC60" s="392"/>
      <c r="CD60" s="392"/>
      <c r="CE60" s="392"/>
      <c r="CF60" s="392"/>
      <c r="CG60" s="392"/>
      <c r="CH60" s="392"/>
      <c r="CI60" s="392"/>
      <c r="CJ60" s="392"/>
      <c r="CK60" s="392"/>
      <c r="CL60" s="392"/>
      <c r="CM60" s="392"/>
      <c r="CN60" s="392"/>
      <c r="CO60" s="392"/>
      <c r="CP60" s="392"/>
      <c r="CQ60" s="392"/>
      <c r="CR60" s="392"/>
      <c r="CS60" s="392"/>
      <c r="CT60" s="392"/>
      <c r="CU60" s="392"/>
      <c r="CV60" s="392"/>
      <c r="CW60" s="392"/>
      <c r="CX60" s="392"/>
      <c r="CY60" s="392"/>
      <c r="CZ60" s="392"/>
      <c r="DA60" s="392"/>
      <c r="DB60" s="392"/>
      <c r="DC60" s="392"/>
      <c r="DD60" s="392"/>
      <c r="DE60" s="392"/>
      <c r="DF60" s="392"/>
      <c r="DG60" s="392"/>
      <c r="DH60" s="392"/>
      <c r="DI60" s="392"/>
      <c r="DJ60" s="392"/>
      <c r="DK60" s="392"/>
      <c r="DL60" s="392"/>
      <c r="DM60" s="392"/>
      <c r="DN60" s="392"/>
      <c r="DO60" s="392"/>
      <c r="DP60" s="392"/>
      <c r="DQ60" s="392"/>
      <c r="DR60" s="392"/>
      <c r="DS60" s="392"/>
      <c r="DT60" s="392"/>
      <c r="DU60" s="392"/>
      <c r="DV60" s="392"/>
      <c r="DW60" s="392"/>
      <c r="DX60" s="392"/>
      <c r="DY60" s="392"/>
      <c r="DZ60" s="392"/>
      <c r="EA60" s="392"/>
      <c r="EB60" s="392"/>
      <c r="EC60" s="393"/>
      <c r="ED60" s="392"/>
      <c r="EE60" s="392"/>
      <c r="EF60" s="392"/>
      <c r="EG60" s="392"/>
      <c r="EH60" s="392"/>
      <c r="EI60" s="392"/>
      <c r="EJ60" s="392"/>
      <c r="EK60" s="392"/>
      <c r="EL60" s="392"/>
      <c r="EM60" s="392"/>
      <c r="EN60" s="392"/>
      <c r="EO60" s="392"/>
      <c r="EP60" s="392"/>
      <c r="EQ60" s="392"/>
      <c r="ER60" s="392"/>
      <c r="ES60" s="392"/>
      <c r="ET60" s="392"/>
      <c r="EU60" s="392"/>
      <c r="EV60" s="392"/>
      <c r="EW60" s="392"/>
      <c r="EX60" s="392"/>
      <c r="EY60" s="392"/>
      <c r="EZ60" s="392"/>
      <c r="FA60" s="392"/>
      <c r="FB60" s="392"/>
      <c r="FC60" s="392"/>
      <c r="FD60" s="392"/>
      <c r="FE60" s="392"/>
      <c r="FF60" s="392"/>
      <c r="FG60" s="392"/>
      <c r="FH60" s="392"/>
      <c r="FI60" s="392"/>
      <c r="FJ60" s="392"/>
      <c r="FK60" s="392"/>
      <c r="FL60" s="392"/>
      <c r="FM60" s="392"/>
      <c r="FN60" s="392"/>
      <c r="FO60" s="392"/>
      <c r="FP60" s="392"/>
      <c r="FQ60" s="392"/>
      <c r="FR60" s="392"/>
      <c r="FS60" s="392"/>
      <c r="FT60" s="392"/>
      <c r="FU60" s="392"/>
      <c r="FV60" s="392"/>
      <c r="FW60" s="392"/>
      <c r="FX60" s="392"/>
      <c r="FY60" s="392"/>
      <c r="FZ60" s="392"/>
      <c r="GA60" s="392"/>
      <c r="GB60" s="392"/>
      <c r="GC60" s="392"/>
      <c r="GD60" s="392"/>
      <c r="GE60" s="392"/>
      <c r="GF60" s="392"/>
      <c r="GG60" s="392"/>
      <c r="GH60" s="392"/>
      <c r="GI60" s="392"/>
      <c r="GJ60" s="392"/>
      <c r="GK60" s="392"/>
      <c r="GL60" s="392"/>
      <c r="GM60" s="392"/>
      <c r="GN60" s="392"/>
      <c r="GO60" s="392"/>
      <c r="GP60" s="392"/>
      <c r="GQ60" s="392"/>
      <c r="GR60" s="392"/>
      <c r="GS60" s="392"/>
      <c r="GT60" s="392"/>
      <c r="GU60" s="392"/>
      <c r="GV60" s="392"/>
      <c r="GW60" s="392"/>
      <c r="GX60" s="392"/>
      <c r="GY60" s="392"/>
      <c r="GZ60" s="392"/>
      <c r="HA60" s="392"/>
      <c r="HB60" s="392"/>
      <c r="HC60" s="392"/>
      <c r="HD60" s="392"/>
      <c r="HE60" s="392"/>
      <c r="HF60" s="392"/>
      <c r="HG60" s="392"/>
      <c r="HH60" s="392"/>
      <c r="HI60" s="392"/>
      <c r="HJ60" s="392"/>
      <c r="HK60" s="392"/>
      <c r="HL60" s="392"/>
      <c r="HM60" s="392"/>
      <c r="HN60" s="392"/>
      <c r="HO60" s="392"/>
      <c r="HP60" s="392"/>
      <c r="HQ60" s="392"/>
      <c r="HR60" s="392"/>
      <c r="HS60" s="392"/>
      <c r="HT60" s="392"/>
      <c r="HU60" s="392"/>
      <c r="HV60" s="392"/>
      <c r="HW60" s="392"/>
      <c r="HX60" s="392"/>
      <c r="HY60" s="392"/>
      <c r="HZ60" s="392"/>
      <c r="IA60" s="392"/>
      <c r="IB60" s="392"/>
      <c r="IC60" s="392"/>
      <c r="ID60" s="392"/>
      <c r="IE60" s="392"/>
      <c r="IF60" s="392"/>
      <c r="IG60" s="392"/>
      <c r="IH60" s="392"/>
      <c r="II60" s="392"/>
      <c r="IJ60" s="392"/>
      <c r="IK60" s="392"/>
      <c r="IL60" s="392"/>
      <c r="IM60" s="392"/>
      <c r="IN60" s="392"/>
      <c r="IO60" s="392"/>
      <c r="IP60" s="392"/>
      <c r="IQ60" s="392"/>
      <c r="IR60" s="392"/>
      <c r="IS60" s="392"/>
      <c r="IT60" s="392"/>
      <c r="IU60" s="392"/>
      <c r="IV60" s="392"/>
      <c r="IW60" s="392"/>
      <c r="IX60" s="392"/>
      <c r="IY60" s="392"/>
      <c r="IZ60" s="392"/>
      <c r="JA60" s="392"/>
      <c r="JB60" s="392"/>
      <c r="JC60" s="392"/>
      <c r="JD60" s="392"/>
      <c r="JE60" s="392"/>
      <c r="JF60" s="392"/>
      <c r="JG60" s="392"/>
      <c r="JH60" s="392"/>
      <c r="JI60" s="392"/>
      <c r="JJ60" s="392"/>
      <c r="JK60" s="392"/>
      <c r="JL60" s="392"/>
      <c r="JM60" s="392"/>
      <c r="JN60" s="392"/>
      <c r="JO60" s="392"/>
      <c r="JP60" s="392"/>
      <c r="JQ60" s="392"/>
      <c r="JR60" s="392"/>
      <c r="JS60" s="392"/>
      <c r="JT60" s="392"/>
      <c r="JU60" s="392"/>
      <c r="JV60" s="392"/>
      <c r="JW60" s="392"/>
      <c r="JX60" s="392"/>
      <c r="JY60" s="392"/>
      <c r="JZ60" s="392"/>
      <c r="KA60" s="392"/>
      <c r="KB60" s="392"/>
      <c r="KC60" s="392"/>
      <c r="KD60" s="392"/>
      <c r="KE60" s="392"/>
      <c r="KF60" s="392"/>
      <c r="KG60" s="392"/>
      <c r="KH60" s="392"/>
      <c r="KI60" s="392"/>
      <c r="KJ60" s="392"/>
      <c r="KK60" s="392"/>
      <c r="KL60" s="392"/>
      <c r="KM60" s="392"/>
      <c r="KN60" s="392"/>
      <c r="KO60" s="392"/>
      <c r="KP60" s="392"/>
      <c r="KQ60" s="392"/>
      <c r="KR60" s="392"/>
      <c r="KS60" s="392"/>
      <c r="KT60" s="392"/>
      <c r="KU60" s="392"/>
      <c r="KV60" s="392"/>
      <c r="KW60" s="392"/>
      <c r="KX60" s="392"/>
      <c r="KY60" s="392"/>
      <c r="KZ60" s="392"/>
      <c r="LA60" s="392"/>
      <c r="LB60" s="392"/>
      <c r="LC60" s="392"/>
      <c r="LD60" s="392"/>
      <c r="LE60" s="392"/>
      <c r="LF60" s="392"/>
      <c r="LG60" s="392"/>
      <c r="LH60" s="392"/>
      <c r="LI60" s="392"/>
      <c r="LJ60" s="392"/>
      <c r="LK60" s="392"/>
      <c r="LL60" s="392"/>
      <c r="LM60" s="392"/>
      <c r="LN60" s="392"/>
      <c r="LO60" s="392"/>
      <c r="LP60" s="392"/>
    </row>
    <row r="61">
      <c r="A61" s="22"/>
      <c r="B61" s="22"/>
      <c r="C61" s="22"/>
      <c r="D61" s="22"/>
      <c r="E61" s="22"/>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2"/>
      <c r="BR61" s="22"/>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2"/>
      <c r="EE61" s="22"/>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2"/>
      <c r="GR61" s="22"/>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row>
    <row r="62">
      <c r="A62" s="22"/>
      <c r="B62" s="22"/>
      <c r="C62" s="22"/>
      <c r="D62" s="22"/>
      <c r="E62" s="22"/>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2"/>
      <c r="EE62" s="22"/>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2"/>
      <c r="GR62" s="22"/>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row>
    <row r="63">
      <c r="A63" s="394" t="s">
        <v>312</v>
      </c>
      <c r="B63" s="394"/>
      <c r="C63" s="61"/>
      <c r="D63" s="61"/>
      <c r="E63" s="335"/>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v>14.0</v>
      </c>
      <c r="BS63" s="336">
        <f t="shared" ref="BS63:EC63" si="28">BR63</f>
        <v>14</v>
      </c>
      <c r="BT63" s="336">
        <f t="shared" si="28"/>
        <v>14</v>
      </c>
      <c r="BU63" s="336">
        <f t="shared" si="28"/>
        <v>14</v>
      </c>
      <c r="BV63" s="336">
        <f t="shared" si="28"/>
        <v>14</v>
      </c>
      <c r="BW63" s="336">
        <f t="shared" si="28"/>
        <v>14</v>
      </c>
      <c r="BX63" s="336">
        <f t="shared" si="28"/>
        <v>14</v>
      </c>
      <c r="BY63" s="336">
        <f t="shared" si="28"/>
        <v>14</v>
      </c>
      <c r="BZ63" s="336">
        <f t="shared" si="28"/>
        <v>14</v>
      </c>
      <c r="CA63" s="336">
        <f t="shared" si="28"/>
        <v>14</v>
      </c>
      <c r="CB63" s="336">
        <f t="shared" si="28"/>
        <v>14</v>
      </c>
      <c r="CC63" s="336">
        <f t="shared" si="28"/>
        <v>14</v>
      </c>
      <c r="CD63" s="336">
        <f t="shared" si="28"/>
        <v>14</v>
      </c>
      <c r="CE63" s="336">
        <f t="shared" si="28"/>
        <v>14</v>
      </c>
      <c r="CF63" s="336">
        <f t="shared" si="28"/>
        <v>14</v>
      </c>
      <c r="CG63" s="336">
        <f t="shared" si="28"/>
        <v>14</v>
      </c>
      <c r="CH63" s="336">
        <f t="shared" si="28"/>
        <v>14</v>
      </c>
      <c r="CI63" s="336">
        <f t="shared" si="28"/>
        <v>14</v>
      </c>
      <c r="CJ63" s="336">
        <f t="shared" si="28"/>
        <v>14</v>
      </c>
      <c r="CK63" s="336">
        <f t="shared" si="28"/>
        <v>14</v>
      </c>
      <c r="CL63" s="336">
        <f t="shared" si="28"/>
        <v>14</v>
      </c>
      <c r="CM63" s="336">
        <f t="shared" si="28"/>
        <v>14</v>
      </c>
      <c r="CN63" s="336">
        <f t="shared" si="28"/>
        <v>14</v>
      </c>
      <c r="CO63" s="336">
        <f t="shared" si="28"/>
        <v>14</v>
      </c>
      <c r="CP63" s="336">
        <f t="shared" si="28"/>
        <v>14</v>
      </c>
      <c r="CQ63" s="336">
        <f t="shared" si="28"/>
        <v>14</v>
      </c>
      <c r="CR63" s="336">
        <f t="shared" si="28"/>
        <v>14</v>
      </c>
      <c r="CS63" s="336">
        <f t="shared" si="28"/>
        <v>14</v>
      </c>
      <c r="CT63" s="336">
        <f t="shared" si="28"/>
        <v>14</v>
      </c>
      <c r="CU63" s="336">
        <f t="shared" si="28"/>
        <v>14</v>
      </c>
      <c r="CV63" s="336">
        <f t="shared" si="28"/>
        <v>14</v>
      </c>
      <c r="CW63" s="336">
        <f t="shared" si="28"/>
        <v>14</v>
      </c>
      <c r="CX63" s="336">
        <f t="shared" si="28"/>
        <v>14</v>
      </c>
      <c r="CY63" s="336">
        <f t="shared" si="28"/>
        <v>14</v>
      </c>
      <c r="CZ63" s="336">
        <f t="shared" si="28"/>
        <v>14</v>
      </c>
      <c r="DA63" s="336">
        <f t="shared" si="28"/>
        <v>14</v>
      </c>
      <c r="DB63" s="336">
        <f t="shared" si="28"/>
        <v>14</v>
      </c>
      <c r="DC63" s="336">
        <f t="shared" si="28"/>
        <v>14</v>
      </c>
      <c r="DD63" s="336">
        <f t="shared" si="28"/>
        <v>14</v>
      </c>
      <c r="DE63" s="336">
        <f t="shared" si="28"/>
        <v>14</v>
      </c>
      <c r="DF63" s="336">
        <f t="shared" si="28"/>
        <v>14</v>
      </c>
      <c r="DG63" s="336">
        <f t="shared" si="28"/>
        <v>14</v>
      </c>
      <c r="DH63" s="336">
        <f t="shared" si="28"/>
        <v>14</v>
      </c>
      <c r="DI63" s="336">
        <f t="shared" si="28"/>
        <v>14</v>
      </c>
      <c r="DJ63" s="336">
        <f t="shared" si="28"/>
        <v>14</v>
      </c>
      <c r="DK63" s="336">
        <f t="shared" si="28"/>
        <v>14</v>
      </c>
      <c r="DL63" s="336">
        <f t="shared" si="28"/>
        <v>14</v>
      </c>
      <c r="DM63" s="336">
        <f t="shared" si="28"/>
        <v>14</v>
      </c>
      <c r="DN63" s="336">
        <f t="shared" si="28"/>
        <v>14</v>
      </c>
      <c r="DO63" s="336">
        <f t="shared" si="28"/>
        <v>14</v>
      </c>
      <c r="DP63" s="336">
        <f t="shared" si="28"/>
        <v>14</v>
      </c>
      <c r="DQ63" s="336">
        <f t="shared" si="28"/>
        <v>14</v>
      </c>
      <c r="DR63" s="336">
        <f t="shared" si="28"/>
        <v>14</v>
      </c>
      <c r="DS63" s="336">
        <f t="shared" si="28"/>
        <v>14</v>
      </c>
      <c r="DT63" s="336">
        <f t="shared" si="28"/>
        <v>14</v>
      </c>
      <c r="DU63" s="336">
        <f t="shared" si="28"/>
        <v>14</v>
      </c>
      <c r="DV63" s="336">
        <f t="shared" si="28"/>
        <v>14</v>
      </c>
      <c r="DW63" s="336">
        <f t="shared" si="28"/>
        <v>14</v>
      </c>
      <c r="DX63" s="336">
        <f t="shared" si="28"/>
        <v>14</v>
      </c>
      <c r="DY63" s="336">
        <f t="shared" si="28"/>
        <v>14</v>
      </c>
      <c r="DZ63" s="336">
        <f t="shared" si="28"/>
        <v>14</v>
      </c>
      <c r="EA63" s="336">
        <f t="shared" si="28"/>
        <v>14</v>
      </c>
      <c r="EB63" s="336">
        <f t="shared" si="28"/>
        <v>14</v>
      </c>
      <c r="EC63" s="336">
        <f t="shared" si="28"/>
        <v>14</v>
      </c>
      <c r="ED63" s="335"/>
      <c r="EE63" s="335">
        <v>20.0</v>
      </c>
      <c r="EF63" s="336">
        <f t="shared" ref="EF63:GP63" si="29">EE63</f>
        <v>20</v>
      </c>
      <c r="EG63" s="336">
        <f t="shared" si="29"/>
        <v>20</v>
      </c>
      <c r="EH63" s="336">
        <f t="shared" si="29"/>
        <v>20</v>
      </c>
      <c r="EI63" s="336">
        <f t="shared" si="29"/>
        <v>20</v>
      </c>
      <c r="EJ63" s="336">
        <f t="shared" si="29"/>
        <v>20</v>
      </c>
      <c r="EK63" s="336">
        <f t="shared" si="29"/>
        <v>20</v>
      </c>
      <c r="EL63" s="336">
        <f t="shared" si="29"/>
        <v>20</v>
      </c>
      <c r="EM63" s="336">
        <f t="shared" si="29"/>
        <v>20</v>
      </c>
      <c r="EN63" s="336">
        <f t="shared" si="29"/>
        <v>20</v>
      </c>
      <c r="EO63" s="336">
        <f t="shared" si="29"/>
        <v>20</v>
      </c>
      <c r="EP63" s="336">
        <f t="shared" si="29"/>
        <v>20</v>
      </c>
      <c r="EQ63" s="336">
        <f t="shared" si="29"/>
        <v>20</v>
      </c>
      <c r="ER63" s="336">
        <f t="shared" si="29"/>
        <v>20</v>
      </c>
      <c r="ES63" s="336">
        <f t="shared" si="29"/>
        <v>20</v>
      </c>
      <c r="ET63" s="336">
        <f t="shared" si="29"/>
        <v>20</v>
      </c>
      <c r="EU63" s="336">
        <f t="shared" si="29"/>
        <v>20</v>
      </c>
      <c r="EV63" s="336">
        <f t="shared" si="29"/>
        <v>20</v>
      </c>
      <c r="EW63" s="336">
        <f t="shared" si="29"/>
        <v>20</v>
      </c>
      <c r="EX63" s="336">
        <f t="shared" si="29"/>
        <v>20</v>
      </c>
      <c r="EY63" s="336">
        <f t="shared" si="29"/>
        <v>20</v>
      </c>
      <c r="EZ63" s="336">
        <f t="shared" si="29"/>
        <v>20</v>
      </c>
      <c r="FA63" s="336">
        <f t="shared" si="29"/>
        <v>20</v>
      </c>
      <c r="FB63" s="336">
        <f t="shared" si="29"/>
        <v>20</v>
      </c>
      <c r="FC63" s="336">
        <f t="shared" si="29"/>
        <v>20</v>
      </c>
      <c r="FD63" s="336">
        <f t="shared" si="29"/>
        <v>20</v>
      </c>
      <c r="FE63" s="336">
        <f t="shared" si="29"/>
        <v>20</v>
      </c>
      <c r="FF63" s="336">
        <f t="shared" si="29"/>
        <v>20</v>
      </c>
      <c r="FG63" s="336">
        <f t="shared" si="29"/>
        <v>20</v>
      </c>
      <c r="FH63" s="336">
        <f t="shared" si="29"/>
        <v>20</v>
      </c>
      <c r="FI63" s="336">
        <f t="shared" si="29"/>
        <v>20</v>
      </c>
      <c r="FJ63" s="336">
        <f t="shared" si="29"/>
        <v>20</v>
      </c>
      <c r="FK63" s="336">
        <f t="shared" si="29"/>
        <v>20</v>
      </c>
      <c r="FL63" s="336">
        <f t="shared" si="29"/>
        <v>20</v>
      </c>
      <c r="FM63" s="336">
        <f t="shared" si="29"/>
        <v>20</v>
      </c>
      <c r="FN63" s="336">
        <f t="shared" si="29"/>
        <v>20</v>
      </c>
      <c r="FO63" s="336">
        <f t="shared" si="29"/>
        <v>20</v>
      </c>
      <c r="FP63" s="336">
        <f t="shared" si="29"/>
        <v>20</v>
      </c>
      <c r="FQ63" s="336">
        <f t="shared" si="29"/>
        <v>20</v>
      </c>
      <c r="FR63" s="336">
        <f t="shared" si="29"/>
        <v>20</v>
      </c>
      <c r="FS63" s="336">
        <f t="shared" si="29"/>
        <v>20</v>
      </c>
      <c r="FT63" s="336">
        <f t="shared" si="29"/>
        <v>20</v>
      </c>
      <c r="FU63" s="336">
        <f t="shared" si="29"/>
        <v>20</v>
      </c>
      <c r="FV63" s="336">
        <f t="shared" si="29"/>
        <v>20</v>
      </c>
      <c r="FW63" s="336">
        <f t="shared" si="29"/>
        <v>20</v>
      </c>
      <c r="FX63" s="336">
        <f t="shared" si="29"/>
        <v>20</v>
      </c>
      <c r="FY63" s="336">
        <f t="shared" si="29"/>
        <v>20</v>
      </c>
      <c r="FZ63" s="336">
        <f t="shared" si="29"/>
        <v>20</v>
      </c>
      <c r="GA63" s="336">
        <f t="shared" si="29"/>
        <v>20</v>
      </c>
      <c r="GB63" s="336">
        <f t="shared" si="29"/>
        <v>20</v>
      </c>
      <c r="GC63" s="336">
        <f t="shared" si="29"/>
        <v>20</v>
      </c>
      <c r="GD63" s="336">
        <f t="shared" si="29"/>
        <v>20</v>
      </c>
      <c r="GE63" s="336">
        <f t="shared" si="29"/>
        <v>20</v>
      </c>
      <c r="GF63" s="336">
        <f t="shared" si="29"/>
        <v>20</v>
      </c>
      <c r="GG63" s="336">
        <f t="shared" si="29"/>
        <v>20</v>
      </c>
      <c r="GH63" s="336">
        <f t="shared" si="29"/>
        <v>20</v>
      </c>
      <c r="GI63" s="336">
        <f t="shared" si="29"/>
        <v>20</v>
      </c>
      <c r="GJ63" s="336">
        <f t="shared" si="29"/>
        <v>20</v>
      </c>
      <c r="GK63" s="336">
        <f t="shared" si="29"/>
        <v>20</v>
      </c>
      <c r="GL63" s="336">
        <f t="shared" si="29"/>
        <v>20</v>
      </c>
      <c r="GM63" s="336">
        <f t="shared" si="29"/>
        <v>20</v>
      </c>
      <c r="GN63" s="336">
        <f t="shared" si="29"/>
        <v>20</v>
      </c>
      <c r="GO63" s="336">
        <f t="shared" si="29"/>
        <v>20</v>
      </c>
      <c r="GP63" s="336">
        <f t="shared" si="29"/>
        <v>20</v>
      </c>
      <c r="GQ63" s="335"/>
      <c r="GR63" s="335">
        <v>26.0</v>
      </c>
      <c r="GS63" s="336">
        <f t="shared" ref="GS63:JC63" si="30">GR63</f>
        <v>26</v>
      </c>
      <c r="GT63" s="336">
        <f t="shared" si="30"/>
        <v>26</v>
      </c>
      <c r="GU63" s="336">
        <f t="shared" si="30"/>
        <v>26</v>
      </c>
      <c r="GV63" s="336">
        <f t="shared" si="30"/>
        <v>26</v>
      </c>
      <c r="GW63" s="336">
        <f t="shared" si="30"/>
        <v>26</v>
      </c>
      <c r="GX63" s="336">
        <f t="shared" si="30"/>
        <v>26</v>
      </c>
      <c r="GY63" s="336">
        <f t="shared" si="30"/>
        <v>26</v>
      </c>
      <c r="GZ63" s="336">
        <f t="shared" si="30"/>
        <v>26</v>
      </c>
      <c r="HA63" s="336">
        <f t="shared" si="30"/>
        <v>26</v>
      </c>
      <c r="HB63" s="336">
        <f t="shared" si="30"/>
        <v>26</v>
      </c>
      <c r="HC63" s="336">
        <f t="shared" si="30"/>
        <v>26</v>
      </c>
      <c r="HD63" s="336">
        <f t="shared" si="30"/>
        <v>26</v>
      </c>
      <c r="HE63" s="336">
        <f t="shared" si="30"/>
        <v>26</v>
      </c>
      <c r="HF63" s="336">
        <f t="shared" si="30"/>
        <v>26</v>
      </c>
      <c r="HG63" s="336">
        <f t="shared" si="30"/>
        <v>26</v>
      </c>
      <c r="HH63" s="336">
        <f t="shared" si="30"/>
        <v>26</v>
      </c>
      <c r="HI63" s="336">
        <f t="shared" si="30"/>
        <v>26</v>
      </c>
      <c r="HJ63" s="336">
        <f t="shared" si="30"/>
        <v>26</v>
      </c>
      <c r="HK63" s="336">
        <f t="shared" si="30"/>
        <v>26</v>
      </c>
      <c r="HL63" s="336">
        <f t="shared" si="30"/>
        <v>26</v>
      </c>
      <c r="HM63" s="336">
        <f t="shared" si="30"/>
        <v>26</v>
      </c>
      <c r="HN63" s="336">
        <f t="shared" si="30"/>
        <v>26</v>
      </c>
      <c r="HO63" s="336">
        <f t="shared" si="30"/>
        <v>26</v>
      </c>
      <c r="HP63" s="336">
        <f t="shared" si="30"/>
        <v>26</v>
      </c>
      <c r="HQ63" s="336">
        <f t="shared" si="30"/>
        <v>26</v>
      </c>
      <c r="HR63" s="336">
        <f t="shared" si="30"/>
        <v>26</v>
      </c>
      <c r="HS63" s="336">
        <f t="shared" si="30"/>
        <v>26</v>
      </c>
      <c r="HT63" s="336">
        <f t="shared" si="30"/>
        <v>26</v>
      </c>
      <c r="HU63" s="336">
        <f t="shared" si="30"/>
        <v>26</v>
      </c>
      <c r="HV63" s="336">
        <f t="shared" si="30"/>
        <v>26</v>
      </c>
      <c r="HW63" s="336">
        <f t="shared" si="30"/>
        <v>26</v>
      </c>
      <c r="HX63" s="336">
        <f t="shared" si="30"/>
        <v>26</v>
      </c>
      <c r="HY63" s="336">
        <f t="shared" si="30"/>
        <v>26</v>
      </c>
      <c r="HZ63" s="336">
        <f t="shared" si="30"/>
        <v>26</v>
      </c>
      <c r="IA63" s="336">
        <f t="shared" si="30"/>
        <v>26</v>
      </c>
      <c r="IB63" s="336">
        <f t="shared" si="30"/>
        <v>26</v>
      </c>
      <c r="IC63" s="336">
        <f t="shared" si="30"/>
        <v>26</v>
      </c>
      <c r="ID63" s="336">
        <f t="shared" si="30"/>
        <v>26</v>
      </c>
      <c r="IE63" s="336">
        <f t="shared" si="30"/>
        <v>26</v>
      </c>
      <c r="IF63" s="336">
        <f t="shared" si="30"/>
        <v>26</v>
      </c>
      <c r="IG63" s="336">
        <f t="shared" si="30"/>
        <v>26</v>
      </c>
      <c r="IH63" s="336">
        <f t="shared" si="30"/>
        <v>26</v>
      </c>
      <c r="II63" s="336">
        <f t="shared" si="30"/>
        <v>26</v>
      </c>
      <c r="IJ63" s="336">
        <f t="shared" si="30"/>
        <v>26</v>
      </c>
      <c r="IK63" s="336">
        <f t="shared" si="30"/>
        <v>26</v>
      </c>
      <c r="IL63" s="336">
        <f t="shared" si="30"/>
        <v>26</v>
      </c>
      <c r="IM63" s="336">
        <f t="shared" si="30"/>
        <v>26</v>
      </c>
      <c r="IN63" s="336">
        <f t="shared" si="30"/>
        <v>26</v>
      </c>
      <c r="IO63" s="336">
        <f t="shared" si="30"/>
        <v>26</v>
      </c>
      <c r="IP63" s="336">
        <f t="shared" si="30"/>
        <v>26</v>
      </c>
      <c r="IQ63" s="336">
        <f t="shared" si="30"/>
        <v>26</v>
      </c>
      <c r="IR63" s="336">
        <f t="shared" si="30"/>
        <v>26</v>
      </c>
      <c r="IS63" s="336">
        <f t="shared" si="30"/>
        <v>26</v>
      </c>
      <c r="IT63" s="336">
        <f t="shared" si="30"/>
        <v>26</v>
      </c>
      <c r="IU63" s="336">
        <f t="shared" si="30"/>
        <v>26</v>
      </c>
      <c r="IV63" s="336">
        <f t="shared" si="30"/>
        <v>26</v>
      </c>
      <c r="IW63" s="336">
        <f t="shared" si="30"/>
        <v>26</v>
      </c>
      <c r="IX63" s="336">
        <f t="shared" si="30"/>
        <v>26</v>
      </c>
      <c r="IY63" s="336">
        <f t="shared" si="30"/>
        <v>26</v>
      </c>
      <c r="IZ63" s="336">
        <f t="shared" si="30"/>
        <v>26</v>
      </c>
      <c r="JA63" s="336">
        <f t="shared" si="30"/>
        <v>26</v>
      </c>
      <c r="JB63" s="336">
        <f t="shared" si="30"/>
        <v>26</v>
      </c>
      <c r="JC63" s="336">
        <f t="shared" si="30"/>
        <v>26</v>
      </c>
      <c r="JD63" s="335"/>
      <c r="JE63" s="335">
        <v>32.0</v>
      </c>
      <c r="JF63" s="336">
        <f t="shared" ref="JF63:LP63" si="31">JE63</f>
        <v>32</v>
      </c>
      <c r="JG63" s="336">
        <f t="shared" si="31"/>
        <v>32</v>
      </c>
      <c r="JH63" s="336">
        <f t="shared" si="31"/>
        <v>32</v>
      </c>
      <c r="JI63" s="336">
        <f t="shared" si="31"/>
        <v>32</v>
      </c>
      <c r="JJ63" s="336">
        <f t="shared" si="31"/>
        <v>32</v>
      </c>
      <c r="JK63" s="336">
        <f t="shared" si="31"/>
        <v>32</v>
      </c>
      <c r="JL63" s="336">
        <f t="shared" si="31"/>
        <v>32</v>
      </c>
      <c r="JM63" s="336">
        <f t="shared" si="31"/>
        <v>32</v>
      </c>
      <c r="JN63" s="336">
        <f t="shared" si="31"/>
        <v>32</v>
      </c>
      <c r="JO63" s="336">
        <f t="shared" si="31"/>
        <v>32</v>
      </c>
      <c r="JP63" s="336">
        <f t="shared" si="31"/>
        <v>32</v>
      </c>
      <c r="JQ63" s="336">
        <f t="shared" si="31"/>
        <v>32</v>
      </c>
      <c r="JR63" s="336">
        <f t="shared" si="31"/>
        <v>32</v>
      </c>
      <c r="JS63" s="336">
        <f t="shared" si="31"/>
        <v>32</v>
      </c>
      <c r="JT63" s="336">
        <f t="shared" si="31"/>
        <v>32</v>
      </c>
      <c r="JU63" s="336">
        <f t="shared" si="31"/>
        <v>32</v>
      </c>
      <c r="JV63" s="336">
        <f t="shared" si="31"/>
        <v>32</v>
      </c>
      <c r="JW63" s="336">
        <f t="shared" si="31"/>
        <v>32</v>
      </c>
      <c r="JX63" s="336">
        <f t="shared" si="31"/>
        <v>32</v>
      </c>
      <c r="JY63" s="336">
        <f t="shared" si="31"/>
        <v>32</v>
      </c>
      <c r="JZ63" s="336">
        <f t="shared" si="31"/>
        <v>32</v>
      </c>
      <c r="KA63" s="336">
        <f t="shared" si="31"/>
        <v>32</v>
      </c>
      <c r="KB63" s="336">
        <f t="shared" si="31"/>
        <v>32</v>
      </c>
      <c r="KC63" s="336">
        <f t="shared" si="31"/>
        <v>32</v>
      </c>
      <c r="KD63" s="336">
        <f t="shared" si="31"/>
        <v>32</v>
      </c>
      <c r="KE63" s="336">
        <f t="shared" si="31"/>
        <v>32</v>
      </c>
      <c r="KF63" s="336">
        <f t="shared" si="31"/>
        <v>32</v>
      </c>
      <c r="KG63" s="336">
        <f t="shared" si="31"/>
        <v>32</v>
      </c>
      <c r="KH63" s="336">
        <f t="shared" si="31"/>
        <v>32</v>
      </c>
      <c r="KI63" s="336">
        <f t="shared" si="31"/>
        <v>32</v>
      </c>
      <c r="KJ63" s="336">
        <f t="shared" si="31"/>
        <v>32</v>
      </c>
      <c r="KK63" s="336">
        <f t="shared" si="31"/>
        <v>32</v>
      </c>
      <c r="KL63" s="336">
        <f t="shared" si="31"/>
        <v>32</v>
      </c>
      <c r="KM63" s="336">
        <f t="shared" si="31"/>
        <v>32</v>
      </c>
      <c r="KN63" s="336">
        <f t="shared" si="31"/>
        <v>32</v>
      </c>
      <c r="KO63" s="336">
        <f t="shared" si="31"/>
        <v>32</v>
      </c>
      <c r="KP63" s="336">
        <f t="shared" si="31"/>
        <v>32</v>
      </c>
      <c r="KQ63" s="336">
        <f t="shared" si="31"/>
        <v>32</v>
      </c>
      <c r="KR63" s="336">
        <f t="shared" si="31"/>
        <v>32</v>
      </c>
      <c r="KS63" s="336">
        <f t="shared" si="31"/>
        <v>32</v>
      </c>
      <c r="KT63" s="336">
        <f t="shared" si="31"/>
        <v>32</v>
      </c>
      <c r="KU63" s="336">
        <f t="shared" si="31"/>
        <v>32</v>
      </c>
      <c r="KV63" s="336">
        <f t="shared" si="31"/>
        <v>32</v>
      </c>
      <c r="KW63" s="336">
        <f t="shared" si="31"/>
        <v>32</v>
      </c>
      <c r="KX63" s="336">
        <f t="shared" si="31"/>
        <v>32</v>
      </c>
      <c r="KY63" s="336">
        <f t="shared" si="31"/>
        <v>32</v>
      </c>
      <c r="KZ63" s="336">
        <f t="shared" si="31"/>
        <v>32</v>
      </c>
      <c r="LA63" s="336">
        <f t="shared" si="31"/>
        <v>32</v>
      </c>
      <c r="LB63" s="336">
        <f t="shared" si="31"/>
        <v>32</v>
      </c>
      <c r="LC63" s="336">
        <f t="shared" si="31"/>
        <v>32</v>
      </c>
      <c r="LD63" s="336">
        <f t="shared" si="31"/>
        <v>32</v>
      </c>
      <c r="LE63" s="336">
        <f t="shared" si="31"/>
        <v>32</v>
      </c>
      <c r="LF63" s="336">
        <f t="shared" si="31"/>
        <v>32</v>
      </c>
      <c r="LG63" s="336">
        <f t="shared" si="31"/>
        <v>32</v>
      </c>
      <c r="LH63" s="336">
        <f t="shared" si="31"/>
        <v>32</v>
      </c>
      <c r="LI63" s="336">
        <f t="shared" si="31"/>
        <v>32</v>
      </c>
      <c r="LJ63" s="336">
        <f t="shared" si="31"/>
        <v>32</v>
      </c>
      <c r="LK63" s="336">
        <f t="shared" si="31"/>
        <v>32</v>
      </c>
      <c r="LL63" s="336">
        <f t="shared" si="31"/>
        <v>32</v>
      </c>
      <c r="LM63" s="336">
        <f t="shared" si="31"/>
        <v>32</v>
      </c>
      <c r="LN63" s="336">
        <f t="shared" si="31"/>
        <v>32</v>
      </c>
      <c r="LO63" s="336">
        <f t="shared" si="31"/>
        <v>32</v>
      </c>
      <c r="LP63" s="336">
        <f t="shared" si="31"/>
        <v>32</v>
      </c>
    </row>
    <row r="64">
      <c r="A64" s="61"/>
      <c r="B64" s="61"/>
      <c r="C64" s="61"/>
      <c r="D64" s="61" t="s">
        <v>279</v>
      </c>
      <c r="E64" s="335">
        <v>1.0</v>
      </c>
      <c r="F64" s="336">
        <f t="shared" ref="F64:BP64" si="32">E64+1</f>
        <v>2</v>
      </c>
      <c r="G64" s="336">
        <f t="shared" si="32"/>
        <v>3</v>
      </c>
      <c r="H64" s="336">
        <f t="shared" si="32"/>
        <v>4</v>
      </c>
      <c r="I64" s="336">
        <f t="shared" si="32"/>
        <v>5</v>
      </c>
      <c r="J64" s="336">
        <f t="shared" si="32"/>
        <v>6</v>
      </c>
      <c r="K64" s="336">
        <f t="shared" si="32"/>
        <v>7</v>
      </c>
      <c r="L64" s="336">
        <f t="shared" si="32"/>
        <v>8</v>
      </c>
      <c r="M64" s="336">
        <f t="shared" si="32"/>
        <v>9</v>
      </c>
      <c r="N64" s="336">
        <f t="shared" si="32"/>
        <v>10</v>
      </c>
      <c r="O64" s="336">
        <f t="shared" si="32"/>
        <v>11</v>
      </c>
      <c r="P64" s="336">
        <f t="shared" si="32"/>
        <v>12</v>
      </c>
      <c r="Q64" s="336">
        <f t="shared" si="32"/>
        <v>13</v>
      </c>
      <c r="R64" s="336">
        <f t="shared" si="32"/>
        <v>14</v>
      </c>
      <c r="S64" s="336">
        <f t="shared" si="32"/>
        <v>15</v>
      </c>
      <c r="T64" s="336">
        <f t="shared" si="32"/>
        <v>16</v>
      </c>
      <c r="U64" s="336">
        <f t="shared" si="32"/>
        <v>17</v>
      </c>
      <c r="V64" s="336">
        <f t="shared" si="32"/>
        <v>18</v>
      </c>
      <c r="W64" s="336">
        <f t="shared" si="32"/>
        <v>19</v>
      </c>
      <c r="X64" s="336">
        <f t="shared" si="32"/>
        <v>20</v>
      </c>
      <c r="Y64" s="336">
        <f t="shared" si="32"/>
        <v>21</v>
      </c>
      <c r="Z64" s="336">
        <f t="shared" si="32"/>
        <v>22</v>
      </c>
      <c r="AA64" s="336">
        <f t="shared" si="32"/>
        <v>23</v>
      </c>
      <c r="AB64" s="336">
        <f t="shared" si="32"/>
        <v>24</v>
      </c>
      <c r="AC64" s="336">
        <f t="shared" si="32"/>
        <v>25</v>
      </c>
      <c r="AD64" s="336">
        <f t="shared" si="32"/>
        <v>26</v>
      </c>
      <c r="AE64" s="336">
        <f t="shared" si="32"/>
        <v>27</v>
      </c>
      <c r="AF64" s="336">
        <f t="shared" si="32"/>
        <v>28</v>
      </c>
      <c r="AG64" s="336">
        <f t="shared" si="32"/>
        <v>29</v>
      </c>
      <c r="AH64" s="336">
        <f t="shared" si="32"/>
        <v>30</v>
      </c>
      <c r="AI64" s="336">
        <f t="shared" si="32"/>
        <v>31</v>
      </c>
      <c r="AJ64" s="336">
        <f t="shared" si="32"/>
        <v>32</v>
      </c>
      <c r="AK64" s="336">
        <f t="shared" si="32"/>
        <v>33</v>
      </c>
      <c r="AL64" s="336">
        <f t="shared" si="32"/>
        <v>34</v>
      </c>
      <c r="AM64" s="336">
        <f t="shared" si="32"/>
        <v>35</v>
      </c>
      <c r="AN64" s="336">
        <f t="shared" si="32"/>
        <v>36</v>
      </c>
      <c r="AO64" s="336">
        <f t="shared" si="32"/>
        <v>37</v>
      </c>
      <c r="AP64" s="336">
        <f t="shared" si="32"/>
        <v>38</v>
      </c>
      <c r="AQ64" s="336">
        <f t="shared" si="32"/>
        <v>39</v>
      </c>
      <c r="AR64" s="336">
        <f t="shared" si="32"/>
        <v>40</v>
      </c>
      <c r="AS64" s="336">
        <f t="shared" si="32"/>
        <v>41</v>
      </c>
      <c r="AT64" s="336">
        <f t="shared" si="32"/>
        <v>42</v>
      </c>
      <c r="AU64" s="336">
        <f t="shared" si="32"/>
        <v>43</v>
      </c>
      <c r="AV64" s="336">
        <f t="shared" si="32"/>
        <v>44</v>
      </c>
      <c r="AW64" s="336">
        <f t="shared" si="32"/>
        <v>45</v>
      </c>
      <c r="AX64" s="336">
        <f t="shared" si="32"/>
        <v>46</v>
      </c>
      <c r="AY64" s="336">
        <f t="shared" si="32"/>
        <v>47</v>
      </c>
      <c r="AZ64" s="336">
        <f t="shared" si="32"/>
        <v>48</v>
      </c>
      <c r="BA64" s="336">
        <f t="shared" si="32"/>
        <v>49</v>
      </c>
      <c r="BB64" s="336">
        <f t="shared" si="32"/>
        <v>50</v>
      </c>
      <c r="BC64" s="336">
        <f t="shared" si="32"/>
        <v>51</v>
      </c>
      <c r="BD64" s="336">
        <f t="shared" si="32"/>
        <v>52</v>
      </c>
      <c r="BE64" s="336">
        <f t="shared" si="32"/>
        <v>53</v>
      </c>
      <c r="BF64" s="336">
        <f t="shared" si="32"/>
        <v>54</v>
      </c>
      <c r="BG64" s="336">
        <f t="shared" si="32"/>
        <v>55</v>
      </c>
      <c r="BH64" s="336">
        <f t="shared" si="32"/>
        <v>56</v>
      </c>
      <c r="BI64" s="336">
        <f t="shared" si="32"/>
        <v>57</v>
      </c>
      <c r="BJ64" s="336">
        <f t="shared" si="32"/>
        <v>58</v>
      </c>
      <c r="BK64" s="336">
        <f t="shared" si="32"/>
        <v>59</v>
      </c>
      <c r="BL64" s="336">
        <f t="shared" si="32"/>
        <v>60</v>
      </c>
      <c r="BM64" s="336">
        <f t="shared" si="32"/>
        <v>61</v>
      </c>
      <c r="BN64" s="336">
        <f t="shared" si="32"/>
        <v>62</v>
      </c>
      <c r="BO64" s="336">
        <f t="shared" si="32"/>
        <v>63</v>
      </c>
      <c r="BP64" s="336">
        <f t="shared" si="32"/>
        <v>64</v>
      </c>
      <c r="BQ64" s="335"/>
      <c r="BR64" s="335">
        <v>1.0</v>
      </c>
      <c r="BS64" s="336">
        <f t="shared" ref="BS64:EC64" si="33">BR64+1</f>
        <v>2</v>
      </c>
      <c r="BT64" s="336">
        <f t="shared" si="33"/>
        <v>3</v>
      </c>
      <c r="BU64" s="336">
        <f t="shared" si="33"/>
        <v>4</v>
      </c>
      <c r="BV64" s="336">
        <f t="shared" si="33"/>
        <v>5</v>
      </c>
      <c r="BW64" s="336">
        <f t="shared" si="33"/>
        <v>6</v>
      </c>
      <c r="BX64" s="336">
        <f t="shared" si="33"/>
        <v>7</v>
      </c>
      <c r="BY64" s="336">
        <f t="shared" si="33"/>
        <v>8</v>
      </c>
      <c r="BZ64" s="336">
        <f t="shared" si="33"/>
        <v>9</v>
      </c>
      <c r="CA64" s="336">
        <f t="shared" si="33"/>
        <v>10</v>
      </c>
      <c r="CB64" s="336">
        <f t="shared" si="33"/>
        <v>11</v>
      </c>
      <c r="CC64" s="336">
        <f t="shared" si="33"/>
        <v>12</v>
      </c>
      <c r="CD64" s="336">
        <f t="shared" si="33"/>
        <v>13</v>
      </c>
      <c r="CE64" s="336">
        <f t="shared" si="33"/>
        <v>14</v>
      </c>
      <c r="CF64" s="336">
        <f t="shared" si="33"/>
        <v>15</v>
      </c>
      <c r="CG64" s="336">
        <f t="shared" si="33"/>
        <v>16</v>
      </c>
      <c r="CH64" s="336">
        <f t="shared" si="33"/>
        <v>17</v>
      </c>
      <c r="CI64" s="336">
        <f t="shared" si="33"/>
        <v>18</v>
      </c>
      <c r="CJ64" s="336">
        <f t="shared" si="33"/>
        <v>19</v>
      </c>
      <c r="CK64" s="336">
        <f t="shared" si="33"/>
        <v>20</v>
      </c>
      <c r="CL64" s="336">
        <f t="shared" si="33"/>
        <v>21</v>
      </c>
      <c r="CM64" s="336">
        <f t="shared" si="33"/>
        <v>22</v>
      </c>
      <c r="CN64" s="336">
        <f t="shared" si="33"/>
        <v>23</v>
      </c>
      <c r="CO64" s="336">
        <f t="shared" si="33"/>
        <v>24</v>
      </c>
      <c r="CP64" s="336">
        <f t="shared" si="33"/>
        <v>25</v>
      </c>
      <c r="CQ64" s="336">
        <f t="shared" si="33"/>
        <v>26</v>
      </c>
      <c r="CR64" s="336">
        <f t="shared" si="33"/>
        <v>27</v>
      </c>
      <c r="CS64" s="336">
        <f t="shared" si="33"/>
        <v>28</v>
      </c>
      <c r="CT64" s="336">
        <f t="shared" si="33"/>
        <v>29</v>
      </c>
      <c r="CU64" s="336">
        <f t="shared" si="33"/>
        <v>30</v>
      </c>
      <c r="CV64" s="336">
        <f t="shared" si="33"/>
        <v>31</v>
      </c>
      <c r="CW64" s="336">
        <f t="shared" si="33"/>
        <v>32</v>
      </c>
      <c r="CX64" s="336">
        <f t="shared" si="33"/>
        <v>33</v>
      </c>
      <c r="CY64" s="336">
        <f t="shared" si="33"/>
        <v>34</v>
      </c>
      <c r="CZ64" s="336">
        <f t="shared" si="33"/>
        <v>35</v>
      </c>
      <c r="DA64" s="336">
        <f t="shared" si="33"/>
        <v>36</v>
      </c>
      <c r="DB64" s="336">
        <f t="shared" si="33"/>
        <v>37</v>
      </c>
      <c r="DC64" s="336">
        <f t="shared" si="33"/>
        <v>38</v>
      </c>
      <c r="DD64" s="336">
        <f t="shared" si="33"/>
        <v>39</v>
      </c>
      <c r="DE64" s="336">
        <f t="shared" si="33"/>
        <v>40</v>
      </c>
      <c r="DF64" s="336">
        <f t="shared" si="33"/>
        <v>41</v>
      </c>
      <c r="DG64" s="336">
        <f t="shared" si="33"/>
        <v>42</v>
      </c>
      <c r="DH64" s="336">
        <f t="shared" si="33"/>
        <v>43</v>
      </c>
      <c r="DI64" s="336">
        <f t="shared" si="33"/>
        <v>44</v>
      </c>
      <c r="DJ64" s="336">
        <f t="shared" si="33"/>
        <v>45</v>
      </c>
      <c r="DK64" s="336">
        <f t="shared" si="33"/>
        <v>46</v>
      </c>
      <c r="DL64" s="336">
        <f t="shared" si="33"/>
        <v>47</v>
      </c>
      <c r="DM64" s="336">
        <f t="shared" si="33"/>
        <v>48</v>
      </c>
      <c r="DN64" s="336">
        <f t="shared" si="33"/>
        <v>49</v>
      </c>
      <c r="DO64" s="336">
        <f t="shared" si="33"/>
        <v>50</v>
      </c>
      <c r="DP64" s="336">
        <f t="shared" si="33"/>
        <v>51</v>
      </c>
      <c r="DQ64" s="336">
        <f t="shared" si="33"/>
        <v>52</v>
      </c>
      <c r="DR64" s="336">
        <f t="shared" si="33"/>
        <v>53</v>
      </c>
      <c r="DS64" s="336">
        <f t="shared" si="33"/>
        <v>54</v>
      </c>
      <c r="DT64" s="336">
        <f t="shared" si="33"/>
        <v>55</v>
      </c>
      <c r="DU64" s="336">
        <f t="shared" si="33"/>
        <v>56</v>
      </c>
      <c r="DV64" s="336">
        <f t="shared" si="33"/>
        <v>57</v>
      </c>
      <c r="DW64" s="336">
        <f t="shared" si="33"/>
        <v>58</v>
      </c>
      <c r="DX64" s="336">
        <f t="shared" si="33"/>
        <v>59</v>
      </c>
      <c r="DY64" s="336">
        <f t="shared" si="33"/>
        <v>60</v>
      </c>
      <c r="DZ64" s="336">
        <f t="shared" si="33"/>
        <v>61</v>
      </c>
      <c r="EA64" s="336">
        <f t="shared" si="33"/>
        <v>62</v>
      </c>
      <c r="EB64" s="336">
        <f t="shared" si="33"/>
        <v>63</v>
      </c>
      <c r="EC64" s="336">
        <f t="shared" si="33"/>
        <v>64</v>
      </c>
      <c r="ED64" s="335"/>
      <c r="EE64" s="335">
        <v>1.0</v>
      </c>
      <c r="EF64" s="336">
        <f t="shared" ref="EF64:GP64" si="34">EE64+1</f>
        <v>2</v>
      </c>
      <c r="EG64" s="336">
        <f t="shared" si="34"/>
        <v>3</v>
      </c>
      <c r="EH64" s="336">
        <f t="shared" si="34"/>
        <v>4</v>
      </c>
      <c r="EI64" s="336">
        <f t="shared" si="34"/>
        <v>5</v>
      </c>
      <c r="EJ64" s="336">
        <f t="shared" si="34"/>
        <v>6</v>
      </c>
      <c r="EK64" s="336">
        <f t="shared" si="34"/>
        <v>7</v>
      </c>
      <c r="EL64" s="336">
        <f t="shared" si="34"/>
        <v>8</v>
      </c>
      <c r="EM64" s="336">
        <f t="shared" si="34"/>
        <v>9</v>
      </c>
      <c r="EN64" s="336">
        <f t="shared" si="34"/>
        <v>10</v>
      </c>
      <c r="EO64" s="336">
        <f t="shared" si="34"/>
        <v>11</v>
      </c>
      <c r="EP64" s="336">
        <f t="shared" si="34"/>
        <v>12</v>
      </c>
      <c r="EQ64" s="336">
        <f t="shared" si="34"/>
        <v>13</v>
      </c>
      <c r="ER64" s="336">
        <f t="shared" si="34"/>
        <v>14</v>
      </c>
      <c r="ES64" s="336">
        <f t="shared" si="34"/>
        <v>15</v>
      </c>
      <c r="ET64" s="336">
        <f t="shared" si="34"/>
        <v>16</v>
      </c>
      <c r="EU64" s="336">
        <f t="shared" si="34"/>
        <v>17</v>
      </c>
      <c r="EV64" s="336">
        <f t="shared" si="34"/>
        <v>18</v>
      </c>
      <c r="EW64" s="336">
        <f t="shared" si="34"/>
        <v>19</v>
      </c>
      <c r="EX64" s="336">
        <f t="shared" si="34"/>
        <v>20</v>
      </c>
      <c r="EY64" s="336">
        <f t="shared" si="34"/>
        <v>21</v>
      </c>
      <c r="EZ64" s="336">
        <f t="shared" si="34"/>
        <v>22</v>
      </c>
      <c r="FA64" s="336">
        <f t="shared" si="34"/>
        <v>23</v>
      </c>
      <c r="FB64" s="336">
        <f t="shared" si="34"/>
        <v>24</v>
      </c>
      <c r="FC64" s="336">
        <f t="shared" si="34"/>
        <v>25</v>
      </c>
      <c r="FD64" s="336">
        <f t="shared" si="34"/>
        <v>26</v>
      </c>
      <c r="FE64" s="336">
        <f t="shared" si="34"/>
        <v>27</v>
      </c>
      <c r="FF64" s="336">
        <f t="shared" si="34"/>
        <v>28</v>
      </c>
      <c r="FG64" s="336">
        <f t="shared" si="34"/>
        <v>29</v>
      </c>
      <c r="FH64" s="336">
        <f t="shared" si="34"/>
        <v>30</v>
      </c>
      <c r="FI64" s="336">
        <f t="shared" si="34"/>
        <v>31</v>
      </c>
      <c r="FJ64" s="336">
        <f t="shared" si="34"/>
        <v>32</v>
      </c>
      <c r="FK64" s="336">
        <f t="shared" si="34"/>
        <v>33</v>
      </c>
      <c r="FL64" s="336">
        <f t="shared" si="34"/>
        <v>34</v>
      </c>
      <c r="FM64" s="336">
        <f t="shared" si="34"/>
        <v>35</v>
      </c>
      <c r="FN64" s="336">
        <f t="shared" si="34"/>
        <v>36</v>
      </c>
      <c r="FO64" s="336">
        <f t="shared" si="34"/>
        <v>37</v>
      </c>
      <c r="FP64" s="336">
        <f t="shared" si="34"/>
        <v>38</v>
      </c>
      <c r="FQ64" s="336">
        <f t="shared" si="34"/>
        <v>39</v>
      </c>
      <c r="FR64" s="336">
        <f t="shared" si="34"/>
        <v>40</v>
      </c>
      <c r="FS64" s="336">
        <f t="shared" si="34"/>
        <v>41</v>
      </c>
      <c r="FT64" s="336">
        <f t="shared" si="34"/>
        <v>42</v>
      </c>
      <c r="FU64" s="336">
        <f t="shared" si="34"/>
        <v>43</v>
      </c>
      <c r="FV64" s="336">
        <f t="shared" si="34"/>
        <v>44</v>
      </c>
      <c r="FW64" s="336">
        <f t="shared" si="34"/>
        <v>45</v>
      </c>
      <c r="FX64" s="336">
        <f t="shared" si="34"/>
        <v>46</v>
      </c>
      <c r="FY64" s="336">
        <f t="shared" si="34"/>
        <v>47</v>
      </c>
      <c r="FZ64" s="336">
        <f t="shared" si="34"/>
        <v>48</v>
      </c>
      <c r="GA64" s="336">
        <f t="shared" si="34"/>
        <v>49</v>
      </c>
      <c r="GB64" s="336">
        <f t="shared" si="34"/>
        <v>50</v>
      </c>
      <c r="GC64" s="336">
        <f t="shared" si="34"/>
        <v>51</v>
      </c>
      <c r="GD64" s="336">
        <f t="shared" si="34"/>
        <v>52</v>
      </c>
      <c r="GE64" s="336">
        <f t="shared" si="34"/>
        <v>53</v>
      </c>
      <c r="GF64" s="336">
        <f t="shared" si="34"/>
        <v>54</v>
      </c>
      <c r="GG64" s="336">
        <f t="shared" si="34"/>
        <v>55</v>
      </c>
      <c r="GH64" s="336">
        <f t="shared" si="34"/>
        <v>56</v>
      </c>
      <c r="GI64" s="336">
        <f t="shared" si="34"/>
        <v>57</v>
      </c>
      <c r="GJ64" s="336">
        <f t="shared" si="34"/>
        <v>58</v>
      </c>
      <c r="GK64" s="336">
        <f t="shared" si="34"/>
        <v>59</v>
      </c>
      <c r="GL64" s="336">
        <f t="shared" si="34"/>
        <v>60</v>
      </c>
      <c r="GM64" s="336">
        <f t="shared" si="34"/>
        <v>61</v>
      </c>
      <c r="GN64" s="336">
        <f t="shared" si="34"/>
        <v>62</v>
      </c>
      <c r="GO64" s="336">
        <f t="shared" si="34"/>
        <v>63</v>
      </c>
      <c r="GP64" s="336">
        <f t="shared" si="34"/>
        <v>64</v>
      </c>
      <c r="GQ64" s="335"/>
      <c r="GR64" s="335">
        <v>1.0</v>
      </c>
      <c r="GS64" s="336">
        <f t="shared" ref="GS64:JC64" si="35">GR64+1</f>
        <v>2</v>
      </c>
      <c r="GT64" s="336">
        <f t="shared" si="35"/>
        <v>3</v>
      </c>
      <c r="GU64" s="336">
        <f t="shared" si="35"/>
        <v>4</v>
      </c>
      <c r="GV64" s="336">
        <f t="shared" si="35"/>
        <v>5</v>
      </c>
      <c r="GW64" s="336">
        <f t="shared" si="35"/>
        <v>6</v>
      </c>
      <c r="GX64" s="336">
        <f t="shared" si="35"/>
        <v>7</v>
      </c>
      <c r="GY64" s="336">
        <f t="shared" si="35"/>
        <v>8</v>
      </c>
      <c r="GZ64" s="336">
        <f t="shared" si="35"/>
        <v>9</v>
      </c>
      <c r="HA64" s="336">
        <f t="shared" si="35"/>
        <v>10</v>
      </c>
      <c r="HB64" s="336">
        <f t="shared" si="35"/>
        <v>11</v>
      </c>
      <c r="HC64" s="336">
        <f t="shared" si="35"/>
        <v>12</v>
      </c>
      <c r="HD64" s="336">
        <f t="shared" si="35"/>
        <v>13</v>
      </c>
      <c r="HE64" s="336">
        <f t="shared" si="35"/>
        <v>14</v>
      </c>
      <c r="HF64" s="336">
        <f t="shared" si="35"/>
        <v>15</v>
      </c>
      <c r="HG64" s="336">
        <f t="shared" si="35"/>
        <v>16</v>
      </c>
      <c r="HH64" s="336">
        <f t="shared" si="35"/>
        <v>17</v>
      </c>
      <c r="HI64" s="336">
        <f t="shared" si="35"/>
        <v>18</v>
      </c>
      <c r="HJ64" s="336">
        <f t="shared" si="35"/>
        <v>19</v>
      </c>
      <c r="HK64" s="336">
        <f t="shared" si="35"/>
        <v>20</v>
      </c>
      <c r="HL64" s="336">
        <f t="shared" si="35"/>
        <v>21</v>
      </c>
      <c r="HM64" s="336">
        <f t="shared" si="35"/>
        <v>22</v>
      </c>
      <c r="HN64" s="336">
        <f t="shared" si="35"/>
        <v>23</v>
      </c>
      <c r="HO64" s="336">
        <f t="shared" si="35"/>
        <v>24</v>
      </c>
      <c r="HP64" s="336">
        <f t="shared" si="35"/>
        <v>25</v>
      </c>
      <c r="HQ64" s="336">
        <f t="shared" si="35"/>
        <v>26</v>
      </c>
      <c r="HR64" s="336">
        <f t="shared" si="35"/>
        <v>27</v>
      </c>
      <c r="HS64" s="336">
        <f t="shared" si="35"/>
        <v>28</v>
      </c>
      <c r="HT64" s="336">
        <f t="shared" si="35"/>
        <v>29</v>
      </c>
      <c r="HU64" s="336">
        <f t="shared" si="35"/>
        <v>30</v>
      </c>
      <c r="HV64" s="336">
        <f t="shared" si="35"/>
        <v>31</v>
      </c>
      <c r="HW64" s="336">
        <f t="shared" si="35"/>
        <v>32</v>
      </c>
      <c r="HX64" s="336">
        <f t="shared" si="35"/>
        <v>33</v>
      </c>
      <c r="HY64" s="336">
        <f t="shared" si="35"/>
        <v>34</v>
      </c>
      <c r="HZ64" s="336">
        <f t="shared" si="35"/>
        <v>35</v>
      </c>
      <c r="IA64" s="336">
        <f t="shared" si="35"/>
        <v>36</v>
      </c>
      <c r="IB64" s="336">
        <f t="shared" si="35"/>
        <v>37</v>
      </c>
      <c r="IC64" s="336">
        <f t="shared" si="35"/>
        <v>38</v>
      </c>
      <c r="ID64" s="336">
        <f t="shared" si="35"/>
        <v>39</v>
      </c>
      <c r="IE64" s="336">
        <f t="shared" si="35"/>
        <v>40</v>
      </c>
      <c r="IF64" s="336">
        <f t="shared" si="35"/>
        <v>41</v>
      </c>
      <c r="IG64" s="336">
        <f t="shared" si="35"/>
        <v>42</v>
      </c>
      <c r="IH64" s="336">
        <f t="shared" si="35"/>
        <v>43</v>
      </c>
      <c r="II64" s="336">
        <f t="shared" si="35"/>
        <v>44</v>
      </c>
      <c r="IJ64" s="336">
        <f t="shared" si="35"/>
        <v>45</v>
      </c>
      <c r="IK64" s="336">
        <f t="shared" si="35"/>
        <v>46</v>
      </c>
      <c r="IL64" s="336">
        <f t="shared" si="35"/>
        <v>47</v>
      </c>
      <c r="IM64" s="336">
        <f t="shared" si="35"/>
        <v>48</v>
      </c>
      <c r="IN64" s="336">
        <f t="shared" si="35"/>
        <v>49</v>
      </c>
      <c r="IO64" s="336">
        <f t="shared" si="35"/>
        <v>50</v>
      </c>
      <c r="IP64" s="336">
        <f t="shared" si="35"/>
        <v>51</v>
      </c>
      <c r="IQ64" s="336">
        <f t="shared" si="35"/>
        <v>52</v>
      </c>
      <c r="IR64" s="336">
        <f t="shared" si="35"/>
        <v>53</v>
      </c>
      <c r="IS64" s="336">
        <f t="shared" si="35"/>
        <v>54</v>
      </c>
      <c r="IT64" s="336">
        <f t="shared" si="35"/>
        <v>55</v>
      </c>
      <c r="IU64" s="336">
        <f t="shared" si="35"/>
        <v>56</v>
      </c>
      <c r="IV64" s="336">
        <f t="shared" si="35"/>
        <v>57</v>
      </c>
      <c r="IW64" s="336">
        <f t="shared" si="35"/>
        <v>58</v>
      </c>
      <c r="IX64" s="336">
        <f t="shared" si="35"/>
        <v>59</v>
      </c>
      <c r="IY64" s="336">
        <f t="shared" si="35"/>
        <v>60</v>
      </c>
      <c r="IZ64" s="336">
        <f t="shared" si="35"/>
        <v>61</v>
      </c>
      <c r="JA64" s="336">
        <f t="shared" si="35"/>
        <v>62</v>
      </c>
      <c r="JB64" s="336">
        <f t="shared" si="35"/>
        <v>63</v>
      </c>
      <c r="JC64" s="336">
        <f t="shared" si="35"/>
        <v>64</v>
      </c>
      <c r="JD64" s="335"/>
      <c r="JE64" s="335">
        <v>1.0</v>
      </c>
      <c r="JF64" s="336">
        <f t="shared" ref="JF64:LP64" si="36">JE64+1</f>
        <v>2</v>
      </c>
      <c r="JG64" s="336">
        <f t="shared" si="36"/>
        <v>3</v>
      </c>
      <c r="JH64" s="336">
        <f t="shared" si="36"/>
        <v>4</v>
      </c>
      <c r="JI64" s="336">
        <f t="shared" si="36"/>
        <v>5</v>
      </c>
      <c r="JJ64" s="336">
        <f t="shared" si="36"/>
        <v>6</v>
      </c>
      <c r="JK64" s="336">
        <f t="shared" si="36"/>
        <v>7</v>
      </c>
      <c r="JL64" s="336">
        <f t="shared" si="36"/>
        <v>8</v>
      </c>
      <c r="JM64" s="336">
        <f t="shared" si="36"/>
        <v>9</v>
      </c>
      <c r="JN64" s="336">
        <f t="shared" si="36"/>
        <v>10</v>
      </c>
      <c r="JO64" s="336">
        <f t="shared" si="36"/>
        <v>11</v>
      </c>
      <c r="JP64" s="336">
        <f t="shared" si="36"/>
        <v>12</v>
      </c>
      <c r="JQ64" s="336">
        <f t="shared" si="36"/>
        <v>13</v>
      </c>
      <c r="JR64" s="336">
        <f t="shared" si="36"/>
        <v>14</v>
      </c>
      <c r="JS64" s="336">
        <f t="shared" si="36"/>
        <v>15</v>
      </c>
      <c r="JT64" s="336">
        <f t="shared" si="36"/>
        <v>16</v>
      </c>
      <c r="JU64" s="336">
        <f t="shared" si="36"/>
        <v>17</v>
      </c>
      <c r="JV64" s="336">
        <f t="shared" si="36"/>
        <v>18</v>
      </c>
      <c r="JW64" s="336">
        <f t="shared" si="36"/>
        <v>19</v>
      </c>
      <c r="JX64" s="336">
        <f t="shared" si="36"/>
        <v>20</v>
      </c>
      <c r="JY64" s="336">
        <f t="shared" si="36"/>
        <v>21</v>
      </c>
      <c r="JZ64" s="336">
        <f t="shared" si="36"/>
        <v>22</v>
      </c>
      <c r="KA64" s="336">
        <f t="shared" si="36"/>
        <v>23</v>
      </c>
      <c r="KB64" s="336">
        <f t="shared" si="36"/>
        <v>24</v>
      </c>
      <c r="KC64" s="336">
        <f t="shared" si="36"/>
        <v>25</v>
      </c>
      <c r="KD64" s="336">
        <f t="shared" si="36"/>
        <v>26</v>
      </c>
      <c r="KE64" s="336">
        <f t="shared" si="36"/>
        <v>27</v>
      </c>
      <c r="KF64" s="336">
        <f t="shared" si="36"/>
        <v>28</v>
      </c>
      <c r="KG64" s="336">
        <f t="shared" si="36"/>
        <v>29</v>
      </c>
      <c r="KH64" s="336">
        <f t="shared" si="36"/>
        <v>30</v>
      </c>
      <c r="KI64" s="336">
        <f t="shared" si="36"/>
        <v>31</v>
      </c>
      <c r="KJ64" s="336">
        <f t="shared" si="36"/>
        <v>32</v>
      </c>
      <c r="KK64" s="336">
        <f t="shared" si="36"/>
        <v>33</v>
      </c>
      <c r="KL64" s="336">
        <f t="shared" si="36"/>
        <v>34</v>
      </c>
      <c r="KM64" s="336">
        <f t="shared" si="36"/>
        <v>35</v>
      </c>
      <c r="KN64" s="336">
        <f t="shared" si="36"/>
        <v>36</v>
      </c>
      <c r="KO64" s="336">
        <f t="shared" si="36"/>
        <v>37</v>
      </c>
      <c r="KP64" s="336">
        <f t="shared" si="36"/>
        <v>38</v>
      </c>
      <c r="KQ64" s="336">
        <f t="shared" si="36"/>
        <v>39</v>
      </c>
      <c r="KR64" s="336">
        <f t="shared" si="36"/>
        <v>40</v>
      </c>
      <c r="KS64" s="336">
        <f t="shared" si="36"/>
        <v>41</v>
      </c>
      <c r="KT64" s="336">
        <f t="shared" si="36"/>
        <v>42</v>
      </c>
      <c r="KU64" s="336">
        <f t="shared" si="36"/>
        <v>43</v>
      </c>
      <c r="KV64" s="336">
        <f t="shared" si="36"/>
        <v>44</v>
      </c>
      <c r="KW64" s="336">
        <f t="shared" si="36"/>
        <v>45</v>
      </c>
      <c r="KX64" s="336">
        <f t="shared" si="36"/>
        <v>46</v>
      </c>
      <c r="KY64" s="336">
        <f t="shared" si="36"/>
        <v>47</v>
      </c>
      <c r="KZ64" s="336">
        <f t="shared" si="36"/>
        <v>48</v>
      </c>
      <c r="LA64" s="336">
        <f t="shared" si="36"/>
        <v>49</v>
      </c>
      <c r="LB64" s="336">
        <f t="shared" si="36"/>
        <v>50</v>
      </c>
      <c r="LC64" s="336">
        <f t="shared" si="36"/>
        <v>51</v>
      </c>
      <c r="LD64" s="336">
        <f t="shared" si="36"/>
        <v>52</v>
      </c>
      <c r="LE64" s="336">
        <f t="shared" si="36"/>
        <v>53</v>
      </c>
      <c r="LF64" s="336">
        <f t="shared" si="36"/>
        <v>54</v>
      </c>
      <c r="LG64" s="336">
        <f t="shared" si="36"/>
        <v>55</v>
      </c>
      <c r="LH64" s="336">
        <f t="shared" si="36"/>
        <v>56</v>
      </c>
      <c r="LI64" s="336">
        <f t="shared" si="36"/>
        <v>57</v>
      </c>
      <c r="LJ64" s="336">
        <f t="shared" si="36"/>
        <v>58</v>
      </c>
      <c r="LK64" s="336">
        <f t="shared" si="36"/>
        <v>59</v>
      </c>
      <c r="LL64" s="336">
        <f t="shared" si="36"/>
        <v>60</v>
      </c>
      <c r="LM64" s="336">
        <f t="shared" si="36"/>
        <v>61</v>
      </c>
      <c r="LN64" s="336">
        <f t="shared" si="36"/>
        <v>62</v>
      </c>
      <c r="LO64" s="336">
        <f t="shared" si="36"/>
        <v>63</v>
      </c>
      <c r="LP64" s="336">
        <f t="shared" si="36"/>
        <v>64</v>
      </c>
    </row>
    <row r="65">
      <c r="A65" s="138"/>
      <c r="B65" s="338"/>
      <c r="C65" s="138"/>
      <c r="D65" s="61" t="s">
        <v>135</v>
      </c>
      <c r="E65" s="395" t="str">
        <f>vlookup(E$64,'3a. TBond Main'!$A$10:$AN$73,2)</f>
        <v>10.00%2022A</v>
      </c>
      <c r="F65" s="395" t="str">
        <f>vlookup(F$64,'3a. TBond Main'!$A$10:$AN$73,2)</f>
        <v>05.75%2022A</v>
      </c>
      <c r="G65" s="395" t="str">
        <f>vlookup(G$64,'3a. TBond Main'!$A$10:$AN$73,2)</f>
        <v>07.90%2022A</v>
      </c>
      <c r="H65" s="395" t="str">
        <f>vlookup(H$64,'3a. TBond Main'!$A$10:$AN$73,2)</f>
        <v>08.65%2023A</v>
      </c>
      <c r="I65" s="395" t="str">
        <f>vlookup(I$64,'3a. TBond Main'!$A$10:$AN$73,2)</f>
        <v>10.00%2023A</v>
      </c>
      <c r="J65" s="395" t="str">
        <f>vlookup(J$64,'3a. TBond Main'!$A$10:$AN$73,2)</f>
        <v>11.50%2023A</v>
      </c>
      <c r="K65" s="395" t="str">
        <f>vlookup(K$64,'3a. TBond Main'!$A$10:$AN$73,2)</f>
        <v>10.20%2023A</v>
      </c>
      <c r="L65" s="395" t="str">
        <f>vlookup(L$64,'3a. TBond Main'!$A$10:$AN$73,2)</f>
        <v>09.00%2023A</v>
      </c>
      <c r="M65" s="395" t="str">
        <f>vlookup(M$64,'3a. TBond Main'!$A$10:$AN$73,2)</f>
        <v>11.20%2023A</v>
      </c>
      <c r="N65" s="395" t="str">
        <f>vlookup(N$64,'3a. TBond Main'!$A$10:$AN$73,2)</f>
        <v>07.00%2023A</v>
      </c>
      <c r="O65" s="395" t="str">
        <f>vlookup(O$64,'3a. TBond Main'!$A$10:$AN$73,2)</f>
        <v>06.30%2023A</v>
      </c>
      <c r="P65" s="395" t="str">
        <f>vlookup(P$64,'3a. TBond Main'!$A$10:$AN$73,2)</f>
        <v>11.60%2023A</v>
      </c>
      <c r="Q65" s="395" t="str">
        <f>vlookup(Q$64,'3a. TBond Main'!$A$10:$AN$73,2)</f>
        <v>11.40%2024A</v>
      </c>
      <c r="R65" s="395" t="str">
        <f>vlookup(R$64,'3a. TBond Main'!$A$10:$AN$73,2)</f>
        <v>10.90%2024A</v>
      </c>
      <c r="S65" s="395" t="str">
        <f>vlookup(S$64,'3a. TBond Main'!$A$10:$AN$73,2)</f>
        <v>10.25%2024A</v>
      </c>
      <c r="T65" s="395" t="str">
        <f>vlookup(T$64,'3a. TBond Main'!$A$10:$AN$73,2)</f>
        <v>11.00%2024A</v>
      </c>
      <c r="U65" s="395" t="str">
        <f>vlookup(U$64,'3a. TBond Main'!$A$10:$AN$73,2)</f>
        <v>09.85%2024A</v>
      </c>
      <c r="V65" s="395" t="str">
        <f>vlookup(V$64,'3a. TBond Main'!$A$10:$AN$73,2)</f>
        <v>06.00%2024A</v>
      </c>
      <c r="W65" s="395" t="str">
        <f>vlookup(W$64,'3a. TBond Main'!$A$10:$AN$73,2)</f>
        <v>10.25%2025A</v>
      </c>
      <c r="X65" s="395" t="str">
        <f>vlookup(X$64,'3a. TBond Main'!$A$10:$AN$73,2)</f>
        <v>09.00%2025A</v>
      </c>
      <c r="Y65" s="395" t="str">
        <f>vlookup(Y$64,'3a. TBond Main'!$A$10:$AN$73,2)</f>
        <v>17.00%2025A</v>
      </c>
      <c r="Z65" s="395" t="str">
        <f>vlookup(Z$64,'3a. TBond Main'!$A$10:$AN$73,2)</f>
        <v>17.00%2025A</v>
      </c>
      <c r="AA65" s="395" t="str">
        <f>vlookup(AA$64,'3a. TBond Main'!$A$10:$AN$73,2)</f>
        <v>11.00%2025A</v>
      </c>
      <c r="AB65" s="395" t="str">
        <f>vlookup(AB$64,'3a. TBond Main'!$A$10:$AN$73,2)</f>
        <v>10.35%2025A</v>
      </c>
      <c r="AC65" s="395" t="str">
        <f>vlookup(AC$64,'3a. TBond Main'!$A$10:$AN$73,2)</f>
        <v>06.75%2026A</v>
      </c>
      <c r="AD65" s="395" t="str">
        <f>vlookup(AD$64,'3a. TBond Main'!$A$10:$AN$73,2)</f>
        <v>09.00%2026A</v>
      </c>
      <c r="AE65" s="395" t="str">
        <f>vlookup(AE$64,'3a. TBond Main'!$A$10:$AN$73,2)</f>
        <v>05.35%2026A</v>
      </c>
      <c r="AF65" s="395" t="str">
        <f>vlookup(AF$64,'3a. TBond Main'!$A$10:$AN$73,2)</f>
        <v>11.00%2026A</v>
      </c>
      <c r="AG65" s="395" t="str">
        <f>vlookup(AG$64,'3a. TBond Main'!$A$10:$AN$73,2)</f>
        <v>11.50%2026A</v>
      </c>
      <c r="AH65" s="395" t="str">
        <f>vlookup(AH$64,'3a. TBond Main'!$A$10:$AN$73,2)</f>
        <v>05.00%2026A</v>
      </c>
      <c r="AI65" s="395" t="str">
        <f>vlookup(AI$64,'3a. TBond Main'!$A$10:$AN$73,2)</f>
        <v>11.40%2027A</v>
      </c>
      <c r="AJ65" s="395" t="str">
        <f>vlookup(AJ$64,'3a. TBond Main'!$A$10:$AN$73,2)</f>
        <v>18.00%2027A</v>
      </c>
      <c r="AK65" s="395" t="str">
        <f>vlookup(AK$64,'3a. TBond Main'!$A$10:$AN$73,2)</f>
        <v>11.75%2027A</v>
      </c>
      <c r="AL65" s="395" t="str">
        <f>vlookup(AL$64,'3a. TBond Main'!$A$10:$AN$73,2)</f>
        <v>11.00%2027A</v>
      </c>
      <c r="AM65" s="395" t="str">
        <f>vlookup(AM$64,'3a. TBond Main'!$A$10:$AN$73,2)</f>
        <v>07.80%2027A</v>
      </c>
      <c r="AN65" s="395" t="str">
        <f>vlookup(AN$64,'3a. TBond Main'!$A$10:$AN$73,2)</f>
        <v>10.30%2027A</v>
      </c>
      <c r="AO65" s="395" t="str">
        <f>vlookup(AO$64,'3a. TBond Main'!$A$10:$AN$73,2)</f>
        <v>11.25%2027A</v>
      </c>
      <c r="AP65" s="395" t="str">
        <f>vlookup(AP$64,'3a. TBond Main'!$A$10:$AN$73,2)</f>
        <v>18.00%2028A</v>
      </c>
      <c r="AQ65" s="395" t="str">
        <f>vlookup(AQ$64,'3a. TBond Main'!$A$10:$AN$73,2)</f>
        <v>10.75%2028A</v>
      </c>
      <c r="AR65" s="395" t="str">
        <f>vlookup(AR$64,'3a. TBond Main'!$A$10:$AN$73,2)</f>
        <v>09.00%2028B</v>
      </c>
      <c r="AS65" s="395" t="str">
        <f>vlookup(AS$64,'3a. TBond Main'!$A$10:$AN$73,2)</f>
        <v>09.00%2028A</v>
      </c>
      <c r="AT65" s="395" t="str">
        <f>vlookup(AT$64,'3a. TBond Main'!$A$10:$AN$73,2)</f>
        <v>11.50%2028A</v>
      </c>
      <c r="AU65" s="395" t="str">
        <f>vlookup(AU$64,'3a. TBond Main'!$A$10:$AN$73,2)</f>
        <v>13.00%2029A</v>
      </c>
      <c r="AV65" s="395" t="str">
        <f>vlookup(AV$64,'3a. TBond Main'!$A$10:$AN$73,2)</f>
        <v>13.00%2029B</v>
      </c>
      <c r="AW65" s="395" t="str">
        <f>vlookup(AW$64,'3a. TBond Main'!$A$10:$AN$73,2)</f>
        <v>20.00%2029A</v>
      </c>
      <c r="AX65" s="395" t="str">
        <f>vlookup(AX$64,'3a. TBond Main'!$A$10:$AN$73,2)</f>
        <v>11.00%2030A</v>
      </c>
      <c r="AY65" s="395" t="str">
        <f>vlookup(AY$64,'3a. TBond Main'!$A$10:$AN$73,2)</f>
        <v>11.25%2031A</v>
      </c>
      <c r="AZ65" s="395" t="str">
        <f>vlookup(AZ$64,'3a. TBond Main'!$A$10:$AN$73,2)</f>
        <v>18.00%2031A</v>
      </c>
      <c r="BA65" s="395" t="str">
        <f>vlookup(BA$64,'3a. TBond Main'!$A$10:$AN$73,2)</f>
        <v>12.00%2031A</v>
      </c>
      <c r="BB65" s="395" t="str">
        <f>vlookup(BB$64,'3a. TBond Main'!$A$10:$AN$73,2)</f>
        <v>08.00%2032A</v>
      </c>
      <c r="BC65" s="395" t="str">
        <f>vlookup(BC$64,'3a. TBond Main'!$A$10:$AN$73,2)</f>
        <v>09.00%2032A</v>
      </c>
      <c r="BD65" s="395" t="str">
        <f>vlookup(BD$64,'3a. TBond Main'!$A$10:$AN$73,2)</f>
        <v>11.20%2033A</v>
      </c>
      <c r="BE65" s="395" t="str">
        <f>vlookup(BE$64,'3a. TBond Main'!$A$10:$AN$73,2)</f>
        <v>09.00%2033A</v>
      </c>
      <c r="BF65" s="395" t="str">
        <f>vlookup(BF$64,'3a. TBond Main'!$A$10:$AN$73,2)</f>
        <v>13.25%2033A</v>
      </c>
      <c r="BG65" s="395" t="str">
        <f>vlookup(BG$64,'3a. TBond Main'!$A$10:$AN$73,2)</f>
        <v>09.00%2033B</v>
      </c>
      <c r="BH65" s="395" t="str">
        <f>vlookup(BH$64,'3a. TBond Main'!$A$10:$AN$73,2)</f>
        <v>13.25%2034A</v>
      </c>
      <c r="BI65" s="395" t="str">
        <f>vlookup(BI$64,'3a. TBond Main'!$A$10:$AN$73,2)</f>
        <v>10.25%2034A</v>
      </c>
      <c r="BJ65" s="395" t="str">
        <f>vlookup(BJ$64,'3a. TBond Main'!$A$10:$AN$73,2)</f>
        <v>11.50%2035A</v>
      </c>
      <c r="BK65" s="395" t="str">
        <f>vlookup(BK$64,'3a. TBond Main'!$A$10:$AN$73,2)</f>
        <v>10.50%2039A</v>
      </c>
      <c r="BL65" s="395" t="str">
        <f>vlookup(BL$64,'3a. TBond Main'!$A$10:$AN$73,2)</f>
        <v>12.00%2041A</v>
      </c>
      <c r="BM65" s="395" t="str">
        <f>vlookup(BM$64,'3a. TBond Main'!$A$10:$AN$73,2)</f>
        <v>09.00%2043A</v>
      </c>
      <c r="BN65" s="395" t="str">
        <f>vlookup(BN$64,'3a. TBond Main'!$A$10:$AN$73,2)</f>
        <v>13.50%2044A</v>
      </c>
      <c r="BO65" s="395" t="str">
        <f>vlookup(BO$64,'3a. TBond Main'!$A$10:$AN$73,2)</f>
        <v>13.50%2044B</v>
      </c>
      <c r="BP65" s="395" t="str">
        <f>vlookup(BP$64,'3a. TBond Main'!$A$10:$AN$73,2)</f>
        <v>12.50%2045A</v>
      </c>
      <c r="BQ65" s="337"/>
      <c r="BR65" s="395" t="str">
        <f>vlookup(BR$64,'3a. TBond Main'!$A$10:$AN$73,2)</f>
        <v>10.00%2022A</v>
      </c>
      <c r="BS65" s="395" t="str">
        <f>vlookup(BS$64,'3a. TBond Main'!$A$10:$AN$73,2)</f>
        <v>05.75%2022A</v>
      </c>
      <c r="BT65" s="395" t="str">
        <f>vlookup(BT$64,'3a. TBond Main'!$A$10:$AN$73,2)</f>
        <v>07.90%2022A</v>
      </c>
      <c r="BU65" s="395" t="str">
        <f>vlookup(BU$64,'3a. TBond Main'!$A$10:$AN$73,2)</f>
        <v>08.65%2023A</v>
      </c>
      <c r="BV65" s="395" t="str">
        <f>vlookup(BV$64,'3a. TBond Main'!$A$10:$AN$73,2)</f>
        <v>10.00%2023A</v>
      </c>
      <c r="BW65" s="395" t="str">
        <f>vlookup(BW$64,'3a. TBond Main'!$A$10:$AN$73,2)</f>
        <v>11.50%2023A</v>
      </c>
      <c r="BX65" s="395" t="str">
        <f>vlookup(BX$64,'3a. TBond Main'!$A$10:$AN$73,2)</f>
        <v>10.20%2023A</v>
      </c>
      <c r="BY65" s="395" t="str">
        <f>vlookup(BY$64,'3a. TBond Main'!$A$10:$AN$73,2)</f>
        <v>09.00%2023A</v>
      </c>
      <c r="BZ65" s="395" t="str">
        <f>vlookup(BZ$64,'3a. TBond Main'!$A$10:$AN$73,2)</f>
        <v>11.20%2023A</v>
      </c>
      <c r="CA65" s="395" t="str">
        <f>vlookup(CA$64,'3a. TBond Main'!$A$10:$AN$73,2)</f>
        <v>07.00%2023A</v>
      </c>
      <c r="CB65" s="395" t="str">
        <f>vlookup(CB$64,'3a. TBond Main'!$A$10:$AN$73,2)</f>
        <v>06.30%2023A</v>
      </c>
      <c r="CC65" s="395" t="str">
        <f>vlookup(CC$64,'3a. TBond Main'!$A$10:$AN$73,2)</f>
        <v>11.60%2023A</v>
      </c>
      <c r="CD65" s="395" t="str">
        <f>vlookup(CD$64,'3a. TBond Main'!$A$10:$AN$73,2)</f>
        <v>11.40%2024A</v>
      </c>
      <c r="CE65" s="395" t="str">
        <f>vlookup(CE$64,'3a. TBond Main'!$A$10:$AN$73,2)</f>
        <v>10.90%2024A</v>
      </c>
      <c r="CF65" s="395" t="str">
        <f>vlookup(CF$64,'3a. TBond Main'!$A$10:$AN$73,2)</f>
        <v>10.25%2024A</v>
      </c>
      <c r="CG65" s="395" t="str">
        <f>vlookup(CG$64,'3a. TBond Main'!$A$10:$AN$73,2)</f>
        <v>11.00%2024A</v>
      </c>
      <c r="CH65" s="395" t="str">
        <f>vlookup(CH$64,'3a. TBond Main'!$A$10:$AN$73,2)</f>
        <v>09.85%2024A</v>
      </c>
      <c r="CI65" s="395" t="str">
        <f>vlookup(CI$64,'3a. TBond Main'!$A$10:$AN$73,2)</f>
        <v>06.00%2024A</v>
      </c>
      <c r="CJ65" s="395" t="str">
        <f>vlookup(CJ$64,'3a. TBond Main'!$A$10:$AN$73,2)</f>
        <v>10.25%2025A</v>
      </c>
      <c r="CK65" s="395" t="str">
        <f>vlookup(CK$64,'3a. TBond Main'!$A$10:$AN$73,2)</f>
        <v>09.00%2025A</v>
      </c>
      <c r="CL65" s="395" t="str">
        <f>vlookup(CL$64,'3a. TBond Main'!$A$10:$AN$73,2)</f>
        <v>17.00%2025A</v>
      </c>
      <c r="CM65" s="395" t="str">
        <f>vlookup(CM$64,'3a. TBond Main'!$A$10:$AN$73,2)</f>
        <v>17.00%2025A</v>
      </c>
      <c r="CN65" s="395" t="str">
        <f>vlookup(CN$64,'3a. TBond Main'!$A$10:$AN$73,2)</f>
        <v>11.00%2025A</v>
      </c>
      <c r="CO65" s="395" t="str">
        <f>vlookup(CO$64,'3a. TBond Main'!$A$10:$AN$73,2)</f>
        <v>10.35%2025A</v>
      </c>
      <c r="CP65" s="395" t="str">
        <f>vlookup(CP$64,'3a. TBond Main'!$A$10:$AN$73,2)</f>
        <v>06.75%2026A</v>
      </c>
      <c r="CQ65" s="395" t="str">
        <f>vlookup(CQ$64,'3a. TBond Main'!$A$10:$AN$73,2)</f>
        <v>09.00%2026A</v>
      </c>
      <c r="CR65" s="395" t="str">
        <f>vlookup(CR$64,'3a. TBond Main'!$A$10:$AN$73,2)</f>
        <v>05.35%2026A</v>
      </c>
      <c r="CS65" s="395" t="str">
        <f>vlookup(CS$64,'3a. TBond Main'!$A$10:$AN$73,2)</f>
        <v>11.00%2026A</v>
      </c>
      <c r="CT65" s="395" t="str">
        <f>vlookup(CT$64,'3a. TBond Main'!$A$10:$AN$73,2)</f>
        <v>11.50%2026A</v>
      </c>
      <c r="CU65" s="395" t="str">
        <f>vlookup(CU$64,'3a. TBond Main'!$A$10:$AN$73,2)</f>
        <v>05.00%2026A</v>
      </c>
      <c r="CV65" s="395" t="str">
        <f>vlookup(CV$64,'3a. TBond Main'!$A$10:$AN$73,2)</f>
        <v>11.40%2027A</v>
      </c>
      <c r="CW65" s="395" t="str">
        <f>vlookup(CW$64,'3a. TBond Main'!$A$10:$AN$73,2)</f>
        <v>18.00%2027A</v>
      </c>
      <c r="CX65" s="395" t="str">
        <f>vlookup(CX$64,'3a. TBond Main'!$A$10:$AN$73,2)</f>
        <v>11.75%2027A</v>
      </c>
      <c r="CY65" s="395" t="str">
        <f>vlookup(CY$64,'3a. TBond Main'!$A$10:$AN$73,2)</f>
        <v>11.00%2027A</v>
      </c>
      <c r="CZ65" s="395" t="str">
        <f>vlookup(CZ$64,'3a. TBond Main'!$A$10:$AN$73,2)</f>
        <v>07.80%2027A</v>
      </c>
      <c r="DA65" s="395" t="str">
        <f>vlookup(DA$64,'3a. TBond Main'!$A$10:$AN$73,2)</f>
        <v>10.30%2027A</v>
      </c>
      <c r="DB65" s="395" t="str">
        <f>vlookup(DB$64,'3a. TBond Main'!$A$10:$AN$73,2)</f>
        <v>11.25%2027A</v>
      </c>
      <c r="DC65" s="395" t="str">
        <f>vlookup(DC$64,'3a. TBond Main'!$A$10:$AN$73,2)</f>
        <v>18.00%2028A</v>
      </c>
      <c r="DD65" s="395" t="str">
        <f>vlookup(DD$64,'3a. TBond Main'!$A$10:$AN$73,2)</f>
        <v>10.75%2028A</v>
      </c>
      <c r="DE65" s="395" t="str">
        <f>vlookup(DE$64,'3a. TBond Main'!$A$10:$AN$73,2)</f>
        <v>09.00%2028B</v>
      </c>
      <c r="DF65" s="395" t="str">
        <f>vlookup(DF$64,'3a. TBond Main'!$A$10:$AN$73,2)</f>
        <v>09.00%2028A</v>
      </c>
      <c r="DG65" s="395" t="str">
        <f>vlookup(DG$64,'3a. TBond Main'!$A$10:$AN$73,2)</f>
        <v>11.50%2028A</v>
      </c>
      <c r="DH65" s="395" t="str">
        <f>vlookup(DH$64,'3a. TBond Main'!$A$10:$AN$73,2)</f>
        <v>13.00%2029A</v>
      </c>
      <c r="DI65" s="395" t="str">
        <f>vlookup(DI$64,'3a. TBond Main'!$A$10:$AN$73,2)</f>
        <v>13.00%2029B</v>
      </c>
      <c r="DJ65" s="395" t="str">
        <f>vlookup(DJ$64,'3a. TBond Main'!$A$10:$AN$73,2)</f>
        <v>20.00%2029A</v>
      </c>
      <c r="DK65" s="395" t="str">
        <f>vlookup(DK$64,'3a. TBond Main'!$A$10:$AN$73,2)</f>
        <v>11.00%2030A</v>
      </c>
      <c r="DL65" s="395" t="str">
        <f>vlookup(DL$64,'3a. TBond Main'!$A$10:$AN$73,2)</f>
        <v>11.25%2031A</v>
      </c>
      <c r="DM65" s="395" t="str">
        <f>vlookup(DM$64,'3a. TBond Main'!$A$10:$AN$73,2)</f>
        <v>18.00%2031A</v>
      </c>
      <c r="DN65" s="395" t="str">
        <f>vlookup(DN$64,'3a. TBond Main'!$A$10:$AN$73,2)</f>
        <v>12.00%2031A</v>
      </c>
      <c r="DO65" s="395" t="str">
        <f>vlookup(DO$64,'3a. TBond Main'!$A$10:$AN$73,2)</f>
        <v>08.00%2032A</v>
      </c>
      <c r="DP65" s="395" t="str">
        <f>vlookup(DP$64,'3a. TBond Main'!$A$10:$AN$73,2)</f>
        <v>09.00%2032A</v>
      </c>
      <c r="DQ65" s="395" t="str">
        <f>vlookup(DQ$64,'3a. TBond Main'!$A$10:$AN$73,2)</f>
        <v>11.20%2033A</v>
      </c>
      <c r="DR65" s="395" t="str">
        <f>vlookup(DR$64,'3a. TBond Main'!$A$10:$AN$73,2)</f>
        <v>09.00%2033A</v>
      </c>
      <c r="DS65" s="395" t="str">
        <f>vlookup(DS$64,'3a. TBond Main'!$A$10:$AN$73,2)</f>
        <v>13.25%2033A</v>
      </c>
      <c r="DT65" s="395" t="str">
        <f>vlookup(DT$64,'3a. TBond Main'!$A$10:$AN$73,2)</f>
        <v>09.00%2033B</v>
      </c>
      <c r="DU65" s="395" t="str">
        <f>vlookup(DU$64,'3a. TBond Main'!$A$10:$AN$73,2)</f>
        <v>13.25%2034A</v>
      </c>
      <c r="DV65" s="395" t="str">
        <f>vlookup(DV$64,'3a. TBond Main'!$A$10:$AN$73,2)</f>
        <v>10.25%2034A</v>
      </c>
      <c r="DW65" s="395" t="str">
        <f>vlookup(DW$64,'3a. TBond Main'!$A$10:$AN$73,2)</f>
        <v>11.50%2035A</v>
      </c>
      <c r="DX65" s="395" t="str">
        <f>vlookup(DX$64,'3a. TBond Main'!$A$10:$AN$73,2)</f>
        <v>10.50%2039A</v>
      </c>
      <c r="DY65" s="395" t="str">
        <f>vlookup(DY$64,'3a. TBond Main'!$A$10:$AN$73,2)</f>
        <v>12.00%2041A</v>
      </c>
      <c r="DZ65" s="395" t="str">
        <f>vlookup(DZ$64,'3a. TBond Main'!$A$10:$AN$73,2)</f>
        <v>09.00%2043A</v>
      </c>
      <c r="EA65" s="395" t="str">
        <f>vlookup(EA$64,'3a. TBond Main'!$A$10:$AN$73,2)</f>
        <v>13.50%2044A</v>
      </c>
      <c r="EB65" s="395" t="str">
        <f>vlookup(EB$64,'3a. TBond Main'!$A$10:$AN$73,2)</f>
        <v>13.50%2044B</v>
      </c>
      <c r="EC65" s="395" t="str">
        <f>vlookup(EC$64,'3a. TBond Main'!$A$10:$AN$73,2)</f>
        <v>12.50%2045A</v>
      </c>
      <c r="ED65" s="337"/>
      <c r="EE65" s="395" t="str">
        <f>vlookup(EE$64,'3a. TBond Main'!$A$10:$AN$73,2)</f>
        <v>10.00%2022A</v>
      </c>
      <c r="EF65" s="395" t="str">
        <f>vlookup(EF$64,'3a. TBond Main'!$A$10:$AN$73,2)</f>
        <v>05.75%2022A</v>
      </c>
      <c r="EG65" s="395" t="str">
        <f>vlookup(EG$64,'3a. TBond Main'!$A$10:$AN$73,2)</f>
        <v>07.90%2022A</v>
      </c>
      <c r="EH65" s="395" t="str">
        <f>vlookup(EH$64,'3a. TBond Main'!$A$10:$AN$73,2)</f>
        <v>08.65%2023A</v>
      </c>
      <c r="EI65" s="395" t="str">
        <f>vlookup(EI$64,'3a. TBond Main'!$A$10:$AN$73,2)</f>
        <v>10.00%2023A</v>
      </c>
      <c r="EJ65" s="395" t="str">
        <f>vlookup(EJ$64,'3a. TBond Main'!$A$10:$AN$73,2)</f>
        <v>11.50%2023A</v>
      </c>
      <c r="EK65" s="395" t="str">
        <f>vlookup(EK$64,'3a. TBond Main'!$A$10:$AN$73,2)</f>
        <v>10.20%2023A</v>
      </c>
      <c r="EL65" s="395" t="str">
        <f>vlookup(EL$64,'3a. TBond Main'!$A$10:$AN$73,2)</f>
        <v>09.00%2023A</v>
      </c>
      <c r="EM65" s="395" t="str">
        <f>vlookup(EM$64,'3a. TBond Main'!$A$10:$AN$73,2)</f>
        <v>11.20%2023A</v>
      </c>
      <c r="EN65" s="395" t="str">
        <f>vlookup(EN$64,'3a. TBond Main'!$A$10:$AN$73,2)</f>
        <v>07.00%2023A</v>
      </c>
      <c r="EO65" s="395" t="str">
        <f>vlookup(EO$64,'3a. TBond Main'!$A$10:$AN$73,2)</f>
        <v>06.30%2023A</v>
      </c>
      <c r="EP65" s="395" t="str">
        <f>vlookup(EP$64,'3a. TBond Main'!$A$10:$AN$73,2)</f>
        <v>11.60%2023A</v>
      </c>
      <c r="EQ65" s="395" t="str">
        <f>vlookup(EQ$64,'3a. TBond Main'!$A$10:$AN$73,2)</f>
        <v>11.40%2024A</v>
      </c>
      <c r="ER65" s="395" t="str">
        <f>vlookup(ER$64,'3a. TBond Main'!$A$10:$AN$73,2)</f>
        <v>10.90%2024A</v>
      </c>
      <c r="ES65" s="395" t="str">
        <f>vlookup(ES$64,'3a. TBond Main'!$A$10:$AN$73,2)</f>
        <v>10.25%2024A</v>
      </c>
      <c r="ET65" s="395" t="str">
        <f>vlookup(ET$64,'3a. TBond Main'!$A$10:$AN$73,2)</f>
        <v>11.00%2024A</v>
      </c>
      <c r="EU65" s="395" t="str">
        <f>vlookup(EU$64,'3a. TBond Main'!$A$10:$AN$73,2)</f>
        <v>09.85%2024A</v>
      </c>
      <c r="EV65" s="395" t="str">
        <f>vlookup(EV$64,'3a. TBond Main'!$A$10:$AN$73,2)</f>
        <v>06.00%2024A</v>
      </c>
      <c r="EW65" s="395" t="str">
        <f>vlookup(EW$64,'3a. TBond Main'!$A$10:$AN$73,2)</f>
        <v>10.25%2025A</v>
      </c>
      <c r="EX65" s="395" t="str">
        <f>vlookup(EX$64,'3a. TBond Main'!$A$10:$AN$73,2)</f>
        <v>09.00%2025A</v>
      </c>
      <c r="EY65" s="395" t="str">
        <f>vlookup(EY$64,'3a. TBond Main'!$A$10:$AN$73,2)</f>
        <v>17.00%2025A</v>
      </c>
      <c r="EZ65" s="395" t="str">
        <f>vlookup(EZ$64,'3a. TBond Main'!$A$10:$AN$73,2)</f>
        <v>17.00%2025A</v>
      </c>
      <c r="FA65" s="395" t="str">
        <f>vlookup(FA$64,'3a. TBond Main'!$A$10:$AN$73,2)</f>
        <v>11.00%2025A</v>
      </c>
      <c r="FB65" s="395" t="str">
        <f>vlookup(FB$64,'3a. TBond Main'!$A$10:$AN$73,2)</f>
        <v>10.35%2025A</v>
      </c>
      <c r="FC65" s="395" t="str">
        <f>vlookup(FC$64,'3a. TBond Main'!$A$10:$AN$73,2)</f>
        <v>06.75%2026A</v>
      </c>
      <c r="FD65" s="395" t="str">
        <f>vlookup(FD$64,'3a. TBond Main'!$A$10:$AN$73,2)</f>
        <v>09.00%2026A</v>
      </c>
      <c r="FE65" s="395" t="str">
        <f>vlookup(FE$64,'3a. TBond Main'!$A$10:$AN$73,2)</f>
        <v>05.35%2026A</v>
      </c>
      <c r="FF65" s="395" t="str">
        <f>vlookup(FF$64,'3a. TBond Main'!$A$10:$AN$73,2)</f>
        <v>11.00%2026A</v>
      </c>
      <c r="FG65" s="395" t="str">
        <f>vlookup(FG$64,'3a. TBond Main'!$A$10:$AN$73,2)</f>
        <v>11.50%2026A</v>
      </c>
      <c r="FH65" s="395" t="str">
        <f>vlookup(FH$64,'3a. TBond Main'!$A$10:$AN$73,2)</f>
        <v>05.00%2026A</v>
      </c>
      <c r="FI65" s="395" t="str">
        <f>vlookup(FI$64,'3a. TBond Main'!$A$10:$AN$73,2)</f>
        <v>11.40%2027A</v>
      </c>
      <c r="FJ65" s="395" t="str">
        <f>vlookup(FJ$64,'3a. TBond Main'!$A$10:$AN$73,2)</f>
        <v>18.00%2027A</v>
      </c>
      <c r="FK65" s="395" t="str">
        <f>vlookup(FK$64,'3a. TBond Main'!$A$10:$AN$73,2)</f>
        <v>11.75%2027A</v>
      </c>
      <c r="FL65" s="395" t="str">
        <f>vlookup(FL$64,'3a. TBond Main'!$A$10:$AN$73,2)</f>
        <v>11.00%2027A</v>
      </c>
      <c r="FM65" s="395" t="str">
        <f>vlookup(FM$64,'3a. TBond Main'!$A$10:$AN$73,2)</f>
        <v>07.80%2027A</v>
      </c>
      <c r="FN65" s="395" t="str">
        <f>vlookup(FN$64,'3a. TBond Main'!$A$10:$AN$73,2)</f>
        <v>10.30%2027A</v>
      </c>
      <c r="FO65" s="395" t="str">
        <f>vlookup(FO$64,'3a. TBond Main'!$A$10:$AN$73,2)</f>
        <v>11.25%2027A</v>
      </c>
      <c r="FP65" s="395" t="str">
        <f>vlookup(FP$64,'3a. TBond Main'!$A$10:$AN$73,2)</f>
        <v>18.00%2028A</v>
      </c>
      <c r="FQ65" s="395" t="str">
        <f>vlookup(FQ$64,'3a. TBond Main'!$A$10:$AN$73,2)</f>
        <v>10.75%2028A</v>
      </c>
      <c r="FR65" s="395" t="str">
        <f>vlookup(FR$64,'3a. TBond Main'!$A$10:$AN$73,2)</f>
        <v>09.00%2028B</v>
      </c>
      <c r="FS65" s="395" t="str">
        <f>vlookup(FS$64,'3a. TBond Main'!$A$10:$AN$73,2)</f>
        <v>09.00%2028A</v>
      </c>
      <c r="FT65" s="395" t="str">
        <f>vlookup(FT$64,'3a. TBond Main'!$A$10:$AN$73,2)</f>
        <v>11.50%2028A</v>
      </c>
      <c r="FU65" s="395" t="str">
        <f>vlookup(FU$64,'3a. TBond Main'!$A$10:$AN$73,2)</f>
        <v>13.00%2029A</v>
      </c>
      <c r="FV65" s="395" t="str">
        <f>vlookup(FV$64,'3a. TBond Main'!$A$10:$AN$73,2)</f>
        <v>13.00%2029B</v>
      </c>
      <c r="FW65" s="395" t="str">
        <f>vlookup(FW$64,'3a. TBond Main'!$A$10:$AN$73,2)</f>
        <v>20.00%2029A</v>
      </c>
      <c r="FX65" s="395" t="str">
        <f>vlookup(FX$64,'3a. TBond Main'!$A$10:$AN$73,2)</f>
        <v>11.00%2030A</v>
      </c>
      <c r="FY65" s="395" t="str">
        <f>vlookup(FY$64,'3a. TBond Main'!$A$10:$AN$73,2)</f>
        <v>11.25%2031A</v>
      </c>
      <c r="FZ65" s="395" t="str">
        <f>vlookup(FZ$64,'3a. TBond Main'!$A$10:$AN$73,2)</f>
        <v>18.00%2031A</v>
      </c>
      <c r="GA65" s="395" t="str">
        <f>vlookup(GA$64,'3a. TBond Main'!$A$10:$AN$73,2)</f>
        <v>12.00%2031A</v>
      </c>
      <c r="GB65" s="395" t="str">
        <f>vlookup(GB$64,'3a. TBond Main'!$A$10:$AN$73,2)</f>
        <v>08.00%2032A</v>
      </c>
      <c r="GC65" s="395" t="str">
        <f>vlookup(GC$64,'3a. TBond Main'!$A$10:$AN$73,2)</f>
        <v>09.00%2032A</v>
      </c>
      <c r="GD65" s="395" t="str">
        <f>vlookup(GD$64,'3a. TBond Main'!$A$10:$AN$73,2)</f>
        <v>11.20%2033A</v>
      </c>
      <c r="GE65" s="395" t="str">
        <f>vlookup(GE$64,'3a. TBond Main'!$A$10:$AN$73,2)</f>
        <v>09.00%2033A</v>
      </c>
      <c r="GF65" s="395" t="str">
        <f>vlookup(GF$64,'3a. TBond Main'!$A$10:$AN$73,2)</f>
        <v>13.25%2033A</v>
      </c>
      <c r="GG65" s="395" t="str">
        <f>vlookup(GG$64,'3a. TBond Main'!$A$10:$AN$73,2)</f>
        <v>09.00%2033B</v>
      </c>
      <c r="GH65" s="395" t="str">
        <f>vlookup(GH$64,'3a. TBond Main'!$A$10:$AN$73,2)</f>
        <v>13.25%2034A</v>
      </c>
      <c r="GI65" s="395" t="str">
        <f>vlookup(GI$64,'3a. TBond Main'!$A$10:$AN$73,2)</f>
        <v>10.25%2034A</v>
      </c>
      <c r="GJ65" s="395" t="str">
        <f>vlookup(GJ$64,'3a. TBond Main'!$A$10:$AN$73,2)</f>
        <v>11.50%2035A</v>
      </c>
      <c r="GK65" s="395" t="str">
        <f>vlookup(GK$64,'3a. TBond Main'!$A$10:$AN$73,2)</f>
        <v>10.50%2039A</v>
      </c>
      <c r="GL65" s="395" t="str">
        <f>vlookup(GL$64,'3a. TBond Main'!$A$10:$AN$73,2)</f>
        <v>12.00%2041A</v>
      </c>
      <c r="GM65" s="395" t="str">
        <f>vlookup(GM$64,'3a. TBond Main'!$A$10:$AN$73,2)</f>
        <v>09.00%2043A</v>
      </c>
      <c r="GN65" s="395" t="str">
        <f>vlookup(GN$64,'3a. TBond Main'!$A$10:$AN$73,2)</f>
        <v>13.50%2044A</v>
      </c>
      <c r="GO65" s="395" t="str">
        <f>vlookup(GO$64,'3a. TBond Main'!$A$10:$AN$73,2)</f>
        <v>13.50%2044B</v>
      </c>
      <c r="GP65" s="395" t="str">
        <f>vlookup(GP$64,'3a. TBond Main'!$A$10:$AN$73,2)</f>
        <v>12.50%2045A</v>
      </c>
      <c r="GQ65" s="337"/>
      <c r="GR65" s="395" t="str">
        <f>vlookup(GR$64,'3a. TBond Main'!$A$10:$AN$73,2)</f>
        <v>10.00%2022A</v>
      </c>
      <c r="GS65" s="395" t="str">
        <f>vlookup(GS$64,'3a. TBond Main'!$A$10:$AN$73,2)</f>
        <v>05.75%2022A</v>
      </c>
      <c r="GT65" s="395" t="str">
        <f>vlookup(GT$64,'3a. TBond Main'!$A$10:$AN$73,2)</f>
        <v>07.90%2022A</v>
      </c>
      <c r="GU65" s="395" t="str">
        <f>vlookup(GU$64,'3a. TBond Main'!$A$10:$AN$73,2)</f>
        <v>08.65%2023A</v>
      </c>
      <c r="GV65" s="395" t="str">
        <f>vlookup(GV$64,'3a. TBond Main'!$A$10:$AN$73,2)</f>
        <v>10.00%2023A</v>
      </c>
      <c r="GW65" s="395" t="str">
        <f>vlookup(GW$64,'3a. TBond Main'!$A$10:$AN$73,2)</f>
        <v>11.50%2023A</v>
      </c>
      <c r="GX65" s="395" t="str">
        <f>vlookup(GX$64,'3a. TBond Main'!$A$10:$AN$73,2)</f>
        <v>10.20%2023A</v>
      </c>
      <c r="GY65" s="395" t="str">
        <f>vlookup(GY$64,'3a. TBond Main'!$A$10:$AN$73,2)</f>
        <v>09.00%2023A</v>
      </c>
      <c r="GZ65" s="395" t="str">
        <f>vlookup(GZ$64,'3a. TBond Main'!$A$10:$AN$73,2)</f>
        <v>11.20%2023A</v>
      </c>
      <c r="HA65" s="395" t="str">
        <f>vlookup(HA$64,'3a. TBond Main'!$A$10:$AN$73,2)</f>
        <v>07.00%2023A</v>
      </c>
      <c r="HB65" s="395" t="str">
        <f>vlookup(HB$64,'3a. TBond Main'!$A$10:$AN$73,2)</f>
        <v>06.30%2023A</v>
      </c>
      <c r="HC65" s="395" t="str">
        <f>vlookup(HC$64,'3a. TBond Main'!$A$10:$AN$73,2)</f>
        <v>11.60%2023A</v>
      </c>
      <c r="HD65" s="395" t="str">
        <f>vlookup(HD$64,'3a. TBond Main'!$A$10:$AN$73,2)</f>
        <v>11.40%2024A</v>
      </c>
      <c r="HE65" s="395" t="str">
        <f>vlookup(HE$64,'3a. TBond Main'!$A$10:$AN$73,2)</f>
        <v>10.90%2024A</v>
      </c>
      <c r="HF65" s="395" t="str">
        <f>vlookup(HF$64,'3a. TBond Main'!$A$10:$AN$73,2)</f>
        <v>10.25%2024A</v>
      </c>
      <c r="HG65" s="395" t="str">
        <f>vlookup(HG$64,'3a. TBond Main'!$A$10:$AN$73,2)</f>
        <v>11.00%2024A</v>
      </c>
      <c r="HH65" s="395" t="str">
        <f>vlookup(HH$64,'3a. TBond Main'!$A$10:$AN$73,2)</f>
        <v>09.85%2024A</v>
      </c>
      <c r="HI65" s="395" t="str">
        <f>vlookup(HI$64,'3a. TBond Main'!$A$10:$AN$73,2)</f>
        <v>06.00%2024A</v>
      </c>
      <c r="HJ65" s="395" t="str">
        <f>vlookup(HJ$64,'3a. TBond Main'!$A$10:$AN$73,2)</f>
        <v>10.25%2025A</v>
      </c>
      <c r="HK65" s="395" t="str">
        <f>vlookup(HK$64,'3a. TBond Main'!$A$10:$AN$73,2)</f>
        <v>09.00%2025A</v>
      </c>
      <c r="HL65" s="395" t="str">
        <f>vlookup(HL$64,'3a. TBond Main'!$A$10:$AN$73,2)</f>
        <v>17.00%2025A</v>
      </c>
      <c r="HM65" s="395" t="str">
        <f>vlookup(HM$64,'3a. TBond Main'!$A$10:$AN$73,2)</f>
        <v>17.00%2025A</v>
      </c>
      <c r="HN65" s="395" t="str">
        <f>vlookup(HN$64,'3a. TBond Main'!$A$10:$AN$73,2)</f>
        <v>11.00%2025A</v>
      </c>
      <c r="HO65" s="395" t="str">
        <f>vlookup(HO$64,'3a. TBond Main'!$A$10:$AN$73,2)</f>
        <v>10.35%2025A</v>
      </c>
      <c r="HP65" s="395" t="str">
        <f>vlookup(HP$64,'3a. TBond Main'!$A$10:$AN$73,2)</f>
        <v>06.75%2026A</v>
      </c>
      <c r="HQ65" s="395" t="str">
        <f>vlookup(HQ$64,'3a. TBond Main'!$A$10:$AN$73,2)</f>
        <v>09.00%2026A</v>
      </c>
      <c r="HR65" s="395" t="str">
        <f>vlookup(HR$64,'3a. TBond Main'!$A$10:$AN$73,2)</f>
        <v>05.35%2026A</v>
      </c>
      <c r="HS65" s="395" t="str">
        <f>vlookup(HS$64,'3a. TBond Main'!$A$10:$AN$73,2)</f>
        <v>11.00%2026A</v>
      </c>
      <c r="HT65" s="395" t="str">
        <f>vlookup(HT$64,'3a. TBond Main'!$A$10:$AN$73,2)</f>
        <v>11.50%2026A</v>
      </c>
      <c r="HU65" s="395" t="str">
        <f>vlookup(HU$64,'3a. TBond Main'!$A$10:$AN$73,2)</f>
        <v>05.00%2026A</v>
      </c>
      <c r="HV65" s="395" t="str">
        <f>vlookup(HV$64,'3a. TBond Main'!$A$10:$AN$73,2)</f>
        <v>11.40%2027A</v>
      </c>
      <c r="HW65" s="395" t="str">
        <f>vlookup(HW$64,'3a. TBond Main'!$A$10:$AN$73,2)</f>
        <v>18.00%2027A</v>
      </c>
      <c r="HX65" s="395" t="str">
        <f>vlookup(HX$64,'3a. TBond Main'!$A$10:$AN$73,2)</f>
        <v>11.75%2027A</v>
      </c>
      <c r="HY65" s="395" t="str">
        <f>vlookup(HY$64,'3a. TBond Main'!$A$10:$AN$73,2)</f>
        <v>11.00%2027A</v>
      </c>
      <c r="HZ65" s="395" t="str">
        <f>vlookup(HZ$64,'3a. TBond Main'!$A$10:$AN$73,2)</f>
        <v>07.80%2027A</v>
      </c>
      <c r="IA65" s="395" t="str">
        <f>vlookup(IA$64,'3a. TBond Main'!$A$10:$AN$73,2)</f>
        <v>10.30%2027A</v>
      </c>
      <c r="IB65" s="395" t="str">
        <f>vlookup(IB$64,'3a. TBond Main'!$A$10:$AN$73,2)</f>
        <v>11.25%2027A</v>
      </c>
      <c r="IC65" s="395" t="str">
        <f>vlookup(IC$64,'3a. TBond Main'!$A$10:$AN$73,2)</f>
        <v>18.00%2028A</v>
      </c>
      <c r="ID65" s="395" t="str">
        <f>vlookup(ID$64,'3a. TBond Main'!$A$10:$AN$73,2)</f>
        <v>10.75%2028A</v>
      </c>
      <c r="IE65" s="395" t="str">
        <f>vlookup(IE$64,'3a. TBond Main'!$A$10:$AN$73,2)</f>
        <v>09.00%2028B</v>
      </c>
      <c r="IF65" s="395" t="str">
        <f>vlookup(IF$64,'3a. TBond Main'!$A$10:$AN$73,2)</f>
        <v>09.00%2028A</v>
      </c>
      <c r="IG65" s="395" t="str">
        <f>vlookup(IG$64,'3a. TBond Main'!$A$10:$AN$73,2)</f>
        <v>11.50%2028A</v>
      </c>
      <c r="IH65" s="395" t="str">
        <f>vlookup(IH$64,'3a. TBond Main'!$A$10:$AN$73,2)</f>
        <v>13.00%2029A</v>
      </c>
      <c r="II65" s="395" t="str">
        <f>vlookup(II$64,'3a. TBond Main'!$A$10:$AN$73,2)</f>
        <v>13.00%2029B</v>
      </c>
      <c r="IJ65" s="395" t="str">
        <f>vlookup(IJ$64,'3a. TBond Main'!$A$10:$AN$73,2)</f>
        <v>20.00%2029A</v>
      </c>
      <c r="IK65" s="395" t="str">
        <f>vlookup(IK$64,'3a. TBond Main'!$A$10:$AN$73,2)</f>
        <v>11.00%2030A</v>
      </c>
      <c r="IL65" s="395" t="str">
        <f>vlookup(IL$64,'3a. TBond Main'!$A$10:$AN$73,2)</f>
        <v>11.25%2031A</v>
      </c>
      <c r="IM65" s="395" t="str">
        <f>vlookup(IM$64,'3a. TBond Main'!$A$10:$AN$73,2)</f>
        <v>18.00%2031A</v>
      </c>
      <c r="IN65" s="395" t="str">
        <f>vlookup(IN$64,'3a. TBond Main'!$A$10:$AN$73,2)</f>
        <v>12.00%2031A</v>
      </c>
      <c r="IO65" s="395" t="str">
        <f>vlookup(IO$64,'3a. TBond Main'!$A$10:$AN$73,2)</f>
        <v>08.00%2032A</v>
      </c>
      <c r="IP65" s="395" t="str">
        <f>vlookup(IP$64,'3a. TBond Main'!$A$10:$AN$73,2)</f>
        <v>09.00%2032A</v>
      </c>
      <c r="IQ65" s="395" t="str">
        <f>vlookup(IQ$64,'3a. TBond Main'!$A$10:$AN$73,2)</f>
        <v>11.20%2033A</v>
      </c>
      <c r="IR65" s="395" t="str">
        <f>vlookup(IR$64,'3a. TBond Main'!$A$10:$AN$73,2)</f>
        <v>09.00%2033A</v>
      </c>
      <c r="IS65" s="395" t="str">
        <f>vlookup(IS$64,'3a. TBond Main'!$A$10:$AN$73,2)</f>
        <v>13.25%2033A</v>
      </c>
      <c r="IT65" s="395" t="str">
        <f>vlookup(IT$64,'3a. TBond Main'!$A$10:$AN$73,2)</f>
        <v>09.00%2033B</v>
      </c>
      <c r="IU65" s="395" t="str">
        <f>vlookup(IU$64,'3a. TBond Main'!$A$10:$AN$73,2)</f>
        <v>13.25%2034A</v>
      </c>
      <c r="IV65" s="395" t="str">
        <f>vlookup(IV$64,'3a. TBond Main'!$A$10:$AN$73,2)</f>
        <v>10.25%2034A</v>
      </c>
      <c r="IW65" s="395" t="str">
        <f>vlookup(IW$64,'3a. TBond Main'!$A$10:$AN$73,2)</f>
        <v>11.50%2035A</v>
      </c>
      <c r="IX65" s="395" t="str">
        <f>vlookup(IX$64,'3a. TBond Main'!$A$10:$AN$73,2)</f>
        <v>10.50%2039A</v>
      </c>
      <c r="IY65" s="395" t="str">
        <f>vlookup(IY$64,'3a. TBond Main'!$A$10:$AN$73,2)</f>
        <v>12.00%2041A</v>
      </c>
      <c r="IZ65" s="395" t="str">
        <f>vlookup(IZ$64,'3a. TBond Main'!$A$10:$AN$73,2)</f>
        <v>09.00%2043A</v>
      </c>
      <c r="JA65" s="395" t="str">
        <f>vlookup(JA$64,'3a. TBond Main'!$A$10:$AN$73,2)</f>
        <v>13.50%2044A</v>
      </c>
      <c r="JB65" s="395" t="str">
        <f>vlookup(JB$64,'3a. TBond Main'!$A$10:$AN$73,2)</f>
        <v>13.50%2044B</v>
      </c>
      <c r="JC65" s="395" t="str">
        <f>vlookup(JC$64,'3a. TBond Main'!$A$10:$AN$73,2)</f>
        <v>12.50%2045A</v>
      </c>
      <c r="JD65" s="337"/>
      <c r="JE65" s="395" t="str">
        <f>vlookup(JE$64,'3a. TBond Main'!$A$10:$AN$73,2)</f>
        <v>10.00%2022A</v>
      </c>
      <c r="JF65" s="395" t="str">
        <f>vlookup(JF$64,'3a. TBond Main'!$A$10:$AN$73,2)</f>
        <v>05.75%2022A</v>
      </c>
      <c r="JG65" s="395" t="str">
        <f>vlookup(JG$64,'3a. TBond Main'!$A$10:$AN$73,2)</f>
        <v>07.90%2022A</v>
      </c>
      <c r="JH65" s="395" t="str">
        <f>vlookup(JH$64,'3a. TBond Main'!$A$10:$AN$73,2)</f>
        <v>08.65%2023A</v>
      </c>
      <c r="JI65" s="395" t="str">
        <f>vlookup(JI$64,'3a. TBond Main'!$A$10:$AN$73,2)</f>
        <v>10.00%2023A</v>
      </c>
      <c r="JJ65" s="395" t="str">
        <f>vlookup(JJ$64,'3a. TBond Main'!$A$10:$AN$73,2)</f>
        <v>11.50%2023A</v>
      </c>
      <c r="JK65" s="395" t="str">
        <f>vlookup(JK$64,'3a. TBond Main'!$A$10:$AN$73,2)</f>
        <v>10.20%2023A</v>
      </c>
      <c r="JL65" s="395" t="str">
        <f>vlookup(JL$64,'3a. TBond Main'!$A$10:$AN$73,2)</f>
        <v>09.00%2023A</v>
      </c>
      <c r="JM65" s="395" t="str">
        <f>vlookup(JM$64,'3a. TBond Main'!$A$10:$AN$73,2)</f>
        <v>11.20%2023A</v>
      </c>
      <c r="JN65" s="395" t="str">
        <f>vlookup(JN$64,'3a. TBond Main'!$A$10:$AN$73,2)</f>
        <v>07.00%2023A</v>
      </c>
      <c r="JO65" s="395" t="str">
        <f>vlookup(JO$64,'3a. TBond Main'!$A$10:$AN$73,2)</f>
        <v>06.30%2023A</v>
      </c>
      <c r="JP65" s="395" t="str">
        <f>vlookup(JP$64,'3a. TBond Main'!$A$10:$AN$73,2)</f>
        <v>11.60%2023A</v>
      </c>
      <c r="JQ65" s="395" t="str">
        <f>vlookup(JQ$64,'3a. TBond Main'!$A$10:$AN$73,2)</f>
        <v>11.40%2024A</v>
      </c>
      <c r="JR65" s="395" t="str">
        <f>vlookup(JR$64,'3a. TBond Main'!$A$10:$AN$73,2)</f>
        <v>10.90%2024A</v>
      </c>
      <c r="JS65" s="395" t="str">
        <f>vlookup(JS$64,'3a. TBond Main'!$A$10:$AN$73,2)</f>
        <v>10.25%2024A</v>
      </c>
      <c r="JT65" s="395" t="str">
        <f>vlookup(JT$64,'3a. TBond Main'!$A$10:$AN$73,2)</f>
        <v>11.00%2024A</v>
      </c>
      <c r="JU65" s="395" t="str">
        <f>vlookup(JU$64,'3a. TBond Main'!$A$10:$AN$73,2)</f>
        <v>09.85%2024A</v>
      </c>
      <c r="JV65" s="395" t="str">
        <f>vlookup(JV$64,'3a. TBond Main'!$A$10:$AN$73,2)</f>
        <v>06.00%2024A</v>
      </c>
      <c r="JW65" s="395" t="str">
        <f>vlookup(JW$64,'3a. TBond Main'!$A$10:$AN$73,2)</f>
        <v>10.25%2025A</v>
      </c>
      <c r="JX65" s="395" t="str">
        <f>vlookup(JX$64,'3a. TBond Main'!$A$10:$AN$73,2)</f>
        <v>09.00%2025A</v>
      </c>
      <c r="JY65" s="395" t="str">
        <f>vlookup(JY$64,'3a. TBond Main'!$A$10:$AN$73,2)</f>
        <v>17.00%2025A</v>
      </c>
      <c r="JZ65" s="395" t="str">
        <f>vlookup(JZ$64,'3a. TBond Main'!$A$10:$AN$73,2)</f>
        <v>17.00%2025A</v>
      </c>
      <c r="KA65" s="395" t="str">
        <f>vlookup(KA$64,'3a. TBond Main'!$A$10:$AN$73,2)</f>
        <v>11.00%2025A</v>
      </c>
      <c r="KB65" s="395" t="str">
        <f>vlookup(KB$64,'3a. TBond Main'!$A$10:$AN$73,2)</f>
        <v>10.35%2025A</v>
      </c>
      <c r="KC65" s="395" t="str">
        <f>vlookup(KC$64,'3a. TBond Main'!$A$10:$AN$73,2)</f>
        <v>06.75%2026A</v>
      </c>
      <c r="KD65" s="395" t="str">
        <f>vlookup(KD$64,'3a. TBond Main'!$A$10:$AN$73,2)</f>
        <v>09.00%2026A</v>
      </c>
      <c r="KE65" s="395" t="str">
        <f>vlookup(KE$64,'3a. TBond Main'!$A$10:$AN$73,2)</f>
        <v>05.35%2026A</v>
      </c>
      <c r="KF65" s="395" t="str">
        <f>vlookup(KF$64,'3a. TBond Main'!$A$10:$AN$73,2)</f>
        <v>11.00%2026A</v>
      </c>
      <c r="KG65" s="395" t="str">
        <f>vlookup(KG$64,'3a. TBond Main'!$A$10:$AN$73,2)</f>
        <v>11.50%2026A</v>
      </c>
      <c r="KH65" s="395" t="str">
        <f>vlookup(KH$64,'3a. TBond Main'!$A$10:$AN$73,2)</f>
        <v>05.00%2026A</v>
      </c>
      <c r="KI65" s="395" t="str">
        <f>vlookup(KI$64,'3a. TBond Main'!$A$10:$AN$73,2)</f>
        <v>11.40%2027A</v>
      </c>
      <c r="KJ65" s="395" t="str">
        <f>vlookup(KJ$64,'3a. TBond Main'!$A$10:$AN$73,2)</f>
        <v>18.00%2027A</v>
      </c>
      <c r="KK65" s="395" t="str">
        <f>vlookup(KK$64,'3a. TBond Main'!$A$10:$AN$73,2)</f>
        <v>11.75%2027A</v>
      </c>
      <c r="KL65" s="395" t="str">
        <f>vlookup(KL$64,'3a. TBond Main'!$A$10:$AN$73,2)</f>
        <v>11.00%2027A</v>
      </c>
      <c r="KM65" s="395" t="str">
        <f>vlookup(KM$64,'3a. TBond Main'!$A$10:$AN$73,2)</f>
        <v>07.80%2027A</v>
      </c>
      <c r="KN65" s="395" t="str">
        <f>vlookup(KN$64,'3a. TBond Main'!$A$10:$AN$73,2)</f>
        <v>10.30%2027A</v>
      </c>
      <c r="KO65" s="395" t="str">
        <f>vlookup(KO$64,'3a. TBond Main'!$A$10:$AN$73,2)</f>
        <v>11.25%2027A</v>
      </c>
      <c r="KP65" s="395" t="str">
        <f>vlookup(KP$64,'3a. TBond Main'!$A$10:$AN$73,2)</f>
        <v>18.00%2028A</v>
      </c>
      <c r="KQ65" s="395" t="str">
        <f>vlookup(KQ$64,'3a. TBond Main'!$A$10:$AN$73,2)</f>
        <v>10.75%2028A</v>
      </c>
      <c r="KR65" s="395" t="str">
        <f>vlookup(KR$64,'3a. TBond Main'!$A$10:$AN$73,2)</f>
        <v>09.00%2028B</v>
      </c>
      <c r="KS65" s="395" t="str">
        <f>vlookup(KS$64,'3a. TBond Main'!$A$10:$AN$73,2)</f>
        <v>09.00%2028A</v>
      </c>
      <c r="KT65" s="395" t="str">
        <f>vlookup(KT$64,'3a. TBond Main'!$A$10:$AN$73,2)</f>
        <v>11.50%2028A</v>
      </c>
      <c r="KU65" s="395" t="str">
        <f>vlookup(KU$64,'3a. TBond Main'!$A$10:$AN$73,2)</f>
        <v>13.00%2029A</v>
      </c>
      <c r="KV65" s="395" t="str">
        <f>vlookup(KV$64,'3a. TBond Main'!$A$10:$AN$73,2)</f>
        <v>13.00%2029B</v>
      </c>
      <c r="KW65" s="395" t="str">
        <f>vlookup(KW$64,'3a. TBond Main'!$A$10:$AN$73,2)</f>
        <v>20.00%2029A</v>
      </c>
      <c r="KX65" s="395" t="str">
        <f>vlookup(KX$64,'3a. TBond Main'!$A$10:$AN$73,2)</f>
        <v>11.00%2030A</v>
      </c>
      <c r="KY65" s="395" t="str">
        <f>vlookup(KY$64,'3a. TBond Main'!$A$10:$AN$73,2)</f>
        <v>11.25%2031A</v>
      </c>
      <c r="KZ65" s="395" t="str">
        <f>vlookup(KZ$64,'3a. TBond Main'!$A$10:$AN$73,2)</f>
        <v>18.00%2031A</v>
      </c>
      <c r="LA65" s="395" t="str">
        <f>vlookup(LA$64,'3a. TBond Main'!$A$10:$AN$73,2)</f>
        <v>12.00%2031A</v>
      </c>
      <c r="LB65" s="395" t="str">
        <f>vlookup(LB$64,'3a. TBond Main'!$A$10:$AN$73,2)</f>
        <v>08.00%2032A</v>
      </c>
      <c r="LC65" s="395" t="str">
        <f>vlookup(LC$64,'3a. TBond Main'!$A$10:$AN$73,2)</f>
        <v>09.00%2032A</v>
      </c>
      <c r="LD65" s="395" t="str">
        <f>vlookup(LD$64,'3a. TBond Main'!$A$10:$AN$73,2)</f>
        <v>11.20%2033A</v>
      </c>
      <c r="LE65" s="395" t="str">
        <f>vlookup(LE$64,'3a. TBond Main'!$A$10:$AN$73,2)</f>
        <v>09.00%2033A</v>
      </c>
      <c r="LF65" s="395" t="str">
        <f>vlookup(LF$64,'3a. TBond Main'!$A$10:$AN$73,2)</f>
        <v>13.25%2033A</v>
      </c>
      <c r="LG65" s="395" t="str">
        <f>vlookup(LG$64,'3a. TBond Main'!$A$10:$AN$73,2)</f>
        <v>09.00%2033B</v>
      </c>
      <c r="LH65" s="395" t="str">
        <f>vlookup(LH$64,'3a. TBond Main'!$A$10:$AN$73,2)</f>
        <v>13.25%2034A</v>
      </c>
      <c r="LI65" s="395" t="str">
        <f>vlookup(LI$64,'3a. TBond Main'!$A$10:$AN$73,2)</f>
        <v>10.25%2034A</v>
      </c>
      <c r="LJ65" s="395" t="str">
        <f>vlookup(LJ$64,'3a. TBond Main'!$A$10:$AN$73,2)</f>
        <v>11.50%2035A</v>
      </c>
      <c r="LK65" s="395" t="str">
        <f>vlookup(LK$64,'3a. TBond Main'!$A$10:$AN$73,2)</f>
        <v>10.50%2039A</v>
      </c>
      <c r="LL65" s="395" t="str">
        <f>vlookup(LL$64,'3a. TBond Main'!$A$10:$AN$73,2)</f>
        <v>12.00%2041A</v>
      </c>
      <c r="LM65" s="395" t="str">
        <f>vlookup(LM$64,'3a. TBond Main'!$A$10:$AN$73,2)</f>
        <v>09.00%2043A</v>
      </c>
      <c r="LN65" s="395" t="str">
        <f>vlookup(LN$64,'3a. TBond Main'!$A$10:$AN$73,2)</f>
        <v>13.50%2044A</v>
      </c>
      <c r="LO65" s="395" t="str">
        <f>vlookup(LO$64,'3a. TBond Main'!$A$10:$AN$73,2)</f>
        <v>13.50%2044B</v>
      </c>
      <c r="LP65" s="395" t="str">
        <f>vlookup(LP$64,'3a. TBond Main'!$A$10:$AN$73,2)</f>
        <v>12.50%2045A</v>
      </c>
    </row>
    <row r="66">
      <c r="A66" s="331"/>
      <c r="B66" s="338"/>
      <c r="C66" s="338"/>
      <c r="D66" s="138" t="s">
        <v>294</v>
      </c>
      <c r="E66" s="340" t="str">
        <f>VLOOKUP(E$64,'3a. TBond Main'!$A$10:$AN$73,5)</f>
        <v>12-2013</v>
      </c>
      <c r="F66" s="340" t="str">
        <f>VLOOKUP(F$64,'3a. TBond Main'!$A$10:$AN$73,5)</f>
        <v>12-2019</v>
      </c>
      <c r="G66" s="340" t="str">
        <f>VLOOKUP(G$64,'3a. TBond Main'!$A$10:$AN$73,5)</f>
        <v>12-2019</v>
      </c>
      <c r="H66" s="340" t="str">
        <f>VLOOKUP(H$64,'3a. TBond Main'!$A$10:$AN$73,5)</f>
        <v>03-2020</v>
      </c>
      <c r="I66" s="340" t="str">
        <f>VLOOKUP(I$64,'3a. TBond Main'!$A$10:$AN$73,5)</f>
        <v>03-2018</v>
      </c>
      <c r="J66" s="340" t="str">
        <f>VLOOKUP(J$64,'3a. TBond Main'!$A$10:$AN$73,5)</f>
        <v>06-2017</v>
      </c>
      <c r="K66" s="340" t="str">
        <f>VLOOKUP(K$64,'3a. TBond Main'!$A$10:$AN$73,5)</f>
        <v>09-2018</v>
      </c>
      <c r="L66" s="340" t="str">
        <f>VLOOKUP(L$64,'3a. TBond Main'!$A$10:$AN$73,5)</f>
        <v>09-2012</v>
      </c>
      <c r="M66" s="340" t="str">
        <f>VLOOKUP(M$64,'3a. TBond Main'!$A$10:$AN$73,5)</f>
        <v>09-2013</v>
      </c>
      <c r="N66" s="340" t="str">
        <f>VLOOKUP(N$64,'3a. TBond Main'!$A$10:$AN$73,5)</f>
        <v>12-2003</v>
      </c>
      <c r="O66" s="340" t="str">
        <f>VLOOKUP(O$64,'3a. TBond Main'!$A$10:$AN$73,5)</f>
        <v>12-2020</v>
      </c>
      <c r="P66" s="340" t="str">
        <f>VLOOKUP(P$64,'3a. TBond Main'!$A$10:$AN$73,5)</f>
        <v>12-2018</v>
      </c>
      <c r="Q66" s="340" t="str">
        <f>VLOOKUP(Q$64,'3a. TBond Main'!$A$10:$AN$73,5)</f>
        <v>03-2014</v>
      </c>
      <c r="R66" s="340" t="str">
        <f>VLOOKUP(R$64,'3a. TBond Main'!$A$10:$AN$73,5)</f>
        <v>03-2019</v>
      </c>
      <c r="S66" s="340" t="str">
        <f>VLOOKUP(S$64,'3a. TBond Main'!$A$10:$AN$73,5)</f>
        <v>06-2019</v>
      </c>
      <c r="T66" s="340" t="str">
        <f>VLOOKUP(T$64,'3a. TBond Main'!$A$10:$AN$73,5)</f>
        <v>09-2016</v>
      </c>
      <c r="U66" s="340" t="str">
        <f>VLOOKUP(U$64,'3a. TBond Main'!$A$10:$AN$73,5)</f>
        <v>09-2019</v>
      </c>
      <c r="V66" s="340" t="str">
        <f>VLOOKUP(V$64,'3a. TBond Main'!$A$10:$AN$73,5)</f>
        <v>12-2014</v>
      </c>
      <c r="W66" s="340" t="str">
        <f>VLOOKUP(W$64,'3a. TBond Main'!$A$10:$AN$73,5)</f>
        <v>03-2015</v>
      </c>
      <c r="X66" s="340" t="str">
        <f>VLOOKUP(X$64,'3a. TBond Main'!$A$10:$AN$73,5)</f>
        <v>06-2013</v>
      </c>
      <c r="Y66" s="340" t="str">
        <f>VLOOKUP(Y$64,'3a. TBond Main'!$A$10:$AN$73,5)</f>
        <v>06-2021</v>
      </c>
      <c r="Z66" s="340" t="str">
        <f>VLOOKUP(Z$64,'3a. TBond Main'!$A$10:$AN$73,5)</f>
        <v>06-2022</v>
      </c>
      <c r="AA66" s="340" t="str">
        <f>VLOOKUP(AA$64,'3a. TBond Main'!$A$10:$AN$73,5)</f>
        <v>09-2015</v>
      </c>
      <c r="AB66" s="340" t="str">
        <f>VLOOKUP(AB$64,'3a. TBond Main'!$A$10:$AN$73,5)</f>
        <v>12-2017</v>
      </c>
      <c r="AC66" s="340" t="str">
        <f>VLOOKUP(AC$64,'3a. TBond Main'!$A$10:$AN$73,5)</f>
        <v>03-2021</v>
      </c>
      <c r="AD66" s="340" t="str">
        <f>VLOOKUP(AD$64,'3a. TBond Main'!$A$10:$AN$73,5)</f>
        <v>03-2013</v>
      </c>
      <c r="AE66" s="340" t="str">
        <f>VLOOKUP(AE$64,'3a. TBond Main'!$A$10:$AN$73,5)</f>
        <v>03-2011</v>
      </c>
      <c r="AF66" s="340" t="str">
        <f>VLOOKUP(AF$64,'3a. TBond Main'!$A$10:$AN$73,5)</f>
        <v>06-2014</v>
      </c>
      <c r="AG66" s="340" t="str">
        <f>VLOOKUP(AG$64,'3a. TBond Main'!$A$10:$AN$73,5)</f>
        <v>09-2016</v>
      </c>
      <c r="AH66" s="340" t="str">
        <f>VLOOKUP(AH$64,'3a. TBond Main'!$A$10:$AN$73,5)</f>
        <v>12-2016</v>
      </c>
      <c r="AI66" s="340" t="str">
        <f>VLOOKUP(AI$64,'3a. TBond Main'!$A$10:$AN$73,5)</f>
        <v>03-2019</v>
      </c>
      <c r="AJ66" s="340" t="str">
        <f>VLOOKUP(AJ$64,'3a. TBond Main'!$A$10:$AN$73,5)</f>
        <v>06-2022</v>
      </c>
      <c r="AK66" s="340" t="str">
        <f>VLOOKUP(AK$64,'3a. TBond Main'!$A$10:$AN$73,5)</f>
        <v>06-2017</v>
      </c>
      <c r="AL66" s="340" t="str">
        <f>VLOOKUP(AL$64,'3a. TBond Main'!$A$10:$AN$73,5)</f>
        <v>09-2017</v>
      </c>
      <c r="AM66" s="340" t="str">
        <f>VLOOKUP(AM$64,'3a. TBond Main'!$A$10:$AN$73,5)</f>
        <v>09-2019</v>
      </c>
      <c r="AN66" s="340" t="str">
        <f>VLOOKUP(AN$64,'3a. TBond Main'!$A$10:$AN$73,5)</f>
        <v>12-2019</v>
      </c>
      <c r="AO66" s="340" t="str">
        <f>VLOOKUP(AO$64,'3a. TBond Main'!$A$10:$AN$73,5)</f>
        <v>12-2017</v>
      </c>
      <c r="AP66" s="340" t="str">
        <f>VLOOKUP(AP$64,'3a. TBond Main'!$A$10:$AN$73,5)</f>
        <v>03-2022</v>
      </c>
      <c r="AQ66" s="340" t="str">
        <f>VLOOKUP(AQ$64,'3a. TBond Main'!$A$10:$AN$73,5)</f>
        <v>03-2018</v>
      </c>
      <c r="AR66" s="340" t="str">
        <f>VLOOKUP(AR$64,'3a. TBond Main'!$A$10:$AN$73,5)</f>
        <v>06-2013</v>
      </c>
      <c r="AS66" s="340" t="str">
        <f>VLOOKUP(AS$64,'3a. TBond Main'!$A$10:$AN$73,5)</f>
        <v>09-2012</v>
      </c>
      <c r="AT66" s="340" t="str">
        <f>VLOOKUP(AT$64,'3a. TBond Main'!$A$10:$AN$73,5)</f>
        <v>09-2013</v>
      </c>
      <c r="AU66" s="340" t="str">
        <f>VLOOKUP(AU$64,'3a. TBond Main'!$A$10:$AN$73,5)</f>
        <v>03-2014</v>
      </c>
      <c r="AV66" s="340" t="str">
        <f>VLOOKUP(AV$64,'3a. TBond Main'!$A$10:$AN$73,5)</f>
        <v>06-2014</v>
      </c>
      <c r="AW66" s="340" t="str">
        <f>VLOOKUP(AW$64,'3a. TBond Main'!$A$10:$AN$73,5)</f>
        <v>09-2022</v>
      </c>
      <c r="AX66" s="340" t="str">
        <f>VLOOKUP(AX$64,'3a. TBond Main'!$A$10:$AN$73,5)</f>
        <v>06-2015</v>
      </c>
      <c r="AY66" s="340" t="str">
        <f>VLOOKUP(AY$64,'3a. TBond Main'!$A$10:$AN$73,5)</f>
        <v>03-2019</v>
      </c>
      <c r="AZ66" s="340" t="str">
        <f>VLOOKUP(AZ$64,'3a. TBond Main'!$A$10:$AN$73,5)</f>
        <v>06-2022</v>
      </c>
      <c r="BA66" s="340" t="str">
        <f>VLOOKUP(BA$64,'3a. TBond Main'!$A$10:$AN$73,5)</f>
        <v>12-2021</v>
      </c>
      <c r="BB66" s="340" t="str">
        <f>VLOOKUP(BB$64,'3a. TBond Main'!$A$10:$AN$73,5)</f>
        <v>03-2012</v>
      </c>
      <c r="BC66" s="340" t="str">
        <f>VLOOKUP(BC$64,'3a. TBond Main'!$A$10:$AN$73,5)</f>
        <v>12-2012</v>
      </c>
      <c r="BD66" s="340" t="str">
        <f>VLOOKUP(BD$64,'3a. TBond Main'!$A$10:$AN$73,5)</f>
        <v>03-2018</v>
      </c>
      <c r="BE66" s="340" t="str">
        <f>VLOOKUP(BE$64,'3a. TBond Main'!$A$10:$AN$73,5)</f>
        <v>06-2013</v>
      </c>
      <c r="BF66" s="340" t="str">
        <f>VLOOKUP(BF$64,'3a. TBond Main'!$A$10:$AN$73,5)</f>
        <v>09-2013</v>
      </c>
      <c r="BG66" s="340" t="str">
        <f>VLOOKUP(BG$64,'3a. TBond Main'!$A$10:$AN$73,5)</f>
        <v>12-2013</v>
      </c>
      <c r="BH66" s="340" t="str">
        <f>VLOOKUP(BH$64,'3a. TBond Main'!$A$10:$AN$73,5)</f>
        <v>03-2014</v>
      </c>
      <c r="BI66" s="340" t="str">
        <f>VLOOKUP(BI$64,'3a. TBond Main'!$A$10:$AN$73,5)</f>
        <v>09-2019</v>
      </c>
      <c r="BJ66" s="340" t="str">
        <f>VLOOKUP(BJ$64,'3a. TBond Main'!$A$10:$AN$73,5)</f>
        <v>03-2015</v>
      </c>
      <c r="BK66" s="340" t="str">
        <f>VLOOKUP(BK$64,'3a. TBond Main'!$A$10:$AN$73,5)</f>
        <v>09-2019</v>
      </c>
      <c r="BL66" s="340" t="str">
        <f>VLOOKUP(BL$64,'3a. TBond Main'!$A$10:$AN$73,5)</f>
        <v>03-2016</v>
      </c>
      <c r="BM66" s="340" t="str">
        <f>VLOOKUP(BM$64,'3a. TBond Main'!$A$10:$AN$73,5)</f>
        <v>06-2013</v>
      </c>
      <c r="BN66" s="340" t="str">
        <f>VLOOKUP(BN$64,'3a. TBond Main'!$A$10:$AN$73,5)</f>
        <v>03-2014</v>
      </c>
      <c r="BO66" s="340" t="str">
        <f>VLOOKUP(BO$64,'3a. TBond Main'!$A$10:$AN$73,5)</f>
        <v>06-2014</v>
      </c>
      <c r="BP66" s="340" t="str">
        <f>VLOOKUP(BP$64,'3a. TBond Main'!$A$10:$AN$73,5)</f>
        <v>03-2015</v>
      </c>
      <c r="BQ66" s="340"/>
      <c r="BR66" s="340">
        <f t="shared" ref="BR66:EC66" si="37">E67</f>
        <v>48549</v>
      </c>
      <c r="BS66" s="340">
        <f t="shared" si="37"/>
        <v>48549</v>
      </c>
      <c r="BT66" s="340">
        <f t="shared" si="37"/>
        <v>48549</v>
      </c>
      <c r="BU66" s="340">
        <f t="shared" si="37"/>
        <v>48639</v>
      </c>
      <c r="BV66" s="340">
        <f t="shared" si="37"/>
        <v>48639</v>
      </c>
      <c r="BW66" s="340">
        <f t="shared" si="37"/>
        <v>48731</v>
      </c>
      <c r="BX66" s="340">
        <f t="shared" si="37"/>
        <v>48823</v>
      </c>
      <c r="BY66" s="340">
        <f t="shared" si="37"/>
        <v>48823</v>
      </c>
      <c r="BZ66" s="340">
        <f t="shared" si="37"/>
        <v>48823</v>
      </c>
      <c r="CA66" s="340">
        <f t="shared" si="37"/>
        <v>48914</v>
      </c>
      <c r="CB66" s="340">
        <f t="shared" si="37"/>
        <v>48914</v>
      </c>
      <c r="CC66" s="340">
        <f t="shared" si="37"/>
        <v>48914</v>
      </c>
      <c r="CD66" s="340">
        <f t="shared" si="37"/>
        <v>49004</v>
      </c>
      <c r="CE66" s="340">
        <f t="shared" si="37"/>
        <v>49004</v>
      </c>
      <c r="CF66" s="340">
        <f t="shared" si="37"/>
        <v>49096</v>
      </c>
      <c r="CG66" s="340">
        <f t="shared" si="37"/>
        <v>49188</v>
      </c>
      <c r="CH66" s="340">
        <f t="shared" si="37"/>
        <v>49188</v>
      </c>
      <c r="CI66" s="340">
        <f t="shared" si="37"/>
        <v>49279</v>
      </c>
      <c r="CJ66" s="340">
        <f t="shared" si="37"/>
        <v>49369</v>
      </c>
      <c r="CK66" s="340">
        <f t="shared" si="37"/>
        <v>49461</v>
      </c>
      <c r="CL66" s="340">
        <f t="shared" si="37"/>
        <v>49461</v>
      </c>
      <c r="CM66" s="340">
        <f t="shared" si="37"/>
        <v>49461</v>
      </c>
      <c r="CN66" s="340">
        <f t="shared" si="37"/>
        <v>49553</v>
      </c>
      <c r="CO66" s="340">
        <f t="shared" si="37"/>
        <v>49644</v>
      </c>
      <c r="CP66" s="340">
        <f t="shared" si="37"/>
        <v>49735</v>
      </c>
      <c r="CQ66" s="340">
        <f t="shared" si="37"/>
        <v>49735</v>
      </c>
      <c r="CR66" s="340">
        <f t="shared" si="37"/>
        <v>49735</v>
      </c>
      <c r="CS66" s="340">
        <f t="shared" si="37"/>
        <v>49827</v>
      </c>
      <c r="CT66" s="340">
        <f t="shared" si="37"/>
        <v>49919</v>
      </c>
      <c r="CU66" s="340">
        <f t="shared" si="37"/>
        <v>50010</v>
      </c>
      <c r="CV66" s="340">
        <f t="shared" si="37"/>
        <v>50100</v>
      </c>
      <c r="CW66" s="340">
        <f t="shared" si="37"/>
        <v>50192</v>
      </c>
      <c r="CX66" s="340">
        <f t="shared" si="37"/>
        <v>50192</v>
      </c>
      <c r="CY66" s="340">
        <f t="shared" si="37"/>
        <v>50284</v>
      </c>
      <c r="CZ66" s="340">
        <f t="shared" si="37"/>
        <v>50284</v>
      </c>
      <c r="DA66" s="340">
        <f t="shared" si="37"/>
        <v>50375</v>
      </c>
      <c r="DB66" s="340">
        <f t="shared" si="37"/>
        <v>50375</v>
      </c>
      <c r="DC66" s="340">
        <f t="shared" si="37"/>
        <v>50465</v>
      </c>
      <c r="DD66" s="340">
        <f t="shared" si="37"/>
        <v>50465</v>
      </c>
      <c r="DE66" s="340">
        <f t="shared" si="37"/>
        <v>50557</v>
      </c>
      <c r="DF66" s="340">
        <f t="shared" si="37"/>
        <v>50649</v>
      </c>
      <c r="DG66" s="340">
        <f t="shared" si="37"/>
        <v>50649</v>
      </c>
      <c r="DH66" s="340">
        <f t="shared" si="37"/>
        <v>50830</v>
      </c>
      <c r="DI66" s="340">
        <f t="shared" si="37"/>
        <v>50922</v>
      </c>
      <c r="DJ66" s="340">
        <f t="shared" si="37"/>
        <v>51014</v>
      </c>
      <c r="DK66" s="340">
        <f t="shared" si="37"/>
        <v>51288</v>
      </c>
      <c r="DL66" s="340">
        <f t="shared" si="37"/>
        <v>51561</v>
      </c>
      <c r="DM66" s="340">
        <f t="shared" si="37"/>
        <v>51653</v>
      </c>
      <c r="DN66" s="340">
        <f t="shared" si="37"/>
        <v>51836</v>
      </c>
      <c r="DO66" s="340">
        <f t="shared" si="37"/>
        <v>51926</v>
      </c>
      <c r="DP66" s="340">
        <f t="shared" si="37"/>
        <v>52201</v>
      </c>
      <c r="DQ66" s="340">
        <f t="shared" si="37"/>
        <v>52291</v>
      </c>
      <c r="DR66" s="340">
        <f t="shared" si="37"/>
        <v>52383</v>
      </c>
      <c r="DS66" s="340">
        <f t="shared" si="37"/>
        <v>52475</v>
      </c>
      <c r="DT66" s="340">
        <f t="shared" si="37"/>
        <v>52566</v>
      </c>
      <c r="DU66" s="340">
        <f t="shared" si="37"/>
        <v>52657</v>
      </c>
      <c r="DV66" s="340">
        <f t="shared" si="37"/>
        <v>52841</v>
      </c>
      <c r="DW66" s="340">
        <f t="shared" si="37"/>
        <v>53022</v>
      </c>
      <c r="DX66" s="340">
        <f t="shared" si="37"/>
        <v>54667</v>
      </c>
      <c r="DY66" s="340">
        <f t="shared" si="37"/>
        <v>55213</v>
      </c>
      <c r="DZ66" s="340">
        <f t="shared" si="37"/>
        <v>56036</v>
      </c>
      <c r="EA66" s="340">
        <f t="shared" si="37"/>
        <v>56309</v>
      </c>
      <c r="EB66" s="340">
        <f t="shared" si="37"/>
        <v>56401</v>
      </c>
      <c r="EC66" s="340">
        <f t="shared" si="37"/>
        <v>56674</v>
      </c>
      <c r="ED66" s="340"/>
      <c r="EE66" s="340">
        <f t="shared" ref="EE66:GP66" si="38">BR67</f>
        <v>51836</v>
      </c>
      <c r="EF66" s="340">
        <f t="shared" si="38"/>
        <v>49644</v>
      </c>
      <c r="EG66" s="340">
        <f t="shared" si="38"/>
        <v>49644</v>
      </c>
      <c r="EH66" s="340">
        <f t="shared" si="38"/>
        <v>49735</v>
      </c>
      <c r="EI66" s="340">
        <f t="shared" si="38"/>
        <v>50465</v>
      </c>
      <c r="EJ66" s="340">
        <f t="shared" si="38"/>
        <v>50922</v>
      </c>
      <c r="EK66" s="340">
        <f t="shared" si="38"/>
        <v>50649</v>
      </c>
      <c r="EL66" s="340">
        <f t="shared" si="38"/>
        <v>52841</v>
      </c>
      <c r="EM66" s="340">
        <f t="shared" si="38"/>
        <v>52475</v>
      </c>
      <c r="EN66" s="340">
        <f t="shared" si="38"/>
        <v>56219</v>
      </c>
      <c r="EO66" s="340">
        <f t="shared" si="38"/>
        <v>50010</v>
      </c>
      <c r="EP66" s="340">
        <f t="shared" si="38"/>
        <v>50740</v>
      </c>
      <c r="EQ66" s="340">
        <f t="shared" si="38"/>
        <v>52657</v>
      </c>
      <c r="ER66" s="340">
        <f t="shared" si="38"/>
        <v>50830</v>
      </c>
      <c r="ES66" s="340">
        <f t="shared" si="38"/>
        <v>50922</v>
      </c>
      <c r="ET66" s="340">
        <f t="shared" si="38"/>
        <v>52110</v>
      </c>
      <c r="EU66" s="340">
        <f t="shared" si="38"/>
        <v>51014</v>
      </c>
      <c r="EV66" s="340">
        <f t="shared" si="38"/>
        <v>52932</v>
      </c>
      <c r="EW66" s="340">
        <f t="shared" si="38"/>
        <v>53022</v>
      </c>
      <c r="EX66" s="340">
        <f t="shared" si="38"/>
        <v>53844</v>
      </c>
      <c r="EY66" s="340">
        <f t="shared" si="38"/>
        <v>50922</v>
      </c>
      <c r="EZ66" s="340">
        <f t="shared" si="38"/>
        <v>50557</v>
      </c>
      <c r="FA66" s="340">
        <f t="shared" si="38"/>
        <v>53206</v>
      </c>
      <c r="FB66" s="340">
        <f t="shared" si="38"/>
        <v>52566</v>
      </c>
      <c r="FC66" s="340">
        <f t="shared" si="38"/>
        <v>51561</v>
      </c>
      <c r="FD66" s="340">
        <f t="shared" si="38"/>
        <v>54483</v>
      </c>
      <c r="FE66" s="340">
        <f t="shared" si="38"/>
        <v>55213</v>
      </c>
      <c r="FF66" s="340">
        <f t="shared" si="38"/>
        <v>54210</v>
      </c>
      <c r="FG66" s="340">
        <f t="shared" si="38"/>
        <v>53571</v>
      </c>
      <c r="FH66" s="340">
        <f t="shared" si="38"/>
        <v>53662</v>
      </c>
      <c r="FI66" s="340">
        <f t="shared" si="38"/>
        <v>53022</v>
      </c>
      <c r="FJ66" s="340">
        <f t="shared" si="38"/>
        <v>52018</v>
      </c>
      <c r="FK66" s="340">
        <f t="shared" si="38"/>
        <v>53844</v>
      </c>
      <c r="FL66" s="340">
        <f t="shared" si="38"/>
        <v>53936</v>
      </c>
      <c r="FM66" s="340">
        <f t="shared" si="38"/>
        <v>53206</v>
      </c>
      <c r="FN66" s="340">
        <f t="shared" si="38"/>
        <v>53297</v>
      </c>
      <c r="FO66" s="340">
        <f t="shared" si="38"/>
        <v>54027</v>
      </c>
      <c r="FP66" s="340">
        <f t="shared" si="38"/>
        <v>52657</v>
      </c>
      <c r="FQ66" s="340">
        <f t="shared" si="38"/>
        <v>54118</v>
      </c>
      <c r="FR66" s="340">
        <f t="shared" si="38"/>
        <v>56036</v>
      </c>
      <c r="FS66" s="340">
        <f t="shared" si="38"/>
        <v>56493</v>
      </c>
      <c r="FT66" s="340">
        <f t="shared" si="38"/>
        <v>56128</v>
      </c>
      <c r="FU66" s="340">
        <f t="shared" si="38"/>
        <v>56309</v>
      </c>
      <c r="FV66" s="340">
        <f t="shared" si="38"/>
        <v>56401</v>
      </c>
      <c r="FW66" s="340">
        <f t="shared" si="38"/>
        <v>53571</v>
      </c>
      <c r="FX66" s="340">
        <f t="shared" si="38"/>
        <v>56766</v>
      </c>
      <c r="FY66" s="340">
        <f t="shared" si="38"/>
        <v>55944</v>
      </c>
      <c r="FZ66" s="340">
        <f t="shared" si="38"/>
        <v>54940</v>
      </c>
      <c r="GA66" s="340">
        <f t="shared" si="38"/>
        <v>55488</v>
      </c>
      <c r="GB66" s="340">
        <f t="shared" si="38"/>
        <v>59231</v>
      </c>
      <c r="GC66" s="340">
        <f t="shared" si="38"/>
        <v>59506</v>
      </c>
      <c r="GD66" s="340">
        <f t="shared" si="38"/>
        <v>57770</v>
      </c>
      <c r="GE66" s="340">
        <f t="shared" si="38"/>
        <v>59688</v>
      </c>
      <c r="GF66" s="340">
        <f t="shared" si="38"/>
        <v>59780</v>
      </c>
      <c r="GG66" s="340">
        <f t="shared" si="38"/>
        <v>59871</v>
      </c>
      <c r="GH66" s="340">
        <f t="shared" si="38"/>
        <v>59962</v>
      </c>
      <c r="GI66" s="340">
        <f t="shared" si="38"/>
        <v>58319</v>
      </c>
      <c r="GJ66" s="340">
        <f t="shared" si="38"/>
        <v>60327</v>
      </c>
      <c r="GK66" s="340">
        <f t="shared" si="38"/>
        <v>61972</v>
      </c>
      <c r="GL66" s="340">
        <f t="shared" si="38"/>
        <v>64345</v>
      </c>
      <c r="GM66" s="340">
        <f t="shared" si="38"/>
        <v>66993</v>
      </c>
      <c r="GN66" s="340">
        <f t="shared" si="38"/>
        <v>67267</v>
      </c>
      <c r="GO66" s="340">
        <f t="shared" si="38"/>
        <v>67359</v>
      </c>
      <c r="GP66" s="340">
        <f t="shared" si="38"/>
        <v>67632</v>
      </c>
      <c r="GQ66" s="340"/>
      <c r="GR66" s="340">
        <f t="shared" ref="GR66:JC66" si="39">EE67</f>
        <v>55123</v>
      </c>
      <c r="GS66" s="340">
        <f t="shared" si="39"/>
        <v>50740</v>
      </c>
      <c r="GT66" s="340">
        <f t="shared" si="39"/>
        <v>50740</v>
      </c>
      <c r="GU66" s="340">
        <f t="shared" si="39"/>
        <v>50830</v>
      </c>
      <c r="GV66" s="340">
        <f t="shared" si="39"/>
        <v>52291</v>
      </c>
      <c r="GW66" s="340">
        <f t="shared" si="39"/>
        <v>53114</v>
      </c>
      <c r="GX66" s="340">
        <f t="shared" si="39"/>
        <v>52475</v>
      </c>
      <c r="GY66" s="340">
        <f t="shared" si="39"/>
        <v>56858</v>
      </c>
      <c r="GZ66" s="340">
        <f t="shared" si="39"/>
        <v>56128</v>
      </c>
      <c r="HA66" s="340">
        <f t="shared" si="39"/>
        <v>63524</v>
      </c>
      <c r="HB66" s="340">
        <f t="shared" si="39"/>
        <v>51105</v>
      </c>
      <c r="HC66" s="340">
        <f t="shared" si="39"/>
        <v>52566</v>
      </c>
      <c r="HD66" s="340">
        <f t="shared" si="39"/>
        <v>56309</v>
      </c>
      <c r="HE66" s="340">
        <f t="shared" si="39"/>
        <v>52657</v>
      </c>
      <c r="HF66" s="340">
        <f t="shared" si="39"/>
        <v>52749</v>
      </c>
      <c r="HG66" s="340">
        <f t="shared" si="39"/>
        <v>55032</v>
      </c>
      <c r="HH66" s="340">
        <f t="shared" si="39"/>
        <v>52841</v>
      </c>
      <c r="HI66" s="340">
        <f t="shared" si="39"/>
        <v>56584</v>
      </c>
      <c r="HJ66" s="340">
        <f t="shared" si="39"/>
        <v>56674</v>
      </c>
      <c r="HK66" s="340">
        <f t="shared" si="39"/>
        <v>58227</v>
      </c>
      <c r="HL66" s="340">
        <f t="shared" si="39"/>
        <v>52383</v>
      </c>
      <c r="HM66" s="340">
        <f t="shared" si="39"/>
        <v>51653</v>
      </c>
      <c r="HN66" s="340">
        <f t="shared" si="39"/>
        <v>56858</v>
      </c>
      <c r="HO66" s="340">
        <f t="shared" si="39"/>
        <v>55488</v>
      </c>
      <c r="HP66" s="340">
        <f t="shared" si="39"/>
        <v>53387</v>
      </c>
      <c r="HQ66" s="340">
        <f t="shared" si="39"/>
        <v>59231</v>
      </c>
      <c r="HR66" s="340">
        <f t="shared" si="39"/>
        <v>60692</v>
      </c>
      <c r="HS66" s="340">
        <f t="shared" si="39"/>
        <v>58593</v>
      </c>
      <c r="HT66" s="340">
        <f t="shared" si="39"/>
        <v>57224</v>
      </c>
      <c r="HU66" s="340">
        <f t="shared" si="39"/>
        <v>57315</v>
      </c>
      <c r="HV66" s="340">
        <f t="shared" si="39"/>
        <v>55944</v>
      </c>
      <c r="HW66" s="340">
        <f t="shared" si="39"/>
        <v>53844</v>
      </c>
      <c r="HX66" s="340">
        <f t="shared" si="39"/>
        <v>57497</v>
      </c>
      <c r="HY66" s="340">
        <f t="shared" si="39"/>
        <v>57589</v>
      </c>
      <c r="HZ66" s="340">
        <f t="shared" si="39"/>
        <v>56128</v>
      </c>
      <c r="IA66" s="340">
        <f t="shared" si="39"/>
        <v>56219</v>
      </c>
      <c r="IB66" s="340">
        <f t="shared" si="39"/>
        <v>57680</v>
      </c>
      <c r="IC66" s="340">
        <f t="shared" si="39"/>
        <v>54848</v>
      </c>
      <c r="ID66" s="340">
        <f t="shared" si="39"/>
        <v>57770</v>
      </c>
      <c r="IE66" s="340">
        <f t="shared" si="39"/>
        <v>61515</v>
      </c>
      <c r="IF66" s="340">
        <f t="shared" si="39"/>
        <v>62337</v>
      </c>
      <c r="IG66" s="340">
        <f t="shared" si="39"/>
        <v>61607</v>
      </c>
      <c r="IH66" s="340">
        <f t="shared" si="39"/>
        <v>61788</v>
      </c>
      <c r="II66" s="340">
        <f t="shared" si="39"/>
        <v>61880</v>
      </c>
      <c r="IJ66" s="340">
        <f t="shared" si="39"/>
        <v>56128</v>
      </c>
      <c r="IK66" s="340">
        <f t="shared" si="39"/>
        <v>62245</v>
      </c>
      <c r="IL66" s="340">
        <f t="shared" si="39"/>
        <v>60327</v>
      </c>
      <c r="IM66" s="340">
        <f t="shared" si="39"/>
        <v>58227</v>
      </c>
      <c r="IN66" s="340">
        <f t="shared" si="39"/>
        <v>59141</v>
      </c>
      <c r="IO66" s="340">
        <f t="shared" si="39"/>
        <v>66536</v>
      </c>
      <c r="IP66" s="340">
        <f t="shared" si="39"/>
        <v>66811</v>
      </c>
      <c r="IQ66" s="340">
        <f t="shared" si="39"/>
        <v>63249</v>
      </c>
      <c r="IR66" s="340">
        <f t="shared" si="39"/>
        <v>66993</v>
      </c>
      <c r="IS66" s="340">
        <f t="shared" si="39"/>
        <v>67085</v>
      </c>
      <c r="IT66" s="340">
        <f t="shared" si="39"/>
        <v>67176</v>
      </c>
      <c r="IU66" s="340">
        <f t="shared" si="39"/>
        <v>67267</v>
      </c>
      <c r="IV66" s="340">
        <f t="shared" si="39"/>
        <v>63798</v>
      </c>
      <c r="IW66" s="340">
        <f t="shared" si="39"/>
        <v>67632</v>
      </c>
      <c r="IX66" s="340">
        <f t="shared" si="39"/>
        <v>69277</v>
      </c>
      <c r="IY66" s="340">
        <f t="shared" si="39"/>
        <v>73475</v>
      </c>
      <c r="IZ66" s="340">
        <f t="shared" si="39"/>
        <v>77950</v>
      </c>
      <c r="JA66" s="340">
        <f t="shared" si="39"/>
        <v>78223</v>
      </c>
      <c r="JB66" s="340">
        <f t="shared" si="39"/>
        <v>78315</v>
      </c>
      <c r="JC66" s="340">
        <f t="shared" si="39"/>
        <v>78588</v>
      </c>
      <c r="JD66" s="340"/>
      <c r="JE66" s="340">
        <f t="shared" ref="JE66:LP66" si="40">GR67</f>
        <v>58410</v>
      </c>
      <c r="JF66" s="340">
        <f t="shared" si="40"/>
        <v>51836</v>
      </c>
      <c r="JG66" s="340">
        <f t="shared" si="40"/>
        <v>51836</v>
      </c>
      <c r="JH66" s="340">
        <f t="shared" si="40"/>
        <v>51926</v>
      </c>
      <c r="JI66" s="340">
        <f t="shared" si="40"/>
        <v>54118</v>
      </c>
      <c r="JJ66" s="340">
        <f t="shared" si="40"/>
        <v>55305</v>
      </c>
      <c r="JK66" s="340">
        <f t="shared" si="40"/>
        <v>54302</v>
      </c>
      <c r="JL66" s="340">
        <f t="shared" si="40"/>
        <v>60876</v>
      </c>
      <c r="JM66" s="340">
        <f t="shared" si="40"/>
        <v>59780</v>
      </c>
      <c r="JN66" s="340">
        <f t="shared" si="40"/>
        <v>70829</v>
      </c>
      <c r="JO66" s="340">
        <f t="shared" si="40"/>
        <v>52201</v>
      </c>
      <c r="JP66" s="340">
        <f t="shared" si="40"/>
        <v>54393</v>
      </c>
      <c r="JQ66" s="340">
        <f t="shared" si="40"/>
        <v>59962</v>
      </c>
      <c r="JR66" s="340">
        <f t="shared" si="40"/>
        <v>54483</v>
      </c>
      <c r="JS66" s="340">
        <f t="shared" si="40"/>
        <v>54575</v>
      </c>
      <c r="JT66" s="340">
        <f t="shared" si="40"/>
        <v>57954</v>
      </c>
      <c r="JU66" s="340">
        <f t="shared" si="40"/>
        <v>54667</v>
      </c>
      <c r="JV66" s="340">
        <f t="shared" si="40"/>
        <v>60237</v>
      </c>
      <c r="JW66" s="340">
        <f t="shared" si="40"/>
        <v>60327</v>
      </c>
      <c r="JX66" s="340">
        <f t="shared" si="40"/>
        <v>62610</v>
      </c>
      <c r="JY66" s="340">
        <f t="shared" si="40"/>
        <v>53844</v>
      </c>
      <c r="JZ66" s="340">
        <f t="shared" si="40"/>
        <v>52749</v>
      </c>
      <c r="KA66" s="340">
        <f t="shared" si="40"/>
        <v>60511</v>
      </c>
      <c r="KB66" s="340">
        <f t="shared" si="40"/>
        <v>58410</v>
      </c>
      <c r="KC66" s="340">
        <f t="shared" si="40"/>
        <v>55213</v>
      </c>
      <c r="KD66" s="340">
        <f t="shared" si="40"/>
        <v>63979</v>
      </c>
      <c r="KE66" s="340">
        <f t="shared" si="40"/>
        <v>66171</v>
      </c>
      <c r="KF66" s="340">
        <f t="shared" si="40"/>
        <v>62976</v>
      </c>
      <c r="KG66" s="340">
        <f t="shared" si="40"/>
        <v>60876</v>
      </c>
      <c r="KH66" s="340">
        <f t="shared" si="40"/>
        <v>60967</v>
      </c>
      <c r="KI66" s="340">
        <f t="shared" si="40"/>
        <v>58866</v>
      </c>
      <c r="KJ66" s="340">
        <f t="shared" si="40"/>
        <v>55671</v>
      </c>
      <c r="KK66" s="340">
        <f t="shared" si="40"/>
        <v>61149</v>
      </c>
      <c r="KL66" s="340">
        <f t="shared" si="40"/>
        <v>61241</v>
      </c>
      <c r="KM66" s="340">
        <f t="shared" si="40"/>
        <v>59050</v>
      </c>
      <c r="KN66" s="340">
        <f t="shared" si="40"/>
        <v>59141</v>
      </c>
      <c r="KO66" s="340">
        <f t="shared" si="40"/>
        <v>61332</v>
      </c>
      <c r="KP66" s="340">
        <f t="shared" si="40"/>
        <v>57040</v>
      </c>
      <c r="KQ66" s="340">
        <f t="shared" si="40"/>
        <v>61423</v>
      </c>
      <c r="KR66" s="340">
        <f t="shared" si="40"/>
        <v>66993</v>
      </c>
      <c r="KS66" s="340">
        <f t="shared" si="40"/>
        <v>68181</v>
      </c>
      <c r="KT66" s="340">
        <f t="shared" si="40"/>
        <v>67085</v>
      </c>
      <c r="KU66" s="340">
        <f t="shared" si="40"/>
        <v>67267</v>
      </c>
      <c r="KV66" s="340">
        <f t="shared" si="40"/>
        <v>67359</v>
      </c>
      <c r="KW66" s="340">
        <f t="shared" si="40"/>
        <v>58685</v>
      </c>
      <c r="KX66" s="340">
        <f t="shared" si="40"/>
        <v>67724</v>
      </c>
      <c r="KY66" s="340">
        <f t="shared" si="40"/>
        <v>64710</v>
      </c>
      <c r="KZ66" s="340">
        <f t="shared" si="40"/>
        <v>61515</v>
      </c>
      <c r="LA66" s="340">
        <f t="shared" si="40"/>
        <v>62793</v>
      </c>
      <c r="LB66" s="340">
        <f t="shared" si="40"/>
        <v>73840</v>
      </c>
      <c r="LC66" s="340">
        <f t="shared" si="40"/>
        <v>74115</v>
      </c>
      <c r="LD66" s="340">
        <f t="shared" si="40"/>
        <v>68728</v>
      </c>
      <c r="LE66" s="340">
        <f t="shared" si="40"/>
        <v>74297</v>
      </c>
      <c r="LF66" s="340">
        <f t="shared" si="40"/>
        <v>74389</v>
      </c>
      <c r="LG66" s="340">
        <f t="shared" si="40"/>
        <v>74480</v>
      </c>
      <c r="LH66" s="340">
        <f t="shared" si="40"/>
        <v>74571</v>
      </c>
      <c r="LI66" s="340">
        <f t="shared" si="40"/>
        <v>69277</v>
      </c>
      <c r="LJ66" s="340">
        <f t="shared" si="40"/>
        <v>74936</v>
      </c>
      <c r="LK66" s="340">
        <f t="shared" si="40"/>
        <v>76581</v>
      </c>
      <c r="LL66" s="340">
        <f t="shared" si="40"/>
        <v>82606</v>
      </c>
      <c r="LM66" s="340">
        <f t="shared" si="40"/>
        <v>88907</v>
      </c>
      <c r="LN66" s="340">
        <f t="shared" si="40"/>
        <v>89181</v>
      </c>
      <c r="LO66" s="340">
        <f t="shared" si="40"/>
        <v>89273</v>
      </c>
      <c r="LP66" s="340">
        <f t="shared" si="40"/>
        <v>89546</v>
      </c>
    </row>
    <row r="67">
      <c r="C67" s="338"/>
      <c r="D67" s="138" t="s">
        <v>170</v>
      </c>
      <c r="E67" s="397">
        <f>edate(VLOOKUP(E$64,'3a. TBond Main'!$A$10:$AN$73,12),120)</f>
        <v>48549</v>
      </c>
      <c r="F67" s="397">
        <f>edate(VLOOKUP(F$64,'3a. TBond Main'!$A$10:$AN$73,12),120)</f>
        <v>48549</v>
      </c>
      <c r="G67" s="397">
        <f>edate(VLOOKUP(G$64,'3a. TBond Main'!$A$10:$AN$73,12),120)</f>
        <v>48549</v>
      </c>
      <c r="H67" s="397">
        <f>edate(VLOOKUP(H$64,'3a. TBond Main'!$A$10:$AN$73,12),120)</f>
        <v>48639</v>
      </c>
      <c r="I67" s="397">
        <f>edate(VLOOKUP(I$64,'3a. TBond Main'!$A$10:$AN$73,12),120)</f>
        <v>48639</v>
      </c>
      <c r="J67" s="397">
        <f>edate(VLOOKUP(J$64,'3a. TBond Main'!$A$10:$AN$73,12),120)</f>
        <v>48731</v>
      </c>
      <c r="K67" s="397">
        <f>edate(VLOOKUP(K$64,'3a. TBond Main'!$A$10:$AN$73,12),120)</f>
        <v>48823</v>
      </c>
      <c r="L67" s="397">
        <f>edate(VLOOKUP(L$64,'3a. TBond Main'!$A$10:$AN$73,12),120)</f>
        <v>48823</v>
      </c>
      <c r="M67" s="397">
        <f>edate(VLOOKUP(M$64,'3a. TBond Main'!$A$10:$AN$73,12),120)</f>
        <v>48823</v>
      </c>
      <c r="N67" s="397">
        <f>edate(VLOOKUP(N$64,'3a. TBond Main'!$A$10:$AN$73,12),120)</f>
        <v>48914</v>
      </c>
      <c r="O67" s="397">
        <f>edate(VLOOKUP(O$64,'3a. TBond Main'!$A$10:$AN$73,12),120)</f>
        <v>48914</v>
      </c>
      <c r="P67" s="397">
        <f>edate(VLOOKUP(P$64,'3a. TBond Main'!$A$10:$AN$73,12),120)</f>
        <v>48914</v>
      </c>
      <c r="Q67" s="397">
        <f>edate(VLOOKUP(Q$64,'3a. TBond Main'!$A$10:$AN$73,12),120)</f>
        <v>49004</v>
      </c>
      <c r="R67" s="397">
        <f>edate(VLOOKUP(R$64,'3a. TBond Main'!$A$10:$AN$73,12),120)</f>
        <v>49004</v>
      </c>
      <c r="S67" s="397">
        <f>edate(VLOOKUP(S$64,'3a. TBond Main'!$A$10:$AN$73,12),120)</f>
        <v>49096</v>
      </c>
      <c r="T67" s="397">
        <f>edate(VLOOKUP(T$64,'3a. TBond Main'!$A$10:$AN$73,12),120)</f>
        <v>49188</v>
      </c>
      <c r="U67" s="397">
        <f>edate(VLOOKUP(U$64,'3a. TBond Main'!$A$10:$AN$73,12),120)</f>
        <v>49188</v>
      </c>
      <c r="V67" s="397">
        <f>edate(VLOOKUP(V$64,'3a. TBond Main'!$A$10:$AN$73,12),120)</f>
        <v>49279</v>
      </c>
      <c r="W67" s="397">
        <f>edate(VLOOKUP(W$64,'3a. TBond Main'!$A$10:$AN$73,12),120)</f>
        <v>49369</v>
      </c>
      <c r="X67" s="397">
        <f>edate(VLOOKUP(X$64,'3a. TBond Main'!$A$10:$AN$73,12),120)</f>
        <v>49461</v>
      </c>
      <c r="Y67" s="397">
        <f>edate(VLOOKUP(Y$64,'3a. TBond Main'!$A$10:$AN$73,12),120)</f>
        <v>49461</v>
      </c>
      <c r="Z67" s="397">
        <f>edate(VLOOKUP(Z$64,'3a. TBond Main'!$A$10:$AN$73,12),120)</f>
        <v>49461</v>
      </c>
      <c r="AA67" s="397">
        <f>edate(VLOOKUP(AA$64,'3a. TBond Main'!$A$10:$AN$73,12),120)</f>
        <v>49553</v>
      </c>
      <c r="AB67" s="397">
        <f>edate(VLOOKUP(AB$64,'3a. TBond Main'!$A$10:$AN$73,12),120)</f>
        <v>49644</v>
      </c>
      <c r="AC67" s="397">
        <f>edate(VLOOKUP(AC$64,'3a. TBond Main'!$A$10:$AN$73,12),120)</f>
        <v>49735</v>
      </c>
      <c r="AD67" s="397">
        <f>edate(VLOOKUP(AD$64,'3a. TBond Main'!$A$10:$AN$73,12),120)</f>
        <v>49735</v>
      </c>
      <c r="AE67" s="397">
        <f>edate(VLOOKUP(AE$64,'3a. TBond Main'!$A$10:$AN$73,12),120)</f>
        <v>49735</v>
      </c>
      <c r="AF67" s="397">
        <f>edate(VLOOKUP(AF$64,'3a. TBond Main'!$A$10:$AN$73,12),120)</f>
        <v>49827</v>
      </c>
      <c r="AG67" s="397">
        <f>edate(VLOOKUP(AG$64,'3a. TBond Main'!$A$10:$AN$73,12),120)</f>
        <v>49919</v>
      </c>
      <c r="AH67" s="397">
        <f>edate(VLOOKUP(AH$64,'3a. TBond Main'!$A$10:$AN$73,12),120)</f>
        <v>50010</v>
      </c>
      <c r="AI67" s="397">
        <f>edate(VLOOKUP(AI$64,'3a. TBond Main'!$A$10:$AN$73,12),120)</f>
        <v>50100</v>
      </c>
      <c r="AJ67" s="397">
        <f>edate(VLOOKUP(AJ$64,'3a. TBond Main'!$A$10:$AN$73,12),120)</f>
        <v>50192</v>
      </c>
      <c r="AK67" s="397">
        <f>edate(VLOOKUP(AK$64,'3a. TBond Main'!$A$10:$AN$73,12),120)</f>
        <v>50192</v>
      </c>
      <c r="AL67" s="397">
        <f>edate(VLOOKUP(AL$64,'3a. TBond Main'!$A$10:$AN$73,12),120)</f>
        <v>50284</v>
      </c>
      <c r="AM67" s="397">
        <f>edate(VLOOKUP(AM$64,'3a. TBond Main'!$A$10:$AN$73,12),120)</f>
        <v>50284</v>
      </c>
      <c r="AN67" s="397">
        <f>edate(VLOOKUP(AN$64,'3a. TBond Main'!$A$10:$AN$73,12),120)</f>
        <v>50375</v>
      </c>
      <c r="AO67" s="397">
        <f>edate(VLOOKUP(AO$64,'3a. TBond Main'!$A$10:$AN$73,12),120)</f>
        <v>50375</v>
      </c>
      <c r="AP67" s="397">
        <f>edate(VLOOKUP(AP$64,'3a. TBond Main'!$A$10:$AN$73,12),120)</f>
        <v>50465</v>
      </c>
      <c r="AQ67" s="397">
        <f>edate(VLOOKUP(AQ$64,'3a. TBond Main'!$A$10:$AN$73,12),120)</f>
        <v>50465</v>
      </c>
      <c r="AR67" s="397">
        <f>edate(VLOOKUP(AR$64,'3a. TBond Main'!$A$10:$AN$73,12),120)</f>
        <v>50557</v>
      </c>
      <c r="AS67" s="397">
        <f>edate(VLOOKUP(AS$64,'3a. TBond Main'!$A$10:$AN$73,12),120)</f>
        <v>50649</v>
      </c>
      <c r="AT67" s="397">
        <f>edate(VLOOKUP(AT$64,'3a. TBond Main'!$A$10:$AN$73,12),120)</f>
        <v>50649</v>
      </c>
      <c r="AU67" s="397">
        <f>edate(VLOOKUP(AU$64,'3a. TBond Main'!$A$10:$AN$73,12),120)</f>
        <v>50830</v>
      </c>
      <c r="AV67" s="397">
        <f>edate(VLOOKUP(AV$64,'3a. TBond Main'!$A$10:$AN$73,12),120)</f>
        <v>50922</v>
      </c>
      <c r="AW67" s="397">
        <f>edate(VLOOKUP(AW$64,'3a. TBond Main'!$A$10:$AN$73,12),120)</f>
        <v>51014</v>
      </c>
      <c r="AX67" s="397">
        <f>edate(VLOOKUP(AX$64,'3a. TBond Main'!$A$10:$AN$73,12),120)</f>
        <v>51288</v>
      </c>
      <c r="AY67" s="397">
        <f>edate(VLOOKUP(AY$64,'3a. TBond Main'!$A$10:$AN$73,12),120)</f>
        <v>51561</v>
      </c>
      <c r="AZ67" s="397">
        <f>edate(VLOOKUP(AZ$64,'3a. TBond Main'!$A$10:$AN$73,12),120)</f>
        <v>51653</v>
      </c>
      <c r="BA67" s="397">
        <f>edate(VLOOKUP(BA$64,'3a. TBond Main'!$A$10:$AN$73,12),120)</f>
        <v>51836</v>
      </c>
      <c r="BB67" s="397">
        <f>edate(VLOOKUP(BB$64,'3a. TBond Main'!$A$10:$AN$73,12),120)</f>
        <v>51926</v>
      </c>
      <c r="BC67" s="397">
        <f>edate(VLOOKUP(BC$64,'3a. TBond Main'!$A$10:$AN$73,12),120)</f>
        <v>52201</v>
      </c>
      <c r="BD67" s="397">
        <f>edate(VLOOKUP(BD$64,'3a. TBond Main'!$A$10:$AN$73,12),120)</f>
        <v>52291</v>
      </c>
      <c r="BE67" s="397">
        <f>edate(VLOOKUP(BE$64,'3a. TBond Main'!$A$10:$AN$73,12),120)</f>
        <v>52383</v>
      </c>
      <c r="BF67" s="397">
        <f>edate(VLOOKUP(BF$64,'3a. TBond Main'!$A$10:$AN$73,12),120)</f>
        <v>52475</v>
      </c>
      <c r="BG67" s="397">
        <f>edate(VLOOKUP(BG$64,'3a. TBond Main'!$A$10:$AN$73,12),120)</f>
        <v>52566</v>
      </c>
      <c r="BH67" s="397">
        <f>edate(VLOOKUP(BH$64,'3a. TBond Main'!$A$10:$AN$73,12),120)</f>
        <v>52657</v>
      </c>
      <c r="BI67" s="397">
        <f>edate(VLOOKUP(BI$64,'3a. TBond Main'!$A$10:$AN$73,12),120)</f>
        <v>52841</v>
      </c>
      <c r="BJ67" s="397">
        <f>edate(VLOOKUP(BJ$64,'3a. TBond Main'!$A$10:$AN$73,12),120)</f>
        <v>53022</v>
      </c>
      <c r="BK67" s="397">
        <f>edate(VLOOKUP(BK$64,'3a. TBond Main'!$A$10:$AN$73,12),120)</f>
        <v>54667</v>
      </c>
      <c r="BL67" s="397">
        <f>edate(VLOOKUP(BL$64,'3a. TBond Main'!$A$10:$AN$73,12),120)</f>
        <v>55213</v>
      </c>
      <c r="BM67" s="397">
        <f>edate(VLOOKUP(BM$64,'3a. TBond Main'!$A$10:$AN$73,12),120)</f>
        <v>56036</v>
      </c>
      <c r="BN67" s="397">
        <f>edate(VLOOKUP(BN$64,'3a. TBond Main'!$A$10:$AN$73,12),120)</f>
        <v>56309</v>
      </c>
      <c r="BO67" s="397">
        <f>edate(VLOOKUP(BO$64,'3a. TBond Main'!$A$10:$AN$73,12),120)</f>
        <v>56401</v>
      </c>
      <c r="BP67" s="397">
        <f>edate(VLOOKUP(BP$64,'3a. TBond Main'!$A$10:$AN$73,12),120)</f>
        <v>56674</v>
      </c>
      <c r="BQ67" s="397"/>
      <c r="BR67" s="397">
        <f>edate(VLOOKUP(BR$64,'3a. TBond Main'!$A$10:$AN$73,18),120)</f>
        <v>51836</v>
      </c>
      <c r="BS67" s="397">
        <f>edate(VLOOKUP(BS$64,'3a. TBond Main'!$A$10:$AN$73,18),120)</f>
        <v>49644</v>
      </c>
      <c r="BT67" s="397">
        <f>edate(VLOOKUP(BT$64,'3a. TBond Main'!$A$10:$AN$73,18),120)</f>
        <v>49644</v>
      </c>
      <c r="BU67" s="397">
        <f>edate(VLOOKUP(BU$64,'3a. TBond Main'!$A$10:$AN$73,18),120)</f>
        <v>49735</v>
      </c>
      <c r="BV67" s="397">
        <f>edate(VLOOKUP(BV$64,'3a. TBond Main'!$A$10:$AN$73,18),120)</f>
        <v>50465</v>
      </c>
      <c r="BW67" s="397">
        <f>edate(VLOOKUP(BW$64,'3a. TBond Main'!$A$10:$AN$73,18),120)</f>
        <v>50922</v>
      </c>
      <c r="BX67" s="397">
        <f>edate(VLOOKUP(BX$64,'3a. TBond Main'!$A$10:$AN$73,18),120)</f>
        <v>50649</v>
      </c>
      <c r="BY67" s="397">
        <f>edate(VLOOKUP(BY$64,'3a. TBond Main'!$A$10:$AN$73,18),120)</f>
        <v>52841</v>
      </c>
      <c r="BZ67" s="397">
        <f>edate(VLOOKUP(BZ$64,'3a. TBond Main'!$A$10:$AN$73,18),120)</f>
        <v>52475</v>
      </c>
      <c r="CA67" s="397">
        <f>edate(VLOOKUP(CA$64,'3a. TBond Main'!$A$10:$AN$73,18),120)</f>
        <v>56219</v>
      </c>
      <c r="CB67" s="397">
        <f>edate(VLOOKUP(CB$64,'3a. TBond Main'!$A$10:$AN$73,18),120)</f>
        <v>50010</v>
      </c>
      <c r="CC67" s="397">
        <f>edate(VLOOKUP(CC$64,'3a. TBond Main'!$A$10:$AN$73,18),120)</f>
        <v>50740</v>
      </c>
      <c r="CD67" s="397">
        <f>edate(VLOOKUP(CD$64,'3a. TBond Main'!$A$10:$AN$73,18),120)</f>
        <v>52657</v>
      </c>
      <c r="CE67" s="397">
        <f>edate(VLOOKUP(CE$64,'3a. TBond Main'!$A$10:$AN$73,18),120)</f>
        <v>50830</v>
      </c>
      <c r="CF67" s="397">
        <f>edate(VLOOKUP(CF$64,'3a. TBond Main'!$A$10:$AN$73,18),120)</f>
        <v>50922</v>
      </c>
      <c r="CG67" s="397">
        <f>edate(VLOOKUP(CG$64,'3a. TBond Main'!$A$10:$AN$73,18),120)</f>
        <v>52110</v>
      </c>
      <c r="CH67" s="397">
        <f>edate(VLOOKUP(CH$64,'3a. TBond Main'!$A$10:$AN$73,18),120)</f>
        <v>51014</v>
      </c>
      <c r="CI67" s="397">
        <f>edate(VLOOKUP(CI$64,'3a. TBond Main'!$A$10:$AN$73,18),120)</f>
        <v>52932</v>
      </c>
      <c r="CJ67" s="397">
        <f>edate(VLOOKUP(CJ$64,'3a. TBond Main'!$A$10:$AN$73,18),120)</f>
        <v>53022</v>
      </c>
      <c r="CK67" s="397">
        <f>edate(VLOOKUP(CK$64,'3a. TBond Main'!$A$10:$AN$73,18),120)</f>
        <v>53844</v>
      </c>
      <c r="CL67" s="397">
        <f>edate(VLOOKUP(CL$64,'3a. TBond Main'!$A$10:$AN$73,18),120)</f>
        <v>50922</v>
      </c>
      <c r="CM67" s="397">
        <f>edate(VLOOKUP(CM$64,'3a. TBond Main'!$A$10:$AN$73,18),120)</f>
        <v>50557</v>
      </c>
      <c r="CN67" s="397">
        <f>edate(VLOOKUP(CN$64,'3a. TBond Main'!$A$10:$AN$73,18),120)</f>
        <v>53206</v>
      </c>
      <c r="CO67" s="397">
        <f>edate(VLOOKUP(CO$64,'3a. TBond Main'!$A$10:$AN$73,18),120)</f>
        <v>52566</v>
      </c>
      <c r="CP67" s="397">
        <f>edate(VLOOKUP(CP$64,'3a. TBond Main'!$A$10:$AN$73,18),120)</f>
        <v>51561</v>
      </c>
      <c r="CQ67" s="397">
        <f>edate(VLOOKUP(CQ$64,'3a. TBond Main'!$A$10:$AN$73,18),120)</f>
        <v>54483</v>
      </c>
      <c r="CR67" s="397">
        <f>edate(VLOOKUP(CR$64,'3a. TBond Main'!$A$10:$AN$73,18),120)</f>
        <v>55213</v>
      </c>
      <c r="CS67" s="397">
        <f>edate(VLOOKUP(CS$64,'3a. TBond Main'!$A$10:$AN$73,18),120)</f>
        <v>54210</v>
      </c>
      <c r="CT67" s="397">
        <f>edate(VLOOKUP(CT$64,'3a. TBond Main'!$A$10:$AN$73,18),120)</f>
        <v>53571</v>
      </c>
      <c r="CU67" s="397">
        <f>edate(VLOOKUP(CU$64,'3a. TBond Main'!$A$10:$AN$73,18),120)</f>
        <v>53662</v>
      </c>
      <c r="CV67" s="397">
        <f>edate(VLOOKUP(CV$64,'3a. TBond Main'!$A$10:$AN$73,18),120)</f>
        <v>53022</v>
      </c>
      <c r="CW67" s="397">
        <f>edate(VLOOKUP(CW$64,'3a. TBond Main'!$A$10:$AN$73,18),120)</f>
        <v>52018</v>
      </c>
      <c r="CX67" s="397">
        <f>edate(VLOOKUP(CX$64,'3a. TBond Main'!$A$10:$AN$73,18),120)</f>
        <v>53844</v>
      </c>
      <c r="CY67" s="397">
        <f>edate(VLOOKUP(CY$64,'3a. TBond Main'!$A$10:$AN$73,18),120)</f>
        <v>53936</v>
      </c>
      <c r="CZ67" s="397">
        <f>edate(VLOOKUP(CZ$64,'3a. TBond Main'!$A$10:$AN$73,18),120)</f>
        <v>53206</v>
      </c>
      <c r="DA67" s="397">
        <f>edate(VLOOKUP(DA$64,'3a. TBond Main'!$A$10:$AN$73,18),120)</f>
        <v>53297</v>
      </c>
      <c r="DB67" s="397">
        <f>edate(VLOOKUP(DB$64,'3a. TBond Main'!$A$10:$AN$73,18),120)</f>
        <v>54027</v>
      </c>
      <c r="DC67" s="397">
        <f>edate(VLOOKUP(DC$64,'3a. TBond Main'!$A$10:$AN$73,18),120)</f>
        <v>52657</v>
      </c>
      <c r="DD67" s="397">
        <f>edate(VLOOKUP(DD$64,'3a. TBond Main'!$A$10:$AN$73,18),120)</f>
        <v>54118</v>
      </c>
      <c r="DE67" s="397">
        <f>edate(VLOOKUP(DE$64,'3a. TBond Main'!$A$10:$AN$73,18),120)</f>
        <v>56036</v>
      </c>
      <c r="DF67" s="397">
        <f>edate(VLOOKUP(DF$64,'3a. TBond Main'!$A$10:$AN$73,18),120)</f>
        <v>56493</v>
      </c>
      <c r="DG67" s="397">
        <f>edate(VLOOKUP(DG$64,'3a. TBond Main'!$A$10:$AN$73,18),120)</f>
        <v>56128</v>
      </c>
      <c r="DH67" s="397">
        <f>edate(VLOOKUP(DH$64,'3a. TBond Main'!$A$10:$AN$73,18),120)</f>
        <v>56309</v>
      </c>
      <c r="DI67" s="397">
        <f>edate(VLOOKUP(DI$64,'3a. TBond Main'!$A$10:$AN$73,18),120)</f>
        <v>56401</v>
      </c>
      <c r="DJ67" s="397">
        <f>edate(VLOOKUP(DJ$64,'3a. TBond Main'!$A$10:$AN$73,18),120)</f>
        <v>53571</v>
      </c>
      <c r="DK67" s="397">
        <f>edate(VLOOKUP(DK$64,'3a. TBond Main'!$A$10:$AN$73,18),120)</f>
        <v>56766</v>
      </c>
      <c r="DL67" s="397">
        <f>edate(VLOOKUP(DL$64,'3a. TBond Main'!$A$10:$AN$73,18),120)</f>
        <v>55944</v>
      </c>
      <c r="DM67" s="397">
        <f>edate(VLOOKUP(DM$64,'3a. TBond Main'!$A$10:$AN$73,18),120)</f>
        <v>54940</v>
      </c>
      <c r="DN67" s="397">
        <f>edate(VLOOKUP(DN$64,'3a. TBond Main'!$A$10:$AN$73,18),120)</f>
        <v>55488</v>
      </c>
      <c r="DO67" s="397">
        <f>edate(VLOOKUP(DO$64,'3a. TBond Main'!$A$10:$AN$73,18),120)</f>
        <v>59231</v>
      </c>
      <c r="DP67" s="397">
        <f>edate(VLOOKUP(DP$64,'3a. TBond Main'!$A$10:$AN$73,18),120)</f>
        <v>59506</v>
      </c>
      <c r="DQ67" s="397">
        <f>edate(VLOOKUP(DQ$64,'3a. TBond Main'!$A$10:$AN$73,18),120)</f>
        <v>57770</v>
      </c>
      <c r="DR67" s="397">
        <f>edate(VLOOKUP(DR$64,'3a. TBond Main'!$A$10:$AN$73,18),120)</f>
        <v>59688</v>
      </c>
      <c r="DS67" s="397">
        <f>edate(VLOOKUP(DS$64,'3a. TBond Main'!$A$10:$AN$73,18),120)</f>
        <v>59780</v>
      </c>
      <c r="DT67" s="397">
        <f>edate(VLOOKUP(DT$64,'3a. TBond Main'!$A$10:$AN$73,18),120)</f>
        <v>59871</v>
      </c>
      <c r="DU67" s="397">
        <f>edate(VLOOKUP(DU$64,'3a. TBond Main'!$A$10:$AN$73,18),120)</f>
        <v>59962</v>
      </c>
      <c r="DV67" s="397">
        <f>edate(VLOOKUP(DV$64,'3a. TBond Main'!$A$10:$AN$73,18),120)</f>
        <v>58319</v>
      </c>
      <c r="DW67" s="397">
        <f>edate(VLOOKUP(DW$64,'3a. TBond Main'!$A$10:$AN$73,18),120)</f>
        <v>60327</v>
      </c>
      <c r="DX67" s="397">
        <f>edate(VLOOKUP(DX$64,'3a. TBond Main'!$A$10:$AN$73,18),120)</f>
        <v>61972</v>
      </c>
      <c r="DY67" s="397">
        <f>edate(VLOOKUP(DY$64,'3a. TBond Main'!$A$10:$AN$73,18),120)</f>
        <v>64345</v>
      </c>
      <c r="DZ67" s="397">
        <f>edate(VLOOKUP(DZ$64,'3a. TBond Main'!$A$10:$AN$73,18),120)</f>
        <v>66993</v>
      </c>
      <c r="EA67" s="397">
        <f>edate(VLOOKUP(EA$64,'3a. TBond Main'!$A$10:$AN$73,18),120)</f>
        <v>67267</v>
      </c>
      <c r="EB67" s="397">
        <f>edate(VLOOKUP(EB$64,'3a. TBond Main'!$A$10:$AN$73,18),120)</f>
        <v>67359</v>
      </c>
      <c r="EC67" s="397">
        <f>edate(VLOOKUP(EC$64,'3a. TBond Main'!$A$10:$AN$73,18),120)</f>
        <v>67632</v>
      </c>
      <c r="ED67" s="397"/>
      <c r="EE67" s="397">
        <f>edate(VLOOKUP(EE$64,'3a. TBond Main'!$A$10:$AN$73,24),120)</f>
        <v>55123</v>
      </c>
      <c r="EF67" s="397">
        <f>edate(VLOOKUP(EF$64,'3a. TBond Main'!$A$10:$AN$73,24),120)</f>
        <v>50740</v>
      </c>
      <c r="EG67" s="397">
        <f>edate(VLOOKUP(EG$64,'3a. TBond Main'!$A$10:$AN$73,24),120)</f>
        <v>50740</v>
      </c>
      <c r="EH67" s="397">
        <f>edate(VLOOKUP(EH$64,'3a. TBond Main'!$A$10:$AN$73,24),120)</f>
        <v>50830</v>
      </c>
      <c r="EI67" s="397">
        <f>edate(VLOOKUP(EI$64,'3a. TBond Main'!$A$10:$AN$73,24),120)</f>
        <v>52291</v>
      </c>
      <c r="EJ67" s="397">
        <f>edate(VLOOKUP(EJ$64,'3a. TBond Main'!$A$10:$AN$73,24),120)</f>
        <v>53114</v>
      </c>
      <c r="EK67" s="397">
        <f>edate(VLOOKUP(EK$64,'3a. TBond Main'!$A$10:$AN$73,24),120)</f>
        <v>52475</v>
      </c>
      <c r="EL67" s="397">
        <f>edate(VLOOKUP(EL$64,'3a. TBond Main'!$A$10:$AN$73,24),120)</f>
        <v>56858</v>
      </c>
      <c r="EM67" s="397">
        <f>edate(VLOOKUP(EM$64,'3a. TBond Main'!$A$10:$AN$73,24),120)</f>
        <v>56128</v>
      </c>
      <c r="EN67" s="397">
        <f>edate(VLOOKUP(EN$64,'3a. TBond Main'!$A$10:$AN$73,24),120)</f>
        <v>63524</v>
      </c>
      <c r="EO67" s="397">
        <f>edate(VLOOKUP(EO$64,'3a. TBond Main'!$A$10:$AN$73,24),120)</f>
        <v>51105</v>
      </c>
      <c r="EP67" s="397">
        <f>edate(VLOOKUP(EP$64,'3a. TBond Main'!$A$10:$AN$73,24),120)</f>
        <v>52566</v>
      </c>
      <c r="EQ67" s="397">
        <f>edate(VLOOKUP(EQ$64,'3a. TBond Main'!$A$10:$AN$73,24),120)</f>
        <v>56309</v>
      </c>
      <c r="ER67" s="397">
        <f>edate(VLOOKUP(ER$64,'3a. TBond Main'!$A$10:$AN$73,24),120)</f>
        <v>52657</v>
      </c>
      <c r="ES67" s="397">
        <f>edate(VLOOKUP(ES$64,'3a. TBond Main'!$A$10:$AN$73,24),120)</f>
        <v>52749</v>
      </c>
      <c r="ET67" s="397">
        <f>edate(VLOOKUP(ET$64,'3a. TBond Main'!$A$10:$AN$73,24),120)</f>
        <v>55032</v>
      </c>
      <c r="EU67" s="397">
        <f>edate(VLOOKUP(EU$64,'3a. TBond Main'!$A$10:$AN$73,24),120)</f>
        <v>52841</v>
      </c>
      <c r="EV67" s="397">
        <f>edate(VLOOKUP(EV$64,'3a. TBond Main'!$A$10:$AN$73,24),120)</f>
        <v>56584</v>
      </c>
      <c r="EW67" s="397">
        <f>edate(VLOOKUP(EW$64,'3a. TBond Main'!$A$10:$AN$73,24),120)</f>
        <v>56674</v>
      </c>
      <c r="EX67" s="397">
        <f>edate(VLOOKUP(EX$64,'3a. TBond Main'!$A$10:$AN$73,24),120)</f>
        <v>58227</v>
      </c>
      <c r="EY67" s="397">
        <f>edate(VLOOKUP(EY$64,'3a. TBond Main'!$A$10:$AN$73,24),120)</f>
        <v>52383</v>
      </c>
      <c r="EZ67" s="397">
        <f>edate(VLOOKUP(EZ$64,'3a. TBond Main'!$A$10:$AN$73,24),120)</f>
        <v>51653</v>
      </c>
      <c r="FA67" s="397">
        <f>edate(VLOOKUP(FA$64,'3a. TBond Main'!$A$10:$AN$73,24),120)</f>
        <v>56858</v>
      </c>
      <c r="FB67" s="397">
        <f>edate(VLOOKUP(FB$64,'3a. TBond Main'!$A$10:$AN$73,24),120)</f>
        <v>55488</v>
      </c>
      <c r="FC67" s="397">
        <f>edate(VLOOKUP(FC$64,'3a. TBond Main'!$A$10:$AN$73,24),120)</f>
        <v>53387</v>
      </c>
      <c r="FD67" s="397">
        <f>edate(VLOOKUP(FD$64,'3a. TBond Main'!$A$10:$AN$73,24),120)</f>
        <v>59231</v>
      </c>
      <c r="FE67" s="397">
        <f>edate(VLOOKUP(FE$64,'3a. TBond Main'!$A$10:$AN$73,24),120)</f>
        <v>60692</v>
      </c>
      <c r="FF67" s="397">
        <f>edate(VLOOKUP(FF$64,'3a. TBond Main'!$A$10:$AN$73,24),120)</f>
        <v>58593</v>
      </c>
      <c r="FG67" s="397">
        <f>edate(VLOOKUP(FG$64,'3a. TBond Main'!$A$10:$AN$73,24),120)</f>
        <v>57224</v>
      </c>
      <c r="FH67" s="397">
        <f>edate(VLOOKUP(FH$64,'3a. TBond Main'!$A$10:$AN$73,24),120)</f>
        <v>57315</v>
      </c>
      <c r="FI67" s="397">
        <f>edate(VLOOKUP(FI$64,'3a. TBond Main'!$A$10:$AN$73,24),120)</f>
        <v>55944</v>
      </c>
      <c r="FJ67" s="397">
        <f>edate(VLOOKUP(FJ$64,'3a. TBond Main'!$A$10:$AN$73,24),120)</f>
        <v>53844</v>
      </c>
      <c r="FK67" s="397">
        <f>edate(VLOOKUP(FK$64,'3a. TBond Main'!$A$10:$AN$73,24),120)</f>
        <v>57497</v>
      </c>
      <c r="FL67" s="397">
        <f>edate(VLOOKUP(FL$64,'3a. TBond Main'!$A$10:$AN$73,24),120)</f>
        <v>57589</v>
      </c>
      <c r="FM67" s="397">
        <f>edate(VLOOKUP(FM$64,'3a. TBond Main'!$A$10:$AN$73,24),120)</f>
        <v>56128</v>
      </c>
      <c r="FN67" s="397">
        <f>edate(VLOOKUP(FN$64,'3a. TBond Main'!$A$10:$AN$73,24),120)</f>
        <v>56219</v>
      </c>
      <c r="FO67" s="397">
        <f>edate(VLOOKUP(FO$64,'3a. TBond Main'!$A$10:$AN$73,24),120)</f>
        <v>57680</v>
      </c>
      <c r="FP67" s="397">
        <f>edate(VLOOKUP(FP$64,'3a. TBond Main'!$A$10:$AN$73,24),120)</f>
        <v>54848</v>
      </c>
      <c r="FQ67" s="397">
        <f>edate(VLOOKUP(FQ$64,'3a. TBond Main'!$A$10:$AN$73,24),120)</f>
        <v>57770</v>
      </c>
      <c r="FR67" s="397">
        <f>edate(VLOOKUP(FR$64,'3a. TBond Main'!$A$10:$AN$73,24),120)</f>
        <v>61515</v>
      </c>
      <c r="FS67" s="397">
        <f>edate(VLOOKUP(FS$64,'3a. TBond Main'!$A$10:$AN$73,24),120)</f>
        <v>62337</v>
      </c>
      <c r="FT67" s="397">
        <f>edate(VLOOKUP(FT$64,'3a. TBond Main'!$A$10:$AN$73,24),120)</f>
        <v>61607</v>
      </c>
      <c r="FU67" s="397">
        <f>edate(VLOOKUP(FU$64,'3a. TBond Main'!$A$10:$AN$73,24),120)</f>
        <v>61788</v>
      </c>
      <c r="FV67" s="397">
        <f>edate(VLOOKUP(FV$64,'3a. TBond Main'!$A$10:$AN$73,24),120)</f>
        <v>61880</v>
      </c>
      <c r="FW67" s="397">
        <f>edate(VLOOKUP(FW$64,'3a. TBond Main'!$A$10:$AN$73,24),120)</f>
        <v>56128</v>
      </c>
      <c r="FX67" s="397">
        <f>edate(VLOOKUP(FX$64,'3a. TBond Main'!$A$10:$AN$73,24),120)</f>
        <v>62245</v>
      </c>
      <c r="FY67" s="397">
        <f>edate(VLOOKUP(FY$64,'3a. TBond Main'!$A$10:$AN$73,24),120)</f>
        <v>60327</v>
      </c>
      <c r="FZ67" s="397">
        <f>edate(VLOOKUP(FZ$64,'3a. TBond Main'!$A$10:$AN$73,24),120)</f>
        <v>58227</v>
      </c>
      <c r="GA67" s="397">
        <f>edate(VLOOKUP(GA$64,'3a. TBond Main'!$A$10:$AN$73,24),120)</f>
        <v>59141</v>
      </c>
      <c r="GB67" s="397">
        <f>edate(VLOOKUP(GB$64,'3a. TBond Main'!$A$10:$AN$73,24),120)</f>
        <v>66536</v>
      </c>
      <c r="GC67" s="397">
        <f>edate(VLOOKUP(GC$64,'3a. TBond Main'!$A$10:$AN$73,24),120)</f>
        <v>66811</v>
      </c>
      <c r="GD67" s="397">
        <f>edate(VLOOKUP(GD$64,'3a. TBond Main'!$A$10:$AN$73,24),120)</f>
        <v>63249</v>
      </c>
      <c r="GE67" s="397">
        <f>edate(VLOOKUP(GE$64,'3a. TBond Main'!$A$10:$AN$73,24),120)</f>
        <v>66993</v>
      </c>
      <c r="GF67" s="397">
        <f>edate(VLOOKUP(GF$64,'3a. TBond Main'!$A$10:$AN$73,24),120)</f>
        <v>67085</v>
      </c>
      <c r="GG67" s="397">
        <f>edate(VLOOKUP(GG$64,'3a. TBond Main'!$A$10:$AN$73,24),120)</f>
        <v>67176</v>
      </c>
      <c r="GH67" s="397">
        <f>edate(VLOOKUP(GH$64,'3a. TBond Main'!$A$10:$AN$73,24),120)</f>
        <v>67267</v>
      </c>
      <c r="GI67" s="397">
        <f>edate(VLOOKUP(GI$64,'3a. TBond Main'!$A$10:$AN$73,24),120)</f>
        <v>63798</v>
      </c>
      <c r="GJ67" s="397">
        <f>edate(VLOOKUP(GJ$64,'3a. TBond Main'!$A$10:$AN$73,24),120)</f>
        <v>67632</v>
      </c>
      <c r="GK67" s="397">
        <f>edate(VLOOKUP(GK$64,'3a. TBond Main'!$A$10:$AN$73,24),120)</f>
        <v>69277</v>
      </c>
      <c r="GL67" s="397">
        <f>edate(VLOOKUP(GL$64,'3a. TBond Main'!$A$10:$AN$73,24),120)</f>
        <v>73475</v>
      </c>
      <c r="GM67" s="397">
        <f>edate(VLOOKUP(GM$64,'3a. TBond Main'!$A$10:$AN$73,24),120)</f>
        <v>77950</v>
      </c>
      <c r="GN67" s="397">
        <f>edate(VLOOKUP(GN$64,'3a. TBond Main'!$A$10:$AN$73,24),120)</f>
        <v>78223</v>
      </c>
      <c r="GO67" s="397">
        <f>edate(VLOOKUP(GO$64,'3a. TBond Main'!$A$10:$AN$73,24),120)</f>
        <v>78315</v>
      </c>
      <c r="GP67" s="397">
        <f>edate(VLOOKUP(GP$64,'3a. TBond Main'!$A$10:$AN$73,24),120)</f>
        <v>78588</v>
      </c>
      <c r="GQ67" s="397"/>
      <c r="GR67" s="397">
        <f>edate(VLOOKUP(GR$64,'3a. TBond Main'!$A$10:$AN$73,30),120)</f>
        <v>58410</v>
      </c>
      <c r="GS67" s="397">
        <f>edate(VLOOKUP(GS$64,'3a. TBond Main'!$A$10:$AN$73,30),120)</f>
        <v>51836</v>
      </c>
      <c r="GT67" s="397">
        <f>edate(VLOOKUP(GT$64,'3a. TBond Main'!$A$10:$AN$73,30),120)</f>
        <v>51836</v>
      </c>
      <c r="GU67" s="397">
        <f>edate(VLOOKUP(GU$64,'3a. TBond Main'!$A$10:$AN$73,30),120)</f>
        <v>51926</v>
      </c>
      <c r="GV67" s="397">
        <f>edate(VLOOKUP(GV$64,'3a. TBond Main'!$A$10:$AN$73,30),120)</f>
        <v>54118</v>
      </c>
      <c r="GW67" s="397">
        <f>edate(VLOOKUP(GW$64,'3a. TBond Main'!$A$10:$AN$73,30),120)</f>
        <v>55305</v>
      </c>
      <c r="GX67" s="397">
        <f>edate(VLOOKUP(GX$64,'3a. TBond Main'!$A$10:$AN$73,30),120)</f>
        <v>54302</v>
      </c>
      <c r="GY67" s="397">
        <f>edate(VLOOKUP(GY$64,'3a. TBond Main'!$A$10:$AN$73,30),120)</f>
        <v>60876</v>
      </c>
      <c r="GZ67" s="397">
        <f>edate(VLOOKUP(GZ$64,'3a. TBond Main'!$A$10:$AN$73,30),120)</f>
        <v>59780</v>
      </c>
      <c r="HA67" s="397">
        <f>edate(VLOOKUP(HA$64,'3a. TBond Main'!$A$10:$AN$73,30),120)</f>
        <v>70829</v>
      </c>
      <c r="HB67" s="397">
        <f>edate(VLOOKUP(HB$64,'3a. TBond Main'!$A$10:$AN$73,30),120)</f>
        <v>52201</v>
      </c>
      <c r="HC67" s="397">
        <f>edate(VLOOKUP(HC$64,'3a. TBond Main'!$A$10:$AN$73,30),120)</f>
        <v>54393</v>
      </c>
      <c r="HD67" s="397">
        <f>edate(VLOOKUP(HD$64,'3a. TBond Main'!$A$10:$AN$73,30),120)</f>
        <v>59962</v>
      </c>
      <c r="HE67" s="397">
        <f>edate(VLOOKUP(HE$64,'3a. TBond Main'!$A$10:$AN$73,30),120)</f>
        <v>54483</v>
      </c>
      <c r="HF67" s="397">
        <f>edate(VLOOKUP(HF$64,'3a. TBond Main'!$A$10:$AN$73,30),120)</f>
        <v>54575</v>
      </c>
      <c r="HG67" s="397">
        <f>edate(VLOOKUP(HG$64,'3a. TBond Main'!$A$10:$AN$73,30),120)</f>
        <v>57954</v>
      </c>
      <c r="HH67" s="397">
        <f>edate(VLOOKUP(HH$64,'3a. TBond Main'!$A$10:$AN$73,30),120)</f>
        <v>54667</v>
      </c>
      <c r="HI67" s="397">
        <f>edate(VLOOKUP(HI$64,'3a. TBond Main'!$A$10:$AN$73,30),120)</f>
        <v>60237</v>
      </c>
      <c r="HJ67" s="397">
        <f>edate(VLOOKUP(HJ$64,'3a. TBond Main'!$A$10:$AN$73,30),120)</f>
        <v>60327</v>
      </c>
      <c r="HK67" s="397">
        <f>edate(VLOOKUP(HK$64,'3a. TBond Main'!$A$10:$AN$73,30),120)</f>
        <v>62610</v>
      </c>
      <c r="HL67" s="397">
        <f>edate(VLOOKUP(HL$64,'3a. TBond Main'!$A$10:$AN$73,30),120)</f>
        <v>53844</v>
      </c>
      <c r="HM67" s="397">
        <f>edate(VLOOKUP(HM$64,'3a. TBond Main'!$A$10:$AN$73,30),120)</f>
        <v>52749</v>
      </c>
      <c r="HN67" s="397">
        <f>edate(VLOOKUP(HN$64,'3a. TBond Main'!$A$10:$AN$73,30),120)</f>
        <v>60511</v>
      </c>
      <c r="HO67" s="397">
        <f>edate(VLOOKUP(HO$64,'3a. TBond Main'!$A$10:$AN$73,30),120)</f>
        <v>58410</v>
      </c>
      <c r="HP67" s="397">
        <f>edate(VLOOKUP(HP$64,'3a. TBond Main'!$A$10:$AN$73,30),120)</f>
        <v>55213</v>
      </c>
      <c r="HQ67" s="397">
        <f>edate(VLOOKUP(HQ$64,'3a. TBond Main'!$A$10:$AN$73,30),120)</f>
        <v>63979</v>
      </c>
      <c r="HR67" s="397">
        <f>edate(VLOOKUP(HR$64,'3a. TBond Main'!$A$10:$AN$73,30),120)</f>
        <v>66171</v>
      </c>
      <c r="HS67" s="397">
        <f>edate(VLOOKUP(HS$64,'3a. TBond Main'!$A$10:$AN$73,30),120)</f>
        <v>62976</v>
      </c>
      <c r="HT67" s="397">
        <f>edate(VLOOKUP(HT$64,'3a. TBond Main'!$A$10:$AN$73,30),120)</f>
        <v>60876</v>
      </c>
      <c r="HU67" s="397">
        <f>edate(VLOOKUP(HU$64,'3a. TBond Main'!$A$10:$AN$73,30),120)</f>
        <v>60967</v>
      </c>
      <c r="HV67" s="397">
        <f>edate(VLOOKUP(HV$64,'3a. TBond Main'!$A$10:$AN$73,30),120)</f>
        <v>58866</v>
      </c>
      <c r="HW67" s="397">
        <f>edate(VLOOKUP(HW$64,'3a. TBond Main'!$A$10:$AN$73,30),120)</f>
        <v>55671</v>
      </c>
      <c r="HX67" s="397">
        <f>edate(VLOOKUP(HX$64,'3a. TBond Main'!$A$10:$AN$73,30),120)</f>
        <v>61149</v>
      </c>
      <c r="HY67" s="397">
        <f>edate(VLOOKUP(HY$64,'3a. TBond Main'!$A$10:$AN$73,30),120)</f>
        <v>61241</v>
      </c>
      <c r="HZ67" s="397">
        <f>edate(VLOOKUP(HZ$64,'3a. TBond Main'!$A$10:$AN$73,30),120)</f>
        <v>59050</v>
      </c>
      <c r="IA67" s="397">
        <f>edate(VLOOKUP(IA$64,'3a. TBond Main'!$A$10:$AN$73,30),120)</f>
        <v>59141</v>
      </c>
      <c r="IB67" s="397">
        <f>edate(VLOOKUP(IB$64,'3a. TBond Main'!$A$10:$AN$73,30),120)</f>
        <v>61332</v>
      </c>
      <c r="IC67" s="397">
        <f>edate(VLOOKUP(IC$64,'3a. TBond Main'!$A$10:$AN$73,30),120)</f>
        <v>57040</v>
      </c>
      <c r="ID67" s="397">
        <f>edate(VLOOKUP(ID$64,'3a. TBond Main'!$A$10:$AN$73,30),120)</f>
        <v>61423</v>
      </c>
      <c r="IE67" s="397">
        <f>edate(VLOOKUP(IE$64,'3a. TBond Main'!$A$10:$AN$73,30),120)</f>
        <v>66993</v>
      </c>
      <c r="IF67" s="397">
        <f>edate(VLOOKUP(IF$64,'3a. TBond Main'!$A$10:$AN$73,30),120)</f>
        <v>68181</v>
      </c>
      <c r="IG67" s="397">
        <f>edate(VLOOKUP(IG$64,'3a. TBond Main'!$A$10:$AN$73,30),120)</f>
        <v>67085</v>
      </c>
      <c r="IH67" s="397">
        <f>edate(VLOOKUP(IH$64,'3a. TBond Main'!$A$10:$AN$73,30),120)</f>
        <v>67267</v>
      </c>
      <c r="II67" s="397">
        <f>edate(VLOOKUP(II$64,'3a. TBond Main'!$A$10:$AN$73,30),120)</f>
        <v>67359</v>
      </c>
      <c r="IJ67" s="397">
        <f>edate(VLOOKUP(IJ$64,'3a. TBond Main'!$A$10:$AN$73,30),120)</f>
        <v>58685</v>
      </c>
      <c r="IK67" s="397">
        <f>edate(VLOOKUP(IK$64,'3a. TBond Main'!$A$10:$AN$73,30),120)</f>
        <v>67724</v>
      </c>
      <c r="IL67" s="397">
        <f>edate(VLOOKUP(IL$64,'3a. TBond Main'!$A$10:$AN$73,30),120)</f>
        <v>64710</v>
      </c>
      <c r="IM67" s="397">
        <f>edate(VLOOKUP(IM$64,'3a. TBond Main'!$A$10:$AN$73,30),120)</f>
        <v>61515</v>
      </c>
      <c r="IN67" s="397">
        <f>edate(VLOOKUP(IN$64,'3a. TBond Main'!$A$10:$AN$73,30),120)</f>
        <v>62793</v>
      </c>
      <c r="IO67" s="397">
        <f>edate(VLOOKUP(IO$64,'3a. TBond Main'!$A$10:$AN$73,30),120)</f>
        <v>73840</v>
      </c>
      <c r="IP67" s="397">
        <f>edate(VLOOKUP(IP$64,'3a. TBond Main'!$A$10:$AN$73,30),120)</f>
        <v>74115</v>
      </c>
      <c r="IQ67" s="397">
        <f>edate(VLOOKUP(IQ$64,'3a. TBond Main'!$A$10:$AN$73,30),120)</f>
        <v>68728</v>
      </c>
      <c r="IR67" s="397">
        <f>edate(VLOOKUP(IR$64,'3a. TBond Main'!$A$10:$AN$73,30),120)</f>
        <v>74297</v>
      </c>
      <c r="IS67" s="397">
        <f>edate(VLOOKUP(IS$64,'3a. TBond Main'!$A$10:$AN$73,30),120)</f>
        <v>74389</v>
      </c>
      <c r="IT67" s="397">
        <f>edate(VLOOKUP(IT$64,'3a. TBond Main'!$A$10:$AN$73,30),120)</f>
        <v>74480</v>
      </c>
      <c r="IU67" s="397">
        <f>edate(VLOOKUP(IU$64,'3a. TBond Main'!$A$10:$AN$73,30),120)</f>
        <v>74571</v>
      </c>
      <c r="IV67" s="397">
        <f>edate(VLOOKUP(IV$64,'3a. TBond Main'!$A$10:$AN$73,30),120)</f>
        <v>69277</v>
      </c>
      <c r="IW67" s="397">
        <f>edate(VLOOKUP(IW$64,'3a. TBond Main'!$A$10:$AN$73,30),120)</f>
        <v>74936</v>
      </c>
      <c r="IX67" s="397">
        <f>edate(VLOOKUP(IX$64,'3a. TBond Main'!$A$10:$AN$73,30),120)</f>
        <v>76581</v>
      </c>
      <c r="IY67" s="397">
        <f>edate(VLOOKUP(IY$64,'3a. TBond Main'!$A$10:$AN$73,30),120)</f>
        <v>82606</v>
      </c>
      <c r="IZ67" s="397">
        <f>edate(VLOOKUP(IZ$64,'3a. TBond Main'!$A$10:$AN$73,30),120)</f>
        <v>88907</v>
      </c>
      <c r="JA67" s="397">
        <f>edate(VLOOKUP(JA$64,'3a. TBond Main'!$A$10:$AN$73,30),120)</f>
        <v>89181</v>
      </c>
      <c r="JB67" s="397">
        <f>edate(VLOOKUP(JB$64,'3a. TBond Main'!$A$10:$AN$73,30),120)</f>
        <v>89273</v>
      </c>
      <c r="JC67" s="397">
        <f>edate(VLOOKUP(JC$64,'3a. TBond Main'!$A$10:$AN$73,30),120)</f>
        <v>89546</v>
      </c>
      <c r="JD67" s="397"/>
      <c r="JE67" s="397">
        <f>edate(VLOOKUP(JE$64,'3a. TBond Main'!$A$10:$AN$73,36),120)</f>
        <v>61698</v>
      </c>
      <c r="JF67" s="397">
        <f>edate(VLOOKUP(JF$64,'3a. TBond Main'!$A$10:$AN$73,36),120)</f>
        <v>52932</v>
      </c>
      <c r="JG67" s="397">
        <f>edate(VLOOKUP(JG$64,'3a. TBond Main'!$A$10:$AN$73,36),120)</f>
        <v>52932</v>
      </c>
      <c r="JH67" s="397">
        <f>edate(VLOOKUP(JH$64,'3a. TBond Main'!$A$10:$AN$73,36),120)</f>
        <v>53022</v>
      </c>
      <c r="JI67" s="397">
        <f>edate(VLOOKUP(JI$64,'3a. TBond Main'!$A$10:$AN$73,36),120)</f>
        <v>55944</v>
      </c>
      <c r="JJ67" s="397">
        <f>edate(VLOOKUP(JJ$64,'3a. TBond Main'!$A$10:$AN$73,36),120)</f>
        <v>57497</v>
      </c>
      <c r="JK67" s="397">
        <f>edate(VLOOKUP(JK$64,'3a. TBond Main'!$A$10:$AN$73,36),120)</f>
        <v>56128</v>
      </c>
      <c r="JL67" s="397">
        <f>edate(VLOOKUP(JL$64,'3a. TBond Main'!$A$10:$AN$73,36),120)</f>
        <v>64894</v>
      </c>
      <c r="JM67" s="397">
        <f>edate(VLOOKUP(JM$64,'3a. TBond Main'!$A$10:$AN$73,36),120)</f>
        <v>63433</v>
      </c>
      <c r="JN67" s="397">
        <f>edate(VLOOKUP(JN$64,'3a. TBond Main'!$A$10:$AN$73,36),120)</f>
        <v>78133</v>
      </c>
      <c r="JO67" s="397">
        <f>edate(VLOOKUP(JO$64,'3a. TBond Main'!$A$10:$AN$73,36),120)</f>
        <v>53297</v>
      </c>
      <c r="JP67" s="397">
        <f>edate(VLOOKUP(JP$64,'3a. TBond Main'!$A$10:$AN$73,36),120)</f>
        <v>56219</v>
      </c>
      <c r="JQ67" s="397">
        <f>edate(VLOOKUP(JQ$64,'3a. TBond Main'!$A$10:$AN$73,36),120)</f>
        <v>63614</v>
      </c>
      <c r="JR67" s="397">
        <f>edate(VLOOKUP(JR$64,'3a. TBond Main'!$A$10:$AN$73,36),120)</f>
        <v>56309</v>
      </c>
      <c r="JS67" s="397">
        <f>edate(VLOOKUP(JS$64,'3a. TBond Main'!$A$10:$AN$73,36),120)</f>
        <v>56401</v>
      </c>
      <c r="JT67" s="397">
        <f>edate(VLOOKUP(JT$64,'3a. TBond Main'!$A$10:$AN$73,36),120)</f>
        <v>60876</v>
      </c>
      <c r="JU67" s="397">
        <f>edate(VLOOKUP(JU$64,'3a. TBond Main'!$A$10:$AN$73,36),120)</f>
        <v>56493</v>
      </c>
      <c r="JV67" s="397">
        <f>edate(VLOOKUP(JV$64,'3a. TBond Main'!$A$10:$AN$73,36),120)</f>
        <v>63889</v>
      </c>
      <c r="JW67" s="397">
        <f>edate(VLOOKUP(JW$64,'3a. TBond Main'!$A$10:$AN$73,36),120)</f>
        <v>63979</v>
      </c>
      <c r="JX67" s="397">
        <f>edate(VLOOKUP(JX$64,'3a. TBond Main'!$A$10:$AN$73,36),120)</f>
        <v>66993</v>
      </c>
      <c r="JY67" s="397">
        <f>edate(VLOOKUP(JY$64,'3a. TBond Main'!$A$10:$AN$73,36),120)</f>
        <v>55305</v>
      </c>
      <c r="JZ67" s="397">
        <f>edate(VLOOKUP(JZ$64,'3a. TBond Main'!$A$10:$AN$73,36),120)</f>
        <v>53844</v>
      </c>
      <c r="KA67" s="397">
        <f>edate(VLOOKUP(KA$64,'3a. TBond Main'!$A$10:$AN$73,36),120)</f>
        <v>64163</v>
      </c>
      <c r="KB67" s="397">
        <f>edate(VLOOKUP(KB$64,'3a. TBond Main'!$A$10:$AN$73,36),120)</f>
        <v>61332</v>
      </c>
      <c r="KC67" s="397">
        <f>edate(VLOOKUP(KC$64,'3a. TBond Main'!$A$10:$AN$73,36),120)</f>
        <v>57040</v>
      </c>
      <c r="KD67" s="397">
        <f>edate(VLOOKUP(KD$64,'3a. TBond Main'!$A$10:$AN$73,36),120)</f>
        <v>68728</v>
      </c>
      <c r="KE67" s="397">
        <f>edate(VLOOKUP(KE$64,'3a. TBond Main'!$A$10:$AN$73,36),120)</f>
        <v>71650</v>
      </c>
      <c r="KF67" s="397">
        <f>edate(VLOOKUP(KF$64,'3a. TBond Main'!$A$10:$AN$73,36),120)</f>
        <v>67359</v>
      </c>
      <c r="KG67" s="397">
        <f>edate(VLOOKUP(KG$64,'3a. TBond Main'!$A$10:$AN$73,36),120)</f>
        <v>64529</v>
      </c>
      <c r="KH67" s="397">
        <f>edate(VLOOKUP(KH$64,'3a. TBond Main'!$A$10:$AN$73,36),120)</f>
        <v>64620</v>
      </c>
      <c r="KI67" s="397">
        <f>edate(VLOOKUP(KI$64,'3a. TBond Main'!$A$10:$AN$73,36),120)</f>
        <v>61788</v>
      </c>
      <c r="KJ67" s="397">
        <f>edate(VLOOKUP(KJ$64,'3a. TBond Main'!$A$10:$AN$73,36),120)</f>
        <v>57497</v>
      </c>
      <c r="KK67" s="397">
        <f>edate(VLOOKUP(KK$64,'3a. TBond Main'!$A$10:$AN$73,36),120)</f>
        <v>64802</v>
      </c>
      <c r="KL67" s="397">
        <f>edate(VLOOKUP(KL$64,'3a. TBond Main'!$A$10:$AN$73,36),120)</f>
        <v>64894</v>
      </c>
      <c r="KM67" s="397">
        <f>edate(VLOOKUP(KM$64,'3a. TBond Main'!$A$10:$AN$73,36),120)</f>
        <v>61972</v>
      </c>
      <c r="KN67" s="397">
        <f>edate(VLOOKUP(KN$64,'3a. TBond Main'!$A$10:$AN$73,36),120)</f>
        <v>62063</v>
      </c>
      <c r="KO67" s="397">
        <f>edate(VLOOKUP(KO$64,'3a. TBond Main'!$A$10:$AN$73,36),120)</f>
        <v>64985</v>
      </c>
      <c r="KP67" s="397">
        <f>edate(VLOOKUP(KP$64,'3a. TBond Main'!$A$10:$AN$73,36),120)</f>
        <v>59231</v>
      </c>
      <c r="KQ67" s="397">
        <f>edate(VLOOKUP(KQ$64,'3a. TBond Main'!$A$10:$AN$73,36),120)</f>
        <v>65075</v>
      </c>
      <c r="KR67" s="397">
        <f>edate(VLOOKUP(KR$64,'3a. TBond Main'!$A$10:$AN$73,36),120)</f>
        <v>72472</v>
      </c>
      <c r="KS67" s="397">
        <f>edate(VLOOKUP(KS$64,'3a. TBond Main'!$A$10:$AN$73,36),120)</f>
        <v>74024</v>
      </c>
      <c r="KT67" s="397">
        <f>edate(VLOOKUP(KT$64,'3a. TBond Main'!$A$10:$AN$73,36),120)</f>
        <v>72564</v>
      </c>
      <c r="KU67" s="397">
        <f>edate(VLOOKUP(KU$64,'3a. TBond Main'!$A$10:$AN$73,36),120)</f>
        <v>72745</v>
      </c>
      <c r="KV67" s="397">
        <f>edate(VLOOKUP(KV$64,'3a. TBond Main'!$A$10:$AN$73,36),120)</f>
        <v>72837</v>
      </c>
      <c r="KW67" s="397">
        <f>edate(VLOOKUP(KW$64,'3a. TBond Main'!$A$10:$AN$73,36),120)</f>
        <v>61241</v>
      </c>
      <c r="KX67" s="397">
        <f>edate(VLOOKUP(KX$64,'3a. TBond Main'!$A$10:$AN$73,36),120)</f>
        <v>73202</v>
      </c>
      <c r="KY67" s="397">
        <f>edate(VLOOKUP(KY$64,'3a. TBond Main'!$A$10:$AN$73,36),120)</f>
        <v>69093</v>
      </c>
      <c r="KZ67" s="397">
        <f>edate(VLOOKUP(KZ$64,'3a. TBond Main'!$A$10:$AN$73,36),120)</f>
        <v>64802</v>
      </c>
      <c r="LA67" s="397">
        <f>edate(VLOOKUP(LA$64,'3a. TBond Main'!$A$10:$AN$73,36),120)</f>
        <v>66446</v>
      </c>
      <c r="LB67" s="397">
        <f>edate(VLOOKUP(LB$64,'3a. TBond Main'!$A$10:$AN$73,36),120)</f>
        <v>81145</v>
      </c>
      <c r="LC67" s="397">
        <f>edate(VLOOKUP(LC$64,'3a. TBond Main'!$A$10:$AN$73,36),120)</f>
        <v>81420</v>
      </c>
      <c r="LD67" s="397">
        <f>edate(VLOOKUP(LD$64,'3a. TBond Main'!$A$10:$AN$73,36),120)</f>
        <v>74205</v>
      </c>
      <c r="LE67" s="397">
        <f>edate(VLOOKUP(LE$64,'3a. TBond Main'!$A$10:$AN$73,36),120)</f>
        <v>81602</v>
      </c>
      <c r="LF67" s="397">
        <f>edate(VLOOKUP(LF$64,'3a. TBond Main'!$A$10:$AN$73,36),120)</f>
        <v>81694</v>
      </c>
      <c r="LG67" s="397">
        <f>edate(VLOOKUP(LG$64,'3a. TBond Main'!$A$10:$AN$73,36),120)</f>
        <v>81785</v>
      </c>
      <c r="LH67" s="397">
        <f>edate(VLOOKUP(LH$64,'3a. TBond Main'!$A$10:$AN$73,36),120)</f>
        <v>81876</v>
      </c>
      <c r="LI67" s="397">
        <f>edate(VLOOKUP(LI$64,'3a. TBond Main'!$A$10:$AN$73,36),120)</f>
        <v>74755</v>
      </c>
      <c r="LJ67" s="397">
        <f>edate(VLOOKUP(LJ$64,'3a. TBond Main'!$A$10:$AN$73,36),120)</f>
        <v>82241</v>
      </c>
      <c r="LK67" s="397">
        <f>edate(VLOOKUP(LK$64,'3a. TBond Main'!$A$10:$AN$73,36),120)</f>
        <v>83886</v>
      </c>
      <c r="LL67" s="397">
        <f>edate(VLOOKUP(LL$64,'3a. TBond Main'!$A$10:$AN$73,36),120)</f>
        <v>91737</v>
      </c>
      <c r="LM67" s="397">
        <f>edate(VLOOKUP(LM$64,'3a. TBond Main'!$A$10:$AN$73,36),120)</f>
        <v>99865</v>
      </c>
      <c r="LN67" s="397">
        <f>edate(VLOOKUP(LN$64,'3a. TBond Main'!$A$10:$AN$73,36),120)</f>
        <v>100138</v>
      </c>
      <c r="LO67" s="397">
        <f>edate(VLOOKUP(LO$64,'3a. TBond Main'!$A$10:$AN$73,36),120)</f>
        <v>100230</v>
      </c>
      <c r="LP67" s="397">
        <f>edate(VLOOKUP(LP$64,'3a. TBond Main'!$A$10:$AN$73,36),120)</f>
        <v>100503</v>
      </c>
    </row>
    <row r="68">
      <c r="A68" s="331"/>
      <c r="B68" s="338"/>
      <c r="C68" s="338"/>
      <c r="D68" s="138" t="s">
        <v>282</v>
      </c>
      <c r="E68" s="341">
        <v>100.0</v>
      </c>
      <c r="F68" s="341">
        <v>100.0</v>
      </c>
      <c r="G68" s="341">
        <v>100.0</v>
      </c>
      <c r="H68" s="341">
        <v>100.0</v>
      </c>
      <c r="I68" s="341">
        <v>100.0</v>
      </c>
      <c r="J68" s="341">
        <v>100.0</v>
      </c>
      <c r="K68" s="341">
        <v>100.0</v>
      </c>
      <c r="L68" s="341">
        <v>100.0</v>
      </c>
      <c r="M68" s="341">
        <v>100.0</v>
      </c>
      <c r="N68" s="341">
        <v>100.0</v>
      </c>
      <c r="O68" s="341">
        <v>100.0</v>
      </c>
      <c r="P68" s="341">
        <v>100.0</v>
      </c>
      <c r="Q68" s="341">
        <v>100.0</v>
      </c>
      <c r="R68" s="341">
        <v>100.0</v>
      </c>
      <c r="S68" s="341">
        <v>100.0</v>
      </c>
      <c r="T68" s="341">
        <v>100.0</v>
      </c>
      <c r="U68" s="341">
        <v>100.0</v>
      </c>
      <c r="V68" s="341">
        <v>100.0</v>
      </c>
      <c r="W68" s="341">
        <v>100.0</v>
      </c>
      <c r="X68" s="341">
        <v>100.0</v>
      </c>
      <c r="Y68" s="341">
        <v>100.0</v>
      </c>
      <c r="Z68" s="341">
        <v>100.0</v>
      </c>
      <c r="AA68" s="341">
        <v>100.0</v>
      </c>
      <c r="AB68" s="341">
        <v>100.0</v>
      </c>
      <c r="AC68" s="341">
        <v>100.0</v>
      </c>
      <c r="AD68" s="341">
        <v>100.0</v>
      </c>
      <c r="AE68" s="341">
        <v>100.0</v>
      </c>
      <c r="AF68" s="341">
        <v>100.0</v>
      </c>
      <c r="AG68" s="341">
        <v>100.0</v>
      </c>
      <c r="AH68" s="341">
        <v>100.0</v>
      </c>
      <c r="AI68" s="341">
        <v>100.0</v>
      </c>
      <c r="AJ68" s="341">
        <v>100.0</v>
      </c>
      <c r="AK68" s="341">
        <v>100.0</v>
      </c>
      <c r="AL68" s="341">
        <v>100.0</v>
      </c>
      <c r="AM68" s="341">
        <v>100.0</v>
      </c>
      <c r="AN68" s="341">
        <v>100.0</v>
      </c>
      <c r="AO68" s="341">
        <v>100.0</v>
      </c>
      <c r="AP68" s="341">
        <v>100.0</v>
      </c>
      <c r="AQ68" s="341">
        <v>100.0</v>
      </c>
      <c r="AR68" s="341">
        <v>100.0</v>
      </c>
      <c r="AS68" s="341">
        <v>100.0</v>
      </c>
      <c r="AT68" s="341">
        <v>100.0</v>
      </c>
      <c r="AU68" s="341">
        <v>100.0</v>
      </c>
      <c r="AV68" s="341">
        <v>100.0</v>
      </c>
      <c r="AW68" s="341">
        <v>100.0</v>
      </c>
      <c r="AX68" s="341">
        <v>100.0</v>
      </c>
      <c r="AY68" s="341">
        <v>100.0</v>
      </c>
      <c r="AZ68" s="341">
        <v>100.0</v>
      </c>
      <c r="BA68" s="341">
        <v>100.0</v>
      </c>
      <c r="BB68" s="341">
        <v>100.0</v>
      </c>
      <c r="BC68" s="341">
        <v>100.0</v>
      </c>
      <c r="BD68" s="341">
        <v>100.0</v>
      </c>
      <c r="BE68" s="341">
        <v>100.0</v>
      </c>
      <c r="BF68" s="341">
        <v>100.0</v>
      </c>
      <c r="BG68" s="341">
        <v>100.0</v>
      </c>
      <c r="BH68" s="341">
        <v>100.0</v>
      </c>
      <c r="BI68" s="341">
        <v>100.0</v>
      </c>
      <c r="BJ68" s="341">
        <v>100.0</v>
      </c>
      <c r="BK68" s="341">
        <v>100.0</v>
      </c>
      <c r="BL68" s="341">
        <v>100.0</v>
      </c>
      <c r="BM68" s="341">
        <v>100.0</v>
      </c>
      <c r="BN68" s="341">
        <v>100.0</v>
      </c>
      <c r="BO68" s="341">
        <v>100.0</v>
      </c>
      <c r="BP68" s="341">
        <v>100.0</v>
      </c>
      <c r="BQ68" s="341"/>
      <c r="BR68" s="341">
        <v>100.0</v>
      </c>
      <c r="BS68" s="341">
        <v>100.0</v>
      </c>
      <c r="BT68" s="341">
        <v>100.0</v>
      </c>
      <c r="BU68" s="341">
        <v>100.0</v>
      </c>
      <c r="BV68" s="341">
        <v>100.0</v>
      </c>
      <c r="BW68" s="341">
        <v>100.0</v>
      </c>
      <c r="BX68" s="341">
        <v>100.0</v>
      </c>
      <c r="BY68" s="341">
        <v>100.0</v>
      </c>
      <c r="BZ68" s="341">
        <v>100.0</v>
      </c>
      <c r="CA68" s="341">
        <v>100.0</v>
      </c>
      <c r="CB68" s="341">
        <v>100.0</v>
      </c>
      <c r="CC68" s="341">
        <v>100.0</v>
      </c>
      <c r="CD68" s="341">
        <v>100.0</v>
      </c>
      <c r="CE68" s="341">
        <v>100.0</v>
      </c>
      <c r="CF68" s="341">
        <v>100.0</v>
      </c>
      <c r="CG68" s="341">
        <v>100.0</v>
      </c>
      <c r="CH68" s="341">
        <v>100.0</v>
      </c>
      <c r="CI68" s="341">
        <v>100.0</v>
      </c>
      <c r="CJ68" s="341">
        <v>100.0</v>
      </c>
      <c r="CK68" s="341">
        <v>100.0</v>
      </c>
      <c r="CL68" s="341">
        <v>100.0</v>
      </c>
      <c r="CM68" s="341">
        <v>100.0</v>
      </c>
      <c r="CN68" s="341">
        <v>100.0</v>
      </c>
      <c r="CO68" s="341">
        <v>100.0</v>
      </c>
      <c r="CP68" s="341">
        <v>100.0</v>
      </c>
      <c r="CQ68" s="341">
        <v>100.0</v>
      </c>
      <c r="CR68" s="341">
        <v>100.0</v>
      </c>
      <c r="CS68" s="341">
        <v>100.0</v>
      </c>
      <c r="CT68" s="341">
        <v>100.0</v>
      </c>
      <c r="CU68" s="341">
        <v>100.0</v>
      </c>
      <c r="CV68" s="341">
        <v>100.0</v>
      </c>
      <c r="CW68" s="341">
        <v>100.0</v>
      </c>
      <c r="CX68" s="341">
        <v>100.0</v>
      </c>
      <c r="CY68" s="341">
        <v>100.0</v>
      </c>
      <c r="CZ68" s="341">
        <v>100.0</v>
      </c>
      <c r="DA68" s="341">
        <v>100.0</v>
      </c>
      <c r="DB68" s="341">
        <v>100.0</v>
      </c>
      <c r="DC68" s="341">
        <v>100.0</v>
      </c>
      <c r="DD68" s="341">
        <v>100.0</v>
      </c>
      <c r="DE68" s="341">
        <v>100.0</v>
      </c>
      <c r="DF68" s="341">
        <v>100.0</v>
      </c>
      <c r="DG68" s="341">
        <v>100.0</v>
      </c>
      <c r="DH68" s="341">
        <v>100.0</v>
      </c>
      <c r="DI68" s="341">
        <v>100.0</v>
      </c>
      <c r="DJ68" s="341">
        <v>100.0</v>
      </c>
      <c r="DK68" s="341">
        <v>100.0</v>
      </c>
      <c r="DL68" s="341">
        <v>100.0</v>
      </c>
      <c r="DM68" s="341">
        <v>100.0</v>
      </c>
      <c r="DN68" s="341">
        <v>100.0</v>
      </c>
      <c r="DO68" s="341">
        <v>100.0</v>
      </c>
      <c r="DP68" s="341">
        <v>100.0</v>
      </c>
      <c r="DQ68" s="341">
        <v>100.0</v>
      </c>
      <c r="DR68" s="341">
        <v>100.0</v>
      </c>
      <c r="DS68" s="341">
        <v>100.0</v>
      </c>
      <c r="DT68" s="341">
        <v>100.0</v>
      </c>
      <c r="DU68" s="341">
        <v>100.0</v>
      </c>
      <c r="DV68" s="341">
        <v>100.0</v>
      </c>
      <c r="DW68" s="341">
        <v>100.0</v>
      </c>
      <c r="DX68" s="341">
        <v>100.0</v>
      </c>
      <c r="DY68" s="341">
        <v>100.0</v>
      </c>
      <c r="DZ68" s="341">
        <v>100.0</v>
      </c>
      <c r="EA68" s="341">
        <v>100.0</v>
      </c>
      <c r="EB68" s="341">
        <v>100.0</v>
      </c>
      <c r="EC68" s="341">
        <v>100.0</v>
      </c>
      <c r="ED68" s="341"/>
      <c r="EE68" s="341">
        <v>100.0</v>
      </c>
      <c r="EF68" s="341">
        <v>100.0</v>
      </c>
      <c r="EG68" s="341">
        <v>100.0</v>
      </c>
      <c r="EH68" s="341">
        <v>100.0</v>
      </c>
      <c r="EI68" s="341">
        <v>100.0</v>
      </c>
      <c r="EJ68" s="341">
        <v>100.0</v>
      </c>
      <c r="EK68" s="341">
        <v>100.0</v>
      </c>
      <c r="EL68" s="341">
        <v>100.0</v>
      </c>
      <c r="EM68" s="341">
        <v>100.0</v>
      </c>
      <c r="EN68" s="341">
        <v>100.0</v>
      </c>
      <c r="EO68" s="341">
        <v>100.0</v>
      </c>
      <c r="EP68" s="341">
        <v>100.0</v>
      </c>
      <c r="EQ68" s="341">
        <v>100.0</v>
      </c>
      <c r="ER68" s="341">
        <v>100.0</v>
      </c>
      <c r="ES68" s="341">
        <v>100.0</v>
      </c>
      <c r="ET68" s="341">
        <v>100.0</v>
      </c>
      <c r="EU68" s="341">
        <v>100.0</v>
      </c>
      <c r="EV68" s="341">
        <v>100.0</v>
      </c>
      <c r="EW68" s="341">
        <v>100.0</v>
      </c>
      <c r="EX68" s="341">
        <v>100.0</v>
      </c>
      <c r="EY68" s="341">
        <v>100.0</v>
      </c>
      <c r="EZ68" s="341">
        <v>100.0</v>
      </c>
      <c r="FA68" s="341">
        <v>100.0</v>
      </c>
      <c r="FB68" s="341">
        <v>100.0</v>
      </c>
      <c r="FC68" s="341">
        <v>100.0</v>
      </c>
      <c r="FD68" s="341">
        <v>100.0</v>
      </c>
      <c r="FE68" s="341">
        <v>100.0</v>
      </c>
      <c r="FF68" s="341">
        <v>100.0</v>
      </c>
      <c r="FG68" s="341">
        <v>100.0</v>
      </c>
      <c r="FH68" s="341">
        <v>100.0</v>
      </c>
      <c r="FI68" s="341">
        <v>100.0</v>
      </c>
      <c r="FJ68" s="341">
        <v>100.0</v>
      </c>
      <c r="FK68" s="341">
        <v>100.0</v>
      </c>
      <c r="FL68" s="341">
        <v>100.0</v>
      </c>
      <c r="FM68" s="341">
        <v>100.0</v>
      </c>
      <c r="FN68" s="341">
        <v>100.0</v>
      </c>
      <c r="FO68" s="341">
        <v>100.0</v>
      </c>
      <c r="FP68" s="341">
        <v>100.0</v>
      </c>
      <c r="FQ68" s="341">
        <v>100.0</v>
      </c>
      <c r="FR68" s="341">
        <v>100.0</v>
      </c>
      <c r="FS68" s="341">
        <v>100.0</v>
      </c>
      <c r="FT68" s="341">
        <v>100.0</v>
      </c>
      <c r="FU68" s="341">
        <v>100.0</v>
      </c>
      <c r="FV68" s="341">
        <v>100.0</v>
      </c>
      <c r="FW68" s="341">
        <v>100.0</v>
      </c>
      <c r="FX68" s="341">
        <v>100.0</v>
      </c>
      <c r="FY68" s="341">
        <v>100.0</v>
      </c>
      <c r="FZ68" s="341">
        <v>100.0</v>
      </c>
      <c r="GA68" s="341">
        <v>100.0</v>
      </c>
      <c r="GB68" s="341">
        <v>100.0</v>
      </c>
      <c r="GC68" s="341">
        <v>100.0</v>
      </c>
      <c r="GD68" s="341">
        <v>100.0</v>
      </c>
      <c r="GE68" s="341">
        <v>100.0</v>
      </c>
      <c r="GF68" s="341">
        <v>100.0</v>
      </c>
      <c r="GG68" s="341">
        <v>100.0</v>
      </c>
      <c r="GH68" s="341">
        <v>100.0</v>
      </c>
      <c r="GI68" s="341">
        <v>100.0</v>
      </c>
      <c r="GJ68" s="341">
        <v>100.0</v>
      </c>
      <c r="GK68" s="341">
        <v>100.0</v>
      </c>
      <c r="GL68" s="341">
        <v>100.0</v>
      </c>
      <c r="GM68" s="341">
        <v>100.0</v>
      </c>
      <c r="GN68" s="341">
        <v>100.0</v>
      </c>
      <c r="GO68" s="341">
        <v>100.0</v>
      </c>
      <c r="GP68" s="341">
        <v>100.0</v>
      </c>
      <c r="GQ68" s="341"/>
      <c r="GR68" s="341">
        <v>100.0</v>
      </c>
      <c r="GS68" s="341">
        <v>100.0</v>
      </c>
      <c r="GT68" s="341">
        <v>100.0</v>
      </c>
      <c r="GU68" s="341">
        <v>100.0</v>
      </c>
      <c r="GV68" s="341">
        <v>100.0</v>
      </c>
      <c r="GW68" s="341">
        <v>100.0</v>
      </c>
      <c r="GX68" s="341">
        <v>100.0</v>
      </c>
      <c r="GY68" s="341">
        <v>100.0</v>
      </c>
      <c r="GZ68" s="341">
        <v>100.0</v>
      </c>
      <c r="HA68" s="341">
        <v>100.0</v>
      </c>
      <c r="HB68" s="341">
        <v>100.0</v>
      </c>
      <c r="HC68" s="341">
        <v>100.0</v>
      </c>
      <c r="HD68" s="341">
        <v>100.0</v>
      </c>
      <c r="HE68" s="341">
        <v>100.0</v>
      </c>
      <c r="HF68" s="341">
        <v>100.0</v>
      </c>
      <c r="HG68" s="341">
        <v>100.0</v>
      </c>
      <c r="HH68" s="341">
        <v>100.0</v>
      </c>
      <c r="HI68" s="341">
        <v>100.0</v>
      </c>
      <c r="HJ68" s="341">
        <v>100.0</v>
      </c>
      <c r="HK68" s="341">
        <v>100.0</v>
      </c>
      <c r="HL68" s="341">
        <v>100.0</v>
      </c>
      <c r="HM68" s="341">
        <v>100.0</v>
      </c>
      <c r="HN68" s="341">
        <v>100.0</v>
      </c>
      <c r="HO68" s="341">
        <v>100.0</v>
      </c>
      <c r="HP68" s="341">
        <v>100.0</v>
      </c>
      <c r="HQ68" s="341">
        <v>100.0</v>
      </c>
      <c r="HR68" s="341">
        <v>100.0</v>
      </c>
      <c r="HS68" s="341">
        <v>100.0</v>
      </c>
      <c r="HT68" s="341">
        <v>100.0</v>
      </c>
      <c r="HU68" s="341">
        <v>100.0</v>
      </c>
      <c r="HV68" s="341">
        <v>100.0</v>
      </c>
      <c r="HW68" s="341">
        <v>100.0</v>
      </c>
      <c r="HX68" s="341">
        <v>100.0</v>
      </c>
      <c r="HY68" s="341">
        <v>100.0</v>
      </c>
      <c r="HZ68" s="341">
        <v>100.0</v>
      </c>
      <c r="IA68" s="341">
        <v>100.0</v>
      </c>
      <c r="IB68" s="341">
        <v>100.0</v>
      </c>
      <c r="IC68" s="341">
        <v>100.0</v>
      </c>
      <c r="ID68" s="341">
        <v>100.0</v>
      </c>
      <c r="IE68" s="341">
        <v>100.0</v>
      </c>
      <c r="IF68" s="341">
        <v>100.0</v>
      </c>
      <c r="IG68" s="341">
        <v>100.0</v>
      </c>
      <c r="IH68" s="341">
        <v>100.0</v>
      </c>
      <c r="II68" s="341">
        <v>100.0</v>
      </c>
      <c r="IJ68" s="341">
        <v>100.0</v>
      </c>
      <c r="IK68" s="341">
        <v>100.0</v>
      </c>
      <c r="IL68" s="341">
        <v>100.0</v>
      </c>
      <c r="IM68" s="341">
        <v>100.0</v>
      </c>
      <c r="IN68" s="341">
        <v>100.0</v>
      </c>
      <c r="IO68" s="341">
        <v>100.0</v>
      </c>
      <c r="IP68" s="341">
        <v>100.0</v>
      </c>
      <c r="IQ68" s="341">
        <v>100.0</v>
      </c>
      <c r="IR68" s="341">
        <v>100.0</v>
      </c>
      <c r="IS68" s="341">
        <v>100.0</v>
      </c>
      <c r="IT68" s="341">
        <v>100.0</v>
      </c>
      <c r="IU68" s="341">
        <v>100.0</v>
      </c>
      <c r="IV68" s="341">
        <v>100.0</v>
      </c>
      <c r="IW68" s="341">
        <v>100.0</v>
      </c>
      <c r="IX68" s="341">
        <v>100.0</v>
      </c>
      <c r="IY68" s="341">
        <v>100.0</v>
      </c>
      <c r="IZ68" s="341">
        <v>100.0</v>
      </c>
      <c r="JA68" s="341">
        <v>100.0</v>
      </c>
      <c r="JB68" s="341">
        <v>100.0</v>
      </c>
      <c r="JC68" s="341">
        <v>100.0</v>
      </c>
      <c r="JD68" s="341"/>
      <c r="JE68" s="341">
        <v>100.0</v>
      </c>
      <c r="JF68" s="341">
        <v>100.0</v>
      </c>
      <c r="JG68" s="341">
        <v>100.0</v>
      </c>
      <c r="JH68" s="341">
        <v>100.0</v>
      </c>
      <c r="JI68" s="341">
        <v>100.0</v>
      </c>
      <c r="JJ68" s="341">
        <v>100.0</v>
      </c>
      <c r="JK68" s="341">
        <v>100.0</v>
      </c>
      <c r="JL68" s="341">
        <v>100.0</v>
      </c>
      <c r="JM68" s="341">
        <v>100.0</v>
      </c>
      <c r="JN68" s="341">
        <v>100.0</v>
      </c>
      <c r="JO68" s="341">
        <v>100.0</v>
      </c>
      <c r="JP68" s="341">
        <v>100.0</v>
      </c>
      <c r="JQ68" s="341">
        <v>100.0</v>
      </c>
      <c r="JR68" s="341">
        <v>100.0</v>
      </c>
      <c r="JS68" s="341">
        <v>100.0</v>
      </c>
      <c r="JT68" s="341">
        <v>100.0</v>
      </c>
      <c r="JU68" s="341">
        <v>100.0</v>
      </c>
      <c r="JV68" s="341">
        <v>100.0</v>
      </c>
      <c r="JW68" s="341">
        <v>100.0</v>
      </c>
      <c r="JX68" s="341">
        <v>100.0</v>
      </c>
      <c r="JY68" s="341">
        <v>100.0</v>
      </c>
      <c r="JZ68" s="341">
        <v>100.0</v>
      </c>
      <c r="KA68" s="341">
        <v>100.0</v>
      </c>
      <c r="KB68" s="341">
        <v>100.0</v>
      </c>
      <c r="KC68" s="341">
        <v>100.0</v>
      </c>
      <c r="KD68" s="341">
        <v>100.0</v>
      </c>
      <c r="KE68" s="341">
        <v>100.0</v>
      </c>
      <c r="KF68" s="341">
        <v>100.0</v>
      </c>
      <c r="KG68" s="341">
        <v>100.0</v>
      </c>
      <c r="KH68" s="341">
        <v>100.0</v>
      </c>
      <c r="KI68" s="341">
        <v>100.0</v>
      </c>
      <c r="KJ68" s="341">
        <v>100.0</v>
      </c>
      <c r="KK68" s="341">
        <v>100.0</v>
      </c>
      <c r="KL68" s="341">
        <v>100.0</v>
      </c>
      <c r="KM68" s="341">
        <v>100.0</v>
      </c>
      <c r="KN68" s="341">
        <v>100.0</v>
      </c>
      <c r="KO68" s="341">
        <v>100.0</v>
      </c>
      <c r="KP68" s="341">
        <v>100.0</v>
      </c>
      <c r="KQ68" s="341">
        <v>100.0</v>
      </c>
      <c r="KR68" s="341">
        <v>100.0</v>
      </c>
      <c r="KS68" s="341">
        <v>100.0</v>
      </c>
      <c r="KT68" s="341">
        <v>100.0</v>
      </c>
      <c r="KU68" s="341">
        <v>100.0</v>
      </c>
      <c r="KV68" s="341">
        <v>100.0</v>
      </c>
      <c r="KW68" s="341">
        <v>100.0</v>
      </c>
      <c r="KX68" s="341">
        <v>100.0</v>
      </c>
      <c r="KY68" s="341">
        <v>100.0</v>
      </c>
      <c r="KZ68" s="341">
        <v>100.0</v>
      </c>
      <c r="LA68" s="341">
        <v>100.0</v>
      </c>
      <c r="LB68" s="341">
        <v>100.0</v>
      </c>
      <c r="LC68" s="341">
        <v>100.0</v>
      </c>
      <c r="LD68" s="341">
        <v>100.0</v>
      </c>
      <c r="LE68" s="341">
        <v>100.0</v>
      </c>
      <c r="LF68" s="341">
        <v>100.0</v>
      </c>
      <c r="LG68" s="341">
        <v>100.0</v>
      </c>
      <c r="LH68" s="341">
        <v>100.0</v>
      </c>
      <c r="LI68" s="341">
        <v>100.0</v>
      </c>
      <c r="LJ68" s="341">
        <v>100.0</v>
      </c>
      <c r="LK68" s="341">
        <v>100.0</v>
      </c>
      <c r="LL68" s="341">
        <v>100.0</v>
      </c>
      <c r="LM68" s="341">
        <v>100.0</v>
      </c>
      <c r="LN68" s="341">
        <v>100.0</v>
      </c>
      <c r="LO68" s="341">
        <v>100.0</v>
      </c>
      <c r="LP68" s="341">
        <v>100.0</v>
      </c>
    </row>
    <row r="69">
      <c r="A69" s="331"/>
      <c r="B69" s="338"/>
      <c r="C69" s="338"/>
      <c r="D69" s="138" t="s">
        <v>313</v>
      </c>
      <c r="E69" s="343">
        <v>1.0</v>
      </c>
      <c r="F69" s="343">
        <v>1.0</v>
      </c>
      <c r="G69" s="343">
        <v>1.0</v>
      </c>
      <c r="H69" s="343">
        <v>1.0</v>
      </c>
      <c r="I69" s="343">
        <v>1.0</v>
      </c>
      <c r="J69" s="343">
        <v>1.0</v>
      </c>
      <c r="K69" s="343">
        <v>1.0</v>
      </c>
      <c r="L69" s="343">
        <v>1.0</v>
      </c>
      <c r="M69" s="343">
        <v>1.0</v>
      </c>
      <c r="N69" s="343">
        <v>1.0</v>
      </c>
      <c r="O69" s="343">
        <v>1.0</v>
      </c>
      <c r="P69" s="343">
        <v>1.0</v>
      </c>
      <c r="Q69" s="343">
        <v>1.0</v>
      </c>
      <c r="R69" s="343">
        <v>1.0</v>
      </c>
      <c r="S69" s="343">
        <v>1.0</v>
      </c>
      <c r="T69" s="343">
        <v>1.0</v>
      </c>
      <c r="U69" s="343">
        <v>1.0</v>
      </c>
      <c r="V69" s="343">
        <v>1.0</v>
      </c>
      <c r="W69" s="343">
        <v>1.0</v>
      </c>
      <c r="X69" s="343">
        <v>1.0</v>
      </c>
      <c r="Y69" s="343">
        <v>1.0</v>
      </c>
      <c r="Z69" s="343">
        <v>1.0</v>
      </c>
      <c r="AA69" s="343">
        <v>1.0</v>
      </c>
      <c r="AB69" s="343">
        <v>1.0</v>
      </c>
      <c r="AC69" s="343">
        <v>1.0</v>
      </c>
      <c r="AD69" s="343">
        <v>1.0</v>
      </c>
      <c r="AE69" s="343">
        <v>1.0</v>
      </c>
      <c r="AF69" s="343">
        <v>1.0</v>
      </c>
      <c r="AG69" s="343">
        <v>1.0</v>
      </c>
      <c r="AH69" s="343">
        <v>1.0</v>
      </c>
      <c r="AI69" s="343">
        <v>1.0</v>
      </c>
      <c r="AJ69" s="343">
        <v>1.0</v>
      </c>
      <c r="AK69" s="343">
        <v>1.0</v>
      </c>
      <c r="AL69" s="343">
        <v>1.0</v>
      </c>
      <c r="AM69" s="343">
        <v>1.0</v>
      </c>
      <c r="AN69" s="343">
        <v>1.0</v>
      </c>
      <c r="AO69" s="343">
        <v>1.0</v>
      </c>
      <c r="AP69" s="343">
        <v>1.0</v>
      </c>
      <c r="AQ69" s="343">
        <v>1.0</v>
      </c>
      <c r="AR69" s="343">
        <v>1.0</v>
      </c>
      <c r="AS69" s="343">
        <v>1.0</v>
      </c>
      <c r="AT69" s="343">
        <v>1.0</v>
      </c>
      <c r="AU69" s="343">
        <v>1.0</v>
      </c>
      <c r="AV69" s="343">
        <v>1.0</v>
      </c>
      <c r="AW69" s="343">
        <v>1.0</v>
      </c>
      <c r="AX69" s="343">
        <v>1.0</v>
      </c>
      <c r="AY69" s="343">
        <v>1.0</v>
      </c>
      <c r="AZ69" s="343">
        <v>1.0</v>
      </c>
      <c r="BA69" s="343">
        <v>1.0</v>
      </c>
      <c r="BB69" s="343">
        <v>1.0</v>
      </c>
      <c r="BC69" s="343">
        <v>1.0</v>
      </c>
      <c r="BD69" s="343">
        <v>1.0</v>
      </c>
      <c r="BE69" s="343">
        <v>1.0</v>
      </c>
      <c r="BF69" s="343">
        <v>1.0</v>
      </c>
      <c r="BG69" s="343">
        <v>1.0</v>
      </c>
      <c r="BH69" s="343">
        <v>1.0</v>
      </c>
      <c r="BI69" s="343">
        <v>1.0</v>
      </c>
      <c r="BJ69" s="343">
        <v>1.0</v>
      </c>
      <c r="BK69" s="343">
        <v>1.0</v>
      </c>
      <c r="BL69" s="343">
        <v>1.0</v>
      </c>
      <c r="BM69" s="343">
        <v>1.0</v>
      </c>
      <c r="BN69" s="343">
        <v>1.0</v>
      </c>
      <c r="BO69" s="343">
        <v>1.0</v>
      </c>
      <c r="BP69" s="343">
        <v>1.0</v>
      </c>
      <c r="BQ69" s="343"/>
      <c r="BR69" s="343">
        <f>VLOOKUP(BR$64,'3a. TBond Main'!$A$10:$AN$73,BR63)</f>
        <v>2.101698816</v>
      </c>
      <c r="BS69" s="343">
        <f>VLOOKUP(BS$64,'3a. TBond Main'!$A$10:$AN$73,BS63)</f>
        <v>1.655400139</v>
      </c>
      <c r="BT69" s="343">
        <f>VLOOKUP(BT$64,'3a. TBond Main'!$A$10:$AN$73,BT63)</f>
        <v>1.544581138</v>
      </c>
      <c r="BU69" s="343">
        <f>VLOOKUP(BU$64,'3a. TBond Main'!$A$10:$AN$73,BU63)</f>
        <v>1.509334353</v>
      </c>
      <c r="BV69" s="343">
        <f>VLOOKUP(BV$64,'3a. TBond Main'!$A$10:$AN$73,BV63)</f>
        <v>1.663697686</v>
      </c>
      <c r="BW69" s="343">
        <f>VLOOKUP(BW$64,'3a. TBond Main'!$A$10:$AN$73,BW63)</f>
        <v>1.607804771</v>
      </c>
      <c r="BX69" s="343">
        <f>VLOOKUP(BX$64,'3a. TBond Main'!$A$10:$AN$73,BX63)</f>
        <v>1.648257395</v>
      </c>
      <c r="BY69" s="343">
        <f>VLOOKUP(BY$64,'3a. TBond Main'!$A$10:$AN$73,BY63)</f>
        <v>2.436662026</v>
      </c>
      <c r="BZ69" s="343">
        <f>VLOOKUP(BZ$64,'3a. TBond Main'!$A$10:$AN$73,BZ63)</f>
        <v>1.98279505</v>
      </c>
      <c r="CA69" s="343">
        <f>VLOOKUP(CA$64,'3a. TBond Main'!$A$10:$AN$73,CA63)</f>
        <v>3.337628899</v>
      </c>
      <c r="CB69" s="343">
        <f>VLOOKUP(CB$64,'3a. TBond Main'!$A$10:$AN$73,CB63)</f>
        <v>1.62556473</v>
      </c>
      <c r="CC69" s="343">
        <f>VLOOKUP(CC$64,'3a. TBond Main'!$A$10:$AN$73,CC63)</f>
        <v>1.547710462</v>
      </c>
      <c r="CD69" s="343">
        <f>VLOOKUP(CD$64,'3a. TBond Main'!$A$10:$AN$73,CD63)</f>
        <v>1.95456671</v>
      </c>
      <c r="CE69" s="343">
        <f>VLOOKUP(CE$64,'3a. TBond Main'!$A$10:$AN$73,CE63)</f>
        <v>1.596402297</v>
      </c>
      <c r="CF69" s="343">
        <f>VLOOKUP(CF$64,'3a. TBond Main'!$A$10:$AN$73,CF63)</f>
        <v>1.644441999</v>
      </c>
      <c r="CG69" s="343">
        <f>VLOOKUP(CG$64,'3a. TBond Main'!$A$10:$AN$73,CG63)</f>
        <v>1.838896907</v>
      </c>
      <c r="CH69" s="343">
        <f>VLOOKUP(CH$64,'3a. TBond Main'!$A$10:$AN$73,CH63)</f>
        <v>1.675469087</v>
      </c>
      <c r="CI69" s="343">
        <f>VLOOKUP(CI$64,'3a. TBond Main'!$A$10:$AN$73,CI63)</f>
        <v>3.17500434</v>
      </c>
      <c r="CJ69" s="343">
        <f>VLOOKUP(CJ$64,'3a. TBond Main'!$A$10:$AN$73,CJ63)</f>
        <v>2.128834554</v>
      </c>
      <c r="CK69" s="343">
        <f>VLOOKUP(CK$64,'3a. TBond Main'!$A$10:$AN$73,CK63)</f>
        <v>2.498273485</v>
      </c>
      <c r="CL69" s="343">
        <f>VLOOKUP(CL$64,'3a. TBond Main'!$A$10:$AN$73,CL63)</f>
        <v>1.218141189</v>
      </c>
      <c r="CM69" s="343">
        <f>VLOOKUP(CM$64,'3a. TBond Main'!$A$10:$AN$73,CM63)</f>
        <v>1.203559618</v>
      </c>
      <c r="CN69" s="343">
        <f>VLOOKUP(CN$64,'3a. TBond Main'!$A$10:$AN$73,CN63)</f>
        <v>2.011850698</v>
      </c>
      <c r="CO69" s="343">
        <f>VLOOKUP(CO$64,'3a. TBond Main'!$A$10:$AN$73,CO63)</f>
        <v>1.91857444</v>
      </c>
      <c r="CP69" s="343">
        <f>VLOOKUP(CP$64,'3a. TBond Main'!$A$10:$AN$73,CP63)</f>
        <v>1.962426581</v>
      </c>
      <c r="CQ69" s="343">
        <f>VLOOKUP(CQ$64,'3a. TBond Main'!$A$10:$AN$73,CQ63)</f>
        <v>2.449231488</v>
      </c>
      <c r="CR69" s="343">
        <f>VLOOKUP(CR$64,'3a. TBond Main'!$A$10:$AN$73,CR63)</f>
        <v>4.013392661</v>
      </c>
      <c r="CS69" s="343">
        <f>VLOOKUP(CS$64,'3a. TBond Main'!$A$10:$AN$73,CS63)</f>
        <v>2.101371054</v>
      </c>
      <c r="CT69" s="343">
        <f>VLOOKUP(CT$64,'3a. TBond Main'!$A$10:$AN$73,CT63)</f>
        <v>1.940751818</v>
      </c>
      <c r="CU69" s="343">
        <f>VLOOKUP(CU$64,'3a. TBond Main'!$A$10:$AN$73,CU63)</f>
        <v>3.590132085</v>
      </c>
      <c r="CV69" s="343">
        <f>VLOOKUP(CV$64,'3a. TBond Main'!$A$10:$AN$73,CV63)</f>
        <v>1.793072001</v>
      </c>
      <c r="CW69" s="343">
        <f>VLOOKUP(CW$64,'3a. TBond Main'!$A$10:$AN$73,CW63)</f>
        <v>1.210220878</v>
      </c>
      <c r="CX69" s="343">
        <f>VLOOKUP(CX$64,'3a. TBond Main'!$A$10:$AN$73,CX63)</f>
        <v>1.907054135</v>
      </c>
      <c r="CY69" s="343">
        <f>VLOOKUP(CY$64,'3a. TBond Main'!$A$10:$AN$73,CY63)</f>
        <v>2.011850698</v>
      </c>
      <c r="CZ69" s="343">
        <f>VLOOKUP(CZ$64,'3a. TBond Main'!$A$10:$AN$73,CZ63)</f>
        <v>2.311487941</v>
      </c>
      <c r="DA69" s="343">
        <f>VLOOKUP(DA$64,'3a. TBond Main'!$A$10:$AN$73,DA63)</f>
        <v>1.924990431</v>
      </c>
      <c r="DB69" s="343">
        <f>VLOOKUP(DB$64,'3a. TBond Main'!$A$10:$AN$73,DB63)</f>
        <v>1.9756618</v>
      </c>
      <c r="DC69" s="343">
        <f>VLOOKUP(DC$64,'3a. TBond Main'!$A$10:$AN$73,DC63)</f>
        <v>1.211812583</v>
      </c>
      <c r="DD69" s="343">
        <f>VLOOKUP(DD$64,'3a. TBond Main'!$A$10:$AN$73,DD63)</f>
        <v>2.049390105</v>
      </c>
      <c r="DE69" s="343">
        <f>VLOOKUP(DE$64,'3a. TBond Main'!$A$10:$AN$73,DE63)</f>
        <v>2.523282913</v>
      </c>
      <c r="DF69" s="343">
        <f>VLOOKUP(DF$64,'3a. TBond Main'!$A$10:$AN$73,DF63)</f>
        <v>2.550561587</v>
      </c>
      <c r="DG69" s="343">
        <f>VLOOKUP(DG$64,'3a. TBond Main'!$A$10:$AN$73,DG63)</f>
        <v>2.011699123</v>
      </c>
      <c r="DH69" s="343">
        <f>VLOOKUP(DH$64,'3a. TBond Main'!$A$10:$AN$73,DH63)</f>
        <v>1.79352219</v>
      </c>
      <c r="DI69" s="343">
        <f>VLOOKUP(DI$64,'3a. TBond Main'!$A$10:$AN$73,DI63)</f>
        <v>1.79352219</v>
      </c>
      <c r="DJ69" s="343">
        <f>VLOOKUP(DJ$64,'3a. TBond Main'!$A$10:$AN$73,DJ63)</f>
        <v>1.166897728</v>
      </c>
      <c r="DK69" s="343">
        <f>VLOOKUP(DK$64,'3a. TBond Main'!$A$10:$AN$73,DK63)</f>
        <v>2.096719119</v>
      </c>
      <c r="DL69" s="343">
        <f>VLOOKUP(DL$64,'3a. TBond Main'!$A$10:$AN$73,DL63)</f>
        <v>2.060452859</v>
      </c>
      <c r="DM69" s="343">
        <f>VLOOKUP(DM$64,'3a. TBond Main'!$A$10:$AN$73,DM63)</f>
        <v>1.317588003</v>
      </c>
      <c r="DN69" s="343">
        <f>VLOOKUP(DN$64,'3a. TBond Main'!$A$10:$AN$73,DN63)</f>
        <v>1.87450668</v>
      </c>
      <c r="DO69" s="343">
        <f>VLOOKUP(DO$64,'3a. TBond Main'!$A$10:$AN$73,DO63)</f>
        <v>2.933637407</v>
      </c>
      <c r="DP69" s="343">
        <f>VLOOKUP(DP$64,'3a. TBond Main'!$A$10:$AN$73,DP63)</f>
        <v>2.616885725</v>
      </c>
      <c r="DQ69" s="343">
        <f>VLOOKUP(DQ$64,'3a. TBond Main'!$A$10:$AN$73,DQ63)</f>
        <v>2.061863093</v>
      </c>
      <c r="DR69" s="343">
        <f>VLOOKUP(DR$64,'3a. TBond Main'!$A$10:$AN$73,DR63)</f>
        <v>2.616885725</v>
      </c>
      <c r="DS69" s="343">
        <f>VLOOKUP(DS$64,'3a. TBond Main'!$A$10:$AN$73,DS63)</f>
        <v>1.793760537</v>
      </c>
      <c r="DT69" s="343">
        <f>VLOOKUP(DT$64,'3a. TBond Main'!$A$10:$AN$73,DT63)</f>
        <v>2.616885725</v>
      </c>
      <c r="DU69" s="343">
        <f>VLOOKUP(DU$64,'3a. TBond Main'!$A$10:$AN$73,DU63)</f>
        <v>1.793760537</v>
      </c>
      <c r="DV69" s="343">
        <f>VLOOKUP(DV$64,'3a. TBond Main'!$A$10:$AN$73,DV63)</f>
        <v>2.238635559</v>
      </c>
      <c r="DW69" s="343">
        <f>VLOOKUP(DW$64,'3a. TBond Main'!$A$10:$AN$73,DW63)</f>
        <v>2.060652159</v>
      </c>
      <c r="DX69" s="343">
        <f>VLOOKUP(DX$64,'3a. TBond Main'!$A$10:$AN$73,DX63)</f>
        <v>2.252133546</v>
      </c>
      <c r="DY69" s="343">
        <f>VLOOKUP(DY$64,'3a. TBond Main'!$A$10:$AN$73,DY63)</f>
        <v>1.67444089</v>
      </c>
      <c r="DZ69" s="343">
        <f>VLOOKUP(DZ$64,'3a. TBond Main'!$A$10:$AN$73,DZ63)</f>
        <v>2.236352734</v>
      </c>
      <c r="EA69" s="343">
        <f>VLOOKUP(EA$64,'3a. TBond Main'!$A$10:$AN$73,EA63)</f>
        <v>1.494361566</v>
      </c>
      <c r="EB69" s="343">
        <f>VLOOKUP(EB$64,'3a. TBond Main'!$A$10:$AN$73,EB63)</f>
        <v>1.494361566</v>
      </c>
      <c r="EC69" s="343">
        <f>VLOOKUP(EC$64,'3a. TBond Main'!$A$10:$AN$73,EC63)</f>
        <v>1.613311483</v>
      </c>
      <c r="ED69" s="343"/>
      <c r="EE69" s="414">
        <f>VLOOKUP(EE$64,'3a. TBond Main'!$A$10:$AN$73,EE63)</f>
        <v>2.101698816</v>
      </c>
      <c r="EF69" s="414">
        <f>VLOOKUP(EF$64,'3a. TBond Main'!$A$10:$AN$73,EF63)</f>
        <v>1.655400139</v>
      </c>
      <c r="EG69" s="414">
        <f>VLOOKUP(EG$64,'3a. TBond Main'!$A$10:$AN$73,EG63)</f>
        <v>1.544581138</v>
      </c>
      <c r="EH69" s="414">
        <f>VLOOKUP(EH$64,'3a. TBond Main'!$A$10:$AN$73,EH63)</f>
        <v>1.509334353</v>
      </c>
      <c r="EI69" s="414">
        <f>VLOOKUP(EI$64,'3a. TBond Main'!$A$10:$AN$73,EI63)</f>
        <v>1.663697686</v>
      </c>
      <c r="EJ69" s="414">
        <f>VLOOKUP(EJ$64,'3a. TBond Main'!$A$10:$AN$73,EJ63)</f>
        <v>1.607804771</v>
      </c>
      <c r="EK69" s="414">
        <f>VLOOKUP(EK$64,'3a. TBond Main'!$A$10:$AN$73,EK63)</f>
        <v>1.648257395</v>
      </c>
      <c r="EL69" s="414">
        <f>VLOOKUP(EL$64,'3a. TBond Main'!$A$10:$AN$73,EL63)</f>
        <v>2.436662026</v>
      </c>
      <c r="EM69" s="414">
        <f>VLOOKUP(EM$64,'3a. TBond Main'!$A$10:$AN$73,EM63)</f>
        <v>1.98279505</v>
      </c>
      <c r="EN69" s="414">
        <f>VLOOKUP(EN$64,'3a. TBond Main'!$A$10:$AN$73,EN63)</f>
        <v>3.337628899</v>
      </c>
      <c r="EO69" s="414">
        <f>VLOOKUP(EO$64,'3a. TBond Main'!$A$10:$AN$73,EO63)</f>
        <v>1.62556473</v>
      </c>
      <c r="EP69" s="414">
        <f>VLOOKUP(EP$64,'3a. TBond Main'!$A$10:$AN$73,EP63)</f>
        <v>1.547710462</v>
      </c>
      <c r="EQ69" s="414">
        <f>VLOOKUP(EQ$64,'3a. TBond Main'!$A$10:$AN$73,EQ63)</f>
        <v>1.95456671</v>
      </c>
      <c r="ER69" s="414">
        <f>VLOOKUP(ER$64,'3a. TBond Main'!$A$10:$AN$73,ER63)</f>
        <v>1.596402297</v>
      </c>
      <c r="ES69" s="414">
        <f>VLOOKUP(ES$64,'3a. TBond Main'!$A$10:$AN$73,ES63)</f>
        <v>1.644441999</v>
      </c>
      <c r="ET69" s="414">
        <f>VLOOKUP(ET$64,'3a. TBond Main'!$A$10:$AN$73,ET63)</f>
        <v>1.838896907</v>
      </c>
      <c r="EU69" s="414">
        <f>VLOOKUP(EU$64,'3a. TBond Main'!$A$10:$AN$73,EU63)</f>
        <v>1.675469087</v>
      </c>
      <c r="EV69" s="414">
        <f>VLOOKUP(EV$64,'3a. TBond Main'!$A$10:$AN$73,EV63)</f>
        <v>3.17500434</v>
      </c>
      <c r="EW69" s="414">
        <f>VLOOKUP(EW$64,'3a. TBond Main'!$A$10:$AN$73,EW63)</f>
        <v>2.128834554</v>
      </c>
      <c r="EX69" s="414">
        <f>VLOOKUP(EX$64,'3a. TBond Main'!$A$10:$AN$73,EX63)</f>
        <v>2.498273485</v>
      </c>
      <c r="EY69" s="414">
        <f>VLOOKUP(EY$64,'3a. TBond Main'!$A$10:$AN$73,EY63)</f>
        <v>1.218141189</v>
      </c>
      <c r="EZ69" s="414">
        <f>VLOOKUP(EZ$64,'3a. TBond Main'!$A$10:$AN$73,EZ63)</f>
        <v>1.203559618</v>
      </c>
      <c r="FA69" s="414">
        <f>VLOOKUP(FA$64,'3a. TBond Main'!$A$10:$AN$73,FA63)</f>
        <v>2.011850698</v>
      </c>
      <c r="FB69" s="414">
        <f>VLOOKUP(FB$64,'3a. TBond Main'!$A$10:$AN$73,FB63)</f>
        <v>1.91857444</v>
      </c>
      <c r="FC69" s="414">
        <f>VLOOKUP(FC$64,'3a. TBond Main'!$A$10:$AN$73,FC63)</f>
        <v>1.962426581</v>
      </c>
      <c r="FD69" s="414">
        <f>VLOOKUP(FD$64,'3a. TBond Main'!$A$10:$AN$73,FD63)</f>
        <v>2.449231488</v>
      </c>
      <c r="FE69" s="414">
        <f>VLOOKUP(FE$64,'3a. TBond Main'!$A$10:$AN$73,FE63)</f>
        <v>4.013392661</v>
      </c>
      <c r="FF69" s="414">
        <f>VLOOKUP(FF$64,'3a. TBond Main'!$A$10:$AN$73,FF63)</f>
        <v>2.101371054</v>
      </c>
      <c r="FG69" s="414">
        <f>VLOOKUP(FG$64,'3a. TBond Main'!$A$10:$AN$73,FG63)</f>
        <v>1.940751818</v>
      </c>
      <c r="FH69" s="414">
        <f>VLOOKUP(FH$64,'3a. TBond Main'!$A$10:$AN$73,FH63)</f>
        <v>3.590132085</v>
      </c>
      <c r="FI69" s="414">
        <f>VLOOKUP(FI$64,'3a. TBond Main'!$A$10:$AN$73,FI63)</f>
        <v>1.793072001</v>
      </c>
      <c r="FJ69" s="414">
        <f>VLOOKUP(FJ$64,'3a. TBond Main'!$A$10:$AN$73,FJ63)</f>
        <v>1.210220878</v>
      </c>
      <c r="FK69" s="414">
        <f>VLOOKUP(FK$64,'3a. TBond Main'!$A$10:$AN$73,FK63)</f>
        <v>1.907054135</v>
      </c>
      <c r="FL69" s="414">
        <f>VLOOKUP(FL$64,'3a. TBond Main'!$A$10:$AN$73,FL63)</f>
        <v>2.011850698</v>
      </c>
      <c r="FM69" s="414">
        <f>VLOOKUP(FM$64,'3a. TBond Main'!$A$10:$AN$73,FM63)</f>
        <v>2.311487941</v>
      </c>
      <c r="FN69" s="414">
        <f>VLOOKUP(FN$64,'3a. TBond Main'!$A$10:$AN$73,FN63)</f>
        <v>1.924990431</v>
      </c>
      <c r="FO69" s="414">
        <f>VLOOKUP(FO$64,'3a. TBond Main'!$A$10:$AN$73,FO63)</f>
        <v>1.9756618</v>
      </c>
      <c r="FP69" s="414">
        <f>VLOOKUP(FP$64,'3a. TBond Main'!$A$10:$AN$73,FP63)</f>
        <v>1.211812583</v>
      </c>
      <c r="FQ69" s="414">
        <f>VLOOKUP(FQ$64,'3a. TBond Main'!$A$10:$AN$73,FQ63)</f>
        <v>2.049390105</v>
      </c>
      <c r="FR69" s="414">
        <f>VLOOKUP(FR$64,'3a. TBond Main'!$A$10:$AN$73,FR63)</f>
        <v>2.523282913</v>
      </c>
      <c r="FS69" s="414">
        <f>VLOOKUP(FS$64,'3a. TBond Main'!$A$10:$AN$73,FS63)</f>
        <v>2.550561587</v>
      </c>
      <c r="FT69" s="414">
        <f>VLOOKUP(FT$64,'3a. TBond Main'!$A$10:$AN$73,FT63)</f>
        <v>2.011699123</v>
      </c>
      <c r="FU69" s="414">
        <f>VLOOKUP(FU$64,'3a. TBond Main'!$A$10:$AN$73,FU63)</f>
        <v>1.79352219</v>
      </c>
      <c r="FV69" s="414">
        <f>VLOOKUP(FV$64,'3a. TBond Main'!$A$10:$AN$73,FV63)</f>
        <v>1.79352219</v>
      </c>
      <c r="FW69" s="414">
        <f>VLOOKUP(FW$64,'3a. TBond Main'!$A$10:$AN$73,FW63)</f>
        <v>1.166897728</v>
      </c>
      <c r="FX69" s="414">
        <f>VLOOKUP(FX$64,'3a. TBond Main'!$A$10:$AN$73,FX63)</f>
        <v>2.096719119</v>
      </c>
      <c r="FY69" s="414">
        <f>VLOOKUP(FY$64,'3a. TBond Main'!$A$10:$AN$73,FY63)</f>
        <v>2.060452859</v>
      </c>
      <c r="FZ69" s="414">
        <f>VLOOKUP(FZ$64,'3a. TBond Main'!$A$10:$AN$73,FZ63)</f>
        <v>1.317588003</v>
      </c>
      <c r="GA69" s="414">
        <f>VLOOKUP(GA$64,'3a. TBond Main'!$A$10:$AN$73,GA63)</f>
        <v>1.87450668</v>
      </c>
      <c r="GB69" s="414">
        <f>VLOOKUP(GB$64,'3a. TBond Main'!$A$10:$AN$73,GB63)</f>
        <v>2.933637407</v>
      </c>
      <c r="GC69" s="414">
        <f>VLOOKUP(GC$64,'3a. TBond Main'!$A$10:$AN$73,GC63)</f>
        <v>2.616885725</v>
      </c>
      <c r="GD69" s="414">
        <f>VLOOKUP(GD$64,'3a. TBond Main'!$A$10:$AN$73,GD63)</f>
        <v>2.061863093</v>
      </c>
      <c r="GE69" s="414">
        <f>VLOOKUP(GE$64,'3a. TBond Main'!$A$10:$AN$73,GE63)</f>
        <v>2.616885725</v>
      </c>
      <c r="GF69" s="414">
        <f>VLOOKUP(GF$64,'3a. TBond Main'!$A$10:$AN$73,GF63)</f>
        <v>1.793760537</v>
      </c>
      <c r="GG69" s="414">
        <f>VLOOKUP(GG$64,'3a. TBond Main'!$A$10:$AN$73,GG63)</f>
        <v>2.616885725</v>
      </c>
      <c r="GH69" s="414">
        <f>VLOOKUP(GH$64,'3a. TBond Main'!$A$10:$AN$73,GH63)</f>
        <v>1.793760537</v>
      </c>
      <c r="GI69" s="414">
        <f>VLOOKUP(GI$64,'3a. TBond Main'!$A$10:$AN$73,GI63)</f>
        <v>2.238635559</v>
      </c>
      <c r="GJ69" s="414">
        <f>VLOOKUP(GJ$64,'3a. TBond Main'!$A$10:$AN$73,GJ63)</f>
        <v>2.060652159</v>
      </c>
      <c r="GK69" s="414">
        <f>VLOOKUP(GK$64,'3a. TBond Main'!$A$10:$AN$73,GK63)</f>
        <v>2.252133546</v>
      </c>
      <c r="GL69" s="414">
        <f>VLOOKUP(GL$64,'3a. TBond Main'!$A$10:$AN$73,GL63)</f>
        <v>1.67444089</v>
      </c>
      <c r="GM69" s="414">
        <f>VLOOKUP(GM$64,'3a. TBond Main'!$A$10:$AN$73,GM63)</f>
        <v>2.236352734</v>
      </c>
      <c r="GN69" s="414">
        <f>VLOOKUP(GN$64,'3a. TBond Main'!$A$10:$AN$73,GN63)</f>
        <v>1.494361566</v>
      </c>
      <c r="GO69" s="414">
        <f>VLOOKUP(GO$64,'3a. TBond Main'!$A$10:$AN$73,GO63)</f>
        <v>1.494361566</v>
      </c>
      <c r="GP69" s="414">
        <f>VLOOKUP(GP$64,'3a. TBond Main'!$A$10:$AN$73,GP63)</f>
        <v>1.613311483</v>
      </c>
      <c r="GQ69" s="343"/>
      <c r="GR69" s="343">
        <f>VLOOKUP(GR$64,'3a. TBond Main'!$A$10:$AN$73,GR63)</f>
        <v>2.101698816</v>
      </c>
      <c r="GS69" s="343">
        <f>VLOOKUP(GS$64,'3a. TBond Main'!$A$10:$AN$73,GS63)</f>
        <v>1.655400139</v>
      </c>
      <c r="GT69" s="343">
        <f>VLOOKUP(GT$64,'3a. TBond Main'!$A$10:$AN$73,GT63)</f>
        <v>1.544581138</v>
      </c>
      <c r="GU69" s="343">
        <f>VLOOKUP(GU$64,'3a. TBond Main'!$A$10:$AN$73,GU63)</f>
        <v>1.509334353</v>
      </c>
      <c r="GV69" s="343">
        <f>VLOOKUP(GV$64,'3a. TBond Main'!$A$10:$AN$73,GV63)</f>
        <v>1.663697686</v>
      </c>
      <c r="GW69" s="343">
        <f>VLOOKUP(GW$64,'3a. TBond Main'!$A$10:$AN$73,GW63)</f>
        <v>1.607804771</v>
      </c>
      <c r="GX69" s="343">
        <f>VLOOKUP(GX$64,'3a. TBond Main'!$A$10:$AN$73,GX63)</f>
        <v>1.648257395</v>
      </c>
      <c r="GY69" s="343">
        <f>VLOOKUP(GY$64,'3a. TBond Main'!$A$10:$AN$73,GY63)</f>
        <v>2.436662026</v>
      </c>
      <c r="GZ69" s="343">
        <f>VLOOKUP(GZ$64,'3a. TBond Main'!$A$10:$AN$73,GZ63)</f>
        <v>1.98279505</v>
      </c>
      <c r="HA69" s="343">
        <f>VLOOKUP(HA$64,'3a. TBond Main'!$A$10:$AN$73,HA63)</f>
        <v>3.337628899</v>
      </c>
      <c r="HB69" s="343">
        <f>VLOOKUP(HB$64,'3a. TBond Main'!$A$10:$AN$73,HB63)</f>
        <v>1.62556473</v>
      </c>
      <c r="HC69" s="343">
        <f>VLOOKUP(HC$64,'3a. TBond Main'!$A$10:$AN$73,HC63)</f>
        <v>1.547710462</v>
      </c>
      <c r="HD69" s="343">
        <f>VLOOKUP(HD$64,'3a. TBond Main'!$A$10:$AN$73,HD63)</f>
        <v>1.95456671</v>
      </c>
      <c r="HE69" s="343">
        <f>VLOOKUP(HE$64,'3a. TBond Main'!$A$10:$AN$73,HE63)</f>
        <v>1.596402297</v>
      </c>
      <c r="HF69" s="343">
        <f>VLOOKUP(HF$64,'3a. TBond Main'!$A$10:$AN$73,HF63)</f>
        <v>1.644441999</v>
      </c>
      <c r="HG69" s="343">
        <f>VLOOKUP(HG$64,'3a. TBond Main'!$A$10:$AN$73,HG63)</f>
        <v>1.838896907</v>
      </c>
      <c r="HH69" s="343">
        <f>VLOOKUP(HH$64,'3a. TBond Main'!$A$10:$AN$73,HH63)</f>
        <v>1.675469087</v>
      </c>
      <c r="HI69" s="343">
        <f>VLOOKUP(HI$64,'3a. TBond Main'!$A$10:$AN$73,HI63)</f>
        <v>3.17500434</v>
      </c>
      <c r="HJ69" s="343">
        <f>VLOOKUP(HJ$64,'3a. TBond Main'!$A$10:$AN$73,HJ63)</f>
        <v>2.128834554</v>
      </c>
      <c r="HK69" s="343">
        <f>VLOOKUP(HK$64,'3a. TBond Main'!$A$10:$AN$73,HK63)</f>
        <v>2.498273485</v>
      </c>
      <c r="HL69" s="343">
        <f>VLOOKUP(HL$64,'3a. TBond Main'!$A$10:$AN$73,HL63)</f>
        <v>1.218141189</v>
      </c>
      <c r="HM69" s="343">
        <f>VLOOKUP(HM$64,'3a. TBond Main'!$A$10:$AN$73,HM63)</f>
        <v>1.203559618</v>
      </c>
      <c r="HN69" s="343">
        <f>VLOOKUP(HN$64,'3a. TBond Main'!$A$10:$AN$73,HN63)</f>
        <v>2.011850698</v>
      </c>
      <c r="HO69" s="343">
        <f>VLOOKUP(HO$64,'3a. TBond Main'!$A$10:$AN$73,HO63)</f>
        <v>1.91857444</v>
      </c>
      <c r="HP69" s="343">
        <f>VLOOKUP(HP$64,'3a. TBond Main'!$A$10:$AN$73,HP63)</f>
        <v>1.962426581</v>
      </c>
      <c r="HQ69" s="343">
        <f>VLOOKUP(HQ$64,'3a. TBond Main'!$A$10:$AN$73,HQ63)</f>
        <v>2.449231488</v>
      </c>
      <c r="HR69" s="343">
        <f>VLOOKUP(HR$64,'3a. TBond Main'!$A$10:$AN$73,HR63)</f>
        <v>4.013392661</v>
      </c>
      <c r="HS69" s="343">
        <f>VLOOKUP(HS$64,'3a. TBond Main'!$A$10:$AN$73,HS63)</f>
        <v>2.101371054</v>
      </c>
      <c r="HT69" s="343">
        <f>VLOOKUP(HT$64,'3a. TBond Main'!$A$10:$AN$73,HT63)</f>
        <v>1.940751818</v>
      </c>
      <c r="HU69" s="343">
        <f>VLOOKUP(HU$64,'3a. TBond Main'!$A$10:$AN$73,HU63)</f>
        <v>3.590132085</v>
      </c>
      <c r="HV69" s="343">
        <f>VLOOKUP(HV$64,'3a. TBond Main'!$A$10:$AN$73,HV63)</f>
        <v>1.793072001</v>
      </c>
      <c r="HW69" s="343">
        <f>VLOOKUP(HW$64,'3a. TBond Main'!$A$10:$AN$73,HW63)</f>
        <v>1.210220878</v>
      </c>
      <c r="HX69" s="343">
        <f>VLOOKUP(HX$64,'3a. TBond Main'!$A$10:$AN$73,HX63)</f>
        <v>1.907054135</v>
      </c>
      <c r="HY69" s="343">
        <f>VLOOKUP(HY$64,'3a. TBond Main'!$A$10:$AN$73,HY63)</f>
        <v>2.011850698</v>
      </c>
      <c r="HZ69" s="343">
        <f>VLOOKUP(HZ$64,'3a. TBond Main'!$A$10:$AN$73,HZ63)</f>
        <v>2.311487941</v>
      </c>
      <c r="IA69" s="343">
        <f>VLOOKUP(IA$64,'3a. TBond Main'!$A$10:$AN$73,IA63)</f>
        <v>1.924990431</v>
      </c>
      <c r="IB69" s="343">
        <f>VLOOKUP(IB$64,'3a. TBond Main'!$A$10:$AN$73,IB63)</f>
        <v>1.9756618</v>
      </c>
      <c r="IC69" s="343">
        <f>VLOOKUP(IC$64,'3a. TBond Main'!$A$10:$AN$73,IC63)</f>
        <v>1.211812583</v>
      </c>
      <c r="ID69" s="343">
        <f>VLOOKUP(ID$64,'3a. TBond Main'!$A$10:$AN$73,ID63)</f>
        <v>2.049390105</v>
      </c>
      <c r="IE69" s="343">
        <f>VLOOKUP(IE$64,'3a. TBond Main'!$A$10:$AN$73,IE63)</f>
        <v>2.523282913</v>
      </c>
      <c r="IF69" s="343">
        <f>VLOOKUP(IF$64,'3a. TBond Main'!$A$10:$AN$73,IF63)</f>
        <v>2.550561587</v>
      </c>
      <c r="IG69" s="343">
        <f>VLOOKUP(IG$64,'3a. TBond Main'!$A$10:$AN$73,IG63)</f>
        <v>2.011699123</v>
      </c>
      <c r="IH69" s="343">
        <f>VLOOKUP(IH$64,'3a. TBond Main'!$A$10:$AN$73,IH63)</f>
        <v>1.79352219</v>
      </c>
      <c r="II69" s="343">
        <f>VLOOKUP(II$64,'3a. TBond Main'!$A$10:$AN$73,II63)</f>
        <v>1.79352219</v>
      </c>
      <c r="IJ69" s="343">
        <f>VLOOKUP(IJ$64,'3a. TBond Main'!$A$10:$AN$73,IJ63)</f>
        <v>1.166897728</v>
      </c>
      <c r="IK69" s="343">
        <f>VLOOKUP(IK$64,'3a. TBond Main'!$A$10:$AN$73,IK63)</f>
        <v>2.096719119</v>
      </c>
      <c r="IL69" s="343">
        <f>VLOOKUP(IL$64,'3a. TBond Main'!$A$10:$AN$73,IL63)</f>
        <v>2.060452859</v>
      </c>
      <c r="IM69" s="343">
        <f>VLOOKUP(IM$64,'3a. TBond Main'!$A$10:$AN$73,IM63)</f>
        <v>1.317588003</v>
      </c>
      <c r="IN69" s="343">
        <f>VLOOKUP(IN$64,'3a. TBond Main'!$A$10:$AN$73,IN63)</f>
        <v>1.87450668</v>
      </c>
      <c r="IO69" s="343">
        <f>VLOOKUP(IO$64,'3a. TBond Main'!$A$10:$AN$73,IO63)</f>
        <v>2.933637407</v>
      </c>
      <c r="IP69" s="343">
        <f>VLOOKUP(IP$64,'3a. TBond Main'!$A$10:$AN$73,IP63)</f>
        <v>2.616885725</v>
      </c>
      <c r="IQ69" s="343">
        <f>VLOOKUP(IQ$64,'3a. TBond Main'!$A$10:$AN$73,IQ63)</f>
        <v>2.061863093</v>
      </c>
      <c r="IR69" s="343">
        <f>VLOOKUP(IR$64,'3a. TBond Main'!$A$10:$AN$73,IR63)</f>
        <v>2.616885725</v>
      </c>
      <c r="IS69" s="343">
        <f>VLOOKUP(IS$64,'3a. TBond Main'!$A$10:$AN$73,IS63)</f>
        <v>1.793760537</v>
      </c>
      <c r="IT69" s="343">
        <f>VLOOKUP(IT$64,'3a. TBond Main'!$A$10:$AN$73,IT63)</f>
        <v>2.616885725</v>
      </c>
      <c r="IU69" s="343">
        <f>VLOOKUP(IU$64,'3a. TBond Main'!$A$10:$AN$73,IU63)</f>
        <v>1.793760537</v>
      </c>
      <c r="IV69" s="343">
        <f>VLOOKUP(IV$64,'3a. TBond Main'!$A$10:$AN$73,IV63)</f>
        <v>2.238635559</v>
      </c>
      <c r="IW69" s="343">
        <f>VLOOKUP(IW$64,'3a. TBond Main'!$A$10:$AN$73,IW63)</f>
        <v>2.060652159</v>
      </c>
      <c r="IX69" s="343">
        <f>VLOOKUP(IX$64,'3a. TBond Main'!$A$10:$AN$73,IX63)</f>
        <v>2.252133546</v>
      </c>
      <c r="IY69" s="343">
        <f>VLOOKUP(IY$64,'3a. TBond Main'!$A$10:$AN$73,IY63)</f>
        <v>1.67444089</v>
      </c>
      <c r="IZ69" s="343">
        <f>VLOOKUP(IZ$64,'3a. TBond Main'!$A$10:$AN$73,IZ63)</f>
        <v>2.236352734</v>
      </c>
      <c r="JA69" s="343">
        <f>VLOOKUP(JA$64,'3a. TBond Main'!$A$10:$AN$73,JA63)</f>
        <v>1.494361566</v>
      </c>
      <c r="JB69" s="343">
        <f>VLOOKUP(JB$64,'3a. TBond Main'!$A$10:$AN$73,JB63)</f>
        <v>1.494361566</v>
      </c>
      <c r="JC69" s="343">
        <f>VLOOKUP(JC$64,'3a. TBond Main'!$A$10:$AN$73,JC63)</f>
        <v>1.613311483</v>
      </c>
      <c r="JD69" s="343"/>
      <c r="JE69" s="343">
        <f>VLOOKUP(JE$64,'3a. TBond Main'!$A$10:$AN$73,JE63)</f>
        <v>2.101698816</v>
      </c>
      <c r="JF69" s="343">
        <f>VLOOKUP(JF$64,'3a. TBond Main'!$A$10:$AN$73,JF63)</f>
        <v>1.655400139</v>
      </c>
      <c r="JG69" s="343">
        <f>VLOOKUP(JG$64,'3a. TBond Main'!$A$10:$AN$73,JG63)</f>
        <v>1.544581138</v>
      </c>
      <c r="JH69" s="343">
        <f>VLOOKUP(JH$64,'3a. TBond Main'!$A$10:$AN$73,JH63)</f>
        <v>1.509334353</v>
      </c>
      <c r="JI69" s="343">
        <f>VLOOKUP(JI$64,'3a. TBond Main'!$A$10:$AN$73,JI63)</f>
        <v>1.663697686</v>
      </c>
      <c r="JJ69" s="343">
        <f>VLOOKUP(JJ$64,'3a. TBond Main'!$A$10:$AN$73,JJ63)</f>
        <v>1.607804771</v>
      </c>
      <c r="JK69" s="343">
        <f>VLOOKUP(JK$64,'3a. TBond Main'!$A$10:$AN$73,JK63)</f>
        <v>1.648257395</v>
      </c>
      <c r="JL69" s="343">
        <f>VLOOKUP(JL$64,'3a. TBond Main'!$A$10:$AN$73,JL63)</f>
        <v>2.436662026</v>
      </c>
      <c r="JM69" s="343">
        <f>VLOOKUP(JM$64,'3a. TBond Main'!$A$10:$AN$73,JM63)</f>
        <v>1.98279505</v>
      </c>
      <c r="JN69" s="343">
        <f>VLOOKUP(JN$64,'3a. TBond Main'!$A$10:$AN$73,JN63)</f>
        <v>3.337628899</v>
      </c>
      <c r="JO69" s="343">
        <f>VLOOKUP(JO$64,'3a. TBond Main'!$A$10:$AN$73,JO63)</f>
        <v>1.62556473</v>
      </c>
      <c r="JP69" s="343">
        <f>VLOOKUP(JP$64,'3a. TBond Main'!$A$10:$AN$73,JP63)</f>
        <v>1.547710462</v>
      </c>
      <c r="JQ69" s="343">
        <f>VLOOKUP(JQ$64,'3a. TBond Main'!$A$10:$AN$73,JQ63)</f>
        <v>1.95456671</v>
      </c>
      <c r="JR69" s="343">
        <f>VLOOKUP(JR$64,'3a. TBond Main'!$A$10:$AN$73,JR63)</f>
        <v>1.596402297</v>
      </c>
      <c r="JS69" s="343">
        <f>VLOOKUP(JS$64,'3a. TBond Main'!$A$10:$AN$73,JS63)</f>
        <v>1.644441999</v>
      </c>
      <c r="JT69" s="343">
        <f>VLOOKUP(JT$64,'3a. TBond Main'!$A$10:$AN$73,JT63)</f>
        <v>1.838896907</v>
      </c>
      <c r="JU69" s="343">
        <f>VLOOKUP(JU$64,'3a. TBond Main'!$A$10:$AN$73,JU63)</f>
        <v>1.675469087</v>
      </c>
      <c r="JV69" s="343">
        <f>VLOOKUP(JV$64,'3a. TBond Main'!$A$10:$AN$73,JV63)</f>
        <v>3.17500434</v>
      </c>
      <c r="JW69" s="343">
        <f>VLOOKUP(JW$64,'3a. TBond Main'!$A$10:$AN$73,JW63)</f>
        <v>2.128834554</v>
      </c>
      <c r="JX69" s="343">
        <f>VLOOKUP(JX$64,'3a. TBond Main'!$A$10:$AN$73,JX63)</f>
        <v>2.498273485</v>
      </c>
      <c r="JY69" s="343">
        <f>VLOOKUP(JY$64,'3a. TBond Main'!$A$10:$AN$73,JY63)</f>
        <v>1.218141189</v>
      </c>
      <c r="JZ69" s="343">
        <f>VLOOKUP(JZ$64,'3a. TBond Main'!$A$10:$AN$73,JZ63)</f>
        <v>1.203559618</v>
      </c>
      <c r="KA69" s="343">
        <f>VLOOKUP(KA$64,'3a. TBond Main'!$A$10:$AN$73,KA63)</f>
        <v>2.011850698</v>
      </c>
      <c r="KB69" s="343">
        <f>VLOOKUP(KB$64,'3a. TBond Main'!$A$10:$AN$73,KB63)</f>
        <v>1.91857444</v>
      </c>
      <c r="KC69" s="343">
        <f>VLOOKUP(KC$64,'3a. TBond Main'!$A$10:$AN$73,KC63)</f>
        <v>1.962426581</v>
      </c>
      <c r="KD69" s="343">
        <f>VLOOKUP(KD$64,'3a. TBond Main'!$A$10:$AN$73,KD63)</f>
        <v>2.449231488</v>
      </c>
      <c r="KE69" s="343">
        <f>VLOOKUP(KE$64,'3a. TBond Main'!$A$10:$AN$73,KE63)</f>
        <v>4.013392661</v>
      </c>
      <c r="KF69" s="343">
        <f>VLOOKUP(KF$64,'3a. TBond Main'!$A$10:$AN$73,KF63)</f>
        <v>2.101371054</v>
      </c>
      <c r="KG69" s="343">
        <f>VLOOKUP(KG$64,'3a. TBond Main'!$A$10:$AN$73,KG63)</f>
        <v>1.940751818</v>
      </c>
      <c r="KH69" s="343">
        <f>VLOOKUP(KH$64,'3a. TBond Main'!$A$10:$AN$73,KH63)</f>
        <v>3.590132085</v>
      </c>
      <c r="KI69" s="343">
        <f>VLOOKUP(KI$64,'3a. TBond Main'!$A$10:$AN$73,KI63)</f>
        <v>1.793072001</v>
      </c>
      <c r="KJ69" s="343">
        <f>VLOOKUP(KJ$64,'3a. TBond Main'!$A$10:$AN$73,KJ63)</f>
        <v>1.210220878</v>
      </c>
      <c r="KK69" s="343">
        <f>VLOOKUP(KK$64,'3a. TBond Main'!$A$10:$AN$73,KK63)</f>
        <v>1.907054135</v>
      </c>
      <c r="KL69" s="343">
        <f>VLOOKUP(KL$64,'3a. TBond Main'!$A$10:$AN$73,KL63)</f>
        <v>2.011850698</v>
      </c>
      <c r="KM69" s="343">
        <f>VLOOKUP(KM$64,'3a. TBond Main'!$A$10:$AN$73,KM63)</f>
        <v>2.311487941</v>
      </c>
      <c r="KN69" s="343">
        <f>VLOOKUP(KN$64,'3a. TBond Main'!$A$10:$AN$73,KN63)</f>
        <v>1.924990431</v>
      </c>
      <c r="KO69" s="343">
        <f>VLOOKUP(KO$64,'3a. TBond Main'!$A$10:$AN$73,KO63)</f>
        <v>1.9756618</v>
      </c>
      <c r="KP69" s="343">
        <f>VLOOKUP(KP$64,'3a. TBond Main'!$A$10:$AN$73,KP63)</f>
        <v>1.211812583</v>
      </c>
      <c r="KQ69" s="343">
        <f>VLOOKUP(KQ$64,'3a. TBond Main'!$A$10:$AN$73,KQ63)</f>
        <v>2.049390105</v>
      </c>
      <c r="KR69" s="343">
        <f>VLOOKUP(KR$64,'3a. TBond Main'!$A$10:$AN$73,KR63)</f>
        <v>2.523282913</v>
      </c>
      <c r="KS69" s="343">
        <f>VLOOKUP(KS$64,'3a. TBond Main'!$A$10:$AN$73,KS63)</f>
        <v>2.550561587</v>
      </c>
      <c r="KT69" s="343">
        <f>VLOOKUP(KT$64,'3a. TBond Main'!$A$10:$AN$73,KT63)</f>
        <v>2.011699123</v>
      </c>
      <c r="KU69" s="343">
        <f>VLOOKUP(KU$64,'3a. TBond Main'!$A$10:$AN$73,KU63)</f>
        <v>1.79352219</v>
      </c>
      <c r="KV69" s="343">
        <f>VLOOKUP(KV$64,'3a. TBond Main'!$A$10:$AN$73,KV63)</f>
        <v>1.79352219</v>
      </c>
      <c r="KW69" s="343">
        <f>VLOOKUP(KW$64,'3a. TBond Main'!$A$10:$AN$73,KW63)</f>
        <v>1.166897728</v>
      </c>
      <c r="KX69" s="343">
        <f>VLOOKUP(KX$64,'3a. TBond Main'!$A$10:$AN$73,KX63)</f>
        <v>2.096719119</v>
      </c>
      <c r="KY69" s="343">
        <f>VLOOKUP(KY$64,'3a. TBond Main'!$A$10:$AN$73,KY63)</f>
        <v>2.060452859</v>
      </c>
      <c r="KZ69" s="343">
        <f>VLOOKUP(KZ$64,'3a. TBond Main'!$A$10:$AN$73,KZ63)</f>
        <v>1.317588003</v>
      </c>
      <c r="LA69" s="343">
        <f>VLOOKUP(LA$64,'3a. TBond Main'!$A$10:$AN$73,LA63)</f>
        <v>1.87450668</v>
      </c>
      <c r="LB69" s="343">
        <f>VLOOKUP(LB$64,'3a. TBond Main'!$A$10:$AN$73,LB63)</f>
        <v>2.933637407</v>
      </c>
      <c r="LC69" s="343">
        <f>VLOOKUP(LC$64,'3a. TBond Main'!$A$10:$AN$73,LC63)</f>
        <v>2.616885725</v>
      </c>
      <c r="LD69" s="343">
        <f>VLOOKUP(LD$64,'3a. TBond Main'!$A$10:$AN$73,LD63)</f>
        <v>2.061863093</v>
      </c>
      <c r="LE69" s="343">
        <f>VLOOKUP(LE$64,'3a. TBond Main'!$A$10:$AN$73,LE63)</f>
        <v>2.616885725</v>
      </c>
      <c r="LF69" s="343">
        <f>VLOOKUP(LF$64,'3a. TBond Main'!$A$10:$AN$73,LF63)</f>
        <v>1.793760537</v>
      </c>
      <c r="LG69" s="343">
        <f>VLOOKUP(LG$64,'3a. TBond Main'!$A$10:$AN$73,LG63)</f>
        <v>2.616885725</v>
      </c>
      <c r="LH69" s="343">
        <f>VLOOKUP(LH$64,'3a. TBond Main'!$A$10:$AN$73,LH63)</f>
        <v>1.793760537</v>
      </c>
      <c r="LI69" s="343">
        <f>VLOOKUP(LI$64,'3a. TBond Main'!$A$10:$AN$73,LI63)</f>
        <v>2.238635559</v>
      </c>
      <c r="LJ69" s="343">
        <f>VLOOKUP(LJ$64,'3a. TBond Main'!$A$10:$AN$73,LJ63)</f>
        <v>2.060652159</v>
      </c>
      <c r="LK69" s="343">
        <f>VLOOKUP(LK$64,'3a. TBond Main'!$A$10:$AN$73,LK63)</f>
        <v>2.252133546</v>
      </c>
      <c r="LL69" s="343">
        <f>VLOOKUP(LL$64,'3a. TBond Main'!$A$10:$AN$73,LL63)</f>
        <v>1.67444089</v>
      </c>
      <c r="LM69" s="343">
        <f>VLOOKUP(LM$64,'3a. TBond Main'!$A$10:$AN$73,LM63)</f>
        <v>2.236352734</v>
      </c>
      <c r="LN69" s="343">
        <f>VLOOKUP(LN$64,'3a. TBond Main'!$A$10:$AN$73,LN63)</f>
        <v>1.494361566</v>
      </c>
      <c r="LO69" s="343">
        <f>VLOOKUP(LO$64,'3a. TBond Main'!$A$10:$AN$73,LO63)</f>
        <v>1.494361566</v>
      </c>
      <c r="LP69" s="343">
        <f>VLOOKUP(LP$64,'3a. TBond Main'!$A$10:$AN$73,LP63)</f>
        <v>1.613311483</v>
      </c>
    </row>
    <row r="70">
      <c r="A70" s="331"/>
      <c r="B70" s="338"/>
      <c r="C70" s="338"/>
      <c r="D70" s="138" t="s">
        <v>314</v>
      </c>
      <c r="E70" s="343">
        <f t="shared" ref="E70:BP70" si="41">E69-1</f>
        <v>0</v>
      </c>
      <c r="F70" s="343">
        <f t="shared" si="41"/>
        <v>0</v>
      </c>
      <c r="G70" s="343">
        <f t="shared" si="41"/>
        <v>0</v>
      </c>
      <c r="H70" s="343">
        <f t="shared" si="41"/>
        <v>0</v>
      </c>
      <c r="I70" s="343">
        <f t="shared" si="41"/>
        <v>0</v>
      </c>
      <c r="J70" s="343">
        <f t="shared" si="41"/>
        <v>0</v>
      </c>
      <c r="K70" s="343">
        <f t="shared" si="41"/>
        <v>0</v>
      </c>
      <c r="L70" s="343">
        <f t="shared" si="41"/>
        <v>0</v>
      </c>
      <c r="M70" s="343">
        <f t="shared" si="41"/>
        <v>0</v>
      </c>
      <c r="N70" s="343">
        <f t="shared" si="41"/>
        <v>0</v>
      </c>
      <c r="O70" s="343">
        <f t="shared" si="41"/>
        <v>0</v>
      </c>
      <c r="P70" s="343">
        <f t="shared" si="41"/>
        <v>0</v>
      </c>
      <c r="Q70" s="343">
        <f t="shared" si="41"/>
        <v>0</v>
      </c>
      <c r="R70" s="343">
        <f t="shared" si="41"/>
        <v>0</v>
      </c>
      <c r="S70" s="343">
        <f t="shared" si="41"/>
        <v>0</v>
      </c>
      <c r="T70" s="343">
        <f t="shared" si="41"/>
        <v>0</v>
      </c>
      <c r="U70" s="343">
        <f t="shared" si="41"/>
        <v>0</v>
      </c>
      <c r="V70" s="343">
        <f t="shared" si="41"/>
        <v>0</v>
      </c>
      <c r="W70" s="343">
        <f t="shared" si="41"/>
        <v>0</v>
      </c>
      <c r="X70" s="343">
        <f t="shared" si="41"/>
        <v>0</v>
      </c>
      <c r="Y70" s="343">
        <f t="shared" si="41"/>
        <v>0</v>
      </c>
      <c r="Z70" s="343">
        <f t="shared" si="41"/>
        <v>0</v>
      </c>
      <c r="AA70" s="343">
        <f t="shared" si="41"/>
        <v>0</v>
      </c>
      <c r="AB70" s="343">
        <f t="shared" si="41"/>
        <v>0</v>
      </c>
      <c r="AC70" s="343">
        <f t="shared" si="41"/>
        <v>0</v>
      </c>
      <c r="AD70" s="343">
        <f t="shared" si="41"/>
        <v>0</v>
      </c>
      <c r="AE70" s="343">
        <f t="shared" si="41"/>
        <v>0</v>
      </c>
      <c r="AF70" s="343">
        <f t="shared" si="41"/>
        <v>0</v>
      </c>
      <c r="AG70" s="343">
        <f t="shared" si="41"/>
        <v>0</v>
      </c>
      <c r="AH70" s="343">
        <f t="shared" si="41"/>
        <v>0</v>
      </c>
      <c r="AI70" s="343">
        <f t="shared" si="41"/>
        <v>0</v>
      </c>
      <c r="AJ70" s="343">
        <f t="shared" si="41"/>
        <v>0</v>
      </c>
      <c r="AK70" s="343">
        <f t="shared" si="41"/>
        <v>0</v>
      </c>
      <c r="AL70" s="343">
        <f t="shared" si="41"/>
        <v>0</v>
      </c>
      <c r="AM70" s="343">
        <f t="shared" si="41"/>
        <v>0</v>
      </c>
      <c r="AN70" s="343">
        <f t="shared" si="41"/>
        <v>0</v>
      </c>
      <c r="AO70" s="343">
        <f t="shared" si="41"/>
        <v>0</v>
      </c>
      <c r="AP70" s="343">
        <f t="shared" si="41"/>
        <v>0</v>
      </c>
      <c r="AQ70" s="343">
        <f t="shared" si="41"/>
        <v>0</v>
      </c>
      <c r="AR70" s="343">
        <f t="shared" si="41"/>
        <v>0</v>
      </c>
      <c r="AS70" s="343">
        <f t="shared" si="41"/>
        <v>0</v>
      </c>
      <c r="AT70" s="343">
        <f t="shared" si="41"/>
        <v>0</v>
      </c>
      <c r="AU70" s="343">
        <f t="shared" si="41"/>
        <v>0</v>
      </c>
      <c r="AV70" s="343">
        <f t="shared" si="41"/>
        <v>0</v>
      </c>
      <c r="AW70" s="343">
        <f t="shared" si="41"/>
        <v>0</v>
      </c>
      <c r="AX70" s="343">
        <f t="shared" si="41"/>
        <v>0</v>
      </c>
      <c r="AY70" s="343">
        <f t="shared" si="41"/>
        <v>0</v>
      </c>
      <c r="AZ70" s="343">
        <f t="shared" si="41"/>
        <v>0</v>
      </c>
      <c r="BA70" s="343">
        <f t="shared" si="41"/>
        <v>0</v>
      </c>
      <c r="BB70" s="343">
        <f t="shared" si="41"/>
        <v>0</v>
      </c>
      <c r="BC70" s="343">
        <f t="shared" si="41"/>
        <v>0</v>
      </c>
      <c r="BD70" s="343">
        <f t="shared" si="41"/>
        <v>0</v>
      </c>
      <c r="BE70" s="343">
        <f t="shared" si="41"/>
        <v>0</v>
      </c>
      <c r="BF70" s="343">
        <f t="shared" si="41"/>
        <v>0</v>
      </c>
      <c r="BG70" s="343">
        <f t="shared" si="41"/>
        <v>0</v>
      </c>
      <c r="BH70" s="343">
        <f t="shared" si="41"/>
        <v>0</v>
      </c>
      <c r="BI70" s="343">
        <f t="shared" si="41"/>
        <v>0</v>
      </c>
      <c r="BJ70" s="343">
        <f t="shared" si="41"/>
        <v>0</v>
      </c>
      <c r="BK70" s="343">
        <f t="shared" si="41"/>
        <v>0</v>
      </c>
      <c r="BL70" s="343">
        <f t="shared" si="41"/>
        <v>0</v>
      </c>
      <c r="BM70" s="343">
        <f t="shared" si="41"/>
        <v>0</v>
      </c>
      <c r="BN70" s="343">
        <f t="shared" si="41"/>
        <v>0</v>
      </c>
      <c r="BO70" s="343">
        <f t="shared" si="41"/>
        <v>0</v>
      </c>
      <c r="BP70" s="343">
        <f t="shared" si="41"/>
        <v>0</v>
      </c>
      <c r="BQ70" s="343"/>
      <c r="BR70" s="343">
        <f t="shared" ref="BR70:EC70" si="42">BR69-1</f>
        <v>1.101698816</v>
      </c>
      <c r="BS70" s="343">
        <f t="shared" si="42"/>
        <v>0.655400139</v>
      </c>
      <c r="BT70" s="343">
        <f t="shared" si="42"/>
        <v>0.5445811376</v>
      </c>
      <c r="BU70" s="343">
        <f t="shared" si="42"/>
        <v>0.5093343529</v>
      </c>
      <c r="BV70" s="343">
        <f t="shared" si="42"/>
        <v>0.6636976863</v>
      </c>
      <c r="BW70" s="343">
        <f t="shared" si="42"/>
        <v>0.6078047707</v>
      </c>
      <c r="BX70" s="343">
        <f t="shared" si="42"/>
        <v>0.6482573952</v>
      </c>
      <c r="BY70" s="343">
        <f t="shared" si="42"/>
        <v>1.436662026</v>
      </c>
      <c r="BZ70" s="343">
        <f t="shared" si="42"/>
        <v>0.9827950495</v>
      </c>
      <c r="CA70" s="343">
        <f t="shared" si="42"/>
        <v>2.337628899</v>
      </c>
      <c r="CB70" s="343">
        <f t="shared" si="42"/>
        <v>0.6255647295</v>
      </c>
      <c r="CC70" s="343">
        <f t="shared" si="42"/>
        <v>0.5477104622</v>
      </c>
      <c r="CD70" s="343">
        <f t="shared" si="42"/>
        <v>0.9545667103</v>
      </c>
      <c r="CE70" s="343">
        <f t="shared" si="42"/>
        <v>0.5964022974</v>
      </c>
      <c r="CF70" s="343">
        <f t="shared" si="42"/>
        <v>0.6444419991</v>
      </c>
      <c r="CG70" s="343">
        <f t="shared" si="42"/>
        <v>0.8388969074</v>
      </c>
      <c r="CH70" s="343">
        <f t="shared" si="42"/>
        <v>0.6754690867</v>
      </c>
      <c r="CI70" s="343">
        <f t="shared" si="42"/>
        <v>2.17500434</v>
      </c>
      <c r="CJ70" s="343">
        <f t="shared" si="42"/>
        <v>1.128834554</v>
      </c>
      <c r="CK70" s="343">
        <f t="shared" si="42"/>
        <v>1.498273485</v>
      </c>
      <c r="CL70" s="343">
        <f t="shared" si="42"/>
        <v>0.2181411891</v>
      </c>
      <c r="CM70" s="343">
        <f t="shared" si="42"/>
        <v>0.2035596179</v>
      </c>
      <c r="CN70" s="343">
        <f t="shared" si="42"/>
        <v>1.011850698</v>
      </c>
      <c r="CO70" s="343">
        <f t="shared" si="42"/>
        <v>0.9185744404</v>
      </c>
      <c r="CP70" s="343">
        <f t="shared" si="42"/>
        <v>0.9624265811</v>
      </c>
      <c r="CQ70" s="343">
        <f t="shared" si="42"/>
        <v>1.449231488</v>
      </c>
      <c r="CR70" s="343">
        <f t="shared" si="42"/>
        <v>3.013392661</v>
      </c>
      <c r="CS70" s="343">
        <f t="shared" si="42"/>
        <v>1.101371054</v>
      </c>
      <c r="CT70" s="343">
        <f t="shared" si="42"/>
        <v>0.9407518178</v>
      </c>
      <c r="CU70" s="343">
        <f t="shared" si="42"/>
        <v>2.590132085</v>
      </c>
      <c r="CV70" s="343">
        <f t="shared" si="42"/>
        <v>0.7930720009</v>
      </c>
      <c r="CW70" s="343">
        <f t="shared" si="42"/>
        <v>0.210220878</v>
      </c>
      <c r="CX70" s="343">
        <f t="shared" si="42"/>
        <v>0.9070541348</v>
      </c>
      <c r="CY70" s="343">
        <f t="shared" si="42"/>
        <v>1.011850698</v>
      </c>
      <c r="CZ70" s="343">
        <f t="shared" si="42"/>
        <v>1.311487941</v>
      </c>
      <c r="DA70" s="343">
        <f t="shared" si="42"/>
        <v>0.9249904309</v>
      </c>
      <c r="DB70" s="343">
        <f t="shared" si="42"/>
        <v>0.9756617996</v>
      </c>
      <c r="DC70" s="343">
        <f t="shared" si="42"/>
        <v>0.211812583</v>
      </c>
      <c r="DD70" s="343">
        <f t="shared" si="42"/>
        <v>1.049390105</v>
      </c>
      <c r="DE70" s="343">
        <f t="shared" si="42"/>
        <v>1.523282913</v>
      </c>
      <c r="DF70" s="343">
        <f t="shared" si="42"/>
        <v>1.550561587</v>
      </c>
      <c r="DG70" s="343">
        <f t="shared" si="42"/>
        <v>1.011699123</v>
      </c>
      <c r="DH70" s="343">
        <f t="shared" si="42"/>
        <v>0.79352219</v>
      </c>
      <c r="DI70" s="343">
        <f t="shared" si="42"/>
        <v>0.79352219</v>
      </c>
      <c r="DJ70" s="343">
        <f t="shared" si="42"/>
        <v>0.1668977282</v>
      </c>
      <c r="DK70" s="343">
        <f t="shared" si="42"/>
        <v>1.096719119</v>
      </c>
      <c r="DL70" s="343">
        <f t="shared" si="42"/>
        <v>1.060452859</v>
      </c>
      <c r="DM70" s="343">
        <f t="shared" si="42"/>
        <v>0.3175880028</v>
      </c>
      <c r="DN70" s="343">
        <f t="shared" si="42"/>
        <v>0.8745066801</v>
      </c>
      <c r="DO70" s="343">
        <f t="shared" si="42"/>
        <v>1.933637407</v>
      </c>
      <c r="DP70" s="343">
        <f t="shared" si="42"/>
        <v>1.616885725</v>
      </c>
      <c r="DQ70" s="343">
        <f t="shared" si="42"/>
        <v>1.061863093</v>
      </c>
      <c r="DR70" s="343">
        <f t="shared" si="42"/>
        <v>1.616885725</v>
      </c>
      <c r="DS70" s="343">
        <f t="shared" si="42"/>
        <v>0.7937605375</v>
      </c>
      <c r="DT70" s="343">
        <f t="shared" si="42"/>
        <v>1.616885725</v>
      </c>
      <c r="DU70" s="343">
        <f t="shared" si="42"/>
        <v>0.7937605375</v>
      </c>
      <c r="DV70" s="343">
        <f t="shared" si="42"/>
        <v>1.238635559</v>
      </c>
      <c r="DW70" s="343">
        <f t="shared" si="42"/>
        <v>1.060652159</v>
      </c>
      <c r="DX70" s="343">
        <f t="shared" si="42"/>
        <v>1.252133546</v>
      </c>
      <c r="DY70" s="343">
        <f t="shared" si="42"/>
        <v>0.6744408903</v>
      </c>
      <c r="DZ70" s="343">
        <f t="shared" si="42"/>
        <v>1.236352734</v>
      </c>
      <c r="EA70" s="343">
        <f t="shared" si="42"/>
        <v>0.494361566</v>
      </c>
      <c r="EB70" s="343">
        <f t="shared" si="42"/>
        <v>0.494361566</v>
      </c>
      <c r="EC70" s="343">
        <f t="shared" si="42"/>
        <v>0.6133114827</v>
      </c>
      <c r="ED70" s="343"/>
      <c r="EE70" s="343">
        <f t="shared" ref="EE70:GP70" si="43">EE69-1</f>
        <v>1.101698816</v>
      </c>
      <c r="EF70" s="343">
        <f t="shared" si="43"/>
        <v>0.655400139</v>
      </c>
      <c r="EG70" s="343">
        <f t="shared" si="43"/>
        <v>0.5445811376</v>
      </c>
      <c r="EH70" s="343">
        <f t="shared" si="43"/>
        <v>0.5093343529</v>
      </c>
      <c r="EI70" s="343">
        <f t="shared" si="43"/>
        <v>0.6636976863</v>
      </c>
      <c r="EJ70" s="343">
        <f t="shared" si="43"/>
        <v>0.6078047707</v>
      </c>
      <c r="EK70" s="343">
        <f t="shared" si="43"/>
        <v>0.6482573952</v>
      </c>
      <c r="EL70" s="343">
        <f t="shared" si="43"/>
        <v>1.436662026</v>
      </c>
      <c r="EM70" s="343">
        <f t="shared" si="43"/>
        <v>0.9827950495</v>
      </c>
      <c r="EN70" s="343">
        <f t="shared" si="43"/>
        <v>2.337628899</v>
      </c>
      <c r="EO70" s="343">
        <f t="shared" si="43"/>
        <v>0.6255647295</v>
      </c>
      <c r="EP70" s="343">
        <f t="shared" si="43"/>
        <v>0.5477104622</v>
      </c>
      <c r="EQ70" s="343">
        <f t="shared" si="43"/>
        <v>0.9545667103</v>
      </c>
      <c r="ER70" s="343">
        <f t="shared" si="43"/>
        <v>0.5964022974</v>
      </c>
      <c r="ES70" s="343">
        <f t="shared" si="43"/>
        <v>0.6444419991</v>
      </c>
      <c r="ET70" s="343">
        <f t="shared" si="43"/>
        <v>0.8388969074</v>
      </c>
      <c r="EU70" s="343">
        <f t="shared" si="43"/>
        <v>0.6754690867</v>
      </c>
      <c r="EV70" s="343">
        <f t="shared" si="43"/>
        <v>2.17500434</v>
      </c>
      <c r="EW70" s="343">
        <f t="shared" si="43"/>
        <v>1.128834554</v>
      </c>
      <c r="EX70" s="343">
        <f t="shared" si="43"/>
        <v>1.498273485</v>
      </c>
      <c r="EY70" s="343">
        <f t="shared" si="43"/>
        <v>0.2181411891</v>
      </c>
      <c r="EZ70" s="343">
        <f t="shared" si="43"/>
        <v>0.2035596179</v>
      </c>
      <c r="FA70" s="343">
        <f t="shared" si="43"/>
        <v>1.011850698</v>
      </c>
      <c r="FB70" s="343">
        <f t="shared" si="43"/>
        <v>0.9185744404</v>
      </c>
      <c r="FC70" s="343">
        <f t="shared" si="43"/>
        <v>0.9624265811</v>
      </c>
      <c r="FD70" s="343">
        <f t="shared" si="43"/>
        <v>1.449231488</v>
      </c>
      <c r="FE70" s="343">
        <f t="shared" si="43"/>
        <v>3.013392661</v>
      </c>
      <c r="FF70" s="343">
        <f t="shared" si="43"/>
        <v>1.101371054</v>
      </c>
      <c r="FG70" s="343">
        <f t="shared" si="43"/>
        <v>0.9407518178</v>
      </c>
      <c r="FH70" s="343">
        <f t="shared" si="43"/>
        <v>2.590132085</v>
      </c>
      <c r="FI70" s="343">
        <f t="shared" si="43"/>
        <v>0.7930720009</v>
      </c>
      <c r="FJ70" s="343">
        <f t="shared" si="43"/>
        <v>0.210220878</v>
      </c>
      <c r="FK70" s="343">
        <f t="shared" si="43"/>
        <v>0.9070541348</v>
      </c>
      <c r="FL70" s="343">
        <f t="shared" si="43"/>
        <v>1.011850698</v>
      </c>
      <c r="FM70" s="343">
        <f t="shared" si="43"/>
        <v>1.311487941</v>
      </c>
      <c r="FN70" s="343">
        <f t="shared" si="43"/>
        <v>0.9249904309</v>
      </c>
      <c r="FO70" s="343">
        <f t="shared" si="43"/>
        <v>0.9756617996</v>
      </c>
      <c r="FP70" s="343">
        <f t="shared" si="43"/>
        <v>0.211812583</v>
      </c>
      <c r="FQ70" s="343">
        <f t="shared" si="43"/>
        <v>1.049390105</v>
      </c>
      <c r="FR70" s="343">
        <f t="shared" si="43"/>
        <v>1.523282913</v>
      </c>
      <c r="FS70" s="343">
        <f t="shared" si="43"/>
        <v>1.550561587</v>
      </c>
      <c r="FT70" s="343">
        <f t="shared" si="43"/>
        <v>1.011699123</v>
      </c>
      <c r="FU70" s="343">
        <f t="shared" si="43"/>
        <v>0.79352219</v>
      </c>
      <c r="FV70" s="343">
        <f t="shared" si="43"/>
        <v>0.79352219</v>
      </c>
      <c r="FW70" s="343">
        <f t="shared" si="43"/>
        <v>0.1668977282</v>
      </c>
      <c r="FX70" s="343">
        <f t="shared" si="43"/>
        <v>1.096719119</v>
      </c>
      <c r="FY70" s="343">
        <f t="shared" si="43"/>
        <v>1.060452859</v>
      </c>
      <c r="FZ70" s="343">
        <f t="shared" si="43"/>
        <v>0.3175880028</v>
      </c>
      <c r="GA70" s="343">
        <f t="shared" si="43"/>
        <v>0.8745066801</v>
      </c>
      <c r="GB70" s="343">
        <f t="shared" si="43"/>
        <v>1.933637407</v>
      </c>
      <c r="GC70" s="343">
        <f t="shared" si="43"/>
        <v>1.616885725</v>
      </c>
      <c r="GD70" s="343">
        <f t="shared" si="43"/>
        <v>1.061863093</v>
      </c>
      <c r="GE70" s="343">
        <f t="shared" si="43"/>
        <v>1.616885725</v>
      </c>
      <c r="GF70" s="343">
        <f t="shared" si="43"/>
        <v>0.7937605375</v>
      </c>
      <c r="GG70" s="343">
        <f t="shared" si="43"/>
        <v>1.616885725</v>
      </c>
      <c r="GH70" s="343">
        <f t="shared" si="43"/>
        <v>0.7937605375</v>
      </c>
      <c r="GI70" s="343">
        <f t="shared" si="43"/>
        <v>1.238635559</v>
      </c>
      <c r="GJ70" s="343">
        <f t="shared" si="43"/>
        <v>1.060652159</v>
      </c>
      <c r="GK70" s="343">
        <f t="shared" si="43"/>
        <v>1.252133546</v>
      </c>
      <c r="GL70" s="343">
        <f t="shared" si="43"/>
        <v>0.6744408903</v>
      </c>
      <c r="GM70" s="343">
        <f t="shared" si="43"/>
        <v>1.236352734</v>
      </c>
      <c r="GN70" s="343">
        <f t="shared" si="43"/>
        <v>0.494361566</v>
      </c>
      <c r="GO70" s="343">
        <f t="shared" si="43"/>
        <v>0.494361566</v>
      </c>
      <c r="GP70" s="343">
        <f t="shared" si="43"/>
        <v>0.6133114827</v>
      </c>
      <c r="GQ70" s="343"/>
      <c r="GR70" s="343">
        <f t="shared" ref="GR70:JC70" si="44">GR69-1</f>
        <v>1.101698816</v>
      </c>
      <c r="GS70" s="343">
        <f t="shared" si="44"/>
        <v>0.655400139</v>
      </c>
      <c r="GT70" s="343">
        <f t="shared" si="44"/>
        <v>0.5445811376</v>
      </c>
      <c r="GU70" s="343">
        <f t="shared" si="44"/>
        <v>0.5093343529</v>
      </c>
      <c r="GV70" s="343">
        <f t="shared" si="44"/>
        <v>0.6636976863</v>
      </c>
      <c r="GW70" s="343">
        <f t="shared" si="44"/>
        <v>0.6078047707</v>
      </c>
      <c r="GX70" s="343">
        <f t="shared" si="44"/>
        <v>0.6482573952</v>
      </c>
      <c r="GY70" s="343">
        <f t="shared" si="44"/>
        <v>1.436662026</v>
      </c>
      <c r="GZ70" s="343">
        <f t="shared" si="44"/>
        <v>0.9827950495</v>
      </c>
      <c r="HA70" s="343">
        <f t="shared" si="44"/>
        <v>2.337628899</v>
      </c>
      <c r="HB70" s="343">
        <f t="shared" si="44"/>
        <v>0.6255647295</v>
      </c>
      <c r="HC70" s="343">
        <f t="shared" si="44"/>
        <v>0.5477104622</v>
      </c>
      <c r="HD70" s="343">
        <f t="shared" si="44"/>
        <v>0.9545667103</v>
      </c>
      <c r="HE70" s="343">
        <f t="shared" si="44"/>
        <v>0.5964022974</v>
      </c>
      <c r="HF70" s="343">
        <f t="shared" si="44"/>
        <v>0.6444419991</v>
      </c>
      <c r="HG70" s="343">
        <f t="shared" si="44"/>
        <v>0.8388969074</v>
      </c>
      <c r="HH70" s="343">
        <f t="shared" si="44"/>
        <v>0.6754690867</v>
      </c>
      <c r="HI70" s="343">
        <f t="shared" si="44"/>
        <v>2.17500434</v>
      </c>
      <c r="HJ70" s="343">
        <f t="shared" si="44"/>
        <v>1.128834554</v>
      </c>
      <c r="HK70" s="343">
        <f t="shared" si="44"/>
        <v>1.498273485</v>
      </c>
      <c r="HL70" s="343">
        <f t="shared" si="44"/>
        <v>0.2181411891</v>
      </c>
      <c r="HM70" s="343">
        <f t="shared" si="44"/>
        <v>0.2035596179</v>
      </c>
      <c r="HN70" s="343">
        <f t="shared" si="44"/>
        <v>1.011850698</v>
      </c>
      <c r="HO70" s="343">
        <f t="shared" si="44"/>
        <v>0.9185744404</v>
      </c>
      <c r="HP70" s="343">
        <f t="shared" si="44"/>
        <v>0.9624265811</v>
      </c>
      <c r="HQ70" s="343">
        <f t="shared" si="44"/>
        <v>1.449231488</v>
      </c>
      <c r="HR70" s="343">
        <f t="shared" si="44"/>
        <v>3.013392661</v>
      </c>
      <c r="HS70" s="343">
        <f t="shared" si="44"/>
        <v>1.101371054</v>
      </c>
      <c r="HT70" s="343">
        <f t="shared" si="44"/>
        <v>0.9407518178</v>
      </c>
      <c r="HU70" s="343">
        <f t="shared" si="44"/>
        <v>2.590132085</v>
      </c>
      <c r="HV70" s="343">
        <f t="shared" si="44"/>
        <v>0.7930720009</v>
      </c>
      <c r="HW70" s="343">
        <f t="shared" si="44"/>
        <v>0.210220878</v>
      </c>
      <c r="HX70" s="343">
        <f t="shared" si="44"/>
        <v>0.9070541348</v>
      </c>
      <c r="HY70" s="343">
        <f t="shared" si="44"/>
        <v>1.011850698</v>
      </c>
      <c r="HZ70" s="343">
        <f t="shared" si="44"/>
        <v>1.311487941</v>
      </c>
      <c r="IA70" s="343">
        <f t="shared" si="44"/>
        <v>0.9249904309</v>
      </c>
      <c r="IB70" s="343">
        <f t="shared" si="44"/>
        <v>0.9756617996</v>
      </c>
      <c r="IC70" s="343">
        <f t="shared" si="44"/>
        <v>0.211812583</v>
      </c>
      <c r="ID70" s="343">
        <f t="shared" si="44"/>
        <v>1.049390105</v>
      </c>
      <c r="IE70" s="343">
        <f t="shared" si="44"/>
        <v>1.523282913</v>
      </c>
      <c r="IF70" s="343">
        <f t="shared" si="44"/>
        <v>1.550561587</v>
      </c>
      <c r="IG70" s="343">
        <f t="shared" si="44"/>
        <v>1.011699123</v>
      </c>
      <c r="IH70" s="343">
        <f t="shared" si="44"/>
        <v>0.79352219</v>
      </c>
      <c r="II70" s="343">
        <f t="shared" si="44"/>
        <v>0.79352219</v>
      </c>
      <c r="IJ70" s="343">
        <f t="shared" si="44"/>
        <v>0.1668977282</v>
      </c>
      <c r="IK70" s="343">
        <f t="shared" si="44"/>
        <v>1.096719119</v>
      </c>
      <c r="IL70" s="343">
        <f t="shared" si="44"/>
        <v>1.060452859</v>
      </c>
      <c r="IM70" s="343">
        <f t="shared" si="44"/>
        <v>0.3175880028</v>
      </c>
      <c r="IN70" s="343">
        <f t="shared" si="44"/>
        <v>0.8745066801</v>
      </c>
      <c r="IO70" s="343">
        <f t="shared" si="44"/>
        <v>1.933637407</v>
      </c>
      <c r="IP70" s="343">
        <f t="shared" si="44"/>
        <v>1.616885725</v>
      </c>
      <c r="IQ70" s="343">
        <f t="shared" si="44"/>
        <v>1.061863093</v>
      </c>
      <c r="IR70" s="343">
        <f t="shared" si="44"/>
        <v>1.616885725</v>
      </c>
      <c r="IS70" s="343">
        <f t="shared" si="44"/>
        <v>0.7937605375</v>
      </c>
      <c r="IT70" s="343">
        <f t="shared" si="44"/>
        <v>1.616885725</v>
      </c>
      <c r="IU70" s="343">
        <f t="shared" si="44"/>
        <v>0.7937605375</v>
      </c>
      <c r="IV70" s="343">
        <f t="shared" si="44"/>
        <v>1.238635559</v>
      </c>
      <c r="IW70" s="343">
        <f t="shared" si="44"/>
        <v>1.060652159</v>
      </c>
      <c r="IX70" s="343">
        <f t="shared" si="44"/>
        <v>1.252133546</v>
      </c>
      <c r="IY70" s="343">
        <f t="shared" si="44"/>
        <v>0.6744408903</v>
      </c>
      <c r="IZ70" s="343">
        <f t="shared" si="44"/>
        <v>1.236352734</v>
      </c>
      <c r="JA70" s="343">
        <f t="shared" si="44"/>
        <v>0.494361566</v>
      </c>
      <c r="JB70" s="343">
        <f t="shared" si="44"/>
        <v>0.494361566</v>
      </c>
      <c r="JC70" s="343">
        <f t="shared" si="44"/>
        <v>0.6133114827</v>
      </c>
      <c r="JD70" s="343"/>
      <c r="JE70" s="343">
        <f t="shared" ref="JE70:LP70" si="45">JE69-1</f>
        <v>1.101698816</v>
      </c>
      <c r="JF70" s="343">
        <f t="shared" si="45"/>
        <v>0.655400139</v>
      </c>
      <c r="JG70" s="343">
        <f t="shared" si="45"/>
        <v>0.5445811376</v>
      </c>
      <c r="JH70" s="343">
        <f t="shared" si="45"/>
        <v>0.5093343529</v>
      </c>
      <c r="JI70" s="343">
        <f t="shared" si="45"/>
        <v>0.6636976863</v>
      </c>
      <c r="JJ70" s="343">
        <f t="shared" si="45"/>
        <v>0.6078047707</v>
      </c>
      <c r="JK70" s="343">
        <f t="shared" si="45"/>
        <v>0.6482573952</v>
      </c>
      <c r="JL70" s="343">
        <f t="shared" si="45"/>
        <v>1.436662026</v>
      </c>
      <c r="JM70" s="343">
        <f t="shared" si="45"/>
        <v>0.9827950495</v>
      </c>
      <c r="JN70" s="343">
        <f t="shared" si="45"/>
        <v>2.337628899</v>
      </c>
      <c r="JO70" s="343">
        <f t="shared" si="45"/>
        <v>0.6255647295</v>
      </c>
      <c r="JP70" s="343">
        <f t="shared" si="45"/>
        <v>0.5477104622</v>
      </c>
      <c r="JQ70" s="343">
        <f t="shared" si="45"/>
        <v>0.9545667103</v>
      </c>
      <c r="JR70" s="343">
        <f t="shared" si="45"/>
        <v>0.5964022974</v>
      </c>
      <c r="JS70" s="343">
        <f t="shared" si="45"/>
        <v>0.6444419991</v>
      </c>
      <c r="JT70" s="343">
        <f t="shared" si="45"/>
        <v>0.8388969074</v>
      </c>
      <c r="JU70" s="343">
        <f t="shared" si="45"/>
        <v>0.6754690867</v>
      </c>
      <c r="JV70" s="343">
        <f t="shared" si="45"/>
        <v>2.17500434</v>
      </c>
      <c r="JW70" s="343">
        <f t="shared" si="45"/>
        <v>1.128834554</v>
      </c>
      <c r="JX70" s="343">
        <f t="shared" si="45"/>
        <v>1.498273485</v>
      </c>
      <c r="JY70" s="343">
        <f t="shared" si="45"/>
        <v>0.2181411891</v>
      </c>
      <c r="JZ70" s="343">
        <f t="shared" si="45"/>
        <v>0.2035596179</v>
      </c>
      <c r="KA70" s="343">
        <f t="shared" si="45"/>
        <v>1.011850698</v>
      </c>
      <c r="KB70" s="343">
        <f t="shared" si="45"/>
        <v>0.9185744404</v>
      </c>
      <c r="KC70" s="343">
        <f t="shared" si="45"/>
        <v>0.9624265811</v>
      </c>
      <c r="KD70" s="343">
        <f t="shared" si="45"/>
        <v>1.449231488</v>
      </c>
      <c r="KE70" s="343">
        <f t="shared" si="45"/>
        <v>3.013392661</v>
      </c>
      <c r="KF70" s="343">
        <f t="shared" si="45"/>
        <v>1.101371054</v>
      </c>
      <c r="KG70" s="343">
        <f t="shared" si="45"/>
        <v>0.9407518178</v>
      </c>
      <c r="KH70" s="343">
        <f t="shared" si="45"/>
        <v>2.590132085</v>
      </c>
      <c r="KI70" s="343">
        <f t="shared" si="45"/>
        <v>0.7930720009</v>
      </c>
      <c r="KJ70" s="343">
        <f t="shared" si="45"/>
        <v>0.210220878</v>
      </c>
      <c r="KK70" s="343">
        <f t="shared" si="45"/>
        <v>0.9070541348</v>
      </c>
      <c r="KL70" s="343">
        <f t="shared" si="45"/>
        <v>1.011850698</v>
      </c>
      <c r="KM70" s="343">
        <f t="shared" si="45"/>
        <v>1.311487941</v>
      </c>
      <c r="KN70" s="343">
        <f t="shared" si="45"/>
        <v>0.9249904309</v>
      </c>
      <c r="KO70" s="343">
        <f t="shared" si="45"/>
        <v>0.9756617996</v>
      </c>
      <c r="KP70" s="343">
        <f t="shared" si="45"/>
        <v>0.211812583</v>
      </c>
      <c r="KQ70" s="343">
        <f t="shared" si="45"/>
        <v>1.049390105</v>
      </c>
      <c r="KR70" s="343">
        <f t="shared" si="45"/>
        <v>1.523282913</v>
      </c>
      <c r="KS70" s="343">
        <f t="shared" si="45"/>
        <v>1.550561587</v>
      </c>
      <c r="KT70" s="343">
        <f t="shared" si="45"/>
        <v>1.011699123</v>
      </c>
      <c r="KU70" s="343">
        <f t="shared" si="45"/>
        <v>0.79352219</v>
      </c>
      <c r="KV70" s="343">
        <f t="shared" si="45"/>
        <v>0.79352219</v>
      </c>
      <c r="KW70" s="343">
        <f t="shared" si="45"/>
        <v>0.1668977282</v>
      </c>
      <c r="KX70" s="343">
        <f t="shared" si="45"/>
        <v>1.096719119</v>
      </c>
      <c r="KY70" s="343">
        <f t="shared" si="45"/>
        <v>1.060452859</v>
      </c>
      <c r="KZ70" s="343">
        <f t="shared" si="45"/>
        <v>0.3175880028</v>
      </c>
      <c r="LA70" s="343">
        <f t="shared" si="45"/>
        <v>0.8745066801</v>
      </c>
      <c r="LB70" s="343">
        <f t="shared" si="45"/>
        <v>1.933637407</v>
      </c>
      <c r="LC70" s="343">
        <f t="shared" si="45"/>
        <v>1.616885725</v>
      </c>
      <c r="LD70" s="343">
        <f t="shared" si="45"/>
        <v>1.061863093</v>
      </c>
      <c r="LE70" s="343">
        <f t="shared" si="45"/>
        <v>1.616885725</v>
      </c>
      <c r="LF70" s="343">
        <f t="shared" si="45"/>
        <v>0.7937605375</v>
      </c>
      <c r="LG70" s="343">
        <f t="shared" si="45"/>
        <v>1.616885725</v>
      </c>
      <c r="LH70" s="343">
        <f t="shared" si="45"/>
        <v>0.7937605375</v>
      </c>
      <c r="LI70" s="343">
        <f t="shared" si="45"/>
        <v>1.238635559</v>
      </c>
      <c r="LJ70" s="343">
        <f t="shared" si="45"/>
        <v>1.060652159</v>
      </c>
      <c r="LK70" s="343">
        <f t="shared" si="45"/>
        <v>1.252133546</v>
      </c>
      <c r="LL70" s="343">
        <f t="shared" si="45"/>
        <v>0.6744408903</v>
      </c>
      <c r="LM70" s="343">
        <f t="shared" si="45"/>
        <v>1.236352734</v>
      </c>
      <c r="LN70" s="343">
        <f t="shared" si="45"/>
        <v>0.494361566</v>
      </c>
      <c r="LO70" s="343">
        <f t="shared" si="45"/>
        <v>0.494361566</v>
      </c>
      <c r="LP70" s="343">
        <f t="shared" si="45"/>
        <v>0.6133114827</v>
      </c>
    </row>
    <row r="71">
      <c r="A71" s="331"/>
      <c r="B71" s="338"/>
      <c r="C71" s="338">
        <f>sum(E71:BO71)*100</f>
        <v>8150361.69</v>
      </c>
      <c r="D71" s="347" t="s">
        <v>315</v>
      </c>
      <c r="E71" s="339">
        <f>vlookup(E$64,'3a. TBond Main'!$A$10:$AN$73,9)</f>
        <v>1217.0841</v>
      </c>
      <c r="F71" s="339">
        <f>vlookup(F$64,'3a. TBond Main'!$A$10:$AN$73,9)</f>
        <v>905.9448</v>
      </c>
      <c r="G71" s="339">
        <f>vlookup(G$64,'3a. TBond Main'!$A$10:$AN$73,9)</f>
        <v>1200</v>
      </c>
      <c r="H71" s="339">
        <f>vlookup(H$64,'3a. TBond Main'!$A$10:$AN$73,9)</f>
        <v>1295.5228</v>
      </c>
      <c r="I71" s="339">
        <f>vlookup(I$64,'3a. TBond Main'!$A$10:$AN$73,9)</f>
        <v>1070</v>
      </c>
      <c r="J71" s="339">
        <f>vlookup(J$64,'3a. TBond Main'!$A$10:$AN$73,9)</f>
        <v>1035.65</v>
      </c>
      <c r="K71" s="339">
        <f>vlookup(K$64,'3a. TBond Main'!$A$10:$AN$73,9)</f>
        <v>1284.1877</v>
      </c>
      <c r="L71" s="339">
        <f>vlookup(L$64,'3a. TBond Main'!$A$10:$AN$73,9)</f>
        <v>872.3236</v>
      </c>
      <c r="M71" s="339">
        <f>vlookup(M$64,'3a. TBond Main'!$A$10:$AN$73,9)</f>
        <v>998.8132</v>
      </c>
      <c r="N71" s="339">
        <f>vlookup(N$64,'3a. TBond Main'!$A$10:$AN$73,9)</f>
        <v>2232.2157</v>
      </c>
      <c r="O71" s="339">
        <f>vlookup(O$64,'3a. TBond Main'!$A$10:$AN$73,9)</f>
        <v>1805.9329</v>
      </c>
      <c r="P71" s="339">
        <f>vlookup(P$64,'3a. TBond Main'!$A$10:$AN$73,9)</f>
        <v>919.6882</v>
      </c>
      <c r="Q71" s="339">
        <f>vlookup(Q$64,'3a. TBond Main'!$A$10:$AN$73,9)</f>
        <v>1024.348</v>
      </c>
      <c r="R71" s="339">
        <f>vlookup(R$64,'3a. TBond Main'!$A$10:$AN$73,9)</f>
        <v>1818.6019</v>
      </c>
      <c r="S71" s="339">
        <f>vlookup(S$64,'3a. TBond Main'!$A$10:$AN$73,9)</f>
        <v>2080.3199</v>
      </c>
      <c r="T71" s="339">
        <f>vlookup(T$64,'3a. TBond Main'!$A$10:$AN$73,9)</f>
        <v>2175.1594</v>
      </c>
      <c r="U71" s="339">
        <f>vlookup(U$64,'3a. TBond Main'!$A$10:$AN$73,9)</f>
        <v>1955.9652</v>
      </c>
      <c r="V71" s="339">
        <f>vlookup(V$64,'3a. TBond Main'!$A$10:$AN$73,9)</f>
        <v>1840.2825</v>
      </c>
      <c r="W71" s="339">
        <f>vlookup(W$64,'3a. TBond Main'!$A$10:$AN$73,9)</f>
        <v>1688.7871</v>
      </c>
      <c r="X71" s="339">
        <f>vlookup(X$64,'3a. TBond Main'!$A$10:$AN$73,9)</f>
        <v>1624.4103</v>
      </c>
      <c r="Y71" s="339">
        <f>vlookup(Y$64,'3a. TBond Main'!$A$10:$AN$73,9)</f>
        <v>1340.4344</v>
      </c>
      <c r="Z71" s="339">
        <f>vlookup(Z$64,'3a. TBond Main'!$A$10:$AN$73,9)</f>
        <v>8.3525</v>
      </c>
      <c r="AA71" s="339">
        <f>vlookup(AA$64,'3a. TBond Main'!$A$10:$AN$73,9)</f>
        <v>1750.6923</v>
      </c>
      <c r="AB71" s="339">
        <f>vlookup(AB$64,'3a. TBond Main'!$A$10:$AN$73,9)</f>
        <v>1599.0769</v>
      </c>
      <c r="AC71" s="339">
        <f>vlookup(AC$64,'3a. TBond Main'!$A$10:$AN$73,9)</f>
        <v>1838.7961</v>
      </c>
      <c r="AD71" s="339">
        <f>vlookup(AD$64,'3a. TBond Main'!$A$10:$AN$73,9)</f>
        <v>1848.5111</v>
      </c>
      <c r="AE71" s="339">
        <f>vlookup(AE$64,'3a. TBond Main'!$A$10:$AN$73,9)</f>
        <v>2407.3029</v>
      </c>
      <c r="AF71" s="339">
        <f>vlookup(AF$64,'3a. TBond Main'!$A$10:$AN$73,9)</f>
        <v>1129.9823</v>
      </c>
      <c r="AG71" s="339">
        <f>vlookup(AG$64,'3a. TBond Main'!$A$10:$AN$73,9)</f>
        <v>1262.37</v>
      </c>
      <c r="AH71" s="339">
        <f>vlookup(AH$64,'3a. TBond Main'!$A$10:$AN$73,9)</f>
        <v>91.4222</v>
      </c>
      <c r="AI71" s="339">
        <f>vlookup(AI$64,'3a. TBond Main'!$A$10:$AN$73,9)</f>
        <v>1866.8677</v>
      </c>
      <c r="AJ71" s="339">
        <f>vlookup(AJ$64,'3a. TBond Main'!$A$10:$AN$73,9)</f>
        <v>420</v>
      </c>
      <c r="AK71" s="339">
        <f>vlookup(AK$64,'3a. TBond Main'!$A$10:$AN$73,9)</f>
        <v>2710.1763</v>
      </c>
      <c r="AL71" s="339">
        <f>vlookup(AL$64,'3a. TBond Main'!$A$10:$AN$73,9)</f>
        <v>50</v>
      </c>
      <c r="AM71" s="339">
        <f>vlookup(AM$64,'3a. TBond Main'!$A$10:$AN$73,9)</f>
        <v>1277.5657</v>
      </c>
      <c r="AN71" s="339">
        <f>vlookup(AN$64,'3a. TBond Main'!$A$10:$AN$73,9)</f>
        <v>2371.1524</v>
      </c>
      <c r="AO71" s="339">
        <f>vlookup(AO$64,'3a. TBond Main'!$A$10:$AN$73,9)</f>
        <v>1581.6725</v>
      </c>
      <c r="AP71" s="339">
        <f>vlookup(AP$64,'3a. TBond Main'!$A$10:$AN$73,9)</f>
        <v>1030.15</v>
      </c>
      <c r="AQ71" s="339">
        <f>vlookup(AQ$64,'3a. TBond Main'!$A$10:$AN$73,9)</f>
        <v>1555</v>
      </c>
      <c r="AR71" s="339">
        <f>vlookup(AR$64,'3a. TBond Main'!$A$10:$AN$73,9)</f>
        <v>1676.2078</v>
      </c>
      <c r="AS71" s="339">
        <f>vlookup(AS$64,'3a. TBond Main'!$A$10:$AN$73,9)</f>
        <v>1911.342</v>
      </c>
      <c r="AT71" s="339">
        <f>vlookup(AT$64,'3a. TBond Main'!$A$10:$AN$73,9)</f>
        <v>2830.6843</v>
      </c>
      <c r="AU71" s="339">
        <f>vlookup(AU$64,'3a. TBond Main'!$A$10:$AN$73,9)</f>
        <v>1148.0431</v>
      </c>
      <c r="AV71" s="339">
        <f>vlookup(AV$64,'3a. TBond Main'!$A$10:$AN$73,9)</f>
        <v>1097.8534</v>
      </c>
      <c r="AW71" s="339">
        <f>vlookup(AW$64,'3a. TBond Main'!$A$10:$AN$73,9)</f>
        <v>480</v>
      </c>
      <c r="AX71" s="339">
        <f>vlookup(AX$64,'3a. TBond Main'!$A$10:$AN$73,9)</f>
        <v>1647.02</v>
      </c>
      <c r="AY71" s="339">
        <f>vlookup(AY$64,'3a. TBond Main'!$A$10:$AN$73,9)</f>
        <v>2232.55</v>
      </c>
      <c r="AZ71" s="339">
        <f>vlookup(AZ$64,'3a. TBond Main'!$A$10:$AN$73,9)</f>
        <v>720</v>
      </c>
      <c r="BA71" s="339">
        <f>vlookup(BA$64,'3a. TBond Main'!$A$10:$AN$73,9)</f>
        <v>977.9952</v>
      </c>
      <c r="BB71" s="339">
        <f>vlookup(BB$64,'3a. TBond Main'!$A$10:$AN$73,9)</f>
        <v>2425.9666</v>
      </c>
      <c r="BC71" s="339">
        <f>vlookup(BC$64,'3a. TBond Main'!$A$10:$AN$73,9)</f>
        <v>1082.9285</v>
      </c>
      <c r="BD71" s="339">
        <f>vlookup(BD$64,'3a. TBond Main'!$A$10:$AN$73,9)</f>
        <v>2389</v>
      </c>
      <c r="BE71" s="339">
        <f>vlookup(BE$64,'3a. TBond Main'!$A$10:$AN$73,9)</f>
        <v>1014.559</v>
      </c>
      <c r="BF71" s="339">
        <f>vlookup(BF$64,'3a. TBond Main'!$A$10:$AN$73,9)</f>
        <v>235.1176</v>
      </c>
      <c r="BG71" s="339">
        <f>vlookup(BG$64,'3a. TBond Main'!$A$10:$AN$73,9)</f>
        <v>200.0884</v>
      </c>
      <c r="BH71" s="339">
        <f>vlookup(BH$64,'3a. TBond Main'!$A$10:$AN$73,9)</f>
        <v>778.5898</v>
      </c>
      <c r="BI71" s="339">
        <f>vlookup(BI$64,'3a. TBond Main'!$A$10:$AN$73,9)</f>
        <v>450</v>
      </c>
      <c r="BJ71" s="339">
        <f>vlookup(BJ$64,'3a. TBond Main'!$A$10:$AN$73,9)</f>
        <v>1245.65</v>
      </c>
      <c r="BK71" s="339">
        <f>vlookup(BK$64,'3a. TBond Main'!$A$10:$AN$73,9)</f>
        <v>250</v>
      </c>
      <c r="BL71" s="339">
        <f>vlookup(BL$64,'3a. TBond Main'!$A$10:$AN$73,9)</f>
        <v>298.85</v>
      </c>
      <c r="BM71" s="339">
        <f>vlookup(BM$64,'3a. TBond Main'!$A$10:$AN$73,9)</f>
        <v>338.0925</v>
      </c>
      <c r="BN71" s="339">
        <f>vlookup(BN$64,'3a. TBond Main'!$A$10:$AN$73,9)</f>
        <v>109.6985</v>
      </c>
      <c r="BO71" s="339">
        <f>vlookup(BO$64,'3a. TBond Main'!$A$10:$AN$73,9)</f>
        <v>778.6176</v>
      </c>
      <c r="BP71" s="339">
        <f>vlookup(BP$64,'3a. TBond Main'!$A$10:$AN$73,9)</f>
        <v>100.58</v>
      </c>
      <c r="BQ71" s="339"/>
      <c r="BR71" s="339">
        <f t="shared" ref="BR71:EC71" si="46">E73</f>
        <v>1217.0841</v>
      </c>
      <c r="BS71" s="339">
        <f t="shared" si="46"/>
        <v>905.9448</v>
      </c>
      <c r="BT71" s="339">
        <f t="shared" si="46"/>
        <v>1200</v>
      </c>
      <c r="BU71" s="339">
        <f t="shared" si="46"/>
        <v>1295.5228</v>
      </c>
      <c r="BV71" s="339">
        <f t="shared" si="46"/>
        <v>1070</v>
      </c>
      <c r="BW71" s="339">
        <f t="shared" si="46"/>
        <v>1035.65</v>
      </c>
      <c r="BX71" s="339">
        <f t="shared" si="46"/>
        <v>1284.1877</v>
      </c>
      <c r="BY71" s="339">
        <f t="shared" si="46"/>
        <v>872.3236</v>
      </c>
      <c r="BZ71" s="339">
        <f t="shared" si="46"/>
        <v>998.8132</v>
      </c>
      <c r="CA71" s="339">
        <f t="shared" si="46"/>
        <v>2232.2157</v>
      </c>
      <c r="CB71" s="339">
        <f t="shared" si="46"/>
        <v>1805.9329</v>
      </c>
      <c r="CC71" s="339">
        <f t="shared" si="46"/>
        <v>919.6882</v>
      </c>
      <c r="CD71" s="339">
        <f t="shared" si="46"/>
        <v>1024.348</v>
      </c>
      <c r="CE71" s="339">
        <f t="shared" si="46"/>
        <v>1818.6019</v>
      </c>
      <c r="CF71" s="339">
        <f t="shared" si="46"/>
        <v>2080.3199</v>
      </c>
      <c r="CG71" s="339">
        <f t="shared" si="46"/>
        <v>2175.1594</v>
      </c>
      <c r="CH71" s="339">
        <f t="shared" si="46"/>
        <v>1955.9652</v>
      </c>
      <c r="CI71" s="339">
        <f t="shared" si="46"/>
        <v>1840.2825</v>
      </c>
      <c r="CJ71" s="339">
        <f t="shared" si="46"/>
        <v>1688.7871</v>
      </c>
      <c r="CK71" s="339">
        <f t="shared" si="46"/>
        <v>1624.4103</v>
      </c>
      <c r="CL71" s="339">
        <f t="shared" si="46"/>
        <v>1340.4344</v>
      </c>
      <c r="CM71" s="339">
        <f t="shared" si="46"/>
        <v>8.3525</v>
      </c>
      <c r="CN71" s="339">
        <f t="shared" si="46"/>
        <v>1750.6923</v>
      </c>
      <c r="CO71" s="339">
        <f t="shared" si="46"/>
        <v>1599.0769</v>
      </c>
      <c r="CP71" s="339">
        <f t="shared" si="46"/>
        <v>1838.7961</v>
      </c>
      <c r="CQ71" s="339">
        <f t="shared" si="46"/>
        <v>1848.5111</v>
      </c>
      <c r="CR71" s="339">
        <f t="shared" si="46"/>
        <v>2407.3029</v>
      </c>
      <c r="CS71" s="339">
        <f t="shared" si="46"/>
        <v>1129.9823</v>
      </c>
      <c r="CT71" s="339">
        <f t="shared" si="46"/>
        <v>1262.37</v>
      </c>
      <c r="CU71" s="339">
        <f t="shared" si="46"/>
        <v>91.4222</v>
      </c>
      <c r="CV71" s="339">
        <f t="shared" si="46"/>
        <v>1866.8677</v>
      </c>
      <c r="CW71" s="339">
        <f t="shared" si="46"/>
        <v>420</v>
      </c>
      <c r="CX71" s="339">
        <f t="shared" si="46"/>
        <v>2710.1763</v>
      </c>
      <c r="CY71" s="339">
        <f t="shared" si="46"/>
        <v>50</v>
      </c>
      <c r="CZ71" s="339">
        <f t="shared" si="46"/>
        <v>1277.5657</v>
      </c>
      <c r="DA71" s="339">
        <f t="shared" si="46"/>
        <v>2371.1524</v>
      </c>
      <c r="DB71" s="339">
        <f t="shared" si="46"/>
        <v>1581.6725</v>
      </c>
      <c r="DC71" s="339">
        <f t="shared" si="46"/>
        <v>1030.15</v>
      </c>
      <c r="DD71" s="339">
        <f t="shared" si="46"/>
        <v>1555</v>
      </c>
      <c r="DE71" s="339">
        <f t="shared" si="46"/>
        <v>1676.2078</v>
      </c>
      <c r="DF71" s="339">
        <f t="shared" si="46"/>
        <v>1911.342</v>
      </c>
      <c r="DG71" s="339">
        <f t="shared" si="46"/>
        <v>2830.6843</v>
      </c>
      <c r="DH71" s="339">
        <f t="shared" si="46"/>
        <v>1148.0431</v>
      </c>
      <c r="DI71" s="339">
        <f t="shared" si="46"/>
        <v>1097.8534</v>
      </c>
      <c r="DJ71" s="339">
        <f t="shared" si="46"/>
        <v>480</v>
      </c>
      <c r="DK71" s="339">
        <f t="shared" si="46"/>
        <v>1647.02</v>
      </c>
      <c r="DL71" s="339">
        <f t="shared" si="46"/>
        <v>2232.55</v>
      </c>
      <c r="DM71" s="339">
        <f t="shared" si="46"/>
        <v>720</v>
      </c>
      <c r="DN71" s="339">
        <f t="shared" si="46"/>
        <v>977.9952</v>
      </c>
      <c r="DO71" s="339">
        <f t="shared" si="46"/>
        <v>2425.9666</v>
      </c>
      <c r="DP71" s="339">
        <f t="shared" si="46"/>
        <v>1082.9285</v>
      </c>
      <c r="DQ71" s="339">
        <f t="shared" si="46"/>
        <v>2389</v>
      </c>
      <c r="DR71" s="339">
        <f t="shared" si="46"/>
        <v>1014.559</v>
      </c>
      <c r="DS71" s="339">
        <f t="shared" si="46"/>
        <v>235.1176</v>
      </c>
      <c r="DT71" s="339">
        <f t="shared" si="46"/>
        <v>200.0884</v>
      </c>
      <c r="DU71" s="339">
        <f t="shared" si="46"/>
        <v>778.5898</v>
      </c>
      <c r="DV71" s="339">
        <f t="shared" si="46"/>
        <v>450</v>
      </c>
      <c r="DW71" s="339">
        <f t="shared" si="46"/>
        <v>1245.65</v>
      </c>
      <c r="DX71" s="339">
        <f t="shared" si="46"/>
        <v>250</v>
      </c>
      <c r="DY71" s="339">
        <f t="shared" si="46"/>
        <v>298.85</v>
      </c>
      <c r="DZ71" s="339">
        <f t="shared" si="46"/>
        <v>338.0925</v>
      </c>
      <c r="EA71" s="339">
        <f t="shared" si="46"/>
        <v>109.6985</v>
      </c>
      <c r="EB71" s="339">
        <f t="shared" si="46"/>
        <v>778.6176</v>
      </c>
      <c r="EC71" s="339">
        <f t="shared" si="46"/>
        <v>100.58</v>
      </c>
      <c r="ED71" s="339"/>
      <c r="EE71" s="339">
        <f t="shared" ref="EE71:GP71" si="47">BR73</f>
        <v>2557.944211</v>
      </c>
      <c r="EF71" s="339">
        <f t="shared" si="47"/>
        <v>1499.701148</v>
      </c>
      <c r="EG71" s="339">
        <f t="shared" si="47"/>
        <v>1853.497365</v>
      </c>
      <c r="EH71" s="339">
        <f t="shared" si="47"/>
        <v>1955.377067</v>
      </c>
      <c r="EI71" s="339">
        <f t="shared" si="47"/>
        <v>1780.156524</v>
      </c>
      <c r="EJ71" s="339">
        <f t="shared" si="47"/>
        <v>1665.123011</v>
      </c>
      <c r="EK71" s="339">
        <f t="shared" si="47"/>
        <v>2116.671873</v>
      </c>
      <c r="EL71" s="339">
        <f t="shared" si="47"/>
        <v>2125.557791</v>
      </c>
      <c r="EM71" s="339">
        <f t="shared" si="47"/>
        <v>1980.441868</v>
      </c>
      <c r="EN71" s="339">
        <f t="shared" si="47"/>
        <v>7450.30763</v>
      </c>
      <c r="EO71" s="339">
        <f t="shared" si="47"/>
        <v>2935.660826</v>
      </c>
      <c r="EP71" s="339">
        <f t="shared" si="47"/>
        <v>1423.411049</v>
      </c>
      <c r="EQ71" s="339">
        <f t="shared" si="47"/>
        <v>2002.156501</v>
      </c>
      <c r="ER71" s="339">
        <f t="shared" si="47"/>
        <v>2903.220251</v>
      </c>
      <c r="ES71" s="339">
        <f t="shared" si="47"/>
        <v>3420.965415</v>
      </c>
      <c r="ET71" s="339">
        <f t="shared" si="47"/>
        <v>3999.893894</v>
      </c>
      <c r="EU71" s="339">
        <f t="shared" si="47"/>
        <v>3277.159227</v>
      </c>
      <c r="EV71" s="339">
        <f t="shared" si="47"/>
        <v>5842.904925</v>
      </c>
      <c r="EW71" s="339">
        <f t="shared" si="47"/>
        <v>3595.148333</v>
      </c>
      <c r="EX71" s="339">
        <f t="shared" si="47"/>
        <v>4058.221182</v>
      </c>
      <c r="EY71" s="339">
        <f t="shared" si="47"/>
        <v>1632.838354</v>
      </c>
      <c r="EZ71" s="339">
        <f t="shared" si="47"/>
        <v>10.05273171</v>
      </c>
      <c r="FA71" s="339">
        <f t="shared" si="47"/>
        <v>3522.131526</v>
      </c>
      <c r="FB71" s="339">
        <f t="shared" si="47"/>
        <v>3067.948068</v>
      </c>
      <c r="FC71" s="339">
        <f t="shared" si="47"/>
        <v>3608.502344</v>
      </c>
      <c r="FD71" s="339">
        <f t="shared" si="47"/>
        <v>4527.431592</v>
      </c>
      <c r="FE71" s="339">
        <f t="shared" si="47"/>
        <v>9661.451792</v>
      </c>
      <c r="FF71" s="339">
        <f t="shared" si="47"/>
        <v>2374.512097</v>
      </c>
      <c r="FG71" s="339">
        <f t="shared" si="47"/>
        <v>2449.946872</v>
      </c>
      <c r="FH71" s="339">
        <f t="shared" si="47"/>
        <v>328.2177735</v>
      </c>
      <c r="FI71" s="339">
        <f t="shared" si="47"/>
        <v>3347.428202</v>
      </c>
      <c r="FJ71" s="339">
        <f t="shared" si="47"/>
        <v>508.2927688</v>
      </c>
      <c r="FK71" s="339">
        <f t="shared" si="47"/>
        <v>5168.452919</v>
      </c>
      <c r="FL71" s="339">
        <f t="shared" si="47"/>
        <v>100.5925349</v>
      </c>
      <c r="FM71" s="339">
        <f t="shared" si="47"/>
        <v>2953.07771</v>
      </c>
      <c r="FN71" s="339">
        <f t="shared" si="47"/>
        <v>4564.44568</v>
      </c>
      <c r="FO71" s="339">
        <f t="shared" si="47"/>
        <v>3124.849938</v>
      </c>
      <c r="FP71" s="339">
        <f t="shared" si="47"/>
        <v>1248.348732</v>
      </c>
      <c r="FQ71" s="339">
        <f t="shared" si="47"/>
        <v>3186.801613</v>
      </c>
      <c r="FR71" s="339">
        <f t="shared" si="47"/>
        <v>4229.5465</v>
      </c>
      <c r="FS71" s="339">
        <f t="shared" si="47"/>
        <v>4874.995485</v>
      </c>
      <c r="FT71" s="339">
        <f t="shared" si="47"/>
        <v>5694.485124</v>
      </c>
      <c r="FU71" s="339">
        <f t="shared" si="47"/>
        <v>2059.040775</v>
      </c>
      <c r="FV71" s="339">
        <f t="shared" si="47"/>
        <v>1969.024434</v>
      </c>
      <c r="FW71" s="339">
        <f t="shared" si="47"/>
        <v>560.1109095</v>
      </c>
      <c r="FX71" s="339">
        <f t="shared" si="47"/>
        <v>3453.338323</v>
      </c>
      <c r="FY71" s="339">
        <f t="shared" si="47"/>
        <v>4600.064029</v>
      </c>
      <c r="FZ71" s="339">
        <f t="shared" si="47"/>
        <v>948.663362</v>
      </c>
      <c r="GA71" s="339">
        <f t="shared" si="47"/>
        <v>1833.258535</v>
      </c>
      <c r="GB71" s="339">
        <f t="shared" si="47"/>
        <v>7116.906366</v>
      </c>
      <c r="GC71" s="339">
        <f t="shared" si="47"/>
        <v>2833.900132</v>
      </c>
      <c r="GD71" s="339">
        <f t="shared" si="47"/>
        <v>4925.790929</v>
      </c>
      <c r="GE71" s="339">
        <f t="shared" si="47"/>
        <v>2654.984964</v>
      </c>
      <c r="GF71" s="339">
        <f t="shared" si="47"/>
        <v>421.7446725</v>
      </c>
      <c r="GG71" s="339">
        <f t="shared" si="47"/>
        <v>523.6084776</v>
      </c>
      <c r="GH71" s="339">
        <f t="shared" si="47"/>
        <v>1396.603658</v>
      </c>
      <c r="GI71" s="339">
        <f t="shared" si="47"/>
        <v>1007.386002</v>
      </c>
      <c r="GJ71" s="339">
        <f t="shared" si="47"/>
        <v>2566.851362</v>
      </c>
      <c r="GK71" s="339">
        <f t="shared" si="47"/>
        <v>563.0333866</v>
      </c>
      <c r="GL71" s="339">
        <f t="shared" si="47"/>
        <v>500.4066601</v>
      </c>
      <c r="GM71" s="339">
        <f t="shared" si="47"/>
        <v>756.0940866</v>
      </c>
      <c r="GN71" s="339">
        <f t="shared" si="47"/>
        <v>163.9292223</v>
      </c>
      <c r="GO71" s="339">
        <f t="shared" si="47"/>
        <v>1163.536216</v>
      </c>
      <c r="GP71" s="339">
        <f t="shared" si="47"/>
        <v>162.2668689</v>
      </c>
      <c r="GQ71" s="339"/>
      <c r="GR71" s="339">
        <f t="shared" ref="GR71:JC71" si="48">EE73</f>
        <v>5376.028319</v>
      </c>
      <c r="GS71" s="339">
        <f t="shared" si="48"/>
        <v>2482.605489</v>
      </c>
      <c r="GT71" s="339">
        <f t="shared" si="48"/>
        <v>2862.877069</v>
      </c>
      <c r="GU71" s="339">
        <f t="shared" si="48"/>
        <v>2951.31778</v>
      </c>
      <c r="GV71" s="339">
        <f t="shared" si="48"/>
        <v>2961.642291</v>
      </c>
      <c r="GW71" s="339">
        <f t="shared" si="48"/>
        <v>2677.192721</v>
      </c>
      <c r="GX71" s="339">
        <f t="shared" si="48"/>
        <v>3488.820069</v>
      </c>
      <c r="GY71" s="339">
        <f t="shared" si="48"/>
        <v>5179.265953</v>
      </c>
      <c r="GZ71" s="339">
        <f t="shared" si="48"/>
        <v>3926.810332</v>
      </c>
      <c r="HA71" s="339">
        <f t="shared" si="48"/>
        <v>24866.36206</v>
      </c>
      <c r="HB71" s="339">
        <f t="shared" si="48"/>
        <v>4772.106697</v>
      </c>
      <c r="HC71" s="339">
        <f t="shared" si="48"/>
        <v>2203.028173</v>
      </c>
      <c r="HD71" s="339">
        <f t="shared" si="48"/>
        <v>3913.348445</v>
      </c>
      <c r="HE71" s="339">
        <f t="shared" si="48"/>
        <v>4634.707479</v>
      </c>
      <c r="HF71" s="339">
        <f t="shared" si="48"/>
        <v>5625.579206</v>
      </c>
      <c r="HG71" s="339">
        <f t="shared" si="48"/>
        <v>7355.392512</v>
      </c>
      <c r="HH71" s="339">
        <f t="shared" si="48"/>
        <v>5490.778977</v>
      </c>
      <c r="HI71" s="339">
        <f t="shared" si="48"/>
        <v>18551.2485</v>
      </c>
      <c r="HJ71" s="339">
        <f t="shared" si="48"/>
        <v>7653.475999</v>
      </c>
      <c r="HK71" s="339">
        <f t="shared" si="48"/>
        <v>10138.54638</v>
      </c>
      <c r="HL71" s="339">
        <f t="shared" si="48"/>
        <v>1989.027654</v>
      </c>
      <c r="HM71" s="339">
        <f t="shared" si="48"/>
        <v>12.09906193</v>
      </c>
      <c r="HN71" s="339">
        <f t="shared" si="48"/>
        <v>7086.002771</v>
      </c>
      <c r="HO71" s="339">
        <f t="shared" si="48"/>
        <v>5886.086749</v>
      </c>
      <c r="HP71" s="339">
        <f t="shared" si="48"/>
        <v>7081.420917</v>
      </c>
      <c r="HQ71" s="339">
        <f t="shared" si="48"/>
        <v>11088.72802</v>
      </c>
      <c r="HR71" s="339">
        <f t="shared" si="48"/>
        <v>38775.19972</v>
      </c>
      <c r="HS71" s="339">
        <f t="shared" si="48"/>
        <v>4989.730989</v>
      </c>
      <c r="HT71" s="339">
        <f t="shared" si="48"/>
        <v>4754.738846</v>
      </c>
      <c r="HU71" s="339">
        <f t="shared" si="48"/>
        <v>1178.345159</v>
      </c>
      <c r="HV71" s="339">
        <f t="shared" si="48"/>
        <v>6002.179785</v>
      </c>
      <c r="HW71" s="339">
        <f t="shared" si="48"/>
        <v>615.1465209</v>
      </c>
      <c r="HX71" s="339">
        <f t="shared" si="48"/>
        <v>9856.519509</v>
      </c>
      <c r="HY71" s="339">
        <f t="shared" si="48"/>
        <v>202.3771616</v>
      </c>
      <c r="HZ71" s="339">
        <f t="shared" si="48"/>
        <v>6826.003515</v>
      </c>
      <c r="IA71" s="339">
        <f t="shared" si="48"/>
        <v>8786.514257</v>
      </c>
      <c r="IB71" s="339">
        <f t="shared" si="48"/>
        <v>6173.646651</v>
      </c>
      <c r="IC71" s="339">
        <f t="shared" si="48"/>
        <v>1512.764702</v>
      </c>
      <c r="ID71" s="339">
        <f t="shared" si="48"/>
        <v>6530.999692</v>
      </c>
      <c r="IE71" s="339">
        <f t="shared" si="48"/>
        <v>10672.34241</v>
      </c>
      <c r="IF71" s="339">
        <f t="shared" si="48"/>
        <v>12433.97622</v>
      </c>
      <c r="IG71" s="339">
        <f t="shared" si="48"/>
        <v>11455.59073</v>
      </c>
      <c r="IH71" s="339">
        <f t="shared" si="48"/>
        <v>3692.93532</v>
      </c>
      <c r="II71" s="339">
        <f t="shared" si="48"/>
        <v>3531.489015</v>
      </c>
      <c r="IJ71" s="339">
        <f t="shared" si="48"/>
        <v>653.5921479</v>
      </c>
      <c r="IK71" s="339">
        <f t="shared" si="48"/>
        <v>7240.680485</v>
      </c>
      <c r="IL71" s="339">
        <f t="shared" si="48"/>
        <v>9478.215079</v>
      </c>
      <c r="IM71" s="339">
        <f t="shared" si="48"/>
        <v>1249.947465</v>
      </c>
      <c r="IN71" s="339">
        <f t="shared" si="48"/>
        <v>3436.455371</v>
      </c>
      <c r="IO71" s="339">
        <f t="shared" si="48"/>
        <v>20878.42274</v>
      </c>
      <c r="IP71" s="339">
        <f t="shared" si="48"/>
        <v>7415.992802</v>
      </c>
      <c r="IQ71" s="339">
        <f t="shared" si="48"/>
        <v>10156.30652</v>
      </c>
      <c r="IR71" s="339">
        <f t="shared" si="48"/>
        <v>6947.792251</v>
      </c>
      <c r="IS71" s="339">
        <f t="shared" si="48"/>
        <v>756.5089505</v>
      </c>
      <c r="IT71" s="339">
        <f t="shared" si="48"/>
        <v>1370.22355</v>
      </c>
      <c r="IU71" s="339">
        <f t="shared" si="48"/>
        <v>2505.172528</v>
      </c>
      <c r="IV71" s="339">
        <f t="shared" si="48"/>
        <v>2255.170125</v>
      </c>
      <c r="IW71" s="339">
        <f t="shared" si="48"/>
        <v>5289.3878</v>
      </c>
      <c r="IX71" s="339">
        <f t="shared" si="48"/>
        <v>1268.026378</v>
      </c>
      <c r="IY71" s="339">
        <f t="shared" si="48"/>
        <v>837.9013734</v>
      </c>
      <c r="IZ71" s="339">
        <f t="shared" si="48"/>
        <v>1690.893077</v>
      </c>
      <c r="JA71" s="339">
        <f t="shared" si="48"/>
        <v>244.9695293</v>
      </c>
      <c r="JB71" s="339">
        <f t="shared" si="48"/>
        <v>1738.743802</v>
      </c>
      <c r="JC71" s="339">
        <f t="shared" si="48"/>
        <v>261.7870029</v>
      </c>
      <c r="JD71" s="339"/>
      <c r="JE71" s="339">
        <f t="shared" ref="JE71:LP71" si="49">GR73</f>
        <v>11298.79235</v>
      </c>
      <c r="JF71" s="339">
        <f t="shared" si="49"/>
        <v>4109.705471</v>
      </c>
      <c r="JG71" s="339">
        <f t="shared" si="49"/>
        <v>4421.945919</v>
      </c>
      <c r="JH71" s="339">
        <f t="shared" si="49"/>
        <v>4454.525312</v>
      </c>
      <c r="JI71" s="339">
        <f t="shared" si="49"/>
        <v>4927.277427</v>
      </c>
      <c r="JJ71" s="339">
        <f t="shared" si="49"/>
        <v>4304.403228</v>
      </c>
      <c r="JK71" s="339">
        <f t="shared" si="49"/>
        <v>5750.473479</v>
      </c>
      <c r="JL71" s="339">
        <f t="shared" si="49"/>
        <v>12620.12067</v>
      </c>
      <c r="JM71" s="339">
        <f t="shared" si="49"/>
        <v>7786.060088</v>
      </c>
      <c r="JN71" s="339">
        <f t="shared" si="49"/>
        <v>82994.68862</v>
      </c>
      <c r="JO71" s="339">
        <f t="shared" si="49"/>
        <v>7757.368332</v>
      </c>
      <c r="JP71" s="339">
        <f t="shared" si="49"/>
        <v>3409.649752</v>
      </c>
      <c r="JQ71" s="339">
        <f t="shared" si="49"/>
        <v>7648.900596</v>
      </c>
      <c r="JR71" s="339">
        <f t="shared" si="49"/>
        <v>7398.857667</v>
      </c>
      <c r="JS71" s="339">
        <f t="shared" si="49"/>
        <v>9250.938715</v>
      </c>
      <c r="JT71" s="339">
        <f t="shared" si="49"/>
        <v>13525.80854</v>
      </c>
      <c r="JU71" s="339">
        <f t="shared" si="49"/>
        <v>9199.630438</v>
      </c>
      <c r="JV71" s="339">
        <f t="shared" si="49"/>
        <v>58900.2945</v>
      </c>
      <c r="JW71" s="339">
        <f t="shared" si="49"/>
        <v>16292.98417</v>
      </c>
      <c r="JX71" s="339">
        <f t="shared" si="49"/>
        <v>25328.86159</v>
      </c>
      <c r="JY71" s="339">
        <f t="shared" si="49"/>
        <v>2422.916512</v>
      </c>
      <c r="JZ71" s="339">
        <f t="shared" si="49"/>
        <v>14.56194236</v>
      </c>
      <c r="KA71" s="339">
        <f t="shared" si="49"/>
        <v>14255.97962</v>
      </c>
      <c r="KB71" s="339">
        <f t="shared" si="49"/>
        <v>11292.89559</v>
      </c>
      <c r="KC71" s="339">
        <f t="shared" si="49"/>
        <v>13896.76864</v>
      </c>
      <c r="KD71" s="339">
        <f t="shared" si="49"/>
        <v>27158.86182</v>
      </c>
      <c r="KE71" s="339">
        <f t="shared" si="49"/>
        <v>155620.102</v>
      </c>
      <c r="KF71" s="339">
        <f t="shared" si="49"/>
        <v>10485.27627</v>
      </c>
      <c r="KG71" s="339">
        <f t="shared" si="49"/>
        <v>9227.768058</v>
      </c>
      <c r="KH71" s="339">
        <f t="shared" si="49"/>
        <v>4230.414763</v>
      </c>
      <c r="KI71" s="339">
        <f t="shared" si="49"/>
        <v>10762.34052</v>
      </c>
      <c r="KJ71" s="339">
        <f t="shared" si="49"/>
        <v>744.4631626</v>
      </c>
      <c r="KK71" s="339">
        <f t="shared" si="49"/>
        <v>18796.91629</v>
      </c>
      <c r="KL71" s="339">
        <f t="shared" si="49"/>
        <v>407.152634</v>
      </c>
      <c r="KM71" s="339">
        <f t="shared" si="49"/>
        <v>15778.22481</v>
      </c>
      <c r="KN71" s="339">
        <f t="shared" si="49"/>
        <v>16913.95587</v>
      </c>
      <c r="KO71" s="339">
        <f t="shared" si="49"/>
        <v>12197.03785</v>
      </c>
      <c r="KP71" s="339">
        <f t="shared" si="49"/>
        <v>1833.187301</v>
      </c>
      <c r="KQ71" s="339">
        <f t="shared" si="49"/>
        <v>13384.56614</v>
      </c>
      <c r="KR71" s="339">
        <f t="shared" si="49"/>
        <v>26929.33924</v>
      </c>
      <c r="KS71" s="339">
        <f t="shared" si="49"/>
        <v>31713.62212</v>
      </c>
      <c r="KT71" s="339">
        <f t="shared" si="49"/>
        <v>23045.20182</v>
      </c>
      <c r="KU71" s="339">
        <f t="shared" si="49"/>
        <v>6623.361442</v>
      </c>
      <c r="KV71" s="339">
        <f t="shared" si="49"/>
        <v>6333.803913</v>
      </c>
      <c r="KW71" s="339">
        <f t="shared" si="49"/>
        <v>762.6751926</v>
      </c>
      <c r="KX71" s="339">
        <f t="shared" si="49"/>
        <v>15181.67321</v>
      </c>
      <c r="KY71" s="339">
        <f t="shared" si="49"/>
        <v>19529.41535</v>
      </c>
      <c r="KZ71" s="339">
        <f t="shared" si="49"/>
        <v>1646.915783</v>
      </c>
      <c r="LA71" s="339">
        <f t="shared" si="49"/>
        <v>6441.658549</v>
      </c>
      <c r="LB71" s="339">
        <f t="shared" si="49"/>
        <v>61249.72195</v>
      </c>
      <c r="LC71" s="339">
        <f t="shared" si="49"/>
        <v>19406.8057</v>
      </c>
      <c r="LD71" s="339">
        <f t="shared" si="49"/>
        <v>20940.91357</v>
      </c>
      <c r="LE71" s="339">
        <f t="shared" si="49"/>
        <v>18181.57836</v>
      </c>
      <c r="LF71" s="339">
        <f t="shared" si="49"/>
        <v>1356.995902</v>
      </c>
      <c r="LG71" s="339">
        <f t="shared" si="49"/>
        <v>3585.718449</v>
      </c>
      <c r="LH71" s="339">
        <f t="shared" si="49"/>
        <v>4493.679621</v>
      </c>
      <c r="LI71" s="339">
        <f t="shared" si="49"/>
        <v>5048.504033</v>
      </c>
      <c r="LJ71" s="339">
        <f t="shared" si="49"/>
        <v>10899.58839</v>
      </c>
      <c r="LK71" s="339">
        <f t="shared" si="49"/>
        <v>2855.764742</v>
      </c>
      <c r="LL71" s="339">
        <f t="shared" si="49"/>
        <v>1403.016322</v>
      </c>
      <c r="LM71" s="339">
        <f t="shared" si="49"/>
        <v>3781.433355</v>
      </c>
      <c r="LN71" s="339">
        <f t="shared" si="49"/>
        <v>366.0730494</v>
      </c>
      <c r="LO71" s="339">
        <f t="shared" si="49"/>
        <v>2598.311911</v>
      </c>
      <c r="LP71" s="339">
        <f t="shared" si="49"/>
        <v>422.3439778</v>
      </c>
    </row>
    <row r="72">
      <c r="A72" s="138"/>
      <c r="B72" s="138"/>
      <c r="C72" s="338"/>
      <c r="D72" s="347" t="s">
        <v>316</v>
      </c>
      <c r="E72" s="346">
        <f t="shared" ref="E72:BP72" si="50">E71*E68</f>
        <v>121708.41</v>
      </c>
      <c r="F72" s="346">
        <f t="shared" si="50"/>
        <v>90594.48</v>
      </c>
      <c r="G72" s="346">
        <f t="shared" si="50"/>
        <v>120000</v>
      </c>
      <c r="H72" s="346">
        <f t="shared" si="50"/>
        <v>129552.28</v>
      </c>
      <c r="I72" s="346">
        <f t="shared" si="50"/>
        <v>107000</v>
      </c>
      <c r="J72" s="346">
        <f t="shared" si="50"/>
        <v>103565</v>
      </c>
      <c r="K72" s="346">
        <f t="shared" si="50"/>
        <v>128418.77</v>
      </c>
      <c r="L72" s="346">
        <f t="shared" si="50"/>
        <v>87232.36</v>
      </c>
      <c r="M72" s="346">
        <f t="shared" si="50"/>
        <v>99881.32</v>
      </c>
      <c r="N72" s="346">
        <f t="shared" si="50"/>
        <v>223221.57</v>
      </c>
      <c r="O72" s="346">
        <f t="shared" si="50"/>
        <v>180593.29</v>
      </c>
      <c r="P72" s="346">
        <f t="shared" si="50"/>
        <v>91968.82</v>
      </c>
      <c r="Q72" s="346">
        <f t="shared" si="50"/>
        <v>102434.8</v>
      </c>
      <c r="R72" s="346">
        <f t="shared" si="50"/>
        <v>181860.19</v>
      </c>
      <c r="S72" s="346">
        <f t="shared" si="50"/>
        <v>208031.99</v>
      </c>
      <c r="T72" s="346">
        <f t="shared" si="50"/>
        <v>217515.94</v>
      </c>
      <c r="U72" s="346">
        <f t="shared" si="50"/>
        <v>195596.52</v>
      </c>
      <c r="V72" s="346">
        <f t="shared" si="50"/>
        <v>184028.25</v>
      </c>
      <c r="W72" s="346">
        <f t="shared" si="50"/>
        <v>168878.71</v>
      </c>
      <c r="X72" s="346">
        <f t="shared" si="50"/>
        <v>162441.03</v>
      </c>
      <c r="Y72" s="346">
        <f t="shared" si="50"/>
        <v>134043.44</v>
      </c>
      <c r="Z72" s="346">
        <f t="shared" si="50"/>
        <v>835.25</v>
      </c>
      <c r="AA72" s="346">
        <f t="shared" si="50"/>
        <v>175069.23</v>
      </c>
      <c r="AB72" s="346">
        <f t="shared" si="50"/>
        <v>159907.69</v>
      </c>
      <c r="AC72" s="346">
        <f t="shared" si="50"/>
        <v>183879.61</v>
      </c>
      <c r="AD72" s="346">
        <f t="shared" si="50"/>
        <v>184851.11</v>
      </c>
      <c r="AE72" s="346">
        <f t="shared" si="50"/>
        <v>240730.29</v>
      </c>
      <c r="AF72" s="346">
        <f t="shared" si="50"/>
        <v>112998.23</v>
      </c>
      <c r="AG72" s="346">
        <f t="shared" si="50"/>
        <v>126237</v>
      </c>
      <c r="AH72" s="346">
        <f t="shared" si="50"/>
        <v>9142.22</v>
      </c>
      <c r="AI72" s="346">
        <f t="shared" si="50"/>
        <v>186686.77</v>
      </c>
      <c r="AJ72" s="346">
        <f t="shared" si="50"/>
        <v>42000</v>
      </c>
      <c r="AK72" s="346">
        <f t="shared" si="50"/>
        <v>271017.63</v>
      </c>
      <c r="AL72" s="346">
        <f t="shared" si="50"/>
        <v>5000</v>
      </c>
      <c r="AM72" s="346">
        <f t="shared" si="50"/>
        <v>127756.57</v>
      </c>
      <c r="AN72" s="346">
        <f t="shared" si="50"/>
        <v>237115.24</v>
      </c>
      <c r="AO72" s="346">
        <f t="shared" si="50"/>
        <v>158167.25</v>
      </c>
      <c r="AP72" s="346">
        <f t="shared" si="50"/>
        <v>103015</v>
      </c>
      <c r="AQ72" s="346">
        <f t="shared" si="50"/>
        <v>155500</v>
      </c>
      <c r="AR72" s="346">
        <f t="shared" si="50"/>
        <v>167620.78</v>
      </c>
      <c r="AS72" s="346">
        <f t="shared" si="50"/>
        <v>191134.2</v>
      </c>
      <c r="AT72" s="346">
        <f t="shared" si="50"/>
        <v>283068.43</v>
      </c>
      <c r="AU72" s="346">
        <f t="shared" si="50"/>
        <v>114804.31</v>
      </c>
      <c r="AV72" s="346">
        <f t="shared" si="50"/>
        <v>109785.34</v>
      </c>
      <c r="AW72" s="346">
        <f t="shared" si="50"/>
        <v>48000</v>
      </c>
      <c r="AX72" s="346">
        <f t="shared" si="50"/>
        <v>164702</v>
      </c>
      <c r="AY72" s="346">
        <f t="shared" si="50"/>
        <v>223255</v>
      </c>
      <c r="AZ72" s="346">
        <f t="shared" si="50"/>
        <v>72000</v>
      </c>
      <c r="BA72" s="346">
        <f t="shared" si="50"/>
        <v>97799.52</v>
      </c>
      <c r="BB72" s="346">
        <f t="shared" si="50"/>
        <v>242596.66</v>
      </c>
      <c r="BC72" s="346">
        <f t="shared" si="50"/>
        <v>108292.85</v>
      </c>
      <c r="BD72" s="346">
        <f t="shared" si="50"/>
        <v>238900</v>
      </c>
      <c r="BE72" s="346">
        <f t="shared" si="50"/>
        <v>101455.9</v>
      </c>
      <c r="BF72" s="346">
        <f t="shared" si="50"/>
        <v>23511.76</v>
      </c>
      <c r="BG72" s="346">
        <f t="shared" si="50"/>
        <v>20008.84</v>
      </c>
      <c r="BH72" s="346">
        <f t="shared" si="50"/>
        <v>77858.98</v>
      </c>
      <c r="BI72" s="346">
        <f t="shared" si="50"/>
        <v>45000</v>
      </c>
      <c r="BJ72" s="346">
        <f t="shared" si="50"/>
        <v>124565</v>
      </c>
      <c r="BK72" s="346">
        <f t="shared" si="50"/>
        <v>25000</v>
      </c>
      <c r="BL72" s="346">
        <f t="shared" si="50"/>
        <v>29885</v>
      </c>
      <c r="BM72" s="346">
        <f t="shared" si="50"/>
        <v>33809.25</v>
      </c>
      <c r="BN72" s="346">
        <f t="shared" si="50"/>
        <v>10969.85</v>
      </c>
      <c r="BO72" s="346">
        <f t="shared" si="50"/>
        <v>77861.76</v>
      </c>
      <c r="BP72" s="346">
        <f t="shared" si="50"/>
        <v>10058</v>
      </c>
      <c r="BQ72" s="346"/>
      <c r="BR72" s="346">
        <f t="shared" ref="BR72:EC72" si="51">BR71*BR68</f>
        <v>121708.41</v>
      </c>
      <c r="BS72" s="346">
        <f t="shared" si="51"/>
        <v>90594.48</v>
      </c>
      <c r="BT72" s="346">
        <f t="shared" si="51"/>
        <v>120000</v>
      </c>
      <c r="BU72" s="346">
        <f t="shared" si="51"/>
        <v>129552.28</v>
      </c>
      <c r="BV72" s="346">
        <f t="shared" si="51"/>
        <v>107000</v>
      </c>
      <c r="BW72" s="346">
        <f t="shared" si="51"/>
        <v>103565</v>
      </c>
      <c r="BX72" s="346">
        <f t="shared" si="51"/>
        <v>128418.77</v>
      </c>
      <c r="BY72" s="346">
        <f t="shared" si="51"/>
        <v>87232.36</v>
      </c>
      <c r="BZ72" s="346">
        <f t="shared" si="51"/>
        <v>99881.32</v>
      </c>
      <c r="CA72" s="346">
        <f t="shared" si="51"/>
        <v>223221.57</v>
      </c>
      <c r="CB72" s="346">
        <f t="shared" si="51"/>
        <v>180593.29</v>
      </c>
      <c r="CC72" s="346">
        <f t="shared" si="51"/>
        <v>91968.82</v>
      </c>
      <c r="CD72" s="346">
        <f t="shared" si="51"/>
        <v>102434.8</v>
      </c>
      <c r="CE72" s="346">
        <f t="shared" si="51"/>
        <v>181860.19</v>
      </c>
      <c r="CF72" s="346">
        <f t="shared" si="51"/>
        <v>208031.99</v>
      </c>
      <c r="CG72" s="346">
        <f t="shared" si="51"/>
        <v>217515.94</v>
      </c>
      <c r="CH72" s="346">
        <f t="shared" si="51"/>
        <v>195596.52</v>
      </c>
      <c r="CI72" s="346">
        <f t="shared" si="51"/>
        <v>184028.25</v>
      </c>
      <c r="CJ72" s="346">
        <f t="shared" si="51"/>
        <v>168878.71</v>
      </c>
      <c r="CK72" s="346">
        <f t="shared" si="51"/>
        <v>162441.03</v>
      </c>
      <c r="CL72" s="346">
        <f t="shared" si="51"/>
        <v>134043.44</v>
      </c>
      <c r="CM72" s="346">
        <f t="shared" si="51"/>
        <v>835.25</v>
      </c>
      <c r="CN72" s="346">
        <f t="shared" si="51"/>
        <v>175069.23</v>
      </c>
      <c r="CO72" s="346">
        <f t="shared" si="51"/>
        <v>159907.69</v>
      </c>
      <c r="CP72" s="346">
        <f t="shared" si="51"/>
        <v>183879.61</v>
      </c>
      <c r="CQ72" s="346">
        <f t="shared" si="51"/>
        <v>184851.11</v>
      </c>
      <c r="CR72" s="346">
        <f t="shared" si="51"/>
        <v>240730.29</v>
      </c>
      <c r="CS72" s="346">
        <f t="shared" si="51"/>
        <v>112998.23</v>
      </c>
      <c r="CT72" s="346">
        <f t="shared" si="51"/>
        <v>126237</v>
      </c>
      <c r="CU72" s="346">
        <f t="shared" si="51"/>
        <v>9142.22</v>
      </c>
      <c r="CV72" s="346">
        <f t="shared" si="51"/>
        <v>186686.77</v>
      </c>
      <c r="CW72" s="346">
        <f t="shared" si="51"/>
        <v>42000</v>
      </c>
      <c r="CX72" s="346">
        <f t="shared" si="51"/>
        <v>271017.63</v>
      </c>
      <c r="CY72" s="346">
        <f t="shared" si="51"/>
        <v>5000</v>
      </c>
      <c r="CZ72" s="346">
        <f t="shared" si="51"/>
        <v>127756.57</v>
      </c>
      <c r="DA72" s="346">
        <f t="shared" si="51"/>
        <v>237115.24</v>
      </c>
      <c r="DB72" s="346">
        <f t="shared" si="51"/>
        <v>158167.25</v>
      </c>
      <c r="DC72" s="346">
        <f t="shared" si="51"/>
        <v>103015</v>
      </c>
      <c r="DD72" s="346">
        <f t="shared" si="51"/>
        <v>155500</v>
      </c>
      <c r="DE72" s="346">
        <f t="shared" si="51"/>
        <v>167620.78</v>
      </c>
      <c r="DF72" s="346">
        <f t="shared" si="51"/>
        <v>191134.2</v>
      </c>
      <c r="DG72" s="346">
        <f t="shared" si="51"/>
        <v>283068.43</v>
      </c>
      <c r="DH72" s="346">
        <f t="shared" si="51"/>
        <v>114804.31</v>
      </c>
      <c r="DI72" s="346">
        <f t="shared" si="51"/>
        <v>109785.34</v>
      </c>
      <c r="DJ72" s="346">
        <f t="shared" si="51"/>
        <v>48000</v>
      </c>
      <c r="DK72" s="346">
        <f t="shared" si="51"/>
        <v>164702</v>
      </c>
      <c r="DL72" s="346">
        <f t="shared" si="51"/>
        <v>223255</v>
      </c>
      <c r="DM72" s="346">
        <f t="shared" si="51"/>
        <v>72000</v>
      </c>
      <c r="DN72" s="346">
        <f t="shared" si="51"/>
        <v>97799.52</v>
      </c>
      <c r="DO72" s="346">
        <f t="shared" si="51"/>
        <v>242596.66</v>
      </c>
      <c r="DP72" s="346">
        <f t="shared" si="51"/>
        <v>108292.85</v>
      </c>
      <c r="DQ72" s="346">
        <f t="shared" si="51"/>
        <v>238900</v>
      </c>
      <c r="DR72" s="346">
        <f t="shared" si="51"/>
        <v>101455.9</v>
      </c>
      <c r="DS72" s="346">
        <f t="shared" si="51"/>
        <v>23511.76</v>
      </c>
      <c r="DT72" s="346">
        <f t="shared" si="51"/>
        <v>20008.84</v>
      </c>
      <c r="DU72" s="346">
        <f t="shared" si="51"/>
        <v>77858.98</v>
      </c>
      <c r="DV72" s="346">
        <f t="shared" si="51"/>
        <v>45000</v>
      </c>
      <c r="DW72" s="346">
        <f t="shared" si="51"/>
        <v>124565</v>
      </c>
      <c r="DX72" s="346">
        <f t="shared" si="51"/>
        <v>25000</v>
      </c>
      <c r="DY72" s="346">
        <f t="shared" si="51"/>
        <v>29885</v>
      </c>
      <c r="DZ72" s="346">
        <f t="shared" si="51"/>
        <v>33809.25</v>
      </c>
      <c r="EA72" s="346">
        <f t="shared" si="51"/>
        <v>10969.85</v>
      </c>
      <c r="EB72" s="346">
        <f t="shared" si="51"/>
        <v>77861.76</v>
      </c>
      <c r="EC72" s="346">
        <f t="shared" si="51"/>
        <v>10058</v>
      </c>
      <c r="ED72" s="346"/>
      <c r="EE72" s="346">
        <f t="shared" ref="EE72:GP72" si="52">EE71*EE68</f>
        <v>255794.4211</v>
      </c>
      <c r="EF72" s="346">
        <f t="shared" si="52"/>
        <v>149970.1148</v>
      </c>
      <c r="EG72" s="346">
        <f t="shared" si="52"/>
        <v>185349.7365</v>
      </c>
      <c r="EH72" s="346">
        <f t="shared" si="52"/>
        <v>195537.7067</v>
      </c>
      <c r="EI72" s="346">
        <f t="shared" si="52"/>
        <v>178015.6524</v>
      </c>
      <c r="EJ72" s="346">
        <f t="shared" si="52"/>
        <v>166512.3011</v>
      </c>
      <c r="EK72" s="346">
        <f t="shared" si="52"/>
        <v>211667.1873</v>
      </c>
      <c r="EL72" s="346">
        <f t="shared" si="52"/>
        <v>212555.7791</v>
      </c>
      <c r="EM72" s="346">
        <f t="shared" si="52"/>
        <v>198044.1868</v>
      </c>
      <c r="EN72" s="346">
        <f t="shared" si="52"/>
        <v>745030.763</v>
      </c>
      <c r="EO72" s="346">
        <f t="shared" si="52"/>
        <v>293566.0826</v>
      </c>
      <c r="EP72" s="346">
        <f t="shared" si="52"/>
        <v>142341.1049</v>
      </c>
      <c r="EQ72" s="346">
        <f t="shared" si="52"/>
        <v>200215.6501</v>
      </c>
      <c r="ER72" s="346">
        <f t="shared" si="52"/>
        <v>290322.0251</v>
      </c>
      <c r="ES72" s="346">
        <f t="shared" si="52"/>
        <v>342096.5415</v>
      </c>
      <c r="ET72" s="346">
        <f t="shared" si="52"/>
        <v>399989.3894</v>
      </c>
      <c r="EU72" s="346">
        <f t="shared" si="52"/>
        <v>327715.9227</v>
      </c>
      <c r="EV72" s="346">
        <f t="shared" si="52"/>
        <v>584290.4925</v>
      </c>
      <c r="EW72" s="346">
        <f t="shared" si="52"/>
        <v>359514.8333</v>
      </c>
      <c r="EX72" s="346">
        <f t="shared" si="52"/>
        <v>405822.1182</v>
      </c>
      <c r="EY72" s="346">
        <f t="shared" si="52"/>
        <v>163283.8354</v>
      </c>
      <c r="EZ72" s="346">
        <f t="shared" si="52"/>
        <v>1005.273171</v>
      </c>
      <c r="FA72" s="346">
        <f t="shared" si="52"/>
        <v>352213.1526</v>
      </c>
      <c r="FB72" s="346">
        <f t="shared" si="52"/>
        <v>306794.8068</v>
      </c>
      <c r="FC72" s="346">
        <f t="shared" si="52"/>
        <v>360850.2344</v>
      </c>
      <c r="FD72" s="346">
        <f t="shared" si="52"/>
        <v>452743.1592</v>
      </c>
      <c r="FE72" s="346">
        <f t="shared" si="52"/>
        <v>966145.1792</v>
      </c>
      <c r="FF72" s="346">
        <f t="shared" si="52"/>
        <v>237451.2097</v>
      </c>
      <c r="FG72" s="346">
        <f t="shared" si="52"/>
        <v>244994.6872</v>
      </c>
      <c r="FH72" s="346">
        <f t="shared" si="52"/>
        <v>32821.77735</v>
      </c>
      <c r="FI72" s="346">
        <f t="shared" si="52"/>
        <v>334742.8202</v>
      </c>
      <c r="FJ72" s="346">
        <f t="shared" si="52"/>
        <v>50829.27688</v>
      </c>
      <c r="FK72" s="346">
        <f t="shared" si="52"/>
        <v>516845.2919</v>
      </c>
      <c r="FL72" s="346">
        <f t="shared" si="52"/>
        <v>10059.25349</v>
      </c>
      <c r="FM72" s="346">
        <f t="shared" si="52"/>
        <v>295307.771</v>
      </c>
      <c r="FN72" s="346">
        <f t="shared" si="52"/>
        <v>456444.568</v>
      </c>
      <c r="FO72" s="346">
        <f t="shared" si="52"/>
        <v>312484.9938</v>
      </c>
      <c r="FP72" s="346">
        <f t="shared" si="52"/>
        <v>124834.8732</v>
      </c>
      <c r="FQ72" s="346">
        <f t="shared" si="52"/>
        <v>318680.1613</v>
      </c>
      <c r="FR72" s="346">
        <f t="shared" si="52"/>
        <v>422954.65</v>
      </c>
      <c r="FS72" s="346">
        <f t="shared" si="52"/>
        <v>487499.5485</v>
      </c>
      <c r="FT72" s="346">
        <f t="shared" si="52"/>
        <v>569448.5124</v>
      </c>
      <c r="FU72" s="346">
        <f t="shared" si="52"/>
        <v>205904.0775</v>
      </c>
      <c r="FV72" s="346">
        <f t="shared" si="52"/>
        <v>196902.4434</v>
      </c>
      <c r="FW72" s="346">
        <f t="shared" si="52"/>
        <v>56011.09095</v>
      </c>
      <c r="FX72" s="346">
        <f t="shared" si="52"/>
        <v>345333.8323</v>
      </c>
      <c r="FY72" s="346">
        <f t="shared" si="52"/>
        <v>460006.4029</v>
      </c>
      <c r="FZ72" s="346">
        <f t="shared" si="52"/>
        <v>94866.3362</v>
      </c>
      <c r="GA72" s="346">
        <f t="shared" si="52"/>
        <v>183325.8535</v>
      </c>
      <c r="GB72" s="346">
        <f t="shared" si="52"/>
        <v>711690.6366</v>
      </c>
      <c r="GC72" s="346">
        <f t="shared" si="52"/>
        <v>283390.0132</v>
      </c>
      <c r="GD72" s="346">
        <f t="shared" si="52"/>
        <v>492579.0929</v>
      </c>
      <c r="GE72" s="346">
        <f t="shared" si="52"/>
        <v>265498.4964</v>
      </c>
      <c r="GF72" s="346">
        <f t="shared" si="52"/>
        <v>42174.46725</v>
      </c>
      <c r="GG72" s="346">
        <f t="shared" si="52"/>
        <v>52360.84776</v>
      </c>
      <c r="GH72" s="346">
        <f t="shared" si="52"/>
        <v>139660.3658</v>
      </c>
      <c r="GI72" s="346">
        <f t="shared" si="52"/>
        <v>100738.6002</v>
      </c>
      <c r="GJ72" s="346">
        <f t="shared" si="52"/>
        <v>256685.1362</v>
      </c>
      <c r="GK72" s="346">
        <f t="shared" si="52"/>
        <v>56303.33866</v>
      </c>
      <c r="GL72" s="346">
        <f t="shared" si="52"/>
        <v>50040.66601</v>
      </c>
      <c r="GM72" s="346">
        <f t="shared" si="52"/>
        <v>75609.40866</v>
      </c>
      <c r="GN72" s="346">
        <f t="shared" si="52"/>
        <v>16392.92223</v>
      </c>
      <c r="GO72" s="346">
        <f t="shared" si="52"/>
        <v>116353.6216</v>
      </c>
      <c r="GP72" s="346">
        <f t="shared" si="52"/>
        <v>16226.68689</v>
      </c>
      <c r="GQ72" s="346"/>
      <c r="GR72" s="346">
        <f t="shared" ref="GR72:JC72" si="53">GR71*GR68</f>
        <v>537602.8319</v>
      </c>
      <c r="GS72" s="346">
        <f t="shared" si="53"/>
        <v>248260.5489</v>
      </c>
      <c r="GT72" s="346">
        <f t="shared" si="53"/>
        <v>286287.7069</v>
      </c>
      <c r="GU72" s="346">
        <f t="shared" si="53"/>
        <v>295131.778</v>
      </c>
      <c r="GV72" s="346">
        <f t="shared" si="53"/>
        <v>296164.2291</v>
      </c>
      <c r="GW72" s="346">
        <f t="shared" si="53"/>
        <v>267719.2721</v>
      </c>
      <c r="GX72" s="346">
        <f t="shared" si="53"/>
        <v>348882.0069</v>
      </c>
      <c r="GY72" s="346">
        <f t="shared" si="53"/>
        <v>517926.5953</v>
      </c>
      <c r="GZ72" s="346">
        <f t="shared" si="53"/>
        <v>392681.0332</v>
      </c>
      <c r="HA72" s="346">
        <f t="shared" si="53"/>
        <v>2486636.206</v>
      </c>
      <c r="HB72" s="346">
        <f t="shared" si="53"/>
        <v>477210.6697</v>
      </c>
      <c r="HC72" s="346">
        <f t="shared" si="53"/>
        <v>220302.8173</v>
      </c>
      <c r="HD72" s="346">
        <f t="shared" si="53"/>
        <v>391334.8445</v>
      </c>
      <c r="HE72" s="346">
        <f t="shared" si="53"/>
        <v>463470.7479</v>
      </c>
      <c r="HF72" s="346">
        <f t="shared" si="53"/>
        <v>562557.9206</v>
      </c>
      <c r="HG72" s="346">
        <f t="shared" si="53"/>
        <v>735539.2512</v>
      </c>
      <c r="HH72" s="346">
        <f t="shared" si="53"/>
        <v>549077.8977</v>
      </c>
      <c r="HI72" s="346">
        <f t="shared" si="53"/>
        <v>1855124.85</v>
      </c>
      <c r="HJ72" s="346">
        <f t="shared" si="53"/>
        <v>765347.5999</v>
      </c>
      <c r="HK72" s="346">
        <f t="shared" si="53"/>
        <v>1013854.638</v>
      </c>
      <c r="HL72" s="346">
        <f t="shared" si="53"/>
        <v>198902.7654</v>
      </c>
      <c r="HM72" s="346">
        <f t="shared" si="53"/>
        <v>1209.906193</v>
      </c>
      <c r="HN72" s="346">
        <f t="shared" si="53"/>
        <v>708600.2771</v>
      </c>
      <c r="HO72" s="346">
        <f t="shared" si="53"/>
        <v>588608.6749</v>
      </c>
      <c r="HP72" s="346">
        <f t="shared" si="53"/>
        <v>708142.0917</v>
      </c>
      <c r="HQ72" s="346">
        <f t="shared" si="53"/>
        <v>1108872.802</v>
      </c>
      <c r="HR72" s="346">
        <f t="shared" si="53"/>
        <v>3877519.972</v>
      </c>
      <c r="HS72" s="346">
        <f t="shared" si="53"/>
        <v>498973.0989</v>
      </c>
      <c r="HT72" s="346">
        <f t="shared" si="53"/>
        <v>475473.8846</v>
      </c>
      <c r="HU72" s="346">
        <f t="shared" si="53"/>
        <v>117834.5159</v>
      </c>
      <c r="HV72" s="346">
        <f t="shared" si="53"/>
        <v>600217.9785</v>
      </c>
      <c r="HW72" s="346">
        <f t="shared" si="53"/>
        <v>61514.65209</v>
      </c>
      <c r="HX72" s="346">
        <f t="shared" si="53"/>
        <v>985651.9509</v>
      </c>
      <c r="HY72" s="346">
        <f t="shared" si="53"/>
        <v>20237.71616</v>
      </c>
      <c r="HZ72" s="346">
        <f t="shared" si="53"/>
        <v>682600.3515</v>
      </c>
      <c r="IA72" s="346">
        <f t="shared" si="53"/>
        <v>878651.4257</v>
      </c>
      <c r="IB72" s="346">
        <f t="shared" si="53"/>
        <v>617364.6651</v>
      </c>
      <c r="IC72" s="346">
        <f t="shared" si="53"/>
        <v>151276.4702</v>
      </c>
      <c r="ID72" s="346">
        <f t="shared" si="53"/>
        <v>653099.9692</v>
      </c>
      <c r="IE72" s="346">
        <f t="shared" si="53"/>
        <v>1067234.241</v>
      </c>
      <c r="IF72" s="346">
        <f t="shared" si="53"/>
        <v>1243397.622</v>
      </c>
      <c r="IG72" s="346">
        <f t="shared" si="53"/>
        <v>1145559.073</v>
      </c>
      <c r="IH72" s="346">
        <f t="shared" si="53"/>
        <v>369293.532</v>
      </c>
      <c r="II72" s="346">
        <f t="shared" si="53"/>
        <v>353148.9015</v>
      </c>
      <c r="IJ72" s="346">
        <f t="shared" si="53"/>
        <v>65359.21479</v>
      </c>
      <c r="IK72" s="346">
        <f t="shared" si="53"/>
        <v>724068.0485</v>
      </c>
      <c r="IL72" s="346">
        <f t="shared" si="53"/>
        <v>947821.5079</v>
      </c>
      <c r="IM72" s="346">
        <f t="shared" si="53"/>
        <v>124994.7465</v>
      </c>
      <c r="IN72" s="346">
        <f t="shared" si="53"/>
        <v>343645.5371</v>
      </c>
      <c r="IO72" s="346">
        <f t="shared" si="53"/>
        <v>2087842.274</v>
      </c>
      <c r="IP72" s="346">
        <f t="shared" si="53"/>
        <v>741599.2802</v>
      </c>
      <c r="IQ72" s="346">
        <f t="shared" si="53"/>
        <v>1015630.652</v>
      </c>
      <c r="IR72" s="346">
        <f t="shared" si="53"/>
        <v>694779.2251</v>
      </c>
      <c r="IS72" s="346">
        <f t="shared" si="53"/>
        <v>75650.89505</v>
      </c>
      <c r="IT72" s="346">
        <f t="shared" si="53"/>
        <v>137022.355</v>
      </c>
      <c r="IU72" s="346">
        <f t="shared" si="53"/>
        <v>250517.2528</v>
      </c>
      <c r="IV72" s="346">
        <f t="shared" si="53"/>
        <v>225517.0125</v>
      </c>
      <c r="IW72" s="346">
        <f t="shared" si="53"/>
        <v>528938.78</v>
      </c>
      <c r="IX72" s="346">
        <f t="shared" si="53"/>
        <v>126802.6378</v>
      </c>
      <c r="IY72" s="346">
        <f t="shared" si="53"/>
        <v>83790.13734</v>
      </c>
      <c r="IZ72" s="346">
        <f t="shared" si="53"/>
        <v>169089.3077</v>
      </c>
      <c r="JA72" s="346">
        <f t="shared" si="53"/>
        <v>24496.95293</v>
      </c>
      <c r="JB72" s="346">
        <f t="shared" si="53"/>
        <v>173874.3802</v>
      </c>
      <c r="JC72" s="346">
        <f t="shared" si="53"/>
        <v>26178.70029</v>
      </c>
      <c r="JD72" s="346"/>
      <c r="JE72" s="346">
        <f t="shared" ref="JE72:LP72" si="54">JE71*JE68</f>
        <v>1129879.235</v>
      </c>
      <c r="JF72" s="346">
        <f t="shared" si="54"/>
        <v>410970.5471</v>
      </c>
      <c r="JG72" s="346">
        <f t="shared" si="54"/>
        <v>442194.5919</v>
      </c>
      <c r="JH72" s="346">
        <f t="shared" si="54"/>
        <v>445452.5312</v>
      </c>
      <c r="JI72" s="346">
        <f t="shared" si="54"/>
        <v>492727.7427</v>
      </c>
      <c r="JJ72" s="346">
        <f t="shared" si="54"/>
        <v>430440.3228</v>
      </c>
      <c r="JK72" s="346">
        <f t="shared" si="54"/>
        <v>575047.3479</v>
      </c>
      <c r="JL72" s="346">
        <f t="shared" si="54"/>
        <v>1262012.067</v>
      </c>
      <c r="JM72" s="346">
        <f t="shared" si="54"/>
        <v>778606.0088</v>
      </c>
      <c r="JN72" s="346">
        <f t="shared" si="54"/>
        <v>8299468.862</v>
      </c>
      <c r="JO72" s="346">
        <f t="shared" si="54"/>
        <v>775736.8332</v>
      </c>
      <c r="JP72" s="346">
        <f t="shared" si="54"/>
        <v>340964.9752</v>
      </c>
      <c r="JQ72" s="346">
        <f t="shared" si="54"/>
        <v>764890.0596</v>
      </c>
      <c r="JR72" s="346">
        <f t="shared" si="54"/>
        <v>739885.7667</v>
      </c>
      <c r="JS72" s="346">
        <f t="shared" si="54"/>
        <v>925093.8715</v>
      </c>
      <c r="JT72" s="346">
        <f t="shared" si="54"/>
        <v>1352580.854</v>
      </c>
      <c r="JU72" s="346">
        <f t="shared" si="54"/>
        <v>919963.0438</v>
      </c>
      <c r="JV72" s="346">
        <f t="shared" si="54"/>
        <v>5890029.45</v>
      </c>
      <c r="JW72" s="346">
        <f t="shared" si="54"/>
        <v>1629298.417</v>
      </c>
      <c r="JX72" s="346">
        <f t="shared" si="54"/>
        <v>2532886.159</v>
      </c>
      <c r="JY72" s="346">
        <f t="shared" si="54"/>
        <v>242291.6512</v>
      </c>
      <c r="JZ72" s="346">
        <f t="shared" si="54"/>
        <v>1456.194236</v>
      </c>
      <c r="KA72" s="346">
        <f t="shared" si="54"/>
        <v>1425597.962</v>
      </c>
      <c r="KB72" s="346">
        <f t="shared" si="54"/>
        <v>1129289.559</v>
      </c>
      <c r="KC72" s="346">
        <f t="shared" si="54"/>
        <v>1389676.864</v>
      </c>
      <c r="KD72" s="346">
        <f t="shared" si="54"/>
        <v>2715886.182</v>
      </c>
      <c r="KE72" s="346">
        <f t="shared" si="54"/>
        <v>15562010.2</v>
      </c>
      <c r="KF72" s="346">
        <f t="shared" si="54"/>
        <v>1048527.627</v>
      </c>
      <c r="KG72" s="346">
        <f t="shared" si="54"/>
        <v>922776.8058</v>
      </c>
      <c r="KH72" s="346">
        <f t="shared" si="54"/>
        <v>423041.4763</v>
      </c>
      <c r="KI72" s="346">
        <f t="shared" si="54"/>
        <v>1076234.052</v>
      </c>
      <c r="KJ72" s="346">
        <f t="shared" si="54"/>
        <v>74446.31626</v>
      </c>
      <c r="KK72" s="346">
        <f t="shared" si="54"/>
        <v>1879691.629</v>
      </c>
      <c r="KL72" s="346">
        <f t="shared" si="54"/>
        <v>40715.2634</v>
      </c>
      <c r="KM72" s="346">
        <f t="shared" si="54"/>
        <v>1577822.481</v>
      </c>
      <c r="KN72" s="346">
        <f t="shared" si="54"/>
        <v>1691395.587</v>
      </c>
      <c r="KO72" s="346">
        <f t="shared" si="54"/>
        <v>1219703.785</v>
      </c>
      <c r="KP72" s="346">
        <f t="shared" si="54"/>
        <v>183318.7301</v>
      </c>
      <c r="KQ72" s="346">
        <f t="shared" si="54"/>
        <v>1338456.614</v>
      </c>
      <c r="KR72" s="346">
        <f t="shared" si="54"/>
        <v>2692933.924</v>
      </c>
      <c r="KS72" s="346">
        <f t="shared" si="54"/>
        <v>3171362.212</v>
      </c>
      <c r="KT72" s="346">
        <f t="shared" si="54"/>
        <v>2304520.182</v>
      </c>
      <c r="KU72" s="346">
        <f t="shared" si="54"/>
        <v>662336.1442</v>
      </c>
      <c r="KV72" s="346">
        <f t="shared" si="54"/>
        <v>633380.3913</v>
      </c>
      <c r="KW72" s="346">
        <f t="shared" si="54"/>
        <v>76267.51926</v>
      </c>
      <c r="KX72" s="346">
        <f t="shared" si="54"/>
        <v>1518167.321</v>
      </c>
      <c r="KY72" s="346">
        <f t="shared" si="54"/>
        <v>1952941.535</v>
      </c>
      <c r="KZ72" s="346">
        <f t="shared" si="54"/>
        <v>164691.5783</v>
      </c>
      <c r="LA72" s="346">
        <f t="shared" si="54"/>
        <v>644165.8549</v>
      </c>
      <c r="LB72" s="346">
        <f t="shared" si="54"/>
        <v>6124972.195</v>
      </c>
      <c r="LC72" s="346">
        <f t="shared" si="54"/>
        <v>1940680.57</v>
      </c>
      <c r="LD72" s="346">
        <f t="shared" si="54"/>
        <v>2094091.357</v>
      </c>
      <c r="LE72" s="346">
        <f t="shared" si="54"/>
        <v>1818157.836</v>
      </c>
      <c r="LF72" s="346">
        <f t="shared" si="54"/>
        <v>135699.5902</v>
      </c>
      <c r="LG72" s="346">
        <f t="shared" si="54"/>
        <v>358571.8449</v>
      </c>
      <c r="LH72" s="346">
        <f t="shared" si="54"/>
        <v>449367.9621</v>
      </c>
      <c r="LI72" s="346">
        <f t="shared" si="54"/>
        <v>504850.4033</v>
      </c>
      <c r="LJ72" s="346">
        <f t="shared" si="54"/>
        <v>1089958.839</v>
      </c>
      <c r="LK72" s="346">
        <f t="shared" si="54"/>
        <v>285576.4742</v>
      </c>
      <c r="LL72" s="346">
        <f t="shared" si="54"/>
        <v>140301.6322</v>
      </c>
      <c r="LM72" s="346">
        <f t="shared" si="54"/>
        <v>378143.3355</v>
      </c>
      <c r="LN72" s="346">
        <f t="shared" si="54"/>
        <v>36607.30494</v>
      </c>
      <c r="LO72" s="346">
        <f t="shared" si="54"/>
        <v>259831.1911</v>
      </c>
      <c r="LP72" s="346">
        <f t="shared" si="54"/>
        <v>42234.39778</v>
      </c>
    </row>
    <row r="73">
      <c r="A73" s="138"/>
      <c r="B73" s="138"/>
      <c r="C73" s="338"/>
      <c r="D73" s="398" t="s">
        <v>317</v>
      </c>
      <c r="E73" s="346">
        <f t="shared" ref="E73:BP73" si="55">E71*E69</f>
        <v>1217.0841</v>
      </c>
      <c r="F73" s="346">
        <f t="shared" si="55"/>
        <v>905.9448</v>
      </c>
      <c r="G73" s="346">
        <f t="shared" si="55"/>
        <v>1200</v>
      </c>
      <c r="H73" s="346">
        <f t="shared" si="55"/>
        <v>1295.5228</v>
      </c>
      <c r="I73" s="346">
        <f t="shared" si="55"/>
        <v>1070</v>
      </c>
      <c r="J73" s="346">
        <f t="shared" si="55"/>
        <v>1035.65</v>
      </c>
      <c r="K73" s="346">
        <f t="shared" si="55"/>
        <v>1284.1877</v>
      </c>
      <c r="L73" s="346">
        <f t="shared" si="55"/>
        <v>872.3236</v>
      </c>
      <c r="M73" s="346">
        <f t="shared" si="55"/>
        <v>998.8132</v>
      </c>
      <c r="N73" s="346">
        <f t="shared" si="55"/>
        <v>2232.2157</v>
      </c>
      <c r="O73" s="346">
        <f t="shared" si="55"/>
        <v>1805.9329</v>
      </c>
      <c r="P73" s="346">
        <f t="shared" si="55"/>
        <v>919.6882</v>
      </c>
      <c r="Q73" s="346">
        <f t="shared" si="55"/>
        <v>1024.348</v>
      </c>
      <c r="R73" s="346">
        <f t="shared" si="55"/>
        <v>1818.6019</v>
      </c>
      <c r="S73" s="346">
        <f t="shared" si="55"/>
        <v>2080.3199</v>
      </c>
      <c r="T73" s="346">
        <f t="shared" si="55"/>
        <v>2175.1594</v>
      </c>
      <c r="U73" s="346">
        <f t="shared" si="55"/>
        <v>1955.9652</v>
      </c>
      <c r="V73" s="346">
        <f t="shared" si="55"/>
        <v>1840.2825</v>
      </c>
      <c r="W73" s="346">
        <f t="shared" si="55"/>
        <v>1688.7871</v>
      </c>
      <c r="X73" s="346">
        <f t="shared" si="55"/>
        <v>1624.4103</v>
      </c>
      <c r="Y73" s="346">
        <f t="shared" si="55"/>
        <v>1340.4344</v>
      </c>
      <c r="Z73" s="346">
        <f t="shared" si="55"/>
        <v>8.3525</v>
      </c>
      <c r="AA73" s="346">
        <f t="shared" si="55"/>
        <v>1750.6923</v>
      </c>
      <c r="AB73" s="346">
        <f t="shared" si="55"/>
        <v>1599.0769</v>
      </c>
      <c r="AC73" s="346">
        <f t="shared" si="55"/>
        <v>1838.7961</v>
      </c>
      <c r="AD73" s="346">
        <f t="shared" si="55"/>
        <v>1848.5111</v>
      </c>
      <c r="AE73" s="346">
        <f t="shared" si="55"/>
        <v>2407.3029</v>
      </c>
      <c r="AF73" s="346">
        <f t="shared" si="55"/>
        <v>1129.9823</v>
      </c>
      <c r="AG73" s="346">
        <f t="shared" si="55"/>
        <v>1262.37</v>
      </c>
      <c r="AH73" s="346">
        <f t="shared" si="55"/>
        <v>91.4222</v>
      </c>
      <c r="AI73" s="346">
        <f t="shared" si="55"/>
        <v>1866.8677</v>
      </c>
      <c r="AJ73" s="346">
        <f t="shared" si="55"/>
        <v>420</v>
      </c>
      <c r="AK73" s="346">
        <f t="shared" si="55"/>
        <v>2710.1763</v>
      </c>
      <c r="AL73" s="346">
        <f t="shared" si="55"/>
        <v>50</v>
      </c>
      <c r="AM73" s="346">
        <f t="shared" si="55"/>
        <v>1277.5657</v>
      </c>
      <c r="AN73" s="346">
        <f t="shared" si="55"/>
        <v>2371.1524</v>
      </c>
      <c r="AO73" s="346">
        <f t="shared" si="55"/>
        <v>1581.6725</v>
      </c>
      <c r="AP73" s="346">
        <f t="shared" si="55"/>
        <v>1030.15</v>
      </c>
      <c r="AQ73" s="346">
        <f t="shared" si="55"/>
        <v>1555</v>
      </c>
      <c r="AR73" s="346">
        <f t="shared" si="55"/>
        <v>1676.2078</v>
      </c>
      <c r="AS73" s="346">
        <f t="shared" si="55"/>
        <v>1911.342</v>
      </c>
      <c r="AT73" s="346">
        <f t="shared" si="55"/>
        <v>2830.6843</v>
      </c>
      <c r="AU73" s="346">
        <f t="shared" si="55"/>
        <v>1148.0431</v>
      </c>
      <c r="AV73" s="346">
        <f t="shared" si="55"/>
        <v>1097.8534</v>
      </c>
      <c r="AW73" s="346">
        <f t="shared" si="55"/>
        <v>480</v>
      </c>
      <c r="AX73" s="346">
        <f t="shared" si="55"/>
        <v>1647.02</v>
      </c>
      <c r="AY73" s="346">
        <f t="shared" si="55"/>
        <v>2232.55</v>
      </c>
      <c r="AZ73" s="346">
        <f t="shared" si="55"/>
        <v>720</v>
      </c>
      <c r="BA73" s="346">
        <f t="shared" si="55"/>
        <v>977.9952</v>
      </c>
      <c r="BB73" s="346">
        <f t="shared" si="55"/>
        <v>2425.9666</v>
      </c>
      <c r="BC73" s="346">
        <f t="shared" si="55"/>
        <v>1082.9285</v>
      </c>
      <c r="BD73" s="346">
        <f t="shared" si="55"/>
        <v>2389</v>
      </c>
      <c r="BE73" s="346">
        <f t="shared" si="55"/>
        <v>1014.559</v>
      </c>
      <c r="BF73" s="346">
        <f t="shared" si="55"/>
        <v>235.1176</v>
      </c>
      <c r="BG73" s="346">
        <f t="shared" si="55"/>
        <v>200.0884</v>
      </c>
      <c r="BH73" s="346">
        <f t="shared" si="55"/>
        <v>778.5898</v>
      </c>
      <c r="BI73" s="346">
        <f t="shared" si="55"/>
        <v>450</v>
      </c>
      <c r="BJ73" s="346">
        <f t="shared" si="55"/>
        <v>1245.65</v>
      </c>
      <c r="BK73" s="346">
        <f t="shared" si="55"/>
        <v>250</v>
      </c>
      <c r="BL73" s="346">
        <f t="shared" si="55"/>
        <v>298.85</v>
      </c>
      <c r="BM73" s="346">
        <f t="shared" si="55"/>
        <v>338.0925</v>
      </c>
      <c r="BN73" s="346">
        <f t="shared" si="55"/>
        <v>109.6985</v>
      </c>
      <c r="BO73" s="346">
        <f t="shared" si="55"/>
        <v>778.6176</v>
      </c>
      <c r="BP73" s="346">
        <f t="shared" si="55"/>
        <v>100.58</v>
      </c>
      <c r="BQ73" s="346"/>
      <c r="BR73" s="346">
        <f t="shared" ref="BR73:EC73" si="56">BR71*BR69</f>
        <v>2557.944211</v>
      </c>
      <c r="BS73" s="346">
        <f t="shared" si="56"/>
        <v>1499.701148</v>
      </c>
      <c r="BT73" s="346">
        <f t="shared" si="56"/>
        <v>1853.497365</v>
      </c>
      <c r="BU73" s="346">
        <f t="shared" si="56"/>
        <v>1955.377067</v>
      </c>
      <c r="BV73" s="346">
        <f t="shared" si="56"/>
        <v>1780.156524</v>
      </c>
      <c r="BW73" s="346">
        <f t="shared" si="56"/>
        <v>1665.123011</v>
      </c>
      <c r="BX73" s="346">
        <f t="shared" si="56"/>
        <v>2116.671873</v>
      </c>
      <c r="BY73" s="346">
        <f t="shared" si="56"/>
        <v>2125.557791</v>
      </c>
      <c r="BZ73" s="346">
        <f t="shared" si="56"/>
        <v>1980.441868</v>
      </c>
      <c r="CA73" s="346">
        <f t="shared" si="56"/>
        <v>7450.30763</v>
      </c>
      <c r="CB73" s="346">
        <f t="shared" si="56"/>
        <v>2935.660826</v>
      </c>
      <c r="CC73" s="346">
        <f t="shared" si="56"/>
        <v>1423.411049</v>
      </c>
      <c r="CD73" s="346">
        <f t="shared" si="56"/>
        <v>2002.156501</v>
      </c>
      <c r="CE73" s="346">
        <f t="shared" si="56"/>
        <v>2903.220251</v>
      </c>
      <c r="CF73" s="346">
        <f t="shared" si="56"/>
        <v>3420.965415</v>
      </c>
      <c r="CG73" s="346">
        <f t="shared" si="56"/>
        <v>3999.893894</v>
      </c>
      <c r="CH73" s="346">
        <f t="shared" si="56"/>
        <v>3277.159227</v>
      </c>
      <c r="CI73" s="346">
        <f t="shared" si="56"/>
        <v>5842.904925</v>
      </c>
      <c r="CJ73" s="346">
        <f t="shared" si="56"/>
        <v>3595.148333</v>
      </c>
      <c r="CK73" s="346">
        <f t="shared" si="56"/>
        <v>4058.221182</v>
      </c>
      <c r="CL73" s="346">
        <f t="shared" si="56"/>
        <v>1632.838354</v>
      </c>
      <c r="CM73" s="346">
        <f t="shared" si="56"/>
        <v>10.05273171</v>
      </c>
      <c r="CN73" s="346">
        <f t="shared" si="56"/>
        <v>3522.131526</v>
      </c>
      <c r="CO73" s="346">
        <f t="shared" si="56"/>
        <v>3067.948068</v>
      </c>
      <c r="CP73" s="346">
        <f t="shared" si="56"/>
        <v>3608.502344</v>
      </c>
      <c r="CQ73" s="346">
        <f t="shared" si="56"/>
        <v>4527.431592</v>
      </c>
      <c r="CR73" s="346">
        <f t="shared" si="56"/>
        <v>9661.451792</v>
      </c>
      <c r="CS73" s="346">
        <f t="shared" si="56"/>
        <v>2374.512097</v>
      </c>
      <c r="CT73" s="346">
        <f t="shared" si="56"/>
        <v>2449.946872</v>
      </c>
      <c r="CU73" s="346">
        <f t="shared" si="56"/>
        <v>328.2177735</v>
      </c>
      <c r="CV73" s="346">
        <f t="shared" si="56"/>
        <v>3347.428202</v>
      </c>
      <c r="CW73" s="346">
        <f t="shared" si="56"/>
        <v>508.2927688</v>
      </c>
      <c r="CX73" s="346">
        <f t="shared" si="56"/>
        <v>5168.452919</v>
      </c>
      <c r="CY73" s="346">
        <f t="shared" si="56"/>
        <v>100.5925349</v>
      </c>
      <c r="CZ73" s="346">
        <f t="shared" si="56"/>
        <v>2953.07771</v>
      </c>
      <c r="DA73" s="346">
        <f t="shared" si="56"/>
        <v>4564.44568</v>
      </c>
      <c r="DB73" s="346">
        <f t="shared" si="56"/>
        <v>3124.849938</v>
      </c>
      <c r="DC73" s="346">
        <f t="shared" si="56"/>
        <v>1248.348732</v>
      </c>
      <c r="DD73" s="346">
        <f t="shared" si="56"/>
        <v>3186.801613</v>
      </c>
      <c r="DE73" s="346">
        <f t="shared" si="56"/>
        <v>4229.5465</v>
      </c>
      <c r="DF73" s="346">
        <f t="shared" si="56"/>
        <v>4874.995485</v>
      </c>
      <c r="DG73" s="346">
        <f t="shared" si="56"/>
        <v>5694.485124</v>
      </c>
      <c r="DH73" s="346">
        <f t="shared" si="56"/>
        <v>2059.040775</v>
      </c>
      <c r="DI73" s="346">
        <f t="shared" si="56"/>
        <v>1969.024434</v>
      </c>
      <c r="DJ73" s="346">
        <f t="shared" si="56"/>
        <v>560.1109095</v>
      </c>
      <c r="DK73" s="346">
        <f t="shared" si="56"/>
        <v>3453.338323</v>
      </c>
      <c r="DL73" s="346">
        <f t="shared" si="56"/>
        <v>4600.064029</v>
      </c>
      <c r="DM73" s="346">
        <f t="shared" si="56"/>
        <v>948.663362</v>
      </c>
      <c r="DN73" s="346">
        <f t="shared" si="56"/>
        <v>1833.258535</v>
      </c>
      <c r="DO73" s="346">
        <f t="shared" si="56"/>
        <v>7116.906366</v>
      </c>
      <c r="DP73" s="346">
        <f t="shared" si="56"/>
        <v>2833.900132</v>
      </c>
      <c r="DQ73" s="346">
        <f t="shared" si="56"/>
        <v>4925.790929</v>
      </c>
      <c r="DR73" s="346">
        <f t="shared" si="56"/>
        <v>2654.984964</v>
      </c>
      <c r="DS73" s="346">
        <f t="shared" si="56"/>
        <v>421.7446725</v>
      </c>
      <c r="DT73" s="346">
        <f t="shared" si="56"/>
        <v>523.6084776</v>
      </c>
      <c r="DU73" s="346">
        <f t="shared" si="56"/>
        <v>1396.603658</v>
      </c>
      <c r="DV73" s="346">
        <f t="shared" si="56"/>
        <v>1007.386002</v>
      </c>
      <c r="DW73" s="346">
        <f t="shared" si="56"/>
        <v>2566.851362</v>
      </c>
      <c r="DX73" s="346">
        <f t="shared" si="56"/>
        <v>563.0333866</v>
      </c>
      <c r="DY73" s="346">
        <f t="shared" si="56"/>
        <v>500.4066601</v>
      </c>
      <c r="DZ73" s="346">
        <f t="shared" si="56"/>
        <v>756.0940866</v>
      </c>
      <c r="EA73" s="346">
        <f t="shared" si="56"/>
        <v>163.9292223</v>
      </c>
      <c r="EB73" s="346">
        <f t="shared" si="56"/>
        <v>1163.536216</v>
      </c>
      <c r="EC73" s="346">
        <f t="shared" si="56"/>
        <v>162.2668689</v>
      </c>
      <c r="ED73" s="346"/>
      <c r="EE73" s="346">
        <f t="shared" ref="EE73:GP73" si="57">EE71*EE69</f>
        <v>5376.028319</v>
      </c>
      <c r="EF73" s="346">
        <f t="shared" si="57"/>
        <v>2482.605489</v>
      </c>
      <c r="EG73" s="346">
        <f t="shared" si="57"/>
        <v>2862.877069</v>
      </c>
      <c r="EH73" s="346">
        <f t="shared" si="57"/>
        <v>2951.31778</v>
      </c>
      <c r="EI73" s="346">
        <f t="shared" si="57"/>
        <v>2961.642291</v>
      </c>
      <c r="EJ73" s="346">
        <f t="shared" si="57"/>
        <v>2677.192721</v>
      </c>
      <c r="EK73" s="346">
        <f t="shared" si="57"/>
        <v>3488.820069</v>
      </c>
      <c r="EL73" s="346">
        <f t="shared" si="57"/>
        <v>5179.265953</v>
      </c>
      <c r="EM73" s="346">
        <f t="shared" si="57"/>
        <v>3926.810332</v>
      </c>
      <c r="EN73" s="346">
        <f t="shared" si="57"/>
        <v>24866.36206</v>
      </c>
      <c r="EO73" s="346">
        <f t="shared" si="57"/>
        <v>4772.106697</v>
      </c>
      <c r="EP73" s="346">
        <f t="shared" si="57"/>
        <v>2203.028173</v>
      </c>
      <c r="EQ73" s="346">
        <f t="shared" si="57"/>
        <v>3913.348445</v>
      </c>
      <c r="ER73" s="346">
        <f t="shared" si="57"/>
        <v>4634.707479</v>
      </c>
      <c r="ES73" s="346">
        <f t="shared" si="57"/>
        <v>5625.579206</v>
      </c>
      <c r="ET73" s="346">
        <f t="shared" si="57"/>
        <v>7355.392512</v>
      </c>
      <c r="EU73" s="346">
        <f t="shared" si="57"/>
        <v>5490.778977</v>
      </c>
      <c r="EV73" s="346">
        <f t="shared" si="57"/>
        <v>18551.2485</v>
      </c>
      <c r="EW73" s="346">
        <f t="shared" si="57"/>
        <v>7653.475999</v>
      </c>
      <c r="EX73" s="346">
        <f t="shared" si="57"/>
        <v>10138.54638</v>
      </c>
      <c r="EY73" s="346">
        <f t="shared" si="57"/>
        <v>1989.027654</v>
      </c>
      <c r="EZ73" s="346">
        <f t="shared" si="57"/>
        <v>12.09906193</v>
      </c>
      <c r="FA73" s="346">
        <f t="shared" si="57"/>
        <v>7086.002771</v>
      </c>
      <c r="FB73" s="346">
        <f t="shared" si="57"/>
        <v>5886.086749</v>
      </c>
      <c r="FC73" s="346">
        <f t="shared" si="57"/>
        <v>7081.420917</v>
      </c>
      <c r="FD73" s="346">
        <f t="shared" si="57"/>
        <v>11088.72802</v>
      </c>
      <c r="FE73" s="346">
        <f t="shared" si="57"/>
        <v>38775.19972</v>
      </c>
      <c r="FF73" s="346">
        <f t="shared" si="57"/>
        <v>4989.730989</v>
      </c>
      <c r="FG73" s="346">
        <f t="shared" si="57"/>
        <v>4754.738846</v>
      </c>
      <c r="FH73" s="346">
        <f t="shared" si="57"/>
        <v>1178.345159</v>
      </c>
      <c r="FI73" s="346">
        <f t="shared" si="57"/>
        <v>6002.179785</v>
      </c>
      <c r="FJ73" s="346">
        <f t="shared" si="57"/>
        <v>615.1465209</v>
      </c>
      <c r="FK73" s="346">
        <f t="shared" si="57"/>
        <v>9856.519509</v>
      </c>
      <c r="FL73" s="346">
        <f t="shared" si="57"/>
        <v>202.3771616</v>
      </c>
      <c r="FM73" s="346">
        <f t="shared" si="57"/>
        <v>6826.003515</v>
      </c>
      <c r="FN73" s="346">
        <f t="shared" si="57"/>
        <v>8786.514257</v>
      </c>
      <c r="FO73" s="346">
        <f t="shared" si="57"/>
        <v>6173.646651</v>
      </c>
      <c r="FP73" s="346">
        <f t="shared" si="57"/>
        <v>1512.764702</v>
      </c>
      <c r="FQ73" s="346">
        <f t="shared" si="57"/>
        <v>6530.999692</v>
      </c>
      <c r="FR73" s="346">
        <f t="shared" si="57"/>
        <v>10672.34241</v>
      </c>
      <c r="FS73" s="346">
        <f t="shared" si="57"/>
        <v>12433.97622</v>
      </c>
      <c r="FT73" s="346">
        <f t="shared" si="57"/>
        <v>11455.59073</v>
      </c>
      <c r="FU73" s="346">
        <f t="shared" si="57"/>
        <v>3692.93532</v>
      </c>
      <c r="FV73" s="346">
        <f t="shared" si="57"/>
        <v>3531.489015</v>
      </c>
      <c r="FW73" s="346">
        <f t="shared" si="57"/>
        <v>653.5921479</v>
      </c>
      <c r="FX73" s="346">
        <f t="shared" si="57"/>
        <v>7240.680485</v>
      </c>
      <c r="FY73" s="346">
        <f t="shared" si="57"/>
        <v>9478.215079</v>
      </c>
      <c r="FZ73" s="346">
        <f t="shared" si="57"/>
        <v>1249.947465</v>
      </c>
      <c r="GA73" s="346">
        <f t="shared" si="57"/>
        <v>3436.455371</v>
      </c>
      <c r="GB73" s="346">
        <f t="shared" si="57"/>
        <v>20878.42274</v>
      </c>
      <c r="GC73" s="346">
        <f t="shared" si="57"/>
        <v>7415.992802</v>
      </c>
      <c r="GD73" s="346">
        <f t="shared" si="57"/>
        <v>10156.30652</v>
      </c>
      <c r="GE73" s="346">
        <f t="shared" si="57"/>
        <v>6947.792251</v>
      </c>
      <c r="GF73" s="346">
        <f t="shared" si="57"/>
        <v>756.5089505</v>
      </c>
      <c r="GG73" s="346">
        <f t="shared" si="57"/>
        <v>1370.22355</v>
      </c>
      <c r="GH73" s="346">
        <f t="shared" si="57"/>
        <v>2505.172528</v>
      </c>
      <c r="GI73" s="346">
        <f t="shared" si="57"/>
        <v>2255.170125</v>
      </c>
      <c r="GJ73" s="346">
        <f t="shared" si="57"/>
        <v>5289.3878</v>
      </c>
      <c r="GK73" s="346">
        <f t="shared" si="57"/>
        <v>1268.026378</v>
      </c>
      <c r="GL73" s="346">
        <f t="shared" si="57"/>
        <v>837.9013734</v>
      </c>
      <c r="GM73" s="346">
        <f t="shared" si="57"/>
        <v>1690.893077</v>
      </c>
      <c r="GN73" s="346">
        <f t="shared" si="57"/>
        <v>244.9695293</v>
      </c>
      <c r="GO73" s="346">
        <f t="shared" si="57"/>
        <v>1738.743802</v>
      </c>
      <c r="GP73" s="346">
        <f t="shared" si="57"/>
        <v>261.7870029</v>
      </c>
      <c r="GQ73" s="346"/>
      <c r="GR73" s="346">
        <f t="shared" ref="GR73:JC73" si="58">GR71*GR69</f>
        <v>11298.79235</v>
      </c>
      <c r="GS73" s="346">
        <f t="shared" si="58"/>
        <v>4109.705471</v>
      </c>
      <c r="GT73" s="346">
        <f t="shared" si="58"/>
        <v>4421.945919</v>
      </c>
      <c r="GU73" s="346">
        <f t="shared" si="58"/>
        <v>4454.525312</v>
      </c>
      <c r="GV73" s="346">
        <f t="shared" si="58"/>
        <v>4927.277427</v>
      </c>
      <c r="GW73" s="346">
        <f t="shared" si="58"/>
        <v>4304.403228</v>
      </c>
      <c r="GX73" s="346">
        <f t="shared" si="58"/>
        <v>5750.473479</v>
      </c>
      <c r="GY73" s="346">
        <f t="shared" si="58"/>
        <v>12620.12067</v>
      </c>
      <c r="GZ73" s="346">
        <f t="shared" si="58"/>
        <v>7786.060088</v>
      </c>
      <c r="HA73" s="346">
        <f t="shared" si="58"/>
        <v>82994.68862</v>
      </c>
      <c r="HB73" s="346">
        <f t="shared" si="58"/>
        <v>7757.368332</v>
      </c>
      <c r="HC73" s="346">
        <f t="shared" si="58"/>
        <v>3409.649752</v>
      </c>
      <c r="HD73" s="346">
        <f t="shared" si="58"/>
        <v>7648.900596</v>
      </c>
      <c r="HE73" s="346">
        <f t="shared" si="58"/>
        <v>7398.857667</v>
      </c>
      <c r="HF73" s="346">
        <f t="shared" si="58"/>
        <v>9250.938715</v>
      </c>
      <c r="HG73" s="346">
        <f t="shared" si="58"/>
        <v>13525.80854</v>
      </c>
      <c r="HH73" s="346">
        <f t="shared" si="58"/>
        <v>9199.630438</v>
      </c>
      <c r="HI73" s="346">
        <f t="shared" si="58"/>
        <v>58900.2945</v>
      </c>
      <c r="HJ73" s="346">
        <f t="shared" si="58"/>
        <v>16292.98417</v>
      </c>
      <c r="HK73" s="346">
        <f t="shared" si="58"/>
        <v>25328.86159</v>
      </c>
      <c r="HL73" s="346">
        <f t="shared" si="58"/>
        <v>2422.916512</v>
      </c>
      <c r="HM73" s="346">
        <f t="shared" si="58"/>
        <v>14.56194236</v>
      </c>
      <c r="HN73" s="346">
        <f t="shared" si="58"/>
        <v>14255.97962</v>
      </c>
      <c r="HO73" s="346">
        <f t="shared" si="58"/>
        <v>11292.89559</v>
      </c>
      <c r="HP73" s="346">
        <f t="shared" si="58"/>
        <v>13896.76864</v>
      </c>
      <c r="HQ73" s="346">
        <f t="shared" si="58"/>
        <v>27158.86182</v>
      </c>
      <c r="HR73" s="346">
        <f t="shared" si="58"/>
        <v>155620.102</v>
      </c>
      <c r="HS73" s="346">
        <f t="shared" si="58"/>
        <v>10485.27627</v>
      </c>
      <c r="HT73" s="346">
        <f t="shared" si="58"/>
        <v>9227.768058</v>
      </c>
      <c r="HU73" s="346">
        <f t="shared" si="58"/>
        <v>4230.414763</v>
      </c>
      <c r="HV73" s="346">
        <f t="shared" si="58"/>
        <v>10762.34052</v>
      </c>
      <c r="HW73" s="346">
        <f t="shared" si="58"/>
        <v>744.4631626</v>
      </c>
      <c r="HX73" s="346">
        <f t="shared" si="58"/>
        <v>18796.91629</v>
      </c>
      <c r="HY73" s="346">
        <f t="shared" si="58"/>
        <v>407.152634</v>
      </c>
      <c r="HZ73" s="346">
        <f t="shared" si="58"/>
        <v>15778.22481</v>
      </c>
      <c r="IA73" s="346">
        <f t="shared" si="58"/>
        <v>16913.95587</v>
      </c>
      <c r="IB73" s="346">
        <f t="shared" si="58"/>
        <v>12197.03785</v>
      </c>
      <c r="IC73" s="346">
        <f t="shared" si="58"/>
        <v>1833.187301</v>
      </c>
      <c r="ID73" s="346">
        <f t="shared" si="58"/>
        <v>13384.56614</v>
      </c>
      <c r="IE73" s="346">
        <f t="shared" si="58"/>
        <v>26929.33924</v>
      </c>
      <c r="IF73" s="346">
        <f t="shared" si="58"/>
        <v>31713.62212</v>
      </c>
      <c r="IG73" s="346">
        <f t="shared" si="58"/>
        <v>23045.20182</v>
      </c>
      <c r="IH73" s="346">
        <f t="shared" si="58"/>
        <v>6623.361442</v>
      </c>
      <c r="II73" s="346">
        <f t="shared" si="58"/>
        <v>6333.803913</v>
      </c>
      <c r="IJ73" s="346">
        <f t="shared" si="58"/>
        <v>762.6751926</v>
      </c>
      <c r="IK73" s="346">
        <f t="shared" si="58"/>
        <v>15181.67321</v>
      </c>
      <c r="IL73" s="346">
        <f t="shared" si="58"/>
        <v>19529.41535</v>
      </c>
      <c r="IM73" s="346">
        <f t="shared" si="58"/>
        <v>1646.915783</v>
      </c>
      <c r="IN73" s="346">
        <f t="shared" si="58"/>
        <v>6441.658549</v>
      </c>
      <c r="IO73" s="346">
        <f t="shared" si="58"/>
        <v>61249.72195</v>
      </c>
      <c r="IP73" s="346">
        <f t="shared" si="58"/>
        <v>19406.8057</v>
      </c>
      <c r="IQ73" s="346">
        <f t="shared" si="58"/>
        <v>20940.91357</v>
      </c>
      <c r="IR73" s="346">
        <f t="shared" si="58"/>
        <v>18181.57836</v>
      </c>
      <c r="IS73" s="346">
        <f t="shared" si="58"/>
        <v>1356.995902</v>
      </c>
      <c r="IT73" s="346">
        <f t="shared" si="58"/>
        <v>3585.718449</v>
      </c>
      <c r="IU73" s="346">
        <f t="shared" si="58"/>
        <v>4493.679621</v>
      </c>
      <c r="IV73" s="346">
        <f t="shared" si="58"/>
        <v>5048.504033</v>
      </c>
      <c r="IW73" s="346">
        <f t="shared" si="58"/>
        <v>10899.58839</v>
      </c>
      <c r="IX73" s="346">
        <f t="shared" si="58"/>
        <v>2855.764742</v>
      </c>
      <c r="IY73" s="346">
        <f t="shared" si="58"/>
        <v>1403.016322</v>
      </c>
      <c r="IZ73" s="346">
        <f t="shared" si="58"/>
        <v>3781.433355</v>
      </c>
      <c r="JA73" s="346">
        <f t="shared" si="58"/>
        <v>366.0730494</v>
      </c>
      <c r="JB73" s="346">
        <f t="shared" si="58"/>
        <v>2598.311911</v>
      </c>
      <c r="JC73" s="346">
        <f t="shared" si="58"/>
        <v>422.3439778</v>
      </c>
      <c r="JD73" s="346"/>
      <c r="JE73" s="346">
        <f t="shared" ref="JE73:LP73" si="59">JE71*JE69</f>
        <v>23746.6585</v>
      </c>
      <c r="JF73" s="346">
        <f t="shared" si="59"/>
        <v>6803.207008</v>
      </c>
      <c r="JG73" s="346">
        <f t="shared" si="59"/>
        <v>6830.054258</v>
      </c>
      <c r="JH73" s="346">
        <f t="shared" si="59"/>
        <v>6723.368079</v>
      </c>
      <c r="JI73" s="346">
        <f t="shared" si="59"/>
        <v>8197.500054</v>
      </c>
      <c r="JJ73" s="346">
        <f t="shared" si="59"/>
        <v>6920.640046</v>
      </c>
      <c r="JK73" s="346">
        <f t="shared" si="59"/>
        <v>9478.260438</v>
      </c>
      <c r="JL73" s="346">
        <f t="shared" si="59"/>
        <v>30750.96881</v>
      </c>
      <c r="JM73" s="346">
        <f t="shared" si="59"/>
        <v>15438.1614</v>
      </c>
      <c r="JN73" s="346">
        <f t="shared" si="59"/>
        <v>277005.4713</v>
      </c>
      <c r="JO73" s="346">
        <f t="shared" si="59"/>
        <v>12610.10435</v>
      </c>
      <c r="JP73" s="346">
        <f t="shared" si="59"/>
        <v>5277.150593</v>
      </c>
      <c r="JQ73" s="346">
        <f t="shared" si="59"/>
        <v>14950.28647</v>
      </c>
      <c r="JR73" s="346">
        <f t="shared" si="59"/>
        <v>11811.55338</v>
      </c>
      <c r="JS73" s="346">
        <f t="shared" si="59"/>
        <v>15212.63215</v>
      </c>
      <c r="JT73" s="346">
        <f t="shared" si="59"/>
        <v>24872.5675</v>
      </c>
      <c r="JU73" s="346">
        <f t="shared" si="59"/>
        <v>15413.69641</v>
      </c>
      <c r="JV73" s="346">
        <f t="shared" si="59"/>
        <v>187008.6907</v>
      </c>
      <c r="JW73" s="346">
        <f t="shared" si="59"/>
        <v>34685.06768</v>
      </c>
      <c r="JX73" s="346">
        <f t="shared" si="59"/>
        <v>63278.42332</v>
      </c>
      <c r="JY73" s="346">
        <f t="shared" si="59"/>
        <v>2951.454401</v>
      </c>
      <c r="JZ73" s="346">
        <f t="shared" si="59"/>
        <v>17.52616578</v>
      </c>
      <c r="KA73" s="346">
        <f t="shared" si="59"/>
        <v>28680.90256</v>
      </c>
      <c r="KB73" s="346">
        <f t="shared" si="59"/>
        <v>21666.26084</v>
      </c>
      <c r="KC73" s="346">
        <f t="shared" si="59"/>
        <v>27271.38817</v>
      </c>
      <c r="KD73" s="346">
        <f t="shared" si="59"/>
        <v>66518.33955</v>
      </c>
      <c r="KE73" s="346">
        <f t="shared" si="59"/>
        <v>624564.5753</v>
      </c>
      <c r="KF73" s="346">
        <f t="shared" si="59"/>
        <v>22033.45605</v>
      </c>
      <c r="KG73" s="346">
        <f t="shared" si="59"/>
        <v>17908.80763</v>
      </c>
      <c r="KH73" s="346">
        <f t="shared" si="59"/>
        <v>15187.74777</v>
      </c>
      <c r="KI73" s="346">
        <f t="shared" si="59"/>
        <v>19297.65144</v>
      </c>
      <c r="KJ73" s="346">
        <f t="shared" si="59"/>
        <v>900.9648623</v>
      </c>
      <c r="KK73" s="346">
        <f t="shared" si="59"/>
        <v>35846.73692</v>
      </c>
      <c r="KL73" s="346">
        <f t="shared" si="59"/>
        <v>819.130311</v>
      </c>
      <c r="KM73" s="346">
        <f t="shared" si="59"/>
        <v>36471.17639</v>
      </c>
      <c r="KN73" s="346">
        <f t="shared" si="59"/>
        <v>32559.20319</v>
      </c>
      <c r="KO73" s="346">
        <f t="shared" si="59"/>
        <v>24097.22175</v>
      </c>
      <c r="KP73" s="346">
        <f t="shared" si="59"/>
        <v>2221.479438</v>
      </c>
      <c r="KQ73" s="346">
        <f t="shared" si="59"/>
        <v>27430.19741</v>
      </c>
      <c r="KR73" s="346">
        <f t="shared" si="59"/>
        <v>67950.34155</v>
      </c>
      <c r="KS73" s="346">
        <f t="shared" si="59"/>
        <v>80887.54637</v>
      </c>
      <c r="KT73" s="346">
        <f t="shared" si="59"/>
        <v>46360.0123</v>
      </c>
      <c r="KU73" s="346">
        <f t="shared" si="59"/>
        <v>11879.14572</v>
      </c>
      <c r="KV73" s="346">
        <f t="shared" si="59"/>
        <v>11359.81786</v>
      </c>
      <c r="KW73" s="346">
        <f t="shared" si="59"/>
        <v>889.9639496</v>
      </c>
      <c r="KX73" s="346">
        <f t="shared" si="59"/>
        <v>31831.70447</v>
      </c>
      <c r="KY73" s="346">
        <f t="shared" si="59"/>
        <v>40239.43969</v>
      </c>
      <c r="KZ73" s="346">
        <f t="shared" si="59"/>
        <v>2169.956478</v>
      </c>
      <c r="LA73" s="346">
        <f t="shared" si="59"/>
        <v>12074.93198</v>
      </c>
      <c r="LB73" s="346">
        <f t="shared" si="59"/>
        <v>179684.4755</v>
      </c>
      <c r="LC73" s="346">
        <f t="shared" si="59"/>
        <v>50785.39279</v>
      </c>
      <c r="LD73" s="346">
        <f t="shared" si="59"/>
        <v>43177.29683</v>
      </c>
      <c r="LE73" s="346">
        <f t="shared" si="59"/>
        <v>47579.11286</v>
      </c>
      <c r="LF73" s="346">
        <f t="shared" si="59"/>
        <v>2434.125698</v>
      </c>
      <c r="LG73" s="346">
        <f t="shared" si="59"/>
        <v>9383.41542</v>
      </c>
      <c r="LH73" s="346">
        <f t="shared" si="59"/>
        <v>8060.585172</v>
      </c>
      <c r="LI73" s="346">
        <f t="shared" si="59"/>
        <v>11301.76065</v>
      </c>
      <c r="LJ73" s="346">
        <f t="shared" si="59"/>
        <v>22460.26034</v>
      </c>
      <c r="LK73" s="346">
        <f t="shared" si="59"/>
        <v>6431.563576</v>
      </c>
      <c r="LL73" s="346">
        <f t="shared" si="59"/>
        <v>2349.267899</v>
      </c>
      <c r="LM73" s="346">
        <f t="shared" si="59"/>
        <v>8456.618821</v>
      </c>
      <c r="LN73" s="346">
        <f t="shared" si="59"/>
        <v>547.0454954</v>
      </c>
      <c r="LO73" s="346">
        <f t="shared" si="59"/>
        <v>3882.817456</v>
      </c>
      <c r="LP73" s="346">
        <f t="shared" si="59"/>
        <v>681.372389</v>
      </c>
    </row>
    <row r="74">
      <c r="A74" s="399" t="s">
        <v>280</v>
      </c>
      <c r="B74" s="399" t="s">
        <v>318</v>
      </c>
      <c r="C74" s="400"/>
      <c r="D74" s="401" t="s">
        <v>319</v>
      </c>
      <c r="E74" s="402">
        <f t="shared" ref="E74:BP74" si="60">E68*E73</f>
        <v>121708.41</v>
      </c>
      <c r="F74" s="402">
        <f t="shared" si="60"/>
        <v>90594.48</v>
      </c>
      <c r="G74" s="402">
        <f t="shared" si="60"/>
        <v>120000</v>
      </c>
      <c r="H74" s="402">
        <f t="shared" si="60"/>
        <v>129552.28</v>
      </c>
      <c r="I74" s="402">
        <f t="shared" si="60"/>
        <v>107000</v>
      </c>
      <c r="J74" s="402">
        <f t="shared" si="60"/>
        <v>103565</v>
      </c>
      <c r="K74" s="402">
        <f t="shared" si="60"/>
        <v>128418.77</v>
      </c>
      <c r="L74" s="402">
        <f t="shared" si="60"/>
        <v>87232.36</v>
      </c>
      <c r="M74" s="402">
        <f t="shared" si="60"/>
        <v>99881.32</v>
      </c>
      <c r="N74" s="402">
        <f t="shared" si="60"/>
        <v>223221.57</v>
      </c>
      <c r="O74" s="402">
        <f t="shared" si="60"/>
        <v>180593.29</v>
      </c>
      <c r="P74" s="402">
        <f t="shared" si="60"/>
        <v>91968.82</v>
      </c>
      <c r="Q74" s="402">
        <f t="shared" si="60"/>
        <v>102434.8</v>
      </c>
      <c r="R74" s="402">
        <f t="shared" si="60"/>
        <v>181860.19</v>
      </c>
      <c r="S74" s="402">
        <f t="shared" si="60"/>
        <v>208031.99</v>
      </c>
      <c r="T74" s="402">
        <f t="shared" si="60"/>
        <v>217515.94</v>
      </c>
      <c r="U74" s="402">
        <f t="shared" si="60"/>
        <v>195596.52</v>
      </c>
      <c r="V74" s="402">
        <f t="shared" si="60"/>
        <v>184028.25</v>
      </c>
      <c r="W74" s="402">
        <f t="shared" si="60"/>
        <v>168878.71</v>
      </c>
      <c r="X74" s="402">
        <f t="shared" si="60"/>
        <v>162441.03</v>
      </c>
      <c r="Y74" s="402">
        <f t="shared" si="60"/>
        <v>134043.44</v>
      </c>
      <c r="Z74" s="402">
        <f t="shared" si="60"/>
        <v>835.25</v>
      </c>
      <c r="AA74" s="402">
        <f t="shared" si="60"/>
        <v>175069.23</v>
      </c>
      <c r="AB74" s="402">
        <f t="shared" si="60"/>
        <v>159907.69</v>
      </c>
      <c r="AC74" s="402">
        <f t="shared" si="60"/>
        <v>183879.61</v>
      </c>
      <c r="AD74" s="402">
        <f t="shared" si="60"/>
        <v>184851.11</v>
      </c>
      <c r="AE74" s="402">
        <f t="shared" si="60"/>
        <v>240730.29</v>
      </c>
      <c r="AF74" s="402">
        <f t="shared" si="60"/>
        <v>112998.23</v>
      </c>
      <c r="AG74" s="402">
        <f t="shared" si="60"/>
        <v>126237</v>
      </c>
      <c r="AH74" s="402">
        <f t="shared" si="60"/>
        <v>9142.22</v>
      </c>
      <c r="AI74" s="402">
        <f t="shared" si="60"/>
        <v>186686.77</v>
      </c>
      <c r="AJ74" s="402">
        <f t="shared" si="60"/>
        <v>42000</v>
      </c>
      <c r="AK74" s="402">
        <f t="shared" si="60"/>
        <v>271017.63</v>
      </c>
      <c r="AL74" s="402">
        <f t="shared" si="60"/>
        <v>5000</v>
      </c>
      <c r="AM74" s="402">
        <f t="shared" si="60"/>
        <v>127756.57</v>
      </c>
      <c r="AN74" s="402">
        <f t="shared" si="60"/>
        <v>237115.24</v>
      </c>
      <c r="AO74" s="402">
        <f t="shared" si="60"/>
        <v>158167.25</v>
      </c>
      <c r="AP74" s="402">
        <f t="shared" si="60"/>
        <v>103015</v>
      </c>
      <c r="AQ74" s="402">
        <f t="shared" si="60"/>
        <v>155500</v>
      </c>
      <c r="AR74" s="402">
        <f t="shared" si="60"/>
        <v>167620.78</v>
      </c>
      <c r="AS74" s="402">
        <f t="shared" si="60"/>
        <v>191134.2</v>
      </c>
      <c r="AT74" s="402">
        <f t="shared" si="60"/>
        <v>283068.43</v>
      </c>
      <c r="AU74" s="402">
        <f t="shared" si="60"/>
        <v>114804.31</v>
      </c>
      <c r="AV74" s="402">
        <f t="shared" si="60"/>
        <v>109785.34</v>
      </c>
      <c r="AW74" s="402">
        <f t="shared" si="60"/>
        <v>48000</v>
      </c>
      <c r="AX74" s="402">
        <f t="shared" si="60"/>
        <v>164702</v>
      </c>
      <c r="AY74" s="402">
        <f t="shared" si="60"/>
        <v>223255</v>
      </c>
      <c r="AZ74" s="402">
        <f t="shared" si="60"/>
        <v>72000</v>
      </c>
      <c r="BA74" s="402">
        <f t="shared" si="60"/>
        <v>97799.52</v>
      </c>
      <c r="BB74" s="402">
        <f t="shared" si="60"/>
        <v>242596.66</v>
      </c>
      <c r="BC74" s="402">
        <f t="shared" si="60"/>
        <v>108292.85</v>
      </c>
      <c r="BD74" s="402">
        <f t="shared" si="60"/>
        <v>238900</v>
      </c>
      <c r="BE74" s="402">
        <f t="shared" si="60"/>
        <v>101455.9</v>
      </c>
      <c r="BF74" s="402">
        <f t="shared" si="60"/>
        <v>23511.76</v>
      </c>
      <c r="BG74" s="402">
        <f t="shared" si="60"/>
        <v>20008.84</v>
      </c>
      <c r="BH74" s="402">
        <f t="shared" si="60"/>
        <v>77858.98</v>
      </c>
      <c r="BI74" s="402">
        <f t="shared" si="60"/>
        <v>45000</v>
      </c>
      <c r="BJ74" s="402">
        <f t="shared" si="60"/>
        <v>124565</v>
      </c>
      <c r="BK74" s="402">
        <f t="shared" si="60"/>
        <v>25000</v>
      </c>
      <c r="BL74" s="402">
        <f t="shared" si="60"/>
        <v>29885</v>
      </c>
      <c r="BM74" s="402">
        <f t="shared" si="60"/>
        <v>33809.25</v>
      </c>
      <c r="BN74" s="402">
        <f t="shared" si="60"/>
        <v>10969.85</v>
      </c>
      <c r="BO74" s="402">
        <f t="shared" si="60"/>
        <v>77861.76</v>
      </c>
      <c r="BP74" s="402">
        <f t="shared" si="60"/>
        <v>10058</v>
      </c>
      <c r="BQ74" s="402"/>
      <c r="BR74" s="402">
        <f t="shared" ref="BR74:EC74" si="61">BR68*BR73</f>
        <v>255794.4211</v>
      </c>
      <c r="BS74" s="402">
        <f t="shared" si="61"/>
        <v>149970.1148</v>
      </c>
      <c r="BT74" s="402">
        <f t="shared" si="61"/>
        <v>185349.7365</v>
      </c>
      <c r="BU74" s="402">
        <f t="shared" si="61"/>
        <v>195537.7067</v>
      </c>
      <c r="BV74" s="402">
        <f t="shared" si="61"/>
        <v>178015.6524</v>
      </c>
      <c r="BW74" s="402">
        <f t="shared" si="61"/>
        <v>166512.3011</v>
      </c>
      <c r="BX74" s="402">
        <f t="shared" si="61"/>
        <v>211667.1873</v>
      </c>
      <c r="BY74" s="402">
        <f t="shared" si="61"/>
        <v>212555.7791</v>
      </c>
      <c r="BZ74" s="402">
        <f t="shared" si="61"/>
        <v>198044.1868</v>
      </c>
      <c r="CA74" s="402">
        <f t="shared" si="61"/>
        <v>745030.763</v>
      </c>
      <c r="CB74" s="402">
        <f t="shared" si="61"/>
        <v>293566.0826</v>
      </c>
      <c r="CC74" s="402">
        <f t="shared" si="61"/>
        <v>142341.1049</v>
      </c>
      <c r="CD74" s="402">
        <f t="shared" si="61"/>
        <v>200215.6501</v>
      </c>
      <c r="CE74" s="402">
        <f t="shared" si="61"/>
        <v>290322.0251</v>
      </c>
      <c r="CF74" s="402">
        <f t="shared" si="61"/>
        <v>342096.5415</v>
      </c>
      <c r="CG74" s="402">
        <f t="shared" si="61"/>
        <v>399989.3894</v>
      </c>
      <c r="CH74" s="402">
        <f t="shared" si="61"/>
        <v>327715.9227</v>
      </c>
      <c r="CI74" s="402">
        <f t="shared" si="61"/>
        <v>584290.4925</v>
      </c>
      <c r="CJ74" s="402">
        <f t="shared" si="61"/>
        <v>359514.8333</v>
      </c>
      <c r="CK74" s="402">
        <f t="shared" si="61"/>
        <v>405822.1182</v>
      </c>
      <c r="CL74" s="402">
        <f t="shared" si="61"/>
        <v>163283.8354</v>
      </c>
      <c r="CM74" s="402">
        <f t="shared" si="61"/>
        <v>1005.273171</v>
      </c>
      <c r="CN74" s="402">
        <f t="shared" si="61"/>
        <v>352213.1526</v>
      </c>
      <c r="CO74" s="402">
        <f t="shared" si="61"/>
        <v>306794.8068</v>
      </c>
      <c r="CP74" s="402">
        <f t="shared" si="61"/>
        <v>360850.2344</v>
      </c>
      <c r="CQ74" s="402">
        <f t="shared" si="61"/>
        <v>452743.1592</v>
      </c>
      <c r="CR74" s="402">
        <f t="shared" si="61"/>
        <v>966145.1792</v>
      </c>
      <c r="CS74" s="402">
        <f t="shared" si="61"/>
        <v>237451.2097</v>
      </c>
      <c r="CT74" s="402">
        <f t="shared" si="61"/>
        <v>244994.6872</v>
      </c>
      <c r="CU74" s="402">
        <f t="shared" si="61"/>
        <v>32821.77735</v>
      </c>
      <c r="CV74" s="402">
        <f t="shared" si="61"/>
        <v>334742.8202</v>
      </c>
      <c r="CW74" s="402">
        <f t="shared" si="61"/>
        <v>50829.27688</v>
      </c>
      <c r="CX74" s="402">
        <f t="shared" si="61"/>
        <v>516845.2919</v>
      </c>
      <c r="CY74" s="402">
        <f t="shared" si="61"/>
        <v>10059.25349</v>
      </c>
      <c r="CZ74" s="402">
        <f t="shared" si="61"/>
        <v>295307.771</v>
      </c>
      <c r="DA74" s="402">
        <f t="shared" si="61"/>
        <v>456444.568</v>
      </c>
      <c r="DB74" s="402">
        <f t="shared" si="61"/>
        <v>312484.9938</v>
      </c>
      <c r="DC74" s="402">
        <f t="shared" si="61"/>
        <v>124834.8732</v>
      </c>
      <c r="DD74" s="402">
        <f t="shared" si="61"/>
        <v>318680.1613</v>
      </c>
      <c r="DE74" s="402">
        <f t="shared" si="61"/>
        <v>422954.65</v>
      </c>
      <c r="DF74" s="402">
        <f t="shared" si="61"/>
        <v>487499.5485</v>
      </c>
      <c r="DG74" s="402">
        <f t="shared" si="61"/>
        <v>569448.5124</v>
      </c>
      <c r="DH74" s="402">
        <f t="shared" si="61"/>
        <v>205904.0775</v>
      </c>
      <c r="DI74" s="402">
        <f t="shared" si="61"/>
        <v>196902.4434</v>
      </c>
      <c r="DJ74" s="402">
        <f t="shared" si="61"/>
        <v>56011.09095</v>
      </c>
      <c r="DK74" s="402">
        <f t="shared" si="61"/>
        <v>345333.8323</v>
      </c>
      <c r="DL74" s="402">
        <f t="shared" si="61"/>
        <v>460006.4029</v>
      </c>
      <c r="DM74" s="402">
        <f t="shared" si="61"/>
        <v>94866.3362</v>
      </c>
      <c r="DN74" s="402">
        <f t="shared" si="61"/>
        <v>183325.8535</v>
      </c>
      <c r="DO74" s="402">
        <f t="shared" si="61"/>
        <v>711690.6366</v>
      </c>
      <c r="DP74" s="402">
        <f t="shared" si="61"/>
        <v>283390.0132</v>
      </c>
      <c r="DQ74" s="402">
        <f t="shared" si="61"/>
        <v>492579.0929</v>
      </c>
      <c r="DR74" s="402">
        <f t="shared" si="61"/>
        <v>265498.4964</v>
      </c>
      <c r="DS74" s="402">
        <f t="shared" si="61"/>
        <v>42174.46725</v>
      </c>
      <c r="DT74" s="402">
        <f t="shared" si="61"/>
        <v>52360.84776</v>
      </c>
      <c r="DU74" s="402">
        <f t="shared" si="61"/>
        <v>139660.3658</v>
      </c>
      <c r="DV74" s="402">
        <f t="shared" si="61"/>
        <v>100738.6002</v>
      </c>
      <c r="DW74" s="402">
        <f t="shared" si="61"/>
        <v>256685.1362</v>
      </c>
      <c r="DX74" s="402">
        <f t="shared" si="61"/>
        <v>56303.33866</v>
      </c>
      <c r="DY74" s="402">
        <f t="shared" si="61"/>
        <v>50040.66601</v>
      </c>
      <c r="DZ74" s="402">
        <f t="shared" si="61"/>
        <v>75609.40866</v>
      </c>
      <c r="EA74" s="402">
        <f t="shared" si="61"/>
        <v>16392.92223</v>
      </c>
      <c r="EB74" s="402">
        <f t="shared" si="61"/>
        <v>116353.6216</v>
      </c>
      <c r="EC74" s="402">
        <f t="shared" si="61"/>
        <v>16226.68689</v>
      </c>
      <c r="ED74" s="402"/>
      <c r="EE74" s="402">
        <f t="shared" ref="EE74:GP74" si="62">EE68*EE73</f>
        <v>537602.8319</v>
      </c>
      <c r="EF74" s="402">
        <f t="shared" si="62"/>
        <v>248260.5489</v>
      </c>
      <c r="EG74" s="402">
        <f t="shared" si="62"/>
        <v>286287.7069</v>
      </c>
      <c r="EH74" s="402">
        <f t="shared" si="62"/>
        <v>295131.778</v>
      </c>
      <c r="EI74" s="402">
        <f t="shared" si="62"/>
        <v>296164.2291</v>
      </c>
      <c r="EJ74" s="402">
        <f t="shared" si="62"/>
        <v>267719.2721</v>
      </c>
      <c r="EK74" s="402">
        <f t="shared" si="62"/>
        <v>348882.0069</v>
      </c>
      <c r="EL74" s="402">
        <f t="shared" si="62"/>
        <v>517926.5953</v>
      </c>
      <c r="EM74" s="402">
        <f t="shared" si="62"/>
        <v>392681.0332</v>
      </c>
      <c r="EN74" s="402">
        <f t="shared" si="62"/>
        <v>2486636.206</v>
      </c>
      <c r="EO74" s="402">
        <f t="shared" si="62"/>
        <v>477210.6697</v>
      </c>
      <c r="EP74" s="402">
        <f t="shared" si="62"/>
        <v>220302.8173</v>
      </c>
      <c r="EQ74" s="402">
        <f t="shared" si="62"/>
        <v>391334.8445</v>
      </c>
      <c r="ER74" s="402">
        <f t="shared" si="62"/>
        <v>463470.7479</v>
      </c>
      <c r="ES74" s="402">
        <f t="shared" si="62"/>
        <v>562557.9206</v>
      </c>
      <c r="ET74" s="402">
        <f t="shared" si="62"/>
        <v>735539.2512</v>
      </c>
      <c r="EU74" s="402">
        <f t="shared" si="62"/>
        <v>549077.8977</v>
      </c>
      <c r="EV74" s="402">
        <f t="shared" si="62"/>
        <v>1855124.85</v>
      </c>
      <c r="EW74" s="402">
        <f t="shared" si="62"/>
        <v>765347.5999</v>
      </c>
      <c r="EX74" s="402">
        <f t="shared" si="62"/>
        <v>1013854.638</v>
      </c>
      <c r="EY74" s="402">
        <f t="shared" si="62"/>
        <v>198902.7654</v>
      </c>
      <c r="EZ74" s="402">
        <f t="shared" si="62"/>
        <v>1209.906193</v>
      </c>
      <c r="FA74" s="402">
        <f t="shared" si="62"/>
        <v>708600.2771</v>
      </c>
      <c r="FB74" s="402">
        <f t="shared" si="62"/>
        <v>588608.6749</v>
      </c>
      <c r="FC74" s="402">
        <f t="shared" si="62"/>
        <v>708142.0917</v>
      </c>
      <c r="FD74" s="402">
        <f t="shared" si="62"/>
        <v>1108872.802</v>
      </c>
      <c r="FE74" s="402">
        <f t="shared" si="62"/>
        <v>3877519.972</v>
      </c>
      <c r="FF74" s="402">
        <f t="shared" si="62"/>
        <v>498973.0989</v>
      </c>
      <c r="FG74" s="402">
        <f t="shared" si="62"/>
        <v>475473.8846</v>
      </c>
      <c r="FH74" s="402">
        <f t="shared" si="62"/>
        <v>117834.5159</v>
      </c>
      <c r="FI74" s="402">
        <f t="shared" si="62"/>
        <v>600217.9785</v>
      </c>
      <c r="FJ74" s="402">
        <f t="shared" si="62"/>
        <v>61514.65209</v>
      </c>
      <c r="FK74" s="402">
        <f t="shared" si="62"/>
        <v>985651.9509</v>
      </c>
      <c r="FL74" s="402">
        <f t="shared" si="62"/>
        <v>20237.71616</v>
      </c>
      <c r="FM74" s="402">
        <f t="shared" si="62"/>
        <v>682600.3515</v>
      </c>
      <c r="FN74" s="402">
        <f t="shared" si="62"/>
        <v>878651.4257</v>
      </c>
      <c r="FO74" s="402">
        <f t="shared" si="62"/>
        <v>617364.6651</v>
      </c>
      <c r="FP74" s="402">
        <f t="shared" si="62"/>
        <v>151276.4702</v>
      </c>
      <c r="FQ74" s="402">
        <f t="shared" si="62"/>
        <v>653099.9692</v>
      </c>
      <c r="FR74" s="402">
        <f t="shared" si="62"/>
        <v>1067234.241</v>
      </c>
      <c r="FS74" s="402">
        <f t="shared" si="62"/>
        <v>1243397.622</v>
      </c>
      <c r="FT74" s="402">
        <f t="shared" si="62"/>
        <v>1145559.073</v>
      </c>
      <c r="FU74" s="402">
        <f t="shared" si="62"/>
        <v>369293.532</v>
      </c>
      <c r="FV74" s="402">
        <f t="shared" si="62"/>
        <v>353148.9015</v>
      </c>
      <c r="FW74" s="402">
        <f t="shared" si="62"/>
        <v>65359.21479</v>
      </c>
      <c r="FX74" s="402">
        <f t="shared" si="62"/>
        <v>724068.0485</v>
      </c>
      <c r="FY74" s="402">
        <f t="shared" si="62"/>
        <v>947821.5079</v>
      </c>
      <c r="FZ74" s="402">
        <f t="shared" si="62"/>
        <v>124994.7465</v>
      </c>
      <c r="GA74" s="402">
        <f t="shared" si="62"/>
        <v>343645.5371</v>
      </c>
      <c r="GB74" s="402">
        <f t="shared" si="62"/>
        <v>2087842.274</v>
      </c>
      <c r="GC74" s="402">
        <f t="shared" si="62"/>
        <v>741599.2802</v>
      </c>
      <c r="GD74" s="402">
        <f t="shared" si="62"/>
        <v>1015630.652</v>
      </c>
      <c r="GE74" s="402">
        <f t="shared" si="62"/>
        <v>694779.2251</v>
      </c>
      <c r="GF74" s="402">
        <f t="shared" si="62"/>
        <v>75650.89505</v>
      </c>
      <c r="GG74" s="402">
        <f t="shared" si="62"/>
        <v>137022.355</v>
      </c>
      <c r="GH74" s="402">
        <f t="shared" si="62"/>
        <v>250517.2528</v>
      </c>
      <c r="GI74" s="402">
        <f t="shared" si="62"/>
        <v>225517.0125</v>
      </c>
      <c r="GJ74" s="402">
        <f t="shared" si="62"/>
        <v>528938.78</v>
      </c>
      <c r="GK74" s="402">
        <f t="shared" si="62"/>
        <v>126802.6378</v>
      </c>
      <c r="GL74" s="402">
        <f t="shared" si="62"/>
        <v>83790.13734</v>
      </c>
      <c r="GM74" s="402">
        <f t="shared" si="62"/>
        <v>169089.3077</v>
      </c>
      <c r="GN74" s="402">
        <f t="shared" si="62"/>
        <v>24496.95293</v>
      </c>
      <c r="GO74" s="402">
        <f t="shared" si="62"/>
        <v>173874.3802</v>
      </c>
      <c r="GP74" s="402">
        <f t="shared" si="62"/>
        <v>26178.70029</v>
      </c>
      <c r="GQ74" s="402"/>
      <c r="GR74" s="402">
        <f t="shared" ref="GR74:JC74" si="63">GR68*GR73</f>
        <v>1129879.235</v>
      </c>
      <c r="GS74" s="402">
        <f t="shared" si="63"/>
        <v>410970.5471</v>
      </c>
      <c r="GT74" s="402">
        <f t="shared" si="63"/>
        <v>442194.5919</v>
      </c>
      <c r="GU74" s="402">
        <f t="shared" si="63"/>
        <v>445452.5312</v>
      </c>
      <c r="GV74" s="402">
        <f t="shared" si="63"/>
        <v>492727.7427</v>
      </c>
      <c r="GW74" s="402">
        <f t="shared" si="63"/>
        <v>430440.3228</v>
      </c>
      <c r="GX74" s="402">
        <f t="shared" si="63"/>
        <v>575047.3479</v>
      </c>
      <c r="GY74" s="402">
        <f t="shared" si="63"/>
        <v>1262012.067</v>
      </c>
      <c r="GZ74" s="402">
        <f t="shared" si="63"/>
        <v>778606.0088</v>
      </c>
      <c r="HA74" s="402">
        <f t="shared" si="63"/>
        <v>8299468.862</v>
      </c>
      <c r="HB74" s="402">
        <f t="shared" si="63"/>
        <v>775736.8332</v>
      </c>
      <c r="HC74" s="402">
        <f t="shared" si="63"/>
        <v>340964.9752</v>
      </c>
      <c r="HD74" s="402">
        <f t="shared" si="63"/>
        <v>764890.0596</v>
      </c>
      <c r="HE74" s="402">
        <f t="shared" si="63"/>
        <v>739885.7667</v>
      </c>
      <c r="HF74" s="402">
        <f t="shared" si="63"/>
        <v>925093.8715</v>
      </c>
      <c r="HG74" s="402">
        <f t="shared" si="63"/>
        <v>1352580.854</v>
      </c>
      <c r="HH74" s="402">
        <f t="shared" si="63"/>
        <v>919963.0438</v>
      </c>
      <c r="HI74" s="402">
        <f t="shared" si="63"/>
        <v>5890029.45</v>
      </c>
      <c r="HJ74" s="402">
        <f t="shared" si="63"/>
        <v>1629298.417</v>
      </c>
      <c r="HK74" s="402">
        <f t="shared" si="63"/>
        <v>2532886.159</v>
      </c>
      <c r="HL74" s="402">
        <f t="shared" si="63"/>
        <v>242291.6512</v>
      </c>
      <c r="HM74" s="402">
        <f t="shared" si="63"/>
        <v>1456.194236</v>
      </c>
      <c r="HN74" s="402">
        <f t="shared" si="63"/>
        <v>1425597.962</v>
      </c>
      <c r="HO74" s="402">
        <f t="shared" si="63"/>
        <v>1129289.559</v>
      </c>
      <c r="HP74" s="402">
        <f t="shared" si="63"/>
        <v>1389676.864</v>
      </c>
      <c r="HQ74" s="402">
        <f t="shared" si="63"/>
        <v>2715886.182</v>
      </c>
      <c r="HR74" s="402">
        <f t="shared" si="63"/>
        <v>15562010.2</v>
      </c>
      <c r="HS74" s="402">
        <f t="shared" si="63"/>
        <v>1048527.627</v>
      </c>
      <c r="HT74" s="402">
        <f t="shared" si="63"/>
        <v>922776.8058</v>
      </c>
      <c r="HU74" s="402">
        <f t="shared" si="63"/>
        <v>423041.4763</v>
      </c>
      <c r="HV74" s="402">
        <f t="shared" si="63"/>
        <v>1076234.052</v>
      </c>
      <c r="HW74" s="402">
        <f t="shared" si="63"/>
        <v>74446.31626</v>
      </c>
      <c r="HX74" s="402">
        <f t="shared" si="63"/>
        <v>1879691.629</v>
      </c>
      <c r="HY74" s="402">
        <f t="shared" si="63"/>
        <v>40715.2634</v>
      </c>
      <c r="HZ74" s="402">
        <f t="shared" si="63"/>
        <v>1577822.481</v>
      </c>
      <c r="IA74" s="402">
        <f t="shared" si="63"/>
        <v>1691395.587</v>
      </c>
      <c r="IB74" s="402">
        <f t="shared" si="63"/>
        <v>1219703.785</v>
      </c>
      <c r="IC74" s="402">
        <f t="shared" si="63"/>
        <v>183318.7301</v>
      </c>
      <c r="ID74" s="402">
        <f t="shared" si="63"/>
        <v>1338456.614</v>
      </c>
      <c r="IE74" s="402">
        <f t="shared" si="63"/>
        <v>2692933.924</v>
      </c>
      <c r="IF74" s="402">
        <f t="shared" si="63"/>
        <v>3171362.212</v>
      </c>
      <c r="IG74" s="402">
        <f t="shared" si="63"/>
        <v>2304520.182</v>
      </c>
      <c r="IH74" s="402">
        <f t="shared" si="63"/>
        <v>662336.1442</v>
      </c>
      <c r="II74" s="402">
        <f t="shared" si="63"/>
        <v>633380.3913</v>
      </c>
      <c r="IJ74" s="402">
        <f t="shared" si="63"/>
        <v>76267.51926</v>
      </c>
      <c r="IK74" s="402">
        <f t="shared" si="63"/>
        <v>1518167.321</v>
      </c>
      <c r="IL74" s="402">
        <f t="shared" si="63"/>
        <v>1952941.535</v>
      </c>
      <c r="IM74" s="402">
        <f t="shared" si="63"/>
        <v>164691.5783</v>
      </c>
      <c r="IN74" s="402">
        <f t="shared" si="63"/>
        <v>644165.8549</v>
      </c>
      <c r="IO74" s="402">
        <f t="shared" si="63"/>
        <v>6124972.195</v>
      </c>
      <c r="IP74" s="402">
        <f t="shared" si="63"/>
        <v>1940680.57</v>
      </c>
      <c r="IQ74" s="402">
        <f t="shared" si="63"/>
        <v>2094091.357</v>
      </c>
      <c r="IR74" s="402">
        <f t="shared" si="63"/>
        <v>1818157.836</v>
      </c>
      <c r="IS74" s="402">
        <f t="shared" si="63"/>
        <v>135699.5902</v>
      </c>
      <c r="IT74" s="402">
        <f t="shared" si="63"/>
        <v>358571.8449</v>
      </c>
      <c r="IU74" s="402">
        <f t="shared" si="63"/>
        <v>449367.9621</v>
      </c>
      <c r="IV74" s="402">
        <f t="shared" si="63"/>
        <v>504850.4033</v>
      </c>
      <c r="IW74" s="402">
        <f t="shared" si="63"/>
        <v>1089958.839</v>
      </c>
      <c r="IX74" s="402">
        <f t="shared" si="63"/>
        <v>285576.4742</v>
      </c>
      <c r="IY74" s="402">
        <f t="shared" si="63"/>
        <v>140301.6322</v>
      </c>
      <c r="IZ74" s="402">
        <f t="shared" si="63"/>
        <v>378143.3355</v>
      </c>
      <c r="JA74" s="402">
        <f t="shared" si="63"/>
        <v>36607.30494</v>
      </c>
      <c r="JB74" s="402">
        <f t="shared" si="63"/>
        <v>259831.1911</v>
      </c>
      <c r="JC74" s="402">
        <f t="shared" si="63"/>
        <v>42234.39778</v>
      </c>
      <c r="JD74" s="402"/>
      <c r="JE74" s="402">
        <f t="shared" ref="JE74:LP74" si="64">JE68*JE73</f>
        <v>2374665.85</v>
      </c>
      <c r="JF74" s="402">
        <f t="shared" si="64"/>
        <v>680320.7008</v>
      </c>
      <c r="JG74" s="402">
        <f t="shared" si="64"/>
        <v>683005.4258</v>
      </c>
      <c r="JH74" s="402">
        <f t="shared" si="64"/>
        <v>672336.8079</v>
      </c>
      <c r="JI74" s="402">
        <f t="shared" si="64"/>
        <v>819750.0054</v>
      </c>
      <c r="JJ74" s="402">
        <f t="shared" si="64"/>
        <v>692064.0046</v>
      </c>
      <c r="JK74" s="402">
        <f t="shared" si="64"/>
        <v>947826.0438</v>
      </c>
      <c r="JL74" s="402">
        <f t="shared" si="64"/>
        <v>3075096.881</v>
      </c>
      <c r="JM74" s="402">
        <f t="shared" si="64"/>
        <v>1543816.14</v>
      </c>
      <c r="JN74" s="402">
        <f t="shared" si="64"/>
        <v>27700547.13</v>
      </c>
      <c r="JO74" s="402">
        <f t="shared" si="64"/>
        <v>1261010.435</v>
      </c>
      <c r="JP74" s="402">
        <f t="shared" si="64"/>
        <v>527715.0593</v>
      </c>
      <c r="JQ74" s="402">
        <f t="shared" si="64"/>
        <v>1495028.647</v>
      </c>
      <c r="JR74" s="402">
        <f t="shared" si="64"/>
        <v>1181155.338</v>
      </c>
      <c r="JS74" s="402">
        <f t="shared" si="64"/>
        <v>1521263.215</v>
      </c>
      <c r="JT74" s="402">
        <f t="shared" si="64"/>
        <v>2487256.75</v>
      </c>
      <c r="JU74" s="402">
        <f t="shared" si="64"/>
        <v>1541369.641</v>
      </c>
      <c r="JV74" s="402">
        <f t="shared" si="64"/>
        <v>18700869.07</v>
      </c>
      <c r="JW74" s="402">
        <f t="shared" si="64"/>
        <v>3468506.768</v>
      </c>
      <c r="JX74" s="402">
        <f t="shared" si="64"/>
        <v>6327842.332</v>
      </c>
      <c r="JY74" s="402">
        <f t="shared" si="64"/>
        <v>295145.4401</v>
      </c>
      <c r="JZ74" s="402">
        <f t="shared" si="64"/>
        <v>1752.616578</v>
      </c>
      <c r="KA74" s="402">
        <f t="shared" si="64"/>
        <v>2868090.256</v>
      </c>
      <c r="KB74" s="402">
        <f t="shared" si="64"/>
        <v>2166626.084</v>
      </c>
      <c r="KC74" s="402">
        <f t="shared" si="64"/>
        <v>2727138.817</v>
      </c>
      <c r="KD74" s="402">
        <f t="shared" si="64"/>
        <v>6651833.955</v>
      </c>
      <c r="KE74" s="402">
        <f t="shared" si="64"/>
        <v>62456457.53</v>
      </c>
      <c r="KF74" s="402">
        <f t="shared" si="64"/>
        <v>2203345.605</v>
      </c>
      <c r="KG74" s="402">
        <f t="shared" si="64"/>
        <v>1790880.763</v>
      </c>
      <c r="KH74" s="402">
        <f t="shared" si="64"/>
        <v>1518774.777</v>
      </c>
      <c r="KI74" s="402">
        <f t="shared" si="64"/>
        <v>1929765.144</v>
      </c>
      <c r="KJ74" s="402">
        <f t="shared" si="64"/>
        <v>90096.48623</v>
      </c>
      <c r="KK74" s="402">
        <f t="shared" si="64"/>
        <v>3584673.692</v>
      </c>
      <c r="KL74" s="402">
        <f t="shared" si="64"/>
        <v>81913.0311</v>
      </c>
      <c r="KM74" s="402">
        <f t="shared" si="64"/>
        <v>3647117.639</v>
      </c>
      <c r="KN74" s="402">
        <f t="shared" si="64"/>
        <v>3255920.319</v>
      </c>
      <c r="KO74" s="402">
        <f t="shared" si="64"/>
        <v>2409722.175</v>
      </c>
      <c r="KP74" s="402">
        <f t="shared" si="64"/>
        <v>222147.9438</v>
      </c>
      <c r="KQ74" s="402">
        <f t="shared" si="64"/>
        <v>2743019.741</v>
      </c>
      <c r="KR74" s="402">
        <f t="shared" si="64"/>
        <v>6795034.155</v>
      </c>
      <c r="KS74" s="402">
        <f t="shared" si="64"/>
        <v>8088754.637</v>
      </c>
      <c r="KT74" s="402">
        <f t="shared" si="64"/>
        <v>4636001.23</v>
      </c>
      <c r="KU74" s="402">
        <f t="shared" si="64"/>
        <v>1187914.572</v>
      </c>
      <c r="KV74" s="402">
        <f t="shared" si="64"/>
        <v>1135981.786</v>
      </c>
      <c r="KW74" s="402">
        <f t="shared" si="64"/>
        <v>88996.39496</v>
      </c>
      <c r="KX74" s="402">
        <f t="shared" si="64"/>
        <v>3183170.447</v>
      </c>
      <c r="KY74" s="402">
        <f t="shared" si="64"/>
        <v>4023943.969</v>
      </c>
      <c r="KZ74" s="402">
        <f t="shared" si="64"/>
        <v>216995.6478</v>
      </c>
      <c r="LA74" s="402">
        <f t="shared" si="64"/>
        <v>1207493.198</v>
      </c>
      <c r="LB74" s="402">
        <f t="shared" si="64"/>
        <v>17968447.55</v>
      </c>
      <c r="LC74" s="402">
        <f t="shared" si="64"/>
        <v>5078539.279</v>
      </c>
      <c r="LD74" s="402">
        <f t="shared" si="64"/>
        <v>4317729.683</v>
      </c>
      <c r="LE74" s="402">
        <f t="shared" si="64"/>
        <v>4757911.286</v>
      </c>
      <c r="LF74" s="402">
        <f t="shared" si="64"/>
        <v>243412.5698</v>
      </c>
      <c r="LG74" s="402">
        <f t="shared" si="64"/>
        <v>938341.542</v>
      </c>
      <c r="LH74" s="402">
        <f t="shared" si="64"/>
        <v>806058.5172</v>
      </c>
      <c r="LI74" s="402">
        <f t="shared" si="64"/>
        <v>1130176.065</v>
      </c>
      <c r="LJ74" s="402">
        <f t="shared" si="64"/>
        <v>2246026.034</v>
      </c>
      <c r="LK74" s="402">
        <f t="shared" si="64"/>
        <v>643156.3576</v>
      </c>
      <c r="LL74" s="402">
        <f t="shared" si="64"/>
        <v>234926.7899</v>
      </c>
      <c r="LM74" s="402">
        <f t="shared" si="64"/>
        <v>845661.8821</v>
      </c>
      <c r="LN74" s="402">
        <f t="shared" si="64"/>
        <v>54704.54954</v>
      </c>
      <c r="LO74" s="402">
        <f t="shared" si="64"/>
        <v>388281.7456</v>
      </c>
      <c r="LP74" s="402">
        <f t="shared" si="64"/>
        <v>68137.2389</v>
      </c>
    </row>
    <row r="75">
      <c r="A75" s="331" t="str">
        <f>text(edate(A76,-3),"mm-yyyy")</f>
        <v>06-2022</v>
      </c>
      <c r="B75" s="338">
        <f>'3a. TBond Main'!H6</f>
        <v>8160419.69</v>
      </c>
      <c r="C75" s="338"/>
      <c r="D75" s="347"/>
      <c r="E75" s="346"/>
    </row>
    <row r="76">
      <c r="A76" s="331" t="str">
        <f> text(date(2022,9,1),"mm-yyyy")</f>
        <v>09-2022</v>
      </c>
      <c r="B76" s="346">
        <f t="shared" ref="B76:B117" si="70">sum(E76:LO76)</f>
        <v>8160419.69</v>
      </c>
      <c r="C76" s="346">
        <f t="shared" ref="C76:C117" si="71">B76/$C$71</f>
        <v>1.001234056</v>
      </c>
      <c r="D76" s="346"/>
      <c r="E76" s="403">
        <f t="shared" ref="E76:BP76" si="65">IF(and($A76-E$66&gt;=0,$A76-E$67&lt;0),E$74,0)</f>
        <v>121708.41</v>
      </c>
      <c r="F76" s="403">
        <f t="shared" si="65"/>
        <v>90594.48</v>
      </c>
      <c r="G76" s="403">
        <f t="shared" si="65"/>
        <v>120000</v>
      </c>
      <c r="H76" s="403">
        <f t="shared" si="65"/>
        <v>129552.28</v>
      </c>
      <c r="I76" s="403">
        <f t="shared" si="65"/>
        <v>107000</v>
      </c>
      <c r="J76" s="403">
        <f t="shared" si="65"/>
        <v>103565</v>
      </c>
      <c r="K76" s="403">
        <f t="shared" si="65"/>
        <v>128418.77</v>
      </c>
      <c r="L76" s="403">
        <f t="shared" si="65"/>
        <v>87232.36</v>
      </c>
      <c r="M76" s="403">
        <f t="shared" si="65"/>
        <v>99881.32</v>
      </c>
      <c r="N76" s="403">
        <f t="shared" si="65"/>
        <v>223221.57</v>
      </c>
      <c r="O76" s="403">
        <f t="shared" si="65"/>
        <v>180593.29</v>
      </c>
      <c r="P76" s="403">
        <f t="shared" si="65"/>
        <v>91968.82</v>
      </c>
      <c r="Q76" s="403">
        <f t="shared" si="65"/>
        <v>102434.8</v>
      </c>
      <c r="R76" s="403">
        <f t="shared" si="65"/>
        <v>181860.19</v>
      </c>
      <c r="S76" s="403">
        <f t="shared" si="65"/>
        <v>208031.99</v>
      </c>
      <c r="T76" s="403">
        <f t="shared" si="65"/>
        <v>217515.94</v>
      </c>
      <c r="U76" s="403">
        <f t="shared" si="65"/>
        <v>195596.52</v>
      </c>
      <c r="V76" s="403">
        <f t="shared" si="65"/>
        <v>184028.25</v>
      </c>
      <c r="W76" s="403">
        <f t="shared" si="65"/>
        <v>168878.71</v>
      </c>
      <c r="X76" s="403">
        <f t="shared" si="65"/>
        <v>162441.03</v>
      </c>
      <c r="Y76" s="403">
        <f t="shared" si="65"/>
        <v>134043.44</v>
      </c>
      <c r="Z76" s="403">
        <f t="shared" si="65"/>
        <v>835.25</v>
      </c>
      <c r="AA76" s="403">
        <f t="shared" si="65"/>
        <v>175069.23</v>
      </c>
      <c r="AB76" s="403">
        <f t="shared" si="65"/>
        <v>159907.69</v>
      </c>
      <c r="AC76" s="403">
        <f t="shared" si="65"/>
        <v>183879.61</v>
      </c>
      <c r="AD76" s="403">
        <f t="shared" si="65"/>
        <v>184851.11</v>
      </c>
      <c r="AE76" s="403">
        <f t="shared" si="65"/>
        <v>240730.29</v>
      </c>
      <c r="AF76" s="403">
        <f t="shared" si="65"/>
        <v>112998.23</v>
      </c>
      <c r="AG76" s="403">
        <f t="shared" si="65"/>
        <v>126237</v>
      </c>
      <c r="AH76" s="403">
        <f t="shared" si="65"/>
        <v>9142.22</v>
      </c>
      <c r="AI76" s="403">
        <f t="shared" si="65"/>
        <v>186686.77</v>
      </c>
      <c r="AJ76" s="403">
        <f t="shared" si="65"/>
        <v>42000</v>
      </c>
      <c r="AK76" s="403">
        <f t="shared" si="65"/>
        <v>271017.63</v>
      </c>
      <c r="AL76" s="403">
        <f t="shared" si="65"/>
        <v>5000</v>
      </c>
      <c r="AM76" s="403">
        <f t="shared" si="65"/>
        <v>127756.57</v>
      </c>
      <c r="AN76" s="403">
        <f t="shared" si="65"/>
        <v>237115.24</v>
      </c>
      <c r="AO76" s="403">
        <f t="shared" si="65"/>
        <v>158167.25</v>
      </c>
      <c r="AP76" s="403">
        <f t="shared" si="65"/>
        <v>103015</v>
      </c>
      <c r="AQ76" s="403">
        <f t="shared" si="65"/>
        <v>155500</v>
      </c>
      <c r="AR76" s="403">
        <f t="shared" si="65"/>
        <v>167620.78</v>
      </c>
      <c r="AS76" s="403">
        <f t="shared" si="65"/>
        <v>191134.2</v>
      </c>
      <c r="AT76" s="403">
        <f t="shared" si="65"/>
        <v>283068.43</v>
      </c>
      <c r="AU76" s="403">
        <f t="shared" si="65"/>
        <v>114804.31</v>
      </c>
      <c r="AV76" s="403">
        <f t="shared" si="65"/>
        <v>109785.34</v>
      </c>
      <c r="AW76" s="403">
        <f t="shared" si="65"/>
        <v>48000</v>
      </c>
      <c r="AX76" s="403">
        <f t="shared" si="65"/>
        <v>164702</v>
      </c>
      <c r="AY76" s="403">
        <f t="shared" si="65"/>
        <v>223255</v>
      </c>
      <c r="AZ76" s="403">
        <f t="shared" si="65"/>
        <v>72000</v>
      </c>
      <c r="BA76" s="403">
        <f t="shared" si="65"/>
        <v>97799.52</v>
      </c>
      <c r="BB76" s="403">
        <f t="shared" si="65"/>
        <v>242596.66</v>
      </c>
      <c r="BC76" s="403">
        <f t="shared" si="65"/>
        <v>108292.85</v>
      </c>
      <c r="BD76" s="403">
        <f t="shared" si="65"/>
        <v>238900</v>
      </c>
      <c r="BE76" s="403">
        <f t="shared" si="65"/>
        <v>101455.9</v>
      </c>
      <c r="BF76" s="403">
        <f t="shared" si="65"/>
        <v>23511.76</v>
      </c>
      <c r="BG76" s="403">
        <f t="shared" si="65"/>
        <v>20008.84</v>
      </c>
      <c r="BH76" s="403">
        <f t="shared" si="65"/>
        <v>77858.98</v>
      </c>
      <c r="BI76" s="403">
        <f t="shared" si="65"/>
        <v>45000</v>
      </c>
      <c r="BJ76" s="403">
        <f t="shared" si="65"/>
        <v>124565</v>
      </c>
      <c r="BK76" s="403">
        <f t="shared" si="65"/>
        <v>25000</v>
      </c>
      <c r="BL76" s="403">
        <f t="shared" si="65"/>
        <v>29885</v>
      </c>
      <c r="BM76" s="403">
        <f t="shared" si="65"/>
        <v>33809.25</v>
      </c>
      <c r="BN76" s="403">
        <f t="shared" si="65"/>
        <v>10969.85</v>
      </c>
      <c r="BO76" s="403">
        <f t="shared" si="65"/>
        <v>77861.76</v>
      </c>
      <c r="BP76" s="403">
        <f t="shared" si="65"/>
        <v>10058</v>
      </c>
      <c r="BQ76" s="403"/>
      <c r="BR76" s="403">
        <f t="shared" ref="BR76:EC76" si="66">IF(and($A76-BR$66&gt;=0,$A76-BR$67&lt;0),BR$74,0)</f>
        <v>0</v>
      </c>
      <c r="BS76" s="403">
        <f t="shared" si="66"/>
        <v>0</v>
      </c>
      <c r="BT76" s="403">
        <f t="shared" si="66"/>
        <v>0</v>
      </c>
      <c r="BU76" s="403">
        <f t="shared" si="66"/>
        <v>0</v>
      </c>
      <c r="BV76" s="403">
        <f t="shared" si="66"/>
        <v>0</v>
      </c>
      <c r="BW76" s="403">
        <f t="shared" si="66"/>
        <v>0</v>
      </c>
      <c r="BX76" s="403">
        <f t="shared" si="66"/>
        <v>0</v>
      </c>
      <c r="BY76" s="403">
        <f t="shared" si="66"/>
        <v>0</v>
      </c>
      <c r="BZ76" s="403">
        <f t="shared" si="66"/>
        <v>0</v>
      </c>
      <c r="CA76" s="403">
        <f t="shared" si="66"/>
        <v>0</v>
      </c>
      <c r="CB76" s="403">
        <f t="shared" si="66"/>
        <v>0</v>
      </c>
      <c r="CC76" s="403">
        <f t="shared" si="66"/>
        <v>0</v>
      </c>
      <c r="CD76" s="403">
        <f t="shared" si="66"/>
        <v>0</v>
      </c>
      <c r="CE76" s="403">
        <f t="shared" si="66"/>
        <v>0</v>
      </c>
      <c r="CF76" s="403">
        <f t="shared" si="66"/>
        <v>0</v>
      </c>
      <c r="CG76" s="403">
        <f t="shared" si="66"/>
        <v>0</v>
      </c>
      <c r="CH76" s="403">
        <f t="shared" si="66"/>
        <v>0</v>
      </c>
      <c r="CI76" s="403">
        <f t="shared" si="66"/>
        <v>0</v>
      </c>
      <c r="CJ76" s="403">
        <f t="shared" si="66"/>
        <v>0</v>
      </c>
      <c r="CK76" s="403">
        <f t="shared" si="66"/>
        <v>0</v>
      </c>
      <c r="CL76" s="403">
        <f t="shared" si="66"/>
        <v>0</v>
      </c>
      <c r="CM76" s="403">
        <f t="shared" si="66"/>
        <v>0</v>
      </c>
      <c r="CN76" s="403">
        <f t="shared" si="66"/>
        <v>0</v>
      </c>
      <c r="CO76" s="403">
        <f t="shared" si="66"/>
        <v>0</v>
      </c>
      <c r="CP76" s="403">
        <f t="shared" si="66"/>
        <v>0</v>
      </c>
      <c r="CQ76" s="403">
        <f t="shared" si="66"/>
        <v>0</v>
      </c>
      <c r="CR76" s="403">
        <f t="shared" si="66"/>
        <v>0</v>
      </c>
      <c r="CS76" s="403">
        <f t="shared" si="66"/>
        <v>0</v>
      </c>
      <c r="CT76" s="403">
        <f t="shared" si="66"/>
        <v>0</v>
      </c>
      <c r="CU76" s="403">
        <f t="shared" si="66"/>
        <v>0</v>
      </c>
      <c r="CV76" s="403">
        <f t="shared" si="66"/>
        <v>0</v>
      </c>
      <c r="CW76" s="403">
        <f t="shared" si="66"/>
        <v>0</v>
      </c>
      <c r="CX76" s="403">
        <f t="shared" si="66"/>
        <v>0</v>
      </c>
      <c r="CY76" s="403">
        <f t="shared" si="66"/>
        <v>0</v>
      </c>
      <c r="CZ76" s="403">
        <f t="shared" si="66"/>
        <v>0</v>
      </c>
      <c r="DA76" s="403">
        <f t="shared" si="66"/>
        <v>0</v>
      </c>
      <c r="DB76" s="403">
        <f t="shared" si="66"/>
        <v>0</v>
      </c>
      <c r="DC76" s="403">
        <f t="shared" si="66"/>
        <v>0</v>
      </c>
      <c r="DD76" s="403">
        <f t="shared" si="66"/>
        <v>0</v>
      </c>
      <c r="DE76" s="403">
        <f t="shared" si="66"/>
        <v>0</v>
      </c>
      <c r="DF76" s="403">
        <f t="shared" si="66"/>
        <v>0</v>
      </c>
      <c r="DG76" s="403">
        <f t="shared" si="66"/>
        <v>0</v>
      </c>
      <c r="DH76" s="403">
        <f t="shared" si="66"/>
        <v>0</v>
      </c>
      <c r="DI76" s="403">
        <f t="shared" si="66"/>
        <v>0</v>
      </c>
      <c r="DJ76" s="403">
        <f t="shared" si="66"/>
        <v>0</v>
      </c>
      <c r="DK76" s="403">
        <f t="shared" si="66"/>
        <v>0</v>
      </c>
      <c r="DL76" s="403">
        <f t="shared" si="66"/>
        <v>0</v>
      </c>
      <c r="DM76" s="403">
        <f t="shared" si="66"/>
        <v>0</v>
      </c>
      <c r="DN76" s="403">
        <f t="shared" si="66"/>
        <v>0</v>
      </c>
      <c r="DO76" s="403">
        <f t="shared" si="66"/>
        <v>0</v>
      </c>
      <c r="DP76" s="403">
        <f t="shared" si="66"/>
        <v>0</v>
      </c>
      <c r="DQ76" s="403">
        <f t="shared" si="66"/>
        <v>0</v>
      </c>
      <c r="DR76" s="403">
        <f t="shared" si="66"/>
        <v>0</v>
      </c>
      <c r="DS76" s="403">
        <f t="shared" si="66"/>
        <v>0</v>
      </c>
      <c r="DT76" s="403">
        <f t="shared" si="66"/>
        <v>0</v>
      </c>
      <c r="DU76" s="403">
        <f t="shared" si="66"/>
        <v>0</v>
      </c>
      <c r="DV76" s="403">
        <f t="shared" si="66"/>
        <v>0</v>
      </c>
      <c r="DW76" s="403">
        <f t="shared" si="66"/>
        <v>0</v>
      </c>
      <c r="DX76" s="403">
        <f t="shared" si="66"/>
        <v>0</v>
      </c>
      <c r="DY76" s="403">
        <f t="shared" si="66"/>
        <v>0</v>
      </c>
      <c r="DZ76" s="403">
        <f t="shared" si="66"/>
        <v>0</v>
      </c>
      <c r="EA76" s="403">
        <f t="shared" si="66"/>
        <v>0</v>
      </c>
      <c r="EB76" s="403">
        <f t="shared" si="66"/>
        <v>0</v>
      </c>
      <c r="EC76" s="403">
        <f t="shared" si="66"/>
        <v>0</v>
      </c>
      <c r="ED76" s="403"/>
      <c r="EE76" s="403">
        <f t="shared" ref="EE76:GP76" si="67">IF(and($A76-EE$66&gt;=0,$A76-EE$67&lt;0),EE$74,0)</f>
        <v>0</v>
      </c>
      <c r="EF76" s="403">
        <f t="shared" si="67"/>
        <v>0</v>
      </c>
      <c r="EG76" s="403">
        <f t="shared" si="67"/>
        <v>0</v>
      </c>
      <c r="EH76" s="403">
        <f t="shared" si="67"/>
        <v>0</v>
      </c>
      <c r="EI76" s="403">
        <f t="shared" si="67"/>
        <v>0</v>
      </c>
      <c r="EJ76" s="403">
        <f t="shared" si="67"/>
        <v>0</v>
      </c>
      <c r="EK76" s="403">
        <f t="shared" si="67"/>
        <v>0</v>
      </c>
      <c r="EL76" s="403">
        <f t="shared" si="67"/>
        <v>0</v>
      </c>
      <c r="EM76" s="403">
        <f t="shared" si="67"/>
        <v>0</v>
      </c>
      <c r="EN76" s="403">
        <f t="shared" si="67"/>
        <v>0</v>
      </c>
      <c r="EO76" s="403">
        <f t="shared" si="67"/>
        <v>0</v>
      </c>
      <c r="EP76" s="403">
        <f t="shared" si="67"/>
        <v>0</v>
      </c>
      <c r="EQ76" s="403">
        <f t="shared" si="67"/>
        <v>0</v>
      </c>
      <c r="ER76" s="403">
        <f t="shared" si="67"/>
        <v>0</v>
      </c>
      <c r="ES76" s="403">
        <f t="shared" si="67"/>
        <v>0</v>
      </c>
      <c r="ET76" s="403">
        <f t="shared" si="67"/>
        <v>0</v>
      </c>
      <c r="EU76" s="403">
        <f t="shared" si="67"/>
        <v>0</v>
      </c>
      <c r="EV76" s="403">
        <f t="shared" si="67"/>
        <v>0</v>
      </c>
      <c r="EW76" s="403">
        <f t="shared" si="67"/>
        <v>0</v>
      </c>
      <c r="EX76" s="403">
        <f t="shared" si="67"/>
        <v>0</v>
      </c>
      <c r="EY76" s="403">
        <f t="shared" si="67"/>
        <v>0</v>
      </c>
      <c r="EZ76" s="403">
        <f t="shared" si="67"/>
        <v>0</v>
      </c>
      <c r="FA76" s="403">
        <f t="shared" si="67"/>
        <v>0</v>
      </c>
      <c r="FB76" s="403">
        <f t="shared" si="67"/>
        <v>0</v>
      </c>
      <c r="FC76" s="403">
        <f t="shared" si="67"/>
        <v>0</v>
      </c>
      <c r="FD76" s="403">
        <f t="shared" si="67"/>
        <v>0</v>
      </c>
      <c r="FE76" s="403">
        <f t="shared" si="67"/>
        <v>0</v>
      </c>
      <c r="FF76" s="403">
        <f t="shared" si="67"/>
        <v>0</v>
      </c>
      <c r="FG76" s="403">
        <f t="shared" si="67"/>
        <v>0</v>
      </c>
      <c r="FH76" s="403">
        <f t="shared" si="67"/>
        <v>0</v>
      </c>
      <c r="FI76" s="403">
        <f t="shared" si="67"/>
        <v>0</v>
      </c>
      <c r="FJ76" s="403">
        <f t="shared" si="67"/>
        <v>0</v>
      </c>
      <c r="FK76" s="403">
        <f t="shared" si="67"/>
        <v>0</v>
      </c>
      <c r="FL76" s="403">
        <f t="shared" si="67"/>
        <v>0</v>
      </c>
      <c r="FM76" s="403">
        <f t="shared" si="67"/>
        <v>0</v>
      </c>
      <c r="FN76" s="403">
        <f t="shared" si="67"/>
        <v>0</v>
      </c>
      <c r="FO76" s="403">
        <f t="shared" si="67"/>
        <v>0</v>
      </c>
      <c r="FP76" s="403">
        <f t="shared" si="67"/>
        <v>0</v>
      </c>
      <c r="FQ76" s="403">
        <f t="shared" si="67"/>
        <v>0</v>
      </c>
      <c r="FR76" s="403">
        <f t="shared" si="67"/>
        <v>0</v>
      </c>
      <c r="FS76" s="403">
        <f t="shared" si="67"/>
        <v>0</v>
      </c>
      <c r="FT76" s="403">
        <f t="shared" si="67"/>
        <v>0</v>
      </c>
      <c r="FU76" s="403">
        <f t="shared" si="67"/>
        <v>0</v>
      </c>
      <c r="FV76" s="403">
        <f t="shared" si="67"/>
        <v>0</v>
      </c>
      <c r="FW76" s="403">
        <f t="shared" si="67"/>
        <v>0</v>
      </c>
      <c r="FX76" s="403">
        <f t="shared" si="67"/>
        <v>0</v>
      </c>
      <c r="FY76" s="403">
        <f t="shared" si="67"/>
        <v>0</v>
      </c>
      <c r="FZ76" s="403">
        <f t="shared" si="67"/>
        <v>0</v>
      </c>
      <c r="GA76" s="403">
        <f t="shared" si="67"/>
        <v>0</v>
      </c>
      <c r="GB76" s="403">
        <f t="shared" si="67"/>
        <v>0</v>
      </c>
      <c r="GC76" s="403">
        <f t="shared" si="67"/>
        <v>0</v>
      </c>
      <c r="GD76" s="403">
        <f t="shared" si="67"/>
        <v>0</v>
      </c>
      <c r="GE76" s="403">
        <f t="shared" si="67"/>
        <v>0</v>
      </c>
      <c r="GF76" s="403">
        <f t="shared" si="67"/>
        <v>0</v>
      </c>
      <c r="GG76" s="403">
        <f t="shared" si="67"/>
        <v>0</v>
      </c>
      <c r="GH76" s="403">
        <f t="shared" si="67"/>
        <v>0</v>
      </c>
      <c r="GI76" s="403">
        <f t="shared" si="67"/>
        <v>0</v>
      </c>
      <c r="GJ76" s="403">
        <f t="shared" si="67"/>
        <v>0</v>
      </c>
      <c r="GK76" s="403">
        <f t="shared" si="67"/>
        <v>0</v>
      </c>
      <c r="GL76" s="403">
        <f t="shared" si="67"/>
        <v>0</v>
      </c>
      <c r="GM76" s="403">
        <f t="shared" si="67"/>
        <v>0</v>
      </c>
      <c r="GN76" s="403">
        <f t="shared" si="67"/>
        <v>0</v>
      </c>
      <c r="GO76" s="403">
        <f t="shared" si="67"/>
        <v>0</v>
      </c>
      <c r="GP76" s="403">
        <f t="shared" si="67"/>
        <v>0</v>
      </c>
      <c r="GQ76" s="403"/>
      <c r="GR76" s="403">
        <f t="shared" ref="GR76:JC76" si="68">IF(and($A76-GR$66&gt;=0,$A76-GR$67&lt;0),GR$74,0)</f>
        <v>0</v>
      </c>
      <c r="GS76" s="403">
        <f t="shared" si="68"/>
        <v>0</v>
      </c>
      <c r="GT76" s="403">
        <f t="shared" si="68"/>
        <v>0</v>
      </c>
      <c r="GU76" s="403">
        <f t="shared" si="68"/>
        <v>0</v>
      </c>
      <c r="GV76" s="403">
        <f t="shared" si="68"/>
        <v>0</v>
      </c>
      <c r="GW76" s="403">
        <f t="shared" si="68"/>
        <v>0</v>
      </c>
      <c r="GX76" s="403">
        <f t="shared" si="68"/>
        <v>0</v>
      </c>
      <c r="GY76" s="403">
        <f t="shared" si="68"/>
        <v>0</v>
      </c>
      <c r="GZ76" s="403">
        <f t="shared" si="68"/>
        <v>0</v>
      </c>
      <c r="HA76" s="403">
        <f t="shared" si="68"/>
        <v>0</v>
      </c>
      <c r="HB76" s="403">
        <f t="shared" si="68"/>
        <v>0</v>
      </c>
      <c r="HC76" s="403">
        <f t="shared" si="68"/>
        <v>0</v>
      </c>
      <c r="HD76" s="403">
        <f t="shared" si="68"/>
        <v>0</v>
      </c>
      <c r="HE76" s="403">
        <f t="shared" si="68"/>
        <v>0</v>
      </c>
      <c r="HF76" s="403">
        <f t="shared" si="68"/>
        <v>0</v>
      </c>
      <c r="HG76" s="403">
        <f t="shared" si="68"/>
        <v>0</v>
      </c>
      <c r="HH76" s="403">
        <f t="shared" si="68"/>
        <v>0</v>
      </c>
      <c r="HI76" s="403">
        <f t="shared" si="68"/>
        <v>0</v>
      </c>
      <c r="HJ76" s="403">
        <f t="shared" si="68"/>
        <v>0</v>
      </c>
      <c r="HK76" s="403">
        <f t="shared" si="68"/>
        <v>0</v>
      </c>
      <c r="HL76" s="403">
        <f t="shared" si="68"/>
        <v>0</v>
      </c>
      <c r="HM76" s="403">
        <f t="shared" si="68"/>
        <v>0</v>
      </c>
      <c r="HN76" s="403">
        <f t="shared" si="68"/>
        <v>0</v>
      </c>
      <c r="HO76" s="403">
        <f t="shared" si="68"/>
        <v>0</v>
      </c>
      <c r="HP76" s="403">
        <f t="shared" si="68"/>
        <v>0</v>
      </c>
      <c r="HQ76" s="403">
        <f t="shared" si="68"/>
        <v>0</v>
      </c>
      <c r="HR76" s="403">
        <f t="shared" si="68"/>
        <v>0</v>
      </c>
      <c r="HS76" s="403">
        <f t="shared" si="68"/>
        <v>0</v>
      </c>
      <c r="HT76" s="403">
        <f t="shared" si="68"/>
        <v>0</v>
      </c>
      <c r="HU76" s="403">
        <f t="shared" si="68"/>
        <v>0</v>
      </c>
      <c r="HV76" s="403">
        <f t="shared" si="68"/>
        <v>0</v>
      </c>
      <c r="HW76" s="403">
        <f t="shared" si="68"/>
        <v>0</v>
      </c>
      <c r="HX76" s="403">
        <f t="shared" si="68"/>
        <v>0</v>
      </c>
      <c r="HY76" s="403">
        <f t="shared" si="68"/>
        <v>0</v>
      </c>
      <c r="HZ76" s="403">
        <f t="shared" si="68"/>
        <v>0</v>
      </c>
      <c r="IA76" s="403">
        <f t="shared" si="68"/>
        <v>0</v>
      </c>
      <c r="IB76" s="403">
        <f t="shared" si="68"/>
        <v>0</v>
      </c>
      <c r="IC76" s="403">
        <f t="shared" si="68"/>
        <v>0</v>
      </c>
      <c r="ID76" s="403">
        <f t="shared" si="68"/>
        <v>0</v>
      </c>
      <c r="IE76" s="403">
        <f t="shared" si="68"/>
        <v>0</v>
      </c>
      <c r="IF76" s="403">
        <f t="shared" si="68"/>
        <v>0</v>
      </c>
      <c r="IG76" s="403">
        <f t="shared" si="68"/>
        <v>0</v>
      </c>
      <c r="IH76" s="403">
        <f t="shared" si="68"/>
        <v>0</v>
      </c>
      <c r="II76" s="403">
        <f t="shared" si="68"/>
        <v>0</v>
      </c>
      <c r="IJ76" s="403">
        <f t="shared" si="68"/>
        <v>0</v>
      </c>
      <c r="IK76" s="403">
        <f t="shared" si="68"/>
        <v>0</v>
      </c>
      <c r="IL76" s="403">
        <f t="shared" si="68"/>
        <v>0</v>
      </c>
      <c r="IM76" s="403">
        <f t="shared" si="68"/>
        <v>0</v>
      </c>
      <c r="IN76" s="403">
        <f t="shared" si="68"/>
        <v>0</v>
      </c>
      <c r="IO76" s="403">
        <f t="shared" si="68"/>
        <v>0</v>
      </c>
      <c r="IP76" s="403">
        <f t="shared" si="68"/>
        <v>0</v>
      </c>
      <c r="IQ76" s="403">
        <f t="shared" si="68"/>
        <v>0</v>
      </c>
      <c r="IR76" s="403">
        <f t="shared" si="68"/>
        <v>0</v>
      </c>
      <c r="IS76" s="403">
        <f t="shared" si="68"/>
        <v>0</v>
      </c>
      <c r="IT76" s="403">
        <f t="shared" si="68"/>
        <v>0</v>
      </c>
      <c r="IU76" s="403">
        <f t="shared" si="68"/>
        <v>0</v>
      </c>
      <c r="IV76" s="403">
        <f t="shared" si="68"/>
        <v>0</v>
      </c>
      <c r="IW76" s="403">
        <f t="shared" si="68"/>
        <v>0</v>
      </c>
      <c r="IX76" s="403">
        <f t="shared" si="68"/>
        <v>0</v>
      </c>
      <c r="IY76" s="403">
        <f t="shared" si="68"/>
        <v>0</v>
      </c>
      <c r="IZ76" s="403">
        <f t="shared" si="68"/>
        <v>0</v>
      </c>
      <c r="JA76" s="403">
        <f t="shared" si="68"/>
        <v>0</v>
      </c>
      <c r="JB76" s="403">
        <f t="shared" si="68"/>
        <v>0</v>
      </c>
      <c r="JC76" s="403">
        <f t="shared" si="68"/>
        <v>0</v>
      </c>
      <c r="JD76" s="403"/>
      <c r="JE76" s="403">
        <f t="shared" ref="JE76:LP76" si="69">IF(and($A76-JE$66&gt;=0,$A76-JE$67&lt;0),JE$74,0)</f>
        <v>0</v>
      </c>
      <c r="JF76" s="403">
        <f t="shared" si="69"/>
        <v>0</v>
      </c>
      <c r="JG76" s="403">
        <f t="shared" si="69"/>
        <v>0</v>
      </c>
      <c r="JH76" s="403">
        <f t="shared" si="69"/>
        <v>0</v>
      </c>
      <c r="JI76" s="403">
        <f t="shared" si="69"/>
        <v>0</v>
      </c>
      <c r="JJ76" s="403">
        <f t="shared" si="69"/>
        <v>0</v>
      </c>
      <c r="JK76" s="403">
        <f t="shared" si="69"/>
        <v>0</v>
      </c>
      <c r="JL76" s="403">
        <f t="shared" si="69"/>
        <v>0</v>
      </c>
      <c r="JM76" s="403">
        <f t="shared" si="69"/>
        <v>0</v>
      </c>
      <c r="JN76" s="403">
        <f t="shared" si="69"/>
        <v>0</v>
      </c>
      <c r="JO76" s="403">
        <f t="shared" si="69"/>
        <v>0</v>
      </c>
      <c r="JP76" s="403">
        <f t="shared" si="69"/>
        <v>0</v>
      </c>
      <c r="JQ76" s="403">
        <f t="shared" si="69"/>
        <v>0</v>
      </c>
      <c r="JR76" s="403">
        <f t="shared" si="69"/>
        <v>0</v>
      </c>
      <c r="JS76" s="403">
        <f t="shared" si="69"/>
        <v>0</v>
      </c>
      <c r="JT76" s="403">
        <f t="shared" si="69"/>
        <v>0</v>
      </c>
      <c r="JU76" s="403">
        <f t="shared" si="69"/>
        <v>0</v>
      </c>
      <c r="JV76" s="403">
        <f t="shared" si="69"/>
        <v>0</v>
      </c>
      <c r="JW76" s="403">
        <f t="shared" si="69"/>
        <v>0</v>
      </c>
      <c r="JX76" s="403">
        <f t="shared" si="69"/>
        <v>0</v>
      </c>
      <c r="JY76" s="403">
        <f t="shared" si="69"/>
        <v>0</v>
      </c>
      <c r="JZ76" s="403">
        <f t="shared" si="69"/>
        <v>0</v>
      </c>
      <c r="KA76" s="403">
        <f t="shared" si="69"/>
        <v>0</v>
      </c>
      <c r="KB76" s="403">
        <f t="shared" si="69"/>
        <v>0</v>
      </c>
      <c r="KC76" s="403">
        <f t="shared" si="69"/>
        <v>0</v>
      </c>
      <c r="KD76" s="403">
        <f t="shared" si="69"/>
        <v>0</v>
      </c>
      <c r="KE76" s="403">
        <f t="shared" si="69"/>
        <v>0</v>
      </c>
      <c r="KF76" s="403">
        <f t="shared" si="69"/>
        <v>0</v>
      </c>
      <c r="KG76" s="403">
        <f t="shared" si="69"/>
        <v>0</v>
      </c>
      <c r="KH76" s="403">
        <f t="shared" si="69"/>
        <v>0</v>
      </c>
      <c r="KI76" s="403">
        <f t="shared" si="69"/>
        <v>0</v>
      </c>
      <c r="KJ76" s="403">
        <f t="shared" si="69"/>
        <v>0</v>
      </c>
      <c r="KK76" s="403">
        <f t="shared" si="69"/>
        <v>0</v>
      </c>
      <c r="KL76" s="403">
        <f t="shared" si="69"/>
        <v>0</v>
      </c>
      <c r="KM76" s="403">
        <f t="shared" si="69"/>
        <v>0</v>
      </c>
      <c r="KN76" s="403">
        <f t="shared" si="69"/>
        <v>0</v>
      </c>
      <c r="KO76" s="403">
        <f t="shared" si="69"/>
        <v>0</v>
      </c>
      <c r="KP76" s="403">
        <f t="shared" si="69"/>
        <v>0</v>
      </c>
      <c r="KQ76" s="403">
        <f t="shared" si="69"/>
        <v>0</v>
      </c>
      <c r="KR76" s="403">
        <f t="shared" si="69"/>
        <v>0</v>
      </c>
      <c r="KS76" s="403">
        <f t="shared" si="69"/>
        <v>0</v>
      </c>
      <c r="KT76" s="403">
        <f t="shared" si="69"/>
        <v>0</v>
      </c>
      <c r="KU76" s="403">
        <f t="shared" si="69"/>
        <v>0</v>
      </c>
      <c r="KV76" s="403">
        <f t="shared" si="69"/>
        <v>0</v>
      </c>
      <c r="KW76" s="403">
        <f t="shared" si="69"/>
        <v>0</v>
      </c>
      <c r="KX76" s="403">
        <f t="shared" si="69"/>
        <v>0</v>
      </c>
      <c r="KY76" s="403">
        <f t="shared" si="69"/>
        <v>0</v>
      </c>
      <c r="KZ76" s="403">
        <f t="shared" si="69"/>
        <v>0</v>
      </c>
      <c r="LA76" s="403">
        <f t="shared" si="69"/>
        <v>0</v>
      </c>
      <c r="LB76" s="403">
        <f t="shared" si="69"/>
        <v>0</v>
      </c>
      <c r="LC76" s="403">
        <f t="shared" si="69"/>
        <v>0</v>
      </c>
      <c r="LD76" s="403">
        <f t="shared" si="69"/>
        <v>0</v>
      </c>
      <c r="LE76" s="403">
        <f t="shared" si="69"/>
        <v>0</v>
      </c>
      <c r="LF76" s="403">
        <f t="shared" si="69"/>
        <v>0</v>
      </c>
      <c r="LG76" s="403">
        <f t="shared" si="69"/>
        <v>0</v>
      </c>
      <c r="LH76" s="403">
        <f t="shared" si="69"/>
        <v>0</v>
      </c>
      <c r="LI76" s="403">
        <f t="shared" si="69"/>
        <v>0</v>
      </c>
      <c r="LJ76" s="403">
        <f t="shared" si="69"/>
        <v>0</v>
      </c>
      <c r="LK76" s="403">
        <f t="shared" si="69"/>
        <v>0</v>
      </c>
      <c r="LL76" s="403">
        <f t="shared" si="69"/>
        <v>0</v>
      </c>
      <c r="LM76" s="403">
        <f t="shared" si="69"/>
        <v>0</v>
      </c>
      <c r="LN76" s="403">
        <f t="shared" si="69"/>
        <v>0</v>
      </c>
      <c r="LO76" s="403">
        <f t="shared" si="69"/>
        <v>0</v>
      </c>
      <c r="LP76" s="403">
        <f t="shared" si="69"/>
        <v>0</v>
      </c>
    </row>
    <row r="77">
      <c r="A77" s="331" t="str">
        <f t="shared" ref="A77:A117" si="77">text(edate(A76,3),"mm-yyyy")</f>
        <v>12-2022</v>
      </c>
      <c r="B77" s="346">
        <f t="shared" si="70"/>
        <v>8160419.69</v>
      </c>
      <c r="C77" s="346">
        <f t="shared" si="71"/>
        <v>1.001234056</v>
      </c>
      <c r="D77" s="346"/>
      <c r="E77" s="403">
        <f t="shared" ref="E77:BP77" si="72">IF(and($A77-E$66&gt;=0,$A77-E$67&lt;0),E$74,0)</f>
        <v>121708.41</v>
      </c>
      <c r="F77" s="403">
        <f t="shared" si="72"/>
        <v>90594.48</v>
      </c>
      <c r="G77" s="403">
        <f t="shared" si="72"/>
        <v>120000</v>
      </c>
      <c r="H77" s="403">
        <f t="shared" si="72"/>
        <v>129552.28</v>
      </c>
      <c r="I77" s="403">
        <f t="shared" si="72"/>
        <v>107000</v>
      </c>
      <c r="J77" s="403">
        <f t="shared" si="72"/>
        <v>103565</v>
      </c>
      <c r="K77" s="403">
        <f t="shared" si="72"/>
        <v>128418.77</v>
      </c>
      <c r="L77" s="403">
        <f t="shared" si="72"/>
        <v>87232.36</v>
      </c>
      <c r="M77" s="403">
        <f t="shared" si="72"/>
        <v>99881.32</v>
      </c>
      <c r="N77" s="403">
        <f t="shared" si="72"/>
        <v>223221.57</v>
      </c>
      <c r="O77" s="403">
        <f t="shared" si="72"/>
        <v>180593.29</v>
      </c>
      <c r="P77" s="403">
        <f t="shared" si="72"/>
        <v>91968.82</v>
      </c>
      <c r="Q77" s="403">
        <f t="shared" si="72"/>
        <v>102434.8</v>
      </c>
      <c r="R77" s="403">
        <f t="shared" si="72"/>
        <v>181860.19</v>
      </c>
      <c r="S77" s="403">
        <f t="shared" si="72"/>
        <v>208031.99</v>
      </c>
      <c r="T77" s="403">
        <f t="shared" si="72"/>
        <v>217515.94</v>
      </c>
      <c r="U77" s="403">
        <f t="shared" si="72"/>
        <v>195596.52</v>
      </c>
      <c r="V77" s="403">
        <f t="shared" si="72"/>
        <v>184028.25</v>
      </c>
      <c r="W77" s="403">
        <f t="shared" si="72"/>
        <v>168878.71</v>
      </c>
      <c r="X77" s="403">
        <f t="shared" si="72"/>
        <v>162441.03</v>
      </c>
      <c r="Y77" s="403">
        <f t="shared" si="72"/>
        <v>134043.44</v>
      </c>
      <c r="Z77" s="403">
        <f t="shared" si="72"/>
        <v>835.25</v>
      </c>
      <c r="AA77" s="403">
        <f t="shared" si="72"/>
        <v>175069.23</v>
      </c>
      <c r="AB77" s="403">
        <f t="shared" si="72"/>
        <v>159907.69</v>
      </c>
      <c r="AC77" s="403">
        <f t="shared" si="72"/>
        <v>183879.61</v>
      </c>
      <c r="AD77" s="403">
        <f t="shared" si="72"/>
        <v>184851.11</v>
      </c>
      <c r="AE77" s="403">
        <f t="shared" si="72"/>
        <v>240730.29</v>
      </c>
      <c r="AF77" s="403">
        <f t="shared" si="72"/>
        <v>112998.23</v>
      </c>
      <c r="AG77" s="403">
        <f t="shared" si="72"/>
        <v>126237</v>
      </c>
      <c r="AH77" s="403">
        <f t="shared" si="72"/>
        <v>9142.22</v>
      </c>
      <c r="AI77" s="403">
        <f t="shared" si="72"/>
        <v>186686.77</v>
      </c>
      <c r="AJ77" s="403">
        <f t="shared" si="72"/>
        <v>42000</v>
      </c>
      <c r="AK77" s="403">
        <f t="shared" si="72"/>
        <v>271017.63</v>
      </c>
      <c r="AL77" s="403">
        <f t="shared" si="72"/>
        <v>5000</v>
      </c>
      <c r="AM77" s="403">
        <f t="shared" si="72"/>
        <v>127756.57</v>
      </c>
      <c r="AN77" s="403">
        <f t="shared" si="72"/>
        <v>237115.24</v>
      </c>
      <c r="AO77" s="403">
        <f t="shared" si="72"/>
        <v>158167.25</v>
      </c>
      <c r="AP77" s="403">
        <f t="shared" si="72"/>
        <v>103015</v>
      </c>
      <c r="AQ77" s="403">
        <f t="shared" si="72"/>
        <v>155500</v>
      </c>
      <c r="AR77" s="403">
        <f t="shared" si="72"/>
        <v>167620.78</v>
      </c>
      <c r="AS77" s="403">
        <f t="shared" si="72"/>
        <v>191134.2</v>
      </c>
      <c r="AT77" s="403">
        <f t="shared" si="72"/>
        <v>283068.43</v>
      </c>
      <c r="AU77" s="403">
        <f t="shared" si="72"/>
        <v>114804.31</v>
      </c>
      <c r="AV77" s="403">
        <f t="shared" si="72"/>
        <v>109785.34</v>
      </c>
      <c r="AW77" s="403">
        <f t="shared" si="72"/>
        <v>48000</v>
      </c>
      <c r="AX77" s="403">
        <f t="shared" si="72"/>
        <v>164702</v>
      </c>
      <c r="AY77" s="403">
        <f t="shared" si="72"/>
        <v>223255</v>
      </c>
      <c r="AZ77" s="403">
        <f t="shared" si="72"/>
        <v>72000</v>
      </c>
      <c r="BA77" s="403">
        <f t="shared" si="72"/>
        <v>97799.52</v>
      </c>
      <c r="BB77" s="403">
        <f t="shared" si="72"/>
        <v>242596.66</v>
      </c>
      <c r="BC77" s="403">
        <f t="shared" si="72"/>
        <v>108292.85</v>
      </c>
      <c r="BD77" s="403">
        <f t="shared" si="72"/>
        <v>238900</v>
      </c>
      <c r="BE77" s="403">
        <f t="shared" si="72"/>
        <v>101455.9</v>
      </c>
      <c r="BF77" s="403">
        <f t="shared" si="72"/>
        <v>23511.76</v>
      </c>
      <c r="BG77" s="403">
        <f t="shared" si="72"/>
        <v>20008.84</v>
      </c>
      <c r="BH77" s="403">
        <f t="shared" si="72"/>
        <v>77858.98</v>
      </c>
      <c r="BI77" s="403">
        <f t="shared" si="72"/>
        <v>45000</v>
      </c>
      <c r="BJ77" s="403">
        <f t="shared" si="72"/>
        <v>124565</v>
      </c>
      <c r="BK77" s="403">
        <f t="shared" si="72"/>
        <v>25000</v>
      </c>
      <c r="BL77" s="403">
        <f t="shared" si="72"/>
        <v>29885</v>
      </c>
      <c r="BM77" s="403">
        <f t="shared" si="72"/>
        <v>33809.25</v>
      </c>
      <c r="BN77" s="403">
        <f t="shared" si="72"/>
        <v>10969.85</v>
      </c>
      <c r="BO77" s="403">
        <f t="shared" si="72"/>
        <v>77861.76</v>
      </c>
      <c r="BP77" s="403">
        <f t="shared" si="72"/>
        <v>10058</v>
      </c>
      <c r="BQ77" s="403"/>
      <c r="BR77" s="403">
        <f t="shared" ref="BR77:EC77" si="73">IF(and($A77-BR$66&gt;=0,$A77-BR$67&lt;0),BR$74,0)</f>
        <v>0</v>
      </c>
      <c r="BS77" s="403">
        <f t="shared" si="73"/>
        <v>0</v>
      </c>
      <c r="BT77" s="403">
        <f t="shared" si="73"/>
        <v>0</v>
      </c>
      <c r="BU77" s="403">
        <f t="shared" si="73"/>
        <v>0</v>
      </c>
      <c r="BV77" s="403">
        <f t="shared" si="73"/>
        <v>0</v>
      </c>
      <c r="BW77" s="403">
        <f t="shared" si="73"/>
        <v>0</v>
      </c>
      <c r="BX77" s="403">
        <f t="shared" si="73"/>
        <v>0</v>
      </c>
      <c r="BY77" s="403">
        <f t="shared" si="73"/>
        <v>0</v>
      </c>
      <c r="BZ77" s="403">
        <f t="shared" si="73"/>
        <v>0</v>
      </c>
      <c r="CA77" s="403">
        <f t="shared" si="73"/>
        <v>0</v>
      </c>
      <c r="CB77" s="403">
        <f t="shared" si="73"/>
        <v>0</v>
      </c>
      <c r="CC77" s="403">
        <f t="shared" si="73"/>
        <v>0</v>
      </c>
      <c r="CD77" s="403">
        <f t="shared" si="73"/>
        <v>0</v>
      </c>
      <c r="CE77" s="403">
        <f t="shared" si="73"/>
        <v>0</v>
      </c>
      <c r="CF77" s="403">
        <f t="shared" si="73"/>
        <v>0</v>
      </c>
      <c r="CG77" s="403">
        <f t="shared" si="73"/>
        <v>0</v>
      </c>
      <c r="CH77" s="403">
        <f t="shared" si="73"/>
        <v>0</v>
      </c>
      <c r="CI77" s="403">
        <f t="shared" si="73"/>
        <v>0</v>
      </c>
      <c r="CJ77" s="403">
        <f t="shared" si="73"/>
        <v>0</v>
      </c>
      <c r="CK77" s="403">
        <f t="shared" si="73"/>
        <v>0</v>
      </c>
      <c r="CL77" s="403">
        <f t="shared" si="73"/>
        <v>0</v>
      </c>
      <c r="CM77" s="403">
        <f t="shared" si="73"/>
        <v>0</v>
      </c>
      <c r="CN77" s="403">
        <f t="shared" si="73"/>
        <v>0</v>
      </c>
      <c r="CO77" s="403">
        <f t="shared" si="73"/>
        <v>0</v>
      </c>
      <c r="CP77" s="403">
        <f t="shared" si="73"/>
        <v>0</v>
      </c>
      <c r="CQ77" s="403">
        <f t="shared" si="73"/>
        <v>0</v>
      </c>
      <c r="CR77" s="403">
        <f t="shared" si="73"/>
        <v>0</v>
      </c>
      <c r="CS77" s="403">
        <f t="shared" si="73"/>
        <v>0</v>
      </c>
      <c r="CT77" s="403">
        <f t="shared" si="73"/>
        <v>0</v>
      </c>
      <c r="CU77" s="403">
        <f t="shared" si="73"/>
        <v>0</v>
      </c>
      <c r="CV77" s="403">
        <f t="shared" si="73"/>
        <v>0</v>
      </c>
      <c r="CW77" s="403">
        <f t="shared" si="73"/>
        <v>0</v>
      </c>
      <c r="CX77" s="403">
        <f t="shared" si="73"/>
        <v>0</v>
      </c>
      <c r="CY77" s="403">
        <f t="shared" si="73"/>
        <v>0</v>
      </c>
      <c r="CZ77" s="403">
        <f t="shared" si="73"/>
        <v>0</v>
      </c>
      <c r="DA77" s="403">
        <f t="shared" si="73"/>
        <v>0</v>
      </c>
      <c r="DB77" s="403">
        <f t="shared" si="73"/>
        <v>0</v>
      </c>
      <c r="DC77" s="403">
        <f t="shared" si="73"/>
        <v>0</v>
      </c>
      <c r="DD77" s="403">
        <f t="shared" si="73"/>
        <v>0</v>
      </c>
      <c r="DE77" s="403">
        <f t="shared" si="73"/>
        <v>0</v>
      </c>
      <c r="DF77" s="403">
        <f t="shared" si="73"/>
        <v>0</v>
      </c>
      <c r="DG77" s="403">
        <f t="shared" si="73"/>
        <v>0</v>
      </c>
      <c r="DH77" s="403">
        <f t="shared" si="73"/>
        <v>0</v>
      </c>
      <c r="DI77" s="403">
        <f t="shared" si="73"/>
        <v>0</v>
      </c>
      <c r="DJ77" s="403">
        <f t="shared" si="73"/>
        <v>0</v>
      </c>
      <c r="DK77" s="403">
        <f t="shared" si="73"/>
        <v>0</v>
      </c>
      <c r="DL77" s="403">
        <f t="shared" si="73"/>
        <v>0</v>
      </c>
      <c r="DM77" s="403">
        <f t="shared" si="73"/>
        <v>0</v>
      </c>
      <c r="DN77" s="403">
        <f t="shared" si="73"/>
        <v>0</v>
      </c>
      <c r="DO77" s="403">
        <f t="shared" si="73"/>
        <v>0</v>
      </c>
      <c r="DP77" s="403">
        <f t="shared" si="73"/>
        <v>0</v>
      </c>
      <c r="DQ77" s="403">
        <f t="shared" si="73"/>
        <v>0</v>
      </c>
      <c r="DR77" s="403">
        <f t="shared" si="73"/>
        <v>0</v>
      </c>
      <c r="DS77" s="403">
        <f t="shared" si="73"/>
        <v>0</v>
      </c>
      <c r="DT77" s="403">
        <f t="shared" si="73"/>
        <v>0</v>
      </c>
      <c r="DU77" s="403">
        <f t="shared" si="73"/>
        <v>0</v>
      </c>
      <c r="DV77" s="403">
        <f t="shared" si="73"/>
        <v>0</v>
      </c>
      <c r="DW77" s="403">
        <f t="shared" si="73"/>
        <v>0</v>
      </c>
      <c r="DX77" s="403">
        <f t="shared" si="73"/>
        <v>0</v>
      </c>
      <c r="DY77" s="403">
        <f t="shared" si="73"/>
        <v>0</v>
      </c>
      <c r="DZ77" s="403">
        <f t="shared" si="73"/>
        <v>0</v>
      </c>
      <c r="EA77" s="403">
        <f t="shared" si="73"/>
        <v>0</v>
      </c>
      <c r="EB77" s="403">
        <f t="shared" si="73"/>
        <v>0</v>
      </c>
      <c r="EC77" s="403">
        <f t="shared" si="73"/>
        <v>0</v>
      </c>
      <c r="ED77" s="403"/>
      <c r="EE77" s="403">
        <f t="shared" ref="EE77:GP77" si="74">IF(and($A77-EE$66&gt;=0,$A77-EE$67&lt;0),EE$74,0)</f>
        <v>0</v>
      </c>
      <c r="EF77" s="403">
        <f t="shared" si="74"/>
        <v>0</v>
      </c>
      <c r="EG77" s="403">
        <f t="shared" si="74"/>
        <v>0</v>
      </c>
      <c r="EH77" s="403">
        <f t="shared" si="74"/>
        <v>0</v>
      </c>
      <c r="EI77" s="403">
        <f t="shared" si="74"/>
        <v>0</v>
      </c>
      <c r="EJ77" s="403">
        <f t="shared" si="74"/>
        <v>0</v>
      </c>
      <c r="EK77" s="403">
        <f t="shared" si="74"/>
        <v>0</v>
      </c>
      <c r="EL77" s="403">
        <f t="shared" si="74"/>
        <v>0</v>
      </c>
      <c r="EM77" s="403">
        <f t="shared" si="74"/>
        <v>0</v>
      </c>
      <c r="EN77" s="403">
        <f t="shared" si="74"/>
        <v>0</v>
      </c>
      <c r="EO77" s="403">
        <f t="shared" si="74"/>
        <v>0</v>
      </c>
      <c r="EP77" s="403">
        <f t="shared" si="74"/>
        <v>0</v>
      </c>
      <c r="EQ77" s="403">
        <f t="shared" si="74"/>
        <v>0</v>
      </c>
      <c r="ER77" s="403">
        <f t="shared" si="74"/>
        <v>0</v>
      </c>
      <c r="ES77" s="403">
        <f t="shared" si="74"/>
        <v>0</v>
      </c>
      <c r="ET77" s="403">
        <f t="shared" si="74"/>
        <v>0</v>
      </c>
      <c r="EU77" s="403">
        <f t="shared" si="74"/>
        <v>0</v>
      </c>
      <c r="EV77" s="403">
        <f t="shared" si="74"/>
        <v>0</v>
      </c>
      <c r="EW77" s="403">
        <f t="shared" si="74"/>
        <v>0</v>
      </c>
      <c r="EX77" s="403">
        <f t="shared" si="74"/>
        <v>0</v>
      </c>
      <c r="EY77" s="403">
        <f t="shared" si="74"/>
        <v>0</v>
      </c>
      <c r="EZ77" s="403">
        <f t="shared" si="74"/>
        <v>0</v>
      </c>
      <c r="FA77" s="403">
        <f t="shared" si="74"/>
        <v>0</v>
      </c>
      <c r="FB77" s="403">
        <f t="shared" si="74"/>
        <v>0</v>
      </c>
      <c r="FC77" s="403">
        <f t="shared" si="74"/>
        <v>0</v>
      </c>
      <c r="FD77" s="403">
        <f t="shared" si="74"/>
        <v>0</v>
      </c>
      <c r="FE77" s="403">
        <f t="shared" si="74"/>
        <v>0</v>
      </c>
      <c r="FF77" s="403">
        <f t="shared" si="74"/>
        <v>0</v>
      </c>
      <c r="FG77" s="403">
        <f t="shared" si="74"/>
        <v>0</v>
      </c>
      <c r="FH77" s="403">
        <f t="shared" si="74"/>
        <v>0</v>
      </c>
      <c r="FI77" s="403">
        <f t="shared" si="74"/>
        <v>0</v>
      </c>
      <c r="FJ77" s="403">
        <f t="shared" si="74"/>
        <v>0</v>
      </c>
      <c r="FK77" s="403">
        <f t="shared" si="74"/>
        <v>0</v>
      </c>
      <c r="FL77" s="403">
        <f t="shared" si="74"/>
        <v>0</v>
      </c>
      <c r="FM77" s="403">
        <f t="shared" si="74"/>
        <v>0</v>
      </c>
      <c r="FN77" s="403">
        <f t="shared" si="74"/>
        <v>0</v>
      </c>
      <c r="FO77" s="403">
        <f t="shared" si="74"/>
        <v>0</v>
      </c>
      <c r="FP77" s="403">
        <f t="shared" si="74"/>
        <v>0</v>
      </c>
      <c r="FQ77" s="403">
        <f t="shared" si="74"/>
        <v>0</v>
      </c>
      <c r="FR77" s="403">
        <f t="shared" si="74"/>
        <v>0</v>
      </c>
      <c r="FS77" s="403">
        <f t="shared" si="74"/>
        <v>0</v>
      </c>
      <c r="FT77" s="403">
        <f t="shared" si="74"/>
        <v>0</v>
      </c>
      <c r="FU77" s="403">
        <f t="shared" si="74"/>
        <v>0</v>
      </c>
      <c r="FV77" s="403">
        <f t="shared" si="74"/>
        <v>0</v>
      </c>
      <c r="FW77" s="403">
        <f t="shared" si="74"/>
        <v>0</v>
      </c>
      <c r="FX77" s="403">
        <f t="shared" si="74"/>
        <v>0</v>
      </c>
      <c r="FY77" s="403">
        <f t="shared" si="74"/>
        <v>0</v>
      </c>
      <c r="FZ77" s="403">
        <f t="shared" si="74"/>
        <v>0</v>
      </c>
      <c r="GA77" s="403">
        <f t="shared" si="74"/>
        <v>0</v>
      </c>
      <c r="GB77" s="403">
        <f t="shared" si="74"/>
        <v>0</v>
      </c>
      <c r="GC77" s="403">
        <f t="shared" si="74"/>
        <v>0</v>
      </c>
      <c r="GD77" s="403">
        <f t="shared" si="74"/>
        <v>0</v>
      </c>
      <c r="GE77" s="403">
        <f t="shared" si="74"/>
        <v>0</v>
      </c>
      <c r="GF77" s="403">
        <f t="shared" si="74"/>
        <v>0</v>
      </c>
      <c r="GG77" s="403">
        <f t="shared" si="74"/>
        <v>0</v>
      </c>
      <c r="GH77" s="403">
        <f t="shared" si="74"/>
        <v>0</v>
      </c>
      <c r="GI77" s="403">
        <f t="shared" si="74"/>
        <v>0</v>
      </c>
      <c r="GJ77" s="403">
        <f t="shared" si="74"/>
        <v>0</v>
      </c>
      <c r="GK77" s="403">
        <f t="shared" si="74"/>
        <v>0</v>
      </c>
      <c r="GL77" s="403">
        <f t="shared" si="74"/>
        <v>0</v>
      </c>
      <c r="GM77" s="403">
        <f t="shared" si="74"/>
        <v>0</v>
      </c>
      <c r="GN77" s="403">
        <f t="shared" si="74"/>
        <v>0</v>
      </c>
      <c r="GO77" s="403">
        <f t="shared" si="74"/>
        <v>0</v>
      </c>
      <c r="GP77" s="403">
        <f t="shared" si="74"/>
        <v>0</v>
      </c>
      <c r="GQ77" s="403"/>
      <c r="GR77" s="403">
        <f t="shared" ref="GR77:JC77" si="75">IF(and($A77-GR$66&gt;=0,$A77-GR$67&lt;0),GR$74,0)</f>
        <v>0</v>
      </c>
      <c r="GS77" s="403">
        <f t="shared" si="75"/>
        <v>0</v>
      </c>
      <c r="GT77" s="403">
        <f t="shared" si="75"/>
        <v>0</v>
      </c>
      <c r="GU77" s="403">
        <f t="shared" si="75"/>
        <v>0</v>
      </c>
      <c r="GV77" s="403">
        <f t="shared" si="75"/>
        <v>0</v>
      </c>
      <c r="GW77" s="403">
        <f t="shared" si="75"/>
        <v>0</v>
      </c>
      <c r="GX77" s="403">
        <f t="shared" si="75"/>
        <v>0</v>
      </c>
      <c r="GY77" s="403">
        <f t="shared" si="75"/>
        <v>0</v>
      </c>
      <c r="GZ77" s="403">
        <f t="shared" si="75"/>
        <v>0</v>
      </c>
      <c r="HA77" s="403">
        <f t="shared" si="75"/>
        <v>0</v>
      </c>
      <c r="HB77" s="403">
        <f t="shared" si="75"/>
        <v>0</v>
      </c>
      <c r="HC77" s="403">
        <f t="shared" si="75"/>
        <v>0</v>
      </c>
      <c r="HD77" s="403">
        <f t="shared" si="75"/>
        <v>0</v>
      </c>
      <c r="HE77" s="403">
        <f t="shared" si="75"/>
        <v>0</v>
      </c>
      <c r="HF77" s="403">
        <f t="shared" si="75"/>
        <v>0</v>
      </c>
      <c r="HG77" s="403">
        <f t="shared" si="75"/>
        <v>0</v>
      </c>
      <c r="HH77" s="403">
        <f t="shared" si="75"/>
        <v>0</v>
      </c>
      <c r="HI77" s="403">
        <f t="shared" si="75"/>
        <v>0</v>
      </c>
      <c r="HJ77" s="403">
        <f t="shared" si="75"/>
        <v>0</v>
      </c>
      <c r="HK77" s="403">
        <f t="shared" si="75"/>
        <v>0</v>
      </c>
      <c r="HL77" s="403">
        <f t="shared" si="75"/>
        <v>0</v>
      </c>
      <c r="HM77" s="403">
        <f t="shared" si="75"/>
        <v>0</v>
      </c>
      <c r="HN77" s="403">
        <f t="shared" si="75"/>
        <v>0</v>
      </c>
      <c r="HO77" s="403">
        <f t="shared" si="75"/>
        <v>0</v>
      </c>
      <c r="HP77" s="403">
        <f t="shared" si="75"/>
        <v>0</v>
      </c>
      <c r="HQ77" s="403">
        <f t="shared" si="75"/>
        <v>0</v>
      </c>
      <c r="HR77" s="403">
        <f t="shared" si="75"/>
        <v>0</v>
      </c>
      <c r="HS77" s="403">
        <f t="shared" si="75"/>
        <v>0</v>
      </c>
      <c r="HT77" s="403">
        <f t="shared" si="75"/>
        <v>0</v>
      </c>
      <c r="HU77" s="403">
        <f t="shared" si="75"/>
        <v>0</v>
      </c>
      <c r="HV77" s="403">
        <f t="shared" si="75"/>
        <v>0</v>
      </c>
      <c r="HW77" s="403">
        <f t="shared" si="75"/>
        <v>0</v>
      </c>
      <c r="HX77" s="403">
        <f t="shared" si="75"/>
        <v>0</v>
      </c>
      <c r="HY77" s="403">
        <f t="shared" si="75"/>
        <v>0</v>
      </c>
      <c r="HZ77" s="403">
        <f t="shared" si="75"/>
        <v>0</v>
      </c>
      <c r="IA77" s="403">
        <f t="shared" si="75"/>
        <v>0</v>
      </c>
      <c r="IB77" s="403">
        <f t="shared" si="75"/>
        <v>0</v>
      </c>
      <c r="IC77" s="403">
        <f t="shared" si="75"/>
        <v>0</v>
      </c>
      <c r="ID77" s="403">
        <f t="shared" si="75"/>
        <v>0</v>
      </c>
      <c r="IE77" s="403">
        <f t="shared" si="75"/>
        <v>0</v>
      </c>
      <c r="IF77" s="403">
        <f t="shared" si="75"/>
        <v>0</v>
      </c>
      <c r="IG77" s="403">
        <f t="shared" si="75"/>
        <v>0</v>
      </c>
      <c r="IH77" s="403">
        <f t="shared" si="75"/>
        <v>0</v>
      </c>
      <c r="II77" s="403">
        <f t="shared" si="75"/>
        <v>0</v>
      </c>
      <c r="IJ77" s="403">
        <f t="shared" si="75"/>
        <v>0</v>
      </c>
      <c r="IK77" s="403">
        <f t="shared" si="75"/>
        <v>0</v>
      </c>
      <c r="IL77" s="403">
        <f t="shared" si="75"/>
        <v>0</v>
      </c>
      <c r="IM77" s="403">
        <f t="shared" si="75"/>
        <v>0</v>
      </c>
      <c r="IN77" s="403">
        <f t="shared" si="75"/>
        <v>0</v>
      </c>
      <c r="IO77" s="403">
        <f t="shared" si="75"/>
        <v>0</v>
      </c>
      <c r="IP77" s="403">
        <f t="shared" si="75"/>
        <v>0</v>
      </c>
      <c r="IQ77" s="403">
        <f t="shared" si="75"/>
        <v>0</v>
      </c>
      <c r="IR77" s="403">
        <f t="shared" si="75"/>
        <v>0</v>
      </c>
      <c r="IS77" s="403">
        <f t="shared" si="75"/>
        <v>0</v>
      </c>
      <c r="IT77" s="403">
        <f t="shared" si="75"/>
        <v>0</v>
      </c>
      <c r="IU77" s="403">
        <f t="shared" si="75"/>
        <v>0</v>
      </c>
      <c r="IV77" s="403">
        <f t="shared" si="75"/>
        <v>0</v>
      </c>
      <c r="IW77" s="403">
        <f t="shared" si="75"/>
        <v>0</v>
      </c>
      <c r="IX77" s="403">
        <f t="shared" si="75"/>
        <v>0</v>
      </c>
      <c r="IY77" s="403">
        <f t="shared" si="75"/>
        <v>0</v>
      </c>
      <c r="IZ77" s="403">
        <f t="shared" si="75"/>
        <v>0</v>
      </c>
      <c r="JA77" s="403">
        <f t="shared" si="75"/>
        <v>0</v>
      </c>
      <c r="JB77" s="403">
        <f t="shared" si="75"/>
        <v>0</v>
      </c>
      <c r="JC77" s="403">
        <f t="shared" si="75"/>
        <v>0</v>
      </c>
      <c r="JD77" s="403"/>
      <c r="JE77" s="403">
        <f t="shared" ref="JE77:LP77" si="76">IF(and($A77-JE$66&gt;=0,$A77-JE$67&lt;0),JE$74,0)</f>
        <v>0</v>
      </c>
      <c r="JF77" s="403">
        <f t="shared" si="76"/>
        <v>0</v>
      </c>
      <c r="JG77" s="403">
        <f t="shared" si="76"/>
        <v>0</v>
      </c>
      <c r="JH77" s="403">
        <f t="shared" si="76"/>
        <v>0</v>
      </c>
      <c r="JI77" s="403">
        <f t="shared" si="76"/>
        <v>0</v>
      </c>
      <c r="JJ77" s="403">
        <f t="shared" si="76"/>
        <v>0</v>
      </c>
      <c r="JK77" s="403">
        <f t="shared" si="76"/>
        <v>0</v>
      </c>
      <c r="JL77" s="403">
        <f t="shared" si="76"/>
        <v>0</v>
      </c>
      <c r="JM77" s="403">
        <f t="shared" si="76"/>
        <v>0</v>
      </c>
      <c r="JN77" s="403">
        <f t="shared" si="76"/>
        <v>0</v>
      </c>
      <c r="JO77" s="403">
        <f t="shared" si="76"/>
        <v>0</v>
      </c>
      <c r="JP77" s="403">
        <f t="shared" si="76"/>
        <v>0</v>
      </c>
      <c r="JQ77" s="403">
        <f t="shared" si="76"/>
        <v>0</v>
      </c>
      <c r="JR77" s="403">
        <f t="shared" si="76"/>
        <v>0</v>
      </c>
      <c r="JS77" s="403">
        <f t="shared" si="76"/>
        <v>0</v>
      </c>
      <c r="JT77" s="403">
        <f t="shared" si="76"/>
        <v>0</v>
      </c>
      <c r="JU77" s="403">
        <f t="shared" si="76"/>
        <v>0</v>
      </c>
      <c r="JV77" s="403">
        <f t="shared" si="76"/>
        <v>0</v>
      </c>
      <c r="JW77" s="403">
        <f t="shared" si="76"/>
        <v>0</v>
      </c>
      <c r="JX77" s="403">
        <f t="shared" si="76"/>
        <v>0</v>
      </c>
      <c r="JY77" s="403">
        <f t="shared" si="76"/>
        <v>0</v>
      </c>
      <c r="JZ77" s="403">
        <f t="shared" si="76"/>
        <v>0</v>
      </c>
      <c r="KA77" s="403">
        <f t="shared" si="76"/>
        <v>0</v>
      </c>
      <c r="KB77" s="403">
        <f t="shared" si="76"/>
        <v>0</v>
      </c>
      <c r="KC77" s="403">
        <f t="shared" si="76"/>
        <v>0</v>
      </c>
      <c r="KD77" s="403">
        <f t="shared" si="76"/>
        <v>0</v>
      </c>
      <c r="KE77" s="403">
        <f t="shared" si="76"/>
        <v>0</v>
      </c>
      <c r="KF77" s="403">
        <f t="shared" si="76"/>
        <v>0</v>
      </c>
      <c r="KG77" s="403">
        <f t="shared" si="76"/>
        <v>0</v>
      </c>
      <c r="KH77" s="403">
        <f t="shared" si="76"/>
        <v>0</v>
      </c>
      <c r="KI77" s="403">
        <f t="shared" si="76"/>
        <v>0</v>
      </c>
      <c r="KJ77" s="403">
        <f t="shared" si="76"/>
        <v>0</v>
      </c>
      <c r="KK77" s="403">
        <f t="shared" si="76"/>
        <v>0</v>
      </c>
      <c r="KL77" s="403">
        <f t="shared" si="76"/>
        <v>0</v>
      </c>
      <c r="KM77" s="403">
        <f t="shared" si="76"/>
        <v>0</v>
      </c>
      <c r="KN77" s="403">
        <f t="shared" si="76"/>
        <v>0</v>
      </c>
      <c r="KO77" s="403">
        <f t="shared" si="76"/>
        <v>0</v>
      </c>
      <c r="KP77" s="403">
        <f t="shared" si="76"/>
        <v>0</v>
      </c>
      <c r="KQ77" s="403">
        <f t="shared" si="76"/>
        <v>0</v>
      </c>
      <c r="KR77" s="403">
        <f t="shared" si="76"/>
        <v>0</v>
      </c>
      <c r="KS77" s="403">
        <f t="shared" si="76"/>
        <v>0</v>
      </c>
      <c r="KT77" s="403">
        <f t="shared" si="76"/>
        <v>0</v>
      </c>
      <c r="KU77" s="403">
        <f t="shared" si="76"/>
        <v>0</v>
      </c>
      <c r="KV77" s="403">
        <f t="shared" si="76"/>
        <v>0</v>
      </c>
      <c r="KW77" s="403">
        <f t="shared" si="76"/>
        <v>0</v>
      </c>
      <c r="KX77" s="403">
        <f t="shared" si="76"/>
        <v>0</v>
      </c>
      <c r="KY77" s="403">
        <f t="shared" si="76"/>
        <v>0</v>
      </c>
      <c r="KZ77" s="403">
        <f t="shared" si="76"/>
        <v>0</v>
      </c>
      <c r="LA77" s="403">
        <f t="shared" si="76"/>
        <v>0</v>
      </c>
      <c r="LB77" s="403">
        <f t="shared" si="76"/>
        <v>0</v>
      </c>
      <c r="LC77" s="403">
        <f t="shared" si="76"/>
        <v>0</v>
      </c>
      <c r="LD77" s="403">
        <f t="shared" si="76"/>
        <v>0</v>
      </c>
      <c r="LE77" s="403">
        <f t="shared" si="76"/>
        <v>0</v>
      </c>
      <c r="LF77" s="403">
        <f t="shared" si="76"/>
        <v>0</v>
      </c>
      <c r="LG77" s="403">
        <f t="shared" si="76"/>
        <v>0</v>
      </c>
      <c r="LH77" s="403">
        <f t="shared" si="76"/>
        <v>0</v>
      </c>
      <c r="LI77" s="403">
        <f t="shared" si="76"/>
        <v>0</v>
      </c>
      <c r="LJ77" s="403">
        <f t="shared" si="76"/>
        <v>0</v>
      </c>
      <c r="LK77" s="403">
        <f t="shared" si="76"/>
        <v>0</v>
      </c>
      <c r="LL77" s="403">
        <f t="shared" si="76"/>
        <v>0</v>
      </c>
      <c r="LM77" s="403">
        <f t="shared" si="76"/>
        <v>0</v>
      </c>
      <c r="LN77" s="403">
        <f t="shared" si="76"/>
        <v>0</v>
      </c>
      <c r="LO77" s="403">
        <f t="shared" si="76"/>
        <v>0</v>
      </c>
      <c r="LP77" s="403">
        <f t="shared" si="76"/>
        <v>0</v>
      </c>
    </row>
    <row r="78">
      <c r="A78" s="331" t="str">
        <f t="shared" si="77"/>
        <v>03-2023</v>
      </c>
      <c r="B78" s="346">
        <f t="shared" si="70"/>
        <v>8160419.69</v>
      </c>
      <c r="C78" s="346">
        <f t="shared" si="71"/>
        <v>1.001234056</v>
      </c>
      <c r="D78" s="346"/>
      <c r="E78" s="403">
        <f t="shared" ref="E78:BP78" si="78">IF(and($A78-E$66&gt;=0,$A78-E$67&lt;0),E$74,0)</f>
        <v>121708.41</v>
      </c>
      <c r="F78" s="403">
        <f t="shared" si="78"/>
        <v>90594.48</v>
      </c>
      <c r="G78" s="403">
        <f t="shared" si="78"/>
        <v>120000</v>
      </c>
      <c r="H78" s="403">
        <f t="shared" si="78"/>
        <v>129552.28</v>
      </c>
      <c r="I78" s="403">
        <f t="shared" si="78"/>
        <v>107000</v>
      </c>
      <c r="J78" s="403">
        <f t="shared" si="78"/>
        <v>103565</v>
      </c>
      <c r="K78" s="403">
        <f t="shared" si="78"/>
        <v>128418.77</v>
      </c>
      <c r="L78" s="403">
        <f t="shared" si="78"/>
        <v>87232.36</v>
      </c>
      <c r="M78" s="403">
        <f t="shared" si="78"/>
        <v>99881.32</v>
      </c>
      <c r="N78" s="403">
        <f t="shared" si="78"/>
        <v>223221.57</v>
      </c>
      <c r="O78" s="403">
        <f t="shared" si="78"/>
        <v>180593.29</v>
      </c>
      <c r="P78" s="403">
        <f t="shared" si="78"/>
        <v>91968.82</v>
      </c>
      <c r="Q78" s="403">
        <f t="shared" si="78"/>
        <v>102434.8</v>
      </c>
      <c r="R78" s="403">
        <f t="shared" si="78"/>
        <v>181860.19</v>
      </c>
      <c r="S78" s="403">
        <f t="shared" si="78"/>
        <v>208031.99</v>
      </c>
      <c r="T78" s="403">
        <f t="shared" si="78"/>
        <v>217515.94</v>
      </c>
      <c r="U78" s="403">
        <f t="shared" si="78"/>
        <v>195596.52</v>
      </c>
      <c r="V78" s="403">
        <f t="shared" si="78"/>
        <v>184028.25</v>
      </c>
      <c r="W78" s="403">
        <f t="shared" si="78"/>
        <v>168878.71</v>
      </c>
      <c r="X78" s="403">
        <f t="shared" si="78"/>
        <v>162441.03</v>
      </c>
      <c r="Y78" s="403">
        <f t="shared" si="78"/>
        <v>134043.44</v>
      </c>
      <c r="Z78" s="403">
        <f t="shared" si="78"/>
        <v>835.25</v>
      </c>
      <c r="AA78" s="403">
        <f t="shared" si="78"/>
        <v>175069.23</v>
      </c>
      <c r="AB78" s="403">
        <f t="shared" si="78"/>
        <v>159907.69</v>
      </c>
      <c r="AC78" s="403">
        <f t="shared" si="78"/>
        <v>183879.61</v>
      </c>
      <c r="AD78" s="403">
        <f t="shared" si="78"/>
        <v>184851.11</v>
      </c>
      <c r="AE78" s="403">
        <f t="shared" si="78"/>
        <v>240730.29</v>
      </c>
      <c r="AF78" s="403">
        <f t="shared" si="78"/>
        <v>112998.23</v>
      </c>
      <c r="AG78" s="403">
        <f t="shared" si="78"/>
        <v>126237</v>
      </c>
      <c r="AH78" s="403">
        <f t="shared" si="78"/>
        <v>9142.22</v>
      </c>
      <c r="AI78" s="403">
        <f t="shared" si="78"/>
        <v>186686.77</v>
      </c>
      <c r="AJ78" s="403">
        <f t="shared" si="78"/>
        <v>42000</v>
      </c>
      <c r="AK78" s="403">
        <f t="shared" si="78"/>
        <v>271017.63</v>
      </c>
      <c r="AL78" s="403">
        <f t="shared" si="78"/>
        <v>5000</v>
      </c>
      <c r="AM78" s="403">
        <f t="shared" si="78"/>
        <v>127756.57</v>
      </c>
      <c r="AN78" s="403">
        <f t="shared" si="78"/>
        <v>237115.24</v>
      </c>
      <c r="AO78" s="403">
        <f t="shared" si="78"/>
        <v>158167.25</v>
      </c>
      <c r="AP78" s="403">
        <f t="shared" si="78"/>
        <v>103015</v>
      </c>
      <c r="AQ78" s="403">
        <f t="shared" si="78"/>
        <v>155500</v>
      </c>
      <c r="AR78" s="403">
        <f t="shared" si="78"/>
        <v>167620.78</v>
      </c>
      <c r="AS78" s="403">
        <f t="shared" si="78"/>
        <v>191134.2</v>
      </c>
      <c r="AT78" s="403">
        <f t="shared" si="78"/>
        <v>283068.43</v>
      </c>
      <c r="AU78" s="403">
        <f t="shared" si="78"/>
        <v>114804.31</v>
      </c>
      <c r="AV78" s="403">
        <f t="shared" si="78"/>
        <v>109785.34</v>
      </c>
      <c r="AW78" s="403">
        <f t="shared" si="78"/>
        <v>48000</v>
      </c>
      <c r="AX78" s="403">
        <f t="shared" si="78"/>
        <v>164702</v>
      </c>
      <c r="AY78" s="403">
        <f t="shared" si="78"/>
        <v>223255</v>
      </c>
      <c r="AZ78" s="403">
        <f t="shared" si="78"/>
        <v>72000</v>
      </c>
      <c r="BA78" s="403">
        <f t="shared" si="78"/>
        <v>97799.52</v>
      </c>
      <c r="BB78" s="403">
        <f t="shared" si="78"/>
        <v>242596.66</v>
      </c>
      <c r="BC78" s="403">
        <f t="shared" si="78"/>
        <v>108292.85</v>
      </c>
      <c r="BD78" s="403">
        <f t="shared" si="78"/>
        <v>238900</v>
      </c>
      <c r="BE78" s="403">
        <f t="shared" si="78"/>
        <v>101455.9</v>
      </c>
      <c r="BF78" s="403">
        <f t="shared" si="78"/>
        <v>23511.76</v>
      </c>
      <c r="BG78" s="403">
        <f t="shared" si="78"/>
        <v>20008.84</v>
      </c>
      <c r="BH78" s="403">
        <f t="shared" si="78"/>
        <v>77858.98</v>
      </c>
      <c r="BI78" s="403">
        <f t="shared" si="78"/>
        <v>45000</v>
      </c>
      <c r="BJ78" s="403">
        <f t="shared" si="78"/>
        <v>124565</v>
      </c>
      <c r="BK78" s="403">
        <f t="shared" si="78"/>
        <v>25000</v>
      </c>
      <c r="BL78" s="403">
        <f t="shared" si="78"/>
        <v>29885</v>
      </c>
      <c r="BM78" s="403">
        <f t="shared" si="78"/>
        <v>33809.25</v>
      </c>
      <c r="BN78" s="403">
        <f t="shared" si="78"/>
        <v>10969.85</v>
      </c>
      <c r="BO78" s="403">
        <f t="shared" si="78"/>
        <v>77861.76</v>
      </c>
      <c r="BP78" s="403">
        <f t="shared" si="78"/>
        <v>10058</v>
      </c>
      <c r="BQ78" s="403"/>
      <c r="BR78" s="403">
        <f t="shared" ref="BR78:EC78" si="79">IF(and($A78-BR$66&gt;=0,$A78-BR$67&lt;0),BR$74,0)</f>
        <v>0</v>
      </c>
      <c r="BS78" s="403">
        <f t="shared" si="79"/>
        <v>0</v>
      </c>
      <c r="BT78" s="403">
        <f t="shared" si="79"/>
        <v>0</v>
      </c>
      <c r="BU78" s="403">
        <f t="shared" si="79"/>
        <v>0</v>
      </c>
      <c r="BV78" s="403">
        <f t="shared" si="79"/>
        <v>0</v>
      </c>
      <c r="BW78" s="403">
        <f t="shared" si="79"/>
        <v>0</v>
      </c>
      <c r="BX78" s="403">
        <f t="shared" si="79"/>
        <v>0</v>
      </c>
      <c r="BY78" s="403">
        <f t="shared" si="79"/>
        <v>0</v>
      </c>
      <c r="BZ78" s="403">
        <f t="shared" si="79"/>
        <v>0</v>
      </c>
      <c r="CA78" s="403">
        <f t="shared" si="79"/>
        <v>0</v>
      </c>
      <c r="CB78" s="403">
        <f t="shared" si="79"/>
        <v>0</v>
      </c>
      <c r="CC78" s="403">
        <f t="shared" si="79"/>
        <v>0</v>
      </c>
      <c r="CD78" s="403">
        <f t="shared" si="79"/>
        <v>0</v>
      </c>
      <c r="CE78" s="403">
        <f t="shared" si="79"/>
        <v>0</v>
      </c>
      <c r="CF78" s="403">
        <f t="shared" si="79"/>
        <v>0</v>
      </c>
      <c r="CG78" s="403">
        <f t="shared" si="79"/>
        <v>0</v>
      </c>
      <c r="CH78" s="403">
        <f t="shared" si="79"/>
        <v>0</v>
      </c>
      <c r="CI78" s="403">
        <f t="shared" si="79"/>
        <v>0</v>
      </c>
      <c r="CJ78" s="403">
        <f t="shared" si="79"/>
        <v>0</v>
      </c>
      <c r="CK78" s="403">
        <f t="shared" si="79"/>
        <v>0</v>
      </c>
      <c r="CL78" s="403">
        <f t="shared" si="79"/>
        <v>0</v>
      </c>
      <c r="CM78" s="403">
        <f t="shared" si="79"/>
        <v>0</v>
      </c>
      <c r="CN78" s="403">
        <f t="shared" si="79"/>
        <v>0</v>
      </c>
      <c r="CO78" s="403">
        <f t="shared" si="79"/>
        <v>0</v>
      </c>
      <c r="CP78" s="403">
        <f t="shared" si="79"/>
        <v>0</v>
      </c>
      <c r="CQ78" s="403">
        <f t="shared" si="79"/>
        <v>0</v>
      </c>
      <c r="CR78" s="403">
        <f t="shared" si="79"/>
        <v>0</v>
      </c>
      <c r="CS78" s="403">
        <f t="shared" si="79"/>
        <v>0</v>
      </c>
      <c r="CT78" s="403">
        <f t="shared" si="79"/>
        <v>0</v>
      </c>
      <c r="CU78" s="403">
        <f t="shared" si="79"/>
        <v>0</v>
      </c>
      <c r="CV78" s="403">
        <f t="shared" si="79"/>
        <v>0</v>
      </c>
      <c r="CW78" s="403">
        <f t="shared" si="79"/>
        <v>0</v>
      </c>
      <c r="CX78" s="403">
        <f t="shared" si="79"/>
        <v>0</v>
      </c>
      <c r="CY78" s="403">
        <f t="shared" si="79"/>
        <v>0</v>
      </c>
      <c r="CZ78" s="403">
        <f t="shared" si="79"/>
        <v>0</v>
      </c>
      <c r="DA78" s="403">
        <f t="shared" si="79"/>
        <v>0</v>
      </c>
      <c r="DB78" s="403">
        <f t="shared" si="79"/>
        <v>0</v>
      </c>
      <c r="DC78" s="403">
        <f t="shared" si="79"/>
        <v>0</v>
      </c>
      <c r="DD78" s="403">
        <f t="shared" si="79"/>
        <v>0</v>
      </c>
      <c r="DE78" s="403">
        <f t="shared" si="79"/>
        <v>0</v>
      </c>
      <c r="DF78" s="403">
        <f t="shared" si="79"/>
        <v>0</v>
      </c>
      <c r="DG78" s="403">
        <f t="shared" si="79"/>
        <v>0</v>
      </c>
      <c r="DH78" s="403">
        <f t="shared" si="79"/>
        <v>0</v>
      </c>
      <c r="DI78" s="403">
        <f t="shared" si="79"/>
        <v>0</v>
      </c>
      <c r="DJ78" s="403">
        <f t="shared" si="79"/>
        <v>0</v>
      </c>
      <c r="DK78" s="403">
        <f t="shared" si="79"/>
        <v>0</v>
      </c>
      <c r="DL78" s="403">
        <f t="shared" si="79"/>
        <v>0</v>
      </c>
      <c r="DM78" s="403">
        <f t="shared" si="79"/>
        <v>0</v>
      </c>
      <c r="DN78" s="403">
        <f t="shared" si="79"/>
        <v>0</v>
      </c>
      <c r="DO78" s="403">
        <f t="shared" si="79"/>
        <v>0</v>
      </c>
      <c r="DP78" s="403">
        <f t="shared" si="79"/>
        <v>0</v>
      </c>
      <c r="DQ78" s="403">
        <f t="shared" si="79"/>
        <v>0</v>
      </c>
      <c r="DR78" s="403">
        <f t="shared" si="79"/>
        <v>0</v>
      </c>
      <c r="DS78" s="403">
        <f t="shared" si="79"/>
        <v>0</v>
      </c>
      <c r="DT78" s="403">
        <f t="shared" si="79"/>
        <v>0</v>
      </c>
      <c r="DU78" s="403">
        <f t="shared" si="79"/>
        <v>0</v>
      </c>
      <c r="DV78" s="403">
        <f t="shared" si="79"/>
        <v>0</v>
      </c>
      <c r="DW78" s="403">
        <f t="shared" si="79"/>
        <v>0</v>
      </c>
      <c r="DX78" s="403">
        <f t="shared" si="79"/>
        <v>0</v>
      </c>
      <c r="DY78" s="403">
        <f t="shared" si="79"/>
        <v>0</v>
      </c>
      <c r="DZ78" s="403">
        <f t="shared" si="79"/>
        <v>0</v>
      </c>
      <c r="EA78" s="403">
        <f t="shared" si="79"/>
        <v>0</v>
      </c>
      <c r="EB78" s="403">
        <f t="shared" si="79"/>
        <v>0</v>
      </c>
      <c r="EC78" s="403">
        <f t="shared" si="79"/>
        <v>0</v>
      </c>
      <c r="ED78" s="403"/>
      <c r="EE78" s="403">
        <f t="shared" ref="EE78:GP78" si="80">IF(and($A78-EE$66&gt;=0,$A78-EE$67&lt;0),EE$74,0)</f>
        <v>0</v>
      </c>
      <c r="EF78" s="403">
        <f t="shared" si="80"/>
        <v>0</v>
      </c>
      <c r="EG78" s="403">
        <f t="shared" si="80"/>
        <v>0</v>
      </c>
      <c r="EH78" s="403">
        <f t="shared" si="80"/>
        <v>0</v>
      </c>
      <c r="EI78" s="403">
        <f t="shared" si="80"/>
        <v>0</v>
      </c>
      <c r="EJ78" s="403">
        <f t="shared" si="80"/>
        <v>0</v>
      </c>
      <c r="EK78" s="403">
        <f t="shared" si="80"/>
        <v>0</v>
      </c>
      <c r="EL78" s="403">
        <f t="shared" si="80"/>
        <v>0</v>
      </c>
      <c r="EM78" s="403">
        <f t="shared" si="80"/>
        <v>0</v>
      </c>
      <c r="EN78" s="403">
        <f t="shared" si="80"/>
        <v>0</v>
      </c>
      <c r="EO78" s="403">
        <f t="shared" si="80"/>
        <v>0</v>
      </c>
      <c r="EP78" s="403">
        <f t="shared" si="80"/>
        <v>0</v>
      </c>
      <c r="EQ78" s="403">
        <f t="shared" si="80"/>
        <v>0</v>
      </c>
      <c r="ER78" s="403">
        <f t="shared" si="80"/>
        <v>0</v>
      </c>
      <c r="ES78" s="403">
        <f t="shared" si="80"/>
        <v>0</v>
      </c>
      <c r="ET78" s="403">
        <f t="shared" si="80"/>
        <v>0</v>
      </c>
      <c r="EU78" s="403">
        <f t="shared" si="80"/>
        <v>0</v>
      </c>
      <c r="EV78" s="403">
        <f t="shared" si="80"/>
        <v>0</v>
      </c>
      <c r="EW78" s="403">
        <f t="shared" si="80"/>
        <v>0</v>
      </c>
      <c r="EX78" s="403">
        <f t="shared" si="80"/>
        <v>0</v>
      </c>
      <c r="EY78" s="403">
        <f t="shared" si="80"/>
        <v>0</v>
      </c>
      <c r="EZ78" s="403">
        <f t="shared" si="80"/>
        <v>0</v>
      </c>
      <c r="FA78" s="403">
        <f t="shared" si="80"/>
        <v>0</v>
      </c>
      <c r="FB78" s="403">
        <f t="shared" si="80"/>
        <v>0</v>
      </c>
      <c r="FC78" s="403">
        <f t="shared" si="80"/>
        <v>0</v>
      </c>
      <c r="FD78" s="403">
        <f t="shared" si="80"/>
        <v>0</v>
      </c>
      <c r="FE78" s="403">
        <f t="shared" si="80"/>
        <v>0</v>
      </c>
      <c r="FF78" s="403">
        <f t="shared" si="80"/>
        <v>0</v>
      </c>
      <c r="FG78" s="403">
        <f t="shared" si="80"/>
        <v>0</v>
      </c>
      <c r="FH78" s="403">
        <f t="shared" si="80"/>
        <v>0</v>
      </c>
      <c r="FI78" s="403">
        <f t="shared" si="80"/>
        <v>0</v>
      </c>
      <c r="FJ78" s="403">
        <f t="shared" si="80"/>
        <v>0</v>
      </c>
      <c r="FK78" s="403">
        <f t="shared" si="80"/>
        <v>0</v>
      </c>
      <c r="FL78" s="403">
        <f t="shared" si="80"/>
        <v>0</v>
      </c>
      <c r="FM78" s="403">
        <f t="shared" si="80"/>
        <v>0</v>
      </c>
      <c r="FN78" s="403">
        <f t="shared" si="80"/>
        <v>0</v>
      </c>
      <c r="FO78" s="403">
        <f t="shared" si="80"/>
        <v>0</v>
      </c>
      <c r="FP78" s="403">
        <f t="shared" si="80"/>
        <v>0</v>
      </c>
      <c r="FQ78" s="403">
        <f t="shared" si="80"/>
        <v>0</v>
      </c>
      <c r="FR78" s="403">
        <f t="shared" si="80"/>
        <v>0</v>
      </c>
      <c r="FS78" s="403">
        <f t="shared" si="80"/>
        <v>0</v>
      </c>
      <c r="FT78" s="403">
        <f t="shared" si="80"/>
        <v>0</v>
      </c>
      <c r="FU78" s="403">
        <f t="shared" si="80"/>
        <v>0</v>
      </c>
      <c r="FV78" s="403">
        <f t="shared" si="80"/>
        <v>0</v>
      </c>
      <c r="FW78" s="403">
        <f t="shared" si="80"/>
        <v>0</v>
      </c>
      <c r="FX78" s="403">
        <f t="shared" si="80"/>
        <v>0</v>
      </c>
      <c r="FY78" s="403">
        <f t="shared" si="80"/>
        <v>0</v>
      </c>
      <c r="FZ78" s="403">
        <f t="shared" si="80"/>
        <v>0</v>
      </c>
      <c r="GA78" s="403">
        <f t="shared" si="80"/>
        <v>0</v>
      </c>
      <c r="GB78" s="403">
        <f t="shared" si="80"/>
        <v>0</v>
      </c>
      <c r="GC78" s="403">
        <f t="shared" si="80"/>
        <v>0</v>
      </c>
      <c r="GD78" s="403">
        <f t="shared" si="80"/>
        <v>0</v>
      </c>
      <c r="GE78" s="403">
        <f t="shared" si="80"/>
        <v>0</v>
      </c>
      <c r="GF78" s="403">
        <f t="shared" si="80"/>
        <v>0</v>
      </c>
      <c r="GG78" s="403">
        <f t="shared" si="80"/>
        <v>0</v>
      </c>
      <c r="GH78" s="403">
        <f t="shared" si="80"/>
        <v>0</v>
      </c>
      <c r="GI78" s="403">
        <f t="shared" si="80"/>
        <v>0</v>
      </c>
      <c r="GJ78" s="403">
        <f t="shared" si="80"/>
        <v>0</v>
      </c>
      <c r="GK78" s="403">
        <f t="shared" si="80"/>
        <v>0</v>
      </c>
      <c r="GL78" s="403">
        <f t="shared" si="80"/>
        <v>0</v>
      </c>
      <c r="GM78" s="403">
        <f t="shared" si="80"/>
        <v>0</v>
      </c>
      <c r="GN78" s="403">
        <f t="shared" si="80"/>
        <v>0</v>
      </c>
      <c r="GO78" s="403">
        <f t="shared" si="80"/>
        <v>0</v>
      </c>
      <c r="GP78" s="403">
        <f t="shared" si="80"/>
        <v>0</v>
      </c>
      <c r="GQ78" s="403"/>
      <c r="GR78" s="403">
        <f t="shared" ref="GR78:JC78" si="81">IF(and($A78-GR$66&gt;=0,$A78-GR$67&lt;0),GR$74,0)</f>
        <v>0</v>
      </c>
      <c r="GS78" s="403">
        <f t="shared" si="81"/>
        <v>0</v>
      </c>
      <c r="GT78" s="403">
        <f t="shared" si="81"/>
        <v>0</v>
      </c>
      <c r="GU78" s="403">
        <f t="shared" si="81"/>
        <v>0</v>
      </c>
      <c r="GV78" s="403">
        <f t="shared" si="81"/>
        <v>0</v>
      </c>
      <c r="GW78" s="403">
        <f t="shared" si="81"/>
        <v>0</v>
      </c>
      <c r="GX78" s="403">
        <f t="shared" si="81"/>
        <v>0</v>
      </c>
      <c r="GY78" s="403">
        <f t="shared" si="81"/>
        <v>0</v>
      </c>
      <c r="GZ78" s="403">
        <f t="shared" si="81"/>
        <v>0</v>
      </c>
      <c r="HA78" s="403">
        <f t="shared" si="81"/>
        <v>0</v>
      </c>
      <c r="HB78" s="403">
        <f t="shared" si="81"/>
        <v>0</v>
      </c>
      <c r="HC78" s="403">
        <f t="shared" si="81"/>
        <v>0</v>
      </c>
      <c r="HD78" s="403">
        <f t="shared" si="81"/>
        <v>0</v>
      </c>
      <c r="HE78" s="403">
        <f t="shared" si="81"/>
        <v>0</v>
      </c>
      <c r="HF78" s="403">
        <f t="shared" si="81"/>
        <v>0</v>
      </c>
      <c r="HG78" s="403">
        <f t="shared" si="81"/>
        <v>0</v>
      </c>
      <c r="HH78" s="403">
        <f t="shared" si="81"/>
        <v>0</v>
      </c>
      <c r="HI78" s="403">
        <f t="shared" si="81"/>
        <v>0</v>
      </c>
      <c r="HJ78" s="403">
        <f t="shared" si="81"/>
        <v>0</v>
      </c>
      <c r="HK78" s="403">
        <f t="shared" si="81"/>
        <v>0</v>
      </c>
      <c r="HL78" s="403">
        <f t="shared" si="81"/>
        <v>0</v>
      </c>
      <c r="HM78" s="403">
        <f t="shared" si="81"/>
        <v>0</v>
      </c>
      <c r="HN78" s="403">
        <f t="shared" si="81"/>
        <v>0</v>
      </c>
      <c r="HO78" s="403">
        <f t="shared" si="81"/>
        <v>0</v>
      </c>
      <c r="HP78" s="403">
        <f t="shared" si="81"/>
        <v>0</v>
      </c>
      <c r="HQ78" s="403">
        <f t="shared" si="81"/>
        <v>0</v>
      </c>
      <c r="HR78" s="403">
        <f t="shared" si="81"/>
        <v>0</v>
      </c>
      <c r="HS78" s="403">
        <f t="shared" si="81"/>
        <v>0</v>
      </c>
      <c r="HT78" s="403">
        <f t="shared" si="81"/>
        <v>0</v>
      </c>
      <c r="HU78" s="403">
        <f t="shared" si="81"/>
        <v>0</v>
      </c>
      <c r="HV78" s="403">
        <f t="shared" si="81"/>
        <v>0</v>
      </c>
      <c r="HW78" s="403">
        <f t="shared" si="81"/>
        <v>0</v>
      </c>
      <c r="HX78" s="403">
        <f t="shared" si="81"/>
        <v>0</v>
      </c>
      <c r="HY78" s="403">
        <f t="shared" si="81"/>
        <v>0</v>
      </c>
      <c r="HZ78" s="403">
        <f t="shared" si="81"/>
        <v>0</v>
      </c>
      <c r="IA78" s="403">
        <f t="shared" si="81"/>
        <v>0</v>
      </c>
      <c r="IB78" s="403">
        <f t="shared" si="81"/>
        <v>0</v>
      </c>
      <c r="IC78" s="403">
        <f t="shared" si="81"/>
        <v>0</v>
      </c>
      <c r="ID78" s="403">
        <f t="shared" si="81"/>
        <v>0</v>
      </c>
      <c r="IE78" s="403">
        <f t="shared" si="81"/>
        <v>0</v>
      </c>
      <c r="IF78" s="403">
        <f t="shared" si="81"/>
        <v>0</v>
      </c>
      <c r="IG78" s="403">
        <f t="shared" si="81"/>
        <v>0</v>
      </c>
      <c r="IH78" s="403">
        <f t="shared" si="81"/>
        <v>0</v>
      </c>
      <c r="II78" s="403">
        <f t="shared" si="81"/>
        <v>0</v>
      </c>
      <c r="IJ78" s="403">
        <f t="shared" si="81"/>
        <v>0</v>
      </c>
      <c r="IK78" s="403">
        <f t="shared" si="81"/>
        <v>0</v>
      </c>
      <c r="IL78" s="403">
        <f t="shared" si="81"/>
        <v>0</v>
      </c>
      <c r="IM78" s="403">
        <f t="shared" si="81"/>
        <v>0</v>
      </c>
      <c r="IN78" s="403">
        <f t="shared" si="81"/>
        <v>0</v>
      </c>
      <c r="IO78" s="403">
        <f t="shared" si="81"/>
        <v>0</v>
      </c>
      <c r="IP78" s="403">
        <f t="shared" si="81"/>
        <v>0</v>
      </c>
      <c r="IQ78" s="403">
        <f t="shared" si="81"/>
        <v>0</v>
      </c>
      <c r="IR78" s="403">
        <f t="shared" si="81"/>
        <v>0</v>
      </c>
      <c r="IS78" s="403">
        <f t="shared" si="81"/>
        <v>0</v>
      </c>
      <c r="IT78" s="403">
        <f t="shared" si="81"/>
        <v>0</v>
      </c>
      <c r="IU78" s="403">
        <f t="shared" si="81"/>
        <v>0</v>
      </c>
      <c r="IV78" s="403">
        <f t="shared" si="81"/>
        <v>0</v>
      </c>
      <c r="IW78" s="403">
        <f t="shared" si="81"/>
        <v>0</v>
      </c>
      <c r="IX78" s="403">
        <f t="shared" si="81"/>
        <v>0</v>
      </c>
      <c r="IY78" s="403">
        <f t="shared" si="81"/>
        <v>0</v>
      </c>
      <c r="IZ78" s="403">
        <f t="shared" si="81"/>
        <v>0</v>
      </c>
      <c r="JA78" s="403">
        <f t="shared" si="81"/>
        <v>0</v>
      </c>
      <c r="JB78" s="403">
        <f t="shared" si="81"/>
        <v>0</v>
      </c>
      <c r="JC78" s="403">
        <f t="shared" si="81"/>
        <v>0</v>
      </c>
      <c r="JD78" s="403"/>
      <c r="JE78" s="403">
        <f t="shared" ref="JE78:LP78" si="82">IF(and($A78-JE$66&gt;=0,$A78-JE$67&lt;0),JE$74,0)</f>
        <v>0</v>
      </c>
      <c r="JF78" s="403">
        <f t="shared" si="82"/>
        <v>0</v>
      </c>
      <c r="JG78" s="403">
        <f t="shared" si="82"/>
        <v>0</v>
      </c>
      <c r="JH78" s="403">
        <f t="shared" si="82"/>
        <v>0</v>
      </c>
      <c r="JI78" s="403">
        <f t="shared" si="82"/>
        <v>0</v>
      </c>
      <c r="JJ78" s="403">
        <f t="shared" si="82"/>
        <v>0</v>
      </c>
      <c r="JK78" s="403">
        <f t="shared" si="82"/>
        <v>0</v>
      </c>
      <c r="JL78" s="403">
        <f t="shared" si="82"/>
        <v>0</v>
      </c>
      <c r="JM78" s="403">
        <f t="shared" si="82"/>
        <v>0</v>
      </c>
      <c r="JN78" s="403">
        <f t="shared" si="82"/>
        <v>0</v>
      </c>
      <c r="JO78" s="403">
        <f t="shared" si="82"/>
        <v>0</v>
      </c>
      <c r="JP78" s="403">
        <f t="shared" si="82"/>
        <v>0</v>
      </c>
      <c r="JQ78" s="403">
        <f t="shared" si="82"/>
        <v>0</v>
      </c>
      <c r="JR78" s="403">
        <f t="shared" si="82"/>
        <v>0</v>
      </c>
      <c r="JS78" s="403">
        <f t="shared" si="82"/>
        <v>0</v>
      </c>
      <c r="JT78" s="403">
        <f t="shared" si="82"/>
        <v>0</v>
      </c>
      <c r="JU78" s="403">
        <f t="shared" si="82"/>
        <v>0</v>
      </c>
      <c r="JV78" s="403">
        <f t="shared" si="82"/>
        <v>0</v>
      </c>
      <c r="JW78" s="403">
        <f t="shared" si="82"/>
        <v>0</v>
      </c>
      <c r="JX78" s="403">
        <f t="shared" si="82"/>
        <v>0</v>
      </c>
      <c r="JY78" s="403">
        <f t="shared" si="82"/>
        <v>0</v>
      </c>
      <c r="JZ78" s="403">
        <f t="shared" si="82"/>
        <v>0</v>
      </c>
      <c r="KA78" s="403">
        <f t="shared" si="82"/>
        <v>0</v>
      </c>
      <c r="KB78" s="403">
        <f t="shared" si="82"/>
        <v>0</v>
      </c>
      <c r="KC78" s="403">
        <f t="shared" si="82"/>
        <v>0</v>
      </c>
      <c r="KD78" s="403">
        <f t="shared" si="82"/>
        <v>0</v>
      </c>
      <c r="KE78" s="403">
        <f t="shared" si="82"/>
        <v>0</v>
      </c>
      <c r="KF78" s="403">
        <f t="shared" si="82"/>
        <v>0</v>
      </c>
      <c r="KG78" s="403">
        <f t="shared" si="82"/>
        <v>0</v>
      </c>
      <c r="KH78" s="403">
        <f t="shared" si="82"/>
        <v>0</v>
      </c>
      <c r="KI78" s="403">
        <f t="shared" si="82"/>
        <v>0</v>
      </c>
      <c r="KJ78" s="403">
        <f t="shared" si="82"/>
        <v>0</v>
      </c>
      <c r="KK78" s="403">
        <f t="shared" si="82"/>
        <v>0</v>
      </c>
      <c r="KL78" s="403">
        <f t="shared" si="82"/>
        <v>0</v>
      </c>
      <c r="KM78" s="403">
        <f t="shared" si="82"/>
        <v>0</v>
      </c>
      <c r="KN78" s="403">
        <f t="shared" si="82"/>
        <v>0</v>
      </c>
      <c r="KO78" s="403">
        <f t="shared" si="82"/>
        <v>0</v>
      </c>
      <c r="KP78" s="403">
        <f t="shared" si="82"/>
        <v>0</v>
      </c>
      <c r="KQ78" s="403">
        <f t="shared" si="82"/>
        <v>0</v>
      </c>
      <c r="KR78" s="403">
        <f t="shared" si="82"/>
        <v>0</v>
      </c>
      <c r="KS78" s="403">
        <f t="shared" si="82"/>
        <v>0</v>
      </c>
      <c r="KT78" s="403">
        <f t="shared" si="82"/>
        <v>0</v>
      </c>
      <c r="KU78" s="403">
        <f t="shared" si="82"/>
        <v>0</v>
      </c>
      <c r="KV78" s="403">
        <f t="shared" si="82"/>
        <v>0</v>
      </c>
      <c r="KW78" s="403">
        <f t="shared" si="82"/>
        <v>0</v>
      </c>
      <c r="KX78" s="403">
        <f t="shared" si="82"/>
        <v>0</v>
      </c>
      <c r="KY78" s="403">
        <f t="shared" si="82"/>
        <v>0</v>
      </c>
      <c r="KZ78" s="403">
        <f t="shared" si="82"/>
        <v>0</v>
      </c>
      <c r="LA78" s="403">
        <f t="shared" si="82"/>
        <v>0</v>
      </c>
      <c r="LB78" s="403">
        <f t="shared" si="82"/>
        <v>0</v>
      </c>
      <c r="LC78" s="403">
        <f t="shared" si="82"/>
        <v>0</v>
      </c>
      <c r="LD78" s="403">
        <f t="shared" si="82"/>
        <v>0</v>
      </c>
      <c r="LE78" s="403">
        <f t="shared" si="82"/>
        <v>0</v>
      </c>
      <c r="LF78" s="403">
        <f t="shared" si="82"/>
        <v>0</v>
      </c>
      <c r="LG78" s="403">
        <f t="shared" si="82"/>
        <v>0</v>
      </c>
      <c r="LH78" s="403">
        <f t="shared" si="82"/>
        <v>0</v>
      </c>
      <c r="LI78" s="403">
        <f t="shared" si="82"/>
        <v>0</v>
      </c>
      <c r="LJ78" s="403">
        <f t="shared" si="82"/>
        <v>0</v>
      </c>
      <c r="LK78" s="403">
        <f t="shared" si="82"/>
        <v>0</v>
      </c>
      <c r="LL78" s="403">
        <f t="shared" si="82"/>
        <v>0</v>
      </c>
      <c r="LM78" s="403">
        <f t="shared" si="82"/>
        <v>0</v>
      </c>
      <c r="LN78" s="403">
        <f t="shared" si="82"/>
        <v>0</v>
      </c>
      <c r="LO78" s="403">
        <f t="shared" si="82"/>
        <v>0</v>
      </c>
      <c r="LP78" s="403">
        <f t="shared" si="82"/>
        <v>0</v>
      </c>
    </row>
    <row r="79">
      <c r="A79" s="331" t="str">
        <f t="shared" si="77"/>
        <v>06-2023</v>
      </c>
      <c r="B79" s="346">
        <f t="shared" si="70"/>
        <v>8160419.69</v>
      </c>
      <c r="C79" s="346">
        <f t="shared" si="71"/>
        <v>1.001234056</v>
      </c>
      <c r="D79" s="404"/>
      <c r="E79" s="403">
        <f t="shared" ref="E79:BP79" si="83">IF(and($A79-E$66&gt;=0,$A79-E$67&lt;0),E$74,0)</f>
        <v>121708.41</v>
      </c>
      <c r="F79" s="403">
        <f t="shared" si="83"/>
        <v>90594.48</v>
      </c>
      <c r="G79" s="403">
        <f t="shared" si="83"/>
        <v>120000</v>
      </c>
      <c r="H79" s="403">
        <f t="shared" si="83"/>
        <v>129552.28</v>
      </c>
      <c r="I79" s="403">
        <f t="shared" si="83"/>
        <v>107000</v>
      </c>
      <c r="J79" s="403">
        <f t="shared" si="83"/>
        <v>103565</v>
      </c>
      <c r="K79" s="403">
        <f t="shared" si="83"/>
        <v>128418.77</v>
      </c>
      <c r="L79" s="403">
        <f t="shared" si="83"/>
        <v>87232.36</v>
      </c>
      <c r="M79" s="403">
        <f t="shared" si="83"/>
        <v>99881.32</v>
      </c>
      <c r="N79" s="403">
        <f t="shared" si="83"/>
        <v>223221.57</v>
      </c>
      <c r="O79" s="403">
        <f t="shared" si="83"/>
        <v>180593.29</v>
      </c>
      <c r="P79" s="403">
        <f t="shared" si="83"/>
        <v>91968.82</v>
      </c>
      <c r="Q79" s="403">
        <f t="shared" si="83"/>
        <v>102434.8</v>
      </c>
      <c r="R79" s="403">
        <f t="shared" si="83"/>
        <v>181860.19</v>
      </c>
      <c r="S79" s="403">
        <f t="shared" si="83"/>
        <v>208031.99</v>
      </c>
      <c r="T79" s="403">
        <f t="shared" si="83"/>
        <v>217515.94</v>
      </c>
      <c r="U79" s="403">
        <f t="shared" si="83"/>
        <v>195596.52</v>
      </c>
      <c r="V79" s="403">
        <f t="shared" si="83"/>
        <v>184028.25</v>
      </c>
      <c r="W79" s="403">
        <f t="shared" si="83"/>
        <v>168878.71</v>
      </c>
      <c r="X79" s="403">
        <f t="shared" si="83"/>
        <v>162441.03</v>
      </c>
      <c r="Y79" s="403">
        <f t="shared" si="83"/>
        <v>134043.44</v>
      </c>
      <c r="Z79" s="403">
        <f t="shared" si="83"/>
        <v>835.25</v>
      </c>
      <c r="AA79" s="403">
        <f t="shared" si="83"/>
        <v>175069.23</v>
      </c>
      <c r="AB79" s="403">
        <f t="shared" si="83"/>
        <v>159907.69</v>
      </c>
      <c r="AC79" s="403">
        <f t="shared" si="83"/>
        <v>183879.61</v>
      </c>
      <c r="AD79" s="403">
        <f t="shared" si="83"/>
        <v>184851.11</v>
      </c>
      <c r="AE79" s="403">
        <f t="shared" si="83"/>
        <v>240730.29</v>
      </c>
      <c r="AF79" s="403">
        <f t="shared" si="83"/>
        <v>112998.23</v>
      </c>
      <c r="AG79" s="403">
        <f t="shared" si="83"/>
        <v>126237</v>
      </c>
      <c r="AH79" s="403">
        <f t="shared" si="83"/>
        <v>9142.22</v>
      </c>
      <c r="AI79" s="403">
        <f t="shared" si="83"/>
        <v>186686.77</v>
      </c>
      <c r="AJ79" s="403">
        <f t="shared" si="83"/>
        <v>42000</v>
      </c>
      <c r="AK79" s="403">
        <f t="shared" si="83"/>
        <v>271017.63</v>
      </c>
      <c r="AL79" s="403">
        <f t="shared" si="83"/>
        <v>5000</v>
      </c>
      <c r="AM79" s="403">
        <f t="shared" si="83"/>
        <v>127756.57</v>
      </c>
      <c r="AN79" s="403">
        <f t="shared" si="83"/>
        <v>237115.24</v>
      </c>
      <c r="AO79" s="403">
        <f t="shared" si="83"/>
        <v>158167.25</v>
      </c>
      <c r="AP79" s="403">
        <f t="shared" si="83"/>
        <v>103015</v>
      </c>
      <c r="AQ79" s="403">
        <f t="shared" si="83"/>
        <v>155500</v>
      </c>
      <c r="AR79" s="403">
        <f t="shared" si="83"/>
        <v>167620.78</v>
      </c>
      <c r="AS79" s="403">
        <f t="shared" si="83"/>
        <v>191134.2</v>
      </c>
      <c r="AT79" s="403">
        <f t="shared" si="83"/>
        <v>283068.43</v>
      </c>
      <c r="AU79" s="403">
        <f t="shared" si="83"/>
        <v>114804.31</v>
      </c>
      <c r="AV79" s="403">
        <f t="shared" si="83"/>
        <v>109785.34</v>
      </c>
      <c r="AW79" s="403">
        <f t="shared" si="83"/>
        <v>48000</v>
      </c>
      <c r="AX79" s="403">
        <f t="shared" si="83"/>
        <v>164702</v>
      </c>
      <c r="AY79" s="403">
        <f t="shared" si="83"/>
        <v>223255</v>
      </c>
      <c r="AZ79" s="403">
        <f t="shared" si="83"/>
        <v>72000</v>
      </c>
      <c r="BA79" s="403">
        <f t="shared" si="83"/>
        <v>97799.52</v>
      </c>
      <c r="BB79" s="403">
        <f t="shared" si="83"/>
        <v>242596.66</v>
      </c>
      <c r="BC79" s="403">
        <f t="shared" si="83"/>
        <v>108292.85</v>
      </c>
      <c r="BD79" s="403">
        <f t="shared" si="83"/>
        <v>238900</v>
      </c>
      <c r="BE79" s="403">
        <f t="shared" si="83"/>
        <v>101455.9</v>
      </c>
      <c r="BF79" s="403">
        <f t="shared" si="83"/>
        <v>23511.76</v>
      </c>
      <c r="BG79" s="403">
        <f t="shared" si="83"/>
        <v>20008.84</v>
      </c>
      <c r="BH79" s="403">
        <f t="shared" si="83"/>
        <v>77858.98</v>
      </c>
      <c r="BI79" s="403">
        <f t="shared" si="83"/>
        <v>45000</v>
      </c>
      <c r="BJ79" s="403">
        <f t="shared" si="83"/>
        <v>124565</v>
      </c>
      <c r="BK79" s="403">
        <f t="shared" si="83"/>
        <v>25000</v>
      </c>
      <c r="BL79" s="403">
        <f t="shared" si="83"/>
        <v>29885</v>
      </c>
      <c r="BM79" s="403">
        <f t="shared" si="83"/>
        <v>33809.25</v>
      </c>
      <c r="BN79" s="403">
        <f t="shared" si="83"/>
        <v>10969.85</v>
      </c>
      <c r="BO79" s="403">
        <f t="shared" si="83"/>
        <v>77861.76</v>
      </c>
      <c r="BP79" s="403">
        <f t="shared" si="83"/>
        <v>10058</v>
      </c>
      <c r="BQ79" s="403"/>
      <c r="BR79" s="403">
        <f t="shared" ref="BR79:EC79" si="84">IF(and($A79-BR$66&gt;=0,$A79-BR$67&lt;0),BR$74,0)</f>
        <v>0</v>
      </c>
      <c r="BS79" s="403">
        <f t="shared" si="84"/>
        <v>0</v>
      </c>
      <c r="BT79" s="403">
        <f t="shared" si="84"/>
        <v>0</v>
      </c>
      <c r="BU79" s="403">
        <f t="shared" si="84"/>
        <v>0</v>
      </c>
      <c r="BV79" s="403">
        <f t="shared" si="84"/>
        <v>0</v>
      </c>
      <c r="BW79" s="403">
        <f t="shared" si="84"/>
        <v>0</v>
      </c>
      <c r="BX79" s="403">
        <f t="shared" si="84"/>
        <v>0</v>
      </c>
      <c r="BY79" s="403">
        <f t="shared" si="84"/>
        <v>0</v>
      </c>
      <c r="BZ79" s="403">
        <f t="shared" si="84"/>
        <v>0</v>
      </c>
      <c r="CA79" s="403">
        <f t="shared" si="84"/>
        <v>0</v>
      </c>
      <c r="CB79" s="403">
        <f t="shared" si="84"/>
        <v>0</v>
      </c>
      <c r="CC79" s="403">
        <f t="shared" si="84"/>
        <v>0</v>
      </c>
      <c r="CD79" s="403">
        <f t="shared" si="84"/>
        <v>0</v>
      </c>
      <c r="CE79" s="403">
        <f t="shared" si="84"/>
        <v>0</v>
      </c>
      <c r="CF79" s="403">
        <f t="shared" si="84"/>
        <v>0</v>
      </c>
      <c r="CG79" s="403">
        <f t="shared" si="84"/>
        <v>0</v>
      </c>
      <c r="CH79" s="403">
        <f t="shared" si="84"/>
        <v>0</v>
      </c>
      <c r="CI79" s="403">
        <f t="shared" si="84"/>
        <v>0</v>
      </c>
      <c r="CJ79" s="403">
        <f t="shared" si="84"/>
        <v>0</v>
      </c>
      <c r="CK79" s="403">
        <f t="shared" si="84"/>
        <v>0</v>
      </c>
      <c r="CL79" s="403">
        <f t="shared" si="84"/>
        <v>0</v>
      </c>
      <c r="CM79" s="403">
        <f t="shared" si="84"/>
        <v>0</v>
      </c>
      <c r="CN79" s="403">
        <f t="shared" si="84"/>
        <v>0</v>
      </c>
      <c r="CO79" s="403">
        <f t="shared" si="84"/>
        <v>0</v>
      </c>
      <c r="CP79" s="403">
        <f t="shared" si="84"/>
        <v>0</v>
      </c>
      <c r="CQ79" s="403">
        <f t="shared" si="84"/>
        <v>0</v>
      </c>
      <c r="CR79" s="403">
        <f t="shared" si="84"/>
        <v>0</v>
      </c>
      <c r="CS79" s="403">
        <f t="shared" si="84"/>
        <v>0</v>
      </c>
      <c r="CT79" s="403">
        <f t="shared" si="84"/>
        <v>0</v>
      </c>
      <c r="CU79" s="403">
        <f t="shared" si="84"/>
        <v>0</v>
      </c>
      <c r="CV79" s="403">
        <f t="shared" si="84"/>
        <v>0</v>
      </c>
      <c r="CW79" s="403">
        <f t="shared" si="84"/>
        <v>0</v>
      </c>
      <c r="CX79" s="403">
        <f t="shared" si="84"/>
        <v>0</v>
      </c>
      <c r="CY79" s="403">
        <f t="shared" si="84"/>
        <v>0</v>
      </c>
      <c r="CZ79" s="403">
        <f t="shared" si="84"/>
        <v>0</v>
      </c>
      <c r="DA79" s="403">
        <f t="shared" si="84"/>
        <v>0</v>
      </c>
      <c r="DB79" s="403">
        <f t="shared" si="84"/>
        <v>0</v>
      </c>
      <c r="DC79" s="403">
        <f t="shared" si="84"/>
        <v>0</v>
      </c>
      <c r="DD79" s="403">
        <f t="shared" si="84"/>
        <v>0</v>
      </c>
      <c r="DE79" s="403">
        <f t="shared" si="84"/>
        <v>0</v>
      </c>
      <c r="DF79" s="403">
        <f t="shared" si="84"/>
        <v>0</v>
      </c>
      <c r="DG79" s="403">
        <f t="shared" si="84"/>
        <v>0</v>
      </c>
      <c r="DH79" s="403">
        <f t="shared" si="84"/>
        <v>0</v>
      </c>
      <c r="DI79" s="403">
        <f t="shared" si="84"/>
        <v>0</v>
      </c>
      <c r="DJ79" s="403">
        <f t="shared" si="84"/>
        <v>0</v>
      </c>
      <c r="DK79" s="403">
        <f t="shared" si="84"/>
        <v>0</v>
      </c>
      <c r="DL79" s="403">
        <f t="shared" si="84"/>
        <v>0</v>
      </c>
      <c r="DM79" s="403">
        <f t="shared" si="84"/>
        <v>0</v>
      </c>
      <c r="DN79" s="403">
        <f t="shared" si="84"/>
        <v>0</v>
      </c>
      <c r="DO79" s="403">
        <f t="shared" si="84"/>
        <v>0</v>
      </c>
      <c r="DP79" s="403">
        <f t="shared" si="84"/>
        <v>0</v>
      </c>
      <c r="DQ79" s="403">
        <f t="shared" si="84"/>
        <v>0</v>
      </c>
      <c r="DR79" s="403">
        <f t="shared" si="84"/>
        <v>0</v>
      </c>
      <c r="DS79" s="403">
        <f t="shared" si="84"/>
        <v>0</v>
      </c>
      <c r="DT79" s="403">
        <f t="shared" si="84"/>
        <v>0</v>
      </c>
      <c r="DU79" s="403">
        <f t="shared" si="84"/>
        <v>0</v>
      </c>
      <c r="DV79" s="403">
        <f t="shared" si="84"/>
        <v>0</v>
      </c>
      <c r="DW79" s="403">
        <f t="shared" si="84"/>
        <v>0</v>
      </c>
      <c r="DX79" s="403">
        <f t="shared" si="84"/>
        <v>0</v>
      </c>
      <c r="DY79" s="403">
        <f t="shared" si="84"/>
        <v>0</v>
      </c>
      <c r="DZ79" s="403">
        <f t="shared" si="84"/>
        <v>0</v>
      </c>
      <c r="EA79" s="403">
        <f t="shared" si="84"/>
        <v>0</v>
      </c>
      <c r="EB79" s="403">
        <f t="shared" si="84"/>
        <v>0</v>
      </c>
      <c r="EC79" s="403">
        <f t="shared" si="84"/>
        <v>0</v>
      </c>
      <c r="ED79" s="403"/>
      <c r="EE79" s="403">
        <f t="shared" ref="EE79:GP79" si="85">IF(and($A79-EE$66&gt;=0,$A79-EE$67&lt;0),EE$74,0)</f>
        <v>0</v>
      </c>
      <c r="EF79" s="403">
        <f t="shared" si="85"/>
        <v>0</v>
      </c>
      <c r="EG79" s="403">
        <f t="shared" si="85"/>
        <v>0</v>
      </c>
      <c r="EH79" s="403">
        <f t="shared" si="85"/>
        <v>0</v>
      </c>
      <c r="EI79" s="403">
        <f t="shared" si="85"/>
        <v>0</v>
      </c>
      <c r="EJ79" s="403">
        <f t="shared" si="85"/>
        <v>0</v>
      </c>
      <c r="EK79" s="403">
        <f t="shared" si="85"/>
        <v>0</v>
      </c>
      <c r="EL79" s="403">
        <f t="shared" si="85"/>
        <v>0</v>
      </c>
      <c r="EM79" s="403">
        <f t="shared" si="85"/>
        <v>0</v>
      </c>
      <c r="EN79" s="403">
        <f t="shared" si="85"/>
        <v>0</v>
      </c>
      <c r="EO79" s="403">
        <f t="shared" si="85"/>
        <v>0</v>
      </c>
      <c r="EP79" s="403">
        <f t="shared" si="85"/>
        <v>0</v>
      </c>
      <c r="EQ79" s="403">
        <f t="shared" si="85"/>
        <v>0</v>
      </c>
      <c r="ER79" s="403">
        <f t="shared" si="85"/>
        <v>0</v>
      </c>
      <c r="ES79" s="403">
        <f t="shared" si="85"/>
        <v>0</v>
      </c>
      <c r="ET79" s="403">
        <f t="shared" si="85"/>
        <v>0</v>
      </c>
      <c r="EU79" s="403">
        <f t="shared" si="85"/>
        <v>0</v>
      </c>
      <c r="EV79" s="403">
        <f t="shared" si="85"/>
        <v>0</v>
      </c>
      <c r="EW79" s="403">
        <f t="shared" si="85"/>
        <v>0</v>
      </c>
      <c r="EX79" s="403">
        <f t="shared" si="85"/>
        <v>0</v>
      </c>
      <c r="EY79" s="403">
        <f t="shared" si="85"/>
        <v>0</v>
      </c>
      <c r="EZ79" s="403">
        <f t="shared" si="85"/>
        <v>0</v>
      </c>
      <c r="FA79" s="403">
        <f t="shared" si="85"/>
        <v>0</v>
      </c>
      <c r="FB79" s="403">
        <f t="shared" si="85"/>
        <v>0</v>
      </c>
      <c r="FC79" s="403">
        <f t="shared" si="85"/>
        <v>0</v>
      </c>
      <c r="FD79" s="403">
        <f t="shared" si="85"/>
        <v>0</v>
      </c>
      <c r="FE79" s="403">
        <f t="shared" si="85"/>
        <v>0</v>
      </c>
      <c r="FF79" s="403">
        <f t="shared" si="85"/>
        <v>0</v>
      </c>
      <c r="FG79" s="403">
        <f t="shared" si="85"/>
        <v>0</v>
      </c>
      <c r="FH79" s="403">
        <f t="shared" si="85"/>
        <v>0</v>
      </c>
      <c r="FI79" s="403">
        <f t="shared" si="85"/>
        <v>0</v>
      </c>
      <c r="FJ79" s="403">
        <f t="shared" si="85"/>
        <v>0</v>
      </c>
      <c r="FK79" s="403">
        <f t="shared" si="85"/>
        <v>0</v>
      </c>
      <c r="FL79" s="403">
        <f t="shared" si="85"/>
        <v>0</v>
      </c>
      <c r="FM79" s="403">
        <f t="shared" si="85"/>
        <v>0</v>
      </c>
      <c r="FN79" s="403">
        <f t="shared" si="85"/>
        <v>0</v>
      </c>
      <c r="FO79" s="403">
        <f t="shared" si="85"/>
        <v>0</v>
      </c>
      <c r="FP79" s="403">
        <f t="shared" si="85"/>
        <v>0</v>
      </c>
      <c r="FQ79" s="403">
        <f t="shared" si="85"/>
        <v>0</v>
      </c>
      <c r="FR79" s="403">
        <f t="shared" si="85"/>
        <v>0</v>
      </c>
      <c r="FS79" s="403">
        <f t="shared" si="85"/>
        <v>0</v>
      </c>
      <c r="FT79" s="403">
        <f t="shared" si="85"/>
        <v>0</v>
      </c>
      <c r="FU79" s="403">
        <f t="shared" si="85"/>
        <v>0</v>
      </c>
      <c r="FV79" s="403">
        <f t="shared" si="85"/>
        <v>0</v>
      </c>
      <c r="FW79" s="403">
        <f t="shared" si="85"/>
        <v>0</v>
      </c>
      <c r="FX79" s="403">
        <f t="shared" si="85"/>
        <v>0</v>
      </c>
      <c r="FY79" s="403">
        <f t="shared" si="85"/>
        <v>0</v>
      </c>
      <c r="FZ79" s="403">
        <f t="shared" si="85"/>
        <v>0</v>
      </c>
      <c r="GA79" s="403">
        <f t="shared" si="85"/>
        <v>0</v>
      </c>
      <c r="GB79" s="403">
        <f t="shared" si="85"/>
        <v>0</v>
      </c>
      <c r="GC79" s="403">
        <f t="shared" si="85"/>
        <v>0</v>
      </c>
      <c r="GD79" s="403">
        <f t="shared" si="85"/>
        <v>0</v>
      </c>
      <c r="GE79" s="403">
        <f t="shared" si="85"/>
        <v>0</v>
      </c>
      <c r="GF79" s="403">
        <f t="shared" si="85"/>
        <v>0</v>
      </c>
      <c r="GG79" s="403">
        <f t="shared" si="85"/>
        <v>0</v>
      </c>
      <c r="GH79" s="403">
        <f t="shared" si="85"/>
        <v>0</v>
      </c>
      <c r="GI79" s="403">
        <f t="shared" si="85"/>
        <v>0</v>
      </c>
      <c r="GJ79" s="403">
        <f t="shared" si="85"/>
        <v>0</v>
      </c>
      <c r="GK79" s="403">
        <f t="shared" si="85"/>
        <v>0</v>
      </c>
      <c r="GL79" s="403">
        <f t="shared" si="85"/>
        <v>0</v>
      </c>
      <c r="GM79" s="403">
        <f t="shared" si="85"/>
        <v>0</v>
      </c>
      <c r="GN79" s="403">
        <f t="shared" si="85"/>
        <v>0</v>
      </c>
      <c r="GO79" s="403">
        <f t="shared" si="85"/>
        <v>0</v>
      </c>
      <c r="GP79" s="403">
        <f t="shared" si="85"/>
        <v>0</v>
      </c>
      <c r="GQ79" s="403"/>
      <c r="GR79" s="403">
        <f t="shared" ref="GR79:JC79" si="86">IF(and($A79-GR$66&gt;=0,$A79-GR$67&lt;0),GR$74,0)</f>
        <v>0</v>
      </c>
      <c r="GS79" s="403">
        <f t="shared" si="86"/>
        <v>0</v>
      </c>
      <c r="GT79" s="403">
        <f t="shared" si="86"/>
        <v>0</v>
      </c>
      <c r="GU79" s="403">
        <f t="shared" si="86"/>
        <v>0</v>
      </c>
      <c r="GV79" s="403">
        <f t="shared" si="86"/>
        <v>0</v>
      </c>
      <c r="GW79" s="403">
        <f t="shared" si="86"/>
        <v>0</v>
      </c>
      <c r="GX79" s="403">
        <f t="shared" si="86"/>
        <v>0</v>
      </c>
      <c r="GY79" s="403">
        <f t="shared" si="86"/>
        <v>0</v>
      </c>
      <c r="GZ79" s="403">
        <f t="shared" si="86"/>
        <v>0</v>
      </c>
      <c r="HA79" s="403">
        <f t="shared" si="86"/>
        <v>0</v>
      </c>
      <c r="HB79" s="403">
        <f t="shared" si="86"/>
        <v>0</v>
      </c>
      <c r="HC79" s="403">
        <f t="shared" si="86"/>
        <v>0</v>
      </c>
      <c r="HD79" s="403">
        <f t="shared" si="86"/>
        <v>0</v>
      </c>
      <c r="HE79" s="403">
        <f t="shared" si="86"/>
        <v>0</v>
      </c>
      <c r="HF79" s="403">
        <f t="shared" si="86"/>
        <v>0</v>
      </c>
      <c r="HG79" s="403">
        <f t="shared" si="86"/>
        <v>0</v>
      </c>
      <c r="HH79" s="403">
        <f t="shared" si="86"/>
        <v>0</v>
      </c>
      <c r="HI79" s="403">
        <f t="shared" si="86"/>
        <v>0</v>
      </c>
      <c r="HJ79" s="403">
        <f t="shared" si="86"/>
        <v>0</v>
      </c>
      <c r="HK79" s="403">
        <f t="shared" si="86"/>
        <v>0</v>
      </c>
      <c r="HL79" s="403">
        <f t="shared" si="86"/>
        <v>0</v>
      </c>
      <c r="HM79" s="403">
        <f t="shared" si="86"/>
        <v>0</v>
      </c>
      <c r="HN79" s="403">
        <f t="shared" si="86"/>
        <v>0</v>
      </c>
      <c r="HO79" s="403">
        <f t="shared" si="86"/>
        <v>0</v>
      </c>
      <c r="HP79" s="403">
        <f t="shared" si="86"/>
        <v>0</v>
      </c>
      <c r="HQ79" s="403">
        <f t="shared" si="86"/>
        <v>0</v>
      </c>
      <c r="HR79" s="403">
        <f t="shared" si="86"/>
        <v>0</v>
      </c>
      <c r="HS79" s="403">
        <f t="shared" si="86"/>
        <v>0</v>
      </c>
      <c r="HT79" s="403">
        <f t="shared" si="86"/>
        <v>0</v>
      </c>
      <c r="HU79" s="403">
        <f t="shared" si="86"/>
        <v>0</v>
      </c>
      <c r="HV79" s="403">
        <f t="shared" si="86"/>
        <v>0</v>
      </c>
      <c r="HW79" s="403">
        <f t="shared" si="86"/>
        <v>0</v>
      </c>
      <c r="HX79" s="403">
        <f t="shared" si="86"/>
        <v>0</v>
      </c>
      <c r="HY79" s="403">
        <f t="shared" si="86"/>
        <v>0</v>
      </c>
      <c r="HZ79" s="403">
        <f t="shared" si="86"/>
        <v>0</v>
      </c>
      <c r="IA79" s="403">
        <f t="shared" si="86"/>
        <v>0</v>
      </c>
      <c r="IB79" s="403">
        <f t="shared" si="86"/>
        <v>0</v>
      </c>
      <c r="IC79" s="403">
        <f t="shared" si="86"/>
        <v>0</v>
      </c>
      <c r="ID79" s="403">
        <f t="shared" si="86"/>
        <v>0</v>
      </c>
      <c r="IE79" s="403">
        <f t="shared" si="86"/>
        <v>0</v>
      </c>
      <c r="IF79" s="403">
        <f t="shared" si="86"/>
        <v>0</v>
      </c>
      <c r="IG79" s="403">
        <f t="shared" si="86"/>
        <v>0</v>
      </c>
      <c r="IH79" s="403">
        <f t="shared" si="86"/>
        <v>0</v>
      </c>
      <c r="II79" s="403">
        <f t="shared" si="86"/>
        <v>0</v>
      </c>
      <c r="IJ79" s="403">
        <f t="shared" si="86"/>
        <v>0</v>
      </c>
      <c r="IK79" s="403">
        <f t="shared" si="86"/>
        <v>0</v>
      </c>
      <c r="IL79" s="403">
        <f t="shared" si="86"/>
        <v>0</v>
      </c>
      <c r="IM79" s="403">
        <f t="shared" si="86"/>
        <v>0</v>
      </c>
      <c r="IN79" s="403">
        <f t="shared" si="86"/>
        <v>0</v>
      </c>
      <c r="IO79" s="403">
        <f t="shared" si="86"/>
        <v>0</v>
      </c>
      <c r="IP79" s="403">
        <f t="shared" si="86"/>
        <v>0</v>
      </c>
      <c r="IQ79" s="403">
        <f t="shared" si="86"/>
        <v>0</v>
      </c>
      <c r="IR79" s="403">
        <f t="shared" si="86"/>
        <v>0</v>
      </c>
      <c r="IS79" s="403">
        <f t="shared" si="86"/>
        <v>0</v>
      </c>
      <c r="IT79" s="403">
        <f t="shared" si="86"/>
        <v>0</v>
      </c>
      <c r="IU79" s="403">
        <f t="shared" si="86"/>
        <v>0</v>
      </c>
      <c r="IV79" s="403">
        <f t="shared" si="86"/>
        <v>0</v>
      </c>
      <c r="IW79" s="403">
        <f t="shared" si="86"/>
        <v>0</v>
      </c>
      <c r="IX79" s="403">
        <f t="shared" si="86"/>
        <v>0</v>
      </c>
      <c r="IY79" s="403">
        <f t="shared" si="86"/>
        <v>0</v>
      </c>
      <c r="IZ79" s="403">
        <f t="shared" si="86"/>
        <v>0</v>
      </c>
      <c r="JA79" s="403">
        <f t="shared" si="86"/>
        <v>0</v>
      </c>
      <c r="JB79" s="403">
        <f t="shared" si="86"/>
        <v>0</v>
      </c>
      <c r="JC79" s="403">
        <f t="shared" si="86"/>
        <v>0</v>
      </c>
      <c r="JD79" s="403"/>
      <c r="JE79" s="403">
        <f t="shared" ref="JE79:LP79" si="87">IF(and($A79-JE$66&gt;=0,$A79-JE$67&lt;0),JE$74,0)</f>
        <v>0</v>
      </c>
      <c r="JF79" s="403">
        <f t="shared" si="87"/>
        <v>0</v>
      </c>
      <c r="JG79" s="403">
        <f t="shared" si="87"/>
        <v>0</v>
      </c>
      <c r="JH79" s="403">
        <f t="shared" si="87"/>
        <v>0</v>
      </c>
      <c r="JI79" s="403">
        <f t="shared" si="87"/>
        <v>0</v>
      </c>
      <c r="JJ79" s="403">
        <f t="shared" si="87"/>
        <v>0</v>
      </c>
      <c r="JK79" s="403">
        <f t="shared" si="87"/>
        <v>0</v>
      </c>
      <c r="JL79" s="403">
        <f t="shared" si="87"/>
        <v>0</v>
      </c>
      <c r="JM79" s="403">
        <f t="shared" si="87"/>
        <v>0</v>
      </c>
      <c r="JN79" s="403">
        <f t="shared" si="87"/>
        <v>0</v>
      </c>
      <c r="JO79" s="403">
        <f t="shared" si="87"/>
        <v>0</v>
      </c>
      <c r="JP79" s="403">
        <f t="shared" si="87"/>
        <v>0</v>
      </c>
      <c r="JQ79" s="403">
        <f t="shared" si="87"/>
        <v>0</v>
      </c>
      <c r="JR79" s="403">
        <f t="shared" si="87"/>
        <v>0</v>
      </c>
      <c r="JS79" s="403">
        <f t="shared" si="87"/>
        <v>0</v>
      </c>
      <c r="JT79" s="403">
        <f t="shared" si="87"/>
        <v>0</v>
      </c>
      <c r="JU79" s="403">
        <f t="shared" si="87"/>
        <v>0</v>
      </c>
      <c r="JV79" s="403">
        <f t="shared" si="87"/>
        <v>0</v>
      </c>
      <c r="JW79" s="403">
        <f t="shared" si="87"/>
        <v>0</v>
      </c>
      <c r="JX79" s="403">
        <f t="shared" si="87"/>
        <v>0</v>
      </c>
      <c r="JY79" s="403">
        <f t="shared" si="87"/>
        <v>0</v>
      </c>
      <c r="JZ79" s="403">
        <f t="shared" si="87"/>
        <v>0</v>
      </c>
      <c r="KA79" s="403">
        <f t="shared" si="87"/>
        <v>0</v>
      </c>
      <c r="KB79" s="403">
        <f t="shared" si="87"/>
        <v>0</v>
      </c>
      <c r="KC79" s="403">
        <f t="shared" si="87"/>
        <v>0</v>
      </c>
      <c r="KD79" s="403">
        <f t="shared" si="87"/>
        <v>0</v>
      </c>
      <c r="KE79" s="403">
        <f t="shared" si="87"/>
        <v>0</v>
      </c>
      <c r="KF79" s="403">
        <f t="shared" si="87"/>
        <v>0</v>
      </c>
      <c r="KG79" s="403">
        <f t="shared" si="87"/>
        <v>0</v>
      </c>
      <c r="KH79" s="403">
        <f t="shared" si="87"/>
        <v>0</v>
      </c>
      <c r="KI79" s="403">
        <f t="shared" si="87"/>
        <v>0</v>
      </c>
      <c r="KJ79" s="403">
        <f t="shared" si="87"/>
        <v>0</v>
      </c>
      <c r="KK79" s="403">
        <f t="shared" si="87"/>
        <v>0</v>
      </c>
      <c r="KL79" s="403">
        <f t="shared" si="87"/>
        <v>0</v>
      </c>
      <c r="KM79" s="403">
        <f t="shared" si="87"/>
        <v>0</v>
      </c>
      <c r="KN79" s="403">
        <f t="shared" si="87"/>
        <v>0</v>
      </c>
      <c r="KO79" s="403">
        <f t="shared" si="87"/>
        <v>0</v>
      </c>
      <c r="KP79" s="403">
        <f t="shared" si="87"/>
        <v>0</v>
      </c>
      <c r="KQ79" s="403">
        <f t="shared" si="87"/>
        <v>0</v>
      </c>
      <c r="KR79" s="403">
        <f t="shared" si="87"/>
        <v>0</v>
      </c>
      <c r="KS79" s="403">
        <f t="shared" si="87"/>
        <v>0</v>
      </c>
      <c r="KT79" s="403">
        <f t="shared" si="87"/>
        <v>0</v>
      </c>
      <c r="KU79" s="403">
        <f t="shared" si="87"/>
        <v>0</v>
      </c>
      <c r="KV79" s="403">
        <f t="shared" si="87"/>
        <v>0</v>
      </c>
      <c r="KW79" s="403">
        <f t="shared" si="87"/>
        <v>0</v>
      </c>
      <c r="KX79" s="403">
        <f t="shared" si="87"/>
        <v>0</v>
      </c>
      <c r="KY79" s="403">
        <f t="shared" si="87"/>
        <v>0</v>
      </c>
      <c r="KZ79" s="403">
        <f t="shared" si="87"/>
        <v>0</v>
      </c>
      <c r="LA79" s="403">
        <f t="shared" si="87"/>
        <v>0</v>
      </c>
      <c r="LB79" s="403">
        <f t="shared" si="87"/>
        <v>0</v>
      </c>
      <c r="LC79" s="403">
        <f t="shared" si="87"/>
        <v>0</v>
      </c>
      <c r="LD79" s="403">
        <f t="shared" si="87"/>
        <v>0</v>
      </c>
      <c r="LE79" s="403">
        <f t="shared" si="87"/>
        <v>0</v>
      </c>
      <c r="LF79" s="403">
        <f t="shared" si="87"/>
        <v>0</v>
      </c>
      <c r="LG79" s="403">
        <f t="shared" si="87"/>
        <v>0</v>
      </c>
      <c r="LH79" s="403">
        <f t="shared" si="87"/>
        <v>0</v>
      </c>
      <c r="LI79" s="403">
        <f t="shared" si="87"/>
        <v>0</v>
      </c>
      <c r="LJ79" s="403">
        <f t="shared" si="87"/>
        <v>0</v>
      </c>
      <c r="LK79" s="403">
        <f t="shared" si="87"/>
        <v>0</v>
      </c>
      <c r="LL79" s="403">
        <f t="shared" si="87"/>
        <v>0</v>
      </c>
      <c r="LM79" s="403">
        <f t="shared" si="87"/>
        <v>0</v>
      </c>
      <c r="LN79" s="403">
        <f t="shared" si="87"/>
        <v>0</v>
      </c>
      <c r="LO79" s="403">
        <f t="shared" si="87"/>
        <v>0</v>
      </c>
      <c r="LP79" s="403">
        <f t="shared" si="87"/>
        <v>0</v>
      </c>
    </row>
    <row r="80">
      <c r="A80" s="331" t="str">
        <f t="shared" si="77"/>
        <v>09-2023</v>
      </c>
      <c r="B80" s="346">
        <f t="shared" si="70"/>
        <v>8160419.69</v>
      </c>
      <c r="C80" s="346">
        <f t="shared" si="71"/>
        <v>1.001234056</v>
      </c>
      <c r="D80" s="346"/>
      <c r="E80" s="403">
        <f t="shared" ref="E80:BP80" si="88">IF(and($A80-E$66&gt;=0,$A80-E$67&lt;0),E$74,0)</f>
        <v>121708.41</v>
      </c>
      <c r="F80" s="403">
        <f t="shared" si="88"/>
        <v>90594.48</v>
      </c>
      <c r="G80" s="403">
        <f t="shared" si="88"/>
        <v>120000</v>
      </c>
      <c r="H80" s="403">
        <f t="shared" si="88"/>
        <v>129552.28</v>
      </c>
      <c r="I80" s="403">
        <f t="shared" si="88"/>
        <v>107000</v>
      </c>
      <c r="J80" s="403">
        <f t="shared" si="88"/>
        <v>103565</v>
      </c>
      <c r="K80" s="403">
        <f t="shared" si="88"/>
        <v>128418.77</v>
      </c>
      <c r="L80" s="403">
        <f t="shared" si="88"/>
        <v>87232.36</v>
      </c>
      <c r="M80" s="403">
        <f t="shared" si="88"/>
        <v>99881.32</v>
      </c>
      <c r="N80" s="403">
        <f t="shared" si="88"/>
        <v>223221.57</v>
      </c>
      <c r="O80" s="403">
        <f t="shared" si="88"/>
        <v>180593.29</v>
      </c>
      <c r="P80" s="403">
        <f t="shared" si="88"/>
        <v>91968.82</v>
      </c>
      <c r="Q80" s="403">
        <f t="shared" si="88"/>
        <v>102434.8</v>
      </c>
      <c r="R80" s="403">
        <f t="shared" si="88"/>
        <v>181860.19</v>
      </c>
      <c r="S80" s="403">
        <f t="shared" si="88"/>
        <v>208031.99</v>
      </c>
      <c r="T80" s="403">
        <f t="shared" si="88"/>
        <v>217515.94</v>
      </c>
      <c r="U80" s="403">
        <f t="shared" si="88"/>
        <v>195596.52</v>
      </c>
      <c r="V80" s="403">
        <f t="shared" si="88"/>
        <v>184028.25</v>
      </c>
      <c r="W80" s="403">
        <f t="shared" si="88"/>
        <v>168878.71</v>
      </c>
      <c r="X80" s="403">
        <f t="shared" si="88"/>
        <v>162441.03</v>
      </c>
      <c r="Y80" s="403">
        <f t="shared" si="88"/>
        <v>134043.44</v>
      </c>
      <c r="Z80" s="403">
        <f t="shared" si="88"/>
        <v>835.25</v>
      </c>
      <c r="AA80" s="403">
        <f t="shared" si="88"/>
        <v>175069.23</v>
      </c>
      <c r="AB80" s="403">
        <f t="shared" si="88"/>
        <v>159907.69</v>
      </c>
      <c r="AC80" s="403">
        <f t="shared" si="88"/>
        <v>183879.61</v>
      </c>
      <c r="AD80" s="403">
        <f t="shared" si="88"/>
        <v>184851.11</v>
      </c>
      <c r="AE80" s="403">
        <f t="shared" si="88"/>
        <v>240730.29</v>
      </c>
      <c r="AF80" s="403">
        <f t="shared" si="88"/>
        <v>112998.23</v>
      </c>
      <c r="AG80" s="403">
        <f t="shared" si="88"/>
        <v>126237</v>
      </c>
      <c r="AH80" s="403">
        <f t="shared" si="88"/>
        <v>9142.22</v>
      </c>
      <c r="AI80" s="403">
        <f t="shared" si="88"/>
        <v>186686.77</v>
      </c>
      <c r="AJ80" s="403">
        <f t="shared" si="88"/>
        <v>42000</v>
      </c>
      <c r="AK80" s="403">
        <f t="shared" si="88"/>
        <v>271017.63</v>
      </c>
      <c r="AL80" s="403">
        <f t="shared" si="88"/>
        <v>5000</v>
      </c>
      <c r="AM80" s="403">
        <f t="shared" si="88"/>
        <v>127756.57</v>
      </c>
      <c r="AN80" s="403">
        <f t="shared" si="88"/>
        <v>237115.24</v>
      </c>
      <c r="AO80" s="403">
        <f t="shared" si="88"/>
        <v>158167.25</v>
      </c>
      <c r="AP80" s="403">
        <f t="shared" si="88"/>
        <v>103015</v>
      </c>
      <c r="AQ80" s="403">
        <f t="shared" si="88"/>
        <v>155500</v>
      </c>
      <c r="AR80" s="403">
        <f t="shared" si="88"/>
        <v>167620.78</v>
      </c>
      <c r="AS80" s="403">
        <f t="shared" si="88"/>
        <v>191134.2</v>
      </c>
      <c r="AT80" s="403">
        <f t="shared" si="88"/>
        <v>283068.43</v>
      </c>
      <c r="AU80" s="403">
        <f t="shared" si="88"/>
        <v>114804.31</v>
      </c>
      <c r="AV80" s="403">
        <f t="shared" si="88"/>
        <v>109785.34</v>
      </c>
      <c r="AW80" s="403">
        <f t="shared" si="88"/>
        <v>48000</v>
      </c>
      <c r="AX80" s="403">
        <f t="shared" si="88"/>
        <v>164702</v>
      </c>
      <c r="AY80" s="403">
        <f t="shared" si="88"/>
        <v>223255</v>
      </c>
      <c r="AZ80" s="403">
        <f t="shared" si="88"/>
        <v>72000</v>
      </c>
      <c r="BA80" s="403">
        <f t="shared" si="88"/>
        <v>97799.52</v>
      </c>
      <c r="BB80" s="403">
        <f t="shared" si="88"/>
        <v>242596.66</v>
      </c>
      <c r="BC80" s="403">
        <f t="shared" si="88"/>
        <v>108292.85</v>
      </c>
      <c r="BD80" s="403">
        <f t="shared" si="88"/>
        <v>238900</v>
      </c>
      <c r="BE80" s="403">
        <f t="shared" si="88"/>
        <v>101455.9</v>
      </c>
      <c r="BF80" s="403">
        <f t="shared" si="88"/>
        <v>23511.76</v>
      </c>
      <c r="BG80" s="403">
        <f t="shared" si="88"/>
        <v>20008.84</v>
      </c>
      <c r="BH80" s="403">
        <f t="shared" si="88"/>
        <v>77858.98</v>
      </c>
      <c r="BI80" s="403">
        <f t="shared" si="88"/>
        <v>45000</v>
      </c>
      <c r="BJ80" s="403">
        <f t="shared" si="88"/>
        <v>124565</v>
      </c>
      <c r="BK80" s="403">
        <f t="shared" si="88"/>
        <v>25000</v>
      </c>
      <c r="BL80" s="403">
        <f t="shared" si="88"/>
        <v>29885</v>
      </c>
      <c r="BM80" s="403">
        <f t="shared" si="88"/>
        <v>33809.25</v>
      </c>
      <c r="BN80" s="403">
        <f t="shared" si="88"/>
        <v>10969.85</v>
      </c>
      <c r="BO80" s="403">
        <f t="shared" si="88"/>
        <v>77861.76</v>
      </c>
      <c r="BP80" s="403">
        <f t="shared" si="88"/>
        <v>10058</v>
      </c>
      <c r="BQ80" s="403"/>
      <c r="BR80" s="403">
        <f t="shared" ref="BR80:EC80" si="89">IF(and($A80-BR$66&gt;=0,$A80-BR$67&lt;0),BR$74,0)</f>
        <v>0</v>
      </c>
      <c r="BS80" s="403">
        <f t="shared" si="89"/>
        <v>0</v>
      </c>
      <c r="BT80" s="403">
        <f t="shared" si="89"/>
        <v>0</v>
      </c>
      <c r="BU80" s="403">
        <f t="shared" si="89"/>
        <v>0</v>
      </c>
      <c r="BV80" s="403">
        <f t="shared" si="89"/>
        <v>0</v>
      </c>
      <c r="BW80" s="403">
        <f t="shared" si="89"/>
        <v>0</v>
      </c>
      <c r="BX80" s="403">
        <f t="shared" si="89"/>
        <v>0</v>
      </c>
      <c r="BY80" s="403">
        <f t="shared" si="89"/>
        <v>0</v>
      </c>
      <c r="BZ80" s="403">
        <f t="shared" si="89"/>
        <v>0</v>
      </c>
      <c r="CA80" s="403">
        <f t="shared" si="89"/>
        <v>0</v>
      </c>
      <c r="CB80" s="403">
        <f t="shared" si="89"/>
        <v>0</v>
      </c>
      <c r="CC80" s="403">
        <f t="shared" si="89"/>
        <v>0</v>
      </c>
      <c r="CD80" s="403">
        <f t="shared" si="89"/>
        <v>0</v>
      </c>
      <c r="CE80" s="403">
        <f t="shared" si="89"/>
        <v>0</v>
      </c>
      <c r="CF80" s="403">
        <f t="shared" si="89"/>
        <v>0</v>
      </c>
      <c r="CG80" s="403">
        <f t="shared" si="89"/>
        <v>0</v>
      </c>
      <c r="CH80" s="403">
        <f t="shared" si="89"/>
        <v>0</v>
      </c>
      <c r="CI80" s="403">
        <f t="shared" si="89"/>
        <v>0</v>
      </c>
      <c r="CJ80" s="403">
        <f t="shared" si="89"/>
        <v>0</v>
      </c>
      <c r="CK80" s="403">
        <f t="shared" si="89"/>
        <v>0</v>
      </c>
      <c r="CL80" s="403">
        <f t="shared" si="89"/>
        <v>0</v>
      </c>
      <c r="CM80" s="403">
        <f t="shared" si="89"/>
        <v>0</v>
      </c>
      <c r="CN80" s="403">
        <f t="shared" si="89"/>
        <v>0</v>
      </c>
      <c r="CO80" s="403">
        <f t="shared" si="89"/>
        <v>0</v>
      </c>
      <c r="CP80" s="403">
        <f t="shared" si="89"/>
        <v>0</v>
      </c>
      <c r="CQ80" s="403">
        <f t="shared" si="89"/>
        <v>0</v>
      </c>
      <c r="CR80" s="403">
        <f t="shared" si="89"/>
        <v>0</v>
      </c>
      <c r="CS80" s="403">
        <f t="shared" si="89"/>
        <v>0</v>
      </c>
      <c r="CT80" s="403">
        <f t="shared" si="89"/>
        <v>0</v>
      </c>
      <c r="CU80" s="403">
        <f t="shared" si="89"/>
        <v>0</v>
      </c>
      <c r="CV80" s="403">
        <f t="shared" si="89"/>
        <v>0</v>
      </c>
      <c r="CW80" s="403">
        <f t="shared" si="89"/>
        <v>0</v>
      </c>
      <c r="CX80" s="403">
        <f t="shared" si="89"/>
        <v>0</v>
      </c>
      <c r="CY80" s="403">
        <f t="shared" si="89"/>
        <v>0</v>
      </c>
      <c r="CZ80" s="403">
        <f t="shared" si="89"/>
        <v>0</v>
      </c>
      <c r="DA80" s="403">
        <f t="shared" si="89"/>
        <v>0</v>
      </c>
      <c r="DB80" s="403">
        <f t="shared" si="89"/>
        <v>0</v>
      </c>
      <c r="DC80" s="403">
        <f t="shared" si="89"/>
        <v>0</v>
      </c>
      <c r="DD80" s="403">
        <f t="shared" si="89"/>
        <v>0</v>
      </c>
      <c r="DE80" s="403">
        <f t="shared" si="89"/>
        <v>0</v>
      </c>
      <c r="DF80" s="403">
        <f t="shared" si="89"/>
        <v>0</v>
      </c>
      <c r="DG80" s="403">
        <f t="shared" si="89"/>
        <v>0</v>
      </c>
      <c r="DH80" s="403">
        <f t="shared" si="89"/>
        <v>0</v>
      </c>
      <c r="DI80" s="403">
        <f t="shared" si="89"/>
        <v>0</v>
      </c>
      <c r="DJ80" s="403">
        <f t="shared" si="89"/>
        <v>0</v>
      </c>
      <c r="DK80" s="403">
        <f t="shared" si="89"/>
        <v>0</v>
      </c>
      <c r="DL80" s="403">
        <f t="shared" si="89"/>
        <v>0</v>
      </c>
      <c r="DM80" s="403">
        <f t="shared" si="89"/>
        <v>0</v>
      </c>
      <c r="DN80" s="403">
        <f t="shared" si="89"/>
        <v>0</v>
      </c>
      <c r="DO80" s="403">
        <f t="shared" si="89"/>
        <v>0</v>
      </c>
      <c r="DP80" s="403">
        <f t="shared" si="89"/>
        <v>0</v>
      </c>
      <c r="DQ80" s="403">
        <f t="shared" si="89"/>
        <v>0</v>
      </c>
      <c r="DR80" s="403">
        <f t="shared" si="89"/>
        <v>0</v>
      </c>
      <c r="DS80" s="403">
        <f t="shared" si="89"/>
        <v>0</v>
      </c>
      <c r="DT80" s="403">
        <f t="shared" si="89"/>
        <v>0</v>
      </c>
      <c r="DU80" s="403">
        <f t="shared" si="89"/>
        <v>0</v>
      </c>
      <c r="DV80" s="403">
        <f t="shared" si="89"/>
        <v>0</v>
      </c>
      <c r="DW80" s="403">
        <f t="shared" si="89"/>
        <v>0</v>
      </c>
      <c r="DX80" s="403">
        <f t="shared" si="89"/>
        <v>0</v>
      </c>
      <c r="DY80" s="403">
        <f t="shared" si="89"/>
        <v>0</v>
      </c>
      <c r="DZ80" s="403">
        <f t="shared" si="89"/>
        <v>0</v>
      </c>
      <c r="EA80" s="403">
        <f t="shared" si="89"/>
        <v>0</v>
      </c>
      <c r="EB80" s="403">
        <f t="shared" si="89"/>
        <v>0</v>
      </c>
      <c r="EC80" s="403">
        <f t="shared" si="89"/>
        <v>0</v>
      </c>
      <c r="ED80" s="403"/>
      <c r="EE80" s="403">
        <f t="shared" ref="EE80:GP80" si="90">IF(and($A80-EE$66&gt;=0,$A80-EE$67&lt;0),EE$74,0)</f>
        <v>0</v>
      </c>
      <c r="EF80" s="403">
        <f t="shared" si="90"/>
        <v>0</v>
      </c>
      <c r="EG80" s="403">
        <f t="shared" si="90"/>
        <v>0</v>
      </c>
      <c r="EH80" s="403">
        <f t="shared" si="90"/>
        <v>0</v>
      </c>
      <c r="EI80" s="403">
        <f t="shared" si="90"/>
        <v>0</v>
      </c>
      <c r="EJ80" s="403">
        <f t="shared" si="90"/>
        <v>0</v>
      </c>
      <c r="EK80" s="403">
        <f t="shared" si="90"/>
        <v>0</v>
      </c>
      <c r="EL80" s="403">
        <f t="shared" si="90"/>
        <v>0</v>
      </c>
      <c r="EM80" s="403">
        <f t="shared" si="90"/>
        <v>0</v>
      </c>
      <c r="EN80" s="403">
        <f t="shared" si="90"/>
        <v>0</v>
      </c>
      <c r="EO80" s="403">
        <f t="shared" si="90"/>
        <v>0</v>
      </c>
      <c r="EP80" s="403">
        <f t="shared" si="90"/>
        <v>0</v>
      </c>
      <c r="EQ80" s="403">
        <f t="shared" si="90"/>
        <v>0</v>
      </c>
      <c r="ER80" s="403">
        <f t="shared" si="90"/>
        <v>0</v>
      </c>
      <c r="ES80" s="403">
        <f t="shared" si="90"/>
        <v>0</v>
      </c>
      <c r="ET80" s="403">
        <f t="shared" si="90"/>
        <v>0</v>
      </c>
      <c r="EU80" s="403">
        <f t="shared" si="90"/>
        <v>0</v>
      </c>
      <c r="EV80" s="403">
        <f t="shared" si="90"/>
        <v>0</v>
      </c>
      <c r="EW80" s="403">
        <f t="shared" si="90"/>
        <v>0</v>
      </c>
      <c r="EX80" s="403">
        <f t="shared" si="90"/>
        <v>0</v>
      </c>
      <c r="EY80" s="403">
        <f t="shared" si="90"/>
        <v>0</v>
      </c>
      <c r="EZ80" s="403">
        <f t="shared" si="90"/>
        <v>0</v>
      </c>
      <c r="FA80" s="403">
        <f t="shared" si="90"/>
        <v>0</v>
      </c>
      <c r="FB80" s="403">
        <f t="shared" si="90"/>
        <v>0</v>
      </c>
      <c r="FC80" s="403">
        <f t="shared" si="90"/>
        <v>0</v>
      </c>
      <c r="FD80" s="403">
        <f t="shared" si="90"/>
        <v>0</v>
      </c>
      <c r="FE80" s="403">
        <f t="shared" si="90"/>
        <v>0</v>
      </c>
      <c r="FF80" s="403">
        <f t="shared" si="90"/>
        <v>0</v>
      </c>
      <c r="FG80" s="403">
        <f t="shared" si="90"/>
        <v>0</v>
      </c>
      <c r="FH80" s="403">
        <f t="shared" si="90"/>
        <v>0</v>
      </c>
      <c r="FI80" s="403">
        <f t="shared" si="90"/>
        <v>0</v>
      </c>
      <c r="FJ80" s="403">
        <f t="shared" si="90"/>
        <v>0</v>
      </c>
      <c r="FK80" s="403">
        <f t="shared" si="90"/>
        <v>0</v>
      </c>
      <c r="FL80" s="403">
        <f t="shared" si="90"/>
        <v>0</v>
      </c>
      <c r="FM80" s="403">
        <f t="shared" si="90"/>
        <v>0</v>
      </c>
      <c r="FN80" s="403">
        <f t="shared" si="90"/>
        <v>0</v>
      </c>
      <c r="FO80" s="403">
        <f t="shared" si="90"/>
        <v>0</v>
      </c>
      <c r="FP80" s="403">
        <f t="shared" si="90"/>
        <v>0</v>
      </c>
      <c r="FQ80" s="403">
        <f t="shared" si="90"/>
        <v>0</v>
      </c>
      <c r="FR80" s="403">
        <f t="shared" si="90"/>
        <v>0</v>
      </c>
      <c r="FS80" s="403">
        <f t="shared" si="90"/>
        <v>0</v>
      </c>
      <c r="FT80" s="403">
        <f t="shared" si="90"/>
        <v>0</v>
      </c>
      <c r="FU80" s="403">
        <f t="shared" si="90"/>
        <v>0</v>
      </c>
      <c r="FV80" s="403">
        <f t="shared" si="90"/>
        <v>0</v>
      </c>
      <c r="FW80" s="403">
        <f t="shared" si="90"/>
        <v>0</v>
      </c>
      <c r="FX80" s="403">
        <f t="shared" si="90"/>
        <v>0</v>
      </c>
      <c r="FY80" s="403">
        <f t="shared" si="90"/>
        <v>0</v>
      </c>
      <c r="FZ80" s="403">
        <f t="shared" si="90"/>
        <v>0</v>
      </c>
      <c r="GA80" s="403">
        <f t="shared" si="90"/>
        <v>0</v>
      </c>
      <c r="GB80" s="403">
        <f t="shared" si="90"/>
        <v>0</v>
      </c>
      <c r="GC80" s="403">
        <f t="shared" si="90"/>
        <v>0</v>
      </c>
      <c r="GD80" s="403">
        <f t="shared" si="90"/>
        <v>0</v>
      </c>
      <c r="GE80" s="403">
        <f t="shared" si="90"/>
        <v>0</v>
      </c>
      <c r="GF80" s="403">
        <f t="shared" si="90"/>
        <v>0</v>
      </c>
      <c r="GG80" s="403">
        <f t="shared" si="90"/>
        <v>0</v>
      </c>
      <c r="GH80" s="403">
        <f t="shared" si="90"/>
        <v>0</v>
      </c>
      <c r="GI80" s="403">
        <f t="shared" si="90"/>
        <v>0</v>
      </c>
      <c r="GJ80" s="403">
        <f t="shared" si="90"/>
        <v>0</v>
      </c>
      <c r="GK80" s="403">
        <f t="shared" si="90"/>
        <v>0</v>
      </c>
      <c r="GL80" s="403">
        <f t="shared" si="90"/>
        <v>0</v>
      </c>
      <c r="GM80" s="403">
        <f t="shared" si="90"/>
        <v>0</v>
      </c>
      <c r="GN80" s="403">
        <f t="shared" si="90"/>
        <v>0</v>
      </c>
      <c r="GO80" s="403">
        <f t="shared" si="90"/>
        <v>0</v>
      </c>
      <c r="GP80" s="403">
        <f t="shared" si="90"/>
        <v>0</v>
      </c>
      <c r="GQ80" s="403"/>
      <c r="GR80" s="403">
        <f t="shared" ref="GR80:JC80" si="91">IF(and($A80-GR$66&gt;=0,$A80-GR$67&lt;0),GR$74,0)</f>
        <v>0</v>
      </c>
      <c r="GS80" s="403">
        <f t="shared" si="91"/>
        <v>0</v>
      </c>
      <c r="GT80" s="403">
        <f t="shared" si="91"/>
        <v>0</v>
      </c>
      <c r="GU80" s="403">
        <f t="shared" si="91"/>
        <v>0</v>
      </c>
      <c r="GV80" s="403">
        <f t="shared" si="91"/>
        <v>0</v>
      </c>
      <c r="GW80" s="403">
        <f t="shared" si="91"/>
        <v>0</v>
      </c>
      <c r="GX80" s="403">
        <f t="shared" si="91"/>
        <v>0</v>
      </c>
      <c r="GY80" s="403">
        <f t="shared" si="91"/>
        <v>0</v>
      </c>
      <c r="GZ80" s="403">
        <f t="shared" si="91"/>
        <v>0</v>
      </c>
      <c r="HA80" s="403">
        <f t="shared" si="91"/>
        <v>0</v>
      </c>
      <c r="HB80" s="403">
        <f t="shared" si="91"/>
        <v>0</v>
      </c>
      <c r="HC80" s="403">
        <f t="shared" si="91"/>
        <v>0</v>
      </c>
      <c r="HD80" s="403">
        <f t="shared" si="91"/>
        <v>0</v>
      </c>
      <c r="HE80" s="403">
        <f t="shared" si="91"/>
        <v>0</v>
      </c>
      <c r="HF80" s="403">
        <f t="shared" si="91"/>
        <v>0</v>
      </c>
      <c r="HG80" s="403">
        <f t="shared" si="91"/>
        <v>0</v>
      </c>
      <c r="HH80" s="403">
        <f t="shared" si="91"/>
        <v>0</v>
      </c>
      <c r="HI80" s="403">
        <f t="shared" si="91"/>
        <v>0</v>
      </c>
      <c r="HJ80" s="403">
        <f t="shared" si="91"/>
        <v>0</v>
      </c>
      <c r="HK80" s="403">
        <f t="shared" si="91"/>
        <v>0</v>
      </c>
      <c r="HL80" s="403">
        <f t="shared" si="91"/>
        <v>0</v>
      </c>
      <c r="HM80" s="403">
        <f t="shared" si="91"/>
        <v>0</v>
      </c>
      <c r="HN80" s="403">
        <f t="shared" si="91"/>
        <v>0</v>
      </c>
      <c r="HO80" s="403">
        <f t="shared" si="91"/>
        <v>0</v>
      </c>
      <c r="HP80" s="403">
        <f t="shared" si="91"/>
        <v>0</v>
      </c>
      <c r="HQ80" s="403">
        <f t="shared" si="91"/>
        <v>0</v>
      </c>
      <c r="HR80" s="403">
        <f t="shared" si="91"/>
        <v>0</v>
      </c>
      <c r="HS80" s="403">
        <f t="shared" si="91"/>
        <v>0</v>
      </c>
      <c r="HT80" s="403">
        <f t="shared" si="91"/>
        <v>0</v>
      </c>
      <c r="HU80" s="403">
        <f t="shared" si="91"/>
        <v>0</v>
      </c>
      <c r="HV80" s="403">
        <f t="shared" si="91"/>
        <v>0</v>
      </c>
      <c r="HW80" s="403">
        <f t="shared" si="91"/>
        <v>0</v>
      </c>
      <c r="HX80" s="403">
        <f t="shared" si="91"/>
        <v>0</v>
      </c>
      <c r="HY80" s="403">
        <f t="shared" si="91"/>
        <v>0</v>
      </c>
      <c r="HZ80" s="403">
        <f t="shared" si="91"/>
        <v>0</v>
      </c>
      <c r="IA80" s="403">
        <f t="shared" si="91"/>
        <v>0</v>
      </c>
      <c r="IB80" s="403">
        <f t="shared" si="91"/>
        <v>0</v>
      </c>
      <c r="IC80" s="403">
        <f t="shared" si="91"/>
        <v>0</v>
      </c>
      <c r="ID80" s="403">
        <f t="shared" si="91"/>
        <v>0</v>
      </c>
      <c r="IE80" s="403">
        <f t="shared" si="91"/>
        <v>0</v>
      </c>
      <c r="IF80" s="403">
        <f t="shared" si="91"/>
        <v>0</v>
      </c>
      <c r="IG80" s="403">
        <f t="shared" si="91"/>
        <v>0</v>
      </c>
      <c r="IH80" s="403">
        <f t="shared" si="91"/>
        <v>0</v>
      </c>
      <c r="II80" s="403">
        <f t="shared" si="91"/>
        <v>0</v>
      </c>
      <c r="IJ80" s="403">
        <f t="shared" si="91"/>
        <v>0</v>
      </c>
      <c r="IK80" s="403">
        <f t="shared" si="91"/>
        <v>0</v>
      </c>
      <c r="IL80" s="403">
        <f t="shared" si="91"/>
        <v>0</v>
      </c>
      <c r="IM80" s="403">
        <f t="shared" si="91"/>
        <v>0</v>
      </c>
      <c r="IN80" s="403">
        <f t="shared" si="91"/>
        <v>0</v>
      </c>
      <c r="IO80" s="403">
        <f t="shared" si="91"/>
        <v>0</v>
      </c>
      <c r="IP80" s="403">
        <f t="shared" si="91"/>
        <v>0</v>
      </c>
      <c r="IQ80" s="403">
        <f t="shared" si="91"/>
        <v>0</v>
      </c>
      <c r="IR80" s="403">
        <f t="shared" si="91"/>
        <v>0</v>
      </c>
      <c r="IS80" s="403">
        <f t="shared" si="91"/>
        <v>0</v>
      </c>
      <c r="IT80" s="403">
        <f t="shared" si="91"/>
        <v>0</v>
      </c>
      <c r="IU80" s="403">
        <f t="shared" si="91"/>
        <v>0</v>
      </c>
      <c r="IV80" s="403">
        <f t="shared" si="91"/>
        <v>0</v>
      </c>
      <c r="IW80" s="403">
        <f t="shared" si="91"/>
        <v>0</v>
      </c>
      <c r="IX80" s="403">
        <f t="shared" si="91"/>
        <v>0</v>
      </c>
      <c r="IY80" s="403">
        <f t="shared" si="91"/>
        <v>0</v>
      </c>
      <c r="IZ80" s="403">
        <f t="shared" si="91"/>
        <v>0</v>
      </c>
      <c r="JA80" s="403">
        <f t="shared" si="91"/>
        <v>0</v>
      </c>
      <c r="JB80" s="403">
        <f t="shared" si="91"/>
        <v>0</v>
      </c>
      <c r="JC80" s="403">
        <f t="shared" si="91"/>
        <v>0</v>
      </c>
      <c r="JD80" s="403"/>
      <c r="JE80" s="403">
        <f t="shared" ref="JE80:LP80" si="92">IF(and($A80-JE$66&gt;=0,$A80-JE$67&lt;0),JE$74,0)</f>
        <v>0</v>
      </c>
      <c r="JF80" s="403">
        <f t="shared" si="92"/>
        <v>0</v>
      </c>
      <c r="JG80" s="403">
        <f t="shared" si="92"/>
        <v>0</v>
      </c>
      <c r="JH80" s="403">
        <f t="shared" si="92"/>
        <v>0</v>
      </c>
      <c r="JI80" s="403">
        <f t="shared" si="92"/>
        <v>0</v>
      </c>
      <c r="JJ80" s="403">
        <f t="shared" si="92"/>
        <v>0</v>
      </c>
      <c r="JK80" s="403">
        <f t="shared" si="92"/>
        <v>0</v>
      </c>
      <c r="JL80" s="403">
        <f t="shared" si="92"/>
        <v>0</v>
      </c>
      <c r="JM80" s="403">
        <f t="shared" si="92"/>
        <v>0</v>
      </c>
      <c r="JN80" s="403">
        <f t="shared" si="92"/>
        <v>0</v>
      </c>
      <c r="JO80" s="403">
        <f t="shared" si="92"/>
        <v>0</v>
      </c>
      <c r="JP80" s="403">
        <f t="shared" si="92"/>
        <v>0</v>
      </c>
      <c r="JQ80" s="403">
        <f t="shared" si="92"/>
        <v>0</v>
      </c>
      <c r="JR80" s="403">
        <f t="shared" si="92"/>
        <v>0</v>
      </c>
      <c r="JS80" s="403">
        <f t="shared" si="92"/>
        <v>0</v>
      </c>
      <c r="JT80" s="403">
        <f t="shared" si="92"/>
        <v>0</v>
      </c>
      <c r="JU80" s="403">
        <f t="shared" si="92"/>
        <v>0</v>
      </c>
      <c r="JV80" s="403">
        <f t="shared" si="92"/>
        <v>0</v>
      </c>
      <c r="JW80" s="403">
        <f t="shared" si="92"/>
        <v>0</v>
      </c>
      <c r="JX80" s="403">
        <f t="shared" si="92"/>
        <v>0</v>
      </c>
      <c r="JY80" s="403">
        <f t="shared" si="92"/>
        <v>0</v>
      </c>
      <c r="JZ80" s="403">
        <f t="shared" si="92"/>
        <v>0</v>
      </c>
      <c r="KA80" s="403">
        <f t="shared" si="92"/>
        <v>0</v>
      </c>
      <c r="KB80" s="403">
        <f t="shared" si="92"/>
        <v>0</v>
      </c>
      <c r="KC80" s="403">
        <f t="shared" si="92"/>
        <v>0</v>
      </c>
      <c r="KD80" s="403">
        <f t="shared" si="92"/>
        <v>0</v>
      </c>
      <c r="KE80" s="403">
        <f t="shared" si="92"/>
        <v>0</v>
      </c>
      <c r="KF80" s="403">
        <f t="shared" si="92"/>
        <v>0</v>
      </c>
      <c r="KG80" s="403">
        <f t="shared" si="92"/>
        <v>0</v>
      </c>
      <c r="KH80" s="403">
        <f t="shared" si="92"/>
        <v>0</v>
      </c>
      <c r="KI80" s="403">
        <f t="shared" si="92"/>
        <v>0</v>
      </c>
      <c r="KJ80" s="403">
        <f t="shared" si="92"/>
        <v>0</v>
      </c>
      <c r="KK80" s="403">
        <f t="shared" si="92"/>
        <v>0</v>
      </c>
      <c r="KL80" s="403">
        <f t="shared" si="92"/>
        <v>0</v>
      </c>
      <c r="KM80" s="403">
        <f t="shared" si="92"/>
        <v>0</v>
      </c>
      <c r="KN80" s="403">
        <f t="shared" si="92"/>
        <v>0</v>
      </c>
      <c r="KO80" s="403">
        <f t="shared" si="92"/>
        <v>0</v>
      </c>
      <c r="KP80" s="403">
        <f t="shared" si="92"/>
        <v>0</v>
      </c>
      <c r="KQ80" s="403">
        <f t="shared" si="92"/>
        <v>0</v>
      </c>
      <c r="KR80" s="403">
        <f t="shared" si="92"/>
        <v>0</v>
      </c>
      <c r="KS80" s="403">
        <f t="shared" si="92"/>
        <v>0</v>
      </c>
      <c r="KT80" s="403">
        <f t="shared" si="92"/>
        <v>0</v>
      </c>
      <c r="KU80" s="403">
        <f t="shared" si="92"/>
        <v>0</v>
      </c>
      <c r="KV80" s="403">
        <f t="shared" si="92"/>
        <v>0</v>
      </c>
      <c r="KW80" s="403">
        <f t="shared" si="92"/>
        <v>0</v>
      </c>
      <c r="KX80" s="403">
        <f t="shared" si="92"/>
        <v>0</v>
      </c>
      <c r="KY80" s="403">
        <f t="shared" si="92"/>
        <v>0</v>
      </c>
      <c r="KZ80" s="403">
        <f t="shared" si="92"/>
        <v>0</v>
      </c>
      <c r="LA80" s="403">
        <f t="shared" si="92"/>
        <v>0</v>
      </c>
      <c r="LB80" s="403">
        <f t="shared" si="92"/>
        <v>0</v>
      </c>
      <c r="LC80" s="403">
        <f t="shared" si="92"/>
        <v>0</v>
      </c>
      <c r="LD80" s="403">
        <f t="shared" si="92"/>
        <v>0</v>
      </c>
      <c r="LE80" s="403">
        <f t="shared" si="92"/>
        <v>0</v>
      </c>
      <c r="LF80" s="403">
        <f t="shared" si="92"/>
        <v>0</v>
      </c>
      <c r="LG80" s="403">
        <f t="shared" si="92"/>
        <v>0</v>
      </c>
      <c r="LH80" s="403">
        <f t="shared" si="92"/>
        <v>0</v>
      </c>
      <c r="LI80" s="403">
        <f t="shared" si="92"/>
        <v>0</v>
      </c>
      <c r="LJ80" s="403">
        <f t="shared" si="92"/>
        <v>0</v>
      </c>
      <c r="LK80" s="403">
        <f t="shared" si="92"/>
        <v>0</v>
      </c>
      <c r="LL80" s="403">
        <f t="shared" si="92"/>
        <v>0</v>
      </c>
      <c r="LM80" s="403">
        <f t="shared" si="92"/>
        <v>0</v>
      </c>
      <c r="LN80" s="403">
        <f t="shared" si="92"/>
        <v>0</v>
      </c>
      <c r="LO80" s="403">
        <f t="shared" si="92"/>
        <v>0</v>
      </c>
      <c r="LP80" s="403">
        <f t="shared" si="92"/>
        <v>0</v>
      </c>
    </row>
    <row r="81">
      <c r="A81" s="331" t="str">
        <f t="shared" si="77"/>
        <v>12-2023</v>
      </c>
      <c r="B81" s="346">
        <f t="shared" si="70"/>
        <v>8160419.69</v>
      </c>
      <c r="C81" s="346">
        <f t="shared" si="71"/>
        <v>1.001234056</v>
      </c>
      <c r="D81" s="346"/>
      <c r="E81" s="403">
        <f t="shared" ref="E81:BP81" si="93">IF(and($A81-E$66&gt;=0,$A81-E$67&lt;0),E$74,0)</f>
        <v>121708.41</v>
      </c>
      <c r="F81" s="403">
        <f t="shared" si="93"/>
        <v>90594.48</v>
      </c>
      <c r="G81" s="403">
        <f t="shared" si="93"/>
        <v>120000</v>
      </c>
      <c r="H81" s="403">
        <f t="shared" si="93"/>
        <v>129552.28</v>
      </c>
      <c r="I81" s="403">
        <f t="shared" si="93"/>
        <v>107000</v>
      </c>
      <c r="J81" s="403">
        <f t="shared" si="93"/>
        <v>103565</v>
      </c>
      <c r="K81" s="403">
        <f t="shared" si="93"/>
        <v>128418.77</v>
      </c>
      <c r="L81" s="403">
        <f t="shared" si="93"/>
        <v>87232.36</v>
      </c>
      <c r="M81" s="403">
        <f t="shared" si="93"/>
        <v>99881.32</v>
      </c>
      <c r="N81" s="403">
        <f t="shared" si="93"/>
        <v>223221.57</v>
      </c>
      <c r="O81" s="403">
        <f t="shared" si="93"/>
        <v>180593.29</v>
      </c>
      <c r="P81" s="403">
        <f t="shared" si="93"/>
        <v>91968.82</v>
      </c>
      <c r="Q81" s="403">
        <f t="shared" si="93"/>
        <v>102434.8</v>
      </c>
      <c r="R81" s="403">
        <f t="shared" si="93"/>
        <v>181860.19</v>
      </c>
      <c r="S81" s="403">
        <f t="shared" si="93"/>
        <v>208031.99</v>
      </c>
      <c r="T81" s="403">
        <f t="shared" si="93"/>
        <v>217515.94</v>
      </c>
      <c r="U81" s="403">
        <f t="shared" si="93"/>
        <v>195596.52</v>
      </c>
      <c r="V81" s="403">
        <f t="shared" si="93"/>
        <v>184028.25</v>
      </c>
      <c r="W81" s="403">
        <f t="shared" si="93"/>
        <v>168878.71</v>
      </c>
      <c r="X81" s="403">
        <f t="shared" si="93"/>
        <v>162441.03</v>
      </c>
      <c r="Y81" s="403">
        <f t="shared" si="93"/>
        <v>134043.44</v>
      </c>
      <c r="Z81" s="403">
        <f t="shared" si="93"/>
        <v>835.25</v>
      </c>
      <c r="AA81" s="403">
        <f t="shared" si="93"/>
        <v>175069.23</v>
      </c>
      <c r="AB81" s="403">
        <f t="shared" si="93"/>
        <v>159907.69</v>
      </c>
      <c r="AC81" s="403">
        <f t="shared" si="93"/>
        <v>183879.61</v>
      </c>
      <c r="AD81" s="403">
        <f t="shared" si="93"/>
        <v>184851.11</v>
      </c>
      <c r="AE81" s="403">
        <f t="shared" si="93"/>
        <v>240730.29</v>
      </c>
      <c r="AF81" s="403">
        <f t="shared" si="93"/>
        <v>112998.23</v>
      </c>
      <c r="AG81" s="403">
        <f t="shared" si="93"/>
        <v>126237</v>
      </c>
      <c r="AH81" s="403">
        <f t="shared" si="93"/>
        <v>9142.22</v>
      </c>
      <c r="AI81" s="403">
        <f t="shared" si="93"/>
        <v>186686.77</v>
      </c>
      <c r="AJ81" s="403">
        <f t="shared" si="93"/>
        <v>42000</v>
      </c>
      <c r="AK81" s="403">
        <f t="shared" si="93"/>
        <v>271017.63</v>
      </c>
      <c r="AL81" s="403">
        <f t="shared" si="93"/>
        <v>5000</v>
      </c>
      <c r="AM81" s="403">
        <f t="shared" si="93"/>
        <v>127756.57</v>
      </c>
      <c r="AN81" s="403">
        <f t="shared" si="93"/>
        <v>237115.24</v>
      </c>
      <c r="AO81" s="403">
        <f t="shared" si="93"/>
        <v>158167.25</v>
      </c>
      <c r="AP81" s="403">
        <f t="shared" si="93"/>
        <v>103015</v>
      </c>
      <c r="AQ81" s="403">
        <f t="shared" si="93"/>
        <v>155500</v>
      </c>
      <c r="AR81" s="403">
        <f t="shared" si="93"/>
        <v>167620.78</v>
      </c>
      <c r="AS81" s="403">
        <f t="shared" si="93"/>
        <v>191134.2</v>
      </c>
      <c r="AT81" s="403">
        <f t="shared" si="93"/>
        <v>283068.43</v>
      </c>
      <c r="AU81" s="403">
        <f t="shared" si="93"/>
        <v>114804.31</v>
      </c>
      <c r="AV81" s="403">
        <f t="shared" si="93"/>
        <v>109785.34</v>
      </c>
      <c r="AW81" s="403">
        <f t="shared" si="93"/>
        <v>48000</v>
      </c>
      <c r="AX81" s="403">
        <f t="shared" si="93"/>
        <v>164702</v>
      </c>
      <c r="AY81" s="403">
        <f t="shared" si="93"/>
        <v>223255</v>
      </c>
      <c r="AZ81" s="403">
        <f t="shared" si="93"/>
        <v>72000</v>
      </c>
      <c r="BA81" s="403">
        <f t="shared" si="93"/>
        <v>97799.52</v>
      </c>
      <c r="BB81" s="403">
        <f t="shared" si="93"/>
        <v>242596.66</v>
      </c>
      <c r="BC81" s="403">
        <f t="shared" si="93"/>
        <v>108292.85</v>
      </c>
      <c r="BD81" s="403">
        <f t="shared" si="93"/>
        <v>238900</v>
      </c>
      <c r="BE81" s="403">
        <f t="shared" si="93"/>
        <v>101455.9</v>
      </c>
      <c r="BF81" s="403">
        <f t="shared" si="93"/>
        <v>23511.76</v>
      </c>
      <c r="BG81" s="403">
        <f t="shared" si="93"/>
        <v>20008.84</v>
      </c>
      <c r="BH81" s="403">
        <f t="shared" si="93"/>
        <v>77858.98</v>
      </c>
      <c r="BI81" s="403">
        <f t="shared" si="93"/>
        <v>45000</v>
      </c>
      <c r="BJ81" s="403">
        <f t="shared" si="93"/>
        <v>124565</v>
      </c>
      <c r="BK81" s="403">
        <f t="shared" si="93"/>
        <v>25000</v>
      </c>
      <c r="BL81" s="403">
        <f t="shared" si="93"/>
        <v>29885</v>
      </c>
      <c r="BM81" s="403">
        <f t="shared" si="93"/>
        <v>33809.25</v>
      </c>
      <c r="BN81" s="403">
        <f t="shared" si="93"/>
        <v>10969.85</v>
      </c>
      <c r="BO81" s="403">
        <f t="shared" si="93"/>
        <v>77861.76</v>
      </c>
      <c r="BP81" s="403">
        <f t="shared" si="93"/>
        <v>10058</v>
      </c>
      <c r="BQ81" s="403"/>
      <c r="BR81" s="403">
        <f t="shared" ref="BR81:EC81" si="94">IF(and($A81-BR$66&gt;=0,$A81-BR$67&lt;0),BR$74,0)</f>
        <v>0</v>
      </c>
      <c r="BS81" s="403">
        <f t="shared" si="94"/>
        <v>0</v>
      </c>
      <c r="BT81" s="403">
        <f t="shared" si="94"/>
        <v>0</v>
      </c>
      <c r="BU81" s="403">
        <f t="shared" si="94"/>
        <v>0</v>
      </c>
      <c r="BV81" s="403">
        <f t="shared" si="94"/>
        <v>0</v>
      </c>
      <c r="BW81" s="403">
        <f t="shared" si="94"/>
        <v>0</v>
      </c>
      <c r="BX81" s="403">
        <f t="shared" si="94"/>
        <v>0</v>
      </c>
      <c r="BY81" s="403">
        <f t="shared" si="94"/>
        <v>0</v>
      </c>
      <c r="BZ81" s="403">
        <f t="shared" si="94"/>
        <v>0</v>
      </c>
      <c r="CA81" s="403">
        <f t="shared" si="94"/>
        <v>0</v>
      </c>
      <c r="CB81" s="403">
        <f t="shared" si="94"/>
        <v>0</v>
      </c>
      <c r="CC81" s="403">
        <f t="shared" si="94"/>
        <v>0</v>
      </c>
      <c r="CD81" s="403">
        <f t="shared" si="94"/>
        <v>0</v>
      </c>
      <c r="CE81" s="403">
        <f t="shared" si="94"/>
        <v>0</v>
      </c>
      <c r="CF81" s="403">
        <f t="shared" si="94"/>
        <v>0</v>
      </c>
      <c r="CG81" s="403">
        <f t="shared" si="94"/>
        <v>0</v>
      </c>
      <c r="CH81" s="403">
        <f t="shared" si="94"/>
        <v>0</v>
      </c>
      <c r="CI81" s="403">
        <f t="shared" si="94"/>
        <v>0</v>
      </c>
      <c r="CJ81" s="403">
        <f t="shared" si="94"/>
        <v>0</v>
      </c>
      <c r="CK81" s="403">
        <f t="shared" si="94"/>
        <v>0</v>
      </c>
      <c r="CL81" s="403">
        <f t="shared" si="94"/>
        <v>0</v>
      </c>
      <c r="CM81" s="403">
        <f t="shared" si="94"/>
        <v>0</v>
      </c>
      <c r="CN81" s="403">
        <f t="shared" si="94"/>
        <v>0</v>
      </c>
      <c r="CO81" s="403">
        <f t="shared" si="94"/>
        <v>0</v>
      </c>
      <c r="CP81" s="403">
        <f t="shared" si="94"/>
        <v>0</v>
      </c>
      <c r="CQ81" s="403">
        <f t="shared" si="94"/>
        <v>0</v>
      </c>
      <c r="CR81" s="403">
        <f t="shared" si="94"/>
        <v>0</v>
      </c>
      <c r="CS81" s="403">
        <f t="shared" si="94"/>
        <v>0</v>
      </c>
      <c r="CT81" s="403">
        <f t="shared" si="94"/>
        <v>0</v>
      </c>
      <c r="CU81" s="403">
        <f t="shared" si="94"/>
        <v>0</v>
      </c>
      <c r="CV81" s="403">
        <f t="shared" si="94"/>
        <v>0</v>
      </c>
      <c r="CW81" s="403">
        <f t="shared" si="94"/>
        <v>0</v>
      </c>
      <c r="CX81" s="403">
        <f t="shared" si="94"/>
        <v>0</v>
      </c>
      <c r="CY81" s="403">
        <f t="shared" si="94"/>
        <v>0</v>
      </c>
      <c r="CZ81" s="403">
        <f t="shared" si="94"/>
        <v>0</v>
      </c>
      <c r="DA81" s="403">
        <f t="shared" si="94"/>
        <v>0</v>
      </c>
      <c r="DB81" s="403">
        <f t="shared" si="94"/>
        <v>0</v>
      </c>
      <c r="DC81" s="403">
        <f t="shared" si="94"/>
        <v>0</v>
      </c>
      <c r="DD81" s="403">
        <f t="shared" si="94"/>
        <v>0</v>
      </c>
      <c r="DE81" s="403">
        <f t="shared" si="94"/>
        <v>0</v>
      </c>
      <c r="DF81" s="403">
        <f t="shared" si="94"/>
        <v>0</v>
      </c>
      <c r="DG81" s="403">
        <f t="shared" si="94"/>
        <v>0</v>
      </c>
      <c r="DH81" s="403">
        <f t="shared" si="94"/>
        <v>0</v>
      </c>
      <c r="DI81" s="403">
        <f t="shared" si="94"/>
        <v>0</v>
      </c>
      <c r="DJ81" s="403">
        <f t="shared" si="94"/>
        <v>0</v>
      </c>
      <c r="DK81" s="403">
        <f t="shared" si="94"/>
        <v>0</v>
      </c>
      <c r="DL81" s="403">
        <f t="shared" si="94"/>
        <v>0</v>
      </c>
      <c r="DM81" s="403">
        <f t="shared" si="94"/>
        <v>0</v>
      </c>
      <c r="DN81" s="403">
        <f t="shared" si="94"/>
        <v>0</v>
      </c>
      <c r="DO81" s="403">
        <f t="shared" si="94"/>
        <v>0</v>
      </c>
      <c r="DP81" s="403">
        <f t="shared" si="94"/>
        <v>0</v>
      </c>
      <c r="DQ81" s="403">
        <f t="shared" si="94"/>
        <v>0</v>
      </c>
      <c r="DR81" s="403">
        <f t="shared" si="94"/>
        <v>0</v>
      </c>
      <c r="DS81" s="403">
        <f t="shared" si="94"/>
        <v>0</v>
      </c>
      <c r="DT81" s="403">
        <f t="shared" si="94"/>
        <v>0</v>
      </c>
      <c r="DU81" s="403">
        <f t="shared" si="94"/>
        <v>0</v>
      </c>
      <c r="DV81" s="403">
        <f t="shared" si="94"/>
        <v>0</v>
      </c>
      <c r="DW81" s="403">
        <f t="shared" si="94"/>
        <v>0</v>
      </c>
      <c r="DX81" s="403">
        <f t="shared" si="94"/>
        <v>0</v>
      </c>
      <c r="DY81" s="403">
        <f t="shared" si="94"/>
        <v>0</v>
      </c>
      <c r="DZ81" s="403">
        <f t="shared" si="94"/>
        <v>0</v>
      </c>
      <c r="EA81" s="403">
        <f t="shared" si="94"/>
        <v>0</v>
      </c>
      <c r="EB81" s="403">
        <f t="shared" si="94"/>
        <v>0</v>
      </c>
      <c r="EC81" s="403">
        <f t="shared" si="94"/>
        <v>0</v>
      </c>
      <c r="ED81" s="403"/>
      <c r="EE81" s="403">
        <f t="shared" ref="EE81:GP81" si="95">IF(and($A81-EE$66&gt;=0,$A81-EE$67&lt;0),EE$74,0)</f>
        <v>0</v>
      </c>
      <c r="EF81" s="403">
        <f t="shared" si="95"/>
        <v>0</v>
      </c>
      <c r="EG81" s="403">
        <f t="shared" si="95"/>
        <v>0</v>
      </c>
      <c r="EH81" s="403">
        <f t="shared" si="95"/>
        <v>0</v>
      </c>
      <c r="EI81" s="403">
        <f t="shared" si="95"/>
        <v>0</v>
      </c>
      <c r="EJ81" s="403">
        <f t="shared" si="95"/>
        <v>0</v>
      </c>
      <c r="EK81" s="403">
        <f t="shared" si="95"/>
        <v>0</v>
      </c>
      <c r="EL81" s="403">
        <f t="shared" si="95"/>
        <v>0</v>
      </c>
      <c r="EM81" s="403">
        <f t="shared" si="95"/>
        <v>0</v>
      </c>
      <c r="EN81" s="403">
        <f t="shared" si="95"/>
        <v>0</v>
      </c>
      <c r="EO81" s="403">
        <f t="shared" si="95"/>
        <v>0</v>
      </c>
      <c r="EP81" s="403">
        <f t="shared" si="95"/>
        <v>0</v>
      </c>
      <c r="EQ81" s="403">
        <f t="shared" si="95"/>
        <v>0</v>
      </c>
      <c r="ER81" s="403">
        <f t="shared" si="95"/>
        <v>0</v>
      </c>
      <c r="ES81" s="403">
        <f t="shared" si="95"/>
        <v>0</v>
      </c>
      <c r="ET81" s="403">
        <f t="shared" si="95"/>
        <v>0</v>
      </c>
      <c r="EU81" s="403">
        <f t="shared" si="95"/>
        <v>0</v>
      </c>
      <c r="EV81" s="403">
        <f t="shared" si="95"/>
        <v>0</v>
      </c>
      <c r="EW81" s="403">
        <f t="shared" si="95"/>
        <v>0</v>
      </c>
      <c r="EX81" s="403">
        <f t="shared" si="95"/>
        <v>0</v>
      </c>
      <c r="EY81" s="403">
        <f t="shared" si="95"/>
        <v>0</v>
      </c>
      <c r="EZ81" s="403">
        <f t="shared" si="95"/>
        <v>0</v>
      </c>
      <c r="FA81" s="403">
        <f t="shared" si="95"/>
        <v>0</v>
      </c>
      <c r="FB81" s="403">
        <f t="shared" si="95"/>
        <v>0</v>
      </c>
      <c r="FC81" s="403">
        <f t="shared" si="95"/>
        <v>0</v>
      </c>
      <c r="FD81" s="403">
        <f t="shared" si="95"/>
        <v>0</v>
      </c>
      <c r="FE81" s="403">
        <f t="shared" si="95"/>
        <v>0</v>
      </c>
      <c r="FF81" s="403">
        <f t="shared" si="95"/>
        <v>0</v>
      </c>
      <c r="FG81" s="403">
        <f t="shared" si="95"/>
        <v>0</v>
      </c>
      <c r="FH81" s="403">
        <f t="shared" si="95"/>
        <v>0</v>
      </c>
      <c r="FI81" s="403">
        <f t="shared" si="95"/>
        <v>0</v>
      </c>
      <c r="FJ81" s="403">
        <f t="shared" si="95"/>
        <v>0</v>
      </c>
      <c r="FK81" s="403">
        <f t="shared" si="95"/>
        <v>0</v>
      </c>
      <c r="FL81" s="403">
        <f t="shared" si="95"/>
        <v>0</v>
      </c>
      <c r="FM81" s="403">
        <f t="shared" si="95"/>
        <v>0</v>
      </c>
      <c r="FN81" s="403">
        <f t="shared" si="95"/>
        <v>0</v>
      </c>
      <c r="FO81" s="403">
        <f t="shared" si="95"/>
        <v>0</v>
      </c>
      <c r="FP81" s="403">
        <f t="shared" si="95"/>
        <v>0</v>
      </c>
      <c r="FQ81" s="403">
        <f t="shared" si="95"/>
        <v>0</v>
      </c>
      <c r="FR81" s="403">
        <f t="shared" si="95"/>
        <v>0</v>
      </c>
      <c r="FS81" s="403">
        <f t="shared" si="95"/>
        <v>0</v>
      </c>
      <c r="FT81" s="403">
        <f t="shared" si="95"/>
        <v>0</v>
      </c>
      <c r="FU81" s="403">
        <f t="shared" si="95"/>
        <v>0</v>
      </c>
      <c r="FV81" s="403">
        <f t="shared" si="95"/>
        <v>0</v>
      </c>
      <c r="FW81" s="403">
        <f t="shared" si="95"/>
        <v>0</v>
      </c>
      <c r="FX81" s="403">
        <f t="shared" si="95"/>
        <v>0</v>
      </c>
      <c r="FY81" s="403">
        <f t="shared" si="95"/>
        <v>0</v>
      </c>
      <c r="FZ81" s="403">
        <f t="shared" si="95"/>
        <v>0</v>
      </c>
      <c r="GA81" s="403">
        <f t="shared" si="95"/>
        <v>0</v>
      </c>
      <c r="GB81" s="403">
        <f t="shared" si="95"/>
        <v>0</v>
      </c>
      <c r="GC81" s="403">
        <f t="shared" si="95"/>
        <v>0</v>
      </c>
      <c r="GD81" s="403">
        <f t="shared" si="95"/>
        <v>0</v>
      </c>
      <c r="GE81" s="403">
        <f t="shared" si="95"/>
        <v>0</v>
      </c>
      <c r="GF81" s="403">
        <f t="shared" si="95"/>
        <v>0</v>
      </c>
      <c r="GG81" s="403">
        <f t="shared" si="95"/>
        <v>0</v>
      </c>
      <c r="GH81" s="403">
        <f t="shared" si="95"/>
        <v>0</v>
      </c>
      <c r="GI81" s="403">
        <f t="shared" si="95"/>
        <v>0</v>
      </c>
      <c r="GJ81" s="403">
        <f t="shared" si="95"/>
        <v>0</v>
      </c>
      <c r="GK81" s="403">
        <f t="shared" si="95"/>
        <v>0</v>
      </c>
      <c r="GL81" s="403">
        <f t="shared" si="95"/>
        <v>0</v>
      </c>
      <c r="GM81" s="403">
        <f t="shared" si="95"/>
        <v>0</v>
      </c>
      <c r="GN81" s="403">
        <f t="shared" si="95"/>
        <v>0</v>
      </c>
      <c r="GO81" s="403">
        <f t="shared" si="95"/>
        <v>0</v>
      </c>
      <c r="GP81" s="403">
        <f t="shared" si="95"/>
        <v>0</v>
      </c>
      <c r="GQ81" s="403"/>
      <c r="GR81" s="403">
        <f t="shared" ref="GR81:JC81" si="96">IF(and($A81-GR$66&gt;=0,$A81-GR$67&lt;0),GR$74,0)</f>
        <v>0</v>
      </c>
      <c r="GS81" s="403">
        <f t="shared" si="96"/>
        <v>0</v>
      </c>
      <c r="GT81" s="403">
        <f t="shared" si="96"/>
        <v>0</v>
      </c>
      <c r="GU81" s="403">
        <f t="shared" si="96"/>
        <v>0</v>
      </c>
      <c r="GV81" s="403">
        <f t="shared" si="96"/>
        <v>0</v>
      </c>
      <c r="GW81" s="403">
        <f t="shared" si="96"/>
        <v>0</v>
      </c>
      <c r="GX81" s="403">
        <f t="shared" si="96"/>
        <v>0</v>
      </c>
      <c r="GY81" s="403">
        <f t="shared" si="96"/>
        <v>0</v>
      </c>
      <c r="GZ81" s="403">
        <f t="shared" si="96"/>
        <v>0</v>
      </c>
      <c r="HA81" s="403">
        <f t="shared" si="96"/>
        <v>0</v>
      </c>
      <c r="HB81" s="403">
        <f t="shared" si="96"/>
        <v>0</v>
      </c>
      <c r="HC81" s="403">
        <f t="shared" si="96"/>
        <v>0</v>
      </c>
      <c r="HD81" s="403">
        <f t="shared" si="96"/>
        <v>0</v>
      </c>
      <c r="HE81" s="403">
        <f t="shared" si="96"/>
        <v>0</v>
      </c>
      <c r="HF81" s="403">
        <f t="shared" si="96"/>
        <v>0</v>
      </c>
      <c r="HG81" s="403">
        <f t="shared" si="96"/>
        <v>0</v>
      </c>
      <c r="HH81" s="403">
        <f t="shared" si="96"/>
        <v>0</v>
      </c>
      <c r="HI81" s="403">
        <f t="shared" si="96"/>
        <v>0</v>
      </c>
      <c r="HJ81" s="403">
        <f t="shared" si="96"/>
        <v>0</v>
      </c>
      <c r="HK81" s="403">
        <f t="shared" si="96"/>
        <v>0</v>
      </c>
      <c r="HL81" s="403">
        <f t="shared" si="96"/>
        <v>0</v>
      </c>
      <c r="HM81" s="403">
        <f t="shared" si="96"/>
        <v>0</v>
      </c>
      <c r="HN81" s="403">
        <f t="shared" si="96"/>
        <v>0</v>
      </c>
      <c r="HO81" s="403">
        <f t="shared" si="96"/>
        <v>0</v>
      </c>
      <c r="HP81" s="403">
        <f t="shared" si="96"/>
        <v>0</v>
      </c>
      <c r="HQ81" s="403">
        <f t="shared" si="96"/>
        <v>0</v>
      </c>
      <c r="HR81" s="403">
        <f t="shared" si="96"/>
        <v>0</v>
      </c>
      <c r="HS81" s="403">
        <f t="shared" si="96"/>
        <v>0</v>
      </c>
      <c r="HT81" s="403">
        <f t="shared" si="96"/>
        <v>0</v>
      </c>
      <c r="HU81" s="403">
        <f t="shared" si="96"/>
        <v>0</v>
      </c>
      <c r="HV81" s="403">
        <f t="shared" si="96"/>
        <v>0</v>
      </c>
      <c r="HW81" s="403">
        <f t="shared" si="96"/>
        <v>0</v>
      </c>
      <c r="HX81" s="403">
        <f t="shared" si="96"/>
        <v>0</v>
      </c>
      <c r="HY81" s="403">
        <f t="shared" si="96"/>
        <v>0</v>
      </c>
      <c r="HZ81" s="403">
        <f t="shared" si="96"/>
        <v>0</v>
      </c>
      <c r="IA81" s="403">
        <f t="shared" si="96"/>
        <v>0</v>
      </c>
      <c r="IB81" s="403">
        <f t="shared" si="96"/>
        <v>0</v>
      </c>
      <c r="IC81" s="403">
        <f t="shared" si="96"/>
        <v>0</v>
      </c>
      <c r="ID81" s="403">
        <f t="shared" si="96"/>
        <v>0</v>
      </c>
      <c r="IE81" s="403">
        <f t="shared" si="96"/>
        <v>0</v>
      </c>
      <c r="IF81" s="403">
        <f t="shared" si="96"/>
        <v>0</v>
      </c>
      <c r="IG81" s="403">
        <f t="shared" si="96"/>
        <v>0</v>
      </c>
      <c r="IH81" s="403">
        <f t="shared" si="96"/>
        <v>0</v>
      </c>
      <c r="II81" s="403">
        <f t="shared" si="96"/>
        <v>0</v>
      </c>
      <c r="IJ81" s="403">
        <f t="shared" si="96"/>
        <v>0</v>
      </c>
      <c r="IK81" s="403">
        <f t="shared" si="96"/>
        <v>0</v>
      </c>
      <c r="IL81" s="403">
        <f t="shared" si="96"/>
        <v>0</v>
      </c>
      <c r="IM81" s="403">
        <f t="shared" si="96"/>
        <v>0</v>
      </c>
      <c r="IN81" s="403">
        <f t="shared" si="96"/>
        <v>0</v>
      </c>
      <c r="IO81" s="403">
        <f t="shared" si="96"/>
        <v>0</v>
      </c>
      <c r="IP81" s="403">
        <f t="shared" si="96"/>
        <v>0</v>
      </c>
      <c r="IQ81" s="403">
        <f t="shared" si="96"/>
        <v>0</v>
      </c>
      <c r="IR81" s="403">
        <f t="shared" si="96"/>
        <v>0</v>
      </c>
      <c r="IS81" s="403">
        <f t="shared" si="96"/>
        <v>0</v>
      </c>
      <c r="IT81" s="403">
        <f t="shared" si="96"/>
        <v>0</v>
      </c>
      <c r="IU81" s="403">
        <f t="shared" si="96"/>
        <v>0</v>
      </c>
      <c r="IV81" s="403">
        <f t="shared" si="96"/>
        <v>0</v>
      </c>
      <c r="IW81" s="403">
        <f t="shared" si="96"/>
        <v>0</v>
      </c>
      <c r="IX81" s="403">
        <f t="shared" si="96"/>
        <v>0</v>
      </c>
      <c r="IY81" s="403">
        <f t="shared" si="96"/>
        <v>0</v>
      </c>
      <c r="IZ81" s="403">
        <f t="shared" si="96"/>
        <v>0</v>
      </c>
      <c r="JA81" s="403">
        <f t="shared" si="96"/>
        <v>0</v>
      </c>
      <c r="JB81" s="403">
        <f t="shared" si="96"/>
        <v>0</v>
      </c>
      <c r="JC81" s="403">
        <f t="shared" si="96"/>
        <v>0</v>
      </c>
      <c r="JD81" s="403"/>
      <c r="JE81" s="403">
        <f t="shared" ref="JE81:LP81" si="97">IF(and($A81-JE$66&gt;=0,$A81-JE$67&lt;0),JE$74,0)</f>
        <v>0</v>
      </c>
      <c r="JF81" s="403">
        <f t="shared" si="97"/>
        <v>0</v>
      </c>
      <c r="JG81" s="403">
        <f t="shared" si="97"/>
        <v>0</v>
      </c>
      <c r="JH81" s="403">
        <f t="shared" si="97"/>
        <v>0</v>
      </c>
      <c r="JI81" s="403">
        <f t="shared" si="97"/>
        <v>0</v>
      </c>
      <c r="JJ81" s="403">
        <f t="shared" si="97"/>
        <v>0</v>
      </c>
      <c r="JK81" s="403">
        <f t="shared" si="97"/>
        <v>0</v>
      </c>
      <c r="JL81" s="403">
        <f t="shared" si="97"/>
        <v>0</v>
      </c>
      <c r="JM81" s="403">
        <f t="shared" si="97"/>
        <v>0</v>
      </c>
      <c r="JN81" s="403">
        <f t="shared" si="97"/>
        <v>0</v>
      </c>
      <c r="JO81" s="403">
        <f t="shared" si="97"/>
        <v>0</v>
      </c>
      <c r="JP81" s="403">
        <f t="shared" si="97"/>
        <v>0</v>
      </c>
      <c r="JQ81" s="403">
        <f t="shared" si="97"/>
        <v>0</v>
      </c>
      <c r="JR81" s="403">
        <f t="shared" si="97"/>
        <v>0</v>
      </c>
      <c r="JS81" s="403">
        <f t="shared" si="97"/>
        <v>0</v>
      </c>
      <c r="JT81" s="403">
        <f t="shared" si="97"/>
        <v>0</v>
      </c>
      <c r="JU81" s="403">
        <f t="shared" si="97"/>
        <v>0</v>
      </c>
      <c r="JV81" s="403">
        <f t="shared" si="97"/>
        <v>0</v>
      </c>
      <c r="JW81" s="403">
        <f t="shared" si="97"/>
        <v>0</v>
      </c>
      <c r="JX81" s="403">
        <f t="shared" si="97"/>
        <v>0</v>
      </c>
      <c r="JY81" s="403">
        <f t="shared" si="97"/>
        <v>0</v>
      </c>
      <c r="JZ81" s="403">
        <f t="shared" si="97"/>
        <v>0</v>
      </c>
      <c r="KA81" s="403">
        <f t="shared" si="97"/>
        <v>0</v>
      </c>
      <c r="KB81" s="403">
        <f t="shared" si="97"/>
        <v>0</v>
      </c>
      <c r="KC81" s="403">
        <f t="shared" si="97"/>
        <v>0</v>
      </c>
      <c r="KD81" s="403">
        <f t="shared" si="97"/>
        <v>0</v>
      </c>
      <c r="KE81" s="403">
        <f t="shared" si="97"/>
        <v>0</v>
      </c>
      <c r="KF81" s="403">
        <f t="shared" si="97"/>
        <v>0</v>
      </c>
      <c r="KG81" s="403">
        <f t="shared" si="97"/>
        <v>0</v>
      </c>
      <c r="KH81" s="403">
        <f t="shared" si="97"/>
        <v>0</v>
      </c>
      <c r="KI81" s="403">
        <f t="shared" si="97"/>
        <v>0</v>
      </c>
      <c r="KJ81" s="403">
        <f t="shared" si="97"/>
        <v>0</v>
      </c>
      <c r="KK81" s="403">
        <f t="shared" si="97"/>
        <v>0</v>
      </c>
      <c r="KL81" s="403">
        <f t="shared" si="97"/>
        <v>0</v>
      </c>
      <c r="KM81" s="403">
        <f t="shared" si="97"/>
        <v>0</v>
      </c>
      <c r="KN81" s="403">
        <f t="shared" si="97"/>
        <v>0</v>
      </c>
      <c r="KO81" s="403">
        <f t="shared" si="97"/>
        <v>0</v>
      </c>
      <c r="KP81" s="403">
        <f t="shared" si="97"/>
        <v>0</v>
      </c>
      <c r="KQ81" s="403">
        <f t="shared" si="97"/>
        <v>0</v>
      </c>
      <c r="KR81" s="403">
        <f t="shared" si="97"/>
        <v>0</v>
      </c>
      <c r="KS81" s="403">
        <f t="shared" si="97"/>
        <v>0</v>
      </c>
      <c r="KT81" s="403">
        <f t="shared" si="97"/>
        <v>0</v>
      </c>
      <c r="KU81" s="403">
        <f t="shared" si="97"/>
        <v>0</v>
      </c>
      <c r="KV81" s="403">
        <f t="shared" si="97"/>
        <v>0</v>
      </c>
      <c r="KW81" s="403">
        <f t="shared" si="97"/>
        <v>0</v>
      </c>
      <c r="KX81" s="403">
        <f t="shared" si="97"/>
        <v>0</v>
      </c>
      <c r="KY81" s="403">
        <f t="shared" si="97"/>
        <v>0</v>
      </c>
      <c r="KZ81" s="403">
        <f t="shared" si="97"/>
        <v>0</v>
      </c>
      <c r="LA81" s="403">
        <f t="shared" si="97"/>
        <v>0</v>
      </c>
      <c r="LB81" s="403">
        <f t="shared" si="97"/>
        <v>0</v>
      </c>
      <c r="LC81" s="403">
        <f t="shared" si="97"/>
        <v>0</v>
      </c>
      <c r="LD81" s="403">
        <f t="shared" si="97"/>
        <v>0</v>
      </c>
      <c r="LE81" s="403">
        <f t="shared" si="97"/>
        <v>0</v>
      </c>
      <c r="LF81" s="403">
        <f t="shared" si="97"/>
        <v>0</v>
      </c>
      <c r="LG81" s="403">
        <f t="shared" si="97"/>
        <v>0</v>
      </c>
      <c r="LH81" s="403">
        <f t="shared" si="97"/>
        <v>0</v>
      </c>
      <c r="LI81" s="403">
        <f t="shared" si="97"/>
        <v>0</v>
      </c>
      <c r="LJ81" s="403">
        <f t="shared" si="97"/>
        <v>0</v>
      </c>
      <c r="LK81" s="403">
        <f t="shared" si="97"/>
        <v>0</v>
      </c>
      <c r="LL81" s="403">
        <f t="shared" si="97"/>
        <v>0</v>
      </c>
      <c r="LM81" s="403">
        <f t="shared" si="97"/>
        <v>0</v>
      </c>
      <c r="LN81" s="403">
        <f t="shared" si="97"/>
        <v>0</v>
      </c>
      <c r="LO81" s="403">
        <f t="shared" si="97"/>
        <v>0</v>
      </c>
      <c r="LP81" s="403">
        <f t="shared" si="97"/>
        <v>0</v>
      </c>
    </row>
    <row r="82">
      <c r="A82" s="331" t="str">
        <f t="shared" si="77"/>
        <v>03-2024</v>
      </c>
      <c r="B82" s="346">
        <f t="shared" si="70"/>
        <v>8160419.69</v>
      </c>
      <c r="C82" s="346">
        <f t="shared" si="71"/>
        <v>1.001234056</v>
      </c>
      <c r="D82" s="346"/>
      <c r="E82" s="403">
        <f t="shared" ref="E82:BP82" si="98">IF(and($A82-E$66&gt;=0,$A82-E$67&lt;0),E$74,0)</f>
        <v>121708.41</v>
      </c>
      <c r="F82" s="403">
        <f t="shared" si="98"/>
        <v>90594.48</v>
      </c>
      <c r="G82" s="403">
        <f t="shared" si="98"/>
        <v>120000</v>
      </c>
      <c r="H82" s="403">
        <f t="shared" si="98"/>
        <v>129552.28</v>
      </c>
      <c r="I82" s="403">
        <f t="shared" si="98"/>
        <v>107000</v>
      </c>
      <c r="J82" s="403">
        <f t="shared" si="98"/>
        <v>103565</v>
      </c>
      <c r="K82" s="403">
        <f t="shared" si="98"/>
        <v>128418.77</v>
      </c>
      <c r="L82" s="403">
        <f t="shared" si="98"/>
        <v>87232.36</v>
      </c>
      <c r="M82" s="403">
        <f t="shared" si="98"/>
        <v>99881.32</v>
      </c>
      <c r="N82" s="403">
        <f t="shared" si="98"/>
        <v>223221.57</v>
      </c>
      <c r="O82" s="403">
        <f t="shared" si="98"/>
        <v>180593.29</v>
      </c>
      <c r="P82" s="403">
        <f t="shared" si="98"/>
        <v>91968.82</v>
      </c>
      <c r="Q82" s="403">
        <f t="shared" si="98"/>
        <v>102434.8</v>
      </c>
      <c r="R82" s="403">
        <f t="shared" si="98"/>
        <v>181860.19</v>
      </c>
      <c r="S82" s="403">
        <f t="shared" si="98"/>
        <v>208031.99</v>
      </c>
      <c r="T82" s="403">
        <f t="shared" si="98"/>
        <v>217515.94</v>
      </c>
      <c r="U82" s="403">
        <f t="shared" si="98"/>
        <v>195596.52</v>
      </c>
      <c r="V82" s="403">
        <f t="shared" si="98"/>
        <v>184028.25</v>
      </c>
      <c r="W82" s="403">
        <f t="shared" si="98"/>
        <v>168878.71</v>
      </c>
      <c r="X82" s="403">
        <f t="shared" si="98"/>
        <v>162441.03</v>
      </c>
      <c r="Y82" s="403">
        <f t="shared" si="98"/>
        <v>134043.44</v>
      </c>
      <c r="Z82" s="403">
        <f t="shared" si="98"/>
        <v>835.25</v>
      </c>
      <c r="AA82" s="403">
        <f t="shared" si="98"/>
        <v>175069.23</v>
      </c>
      <c r="AB82" s="403">
        <f t="shared" si="98"/>
        <v>159907.69</v>
      </c>
      <c r="AC82" s="403">
        <f t="shared" si="98"/>
        <v>183879.61</v>
      </c>
      <c r="AD82" s="403">
        <f t="shared" si="98"/>
        <v>184851.11</v>
      </c>
      <c r="AE82" s="403">
        <f t="shared" si="98"/>
        <v>240730.29</v>
      </c>
      <c r="AF82" s="403">
        <f t="shared" si="98"/>
        <v>112998.23</v>
      </c>
      <c r="AG82" s="403">
        <f t="shared" si="98"/>
        <v>126237</v>
      </c>
      <c r="AH82" s="403">
        <f t="shared" si="98"/>
        <v>9142.22</v>
      </c>
      <c r="AI82" s="403">
        <f t="shared" si="98"/>
        <v>186686.77</v>
      </c>
      <c r="AJ82" s="403">
        <f t="shared" si="98"/>
        <v>42000</v>
      </c>
      <c r="AK82" s="403">
        <f t="shared" si="98"/>
        <v>271017.63</v>
      </c>
      <c r="AL82" s="403">
        <f t="shared" si="98"/>
        <v>5000</v>
      </c>
      <c r="AM82" s="403">
        <f t="shared" si="98"/>
        <v>127756.57</v>
      </c>
      <c r="AN82" s="403">
        <f t="shared" si="98"/>
        <v>237115.24</v>
      </c>
      <c r="AO82" s="403">
        <f t="shared" si="98"/>
        <v>158167.25</v>
      </c>
      <c r="AP82" s="403">
        <f t="shared" si="98"/>
        <v>103015</v>
      </c>
      <c r="AQ82" s="403">
        <f t="shared" si="98"/>
        <v>155500</v>
      </c>
      <c r="AR82" s="403">
        <f t="shared" si="98"/>
        <v>167620.78</v>
      </c>
      <c r="AS82" s="403">
        <f t="shared" si="98"/>
        <v>191134.2</v>
      </c>
      <c r="AT82" s="403">
        <f t="shared" si="98"/>
        <v>283068.43</v>
      </c>
      <c r="AU82" s="403">
        <f t="shared" si="98"/>
        <v>114804.31</v>
      </c>
      <c r="AV82" s="403">
        <f t="shared" si="98"/>
        <v>109785.34</v>
      </c>
      <c r="AW82" s="403">
        <f t="shared" si="98"/>
        <v>48000</v>
      </c>
      <c r="AX82" s="403">
        <f t="shared" si="98"/>
        <v>164702</v>
      </c>
      <c r="AY82" s="403">
        <f t="shared" si="98"/>
        <v>223255</v>
      </c>
      <c r="AZ82" s="403">
        <f t="shared" si="98"/>
        <v>72000</v>
      </c>
      <c r="BA82" s="403">
        <f t="shared" si="98"/>
        <v>97799.52</v>
      </c>
      <c r="BB82" s="403">
        <f t="shared" si="98"/>
        <v>242596.66</v>
      </c>
      <c r="BC82" s="403">
        <f t="shared" si="98"/>
        <v>108292.85</v>
      </c>
      <c r="BD82" s="403">
        <f t="shared" si="98"/>
        <v>238900</v>
      </c>
      <c r="BE82" s="403">
        <f t="shared" si="98"/>
        <v>101455.9</v>
      </c>
      <c r="BF82" s="403">
        <f t="shared" si="98"/>
        <v>23511.76</v>
      </c>
      <c r="BG82" s="403">
        <f t="shared" si="98"/>
        <v>20008.84</v>
      </c>
      <c r="BH82" s="403">
        <f t="shared" si="98"/>
        <v>77858.98</v>
      </c>
      <c r="BI82" s="403">
        <f t="shared" si="98"/>
        <v>45000</v>
      </c>
      <c r="BJ82" s="403">
        <f t="shared" si="98"/>
        <v>124565</v>
      </c>
      <c r="BK82" s="403">
        <f t="shared" si="98"/>
        <v>25000</v>
      </c>
      <c r="BL82" s="403">
        <f t="shared" si="98"/>
        <v>29885</v>
      </c>
      <c r="BM82" s="403">
        <f t="shared" si="98"/>
        <v>33809.25</v>
      </c>
      <c r="BN82" s="403">
        <f t="shared" si="98"/>
        <v>10969.85</v>
      </c>
      <c r="BO82" s="403">
        <f t="shared" si="98"/>
        <v>77861.76</v>
      </c>
      <c r="BP82" s="403">
        <f t="shared" si="98"/>
        <v>10058</v>
      </c>
      <c r="BQ82" s="403"/>
      <c r="BR82" s="403">
        <f t="shared" ref="BR82:EC82" si="99">IF(and($A82-BR$66&gt;=0,$A82-BR$67&lt;0),BR$74,0)</f>
        <v>0</v>
      </c>
      <c r="BS82" s="403">
        <f t="shared" si="99"/>
        <v>0</v>
      </c>
      <c r="BT82" s="403">
        <f t="shared" si="99"/>
        <v>0</v>
      </c>
      <c r="BU82" s="403">
        <f t="shared" si="99"/>
        <v>0</v>
      </c>
      <c r="BV82" s="403">
        <f t="shared" si="99"/>
        <v>0</v>
      </c>
      <c r="BW82" s="403">
        <f t="shared" si="99"/>
        <v>0</v>
      </c>
      <c r="BX82" s="403">
        <f t="shared" si="99"/>
        <v>0</v>
      </c>
      <c r="BY82" s="403">
        <f t="shared" si="99"/>
        <v>0</v>
      </c>
      <c r="BZ82" s="403">
        <f t="shared" si="99"/>
        <v>0</v>
      </c>
      <c r="CA82" s="403">
        <f t="shared" si="99"/>
        <v>0</v>
      </c>
      <c r="CB82" s="403">
        <f t="shared" si="99"/>
        <v>0</v>
      </c>
      <c r="CC82" s="403">
        <f t="shared" si="99"/>
        <v>0</v>
      </c>
      <c r="CD82" s="403">
        <f t="shared" si="99"/>
        <v>0</v>
      </c>
      <c r="CE82" s="403">
        <f t="shared" si="99"/>
        <v>0</v>
      </c>
      <c r="CF82" s="403">
        <f t="shared" si="99"/>
        <v>0</v>
      </c>
      <c r="CG82" s="403">
        <f t="shared" si="99"/>
        <v>0</v>
      </c>
      <c r="CH82" s="403">
        <f t="shared" si="99"/>
        <v>0</v>
      </c>
      <c r="CI82" s="403">
        <f t="shared" si="99"/>
        <v>0</v>
      </c>
      <c r="CJ82" s="403">
        <f t="shared" si="99"/>
        <v>0</v>
      </c>
      <c r="CK82" s="403">
        <f t="shared" si="99"/>
        <v>0</v>
      </c>
      <c r="CL82" s="403">
        <f t="shared" si="99"/>
        <v>0</v>
      </c>
      <c r="CM82" s="403">
        <f t="shared" si="99"/>
        <v>0</v>
      </c>
      <c r="CN82" s="403">
        <f t="shared" si="99"/>
        <v>0</v>
      </c>
      <c r="CO82" s="403">
        <f t="shared" si="99"/>
        <v>0</v>
      </c>
      <c r="CP82" s="403">
        <f t="shared" si="99"/>
        <v>0</v>
      </c>
      <c r="CQ82" s="403">
        <f t="shared" si="99"/>
        <v>0</v>
      </c>
      <c r="CR82" s="403">
        <f t="shared" si="99"/>
        <v>0</v>
      </c>
      <c r="CS82" s="403">
        <f t="shared" si="99"/>
        <v>0</v>
      </c>
      <c r="CT82" s="403">
        <f t="shared" si="99"/>
        <v>0</v>
      </c>
      <c r="CU82" s="403">
        <f t="shared" si="99"/>
        <v>0</v>
      </c>
      <c r="CV82" s="403">
        <f t="shared" si="99"/>
        <v>0</v>
      </c>
      <c r="CW82" s="403">
        <f t="shared" si="99"/>
        <v>0</v>
      </c>
      <c r="CX82" s="403">
        <f t="shared" si="99"/>
        <v>0</v>
      </c>
      <c r="CY82" s="403">
        <f t="shared" si="99"/>
        <v>0</v>
      </c>
      <c r="CZ82" s="403">
        <f t="shared" si="99"/>
        <v>0</v>
      </c>
      <c r="DA82" s="403">
        <f t="shared" si="99"/>
        <v>0</v>
      </c>
      <c r="DB82" s="403">
        <f t="shared" si="99"/>
        <v>0</v>
      </c>
      <c r="DC82" s="403">
        <f t="shared" si="99"/>
        <v>0</v>
      </c>
      <c r="DD82" s="403">
        <f t="shared" si="99"/>
        <v>0</v>
      </c>
      <c r="DE82" s="403">
        <f t="shared" si="99"/>
        <v>0</v>
      </c>
      <c r="DF82" s="403">
        <f t="shared" si="99"/>
        <v>0</v>
      </c>
      <c r="DG82" s="403">
        <f t="shared" si="99"/>
        <v>0</v>
      </c>
      <c r="DH82" s="403">
        <f t="shared" si="99"/>
        <v>0</v>
      </c>
      <c r="DI82" s="403">
        <f t="shared" si="99"/>
        <v>0</v>
      </c>
      <c r="DJ82" s="403">
        <f t="shared" si="99"/>
        <v>0</v>
      </c>
      <c r="DK82" s="403">
        <f t="shared" si="99"/>
        <v>0</v>
      </c>
      <c r="DL82" s="403">
        <f t="shared" si="99"/>
        <v>0</v>
      </c>
      <c r="DM82" s="403">
        <f t="shared" si="99"/>
        <v>0</v>
      </c>
      <c r="DN82" s="403">
        <f t="shared" si="99"/>
        <v>0</v>
      </c>
      <c r="DO82" s="403">
        <f t="shared" si="99"/>
        <v>0</v>
      </c>
      <c r="DP82" s="403">
        <f t="shared" si="99"/>
        <v>0</v>
      </c>
      <c r="DQ82" s="403">
        <f t="shared" si="99"/>
        <v>0</v>
      </c>
      <c r="DR82" s="403">
        <f t="shared" si="99"/>
        <v>0</v>
      </c>
      <c r="DS82" s="403">
        <f t="shared" si="99"/>
        <v>0</v>
      </c>
      <c r="DT82" s="403">
        <f t="shared" si="99"/>
        <v>0</v>
      </c>
      <c r="DU82" s="403">
        <f t="shared" si="99"/>
        <v>0</v>
      </c>
      <c r="DV82" s="403">
        <f t="shared" si="99"/>
        <v>0</v>
      </c>
      <c r="DW82" s="403">
        <f t="shared" si="99"/>
        <v>0</v>
      </c>
      <c r="DX82" s="403">
        <f t="shared" si="99"/>
        <v>0</v>
      </c>
      <c r="DY82" s="403">
        <f t="shared" si="99"/>
        <v>0</v>
      </c>
      <c r="DZ82" s="403">
        <f t="shared" si="99"/>
        <v>0</v>
      </c>
      <c r="EA82" s="403">
        <f t="shared" si="99"/>
        <v>0</v>
      </c>
      <c r="EB82" s="403">
        <f t="shared" si="99"/>
        <v>0</v>
      </c>
      <c r="EC82" s="403">
        <f t="shared" si="99"/>
        <v>0</v>
      </c>
      <c r="ED82" s="403"/>
      <c r="EE82" s="403">
        <f t="shared" ref="EE82:GP82" si="100">IF(and($A82-EE$66&gt;=0,$A82-EE$67&lt;0),EE$74,0)</f>
        <v>0</v>
      </c>
      <c r="EF82" s="403">
        <f t="shared" si="100"/>
        <v>0</v>
      </c>
      <c r="EG82" s="403">
        <f t="shared" si="100"/>
        <v>0</v>
      </c>
      <c r="EH82" s="403">
        <f t="shared" si="100"/>
        <v>0</v>
      </c>
      <c r="EI82" s="403">
        <f t="shared" si="100"/>
        <v>0</v>
      </c>
      <c r="EJ82" s="403">
        <f t="shared" si="100"/>
        <v>0</v>
      </c>
      <c r="EK82" s="403">
        <f t="shared" si="100"/>
        <v>0</v>
      </c>
      <c r="EL82" s="403">
        <f t="shared" si="100"/>
        <v>0</v>
      </c>
      <c r="EM82" s="403">
        <f t="shared" si="100"/>
        <v>0</v>
      </c>
      <c r="EN82" s="403">
        <f t="shared" si="100"/>
        <v>0</v>
      </c>
      <c r="EO82" s="403">
        <f t="shared" si="100"/>
        <v>0</v>
      </c>
      <c r="EP82" s="403">
        <f t="shared" si="100"/>
        <v>0</v>
      </c>
      <c r="EQ82" s="403">
        <f t="shared" si="100"/>
        <v>0</v>
      </c>
      <c r="ER82" s="403">
        <f t="shared" si="100"/>
        <v>0</v>
      </c>
      <c r="ES82" s="403">
        <f t="shared" si="100"/>
        <v>0</v>
      </c>
      <c r="ET82" s="403">
        <f t="shared" si="100"/>
        <v>0</v>
      </c>
      <c r="EU82" s="403">
        <f t="shared" si="100"/>
        <v>0</v>
      </c>
      <c r="EV82" s="403">
        <f t="shared" si="100"/>
        <v>0</v>
      </c>
      <c r="EW82" s="403">
        <f t="shared" si="100"/>
        <v>0</v>
      </c>
      <c r="EX82" s="403">
        <f t="shared" si="100"/>
        <v>0</v>
      </c>
      <c r="EY82" s="403">
        <f t="shared" si="100"/>
        <v>0</v>
      </c>
      <c r="EZ82" s="403">
        <f t="shared" si="100"/>
        <v>0</v>
      </c>
      <c r="FA82" s="403">
        <f t="shared" si="100"/>
        <v>0</v>
      </c>
      <c r="FB82" s="403">
        <f t="shared" si="100"/>
        <v>0</v>
      </c>
      <c r="FC82" s="403">
        <f t="shared" si="100"/>
        <v>0</v>
      </c>
      <c r="FD82" s="403">
        <f t="shared" si="100"/>
        <v>0</v>
      </c>
      <c r="FE82" s="403">
        <f t="shared" si="100"/>
        <v>0</v>
      </c>
      <c r="FF82" s="403">
        <f t="shared" si="100"/>
        <v>0</v>
      </c>
      <c r="FG82" s="403">
        <f t="shared" si="100"/>
        <v>0</v>
      </c>
      <c r="FH82" s="403">
        <f t="shared" si="100"/>
        <v>0</v>
      </c>
      <c r="FI82" s="403">
        <f t="shared" si="100"/>
        <v>0</v>
      </c>
      <c r="FJ82" s="403">
        <f t="shared" si="100"/>
        <v>0</v>
      </c>
      <c r="FK82" s="403">
        <f t="shared" si="100"/>
        <v>0</v>
      </c>
      <c r="FL82" s="403">
        <f t="shared" si="100"/>
        <v>0</v>
      </c>
      <c r="FM82" s="403">
        <f t="shared" si="100"/>
        <v>0</v>
      </c>
      <c r="FN82" s="403">
        <f t="shared" si="100"/>
        <v>0</v>
      </c>
      <c r="FO82" s="403">
        <f t="shared" si="100"/>
        <v>0</v>
      </c>
      <c r="FP82" s="403">
        <f t="shared" si="100"/>
        <v>0</v>
      </c>
      <c r="FQ82" s="403">
        <f t="shared" si="100"/>
        <v>0</v>
      </c>
      <c r="FR82" s="403">
        <f t="shared" si="100"/>
        <v>0</v>
      </c>
      <c r="FS82" s="403">
        <f t="shared" si="100"/>
        <v>0</v>
      </c>
      <c r="FT82" s="403">
        <f t="shared" si="100"/>
        <v>0</v>
      </c>
      <c r="FU82" s="403">
        <f t="shared" si="100"/>
        <v>0</v>
      </c>
      <c r="FV82" s="403">
        <f t="shared" si="100"/>
        <v>0</v>
      </c>
      <c r="FW82" s="403">
        <f t="shared" si="100"/>
        <v>0</v>
      </c>
      <c r="FX82" s="403">
        <f t="shared" si="100"/>
        <v>0</v>
      </c>
      <c r="FY82" s="403">
        <f t="shared" si="100"/>
        <v>0</v>
      </c>
      <c r="FZ82" s="403">
        <f t="shared" si="100"/>
        <v>0</v>
      </c>
      <c r="GA82" s="403">
        <f t="shared" si="100"/>
        <v>0</v>
      </c>
      <c r="GB82" s="403">
        <f t="shared" si="100"/>
        <v>0</v>
      </c>
      <c r="GC82" s="403">
        <f t="shared" si="100"/>
        <v>0</v>
      </c>
      <c r="GD82" s="403">
        <f t="shared" si="100"/>
        <v>0</v>
      </c>
      <c r="GE82" s="403">
        <f t="shared" si="100"/>
        <v>0</v>
      </c>
      <c r="GF82" s="403">
        <f t="shared" si="100"/>
        <v>0</v>
      </c>
      <c r="GG82" s="403">
        <f t="shared" si="100"/>
        <v>0</v>
      </c>
      <c r="GH82" s="403">
        <f t="shared" si="100"/>
        <v>0</v>
      </c>
      <c r="GI82" s="403">
        <f t="shared" si="100"/>
        <v>0</v>
      </c>
      <c r="GJ82" s="403">
        <f t="shared" si="100"/>
        <v>0</v>
      </c>
      <c r="GK82" s="403">
        <f t="shared" si="100"/>
        <v>0</v>
      </c>
      <c r="GL82" s="403">
        <f t="shared" si="100"/>
        <v>0</v>
      </c>
      <c r="GM82" s="403">
        <f t="shared" si="100"/>
        <v>0</v>
      </c>
      <c r="GN82" s="403">
        <f t="shared" si="100"/>
        <v>0</v>
      </c>
      <c r="GO82" s="403">
        <f t="shared" si="100"/>
        <v>0</v>
      </c>
      <c r="GP82" s="403">
        <f t="shared" si="100"/>
        <v>0</v>
      </c>
      <c r="GQ82" s="403"/>
      <c r="GR82" s="403">
        <f t="shared" ref="GR82:JC82" si="101">IF(and($A82-GR$66&gt;=0,$A82-GR$67&lt;0),GR$74,0)</f>
        <v>0</v>
      </c>
      <c r="GS82" s="403">
        <f t="shared" si="101"/>
        <v>0</v>
      </c>
      <c r="GT82" s="403">
        <f t="shared" si="101"/>
        <v>0</v>
      </c>
      <c r="GU82" s="403">
        <f t="shared" si="101"/>
        <v>0</v>
      </c>
      <c r="GV82" s="403">
        <f t="shared" si="101"/>
        <v>0</v>
      </c>
      <c r="GW82" s="403">
        <f t="shared" si="101"/>
        <v>0</v>
      </c>
      <c r="GX82" s="403">
        <f t="shared" si="101"/>
        <v>0</v>
      </c>
      <c r="GY82" s="403">
        <f t="shared" si="101"/>
        <v>0</v>
      </c>
      <c r="GZ82" s="403">
        <f t="shared" si="101"/>
        <v>0</v>
      </c>
      <c r="HA82" s="403">
        <f t="shared" si="101"/>
        <v>0</v>
      </c>
      <c r="HB82" s="403">
        <f t="shared" si="101"/>
        <v>0</v>
      </c>
      <c r="HC82" s="403">
        <f t="shared" si="101"/>
        <v>0</v>
      </c>
      <c r="HD82" s="403">
        <f t="shared" si="101"/>
        <v>0</v>
      </c>
      <c r="HE82" s="403">
        <f t="shared" si="101"/>
        <v>0</v>
      </c>
      <c r="HF82" s="403">
        <f t="shared" si="101"/>
        <v>0</v>
      </c>
      <c r="HG82" s="403">
        <f t="shared" si="101"/>
        <v>0</v>
      </c>
      <c r="HH82" s="403">
        <f t="shared" si="101"/>
        <v>0</v>
      </c>
      <c r="HI82" s="403">
        <f t="shared" si="101"/>
        <v>0</v>
      </c>
      <c r="HJ82" s="403">
        <f t="shared" si="101"/>
        <v>0</v>
      </c>
      <c r="HK82" s="403">
        <f t="shared" si="101"/>
        <v>0</v>
      </c>
      <c r="HL82" s="403">
        <f t="shared" si="101"/>
        <v>0</v>
      </c>
      <c r="HM82" s="403">
        <f t="shared" si="101"/>
        <v>0</v>
      </c>
      <c r="HN82" s="403">
        <f t="shared" si="101"/>
        <v>0</v>
      </c>
      <c r="HO82" s="403">
        <f t="shared" si="101"/>
        <v>0</v>
      </c>
      <c r="HP82" s="403">
        <f t="shared" si="101"/>
        <v>0</v>
      </c>
      <c r="HQ82" s="403">
        <f t="shared" si="101"/>
        <v>0</v>
      </c>
      <c r="HR82" s="403">
        <f t="shared" si="101"/>
        <v>0</v>
      </c>
      <c r="HS82" s="403">
        <f t="shared" si="101"/>
        <v>0</v>
      </c>
      <c r="HT82" s="403">
        <f t="shared" si="101"/>
        <v>0</v>
      </c>
      <c r="HU82" s="403">
        <f t="shared" si="101"/>
        <v>0</v>
      </c>
      <c r="HV82" s="403">
        <f t="shared" si="101"/>
        <v>0</v>
      </c>
      <c r="HW82" s="403">
        <f t="shared" si="101"/>
        <v>0</v>
      </c>
      <c r="HX82" s="403">
        <f t="shared" si="101"/>
        <v>0</v>
      </c>
      <c r="HY82" s="403">
        <f t="shared" si="101"/>
        <v>0</v>
      </c>
      <c r="HZ82" s="403">
        <f t="shared" si="101"/>
        <v>0</v>
      </c>
      <c r="IA82" s="403">
        <f t="shared" si="101"/>
        <v>0</v>
      </c>
      <c r="IB82" s="403">
        <f t="shared" si="101"/>
        <v>0</v>
      </c>
      <c r="IC82" s="403">
        <f t="shared" si="101"/>
        <v>0</v>
      </c>
      <c r="ID82" s="403">
        <f t="shared" si="101"/>
        <v>0</v>
      </c>
      <c r="IE82" s="403">
        <f t="shared" si="101"/>
        <v>0</v>
      </c>
      <c r="IF82" s="403">
        <f t="shared" si="101"/>
        <v>0</v>
      </c>
      <c r="IG82" s="403">
        <f t="shared" si="101"/>
        <v>0</v>
      </c>
      <c r="IH82" s="403">
        <f t="shared" si="101"/>
        <v>0</v>
      </c>
      <c r="II82" s="403">
        <f t="shared" si="101"/>
        <v>0</v>
      </c>
      <c r="IJ82" s="403">
        <f t="shared" si="101"/>
        <v>0</v>
      </c>
      <c r="IK82" s="403">
        <f t="shared" si="101"/>
        <v>0</v>
      </c>
      <c r="IL82" s="403">
        <f t="shared" si="101"/>
        <v>0</v>
      </c>
      <c r="IM82" s="403">
        <f t="shared" si="101"/>
        <v>0</v>
      </c>
      <c r="IN82" s="403">
        <f t="shared" si="101"/>
        <v>0</v>
      </c>
      <c r="IO82" s="403">
        <f t="shared" si="101"/>
        <v>0</v>
      </c>
      <c r="IP82" s="403">
        <f t="shared" si="101"/>
        <v>0</v>
      </c>
      <c r="IQ82" s="403">
        <f t="shared" si="101"/>
        <v>0</v>
      </c>
      <c r="IR82" s="403">
        <f t="shared" si="101"/>
        <v>0</v>
      </c>
      <c r="IS82" s="403">
        <f t="shared" si="101"/>
        <v>0</v>
      </c>
      <c r="IT82" s="403">
        <f t="shared" si="101"/>
        <v>0</v>
      </c>
      <c r="IU82" s="403">
        <f t="shared" si="101"/>
        <v>0</v>
      </c>
      <c r="IV82" s="403">
        <f t="shared" si="101"/>
        <v>0</v>
      </c>
      <c r="IW82" s="403">
        <f t="shared" si="101"/>
        <v>0</v>
      </c>
      <c r="IX82" s="403">
        <f t="shared" si="101"/>
        <v>0</v>
      </c>
      <c r="IY82" s="403">
        <f t="shared" si="101"/>
        <v>0</v>
      </c>
      <c r="IZ82" s="403">
        <f t="shared" si="101"/>
        <v>0</v>
      </c>
      <c r="JA82" s="403">
        <f t="shared" si="101"/>
        <v>0</v>
      </c>
      <c r="JB82" s="403">
        <f t="shared" si="101"/>
        <v>0</v>
      </c>
      <c r="JC82" s="403">
        <f t="shared" si="101"/>
        <v>0</v>
      </c>
      <c r="JD82" s="403"/>
      <c r="JE82" s="403">
        <f t="shared" ref="JE82:LP82" si="102">IF(and($A82-JE$66&gt;=0,$A82-JE$67&lt;0),JE$74,0)</f>
        <v>0</v>
      </c>
      <c r="JF82" s="403">
        <f t="shared" si="102"/>
        <v>0</v>
      </c>
      <c r="JG82" s="403">
        <f t="shared" si="102"/>
        <v>0</v>
      </c>
      <c r="JH82" s="403">
        <f t="shared" si="102"/>
        <v>0</v>
      </c>
      <c r="JI82" s="403">
        <f t="shared" si="102"/>
        <v>0</v>
      </c>
      <c r="JJ82" s="403">
        <f t="shared" si="102"/>
        <v>0</v>
      </c>
      <c r="JK82" s="403">
        <f t="shared" si="102"/>
        <v>0</v>
      </c>
      <c r="JL82" s="403">
        <f t="shared" si="102"/>
        <v>0</v>
      </c>
      <c r="JM82" s="403">
        <f t="shared" si="102"/>
        <v>0</v>
      </c>
      <c r="JN82" s="403">
        <f t="shared" si="102"/>
        <v>0</v>
      </c>
      <c r="JO82" s="403">
        <f t="shared" si="102"/>
        <v>0</v>
      </c>
      <c r="JP82" s="403">
        <f t="shared" si="102"/>
        <v>0</v>
      </c>
      <c r="JQ82" s="403">
        <f t="shared" si="102"/>
        <v>0</v>
      </c>
      <c r="JR82" s="403">
        <f t="shared" si="102"/>
        <v>0</v>
      </c>
      <c r="JS82" s="403">
        <f t="shared" si="102"/>
        <v>0</v>
      </c>
      <c r="JT82" s="403">
        <f t="shared" si="102"/>
        <v>0</v>
      </c>
      <c r="JU82" s="403">
        <f t="shared" si="102"/>
        <v>0</v>
      </c>
      <c r="JV82" s="403">
        <f t="shared" si="102"/>
        <v>0</v>
      </c>
      <c r="JW82" s="403">
        <f t="shared" si="102"/>
        <v>0</v>
      </c>
      <c r="JX82" s="403">
        <f t="shared" si="102"/>
        <v>0</v>
      </c>
      <c r="JY82" s="403">
        <f t="shared" si="102"/>
        <v>0</v>
      </c>
      <c r="JZ82" s="403">
        <f t="shared" si="102"/>
        <v>0</v>
      </c>
      <c r="KA82" s="403">
        <f t="shared" si="102"/>
        <v>0</v>
      </c>
      <c r="KB82" s="403">
        <f t="shared" si="102"/>
        <v>0</v>
      </c>
      <c r="KC82" s="403">
        <f t="shared" si="102"/>
        <v>0</v>
      </c>
      <c r="KD82" s="403">
        <f t="shared" si="102"/>
        <v>0</v>
      </c>
      <c r="KE82" s="403">
        <f t="shared" si="102"/>
        <v>0</v>
      </c>
      <c r="KF82" s="403">
        <f t="shared" si="102"/>
        <v>0</v>
      </c>
      <c r="KG82" s="403">
        <f t="shared" si="102"/>
        <v>0</v>
      </c>
      <c r="KH82" s="403">
        <f t="shared" si="102"/>
        <v>0</v>
      </c>
      <c r="KI82" s="403">
        <f t="shared" si="102"/>
        <v>0</v>
      </c>
      <c r="KJ82" s="403">
        <f t="shared" si="102"/>
        <v>0</v>
      </c>
      <c r="KK82" s="403">
        <f t="shared" si="102"/>
        <v>0</v>
      </c>
      <c r="KL82" s="403">
        <f t="shared" si="102"/>
        <v>0</v>
      </c>
      <c r="KM82" s="403">
        <f t="shared" si="102"/>
        <v>0</v>
      </c>
      <c r="KN82" s="403">
        <f t="shared" si="102"/>
        <v>0</v>
      </c>
      <c r="KO82" s="403">
        <f t="shared" si="102"/>
        <v>0</v>
      </c>
      <c r="KP82" s="403">
        <f t="shared" si="102"/>
        <v>0</v>
      </c>
      <c r="KQ82" s="403">
        <f t="shared" si="102"/>
        <v>0</v>
      </c>
      <c r="KR82" s="403">
        <f t="shared" si="102"/>
        <v>0</v>
      </c>
      <c r="KS82" s="403">
        <f t="shared" si="102"/>
        <v>0</v>
      </c>
      <c r="KT82" s="403">
        <f t="shared" si="102"/>
        <v>0</v>
      </c>
      <c r="KU82" s="403">
        <f t="shared" si="102"/>
        <v>0</v>
      </c>
      <c r="KV82" s="403">
        <f t="shared" si="102"/>
        <v>0</v>
      </c>
      <c r="KW82" s="403">
        <f t="shared" si="102"/>
        <v>0</v>
      </c>
      <c r="KX82" s="403">
        <f t="shared" si="102"/>
        <v>0</v>
      </c>
      <c r="KY82" s="403">
        <f t="shared" si="102"/>
        <v>0</v>
      </c>
      <c r="KZ82" s="403">
        <f t="shared" si="102"/>
        <v>0</v>
      </c>
      <c r="LA82" s="403">
        <f t="shared" si="102"/>
        <v>0</v>
      </c>
      <c r="LB82" s="403">
        <f t="shared" si="102"/>
        <v>0</v>
      </c>
      <c r="LC82" s="403">
        <f t="shared" si="102"/>
        <v>0</v>
      </c>
      <c r="LD82" s="403">
        <f t="shared" si="102"/>
        <v>0</v>
      </c>
      <c r="LE82" s="403">
        <f t="shared" si="102"/>
        <v>0</v>
      </c>
      <c r="LF82" s="403">
        <f t="shared" si="102"/>
        <v>0</v>
      </c>
      <c r="LG82" s="403">
        <f t="shared" si="102"/>
        <v>0</v>
      </c>
      <c r="LH82" s="403">
        <f t="shared" si="102"/>
        <v>0</v>
      </c>
      <c r="LI82" s="403">
        <f t="shared" si="102"/>
        <v>0</v>
      </c>
      <c r="LJ82" s="403">
        <f t="shared" si="102"/>
        <v>0</v>
      </c>
      <c r="LK82" s="403">
        <f t="shared" si="102"/>
        <v>0</v>
      </c>
      <c r="LL82" s="403">
        <f t="shared" si="102"/>
        <v>0</v>
      </c>
      <c r="LM82" s="403">
        <f t="shared" si="102"/>
        <v>0</v>
      </c>
      <c r="LN82" s="403">
        <f t="shared" si="102"/>
        <v>0</v>
      </c>
      <c r="LO82" s="403">
        <f t="shared" si="102"/>
        <v>0</v>
      </c>
      <c r="LP82" s="403">
        <f t="shared" si="102"/>
        <v>0</v>
      </c>
    </row>
    <row r="83">
      <c r="A83" s="331" t="str">
        <f t="shared" si="77"/>
        <v>06-2024</v>
      </c>
      <c r="B83" s="346">
        <f t="shared" si="70"/>
        <v>8160419.69</v>
      </c>
      <c r="C83" s="346">
        <f t="shared" si="71"/>
        <v>1.001234056</v>
      </c>
      <c r="D83" s="346"/>
      <c r="E83" s="403">
        <f t="shared" ref="E83:BP83" si="103">IF(and($A83-E$66&gt;=0,$A83-E$67&lt;0),E$74,0)</f>
        <v>121708.41</v>
      </c>
      <c r="F83" s="403">
        <f t="shared" si="103"/>
        <v>90594.48</v>
      </c>
      <c r="G83" s="403">
        <f t="shared" si="103"/>
        <v>120000</v>
      </c>
      <c r="H83" s="403">
        <f t="shared" si="103"/>
        <v>129552.28</v>
      </c>
      <c r="I83" s="403">
        <f t="shared" si="103"/>
        <v>107000</v>
      </c>
      <c r="J83" s="403">
        <f t="shared" si="103"/>
        <v>103565</v>
      </c>
      <c r="K83" s="403">
        <f t="shared" si="103"/>
        <v>128418.77</v>
      </c>
      <c r="L83" s="403">
        <f t="shared" si="103"/>
        <v>87232.36</v>
      </c>
      <c r="M83" s="403">
        <f t="shared" si="103"/>
        <v>99881.32</v>
      </c>
      <c r="N83" s="403">
        <f t="shared" si="103"/>
        <v>223221.57</v>
      </c>
      <c r="O83" s="403">
        <f t="shared" si="103"/>
        <v>180593.29</v>
      </c>
      <c r="P83" s="403">
        <f t="shared" si="103"/>
        <v>91968.82</v>
      </c>
      <c r="Q83" s="403">
        <f t="shared" si="103"/>
        <v>102434.8</v>
      </c>
      <c r="R83" s="403">
        <f t="shared" si="103"/>
        <v>181860.19</v>
      </c>
      <c r="S83" s="403">
        <f t="shared" si="103"/>
        <v>208031.99</v>
      </c>
      <c r="T83" s="403">
        <f t="shared" si="103"/>
        <v>217515.94</v>
      </c>
      <c r="U83" s="403">
        <f t="shared" si="103"/>
        <v>195596.52</v>
      </c>
      <c r="V83" s="403">
        <f t="shared" si="103"/>
        <v>184028.25</v>
      </c>
      <c r="W83" s="403">
        <f t="shared" si="103"/>
        <v>168878.71</v>
      </c>
      <c r="X83" s="403">
        <f t="shared" si="103"/>
        <v>162441.03</v>
      </c>
      <c r="Y83" s="403">
        <f t="shared" si="103"/>
        <v>134043.44</v>
      </c>
      <c r="Z83" s="403">
        <f t="shared" si="103"/>
        <v>835.25</v>
      </c>
      <c r="AA83" s="403">
        <f t="shared" si="103"/>
        <v>175069.23</v>
      </c>
      <c r="AB83" s="403">
        <f t="shared" si="103"/>
        <v>159907.69</v>
      </c>
      <c r="AC83" s="403">
        <f t="shared" si="103"/>
        <v>183879.61</v>
      </c>
      <c r="AD83" s="403">
        <f t="shared" si="103"/>
        <v>184851.11</v>
      </c>
      <c r="AE83" s="403">
        <f t="shared" si="103"/>
        <v>240730.29</v>
      </c>
      <c r="AF83" s="403">
        <f t="shared" si="103"/>
        <v>112998.23</v>
      </c>
      <c r="AG83" s="403">
        <f t="shared" si="103"/>
        <v>126237</v>
      </c>
      <c r="AH83" s="403">
        <f t="shared" si="103"/>
        <v>9142.22</v>
      </c>
      <c r="AI83" s="403">
        <f t="shared" si="103"/>
        <v>186686.77</v>
      </c>
      <c r="AJ83" s="403">
        <f t="shared" si="103"/>
        <v>42000</v>
      </c>
      <c r="AK83" s="403">
        <f t="shared" si="103"/>
        <v>271017.63</v>
      </c>
      <c r="AL83" s="403">
        <f t="shared" si="103"/>
        <v>5000</v>
      </c>
      <c r="AM83" s="403">
        <f t="shared" si="103"/>
        <v>127756.57</v>
      </c>
      <c r="AN83" s="403">
        <f t="shared" si="103"/>
        <v>237115.24</v>
      </c>
      <c r="AO83" s="403">
        <f t="shared" si="103"/>
        <v>158167.25</v>
      </c>
      <c r="AP83" s="403">
        <f t="shared" si="103"/>
        <v>103015</v>
      </c>
      <c r="AQ83" s="403">
        <f t="shared" si="103"/>
        <v>155500</v>
      </c>
      <c r="AR83" s="403">
        <f t="shared" si="103"/>
        <v>167620.78</v>
      </c>
      <c r="AS83" s="403">
        <f t="shared" si="103"/>
        <v>191134.2</v>
      </c>
      <c r="AT83" s="403">
        <f t="shared" si="103"/>
        <v>283068.43</v>
      </c>
      <c r="AU83" s="403">
        <f t="shared" si="103"/>
        <v>114804.31</v>
      </c>
      <c r="AV83" s="403">
        <f t="shared" si="103"/>
        <v>109785.34</v>
      </c>
      <c r="AW83" s="403">
        <f t="shared" si="103"/>
        <v>48000</v>
      </c>
      <c r="AX83" s="403">
        <f t="shared" si="103"/>
        <v>164702</v>
      </c>
      <c r="AY83" s="403">
        <f t="shared" si="103"/>
        <v>223255</v>
      </c>
      <c r="AZ83" s="403">
        <f t="shared" si="103"/>
        <v>72000</v>
      </c>
      <c r="BA83" s="403">
        <f t="shared" si="103"/>
        <v>97799.52</v>
      </c>
      <c r="BB83" s="403">
        <f t="shared" si="103"/>
        <v>242596.66</v>
      </c>
      <c r="BC83" s="403">
        <f t="shared" si="103"/>
        <v>108292.85</v>
      </c>
      <c r="BD83" s="403">
        <f t="shared" si="103"/>
        <v>238900</v>
      </c>
      <c r="BE83" s="403">
        <f t="shared" si="103"/>
        <v>101455.9</v>
      </c>
      <c r="BF83" s="403">
        <f t="shared" si="103"/>
        <v>23511.76</v>
      </c>
      <c r="BG83" s="403">
        <f t="shared" si="103"/>
        <v>20008.84</v>
      </c>
      <c r="BH83" s="403">
        <f t="shared" si="103"/>
        <v>77858.98</v>
      </c>
      <c r="BI83" s="403">
        <f t="shared" si="103"/>
        <v>45000</v>
      </c>
      <c r="BJ83" s="403">
        <f t="shared" si="103"/>
        <v>124565</v>
      </c>
      <c r="BK83" s="403">
        <f t="shared" si="103"/>
        <v>25000</v>
      </c>
      <c r="BL83" s="403">
        <f t="shared" si="103"/>
        <v>29885</v>
      </c>
      <c r="BM83" s="403">
        <f t="shared" si="103"/>
        <v>33809.25</v>
      </c>
      <c r="BN83" s="403">
        <f t="shared" si="103"/>
        <v>10969.85</v>
      </c>
      <c r="BO83" s="403">
        <f t="shared" si="103"/>
        <v>77861.76</v>
      </c>
      <c r="BP83" s="403">
        <f t="shared" si="103"/>
        <v>10058</v>
      </c>
      <c r="BQ83" s="403"/>
      <c r="BR83" s="403">
        <f t="shared" ref="BR83:EC83" si="104">IF(and($A83-BR$66&gt;=0,$A83-BR$67&lt;0),BR$74,0)</f>
        <v>0</v>
      </c>
      <c r="BS83" s="403">
        <f t="shared" si="104"/>
        <v>0</v>
      </c>
      <c r="BT83" s="403">
        <f t="shared" si="104"/>
        <v>0</v>
      </c>
      <c r="BU83" s="403">
        <f t="shared" si="104"/>
        <v>0</v>
      </c>
      <c r="BV83" s="403">
        <f t="shared" si="104"/>
        <v>0</v>
      </c>
      <c r="BW83" s="403">
        <f t="shared" si="104"/>
        <v>0</v>
      </c>
      <c r="BX83" s="403">
        <f t="shared" si="104"/>
        <v>0</v>
      </c>
      <c r="BY83" s="403">
        <f t="shared" si="104"/>
        <v>0</v>
      </c>
      <c r="BZ83" s="403">
        <f t="shared" si="104"/>
        <v>0</v>
      </c>
      <c r="CA83" s="403">
        <f t="shared" si="104"/>
        <v>0</v>
      </c>
      <c r="CB83" s="403">
        <f t="shared" si="104"/>
        <v>0</v>
      </c>
      <c r="CC83" s="403">
        <f t="shared" si="104"/>
        <v>0</v>
      </c>
      <c r="CD83" s="403">
        <f t="shared" si="104"/>
        <v>0</v>
      </c>
      <c r="CE83" s="403">
        <f t="shared" si="104"/>
        <v>0</v>
      </c>
      <c r="CF83" s="403">
        <f t="shared" si="104"/>
        <v>0</v>
      </c>
      <c r="CG83" s="403">
        <f t="shared" si="104"/>
        <v>0</v>
      </c>
      <c r="CH83" s="403">
        <f t="shared" si="104"/>
        <v>0</v>
      </c>
      <c r="CI83" s="403">
        <f t="shared" si="104"/>
        <v>0</v>
      </c>
      <c r="CJ83" s="403">
        <f t="shared" si="104"/>
        <v>0</v>
      </c>
      <c r="CK83" s="403">
        <f t="shared" si="104"/>
        <v>0</v>
      </c>
      <c r="CL83" s="403">
        <f t="shared" si="104"/>
        <v>0</v>
      </c>
      <c r="CM83" s="403">
        <f t="shared" si="104"/>
        <v>0</v>
      </c>
      <c r="CN83" s="403">
        <f t="shared" si="104"/>
        <v>0</v>
      </c>
      <c r="CO83" s="403">
        <f t="shared" si="104"/>
        <v>0</v>
      </c>
      <c r="CP83" s="403">
        <f t="shared" si="104"/>
        <v>0</v>
      </c>
      <c r="CQ83" s="403">
        <f t="shared" si="104"/>
        <v>0</v>
      </c>
      <c r="CR83" s="403">
        <f t="shared" si="104"/>
        <v>0</v>
      </c>
      <c r="CS83" s="403">
        <f t="shared" si="104"/>
        <v>0</v>
      </c>
      <c r="CT83" s="403">
        <f t="shared" si="104"/>
        <v>0</v>
      </c>
      <c r="CU83" s="403">
        <f t="shared" si="104"/>
        <v>0</v>
      </c>
      <c r="CV83" s="403">
        <f t="shared" si="104"/>
        <v>0</v>
      </c>
      <c r="CW83" s="403">
        <f t="shared" si="104"/>
        <v>0</v>
      </c>
      <c r="CX83" s="403">
        <f t="shared" si="104"/>
        <v>0</v>
      </c>
      <c r="CY83" s="403">
        <f t="shared" si="104"/>
        <v>0</v>
      </c>
      <c r="CZ83" s="403">
        <f t="shared" si="104"/>
        <v>0</v>
      </c>
      <c r="DA83" s="403">
        <f t="shared" si="104"/>
        <v>0</v>
      </c>
      <c r="DB83" s="403">
        <f t="shared" si="104"/>
        <v>0</v>
      </c>
      <c r="DC83" s="403">
        <f t="shared" si="104"/>
        <v>0</v>
      </c>
      <c r="DD83" s="403">
        <f t="shared" si="104"/>
        <v>0</v>
      </c>
      <c r="DE83" s="403">
        <f t="shared" si="104"/>
        <v>0</v>
      </c>
      <c r="DF83" s="403">
        <f t="shared" si="104"/>
        <v>0</v>
      </c>
      <c r="DG83" s="403">
        <f t="shared" si="104"/>
        <v>0</v>
      </c>
      <c r="DH83" s="403">
        <f t="shared" si="104"/>
        <v>0</v>
      </c>
      <c r="DI83" s="403">
        <f t="shared" si="104"/>
        <v>0</v>
      </c>
      <c r="DJ83" s="403">
        <f t="shared" si="104"/>
        <v>0</v>
      </c>
      <c r="DK83" s="403">
        <f t="shared" si="104"/>
        <v>0</v>
      </c>
      <c r="DL83" s="403">
        <f t="shared" si="104"/>
        <v>0</v>
      </c>
      <c r="DM83" s="403">
        <f t="shared" si="104"/>
        <v>0</v>
      </c>
      <c r="DN83" s="403">
        <f t="shared" si="104"/>
        <v>0</v>
      </c>
      <c r="DO83" s="403">
        <f t="shared" si="104"/>
        <v>0</v>
      </c>
      <c r="DP83" s="403">
        <f t="shared" si="104"/>
        <v>0</v>
      </c>
      <c r="DQ83" s="403">
        <f t="shared" si="104"/>
        <v>0</v>
      </c>
      <c r="DR83" s="403">
        <f t="shared" si="104"/>
        <v>0</v>
      </c>
      <c r="DS83" s="403">
        <f t="shared" si="104"/>
        <v>0</v>
      </c>
      <c r="DT83" s="403">
        <f t="shared" si="104"/>
        <v>0</v>
      </c>
      <c r="DU83" s="403">
        <f t="shared" si="104"/>
        <v>0</v>
      </c>
      <c r="DV83" s="403">
        <f t="shared" si="104"/>
        <v>0</v>
      </c>
      <c r="DW83" s="403">
        <f t="shared" si="104"/>
        <v>0</v>
      </c>
      <c r="DX83" s="403">
        <f t="shared" si="104"/>
        <v>0</v>
      </c>
      <c r="DY83" s="403">
        <f t="shared" si="104"/>
        <v>0</v>
      </c>
      <c r="DZ83" s="403">
        <f t="shared" si="104"/>
        <v>0</v>
      </c>
      <c r="EA83" s="403">
        <f t="shared" si="104"/>
        <v>0</v>
      </c>
      <c r="EB83" s="403">
        <f t="shared" si="104"/>
        <v>0</v>
      </c>
      <c r="EC83" s="403">
        <f t="shared" si="104"/>
        <v>0</v>
      </c>
      <c r="ED83" s="403"/>
      <c r="EE83" s="403">
        <f t="shared" ref="EE83:GP83" si="105">IF(and($A83-EE$66&gt;=0,$A83-EE$67&lt;0),EE$74,0)</f>
        <v>0</v>
      </c>
      <c r="EF83" s="403">
        <f t="shared" si="105"/>
        <v>0</v>
      </c>
      <c r="EG83" s="403">
        <f t="shared" si="105"/>
        <v>0</v>
      </c>
      <c r="EH83" s="403">
        <f t="shared" si="105"/>
        <v>0</v>
      </c>
      <c r="EI83" s="403">
        <f t="shared" si="105"/>
        <v>0</v>
      </c>
      <c r="EJ83" s="403">
        <f t="shared" si="105"/>
        <v>0</v>
      </c>
      <c r="EK83" s="403">
        <f t="shared" si="105"/>
        <v>0</v>
      </c>
      <c r="EL83" s="403">
        <f t="shared" si="105"/>
        <v>0</v>
      </c>
      <c r="EM83" s="403">
        <f t="shared" si="105"/>
        <v>0</v>
      </c>
      <c r="EN83" s="403">
        <f t="shared" si="105"/>
        <v>0</v>
      </c>
      <c r="EO83" s="403">
        <f t="shared" si="105"/>
        <v>0</v>
      </c>
      <c r="EP83" s="403">
        <f t="shared" si="105"/>
        <v>0</v>
      </c>
      <c r="EQ83" s="403">
        <f t="shared" si="105"/>
        <v>0</v>
      </c>
      <c r="ER83" s="403">
        <f t="shared" si="105"/>
        <v>0</v>
      </c>
      <c r="ES83" s="403">
        <f t="shared" si="105"/>
        <v>0</v>
      </c>
      <c r="ET83" s="403">
        <f t="shared" si="105"/>
        <v>0</v>
      </c>
      <c r="EU83" s="403">
        <f t="shared" si="105"/>
        <v>0</v>
      </c>
      <c r="EV83" s="403">
        <f t="shared" si="105"/>
        <v>0</v>
      </c>
      <c r="EW83" s="403">
        <f t="shared" si="105"/>
        <v>0</v>
      </c>
      <c r="EX83" s="403">
        <f t="shared" si="105"/>
        <v>0</v>
      </c>
      <c r="EY83" s="403">
        <f t="shared" si="105"/>
        <v>0</v>
      </c>
      <c r="EZ83" s="403">
        <f t="shared" si="105"/>
        <v>0</v>
      </c>
      <c r="FA83" s="403">
        <f t="shared" si="105"/>
        <v>0</v>
      </c>
      <c r="FB83" s="403">
        <f t="shared" si="105"/>
        <v>0</v>
      </c>
      <c r="FC83" s="403">
        <f t="shared" si="105"/>
        <v>0</v>
      </c>
      <c r="FD83" s="403">
        <f t="shared" si="105"/>
        <v>0</v>
      </c>
      <c r="FE83" s="403">
        <f t="shared" si="105"/>
        <v>0</v>
      </c>
      <c r="FF83" s="403">
        <f t="shared" si="105"/>
        <v>0</v>
      </c>
      <c r="FG83" s="403">
        <f t="shared" si="105"/>
        <v>0</v>
      </c>
      <c r="FH83" s="403">
        <f t="shared" si="105"/>
        <v>0</v>
      </c>
      <c r="FI83" s="403">
        <f t="shared" si="105"/>
        <v>0</v>
      </c>
      <c r="FJ83" s="403">
        <f t="shared" si="105"/>
        <v>0</v>
      </c>
      <c r="FK83" s="403">
        <f t="shared" si="105"/>
        <v>0</v>
      </c>
      <c r="FL83" s="403">
        <f t="shared" si="105"/>
        <v>0</v>
      </c>
      <c r="FM83" s="403">
        <f t="shared" si="105"/>
        <v>0</v>
      </c>
      <c r="FN83" s="403">
        <f t="shared" si="105"/>
        <v>0</v>
      </c>
      <c r="FO83" s="403">
        <f t="shared" si="105"/>
        <v>0</v>
      </c>
      <c r="FP83" s="403">
        <f t="shared" si="105"/>
        <v>0</v>
      </c>
      <c r="FQ83" s="403">
        <f t="shared" si="105"/>
        <v>0</v>
      </c>
      <c r="FR83" s="403">
        <f t="shared" si="105"/>
        <v>0</v>
      </c>
      <c r="FS83" s="403">
        <f t="shared" si="105"/>
        <v>0</v>
      </c>
      <c r="FT83" s="403">
        <f t="shared" si="105"/>
        <v>0</v>
      </c>
      <c r="FU83" s="403">
        <f t="shared" si="105"/>
        <v>0</v>
      </c>
      <c r="FV83" s="403">
        <f t="shared" si="105"/>
        <v>0</v>
      </c>
      <c r="FW83" s="403">
        <f t="shared" si="105"/>
        <v>0</v>
      </c>
      <c r="FX83" s="403">
        <f t="shared" si="105"/>
        <v>0</v>
      </c>
      <c r="FY83" s="403">
        <f t="shared" si="105"/>
        <v>0</v>
      </c>
      <c r="FZ83" s="403">
        <f t="shared" si="105"/>
        <v>0</v>
      </c>
      <c r="GA83" s="403">
        <f t="shared" si="105"/>
        <v>0</v>
      </c>
      <c r="GB83" s="403">
        <f t="shared" si="105"/>
        <v>0</v>
      </c>
      <c r="GC83" s="403">
        <f t="shared" si="105"/>
        <v>0</v>
      </c>
      <c r="GD83" s="403">
        <f t="shared" si="105"/>
        <v>0</v>
      </c>
      <c r="GE83" s="403">
        <f t="shared" si="105"/>
        <v>0</v>
      </c>
      <c r="GF83" s="403">
        <f t="shared" si="105"/>
        <v>0</v>
      </c>
      <c r="GG83" s="403">
        <f t="shared" si="105"/>
        <v>0</v>
      </c>
      <c r="GH83" s="403">
        <f t="shared" si="105"/>
        <v>0</v>
      </c>
      <c r="GI83" s="403">
        <f t="shared" si="105"/>
        <v>0</v>
      </c>
      <c r="GJ83" s="403">
        <f t="shared" si="105"/>
        <v>0</v>
      </c>
      <c r="GK83" s="403">
        <f t="shared" si="105"/>
        <v>0</v>
      </c>
      <c r="GL83" s="403">
        <f t="shared" si="105"/>
        <v>0</v>
      </c>
      <c r="GM83" s="403">
        <f t="shared" si="105"/>
        <v>0</v>
      </c>
      <c r="GN83" s="403">
        <f t="shared" si="105"/>
        <v>0</v>
      </c>
      <c r="GO83" s="403">
        <f t="shared" si="105"/>
        <v>0</v>
      </c>
      <c r="GP83" s="403">
        <f t="shared" si="105"/>
        <v>0</v>
      </c>
      <c r="GQ83" s="403"/>
      <c r="GR83" s="403">
        <f t="shared" ref="GR83:JC83" si="106">IF(and($A83-GR$66&gt;=0,$A83-GR$67&lt;0),GR$74,0)</f>
        <v>0</v>
      </c>
      <c r="GS83" s="403">
        <f t="shared" si="106"/>
        <v>0</v>
      </c>
      <c r="GT83" s="403">
        <f t="shared" si="106"/>
        <v>0</v>
      </c>
      <c r="GU83" s="403">
        <f t="shared" si="106"/>
        <v>0</v>
      </c>
      <c r="GV83" s="403">
        <f t="shared" si="106"/>
        <v>0</v>
      </c>
      <c r="GW83" s="403">
        <f t="shared" si="106"/>
        <v>0</v>
      </c>
      <c r="GX83" s="403">
        <f t="shared" si="106"/>
        <v>0</v>
      </c>
      <c r="GY83" s="403">
        <f t="shared" si="106"/>
        <v>0</v>
      </c>
      <c r="GZ83" s="403">
        <f t="shared" si="106"/>
        <v>0</v>
      </c>
      <c r="HA83" s="403">
        <f t="shared" si="106"/>
        <v>0</v>
      </c>
      <c r="HB83" s="403">
        <f t="shared" si="106"/>
        <v>0</v>
      </c>
      <c r="HC83" s="403">
        <f t="shared" si="106"/>
        <v>0</v>
      </c>
      <c r="HD83" s="403">
        <f t="shared" si="106"/>
        <v>0</v>
      </c>
      <c r="HE83" s="403">
        <f t="shared" si="106"/>
        <v>0</v>
      </c>
      <c r="HF83" s="403">
        <f t="shared" si="106"/>
        <v>0</v>
      </c>
      <c r="HG83" s="403">
        <f t="shared" si="106"/>
        <v>0</v>
      </c>
      <c r="HH83" s="403">
        <f t="shared" si="106"/>
        <v>0</v>
      </c>
      <c r="HI83" s="403">
        <f t="shared" si="106"/>
        <v>0</v>
      </c>
      <c r="HJ83" s="403">
        <f t="shared" si="106"/>
        <v>0</v>
      </c>
      <c r="HK83" s="403">
        <f t="shared" si="106"/>
        <v>0</v>
      </c>
      <c r="HL83" s="403">
        <f t="shared" si="106"/>
        <v>0</v>
      </c>
      <c r="HM83" s="403">
        <f t="shared" si="106"/>
        <v>0</v>
      </c>
      <c r="HN83" s="403">
        <f t="shared" si="106"/>
        <v>0</v>
      </c>
      <c r="HO83" s="403">
        <f t="shared" si="106"/>
        <v>0</v>
      </c>
      <c r="HP83" s="403">
        <f t="shared" si="106"/>
        <v>0</v>
      </c>
      <c r="HQ83" s="403">
        <f t="shared" si="106"/>
        <v>0</v>
      </c>
      <c r="HR83" s="403">
        <f t="shared" si="106"/>
        <v>0</v>
      </c>
      <c r="HS83" s="403">
        <f t="shared" si="106"/>
        <v>0</v>
      </c>
      <c r="HT83" s="403">
        <f t="shared" si="106"/>
        <v>0</v>
      </c>
      <c r="HU83" s="403">
        <f t="shared" si="106"/>
        <v>0</v>
      </c>
      <c r="HV83" s="403">
        <f t="shared" si="106"/>
        <v>0</v>
      </c>
      <c r="HW83" s="403">
        <f t="shared" si="106"/>
        <v>0</v>
      </c>
      <c r="HX83" s="403">
        <f t="shared" si="106"/>
        <v>0</v>
      </c>
      <c r="HY83" s="403">
        <f t="shared" si="106"/>
        <v>0</v>
      </c>
      <c r="HZ83" s="403">
        <f t="shared" si="106"/>
        <v>0</v>
      </c>
      <c r="IA83" s="403">
        <f t="shared" si="106"/>
        <v>0</v>
      </c>
      <c r="IB83" s="403">
        <f t="shared" si="106"/>
        <v>0</v>
      </c>
      <c r="IC83" s="403">
        <f t="shared" si="106"/>
        <v>0</v>
      </c>
      <c r="ID83" s="403">
        <f t="shared" si="106"/>
        <v>0</v>
      </c>
      <c r="IE83" s="403">
        <f t="shared" si="106"/>
        <v>0</v>
      </c>
      <c r="IF83" s="403">
        <f t="shared" si="106"/>
        <v>0</v>
      </c>
      <c r="IG83" s="403">
        <f t="shared" si="106"/>
        <v>0</v>
      </c>
      <c r="IH83" s="403">
        <f t="shared" si="106"/>
        <v>0</v>
      </c>
      <c r="II83" s="403">
        <f t="shared" si="106"/>
        <v>0</v>
      </c>
      <c r="IJ83" s="403">
        <f t="shared" si="106"/>
        <v>0</v>
      </c>
      <c r="IK83" s="403">
        <f t="shared" si="106"/>
        <v>0</v>
      </c>
      <c r="IL83" s="403">
        <f t="shared" si="106"/>
        <v>0</v>
      </c>
      <c r="IM83" s="403">
        <f t="shared" si="106"/>
        <v>0</v>
      </c>
      <c r="IN83" s="403">
        <f t="shared" si="106"/>
        <v>0</v>
      </c>
      <c r="IO83" s="403">
        <f t="shared" si="106"/>
        <v>0</v>
      </c>
      <c r="IP83" s="403">
        <f t="shared" si="106"/>
        <v>0</v>
      </c>
      <c r="IQ83" s="403">
        <f t="shared" si="106"/>
        <v>0</v>
      </c>
      <c r="IR83" s="403">
        <f t="shared" si="106"/>
        <v>0</v>
      </c>
      <c r="IS83" s="403">
        <f t="shared" si="106"/>
        <v>0</v>
      </c>
      <c r="IT83" s="403">
        <f t="shared" si="106"/>
        <v>0</v>
      </c>
      <c r="IU83" s="403">
        <f t="shared" si="106"/>
        <v>0</v>
      </c>
      <c r="IV83" s="403">
        <f t="shared" si="106"/>
        <v>0</v>
      </c>
      <c r="IW83" s="403">
        <f t="shared" si="106"/>
        <v>0</v>
      </c>
      <c r="IX83" s="403">
        <f t="shared" si="106"/>
        <v>0</v>
      </c>
      <c r="IY83" s="403">
        <f t="shared" si="106"/>
        <v>0</v>
      </c>
      <c r="IZ83" s="403">
        <f t="shared" si="106"/>
        <v>0</v>
      </c>
      <c r="JA83" s="403">
        <f t="shared" si="106"/>
        <v>0</v>
      </c>
      <c r="JB83" s="403">
        <f t="shared" si="106"/>
        <v>0</v>
      </c>
      <c r="JC83" s="403">
        <f t="shared" si="106"/>
        <v>0</v>
      </c>
      <c r="JD83" s="403"/>
      <c r="JE83" s="403">
        <f t="shared" ref="JE83:LP83" si="107">IF(and($A83-JE$66&gt;=0,$A83-JE$67&lt;0),JE$74,0)</f>
        <v>0</v>
      </c>
      <c r="JF83" s="403">
        <f t="shared" si="107"/>
        <v>0</v>
      </c>
      <c r="JG83" s="403">
        <f t="shared" si="107"/>
        <v>0</v>
      </c>
      <c r="JH83" s="403">
        <f t="shared" si="107"/>
        <v>0</v>
      </c>
      <c r="JI83" s="403">
        <f t="shared" si="107"/>
        <v>0</v>
      </c>
      <c r="JJ83" s="403">
        <f t="shared" si="107"/>
        <v>0</v>
      </c>
      <c r="JK83" s="403">
        <f t="shared" si="107"/>
        <v>0</v>
      </c>
      <c r="JL83" s="403">
        <f t="shared" si="107"/>
        <v>0</v>
      </c>
      <c r="JM83" s="403">
        <f t="shared" si="107"/>
        <v>0</v>
      </c>
      <c r="JN83" s="403">
        <f t="shared" si="107"/>
        <v>0</v>
      </c>
      <c r="JO83" s="403">
        <f t="shared" si="107"/>
        <v>0</v>
      </c>
      <c r="JP83" s="403">
        <f t="shared" si="107"/>
        <v>0</v>
      </c>
      <c r="JQ83" s="403">
        <f t="shared" si="107"/>
        <v>0</v>
      </c>
      <c r="JR83" s="403">
        <f t="shared" si="107"/>
        <v>0</v>
      </c>
      <c r="JS83" s="403">
        <f t="shared" si="107"/>
        <v>0</v>
      </c>
      <c r="JT83" s="403">
        <f t="shared" si="107"/>
        <v>0</v>
      </c>
      <c r="JU83" s="403">
        <f t="shared" si="107"/>
        <v>0</v>
      </c>
      <c r="JV83" s="403">
        <f t="shared" si="107"/>
        <v>0</v>
      </c>
      <c r="JW83" s="403">
        <f t="shared" si="107"/>
        <v>0</v>
      </c>
      <c r="JX83" s="403">
        <f t="shared" si="107"/>
        <v>0</v>
      </c>
      <c r="JY83" s="403">
        <f t="shared" si="107"/>
        <v>0</v>
      </c>
      <c r="JZ83" s="403">
        <f t="shared" si="107"/>
        <v>0</v>
      </c>
      <c r="KA83" s="403">
        <f t="shared" si="107"/>
        <v>0</v>
      </c>
      <c r="KB83" s="403">
        <f t="shared" si="107"/>
        <v>0</v>
      </c>
      <c r="KC83" s="403">
        <f t="shared" si="107"/>
        <v>0</v>
      </c>
      <c r="KD83" s="403">
        <f t="shared" si="107"/>
        <v>0</v>
      </c>
      <c r="KE83" s="403">
        <f t="shared" si="107"/>
        <v>0</v>
      </c>
      <c r="KF83" s="403">
        <f t="shared" si="107"/>
        <v>0</v>
      </c>
      <c r="KG83" s="403">
        <f t="shared" si="107"/>
        <v>0</v>
      </c>
      <c r="KH83" s="403">
        <f t="shared" si="107"/>
        <v>0</v>
      </c>
      <c r="KI83" s="403">
        <f t="shared" si="107"/>
        <v>0</v>
      </c>
      <c r="KJ83" s="403">
        <f t="shared" si="107"/>
        <v>0</v>
      </c>
      <c r="KK83" s="403">
        <f t="shared" si="107"/>
        <v>0</v>
      </c>
      <c r="KL83" s="403">
        <f t="shared" si="107"/>
        <v>0</v>
      </c>
      <c r="KM83" s="403">
        <f t="shared" si="107"/>
        <v>0</v>
      </c>
      <c r="KN83" s="403">
        <f t="shared" si="107"/>
        <v>0</v>
      </c>
      <c r="KO83" s="403">
        <f t="shared" si="107"/>
        <v>0</v>
      </c>
      <c r="KP83" s="403">
        <f t="shared" si="107"/>
        <v>0</v>
      </c>
      <c r="KQ83" s="403">
        <f t="shared" si="107"/>
        <v>0</v>
      </c>
      <c r="KR83" s="403">
        <f t="shared" si="107"/>
        <v>0</v>
      </c>
      <c r="KS83" s="403">
        <f t="shared" si="107"/>
        <v>0</v>
      </c>
      <c r="KT83" s="403">
        <f t="shared" si="107"/>
        <v>0</v>
      </c>
      <c r="KU83" s="403">
        <f t="shared" si="107"/>
        <v>0</v>
      </c>
      <c r="KV83" s="403">
        <f t="shared" si="107"/>
        <v>0</v>
      </c>
      <c r="KW83" s="403">
        <f t="shared" si="107"/>
        <v>0</v>
      </c>
      <c r="KX83" s="403">
        <f t="shared" si="107"/>
        <v>0</v>
      </c>
      <c r="KY83" s="403">
        <f t="shared" si="107"/>
        <v>0</v>
      </c>
      <c r="KZ83" s="403">
        <f t="shared" si="107"/>
        <v>0</v>
      </c>
      <c r="LA83" s="403">
        <f t="shared" si="107"/>
        <v>0</v>
      </c>
      <c r="LB83" s="403">
        <f t="shared" si="107"/>
        <v>0</v>
      </c>
      <c r="LC83" s="403">
        <f t="shared" si="107"/>
        <v>0</v>
      </c>
      <c r="LD83" s="403">
        <f t="shared" si="107"/>
        <v>0</v>
      </c>
      <c r="LE83" s="403">
        <f t="shared" si="107"/>
        <v>0</v>
      </c>
      <c r="LF83" s="403">
        <f t="shared" si="107"/>
        <v>0</v>
      </c>
      <c r="LG83" s="403">
        <f t="shared" si="107"/>
        <v>0</v>
      </c>
      <c r="LH83" s="403">
        <f t="shared" si="107"/>
        <v>0</v>
      </c>
      <c r="LI83" s="403">
        <f t="shared" si="107"/>
        <v>0</v>
      </c>
      <c r="LJ83" s="403">
        <f t="shared" si="107"/>
        <v>0</v>
      </c>
      <c r="LK83" s="403">
        <f t="shared" si="107"/>
        <v>0</v>
      </c>
      <c r="LL83" s="403">
        <f t="shared" si="107"/>
        <v>0</v>
      </c>
      <c r="LM83" s="403">
        <f t="shared" si="107"/>
        <v>0</v>
      </c>
      <c r="LN83" s="403">
        <f t="shared" si="107"/>
        <v>0</v>
      </c>
      <c r="LO83" s="403">
        <f t="shared" si="107"/>
        <v>0</v>
      </c>
      <c r="LP83" s="403">
        <f t="shared" si="107"/>
        <v>0</v>
      </c>
    </row>
    <row r="84">
      <c r="A84" s="331" t="str">
        <f t="shared" si="77"/>
        <v>09-2024</v>
      </c>
      <c r="B84" s="346">
        <f t="shared" si="70"/>
        <v>8160419.69</v>
      </c>
      <c r="C84" s="346">
        <f t="shared" si="71"/>
        <v>1.001234056</v>
      </c>
      <c r="D84" s="346"/>
      <c r="E84" s="403">
        <f t="shared" ref="E84:BP84" si="108">IF(and($A84-E$66&gt;=0,$A84-E$67&lt;0),E$74,0)</f>
        <v>121708.41</v>
      </c>
      <c r="F84" s="403">
        <f t="shared" si="108"/>
        <v>90594.48</v>
      </c>
      <c r="G84" s="403">
        <f t="shared" si="108"/>
        <v>120000</v>
      </c>
      <c r="H84" s="403">
        <f t="shared" si="108"/>
        <v>129552.28</v>
      </c>
      <c r="I84" s="403">
        <f t="shared" si="108"/>
        <v>107000</v>
      </c>
      <c r="J84" s="403">
        <f t="shared" si="108"/>
        <v>103565</v>
      </c>
      <c r="K84" s="403">
        <f t="shared" si="108"/>
        <v>128418.77</v>
      </c>
      <c r="L84" s="403">
        <f t="shared" si="108"/>
        <v>87232.36</v>
      </c>
      <c r="M84" s="403">
        <f t="shared" si="108"/>
        <v>99881.32</v>
      </c>
      <c r="N84" s="403">
        <f t="shared" si="108"/>
        <v>223221.57</v>
      </c>
      <c r="O84" s="403">
        <f t="shared" si="108"/>
        <v>180593.29</v>
      </c>
      <c r="P84" s="403">
        <f t="shared" si="108"/>
        <v>91968.82</v>
      </c>
      <c r="Q84" s="403">
        <f t="shared" si="108"/>
        <v>102434.8</v>
      </c>
      <c r="R84" s="403">
        <f t="shared" si="108"/>
        <v>181860.19</v>
      </c>
      <c r="S84" s="403">
        <f t="shared" si="108"/>
        <v>208031.99</v>
      </c>
      <c r="T84" s="403">
        <f t="shared" si="108"/>
        <v>217515.94</v>
      </c>
      <c r="U84" s="403">
        <f t="shared" si="108"/>
        <v>195596.52</v>
      </c>
      <c r="V84" s="403">
        <f t="shared" si="108"/>
        <v>184028.25</v>
      </c>
      <c r="W84" s="403">
        <f t="shared" si="108"/>
        <v>168878.71</v>
      </c>
      <c r="X84" s="403">
        <f t="shared" si="108"/>
        <v>162441.03</v>
      </c>
      <c r="Y84" s="403">
        <f t="shared" si="108"/>
        <v>134043.44</v>
      </c>
      <c r="Z84" s="403">
        <f t="shared" si="108"/>
        <v>835.25</v>
      </c>
      <c r="AA84" s="403">
        <f t="shared" si="108"/>
        <v>175069.23</v>
      </c>
      <c r="AB84" s="403">
        <f t="shared" si="108"/>
        <v>159907.69</v>
      </c>
      <c r="AC84" s="403">
        <f t="shared" si="108"/>
        <v>183879.61</v>
      </c>
      <c r="AD84" s="403">
        <f t="shared" si="108"/>
        <v>184851.11</v>
      </c>
      <c r="AE84" s="403">
        <f t="shared" si="108"/>
        <v>240730.29</v>
      </c>
      <c r="AF84" s="403">
        <f t="shared" si="108"/>
        <v>112998.23</v>
      </c>
      <c r="AG84" s="403">
        <f t="shared" si="108"/>
        <v>126237</v>
      </c>
      <c r="AH84" s="403">
        <f t="shared" si="108"/>
        <v>9142.22</v>
      </c>
      <c r="AI84" s="403">
        <f t="shared" si="108"/>
        <v>186686.77</v>
      </c>
      <c r="AJ84" s="403">
        <f t="shared" si="108"/>
        <v>42000</v>
      </c>
      <c r="AK84" s="403">
        <f t="shared" si="108"/>
        <v>271017.63</v>
      </c>
      <c r="AL84" s="403">
        <f t="shared" si="108"/>
        <v>5000</v>
      </c>
      <c r="AM84" s="403">
        <f t="shared" si="108"/>
        <v>127756.57</v>
      </c>
      <c r="AN84" s="403">
        <f t="shared" si="108"/>
        <v>237115.24</v>
      </c>
      <c r="AO84" s="403">
        <f t="shared" si="108"/>
        <v>158167.25</v>
      </c>
      <c r="AP84" s="403">
        <f t="shared" si="108"/>
        <v>103015</v>
      </c>
      <c r="AQ84" s="403">
        <f t="shared" si="108"/>
        <v>155500</v>
      </c>
      <c r="AR84" s="403">
        <f t="shared" si="108"/>
        <v>167620.78</v>
      </c>
      <c r="AS84" s="403">
        <f t="shared" si="108"/>
        <v>191134.2</v>
      </c>
      <c r="AT84" s="403">
        <f t="shared" si="108"/>
        <v>283068.43</v>
      </c>
      <c r="AU84" s="403">
        <f t="shared" si="108"/>
        <v>114804.31</v>
      </c>
      <c r="AV84" s="403">
        <f t="shared" si="108"/>
        <v>109785.34</v>
      </c>
      <c r="AW84" s="403">
        <f t="shared" si="108"/>
        <v>48000</v>
      </c>
      <c r="AX84" s="403">
        <f t="shared" si="108"/>
        <v>164702</v>
      </c>
      <c r="AY84" s="403">
        <f t="shared" si="108"/>
        <v>223255</v>
      </c>
      <c r="AZ84" s="403">
        <f t="shared" si="108"/>
        <v>72000</v>
      </c>
      <c r="BA84" s="403">
        <f t="shared" si="108"/>
        <v>97799.52</v>
      </c>
      <c r="BB84" s="403">
        <f t="shared" si="108"/>
        <v>242596.66</v>
      </c>
      <c r="BC84" s="403">
        <f t="shared" si="108"/>
        <v>108292.85</v>
      </c>
      <c r="BD84" s="403">
        <f t="shared" si="108"/>
        <v>238900</v>
      </c>
      <c r="BE84" s="403">
        <f t="shared" si="108"/>
        <v>101455.9</v>
      </c>
      <c r="BF84" s="403">
        <f t="shared" si="108"/>
        <v>23511.76</v>
      </c>
      <c r="BG84" s="403">
        <f t="shared" si="108"/>
        <v>20008.84</v>
      </c>
      <c r="BH84" s="403">
        <f t="shared" si="108"/>
        <v>77858.98</v>
      </c>
      <c r="BI84" s="403">
        <f t="shared" si="108"/>
        <v>45000</v>
      </c>
      <c r="BJ84" s="403">
        <f t="shared" si="108"/>
        <v>124565</v>
      </c>
      <c r="BK84" s="403">
        <f t="shared" si="108"/>
        <v>25000</v>
      </c>
      <c r="BL84" s="403">
        <f t="shared" si="108"/>
        <v>29885</v>
      </c>
      <c r="BM84" s="403">
        <f t="shared" si="108"/>
        <v>33809.25</v>
      </c>
      <c r="BN84" s="403">
        <f t="shared" si="108"/>
        <v>10969.85</v>
      </c>
      <c r="BO84" s="403">
        <f t="shared" si="108"/>
        <v>77861.76</v>
      </c>
      <c r="BP84" s="403">
        <f t="shared" si="108"/>
        <v>10058</v>
      </c>
      <c r="BQ84" s="403"/>
      <c r="BR84" s="403">
        <f t="shared" ref="BR84:EC84" si="109">IF(and($A84-BR$66&gt;=0,$A84-BR$67&lt;0),BR$74,0)</f>
        <v>0</v>
      </c>
      <c r="BS84" s="403">
        <f t="shared" si="109"/>
        <v>0</v>
      </c>
      <c r="BT84" s="403">
        <f t="shared" si="109"/>
        <v>0</v>
      </c>
      <c r="BU84" s="403">
        <f t="shared" si="109"/>
        <v>0</v>
      </c>
      <c r="BV84" s="403">
        <f t="shared" si="109"/>
        <v>0</v>
      </c>
      <c r="BW84" s="403">
        <f t="shared" si="109"/>
        <v>0</v>
      </c>
      <c r="BX84" s="403">
        <f t="shared" si="109"/>
        <v>0</v>
      </c>
      <c r="BY84" s="403">
        <f t="shared" si="109"/>
        <v>0</v>
      </c>
      <c r="BZ84" s="403">
        <f t="shared" si="109"/>
        <v>0</v>
      </c>
      <c r="CA84" s="403">
        <f t="shared" si="109"/>
        <v>0</v>
      </c>
      <c r="CB84" s="403">
        <f t="shared" si="109"/>
        <v>0</v>
      </c>
      <c r="CC84" s="403">
        <f t="shared" si="109"/>
        <v>0</v>
      </c>
      <c r="CD84" s="403">
        <f t="shared" si="109"/>
        <v>0</v>
      </c>
      <c r="CE84" s="403">
        <f t="shared" si="109"/>
        <v>0</v>
      </c>
      <c r="CF84" s="403">
        <f t="shared" si="109"/>
        <v>0</v>
      </c>
      <c r="CG84" s="403">
        <f t="shared" si="109"/>
        <v>0</v>
      </c>
      <c r="CH84" s="403">
        <f t="shared" si="109"/>
        <v>0</v>
      </c>
      <c r="CI84" s="403">
        <f t="shared" si="109"/>
        <v>0</v>
      </c>
      <c r="CJ84" s="403">
        <f t="shared" si="109"/>
        <v>0</v>
      </c>
      <c r="CK84" s="403">
        <f t="shared" si="109"/>
        <v>0</v>
      </c>
      <c r="CL84" s="403">
        <f t="shared" si="109"/>
        <v>0</v>
      </c>
      <c r="CM84" s="403">
        <f t="shared" si="109"/>
        <v>0</v>
      </c>
      <c r="CN84" s="403">
        <f t="shared" si="109"/>
        <v>0</v>
      </c>
      <c r="CO84" s="403">
        <f t="shared" si="109"/>
        <v>0</v>
      </c>
      <c r="CP84" s="403">
        <f t="shared" si="109"/>
        <v>0</v>
      </c>
      <c r="CQ84" s="403">
        <f t="shared" si="109"/>
        <v>0</v>
      </c>
      <c r="CR84" s="403">
        <f t="shared" si="109"/>
        <v>0</v>
      </c>
      <c r="CS84" s="403">
        <f t="shared" si="109"/>
        <v>0</v>
      </c>
      <c r="CT84" s="403">
        <f t="shared" si="109"/>
        <v>0</v>
      </c>
      <c r="CU84" s="403">
        <f t="shared" si="109"/>
        <v>0</v>
      </c>
      <c r="CV84" s="403">
        <f t="shared" si="109"/>
        <v>0</v>
      </c>
      <c r="CW84" s="403">
        <f t="shared" si="109"/>
        <v>0</v>
      </c>
      <c r="CX84" s="403">
        <f t="shared" si="109"/>
        <v>0</v>
      </c>
      <c r="CY84" s="403">
        <f t="shared" si="109"/>
        <v>0</v>
      </c>
      <c r="CZ84" s="403">
        <f t="shared" si="109"/>
        <v>0</v>
      </c>
      <c r="DA84" s="403">
        <f t="shared" si="109"/>
        <v>0</v>
      </c>
      <c r="DB84" s="403">
        <f t="shared" si="109"/>
        <v>0</v>
      </c>
      <c r="DC84" s="403">
        <f t="shared" si="109"/>
        <v>0</v>
      </c>
      <c r="DD84" s="403">
        <f t="shared" si="109"/>
        <v>0</v>
      </c>
      <c r="DE84" s="403">
        <f t="shared" si="109"/>
        <v>0</v>
      </c>
      <c r="DF84" s="403">
        <f t="shared" si="109"/>
        <v>0</v>
      </c>
      <c r="DG84" s="403">
        <f t="shared" si="109"/>
        <v>0</v>
      </c>
      <c r="DH84" s="403">
        <f t="shared" si="109"/>
        <v>0</v>
      </c>
      <c r="DI84" s="403">
        <f t="shared" si="109"/>
        <v>0</v>
      </c>
      <c r="DJ84" s="403">
        <f t="shared" si="109"/>
        <v>0</v>
      </c>
      <c r="DK84" s="403">
        <f t="shared" si="109"/>
        <v>0</v>
      </c>
      <c r="DL84" s="403">
        <f t="shared" si="109"/>
        <v>0</v>
      </c>
      <c r="DM84" s="403">
        <f t="shared" si="109"/>
        <v>0</v>
      </c>
      <c r="DN84" s="403">
        <f t="shared" si="109"/>
        <v>0</v>
      </c>
      <c r="DO84" s="403">
        <f t="shared" si="109"/>
        <v>0</v>
      </c>
      <c r="DP84" s="403">
        <f t="shared" si="109"/>
        <v>0</v>
      </c>
      <c r="DQ84" s="403">
        <f t="shared" si="109"/>
        <v>0</v>
      </c>
      <c r="DR84" s="403">
        <f t="shared" si="109"/>
        <v>0</v>
      </c>
      <c r="DS84" s="403">
        <f t="shared" si="109"/>
        <v>0</v>
      </c>
      <c r="DT84" s="403">
        <f t="shared" si="109"/>
        <v>0</v>
      </c>
      <c r="DU84" s="403">
        <f t="shared" si="109"/>
        <v>0</v>
      </c>
      <c r="DV84" s="403">
        <f t="shared" si="109"/>
        <v>0</v>
      </c>
      <c r="DW84" s="403">
        <f t="shared" si="109"/>
        <v>0</v>
      </c>
      <c r="DX84" s="403">
        <f t="shared" si="109"/>
        <v>0</v>
      </c>
      <c r="DY84" s="403">
        <f t="shared" si="109"/>
        <v>0</v>
      </c>
      <c r="DZ84" s="403">
        <f t="shared" si="109"/>
        <v>0</v>
      </c>
      <c r="EA84" s="403">
        <f t="shared" si="109"/>
        <v>0</v>
      </c>
      <c r="EB84" s="403">
        <f t="shared" si="109"/>
        <v>0</v>
      </c>
      <c r="EC84" s="403">
        <f t="shared" si="109"/>
        <v>0</v>
      </c>
      <c r="ED84" s="403"/>
      <c r="EE84" s="403">
        <f t="shared" ref="EE84:GP84" si="110">IF(and($A84-EE$66&gt;=0,$A84-EE$67&lt;0),EE$74,0)</f>
        <v>0</v>
      </c>
      <c r="EF84" s="403">
        <f t="shared" si="110"/>
        <v>0</v>
      </c>
      <c r="EG84" s="403">
        <f t="shared" si="110"/>
        <v>0</v>
      </c>
      <c r="EH84" s="403">
        <f t="shared" si="110"/>
        <v>0</v>
      </c>
      <c r="EI84" s="403">
        <f t="shared" si="110"/>
        <v>0</v>
      </c>
      <c r="EJ84" s="403">
        <f t="shared" si="110"/>
        <v>0</v>
      </c>
      <c r="EK84" s="403">
        <f t="shared" si="110"/>
        <v>0</v>
      </c>
      <c r="EL84" s="403">
        <f t="shared" si="110"/>
        <v>0</v>
      </c>
      <c r="EM84" s="403">
        <f t="shared" si="110"/>
        <v>0</v>
      </c>
      <c r="EN84" s="403">
        <f t="shared" si="110"/>
        <v>0</v>
      </c>
      <c r="EO84" s="403">
        <f t="shared" si="110"/>
        <v>0</v>
      </c>
      <c r="EP84" s="403">
        <f t="shared" si="110"/>
        <v>0</v>
      </c>
      <c r="EQ84" s="403">
        <f t="shared" si="110"/>
        <v>0</v>
      </c>
      <c r="ER84" s="403">
        <f t="shared" si="110"/>
        <v>0</v>
      </c>
      <c r="ES84" s="403">
        <f t="shared" si="110"/>
        <v>0</v>
      </c>
      <c r="ET84" s="403">
        <f t="shared" si="110"/>
        <v>0</v>
      </c>
      <c r="EU84" s="403">
        <f t="shared" si="110"/>
        <v>0</v>
      </c>
      <c r="EV84" s="403">
        <f t="shared" si="110"/>
        <v>0</v>
      </c>
      <c r="EW84" s="403">
        <f t="shared" si="110"/>
        <v>0</v>
      </c>
      <c r="EX84" s="403">
        <f t="shared" si="110"/>
        <v>0</v>
      </c>
      <c r="EY84" s="403">
        <f t="shared" si="110"/>
        <v>0</v>
      </c>
      <c r="EZ84" s="403">
        <f t="shared" si="110"/>
        <v>0</v>
      </c>
      <c r="FA84" s="403">
        <f t="shared" si="110"/>
        <v>0</v>
      </c>
      <c r="FB84" s="403">
        <f t="shared" si="110"/>
        <v>0</v>
      </c>
      <c r="FC84" s="403">
        <f t="shared" si="110"/>
        <v>0</v>
      </c>
      <c r="FD84" s="403">
        <f t="shared" si="110"/>
        <v>0</v>
      </c>
      <c r="FE84" s="403">
        <f t="shared" si="110"/>
        <v>0</v>
      </c>
      <c r="FF84" s="403">
        <f t="shared" si="110"/>
        <v>0</v>
      </c>
      <c r="FG84" s="403">
        <f t="shared" si="110"/>
        <v>0</v>
      </c>
      <c r="FH84" s="403">
        <f t="shared" si="110"/>
        <v>0</v>
      </c>
      <c r="FI84" s="403">
        <f t="shared" si="110"/>
        <v>0</v>
      </c>
      <c r="FJ84" s="403">
        <f t="shared" si="110"/>
        <v>0</v>
      </c>
      <c r="FK84" s="403">
        <f t="shared" si="110"/>
        <v>0</v>
      </c>
      <c r="FL84" s="403">
        <f t="shared" si="110"/>
        <v>0</v>
      </c>
      <c r="FM84" s="403">
        <f t="shared" si="110"/>
        <v>0</v>
      </c>
      <c r="FN84" s="403">
        <f t="shared" si="110"/>
        <v>0</v>
      </c>
      <c r="FO84" s="403">
        <f t="shared" si="110"/>
        <v>0</v>
      </c>
      <c r="FP84" s="403">
        <f t="shared" si="110"/>
        <v>0</v>
      </c>
      <c r="FQ84" s="403">
        <f t="shared" si="110"/>
        <v>0</v>
      </c>
      <c r="FR84" s="403">
        <f t="shared" si="110"/>
        <v>0</v>
      </c>
      <c r="FS84" s="403">
        <f t="shared" si="110"/>
        <v>0</v>
      </c>
      <c r="FT84" s="403">
        <f t="shared" si="110"/>
        <v>0</v>
      </c>
      <c r="FU84" s="403">
        <f t="shared" si="110"/>
        <v>0</v>
      </c>
      <c r="FV84" s="403">
        <f t="shared" si="110"/>
        <v>0</v>
      </c>
      <c r="FW84" s="403">
        <f t="shared" si="110"/>
        <v>0</v>
      </c>
      <c r="FX84" s="403">
        <f t="shared" si="110"/>
        <v>0</v>
      </c>
      <c r="FY84" s="403">
        <f t="shared" si="110"/>
        <v>0</v>
      </c>
      <c r="FZ84" s="403">
        <f t="shared" si="110"/>
        <v>0</v>
      </c>
      <c r="GA84" s="403">
        <f t="shared" si="110"/>
        <v>0</v>
      </c>
      <c r="GB84" s="403">
        <f t="shared" si="110"/>
        <v>0</v>
      </c>
      <c r="GC84" s="403">
        <f t="shared" si="110"/>
        <v>0</v>
      </c>
      <c r="GD84" s="403">
        <f t="shared" si="110"/>
        <v>0</v>
      </c>
      <c r="GE84" s="403">
        <f t="shared" si="110"/>
        <v>0</v>
      </c>
      <c r="GF84" s="403">
        <f t="shared" si="110"/>
        <v>0</v>
      </c>
      <c r="GG84" s="403">
        <f t="shared" si="110"/>
        <v>0</v>
      </c>
      <c r="GH84" s="403">
        <f t="shared" si="110"/>
        <v>0</v>
      </c>
      <c r="GI84" s="403">
        <f t="shared" si="110"/>
        <v>0</v>
      </c>
      <c r="GJ84" s="403">
        <f t="shared" si="110"/>
        <v>0</v>
      </c>
      <c r="GK84" s="403">
        <f t="shared" si="110"/>
        <v>0</v>
      </c>
      <c r="GL84" s="403">
        <f t="shared" si="110"/>
        <v>0</v>
      </c>
      <c r="GM84" s="403">
        <f t="shared" si="110"/>
        <v>0</v>
      </c>
      <c r="GN84" s="403">
        <f t="shared" si="110"/>
        <v>0</v>
      </c>
      <c r="GO84" s="403">
        <f t="shared" si="110"/>
        <v>0</v>
      </c>
      <c r="GP84" s="403">
        <f t="shared" si="110"/>
        <v>0</v>
      </c>
      <c r="GQ84" s="403"/>
      <c r="GR84" s="403">
        <f t="shared" ref="GR84:JC84" si="111">IF(and($A84-GR$66&gt;=0,$A84-GR$67&lt;0),GR$74,0)</f>
        <v>0</v>
      </c>
      <c r="GS84" s="403">
        <f t="shared" si="111"/>
        <v>0</v>
      </c>
      <c r="GT84" s="403">
        <f t="shared" si="111"/>
        <v>0</v>
      </c>
      <c r="GU84" s="403">
        <f t="shared" si="111"/>
        <v>0</v>
      </c>
      <c r="GV84" s="403">
        <f t="shared" si="111"/>
        <v>0</v>
      </c>
      <c r="GW84" s="403">
        <f t="shared" si="111"/>
        <v>0</v>
      </c>
      <c r="GX84" s="403">
        <f t="shared" si="111"/>
        <v>0</v>
      </c>
      <c r="GY84" s="403">
        <f t="shared" si="111"/>
        <v>0</v>
      </c>
      <c r="GZ84" s="403">
        <f t="shared" si="111"/>
        <v>0</v>
      </c>
      <c r="HA84" s="403">
        <f t="shared" si="111"/>
        <v>0</v>
      </c>
      <c r="HB84" s="403">
        <f t="shared" si="111"/>
        <v>0</v>
      </c>
      <c r="HC84" s="403">
        <f t="shared" si="111"/>
        <v>0</v>
      </c>
      <c r="HD84" s="403">
        <f t="shared" si="111"/>
        <v>0</v>
      </c>
      <c r="HE84" s="403">
        <f t="shared" si="111"/>
        <v>0</v>
      </c>
      <c r="HF84" s="403">
        <f t="shared" si="111"/>
        <v>0</v>
      </c>
      <c r="HG84" s="403">
        <f t="shared" si="111"/>
        <v>0</v>
      </c>
      <c r="HH84" s="403">
        <f t="shared" si="111"/>
        <v>0</v>
      </c>
      <c r="HI84" s="403">
        <f t="shared" si="111"/>
        <v>0</v>
      </c>
      <c r="HJ84" s="403">
        <f t="shared" si="111"/>
        <v>0</v>
      </c>
      <c r="HK84" s="403">
        <f t="shared" si="111"/>
        <v>0</v>
      </c>
      <c r="HL84" s="403">
        <f t="shared" si="111"/>
        <v>0</v>
      </c>
      <c r="HM84" s="403">
        <f t="shared" si="111"/>
        <v>0</v>
      </c>
      <c r="HN84" s="403">
        <f t="shared" si="111"/>
        <v>0</v>
      </c>
      <c r="HO84" s="403">
        <f t="shared" si="111"/>
        <v>0</v>
      </c>
      <c r="HP84" s="403">
        <f t="shared" si="111"/>
        <v>0</v>
      </c>
      <c r="HQ84" s="403">
        <f t="shared" si="111"/>
        <v>0</v>
      </c>
      <c r="HR84" s="403">
        <f t="shared" si="111"/>
        <v>0</v>
      </c>
      <c r="HS84" s="403">
        <f t="shared" si="111"/>
        <v>0</v>
      </c>
      <c r="HT84" s="403">
        <f t="shared" si="111"/>
        <v>0</v>
      </c>
      <c r="HU84" s="403">
        <f t="shared" si="111"/>
        <v>0</v>
      </c>
      <c r="HV84" s="403">
        <f t="shared" si="111"/>
        <v>0</v>
      </c>
      <c r="HW84" s="403">
        <f t="shared" si="111"/>
        <v>0</v>
      </c>
      <c r="HX84" s="403">
        <f t="shared" si="111"/>
        <v>0</v>
      </c>
      <c r="HY84" s="403">
        <f t="shared" si="111"/>
        <v>0</v>
      </c>
      <c r="HZ84" s="403">
        <f t="shared" si="111"/>
        <v>0</v>
      </c>
      <c r="IA84" s="403">
        <f t="shared" si="111"/>
        <v>0</v>
      </c>
      <c r="IB84" s="403">
        <f t="shared" si="111"/>
        <v>0</v>
      </c>
      <c r="IC84" s="403">
        <f t="shared" si="111"/>
        <v>0</v>
      </c>
      <c r="ID84" s="403">
        <f t="shared" si="111"/>
        <v>0</v>
      </c>
      <c r="IE84" s="403">
        <f t="shared" si="111"/>
        <v>0</v>
      </c>
      <c r="IF84" s="403">
        <f t="shared" si="111"/>
        <v>0</v>
      </c>
      <c r="IG84" s="403">
        <f t="shared" si="111"/>
        <v>0</v>
      </c>
      <c r="IH84" s="403">
        <f t="shared" si="111"/>
        <v>0</v>
      </c>
      <c r="II84" s="403">
        <f t="shared" si="111"/>
        <v>0</v>
      </c>
      <c r="IJ84" s="403">
        <f t="shared" si="111"/>
        <v>0</v>
      </c>
      <c r="IK84" s="403">
        <f t="shared" si="111"/>
        <v>0</v>
      </c>
      <c r="IL84" s="403">
        <f t="shared" si="111"/>
        <v>0</v>
      </c>
      <c r="IM84" s="403">
        <f t="shared" si="111"/>
        <v>0</v>
      </c>
      <c r="IN84" s="403">
        <f t="shared" si="111"/>
        <v>0</v>
      </c>
      <c r="IO84" s="403">
        <f t="shared" si="111"/>
        <v>0</v>
      </c>
      <c r="IP84" s="403">
        <f t="shared" si="111"/>
        <v>0</v>
      </c>
      <c r="IQ84" s="403">
        <f t="shared" si="111"/>
        <v>0</v>
      </c>
      <c r="IR84" s="403">
        <f t="shared" si="111"/>
        <v>0</v>
      </c>
      <c r="IS84" s="403">
        <f t="shared" si="111"/>
        <v>0</v>
      </c>
      <c r="IT84" s="403">
        <f t="shared" si="111"/>
        <v>0</v>
      </c>
      <c r="IU84" s="403">
        <f t="shared" si="111"/>
        <v>0</v>
      </c>
      <c r="IV84" s="403">
        <f t="shared" si="111"/>
        <v>0</v>
      </c>
      <c r="IW84" s="403">
        <f t="shared" si="111"/>
        <v>0</v>
      </c>
      <c r="IX84" s="403">
        <f t="shared" si="111"/>
        <v>0</v>
      </c>
      <c r="IY84" s="403">
        <f t="shared" si="111"/>
        <v>0</v>
      </c>
      <c r="IZ84" s="403">
        <f t="shared" si="111"/>
        <v>0</v>
      </c>
      <c r="JA84" s="403">
        <f t="shared" si="111"/>
        <v>0</v>
      </c>
      <c r="JB84" s="403">
        <f t="shared" si="111"/>
        <v>0</v>
      </c>
      <c r="JC84" s="403">
        <f t="shared" si="111"/>
        <v>0</v>
      </c>
      <c r="JD84" s="403"/>
      <c r="JE84" s="403">
        <f t="shared" ref="JE84:LP84" si="112">IF(and($A84-JE$66&gt;=0,$A84-JE$67&lt;0),JE$74,0)</f>
        <v>0</v>
      </c>
      <c r="JF84" s="403">
        <f t="shared" si="112"/>
        <v>0</v>
      </c>
      <c r="JG84" s="403">
        <f t="shared" si="112"/>
        <v>0</v>
      </c>
      <c r="JH84" s="403">
        <f t="shared" si="112"/>
        <v>0</v>
      </c>
      <c r="JI84" s="403">
        <f t="shared" si="112"/>
        <v>0</v>
      </c>
      <c r="JJ84" s="403">
        <f t="shared" si="112"/>
        <v>0</v>
      </c>
      <c r="JK84" s="403">
        <f t="shared" si="112"/>
        <v>0</v>
      </c>
      <c r="JL84" s="403">
        <f t="shared" si="112"/>
        <v>0</v>
      </c>
      <c r="JM84" s="403">
        <f t="shared" si="112"/>
        <v>0</v>
      </c>
      <c r="JN84" s="403">
        <f t="shared" si="112"/>
        <v>0</v>
      </c>
      <c r="JO84" s="403">
        <f t="shared" si="112"/>
        <v>0</v>
      </c>
      <c r="JP84" s="403">
        <f t="shared" si="112"/>
        <v>0</v>
      </c>
      <c r="JQ84" s="403">
        <f t="shared" si="112"/>
        <v>0</v>
      </c>
      <c r="JR84" s="403">
        <f t="shared" si="112"/>
        <v>0</v>
      </c>
      <c r="JS84" s="403">
        <f t="shared" si="112"/>
        <v>0</v>
      </c>
      <c r="JT84" s="403">
        <f t="shared" si="112"/>
        <v>0</v>
      </c>
      <c r="JU84" s="403">
        <f t="shared" si="112"/>
        <v>0</v>
      </c>
      <c r="JV84" s="403">
        <f t="shared" si="112"/>
        <v>0</v>
      </c>
      <c r="JW84" s="403">
        <f t="shared" si="112"/>
        <v>0</v>
      </c>
      <c r="JX84" s="403">
        <f t="shared" si="112"/>
        <v>0</v>
      </c>
      <c r="JY84" s="403">
        <f t="shared" si="112"/>
        <v>0</v>
      </c>
      <c r="JZ84" s="403">
        <f t="shared" si="112"/>
        <v>0</v>
      </c>
      <c r="KA84" s="403">
        <f t="shared" si="112"/>
        <v>0</v>
      </c>
      <c r="KB84" s="403">
        <f t="shared" si="112"/>
        <v>0</v>
      </c>
      <c r="KC84" s="403">
        <f t="shared" si="112"/>
        <v>0</v>
      </c>
      <c r="KD84" s="403">
        <f t="shared" si="112"/>
        <v>0</v>
      </c>
      <c r="KE84" s="403">
        <f t="shared" si="112"/>
        <v>0</v>
      </c>
      <c r="KF84" s="403">
        <f t="shared" si="112"/>
        <v>0</v>
      </c>
      <c r="KG84" s="403">
        <f t="shared" si="112"/>
        <v>0</v>
      </c>
      <c r="KH84" s="403">
        <f t="shared" si="112"/>
        <v>0</v>
      </c>
      <c r="KI84" s="403">
        <f t="shared" si="112"/>
        <v>0</v>
      </c>
      <c r="KJ84" s="403">
        <f t="shared" si="112"/>
        <v>0</v>
      </c>
      <c r="KK84" s="403">
        <f t="shared" si="112"/>
        <v>0</v>
      </c>
      <c r="KL84" s="403">
        <f t="shared" si="112"/>
        <v>0</v>
      </c>
      <c r="KM84" s="403">
        <f t="shared" si="112"/>
        <v>0</v>
      </c>
      <c r="KN84" s="403">
        <f t="shared" si="112"/>
        <v>0</v>
      </c>
      <c r="KO84" s="403">
        <f t="shared" si="112"/>
        <v>0</v>
      </c>
      <c r="KP84" s="403">
        <f t="shared" si="112"/>
        <v>0</v>
      </c>
      <c r="KQ84" s="403">
        <f t="shared" si="112"/>
        <v>0</v>
      </c>
      <c r="KR84" s="403">
        <f t="shared" si="112"/>
        <v>0</v>
      </c>
      <c r="KS84" s="403">
        <f t="shared" si="112"/>
        <v>0</v>
      </c>
      <c r="KT84" s="403">
        <f t="shared" si="112"/>
        <v>0</v>
      </c>
      <c r="KU84" s="403">
        <f t="shared" si="112"/>
        <v>0</v>
      </c>
      <c r="KV84" s="403">
        <f t="shared" si="112"/>
        <v>0</v>
      </c>
      <c r="KW84" s="403">
        <f t="shared" si="112"/>
        <v>0</v>
      </c>
      <c r="KX84" s="403">
        <f t="shared" si="112"/>
        <v>0</v>
      </c>
      <c r="KY84" s="403">
        <f t="shared" si="112"/>
        <v>0</v>
      </c>
      <c r="KZ84" s="403">
        <f t="shared" si="112"/>
        <v>0</v>
      </c>
      <c r="LA84" s="403">
        <f t="shared" si="112"/>
        <v>0</v>
      </c>
      <c r="LB84" s="403">
        <f t="shared" si="112"/>
        <v>0</v>
      </c>
      <c r="LC84" s="403">
        <f t="shared" si="112"/>
        <v>0</v>
      </c>
      <c r="LD84" s="403">
        <f t="shared" si="112"/>
        <v>0</v>
      </c>
      <c r="LE84" s="403">
        <f t="shared" si="112"/>
        <v>0</v>
      </c>
      <c r="LF84" s="403">
        <f t="shared" si="112"/>
        <v>0</v>
      </c>
      <c r="LG84" s="403">
        <f t="shared" si="112"/>
        <v>0</v>
      </c>
      <c r="LH84" s="403">
        <f t="shared" si="112"/>
        <v>0</v>
      </c>
      <c r="LI84" s="403">
        <f t="shared" si="112"/>
        <v>0</v>
      </c>
      <c r="LJ84" s="403">
        <f t="shared" si="112"/>
        <v>0</v>
      </c>
      <c r="LK84" s="403">
        <f t="shared" si="112"/>
        <v>0</v>
      </c>
      <c r="LL84" s="403">
        <f t="shared" si="112"/>
        <v>0</v>
      </c>
      <c r="LM84" s="403">
        <f t="shared" si="112"/>
        <v>0</v>
      </c>
      <c r="LN84" s="403">
        <f t="shared" si="112"/>
        <v>0</v>
      </c>
      <c r="LO84" s="403">
        <f t="shared" si="112"/>
        <v>0</v>
      </c>
      <c r="LP84" s="403">
        <f t="shared" si="112"/>
        <v>0</v>
      </c>
    </row>
    <row r="85">
      <c r="A85" s="331" t="str">
        <f t="shared" si="77"/>
        <v>12-2024</v>
      </c>
      <c r="B85" s="346">
        <f t="shared" si="70"/>
        <v>8160419.69</v>
      </c>
      <c r="C85" s="346">
        <f t="shared" si="71"/>
        <v>1.001234056</v>
      </c>
      <c r="D85" s="346"/>
      <c r="E85" s="403">
        <f t="shared" ref="E85:BP85" si="113">IF(and($A85-E$66&gt;=0,$A85-E$67&lt;0),E$74,0)</f>
        <v>121708.41</v>
      </c>
      <c r="F85" s="403">
        <f t="shared" si="113"/>
        <v>90594.48</v>
      </c>
      <c r="G85" s="403">
        <f t="shared" si="113"/>
        <v>120000</v>
      </c>
      <c r="H85" s="403">
        <f t="shared" si="113"/>
        <v>129552.28</v>
      </c>
      <c r="I85" s="403">
        <f t="shared" si="113"/>
        <v>107000</v>
      </c>
      <c r="J85" s="403">
        <f t="shared" si="113"/>
        <v>103565</v>
      </c>
      <c r="K85" s="403">
        <f t="shared" si="113"/>
        <v>128418.77</v>
      </c>
      <c r="L85" s="403">
        <f t="shared" si="113"/>
        <v>87232.36</v>
      </c>
      <c r="M85" s="403">
        <f t="shared" si="113"/>
        <v>99881.32</v>
      </c>
      <c r="N85" s="403">
        <f t="shared" si="113"/>
        <v>223221.57</v>
      </c>
      <c r="O85" s="403">
        <f t="shared" si="113"/>
        <v>180593.29</v>
      </c>
      <c r="P85" s="403">
        <f t="shared" si="113"/>
        <v>91968.82</v>
      </c>
      <c r="Q85" s="403">
        <f t="shared" si="113"/>
        <v>102434.8</v>
      </c>
      <c r="R85" s="403">
        <f t="shared" si="113"/>
        <v>181860.19</v>
      </c>
      <c r="S85" s="403">
        <f t="shared" si="113"/>
        <v>208031.99</v>
      </c>
      <c r="T85" s="403">
        <f t="shared" si="113"/>
        <v>217515.94</v>
      </c>
      <c r="U85" s="403">
        <f t="shared" si="113"/>
        <v>195596.52</v>
      </c>
      <c r="V85" s="403">
        <f t="shared" si="113"/>
        <v>184028.25</v>
      </c>
      <c r="W85" s="403">
        <f t="shared" si="113"/>
        <v>168878.71</v>
      </c>
      <c r="X85" s="403">
        <f t="shared" si="113"/>
        <v>162441.03</v>
      </c>
      <c r="Y85" s="403">
        <f t="shared" si="113"/>
        <v>134043.44</v>
      </c>
      <c r="Z85" s="403">
        <f t="shared" si="113"/>
        <v>835.25</v>
      </c>
      <c r="AA85" s="403">
        <f t="shared" si="113"/>
        <v>175069.23</v>
      </c>
      <c r="AB85" s="403">
        <f t="shared" si="113"/>
        <v>159907.69</v>
      </c>
      <c r="AC85" s="403">
        <f t="shared" si="113"/>
        <v>183879.61</v>
      </c>
      <c r="AD85" s="403">
        <f t="shared" si="113"/>
        <v>184851.11</v>
      </c>
      <c r="AE85" s="403">
        <f t="shared" si="113"/>
        <v>240730.29</v>
      </c>
      <c r="AF85" s="403">
        <f t="shared" si="113"/>
        <v>112998.23</v>
      </c>
      <c r="AG85" s="403">
        <f t="shared" si="113"/>
        <v>126237</v>
      </c>
      <c r="AH85" s="403">
        <f t="shared" si="113"/>
        <v>9142.22</v>
      </c>
      <c r="AI85" s="403">
        <f t="shared" si="113"/>
        <v>186686.77</v>
      </c>
      <c r="AJ85" s="403">
        <f t="shared" si="113"/>
        <v>42000</v>
      </c>
      <c r="AK85" s="403">
        <f t="shared" si="113"/>
        <v>271017.63</v>
      </c>
      <c r="AL85" s="403">
        <f t="shared" si="113"/>
        <v>5000</v>
      </c>
      <c r="AM85" s="403">
        <f t="shared" si="113"/>
        <v>127756.57</v>
      </c>
      <c r="AN85" s="403">
        <f t="shared" si="113"/>
        <v>237115.24</v>
      </c>
      <c r="AO85" s="403">
        <f t="shared" si="113"/>
        <v>158167.25</v>
      </c>
      <c r="AP85" s="403">
        <f t="shared" si="113"/>
        <v>103015</v>
      </c>
      <c r="AQ85" s="403">
        <f t="shared" si="113"/>
        <v>155500</v>
      </c>
      <c r="AR85" s="403">
        <f t="shared" si="113"/>
        <v>167620.78</v>
      </c>
      <c r="AS85" s="403">
        <f t="shared" si="113"/>
        <v>191134.2</v>
      </c>
      <c r="AT85" s="403">
        <f t="shared" si="113"/>
        <v>283068.43</v>
      </c>
      <c r="AU85" s="403">
        <f t="shared" si="113"/>
        <v>114804.31</v>
      </c>
      <c r="AV85" s="403">
        <f t="shared" si="113"/>
        <v>109785.34</v>
      </c>
      <c r="AW85" s="403">
        <f t="shared" si="113"/>
        <v>48000</v>
      </c>
      <c r="AX85" s="403">
        <f t="shared" si="113"/>
        <v>164702</v>
      </c>
      <c r="AY85" s="403">
        <f t="shared" si="113"/>
        <v>223255</v>
      </c>
      <c r="AZ85" s="403">
        <f t="shared" si="113"/>
        <v>72000</v>
      </c>
      <c r="BA85" s="403">
        <f t="shared" si="113"/>
        <v>97799.52</v>
      </c>
      <c r="BB85" s="403">
        <f t="shared" si="113"/>
        <v>242596.66</v>
      </c>
      <c r="BC85" s="403">
        <f t="shared" si="113"/>
        <v>108292.85</v>
      </c>
      <c r="BD85" s="403">
        <f t="shared" si="113"/>
        <v>238900</v>
      </c>
      <c r="BE85" s="403">
        <f t="shared" si="113"/>
        <v>101455.9</v>
      </c>
      <c r="BF85" s="403">
        <f t="shared" si="113"/>
        <v>23511.76</v>
      </c>
      <c r="BG85" s="403">
        <f t="shared" si="113"/>
        <v>20008.84</v>
      </c>
      <c r="BH85" s="403">
        <f t="shared" si="113"/>
        <v>77858.98</v>
      </c>
      <c r="BI85" s="403">
        <f t="shared" si="113"/>
        <v>45000</v>
      </c>
      <c r="BJ85" s="403">
        <f t="shared" si="113"/>
        <v>124565</v>
      </c>
      <c r="BK85" s="403">
        <f t="shared" si="113"/>
        <v>25000</v>
      </c>
      <c r="BL85" s="403">
        <f t="shared" si="113"/>
        <v>29885</v>
      </c>
      <c r="BM85" s="403">
        <f t="shared" si="113"/>
        <v>33809.25</v>
      </c>
      <c r="BN85" s="403">
        <f t="shared" si="113"/>
        <v>10969.85</v>
      </c>
      <c r="BO85" s="403">
        <f t="shared" si="113"/>
        <v>77861.76</v>
      </c>
      <c r="BP85" s="403">
        <f t="shared" si="113"/>
        <v>10058</v>
      </c>
      <c r="BQ85" s="403"/>
      <c r="BR85" s="403">
        <f t="shared" ref="BR85:EC85" si="114">IF(and($A85-BR$66&gt;=0,$A85-BR$67&lt;0),BR$74,0)</f>
        <v>0</v>
      </c>
      <c r="BS85" s="403">
        <f t="shared" si="114"/>
        <v>0</v>
      </c>
      <c r="BT85" s="403">
        <f t="shared" si="114"/>
        <v>0</v>
      </c>
      <c r="BU85" s="403">
        <f t="shared" si="114"/>
        <v>0</v>
      </c>
      <c r="BV85" s="403">
        <f t="shared" si="114"/>
        <v>0</v>
      </c>
      <c r="BW85" s="403">
        <f t="shared" si="114"/>
        <v>0</v>
      </c>
      <c r="BX85" s="403">
        <f t="shared" si="114"/>
        <v>0</v>
      </c>
      <c r="BY85" s="403">
        <f t="shared" si="114"/>
        <v>0</v>
      </c>
      <c r="BZ85" s="403">
        <f t="shared" si="114"/>
        <v>0</v>
      </c>
      <c r="CA85" s="403">
        <f t="shared" si="114"/>
        <v>0</v>
      </c>
      <c r="CB85" s="403">
        <f t="shared" si="114"/>
        <v>0</v>
      </c>
      <c r="CC85" s="403">
        <f t="shared" si="114"/>
        <v>0</v>
      </c>
      <c r="CD85" s="403">
        <f t="shared" si="114"/>
        <v>0</v>
      </c>
      <c r="CE85" s="403">
        <f t="shared" si="114"/>
        <v>0</v>
      </c>
      <c r="CF85" s="403">
        <f t="shared" si="114"/>
        <v>0</v>
      </c>
      <c r="CG85" s="403">
        <f t="shared" si="114"/>
        <v>0</v>
      </c>
      <c r="CH85" s="403">
        <f t="shared" si="114"/>
        <v>0</v>
      </c>
      <c r="CI85" s="403">
        <f t="shared" si="114"/>
        <v>0</v>
      </c>
      <c r="CJ85" s="403">
        <f t="shared" si="114"/>
        <v>0</v>
      </c>
      <c r="CK85" s="403">
        <f t="shared" si="114"/>
        <v>0</v>
      </c>
      <c r="CL85" s="403">
        <f t="shared" si="114"/>
        <v>0</v>
      </c>
      <c r="CM85" s="403">
        <f t="shared" si="114"/>
        <v>0</v>
      </c>
      <c r="CN85" s="403">
        <f t="shared" si="114"/>
        <v>0</v>
      </c>
      <c r="CO85" s="403">
        <f t="shared" si="114"/>
        <v>0</v>
      </c>
      <c r="CP85" s="403">
        <f t="shared" si="114"/>
        <v>0</v>
      </c>
      <c r="CQ85" s="403">
        <f t="shared" si="114"/>
        <v>0</v>
      </c>
      <c r="CR85" s="403">
        <f t="shared" si="114"/>
        <v>0</v>
      </c>
      <c r="CS85" s="403">
        <f t="shared" si="114"/>
        <v>0</v>
      </c>
      <c r="CT85" s="403">
        <f t="shared" si="114"/>
        <v>0</v>
      </c>
      <c r="CU85" s="403">
        <f t="shared" si="114"/>
        <v>0</v>
      </c>
      <c r="CV85" s="403">
        <f t="shared" si="114"/>
        <v>0</v>
      </c>
      <c r="CW85" s="403">
        <f t="shared" si="114"/>
        <v>0</v>
      </c>
      <c r="CX85" s="403">
        <f t="shared" si="114"/>
        <v>0</v>
      </c>
      <c r="CY85" s="403">
        <f t="shared" si="114"/>
        <v>0</v>
      </c>
      <c r="CZ85" s="403">
        <f t="shared" si="114"/>
        <v>0</v>
      </c>
      <c r="DA85" s="403">
        <f t="shared" si="114"/>
        <v>0</v>
      </c>
      <c r="DB85" s="403">
        <f t="shared" si="114"/>
        <v>0</v>
      </c>
      <c r="DC85" s="403">
        <f t="shared" si="114"/>
        <v>0</v>
      </c>
      <c r="DD85" s="403">
        <f t="shared" si="114"/>
        <v>0</v>
      </c>
      <c r="DE85" s="403">
        <f t="shared" si="114"/>
        <v>0</v>
      </c>
      <c r="DF85" s="403">
        <f t="shared" si="114"/>
        <v>0</v>
      </c>
      <c r="DG85" s="403">
        <f t="shared" si="114"/>
        <v>0</v>
      </c>
      <c r="DH85" s="403">
        <f t="shared" si="114"/>
        <v>0</v>
      </c>
      <c r="DI85" s="403">
        <f t="shared" si="114"/>
        <v>0</v>
      </c>
      <c r="DJ85" s="403">
        <f t="shared" si="114"/>
        <v>0</v>
      </c>
      <c r="DK85" s="403">
        <f t="shared" si="114"/>
        <v>0</v>
      </c>
      <c r="DL85" s="403">
        <f t="shared" si="114"/>
        <v>0</v>
      </c>
      <c r="DM85" s="403">
        <f t="shared" si="114"/>
        <v>0</v>
      </c>
      <c r="DN85" s="403">
        <f t="shared" si="114"/>
        <v>0</v>
      </c>
      <c r="DO85" s="403">
        <f t="shared" si="114"/>
        <v>0</v>
      </c>
      <c r="DP85" s="403">
        <f t="shared" si="114"/>
        <v>0</v>
      </c>
      <c r="DQ85" s="403">
        <f t="shared" si="114"/>
        <v>0</v>
      </c>
      <c r="DR85" s="403">
        <f t="shared" si="114"/>
        <v>0</v>
      </c>
      <c r="DS85" s="403">
        <f t="shared" si="114"/>
        <v>0</v>
      </c>
      <c r="DT85" s="403">
        <f t="shared" si="114"/>
        <v>0</v>
      </c>
      <c r="DU85" s="403">
        <f t="shared" si="114"/>
        <v>0</v>
      </c>
      <c r="DV85" s="403">
        <f t="shared" si="114"/>
        <v>0</v>
      </c>
      <c r="DW85" s="403">
        <f t="shared" si="114"/>
        <v>0</v>
      </c>
      <c r="DX85" s="403">
        <f t="shared" si="114"/>
        <v>0</v>
      </c>
      <c r="DY85" s="403">
        <f t="shared" si="114"/>
        <v>0</v>
      </c>
      <c r="DZ85" s="403">
        <f t="shared" si="114"/>
        <v>0</v>
      </c>
      <c r="EA85" s="403">
        <f t="shared" si="114"/>
        <v>0</v>
      </c>
      <c r="EB85" s="403">
        <f t="shared" si="114"/>
        <v>0</v>
      </c>
      <c r="EC85" s="403">
        <f t="shared" si="114"/>
        <v>0</v>
      </c>
      <c r="ED85" s="403"/>
      <c r="EE85" s="403">
        <f t="shared" ref="EE85:GP85" si="115">IF(and($A85-EE$66&gt;=0,$A85-EE$67&lt;0),EE$74,0)</f>
        <v>0</v>
      </c>
      <c r="EF85" s="403">
        <f t="shared" si="115"/>
        <v>0</v>
      </c>
      <c r="EG85" s="403">
        <f t="shared" si="115"/>
        <v>0</v>
      </c>
      <c r="EH85" s="403">
        <f t="shared" si="115"/>
        <v>0</v>
      </c>
      <c r="EI85" s="403">
        <f t="shared" si="115"/>
        <v>0</v>
      </c>
      <c r="EJ85" s="403">
        <f t="shared" si="115"/>
        <v>0</v>
      </c>
      <c r="EK85" s="403">
        <f t="shared" si="115"/>
        <v>0</v>
      </c>
      <c r="EL85" s="403">
        <f t="shared" si="115"/>
        <v>0</v>
      </c>
      <c r="EM85" s="403">
        <f t="shared" si="115"/>
        <v>0</v>
      </c>
      <c r="EN85" s="403">
        <f t="shared" si="115"/>
        <v>0</v>
      </c>
      <c r="EO85" s="403">
        <f t="shared" si="115"/>
        <v>0</v>
      </c>
      <c r="EP85" s="403">
        <f t="shared" si="115"/>
        <v>0</v>
      </c>
      <c r="EQ85" s="403">
        <f t="shared" si="115"/>
        <v>0</v>
      </c>
      <c r="ER85" s="403">
        <f t="shared" si="115"/>
        <v>0</v>
      </c>
      <c r="ES85" s="403">
        <f t="shared" si="115"/>
        <v>0</v>
      </c>
      <c r="ET85" s="403">
        <f t="shared" si="115"/>
        <v>0</v>
      </c>
      <c r="EU85" s="403">
        <f t="shared" si="115"/>
        <v>0</v>
      </c>
      <c r="EV85" s="403">
        <f t="shared" si="115"/>
        <v>0</v>
      </c>
      <c r="EW85" s="403">
        <f t="shared" si="115"/>
        <v>0</v>
      </c>
      <c r="EX85" s="403">
        <f t="shared" si="115"/>
        <v>0</v>
      </c>
      <c r="EY85" s="403">
        <f t="shared" si="115"/>
        <v>0</v>
      </c>
      <c r="EZ85" s="403">
        <f t="shared" si="115"/>
        <v>0</v>
      </c>
      <c r="FA85" s="403">
        <f t="shared" si="115"/>
        <v>0</v>
      </c>
      <c r="FB85" s="403">
        <f t="shared" si="115"/>
        <v>0</v>
      </c>
      <c r="FC85" s="403">
        <f t="shared" si="115"/>
        <v>0</v>
      </c>
      <c r="FD85" s="403">
        <f t="shared" si="115"/>
        <v>0</v>
      </c>
      <c r="FE85" s="403">
        <f t="shared" si="115"/>
        <v>0</v>
      </c>
      <c r="FF85" s="403">
        <f t="shared" si="115"/>
        <v>0</v>
      </c>
      <c r="FG85" s="403">
        <f t="shared" si="115"/>
        <v>0</v>
      </c>
      <c r="FH85" s="403">
        <f t="shared" si="115"/>
        <v>0</v>
      </c>
      <c r="FI85" s="403">
        <f t="shared" si="115"/>
        <v>0</v>
      </c>
      <c r="FJ85" s="403">
        <f t="shared" si="115"/>
        <v>0</v>
      </c>
      <c r="FK85" s="403">
        <f t="shared" si="115"/>
        <v>0</v>
      </c>
      <c r="FL85" s="403">
        <f t="shared" si="115"/>
        <v>0</v>
      </c>
      <c r="FM85" s="403">
        <f t="shared" si="115"/>
        <v>0</v>
      </c>
      <c r="FN85" s="403">
        <f t="shared" si="115"/>
        <v>0</v>
      </c>
      <c r="FO85" s="403">
        <f t="shared" si="115"/>
        <v>0</v>
      </c>
      <c r="FP85" s="403">
        <f t="shared" si="115"/>
        <v>0</v>
      </c>
      <c r="FQ85" s="403">
        <f t="shared" si="115"/>
        <v>0</v>
      </c>
      <c r="FR85" s="403">
        <f t="shared" si="115"/>
        <v>0</v>
      </c>
      <c r="FS85" s="403">
        <f t="shared" si="115"/>
        <v>0</v>
      </c>
      <c r="FT85" s="403">
        <f t="shared" si="115"/>
        <v>0</v>
      </c>
      <c r="FU85" s="403">
        <f t="shared" si="115"/>
        <v>0</v>
      </c>
      <c r="FV85" s="403">
        <f t="shared" si="115"/>
        <v>0</v>
      </c>
      <c r="FW85" s="403">
        <f t="shared" si="115"/>
        <v>0</v>
      </c>
      <c r="FX85" s="403">
        <f t="shared" si="115"/>
        <v>0</v>
      </c>
      <c r="FY85" s="403">
        <f t="shared" si="115"/>
        <v>0</v>
      </c>
      <c r="FZ85" s="403">
        <f t="shared" si="115"/>
        <v>0</v>
      </c>
      <c r="GA85" s="403">
        <f t="shared" si="115"/>
        <v>0</v>
      </c>
      <c r="GB85" s="403">
        <f t="shared" si="115"/>
        <v>0</v>
      </c>
      <c r="GC85" s="403">
        <f t="shared" si="115"/>
        <v>0</v>
      </c>
      <c r="GD85" s="403">
        <f t="shared" si="115"/>
        <v>0</v>
      </c>
      <c r="GE85" s="403">
        <f t="shared" si="115"/>
        <v>0</v>
      </c>
      <c r="GF85" s="403">
        <f t="shared" si="115"/>
        <v>0</v>
      </c>
      <c r="GG85" s="403">
        <f t="shared" si="115"/>
        <v>0</v>
      </c>
      <c r="GH85" s="403">
        <f t="shared" si="115"/>
        <v>0</v>
      </c>
      <c r="GI85" s="403">
        <f t="shared" si="115"/>
        <v>0</v>
      </c>
      <c r="GJ85" s="403">
        <f t="shared" si="115"/>
        <v>0</v>
      </c>
      <c r="GK85" s="403">
        <f t="shared" si="115"/>
        <v>0</v>
      </c>
      <c r="GL85" s="403">
        <f t="shared" si="115"/>
        <v>0</v>
      </c>
      <c r="GM85" s="403">
        <f t="shared" si="115"/>
        <v>0</v>
      </c>
      <c r="GN85" s="403">
        <f t="shared" si="115"/>
        <v>0</v>
      </c>
      <c r="GO85" s="403">
        <f t="shared" si="115"/>
        <v>0</v>
      </c>
      <c r="GP85" s="403">
        <f t="shared" si="115"/>
        <v>0</v>
      </c>
      <c r="GQ85" s="403"/>
      <c r="GR85" s="403">
        <f t="shared" ref="GR85:JC85" si="116">IF(and($A85-GR$66&gt;=0,$A85-GR$67&lt;0),GR$74,0)</f>
        <v>0</v>
      </c>
      <c r="GS85" s="403">
        <f t="shared" si="116"/>
        <v>0</v>
      </c>
      <c r="GT85" s="403">
        <f t="shared" si="116"/>
        <v>0</v>
      </c>
      <c r="GU85" s="403">
        <f t="shared" si="116"/>
        <v>0</v>
      </c>
      <c r="GV85" s="403">
        <f t="shared" si="116"/>
        <v>0</v>
      </c>
      <c r="GW85" s="403">
        <f t="shared" si="116"/>
        <v>0</v>
      </c>
      <c r="GX85" s="403">
        <f t="shared" si="116"/>
        <v>0</v>
      </c>
      <c r="GY85" s="403">
        <f t="shared" si="116"/>
        <v>0</v>
      </c>
      <c r="GZ85" s="403">
        <f t="shared" si="116"/>
        <v>0</v>
      </c>
      <c r="HA85" s="403">
        <f t="shared" si="116"/>
        <v>0</v>
      </c>
      <c r="HB85" s="403">
        <f t="shared" si="116"/>
        <v>0</v>
      </c>
      <c r="HC85" s="403">
        <f t="shared" si="116"/>
        <v>0</v>
      </c>
      <c r="HD85" s="403">
        <f t="shared" si="116"/>
        <v>0</v>
      </c>
      <c r="HE85" s="403">
        <f t="shared" si="116"/>
        <v>0</v>
      </c>
      <c r="HF85" s="403">
        <f t="shared" si="116"/>
        <v>0</v>
      </c>
      <c r="HG85" s="403">
        <f t="shared" si="116"/>
        <v>0</v>
      </c>
      <c r="HH85" s="403">
        <f t="shared" si="116"/>
        <v>0</v>
      </c>
      <c r="HI85" s="403">
        <f t="shared" si="116"/>
        <v>0</v>
      </c>
      <c r="HJ85" s="403">
        <f t="shared" si="116"/>
        <v>0</v>
      </c>
      <c r="HK85" s="403">
        <f t="shared" si="116"/>
        <v>0</v>
      </c>
      <c r="HL85" s="403">
        <f t="shared" si="116"/>
        <v>0</v>
      </c>
      <c r="HM85" s="403">
        <f t="shared" si="116"/>
        <v>0</v>
      </c>
      <c r="HN85" s="403">
        <f t="shared" si="116"/>
        <v>0</v>
      </c>
      <c r="HO85" s="403">
        <f t="shared" si="116"/>
        <v>0</v>
      </c>
      <c r="HP85" s="403">
        <f t="shared" si="116"/>
        <v>0</v>
      </c>
      <c r="HQ85" s="403">
        <f t="shared" si="116"/>
        <v>0</v>
      </c>
      <c r="HR85" s="403">
        <f t="shared" si="116"/>
        <v>0</v>
      </c>
      <c r="HS85" s="403">
        <f t="shared" si="116"/>
        <v>0</v>
      </c>
      <c r="HT85" s="403">
        <f t="shared" si="116"/>
        <v>0</v>
      </c>
      <c r="HU85" s="403">
        <f t="shared" si="116"/>
        <v>0</v>
      </c>
      <c r="HV85" s="403">
        <f t="shared" si="116"/>
        <v>0</v>
      </c>
      <c r="HW85" s="403">
        <f t="shared" si="116"/>
        <v>0</v>
      </c>
      <c r="HX85" s="403">
        <f t="shared" si="116"/>
        <v>0</v>
      </c>
      <c r="HY85" s="403">
        <f t="shared" si="116"/>
        <v>0</v>
      </c>
      <c r="HZ85" s="403">
        <f t="shared" si="116"/>
        <v>0</v>
      </c>
      <c r="IA85" s="403">
        <f t="shared" si="116"/>
        <v>0</v>
      </c>
      <c r="IB85" s="403">
        <f t="shared" si="116"/>
        <v>0</v>
      </c>
      <c r="IC85" s="403">
        <f t="shared" si="116"/>
        <v>0</v>
      </c>
      <c r="ID85" s="403">
        <f t="shared" si="116"/>
        <v>0</v>
      </c>
      <c r="IE85" s="403">
        <f t="shared" si="116"/>
        <v>0</v>
      </c>
      <c r="IF85" s="403">
        <f t="shared" si="116"/>
        <v>0</v>
      </c>
      <c r="IG85" s="403">
        <f t="shared" si="116"/>
        <v>0</v>
      </c>
      <c r="IH85" s="403">
        <f t="shared" si="116"/>
        <v>0</v>
      </c>
      <c r="II85" s="403">
        <f t="shared" si="116"/>
        <v>0</v>
      </c>
      <c r="IJ85" s="403">
        <f t="shared" si="116"/>
        <v>0</v>
      </c>
      <c r="IK85" s="403">
        <f t="shared" si="116"/>
        <v>0</v>
      </c>
      <c r="IL85" s="403">
        <f t="shared" si="116"/>
        <v>0</v>
      </c>
      <c r="IM85" s="403">
        <f t="shared" si="116"/>
        <v>0</v>
      </c>
      <c r="IN85" s="403">
        <f t="shared" si="116"/>
        <v>0</v>
      </c>
      <c r="IO85" s="403">
        <f t="shared" si="116"/>
        <v>0</v>
      </c>
      <c r="IP85" s="403">
        <f t="shared" si="116"/>
        <v>0</v>
      </c>
      <c r="IQ85" s="403">
        <f t="shared" si="116"/>
        <v>0</v>
      </c>
      <c r="IR85" s="403">
        <f t="shared" si="116"/>
        <v>0</v>
      </c>
      <c r="IS85" s="403">
        <f t="shared" si="116"/>
        <v>0</v>
      </c>
      <c r="IT85" s="403">
        <f t="shared" si="116"/>
        <v>0</v>
      </c>
      <c r="IU85" s="403">
        <f t="shared" si="116"/>
        <v>0</v>
      </c>
      <c r="IV85" s="403">
        <f t="shared" si="116"/>
        <v>0</v>
      </c>
      <c r="IW85" s="403">
        <f t="shared" si="116"/>
        <v>0</v>
      </c>
      <c r="IX85" s="403">
        <f t="shared" si="116"/>
        <v>0</v>
      </c>
      <c r="IY85" s="403">
        <f t="shared" si="116"/>
        <v>0</v>
      </c>
      <c r="IZ85" s="403">
        <f t="shared" si="116"/>
        <v>0</v>
      </c>
      <c r="JA85" s="403">
        <f t="shared" si="116"/>
        <v>0</v>
      </c>
      <c r="JB85" s="403">
        <f t="shared" si="116"/>
        <v>0</v>
      </c>
      <c r="JC85" s="403">
        <f t="shared" si="116"/>
        <v>0</v>
      </c>
      <c r="JD85" s="403"/>
      <c r="JE85" s="403">
        <f t="shared" ref="JE85:LP85" si="117">IF(and($A85-JE$66&gt;=0,$A85-JE$67&lt;0),JE$74,0)</f>
        <v>0</v>
      </c>
      <c r="JF85" s="403">
        <f t="shared" si="117"/>
        <v>0</v>
      </c>
      <c r="JG85" s="403">
        <f t="shared" si="117"/>
        <v>0</v>
      </c>
      <c r="JH85" s="403">
        <f t="shared" si="117"/>
        <v>0</v>
      </c>
      <c r="JI85" s="403">
        <f t="shared" si="117"/>
        <v>0</v>
      </c>
      <c r="JJ85" s="403">
        <f t="shared" si="117"/>
        <v>0</v>
      </c>
      <c r="JK85" s="403">
        <f t="shared" si="117"/>
        <v>0</v>
      </c>
      <c r="JL85" s="403">
        <f t="shared" si="117"/>
        <v>0</v>
      </c>
      <c r="JM85" s="403">
        <f t="shared" si="117"/>
        <v>0</v>
      </c>
      <c r="JN85" s="403">
        <f t="shared" si="117"/>
        <v>0</v>
      </c>
      <c r="JO85" s="403">
        <f t="shared" si="117"/>
        <v>0</v>
      </c>
      <c r="JP85" s="403">
        <f t="shared" si="117"/>
        <v>0</v>
      </c>
      <c r="JQ85" s="403">
        <f t="shared" si="117"/>
        <v>0</v>
      </c>
      <c r="JR85" s="403">
        <f t="shared" si="117"/>
        <v>0</v>
      </c>
      <c r="JS85" s="403">
        <f t="shared" si="117"/>
        <v>0</v>
      </c>
      <c r="JT85" s="403">
        <f t="shared" si="117"/>
        <v>0</v>
      </c>
      <c r="JU85" s="403">
        <f t="shared" si="117"/>
        <v>0</v>
      </c>
      <c r="JV85" s="403">
        <f t="shared" si="117"/>
        <v>0</v>
      </c>
      <c r="JW85" s="403">
        <f t="shared" si="117"/>
        <v>0</v>
      </c>
      <c r="JX85" s="403">
        <f t="shared" si="117"/>
        <v>0</v>
      </c>
      <c r="JY85" s="403">
        <f t="shared" si="117"/>
        <v>0</v>
      </c>
      <c r="JZ85" s="403">
        <f t="shared" si="117"/>
        <v>0</v>
      </c>
      <c r="KA85" s="403">
        <f t="shared" si="117"/>
        <v>0</v>
      </c>
      <c r="KB85" s="403">
        <f t="shared" si="117"/>
        <v>0</v>
      </c>
      <c r="KC85" s="403">
        <f t="shared" si="117"/>
        <v>0</v>
      </c>
      <c r="KD85" s="403">
        <f t="shared" si="117"/>
        <v>0</v>
      </c>
      <c r="KE85" s="403">
        <f t="shared" si="117"/>
        <v>0</v>
      </c>
      <c r="KF85" s="403">
        <f t="shared" si="117"/>
        <v>0</v>
      </c>
      <c r="KG85" s="403">
        <f t="shared" si="117"/>
        <v>0</v>
      </c>
      <c r="KH85" s="403">
        <f t="shared" si="117"/>
        <v>0</v>
      </c>
      <c r="KI85" s="403">
        <f t="shared" si="117"/>
        <v>0</v>
      </c>
      <c r="KJ85" s="403">
        <f t="shared" si="117"/>
        <v>0</v>
      </c>
      <c r="KK85" s="403">
        <f t="shared" si="117"/>
        <v>0</v>
      </c>
      <c r="KL85" s="403">
        <f t="shared" si="117"/>
        <v>0</v>
      </c>
      <c r="KM85" s="403">
        <f t="shared" si="117"/>
        <v>0</v>
      </c>
      <c r="KN85" s="403">
        <f t="shared" si="117"/>
        <v>0</v>
      </c>
      <c r="KO85" s="403">
        <f t="shared" si="117"/>
        <v>0</v>
      </c>
      <c r="KP85" s="403">
        <f t="shared" si="117"/>
        <v>0</v>
      </c>
      <c r="KQ85" s="403">
        <f t="shared" si="117"/>
        <v>0</v>
      </c>
      <c r="KR85" s="403">
        <f t="shared" si="117"/>
        <v>0</v>
      </c>
      <c r="KS85" s="403">
        <f t="shared" si="117"/>
        <v>0</v>
      </c>
      <c r="KT85" s="403">
        <f t="shared" si="117"/>
        <v>0</v>
      </c>
      <c r="KU85" s="403">
        <f t="shared" si="117"/>
        <v>0</v>
      </c>
      <c r="KV85" s="403">
        <f t="shared" si="117"/>
        <v>0</v>
      </c>
      <c r="KW85" s="403">
        <f t="shared" si="117"/>
        <v>0</v>
      </c>
      <c r="KX85" s="403">
        <f t="shared" si="117"/>
        <v>0</v>
      </c>
      <c r="KY85" s="403">
        <f t="shared" si="117"/>
        <v>0</v>
      </c>
      <c r="KZ85" s="403">
        <f t="shared" si="117"/>
        <v>0</v>
      </c>
      <c r="LA85" s="403">
        <f t="shared" si="117"/>
        <v>0</v>
      </c>
      <c r="LB85" s="403">
        <f t="shared" si="117"/>
        <v>0</v>
      </c>
      <c r="LC85" s="403">
        <f t="shared" si="117"/>
        <v>0</v>
      </c>
      <c r="LD85" s="403">
        <f t="shared" si="117"/>
        <v>0</v>
      </c>
      <c r="LE85" s="403">
        <f t="shared" si="117"/>
        <v>0</v>
      </c>
      <c r="LF85" s="403">
        <f t="shared" si="117"/>
        <v>0</v>
      </c>
      <c r="LG85" s="403">
        <f t="shared" si="117"/>
        <v>0</v>
      </c>
      <c r="LH85" s="403">
        <f t="shared" si="117"/>
        <v>0</v>
      </c>
      <c r="LI85" s="403">
        <f t="shared" si="117"/>
        <v>0</v>
      </c>
      <c r="LJ85" s="403">
        <f t="shared" si="117"/>
        <v>0</v>
      </c>
      <c r="LK85" s="403">
        <f t="shared" si="117"/>
        <v>0</v>
      </c>
      <c r="LL85" s="403">
        <f t="shared" si="117"/>
        <v>0</v>
      </c>
      <c r="LM85" s="403">
        <f t="shared" si="117"/>
        <v>0</v>
      </c>
      <c r="LN85" s="403">
        <f t="shared" si="117"/>
        <v>0</v>
      </c>
      <c r="LO85" s="403">
        <f t="shared" si="117"/>
        <v>0</v>
      </c>
      <c r="LP85" s="403">
        <f t="shared" si="117"/>
        <v>0</v>
      </c>
    </row>
    <row r="86">
      <c r="A86" s="331" t="str">
        <f t="shared" si="77"/>
        <v>03-2025</v>
      </c>
      <c r="B86" s="346">
        <f t="shared" si="70"/>
        <v>8160419.69</v>
      </c>
      <c r="C86" s="346">
        <f t="shared" si="71"/>
        <v>1.001234056</v>
      </c>
      <c r="D86" s="346"/>
      <c r="E86" s="403">
        <f t="shared" ref="E86:BP86" si="118">IF(and($A86-E$66&gt;=0,$A86-E$67&lt;0),E$74,0)</f>
        <v>121708.41</v>
      </c>
      <c r="F86" s="403">
        <f t="shared" si="118"/>
        <v>90594.48</v>
      </c>
      <c r="G86" s="403">
        <f t="shared" si="118"/>
        <v>120000</v>
      </c>
      <c r="H86" s="403">
        <f t="shared" si="118"/>
        <v>129552.28</v>
      </c>
      <c r="I86" s="403">
        <f t="shared" si="118"/>
        <v>107000</v>
      </c>
      <c r="J86" s="403">
        <f t="shared" si="118"/>
        <v>103565</v>
      </c>
      <c r="K86" s="403">
        <f t="shared" si="118"/>
        <v>128418.77</v>
      </c>
      <c r="L86" s="403">
        <f t="shared" si="118"/>
        <v>87232.36</v>
      </c>
      <c r="M86" s="403">
        <f t="shared" si="118"/>
        <v>99881.32</v>
      </c>
      <c r="N86" s="403">
        <f t="shared" si="118"/>
        <v>223221.57</v>
      </c>
      <c r="O86" s="403">
        <f t="shared" si="118"/>
        <v>180593.29</v>
      </c>
      <c r="P86" s="403">
        <f t="shared" si="118"/>
        <v>91968.82</v>
      </c>
      <c r="Q86" s="403">
        <f t="shared" si="118"/>
        <v>102434.8</v>
      </c>
      <c r="R86" s="403">
        <f t="shared" si="118"/>
        <v>181860.19</v>
      </c>
      <c r="S86" s="403">
        <f t="shared" si="118"/>
        <v>208031.99</v>
      </c>
      <c r="T86" s="403">
        <f t="shared" si="118"/>
        <v>217515.94</v>
      </c>
      <c r="U86" s="403">
        <f t="shared" si="118"/>
        <v>195596.52</v>
      </c>
      <c r="V86" s="403">
        <f t="shared" si="118"/>
        <v>184028.25</v>
      </c>
      <c r="W86" s="403">
        <f t="shared" si="118"/>
        <v>168878.71</v>
      </c>
      <c r="X86" s="403">
        <f t="shared" si="118"/>
        <v>162441.03</v>
      </c>
      <c r="Y86" s="403">
        <f t="shared" si="118"/>
        <v>134043.44</v>
      </c>
      <c r="Z86" s="403">
        <f t="shared" si="118"/>
        <v>835.25</v>
      </c>
      <c r="AA86" s="403">
        <f t="shared" si="118"/>
        <v>175069.23</v>
      </c>
      <c r="AB86" s="403">
        <f t="shared" si="118"/>
        <v>159907.69</v>
      </c>
      <c r="AC86" s="403">
        <f t="shared" si="118"/>
        <v>183879.61</v>
      </c>
      <c r="AD86" s="403">
        <f t="shared" si="118"/>
        <v>184851.11</v>
      </c>
      <c r="AE86" s="403">
        <f t="shared" si="118"/>
        <v>240730.29</v>
      </c>
      <c r="AF86" s="403">
        <f t="shared" si="118"/>
        <v>112998.23</v>
      </c>
      <c r="AG86" s="403">
        <f t="shared" si="118"/>
        <v>126237</v>
      </c>
      <c r="AH86" s="403">
        <f t="shared" si="118"/>
        <v>9142.22</v>
      </c>
      <c r="AI86" s="403">
        <f t="shared" si="118"/>
        <v>186686.77</v>
      </c>
      <c r="AJ86" s="403">
        <f t="shared" si="118"/>
        <v>42000</v>
      </c>
      <c r="AK86" s="403">
        <f t="shared" si="118"/>
        <v>271017.63</v>
      </c>
      <c r="AL86" s="403">
        <f t="shared" si="118"/>
        <v>5000</v>
      </c>
      <c r="AM86" s="403">
        <f t="shared" si="118"/>
        <v>127756.57</v>
      </c>
      <c r="AN86" s="403">
        <f t="shared" si="118"/>
        <v>237115.24</v>
      </c>
      <c r="AO86" s="403">
        <f t="shared" si="118"/>
        <v>158167.25</v>
      </c>
      <c r="AP86" s="403">
        <f t="shared" si="118"/>
        <v>103015</v>
      </c>
      <c r="AQ86" s="403">
        <f t="shared" si="118"/>
        <v>155500</v>
      </c>
      <c r="AR86" s="403">
        <f t="shared" si="118"/>
        <v>167620.78</v>
      </c>
      <c r="AS86" s="403">
        <f t="shared" si="118"/>
        <v>191134.2</v>
      </c>
      <c r="AT86" s="403">
        <f t="shared" si="118"/>
        <v>283068.43</v>
      </c>
      <c r="AU86" s="403">
        <f t="shared" si="118"/>
        <v>114804.31</v>
      </c>
      <c r="AV86" s="403">
        <f t="shared" si="118"/>
        <v>109785.34</v>
      </c>
      <c r="AW86" s="403">
        <f t="shared" si="118"/>
        <v>48000</v>
      </c>
      <c r="AX86" s="403">
        <f t="shared" si="118"/>
        <v>164702</v>
      </c>
      <c r="AY86" s="403">
        <f t="shared" si="118"/>
        <v>223255</v>
      </c>
      <c r="AZ86" s="403">
        <f t="shared" si="118"/>
        <v>72000</v>
      </c>
      <c r="BA86" s="403">
        <f t="shared" si="118"/>
        <v>97799.52</v>
      </c>
      <c r="BB86" s="403">
        <f t="shared" si="118"/>
        <v>242596.66</v>
      </c>
      <c r="BC86" s="403">
        <f t="shared" si="118"/>
        <v>108292.85</v>
      </c>
      <c r="BD86" s="403">
        <f t="shared" si="118"/>
        <v>238900</v>
      </c>
      <c r="BE86" s="403">
        <f t="shared" si="118"/>
        <v>101455.9</v>
      </c>
      <c r="BF86" s="403">
        <f t="shared" si="118"/>
        <v>23511.76</v>
      </c>
      <c r="BG86" s="403">
        <f t="shared" si="118"/>
        <v>20008.84</v>
      </c>
      <c r="BH86" s="403">
        <f t="shared" si="118"/>
        <v>77858.98</v>
      </c>
      <c r="BI86" s="403">
        <f t="shared" si="118"/>
        <v>45000</v>
      </c>
      <c r="BJ86" s="403">
        <f t="shared" si="118"/>
        <v>124565</v>
      </c>
      <c r="BK86" s="403">
        <f t="shared" si="118"/>
        <v>25000</v>
      </c>
      <c r="BL86" s="403">
        <f t="shared" si="118"/>
        <v>29885</v>
      </c>
      <c r="BM86" s="403">
        <f t="shared" si="118"/>
        <v>33809.25</v>
      </c>
      <c r="BN86" s="403">
        <f t="shared" si="118"/>
        <v>10969.85</v>
      </c>
      <c r="BO86" s="403">
        <f t="shared" si="118"/>
        <v>77861.76</v>
      </c>
      <c r="BP86" s="403">
        <f t="shared" si="118"/>
        <v>10058</v>
      </c>
      <c r="BQ86" s="403"/>
      <c r="BR86" s="403">
        <f t="shared" ref="BR86:EC86" si="119">IF(and($A86-BR$66&gt;=0,$A86-BR$67&lt;0),BR$74,0)</f>
        <v>0</v>
      </c>
      <c r="BS86" s="403">
        <f t="shared" si="119"/>
        <v>0</v>
      </c>
      <c r="BT86" s="403">
        <f t="shared" si="119"/>
        <v>0</v>
      </c>
      <c r="BU86" s="403">
        <f t="shared" si="119"/>
        <v>0</v>
      </c>
      <c r="BV86" s="403">
        <f t="shared" si="119"/>
        <v>0</v>
      </c>
      <c r="BW86" s="403">
        <f t="shared" si="119"/>
        <v>0</v>
      </c>
      <c r="BX86" s="403">
        <f t="shared" si="119"/>
        <v>0</v>
      </c>
      <c r="BY86" s="403">
        <f t="shared" si="119"/>
        <v>0</v>
      </c>
      <c r="BZ86" s="403">
        <f t="shared" si="119"/>
        <v>0</v>
      </c>
      <c r="CA86" s="403">
        <f t="shared" si="119"/>
        <v>0</v>
      </c>
      <c r="CB86" s="403">
        <f t="shared" si="119"/>
        <v>0</v>
      </c>
      <c r="CC86" s="403">
        <f t="shared" si="119"/>
        <v>0</v>
      </c>
      <c r="CD86" s="403">
        <f t="shared" si="119"/>
        <v>0</v>
      </c>
      <c r="CE86" s="403">
        <f t="shared" si="119"/>
        <v>0</v>
      </c>
      <c r="CF86" s="403">
        <f t="shared" si="119"/>
        <v>0</v>
      </c>
      <c r="CG86" s="403">
        <f t="shared" si="119"/>
        <v>0</v>
      </c>
      <c r="CH86" s="403">
        <f t="shared" si="119"/>
        <v>0</v>
      </c>
      <c r="CI86" s="403">
        <f t="shared" si="119"/>
        <v>0</v>
      </c>
      <c r="CJ86" s="403">
        <f t="shared" si="119"/>
        <v>0</v>
      </c>
      <c r="CK86" s="403">
        <f t="shared" si="119"/>
        <v>0</v>
      </c>
      <c r="CL86" s="403">
        <f t="shared" si="119"/>
        <v>0</v>
      </c>
      <c r="CM86" s="403">
        <f t="shared" si="119"/>
        <v>0</v>
      </c>
      <c r="CN86" s="403">
        <f t="shared" si="119"/>
        <v>0</v>
      </c>
      <c r="CO86" s="403">
        <f t="shared" si="119"/>
        <v>0</v>
      </c>
      <c r="CP86" s="403">
        <f t="shared" si="119"/>
        <v>0</v>
      </c>
      <c r="CQ86" s="403">
        <f t="shared" si="119"/>
        <v>0</v>
      </c>
      <c r="CR86" s="403">
        <f t="shared" si="119"/>
        <v>0</v>
      </c>
      <c r="CS86" s="403">
        <f t="shared" si="119"/>
        <v>0</v>
      </c>
      <c r="CT86" s="403">
        <f t="shared" si="119"/>
        <v>0</v>
      </c>
      <c r="CU86" s="403">
        <f t="shared" si="119"/>
        <v>0</v>
      </c>
      <c r="CV86" s="403">
        <f t="shared" si="119"/>
        <v>0</v>
      </c>
      <c r="CW86" s="403">
        <f t="shared" si="119"/>
        <v>0</v>
      </c>
      <c r="CX86" s="403">
        <f t="shared" si="119"/>
        <v>0</v>
      </c>
      <c r="CY86" s="403">
        <f t="shared" si="119"/>
        <v>0</v>
      </c>
      <c r="CZ86" s="403">
        <f t="shared" si="119"/>
        <v>0</v>
      </c>
      <c r="DA86" s="403">
        <f t="shared" si="119"/>
        <v>0</v>
      </c>
      <c r="DB86" s="403">
        <f t="shared" si="119"/>
        <v>0</v>
      </c>
      <c r="DC86" s="403">
        <f t="shared" si="119"/>
        <v>0</v>
      </c>
      <c r="DD86" s="403">
        <f t="shared" si="119"/>
        <v>0</v>
      </c>
      <c r="DE86" s="403">
        <f t="shared" si="119"/>
        <v>0</v>
      </c>
      <c r="DF86" s="403">
        <f t="shared" si="119"/>
        <v>0</v>
      </c>
      <c r="DG86" s="403">
        <f t="shared" si="119"/>
        <v>0</v>
      </c>
      <c r="DH86" s="403">
        <f t="shared" si="119"/>
        <v>0</v>
      </c>
      <c r="DI86" s="403">
        <f t="shared" si="119"/>
        <v>0</v>
      </c>
      <c r="DJ86" s="403">
        <f t="shared" si="119"/>
        <v>0</v>
      </c>
      <c r="DK86" s="403">
        <f t="shared" si="119"/>
        <v>0</v>
      </c>
      <c r="DL86" s="403">
        <f t="shared" si="119"/>
        <v>0</v>
      </c>
      <c r="DM86" s="403">
        <f t="shared" si="119"/>
        <v>0</v>
      </c>
      <c r="DN86" s="403">
        <f t="shared" si="119"/>
        <v>0</v>
      </c>
      <c r="DO86" s="403">
        <f t="shared" si="119"/>
        <v>0</v>
      </c>
      <c r="DP86" s="403">
        <f t="shared" si="119"/>
        <v>0</v>
      </c>
      <c r="DQ86" s="403">
        <f t="shared" si="119"/>
        <v>0</v>
      </c>
      <c r="DR86" s="403">
        <f t="shared" si="119"/>
        <v>0</v>
      </c>
      <c r="DS86" s="403">
        <f t="shared" si="119"/>
        <v>0</v>
      </c>
      <c r="DT86" s="403">
        <f t="shared" si="119"/>
        <v>0</v>
      </c>
      <c r="DU86" s="403">
        <f t="shared" si="119"/>
        <v>0</v>
      </c>
      <c r="DV86" s="403">
        <f t="shared" si="119"/>
        <v>0</v>
      </c>
      <c r="DW86" s="403">
        <f t="shared" si="119"/>
        <v>0</v>
      </c>
      <c r="DX86" s="403">
        <f t="shared" si="119"/>
        <v>0</v>
      </c>
      <c r="DY86" s="403">
        <f t="shared" si="119"/>
        <v>0</v>
      </c>
      <c r="DZ86" s="403">
        <f t="shared" si="119"/>
        <v>0</v>
      </c>
      <c r="EA86" s="403">
        <f t="shared" si="119"/>
        <v>0</v>
      </c>
      <c r="EB86" s="403">
        <f t="shared" si="119"/>
        <v>0</v>
      </c>
      <c r="EC86" s="403">
        <f t="shared" si="119"/>
        <v>0</v>
      </c>
      <c r="ED86" s="403"/>
      <c r="EE86" s="403">
        <f t="shared" ref="EE86:GP86" si="120">IF(and($A86-EE$66&gt;=0,$A86-EE$67&lt;0),EE$74,0)</f>
        <v>0</v>
      </c>
      <c r="EF86" s="403">
        <f t="shared" si="120"/>
        <v>0</v>
      </c>
      <c r="EG86" s="403">
        <f t="shared" si="120"/>
        <v>0</v>
      </c>
      <c r="EH86" s="403">
        <f t="shared" si="120"/>
        <v>0</v>
      </c>
      <c r="EI86" s="403">
        <f t="shared" si="120"/>
        <v>0</v>
      </c>
      <c r="EJ86" s="403">
        <f t="shared" si="120"/>
        <v>0</v>
      </c>
      <c r="EK86" s="403">
        <f t="shared" si="120"/>
        <v>0</v>
      </c>
      <c r="EL86" s="403">
        <f t="shared" si="120"/>
        <v>0</v>
      </c>
      <c r="EM86" s="403">
        <f t="shared" si="120"/>
        <v>0</v>
      </c>
      <c r="EN86" s="403">
        <f t="shared" si="120"/>
        <v>0</v>
      </c>
      <c r="EO86" s="403">
        <f t="shared" si="120"/>
        <v>0</v>
      </c>
      <c r="EP86" s="403">
        <f t="shared" si="120"/>
        <v>0</v>
      </c>
      <c r="EQ86" s="403">
        <f t="shared" si="120"/>
        <v>0</v>
      </c>
      <c r="ER86" s="403">
        <f t="shared" si="120"/>
        <v>0</v>
      </c>
      <c r="ES86" s="403">
        <f t="shared" si="120"/>
        <v>0</v>
      </c>
      <c r="ET86" s="403">
        <f t="shared" si="120"/>
        <v>0</v>
      </c>
      <c r="EU86" s="403">
        <f t="shared" si="120"/>
        <v>0</v>
      </c>
      <c r="EV86" s="403">
        <f t="shared" si="120"/>
        <v>0</v>
      </c>
      <c r="EW86" s="403">
        <f t="shared" si="120"/>
        <v>0</v>
      </c>
      <c r="EX86" s="403">
        <f t="shared" si="120"/>
        <v>0</v>
      </c>
      <c r="EY86" s="403">
        <f t="shared" si="120"/>
        <v>0</v>
      </c>
      <c r="EZ86" s="403">
        <f t="shared" si="120"/>
        <v>0</v>
      </c>
      <c r="FA86" s="403">
        <f t="shared" si="120"/>
        <v>0</v>
      </c>
      <c r="FB86" s="403">
        <f t="shared" si="120"/>
        <v>0</v>
      </c>
      <c r="FC86" s="403">
        <f t="shared" si="120"/>
        <v>0</v>
      </c>
      <c r="FD86" s="403">
        <f t="shared" si="120"/>
        <v>0</v>
      </c>
      <c r="FE86" s="403">
        <f t="shared" si="120"/>
        <v>0</v>
      </c>
      <c r="FF86" s="403">
        <f t="shared" si="120"/>
        <v>0</v>
      </c>
      <c r="FG86" s="403">
        <f t="shared" si="120"/>
        <v>0</v>
      </c>
      <c r="FH86" s="403">
        <f t="shared" si="120"/>
        <v>0</v>
      </c>
      <c r="FI86" s="403">
        <f t="shared" si="120"/>
        <v>0</v>
      </c>
      <c r="FJ86" s="403">
        <f t="shared" si="120"/>
        <v>0</v>
      </c>
      <c r="FK86" s="403">
        <f t="shared" si="120"/>
        <v>0</v>
      </c>
      <c r="FL86" s="403">
        <f t="shared" si="120"/>
        <v>0</v>
      </c>
      <c r="FM86" s="403">
        <f t="shared" si="120"/>
        <v>0</v>
      </c>
      <c r="FN86" s="403">
        <f t="shared" si="120"/>
        <v>0</v>
      </c>
      <c r="FO86" s="403">
        <f t="shared" si="120"/>
        <v>0</v>
      </c>
      <c r="FP86" s="403">
        <f t="shared" si="120"/>
        <v>0</v>
      </c>
      <c r="FQ86" s="403">
        <f t="shared" si="120"/>
        <v>0</v>
      </c>
      <c r="FR86" s="403">
        <f t="shared" si="120"/>
        <v>0</v>
      </c>
      <c r="FS86" s="403">
        <f t="shared" si="120"/>
        <v>0</v>
      </c>
      <c r="FT86" s="403">
        <f t="shared" si="120"/>
        <v>0</v>
      </c>
      <c r="FU86" s="403">
        <f t="shared" si="120"/>
        <v>0</v>
      </c>
      <c r="FV86" s="403">
        <f t="shared" si="120"/>
        <v>0</v>
      </c>
      <c r="FW86" s="403">
        <f t="shared" si="120"/>
        <v>0</v>
      </c>
      <c r="FX86" s="403">
        <f t="shared" si="120"/>
        <v>0</v>
      </c>
      <c r="FY86" s="403">
        <f t="shared" si="120"/>
        <v>0</v>
      </c>
      <c r="FZ86" s="403">
        <f t="shared" si="120"/>
        <v>0</v>
      </c>
      <c r="GA86" s="403">
        <f t="shared" si="120"/>
        <v>0</v>
      </c>
      <c r="GB86" s="403">
        <f t="shared" si="120"/>
        <v>0</v>
      </c>
      <c r="GC86" s="403">
        <f t="shared" si="120"/>
        <v>0</v>
      </c>
      <c r="GD86" s="403">
        <f t="shared" si="120"/>
        <v>0</v>
      </c>
      <c r="GE86" s="403">
        <f t="shared" si="120"/>
        <v>0</v>
      </c>
      <c r="GF86" s="403">
        <f t="shared" si="120"/>
        <v>0</v>
      </c>
      <c r="GG86" s="403">
        <f t="shared" si="120"/>
        <v>0</v>
      </c>
      <c r="GH86" s="403">
        <f t="shared" si="120"/>
        <v>0</v>
      </c>
      <c r="GI86" s="403">
        <f t="shared" si="120"/>
        <v>0</v>
      </c>
      <c r="GJ86" s="403">
        <f t="shared" si="120"/>
        <v>0</v>
      </c>
      <c r="GK86" s="403">
        <f t="shared" si="120"/>
        <v>0</v>
      </c>
      <c r="GL86" s="403">
        <f t="shared" si="120"/>
        <v>0</v>
      </c>
      <c r="GM86" s="403">
        <f t="shared" si="120"/>
        <v>0</v>
      </c>
      <c r="GN86" s="403">
        <f t="shared" si="120"/>
        <v>0</v>
      </c>
      <c r="GO86" s="403">
        <f t="shared" si="120"/>
        <v>0</v>
      </c>
      <c r="GP86" s="403">
        <f t="shared" si="120"/>
        <v>0</v>
      </c>
      <c r="GQ86" s="403"/>
      <c r="GR86" s="403">
        <f t="shared" ref="GR86:JC86" si="121">IF(and($A86-GR$66&gt;=0,$A86-GR$67&lt;0),GR$74,0)</f>
        <v>0</v>
      </c>
      <c r="GS86" s="403">
        <f t="shared" si="121"/>
        <v>0</v>
      </c>
      <c r="GT86" s="403">
        <f t="shared" si="121"/>
        <v>0</v>
      </c>
      <c r="GU86" s="403">
        <f t="shared" si="121"/>
        <v>0</v>
      </c>
      <c r="GV86" s="403">
        <f t="shared" si="121"/>
        <v>0</v>
      </c>
      <c r="GW86" s="403">
        <f t="shared" si="121"/>
        <v>0</v>
      </c>
      <c r="GX86" s="403">
        <f t="shared" si="121"/>
        <v>0</v>
      </c>
      <c r="GY86" s="403">
        <f t="shared" si="121"/>
        <v>0</v>
      </c>
      <c r="GZ86" s="403">
        <f t="shared" si="121"/>
        <v>0</v>
      </c>
      <c r="HA86" s="403">
        <f t="shared" si="121"/>
        <v>0</v>
      </c>
      <c r="HB86" s="403">
        <f t="shared" si="121"/>
        <v>0</v>
      </c>
      <c r="HC86" s="403">
        <f t="shared" si="121"/>
        <v>0</v>
      </c>
      <c r="HD86" s="403">
        <f t="shared" si="121"/>
        <v>0</v>
      </c>
      <c r="HE86" s="403">
        <f t="shared" si="121"/>
        <v>0</v>
      </c>
      <c r="HF86" s="403">
        <f t="shared" si="121"/>
        <v>0</v>
      </c>
      <c r="HG86" s="403">
        <f t="shared" si="121"/>
        <v>0</v>
      </c>
      <c r="HH86" s="403">
        <f t="shared" si="121"/>
        <v>0</v>
      </c>
      <c r="HI86" s="403">
        <f t="shared" si="121"/>
        <v>0</v>
      </c>
      <c r="HJ86" s="403">
        <f t="shared" si="121"/>
        <v>0</v>
      </c>
      <c r="HK86" s="403">
        <f t="shared" si="121"/>
        <v>0</v>
      </c>
      <c r="HL86" s="403">
        <f t="shared" si="121"/>
        <v>0</v>
      </c>
      <c r="HM86" s="403">
        <f t="shared" si="121"/>
        <v>0</v>
      </c>
      <c r="HN86" s="403">
        <f t="shared" si="121"/>
        <v>0</v>
      </c>
      <c r="HO86" s="403">
        <f t="shared" si="121"/>
        <v>0</v>
      </c>
      <c r="HP86" s="403">
        <f t="shared" si="121"/>
        <v>0</v>
      </c>
      <c r="HQ86" s="403">
        <f t="shared" si="121"/>
        <v>0</v>
      </c>
      <c r="HR86" s="403">
        <f t="shared" si="121"/>
        <v>0</v>
      </c>
      <c r="HS86" s="403">
        <f t="shared" si="121"/>
        <v>0</v>
      </c>
      <c r="HT86" s="403">
        <f t="shared" si="121"/>
        <v>0</v>
      </c>
      <c r="HU86" s="403">
        <f t="shared" si="121"/>
        <v>0</v>
      </c>
      <c r="HV86" s="403">
        <f t="shared" si="121"/>
        <v>0</v>
      </c>
      <c r="HW86" s="403">
        <f t="shared" si="121"/>
        <v>0</v>
      </c>
      <c r="HX86" s="403">
        <f t="shared" si="121"/>
        <v>0</v>
      </c>
      <c r="HY86" s="403">
        <f t="shared" si="121"/>
        <v>0</v>
      </c>
      <c r="HZ86" s="403">
        <f t="shared" si="121"/>
        <v>0</v>
      </c>
      <c r="IA86" s="403">
        <f t="shared" si="121"/>
        <v>0</v>
      </c>
      <c r="IB86" s="403">
        <f t="shared" si="121"/>
        <v>0</v>
      </c>
      <c r="IC86" s="403">
        <f t="shared" si="121"/>
        <v>0</v>
      </c>
      <c r="ID86" s="403">
        <f t="shared" si="121"/>
        <v>0</v>
      </c>
      <c r="IE86" s="403">
        <f t="shared" si="121"/>
        <v>0</v>
      </c>
      <c r="IF86" s="403">
        <f t="shared" si="121"/>
        <v>0</v>
      </c>
      <c r="IG86" s="403">
        <f t="shared" si="121"/>
        <v>0</v>
      </c>
      <c r="IH86" s="403">
        <f t="shared" si="121"/>
        <v>0</v>
      </c>
      <c r="II86" s="403">
        <f t="shared" si="121"/>
        <v>0</v>
      </c>
      <c r="IJ86" s="403">
        <f t="shared" si="121"/>
        <v>0</v>
      </c>
      <c r="IK86" s="403">
        <f t="shared" si="121"/>
        <v>0</v>
      </c>
      <c r="IL86" s="403">
        <f t="shared" si="121"/>
        <v>0</v>
      </c>
      <c r="IM86" s="403">
        <f t="shared" si="121"/>
        <v>0</v>
      </c>
      <c r="IN86" s="403">
        <f t="shared" si="121"/>
        <v>0</v>
      </c>
      <c r="IO86" s="403">
        <f t="shared" si="121"/>
        <v>0</v>
      </c>
      <c r="IP86" s="403">
        <f t="shared" si="121"/>
        <v>0</v>
      </c>
      <c r="IQ86" s="403">
        <f t="shared" si="121"/>
        <v>0</v>
      </c>
      <c r="IR86" s="403">
        <f t="shared" si="121"/>
        <v>0</v>
      </c>
      <c r="IS86" s="403">
        <f t="shared" si="121"/>
        <v>0</v>
      </c>
      <c r="IT86" s="403">
        <f t="shared" si="121"/>
        <v>0</v>
      </c>
      <c r="IU86" s="403">
        <f t="shared" si="121"/>
        <v>0</v>
      </c>
      <c r="IV86" s="403">
        <f t="shared" si="121"/>
        <v>0</v>
      </c>
      <c r="IW86" s="403">
        <f t="shared" si="121"/>
        <v>0</v>
      </c>
      <c r="IX86" s="403">
        <f t="shared" si="121"/>
        <v>0</v>
      </c>
      <c r="IY86" s="403">
        <f t="shared" si="121"/>
        <v>0</v>
      </c>
      <c r="IZ86" s="403">
        <f t="shared" si="121"/>
        <v>0</v>
      </c>
      <c r="JA86" s="403">
        <f t="shared" si="121"/>
        <v>0</v>
      </c>
      <c r="JB86" s="403">
        <f t="shared" si="121"/>
        <v>0</v>
      </c>
      <c r="JC86" s="403">
        <f t="shared" si="121"/>
        <v>0</v>
      </c>
      <c r="JD86" s="403"/>
      <c r="JE86" s="403">
        <f t="shared" ref="JE86:LP86" si="122">IF(and($A86-JE$66&gt;=0,$A86-JE$67&lt;0),JE$74,0)</f>
        <v>0</v>
      </c>
      <c r="JF86" s="403">
        <f t="shared" si="122"/>
        <v>0</v>
      </c>
      <c r="JG86" s="403">
        <f t="shared" si="122"/>
        <v>0</v>
      </c>
      <c r="JH86" s="403">
        <f t="shared" si="122"/>
        <v>0</v>
      </c>
      <c r="JI86" s="403">
        <f t="shared" si="122"/>
        <v>0</v>
      </c>
      <c r="JJ86" s="403">
        <f t="shared" si="122"/>
        <v>0</v>
      </c>
      <c r="JK86" s="403">
        <f t="shared" si="122"/>
        <v>0</v>
      </c>
      <c r="JL86" s="403">
        <f t="shared" si="122"/>
        <v>0</v>
      </c>
      <c r="JM86" s="403">
        <f t="shared" si="122"/>
        <v>0</v>
      </c>
      <c r="JN86" s="403">
        <f t="shared" si="122"/>
        <v>0</v>
      </c>
      <c r="JO86" s="403">
        <f t="shared" si="122"/>
        <v>0</v>
      </c>
      <c r="JP86" s="403">
        <f t="shared" si="122"/>
        <v>0</v>
      </c>
      <c r="JQ86" s="403">
        <f t="shared" si="122"/>
        <v>0</v>
      </c>
      <c r="JR86" s="403">
        <f t="shared" si="122"/>
        <v>0</v>
      </c>
      <c r="JS86" s="403">
        <f t="shared" si="122"/>
        <v>0</v>
      </c>
      <c r="JT86" s="403">
        <f t="shared" si="122"/>
        <v>0</v>
      </c>
      <c r="JU86" s="403">
        <f t="shared" si="122"/>
        <v>0</v>
      </c>
      <c r="JV86" s="403">
        <f t="shared" si="122"/>
        <v>0</v>
      </c>
      <c r="JW86" s="403">
        <f t="shared" si="122"/>
        <v>0</v>
      </c>
      <c r="JX86" s="403">
        <f t="shared" si="122"/>
        <v>0</v>
      </c>
      <c r="JY86" s="403">
        <f t="shared" si="122"/>
        <v>0</v>
      </c>
      <c r="JZ86" s="403">
        <f t="shared" si="122"/>
        <v>0</v>
      </c>
      <c r="KA86" s="403">
        <f t="shared" si="122"/>
        <v>0</v>
      </c>
      <c r="KB86" s="403">
        <f t="shared" si="122"/>
        <v>0</v>
      </c>
      <c r="KC86" s="403">
        <f t="shared" si="122"/>
        <v>0</v>
      </c>
      <c r="KD86" s="403">
        <f t="shared" si="122"/>
        <v>0</v>
      </c>
      <c r="KE86" s="403">
        <f t="shared" si="122"/>
        <v>0</v>
      </c>
      <c r="KF86" s="403">
        <f t="shared" si="122"/>
        <v>0</v>
      </c>
      <c r="KG86" s="403">
        <f t="shared" si="122"/>
        <v>0</v>
      </c>
      <c r="KH86" s="403">
        <f t="shared" si="122"/>
        <v>0</v>
      </c>
      <c r="KI86" s="403">
        <f t="shared" si="122"/>
        <v>0</v>
      </c>
      <c r="KJ86" s="403">
        <f t="shared" si="122"/>
        <v>0</v>
      </c>
      <c r="KK86" s="403">
        <f t="shared" si="122"/>
        <v>0</v>
      </c>
      <c r="KL86" s="403">
        <f t="shared" si="122"/>
        <v>0</v>
      </c>
      <c r="KM86" s="403">
        <f t="shared" si="122"/>
        <v>0</v>
      </c>
      <c r="KN86" s="403">
        <f t="shared" si="122"/>
        <v>0</v>
      </c>
      <c r="KO86" s="403">
        <f t="shared" si="122"/>
        <v>0</v>
      </c>
      <c r="KP86" s="403">
        <f t="shared" si="122"/>
        <v>0</v>
      </c>
      <c r="KQ86" s="403">
        <f t="shared" si="122"/>
        <v>0</v>
      </c>
      <c r="KR86" s="403">
        <f t="shared" si="122"/>
        <v>0</v>
      </c>
      <c r="KS86" s="403">
        <f t="shared" si="122"/>
        <v>0</v>
      </c>
      <c r="KT86" s="403">
        <f t="shared" si="122"/>
        <v>0</v>
      </c>
      <c r="KU86" s="403">
        <f t="shared" si="122"/>
        <v>0</v>
      </c>
      <c r="KV86" s="403">
        <f t="shared" si="122"/>
        <v>0</v>
      </c>
      <c r="KW86" s="403">
        <f t="shared" si="122"/>
        <v>0</v>
      </c>
      <c r="KX86" s="403">
        <f t="shared" si="122"/>
        <v>0</v>
      </c>
      <c r="KY86" s="403">
        <f t="shared" si="122"/>
        <v>0</v>
      </c>
      <c r="KZ86" s="403">
        <f t="shared" si="122"/>
        <v>0</v>
      </c>
      <c r="LA86" s="403">
        <f t="shared" si="122"/>
        <v>0</v>
      </c>
      <c r="LB86" s="403">
        <f t="shared" si="122"/>
        <v>0</v>
      </c>
      <c r="LC86" s="403">
        <f t="shared" si="122"/>
        <v>0</v>
      </c>
      <c r="LD86" s="403">
        <f t="shared" si="122"/>
        <v>0</v>
      </c>
      <c r="LE86" s="403">
        <f t="shared" si="122"/>
        <v>0</v>
      </c>
      <c r="LF86" s="403">
        <f t="shared" si="122"/>
        <v>0</v>
      </c>
      <c r="LG86" s="403">
        <f t="shared" si="122"/>
        <v>0</v>
      </c>
      <c r="LH86" s="403">
        <f t="shared" si="122"/>
        <v>0</v>
      </c>
      <c r="LI86" s="403">
        <f t="shared" si="122"/>
        <v>0</v>
      </c>
      <c r="LJ86" s="403">
        <f t="shared" si="122"/>
        <v>0</v>
      </c>
      <c r="LK86" s="403">
        <f t="shared" si="122"/>
        <v>0</v>
      </c>
      <c r="LL86" s="403">
        <f t="shared" si="122"/>
        <v>0</v>
      </c>
      <c r="LM86" s="403">
        <f t="shared" si="122"/>
        <v>0</v>
      </c>
      <c r="LN86" s="403">
        <f t="shared" si="122"/>
        <v>0</v>
      </c>
      <c r="LO86" s="403">
        <f t="shared" si="122"/>
        <v>0</v>
      </c>
      <c r="LP86" s="403">
        <f t="shared" si="122"/>
        <v>0</v>
      </c>
    </row>
    <row r="87">
      <c r="A87" s="331" t="str">
        <f t="shared" si="77"/>
        <v>06-2025</v>
      </c>
      <c r="B87" s="346">
        <f t="shared" si="70"/>
        <v>8160419.69</v>
      </c>
      <c r="C87" s="346">
        <f t="shared" si="71"/>
        <v>1.001234056</v>
      </c>
      <c r="D87" s="346"/>
      <c r="E87" s="403">
        <f t="shared" ref="E87:BP87" si="123">IF(and($A87-E$66&gt;=0,$A87-E$67&lt;0),E$74,0)</f>
        <v>121708.41</v>
      </c>
      <c r="F87" s="403">
        <f t="shared" si="123"/>
        <v>90594.48</v>
      </c>
      <c r="G87" s="403">
        <f t="shared" si="123"/>
        <v>120000</v>
      </c>
      <c r="H87" s="403">
        <f t="shared" si="123"/>
        <v>129552.28</v>
      </c>
      <c r="I87" s="403">
        <f t="shared" si="123"/>
        <v>107000</v>
      </c>
      <c r="J87" s="403">
        <f t="shared" si="123"/>
        <v>103565</v>
      </c>
      <c r="K87" s="403">
        <f t="shared" si="123"/>
        <v>128418.77</v>
      </c>
      <c r="L87" s="403">
        <f t="shared" si="123"/>
        <v>87232.36</v>
      </c>
      <c r="M87" s="403">
        <f t="shared" si="123"/>
        <v>99881.32</v>
      </c>
      <c r="N87" s="403">
        <f t="shared" si="123"/>
        <v>223221.57</v>
      </c>
      <c r="O87" s="403">
        <f t="shared" si="123"/>
        <v>180593.29</v>
      </c>
      <c r="P87" s="403">
        <f t="shared" si="123"/>
        <v>91968.82</v>
      </c>
      <c r="Q87" s="403">
        <f t="shared" si="123"/>
        <v>102434.8</v>
      </c>
      <c r="R87" s="403">
        <f t="shared" si="123"/>
        <v>181860.19</v>
      </c>
      <c r="S87" s="403">
        <f t="shared" si="123"/>
        <v>208031.99</v>
      </c>
      <c r="T87" s="403">
        <f t="shared" si="123"/>
        <v>217515.94</v>
      </c>
      <c r="U87" s="403">
        <f t="shared" si="123"/>
        <v>195596.52</v>
      </c>
      <c r="V87" s="403">
        <f t="shared" si="123"/>
        <v>184028.25</v>
      </c>
      <c r="W87" s="403">
        <f t="shared" si="123"/>
        <v>168878.71</v>
      </c>
      <c r="X87" s="403">
        <f t="shared" si="123"/>
        <v>162441.03</v>
      </c>
      <c r="Y87" s="403">
        <f t="shared" si="123"/>
        <v>134043.44</v>
      </c>
      <c r="Z87" s="403">
        <f t="shared" si="123"/>
        <v>835.25</v>
      </c>
      <c r="AA87" s="403">
        <f t="shared" si="123"/>
        <v>175069.23</v>
      </c>
      <c r="AB87" s="403">
        <f t="shared" si="123"/>
        <v>159907.69</v>
      </c>
      <c r="AC87" s="403">
        <f t="shared" si="123"/>
        <v>183879.61</v>
      </c>
      <c r="AD87" s="403">
        <f t="shared" si="123"/>
        <v>184851.11</v>
      </c>
      <c r="AE87" s="403">
        <f t="shared" si="123"/>
        <v>240730.29</v>
      </c>
      <c r="AF87" s="403">
        <f t="shared" si="123"/>
        <v>112998.23</v>
      </c>
      <c r="AG87" s="403">
        <f t="shared" si="123"/>
        <v>126237</v>
      </c>
      <c r="AH87" s="403">
        <f t="shared" si="123"/>
        <v>9142.22</v>
      </c>
      <c r="AI87" s="403">
        <f t="shared" si="123"/>
        <v>186686.77</v>
      </c>
      <c r="AJ87" s="403">
        <f t="shared" si="123"/>
        <v>42000</v>
      </c>
      <c r="AK87" s="403">
        <f t="shared" si="123"/>
        <v>271017.63</v>
      </c>
      <c r="AL87" s="403">
        <f t="shared" si="123"/>
        <v>5000</v>
      </c>
      <c r="AM87" s="403">
        <f t="shared" si="123"/>
        <v>127756.57</v>
      </c>
      <c r="AN87" s="403">
        <f t="shared" si="123"/>
        <v>237115.24</v>
      </c>
      <c r="AO87" s="403">
        <f t="shared" si="123"/>
        <v>158167.25</v>
      </c>
      <c r="AP87" s="403">
        <f t="shared" si="123"/>
        <v>103015</v>
      </c>
      <c r="AQ87" s="403">
        <f t="shared" si="123"/>
        <v>155500</v>
      </c>
      <c r="AR87" s="403">
        <f t="shared" si="123"/>
        <v>167620.78</v>
      </c>
      <c r="AS87" s="403">
        <f t="shared" si="123"/>
        <v>191134.2</v>
      </c>
      <c r="AT87" s="403">
        <f t="shared" si="123"/>
        <v>283068.43</v>
      </c>
      <c r="AU87" s="403">
        <f t="shared" si="123"/>
        <v>114804.31</v>
      </c>
      <c r="AV87" s="403">
        <f t="shared" si="123"/>
        <v>109785.34</v>
      </c>
      <c r="AW87" s="403">
        <f t="shared" si="123"/>
        <v>48000</v>
      </c>
      <c r="AX87" s="403">
        <f t="shared" si="123"/>
        <v>164702</v>
      </c>
      <c r="AY87" s="403">
        <f t="shared" si="123"/>
        <v>223255</v>
      </c>
      <c r="AZ87" s="403">
        <f t="shared" si="123"/>
        <v>72000</v>
      </c>
      <c r="BA87" s="403">
        <f t="shared" si="123"/>
        <v>97799.52</v>
      </c>
      <c r="BB87" s="403">
        <f t="shared" si="123"/>
        <v>242596.66</v>
      </c>
      <c r="BC87" s="403">
        <f t="shared" si="123"/>
        <v>108292.85</v>
      </c>
      <c r="BD87" s="403">
        <f t="shared" si="123"/>
        <v>238900</v>
      </c>
      <c r="BE87" s="403">
        <f t="shared" si="123"/>
        <v>101455.9</v>
      </c>
      <c r="BF87" s="403">
        <f t="shared" si="123"/>
        <v>23511.76</v>
      </c>
      <c r="BG87" s="403">
        <f t="shared" si="123"/>
        <v>20008.84</v>
      </c>
      <c r="BH87" s="403">
        <f t="shared" si="123"/>
        <v>77858.98</v>
      </c>
      <c r="BI87" s="403">
        <f t="shared" si="123"/>
        <v>45000</v>
      </c>
      <c r="BJ87" s="403">
        <f t="shared" si="123"/>
        <v>124565</v>
      </c>
      <c r="BK87" s="403">
        <f t="shared" si="123"/>
        <v>25000</v>
      </c>
      <c r="BL87" s="403">
        <f t="shared" si="123"/>
        <v>29885</v>
      </c>
      <c r="BM87" s="403">
        <f t="shared" si="123"/>
        <v>33809.25</v>
      </c>
      <c r="BN87" s="403">
        <f t="shared" si="123"/>
        <v>10969.85</v>
      </c>
      <c r="BO87" s="403">
        <f t="shared" si="123"/>
        <v>77861.76</v>
      </c>
      <c r="BP87" s="403">
        <f t="shared" si="123"/>
        <v>10058</v>
      </c>
      <c r="BQ87" s="403"/>
      <c r="BR87" s="403">
        <f t="shared" ref="BR87:EC87" si="124">IF(and($A87-BR$66&gt;=0,$A87-BR$67&lt;0),BR$74,0)</f>
        <v>0</v>
      </c>
      <c r="BS87" s="403">
        <f t="shared" si="124"/>
        <v>0</v>
      </c>
      <c r="BT87" s="403">
        <f t="shared" si="124"/>
        <v>0</v>
      </c>
      <c r="BU87" s="403">
        <f t="shared" si="124"/>
        <v>0</v>
      </c>
      <c r="BV87" s="403">
        <f t="shared" si="124"/>
        <v>0</v>
      </c>
      <c r="BW87" s="403">
        <f t="shared" si="124"/>
        <v>0</v>
      </c>
      <c r="BX87" s="403">
        <f t="shared" si="124"/>
        <v>0</v>
      </c>
      <c r="BY87" s="403">
        <f t="shared" si="124"/>
        <v>0</v>
      </c>
      <c r="BZ87" s="403">
        <f t="shared" si="124"/>
        <v>0</v>
      </c>
      <c r="CA87" s="403">
        <f t="shared" si="124"/>
        <v>0</v>
      </c>
      <c r="CB87" s="403">
        <f t="shared" si="124"/>
        <v>0</v>
      </c>
      <c r="CC87" s="403">
        <f t="shared" si="124"/>
        <v>0</v>
      </c>
      <c r="CD87" s="403">
        <f t="shared" si="124"/>
        <v>0</v>
      </c>
      <c r="CE87" s="403">
        <f t="shared" si="124"/>
        <v>0</v>
      </c>
      <c r="CF87" s="403">
        <f t="shared" si="124"/>
        <v>0</v>
      </c>
      <c r="CG87" s="403">
        <f t="shared" si="124"/>
        <v>0</v>
      </c>
      <c r="CH87" s="403">
        <f t="shared" si="124"/>
        <v>0</v>
      </c>
      <c r="CI87" s="403">
        <f t="shared" si="124"/>
        <v>0</v>
      </c>
      <c r="CJ87" s="403">
        <f t="shared" si="124"/>
        <v>0</v>
      </c>
      <c r="CK87" s="403">
        <f t="shared" si="124"/>
        <v>0</v>
      </c>
      <c r="CL87" s="403">
        <f t="shared" si="124"/>
        <v>0</v>
      </c>
      <c r="CM87" s="403">
        <f t="shared" si="124"/>
        <v>0</v>
      </c>
      <c r="CN87" s="403">
        <f t="shared" si="124"/>
        <v>0</v>
      </c>
      <c r="CO87" s="403">
        <f t="shared" si="124"/>
        <v>0</v>
      </c>
      <c r="CP87" s="403">
        <f t="shared" si="124"/>
        <v>0</v>
      </c>
      <c r="CQ87" s="403">
        <f t="shared" si="124"/>
        <v>0</v>
      </c>
      <c r="CR87" s="403">
        <f t="shared" si="124"/>
        <v>0</v>
      </c>
      <c r="CS87" s="403">
        <f t="shared" si="124"/>
        <v>0</v>
      </c>
      <c r="CT87" s="403">
        <f t="shared" si="124"/>
        <v>0</v>
      </c>
      <c r="CU87" s="403">
        <f t="shared" si="124"/>
        <v>0</v>
      </c>
      <c r="CV87" s="403">
        <f t="shared" si="124"/>
        <v>0</v>
      </c>
      <c r="CW87" s="403">
        <f t="shared" si="124"/>
        <v>0</v>
      </c>
      <c r="CX87" s="403">
        <f t="shared" si="124"/>
        <v>0</v>
      </c>
      <c r="CY87" s="403">
        <f t="shared" si="124"/>
        <v>0</v>
      </c>
      <c r="CZ87" s="403">
        <f t="shared" si="124"/>
        <v>0</v>
      </c>
      <c r="DA87" s="403">
        <f t="shared" si="124"/>
        <v>0</v>
      </c>
      <c r="DB87" s="403">
        <f t="shared" si="124"/>
        <v>0</v>
      </c>
      <c r="DC87" s="403">
        <f t="shared" si="124"/>
        <v>0</v>
      </c>
      <c r="DD87" s="403">
        <f t="shared" si="124"/>
        <v>0</v>
      </c>
      <c r="DE87" s="403">
        <f t="shared" si="124"/>
        <v>0</v>
      </c>
      <c r="DF87" s="403">
        <f t="shared" si="124"/>
        <v>0</v>
      </c>
      <c r="DG87" s="403">
        <f t="shared" si="124"/>
        <v>0</v>
      </c>
      <c r="DH87" s="403">
        <f t="shared" si="124"/>
        <v>0</v>
      </c>
      <c r="DI87" s="403">
        <f t="shared" si="124"/>
        <v>0</v>
      </c>
      <c r="DJ87" s="403">
        <f t="shared" si="124"/>
        <v>0</v>
      </c>
      <c r="DK87" s="403">
        <f t="shared" si="124"/>
        <v>0</v>
      </c>
      <c r="DL87" s="403">
        <f t="shared" si="124"/>
        <v>0</v>
      </c>
      <c r="DM87" s="403">
        <f t="shared" si="124"/>
        <v>0</v>
      </c>
      <c r="DN87" s="403">
        <f t="shared" si="124"/>
        <v>0</v>
      </c>
      <c r="DO87" s="403">
        <f t="shared" si="124"/>
        <v>0</v>
      </c>
      <c r="DP87" s="403">
        <f t="shared" si="124"/>
        <v>0</v>
      </c>
      <c r="DQ87" s="403">
        <f t="shared" si="124"/>
        <v>0</v>
      </c>
      <c r="DR87" s="403">
        <f t="shared" si="124"/>
        <v>0</v>
      </c>
      <c r="DS87" s="403">
        <f t="shared" si="124"/>
        <v>0</v>
      </c>
      <c r="DT87" s="403">
        <f t="shared" si="124"/>
        <v>0</v>
      </c>
      <c r="DU87" s="403">
        <f t="shared" si="124"/>
        <v>0</v>
      </c>
      <c r="DV87" s="403">
        <f t="shared" si="124"/>
        <v>0</v>
      </c>
      <c r="DW87" s="403">
        <f t="shared" si="124"/>
        <v>0</v>
      </c>
      <c r="DX87" s="403">
        <f t="shared" si="124"/>
        <v>0</v>
      </c>
      <c r="DY87" s="403">
        <f t="shared" si="124"/>
        <v>0</v>
      </c>
      <c r="DZ87" s="403">
        <f t="shared" si="124"/>
        <v>0</v>
      </c>
      <c r="EA87" s="403">
        <f t="shared" si="124"/>
        <v>0</v>
      </c>
      <c r="EB87" s="403">
        <f t="shared" si="124"/>
        <v>0</v>
      </c>
      <c r="EC87" s="403">
        <f t="shared" si="124"/>
        <v>0</v>
      </c>
      <c r="ED87" s="403"/>
      <c r="EE87" s="403">
        <f t="shared" ref="EE87:GP87" si="125">IF(and($A87-EE$66&gt;=0,$A87-EE$67&lt;0),EE$74,0)</f>
        <v>0</v>
      </c>
      <c r="EF87" s="403">
        <f t="shared" si="125"/>
        <v>0</v>
      </c>
      <c r="EG87" s="403">
        <f t="shared" si="125"/>
        <v>0</v>
      </c>
      <c r="EH87" s="403">
        <f t="shared" si="125"/>
        <v>0</v>
      </c>
      <c r="EI87" s="403">
        <f t="shared" si="125"/>
        <v>0</v>
      </c>
      <c r="EJ87" s="403">
        <f t="shared" si="125"/>
        <v>0</v>
      </c>
      <c r="EK87" s="403">
        <f t="shared" si="125"/>
        <v>0</v>
      </c>
      <c r="EL87" s="403">
        <f t="shared" si="125"/>
        <v>0</v>
      </c>
      <c r="EM87" s="403">
        <f t="shared" si="125"/>
        <v>0</v>
      </c>
      <c r="EN87" s="403">
        <f t="shared" si="125"/>
        <v>0</v>
      </c>
      <c r="EO87" s="403">
        <f t="shared" si="125"/>
        <v>0</v>
      </c>
      <c r="EP87" s="403">
        <f t="shared" si="125"/>
        <v>0</v>
      </c>
      <c r="EQ87" s="403">
        <f t="shared" si="125"/>
        <v>0</v>
      </c>
      <c r="ER87" s="403">
        <f t="shared" si="125"/>
        <v>0</v>
      </c>
      <c r="ES87" s="403">
        <f t="shared" si="125"/>
        <v>0</v>
      </c>
      <c r="ET87" s="403">
        <f t="shared" si="125"/>
        <v>0</v>
      </c>
      <c r="EU87" s="403">
        <f t="shared" si="125"/>
        <v>0</v>
      </c>
      <c r="EV87" s="403">
        <f t="shared" si="125"/>
        <v>0</v>
      </c>
      <c r="EW87" s="403">
        <f t="shared" si="125"/>
        <v>0</v>
      </c>
      <c r="EX87" s="403">
        <f t="shared" si="125"/>
        <v>0</v>
      </c>
      <c r="EY87" s="403">
        <f t="shared" si="125"/>
        <v>0</v>
      </c>
      <c r="EZ87" s="403">
        <f t="shared" si="125"/>
        <v>0</v>
      </c>
      <c r="FA87" s="403">
        <f t="shared" si="125"/>
        <v>0</v>
      </c>
      <c r="FB87" s="403">
        <f t="shared" si="125"/>
        <v>0</v>
      </c>
      <c r="FC87" s="403">
        <f t="shared" si="125"/>
        <v>0</v>
      </c>
      <c r="FD87" s="403">
        <f t="shared" si="125"/>
        <v>0</v>
      </c>
      <c r="FE87" s="403">
        <f t="shared" si="125"/>
        <v>0</v>
      </c>
      <c r="FF87" s="403">
        <f t="shared" si="125"/>
        <v>0</v>
      </c>
      <c r="FG87" s="403">
        <f t="shared" si="125"/>
        <v>0</v>
      </c>
      <c r="FH87" s="403">
        <f t="shared" si="125"/>
        <v>0</v>
      </c>
      <c r="FI87" s="403">
        <f t="shared" si="125"/>
        <v>0</v>
      </c>
      <c r="FJ87" s="403">
        <f t="shared" si="125"/>
        <v>0</v>
      </c>
      <c r="FK87" s="403">
        <f t="shared" si="125"/>
        <v>0</v>
      </c>
      <c r="FL87" s="403">
        <f t="shared" si="125"/>
        <v>0</v>
      </c>
      <c r="FM87" s="403">
        <f t="shared" si="125"/>
        <v>0</v>
      </c>
      <c r="FN87" s="403">
        <f t="shared" si="125"/>
        <v>0</v>
      </c>
      <c r="FO87" s="403">
        <f t="shared" si="125"/>
        <v>0</v>
      </c>
      <c r="FP87" s="403">
        <f t="shared" si="125"/>
        <v>0</v>
      </c>
      <c r="FQ87" s="403">
        <f t="shared" si="125"/>
        <v>0</v>
      </c>
      <c r="FR87" s="403">
        <f t="shared" si="125"/>
        <v>0</v>
      </c>
      <c r="FS87" s="403">
        <f t="shared" si="125"/>
        <v>0</v>
      </c>
      <c r="FT87" s="403">
        <f t="shared" si="125"/>
        <v>0</v>
      </c>
      <c r="FU87" s="403">
        <f t="shared" si="125"/>
        <v>0</v>
      </c>
      <c r="FV87" s="403">
        <f t="shared" si="125"/>
        <v>0</v>
      </c>
      <c r="FW87" s="403">
        <f t="shared" si="125"/>
        <v>0</v>
      </c>
      <c r="FX87" s="403">
        <f t="shared" si="125"/>
        <v>0</v>
      </c>
      <c r="FY87" s="403">
        <f t="shared" si="125"/>
        <v>0</v>
      </c>
      <c r="FZ87" s="403">
        <f t="shared" si="125"/>
        <v>0</v>
      </c>
      <c r="GA87" s="403">
        <f t="shared" si="125"/>
        <v>0</v>
      </c>
      <c r="GB87" s="403">
        <f t="shared" si="125"/>
        <v>0</v>
      </c>
      <c r="GC87" s="403">
        <f t="shared" si="125"/>
        <v>0</v>
      </c>
      <c r="GD87" s="403">
        <f t="shared" si="125"/>
        <v>0</v>
      </c>
      <c r="GE87" s="403">
        <f t="shared" si="125"/>
        <v>0</v>
      </c>
      <c r="GF87" s="403">
        <f t="shared" si="125"/>
        <v>0</v>
      </c>
      <c r="GG87" s="403">
        <f t="shared" si="125"/>
        <v>0</v>
      </c>
      <c r="GH87" s="403">
        <f t="shared" si="125"/>
        <v>0</v>
      </c>
      <c r="GI87" s="403">
        <f t="shared" si="125"/>
        <v>0</v>
      </c>
      <c r="GJ87" s="403">
        <f t="shared" si="125"/>
        <v>0</v>
      </c>
      <c r="GK87" s="403">
        <f t="shared" si="125"/>
        <v>0</v>
      </c>
      <c r="GL87" s="403">
        <f t="shared" si="125"/>
        <v>0</v>
      </c>
      <c r="GM87" s="403">
        <f t="shared" si="125"/>
        <v>0</v>
      </c>
      <c r="GN87" s="403">
        <f t="shared" si="125"/>
        <v>0</v>
      </c>
      <c r="GO87" s="403">
        <f t="shared" si="125"/>
        <v>0</v>
      </c>
      <c r="GP87" s="403">
        <f t="shared" si="125"/>
        <v>0</v>
      </c>
      <c r="GQ87" s="403"/>
      <c r="GR87" s="403">
        <f t="shared" ref="GR87:JC87" si="126">IF(and($A87-GR$66&gt;=0,$A87-GR$67&lt;0),GR$74,0)</f>
        <v>0</v>
      </c>
      <c r="GS87" s="403">
        <f t="shared" si="126"/>
        <v>0</v>
      </c>
      <c r="GT87" s="403">
        <f t="shared" si="126"/>
        <v>0</v>
      </c>
      <c r="GU87" s="403">
        <f t="shared" si="126"/>
        <v>0</v>
      </c>
      <c r="GV87" s="403">
        <f t="shared" si="126"/>
        <v>0</v>
      </c>
      <c r="GW87" s="403">
        <f t="shared" si="126"/>
        <v>0</v>
      </c>
      <c r="GX87" s="403">
        <f t="shared" si="126"/>
        <v>0</v>
      </c>
      <c r="GY87" s="403">
        <f t="shared" si="126"/>
        <v>0</v>
      </c>
      <c r="GZ87" s="403">
        <f t="shared" si="126"/>
        <v>0</v>
      </c>
      <c r="HA87" s="403">
        <f t="shared" si="126"/>
        <v>0</v>
      </c>
      <c r="HB87" s="403">
        <f t="shared" si="126"/>
        <v>0</v>
      </c>
      <c r="HC87" s="403">
        <f t="shared" si="126"/>
        <v>0</v>
      </c>
      <c r="HD87" s="403">
        <f t="shared" si="126"/>
        <v>0</v>
      </c>
      <c r="HE87" s="403">
        <f t="shared" si="126"/>
        <v>0</v>
      </c>
      <c r="HF87" s="403">
        <f t="shared" si="126"/>
        <v>0</v>
      </c>
      <c r="HG87" s="403">
        <f t="shared" si="126"/>
        <v>0</v>
      </c>
      <c r="HH87" s="403">
        <f t="shared" si="126"/>
        <v>0</v>
      </c>
      <c r="HI87" s="403">
        <f t="shared" si="126"/>
        <v>0</v>
      </c>
      <c r="HJ87" s="403">
        <f t="shared" si="126"/>
        <v>0</v>
      </c>
      <c r="HK87" s="403">
        <f t="shared" si="126"/>
        <v>0</v>
      </c>
      <c r="HL87" s="403">
        <f t="shared" si="126"/>
        <v>0</v>
      </c>
      <c r="HM87" s="403">
        <f t="shared" si="126"/>
        <v>0</v>
      </c>
      <c r="HN87" s="403">
        <f t="shared" si="126"/>
        <v>0</v>
      </c>
      <c r="HO87" s="403">
        <f t="shared" si="126"/>
        <v>0</v>
      </c>
      <c r="HP87" s="403">
        <f t="shared" si="126"/>
        <v>0</v>
      </c>
      <c r="HQ87" s="403">
        <f t="shared" si="126"/>
        <v>0</v>
      </c>
      <c r="HR87" s="403">
        <f t="shared" si="126"/>
        <v>0</v>
      </c>
      <c r="HS87" s="403">
        <f t="shared" si="126"/>
        <v>0</v>
      </c>
      <c r="HT87" s="403">
        <f t="shared" si="126"/>
        <v>0</v>
      </c>
      <c r="HU87" s="403">
        <f t="shared" si="126"/>
        <v>0</v>
      </c>
      <c r="HV87" s="403">
        <f t="shared" si="126"/>
        <v>0</v>
      </c>
      <c r="HW87" s="403">
        <f t="shared" si="126"/>
        <v>0</v>
      </c>
      <c r="HX87" s="403">
        <f t="shared" si="126"/>
        <v>0</v>
      </c>
      <c r="HY87" s="403">
        <f t="shared" si="126"/>
        <v>0</v>
      </c>
      <c r="HZ87" s="403">
        <f t="shared" si="126"/>
        <v>0</v>
      </c>
      <c r="IA87" s="403">
        <f t="shared" si="126"/>
        <v>0</v>
      </c>
      <c r="IB87" s="403">
        <f t="shared" si="126"/>
        <v>0</v>
      </c>
      <c r="IC87" s="403">
        <f t="shared" si="126"/>
        <v>0</v>
      </c>
      <c r="ID87" s="403">
        <f t="shared" si="126"/>
        <v>0</v>
      </c>
      <c r="IE87" s="403">
        <f t="shared" si="126"/>
        <v>0</v>
      </c>
      <c r="IF87" s="403">
        <f t="shared" si="126"/>
        <v>0</v>
      </c>
      <c r="IG87" s="403">
        <f t="shared" si="126"/>
        <v>0</v>
      </c>
      <c r="IH87" s="403">
        <f t="shared" si="126"/>
        <v>0</v>
      </c>
      <c r="II87" s="403">
        <f t="shared" si="126"/>
        <v>0</v>
      </c>
      <c r="IJ87" s="403">
        <f t="shared" si="126"/>
        <v>0</v>
      </c>
      <c r="IK87" s="403">
        <f t="shared" si="126"/>
        <v>0</v>
      </c>
      <c r="IL87" s="403">
        <f t="shared" si="126"/>
        <v>0</v>
      </c>
      <c r="IM87" s="403">
        <f t="shared" si="126"/>
        <v>0</v>
      </c>
      <c r="IN87" s="403">
        <f t="shared" si="126"/>
        <v>0</v>
      </c>
      <c r="IO87" s="403">
        <f t="shared" si="126"/>
        <v>0</v>
      </c>
      <c r="IP87" s="403">
        <f t="shared" si="126"/>
        <v>0</v>
      </c>
      <c r="IQ87" s="403">
        <f t="shared" si="126"/>
        <v>0</v>
      </c>
      <c r="IR87" s="403">
        <f t="shared" si="126"/>
        <v>0</v>
      </c>
      <c r="IS87" s="403">
        <f t="shared" si="126"/>
        <v>0</v>
      </c>
      <c r="IT87" s="403">
        <f t="shared" si="126"/>
        <v>0</v>
      </c>
      <c r="IU87" s="403">
        <f t="shared" si="126"/>
        <v>0</v>
      </c>
      <c r="IV87" s="403">
        <f t="shared" si="126"/>
        <v>0</v>
      </c>
      <c r="IW87" s="403">
        <f t="shared" si="126"/>
        <v>0</v>
      </c>
      <c r="IX87" s="403">
        <f t="shared" si="126"/>
        <v>0</v>
      </c>
      <c r="IY87" s="403">
        <f t="shared" si="126"/>
        <v>0</v>
      </c>
      <c r="IZ87" s="403">
        <f t="shared" si="126"/>
        <v>0</v>
      </c>
      <c r="JA87" s="403">
        <f t="shared" si="126"/>
        <v>0</v>
      </c>
      <c r="JB87" s="403">
        <f t="shared" si="126"/>
        <v>0</v>
      </c>
      <c r="JC87" s="403">
        <f t="shared" si="126"/>
        <v>0</v>
      </c>
      <c r="JD87" s="403"/>
      <c r="JE87" s="403">
        <f t="shared" ref="JE87:LP87" si="127">IF(and($A87-JE$66&gt;=0,$A87-JE$67&lt;0),JE$74,0)</f>
        <v>0</v>
      </c>
      <c r="JF87" s="403">
        <f t="shared" si="127"/>
        <v>0</v>
      </c>
      <c r="JG87" s="403">
        <f t="shared" si="127"/>
        <v>0</v>
      </c>
      <c r="JH87" s="403">
        <f t="shared" si="127"/>
        <v>0</v>
      </c>
      <c r="JI87" s="403">
        <f t="shared" si="127"/>
        <v>0</v>
      </c>
      <c r="JJ87" s="403">
        <f t="shared" si="127"/>
        <v>0</v>
      </c>
      <c r="JK87" s="403">
        <f t="shared" si="127"/>
        <v>0</v>
      </c>
      <c r="JL87" s="403">
        <f t="shared" si="127"/>
        <v>0</v>
      </c>
      <c r="JM87" s="403">
        <f t="shared" si="127"/>
        <v>0</v>
      </c>
      <c r="JN87" s="403">
        <f t="shared" si="127"/>
        <v>0</v>
      </c>
      <c r="JO87" s="403">
        <f t="shared" si="127"/>
        <v>0</v>
      </c>
      <c r="JP87" s="403">
        <f t="shared" si="127"/>
        <v>0</v>
      </c>
      <c r="JQ87" s="403">
        <f t="shared" si="127"/>
        <v>0</v>
      </c>
      <c r="JR87" s="403">
        <f t="shared" si="127"/>
        <v>0</v>
      </c>
      <c r="JS87" s="403">
        <f t="shared" si="127"/>
        <v>0</v>
      </c>
      <c r="JT87" s="403">
        <f t="shared" si="127"/>
        <v>0</v>
      </c>
      <c r="JU87" s="403">
        <f t="shared" si="127"/>
        <v>0</v>
      </c>
      <c r="JV87" s="403">
        <f t="shared" si="127"/>
        <v>0</v>
      </c>
      <c r="JW87" s="403">
        <f t="shared" si="127"/>
        <v>0</v>
      </c>
      <c r="JX87" s="403">
        <f t="shared" si="127"/>
        <v>0</v>
      </c>
      <c r="JY87" s="403">
        <f t="shared" si="127"/>
        <v>0</v>
      </c>
      <c r="JZ87" s="403">
        <f t="shared" si="127"/>
        <v>0</v>
      </c>
      <c r="KA87" s="403">
        <f t="shared" si="127"/>
        <v>0</v>
      </c>
      <c r="KB87" s="403">
        <f t="shared" si="127"/>
        <v>0</v>
      </c>
      <c r="KC87" s="403">
        <f t="shared" si="127"/>
        <v>0</v>
      </c>
      <c r="KD87" s="403">
        <f t="shared" si="127"/>
        <v>0</v>
      </c>
      <c r="KE87" s="403">
        <f t="shared" si="127"/>
        <v>0</v>
      </c>
      <c r="KF87" s="403">
        <f t="shared" si="127"/>
        <v>0</v>
      </c>
      <c r="KG87" s="403">
        <f t="shared" si="127"/>
        <v>0</v>
      </c>
      <c r="KH87" s="403">
        <f t="shared" si="127"/>
        <v>0</v>
      </c>
      <c r="KI87" s="403">
        <f t="shared" si="127"/>
        <v>0</v>
      </c>
      <c r="KJ87" s="403">
        <f t="shared" si="127"/>
        <v>0</v>
      </c>
      <c r="KK87" s="403">
        <f t="shared" si="127"/>
        <v>0</v>
      </c>
      <c r="KL87" s="403">
        <f t="shared" si="127"/>
        <v>0</v>
      </c>
      <c r="KM87" s="403">
        <f t="shared" si="127"/>
        <v>0</v>
      </c>
      <c r="KN87" s="403">
        <f t="shared" si="127"/>
        <v>0</v>
      </c>
      <c r="KO87" s="403">
        <f t="shared" si="127"/>
        <v>0</v>
      </c>
      <c r="KP87" s="403">
        <f t="shared" si="127"/>
        <v>0</v>
      </c>
      <c r="KQ87" s="403">
        <f t="shared" si="127"/>
        <v>0</v>
      </c>
      <c r="KR87" s="403">
        <f t="shared" si="127"/>
        <v>0</v>
      </c>
      <c r="KS87" s="403">
        <f t="shared" si="127"/>
        <v>0</v>
      </c>
      <c r="KT87" s="403">
        <f t="shared" si="127"/>
        <v>0</v>
      </c>
      <c r="KU87" s="403">
        <f t="shared" si="127"/>
        <v>0</v>
      </c>
      <c r="KV87" s="403">
        <f t="shared" si="127"/>
        <v>0</v>
      </c>
      <c r="KW87" s="403">
        <f t="shared" si="127"/>
        <v>0</v>
      </c>
      <c r="KX87" s="403">
        <f t="shared" si="127"/>
        <v>0</v>
      </c>
      <c r="KY87" s="403">
        <f t="shared" si="127"/>
        <v>0</v>
      </c>
      <c r="KZ87" s="403">
        <f t="shared" si="127"/>
        <v>0</v>
      </c>
      <c r="LA87" s="403">
        <f t="shared" si="127"/>
        <v>0</v>
      </c>
      <c r="LB87" s="403">
        <f t="shared" si="127"/>
        <v>0</v>
      </c>
      <c r="LC87" s="403">
        <f t="shared" si="127"/>
        <v>0</v>
      </c>
      <c r="LD87" s="403">
        <f t="shared" si="127"/>
        <v>0</v>
      </c>
      <c r="LE87" s="403">
        <f t="shared" si="127"/>
        <v>0</v>
      </c>
      <c r="LF87" s="403">
        <f t="shared" si="127"/>
        <v>0</v>
      </c>
      <c r="LG87" s="403">
        <f t="shared" si="127"/>
        <v>0</v>
      </c>
      <c r="LH87" s="403">
        <f t="shared" si="127"/>
        <v>0</v>
      </c>
      <c r="LI87" s="403">
        <f t="shared" si="127"/>
        <v>0</v>
      </c>
      <c r="LJ87" s="403">
        <f t="shared" si="127"/>
        <v>0</v>
      </c>
      <c r="LK87" s="403">
        <f t="shared" si="127"/>
        <v>0</v>
      </c>
      <c r="LL87" s="403">
        <f t="shared" si="127"/>
        <v>0</v>
      </c>
      <c r="LM87" s="403">
        <f t="shared" si="127"/>
        <v>0</v>
      </c>
      <c r="LN87" s="403">
        <f t="shared" si="127"/>
        <v>0</v>
      </c>
      <c r="LO87" s="403">
        <f t="shared" si="127"/>
        <v>0</v>
      </c>
      <c r="LP87" s="403">
        <f t="shared" si="127"/>
        <v>0</v>
      </c>
    </row>
    <row r="88">
      <c r="A88" s="331" t="str">
        <f t="shared" si="77"/>
        <v>09-2025</v>
      </c>
      <c r="B88" s="346">
        <f t="shared" si="70"/>
        <v>8160419.69</v>
      </c>
      <c r="C88" s="346">
        <f t="shared" si="71"/>
        <v>1.001234056</v>
      </c>
      <c r="D88" s="346"/>
      <c r="E88" s="403">
        <f t="shared" ref="E88:BP88" si="128">IF(and($A88-E$66&gt;=0,$A88-E$67&lt;0),E$74,0)</f>
        <v>121708.41</v>
      </c>
      <c r="F88" s="403">
        <f t="shared" si="128"/>
        <v>90594.48</v>
      </c>
      <c r="G88" s="403">
        <f t="shared" si="128"/>
        <v>120000</v>
      </c>
      <c r="H88" s="403">
        <f t="shared" si="128"/>
        <v>129552.28</v>
      </c>
      <c r="I88" s="403">
        <f t="shared" si="128"/>
        <v>107000</v>
      </c>
      <c r="J88" s="403">
        <f t="shared" si="128"/>
        <v>103565</v>
      </c>
      <c r="K88" s="403">
        <f t="shared" si="128"/>
        <v>128418.77</v>
      </c>
      <c r="L88" s="403">
        <f t="shared" si="128"/>
        <v>87232.36</v>
      </c>
      <c r="M88" s="403">
        <f t="shared" si="128"/>
        <v>99881.32</v>
      </c>
      <c r="N88" s="403">
        <f t="shared" si="128"/>
        <v>223221.57</v>
      </c>
      <c r="O88" s="403">
        <f t="shared" si="128"/>
        <v>180593.29</v>
      </c>
      <c r="P88" s="403">
        <f t="shared" si="128"/>
        <v>91968.82</v>
      </c>
      <c r="Q88" s="403">
        <f t="shared" si="128"/>
        <v>102434.8</v>
      </c>
      <c r="R88" s="403">
        <f t="shared" si="128"/>
        <v>181860.19</v>
      </c>
      <c r="S88" s="403">
        <f t="shared" si="128"/>
        <v>208031.99</v>
      </c>
      <c r="T88" s="403">
        <f t="shared" si="128"/>
        <v>217515.94</v>
      </c>
      <c r="U88" s="403">
        <f t="shared" si="128"/>
        <v>195596.52</v>
      </c>
      <c r="V88" s="403">
        <f t="shared" si="128"/>
        <v>184028.25</v>
      </c>
      <c r="W88" s="403">
        <f t="shared" si="128"/>
        <v>168878.71</v>
      </c>
      <c r="X88" s="403">
        <f t="shared" si="128"/>
        <v>162441.03</v>
      </c>
      <c r="Y88" s="403">
        <f t="shared" si="128"/>
        <v>134043.44</v>
      </c>
      <c r="Z88" s="403">
        <f t="shared" si="128"/>
        <v>835.25</v>
      </c>
      <c r="AA88" s="403">
        <f t="shared" si="128"/>
        <v>175069.23</v>
      </c>
      <c r="AB88" s="403">
        <f t="shared" si="128"/>
        <v>159907.69</v>
      </c>
      <c r="AC88" s="403">
        <f t="shared" si="128"/>
        <v>183879.61</v>
      </c>
      <c r="AD88" s="403">
        <f t="shared" si="128"/>
        <v>184851.11</v>
      </c>
      <c r="AE88" s="403">
        <f t="shared" si="128"/>
        <v>240730.29</v>
      </c>
      <c r="AF88" s="403">
        <f t="shared" si="128"/>
        <v>112998.23</v>
      </c>
      <c r="AG88" s="403">
        <f t="shared" si="128"/>
        <v>126237</v>
      </c>
      <c r="AH88" s="403">
        <f t="shared" si="128"/>
        <v>9142.22</v>
      </c>
      <c r="AI88" s="403">
        <f t="shared" si="128"/>
        <v>186686.77</v>
      </c>
      <c r="AJ88" s="403">
        <f t="shared" si="128"/>
        <v>42000</v>
      </c>
      <c r="AK88" s="403">
        <f t="shared" si="128"/>
        <v>271017.63</v>
      </c>
      <c r="AL88" s="403">
        <f t="shared" si="128"/>
        <v>5000</v>
      </c>
      <c r="AM88" s="403">
        <f t="shared" si="128"/>
        <v>127756.57</v>
      </c>
      <c r="AN88" s="403">
        <f t="shared" si="128"/>
        <v>237115.24</v>
      </c>
      <c r="AO88" s="403">
        <f t="shared" si="128"/>
        <v>158167.25</v>
      </c>
      <c r="AP88" s="403">
        <f t="shared" si="128"/>
        <v>103015</v>
      </c>
      <c r="AQ88" s="403">
        <f t="shared" si="128"/>
        <v>155500</v>
      </c>
      <c r="AR88" s="403">
        <f t="shared" si="128"/>
        <v>167620.78</v>
      </c>
      <c r="AS88" s="403">
        <f t="shared" si="128"/>
        <v>191134.2</v>
      </c>
      <c r="AT88" s="403">
        <f t="shared" si="128"/>
        <v>283068.43</v>
      </c>
      <c r="AU88" s="403">
        <f t="shared" si="128"/>
        <v>114804.31</v>
      </c>
      <c r="AV88" s="403">
        <f t="shared" si="128"/>
        <v>109785.34</v>
      </c>
      <c r="AW88" s="403">
        <f t="shared" si="128"/>
        <v>48000</v>
      </c>
      <c r="AX88" s="403">
        <f t="shared" si="128"/>
        <v>164702</v>
      </c>
      <c r="AY88" s="403">
        <f t="shared" si="128"/>
        <v>223255</v>
      </c>
      <c r="AZ88" s="403">
        <f t="shared" si="128"/>
        <v>72000</v>
      </c>
      <c r="BA88" s="403">
        <f t="shared" si="128"/>
        <v>97799.52</v>
      </c>
      <c r="BB88" s="403">
        <f t="shared" si="128"/>
        <v>242596.66</v>
      </c>
      <c r="BC88" s="403">
        <f t="shared" si="128"/>
        <v>108292.85</v>
      </c>
      <c r="BD88" s="403">
        <f t="shared" si="128"/>
        <v>238900</v>
      </c>
      <c r="BE88" s="403">
        <f t="shared" si="128"/>
        <v>101455.9</v>
      </c>
      <c r="BF88" s="403">
        <f t="shared" si="128"/>
        <v>23511.76</v>
      </c>
      <c r="BG88" s="403">
        <f t="shared" si="128"/>
        <v>20008.84</v>
      </c>
      <c r="BH88" s="403">
        <f t="shared" si="128"/>
        <v>77858.98</v>
      </c>
      <c r="BI88" s="403">
        <f t="shared" si="128"/>
        <v>45000</v>
      </c>
      <c r="BJ88" s="403">
        <f t="shared" si="128"/>
        <v>124565</v>
      </c>
      <c r="BK88" s="403">
        <f t="shared" si="128"/>
        <v>25000</v>
      </c>
      <c r="BL88" s="403">
        <f t="shared" si="128"/>
        <v>29885</v>
      </c>
      <c r="BM88" s="403">
        <f t="shared" si="128"/>
        <v>33809.25</v>
      </c>
      <c r="BN88" s="403">
        <f t="shared" si="128"/>
        <v>10969.85</v>
      </c>
      <c r="BO88" s="403">
        <f t="shared" si="128"/>
        <v>77861.76</v>
      </c>
      <c r="BP88" s="403">
        <f t="shared" si="128"/>
        <v>10058</v>
      </c>
      <c r="BQ88" s="403"/>
      <c r="BR88" s="403">
        <f t="shared" ref="BR88:EC88" si="129">IF(and($A88-BR$66&gt;=0,$A88-BR$67&lt;0),BR$74,0)</f>
        <v>0</v>
      </c>
      <c r="BS88" s="403">
        <f t="shared" si="129"/>
        <v>0</v>
      </c>
      <c r="BT88" s="403">
        <f t="shared" si="129"/>
        <v>0</v>
      </c>
      <c r="BU88" s="403">
        <f t="shared" si="129"/>
        <v>0</v>
      </c>
      <c r="BV88" s="403">
        <f t="shared" si="129"/>
        <v>0</v>
      </c>
      <c r="BW88" s="403">
        <f t="shared" si="129"/>
        <v>0</v>
      </c>
      <c r="BX88" s="403">
        <f t="shared" si="129"/>
        <v>0</v>
      </c>
      <c r="BY88" s="403">
        <f t="shared" si="129"/>
        <v>0</v>
      </c>
      <c r="BZ88" s="403">
        <f t="shared" si="129"/>
        <v>0</v>
      </c>
      <c r="CA88" s="403">
        <f t="shared" si="129"/>
        <v>0</v>
      </c>
      <c r="CB88" s="403">
        <f t="shared" si="129"/>
        <v>0</v>
      </c>
      <c r="CC88" s="403">
        <f t="shared" si="129"/>
        <v>0</v>
      </c>
      <c r="CD88" s="403">
        <f t="shared" si="129"/>
        <v>0</v>
      </c>
      <c r="CE88" s="403">
        <f t="shared" si="129"/>
        <v>0</v>
      </c>
      <c r="CF88" s="403">
        <f t="shared" si="129"/>
        <v>0</v>
      </c>
      <c r="CG88" s="403">
        <f t="shared" si="129"/>
        <v>0</v>
      </c>
      <c r="CH88" s="403">
        <f t="shared" si="129"/>
        <v>0</v>
      </c>
      <c r="CI88" s="403">
        <f t="shared" si="129"/>
        <v>0</v>
      </c>
      <c r="CJ88" s="403">
        <f t="shared" si="129"/>
        <v>0</v>
      </c>
      <c r="CK88" s="403">
        <f t="shared" si="129"/>
        <v>0</v>
      </c>
      <c r="CL88" s="403">
        <f t="shared" si="129"/>
        <v>0</v>
      </c>
      <c r="CM88" s="403">
        <f t="shared" si="129"/>
        <v>0</v>
      </c>
      <c r="CN88" s="403">
        <f t="shared" si="129"/>
        <v>0</v>
      </c>
      <c r="CO88" s="403">
        <f t="shared" si="129"/>
        <v>0</v>
      </c>
      <c r="CP88" s="403">
        <f t="shared" si="129"/>
        <v>0</v>
      </c>
      <c r="CQ88" s="403">
        <f t="shared" si="129"/>
        <v>0</v>
      </c>
      <c r="CR88" s="403">
        <f t="shared" si="129"/>
        <v>0</v>
      </c>
      <c r="CS88" s="403">
        <f t="shared" si="129"/>
        <v>0</v>
      </c>
      <c r="CT88" s="403">
        <f t="shared" si="129"/>
        <v>0</v>
      </c>
      <c r="CU88" s="403">
        <f t="shared" si="129"/>
        <v>0</v>
      </c>
      <c r="CV88" s="403">
        <f t="shared" si="129"/>
        <v>0</v>
      </c>
      <c r="CW88" s="403">
        <f t="shared" si="129"/>
        <v>0</v>
      </c>
      <c r="CX88" s="403">
        <f t="shared" si="129"/>
        <v>0</v>
      </c>
      <c r="CY88" s="403">
        <f t="shared" si="129"/>
        <v>0</v>
      </c>
      <c r="CZ88" s="403">
        <f t="shared" si="129"/>
        <v>0</v>
      </c>
      <c r="DA88" s="403">
        <f t="shared" si="129"/>
        <v>0</v>
      </c>
      <c r="DB88" s="403">
        <f t="shared" si="129"/>
        <v>0</v>
      </c>
      <c r="DC88" s="403">
        <f t="shared" si="129"/>
        <v>0</v>
      </c>
      <c r="DD88" s="403">
        <f t="shared" si="129"/>
        <v>0</v>
      </c>
      <c r="DE88" s="403">
        <f t="shared" si="129"/>
        <v>0</v>
      </c>
      <c r="DF88" s="403">
        <f t="shared" si="129"/>
        <v>0</v>
      </c>
      <c r="DG88" s="403">
        <f t="shared" si="129"/>
        <v>0</v>
      </c>
      <c r="DH88" s="403">
        <f t="shared" si="129"/>
        <v>0</v>
      </c>
      <c r="DI88" s="403">
        <f t="shared" si="129"/>
        <v>0</v>
      </c>
      <c r="DJ88" s="403">
        <f t="shared" si="129"/>
        <v>0</v>
      </c>
      <c r="DK88" s="403">
        <f t="shared" si="129"/>
        <v>0</v>
      </c>
      <c r="DL88" s="403">
        <f t="shared" si="129"/>
        <v>0</v>
      </c>
      <c r="DM88" s="403">
        <f t="shared" si="129"/>
        <v>0</v>
      </c>
      <c r="DN88" s="403">
        <f t="shared" si="129"/>
        <v>0</v>
      </c>
      <c r="DO88" s="403">
        <f t="shared" si="129"/>
        <v>0</v>
      </c>
      <c r="DP88" s="403">
        <f t="shared" si="129"/>
        <v>0</v>
      </c>
      <c r="DQ88" s="403">
        <f t="shared" si="129"/>
        <v>0</v>
      </c>
      <c r="DR88" s="403">
        <f t="shared" si="129"/>
        <v>0</v>
      </c>
      <c r="DS88" s="403">
        <f t="shared" si="129"/>
        <v>0</v>
      </c>
      <c r="DT88" s="403">
        <f t="shared" si="129"/>
        <v>0</v>
      </c>
      <c r="DU88" s="403">
        <f t="shared" si="129"/>
        <v>0</v>
      </c>
      <c r="DV88" s="403">
        <f t="shared" si="129"/>
        <v>0</v>
      </c>
      <c r="DW88" s="403">
        <f t="shared" si="129"/>
        <v>0</v>
      </c>
      <c r="DX88" s="403">
        <f t="shared" si="129"/>
        <v>0</v>
      </c>
      <c r="DY88" s="403">
        <f t="shared" si="129"/>
        <v>0</v>
      </c>
      <c r="DZ88" s="403">
        <f t="shared" si="129"/>
        <v>0</v>
      </c>
      <c r="EA88" s="403">
        <f t="shared" si="129"/>
        <v>0</v>
      </c>
      <c r="EB88" s="403">
        <f t="shared" si="129"/>
        <v>0</v>
      </c>
      <c r="EC88" s="403">
        <f t="shared" si="129"/>
        <v>0</v>
      </c>
      <c r="ED88" s="403"/>
      <c r="EE88" s="403">
        <f t="shared" ref="EE88:GP88" si="130">IF(and($A88-EE$66&gt;=0,$A88-EE$67&lt;0),EE$74,0)</f>
        <v>0</v>
      </c>
      <c r="EF88" s="403">
        <f t="shared" si="130"/>
        <v>0</v>
      </c>
      <c r="EG88" s="403">
        <f t="shared" si="130"/>
        <v>0</v>
      </c>
      <c r="EH88" s="403">
        <f t="shared" si="130"/>
        <v>0</v>
      </c>
      <c r="EI88" s="403">
        <f t="shared" si="130"/>
        <v>0</v>
      </c>
      <c r="EJ88" s="403">
        <f t="shared" si="130"/>
        <v>0</v>
      </c>
      <c r="EK88" s="403">
        <f t="shared" si="130"/>
        <v>0</v>
      </c>
      <c r="EL88" s="403">
        <f t="shared" si="130"/>
        <v>0</v>
      </c>
      <c r="EM88" s="403">
        <f t="shared" si="130"/>
        <v>0</v>
      </c>
      <c r="EN88" s="403">
        <f t="shared" si="130"/>
        <v>0</v>
      </c>
      <c r="EO88" s="403">
        <f t="shared" si="130"/>
        <v>0</v>
      </c>
      <c r="EP88" s="403">
        <f t="shared" si="130"/>
        <v>0</v>
      </c>
      <c r="EQ88" s="403">
        <f t="shared" si="130"/>
        <v>0</v>
      </c>
      <c r="ER88" s="403">
        <f t="shared" si="130"/>
        <v>0</v>
      </c>
      <c r="ES88" s="403">
        <f t="shared" si="130"/>
        <v>0</v>
      </c>
      <c r="ET88" s="403">
        <f t="shared" si="130"/>
        <v>0</v>
      </c>
      <c r="EU88" s="403">
        <f t="shared" si="130"/>
        <v>0</v>
      </c>
      <c r="EV88" s="403">
        <f t="shared" si="130"/>
        <v>0</v>
      </c>
      <c r="EW88" s="403">
        <f t="shared" si="130"/>
        <v>0</v>
      </c>
      <c r="EX88" s="403">
        <f t="shared" si="130"/>
        <v>0</v>
      </c>
      <c r="EY88" s="403">
        <f t="shared" si="130"/>
        <v>0</v>
      </c>
      <c r="EZ88" s="403">
        <f t="shared" si="130"/>
        <v>0</v>
      </c>
      <c r="FA88" s="403">
        <f t="shared" si="130"/>
        <v>0</v>
      </c>
      <c r="FB88" s="403">
        <f t="shared" si="130"/>
        <v>0</v>
      </c>
      <c r="FC88" s="403">
        <f t="shared" si="130"/>
        <v>0</v>
      </c>
      <c r="FD88" s="403">
        <f t="shared" si="130"/>
        <v>0</v>
      </c>
      <c r="FE88" s="403">
        <f t="shared" si="130"/>
        <v>0</v>
      </c>
      <c r="FF88" s="403">
        <f t="shared" si="130"/>
        <v>0</v>
      </c>
      <c r="FG88" s="403">
        <f t="shared" si="130"/>
        <v>0</v>
      </c>
      <c r="FH88" s="403">
        <f t="shared" si="130"/>
        <v>0</v>
      </c>
      <c r="FI88" s="403">
        <f t="shared" si="130"/>
        <v>0</v>
      </c>
      <c r="FJ88" s="403">
        <f t="shared" si="130"/>
        <v>0</v>
      </c>
      <c r="FK88" s="403">
        <f t="shared" si="130"/>
        <v>0</v>
      </c>
      <c r="FL88" s="403">
        <f t="shared" si="130"/>
        <v>0</v>
      </c>
      <c r="FM88" s="403">
        <f t="shared" si="130"/>
        <v>0</v>
      </c>
      <c r="FN88" s="403">
        <f t="shared" si="130"/>
        <v>0</v>
      </c>
      <c r="FO88" s="403">
        <f t="shared" si="130"/>
        <v>0</v>
      </c>
      <c r="FP88" s="403">
        <f t="shared" si="130"/>
        <v>0</v>
      </c>
      <c r="FQ88" s="403">
        <f t="shared" si="130"/>
        <v>0</v>
      </c>
      <c r="FR88" s="403">
        <f t="shared" si="130"/>
        <v>0</v>
      </c>
      <c r="FS88" s="403">
        <f t="shared" si="130"/>
        <v>0</v>
      </c>
      <c r="FT88" s="403">
        <f t="shared" si="130"/>
        <v>0</v>
      </c>
      <c r="FU88" s="403">
        <f t="shared" si="130"/>
        <v>0</v>
      </c>
      <c r="FV88" s="403">
        <f t="shared" si="130"/>
        <v>0</v>
      </c>
      <c r="FW88" s="403">
        <f t="shared" si="130"/>
        <v>0</v>
      </c>
      <c r="FX88" s="403">
        <f t="shared" si="130"/>
        <v>0</v>
      </c>
      <c r="FY88" s="403">
        <f t="shared" si="130"/>
        <v>0</v>
      </c>
      <c r="FZ88" s="403">
        <f t="shared" si="130"/>
        <v>0</v>
      </c>
      <c r="GA88" s="403">
        <f t="shared" si="130"/>
        <v>0</v>
      </c>
      <c r="GB88" s="403">
        <f t="shared" si="130"/>
        <v>0</v>
      </c>
      <c r="GC88" s="403">
        <f t="shared" si="130"/>
        <v>0</v>
      </c>
      <c r="GD88" s="403">
        <f t="shared" si="130"/>
        <v>0</v>
      </c>
      <c r="GE88" s="403">
        <f t="shared" si="130"/>
        <v>0</v>
      </c>
      <c r="GF88" s="403">
        <f t="shared" si="130"/>
        <v>0</v>
      </c>
      <c r="GG88" s="403">
        <f t="shared" si="130"/>
        <v>0</v>
      </c>
      <c r="GH88" s="403">
        <f t="shared" si="130"/>
        <v>0</v>
      </c>
      <c r="GI88" s="403">
        <f t="shared" si="130"/>
        <v>0</v>
      </c>
      <c r="GJ88" s="403">
        <f t="shared" si="130"/>
        <v>0</v>
      </c>
      <c r="GK88" s="403">
        <f t="shared" si="130"/>
        <v>0</v>
      </c>
      <c r="GL88" s="403">
        <f t="shared" si="130"/>
        <v>0</v>
      </c>
      <c r="GM88" s="403">
        <f t="shared" si="130"/>
        <v>0</v>
      </c>
      <c r="GN88" s="403">
        <f t="shared" si="130"/>
        <v>0</v>
      </c>
      <c r="GO88" s="403">
        <f t="shared" si="130"/>
        <v>0</v>
      </c>
      <c r="GP88" s="403">
        <f t="shared" si="130"/>
        <v>0</v>
      </c>
      <c r="GQ88" s="403"/>
      <c r="GR88" s="403">
        <f t="shared" ref="GR88:JC88" si="131">IF(and($A88-GR$66&gt;=0,$A88-GR$67&lt;0),GR$74,0)</f>
        <v>0</v>
      </c>
      <c r="GS88" s="403">
        <f t="shared" si="131"/>
        <v>0</v>
      </c>
      <c r="GT88" s="403">
        <f t="shared" si="131"/>
        <v>0</v>
      </c>
      <c r="GU88" s="403">
        <f t="shared" si="131"/>
        <v>0</v>
      </c>
      <c r="GV88" s="403">
        <f t="shared" si="131"/>
        <v>0</v>
      </c>
      <c r="GW88" s="403">
        <f t="shared" si="131"/>
        <v>0</v>
      </c>
      <c r="GX88" s="403">
        <f t="shared" si="131"/>
        <v>0</v>
      </c>
      <c r="GY88" s="403">
        <f t="shared" si="131"/>
        <v>0</v>
      </c>
      <c r="GZ88" s="403">
        <f t="shared" si="131"/>
        <v>0</v>
      </c>
      <c r="HA88" s="403">
        <f t="shared" si="131"/>
        <v>0</v>
      </c>
      <c r="HB88" s="403">
        <f t="shared" si="131"/>
        <v>0</v>
      </c>
      <c r="HC88" s="403">
        <f t="shared" si="131"/>
        <v>0</v>
      </c>
      <c r="HD88" s="403">
        <f t="shared" si="131"/>
        <v>0</v>
      </c>
      <c r="HE88" s="403">
        <f t="shared" si="131"/>
        <v>0</v>
      </c>
      <c r="HF88" s="403">
        <f t="shared" si="131"/>
        <v>0</v>
      </c>
      <c r="HG88" s="403">
        <f t="shared" si="131"/>
        <v>0</v>
      </c>
      <c r="HH88" s="403">
        <f t="shared" si="131"/>
        <v>0</v>
      </c>
      <c r="HI88" s="403">
        <f t="shared" si="131"/>
        <v>0</v>
      </c>
      <c r="HJ88" s="403">
        <f t="shared" si="131"/>
        <v>0</v>
      </c>
      <c r="HK88" s="403">
        <f t="shared" si="131"/>
        <v>0</v>
      </c>
      <c r="HL88" s="403">
        <f t="shared" si="131"/>
        <v>0</v>
      </c>
      <c r="HM88" s="403">
        <f t="shared" si="131"/>
        <v>0</v>
      </c>
      <c r="HN88" s="403">
        <f t="shared" si="131"/>
        <v>0</v>
      </c>
      <c r="HO88" s="403">
        <f t="shared" si="131"/>
        <v>0</v>
      </c>
      <c r="HP88" s="403">
        <f t="shared" si="131"/>
        <v>0</v>
      </c>
      <c r="HQ88" s="403">
        <f t="shared" si="131"/>
        <v>0</v>
      </c>
      <c r="HR88" s="403">
        <f t="shared" si="131"/>
        <v>0</v>
      </c>
      <c r="HS88" s="403">
        <f t="shared" si="131"/>
        <v>0</v>
      </c>
      <c r="HT88" s="403">
        <f t="shared" si="131"/>
        <v>0</v>
      </c>
      <c r="HU88" s="403">
        <f t="shared" si="131"/>
        <v>0</v>
      </c>
      <c r="HV88" s="403">
        <f t="shared" si="131"/>
        <v>0</v>
      </c>
      <c r="HW88" s="403">
        <f t="shared" si="131"/>
        <v>0</v>
      </c>
      <c r="HX88" s="403">
        <f t="shared" si="131"/>
        <v>0</v>
      </c>
      <c r="HY88" s="403">
        <f t="shared" si="131"/>
        <v>0</v>
      </c>
      <c r="HZ88" s="403">
        <f t="shared" si="131"/>
        <v>0</v>
      </c>
      <c r="IA88" s="403">
        <f t="shared" si="131"/>
        <v>0</v>
      </c>
      <c r="IB88" s="403">
        <f t="shared" si="131"/>
        <v>0</v>
      </c>
      <c r="IC88" s="403">
        <f t="shared" si="131"/>
        <v>0</v>
      </c>
      <c r="ID88" s="403">
        <f t="shared" si="131"/>
        <v>0</v>
      </c>
      <c r="IE88" s="403">
        <f t="shared" si="131"/>
        <v>0</v>
      </c>
      <c r="IF88" s="403">
        <f t="shared" si="131"/>
        <v>0</v>
      </c>
      <c r="IG88" s="403">
        <f t="shared" si="131"/>
        <v>0</v>
      </c>
      <c r="IH88" s="403">
        <f t="shared" si="131"/>
        <v>0</v>
      </c>
      <c r="II88" s="403">
        <f t="shared" si="131"/>
        <v>0</v>
      </c>
      <c r="IJ88" s="403">
        <f t="shared" si="131"/>
        <v>0</v>
      </c>
      <c r="IK88" s="403">
        <f t="shared" si="131"/>
        <v>0</v>
      </c>
      <c r="IL88" s="403">
        <f t="shared" si="131"/>
        <v>0</v>
      </c>
      <c r="IM88" s="403">
        <f t="shared" si="131"/>
        <v>0</v>
      </c>
      <c r="IN88" s="403">
        <f t="shared" si="131"/>
        <v>0</v>
      </c>
      <c r="IO88" s="403">
        <f t="shared" si="131"/>
        <v>0</v>
      </c>
      <c r="IP88" s="403">
        <f t="shared" si="131"/>
        <v>0</v>
      </c>
      <c r="IQ88" s="403">
        <f t="shared" si="131"/>
        <v>0</v>
      </c>
      <c r="IR88" s="403">
        <f t="shared" si="131"/>
        <v>0</v>
      </c>
      <c r="IS88" s="403">
        <f t="shared" si="131"/>
        <v>0</v>
      </c>
      <c r="IT88" s="403">
        <f t="shared" si="131"/>
        <v>0</v>
      </c>
      <c r="IU88" s="403">
        <f t="shared" si="131"/>
        <v>0</v>
      </c>
      <c r="IV88" s="403">
        <f t="shared" si="131"/>
        <v>0</v>
      </c>
      <c r="IW88" s="403">
        <f t="shared" si="131"/>
        <v>0</v>
      </c>
      <c r="IX88" s="403">
        <f t="shared" si="131"/>
        <v>0</v>
      </c>
      <c r="IY88" s="403">
        <f t="shared" si="131"/>
        <v>0</v>
      </c>
      <c r="IZ88" s="403">
        <f t="shared" si="131"/>
        <v>0</v>
      </c>
      <c r="JA88" s="403">
        <f t="shared" si="131"/>
        <v>0</v>
      </c>
      <c r="JB88" s="403">
        <f t="shared" si="131"/>
        <v>0</v>
      </c>
      <c r="JC88" s="403">
        <f t="shared" si="131"/>
        <v>0</v>
      </c>
      <c r="JD88" s="403"/>
      <c r="JE88" s="403">
        <f t="shared" ref="JE88:LP88" si="132">IF(and($A88-JE$66&gt;=0,$A88-JE$67&lt;0),JE$74,0)</f>
        <v>0</v>
      </c>
      <c r="JF88" s="403">
        <f t="shared" si="132"/>
        <v>0</v>
      </c>
      <c r="JG88" s="403">
        <f t="shared" si="132"/>
        <v>0</v>
      </c>
      <c r="JH88" s="403">
        <f t="shared" si="132"/>
        <v>0</v>
      </c>
      <c r="JI88" s="403">
        <f t="shared" si="132"/>
        <v>0</v>
      </c>
      <c r="JJ88" s="403">
        <f t="shared" si="132"/>
        <v>0</v>
      </c>
      <c r="JK88" s="403">
        <f t="shared" si="132"/>
        <v>0</v>
      </c>
      <c r="JL88" s="403">
        <f t="shared" si="132"/>
        <v>0</v>
      </c>
      <c r="JM88" s="403">
        <f t="shared" si="132"/>
        <v>0</v>
      </c>
      <c r="JN88" s="403">
        <f t="shared" si="132"/>
        <v>0</v>
      </c>
      <c r="JO88" s="403">
        <f t="shared" si="132"/>
        <v>0</v>
      </c>
      <c r="JP88" s="403">
        <f t="shared" si="132"/>
        <v>0</v>
      </c>
      <c r="JQ88" s="403">
        <f t="shared" si="132"/>
        <v>0</v>
      </c>
      <c r="JR88" s="403">
        <f t="shared" si="132"/>
        <v>0</v>
      </c>
      <c r="JS88" s="403">
        <f t="shared" si="132"/>
        <v>0</v>
      </c>
      <c r="JT88" s="403">
        <f t="shared" si="132"/>
        <v>0</v>
      </c>
      <c r="JU88" s="403">
        <f t="shared" si="132"/>
        <v>0</v>
      </c>
      <c r="JV88" s="403">
        <f t="shared" si="132"/>
        <v>0</v>
      </c>
      <c r="JW88" s="403">
        <f t="shared" si="132"/>
        <v>0</v>
      </c>
      <c r="JX88" s="403">
        <f t="shared" si="132"/>
        <v>0</v>
      </c>
      <c r="JY88" s="403">
        <f t="shared" si="132"/>
        <v>0</v>
      </c>
      <c r="JZ88" s="403">
        <f t="shared" si="132"/>
        <v>0</v>
      </c>
      <c r="KA88" s="403">
        <f t="shared" si="132"/>
        <v>0</v>
      </c>
      <c r="KB88" s="403">
        <f t="shared" si="132"/>
        <v>0</v>
      </c>
      <c r="KC88" s="403">
        <f t="shared" si="132"/>
        <v>0</v>
      </c>
      <c r="KD88" s="403">
        <f t="shared" si="132"/>
        <v>0</v>
      </c>
      <c r="KE88" s="403">
        <f t="shared" si="132"/>
        <v>0</v>
      </c>
      <c r="KF88" s="403">
        <f t="shared" si="132"/>
        <v>0</v>
      </c>
      <c r="KG88" s="403">
        <f t="shared" si="132"/>
        <v>0</v>
      </c>
      <c r="KH88" s="403">
        <f t="shared" si="132"/>
        <v>0</v>
      </c>
      <c r="KI88" s="403">
        <f t="shared" si="132"/>
        <v>0</v>
      </c>
      <c r="KJ88" s="403">
        <f t="shared" si="132"/>
        <v>0</v>
      </c>
      <c r="KK88" s="403">
        <f t="shared" si="132"/>
        <v>0</v>
      </c>
      <c r="KL88" s="403">
        <f t="shared" si="132"/>
        <v>0</v>
      </c>
      <c r="KM88" s="403">
        <f t="shared" si="132"/>
        <v>0</v>
      </c>
      <c r="KN88" s="403">
        <f t="shared" si="132"/>
        <v>0</v>
      </c>
      <c r="KO88" s="403">
        <f t="shared" si="132"/>
        <v>0</v>
      </c>
      <c r="KP88" s="403">
        <f t="shared" si="132"/>
        <v>0</v>
      </c>
      <c r="KQ88" s="403">
        <f t="shared" si="132"/>
        <v>0</v>
      </c>
      <c r="KR88" s="403">
        <f t="shared" si="132"/>
        <v>0</v>
      </c>
      <c r="KS88" s="403">
        <f t="shared" si="132"/>
        <v>0</v>
      </c>
      <c r="KT88" s="403">
        <f t="shared" si="132"/>
        <v>0</v>
      </c>
      <c r="KU88" s="403">
        <f t="shared" si="132"/>
        <v>0</v>
      </c>
      <c r="KV88" s="403">
        <f t="shared" si="132"/>
        <v>0</v>
      </c>
      <c r="KW88" s="403">
        <f t="shared" si="132"/>
        <v>0</v>
      </c>
      <c r="KX88" s="403">
        <f t="shared" si="132"/>
        <v>0</v>
      </c>
      <c r="KY88" s="403">
        <f t="shared" si="132"/>
        <v>0</v>
      </c>
      <c r="KZ88" s="403">
        <f t="shared" si="132"/>
        <v>0</v>
      </c>
      <c r="LA88" s="403">
        <f t="shared" si="132"/>
        <v>0</v>
      </c>
      <c r="LB88" s="403">
        <f t="shared" si="132"/>
        <v>0</v>
      </c>
      <c r="LC88" s="403">
        <f t="shared" si="132"/>
        <v>0</v>
      </c>
      <c r="LD88" s="403">
        <f t="shared" si="132"/>
        <v>0</v>
      </c>
      <c r="LE88" s="403">
        <f t="shared" si="132"/>
        <v>0</v>
      </c>
      <c r="LF88" s="403">
        <f t="shared" si="132"/>
        <v>0</v>
      </c>
      <c r="LG88" s="403">
        <f t="shared" si="132"/>
        <v>0</v>
      </c>
      <c r="LH88" s="403">
        <f t="shared" si="132"/>
        <v>0</v>
      </c>
      <c r="LI88" s="403">
        <f t="shared" si="132"/>
        <v>0</v>
      </c>
      <c r="LJ88" s="403">
        <f t="shared" si="132"/>
        <v>0</v>
      </c>
      <c r="LK88" s="403">
        <f t="shared" si="132"/>
        <v>0</v>
      </c>
      <c r="LL88" s="403">
        <f t="shared" si="132"/>
        <v>0</v>
      </c>
      <c r="LM88" s="403">
        <f t="shared" si="132"/>
        <v>0</v>
      </c>
      <c r="LN88" s="403">
        <f t="shared" si="132"/>
        <v>0</v>
      </c>
      <c r="LO88" s="403">
        <f t="shared" si="132"/>
        <v>0</v>
      </c>
      <c r="LP88" s="403">
        <f t="shared" si="132"/>
        <v>0</v>
      </c>
    </row>
    <row r="89">
      <c r="A89" s="331" t="str">
        <f t="shared" si="77"/>
        <v>12-2025</v>
      </c>
      <c r="B89" s="346">
        <f t="shared" si="70"/>
        <v>8160419.69</v>
      </c>
      <c r="C89" s="346">
        <f t="shared" si="71"/>
        <v>1.001234056</v>
      </c>
      <c r="D89" s="346"/>
      <c r="E89" s="403">
        <f t="shared" ref="E89:BP89" si="133">IF(and($A89-E$66&gt;=0,$A89-E$67&lt;0),E$74,0)</f>
        <v>121708.41</v>
      </c>
      <c r="F89" s="403">
        <f t="shared" si="133"/>
        <v>90594.48</v>
      </c>
      <c r="G89" s="403">
        <f t="shared" si="133"/>
        <v>120000</v>
      </c>
      <c r="H89" s="403">
        <f t="shared" si="133"/>
        <v>129552.28</v>
      </c>
      <c r="I89" s="403">
        <f t="shared" si="133"/>
        <v>107000</v>
      </c>
      <c r="J89" s="403">
        <f t="shared" si="133"/>
        <v>103565</v>
      </c>
      <c r="K89" s="403">
        <f t="shared" si="133"/>
        <v>128418.77</v>
      </c>
      <c r="L89" s="403">
        <f t="shared" si="133"/>
        <v>87232.36</v>
      </c>
      <c r="M89" s="403">
        <f t="shared" si="133"/>
        <v>99881.32</v>
      </c>
      <c r="N89" s="403">
        <f t="shared" si="133"/>
        <v>223221.57</v>
      </c>
      <c r="O89" s="403">
        <f t="shared" si="133"/>
        <v>180593.29</v>
      </c>
      <c r="P89" s="403">
        <f t="shared" si="133"/>
        <v>91968.82</v>
      </c>
      <c r="Q89" s="403">
        <f t="shared" si="133"/>
        <v>102434.8</v>
      </c>
      <c r="R89" s="403">
        <f t="shared" si="133"/>
        <v>181860.19</v>
      </c>
      <c r="S89" s="403">
        <f t="shared" si="133"/>
        <v>208031.99</v>
      </c>
      <c r="T89" s="403">
        <f t="shared" si="133"/>
        <v>217515.94</v>
      </c>
      <c r="U89" s="403">
        <f t="shared" si="133"/>
        <v>195596.52</v>
      </c>
      <c r="V89" s="403">
        <f t="shared" si="133"/>
        <v>184028.25</v>
      </c>
      <c r="W89" s="403">
        <f t="shared" si="133"/>
        <v>168878.71</v>
      </c>
      <c r="X89" s="403">
        <f t="shared" si="133"/>
        <v>162441.03</v>
      </c>
      <c r="Y89" s="403">
        <f t="shared" si="133"/>
        <v>134043.44</v>
      </c>
      <c r="Z89" s="403">
        <f t="shared" si="133"/>
        <v>835.25</v>
      </c>
      <c r="AA89" s="403">
        <f t="shared" si="133"/>
        <v>175069.23</v>
      </c>
      <c r="AB89" s="403">
        <f t="shared" si="133"/>
        <v>159907.69</v>
      </c>
      <c r="AC89" s="403">
        <f t="shared" si="133"/>
        <v>183879.61</v>
      </c>
      <c r="AD89" s="403">
        <f t="shared" si="133"/>
        <v>184851.11</v>
      </c>
      <c r="AE89" s="403">
        <f t="shared" si="133"/>
        <v>240730.29</v>
      </c>
      <c r="AF89" s="403">
        <f t="shared" si="133"/>
        <v>112998.23</v>
      </c>
      <c r="AG89" s="403">
        <f t="shared" si="133"/>
        <v>126237</v>
      </c>
      <c r="AH89" s="403">
        <f t="shared" si="133"/>
        <v>9142.22</v>
      </c>
      <c r="AI89" s="403">
        <f t="shared" si="133"/>
        <v>186686.77</v>
      </c>
      <c r="AJ89" s="403">
        <f t="shared" si="133"/>
        <v>42000</v>
      </c>
      <c r="AK89" s="403">
        <f t="shared" si="133"/>
        <v>271017.63</v>
      </c>
      <c r="AL89" s="403">
        <f t="shared" si="133"/>
        <v>5000</v>
      </c>
      <c r="AM89" s="403">
        <f t="shared" si="133"/>
        <v>127756.57</v>
      </c>
      <c r="AN89" s="403">
        <f t="shared" si="133"/>
        <v>237115.24</v>
      </c>
      <c r="AO89" s="403">
        <f t="shared" si="133"/>
        <v>158167.25</v>
      </c>
      <c r="AP89" s="403">
        <f t="shared" si="133"/>
        <v>103015</v>
      </c>
      <c r="AQ89" s="403">
        <f t="shared" si="133"/>
        <v>155500</v>
      </c>
      <c r="AR89" s="403">
        <f t="shared" si="133"/>
        <v>167620.78</v>
      </c>
      <c r="AS89" s="403">
        <f t="shared" si="133"/>
        <v>191134.2</v>
      </c>
      <c r="AT89" s="403">
        <f t="shared" si="133"/>
        <v>283068.43</v>
      </c>
      <c r="AU89" s="403">
        <f t="shared" si="133"/>
        <v>114804.31</v>
      </c>
      <c r="AV89" s="403">
        <f t="shared" si="133"/>
        <v>109785.34</v>
      </c>
      <c r="AW89" s="403">
        <f t="shared" si="133"/>
        <v>48000</v>
      </c>
      <c r="AX89" s="403">
        <f t="shared" si="133"/>
        <v>164702</v>
      </c>
      <c r="AY89" s="403">
        <f t="shared" si="133"/>
        <v>223255</v>
      </c>
      <c r="AZ89" s="403">
        <f t="shared" si="133"/>
        <v>72000</v>
      </c>
      <c r="BA89" s="403">
        <f t="shared" si="133"/>
        <v>97799.52</v>
      </c>
      <c r="BB89" s="403">
        <f t="shared" si="133"/>
        <v>242596.66</v>
      </c>
      <c r="BC89" s="403">
        <f t="shared" si="133"/>
        <v>108292.85</v>
      </c>
      <c r="BD89" s="403">
        <f t="shared" si="133"/>
        <v>238900</v>
      </c>
      <c r="BE89" s="403">
        <f t="shared" si="133"/>
        <v>101455.9</v>
      </c>
      <c r="BF89" s="403">
        <f t="shared" si="133"/>
        <v>23511.76</v>
      </c>
      <c r="BG89" s="403">
        <f t="shared" si="133"/>
        <v>20008.84</v>
      </c>
      <c r="BH89" s="403">
        <f t="shared" si="133"/>
        <v>77858.98</v>
      </c>
      <c r="BI89" s="403">
        <f t="shared" si="133"/>
        <v>45000</v>
      </c>
      <c r="BJ89" s="403">
        <f t="shared" si="133"/>
        <v>124565</v>
      </c>
      <c r="BK89" s="403">
        <f t="shared" si="133"/>
        <v>25000</v>
      </c>
      <c r="BL89" s="403">
        <f t="shared" si="133"/>
        <v>29885</v>
      </c>
      <c r="BM89" s="403">
        <f t="shared" si="133"/>
        <v>33809.25</v>
      </c>
      <c r="BN89" s="403">
        <f t="shared" si="133"/>
        <v>10969.85</v>
      </c>
      <c r="BO89" s="403">
        <f t="shared" si="133"/>
        <v>77861.76</v>
      </c>
      <c r="BP89" s="403">
        <f t="shared" si="133"/>
        <v>10058</v>
      </c>
      <c r="BQ89" s="403"/>
      <c r="BR89" s="403">
        <f t="shared" ref="BR89:EC89" si="134">IF(and($A89-BR$66&gt;=0,$A89-BR$67&lt;0),BR$74,0)</f>
        <v>0</v>
      </c>
      <c r="BS89" s="403">
        <f t="shared" si="134"/>
        <v>0</v>
      </c>
      <c r="BT89" s="403">
        <f t="shared" si="134"/>
        <v>0</v>
      </c>
      <c r="BU89" s="403">
        <f t="shared" si="134"/>
        <v>0</v>
      </c>
      <c r="BV89" s="403">
        <f t="shared" si="134"/>
        <v>0</v>
      </c>
      <c r="BW89" s="403">
        <f t="shared" si="134"/>
        <v>0</v>
      </c>
      <c r="BX89" s="403">
        <f t="shared" si="134"/>
        <v>0</v>
      </c>
      <c r="BY89" s="403">
        <f t="shared" si="134"/>
        <v>0</v>
      </c>
      <c r="BZ89" s="403">
        <f t="shared" si="134"/>
        <v>0</v>
      </c>
      <c r="CA89" s="403">
        <f t="shared" si="134"/>
        <v>0</v>
      </c>
      <c r="CB89" s="403">
        <f t="shared" si="134"/>
        <v>0</v>
      </c>
      <c r="CC89" s="403">
        <f t="shared" si="134"/>
        <v>0</v>
      </c>
      <c r="CD89" s="403">
        <f t="shared" si="134"/>
        <v>0</v>
      </c>
      <c r="CE89" s="403">
        <f t="shared" si="134"/>
        <v>0</v>
      </c>
      <c r="CF89" s="403">
        <f t="shared" si="134"/>
        <v>0</v>
      </c>
      <c r="CG89" s="403">
        <f t="shared" si="134"/>
        <v>0</v>
      </c>
      <c r="CH89" s="403">
        <f t="shared" si="134"/>
        <v>0</v>
      </c>
      <c r="CI89" s="403">
        <f t="shared" si="134"/>
        <v>0</v>
      </c>
      <c r="CJ89" s="403">
        <f t="shared" si="134"/>
        <v>0</v>
      </c>
      <c r="CK89" s="403">
        <f t="shared" si="134"/>
        <v>0</v>
      </c>
      <c r="CL89" s="403">
        <f t="shared" si="134"/>
        <v>0</v>
      </c>
      <c r="CM89" s="403">
        <f t="shared" si="134"/>
        <v>0</v>
      </c>
      <c r="CN89" s="403">
        <f t="shared" si="134"/>
        <v>0</v>
      </c>
      <c r="CO89" s="403">
        <f t="shared" si="134"/>
        <v>0</v>
      </c>
      <c r="CP89" s="403">
        <f t="shared" si="134"/>
        <v>0</v>
      </c>
      <c r="CQ89" s="403">
        <f t="shared" si="134"/>
        <v>0</v>
      </c>
      <c r="CR89" s="403">
        <f t="shared" si="134"/>
        <v>0</v>
      </c>
      <c r="CS89" s="403">
        <f t="shared" si="134"/>
        <v>0</v>
      </c>
      <c r="CT89" s="403">
        <f t="shared" si="134"/>
        <v>0</v>
      </c>
      <c r="CU89" s="403">
        <f t="shared" si="134"/>
        <v>0</v>
      </c>
      <c r="CV89" s="403">
        <f t="shared" si="134"/>
        <v>0</v>
      </c>
      <c r="CW89" s="403">
        <f t="shared" si="134"/>
        <v>0</v>
      </c>
      <c r="CX89" s="403">
        <f t="shared" si="134"/>
        <v>0</v>
      </c>
      <c r="CY89" s="403">
        <f t="shared" si="134"/>
        <v>0</v>
      </c>
      <c r="CZ89" s="403">
        <f t="shared" si="134"/>
        <v>0</v>
      </c>
      <c r="DA89" s="403">
        <f t="shared" si="134"/>
        <v>0</v>
      </c>
      <c r="DB89" s="403">
        <f t="shared" si="134"/>
        <v>0</v>
      </c>
      <c r="DC89" s="403">
        <f t="shared" si="134"/>
        <v>0</v>
      </c>
      <c r="DD89" s="403">
        <f t="shared" si="134"/>
        <v>0</v>
      </c>
      <c r="DE89" s="403">
        <f t="shared" si="134"/>
        <v>0</v>
      </c>
      <c r="DF89" s="403">
        <f t="shared" si="134"/>
        <v>0</v>
      </c>
      <c r="DG89" s="403">
        <f t="shared" si="134"/>
        <v>0</v>
      </c>
      <c r="DH89" s="403">
        <f t="shared" si="134"/>
        <v>0</v>
      </c>
      <c r="DI89" s="403">
        <f t="shared" si="134"/>
        <v>0</v>
      </c>
      <c r="DJ89" s="403">
        <f t="shared" si="134"/>
        <v>0</v>
      </c>
      <c r="DK89" s="403">
        <f t="shared" si="134"/>
        <v>0</v>
      </c>
      <c r="DL89" s="403">
        <f t="shared" si="134"/>
        <v>0</v>
      </c>
      <c r="DM89" s="403">
        <f t="shared" si="134"/>
        <v>0</v>
      </c>
      <c r="DN89" s="403">
        <f t="shared" si="134"/>
        <v>0</v>
      </c>
      <c r="DO89" s="403">
        <f t="shared" si="134"/>
        <v>0</v>
      </c>
      <c r="DP89" s="403">
        <f t="shared" si="134"/>
        <v>0</v>
      </c>
      <c r="DQ89" s="403">
        <f t="shared" si="134"/>
        <v>0</v>
      </c>
      <c r="DR89" s="403">
        <f t="shared" si="134"/>
        <v>0</v>
      </c>
      <c r="DS89" s="403">
        <f t="shared" si="134"/>
        <v>0</v>
      </c>
      <c r="DT89" s="403">
        <f t="shared" si="134"/>
        <v>0</v>
      </c>
      <c r="DU89" s="403">
        <f t="shared" si="134"/>
        <v>0</v>
      </c>
      <c r="DV89" s="403">
        <f t="shared" si="134"/>
        <v>0</v>
      </c>
      <c r="DW89" s="403">
        <f t="shared" si="134"/>
        <v>0</v>
      </c>
      <c r="DX89" s="403">
        <f t="shared" si="134"/>
        <v>0</v>
      </c>
      <c r="DY89" s="403">
        <f t="shared" si="134"/>
        <v>0</v>
      </c>
      <c r="DZ89" s="403">
        <f t="shared" si="134"/>
        <v>0</v>
      </c>
      <c r="EA89" s="403">
        <f t="shared" si="134"/>
        <v>0</v>
      </c>
      <c r="EB89" s="403">
        <f t="shared" si="134"/>
        <v>0</v>
      </c>
      <c r="EC89" s="403">
        <f t="shared" si="134"/>
        <v>0</v>
      </c>
      <c r="ED89" s="403"/>
      <c r="EE89" s="403">
        <f t="shared" ref="EE89:GP89" si="135">IF(and($A89-EE$66&gt;=0,$A89-EE$67&lt;0),EE$74,0)</f>
        <v>0</v>
      </c>
      <c r="EF89" s="403">
        <f t="shared" si="135"/>
        <v>0</v>
      </c>
      <c r="EG89" s="403">
        <f t="shared" si="135"/>
        <v>0</v>
      </c>
      <c r="EH89" s="403">
        <f t="shared" si="135"/>
        <v>0</v>
      </c>
      <c r="EI89" s="403">
        <f t="shared" si="135"/>
        <v>0</v>
      </c>
      <c r="EJ89" s="403">
        <f t="shared" si="135"/>
        <v>0</v>
      </c>
      <c r="EK89" s="403">
        <f t="shared" si="135"/>
        <v>0</v>
      </c>
      <c r="EL89" s="403">
        <f t="shared" si="135"/>
        <v>0</v>
      </c>
      <c r="EM89" s="403">
        <f t="shared" si="135"/>
        <v>0</v>
      </c>
      <c r="EN89" s="403">
        <f t="shared" si="135"/>
        <v>0</v>
      </c>
      <c r="EO89" s="403">
        <f t="shared" si="135"/>
        <v>0</v>
      </c>
      <c r="EP89" s="403">
        <f t="shared" si="135"/>
        <v>0</v>
      </c>
      <c r="EQ89" s="403">
        <f t="shared" si="135"/>
        <v>0</v>
      </c>
      <c r="ER89" s="403">
        <f t="shared" si="135"/>
        <v>0</v>
      </c>
      <c r="ES89" s="403">
        <f t="shared" si="135"/>
        <v>0</v>
      </c>
      <c r="ET89" s="403">
        <f t="shared" si="135"/>
        <v>0</v>
      </c>
      <c r="EU89" s="403">
        <f t="shared" si="135"/>
        <v>0</v>
      </c>
      <c r="EV89" s="403">
        <f t="shared" si="135"/>
        <v>0</v>
      </c>
      <c r="EW89" s="403">
        <f t="shared" si="135"/>
        <v>0</v>
      </c>
      <c r="EX89" s="403">
        <f t="shared" si="135"/>
        <v>0</v>
      </c>
      <c r="EY89" s="403">
        <f t="shared" si="135"/>
        <v>0</v>
      </c>
      <c r="EZ89" s="403">
        <f t="shared" si="135"/>
        <v>0</v>
      </c>
      <c r="FA89" s="403">
        <f t="shared" si="135"/>
        <v>0</v>
      </c>
      <c r="FB89" s="403">
        <f t="shared" si="135"/>
        <v>0</v>
      </c>
      <c r="FC89" s="403">
        <f t="shared" si="135"/>
        <v>0</v>
      </c>
      <c r="FD89" s="403">
        <f t="shared" si="135"/>
        <v>0</v>
      </c>
      <c r="FE89" s="403">
        <f t="shared" si="135"/>
        <v>0</v>
      </c>
      <c r="FF89" s="403">
        <f t="shared" si="135"/>
        <v>0</v>
      </c>
      <c r="FG89" s="403">
        <f t="shared" si="135"/>
        <v>0</v>
      </c>
      <c r="FH89" s="403">
        <f t="shared" si="135"/>
        <v>0</v>
      </c>
      <c r="FI89" s="403">
        <f t="shared" si="135"/>
        <v>0</v>
      </c>
      <c r="FJ89" s="403">
        <f t="shared" si="135"/>
        <v>0</v>
      </c>
      <c r="FK89" s="403">
        <f t="shared" si="135"/>
        <v>0</v>
      </c>
      <c r="FL89" s="403">
        <f t="shared" si="135"/>
        <v>0</v>
      </c>
      <c r="FM89" s="403">
        <f t="shared" si="135"/>
        <v>0</v>
      </c>
      <c r="FN89" s="403">
        <f t="shared" si="135"/>
        <v>0</v>
      </c>
      <c r="FO89" s="403">
        <f t="shared" si="135"/>
        <v>0</v>
      </c>
      <c r="FP89" s="403">
        <f t="shared" si="135"/>
        <v>0</v>
      </c>
      <c r="FQ89" s="403">
        <f t="shared" si="135"/>
        <v>0</v>
      </c>
      <c r="FR89" s="403">
        <f t="shared" si="135"/>
        <v>0</v>
      </c>
      <c r="FS89" s="403">
        <f t="shared" si="135"/>
        <v>0</v>
      </c>
      <c r="FT89" s="403">
        <f t="shared" si="135"/>
        <v>0</v>
      </c>
      <c r="FU89" s="403">
        <f t="shared" si="135"/>
        <v>0</v>
      </c>
      <c r="FV89" s="403">
        <f t="shared" si="135"/>
        <v>0</v>
      </c>
      <c r="FW89" s="403">
        <f t="shared" si="135"/>
        <v>0</v>
      </c>
      <c r="FX89" s="403">
        <f t="shared" si="135"/>
        <v>0</v>
      </c>
      <c r="FY89" s="403">
        <f t="shared" si="135"/>
        <v>0</v>
      </c>
      <c r="FZ89" s="403">
        <f t="shared" si="135"/>
        <v>0</v>
      </c>
      <c r="GA89" s="403">
        <f t="shared" si="135"/>
        <v>0</v>
      </c>
      <c r="GB89" s="403">
        <f t="shared" si="135"/>
        <v>0</v>
      </c>
      <c r="GC89" s="403">
        <f t="shared" si="135"/>
        <v>0</v>
      </c>
      <c r="GD89" s="403">
        <f t="shared" si="135"/>
        <v>0</v>
      </c>
      <c r="GE89" s="403">
        <f t="shared" si="135"/>
        <v>0</v>
      </c>
      <c r="GF89" s="403">
        <f t="shared" si="135"/>
        <v>0</v>
      </c>
      <c r="GG89" s="403">
        <f t="shared" si="135"/>
        <v>0</v>
      </c>
      <c r="GH89" s="403">
        <f t="shared" si="135"/>
        <v>0</v>
      </c>
      <c r="GI89" s="403">
        <f t="shared" si="135"/>
        <v>0</v>
      </c>
      <c r="GJ89" s="403">
        <f t="shared" si="135"/>
        <v>0</v>
      </c>
      <c r="GK89" s="403">
        <f t="shared" si="135"/>
        <v>0</v>
      </c>
      <c r="GL89" s="403">
        <f t="shared" si="135"/>
        <v>0</v>
      </c>
      <c r="GM89" s="403">
        <f t="shared" si="135"/>
        <v>0</v>
      </c>
      <c r="GN89" s="403">
        <f t="shared" si="135"/>
        <v>0</v>
      </c>
      <c r="GO89" s="403">
        <f t="shared" si="135"/>
        <v>0</v>
      </c>
      <c r="GP89" s="403">
        <f t="shared" si="135"/>
        <v>0</v>
      </c>
      <c r="GQ89" s="403"/>
      <c r="GR89" s="403">
        <f t="shared" ref="GR89:JC89" si="136">IF(and($A89-GR$66&gt;=0,$A89-GR$67&lt;0),GR$74,0)</f>
        <v>0</v>
      </c>
      <c r="GS89" s="403">
        <f t="shared" si="136"/>
        <v>0</v>
      </c>
      <c r="GT89" s="403">
        <f t="shared" si="136"/>
        <v>0</v>
      </c>
      <c r="GU89" s="403">
        <f t="shared" si="136"/>
        <v>0</v>
      </c>
      <c r="GV89" s="403">
        <f t="shared" si="136"/>
        <v>0</v>
      </c>
      <c r="GW89" s="403">
        <f t="shared" si="136"/>
        <v>0</v>
      </c>
      <c r="GX89" s="403">
        <f t="shared" si="136"/>
        <v>0</v>
      </c>
      <c r="GY89" s="403">
        <f t="shared" si="136"/>
        <v>0</v>
      </c>
      <c r="GZ89" s="403">
        <f t="shared" si="136"/>
        <v>0</v>
      </c>
      <c r="HA89" s="403">
        <f t="shared" si="136"/>
        <v>0</v>
      </c>
      <c r="HB89" s="403">
        <f t="shared" si="136"/>
        <v>0</v>
      </c>
      <c r="HC89" s="403">
        <f t="shared" si="136"/>
        <v>0</v>
      </c>
      <c r="HD89" s="403">
        <f t="shared" si="136"/>
        <v>0</v>
      </c>
      <c r="HE89" s="403">
        <f t="shared" si="136"/>
        <v>0</v>
      </c>
      <c r="HF89" s="403">
        <f t="shared" si="136"/>
        <v>0</v>
      </c>
      <c r="HG89" s="403">
        <f t="shared" si="136"/>
        <v>0</v>
      </c>
      <c r="HH89" s="403">
        <f t="shared" si="136"/>
        <v>0</v>
      </c>
      <c r="HI89" s="403">
        <f t="shared" si="136"/>
        <v>0</v>
      </c>
      <c r="HJ89" s="403">
        <f t="shared" si="136"/>
        <v>0</v>
      </c>
      <c r="HK89" s="403">
        <f t="shared" si="136"/>
        <v>0</v>
      </c>
      <c r="HL89" s="403">
        <f t="shared" si="136"/>
        <v>0</v>
      </c>
      <c r="HM89" s="403">
        <f t="shared" si="136"/>
        <v>0</v>
      </c>
      <c r="HN89" s="403">
        <f t="shared" si="136"/>
        <v>0</v>
      </c>
      <c r="HO89" s="403">
        <f t="shared" si="136"/>
        <v>0</v>
      </c>
      <c r="HP89" s="403">
        <f t="shared" si="136"/>
        <v>0</v>
      </c>
      <c r="HQ89" s="403">
        <f t="shared" si="136"/>
        <v>0</v>
      </c>
      <c r="HR89" s="403">
        <f t="shared" si="136"/>
        <v>0</v>
      </c>
      <c r="HS89" s="403">
        <f t="shared" si="136"/>
        <v>0</v>
      </c>
      <c r="HT89" s="403">
        <f t="shared" si="136"/>
        <v>0</v>
      </c>
      <c r="HU89" s="403">
        <f t="shared" si="136"/>
        <v>0</v>
      </c>
      <c r="HV89" s="403">
        <f t="shared" si="136"/>
        <v>0</v>
      </c>
      <c r="HW89" s="403">
        <f t="shared" si="136"/>
        <v>0</v>
      </c>
      <c r="HX89" s="403">
        <f t="shared" si="136"/>
        <v>0</v>
      </c>
      <c r="HY89" s="403">
        <f t="shared" si="136"/>
        <v>0</v>
      </c>
      <c r="HZ89" s="403">
        <f t="shared" si="136"/>
        <v>0</v>
      </c>
      <c r="IA89" s="403">
        <f t="shared" si="136"/>
        <v>0</v>
      </c>
      <c r="IB89" s="403">
        <f t="shared" si="136"/>
        <v>0</v>
      </c>
      <c r="IC89" s="403">
        <f t="shared" si="136"/>
        <v>0</v>
      </c>
      <c r="ID89" s="403">
        <f t="shared" si="136"/>
        <v>0</v>
      </c>
      <c r="IE89" s="403">
        <f t="shared" si="136"/>
        <v>0</v>
      </c>
      <c r="IF89" s="403">
        <f t="shared" si="136"/>
        <v>0</v>
      </c>
      <c r="IG89" s="403">
        <f t="shared" si="136"/>
        <v>0</v>
      </c>
      <c r="IH89" s="403">
        <f t="shared" si="136"/>
        <v>0</v>
      </c>
      <c r="II89" s="403">
        <f t="shared" si="136"/>
        <v>0</v>
      </c>
      <c r="IJ89" s="403">
        <f t="shared" si="136"/>
        <v>0</v>
      </c>
      <c r="IK89" s="403">
        <f t="shared" si="136"/>
        <v>0</v>
      </c>
      <c r="IL89" s="403">
        <f t="shared" si="136"/>
        <v>0</v>
      </c>
      <c r="IM89" s="403">
        <f t="shared" si="136"/>
        <v>0</v>
      </c>
      <c r="IN89" s="403">
        <f t="shared" si="136"/>
        <v>0</v>
      </c>
      <c r="IO89" s="403">
        <f t="shared" si="136"/>
        <v>0</v>
      </c>
      <c r="IP89" s="403">
        <f t="shared" si="136"/>
        <v>0</v>
      </c>
      <c r="IQ89" s="403">
        <f t="shared" si="136"/>
        <v>0</v>
      </c>
      <c r="IR89" s="403">
        <f t="shared" si="136"/>
        <v>0</v>
      </c>
      <c r="IS89" s="403">
        <f t="shared" si="136"/>
        <v>0</v>
      </c>
      <c r="IT89" s="403">
        <f t="shared" si="136"/>
        <v>0</v>
      </c>
      <c r="IU89" s="403">
        <f t="shared" si="136"/>
        <v>0</v>
      </c>
      <c r="IV89" s="403">
        <f t="shared" si="136"/>
        <v>0</v>
      </c>
      <c r="IW89" s="403">
        <f t="shared" si="136"/>
        <v>0</v>
      </c>
      <c r="IX89" s="403">
        <f t="shared" si="136"/>
        <v>0</v>
      </c>
      <c r="IY89" s="403">
        <f t="shared" si="136"/>
        <v>0</v>
      </c>
      <c r="IZ89" s="403">
        <f t="shared" si="136"/>
        <v>0</v>
      </c>
      <c r="JA89" s="403">
        <f t="shared" si="136"/>
        <v>0</v>
      </c>
      <c r="JB89" s="403">
        <f t="shared" si="136"/>
        <v>0</v>
      </c>
      <c r="JC89" s="403">
        <f t="shared" si="136"/>
        <v>0</v>
      </c>
      <c r="JD89" s="403"/>
      <c r="JE89" s="403">
        <f t="shared" ref="JE89:LP89" si="137">IF(and($A89-JE$66&gt;=0,$A89-JE$67&lt;0),JE$74,0)</f>
        <v>0</v>
      </c>
      <c r="JF89" s="403">
        <f t="shared" si="137"/>
        <v>0</v>
      </c>
      <c r="JG89" s="403">
        <f t="shared" si="137"/>
        <v>0</v>
      </c>
      <c r="JH89" s="403">
        <f t="shared" si="137"/>
        <v>0</v>
      </c>
      <c r="JI89" s="403">
        <f t="shared" si="137"/>
        <v>0</v>
      </c>
      <c r="JJ89" s="403">
        <f t="shared" si="137"/>
        <v>0</v>
      </c>
      <c r="JK89" s="403">
        <f t="shared" si="137"/>
        <v>0</v>
      </c>
      <c r="JL89" s="403">
        <f t="shared" si="137"/>
        <v>0</v>
      </c>
      <c r="JM89" s="403">
        <f t="shared" si="137"/>
        <v>0</v>
      </c>
      <c r="JN89" s="403">
        <f t="shared" si="137"/>
        <v>0</v>
      </c>
      <c r="JO89" s="403">
        <f t="shared" si="137"/>
        <v>0</v>
      </c>
      <c r="JP89" s="403">
        <f t="shared" si="137"/>
        <v>0</v>
      </c>
      <c r="JQ89" s="403">
        <f t="shared" si="137"/>
        <v>0</v>
      </c>
      <c r="JR89" s="403">
        <f t="shared" si="137"/>
        <v>0</v>
      </c>
      <c r="JS89" s="403">
        <f t="shared" si="137"/>
        <v>0</v>
      </c>
      <c r="JT89" s="403">
        <f t="shared" si="137"/>
        <v>0</v>
      </c>
      <c r="JU89" s="403">
        <f t="shared" si="137"/>
        <v>0</v>
      </c>
      <c r="JV89" s="403">
        <f t="shared" si="137"/>
        <v>0</v>
      </c>
      <c r="JW89" s="403">
        <f t="shared" si="137"/>
        <v>0</v>
      </c>
      <c r="JX89" s="403">
        <f t="shared" si="137"/>
        <v>0</v>
      </c>
      <c r="JY89" s="403">
        <f t="shared" si="137"/>
        <v>0</v>
      </c>
      <c r="JZ89" s="403">
        <f t="shared" si="137"/>
        <v>0</v>
      </c>
      <c r="KA89" s="403">
        <f t="shared" si="137"/>
        <v>0</v>
      </c>
      <c r="KB89" s="403">
        <f t="shared" si="137"/>
        <v>0</v>
      </c>
      <c r="KC89" s="403">
        <f t="shared" si="137"/>
        <v>0</v>
      </c>
      <c r="KD89" s="403">
        <f t="shared" si="137"/>
        <v>0</v>
      </c>
      <c r="KE89" s="403">
        <f t="shared" si="137"/>
        <v>0</v>
      </c>
      <c r="KF89" s="403">
        <f t="shared" si="137"/>
        <v>0</v>
      </c>
      <c r="KG89" s="403">
        <f t="shared" si="137"/>
        <v>0</v>
      </c>
      <c r="KH89" s="403">
        <f t="shared" si="137"/>
        <v>0</v>
      </c>
      <c r="KI89" s="403">
        <f t="shared" si="137"/>
        <v>0</v>
      </c>
      <c r="KJ89" s="403">
        <f t="shared" si="137"/>
        <v>0</v>
      </c>
      <c r="KK89" s="403">
        <f t="shared" si="137"/>
        <v>0</v>
      </c>
      <c r="KL89" s="403">
        <f t="shared" si="137"/>
        <v>0</v>
      </c>
      <c r="KM89" s="403">
        <f t="shared" si="137"/>
        <v>0</v>
      </c>
      <c r="KN89" s="403">
        <f t="shared" si="137"/>
        <v>0</v>
      </c>
      <c r="KO89" s="403">
        <f t="shared" si="137"/>
        <v>0</v>
      </c>
      <c r="KP89" s="403">
        <f t="shared" si="137"/>
        <v>0</v>
      </c>
      <c r="KQ89" s="403">
        <f t="shared" si="137"/>
        <v>0</v>
      </c>
      <c r="KR89" s="403">
        <f t="shared" si="137"/>
        <v>0</v>
      </c>
      <c r="KS89" s="403">
        <f t="shared" si="137"/>
        <v>0</v>
      </c>
      <c r="KT89" s="403">
        <f t="shared" si="137"/>
        <v>0</v>
      </c>
      <c r="KU89" s="403">
        <f t="shared" si="137"/>
        <v>0</v>
      </c>
      <c r="KV89" s="403">
        <f t="shared" si="137"/>
        <v>0</v>
      </c>
      <c r="KW89" s="403">
        <f t="shared" si="137"/>
        <v>0</v>
      </c>
      <c r="KX89" s="403">
        <f t="shared" si="137"/>
        <v>0</v>
      </c>
      <c r="KY89" s="403">
        <f t="shared" si="137"/>
        <v>0</v>
      </c>
      <c r="KZ89" s="403">
        <f t="shared" si="137"/>
        <v>0</v>
      </c>
      <c r="LA89" s="403">
        <f t="shared" si="137"/>
        <v>0</v>
      </c>
      <c r="LB89" s="403">
        <f t="shared" si="137"/>
        <v>0</v>
      </c>
      <c r="LC89" s="403">
        <f t="shared" si="137"/>
        <v>0</v>
      </c>
      <c r="LD89" s="403">
        <f t="shared" si="137"/>
        <v>0</v>
      </c>
      <c r="LE89" s="403">
        <f t="shared" si="137"/>
        <v>0</v>
      </c>
      <c r="LF89" s="403">
        <f t="shared" si="137"/>
        <v>0</v>
      </c>
      <c r="LG89" s="403">
        <f t="shared" si="137"/>
        <v>0</v>
      </c>
      <c r="LH89" s="403">
        <f t="shared" si="137"/>
        <v>0</v>
      </c>
      <c r="LI89" s="403">
        <f t="shared" si="137"/>
        <v>0</v>
      </c>
      <c r="LJ89" s="403">
        <f t="shared" si="137"/>
        <v>0</v>
      </c>
      <c r="LK89" s="403">
        <f t="shared" si="137"/>
        <v>0</v>
      </c>
      <c r="LL89" s="403">
        <f t="shared" si="137"/>
        <v>0</v>
      </c>
      <c r="LM89" s="403">
        <f t="shared" si="137"/>
        <v>0</v>
      </c>
      <c r="LN89" s="403">
        <f t="shared" si="137"/>
        <v>0</v>
      </c>
      <c r="LO89" s="403">
        <f t="shared" si="137"/>
        <v>0</v>
      </c>
      <c r="LP89" s="403">
        <f t="shared" si="137"/>
        <v>0</v>
      </c>
    </row>
    <row r="90">
      <c r="A90" s="331" t="str">
        <f t="shared" si="77"/>
        <v>03-2026</v>
      </c>
      <c r="B90" s="346">
        <f t="shared" si="70"/>
        <v>8160419.69</v>
      </c>
      <c r="C90" s="346">
        <f t="shared" si="71"/>
        <v>1.001234056</v>
      </c>
      <c r="D90" s="346"/>
      <c r="E90" s="403">
        <f t="shared" ref="E90:BP90" si="138">IF(and($A90-E$66&gt;=0,$A90-E$67&lt;0),E$74,0)</f>
        <v>121708.41</v>
      </c>
      <c r="F90" s="403">
        <f t="shared" si="138"/>
        <v>90594.48</v>
      </c>
      <c r="G90" s="403">
        <f t="shared" si="138"/>
        <v>120000</v>
      </c>
      <c r="H90" s="403">
        <f t="shared" si="138"/>
        <v>129552.28</v>
      </c>
      <c r="I90" s="403">
        <f t="shared" si="138"/>
        <v>107000</v>
      </c>
      <c r="J90" s="403">
        <f t="shared" si="138"/>
        <v>103565</v>
      </c>
      <c r="K90" s="403">
        <f t="shared" si="138"/>
        <v>128418.77</v>
      </c>
      <c r="L90" s="403">
        <f t="shared" si="138"/>
        <v>87232.36</v>
      </c>
      <c r="M90" s="403">
        <f t="shared" si="138"/>
        <v>99881.32</v>
      </c>
      <c r="N90" s="403">
        <f t="shared" si="138"/>
        <v>223221.57</v>
      </c>
      <c r="O90" s="403">
        <f t="shared" si="138"/>
        <v>180593.29</v>
      </c>
      <c r="P90" s="403">
        <f t="shared" si="138"/>
        <v>91968.82</v>
      </c>
      <c r="Q90" s="403">
        <f t="shared" si="138"/>
        <v>102434.8</v>
      </c>
      <c r="R90" s="403">
        <f t="shared" si="138"/>
        <v>181860.19</v>
      </c>
      <c r="S90" s="403">
        <f t="shared" si="138"/>
        <v>208031.99</v>
      </c>
      <c r="T90" s="403">
        <f t="shared" si="138"/>
        <v>217515.94</v>
      </c>
      <c r="U90" s="403">
        <f t="shared" si="138"/>
        <v>195596.52</v>
      </c>
      <c r="V90" s="403">
        <f t="shared" si="138"/>
        <v>184028.25</v>
      </c>
      <c r="W90" s="403">
        <f t="shared" si="138"/>
        <v>168878.71</v>
      </c>
      <c r="X90" s="403">
        <f t="shared" si="138"/>
        <v>162441.03</v>
      </c>
      <c r="Y90" s="403">
        <f t="shared" si="138"/>
        <v>134043.44</v>
      </c>
      <c r="Z90" s="403">
        <f t="shared" si="138"/>
        <v>835.25</v>
      </c>
      <c r="AA90" s="403">
        <f t="shared" si="138"/>
        <v>175069.23</v>
      </c>
      <c r="AB90" s="403">
        <f t="shared" si="138"/>
        <v>159907.69</v>
      </c>
      <c r="AC90" s="403">
        <f t="shared" si="138"/>
        <v>183879.61</v>
      </c>
      <c r="AD90" s="403">
        <f t="shared" si="138"/>
        <v>184851.11</v>
      </c>
      <c r="AE90" s="403">
        <f t="shared" si="138"/>
        <v>240730.29</v>
      </c>
      <c r="AF90" s="403">
        <f t="shared" si="138"/>
        <v>112998.23</v>
      </c>
      <c r="AG90" s="403">
        <f t="shared" si="138"/>
        <v>126237</v>
      </c>
      <c r="AH90" s="403">
        <f t="shared" si="138"/>
        <v>9142.22</v>
      </c>
      <c r="AI90" s="403">
        <f t="shared" si="138"/>
        <v>186686.77</v>
      </c>
      <c r="AJ90" s="403">
        <f t="shared" si="138"/>
        <v>42000</v>
      </c>
      <c r="AK90" s="403">
        <f t="shared" si="138"/>
        <v>271017.63</v>
      </c>
      <c r="AL90" s="403">
        <f t="shared" si="138"/>
        <v>5000</v>
      </c>
      <c r="AM90" s="403">
        <f t="shared" si="138"/>
        <v>127756.57</v>
      </c>
      <c r="AN90" s="403">
        <f t="shared" si="138"/>
        <v>237115.24</v>
      </c>
      <c r="AO90" s="403">
        <f t="shared" si="138"/>
        <v>158167.25</v>
      </c>
      <c r="AP90" s="403">
        <f t="shared" si="138"/>
        <v>103015</v>
      </c>
      <c r="AQ90" s="403">
        <f t="shared" si="138"/>
        <v>155500</v>
      </c>
      <c r="AR90" s="403">
        <f t="shared" si="138"/>
        <v>167620.78</v>
      </c>
      <c r="AS90" s="403">
        <f t="shared" si="138"/>
        <v>191134.2</v>
      </c>
      <c r="AT90" s="403">
        <f t="shared" si="138"/>
        <v>283068.43</v>
      </c>
      <c r="AU90" s="403">
        <f t="shared" si="138"/>
        <v>114804.31</v>
      </c>
      <c r="AV90" s="403">
        <f t="shared" si="138"/>
        <v>109785.34</v>
      </c>
      <c r="AW90" s="403">
        <f t="shared" si="138"/>
        <v>48000</v>
      </c>
      <c r="AX90" s="403">
        <f t="shared" si="138"/>
        <v>164702</v>
      </c>
      <c r="AY90" s="403">
        <f t="shared" si="138"/>
        <v>223255</v>
      </c>
      <c r="AZ90" s="403">
        <f t="shared" si="138"/>
        <v>72000</v>
      </c>
      <c r="BA90" s="403">
        <f t="shared" si="138"/>
        <v>97799.52</v>
      </c>
      <c r="BB90" s="403">
        <f t="shared" si="138"/>
        <v>242596.66</v>
      </c>
      <c r="BC90" s="403">
        <f t="shared" si="138"/>
        <v>108292.85</v>
      </c>
      <c r="BD90" s="403">
        <f t="shared" si="138"/>
        <v>238900</v>
      </c>
      <c r="BE90" s="403">
        <f t="shared" si="138"/>
        <v>101455.9</v>
      </c>
      <c r="BF90" s="403">
        <f t="shared" si="138"/>
        <v>23511.76</v>
      </c>
      <c r="BG90" s="403">
        <f t="shared" si="138"/>
        <v>20008.84</v>
      </c>
      <c r="BH90" s="403">
        <f t="shared" si="138"/>
        <v>77858.98</v>
      </c>
      <c r="BI90" s="403">
        <f t="shared" si="138"/>
        <v>45000</v>
      </c>
      <c r="BJ90" s="403">
        <f t="shared" si="138"/>
        <v>124565</v>
      </c>
      <c r="BK90" s="403">
        <f t="shared" si="138"/>
        <v>25000</v>
      </c>
      <c r="BL90" s="403">
        <f t="shared" si="138"/>
        <v>29885</v>
      </c>
      <c r="BM90" s="403">
        <f t="shared" si="138"/>
        <v>33809.25</v>
      </c>
      <c r="BN90" s="403">
        <f t="shared" si="138"/>
        <v>10969.85</v>
      </c>
      <c r="BO90" s="403">
        <f t="shared" si="138"/>
        <v>77861.76</v>
      </c>
      <c r="BP90" s="403">
        <f t="shared" si="138"/>
        <v>10058</v>
      </c>
      <c r="BQ90" s="403"/>
      <c r="BR90" s="403">
        <f t="shared" ref="BR90:EC90" si="139">IF(and($A90-BR$66&gt;=0,$A90-BR$67&lt;0),BR$74,0)</f>
        <v>0</v>
      </c>
      <c r="BS90" s="403">
        <f t="shared" si="139"/>
        <v>0</v>
      </c>
      <c r="BT90" s="403">
        <f t="shared" si="139"/>
        <v>0</v>
      </c>
      <c r="BU90" s="403">
        <f t="shared" si="139"/>
        <v>0</v>
      </c>
      <c r="BV90" s="403">
        <f t="shared" si="139"/>
        <v>0</v>
      </c>
      <c r="BW90" s="403">
        <f t="shared" si="139"/>
        <v>0</v>
      </c>
      <c r="BX90" s="403">
        <f t="shared" si="139"/>
        <v>0</v>
      </c>
      <c r="BY90" s="403">
        <f t="shared" si="139"/>
        <v>0</v>
      </c>
      <c r="BZ90" s="403">
        <f t="shared" si="139"/>
        <v>0</v>
      </c>
      <c r="CA90" s="403">
        <f t="shared" si="139"/>
        <v>0</v>
      </c>
      <c r="CB90" s="403">
        <f t="shared" si="139"/>
        <v>0</v>
      </c>
      <c r="CC90" s="403">
        <f t="shared" si="139"/>
        <v>0</v>
      </c>
      <c r="CD90" s="403">
        <f t="shared" si="139"/>
        <v>0</v>
      </c>
      <c r="CE90" s="403">
        <f t="shared" si="139"/>
        <v>0</v>
      </c>
      <c r="CF90" s="403">
        <f t="shared" si="139"/>
        <v>0</v>
      </c>
      <c r="CG90" s="403">
        <f t="shared" si="139"/>
        <v>0</v>
      </c>
      <c r="CH90" s="403">
        <f t="shared" si="139"/>
        <v>0</v>
      </c>
      <c r="CI90" s="403">
        <f t="shared" si="139"/>
        <v>0</v>
      </c>
      <c r="CJ90" s="403">
        <f t="shared" si="139"/>
        <v>0</v>
      </c>
      <c r="CK90" s="403">
        <f t="shared" si="139"/>
        <v>0</v>
      </c>
      <c r="CL90" s="403">
        <f t="shared" si="139"/>
        <v>0</v>
      </c>
      <c r="CM90" s="403">
        <f t="shared" si="139"/>
        <v>0</v>
      </c>
      <c r="CN90" s="403">
        <f t="shared" si="139"/>
        <v>0</v>
      </c>
      <c r="CO90" s="403">
        <f t="shared" si="139"/>
        <v>0</v>
      </c>
      <c r="CP90" s="403">
        <f t="shared" si="139"/>
        <v>0</v>
      </c>
      <c r="CQ90" s="403">
        <f t="shared" si="139"/>
        <v>0</v>
      </c>
      <c r="CR90" s="403">
        <f t="shared" si="139"/>
        <v>0</v>
      </c>
      <c r="CS90" s="403">
        <f t="shared" si="139"/>
        <v>0</v>
      </c>
      <c r="CT90" s="403">
        <f t="shared" si="139"/>
        <v>0</v>
      </c>
      <c r="CU90" s="403">
        <f t="shared" si="139"/>
        <v>0</v>
      </c>
      <c r="CV90" s="403">
        <f t="shared" si="139"/>
        <v>0</v>
      </c>
      <c r="CW90" s="403">
        <f t="shared" si="139"/>
        <v>0</v>
      </c>
      <c r="CX90" s="403">
        <f t="shared" si="139"/>
        <v>0</v>
      </c>
      <c r="CY90" s="403">
        <f t="shared" si="139"/>
        <v>0</v>
      </c>
      <c r="CZ90" s="403">
        <f t="shared" si="139"/>
        <v>0</v>
      </c>
      <c r="DA90" s="403">
        <f t="shared" si="139"/>
        <v>0</v>
      </c>
      <c r="DB90" s="403">
        <f t="shared" si="139"/>
        <v>0</v>
      </c>
      <c r="DC90" s="403">
        <f t="shared" si="139"/>
        <v>0</v>
      </c>
      <c r="DD90" s="403">
        <f t="shared" si="139"/>
        <v>0</v>
      </c>
      <c r="DE90" s="403">
        <f t="shared" si="139"/>
        <v>0</v>
      </c>
      <c r="DF90" s="403">
        <f t="shared" si="139"/>
        <v>0</v>
      </c>
      <c r="DG90" s="403">
        <f t="shared" si="139"/>
        <v>0</v>
      </c>
      <c r="DH90" s="403">
        <f t="shared" si="139"/>
        <v>0</v>
      </c>
      <c r="DI90" s="403">
        <f t="shared" si="139"/>
        <v>0</v>
      </c>
      <c r="DJ90" s="403">
        <f t="shared" si="139"/>
        <v>0</v>
      </c>
      <c r="DK90" s="403">
        <f t="shared" si="139"/>
        <v>0</v>
      </c>
      <c r="DL90" s="403">
        <f t="shared" si="139"/>
        <v>0</v>
      </c>
      <c r="DM90" s="403">
        <f t="shared" si="139"/>
        <v>0</v>
      </c>
      <c r="DN90" s="403">
        <f t="shared" si="139"/>
        <v>0</v>
      </c>
      <c r="DO90" s="403">
        <f t="shared" si="139"/>
        <v>0</v>
      </c>
      <c r="DP90" s="403">
        <f t="shared" si="139"/>
        <v>0</v>
      </c>
      <c r="DQ90" s="403">
        <f t="shared" si="139"/>
        <v>0</v>
      </c>
      <c r="DR90" s="403">
        <f t="shared" si="139"/>
        <v>0</v>
      </c>
      <c r="DS90" s="403">
        <f t="shared" si="139"/>
        <v>0</v>
      </c>
      <c r="DT90" s="403">
        <f t="shared" si="139"/>
        <v>0</v>
      </c>
      <c r="DU90" s="403">
        <f t="shared" si="139"/>
        <v>0</v>
      </c>
      <c r="DV90" s="403">
        <f t="shared" si="139"/>
        <v>0</v>
      </c>
      <c r="DW90" s="403">
        <f t="shared" si="139"/>
        <v>0</v>
      </c>
      <c r="DX90" s="403">
        <f t="shared" si="139"/>
        <v>0</v>
      </c>
      <c r="DY90" s="403">
        <f t="shared" si="139"/>
        <v>0</v>
      </c>
      <c r="DZ90" s="403">
        <f t="shared" si="139"/>
        <v>0</v>
      </c>
      <c r="EA90" s="403">
        <f t="shared" si="139"/>
        <v>0</v>
      </c>
      <c r="EB90" s="403">
        <f t="shared" si="139"/>
        <v>0</v>
      </c>
      <c r="EC90" s="403">
        <f t="shared" si="139"/>
        <v>0</v>
      </c>
      <c r="ED90" s="403"/>
      <c r="EE90" s="403">
        <f t="shared" ref="EE90:GP90" si="140">IF(and($A90-EE$66&gt;=0,$A90-EE$67&lt;0),EE$74,0)</f>
        <v>0</v>
      </c>
      <c r="EF90" s="403">
        <f t="shared" si="140"/>
        <v>0</v>
      </c>
      <c r="EG90" s="403">
        <f t="shared" si="140"/>
        <v>0</v>
      </c>
      <c r="EH90" s="403">
        <f t="shared" si="140"/>
        <v>0</v>
      </c>
      <c r="EI90" s="403">
        <f t="shared" si="140"/>
        <v>0</v>
      </c>
      <c r="EJ90" s="403">
        <f t="shared" si="140"/>
        <v>0</v>
      </c>
      <c r="EK90" s="403">
        <f t="shared" si="140"/>
        <v>0</v>
      </c>
      <c r="EL90" s="403">
        <f t="shared" si="140"/>
        <v>0</v>
      </c>
      <c r="EM90" s="403">
        <f t="shared" si="140"/>
        <v>0</v>
      </c>
      <c r="EN90" s="403">
        <f t="shared" si="140"/>
        <v>0</v>
      </c>
      <c r="EO90" s="403">
        <f t="shared" si="140"/>
        <v>0</v>
      </c>
      <c r="EP90" s="403">
        <f t="shared" si="140"/>
        <v>0</v>
      </c>
      <c r="EQ90" s="403">
        <f t="shared" si="140"/>
        <v>0</v>
      </c>
      <c r="ER90" s="403">
        <f t="shared" si="140"/>
        <v>0</v>
      </c>
      <c r="ES90" s="403">
        <f t="shared" si="140"/>
        <v>0</v>
      </c>
      <c r="ET90" s="403">
        <f t="shared" si="140"/>
        <v>0</v>
      </c>
      <c r="EU90" s="403">
        <f t="shared" si="140"/>
        <v>0</v>
      </c>
      <c r="EV90" s="403">
        <f t="shared" si="140"/>
        <v>0</v>
      </c>
      <c r="EW90" s="403">
        <f t="shared" si="140"/>
        <v>0</v>
      </c>
      <c r="EX90" s="403">
        <f t="shared" si="140"/>
        <v>0</v>
      </c>
      <c r="EY90" s="403">
        <f t="shared" si="140"/>
        <v>0</v>
      </c>
      <c r="EZ90" s="403">
        <f t="shared" si="140"/>
        <v>0</v>
      </c>
      <c r="FA90" s="403">
        <f t="shared" si="140"/>
        <v>0</v>
      </c>
      <c r="FB90" s="403">
        <f t="shared" si="140"/>
        <v>0</v>
      </c>
      <c r="FC90" s="403">
        <f t="shared" si="140"/>
        <v>0</v>
      </c>
      <c r="FD90" s="403">
        <f t="shared" si="140"/>
        <v>0</v>
      </c>
      <c r="FE90" s="403">
        <f t="shared" si="140"/>
        <v>0</v>
      </c>
      <c r="FF90" s="403">
        <f t="shared" si="140"/>
        <v>0</v>
      </c>
      <c r="FG90" s="403">
        <f t="shared" si="140"/>
        <v>0</v>
      </c>
      <c r="FH90" s="403">
        <f t="shared" si="140"/>
        <v>0</v>
      </c>
      <c r="FI90" s="403">
        <f t="shared" si="140"/>
        <v>0</v>
      </c>
      <c r="FJ90" s="403">
        <f t="shared" si="140"/>
        <v>0</v>
      </c>
      <c r="FK90" s="403">
        <f t="shared" si="140"/>
        <v>0</v>
      </c>
      <c r="FL90" s="403">
        <f t="shared" si="140"/>
        <v>0</v>
      </c>
      <c r="FM90" s="403">
        <f t="shared" si="140"/>
        <v>0</v>
      </c>
      <c r="FN90" s="403">
        <f t="shared" si="140"/>
        <v>0</v>
      </c>
      <c r="FO90" s="403">
        <f t="shared" si="140"/>
        <v>0</v>
      </c>
      <c r="FP90" s="403">
        <f t="shared" si="140"/>
        <v>0</v>
      </c>
      <c r="FQ90" s="403">
        <f t="shared" si="140"/>
        <v>0</v>
      </c>
      <c r="FR90" s="403">
        <f t="shared" si="140"/>
        <v>0</v>
      </c>
      <c r="FS90" s="403">
        <f t="shared" si="140"/>
        <v>0</v>
      </c>
      <c r="FT90" s="403">
        <f t="shared" si="140"/>
        <v>0</v>
      </c>
      <c r="FU90" s="403">
        <f t="shared" si="140"/>
        <v>0</v>
      </c>
      <c r="FV90" s="403">
        <f t="shared" si="140"/>
        <v>0</v>
      </c>
      <c r="FW90" s="403">
        <f t="shared" si="140"/>
        <v>0</v>
      </c>
      <c r="FX90" s="403">
        <f t="shared" si="140"/>
        <v>0</v>
      </c>
      <c r="FY90" s="403">
        <f t="shared" si="140"/>
        <v>0</v>
      </c>
      <c r="FZ90" s="403">
        <f t="shared" si="140"/>
        <v>0</v>
      </c>
      <c r="GA90" s="403">
        <f t="shared" si="140"/>
        <v>0</v>
      </c>
      <c r="GB90" s="403">
        <f t="shared" si="140"/>
        <v>0</v>
      </c>
      <c r="GC90" s="403">
        <f t="shared" si="140"/>
        <v>0</v>
      </c>
      <c r="GD90" s="403">
        <f t="shared" si="140"/>
        <v>0</v>
      </c>
      <c r="GE90" s="403">
        <f t="shared" si="140"/>
        <v>0</v>
      </c>
      <c r="GF90" s="403">
        <f t="shared" si="140"/>
        <v>0</v>
      </c>
      <c r="GG90" s="403">
        <f t="shared" si="140"/>
        <v>0</v>
      </c>
      <c r="GH90" s="403">
        <f t="shared" si="140"/>
        <v>0</v>
      </c>
      <c r="GI90" s="403">
        <f t="shared" si="140"/>
        <v>0</v>
      </c>
      <c r="GJ90" s="403">
        <f t="shared" si="140"/>
        <v>0</v>
      </c>
      <c r="GK90" s="403">
        <f t="shared" si="140"/>
        <v>0</v>
      </c>
      <c r="GL90" s="403">
        <f t="shared" si="140"/>
        <v>0</v>
      </c>
      <c r="GM90" s="403">
        <f t="shared" si="140"/>
        <v>0</v>
      </c>
      <c r="GN90" s="403">
        <f t="shared" si="140"/>
        <v>0</v>
      </c>
      <c r="GO90" s="403">
        <f t="shared" si="140"/>
        <v>0</v>
      </c>
      <c r="GP90" s="403">
        <f t="shared" si="140"/>
        <v>0</v>
      </c>
      <c r="GQ90" s="403"/>
      <c r="GR90" s="403">
        <f t="shared" ref="GR90:JC90" si="141">IF(and($A90-GR$66&gt;=0,$A90-GR$67&lt;0),GR$74,0)</f>
        <v>0</v>
      </c>
      <c r="GS90" s="403">
        <f t="shared" si="141"/>
        <v>0</v>
      </c>
      <c r="GT90" s="403">
        <f t="shared" si="141"/>
        <v>0</v>
      </c>
      <c r="GU90" s="403">
        <f t="shared" si="141"/>
        <v>0</v>
      </c>
      <c r="GV90" s="403">
        <f t="shared" si="141"/>
        <v>0</v>
      </c>
      <c r="GW90" s="403">
        <f t="shared" si="141"/>
        <v>0</v>
      </c>
      <c r="GX90" s="403">
        <f t="shared" si="141"/>
        <v>0</v>
      </c>
      <c r="GY90" s="403">
        <f t="shared" si="141"/>
        <v>0</v>
      </c>
      <c r="GZ90" s="403">
        <f t="shared" si="141"/>
        <v>0</v>
      </c>
      <c r="HA90" s="403">
        <f t="shared" si="141"/>
        <v>0</v>
      </c>
      <c r="HB90" s="403">
        <f t="shared" si="141"/>
        <v>0</v>
      </c>
      <c r="HC90" s="403">
        <f t="shared" si="141"/>
        <v>0</v>
      </c>
      <c r="HD90" s="403">
        <f t="shared" si="141"/>
        <v>0</v>
      </c>
      <c r="HE90" s="403">
        <f t="shared" si="141"/>
        <v>0</v>
      </c>
      <c r="HF90" s="403">
        <f t="shared" si="141"/>
        <v>0</v>
      </c>
      <c r="HG90" s="403">
        <f t="shared" si="141"/>
        <v>0</v>
      </c>
      <c r="HH90" s="403">
        <f t="shared" si="141"/>
        <v>0</v>
      </c>
      <c r="HI90" s="403">
        <f t="shared" si="141"/>
        <v>0</v>
      </c>
      <c r="HJ90" s="403">
        <f t="shared" si="141"/>
        <v>0</v>
      </c>
      <c r="HK90" s="403">
        <f t="shared" si="141"/>
        <v>0</v>
      </c>
      <c r="HL90" s="403">
        <f t="shared" si="141"/>
        <v>0</v>
      </c>
      <c r="HM90" s="403">
        <f t="shared" si="141"/>
        <v>0</v>
      </c>
      <c r="HN90" s="403">
        <f t="shared" si="141"/>
        <v>0</v>
      </c>
      <c r="HO90" s="403">
        <f t="shared" si="141"/>
        <v>0</v>
      </c>
      <c r="HP90" s="403">
        <f t="shared" si="141"/>
        <v>0</v>
      </c>
      <c r="HQ90" s="403">
        <f t="shared" si="141"/>
        <v>0</v>
      </c>
      <c r="HR90" s="403">
        <f t="shared" si="141"/>
        <v>0</v>
      </c>
      <c r="HS90" s="403">
        <f t="shared" si="141"/>
        <v>0</v>
      </c>
      <c r="HT90" s="403">
        <f t="shared" si="141"/>
        <v>0</v>
      </c>
      <c r="HU90" s="403">
        <f t="shared" si="141"/>
        <v>0</v>
      </c>
      <c r="HV90" s="403">
        <f t="shared" si="141"/>
        <v>0</v>
      </c>
      <c r="HW90" s="403">
        <f t="shared" si="141"/>
        <v>0</v>
      </c>
      <c r="HX90" s="403">
        <f t="shared" si="141"/>
        <v>0</v>
      </c>
      <c r="HY90" s="403">
        <f t="shared" si="141"/>
        <v>0</v>
      </c>
      <c r="HZ90" s="403">
        <f t="shared" si="141"/>
        <v>0</v>
      </c>
      <c r="IA90" s="403">
        <f t="shared" si="141"/>
        <v>0</v>
      </c>
      <c r="IB90" s="403">
        <f t="shared" si="141"/>
        <v>0</v>
      </c>
      <c r="IC90" s="403">
        <f t="shared" si="141"/>
        <v>0</v>
      </c>
      <c r="ID90" s="403">
        <f t="shared" si="141"/>
        <v>0</v>
      </c>
      <c r="IE90" s="403">
        <f t="shared" si="141"/>
        <v>0</v>
      </c>
      <c r="IF90" s="403">
        <f t="shared" si="141"/>
        <v>0</v>
      </c>
      <c r="IG90" s="403">
        <f t="shared" si="141"/>
        <v>0</v>
      </c>
      <c r="IH90" s="403">
        <f t="shared" si="141"/>
        <v>0</v>
      </c>
      <c r="II90" s="403">
        <f t="shared" si="141"/>
        <v>0</v>
      </c>
      <c r="IJ90" s="403">
        <f t="shared" si="141"/>
        <v>0</v>
      </c>
      <c r="IK90" s="403">
        <f t="shared" si="141"/>
        <v>0</v>
      </c>
      <c r="IL90" s="403">
        <f t="shared" si="141"/>
        <v>0</v>
      </c>
      <c r="IM90" s="403">
        <f t="shared" si="141"/>
        <v>0</v>
      </c>
      <c r="IN90" s="403">
        <f t="shared" si="141"/>
        <v>0</v>
      </c>
      <c r="IO90" s="403">
        <f t="shared" si="141"/>
        <v>0</v>
      </c>
      <c r="IP90" s="403">
        <f t="shared" si="141"/>
        <v>0</v>
      </c>
      <c r="IQ90" s="403">
        <f t="shared" si="141"/>
        <v>0</v>
      </c>
      <c r="IR90" s="403">
        <f t="shared" si="141"/>
        <v>0</v>
      </c>
      <c r="IS90" s="403">
        <f t="shared" si="141"/>
        <v>0</v>
      </c>
      <c r="IT90" s="403">
        <f t="shared" si="141"/>
        <v>0</v>
      </c>
      <c r="IU90" s="403">
        <f t="shared" si="141"/>
        <v>0</v>
      </c>
      <c r="IV90" s="403">
        <f t="shared" si="141"/>
        <v>0</v>
      </c>
      <c r="IW90" s="403">
        <f t="shared" si="141"/>
        <v>0</v>
      </c>
      <c r="IX90" s="403">
        <f t="shared" si="141"/>
        <v>0</v>
      </c>
      <c r="IY90" s="403">
        <f t="shared" si="141"/>
        <v>0</v>
      </c>
      <c r="IZ90" s="403">
        <f t="shared" si="141"/>
        <v>0</v>
      </c>
      <c r="JA90" s="403">
        <f t="shared" si="141"/>
        <v>0</v>
      </c>
      <c r="JB90" s="403">
        <f t="shared" si="141"/>
        <v>0</v>
      </c>
      <c r="JC90" s="403">
        <f t="shared" si="141"/>
        <v>0</v>
      </c>
      <c r="JD90" s="403"/>
      <c r="JE90" s="403">
        <f t="shared" ref="JE90:LP90" si="142">IF(and($A90-JE$66&gt;=0,$A90-JE$67&lt;0),JE$74,0)</f>
        <v>0</v>
      </c>
      <c r="JF90" s="403">
        <f t="shared" si="142"/>
        <v>0</v>
      </c>
      <c r="JG90" s="403">
        <f t="shared" si="142"/>
        <v>0</v>
      </c>
      <c r="JH90" s="403">
        <f t="shared" si="142"/>
        <v>0</v>
      </c>
      <c r="JI90" s="403">
        <f t="shared" si="142"/>
        <v>0</v>
      </c>
      <c r="JJ90" s="403">
        <f t="shared" si="142"/>
        <v>0</v>
      </c>
      <c r="JK90" s="403">
        <f t="shared" si="142"/>
        <v>0</v>
      </c>
      <c r="JL90" s="403">
        <f t="shared" si="142"/>
        <v>0</v>
      </c>
      <c r="JM90" s="403">
        <f t="shared" si="142"/>
        <v>0</v>
      </c>
      <c r="JN90" s="403">
        <f t="shared" si="142"/>
        <v>0</v>
      </c>
      <c r="JO90" s="403">
        <f t="shared" si="142"/>
        <v>0</v>
      </c>
      <c r="JP90" s="403">
        <f t="shared" si="142"/>
        <v>0</v>
      </c>
      <c r="JQ90" s="403">
        <f t="shared" si="142"/>
        <v>0</v>
      </c>
      <c r="JR90" s="403">
        <f t="shared" si="142"/>
        <v>0</v>
      </c>
      <c r="JS90" s="403">
        <f t="shared" si="142"/>
        <v>0</v>
      </c>
      <c r="JT90" s="403">
        <f t="shared" si="142"/>
        <v>0</v>
      </c>
      <c r="JU90" s="403">
        <f t="shared" si="142"/>
        <v>0</v>
      </c>
      <c r="JV90" s="403">
        <f t="shared" si="142"/>
        <v>0</v>
      </c>
      <c r="JW90" s="403">
        <f t="shared" si="142"/>
        <v>0</v>
      </c>
      <c r="JX90" s="403">
        <f t="shared" si="142"/>
        <v>0</v>
      </c>
      <c r="JY90" s="403">
        <f t="shared" si="142"/>
        <v>0</v>
      </c>
      <c r="JZ90" s="403">
        <f t="shared" si="142"/>
        <v>0</v>
      </c>
      <c r="KA90" s="403">
        <f t="shared" si="142"/>
        <v>0</v>
      </c>
      <c r="KB90" s="403">
        <f t="shared" si="142"/>
        <v>0</v>
      </c>
      <c r="KC90" s="403">
        <f t="shared" si="142"/>
        <v>0</v>
      </c>
      <c r="KD90" s="403">
        <f t="shared" si="142"/>
        <v>0</v>
      </c>
      <c r="KE90" s="403">
        <f t="shared" si="142"/>
        <v>0</v>
      </c>
      <c r="KF90" s="403">
        <f t="shared" si="142"/>
        <v>0</v>
      </c>
      <c r="KG90" s="403">
        <f t="shared" si="142"/>
        <v>0</v>
      </c>
      <c r="KH90" s="403">
        <f t="shared" si="142"/>
        <v>0</v>
      </c>
      <c r="KI90" s="403">
        <f t="shared" si="142"/>
        <v>0</v>
      </c>
      <c r="KJ90" s="403">
        <f t="shared" si="142"/>
        <v>0</v>
      </c>
      <c r="KK90" s="403">
        <f t="shared" si="142"/>
        <v>0</v>
      </c>
      <c r="KL90" s="403">
        <f t="shared" si="142"/>
        <v>0</v>
      </c>
      <c r="KM90" s="403">
        <f t="shared" si="142"/>
        <v>0</v>
      </c>
      <c r="KN90" s="403">
        <f t="shared" si="142"/>
        <v>0</v>
      </c>
      <c r="KO90" s="403">
        <f t="shared" si="142"/>
        <v>0</v>
      </c>
      <c r="KP90" s="403">
        <f t="shared" si="142"/>
        <v>0</v>
      </c>
      <c r="KQ90" s="403">
        <f t="shared" si="142"/>
        <v>0</v>
      </c>
      <c r="KR90" s="403">
        <f t="shared" si="142"/>
        <v>0</v>
      </c>
      <c r="KS90" s="403">
        <f t="shared" si="142"/>
        <v>0</v>
      </c>
      <c r="KT90" s="403">
        <f t="shared" si="142"/>
        <v>0</v>
      </c>
      <c r="KU90" s="403">
        <f t="shared" si="142"/>
        <v>0</v>
      </c>
      <c r="KV90" s="403">
        <f t="shared" si="142"/>
        <v>0</v>
      </c>
      <c r="KW90" s="403">
        <f t="shared" si="142"/>
        <v>0</v>
      </c>
      <c r="KX90" s="403">
        <f t="shared" si="142"/>
        <v>0</v>
      </c>
      <c r="KY90" s="403">
        <f t="shared" si="142"/>
        <v>0</v>
      </c>
      <c r="KZ90" s="403">
        <f t="shared" si="142"/>
        <v>0</v>
      </c>
      <c r="LA90" s="403">
        <f t="shared" si="142"/>
        <v>0</v>
      </c>
      <c r="LB90" s="403">
        <f t="shared" si="142"/>
        <v>0</v>
      </c>
      <c r="LC90" s="403">
        <f t="shared" si="142"/>
        <v>0</v>
      </c>
      <c r="LD90" s="403">
        <f t="shared" si="142"/>
        <v>0</v>
      </c>
      <c r="LE90" s="403">
        <f t="shared" si="142"/>
        <v>0</v>
      </c>
      <c r="LF90" s="403">
        <f t="shared" si="142"/>
        <v>0</v>
      </c>
      <c r="LG90" s="403">
        <f t="shared" si="142"/>
        <v>0</v>
      </c>
      <c r="LH90" s="403">
        <f t="shared" si="142"/>
        <v>0</v>
      </c>
      <c r="LI90" s="403">
        <f t="shared" si="142"/>
        <v>0</v>
      </c>
      <c r="LJ90" s="403">
        <f t="shared" si="142"/>
        <v>0</v>
      </c>
      <c r="LK90" s="403">
        <f t="shared" si="142"/>
        <v>0</v>
      </c>
      <c r="LL90" s="403">
        <f t="shared" si="142"/>
        <v>0</v>
      </c>
      <c r="LM90" s="403">
        <f t="shared" si="142"/>
        <v>0</v>
      </c>
      <c r="LN90" s="403">
        <f t="shared" si="142"/>
        <v>0</v>
      </c>
      <c r="LO90" s="403">
        <f t="shared" si="142"/>
        <v>0</v>
      </c>
      <c r="LP90" s="403">
        <f t="shared" si="142"/>
        <v>0</v>
      </c>
    </row>
    <row r="91">
      <c r="A91" s="331" t="str">
        <f t="shared" si="77"/>
        <v>06-2026</v>
      </c>
      <c r="B91" s="346">
        <f t="shared" si="70"/>
        <v>8160419.69</v>
      </c>
      <c r="C91" s="346">
        <f t="shared" si="71"/>
        <v>1.001234056</v>
      </c>
      <c r="D91" s="346"/>
      <c r="E91" s="403">
        <f t="shared" ref="E91:BP91" si="143">IF(and($A91-E$66&gt;=0,$A91-E$67&lt;0),E$74,0)</f>
        <v>121708.41</v>
      </c>
      <c r="F91" s="403">
        <f t="shared" si="143"/>
        <v>90594.48</v>
      </c>
      <c r="G91" s="403">
        <f t="shared" si="143"/>
        <v>120000</v>
      </c>
      <c r="H91" s="403">
        <f t="shared" si="143"/>
        <v>129552.28</v>
      </c>
      <c r="I91" s="403">
        <f t="shared" si="143"/>
        <v>107000</v>
      </c>
      <c r="J91" s="403">
        <f t="shared" si="143"/>
        <v>103565</v>
      </c>
      <c r="K91" s="403">
        <f t="shared" si="143"/>
        <v>128418.77</v>
      </c>
      <c r="L91" s="403">
        <f t="shared" si="143"/>
        <v>87232.36</v>
      </c>
      <c r="M91" s="403">
        <f t="shared" si="143"/>
        <v>99881.32</v>
      </c>
      <c r="N91" s="403">
        <f t="shared" si="143"/>
        <v>223221.57</v>
      </c>
      <c r="O91" s="403">
        <f t="shared" si="143"/>
        <v>180593.29</v>
      </c>
      <c r="P91" s="403">
        <f t="shared" si="143"/>
        <v>91968.82</v>
      </c>
      <c r="Q91" s="403">
        <f t="shared" si="143"/>
        <v>102434.8</v>
      </c>
      <c r="R91" s="403">
        <f t="shared" si="143"/>
        <v>181860.19</v>
      </c>
      <c r="S91" s="403">
        <f t="shared" si="143"/>
        <v>208031.99</v>
      </c>
      <c r="T91" s="403">
        <f t="shared" si="143"/>
        <v>217515.94</v>
      </c>
      <c r="U91" s="403">
        <f t="shared" si="143"/>
        <v>195596.52</v>
      </c>
      <c r="V91" s="403">
        <f t="shared" si="143"/>
        <v>184028.25</v>
      </c>
      <c r="W91" s="403">
        <f t="shared" si="143"/>
        <v>168878.71</v>
      </c>
      <c r="X91" s="403">
        <f t="shared" si="143"/>
        <v>162441.03</v>
      </c>
      <c r="Y91" s="403">
        <f t="shared" si="143"/>
        <v>134043.44</v>
      </c>
      <c r="Z91" s="403">
        <f t="shared" si="143"/>
        <v>835.25</v>
      </c>
      <c r="AA91" s="403">
        <f t="shared" si="143"/>
        <v>175069.23</v>
      </c>
      <c r="AB91" s="403">
        <f t="shared" si="143"/>
        <v>159907.69</v>
      </c>
      <c r="AC91" s="403">
        <f t="shared" si="143"/>
        <v>183879.61</v>
      </c>
      <c r="AD91" s="403">
        <f t="shared" si="143"/>
        <v>184851.11</v>
      </c>
      <c r="AE91" s="403">
        <f t="shared" si="143"/>
        <v>240730.29</v>
      </c>
      <c r="AF91" s="403">
        <f t="shared" si="143"/>
        <v>112998.23</v>
      </c>
      <c r="AG91" s="403">
        <f t="shared" si="143"/>
        <v>126237</v>
      </c>
      <c r="AH91" s="403">
        <f t="shared" si="143"/>
        <v>9142.22</v>
      </c>
      <c r="AI91" s="403">
        <f t="shared" si="143"/>
        <v>186686.77</v>
      </c>
      <c r="AJ91" s="403">
        <f t="shared" si="143"/>
        <v>42000</v>
      </c>
      <c r="AK91" s="403">
        <f t="shared" si="143"/>
        <v>271017.63</v>
      </c>
      <c r="AL91" s="403">
        <f t="shared" si="143"/>
        <v>5000</v>
      </c>
      <c r="AM91" s="403">
        <f t="shared" si="143"/>
        <v>127756.57</v>
      </c>
      <c r="AN91" s="403">
        <f t="shared" si="143"/>
        <v>237115.24</v>
      </c>
      <c r="AO91" s="403">
        <f t="shared" si="143"/>
        <v>158167.25</v>
      </c>
      <c r="AP91" s="403">
        <f t="shared" si="143"/>
        <v>103015</v>
      </c>
      <c r="AQ91" s="403">
        <f t="shared" si="143"/>
        <v>155500</v>
      </c>
      <c r="AR91" s="403">
        <f t="shared" si="143"/>
        <v>167620.78</v>
      </c>
      <c r="AS91" s="403">
        <f t="shared" si="143"/>
        <v>191134.2</v>
      </c>
      <c r="AT91" s="403">
        <f t="shared" si="143"/>
        <v>283068.43</v>
      </c>
      <c r="AU91" s="403">
        <f t="shared" si="143"/>
        <v>114804.31</v>
      </c>
      <c r="AV91" s="403">
        <f t="shared" si="143"/>
        <v>109785.34</v>
      </c>
      <c r="AW91" s="403">
        <f t="shared" si="143"/>
        <v>48000</v>
      </c>
      <c r="AX91" s="403">
        <f t="shared" si="143"/>
        <v>164702</v>
      </c>
      <c r="AY91" s="403">
        <f t="shared" si="143"/>
        <v>223255</v>
      </c>
      <c r="AZ91" s="403">
        <f t="shared" si="143"/>
        <v>72000</v>
      </c>
      <c r="BA91" s="403">
        <f t="shared" si="143"/>
        <v>97799.52</v>
      </c>
      <c r="BB91" s="403">
        <f t="shared" si="143"/>
        <v>242596.66</v>
      </c>
      <c r="BC91" s="403">
        <f t="shared" si="143"/>
        <v>108292.85</v>
      </c>
      <c r="BD91" s="403">
        <f t="shared" si="143"/>
        <v>238900</v>
      </c>
      <c r="BE91" s="403">
        <f t="shared" si="143"/>
        <v>101455.9</v>
      </c>
      <c r="BF91" s="403">
        <f t="shared" si="143"/>
        <v>23511.76</v>
      </c>
      <c r="BG91" s="403">
        <f t="shared" si="143"/>
        <v>20008.84</v>
      </c>
      <c r="BH91" s="403">
        <f t="shared" si="143"/>
        <v>77858.98</v>
      </c>
      <c r="BI91" s="403">
        <f t="shared" si="143"/>
        <v>45000</v>
      </c>
      <c r="BJ91" s="403">
        <f t="shared" si="143"/>
        <v>124565</v>
      </c>
      <c r="BK91" s="403">
        <f t="shared" si="143"/>
        <v>25000</v>
      </c>
      <c r="BL91" s="403">
        <f t="shared" si="143"/>
        <v>29885</v>
      </c>
      <c r="BM91" s="403">
        <f t="shared" si="143"/>
        <v>33809.25</v>
      </c>
      <c r="BN91" s="403">
        <f t="shared" si="143"/>
        <v>10969.85</v>
      </c>
      <c r="BO91" s="403">
        <f t="shared" si="143"/>
        <v>77861.76</v>
      </c>
      <c r="BP91" s="403">
        <f t="shared" si="143"/>
        <v>10058</v>
      </c>
      <c r="BQ91" s="403"/>
      <c r="BR91" s="403">
        <f t="shared" ref="BR91:EC91" si="144">IF(and($A91-BR$66&gt;=0,$A91-BR$67&lt;0),BR$74,0)</f>
        <v>0</v>
      </c>
      <c r="BS91" s="403">
        <f t="shared" si="144"/>
        <v>0</v>
      </c>
      <c r="BT91" s="403">
        <f t="shared" si="144"/>
        <v>0</v>
      </c>
      <c r="BU91" s="403">
        <f t="shared" si="144"/>
        <v>0</v>
      </c>
      <c r="BV91" s="403">
        <f t="shared" si="144"/>
        <v>0</v>
      </c>
      <c r="BW91" s="403">
        <f t="shared" si="144"/>
        <v>0</v>
      </c>
      <c r="BX91" s="403">
        <f t="shared" si="144"/>
        <v>0</v>
      </c>
      <c r="BY91" s="403">
        <f t="shared" si="144"/>
        <v>0</v>
      </c>
      <c r="BZ91" s="403">
        <f t="shared" si="144"/>
        <v>0</v>
      </c>
      <c r="CA91" s="403">
        <f t="shared" si="144"/>
        <v>0</v>
      </c>
      <c r="CB91" s="403">
        <f t="shared" si="144"/>
        <v>0</v>
      </c>
      <c r="CC91" s="403">
        <f t="shared" si="144"/>
        <v>0</v>
      </c>
      <c r="CD91" s="403">
        <f t="shared" si="144"/>
        <v>0</v>
      </c>
      <c r="CE91" s="403">
        <f t="shared" si="144"/>
        <v>0</v>
      </c>
      <c r="CF91" s="403">
        <f t="shared" si="144"/>
        <v>0</v>
      </c>
      <c r="CG91" s="403">
        <f t="shared" si="144"/>
        <v>0</v>
      </c>
      <c r="CH91" s="403">
        <f t="shared" si="144"/>
        <v>0</v>
      </c>
      <c r="CI91" s="403">
        <f t="shared" si="144"/>
        <v>0</v>
      </c>
      <c r="CJ91" s="403">
        <f t="shared" si="144"/>
        <v>0</v>
      </c>
      <c r="CK91" s="403">
        <f t="shared" si="144"/>
        <v>0</v>
      </c>
      <c r="CL91" s="403">
        <f t="shared" si="144"/>
        <v>0</v>
      </c>
      <c r="CM91" s="403">
        <f t="shared" si="144"/>
        <v>0</v>
      </c>
      <c r="CN91" s="403">
        <f t="shared" si="144"/>
        <v>0</v>
      </c>
      <c r="CO91" s="403">
        <f t="shared" si="144"/>
        <v>0</v>
      </c>
      <c r="CP91" s="403">
        <f t="shared" si="144"/>
        <v>0</v>
      </c>
      <c r="CQ91" s="403">
        <f t="shared" si="144"/>
        <v>0</v>
      </c>
      <c r="CR91" s="403">
        <f t="shared" si="144"/>
        <v>0</v>
      </c>
      <c r="CS91" s="403">
        <f t="shared" si="144"/>
        <v>0</v>
      </c>
      <c r="CT91" s="403">
        <f t="shared" si="144"/>
        <v>0</v>
      </c>
      <c r="CU91" s="403">
        <f t="shared" si="144"/>
        <v>0</v>
      </c>
      <c r="CV91" s="403">
        <f t="shared" si="144"/>
        <v>0</v>
      </c>
      <c r="CW91" s="403">
        <f t="shared" si="144"/>
        <v>0</v>
      </c>
      <c r="CX91" s="403">
        <f t="shared" si="144"/>
        <v>0</v>
      </c>
      <c r="CY91" s="403">
        <f t="shared" si="144"/>
        <v>0</v>
      </c>
      <c r="CZ91" s="403">
        <f t="shared" si="144"/>
        <v>0</v>
      </c>
      <c r="DA91" s="403">
        <f t="shared" si="144"/>
        <v>0</v>
      </c>
      <c r="DB91" s="403">
        <f t="shared" si="144"/>
        <v>0</v>
      </c>
      <c r="DC91" s="403">
        <f t="shared" si="144"/>
        <v>0</v>
      </c>
      <c r="DD91" s="403">
        <f t="shared" si="144"/>
        <v>0</v>
      </c>
      <c r="DE91" s="403">
        <f t="shared" si="144"/>
        <v>0</v>
      </c>
      <c r="DF91" s="403">
        <f t="shared" si="144"/>
        <v>0</v>
      </c>
      <c r="DG91" s="403">
        <f t="shared" si="144"/>
        <v>0</v>
      </c>
      <c r="DH91" s="403">
        <f t="shared" si="144"/>
        <v>0</v>
      </c>
      <c r="DI91" s="403">
        <f t="shared" si="144"/>
        <v>0</v>
      </c>
      <c r="DJ91" s="403">
        <f t="shared" si="144"/>
        <v>0</v>
      </c>
      <c r="DK91" s="403">
        <f t="shared" si="144"/>
        <v>0</v>
      </c>
      <c r="DL91" s="403">
        <f t="shared" si="144"/>
        <v>0</v>
      </c>
      <c r="DM91" s="403">
        <f t="shared" si="144"/>
        <v>0</v>
      </c>
      <c r="DN91" s="403">
        <f t="shared" si="144"/>
        <v>0</v>
      </c>
      <c r="DO91" s="403">
        <f t="shared" si="144"/>
        <v>0</v>
      </c>
      <c r="DP91" s="403">
        <f t="shared" si="144"/>
        <v>0</v>
      </c>
      <c r="DQ91" s="403">
        <f t="shared" si="144"/>
        <v>0</v>
      </c>
      <c r="DR91" s="403">
        <f t="shared" si="144"/>
        <v>0</v>
      </c>
      <c r="DS91" s="403">
        <f t="shared" si="144"/>
        <v>0</v>
      </c>
      <c r="DT91" s="403">
        <f t="shared" si="144"/>
        <v>0</v>
      </c>
      <c r="DU91" s="403">
        <f t="shared" si="144"/>
        <v>0</v>
      </c>
      <c r="DV91" s="403">
        <f t="shared" si="144"/>
        <v>0</v>
      </c>
      <c r="DW91" s="403">
        <f t="shared" si="144"/>
        <v>0</v>
      </c>
      <c r="DX91" s="403">
        <f t="shared" si="144"/>
        <v>0</v>
      </c>
      <c r="DY91" s="403">
        <f t="shared" si="144"/>
        <v>0</v>
      </c>
      <c r="DZ91" s="403">
        <f t="shared" si="144"/>
        <v>0</v>
      </c>
      <c r="EA91" s="403">
        <f t="shared" si="144"/>
        <v>0</v>
      </c>
      <c r="EB91" s="403">
        <f t="shared" si="144"/>
        <v>0</v>
      </c>
      <c r="EC91" s="403">
        <f t="shared" si="144"/>
        <v>0</v>
      </c>
      <c r="ED91" s="403"/>
      <c r="EE91" s="403">
        <f t="shared" ref="EE91:GP91" si="145">IF(and($A91-EE$66&gt;=0,$A91-EE$67&lt;0),EE$74,0)</f>
        <v>0</v>
      </c>
      <c r="EF91" s="403">
        <f t="shared" si="145"/>
        <v>0</v>
      </c>
      <c r="EG91" s="403">
        <f t="shared" si="145"/>
        <v>0</v>
      </c>
      <c r="EH91" s="403">
        <f t="shared" si="145"/>
        <v>0</v>
      </c>
      <c r="EI91" s="403">
        <f t="shared" si="145"/>
        <v>0</v>
      </c>
      <c r="EJ91" s="403">
        <f t="shared" si="145"/>
        <v>0</v>
      </c>
      <c r="EK91" s="403">
        <f t="shared" si="145"/>
        <v>0</v>
      </c>
      <c r="EL91" s="403">
        <f t="shared" si="145"/>
        <v>0</v>
      </c>
      <c r="EM91" s="403">
        <f t="shared" si="145"/>
        <v>0</v>
      </c>
      <c r="EN91" s="403">
        <f t="shared" si="145"/>
        <v>0</v>
      </c>
      <c r="EO91" s="403">
        <f t="shared" si="145"/>
        <v>0</v>
      </c>
      <c r="EP91" s="403">
        <f t="shared" si="145"/>
        <v>0</v>
      </c>
      <c r="EQ91" s="403">
        <f t="shared" si="145"/>
        <v>0</v>
      </c>
      <c r="ER91" s="403">
        <f t="shared" si="145"/>
        <v>0</v>
      </c>
      <c r="ES91" s="403">
        <f t="shared" si="145"/>
        <v>0</v>
      </c>
      <c r="ET91" s="403">
        <f t="shared" si="145"/>
        <v>0</v>
      </c>
      <c r="EU91" s="403">
        <f t="shared" si="145"/>
        <v>0</v>
      </c>
      <c r="EV91" s="403">
        <f t="shared" si="145"/>
        <v>0</v>
      </c>
      <c r="EW91" s="403">
        <f t="shared" si="145"/>
        <v>0</v>
      </c>
      <c r="EX91" s="403">
        <f t="shared" si="145"/>
        <v>0</v>
      </c>
      <c r="EY91" s="403">
        <f t="shared" si="145"/>
        <v>0</v>
      </c>
      <c r="EZ91" s="403">
        <f t="shared" si="145"/>
        <v>0</v>
      </c>
      <c r="FA91" s="403">
        <f t="shared" si="145"/>
        <v>0</v>
      </c>
      <c r="FB91" s="403">
        <f t="shared" si="145"/>
        <v>0</v>
      </c>
      <c r="FC91" s="403">
        <f t="shared" si="145"/>
        <v>0</v>
      </c>
      <c r="FD91" s="403">
        <f t="shared" si="145"/>
        <v>0</v>
      </c>
      <c r="FE91" s="403">
        <f t="shared" si="145"/>
        <v>0</v>
      </c>
      <c r="FF91" s="403">
        <f t="shared" si="145"/>
        <v>0</v>
      </c>
      <c r="FG91" s="403">
        <f t="shared" si="145"/>
        <v>0</v>
      </c>
      <c r="FH91" s="403">
        <f t="shared" si="145"/>
        <v>0</v>
      </c>
      <c r="FI91" s="403">
        <f t="shared" si="145"/>
        <v>0</v>
      </c>
      <c r="FJ91" s="403">
        <f t="shared" si="145"/>
        <v>0</v>
      </c>
      <c r="FK91" s="403">
        <f t="shared" si="145"/>
        <v>0</v>
      </c>
      <c r="FL91" s="403">
        <f t="shared" si="145"/>
        <v>0</v>
      </c>
      <c r="FM91" s="403">
        <f t="shared" si="145"/>
        <v>0</v>
      </c>
      <c r="FN91" s="403">
        <f t="shared" si="145"/>
        <v>0</v>
      </c>
      <c r="FO91" s="403">
        <f t="shared" si="145"/>
        <v>0</v>
      </c>
      <c r="FP91" s="403">
        <f t="shared" si="145"/>
        <v>0</v>
      </c>
      <c r="FQ91" s="403">
        <f t="shared" si="145"/>
        <v>0</v>
      </c>
      <c r="FR91" s="403">
        <f t="shared" si="145"/>
        <v>0</v>
      </c>
      <c r="FS91" s="403">
        <f t="shared" si="145"/>
        <v>0</v>
      </c>
      <c r="FT91" s="403">
        <f t="shared" si="145"/>
        <v>0</v>
      </c>
      <c r="FU91" s="403">
        <f t="shared" si="145"/>
        <v>0</v>
      </c>
      <c r="FV91" s="403">
        <f t="shared" si="145"/>
        <v>0</v>
      </c>
      <c r="FW91" s="403">
        <f t="shared" si="145"/>
        <v>0</v>
      </c>
      <c r="FX91" s="403">
        <f t="shared" si="145"/>
        <v>0</v>
      </c>
      <c r="FY91" s="403">
        <f t="shared" si="145"/>
        <v>0</v>
      </c>
      <c r="FZ91" s="403">
        <f t="shared" si="145"/>
        <v>0</v>
      </c>
      <c r="GA91" s="403">
        <f t="shared" si="145"/>
        <v>0</v>
      </c>
      <c r="GB91" s="403">
        <f t="shared" si="145"/>
        <v>0</v>
      </c>
      <c r="GC91" s="403">
        <f t="shared" si="145"/>
        <v>0</v>
      </c>
      <c r="GD91" s="403">
        <f t="shared" si="145"/>
        <v>0</v>
      </c>
      <c r="GE91" s="403">
        <f t="shared" si="145"/>
        <v>0</v>
      </c>
      <c r="GF91" s="403">
        <f t="shared" si="145"/>
        <v>0</v>
      </c>
      <c r="GG91" s="403">
        <f t="shared" si="145"/>
        <v>0</v>
      </c>
      <c r="GH91" s="403">
        <f t="shared" si="145"/>
        <v>0</v>
      </c>
      <c r="GI91" s="403">
        <f t="shared" si="145"/>
        <v>0</v>
      </c>
      <c r="GJ91" s="403">
        <f t="shared" si="145"/>
        <v>0</v>
      </c>
      <c r="GK91" s="403">
        <f t="shared" si="145"/>
        <v>0</v>
      </c>
      <c r="GL91" s="403">
        <f t="shared" si="145"/>
        <v>0</v>
      </c>
      <c r="GM91" s="403">
        <f t="shared" si="145"/>
        <v>0</v>
      </c>
      <c r="GN91" s="403">
        <f t="shared" si="145"/>
        <v>0</v>
      </c>
      <c r="GO91" s="403">
        <f t="shared" si="145"/>
        <v>0</v>
      </c>
      <c r="GP91" s="403">
        <f t="shared" si="145"/>
        <v>0</v>
      </c>
      <c r="GQ91" s="403"/>
      <c r="GR91" s="403">
        <f t="shared" ref="GR91:JC91" si="146">IF(and($A91-GR$66&gt;=0,$A91-GR$67&lt;0),GR$74,0)</f>
        <v>0</v>
      </c>
      <c r="GS91" s="403">
        <f t="shared" si="146"/>
        <v>0</v>
      </c>
      <c r="GT91" s="403">
        <f t="shared" si="146"/>
        <v>0</v>
      </c>
      <c r="GU91" s="403">
        <f t="shared" si="146"/>
        <v>0</v>
      </c>
      <c r="GV91" s="403">
        <f t="shared" si="146"/>
        <v>0</v>
      </c>
      <c r="GW91" s="403">
        <f t="shared" si="146"/>
        <v>0</v>
      </c>
      <c r="GX91" s="403">
        <f t="shared" si="146"/>
        <v>0</v>
      </c>
      <c r="GY91" s="403">
        <f t="shared" si="146"/>
        <v>0</v>
      </c>
      <c r="GZ91" s="403">
        <f t="shared" si="146"/>
        <v>0</v>
      </c>
      <c r="HA91" s="403">
        <f t="shared" si="146"/>
        <v>0</v>
      </c>
      <c r="HB91" s="403">
        <f t="shared" si="146"/>
        <v>0</v>
      </c>
      <c r="HC91" s="403">
        <f t="shared" si="146"/>
        <v>0</v>
      </c>
      <c r="HD91" s="403">
        <f t="shared" si="146"/>
        <v>0</v>
      </c>
      <c r="HE91" s="403">
        <f t="shared" si="146"/>
        <v>0</v>
      </c>
      <c r="HF91" s="403">
        <f t="shared" si="146"/>
        <v>0</v>
      </c>
      <c r="HG91" s="403">
        <f t="shared" si="146"/>
        <v>0</v>
      </c>
      <c r="HH91" s="403">
        <f t="shared" si="146"/>
        <v>0</v>
      </c>
      <c r="HI91" s="403">
        <f t="shared" si="146"/>
        <v>0</v>
      </c>
      <c r="HJ91" s="403">
        <f t="shared" si="146"/>
        <v>0</v>
      </c>
      <c r="HK91" s="403">
        <f t="shared" si="146"/>
        <v>0</v>
      </c>
      <c r="HL91" s="403">
        <f t="shared" si="146"/>
        <v>0</v>
      </c>
      <c r="HM91" s="403">
        <f t="shared" si="146"/>
        <v>0</v>
      </c>
      <c r="HN91" s="403">
        <f t="shared" si="146"/>
        <v>0</v>
      </c>
      <c r="HO91" s="403">
        <f t="shared" si="146"/>
        <v>0</v>
      </c>
      <c r="HP91" s="403">
        <f t="shared" si="146"/>
        <v>0</v>
      </c>
      <c r="HQ91" s="403">
        <f t="shared" si="146"/>
        <v>0</v>
      </c>
      <c r="HR91" s="403">
        <f t="shared" si="146"/>
        <v>0</v>
      </c>
      <c r="HS91" s="403">
        <f t="shared" si="146"/>
        <v>0</v>
      </c>
      <c r="HT91" s="403">
        <f t="shared" si="146"/>
        <v>0</v>
      </c>
      <c r="HU91" s="403">
        <f t="shared" si="146"/>
        <v>0</v>
      </c>
      <c r="HV91" s="403">
        <f t="shared" si="146"/>
        <v>0</v>
      </c>
      <c r="HW91" s="403">
        <f t="shared" si="146"/>
        <v>0</v>
      </c>
      <c r="HX91" s="403">
        <f t="shared" si="146"/>
        <v>0</v>
      </c>
      <c r="HY91" s="403">
        <f t="shared" si="146"/>
        <v>0</v>
      </c>
      <c r="HZ91" s="403">
        <f t="shared" si="146"/>
        <v>0</v>
      </c>
      <c r="IA91" s="403">
        <f t="shared" si="146"/>
        <v>0</v>
      </c>
      <c r="IB91" s="403">
        <f t="shared" si="146"/>
        <v>0</v>
      </c>
      <c r="IC91" s="403">
        <f t="shared" si="146"/>
        <v>0</v>
      </c>
      <c r="ID91" s="403">
        <f t="shared" si="146"/>
        <v>0</v>
      </c>
      <c r="IE91" s="403">
        <f t="shared" si="146"/>
        <v>0</v>
      </c>
      <c r="IF91" s="403">
        <f t="shared" si="146"/>
        <v>0</v>
      </c>
      <c r="IG91" s="403">
        <f t="shared" si="146"/>
        <v>0</v>
      </c>
      <c r="IH91" s="403">
        <f t="shared" si="146"/>
        <v>0</v>
      </c>
      <c r="II91" s="403">
        <f t="shared" si="146"/>
        <v>0</v>
      </c>
      <c r="IJ91" s="403">
        <f t="shared" si="146"/>
        <v>0</v>
      </c>
      <c r="IK91" s="403">
        <f t="shared" si="146"/>
        <v>0</v>
      </c>
      <c r="IL91" s="403">
        <f t="shared" si="146"/>
        <v>0</v>
      </c>
      <c r="IM91" s="403">
        <f t="shared" si="146"/>
        <v>0</v>
      </c>
      <c r="IN91" s="403">
        <f t="shared" si="146"/>
        <v>0</v>
      </c>
      <c r="IO91" s="403">
        <f t="shared" si="146"/>
        <v>0</v>
      </c>
      <c r="IP91" s="403">
        <f t="shared" si="146"/>
        <v>0</v>
      </c>
      <c r="IQ91" s="403">
        <f t="shared" si="146"/>
        <v>0</v>
      </c>
      <c r="IR91" s="403">
        <f t="shared" si="146"/>
        <v>0</v>
      </c>
      <c r="IS91" s="403">
        <f t="shared" si="146"/>
        <v>0</v>
      </c>
      <c r="IT91" s="403">
        <f t="shared" si="146"/>
        <v>0</v>
      </c>
      <c r="IU91" s="403">
        <f t="shared" si="146"/>
        <v>0</v>
      </c>
      <c r="IV91" s="403">
        <f t="shared" si="146"/>
        <v>0</v>
      </c>
      <c r="IW91" s="403">
        <f t="shared" si="146"/>
        <v>0</v>
      </c>
      <c r="IX91" s="403">
        <f t="shared" si="146"/>
        <v>0</v>
      </c>
      <c r="IY91" s="403">
        <f t="shared" si="146"/>
        <v>0</v>
      </c>
      <c r="IZ91" s="403">
        <f t="shared" si="146"/>
        <v>0</v>
      </c>
      <c r="JA91" s="403">
        <f t="shared" si="146"/>
        <v>0</v>
      </c>
      <c r="JB91" s="403">
        <f t="shared" si="146"/>
        <v>0</v>
      </c>
      <c r="JC91" s="403">
        <f t="shared" si="146"/>
        <v>0</v>
      </c>
      <c r="JD91" s="403"/>
      <c r="JE91" s="403">
        <f t="shared" ref="JE91:LP91" si="147">IF(and($A91-JE$66&gt;=0,$A91-JE$67&lt;0),JE$74,0)</f>
        <v>0</v>
      </c>
      <c r="JF91" s="403">
        <f t="shared" si="147"/>
        <v>0</v>
      </c>
      <c r="JG91" s="403">
        <f t="shared" si="147"/>
        <v>0</v>
      </c>
      <c r="JH91" s="403">
        <f t="shared" si="147"/>
        <v>0</v>
      </c>
      <c r="JI91" s="403">
        <f t="shared" si="147"/>
        <v>0</v>
      </c>
      <c r="JJ91" s="403">
        <f t="shared" si="147"/>
        <v>0</v>
      </c>
      <c r="JK91" s="403">
        <f t="shared" si="147"/>
        <v>0</v>
      </c>
      <c r="JL91" s="403">
        <f t="shared" si="147"/>
        <v>0</v>
      </c>
      <c r="JM91" s="403">
        <f t="shared" si="147"/>
        <v>0</v>
      </c>
      <c r="JN91" s="403">
        <f t="shared" si="147"/>
        <v>0</v>
      </c>
      <c r="JO91" s="403">
        <f t="shared" si="147"/>
        <v>0</v>
      </c>
      <c r="JP91" s="403">
        <f t="shared" si="147"/>
        <v>0</v>
      </c>
      <c r="JQ91" s="403">
        <f t="shared" si="147"/>
        <v>0</v>
      </c>
      <c r="JR91" s="403">
        <f t="shared" si="147"/>
        <v>0</v>
      </c>
      <c r="JS91" s="403">
        <f t="shared" si="147"/>
        <v>0</v>
      </c>
      <c r="JT91" s="403">
        <f t="shared" si="147"/>
        <v>0</v>
      </c>
      <c r="JU91" s="403">
        <f t="shared" si="147"/>
        <v>0</v>
      </c>
      <c r="JV91" s="403">
        <f t="shared" si="147"/>
        <v>0</v>
      </c>
      <c r="JW91" s="403">
        <f t="shared" si="147"/>
        <v>0</v>
      </c>
      <c r="JX91" s="403">
        <f t="shared" si="147"/>
        <v>0</v>
      </c>
      <c r="JY91" s="403">
        <f t="shared" si="147"/>
        <v>0</v>
      </c>
      <c r="JZ91" s="403">
        <f t="shared" si="147"/>
        <v>0</v>
      </c>
      <c r="KA91" s="403">
        <f t="shared" si="147"/>
        <v>0</v>
      </c>
      <c r="KB91" s="403">
        <f t="shared" si="147"/>
        <v>0</v>
      </c>
      <c r="KC91" s="403">
        <f t="shared" si="147"/>
        <v>0</v>
      </c>
      <c r="KD91" s="403">
        <f t="shared" si="147"/>
        <v>0</v>
      </c>
      <c r="KE91" s="403">
        <f t="shared" si="147"/>
        <v>0</v>
      </c>
      <c r="KF91" s="403">
        <f t="shared" si="147"/>
        <v>0</v>
      </c>
      <c r="KG91" s="403">
        <f t="shared" si="147"/>
        <v>0</v>
      </c>
      <c r="KH91" s="403">
        <f t="shared" si="147"/>
        <v>0</v>
      </c>
      <c r="KI91" s="403">
        <f t="shared" si="147"/>
        <v>0</v>
      </c>
      <c r="KJ91" s="403">
        <f t="shared" si="147"/>
        <v>0</v>
      </c>
      <c r="KK91" s="403">
        <f t="shared" si="147"/>
        <v>0</v>
      </c>
      <c r="KL91" s="403">
        <f t="shared" si="147"/>
        <v>0</v>
      </c>
      <c r="KM91" s="403">
        <f t="shared" si="147"/>
        <v>0</v>
      </c>
      <c r="KN91" s="403">
        <f t="shared" si="147"/>
        <v>0</v>
      </c>
      <c r="KO91" s="403">
        <f t="shared" si="147"/>
        <v>0</v>
      </c>
      <c r="KP91" s="403">
        <f t="shared" si="147"/>
        <v>0</v>
      </c>
      <c r="KQ91" s="403">
        <f t="shared" si="147"/>
        <v>0</v>
      </c>
      <c r="KR91" s="403">
        <f t="shared" si="147"/>
        <v>0</v>
      </c>
      <c r="KS91" s="403">
        <f t="shared" si="147"/>
        <v>0</v>
      </c>
      <c r="KT91" s="403">
        <f t="shared" si="147"/>
        <v>0</v>
      </c>
      <c r="KU91" s="403">
        <f t="shared" si="147"/>
        <v>0</v>
      </c>
      <c r="KV91" s="403">
        <f t="shared" si="147"/>
        <v>0</v>
      </c>
      <c r="KW91" s="403">
        <f t="shared" si="147"/>
        <v>0</v>
      </c>
      <c r="KX91" s="403">
        <f t="shared" si="147"/>
        <v>0</v>
      </c>
      <c r="KY91" s="403">
        <f t="shared" si="147"/>
        <v>0</v>
      </c>
      <c r="KZ91" s="403">
        <f t="shared" si="147"/>
        <v>0</v>
      </c>
      <c r="LA91" s="403">
        <f t="shared" si="147"/>
        <v>0</v>
      </c>
      <c r="LB91" s="403">
        <f t="shared" si="147"/>
        <v>0</v>
      </c>
      <c r="LC91" s="403">
        <f t="shared" si="147"/>
        <v>0</v>
      </c>
      <c r="LD91" s="403">
        <f t="shared" si="147"/>
        <v>0</v>
      </c>
      <c r="LE91" s="403">
        <f t="shared" si="147"/>
        <v>0</v>
      </c>
      <c r="LF91" s="403">
        <f t="shared" si="147"/>
        <v>0</v>
      </c>
      <c r="LG91" s="403">
        <f t="shared" si="147"/>
        <v>0</v>
      </c>
      <c r="LH91" s="403">
        <f t="shared" si="147"/>
        <v>0</v>
      </c>
      <c r="LI91" s="403">
        <f t="shared" si="147"/>
        <v>0</v>
      </c>
      <c r="LJ91" s="403">
        <f t="shared" si="147"/>
        <v>0</v>
      </c>
      <c r="LK91" s="403">
        <f t="shared" si="147"/>
        <v>0</v>
      </c>
      <c r="LL91" s="403">
        <f t="shared" si="147"/>
        <v>0</v>
      </c>
      <c r="LM91" s="403">
        <f t="shared" si="147"/>
        <v>0</v>
      </c>
      <c r="LN91" s="403">
        <f t="shared" si="147"/>
        <v>0</v>
      </c>
      <c r="LO91" s="403">
        <f t="shared" si="147"/>
        <v>0</v>
      </c>
      <c r="LP91" s="403">
        <f t="shared" si="147"/>
        <v>0</v>
      </c>
    </row>
    <row r="92">
      <c r="A92" s="331" t="str">
        <f t="shared" si="77"/>
        <v>09-2026</v>
      </c>
      <c r="B92" s="346">
        <f t="shared" si="70"/>
        <v>8160419.69</v>
      </c>
      <c r="C92" s="346">
        <f t="shared" si="71"/>
        <v>1.001234056</v>
      </c>
      <c r="D92" s="346"/>
      <c r="E92" s="403">
        <f t="shared" ref="E92:BP92" si="148">IF(and($A92-E$66&gt;=0,$A92-E$67&lt;0),E$74,0)</f>
        <v>121708.41</v>
      </c>
      <c r="F92" s="403">
        <f t="shared" si="148"/>
        <v>90594.48</v>
      </c>
      <c r="G92" s="403">
        <f t="shared" si="148"/>
        <v>120000</v>
      </c>
      <c r="H92" s="403">
        <f t="shared" si="148"/>
        <v>129552.28</v>
      </c>
      <c r="I92" s="403">
        <f t="shared" si="148"/>
        <v>107000</v>
      </c>
      <c r="J92" s="403">
        <f t="shared" si="148"/>
        <v>103565</v>
      </c>
      <c r="K92" s="403">
        <f t="shared" si="148"/>
        <v>128418.77</v>
      </c>
      <c r="L92" s="403">
        <f t="shared" si="148"/>
        <v>87232.36</v>
      </c>
      <c r="M92" s="403">
        <f t="shared" si="148"/>
        <v>99881.32</v>
      </c>
      <c r="N92" s="403">
        <f t="shared" si="148"/>
        <v>223221.57</v>
      </c>
      <c r="O92" s="403">
        <f t="shared" si="148"/>
        <v>180593.29</v>
      </c>
      <c r="P92" s="403">
        <f t="shared" si="148"/>
        <v>91968.82</v>
      </c>
      <c r="Q92" s="403">
        <f t="shared" si="148"/>
        <v>102434.8</v>
      </c>
      <c r="R92" s="403">
        <f t="shared" si="148"/>
        <v>181860.19</v>
      </c>
      <c r="S92" s="403">
        <f t="shared" si="148"/>
        <v>208031.99</v>
      </c>
      <c r="T92" s="403">
        <f t="shared" si="148"/>
        <v>217515.94</v>
      </c>
      <c r="U92" s="403">
        <f t="shared" si="148"/>
        <v>195596.52</v>
      </c>
      <c r="V92" s="403">
        <f t="shared" si="148"/>
        <v>184028.25</v>
      </c>
      <c r="W92" s="403">
        <f t="shared" si="148"/>
        <v>168878.71</v>
      </c>
      <c r="X92" s="403">
        <f t="shared" si="148"/>
        <v>162441.03</v>
      </c>
      <c r="Y92" s="403">
        <f t="shared" si="148"/>
        <v>134043.44</v>
      </c>
      <c r="Z92" s="403">
        <f t="shared" si="148"/>
        <v>835.25</v>
      </c>
      <c r="AA92" s="403">
        <f t="shared" si="148"/>
        <v>175069.23</v>
      </c>
      <c r="AB92" s="403">
        <f t="shared" si="148"/>
        <v>159907.69</v>
      </c>
      <c r="AC92" s="403">
        <f t="shared" si="148"/>
        <v>183879.61</v>
      </c>
      <c r="AD92" s="403">
        <f t="shared" si="148"/>
        <v>184851.11</v>
      </c>
      <c r="AE92" s="403">
        <f t="shared" si="148"/>
        <v>240730.29</v>
      </c>
      <c r="AF92" s="403">
        <f t="shared" si="148"/>
        <v>112998.23</v>
      </c>
      <c r="AG92" s="403">
        <f t="shared" si="148"/>
        <v>126237</v>
      </c>
      <c r="AH92" s="403">
        <f t="shared" si="148"/>
        <v>9142.22</v>
      </c>
      <c r="AI92" s="403">
        <f t="shared" si="148"/>
        <v>186686.77</v>
      </c>
      <c r="AJ92" s="403">
        <f t="shared" si="148"/>
        <v>42000</v>
      </c>
      <c r="AK92" s="403">
        <f t="shared" si="148"/>
        <v>271017.63</v>
      </c>
      <c r="AL92" s="403">
        <f t="shared" si="148"/>
        <v>5000</v>
      </c>
      <c r="AM92" s="403">
        <f t="shared" si="148"/>
        <v>127756.57</v>
      </c>
      <c r="AN92" s="403">
        <f t="shared" si="148"/>
        <v>237115.24</v>
      </c>
      <c r="AO92" s="403">
        <f t="shared" si="148"/>
        <v>158167.25</v>
      </c>
      <c r="AP92" s="403">
        <f t="shared" si="148"/>
        <v>103015</v>
      </c>
      <c r="AQ92" s="403">
        <f t="shared" si="148"/>
        <v>155500</v>
      </c>
      <c r="AR92" s="403">
        <f t="shared" si="148"/>
        <v>167620.78</v>
      </c>
      <c r="AS92" s="403">
        <f t="shared" si="148"/>
        <v>191134.2</v>
      </c>
      <c r="AT92" s="403">
        <f t="shared" si="148"/>
        <v>283068.43</v>
      </c>
      <c r="AU92" s="403">
        <f t="shared" si="148"/>
        <v>114804.31</v>
      </c>
      <c r="AV92" s="403">
        <f t="shared" si="148"/>
        <v>109785.34</v>
      </c>
      <c r="AW92" s="403">
        <f t="shared" si="148"/>
        <v>48000</v>
      </c>
      <c r="AX92" s="403">
        <f t="shared" si="148"/>
        <v>164702</v>
      </c>
      <c r="AY92" s="403">
        <f t="shared" si="148"/>
        <v>223255</v>
      </c>
      <c r="AZ92" s="403">
        <f t="shared" si="148"/>
        <v>72000</v>
      </c>
      <c r="BA92" s="403">
        <f t="shared" si="148"/>
        <v>97799.52</v>
      </c>
      <c r="BB92" s="403">
        <f t="shared" si="148"/>
        <v>242596.66</v>
      </c>
      <c r="BC92" s="403">
        <f t="shared" si="148"/>
        <v>108292.85</v>
      </c>
      <c r="BD92" s="403">
        <f t="shared" si="148"/>
        <v>238900</v>
      </c>
      <c r="BE92" s="403">
        <f t="shared" si="148"/>
        <v>101455.9</v>
      </c>
      <c r="BF92" s="403">
        <f t="shared" si="148"/>
        <v>23511.76</v>
      </c>
      <c r="BG92" s="403">
        <f t="shared" si="148"/>
        <v>20008.84</v>
      </c>
      <c r="BH92" s="403">
        <f t="shared" si="148"/>
        <v>77858.98</v>
      </c>
      <c r="BI92" s="403">
        <f t="shared" si="148"/>
        <v>45000</v>
      </c>
      <c r="BJ92" s="403">
        <f t="shared" si="148"/>
        <v>124565</v>
      </c>
      <c r="BK92" s="403">
        <f t="shared" si="148"/>
        <v>25000</v>
      </c>
      <c r="BL92" s="403">
        <f t="shared" si="148"/>
        <v>29885</v>
      </c>
      <c r="BM92" s="403">
        <f t="shared" si="148"/>
        <v>33809.25</v>
      </c>
      <c r="BN92" s="403">
        <f t="shared" si="148"/>
        <v>10969.85</v>
      </c>
      <c r="BO92" s="403">
        <f t="shared" si="148"/>
        <v>77861.76</v>
      </c>
      <c r="BP92" s="403">
        <f t="shared" si="148"/>
        <v>10058</v>
      </c>
      <c r="BQ92" s="403"/>
      <c r="BR92" s="403">
        <f t="shared" ref="BR92:EC92" si="149">IF(and($A92-BR$66&gt;=0,$A92-BR$67&lt;0),BR$74,0)</f>
        <v>0</v>
      </c>
      <c r="BS92" s="403">
        <f t="shared" si="149"/>
        <v>0</v>
      </c>
      <c r="BT92" s="403">
        <f t="shared" si="149"/>
        <v>0</v>
      </c>
      <c r="BU92" s="403">
        <f t="shared" si="149"/>
        <v>0</v>
      </c>
      <c r="BV92" s="403">
        <f t="shared" si="149"/>
        <v>0</v>
      </c>
      <c r="BW92" s="403">
        <f t="shared" si="149"/>
        <v>0</v>
      </c>
      <c r="BX92" s="403">
        <f t="shared" si="149"/>
        <v>0</v>
      </c>
      <c r="BY92" s="403">
        <f t="shared" si="149"/>
        <v>0</v>
      </c>
      <c r="BZ92" s="403">
        <f t="shared" si="149"/>
        <v>0</v>
      </c>
      <c r="CA92" s="403">
        <f t="shared" si="149"/>
        <v>0</v>
      </c>
      <c r="CB92" s="403">
        <f t="shared" si="149"/>
        <v>0</v>
      </c>
      <c r="CC92" s="403">
        <f t="shared" si="149"/>
        <v>0</v>
      </c>
      <c r="CD92" s="403">
        <f t="shared" si="149"/>
        <v>0</v>
      </c>
      <c r="CE92" s="403">
        <f t="shared" si="149"/>
        <v>0</v>
      </c>
      <c r="CF92" s="403">
        <f t="shared" si="149"/>
        <v>0</v>
      </c>
      <c r="CG92" s="403">
        <f t="shared" si="149"/>
        <v>0</v>
      </c>
      <c r="CH92" s="403">
        <f t="shared" si="149"/>
        <v>0</v>
      </c>
      <c r="CI92" s="403">
        <f t="shared" si="149"/>
        <v>0</v>
      </c>
      <c r="CJ92" s="403">
        <f t="shared" si="149"/>
        <v>0</v>
      </c>
      <c r="CK92" s="403">
        <f t="shared" si="149"/>
        <v>0</v>
      </c>
      <c r="CL92" s="403">
        <f t="shared" si="149"/>
        <v>0</v>
      </c>
      <c r="CM92" s="403">
        <f t="shared" si="149"/>
        <v>0</v>
      </c>
      <c r="CN92" s="403">
        <f t="shared" si="149"/>
        <v>0</v>
      </c>
      <c r="CO92" s="403">
        <f t="shared" si="149"/>
        <v>0</v>
      </c>
      <c r="CP92" s="403">
        <f t="shared" si="149"/>
        <v>0</v>
      </c>
      <c r="CQ92" s="403">
        <f t="shared" si="149"/>
        <v>0</v>
      </c>
      <c r="CR92" s="403">
        <f t="shared" si="149"/>
        <v>0</v>
      </c>
      <c r="CS92" s="403">
        <f t="shared" si="149"/>
        <v>0</v>
      </c>
      <c r="CT92" s="403">
        <f t="shared" si="149"/>
        <v>0</v>
      </c>
      <c r="CU92" s="403">
        <f t="shared" si="149"/>
        <v>0</v>
      </c>
      <c r="CV92" s="403">
        <f t="shared" si="149"/>
        <v>0</v>
      </c>
      <c r="CW92" s="403">
        <f t="shared" si="149"/>
        <v>0</v>
      </c>
      <c r="CX92" s="403">
        <f t="shared" si="149"/>
        <v>0</v>
      </c>
      <c r="CY92" s="403">
        <f t="shared" si="149"/>
        <v>0</v>
      </c>
      <c r="CZ92" s="403">
        <f t="shared" si="149"/>
        <v>0</v>
      </c>
      <c r="DA92" s="403">
        <f t="shared" si="149"/>
        <v>0</v>
      </c>
      <c r="DB92" s="403">
        <f t="shared" si="149"/>
        <v>0</v>
      </c>
      <c r="DC92" s="403">
        <f t="shared" si="149"/>
        <v>0</v>
      </c>
      <c r="DD92" s="403">
        <f t="shared" si="149"/>
        <v>0</v>
      </c>
      <c r="DE92" s="403">
        <f t="shared" si="149"/>
        <v>0</v>
      </c>
      <c r="DF92" s="403">
        <f t="shared" si="149"/>
        <v>0</v>
      </c>
      <c r="DG92" s="403">
        <f t="shared" si="149"/>
        <v>0</v>
      </c>
      <c r="DH92" s="403">
        <f t="shared" si="149"/>
        <v>0</v>
      </c>
      <c r="DI92" s="403">
        <f t="shared" si="149"/>
        <v>0</v>
      </c>
      <c r="DJ92" s="403">
        <f t="shared" si="149"/>
        <v>0</v>
      </c>
      <c r="DK92" s="403">
        <f t="shared" si="149"/>
        <v>0</v>
      </c>
      <c r="DL92" s="403">
        <f t="shared" si="149"/>
        <v>0</v>
      </c>
      <c r="DM92" s="403">
        <f t="shared" si="149"/>
        <v>0</v>
      </c>
      <c r="DN92" s="403">
        <f t="shared" si="149"/>
        <v>0</v>
      </c>
      <c r="DO92" s="403">
        <f t="shared" si="149"/>
        <v>0</v>
      </c>
      <c r="DP92" s="403">
        <f t="shared" si="149"/>
        <v>0</v>
      </c>
      <c r="DQ92" s="403">
        <f t="shared" si="149"/>
        <v>0</v>
      </c>
      <c r="DR92" s="403">
        <f t="shared" si="149"/>
        <v>0</v>
      </c>
      <c r="DS92" s="403">
        <f t="shared" si="149"/>
        <v>0</v>
      </c>
      <c r="DT92" s="403">
        <f t="shared" si="149"/>
        <v>0</v>
      </c>
      <c r="DU92" s="403">
        <f t="shared" si="149"/>
        <v>0</v>
      </c>
      <c r="DV92" s="403">
        <f t="shared" si="149"/>
        <v>0</v>
      </c>
      <c r="DW92" s="403">
        <f t="shared" si="149"/>
        <v>0</v>
      </c>
      <c r="DX92" s="403">
        <f t="shared" si="149"/>
        <v>0</v>
      </c>
      <c r="DY92" s="403">
        <f t="shared" si="149"/>
        <v>0</v>
      </c>
      <c r="DZ92" s="403">
        <f t="shared" si="149"/>
        <v>0</v>
      </c>
      <c r="EA92" s="403">
        <f t="shared" si="149"/>
        <v>0</v>
      </c>
      <c r="EB92" s="403">
        <f t="shared" si="149"/>
        <v>0</v>
      </c>
      <c r="EC92" s="403">
        <f t="shared" si="149"/>
        <v>0</v>
      </c>
      <c r="ED92" s="403"/>
      <c r="EE92" s="403">
        <f t="shared" ref="EE92:GP92" si="150">IF(and($A92-EE$66&gt;=0,$A92-EE$67&lt;0),EE$74,0)</f>
        <v>0</v>
      </c>
      <c r="EF92" s="403">
        <f t="shared" si="150"/>
        <v>0</v>
      </c>
      <c r="EG92" s="403">
        <f t="shared" si="150"/>
        <v>0</v>
      </c>
      <c r="EH92" s="403">
        <f t="shared" si="150"/>
        <v>0</v>
      </c>
      <c r="EI92" s="403">
        <f t="shared" si="150"/>
        <v>0</v>
      </c>
      <c r="EJ92" s="403">
        <f t="shared" si="150"/>
        <v>0</v>
      </c>
      <c r="EK92" s="403">
        <f t="shared" si="150"/>
        <v>0</v>
      </c>
      <c r="EL92" s="403">
        <f t="shared" si="150"/>
        <v>0</v>
      </c>
      <c r="EM92" s="403">
        <f t="shared" si="150"/>
        <v>0</v>
      </c>
      <c r="EN92" s="403">
        <f t="shared" si="150"/>
        <v>0</v>
      </c>
      <c r="EO92" s="403">
        <f t="shared" si="150"/>
        <v>0</v>
      </c>
      <c r="EP92" s="403">
        <f t="shared" si="150"/>
        <v>0</v>
      </c>
      <c r="EQ92" s="403">
        <f t="shared" si="150"/>
        <v>0</v>
      </c>
      <c r="ER92" s="403">
        <f t="shared" si="150"/>
        <v>0</v>
      </c>
      <c r="ES92" s="403">
        <f t="shared" si="150"/>
        <v>0</v>
      </c>
      <c r="ET92" s="403">
        <f t="shared" si="150"/>
        <v>0</v>
      </c>
      <c r="EU92" s="403">
        <f t="shared" si="150"/>
        <v>0</v>
      </c>
      <c r="EV92" s="403">
        <f t="shared" si="150"/>
        <v>0</v>
      </c>
      <c r="EW92" s="403">
        <f t="shared" si="150"/>
        <v>0</v>
      </c>
      <c r="EX92" s="403">
        <f t="shared" si="150"/>
        <v>0</v>
      </c>
      <c r="EY92" s="403">
        <f t="shared" si="150"/>
        <v>0</v>
      </c>
      <c r="EZ92" s="403">
        <f t="shared" si="150"/>
        <v>0</v>
      </c>
      <c r="FA92" s="403">
        <f t="shared" si="150"/>
        <v>0</v>
      </c>
      <c r="FB92" s="403">
        <f t="shared" si="150"/>
        <v>0</v>
      </c>
      <c r="FC92" s="403">
        <f t="shared" si="150"/>
        <v>0</v>
      </c>
      <c r="FD92" s="403">
        <f t="shared" si="150"/>
        <v>0</v>
      </c>
      <c r="FE92" s="403">
        <f t="shared" si="150"/>
        <v>0</v>
      </c>
      <c r="FF92" s="403">
        <f t="shared" si="150"/>
        <v>0</v>
      </c>
      <c r="FG92" s="403">
        <f t="shared" si="150"/>
        <v>0</v>
      </c>
      <c r="FH92" s="403">
        <f t="shared" si="150"/>
        <v>0</v>
      </c>
      <c r="FI92" s="403">
        <f t="shared" si="150"/>
        <v>0</v>
      </c>
      <c r="FJ92" s="403">
        <f t="shared" si="150"/>
        <v>0</v>
      </c>
      <c r="FK92" s="403">
        <f t="shared" si="150"/>
        <v>0</v>
      </c>
      <c r="FL92" s="403">
        <f t="shared" si="150"/>
        <v>0</v>
      </c>
      <c r="FM92" s="403">
        <f t="shared" si="150"/>
        <v>0</v>
      </c>
      <c r="FN92" s="403">
        <f t="shared" si="150"/>
        <v>0</v>
      </c>
      <c r="FO92" s="403">
        <f t="shared" si="150"/>
        <v>0</v>
      </c>
      <c r="FP92" s="403">
        <f t="shared" si="150"/>
        <v>0</v>
      </c>
      <c r="FQ92" s="403">
        <f t="shared" si="150"/>
        <v>0</v>
      </c>
      <c r="FR92" s="403">
        <f t="shared" si="150"/>
        <v>0</v>
      </c>
      <c r="FS92" s="403">
        <f t="shared" si="150"/>
        <v>0</v>
      </c>
      <c r="FT92" s="403">
        <f t="shared" si="150"/>
        <v>0</v>
      </c>
      <c r="FU92" s="403">
        <f t="shared" si="150"/>
        <v>0</v>
      </c>
      <c r="FV92" s="403">
        <f t="shared" si="150"/>
        <v>0</v>
      </c>
      <c r="FW92" s="403">
        <f t="shared" si="150"/>
        <v>0</v>
      </c>
      <c r="FX92" s="403">
        <f t="shared" si="150"/>
        <v>0</v>
      </c>
      <c r="FY92" s="403">
        <f t="shared" si="150"/>
        <v>0</v>
      </c>
      <c r="FZ92" s="403">
        <f t="shared" si="150"/>
        <v>0</v>
      </c>
      <c r="GA92" s="403">
        <f t="shared" si="150"/>
        <v>0</v>
      </c>
      <c r="GB92" s="403">
        <f t="shared" si="150"/>
        <v>0</v>
      </c>
      <c r="GC92" s="403">
        <f t="shared" si="150"/>
        <v>0</v>
      </c>
      <c r="GD92" s="403">
        <f t="shared" si="150"/>
        <v>0</v>
      </c>
      <c r="GE92" s="403">
        <f t="shared" si="150"/>
        <v>0</v>
      </c>
      <c r="GF92" s="403">
        <f t="shared" si="150"/>
        <v>0</v>
      </c>
      <c r="GG92" s="403">
        <f t="shared" si="150"/>
        <v>0</v>
      </c>
      <c r="GH92" s="403">
        <f t="shared" si="150"/>
        <v>0</v>
      </c>
      <c r="GI92" s="403">
        <f t="shared" si="150"/>
        <v>0</v>
      </c>
      <c r="GJ92" s="403">
        <f t="shared" si="150"/>
        <v>0</v>
      </c>
      <c r="GK92" s="403">
        <f t="shared" si="150"/>
        <v>0</v>
      </c>
      <c r="GL92" s="403">
        <f t="shared" si="150"/>
        <v>0</v>
      </c>
      <c r="GM92" s="403">
        <f t="shared" si="150"/>
        <v>0</v>
      </c>
      <c r="GN92" s="403">
        <f t="shared" si="150"/>
        <v>0</v>
      </c>
      <c r="GO92" s="403">
        <f t="shared" si="150"/>
        <v>0</v>
      </c>
      <c r="GP92" s="403">
        <f t="shared" si="150"/>
        <v>0</v>
      </c>
      <c r="GQ92" s="403"/>
      <c r="GR92" s="403">
        <f t="shared" ref="GR92:JC92" si="151">IF(and($A92-GR$66&gt;=0,$A92-GR$67&lt;0),GR$74,0)</f>
        <v>0</v>
      </c>
      <c r="GS92" s="403">
        <f t="shared" si="151"/>
        <v>0</v>
      </c>
      <c r="GT92" s="403">
        <f t="shared" si="151"/>
        <v>0</v>
      </c>
      <c r="GU92" s="403">
        <f t="shared" si="151"/>
        <v>0</v>
      </c>
      <c r="GV92" s="403">
        <f t="shared" si="151"/>
        <v>0</v>
      </c>
      <c r="GW92" s="403">
        <f t="shared" si="151"/>
        <v>0</v>
      </c>
      <c r="GX92" s="403">
        <f t="shared" si="151"/>
        <v>0</v>
      </c>
      <c r="GY92" s="403">
        <f t="shared" si="151"/>
        <v>0</v>
      </c>
      <c r="GZ92" s="403">
        <f t="shared" si="151"/>
        <v>0</v>
      </c>
      <c r="HA92" s="403">
        <f t="shared" si="151"/>
        <v>0</v>
      </c>
      <c r="HB92" s="403">
        <f t="shared" si="151"/>
        <v>0</v>
      </c>
      <c r="HC92" s="403">
        <f t="shared" si="151"/>
        <v>0</v>
      </c>
      <c r="HD92" s="403">
        <f t="shared" si="151"/>
        <v>0</v>
      </c>
      <c r="HE92" s="403">
        <f t="shared" si="151"/>
        <v>0</v>
      </c>
      <c r="HF92" s="403">
        <f t="shared" si="151"/>
        <v>0</v>
      </c>
      <c r="HG92" s="403">
        <f t="shared" si="151"/>
        <v>0</v>
      </c>
      <c r="HH92" s="403">
        <f t="shared" si="151"/>
        <v>0</v>
      </c>
      <c r="HI92" s="403">
        <f t="shared" si="151"/>
        <v>0</v>
      </c>
      <c r="HJ92" s="403">
        <f t="shared" si="151"/>
        <v>0</v>
      </c>
      <c r="HK92" s="403">
        <f t="shared" si="151"/>
        <v>0</v>
      </c>
      <c r="HL92" s="403">
        <f t="shared" si="151"/>
        <v>0</v>
      </c>
      <c r="HM92" s="403">
        <f t="shared" si="151"/>
        <v>0</v>
      </c>
      <c r="HN92" s="403">
        <f t="shared" si="151"/>
        <v>0</v>
      </c>
      <c r="HO92" s="403">
        <f t="shared" si="151"/>
        <v>0</v>
      </c>
      <c r="HP92" s="403">
        <f t="shared" si="151"/>
        <v>0</v>
      </c>
      <c r="HQ92" s="403">
        <f t="shared" si="151"/>
        <v>0</v>
      </c>
      <c r="HR92" s="403">
        <f t="shared" si="151"/>
        <v>0</v>
      </c>
      <c r="HS92" s="403">
        <f t="shared" si="151"/>
        <v>0</v>
      </c>
      <c r="HT92" s="403">
        <f t="shared" si="151"/>
        <v>0</v>
      </c>
      <c r="HU92" s="403">
        <f t="shared" si="151"/>
        <v>0</v>
      </c>
      <c r="HV92" s="403">
        <f t="shared" si="151"/>
        <v>0</v>
      </c>
      <c r="HW92" s="403">
        <f t="shared" si="151"/>
        <v>0</v>
      </c>
      <c r="HX92" s="403">
        <f t="shared" si="151"/>
        <v>0</v>
      </c>
      <c r="HY92" s="403">
        <f t="shared" si="151"/>
        <v>0</v>
      </c>
      <c r="HZ92" s="403">
        <f t="shared" si="151"/>
        <v>0</v>
      </c>
      <c r="IA92" s="403">
        <f t="shared" si="151"/>
        <v>0</v>
      </c>
      <c r="IB92" s="403">
        <f t="shared" si="151"/>
        <v>0</v>
      </c>
      <c r="IC92" s="403">
        <f t="shared" si="151"/>
        <v>0</v>
      </c>
      <c r="ID92" s="403">
        <f t="shared" si="151"/>
        <v>0</v>
      </c>
      <c r="IE92" s="403">
        <f t="shared" si="151"/>
        <v>0</v>
      </c>
      <c r="IF92" s="403">
        <f t="shared" si="151"/>
        <v>0</v>
      </c>
      <c r="IG92" s="403">
        <f t="shared" si="151"/>
        <v>0</v>
      </c>
      <c r="IH92" s="403">
        <f t="shared" si="151"/>
        <v>0</v>
      </c>
      <c r="II92" s="403">
        <f t="shared" si="151"/>
        <v>0</v>
      </c>
      <c r="IJ92" s="403">
        <f t="shared" si="151"/>
        <v>0</v>
      </c>
      <c r="IK92" s="403">
        <f t="shared" si="151"/>
        <v>0</v>
      </c>
      <c r="IL92" s="403">
        <f t="shared" si="151"/>
        <v>0</v>
      </c>
      <c r="IM92" s="403">
        <f t="shared" si="151"/>
        <v>0</v>
      </c>
      <c r="IN92" s="403">
        <f t="shared" si="151"/>
        <v>0</v>
      </c>
      <c r="IO92" s="403">
        <f t="shared" si="151"/>
        <v>0</v>
      </c>
      <c r="IP92" s="403">
        <f t="shared" si="151"/>
        <v>0</v>
      </c>
      <c r="IQ92" s="403">
        <f t="shared" si="151"/>
        <v>0</v>
      </c>
      <c r="IR92" s="403">
        <f t="shared" si="151"/>
        <v>0</v>
      </c>
      <c r="IS92" s="403">
        <f t="shared" si="151"/>
        <v>0</v>
      </c>
      <c r="IT92" s="403">
        <f t="shared" si="151"/>
        <v>0</v>
      </c>
      <c r="IU92" s="403">
        <f t="shared" si="151"/>
        <v>0</v>
      </c>
      <c r="IV92" s="403">
        <f t="shared" si="151"/>
        <v>0</v>
      </c>
      <c r="IW92" s="403">
        <f t="shared" si="151"/>
        <v>0</v>
      </c>
      <c r="IX92" s="403">
        <f t="shared" si="151"/>
        <v>0</v>
      </c>
      <c r="IY92" s="403">
        <f t="shared" si="151"/>
        <v>0</v>
      </c>
      <c r="IZ92" s="403">
        <f t="shared" si="151"/>
        <v>0</v>
      </c>
      <c r="JA92" s="403">
        <f t="shared" si="151"/>
        <v>0</v>
      </c>
      <c r="JB92" s="403">
        <f t="shared" si="151"/>
        <v>0</v>
      </c>
      <c r="JC92" s="403">
        <f t="shared" si="151"/>
        <v>0</v>
      </c>
      <c r="JD92" s="403"/>
      <c r="JE92" s="403">
        <f t="shared" ref="JE92:LP92" si="152">IF(and($A92-JE$66&gt;=0,$A92-JE$67&lt;0),JE$74,0)</f>
        <v>0</v>
      </c>
      <c r="JF92" s="403">
        <f t="shared" si="152"/>
        <v>0</v>
      </c>
      <c r="JG92" s="403">
        <f t="shared" si="152"/>
        <v>0</v>
      </c>
      <c r="JH92" s="403">
        <f t="shared" si="152"/>
        <v>0</v>
      </c>
      <c r="JI92" s="403">
        <f t="shared" si="152"/>
        <v>0</v>
      </c>
      <c r="JJ92" s="403">
        <f t="shared" si="152"/>
        <v>0</v>
      </c>
      <c r="JK92" s="403">
        <f t="shared" si="152"/>
        <v>0</v>
      </c>
      <c r="JL92" s="403">
        <f t="shared" si="152"/>
        <v>0</v>
      </c>
      <c r="JM92" s="403">
        <f t="shared" si="152"/>
        <v>0</v>
      </c>
      <c r="JN92" s="403">
        <f t="shared" si="152"/>
        <v>0</v>
      </c>
      <c r="JO92" s="403">
        <f t="shared" si="152"/>
        <v>0</v>
      </c>
      <c r="JP92" s="403">
        <f t="shared" si="152"/>
        <v>0</v>
      </c>
      <c r="JQ92" s="403">
        <f t="shared" si="152"/>
        <v>0</v>
      </c>
      <c r="JR92" s="403">
        <f t="shared" si="152"/>
        <v>0</v>
      </c>
      <c r="JS92" s="403">
        <f t="shared" si="152"/>
        <v>0</v>
      </c>
      <c r="JT92" s="403">
        <f t="shared" si="152"/>
        <v>0</v>
      </c>
      <c r="JU92" s="403">
        <f t="shared" si="152"/>
        <v>0</v>
      </c>
      <c r="JV92" s="403">
        <f t="shared" si="152"/>
        <v>0</v>
      </c>
      <c r="JW92" s="403">
        <f t="shared" si="152"/>
        <v>0</v>
      </c>
      <c r="JX92" s="403">
        <f t="shared" si="152"/>
        <v>0</v>
      </c>
      <c r="JY92" s="403">
        <f t="shared" si="152"/>
        <v>0</v>
      </c>
      <c r="JZ92" s="403">
        <f t="shared" si="152"/>
        <v>0</v>
      </c>
      <c r="KA92" s="403">
        <f t="shared" si="152"/>
        <v>0</v>
      </c>
      <c r="KB92" s="403">
        <f t="shared" si="152"/>
        <v>0</v>
      </c>
      <c r="KC92" s="403">
        <f t="shared" si="152"/>
        <v>0</v>
      </c>
      <c r="KD92" s="403">
        <f t="shared" si="152"/>
        <v>0</v>
      </c>
      <c r="KE92" s="403">
        <f t="shared" si="152"/>
        <v>0</v>
      </c>
      <c r="KF92" s="403">
        <f t="shared" si="152"/>
        <v>0</v>
      </c>
      <c r="KG92" s="403">
        <f t="shared" si="152"/>
        <v>0</v>
      </c>
      <c r="KH92" s="403">
        <f t="shared" si="152"/>
        <v>0</v>
      </c>
      <c r="KI92" s="403">
        <f t="shared" si="152"/>
        <v>0</v>
      </c>
      <c r="KJ92" s="403">
        <f t="shared" si="152"/>
        <v>0</v>
      </c>
      <c r="KK92" s="403">
        <f t="shared" si="152"/>
        <v>0</v>
      </c>
      <c r="KL92" s="403">
        <f t="shared" si="152"/>
        <v>0</v>
      </c>
      <c r="KM92" s="403">
        <f t="shared" si="152"/>
        <v>0</v>
      </c>
      <c r="KN92" s="403">
        <f t="shared" si="152"/>
        <v>0</v>
      </c>
      <c r="KO92" s="403">
        <f t="shared" si="152"/>
        <v>0</v>
      </c>
      <c r="KP92" s="403">
        <f t="shared" si="152"/>
        <v>0</v>
      </c>
      <c r="KQ92" s="403">
        <f t="shared" si="152"/>
        <v>0</v>
      </c>
      <c r="KR92" s="403">
        <f t="shared" si="152"/>
        <v>0</v>
      </c>
      <c r="KS92" s="403">
        <f t="shared" si="152"/>
        <v>0</v>
      </c>
      <c r="KT92" s="403">
        <f t="shared" si="152"/>
        <v>0</v>
      </c>
      <c r="KU92" s="403">
        <f t="shared" si="152"/>
        <v>0</v>
      </c>
      <c r="KV92" s="403">
        <f t="shared" si="152"/>
        <v>0</v>
      </c>
      <c r="KW92" s="403">
        <f t="shared" si="152"/>
        <v>0</v>
      </c>
      <c r="KX92" s="403">
        <f t="shared" si="152"/>
        <v>0</v>
      </c>
      <c r="KY92" s="403">
        <f t="shared" si="152"/>
        <v>0</v>
      </c>
      <c r="KZ92" s="403">
        <f t="shared" si="152"/>
        <v>0</v>
      </c>
      <c r="LA92" s="403">
        <f t="shared" si="152"/>
        <v>0</v>
      </c>
      <c r="LB92" s="403">
        <f t="shared" si="152"/>
        <v>0</v>
      </c>
      <c r="LC92" s="403">
        <f t="shared" si="152"/>
        <v>0</v>
      </c>
      <c r="LD92" s="403">
        <f t="shared" si="152"/>
        <v>0</v>
      </c>
      <c r="LE92" s="403">
        <f t="shared" si="152"/>
        <v>0</v>
      </c>
      <c r="LF92" s="403">
        <f t="shared" si="152"/>
        <v>0</v>
      </c>
      <c r="LG92" s="403">
        <f t="shared" si="152"/>
        <v>0</v>
      </c>
      <c r="LH92" s="403">
        <f t="shared" si="152"/>
        <v>0</v>
      </c>
      <c r="LI92" s="403">
        <f t="shared" si="152"/>
        <v>0</v>
      </c>
      <c r="LJ92" s="403">
        <f t="shared" si="152"/>
        <v>0</v>
      </c>
      <c r="LK92" s="403">
        <f t="shared" si="152"/>
        <v>0</v>
      </c>
      <c r="LL92" s="403">
        <f t="shared" si="152"/>
        <v>0</v>
      </c>
      <c r="LM92" s="403">
        <f t="shared" si="152"/>
        <v>0</v>
      </c>
      <c r="LN92" s="403">
        <f t="shared" si="152"/>
        <v>0</v>
      </c>
      <c r="LO92" s="403">
        <f t="shared" si="152"/>
        <v>0</v>
      </c>
      <c r="LP92" s="403">
        <f t="shared" si="152"/>
        <v>0</v>
      </c>
    </row>
    <row r="93">
      <c r="A93" s="331" t="str">
        <f t="shared" si="77"/>
        <v>12-2026</v>
      </c>
      <c r="B93" s="346">
        <f t="shared" si="70"/>
        <v>8160419.69</v>
      </c>
      <c r="C93" s="346">
        <f t="shared" si="71"/>
        <v>1.001234056</v>
      </c>
      <c r="D93" s="346"/>
      <c r="E93" s="403">
        <f t="shared" ref="E93:BP93" si="153">IF(and($A93-E$66&gt;=0,$A93-E$67&lt;0),E$74,0)</f>
        <v>121708.41</v>
      </c>
      <c r="F93" s="403">
        <f t="shared" si="153"/>
        <v>90594.48</v>
      </c>
      <c r="G93" s="403">
        <f t="shared" si="153"/>
        <v>120000</v>
      </c>
      <c r="H93" s="403">
        <f t="shared" si="153"/>
        <v>129552.28</v>
      </c>
      <c r="I93" s="403">
        <f t="shared" si="153"/>
        <v>107000</v>
      </c>
      <c r="J93" s="403">
        <f t="shared" si="153"/>
        <v>103565</v>
      </c>
      <c r="K93" s="403">
        <f t="shared" si="153"/>
        <v>128418.77</v>
      </c>
      <c r="L93" s="403">
        <f t="shared" si="153"/>
        <v>87232.36</v>
      </c>
      <c r="M93" s="403">
        <f t="shared" si="153"/>
        <v>99881.32</v>
      </c>
      <c r="N93" s="403">
        <f t="shared" si="153"/>
        <v>223221.57</v>
      </c>
      <c r="O93" s="403">
        <f t="shared" si="153"/>
        <v>180593.29</v>
      </c>
      <c r="P93" s="403">
        <f t="shared" si="153"/>
        <v>91968.82</v>
      </c>
      <c r="Q93" s="403">
        <f t="shared" si="153"/>
        <v>102434.8</v>
      </c>
      <c r="R93" s="403">
        <f t="shared" si="153"/>
        <v>181860.19</v>
      </c>
      <c r="S93" s="403">
        <f t="shared" si="153"/>
        <v>208031.99</v>
      </c>
      <c r="T93" s="403">
        <f t="shared" si="153"/>
        <v>217515.94</v>
      </c>
      <c r="U93" s="403">
        <f t="shared" si="153"/>
        <v>195596.52</v>
      </c>
      <c r="V93" s="403">
        <f t="shared" si="153"/>
        <v>184028.25</v>
      </c>
      <c r="W93" s="403">
        <f t="shared" si="153"/>
        <v>168878.71</v>
      </c>
      <c r="X93" s="403">
        <f t="shared" si="153"/>
        <v>162441.03</v>
      </c>
      <c r="Y93" s="403">
        <f t="shared" si="153"/>
        <v>134043.44</v>
      </c>
      <c r="Z93" s="403">
        <f t="shared" si="153"/>
        <v>835.25</v>
      </c>
      <c r="AA93" s="403">
        <f t="shared" si="153"/>
        <v>175069.23</v>
      </c>
      <c r="AB93" s="403">
        <f t="shared" si="153"/>
        <v>159907.69</v>
      </c>
      <c r="AC93" s="403">
        <f t="shared" si="153"/>
        <v>183879.61</v>
      </c>
      <c r="AD93" s="403">
        <f t="shared" si="153"/>
        <v>184851.11</v>
      </c>
      <c r="AE93" s="403">
        <f t="shared" si="153"/>
        <v>240730.29</v>
      </c>
      <c r="AF93" s="403">
        <f t="shared" si="153"/>
        <v>112998.23</v>
      </c>
      <c r="AG93" s="403">
        <f t="shared" si="153"/>
        <v>126237</v>
      </c>
      <c r="AH93" s="403">
        <f t="shared" si="153"/>
        <v>9142.22</v>
      </c>
      <c r="AI93" s="403">
        <f t="shared" si="153"/>
        <v>186686.77</v>
      </c>
      <c r="AJ93" s="403">
        <f t="shared" si="153"/>
        <v>42000</v>
      </c>
      <c r="AK93" s="403">
        <f t="shared" si="153"/>
        <v>271017.63</v>
      </c>
      <c r="AL93" s="403">
        <f t="shared" si="153"/>
        <v>5000</v>
      </c>
      <c r="AM93" s="403">
        <f t="shared" si="153"/>
        <v>127756.57</v>
      </c>
      <c r="AN93" s="403">
        <f t="shared" si="153"/>
        <v>237115.24</v>
      </c>
      <c r="AO93" s="403">
        <f t="shared" si="153"/>
        <v>158167.25</v>
      </c>
      <c r="AP93" s="403">
        <f t="shared" si="153"/>
        <v>103015</v>
      </c>
      <c r="AQ93" s="403">
        <f t="shared" si="153"/>
        <v>155500</v>
      </c>
      <c r="AR93" s="403">
        <f t="shared" si="153"/>
        <v>167620.78</v>
      </c>
      <c r="AS93" s="403">
        <f t="shared" si="153"/>
        <v>191134.2</v>
      </c>
      <c r="AT93" s="403">
        <f t="shared" si="153"/>
        <v>283068.43</v>
      </c>
      <c r="AU93" s="403">
        <f t="shared" si="153"/>
        <v>114804.31</v>
      </c>
      <c r="AV93" s="403">
        <f t="shared" si="153"/>
        <v>109785.34</v>
      </c>
      <c r="AW93" s="403">
        <f t="shared" si="153"/>
        <v>48000</v>
      </c>
      <c r="AX93" s="403">
        <f t="shared" si="153"/>
        <v>164702</v>
      </c>
      <c r="AY93" s="403">
        <f t="shared" si="153"/>
        <v>223255</v>
      </c>
      <c r="AZ93" s="403">
        <f t="shared" si="153"/>
        <v>72000</v>
      </c>
      <c r="BA93" s="403">
        <f t="shared" si="153"/>
        <v>97799.52</v>
      </c>
      <c r="BB93" s="403">
        <f t="shared" si="153"/>
        <v>242596.66</v>
      </c>
      <c r="BC93" s="403">
        <f t="shared" si="153"/>
        <v>108292.85</v>
      </c>
      <c r="BD93" s="403">
        <f t="shared" si="153"/>
        <v>238900</v>
      </c>
      <c r="BE93" s="403">
        <f t="shared" si="153"/>
        <v>101455.9</v>
      </c>
      <c r="BF93" s="403">
        <f t="shared" si="153"/>
        <v>23511.76</v>
      </c>
      <c r="BG93" s="403">
        <f t="shared" si="153"/>
        <v>20008.84</v>
      </c>
      <c r="BH93" s="403">
        <f t="shared" si="153"/>
        <v>77858.98</v>
      </c>
      <c r="BI93" s="403">
        <f t="shared" si="153"/>
        <v>45000</v>
      </c>
      <c r="BJ93" s="403">
        <f t="shared" si="153"/>
        <v>124565</v>
      </c>
      <c r="BK93" s="403">
        <f t="shared" si="153"/>
        <v>25000</v>
      </c>
      <c r="BL93" s="403">
        <f t="shared" si="153"/>
        <v>29885</v>
      </c>
      <c r="BM93" s="403">
        <f t="shared" si="153"/>
        <v>33809.25</v>
      </c>
      <c r="BN93" s="403">
        <f t="shared" si="153"/>
        <v>10969.85</v>
      </c>
      <c r="BO93" s="403">
        <f t="shared" si="153"/>
        <v>77861.76</v>
      </c>
      <c r="BP93" s="403">
        <f t="shared" si="153"/>
        <v>10058</v>
      </c>
      <c r="BQ93" s="403"/>
      <c r="BR93" s="403">
        <f t="shared" ref="BR93:EC93" si="154">IF(and($A93-BR$66&gt;=0,$A93-BR$67&lt;0),BR$74,0)</f>
        <v>0</v>
      </c>
      <c r="BS93" s="403">
        <f t="shared" si="154"/>
        <v>0</v>
      </c>
      <c r="BT93" s="403">
        <f t="shared" si="154"/>
        <v>0</v>
      </c>
      <c r="BU93" s="403">
        <f t="shared" si="154"/>
        <v>0</v>
      </c>
      <c r="BV93" s="403">
        <f t="shared" si="154"/>
        <v>0</v>
      </c>
      <c r="BW93" s="403">
        <f t="shared" si="154"/>
        <v>0</v>
      </c>
      <c r="BX93" s="403">
        <f t="shared" si="154"/>
        <v>0</v>
      </c>
      <c r="BY93" s="403">
        <f t="shared" si="154"/>
        <v>0</v>
      </c>
      <c r="BZ93" s="403">
        <f t="shared" si="154"/>
        <v>0</v>
      </c>
      <c r="CA93" s="403">
        <f t="shared" si="154"/>
        <v>0</v>
      </c>
      <c r="CB93" s="403">
        <f t="shared" si="154"/>
        <v>0</v>
      </c>
      <c r="CC93" s="403">
        <f t="shared" si="154"/>
        <v>0</v>
      </c>
      <c r="CD93" s="403">
        <f t="shared" si="154"/>
        <v>0</v>
      </c>
      <c r="CE93" s="403">
        <f t="shared" si="154"/>
        <v>0</v>
      </c>
      <c r="CF93" s="403">
        <f t="shared" si="154"/>
        <v>0</v>
      </c>
      <c r="CG93" s="403">
        <f t="shared" si="154"/>
        <v>0</v>
      </c>
      <c r="CH93" s="403">
        <f t="shared" si="154"/>
        <v>0</v>
      </c>
      <c r="CI93" s="403">
        <f t="shared" si="154"/>
        <v>0</v>
      </c>
      <c r="CJ93" s="403">
        <f t="shared" si="154"/>
        <v>0</v>
      </c>
      <c r="CK93" s="403">
        <f t="shared" si="154"/>
        <v>0</v>
      </c>
      <c r="CL93" s="403">
        <f t="shared" si="154"/>
        <v>0</v>
      </c>
      <c r="CM93" s="403">
        <f t="shared" si="154"/>
        <v>0</v>
      </c>
      <c r="CN93" s="403">
        <f t="shared" si="154"/>
        <v>0</v>
      </c>
      <c r="CO93" s="403">
        <f t="shared" si="154"/>
        <v>0</v>
      </c>
      <c r="CP93" s="403">
        <f t="shared" si="154"/>
        <v>0</v>
      </c>
      <c r="CQ93" s="403">
        <f t="shared" si="154"/>
        <v>0</v>
      </c>
      <c r="CR93" s="403">
        <f t="shared" si="154"/>
        <v>0</v>
      </c>
      <c r="CS93" s="403">
        <f t="shared" si="154"/>
        <v>0</v>
      </c>
      <c r="CT93" s="403">
        <f t="shared" si="154"/>
        <v>0</v>
      </c>
      <c r="CU93" s="403">
        <f t="shared" si="154"/>
        <v>0</v>
      </c>
      <c r="CV93" s="403">
        <f t="shared" si="154"/>
        <v>0</v>
      </c>
      <c r="CW93" s="403">
        <f t="shared" si="154"/>
        <v>0</v>
      </c>
      <c r="CX93" s="403">
        <f t="shared" si="154"/>
        <v>0</v>
      </c>
      <c r="CY93" s="403">
        <f t="shared" si="154"/>
        <v>0</v>
      </c>
      <c r="CZ93" s="403">
        <f t="shared" si="154"/>
        <v>0</v>
      </c>
      <c r="DA93" s="403">
        <f t="shared" si="154"/>
        <v>0</v>
      </c>
      <c r="DB93" s="403">
        <f t="shared" si="154"/>
        <v>0</v>
      </c>
      <c r="DC93" s="403">
        <f t="shared" si="154"/>
        <v>0</v>
      </c>
      <c r="DD93" s="403">
        <f t="shared" si="154"/>
        <v>0</v>
      </c>
      <c r="DE93" s="403">
        <f t="shared" si="154"/>
        <v>0</v>
      </c>
      <c r="DF93" s="403">
        <f t="shared" si="154"/>
        <v>0</v>
      </c>
      <c r="DG93" s="403">
        <f t="shared" si="154"/>
        <v>0</v>
      </c>
      <c r="DH93" s="403">
        <f t="shared" si="154"/>
        <v>0</v>
      </c>
      <c r="DI93" s="403">
        <f t="shared" si="154"/>
        <v>0</v>
      </c>
      <c r="DJ93" s="403">
        <f t="shared" si="154"/>
        <v>0</v>
      </c>
      <c r="DK93" s="403">
        <f t="shared" si="154"/>
        <v>0</v>
      </c>
      <c r="DL93" s="403">
        <f t="shared" si="154"/>
        <v>0</v>
      </c>
      <c r="DM93" s="403">
        <f t="shared" si="154"/>
        <v>0</v>
      </c>
      <c r="DN93" s="403">
        <f t="shared" si="154"/>
        <v>0</v>
      </c>
      <c r="DO93" s="403">
        <f t="shared" si="154"/>
        <v>0</v>
      </c>
      <c r="DP93" s="403">
        <f t="shared" si="154"/>
        <v>0</v>
      </c>
      <c r="DQ93" s="403">
        <f t="shared" si="154"/>
        <v>0</v>
      </c>
      <c r="DR93" s="403">
        <f t="shared" si="154"/>
        <v>0</v>
      </c>
      <c r="DS93" s="403">
        <f t="shared" si="154"/>
        <v>0</v>
      </c>
      <c r="DT93" s="403">
        <f t="shared" si="154"/>
        <v>0</v>
      </c>
      <c r="DU93" s="403">
        <f t="shared" si="154"/>
        <v>0</v>
      </c>
      <c r="DV93" s="403">
        <f t="shared" si="154"/>
        <v>0</v>
      </c>
      <c r="DW93" s="403">
        <f t="shared" si="154"/>
        <v>0</v>
      </c>
      <c r="DX93" s="403">
        <f t="shared" si="154"/>
        <v>0</v>
      </c>
      <c r="DY93" s="403">
        <f t="shared" si="154"/>
        <v>0</v>
      </c>
      <c r="DZ93" s="403">
        <f t="shared" si="154"/>
        <v>0</v>
      </c>
      <c r="EA93" s="403">
        <f t="shared" si="154"/>
        <v>0</v>
      </c>
      <c r="EB93" s="403">
        <f t="shared" si="154"/>
        <v>0</v>
      </c>
      <c r="EC93" s="403">
        <f t="shared" si="154"/>
        <v>0</v>
      </c>
      <c r="ED93" s="403"/>
      <c r="EE93" s="403">
        <f t="shared" ref="EE93:GP93" si="155">IF(and($A93-EE$66&gt;=0,$A93-EE$67&lt;0),EE$74,0)</f>
        <v>0</v>
      </c>
      <c r="EF93" s="403">
        <f t="shared" si="155"/>
        <v>0</v>
      </c>
      <c r="EG93" s="403">
        <f t="shared" si="155"/>
        <v>0</v>
      </c>
      <c r="EH93" s="403">
        <f t="shared" si="155"/>
        <v>0</v>
      </c>
      <c r="EI93" s="403">
        <f t="shared" si="155"/>
        <v>0</v>
      </c>
      <c r="EJ93" s="403">
        <f t="shared" si="155"/>
        <v>0</v>
      </c>
      <c r="EK93" s="403">
        <f t="shared" si="155"/>
        <v>0</v>
      </c>
      <c r="EL93" s="403">
        <f t="shared" si="155"/>
        <v>0</v>
      </c>
      <c r="EM93" s="403">
        <f t="shared" si="155"/>
        <v>0</v>
      </c>
      <c r="EN93" s="403">
        <f t="shared" si="155"/>
        <v>0</v>
      </c>
      <c r="EO93" s="403">
        <f t="shared" si="155"/>
        <v>0</v>
      </c>
      <c r="EP93" s="403">
        <f t="shared" si="155"/>
        <v>0</v>
      </c>
      <c r="EQ93" s="403">
        <f t="shared" si="155"/>
        <v>0</v>
      </c>
      <c r="ER93" s="403">
        <f t="shared" si="155"/>
        <v>0</v>
      </c>
      <c r="ES93" s="403">
        <f t="shared" si="155"/>
        <v>0</v>
      </c>
      <c r="ET93" s="403">
        <f t="shared" si="155"/>
        <v>0</v>
      </c>
      <c r="EU93" s="403">
        <f t="shared" si="155"/>
        <v>0</v>
      </c>
      <c r="EV93" s="403">
        <f t="shared" si="155"/>
        <v>0</v>
      </c>
      <c r="EW93" s="403">
        <f t="shared" si="155"/>
        <v>0</v>
      </c>
      <c r="EX93" s="403">
        <f t="shared" si="155"/>
        <v>0</v>
      </c>
      <c r="EY93" s="403">
        <f t="shared" si="155"/>
        <v>0</v>
      </c>
      <c r="EZ93" s="403">
        <f t="shared" si="155"/>
        <v>0</v>
      </c>
      <c r="FA93" s="403">
        <f t="shared" si="155"/>
        <v>0</v>
      </c>
      <c r="FB93" s="403">
        <f t="shared" si="155"/>
        <v>0</v>
      </c>
      <c r="FC93" s="403">
        <f t="shared" si="155"/>
        <v>0</v>
      </c>
      <c r="FD93" s="403">
        <f t="shared" si="155"/>
        <v>0</v>
      </c>
      <c r="FE93" s="403">
        <f t="shared" si="155"/>
        <v>0</v>
      </c>
      <c r="FF93" s="403">
        <f t="shared" si="155"/>
        <v>0</v>
      </c>
      <c r="FG93" s="403">
        <f t="shared" si="155"/>
        <v>0</v>
      </c>
      <c r="FH93" s="403">
        <f t="shared" si="155"/>
        <v>0</v>
      </c>
      <c r="FI93" s="403">
        <f t="shared" si="155"/>
        <v>0</v>
      </c>
      <c r="FJ93" s="403">
        <f t="shared" si="155"/>
        <v>0</v>
      </c>
      <c r="FK93" s="403">
        <f t="shared" si="155"/>
        <v>0</v>
      </c>
      <c r="FL93" s="403">
        <f t="shared" si="155"/>
        <v>0</v>
      </c>
      <c r="FM93" s="403">
        <f t="shared" si="155"/>
        <v>0</v>
      </c>
      <c r="FN93" s="403">
        <f t="shared" si="155"/>
        <v>0</v>
      </c>
      <c r="FO93" s="403">
        <f t="shared" si="155"/>
        <v>0</v>
      </c>
      <c r="FP93" s="403">
        <f t="shared" si="155"/>
        <v>0</v>
      </c>
      <c r="FQ93" s="403">
        <f t="shared" si="155"/>
        <v>0</v>
      </c>
      <c r="FR93" s="403">
        <f t="shared" si="155"/>
        <v>0</v>
      </c>
      <c r="FS93" s="403">
        <f t="shared" si="155"/>
        <v>0</v>
      </c>
      <c r="FT93" s="403">
        <f t="shared" si="155"/>
        <v>0</v>
      </c>
      <c r="FU93" s="403">
        <f t="shared" si="155"/>
        <v>0</v>
      </c>
      <c r="FV93" s="403">
        <f t="shared" si="155"/>
        <v>0</v>
      </c>
      <c r="FW93" s="403">
        <f t="shared" si="155"/>
        <v>0</v>
      </c>
      <c r="FX93" s="403">
        <f t="shared" si="155"/>
        <v>0</v>
      </c>
      <c r="FY93" s="403">
        <f t="shared" si="155"/>
        <v>0</v>
      </c>
      <c r="FZ93" s="403">
        <f t="shared" si="155"/>
        <v>0</v>
      </c>
      <c r="GA93" s="403">
        <f t="shared" si="155"/>
        <v>0</v>
      </c>
      <c r="GB93" s="403">
        <f t="shared" si="155"/>
        <v>0</v>
      </c>
      <c r="GC93" s="403">
        <f t="shared" si="155"/>
        <v>0</v>
      </c>
      <c r="GD93" s="403">
        <f t="shared" si="155"/>
        <v>0</v>
      </c>
      <c r="GE93" s="403">
        <f t="shared" si="155"/>
        <v>0</v>
      </c>
      <c r="GF93" s="403">
        <f t="shared" si="155"/>
        <v>0</v>
      </c>
      <c r="GG93" s="403">
        <f t="shared" si="155"/>
        <v>0</v>
      </c>
      <c r="GH93" s="403">
        <f t="shared" si="155"/>
        <v>0</v>
      </c>
      <c r="GI93" s="403">
        <f t="shared" si="155"/>
        <v>0</v>
      </c>
      <c r="GJ93" s="403">
        <f t="shared" si="155"/>
        <v>0</v>
      </c>
      <c r="GK93" s="403">
        <f t="shared" si="155"/>
        <v>0</v>
      </c>
      <c r="GL93" s="403">
        <f t="shared" si="155"/>
        <v>0</v>
      </c>
      <c r="GM93" s="403">
        <f t="shared" si="155"/>
        <v>0</v>
      </c>
      <c r="GN93" s="403">
        <f t="shared" si="155"/>
        <v>0</v>
      </c>
      <c r="GO93" s="403">
        <f t="shared" si="155"/>
        <v>0</v>
      </c>
      <c r="GP93" s="403">
        <f t="shared" si="155"/>
        <v>0</v>
      </c>
      <c r="GQ93" s="403"/>
      <c r="GR93" s="403">
        <f t="shared" ref="GR93:JC93" si="156">IF(and($A93-GR$66&gt;=0,$A93-GR$67&lt;0),GR$74,0)</f>
        <v>0</v>
      </c>
      <c r="GS93" s="403">
        <f t="shared" si="156"/>
        <v>0</v>
      </c>
      <c r="GT93" s="403">
        <f t="shared" si="156"/>
        <v>0</v>
      </c>
      <c r="GU93" s="403">
        <f t="shared" si="156"/>
        <v>0</v>
      </c>
      <c r="GV93" s="403">
        <f t="shared" si="156"/>
        <v>0</v>
      </c>
      <c r="GW93" s="403">
        <f t="shared" si="156"/>
        <v>0</v>
      </c>
      <c r="GX93" s="403">
        <f t="shared" si="156"/>
        <v>0</v>
      </c>
      <c r="GY93" s="403">
        <f t="shared" si="156"/>
        <v>0</v>
      </c>
      <c r="GZ93" s="403">
        <f t="shared" si="156"/>
        <v>0</v>
      </c>
      <c r="HA93" s="403">
        <f t="shared" si="156"/>
        <v>0</v>
      </c>
      <c r="HB93" s="403">
        <f t="shared" si="156"/>
        <v>0</v>
      </c>
      <c r="HC93" s="403">
        <f t="shared" si="156"/>
        <v>0</v>
      </c>
      <c r="HD93" s="403">
        <f t="shared" si="156"/>
        <v>0</v>
      </c>
      <c r="HE93" s="403">
        <f t="shared" si="156"/>
        <v>0</v>
      </c>
      <c r="HF93" s="403">
        <f t="shared" si="156"/>
        <v>0</v>
      </c>
      <c r="HG93" s="403">
        <f t="shared" si="156"/>
        <v>0</v>
      </c>
      <c r="HH93" s="403">
        <f t="shared" si="156"/>
        <v>0</v>
      </c>
      <c r="HI93" s="403">
        <f t="shared" si="156"/>
        <v>0</v>
      </c>
      <c r="HJ93" s="403">
        <f t="shared" si="156"/>
        <v>0</v>
      </c>
      <c r="HK93" s="403">
        <f t="shared" si="156"/>
        <v>0</v>
      </c>
      <c r="HL93" s="403">
        <f t="shared" si="156"/>
        <v>0</v>
      </c>
      <c r="HM93" s="403">
        <f t="shared" si="156"/>
        <v>0</v>
      </c>
      <c r="HN93" s="403">
        <f t="shared" si="156"/>
        <v>0</v>
      </c>
      <c r="HO93" s="403">
        <f t="shared" si="156"/>
        <v>0</v>
      </c>
      <c r="HP93" s="403">
        <f t="shared" si="156"/>
        <v>0</v>
      </c>
      <c r="HQ93" s="403">
        <f t="shared" si="156"/>
        <v>0</v>
      </c>
      <c r="HR93" s="403">
        <f t="shared" si="156"/>
        <v>0</v>
      </c>
      <c r="HS93" s="403">
        <f t="shared" si="156"/>
        <v>0</v>
      </c>
      <c r="HT93" s="403">
        <f t="shared" si="156"/>
        <v>0</v>
      </c>
      <c r="HU93" s="403">
        <f t="shared" si="156"/>
        <v>0</v>
      </c>
      <c r="HV93" s="403">
        <f t="shared" si="156"/>
        <v>0</v>
      </c>
      <c r="HW93" s="403">
        <f t="shared" si="156"/>
        <v>0</v>
      </c>
      <c r="HX93" s="403">
        <f t="shared" si="156"/>
        <v>0</v>
      </c>
      <c r="HY93" s="403">
        <f t="shared" si="156"/>
        <v>0</v>
      </c>
      <c r="HZ93" s="403">
        <f t="shared" si="156"/>
        <v>0</v>
      </c>
      <c r="IA93" s="403">
        <f t="shared" si="156"/>
        <v>0</v>
      </c>
      <c r="IB93" s="403">
        <f t="shared" si="156"/>
        <v>0</v>
      </c>
      <c r="IC93" s="403">
        <f t="shared" si="156"/>
        <v>0</v>
      </c>
      <c r="ID93" s="403">
        <f t="shared" si="156"/>
        <v>0</v>
      </c>
      <c r="IE93" s="403">
        <f t="shared" si="156"/>
        <v>0</v>
      </c>
      <c r="IF93" s="403">
        <f t="shared" si="156"/>
        <v>0</v>
      </c>
      <c r="IG93" s="403">
        <f t="shared" si="156"/>
        <v>0</v>
      </c>
      <c r="IH93" s="403">
        <f t="shared" si="156"/>
        <v>0</v>
      </c>
      <c r="II93" s="403">
        <f t="shared" si="156"/>
        <v>0</v>
      </c>
      <c r="IJ93" s="403">
        <f t="shared" si="156"/>
        <v>0</v>
      </c>
      <c r="IK93" s="403">
        <f t="shared" si="156"/>
        <v>0</v>
      </c>
      <c r="IL93" s="403">
        <f t="shared" si="156"/>
        <v>0</v>
      </c>
      <c r="IM93" s="403">
        <f t="shared" si="156"/>
        <v>0</v>
      </c>
      <c r="IN93" s="403">
        <f t="shared" si="156"/>
        <v>0</v>
      </c>
      <c r="IO93" s="403">
        <f t="shared" si="156"/>
        <v>0</v>
      </c>
      <c r="IP93" s="403">
        <f t="shared" si="156"/>
        <v>0</v>
      </c>
      <c r="IQ93" s="403">
        <f t="shared" si="156"/>
        <v>0</v>
      </c>
      <c r="IR93" s="403">
        <f t="shared" si="156"/>
        <v>0</v>
      </c>
      <c r="IS93" s="403">
        <f t="shared" si="156"/>
        <v>0</v>
      </c>
      <c r="IT93" s="403">
        <f t="shared" si="156"/>
        <v>0</v>
      </c>
      <c r="IU93" s="403">
        <f t="shared" si="156"/>
        <v>0</v>
      </c>
      <c r="IV93" s="403">
        <f t="shared" si="156"/>
        <v>0</v>
      </c>
      <c r="IW93" s="403">
        <f t="shared" si="156"/>
        <v>0</v>
      </c>
      <c r="IX93" s="403">
        <f t="shared" si="156"/>
        <v>0</v>
      </c>
      <c r="IY93" s="403">
        <f t="shared" si="156"/>
        <v>0</v>
      </c>
      <c r="IZ93" s="403">
        <f t="shared" si="156"/>
        <v>0</v>
      </c>
      <c r="JA93" s="403">
        <f t="shared" si="156"/>
        <v>0</v>
      </c>
      <c r="JB93" s="403">
        <f t="shared" si="156"/>
        <v>0</v>
      </c>
      <c r="JC93" s="403">
        <f t="shared" si="156"/>
        <v>0</v>
      </c>
      <c r="JD93" s="403"/>
      <c r="JE93" s="403">
        <f t="shared" ref="JE93:LP93" si="157">IF(and($A93-JE$66&gt;=0,$A93-JE$67&lt;0),JE$74,0)</f>
        <v>0</v>
      </c>
      <c r="JF93" s="403">
        <f t="shared" si="157"/>
        <v>0</v>
      </c>
      <c r="JG93" s="403">
        <f t="shared" si="157"/>
        <v>0</v>
      </c>
      <c r="JH93" s="403">
        <f t="shared" si="157"/>
        <v>0</v>
      </c>
      <c r="JI93" s="403">
        <f t="shared" si="157"/>
        <v>0</v>
      </c>
      <c r="JJ93" s="403">
        <f t="shared" si="157"/>
        <v>0</v>
      </c>
      <c r="JK93" s="403">
        <f t="shared" si="157"/>
        <v>0</v>
      </c>
      <c r="JL93" s="403">
        <f t="shared" si="157"/>
        <v>0</v>
      </c>
      <c r="JM93" s="403">
        <f t="shared" si="157"/>
        <v>0</v>
      </c>
      <c r="JN93" s="403">
        <f t="shared" si="157"/>
        <v>0</v>
      </c>
      <c r="JO93" s="403">
        <f t="shared" si="157"/>
        <v>0</v>
      </c>
      <c r="JP93" s="403">
        <f t="shared" si="157"/>
        <v>0</v>
      </c>
      <c r="JQ93" s="403">
        <f t="shared" si="157"/>
        <v>0</v>
      </c>
      <c r="JR93" s="403">
        <f t="shared" si="157"/>
        <v>0</v>
      </c>
      <c r="JS93" s="403">
        <f t="shared" si="157"/>
        <v>0</v>
      </c>
      <c r="JT93" s="403">
        <f t="shared" si="157"/>
        <v>0</v>
      </c>
      <c r="JU93" s="403">
        <f t="shared" si="157"/>
        <v>0</v>
      </c>
      <c r="JV93" s="403">
        <f t="shared" si="157"/>
        <v>0</v>
      </c>
      <c r="JW93" s="403">
        <f t="shared" si="157"/>
        <v>0</v>
      </c>
      <c r="JX93" s="403">
        <f t="shared" si="157"/>
        <v>0</v>
      </c>
      <c r="JY93" s="403">
        <f t="shared" si="157"/>
        <v>0</v>
      </c>
      <c r="JZ93" s="403">
        <f t="shared" si="157"/>
        <v>0</v>
      </c>
      <c r="KA93" s="403">
        <f t="shared" si="157"/>
        <v>0</v>
      </c>
      <c r="KB93" s="403">
        <f t="shared" si="157"/>
        <v>0</v>
      </c>
      <c r="KC93" s="403">
        <f t="shared" si="157"/>
        <v>0</v>
      </c>
      <c r="KD93" s="403">
        <f t="shared" si="157"/>
        <v>0</v>
      </c>
      <c r="KE93" s="403">
        <f t="shared" si="157"/>
        <v>0</v>
      </c>
      <c r="KF93" s="403">
        <f t="shared" si="157"/>
        <v>0</v>
      </c>
      <c r="KG93" s="403">
        <f t="shared" si="157"/>
        <v>0</v>
      </c>
      <c r="KH93" s="403">
        <f t="shared" si="157"/>
        <v>0</v>
      </c>
      <c r="KI93" s="403">
        <f t="shared" si="157"/>
        <v>0</v>
      </c>
      <c r="KJ93" s="403">
        <f t="shared" si="157"/>
        <v>0</v>
      </c>
      <c r="KK93" s="403">
        <f t="shared" si="157"/>
        <v>0</v>
      </c>
      <c r="KL93" s="403">
        <f t="shared" si="157"/>
        <v>0</v>
      </c>
      <c r="KM93" s="403">
        <f t="shared" si="157"/>
        <v>0</v>
      </c>
      <c r="KN93" s="403">
        <f t="shared" si="157"/>
        <v>0</v>
      </c>
      <c r="KO93" s="403">
        <f t="shared" si="157"/>
        <v>0</v>
      </c>
      <c r="KP93" s="403">
        <f t="shared" si="157"/>
        <v>0</v>
      </c>
      <c r="KQ93" s="403">
        <f t="shared" si="157"/>
        <v>0</v>
      </c>
      <c r="KR93" s="403">
        <f t="shared" si="157"/>
        <v>0</v>
      </c>
      <c r="KS93" s="403">
        <f t="shared" si="157"/>
        <v>0</v>
      </c>
      <c r="KT93" s="403">
        <f t="shared" si="157"/>
        <v>0</v>
      </c>
      <c r="KU93" s="403">
        <f t="shared" si="157"/>
        <v>0</v>
      </c>
      <c r="KV93" s="403">
        <f t="shared" si="157"/>
        <v>0</v>
      </c>
      <c r="KW93" s="403">
        <f t="shared" si="157"/>
        <v>0</v>
      </c>
      <c r="KX93" s="403">
        <f t="shared" si="157"/>
        <v>0</v>
      </c>
      <c r="KY93" s="403">
        <f t="shared" si="157"/>
        <v>0</v>
      </c>
      <c r="KZ93" s="403">
        <f t="shared" si="157"/>
        <v>0</v>
      </c>
      <c r="LA93" s="403">
        <f t="shared" si="157"/>
        <v>0</v>
      </c>
      <c r="LB93" s="403">
        <f t="shared" si="157"/>
        <v>0</v>
      </c>
      <c r="LC93" s="403">
        <f t="shared" si="157"/>
        <v>0</v>
      </c>
      <c r="LD93" s="403">
        <f t="shared" si="157"/>
        <v>0</v>
      </c>
      <c r="LE93" s="403">
        <f t="shared" si="157"/>
        <v>0</v>
      </c>
      <c r="LF93" s="403">
        <f t="shared" si="157"/>
        <v>0</v>
      </c>
      <c r="LG93" s="403">
        <f t="shared" si="157"/>
        <v>0</v>
      </c>
      <c r="LH93" s="403">
        <f t="shared" si="157"/>
        <v>0</v>
      </c>
      <c r="LI93" s="403">
        <f t="shared" si="157"/>
        <v>0</v>
      </c>
      <c r="LJ93" s="403">
        <f t="shared" si="157"/>
        <v>0</v>
      </c>
      <c r="LK93" s="403">
        <f t="shared" si="157"/>
        <v>0</v>
      </c>
      <c r="LL93" s="403">
        <f t="shared" si="157"/>
        <v>0</v>
      </c>
      <c r="LM93" s="403">
        <f t="shared" si="157"/>
        <v>0</v>
      </c>
      <c r="LN93" s="403">
        <f t="shared" si="157"/>
        <v>0</v>
      </c>
      <c r="LO93" s="403">
        <f t="shared" si="157"/>
        <v>0</v>
      </c>
      <c r="LP93" s="403">
        <f t="shared" si="157"/>
        <v>0</v>
      </c>
    </row>
    <row r="94">
      <c r="A94" s="331" t="str">
        <f t="shared" si="77"/>
        <v>03-2027</v>
      </c>
      <c r="B94" s="346">
        <f t="shared" si="70"/>
        <v>8160419.69</v>
      </c>
      <c r="C94" s="346">
        <f t="shared" si="71"/>
        <v>1.001234056</v>
      </c>
      <c r="D94" s="346"/>
      <c r="E94" s="403">
        <f t="shared" ref="E94:BP94" si="158">IF(and($A94-E$66&gt;=0,$A94-E$67&lt;0),E$74,0)</f>
        <v>121708.41</v>
      </c>
      <c r="F94" s="403">
        <f t="shared" si="158"/>
        <v>90594.48</v>
      </c>
      <c r="G94" s="403">
        <f t="shared" si="158"/>
        <v>120000</v>
      </c>
      <c r="H94" s="403">
        <f t="shared" si="158"/>
        <v>129552.28</v>
      </c>
      <c r="I94" s="403">
        <f t="shared" si="158"/>
        <v>107000</v>
      </c>
      <c r="J94" s="403">
        <f t="shared" si="158"/>
        <v>103565</v>
      </c>
      <c r="K94" s="403">
        <f t="shared" si="158"/>
        <v>128418.77</v>
      </c>
      <c r="L94" s="403">
        <f t="shared" si="158"/>
        <v>87232.36</v>
      </c>
      <c r="M94" s="403">
        <f t="shared" si="158"/>
        <v>99881.32</v>
      </c>
      <c r="N94" s="403">
        <f t="shared" si="158"/>
        <v>223221.57</v>
      </c>
      <c r="O94" s="403">
        <f t="shared" si="158"/>
        <v>180593.29</v>
      </c>
      <c r="P94" s="403">
        <f t="shared" si="158"/>
        <v>91968.82</v>
      </c>
      <c r="Q94" s="403">
        <f t="shared" si="158"/>
        <v>102434.8</v>
      </c>
      <c r="R94" s="403">
        <f t="shared" si="158"/>
        <v>181860.19</v>
      </c>
      <c r="S94" s="403">
        <f t="shared" si="158"/>
        <v>208031.99</v>
      </c>
      <c r="T94" s="403">
        <f t="shared" si="158"/>
        <v>217515.94</v>
      </c>
      <c r="U94" s="403">
        <f t="shared" si="158"/>
        <v>195596.52</v>
      </c>
      <c r="V94" s="403">
        <f t="shared" si="158"/>
        <v>184028.25</v>
      </c>
      <c r="W94" s="403">
        <f t="shared" si="158"/>
        <v>168878.71</v>
      </c>
      <c r="X94" s="403">
        <f t="shared" si="158"/>
        <v>162441.03</v>
      </c>
      <c r="Y94" s="403">
        <f t="shared" si="158"/>
        <v>134043.44</v>
      </c>
      <c r="Z94" s="403">
        <f t="shared" si="158"/>
        <v>835.25</v>
      </c>
      <c r="AA94" s="403">
        <f t="shared" si="158"/>
        <v>175069.23</v>
      </c>
      <c r="AB94" s="403">
        <f t="shared" si="158"/>
        <v>159907.69</v>
      </c>
      <c r="AC94" s="403">
        <f t="shared" si="158"/>
        <v>183879.61</v>
      </c>
      <c r="AD94" s="403">
        <f t="shared" si="158"/>
        <v>184851.11</v>
      </c>
      <c r="AE94" s="403">
        <f t="shared" si="158"/>
        <v>240730.29</v>
      </c>
      <c r="AF94" s="403">
        <f t="shared" si="158"/>
        <v>112998.23</v>
      </c>
      <c r="AG94" s="403">
        <f t="shared" si="158"/>
        <v>126237</v>
      </c>
      <c r="AH94" s="403">
        <f t="shared" si="158"/>
        <v>9142.22</v>
      </c>
      <c r="AI94" s="403">
        <f t="shared" si="158"/>
        <v>186686.77</v>
      </c>
      <c r="AJ94" s="403">
        <f t="shared" si="158"/>
        <v>42000</v>
      </c>
      <c r="AK94" s="403">
        <f t="shared" si="158"/>
        <v>271017.63</v>
      </c>
      <c r="AL94" s="403">
        <f t="shared" si="158"/>
        <v>5000</v>
      </c>
      <c r="AM94" s="403">
        <f t="shared" si="158"/>
        <v>127756.57</v>
      </c>
      <c r="AN94" s="403">
        <f t="shared" si="158"/>
        <v>237115.24</v>
      </c>
      <c r="AO94" s="403">
        <f t="shared" si="158"/>
        <v>158167.25</v>
      </c>
      <c r="AP94" s="403">
        <f t="shared" si="158"/>
        <v>103015</v>
      </c>
      <c r="AQ94" s="403">
        <f t="shared" si="158"/>
        <v>155500</v>
      </c>
      <c r="AR94" s="403">
        <f t="shared" si="158"/>
        <v>167620.78</v>
      </c>
      <c r="AS94" s="403">
        <f t="shared" si="158"/>
        <v>191134.2</v>
      </c>
      <c r="AT94" s="403">
        <f t="shared" si="158"/>
        <v>283068.43</v>
      </c>
      <c r="AU94" s="403">
        <f t="shared" si="158"/>
        <v>114804.31</v>
      </c>
      <c r="AV94" s="403">
        <f t="shared" si="158"/>
        <v>109785.34</v>
      </c>
      <c r="AW94" s="403">
        <f t="shared" si="158"/>
        <v>48000</v>
      </c>
      <c r="AX94" s="403">
        <f t="shared" si="158"/>
        <v>164702</v>
      </c>
      <c r="AY94" s="403">
        <f t="shared" si="158"/>
        <v>223255</v>
      </c>
      <c r="AZ94" s="403">
        <f t="shared" si="158"/>
        <v>72000</v>
      </c>
      <c r="BA94" s="403">
        <f t="shared" si="158"/>
        <v>97799.52</v>
      </c>
      <c r="BB94" s="403">
        <f t="shared" si="158"/>
        <v>242596.66</v>
      </c>
      <c r="BC94" s="403">
        <f t="shared" si="158"/>
        <v>108292.85</v>
      </c>
      <c r="BD94" s="403">
        <f t="shared" si="158"/>
        <v>238900</v>
      </c>
      <c r="BE94" s="403">
        <f t="shared" si="158"/>
        <v>101455.9</v>
      </c>
      <c r="BF94" s="403">
        <f t="shared" si="158"/>
        <v>23511.76</v>
      </c>
      <c r="BG94" s="403">
        <f t="shared" si="158"/>
        <v>20008.84</v>
      </c>
      <c r="BH94" s="403">
        <f t="shared" si="158"/>
        <v>77858.98</v>
      </c>
      <c r="BI94" s="403">
        <f t="shared" si="158"/>
        <v>45000</v>
      </c>
      <c r="BJ94" s="403">
        <f t="shared" si="158"/>
        <v>124565</v>
      </c>
      <c r="BK94" s="403">
        <f t="shared" si="158"/>
        <v>25000</v>
      </c>
      <c r="BL94" s="403">
        <f t="shared" si="158"/>
        <v>29885</v>
      </c>
      <c r="BM94" s="403">
        <f t="shared" si="158"/>
        <v>33809.25</v>
      </c>
      <c r="BN94" s="403">
        <f t="shared" si="158"/>
        <v>10969.85</v>
      </c>
      <c r="BO94" s="403">
        <f t="shared" si="158"/>
        <v>77861.76</v>
      </c>
      <c r="BP94" s="403">
        <f t="shared" si="158"/>
        <v>10058</v>
      </c>
      <c r="BQ94" s="403"/>
      <c r="BR94" s="403">
        <f t="shared" ref="BR94:EC94" si="159">IF(and($A94-BR$66&gt;=0,$A94-BR$67&lt;0),BR$74,0)</f>
        <v>0</v>
      </c>
      <c r="BS94" s="403">
        <f t="shared" si="159"/>
        <v>0</v>
      </c>
      <c r="BT94" s="403">
        <f t="shared" si="159"/>
        <v>0</v>
      </c>
      <c r="BU94" s="403">
        <f t="shared" si="159"/>
        <v>0</v>
      </c>
      <c r="BV94" s="403">
        <f t="shared" si="159"/>
        <v>0</v>
      </c>
      <c r="BW94" s="403">
        <f t="shared" si="159"/>
        <v>0</v>
      </c>
      <c r="BX94" s="403">
        <f t="shared" si="159"/>
        <v>0</v>
      </c>
      <c r="BY94" s="403">
        <f t="shared" si="159"/>
        <v>0</v>
      </c>
      <c r="BZ94" s="403">
        <f t="shared" si="159"/>
        <v>0</v>
      </c>
      <c r="CA94" s="403">
        <f t="shared" si="159"/>
        <v>0</v>
      </c>
      <c r="CB94" s="403">
        <f t="shared" si="159"/>
        <v>0</v>
      </c>
      <c r="CC94" s="403">
        <f t="shared" si="159"/>
        <v>0</v>
      </c>
      <c r="CD94" s="403">
        <f t="shared" si="159"/>
        <v>0</v>
      </c>
      <c r="CE94" s="403">
        <f t="shared" si="159"/>
        <v>0</v>
      </c>
      <c r="CF94" s="403">
        <f t="shared" si="159"/>
        <v>0</v>
      </c>
      <c r="CG94" s="403">
        <f t="shared" si="159"/>
        <v>0</v>
      </c>
      <c r="CH94" s="403">
        <f t="shared" si="159"/>
        <v>0</v>
      </c>
      <c r="CI94" s="403">
        <f t="shared" si="159"/>
        <v>0</v>
      </c>
      <c r="CJ94" s="403">
        <f t="shared" si="159"/>
        <v>0</v>
      </c>
      <c r="CK94" s="403">
        <f t="shared" si="159"/>
        <v>0</v>
      </c>
      <c r="CL94" s="403">
        <f t="shared" si="159"/>
        <v>0</v>
      </c>
      <c r="CM94" s="403">
        <f t="shared" si="159"/>
        <v>0</v>
      </c>
      <c r="CN94" s="403">
        <f t="shared" si="159"/>
        <v>0</v>
      </c>
      <c r="CO94" s="403">
        <f t="shared" si="159"/>
        <v>0</v>
      </c>
      <c r="CP94" s="403">
        <f t="shared" si="159"/>
        <v>0</v>
      </c>
      <c r="CQ94" s="403">
        <f t="shared" si="159"/>
        <v>0</v>
      </c>
      <c r="CR94" s="403">
        <f t="shared" si="159"/>
        <v>0</v>
      </c>
      <c r="CS94" s="403">
        <f t="shared" si="159"/>
        <v>0</v>
      </c>
      <c r="CT94" s="403">
        <f t="shared" si="159"/>
        <v>0</v>
      </c>
      <c r="CU94" s="403">
        <f t="shared" si="159"/>
        <v>0</v>
      </c>
      <c r="CV94" s="403">
        <f t="shared" si="159"/>
        <v>0</v>
      </c>
      <c r="CW94" s="403">
        <f t="shared" si="159"/>
        <v>0</v>
      </c>
      <c r="CX94" s="403">
        <f t="shared" si="159"/>
        <v>0</v>
      </c>
      <c r="CY94" s="403">
        <f t="shared" si="159"/>
        <v>0</v>
      </c>
      <c r="CZ94" s="403">
        <f t="shared" si="159"/>
        <v>0</v>
      </c>
      <c r="DA94" s="403">
        <f t="shared" si="159"/>
        <v>0</v>
      </c>
      <c r="DB94" s="403">
        <f t="shared" si="159"/>
        <v>0</v>
      </c>
      <c r="DC94" s="403">
        <f t="shared" si="159"/>
        <v>0</v>
      </c>
      <c r="DD94" s="403">
        <f t="shared" si="159"/>
        <v>0</v>
      </c>
      <c r="DE94" s="403">
        <f t="shared" si="159"/>
        <v>0</v>
      </c>
      <c r="DF94" s="403">
        <f t="shared" si="159"/>
        <v>0</v>
      </c>
      <c r="DG94" s="403">
        <f t="shared" si="159"/>
        <v>0</v>
      </c>
      <c r="DH94" s="403">
        <f t="shared" si="159"/>
        <v>0</v>
      </c>
      <c r="DI94" s="403">
        <f t="shared" si="159"/>
        <v>0</v>
      </c>
      <c r="DJ94" s="403">
        <f t="shared" si="159"/>
        <v>0</v>
      </c>
      <c r="DK94" s="403">
        <f t="shared" si="159"/>
        <v>0</v>
      </c>
      <c r="DL94" s="403">
        <f t="shared" si="159"/>
        <v>0</v>
      </c>
      <c r="DM94" s="403">
        <f t="shared" si="159"/>
        <v>0</v>
      </c>
      <c r="DN94" s="403">
        <f t="shared" si="159"/>
        <v>0</v>
      </c>
      <c r="DO94" s="403">
        <f t="shared" si="159"/>
        <v>0</v>
      </c>
      <c r="DP94" s="403">
        <f t="shared" si="159"/>
        <v>0</v>
      </c>
      <c r="DQ94" s="403">
        <f t="shared" si="159"/>
        <v>0</v>
      </c>
      <c r="DR94" s="403">
        <f t="shared" si="159"/>
        <v>0</v>
      </c>
      <c r="DS94" s="403">
        <f t="shared" si="159"/>
        <v>0</v>
      </c>
      <c r="DT94" s="403">
        <f t="shared" si="159"/>
        <v>0</v>
      </c>
      <c r="DU94" s="403">
        <f t="shared" si="159"/>
        <v>0</v>
      </c>
      <c r="DV94" s="403">
        <f t="shared" si="159"/>
        <v>0</v>
      </c>
      <c r="DW94" s="403">
        <f t="shared" si="159"/>
        <v>0</v>
      </c>
      <c r="DX94" s="403">
        <f t="shared" si="159"/>
        <v>0</v>
      </c>
      <c r="DY94" s="403">
        <f t="shared" si="159"/>
        <v>0</v>
      </c>
      <c r="DZ94" s="403">
        <f t="shared" si="159"/>
        <v>0</v>
      </c>
      <c r="EA94" s="403">
        <f t="shared" si="159"/>
        <v>0</v>
      </c>
      <c r="EB94" s="403">
        <f t="shared" si="159"/>
        <v>0</v>
      </c>
      <c r="EC94" s="403">
        <f t="shared" si="159"/>
        <v>0</v>
      </c>
      <c r="ED94" s="403"/>
      <c r="EE94" s="403">
        <f t="shared" ref="EE94:GP94" si="160">IF(and($A94-EE$66&gt;=0,$A94-EE$67&lt;0),EE$74,0)</f>
        <v>0</v>
      </c>
      <c r="EF94" s="403">
        <f t="shared" si="160"/>
        <v>0</v>
      </c>
      <c r="EG94" s="403">
        <f t="shared" si="160"/>
        <v>0</v>
      </c>
      <c r="EH94" s="403">
        <f t="shared" si="160"/>
        <v>0</v>
      </c>
      <c r="EI94" s="403">
        <f t="shared" si="160"/>
        <v>0</v>
      </c>
      <c r="EJ94" s="403">
        <f t="shared" si="160"/>
        <v>0</v>
      </c>
      <c r="EK94" s="403">
        <f t="shared" si="160"/>
        <v>0</v>
      </c>
      <c r="EL94" s="403">
        <f t="shared" si="160"/>
        <v>0</v>
      </c>
      <c r="EM94" s="403">
        <f t="shared" si="160"/>
        <v>0</v>
      </c>
      <c r="EN94" s="403">
        <f t="shared" si="160"/>
        <v>0</v>
      </c>
      <c r="EO94" s="403">
        <f t="shared" si="160"/>
        <v>0</v>
      </c>
      <c r="EP94" s="403">
        <f t="shared" si="160"/>
        <v>0</v>
      </c>
      <c r="EQ94" s="403">
        <f t="shared" si="160"/>
        <v>0</v>
      </c>
      <c r="ER94" s="403">
        <f t="shared" si="160"/>
        <v>0</v>
      </c>
      <c r="ES94" s="403">
        <f t="shared" si="160"/>
        <v>0</v>
      </c>
      <c r="ET94" s="403">
        <f t="shared" si="160"/>
        <v>0</v>
      </c>
      <c r="EU94" s="403">
        <f t="shared" si="160"/>
        <v>0</v>
      </c>
      <c r="EV94" s="403">
        <f t="shared" si="160"/>
        <v>0</v>
      </c>
      <c r="EW94" s="403">
        <f t="shared" si="160"/>
        <v>0</v>
      </c>
      <c r="EX94" s="403">
        <f t="shared" si="160"/>
        <v>0</v>
      </c>
      <c r="EY94" s="403">
        <f t="shared" si="160"/>
        <v>0</v>
      </c>
      <c r="EZ94" s="403">
        <f t="shared" si="160"/>
        <v>0</v>
      </c>
      <c r="FA94" s="403">
        <f t="shared" si="160"/>
        <v>0</v>
      </c>
      <c r="FB94" s="403">
        <f t="shared" si="160"/>
        <v>0</v>
      </c>
      <c r="FC94" s="403">
        <f t="shared" si="160"/>
        <v>0</v>
      </c>
      <c r="FD94" s="403">
        <f t="shared" si="160"/>
        <v>0</v>
      </c>
      <c r="FE94" s="403">
        <f t="shared" si="160"/>
        <v>0</v>
      </c>
      <c r="FF94" s="403">
        <f t="shared" si="160"/>
        <v>0</v>
      </c>
      <c r="FG94" s="403">
        <f t="shared" si="160"/>
        <v>0</v>
      </c>
      <c r="FH94" s="403">
        <f t="shared" si="160"/>
        <v>0</v>
      </c>
      <c r="FI94" s="403">
        <f t="shared" si="160"/>
        <v>0</v>
      </c>
      <c r="FJ94" s="403">
        <f t="shared" si="160"/>
        <v>0</v>
      </c>
      <c r="FK94" s="403">
        <f t="shared" si="160"/>
        <v>0</v>
      </c>
      <c r="FL94" s="403">
        <f t="shared" si="160"/>
        <v>0</v>
      </c>
      <c r="FM94" s="403">
        <f t="shared" si="160"/>
        <v>0</v>
      </c>
      <c r="FN94" s="403">
        <f t="shared" si="160"/>
        <v>0</v>
      </c>
      <c r="FO94" s="403">
        <f t="shared" si="160"/>
        <v>0</v>
      </c>
      <c r="FP94" s="403">
        <f t="shared" si="160"/>
        <v>0</v>
      </c>
      <c r="FQ94" s="403">
        <f t="shared" si="160"/>
        <v>0</v>
      </c>
      <c r="FR94" s="403">
        <f t="shared" si="160"/>
        <v>0</v>
      </c>
      <c r="FS94" s="403">
        <f t="shared" si="160"/>
        <v>0</v>
      </c>
      <c r="FT94" s="403">
        <f t="shared" si="160"/>
        <v>0</v>
      </c>
      <c r="FU94" s="403">
        <f t="shared" si="160"/>
        <v>0</v>
      </c>
      <c r="FV94" s="403">
        <f t="shared" si="160"/>
        <v>0</v>
      </c>
      <c r="FW94" s="403">
        <f t="shared" si="160"/>
        <v>0</v>
      </c>
      <c r="FX94" s="403">
        <f t="shared" si="160"/>
        <v>0</v>
      </c>
      <c r="FY94" s="403">
        <f t="shared" si="160"/>
        <v>0</v>
      </c>
      <c r="FZ94" s="403">
        <f t="shared" si="160"/>
        <v>0</v>
      </c>
      <c r="GA94" s="403">
        <f t="shared" si="160"/>
        <v>0</v>
      </c>
      <c r="GB94" s="403">
        <f t="shared" si="160"/>
        <v>0</v>
      </c>
      <c r="GC94" s="403">
        <f t="shared" si="160"/>
        <v>0</v>
      </c>
      <c r="GD94" s="403">
        <f t="shared" si="160"/>
        <v>0</v>
      </c>
      <c r="GE94" s="403">
        <f t="shared" si="160"/>
        <v>0</v>
      </c>
      <c r="GF94" s="403">
        <f t="shared" si="160"/>
        <v>0</v>
      </c>
      <c r="GG94" s="403">
        <f t="shared" si="160"/>
        <v>0</v>
      </c>
      <c r="GH94" s="403">
        <f t="shared" si="160"/>
        <v>0</v>
      </c>
      <c r="GI94" s="403">
        <f t="shared" si="160"/>
        <v>0</v>
      </c>
      <c r="GJ94" s="403">
        <f t="shared" si="160"/>
        <v>0</v>
      </c>
      <c r="GK94" s="403">
        <f t="shared" si="160"/>
        <v>0</v>
      </c>
      <c r="GL94" s="403">
        <f t="shared" si="160"/>
        <v>0</v>
      </c>
      <c r="GM94" s="403">
        <f t="shared" si="160"/>
        <v>0</v>
      </c>
      <c r="GN94" s="403">
        <f t="shared" si="160"/>
        <v>0</v>
      </c>
      <c r="GO94" s="403">
        <f t="shared" si="160"/>
        <v>0</v>
      </c>
      <c r="GP94" s="403">
        <f t="shared" si="160"/>
        <v>0</v>
      </c>
      <c r="GQ94" s="403"/>
      <c r="GR94" s="403">
        <f t="shared" ref="GR94:JC94" si="161">IF(and($A94-GR$66&gt;=0,$A94-GR$67&lt;0),GR$74,0)</f>
        <v>0</v>
      </c>
      <c r="GS94" s="403">
        <f t="shared" si="161"/>
        <v>0</v>
      </c>
      <c r="GT94" s="403">
        <f t="shared" si="161"/>
        <v>0</v>
      </c>
      <c r="GU94" s="403">
        <f t="shared" si="161"/>
        <v>0</v>
      </c>
      <c r="GV94" s="403">
        <f t="shared" si="161"/>
        <v>0</v>
      </c>
      <c r="GW94" s="403">
        <f t="shared" si="161"/>
        <v>0</v>
      </c>
      <c r="GX94" s="403">
        <f t="shared" si="161"/>
        <v>0</v>
      </c>
      <c r="GY94" s="403">
        <f t="shared" si="161"/>
        <v>0</v>
      </c>
      <c r="GZ94" s="403">
        <f t="shared" si="161"/>
        <v>0</v>
      </c>
      <c r="HA94" s="403">
        <f t="shared" si="161"/>
        <v>0</v>
      </c>
      <c r="HB94" s="403">
        <f t="shared" si="161"/>
        <v>0</v>
      </c>
      <c r="HC94" s="403">
        <f t="shared" si="161"/>
        <v>0</v>
      </c>
      <c r="HD94" s="403">
        <f t="shared" si="161"/>
        <v>0</v>
      </c>
      <c r="HE94" s="403">
        <f t="shared" si="161"/>
        <v>0</v>
      </c>
      <c r="HF94" s="403">
        <f t="shared" si="161"/>
        <v>0</v>
      </c>
      <c r="HG94" s="403">
        <f t="shared" si="161"/>
        <v>0</v>
      </c>
      <c r="HH94" s="403">
        <f t="shared" si="161"/>
        <v>0</v>
      </c>
      <c r="HI94" s="403">
        <f t="shared" si="161"/>
        <v>0</v>
      </c>
      <c r="HJ94" s="403">
        <f t="shared" si="161"/>
        <v>0</v>
      </c>
      <c r="HK94" s="403">
        <f t="shared" si="161"/>
        <v>0</v>
      </c>
      <c r="HL94" s="403">
        <f t="shared" si="161"/>
        <v>0</v>
      </c>
      <c r="HM94" s="403">
        <f t="shared" si="161"/>
        <v>0</v>
      </c>
      <c r="HN94" s="403">
        <f t="shared" si="161"/>
        <v>0</v>
      </c>
      <c r="HO94" s="403">
        <f t="shared" si="161"/>
        <v>0</v>
      </c>
      <c r="HP94" s="403">
        <f t="shared" si="161"/>
        <v>0</v>
      </c>
      <c r="HQ94" s="403">
        <f t="shared" si="161"/>
        <v>0</v>
      </c>
      <c r="HR94" s="403">
        <f t="shared" si="161"/>
        <v>0</v>
      </c>
      <c r="HS94" s="403">
        <f t="shared" si="161"/>
        <v>0</v>
      </c>
      <c r="HT94" s="403">
        <f t="shared" si="161"/>
        <v>0</v>
      </c>
      <c r="HU94" s="403">
        <f t="shared" si="161"/>
        <v>0</v>
      </c>
      <c r="HV94" s="403">
        <f t="shared" si="161"/>
        <v>0</v>
      </c>
      <c r="HW94" s="403">
        <f t="shared" si="161"/>
        <v>0</v>
      </c>
      <c r="HX94" s="403">
        <f t="shared" si="161"/>
        <v>0</v>
      </c>
      <c r="HY94" s="403">
        <f t="shared" si="161"/>
        <v>0</v>
      </c>
      <c r="HZ94" s="403">
        <f t="shared" si="161"/>
        <v>0</v>
      </c>
      <c r="IA94" s="403">
        <f t="shared" si="161"/>
        <v>0</v>
      </c>
      <c r="IB94" s="403">
        <f t="shared" si="161"/>
        <v>0</v>
      </c>
      <c r="IC94" s="403">
        <f t="shared" si="161"/>
        <v>0</v>
      </c>
      <c r="ID94" s="403">
        <f t="shared" si="161"/>
        <v>0</v>
      </c>
      <c r="IE94" s="403">
        <f t="shared" si="161"/>
        <v>0</v>
      </c>
      <c r="IF94" s="403">
        <f t="shared" si="161"/>
        <v>0</v>
      </c>
      <c r="IG94" s="403">
        <f t="shared" si="161"/>
        <v>0</v>
      </c>
      <c r="IH94" s="403">
        <f t="shared" si="161"/>
        <v>0</v>
      </c>
      <c r="II94" s="403">
        <f t="shared" si="161"/>
        <v>0</v>
      </c>
      <c r="IJ94" s="403">
        <f t="shared" si="161"/>
        <v>0</v>
      </c>
      <c r="IK94" s="403">
        <f t="shared" si="161"/>
        <v>0</v>
      </c>
      <c r="IL94" s="403">
        <f t="shared" si="161"/>
        <v>0</v>
      </c>
      <c r="IM94" s="403">
        <f t="shared" si="161"/>
        <v>0</v>
      </c>
      <c r="IN94" s="403">
        <f t="shared" si="161"/>
        <v>0</v>
      </c>
      <c r="IO94" s="403">
        <f t="shared" si="161"/>
        <v>0</v>
      </c>
      <c r="IP94" s="403">
        <f t="shared" si="161"/>
        <v>0</v>
      </c>
      <c r="IQ94" s="403">
        <f t="shared" si="161"/>
        <v>0</v>
      </c>
      <c r="IR94" s="403">
        <f t="shared" si="161"/>
        <v>0</v>
      </c>
      <c r="IS94" s="403">
        <f t="shared" si="161"/>
        <v>0</v>
      </c>
      <c r="IT94" s="403">
        <f t="shared" si="161"/>
        <v>0</v>
      </c>
      <c r="IU94" s="403">
        <f t="shared" si="161"/>
        <v>0</v>
      </c>
      <c r="IV94" s="403">
        <f t="shared" si="161"/>
        <v>0</v>
      </c>
      <c r="IW94" s="403">
        <f t="shared" si="161"/>
        <v>0</v>
      </c>
      <c r="IX94" s="403">
        <f t="shared" si="161"/>
        <v>0</v>
      </c>
      <c r="IY94" s="403">
        <f t="shared" si="161"/>
        <v>0</v>
      </c>
      <c r="IZ94" s="403">
        <f t="shared" si="161"/>
        <v>0</v>
      </c>
      <c r="JA94" s="403">
        <f t="shared" si="161"/>
        <v>0</v>
      </c>
      <c r="JB94" s="403">
        <f t="shared" si="161"/>
        <v>0</v>
      </c>
      <c r="JC94" s="403">
        <f t="shared" si="161"/>
        <v>0</v>
      </c>
      <c r="JD94" s="403"/>
      <c r="JE94" s="403">
        <f t="shared" ref="JE94:LP94" si="162">IF(and($A94-JE$66&gt;=0,$A94-JE$67&lt;0),JE$74,0)</f>
        <v>0</v>
      </c>
      <c r="JF94" s="403">
        <f t="shared" si="162"/>
        <v>0</v>
      </c>
      <c r="JG94" s="403">
        <f t="shared" si="162"/>
        <v>0</v>
      </c>
      <c r="JH94" s="403">
        <f t="shared" si="162"/>
        <v>0</v>
      </c>
      <c r="JI94" s="403">
        <f t="shared" si="162"/>
        <v>0</v>
      </c>
      <c r="JJ94" s="403">
        <f t="shared" si="162"/>
        <v>0</v>
      </c>
      <c r="JK94" s="403">
        <f t="shared" si="162"/>
        <v>0</v>
      </c>
      <c r="JL94" s="403">
        <f t="shared" si="162"/>
        <v>0</v>
      </c>
      <c r="JM94" s="403">
        <f t="shared" si="162"/>
        <v>0</v>
      </c>
      <c r="JN94" s="403">
        <f t="shared" si="162"/>
        <v>0</v>
      </c>
      <c r="JO94" s="403">
        <f t="shared" si="162"/>
        <v>0</v>
      </c>
      <c r="JP94" s="403">
        <f t="shared" si="162"/>
        <v>0</v>
      </c>
      <c r="JQ94" s="403">
        <f t="shared" si="162"/>
        <v>0</v>
      </c>
      <c r="JR94" s="403">
        <f t="shared" si="162"/>
        <v>0</v>
      </c>
      <c r="JS94" s="403">
        <f t="shared" si="162"/>
        <v>0</v>
      </c>
      <c r="JT94" s="403">
        <f t="shared" si="162"/>
        <v>0</v>
      </c>
      <c r="JU94" s="403">
        <f t="shared" si="162"/>
        <v>0</v>
      </c>
      <c r="JV94" s="403">
        <f t="shared" si="162"/>
        <v>0</v>
      </c>
      <c r="JW94" s="403">
        <f t="shared" si="162"/>
        <v>0</v>
      </c>
      <c r="JX94" s="403">
        <f t="shared" si="162"/>
        <v>0</v>
      </c>
      <c r="JY94" s="403">
        <f t="shared" si="162"/>
        <v>0</v>
      </c>
      <c r="JZ94" s="403">
        <f t="shared" si="162"/>
        <v>0</v>
      </c>
      <c r="KA94" s="403">
        <f t="shared" si="162"/>
        <v>0</v>
      </c>
      <c r="KB94" s="403">
        <f t="shared" si="162"/>
        <v>0</v>
      </c>
      <c r="KC94" s="403">
        <f t="shared" si="162"/>
        <v>0</v>
      </c>
      <c r="KD94" s="403">
        <f t="shared" si="162"/>
        <v>0</v>
      </c>
      <c r="KE94" s="403">
        <f t="shared" si="162"/>
        <v>0</v>
      </c>
      <c r="KF94" s="403">
        <f t="shared" si="162"/>
        <v>0</v>
      </c>
      <c r="KG94" s="403">
        <f t="shared" si="162"/>
        <v>0</v>
      </c>
      <c r="KH94" s="403">
        <f t="shared" si="162"/>
        <v>0</v>
      </c>
      <c r="KI94" s="403">
        <f t="shared" si="162"/>
        <v>0</v>
      </c>
      <c r="KJ94" s="403">
        <f t="shared" si="162"/>
        <v>0</v>
      </c>
      <c r="KK94" s="403">
        <f t="shared" si="162"/>
        <v>0</v>
      </c>
      <c r="KL94" s="403">
        <f t="shared" si="162"/>
        <v>0</v>
      </c>
      <c r="KM94" s="403">
        <f t="shared" si="162"/>
        <v>0</v>
      </c>
      <c r="KN94" s="403">
        <f t="shared" si="162"/>
        <v>0</v>
      </c>
      <c r="KO94" s="403">
        <f t="shared" si="162"/>
        <v>0</v>
      </c>
      <c r="KP94" s="403">
        <f t="shared" si="162"/>
        <v>0</v>
      </c>
      <c r="KQ94" s="403">
        <f t="shared" si="162"/>
        <v>0</v>
      </c>
      <c r="KR94" s="403">
        <f t="shared" si="162"/>
        <v>0</v>
      </c>
      <c r="KS94" s="403">
        <f t="shared" si="162"/>
        <v>0</v>
      </c>
      <c r="KT94" s="403">
        <f t="shared" si="162"/>
        <v>0</v>
      </c>
      <c r="KU94" s="403">
        <f t="shared" si="162"/>
        <v>0</v>
      </c>
      <c r="KV94" s="403">
        <f t="shared" si="162"/>
        <v>0</v>
      </c>
      <c r="KW94" s="403">
        <f t="shared" si="162"/>
        <v>0</v>
      </c>
      <c r="KX94" s="403">
        <f t="shared" si="162"/>
        <v>0</v>
      </c>
      <c r="KY94" s="403">
        <f t="shared" si="162"/>
        <v>0</v>
      </c>
      <c r="KZ94" s="403">
        <f t="shared" si="162"/>
        <v>0</v>
      </c>
      <c r="LA94" s="403">
        <f t="shared" si="162"/>
        <v>0</v>
      </c>
      <c r="LB94" s="403">
        <f t="shared" si="162"/>
        <v>0</v>
      </c>
      <c r="LC94" s="403">
        <f t="shared" si="162"/>
        <v>0</v>
      </c>
      <c r="LD94" s="403">
        <f t="shared" si="162"/>
        <v>0</v>
      </c>
      <c r="LE94" s="403">
        <f t="shared" si="162"/>
        <v>0</v>
      </c>
      <c r="LF94" s="403">
        <f t="shared" si="162"/>
        <v>0</v>
      </c>
      <c r="LG94" s="403">
        <f t="shared" si="162"/>
        <v>0</v>
      </c>
      <c r="LH94" s="403">
        <f t="shared" si="162"/>
        <v>0</v>
      </c>
      <c r="LI94" s="403">
        <f t="shared" si="162"/>
        <v>0</v>
      </c>
      <c r="LJ94" s="403">
        <f t="shared" si="162"/>
        <v>0</v>
      </c>
      <c r="LK94" s="403">
        <f t="shared" si="162"/>
        <v>0</v>
      </c>
      <c r="LL94" s="403">
        <f t="shared" si="162"/>
        <v>0</v>
      </c>
      <c r="LM94" s="403">
        <f t="shared" si="162"/>
        <v>0</v>
      </c>
      <c r="LN94" s="403">
        <f t="shared" si="162"/>
        <v>0</v>
      </c>
      <c r="LO94" s="403">
        <f t="shared" si="162"/>
        <v>0</v>
      </c>
      <c r="LP94" s="403">
        <f t="shared" si="162"/>
        <v>0</v>
      </c>
    </row>
    <row r="95">
      <c r="A95" s="331" t="str">
        <f t="shared" si="77"/>
        <v>06-2027</v>
      </c>
      <c r="B95" s="346">
        <f t="shared" si="70"/>
        <v>8160419.69</v>
      </c>
      <c r="C95" s="346">
        <f t="shared" si="71"/>
        <v>1.001234056</v>
      </c>
      <c r="D95" s="346"/>
      <c r="E95" s="403">
        <f t="shared" ref="E95:BP95" si="163">IF(and($A95-E$66&gt;=0,$A95-E$67&lt;0),E$74,0)</f>
        <v>121708.41</v>
      </c>
      <c r="F95" s="403">
        <f t="shared" si="163"/>
        <v>90594.48</v>
      </c>
      <c r="G95" s="403">
        <f t="shared" si="163"/>
        <v>120000</v>
      </c>
      <c r="H95" s="403">
        <f t="shared" si="163"/>
        <v>129552.28</v>
      </c>
      <c r="I95" s="403">
        <f t="shared" si="163"/>
        <v>107000</v>
      </c>
      <c r="J95" s="403">
        <f t="shared" si="163"/>
        <v>103565</v>
      </c>
      <c r="K95" s="403">
        <f t="shared" si="163"/>
        <v>128418.77</v>
      </c>
      <c r="L95" s="403">
        <f t="shared" si="163"/>
        <v>87232.36</v>
      </c>
      <c r="M95" s="403">
        <f t="shared" si="163"/>
        <v>99881.32</v>
      </c>
      <c r="N95" s="403">
        <f t="shared" si="163"/>
        <v>223221.57</v>
      </c>
      <c r="O95" s="403">
        <f t="shared" si="163"/>
        <v>180593.29</v>
      </c>
      <c r="P95" s="403">
        <f t="shared" si="163"/>
        <v>91968.82</v>
      </c>
      <c r="Q95" s="403">
        <f t="shared" si="163"/>
        <v>102434.8</v>
      </c>
      <c r="R95" s="403">
        <f t="shared" si="163"/>
        <v>181860.19</v>
      </c>
      <c r="S95" s="403">
        <f t="shared" si="163"/>
        <v>208031.99</v>
      </c>
      <c r="T95" s="403">
        <f t="shared" si="163"/>
        <v>217515.94</v>
      </c>
      <c r="U95" s="403">
        <f t="shared" si="163"/>
        <v>195596.52</v>
      </c>
      <c r="V95" s="403">
        <f t="shared" si="163"/>
        <v>184028.25</v>
      </c>
      <c r="W95" s="403">
        <f t="shared" si="163"/>
        <v>168878.71</v>
      </c>
      <c r="X95" s="403">
        <f t="shared" si="163"/>
        <v>162441.03</v>
      </c>
      <c r="Y95" s="403">
        <f t="shared" si="163"/>
        <v>134043.44</v>
      </c>
      <c r="Z95" s="403">
        <f t="shared" si="163"/>
        <v>835.25</v>
      </c>
      <c r="AA95" s="403">
        <f t="shared" si="163"/>
        <v>175069.23</v>
      </c>
      <c r="AB95" s="403">
        <f t="shared" si="163"/>
        <v>159907.69</v>
      </c>
      <c r="AC95" s="403">
        <f t="shared" si="163"/>
        <v>183879.61</v>
      </c>
      <c r="AD95" s="403">
        <f t="shared" si="163"/>
        <v>184851.11</v>
      </c>
      <c r="AE95" s="403">
        <f t="shared" si="163"/>
        <v>240730.29</v>
      </c>
      <c r="AF95" s="403">
        <f t="shared" si="163"/>
        <v>112998.23</v>
      </c>
      <c r="AG95" s="403">
        <f t="shared" si="163"/>
        <v>126237</v>
      </c>
      <c r="AH95" s="403">
        <f t="shared" si="163"/>
        <v>9142.22</v>
      </c>
      <c r="AI95" s="403">
        <f t="shared" si="163"/>
        <v>186686.77</v>
      </c>
      <c r="AJ95" s="403">
        <f t="shared" si="163"/>
        <v>42000</v>
      </c>
      <c r="AK95" s="403">
        <f t="shared" si="163"/>
        <v>271017.63</v>
      </c>
      <c r="AL95" s="403">
        <f t="shared" si="163"/>
        <v>5000</v>
      </c>
      <c r="AM95" s="403">
        <f t="shared" si="163"/>
        <v>127756.57</v>
      </c>
      <c r="AN95" s="403">
        <f t="shared" si="163"/>
        <v>237115.24</v>
      </c>
      <c r="AO95" s="403">
        <f t="shared" si="163"/>
        <v>158167.25</v>
      </c>
      <c r="AP95" s="403">
        <f t="shared" si="163"/>
        <v>103015</v>
      </c>
      <c r="AQ95" s="403">
        <f t="shared" si="163"/>
        <v>155500</v>
      </c>
      <c r="AR95" s="403">
        <f t="shared" si="163"/>
        <v>167620.78</v>
      </c>
      <c r="AS95" s="403">
        <f t="shared" si="163"/>
        <v>191134.2</v>
      </c>
      <c r="AT95" s="403">
        <f t="shared" si="163"/>
        <v>283068.43</v>
      </c>
      <c r="AU95" s="403">
        <f t="shared" si="163"/>
        <v>114804.31</v>
      </c>
      <c r="AV95" s="403">
        <f t="shared" si="163"/>
        <v>109785.34</v>
      </c>
      <c r="AW95" s="403">
        <f t="shared" si="163"/>
        <v>48000</v>
      </c>
      <c r="AX95" s="403">
        <f t="shared" si="163"/>
        <v>164702</v>
      </c>
      <c r="AY95" s="403">
        <f t="shared" si="163"/>
        <v>223255</v>
      </c>
      <c r="AZ95" s="403">
        <f t="shared" si="163"/>
        <v>72000</v>
      </c>
      <c r="BA95" s="403">
        <f t="shared" si="163"/>
        <v>97799.52</v>
      </c>
      <c r="BB95" s="403">
        <f t="shared" si="163"/>
        <v>242596.66</v>
      </c>
      <c r="BC95" s="403">
        <f t="shared" si="163"/>
        <v>108292.85</v>
      </c>
      <c r="BD95" s="403">
        <f t="shared" si="163"/>
        <v>238900</v>
      </c>
      <c r="BE95" s="403">
        <f t="shared" si="163"/>
        <v>101455.9</v>
      </c>
      <c r="BF95" s="403">
        <f t="shared" si="163"/>
        <v>23511.76</v>
      </c>
      <c r="BG95" s="403">
        <f t="shared" si="163"/>
        <v>20008.84</v>
      </c>
      <c r="BH95" s="403">
        <f t="shared" si="163"/>
        <v>77858.98</v>
      </c>
      <c r="BI95" s="403">
        <f t="shared" si="163"/>
        <v>45000</v>
      </c>
      <c r="BJ95" s="403">
        <f t="shared" si="163"/>
        <v>124565</v>
      </c>
      <c r="BK95" s="403">
        <f t="shared" si="163"/>
        <v>25000</v>
      </c>
      <c r="BL95" s="403">
        <f t="shared" si="163"/>
        <v>29885</v>
      </c>
      <c r="BM95" s="403">
        <f t="shared" si="163"/>
        <v>33809.25</v>
      </c>
      <c r="BN95" s="403">
        <f t="shared" si="163"/>
        <v>10969.85</v>
      </c>
      <c r="BO95" s="403">
        <f t="shared" si="163"/>
        <v>77861.76</v>
      </c>
      <c r="BP95" s="403">
        <f t="shared" si="163"/>
        <v>10058</v>
      </c>
      <c r="BQ95" s="403"/>
      <c r="BR95" s="403">
        <f t="shared" ref="BR95:EC95" si="164">IF(and($A95-BR$66&gt;=0,$A95-BR$67&lt;0),BR$74,0)</f>
        <v>0</v>
      </c>
      <c r="BS95" s="403">
        <f t="shared" si="164"/>
        <v>0</v>
      </c>
      <c r="BT95" s="403">
        <f t="shared" si="164"/>
        <v>0</v>
      </c>
      <c r="BU95" s="403">
        <f t="shared" si="164"/>
        <v>0</v>
      </c>
      <c r="BV95" s="403">
        <f t="shared" si="164"/>
        <v>0</v>
      </c>
      <c r="BW95" s="403">
        <f t="shared" si="164"/>
        <v>0</v>
      </c>
      <c r="BX95" s="403">
        <f t="shared" si="164"/>
        <v>0</v>
      </c>
      <c r="BY95" s="403">
        <f t="shared" si="164"/>
        <v>0</v>
      </c>
      <c r="BZ95" s="403">
        <f t="shared" si="164"/>
        <v>0</v>
      </c>
      <c r="CA95" s="403">
        <f t="shared" si="164"/>
        <v>0</v>
      </c>
      <c r="CB95" s="403">
        <f t="shared" si="164"/>
        <v>0</v>
      </c>
      <c r="CC95" s="403">
        <f t="shared" si="164"/>
        <v>0</v>
      </c>
      <c r="CD95" s="403">
        <f t="shared" si="164"/>
        <v>0</v>
      </c>
      <c r="CE95" s="403">
        <f t="shared" si="164"/>
        <v>0</v>
      </c>
      <c r="CF95" s="403">
        <f t="shared" si="164"/>
        <v>0</v>
      </c>
      <c r="CG95" s="403">
        <f t="shared" si="164"/>
        <v>0</v>
      </c>
      <c r="CH95" s="403">
        <f t="shared" si="164"/>
        <v>0</v>
      </c>
      <c r="CI95" s="403">
        <f t="shared" si="164"/>
        <v>0</v>
      </c>
      <c r="CJ95" s="403">
        <f t="shared" si="164"/>
        <v>0</v>
      </c>
      <c r="CK95" s="403">
        <f t="shared" si="164"/>
        <v>0</v>
      </c>
      <c r="CL95" s="403">
        <f t="shared" si="164"/>
        <v>0</v>
      </c>
      <c r="CM95" s="403">
        <f t="shared" si="164"/>
        <v>0</v>
      </c>
      <c r="CN95" s="403">
        <f t="shared" si="164"/>
        <v>0</v>
      </c>
      <c r="CO95" s="403">
        <f t="shared" si="164"/>
        <v>0</v>
      </c>
      <c r="CP95" s="403">
        <f t="shared" si="164"/>
        <v>0</v>
      </c>
      <c r="CQ95" s="403">
        <f t="shared" si="164"/>
        <v>0</v>
      </c>
      <c r="CR95" s="403">
        <f t="shared" si="164"/>
        <v>0</v>
      </c>
      <c r="CS95" s="403">
        <f t="shared" si="164"/>
        <v>0</v>
      </c>
      <c r="CT95" s="403">
        <f t="shared" si="164"/>
        <v>0</v>
      </c>
      <c r="CU95" s="403">
        <f t="shared" si="164"/>
        <v>0</v>
      </c>
      <c r="CV95" s="403">
        <f t="shared" si="164"/>
        <v>0</v>
      </c>
      <c r="CW95" s="403">
        <f t="shared" si="164"/>
        <v>0</v>
      </c>
      <c r="CX95" s="403">
        <f t="shared" si="164"/>
        <v>0</v>
      </c>
      <c r="CY95" s="403">
        <f t="shared" si="164"/>
        <v>0</v>
      </c>
      <c r="CZ95" s="403">
        <f t="shared" si="164"/>
        <v>0</v>
      </c>
      <c r="DA95" s="403">
        <f t="shared" si="164"/>
        <v>0</v>
      </c>
      <c r="DB95" s="403">
        <f t="shared" si="164"/>
        <v>0</v>
      </c>
      <c r="DC95" s="403">
        <f t="shared" si="164"/>
        <v>0</v>
      </c>
      <c r="DD95" s="403">
        <f t="shared" si="164"/>
        <v>0</v>
      </c>
      <c r="DE95" s="403">
        <f t="shared" si="164"/>
        <v>0</v>
      </c>
      <c r="DF95" s="403">
        <f t="shared" si="164"/>
        <v>0</v>
      </c>
      <c r="DG95" s="403">
        <f t="shared" si="164"/>
        <v>0</v>
      </c>
      <c r="DH95" s="403">
        <f t="shared" si="164"/>
        <v>0</v>
      </c>
      <c r="DI95" s="403">
        <f t="shared" si="164"/>
        <v>0</v>
      </c>
      <c r="DJ95" s="403">
        <f t="shared" si="164"/>
        <v>0</v>
      </c>
      <c r="DK95" s="403">
        <f t="shared" si="164"/>
        <v>0</v>
      </c>
      <c r="DL95" s="403">
        <f t="shared" si="164"/>
        <v>0</v>
      </c>
      <c r="DM95" s="403">
        <f t="shared" si="164"/>
        <v>0</v>
      </c>
      <c r="DN95" s="403">
        <f t="shared" si="164"/>
        <v>0</v>
      </c>
      <c r="DO95" s="403">
        <f t="shared" si="164"/>
        <v>0</v>
      </c>
      <c r="DP95" s="403">
        <f t="shared" si="164"/>
        <v>0</v>
      </c>
      <c r="DQ95" s="403">
        <f t="shared" si="164"/>
        <v>0</v>
      </c>
      <c r="DR95" s="403">
        <f t="shared" si="164"/>
        <v>0</v>
      </c>
      <c r="DS95" s="403">
        <f t="shared" si="164"/>
        <v>0</v>
      </c>
      <c r="DT95" s="403">
        <f t="shared" si="164"/>
        <v>0</v>
      </c>
      <c r="DU95" s="403">
        <f t="shared" si="164"/>
        <v>0</v>
      </c>
      <c r="DV95" s="403">
        <f t="shared" si="164"/>
        <v>0</v>
      </c>
      <c r="DW95" s="403">
        <f t="shared" si="164"/>
        <v>0</v>
      </c>
      <c r="DX95" s="403">
        <f t="shared" si="164"/>
        <v>0</v>
      </c>
      <c r="DY95" s="403">
        <f t="shared" si="164"/>
        <v>0</v>
      </c>
      <c r="DZ95" s="403">
        <f t="shared" si="164"/>
        <v>0</v>
      </c>
      <c r="EA95" s="403">
        <f t="shared" si="164"/>
        <v>0</v>
      </c>
      <c r="EB95" s="403">
        <f t="shared" si="164"/>
        <v>0</v>
      </c>
      <c r="EC95" s="403">
        <f t="shared" si="164"/>
        <v>0</v>
      </c>
      <c r="ED95" s="403"/>
      <c r="EE95" s="403">
        <f t="shared" ref="EE95:GP95" si="165">IF(and($A95-EE$66&gt;=0,$A95-EE$67&lt;0),EE$74,0)</f>
        <v>0</v>
      </c>
      <c r="EF95" s="403">
        <f t="shared" si="165"/>
        <v>0</v>
      </c>
      <c r="EG95" s="403">
        <f t="shared" si="165"/>
        <v>0</v>
      </c>
      <c r="EH95" s="403">
        <f t="shared" si="165"/>
        <v>0</v>
      </c>
      <c r="EI95" s="403">
        <f t="shared" si="165"/>
        <v>0</v>
      </c>
      <c r="EJ95" s="403">
        <f t="shared" si="165"/>
        <v>0</v>
      </c>
      <c r="EK95" s="403">
        <f t="shared" si="165"/>
        <v>0</v>
      </c>
      <c r="EL95" s="403">
        <f t="shared" si="165"/>
        <v>0</v>
      </c>
      <c r="EM95" s="403">
        <f t="shared" si="165"/>
        <v>0</v>
      </c>
      <c r="EN95" s="403">
        <f t="shared" si="165"/>
        <v>0</v>
      </c>
      <c r="EO95" s="403">
        <f t="shared" si="165"/>
        <v>0</v>
      </c>
      <c r="EP95" s="403">
        <f t="shared" si="165"/>
        <v>0</v>
      </c>
      <c r="EQ95" s="403">
        <f t="shared" si="165"/>
        <v>0</v>
      </c>
      <c r="ER95" s="403">
        <f t="shared" si="165"/>
        <v>0</v>
      </c>
      <c r="ES95" s="403">
        <f t="shared" si="165"/>
        <v>0</v>
      </c>
      <c r="ET95" s="403">
        <f t="shared" si="165"/>
        <v>0</v>
      </c>
      <c r="EU95" s="403">
        <f t="shared" si="165"/>
        <v>0</v>
      </c>
      <c r="EV95" s="403">
        <f t="shared" si="165"/>
        <v>0</v>
      </c>
      <c r="EW95" s="403">
        <f t="shared" si="165"/>
        <v>0</v>
      </c>
      <c r="EX95" s="403">
        <f t="shared" si="165"/>
        <v>0</v>
      </c>
      <c r="EY95" s="403">
        <f t="shared" si="165"/>
        <v>0</v>
      </c>
      <c r="EZ95" s="403">
        <f t="shared" si="165"/>
        <v>0</v>
      </c>
      <c r="FA95" s="403">
        <f t="shared" si="165"/>
        <v>0</v>
      </c>
      <c r="FB95" s="403">
        <f t="shared" si="165"/>
        <v>0</v>
      </c>
      <c r="FC95" s="403">
        <f t="shared" si="165"/>
        <v>0</v>
      </c>
      <c r="FD95" s="403">
        <f t="shared" si="165"/>
        <v>0</v>
      </c>
      <c r="FE95" s="403">
        <f t="shared" si="165"/>
        <v>0</v>
      </c>
      <c r="FF95" s="403">
        <f t="shared" si="165"/>
        <v>0</v>
      </c>
      <c r="FG95" s="403">
        <f t="shared" si="165"/>
        <v>0</v>
      </c>
      <c r="FH95" s="403">
        <f t="shared" si="165"/>
        <v>0</v>
      </c>
      <c r="FI95" s="403">
        <f t="shared" si="165"/>
        <v>0</v>
      </c>
      <c r="FJ95" s="403">
        <f t="shared" si="165"/>
        <v>0</v>
      </c>
      <c r="FK95" s="403">
        <f t="shared" si="165"/>
        <v>0</v>
      </c>
      <c r="FL95" s="403">
        <f t="shared" si="165"/>
        <v>0</v>
      </c>
      <c r="FM95" s="403">
        <f t="shared" si="165"/>
        <v>0</v>
      </c>
      <c r="FN95" s="403">
        <f t="shared" si="165"/>
        <v>0</v>
      </c>
      <c r="FO95" s="403">
        <f t="shared" si="165"/>
        <v>0</v>
      </c>
      <c r="FP95" s="403">
        <f t="shared" si="165"/>
        <v>0</v>
      </c>
      <c r="FQ95" s="403">
        <f t="shared" si="165"/>
        <v>0</v>
      </c>
      <c r="FR95" s="403">
        <f t="shared" si="165"/>
        <v>0</v>
      </c>
      <c r="FS95" s="403">
        <f t="shared" si="165"/>
        <v>0</v>
      </c>
      <c r="FT95" s="403">
        <f t="shared" si="165"/>
        <v>0</v>
      </c>
      <c r="FU95" s="403">
        <f t="shared" si="165"/>
        <v>0</v>
      </c>
      <c r="FV95" s="403">
        <f t="shared" si="165"/>
        <v>0</v>
      </c>
      <c r="FW95" s="403">
        <f t="shared" si="165"/>
        <v>0</v>
      </c>
      <c r="FX95" s="403">
        <f t="shared" si="165"/>
        <v>0</v>
      </c>
      <c r="FY95" s="403">
        <f t="shared" si="165"/>
        <v>0</v>
      </c>
      <c r="FZ95" s="403">
        <f t="shared" si="165"/>
        <v>0</v>
      </c>
      <c r="GA95" s="403">
        <f t="shared" si="165"/>
        <v>0</v>
      </c>
      <c r="GB95" s="403">
        <f t="shared" si="165"/>
        <v>0</v>
      </c>
      <c r="GC95" s="403">
        <f t="shared" si="165"/>
        <v>0</v>
      </c>
      <c r="GD95" s="403">
        <f t="shared" si="165"/>
        <v>0</v>
      </c>
      <c r="GE95" s="403">
        <f t="shared" si="165"/>
        <v>0</v>
      </c>
      <c r="GF95" s="403">
        <f t="shared" si="165"/>
        <v>0</v>
      </c>
      <c r="GG95" s="403">
        <f t="shared" si="165"/>
        <v>0</v>
      </c>
      <c r="GH95" s="403">
        <f t="shared" si="165"/>
        <v>0</v>
      </c>
      <c r="GI95" s="403">
        <f t="shared" si="165"/>
        <v>0</v>
      </c>
      <c r="GJ95" s="403">
        <f t="shared" si="165"/>
        <v>0</v>
      </c>
      <c r="GK95" s="403">
        <f t="shared" si="165"/>
        <v>0</v>
      </c>
      <c r="GL95" s="403">
        <f t="shared" si="165"/>
        <v>0</v>
      </c>
      <c r="GM95" s="403">
        <f t="shared" si="165"/>
        <v>0</v>
      </c>
      <c r="GN95" s="403">
        <f t="shared" si="165"/>
        <v>0</v>
      </c>
      <c r="GO95" s="403">
        <f t="shared" si="165"/>
        <v>0</v>
      </c>
      <c r="GP95" s="403">
        <f t="shared" si="165"/>
        <v>0</v>
      </c>
      <c r="GQ95" s="403"/>
      <c r="GR95" s="403">
        <f t="shared" ref="GR95:JC95" si="166">IF(and($A95-GR$66&gt;=0,$A95-GR$67&lt;0),GR$74,0)</f>
        <v>0</v>
      </c>
      <c r="GS95" s="403">
        <f t="shared" si="166"/>
        <v>0</v>
      </c>
      <c r="GT95" s="403">
        <f t="shared" si="166"/>
        <v>0</v>
      </c>
      <c r="GU95" s="403">
        <f t="shared" si="166"/>
        <v>0</v>
      </c>
      <c r="GV95" s="403">
        <f t="shared" si="166"/>
        <v>0</v>
      </c>
      <c r="GW95" s="403">
        <f t="shared" si="166"/>
        <v>0</v>
      </c>
      <c r="GX95" s="403">
        <f t="shared" si="166"/>
        <v>0</v>
      </c>
      <c r="GY95" s="403">
        <f t="shared" si="166"/>
        <v>0</v>
      </c>
      <c r="GZ95" s="403">
        <f t="shared" si="166"/>
        <v>0</v>
      </c>
      <c r="HA95" s="403">
        <f t="shared" si="166"/>
        <v>0</v>
      </c>
      <c r="HB95" s="403">
        <f t="shared" si="166"/>
        <v>0</v>
      </c>
      <c r="HC95" s="403">
        <f t="shared" si="166"/>
        <v>0</v>
      </c>
      <c r="HD95" s="403">
        <f t="shared" si="166"/>
        <v>0</v>
      </c>
      <c r="HE95" s="403">
        <f t="shared" si="166"/>
        <v>0</v>
      </c>
      <c r="HF95" s="403">
        <f t="shared" si="166"/>
        <v>0</v>
      </c>
      <c r="HG95" s="403">
        <f t="shared" si="166"/>
        <v>0</v>
      </c>
      <c r="HH95" s="403">
        <f t="shared" si="166"/>
        <v>0</v>
      </c>
      <c r="HI95" s="403">
        <f t="shared" si="166"/>
        <v>0</v>
      </c>
      <c r="HJ95" s="403">
        <f t="shared" si="166"/>
        <v>0</v>
      </c>
      <c r="HK95" s="403">
        <f t="shared" si="166"/>
        <v>0</v>
      </c>
      <c r="HL95" s="403">
        <f t="shared" si="166"/>
        <v>0</v>
      </c>
      <c r="HM95" s="403">
        <f t="shared" si="166"/>
        <v>0</v>
      </c>
      <c r="HN95" s="403">
        <f t="shared" si="166"/>
        <v>0</v>
      </c>
      <c r="HO95" s="403">
        <f t="shared" si="166"/>
        <v>0</v>
      </c>
      <c r="HP95" s="403">
        <f t="shared" si="166"/>
        <v>0</v>
      </c>
      <c r="HQ95" s="403">
        <f t="shared" si="166"/>
        <v>0</v>
      </c>
      <c r="HR95" s="403">
        <f t="shared" si="166"/>
        <v>0</v>
      </c>
      <c r="HS95" s="403">
        <f t="shared" si="166"/>
        <v>0</v>
      </c>
      <c r="HT95" s="403">
        <f t="shared" si="166"/>
        <v>0</v>
      </c>
      <c r="HU95" s="403">
        <f t="shared" si="166"/>
        <v>0</v>
      </c>
      <c r="HV95" s="403">
        <f t="shared" si="166"/>
        <v>0</v>
      </c>
      <c r="HW95" s="403">
        <f t="shared" si="166"/>
        <v>0</v>
      </c>
      <c r="HX95" s="403">
        <f t="shared" si="166"/>
        <v>0</v>
      </c>
      <c r="HY95" s="403">
        <f t="shared" si="166"/>
        <v>0</v>
      </c>
      <c r="HZ95" s="403">
        <f t="shared" si="166"/>
        <v>0</v>
      </c>
      <c r="IA95" s="403">
        <f t="shared" si="166"/>
        <v>0</v>
      </c>
      <c r="IB95" s="403">
        <f t="shared" si="166"/>
        <v>0</v>
      </c>
      <c r="IC95" s="403">
        <f t="shared" si="166"/>
        <v>0</v>
      </c>
      <c r="ID95" s="403">
        <f t="shared" si="166"/>
        <v>0</v>
      </c>
      <c r="IE95" s="403">
        <f t="shared" si="166"/>
        <v>0</v>
      </c>
      <c r="IF95" s="403">
        <f t="shared" si="166"/>
        <v>0</v>
      </c>
      <c r="IG95" s="403">
        <f t="shared" si="166"/>
        <v>0</v>
      </c>
      <c r="IH95" s="403">
        <f t="shared" si="166"/>
        <v>0</v>
      </c>
      <c r="II95" s="403">
        <f t="shared" si="166"/>
        <v>0</v>
      </c>
      <c r="IJ95" s="403">
        <f t="shared" si="166"/>
        <v>0</v>
      </c>
      <c r="IK95" s="403">
        <f t="shared" si="166"/>
        <v>0</v>
      </c>
      <c r="IL95" s="403">
        <f t="shared" si="166"/>
        <v>0</v>
      </c>
      <c r="IM95" s="403">
        <f t="shared" si="166"/>
        <v>0</v>
      </c>
      <c r="IN95" s="403">
        <f t="shared" si="166"/>
        <v>0</v>
      </c>
      <c r="IO95" s="403">
        <f t="shared" si="166"/>
        <v>0</v>
      </c>
      <c r="IP95" s="403">
        <f t="shared" si="166"/>
        <v>0</v>
      </c>
      <c r="IQ95" s="403">
        <f t="shared" si="166"/>
        <v>0</v>
      </c>
      <c r="IR95" s="403">
        <f t="shared" si="166"/>
        <v>0</v>
      </c>
      <c r="IS95" s="403">
        <f t="shared" si="166"/>
        <v>0</v>
      </c>
      <c r="IT95" s="403">
        <f t="shared" si="166"/>
        <v>0</v>
      </c>
      <c r="IU95" s="403">
        <f t="shared" si="166"/>
        <v>0</v>
      </c>
      <c r="IV95" s="403">
        <f t="shared" si="166"/>
        <v>0</v>
      </c>
      <c r="IW95" s="403">
        <f t="shared" si="166"/>
        <v>0</v>
      </c>
      <c r="IX95" s="403">
        <f t="shared" si="166"/>
        <v>0</v>
      </c>
      <c r="IY95" s="403">
        <f t="shared" si="166"/>
        <v>0</v>
      </c>
      <c r="IZ95" s="403">
        <f t="shared" si="166"/>
        <v>0</v>
      </c>
      <c r="JA95" s="403">
        <f t="shared" si="166"/>
        <v>0</v>
      </c>
      <c r="JB95" s="403">
        <f t="shared" si="166"/>
        <v>0</v>
      </c>
      <c r="JC95" s="403">
        <f t="shared" si="166"/>
        <v>0</v>
      </c>
      <c r="JD95" s="403"/>
      <c r="JE95" s="403">
        <f t="shared" ref="JE95:LP95" si="167">IF(and($A95-JE$66&gt;=0,$A95-JE$67&lt;0),JE$74,0)</f>
        <v>0</v>
      </c>
      <c r="JF95" s="403">
        <f t="shared" si="167"/>
        <v>0</v>
      </c>
      <c r="JG95" s="403">
        <f t="shared" si="167"/>
        <v>0</v>
      </c>
      <c r="JH95" s="403">
        <f t="shared" si="167"/>
        <v>0</v>
      </c>
      <c r="JI95" s="403">
        <f t="shared" si="167"/>
        <v>0</v>
      </c>
      <c r="JJ95" s="403">
        <f t="shared" si="167"/>
        <v>0</v>
      </c>
      <c r="JK95" s="403">
        <f t="shared" si="167"/>
        <v>0</v>
      </c>
      <c r="JL95" s="403">
        <f t="shared" si="167"/>
        <v>0</v>
      </c>
      <c r="JM95" s="403">
        <f t="shared" si="167"/>
        <v>0</v>
      </c>
      <c r="JN95" s="403">
        <f t="shared" si="167"/>
        <v>0</v>
      </c>
      <c r="JO95" s="403">
        <f t="shared" si="167"/>
        <v>0</v>
      </c>
      <c r="JP95" s="403">
        <f t="shared" si="167"/>
        <v>0</v>
      </c>
      <c r="JQ95" s="403">
        <f t="shared" si="167"/>
        <v>0</v>
      </c>
      <c r="JR95" s="403">
        <f t="shared" si="167"/>
        <v>0</v>
      </c>
      <c r="JS95" s="403">
        <f t="shared" si="167"/>
        <v>0</v>
      </c>
      <c r="JT95" s="403">
        <f t="shared" si="167"/>
        <v>0</v>
      </c>
      <c r="JU95" s="403">
        <f t="shared" si="167"/>
        <v>0</v>
      </c>
      <c r="JV95" s="403">
        <f t="shared" si="167"/>
        <v>0</v>
      </c>
      <c r="JW95" s="403">
        <f t="shared" si="167"/>
        <v>0</v>
      </c>
      <c r="JX95" s="403">
        <f t="shared" si="167"/>
        <v>0</v>
      </c>
      <c r="JY95" s="403">
        <f t="shared" si="167"/>
        <v>0</v>
      </c>
      <c r="JZ95" s="403">
        <f t="shared" si="167"/>
        <v>0</v>
      </c>
      <c r="KA95" s="403">
        <f t="shared" si="167"/>
        <v>0</v>
      </c>
      <c r="KB95" s="403">
        <f t="shared" si="167"/>
        <v>0</v>
      </c>
      <c r="KC95" s="403">
        <f t="shared" si="167"/>
        <v>0</v>
      </c>
      <c r="KD95" s="403">
        <f t="shared" si="167"/>
        <v>0</v>
      </c>
      <c r="KE95" s="403">
        <f t="shared" si="167"/>
        <v>0</v>
      </c>
      <c r="KF95" s="403">
        <f t="shared" si="167"/>
        <v>0</v>
      </c>
      <c r="KG95" s="403">
        <f t="shared" si="167"/>
        <v>0</v>
      </c>
      <c r="KH95" s="403">
        <f t="shared" si="167"/>
        <v>0</v>
      </c>
      <c r="KI95" s="403">
        <f t="shared" si="167"/>
        <v>0</v>
      </c>
      <c r="KJ95" s="403">
        <f t="shared" si="167"/>
        <v>0</v>
      </c>
      <c r="KK95" s="403">
        <f t="shared" si="167"/>
        <v>0</v>
      </c>
      <c r="KL95" s="403">
        <f t="shared" si="167"/>
        <v>0</v>
      </c>
      <c r="KM95" s="403">
        <f t="shared" si="167"/>
        <v>0</v>
      </c>
      <c r="KN95" s="403">
        <f t="shared" si="167"/>
        <v>0</v>
      </c>
      <c r="KO95" s="403">
        <f t="shared" si="167"/>
        <v>0</v>
      </c>
      <c r="KP95" s="403">
        <f t="shared" si="167"/>
        <v>0</v>
      </c>
      <c r="KQ95" s="403">
        <f t="shared" si="167"/>
        <v>0</v>
      </c>
      <c r="KR95" s="403">
        <f t="shared" si="167"/>
        <v>0</v>
      </c>
      <c r="KS95" s="403">
        <f t="shared" si="167"/>
        <v>0</v>
      </c>
      <c r="KT95" s="403">
        <f t="shared" si="167"/>
        <v>0</v>
      </c>
      <c r="KU95" s="403">
        <f t="shared" si="167"/>
        <v>0</v>
      </c>
      <c r="KV95" s="403">
        <f t="shared" si="167"/>
        <v>0</v>
      </c>
      <c r="KW95" s="403">
        <f t="shared" si="167"/>
        <v>0</v>
      </c>
      <c r="KX95" s="403">
        <f t="shared" si="167"/>
        <v>0</v>
      </c>
      <c r="KY95" s="403">
        <f t="shared" si="167"/>
        <v>0</v>
      </c>
      <c r="KZ95" s="403">
        <f t="shared" si="167"/>
        <v>0</v>
      </c>
      <c r="LA95" s="403">
        <f t="shared" si="167"/>
        <v>0</v>
      </c>
      <c r="LB95" s="403">
        <f t="shared" si="167"/>
        <v>0</v>
      </c>
      <c r="LC95" s="403">
        <f t="shared" si="167"/>
        <v>0</v>
      </c>
      <c r="LD95" s="403">
        <f t="shared" si="167"/>
        <v>0</v>
      </c>
      <c r="LE95" s="403">
        <f t="shared" si="167"/>
        <v>0</v>
      </c>
      <c r="LF95" s="403">
        <f t="shared" si="167"/>
        <v>0</v>
      </c>
      <c r="LG95" s="403">
        <f t="shared" si="167"/>
        <v>0</v>
      </c>
      <c r="LH95" s="403">
        <f t="shared" si="167"/>
        <v>0</v>
      </c>
      <c r="LI95" s="403">
        <f t="shared" si="167"/>
        <v>0</v>
      </c>
      <c r="LJ95" s="403">
        <f t="shared" si="167"/>
        <v>0</v>
      </c>
      <c r="LK95" s="403">
        <f t="shared" si="167"/>
        <v>0</v>
      </c>
      <c r="LL95" s="403">
        <f t="shared" si="167"/>
        <v>0</v>
      </c>
      <c r="LM95" s="403">
        <f t="shared" si="167"/>
        <v>0</v>
      </c>
      <c r="LN95" s="403">
        <f t="shared" si="167"/>
        <v>0</v>
      </c>
      <c r="LO95" s="403">
        <f t="shared" si="167"/>
        <v>0</v>
      </c>
      <c r="LP95" s="403">
        <f t="shared" si="167"/>
        <v>0</v>
      </c>
    </row>
    <row r="96">
      <c r="A96" s="331" t="str">
        <f t="shared" si="77"/>
        <v>09-2027</v>
      </c>
      <c r="B96" s="346">
        <f t="shared" si="70"/>
        <v>8160419.69</v>
      </c>
      <c r="C96" s="346">
        <f t="shared" si="71"/>
        <v>1.001234056</v>
      </c>
      <c r="D96" s="346"/>
      <c r="E96" s="403">
        <f t="shared" ref="E96:BP96" si="168">IF(and($A96-E$66&gt;=0,$A96-E$67&lt;0),E$74,0)</f>
        <v>121708.41</v>
      </c>
      <c r="F96" s="403">
        <f t="shared" si="168"/>
        <v>90594.48</v>
      </c>
      <c r="G96" s="403">
        <f t="shared" si="168"/>
        <v>120000</v>
      </c>
      <c r="H96" s="403">
        <f t="shared" si="168"/>
        <v>129552.28</v>
      </c>
      <c r="I96" s="403">
        <f t="shared" si="168"/>
        <v>107000</v>
      </c>
      <c r="J96" s="403">
        <f t="shared" si="168"/>
        <v>103565</v>
      </c>
      <c r="K96" s="403">
        <f t="shared" si="168"/>
        <v>128418.77</v>
      </c>
      <c r="L96" s="403">
        <f t="shared" si="168"/>
        <v>87232.36</v>
      </c>
      <c r="M96" s="403">
        <f t="shared" si="168"/>
        <v>99881.32</v>
      </c>
      <c r="N96" s="403">
        <f t="shared" si="168"/>
        <v>223221.57</v>
      </c>
      <c r="O96" s="403">
        <f t="shared" si="168"/>
        <v>180593.29</v>
      </c>
      <c r="P96" s="403">
        <f t="shared" si="168"/>
        <v>91968.82</v>
      </c>
      <c r="Q96" s="403">
        <f t="shared" si="168"/>
        <v>102434.8</v>
      </c>
      <c r="R96" s="403">
        <f t="shared" si="168"/>
        <v>181860.19</v>
      </c>
      <c r="S96" s="403">
        <f t="shared" si="168"/>
        <v>208031.99</v>
      </c>
      <c r="T96" s="403">
        <f t="shared" si="168"/>
        <v>217515.94</v>
      </c>
      <c r="U96" s="403">
        <f t="shared" si="168"/>
        <v>195596.52</v>
      </c>
      <c r="V96" s="403">
        <f t="shared" si="168"/>
        <v>184028.25</v>
      </c>
      <c r="W96" s="403">
        <f t="shared" si="168"/>
        <v>168878.71</v>
      </c>
      <c r="X96" s="403">
        <f t="shared" si="168"/>
        <v>162441.03</v>
      </c>
      <c r="Y96" s="403">
        <f t="shared" si="168"/>
        <v>134043.44</v>
      </c>
      <c r="Z96" s="403">
        <f t="shared" si="168"/>
        <v>835.25</v>
      </c>
      <c r="AA96" s="403">
        <f t="shared" si="168"/>
        <v>175069.23</v>
      </c>
      <c r="AB96" s="403">
        <f t="shared" si="168"/>
        <v>159907.69</v>
      </c>
      <c r="AC96" s="403">
        <f t="shared" si="168"/>
        <v>183879.61</v>
      </c>
      <c r="AD96" s="403">
        <f t="shared" si="168"/>
        <v>184851.11</v>
      </c>
      <c r="AE96" s="403">
        <f t="shared" si="168"/>
        <v>240730.29</v>
      </c>
      <c r="AF96" s="403">
        <f t="shared" si="168"/>
        <v>112998.23</v>
      </c>
      <c r="AG96" s="403">
        <f t="shared" si="168"/>
        <v>126237</v>
      </c>
      <c r="AH96" s="403">
        <f t="shared" si="168"/>
        <v>9142.22</v>
      </c>
      <c r="AI96" s="403">
        <f t="shared" si="168"/>
        <v>186686.77</v>
      </c>
      <c r="AJ96" s="403">
        <f t="shared" si="168"/>
        <v>42000</v>
      </c>
      <c r="AK96" s="403">
        <f t="shared" si="168"/>
        <v>271017.63</v>
      </c>
      <c r="AL96" s="403">
        <f t="shared" si="168"/>
        <v>5000</v>
      </c>
      <c r="AM96" s="403">
        <f t="shared" si="168"/>
        <v>127756.57</v>
      </c>
      <c r="AN96" s="403">
        <f t="shared" si="168"/>
        <v>237115.24</v>
      </c>
      <c r="AO96" s="403">
        <f t="shared" si="168"/>
        <v>158167.25</v>
      </c>
      <c r="AP96" s="403">
        <f t="shared" si="168"/>
        <v>103015</v>
      </c>
      <c r="AQ96" s="403">
        <f t="shared" si="168"/>
        <v>155500</v>
      </c>
      <c r="AR96" s="403">
        <f t="shared" si="168"/>
        <v>167620.78</v>
      </c>
      <c r="AS96" s="403">
        <f t="shared" si="168"/>
        <v>191134.2</v>
      </c>
      <c r="AT96" s="403">
        <f t="shared" si="168"/>
        <v>283068.43</v>
      </c>
      <c r="AU96" s="403">
        <f t="shared" si="168"/>
        <v>114804.31</v>
      </c>
      <c r="AV96" s="403">
        <f t="shared" si="168"/>
        <v>109785.34</v>
      </c>
      <c r="AW96" s="403">
        <f t="shared" si="168"/>
        <v>48000</v>
      </c>
      <c r="AX96" s="403">
        <f t="shared" si="168"/>
        <v>164702</v>
      </c>
      <c r="AY96" s="403">
        <f t="shared" si="168"/>
        <v>223255</v>
      </c>
      <c r="AZ96" s="403">
        <f t="shared" si="168"/>
        <v>72000</v>
      </c>
      <c r="BA96" s="403">
        <f t="shared" si="168"/>
        <v>97799.52</v>
      </c>
      <c r="BB96" s="403">
        <f t="shared" si="168"/>
        <v>242596.66</v>
      </c>
      <c r="BC96" s="403">
        <f t="shared" si="168"/>
        <v>108292.85</v>
      </c>
      <c r="BD96" s="403">
        <f t="shared" si="168"/>
        <v>238900</v>
      </c>
      <c r="BE96" s="403">
        <f t="shared" si="168"/>
        <v>101455.9</v>
      </c>
      <c r="BF96" s="403">
        <f t="shared" si="168"/>
        <v>23511.76</v>
      </c>
      <c r="BG96" s="403">
        <f t="shared" si="168"/>
        <v>20008.84</v>
      </c>
      <c r="BH96" s="403">
        <f t="shared" si="168"/>
        <v>77858.98</v>
      </c>
      <c r="BI96" s="403">
        <f t="shared" si="168"/>
        <v>45000</v>
      </c>
      <c r="BJ96" s="403">
        <f t="shared" si="168"/>
        <v>124565</v>
      </c>
      <c r="BK96" s="403">
        <f t="shared" si="168"/>
        <v>25000</v>
      </c>
      <c r="BL96" s="403">
        <f t="shared" si="168"/>
        <v>29885</v>
      </c>
      <c r="BM96" s="403">
        <f t="shared" si="168"/>
        <v>33809.25</v>
      </c>
      <c r="BN96" s="403">
        <f t="shared" si="168"/>
        <v>10969.85</v>
      </c>
      <c r="BO96" s="403">
        <f t="shared" si="168"/>
        <v>77861.76</v>
      </c>
      <c r="BP96" s="403">
        <f t="shared" si="168"/>
        <v>10058</v>
      </c>
      <c r="BQ96" s="403"/>
      <c r="BR96" s="403">
        <f t="shared" ref="BR96:EC96" si="169">IF(and($A96-BR$66&gt;=0,$A96-BR$67&lt;0),BR$74,0)</f>
        <v>0</v>
      </c>
      <c r="BS96" s="403">
        <f t="shared" si="169"/>
        <v>0</v>
      </c>
      <c r="BT96" s="403">
        <f t="shared" si="169"/>
        <v>0</v>
      </c>
      <c r="BU96" s="403">
        <f t="shared" si="169"/>
        <v>0</v>
      </c>
      <c r="BV96" s="403">
        <f t="shared" si="169"/>
        <v>0</v>
      </c>
      <c r="BW96" s="403">
        <f t="shared" si="169"/>
        <v>0</v>
      </c>
      <c r="BX96" s="403">
        <f t="shared" si="169"/>
        <v>0</v>
      </c>
      <c r="BY96" s="403">
        <f t="shared" si="169"/>
        <v>0</v>
      </c>
      <c r="BZ96" s="403">
        <f t="shared" si="169"/>
        <v>0</v>
      </c>
      <c r="CA96" s="403">
        <f t="shared" si="169"/>
        <v>0</v>
      </c>
      <c r="CB96" s="403">
        <f t="shared" si="169"/>
        <v>0</v>
      </c>
      <c r="CC96" s="403">
        <f t="shared" si="169"/>
        <v>0</v>
      </c>
      <c r="CD96" s="403">
        <f t="shared" si="169"/>
        <v>0</v>
      </c>
      <c r="CE96" s="403">
        <f t="shared" si="169"/>
        <v>0</v>
      </c>
      <c r="CF96" s="403">
        <f t="shared" si="169"/>
        <v>0</v>
      </c>
      <c r="CG96" s="403">
        <f t="shared" si="169"/>
        <v>0</v>
      </c>
      <c r="CH96" s="403">
        <f t="shared" si="169"/>
        <v>0</v>
      </c>
      <c r="CI96" s="403">
        <f t="shared" si="169"/>
        <v>0</v>
      </c>
      <c r="CJ96" s="403">
        <f t="shared" si="169"/>
        <v>0</v>
      </c>
      <c r="CK96" s="403">
        <f t="shared" si="169"/>
        <v>0</v>
      </c>
      <c r="CL96" s="403">
        <f t="shared" si="169"/>
        <v>0</v>
      </c>
      <c r="CM96" s="403">
        <f t="shared" si="169"/>
        <v>0</v>
      </c>
      <c r="CN96" s="403">
        <f t="shared" si="169"/>
        <v>0</v>
      </c>
      <c r="CO96" s="403">
        <f t="shared" si="169"/>
        <v>0</v>
      </c>
      <c r="CP96" s="403">
        <f t="shared" si="169"/>
        <v>0</v>
      </c>
      <c r="CQ96" s="403">
        <f t="shared" si="169"/>
        <v>0</v>
      </c>
      <c r="CR96" s="403">
        <f t="shared" si="169"/>
        <v>0</v>
      </c>
      <c r="CS96" s="403">
        <f t="shared" si="169"/>
        <v>0</v>
      </c>
      <c r="CT96" s="403">
        <f t="shared" si="169"/>
        <v>0</v>
      </c>
      <c r="CU96" s="403">
        <f t="shared" si="169"/>
        <v>0</v>
      </c>
      <c r="CV96" s="403">
        <f t="shared" si="169"/>
        <v>0</v>
      </c>
      <c r="CW96" s="403">
        <f t="shared" si="169"/>
        <v>0</v>
      </c>
      <c r="CX96" s="403">
        <f t="shared" si="169"/>
        <v>0</v>
      </c>
      <c r="CY96" s="403">
        <f t="shared" si="169"/>
        <v>0</v>
      </c>
      <c r="CZ96" s="403">
        <f t="shared" si="169"/>
        <v>0</v>
      </c>
      <c r="DA96" s="403">
        <f t="shared" si="169"/>
        <v>0</v>
      </c>
      <c r="DB96" s="403">
        <f t="shared" si="169"/>
        <v>0</v>
      </c>
      <c r="DC96" s="403">
        <f t="shared" si="169"/>
        <v>0</v>
      </c>
      <c r="DD96" s="403">
        <f t="shared" si="169"/>
        <v>0</v>
      </c>
      <c r="DE96" s="403">
        <f t="shared" si="169"/>
        <v>0</v>
      </c>
      <c r="DF96" s="403">
        <f t="shared" si="169"/>
        <v>0</v>
      </c>
      <c r="DG96" s="403">
        <f t="shared" si="169"/>
        <v>0</v>
      </c>
      <c r="DH96" s="403">
        <f t="shared" si="169"/>
        <v>0</v>
      </c>
      <c r="DI96" s="403">
        <f t="shared" si="169"/>
        <v>0</v>
      </c>
      <c r="DJ96" s="403">
        <f t="shared" si="169"/>
        <v>0</v>
      </c>
      <c r="DK96" s="403">
        <f t="shared" si="169"/>
        <v>0</v>
      </c>
      <c r="DL96" s="403">
        <f t="shared" si="169"/>
        <v>0</v>
      </c>
      <c r="DM96" s="403">
        <f t="shared" si="169"/>
        <v>0</v>
      </c>
      <c r="DN96" s="403">
        <f t="shared" si="169"/>
        <v>0</v>
      </c>
      <c r="DO96" s="403">
        <f t="shared" si="169"/>
        <v>0</v>
      </c>
      <c r="DP96" s="403">
        <f t="shared" si="169"/>
        <v>0</v>
      </c>
      <c r="DQ96" s="403">
        <f t="shared" si="169"/>
        <v>0</v>
      </c>
      <c r="DR96" s="403">
        <f t="shared" si="169"/>
        <v>0</v>
      </c>
      <c r="DS96" s="403">
        <f t="shared" si="169"/>
        <v>0</v>
      </c>
      <c r="DT96" s="403">
        <f t="shared" si="169"/>
        <v>0</v>
      </c>
      <c r="DU96" s="403">
        <f t="shared" si="169"/>
        <v>0</v>
      </c>
      <c r="DV96" s="403">
        <f t="shared" si="169"/>
        <v>0</v>
      </c>
      <c r="DW96" s="403">
        <f t="shared" si="169"/>
        <v>0</v>
      </c>
      <c r="DX96" s="403">
        <f t="shared" si="169"/>
        <v>0</v>
      </c>
      <c r="DY96" s="403">
        <f t="shared" si="169"/>
        <v>0</v>
      </c>
      <c r="DZ96" s="403">
        <f t="shared" si="169"/>
        <v>0</v>
      </c>
      <c r="EA96" s="403">
        <f t="shared" si="169"/>
        <v>0</v>
      </c>
      <c r="EB96" s="403">
        <f t="shared" si="169"/>
        <v>0</v>
      </c>
      <c r="EC96" s="403">
        <f t="shared" si="169"/>
        <v>0</v>
      </c>
      <c r="ED96" s="403"/>
      <c r="EE96" s="403">
        <f t="shared" ref="EE96:GP96" si="170">IF(and($A96-EE$66&gt;=0,$A96-EE$67&lt;0),EE$74,0)</f>
        <v>0</v>
      </c>
      <c r="EF96" s="403">
        <f t="shared" si="170"/>
        <v>0</v>
      </c>
      <c r="EG96" s="403">
        <f t="shared" si="170"/>
        <v>0</v>
      </c>
      <c r="EH96" s="403">
        <f t="shared" si="170"/>
        <v>0</v>
      </c>
      <c r="EI96" s="403">
        <f t="shared" si="170"/>
        <v>0</v>
      </c>
      <c r="EJ96" s="403">
        <f t="shared" si="170"/>
        <v>0</v>
      </c>
      <c r="EK96" s="403">
        <f t="shared" si="170"/>
        <v>0</v>
      </c>
      <c r="EL96" s="403">
        <f t="shared" si="170"/>
        <v>0</v>
      </c>
      <c r="EM96" s="403">
        <f t="shared" si="170"/>
        <v>0</v>
      </c>
      <c r="EN96" s="403">
        <f t="shared" si="170"/>
        <v>0</v>
      </c>
      <c r="EO96" s="403">
        <f t="shared" si="170"/>
        <v>0</v>
      </c>
      <c r="EP96" s="403">
        <f t="shared" si="170"/>
        <v>0</v>
      </c>
      <c r="EQ96" s="403">
        <f t="shared" si="170"/>
        <v>0</v>
      </c>
      <c r="ER96" s="403">
        <f t="shared" si="170"/>
        <v>0</v>
      </c>
      <c r="ES96" s="403">
        <f t="shared" si="170"/>
        <v>0</v>
      </c>
      <c r="ET96" s="403">
        <f t="shared" si="170"/>
        <v>0</v>
      </c>
      <c r="EU96" s="403">
        <f t="shared" si="170"/>
        <v>0</v>
      </c>
      <c r="EV96" s="403">
        <f t="shared" si="170"/>
        <v>0</v>
      </c>
      <c r="EW96" s="403">
        <f t="shared" si="170"/>
        <v>0</v>
      </c>
      <c r="EX96" s="403">
        <f t="shared" si="170"/>
        <v>0</v>
      </c>
      <c r="EY96" s="403">
        <f t="shared" si="170"/>
        <v>0</v>
      </c>
      <c r="EZ96" s="403">
        <f t="shared" si="170"/>
        <v>0</v>
      </c>
      <c r="FA96" s="403">
        <f t="shared" si="170"/>
        <v>0</v>
      </c>
      <c r="FB96" s="403">
        <f t="shared" si="170"/>
        <v>0</v>
      </c>
      <c r="FC96" s="403">
        <f t="shared" si="170"/>
        <v>0</v>
      </c>
      <c r="FD96" s="403">
        <f t="shared" si="170"/>
        <v>0</v>
      </c>
      <c r="FE96" s="403">
        <f t="shared" si="170"/>
        <v>0</v>
      </c>
      <c r="FF96" s="403">
        <f t="shared" si="170"/>
        <v>0</v>
      </c>
      <c r="FG96" s="403">
        <f t="shared" si="170"/>
        <v>0</v>
      </c>
      <c r="FH96" s="403">
        <f t="shared" si="170"/>
        <v>0</v>
      </c>
      <c r="FI96" s="403">
        <f t="shared" si="170"/>
        <v>0</v>
      </c>
      <c r="FJ96" s="403">
        <f t="shared" si="170"/>
        <v>0</v>
      </c>
      <c r="FK96" s="403">
        <f t="shared" si="170"/>
        <v>0</v>
      </c>
      <c r="FL96" s="403">
        <f t="shared" si="170"/>
        <v>0</v>
      </c>
      <c r="FM96" s="403">
        <f t="shared" si="170"/>
        <v>0</v>
      </c>
      <c r="FN96" s="403">
        <f t="shared" si="170"/>
        <v>0</v>
      </c>
      <c r="FO96" s="403">
        <f t="shared" si="170"/>
        <v>0</v>
      </c>
      <c r="FP96" s="403">
        <f t="shared" si="170"/>
        <v>0</v>
      </c>
      <c r="FQ96" s="403">
        <f t="shared" si="170"/>
        <v>0</v>
      </c>
      <c r="FR96" s="403">
        <f t="shared" si="170"/>
        <v>0</v>
      </c>
      <c r="FS96" s="403">
        <f t="shared" si="170"/>
        <v>0</v>
      </c>
      <c r="FT96" s="403">
        <f t="shared" si="170"/>
        <v>0</v>
      </c>
      <c r="FU96" s="403">
        <f t="shared" si="170"/>
        <v>0</v>
      </c>
      <c r="FV96" s="403">
        <f t="shared" si="170"/>
        <v>0</v>
      </c>
      <c r="FW96" s="403">
        <f t="shared" si="170"/>
        <v>0</v>
      </c>
      <c r="FX96" s="403">
        <f t="shared" si="170"/>
        <v>0</v>
      </c>
      <c r="FY96" s="403">
        <f t="shared" si="170"/>
        <v>0</v>
      </c>
      <c r="FZ96" s="403">
        <f t="shared" si="170"/>
        <v>0</v>
      </c>
      <c r="GA96" s="403">
        <f t="shared" si="170"/>
        <v>0</v>
      </c>
      <c r="GB96" s="403">
        <f t="shared" si="170"/>
        <v>0</v>
      </c>
      <c r="GC96" s="403">
        <f t="shared" si="170"/>
        <v>0</v>
      </c>
      <c r="GD96" s="403">
        <f t="shared" si="170"/>
        <v>0</v>
      </c>
      <c r="GE96" s="403">
        <f t="shared" si="170"/>
        <v>0</v>
      </c>
      <c r="GF96" s="403">
        <f t="shared" si="170"/>
        <v>0</v>
      </c>
      <c r="GG96" s="403">
        <f t="shared" si="170"/>
        <v>0</v>
      </c>
      <c r="GH96" s="403">
        <f t="shared" si="170"/>
        <v>0</v>
      </c>
      <c r="GI96" s="403">
        <f t="shared" si="170"/>
        <v>0</v>
      </c>
      <c r="GJ96" s="403">
        <f t="shared" si="170"/>
        <v>0</v>
      </c>
      <c r="GK96" s="403">
        <f t="shared" si="170"/>
        <v>0</v>
      </c>
      <c r="GL96" s="403">
        <f t="shared" si="170"/>
        <v>0</v>
      </c>
      <c r="GM96" s="403">
        <f t="shared" si="170"/>
        <v>0</v>
      </c>
      <c r="GN96" s="403">
        <f t="shared" si="170"/>
        <v>0</v>
      </c>
      <c r="GO96" s="403">
        <f t="shared" si="170"/>
        <v>0</v>
      </c>
      <c r="GP96" s="403">
        <f t="shared" si="170"/>
        <v>0</v>
      </c>
      <c r="GQ96" s="403"/>
      <c r="GR96" s="403">
        <f t="shared" ref="GR96:JC96" si="171">IF(and($A96-GR$66&gt;=0,$A96-GR$67&lt;0),GR$74,0)</f>
        <v>0</v>
      </c>
      <c r="GS96" s="403">
        <f t="shared" si="171"/>
        <v>0</v>
      </c>
      <c r="GT96" s="403">
        <f t="shared" si="171"/>
        <v>0</v>
      </c>
      <c r="GU96" s="403">
        <f t="shared" si="171"/>
        <v>0</v>
      </c>
      <c r="GV96" s="403">
        <f t="shared" si="171"/>
        <v>0</v>
      </c>
      <c r="GW96" s="403">
        <f t="shared" si="171"/>
        <v>0</v>
      </c>
      <c r="GX96" s="403">
        <f t="shared" si="171"/>
        <v>0</v>
      </c>
      <c r="GY96" s="403">
        <f t="shared" si="171"/>
        <v>0</v>
      </c>
      <c r="GZ96" s="403">
        <f t="shared" si="171"/>
        <v>0</v>
      </c>
      <c r="HA96" s="403">
        <f t="shared" si="171"/>
        <v>0</v>
      </c>
      <c r="HB96" s="403">
        <f t="shared" si="171"/>
        <v>0</v>
      </c>
      <c r="HC96" s="403">
        <f t="shared" si="171"/>
        <v>0</v>
      </c>
      <c r="HD96" s="403">
        <f t="shared" si="171"/>
        <v>0</v>
      </c>
      <c r="HE96" s="403">
        <f t="shared" si="171"/>
        <v>0</v>
      </c>
      <c r="HF96" s="403">
        <f t="shared" si="171"/>
        <v>0</v>
      </c>
      <c r="HG96" s="403">
        <f t="shared" si="171"/>
        <v>0</v>
      </c>
      <c r="HH96" s="403">
        <f t="shared" si="171"/>
        <v>0</v>
      </c>
      <c r="HI96" s="403">
        <f t="shared" si="171"/>
        <v>0</v>
      </c>
      <c r="HJ96" s="403">
        <f t="shared" si="171"/>
        <v>0</v>
      </c>
      <c r="HK96" s="403">
        <f t="shared" si="171"/>
        <v>0</v>
      </c>
      <c r="HL96" s="403">
        <f t="shared" si="171"/>
        <v>0</v>
      </c>
      <c r="HM96" s="403">
        <f t="shared" si="171"/>
        <v>0</v>
      </c>
      <c r="HN96" s="403">
        <f t="shared" si="171"/>
        <v>0</v>
      </c>
      <c r="HO96" s="403">
        <f t="shared" si="171"/>
        <v>0</v>
      </c>
      <c r="HP96" s="403">
        <f t="shared" si="171"/>
        <v>0</v>
      </c>
      <c r="HQ96" s="403">
        <f t="shared" si="171"/>
        <v>0</v>
      </c>
      <c r="HR96" s="403">
        <f t="shared" si="171"/>
        <v>0</v>
      </c>
      <c r="HS96" s="403">
        <f t="shared" si="171"/>
        <v>0</v>
      </c>
      <c r="HT96" s="403">
        <f t="shared" si="171"/>
        <v>0</v>
      </c>
      <c r="HU96" s="403">
        <f t="shared" si="171"/>
        <v>0</v>
      </c>
      <c r="HV96" s="403">
        <f t="shared" si="171"/>
        <v>0</v>
      </c>
      <c r="HW96" s="403">
        <f t="shared" si="171"/>
        <v>0</v>
      </c>
      <c r="HX96" s="403">
        <f t="shared" si="171"/>
        <v>0</v>
      </c>
      <c r="HY96" s="403">
        <f t="shared" si="171"/>
        <v>0</v>
      </c>
      <c r="HZ96" s="403">
        <f t="shared" si="171"/>
        <v>0</v>
      </c>
      <c r="IA96" s="403">
        <f t="shared" si="171"/>
        <v>0</v>
      </c>
      <c r="IB96" s="403">
        <f t="shared" si="171"/>
        <v>0</v>
      </c>
      <c r="IC96" s="403">
        <f t="shared" si="171"/>
        <v>0</v>
      </c>
      <c r="ID96" s="403">
        <f t="shared" si="171"/>
        <v>0</v>
      </c>
      <c r="IE96" s="403">
        <f t="shared" si="171"/>
        <v>0</v>
      </c>
      <c r="IF96" s="403">
        <f t="shared" si="171"/>
        <v>0</v>
      </c>
      <c r="IG96" s="403">
        <f t="shared" si="171"/>
        <v>0</v>
      </c>
      <c r="IH96" s="403">
        <f t="shared" si="171"/>
        <v>0</v>
      </c>
      <c r="II96" s="403">
        <f t="shared" si="171"/>
        <v>0</v>
      </c>
      <c r="IJ96" s="403">
        <f t="shared" si="171"/>
        <v>0</v>
      </c>
      <c r="IK96" s="403">
        <f t="shared" si="171"/>
        <v>0</v>
      </c>
      <c r="IL96" s="403">
        <f t="shared" si="171"/>
        <v>0</v>
      </c>
      <c r="IM96" s="403">
        <f t="shared" si="171"/>
        <v>0</v>
      </c>
      <c r="IN96" s="403">
        <f t="shared" si="171"/>
        <v>0</v>
      </c>
      <c r="IO96" s="403">
        <f t="shared" si="171"/>
        <v>0</v>
      </c>
      <c r="IP96" s="403">
        <f t="shared" si="171"/>
        <v>0</v>
      </c>
      <c r="IQ96" s="403">
        <f t="shared" si="171"/>
        <v>0</v>
      </c>
      <c r="IR96" s="403">
        <f t="shared" si="171"/>
        <v>0</v>
      </c>
      <c r="IS96" s="403">
        <f t="shared" si="171"/>
        <v>0</v>
      </c>
      <c r="IT96" s="403">
        <f t="shared" si="171"/>
        <v>0</v>
      </c>
      <c r="IU96" s="403">
        <f t="shared" si="171"/>
        <v>0</v>
      </c>
      <c r="IV96" s="403">
        <f t="shared" si="171"/>
        <v>0</v>
      </c>
      <c r="IW96" s="403">
        <f t="shared" si="171"/>
        <v>0</v>
      </c>
      <c r="IX96" s="403">
        <f t="shared" si="171"/>
        <v>0</v>
      </c>
      <c r="IY96" s="403">
        <f t="shared" si="171"/>
        <v>0</v>
      </c>
      <c r="IZ96" s="403">
        <f t="shared" si="171"/>
        <v>0</v>
      </c>
      <c r="JA96" s="403">
        <f t="shared" si="171"/>
        <v>0</v>
      </c>
      <c r="JB96" s="403">
        <f t="shared" si="171"/>
        <v>0</v>
      </c>
      <c r="JC96" s="403">
        <f t="shared" si="171"/>
        <v>0</v>
      </c>
      <c r="JD96" s="403"/>
      <c r="JE96" s="403">
        <f t="shared" ref="JE96:LP96" si="172">IF(and($A96-JE$66&gt;=0,$A96-JE$67&lt;0),JE$74,0)</f>
        <v>0</v>
      </c>
      <c r="JF96" s="403">
        <f t="shared" si="172"/>
        <v>0</v>
      </c>
      <c r="JG96" s="403">
        <f t="shared" si="172"/>
        <v>0</v>
      </c>
      <c r="JH96" s="403">
        <f t="shared" si="172"/>
        <v>0</v>
      </c>
      <c r="JI96" s="403">
        <f t="shared" si="172"/>
        <v>0</v>
      </c>
      <c r="JJ96" s="403">
        <f t="shared" si="172"/>
        <v>0</v>
      </c>
      <c r="JK96" s="403">
        <f t="shared" si="172"/>
        <v>0</v>
      </c>
      <c r="JL96" s="403">
        <f t="shared" si="172"/>
        <v>0</v>
      </c>
      <c r="JM96" s="403">
        <f t="shared" si="172"/>
        <v>0</v>
      </c>
      <c r="JN96" s="403">
        <f t="shared" si="172"/>
        <v>0</v>
      </c>
      <c r="JO96" s="403">
        <f t="shared" si="172"/>
        <v>0</v>
      </c>
      <c r="JP96" s="403">
        <f t="shared" si="172"/>
        <v>0</v>
      </c>
      <c r="JQ96" s="403">
        <f t="shared" si="172"/>
        <v>0</v>
      </c>
      <c r="JR96" s="403">
        <f t="shared" si="172"/>
        <v>0</v>
      </c>
      <c r="JS96" s="403">
        <f t="shared" si="172"/>
        <v>0</v>
      </c>
      <c r="JT96" s="403">
        <f t="shared" si="172"/>
        <v>0</v>
      </c>
      <c r="JU96" s="403">
        <f t="shared" si="172"/>
        <v>0</v>
      </c>
      <c r="JV96" s="403">
        <f t="shared" si="172"/>
        <v>0</v>
      </c>
      <c r="JW96" s="403">
        <f t="shared" si="172"/>
        <v>0</v>
      </c>
      <c r="JX96" s="403">
        <f t="shared" si="172"/>
        <v>0</v>
      </c>
      <c r="JY96" s="403">
        <f t="shared" si="172"/>
        <v>0</v>
      </c>
      <c r="JZ96" s="403">
        <f t="shared" si="172"/>
        <v>0</v>
      </c>
      <c r="KA96" s="403">
        <f t="shared" si="172"/>
        <v>0</v>
      </c>
      <c r="KB96" s="403">
        <f t="shared" si="172"/>
        <v>0</v>
      </c>
      <c r="KC96" s="403">
        <f t="shared" si="172"/>
        <v>0</v>
      </c>
      <c r="KD96" s="403">
        <f t="shared" si="172"/>
        <v>0</v>
      </c>
      <c r="KE96" s="403">
        <f t="shared" si="172"/>
        <v>0</v>
      </c>
      <c r="KF96" s="403">
        <f t="shared" si="172"/>
        <v>0</v>
      </c>
      <c r="KG96" s="403">
        <f t="shared" si="172"/>
        <v>0</v>
      </c>
      <c r="KH96" s="403">
        <f t="shared" si="172"/>
        <v>0</v>
      </c>
      <c r="KI96" s="403">
        <f t="shared" si="172"/>
        <v>0</v>
      </c>
      <c r="KJ96" s="403">
        <f t="shared" si="172"/>
        <v>0</v>
      </c>
      <c r="KK96" s="403">
        <f t="shared" si="172"/>
        <v>0</v>
      </c>
      <c r="KL96" s="403">
        <f t="shared" si="172"/>
        <v>0</v>
      </c>
      <c r="KM96" s="403">
        <f t="shared" si="172"/>
        <v>0</v>
      </c>
      <c r="KN96" s="403">
        <f t="shared" si="172"/>
        <v>0</v>
      </c>
      <c r="KO96" s="403">
        <f t="shared" si="172"/>
        <v>0</v>
      </c>
      <c r="KP96" s="403">
        <f t="shared" si="172"/>
        <v>0</v>
      </c>
      <c r="KQ96" s="403">
        <f t="shared" si="172"/>
        <v>0</v>
      </c>
      <c r="KR96" s="403">
        <f t="shared" si="172"/>
        <v>0</v>
      </c>
      <c r="KS96" s="403">
        <f t="shared" si="172"/>
        <v>0</v>
      </c>
      <c r="KT96" s="403">
        <f t="shared" si="172"/>
        <v>0</v>
      </c>
      <c r="KU96" s="403">
        <f t="shared" si="172"/>
        <v>0</v>
      </c>
      <c r="KV96" s="403">
        <f t="shared" si="172"/>
        <v>0</v>
      </c>
      <c r="KW96" s="403">
        <f t="shared" si="172"/>
        <v>0</v>
      </c>
      <c r="KX96" s="403">
        <f t="shared" si="172"/>
        <v>0</v>
      </c>
      <c r="KY96" s="403">
        <f t="shared" si="172"/>
        <v>0</v>
      </c>
      <c r="KZ96" s="403">
        <f t="shared" si="172"/>
        <v>0</v>
      </c>
      <c r="LA96" s="403">
        <f t="shared" si="172"/>
        <v>0</v>
      </c>
      <c r="LB96" s="403">
        <f t="shared" si="172"/>
        <v>0</v>
      </c>
      <c r="LC96" s="403">
        <f t="shared" si="172"/>
        <v>0</v>
      </c>
      <c r="LD96" s="403">
        <f t="shared" si="172"/>
        <v>0</v>
      </c>
      <c r="LE96" s="403">
        <f t="shared" si="172"/>
        <v>0</v>
      </c>
      <c r="LF96" s="403">
        <f t="shared" si="172"/>
        <v>0</v>
      </c>
      <c r="LG96" s="403">
        <f t="shared" si="172"/>
        <v>0</v>
      </c>
      <c r="LH96" s="403">
        <f t="shared" si="172"/>
        <v>0</v>
      </c>
      <c r="LI96" s="403">
        <f t="shared" si="172"/>
        <v>0</v>
      </c>
      <c r="LJ96" s="403">
        <f t="shared" si="172"/>
        <v>0</v>
      </c>
      <c r="LK96" s="403">
        <f t="shared" si="172"/>
        <v>0</v>
      </c>
      <c r="LL96" s="403">
        <f t="shared" si="172"/>
        <v>0</v>
      </c>
      <c r="LM96" s="403">
        <f t="shared" si="172"/>
        <v>0</v>
      </c>
      <c r="LN96" s="403">
        <f t="shared" si="172"/>
        <v>0</v>
      </c>
      <c r="LO96" s="403">
        <f t="shared" si="172"/>
        <v>0</v>
      </c>
      <c r="LP96" s="403">
        <f t="shared" si="172"/>
        <v>0</v>
      </c>
    </row>
    <row r="97">
      <c r="A97" s="331" t="str">
        <f t="shared" si="77"/>
        <v>12-2027</v>
      </c>
      <c r="B97" s="346">
        <f t="shared" si="70"/>
        <v>8160419.69</v>
      </c>
      <c r="C97" s="346">
        <f t="shared" si="71"/>
        <v>1.001234056</v>
      </c>
      <c r="D97" s="346"/>
      <c r="E97" s="403">
        <f t="shared" ref="E97:BP97" si="173">IF(and($A97-E$66&gt;=0,$A97-E$67&lt;0),E$74,0)</f>
        <v>121708.41</v>
      </c>
      <c r="F97" s="403">
        <f t="shared" si="173"/>
        <v>90594.48</v>
      </c>
      <c r="G97" s="403">
        <f t="shared" si="173"/>
        <v>120000</v>
      </c>
      <c r="H97" s="403">
        <f t="shared" si="173"/>
        <v>129552.28</v>
      </c>
      <c r="I97" s="403">
        <f t="shared" si="173"/>
        <v>107000</v>
      </c>
      <c r="J97" s="403">
        <f t="shared" si="173"/>
        <v>103565</v>
      </c>
      <c r="K97" s="403">
        <f t="shared" si="173"/>
        <v>128418.77</v>
      </c>
      <c r="L97" s="403">
        <f t="shared" si="173"/>
        <v>87232.36</v>
      </c>
      <c r="M97" s="403">
        <f t="shared" si="173"/>
        <v>99881.32</v>
      </c>
      <c r="N97" s="403">
        <f t="shared" si="173"/>
        <v>223221.57</v>
      </c>
      <c r="O97" s="403">
        <f t="shared" si="173"/>
        <v>180593.29</v>
      </c>
      <c r="P97" s="403">
        <f t="shared" si="173"/>
        <v>91968.82</v>
      </c>
      <c r="Q97" s="403">
        <f t="shared" si="173"/>
        <v>102434.8</v>
      </c>
      <c r="R97" s="403">
        <f t="shared" si="173"/>
        <v>181860.19</v>
      </c>
      <c r="S97" s="403">
        <f t="shared" si="173"/>
        <v>208031.99</v>
      </c>
      <c r="T97" s="403">
        <f t="shared" si="173"/>
        <v>217515.94</v>
      </c>
      <c r="U97" s="403">
        <f t="shared" si="173"/>
        <v>195596.52</v>
      </c>
      <c r="V97" s="403">
        <f t="shared" si="173"/>
        <v>184028.25</v>
      </c>
      <c r="W97" s="403">
        <f t="shared" si="173"/>
        <v>168878.71</v>
      </c>
      <c r="X97" s="403">
        <f t="shared" si="173"/>
        <v>162441.03</v>
      </c>
      <c r="Y97" s="403">
        <f t="shared" si="173"/>
        <v>134043.44</v>
      </c>
      <c r="Z97" s="403">
        <f t="shared" si="173"/>
        <v>835.25</v>
      </c>
      <c r="AA97" s="403">
        <f t="shared" si="173"/>
        <v>175069.23</v>
      </c>
      <c r="AB97" s="403">
        <f t="shared" si="173"/>
        <v>159907.69</v>
      </c>
      <c r="AC97" s="403">
        <f t="shared" si="173"/>
        <v>183879.61</v>
      </c>
      <c r="AD97" s="403">
        <f t="shared" si="173"/>
        <v>184851.11</v>
      </c>
      <c r="AE97" s="403">
        <f t="shared" si="173"/>
        <v>240730.29</v>
      </c>
      <c r="AF97" s="403">
        <f t="shared" si="173"/>
        <v>112998.23</v>
      </c>
      <c r="AG97" s="403">
        <f t="shared" si="173"/>
        <v>126237</v>
      </c>
      <c r="AH97" s="403">
        <f t="shared" si="173"/>
        <v>9142.22</v>
      </c>
      <c r="AI97" s="403">
        <f t="shared" si="173"/>
        <v>186686.77</v>
      </c>
      <c r="AJ97" s="403">
        <f t="shared" si="173"/>
        <v>42000</v>
      </c>
      <c r="AK97" s="403">
        <f t="shared" si="173"/>
        <v>271017.63</v>
      </c>
      <c r="AL97" s="403">
        <f t="shared" si="173"/>
        <v>5000</v>
      </c>
      <c r="AM97" s="403">
        <f t="shared" si="173"/>
        <v>127756.57</v>
      </c>
      <c r="AN97" s="403">
        <f t="shared" si="173"/>
        <v>237115.24</v>
      </c>
      <c r="AO97" s="403">
        <f t="shared" si="173"/>
        <v>158167.25</v>
      </c>
      <c r="AP97" s="403">
        <f t="shared" si="173"/>
        <v>103015</v>
      </c>
      <c r="AQ97" s="403">
        <f t="shared" si="173"/>
        <v>155500</v>
      </c>
      <c r="AR97" s="403">
        <f t="shared" si="173"/>
        <v>167620.78</v>
      </c>
      <c r="AS97" s="403">
        <f t="shared" si="173"/>
        <v>191134.2</v>
      </c>
      <c r="AT97" s="403">
        <f t="shared" si="173"/>
        <v>283068.43</v>
      </c>
      <c r="AU97" s="403">
        <f t="shared" si="173"/>
        <v>114804.31</v>
      </c>
      <c r="AV97" s="403">
        <f t="shared" si="173"/>
        <v>109785.34</v>
      </c>
      <c r="AW97" s="403">
        <f t="shared" si="173"/>
        <v>48000</v>
      </c>
      <c r="AX97" s="403">
        <f t="shared" si="173"/>
        <v>164702</v>
      </c>
      <c r="AY97" s="403">
        <f t="shared" si="173"/>
        <v>223255</v>
      </c>
      <c r="AZ97" s="403">
        <f t="shared" si="173"/>
        <v>72000</v>
      </c>
      <c r="BA97" s="403">
        <f t="shared" si="173"/>
        <v>97799.52</v>
      </c>
      <c r="BB97" s="403">
        <f t="shared" si="173"/>
        <v>242596.66</v>
      </c>
      <c r="BC97" s="403">
        <f t="shared" si="173"/>
        <v>108292.85</v>
      </c>
      <c r="BD97" s="403">
        <f t="shared" si="173"/>
        <v>238900</v>
      </c>
      <c r="BE97" s="403">
        <f t="shared" si="173"/>
        <v>101455.9</v>
      </c>
      <c r="BF97" s="403">
        <f t="shared" si="173"/>
        <v>23511.76</v>
      </c>
      <c r="BG97" s="403">
        <f t="shared" si="173"/>
        <v>20008.84</v>
      </c>
      <c r="BH97" s="403">
        <f t="shared" si="173"/>
        <v>77858.98</v>
      </c>
      <c r="BI97" s="403">
        <f t="shared" si="173"/>
        <v>45000</v>
      </c>
      <c r="BJ97" s="403">
        <f t="shared" si="173"/>
        <v>124565</v>
      </c>
      <c r="BK97" s="403">
        <f t="shared" si="173"/>
        <v>25000</v>
      </c>
      <c r="BL97" s="403">
        <f t="shared" si="173"/>
        <v>29885</v>
      </c>
      <c r="BM97" s="403">
        <f t="shared" si="173"/>
        <v>33809.25</v>
      </c>
      <c r="BN97" s="403">
        <f t="shared" si="173"/>
        <v>10969.85</v>
      </c>
      <c r="BO97" s="403">
        <f t="shared" si="173"/>
        <v>77861.76</v>
      </c>
      <c r="BP97" s="403">
        <f t="shared" si="173"/>
        <v>10058</v>
      </c>
      <c r="BQ97" s="403"/>
      <c r="BR97" s="403">
        <f t="shared" ref="BR97:EC97" si="174">IF(and($A97-BR$66&gt;=0,$A97-BR$67&lt;0),BR$74,0)</f>
        <v>0</v>
      </c>
      <c r="BS97" s="403">
        <f t="shared" si="174"/>
        <v>0</v>
      </c>
      <c r="BT97" s="403">
        <f t="shared" si="174"/>
        <v>0</v>
      </c>
      <c r="BU97" s="403">
        <f t="shared" si="174"/>
        <v>0</v>
      </c>
      <c r="BV97" s="403">
        <f t="shared" si="174"/>
        <v>0</v>
      </c>
      <c r="BW97" s="403">
        <f t="shared" si="174"/>
        <v>0</v>
      </c>
      <c r="BX97" s="403">
        <f t="shared" si="174"/>
        <v>0</v>
      </c>
      <c r="BY97" s="403">
        <f t="shared" si="174"/>
        <v>0</v>
      </c>
      <c r="BZ97" s="403">
        <f t="shared" si="174"/>
        <v>0</v>
      </c>
      <c r="CA97" s="403">
        <f t="shared" si="174"/>
        <v>0</v>
      </c>
      <c r="CB97" s="403">
        <f t="shared" si="174"/>
        <v>0</v>
      </c>
      <c r="CC97" s="403">
        <f t="shared" si="174"/>
        <v>0</v>
      </c>
      <c r="CD97" s="403">
        <f t="shared" si="174"/>
        <v>0</v>
      </c>
      <c r="CE97" s="403">
        <f t="shared" si="174"/>
        <v>0</v>
      </c>
      <c r="CF97" s="403">
        <f t="shared" si="174"/>
        <v>0</v>
      </c>
      <c r="CG97" s="403">
        <f t="shared" si="174"/>
        <v>0</v>
      </c>
      <c r="CH97" s="403">
        <f t="shared" si="174"/>
        <v>0</v>
      </c>
      <c r="CI97" s="403">
        <f t="shared" si="174"/>
        <v>0</v>
      </c>
      <c r="CJ97" s="403">
        <f t="shared" si="174"/>
        <v>0</v>
      </c>
      <c r="CK97" s="403">
        <f t="shared" si="174"/>
        <v>0</v>
      </c>
      <c r="CL97" s="403">
        <f t="shared" si="174"/>
        <v>0</v>
      </c>
      <c r="CM97" s="403">
        <f t="shared" si="174"/>
        <v>0</v>
      </c>
      <c r="CN97" s="403">
        <f t="shared" si="174"/>
        <v>0</v>
      </c>
      <c r="CO97" s="403">
        <f t="shared" si="174"/>
        <v>0</v>
      </c>
      <c r="CP97" s="403">
        <f t="shared" si="174"/>
        <v>0</v>
      </c>
      <c r="CQ97" s="403">
        <f t="shared" si="174"/>
        <v>0</v>
      </c>
      <c r="CR97" s="403">
        <f t="shared" si="174"/>
        <v>0</v>
      </c>
      <c r="CS97" s="403">
        <f t="shared" si="174"/>
        <v>0</v>
      </c>
      <c r="CT97" s="403">
        <f t="shared" si="174"/>
        <v>0</v>
      </c>
      <c r="CU97" s="403">
        <f t="shared" si="174"/>
        <v>0</v>
      </c>
      <c r="CV97" s="403">
        <f t="shared" si="174"/>
        <v>0</v>
      </c>
      <c r="CW97" s="403">
        <f t="shared" si="174"/>
        <v>0</v>
      </c>
      <c r="CX97" s="403">
        <f t="shared" si="174"/>
        <v>0</v>
      </c>
      <c r="CY97" s="403">
        <f t="shared" si="174"/>
        <v>0</v>
      </c>
      <c r="CZ97" s="403">
        <f t="shared" si="174"/>
        <v>0</v>
      </c>
      <c r="DA97" s="403">
        <f t="shared" si="174"/>
        <v>0</v>
      </c>
      <c r="DB97" s="403">
        <f t="shared" si="174"/>
        <v>0</v>
      </c>
      <c r="DC97" s="403">
        <f t="shared" si="174"/>
        <v>0</v>
      </c>
      <c r="DD97" s="403">
        <f t="shared" si="174"/>
        <v>0</v>
      </c>
      <c r="DE97" s="403">
        <f t="shared" si="174"/>
        <v>0</v>
      </c>
      <c r="DF97" s="403">
        <f t="shared" si="174"/>
        <v>0</v>
      </c>
      <c r="DG97" s="403">
        <f t="shared" si="174"/>
        <v>0</v>
      </c>
      <c r="DH97" s="403">
        <f t="shared" si="174"/>
        <v>0</v>
      </c>
      <c r="DI97" s="403">
        <f t="shared" si="174"/>
        <v>0</v>
      </c>
      <c r="DJ97" s="403">
        <f t="shared" si="174"/>
        <v>0</v>
      </c>
      <c r="DK97" s="403">
        <f t="shared" si="174"/>
        <v>0</v>
      </c>
      <c r="DL97" s="403">
        <f t="shared" si="174"/>
        <v>0</v>
      </c>
      <c r="DM97" s="403">
        <f t="shared" si="174"/>
        <v>0</v>
      </c>
      <c r="DN97" s="403">
        <f t="shared" si="174"/>
        <v>0</v>
      </c>
      <c r="DO97" s="403">
        <f t="shared" si="174"/>
        <v>0</v>
      </c>
      <c r="DP97" s="403">
        <f t="shared" si="174"/>
        <v>0</v>
      </c>
      <c r="DQ97" s="403">
        <f t="shared" si="174"/>
        <v>0</v>
      </c>
      <c r="DR97" s="403">
        <f t="shared" si="174"/>
        <v>0</v>
      </c>
      <c r="DS97" s="403">
        <f t="shared" si="174"/>
        <v>0</v>
      </c>
      <c r="DT97" s="403">
        <f t="shared" si="174"/>
        <v>0</v>
      </c>
      <c r="DU97" s="403">
        <f t="shared" si="174"/>
        <v>0</v>
      </c>
      <c r="DV97" s="403">
        <f t="shared" si="174"/>
        <v>0</v>
      </c>
      <c r="DW97" s="403">
        <f t="shared" si="174"/>
        <v>0</v>
      </c>
      <c r="DX97" s="403">
        <f t="shared" si="174"/>
        <v>0</v>
      </c>
      <c r="DY97" s="403">
        <f t="shared" si="174"/>
        <v>0</v>
      </c>
      <c r="DZ97" s="403">
        <f t="shared" si="174"/>
        <v>0</v>
      </c>
      <c r="EA97" s="403">
        <f t="shared" si="174"/>
        <v>0</v>
      </c>
      <c r="EB97" s="403">
        <f t="shared" si="174"/>
        <v>0</v>
      </c>
      <c r="EC97" s="403">
        <f t="shared" si="174"/>
        <v>0</v>
      </c>
      <c r="ED97" s="403"/>
      <c r="EE97" s="403">
        <f t="shared" ref="EE97:GP97" si="175">IF(and($A97-EE$66&gt;=0,$A97-EE$67&lt;0),EE$74,0)</f>
        <v>0</v>
      </c>
      <c r="EF97" s="403">
        <f t="shared" si="175"/>
        <v>0</v>
      </c>
      <c r="EG97" s="403">
        <f t="shared" si="175"/>
        <v>0</v>
      </c>
      <c r="EH97" s="403">
        <f t="shared" si="175"/>
        <v>0</v>
      </c>
      <c r="EI97" s="403">
        <f t="shared" si="175"/>
        <v>0</v>
      </c>
      <c r="EJ97" s="403">
        <f t="shared" si="175"/>
        <v>0</v>
      </c>
      <c r="EK97" s="403">
        <f t="shared" si="175"/>
        <v>0</v>
      </c>
      <c r="EL97" s="403">
        <f t="shared" si="175"/>
        <v>0</v>
      </c>
      <c r="EM97" s="403">
        <f t="shared" si="175"/>
        <v>0</v>
      </c>
      <c r="EN97" s="403">
        <f t="shared" si="175"/>
        <v>0</v>
      </c>
      <c r="EO97" s="403">
        <f t="shared" si="175"/>
        <v>0</v>
      </c>
      <c r="EP97" s="403">
        <f t="shared" si="175"/>
        <v>0</v>
      </c>
      <c r="EQ97" s="403">
        <f t="shared" si="175"/>
        <v>0</v>
      </c>
      <c r="ER97" s="403">
        <f t="shared" si="175"/>
        <v>0</v>
      </c>
      <c r="ES97" s="403">
        <f t="shared" si="175"/>
        <v>0</v>
      </c>
      <c r="ET97" s="403">
        <f t="shared" si="175"/>
        <v>0</v>
      </c>
      <c r="EU97" s="403">
        <f t="shared" si="175"/>
        <v>0</v>
      </c>
      <c r="EV97" s="403">
        <f t="shared" si="175"/>
        <v>0</v>
      </c>
      <c r="EW97" s="403">
        <f t="shared" si="175"/>
        <v>0</v>
      </c>
      <c r="EX97" s="403">
        <f t="shared" si="175"/>
        <v>0</v>
      </c>
      <c r="EY97" s="403">
        <f t="shared" si="175"/>
        <v>0</v>
      </c>
      <c r="EZ97" s="403">
        <f t="shared" si="175"/>
        <v>0</v>
      </c>
      <c r="FA97" s="403">
        <f t="shared" si="175"/>
        <v>0</v>
      </c>
      <c r="FB97" s="403">
        <f t="shared" si="175"/>
        <v>0</v>
      </c>
      <c r="FC97" s="403">
        <f t="shared" si="175"/>
        <v>0</v>
      </c>
      <c r="FD97" s="403">
        <f t="shared" si="175"/>
        <v>0</v>
      </c>
      <c r="FE97" s="403">
        <f t="shared" si="175"/>
        <v>0</v>
      </c>
      <c r="FF97" s="403">
        <f t="shared" si="175"/>
        <v>0</v>
      </c>
      <c r="FG97" s="403">
        <f t="shared" si="175"/>
        <v>0</v>
      </c>
      <c r="FH97" s="403">
        <f t="shared" si="175"/>
        <v>0</v>
      </c>
      <c r="FI97" s="403">
        <f t="shared" si="175"/>
        <v>0</v>
      </c>
      <c r="FJ97" s="403">
        <f t="shared" si="175"/>
        <v>0</v>
      </c>
      <c r="FK97" s="403">
        <f t="shared" si="175"/>
        <v>0</v>
      </c>
      <c r="FL97" s="403">
        <f t="shared" si="175"/>
        <v>0</v>
      </c>
      <c r="FM97" s="403">
        <f t="shared" si="175"/>
        <v>0</v>
      </c>
      <c r="FN97" s="403">
        <f t="shared" si="175"/>
        <v>0</v>
      </c>
      <c r="FO97" s="403">
        <f t="shared" si="175"/>
        <v>0</v>
      </c>
      <c r="FP97" s="403">
        <f t="shared" si="175"/>
        <v>0</v>
      </c>
      <c r="FQ97" s="403">
        <f t="shared" si="175"/>
        <v>0</v>
      </c>
      <c r="FR97" s="403">
        <f t="shared" si="175"/>
        <v>0</v>
      </c>
      <c r="FS97" s="403">
        <f t="shared" si="175"/>
        <v>0</v>
      </c>
      <c r="FT97" s="403">
        <f t="shared" si="175"/>
        <v>0</v>
      </c>
      <c r="FU97" s="403">
        <f t="shared" si="175"/>
        <v>0</v>
      </c>
      <c r="FV97" s="403">
        <f t="shared" si="175"/>
        <v>0</v>
      </c>
      <c r="FW97" s="403">
        <f t="shared" si="175"/>
        <v>0</v>
      </c>
      <c r="FX97" s="403">
        <f t="shared" si="175"/>
        <v>0</v>
      </c>
      <c r="FY97" s="403">
        <f t="shared" si="175"/>
        <v>0</v>
      </c>
      <c r="FZ97" s="403">
        <f t="shared" si="175"/>
        <v>0</v>
      </c>
      <c r="GA97" s="403">
        <f t="shared" si="175"/>
        <v>0</v>
      </c>
      <c r="GB97" s="403">
        <f t="shared" si="175"/>
        <v>0</v>
      </c>
      <c r="GC97" s="403">
        <f t="shared" si="175"/>
        <v>0</v>
      </c>
      <c r="GD97" s="403">
        <f t="shared" si="175"/>
        <v>0</v>
      </c>
      <c r="GE97" s="403">
        <f t="shared" si="175"/>
        <v>0</v>
      </c>
      <c r="GF97" s="403">
        <f t="shared" si="175"/>
        <v>0</v>
      </c>
      <c r="GG97" s="403">
        <f t="shared" si="175"/>
        <v>0</v>
      </c>
      <c r="GH97" s="403">
        <f t="shared" si="175"/>
        <v>0</v>
      </c>
      <c r="GI97" s="403">
        <f t="shared" si="175"/>
        <v>0</v>
      </c>
      <c r="GJ97" s="403">
        <f t="shared" si="175"/>
        <v>0</v>
      </c>
      <c r="GK97" s="403">
        <f t="shared" si="175"/>
        <v>0</v>
      </c>
      <c r="GL97" s="403">
        <f t="shared" si="175"/>
        <v>0</v>
      </c>
      <c r="GM97" s="403">
        <f t="shared" si="175"/>
        <v>0</v>
      </c>
      <c r="GN97" s="403">
        <f t="shared" si="175"/>
        <v>0</v>
      </c>
      <c r="GO97" s="403">
        <f t="shared" si="175"/>
        <v>0</v>
      </c>
      <c r="GP97" s="403">
        <f t="shared" si="175"/>
        <v>0</v>
      </c>
      <c r="GQ97" s="403"/>
      <c r="GR97" s="403">
        <f t="shared" ref="GR97:JC97" si="176">IF(and($A97-GR$66&gt;=0,$A97-GR$67&lt;0),GR$74,0)</f>
        <v>0</v>
      </c>
      <c r="GS97" s="403">
        <f t="shared" si="176"/>
        <v>0</v>
      </c>
      <c r="GT97" s="403">
        <f t="shared" si="176"/>
        <v>0</v>
      </c>
      <c r="GU97" s="403">
        <f t="shared" si="176"/>
        <v>0</v>
      </c>
      <c r="GV97" s="403">
        <f t="shared" si="176"/>
        <v>0</v>
      </c>
      <c r="GW97" s="403">
        <f t="shared" si="176"/>
        <v>0</v>
      </c>
      <c r="GX97" s="403">
        <f t="shared" si="176"/>
        <v>0</v>
      </c>
      <c r="GY97" s="403">
        <f t="shared" si="176"/>
        <v>0</v>
      </c>
      <c r="GZ97" s="403">
        <f t="shared" si="176"/>
        <v>0</v>
      </c>
      <c r="HA97" s="403">
        <f t="shared" si="176"/>
        <v>0</v>
      </c>
      <c r="HB97" s="403">
        <f t="shared" si="176"/>
        <v>0</v>
      </c>
      <c r="HC97" s="403">
        <f t="shared" si="176"/>
        <v>0</v>
      </c>
      <c r="HD97" s="403">
        <f t="shared" si="176"/>
        <v>0</v>
      </c>
      <c r="HE97" s="403">
        <f t="shared" si="176"/>
        <v>0</v>
      </c>
      <c r="HF97" s="403">
        <f t="shared" si="176"/>
        <v>0</v>
      </c>
      <c r="HG97" s="403">
        <f t="shared" si="176"/>
        <v>0</v>
      </c>
      <c r="HH97" s="403">
        <f t="shared" si="176"/>
        <v>0</v>
      </c>
      <c r="HI97" s="403">
        <f t="shared" si="176"/>
        <v>0</v>
      </c>
      <c r="HJ97" s="403">
        <f t="shared" si="176"/>
        <v>0</v>
      </c>
      <c r="HK97" s="403">
        <f t="shared" si="176"/>
        <v>0</v>
      </c>
      <c r="HL97" s="403">
        <f t="shared" si="176"/>
        <v>0</v>
      </c>
      <c r="HM97" s="403">
        <f t="shared" si="176"/>
        <v>0</v>
      </c>
      <c r="HN97" s="403">
        <f t="shared" si="176"/>
        <v>0</v>
      </c>
      <c r="HO97" s="403">
        <f t="shared" si="176"/>
        <v>0</v>
      </c>
      <c r="HP97" s="403">
        <f t="shared" si="176"/>
        <v>0</v>
      </c>
      <c r="HQ97" s="403">
        <f t="shared" si="176"/>
        <v>0</v>
      </c>
      <c r="HR97" s="403">
        <f t="shared" si="176"/>
        <v>0</v>
      </c>
      <c r="HS97" s="403">
        <f t="shared" si="176"/>
        <v>0</v>
      </c>
      <c r="HT97" s="403">
        <f t="shared" si="176"/>
        <v>0</v>
      </c>
      <c r="HU97" s="403">
        <f t="shared" si="176"/>
        <v>0</v>
      </c>
      <c r="HV97" s="403">
        <f t="shared" si="176"/>
        <v>0</v>
      </c>
      <c r="HW97" s="403">
        <f t="shared" si="176"/>
        <v>0</v>
      </c>
      <c r="HX97" s="403">
        <f t="shared" si="176"/>
        <v>0</v>
      </c>
      <c r="HY97" s="403">
        <f t="shared" si="176"/>
        <v>0</v>
      </c>
      <c r="HZ97" s="403">
        <f t="shared" si="176"/>
        <v>0</v>
      </c>
      <c r="IA97" s="403">
        <f t="shared" si="176"/>
        <v>0</v>
      </c>
      <c r="IB97" s="403">
        <f t="shared" si="176"/>
        <v>0</v>
      </c>
      <c r="IC97" s="403">
        <f t="shared" si="176"/>
        <v>0</v>
      </c>
      <c r="ID97" s="403">
        <f t="shared" si="176"/>
        <v>0</v>
      </c>
      <c r="IE97" s="403">
        <f t="shared" si="176"/>
        <v>0</v>
      </c>
      <c r="IF97" s="403">
        <f t="shared" si="176"/>
        <v>0</v>
      </c>
      <c r="IG97" s="403">
        <f t="shared" si="176"/>
        <v>0</v>
      </c>
      <c r="IH97" s="403">
        <f t="shared" si="176"/>
        <v>0</v>
      </c>
      <c r="II97" s="403">
        <f t="shared" si="176"/>
        <v>0</v>
      </c>
      <c r="IJ97" s="403">
        <f t="shared" si="176"/>
        <v>0</v>
      </c>
      <c r="IK97" s="403">
        <f t="shared" si="176"/>
        <v>0</v>
      </c>
      <c r="IL97" s="403">
        <f t="shared" si="176"/>
        <v>0</v>
      </c>
      <c r="IM97" s="403">
        <f t="shared" si="176"/>
        <v>0</v>
      </c>
      <c r="IN97" s="403">
        <f t="shared" si="176"/>
        <v>0</v>
      </c>
      <c r="IO97" s="403">
        <f t="shared" si="176"/>
        <v>0</v>
      </c>
      <c r="IP97" s="403">
        <f t="shared" si="176"/>
        <v>0</v>
      </c>
      <c r="IQ97" s="403">
        <f t="shared" si="176"/>
        <v>0</v>
      </c>
      <c r="IR97" s="403">
        <f t="shared" si="176"/>
        <v>0</v>
      </c>
      <c r="IS97" s="403">
        <f t="shared" si="176"/>
        <v>0</v>
      </c>
      <c r="IT97" s="403">
        <f t="shared" si="176"/>
        <v>0</v>
      </c>
      <c r="IU97" s="403">
        <f t="shared" si="176"/>
        <v>0</v>
      </c>
      <c r="IV97" s="403">
        <f t="shared" si="176"/>
        <v>0</v>
      </c>
      <c r="IW97" s="403">
        <f t="shared" si="176"/>
        <v>0</v>
      </c>
      <c r="IX97" s="403">
        <f t="shared" si="176"/>
        <v>0</v>
      </c>
      <c r="IY97" s="403">
        <f t="shared" si="176"/>
        <v>0</v>
      </c>
      <c r="IZ97" s="403">
        <f t="shared" si="176"/>
        <v>0</v>
      </c>
      <c r="JA97" s="403">
        <f t="shared" si="176"/>
        <v>0</v>
      </c>
      <c r="JB97" s="403">
        <f t="shared" si="176"/>
        <v>0</v>
      </c>
      <c r="JC97" s="403">
        <f t="shared" si="176"/>
        <v>0</v>
      </c>
      <c r="JD97" s="403"/>
      <c r="JE97" s="403">
        <f t="shared" ref="JE97:LP97" si="177">IF(and($A97-JE$66&gt;=0,$A97-JE$67&lt;0),JE$74,0)</f>
        <v>0</v>
      </c>
      <c r="JF97" s="403">
        <f t="shared" si="177"/>
        <v>0</v>
      </c>
      <c r="JG97" s="403">
        <f t="shared" si="177"/>
        <v>0</v>
      </c>
      <c r="JH97" s="403">
        <f t="shared" si="177"/>
        <v>0</v>
      </c>
      <c r="JI97" s="403">
        <f t="shared" si="177"/>
        <v>0</v>
      </c>
      <c r="JJ97" s="403">
        <f t="shared" si="177"/>
        <v>0</v>
      </c>
      <c r="JK97" s="403">
        <f t="shared" si="177"/>
        <v>0</v>
      </c>
      <c r="JL97" s="403">
        <f t="shared" si="177"/>
        <v>0</v>
      </c>
      <c r="JM97" s="403">
        <f t="shared" si="177"/>
        <v>0</v>
      </c>
      <c r="JN97" s="403">
        <f t="shared" si="177"/>
        <v>0</v>
      </c>
      <c r="JO97" s="403">
        <f t="shared" si="177"/>
        <v>0</v>
      </c>
      <c r="JP97" s="403">
        <f t="shared" si="177"/>
        <v>0</v>
      </c>
      <c r="JQ97" s="403">
        <f t="shared" si="177"/>
        <v>0</v>
      </c>
      <c r="JR97" s="403">
        <f t="shared" si="177"/>
        <v>0</v>
      </c>
      <c r="JS97" s="403">
        <f t="shared" si="177"/>
        <v>0</v>
      </c>
      <c r="JT97" s="403">
        <f t="shared" si="177"/>
        <v>0</v>
      </c>
      <c r="JU97" s="403">
        <f t="shared" si="177"/>
        <v>0</v>
      </c>
      <c r="JV97" s="403">
        <f t="shared" si="177"/>
        <v>0</v>
      </c>
      <c r="JW97" s="403">
        <f t="shared" si="177"/>
        <v>0</v>
      </c>
      <c r="JX97" s="403">
        <f t="shared" si="177"/>
        <v>0</v>
      </c>
      <c r="JY97" s="403">
        <f t="shared" si="177"/>
        <v>0</v>
      </c>
      <c r="JZ97" s="403">
        <f t="shared" si="177"/>
        <v>0</v>
      </c>
      <c r="KA97" s="403">
        <f t="shared" si="177"/>
        <v>0</v>
      </c>
      <c r="KB97" s="403">
        <f t="shared" si="177"/>
        <v>0</v>
      </c>
      <c r="KC97" s="403">
        <f t="shared" si="177"/>
        <v>0</v>
      </c>
      <c r="KD97" s="403">
        <f t="shared" si="177"/>
        <v>0</v>
      </c>
      <c r="KE97" s="403">
        <f t="shared" si="177"/>
        <v>0</v>
      </c>
      <c r="KF97" s="403">
        <f t="shared" si="177"/>
        <v>0</v>
      </c>
      <c r="KG97" s="403">
        <f t="shared" si="177"/>
        <v>0</v>
      </c>
      <c r="KH97" s="403">
        <f t="shared" si="177"/>
        <v>0</v>
      </c>
      <c r="KI97" s="403">
        <f t="shared" si="177"/>
        <v>0</v>
      </c>
      <c r="KJ97" s="403">
        <f t="shared" si="177"/>
        <v>0</v>
      </c>
      <c r="KK97" s="403">
        <f t="shared" si="177"/>
        <v>0</v>
      </c>
      <c r="KL97" s="403">
        <f t="shared" si="177"/>
        <v>0</v>
      </c>
      <c r="KM97" s="403">
        <f t="shared" si="177"/>
        <v>0</v>
      </c>
      <c r="KN97" s="403">
        <f t="shared" si="177"/>
        <v>0</v>
      </c>
      <c r="KO97" s="403">
        <f t="shared" si="177"/>
        <v>0</v>
      </c>
      <c r="KP97" s="403">
        <f t="shared" si="177"/>
        <v>0</v>
      </c>
      <c r="KQ97" s="403">
        <f t="shared" si="177"/>
        <v>0</v>
      </c>
      <c r="KR97" s="403">
        <f t="shared" si="177"/>
        <v>0</v>
      </c>
      <c r="KS97" s="403">
        <f t="shared" si="177"/>
        <v>0</v>
      </c>
      <c r="KT97" s="403">
        <f t="shared" si="177"/>
        <v>0</v>
      </c>
      <c r="KU97" s="403">
        <f t="shared" si="177"/>
        <v>0</v>
      </c>
      <c r="KV97" s="403">
        <f t="shared" si="177"/>
        <v>0</v>
      </c>
      <c r="KW97" s="403">
        <f t="shared" si="177"/>
        <v>0</v>
      </c>
      <c r="KX97" s="403">
        <f t="shared" si="177"/>
        <v>0</v>
      </c>
      <c r="KY97" s="403">
        <f t="shared" si="177"/>
        <v>0</v>
      </c>
      <c r="KZ97" s="403">
        <f t="shared" si="177"/>
        <v>0</v>
      </c>
      <c r="LA97" s="403">
        <f t="shared" si="177"/>
        <v>0</v>
      </c>
      <c r="LB97" s="403">
        <f t="shared" si="177"/>
        <v>0</v>
      </c>
      <c r="LC97" s="403">
        <f t="shared" si="177"/>
        <v>0</v>
      </c>
      <c r="LD97" s="403">
        <f t="shared" si="177"/>
        <v>0</v>
      </c>
      <c r="LE97" s="403">
        <f t="shared" si="177"/>
        <v>0</v>
      </c>
      <c r="LF97" s="403">
        <f t="shared" si="177"/>
        <v>0</v>
      </c>
      <c r="LG97" s="403">
        <f t="shared" si="177"/>
        <v>0</v>
      </c>
      <c r="LH97" s="403">
        <f t="shared" si="177"/>
        <v>0</v>
      </c>
      <c r="LI97" s="403">
        <f t="shared" si="177"/>
        <v>0</v>
      </c>
      <c r="LJ97" s="403">
        <f t="shared" si="177"/>
        <v>0</v>
      </c>
      <c r="LK97" s="403">
        <f t="shared" si="177"/>
        <v>0</v>
      </c>
      <c r="LL97" s="403">
        <f t="shared" si="177"/>
        <v>0</v>
      </c>
      <c r="LM97" s="403">
        <f t="shared" si="177"/>
        <v>0</v>
      </c>
      <c r="LN97" s="403">
        <f t="shared" si="177"/>
        <v>0</v>
      </c>
      <c r="LO97" s="403">
        <f t="shared" si="177"/>
        <v>0</v>
      </c>
      <c r="LP97" s="403">
        <f t="shared" si="177"/>
        <v>0</v>
      </c>
    </row>
    <row r="98">
      <c r="A98" s="331" t="str">
        <f t="shared" si="77"/>
        <v>03-2028</v>
      </c>
      <c r="B98" s="346">
        <f t="shared" si="70"/>
        <v>8160419.69</v>
      </c>
      <c r="C98" s="346">
        <f t="shared" si="71"/>
        <v>1.001234056</v>
      </c>
      <c r="D98" s="346"/>
      <c r="E98" s="403">
        <f t="shared" ref="E98:BP98" si="178">IF(and($A98-E$66&gt;=0,$A98-E$67&lt;0),E$74,0)</f>
        <v>121708.41</v>
      </c>
      <c r="F98" s="403">
        <f t="shared" si="178"/>
        <v>90594.48</v>
      </c>
      <c r="G98" s="403">
        <f t="shared" si="178"/>
        <v>120000</v>
      </c>
      <c r="H98" s="403">
        <f t="shared" si="178"/>
        <v>129552.28</v>
      </c>
      <c r="I98" s="403">
        <f t="shared" si="178"/>
        <v>107000</v>
      </c>
      <c r="J98" s="403">
        <f t="shared" si="178"/>
        <v>103565</v>
      </c>
      <c r="K98" s="403">
        <f t="shared" si="178"/>
        <v>128418.77</v>
      </c>
      <c r="L98" s="403">
        <f t="shared" si="178"/>
        <v>87232.36</v>
      </c>
      <c r="M98" s="403">
        <f t="shared" si="178"/>
        <v>99881.32</v>
      </c>
      <c r="N98" s="403">
        <f t="shared" si="178"/>
        <v>223221.57</v>
      </c>
      <c r="O98" s="403">
        <f t="shared" si="178"/>
        <v>180593.29</v>
      </c>
      <c r="P98" s="403">
        <f t="shared" si="178"/>
        <v>91968.82</v>
      </c>
      <c r="Q98" s="403">
        <f t="shared" si="178"/>
        <v>102434.8</v>
      </c>
      <c r="R98" s="403">
        <f t="shared" si="178"/>
        <v>181860.19</v>
      </c>
      <c r="S98" s="403">
        <f t="shared" si="178"/>
        <v>208031.99</v>
      </c>
      <c r="T98" s="403">
        <f t="shared" si="178"/>
        <v>217515.94</v>
      </c>
      <c r="U98" s="403">
        <f t="shared" si="178"/>
        <v>195596.52</v>
      </c>
      <c r="V98" s="403">
        <f t="shared" si="178"/>
        <v>184028.25</v>
      </c>
      <c r="W98" s="403">
        <f t="shared" si="178"/>
        <v>168878.71</v>
      </c>
      <c r="X98" s="403">
        <f t="shared" si="178"/>
        <v>162441.03</v>
      </c>
      <c r="Y98" s="403">
        <f t="shared" si="178"/>
        <v>134043.44</v>
      </c>
      <c r="Z98" s="403">
        <f t="shared" si="178"/>
        <v>835.25</v>
      </c>
      <c r="AA98" s="403">
        <f t="shared" si="178"/>
        <v>175069.23</v>
      </c>
      <c r="AB98" s="403">
        <f t="shared" si="178"/>
        <v>159907.69</v>
      </c>
      <c r="AC98" s="403">
        <f t="shared" si="178"/>
        <v>183879.61</v>
      </c>
      <c r="AD98" s="403">
        <f t="shared" si="178"/>
        <v>184851.11</v>
      </c>
      <c r="AE98" s="403">
        <f t="shared" si="178"/>
        <v>240730.29</v>
      </c>
      <c r="AF98" s="403">
        <f t="shared" si="178"/>
        <v>112998.23</v>
      </c>
      <c r="AG98" s="403">
        <f t="shared" si="178"/>
        <v>126237</v>
      </c>
      <c r="AH98" s="403">
        <f t="shared" si="178"/>
        <v>9142.22</v>
      </c>
      <c r="AI98" s="403">
        <f t="shared" si="178"/>
        <v>186686.77</v>
      </c>
      <c r="AJ98" s="403">
        <f t="shared" si="178"/>
        <v>42000</v>
      </c>
      <c r="AK98" s="403">
        <f t="shared" si="178"/>
        <v>271017.63</v>
      </c>
      <c r="AL98" s="403">
        <f t="shared" si="178"/>
        <v>5000</v>
      </c>
      <c r="AM98" s="403">
        <f t="shared" si="178"/>
        <v>127756.57</v>
      </c>
      <c r="AN98" s="403">
        <f t="shared" si="178"/>
        <v>237115.24</v>
      </c>
      <c r="AO98" s="403">
        <f t="shared" si="178"/>
        <v>158167.25</v>
      </c>
      <c r="AP98" s="403">
        <f t="shared" si="178"/>
        <v>103015</v>
      </c>
      <c r="AQ98" s="403">
        <f t="shared" si="178"/>
        <v>155500</v>
      </c>
      <c r="AR98" s="403">
        <f t="shared" si="178"/>
        <v>167620.78</v>
      </c>
      <c r="AS98" s="403">
        <f t="shared" si="178"/>
        <v>191134.2</v>
      </c>
      <c r="AT98" s="403">
        <f t="shared" si="178"/>
        <v>283068.43</v>
      </c>
      <c r="AU98" s="403">
        <f t="shared" si="178"/>
        <v>114804.31</v>
      </c>
      <c r="AV98" s="403">
        <f t="shared" si="178"/>
        <v>109785.34</v>
      </c>
      <c r="AW98" s="403">
        <f t="shared" si="178"/>
        <v>48000</v>
      </c>
      <c r="AX98" s="403">
        <f t="shared" si="178"/>
        <v>164702</v>
      </c>
      <c r="AY98" s="403">
        <f t="shared" si="178"/>
        <v>223255</v>
      </c>
      <c r="AZ98" s="403">
        <f t="shared" si="178"/>
        <v>72000</v>
      </c>
      <c r="BA98" s="403">
        <f t="shared" si="178"/>
        <v>97799.52</v>
      </c>
      <c r="BB98" s="403">
        <f t="shared" si="178"/>
        <v>242596.66</v>
      </c>
      <c r="BC98" s="403">
        <f t="shared" si="178"/>
        <v>108292.85</v>
      </c>
      <c r="BD98" s="403">
        <f t="shared" si="178"/>
        <v>238900</v>
      </c>
      <c r="BE98" s="403">
        <f t="shared" si="178"/>
        <v>101455.9</v>
      </c>
      <c r="BF98" s="403">
        <f t="shared" si="178"/>
        <v>23511.76</v>
      </c>
      <c r="BG98" s="403">
        <f t="shared" si="178"/>
        <v>20008.84</v>
      </c>
      <c r="BH98" s="403">
        <f t="shared" si="178"/>
        <v>77858.98</v>
      </c>
      <c r="BI98" s="403">
        <f t="shared" si="178"/>
        <v>45000</v>
      </c>
      <c r="BJ98" s="403">
        <f t="shared" si="178"/>
        <v>124565</v>
      </c>
      <c r="BK98" s="403">
        <f t="shared" si="178"/>
        <v>25000</v>
      </c>
      <c r="BL98" s="403">
        <f t="shared" si="178"/>
        <v>29885</v>
      </c>
      <c r="BM98" s="403">
        <f t="shared" si="178"/>
        <v>33809.25</v>
      </c>
      <c r="BN98" s="403">
        <f t="shared" si="178"/>
        <v>10969.85</v>
      </c>
      <c r="BO98" s="403">
        <f t="shared" si="178"/>
        <v>77861.76</v>
      </c>
      <c r="BP98" s="403">
        <f t="shared" si="178"/>
        <v>10058</v>
      </c>
      <c r="BQ98" s="403"/>
      <c r="BR98" s="403">
        <f t="shared" ref="BR98:EC98" si="179">IF(and($A98-BR$66&gt;=0,$A98-BR$67&lt;0),BR$74,0)</f>
        <v>0</v>
      </c>
      <c r="BS98" s="403">
        <f t="shared" si="179"/>
        <v>0</v>
      </c>
      <c r="BT98" s="403">
        <f t="shared" si="179"/>
        <v>0</v>
      </c>
      <c r="BU98" s="403">
        <f t="shared" si="179"/>
        <v>0</v>
      </c>
      <c r="BV98" s="403">
        <f t="shared" si="179"/>
        <v>0</v>
      </c>
      <c r="BW98" s="403">
        <f t="shared" si="179"/>
        <v>0</v>
      </c>
      <c r="BX98" s="403">
        <f t="shared" si="179"/>
        <v>0</v>
      </c>
      <c r="BY98" s="403">
        <f t="shared" si="179"/>
        <v>0</v>
      </c>
      <c r="BZ98" s="403">
        <f t="shared" si="179"/>
        <v>0</v>
      </c>
      <c r="CA98" s="403">
        <f t="shared" si="179"/>
        <v>0</v>
      </c>
      <c r="CB98" s="403">
        <f t="shared" si="179"/>
        <v>0</v>
      </c>
      <c r="CC98" s="403">
        <f t="shared" si="179"/>
        <v>0</v>
      </c>
      <c r="CD98" s="403">
        <f t="shared" si="179"/>
        <v>0</v>
      </c>
      <c r="CE98" s="403">
        <f t="shared" si="179"/>
        <v>0</v>
      </c>
      <c r="CF98" s="403">
        <f t="shared" si="179"/>
        <v>0</v>
      </c>
      <c r="CG98" s="403">
        <f t="shared" si="179"/>
        <v>0</v>
      </c>
      <c r="CH98" s="403">
        <f t="shared" si="179"/>
        <v>0</v>
      </c>
      <c r="CI98" s="403">
        <f t="shared" si="179"/>
        <v>0</v>
      </c>
      <c r="CJ98" s="403">
        <f t="shared" si="179"/>
        <v>0</v>
      </c>
      <c r="CK98" s="403">
        <f t="shared" si="179"/>
        <v>0</v>
      </c>
      <c r="CL98" s="403">
        <f t="shared" si="179"/>
        <v>0</v>
      </c>
      <c r="CM98" s="403">
        <f t="shared" si="179"/>
        <v>0</v>
      </c>
      <c r="CN98" s="403">
        <f t="shared" si="179"/>
        <v>0</v>
      </c>
      <c r="CO98" s="403">
        <f t="shared" si="179"/>
        <v>0</v>
      </c>
      <c r="CP98" s="403">
        <f t="shared" si="179"/>
        <v>0</v>
      </c>
      <c r="CQ98" s="403">
        <f t="shared" si="179"/>
        <v>0</v>
      </c>
      <c r="CR98" s="403">
        <f t="shared" si="179"/>
        <v>0</v>
      </c>
      <c r="CS98" s="403">
        <f t="shared" si="179"/>
        <v>0</v>
      </c>
      <c r="CT98" s="403">
        <f t="shared" si="179"/>
        <v>0</v>
      </c>
      <c r="CU98" s="403">
        <f t="shared" si="179"/>
        <v>0</v>
      </c>
      <c r="CV98" s="403">
        <f t="shared" si="179"/>
        <v>0</v>
      </c>
      <c r="CW98" s="403">
        <f t="shared" si="179"/>
        <v>0</v>
      </c>
      <c r="CX98" s="403">
        <f t="shared" si="179"/>
        <v>0</v>
      </c>
      <c r="CY98" s="403">
        <f t="shared" si="179"/>
        <v>0</v>
      </c>
      <c r="CZ98" s="403">
        <f t="shared" si="179"/>
        <v>0</v>
      </c>
      <c r="DA98" s="403">
        <f t="shared" si="179"/>
        <v>0</v>
      </c>
      <c r="DB98" s="403">
        <f t="shared" si="179"/>
        <v>0</v>
      </c>
      <c r="DC98" s="403">
        <f t="shared" si="179"/>
        <v>0</v>
      </c>
      <c r="DD98" s="403">
        <f t="shared" si="179"/>
        <v>0</v>
      </c>
      <c r="DE98" s="403">
        <f t="shared" si="179"/>
        <v>0</v>
      </c>
      <c r="DF98" s="403">
        <f t="shared" si="179"/>
        <v>0</v>
      </c>
      <c r="DG98" s="403">
        <f t="shared" si="179"/>
        <v>0</v>
      </c>
      <c r="DH98" s="403">
        <f t="shared" si="179"/>
        <v>0</v>
      </c>
      <c r="DI98" s="403">
        <f t="shared" si="179"/>
        <v>0</v>
      </c>
      <c r="DJ98" s="403">
        <f t="shared" si="179"/>
        <v>0</v>
      </c>
      <c r="DK98" s="403">
        <f t="shared" si="179"/>
        <v>0</v>
      </c>
      <c r="DL98" s="403">
        <f t="shared" si="179"/>
        <v>0</v>
      </c>
      <c r="DM98" s="403">
        <f t="shared" si="179"/>
        <v>0</v>
      </c>
      <c r="DN98" s="403">
        <f t="shared" si="179"/>
        <v>0</v>
      </c>
      <c r="DO98" s="403">
        <f t="shared" si="179"/>
        <v>0</v>
      </c>
      <c r="DP98" s="403">
        <f t="shared" si="179"/>
        <v>0</v>
      </c>
      <c r="DQ98" s="403">
        <f t="shared" si="179"/>
        <v>0</v>
      </c>
      <c r="DR98" s="403">
        <f t="shared" si="179"/>
        <v>0</v>
      </c>
      <c r="DS98" s="403">
        <f t="shared" si="179"/>
        <v>0</v>
      </c>
      <c r="DT98" s="403">
        <f t="shared" si="179"/>
        <v>0</v>
      </c>
      <c r="DU98" s="403">
        <f t="shared" si="179"/>
        <v>0</v>
      </c>
      <c r="DV98" s="403">
        <f t="shared" si="179"/>
        <v>0</v>
      </c>
      <c r="DW98" s="403">
        <f t="shared" si="179"/>
        <v>0</v>
      </c>
      <c r="DX98" s="403">
        <f t="shared" si="179"/>
        <v>0</v>
      </c>
      <c r="DY98" s="403">
        <f t="shared" si="179"/>
        <v>0</v>
      </c>
      <c r="DZ98" s="403">
        <f t="shared" si="179"/>
        <v>0</v>
      </c>
      <c r="EA98" s="403">
        <f t="shared" si="179"/>
        <v>0</v>
      </c>
      <c r="EB98" s="403">
        <f t="shared" si="179"/>
        <v>0</v>
      </c>
      <c r="EC98" s="403">
        <f t="shared" si="179"/>
        <v>0</v>
      </c>
      <c r="ED98" s="403"/>
      <c r="EE98" s="403">
        <f t="shared" ref="EE98:GP98" si="180">IF(and($A98-EE$66&gt;=0,$A98-EE$67&lt;0),EE$74,0)</f>
        <v>0</v>
      </c>
      <c r="EF98" s="403">
        <f t="shared" si="180"/>
        <v>0</v>
      </c>
      <c r="EG98" s="403">
        <f t="shared" si="180"/>
        <v>0</v>
      </c>
      <c r="EH98" s="403">
        <f t="shared" si="180"/>
        <v>0</v>
      </c>
      <c r="EI98" s="403">
        <f t="shared" si="180"/>
        <v>0</v>
      </c>
      <c r="EJ98" s="403">
        <f t="shared" si="180"/>
        <v>0</v>
      </c>
      <c r="EK98" s="403">
        <f t="shared" si="180"/>
        <v>0</v>
      </c>
      <c r="EL98" s="403">
        <f t="shared" si="180"/>
        <v>0</v>
      </c>
      <c r="EM98" s="403">
        <f t="shared" si="180"/>
        <v>0</v>
      </c>
      <c r="EN98" s="403">
        <f t="shared" si="180"/>
        <v>0</v>
      </c>
      <c r="EO98" s="403">
        <f t="shared" si="180"/>
        <v>0</v>
      </c>
      <c r="EP98" s="403">
        <f t="shared" si="180"/>
        <v>0</v>
      </c>
      <c r="EQ98" s="403">
        <f t="shared" si="180"/>
        <v>0</v>
      </c>
      <c r="ER98" s="403">
        <f t="shared" si="180"/>
        <v>0</v>
      </c>
      <c r="ES98" s="403">
        <f t="shared" si="180"/>
        <v>0</v>
      </c>
      <c r="ET98" s="403">
        <f t="shared" si="180"/>
        <v>0</v>
      </c>
      <c r="EU98" s="403">
        <f t="shared" si="180"/>
        <v>0</v>
      </c>
      <c r="EV98" s="403">
        <f t="shared" si="180"/>
        <v>0</v>
      </c>
      <c r="EW98" s="403">
        <f t="shared" si="180"/>
        <v>0</v>
      </c>
      <c r="EX98" s="403">
        <f t="shared" si="180"/>
        <v>0</v>
      </c>
      <c r="EY98" s="403">
        <f t="shared" si="180"/>
        <v>0</v>
      </c>
      <c r="EZ98" s="403">
        <f t="shared" si="180"/>
        <v>0</v>
      </c>
      <c r="FA98" s="403">
        <f t="shared" si="180"/>
        <v>0</v>
      </c>
      <c r="FB98" s="403">
        <f t="shared" si="180"/>
        <v>0</v>
      </c>
      <c r="FC98" s="403">
        <f t="shared" si="180"/>
        <v>0</v>
      </c>
      <c r="FD98" s="403">
        <f t="shared" si="180"/>
        <v>0</v>
      </c>
      <c r="FE98" s="403">
        <f t="shared" si="180"/>
        <v>0</v>
      </c>
      <c r="FF98" s="403">
        <f t="shared" si="180"/>
        <v>0</v>
      </c>
      <c r="FG98" s="403">
        <f t="shared" si="180"/>
        <v>0</v>
      </c>
      <c r="FH98" s="403">
        <f t="shared" si="180"/>
        <v>0</v>
      </c>
      <c r="FI98" s="403">
        <f t="shared" si="180"/>
        <v>0</v>
      </c>
      <c r="FJ98" s="403">
        <f t="shared" si="180"/>
        <v>0</v>
      </c>
      <c r="FK98" s="403">
        <f t="shared" si="180"/>
        <v>0</v>
      </c>
      <c r="FL98" s="403">
        <f t="shared" si="180"/>
        <v>0</v>
      </c>
      <c r="FM98" s="403">
        <f t="shared" si="180"/>
        <v>0</v>
      </c>
      <c r="FN98" s="403">
        <f t="shared" si="180"/>
        <v>0</v>
      </c>
      <c r="FO98" s="403">
        <f t="shared" si="180"/>
        <v>0</v>
      </c>
      <c r="FP98" s="403">
        <f t="shared" si="180"/>
        <v>0</v>
      </c>
      <c r="FQ98" s="403">
        <f t="shared" si="180"/>
        <v>0</v>
      </c>
      <c r="FR98" s="403">
        <f t="shared" si="180"/>
        <v>0</v>
      </c>
      <c r="FS98" s="403">
        <f t="shared" si="180"/>
        <v>0</v>
      </c>
      <c r="FT98" s="403">
        <f t="shared" si="180"/>
        <v>0</v>
      </c>
      <c r="FU98" s="403">
        <f t="shared" si="180"/>
        <v>0</v>
      </c>
      <c r="FV98" s="403">
        <f t="shared" si="180"/>
        <v>0</v>
      </c>
      <c r="FW98" s="403">
        <f t="shared" si="180"/>
        <v>0</v>
      </c>
      <c r="FX98" s="403">
        <f t="shared" si="180"/>
        <v>0</v>
      </c>
      <c r="FY98" s="403">
        <f t="shared" si="180"/>
        <v>0</v>
      </c>
      <c r="FZ98" s="403">
        <f t="shared" si="180"/>
        <v>0</v>
      </c>
      <c r="GA98" s="403">
        <f t="shared" si="180"/>
        <v>0</v>
      </c>
      <c r="GB98" s="403">
        <f t="shared" si="180"/>
        <v>0</v>
      </c>
      <c r="GC98" s="403">
        <f t="shared" si="180"/>
        <v>0</v>
      </c>
      <c r="GD98" s="403">
        <f t="shared" si="180"/>
        <v>0</v>
      </c>
      <c r="GE98" s="403">
        <f t="shared" si="180"/>
        <v>0</v>
      </c>
      <c r="GF98" s="403">
        <f t="shared" si="180"/>
        <v>0</v>
      </c>
      <c r="GG98" s="403">
        <f t="shared" si="180"/>
        <v>0</v>
      </c>
      <c r="GH98" s="403">
        <f t="shared" si="180"/>
        <v>0</v>
      </c>
      <c r="GI98" s="403">
        <f t="shared" si="180"/>
        <v>0</v>
      </c>
      <c r="GJ98" s="403">
        <f t="shared" si="180"/>
        <v>0</v>
      </c>
      <c r="GK98" s="403">
        <f t="shared" si="180"/>
        <v>0</v>
      </c>
      <c r="GL98" s="403">
        <f t="shared" si="180"/>
        <v>0</v>
      </c>
      <c r="GM98" s="403">
        <f t="shared" si="180"/>
        <v>0</v>
      </c>
      <c r="GN98" s="403">
        <f t="shared" si="180"/>
        <v>0</v>
      </c>
      <c r="GO98" s="403">
        <f t="shared" si="180"/>
        <v>0</v>
      </c>
      <c r="GP98" s="403">
        <f t="shared" si="180"/>
        <v>0</v>
      </c>
      <c r="GQ98" s="403"/>
      <c r="GR98" s="403">
        <f t="shared" ref="GR98:JC98" si="181">IF(and($A98-GR$66&gt;=0,$A98-GR$67&lt;0),GR$74,0)</f>
        <v>0</v>
      </c>
      <c r="GS98" s="403">
        <f t="shared" si="181"/>
        <v>0</v>
      </c>
      <c r="GT98" s="403">
        <f t="shared" si="181"/>
        <v>0</v>
      </c>
      <c r="GU98" s="403">
        <f t="shared" si="181"/>
        <v>0</v>
      </c>
      <c r="GV98" s="403">
        <f t="shared" si="181"/>
        <v>0</v>
      </c>
      <c r="GW98" s="403">
        <f t="shared" si="181"/>
        <v>0</v>
      </c>
      <c r="GX98" s="403">
        <f t="shared" si="181"/>
        <v>0</v>
      </c>
      <c r="GY98" s="403">
        <f t="shared" si="181"/>
        <v>0</v>
      </c>
      <c r="GZ98" s="403">
        <f t="shared" si="181"/>
        <v>0</v>
      </c>
      <c r="HA98" s="403">
        <f t="shared" si="181"/>
        <v>0</v>
      </c>
      <c r="HB98" s="403">
        <f t="shared" si="181"/>
        <v>0</v>
      </c>
      <c r="HC98" s="403">
        <f t="shared" si="181"/>
        <v>0</v>
      </c>
      <c r="HD98" s="403">
        <f t="shared" si="181"/>
        <v>0</v>
      </c>
      <c r="HE98" s="403">
        <f t="shared" si="181"/>
        <v>0</v>
      </c>
      <c r="HF98" s="403">
        <f t="shared" si="181"/>
        <v>0</v>
      </c>
      <c r="HG98" s="403">
        <f t="shared" si="181"/>
        <v>0</v>
      </c>
      <c r="HH98" s="403">
        <f t="shared" si="181"/>
        <v>0</v>
      </c>
      <c r="HI98" s="403">
        <f t="shared" si="181"/>
        <v>0</v>
      </c>
      <c r="HJ98" s="403">
        <f t="shared" si="181"/>
        <v>0</v>
      </c>
      <c r="HK98" s="403">
        <f t="shared" si="181"/>
        <v>0</v>
      </c>
      <c r="HL98" s="403">
        <f t="shared" si="181"/>
        <v>0</v>
      </c>
      <c r="HM98" s="403">
        <f t="shared" si="181"/>
        <v>0</v>
      </c>
      <c r="HN98" s="403">
        <f t="shared" si="181"/>
        <v>0</v>
      </c>
      <c r="HO98" s="403">
        <f t="shared" si="181"/>
        <v>0</v>
      </c>
      <c r="HP98" s="403">
        <f t="shared" si="181"/>
        <v>0</v>
      </c>
      <c r="HQ98" s="403">
        <f t="shared" si="181"/>
        <v>0</v>
      </c>
      <c r="HR98" s="403">
        <f t="shared" si="181"/>
        <v>0</v>
      </c>
      <c r="HS98" s="403">
        <f t="shared" si="181"/>
        <v>0</v>
      </c>
      <c r="HT98" s="403">
        <f t="shared" si="181"/>
        <v>0</v>
      </c>
      <c r="HU98" s="403">
        <f t="shared" si="181"/>
        <v>0</v>
      </c>
      <c r="HV98" s="403">
        <f t="shared" si="181"/>
        <v>0</v>
      </c>
      <c r="HW98" s="403">
        <f t="shared" si="181"/>
        <v>0</v>
      </c>
      <c r="HX98" s="403">
        <f t="shared" si="181"/>
        <v>0</v>
      </c>
      <c r="HY98" s="403">
        <f t="shared" si="181"/>
        <v>0</v>
      </c>
      <c r="HZ98" s="403">
        <f t="shared" si="181"/>
        <v>0</v>
      </c>
      <c r="IA98" s="403">
        <f t="shared" si="181"/>
        <v>0</v>
      </c>
      <c r="IB98" s="403">
        <f t="shared" si="181"/>
        <v>0</v>
      </c>
      <c r="IC98" s="403">
        <f t="shared" si="181"/>
        <v>0</v>
      </c>
      <c r="ID98" s="403">
        <f t="shared" si="181"/>
        <v>0</v>
      </c>
      <c r="IE98" s="403">
        <f t="shared" si="181"/>
        <v>0</v>
      </c>
      <c r="IF98" s="403">
        <f t="shared" si="181"/>
        <v>0</v>
      </c>
      <c r="IG98" s="403">
        <f t="shared" si="181"/>
        <v>0</v>
      </c>
      <c r="IH98" s="403">
        <f t="shared" si="181"/>
        <v>0</v>
      </c>
      <c r="II98" s="403">
        <f t="shared" si="181"/>
        <v>0</v>
      </c>
      <c r="IJ98" s="403">
        <f t="shared" si="181"/>
        <v>0</v>
      </c>
      <c r="IK98" s="403">
        <f t="shared" si="181"/>
        <v>0</v>
      </c>
      <c r="IL98" s="403">
        <f t="shared" si="181"/>
        <v>0</v>
      </c>
      <c r="IM98" s="403">
        <f t="shared" si="181"/>
        <v>0</v>
      </c>
      <c r="IN98" s="403">
        <f t="shared" si="181"/>
        <v>0</v>
      </c>
      <c r="IO98" s="403">
        <f t="shared" si="181"/>
        <v>0</v>
      </c>
      <c r="IP98" s="403">
        <f t="shared" si="181"/>
        <v>0</v>
      </c>
      <c r="IQ98" s="403">
        <f t="shared" si="181"/>
        <v>0</v>
      </c>
      <c r="IR98" s="403">
        <f t="shared" si="181"/>
        <v>0</v>
      </c>
      <c r="IS98" s="403">
        <f t="shared" si="181"/>
        <v>0</v>
      </c>
      <c r="IT98" s="403">
        <f t="shared" si="181"/>
        <v>0</v>
      </c>
      <c r="IU98" s="403">
        <f t="shared" si="181"/>
        <v>0</v>
      </c>
      <c r="IV98" s="403">
        <f t="shared" si="181"/>
        <v>0</v>
      </c>
      <c r="IW98" s="403">
        <f t="shared" si="181"/>
        <v>0</v>
      </c>
      <c r="IX98" s="403">
        <f t="shared" si="181"/>
        <v>0</v>
      </c>
      <c r="IY98" s="403">
        <f t="shared" si="181"/>
        <v>0</v>
      </c>
      <c r="IZ98" s="403">
        <f t="shared" si="181"/>
        <v>0</v>
      </c>
      <c r="JA98" s="403">
        <f t="shared" si="181"/>
        <v>0</v>
      </c>
      <c r="JB98" s="403">
        <f t="shared" si="181"/>
        <v>0</v>
      </c>
      <c r="JC98" s="403">
        <f t="shared" si="181"/>
        <v>0</v>
      </c>
      <c r="JD98" s="403"/>
      <c r="JE98" s="403">
        <f t="shared" ref="JE98:LP98" si="182">IF(and($A98-JE$66&gt;=0,$A98-JE$67&lt;0),JE$74,0)</f>
        <v>0</v>
      </c>
      <c r="JF98" s="403">
        <f t="shared" si="182"/>
        <v>0</v>
      </c>
      <c r="JG98" s="403">
        <f t="shared" si="182"/>
        <v>0</v>
      </c>
      <c r="JH98" s="403">
        <f t="shared" si="182"/>
        <v>0</v>
      </c>
      <c r="JI98" s="403">
        <f t="shared" si="182"/>
        <v>0</v>
      </c>
      <c r="JJ98" s="403">
        <f t="shared" si="182"/>
        <v>0</v>
      </c>
      <c r="JK98" s="403">
        <f t="shared" si="182"/>
        <v>0</v>
      </c>
      <c r="JL98" s="403">
        <f t="shared" si="182"/>
        <v>0</v>
      </c>
      <c r="JM98" s="403">
        <f t="shared" si="182"/>
        <v>0</v>
      </c>
      <c r="JN98" s="403">
        <f t="shared" si="182"/>
        <v>0</v>
      </c>
      <c r="JO98" s="403">
        <f t="shared" si="182"/>
        <v>0</v>
      </c>
      <c r="JP98" s="403">
        <f t="shared" si="182"/>
        <v>0</v>
      </c>
      <c r="JQ98" s="403">
        <f t="shared" si="182"/>
        <v>0</v>
      </c>
      <c r="JR98" s="403">
        <f t="shared" si="182"/>
        <v>0</v>
      </c>
      <c r="JS98" s="403">
        <f t="shared" si="182"/>
        <v>0</v>
      </c>
      <c r="JT98" s="403">
        <f t="shared" si="182"/>
        <v>0</v>
      </c>
      <c r="JU98" s="403">
        <f t="shared" si="182"/>
        <v>0</v>
      </c>
      <c r="JV98" s="403">
        <f t="shared" si="182"/>
        <v>0</v>
      </c>
      <c r="JW98" s="403">
        <f t="shared" si="182"/>
        <v>0</v>
      </c>
      <c r="JX98" s="403">
        <f t="shared" si="182"/>
        <v>0</v>
      </c>
      <c r="JY98" s="403">
        <f t="shared" si="182"/>
        <v>0</v>
      </c>
      <c r="JZ98" s="403">
        <f t="shared" si="182"/>
        <v>0</v>
      </c>
      <c r="KA98" s="403">
        <f t="shared" si="182"/>
        <v>0</v>
      </c>
      <c r="KB98" s="403">
        <f t="shared" si="182"/>
        <v>0</v>
      </c>
      <c r="KC98" s="403">
        <f t="shared" si="182"/>
        <v>0</v>
      </c>
      <c r="KD98" s="403">
        <f t="shared" si="182"/>
        <v>0</v>
      </c>
      <c r="KE98" s="403">
        <f t="shared" si="182"/>
        <v>0</v>
      </c>
      <c r="KF98" s="403">
        <f t="shared" si="182"/>
        <v>0</v>
      </c>
      <c r="KG98" s="403">
        <f t="shared" si="182"/>
        <v>0</v>
      </c>
      <c r="KH98" s="403">
        <f t="shared" si="182"/>
        <v>0</v>
      </c>
      <c r="KI98" s="403">
        <f t="shared" si="182"/>
        <v>0</v>
      </c>
      <c r="KJ98" s="403">
        <f t="shared" si="182"/>
        <v>0</v>
      </c>
      <c r="KK98" s="403">
        <f t="shared" si="182"/>
        <v>0</v>
      </c>
      <c r="KL98" s="403">
        <f t="shared" si="182"/>
        <v>0</v>
      </c>
      <c r="KM98" s="403">
        <f t="shared" si="182"/>
        <v>0</v>
      </c>
      <c r="KN98" s="403">
        <f t="shared" si="182"/>
        <v>0</v>
      </c>
      <c r="KO98" s="403">
        <f t="shared" si="182"/>
        <v>0</v>
      </c>
      <c r="KP98" s="403">
        <f t="shared" si="182"/>
        <v>0</v>
      </c>
      <c r="KQ98" s="403">
        <f t="shared" si="182"/>
        <v>0</v>
      </c>
      <c r="KR98" s="403">
        <f t="shared" si="182"/>
        <v>0</v>
      </c>
      <c r="KS98" s="403">
        <f t="shared" si="182"/>
        <v>0</v>
      </c>
      <c r="KT98" s="403">
        <f t="shared" si="182"/>
        <v>0</v>
      </c>
      <c r="KU98" s="403">
        <f t="shared" si="182"/>
        <v>0</v>
      </c>
      <c r="KV98" s="403">
        <f t="shared" si="182"/>
        <v>0</v>
      </c>
      <c r="KW98" s="403">
        <f t="shared" si="182"/>
        <v>0</v>
      </c>
      <c r="KX98" s="403">
        <f t="shared" si="182"/>
        <v>0</v>
      </c>
      <c r="KY98" s="403">
        <f t="shared" si="182"/>
        <v>0</v>
      </c>
      <c r="KZ98" s="403">
        <f t="shared" si="182"/>
        <v>0</v>
      </c>
      <c r="LA98" s="403">
        <f t="shared" si="182"/>
        <v>0</v>
      </c>
      <c r="LB98" s="403">
        <f t="shared" si="182"/>
        <v>0</v>
      </c>
      <c r="LC98" s="403">
        <f t="shared" si="182"/>
        <v>0</v>
      </c>
      <c r="LD98" s="403">
        <f t="shared" si="182"/>
        <v>0</v>
      </c>
      <c r="LE98" s="403">
        <f t="shared" si="182"/>
        <v>0</v>
      </c>
      <c r="LF98" s="403">
        <f t="shared" si="182"/>
        <v>0</v>
      </c>
      <c r="LG98" s="403">
        <f t="shared" si="182"/>
        <v>0</v>
      </c>
      <c r="LH98" s="403">
        <f t="shared" si="182"/>
        <v>0</v>
      </c>
      <c r="LI98" s="403">
        <f t="shared" si="182"/>
        <v>0</v>
      </c>
      <c r="LJ98" s="403">
        <f t="shared" si="182"/>
        <v>0</v>
      </c>
      <c r="LK98" s="403">
        <f t="shared" si="182"/>
        <v>0</v>
      </c>
      <c r="LL98" s="403">
        <f t="shared" si="182"/>
        <v>0</v>
      </c>
      <c r="LM98" s="403">
        <f t="shared" si="182"/>
        <v>0</v>
      </c>
      <c r="LN98" s="403">
        <f t="shared" si="182"/>
        <v>0</v>
      </c>
      <c r="LO98" s="403">
        <f t="shared" si="182"/>
        <v>0</v>
      </c>
      <c r="LP98" s="403">
        <f t="shared" si="182"/>
        <v>0</v>
      </c>
    </row>
    <row r="99">
      <c r="A99" s="331" t="str">
        <f t="shared" si="77"/>
        <v>06-2028</v>
      </c>
      <c r="B99" s="346">
        <f t="shared" si="70"/>
        <v>8160419.69</v>
      </c>
      <c r="C99" s="346">
        <f t="shared" si="71"/>
        <v>1.001234056</v>
      </c>
      <c r="D99" s="346"/>
      <c r="E99" s="403">
        <f t="shared" ref="E99:BP99" si="183">IF(and($A99-E$66&gt;=0,$A99-E$67&lt;0),E$74,0)</f>
        <v>121708.41</v>
      </c>
      <c r="F99" s="403">
        <f t="shared" si="183"/>
        <v>90594.48</v>
      </c>
      <c r="G99" s="403">
        <f t="shared" si="183"/>
        <v>120000</v>
      </c>
      <c r="H99" s="403">
        <f t="shared" si="183"/>
        <v>129552.28</v>
      </c>
      <c r="I99" s="403">
        <f t="shared" si="183"/>
        <v>107000</v>
      </c>
      <c r="J99" s="403">
        <f t="shared" si="183"/>
        <v>103565</v>
      </c>
      <c r="K99" s="403">
        <f t="shared" si="183"/>
        <v>128418.77</v>
      </c>
      <c r="L99" s="403">
        <f t="shared" si="183"/>
        <v>87232.36</v>
      </c>
      <c r="M99" s="403">
        <f t="shared" si="183"/>
        <v>99881.32</v>
      </c>
      <c r="N99" s="403">
        <f t="shared" si="183"/>
        <v>223221.57</v>
      </c>
      <c r="O99" s="403">
        <f t="shared" si="183"/>
        <v>180593.29</v>
      </c>
      <c r="P99" s="403">
        <f t="shared" si="183"/>
        <v>91968.82</v>
      </c>
      <c r="Q99" s="403">
        <f t="shared" si="183"/>
        <v>102434.8</v>
      </c>
      <c r="R99" s="403">
        <f t="shared" si="183"/>
        <v>181860.19</v>
      </c>
      <c r="S99" s="403">
        <f t="shared" si="183"/>
        <v>208031.99</v>
      </c>
      <c r="T99" s="403">
        <f t="shared" si="183"/>
        <v>217515.94</v>
      </c>
      <c r="U99" s="403">
        <f t="shared" si="183"/>
        <v>195596.52</v>
      </c>
      <c r="V99" s="403">
        <f t="shared" si="183"/>
        <v>184028.25</v>
      </c>
      <c r="W99" s="403">
        <f t="shared" si="183"/>
        <v>168878.71</v>
      </c>
      <c r="X99" s="403">
        <f t="shared" si="183"/>
        <v>162441.03</v>
      </c>
      <c r="Y99" s="403">
        <f t="shared" si="183"/>
        <v>134043.44</v>
      </c>
      <c r="Z99" s="403">
        <f t="shared" si="183"/>
        <v>835.25</v>
      </c>
      <c r="AA99" s="403">
        <f t="shared" si="183"/>
        <v>175069.23</v>
      </c>
      <c r="AB99" s="403">
        <f t="shared" si="183"/>
        <v>159907.69</v>
      </c>
      <c r="AC99" s="403">
        <f t="shared" si="183"/>
        <v>183879.61</v>
      </c>
      <c r="AD99" s="403">
        <f t="shared" si="183"/>
        <v>184851.11</v>
      </c>
      <c r="AE99" s="403">
        <f t="shared" si="183"/>
        <v>240730.29</v>
      </c>
      <c r="AF99" s="403">
        <f t="shared" si="183"/>
        <v>112998.23</v>
      </c>
      <c r="AG99" s="403">
        <f t="shared" si="183"/>
        <v>126237</v>
      </c>
      <c r="AH99" s="403">
        <f t="shared" si="183"/>
        <v>9142.22</v>
      </c>
      <c r="AI99" s="403">
        <f t="shared" si="183"/>
        <v>186686.77</v>
      </c>
      <c r="AJ99" s="403">
        <f t="shared" si="183"/>
        <v>42000</v>
      </c>
      <c r="AK99" s="403">
        <f t="shared" si="183"/>
        <v>271017.63</v>
      </c>
      <c r="AL99" s="403">
        <f t="shared" si="183"/>
        <v>5000</v>
      </c>
      <c r="AM99" s="403">
        <f t="shared" si="183"/>
        <v>127756.57</v>
      </c>
      <c r="AN99" s="403">
        <f t="shared" si="183"/>
        <v>237115.24</v>
      </c>
      <c r="AO99" s="403">
        <f t="shared" si="183"/>
        <v>158167.25</v>
      </c>
      <c r="AP99" s="403">
        <f t="shared" si="183"/>
        <v>103015</v>
      </c>
      <c r="AQ99" s="403">
        <f t="shared" si="183"/>
        <v>155500</v>
      </c>
      <c r="AR99" s="403">
        <f t="shared" si="183"/>
        <v>167620.78</v>
      </c>
      <c r="AS99" s="403">
        <f t="shared" si="183"/>
        <v>191134.2</v>
      </c>
      <c r="AT99" s="403">
        <f t="shared" si="183"/>
        <v>283068.43</v>
      </c>
      <c r="AU99" s="403">
        <f t="shared" si="183"/>
        <v>114804.31</v>
      </c>
      <c r="AV99" s="403">
        <f t="shared" si="183"/>
        <v>109785.34</v>
      </c>
      <c r="AW99" s="403">
        <f t="shared" si="183"/>
        <v>48000</v>
      </c>
      <c r="AX99" s="403">
        <f t="shared" si="183"/>
        <v>164702</v>
      </c>
      <c r="AY99" s="403">
        <f t="shared" si="183"/>
        <v>223255</v>
      </c>
      <c r="AZ99" s="403">
        <f t="shared" si="183"/>
        <v>72000</v>
      </c>
      <c r="BA99" s="403">
        <f t="shared" si="183"/>
        <v>97799.52</v>
      </c>
      <c r="BB99" s="403">
        <f t="shared" si="183"/>
        <v>242596.66</v>
      </c>
      <c r="BC99" s="403">
        <f t="shared" si="183"/>
        <v>108292.85</v>
      </c>
      <c r="BD99" s="403">
        <f t="shared" si="183"/>
        <v>238900</v>
      </c>
      <c r="BE99" s="403">
        <f t="shared" si="183"/>
        <v>101455.9</v>
      </c>
      <c r="BF99" s="403">
        <f t="shared" si="183"/>
        <v>23511.76</v>
      </c>
      <c r="BG99" s="403">
        <f t="shared" si="183"/>
        <v>20008.84</v>
      </c>
      <c r="BH99" s="403">
        <f t="shared" si="183"/>
        <v>77858.98</v>
      </c>
      <c r="BI99" s="403">
        <f t="shared" si="183"/>
        <v>45000</v>
      </c>
      <c r="BJ99" s="403">
        <f t="shared" si="183"/>
        <v>124565</v>
      </c>
      <c r="BK99" s="403">
        <f t="shared" si="183"/>
        <v>25000</v>
      </c>
      <c r="BL99" s="403">
        <f t="shared" si="183"/>
        <v>29885</v>
      </c>
      <c r="BM99" s="403">
        <f t="shared" si="183"/>
        <v>33809.25</v>
      </c>
      <c r="BN99" s="403">
        <f t="shared" si="183"/>
        <v>10969.85</v>
      </c>
      <c r="BO99" s="403">
        <f t="shared" si="183"/>
        <v>77861.76</v>
      </c>
      <c r="BP99" s="403">
        <f t="shared" si="183"/>
        <v>10058</v>
      </c>
      <c r="BQ99" s="403"/>
      <c r="BR99" s="403">
        <f t="shared" ref="BR99:EC99" si="184">IF(and($A99-BR$66&gt;=0,$A99-BR$67&lt;0),BR$74,0)</f>
        <v>0</v>
      </c>
      <c r="BS99" s="403">
        <f t="shared" si="184"/>
        <v>0</v>
      </c>
      <c r="BT99" s="403">
        <f t="shared" si="184"/>
        <v>0</v>
      </c>
      <c r="BU99" s="403">
        <f t="shared" si="184"/>
        <v>0</v>
      </c>
      <c r="BV99" s="403">
        <f t="shared" si="184"/>
        <v>0</v>
      </c>
      <c r="BW99" s="403">
        <f t="shared" si="184"/>
        <v>0</v>
      </c>
      <c r="BX99" s="403">
        <f t="shared" si="184"/>
        <v>0</v>
      </c>
      <c r="BY99" s="403">
        <f t="shared" si="184"/>
        <v>0</v>
      </c>
      <c r="BZ99" s="403">
        <f t="shared" si="184"/>
        <v>0</v>
      </c>
      <c r="CA99" s="403">
        <f t="shared" si="184"/>
        <v>0</v>
      </c>
      <c r="CB99" s="403">
        <f t="shared" si="184"/>
        <v>0</v>
      </c>
      <c r="CC99" s="403">
        <f t="shared" si="184"/>
        <v>0</v>
      </c>
      <c r="CD99" s="403">
        <f t="shared" si="184"/>
        <v>0</v>
      </c>
      <c r="CE99" s="403">
        <f t="shared" si="184"/>
        <v>0</v>
      </c>
      <c r="CF99" s="403">
        <f t="shared" si="184"/>
        <v>0</v>
      </c>
      <c r="CG99" s="403">
        <f t="shared" si="184"/>
        <v>0</v>
      </c>
      <c r="CH99" s="403">
        <f t="shared" si="184"/>
        <v>0</v>
      </c>
      <c r="CI99" s="403">
        <f t="shared" si="184"/>
        <v>0</v>
      </c>
      <c r="CJ99" s="403">
        <f t="shared" si="184"/>
        <v>0</v>
      </c>
      <c r="CK99" s="403">
        <f t="shared" si="184"/>
        <v>0</v>
      </c>
      <c r="CL99" s="403">
        <f t="shared" si="184"/>
        <v>0</v>
      </c>
      <c r="CM99" s="403">
        <f t="shared" si="184"/>
        <v>0</v>
      </c>
      <c r="CN99" s="403">
        <f t="shared" si="184"/>
        <v>0</v>
      </c>
      <c r="CO99" s="403">
        <f t="shared" si="184"/>
        <v>0</v>
      </c>
      <c r="CP99" s="403">
        <f t="shared" si="184"/>
        <v>0</v>
      </c>
      <c r="CQ99" s="403">
        <f t="shared" si="184"/>
        <v>0</v>
      </c>
      <c r="CR99" s="403">
        <f t="shared" si="184"/>
        <v>0</v>
      </c>
      <c r="CS99" s="403">
        <f t="shared" si="184"/>
        <v>0</v>
      </c>
      <c r="CT99" s="403">
        <f t="shared" si="184"/>
        <v>0</v>
      </c>
      <c r="CU99" s="403">
        <f t="shared" si="184"/>
        <v>0</v>
      </c>
      <c r="CV99" s="403">
        <f t="shared" si="184"/>
        <v>0</v>
      </c>
      <c r="CW99" s="403">
        <f t="shared" si="184"/>
        <v>0</v>
      </c>
      <c r="CX99" s="403">
        <f t="shared" si="184"/>
        <v>0</v>
      </c>
      <c r="CY99" s="403">
        <f t="shared" si="184"/>
        <v>0</v>
      </c>
      <c r="CZ99" s="403">
        <f t="shared" si="184"/>
        <v>0</v>
      </c>
      <c r="DA99" s="403">
        <f t="shared" si="184"/>
        <v>0</v>
      </c>
      <c r="DB99" s="403">
        <f t="shared" si="184"/>
        <v>0</v>
      </c>
      <c r="DC99" s="403">
        <f t="shared" si="184"/>
        <v>0</v>
      </c>
      <c r="DD99" s="403">
        <f t="shared" si="184"/>
        <v>0</v>
      </c>
      <c r="DE99" s="403">
        <f t="shared" si="184"/>
        <v>0</v>
      </c>
      <c r="DF99" s="403">
        <f t="shared" si="184"/>
        <v>0</v>
      </c>
      <c r="DG99" s="403">
        <f t="shared" si="184"/>
        <v>0</v>
      </c>
      <c r="DH99" s="403">
        <f t="shared" si="184"/>
        <v>0</v>
      </c>
      <c r="DI99" s="403">
        <f t="shared" si="184"/>
        <v>0</v>
      </c>
      <c r="DJ99" s="403">
        <f t="shared" si="184"/>
        <v>0</v>
      </c>
      <c r="DK99" s="403">
        <f t="shared" si="184"/>
        <v>0</v>
      </c>
      <c r="DL99" s="403">
        <f t="shared" si="184"/>
        <v>0</v>
      </c>
      <c r="DM99" s="403">
        <f t="shared" si="184"/>
        <v>0</v>
      </c>
      <c r="DN99" s="403">
        <f t="shared" si="184"/>
        <v>0</v>
      </c>
      <c r="DO99" s="403">
        <f t="shared" si="184"/>
        <v>0</v>
      </c>
      <c r="DP99" s="403">
        <f t="shared" si="184"/>
        <v>0</v>
      </c>
      <c r="DQ99" s="403">
        <f t="shared" si="184"/>
        <v>0</v>
      </c>
      <c r="DR99" s="403">
        <f t="shared" si="184"/>
        <v>0</v>
      </c>
      <c r="DS99" s="403">
        <f t="shared" si="184"/>
        <v>0</v>
      </c>
      <c r="DT99" s="403">
        <f t="shared" si="184"/>
        <v>0</v>
      </c>
      <c r="DU99" s="403">
        <f t="shared" si="184"/>
        <v>0</v>
      </c>
      <c r="DV99" s="403">
        <f t="shared" si="184"/>
        <v>0</v>
      </c>
      <c r="DW99" s="403">
        <f t="shared" si="184"/>
        <v>0</v>
      </c>
      <c r="DX99" s="403">
        <f t="shared" si="184"/>
        <v>0</v>
      </c>
      <c r="DY99" s="403">
        <f t="shared" si="184"/>
        <v>0</v>
      </c>
      <c r="DZ99" s="403">
        <f t="shared" si="184"/>
        <v>0</v>
      </c>
      <c r="EA99" s="403">
        <f t="shared" si="184"/>
        <v>0</v>
      </c>
      <c r="EB99" s="403">
        <f t="shared" si="184"/>
        <v>0</v>
      </c>
      <c r="EC99" s="403">
        <f t="shared" si="184"/>
        <v>0</v>
      </c>
      <c r="ED99" s="403"/>
      <c r="EE99" s="403">
        <f t="shared" ref="EE99:GP99" si="185">IF(and($A99-EE$66&gt;=0,$A99-EE$67&lt;0),EE$74,0)</f>
        <v>0</v>
      </c>
      <c r="EF99" s="403">
        <f t="shared" si="185"/>
        <v>0</v>
      </c>
      <c r="EG99" s="403">
        <f t="shared" si="185"/>
        <v>0</v>
      </c>
      <c r="EH99" s="403">
        <f t="shared" si="185"/>
        <v>0</v>
      </c>
      <c r="EI99" s="403">
        <f t="shared" si="185"/>
        <v>0</v>
      </c>
      <c r="EJ99" s="403">
        <f t="shared" si="185"/>
        <v>0</v>
      </c>
      <c r="EK99" s="403">
        <f t="shared" si="185"/>
        <v>0</v>
      </c>
      <c r="EL99" s="403">
        <f t="shared" si="185"/>
        <v>0</v>
      </c>
      <c r="EM99" s="403">
        <f t="shared" si="185"/>
        <v>0</v>
      </c>
      <c r="EN99" s="403">
        <f t="shared" si="185"/>
        <v>0</v>
      </c>
      <c r="EO99" s="403">
        <f t="shared" si="185"/>
        <v>0</v>
      </c>
      <c r="EP99" s="403">
        <f t="shared" si="185"/>
        <v>0</v>
      </c>
      <c r="EQ99" s="403">
        <f t="shared" si="185"/>
        <v>0</v>
      </c>
      <c r="ER99" s="403">
        <f t="shared" si="185"/>
        <v>0</v>
      </c>
      <c r="ES99" s="403">
        <f t="shared" si="185"/>
        <v>0</v>
      </c>
      <c r="ET99" s="403">
        <f t="shared" si="185"/>
        <v>0</v>
      </c>
      <c r="EU99" s="403">
        <f t="shared" si="185"/>
        <v>0</v>
      </c>
      <c r="EV99" s="403">
        <f t="shared" si="185"/>
        <v>0</v>
      </c>
      <c r="EW99" s="403">
        <f t="shared" si="185"/>
        <v>0</v>
      </c>
      <c r="EX99" s="403">
        <f t="shared" si="185"/>
        <v>0</v>
      </c>
      <c r="EY99" s="403">
        <f t="shared" si="185"/>
        <v>0</v>
      </c>
      <c r="EZ99" s="403">
        <f t="shared" si="185"/>
        <v>0</v>
      </c>
      <c r="FA99" s="403">
        <f t="shared" si="185"/>
        <v>0</v>
      </c>
      <c r="FB99" s="403">
        <f t="shared" si="185"/>
        <v>0</v>
      </c>
      <c r="FC99" s="403">
        <f t="shared" si="185"/>
        <v>0</v>
      </c>
      <c r="FD99" s="403">
        <f t="shared" si="185"/>
        <v>0</v>
      </c>
      <c r="FE99" s="403">
        <f t="shared" si="185"/>
        <v>0</v>
      </c>
      <c r="FF99" s="403">
        <f t="shared" si="185"/>
        <v>0</v>
      </c>
      <c r="FG99" s="403">
        <f t="shared" si="185"/>
        <v>0</v>
      </c>
      <c r="FH99" s="403">
        <f t="shared" si="185"/>
        <v>0</v>
      </c>
      <c r="FI99" s="403">
        <f t="shared" si="185"/>
        <v>0</v>
      </c>
      <c r="FJ99" s="403">
        <f t="shared" si="185"/>
        <v>0</v>
      </c>
      <c r="FK99" s="403">
        <f t="shared" si="185"/>
        <v>0</v>
      </c>
      <c r="FL99" s="403">
        <f t="shared" si="185"/>
        <v>0</v>
      </c>
      <c r="FM99" s="403">
        <f t="shared" si="185"/>
        <v>0</v>
      </c>
      <c r="FN99" s="403">
        <f t="shared" si="185"/>
        <v>0</v>
      </c>
      <c r="FO99" s="403">
        <f t="shared" si="185"/>
        <v>0</v>
      </c>
      <c r="FP99" s="403">
        <f t="shared" si="185"/>
        <v>0</v>
      </c>
      <c r="FQ99" s="403">
        <f t="shared" si="185"/>
        <v>0</v>
      </c>
      <c r="FR99" s="403">
        <f t="shared" si="185"/>
        <v>0</v>
      </c>
      <c r="FS99" s="403">
        <f t="shared" si="185"/>
        <v>0</v>
      </c>
      <c r="FT99" s="403">
        <f t="shared" si="185"/>
        <v>0</v>
      </c>
      <c r="FU99" s="403">
        <f t="shared" si="185"/>
        <v>0</v>
      </c>
      <c r="FV99" s="403">
        <f t="shared" si="185"/>
        <v>0</v>
      </c>
      <c r="FW99" s="403">
        <f t="shared" si="185"/>
        <v>0</v>
      </c>
      <c r="FX99" s="403">
        <f t="shared" si="185"/>
        <v>0</v>
      </c>
      <c r="FY99" s="403">
        <f t="shared" si="185"/>
        <v>0</v>
      </c>
      <c r="FZ99" s="403">
        <f t="shared" si="185"/>
        <v>0</v>
      </c>
      <c r="GA99" s="403">
        <f t="shared" si="185"/>
        <v>0</v>
      </c>
      <c r="GB99" s="403">
        <f t="shared" si="185"/>
        <v>0</v>
      </c>
      <c r="GC99" s="403">
        <f t="shared" si="185"/>
        <v>0</v>
      </c>
      <c r="GD99" s="403">
        <f t="shared" si="185"/>
        <v>0</v>
      </c>
      <c r="GE99" s="403">
        <f t="shared" si="185"/>
        <v>0</v>
      </c>
      <c r="GF99" s="403">
        <f t="shared" si="185"/>
        <v>0</v>
      </c>
      <c r="GG99" s="403">
        <f t="shared" si="185"/>
        <v>0</v>
      </c>
      <c r="GH99" s="403">
        <f t="shared" si="185"/>
        <v>0</v>
      </c>
      <c r="GI99" s="403">
        <f t="shared" si="185"/>
        <v>0</v>
      </c>
      <c r="GJ99" s="403">
        <f t="shared" si="185"/>
        <v>0</v>
      </c>
      <c r="GK99" s="403">
        <f t="shared" si="185"/>
        <v>0</v>
      </c>
      <c r="GL99" s="403">
        <f t="shared" si="185"/>
        <v>0</v>
      </c>
      <c r="GM99" s="403">
        <f t="shared" si="185"/>
        <v>0</v>
      </c>
      <c r="GN99" s="403">
        <f t="shared" si="185"/>
        <v>0</v>
      </c>
      <c r="GO99" s="403">
        <f t="shared" si="185"/>
        <v>0</v>
      </c>
      <c r="GP99" s="403">
        <f t="shared" si="185"/>
        <v>0</v>
      </c>
      <c r="GQ99" s="403"/>
      <c r="GR99" s="403">
        <f t="shared" ref="GR99:JC99" si="186">IF(and($A99-GR$66&gt;=0,$A99-GR$67&lt;0),GR$74,0)</f>
        <v>0</v>
      </c>
      <c r="GS99" s="403">
        <f t="shared" si="186"/>
        <v>0</v>
      </c>
      <c r="GT99" s="403">
        <f t="shared" si="186"/>
        <v>0</v>
      </c>
      <c r="GU99" s="403">
        <f t="shared" si="186"/>
        <v>0</v>
      </c>
      <c r="GV99" s="403">
        <f t="shared" si="186"/>
        <v>0</v>
      </c>
      <c r="GW99" s="403">
        <f t="shared" si="186"/>
        <v>0</v>
      </c>
      <c r="GX99" s="403">
        <f t="shared" si="186"/>
        <v>0</v>
      </c>
      <c r="GY99" s="403">
        <f t="shared" si="186"/>
        <v>0</v>
      </c>
      <c r="GZ99" s="403">
        <f t="shared" si="186"/>
        <v>0</v>
      </c>
      <c r="HA99" s="403">
        <f t="shared" si="186"/>
        <v>0</v>
      </c>
      <c r="HB99" s="403">
        <f t="shared" si="186"/>
        <v>0</v>
      </c>
      <c r="HC99" s="403">
        <f t="shared" si="186"/>
        <v>0</v>
      </c>
      <c r="HD99" s="403">
        <f t="shared" si="186"/>
        <v>0</v>
      </c>
      <c r="HE99" s="403">
        <f t="shared" si="186"/>
        <v>0</v>
      </c>
      <c r="HF99" s="403">
        <f t="shared" si="186"/>
        <v>0</v>
      </c>
      <c r="HG99" s="403">
        <f t="shared" si="186"/>
        <v>0</v>
      </c>
      <c r="HH99" s="403">
        <f t="shared" si="186"/>
        <v>0</v>
      </c>
      <c r="HI99" s="403">
        <f t="shared" si="186"/>
        <v>0</v>
      </c>
      <c r="HJ99" s="403">
        <f t="shared" si="186"/>
        <v>0</v>
      </c>
      <c r="HK99" s="403">
        <f t="shared" si="186"/>
        <v>0</v>
      </c>
      <c r="HL99" s="403">
        <f t="shared" si="186"/>
        <v>0</v>
      </c>
      <c r="HM99" s="403">
        <f t="shared" si="186"/>
        <v>0</v>
      </c>
      <c r="HN99" s="403">
        <f t="shared" si="186"/>
        <v>0</v>
      </c>
      <c r="HO99" s="403">
        <f t="shared" si="186"/>
        <v>0</v>
      </c>
      <c r="HP99" s="403">
        <f t="shared" si="186"/>
        <v>0</v>
      </c>
      <c r="HQ99" s="403">
        <f t="shared" si="186"/>
        <v>0</v>
      </c>
      <c r="HR99" s="403">
        <f t="shared" si="186"/>
        <v>0</v>
      </c>
      <c r="HS99" s="403">
        <f t="shared" si="186"/>
        <v>0</v>
      </c>
      <c r="HT99" s="403">
        <f t="shared" si="186"/>
        <v>0</v>
      </c>
      <c r="HU99" s="403">
        <f t="shared" si="186"/>
        <v>0</v>
      </c>
      <c r="HV99" s="403">
        <f t="shared" si="186"/>
        <v>0</v>
      </c>
      <c r="HW99" s="403">
        <f t="shared" si="186"/>
        <v>0</v>
      </c>
      <c r="HX99" s="403">
        <f t="shared" si="186"/>
        <v>0</v>
      </c>
      <c r="HY99" s="403">
        <f t="shared" si="186"/>
        <v>0</v>
      </c>
      <c r="HZ99" s="403">
        <f t="shared" si="186"/>
        <v>0</v>
      </c>
      <c r="IA99" s="403">
        <f t="shared" si="186"/>
        <v>0</v>
      </c>
      <c r="IB99" s="403">
        <f t="shared" si="186"/>
        <v>0</v>
      </c>
      <c r="IC99" s="403">
        <f t="shared" si="186"/>
        <v>0</v>
      </c>
      <c r="ID99" s="403">
        <f t="shared" si="186"/>
        <v>0</v>
      </c>
      <c r="IE99" s="403">
        <f t="shared" si="186"/>
        <v>0</v>
      </c>
      <c r="IF99" s="403">
        <f t="shared" si="186"/>
        <v>0</v>
      </c>
      <c r="IG99" s="403">
        <f t="shared" si="186"/>
        <v>0</v>
      </c>
      <c r="IH99" s="403">
        <f t="shared" si="186"/>
        <v>0</v>
      </c>
      <c r="II99" s="403">
        <f t="shared" si="186"/>
        <v>0</v>
      </c>
      <c r="IJ99" s="403">
        <f t="shared" si="186"/>
        <v>0</v>
      </c>
      <c r="IK99" s="403">
        <f t="shared" si="186"/>
        <v>0</v>
      </c>
      <c r="IL99" s="403">
        <f t="shared" si="186"/>
        <v>0</v>
      </c>
      <c r="IM99" s="403">
        <f t="shared" si="186"/>
        <v>0</v>
      </c>
      <c r="IN99" s="403">
        <f t="shared" si="186"/>
        <v>0</v>
      </c>
      <c r="IO99" s="403">
        <f t="shared" si="186"/>
        <v>0</v>
      </c>
      <c r="IP99" s="403">
        <f t="shared" si="186"/>
        <v>0</v>
      </c>
      <c r="IQ99" s="403">
        <f t="shared" si="186"/>
        <v>0</v>
      </c>
      <c r="IR99" s="403">
        <f t="shared" si="186"/>
        <v>0</v>
      </c>
      <c r="IS99" s="403">
        <f t="shared" si="186"/>
        <v>0</v>
      </c>
      <c r="IT99" s="403">
        <f t="shared" si="186"/>
        <v>0</v>
      </c>
      <c r="IU99" s="403">
        <f t="shared" si="186"/>
        <v>0</v>
      </c>
      <c r="IV99" s="403">
        <f t="shared" si="186"/>
        <v>0</v>
      </c>
      <c r="IW99" s="403">
        <f t="shared" si="186"/>
        <v>0</v>
      </c>
      <c r="IX99" s="403">
        <f t="shared" si="186"/>
        <v>0</v>
      </c>
      <c r="IY99" s="403">
        <f t="shared" si="186"/>
        <v>0</v>
      </c>
      <c r="IZ99" s="403">
        <f t="shared" si="186"/>
        <v>0</v>
      </c>
      <c r="JA99" s="403">
        <f t="shared" si="186"/>
        <v>0</v>
      </c>
      <c r="JB99" s="403">
        <f t="shared" si="186"/>
        <v>0</v>
      </c>
      <c r="JC99" s="403">
        <f t="shared" si="186"/>
        <v>0</v>
      </c>
      <c r="JD99" s="403"/>
      <c r="JE99" s="403">
        <f t="shared" ref="JE99:LP99" si="187">IF(and($A99-JE$66&gt;=0,$A99-JE$67&lt;0),JE$74,0)</f>
        <v>0</v>
      </c>
      <c r="JF99" s="403">
        <f t="shared" si="187"/>
        <v>0</v>
      </c>
      <c r="JG99" s="403">
        <f t="shared" si="187"/>
        <v>0</v>
      </c>
      <c r="JH99" s="403">
        <f t="shared" si="187"/>
        <v>0</v>
      </c>
      <c r="JI99" s="403">
        <f t="shared" si="187"/>
        <v>0</v>
      </c>
      <c r="JJ99" s="403">
        <f t="shared" si="187"/>
        <v>0</v>
      </c>
      <c r="JK99" s="403">
        <f t="shared" si="187"/>
        <v>0</v>
      </c>
      <c r="JL99" s="403">
        <f t="shared" si="187"/>
        <v>0</v>
      </c>
      <c r="JM99" s="403">
        <f t="shared" si="187"/>
        <v>0</v>
      </c>
      <c r="JN99" s="403">
        <f t="shared" si="187"/>
        <v>0</v>
      </c>
      <c r="JO99" s="403">
        <f t="shared" si="187"/>
        <v>0</v>
      </c>
      <c r="JP99" s="403">
        <f t="shared" si="187"/>
        <v>0</v>
      </c>
      <c r="JQ99" s="403">
        <f t="shared" si="187"/>
        <v>0</v>
      </c>
      <c r="JR99" s="403">
        <f t="shared" si="187"/>
        <v>0</v>
      </c>
      <c r="JS99" s="403">
        <f t="shared" si="187"/>
        <v>0</v>
      </c>
      <c r="JT99" s="403">
        <f t="shared" si="187"/>
        <v>0</v>
      </c>
      <c r="JU99" s="403">
        <f t="shared" si="187"/>
        <v>0</v>
      </c>
      <c r="JV99" s="403">
        <f t="shared" si="187"/>
        <v>0</v>
      </c>
      <c r="JW99" s="403">
        <f t="shared" si="187"/>
        <v>0</v>
      </c>
      <c r="JX99" s="403">
        <f t="shared" si="187"/>
        <v>0</v>
      </c>
      <c r="JY99" s="403">
        <f t="shared" si="187"/>
        <v>0</v>
      </c>
      <c r="JZ99" s="403">
        <f t="shared" si="187"/>
        <v>0</v>
      </c>
      <c r="KA99" s="403">
        <f t="shared" si="187"/>
        <v>0</v>
      </c>
      <c r="KB99" s="403">
        <f t="shared" si="187"/>
        <v>0</v>
      </c>
      <c r="KC99" s="403">
        <f t="shared" si="187"/>
        <v>0</v>
      </c>
      <c r="KD99" s="403">
        <f t="shared" si="187"/>
        <v>0</v>
      </c>
      <c r="KE99" s="403">
        <f t="shared" si="187"/>
        <v>0</v>
      </c>
      <c r="KF99" s="403">
        <f t="shared" si="187"/>
        <v>0</v>
      </c>
      <c r="KG99" s="403">
        <f t="shared" si="187"/>
        <v>0</v>
      </c>
      <c r="KH99" s="403">
        <f t="shared" si="187"/>
        <v>0</v>
      </c>
      <c r="KI99" s="403">
        <f t="shared" si="187"/>
        <v>0</v>
      </c>
      <c r="KJ99" s="403">
        <f t="shared" si="187"/>
        <v>0</v>
      </c>
      <c r="KK99" s="403">
        <f t="shared" si="187"/>
        <v>0</v>
      </c>
      <c r="KL99" s="403">
        <f t="shared" si="187"/>
        <v>0</v>
      </c>
      <c r="KM99" s="403">
        <f t="shared" si="187"/>
        <v>0</v>
      </c>
      <c r="KN99" s="403">
        <f t="shared" si="187"/>
        <v>0</v>
      </c>
      <c r="KO99" s="403">
        <f t="shared" si="187"/>
        <v>0</v>
      </c>
      <c r="KP99" s="403">
        <f t="shared" si="187"/>
        <v>0</v>
      </c>
      <c r="KQ99" s="403">
        <f t="shared" si="187"/>
        <v>0</v>
      </c>
      <c r="KR99" s="403">
        <f t="shared" si="187"/>
        <v>0</v>
      </c>
      <c r="KS99" s="403">
        <f t="shared" si="187"/>
        <v>0</v>
      </c>
      <c r="KT99" s="403">
        <f t="shared" si="187"/>
        <v>0</v>
      </c>
      <c r="KU99" s="403">
        <f t="shared" si="187"/>
        <v>0</v>
      </c>
      <c r="KV99" s="403">
        <f t="shared" si="187"/>
        <v>0</v>
      </c>
      <c r="KW99" s="403">
        <f t="shared" si="187"/>
        <v>0</v>
      </c>
      <c r="KX99" s="403">
        <f t="shared" si="187"/>
        <v>0</v>
      </c>
      <c r="KY99" s="403">
        <f t="shared" si="187"/>
        <v>0</v>
      </c>
      <c r="KZ99" s="403">
        <f t="shared" si="187"/>
        <v>0</v>
      </c>
      <c r="LA99" s="403">
        <f t="shared" si="187"/>
        <v>0</v>
      </c>
      <c r="LB99" s="403">
        <f t="shared" si="187"/>
        <v>0</v>
      </c>
      <c r="LC99" s="403">
        <f t="shared" si="187"/>
        <v>0</v>
      </c>
      <c r="LD99" s="403">
        <f t="shared" si="187"/>
        <v>0</v>
      </c>
      <c r="LE99" s="403">
        <f t="shared" si="187"/>
        <v>0</v>
      </c>
      <c r="LF99" s="403">
        <f t="shared" si="187"/>
        <v>0</v>
      </c>
      <c r="LG99" s="403">
        <f t="shared" si="187"/>
        <v>0</v>
      </c>
      <c r="LH99" s="403">
        <f t="shared" si="187"/>
        <v>0</v>
      </c>
      <c r="LI99" s="403">
        <f t="shared" si="187"/>
        <v>0</v>
      </c>
      <c r="LJ99" s="403">
        <f t="shared" si="187"/>
        <v>0</v>
      </c>
      <c r="LK99" s="403">
        <f t="shared" si="187"/>
        <v>0</v>
      </c>
      <c r="LL99" s="403">
        <f t="shared" si="187"/>
        <v>0</v>
      </c>
      <c r="LM99" s="403">
        <f t="shared" si="187"/>
        <v>0</v>
      </c>
      <c r="LN99" s="403">
        <f t="shared" si="187"/>
        <v>0</v>
      </c>
      <c r="LO99" s="403">
        <f t="shared" si="187"/>
        <v>0</v>
      </c>
      <c r="LP99" s="403">
        <f t="shared" si="187"/>
        <v>0</v>
      </c>
    </row>
    <row r="100">
      <c r="A100" s="331" t="str">
        <f t="shared" si="77"/>
        <v>09-2028</v>
      </c>
      <c r="B100" s="346">
        <f t="shared" si="70"/>
        <v>8160419.69</v>
      </c>
      <c r="C100" s="346">
        <f t="shared" si="71"/>
        <v>1.001234056</v>
      </c>
      <c r="D100" s="346"/>
      <c r="E100" s="403">
        <f t="shared" ref="E100:BP100" si="188">IF(and($A100-E$66&gt;=0,$A100-E$67&lt;0),E$74,0)</f>
        <v>121708.41</v>
      </c>
      <c r="F100" s="403">
        <f t="shared" si="188"/>
        <v>90594.48</v>
      </c>
      <c r="G100" s="403">
        <f t="shared" si="188"/>
        <v>120000</v>
      </c>
      <c r="H100" s="403">
        <f t="shared" si="188"/>
        <v>129552.28</v>
      </c>
      <c r="I100" s="403">
        <f t="shared" si="188"/>
        <v>107000</v>
      </c>
      <c r="J100" s="403">
        <f t="shared" si="188"/>
        <v>103565</v>
      </c>
      <c r="K100" s="403">
        <f t="shared" si="188"/>
        <v>128418.77</v>
      </c>
      <c r="L100" s="403">
        <f t="shared" si="188"/>
        <v>87232.36</v>
      </c>
      <c r="M100" s="403">
        <f t="shared" si="188"/>
        <v>99881.32</v>
      </c>
      <c r="N100" s="403">
        <f t="shared" si="188"/>
        <v>223221.57</v>
      </c>
      <c r="O100" s="403">
        <f t="shared" si="188"/>
        <v>180593.29</v>
      </c>
      <c r="P100" s="403">
        <f t="shared" si="188"/>
        <v>91968.82</v>
      </c>
      <c r="Q100" s="403">
        <f t="shared" si="188"/>
        <v>102434.8</v>
      </c>
      <c r="R100" s="403">
        <f t="shared" si="188"/>
        <v>181860.19</v>
      </c>
      <c r="S100" s="403">
        <f t="shared" si="188"/>
        <v>208031.99</v>
      </c>
      <c r="T100" s="403">
        <f t="shared" si="188"/>
        <v>217515.94</v>
      </c>
      <c r="U100" s="403">
        <f t="shared" si="188"/>
        <v>195596.52</v>
      </c>
      <c r="V100" s="403">
        <f t="shared" si="188"/>
        <v>184028.25</v>
      </c>
      <c r="W100" s="403">
        <f t="shared" si="188"/>
        <v>168878.71</v>
      </c>
      <c r="X100" s="403">
        <f t="shared" si="188"/>
        <v>162441.03</v>
      </c>
      <c r="Y100" s="403">
        <f t="shared" si="188"/>
        <v>134043.44</v>
      </c>
      <c r="Z100" s="403">
        <f t="shared" si="188"/>
        <v>835.25</v>
      </c>
      <c r="AA100" s="403">
        <f t="shared" si="188"/>
        <v>175069.23</v>
      </c>
      <c r="AB100" s="403">
        <f t="shared" si="188"/>
        <v>159907.69</v>
      </c>
      <c r="AC100" s="403">
        <f t="shared" si="188"/>
        <v>183879.61</v>
      </c>
      <c r="AD100" s="403">
        <f t="shared" si="188"/>
        <v>184851.11</v>
      </c>
      <c r="AE100" s="403">
        <f t="shared" si="188"/>
        <v>240730.29</v>
      </c>
      <c r="AF100" s="403">
        <f t="shared" si="188"/>
        <v>112998.23</v>
      </c>
      <c r="AG100" s="403">
        <f t="shared" si="188"/>
        <v>126237</v>
      </c>
      <c r="AH100" s="403">
        <f t="shared" si="188"/>
        <v>9142.22</v>
      </c>
      <c r="AI100" s="403">
        <f t="shared" si="188"/>
        <v>186686.77</v>
      </c>
      <c r="AJ100" s="403">
        <f t="shared" si="188"/>
        <v>42000</v>
      </c>
      <c r="AK100" s="403">
        <f t="shared" si="188"/>
        <v>271017.63</v>
      </c>
      <c r="AL100" s="403">
        <f t="shared" si="188"/>
        <v>5000</v>
      </c>
      <c r="AM100" s="403">
        <f t="shared" si="188"/>
        <v>127756.57</v>
      </c>
      <c r="AN100" s="403">
        <f t="shared" si="188"/>
        <v>237115.24</v>
      </c>
      <c r="AO100" s="403">
        <f t="shared" si="188"/>
        <v>158167.25</v>
      </c>
      <c r="AP100" s="403">
        <f t="shared" si="188"/>
        <v>103015</v>
      </c>
      <c r="AQ100" s="403">
        <f t="shared" si="188"/>
        <v>155500</v>
      </c>
      <c r="AR100" s="403">
        <f t="shared" si="188"/>
        <v>167620.78</v>
      </c>
      <c r="AS100" s="403">
        <f t="shared" si="188"/>
        <v>191134.2</v>
      </c>
      <c r="AT100" s="403">
        <f t="shared" si="188"/>
        <v>283068.43</v>
      </c>
      <c r="AU100" s="403">
        <f t="shared" si="188"/>
        <v>114804.31</v>
      </c>
      <c r="AV100" s="403">
        <f t="shared" si="188"/>
        <v>109785.34</v>
      </c>
      <c r="AW100" s="403">
        <f t="shared" si="188"/>
        <v>48000</v>
      </c>
      <c r="AX100" s="403">
        <f t="shared" si="188"/>
        <v>164702</v>
      </c>
      <c r="AY100" s="403">
        <f t="shared" si="188"/>
        <v>223255</v>
      </c>
      <c r="AZ100" s="403">
        <f t="shared" si="188"/>
        <v>72000</v>
      </c>
      <c r="BA100" s="403">
        <f t="shared" si="188"/>
        <v>97799.52</v>
      </c>
      <c r="BB100" s="403">
        <f t="shared" si="188"/>
        <v>242596.66</v>
      </c>
      <c r="BC100" s="403">
        <f t="shared" si="188"/>
        <v>108292.85</v>
      </c>
      <c r="BD100" s="403">
        <f t="shared" si="188"/>
        <v>238900</v>
      </c>
      <c r="BE100" s="403">
        <f t="shared" si="188"/>
        <v>101455.9</v>
      </c>
      <c r="BF100" s="403">
        <f t="shared" si="188"/>
        <v>23511.76</v>
      </c>
      <c r="BG100" s="403">
        <f t="shared" si="188"/>
        <v>20008.84</v>
      </c>
      <c r="BH100" s="403">
        <f t="shared" si="188"/>
        <v>77858.98</v>
      </c>
      <c r="BI100" s="403">
        <f t="shared" si="188"/>
        <v>45000</v>
      </c>
      <c r="BJ100" s="403">
        <f t="shared" si="188"/>
        <v>124565</v>
      </c>
      <c r="BK100" s="403">
        <f t="shared" si="188"/>
        <v>25000</v>
      </c>
      <c r="BL100" s="403">
        <f t="shared" si="188"/>
        <v>29885</v>
      </c>
      <c r="BM100" s="403">
        <f t="shared" si="188"/>
        <v>33809.25</v>
      </c>
      <c r="BN100" s="403">
        <f t="shared" si="188"/>
        <v>10969.85</v>
      </c>
      <c r="BO100" s="403">
        <f t="shared" si="188"/>
        <v>77861.76</v>
      </c>
      <c r="BP100" s="403">
        <f t="shared" si="188"/>
        <v>10058</v>
      </c>
      <c r="BQ100" s="403"/>
      <c r="BR100" s="403">
        <f t="shared" ref="BR100:EC100" si="189">IF(and($A100-BR$66&gt;=0,$A100-BR$67&lt;0),BR$74,0)</f>
        <v>0</v>
      </c>
      <c r="BS100" s="403">
        <f t="shared" si="189"/>
        <v>0</v>
      </c>
      <c r="BT100" s="403">
        <f t="shared" si="189"/>
        <v>0</v>
      </c>
      <c r="BU100" s="403">
        <f t="shared" si="189"/>
        <v>0</v>
      </c>
      <c r="BV100" s="403">
        <f t="shared" si="189"/>
        <v>0</v>
      </c>
      <c r="BW100" s="403">
        <f t="shared" si="189"/>
        <v>0</v>
      </c>
      <c r="BX100" s="403">
        <f t="shared" si="189"/>
        <v>0</v>
      </c>
      <c r="BY100" s="403">
        <f t="shared" si="189"/>
        <v>0</v>
      </c>
      <c r="BZ100" s="403">
        <f t="shared" si="189"/>
        <v>0</v>
      </c>
      <c r="CA100" s="403">
        <f t="shared" si="189"/>
        <v>0</v>
      </c>
      <c r="CB100" s="403">
        <f t="shared" si="189"/>
        <v>0</v>
      </c>
      <c r="CC100" s="403">
        <f t="shared" si="189"/>
        <v>0</v>
      </c>
      <c r="CD100" s="403">
        <f t="shared" si="189"/>
        <v>0</v>
      </c>
      <c r="CE100" s="403">
        <f t="shared" si="189"/>
        <v>0</v>
      </c>
      <c r="CF100" s="403">
        <f t="shared" si="189"/>
        <v>0</v>
      </c>
      <c r="CG100" s="403">
        <f t="shared" si="189"/>
        <v>0</v>
      </c>
      <c r="CH100" s="403">
        <f t="shared" si="189"/>
        <v>0</v>
      </c>
      <c r="CI100" s="403">
        <f t="shared" si="189"/>
        <v>0</v>
      </c>
      <c r="CJ100" s="403">
        <f t="shared" si="189"/>
        <v>0</v>
      </c>
      <c r="CK100" s="403">
        <f t="shared" si="189"/>
        <v>0</v>
      </c>
      <c r="CL100" s="403">
        <f t="shared" si="189"/>
        <v>0</v>
      </c>
      <c r="CM100" s="403">
        <f t="shared" si="189"/>
        <v>0</v>
      </c>
      <c r="CN100" s="403">
        <f t="shared" si="189"/>
        <v>0</v>
      </c>
      <c r="CO100" s="403">
        <f t="shared" si="189"/>
        <v>0</v>
      </c>
      <c r="CP100" s="403">
        <f t="shared" si="189"/>
        <v>0</v>
      </c>
      <c r="CQ100" s="403">
        <f t="shared" si="189"/>
        <v>0</v>
      </c>
      <c r="CR100" s="403">
        <f t="shared" si="189"/>
        <v>0</v>
      </c>
      <c r="CS100" s="403">
        <f t="shared" si="189"/>
        <v>0</v>
      </c>
      <c r="CT100" s="403">
        <f t="shared" si="189"/>
        <v>0</v>
      </c>
      <c r="CU100" s="403">
        <f t="shared" si="189"/>
        <v>0</v>
      </c>
      <c r="CV100" s="403">
        <f t="shared" si="189"/>
        <v>0</v>
      </c>
      <c r="CW100" s="403">
        <f t="shared" si="189"/>
        <v>0</v>
      </c>
      <c r="CX100" s="403">
        <f t="shared" si="189"/>
        <v>0</v>
      </c>
      <c r="CY100" s="403">
        <f t="shared" si="189"/>
        <v>0</v>
      </c>
      <c r="CZ100" s="403">
        <f t="shared" si="189"/>
        <v>0</v>
      </c>
      <c r="DA100" s="403">
        <f t="shared" si="189"/>
        <v>0</v>
      </c>
      <c r="DB100" s="403">
        <f t="shared" si="189"/>
        <v>0</v>
      </c>
      <c r="DC100" s="403">
        <f t="shared" si="189"/>
        <v>0</v>
      </c>
      <c r="DD100" s="403">
        <f t="shared" si="189"/>
        <v>0</v>
      </c>
      <c r="DE100" s="403">
        <f t="shared" si="189"/>
        <v>0</v>
      </c>
      <c r="DF100" s="403">
        <f t="shared" si="189"/>
        <v>0</v>
      </c>
      <c r="DG100" s="403">
        <f t="shared" si="189"/>
        <v>0</v>
      </c>
      <c r="DH100" s="403">
        <f t="shared" si="189"/>
        <v>0</v>
      </c>
      <c r="DI100" s="403">
        <f t="shared" si="189"/>
        <v>0</v>
      </c>
      <c r="DJ100" s="403">
        <f t="shared" si="189"/>
        <v>0</v>
      </c>
      <c r="DK100" s="403">
        <f t="shared" si="189"/>
        <v>0</v>
      </c>
      <c r="DL100" s="403">
        <f t="shared" si="189"/>
        <v>0</v>
      </c>
      <c r="DM100" s="403">
        <f t="shared" si="189"/>
        <v>0</v>
      </c>
      <c r="DN100" s="403">
        <f t="shared" si="189"/>
        <v>0</v>
      </c>
      <c r="DO100" s="403">
        <f t="shared" si="189"/>
        <v>0</v>
      </c>
      <c r="DP100" s="403">
        <f t="shared" si="189"/>
        <v>0</v>
      </c>
      <c r="DQ100" s="403">
        <f t="shared" si="189"/>
        <v>0</v>
      </c>
      <c r="DR100" s="403">
        <f t="shared" si="189"/>
        <v>0</v>
      </c>
      <c r="DS100" s="403">
        <f t="shared" si="189"/>
        <v>0</v>
      </c>
      <c r="DT100" s="403">
        <f t="shared" si="189"/>
        <v>0</v>
      </c>
      <c r="DU100" s="403">
        <f t="shared" si="189"/>
        <v>0</v>
      </c>
      <c r="DV100" s="403">
        <f t="shared" si="189"/>
        <v>0</v>
      </c>
      <c r="DW100" s="403">
        <f t="shared" si="189"/>
        <v>0</v>
      </c>
      <c r="DX100" s="403">
        <f t="shared" si="189"/>
        <v>0</v>
      </c>
      <c r="DY100" s="403">
        <f t="shared" si="189"/>
        <v>0</v>
      </c>
      <c r="DZ100" s="403">
        <f t="shared" si="189"/>
        <v>0</v>
      </c>
      <c r="EA100" s="403">
        <f t="shared" si="189"/>
        <v>0</v>
      </c>
      <c r="EB100" s="403">
        <f t="shared" si="189"/>
        <v>0</v>
      </c>
      <c r="EC100" s="403">
        <f t="shared" si="189"/>
        <v>0</v>
      </c>
      <c r="ED100" s="403"/>
      <c r="EE100" s="403">
        <f t="shared" ref="EE100:GP100" si="190">IF(and($A100-EE$66&gt;=0,$A100-EE$67&lt;0),EE$74,0)</f>
        <v>0</v>
      </c>
      <c r="EF100" s="403">
        <f t="shared" si="190"/>
        <v>0</v>
      </c>
      <c r="EG100" s="403">
        <f t="shared" si="190"/>
        <v>0</v>
      </c>
      <c r="EH100" s="403">
        <f t="shared" si="190"/>
        <v>0</v>
      </c>
      <c r="EI100" s="403">
        <f t="shared" si="190"/>
        <v>0</v>
      </c>
      <c r="EJ100" s="403">
        <f t="shared" si="190"/>
        <v>0</v>
      </c>
      <c r="EK100" s="403">
        <f t="shared" si="190"/>
        <v>0</v>
      </c>
      <c r="EL100" s="403">
        <f t="shared" si="190"/>
        <v>0</v>
      </c>
      <c r="EM100" s="403">
        <f t="shared" si="190"/>
        <v>0</v>
      </c>
      <c r="EN100" s="403">
        <f t="shared" si="190"/>
        <v>0</v>
      </c>
      <c r="EO100" s="403">
        <f t="shared" si="190"/>
        <v>0</v>
      </c>
      <c r="EP100" s="403">
        <f t="shared" si="190"/>
        <v>0</v>
      </c>
      <c r="EQ100" s="403">
        <f t="shared" si="190"/>
        <v>0</v>
      </c>
      <c r="ER100" s="403">
        <f t="shared" si="190"/>
        <v>0</v>
      </c>
      <c r="ES100" s="403">
        <f t="shared" si="190"/>
        <v>0</v>
      </c>
      <c r="ET100" s="403">
        <f t="shared" si="190"/>
        <v>0</v>
      </c>
      <c r="EU100" s="403">
        <f t="shared" si="190"/>
        <v>0</v>
      </c>
      <c r="EV100" s="403">
        <f t="shared" si="190"/>
        <v>0</v>
      </c>
      <c r="EW100" s="403">
        <f t="shared" si="190"/>
        <v>0</v>
      </c>
      <c r="EX100" s="403">
        <f t="shared" si="190"/>
        <v>0</v>
      </c>
      <c r="EY100" s="403">
        <f t="shared" si="190"/>
        <v>0</v>
      </c>
      <c r="EZ100" s="403">
        <f t="shared" si="190"/>
        <v>0</v>
      </c>
      <c r="FA100" s="403">
        <f t="shared" si="190"/>
        <v>0</v>
      </c>
      <c r="FB100" s="403">
        <f t="shared" si="190"/>
        <v>0</v>
      </c>
      <c r="FC100" s="403">
        <f t="shared" si="190"/>
        <v>0</v>
      </c>
      <c r="FD100" s="403">
        <f t="shared" si="190"/>
        <v>0</v>
      </c>
      <c r="FE100" s="403">
        <f t="shared" si="190"/>
        <v>0</v>
      </c>
      <c r="FF100" s="403">
        <f t="shared" si="190"/>
        <v>0</v>
      </c>
      <c r="FG100" s="403">
        <f t="shared" si="190"/>
        <v>0</v>
      </c>
      <c r="FH100" s="403">
        <f t="shared" si="190"/>
        <v>0</v>
      </c>
      <c r="FI100" s="403">
        <f t="shared" si="190"/>
        <v>0</v>
      </c>
      <c r="FJ100" s="403">
        <f t="shared" si="190"/>
        <v>0</v>
      </c>
      <c r="FK100" s="403">
        <f t="shared" si="190"/>
        <v>0</v>
      </c>
      <c r="FL100" s="403">
        <f t="shared" si="190"/>
        <v>0</v>
      </c>
      <c r="FM100" s="403">
        <f t="shared" si="190"/>
        <v>0</v>
      </c>
      <c r="FN100" s="403">
        <f t="shared" si="190"/>
        <v>0</v>
      </c>
      <c r="FO100" s="403">
        <f t="shared" si="190"/>
        <v>0</v>
      </c>
      <c r="FP100" s="403">
        <f t="shared" si="190"/>
        <v>0</v>
      </c>
      <c r="FQ100" s="403">
        <f t="shared" si="190"/>
        <v>0</v>
      </c>
      <c r="FR100" s="403">
        <f t="shared" si="190"/>
        <v>0</v>
      </c>
      <c r="FS100" s="403">
        <f t="shared" si="190"/>
        <v>0</v>
      </c>
      <c r="FT100" s="403">
        <f t="shared" si="190"/>
        <v>0</v>
      </c>
      <c r="FU100" s="403">
        <f t="shared" si="190"/>
        <v>0</v>
      </c>
      <c r="FV100" s="403">
        <f t="shared" si="190"/>
        <v>0</v>
      </c>
      <c r="FW100" s="403">
        <f t="shared" si="190"/>
        <v>0</v>
      </c>
      <c r="FX100" s="403">
        <f t="shared" si="190"/>
        <v>0</v>
      </c>
      <c r="FY100" s="403">
        <f t="shared" si="190"/>
        <v>0</v>
      </c>
      <c r="FZ100" s="403">
        <f t="shared" si="190"/>
        <v>0</v>
      </c>
      <c r="GA100" s="403">
        <f t="shared" si="190"/>
        <v>0</v>
      </c>
      <c r="GB100" s="403">
        <f t="shared" si="190"/>
        <v>0</v>
      </c>
      <c r="GC100" s="403">
        <f t="shared" si="190"/>
        <v>0</v>
      </c>
      <c r="GD100" s="403">
        <f t="shared" si="190"/>
        <v>0</v>
      </c>
      <c r="GE100" s="403">
        <f t="shared" si="190"/>
        <v>0</v>
      </c>
      <c r="GF100" s="403">
        <f t="shared" si="190"/>
        <v>0</v>
      </c>
      <c r="GG100" s="403">
        <f t="shared" si="190"/>
        <v>0</v>
      </c>
      <c r="GH100" s="403">
        <f t="shared" si="190"/>
        <v>0</v>
      </c>
      <c r="GI100" s="403">
        <f t="shared" si="190"/>
        <v>0</v>
      </c>
      <c r="GJ100" s="403">
        <f t="shared" si="190"/>
        <v>0</v>
      </c>
      <c r="GK100" s="403">
        <f t="shared" si="190"/>
        <v>0</v>
      </c>
      <c r="GL100" s="403">
        <f t="shared" si="190"/>
        <v>0</v>
      </c>
      <c r="GM100" s="403">
        <f t="shared" si="190"/>
        <v>0</v>
      </c>
      <c r="GN100" s="403">
        <f t="shared" si="190"/>
        <v>0</v>
      </c>
      <c r="GO100" s="403">
        <f t="shared" si="190"/>
        <v>0</v>
      </c>
      <c r="GP100" s="403">
        <f t="shared" si="190"/>
        <v>0</v>
      </c>
      <c r="GQ100" s="403"/>
      <c r="GR100" s="403">
        <f t="shared" ref="GR100:JC100" si="191">IF(and($A100-GR$66&gt;=0,$A100-GR$67&lt;0),GR$74,0)</f>
        <v>0</v>
      </c>
      <c r="GS100" s="403">
        <f t="shared" si="191"/>
        <v>0</v>
      </c>
      <c r="GT100" s="403">
        <f t="shared" si="191"/>
        <v>0</v>
      </c>
      <c r="GU100" s="403">
        <f t="shared" si="191"/>
        <v>0</v>
      </c>
      <c r="GV100" s="403">
        <f t="shared" si="191"/>
        <v>0</v>
      </c>
      <c r="GW100" s="403">
        <f t="shared" si="191"/>
        <v>0</v>
      </c>
      <c r="GX100" s="403">
        <f t="shared" si="191"/>
        <v>0</v>
      </c>
      <c r="GY100" s="403">
        <f t="shared" si="191"/>
        <v>0</v>
      </c>
      <c r="GZ100" s="403">
        <f t="shared" si="191"/>
        <v>0</v>
      </c>
      <c r="HA100" s="403">
        <f t="shared" si="191"/>
        <v>0</v>
      </c>
      <c r="HB100" s="403">
        <f t="shared" si="191"/>
        <v>0</v>
      </c>
      <c r="HC100" s="403">
        <f t="shared" si="191"/>
        <v>0</v>
      </c>
      <c r="HD100" s="403">
        <f t="shared" si="191"/>
        <v>0</v>
      </c>
      <c r="HE100" s="403">
        <f t="shared" si="191"/>
        <v>0</v>
      </c>
      <c r="HF100" s="403">
        <f t="shared" si="191"/>
        <v>0</v>
      </c>
      <c r="HG100" s="403">
        <f t="shared" si="191"/>
        <v>0</v>
      </c>
      <c r="HH100" s="403">
        <f t="shared" si="191"/>
        <v>0</v>
      </c>
      <c r="HI100" s="403">
        <f t="shared" si="191"/>
        <v>0</v>
      </c>
      <c r="HJ100" s="403">
        <f t="shared" si="191"/>
        <v>0</v>
      </c>
      <c r="HK100" s="403">
        <f t="shared" si="191"/>
        <v>0</v>
      </c>
      <c r="HL100" s="403">
        <f t="shared" si="191"/>
        <v>0</v>
      </c>
      <c r="HM100" s="403">
        <f t="shared" si="191"/>
        <v>0</v>
      </c>
      <c r="HN100" s="403">
        <f t="shared" si="191"/>
        <v>0</v>
      </c>
      <c r="HO100" s="403">
        <f t="shared" si="191"/>
        <v>0</v>
      </c>
      <c r="HP100" s="403">
        <f t="shared" si="191"/>
        <v>0</v>
      </c>
      <c r="HQ100" s="403">
        <f t="shared" si="191"/>
        <v>0</v>
      </c>
      <c r="HR100" s="403">
        <f t="shared" si="191"/>
        <v>0</v>
      </c>
      <c r="HS100" s="403">
        <f t="shared" si="191"/>
        <v>0</v>
      </c>
      <c r="HT100" s="403">
        <f t="shared" si="191"/>
        <v>0</v>
      </c>
      <c r="HU100" s="403">
        <f t="shared" si="191"/>
        <v>0</v>
      </c>
      <c r="HV100" s="403">
        <f t="shared" si="191"/>
        <v>0</v>
      </c>
      <c r="HW100" s="403">
        <f t="shared" si="191"/>
        <v>0</v>
      </c>
      <c r="HX100" s="403">
        <f t="shared" si="191"/>
        <v>0</v>
      </c>
      <c r="HY100" s="403">
        <f t="shared" si="191"/>
        <v>0</v>
      </c>
      <c r="HZ100" s="403">
        <f t="shared" si="191"/>
        <v>0</v>
      </c>
      <c r="IA100" s="403">
        <f t="shared" si="191"/>
        <v>0</v>
      </c>
      <c r="IB100" s="403">
        <f t="shared" si="191"/>
        <v>0</v>
      </c>
      <c r="IC100" s="403">
        <f t="shared" si="191"/>
        <v>0</v>
      </c>
      <c r="ID100" s="403">
        <f t="shared" si="191"/>
        <v>0</v>
      </c>
      <c r="IE100" s="403">
        <f t="shared" si="191"/>
        <v>0</v>
      </c>
      <c r="IF100" s="403">
        <f t="shared" si="191"/>
        <v>0</v>
      </c>
      <c r="IG100" s="403">
        <f t="shared" si="191"/>
        <v>0</v>
      </c>
      <c r="IH100" s="403">
        <f t="shared" si="191"/>
        <v>0</v>
      </c>
      <c r="II100" s="403">
        <f t="shared" si="191"/>
        <v>0</v>
      </c>
      <c r="IJ100" s="403">
        <f t="shared" si="191"/>
        <v>0</v>
      </c>
      <c r="IK100" s="403">
        <f t="shared" si="191"/>
        <v>0</v>
      </c>
      <c r="IL100" s="403">
        <f t="shared" si="191"/>
        <v>0</v>
      </c>
      <c r="IM100" s="403">
        <f t="shared" si="191"/>
        <v>0</v>
      </c>
      <c r="IN100" s="403">
        <f t="shared" si="191"/>
        <v>0</v>
      </c>
      <c r="IO100" s="403">
        <f t="shared" si="191"/>
        <v>0</v>
      </c>
      <c r="IP100" s="403">
        <f t="shared" si="191"/>
        <v>0</v>
      </c>
      <c r="IQ100" s="403">
        <f t="shared" si="191"/>
        <v>0</v>
      </c>
      <c r="IR100" s="403">
        <f t="shared" si="191"/>
        <v>0</v>
      </c>
      <c r="IS100" s="403">
        <f t="shared" si="191"/>
        <v>0</v>
      </c>
      <c r="IT100" s="403">
        <f t="shared" si="191"/>
        <v>0</v>
      </c>
      <c r="IU100" s="403">
        <f t="shared" si="191"/>
        <v>0</v>
      </c>
      <c r="IV100" s="403">
        <f t="shared" si="191"/>
        <v>0</v>
      </c>
      <c r="IW100" s="403">
        <f t="shared" si="191"/>
        <v>0</v>
      </c>
      <c r="IX100" s="403">
        <f t="shared" si="191"/>
        <v>0</v>
      </c>
      <c r="IY100" s="403">
        <f t="shared" si="191"/>
        <v>0</v>
      </c>
      <c r="IZ100" s="403">
        <f t="shared" si="191"/>
        <v>0</v>
      </c>
      <c r="JA100" s="403">
        <f t="shared" si="191"/>
        <v>0</v>
      </c>
      <c r="JB100" s="403">
        <f t="shared" si="191"/>
        <v>0</v>
      </c>
      <c r="JC100" s="403">
        <f t="shared" si="191"/>
        <v>0</v>
      </c>
      <c r="JD100" s="403"/>
      <c r="JE100" s="403">
        <f t="shared" ref="JE100:LP100" si="192">IF(and($A100-JE$66&gt;=0,$A100-JE$67&lt;0),JE$74,0)</f>
        <v>0</v>
      </c>
      <c r="JF100" s="403">
        <f t="shared" si="192"/>
        <v>0</v>
      </c>
      <c r="JG100" s="403">
        <f t="shared" si="192"/>
        <v>0</v>
      </c>
      <c r="JH100" s="403">
        <f t="shared" si="192"/>
        <v>0</v>
      </c>
      <c r="JI100" s="403">
        <f t="shared" si="192"/>
        <v>0</v>
      </c>
      <c r="JJ100" s="403">
        <f t="shared" si="192"/>
        <v>0</v>
      </c>
      <c r="JK100" s="403">
        <f t="shared" si="192"/>
        <v>0</v>
      </c>
      <c r="JL100" s="403">
        <f t="shared" si="192"/>
        <v>0</v>
      </c>
      <c r="JM100" s="403">
        <f t="shared" si="192"/>
        <v>0</v>
      </c>
      <c r="JN100" s="403">
        <f t="shared" si="192"/>
        <v>0</v>
      </c>
      <c r="JO100" s="403">
        <f t="shared" si="192"/>
        <v>0</v>
      </c>
      <c r="JP100" s="403">
        <f t="shared" si="192"/>
        <v>0</v>
      </c>
      <c r="JQ100" s="403">
        <f t="shared" si="192"/>
        <v>0</v>
      </c>
      <c r="JR100" s="403">
        <f t="shared" si="192"/>
        <v>0</v>
      </c>
      <c r="JS100" s="403">
        <f t="shared" si="192"/>
        <v>0</v>
      </c>
      <c r="JT100" s="403">
        <f t="shared" si="192"/>
        <v>0</v>
      </c>
      <c r="JU100" s="403">
        <f t="shared" si="192"/>
        <v>0</v>
      </c>
      <c r="JV100" s="403">
        <f t="shared" si="192"/>
        <v>0</v>
      </c>
      <c r="JW100" s="403">
        <f t="shared" si="192"/>
        <v>0</v>
      </c>
      <c r="JX100" s="403">
        <f t="shared" si="192"/>
        <v>0</v>
      </c>
      <c r="JY100" s="403">
        <f t="shared" si="192"/>
        <v>0</v>
      </c>
      <c r="JZ100" s="403">
        <f t="shared" si="192"/>
        <v>0</v>
      </c>
      <c r="KA100" s="403">
        <f t="shared" si="192"/>
        <v>0</v>
      </c>
      <c r="KB100" s="403">
        <f t="shared" si="192"/>
        <v>0</v>
      </c>
      <c r="KC100" s="403">
        <f t="shared" si="192"/>
        <v>0</v>
      </c>
      <c r="KD100" s="403">
        <f t="shared" si="192"/>
        <v>0</v>
      </c>
      <c r="KE100" s="403">
        <f t="shared" si="192"/>
        <v>0</v>
      </c>
      <c r="KF100" s="403">
        <f t="shared" si="192"/>
        <v>0</v>
      </c>
      <c r="KG100" s="403">
        <f t="shared" si="192"/>
        <v>0</v>
      </c>
      <c r="KH100" s="403">
        <f t="shared" si="192"/>
        <v>0</v>
      </c>
      <c r="KI100" s="403">
        <f t="shared" si="192"/>
        <v>0</v>
      </c>
      <c r="KJ100" s="403">
        <f t="shared" si="192"/>
        <v>0</v>
      </c>
      <c r="KK100" s="403">
        <f t="shared" si="192"/>
        <v>0</v>
      </c>
      <c r="KL100" s="403">
        <f t="shared" si="192"/>
        <v>0</v>
      </c>
      <c r="KM100" s="403">
        <f t="shared" si="192"/>
        <v>0</v>
      </c>
      <c r="KN100" s="403">
        <f t="shared" si="192"/>
        <v>0</v>
      </c>
      <c r="KO100" s="403">
        <f t="shared" si="192"/>
        <v>0</v>
      </c>
      <c r="KP100" s="403">
        <f t="shared" si="192"/>
        <v>0</v>
      </c>
      <c r="KQ100" s="403">
        <f t="shared" si="192"/>
        <v>0</v>
      </c>
      <c r="KR100" s="403">
        <f t="shared" si="192"/>
        <v>0</v>
      </c>
      <c r="KS100" s="403">
        <f t="shared" si="192"/>
        <v>0</v>
      </c>
      <c r="KT100" s="403">
        <f t="shared" si="192"/>
        <v>0</v>
      </c>
      <c r="KU100" s="403">
        <f t="shared" si="192"/>
        <v>0</v>
      </c>
      <c r="KV100" s="403">
        <f t="shared" si="192"/>
        <v>0</v>
      </c>
      <c r="KW100" s="403">
        <f t="shared" si="192"/>
        <v>0</v>
      </c>
      <c r="KX100" s="403">
        <f t="shared" si="192"/>
        <v>0</v>
      </c>
      <c r="KY100" s="403">
        <f t="shared" si="192"/>
        <v>0</v>
      </c>
      <c r="KZ100" s="403">
        <f t="shared" si="192"/>
        <v>0</v>
      </c>
      <c r="LA100" s="403">
        <f t="shared" si="192"/>
        <v>0</v>
      </c>
      <c r="LB100" s="403">
        <f t="shared" si="192"/>
        <v>0</v>
      </c>
      <c r="LC100" s="403">
        <f t="shared" si="192"/>
        <v>0</v>
      </c>
      <c r="LD100" s="403">
        <f t="shared" si="192"/>
        <v>0</v>
      </c>
      <c r="LE100" s="403">
        <f t="shared" si="192"/>
        <v>0</v>
      </c>
      <c r="LF100" s="403">
        <f t="shared" si="192"/>
        <v>0</v>
      </c>
      <c r="LG100" s="403">
        <f t="shared" si="192"/>
        <v>0</v>
      </c>
      <c r="LH100" s="403">
        <f t="shared" si="192"/>
        <v>0</v>
      </c>
      <c r="LI100" s="403">
        <f t="shared" si="192"/>
        <v>0</v>
      </c>
      <c r="LJ100" s="403">
        <f t="shared" si="192"/>
        <v>0</v>
      </c>
      <c r="LK100" s="403">
        <f t="shared" si="192"/>
        <v>0</v>
      </c>
      <c r="LL100" s="403">
        <f t="shared" si="192"/>
        <v>0</v>
      </c>
      <c r="LM100" s="403">
        <f t="shared" si="192"/>
        <v>0</v>
      </c>
      <c r="LN100" s="403">
        <f t="shared" si="192"/>
        <v>0</v>
      </c>
      <c r="LO100" s="403">
        <f t="shared" si="192"/>
        <v>0</v>
      </c>
      <c r="LP100" s="403">
        <f t="shared" si="192"/>
        <v>0</v>
      </c>
    </row>
    <row r="101">
      <c r="A101" s="331" t="str">
        <f t="shared" si="77"/>
        <v>12-2028</v>
      </c>
      <c r="B101" s="346">
        <f t="shared" si="70"/>
        <v>8160419.69</v>
      </c>
      <c r="C101" s="346">
        <f t="shared" si="71"/>
        <v>1.001234056</v>
      </c>
      <c r="D101" s="346"/>
      <c r="E101" s="403">
        <f t="shared" ref="E101:BP101" si="193">IF(and($A101-E$66&gt;=0,$A101-E$67&lt;0),E$74,0)</f>
        <v>121708.41</v>
      </c>
      <c r="F101" s="403">
        <f t="shared" si="193"/>
        <v>90594.48</v>
      </c>
      <c r="G101" s="403">
        <f t="shared" si="193"/>
        <v>120000</v>
      </c>
      <c r="H101" s="403">
        <f t="shared" si="193"/>
        <v>129552.28</v>
      </c>
      <c r="I101" s="403">
        <f t="shared" si="193"/>
        <v>107000</v>
      </c>
      <c r="J101" s="403">
        <f t="shared" si="193"/>
        <v>103565</v>
      </c>
      <c r="K101" s="403">
        <f t="shared" si="193"/>
        <v>128418.77</v>
      </c>
      <c r="L101" s="403">
        <f t="shared" si="193"/>
        <v>87232.36</v>
      </c>
      <c r="M101" s="403">
        <f t="shared" si="193"/>
        <v>99881.32</v>
      </c>
      <c r="N101" s="403">
        <f t="shared" si="193"/>
        <v>223221.57</v>
      </c>
      <c r="O101" s="403">
        <f t="shared" si="193"/>
        <v>180593.29</v>
      </c>
      <c r="P101" s="403">
        <f t="shared" si="193"/>
        <v>91968.82</v>
      </c>
      <c r="Q101" s="403">
        <f t="shared" si="193"/>
        <v>102434.8</v>
      </c>
      <c r="R101" s="403">
        <f t="shared" si="193"/>
        <v>181860.19</v>
      </c>
      <c r="S101" s="403">
        <f t="shared" si="193"/>
        <v>208031.99</v>
      </c>
      <c r="T101" s="403">
        <f t="shared" si="193"/>
        <v>217515.94</v>
      </c>
      <c r="U101" s="403">
        <f t="shared" si="193"/>
        <v>195596.52</v>
      </c>
      <c r="V101" s="403">
        <f t="shared" si="193"/>
        <v>184028.25</v>
      </c>
      <c r="W101" s="403">
        <f t="shared" si="193"/>
        <v>168878.71</v>
      </c>
      <c r="X101" s="403">
        <f t="shared" si="193"/>
        <v>162441.03</v>
      </c>
      <c r="Y101" s="403">
        <f t="shared" si="193"/>
        <v>134043.44</v>
      </c>
      <c r="Z101" s="403">
        <f t="shared" si="193"/>
        <v>835.25</v>
      </c>
      <c r="AA101" s="403">
        <f t="shared" si="193"/>
        <v>175069.23</v>
      </c>
      <c r="AB101" s="403">
        <f t="shared" si="193"/>
        <v>159907.69</v>
      </c>
      <c r="AC101" s="403">
        <f t="shared" si="193"/>
        <v>183879.61</v>
      </c>
      <c r="AD101" s="403">
        <f t="shared" si="193"/>
        <v>184851.11</v>
      </c>
      <c r="AE101" s="403">
        <f t="shared" si="193"/>
        <v>240730.29</v>
      </c>
      <c r="AF101" s="403">
        <f t="shared" si="193"/>
        <v>112998.23</v>
      </c>
      <c r="AG101" s="403">
        <f t="shared" si="193"/>
        <v>126237</v>
      </c>
      <c r="AH101" s="403">
        <f t="shared" si="193"/>
        <v>9142.22</v>
      </c>
      <c r="AI101" s="403">
        <f t="shared" si="193"/>
        <v>186686.77</v>
      </c>
      <c r="AJ101" s="403">
        <f t="shared" si="193"/>
        <v>42000</v>
      </c>
      <c r="AK101" s="403">
        <f t="shared" si="193"/>
        <v>271017.63</v>
      </c>
      <c r="AL101" s="403">
        <f t="shared" si="193"/>
        <v>5000</v>
      </c>
      <c r="AM101" s="403">
        <f t="shared" si="193"/>
        <v>127756.57</v>
      </c>
      <c r="AN101" s="403">
        <f t="shared" si="193"/>
        <v>237115.24</v>
      </c>
      <c r="AO101" s="403">
        <f t="shared" si="193"/>
        <v>158167.25</v>
      </c>
      <c r="AP101" s="403">
        <f t="shared" si="193"/>
        <v>103015</v>
      </c>
      <c r="AQ101" s="403">
        <f t="shared" si="193"/>
        <v>155500</v>
      </c>
      <c r="AR101" s="403">
        <f t="shared" si="193"/>
        <v>167620.78</v>
      </c>
      <c r="AS101" s="403">
        <f t="shared" si="193"/>
        <v>191134.2</v>
      </c>
      <c r="AT101" s="403">
        <f t="shared" si="193"/>
        <v>283068.43</v>
      </c>
      <c r="AU101" s="403">
        <f t="shared" si="193"/>
        <v>114804.31</v>
      </c>
      <c r="AV101" s="403">
        <f t="shared" si="193"/>
        <v>109785.34</v>
      </c>
      <c r="AW101" s="403">
        <f t="shared" si="193"/>
        <v>48000</v>
      </c>
      <c r="AX101" s="403">
        <f t="shared" si="193"/>
        <v>164702</v>
      </c>
      <c r="AY101" s="403">
        <f t="shared" si="193"/>
        <v>223255</v>
      </c>
      <c r="AZ101" s="403">
        <f t="shared" si="193"/>
        <v>72000</v>
      </c>
      <c r="BA101" s="403">
        <f t="shared" si="193"/>
        <v>97799.52</v>
      </c>
      <c r="BB101" s="403">
        <f t="shared" si="193"/>
        <v>242596.66</v>
      </c>
      <c r="BC101" s="403">
        <f t="shared" si="193"/>
        <v>108292.85</v>
      </c>
      <c r="BD101" s="403">
        <f t="shared" si="193"/>
        <v>238900</v>
      </c>
      <c r="BE101" s="403">
        <f t="shared" si="193"/>
        <v>101455.9</v>
      </c>
      <c r="BF101" s="403">
        <f t="shared" si="193"/>
        <v>23511.76</v>
      </c>
      <c r="BG101" s="403">
        <f t="shared" si="193"/>
        <v>20008.84</v>
      </c>
      <c r="BH101" s="403">
        <f t="shared" si="193"/>
        <v>77858.98</v>
      </c>
      <c r="BI101" s="403">
        <f t="shared" si="193"/>
        <v>45000</v>
      </c>
      <c r="BJ101" s="403">
        <f t="shared" si="193"/>
        <v>124565</v>
      </c>
      <c r="BK101" s="403">
        <f t="shared" si="193"/>
        <v>25000</v>
      </c>
      <c r="BL101" s="403">
        <f t="shared" si="193"/>
        <v>29885</v>
      </c>
      <c r="BM101" s="403">
        <f t="shared" si="193"/>
        <v>33809.25</v>
      </c>
      <c r="BN101" s="403">
        <f t="shared" si="193"/>
        <v>10969.85</v>
      </c>
      <c r="BO101" s="403">
        <f t="shared" si="193"/>
        <v>77861.76</v>
      </c>
      <c r="BP101" s="403">
        <f t="shared" si="193"/>
        <v>10058</v>
      </c>
      <c r="BQ101" s="403"/>
      <c r="BR101" s="403">
        <f t="shared" ref="BR101:EC101" si="194">IF(and($A101-BR$66&gt;=0,$A101-BR$67&lt;0),BR$74,0)</f>
        <v>0</v>
      </c>
      <c r="BS101" s="403">
        <f t="shared" si="194"/>
        <v>0</v>
      </c>
      <c r="BT101" s="403">
        <f t="shared" si="194"/>
        <v>0</v>
      </c>
      <c r="BU101" s="403">
        <f t="shared" si="194"/>
        <v>0</v>
      </c>
      <c r="BV101" s="403">
        <f t="shared" si="194"/>
        <v>0</v>
      </c>
      <c r="BW101" s="403">
        <f t="shared" si="194"/>
        <v>0</v>
      </c>
      <c r="BX101" s="403">
        <f t="shared" si="194"/>
        <v>0</v>
      </c>
      <c r="BY101" s="403">
        <f t="shared" si="194"/>
        <v>0</v>
      </c>
      <c r="BZ101" s="403">
        <f t="shared" si="194"/>
        <v>0</v>
      </c>
      <c r="CA101" s="403">
        <f t="shared" si="194"/>
        <v>0</v>
      </c>
      <c r="CB101" s="403">
        <f t="shared" si="194"/>
        <v>0</v>
      </c>
      <c r="CC101" s="403">
        <f t="shared" si="194"/>
        <v>0</v>
      </c>
      <c r="CD101" s="403">
        <f t="shared" si="194"/>
        <v>0</v>
      </c>
      <c r="CE101" s="403">
        <f t="shared" si="194"/>
        <v>0</v>
      </c>
      <c r="CF101" s="403">
        <f t="shared" si="194"/>
        <v>0</v>
      </c>
      <c r="CG101" s="403">
        <f t="shared" si="194"/>
        <v>0</v>
      </c>
      <c r="CH101" s="403">
        <f t="shared" si="194"/>
        <v>0</v>
      </c>
      <c r="CI101" s="403">
        <f t="shared" si="194"/>
        <v>0</v>
      </c>
      <c r="CJ101" s="403">
        <f t="shared" si="194"/>
        <v>0</v>
      </c>
      <c r="CK101" s="403">
        <f t="shared" si="194"/>
        <v>0</v>
      </c>
      <c r="CL101" s="403">
        <f t="shared" si="194"/>
        <v>0</v>
      </c>
      <c r="CM101" s="403">
        <f t="shared" si="194"/>
        <v>0</v>
      </c>
      <c r="CN101" s="403">
        <f t="shared" si="194"/>
        <v>0</v>
      </c>
      <c r="CO101" s="403">
        <f t="shared" si="194"/>
        <v>0</v>
      </c>
      <c r="CP101" s="403">
        <f t="shared" si="194"/>
        <v>0</v>
      </c>
      <c r="CQ101" s="403">
        <f t="shared" si="194"/>
        <v>0</v>
      </c>
      <c r="CR101" s="403">
        <f t="shared" si="194"/>
        <v>0</v>
      </c>
      <c r="CS101" s="403">
        <f t="shared" si="194"/>
        <v>0</v>
      </c>
      <c r="CT101" s="403">
        <f t="shared" si="194"/>
        <v>0</v>
      </c>
      <c r="CU101" s="403">
        <f t="shared" si="194"/>
        <v>0</v>
      </c>
      <c r="CV101" s="403">
        <f t="shared" si="194"/>
        <v>0</v>
      </c>
      <c r="CW101" s="403">
        <f t="shared" si="194"/>
        <v>0</v>
      </c>
      <c r="CX101" s="403">
        <f t="shared" si="194"/>
        <v>0</v>
      </c>
      <c r="CY101" s="403">
        <f t="shared" si="194"/>
        <v>0</v>
      </c>
      <c r="CZ101" s="403">
        <f t="shared" si="194"/>
        <v>0</v>
      </c>
      <c r="DA101" s="403">
        <f t="shared" si="194"/>
        <v>0</v>
      </c>
      <c r="DB101" s="403">
        <f t="shared" si="194"/>
        <v>0</v>
      </c>
      <c r="DC101" s="403">
        <f t="shared" si="194"/>
        <v>0</v>
      </c>
      <c r="DD101" s="403">
        <f t="shared" si="194"/>
        <v>0</v>
      </c>
      <c r="DE101" s="403">
        <f t="shared" si="194"/>
        <v>0</v>
      </c>
      <c r="DF101" s="403">
        <f t="shared" si="194"/>
        <v>0</v>
      </c>
      <c r="DG101" s="403">
        <f t="shared" si="194"/>
        <v>0</v>
      </c>
      <c r="DH101" s="403">
        <f t="shared" si="194"/>
        <v>0</v>
      </c>
      <c r="DI101" s="403">
        <f t="shared" si="194"/>
        <v>0</v>
      </c>
      <c r="DJ101" s="403">
        <f t="shared" si="194"/>
        <v>0</v>
      </c>
      <c r="DK101" s="403">
        <f t="shared" si="194"/>
        <v>0</v>
      </c>
      <c r="DL101" s="403">
        <f t="shared" si="194"/>
        <v>0</v>
      </c>
      <c r="DM101" s="403">
        <f t="shared" si="194"/>
        <v>0</v>
      </c>
      <c r="DN101" s="403">
        <f t="shared" si="194"/>
        <v>0</v>
      </c>
      <c r="DO101" s="403">
        <f t="shared" si="194"/>
        <v>0</v>
      </c>
      <c r="DP101" s="403">
        <f t="shared" si="194"/>
        <v>0</v>
      </c>
      <c r="DQ101" s="403">
        <f t="shared" si="194"/>
        <v>0</v>
      </c>
      <c r="DR101" s="403">
        <f t="shared" si="194"/>
        <v>0</v>
      </c>
      <c r="DS101" s="403">
        <f t="shared" si="194"/>
        <v>0</v>
      </c>
      <c r="DT101" s="403">
        <f t="shared" si="194"/>
        <v>0</v>
      </c>
      <c r="DU101" s="403">
        <f t="shared" si="194"/>
        <v>0</v>
      </c>
      <c r="DV101" s="403">
        <f t="shared" si="194"/>
        <v>0</v>
      </c>
      <c r="DW101" s="403">
        <f t="shared" si="194"/>
        <v>0</v>
      </c>
      <c r="DX101" s="403">
        <f t="shared" si="194"/>
        <v>0</v>
      </c>
      <c r="DY101" s="403">
        <f t="shared" si="194"/>
        <v>0</v>
      </c>
      <c r="DZ101" s="403">
        <f t="shared" si="194"/>
        <v>0</v>
      </c>
      <c r="EA101" s="403">
        <f t="shared" si="194"/>
        <v>0</v>
      </c>
      <c r="EB101" s="403">
        <f t="shared" si="194"/>
        <v>0</v>
      </c>
      <c r="EC101" s="403">
        <f t="shared" si="194"/>
        <v>0</v>
      </c>
      <c r="ED101" s="403"/>
      <c r="EE101" s="403">
        <f t="shared" ref="EE101:GP101" si="195">IF(and($A101-EE$66&gt;=0,$A101-EE$67&lt;0),EE$74,0)</f>
        <v>0</v>
      </c>
      <c r="EF101" s="403">
        <f t="shared" si="195"/>
        <v>0</v>
      </c>
      <c r="EG101" s="403">
        <f t="shared" si="195"/>
        <v>0</v>
      </c>
      <c r="EH101" s="403">
        <f t="shared" si="195"/>
        <v>0</v>
      </c>
      <c r="EI101" s="403">
        <f t="shared" si="195"/>
        <v>0</v>
      </c>
      <c r="EJ101" s="403">
        <f t="shared" si="195"/>
        <v>0</v>
      </c>
      <c r="EK101" s="403">
        <f t="shared" si="195"/>
        <v>0</v>
      </c>
      <c r="EL101" s="403">
        <f t="shared" si="195"/>
        <v>0</v>
      </c>
      <c r="EM101" s="403">
        <f t="shared" si="195"/>
        <v>0</v>
      </c>
      <c r="EN101" s="403">
        <f t="shared" si="195"/>
        <v>0</v>
      </c>
      <c r="EO101" s="403">
        <f t="shared" si="195"/>
        <v>0</v>
      </c>
      <c r="EP101" s="403">
        <f t="shared" si="195"/>
        <v>0</v>
      </c>
      <c r="EQ101" s="403">
        <f t="shared" si="195"/>
        <v>0</v>
      </c>
      <c r="ER101" s="403">
        <f t="shared" si="195"/>
        <v>0</v>
      </c>
      <c r="ES101" s="403">
        <f t="shared" si="195"/>
        <v>0</v>
      </c>
      <c r="ET101" s="403">
        <f t="shared" si="195"/>
        <v>0</v>
      </c>
      <c r="EU101" s="403">
        <f t="shared" si="195"/>
        <v>0</v>
      </c>
      <c r="EV101" s="403">
        <f t="shared" si="195"/>
        <v>0</v>
      </c>
      <c r="EW101" s="403">
        <f t="shared" si="195"/>
        <v>0</v>
      </c>
      <c r="EX101" s="403">
        <f t="shared" si="195"/>
        <v>0</v>
      </c>
      <c r="EY101" s="403">
        <f t="shared" si="195"/>
        <v>0</v>
      </c>
      <c r="EZ101" s="403">
        <f t="shared" si="195"/>
        <v>0</v>
      </c>
      <c r="FA101" s="403">
        <f t="shared" si="195"/>
        <v>0</v>
      </c>
      <c r="FB101" s="403">
        <f t="shared" si="195"/>
        <v>0</v>
      </c>
      <c r="FC101" s="403">
        <f t="shared" si="195"/>
        <v>0</v>
      </c>
      <c r="FD101" s="403">
        <f t="shared" si="195"/>
        <v>0</v>
      </c>
      <c r="FE101" s="403">
        <f t="shared" si="195"/>
        <v>0</v>
      </c>
      <c r="FF101" s="403">
        <f t="shared" si="195"/>
        <v>0</v>
      </c>
      <c r="FG101" s="403">
        <f t="shared" si="195"/>
        <v>0</v>
      </c>
      <c r="FH101" s="403">
        <f t="shared" si="195"/>
        <v>0</v>
      </c>
      <c r="FI101" s="403">
        <f t="shared" si="195"/>
        <v>0</v>
      </c>
      <c r="FJ101" s="403">
        <f t="shared" si="195"/>
        <v>0</v>
      </c>
      <c r="FK101" s="403">
        <f t="shared" si="195"/>
        <v>0</v>
      </c>
      <c r="FL101" s="403">
        <f t="shared" si="195"/>
        <v>0</v>
      </c>
      <c r="FM101" s="403">
        <f t="shared" si="195"/>
        <v>0</v>
      </c>
      <c r="FN101" s="403">
        <f t="shared" si="195"/>
        <v>0</v>
      </c>
      <c r="FO101" s="403">
        <f t="shared" si="195"/>
        <v>0</v>
      </c>
      <c r="FP101" s="403">
        <f t="shared" si="195"/>
        <v>0</v>
      </c>
      <c r="FQ101" s="403">
        <f t="shared" si="195"/>
        <v>0</v>
      </c>
      <c r="FR101" s="403">
        <f t="shared" si="195"/>
        <v>0</v>
      </c>
      <c r="FS101" s="403">
        <f t="shared" si="195"/>
        <v>0</v>
      </c>
      <c r="FT101" s="403">
        <f t="shared" si="195"/>
        <v>0</v>
      </c>
      <c r="FU101" s="403">
        <f t="shared" si="195"/>
        <v>0</v>
      </c>
      <c r="FV101" s="403">
        <f t="shared" si="195"/>
        <v>0</v>
      </c>
      <c r="FW101" s="403">
        <f t="shared" si="195"/>
        <v>0</v>
      </c>
      <c r="FX101" s="403">
        <f t="shared" si="195"/>
        <v>0</v>
      </c>
      <c r="FY101" s="403">
        <f t="shared" si="195"/>
        <v>0</v>
      </c>
      <c r="FZ101" s="403">
        <f t="shared" si="195"/>
        <v>0</v>
      </c>
      <c r="GA101" s="403">
        <f t="shared" si="195"/>
        <v>0</v>
      </c>
      <c r="GB101" s="403">
        <f t="shared" si="195"/>
        <v>0</v>
      </c>
      <c r="GC101" s="403">
        <f t="shared" si="195"/>
        <v>0</v>
      </c>
      <c r="GD101" s="403">
        <f t="shared" si="195"/>
        <v>0</v>
      </c>
      <c r="GE101" s="403">
        <f t="shared" si="195"/>
        <v>0</v>
      </c>
      <c r="GF101" s="403">
        <f t="shared" si="195"/>
        <v>0</v>
      </c>
      <c r="GG101" s="403">
        <f t="shared" si="195"/>
        <v>0</v>
      </c>
      <c r="GH101" s="403">
        <f t="shared" si="195"/>
        <v>0</v>
      </c>
      <c r="GI101" s="403">
        <f t="shared" si="195"/>
        <v>0</v>
      </c>
      <c r="GJ101" s="403">
        <f t="shared" si="195"/>
        <v>0</v>
      </c>
      <c r="GK101" s="403">
        <f t="shared" si="195"/>
        <v>0</v>
      </c>
      <c r="GL101" s="403">
        <f t="shared" si="195"/>
        <v>0</v>
      </c>
      <c r="GM101" s="403">
        <f t="shared" si="195"/>
        <v>0</v>
      </c>
      <c r="GN101" s="403">
        <f t="shared" si="195"/>
        <v>0</v>
      </c>
      <c r="GO101" s="403">
        <f t="shared" si="195"/>
        <v>0</v>
      </c>
      <c r="GP101" s="403">
        <f t="shared" si="195"/>
        <v>0</v>
      </c>
      <c r="GQ101" s="403"/>
      <c r="GR101" s="403">
        <f t="shared" ref="GR101:JC101" si="196">IF(and($A101-GR$66&gt;=0,$A101-GR$67&lt;0),GR$74,0)</f>
        <v>0</v>
      </c>
      <c r="GS101" s="403">
        <f t="shared" si="196"/>
        <v>0</v>
      </c>
      <c r="GT101" s="403">
        <f t="shared" si="196"/>
        <v>0</v>
      </c>
      <c r="GU101" s="403">
        <f t="shared" si="196"/>
        <v>0</v>
      </c>
      <c r="GV101" s="403">
        <f t="shared" si="196"/>
        <v>0</v>
      </c>
      <c r="GW101" s="403">
        <f t="shared" si="196"/>
        <v>0</v>
      </c>
      <c r="GX101" s="403">
        <f t="shared" si="196"/>
        <v>0</v>
      </c>
      <c r="GY101" s="403">
        <f t="shared" si="196"/>
        <v>0</v>
      </c>
      <c r="GZ101" s="403">
        <f t="shared" si="196"/>
        <v>0</v>
      </c>
      <c r="HA101" s="403">
        <f t="shared" si="196"/>
        <v>0</v>
      </c>
      <c r="HB101" s="403">
        <f t="shared" si="196"/>
        <v>0</v>
      </c>
      <c r="HC101" s="403">
        <f t="shared" si="196"/>
        <v>0</v>
      </c>
      <c r="HD101" s="403">
        <f t="shared" si="196"/>
        <v>0</v>
      </c>
      <c r="HE101" s="403">
        <f t="shared" si="196"/>
        <v>0</v>
      </c>
      <c r="HF101" s="403">
        <f t="shared" si="196"/>
        <v>0</v>
      </c>
      <c r="HG101" s="403">
        <f t="shared" si="196"/>
        <v>0</v>
      </c>
      <c r="HH101" s="403">
        <f t="shared" si="196"/>
        <v>0</v>
      </c>
      <c r="HI101" s="403">
        <f t="shared" si="196"/>
        <v>0</v>
      </c>
      <c r="HJ101" s="403">
        <f t="shared" si="196"/>
        <v>0</v>
      </c>
      <c r="HK101" s="403">
        <f t="shared" si="196"/>
        <v>0</v>
      </c>
      <c r="HL101" s="403">
        <f t="shared" si="196"/>
        <v>0</v>
      </c>
      <c r="HM101" s="403">
        <f t="shared" si="196"/>
        <v>0</v>
      </c>
      <c r="HN101" s="403">
        <f t="shared" si="196"/>
        <v>0</v>
      </c>
      <c r="HO101" s="403">
        <f t="shared" si="196"/>
        <v>0</v>
      </c>
      <c r="HP101" s="403">
        <f t="shared" si="196"/>
        <v>0</v>
      </c>
      <c r="HQ101" s="403">
        <f t="shared" si="196"/>
        <v>0</v>
      </c>
      <c r="HR101" s="403">
        <f t="shared" si="196"/>
        <v>0</v>
      </c>
      <c r="HS101" s="403">
        <f t="shared" si="196"/>
        <v>0</v>
      </c>
      <c r="HT101" s="403">
        <f t="shared" si="196"/>
        <v>0</v>
      </c>
      <c r="HU101" s="403">
        <f t="shared" si="196"/>
        <v>0</v>
      </c>
      <c r="HV101" s="403">
        <f t="shared" si="196"/>
        <v>0</v>
      </c>
      <c r="HW101" s="403">
        <f t="shared" si="196"/>
        <v>0</v>
      </c>
      <c r="HX101" s="403">
        <f t="shared" si="196"/>
        <v>0</v>
      </c>
      <c r="HY101" s="403">
        <f t="shared" si="196"/>
        <v>0</v>
      </c>
      <c r="HZ101" s="403">
        <f t="shared" si="196"/>
        <v>0</v>
      </c>
      <c r="IA101" s="403">
        <f t="shared" si="196"/>
        <v>0</v>
      </c>
      <c r="IB101" s="403">
        <f t="shared" si="196"/>
        <v>0</v>
      </c>
      <c r="IC101" s="403">
        <f t="shared" si="196"/>
        <v>0</v>
      </c>
      <c r="ID101" s="403">
        <f t="shared" si="196"/>
        <v>0</v>
      </c>
      <c r="IE101" s="403">
        <f t="shared" si="196"/>
        <v>0</v>
      </c>
      <c r="IF101" s="403">
        <f t="shared" si="196"/>
        <v>0</v>
      </c>
      <c r="IG101" s="403">
        <f t="shared" si="196"/>
        <v>0</v>
      </c>
      <c r="IH101" s="403">
        <f t="shared" si="196"/>
        <v>0</v>
      </c>
      <c r="II101" s="403">
        <f t="shared" si="196"/>
        <v>0</v>
      </c>
      <c r="IJ101" s="403">
        <f t="shared" si="196"/>
        <v>0</v>
      </c>
      <c r="IK101" s="403">
        <f t="shared" si="196"/>
        <v>0</v>
      </c>
      <c r="IL101" s="403">
        <f t="shared" si="196"/>
        <v>0</v>
      </c>
      <c r="IM101" s="403">
        <f t="shared" si="196"/>
        <v>0</v>
      </c>
      <c r="IN101" s="403">
        <f t="shared" si="196"/>
        <v>0</v>
      </c>
      <c r="IO101" s="403">
        <f t="shared" si="196"/>
        <v>0</v>
      </c>
      <c r="IP101" s="403">
        <f t="shared" si="196"/>
        <v>0</v>
      </c>
      <c r="IQ101" s="403">
        <f t="shared" si="196"/>
        <v>0</v>
      </c>
      <c r="IR101" s="403">
        <f t="shared" si="196"/>
        <v>0</v>
      </c>
      <c r="IS101" s="403">
        <f t="shared" si="196"/>
        <v>0</v>
      </c>
      <c r="IT101" s="403">
        <f t="shared" si="196"/>
        <v>0</v>
      </c>
      <c r="IU101" s="403">
        <f t="shared" si="196"/>
        <v>0</v>
      </c>
      <c r="IV101" s="403">
        <f t="shared" si="196"/>
        <v>0</v>
      </c>
      <c r="IW101" s="403">
        <f t="shared" si="196"/>
        <v>0</v>
      </c>
      <c r="IX101" s="403">
        <f t="shared" si="196"/>
        <v>0</v>
      </c>
      <c r="IY101" s="403">
        <f t="shared" si="196"/>
        <v>0</v>
      </c>
      <c r="IZ101" s="403">
        <f t="shared" si="196"/>
        <v>0</v>
      </c>
      <c r="JA101" s="403">
        <f t="shared" si="196"/>
        <v>0</v>
      </c>
      <c r="JB101" s="403">
        <f t="shared" si="196"/>
        <v>0</v>
      </c>
      <c r="JC101" s="403">
        <f t="shared" si="196"/>
        <v>0</v>
      </c>
      <c r="JD101" s="403"/>
      <c r="JE101" s="403">
        <f t="shared" ref="JE101:LP101" si="197">IF(and($A101-JE$66&gt;=0,$A101-JE$67&lt;0),JE$74,0)</f>
        <v>0</v>
      </c>
      <c r="JF101" s="403">
        <f t="shared" si="197"/>
        <v>0</v>
      </c>
      <c r="JG101" s="403">
        <f t="shared" si="197"/>
        <v>0</v>
      </c>
      <c r="JH101" s="403">
        <f t="shared" si="197"/>
        <v>0</v>
      </c>
      <c r="JI101" s="403">
        <f t="shared" si="197"/>
        <v>0</v>
      </c>
      <c r="JJ101" s="403">
        <f t="shared" si="197"/>
        <v>0</v>
      </c>
      <c r="JK101" s="403">
        <f t="shared" si="197"/>
        <v>0</v>
      </c>
      <c r="JL101" s="403">
        <f t="shared" si="197"/>
        <v>0</v>
      </c>
      <c r="JM101" s="403">
        <f t="shared" si="197"/>
        <v>0</v>
      </c>
      <c r="JN101" s="403">
        <f t="shared" si="197"/>
        <v>0</v>
      </c>
      <c r="JO101" s="403">
        <f t="shared" si="197"/>
        <v>0</v>
      </c>
      <c r="JP101" s="403">
        <f t="shared" si="197"/>
        <v>0</v>
      </c>
      <c r="JQ101" s="403">
        <f t="shared" si="197"/>
        <v>0</v>
      </c>
      <c r="JR101" s="403">
        <f t="shared" si="197"/>
        <v>0</v>
      </c>
      <c r="JS101" s="403">
        <f t="shared" si="197"/>
        <v>0</v>
      </c>
      <c r="JT101" s="403">
        <f t="shared" si="197"/>
        <v>0</v>
      </c>
      <c r="JU101" s="403">
        <f t="shared" si="197"/>
        <v>0</v>
      </c>
      <c r="JV101" s="403">
        <f t="shared" si="197"/>
        <v>0</v>
      </c>
      <c r="JW101" s="403">
        <f t="shared" si="197"/>
        <v>0</v>
      </c>
      <c r="JX101" s="403">
        <f t="shared" si="197"/>
        <v>0</v>
      </c>
      <c r="JY101" s="403">
        <f t="shared" si="197"/>
        <v>0</v>
      </c>
      <c r="JZ101" s="403">
        <f t="shared" si="197"/>
        <v>0</v>
      </c>
      <c r="KA101" s="403">
        <f t="shared" si="197"/>
        <v>0</v>
      </c>
      <c r="KB101" s="403">
        <f t="shared" si="197"/>
        <v>0</v>
      </c>
      <c r="KC101" s="403">
        <f t="shared" si="197"/>
        <v>0</v>
      </c>
      <c r="KD101" s="403">
        <f t="shared" si="197"/>
        <v>0</v>
      </c>
      <c r="KE101" s="403">
        <f t="shared" si="197"/>
        <v>0</v>
      </c>
      <c r="KF101" s="403">
        <f t="shared" si="197"/>
        <v>0</v>
      </c>
      <c r="KG101" s="403">
        <f t="shared" si="197"/>
        <v>0</v>
      </c>
      <c r="KH101" s="403">
        <f t="shared" si="197"/>
        <v>0</v>
      </c>
      <c r="KI101" s="403">
        <f t="shared" si="197"/>
        <v>0</v>
      </c>
      <c r="KJ101" s="403">
        <f t="shared" si="197"/>
        <v>0</v>
      </c>
      <c r="KK101" s="403">
        <f t="shared" si="197"/>
        <v>0</v>
      </c>
      <c r="KL101" s="403">
        <f t="shared" si="197"/>
        <v>0</v>
      </c>
      <c r="KM101" s="403">
        <f t="shared" si="197"/>
        <v>0</v>
      </c>
      <c r="KN101" s="403">
        <f t="shared" si="197"/>
        <v>0</v>
      </c>
      <c r="KO101" s="403">
        <f t="shared" si="197"/>
        <v>0</v>
      </c>
      <c r="KP101" s="403">
        <f t="shared" si="197"/>
        <v>0</v>
      </c>
      <c r="KQ101" s="403">
        <f t="shared" si="197"/>
        <v>0</v>
      </c>
      <c r="KR101" s="403">
        <f t="shared" si="197"/>
        <v>0</v>
      </c>
      <c r="KS101" s="403">
        <f t="shared" si="197"/>
        <v>0</v>
      </c>
      <c r="KT101" s="403">
        <f t="shared" si="197"/>
        <v>0</v>
      </c>
      <c r="KU101" s="403">
        <f t="shared" si="197"/>
        <v>0</v>
      </c>
      <c r="KV101" s="403">
        <f t="shared" si="197"/>
        <v>0</v>
      </c>
      <c r="KW101" s="403">
        <f t="shared" si="197"/>
        <v>0</v>
      </c>
      <c r="KX101" s="403">
        <f t="shared" si="197"/>
        <v>0</v>
      </c>
      <c r="KY101" s="403">
        <f t="shared" si="197"/>
        <v>0</v>
      </c>
      <c r="KZ101" s="403">
        <f t="shared" si="197"/>
        <v>0</v>
      </c>
      <c r="LA101" s="403">
        <f t="shared" si="197"/>
        <v>0</v>
      </c>
      <c r="LB101" s="403">
        <f t="shared" si="197"/>
        <v>0</v>
      </c>
      <c r="LC101" s="403">
        <f t="shared" si="197"/>
        <v>0</v>
      </c>
      <c r="LD101" s="403">
        <f t="shared" si="197"/>
        <v>0</v>
      </c>
      <c r="LE101" s="403">
        <f t="shared" si="197"/>
        <v>0</v>
      </c>
      <c r="LF101" s="403">
        <f t="shared" si="197"/>
        <v>0</v>
      </c>
      <c r="LG101" s="403">
        <f t="shared" si="197"/>
        <v>0</v>
      </c>
      <c r="LH101" s="403">
        <f t="shared" si="197"/>
        <v>0</v>
      </c>
      <c r="LI101" s="403">
        <f t="shared" si="197"/>
        <v>0</v>
      </c>
      <c r="LJ101" s="403">
        <f t="shared" si="197"/>
        <v>0</v>
      </c>
      <c r="LK101" s="403">
        <f t="shared" si="197"/>
        <v>0</v>
      </c>
      <c r="LL101" s="403">
        <f t="shared" si="197"/>
        <v>0</v>
      </c>
      <c r="LM101" s="403">
        <f t="shared" si="197"/>
        <v>0</v>
      </c>
      <c r="LN101" s="403">
        <f t="shared" si="197"/>
        <v>0</v>
      </c>
      <c r="LO101" s="403">
        <f t="shared" si="197"/>
        <v>0</v>
      </c>
      <c r="LP101" s="403">
        <f t="shared" si="197"/>
        <v>0</v>
      </c>
    </row>
    <row r="102">
      <c r="A102" s="331" t="str">
        <f t="shared" si="77"/>
        <v>03-2029</v>
      </c>
      <c r="B102" s="346">
        <f t="shared" si="70"/>
        <v>8160419.69</v>
      </c>
      <c r="C102" s="346">
        <f t="shared" si="71"/>
        <v>1.001234056</v>
      </c>
      <c r="D102" s="346"/>
      <c r="E102" s="403">
        <f t="shared" ref="E102:BP102" si="198">IF(and($A102-E$66&gt;=0,$A102-E$67&lt;0),E$74,0)</f>
        <v>121708.41</v>
      </c>
      <c r="F102" s="403">
        <f t="shared" si="198"/>
        <v>90594.48</v>
      </c>
      <c r="G102" s="403">
        <f t="shared" si="198"/>
        <v>120000</v>
      </c>
      <c r="H102" s="403">
        <f t="shared" si="198"/>
        <v>129552.28</v>
      </c>
      <c r="I102" s="403">
        <f t="shared" si="198"/>
        <v>107000</v>
      </c>
      <c r="J102" s="403">
        <f t="shared" si="198"/>
        <v>103565</v>
      </c>
      <c r="K102" s="403">
        <f t="shared" si="198"/>
        <v>128418.77</v>
      </c>
      <c r="L102" s="403">
        <f t="shared" si="198"/>
        <v>87232.36</v>
      </c>
      <c r="M102" s="403">
        <f t="shared" si="198"/>
        <v>99881.32</v>
      </c>
      <c r="N102" s="403">
        <f t="shared" si="198"/>
        <v>223221.57</v>
      </c>
      <c r="O102" s="403">
        <f t="shared" si="198"/>
        <v>180593.29</v>
      </c>
      <c r="P102" s="403">
        <f t="shared" si="198"/>
        <v>91968.82</v>
      </c>
      <c r="Q102" s="403">
        <f t="shared" si="198"/>
        <v>102434.8</v>
      </c>
      <c r="R102" s="403">
        <f t="shared" si="198"/>
        <v>181860.19</v>
      </c>
      <c r="S102" s="403">
        <f t="shared" si="198"/>
        <v>208031.99</v>
      </c>
      <c r="T102" s="403">
        <f t="shared" si="198"/>
        <v>217515.94</v>
      </c>
      <c r="U102" s="403">
        <f t="shared" si="198"/>
        <v>195596.52</v>
      </c>
      <c r="V102" s="403">
        <f t="shared" si="198"/>
        <v>184028.25</v>
      </c>
      <c r="W102" s="403">
        <f t="shared" si="198"/>
        <v>168878.71</v>
      </c>
      <c r="X102" s="403">
        <f t="shared" si="198"/>
        <v>162441.03</v>
      </c>
      <c r="Y102" s="403">
        <f t="shared" si="198"/>
        <v>134043.44</v>
      </c>
      <c r="Z102" s="403">
        <f t="shared" si="198"/>
        <v>835.25</v>
      </c>
      <c r="AA102" s="403">
        <f t="shared" si="198"/>
        <v>175069.23</v>
      </c>
      <c r="AB102" s="403">
        <f t="shared" si="198"/>
        <v>159907.69</v>
      </c>
      <c r="AC102" s="403">
        <f t="shared" si="198"/>
        <v>183879.61</v>
      </c>
      <c r="AD102" s="403">
        <f t="shared" si="198"/>
        <v>184851.11</v>
      </c>
      <c r="AE102" s="403">
        <f t="shared" si="198"/>
        <v>240730.29</v>
      </c>
      <c r="AF102" s="403">
        <f t="shared" si="198"/>
        <v>112998.23</v>
      </c>
      <c r="AG102" s="403">
        <f t="shared" si="198"/>
        <v>126237</v>
      </c>
      <c r="AH102" s="403">
        <f t="shared" si="198"/>
        <v>9142.22</v>
      </c>
      <c r="AI102" s="403">
        <f t="shared" si="198"/>
        <v>186686.77</v>
      </c>
      <c r="AJ102" s="403">
        <f t="shared" si="198"/>
        <v>42000</v>
      </c>
      <c r="AK102" s="403">
        <f t="shared" si="198"/>
        <v>271017.63</v>
      </c>
      <c r="AL102" s="403">
        <f t="shared" si="198"/>
        <v>5000</v>
      </c>
      <c r="AM102" s="403">
        <f t="shared" si="198"/>
        <v>127756.57</v>
      </c>
      <c r="AN102" s="403">
        <f t="shared" si="198"/>
        <v>237115.24</v>
      </c>
      <c r="AO102" s="403">
        <f t="shared" si="198"/>
        <v>158167.25</v>
      </c>
      <c r="AP102" s="403">
        <f t="shared" si="198"/>
        <v>103015</v>
      </c>
      <c r="AQ102" s="403">
        <f t="shared" si="198"/>
        <v>155500</v>
      </c>
      <c r="AR102" s="403">
        <f t="shared" si="198"/>
        <v>167620.78</v>
      </c>
      <c r="AS102" s="403">
        <f t="shared" si="198"/>
        <v>191134.2</v>
      </c>
      <c r="AT102" s="403">
        <f t="shared" si="198"/>
        <v>283068.43</v>
      </c>
      <c r="AU102" s="403">
        <f t="shared" si="198"/>
        <v>114804.31</v>
      </c>
      <c r="AV102" s="403">
        <f t="shared" si="198"/>
        <v>109785.34</v>
      </c>
      <c r="AW102" s="403">
        <f t="shared" si="198"/>
        <v>48000</v>
      </c>
      <c r="AX102" s="403">
        <f t="shared" si="198"/>
        <v>164702</v>
      </c>
      <c r="AY102" s="403">
        <f t="shared" si="198"/>
        <v>223255</v>
      </c>
      <c r="AZ102" s="403">
        <f t="shared" si="198"/>
        <v>72000</v>
      </c>
      <c r="BA102" s="403">
        <f t="shared" si="198"/>
        <v>97799.52</v>
      </c>
      <c r="BB102" s="403">
        <f t="shared" si="198"/>
        <v>242596.66</v>
      </c>
      <c r="BC102" s="403">
        <f t="shared" si="198"/>
        <v>108292.85</v>
      </c>
      <c r="BD102" s="403">
        <f t="shared" si="198"/>
        <v>238900</v>
      </c>
      <c r="BE102" s="403">
        <f t="shared" si="198"/>
        <v>101455.9</v>
      </c>
      <c r="BF102" s="403">
        <f t="shared" si="198"/>
        <v>23511.76</v>
      </c>
      <c r="BG102" s="403">
        <f t="shared" si="198"/>
        <v>20008.84</v>
      </c>
      <c r="BH102" s="403">
        <f t="shared" si="198"/>
        <v>77858.98</v>
      </c>
      <c r="BI102" s="403">
        <f t="shared" si="198"/>
        <v>45000</v>
      </c>
      <c r="BJ102" s="403">
        <f t="shared" si="198"/>
        <v>124565</v>
      </c>
      <c r="BK102" s="403">
        <f t="shared" si="198"/>
        <v>25000</v>
      </c>
      <c r="BL102" s="403">
        <f t="shared" si="198"/>
        <v>29885</v>
      </c>
      <c r="BM102" s="403">
        <f t="shared" si="198"/>
        <v>33809.25</v>
      </c>
      <c r="BN102" s="403">
        <f t="shared" si="198"/>
        <v>10969.85</v>
      </c>
      <c r="BO102" s="403">
        <f t="shared" si="198"/>
        <v>77861.76</v>
      </c>
      <c r="BP102" s="403">
        <f t="shared" si="198"/>
        <v>10058</v>
      </c>
      <c r="BQ102" s="403"/>
      <c r="BR102" s="403">
        <f t="shared" ref="BR102:EC102" si="199">IF(and($A102-BR$66&gt;=0,$A102-BR$67&lt;0),BR$74,0)</f>
        <v>0</v>
      </c>
      <c r="BS102" s="403">
        <f t="shared" si="199"/>
        <v>0</v>
      </c>
      <c r="BT102" s="403">
        <f t="shared" si="199"/>
        <v>0</v>
      </c>
      <c r="BU102" s="403">
        <f t="shared" si="199"/>
        <v>0</v>
      </c>
      <c r="BV102" s="403">
        <f t="shared" si="199"/>
        <v>0</v>
      </c>
      <c r="BW102" s="403">
        <f t="shared" si="199"/>
        <v>0</v>
      </c>
      <c r="BX102" s="403">
        <f t="shared" si="199"/>
        <v>0</v>
      </c>
      <c r="BY102" s="403">
        <f t="shared" si="199"/>
        <v>0</v>
      </c>
      <c r="BZ102" s="403">
        <f t="shared" si="199"/>
        <v>0</v>
      </c>
      <c r="CA102" s="403">
        <f t="shared" si="199"/>
        <v>0</v>
      </c>
      <c r="CB102" s="403">
        <f t="shared" si="199"/>
        <v>0</v>
      </c>
      <c r="CC102" s="403">
        <f t="shared" si="199"/>
        <v>0</v>
      </c>
      <c r="CD102" s="403">
        <f t="shared" si="199"/>
        <v>0</v>
      </c>
      <c r="CE102" s="403">
        <f t="shared" si="199"/>
        <v>0</v>
      </c>
      <c r="CF102" s="403">
        <f t="shared" si="199"/>
        <v>0</v>
      </c>
      <c r="CG102" s="403">
        <f t="shared" si="199"/>
        <v>0</v>
      </c>
      <c r="CH102" s="403">
        <f t="shared" si="199"/>
        <v>0</v>
      </c>
      <c r="CI102" s="403">
        <f t="shared" si="199"/>
        <v>0</v>
      </c>
      <c r="CJ102" s="403">
        <f t="shared" si="199"/>
        <v>0</v>
      </c>
      <c r="CK102" s="403">
        <f t="shared" si="199"/>
        <v>0</v>
      </c>
      <c r="CL102" s="403">
        <f t="shared" si="199"/>
        <v>0</v>
      </c>
      <c r="CM102" s="403">
        <f t="shared" si="199"/>
        <v>0</v>
      </c>
      <c r="CN102" s="403">
        <f t="shared" si="199"/>
        <v>0</v>
      </c>
      <c r="CO102" s="403">
        <f t="shared" si="199"/>
        <v>0</v>
      </c>
      <c r="CP102" s="403">
        <f t="shared" si="199"/>
        <v>0</v>
      </c>
      <c r="CQ102" s="403">
        <f t="shared" si="199"/>
        <v>0</v>
      </c>
      <c r="CR102" s="403">
        <f t="shared" si="199"/>
        <v>0</v>
      </c>
      <c r="CS102" s="403">
        <f t="shared" si="199"/>
        <v>0</v>
      </c>
      <c r="CT102" s="403">
        <f t="shared" si="199"/>
        <v>0</v>
      </c>
      <c r="CU102" s="403">
        <f t="shared" si="199"/>
        <v>0</v>
      </c>
      <c r="CV102" s="403">
        <f t="shared" si="199"/>
        <v>0</v>
      </c>
      <c r="CW102" s="403">
        <f t="shared" si="199"/>
        <v>0</v>
      </c>
      <c r="CX102" s="403">
        <f t="shared" si="199"/>
        <v>0</v>
      </c>
      <c r="CY102" s="403">
        <f t="shared" si="199"/>
        <v>0</v>
      </c>
      <c r="CZ102" s="403">
        <f t="shared" si="199"/>
        <v>0</v>
      </c>
      <c r="DA102" s="403">
        <f t="shared" si="199"/>
        <v>0</v>
      </c>
      <c r="DB102" s="403">
        <f t="shared" si="199"/>
        <v>0</v>
      </c>
      <c r="DC102" s="403">
        <f t="shared" si="199"/>
        <v>0</v>
      </c>
      <c r="DD102" s="403">
        <f t="shared" si="199"/>
        <v>0</v>
      </c>
      <c r="DE102" s="403">
        <f t="shared" si="199"/>
        <v>0</v>
      </c>
      <c r="DF102" s="403">
        <f t="shared" si="199"/>
        <v>0</v>
      </c>
      <c r="DG102" s="403">
        <f t="shared" si="199"/>
        <v>0</v>
      </c>
      <c r="DH102" s="403">
        <f t="shared" si="199"/>
        <v>0</v>
      </c>
      <c r="DI102" s="403">
        <f t="shared" si="199"/>
        <v>0</v>
      </c>
      <c r="DJ102" s="403">
        <f t="shared" si="199"/>
        <v>0</v>
      </c>
      <c r="DK102" s="403">
        <f t="shared" si="199"/>
        <v>0</v>
      </c>
      <c r="DL102" s="403">
        <f t="shared" si="199"/>
        <v>0</v>
      </c>
      <c r="DM102" s="403">
        <f t="shared" si="199"/>
        <v>0</v>
      </c>
      <c r="DN102" s="403">
        <f t="shared" si="199"/>
        <v>0</v>
      </c>
      <c r="DO102" s="403">
        <f t="shared" si="199"/>
        <v>0</v>
      </c>
      <c r="DP102" s="403">
        <f t="shared" si="199"/>
        <v>0</v>
      </c>
      <c r="DQ102" s="403">
        <f t="shared" si="199"/>
        <v>0</v>
      </c>
      <c r="DR102" s="403">
        <f t="shared" si="199"/>
        <v>0</v>
      </c>
      <c r="DS102" s="403">
        <f t="shared" si="199"/>
        <v>0</v>
      </c>
      <c r="DT102" s="403">
        <f t="shared" si="199"/>
        <v>0</v>
      </c>
      <c r="DU102" s="403">
        <f t="shared" si="199"/>
        <v>0</v>
      </c>
      <c r="DV102" s="403">
        <f t="shared" si="199"/>
        <v>0</v>
      </c>
      <c r="DW102" s="403">
        <f t="shared" si="199"/>
        <v>0</v>
      </c>
      <c r="DX102" s="403">
        <f t="shared" si="199"/>
        <v>0</v>
      </c>
      <c r="DY102" s="403">
        <f t="shared" si="199"/>
        <v>0</v>
      </c>
      <c r="DZ102" s="403">
        <f t="shared" si="199"/>
        <v>0</v>
      </c>
      <c r="EA102" s="403">
        <f t="shared" si="199"/>
        <v>0</v>
      </c>
      <c r="EB102" s="403">
        <f t="shared" si="199"/>
        <v>0</v>
      </c>
      <c r="EC102" s="403">
        <f t="shared" si="199"/>
        <v>0</v>
      </c>
      <c r="ED102" s="403"/>
      <c r="EE102" s="403">
        <f t="shared" ref="EE102:GP102" si="200">IF(and($A102-EE$66&gt;=0,$A102-EE$67&lt;0),EE$74,0)</f>
        <v>0</v>
      </c>
      <c r="EF102" s="403">
        <f t="shared" si="200"/>
        <v>0</v>
      </c>
      <c r="EG102" s="403">
        <f t="shared" si="200"/>
        <v>0</v>
      </c>
      <c r="EH102" s="403">
        <f t="shared" si="200"/>
        <v>0</v>
      </c>
      <c r="EI102" s="403">
        <f t="shared" si="200"/>
        <v>0</v>
      </c>
      <c r="EJ102" s="403">
        <f t="shared" si="200"/>
        <v>0</v>
      </c>
      <c r="EK102" s="403">
        <f t="shared" si="200"/>
        <v>0</v>
      </c>
      <c r="EL102" s="403">
        <f t="shared" si="200"/>
        <v>0</v>
      </c>
      <c r="EM102" s="403">
        <f t="shared" si="200"/>
        <v>0</v>
      </c>
      <c r="EN102" s="403">
        <f t="shared" si="200"/>
        <v>0</v>
      </c>
      <c r="EO102" s="403">
        <f t="shared" si="200"/>
        <v>0</v>
      </c>
      <c r="EP102" s="403">
        <f t="shared" si="200"/>
        <v>0</v>
      </c>
      <c r="EQ102" s="403">
        <f t="shared" si="200"/>
        <v>0</v>
      </c>
      <c r="ER102" s="403">
        <f t="shared" si="200"/>
        <v>0</v>
      </c>
      <c r="ES102" s="403">
        <f t="shared" si="200"/>
        <v>0</v>
      </c>
      <c r="ET102" s="403">
        <f t="shared" si="200"/>
        <v>0</v>
      </c>
      <c r="EU102" s="403">
        <f t="shared" si="200"/>
        <v>0</v>
      </c>
      <c r="EV102" s="403">
        <f t="shared" si="200"/>
        <v>0</v>
      </c>
      <c r="EW102" s="403">
        <f t="shared" si="200"/>
        <v>0</v>
      </c>
      <c r="EX102" s="403">
        <f t="shared" si="200"/>
        <v>0</v>
      </c>
      <c r="EY102" s="403">
        <f t="shared" si="200"/>
        <v>0</v>
      </c>
      <c r="EZ102" s="403">
        <f t="shared" si="200"/>
        <v>0</v>
      </c>
      <c r="FA102" s="403">
        <f t="shared" si="200"/>
        <v>0</v>
      </c>
      <c r="FB102" s="403">
        <f t="shared" si="200"/>
        <v>0</v>
      </c>
      <c r="FC102" s="403">
        <f t="shared" si="200"/>
        <v>0</v>
      </c>
      <c r="FD102" s="403">
        <f t="shared" si="200"/>
        <v>0</v>
      </c>
      <c r="FE102" s="403">
        <f t="shared" si="200"/>
        <v>0</v>
      </c>
      <c r="FF102" s="403">
        <f t="shared" si="200"/>
        <v>0</v>
      </c>
      <c r="FG102" s="403">
        <f t="shared" si="200"/>
        <v>0</v>
      </c>
      <c r="FH102" s="403">
        <f t="shared" si="200"/>
        <v>0</v>
      </c>
      <c r="FI102" s="403">
        <f t="shared" si="200"/>
        <v>0</v>
      </c>
      <c r="FJ102" s="403">
        <f t="shared" si="200"/>
        <v>0</v>
      </c>
      <c r="FK102" s="403">
        <f t="shared" si="200"/>
        <v>0</v>
      </c>
      <c r="FL102" s="403">
        <f t="shared" si="200"/>
        <v>0</v>
      </c>
      <c r="FM102" s="403">
        <f t="shared" si="200"/>
        <v>0</v>
      </c>
      <c r="FN102" s="403">
        <f t="shared" si="200"/>
        <v>0</v>
      </c>
      <c r="FO102" s="403">
        <f t="shared" si="200"/>
        <v>0</v>
      </c>
      <c r="FP102" s="403">
        <f t="shared" si="200"/>
        <v>0</v>
      </c>
      <c r="FQ102" s="403">
        <f t="shared" si="200"/>
        <v>0</v>
      </c>
      <c r="FR102" s="403">
        <f t="shared" si="200"/>
        <v>0</v>
      </c>
      <c r="FS102" s="403">
        <f t="shared" si="200"/>
        <v>0</v>
      </c>
      <c r="FT102" s="403">
        <f t="shared" si="200"/>
        <v>0</v>
      </c>
      <c r="FU102" s="403">
        <f t="shared" si="200"/>
        <v>0</v>
      </c>
      <c r="FV102" s="403">
        <f t="shared" si="200"/>
        <v>0</v>
      </c>
      <c r="FW102" s="403">
        <f t="shared" si="200"/>
        <v>0</v>
      </c>
      <c r="FX102" s="403">
        <f t="shared" si="200"/>
        <v>0</v>
      </c>
      <c r="FY102" s="403">
        <f t="shared" si="200"/>
        <v>0</v>
      </c>
      <c r="FZ102" s="403">
        <f t="shared" si="200"/>
        <v>0</v>
      </c>
      <c r="GA102" s="403">
        <f t="shared" si="200"/>
        <v>0</v>
      </c>
      <c r="GB102" s="403">
        <f t="shared" si="200"/>
        <v>0</v>
      </c>
      <c r="GC102" s="403">
        <f t="shared" si="200"/>
        <v>0</v>
      </c>
      <c r="GD102" s="403">
        <f t="shared" si="200"/>
        <v>0</v>
      </c>
      <c r="GE102" s="403">
        <f t="shared" si="200"/>
        <v>0</v>
      </c>
      <c r="GF102" s="403">
        <f t="shared" si="200"/>
        <v>0</v>
      </c>
      <c r="GG102" s="403">
        <f t="shared" si="200"/>
        <v>0</v>
      </c>
      <c r="GH102" s="403">
        <f t="shared" si="200"/>
        <v>0</v>
      </c>
      <c r="GI102" s="403">
        <f t="shared" si="200"/>
        <v>0</v>
      </c>
      <c r="GJ102" s="403">
        <f t="shared" si="200"/>
        <v>0</v>
      </c>
      <c r="GK102" s="403">
        <f t="shared" si="200"/>
        <v>0</v>
      </c>
      <c r="GL102" s="403">
        <f t="shared" si="200"/>
        <v>0</v>
      </c>
      <c r="GM102" s="403">
        <f t="shared" si="200"/>
        <v>0</v>
      </c>
      <c r="GN102" s="403">
        <f t="shared" si="200"/>
        <v>0</v>
      </c>
      <c r="GO102" s="403">
        <f t="shared" si="200"/>
        <v>0</v>
      </c>
      <c r="GP102" s="403">
        <f t="shared" si="200"/>
        <v>0</v>
      </c>
      <c r="GQ102" s="403"/>
      <c r="GR102" s="403">
        <f t="shared" ref="GR102:JC102" si="201">IF(and($A102-GR$66&gt;=0,$A102-GR$67&lt;0),GR$74,0)</f>
        <v>0</v>
      </c>
      <c r="GS102" s="403">
        <f t="shared" si="201"/>
        <v>0</v>
      </c>
      <c r="GT102" s="403">
        <f t="shared" si="201"/>
        <v>0</v>
      </c>
      <c r="GU102" s="403">
        <f t="shared" si="201"/>
        <v>0</v>
      </c>
      <c r="GV102" s="403">
        <f t="shared" si="201"/>
        <v>0</v>
      </c>
      <c r="GW102" s="403">
        <f t="shared" si="201"/>
        <v>0</v>
      </c>
      <c r="GX102" s="403">
        <f t="shared" si="201"/>
        <v>0</v>
      </c>
      <c r="GY102" s="403">
        <f t="shared" si="201"/>
        <v>0</v>
      </c>
      <c r="GZ102" s="403">
        <f t="shared" si="201"/>
        <v>0</v>
      </c>
      <c r="HA102" s="403">
        <f t="shared" si="201"/>
        <v>0</v>
      </c>
      <c r="HB102" s="403">
        <f t="shared" si="201"/>
        <v>0</v>
      </c>
      <c r="HC102" s="403">
        <f t="shared" si="201"/>
        <v>0</v>
      </c>
      <c r="HD102" s="403">
        <f t="shared" si="201"/>
        <v>0</v>
      </c>
      <c r="HE102" s="403">
        <f t="shared" si="201"/>
        <v>0</v>
      </c>
      <c r="HF102" s="403">
        <f t="shared" si="201"/>
        <v>0</v>
      </c>
      <c r="HG102" s="403">
        <f t="shared" si="201"/>
        <v>0</v>
      </c>
      <c r="HH102" s="403">
        <f t="shared" si="201"/>
        <v>0</v>
      </c>
      <c r="HI102" s="403">
        <f t="shared" si="201"/>
        <v>0</v>
      </c>
      <c r="HJ102" s="403">
        <f t="shared" si="201"/>
        <v>0</v>
      </c>
      <c r="HK102" s="403">
        <f t="shared" si="201"/>
        <v>0</v>
      </c>
      <c r="HL102" s="403">
        <f t="shared" si="201"/>
        <v>0</v>
      </c>
      <c r="HM102" s="403">
        <f t="shared" si="201"/>
        <v>0</v>
      </c>
      <c r="HN102" s="403">
        <f t="shared" si="201"/>
        <v>0</v>
      </c>
      <c r="HO102" s="403">
        <f t="shared" si="201"/>
        <v>0</v>
      </c>
      <c r="HP102" s="403">
        <f t="shared" si="201"/>
        <v>0</v>
      </c>
      <c r="HQ102" s="403">
        <f t="shared" si="201"/>
        <v>0</v>
      </c>
      <c r="HR102" s="403">
        <f t="shared" si="201"/>
        <v>0</v>
      </c>
      <c r="HS102" s="403">
        <f t="shared" si="201"/>
        <v>0</v>
      </c>
      <c r="HT102" s="403">
        <f t="shared" si="201"/>
        <v>0</v>
      </c>
      <c r="HU102" s="403">
        <f t="shared" si="201"/>
        <v>0</v>
      </c>
      <c r="HV102" s="403">
        <f t="shared" si="201"/>
        <v>0</v>
      </c>
      <c r="HW102" s="403">
        <f t="shared" si="201"/>
        <v>0</v>
      </c>
      <c r="HX102" s="403">
        <f t="shared" si="201"/>
        <v>0</v>
      </c>
      <c r="HY102" s="403">
        <f t="shared" si="201"/>
        <v>0</v>
      </c>
      <c r="HZ102" s="403">
        <f t="shared" si="201"/>
        <v>0</v>
      </c>
      <c r="IA102" s="403">
        <f t="shared" si="201"/>
        <v>0</v>
      </c>
      <c r="IB102" s="403">
        <f t="shared" si="201"/>
        <v>0</v>
      </c>
      <c r="IC102" s="403">
        <f t="shared" si="201"/>
        <v>0</v>
      </c>
      <c r="ID102" s="403">
        <f t="shared" si="201"/>
        <v>0</v>
      </c>
      <c r="IE102" s="403">
        <f t="shared" si="201"/>
        <v>0</v>
      </c>
      <c r="IF102" s="403">
        <f t="shared" si="201"/>
        <v>0</v>
      </c>
      <c r="IG102" s="403">
        <f t="shared" si="201"/>
        <v>0</v>
      </c>
      <c r="IH102" s="403">
        <f t="shared" si="201"/>
        <v>0</v>
      </c>
      <c r="II102" s="403">
        <f t="shared" si="201"/>
        <v>0</v>
      </c>
      <c r="IJ102" s="403">
        <f t="shared" si="201"/>
        <v>0</v>
      </c>
      <c r="IK102" s="403">
        <f t="shared" si="201"/>
        <v>0</v>
      </c>
      <c r="IL102" s="403">
        <f t="shared" si="201"/>
        <v>0</v>
      </c>
      <c r="IM102" s="403">
        <f t="shared" si="201"/>
        <v>0</v>
      </c>
      <c r="IN102" s="403">
        <f t="shared" si="201"/>
        <v>0</v>
      </c>
      <c r="IO102" s="403">
        <f t="shared" si="201"/>
        <v>0</v>
      </c>
      <c r="IP102" s="403">
        <f t="shared" si="201"/>
        <v>0</v>
      </c>
      <c r="IQ102" s="403">
        <f t="shared" si="201"/>
        <v>0</v>
      </c>
      <c r="IR102" s="403">
        <f t="shared" si="201"/>
        <v>0</v>
      </c>
      <c r="IS102" s="403">
        <f t="shared" si="201"/>
        <v>0</v>
      </c>
      <c r="IT102" s="403">
        <f t="shared" si="201"/>
        <v>0</v>
      </c>
      <c r="IU102" s="403">
        <f t="shared" si="201"/>
        <v>0</v>
      </c>
      <c r="IV102" s="403">
        <f t="shared" si="201"/>
        <v>0</v>
      </c>
      <c r="IW102" s="403">
        <f t="shared" si="201"/>
        <v>0</v>
      </c>
      <c r="IX102" s="403">
        <f t="shared" si="201"/>
        <v>0</v>
      </c>
      <c r="IY102" s="403">
        <f t="shared" si="201"/>
        <v>0</v>
      </c>
      <c r="IZ102" s="403">
        <f t="shared" si="201"/>
        <v>0</v>
      </c>
      <c r="JA102" s="403">
        <f t="shared" si="201"/>
        <v>0</v>
      </c>
      <c r="JB102" s="403">
        <f t="shared" si="201"/>
        <v>0</v>
      </c>
      <c r="JC102" s="403">
        <f t="shared" si="201"/>
        <v>0</v>
      </c>
      <c r="JD102" s="403"/>
      <c r="JE102" s="403">
        <f t="shared" ref="JE102:LP102" si="202">IF(and($A102-JE$66&gt;=0,$A102-JE$67&lt;0),JE$74,0)</f>
        <v>0</v>
      </c>
      <c r="JF102" s="403">
        <f t="shared" si="202"/>
        <v>0</v>
      </c>
      <c r="JG102" s="403">
        <f t="shared" si="202"/>
        <v>0</v>
      </c>
      <c r="JH102" s="403">
        <f t="shared" si="202"/>
        <v>0</v>
      </c>
      <c r="JI102" s="403">
        <f t="shared" si="202"/>
        <v>0</v>
      </c>
      <c r="JJ102" s="403">
        <f t="shared" si="202"/>
        <v>0</v>
      </c>
      <c r="JK102" s="403">
        <f t="shared" si="202"/>
        <v>0</v>
      </c>
      <c r="JL102" s="403">
        <f t="shared" si="202"/>
        <v>0</v>
      </c>
      <c r="JM102" s="403">
        <f t="shared" si="202"/>
        <v>0</v>
      </c>
      <c r="JN102" s="403">
        <f t="shared" si="202"/>
        <v>0</v>
      </c>
      <c r="JO102" s="403">
        <f t="shared" si="202"/>
        <v>0</v>
      </c>
      <c r="JP102" s="403">
        <f t="shared" si="202"/>
        <v>0</v>
      </c>
      <c r="JQ102" s="403">
        <f t="shared" si="202"/>
        <v>0</v>
      </c>
      <c r="JR102" s="403">
        <f t="shared" si="202"/>
        <v>0</v>
      </c>
      <c r="JS102" s="403">
        <f t="shared" si="202"/>
        <v>0</v>
      </c>
      <c r="JT102" s="403">
        <f t="shared" si="202"/>
        <v>0</v>
      </c>
      <c r="JU102" s="403">
        <f t="shared" si="202"/>
        <v>0</v>
      </c>
      <c r="JV102" s="403">
        <f t="shared" si="202"/>
        <v>0</v>
      </c>
      <c r="JW102" s="403">
        <f t="shared" si="202"/>
        <v>0</v>
      </c>
      <c r="JX102" s="403">
        <f t="shared" si="202"/>
        <v>0</v>
      </c>
      <c r="JY102" s="403">
        <f t="shared" si="202"/>
        <v>0</v>
      </c>
      <c r="JZ102" s="403">
        <f t="shared" si="202"/>
        <v>0</v>
      </c>
      <c r="KA102" s="403">
        <f t="shared" si="202"/>
        <v>0</v>
      </c>
      <c r="KB102" s="403">
        <f t="shared" si="202"/>
        <v>0</v>
      </c>
      <c r="KC102" s="403">
        <f t="shared" si="202"/>
        <v>0</v>
      </c>
      <c r="KD102" s="403">
        <f t="shared" si="202"/>
        <v>0</v>
      </c>
      <c r="KE102" s="403">
        <f t="shared" si="202"/>
        <v>0</v>
      </c>
      <c r="KF102" s="403">
        <f t="shared" si="202"/>
        <v>0</v>
      </c>
      <c r="KG102" s="403">
        <f t="shared" si="202"/>
        <v>0</v>
      </c>
      <c r="KH102" s="403">
        <f t="shared" si="202"/>
        <v>0</v>
      </c>
      <c r="KI102" s="403">
        <f t="shared" si="202"/>
        <v>0</v>
      </c>
      <c r="KJ102" s="403">
        <f t="shared" si="202"/>
        <v>0</v>
      </c>
      <c r="KK102" s="403">
        <f t="shared" si="202"/>
        <v>0</v>
      </c>
      <c r="KL102" s="403">
        <f t="shared" si="202"/>
        <v>0</v>
      </c>
      <c r="KM102" s="403">
        <f t="shared" si="202"/>
        <v>0</v>
      </c>
      <c r="KN102" s="403">
        <f t="shared" si="202"/>
        <v>0</v>
      </c>
      <c r="KO102" s="403">
        <f t="shared" si="202"/>
        <v>0</v>
      </c>
      <c r="KP102" s="403">
        <f t="shared" si="202"/>
        <v>0</v>
      </c>
      <c r="KQ102" s="403">
        <f t="shared" si="202"/>
        <v>0</v>
      </c>
      <c r="KR102" s="403">
        <f t="shared" si="202"/>
        <v>0</v>
      </c>
      <c r="KS102" s="403">
        <f t="shared" si="202"/>
        <v>0</v>
      </c>
      <c r="KT102" s="403">
        <f t="shared" si="202"/>
        <v>0</v>
      </c>
      <c r="KU102" s="403">
        <f t="shared" si="202"/>
        <v>0</v>
      </c>
      <c r="KV102" s="403">
        <f t="shared" si="202"/>
        <v>0</v>
      </c>
      <c r="KW102" s="403">
        <f t="shared" si="202"/>
        <v>0</v>
      </c>
      <c r="KX102" s="403">
        <f t="shared" si="202"/>
        <v>0</v>
      </c>
      <c r="KY102" s="403">
        <f t="shared" si="202"/>
        <v>0</v>
      </c>
      <c r="KZ102" s="403">
        <f t="shared" si="202"/>
        <v>0</v>
      </c>
      <c r="LA102" s="403">
        <f t="shared" si="202"/>
        <v>0</v>
      </c>
      <c r="LB102" s="403">
        <f t="shared" si="202"/>
        <v>0</v>
      </c>
      <c r="LC102" s="403">
        <f t="shared" si="202"/>
        <v>0</v>
      </c>
      <c r="LD102" s="403">
        <f t="shared" si="202"/>
        <v>0</v>
      </c>
      <c r="LE102" s="403">
        <f t="shared" si="202"/>
        <v>0</v>
      </c>
      <c r="LF102" s="403">
        <f t="shared" si="202"/>
        <v>0</v>
      </c>
      <c r="LG102" s="403">
        <f t="shared" si="202"/>
        <v>0</v>
      </c>
      <c r="LH102" s="403">
        <f t="shared" si="202"/>
        <v>0</v>
      </c>
      <c r="LI102" s="403">
        <f t="shared" si="202"/>
        <v>0</v>
      </c>
      <c r="LJ102" s="403">
        <f t="shared" si="202"/>
        <v>0</v>
      </c>
      <c r="LK102" s="403">
        <f t="shared" si="202"/>
        <v>0</v>
      </c>
      <c r="LL102" s="403">
        <f t="shared" si="202"/>
        <v>0</v>
      </c>
      <c r="LM102" s="403">
        <f t="shared" si="202"/>
        <v>0</v>
      </c>
      <c r="LN102" s="403">
        <f t="shared" si="202"/>
        <v>0</v>
      </c>
      <c r="LO102" s="403">
        <f t="shared" si="202"/>
        <v>0</v>
      </c>
      <c r="LP102" s="403">
        <f t="shared" si="202"/>
        <v>0</v>
      </c>
    </row>
    <row r="103">
      <c r="A103" s="331" t="str">
        <f t="shared" si="77"/>
        <v>06-2029</v>
      </c>
      <c r="B103" s="346">
        <f t="shared" si="70"/>
        <v>8160419.69</v>
      </c>
      <c r="C103" s="346">
        <f t="shared" si="71"/>
        <v>1.001234056</v>
      </c>
      <c r="D103" s="346"/>
      <c r="E103" s="403">
        <f t="shared" ref="E103:BP103" si="203">IF(and($A103-E$66&gt;=0,$A103-E$67&lt;0),E$74,0)</f>
        <v>121708.41</v>
      </c>
      <c r="F103" s="403">
        <f t="shared" si="203"/>
        <v>90594.48</v>
      </c>
      <c r="G103" s="403">
        <f t="shared" si="203"/>
        <v>120000</v>
      </c>
      <c r="H103" s="403">
        <f t="shared" si="203"/>
        <v>129552.28</v>
      </c>
      <c r="I103" s="403">
        <f t="shared" si="203"/>
        <v>107000</v>
      </c>
      <c r="J103" s="403">
        <f t="shared" si="203"/>
        <v>103565</v>
      </c>
      <c r="K103" s="403">
        <f t="shared" si="203"/>
        <v>128418.77</v>
      </c>
      <c r="L103" s="403">
        <f t="shared" si="203"/>
        <v>87232.36</v>
      </c>
      <c r="M103" s="403">
        <f t="shared" si="203"/>
        <v>99881.32</v>
      </c>
      <c r="N103" s="403">
        <f t="shared" si="203"/>
        <v>223221.57</v>
      </c>
      <c r="O103" s="403">
        <f t="shared" si="203"/>
        <v>180593.29</v>
      </c>
      <c r="P103" s="403">
        <f t="shared" si="203"/>
        <v>91968.82</v>
      </c>
      <c r="Q103" s="403">
        <f t="shared" si="203"/>
        <v>102434.8</v>
      </c>
      <c r="R103" s="403">
        <f t="shared" si="203"/>
        <v>181860.19</v>
      </c>
      <c r="S103" s="403">
        <f t="shared" si="203"/>
        <v>208031.99</v>
      </c>
      <c r="T103" s="403">
        <f t="shared" si="203"/>
        <v>217515.94</v>
      </c>
      <c r="U103" s="403">
        <f t="shared" si="203"/>
        <v>195596.52</v>
      </c>
      <c r="V103" s="403">
        <f t="shared" si="203"/>
        <v>184028.25</v>
      </c>
      <c r="W103" s="403">
        <f t="shared" si="203"/>
        <v>168878.71</v>
      </c>
      <c r="X103" s="403">
        <f t="shared" si="203"/>
        <v>162441.03</v>
      </c>
      <c r="Y103" s="403">
        <f t="shared" si="203"/>
        <v>134043.44</v>
      </c>
      <c r="Z103" s="403">
        <f t="shared" si="203"/>
        <v>835.25</v>
      </c>
      <c r="AA103" s="403">
        <f t="shared" si="203"/>
        <v>175069.23</v>
      </c>
      <c r="AB103" s="403">
        <f t="shared" si="203"/>
        <v>159907.69</v>
      </c>
      <c r="AC103" s="403">
        <f t="shared" si="203"/>
        <v>183879.61</v>
      </c>
      <c r="AD103" s="403">
        <f t="shared" si="203"/>
        <v>184851.11</v>
      </c>
      <c r="AE103" s="403">
        <f t="shared" si="203"/>
        <v>240730.29</v>
      </c>
      <c r="AF103" s="403">
        <f t="shared" si="203"/>
        <v>112998.23</v>
      </c>
      <c r="AG103" s="403">
        <f t="shared" si="203"/>
        <v>126237</v>
      </c>
      <c r="AH103" s="403">
        <f t="shared" si="203"/>
        <v>9142.22</v>
      </c>
      <c r="AI103" s="403">
        <f t="shared" si="203"/>
        <v>186686.77</v>
      </c>
      <c r="AJ103" s="403">
        <f t="shared" si="203"/>
        <v>42000</v>
      </c>
      <c r="AK103" s="403">
        <f t="shared" si="203"/>
        <v>271017.63</v>
      </c>
      <c r="AL103" s="403">
        <f t="shared" si="203"/>
        <v>5000</v>
      </c>
      <c r="AM103" s="403">
        <f t="shared" si="203"/>
        <v>127756.57</v>
      </c>
      <c r="AN103" s="403">
        <f t="shared" si="203"/>
        <v>237115.24</v>
      </c>
      <c r="AO103" s="403">
        <f t="shared" si="203"/>
        <v>158167.25</v>
      </c>
      <c r="AP103" s="403">
        <f t="shared" si="203"/>
        <v>103015</v>
      </c>
      <c r="AQ103" s="403">
        <f t="shared" si="203"/>
        <v>155500</v>
      </c>
      <c r="AR103" s="403">
        <f t="shared" si="203"/>
        <v>167620.78</v>
      </c>
      <c r="AS103" s="403">
        <f t="shared" si="203"/>
        <v>191134.2</v>
      </c>
      <c r="AT103" s="403">
        <f t="shared" si="203"/>
        <v>283068.43</v>
      </c>
      <c r="AU103" s="403">
        <f t="shared" si="203"/>
        <v>114804.31</v>
      </c>
      <c r="AV103" s="403">
        <f t="shared" si="203"/>
        <v>109785.34</v>
      </c>
      <c r="AW103" s="403">
        <f t="shared" si="203"/>
        <v>48000</v>
      </c>
      <c r="AX103" s="403">
        <f t="shared" si="203"/>
        <v>164702</v>
      </c>
      <c r="AY103" s="403">
        <f t="shared" si="203"/>
        <v>223255</v>
      </c>
      <c r="AZ103" s="403">
        <f t="shared" si="203"/>
        <v>72000</v>
      </c>
      <c r="BA103" s="403">
        <f t="shared" si="203"/>
        <v>97799.52</v>
      </c>
      <c r="BB103" s="403">
        <f t="shared" si="203"/>
        <v>242596.66</v>
      </c>
      <c r="BC103" s="403">
        <f t="shared" si="203"/>
        <v>108292.85</v>
      </c>
      <c r="BD103" s="403">
        <f t="shared" si="203"/>
        <v>238900</v>
      </c>
      <c r="BE103" s="403">
        <f t="shared" si="203"/>
        <v>101455.9</v>
      </c>
      <c r="BF103" s="403">
        <f t="shared" si="203"/>
        <v>23511.76</v>
      </c>
      <c r="BG103" s="403">
        <f t="shared" si="203"/>
        <v>20008.84</v>
      </c>
      <c r="BH103" s="403">
        <f t="shared" si="203"/>
        <v>77858.98</v>
      </c>
      <c r="BI103" s="403">
        <f t="shared" si="203"/>
        <v>45000</v>
      </c>
      <c r="BJ103" s="403">
        <f t="shared" si="203"/>
        <v>124565</v>
      </c>
      <c r="BK103" s="403">
        <f t="shared" si="203"/>
        <v>25000</v>
      </c>
      <c r="BL103" s="403">
        <f t="shared" si="203"/>
        <v>29885</v>
      </c>
      <c r="BM103" s="403">
        <f t="shared" si="203"/>
        <v>33809.25</v>
      </c>
      <c r="BN103" s="403">
        <f t="shared" si="203"/>
        <v>10969.85</v>
      </c>
      <c r="BO103" s="403">
        <f t="shared" si="203"/>
        <v>77861.76</v>
      </c>
      <c r="BP103" s="403">
        <f t="shared" si="203"/>
        <v>10058</v>
      </c>
      <c r="BQ103" s="403"/>
      <c r="BR103" s="403">
        <f t="shared" ref="BR103:EC103" si="204">IF(and($A103-BR$66&gt;=0,$A103-BR$67&lt;0),BR$74,0)</f>
        <v>0</v>
      </c>
      <c r="BS103" s="403">
        <f t="shared" si="204"/>
        <v>0</v>
      </c>
      <c r="BT103" s="403">
        <f t="shared" si="204"/>
        <v>0</v>
      </c>
      <c r="BU103" s="403">
        <f t="shared" si="204"/>
        <v>0</v>
      </c>
      <c r="BV103" s="403">
        <f t="shared" si="204"/>
        <v>0</v>
      </c>
      <c r="BW103" s="403">
        <f t="shared" si="204"/>
        <v>0</v>
      </c>
      <c r="BX103" s="403">
        <f t="shared" si="204"/>
        <v>0</v>
      </c>
      <c r="BY103" s="403">
        <f t="shared" si="204"/>
        <v>0</v>
      </c>
      <c r="BZ103" s="403">
        <f t="shared" si="204"/>
        <v>0</v>
      </c>
      <c r="CA103" s="403">
        <f t="shared" si="204"/>
        <v>0</v>
      </c>
      <c r="CB103" s="403">
        <f t="shared" si="204"/>
        <v>0</v>
      </c>
      <c r="CC103" s="403">
        <f t="shared" si="204"/>
        <v>0</v>
      </c>
      <c r="CD103" s="403">
        <f t="shared" si="204"/>
        <v>0</v>
      </c>
      <c r="CE103" s="403">
        <f t="shared" si="204"/>
        <v>0</v>
      </c>
      <c r="CF103" s="403">
        <f t="shared" si="204"/>
        <v>0</v>
      </c>
      <c r="CG103" s="403">
        <f t="shared" si="204"/>
        <v>0</v>
      </c>
      <c r="CH103" s="403">
        <f t="shared" si="204"/>
        <v>0</v>
      </c>
      <c r="CI103" s="403">
        <f t="shared" si="204"/>
        <v>0</v>
      </c>
      <c r="CJ103" s="403">
        <f t="shared" si="204"/>
        <v>0</v>
      </c>
      <c r="CK103" s="403">
        <f t="shared" si="204"/>
        <v>0</v>
      </c>
      <c r="CL103" s="403">
        <f t="shared" si="204"/>
        <v>0</v>
      </c>
      <c r="CM103" s="403">
        <f t="shared" si="204"/>
        <v>0</v>
      </c>
      <c r="CN103" s="403">
        <f t="shared" si="204"/>
        <v>0</v>
      </c>
      <c r="CO103" s="403">
        <f t="shared" si="204"/>
        <v>0</v>
      </c>
      <c r="CP103" s="403">
        <f t="shared" si="204"/>
        <v>0</v>
      </c>
      <c r="CQ103" s="403">
        <f t="shared" si="204"/>
        <v>0</v>
      </c>
      <c r="CR103" s="403">
        <f t="shared" si="204"/>
        <v>0</v>
      </c>
      <c r="CS103" s="403">
        <f t="shared" si="204"/>
        <v>0</v>
      </c>
      <c r="CT103" s="403">
        <f t="shared" si="204"/>
        <v>0</v>
      </c>
      <c r="CU103" s="403">
        <f t="shared" si="204"/>
        <v>0</v>
      </c>
      <c r="CV103" s="403">
        <f t="shared" si="204"/>
        <v>0</v>
      </c>
      <c r="CW103" s="403">
        <f t="shared" si="204"/>
        <v>0</v>
      </c>
      <c r="CX103" s="403">
        <f t="shared" si="204"/>
        <v>0</v>
      </c>
      <c r="CY103" s="403">
        <f t="shared" si="204"/>
        <v>0</v>
      </c>
      <c r="CZ103" s="403">
        <f t="shared" si="204"/>
        <v>0</v>
      </c>
      <c r="DA103" s="403">
        <f t="shared" si="204"/>
        <v>0</v>
      </c>
      <c r="DB103" s="403">
        <f t="shared" si="204"/>
        <v>0</v>
      </c>
      <c r="DC103" s="403">
        <f t="shared" si="204"/>
        <v>0</v>
      </c>
      <c r="DD103" s="403">
        <f t="shared" si="204"/>
        <v>0</v>
      </c>
      <c r="DE103" s="403">
        <f t="shared" si="204"/>
        <v>0</v>
      </c>
      <c r="DF103" s="403">
        <f t="shared" si="204"/>
        <v>0</v>
      </c>
      <c r="DG103" s="403">
        <f t="shared" si="204"/>
        <v>0</v>
      </c>
      <c r="DH103" s="403">
        <f t="shared" si="204"/>
        <v>0</v>
      </c>
      <c r="DI103" s="403">
        <f t="shared" si="204"/>
        <v>0</v>
      </c>
      <c r="DJ103" s="403">
        <f t="shared" si="204"/>
        <v>0</v>
      </c>
      <c r="DK103" s="403">
        <f t="shared" si="204"/>
        <v>0</v>
      </c>
      <c r="DL103" s="403">
        <f t="shared" si="204"/>
        <v>0</v>
      </c>
      <c r="DM103" s="403">
        <f t="shared" si="204"/>
        <v>0</v>
      </c>
      <c r="DN103" s="403">
        <f t="shared" si="204"/>
        <v>0</v>
      </c>
      <c r="DO103" s="403">
        <f t="shared" si="204"/>
        <v>0</v>
      </c>
      <c r="DP103" s="403">
        <f t="shared" si="204"/>
        <v>0</v>
      </c>
      <c r="DQ103" s="403">
        <f t="shared" si="204"/>
        <v>0</v>
      </c>
      <c r="DR103" s="403">
        <f t="shared" si="204"/>
        <v>0</v>
      </c>
      <c r="DS103" s="403">
        <f t="shared" si="204"/>
        <v>0</v>
      </c>
      <c r="DT103" s="403">
        <f t="shared" si="204"/>
        <v>0</v>
      </c>
      <c r="DU103" s="403">
        <f t="shared" si="204"/>
        <v>0</v>
      </c>
      <c r="DV103" s="403">
        <f t="shared" si="204"/>
        <v>0</v>
      </c>
      <c r="DW103" s="403">
        <f t="shared" si="204"/>
        <v>0</v>
      </c>
      <c r="DX103" s="403">
        <f t="shared" si="204"/>
        <v>0</v>
      </c>
      <c r="DY103" s="403">
        <f t="shared" si="204"/>
        <v>0</v>
      </c>
      <c r="DZ103" s="403">
        <f t="shared" si="204"/>
        <v>0</v>
      </c>
      <c r="EA103" s="403">
        <f t="shared" si="204"/>
        <v>0</v>
      </c>
      <c r="EB103" s="403">
        <f t="shared" si="204"/>
        <v>0</v>
      </c>
      <c r="EC103" s="403">
        <f t="shared" si="204"/>
        <v>0</v>
      </c>
      <c r="ED103" s="403"/>
      <c r="EE103" s="403">
        <f t="shared" ref="EE103:GP103" si="205">IF(and($A103-EE$66&gt;=0,$A103-EE$67&lt;0),EE$74,0)</f>
        <v>0</v>
      </c>
      <c r="EF103" s="403">
        <f t="shared" si="205"/>
        <v>0</v>
      </c>
      <c r="EG103" s="403">
        <f t="shared" si="205"/>
        <v>0</v>
      </c>
      <c r="EH103" s="403">
        <f t="shared" si="205"/>
        <v>0</v>
      </c>
      <c r="EI103" s="403">
        <f t="shared" si="205"/>
        <v>0</v>
      </c>
      <c r="EJ103" s="403">
        <f t="shared" si="205"/>
        <v>0</v>
      </c>
      <c r="EK103" s="403">
        <f t="shared" si="205"/>
        <v>0</v>
      </c>
      <c r="EL103" s="403">
        <f t="shared" si="205"/>
        <v>0</v>
      </c>
      <c r="EM103" s="403">
        <f t="shared" si="205"/>
        <v>0</v>
      </c>
      <c r="EN103" s="403">
        <f t="shared" si="205"/>
        <v>0</v>
      </c>
      <c r="EO103" s="403">
        <f t="shared" si="205"/>
        <v>0</v>
      </c>
      <c r="EP103" s="403">
        <f t="shared" si="205"/>
        <v>0</v>
      </c>
      <c r="EQ103" s="403">
        <f t="shared" si="205"/>
        <v>0</v>
      </c>
      <c r="ER103" s="403">
        <f t="shared" si="205"/>
        <v>0</v>
      </c>
      <c r="ES103" s="403">
        <f t="shared" si="205"/>
        <v>0</v>
      </c>
      <c r="ET103" s="403">
        <f t="shared" si="205"/>
        <v>0</v>
      </c>
      <c r="EU103" s="403">
        <f t="shared" si="205"/>
        <v>0</v>
      </c>
      <c r="EV103" s="403">
        <f t="shared" si="205"/>
        <v>0</v>
      </c>
      <c r="EW103" s="403">
        <f t="shared" si="205"/>
        <v>0</v>
      </c>
      <c r="EX103" s="403">
        <f t="shared" si="205"/>
        <v>0</v>
      </c>
      <c r="EY103" s="403">
        <f t="shared" si="205"/>
        <v>0</v>
      </c>
      <c r="EZ103" s="403">
        <f t="shared" si="205"/>
        <v>0</v>
      </c>
      <c r="FA103" s="403">
        <f t="shared" si="205"/>
        <v>0</v>
      </c>
      <c r="FB103" s="403">
        <f t="shared" si="205"/>
        <v>0</v>
      </c>
      <c r="FC103" s="403">
        <f t="shared" si="205"/>
        <v>0</v>
      </c>
      <c r="FD103" s="403">
        <f t="shared" si="205"/>
        <v>0</v>
      </c>
      <c r="FE103" s="403">
        <f t="shared" si="205"/>
        <v>0</v>
      </c>
      <c r="FF103" s="403">
        <f t="shared" si="205"/>
        <v>0</v>
      </c>
      <c r="FG103" s="403">
        <f t="shared" si="205"/>
        <v>0</v>
      </c>
      <c r="FH103" s="403">
        <f t="shared" si="205"/>
        <v>0</v>
      </c>
      <c r="FI103" s="403">
        <f t="shared" si="205"/>
        <v>0</v>
      </c>
      <c r="FJ103" s="403">
        <f t="shared" si="205"/>
        <v>0</v>
      </c>
      <c r="FK103" s="403">
        <f t="shared" si="205"/>
        <v>0</v>
      </c>
      <c r="FL103" s="403">
        <f t="shared" si="205"/>
        <v>0</v>
      </c>
      <c r="FM103" s="403">
        <f t="shared" si="205"/>
        <v>0</v>
      </c>
      <c r="FN103" s="403">
        <f t="shared" si="205"/>
        <v>0</v>
      </c>
      <c r="FO103" s="403">
        <f t="shared" si="205"/>
        <v>0</v>
      </c>
      <c r="FP103" s="403">
        <f t="shared" si="205"/>
        <v>0</v>
      </c>
      <c r="FQ103" s="403">
        <f t="shared" si="205"/>
        <v>0</v>
      </c>
      <c r="FR103" s="403">
        <f t="shared" si="205"/>
        <v>0</v>
      </c>
      <c r="FS103" s="403">
        <f t="shared" si="205"/>
        <v>0</v>
      </c>
      <c r="FT103" s="403">
        <f t="shared" si="205"/>
        <v>0</v>
      </c>
      <c r="FU103" s="403">
        <f t="shared" si="205"/>
        <v>0</v>
      </c>
      <c r="FV103" s="403">
        <f t="shared" si="205"/>
        <v>0</v>
      </c>
      <c r="FW103" s="403">
        <f t="shared" si="205"/>
        <v>0</v>
      </c>
      <c r="FX103" s="403">
        <f t="shared" si="205"/>
        <v>0</v>
      </c>
      <c r="FY103" s="403">
        <f t="shared" si="205"/>
        <v>0</v>
      </c>
      <c r="FZ103" s="403">
        <f t="shared" si="205"/>
        <v>0</v>
      </c>
      <c r="GA103" s="403">
        <f t="shared" si="205"/>
        <v>0</v>
      </c>
      <c r="GB103" s="403">
        <f t="shared" si="205"/>
        <v>0</v>
      </c>
      <c r="GC103" s="403">
        <f t="shared" si="205"/>
        <v>0</v>
      </c>
      <c r="GD103" s="403">
        <f t="shared" si="205"/>
        <v>0</v>
      </c>
      <c r="GE103" s="403">
        <f t="shared" si="205"/>
        <v>0</v>
      </c>
      <c r="GF103" s="403">
        <f t="shared" si="205"/>
        <v>0</v>
      </c>
      <c r="GG103" s="403">
        <f t="shared" si="205"/>
        <v>0</v>
      </c>
      <c r="GH103" s="403">
        <f t="shared" si="205"/>
        <v>0</v>
      </c>
      <c r="GI103" s="403">
        <f t="shared" si="205"/>
        <v>0</v>
      </c>
      <c r="GJ103" s="403">
        <f t="shared" si="205"/>
        <v>0</v>
      </c>
      <c r="GK103" s="403">
        <f t="shared" si="205"/>
        <v>0</v>
      </c>
      <c r="GL103" s="403">
        <f t="shared" si="205"/>
        <v>0</v>
      </c>
      <c r="GM103" s="403">
        <f t="shared" si="205"/>
        <v>0</v>
      </c>
      <c r="GN103" s="403">
        <f t="shared" si="205"/>
        <v>0</v>
      </c>
      <c r="GO103" s="403">
        <f t="shared" si="205"/>
        <v>0</v>
      </c>
      <c r="GP103" s="403">
        <f t="shared" si="205"/>
        <v>0</v>
      </c>
      <c r="GQ103" s="403"/>
      <c r="GR103" s="403">
        <f t="shared" ref="GR103:JC103" si="206">IF(and($A103-GR$66&gt;=0,$A103-GR$67&lt;0),GR$74,0)</f>
        <v>0</v>
      </c>
      <c r="GS103" s="403">
        <f t="shared" si="206"/>
        <v>0</v>
      </c>
      <c r="GT103" s="403">
        <f t="shared" si="206"/>
        <v>0</v>
      </c>
      <c r="GU103" s="403">
        <f t="shared" si="206"/>
        <v>0</v>
      </c>
      <c r="GV103" s="403">
        <f t="shared" si="206"/>
        <v>0</v>
      </c>
      <c r="GW103" s="403">
        <f t="shared" si="206"/>
        <v>0</v>
      </c>
      <c r="GX103" s="403">
        <f t="shared" si="206"/>
        <v>0</v>
      </c>
      <c r="GY103" s="403">
        <f t="shared" si="206"/>
        <v>0</v>
      </c>
      <c r="GZ103" s="403">
        <f t="shared" si="206"/>
        <v>0</v>
      </c>
      <c r="HA103" s="403">
        <f t="shared" si="206"/>
        <v>0</v>
      </c>
      <c r="HB103" s="403">
        <f t="shared" si="206"/>
        <v>0</v>
      </c>
      <c r="HC103" s="403">
        <f t="shared" si="206"/>
        <v>0</v>
      </c>
      <c r="HD103" s="403">
        <f t="shared" si="206"/>
        <v>0</v>
      </c>
      <c r="HE103" s="403">
        <f t="shared" si="206"/>
        <v>0</v>
      </c>
      <c r="HF103" s="403">
        <f t="shared" si="206"/>
        <v>0</v>
      </c>
      <c r="HG103" s="403">
        <f t="shared" si="206"/>
        <v>0</v>
      </c>
      <c r="HH103" s="403">
        <f t="shared" si="206"/>
        <v>0</v>
      </c>
      <c r="HI103" s="403">
        <f t="shared" si="206"/>
        <v>0</v>
      </c>
      <c r="HJ103" s="403">
        <f t="shared" si="206"/>
        <v>0</v>
      </c>
      <c r="HK103" s="403">
        <f t="shared" si="206"/>
        <v>0</v>
      </c>
      <c r="HL103" s="403">
        <f t="shared" si="206"/>
        <v>0</v>
      </c>
      <c r="HM103" s="403">
        <f t="shared" si="206"/>
        <v>0</v>
      </c>
      <c r="HN103" s="403">
        <f t="shared" si="206"/>
        <v>0</v>
      </c>
      <c r="HO103" s="403">
        <f t="shared" si="206"/>
        <v>0</v>
      </c>
      <c r="HP103" s="403">
        <f t="shared" si="206"/>
        <v>0</v>
      </c>
      <c r="HQ103" s="403">
        <f t="shared" si="206"/>
        <v>0</v>
      </c>
      <c r="HR103" s="403">
        <f t="shared" si="206"/>
        <v>0</v>
      </c>
      <c r="HS103" s="403">
        <f t="shared" si="206"/>
        <v>0</v>
      </c>
      <c r="HT103" s="403">
        <f t="shared" si="206"/>
        <v>0</v>
      </c>
      <c r="HU103" s="403">
        <f t="shared" si="206"/>
        <v>0</v>
      </c>
      <c r="HV103" s="403">
        <f t="shared" si="206"/>
        <v>0</v>
      </c>
      <c r="HW103" s="403">
        <f t="shared" si="206"/>
        <v>0</v>
      </c>
      <c r="HX103" s="403">
        <f t="shared" si="206"/>
        <v>0</v>
      </c>
      <c r="HY103" s="403">
        <f t="shared" si="206"/>
        <v>0</v>
      </c>
      <c r="HZ103" s="403">
        <f t="shared" si="206"/>
        <v>0</v>
      </c>
      <c r="IA103" s="403">
        <f t="shared" si="206"/>
        <v>0</v>
      </c>
      <c r="IB103" s="403">
        <f t="shared" si="206"/>
        <v>0</v>
      </c>
      <c r="IC103" s="403">
        <f t="shared" si="206"/>
        <v>0</v>
      </c>
      <c r="ID103" s="403">
        <f t="shared" si="206"/>
        <v>0</v>
      </c>
      <c r="IE103" s="403">
        <f t="shared" si="206"/>
        <v>0</v>
      </c>
      <c r="IF103" s="403">
        <f t="shared" si="206"/>
        <v>0</v>
      </c>
      <c r="IG103" s="403">
        <f t="shared" si="206"/>
        <v>0</v>
      </c>
      <c r="IH103" s="403">
        <f t="shared" si="206"/>
        <v>0</v>
      </c>
      <c r="II103" s="403">
        <f t="shared" si="206"/>
        <v>0</v>
      </c>
      <c r="IJ103" s="403">
        <f t="shared" si="206"/>
        <v>0</v>
      </c>
      <c r="IK103" s="403">
        <f t="shared" si="206"/>
        <v>0</v>
      </c>
      <c r="IL103" s="403">
        <f t="shared" si="206"/>
        <v>0</v>
      </c>
      <c r="IM103" s="403">
        <f t="shared" si="206"/>
        <v>0</v>
      </c>
      <c r="IN103" s="403">
        <f t="shared" si="206"/>
        <v>0</v>
      </c>
      <c r="IO103" s="403">
        <f t="shared" si="206"/>
        <v>0</v>
      </c>
      <c r="IP103" s="403">
        <f t="shared" si="206"/>
        <v>0</v>
      </c>
      <c r="IQ103" s="403">
        <f t="shared" si="206"/>
        <v>0</v>
      </c>
      <c r="IR103" s="403">
        <f t="shared" si="206"/>
        <v>0</v>
      </c>
      <c r="IS103" s="403">
        <f t="shared" si="206"/>
        <v>0</v>
      </c>
      <c r="IT103" s="403">
        <f t="shared" si="206"/>
        <v>0</v>
      </c>
      <c r="IU103" s="403">
        <f t="shared" si="206"/>
        <v>0</v>
      </c>
      <c r="IV103" s="403">
        <f t="shared" si="206"/>
        <v>0</v>
      </c>
      <c r="IW103" s="403">
        <f t="shared" si="206"/>
        <v>0</v>
      </c>
      <c r="IX103" s="403">
        <f t="shared" si="206"/>
        <v>0</v>
      </c>
      <c r="IY103" s="403">
        <f t="shared" si="206"/>
        <v>0</v>
      </c>
      <c r="IZ103" s="403">
        <f t="shared" si="206"/>
        <v>0</v>
      </c>
      <c r="JA103" s="403">
        <f t="shared" si="206"/>
        <v>0</v>
      </c>
      <c r="JB103" s="403">
        <f t="shared" si="206"/>
        <v>0</v>
      </c>
      <c r="JC103" s="403">
        <f t="shared" si="206"/>
        <v>0</v>
      </c>
      <c r="JD103" s="403"/>
      <c r="JE103" s="403">
        <f t="shared" ref="JE103:LP103" si="207">IF(and($A103-JE$66&gt;=0,$A103-JE$67&lt;0),JE$74,0)</f>
        <v>0</v>
      </c>
      <c r="JF103" s="403">
        <f t="shared" si="207"/>
        <v>0</v>
      </c>
      <c r="JG103" s="403">
        <f t="shared" si="207"/>
        <v>0</v>
      </c>
      <c r="JH103" s="403">
        <f t="shared" si="207"/>
        <v>0</v>
      </c>
      <c r="JI103" s="403">
        <f t="shared" si="207"/>
        <v>0</v>
      </c>
      <c r="JJ103" s="403">
        <f t="shared" si="207"/>
        <v>0</v>
      </c>
      <c r="JK103" s="403">
        <f t="shared" si="207"/>
        <v>0</v>
      </c>
      <c r="JL103" s="403">
        <f t="shared" si="207"/>
        <v>0</v>
      </c>
      <c r="JM103" s="403">
        <f t="shared" si="207"/>
        <v>0</v>
      </c>
      <c r="JN103" s="403">
        <f t="shared" si="207"/>
        <v>0</v>
      </c>
      <c r="JO103" s="403">
        <f t="shared" si="207"/>
        <v>0</v>
      </c>
      <c r="JP103" s="403">
        <f t="shared" si="207"/>
        <v>0</v>
      </c>
      <c r="JQ103" s="403">
        <f t="shared" si="207"/>
        <v>0</v>
      </c>
      <c r="JR103" s="403">
        <f t="shared" si="207"/>
        <v>0</v>
      </c>
      <c r="JS103" s="403">
        <f t="shared" si="207"/>
        <v>0</v>
      </c>
      <c r="JT103" s="403">
        <f t="shared" si="207"/>
        <v>0</v>
      </c>
      <c r="JU103" s="403">
        <f t="shared" si="207"/>
        <v>0</v>
      </c>
      <c r="JV103" s="403">
        <f t="shared" si="207"/>
        <v>0</v>
      </c>
      <c r="JW103" s="403">
        <f t="shared" si="207"/>
        <v>0</v>
      </c>
      <c r="JX103" s="403">
        <f t="shared" si="207"/>
        <v>0</v>
      </c>
      <c r="JY103" s="403">
        <f t="shared" si="207"/>
        <v>0</v>
      </c>
      <c r="JZ103" s="403">
        <f t="shared" si="207"/>
        <v>0</v>
      </c>
      <c r="KA103" s="403">
        <f t="shared" si="207"/>
        <v>0</v>
      </c>
      <c r="KB103" s="403">
        <f t="shared" si="207"/>
        <v>0</v>
      </c>
      <c r="KC103" s="403">
        <f t="shared" si="207"/>
        <v>0</v>
      </c>
      <c r="KD103" s="403">
        <f t="shared" si="207"/>
        <v>0</v>
      </c>
      <c r="KE103" s="403">
        <f t="shared" si="207"/>
        <v>0</v>
      </c>
      <c r="KF103" s="403">
        <f t="shared" si="207"/>
        <v>0</v>
      </c>
      <c r="KG103" s="403">
        <f t="shared" si="207"/>
        <v>0</v>
      </c>
      <c r="KH103" s="403">
        <f t="shared" si="207"/>
        <v>0</v>
      </c>
      <c r="KI103" s="403">
        <f t="shared" si="207"/>
        <v>0</v>
      </c>
      <c r="KJ103" s="403">
        <f t="shared" si="207"/>
        <v>0</v>
      </c>
      <c r="KK103" s="403">
        <f t="shared" si="207"/>
        <v>0</v>
      </c>
      <c r="KL103" s="403">
        <f t="shared" si="207"/>
        <v>0</v>
      </c>
      <c r="KM103" s="403">
        <f t="shared" si="207"/>
        <v>0</v>
      </c>
      <c r="KN103" s="403">
        <f t="shared" si="207"/>
        <v>0</v>
      </c>
      <c r="KO103" s="403">
        <f t="shared" si="207"/>
        <v>0</v>
      </c>
      <c r="KP103" s="403">
        <f t="shared" si="207"/>
        <v>0</v>
      </c>
      <c r="KQ103" s="403">
        <f t="shared" si="207"/>
        <v>0</v>
      </c>
      <c r="KR103" s="403">
        <f t="shared" si="207"/>
        <v>0</v>
      </c>
      <c r="KS103" s="403">
        <f t="shared" si="207"/>
        <v>0</v>
      </c>
      <c r="KT103" s="403">
        <f t="shared" si="207"/>
        <v>0</v>
      </c>
      <c r="KU103" s="403">
        <f t="shared" si="207"/>
        <v>0</v>
      </c>
      <c r="KV103" s="403">
        <f t="shared" si="207"/>
        <v>0</v>
      </c>
      <c r="KW103" s="403">
        <f t="shared" si="207"/>
        <v>0</v>
      </c>
      <c r="KX103" s="403">
        <f t="shared" si="207"/>
        <v>0</v>
      </c>
      <c r="KY103" s="403">
        <f t="shared" si="207"/>
        <v>0</v>
      </c>
      <c r="KZ103" s="403">
        <f t="shared" si="207"/>
        <v>0</v>
      </c>
      <c r="LA103" s="403">
        <f t="shared" si="207"/>
        <v>0</v>
      </c>
      <c r="LB103" s="403">
        <f t="shared" si="207"/>
        <v>0</v>
      </c>
      <c r="LC103" s="403">
        <f t="shared" si="207"/>
        <v>0</v>
      </c>
      <c r="LD103" s="403">
        <f t="shared" si="207"/>
        <v>0</v>
      </c>
      <c r="LE103" s="403">
        <f t="shared" si="207"/>
        <v>0</v>
      </c>
      <c r="LF103" s="403">
        <f t="shared" si="207"/>
        <v>0</v>
      </c>
      <c r="LG103" s="403">
        <f t="shared" si="207"/>
        <v>0</v>
      </c>
      <c r="LH103" s="403">
        <f t="shared" si="207"/>
        <v>0</v>
      </c>
      <c r="LI103" s="403">
        <f t="shared" si="207"/>
        <v>0</v>
      </c>
      <c r="LJ103" s="403">
        <f t="shared" si="207"/>
        <v>0</v>
      </c>
      <c r="LK103" s="403">
        <f t="shared" si="207"/>
        <v>0</v>
      </c>
      <c r="LL103" s="403">
        <f t="shared" si="207"/>
        <v>0</v>
      </c>
      <c r="LM103" s="403">
        <f t="shared" si="207"/>
        <v>0</v>
      </c>
      <c r="LN103" s="403">
        <f t="shared" si="207"/>
        <v>0</v>
      </c>
      <c r="LO103" s="403">
        <f t="shared" si="207"/>
        <v>0</v>
      </c>
      <c r="LP103" s="403">
        <f t="shared" si="207"/>
        <v>0</v>
      </c>
    </row>
    <row r="104">
      <c r="A104" s="331" t="str">
        <f t="shared" si="77"/>
        <v>09-2029</v>
      </c>
      <c r="B104" s="346">
        <f t="shared" si="70"/>
        <v>8160419.69</v>
      </c>
      <c r="C104" s="346">
        <f t="shared" si="71"/>
        <v>1.001234056</v>
      </c>
      <c r="D104" s="346"/>
      <c r="E104" s="403">
        <f t="shared" ref="E104:BP104" si="208">IF(and($A104-E$66&gt;=0,$A104-E$67&lt;0),E$74,0)</f>
        <v>121708.41</v>
      </c>
      <c r="F104" s="403">
        <f t="shared" si="208"/>
        <v>90594.48</v>
      </c>
      <c r="G104" s="403">
        <f t="shared" si="208"/>
        <v>120000</v>
      </c>
      <c r="H104" s="403">
        <f t="shared" si="208"/>
        <v>129552.28</v>
      </c>
      <c r="I104" s="403">
        <f t="shared" si="208"/>
        <v>107000</v>
      </c>
      <c r="J104" s="403">
        <f t="shared" si="208"/>
        <v>103565</v>
      </c>
      <c r="K104" s="403">
        <f t="shared" si="208"/>
        <v>128418.77</v>
      </c>
      <c r="L104" s="403">
        <f t="shared" si="208"/>
        <v>87232.36</v>
      </c>
      <c r="M104" s="403">
        <f t="shared" si="208"/>
        <v>99881.32</v>
      </c>
      <c r="N104" s="403">
        <f t="shared" si="208"/>
        <v>223221.57</v>
      </c>
      <c r="O104" s="403">
        <f t="shared" si="208"/>
        <v>180593.29</v>
      </c>
      <c r="P104" s="403">
        <f t="shared" si="208"/>
        <v>91968.82</v>
      </c>
      <c r="Q104" s="403">
        <f t="shared" si="208"/>
        <v>102434.8</v>
      </c>
      <c r="R104" s="403">
        <f t="shared" si="208"/>
        <v>181860.19</v>
      </c>
      <c r="S104" s="403">
        <f t="shared" si="208"/>
        <v>208031.99</v>
      </c>
      <c r="T104" s="403">
        <f t="shared" si="208"/>
        <v>217515.94</v>
      </c>
      <c r="U104" s="403">
        <f t="shared" si="208"/>
        <v>195596.52</v>
      </c>
      <c r="V104" s="403">
        <f t="shared" si="208"/>
        <v>184028.25</v>
      </c>
      <c r="W104" s="403">
        <f t="shared" si="208"/>
        <v>168878.71</v>
      </c>
      <c r="X104" s="403">
        <f t="shared" si="208"/>
        <v>162441.03</v>
      </c>
      <c r="Y104" s="403">
        <f t="shared" si="208"/>
        <v>134043.44</v>
      </c>
      <c r="Z104" s="403">
        <f t="shared" si="208"/>
        <v>835.25</v>
      </c>
      <c r="AA104" s="403">
        <f t="shared" si="208"/>
        <v>175069.23</v>
      </c>
      <c r="AB104" s="403">
        <f t="shared" si="208"/>
        <v>159907.69</v>
      </c>
      <c r="AC104" s="403">
        <f t="shared" si="208"/>
        <v>183879.61</v>
      </c>
      <c r="AD104" s="403">
        <f t="shared" si="208"/>
        <v>184851.11</v>
      </c>
      <c r="AE104" s="403">
        <f t="shared" si="208"/>
        <v>240730.29</v>
      </c>
      <c r="AF104" s="403">
        <f t="shared" si="208"/>
        <v>112998.23</v>
      </c>
      <c r="AG104" s="403">
        <f t="shared" si="208"/>
        <v>126237</v>
      </c>
      <c r="AH104" s="403">
        <f t="shared" si="208"/>
        <v>9142.22</v>
      </c>
      <c r="AI104" s="403">
        <f t="shared" si="208"/>
        <v>186686.77</v>
      </c>
      <c r="AJ104" s="403">
        <f t="shared" si="208"/>
        <v>42000</v>
      </c>
      <c r="AK104" s="403">
        <f t="shared" si="208"/>
        <v>271017.63</v>
      </c>
      <c r="AL104" s="403">
        <f t="shared" si="208"/>
        <v>5000</v>
      </c>
      <c r="AM104" s="403">
        <f t="shared" si="208"/>
        <v>127756.57</v>
      </c>
      <c r="AN104" s="403">
        <f t="shared" si="208"/>
        <v>237115.24</v>
      </c>
      <c r="AO104" s="403">
        <f t="shared" si="208"/>
        <v>158167.25</v>
      </c>
      <c r="AP104" s="403">
        <f t="shared" si="208"/>
        <v>103015</v>
      </c>
      <c r="AQ104" s="403">
        <f t="shared" si="208"/>
        <v>155500</v>
      </c>
      <c r="AR104" s="403">
        <f t="shared" si="208"/>
        <v>167620.78</v>
      </c>
      <c r="AS104" s="403">
        <f t="shared" si="208"/>
        <v>191134.2</v>
      </c>
      <c r="AT104" s="403">
        <f t="shared" si="208"/>
        <v>283068.43</v>
      </c>
      <c r="AU104" s="403">
        <f t="shared" si="208"/>
        <v>114804.31</v>
      </c>
      <c r="AV104" s="403">
        <f t="shared" si="208"/>
        <v>109785.34</v>
      </c>
      <c r="AW104" s="403">
        <f t="shared" si="208"/>
        <v>48000</v>
      </c>
      <c r="AX104" s="403">
        <f t="shared" si="208"/>
        <v>164702</v>
      </c>
      <c r="AY104" s="403">
        <f t="shared" si="208"/>
        <v>223255</v>
      </c>
      <c r="AZ104" s="403">
        <f t="shared" si="208"/>
        <v>72000</v>
      </c>
      <c r="BA104" s="403">
        <f t="shared" si="208"/>
        <v>97799.52</v>
      </c>
      <c r="BB104" s="403">
        <f t="shared" si="208"/>
        <v>242596.66</v>
      </c>
      <c r="BC104" s="403">
        <f t="shared" si="208"/>
        <v>108292.85</v>
      </c>
      <c r="BD104" s="403">
        <f t="shared" si="208"/>
        <v>238900</v>
      </c>
      <c r="BE104" s="403">
        <f t="shared" si="208"/>
        <v>101455.9</v>
      </c>
      <c r="BF104" s="403">
        <f t="shared" si="208"/>
        <v>23511.76</v>
      </c>
      <c r="BG104" s="403">
        <f t="shared" si="208"/>
        <v>20008.84</v>
      </c>
      <c r="BH104" s="403">
        <f t="shared" si="208"/>
        <v>77858.98</v>
      </c>
      <c r="BI104" s="403">
        <f t="shared" si="208"/>
        <v>45000</v>
      </c>
      <c r="BJ104" s="403">
        <f t="shared" si="208"/>
        <v>124565</v>
      </c>
      <c r="BK104" s="403">
        <f t="shared" si="208"/>
        <v>25000</v>
      </c>
      <c r="BL104" s="403">
        <f t="shared" si="208"/>
        <v>29885</v>
      </c>
      <c r="BM104" s="403">
        <f t="shared" si="208"/>
        <v>33809.25</v>
      </c>
      <c r="BN104" s="403">
        <f t="shared" si="208"/>
        <v>10969.85</v>
      </c>
      <c r="BO104" s="403">
        <f t="shared" si="208"/>
        <v>77861.76</v>
      </c>
      <c r="BP104" s="403">
        <f t="shared" si="208"/>
        <v>10058</v>
      </c>
      <c r="BQ104" s="403"/>
      <c r="BR104" s="403">
        <f t="shared" ref="BR104:EC104" si="209">IF(and($A104-BR$66&gt;=0,$A104-BR$67&lt;0),BR$74,0)</f>
        <v>0</v>
      </c>
      <c r="BS104" s="403">
        <f t="shared" si="209"/>
        <v>0</v>
      </c>
      <c r="BT104" s="403">
        <f t="shared" si="209"/>
        <v>0</v>
      </c>
      <c r="BU104" s="403">
        <f t="shared" si="209"/>
        <v>0</v>
      </c>
      <c r="BV104" s="403">
        <f t="shared" si="209"/>
        <v>0</v>
      </c>
      <c r="BW104" s="403">
        <f t="shared" si="209"/>
        <v>0</v>
      </c>
      <c r="BX104" s="403">
        <f t="shared" si="209"/>
        <v>0</v>
      </c>
      <c r="BY104" s="403">
        <f t="shared" si="209"/>
        <v>0</v>
      </c>
      <c r="BZ104" s="403">
        <f t="shared" si="209"/>
        <v>0</v>
      </c>
      <c r="CA104" s="403">
        <f t="shared" si="209"/>
        <v>0</v>
      </c>
      <c r="CB104" s="403">
        <f t="shared" si="209"/>
        <v>0</v>
      </c>
      <c r="CC104" s="403">
        <f t="shared" si="209"/>
        <v>0</v>
      </c>
      <c r="CD104" s="403">
        <f t="shared" si="209"/>
        <v>0</v>
      </c>
      <c r="CE104" s="403">
        <f t="shared" si="209"/>
        <v>0</v>
      </c>
      <c r="CF104" s="403">
        <f t="shared" si="209"/>
        <v>0</v>
      </c>
      <c r="CG104" s="403">
        <f t="shared" si="209"/>
        <v>0</v>
      </c>
      <c r="CH104" s="403">
        <f t="shared" si="209"/>
        <v>0</v>
      </c>
      <c r="CI104" s="403">
        <f t="shared" si="209"/>
        <v>0</v>
      </c>
      <c r="CJ104" s="403">
        <f t="shared" si="209"/>
        <v>0</v>
      </c>
      <c r="CK104" s="403">
        <f t="shared" si="209"/>
        <v>0</v>
      </c>
      <c r="CL104" s="403">
        <f t="shared" si="209"/>
        <v>0</v>
      </c>
      <c r="CM104" s="403">
        <f t="shared" si="209"/>
        <v>0</v>
      </c>
      <c r="CN104" s="403">
        <f t="shared" si="209"/>
        <v>0</v>
      </c>
      <c r="CO104" s="403">
        <f t="shared" si="209"/>
        <v>0</v>
      </c>
      <c r="CP104" s="403">
        <f t="shared" si="209"/>
        <v>0</v>
      </c>
      <c r="CQ104" s="403">
        <f t="shared" si="209"/>
        <v>0</v>
      </c>
      <c r="CR104" s="403">
        <f t="shared" si="209"/>
        <v>0</v>
      </c>
      <c r="CS104" s="403">
        <f t="shared" si="209"/>
        <v>0</v>
      </c>
      <c r="CT104" s="403">
        <f t="shared" si="209"/>
        <v>0</v>
      </c>
      <c r="CU104" s="403">
        <f t="shared" si="209"/>
        <v>0</v>
      </c>
      <c r="CV104" s="403">
        <f t="shared" si="209"/>
        <v>0</v>
      </c>
      <c r="CW104" s="403">
        <f t="shared" si="209"/>
        <v>0</v>
      </c>
      <c r="CX104" s="403">
        <f t="shared" si="209"/>
        <v>0</v>
      </c>
      <c r="CY104" s="403">
        <f t="shared" si="209"/>
        <v>0</v>
      </c>
      <c r="CZ104" s="403">
        <f t="shared" si="209"/>
        <v>0</v>
      </c>
      <c r="DA104" s="403">
        <f t="shared" si="209"/>
        <v>0</v>
      </c>
      <c r="DB104" s="403">
        <f t="shared" si="209"/>
        <v>0</v>
      </c>
      <c r="DC104" s="403">
        <f t="shared" si="209"/>
        <v>0</v>
      </c>
      <c r="DD104" s="403">
        <f t="shared" si="209"/>
        <v>0</v>
      </c>
      <c r="DE104" s="403">
        <f t="shared" si="209"/>
        <v>0</v>
      </c>
      <c r="DF104" s="403">
        <f t="shared" si="209"/>
        <v>0</v>
      </c>
      <c r="DG104" s="403">
        <f t="shared" si="209"/>
        <v>0</v>
      </c>
      <c r="DH104" s="403">
        <f t="shared" si="209"/>
        <v>0</v>
      </c>
      <c r="DI104" s="403">
        <f t="shared" si="209"/>
        <v>0</v>
      </c>
      <c r="DJ104" s="403">
        <f t="shared" si="209"/>
        <v>0</v>
      </c>
      <c r="DK104" s="403">
        <f t="shared" si="209"/>
        <v>0</v>
      </c>
      <c r="DL104" s="403">
        <f t="shared" si="209"/>
        <v>0</v>
      </c>
      <c r="DM104" s="403">
        <f t="shared" si="209"/>
        <v>0</v>
      </c>
      <c r="DN104" s="403">
        <f t="shared" si="209"/>
        <v>0</v>
      </c>
      <c r="DO104" s="403">
        <f t="shared" si="209"/>
        <v>0</v>
      </c>
      <c r="DP104" s="403">
        <f t="shared" si="209"/>
        <v>0</v>
      </c>
      <c r="DQ104" s="403">
        <f t="shared" si="209"/>
        <v>0</v>
      </c>
      <c r="DR104" s="403">
        <f t="shared" si="209"/>
        <v>0</v>
      </c>
      <c r="DS104" s="403">
        <f t="shared" si="209"/>
        <v>0</v>
      </c>
      <c r="DT104" s="403">
        <f t="shared" si="209"/>
        <v>0</v>
      </c>
      <c r="DU104" s="403">
        <f t="shared" si="209"/>
        <v>0</v>
      </c>
      <c r="DV104" s="403">
        <f t="shared" si="209"/>
        <v>0</v>
      </c>
      <c r="DW104" s="403">
        <f t="shared" si="209"/>
        <v>0</v>
      </c>
      <c r="DX104" s="403">
        <f t="shared" si="209"/>
        <v>0</v>
      </c>
      <c r="DY104" s="403">
        <f t="shared" si="209"/>
        <v>0</v>
      </c>
      <c r="DZ104" s="403">
        <f t="shared" si="209"/>
        <v>0</v>
      </c>
      <c r="EA104" s="403">
        <f t="shared" si="209"/>
        <v>0</v>
      </c>
      <c r="EB104" s="403">
        <f t="shared" si="209"/>
        <v>0</v>
      </c>
      <c r="EC104" s="403">
        <f t="shared" si="209"/>
        <v>0</v>
      </c>
      <c r="ED104" s="403"/>
      <c r="EE104" s="403">
        <f t="shared" ref="EE104:GP104" si="210">IF(and($A104-EE$66&gt;=0,$A104-EE$67&lt;0),EE$74,0)</f>
        <v>0</v>
      </c>
      <c r="EF104" s="403">
        <f t="shared" si="210"/>
        <v>0</v>
      </c>
      <c r="EG104" s="403">
        <f t="shared" si="210"/>
        <v>0</v>
      </c>
      <c r="EH104" s="403">
        <f t="shared" si="210"/>
        <v>0</v>
      </c>
      <c r="EI104" s="403">
        <f t="shared" si="210"/>
        <v>0</v>
      </c>
      <c r="EJ104" s="403">
        <f t="shared" si="210"/>
        <v>0</v>
      </c>
      <c r="EK104" s="403">
        <f t="shared" si="210"/>
        <v>0</v>
      </c>
      <c r="EL104" s="403">
        <f t="shared" si="210"/>
        <v>0</v>
      </c>
      <c r="EM104" s="403">
        <f t="shared" si="210"/>
        <v>0</v>
      </c>
      <c r="EN104" s="403">
        <f t="shared" si="210"/>
        <v>0</v>
      </c>
      <c r="EO104" s="403">
        <f t="shared" si="210"/>
        <v>0</v>
      </c>
      <c r="EP104" s="403">
        <f t="shared" si="210"/>
        <v>0</v>
      </c>
      <c r="EQ104" s="403">
        <f t="shared" si="210"/>
        <v>0</v>
      </c>
      <c r="ER104" s="403">
        <f t="shared" si="210"/>
        <v>0</v>
      </c>
      <c r="ES104" s="403">
        <f t="shared" si="210"/>
        <v>0</v>
      </c>
      <c r="ET104" s="403">
        <f t="shared" si="210"/>
        <v>0</v>
      </c>
      <c r="EU104" s="403">
        <f t="shared" si="210"/>
        <v>0</v>
      </c>
      <c r="EV104" s="403">
        <f t="shared" si="210"/>
        <v>0</v>
      </c>
      <c r="EW104" s="403">
        <f t="shared" si="210"/>
        <v>0</v>
      </c>
      <c r="EX104" s="403">
        <f t="shared" si="210"/>
        <v>0</v>
      </c>
      <c r="EY104" s="403">
        <f t="shared" si="210"/>
        <v>0</v>
      </c>
      <c r="EZ104" s="403">
        <f t="shared" si="210"/>
        <v>0</v>
      </c>
      <c r="FA104" s="403">
        <f t="shared" si="210"/>
        <v>0</v>
      </c>
      <c r="FB104" s="403">
        <f t="shared" si="210"/>
        <v>0</v>
      </c>
      <c r="FC104" s="403">
        <f t="shared" si="210"/>
        <v>0</v>
      </c>
      <c r="FD104" s="403">
        <f t="shared" si="210"/>
        <v>0</v>
      </c>
      <c r="FE104" s="403">
        <f t="shared" si="210"/>
        <v>0</v>
      </c>
      <c r="FF104" s="403">
        <f t="shared" si="210"/>
        <v>0</v>
      </c>
      <c r="FG104" s="403">
        <f t="shared" si="210"/>
        <v>0</v>
      </c>
      <c r="FH104" s="403">
        <f t="shared" si="210"/>
        <v>0</v>
      </c>
      <c r="FI104" s="403">
        <f t="shared" si="210"/>
        <v>0</v>
      </c>
      <c r="FJ104" s="403">
        <f t="shared" si="210"/>
        <v>0</v>
      </c>
      <c r="FK104" s="403">
        <f t="shared" si="210"/>
        <v>0</v>
      </c>
      <c r="FL104" s="403">
        <f t="shared" si="210"/>
        <v>0</v>
      </c>
      <c r="FM104" s="403">
        <f t="shared" si="210"/>
        <v>0</v>
      </c>
      <c r="FN104" s="403">
        <f t="shared" si="210"/>
        <v>0</v>
      </c>
      <c r="FO104" s="403">
        <f t="shared" si="210"/>
        <v>0</v>
      </c>
      <c r="FP104" s="403">
        <f t="shared" si="210"/>
        <v>0</v>
      </c>
      <c r="FQ104" s="403">
        <f t="shared" si="210"/>
        <v>0</v>
      </c>
      <c r="FR104" s="403">
        <f t="shared" si="210"/>
        <v>0</v>
      </c>
      <c r="FS104" s="403">
        <f t="shared" si="210"/>
        <v>0</v>
      </c>
      <c r="FT104" s="403">
        <f t="shared" si="210"/>
        <v>0</v>
      </c>
      <c r="FU104" s="403">
        <f t="shared" si="210"/>
        <v>0</v>
      </c>
      <c r="FV104" s="403">
        <f t="shared" si="210"/>
        <v>0</v>
      </c>
      <c r="FW104" s="403">
        <f t="shared" si="210"/>
        <v>0</v>
      </c>
      <c r="FX104" s="403">
        <f t="shared" si="210"/>
        <v>0</v>
      </c>
      <c r="FY104" s="403">
        <f t="shared" si="210"/>
        <v>0</v>
      </c>
      <c r="FZ104" s="403">
        <f t="shared" si="210"/>
        <v>0</v>
      </c>
      <c r="GA104" s="403">
        <f t="shared" si="210"/>
        <v>0</v>
      </c>
      <c r="GB104" s="403">
        <f t="shared" si="210"/>
        <v>0</v>
      </c>
      <c r="GC104" s="403">
        <f t="shared" si="210"/>
        <v>0</v>
      </c>
      <c r="GD104" s="403">
        <f t="shared" si="210"/>
        <v>0</v>
      </c>
      <c r="GE104" s="403">
        <f t="shared" si="210"/>
        <v>0</v>
      </c>
      <c r="GF104" s="403">
        <f t="shared" si="210"/>
        <v>0</v>
      </c>
      <c r="GG104" s="403">
        <f t="shared" si="210"/>
        <v>0</v>
      </c>
      <c r="GH104" s="403">
        <f t="shared" si="210"/>
        <v>0</v>
      </c>
      <c r="GI104" s="403">
        <f t="shared" si="210"/>
        <v>0</v>
      </c>
      <c r="GJ104" s="403">
        <f t="shared" si="210"/>
        <v>0</v>
      </c>
      <c r="GK104" s="403">
        <f t="shared" si="210"/>
        <v>0</v>
      </c>
      <c r="GL104" s="403">
        <f t="shared" si="210"/>
        <v>0</v>
      </c>
      <c r="GM104" s="403">
        <f t="shared" si="210"/>
        <v>0</v>
      </c>
      <c r="GN104" s="403">
        <f t="shared" si="210"/>
        <v>0</v>
      </c>
      <c r="GO104" s="403">
        <f t="shared" si="210"/>
        <v>0</v>
      </c>
      <c r="GP104" s="403">
        <f t="shared" si="210"/>
        <v>0</v>
      </c>
      <c r="GQ104" s="403"/>
      <c r="GR104" s="403">
        <f t="shared" ref="GR104:JC104" si="211">IF(and($A104-GR$66&gt;=0,$A104-GR$67&lt;0),GR$74,0)</f>
        <v>0</v>
      </c>
      <c r="GS104" s="403">
        <f t="shared" si="211"/>
        <v>0</v>
      </c>
      <c r="GT104" s="403">
        <f t="shared" si="211"/>
        <v>0</v>
      </c>
      <c r="GU104" s="403">
        <f t="shared" si="211"/>
        <v>0</v>
      </c>
      <c r="GV104" s="403">
        <f t="shared" si="211"/>
        <v>0</v>
      </c>
      <c r="GW104" s="403">
        <f t="shared" si="211"/>
        <v>0</v>
      </c>
      <c r="GX104" s="403">
        <f t="shared" si="211"/>
        <v>0</v>
      </c>
      <c r="GY104" s="403">
        <f t="shared" si="211"/>
        <v>0</v>
      </c>
      <c r="GZ104" s="403">
        <f t="shared" si="211"/>
        <v>0</v>
      </c>
      <c r="HA104" s="403">
        <f t="shared" si="211"/>
        <v>0</v>
      </c>
      <c r="HB104" s="403">
        <f t="shared" si="211"/>
        <v>0</v>
      </c>
      <c r="HC104" s="403">
        <f t="shared" si="211"/>
        <v>0</v>
      </c>
      <c r="HD104" s="403">
        <f t="shared" si="211"/>
        <v>0</v>
      </c>
      <c r="HE104" s="403">
        <f t="shared" si="211"/>
        <v>0</v>
      </c>
      <c r="HF104" s="403">
        <f t="shared" si="211"/>
        <v>0</v>
      </c>
      <c r="HG104" s="403">
        <f t="shared" si="211"/>
        <v>0</v>
      </c>
      <c r="HH104" s="403">
        <f t="shared" si="211"/>
        <v>0</v>
      </c>
      <c r="HI104" s="403">
        <f t="shared" si="211"/>
        <v>0</v>
      </c>
      <c r="HJ104" s="403">
        <f t="shared" si="211"/>
        <v>0</v>
      </c>
      <c r="HK104" s="403">
        <f t="shared" si="211"/>
        <v>0</v>
      </c>
      <c r="HL104" s="403">
        <f t="shared" si="211"/>
        <v>0</v>
      </c>
      <c r="HM104" s="403">
        <f t="shared" si="211"/>
        <v>0</v>
      </c>
      <c r="HN104" s="403">
        <f t="shared" si="211"/>
        <v>0</v>
      </c>
      <c r="HO104" s="403">
        <f t="shared" si="211"/>
        <v>0</v>
      </c>
      <c r="HP104" s="403">
        <f t="shared" si="211"/>
        <v>0</v>
      </c>
      <c r="HQ104" s="403">
        <f t="shared" si="211"/>
        <v>0</v>
      </c>
      <c r="HR104" s="403">
        <f t="shared" si="211"/>
        <v>0</v>
      </c>
      <c r="HS104" s="403">
        <f t="shared" si="211"/>
        <v>0</v>
      </c>
      <c r="HT104" s="403">
        <f t="shared" si="211"/>
        <v>0</v>
      </c>
      <c r="HU104" s="403">
        <f t="shared" si="211"/>
        <v>0</v>
      </c>
      <c r="HV104" s="403">
        <f t="shared" si="211"/>
        <v>0</v>
      </c>
      <c r="HW104" s="403">
        <f t="shared" si="211"/>
        <v>0</v>
      </c>
      <c r="HX104" s="403">
        <f t="shared" si="211"/>
        <v>0</v>
      </c>
      <c r="HY104" s="403">
        <f t="shared" si="211"/>
        <v>0</v>
      </c>
      <c r="HZ104" s="403">
        <f t="shared" si="211"/>
        <v>0</v>
      </c>
      <c r="IA104" s="403">
        <f t="shared" si="211"/>
        <v>0</v>
      </c>
      <c r="IB104" s="403">
        <f t="shared" si="211"/>
        <v>0</v>
      </c>
      <c r="IC104" s="403">
        <f t="shared" si="211"/>
        <v>0</v>
      </c>
      <c r="ID104" s="403">
        <f t="shared" si="211"/>
        <v>0</v>
      </c>
      <c r="IE104" s="403">
        <f t="shared" si="211"/>
        <v>0</v>
      </c>
      <c r="IF104" s="403">
        <f t="shared" si="211"/>
        <v>0</v>
      </c>
      <c r="IG104" s="403">
        <f t="shared" si="211"/>
        <v>0</v>
      </c>
      <c r="IH104" s="403">
        <f t="shared" si="211"/>
        <v>0</v>
      </c>
      <c r="II104" s="403">
        <f t="shared" si="211"/>
        <v>0</v>
      </c>
      <c r="IJ104" s="403">
        <f t="shared" si="211"/>
        <v>0</v>
      </c>
      <c r="IK104" s="403">
        <f t="shared" si="211"/>
        <v>0</v>
      </c>
      <c r="IL104" s="403">
        <f t="shared" si="211"/>
        <v>0</v>
      </c>
      <c r="IM104" s="403">
        <f t="shared" si="211"/>
        <v>0</v>
      </c>
      <c r="IN104" s="403">
        <f t="shared" si="211"/>
        <v>0</v>
      </c>
      <c r="IO104" s="403">
        <f t="shared" si="211"/>
        <v>0</v>
      </c>
      <c r="IP104" s="403">
        <f t="shared" si="211"/>
        <v>0</v>
      </c>
      <c r="IQ104" s="403">
        <f t="shared" si="211"/>
        <v>0</v>
      </c>
      <c r="IR104" s="403">
        <f t="shared" si="211"/>
        <v>0</v>
      </c>
      <c r="IS104" s="403">
        <f t="shared" si="211"/>
        <v>0</v>
      </c>
      <c r="IT104" s="403">
        <f t="shared" si="211"/>
        <v>0</v>
      </c>
      <c r="IU104" s="403">
        <f t="shared" si="211"/>
        <v>0</v>
      </c>
      <c r="IV104" s="403">
        <f t="shared" si="211"/>
        <v>0</v>
      </c>
      <c r="IW104" s="403">
        <f t="shared" si="211"/>
        <v>0</v>
      </c>
      <c r="IX104" s="403">
        <f t="shared" si="211"/>
        <v>0</v>
      </c>
      <c r="IY104" s="403">
        <f t="shared" si="211"/>
        <v>0</v>
      </c>
      <c r="IZ104" s="403">
        <f t="shared" si="211"/>
        <v>0</v>
      </c>
      <c r="JA104" s="403">
        <f t="shared" si="211"/>
        <v>0</v>
      </c>
      <c r="JB104" s="403">
        <f t="shared" si="211"/>
        <v>0</v>
      </c>
      <c r="JC104" s="403">
        <f t="shared" si="211"/>
        <v>0</v>
      </c>
      <c r="JD104" s="403"/>
      <c r="JE104" s="403">
        <f t="shared" ref="JE104:LP104" si="212">IF(and($A104-JE$66&gt;=0,$A104-JE$67&lt;0),JE$74,0)</f>
        <v>0</v>
      </c>
      <c r="JF104" s="403">
        <f t="shared" si="212"/>
        <v>0</v>
      </c>
      <c r="JG104" s="403">
        <f t="shared" si="212"/>
        <v>0</v>
      </c>
      <c r="JH104" s="403">
        <f t="shared" si="212"/>
        <v>0</v>
      </c>
      <c r="JI104" s="403">
        <f t="shared" si="212"/>
        <v>0</v>
      </c>
      <c r="JJ104" s="403">
        <f t="shared" si="212"/>
        <v>0</v>
      </c>
      <c r="JK104" s="403">
        <f t="shared" si="212"/>
        <v>0</v>
      </c>
      <c r="JL104" s="403">
        <f t="shared" si="212"/>
        <v>0</v>
      </c>
      <c r="JM104" s="403">
        <f t="shared" si="212"/>
        <v>0</v>
      </c>
      <c r="JN104" s="403">
        <f t="shared" si="212"/>
        <v>0</v>
      </c>
      <c r="JO104" s="403">
        <f t="shared" si="212"/>
        <v>0</v>
      </c>
      <c r="JP104" s="403">
        <f t="shared" si="212"/>
        <v>0</v>
      </c>
      <c r="JQ104" s="403">
        <f t="shared" si="212"/>
        <v>0</v>
      </c>
      <c r="JR104" s="403">
        <f t="shared" si="212"/>
        <v>0</v>
      </c>
      <c r="JS104" s="403">
        <f t="shared" si="212"/>
        <v>0</v>
      </c>
      <c r="JT104" s="403">
        <f t="shared" si="212"/>
        <v>0</v>
      </c>
      <c r="JU104" s="403">
        <f t="shared" si="212"/>
        <v>0</v>
      </c>
      <c r="JV104" s="403">
        <f t="shared" si="212"/>
        <v>0</v>
      </c>
      <c r="JW104" s="403">
        <f t="shared" si="212"/>
        <v>0</v>
      </c>
      <c r="JX104" s="403">
        <f t="shared" si="212"/>
        <v>0</v>
      </c>
      <c r="JY104" s="403">
        <f t="shared" si="212"/>
        <v>0</v>
      </c>
      <c r="JZ104" s="403">
        <f t="shared" si="212"/>
        <v>0</v>
      </c>
      <c r="KA104" s="403">
        <f t="shared" si="212"/>
        <v>0</v>
      </c>
      <c r="KB104" s="403">
        <f t="shared" si="212"/>
        <v>0</v>
      </c>
      <c r="KC104" s="403">
        <f t="shared" si="212"/>
        <v>0</v>
      </c>
      <c r="KD104" s="403">
        <f t="shared" si="212"/>
        <v>0</v>
      </c>
      <c r="KE104" s="403">
        <f t="shared" si="212"/>
        <v>0</v>
      </c>
      <c r="KF104" s="403">
        <f t="shared" si="212"/>
        <v>0</v>
      </c>
      <c r="KG104" s="403">
        <f t="shared" si="212"/>
        <v>0</v>
      </c>
      <c r="KH104" s="403">
        <f t="shared" si="212"/>
        <v>0</v>
      </c>
      <c r="KI104" s="403">
        <f t="shared" si="212"/>
        <v>0</v>
      </c>
      <c r="KJ104" s="403">
        <f t="shared" si="212"/>
        <v>0</v>
      </c>
      <c r="KK104" s="403">
        <f t="shared" si="212"/>
        <v>0</v>
      </c>
      <c r="KL104" s="403">
        <f t="shared" si="212"/>
        <v>0</v>
      </c>
      <c r="KM104" s="403">
        <f t="shared" si="212"/>
        <v>0</v>
      </c>
      <c r="KN104" s="403">
        <f t="shared" si="212"/>
        <v>0</v>
      </c>
      <c r="KO104" s="403">
        <f t="shared" si="212"/>
        <v>0</v>
      </c>
      <c r="KP104" s="403">
        <f t="shared" si="212"/>
        <v>0</v>
      </c>
      <c r="KQ104" s="403">
        <f t="shared" si="212"/>
        <v>0</v>
      </c>
      <c r="KR104" s="403">
        <f t="shared" si="212"/>
        <v>0</v>
      </c>
      <c r="KS104" s="403">
        <f t="shared" si="212"/>
        <v>0</v>
      </c>
      <c r="KT104" s="403">
        <f t="shared" si="212"/>
        <v>0</v>
      </c>
      <c r="KU104" s="403">
        <f t="shared" si="212"/>
        <v>0</v>
      </c>
      <c r="KV104" s="403">
        <f t="shared" si="212"/>
        <v>0</v>
      </c>
      <c r="KW104" s="403">
        <f t="shared" si="212"/>
        <v>0</v>
      </c>
      <c r="KX104" s="403">
        <f t="shared" si="212"/>
        <v>0</v>
      </c>
      <c r="KY104" s="403">
        <f t="shared" si="212"/>
        <v>0</v>
      </c>
      <c r="KZ104" s="403">
        <f t="shared" si="212"/>
        <v>0</v>
      </c>
      <c r="LA104" s="403">
        <f t="shared" si="212"/>
        <v>0</v>
      </c>
      <c r="LB104" s="403">
        <f t="shared" si="212"/>
        <v>0</v>
      </c>
      <c r="LC104" s="403">
        <f t="shared" si="212"/>
        <v>0</v>
      </c>
      <c r="LD104" s="403">
        <f t="shared" si="212"/>
        <v>0</v>
      </c>
      <c r="LE104" s="403">
        <f t="shared" si="212"/>
        <v>0</v>
      </c>
      <c r="LF104" s="403">
        <f t="shared" si="212"/>
        <v>0</v>
      </c>
      <c r="LG104" s="403">
        <f t="shared" si="212"/>
        <v>0</v>
      </c>
      <c r="LH104" s="403">
        <f t="shared" si="212"/>
        <v>0</v>
      </c>
      <c r="LI104" s="403">
        <f t="shared" si="212"/>
        <v>0</v>
      </c>
      <c r="LJ104" s="403">
        <f t="shared" si="212"/>
        <v>0</v>
      </c>
      <c r="LK104" s="403">
        <f t="shared" si="212"/>
        <v>0</v>
      </c>
      <c r="LL104" s="403">
        <f t="shared" si="212"/>
        <v>0</v>
      </c>
      <c r="LM104" s="403">
        <f t="shared" si="212"/>
        <v>0</v>
      </c>
      <c r="LN104" s="403">
        <f t="shared" si="212"/>
        <v>0</v>
      </c>
      <c r="LO104" s="403">
        <f t="shared" si="212"/>
        <v>0</v>
      </c>
      <c r="LP104" s="403">
        <f t="shared" si="212"/>
        <v>0</v>
      </c>
    </row>
    <row r="105">
      <c r="A105" s="331" t="str">
        <f t="shared" si="77"/>
        <v>12-2029</v>
      </c>
      <c r="B105" s="346">
        <f t="shared" si="70"/>
        <v>8160419.69</v>
      </c>
      <c r="C105" s="346">
        <f t="shared" si="71"/>
        <v>1.001234056</v>
      </c>
      <c r="D105" s="346"/>
      <c r="E105" s="403">
        <f t="shared" ref="E105:BP105" si="213">IF(and($A105-E$66&gt;=0,$A105-E$67&lt;0),E$74,0)</f>
        <v>121708.41</v>
      </c>
      <c r="F105" s="403">
        <f t="shared" si="213"/>
        <v>90594.48</v>
      </c>
      <c r="G105" s="403">
        <f t="shared" si="213"/>
        <v>120000</v>
      </c>
      <c r="H105" s="403">
        <f t="shared" si="213"/>
        <v>129552.28</v>
      </c>
      <c r="I105" s="403">
        <f t="shared" si="213"/>
        <v>107000</v>
      </c>
      <c r="J105" s="403">
        <f t="shared" si="213"/>
        <v>103565</v>
      </c>
      <c r="K105" s="403">
        <f t="shared" si="213"/>
        <v>128418.77</v>
      </c>
      <c r="L105" s="403">
        <f t="shared" si="213"/>
        <v>87232.36</v>
      </c>
      <c r="M105" s="403">
        <f t="shared" si="213"/>
        <v>99881.32</v>
      </c>
      <c r="N105" s="403">
        <f t="shared" si="213"/>
        <v>223221.57</v>
      </c>
      <c r="O105" s="403">
        <f t="shared" si="213"/>
        <v>180593.29</v>
      </c>
      <c r="P105" s="403">
        <f t="shared" si="213"/>
        <v>91968.82</v>
      </c>
      <c r="Q105" s="403">
        <f t="shared" si="213"/>
        <v>102434.8</v>
      </c>
      <c r="R105" s="403">
        <f t="shared" si="213"/>
        <v>181860.19</v>
      </c>
      <c r="S105" s="403">
        <f t="shared" si="213"/>
        <v>208031.99</v>
      </c>
      <c r="T105" s="403">
        <f t="shared" si="213"/>
        <v>217515.94</v>
      </c>
      <c r="U105" s="403">
        <f t="shared" si="213"/>
        <v>195596.52</v>
      </c>
      <c r="V105" s="403">
        <f t="shared" si="213"/>
        <v>184028.25</v>
      </c>
      <c r="W105" s="403">
        <f t="shared" si="213"/>
        <v>168878.71</v>
      </c>
      <c r="X105" s="403">
        <f t="shared" si="213"/>
        <v>162441.03</v>
      </c>
      <c r="Y105" s="403">
        <f t="shared" si="213"/>
        <v>134043.44</v>
      </c>
      <c r="Z105" s="403">
        <f t="shared" si="213"/>
        <v>835.25</v>
      </c>
      <c r="AA105" s="403">
        <f t="shared" si="213"/>
        <v>175069.23</v>
      </c>
      <c r="AB105" s="403">
        <f t="shared" si="213"/>
        <v>159907.69</v>
      </c>
      <c r="AC105" s="403">
        <f t="shared" si="213"/>
        <v>183879.61</v>
      </c>
      <c r="AD105" s="403">
        <f t="shared" si="213"/>
        <v>184851.11</v>
      </c>
      <c r="AE105" s="403">
        <f t="shared" si="213"/>
        <v>240730.29</v>
      </c>
      <c r="AF105" s="403">
        <f t="shared" si="213"/>
        <v>112998.23</v>
      </c>
      <c r="AG105" s="403">
        <f t="shared" si="213"/>
        <v>126237</v>
      </c>
      <c r="AH105" s="403">
        <f t="shared" si="213"/>
        <v>9142.22</v>
      </c>
      <c r="AI105" s="403">
        <f t="shared" si="213"/>
        <v>186686.77</v>
      </c>
      <c r="AJ105" s="403">
        <f t="shared" si="213"/>
        <v>42000</v>
      </c>
      <c r="AK105" s="403">
        <f t="shared" si="213"/>
        <v>271017.63</v>
      </c>
      <c r="AL105" s="403">
        <f t="shared" si="213"/>
        <v>5000</v>
      </c>
      <c r="AM105" s="403">
        <f t="shared" si="213"/>
        <v>127756.57</v>
      </c>
      <c r="AN105" s="403">
        <f t="shared" si="213"/>
        <v>237115.24</v>
      </c>
      <c r="AO105" s="403">
        <f t="shared" si="213"/>
        <v>158167.25</v>
      </c>
      <c r="AP105" s="403">
        <f t="shared" si="213"/>
        <v>103015</v>
      </c>
      <c r="AQ105" s="403">
        <f t="shared" si="213"/>
        <v>155500</v>
      </c>
      <c r="AR105" s="403">
        <f t="shared" si="213"/>
        <v>167620.78</v>
      </c>
      <c r="AS105" s="403">
        <f t="shared" si="213"/>
        <v>191134.2</v>
      </c>
      <c r="AT105" s="403">
        <f t="shared" si="213"/>
        <v>283068.43</v>
      </c>
      <c r="AU105" s="403">
        <f t="shared" si="213"/>
        <v>114804.31</v>
      </c>
      <c r="AV105" s="403">
        <f t="shared" si="213"/>
        <v>109785.34</v>
      </c>
      <c r="AW105" s="403">
        <f t="shared" si="213"/>
        <v>48000</v>
      </c>
      <c r="AX105" s="403">
        <f t="shared" si="213"/>
        <v>164702</v>
      </c>
      <c r="AY105" s="403">
        <f t="shared" si="213"/>
        <v>223255</v>
      </c>
      <c r="AZ105" s="403">
        <f t="shared" si="213"/>
        <v>72000</v>
      </c>
      <c r="BA105" s="403">
        <f t="shared" si="213"/>
        <v>97799.52</v>
      </c>
      <c r="BB105" s="403">
        <f t="shared" si="213"/>
        <v>242596.66</v>
      </c>
      <c r="BC105" s="403">
        <f t="shared" si="213"/>
        <v>108292.85</v>
      </c>
      <c r="BD105" s="403">
        <f t="shared" si="213"/>
        <v>238900</v>
      </c>
      <c r="BE105" s="403">
        <f t="shared" si="213"/>
        <v>101455.9</v>
      </c>
      <c r="BF105" s="403">
        <f t="shared" si="213"/>
        <v>23511.76</v>
      </c>
      <c r="BG105" s="403">
        <f t="shared" si="213"/>
        <v>20008.84</v>
      </c>
      <c r="BH105" s="403">
        <f t="shared" si="213"/>
        <v>77858.98</v>
      </c>
      <c r="BI105" s="403">
        <f t="shared" si="213"/>
        <v>45000</v>
      </c>
      <c r="BJ105" s="403">
        <f t="shared" si="213"/>
        <v>124565</v>
      </c>
      <c r="BK105" s="403">
        <f t="shared" si="213"/>
        <v>25000</v>
      </c>
      <c r="BL105" s="403">
        <f t="shared" si="213"/>
        <v>29885</v>
      </c>
      <c r="BM105" s="403">
        <f t="shared" si="213"/>
        <v>33809.25</v>
      </c>
      <c r="BN105" s="403">
        <f t="shared" si="213"/>
        <v>10969.85</v>
      </c>
      <c r="BO105" s="403">
        <f t="shared" si="213"/>
        <v>77861.76</v>
      </c>
      <c r="BP105" s="403">
        <f t="shared" si="213"/>
        <v>10058</v>
      </c>
      <c r="BQ105" s="403"/>
      <c r="BR105" s="403">
        <f t="shared" ref="BR105:EC105" si="214">IF(and($A105-BR$66&gt;=0,$A105-BR$67&lt;0),BR$74,0)</f>
        <v>0</v>
      </c>
      <c r="BS105" s="403">
        <f t="shared" si="214"/>
        <v>0</v>
      </c>
      <c r="BT105" s="403">
        <f t="shared" si="214"/>
        <v>0</v>
      </c>
      <c r="BU105" s="403">
        <f t="shared" si="214"/>
        <v>0</v>
      </c>
      <c r="BV105" s="403">
        <f t="shared" si="214"/>
        <v>0</v>
      </c>
      <c r="BW105" s="403">
        <f t="shared" si="214"/>
        <v>0</v>
      </c>
      <c r="BX105" s="403">
        <f t="shared" si="214"/>
        <v>0</v>
      </c>
      <c r="BY105" s="403">
        <f t="shared" si="214"/>
        <v>0</v>
      </c>
      <c r="BZ105" s="403">
        <f t="shared" si="214"/>
        <v>0</v>
      </c>
      <c r="CA105" s="403">
        <f t="shared" si="214"/>
        <v>0</v>
      </c>
      <c r="CB105" s="403">
        <f t="shared" si="214"/>
        <v>0</v>
      </c>
      <c r="CC105" s="403">
        <f t="shared" si="214"/>
        <v>0</v>
      </c>
      <c r="CD105" s="403">
        <f t="shared" si="214"/>
        <v>0</v>
      </c>
      <c r="CE105" s="403">
        <f t="shared" si="214"/>
        <v>0</v>
      </c>
      <c r="CF105" s="403">
        <f t="shared" si="214"/>
        <v>0</v>
      </c>
      <c r="CG105" s="403">
        <f t="shared" si="214"/>
        <v>0</v>
      </c>
      <c r="CH105" s="403">
        <f t="shared" si="214"/>
        <v>0</v>
      </c>
      <c r="CI105" s="403">
        <f t="shared" si="214"/>
        <v>0</v>
      </c>
      <c r="CJ105" s="403">
        <f t="shared" si="214"/>
        <v>0</v>
      </c>
      <c r="CK105" s="403">
        <f t="shared" si="214"/>
        <v>0</v>
      </c>
      <c r="CL105" s="403">
        <f t="shared" si="214"/>
        <v>0</v>
      </c>
      <c r="CM105" s="403">
        <f t="shared" si="214"/>
        <v>0</v>
      </c>
      <c r="CN105" s="403">
        <f t="shared" si="214"/>
        <v>0</v>
      </c>
      <c r="CO105" s="403">
        <f t="shared" si="214"/>
        <v>0</v>
      </c>
      <c r="CP105" s="403">
        <f t="shared" si="214"/>
        <v>0</v>
      </c>
      <c r="CQ105" s="403">
        <f t="shared" si="214"/>
        <v>0</v>
      </c>
      <c r="CR105" s="403">
        <f t="shared" si="214"/>
        <v>0</v>
      </c>
      <c r="CS105" s="403">
        <f t="shared" si="214"/>
        <v>0</v>
      </c>
      <c r="CT105" s="403">
        <f t="shared" si="214"/>
        <v>0</v>
      </c>
      <c r="CU105" s="403">
        <f t="shared" si="214"/>
        <v>0</v>
      </c>
      <c r="CV105" s="403">
        <f t="shared" si="214"/>
        <v>0</v>
      </c>
      <c r="CW105" s="403">
        <f t="shared" si="214"/>
        <v>0</v>
      </c>
      <c r="CX105" s="403">
        <f t="shared" si="214"/>
        <v>0</v>
      </c>
      <c r="CY105" s="403">
        <f t="shared" si="214"/>
        <v>0</v>
      </c>
      <c r="CZ105" s="403">
        <f t="shared" si="214"/>
        <v>0</v>
      </c>
      <c r="DA105" s="403">
        <f t="shared" si="214"/>
        <v>0</v>
      </c>
      <c r="DB105" s="403">
        <f t="shared" si="214"/>
        <v>0</v>
      </c>
      <c r="DC105" s="403">
        <f t="shared" si="214"/>
        <v>0</v>
      </c>
      <c r="DD105" s="403">
        <f t="shared" si="214"/>
        <v>0</v>
      </c>
      <c r="DE105" s="403">
        <f t="shared" si="214"/>
        <v>0</v>
      </c>
      <c r="DF105" s="403">
        <f t="shared" si="214"/>
        <v>0</v>
      </c>
      <c r="DG105" s="403">
        <f t="shared" si="214"/>
        <v>0</v>
      </c>
      <c r="DH105" s="403">
        <f t="shared" si="214"/>
        <v>0</v>
      </c>
      <c r="DI105" s="403">
        <f t="shared" si="214"/>
        <v>0</v>
      </c>
      <c r="DJ105" s="403">
        <f t="shared" si="214"/>
        <v>0</v>
      </c>
      <c r="DK105" s="403">
        <f t="shared" si="214"/>
        <v>0</v>
      </c>
      <c r="DL105" s="403">
        <f t="shared" si="214"/>
        <v>0</v>
      </c>
      <c r="DM105" s="403">
        <f t="shared" si="214"/>
        <v>0</v>
      </c>
      <c r="DN105" s="403">
        <f t="shared" si="214"/>
        <v>0</v>
      </c>
      <c r="DO105" s="403">
        <f t="shared" si="214"/>
        <v>0</v>
      </c>
      <c r="DP105" s="403">
        <f t="shared" si="214"/>
        <v>0</v>
      </c>
      <c r="DQ105" s="403">
        <f t="shared" si="214"/>
        <v>0</v>
      </c>
      <c r="DR105" s="403">
        <f t="shared" si="214"/>
        <v>0</v>
      </c>
      <c r="DS105" s="403">
        <f t="shared" si="214"/>
        <v>0</v>
      </c>
      <c r="DT105" s="403">
        <f t="shared" si="214"/>
        <v>0</v>
      </c>
      <c r="DU105" s="403">
        <f t="shared" si="214"/>
        <v>0</v>
      </c>
      <c r="DV105" s="403">
        <f t="shared" si="214"/>
        <v>0</v>
      </c>
      <c r="DW105" s="403">
        <f t="shared" si="214"/>
        <v>0</v>
      </c>
      <c r="DX105" s="403">
        <f t="shared" si="214"/>
        <v>0</v>
      </c>
      <c r="DY105" s="403">
        <f t="shared" si="214"/>
        <v>0</v>
      </c>
      <c r="DZ105" s="403">
        <f t="shared" si="214"/>
        <v>0</v>
      </c>
      <c r="EA105" s="403">
        <f t="shared" si="214"/>
        <v>0</v>
      </c>
      <c r="EB105" s="403">
        <f t="shared" si="214"/>
        <v>0</v>
      </c>
      <c r="EC105" s="403">
        <f t="shared" si="214"/>
        <v>0</v>
      </c>
      <c r="ED105" s="403"/>
      <c r="EE105" s="403">
        <f t="shared" ref="EE105:GP105" si="215">IF(and($A105-EE$66&gt;=0,$A105-EE$67&lt;0),EE$74,0)</f>
        <v>0</v>
      </c>
      <c r="EF105" s="403">
        <f t="shared" si="215"/>
        <v>0</v>
      </c>
      <c r="EG105" s="403">
        <f t="shared" si="215"/>
        <v>0</v>
      </c>
      <c r="EH105" s="403">
        <f t="shared" si="215"/>
        <v>0</v>
      </c>
      <c r="EI105" s="403">
        <f t="shared" si="215"/>
        <v>0</v>
      </c>
      <c r="EJ105" s="403">
        <f t="shared" si="215"/>
        <v>0</v>
      </c>
      <c r="EK105" s="403">
        <f t="shared" si="215"/>
        <v>0</v>
      </c>
      <c r="EL105" s="403">
        <f t="shared" si="215"/>
        <v>0</v>
      </c>
      <c r="EM105" s="403">
        <f t="shared" si="215"/>
        <v>0</v>
      </c>
      <c r="EN105" s="403">
        <f t="shared" si="215"/>
        <v>0</v>
      </c>
      <c r="EO105" s="403">
        <f t="shared" si="215"/>
        <v>0</v>
      </c>
      <c r="EP105" s="403">
        <f t="shared" si="215"/>
        <v>0</v>
      </c>
      <c r="EQ105" s="403">
        <f t="shared" si="215"/>
        <v>0</v>
      </c>
      <c r="ER105" s="403">
        <f t="shared" si="215"/>
        <v>0</v>
      </c>
      <c r="ES105" s="403">
        <f t="shared" si="215"/>
        <v>0</v>
      </c>
      <c r="ET105" s="403">
        <f t="shared" si="215"/>
        <v>0</v>
      </c>
      <c r="EU105" s="403">
        <f t="shared" si="215"/>
        <v>0</v>
      </c>
      <c r="EV105" s="403">
        <f t="shared" si="215"/>
        <v>0</v>
      </c>
      <c r="EW105" s="403">
        <f t="shared" si="215"/>
        <v>0</v>
      </c>
      <c r="EX105" s="403">
        <f t="shared" si="215"/>
        <v>0</v>
      </c>
      <c r="EY105" s="403">
        <f t="shared" si="215"/>
        <v>0</v>
      </c>
      <c r="EZ105" s="403">
        <f t="shared" si="215"/>
        <v>0</v>
      </c>
      <c r="FA105" s="403">
        <f t="shared" si="215"/>
        <v>0</v>
      </c>
      <c r="FB105" s="403">
        <f t="shared" si="215"/>
        <v>0</v>
      </c>
      <c r="FC105" s="403">
        <f t="shared" si="215"/>
        <v>0</v>
      </c>
      <c r="FD105" s="403">
        <f t="shared" si="215"/>
        <v>0</v>
      </c>
      <c r="FE105" s="403">
        <f t="shared" si="215"/>
        <v>0</v>
      </c>
      <c r="FF105" s="403">
        <f t="shared" si="215"/>
        <v>0</v>
      </c>
      <c r="FG105" s="403">
        <f t="shared" si="215"/>
        <v>0</v>
      </c>
      <c r="FH105" s="403">
        <f t="shared" si="215"/>
        <v>0</v>
      </c>
      <c r="FI105" s="403">
        <f t="shared" si="215"/>
        <v>0</v>
      </c>
      <c r="FJ105" s="403">
        <f t="shared" si="215"/>
        <v>0</v>
      </c>
      <c r="FK105" s="403">
        <f t="shared" si="215"/>
        <v>0</v>
      </c>
      <c r="FL105" s="403">
        <f t="shared" si="215"/>
        <v>0</v>
      </c>
      <c r="FM105" s="403">
        <f t="shared" si="215"/>
        <v>0</v>
      </c>
      <c r="FN105" s="403">
        <f t="shared" si="215"/>
        <v>0</v>
      </c>
      <c r="FO105" s="403">
        <f t="shared" si="215"/>
        <v>0</v>
      </c>
      <c r="FP105" s="403">
        <f t="shared" si="215"/>
        <v>0</v>
      </c>
      <c r="FQ105" s="403">
        <f t="shared" si="215"/>
        <v>0</v>
      </c>
      <c r="FR105" s="403">
        <f t="shared" si="215"/>
        <v>0</v>
      </c>
      <c r="FS105" s="403">
        <f t="shared" si="215"/>
        <v>0</v>
      </c>
      <c r="FT105" s="403">
        <f t="shared" si="215"/>
        <v>0</v>
      </c>
      <c r="FU105" s="403">
        <f t="shared" si="215"/>
        <v>0</v>
      </c>
      <c r="FV105" s="403">
        <f t="shared" si="215"/>
        <v>0</v>
      </c>
      <c r="FW105" s="403">
        <f t="shared" si="215"/>
        <v>0</v>
      </c>
      <c r="FX105" s="403">
        <f t="shared" si="215"/>
        <v>0</v>
      </c>
      <c r="FY105" s="403">
        <f t="shared" si="215"/>
        <v>0</v>
      </c>
      <c r="FZ105" s="403">
        <f t="shared" si="215"/>
        <v>0</v>
      </c>
      <c r="GA105" s="403">
        <f t="shared" si="215"/>
        <v>0</v>
      </c>
      <c r="GB105" s="403">
        <f t="shared" si="215"/>
        <v>0</v>
      </c>
      <c r="GC105" s="403">
        <f t="shared" si="215"/>
        <v>0</v>
      </c>
      <c r="GD105" s="403">
        <f t="shared" si="215"/>
        <v>0</v>
      </c>
      <c r="GE105" s="403">
        <f t="shared" si="215"/>
        <v>0</v>
      </c>
      <c r="GF105" s="403">
        <f t="shared" si="215"/>
        <v>0</v>
      </c>
      <c r="GG105" s="403">
        <f t="shared" si="215"/>
        <v>0</v>
      </c>
      <c r="GH105" s="403">
        <f t="shared" si="215"/>
        <v>0</v>
      </c>
      <c r="GI105" s="403">
        <f t="shared" si="215"/>
        <v>0</v>
      </c>
      <c r="GJ105" s="403">
        <f t="shared" si="215"/>
        <v>0</v>
      </c>
      <c r="GK105" s="403">
        <f t="shared" si="215"/>
        <v>0</v>
      </c>
      <c r="GL105" s="403">
        <f t="shared" si="215"/>
        <v>0</v>
      </c>
      <c r="GM105" s="403">
        <f t="shared" si="215"/>
        <v>0</v>
      </c>
      <c r="GN105" s="403">
        <f t="shared" si="215"/>
        <v>0</v>
      </c>
      <c r="GO105" s="403">
        <f t="shared" si="215"/>
        <v>0</v>
      </c>
      <c r="GP105" s="403">
        <f t="shared" si="215"/>
        <v>0</v>
      </c>
      <c r="GQ105" s="403"/>
      <c r="GR105" s="403">
        <f t="shared" ref="GR105:JC105" si="216">IF(and($A105-GR$66&gt;=0,$A105-GR$67&lt;0),GR$74,0)</f>
        <v>0</v>
      </c>
      <c r="GS105" s="403">
        <f t="shared" si="216"/>
        <v>0</v>
      </c>
      <c r="GT105" s="403">
        <f t="shared" si="216"/>
        <v>0</v>
      </c>
      <c r="GU105" s="403">
        <f t="shared" si="216"/>
        <v>0</v>
      </c>
      <c r="GV105" s="403">
        <f t="shared" si="216"/>
        <v>0</v>
      </c>
      <c r="GW105" s="403">
        <f t="shared" si="216"/>
        <v>0</v>
      </c>
      <c r="GX105" s="403">
        <f t="shared" si="216"/>
        <v>0</v>
      </c>
      <c r="GY105" s="403">
        <f t="shared" si="216"/>
        <v>0</v>
      </c>
      <c r="GZ105" s="403">
        <f t="shared" si="216"/>
        <v>0</v>
      </c>
      <c r="HA105" s="403">
        <f t="shared" si="216"/>
        <v>0</v>
      </c>
      <c r="HB105" s="403">
        <f t="shared" si="216"/>
        <v>0</v>
      </c>
      <c r="HC105" s="403">
        <f t="shared" si="216"/>
        <v>0</v>
      </c>
      <c r="HD105" s="403">
        <f t="shared" si="216"/>
        <v>0</v>
      </c>
      <c r="HE105" s="403">
        <f t="shared" si="216"/>
        <v>0</v>
      </c>
      <c r="HF105" s="403">
        <f t="shared" si="216"/>
        <v>0</v>
      </c>
      <c r="HG105" s="403">
        <f t="shared" si="216"/>
        <v>0</v>
      </c>
      <c r="HH105" s="403">
        <f t="shared" si="216"/>
        <v>0</v>
      </c>
      <c r="HI105" s="403">
        <f t="shared" si="216"/>
        <v>0</v>
      </c>
      <c r="HJ105" s="403">
        <f t="shared" si="216"/>
        <v>0</v>
      </c>
      <c r="HK105" s="403">
        <f t="shared" si="216"/>
        <v>0</v>
      </c>
      <c r="HL105" s="403">
        <f t="shared" si="216"/>
        <v>0</v>
      </c>
      <c r="HM105" s="403">
        <f t="shared" si="216"/>
        <v>0</v>
      </c>
      <c r="HN105" s="403">
        <f t="shared" si="216"/>
        <v>0</v>
      </c>
      <c r="HO105" s="403">
        <f t="shared" si="216"/>
        <v>0</v>
      </c>
      <c r="HP105" s="403">
        <f t="shared" si="216"/>
        <v>0</v>
      </c>
      <c r="HQ105" s="403">
        <f t="shared" si="216"/>
        <v>0</v>
      </c>
      <c r="HR105" s="403">
        <f t="shared" si="216"/>
        <v>0</v>
      </c>
      <c r="HS105" s="403">
        <f t="shared" si="216"/>
        <v>0</v>
      </c>
      <c r="HT105" s="403">
        <f t="shared" si="216"/>
        <v>0</v>
      </c>
      <c r="HU105" s="403">
        <f t="shared" si="216"/>
        <v>0</v>
      </c>
      <c r="HV105" s="403">
        <f t="shared" si="216"/>
        <v>0</v>
      </c>
      <c r="HW105" s="403">
        <f t="shared" si="216"/>
        <v>0</v>
      </c>
      <c r="HX105" s="403">
        <f t="shared" si="216"/>
        <v>0</v>
      </c>
      <c r="HY105" s="403">
        <f t="shared" si="216"/>
        <v>0</v>
      </c>
      <c r="HZ105" s="403">
        <f t="shared" si="216"/>
        <v>0</v>
      </c>
      <c r="IA105" s="403">
        <f t="shared" si="216"/>
        <v>0</v>
      </c>
      <c r="IB105" s="403">
        <f t="shared" si="216"/>
        <v>0</v>
      </c>
      <c r="IC105" s="403">
        <f t="shared" si="216"/>
        <v>0</v>
      </c>
      <c r="ID105" s="403">
        <f t="shared" si="216"/>
        <v>0</v>
      </c>
      <c r="IE105" s="403">
        <f t="shared" si="216"/>
        <v>0</v>
      </c>
      <c r="IF105" s="403">
        <f t="shared" si="216"/>
        <v>0</v>
      </c>
      <c r="IG105" s="403">
        <f t="shared" si="216"/>
        <v>0</v>
      </c>
      <c r="IH105" s="403">
        <f t="shared" si="216"/>
        <v>0</v>
      </c>
      <c r="II105" s="403">
        <f t="shared" si="216"/>
        <v>0</v>
      </c>
      <c r="IJ105" s="403">
        <f t="shared" si="216"/>
        <v>0</v>
      </c>
      <c r="IK105" s="403">
        <f t="shared" si="216"/>
        <v>0</v>
      </c>
      <c r="IL105" s="403">
        <f t="shared" si="216"/>
        <v>0</v>
      </c>
      <c r="IM105" s="403">
        <f t="shared" si="216"/>
        <v>0</v>
      </c>
      <c r="IN105" s="403">
        <f t="shared" si="216"/>
        <v>0</v>
      </c>
      <c r="IO105" s="403">
        <f t="shared" si="216"/>
        <v>0</v>
      </c>
      <c r="IP105" s="403">
        <f t="shared" si="216"/>
        <v>0</v>
      </c>
      <c r="IQ105" s="403">
        <f t="shared" si="216"/>
        <v>0</v>
      </c>
      <c r="IR105" s="403">
        <f t="shared" si="216"/>
        <v>0</v>
      </c>
      <c r="IS105" s="403">
        <f t="shared" si="216"/>
        <v>0</v>
      </c>
      <c r="IT105" s="403">
        <f t="shared" si="216"/>
        <v>0</v>
      </c>
      <c r="IU105" s="403">
        <f t="shared" si="216"/>
        <v>0</v>
      </c>
      <c r="IV105" s="403">
        <f t="shared" si="216"/>
        <v>0</v>
      </c>
      <c r="IW105" s="403">
        <f t="shared" si="216"/>
        <v>0</v>
      </c>
      <c r="IX105" s="403">
        <f t="shared" si="216"/>
        <v>0</v>
      </c>
      <c r="IY105" s="403">
        <f t="shared" si="216"/>
        <v>0</v>
      </c>
      <c r="IZ105" s="403">
        <f t="shared" si="216"/>
        <v>0</v>
      </c>
      <c r="JA105" s="403">
        <f t="shared" si="216"/>
        <v>0</v>
      </c>
      <c r="JB105" s="403">
        <f t="shared" si="216"/>
        <v>0</v>
      </c>
      <c r="JC105" s="403">
        <f t="shared" si="216"/>
        <v>0</v>
      </c>
      <c r="JD105" s="403"/>
      <c r="JE105" s="403">
        <f t="shared" ref="JE105:LP105" si="217">IF(and($A105-JE$66&gt;=0,$A105-JE$67&lt;0),JE$74,0)</f>
        <v>0</v>
      </c>
      <c r="JF105" s="403">
        <f t="shared" si="217"/>
        <v>0</v>
      </c>
      <c r="JG105" s="403">
        <f t="shared" si="217"/>
        <v>0</v>
      </c>
      <c r="JH105" s="403">
        <f t="shared" si="217"/>
        <v>0</v>
      </c>
      <c r="JI105" s="403">
        <f t="shared" si="217"/>
        <v>0</v>
      </c>
      <c r="JJ105" s="403">
        <f t="shared" si="217"/>
        <v>0</v>
      </c>
      <c r="JK105" s="403">
        <f t="shared" si="217"/>
        <v>0</v>
      </c>
      <c r="JL105" s="403">
        <f t="shared" si="217"/>
        <v>0</v>
      </c>
      <c r="JM105" s="403">
        <f t="shared" si="217"/>
        <v>0</v>
      </c>
      <c r="JN105" s="403">
        <f t="shared" si="217"/>
        <v>0</v>
      </c>
      <c r="JO105" s="403">
        <f t="shared" si="217"/>
        <v>0</v>
      </c>
      <c r="JP105" s="403">
        <f t="shared" si="217"/>
        <v>0</v>
      </c>
      <c r="JQ105" s="403">
        <f t="shared" si="217"/>
        <v>0</v>
      </c>
      <c r="JR105" s="403">
        <f t="shared" si="217"/>
        <v>0</v>
      </c>
      <c r="JS105" s="403">
        <f t="shared" si="217"/>
        <v>0</v>
      </c>
      <c r="JT105" s="403">
        <f t="shared" si="217"/>
        <v>0</v>
      </c>
      <c r="JU105" s="403">
        <f t="shared" si="217"/>
        <v>0</v>
      </c>
      <c r="JV105" s="403">
        <f t="shared" si="217"/>
        <v>0</v>
      </c>
      <c r="JW105" s="403">
        <f t="shared" si="217"/>
        <v>0</v>
      </c>
      <c r="JX105" s="403">
        <f t="shared" si="217"/>
        <v>0</v>
      </c>
      <c r="JY105" s="403">
        <f t="shared" si="217"/>
        <v>0</v>
      </c>
      <c r="JZ105" s="403">
        <f t="shared" si="217"/>
        <v>0</v>
      </c>
      <c r="KA105" s="403">
        <f t="shared" si="217"/>
        <v>0</v>
      </c>
      <c r="KB105" s="403">
        <f t="shared" si="217"/>
        <v>0</v>
      </c>
      <c r="KC105" s="403">
        <f t="shared" si="217"/>
        <v>0</v>
      </c>
      <c r="KD105" s="403">
        <f t="shared" si="217"/>
        <v>0</v>
      </c>
      <c r="KE105" s="403">
        <f t="shared" si="217"/>
        <v>0</v>
      </c>
      <c r="KF105" s="403">
        <f t="shared" si="217"/>
        <v>0</v>
      </c>
      <c r="KG105" s="403">
        <f t="shared" si="217"/>
        <v>0</v>
      </c>
      <c r="KH105" s="403">
        <f t="shared" si="217"/>
        <v>0</v>
      </c>
      <c r="KI105" s="403">
        <f t="shared" si="217"/>
        <v>0</v>
      </c>
      <c r="KJ105" s="403">
        <f t="shared" si="217"/>
        <v>0</v>
      </c>
      <c r="KK105" s="403">
        <f t="shared" si="217"/>
        <v>0</v>
      </c>
      <c r="KL105" s="403">
        <f t="shared" si="217"/>
        <v>0</v>
      </c>
      <c r="KM105" s="403">
        <f t="shared" si="217"/>
        <v>0</v>
      </c>
      <c r="KN105" s="403">
        <f t="shared" si="217"/>
        <v>0</v>
      </c>
      <c r="KO105" s="403">
        <f t="shared" si="217"/>
        <v>0</v>
      </c>
      <c r="KP105" s="403">
        <f t="shared" si="217"/>
        <v>0</v>
      </c>
      <c r="KQ105" s="403">
        <f t="shared" si="217"/>
        <v>0</v>
      </c>
      <c r="KR105" s="403">
        <f t="shared" si="217"/>
        <v>0</v>
      </c>
      <c r="KS105" s="403">
        <f t="shared" si="217"/>
        <v>0</v>
      </c>
      <c r="KT105" s="403">
        <f t="shared" si="217"/>
        <v>0</v>
      </c>
      <c r="KU105" s="403">
        <f t="shared" si="217"/>
        <v>0</v>
      </c>
      <c r="KV105" s="403">
        <f t="shared" si="217"/>
        <v>0</v>
      </c>
      <c r="KW105" s="403">
        <f t="shared" si="217"/>
        <v>0</v>
      </c>
      <c r="KX105" s="403">
        <f t="shared" si="217"/>
        <v>0</v>
      </c>
      <c r="KY105" s="403">
        <f t="shared" si="217"/>
        <v>0</v>
      </c>
      <c r="KZ105" s="403">
        <f t="shared" si="217"/>
        <v>0</v>
      </c>
      <c r="LA105" s="403">
        <f t="shared" si="217"/>
        <v>0</v>
      </c>
      <c r="LB105" s="403">
        <f t="shared" si="217"/>
        <v>0</v>
      </c>
      <c r="LC105" s="403">
        <f t="shared" si="217"/>
        <v>0</v>
      </c>
      <c r="LD105" s="403">
        <f t="shared" si="217"/>
        <v>0</v>
      </c>
      <c r="LE105" s="403">
        <f t="shared" si="217"/>
        <v>0</v>
      </c>
      <c r="LF105" s="403">
        <f t="shared" si="217"/>
        <v>0</v>
      </c>
      <c r="LG105" s="403">
        <f t="shared" si="217"/>
        <v>0</v>
      </c>
      <c r="LH105" s="403">
        <f t="shared" si="217"/>
        <v>0</v>
      </c>
      <c r="LI105" s="403">
        <f t="shared" si="217"/>
        <v>0</v>
      </c>
      <c r="LJ105" s="403">
        <f t="shared" si="217"/>
        <v>0</v>
      </c>
      <c r="LK105" s="403">
        <f t="shared" si="217"/>
        <v>0</v>
      </c>
      <c r="LL105" s="403">
        <f t="shared" si="217"/>
        <v>0</v>
      </c>
      <c r="LM105" s="403">
        <f t="shared" si="217"/>
        <v>0</v>
      </c>
      <c r="LN105" s="403">
        <f t="shared" si="217"/>
        <v>0</v>
      </c>
      <c r="LO105" s="403">
        <f t="shared" si="217"/>
        <v>0</v>
      </c>
      <c r="LP105" s="403">
        <f t="shared" si="217"/>
        <v>0</v>
      </c>
    </row>
    <row r="106">
      <c r="A106" s="331" t="str">
        <f t="shared" si="77"/>
        <v>03-2030</v>
      </c>
      <c r="B106" s="346">
        <f t="shared" si="70"/>
        <v>8160419.69</v>
      </c>
      <c r="C106" s="346">
        <f t="shared" si="71"/>
        <v>1.001234056</v>
      </c>
      <c r="D106" s="346"/>
      <c r="E106" s="403">
        <f t="shared" ref="E106:BP106" si="218">IF(and($A106-E$66&gt;=0,$A106-E$67&lt;0),E$74,0)</f>
        <v>121708.41</v>
      </c>
      <c r="F106" s="403">
        <f t="shared" si="218"/>
        <v>90594.48</v>
      </c>
      <c r="G106" s="403">
        <f t="shared" si="218"/>
        <v>120000</v>
      </c>
      <c r="H106" s="403">
        <f t="shared" si="218"/>
        <v>129552.28</v>
      </c>
      <c r="I106" s="403">
        <f t="shared" si="218"/>
        <v>107000</v>
      </c>
      <c r="J106" s="403">
        <f t="shared" si="218"/>
        <v>103565</v>
      </c>
      <c r="K106" s="403">
        <f t="shared" si="218"/>
        <v>128418.77</v>
      </c>
      <c r="L106" s="403">
        <f t="shared" si="218"/>
        <v>87232.36</v>
      </c>
      <c r="M106" s="403">
        <f t="shared" si="218"/>
        <v>99881.32</v>
      </c>
      <c r="N106" s="403">
        <f t="shared" si="218"/>
        <v>223221.57</v>
      </c>
      <c r="O106" s="403">
        <f t="shared" si="218"/>
        <v>180593.29</v>
      </c>
      <c r="P106" s="403">
        <f t="shared" si="218"/>
        <v>91968.82</v>
      </c>
      <c r="Q106" s="403">
        <f t="shared" si="218"/>
        <v>102434.8</v>
      </c>
      <c r="R106" s="403">
        <f t="shared" si="218"/>
        <v>181860.19</v>
      </c>
      <c r="S106" s="403">
        <f t="shared" si="218"/>
        <v>208031.99</v>
      </c>
      <c r="T106" s="403">
        <f t="shared" si="218"/>
        <v>217515.94</v>
      </c>
      <c r="U106" s="403">
        <f t="shared" si="218"/>
        <v>195596.52</v>
      </c>
      <c r="V106" s="403">
        <f t="shared" si="218"/>
        <v>184028.25</v>
      </c>
      <c r="W106" s="403">
        <f t="shared" si="218"/>
        <v>168878.71</v>
      </c>
      <c r="X106" s="403">
        <f t="shared" si="218"/>
        <v>162441.03</v>
      </c>
      <c r="Y106" s="403">
        <f t="shared" si="218"/>
        <v>134043.44</v>
      </c>
      <c r="Z106" s="403">
        <f t="shared" si="218"/>
        <v>835.25</v>
      </c>
      <c r="AA106" s="403">
        <f t="shared" si="218"/>
        <v>175069.23</v>
      </c>
      <c r="AB106" s="403">
        <f t="shared" si="218"/>
        <v>159907.69</v>
      </c>
      <c r="AC106" s="403">
        <f t="shared" si="218"/>
        <v>183879.61</v>
      </c>
      <c r="AD106" s="403">
        <f t="shared" si="218"/>
        <v>184851.11</v>
      </c>
      <c r="AE106" s="403">
        <f t="shared" si="218"/>
        <v>240730.29</v>
      </c>
      <c r="AF106" s="403">
        <f t="shared" si="218"/>
        <v>112998.23</v>
      </c>
      <c r="AG106" s="403">
        <f t="shared" si="218"/>
        <v>126237</v>
      </c>
      <c r="AH106" s="403">
        <f t="shared" si="218"/>
        <v>9142.22</v>
      </c>
      <c r="AI106" s="403">
        <f t="shared" si="218"/>
        <v>186686.77</v>
      </c>
      <c r="AJ106" s="403">
        <f t="shared" si="218"/>
        <v>42000</v>
      </c>
      <c r="AK106" s="403">
        <f t="shared" si="218"/>
        <v>271017.63</v>
      </c>
      <c r="AL106" s="403">
        <f t="shared" si="218"/>
        <v>5000</v>
      </c>
      <c r="AM106" s="403">
        <f t="shared" si="218"/>
        <v>127756.57</v>
      </c>
      <c r="AN106" s="403">
        <f t="shared" si="218"/>
        <v>237115.24</v>
      </c>
      <c r="AO106" s="403">
        <f t="shared" si="218"/>
        <v>158167.25</v>
      </c>
      <c r="AP106" s="403">
        <f t="shared" si="218"/>
        <v>103015</v>
      </c>
      <c r="AQ106" s="403">
        <f t="shared" si="218"/>
        <v>155500</v>
      </c>
      <c r="AR106" s="403">
        <f t="shared" si="218"/>
        <v>167620.78</v>
      </c>
      <c r="AS106" s="403">
        <f t="shared" si="218"/>
        <v>191134.2</v>
      </c>
      <c r="AT106" s="403">
        <f t="shared" si="218"/>
        <v>283068.43</v>
      </c>
      <c r="AU106" s="403">
        <f t="shared" si="218"/>
        <v>114804.31</v>
      </c>
      <c r="AV106" s="403">
        <f t="shared" si="218"/>
        <v>109785.34</v>
      </c>
      <c r="AW106" s="403">
        <f t="shared" si="218"/>
        <v>48000</v>
      </c>
      <c r="AX106" s="403">
        <f t="shared" si="218"/>
        <v>164702</v>
      </c>
      <c r="AY106" s="403">
        <f t="shared" si="218"/>
        <v>223255</v>
      </c>
      <c r="AZ106" s="403">
        <f t="shared" si="218"/>
        <v>72000</v>
      </c>
      <c r="BA106" s="403">
        <f t="shared" si="218"/>
        <v>97799.52</v>
      </c>
      <c r="BB106" s="403">
        <f t="shared" si="218"/>
        <v>242596.66</v>
      </c>
      <c r="BC106" s="403">
        <f t="shared" si="218"/>
        <v>108292.85</v>
      </c>
      <c r="BD106" s="403">
        <f t="shared" si="218"/>
        <v>238900</v>
      </c>
      <c r="BE106" s="403">
        <f t="shared" si="218"/>
        <v>101455.9</v>
      </c>
      <c r="BF106" s="403">
        <f t="shared" si="218"/>
        <v>23511.76</v>
      </c>
      <c r="BG106" s="403">
        <f t="shared" si="218"/>
        <v>20008.84</v>
      </c>
      <c r="BH106" s="403">
        <f t="shared" si="218"/>
        <v>77858.98</v>
      </c>
      <c r="BI106" s="403">
        <f t="shared" si="218"/>
        <v>45000</v>
      </c>
      <c r="BJ106" s="403">
        <f t="shared" si="218"/>
        <v>124565</v>
      </c>
      <c r="BK106" s="403">
        <f t="shared" si="218"/>
        <v>25000</v>
      </c>
      <c r="BL106" s="403">
        <f t="shared" si="218"/>
        <v>29885</v>
      </c>
      <c r="BM106" s="403">
        <f t="shared" si="218"/>
        <v>33809.25</v>
      </c>
      <c r="BN106" s="403">
        <f t="shared" si="218"/>
        <v>10969.85</v>
      </c>
      <c r="BO106" s="403">
        <f t="shared" si="218"/>
        <v>77861.76</v>
      </c>
      <c r="BP106" s="403">
        <f t="shared" si="218"/>
        <v>10058</v>
      </c>
      <c r="BQ106" s="403"/>
      <c r="BR106" s="403">
        <f t="shared" ref="BR106:EC106" si="219">IF(and($A106-BR$66&gt;=0,$A106-BR$67&lt;0),BR$74,0)</f>
        <v>0</v>
      </c>
      <c r="BS106" s="403">
        <f t="shared" si="219"/>
        <v>0</v>
      </c>
      <c r="BT106" s="403">
        <f t="shared" si="219"/>
        <v>0</v>
      </c>
      <c r="BU106" s="403">
        <f t="shared" si="219"/>
        <v>0</v>
      </c>
      <c r="BV106" s="403">
        <f t="shared" si="219"/>
        <v>0</v>
      </c>
      <c r="BW106" s="403">
        <f t="shared" si="219"/>
        <v>0</v>
      </c>
      <c r="BX106" s="403">
        <f t="shared" si="219"/>
        <v>0</v>
      </c>
      <c r="BY106" s="403">
        <f t="shared" si="219"/>
        <v>0</v>
      </c>
      <c r="BZ106" s="403">
        <f t="shared" si="219"/>
        <v>0</v>
      </c>
      <c r="CA106" s="403">
        <f t="shared" si="219"/>
        <v>0</v>
      </c>
      <c r="CB106" s="403">
        <f t="shared" si="219"/>
        <v>0</v>
      </c>
      <c r="CC106" s="403">
        <f t="shared" si="219"/>
        <v>0</v>
      </c>
      <c r="CD106" s="403">
        <f t="shared" si="219"/>
        <v>0</v>
      </c>
      <c r="CE106" s="403">
        <f t="shared" si="219"/>
        <v>0</v>
      </c>
      <c r="CF106" s="403">
        <f t="shared" si="219"/>
        <v>0</v>
      </c>
      <c r="CG106" s="403">
        <f t="shared" si="219"/>
        <v>0</v>
      </c>
      <c r="CH106" s="403">
        <f t="shared" si="219"/>
        <v>0</v>
      </c>
      <c r="CI106" s="403">
        <f t="shared" si="219"/>
        <v>0</v>
      </c>
      <c r="CJ106" s="403">
        <f t="shared" si="219"/>
        <v>0</v>
      </c>
      <c r="CK106" s="403">
        <f t="shared" si="219"/>
        <v>0</v>
      </c>
      <c r="CL106" s="403">
        <f t="shared" si="219"/>
        <v>0</v>
      </c>
      <c r="CM106" s="403">
        <f t="shared" si="219"/>
        <v>0</v>
      </c>
      <c r="CN106" s="403">
        <f t="shared" si="219"/>
        <v>0</v>
      </c>
      <c r="CO106" s="403">
        <f t="shared" si="219"/>
        <v>0</v>
      </c>
      <c r="CP106" s="403">
        <f t="shared" si="219"/>
        <v>0</v>
      </c>
      <c r="CQ106" s="403">
        <f t="shared" si="219"/>
        <v>0</v>
      </c>
      <c r="CR106" s="403">
        <f t="shared" si="219"/>
        <v>0</v>
      </c>
      <c r="CS106" s="403">
        <f t="shared" si="219"/>
        <v>0</v>
      </c>
      <c r="CT106" s="403">
        <f t="shared" si="219"/>
        <v>0</v>
      </c>
      <c r="CU106" s="403">
        <f t="shared" si="219"/>
        <v>0</v>
      </c>
      <c r="CV106" s="403">
        <f t="shared" si="219"/>
        <v>0</v>
      </c>
      <c r="CW106" s="403">
        <f t="shared" si="219"/>
        <v>0</v>
      </c>
      <c r="CX106" s="403">
        <f t="shared" si="219"/>
        <v>0</v>
      </c>
      <c r="CY106" s="403">
        <f t="shared" si="219"/>
        <v>0</v>
      </c>
      <c r="CZ106" s="403">
        <f t="shared" si="219"/>
        <v>0</v>
      </c>
      <c r="DA106" s="403">
        <f t="shared" si="219"/>
        <v>0</v>
      </c>
      <c r="DB106" s="403">
        <f t="shared" si="219"/>
        <v>0</v>
      </c>
      <c r="DC106" s="403">
        <f t="shared" si="219"/>
        <v>0</v>
      </c>
      <c r="DD106" s="403">
        <f t="shared" si="219"/>
        <v>0</v>
      </c>
      <c r="DE106" s="403">
        <f t="shared" si="219"/>
        <v>0</v>
      </c>
      <c r="DF106" s="403">
        <f t="shared" si="219"/>
        <v>0</v>
      </c>
      <c r="DG106" s="403">
        <f t="shared" si="219"/>
        <v>0</v>
      </c>
      <c r="DH106" s="403">
        <f t="shared" si="219"/>
        <v>0</v>
      </c>
      <c r="DI106" s="403">
        <f t="shared" si="219"/>
        <v>0</v>
      </c>
      <c r="DJ106" s="403">
        <f t="shared" si="219"/>
        <v>0</v>
      </c>
      <c r="DK106" s="403">
        <f t="shared" si="219"/>
        <v>0</v>
      </c>
      <c r="DL106" s="403">
        <f t="shared" si="219"/>
        <v>0</v>
      </c>
      <c r="DM106" s="403">
        <f t="shared" si="219"/>
        <v>0</v>
      </c>
      <c r="DN106" s="403">
        <f t="shared" si="219"/>
        <v>0</v>
      </c>
      <c r="DO106" s="403">
        <f t="shared" si="219"/>
        <v>0</v>
      </c>
      <c r="DP106" s="403">
        <f t="shared" si="219"/>
        <v>0</v>
      </c>
      <c r="DQ106" s="403">
        <f t="shared" si="219"/>
        <v>0</v>
      </c>
      <c r="DR106" s="403">
        <f t="shared" si="219"/>
        <v>0</v>
      </c>
      <c r="DS106" s="403">
        <f t="shared" si="219"/>
        <v>0</v>
      </c>
      <c r="DT106" s="403">
        <f t="shared" si="219"/>
        <v>0</v>
      </c>
      <c r="DU106" s="403">
        <f t="shared" si="219"/>
        <v>0</v>
      </c>
      <c r="DV106" s="403">
        <f t="shared" si="219"/>
        <v>0</v>
      </c>
      <c r="DW106" s="403">
        <f t="shared" si="219"/>
        <v>0</v>
      </c>
      <c r="DX106" s="403">
        <f t="shared" si="219"/>
        <v>0</v>
      </c>
      <c r="DY106" s="403">
        <f t="shared" si="219"/>
        <v>0</v>
      </c>
      <c r="DZ106" s="403">
        <f t="shared" si="219"/>
        <v>0</v>
      </c>
      <c r="EA106" s="403">
        <f t="shared" si="219"/>
        <v>0</v>
      </c>
      <c r="EB106" s="403">
        <f t="shared" si="219"/>
        <v>0</v>
      </c>
      <c r="EC106" s="403">
        <f t="shared" si="219"/>
        <v>0</v>
      </c>
      <c r="ED106" s="403"/>
      <c r="EE106" s="403">
        <f t="shared" ref="EE106:GP106" si="220">IF(and($A106-EE$66&gt;=0,$A106-EE$67&lt;0),EE$74,0)</f>
        <v>0</v>
      </c>
      <c r="EF106" s="403">
        <f t="shared" si="220"/>
        <v>0</v>
      </c>
      <c r="EG106" s="403">
        <f t="shared" si="220"/>
        <v>0</v>
      </c>
      <c r="EH106" s="403">
        <f t="shared" si="220"/>
        <v>0</v>
      </c>
      <c r="EI106" s="403">
        <f t="shared" si="220"/>
        <v>0</v>
      </c>
      <c r="EJ106" s="403">
        <f t="shared" si="220"/>
        <v>0</v>
      </c>
      <c r="EK106" s="403">
        <f t="shared" si="220"/>
        <v>0</v>
      </c>
      <c r="EL106" s="403">
        <f t="shared" si="220"/>
        <v>0</v>
      </c>
      <c r="EM106" s="403">
        <f t="shared" si="220"/>
        <v>0</v>
      </c>
      <c r="EN106" s="403">
        <f t="shared" si="220"/>
        <v>0</v>
      </c>
      <c r="EO106" s="403">
        <f t="shared" si="220"/>
        <v>0</v>
      </c>
      <c r="EP106" s="403">
        <f t="shared" si="220"/>
        <v>0</v>
      </c>
      <c r="EQ106" s="403">
        <f t="shared" si="220"/>
        <v>0</v>
      </c>
      <c r="ER106" s="403">
        <f t="shared" si="220"/>
        <v>0</v>
      </c>
      <c r="ES106" s="403">
        <f t="shared" si="220"/>
        <v>0</v>
      </c>
      <c r="ET106" s="403">
        <f t="shared" si="220"/>
        <v>0</v>
      </c>
      <c r="EU106" s="403">
        <f t="shared" si="220"/>
        <v>0</v>
      </c>
      <c r="EV106" s="403">
        <f t="shared" si="220"/>
        <v>0</v>
      </c>
      <c r="EW106" s="403">
        <f t="shared" si="220"/>
        <v>0</v>
      </c>
      <c r="EX106" s="403">
        <f t="shared" si="220"/>
        <v>0</v>
      </c>
      <c r="EY106" s="403">
        <f t="shared" si="220"/>
        <v>0</v>
      </c>
      <c r="EZ106" s="403">
        <f t="shared" si="220"/>
        <v>0</v>
      </c>
      <c r="FA106" s="403">
        <f t="shared" si="220"/>
        <v>0</v>
      </c>
      <c r="FB106" s="403">
        <f t="shared" si="220"/>
        <v>0</v>
      </c>
      <c r="FC106" s="403">
        <f t="shared" si="220"/>
        <v>0</v>
      </c>
      <c r="FD106" s="403">
        <f t="shared" si="220"/>
        <v>0</v>
      </c>
      <c r="FE106" s="403">
        <f t="shared" si="220"/>
        <v>0</v>
      </c>
      <c r="FF106" s="403">
        <f t="shared" si="220"/>
        <v>0</v>
      </c>
      <c r="FG106" s="403">
        <f t="shared" si="220"/>
        <v>0</v>
      </c>
      <c r="FH106" s="403">
        <f t="shared" si="220"/>
        <v>0</v>
      </c>
      <c r="FI106" s="403">
        <f t="shared" si="220"/>
        <v>0</v>
      </c>
      <c r="FJ106" s="403">
        <f t="shared" si="220"/>
        <v>0</v>
      </c>
      <c r="FK106" s="403">
        <f t="shared" si="220"/>
        <v>0</v>
      </c>
      <c r="FL106" s="403">
        <f t="shared" si="220"/>
        <v>0</v>
      </c>
      <c r="FM106" s="403">
        <f t="shared" si="220"/>
        <v>0</v>
      </c>
      <c r="FN106" s="403">
        <f t="shared" si="220"/>
        <v>0</v>
      </c>
      <c r="FO106" s="403">
        <f t="shared" si="220"/>
        <v>0</v>
      </c>
      <c r="FP106" s="403">
        <f t="shared" si="220"/>
        <v>0</v>
      </c>
      <c r="FQ106" s="403">
        <f t="shared" si="220"/>
        <v>0</v>
      </c>
      <c r="FR106" s="403">
        <f t="shared" si="220"/>
        <v>0</v>
      </c>
      <c r="FS106" s="403">
        <f t="shared" si="220"/>
        <v>0</v>
      </c>
      <c r="FT106" s="403">
        <f t="shared" si="220"/>
        <v>0</v>
      </c>
      <c r="FU106" s="403">
        <f t="shared" si="220"/>
        <v>0</v>
      </c>
      <c r="FV106" s="403">
        <f t="shared" si="220"/>
        <v>0</v>
      </c>
      <c r="FW106" s="403">
        <f t="shared" si="220"/>
        <v>0</v>
      </c>
      <c r="FX106" s="403">
        <f t="shared" si="220"/>
        <v>0</v>
      </c>
      <c r="FY106" s="403">
        <f t="shared" si="220"/>
        <v>0</v>
      </c>
      <c r="FZ106" s="403">
        <f t="shared" si="220"/>
        <v>0</v>
      </c>
      <c r="GA106" s="403">
        <f t="shared" si="220"/>
        <v>0</v>
      </c>
      <c r="GB106" s="403">
        <f t="shared" si="220"/>
        <v>0</v>
      </c>
      <c r="GC106" s="403">
        <f t="shared" si="220"/>
        <v>0</v>
      </c>
      <c r="GD106" s="403">
        <f t="shared" si="220"/>
        <v>0</v>
      </c>
      <c r="GE106" s="403">
        <f t="shared" si="220"/>
        <v>0</v>
      </c>
      <c r="GF106" s="403">
        <f t="shared" si="220"/>
        <v>0</v>
      </c>
      <c r="GG106" s="403">
        <f t="shared" si="220"/>
        <v>0</v>
      </c>
      <c r="GH106" s="403">
        <f t="shared" si="220"/>
        <v>0</v>
      </c>
      <c r="GI106" s="403">
        <f t="shared" si="220"/>
        <v>0</v>
      </c>
      <c r="GJ106" s="403">
        <f t="shared" si="220"/>
        <v>0</v>
      </c>
      <c r="GK106" s="403">
        <f t="shared" si="220"/>
        <v>0</v>
      </c>
      <c r="GL106" s="403">
        <f t="shared" si="220"/>
        <v>0</v>
      </c>
      <c r="GM106" s="403">
        <f t="shared" si="220"/>
        <v>0</v>
      </c>
      <c r="GN106" s="403">
        <f t="shared" si="220"/>
        <v>0</v>
      </c>
      <c r="GO106" s="403">
        <f t="shared" si="220"/>
        <v>0</v>
      </c>
      <c r="GP106" s="403">
        <f t="shared" si="220"/>
        <v>0</v>
      </c>
      <c r="GQ106" s="403"/>
      <c r="GR106" s="403">
        <f t="shared" ref="GR106:JC106" si="221">IF(and($A106-GR$66&gt;=0,$A106-GR$67&lt;0),GR$74,0)</f>
        <v>0</v>
      </c>
      <c r="GS106" s="403">
        <f t="shared" si="221"/>
        <v>0</v>
      </c>
      <c r="GT106" s="403">
        <f t="shared" si="221"/>
        <v>0</v>
      </c>
      <c r="GU106" s="403">
        <f t="shared" si="221"/>
        <v>0</v>
      </c>
      <c r="GV106" s="403">
        <f t="shared" si="221"/>
        <v>0</v>
      </c>
      <c r="GW106" s="403">
        <f t="shared" si="221"/>
        <v>0</v>
      </c>
      <c r="GX106" s="403">
        <f t="shared" si="221"/>
        <v>0</v>
      </c>
      <c r="GY106" s="403">
        <f t="shared" si="221"/>
        <v>0</v>
      </c>
      <c r="GZ106" s="403">
        <f t="shared" si="221"/>
        <v>0</v>
      </c>
      <c r="HA106" s="403">
        <f t="shared" si="221"/>
        <v>0</v>
      </c>
      <c r="HB106" s="403">
        <f t="shared" si="221"/>
        <v>0</v>
      </c>
      <c r="HC106" s="403">
        <f t="shared" si="221"/>
        <v>0</v>
      </c>
      <c r="HD106" s="403">
        <f t="shared" si="221"/>
        <v>0</v>
      </c>
      <c r="HE106" s="403">
        <f t="shared" si="221"/>
        <v>0</v>
      </c>
      <c r="HF106" s="403">
        <f t="shared" si="221"/>
        <v>0</v>
      </c>
      <c r="HG106" s="403">
        <f t="shared" si="221"/>
        <v>0</v>
      </c>
      <c r="HH106" s="403">
        <f t="shared" si="221"/>
        <v>0</v>
      </c>
      <c r="HI106" s="403">
        <f t="shared" si="221"/>
        <v>0</v>
      </c>
      <c r="HJ106" s="403">
        <f t="shared" si="221"/>
        <v>0</v>
      </c>
      <c r="HK106" s="403">
        <f t="shared" si="221"/>
        <v>0</v>
      </c>
      <c r="HL106" s="403">
        <f t="shared" si="221"/>
        <v>0</v>
      </c>
      <c r="HM106" s="403">
        <f t="shared" si="221"/>
        <v>0</v>
      </c>
      <c r="HN106" s="403">
        <f t="shared" si="221"/>
        <v>0</v>
      </c>
      <c r="HO106" s="403">
        <f t="shared" si="221"/>
        <v>0</v>
      </c>
      <c r="HP106" s="403">
        <f t="shared" si="221"/>
        <v>0</v>
      </c>
      <c r="HQ106" s="403">
        <f t="shared" si="221"/>
        <v>0</v>
      </c>
      <c r="HR106" s="403">
        <f t="shared" si="221"/>
        <v>0</v>
      </c>
      <c r="HS106" s="403">
        <f t="shared" si="221"/>
        <v>0</v>
      </c>
      <c r="HT106" s="403">
        <f t="shared" si="221"/>
        <v>0</v>
      </c>
      <c r="HU106" s="403">
        <f t="shared" si="221"/>
        <v>0</v>
      </c>
      <c r="HV106" s="403">
        <f t="shared" si="221"/>
        <v>0</v>
      </c>
      <c r="HW106" s="403">
        <f t="shared" si="221"/>
        <v>0</v>
      </c>
      <c r="HX106" s="403">
        <f t="shared" si="221"/>
        <v>0</v>
      </c>
      <c r="HY106" s="403">
        <f t="shared" si="221"/>
        <v>0</v>
      </c>
      <c r="HZ106" s="403">
        <f t="shared" si="221"/>
        <v>0</v>
      </c>
      <c r="IA106" s="403">
        <f t="shared" si="221"/>
        <v>0</v>
      </c>
      <c r="IB106" s="403">
        <f t="shared" si="221"/>
        <v>0</v>
      </c>
      <c r="IC106" s="403">
        <f t="shared" si="221"/>
        <v>0</v>
      </c>
      <c r="ID106" s="403">
        <f t="shared" si="221"/>
        <v>0</v>
      </c>
      <c r="IE106" s="403">
        <f t="shared" si="221"/>
        <v>0</v>
      </c>
      <c r="IF106" s="403">
        <f t="shared" si="221"/>
        <v>0</v>
      </c>
      <c r="IG106" s="403">
        <f t="shared" si="221"/>
        <v>0</v>
      </c>
      <c r="IH106" s="403">
        <f t="shared" si="221"/>
        <v>0</v>
      </c>
      <c r="II106" s="403">
        <f t="shared" si="221"/>
        <v>0</v>
      </c>
      <c r="IJ106" s="403">
        <f t="shared" si="221"/>
        <v>0</v>
      </c>
      <c r="IK106" s="403">
        <f t="shared" si="221"/>
        <v>0</v>
      </c>
      <c r="IL106" s="403">
        <f t="shared" si="221"/>
        <v>0</v>
      </c>
      <c r="IM106" s="403">
        <f t="shared" si="221"/>
        <v>0</v>
      </c>
      <c r="IN106" s="403">
        <f t="shared" si="221"/>
        <v>0</v>
      </c>
      <c r="IO106" s="403">
        <f t="shared" si="221"/>
        <v>0</v>
      </c>
      <c r="IP106" s="403">
        <f t="shared" si="221"/>
        <v>0</v>
      </c>
      <c r="IQ106" s="403">
        <f t="shared" si="221"/>
        <v>0</v>
      </c>
      <c r="IR106" s="403">
        <f t="shared" si="221"/>
        <v>0</v>
      </c>
      <c r="IS106" s="403">
        <f t="shared" si="221"/>
        <v>0</v>
      </c>
      <c r="IT106" s="403">
        <f t="shared" si="221"/>
        <v>0</v>
      </c>
      <c r="IU106" s="403">
        <f t="shared" si="221"/>
        <v>0</v>
      </c>
      <c r="IV106" s="403">
        <f t="shared" si="221"/>
        <v>0</v>
      </c>
      <c r="IW106" s="403">
        <f t="shared" si="221"/>
        <v>0</v>
      </c>
      <c r="IX106" s="403">
        <f t="shared" si="221"/>
        <v>0</v>
      </c>
      <c r="IY106" s="403">
        <f t="shared" si="221"/>
        <v>0</v>
      </c>
      <c r="IZ106" s="403">
        <f t="shared" si="221"/>
        <v>0</v>
      </c>
      <c r="JA106" s="403">
        <f t="shared" si="221"/>
        <v>0</v>
      </c>
      <c r="JB106" s="403">
        <f t="shared" si="221"/>
        <v>0</v>
      </c>
      <c r="JC106" s="403">
        <f t="shared" si="221"/>
        <v>0</v>
      </c>
      <c r="JD106" s="403"/>
      <c r="JE106" s="403">
        <f t="shared" ref="JE106:LP106" si="222">IF(and($A106-JE$66&gt;=0,$A106-JE$67&lt;0),JE$74,0)</f>
        <v>0</v>
      </c>
      <c r="JF106" s="403">
        <f t="shared" si="222"/>
        <v>0</v>
      </c>
      <c r="JG106" s="403">
        <f t="shared" si="222"/>
        <v>0</v>
      </c>
      <c r="JH106" s="403">
        <f t="shared" si="222"/>
        <v>0</v>
      </c>
      <c r="JI106" s="403">
        <f t="shared" si="222"/>
        <v>0</v>
      </c>
      <c r="JJ106" s="403">
        <f t="shared" si="222"/>
        <v>0</v>
      </c>
      <c r="JK106" s="403">
        <f t="shared" si="222"/>
        <v>0</v>
      </c>
      <c r="JL106" s="403">
        <f t="shared" si="222"/>
        <v>0</v>
      </c>
      <c r="JM106" s="403">
        <f t="shared" si="222"/>
        <v>0</v>
      </c>
      <c r="JN106" s="403">
        <f t="shared" si="222"/>
        <v>0</v>
      </c>
      <c r="JO106" s="403">
        <f t="shared" si="222"/>
        <v>0</v>
      </c>
      <c r="JP106" s="403">
        <f t="shared" si="222"/>
        <v>0</v>
      </c>
      <c r="JQ106" s="403">
        <f t="shared" si="222"/>
        <v>0</v>
      </c>
      <c r="JR106" s="403">
        <f t="shared" si="222"/>
        <v>0</v>
      </c>
      <c r="JS106" s="403">
        <f t="shared" si="222"/>
        <v>0</v>
      </c>
      <c r="JT106" s="403">
        <f t="shared" si="222"/>
        <v>0</v>
      </c>
      <c r="JU106" s="403">
        <f t="shared" si="222"/>
        <v>0</v>
      </c>
      <c r="JV106" s="403">
        <f t="shared" si="222"/>
        <v>0</v>
      </c>
      <c r="JW106" s="403">
        <f t="shared" si="222"/>
        <v>0</v>
      </c>
      <c r="JX106" s="403">
        <f t="shared" si="222"/>
        <v>0</v>
      </c>
      <c r="JY106" s="403">
        <f t="shared" si="222"/>
        <v>0</v>
      </c>
      <c r="JZ106" s="403">
        <f t="shared" si="222"/>
        <v>0</v>
      </c>
      <c r="KA106" s="403">
        <f t="shared" si="222"/>
        <v>0</v>
      </c>
      <c r="KB106" s="403">
        <f t="shared" si="222"/>
        <v>0</v>
      </c>
      <c r="KC106" s="403">
        <f t="shared" si="222"/>
        <v>0</v>
      </c>
      <c r="KD106" s="403">
        <f t="shared" si="222"/>
        <v>0</v>
      </c>
      <c r="KE106" s="403">
        <f t="shared" si="222"/>
        <v>0</v>
      </c>
      <c r="KF106" s="403">
        <f t="shared" si="222"/>
        <v>0</v>
      </c>
      <c r="KG106" s="403">
        <f t="shared" si="222"/>
        <v>0</v>
      </c>
      <c r="KH106" s="403">
        <f t="shared" si="222"/>
        <v>0</v>
      </c>
      <c r="KI106" s="403">
        <f t="shared" si="222"/>
        <v>0</v>
      </c>
      <c r="KJ106" s="403">
        <f t="shared" si="222"/>
        <v>0</v>
      </c>
      <c r="KK106" s="403">
        <f t="shared" si="222"/>
        <v>0</v>
      </c>
      <c r="KL106" s="403">
        <f t="shared" si="222"/>
        <v>0</v>
      </c>
      <c r="KM106" s="403">
        <f t="shared" si="222"/>
        <v>0</v>
      </c>
      <c r="KN106" s="403">
        <f t="shared" si="222"/>
        <v>0</v>
      </c>
      <c r="KO106" s="403">
        <f t="shared" si="222"/>
        <v>0</v>
      </c>
      <c r="KP106" s="403">
        <f t="shared" si="222"/>
        <v>0</v>
      </c>
      <c r="KQ106" s="403">
        <f t="shared" si="222"/>
        <v>0</v>
      </c>
      <c r="KR106" s="403">
        <f t="shared" si="222"/>
        <v>0</v>
      </c>
      <c r="KS106" s="403">
        <f t="shared" si="222"/>
        <v>0</v>
      </c>
      <c r="KT106" s="403">
        <f t="shared" si="222"/>
        <v>0</v>
      </c>
      <c r="KU106" s="403">
        <f t="shared" si="222"/>
        <v>0</v>
      </c>
      <c r="KV106" s="403">
        <f t="shared" si="222"/>
        <v>0</v>
      </c>
      <c r="KW106" s="403">
        <f t="shared" si="222"/>
        <v>0</v>
      </c>
      <c r="KX106" s="403">
        <f t="shared" si="222"/>
        <v>0</v>
      </c>
      <c r="KY106" s="403">
        <f t="shared" si="222"/>
        <v>0</v>
      </c>
      <c r="KZ106" s="403">
        <f t="shared" si="222"/>
        <v>0</v>
      </c>
      <c r="LA106" s="403">
        <f t="shared" si="222"/>
        <v>0</v>
      </c>
      <c r="LB106" s="403">
        <f t="shared" si="222"/>
        <v>0</v>
      </c>
      <c r="LC106" s="403">
        <f t="shared" si="222"/>
        <v>0</v>
      </c>
      <c r="LD106" s="403">
        <f t="shared" si="222"/>
        <v>0</v>
      </c>
      <c r="LE106" s="403">
        <f t="shared" si="222"/>
        <v>0</v>
      </c>
      <c r="LF106" s="403">
        <f t="shared" si="222"/>
        <v>0</v>
      </c>
      <c r="LG106" s="403">
        <f t="shared" si="222"/>
        <v>0</v>
      </c>
      <c r="LH106" s="403">
        <f t="shared" si="222"/>
        <v>0</v>
      </c>
      <c r="LI106" s="403">
        <f t="shared" si="222"/>
        <v>0</v>
      </c>
      <c r="LJ106" s="403">
        <f t="shared" si="222"/>
        <v>0</v>
      </c>
      <c r="LK106" s="403">
        <f t="shared" si="222"/>
        <v>0</v>
      </c>
      <c r="LL106" s="403">
        <f t="shared" si="222"/>
        <v>0</v>
      </c>
      <c r="LM106" s="403">
        <f t="shared" si="222"/>
        <v>0</v>
      </c>
      <c r="LN106" s="403">
        <f t="shared" si="222"/>
        <v>0</v>
      </c>
      <c r="LO106" s="403">
        <f t="shared" si="222"/>
        <v>0</v>
      </c>
      <c r="LP106" s="403">
        <f t="shared" si="222"/>
        <v>0</v>
      </c>
    </row>
    <row r="107">
      <c r="A107" s="331" t="str">
        <f t="shared" si="77"/>
        <v>06-2030</v>
      </c>
      <c r="B107" s="346">
        <f t="shared" si="70"/>
        <v>8160419.69</v>
      </c>
      <c r="C107" s="346">
        <f t="shared" si="71"/>
        <v>1.001234056</v>
      </c>
      <c r="D107" s="346"/>
      <c r="E107" s="403">
        <f t="shared" ref="E107:BP107" si="223">IF(and($A107-E$66&gt;=0,$A107-E$67&lt;0),E$74,0)</f>
        <v>121708.41</v>
      </c>
      <c r="F107" s="403">
        <f t="shared" si="223"/>
        <v>90594.48</v>
      </c>
      <c r="G107" s="403">
        <f t="shared" si="223"/>
        <v>120000</v>
      </c>
      <c r="H107" s="403">
        <f t="shared" si="223"/>
        <v>129552.28</v>
      </c>
      <c r="I107" s="403">
        <f t="shared" si="223"/>
        <v>107000</v>
      </c>
      <c r="J107" s="403">
        <f t="shared" si="223"/>
        <v>103565</v>
      </c>
      <c r="K107" s="403">
        <f t="shared" si="223"/>
        <v>128418.77</v>
      </c>
      <c r="L107" s="403">
        <f t="shared" si="223"/>
        <v>87232.36</v>
      </c>
      <c r="M107" s="403">
        <f t="shared" si="223"/>
        <v>99881.32</v>
      </c>
      <c r="N107" s="403">
        <f t="shared" si="223"/>
        <v>223221.57</v>
      </c>
      <c r="O107" s="403">
        <f t="shared" si="223"/>
        <v>180593.29</v>
      </c>
      <c r="P107" s="403">
        <f t="shared" si="223"/>
        <v>91968.82</v>
      </c>
      <c r="Q107" s="403">
        <f t="shared" si="223"/>
        <v>102434.8</v>
      </c>
      <c r="R107" s="403">
        <f t="shared" si="223"/>
        <v>181860.19</v>
      </c>
      <c r="S107" s="403">
        <f t="shared" si="223"/>
        <v>208031.99</v>
      </c>
      <c r="T107" s="403">
        <f t="shared" si="223"/>
        <v>217515.94</v>
      </c>
      <c r="U107" s="403">
        <f t="shared" si="223"/>
        <v>195596.52</v>
      </c>
      <c r="V107" s="403">
        <f t="shared" si="223"/>
        <v>184028.25</v>
      </c>
      <c r="W107" s="403">
        <f t="shared" si="223"/>
        <v>168878.71</v>
      </c>
      <c r="X107" s="403">
        <f t="shared" si="223"/>
        <v>162441.03</v>
      </c>
      <c r="Y107" s="403">
        <f t="shared" si="223"/>
        <v>134043.44</v>
      </c>
      <c r="Z107" s="403">
        <f t="shared" si="223"/>
        <v>835.25</v>
      </c>
      <c r="AA107" s="403">
        <f t="shared" si="223"/>
        <v>175069.23</v>
      </c>
      <c r="AB107" s="403">
        <f t="shared" si="223"/>
        <v>159907.69</v>
      </c>
      <c r="AC107" s="403">
        <f t="shared" si="223"/>
        <v>183879.61</v>
      </c>
      <c r="AD107" s="403">
        <f t="shared" si="223"/>
        <v>184851.11</v>
      </c>
      <c r="AE107" s="403">
        <f t="shared" si="223"/>
        <v>240730.29</v>
      </c>
      <c r="AF107" s="403">
        <f t="shared" si="223"/>
        <v>112998.23</v>
      </c>
      <c r="AG107" s="403">
        <f t="shared" si="223"/>
        <v>126237</v>
      </c>
      <c r="AH107" s="403">
        <f t="shared" si="223"/>
        <v>9142.22</v>
      </c>
      <c r="AI107" s="403">
        <f t="shared" si="223"/>
        <v>186686.77</v>
      </c>
      <c r="AJ107" s="403">
        <f t="shared" si="223"/>
        <v>42000</v>
      </c>
      <c r="AK107" s="403">
        <f t="shared" si="223"/>
        <v>271017.63</v>
      </c>
      <c r="AL107" s="403">
        <f t="shared" si="223"/>
        <v>5000</v>
      </c>
      <c r="AM107" s="403">
        <f t="shared" si="223"/>
        <v>127756.57</v>
      </c>
      <c r="AN107" s="403">
        <f t="shared" si="223"/>
        <v>237115.24</v>
      </c>
      <c r="AO107" s="403">
        <f t="shared" si="223"/>
        <v>158167.25</v>
      </c>
      <c r="AP107" s="403">
        <f t="shared" si="223"/>
        <v>103015</v>
      </c>
      <c r="AQ107" s="403">
        <f t="shared" si="223"/>
        <v>155500</v>
      </c>
      <c r="AR107" s="403">
        <f t="shared" si="223"/>
        <v>167620.78</v>
      </c>
      <c r="AS107" s="403">
        <f t="shared" si="223"/>
        <v>191134.2</v>
      </c>
      <c r="AT107" s="403">
        <f t="shared" si="223"/>
        <v>283068.43</v>
      </c>
      <c r="AU107" s="403">
        <f t="shared" si="223"/>
        <v>114804.31</v>
      </c>
      <c r="AV107" s="403">
        <f t="shared" si="223"/>
        <v>109785.34</v>
      </c>
      <c r="AW107" s="403">
        <f t="shared" si="223"/>
        <v>48000</v>
      </c>
      <c r="AX107" s="403">
        <f t="shared" si="223"/>
        <v>164702</v>
      </c>
      <c r="AY107" s="403">
        <f t="shared" si="223"/>
        <v>223255</v>
      </c>
      <c r="AZ107" s="403">
        <f t="shared" si="223"/>
        <v>72000</v>
      </c>
      <c r="BA107" s="403">
        <f t="shared" si="223"/>
        <v>97799.52</v>
      </c>
      <c r="BB107" s="403">
        <f t="shared" si="223"/>
        <v>242596.66</v>
      </c>
      <c r="BC107" s="403">
        <f t="shared" si="223"/>
        <v>108292.85</v>
      </c>
      <c r="BD107" s="403">
        <f t="shared" si="223"/>
        <v>238900</v>
      </c>
      <c r="BE107" s="403">
        <f t="shared" si="223"/>
        <v>101455.9</v>
      </c>
      <c r="BF107" s="403">
        <f t="shared" si="223"/>
        <v>23511.76</v>
      </c>
      <c r="BG107" s="403">
        <f t="shared" si="223"/>
        <v>20008.84</v>
      </c>
      <c r="BH107" s="403">
        <f t="shared" si="223"/>
        <v>77858.98</v>
      </c>
      <c r="BI107" s="403">
        <f t="shared" si="223"/>
        <v>45000</v>
      </c>
      <c r="BJ107" s="403">
        <f t="shared" si="223"/>
        <v>124565</v>
      </c>
      <c r="BK107" s="403">
        <f t="shared" si="223"/>
        <v>25000</v>
      </c>
      <c r="BL107" s="403">
        <f t="shared" si="223"/>
        <v>29885</v>
      </c>
      <c r="BM107" s="403">
        <f t="shared" si="223"/>
        <v>33809.25</v>
      </c>
      <c r="BN107" s="403">
        <f t="shared" si="223"/>
        <v>10969.85</v>
      </c>
      <c r="BO107" s="403">
        <f t="shared" si="223"/>
        <v>77861.76</v>
      </c>
      <c r="BP107" s="403">
        <f t="shared" si="223"/>
        <v>10058</v>
      </c>
      <c r="BQ107" s="403"/>
      <c r="BR107" s="403">
        <f t="shared" ref="BR107:EC107" si="224">IF(and($A107-BR$66&gt;=0,$A107-BR$67&lt;0),BR$74,0)</f>
        <v>0</v>
      </c>
      <c r="BS107" s="403">
        <f t="shared" si="224"/>
        <v>0</v>
      </c>
      <c r="BT107" s="403">
        <f t="shared" si="224"/>
        <v>0</v>
      </c>
      <c r="BU107" s="403">
        <f t="shared" si="224"/>
        <v>0</v>
      </c>
      <c r="BV107" s="403">
        <f t="shared" si="224"/>
        <v>0</v>
      </c>
      <c r="BW107" s="403">
        <f t="shared" si="224"/>
        <v>0</v>
      </c>
      <c r="BX107" s="403">
        <f t="shared" si="224"/>
        <v>0</v>
      </c>
      <c r="BY107" s="403">
        <f t="shared" si="224"/>
        <v>0</v>
      </c>
      <c r="BZ107" s="403">
        <f t="shared" si="224"/>
        <v>0</v>
      </c>
      <c r="CA107" s="403">
        <f t="shared" si="224"/>
        <v>0</v>
      </c>
      <c r="CB107" s="403">
        <f t="shared" si="224"/>
        <v>0</v>
      </c>
      <c r="CC107" s="403">
        <f t="shared" si="224"/>
        <v>0</v>
      </c>
      <c r="CD107" s="403">
        <f t="shared" si="224"/>
        <v>0</v>
      </c>
      <c r="CE107" s="403">
        <f t="shared" si="224"/>
        <v>0</v>
      </c>
      <c r="CF107" s="403">
        <f t="shared" si="224"/>
        <v>0</v>
      </c>
      <c r="CG107" s="403">
        <f t="shared" si="224"/>
        <v>0</v>
      </c>
      <c r="CH107" s="403">
        <f t="shared" si="224"/>
        <v>0</v>
      </c>
      <c r="CI107" s="403">
        <f t="shared" si="224"/>
        <v>0</v>
      </c>
      <c r="CJ107" s="403">
        <f t="shared" si="224"/>
        <v>0</v>
      </c>
      <c r="CK107" s="403">
        <f t="shared" si="224"/>
        <v>0</v>
      </c>
      <c r="CL107" s="403">
        <f t="shared" si="224"/>
        <v>0</v>
      </c>
      <c r="CM107" s="403">
        <f t="shared" si="224"/>
        <v>0</v>
      </c>
      <c r="CN107" s="403">
        <f t="shared" si="224"/>
        <v>0</v>
      </c>
      <c r="CO107" s="403">
        <f t="shared" si="224"/>
        <v>0</v>
      </c>
      <c r="CP107" s="403">
        <f t="shared" si="224"/>
        <v>0</v>
      </c>
      <c r="CQ107" s="403">
        <f t="shared" si="224"/>
        <v>0</v>
      </c>
      <c r="CR107" s="403">
        <f t="shared" si="224"/>
        <v>0</v>
      </c>
      <c r="CS107" s="403">
        <f t="shared" si="224"/>
        <v>0</v>
      </c>
      <c r="CT107" s="403">
        <f t="shared" si="224"/>
        <v>0</v>
      </c>
      <c r="CU107" s="403">
        <f t="shared" si="224"/>
        <v>0</v>
      </c>
      <c r="CV107" s="403">
        <f t="shared" si="224"/>
        <v>0</v>
      </c>
      <c r="CW107" s="403">
        <f t="shared" si="224"/>
        <v>0</v>
      </c>
      <c r="CX107" s="403">
        <f t="shared" si="224"/>
        <v>0</v>
      </c>
      <c r="CY107" s="403">
        <f t="shared" si="224"/>
        <v>0</v>
      </c>
      <c r="CZ107" s="403">
        <f t="shared" si="224"/>
        <v>0</v>
      </c>
      <c r="DA107" s="403">
        <f t="shared" si="224"/>
        <v>0</v>
      </c>
      <c r="DB107" s="403">
        <f t="shared" si="224"/>
        <v>0</v>
      </c>
      <c r="DC107" s="403">
        <f t="shared" si="224"/>
        <v>0</v>
      </c>
      <c r="DD107" s="403">
        <f t="shared" si="224"/>
        <v>0</v>
      </c>
      <c r="DE107" s="403">
        <f t="shared" si="224"/>
        <v>0</v>
      </c>
      <c r="DF107" s="403">
        <f t="shared" si="224"/>
        <v>0</v>
      </c>
      <c r="DG107" s="403">
        <f t="shared" si="224"/>
        <v>0</v>
      </c>
      <c r="DH107" s="403">
        <f t="shared" si="224"/>
        <v>0</v>
      </c>
      <c r="DI107" s="403">
        <f t="shared" si="224"/>
        <v>0</v>
      </c>
      <c r="DJ107" s="403">
        <f t="shared" si="224"/>
        <v>0</v>
      </c>
      <c r="DK107" s="403">
        <f t="shared" si="224"/>
        <v>0</v>
      </c>
      <c r="DL107" s="403">
        <f t="shared" si="224"/>
        <v>0</v>
      </c>
      <c r="DM107" s="403">
        <f t="shared" si="224"/>
        <v>0</v>
      </c>
      <c r="DN107" s="403">
        <f t="shared" si="224"/>
        <v>0</v>
      </c>
      <c r="DO107" s="403">
        <f t="shared" si="224"/>
        <v>0</v>
      </c>
      <c r="DP107" s="403">
        <f t="shared" si="224"/>
        <v>0</v>
      </c>
      <c r="DQ107" s="403">
        <f t="shared" si="224"/>
        <v>0</v>
      </c>
      <c r="DR107" s="403">
        <f t="shared" si="224"/>
        <v>0</v>
      </c>
      <c r="DS107" s="403">
        <f t="shared" si="224"/>
        <v>0</v>
      </c>
      <c r="DT107" s="403">
        <f t="shared" si="224"/>
        <v>0</v>
      </c>
      <c r="DU107" s="403">
        <f t="shared" si="224"/>
        <v>0</v>
      </c>
      <c r="DV107" s="403">
        <f t="shared" si="224"/>
        <v>0</v>
      </c>
      <c r="DW107" s="403">
        <f t="shared" si="224"/>
        <v>0</v>
      </c>
      <c r="DX107" s="403">
        <f t="shared" si="224"/>
        <v>0</v>
      </c>
      <c r="DY107" s="403">
        <f t="shared" si="224"/>
        <v>0</v>
      </c>
      <c r="DZ107" s="403">
        <f t="shared" si="224"/>
        <v>0</v>
      </c>
      <c r="EA107" s="403">
        <f t="shared" si="224"/>
        <v>0</v>
      </c>
      <c r="EB107" s="403">
        <f t="shared" si="224"/>
        <v>0</v>
      </c>
      <c r="EC107" s="403">
        <f t="shared" si="224"/>
        <v>0</v>
      </c>
      <c r="ED107" s="403"/>
      <c r="EE107" s="403">
        <f t="shared" ref="EE107:GP107" si="225">IF(and($A107-EE$66&gt;=0,$A107-EE$67&lt;0),EE$74,0)</f>
        <v>0</v>
      </c>
      <c r="EF107" s="403">
        <f t="shared" si="225"/>
        <v>0</v>
      </c>
      <c r="EG107" s="403">
        <f t="shared" si="225"/>
        <v>0</v>
      </c>
      <c r="EH107" s="403">
        <f t="shared" si="225"/>
        <v>0</v>
      </c>
      <c r="EI107" s="403">
        <f t="shared" si="225"/>
        <v>0</v>
      </c>
      <c r="EJ107" s="403">
        <f t="shared" si="225"/>
        <v>0</v>
      </c>
      <c r="EK107" s="403">
        <f t="shared" si="225"/>
        <v>0</v>
      </c>
      <c r="EL107" s="403">
        <f t="shared" si="225"/>
        <v>0</v>
      </c>
      <c r="EM107" s="403">
        <f t="shared" si="225"/>
        <v>0</v>
      </c>
      <c r="EN107" s="403">
        <f t="shared" si="225"/>
        <v>0</v>
      </c>
      <c r="EO107" s="403">
        <f t="shared" si="225"/>
        <v>0</v>
      </c>
      <c r="EP107" s="403">
        <f t="shared" si="225"/>
        <v>0</v>
      </c>
      <c r="EQ107" s="403">
        <f t="shared" si="225"/>
        <v>0</v>
      </c>
      <c r="ER107" s="403">
        <f t="shared" si="225"/>
        <v>0</v>
      </c>
      <c r="ES107" s="403">
        <f t="shared" si="225"/>
        <v>0</v>
      </c>
      <c r="ET107" s="403">
        <f t="shared" si="225"/>
        <v>0</v>
      </c>
      <c r="EU107" s="403">
        <f t="shared" si="225"/>
        <v>0</v>
      </c>
      <c r="EV107" s="403">
        <f t="shared" si="225"/>
        <v>0</v>
      </c>
      <c r="EW107" s="403">
        <f t="shared" si="225"/>
        <v>0</v>
      </c>
      <c r="EX107" s="403">
        <f t="shared" si="225"/>
        <v>0</v>
      </c>
      <c r="EY107" s="403">
        <f t="shared" si="225"/>
        <v>0</v>
      </c>
      <c r="EZ107" s="403">
        <f t="shared" si="225"/>
        <v>0</v>
      </c>
      <c r="FA107" s="403">
        <f t="shared" si="225"/>
        <v>0</v>
      </c>
      <c r="FB107" s="403">
        <f t="shared" si="225"/>
        <v>0</v>
      </c>
      <c r="FC107" s="403">
        <f t="shared" si="225"/>
        <v>0</v>
      </c>
      <c r="FD107" s="403">
        <f t="shared" si="225"/>
        <v>0</v>
      </c>
      <c r="FE107" s="403">
        <f t="shared" si="225"/>
        <v>0</v>
      </c>
      <c r="FF107" s="403">
        <f t="shared" si="225"/>
        <v>0</v>
      </c>
      <c r="FG107" s="403">
        <f t="shared" si="225"/>
        <v>0</v>
      </c>
      <c r="FH107" s="403">
        <f t="shared" si="225"/>
        <v>0</v>
      </c>
      <c r="FI107" s="403">
        <f t="shared" si="225"/>
        <v>0</v>
      </c>
      <c r="FJ107" s="403">
        <f t="shared" si="225"/>
        <v>0</v>
      </c>
      <c r="FK107" s="403">
        <f t="shared" si="225"/>
        <v>0</v>
      </c>
      <c r="FL107" s="403">
        <f t="shared" si="225"/>
        <v>0</v>
      </c>
      <c r="FM107" s="403">
        <f t="shared" si="225"/>
        <v>0</v>
      </c>
      <c r="FN107" s="403">
        <f t="shared" si="225"/>
        <v>0</v>
      </c>
      <c r="FO107" s="403">
        <f t="shared" si="225"/>
        <v>0</v>
      </c>
      <c r="FP107" s="403">
        <f t="shared" si="225"/>
        <v>0</v>
      </c>
      <c r="FQ107" s="403">
        <f t="shared" si="225"/>
        <v>0</v>
      </c>
      <c r="FR107" s="403">
        <f t="shared" si="225"/>
        <v>0</v>
      </c>
      <c r="FS107" s="403">
        <f t="shared" si="225"/>
        <v>0</v>
      </c>
      <c r="FT107" s="403">
        <f t="shared" si="225"/>
        <v>0</v>
      </c>
      <c r="FU107" s="403">
        <f t="shared" si="225"/>
        <v>0</v>
      </c>
      <c r="FV107" s="403">
        <f t="shared" si="225"/>
        <v>0</v>
      </c>
      <c r="FW107" s="403">
        <f t="shared" si="225"/>
        <v>0</v>
      </c>
      <c r="FX107" s="403">
        <f t="shared" si="225"/>
        <v>0</v>
      </c>
      <c r="FY107" s="403">
        <f t="shared" si="225"/>
        <v>0</v>
      </c>
      <c r="FZ107" s="403">
        <f t="shared" si="225"/>
        <v>0</v>
      </c>
      <c r="GA107" s="403">
        <f t="shared" si="225"/>
        <v>0</v>
      </c>
      <c r="GB107" s="403">
        <f t="shared" si="225"/>
        <v>0</v>
      </c>
      <c r="GC107" s="403">
        <f t="shared" si="225"/>
        <v>0</v>
      </c>
      <c r="GD107" s="403">
        <f t="shared" si="225"/>
        <v>0</v>
      </c>
      <c r="GE107" s="403">
        <f t="shared" si="225"/>
        <v>0</v>
      </c>
      <c r="GF107" s="403">
        <f t="shared" si="225"/>
        <v>0</v>
      </c>
      <c r="GG107" s="403">
        <f t="shared" si="225"/>
        <v>0</v>
      </c>
      <c r="GH107" s="403">
        <f t="shared" si="225"/>
        <v>0</v>
      </c>
      <c r="GI107" s="403">
        <f t="shared" si="225"/>
        <v>0</v>
      </c>
      <c r="GJ107" s="403">
        <f t="shared" si="225"/>
        <v>0</v>
      </c>
      <c r="GK107" s="403">
        <f t="shared" si="225"/>
        <v>0</v>
      </c>
      <c r="GL107" s="403">
        <f t="shared" si="225"/>
        <v>0</v>
      </c>
      <c r="GM107" s="403">
        <f t="shared" si="225"/>
        <v>0</v>
      </c>
      <c r="GN107" s="403">
        <f t="shared" si="225"/>
        <v>0</v>
      </c>
      <c r="GO107" s="403">
        <f t="shared" si="225"/>
        <v>0</v>
      </c>
      <c r="GP107" s="403">
        <f t="shared" si="225"/>
        <v>0</v>
      </c>
      <c r="GQ107" s="403"/>
      <c r="GR107" s="403">
        <f t="shared" ref="GR107:JC107" si="226">IF(and($A107-GR$66&gt;=0,$A107-GR$67&lt;0),GR$74,0)</f>
        <v>0</v>
      </c>
      <c r="GS107" s="403">
        <f t="shared" si="226"/>
        <v>0</v>
      </c>
      <c r="GT107" s="403">
        <f t="shared" si="226"/>
        <v>0</v>
      </c>
      <c r="GU107" s="403">
        <f t="shared" si="226"/>
        <v>0</v>
      </c>
      <c r="GV107" s="403">
        <f t="shared" si="226"/>
        <v>0</v>
      </c>
      <c r="GW107" s="403">
        <f t="shared" si="226"/>
        <v>0</v>
      </c>
      <c r="GX107" s="403">
        <f t="shared" si="226"/>
        <v>0</v>
      </c>
      <c r="GY107" s="403">
        <f t="shared" si="226"/>
        <v>0</v>
      </c>
      <c r="GZ107" s="403">
        <f t="shared" si="226"/>
        <v>0</v>
      </c>
      <c r="HA107" s="403">
        <f t="shared" si="226"/>
        <v>0</v>
      </c>
      <c r="HB107" s="403">
        <f t="shared" si="226"/>
        <v>0</v>
      </c>
      <c r="HC107" s="403">
        <f t="shared" si="226"/>
        <v>0</v>
      </c>
      <c r="HD107" s="403">
        <f t="shared" si="226"/>
        <v>0</v>
      </c>
      <c r="HE107" s="403">
        <f t="shared" si="226"/>
        <v>0</v>
      </c>
      <c r="HF107" s="403">
        <f t="shared" si="226"/>
        <v>0</v>
      </c>
      <c r="HG107" s="403">
        <f t="shared" si="226"/>
        <v>0</v>
      </c>
      <c r="HH107" s="403">
        <f t="shared" si="226"/>
        <v>0</v>
      </c>
      <c r="HI107" s="403">
        <f t="shared" si="226"/>
        <v>0</v>
      </c>
      <c r="HJ107" s="403">
        <f t="shared" si="226"/>
        <v>0</v>
      </c>
      <c r="HK107" s="403">
        <f t="shared" si="226"/>
        <v>0</v>
      </c>
      <c r="HL107" s="403">
        <f t="shared" si="226"/>
        <v>0</v>
      </c>
      <c r="HM107" s="403">
        <f t="shared" si="226"/>
        <v>0</v>
      </c>
      <c r="HN107" s="403">
        <f t="shared" si="226"/>
        <v>0</v>
      </c>
      <c r="HO107" s="403">
        <f t="shared" si="226"/>
        <v>0</v>
      </c>
      <c r="HP107" s="403">
        <f t="shared" si="226"/>
        <v>0</v>
      </c>
      <c r="HQ107" s="403">
        <f t="shared" si="226"/>
        <v>0</v>
      </c>
      <c r="HR107" s="403">
        <f t="shared" si="226"/>
        <v>0</v>
      </c>
      <c r="HS107" s="403">
        <f t="shared" si="226"/>
        <v>0</v>
      </c>
      <c r="HT107" s="403">
        <f t="shared" si="226"/>
        <v>0</v>
      </c>
      <c r="HU107" s="403">
        <f t="shared" si="226"/>
        <v>0</v>
      </c>
      <c r="HV107" s="403">
        <f t="shared" si="226"/>
        <v>0</v>
      </c>
      <c r="HW107" s="403">
        <f t="shared" si="226"/>
        <v>0</v>
      </c>
      <c r="HX107" s="403">
        <f t="shared" si="226"/>
        <v>0</v>
      </c>
      <c r="HY107" s="403">
        <f t="shared" si="226"/>
        <v>0</v>
      </c>
      <c r="HZ107" s="403">
        <f t="shared" si="226"/>
        <v>0</v>
      </c>
      <c r="IA107" s="403">
        <f t="shared" si="226"/>
        <v>0</v>
      </c>
      <c r="IB107" s="403">
        <f t="shared" si="226"/>
        <v>0</v>
      </c>
      <c r="IC107" s="403">
        <f t="shared" si="226"/>
        <v>0</v>
      </c>
      <c r="ID107" s="403">
        <f t="shared" si="226"/>
        <v>0</v>
      </c>
      <c r="IE107" s="403">
        <f t="shared" si="226"/>
        <v>0</v>
      </c>
      <c r="IF107" s="403">
        <f t="shared" si="226"/>
        <v>0</v>
      </c>
      <c r="IG107" s="403">
        <f t="shared" si="226"/>
        <v>0</v>
      </c>
      <c r="IH107" s="403">
        <f t="shared" si="226"/>
        <v>0</v>
      </c>
      <c r="II107" s="403">
        <f t="shared" si="226"/>
        <v>0</v>
      </c>
      <c r="IJ107" s="403">
        <f t="shared" si="226"/>
        <v>0</v>
      </c>
      <c r="IK107" s="403">
        <f t="shared" si="226"/>
        <v>0</v>
      </c>
      <c r="IL107" s="403">
        <f t="shared" si="226"/>
        <v>0</v>
      </c>
      <c r="IM107" s="403">
        <f t="shared" si="226"/>
        <v>0</v>
      </c>
      <c r="IN107" s="403">
        <f t="shared" si="226"/>
        <v>0</v>
      </c>
      <c r="IO107" s="403">
        <f t="shared" si="226"/>
        <v>0</v>
      </c>
      <c r="IP107" s="403">
        <f t="shared" si="226"/>
        <v>0</v>
      </c>
      <c r="IQ107" s="403">
        <f t="shared" si="226"/>
        <v>0</v>
      </c>
      <c r="IR107" s="403">
        <f t="shared" si="226"/>
        <v>0</v>
      </c>
      <c r="IS107" s="403">
        <f t="shared" si="226"/>
        <v>0</v>
      </c>
      <c r="IT107" s="403">
        <f t="shared" si="226"/>
        <v>0</v>
      </c>
      <c r="IU107" s="403">
        <f t="shared" si="226"/>
        <v>0</v>
      </c>
      <c r="IV107" s="403">
        <f t="shared" si="226"/>
        <v>0</v>
      </c>
      <c r="IW107" s="403">
        <f t="shared" si="226"/>
        <v>0</v>
      </c>
      <c r="IX107" s="403">
        <f t="shared" si="226"/>
        <v>0</v>
      </c>
      <c r="IY107" s="403">
        <f t="shared" si="226"/>
        <v>0</v>
      </c>
      <c r="IZ107" s="403">
        <f t="shared" si="226"/>
        <v>0</v>
      </c>
      <c r="JA107" s="403">
        <f t="shared" si="226"/>
        <v>0</v>
      </c>
      <c r="JB107" s="403">
        <f t="shared" si="226"/>
        <v>0</v>
      </c>
      <c r="JC107" s="403">
        <f t="shared" si="226"/>
        <v>0</v>
      </c>
      <c r="JD107" s="403"/>
      <c r="JE107" s="403">
        <f t="shared" ref="JE107:LP107" si="227">IF(and($A107-JE$66&gt;=0,$A107-JE$67&lt;0),JE$74,0)</f>
        <v>0</v>
      </c>
      <c r="JF107" s="403">
        <f t="shared" si="227"/>
        <v>0</v>
      </c>
      <c r="JG107" s="403">
        <f t="shared" si="227"/>
        <v>0</v>
      </c>
      <c r="JH107" s="403">
        <f t="shared" si="227"/>
        <v>0</v>
      </c>
      <c r="JI107" s="403">
        <f t="shared" si="227"/>
        <v>0</v>
      </c>
      <c r="JJ107" s="403">
        <f t="shared" si="227"/>
        <v>0</v>
      </c>
      <c r="JK107" s="403">
        <f t="shared" si="227"/>
        <v>0</v>
      </c>
      <c r="JL107" s="403">
        <f t="shared" si="227"/>
        <v>0</v>
      </c>
      <c r="JM107" s="403">
        <f t="shared" si="227"/>
        <v>0</v>
      </c>
      <c r="JN107" s="403">
        <f t="shared" si="227"/>
        <v>0</v>
      </c>
      <c r="JO107" s="403">
        <f t="shared" si="227"/>
        <v>0</v>
      </c>
      <c r="JP107" s="403">
        <f t="shared" si="227"/>
        <v>0</v>
      </c>
      <c r="JQ107" s="403">
        <f t="shared" si="227"/>
        <v>0</v>
      </c>
      <c r="JR107" s="403">
        <f t="shared" si="227"/>
        <v>0</v>
      </c>
      <c r="JS107" s="403">
        <f t="shared" si="227"/>
        <v>0</v>
      </c>
      <c r="JT107" s="403">
        <f t="shared" si="227"/>
        <v>0</v>
      </c>
      <c r="JU107" s="403">
        <f t="shared" si="227"/>
        <v>0</v>
      </c>
      <c r="JV107" s="403">
        <f t="shared" si="227"/>
        <v>0</v>
      </c>
      <c r="JW107" s="403">
        <f t="shared" si="227"/>
        <v>0</v>
      </c>
      <c r="JX107" s="403">
        <f t="shared" si="227"/>
        <v>0</v>
      </c>
      <c r="JY107" s="403">
        <f t="shared" si="227"/>
        <v>0</v>
      </c>
      <c r="JZ107" s="403">
        <f t="shared" si="227"/>
        <v>0</v>
      </c>
      <c r="KA107" s="403">
        <f t="shared" si="227"/>
        <v>0</v>
      </c>
      <c r="KB107" s="403">
        <f t="shared" si="227"/>
        <v>0</v>
      </c>
      <c r="KC107" s="403">
        <f t="shared" si="227"/>
        <v>0</v>
      </c>
      <c r="KD107" s="403">
        <f t="shared" si="227"/>
        <v>0</v>
      </c>
      <c r="KE107" s="403">
        <f t="shared" si="227"/>
        <v>0</v>
      </c>
      <c r="KF107" s="403">
        <f t="shared" si="227"/>
        <v>0</v>
      </c>
      <c r="KG107" s="403">
        <f t="shared" si="227"/>
        <v>0</v>
      </c>
      <c r="KH107" s="403">
        <f t="shared" si="227"/>
        <v>0</v>
      </c>
      <c r="KI107" s="403">
        <f t="shared" si="227"/>
        <v>0</v>
      </c>
      <c r="KJ107" s="403">
        <f t="shared" si="227"/>
        <v>0</v>
      </c>
      <c r="KK107" s="403">
        <f t="shared" si="227"/>
        <v>0</v>
      </c>
      <c r="KL107" s="403">
        <f t="shared" si="227"/>
        <v>0</v>
      </c>
      <c r="KM107" s="403">
        <f t="shared" si="227"/>
        <v>0</v>
      </c>
      <c r="KN107" s="403">
        <f t="shared" si="227"/>
        <v>0</v>
      </c>
      <c r="KO107" s="403">
        <f t="shared" si="227"/>
        <v>0</v>
      </c>
      <c r="KP107" s="403">
        <f t="shared" si="227"/>
        <v>0</v>
      </c>
      <c r="KQ107" s="403">
        <f t="shared" si="227"/>
        <v>0</v>
      </c>
      <c r="KR107" s="403">
        <f t="shared" si="227"/>
        <v>0</v>
      </c>
      <c r="KS107" s="403">
        <f t="shared" si="227"/>
        <v>0</v>
      </c>
      <c r="KT107" s="403">
        <f t="shared" si="227"/>
        <v>0</v>
      </c>
      <c r="KU107" s="403">
        <f t="shared" si="227"/>
        <v>0</v>
      </c>
      <c r="KV107" s="403">
        <f t="shared" si="227"/>
        <v>0</v>
      </c>
      <c r="KW107" s="403">
        <f t="shared" si="227"/>
        <v>0</v>
      </c>
      <c r="KX107" s="403">
        <f t="shared" si="227"/>
        <v>0</v>
      </c>
      <c r="KY107" s="403">
        <f t="shared" si="227"/>
        <v>0</v>
      </c>
      <c r="KZ107" s="403">
        <f t="shared" si="227"/>
        <v>0</v>
      </c>
      <c r="LA107" s="403">
        <f t="shared" si="227"/>
        <v>0</v>
      </c>
      <c r="LB107" s="403">
        <f t="shared" si="227"/>
        <v>0</v>
      </c>
      <c r="LC107" s="403">
        <f t="shared" si="227"/>
        <v>0</v>
      </c>
      <c r="LD107" s="403">
        <f t="shared" si="227"/>
        <v>0</v>
      </c>
      <c r="LE107" s="403">
        <f t="shared" si="227"/>
        <v>0</v>
      </c>
      <c r="LF107" s="403">
        <f t="shared" si="227"/>
        <v>0</v>
      </c>
      <c r="LG107" s="403">
        <f t="shared" si="227"/>
        <v>0</v>
      </c>
      <c r="LH107" s="403">
        <f t="shared" si="227"/>
        <v>0</v>
      </c>
      <c r="LI107" s="403">
        <f t="shared" si="227"/>
        <v>0</v>
      </c>
      <c r="LJ107" s="403">
        <f t="shared" si="227"/>
        <v>0</v>
      </c>
      <c r="LK107" s="403">
        <f t="shared" si="227"/>
        <v>0</v>
      </c>
      <c r="LL107" s="403">
        <f t="shared" si="227"/>
        <v>0</v>
      </c>
      <c r="LM107" s="403">
        <f t="shared" si="227"/>
        <v>0</v>
      </c>
      <c r="LN107" s="403">
        <f t="shared" si="227"/>
        <v>0</v>
      </c>
      <c r="LO107" s="403">
        <f t="shared" si="227"/>
        <v>0</v>
      </c>
      <c r="LP107" s="403">
        <f t="shared" si="227"/>
        <v>0</v>
      </c>
    </row>
    <row r="108">
      <c r="A108" s="331" t="str">
        <f t="shared" si="77"/>
        <v>09-2030</v>
      </c>
      <c r="B108" s="346">
        <f t="shared" si="70"/>
        <v>8160419.69</v>
      </c>
      <c r="C108" s="346">
        <f t="shared" si="71"/>
        <v>1.001234056</v>
      </c>
      <c r="D108" s="346"/>
      <c r="E108" s="403">
        <f t="shared" ref="E108:BP108" si="228">IF(and($A108-E$66&gt;=0,$A108-E$67&lt;0),E$74,0)</f>
        <v>121708.41</v>
      </c>
      <c r="F108" s="403">
        <f t="shared" si="228"/>
        <v>90594.48</v>
      </c>
      <c r="G108" s="403">
        <f t="shared" si="228"/>
        <v>120000</v>
      </c>
      <c r="H108" s="403">
        <f t="shared" si="228"/>
        <v>129552.28</v>
      </c>
      <c r="I108" s="403">
        <f t="shared" si="228"/>
        <v>107000</v>
      </c>
      <c r="J108" s="403">
        <f t="shared" si="228"/>
        <v>103565</v>
      </c>
      <c r="K108" s="403">
        <f t="shared" si="228"/>
        <v>128418.77</v>
      </c>
      <c r="L108" s="403">
        <f t="shared" si="228"/>
        <v>87232.36</v>
      </c>
      <c r="M108" s="403">
        <f t="shared" si="228"/>
        <v>99881.32</v>
      </c>
      <c r="N108" s="403">
        <f t="shared" si="228"/>
        <v>223221.57</v>
      </c>
      <c r="O108" s="403">
        <f t="shared" si="228"/>
        <v>180593.29</v>
      </c>
      <c r="P108" s="403">
        <f t="shared" si="228"/>
        <v>91968.82</v>
      </c>
      <c r="Q108" s="403">
        <f t="shared" si="228"/>
        <v>102434.8</v>
      </c>
      <c r="R108" s="403">
        <f t="shared" si="228"/>
        <v>181860.19</v>
      </c>
      <c r="S108" s="403">
        <f t="shared" si="228"/>
        <v>208031.99</v>
      </c>
      <c r="T108" s="403">
        <f t="shared" si="228"/>
        <v>217515.94</v>
      </c>
      <c r="U108" s="403">
        <f t="shared" si="228"/>
        <v>195596.52</v>
      </c>
      <c r="V108" s="403">
        <f t="shared" si="228"/>
        <v>184028.25</v>
      </c>
      <c r="W108" s="403">
        <f t="shared" si="228"/>
        <v>168878.71</v>
      </c>
      <c r="X108" s="403">
        <f t="shared" si="228"/>
        <v>162441.03</v>
      </c>
      <c r="Y108" s="403">
        <f t="shared" si="228"/>
        <v>134043.44</v>
      </c>
      <c r="Z108" s="403">
        <f t="shared" si="228"/>
        <v>835.25</v>
      </c>
      <c r="AA108" s="403">
        <f t="shared" si="228"/>
        <v>175069.23</v>
      </c>
      <c r="AB108" s="403">
        <f t="shared" si="228"/>
        <v>159907.69</v>
      </c>
      <c r="AC108" s="403">
        <f t="shared" si="228"/>
        <v>183879.61</v>
      </c>
      <c r="AD108" s="403">
        <f t="shared" si="228"/>
        <v>184851.11</v>
      </c>
      <c r="AE108" s="403">
        <f t="shared" si="228"/>
        <v>240730.29</v>
      </c>
      <c r="AF108" s="403">
        <f t="shared" si="228"/>
        <v>112998.23</v>
      </c>
      <c r="AG108" s="403">
        <f t="shared" si="228"/>
        <v>126237</v>
      </c>
      <c r="AH108" s="403">
        <f t="shared" si="228"/>
        <v>9142.22</v>
      </c>
      <c r="AI108" s="403">
        <f t="shared" si="228"/>
        <v>186686.77</v>
      </c>
      <c r="AJ108" s="403">
        <f t="shared" si="228"/>
        <v>42000</v>
      </c>
      <c r="AK108" s="403">
        <f t="shared" si="228"/>
        <v>271017.63</v>
      </c>
      <c r="AL108" s="403">
        <f t="shared" si="228"/>
        <v>5000</v>
      </c>
      <c r="AM108" s="403">
        <f t="shared" si="228"/>
        <v>127756.57</v>
      </c>
      <c r="AN108" s="403">
        <f t="shared" si="228"/>
        <v>237115.24</v>
      </c>
      <c r="AO108" s="403">
        <f t="shared" si="228"/>
        <v>158167.25</v>
      </c>
      <c r="AP108" s="403">
        <f t="shared" si="228"/>
        <v>103015</v>
      </c>
      <c r="AQ108" s="403">
        <f t="shared" si="228"/>
        <v>155500</v>
      </c>
      <c r="AR108" s="403">
        <f t="shared" si="228"/>
        <v>167620.78</v>
      </c>
      <c r="AS108" s="403">
        <f t="shared" si="228"/>
        <v>191134.2</v>
      </c>
      <c r="AT108" s="403">
        <f t="shared" si="228"/>
        <v>283068.43</v>
      </c>
      <c r="AU108" s="403">
        <f t="shared" si="228"/>
        <v>114804.31</v>
      </c>
      <c r="AV108" s="403">
        <f t="shared" si="228"/>
        <v>109785.34</v>
      </c>
      <c r="AW108" s="403">
        <f t="shared" si="228"/>
        <v>48000</v>
      </c>
      <c r="AX108" s="403">
        <f t="shared" si="228"/>
        <v>164702</v>
      </c>
      <c r="AY108" s="403">
        <f t="shared" si="228"/>
        <v>223255</v>
      </c>
      <c r="AZ108" s="403">
        <f t="shared" si="228"/>
        <v>72000</v>
      </c>
      <c r="BA108" s="403">
        <f t="shared" si="228"/>
        <v>97799.52</v>
      </c>
      <c r="BB108" s="403">
        <f t="shared" si="228"/>
        <v>242596.66</v>
      </c>
      <c r="BC108" s="403">
        <f t="shared" si="228"/>
        <v>108292.85</v>
      </c>
      <c r="BD108" s="403">
        <f t="shared" si="228"/>
        <v>238900</v>
      </c>
      <c r="BE108" s="403">
        <f t="shared" si="228"/>
        <v>101455.9</v>
      </c>
      <c r="BF108" s="403">
        <f t="shared" si="228"/>
        <v>23511.76</v>
      </c>
      <c r="BG108" s="403">
        <f t="shared" si="228"/>
        <v>20008.84</v>
      </c>
      <c r="BH108" s="403">
        <f t="shared" si="228"/>
        <v>77858.98</v>
      </c>
      <c r="BI108" s="403">
        <f t="shared" si="228"/>
        <v>45000</v>
      </c>
      <c r="BJ108" s="403">
        <f t="shared" si="228"/>
        <v>124565</v>
      </c>
      <c r="BK108" s="403">
        <f t="shared" si="228"/>
        <v>25000</v>
      </c>
      <c r="BL108" s="403">
        <f t="shared" si="228"/>
        <v>29885</v>
      </c>
      <c r="BM108" s="403">
        <f t="shared" si="228"/>
        <v>33809.25</v>
      </c>
      <c r="BN108" s="403">
        <f t="shared" si="228"/>
        <v>10969.85</v>
      </c>
      <c r="BO108" s="403">
        <f t="shared" si="228"/>
        <v>77861.76</v>
      </c>
      <c r="BP108" s="403">
        <f t="shared" si="228"/>
        <v>10058</v>
      </c>
      <c r="BQ108" s="403"/>
      <c r="BR108" s="403">
        <f t="shared" ref="BR108:EC108" si="229">IF(and($A108-BR$66&gt;=0,$A108-BR$67&lt;0),BR$74,0)</f>
        <v>0</v>
      </c>
      <c r="BS108" s="403">
        <f t="shared" si="229"/>
        <v>0</v>
      </c>
      <c r="BT108" s="403">
        <f t="shared" si="229"/>
        <v>0</v>
      </c>
      <c r="BU108" s="403">
        <f t="shared" si="229"/>
        <v>0</v>
      </c>
      <c r="BV108" s="403">
        <f t="shared" si="229"/>
        <v>0</v>
      </c>
      <c r="BW108" s="403">
        <f t="shared" si="229"/>
        <v>0</v>
      </c>
      <c r="BX108" s="403">
        <f t="shared" si="229"/>
        <v>0</v>
      </c>
      <c r="BY108" s="403">
        <f t="shared" si="229"/>
        <v>0</v>
      </c>
      <c r="BZ108" s="403">
        <f t="shared" si="229"/>
        <v>0</v>
      </c>
      <c r="CA108" s="403">
        <f t="shared" si="229"/>
        <v>0</v>
      </c>
      <c r="CB108" s="403">
        <f t="shared" si="229"/>
        <v>0</v>
      </c>
      <c r="CC108" s="403">
        <f t="shared" si="229"/>
        <v>0</v>
      </c>
      <c r="CD108" s="403">
        <f t="shared" si="229"/>
        <v>0</v>
      </c>
      <c r="CE108" s="403">
        <f t="shared" si="229"/>
        <v>0</v>
      </c>
      <c r="CF108" s="403">
        <f t="shared" si="229"/>
        <v>0</v>
      </c>
      <c r="CG108" s="403">
        <f t="shared" si="229"/>
        <v>0</v>
      </c>
      <c r="CH108" s="403">
        <f t="shared" si="229"/>
        <v>0</v>
      </c>
      <c r="CI108" s="403">
        <f t="shared" si="229"/>
        <v>0</v>
      </c>
      <c r="CJ108" s="403">
        <f t="shared" si="229"/>
        <v>0</v>
      </c>
      <c r="CK108" s="403">
        <f t="shared" si="229"/>
        <v>0</v>
      </c>
      <c r="CL108" s="403">
        <f t="shared" si="229"/>
        <v>0</v>
      </c>
      <c r="CM108" s="403">
        <f t="shared" si="229"/>
        <v>0</v>
      </c>
      <c r="CN108" s="403">
        <f t="shared" si="229"/>
        <v>0</v>
      </c>
      <c r="CO108" s="403">
        <f t="shared" si="229"/>
        <v>0</v>
      </c>
      <c r="CP108" s="403">
        <f t="shared" si="229"/>
        <v>0</v>
      </c>
      <c r="CQ108" s="403">
        <f t="shared" si="229"/>
        <v>0</v>
      </c>
      <c r="CR108" s="403">
        <f t="shared" si="229"/>
        <v>0</v>
      </c>
      <c r="CS108" s="403">
        <f t="shared" si="229"/>
        <v>0</v>
      </c>
      <c r="CT108" s="403">
        <f t="shared" si="229"/>
        <v>0</v>
      </c>
      <c r="CU108" s="403">
        <f t="shared" si="229"/>
        <v>0</v>
      </c>
      <c r="CV108" s="403">
        <f t="shared" si="229"/>
        <v>0</v>
      </c>
      <c r="CW108" s="403">
        <f t="shared" si="229"/>
        <v>0</v>
      </c>
      <c r="CX108" s="403">
        <f t="shared" si="229"/>
        <v>0</v>
      </c>
      <c r="CY108" s="403">
        <f t="shared" si="229"/>
        <v>0</v>
      </c>
      <c r="CZ108" s="403">
        <f t="shared" si="229"/>
        <v>0</v>
      </c>
      <c r="DA108" s="403">
        <f t="shared" si="229"/>
        <v>0</v>
      </c>
      <c r="DB108" s="403">
        <f t="shared" si="229"/>
        <v>0</v>
      </c>
      <c r="DC108" s="403">
        <f t="shared" si="229"/>
        <v>0</v>
      </c>
      <c r="DD108" s="403">
        <f t="shared" si="229"/>
        <v>0</v>
      </c>
      <c r="DE108" s="403">
        <f t="shared" si="229"/>
        <v>0</v>
      </c>
      <c r="DF108" s="403">
        <f t="shared" si="229"/>
        <v>0</v>
      </c>
      <c r="DG108" s="403">
        <f t="shared" si="229"/>
        <v>0</v>
      </c>
      <c r="DH108" s="403">
        <f t="shared" si="229"/>
        <v>0</v>
      </c>
      <c r="DI108" s="403">
        <f t="shared" si="229"/>
        <v>0</v>
      </c>
      <c r="DJ108" s="403">
        <f t="shared" si="229"/>
        <v>0</v>
      </c>
      <c r="DK108" s="403">
        <f t="shared" si="229"/>
        <v>0</v>
      </c>
      <c r="DL108" s="403">
        <f t="shared" si="229"/>
        <v>0</v>
      </c>
      <c r="DM108" s="403">
        <f t="shared" si="229"/>
        <v>0</v>
      </c>
      <c r="DN108" s="403">
        <f t="shared" si="229"/>
        <v>0</v>
      </c>
      <c r="DO108" s="403">
        <f t="shared" si="229"/>
        <v>0</v>
      </c>
      <c r="DP108" s="403">
        <f t="shared" si="229"/>
        <v>0</v>
      </c>
      <c r="DQ108" s="403">
        <f t="shared" si="229"/>
        <v>0</v>
      </c>
      <c r="DR108" s="403">
        <f t="shared" si="229"/>
        <v>0</v>
      </c>
      <c r="DS108" s="403">
        <f t="shared" si="229"/>
        <v>0</v>
      </c>
      <c r="DT108" s="403">
        <f t="shared" si="229"/>
        <v>0</v>
      </c>
      <c r="DU108" s="403">
        <f t="shared" si="229"/>
        <v>0</v>
      </c>
      <c r="DV108" s="403">
        <f t="shared" si="229"/>
        <v>0</v>
      </c>
      <c r="DW108" s="403">
        <f t="shared" si="229"/>
        <v>0</v>
      </c>
      <c r="DX108" s="403">
        <f t="shared" si="229"/>
        <v>0</v>
      </c>
      <c r="DY108" s="403">
        <f t="shared" si="229"/>
        <v>0</v>
      </c>
      <c r="DZ108" s="403">
        <f t="shared" si="229"/>
        <v>0</v>
      </c>
      <c r="EA108" s="403">
        <f t="shared" si="229"/>
        <v>0</v>
      </c>
      <c r="EB108" s="403">
        <f t="shared" si="229"/>
        <v>0</v>
      </c>
      <c r="EC108" s="403">
        <f t="shared" si="229"/>
        <v>0</v>
      </c>
      <c r="ED108" s="403"/>
      <c r="EE108" s="403">
        <f t="shared" ref="EE108:GP108" si="230">IF(and($A108-EE$66&gt;=0,$A108-EE$67&lt;0),EE$74,0)</f>
        <v>0</v>
      </c>
      <c r="EF108" s="403">
        <f t="shared" si="230"/>
        <v>0</v>
      </c>
      <c r="EG108" s="403">
        <f t="shared" si="230"/>
        <v>0</v>
      </c>
      <c r="EH108" s="403">
        <f t="shared" si="230"/>
        <v>0</v>
      </c>
      <c r="EI108" s="403">
        <f t="shared" si="230"/>
        <v>0</v>
      </c>
      <c r="EJ108" s="403">
        <f t="shared" si="230"/>
        <v>0</v>
      </c>
      <c r="EK108" s="403">
        <f t="shared" si="230"/>
        <v>0</v>
      </c>
      <c r="EL108" s="403">
        <f t="shared" si="230"/>
        <v>0</v>
      </c>
      <c r="EM108" s="403">
        <f t="shared" si="230"/>
        <v>0</v>
      </c>
      <c r="EN108" s="403">
        <f t="shared" si="230"/>
        <v>0</v>
      </c>
      <c r="EO108" s="403">
        <f t="shared" si="230"/>
        <v>0</v>
      </c>
      <c r="EP108" s="403">
        <f t="shared" si="230"/>
        <v>0</v>
      </c>
      <c r="EQ108" s="403">
        <f t="shared" si="230"/>
        <v>0</v>
      </c>
      <c r="ER108" s="403">
        <f t="shared" si="230"/>
        <v>0</v>
      </c>
      <c r="ES108" s="403">
        <f t="shared" si="230"/>
        <v>0</v>
      </c>
      <c r="ET108" s="403">
        <f t="shared" si="230"/>
        <v>0</v>
      </c>
      <c r="EU108" s="403">
        <f t="shared" si="230"/>
        <v>0</v>
      </c>
      <c r="EV108" s="403">
        <f t="shared" si="230"/>
        <v>0</v>
      </c>
      <c r="EW108" s="403">
        <f t="shared" si="230"/>
        <v>0</v>
      </c>
      <c r="EX108" s="403">
        <f t="shared" si="230"/>
        <v>0</v>
      </c>
      <c r="EY108" s="403">
        <f t="shared" si="230"/>
        <v>0</v>
      </c>
      <c r="EZ108" s="403">
        <f t="shared" si="230"/>
        <v>0</v>
      </c>
      <c r="FA108" s="403">
        <f t="shared" si="230"/>
        <v>0</v>
      </c>
      <c r="FB108" s="403">
        <f t="shared" si="230"/>
        <v>0</v>
      </c>
      <c r="FC108" s="403">
        <f t="shared" si="230"/>
        <v>0</v>
      </c>
      <c r="FD108" s="403">
        <f t="shared" si="230"/>
        <v>0</v>
      </c>
      <c r="FE108" s="403">
        <f t="shared" si="230"/>
        <v>0</v>
      </c>
      <c r="FF108" s="403">
        <f t="shared" si="230"/>
        <v>0</v>
      </c>
      <c r="FG108" s="403">
        <f t="shared" si="230"/>
        <v>0</v>
      </c>
      <c r="FH108" s="403">
        <f t="shared" si="230"/>
        <v>0</v>
      </c>
      <c r="FI108" s="403">
        <f t="shared" si="230"/>
        <v>0</v>
      </c>
      <c r="FJ108" s="403">
        <f t="shared" si="230"/>
        <v>0</v>
      </c>
      <c r="FK108" s="403">
        <f t="shared" si="230"/>
        <v>0</v>
      </c>
      <c r="FL108" s="403">
        <f t="shared" si="230"/>
        <v>0</v>
      </c>
      <c r="FM108" s="403">
        <f t="shared" si="230"/>
        <v>0</v>
      </c>
      <c r="FN108" s="403">
        <f t="shared" si="230"/>
        <v>0</v>
      </c>
      <c r="FO108" s="403">
        <f t="shared" si="230"/>
        <v>0</v>
      </c>
      <c r="FP108" s="403">
        <f t="shared" si="230"/>
        <v>0</v>
      </c>
      <c r="FQ108" s="403">
        <f t="shared" si="230"/>
        <v>0</v>
      </c>
      <c r="FR108" s="403">
        <f t="shared" si="230"/>
        <v>0</v>
      </c>
      <c r="FS108" s="403">
        <f t="shared" si="230"/>
        <v>0</v>
      </c>
      <c r="FT108" s="403">
        <f t="shared" si="230"/>
        <v>0</v>
      </c>
      <c r="FU108" s="403">
        <f t="shared" si="230"/>
        <v>0</v>
      </c>
      <c r="FV108" s="403">
        <f t="shared" si="230"/>
        <v>0</v>
      </c>
      <c r="FW108" s="403">
        <f t="shared" si="230"/>
        <v>0</v>
      </c>
      <c r="FX108" s="403">
        <f t="shared" si="230"/>
        <v>0</v>
      </c>
      <c r="FY108" s="403">
        <f t="shared" si="230"/>
        <v>0</v>
      </c>
      <c r="FZ108" s="403">
        <f t="shared" si="230"/>
        <v>0</v>
      </c>
      <c r="GA108" s="403">
        <f t="shared" si="230"/>
        <v>0</v>
      </c>
      <c r="GB108" s="403">
        <f t="shared" si="230"/>
        <v>0</v>
      </c>
      <c r="GC108" s="403">
        <f t="shared" si="230"/>
        <v>0</v>
      </c>
      <c r="GD108" s="403">
        <f t="shared" si="230"/>
        <v>0</v>
      </c>
      <c r="GE108" s="403">
        <f t="shared" si="230"/>
        <v>0</v>
      </c>
      <c r="GF108" s="403">
        <f t="shared" si="230"/>
        <v>0</v>
      </c>
      <c r="GG108" s="403">
        <f t="shared" si="230"/>
        <v>0</v>
      </c>
      <c r="GH108" s="403">
        <f t="shared" si="230"/>
        <v>0</v>
      </c>
      <c r="GI108" s="403">
        <f t="shared" si="230"/>
        <v>0</v>
      </c>
      <c r="GJ108" s="403">
        <f t="shared" si="230"/>
        <v>0</v>
      </c>
      <c r="GK108" s="403">
        <f t="shared" si="230"/>
        <v>0</v>
      </c>
      <c r="GL108" s="403">
        <f t="shared" si="230"/>
        <v>0</v>
      </c>
      <c r="GM108" s="403">
        <f t="shared" si="230"/>
        <v>0</v>
      </c>
      <c r="GN108" s="403">
        <f t="shared" si="230"/>
        <v>0</v>
      </c>
      <c r="GO108" s="403">
        <f t="shared" si="230"/>
        <v>0</v>
      </c>
      <c r="GP108" s="403">
        <f t="shared" si="230"/>
        <v>0</v>
      </c>
      <c r="GQ108" s="403"/>
      <c r="GR108" s="403">
        <f t="shared" ref="GR108:JC108" si="231">IF(and($A108-GR$66&gt;=0,$A108-GR$67&lt;0),GR$74,0)</f>
        <v>0</v>
      </c>
      <c r="GS108" s="403">
        <f t="shared" si="231"/>
        <v>0</v>
      </c>
      <c r="GT108" s="403">
        <f t="shared" si="231"/>
        <v>0</v>
      </c>
      <c r="GU108" s="403">
        <f t="shared" si="231"/>
        <v>0</v>
      </c>
      <c r="GV108" s="403">
        <f t="shared" si="231"/>
        <v>0</v>
      </c>
      <c r="GW108" s="403">
        <f t="shared" si="231"/>
        <v>0</v>
      </c>
      <c r="GX108" s="403">
        <f t="shared" si="231"/>
        <v>0</v>
      </c>
      <c r="GY108" s="403">
        <f t="shared" si="231"/>
        <v>0</v>
      </c>
      <c r="GZ108" s="403">
        <f t="shared" si="231"/>
        <v>0</v>
      </c>
      <c r="HA108" s="403">
        <f t="shared" si="231"/>
        <v>0</v>
      </c>
      <c r="HB108" s="403">
        <f t="shared" si="231"/>
        <v>0</v>
      </c>
      <c r="HC108" s="403">
        <f t="shared" si="231"/>
        <v>0</v>
      </c>
      <c r="HD108" s="403">
        <f t="shared" si="231"/>
        <v>0</v>
      </c>
      <c r="HE108" s="403">
        <f t="shared" si="231"/>
        <v>0</v>
      </c>
      <c r="HF108" s="403">
        <f t="shared" si="231"/>
        <v>0</v>
      </c>
      <c r="HG108" s="403">
        <f t="shared" si="231"/>
        <v>0</v>
      </c>
      <c r="HH108" s="403">
        <f t="shared" si="231"/>
        <v>0</v>
      </c>
      <c r="HI108" s="403">
        <f t="shared" si="231"/>
        <v>0</v>
      </c>
      <c r="HJ108" s="403">
        <f t="shared" si="231"/>
        <v>0</v>
      </c>
      <c r="HK108" s="403">
        <f t="shared" si="231"/>
        <v>0</v>
      </c>
      <c r="HL108" s="403">
        <f t="shared" si="231"/>
        <v>0</v>
      </c>
      <c r="HM108" s="403">
        <f t="shared" si="231"/>
        <v>0</v>
      </c>
      <c r="HN108" s="403">
        <f t="shared" si="231"/>
        <v>0</v>
      </c>
      <c r="HO108" s="403">
        <f t="shared" si="231"/>
        <v>0</v>
      </c>
      <c r="HP108" s="403">
        <f t="shared" si="231"/>
        <v>0</v>
      </c>
      <c r="HQ108" s="403">
        <f t="shared" si="231"/>
        <v>0</v>
      </c>
      <c r="HR108" s="403">
        <f t="shared" si="231"/>
        <v>0</v>
      </c>
      <c r="HS108" s="403">
        <f t="shared" si="231"/>
        <v>0</v>
      </c>
      <c r="HT108" s="403">
        <f t="shared" si="231"/>
        <v>0</v>
      </c>
      <c r="HU108" s="403">
        <f t="shared" si="231"/>
        <v>0</v>
      </c>
      <c r="HV108" s="403">
        <f t="shared" si="231"/>
        <v>0</v>
      </c>
      <c r="HW108" s="403">
        <f t="shared" si="231"/>
        <v>0</v>
      </c>
      <c r="HX108" s="403">
        <f t="shared" si="231"/>
        <v>0</v>
      </c>
      <c r="HY108" s="403">
        <f t="shared" si="231"/>
        <v>0</v>
      </c>
      <c r="HZ108" s="403">
        <f t="shared" si="231"/>
        <v>0</v>
      </c>
      <c r="IA108" s="403">
        <f t="shared" si="231"/>
        <v>0</v>
      </c>
      <c r="IB108" s="403">
        <f t="shared" si="231"/>
        <v>0</v>
      </c>
      <c r="IC108" s="403">
        <f t="shared" si="231"/>
        <v>0</v>
      </c>
      <c r="ID108" s="403">
        <f t="shared" si="231"/>
        <v>0</v>
      </c>
      <c r="IE108" s="403">
        <f t="shared" si="231"/>
        <v>0</v>
      </c>
      <c r="IF108" s="403">
        <f t="shared" si="231"/>
        <v>0</v>
      </c>
      <c r="IG108" s="403">
        <f t="shared" si="231"/>
        <v>0</v>
      </c>
      <c r="IH108" s="403">
        <f t="shared" si="231"/>
        <v>0</v>
      </c>
      <c r="II108" s="403">
        <f t="shared" si="231"/>
        <v>0</v>
      </c>
      <c r="IJ108" s="403">
        <f t="shared" si="231"/>
        <v>0</v>
      </c>
      <c r="IK108" s="403">
        <f t="shared" si="231"/>
        <v>0</v>
      </c>
      <c r="IL108" s="403">
        <f t="shared" si="231"/>
        <v>0</v>
      </c>
      <c r="IM108" s="403">
        <f t="shared" si="231"/>
        <v>0</v>
      </c>
      <c r="IN108" s="403">
        <f t="shared" si="231"/>
        <v>0</v>
      </c>
      <c r="IO108" s="403">
        <f t="shared" si="231"/>
        <v>0</v>
      </c>
      <c r="IP108" s="403">
        <f t="shared" si="231"/>
        <v>0</v>
      </c>
      <c r="IQ108" s="403">
        <f t="shared" si="231"/>
        <v>0</v>
      </c>
      <c r="IR108" s="403">
        <f t="shared" si="231"/>
        <v>0</v>
      </c>
      <c r="IS108" s="403">
        <f t="shared" si="231"/>
        <v>0</v>
      </c>
      <c r="IT108" s="403">
        <f t="shared" si="231"/>
        <v>0</v>
      </c>
      <c r="IU108" s="403">
        <f t="shared" si="231"/>
        <v>0</v>
      </c>
      <c r="IV108" s="403">
        <f t="shared" si="231"/>
        <v>0</v>
      </c>
      <c r="IW108" s="403">
        <f t="shared" si="231"/>
        <v>0</v>
      </c>
      <c r="IX108" s="403">
        <f t="shared" si="231"/>
        <v>0</v>
      </c>
      <c r="IY108" s="403">
        <f t="shared" si="231"/>
        <v>0</v>
      </c>
      <c r="IZ108" s="403">
        <f t="shared" si="231"/>
        <v>0</v>
      </c>
      <c r="JA108" s="403">
        <f t="shared" si="231"/>
        <v>0</v>
      </c>
      <c r="JB108" s="403">
        <f t="shared" si="231"/>
        <v>0</v>
      </c>
      <c r="JC108" s="403">
        <f t="shared" si="231"/>
        <v>0</v>
      </c>
      <c r="JD108" s="403"/>
      <c r="JE108" s="403">
        <f t="shared" ref="JE108:LP108" si="232">IF(and($A108-JE$66&gt;=0,$A108-JE$67&lt;0),JE$74,0)</f>
        <v>0</v>
      </c>
      <c r="JF108" s="403">
        <f t="shared" si="232"/>
        <v>0</v>
      </c>
      <c r="JG108" s="403">
        <f t="shared" si="232"/>
        <v>0</v>
      </c>
      <c r="JH108" s="403">
        <f t="shared" si="232"/>
        <v>0</v>
      </c>
      <c r="JI108" s="403">
        <f t="shared" si="232"/>
        <v>0</v>
      </c>
      <c r="JJ108" s="403">
        <f t="shared" si="232"/>
        <v>0</v>
      </c>
      <c r="JK108" s="403">
        <f t="shared" si="232"/>
        <v>0</v>
      </c>
      <c r="JL108" s="403">
        <f t="shared" si="232"/>
        <v>0</v>
      </c>
      <c r="JM108" s="403">
        <f t="shared" si="232"/>
        <v>0</v>
      </c>
      <c r="JN108" s="403">
        <f t="shared" si="232"/>
        <v>0</v>
      </c>
      <c r="JO108" s="403">
        <f t="shared" si="232"/>
        <v>0</v>
      </c>
      <c r="JP108" s="403">
        <f t="shared" si="232"/>
        <v>0</v>
      </c>
      <c r="JQ108" s="403">
        <f t="shared" si="232"/>
        <v>0</v>
      </c>
      <c r="JR108" s="403">
        <f t="shared" si="232"/>
        <v>0</v>
      </c>
      <c r="JS108" s="403">
        <f t="shared" si="232"/>
        <v>0</v>
      </c>
      <c r="JT108" s="403">
        <f t="shared" si="232"/>
        <v>0</v>
      </c>
      <c r="JU108" s="403">
        <f t="shared" si="232"/>
        <v>0</v>
      </c>
      <c r="JV108" s="403">
        <f t="shared" si="232"/>
        <v>0</v>
      </c>
      <c r="JW108" s="403">
        <f t="shared" si="232"/>
        <v>0</v>
      </c>
      <c r="JX108" s="403">
        <f t="shared" si="232"/>
        <v>0</v>
      </c>
      <c r="JY108" s="403">
        <f t="shared" si="232"/>
        <v>0</v>
      </c>
      <c r="JZ108" s="403">
        <f t="shared" si="232"/>
        <v>0</v>
      </c>
      <c r="KA108" s="403">
        <f t="shared" si="232"/>
        <v>0</v>
      </c>
      <c r="KB108" s="403">
        <f t="shared" si="232"/>
        <v>0</v>
      </c>
      <c r="KC108" s="403">
        <f t="shared" si="232"/>
        <v>0</v>
      </c>
      <c r="KD108" s="403">
        <f t="shared" si="232"/>
        <v>0</v>
      </c>
      <c r="KE108" s="403">
        <f t="shared" si="232"/>
        <v>0</v>
      </c>
      <c r="KF108" s="403">
        <f t="shared" si="232"/>
        <v>0</v>
      </c>
      <c r="KG108" s="403">
        <f t="shared" si="232"/>
        <v>0</v>
      </c>
      <c r="KH108" s="403">
        <f t="shared" si="232"/>
        <v>0</v>
      </c>
      <c r="KI108" s="403">
        <f t="shared" si="232"/>
        <v>0</v>
      </c>
      <c r="KJ108" s="403">
        <f t="shared" si="232"/>
        <v>0</v>
      </c>
      <c r="KK108" s="403">
        <f t="shared" si="232"/>
        <v>0</v>
      </c>
      <c r="KL108" s="403">
        <f t="shared" si="232"/>
        <v>0</v>
      </c>
      <c r="KM108" s="403">
        <f t="shared" si="232"/>
        <v>0</v>
      </c>
      <c r="KN108" s="403">
        <f t="shared" si="232"/>
        <v>0</v>
      </c>
      <c r="KO108" s="403">
        <f t="shared" si="232"/>
        <v>0</v>
      </c>
      <c r="KP108" s="403">
        <f t="shared" si="232"/>
        <v>0</v>
      </c>
      <c r="KQ108" s="403">
        <f t="shared" si="232"/>
        <v>0</v>
      </c>
      <c r="KR108" s="403">
        <f t="shared" si="232"/>
        <v>0</v>
      </c>
      <c r="KS108" s="403">
        <f t="shared" si="232"/>
        <v>0</v>
      </c>
      <c r="KT108" s="403">
        <f t="shared" si="232"/>
        <v>0</v>
      </c>
      <c r="KU108" s="403">
        <f t="shared" si="232"/>
        <v>0</v>
      </c>
      <c r="KV108" s="403">
        <f t="shared" si="232"/>
        <v>0</v>
      </c>
      <c r="KW108" s="403">
        <f t="shared" si="232"/>
        <v>0</v>
      </c>
      <c r="KX108" s="403">
        <f t="shared" si="232"/>
        <v>0</v>
      </c>
      <c r="KY108" s="403">
        <f t="shared" si="232"/>
        <v>0</v>
      </c>
      <c r="KZ108" s="403">
        <f t="shared" si="232"/>
        <v>0</v>
      </c>
      <c r="LA108" s="403">
        <f t="shared" si="232"/>
        <v>0</v>
      </c>
      <c r="LB108" s="403">
        <f t="shared" si="232"/>
        <v>0</v>
      </c>
      <c r="LC108" s="403">
        <f t="shared" si="232"/>
        <v>0</v>
      </c>
      <c r="LD108" s="403">
        <f t="shared" si="232"/>
        <v>0</v>
      </c>
      <c r="LE108" s="403">
        <f t="shared" si="232"/>
        <v>0</v>
      </c>
      <c r="LF108" s="403">
        <f t="shared" si="232"/>
        <v>0</v>
      </c>
      <c r="LG108" s="403">
        <f t="shared" si="232"/>
        <v>0</v>
      </c>
      <c r="LH108" s="403">
        <f t="shared" si="232"/>
        <v>0</v>
      </c>
      <c r="LI108" s="403">
        <f t="shared" si="232"/>
        <v>0</v>
      </c>
      <c r="LJ108" s="403">
        <f t="shared" si="232"/>
        <v>0</v>
      </c>
      <c r="LK108" s="403">
        <f t="shared" si="232"/>
        <v>0</v>
      </c>
      <c r="LL108" s="403">
        <f t="shared" si="232"/>
        <v>0</v>
      </c>
      <c r="LM108" s="403">
        <f t="shared" si="232"/>
        <v>0</v>
      </c>
      <c r="LN108" s="403">
        <f t="shared" si="232"/>
        <v>0</v>
      </c>
      <c r="LO108" s="403">
        <f t="shared" si="232"/>
        <v>0</v>
      </c>
      <c r="LP108" s="403">
        <f t="shared" si="232"/>
        <v>0</v>
      </c>
    </row>
    <row r="109">
      <c r="A109" s="331" t="str">
        <f t="shared" si="77"/>
        <v>12-2030</v>
      </c>
      <c r="B109" s="346">
        <f t="shared" si="70"/>
        <v>8160419.69</v>
      </c>
      <c r="C109" s="346">
        <f t="shared" si="71"/>
        <v>1.001234056</v>
      </c>
      <c r="D109" s="346"/>
      <c r="E109" s="403">
        <f t="shared" ref="E109:BP109" si="233">IF(and($A109-E$66&gt;=0,$A109-E$67&lt;0),E$74,0)</f>
        <v>121708.41</v>
      </c>
      <c r="F109" s="403">
        <f t="shared" si="233"/>
        <v>90594.48</v>
      </c>
      <c r="G109" s="403">
        <f t="shared" si="233"/>
        <v>120000</v>
      </c>
      <c r="H109" s="403">
        <f t="shared" si="233"/>
        <v>129552.28</v>
      </c>
      <c r="I109" s="403">
        <f t="shared" si="233"/>
        <v>107000</v>
      </c>
      <c r="J109" s="403">
        <f t="shared" si="233"/>
        <v>103565</v>
      </c>
      <c r="K109" s="403">
        <f t="shared" si="233"/>
        <v>128418.77</v>
      </c>
      <c r="L109" s="403">
        <f t="shared" si="233"/>
        <v>87232.36</v>
      </c>
      <c r="M109" s="403">
        <f t="shared" si="233"/>
        <v>99881.32</v>
      </c>
      <c r="N109" s="403">
        <f t="shared" si="233"/>
        <v>223221.57</v>
      </c>
      <c r="O109" s="403">
        <f t="shared" si="233"/>
        <v>180593.29</v>
      </c>
      <c r="P109" s="403">
        <f t="shared" si="233"/>
        <v>91968.82</v>
      </c>
      <c r="Q109" s="403">
        <f t="shared" si="233"/>
        <v>102434.8</v>
      </c>
      <c r="R109" s="403">
        <f t="shared" si="233"/>
        <v>181860.19</v>
      </c>
      <c r="S109" s="403">
        <f t="shared" si="233"/>
        <v>208031.99</v>
      </c>
      <c r="T109" s="403">
        <f t="shared" si="233"/>
        <v>217515.94</v>
      </c>
      <c r="U109" s="403">
        <f t="shared" si="233"/>
        <v>195596.52</v>
      </c>
      <c r="V109" s="403">
        <f t="shared" si="233"/>
        <v>184028.25</v>
      </c>
      <c r="W109" s="403">
        <f t="shared" si="233"/>
        <v>168878.71</v>
      </c>
      <c r="X109" s="403">
        <f t="shared" si="233"/>
        <v>162441.03</v>
      </c>
      <c r="Y109" s="403">
        <f t="shared" si="233"/>
        <v>134043.44</v>
      </c>
      <c r="Z109" s="403">
        <f t="shared" si="233"/>
        <v>835.25</v>
      </c>
      <c r="AA109" s="403">
        <f t="shared" si="233"/>
        <v>175069.23</v>
      </c>
      <c r="AB109" s="403">
        <f t="shared" si="233"/>
        <v>159907.69</v>
      </c>
      <c r="AC109" s="403">
        <f t="shared" si="233"/>
        <v>183879.61</v>
      </c>
      <c r="AD109" s="403">
        <f t="shared" si="233"/>
        <v>184851.11</v>
      </c>
      <c r="AE109" s="403">
        <f t="shared" si="233"/>
        <v>240730.29</v>
      </c>
      <c r="AF109" s="403">
        <f t="shared" si="233"/>
        <v>112998.23</v>
      </c>
      <c r="AG109" s="403">
        <f t="shared" si="233"/>
        <v>126237</v>
      </c>
      <c r="AH109" s="403">
        <f t="shared" si="233"/>
        <v>9142.22</v>
      </c>
      <c r="AI109" s="403">
        <f t="shared" si="233"/>
        <v>186686.77</v>
      </c>
      <c r="AJ109" s="403">
        <f t="shared" si="233"/>
        <v>42000</v>
      </c>
      <c r="AK109" s="403">
        <f t="shared" si="233"/>
        <v>271017.63</v>
      </c>
      <c r="AL109" s="403">
        <f t="shared" si="233"/>
        <v>5000</v>
      </c>
      <c r="AM109" s="403">
        <f t="shared" si="233"/>
        <v>127756.57</v>
      </c>
      <c r="AN109" s="403">
        <f t="shared" si="233"/>
        <v>237115.24</v>
      </c>
      <c r="AO109" s="403">
        <f t="shared" si="233"/>
        <v>158167.25</v>
      </c>
      <c r="AP109" s="403">
        <f t="shared" si="233"/>
        <v>103015</v>
      </c>
      <c r="AQ109" s="403">
        <f t="shared" si="233"/>
        <v>155500</v>
      </c>
      <c r="AR109" s="403">
        <f t="shared" si="233"/>
        <v>167620.78</v>
      </c>
      <c r="AS109" s="403">
        <f t="shared" si="233"/>
        <v>191134.2</v>
      </c>
      <c r="AT109" s="403">
        <f t="shared" si="233"/>
        <v>283068.43</v>
      </c>
      <c r="AU109" s="403">
        <f t="shared" si="233"/>
        <v>114804.31</v>
      </c>
      <c r="AV109" s="403">
        <f t="shared" si="233"/>
        <v>109785.34</v>
      </c>
      <c r="AW109" s="403">
        <f t="shared" si="233"/>
        <v>48000</v>
      </c>
      <c r="AX109" s="403">
        <f t="shared" si="233"/>
        <v>164702</v>
      </c>
      <c r="AY109" s="403">
        <f t="shared" si="233"/>
        <v>223255</v>
      </c>
      <c r="AZ109" s="403">
        <f t="shared" si="233"/>
        <v>72000</v>
      </c>
      <c r="BA109" s="403">
        <f t="shared" si="233"/>
        <v>97799.52</v>
      </c>
      <c r="BB109" s="403">
        <f t="shared" si="233"/>
        <v>242596.66</v>
      </c>
      <c r="BC109" s="403">
        <f t="shared" si="233"/>
        <v>108292.85</v>
      </c>
      <c r="BD109" s="403">
        <f t="shared" si="233"/>
        <v>238900</v>
      </c>
      <c r="BE109" s="403">
        <f t="shared" si="233"/>
        <v>101455.9</v>
      </c>
      <c r="BF109" s="403">
        <f t="shared" si="233"/>
        <v>23511.76</v>
      </c>
      <c r="BG109" s="403">
        <f t="shared" si="233"/>
        <v>20008.84</v>
      </c>
      <c r="BH109" s="403">
        <f t="shared" si="233"/>
        <v>77858.98</v>
      </c>
      <c r="BI109" s="403">
        <f t="shared" si="233"/>
        <v>45000</v>
      </c>
      <c r="BJ109" s="403">
        <f t="shared" si="233"/>
        <v>124565</v>
      </c>
      <c r="BK109" s="403">
        <f t="shared" si="233"/>
        <v>25000</v>
      </c>
      <c r="BL109" s="403">
        <f t="shared" si="233"/>
        <v>29885</v>
      </c>
      <c r="BM109" s="403">
        <f t="shared" si="233"/>
        <v>33809.25</v>
      </c>
      <c r="BN109" s="403">
        <f t="shared" si="233"/>
        <v>10969.85</v>
      </c>
      <c r="BO109" s="403">
        <f t="shared" si="233"/>
        <v>77861.76</v>
      </c>
      <c r="BP109" s="403">
        <f t="shared" si="233"/>
        <v>10058</v>
      </c>
      <c r="BQ109" s="403"/>
      <c r="BR109" s="403">
        <f t="shared" ref="BR109:EC109" si="234">IF(and($A109-BR$66&gt;=0,$A109-BR$67&lt;0),BR$74,0)</f>
        <v>0</v>
      </c>
      <c r="BS109" s="403">
        <f t="shared" si="234"/>
        <v>0</v>
      </c>
      <c r="BT109" s="403">
        <f t="shared" si="234"/>
        <v>0</v>
      </c>
      <c r="BU109" s="403">
        <f t="shared" si="234"/>
        <v>0</v>
      </c>
      <c r="BV109" s="403">
        <f t="shared" si="234"/>
        <v>0</v>
      </c>
      <c r="BW109" s="403">
        <f t="shared" si="234"/>
        <v>0</v>
      </c>
      <c r="BX109" s="403">
        <f t="shared" si="234"/>
        <v>0</v>
      </c>
      <c r="BY109" s="403">
        <f t="shared" si="234"/>
        <v>0</v>
      </c>
      <c r="BZ109" s="403">
        <f t="shared" si="234"/>
        <v>0</v>
      </c>
      <c r="CA109" s="403">
        <f t="shared" si="234"/>
        <v>0</v>
      </c>
      <c r="CB109" s="403">
        <f t="shared" si="234"/>
        <v>0</v>
      </c>
      <c r="CC109" s="403">
        <f t="shared" si="234"/>
        <v>0</v>
      </c>
      <c r="CD109" s="403">
        <f t="shared" si="234"/>
        <v>0</v>
      </c>
      <c r="CE109" s="403">
        <f t="shared" si="234"/>
        <v>0</v>
      </c>
      <c r="CF109" s="403">
        <f t="shared" si="234"/>
        <v>0</v>
      </c>
      <c r="CG109" s="403">
        <f t="shared" si="234"/>
        <v>0</v>
      </c>
      <c r="CH109" s="403">
        <f t="shared" si="234"/>
        <v>0</v>
      </c>
      <c r="CI109" s="403">
        <f t="shared" si="234"/>
        <v>0</v>
      </c>
      <c r="CJ109" s="403">
        <f t="shared" si="234"/>
        <v>0</v>
      </c>
      <c r="CK109" s="403">
        <f t="shared" si="234"/>
        <v>0</v>
      </c>
      <c r="CL109" s="403">
        <f t="shared" si="234"/>
        <v>0</v>
      </c>
      <c r="CM109" s="403">
        <f t="shared" si="234"/>
        <v>0</v>
      </c>
      <c r="CN109" s="403">
        <f t="shared" si="234"/>
        <v>0</v>
      </c>
      <c r="CO109" s="403">
        <f t="shared" si="234"/>
        <v>0</v>
      </c>
      <c r="CP109" s="403">
        <f t="shared" si="234"/>
        <v>0</v>
      </c>
      <c r="CQ109" s="403">
        <f t="shared" si="234"/>
        <v>0</v>
      </c>
      <c r="CR109" s="403">
        <f t="shared" si="234"/>
        <v>0</v>
      </c>
      <c r="CS109" s="403">
        <f t="shared" si="234"/>
        <v>0</v>
      </c>
      <c r="CT109" s="403">
        <f t="shared" si="234"/>
        <v>0</v>
      </c>
      <c r="CU109" s="403">
        <f t="shared" si="234"/>
        <v>0</v>
      </c>
      <c r="CV109" s="403">
        <f t="shared" si="234"/>
        <v>0</v>
      </c>
      <c r="CW109" s="403">
        <f t="shared" si="234"/>
        <v>0</v>
      </c>
      <c r="CX109" s="403">
        <f t="shared" si="234"/>
        <v>0</v>
      </c>
      <c r="CY109" s="403">
        <f t="shared" si="234"/>
        <v>0</v>
      </c>
      <c r="CZ109" s="403">
        <f t="shared" si="234"/>
        <v>0</v>
      </c>
      <c r="DA109" s="403">
        <f t="shared" si="234"/>
        <v>0</v>
      </c>
      <c r="DB109" s="403">
        <f t="shared" si="234"/>
        <v>0</v>
      </c>
      <c r="DC109" s="403">
        <f t="shared" si="234"/>
        <v>0</v>
      </c>
      <c r="DD109" s="403">
        <f t="shared" si="234"/>
        <v>0</v>
      </c>
      <c r="DE109" s="403">
        <f t="shared" si="234"/>
        <v>0</v>
      </c>
      <c r="DF109" s="403">
        <f t="shared" si="234"/>
        <v>0</v>
      </c>
      <c r="DG109" s="403">
        <f t="shared" si="234"/>
        <v>0</v>
      </c>
      <c r="DH109" s="403">
        <f t="shared" si="234"/>
        <v>0</v>
      </c>
      <c r="DI109" s="403">
        <f t="shared" si="234"/>
        <v>0</v>
      </c>
      <c r="DJ109" s="403">
        <f t="shared" si="234"/>
        <v>0</v>
      </c>
      <c r="DK109" s="403">
        <f t="shared" si="234"/>
        <v>0</v>
      </c>
      <c r="DL109" s="403">
        <f t="shared" si="234"/>
        <v>0</v>
      </c>
      <c r="DM109" s="403">
        <f t="shared" si="234"/>
        <v>0</v>
      </c>
      <c r="DN109" s="403">
        <f t="shared" si="234"/>
        <v>0</v>
      </c>
      <c r="DO109" s="403">
        <f t="shared" si="234"/>
        <v>0</v>
      </c>
      <c r="DP109" s="403">
        <f t="shared" si="234"/>
        <v>0</v>
      </c>
      <c r="DQ109" s="403">
        <f t="shared" si="234"/>
        <v>0</v>
      </c>
      <c r="DR109" s="403">
        <f t="shared" si="234"/>
        <v>0</v>
      </c>
      <c r="DS109" s="403">
        <f t="shared" si="234"/>
        <v>0</v>
      </c>
      <c r="DT109" s="403">
        <f t="shared" si="234"/>
        <v>0</v>
      </c>
      <c r="DU109" s="403">
        <f t="shared" si="234"/>
        <v>0</v>
      </c>
      <c r="DV109" s="403">
        <f t="shared" si="234"/>
        <v>0</v>
      </c>
      <c r="DW109" s="403">
        <f t="shared" si="234"/>
        <v>0</v>
      </c>
      <c r="DX109" s="403">
        <f t="shared" si="234"/>
        <v>0</v>
      </c>
      <c r="DY109" s="403">
        <f t="shared" si="234"/>
        <v>0</v>
      </c>
      <c r="DZ109" s="403">
        <f t="shared" si="234"/>
        <v>0</v>
      </c>
      <c r="EA109" s="403">
        <f t="shared" si="234"/>
        <v>0</v>
      </c>
      <c r="EB109" s="403">
        <f t="shared" si="234"/>
        <v>0</v>
      </c>
      <c r="EC109" s="403">
        <f t="shared" si="234"/>
        <v>0</v>
      </c>
      <c r="ED109" s="403"/>
      <c r="EE109" s="403">
        <f t="shared" ref="EE109:GP109" si="235">IF(and($A109-EE$66&gt;=0,$A109-EE$67&lt;0),EE$74,0)</f>
        <v>0</v>
      </c>
      <c r="EF109" s="403">
        <f t="shared" si="235"/>
        <v>0</v>
      </c>
      <c r="EG109" s="403">
        <f t="shared" si="235"/>
        <v>0</v>
      </c>
      <c r="EH109" s="403">
        <f t="shared" si="235"/>
        <v>0</v>
      </c>
      <c r="EI109" s="403">
        <f t="shared" si="235"/>
        <v>0</v>
      </c>
      <c r="EJ109" s="403">
        <f t="shared" si="235"/>
        <v>0</v>
      </c>
      <c r="EK109" s="403">
        <f t="shared" si="235"/>
        <v>0</v>
      </c>
      <c r="EL109" s="403">
        <f t="shared" si="235"/>
        <v>0</v>
      </c>
      <c r="EM109" s="403">
        <f t="shared" si="235"/>
        <v>0</v>
      </c>
      <c r="EN109" s="403">
        <f t="shared" si="235"/>
        <v>0</v>
      </c>
      <c r="EO109" s="403">
        <f t="shared" si="235"/>
        <v>0</v>
      </c>
      <c r="EP109" s="403">
        <f t="shared" si="235"/>
        <v>0</v>
      </c>
      <c r="EQ109" s="403">
        <f t="shared" si="235"/>
        <v>0</v>
      </c>
      <c r="ER109" s="403">
        <f t="shared" si="235"/>
        <v>0</v>
      </c>
      <c r="ES109" s="403">
        <f t="shared" si="235"/>
        <v>0</v>
      </c>
      <c r="ET109" s="403">
        <f t="shared" si="235"/>
        <v>0</v>
      </c>
      <c r="EU109" s="403">
        <f t="shared" si="235"/>
        <v>0</v>
      </c>
      <c r="EV109" s="403">
        <f t="shared" si="235"/>
        <v>0</v>
      </c>
      <c r="EW109" s="403">
        <f t="shared" si="235"/>
        <v>0</v>
      </c>
      <c r="EX109" s="403">
        <f t="shared" si="235"/>
        <v>0</v>
      </c>
      <c r="EY109" s="403">
        <f t="shared" si="235"/>
        <v>0</v>
      </c>
      <c r="EZ109" s="403">
        <f t="shared" si="235"/>
        <v>0</v>
      </c>
      <c r="FA109" s="403">
        <f t="shared" si="235"/>
        <v>0</v>
      </c>
      <c r="FB109" s="403">
        <f t="shared" si="235"/>
        <v>0</v>
      </c>
      <c r="FC109" s="403">
        <f t="shared" si="235"/>
        <v>0</v>
      </c>
      <c r="FD109" s="403">
        <f t="shared" si="235"/>
        <v>0</v>
      </c>
      <c r="FE109" s="403">
        <f t="shared" si="235"/>
        <v>0</v>
      </c>
      <c r="FF109" s="403">
        <f t="shared" si="235"/>
        <v>0</v>
      </c>
      <c r="FG109" s="403">
        <f t="shared" si="235"/>
        <v>0</v>
      </c>
      <c r="FH109" s="403">
        <f t="shared" si="235"/>
        <v>0</v>
      </c>
      <c r="FI109" s="403">
        <f t="shared" si="235"/>
        <v>0</v>
      </c>
      <c r="FJ109" s="403">
        <f t="shared" si="235"/>
        <v>0</v>
      </c>
      <c r="FK109" s="403">
        <f t="shared" si="235"/>
        <v>0</v>
      </c>
      <c r="FL109" s="403">
        <f t="shared" si="235"/>
        <v>0</v>
      </c>
      <c r="FM109" s="403">
        <f t="shared" si="235"/>
        <v>0</v>
      </c>
      <c r="FN109" s="403">
        <f t="shared" si="235"/>
        <v>0</v>
      </c>
      <c r="FO109" s="403">
        <f t="shared" si="235"/>
        <v>0</v>
      </c>
      <c r="FP109" s="403">
        <f t="shared" si="235"/>
        <v>0</v>
      </c>
      <c r="FQ109" s="403">
        <f t="shared" si="235"/>
        <v>0</v>
      </c>
      <c r="FR109" s="403">
        <f t="shared" si="235"/>
        <v>0</v>
      </c>
      <c r="FS109" s="403">
        <f t="shared" si="235"/>
        <v>0</v>
      </c>
      <c r="FT109" s="403">
        <f t="shared" si="235"/>
        <v>0</v>
      </c>
      <c r="FU109" s="403">
        <f t="shared" si="235"/>
        <v>0</v>
      </c>
      <c r="FV109" s="403">
        <f t="shared" si="235"/>
        <v>0</v>
      </c>
      <c r="FW109" s="403">
        <f t="shared" si="235"/>
        <v>0</v>
      </c>
      <c r="FX109" s="403">
        <f t="shared" si="235"/>
        <v>0</v>
      </c>
      <c r="FY109" s="403">
        <f t="shared" si="235"/>
        <v>0</v>
      </c>
      <c r="FZ109" s="403">
        <f t="shared" si="235"/>
        <v>0</v>
      </c>
      <c r="GA109" s="403">
        <f t="shared" si="235"/>
        <v>0</v>
      </c>
      <c r="GB109" s="403">
        <f t="shared" si="235"/>
        <v>0</v>
      </c>
      <c r="GC109" s="403">
        <f t="shared" si="235"/>
        <v>0</v>
      </c>
      <c r="GD109" s="403">
        <f t="shared" si="235"/>
        <v>0</v>
      </c>
      <c r="GE109" s="403">
        <f t="shared" si="235"/>
        <v>0</v>
      </c>
      <c r="GF109" s="403">
        <f t="shared" si="235"/>
        <v>0</v>
      </c>
      <c r="GG109" s="403">
        <f t="shared" si="235"/>
        <v>0</v>
      </c>
      <c r="GH109" s="403">
        <f t="shared" si="235"/>
        <v>0</v>
      </c>
      <c r="GI109" s="403">
        <f t="shared" si="235"/>
        <v>0</v>
      </c>
      <c r="GJ109" s="403">
        <f t="shared" si="235"/>
        <v>0</v>
      </c>
      <c r="GK109" s="403">
        <f t="shared" si="235"/>
        <v>0</v>
      </c>
      <c r="GL109" s="403">
        <f t="shared" si="235"/>
        <v>0</v>
      </c>
      <c r="GM109" s="403">
        <f t="shared" si="235"/>
        <v>0</v>
      </c>
      <c r="GN109" s="403">
        <f t="shared" si="235"/>
        <v>0</v>
      </c>
      <c r="GO109" s="403">
        <f t="shared" si="235"/>
        <v>0</v>
      </c>
      <c r="GP109" s="403">
        <f t="shared" si="235"/>
        <v>0</v>
      </c>
      <c r="GQ109" s="403"/>
      <c r="GR109" s="403">
        <f t="shared" ref="GR109:JC109" si="236">IF(and($A109-GR$66&gt;=0,$A109-GR$67&lt;0),GR$74,0)</f>
        <v>0</v>
      </c>
      <c r="GS109" s="403">
        <f t="shared" si="236"/>
        <v>0</v>
      </c>
      <c r="GT109" s="403">
        <f t="shared" si="236"/>
        <v>0</v>
      </c>
      <c r="GU109" s="403">
        <f t="shared" si="236"/>
        <v>0</v>
      </c>
      <c r="GV109" s="403">
        <f t="shared" si="236"/>
        <v>0</v>
      </c>
      <c r="GW109" s="403">
        <f t="shared" si="236"/>
        <v>0</v>
      </c>
      <c r="GX109" s="403">
        <f t="shared" si="236"/>
        <v>0</v>
      </c>
      <c r="GY109" s="403">
        <f t="shared" si="236"/>
        <v>0</v>
      </c>
      <c r="GZ109" s="403">
        <f t="shared" si="236"/>
        <v>0</v>
      </c>
      <c r="HA109" s="403">
        <f t="shared" si="236"/>
        <v>0</v>
      </c>
      <c r="HB109" s="403">
        <f t="shared" si="236"/>
        <v>0</v>
      </c>
      <c r="HC109" s="403">
        <f t="shared" si="236"/>
        <v>0</v>
      </c>
      <c r="HD109" s="403">
        <f t="shared" si="236"/>
        <v>0</v>
      </c>
      <c r="HE109" s="403">
        <f t="shared" si="236"/>
        <v>0</v>
      </c>
      <c r="HF109" s="403">
        <f t="shared" si="236"/>
        <v>0</v>
      </c>
      <c r="HG109" s="403">
        <f t="shared" si="236"/>
        <v>0</v>
      </c>
      <c r="HH109" s="403">
        <f t="shared" si="236"/>
        <v>0</v>
      </c>
      <c r="HI109" s="403">
        <f t="shared" si="236"/>
        <v>0</v>
      </c>
      <c r="HJ109" s="403">
        <f t="shared" si="236"/>
        <v>0</v>
      </c>
      <c r="HK109" s="403">
        <f t="shared" si="236"/>
        <v>0</v>
      </c>
      <c r="HL109" s="403">
        <f t="shared" si="236"/>
        <v>0</v>
      </c>
      <c r="HM109" s="403">
        <f t="shared" si="236"/>
        <v>0</v>
      </c>
      <c r="HN109" s="403">
        <f t="shared" si="236"/>
        <v>0</v>
      </c>
      <c r="HO109" s="403">
        <f t="shared" si="236"/>
        <v>0</v>
      </c>
      <c r="HP109" s="403">
        <f t="shared" si="236"/>
        <v>0</v>
      </c>
      <c r="HQ109" s="403">
        <f t="shared" si="236"/>
        <v>0</v>
      </c>
      <c r="HR109" s="403">
        <f t="shared" si="236"/>
        <v>0</v>
      </c>
      <c r="HS109" s="403">
        <f t="shared" si="236"/>
        <v>0</v>
      </c>
      <c r="HT109" s="403">
        <f t="shared" si="236"/>
        <v>0</v>
      </c>
      <c r="HU109" s="403">
        <f t="shared" si="236"/>
        <v>0</v>
      </c>
      <c r="HV109" s="403">
        <f t="shared" si="236"/>
        <v>0</v>
      </c>
      <c r="HW109" s="403">
        <f t="shared" si="236"/>
        <v>0</v>
      </c>
      <c r="HX109" s="403">
        <f t="shared" si="236"/>
        <v>0</v>
      </c>
      <c r="HY109" s="403">
        <f t="shared" si="236"/>
        <v>0</v>
      </c>
      <c r="HZ109" s="403">
        <f t="shared" si="236"/>
        <v>0</v>
      </c>
      <c r="IA109" s="403">
        <f t="shared" si="236"/>
        <v>0</v>
      </c>
      <c r="IB109" s="403">
        <f t="shared" si="236"/>
        <v>0</v>
      </c>
      <c r="IC109" s="403">
        <f t="shared" si="236"/>
        <v>0</v>
      </c>
      <c r="ID109" s="403">
        <f t="shared" si="236"/>
        <v>0</v>
      </c>
      <c r="IE109" s="403">
        <f t="shared" si="236"/>
        <v>0</v>
      </c>
      <c r="IF109" s="403">
        <f t="shared" si="236"/>
        <v>0</v>
      </c>
      <c r="IG109" s="403">
        <f t="shared" si="236"/>
        <v>0</v>
      </c>
      <c r="IH109" s="403">
        <f t="shared" si="236"/>
        <v>0</v>
      </c>
      <c r="II109" s="403">
        <f t="shared" si="236"/>
        <v>0</v>
      </c>
      <c r="IJ109" s="403">
        <f t="shared" si="236"/>
        <v>0</v>
      </c>
      <c r="IK109" s="403">
        <f t="shared" si="236"/>
        <v>0</v>
      </c>
      <c r="IL109" s="403">
        <f t="shared" si="236"/>
        <v>0</v>
      </c>
      <c r="IM109" s="403">
        <f t="shared" si="236"/>
        <v>0</v>
      </c>
      <c r="IN109" s="403">
        <f t="shared" si="236"/>
        <v>0</v>
      </c>
      <c r="IO109" s="403">
        <f t="shared" si="236"/>
        <v>0</v>
      </c>
      <c r="IP109" s="403">
        <f t="shared" si="236"/>
        <v>0</v>
      </c>
      <c r="IQ109" s="403">
        <f t="shared" si="236"/>
        <v>0</v>
      </c>
      <c r="IR109" s="403">
        <f t="shared" si="236"/>
        <v>0</v>
      </c>
      <c r="IS109" s="403">
        <f t="shared" si="236"/>
        <v>0</v>
      </c>
      <c r="IT109" s="403">
        <f t="shared" si="236"/>
        <v>0</v>
      </c>
      <c r="IU109" s="403">
        <f t="shared" si="236"/>
        <v>0</v>
      </c>
      <c r="IV109" s="403">
        <f t="shared" si="236"/>
        <v>0</v>
      </c>
      <c r="IW109" s="403">
        <f t="shared" si="236"/>
        <v>0</v>
      </c>
      <c r="IX109" s="403">
        <f t="shared" si="236"/>
        <v>0</v>
      </c>
      <c r="IY109" s="403">
        <f t="shared" si="236"/>
        <v>0</v>
      </c>
      <c r="IZ109" s="403">
        <f t="shared" si="236"/>
        <v>0</v>
      </c>
      <c r="JA109" s="403">
        <f t="shared" si="236"/>
        <v>0</v>
      </c>
      <c r="JB109" s="403">
        <f t="shared" si="236"/>
        <v>0</v>
      </c>
      <c r="JC109" s="403">
        <f t="shared" si="236"/>
        <v>0</v>
      </c>
      <c r="JD109" s="403"/>
      <c r="JE109" s="403">
        <f t="shared" ref="JE109:LP109" si="237">IF(and($A109-JE$66&gt;=0,$A109-JE$67&lt;0),JE$74,0)</f>
        <v>0</v>
      </c>
      <c r="JF109" s="403">
        <f t="shared" si="237"/>
        <v>0</v>
      </c>
      <c r="JG109" s="403">
        <f t="shared" si="237"/>
        <v>0</v>
      </c>
      <c r="JH109" s="403">
        <f t="shared" si="237"/>
        <v>0</v>
      </c>
      <c r="JI109" s="403">
        <f t="shared" si="237"/>
        <v>0</v>
      </c>
      <c r="JJ109" s="403">
        <f t="shared" si="237"/>
        <v>0</v>
      </c>
      <c r="JK109" s="403">
        <f t="shared" si="237"/>
        <v>0</v>
      </c>
      <c r="JL109" s="403">
        <f t="shared" si="237"/>
        <v>0</v>
      </c>
      <c r="JM109" s="403">
        <f t="shared" si="237"/>
        <v>0</v>
      </c>
      <c r="JN109" s="403">
        <f t="shared" si="237"/>
        <v>0</v>
      </c>
      <c r="JO109" s="403">
        <f t="shared" si="237"/>
        <v>0</v>
      </c>
      <c r="JP109" s="403">
        <f t="shared" si="237"/>
        <v>0</v>
      </c>
      <c r="JQ109" s="403">
        <f t="shared" si="237"/>
        <v>0</v>
      </c>
      <c r="JR109" s="403">
        <f t="shared" si="237"/>
        <v>0</v>
      </c>
      <c r="JS109" s="403">
        <f t="shared" si="237"/>
        <v>0</v>
      </c>
      <c r="JT109" s="403">
        <f t="shared" si="237"/>
        <v>0</v>
      </c>
      <c r="JU109" s="403">
        <f t="shared" si="237"/>
        <v>0</v>
      </c>
      <c r="JV109" s="403">
        <f t="shared" si="237"/>
        <v>0</v>
      </c>
      <c r="JW109" s="403">
        <f t="shared" si="237"/>
        <v>0</v>
      </c>
      <c r="JX109" s="403">
        <f t="shared" si="237"/>
        <v>0</v>
      </c>
      <c r="JY109" s="403">
        <f t="shared" si="237"/>
        <v>0</v>
      </c>
      <c r="JZ109" s="403">
        <f t="shared" si="237"/>
        <v>0</v>
      </c>
      <c r="KA109" s="403">
        <f t="shared" si="237"/>
        <v>0</v>
      </c>
      <c r="KB109" s="403">
        <f t="shared" si="237"/>
        <v>0</v>
      </c>
      <c r="KC109" s="403">
        <f t="shared" si="237"/>
        <v>0</v>
      </c>
      <c r="KD109" s="403">
        <f t="shared" si="237"/>
        <v>0</v>
      </c>
      <c r="KE109" s="403">
        <f t="shared" si="237"/>
        <v>0</v>
      </c>
      <c r="KF109" s="403">
        <f t="shared" si="237"/>
        <v>0</v>
      </c>
      <c r="KG109" s="403">
        <f t="shared" si="237"/>
        <v>0</v>
      </c>
      <c r="KH109" s="403">
        <f t="shared" si="237"/>
        <v>0</v>
      </c>
      <c r="KI109" s="403">
        <f t="shared" si="237"/>
        <v>0</v>
      </c>
      <c r="KJ109" s="403">
        <f t="shared" si="237"/>
        <v>0</v>
      </c>
      <c r="KK109" s="403">
        <f t="shared" si="237"/>
        <v>0</v>
      </c>
      <c r="KL109" s="403">
        <f t="shared" si="237"/>
        <v>0</v>
      </c>
      <c r="KM109" s="403">
        <f t="shared" si="237"/>
        <v>0</v>
      </c>
      <c r="KN109" s="403">
        <f t="shared" si="237"/>
        <v>0</v>
      </c>
      <c r="KO109" s="403">
        <f t="shared" si="237"/>
        <v>0</v>
      </c>
      <c r="KP109" s="403">
        <f t="shared" si="237"/>
        <v>0</v>
      </c>
      <c r="KQ109" s="403">
        <f t="shared" si="237"/>
        <v>0</v>
      </c>
      <c r="KR109" s="403">
        <f t="shared" si="237"/>
        <v>0</v>
      </c>
      <c r="KS109" s="403">
        <f t="shared" si="237"/>
        <v>0</v>
      </c>
      <c r="KT109" s="403">
        <f t="shared" si="237"/>
        <v>0</v>
      </c>
      <c r="KU109" s="403">
        <f t="shared" si="237"/>
        <v>0</v>
      </c>
      <c r="KV109" s="403">
        <f t="shared" si="237"/>
        <v>0</v>
      </c>
      <c r="KW109" s="403">
        <f t="shared" si="237"/>
        <v>0</v>
      </c>
      <c r="KX109" s="403">
        <f t="shared" si="237"/>
        <v>0</v>
      </c>
      <c r="KY109" s="403">
        <f t="shared" si="237"/>
        <v>0</v>
      </c>
      <c r="KZ109" s="403">
        <f t="shared" si="237"/>
        <v>0</v>
      </c>
      <c r="LA109" s="403">
        <f t="shared" si="237"/>
        <v>0</v>
      </c>
      <c r="LB109" s="403">
        <f t="shared" si="237"/>
        <v>0</v>
      </c>
      <c r="LC109" s="403">
        <f t="shared" si="237"/>
        <v>0</v>
      </c>
      <c r="LD109" s="403">
        <f t="shared" si="237"/>
        <v>0</v>
      </c>
      <c r="LE109" s="403">
        <f t="shared" si="237"/>
        <v>0</v>
      </c>
      <c r="LF109" s="403">
        <f t="shared" si="237"/>
        <v>0</v>
      </c>
      <c r="LG109" s="403">
        <f t="shared" si="237"/>
        <v>0</v>
      </c>
      <c r="LH109" s="403">
        <f t="shared" si="237"/>
        <v>0</v>
      </c>
      <c r="LI109" s="403">
        <f t="shared" si="237"/>
        <v>0</v>
      </c>
      <c r="LJ109" s="403">
        <f t="shared" si="237"/>
        <v>0</v>
      </c>
      <c r="LK109" s="403">
        <f t="shared" si="237"/>
        <v>0</v>
      </c>
      <c r="LL109" s="403">
        <f t="shared" si="237"/>
        <v>0</v>
      </c>
      <c r="LM109" s="403">
        <f t="shared" si="237"/>
        <v>0</v>
      </c>
      <c r="LN109" s="403">
        <f t="shared" si="237"/>
        <v>0</v>
      </c>
      <c r="LO109" s="403">
        <f t="shared" si="237"/>
        <v>0</v>
      </c>
      <c r="LP109" s="403">
        <f t="shared" si="237"/>
        <v>0</v>
      </c>
    </row>
    <row r="110">
      <c r="A110" s="331" t="str">
        <f t="shared" si="77"/>
        <v>03-2031</v>
      </c>
      <c r="B110" s="346">
        <f t="shared" si="70"/>
        <v>8160419.69</v>
      </c>
      <c r="C110" s="346">
        <f t="shared" si="71"/>
        <v>1.001234056</v>
      </c>
      <c r="D110" s="346"/>
      <c r="E110" s="403">
        <f t="shared" ref="E110:BP110" si="238">IF(and($A110-E$66&gt;=0,$A110-E$67&lt;0),E$74,0)</f>
        <v>121708.41</v>
      </c>
      <c r="F110" s="403">
        <f t="shared" si="238"/>
        <v>90594.48</v>
      </c>
      <c r="G110" s="403">
        <f t="shared" si="238"/>
        <v>120000</v>
      </c>
      <c r="H110" s="403">
        <f t="shared" si="238"/>
        <v>129552.28</v>
      </c>
      <c r="I110" s="403">
        <f t="shared" si="238"/>
        <v>107000</v>
      </c>
      <c r="J110" s="403">
        <f t="shared" si="238"/>
        <v>103565</v>
      </c>
      <c r="K110" s="403">
        <f t="shared" si="238"/>
        <v>128418.77</v>
      </c>
      <c r="L110" s="403">
        <f t="shared" si="238"/>
        <v>87232.36</v>
      </c>
      <c r="M110" s="403">
        <f t="shared" si="238"/>
        <v>99881.32</v>
      </c>
      <c r="N110" s="403">
        <f t="shared" si="238"/>
        <v>223221.57</v>
      </c>
      <c r="O110" s="403">
        <f t="shared" si="238"/>
        <v>180593.29</v>
      </c>
      <c r="P110" s="403">
        <f t="shared" si="238"/>
        <v>91968.82</v>
      </c>
      <c r="Q110" s="403">
        <f t="shared" si="238"/>
        <v>102434.8</v>
      </c>
      <c r="R110" s="403">
        <f t="shared" si="238"/>
        <v>181860.19</v>
      </c>
      <c r="S110" s="403">
        <f t="shared" si="238"/>
        <v>208031.99</v>
      </c>
      <c r="T110" s="403">
        <f t="shared" si="238"/>
        <v>217515.94</v>
      </c>
      <c r="U110" s="403">
        <f t="shared" si="238"/>
        <v>195596.52</v>
      </c>
      <c r="V110" s="403">
        <f t="shared" si="238"/>
        <v>184028.25</v>
      </c>
      <c r="W110" s="403">
        <f t="shared" si="238"/>
        <v>168878.71</v>
      </c>
      <c r="X110" s="403">
        <f t="shared" si="238"/>
        <v>162441.03</v>
      </c>
      <c r="Y110" s="403">
        <f t="shared" si="238"/>
        <v>134043.44</v>
      </c>
      <c r="Z110" s="403">
        <f t="shared" si="238"/>
        <v>835.25</v>
      </c>
      <c r="AA110" s="403">
        <f t="shared" si="238"/>
        <v>175069.23</v>
      </c>
      <c r="AB110" s="403">
        <f t="shared" si="238"/>
        <v>159907.69</v>
      </c>
      <c r="AC110" s="403">
        <f t="shared" si="238"/>
        <v>183879.61</v>
      </c>
      <c r="AD110" s="403">
        <f t="shared" si="238"/>
        <v>184851.11</v>
      </c>
      <c r="AE110" s="403">
        <f t="shared" si="238"/>
        <v>240730.29</v>
      </c>
      <c r="AF110" s="403">
        <f t="shared" si="238"/>
        <v>112998.23</v>
      </c>
      <c r="AG110" s="403">
        <f t="shared" si="238"/>
        <v>126237</v>
      </c>
      <c r="AH110" s="403">
        <f t="shared" si="238"/>
        <v>9142.22</v>
      </c>
      <c r="AI110" s="403">
        <f t="shared" si="238"/>
        <v>186686.77</v>
      </c>
      <c r="AJ110" s="403">
        <f t="shared" si="238"/>
        <v>42000</v>
      </c>
      <c r="AK110" s="403">
        <f t="shared" si="238"/>
        <v>271017.63</v>
      </c>
      <c r="AL110" s="403">
        <f t="shared" si="238"/>
        <v>5000</v>
      </c>
      <c r="AM110" s="403">
        <f t="shared" si="238"/>
        <v>127756.57</v>
      </c>
      <c r="AN110" s="403">
        <f t="shared" si="238"/>
        <v>237115.24</v>
      </c>
      <c r="AO110" s="403">
        <f t="shared" si="238"/>
        <v>158167.25</v>
      </c>
      <c r="AP110" s="403">
        <f t="shared" si="238"/>
        <v>103015</v>
      </c>
      <c r="AQ110" s="403">
        <f t="shared" si="238"/>
        <v>155500</v>
      </c>
      <c r="AR110" s="403">
        <f t="shared" si="238"/>
        <v>167620.78</v>
      </c>
      <c r="AS110" s="403">
        <f t="shared" si="238"/>
        <v>191134.2</v>
      </c>
      <c r="AT110" s="403">
        <f t="shared" si="238"/>
        <v>283068.43</v>
      </c>
      <c r="AU110" s="403">
        <f t="shared" si="238"/>
        <v>114804.31</v>
      </c>
      <c r="AV110" s="403">
        <f t="shared" si="238"/>
        <v>109785.34</v>
      </c>
      <c r="AW110" s="403">
        <f t="shared" si="238"/>
        <v>48000</v>
      </c>
      <c r="AX110" s="403">
        <f t="shared" si="238"/>
        <v>164702</v>
      </c>
      <c r="AY110" s="403">
        <f t="shared" si="238"/>
        <v>223255</v>
      </c>
      <c r="AZ110" s="403">
        <f t="shared" si="238"/>
        <v>72000</v>
      </c>
      <c r="BA110" s="403">
        <f t="shared" si="238"/>
        <v>97799.52</v>
      </c>
      <c r="BB110" s="403">
        <f t="shared" si="238"/>
        <v>242596.66</v>
      </c>
      <c r="BC110" s="403">
        <f t="shared" si="238"/>
        <v>108292.85</v>
      </c>
      <c r="BD110" s="403">
        <f t="shared" si="238"/>
        <v>238900</v>
      </c>
      <c r="BE110" s="403">
        <f t="shared" si="238"/>
        <v>101455.9</v>
      </c>
      <c r="BF110" s="403">
        <f t="shared" si="238"/>
        <v>23511.76</v>
      </c>
      <c r="BG110" s="403">
        <f t="shared" si="238"/>
        <v>20008.84</v>
      </c>
      <c r="BH110" s="403">
        <f t="shared" si="238"/>
        <v>77858.98</v>
      </c>
      <c r="BI110" s="403">
        <f t="shared" si="238"/>
        <v>45000</v>
      </c>
      <c r="BJ110" s="403">
        <f t="shared" si="238"/>
        <v>124565</v>
      </c>
      <c r="BK110" s="403">
        <f t="shared" si="238"/>
        <v>25000</v>
      </c>
      <c r="BL110" s="403">
        <f t="shared" si="238"/>
        <v>29885</v>
      </c>
      <c r="BM110" s="403">
        <f t="shared" si="238"/>
        <v>33809.25</v>
      </c>
      <c r="BN110" s="403">
        <f t="shared" si="238"/>
        <v>10969.85</v>
      </c>
      <c r="BO110" s="403">
        <f t="shared" si="238"/>
        <v>77861.76</v>
      </c>
      <c r="BP110" s="403">
        <f t="shared" si="238"/>
        <v>10058</v>
      </c>
      <c r="BQ110" s="403"/>
      <c r="BR110" s="403">
        <f t="shared" ref="BR110:EC110" si="239">IF(and($A110-BR$66&gt;=0,$A110-BR$67&lt;0),BR$74,0)</f>
        <v>0</v>
      </c>
      <c r="BS110" s="403">
        <f t="shared" si="239"/>
        <v>0</v>
      </c>
      <c r="BT110" s="403">
        <f t="shared" si="239"/>
        <v>0</v>
      </c>
      <c r="BU110" s="403">
        <f t="shared" si="239"/>
        <v>0</v>
      </c>
      <c r="BV110" s="403">
        <f t="shared" si="239"/>
        <v>0</v>
      </c>
      <c r="BW110" s="403">
        <f t="shared" si="239"/>
        <v>0</v>
      </c>
      <c r="BX110" s="403">
        <f t="shared" si="239"/>
        <v>0</v>
      </c>
      <c r="BY110" s="403">
        <f t="shared" si="239"/>
        <v>0</v>
      </c>
      <c r="BZ110" s="403">
        <f t="shared" si="239"/>
        <v>0</v>
      </c>
      <c r="CA110" s="403">
        <f t="shared" si="239"/>
        <v>0</v>
      </c>
      <c r="CB110" s="403">
        <f t="shared" si="239"/>
        <v>0</v>
      </c>
      <c r="CC110" s="403">
        <f t="shared" si="239"/>
        <v>0</v>
      </c>
      <c r="CD110" s="403">
        <f t="shared" si="239"/>
        <v>0</v>
      </c>
      <c r="CE110" s="403">
        <f t="shared" si="239"/>
        <v>0</v>
      </c>
      <c r="CF110" s="403">
        <f t="shared" si="239"/>
        <v>0</v>
      </c>
      <c r="CG110" s="403">
        <f t="shared" si="239"/>
        <v>0</v>
      </c>
      <c r="CH110" s="403">
        <f t="shared" si="239"/>
        <v>0</v>
      </c>
      <c r="CI110" s="403">
        <f t="shared" si="239"/>
        <v>0</v>
      </c>
      <c r="CJ110" s="403">
        <f t="shared" si="239"/>
        <v>0</v>
      </c>
      <c r="CK110" s="403">
        <f t="shared" si="239"/>
        <v>0</v>
      </c>
      <c r="CL110" s="403">
        <f t="shared" si="239"/>
        <v>0</v>
      </c>
      <c r="CM110" s="403">
        <f t="shared" si="239"/>
        <v>0</v>
      </c>
      <c r="CN110" s="403">
        <f t="shared" si="239"/>
        <v>0</v>
      </c>
      <c r="CO110" s="403">
        <f t="shared" si="239"/>
        <v>0</v>
      </c>
      <c r="CP110" s="403">
        <f t="shared" si="239"/>
        <v>0</v>
      </c>
      <c r="CQ110" s="403">
        <f t="shared" si="239"/>
        <v>0</v>
      </c>
      <c r="CR110" s="403">
        <f t="shared" si="239"/>
        <v>0</v>
      </c>
      <c r="CS110" s="403">
        <f t="shared" si="239"/>
        <v>0</v>
      </c>
      <c r="CT110" s="403">
        <f t="shared" si="239"/>
        <v>0</v>
      </c>
      <c r="CU110" s="403">
        <f t="shared" si="239"/>
        <v>0</v>
      </c>
      <c r="CV110" s="403">
        <f t="shared" si="239"/>
        <v>0</v>
      </c>
      <c r="CW110" s="403">
        <f t="shared" si="239"/>
        <v>0</v>
      </c>
      <c r="CX110" s="403">
        <f t="shared" si="239"/>
        <v>0</v>
      </c>
      <c r="CY110" s="403">
        <f t="shared" si="239"/>
        <v>0</v>
      </c>
      <c r="CZ110" s="403">
        <f t="shared" si="239"/>
        <v>0</v>
      </c>
      <c r="DA110" s="403">
        <f t="shared" si="239"/>
        <v>0</v>
      </c>
      <c r="DB110" s="403">
        <f t="shared" si="239"/>
        <v>0</v>
      </c>
      <c r="DC110" s="403">
        <f t="shared" si="239"/>
        <v>0</v>
      </c>
      <c r="DD110" s="403">
        <f t="shared" si="239"/>
        <v>0</v>
      </c>
      <c r="DE110" s="403">
        <f t="shared" si="239"/>
        <v>0</v>
      </c>
      <c r="DF110" s="403">
        <f t="shared" si="239"/>
        <v>0</v>
      </c>
      <c r="DG110" s="403">
        <f t="shared" si="239"/>
        <v>0</v>
      </c>
      <c r="DH110" s="403">
        <f t="shared" si="239"/>
        <v>0</v>
      </c>
      <c r="DI110" s="403">
        <f t="shared" si="239"/>
        <v>0</v>
      </c>
      <c r="DJ110" s="403">
        <f t="shared" si="239"/>
        <v>0</v>
      </c>
      <c r="DK110" s="403">
        <f t="shared" si="239"/>
        <v>0</v>
      </c>
      <c r="DL110" s="403">
        <f t="shared" si="239"/>
        <v>0</v>
      </c>
      <c r="DM110" s="403">
        <f t="shared" si="239"/>
        <v>0</v>
      </c>
      <c r="DN110" s="403">
        <f t="shared" si="239"/>
        <v>0</v>
      </c>
      <c r="DO110" s="403">
        <f t="shared" si="239"/>
        <v>0</v>
      </c>
      <c r="DP110" s="403">
        <f t="shared" si="239"/>
        <v>0</v>
      </c>
      <c r="DQ110" s="403">
        <f t="shared" si="239"/>
        <v>0</v>
      </c>
      <c r="DR110" s="403">
        <f t="shared" si="239"/>
        <v>0</v>
      </c>
      <c r="DS110" s="403">
        <f t="shared" si="239"/>
        <v>0</v>
      </c>
      <c r="DT110" s="403">
        <f t="shared" si="239"/>
        <v>0</v>
      </c>
      <c r="DU110" s="403">
        <f t="shared" si="239"/>
        <v>0</v>
      </c>
      <c r="DV110" s="403">
        <f t="shared" si="239"/>
        <v>0</v>
      </c>
      <c r="DW110" s="403">
        <f t="shared" si="239"/>
        <v>0</v>
      </c>
      <c r="DX110" s="403">
        <f t="shared" si="239"/>
        <v>0</v>
      </c>
      <c r="DY110" s="403">
        <f t="shared" si="239"/>
        <v>0</v>
      </c>
      <c r="DZ110" s="403">
        <f t="shared" si="239"/>
        <v>0</v>
      </c>
      <c r="EA110" s="403">
        <f t="shared" si="239"/>
        <v>0</v>
      </c>
      <c r="EB110" s="403">
        <f t="shared" si="239"/>
        <v>0</v>
      </c>
      <c r="EC110" s="403">
        <f t="shared" si="239"/>
        <v>0</v>
      </c>
      <c r="ED110" s="403"/>
      <c r="EE110" s="403">
        <f t="shared" ref="EE110:GP110" si="240">IF(and($A110-EE$66&gt;=0,$A110-EE$67&lt;0),EE$74,0)</f>
        <v>0</v>
      </c>
      <c r="EF110" s="403">
        <f t="shared" si="240"/>
        <v>0</v>
      </c>
      <c r="EG110" s="403">
        <f t="shared" si="240"/>
        <v>0</v>
      </c>
      <c r="EH110" s="403">
        <f t="shared" si="240"/>
        <v>0</v>
      </c>
      <c r="EI110" s="403">
        <f t="shared" si="240"/>
        <v>0</v>
      </c>
      <c r="EJ110" s="403">
        <f t="shared" si="240"/>
        <v>0</v>
      </c>
      <c r="EK110" s="403">
        <f t="shared" si="240"/>
        <v>0</v>
      </c>
      <c r="EL110" s="403">
        <f t="shared" si="240"/>
        <v>0</v>
      </c>
      <c r="EM110" s="403">
        <f t="shared" si="240"/>
        <v>0</v>
      </c>
      <c r="EN110" s="403">
        <f t="shared" si="240"/>
        <v>0</v>
      </c>
      <c r="EO110" s="403">
        <f t="shared" si="240"/>
        <v>0</v>
      </c>
      <c r="EP110" s="403">
        <f t="shared" si="240"/>
        <v>0</v>
      </c>
      <c r="EQ110" s="403">
        <f t="shared" si="240"/>
        <v>0</v>
      </c>
      <c r="ER110" s="403">
        <f t="shared" si="240"/>
        <v>0</v>
      </c>
      <c r="ES110" s="403">
        <f t="shared" si="240"/>
        <v>0</v>
      </c>
      <c r="ET110" s="403">
        <f t="shared" si="240"/>
        <v>0</v>
      </c>
      <c r="EU110" s="403">
        <f t="shared" si="240"/>
        <v>0</v>
      </c>
      <c r="EV110" s="403">
        <f t="shared" si="240"/>
        <v>0</v>
      </c>
      <c r="EW110" s="403">
        <f t="shared" si="240"/>
        <v>0</v>
      </c>
      <c r="EX110" s="403">
        <f t="shared" si="240"/>
        <v>0</v>
      </c>
      <c r="EY110" s="403">
        <f t="shared" si="240"/>
        <v>0</v>
      </c>
      <c r="EZ110" s="403">
        <f t="shared" si="240"/>
        <v>0</v>
      </c>
      <c r="FA110" s="403">
        <f t="shared" si="240"/>
        <v>0</v>
      </c>
      <c r="FB110" s="403">
        <f t="shared" si="240"/>
        <v>0</v>
      </c>
      <c r="FC110" s="403">
        <f t="shared" si="240"/>
        <v>0</v>
      </c>
      <c r="FD110" s="403">
        <f t="shared" si="240"/>
        <v>0</v>
      </c>
      <c r="FE110" s="403">
        <f t="shared" si="240"/>
        <v>0</v>
      </c>
      <c r="FF110" s="403">
        <f t="shared" si="240"/>
        <v>0</v>
      </c>
      <c r="FG110" s="403">
        <f t="shared" si="240"/>
        <v>0</v>
      </c>
      <c r="FH110" s="403">
        <f t="shared" si="240"/>
        <v>0</v>
      </c>
      <c r="FI110" s="403">
        <f t="shared" si="240"/>
        <v>0</v>
      </c>
      <c r="FJ110" s="403">
        <f t="shared" si="240"/>
        <v>0</v>
      </c>
      <c r="FK110" s="403">
        <f t="shared" si="240"/>
        <v>0</v>
      </c>
      <c r="FL110" s="403">
        <f t="shared" si="240"/>
        <v>0</v>
      </c>
      <c r="FM110" s="403">
        <f t="shared" si="240"/>
        <v>0</v>
      </c>
      <c r="FN110" s="403">
        <f t="shared" si="240"/>
        <v>0</v>
      </c>
      <c r="FO110" s="403">
        <f t="shared" si="240"/>
        <v>0</v>
      </c>
      <c r="FP110" s="403">
        <f t="shared" si="240"/>
        <v>0</v>
      </c>
      <c r="FQ110" s="403">
        <f t="shared" si="240"/>
        <v>0</v>
      </c>
      <c r="FR110" s="403">
        <f t="shared" si="240"/>
        <v>0</v>
      </c>
      <c r="FS110" s="403">
        <f t="shared" si="240"/>
        <v>0</v>
      </c>
      <c r="FT110" s="403">
        <f t="shared" si="240"/>
        <v>0</v>
      </c>
      <c r="FU110" s="403">
        <f t="shared" si="240"/>
        <v>0</v>
      </c>
      <c r="FV110" s="403">
        <f t="shared" si="240"/>
        <v>0</v>
      </c>
      <c r="FW110" s="403">
        <f t="shared" si="240"/>
        <v>0</v>
      </c>
      <c r="FX110" s="403">
        <f t="shared" si="240"/>
        <v>0</v>
      </c>
      <c r="FY110" s="403">
        <f t="shared" si="240"/>
        <v>0</v>
      </c>
      <c r="FZ110" s="403">
        <f t="shared" si="240"/>
        <v>0</v>
      </c>
      <c r="GA110" s="403">
        <f t="shared" si="240"/>
        <v>0</v>
      </c>
      <c r="GB110" s="403">
        <f t="shared" si="240"/>
        <v>0</v>
      </c>
      <c r="GC110" s="403">
        <f t="shared" si="240"/>
        <v>0</v>
      </c>
      <c r="GD110" s="403">
        <f t="shared" si="240"/>
        <v>0</v>
      </c>
      <c r="GE110" s="403">
        <f t="shared" si="240"/>
        <v>0</v>
      </c>
      <c r="GF110" s="403">
        <f t="shared" si="240"/>
        <v>0</v>
      </c>
      <c r="GG110" s="403">
        <f t="shared" si="240"/>
        <v>0</v>
      </c>
      <c r="GH110" s="403">
        <f t="shared" si="240"/>
        <v>0</v>
      </c>
      <c r="GI110" s="403">
        <f t="shared" si="240"/>
        <v>0</v>
      </c>
      <c r="GJ110" s="403">
        <f t="shared" si="240"/>
        <v>0</v>
      </c>
      <c r="GK110" s="403">
        <f t="shared" si="240"/>
        <v>0</v>
      </c>
      <c r="GL110" s="403">
        <f t="shared" si="240"/>
        <v>0</v>
      </c>
      <c r="GM110" s="403">
        <f t="shared" si="240"/>
        <v>0</v>
      </c>
      <c r="GN110" s="403">
        <f t="shared" si="240"/>
        <v>0</v>
      </c>
      <c r="GO110" s="403">
        <f t="shared" si="240"/>
        <v>0</v>
      </c>
      <c r="GP110" s="403">
        <f t="shared" si="240"/>
        <v>0</v>
      </c>
      <c r="GQ110" s="403"/>
      <c r="GR110" s="403">
        <f t="shared" ref="GR110:JC110" si="241">IF(and($A110-GR$66&gt;=0,$A110-GR$67&lt;0),GR$74,0)</f>
        <v>0</v>
      </c>
      <c r="GS110" s="403">
        <f t="shared" si="241"/>
        <v>0</v>
      </c>
      <c r="GT110" s="403">
        <f t="shared" si="241"/>
        <v>0</v>
      </c>
      <c r="GU110" s="403">
        <f t="shared" si="241"/>
        <v>0</v>
      </c>
      <c r="GV110" s="403">
        <f t="shared" si="241"/>
        <v>0</v>
      </c>
      <c r="GW110" s="403">
        <f t="shared" si="241"/>
        <v>0</v>
      </c>
      <c r="GX110" s="403">
        <f t="shared" si="241"/>
        <v>0</v>
      </c>
      <c r="GY110" s="403">
        <f t="shared" si="241"/>
        <v>0</v>
      </c>
      <c r="GZ110" s="403">
        <f t="shared" si="241"/>
        <v>0</v>
      </c>
      <c r="HA110" s="403">
        <f t="shared" si="241"/>
        <v>0</v>
      </c>
      <c r="HB110" s="403">
        <f t="shared" si="241"/>
        <v>0</v>
      </c>
      <c r="HC110" s="403">
        <f t="shared" si="241"/>
        <v>0</v>
      </c>
      <c r="HD110" s="403">
        <f t="shared" si="241"/>
        <v>0</v>
      </c>
      <c r="HE110" s="403">
        <f t="shared" si="241"/>
        <v>0</v>
      </c>
      <c r="HF110" s="403">
        <f t="shared" si="241"/>
        <v>0</v>
      </c>
      <c r="HG110" s="403">
        <f t="shared" si="241"/>
        <v>0</v>
      </c>
      <c r="HH110" s="403">
        <f t="shared" si="241"/>
        <v>0</v>
      </c>
      <c r="HI110" s="403">
        <f t="shared" si="241"/>
        <v>0</v>
      </c>
      <c r="HJ110" s="403">
        <f t="shared" si="241"/>
        <v>0</v>
      </c>
      <c r="HK110" s="403">
        <f t="shared" si="241"/>
        <v>0</v>
      </c>
      <c r="HL110" s="403">
        <f t="shared" si="241"/>
        <v>0</v>
      </c>
      <c r="HM110" s="403">
        <f t="shared" si="241"/>
        <v>0</v>
      </c>
      <c r="HN110" s="403">
        <f t="shared" si="241"/>
        <v>0</v>
      </c>
      <c r="HO110" s="403">
        <f t="shared" si="241"/>
        <v>0</v>
      </c>
      <c r="HP110" s="403">
        <f t="shared" si="241"/>
        <v>0</v>
      </c>
      <c r="HQ110" s="403">
        <f t="shared" si="241"/>
        <v>0</v>
      </c>
      <c r="HR110" s="403">
        <f t="shared" si="241"/>
        <v>0</v>
      </c>
      <c r="HS110" s="403">
        <f t="shared" si="241"/>
        <v>0</v>
      </c>
      <c r="HT110" s="403">
        <f t="shared" si="241"/>
        <v>0</v>
      </c>
      <c r="HU110" s="403">
        <f t="shared" si="241"/>
        <v>0</v>
      </c>
      <c r="HV110" s="403">
        <f t="shared" si="241"/>
        <v>0</v>
      </c>
      <c r="HW110" s="403">
        <f t="shared" si="241"/>
        <v>0</v>
      </c>
      <c r="HX110" s="403">
        <f t="shared" si="241"/>
        <v>0</v>
      </c>
      <c r="HY110" s="403">
        <f t="shared" si="241"/>
        <v>0</v>
      </c>
      <c r="HZ110" s="403">
        <f t="shared" si="241"/>
        <v>0</v>
      </c>
      <c r="IA110" s="403">
        <f t="shared" si="241"/>
        <v>0</v>
      </c>
      <c r="IB110" s="403">
        <f t="shared" si="241"/>
        <v>0</v>
      </c>
      <c r="IC110" s="403">
        <f t="shared" si="241"/>
        <v>0</v>
      </c>
      <c r="ID110" s="403">
        <f t="shared" si="241"/>
        <v>0</v>
      </c>
      <c r="IE110" s="403">
        <f t="shared" si="241"/>
        <v>0</v>
      </c>
      <c r="IF110" s="403">
        <f t="shared" si="241"/>
        <v>0</v>
      </c>
      <c r="IG110" s="403">
        <f t="shared" si="241"/>
        <v>0</v>
      </c>
      <c r="IH110" s="403">
        <f t="shared" si="241"/>
        <v>0</v>
      </c>
      <c r="II110" s="403">
        <f t="shared" si="241"/>
        <v>0</v>
      </c>
      <c r="IJ110" s="403">
        <f t="shared" si="241"/>
        <v>0</v>
      </c>
      <c r="IK110" s="403">
        <f t="shared" si="241"/>
        <v>0</v>
      </c>
      <c r="IL110" s="403">
        <f t="shared" si="241"/>
        <v>0</v>
      </c>
      <c r="IM110" s="403">
        <f t="shared" si="241"/>
        <v>0</v>
      </c>
      <c r="IN110" s="403">
        <f t="shared" si="241"/>
        <v>0</v>
      </c>
      <c r="IO110" s="403">
        <f t="shared" si="241"/>
        <v>0</v>
      </c>
      <c r="IP110" s="403">
        <f t="shared" si="241"/>
        <v>0</v>
      </c>
      <c r="IQ110" s="403">
        <f t="shared" si="241"/>
        <v>0</v>
      </c>
      <c r="IR110" s="403">
        <f t="shared" si="241"/>
        <v>0</v>
      </c>
      <c r="IS110" s="403">
        <f t="shared" si="241"/>
        <v>0</v>
      </c>
      <c r="IT110" s="403">
        <f t="shared" si="241"/>
        <v>0</v>
      </c>
      <c r="IU110" s="403">
        <f t="shared" si="241"/>
        <v>0</v>
      </c>
      <c r="IV110" s="403">
        <f t="shared" si="241"/>
        <v>0</v>
      </c>
      <c r="IW110" s="403">
        <f t="shared" si="241"/>
        <v>0</v>
      </c>
      <c r="IX110" s="403">
        <f t="shared" si="241"/>
        <v>0</v>
      </c>
      <c r="IY110" s="403">
        <f t="shared" si="241"/>
        <v>0</v>
      </c>
      <c r="IZ110" s="403">
        <f t="shared" si="241"/>
        <v>0</v>
      </c>
      <c r="JA110" s="403">
        <f t="shared" si="241"/>
        <v>0</v>
      </c>
      <c r="JB110" s="403">
        <f t="shared" si="241"/>
        <v>0</v>
      </c>
      <c r="JC110" s="403">
        <f t="shared" si="241"/>
        <v>0</v>
      </c>
      <c r="JD110" s="403"/>
      <c r="JE110" s="403">
        <f t="shared" ref="JE110:LP110" si="242">IF(and($A110-JE$66&gt;=0,$A110-JE$67&lt;0),JE$74,0)</f>
        <v>0</v>
      </c>
      <c r="JF110" s="403">
        <f t="shared" si="242"/>
        <v>0</v>
      </c>
      <c r="JG110" s="403">
        <f t="shared" si="242"/>
        <v>0</v>
      </c>
      <c r="JH110" s="403">
        <f t="shared" si="242"/>
        <v>0</v>
      </c>
      <c r="JI110" s="403">
        <f t="shared" si="242"/>
        <v>0</v>
      </c>
      <c r="JJ110" s="403">
        <f t="shared" si="242"/>
        <v>0</v>
      </c>
      <c r="JK110" s="403">
        <f t="shared" si="242"/>
        <v>0</v>
      </c>
      <c r="JL110" s="403">
        <f t="shared" si="242"/>
        <v>0</v>
      </c>
      <c r="JM110" s="403">
        <f t="shared" si="242"/>
        <v>0</v>
      </c>
      <c r="JN110" s="403">
        <f t="shared" si="242"/>
        <v>0</v>
      </c>
      <c r="JO110" s="403">
        <f t="shared" si="242"/>
        <v>0</v>
      </c>
      <c r="JP110" s="403">
        <f t="shared" si="242"/>
        <v>0</v>
      </c>
      <c r="JQ110" s="403">
        <f t="shared" si="242"/>
        <v>0</v>
      </c>
      <c r="JR110" s="403">
        <f t="shared" si="242"/>
        <v>0</v>
      </c>
      <c r="JS110" s="403">
        <f t="shared" si="242"/>
        <v>0</v>
      </c>
      <c r="JT110" s="403">
        <f t="shared" si="242"/>
        <v>0</v>
      </c>
      <c r="JU110" s="403">
        <f t="shared" si="242"/>
        <v>0</v>
      </c>
      <c r="JV110" s="403">
        <f t="shared" si="242"/>
        <v>0</v>
      </c>
      <c r="JW110" s="403">
        <f t="shared" si="242"/>
        <v>0</v>
      </c>
      <c r="JX110" s="403">
        <f t="shared" si="242"/>
        <v>0</v>
      </c>
      <c r="JY110" s="403">
        <f t="shared" si="242"/>
        <v>0</v>
      </c>
      <c r="JZ110" s="403">
        <f t="shared" si="242"/>
        <v>0</v>
      </c>
      <c r="KA110" s="403">
        <f t="shared" si="242"/>
        <v>0</v>
      </c>
      <c r="KB110" s="403">
        <f t="shared" si="242"/>
        <v>0</v>
      </c>
      <c r="KC110" s="403">
        <f t="shared" si="242"/>
        <v>0</v>
      </c>
      <c r="KD110" s="403">
        <f t="shared" si="242"/>
        <v>0</v>
      </c>
      <c r="KE110" s="403">
        <f t="shared" si="242"/>
        <v>0</v>
      </c>
      <c r="KF110" s="403">
        <f t="shared" si="242"/>
        <v>0</v>
      </c>
      <c r="KG110" s="403">
        <f t="shared" si="242"/>
        <v>0</v>
      </c>
      <c r="KH110" s="403">
        <f t="shared" si="242"/>
        <v>0</v>
      </c>
      <c r="KI110" s="403">
        <f t="shared" si="242"/>
        <v>0</v>
      </c>
      <c r="KJ110" s="403">
        <f t="shared" si="242"/>
        <v>0</v>
      </c>
      <c r="KK110" s="403">
        <f t="shared" si="242"/>
        <v>0</v>
      </c>
      <c r="KL110" s="403">
        <f t="shared" si="242"/>
        <v>0</v>
      </c>
      <c r="KM110" s="403">
        <f t="shared" si="242"/>
        <v>0</v>
      </c>
      <c r="KN110" s="403">
        <f t="shared" si="242"/>
        <v>0</v>
      </c>
      <c r="KO110" s="403">
        <f t="shared" si="242"/>
        <v>0</v>
      </c>
      <c r="KP110" s="403">
        <f t="shared" si="242"/>
        <v>0</v>
      </c>
      <c r="KQ110" s="403">
        <f t="shared" si="242"/>
        <v>0</v>
      </c>
      <c r="KR110" s="403">
        <f t="shared" si="242"/>
        <v>0</v>
      </c>
      <c r="KS110" s="403">
        <f t="shared" si="242"/>
        <v>0</v>
      </c>
      <c r="KT110" s="403">
        <f t="shared" si="242"/>
        <v>0</v>
      </c>
      <c r="KU110" s="403">
        <f t="shared" si="242"/>
        <v>0</v>
      </c>
      <c r="KV110" s="403">
        <f t="shared" si="242"/>
        <v>0</v>
      </c>
      <c r="KW110" s="403">
        <f t="shared" si="242"/>
        <v>0</v>
      </c>
      <c r="KX110" s="403">
        <f t="shared" si="242"/>
        <v>0</v>
      </c>
      <c r="KY110" s="403">
        <f t="shared" si="242"/>
        <v>0</v>
      </c>
      <c r="KZ110" s="403">
        <f t="shared" si="242"/>
        <v>0</v>
      </c>
      <c r="LA110" s="403">
        <f t="shared" si="242"/>
        <v>0</v>
      </c>
      <c r="LB110" s="403">
        <f t="shared" si="242"/>
        <v>0</v>
      </c>
      <c r="LC110" s="403">
        <f t="shared" si="242"/>
        <v>0</v>
      </c>
      <c r="LD110" s="403">
        <f t="shared" si="242"/>
        <v>0</v>
      </c>
      <c r="LE110" s="403">
        <f t="shared" si="242"/>
        <v>0</v>
      </c>
      <c r="LF110" s="403">
        <f t="shared" si="242"/>
        <v>0</v>
      </c>
      <c r="LG110" s="403">
        <f t="shared" si="242"/>
        <v>0</v>
      </c>
      <c r="LH110" s="403">
        <f t="shared" si="242"/>
        <v>0</v>
      </c>
      <c r="LI110" s="403">
        <f t="shared" si="242"/>
        <v>0</v>
      </c>
      <c r="LJ110" s="403">
        <f t="shared" si="242"/>
        <v>0</v>
      </c>
      <c r="LK110" s="403">
        <f t="shared" si="242"/>
        <v>0</v>
      </c>
      <c r="LL110" s="403">
        <f t="shared" si="242"/>
        <v>0</v>
      </c>
      <c r="LM110" s="403">
        <f t="shared" si="242"/>
        <v>0</v>
      </c>
      <c r="LN110" s="403">
        <f t="shared" si="242"/>
        <v>0</v>
      </c>
      <c r="LO110" s="403">
        <f t="shared" si="242"/>
        <v>0</v>
      </c>
      <c r="LP110" s="403">
        <f t="shared" si="242"/>
        <v>0</v>
      </c>
    </row>
    <row r="111">
      <c r="A111" s="331" t="str">
        <f t="shared" si="77"/>
        <v>06-2031</v>
      </c>
      <c r="B111" s="346">
        <f t="shared" si="70"/>
        <v>8160419.69</v>
      </c>
      <c r="C111" s="346">
        <f t="shared" si="71"/>
        <v>1.001234056</v>
      </c>
      <c r="D111" s="346"/>
      <c r="E111" s="403">
        <f t="shared" ref="E111:BP111" si="243">IF(and($A111-E$66&gt;=0,$A111-E$67&lt;0),E$74,0)</f>
        <v>121708.41</v>
      </c>
      <c r="F111" s="403">
        <f t="shared" si="243"/>
        <v>90594.48</v>
      </c>
      <c r="G111" s="403">
        <f t="shared" si="243"/>
        <v>120000</v>
      </c>
      <c r="H111" s="403">
        <f t="shared" si="243"/>
        <v>129552.28</v>
      </c>
      <c r="I111" s="403">
        <f t="shared" si="243"/>
        <v>107000</v>
      </c>
      <c r="J111" s="403">
        <f t="shared" si="243"/>
        <v>103565</v>
      </c>
      <c r="K111" s="403">
        <f t="shared" si="243"/>
        <v>128418.77</v>
      </c>
      <c r="L111" s="403">
        <f t="shared" si="243"/>
        <v>87232.36</v>
      </c>
      <c r="M111" s="403">
        <f t="shared" si="243"/>
        <v>99881.32</v>
      </c>
      <c r="N111" s="403">
        <f t="shared" si="243"/>
        <v>223221.57</v>
      </c>
      <c r="O111" s="403">
        <f t="shared" si="243"/>
        <v>180593.29</v>
      </c>
      <c r="P111" s="403">
        <f t="shared" si="243"/>
        <v>91968.82</v>
      </c>
      <c r="Q111" s="403">
        <f t="shared" si="243"/>
        <v>102434.8</v>
      </c>
      <c r="R111" s="403">
        <f t="shared" si="243"/>
        <v>181860.19</v>
      </c>
      <c r="S111" s="403">
        <f t="shared" si="243"/>
        <v>208031.99</v>
      </c>
      <c r="T111" s="403">
        <f t="shared" si="243"/>
        <v>217515.94</v>
      </c>
      <c r="U111" s="403">
        <f t="shared" si="243"/>
        <v>195596.52</v>
      </c>
      <c r="V111" s="403">
        <f t="shared" si="243"/>
        <v>184028.25</v>
      </c>
      <c r="W111" s="403">
        <f t="shared" si="243"/>
        <v>168878.71</v>
      </c>
      <c r="X111" s="403">
        <f t="shared" si="243"/>
        <v>162441.03</v>
      </c>
      <c r="Y111" s="403">
        <f t="shared" si="243"/>
        <v>134043.44</v>
      </c>
      <c r="Z111" s="403">
        <f t="shared" si="243"/>
        <v>835.25</v>
      </c>
      <c r="AA111" s="403">
        <f t="shared" si="243"/>
        <v>175069.23</v>
      </c>
      <c r="AB111" s="403">
        <f t="shared" si="243"/>
        <v>159907.69</v>
      </c>
      <c r="AC111" s="403">
        <f t="shared" si="243"/>
        <v>183879.61</v>
      </c>
      <c r="AD111" s="403">
        <f t="shared" si="243"/>
        <v>184851.11</v>
      </c>
      <c r="AE111" s="403">
        <f t="shared" si="243"/>
        <v>240730.29</v>
      </c>
      <c r="AF111" s="403">
        <f t="shared" si="243"/>
        <v>112998.23</v>
      </c>
      <c r="AG111" s="403">
        <f t="shared" si="243"/>
        <v>126237</v>
      </c>
      <c r="AH111" s="403">
        <f t="shared" si="243"/>
        <v>9142.22</v>
      </c>
      <c r="AI111" s="403">
        <f t="shared" si="243"/>
        <v>186686.77</v>
      </c>
      <c r="AJ111" s="403">
        <f t="shared" si="243"/>
        <v>42000</v>
      </c>
      <c r="AK111" s="403">
        <f t="shared" si="243"/>
        <v>271017.63</v>
      </c>
      <c r="AL111" s="403">
        <f t="shared" si="243"/>
        <v>5000</v>
      </c>
      <c r="AM111" s="403">
        <f t="shared" si="243"/>
        <v>127756.57</v>
      </c>
      <c r="AN111" s="403">
        <f t="shared" si="243"/>
        <v>237115.24</v>
      </c>
      <c r="AO111" s="403">
        <f t="shared" si="243"/>
        <v>158167.25</v>
      </c>
      <c r="AP111" s="403">
        <f t="shared" si="243"/>
        <v>103015</v>
      </c>
      <c r="AQ111" s="403">
        <f t="shared" si="243"/>
        <v>155500</v>
      </c>
      <c r="AR111" s="403">
        <f t="shared" si="243"/>
        <v>167620.78</v>
      </c>
      <c r="AS111" s="403">
        <f t="shared" si="243"/>
        <v>191134.2</v>
      </c>
      <c r="AT111" s="403">
        <f t="shared" si="243"/>
        <v>283068.43</v>
      </c>
      <c r="AU111" s="403">
        <f t="shared" si="243"/>
        <v>114804.31</v>
      </c>
      <c r="AV111" s="403">
        <f t="shared" si="243"/>
        <v>109785.34</v>
      </c>
      <c r="AW111" s="403">
        <f t="shared" si="243"/>
        <v>48000</v>
      </c>
      <c r="AX111" s="403">
        <f t="shared" si="243"/>
        <v>164702</v>
      </c>
      <c r="AY111" s="403">
        <f t="shared" si="243"/>
        <v>223255</v>
      </c>
      <c r="AZ111" s="403">
        <f t="shared" si="243"/>
        <v>72000</v>
      </c>
      <c r="BA111" s="403">
        <f t="shared" si="243"/>
        <v>97799.52</v>
      </c>
      <c r="BB111" s="403">
        <f t="shared" si="243"/>
        <v>242596.66</v>
      </c>
      <c r="BC111" s="403">
        <f t="shared" si="243"/>
        <v>108292.85</v>
      </c>
      <c r="BD111" s="403">
        <f t="shared" si="243"/>
        <v>238900</v>
      </c>
      <c r="BE111" s="403">
        <f t="shared" si="243"/>
        <v>101455.9</v>
      </c>
      <c r="BF111" s="403">
        <f t="shared" si="243"/>
        <v>23511.76</v>
      </c>
      <c r="BG111" s="403">
        <f t="shared" si="243"/>
        <v>20008.84</v>
      </c>
      <c r="BH111" s="403">
        <f t="shared" si="243"/>
        <v>77858.98</v>
      </c>
      <c r="BI111" s="403">
        <f t="shared" si="243"/>
        <v>45000</v>
      </c>
      <c r="BJ111" s="403">
        <f t="shared" si="243"/>
        <v>124565</v>
      </c>
      <c r="BK111" s="403">
        <f t="shared" si="243"/>
        <v>25000</v>
      </c>
      <c r="BL111" s="403">
        <f t="shared" si="243"/>
        <v>29885</v>
      </c>
      <c r="BM111" s="403">
        <f t="shared" si="243"/>
        <v>33809.25</v>
      </c>
      <c r="BN111" s="403">
        <f t="shared" si="243"/>
        <v>10969.85</v>
      </c>
      <c r="BO111" s="403">
        <f t="shared" si="243"/>
        <v>77861.76</v>
      </c>
      <c r="BP111" s="403">
        <f t="shared" si="243"/>
        <v>10058</v>
      </c>
      <c r="BQ111" s="403"/>
      <c r="BR111" s="403">
        <f t="shared" ref="BR111:EC111" si="244">IF(and($A111-BR$66&gt;=0,$A111-BR$67&lt;0),BR$74,0)</f>
        <v>0</v>
      </c>
      <c r="BS111" s="403">
        <f t="shared" si="244"/>
        <v>0</v>
      </c>
      <c r="BT111" s="403">
        <f t="shared" si="244"/>
        <v>0</v>
      </c>
      <c r="BU111" s="403">
        <f t="shared" si="244"/>
        <v>0</v>
      </c>
      <c r="BV111" s="403">
        <f t="shared" si="244"/>
        <v>0</v>
      </c>
      <c r="BW111" s="403">
        <f t="shared" si="244"/>
        <v>0</v>
      </c>
      <c r="BX111" s="403">
        <f t="shared" si="244"/>
        <v>0</v>
      </c>
      <c r="BY111" s="403">
        <f t="shared" si="244"/>
        <v>0</v>
      </c>
      <c r="BZ111" s="403">
        <f t="shared" si="244"/>
        <v>0</v>
      </c>
      <c r="CA111" s="403">
        <f t="shared" si="244"/>
        <v>0</v>
      </c>
      <c r="CB111" s="403">
        <f t="shared" si="244"/>
        <v>0</v>
      </c>
      <c r="CC111" s="403">
        <f t="shared" si="244"/>
        <v>0</v>
      </c>
      <c r="CD111" s="403">
        <f t="shared" si="244"/>
        <v>0</v>
      </c>
      <c r="CE111" s="403">
        <f t="shared" si="244"/>
        <v>0</v>
      </c>
      <c r="CF111" s="403">
        <f t="shared" si="244"/>
        <v>0</v>
      </c>
      <c r="CG111" s="403">
        <f t="shared" si="244"/>
        <v>0</v>
      </c>
      <c r="CH111" s="403">
        <f t="shared" si="244"/>
        <v>0</v>
      </c>
      <c r="CI111" s="403">
        <f t="shared" si="244"/>
        <v>0</v>
      </c>
      <c r="CJ111" s="403">
        <f t="shared" si="244"/>
        <v>0</v>
      </c>
      <c r="CK111" s="403">
        <f t="shared" si="244"/>
        <v>0</v>
      </c>
      <c r="CL111" s="403">
        <f t="shared" si="244"/>
        <v>0</v>
      </c>
      <c r="CM111" s="403">
        <f t="shared" si="244"/>
        <v>0</v>
      </c>
      <c r="CN111" s="403">
        <f t="shared" si="244"/>
        <v>0</v>
      </c>
      <c r="CO111" s="403">
        <f t="shared" si="244"/>
        <v>0</v>
      </c>
      <c r="CP111" s="403">
        <f t="shared" si="244"/>
        <v>0</v>
      </c>
      <c r="CQ111" s="403">
        <f t="shared" si="244"/>
        <v>0</v>
      </c>
      <c r="CR111" s="403">
        <f t="shared" si="244"/>
        <v>0</v>
      </c>
      <c r="CS111" s="403">
        <f t="shared" si="244"/>
        <v>0</v>
      </c>
      <c r="CT111" s="403">
        <f t="shared" si="244"/>
        <v>0</v>
      </c>
      <c r="CU111" s="403">
        <f t="shared" si="244"/>
        <v>0</v>
      </c>
      <c r="CV111" s="403">
        <f t="shared" si="244"/>
        <v>0</v>
      </c>
      <c r="CW111" s="403">
        <f t="shared" si="244"/>
        <v>0</v>
      </c>
      <c r="CX111" s="403">
        <f t="shared" si="244"/>
        <v>0</v>
      </c>
      <c r="CY111" s="403">
        <f t="shared" si="244"/>
        <v>0</v>
      </c>
      <c r="CZ111" s="403">
        <f t="shared" si="244"/>
        <v>0</v>
      </c>
      <c r="DA111" s="403">
        <f t="shared" si="244"/>
        <v>0</v>
      </c>
      <c r="DB111" s="403">
        <f t="shared" si="244"/>
        <v>0</v>
      </c>
      <c r="DC111" s="403">
        <f t="shared" si="244"/>
        <v>0</v>
      </c>
      <c r="DD111" s="403">
        <f t="shared" si="244"/>
        <v>0</v>
      </c>
      <c r="DE111" s="403">
        <f t="shared" si="244"/>
        <v>0</v>
      </c>
      <c r="DF111" s="403">
        <f t="shared" si="244"/>
        <v>0</v>
      </c>
      <c r="DG111" s="403">
        <f t="shared" si="244"/>
        <v>0</v>
      </c>
      <c r="DH111" s="403">
        <f t="shared" si="244"/>
        <v>0</v>
      </c>
      <c r="DI111" s="403">
        <f t="shared" si="244"/>
        <v>0</v>
      </c>
      <c r="DJ111" s="403">
        <f t="shared" si="244"/>
        <v>0</v>
      </c>
      <c r="DK111" s="403">
        <f t="shared" si="244"/>
        <v>0</v>
      </c>
      <c r="DL111" s="403">
        <f t="shared" si="244"/>
        <v>0</v>
      </c>
      <c r="DM111" s="403">
        <f t="shared" si="244"/>
        <v>0</v>
      </c>
      <c r="DN111" s="403">
        <f t="shared" si="244"/>
        <v>0</v>
      </c>
      <c r="DO111" s="403">
        <f t="shared" si="244"/>
        <v>0</v>
      </c>
      <c r="DP111" s="403">
        <f t="shared" si="244"/>
        <v>0</v>
      </c>
      <c r="DQ111" s="403">
        <f t="shared" si="244"/>
        <v>0</v>
      </c>
      <c r="DR111" s="403">
        <f t="shared" si="244"/>
        <v>0</v>
      </c>
      <c r="DS111" s="403">
        <f t="shared" si="244"/>
        <v>0</v>
      </c>
      <c r="DT111" s="403">
        <f t="shared" si="244"/>
        <v>0</v>
      </c>
      <c r="DU111" s="403">
        <f t="shared" si="244"/>
        <v>0</v>
      </c>
      <c r="DV111" s="403">
        <f t="shared" si="244"/>
        <v>0</v>
      </c>
      <c r="DW111" s="403">
        <f t="shared" si="244"/>
        <v>0</v>
      </c>
      <c r="DX111" s="403">
        <f t="shared" si="244"/>
        <v>0</v>
      </c>
      <c r="DY111" s="403">
        <f t="shared" si="244"/>
        <v>0</v>
      </c>
      <c r="DZ111" s="403">
        <f t="shared" si="244"/>
        <v>0</v>
      </c>
      <c r="EA111" s="403">
        <f t="shared" si="244"/>
        <v>0</v>
      </c>
      <c r="EB111" s="403">
        <f t="shared" si="244"/>
        <v>0</v>
      </c>
      <c r="EC111" s="403">
        <f t="shared" si="244"/>
        <v>0</v>
      </c>
      <c r="ED111" s="403"/>
      <c r="EE111" s="403">
        <f t="shared" ref="EE111:GP111" si="245">IF(and($A111-EE$66&gt;=0,$A111-EE$67&lt;0),EE$74,0)</f>
        <v>0</v>
      </c>
      <c r="EF111" s="403">
        <f t="shared" si="245"/>
        <v>0</v>
      </c>
      <c r="EG111" s="403">
        <f t="shared" si="245"/>
        <v>0</v>
      </c>
      <c r="EH111" s="403">
        <f t="shared" si="245"/>
        <v>0</v>
      </c>
      <c r="EI111" s="403">
        <f t="shared" si="245"/>
        <v>0</v>
      </c>
      <c r="EJ111" s="403">
        <f t="shared" si="245"/>
        <v>0</v>
      </c>
      <c r="EK111" s="403">
        <f t="shared" si="245"/>
        <v>0</v>
      </c>
      <c r="EL111" s="403">
        <f t="shared" si="245"/>
        <v>0</v>
      </c>
      <c r="EM111" s="403">
        <f t="shared" si="245"/>
        <v>0</v>
      </c>
      <c r="EN111" s="403">
        <f t="shared" si="245"/>
        <v>0</v>
      </c>
      <c r="EO111" s="403">
        <f t="shared" si="245"/>
        <v>0</v>
      </c>
      <c r="EP111" s="403">
        <f t="shared" si="245"/>
        <v>0</v>
      </c>
      <c r="EQ111" s="403">
        <f t="shared" si="245"/>
        <v>0</v>
      </c>
      <c r="ER111" s="403">
        <f t="shared" si="245"/>
        <v>0</v>
      </c>
      <c r="ES111" s="403">
        <f t="shared" si="245"/>
        <v>0</v>
      </c>
      <c r="ET111" s="403">
        <f t="shared" si="245"/>
        <v>0</v>
      </c>
      <c r="EU111" s="403">
        <f t="shared" si="245"/>
        <v>0</v>
      </c>
      <c r="EV111" s="403">
        <f t="shared" si="245"/>
        <v>0</v>
      </c>
      <c r="EW111" s="403">
        <f t="shared" si="245"/>
        <v>0</v>
      </c>
      <c r="EX111" s="403">
        <f t="shared" si="245"/>
        <v>0</v>
      </c>
      <c r="EY111" s="403">
        <f t="shared" si="245"/>
        <v>0</v>
      </c>
      <c r="EZ111" s="403">
        <f t="shared" si="245"/>
        <v>0</v>
      </c>
      <c r="FA111" s="403">
        <f t="shared" si="245"/>
        <v>0</v>
      </c>
      <c r="FB111" s="403">
        <f t="shared" si="245"/>
        <v>0</v>
      </c>
      <c r="FC111" s="403">
        <f t="shared" si="245"/>
        <v>0</v>
      </c>
      <c r="FD111" s="403">
        <f t="shared" si="245"/>
        <v>0</v>
      </c>
      <c r="FE111" s="403">
        <f t="shared" si="245"/>
        <v>0</v>
      </c>
      <c r="FF111" s="403">
        <f t="shared" si="245"/>
        <v>0</v>
      </c>
      <c r="FG111" s="403">
        <f t="shared" si="245"/>
        <v>0</v>
      </c>
      <c r="FH111" s="403">
        <f t="shared" si="245"/>
        <v>0</v>
      </c>
      <c r="FI111" s="403">
        <f t="shared" si="245"/>
        <v>0</v>
      </c>
      <c r="FJ111" s="403">
        <f t="shared" si="245"/>
        <v>0</v>
      </c>
      <c r="FK111" s="403">
        <f t="shared" si="245"/>
        <v>0</v>
      </c>
      <c r="FL111" s="403">
        <f t="shared" si="245"/>
        <v>0</v>
      </c>
      <c r="FM111" s="403">
        <f t="shared" si="245"/>
        <v>0</v>
      </c>
      <c r="FN111" s="403">
        <f t="shared" si="245"/>
        <v>0</v>
      </c>
      <c r="FO111" s="403">
        <f t="shared" si="245"/>
        <v>0</v>
      </c>
      <c r="FP111" s="403">
        <f t="shared" si="245"/>
        <v>0</v>
      </c>
      <c r="FQ111" s="403">
        <f t="shared" si="245"/>
        <v>0</v>
      </c>
      <c r="FR111" s="403">
        <f t="shared" si="245"/>
        <v>0</v>
      </c>
      <c r="FS111" s="403">
        <f t="shared" si="245"/>
        <v>0</v>
      </c>
      <c r="FT111" s="403">
        <f t="shared" si="245"/>
        <v>0</v>
      </c>
      <c r="FU111" s="403">
        <f t="shared" si="245"/>
        <v>0</v>
      </c>
      <c r="FV111" s="403">
        <f t="shared" si="245"/>
        <v>0</v>
      </c>
      <c r="FW111" s="403">
        <f t="shared" si="245"/>
        <v>0</v>
      </c>
      <c r="FX111" s="403">
        <f t="shared" si="245"/>
        <v>0</v>
      </c>
      <c r="FY111" s="403">
        <f t="shared" si="245"/>
        <v>0</v>
      </c>
      <c r="FZ111" s="403">
        <f t="shared" si="245"/>
        <v>0</v>
      </c>
      <c r="GA111" s="403">
        <f t="shared" si="245"/>
        <v>0</v>
      </c>
      <c r="GB111" s="403">
        <f t="shared" si="245"/>
        <v>0</v>
      </c>
      <c r="GC111" s="403">
        <f t="shared" si="245"/>
        <v>0</v>
      </c>
      <c r="GD111" s="403">
        <f t="shared" si="245"/>
        <v>0</v>
      </c>
      <c r="GE111" s="403">
        <f t="shared" si="245"/>
        <v>0</v>
      </c>
      <c r="GF111" s="403">
        <f t="shared" si="245"/>
        <v>0</v>
      </c>
      <c r="GG111" s="403">
        <f t="shared" si="245"/>
        <v>0</v>
      </c>
      <c r="GH111" s="403">
        <f t="shared" si="245"/>
        <v>0</v>
      </c>
      <c r="GI111" s="403">
        <f t="shared" si="245"/>
        <v>0</v>
      </c>
      <c r="GJ111" s="403">
        <f t="shared" si="245"/>
        <v>0</v>
      </c>
      <c r="GK111" s="403">
        <f t="shared" si="245"/>
        <v>0</v>
      </c>
      <c r="GL111" s="403">
        <f t="shared" si="245"/>
        <v>0</v>
      </c>
      <c r="GM111" s="403">
        <f t="shared" si="245"/>
        <v>0</v>
      </c>
      <c r="GN111" s="403">
        <f t="shared" si="245"/>
        <v>0</v>
      </c>
      <c r="GO111" s="403">
        <f t="shared" si="245"/>
        <v>0</v>
      </c>
      <c r="GP111" s="403">
        <f t="shared" si="245"/>
        <v>0</v>
      </c>
      <c r="GQ111" s="403"/>
      <c r="GR111" s="403">
        <f t="shared" ref="GR111:JC111" si="246">IF(and($A111-GR$66&gt;=0,$A111-GR$67&lt;0),GR$74,0)</f>
        <v>0</v>
      </c>
      <c r="GS111" s="403">
        <f t="shared" si="246"/>
        <v>0</v>
      </c>
      <c r="GT111" s="403">
        <f t="shared" si="246"/>
        <v>0</v>
      </c>
      <c r="GU111" s="403">
        <f t="shared" si="246"/>
        <v>0</v>
      </c>
      <c r="GV111" s="403">
        <f t="shared" si="246"/>
        <v>0</v>
      </c>
      <c r="GW111" s="403">
        <f t="shared" si="246"/>
        <v>0</v>
      </c>
      <c r="GX111" s="403">
        <f t="shared" si="246"/>
        <v>0</v>
      </c>
      <c r="GY111" s="403">
        <f t="shared" si="246"/>
        <v>0</v>
      </c>
      <c r="GZ111" s="403">
        <f t="shared" si="246"/>
        <v>0</v>
      </c>
      <c r="HA111" s="403">
        <f t="shared" si="246"/>
        <v>0</v>
      </c>
      <c r="HB111" s="403">
        <f t="shared" si="246"/>
        <v>0</v>
      </c>
      <c r="HC111" s="403">
        <f t="shared" si="246"/>
        <v>0</v>
      </c>
      <c r="HD111" s="403">
        <f t="shared" si="246"/>
        <v>0</v>
      </c>
      <c r="HE111" s="403">
        <f t="shared" si="246"/>
        <v>0</v>
      </c>
      <c r="HF111" s="403">
        <f t="shared" si="246"/>
        <v>0</v>
      </c>
      <c r="HG111" s="403">
        <f t="shared" si="246"/>
        <v>0</v>
      </c>
      <c r="HH111" s="403">
        <f t="shared" si="246"/>
        <v>0</v>
      </c>
      <c r="HI111" s="403">
        <f t="shared" si="246"/>
        <v>0</v>
      </c>
      <c r="HJ111" s="403">
        <f t="shared" si="246"/>
        <v>0</v>
      </c>
      <c r="HK111" s="403">
        <f t="shared" si="246"/>
        <v>0</v>
      </c>
      <c r="HL111" s="403">
        <f t="shared" si="246"/>
        <v>0</v>
      </c>
      <c r="HM111" s="403">
        <f t="shared" si="246"/>
        <v>0</v>
      </c>
      <c r="HN111" s="403">
        <f t="shared" si="246"/>
        <v>0</v>
      </c>
      <c r="HO111" s="403">
        <f t="shared" si="246"/>
        <v>0</v>
      </c>
      <c r="HP111" s="403">
        <f t="shared" si="246"/>
        <v>0</v>
      </c>
      <c r="HQ111" s="403">
        <f t="shared" si="246"/>
        <v>0</v>
      </c>
      <c r="HR111" s="403">
        <f t="shared" si="246"/>
        <v>0</v>
      </c>
      <c r="HS111" s="403">
        <f t="shared" si="246"/>
        <v>0</v>
      </c>
      <c r="HT111" s="403">
        <f t="shared" si="246"/>
        <v>0</v>
      </c>
      <c r="HU111" s="403">
        <f t="shared" si="246"/>
        <v>0</v>
      </c>
      <c r="HV111" s="403">
        <f t="shared" si="246"/>
        <v>0</v>
      </c>
      <c r="HW111" s="403">
        <f t="shared" si="246"/>
        <v>0</v>
      </c>
      <c r="HX111" s="403">
        <f t="shared" si="246"/>
        <v>0</v>
      </c>
      <c r="HY111" s="403">
        <f t="shared" si="246"/>
        <v>0</v>
      </c>
      <c r="HZ111" s="403">
        <f t="shared" si="246"/>
        <v>0</v>
      </c>
      <c r="IA111" s="403">
        <f t="shared" si="246"/>
        <v>0</v>
      </c>
      <c r="IB111" s="403">
        <f t="shared" si="246"/>
        <v>0</v>
      </c>
      <c r="IC111" s="403">
        <f t="shared" si="246"/>
        <v>0</v>
      </c>
      <c r="ID111" s="403">
        <f t="shared" si="246"/>
        <v>0</v>
      </c>
      <c r="IE111" s="403">
        <f t="shared" si="246"/>
        <v>0</v>
      </c>
      <c r="IF111" s="403">
        <f t="shared" si="246"/>
        <v>0</v>
      </c>
      <c r="IG111" s="403">
        <f t="shared" si="246"/>
        <v>0</v>
      </c>
      <c r="IH111" s="403">
        <f t="shared" si="246"/>
        <v>0</v>
      </c>
      <c r="II111" s="403">
        <f t="shared" si="246"/>
        <v>0</v>
      </c>
      <c r="IJ111" s="403">
        <f t="shared" si="246"/>
        <v>0</v>
      </c>
      <c r="IK111" s="403">
        <f t="shared" si="246"/>
        <v>0</v>
      </c>
      <c r="IL111" s="403">
        <f t="shared" si="246"/>
        <v>0</v>
      </c>
      <c r="IM111" s="403">
        <f t="shared" si="246"/>
        <v>0</v>
      </c>
      <c r="IN111" s="403">
        <f t="shared" si="246"/>
        <v>0</v>
      </c>
      <c r="IO111" s="403">
        <f t="shared" si="246"/>
        <v>0</v>
      </c>
      <c r="IP111" s="403">
        <f t="shared" si="246"/>
        <v>0</v>
      </c>
      <c r="IQ111" s="403">
        <f t="shared" si="246"/>
        <v>0</v>
      </c>
      <c r="IR111" s="403">
        <f t="shared" si="246"/>
        <v>0</v>
      </c>
      <c r="IS111" s="403">
        <f t="shared" si="246"/>
        <v>0</v>
      </c>
      <c r="IT111" s="403">
        <f t="shared" si="246"/>
        <v>0</v>
      </c>
      <c r="IU111" s="403">
        <f t="shared" si="246"/>
        <v>0</v>
      </c>
      <c r="IV111" s="403">
        <f t="shared" si="246"/>
        <v>0</v>
      </c>
      <c r="IW111" s="403">
        <f t="shared" si="246"/>
        <v>0</v>
      </c>
      <c r="IX111" s="403">
        <f t="shared" si="246"/>
        <v>0</v>
      </c>
      <c r="IY111" s="403">
        <f t="shared" si="246"/>
        <v>0</v>
      </c>
      <c r="IZ111" s="403">
        <f t="shared" si="246"/>
        <v>0</v>
      </c>
      <c r="JA111" s="403">
        <f t="shared" si="246"/>
        <v>0</v>
      </c>
      <c r="JB111" s="403">
        <f t="shared" si="246"/>
        <v>0</v>
      </c>
      <c r="JC111" s="403">
        <f t="shared" si="246"/>
        <v>0</v>
      </c>
      <c r="JD111" s="403"/>
      <c r="JE111" s="403">
        <f t="shared" ref="JE111:LP111" si="247">IF(and($A111-JE$66&gt;=0,$A111-JE$67&lt;0),JE$74,0)</f>
        <v>0</v>
      </c>
      <c r="JF111" s="403">
        <f t="shared" si="247"/>
        <v>0</v>
      </c>
      <c r="JG111" s="403">
        <f t="shared" si="247"/>
        <v>0</v>
      </c>
      <c r="JH111" s="403">
        <f t="shared" si="247"/>
        <v>0</v>
      </c>
      <c r="JI111" s="403">
        <f t="shared" si="247"/>
        <v>0</v>
      </c>
      <c r="JJ111" s="403">
        <f t="shared" si="247"/>
        <v>0</v>
      </c>
      <c r="JK111" s="403">
        <f t="shared" si="247"/>
        <v>0</v>
      </c>
      <c r="JL111" s="403">
        <f t="shared" si="247"/>
        <v>0</v>
      </c>
      <c r="JM111" s="403">
        <f t="shared" si="247"/>
        <v>0</v>
      </c>
      <c r="JN111" s="403">
        <f t="shared" si="247"/>
        <v>0</v>
      </c>
      <c r="JO111" s="403">
        <f t="shared" si="247"/>
        <v>0</v>
      </c>
      <c r="JP111" s="403">
        <f t="shared" si="247"/>
        <v>0</v>
      </c>
      <c r="JQ111" s="403">
        <f t="shared" si="247"/>
        <v>0</v>
      </c>
      <c r="JR111" s="403">
        <f t="shared" si="247"/>
        <v>0</v>
      </c>
      <c r="JS111" s="403">
        <f t="shared" si="247"/>
        <v>0</v>
      </c>
      <c r="JT111" s="403">
        <f t="shared" si="247"/>
        <v>0</v>
      </c>
      <c r="JU111" s="403">
        <f t="shared" si="247"/>
        <v>0</v>
      </c>
      <c r="JV111" s="403">
        <f t="shared" si="247"/>
        <v>0</v>
      </c>
      <c r="JW111" s="403">
        <f t="shared" si="247"/>
        <v>0</v>
      </c>
      <c r="JX111" s="403">
        <f t="shared" si="247"/>
        <v>0</v>
      </c>
      <c r="JY111" s="403">
        <f t="shared" si="247"/>
        <v>0</v>
      </c>
      <c r="JZ111" s="403">
        <f t="shared" si="247"/>
        <v>0</v>
      </c>
      <c r="KA111" s="403">
        <f t="shared" si="247"/>
        <v>0</v>
      </c>
      <c r="KB111" s="403">
        <f t="shared" si="247"/>
        <v>0</v>
      </c>
      <c r="KC111" s="403">
        <f t="shared" si="247"/>
        <v>0</v>
      </c>
      <c r="KD111" s="403">
        <f t="shared" si="247"/>
        <v>0</v>
      </c>
      <c r="KE111" s="403">
        <f t="shared" si="247"/>
        <v>0</v>
      </c>
      <c r="KF111" s="403">
        <f t="shared" si="247"/>
        <v>0</v>
      </c>
      <c r="KG111" s="403">
        <f t="shared" si="247"/>
        <v>0</v>
      </c>
      <c r="KH111" s="403">
        <f t="shared" si="247"/>
        <v>0</v>
      </c>
      <c r="KI111" s="403">
        <f t="shared" si="247"/>
        <v>0</v>
      </c>
      <c r="KJ111" s="403">
        <f t="shared" si="247"/>
        <v>0</v>
      </c>
      <c r="KK111" s="403">
        <f t="shared" si="247"/>
        <v>0</v>
      </c>
      <c r="KL111" s="403">
        <f t="shared" si="247"/>
        <v>0</v>
      </c>
      <c r="KM111" s="403">
        <f t="shared" si="247"/>
        <v>0</v>
      </c>
      <c r="KN111" s="403">
        <f t="shared" si="247"/>
        <v>0</v>
      </c>
      <c r="KO111" s="403">
        <f t="shared" si="247"/>
        <v>0</v>
      </c>
      <c r="KP111" s="403">
        <f t="shared" si="247"/>
        <v>0</v>
      </c>
      <c r="KQ111" s="403">
        <f t="shared" si="247"/>
        <v>0</v>
      </c>
      <c r="KR111" s="403">
        <f t="shared" si="247"/>
        <v>0</v>
      </c>
      <c r="KS111" s="403">
        <f t="shared" si="247"/>
        <v>0</v>
      </c>
      <c r="KT111" s="403">
        <f t="shared" si="247"/>
        <v>0</v>
      </c>
      <c r="KU111" s="403">
        <f t="shared" si="247"/>
        <v>0</v>
      </c>
      <c r="KV111" s="403">
        <f t="shared" si="247"/>
        <v>0</v>
      </c>
      <c r="KW111" s="403">
        <f t="shared" si="247"/>
        <v>0</v>
      </c>
      <c r="KX111" s="403">
        <f t="shared" si="247"/>
        <v>0</v>
      </c>
      <c r="KY111" s="403">
        <f t="shared" si="247"/>
        <v>0</v>
      </c>
      <c r="KZ111" s="403">
        <f t="shared" si="247"/>
        <v>0</v>
      </c>
      <c r="LA111" s="403">
        <f t="shared" si="247"/>
        <v>0</v>
      </c>
      <c r="LB111" s="403">
        <f t="shared" si="247"/>
        <v>0</v>
      </c>
      <c r="LC111" s="403">
        <f t="shared" si="247"/>
        <v>0</v>
      </c>
      <c r="LD111" s="403">
        <f t="shared" si="247"/>
        <v>0</v>
      </c>
      <c r="LE111" s="403">
        <f t="shared" si="247"/>
        <v>0</v>
      </c>
      <c r="LF111" s="403">
        <f t="shared" si="247"/>
        <v>0</v>
      </c>
      <c r="LG111" s="403">
        <f t="shared" si="247"/>
        <v>0</v>
      </c>
      <c r="LH111" s="403">
        <f t="shared" si="247"/>
        <v>0</v>
      </c>
      <c r="LI111" s="403">
        <f t="shared" si="247"/>
        <v>0</v>
      </c>
      <c r="LJ111" s="403">
        <f t="shared" si="247"/>
        <v>0</v>
      </c>
      <c r="LK111" s="403">
        <f t="shared" si="247"/>
        <v>0</v>
      </c>
      <c r="LL111" s="403">
        <f t="shared" si="247"/>
        <v>0</v>
      </c>
      <c r="LM111" s="403">
        <f t="shared" si="247"/>
        <v>0</v>
      </c>
      <c r="LN111" s="403">
        <f t="shared" si="247"/>
        <v>0</v>
      </c>
      <c r="LO111" s="403">
        <f t="shared" si="247"/>
        <v>0</v>
      </c>
      <c r="LP111" s="403">
        <f t="shared" si="247"/>
        <v>0</v>
      </c>
    </row>
    <row r="112">
      <c r="A112" s="331" t="str">
        <f t="shared" si="77"/>
        <v>09-2031</v>
      </c>
      <c r="B112" s="346">
        <f t="shared" si="70"/>
        <v>8160419.69</v>
      </c>
      <c r="C112" s="346">
        <f t="shared" si="71"/>
        <v>1.001234056</v>
      </c>
      <c r="D112" s="346"/>
      <c r="E112" s="403">
        <f t="shared" ref="E112:BP112" si="248">IF(and($A112-E$66&gt;=0,$A112-E$67&lt;0),E$74,0)</f>
        <v>121708.41</v>
      </c>
      <c r="F112" s="403">
        <f t="shared" si="248"/>
        <v>90594.48</v>
      </c>
      <c r="G112" s="403">
        <f t="shared" si="248"/>
        <v>120000</v>
      </c>
      <c r="H112" s="403">
        <f t="shared" si="248"/>
        <v>129552.28</v>
      </c>
      <c r="I112" s="403">
        <f t="shared" si="248"/>
        <v>107000</v>
      </c>
      <c r="J112" s="403">
        <f t="shared" si="248"/>
        <v>103565</v>
      </c>
      <c r="K112" s="403">
        <f t="shared" si="248"/>
        <v>128418.77</v>
      </c>
      <c r="L112" s="403">
        <f t="shared" si="248"/>
        <v>87232.36</v>
      </c>
      <c r="M112" s="403">
        <f t="shared" si="248"/>
        <v>99881.32</v>
      </c>
      <c r="N112" s="403">
        <f t="shared" si="248"/>
        <v>223221.57</v>
      </c>
      <c r="O112" s="403">
        <f t="shared" si="248"/>
        <v>180593.29</v>
      </c>
      <c r="P112" s="403">
        <f t="shared" si="248"/>
        <v>91968.82</v>
      </c>
      <c r="Q112" s="403">
        <f t="shared" si="248"/>
        <v>102434.8</v>
      </c>
      <c r="R112" s="403">
        <f t="shared" si="248"/>
        <v>181860.19</v>
      </c>
      <c r="S112" s="403">
        <f t="shared" si="248"/>
        <v>208031.99</v>
      </c>
      <c r="T112" s="403">
        <f t="shared" si="248"/>
        <v>217515.94</v>
      </c>
      <c r="U112" s="403">
        <f t="shared" si="248"/>
        <v>195596.52</v>
      </c>
      <c r="V112" s="403">
        <f t="shared" si="248"/>
        <v>184028.25</v>
      </c>
      <c r="W112" s="403">
        <f t="shared" si="248"/>
        <v>168878.71</v>
      </c>
      <c r="X112" s="403">
        <f t="shared" si="248"/>
        <v>162441.03</v>
      </c>
      <c r="Y112" s="403">
        <f t="shared" si="248"/>
        <v>134043.44</v>
      </c>
      <c r="Z112" s="403">
        <f t="shared" si="248"/>
        <v>835.25</v>
      </c>
      <c r="AA112" s="403">
        <f t="shared" si="248"/>
        <v>175069.23</v>
      </c>
      <c r="AB112" s="403">
        <f t="shared" si="248"/>
        <v>159907.69</v>
      </c>
      <c r="AC112" s="403">
        <f t="shared" si="248"/>
        <v>183879.61</v>
      </c>
      <c r="AD112" s="403">
        <f t="shared" si="248"/>
        <v>184851.11</v>
      </c>
      <c r="AE112" s="403">
        <f t="shared" si="248"/>
        <v>240730.29</v>
      </c>
      <c r="AF112" s="403">
        <f t="shared" si="248"/>
        <v>112998.23</v>
      </c>
      <c r="AG112" s="403">
        <f t="shared" si="248"/>
        <v>126237</v>
      </c>
      <c r="AH112" s="403">
        <f t="shared" si="248"/>
        <v>9142.22</v>
      </c>
      <c r="AI112" s="403">
        <f t="shared" si="248"/>
        <v>186686.77</v>
      </c>
      <c r="AJ112" s="403">
        <f t="shared" si="248"/>
        <v>42000</v>
      </c>
      <c r="AK112" s="403">
        <f t="shared" si="248"/>
        <v>271017.63</v>
      </c>
      <c r="AL112" s="403">
        <f t="shared" si="248"/>
        <v>5000</v>
      </c>
      <c r="AM112" s="403">
        <f t="shared" si="248"/>
        <v>127756.57</v>
      </c>
      <c r="AN112" s="403">
        <f t="shared" si="248"/>
        <v>237115.24</v>
      </c>
      <c r="AO112" s="403">
        <f t="shared" si="248"/>
        <v>158167.25</v>
      </c>
      <c r="AP112" s="403">
        <f t="shared" si="248"/>
        <v>103015</v>
      </c>
      <c r="AQ112" s="403">
        <f t="shared" si="248"/>
        <v>155500</v>
      </c>
      <c r="AR112" s="403">
        <f t="shared" si="248"/>
        <v>167620.78</v>
      </c>
      <c r="AS112" s="403">
        <f t="shared" si="248"/>
        <v>191134.2</v>
      </c>
      <c r="AT112" s="403">
        <f t="shared" si="248"/>
        <v>283068.43</v>
      </c>
      <c r="AU112" s="403">
        <f t="shared" si="248"/>
        <v>114804.31</v>
      </c>
      <c r="AV112" s="403">
        <f t="shared" si="248"/>
        <v>109785.34</v>
      </c>
      <c r="AW112" s="403">
        <f t="shared" si="248"/>
        <v>48000</v>
      </c>
      <c r="AX112" s="403">
        <f t="shared" si="248"/>
        <v>164702</v>
      </c>
      <c r="AY112" s="403">
        <f t="shared" si="248"/>
        <v>223255</v>
      </c>
      <c r="AZ112" s="403">
        <f t="shared" si="248"/>
        <v>72000</v>
      </c>
      <c r="BA112" s="403">
        <f t="shared" si="248"/>
        <v>97799.52</v>
      </c>
      <c r="BB112" s="403">
        <f t="shared" si="248"/>
        <v>242596.66</v>
      </c>
      <c r="BC112" s="403">
        <f t="shared" si="248"/>
        <v>108292.85</v>
      </c>
      <c r="BD112" s="403">
        <f t="shared" si="248"/>
        <v>238900</v>
      </c>
      <c r="BE112" s="403">
        <f t="shared" si="248"/>
        <v>101455.9</v>
      </c>
      <c r="BF112" s="403">
        <f t="shared" si="248"/>
        <v>23511.76</v>
      </c>
      <c r="BG112" s="403">
        <f t="shared" si="248"/>
        <v>20008.84</v>
      </c>
      <c r="BH112" s="403">
        <f t="shared" si="248"/>
        <v>77858.98</v>
      </c>
      <c r="BI112" s="403">
        <f t="shared" si="248"/>
        <v>45000</v>
      </c>
      <c r="BJ112" s="403">
        <f t="shared" si="248"/>
        <v>124565</v>
      </c>
      <c r="BK112" s="403">
        <f t="shared" si="248"/>
        <v>25000</v>
      </c>
      <c r="BL112" s="403">
        <f t="shared" si="248"/>
        <v>29885</v>
      </c>
      <c r="BM112" s="403">
        <f t="shared" si="248"/>
        <v>33809.25</v>
      </c>
      <c r="BN112" s="403">
        <f t="shared" si="248"/>
        <v>10969.85</v>
      </c>
      <c r="BO112" s="403">
        <f t="shared" si="248"/>
        <v>77861.76</v>
      </c>
      <c r="BP112" s="403">
        <f t="shared" si="248"/>
        <v>10058</v>
      </c>
      <c r="BQ112" s="403"/>
      <c r="BR112" s="403">
        <f t="shared" ref="BR112:EC112" si="249">IF(and($A112-BR$66&gt;=0,$A112-BR$67&lt;0),BR$74,0)</f>
        <v>0</v>
      </c>
      <c r="BS112" s="403">
        <f t="shared" si="249"/>
        <v>0</v>
      </c>
      <c r="BT112" s="403">
        <f t="shared" si="249"/>
        <v>0</v>
      </c>
      <c r="BU112" s="403">
        <f t="shared" si="249"/>
        <v>0</v>
      </c>
      <c r="BV112" s="403">
        <f t="shared" si="249"/>
        <v>0</v>
      </c>
      <c r="BW112" s="403">
        <f t="shared" si="249"/>
        <v>0</v>
      </c>
      <c r="BX112" s="403">
        <f t="shared" si="249"/>
        <v>0</v>
      </c>
      <c r="BY112" s="403">
        <f t="shared" si="249"/>
        <v>0</v>
      </c>
      <c r="BZ112" s="403">
        <f t="shared" si="249"/>
        <v>0</v>
      </c>
      <c r="CA112" s="403">
        <f t="shared" si="249"/>
        <v>0</v>
      </c>
      <c r="CB112" s="403">
        <f t="shared" si="249"/>
        <v>0</v>
      </c>
      <c r="CC112" s="403">
        <f t="shared" si="249"/>
        <v>0</v>
      </c>
      <c r="CD112" s="403">
        <f t="shared" si="249"/>
        <v>0</v>
      </c>
      <c r="CE112" s="403">
        <f t="shared" si="249"/>
        <v>0</v>
      </c>
      <c r="CF112" s="403">
        <f t="shared" si="249"/>
        <v>0</v>
      </c>
      <c r="CG112" s="403">
        <f t="shared" si="249"/>
        <v>0</v>
      </c>
      <c r="CH112" s="403">
        <f t="shared" si="249"/>
        <v>0</v>
      </c>
      <c r="CI112" s="403">
        <f t="shared" si="249"/>
        <v>0</v>
      </c>
      <c r="CJ112" s="403">
        <f t="shared" si="249"/>
        <v>0</v>
      </c>
      <c r="CK112" s="403">
        <f t="shared" si="249"/>
        <v>0</v>
      </c>
      <c r="CL112" s="403">
        <f t="shared" si="249"/>
        <v>0</v>
      </c>
      <c r="CM112" s="403">
        <f t="shared" si="249"/>
        <v>0</v>
      </c>
      <c r="CN112" s="403">
        <f t="shared" si="249"/>
        <v>0</v>
      </c>
      <c r="CO112" s="403">
        <f t="shared" si="249"/>
        <v>0</v>
      </c>
      <c r="CP112" s="403">
        <f t="shared" si="249"/>
        <v>0</v>
      </c>
      <c r="CQ112" s="403">
        <f t="shared" si="249"/>
        <v>0</v>
      </c>
      <c r="CR112" s="403">
        <f t="shared" si="249"/>
        <v>0</v>
      </c>
      <c r="CS112" s="403">
        <f t="shared" si="249"/>
        <v>0</v>
      </c>
      <c r="CT112" s="403">
        <f t="shared" si="249"/>
        <v>0</v>
      </c>
      <c r="CU112" s="403">
        <f t="shared" si="249"/>
        <v>0</v>
      </c>
      <c r="CV112" s="403">
        <f t="shared" si="249"/>
        <v>0</v>
      </c>
      <c r="CW112" s="403">
        <f t="shared" si="249"/>
        <v>0</v>
      </c>
      <c r="CX112" s="403">
        <f t="shared" si="249"/>
        <v>0</v>
      </c>
      <c r="CY112" s="403">
        <f t="shared" si="249"/>
        <v>0</v>
      </c>
      <c r="CZ112" s="403">
        <f t="shared" si="249"/>
        <v>0</v>
      </c>
      <c r="DA112" s="403">
        <f t="shared" si="249"/>
        <v>0</v>
      </c>
      <c r="DB112" s="403">
        <f t="shared" si="249"/>
        <v>0</v>
      </c>
      <c r="DC112" s="403">
        <f t="shared" si="249"/>
        <v>0</v>
      </c>
      <c r="DD112" s="403">
        <f t="shared" si="249"/>
        <v>0</v>
      </c>
      <c r="DE112" s="403">
        <f t="shared" si="249"/>
        <v>0</v>
      </c>
      <c r="DF112" s="403">
        <f t="shared" si="249"/>
        <v>0</v>
      </c>
      <c r="DG112" s="403">
        <f t="shared" si="249"/>
        <v>0</v>
      </c>
      <c r="DH112" s="403">
        <f t="shared" si="249"/>
        <v>0</v>
      </c>
      <c r="DI112" s="403">
        <f t="shared" si="249"/>
        <v>0</v>
      </c>
      <c r="DJ112" s="403">
        <f t="shared" si="249"/>
        <v>0</v>
      </c>
      <c r="DK112" s="403">
        <f t="shared" si="249"/>
        <v>0</v>
      </c>
      <c r="DL112" s="403">
        <f t="shared" si="249"/>
        <v>0</v>
      </c>
      <c r="DM112" s="403">
        <f t="shared" si="249"/>
        <v>0</v>
      </c>
      <c r="DN112" s="403">
        <f t="shared" si="249"/>
        <v>0</v>
      </c>
      <c r="DO112" s="403">
        <f t="shared" si="249"/>
        <v>0</v>
      </c>
      <c r="DP112" s="403">
        <f t="shared" si="249"/>
        <v>0</v>
      </c>
      <c r="DQ112" s="403">
        <f t="shared" si="249"/>
        <v>0</v>
      </c>
      <c r="DR112" s="403">
        <f t="shared" si="249"/>
        <v>0</v>
      </c>
      <c r="DS112" s="403">
        <f t="shared" si="249"/>
        <v>0</v>
      </c>
      <c r="DT112" s="403">
        <f t="shared" si="249"/>
        <v>0</v>
      </c>
      <c r="DU112" s="403">
        <f t="shared" si="249"/>
        <v>0</v>
      </c>
      <c r="DV112" s="403">
        <f t="shared" si="249"/>
        <v>0</v>
      </c>
      <c r="DW112" s="403">
        <f t="shared" si="249"/>
        <v>0</v>
      </c>
      <c r="DX112" s="403">
        <f t="shared" si="249"/>
        <v>0</v>
      </c>
      <c r="DY112" s="403">
        <f t="shared" si="249"/>
        <v>0</v>
      </c>
      <c r="DZ112" s="403">
        <f t="shared" si="249"/>
        <v>0</v>
      </c>
      <c r="EA112" s="403">
        <f t="shared" si="249"/>
        <v>0</v>
      </c>
      <c r="EB112" s="403">
        <f t="shared" si="249"/>
        <v>0</v>
      </c>
      <c r="EC112" s="403">
        <f t="shared" si="249"/>
        <v>0</v>
      </c>
      <c r="ED112" s="403"/>
      <c r="EE112" s="403">
        <f t="shared" ref="EE112:GP112" si="250">IF(and($A112-EE$66&gt;=0,$A112-EE$67&lt;0),EE$74,0)</f>
        <v>0</v>
      </c>
      <c r="EF112" s="403">
        <f t="shared" si="250"/>
        <v>0</v>
      </c>
      <c r="EG112" s="403">
        <f t="shared" si="250"/>
        <v>0</v>
      </c>
      <c r="EH112" s="403">
        <f t="shared" si="250"/>
        <v>0</v>
      </c>
      <c r="EI112" s="403">
        <f t="shared" si="250"/>
        <v>0</v>
      </c>
      <c r="EJ112" s="403">
        <f t="shared" si="250"/>
        <v>0</v>
      </c>
      <c r="EK112" s="403">
        <f t="shared" si="250"/>
        <v>0</v>
      </c>
      <c r="EL112" s="403">
        <f t="shared" si="250"/>
        <v>0</v>
      </c>
      <c r="EM112" s="403">
        <f t="shared" si="250"/>
        <v>0</v>
      </c>
      <c r="EN112" s="403">
        <f t="shared" si="250"/>
        <v>0</v>
      </c>
      <c r="EO112" s="403">
        <f t="shared" si="250"/>
        <v>0</v>
      </c>
      <c r="EP112" s="403">
        <f t="shared" si="250"/>
        <v>0</v>
      </c>
      <c r="EQ112" s="403">
        <f t="shared" si="250"/>
        <v>0</v>
      </c>
      <c r="ER112" s="403">
        <f t="shared" si="250"/>
        <v>0</v>
      </c>
      <c r="ES112" s="403">
        <f t="shared" si="250"/>
        <v>0</v>
      </c>
      <c r="ET112" s="403">
        <f t="shared" si="250"/>
        <v>0</v>
      </c>
      <c r="EU112" s="403">
        <f t="shared" si="250"/>
        <v>0</v>
      </c>
      <c r="EV112" s="403">
        <f t="shared" si="250"/>
        <v>0</v>
      </c>
      <c r="EW112" s="403">
        <f t="shared" si="250"/>
        <v>0</v>
      </c>
      <c r="EX112" s="403">
        <f t="shared" si="250"/>
        <v>0</v>
      </c>
      <c r="EY112" s="403">
        <f t="shared" si="250"/>
        <v>0</v>
      </c>
      <c r="EZ112" s="403">
        <f t="shared" si="250"/>
        <v>0</v>
      </c>
      <c r="FA112" s="403">
        <f t="shared" si="250"/>
        <v>0</v>
      </c>
      <c r="FB112" s="403">
        <f t="shared" si="250"/>
        <v>0</v>
      </c>
      <c r="FC112" s="403">
        <f t="shared" si="250"/>
        <v>0</v>
      </c>
      <c r="FD112" s="403">
        <f t="shared" si="250"/>
        <v>0</v>
      </c>
      <c r="FE112" s="403">
        <f t="shared" si="250"/>
        <v>0</v>
      </c>
      <c r="FF112" s="403">
        <f t="shared" si="250"/>
        <v>0</v>
      </c>
      <c r="FG112" s="403">
        <f t="shared" si="250"/>
        <v>0</v>
      </c>
      <c r="FH112" s="403">
        <f t="shared" si="250"/>
        <v>0</v>
      </c>
      <c r="FI112" s="403">
        <f t="shared" si="250"/>
        <v>0</v>
      </c>
      <c r="FJ112" s="403">
        <f t="shared" si="250"/>
        <v>0</v>
      </c>
      <c r="FK112" s="403">
        <f t="shared" si="250"/>
        <v>0</v>
      </c>
      <c r="FL112" s="403">
        <f t="shared" si="250"/>
        <v>0</v>
      </c>
      <c r="FM112" s="403">
        <f t="shared" si="250"/>
        <v>0</v>
      </c>
      <c r="FN112" s="403">
        <f t="shared" si="250"/>
        <v>0</v>
      </c>
      <c r="FO112" s="403">
        <f t="shared" si="250"/>
        <v>0</v>
      </c>
      <c r="FP112" s="403">
        <f t="shared" si="250"/>
        <v>0</v>
      </c>
      <c r="FQ112" s="403">
        <f t="shared" si="250"/>
        <v>0</v>
      </c>
      <c r="FR112" s="403">
        <f t="shared" si="250"/>
        <v>0</v>
      </c>
      <c r="FS112" s="403">
        <f t="shared" si="250"/>
        <v>0</v>
      </c>
      <c r="FT112" s="403">
        <f t="shared" si="250"/>
        <v>0</v>
      </c>
      <c r="FU112" s="403">
        <f t="shared" si="250"/>
        <v>0</v>
      </c>
      <c r="FV112" s="403">
        <f t="shared" si="250"/>
        <v>0</v>
      </c>
      <c r="FW112" s="403">
        <f t="shared" si="250"/>
        <v>0</v>
      </c>
      <c r="FX112" s="403">
        <f t="shared" si="250"/>
        <v>0</v>
      </c>
      <c r="FY112" s="403">
        <f t="shared" si="250"/>
        <v>0</v>
      </c>
      <c r="FZ112" s="403">
        <f t="shared" si="250"/>
        <v>0</v>
      </c>
      <c r="GA112" s="403">
        <f t="shared" si="250"/>
        <v>0</v>
      </c>
      <c r="GB112" s="403">
        <f t="shared" si="250"/>
        <v>0</v>
      </c>
      <c r="GC112" s="403">
        <f t="shared" si="250"/>
        <v>0</v>
      </c>
      <c r="GD112" s="403">
        <f t="shared" si="250"/>
        <v>0</v>
      </c>
      <c r="GE112" s="403">
        <f t="shared" si="250"/>
        <v>0</v>
      </c>
      <c r="GF112" s="403">
        <f t="shared" si="250"/>
        <v>0</v>
      </c>
      <c r="GG112" s="403">
        <f t="shared" si="250"/>
        <v>0</v>
      </c>
      <c r="GH112" s="403">
        <f t="shared" si="250"/>
        <v>0</v>
      </c>
      <c r="GI112" s="403">
        <f t="shared" si="250"/>
        <v>0</v>
      </c>
      <c r="GJ112" s="403">
        <f t="shared" si="250"/>
        <v>0</v>
      </c>
      <c r="GK112" s="403">
        <f t="shared" si="250"/>
        <v>0</v>
      </c>
      <c r="GL112" s="403">
        <f t="shared" si="250"/>
        <v>0</v>
      </c>
      <c r="GM112" s="403">
        <f t="shared" si="250"/>
        <v>0</v>
      </c>
      <c r="GN112" s="403">
        <f t="shared" si="250"/>
        <v>0</v>
      </c>
      <c r="GO112" s="403">
        <f t="shared" si="250"/>
        <v>0</v>
      </c>
      <c r="GP112" s="403">
        <f t="shared" si="250"/>
        <v>0</v>
      </c>
      <c r="GQ112" s="403"/>
      <c r="GR112" s="403">
        <f t="shared" ref="GR112:JC112" si="251">IF(and($A112-GR$66&gt;=0,$A112-GR$67&lt;0),GR$74,0)</f>
        <v>0</v>
      </c>
      <c r="GS112" s="403">
        <f t="shared" si="251"/>
        <v>0</v>
      </c>
      <c r="GT112" s="403">
        <f t="shared" si="251"/>
        <v>0</v>
      </c>
      <c r="GU112" s="403">
        <f t="shared" si="251"/>
        <v>0</v>
      </c>
      <c r="GV112" s="403">
        <f t="shared" si="251"/>
        <v>0</v>
      </c>
      <c r="GW112" s="403">
        <f t="shared" si="251"/>
        <v>0</v>
      </c>
      <c r="GX112" s="403">
        <f t="shared" si="251"/>
        <v>0</v>
      </c>
      <c r="GY112" s="403">
        <f t="shared" si="251"/>
        <v>0</v>
      </c>
      <c r="GZ112" s="403">
        <f t="shared" si="251"/>
        <v>0</v>
      </c>
      <c r="HA112" s="403">
        <f t="shared" si="251"/>
        <v>0</v>
      </c>
      <c r="HB112" s="403">
        <f t="shared" si="251"/>
        <v>0</v>
      </c>
      <c r="HC112" s="403">
        <f t="shared" si="251"/>
        <v>0</v>
      </c>
      <c r="HD112" s="403">
        <f t="shared" si="251"/>
        <v>0</v>
      </c>
      <c r="HE112" s="403">
        <f t="shared" si="251"/>
        <v>0</v>
      </c>
      <c r="HF112" s="403">
        <f t="shared" si="251"/>
        <v>0</v>
      </c>
      <c r="HG112" s="403">
        <f t="shared" si="251"/>
        <v>0</v>
      </c>
      <c r="HH112" s="403">
        <f t="shared" si="251"/>
        <v>0</v>
      </c>
      <c r="HI112" s="403">
        <f t="shared" si="251"/>
        <v>0</v>
      </c>
      <c r="HJ112" s="403">
        <f t="shared" si="251"/>
        <v>0</v>
      </c>
      <c r="HK112" s="403">
        <f t="shared" si="251"/>
        <v>0</v>
      </c>
      <c r="HL112" s="403">
        <f t="shared" si="251"/>
        <v>0</v>
      </c>
      <c r="HM112" s="403">
        <f t="shared" si="251"/>
        <v>0</v>
      </c>
      <c r="HN112" s="403">
        <f t="shared" si="251"/>
        <v>0</v>
      </c>
      <c r="HO112" s="403">
        <f t="shared" si="251"/>
        <v>0</v>
      </c>
      <c r="HP112" s="403">
        <f t="shared" si="251"/>
        <v>0</v>
      </c>
      <c r="HQ112" s="403">
        <f t="shared" si="251"/>
        <v>0</v>
      </c>
      <c r="HR112" s="403">
        <f t="shared" si="251"/>
        <v>0</v>
      </c>
      <c r="HS112" s="403">
        <f t="shared" si="251"/>
        <v>0</v>
      </c>
      <c r="HT112" s="403">
        <f t="shared" si="251"/>
        <v>0</v>
      </c>
      <c r="HU112" s="403">
        <f t="shared" si="251"/>
        <v>0</v>
      </c>
      <c r="HV112" s="403">
        <f t="shared" si="251"/>
        <v>0</v>
      </c>
      <c r="HW112" s="403">
        <f t="shared" si="251"/>
        <v>0</v>
      </c>
      <c r="HX112" s="403">
        <f t="shared" si="251"/>
        <v>0</v>
      </c>
      <c r="HY112" s="403">
        <f t="shared" si="251"/>
        <v>0</v>
      </c>
      <c r="HZ112" s="403">
        <f t="shared" si="251"/>
        <v>0</v>
      </c>
      <c r="IA112" s="403">
        <f t="shared" si="251"/>
        <v>0</v>
      </c>
      <c r="IB112" s="403">
        <f t="shared" si="251"/>
        <v>0</v>
      </c>
      <c r="IC112" s="403">
        <f t="shared" si="251"/>
        <v>0</v>
      </c>
      <c r="ID112" s="403">
        <f t="shared" si="251"/>
        <v>0</v>
      </c>
      <c r="IE112" s="403">
        <f t="shared" si="251"/>
        <v>0</v>
      </c>
      <c r="IF112" s="403">
        <f t="shared" si="251"/>
        <v>0</v>
      </c>
      <c r="IG112" s="403">
        <f t="shared" si="251"/>
        <v>0</v>
      </c>
      <c r="IH112" s="403">
        <f t="shared" si="251"/>
        <v>0</v>
      </c>
      <c r="II112" s="403">
        <f t="shared" si="251"/>
        <v>0</v>
      </c>
      <c r="IJ112" s="403">
        <f t="shared" si="251"/>
        <v>0</v>
      </c>
      <c r="IK112" s="403">
        <f t="shared" si="251"/>
        <v>0</v>
      </c>
      <c r="IL112" s="403">
        <f t="shared" si="251"/>
        <v>0</v>
      </c>
      <c r="IM112" s="403">
        <f t="shared" si="251"/>
        <v>0</v>
      </c>
      <c r="IN112" s="403">
        <f t="shared" si="251"/>
        <v>0</v>
      </c>
      <c r="IO112" s="403">
        <f t="shared" si="251"/>
        <v>0</v>
      </c>
      <c r="IP112" s="403">
        <f t="shared" si="251"/>
        <v>0</v>
      </c>
      <c r="IQ112" s="403">
        <f t="shared" si="251"/>
        <v>0</v>
      </c>
      <c r="IR112" s="403">
        <f t="shared" si="251"/>
        <v>0</v>
      </c>
      <c r="IS112" s="403">
        <f t="shared" si="251"/>
        <v>0</v>
      </c>
      <c r="IT112" s="403">
        <f t="shared" si="251"/>
        <v>0</v>
      </c>
      <c r="IU112" s="403">
        <f t="shared" si="251"/>
        <v>0</v>
      </c>
      <c r="IV112" s="403">
        <f t="shared" si="251"/>
        <v>0</v>
      </c>
      <c r="IW112" s="403">
        <f t="shared" si="251"/>
        <v>0</v>
      </c>
      <c r="IX112" s="403">
        <f t="shared" si="251"/>
        <v>0</v>
      </c>
      <c r="IY112" s="403">
        <f t="shared" si="251"/>
        <v>0</v>
      </c>
      <c r="IZ112" s="403">
        <f t="shared" si="251"/>
        <v>0</v>
      </c>
      <c r="JA112" s="403">
        <f t="shared" si="251"/>
        <v>0</v>
      </c>
      <c r="JB112" s="403">
        <f t="shared" si="251"/>
        <v>0</v>
      </c>
      <c r="JC112" s="403">
        <f t="shared" si="251"/>
        <v>0</v>
      </c>
      <c r="JD112" s="403"/>
      <c r="JE112" s="403">
        <f t="shared" ref="JE112:LP112" si="252">IF(and($A112-JE$66&gt;=0,$A112-JE$67&lt;0),JE$74,0)</f>
        <v>0</v>
      </c>
      <c r="JF112" s="403">
        <f t="shared" si="252"/>
        <v>0</v>
      </c>
      <c r="JG112" s="403">
        <f t="shared" si="252"/>
        <v>0</v>
      </c>
      <c r="JH112" s="403">
        <f t="shared" si="252"/>
        <v>0</v>
      </c>
      <c r="JI112" s="403">
        <f t="shared" si="252"/>
        <v>0</v>
      </c>
      <c r="JJ112" s="403">
        <f t="shared" si="252"/>
        <v>0</v>
      </c>
      <c r="JK112" s="403">
        <f t="shared" si="252"/>
        <v>0</v>
      </c>
      <c r="JL112" s="403">
        <f t="shared" si="252"/>
        <v>0</v>
      </c>
      <c r="JM112" s="403">
        <f t="shared" si="252"/>
        <v>0</v>
      </c>
      <c r="JN112" s="403">
        <f t="shared" si="252"/>
        <v>0</v>
      </c>
      <c r="JO112" s="403">
        <f t="shared" si="252"/>
        <v>0</v>
      </c>
      <c r="JP112" s="403">
        <f t="shared" si="252"/>
        <v>0</v>
      </c>
      <c r="JQ112" s="403">
        <f t="shared" si="252"/>
        <v>0</v>
      </c>
      <c r="JR112" s="403">
        <f t="shared" si="252"/>
        <v>0</v>
      </c>
      <c r="JS112" s="403">
        <f t="shared" si="252"/>
        <v>0</v>
      </c>
      <c r="JT112" s="403">
        <f t="shared" si="252"/>
        <v>0</v>
      </c>
      <c r="JU112" s="403">
        <f t="shared" si="252"/>
        <v>0</v>
      </c>
      <c r="JV112" s="403">
        <f t="shared" si="252"/>
        <v>0</v>
      </c>
      <c r="JW112" s="403">
        <f t="shared" si="252"/>
        <v>0</v>
      </c>
      <c r="JX112" s="403">
        <f t="shared" si="252"/>
        <v>0</v>
      </c>
      <c r="JY112" s="403">
        <f t="shared" si="252"/>
        <v>0</v>
      </c>
      <c r="JZ112" s="403">
        <f t="shared" si="252"/>
        <v>0</v>
      </c>
      <c r="KA112" s="403">
        <f t="shared" si="252"/>
        <v>0</v>
      </c>
      <c r="KB112" s="403">
        <f t="shared" si="252"/>
        <v>0</v>
      </c>
      <c r="KC112" s="403">
        <f t="shared" si="252"/>
        <v>0</v>
      </c>
      <c r="KD112" s="403">
        <f t="shared" si="252"/>
        <v>0</v>
      </c>
      <c r="KE112" s="403">
        <f t="shared" si="252"/>
        <v>0</v>
      </c>
      <c r="KF112" s="403">
        <f t="shared" si="252"/>
        <v>0</v>
      </c>
      <c r="KG112" s="403">
        <f t="shared" si="252"/>
        <v>0</v>
      </c>
      <c r="KH112" s="403">
        <f t="shared" si="252"/>
        <v>0</v>
      </c>
      <c r="KI112" s="403">
        <f t="shared" si="252"/>
        <v>0</v>
      </c>
      <c r="KJ112" s="403">
        <f t="shared" si="252"/>
        <v>0</v>
      </c>
      <c r="KK112" s="403">
        <f t="shared" si="252"/>
        <v>0</v>
      </c>
      <c r="KL112" s="403">
        <f t="shared" si="252"/>
        <v>0</v>
      </c>
      <c r="KM112" s="403">
        <f t="shared" si="252"/>
        <v>0</v>
      </c>
      <c r="KN112" s="403">
        <f t="shared" si="252"/>
        <v>0</v>
      </c>
      <c r="KO112" s="403">
        <f t="shared" si="252"/>
        <v>0</v>
      </c>
      <c r="KP112" s="403">
        <f t="shared" si="252"/>
        <v>0</v>
      </c>
      <c r="KQ112" s="403">
        <f t="shared" si="252"/>
        <v>0</v>
      </c>
      <c r="KR112" s="403">
        <f t="shared" si="252"/>
        <v>0</v>
      </c>
      <c r="KS112" s="403">
        <f t="shared" si="252"/>
        <v>0</v>
      </c>
      <c r="KT112" s="403">
        <f t="shared" si="252"/>
        <v>0</v>
      </c>
      <c r="KU112" s="403">
        <f t="shared" si="252"/>
        <v>0</v>
      </c>
      <c r="KV112" s="403">
        <f t="shared" si="252"/>
        <v>0</v>
      </c>
      <c r="KW112" s="403">
        <f t="shared" si="252"/>
        <v>0</v>
      </c>
      <c r="KX112" s="403">
        <f t="shared" si="252"/>
        <v>0</v>
      </c>
      <c r="KY112" s="403">
        <f t="shared" si="252"/>
        <v>0</v>
      </c>
      <c r="KZ112" s="403">
        <f t="shared" si="252"/>
        <v>0</v>
      </c>
      <c r="LA112" s="403">
        <f t="shared" si="252"/>
        <v>0</v>
      </c>
      <c r="LB112" s="403">
        <f t="shared" si="252"/>
        <v>0</v>
      </c>
      <c r="LC112" s="403">
        <f t="shared" si="252"/>
        <v>0</v>
      </c>
      <c r="LD112" s="403">
        <f t="shared" si="252"/>
        <v>0</v>
      </c>
      <c r="LE112" s="403">
        <f t="shared" si="252"/>
        <v>0</v>
      </c>
      <c r="LF112" s="403">
        <f t="shared" si="252"/>
        <v>0</v>
      </c>
      <c r="LG112" s="403">
        <f t="shared" si="252"/>
        <v>0</v>
      </c>
      <c r="LH112" s="403">
        <f t="shared" si="252"/>
        <v>0</v>
      </c>
      <c r="LI112" s="403">
        <f t="shared" si="252"/>
        <v>0</v>
      </c>
      <c r="LJ112" s="403">
        <f t="shared" si="252"/>
        <v>0</v>
      </c>
      <c r="LK112" s="403">
        <f t="shared" si="252"/>
        <v>0</v>
      </c>
      <c r="LL112" s="403">
        <f t="shared" si="252"/>
        <v>0</v>
      </c>
      <c r="LM112" s="403">
        <f t="shared" si="252"/>
        <v>0</v>
      </c>
      <c r="LN112" s="403">
        <f t="shared" si="252"/>
        <v>0</v>
      </c>
      <c r="LO112" s="403">
        <f t="shared" si="252"/>
        <v>0</v>
      </c>
      <c r="LP112" s="403">
        <f t="shared" si="252"/>
        <v>0</v>
      </c>
    </row>
    <row r="113">
      <c r="A113" s="331" t="str">
        <f t="shared" si="77"/>
        <v>12-2031</v>
      </c>
      <c r="B113" s="346">
        <f t="shared" si="70"/>
        <v>8160419.69</v>
      </c>
      <c r="C113" s="346">
        <f t="shared" si="71"/>
        <v>1.001234056</v>
      </c>
      <c r="D113" s="346"/>
      <c r="E113" s="403">
        <f t="shared" ref="E113:BP113" si="253">IF(and($A113-E$66&gt;=0,$A113-E$67&lt;0),E$74,0)</f>
        <v>121708.41</v>
      </c>
      <c r="F113" s="403">
        <f t="shared" si="253"/>
        <v>90594.48</v>
      </c>
      <c r="G113" s="403">
        <f t="shared" si="253"/>
        <v>120000</v>
      </c>
      <c r="H113" s="403">
        <f t="shared" si="253"/>
        <v>129552.28</v>
      </c>
      <c r="I113" s="403">
        <f t="shared" si="253"/>
        <v>107000</v>
      </c>
      <c r="J113" s="403">
        <f t="shared" si="253"/>
        <v>103565</v>
      </c>
      <c r="K113" s="403">
        <f t="shared" si="253"/>
        <v>128418.77</v>
      </c>
      <c r="L113" s="403">
        <f t="shared" si="253"/>
        <v>87232.36</v>
      </c>
      <c r="M113" s="403">
        <f t="shared" si="253"/>
        <v>99881.32</v>
      </c>
      <c r="N113" s="403">
        <f t="shared" si="253"/>
        <v>223221.57</v>
      </c>
      <c r="O113" s="403">
        <f t="shared" si="253"/>
        <v>180593.29</v>
      </c>
      <c r="P113" s="403">
        <f t="shared" si="253"/>
        <v>91968.82</v>
      </c>
      <c r="Q113" s="403">
        <f t="shared" si="253"/>
        <v>102434.8</v>
      </c>
      <c r="R113" s="403">
        <f t="shared" si="253"/>
        <v>181860.19</v>
      </c>
      <c r="S113" s="403">
        <f t="shared" si="253"/>
        <v>208031.99</v>
      </c>
      <c r="T113" s="403">
        <f t="shared" si="253"/>
        <v>217515.94</v>
      </c>
      <c r="U113" s="403">
        <f t="shared" si="253"/>
        <v>195596.52</v>
      </c>
      <c r="V113" s="403">
        <f t="shared" si="253"/>
        <v>184028.25</v>
      </c>
      <c r="W113" s="403">
        <f t="shared" si="253"/>
        <v>168878.71</v>
      </c>
      <c r="X113" s="403">
        <f t="shared" si="253"/>
        <v>162441.03</v>
      </c>
      <c r="Y113" s="403">
        <f t="shared" si="253"/>
        <v>134043.44</v>
      </c>
      <c r="Z113" s="403">
        <f t="shared" si="253"/>
        <v>835.25</v>
      </c>
      <c r="AA113" s="403">
        <f t="shared" si="253"/>
        <v>175069.23</v>
      </c>
      <c r="AB113" s="403">
        <f t="shared" si="253"/>
        <v>159907.69</v>
      </c>
      <c r="AC113" s="403">
        <f t="shared" si="253"/>
        <v>183879.61</v>
      </c>
      <c r="AD113" s="403">
        <f t="shared" si="253"/>
        <v>184851.11</v>
      </c>
      <c r="AE113" s="403">
        <f t="shared" si="253"/>
        <v>240730.29</v>
      </c>
      <c r="AF113" s="403">
        <f t="shared" si="253"/>
        <v>112998.23</v>
      </c>
      <c r="AG113" s="403">
        <f t="shared" si="253"/>
        <v>126237</v>
      </c>
      <c r="AH113" s="403">
        <f t="shared" si="253"/>
        <v>9142.22</v>
      </c>
      <c r="AI113" s="403">
        <f t="shared" si="253"/>
        <v>186686.77</v>
      </c>
      <c r="AJ113" s="403">
        <f t="shared" si="253"/>
        <v>42000</v>
      </c>
      <c r="AK113" s="403">
        <f t="shared" si="253"/>
        <v>271017.63</v>
      </c>
      <c r="AL113" s="403">
        <f t="shared" si="253"/>
        <v>5000</v>
      </c>
      <c r="AM113" s="403">
        <f t="shared" si="253"/>
        <v>127756.57</v>
      </c>
      <c r="AN113" s="403">
        <f t="shared" si="253"/>
        <v>237115.24</v>
      </c>
      <c r="AO113" s="403">
        <f t="shared" si="253"/>
        <v>158167.25</v>
      </c>
      <c r="AP113" s="403">
        <f t="shared" si="253"/>
        <v>103015</v>
      </c>
      <c r="AQ113" s="403">
        <f t="shared" si="253"/>
        <v>155500</v>
      </c>
      <c r="AR113" s="403">
        <f t="shared" si="253"/>
        <v>167620.78</v>
      </c>
      <c r="AS113" s="403">
        <f t="shared" si="253"/>
        <v>191134.2</v>
      </c>
      <c r="AT113" s="403">
        <f t="shared" si="253"/>
        <v>283068.43</v>
      </c>
      <c r="AU113" s="403">
        <f t="shared" si="253"/>
        <v>114804.31</v>
      </c>
      <c r="AV113" s="403">
        <f t="shared" si="253"/>
        <v>109785.34</v>
      </c>
      <c r="AW113" s="403">
        <f t="shared" si="253"/>
        <v>48000</v>
      </c>
      <c r="AX113" s="403">
        <f t="shared" si="253"/>
        <v>164702</v>
      </c>
      <c r="AY113" s="403">
        <f t="shared" si="253"/>
        <v>223255</v>
      </c>
      <c r="AZ113" s="403">
        <f t="shared" si="253"/>
        <v>72000</v>
      </c>
      <c r="BA113" s="403">
        <f t="shared" si="253"/>
        <v>97799.52</v>
      </c>
      <c r="BB113" s="403">
        <f t="shared" si="253"/>
        <v>242596.66</v>
      </c>
      <c r="BC113" s="403">
        <f t="shared" si="253"/>
        <v>108292.85</v>
      </c>
      <c r="BD113" s="403">
        <f t="shared" si="253"/>
        <v>238900</v>
      </c>
      <c r="BE113" s="403">
        <f t="shared" si="253"/>
        <v>101455.9</v>
      </c>
      <c r="BF113" s="403">
        <f t="shared" si="253"/>
        <v>23511.76</v>
      </c>
      <c r="BG113" s="403">
        <f t="shared" si="253"/>
        <v>20008.84</v>
      </c>
      <c r="BH113" s="403">
        <f t="shared" si="253"/>
        <v>77858.98</v>
      </c>
      <c r="BI113" s="403">
        <f t="shared" si="253"/>
        <v>45000</v>
      </c>
      <c r="BJ113" s="403">
        <f t="shared" si="253"/>
        <v>124565</v>
      </c>
      <c r="BK113" s="403">
        <f t="shared" si="253"/>
        <v>25000</v>
      </c>
      <c r="BL113" s="403">
        <f t="shared" si="253"/>
        <v>29885</v>
      </c>
      <c r="BM113" s="403">
        <f t="shared" si="253"/>
        <v>33809.25</v>
      </c>
      <c r="BN113" s="403">
        <f t="shared" si="253"/>
        <v>10969.85</v>
      </c>
      <c r="BO113" s="403">
        <f t="shared" si="253"/>
        <v>77861.76</v>
      </c>
      <c r="BP113" s="403">
        <f t="shared" si="253"/>
        <v>10058</v>
      </c>
      <c r="BQ113" s="403"/>
      <c r="BR113" s="403">
        <f t="shared" ref="BR113:EC113" si="254">IF(and($A113-BR$66&gt;=0,$A113-BR$67&lt;0),BR$74,0)</f>
        <v>0</v>
      </c>
      <c r="BS113" s="403">
        <f t="shared" si="254"/>
        <v>0</v>
      </c>
      <c r="BT113" s="403">
        <f t="shared" si="254"/>
        <v>0</v>
      </c>
      <c r="BU113" s="403">
        <f t="shared" si="254"/>
        <v>0</v>
      </c>
      <c r="BV113" s="403">
        <f t="shared" si="254"/>
        <v>0</v>
      </c>
      <c r="BW113" s="403">
        <f t="shared" si="254"/>
        <v>0</v>
      </c>
      <c r="BX113" s="403">
        <f t="shared" si="254"/>
        <v>0</v>
      </c>
      <c r="BY113" s="403">
        <f t="shared" si="254"/>
        <v>0</v>
      </c>
      <c r="BZ113" s="403">
        <f t="shared" si="254"/>
        <v>0</v>
      </c>
      <c r="CA113" s="403">
        <f t="shared" si="254"/>
        <v>0</v>
      </c>
      <c r="CB113" s="403">
        <f t="shared" si="254"/>
        <v>0</v>
      </c>
      <c r="CC113" s="403">
        <f t="shared" si="254"/>
        <v>0</v>
      </c>
      <c r="CD113" s="403">
        <f t="shared" si="254"/>
        <v>0</v>
      </c>
      <c r="CE113" s="403">
        <f t="shared" si="254"/>
        <v>0</v>
      </c>
      <c r="CF113" s="403">
        <f t="shared" si="254"/>
        <v>0</v>
      </c>
      <c r="CG113" s="403">
        <f t="shared" si="254"/>
        <v>0</v>
      </c>
      <c r="CH113" s="403">
        <f t="shared" si="254"/>
        <v>0</v>
      </c>
      <c r="CI113" s="403">
        <f t="shared" si="254"/>
        <v>0</v>
      </c>
      <c r="CJ113" s="403">
        <f t="shared" si="254"/>
        <v>0</v>
      </c>
      <c r="CK113" s="403">
        <f t="shared" si="254"/>
        <v>0</v>
      </c>
      <c r="CL113" s="403">
        <f t="shared" si="254"/>
        <v>0</v>
      </c>
      <c r="CM113" s="403">
        <f t="shared" si="254"/>
        <v>0</v>
      </c>
      <c r="CN113" s="403">
        <f t="shared" si="254"/>
        <v>0</v>
      </c>
      <c r="CO113" s="403">
        <f t="shared" si="254"/>
        <v>0</v>
      </c>
      <c r="CP113" s="403">
        <f t="shared" si="254"/>
        <v>0</v>
      </c>
      <c r="CQ113" s="403">
        <f t="shared" si="254"/>
        <v>0</v>
      </c>
      <c r="CR113" s="403">
        <f t="shared" si="254"/>
        <v>0</v>
      </c>
      <c r="CS113" s="403">
        <f t="shared" si="254"/>
        <v>0</v>
      </c>
      <c r="CT113" s="403">
        <f t="shared" si="254"/>
        <v>0</v>
      </c>
      <c r="CU113" s="403">
        <f t="shared" si="254"/>
        <v>0</v>
      </c>
      <c r="CV113" s="403">
        <f t="shared" si="254"/>
        <v>0</v>
      </c>
      <c r="CW113" s="403">
        <f t="shared" si="254"/>
        <v>0</v>
      </c>
      <c r="CX113" s="403">
        <f t="shared" si="254"/>
        <v>0</v>
      </c>
      <c r="CY113" s="403">
        <f t="shared" si="254"/>
        <v>0</v>
      </c>
      <c r="CZ113" s="403">
        <f t="shared" si="254"/>
        <v>0</v>
      </c>
      <c r="DA113" s="403">
        <f t="shared" si="254"/>
        <v>0</v>
      </c>
      <c r="DB113" s="403">
        <f t="shared" si="254"/>
        <v>0</v>
      </c>
      <c r="DC113" s="403">
        <f t="shared" si="254"/>
        <v>0</v>
      </c>
      <c r="DD113" s="403">
        <f t="shared" si="254"/>
        <v>0</v>
      </c>
      <c r="DE113" s="403">
        <f t="shared" si="254"/>
        <v>0</v>
      </c>
      <c r="DF113" s="403">
        <f t="shared" si="254"/>
        <v>0</v>
      </c>
      <c r="DG113" s="403">
        <f t="shared" si="254"/>
        <v>0</v>
      </c>
      <c r="DH113" s="403">
        <f t="shared" si="254"/>
        <v>0</v>
      </c>
      <c r="DI113" s="403">
        <f t="shared" si="254"/>
        <v>0</v>
      </c>
      <c r="DJ113" s="403">
        <f t="shared" si="254"/>
        <v>0</v>
      </c>
      <c r="DK113" s="403">
        <f t="shared" si="254"/>
        <v>0</v>
      </c>
      <c r="DL113" s="403">
        <f t="shared" si="254"/>
        <v>0</v>
      </c>
      <c r="DM113" s="403">
        <f t="shared" si="254"/>
        <v>0</v>
      </c>
      <c r="DN113" s="403">
        <f t="shared" si="254"/>
        <v>0</v>
      </c>
      <c r="DO113" s="403">
        <f t="shared" si="254"/>
        <v>0</v>
      </c>
      <c r="DP113" s="403">
        <f t="shared" si="254"/>
        <v>0</v>
      </c>
      <c r="DQ113" s="403">
        <f t="shared" si="254"/>
        <v>0</v>
      </c>
      <c r="DR113" s="403">
        <f t="shared" si="254"/>
        <v>0</v>
      </c>
      <c r="DS113" s="403">
        <f t="shared" si="254"/>
        <v>0</v>
      </c>
      <c r="DT113" s="403">
        <f t="shared" si="254"/>
        <v>0</v>
      </c>
      <c r="DU113" s="403">
        <f t="shared" si="254"/>
        <v>0</v>
      </c>
      <c r="DV113" s="403">
        <f t="shared" si="254"/>
        <v>0</v>
      </c>
      <c r="DW113" s="403">
        <f t="shared" si="254"/>
        <v>0</v>
      </c>
      <c r="DX113" s="403">
        <f t="shared" si="254"/>
        <v>0</v>
      </c>
      <c r="DY113" s="403">
        <f t="shared" si="254"/>
        <v>0</v>
      </c>
      <c r="DZ113" s="403">
        <f t="shared" si="254"/>
        <v>0</v>
      </c>
      <c r="EA113" s="403">
        <f t="shared" si="254"/>
        <v>0</v>
      </c>
      <c r="EB113" s="403">
        <f t="shared" si="254"/>
        <v>0</v>
      </c>
      <c r="EC113" s="403">
        <f t="shared" si="254"/>
        <v>0</v>
      </c>
      <c r="ED113" s="403"/>
      <c r="EE113" s="403">
        <f t="shared" ref="EE113:GP113" si="255">IF(and($A113-EE$66&gt;=0,$A113-EE$67&lt;0),EE$74,0)</f>
        <v>0</v>
      </c>
      <c r="EF113" s="403">
        <f t="shared" si="255"/>
        <v>0</v>
      </c>
      <c r="EG113" s="403">
        <f t="shared" si="255"/>
        <v>0</v>
      </c>
      <c r="EH113" s="403">
        <f t="shared" si="255"/>
        <v>0</v>
      </c>
      <c r="EI113" s="403">
        <f t="shared" si="255"/>
        <v>0</v>
      </c>
      <c r="EJ113" s="403">
        <f t="shared" si="255"/>
        <v>0</v>
      </c>
      <c r="EK113" s="403">
        <f t="shared" si="255"/>
        <v>0</v>
      </c>
      <c r="EL113" s="403">
        <f t="shared" si="255"/>
        <v>0</v>
      </c>
      <c r="EM113" s="403">
        <f t="shared" si="255"/>
        <v>0</v>
      </c>
      <c r="EN113" s="403">
        <f t="shared" si="255"/>
        <v>0</v>
      </c>
      <c r="EO113" s="403">
        <f t="shared" si="255"/>
        <v>0</v>
      </c>
      <c r="EP113" s="403">
        <f t="shared" si="255"/>
        <v>0</v>
      </c>
      <c r="EQ113" s="403">
        <f t="shared" si="255"/>
        <v>0</v>
      </c>
      <c r="ER113" s="403">
        <f t="shared" si="255"/>
        <v>0</v>
      </c>
      <c r="ES113" s="403">
        <f t="shared" si="255"/>
        <v>0</v>
      </c>
      <c r="ET113" s="403">
        <f t="shared" si="255"/>
        <v>0</v>
      </c>
      <c r="EU113" s="403">
        <f t="shared" si="255"/>
        <v>0</v>
      </c>
      <c r="EV113" s="403">
        <f t="shared" si="255"/>
        <v>0</v>
      </c>
      <c r="EW113" s="403">
        <f t="shared" si="255"/>
        <v>0</v>
      </c>
      <c r="EX113" s="403">
        <f t="shared" si="255"/>
        <v>0</v>
      </c>
      <c r="EY113" s="403">
        <f t="shared" si="255"/>
        <v>0</v>
      </c>
      <c r="EZ113" s="403">
        <f t="shared" si="255"/>
        <v>0</v>
      </c>
      <c r="FA113" s="403">
        <f t="shared" si="255"/>
        <v>0</v>
      </c>
      <c r="FB113" s="403">
        <f t="shared" si="255"/>
        <v>0</v>
      </c>
      <c r="FC113" s="403">
        <f t="shared" si="255"/>
        <v>0</v>
      </c>
      <c r="FD113" s="403">
        <f t="shared" si="255"/>
        <v>0</v>
      </c>
      <c r="FE113" s="403">
        <f t="shared" si="255"/>
        <v>0</v>
      </c>
      <c r="FF113" s="403">
        <f t="shared" si="255"/>
        <v>0</v>
      </c>
      <c r="FG113" s="403">
        <f t="shared" si="255"/>
        <v>0</v>
      </c>
      <c r="FH113" s="403">
        <f t="shared" si="255"/>
        <v>0</v>
      </c>
      <c r="FI113" s="403">
        <f t="shared" si="255"/>
        <v>0</v>
      </c>
      <c r="FJ113" s="403">
        <f t="shared" si="255"/>
        <v>0</v>
      </c>
      <c r="FK113" s="403">
        <f t="shared" si="255"/>
        <v>0</v>
      </c>
      <c r="FL113" s="403">
        <f t="shared" si="255"/>
        <v>0</v>
      </c>
      <c r="FM113" s="403">
        <f t="shared" si="255"/>
        <v>0</v>
      </c>
      <c r="FN113" s="403">
        <f t="shared" si="255"/>
        <v>0</v>
      </c>
      <c r="FO113" s="403">
        <f t="shared" si="255"/>
        <v>0</v>
      </c>
      <c r="FP113" s="403">
        <f t="shared" si="255"/>
        <v>0</v>
      </c>
      <c r="FQ113" s="403">
        <f t="shared" si="255"/>
        <v>0</v>
      </c>
      <c r="FR113" s="403">
        <f t="shared" si="255"/>
        <v>0</v>
      </c>
      <c r="FS113" s="403">
        <f t="shared" si="255"/>
        <v>0</v>
      </c>
      <c r="FT113" s="403">
        <f t="shared" si="255"/>
        <v>0</v>
      </c>
      <c r="FU113" s="403">
        <f t="shared" si="255"/>
        <v>0</v>
      </c>
      <c r="FV113" s="403">
        <f t="shared" si="255"/>
        <v>0</v>
      </c>
      <c r="FW113" s="403">
        <f t="shared" si="255"/>
        <v>0</v>
      </c>
      <c r="FX113" s="403">
        <f t="shared" si="255"/>
        <v>0</v>
      </c>
      <c r="FY113" s="403">
        <f t="shared" si="255"/>
        <v>0</v>
      </c>
      <c r="FZ113" s="403">
        <f t="shared" si="255"/>
        <v>0</v>
      </c>
      <c r="GA113" s="403">
        <f t="shared" si="255"/>
        <v>0</v>
      </c>
      <c r="GB113" s="403">
        <f t="shared" si="255"/>
        <v>0</v>
      </c>
      <c r="GC113" s="403">
        <f t="shared" si="255"/>
        <v>0</v>
      </c>
      <c r="GD113" s="403">
        <f t="shared" si="255"/>
        <v>0</v>
      </c>
      <c r="GE113" s="403">
        <f t="shared" si="255"/>
        <v>0</v>
      </c>
      <c r="GF113" s="403">
        <f t="shared" si="255"/>
        <v>0</v>
      </c>
      <c r="GG113" s="403">
        <f t="shared" si="255"/>
        <v>0</v>
      </c>
      <c r="GH113" s="403">
        <f t="shared" si="255"/>
        <v>0</v>
      </c>
      <c r="GI113" s="403">
        <f t="shared" si="255"/>
        <v>0</v>
      </c>
      <c r="GJ113" s="403">
        <f t="shared" si="255"/>
        <v>0</v>
      </c>
      <c r="GK113" s="403">
        <f t="shared" si="255"/>
        <v>0</v>
      </c>
      <c r="GL113" s="403">
        <f t="shared" si="255"/>
        <v>0</v>
      </c>
      <c r="GM113" s="403">
        <f t="shared" si="255"/>
        <v>0</v>
      </c>
      <c r="GN113" s="403">
        <f t="shared" si="255"/>
        <v>0</v>
      </c>
      <c r="GO113" s="403">
        <f t="shared" si="255"/>
        <v>0</v>
      </c>
      <c r="GP113" s="403">
        <f t="shared" si="255"/>
        <v>0</v>
      </c>
      <c r="GQ113" s="403"/>
      <c r="GR113" s="403">
        <f t="shared" ref="GR113:JC113" si="256">IF(and($A113-GR$66&gt;=0,$A113-GR$67&lt;0),GR$74,0)</f>
        <v>0</v>
      </c>
      <c r="GS113" s="403">
        <f t="shared" si="256"/>
        <v>0</v>
      </c>
      <c r="GT113" s="403">
        <f t="shared" si="256"/>
        <v>0</v>
      </c>
      <c r="GU113" s="403">
        <f t="shared" si="256"/>
        <v>0</v>
      </c>
      <c r="GV113" s="403">
        <f t="shared" si="256"/>
        <v>0</v>
      </c>
      <c r="GW113" s="403">
        <f t="shared" si="256"/>
        <v>0</v>
      </c>
      <c r="GX113" s="403">
        <f t="shared" si="256"/>
        <v>0</v>
      </c>
      <c r="GY113" s="403">
        <f t="shared" si="256"/>
        <v>0</v>
      </c>
      <c r="GZ113" s="403">
        <f t="shared" si="256"/>
        <v>0</v>
      </c>
      <c r="HA113" s="403">
        <f t="shared" si="256"/>
        <v>0</v>
      </c>
      <c r="HB113" s="403">
        <f t="shared" si="256"/>
        <v>0</v>
      </c>
      <c r="HC113" s="403">
        <f t="shared" si="256"/>
        <v>0</v>
      </c>
      <c r="HD113" s="403">
        <f t="shared" si="256"/>
        <v>0</v>
      </c>
      <c r="HE113" s="403">
        <f t="shared" si="256"/>
        <v>0</v>
      </c>
      <c r="HF113" s="403">
        <f t="shared" si="256"/>
        <v>0</v>
      </c>
      <c r="HG113" s="403">
        <f t="shared" si="256"/>
        <v>0</v>
      </c>
      <c r="HH113" s="403">
        <f t="shared" si="256"/>
        <v>0</v>
      </c>
      <c r="HI113" s="403">
        <f t="shared" si="256"/>
        <v>0</v>
      </c>
      <c r="HJ113" s="403">
        <f t="shared" si="256"/>
        <v>0</v>
      </c>
      <c r="HK113" s="403">
        <f t="shared" si="256"/>
        <v>0</v>
      </c>
      <c r="HL113" s="403">
        <f t="shared" si="256"/>
        <v>0</v>
      </c>
      <c r="HM113" s="403">
        <f t="shared" si="256"/>
        <v>0</v>
      </c>
      <c r="HN113" s="403">
        <f t="shared" si="256"/>
        <v>0</v>
      </c>
      <c r="HO113" s="403">
        <f t="shared" si="256"/>
        <v>0</v>
      </c>
      <c r="HP113" s="403">
        <f t="shared" si="256"/>
        <v>0</v>
      </c>
      <c r="HQ113" s="403">
        <f t="shared" si="256"/>
        <v>0</v>
      </c>
      <c r="HR113" s="403">
        <f t="shared" si="256"/>
        <v>0</v>
      </c>
      <c r="HS113" s="403">
        <f t="shared" si="256"/>
        <v>0</v>
      </c>
      <c r="HT113" s="403">
        <f t="shared" si="256"/>
        <v>0</v>
      </c>
      <c r="HU113" s="403">
        <f t="shared" si="256"/>
        <v>0</v>
      </c>
      <c r="HV113" s="403">
        <f t="shared" si="256"/>
        <v>0</v>
      </c>
      <c r="HW113" s="403">
        <f t="shared" si="256"/>
        <v>0</v>
      </c>
      <c r="HX113" s="403">
        <f t="shared" si="256"/>
        <v>0</v>
      </c>
      <c r="HY113" s="403">
        <f t="shared" si="256"/>
        <v>0</v>
      </c>
      <c r="HZ113" s="403">
        <f t="shared" si="256"/>
        <v>0</v>
      </c>
      <c r="IA113" s="403">
        <f t="shared" si="256"/>
        <v>0</v>
      </c>
      <c r="IB113" s="403">
        <f t="shared" si="256"/>
        <v>0</v>
      </c>
      <c r="IC113" s="403">
        <f t="shared" si="256"/>
        <v>0</v>
      </c>
      <c r="ID113" s="403">
        <f t="shared" si="256"/>
        <v>0</v>
      </c>
      <c r="IE113" s="403">
        <f t="shared" si="256"/>
        <v>0</v>
      </c>
      <c r="IF113" s="403">
        <f t="shared" si="256"/>
        <v>0</v>
      </c>
      <c r="IG113" s="403">
        <f t="shared" si="256"/>
        <v>0</v>
      </c>
      <c r="IH113" s="403">
        <f t="shared" si="256"/>
        <v>0</v>
      </c>
      <c r="II113" s="403">
        <f t="shared" si="256"/>
        <v>0</v>
      </c>
      <c r="IJ113" s="403">
        <f t="shared" si="256"/>
        <v>0</v>
      </c>
      <c r="IK113" s="403">
        <f t="shared" si="256"/>
        <v>0</v>
      </c>
      <c r="IL113" s="403">
        <f t="shared" si="256"/>
        <v>0</v>
      </c>
      <c r="IM113" s="403">
        <f t="shared" si="256"/>
        <v>0</v>
      </c>
      <c r="IN113" s="403">
        <f t="shared" si="256"/>
        <v>0</v>
      </c>
      <c r="IO113" s="403">
        <f t="shared" si="256"/>
        <v>0</v>
      </c>
      <c r="IP113" s="403">
        <f t="shared" si="256"/>
        <v>0</v>
      </c>
      <c r="IQ113" s="403">
        <f t="shared" si="256"/>
        <v>0</v>
      </c>
      <c r="IR113" s="403">
        <f t="shared" si="256"/>
        <v>0</v>
      </c>
      <c r="IS113" s="403">
        <f t="shared" si="256"/>
        <v>0</v>
      </c>
      <c r="IT113" s="403">
        <f t="shared" si="256"/>
        <v>0</v>
      </c>
      <c r="IU113" s="403">
        <f t="shared" si="256"/>
        <v>0</v>
      </c>
      <c r="IV113" s="403">
        <f t="shared" si="256"/>
        <v>0</v>
      </c>
      <c r="IW113" s="403">
        <f t="shared" si="256"/>
        <v>0</v>
      </c>
      <c r="IX113" s="403">
        <f t="shared" si="256"/>
        <v>0</v>
      </c>
      <c r="IY113" s="403">
        <f t="shared" si="256"/>
        <v>0</v>
      </c>
      <c r="IZ113" s="403">
        <f t="shared" si="256"/>
        <v>0</v>
      </c>
      <c r="JA113" s="403">
        <f t="shared" si="256"/>
        <v>0</v>
      </c>
      <c r="JB113" s="403">
        <f t="shared" si="256"/>
        <v>0</v>
      </c>
      <c r="JC113" s="403">
        <f t="shared" si="256"/>
        <v>0</v>
      </c>
      <c r="JD113" s="403"/>
      <c r="JE113" s="403">
        <f t="shared" ref="JE113:LP113" si="257">IF(and($A113-JE$66&gt;=0,$A113-JE$67&lt;0),JE$74,0)</f>
        <v>0</v>
      </c>
      <c r="JF113" s="403">
        <f t="shared" si="257"/>
        <v>0</v>
      </c>
      <c r="JG113" s="403">
        <f t="shared" si="257"/>
        <v>0</v>
      </c>
      <c r="JH113" s="403">
        <f t="shared" si="257"/>
        <v>0</v>
      </c>
      <c r="JI113" s="403">
        <f t="shared" si="257"/>
        <v>0</v>
      </c>
      <c r="JJ113" s="403">
        <f t="shared" si="257"/>
        <v>0</v>
      </c>
      <c r="JK113" s="403">
        <f t="shared" si="257"/>
        <v>0</v>
      </c>
      <c r="JL113" s="403">
        <f t="shared" si="257"/>
        <v>0</v>
      </c>
      <c r="JM113" s="403">
        <f t="shared" si="257"/>
        <v>0</v>
      </c>
      <c r="JN113" s="403">
        <f t="shared" si="257"/>
        <v>0</v>
      </c>
      <c r="JO113" s="403">
        <f t="shared" si="257"/>
        <v>0</v>
      </c>
      <c r="JP113" s="403">
        <f t="shared" si="257"/>
        <v>0</v>
      </c>
      <c r="JQ113" s="403">
        <f t="shared" si="257"/>
        <v>0</v>
      </c>
      <c r="JR113" s="403">
        <f t="shared" si="257"/>
        <v>0</v>
      </c>
      <c r="JS113" s="403">
        <f t="shared" si="257"/>
        <v>0</v>
      </c>
      <c r="JT113" s="403">
        <f t="shared" si="257"/>
        <v>0</v>
      </c>
      <c r="JU113" s="403">
        <f t="shared" si="257"/>
        <v>0</v>
      </c>
      <c r="JV113" s="403">
        <f t="shared" si="257"/>
        <v>0</v>
      </c>
      <c r="JW113" s="403">
        <f t="shared" si="257"/>
        <v>0</v>
      </c>
      <c r="JX113" s="403">
        <f t="shared" si="257"/>
        <v>0</v>
      </c>
      <c r="JY113" s="403">
        <f t="shared" si="257"/>
        <v>0</v>
      </c>
      <c r="JZ113" s="403">
        <f t="shared" si="257"/>
        <v>0</v>
      </c>
      <c r="KA113" s="403">
        <f t="shared" si="257"/>
        <v>0</v>
      </c>
      <c r="KB113" s="403">
        <f t="shared" si="257"/>
        <v>0</v>
      </c>
      <c r="KC113" s="403">
        <f t="shared" si="257"/>
        <v>0</v>
      </c>
      <c r="KD113" s="403">
        <f t="shared" si="257"/>
        <v>0</v>
      </c>
      <c r="KE113" s="403">
        <f t="shared" si="257"/>
        <v>0</v>
      </c>
      <c r="KF113" s="403">
        <f t="shared" si="257"/>
        <v>0</v>
      </c>
      <c r="KG113" s="403">
        <f t="shared" si="257"/>
        <v>0</v>
      </c>
      <c r="KH113" s="403">
        <f t="shared" si="257"/>
        <v>0</v>
      </c>
      <c r="KI113" s="403">
        <f t="shared" si="257"/>
        <v>0</v>
      </c>
      <c r="KJ113" s="403">
        <f t="shared" si="257"/>
        <v>0</v>
      </c>
      <c r="KK113" s="403">
        <f t="shared" si="257"/>
        <v>0</v>
      </c>
      <c r="KL113" s="403">
        <f t="shared" si="257"/>
        <v>0</v>
      </c>
      <c r="KM113" s="403">
        <f t="shared" si="257"/>
        <v>0</v>
      </c>
      <c r="KN113" s="403">
        <f t="shared" si="257"/>
        <v>0</v>
      </c>
      <c r="KO113" s="403">
        <f t="shared" si="257"/>
        <v>0</v>
      </c>
      <c r="KP113" s="403">
        <f t="shared" si="257"/>
        <v>0</v>
      </c>
      <c r="KQ113" s="403">
        <f t="shared" si="257"/>
        <v>0</v>
      </c>
      <c r="KR113" s="403">
        <f t="shared" si="257"/>
        <v>0</v>
      </c>
      <c r="KS113" s="403">
        <f t="shared" si="257"/>
        <v>0</v>
      </c>
      <c r="KT113" s="403">
        <f t="shared" si="257"/>
        <v>0</v>
      </c>
      <c r="KU113" s="403">
        <f t="shared" si="257"/>
        <v>0</v>
      </c>
      <c r="KV113" s="403">
        <f t="shared" si="257"/>
        <v>0</v>
      </c>
      <c r="KW113" s="403">
        <f t="shared" si="257"/>
        <v>0</v>
      </c>
      <c r="KX113" s="403">
        <f t="shared" si="257"/>
        <v>0</v>
      </c>
      <c r="KY113" s="403">
        <f t="shared" si="257"/>
        <v>0</v>
      </c>
      <c r="KZ113" s="403">
        <f t="shared" si="257"/>
        <v>0</v>
      </c>
      <c r="LA113" s="403">
        <f t="shared" si="257"/>
        <v>0</v>
      </c>
      <c r="LB113" s="403">
        <f t="shared" si="257"/>
        <v>0</v>
      </c>
      <c r="LC113" s="403">
        <f t="shared" si="257"/>
        <v>0</v>
      </c>
      <c r="LD113" s="403">
        <f t="shared" si="257"/>
        <v>0</v>
      </c>
      <c r="LE113" s="403">
        <f t="shared" si="257"/>
        <v>0</v>
      </c>
      <c r="LF113" s="403">
        <f t="shared" si="257"/>
        <v>0</v>
      </c>
      <c r="LG113" s="403">
        <f t="shared" si="257"/>
        <v>0</v>
      </c>
      <c r="LH113" s="403">
        <f t="shared" si="257"/>
        <v>0</v>
      </c>
      <c r="LI113" s="403">
        <f t="shared" si="257"/>
        <v>0</v>
      </c>
      <c r="LJ113" s="403">
        <f t="shared" si="257"/>
        <v>0</v>
      </c>
      <c r="LK113" s="403">
        <f t="shared" si="257"/>
        <v>0</v>
      </c>
      <c r="LL113" s="403">
        <f t="shared" si="257"/>
        <v>0</v>
      </c>
      <c r="LM113" s="403">
        <f t="shared" si="257"/>
        <v>0</v>
      </c>
      <c r="LN113" s="403">
        <f t="shared" si="257"/>
        <v>0</v>
      </c>
      <c r="LO113" s="403">
        <f t="shared" si="257"/>
        <v>0</v>
      </c>
      <c r="LP113" s="403">
        <f t="shared" si="257"/>
        <v>0</v>
      </c>
    </row>
    <row r="114">
      <c r="A114" s="331" t="str">
        <f t="shared" si="77"/>
        <v>03-2032</v>
      </c>
      <c r="B114" s="346">
        <f t="shared" si="70"/>
        <v>8160419.69</v>
      </c>
      <c r="C114" s="346">
        <f t="shared" si="71"/>
        <v>1.001234056</v>
      </c>
      <c r="D114" s="346"/>
      <c r="E114" s="403">
        <f t="shared" ref="E114:BP114" si="258">IF(and($A114-E$66&gt;=0,$A114-E$67&lt;0),E$74,0)</f>
        <v>121708.41</v>
      </c>
      <c r="F114" s="403">
        <f t="shared" si="258"/>
        <v>90594.48</v>
      </c>
      <c r="G114" s="403">
        <f t="shared" si="258"/>
        <v>120000</v>
      </c>
      <c r="H114" s="403">
        <f t="shared" si="258"/>
        <v>129552.28</v>
      </c>
      <c r="I114" s="403">
        <f t="shared" si="258"/>
        <v>107000</v>
      </c>
      <c r="J114" s="403">
        <f t="shared" si="258"/>
        <v>103565</v>
      </c>
      <c r="K114" s="403">
        <f t="shared" si="258"/>
        <v>128418.77</v>
      </c>
      <c r="L114" s="403">
        <f t="shared" si="258"/>
        <v>87232.36</v>
      </c>
      <c r="M114" s="403">
        <f t="shared" si="258"/>
        <v>99881.32</v>
      </c>
      <c r="N114" s="403">
        <f t="shared" si="258"/>
        <v>223221.57</v>
      </c>
      <c r="O114" s="403">
        <f t="shared" si="258"/>
        <v>180593.29</v>
      </c>
      <c r="P114" s="403">
        <f t="shared" si="258"/>
        <v>91968.82</v>
      </c>
      <c r="Q114" s="403">
        <f t="shared" si="258"/>
        <v>102434.8</v>
      </c>
      <c r="R114" s="403">
        <f t="shared" si="258"/>
        <v>181860.19</v>
      </c>
      <c r="S114" s="403">
        <f t="shared" si="258"/>
        <v>208031.99</v>
      </c>
      <c r="T114" s="403">
        <f t="shared" si="258"/>
        <v>217515.94</v>
      </c>
      <c r="U114" s="403">
        <f t="shared" si="258"/>
        <v>195596.52</v>
      </c>
      <c r="V114" s="403">
        <f t="shared" si="258"/>
        <v>184028.25</v>
      </c>
      <c r="W114" s="403">
        <f t="shared" si="258"/>
        <v>168878.71</v>
      </c>
      <c r="X114" s="403">
        <f t="shared" si="258"/>
        <v>162441.03</v>
      </c>
      <c r="Y114" s="403">
        <f t="shared" si="258"/>
        <v>134043.44</v>
      </c>
      <c r="Z114" s="403">
        <f t="shared" si="258"/>
        <v>835.25</v>
      </c>
      <c r="AA114" s="403">
        <f t="shared" si="258"/>
        <v>175069.23</v>
      </c>
      <c r="AB114" s="403">
        <f t="shared" si="258"/>
        <v>159907.69</v>
      </c>
      <c r="AC114" s="403">
        <f t="shared" si="258"/>
        <v>183879.61</v>
      </c>
      <c r="AD114" s="403">
        <f t="shared" si="258"/>
        <v>184851.11</v>
      </c>
      <c r="AE114" s="403">
        <f t="shared" si="258"/>
        <v>240730.29</v>
      </c>
      <c r="AF114" s="403">
        <f t="shared" si="258"/>
        <v>112998.23</v>
      </c>
      <c r="AG114" s="403">
        <f t="shared" si="258"/>
        <v>126237</v>
      </c>
      <c r="AH114" s="403">
        <f t="shared" si="258"/>
        <v>9142.22</v>
      </c>
      <c r="AI114" s="403">
        <f t="shared" si="258"/>
        <v>186686.77</v>
      </c>
      <c r="AJ114" s="403">
        <f t="shared" si="258"/>
        <v>42000</v>
      </c>
      <c r="AK114" s="403">
        <f t="shared" si="258"/>
        <v>271017.63</v>
      </c>
      <c r="AL114" s="403">
        <f t="shared" si="258"/>
        <v>5000</v>
      </c>
      <c r="AM114" s="403">
        <f t="shared" si="258"/>
        <v>127756.57</v>
      </c>
      <c r="AN114" s="403">
        <f t="shared" si="258"/>
        <v>237115.24</v>
      </c>
      <c r="AO114" s="403">
        <f t="shared" si="258"/>
        <v>158167.25</v>
      </c>
      <c r="AP114" s="403">
        <f t="shared" si="258"/>
        <v>103015</v>
      </c>
      <c r="AQ114" s="403">
        <f t="shared" si="258"/>
        <v>155500</v>
      </c>
      <c r="AR114" s="403">
        <f t="shared" si="258"/>
        <v>167620.78</v>
      </c>
      <c r="AS114" s="403">
        <f t="shared" si="258"/>
        <v>191134.2</v>
      </c>
      <c r="AT114" s="403">
        <f t="shared" si="258"/>
        <v>283068.43</v>
      </c>
      <c r="AU114" s="403">
        <f t="shared" si="258"/>
        <v>114804.31</v>
      </c>
      <c r="AV114" s="403">
        <f t="shared" si="258"/>
        <v>109785.34</v>
      </c>
      <c r="AW114" s="403">
        <f t="shared" si="258"/>
        <v>48000</v>
      </c>
      <c r="AX114" s="403">
        <f t="shared" si="258"/>
        <v>164702</v>
      </c>
      <c r="AY114" s="403">
        <f t="shared" si="258"/>
        <v>223255</v>
      </c>
      <c r="AZ114" s="403">
        <f t="shared" si="258"/>
        <v>72000</v>
      </c>
      <c r="BA114" s="403">
        <f t="shared" si="258"/>
        <v>97799.52</v>
      </c>
      <c r="BB114" s="403">
        <f t="shared" si="258"/>
        <v>242596.66</v>
      </c>
      <c r="BC114" s="403">
        <f t="shared" si="258"/>
        <v>108292.85</v>
      </c>
      <c r="BD114" s="403">
        <f t="shared" si="258"/>
        <v>238900</v>
      </c>
      <c r="BE114" s="403">
        <f t="shared" si="258"/>
        <v>101455.9</v>
      </c>
      <c r="BF114" s="403">
        <f t="shared" si="258"/>
        <v>23511.76</v>
      </c>
      <c r="BG114" s="403">
        <f t="shared" si="258"/>
        <v>20008.84</v>
      </c>
      <c r="BH114" s="403">
        <f t="shared" si="258"/>
        <v>77858.98</v>
      </c>
      <c r="BI114" s="403">
        <f t="shared" si="258"/>
        <v>45000</v>
      </c>
      <c r="BJ114" s="403">
        <f t="shared" si="258"/>
        <v>124565</v>
      </c>
      <c r="BK114" s="403">
        <f t="shared" si="258"/>
        <v>25000</v>
      </c>
      <c r="BL114" s="403">
        <f t="shared" si="258"/>
        <v>29885</v>
      </c>
      <c r="BM114" s="403">
        <f t="shared" si="258"/>
        <v>33809.25</v>
      </c>
      <c r="BN114" s="403">
        <f t="shared" si="258"/>
        <v>10969.85</v>
      </c>
      <c r="BO114" s="403">
        <f t="shared" si="258"/>
        <v>77861.76</v>
      </c>
      <c r="BP114" s="403">
        <f t="shared" si="258"/>
        <v>10058</v>
      </c>
      <c r="BQ114" s="403"/>
      <c r="BR114" s="403">
        <f t="shared" ref="BR114:EC114" si="259">IF(and($A114-BR$66&gt;=0,$A114-BR$67&lt;0),BR$74,0)</f>
        <v>0</v>
      </c>
      <c r="BS114" s="403">
        <f t="shared" si="259"/>
        <v>0</v>
      </c>
      <c r="BT114" s="403">
        <f t="shared" si="259"/>
        <v>0</v>
      </c>
      <c r="BU114" s="403">
        <f t="shared" si="259"/>
        <v>0</v>
      </c>
      <c r="BV114" s="403">
        <f t="shared" si="259"/>
        <v>0</v>
      </c>
      <c r="BW114" s="403">
        <f t="shared" si="259"/>
        <v>0</v>
      </c>
      <c r="BX114" s="403">
        <f t="shared" si="259"/>
        <v>0</v>
      </c>
      <c r="BY114" s="403">
        <f t="shared" si="259"/>
        <v>0</v>
      </c>
      <c r="BZ114" s="403">
        <f t="shared" si="259"/>
        <v>0</v>
      </c>
      <c r="CA114" s="403">
        <f t="shared" si="259"/>
        <v>0</v>
      </c>
      <c r="CB114" s="403">
        <f t="shared" si="259"/>
        <v>0</v>
      </c>
      <c r="CC114" s="403">
        <f t="shared" si="259"/>
        <v>0</v>
      </c>
      <c r="CD114" s="403">
        <f t="shared" si="259"/>
        <v>0</v>
      </c>
      <c r="CE114" s="403">
        <f t="shared" si="259"/>
        <v>0</v>
      </c>
      <c r="CF114" s="403">
        <f t="shared" si="259"/>
        <v>0</v>
      </c>
      <c r="CG114" s="403">
        <f t="shared" si="259"/>
        <v>0</v>
      </c>
      <c r="CH114" s="403">
        <f t="shared" si="259"/>
        <v>0</v>
      </c>
      <c r="CI114" s="403">
        <f t="shared" si="259"/>
        <v>0</v>
      </c>
      <c r="CJ114" s="403">
        <f t="shared" si="259"/>
        <v>0</v>
      </c>
      <c r="CK114" s="403">
        <f t="shared" si="259"/>
        <v>0</v>
      </c>
      <c r="CL114" s="403">
        <f t="shared" si="259"/>
        <v>0</v>
      </c>
      <c r="CM114" s="403">
        <f t="shared" si="259"/>
        <v>0</v>
      </c>
      <c r="CN114" s="403">
        <f t="shared" si="259"/>
        <v>0</v>
      </c>
      <c r="CO114" s="403">
        <f t="shared" si="259"/>
        <v>0</v>
      </c>
      <c r="CP114" s="403">
        <f t="shared" si="259"/>
        <v>0</v>
      </c>
      <c r="CQ114" s="403">
        <f t="shared" si="259"/>
        <v>0</v>
      </c>
      <c r="CR114" s="403">
        <f t="shared" si="259"/>
        <v>0</v>
      </c>
      <c r="CS114" s="403">
        <f t="shared" si="259"/>
        <v>0</v>
      </c>
      <c r="CT114" s="403">
        <f t="shared" si="259"/>
        <v>0</v>
      </c>
      <c r="CU114" s="403">
        <f t="shared" si="259"/>
        <v>0</v>
      </c>
      <c r="CV114" s="403">
        <f t="shared" si="259"/>
        <v>0</v>
      </c>
      <c r="CW114" s="403">
        <f t="shared" si="259"/>
        <v>0</v>
      </c>
      <c r="CX114" s="403">
        <f t="shared" si="259"/>
        <v>0</v>
      </c>
      <c r="CY114" s="403">
        <f t="shared" si="259"/>
        <v>0</v>
      </c>
      <c r="CZ114" s="403">
        <f t="shared" si="259"/>
        <v>0</v>
      </c>
      <c r="DA114" s="403">
        <f t="shared" si="259"/>
        <v>0</v>
      </c>
      <c r="DB114" s="403">
        <f t="shared" si="259"/>
        <v>0</v>
      </c>
      <c r="DC114" s="403">
        <f t="shared" si="259"/>
        <v>0</v>
      </c>
      <c r="DD114" s="403">
        <f t="shared" si="259"/>
        <v>0</v>
      </c>
      <c r="DE114" s="403">
        <f t="shared" si="259"/>
        <v>0</v>
      </c>
      <c r="DF114" s="403">
        <f t="shared" si="259"/>
        <v>0</v>
      </c>
      <c r="DG114" s="403">
        <f t="shared" si="259"/>
        <v>0</v>
      </c>
      <c r="DH114" s="403">
        <f t="shared" si="259"/>
        <v>0</v>
      </c>
      <c r="DI114" s="403">
        <f t="shared" si="259"/>
        <v>0</v>
      </c>
      <c r="DJ114" s="403">
        <f t="shared" si="259"/>
        <v>0</v>
      </c>
      <c r="DK114" s="403">
        <f t="shared" si="259"/>
        <v>0</v>
      </c>
      <c r="DL114" s="403">
        <f t="shared" si="259"/>
        <v>0</v>
      </c>
      <c r="DM114" s="403">
        <f t="shared" si="259"/>
        <v>0</v>
      </c>
      <c r="DN114" s="403">
        <f t="shared" si="259"/>
        <v>0</v>
      </c>
      <c r="DO114" s="403">
        <f t="shared" si="259"/>
        <v>0</v>
      </c>
      <c r="DP114" s="403">
        <f t="shared" si="259"/>
        <v>0</v>
      </c>
      <c r="DQ114" s="403">
        <f t="shared" si="259"/>
        <v>0</v>
      </c>
      <c r="DR114" s="403">
        <f t="shared" si="259"/>
        <v>0</v>
      </c>
      <c r="DS114" s="403">
        <f t="shared" si="259"/>
        <v>0</v>
      </c>
      <c r="DT114" s="403">
        <f t="shared" si="259"/>
        <v>0</v>
      </c>
      <c r="DU114" s="403">
        <f t="shared" si="259"/>
        <v>0</v>
      </c>
      <c r="DV114" s="403">
        <f t="shared" si="259"/>
        <v>0</v>
      </c>
      <c r="DW114" s="403">
        <f t="shared" si="259"/>
        <v>0</v>
      </c>
      <c r="DX114" s="403">
        <f t="shared" si="259"/>
        <v>0</v>
      </c>
      <c r="DY114" s="403">
        <f t="shared" si="259"/>
        <v>0</v>
      </c>
      <c r="DZ114" s="403">
        <f t="shared" si="259"/>
        <v>0</v>
      </c>
      <c r="EA114" s="403">
        <f t="shared" si="259"/>
        <v>0</v>
      </c>
      <c r="EB114" s="403">
        <f t="shared" si="259"/>
        <v>0</v>
      </c>
      <c r="EC114" s="403">
        <f t="shared" si="259"/>
        <v>0</v>
      </c>
      <c r="ED114" s="403"/>
      <c r="EE114" s="403">
        <f t="shared" ref="EE114:GP114" si="260">IF(and($A114-EE$66&gt;=0,$A114-EE$67&lt;0),EE$74,0)</f>
        <v>0</v>
      </c>
      <c r="EF114" s="403">
        <f t="shared" si="260"/>
        <v>0</v>
      </c>
      <c r="EG114" s="403">
        <f t="shared" si="260"/>
        <v>0</v>
      </c>
      <c r="EH114" s="403">
        <f t="shared" si="260"/>
        <v>0</v>
      </c>
      <c r="EI114" s="403">
        <f t="shared" si="260"/>
        <v>0</v>
      </c>
      <c r="EJ114" s="403">
        <f t="shared" si="260"/>
        <v>0</v>
      </c>
      <c r="EK114" s="403">
        <f t="shared" si="260"/>
        <v>0</v>
      </c>
      <c r="EL114" s="403">
        <f t="shared" si="260"/>
        <v>0</v>
      </c>
      <c r="EM114" s="403">
        <f t="shared" si="260"/>
        <v>0</v>
      </c>
      <c r="EN114" s="403">
        <f t="shared" si="260"/>
        <v>0</v>
      </c>
      <c r="EO114" s="403">
        <f t="shared" si="260"/>
        <v>0</v>
      </c>
      <c r="EP114" s="403">
        <f t="shared" si="260"/>
        <v>0</v>
      </c>
      <c r="EQ114" s="403">
        <f t="shared" si="260"/>
        <v>0</v>
      </c>
      <c r="ER114" s="403">
        <f t="shared" si="260"/>
        <v>0</v>
      </c>
      <c r="ES114" s="403">
        <f t="shared" si="260"/>
        <v>0</v>
      </c>
      <c r="ET114" s="403">
        <f t="shared" si="260"/>
        <v>0</v>
      </c>
      <c r="EU114" s="403">
        <f t="shared" si="260"/>
        <v>0</v>
      </c>
      <c r="EV114" s="403">
        <f t="shared" si="260"/>
        <v>0</v>
      </c>
      <c r="EW114" s="403">
        <f t="shared" si="260"/>
        <v>0</v>
      </c>
      <c r="EX114" s="403">
        <f t="shared" si="260"/>
        <v>0</v>
      </c>
      <c r="EY114" s="403">
        <f t="shared" si="260"/>
        <v>0</v>
      </c>
      <c r="EZ114" s="403">
        <f t="shared" si="260"/>
        <v>0</v>
      </c>
      <c r="FA114" s="403">
        <f t="shared" si="260"/>
        <v>0</v>
      </c>
      <c r="FB114" s="403">
        <f t="shared" si="260"/>
        <v>0</v>
      </c>
      <c r="FC114" s="403">
        <f t="shared" si="260"/>
        <v>0</v>
      </c>
      <c r="FD114" s="403">
        <f t="shared" si="260"/>
        <v>0</v>
      </c>
      <c r="FE114" s="403">
        <f t="shared" si="260"/>
        <v>0</v>
      </c>
      <c r="FF114" s="403">
        <f t="shared" si="260"/>
        <v>0</v>
      </c>
      <c r="FG114" s="403">
        <f t="shared" si="260"/>
        <v>0</v>
      </c>
      <c r="FH114" s="403">
        <f t="shared" si="260"/>
        <v>0</v>
      </c>
      <c r="FI114" s="403">
        <f t="shared" si="260"/>
        <v>0</v>
      </c>
      <c r="FJ114" s="403">
        <f t="shared" si="260"/>
        <v>0</v>
      </c>
      <c r="FK114" s="403">
        <f t="shared" si="260"/>
        <v>0</v>
      </c>
      <c r="FL114" s="403">
        <f t="shared" si="260"/>
        <v>0</v>
      </c>
      <c r="FM114" s="403">
        <f t="shared" si="260"/>
        <v>0</v>
      </c>
      <c r="FN114" s="403">
        <f t="shared" si="260"/>
        <v>0</v>
      </c>
      <c r="FO114" s="403">
        <f t="shared" si="260"/>
        <v>0</v>
      </c>
      <c r="FP114" s="403">
        <f t="shared" si="260"/>
        <v>0</v>
      </c>
      <c r="FQ114" s="403">
        <f t="shared" si="260"/>
        <v>0</v>
      </c>
      <c r="FR114" s="403">
        <f t="shared" si="260"/>
        <v>0</v>
      </c>
      <c r="FS114" s="403">
        <f t="shared" si="260"/>
        <v>0</v>
      </c>
      <c r="FT114" s="403">
        <f t="shared" si="260"/>
        <v>0</v>
      </c>
      <c r="FU114" s="403">
        <f t="shared" si="260"/>
        <v>0</v>
      </c>
      <c r="FV114" s="403">
        <f t="shared" si="260"/>
        <v>0</v>
      </c>
      <c r="FW114" s="403">
        <f t="shared" si="260"/>
        <v>0</v>
      </c>
      <c r="FX114" s="403">
        <f t="shared" si="260"/>
        <v>0</v>
      </c>
      <c r="FY114" s="403">
        <f t="shared" si="260"/>
        <v>0</v>
      </c>
      <c r="FZ114" s="403">
        <f t="shared" si="260"/>
        <v>0</v>
      </c>
      <c r="GA114" s="403">
        <f t="shared" si="260"/>
        <v>0</v>
      </c>
      <c r="GB114" s="403">
        <f t="shared" si="260"/>
        <v>0</v>
      </c>
      <c r="GC114" s="403">
        <f t="shared" si="260"/>
        <v>0</v>
      </c>
      <c r="GD114" s="403">
        <f t="shared" si="260"/>
        <v>0</v>
      </c>
      <c r="GE114" s="403">
        <f t="shared" si="260"/>
        <v>0</v>
      </c>
      <c r="GF114" s="403">
        <f t="shared" si="260"/>
        <v>0</v>
      </c>
      <c r="GG114" s="403">
        <f t="shared" si="260"/>
        <v>0</v>
      </c>
      <c r="GH114" s="403">
        <f t="shared" si="260"/>
        <v>0</v>
      </c>
      <c r="GI114" s="403">
        <f t="shared" si="260"/>
        <v>0</v>
      </c>
      <c r="GJ114" s="403">
        <f t="shared" si="260"/>
        <v>0</v>
      </c>
      <c r="GK114" s="403">
        <f t="shared" si="260"/>
        <v>0</v>
      </c>
      <c r="GL114" s="403">
        <f t="shared" si="260"/>
        <v>0</v>
      </c>
      <c r="GM114" s="403">
        <f t="shared" si="260"/>
        <v>0</v>
      </c>
      <c r="GN114" s="403">
        <f t="shared" si="260"/>
        <v>0</v>
      </c>
      <c r="GO114" s="403">
        <f t="shared" si="260"/>
        <v>0</v>
      </c>
      <c r="GP114" s="403">
        <f t="shared" si="260"/>
        <v>0</v>
      </c>
      <c r="GQ114" s="403"/>
      <c r="GR114" s="403">
        <f t="shared" ref="GR114:JC114" si="261">IF(and($A114-GR$66&gt;=0,$A114-GR$67&lt;0),GR$74,0)</f>
        <v>0</v>
      </c>
      <c r="GS114" s="403">
        <f t="shared" si="261"/>
        <v>0</v>
      </c>
      <c r="GT114" s="403">
        <f t="shared" si="261"/>
        <v>0</v>
      </c>
      <c r="GU114" s="403">
        <f t="shared" si="261"/>
        <v>0</v>
      </c>
      <c r="GV114" s="403">
        <f t="shared" si="261"/>
        <v>0</v>
      </c>
      <c r="GW114" s="403">
        <f t="shared" si="261"/>
        <v>0</v>
      </c>
      <c r="GX114" s="403">
        <f t="shared" si="261"/>
        <v>0</v>
      </c>
      <c r="GY114" s="403">
        <f t="shared" si="261"/>
        <v>0</v>
      </c>
      <c r="GZ114" s="403">
        <f t="shared" si="261"/>
        <v>0</v>
      </c>
      <c r="HA114" s="403">
        <f t="shared" si="261"/>
        <v>0</v>
      </c>
      <c r="HB114" s="403">
        <f t="shared" si="261"/>
        <v>0</v>
      </c>
      <c r="HC114" s="403">
        <f t="shared" si="261"/>
        <v>0</v>
      </c>
      <c r="HD114" s="403">
        <f t="shared" si="261"/>
        <v>0</v>
      </c>
      <c r="HE114" s="403">
        <f t="shared" si="261"/>
        <v>0</v>
      </c>
      <c r="HF114" s="403">
        <f t="shared" si="261"/>
        <v>0</v>
      </c>
      <c r="HG114" s="403">
        <f t="shared" si="261"/>
        <v>0</v>
      </c>
      <c r="HH114" s="403">
        <f t="shared" si="261"/>
        <v>0</v>
      </c>
      <c r="HI114" s="403">
        <f t="shared" si="261"/>
        <v>0</v>
      </c>
      <c r="HJ114" s="403">
        <f t="shared" si="261"/>
        <v>0</v>
      </c>
      <c r="HK114" s="403">
        <f t="shared" si="261"/>
        <v>0</v>
      </c>
      <c r="HL114" s="403">
        <f t="shared" si="261"/>
        <v>0</v>
      </c>
      <c r="HM114" s="403">
        <f t="shared" si="261"/>
        <v>0</v>
      </c>
      <c r="HN114" s="403">
        <f t="shared" si="261"/>
        <v>0</v>
      </c>
      <c r="HO114" s="403">
        <f t="shared" si="261"/>
        <v>0</v>
      </c>
      <c r="HP114" s="403">
        <f t="shared" si="261"/>
        <v>0</v>
      </c>
      <c r="HQ114" s="403">
        <f t="shared" si="261"/>
        <v>0</v>
      </c>
      <c r="HR114" s="403">
        <f t="shared" si="261"/>
        <v>0</v>
      </c>
      <c r="HS114" s="403">
        <f t="shared" si="261"/>
        <v>0</v>
      </c>
      <c r="HT114" s="403">
        <f t="shared" si="261"/>
        <v>0</v>
      </c>
      <c r="HU114" s="403">
        <f t="shared" si="261"/>
        <v>0</v>
      </c>
      <c r="HV114" s="403">
        <f t="shared" si="261"/>
        <v>0</v>
      </c>
      <c r="HW114" s="403">
        <f t="shared" si="261"/>
        <v>0</v>
      </c>
      <c r="HX114" s="403">
        <f t="shared" si="261"/>
        <v>0</v>
      </c>
      <c r="HY114" s="403">
        <f t="shared" si="261"/>
        <v>0</v>
      </c>
      <c r="HZ114" s="403">
        <f t="shared" si="261"/>
        <v>0</v>
      </c>
      <c r="IA114" s="403">
        <f t="shared" si="261"/>
        <v>0</v>
      </c>
      <c r="IB114" s="403">
        <f t="shared" si="261"/>
        <v>0</v>
      </c>
      <c r="IC114" s="403">
        <f t="shared" si="261"/>
        <v>0</v>
      </c>
      <c r="ID114" s="403">
        <f t="shared" si="261"/>
        <v>0</v>
      </c>
      <c r="IE114" s="403">
        <f t="shared" si="261"/>
        <v>0</v>
      </c>
      <c r="IF114" s="403">
        <f t="shared" si="261"/>
        <v>0</v>
      </c>
      <c r="IG114" s="403">
        <f t="shared" si="261"/>
        <v>0</v>
      </c>
      <c r="IH114" s="403">
        <f t="shared" si="261"/>
        <v>0</v>
      </c>
      <c r="II114" s="403">
        <f t="shared" si="261"/>
        <v>0</v>
      </c>
      <c r="IJ114" s="403">
        <f t="shared" si="261"/>
        <v>0</v>
      </c>
      <c r="IK114" s="403">
        <f t="shared" si="261"/>
        <v>0</v>
      </c>
      <c r="IL114" s="403">
        <f t="shared" si="261"/>
        <v>0</v>
      </c>
      <c r="IM114" s="403">
        <f t="shared" si="261"/>
        <v>0</v>
      </c>
      <c r="IN114" s="403">
        <f t="shared" si="261"/>
        <v>0</v>
      </c>
      <c r="IO114" s="403">
        <f t="shared" si="261"/>
        <v>0</v>
      </c>
      <c r="IP114" s="403">
        <f t="shared" si="261"/>
        <v>0</v>
      </c>
      <c r="IQ114" s="403">
        <f t="shared" si="261"/>
        <v>0</v>
      </c>
      <c r="IR114" s="403">
        <f t="shared" si="261"/>
        <v>0</v>
      </c>
      <c r="IS114" s="403">
        <f t="shared" si="261"/>
        <v>0</v>
      </c>
      <c r="IT114" s="403">
        <f t="shared" si="261"/>
        <v>0</v>
      </c>
      <c r="IU114" s="403">
        <f t="shared" si="261"/>
        <v>0</v>
      </c>
      <c r="IV114" s="403">
        <f t="shared" si="261"/>
        <v>0</v>
      </c>
      <c r="IW114" s="403">
        <f t="shared" si="261"/>
        <v>0</v>
      </c>
      <c r="IX114" s="403">
        <f t="shared" si="261"/>
        <v>0</v>
      </c>
      <c r="IY114" s="403">
        <f t="shared" si="261"/>
        <v>0</v>
      </c>
      <c r="IZ114" s="403">
        <f t="shared" si="261"/>
        <v>0</v>
      </c>
      <c r="JA114" s="403">
        <f t="shared" si="261"/>
        <v>0</v>
      </c>
      <c r="JB114" s="403">
        <f t="shared" si="261"/>
        <v>0</v>
      </c>
      <c r="JC114" s="403">
        <f t="shared" si="261"/>
        <v>0</v>
      </c>
      <c r="JD114" s="403"/>
      <c r="JE114" s="403">
        <f t="shared" ref="JE114:LP114" si="262">IF(and($A114-JE$66&gt;=0,$A114-JE$67&lt;0),JE$74,0)</f>
        <v>0</v>
      </c>
      <c r="JF114" s="403">
        <f t="shared" si="262"/>
        <v>0</v>
      </c>
      <c r="JG114" s="403">
        <f t="shared" si="262"/>
        <v>0</v>
      </c>
      <c r="JH114" s="403">
        <f t="shared" si="262"/>
        <v>0</v>
      </c>
      <c r="JI114" s="403">
        <f t="shared" si="262"/>
        <v>0</v>
      </c>
      <c r="JJ114" s="403">
        <f t="shared" si="262"/>
        <v>0</v>
      </c>
      <c r="JK114" s="403">
        <f t="shared" si="262"/>
        <v>0</v>
      </c>
      <c r="JL114" s="403">
        <f t="shared" si="262"/>
        <v>0</v>
      </c>
      <c r="JM114" s="403">
        <f t="shared" si="262"/>
        <v>0</v>
      </c>
      <c r="JN114" s="403">
        <f t="shared" si="262"/>
        <v>0</v>
      </c>
      <c r="JO114" s="403">
        <f t="shared" si="262"/>
        <v>0</v>
      </c>
      <c r="JP114" s="403">
        <f t="shared" si="262"/>
        <v>0</v>
      </c>
      <c r="JQ114" s="403">
        <f t="shared" si="262"/>
        <v>0</v>
      </c>
      <c r="JR114" s="403">
        <f t="shared" si="262"/>
        <v>0</v>
      </c>
      <c r="JS114" s="403">
        <f t="shared" si="262"/>
        <v>0</v>
      </c>
      <c r="JT114" s="403">
        <f t="shared" si="262"/>
        <v>0</v>
      </c>
      <c r="JU114" s="403">
        <f t="shared" si="262"/>
        <v>0</v>
      </c>
      <c r="JV114" s="403">
        <f t="shared" si="262"/>
        <v>0</v>
      </c>
      <c r="JW114" s="403">
        <f t="shared" si="262"/>
        <v>0</v>
      </c>
      <c r="JX114" s="403">
        <f t="shared" si="262"/>
        <v>0</v>
      </c>
      <c r="JY114" s="403">
        <f t="shared" si="262"/>
        <v>0</v>
      </c>
      <c r="JZ114" s="403">
        <f t="shared" si="262"/>
        <v>0</v>
      </c>
      <c r="KA114" s="403">
        <f t="shared" si="262"/>
        <v>0</v>
      </c>
      <c r="KB114" s="403">
        <f t="shared" si="262"/>
        <v>0</v>
      </c>
      <c r="KC114" s="403">
        <f t="shared" si="262"/>
        <v>0</v>
      </c>
      <c r="KD114" s="403">
        <f t="shared" si="262"/>
        <v>0</v>
      </c>
      <c r="KE114" s="403">
        <f t="shared" si="262"/>
        <v>0</v>
      </c>
      <c r="KF114" s="403">
        <f t="shared" si="262"/>
        <v>0</v>
      </c>
      <c r="KG114" s="403">
        <f t="shared" si="262"/>
        <v>0</v>
      </c>
      <c r="KH114" s="403">
        <f t="shared" si="262"/>
        <v>0</v>
      </c>
      <c r="KI114" s="403">
        <f t="shared" si="262"/>
        <v>0</v>
      </c>
      <c r="KJ114" s="403">
        <f t="shared" si="262"/>
        <v>0</v>
      </c>
      <c r="KK114" s="403">
        <f t="shared" si="262"/>
        <v>0</v>
      </c>
      <c r="KL114" s="403">
        <f t="shared" si="262"/>
        <v>0</v>
      </c>
      <c r="KM114" s="403">
        <f t="shared" si="262"/>
        <v>0</v>
      </c>
      <c r="KN114" s="403">
        <f t="shared" si="262"/>
        <v>0</v>
      </c>
      <c r="KO114" s="403">
        <f t="shared" si="262"/>
        <v>0</v>
      </c>
      <c r="KP114" s="403">
        <f t="shared" si="262"/>
        <v>0</v>
      </c>
      <c r="KQ114" s="403">
        <f t="shared" si="262"/>
        <v>0</v>
      </c>
      <c r="KR114" s="403">
        <f t="shared" si="262"/>
        <v>0</v>
      </c>
      <c r="KS114" s="403">
        <f t="shared" si="262"/>
        <v>0</v>
      </c>
      <c r="KT114" s="403">
        <f t="shared" si="262"/>
        <v>0</v>
      </c>
      <c r="KU114" s="403">
        <f t="shared" si="262"/>
        <v>0</v>
      </c>
      <c r="KV114" s="403">
        <f t="shared" si="262"/>
        <v>0</v>
      </c>
      <c r="KW114" s="403">
        <f t="shared" si="262"/>
        <v>0</v>
      </c>
      <c r="KX114" s="403">
        <f t="shared" si="262"/>
        <v>0</v>
      </c>
      <c r="KY114" s="403">
        <f t="shared" si="262"/>
        <v>0</v>
      </c>
      <c r="KZ114" s="403">
        <f t="shared" si="262"/>
        <v>0</v>
      </c>
      <c r="LA114" s="403">
        <f t="shared" si="262"/>
        <v>0</v>
      </c>
      <c r="LB114" s="403">
        <f t="shared" si="262"/>
        <v>0</v>
      </c>
      <c r="LC114" s="403">
        <f t="shared" si="262"/>
        <v>0</v>
      </c>
      <c r="LD114" s="403">
        <f t="shared" si="262"/>
        <v>0</v>
      </c>
      <c r="LE114" s="403">
        <f t="shared" si="262"/>
        <v>0</v>
      </c>
      <c r="LF114" s="403">
        <f t="shared" si="262"/>
        <v>0</v>
      </c>
      <c r="LG114" s="403">
        <f t="shared" si="262"/>
        <v>0</v>
      </c>
      <c r="LH114" s="403">
        <f t="shared" si="262"/>
        <v>0</v>
      </c>
      <c r="LI114" s="403">
        <f t="shared" si="262"/>
        <v>0</v>
      </c>
      <c r="LJ114" s="403">
        <f t="shared" si="262"/>
        <v>0</v>
      </c>
      <c r="LK114" s="403">
        <f t="shared" si="262"/>
        <v>0</v>
      </c>
      <c r="LL114" s="403">
        <f t="shared" si="262"/>
        <v>0</v>
      </c>
      <c r="LM114" s="403">
        <f t="shared" si="262"/>
        <v>0</v>
      </c>
      <c r="LN114" s="403">
        <f t="shared" si="262"/>
        <v>0</v>
      </c>
      <c r="LO114" s="403">
        <f t="shared" si="262"/>
        <v>0</v>
      </c>
      <c r="LP114" s="403">
        <f t="shared" si="262"/>
        <v>0</v>
      </c>
    </row>
    <row r="115">
      <c r="A115" s="331" t="str">
        <f t="shared" si="77"/>
        <v>06-2032</v>
      </c>
      <c r="B115" s="346">
        <f t="shared" si="70"/>
        <v>8160419.69</v>
      </c>
      <c r="C115" s="346">
        <f t="shared" si="71"/>
        <v>1.001234056</v>
      </c>
      <c r="D115" s="346"/>
      <c r="E115" s="403">
        <f t="shared" ref="E115:BP115" si="263">IF(and($A115-E$66&gt;=0,$A115-E$67&lt;0),E$74,0)</f>
        <v>121708.41</v>
      </c>
      <c r="F115" s="403">
        <f t="shared" si="263"/>
        <v>90594.48</v>
      </c>
      <c r="G115" s="403">
        <f t="shared" si="263"/>
        <v>120000</v>
      </c>
      <c r="H115" s="403">
        <f t="shared" si="263"/>
        <v>129552.28</v>
      </c>
      <c r="I115" s="403">
        <f t="shared" si="263"/>
        <v>107000</v>
      </c>
      <c r="J115" s="403">
        <f t="shared" si="263"/>
        <v>103565</v>
      </c>
      <c r="K115" s="403">
        <f t="shared" si="263"/>
        <v>128418.77</v>
      </c>
      <c r="L115" s="403">
        <f t="shared" si="263"/>
        <v>87232.36</v>
      </c>
      <c r="M115" s="403">
        <f t="shared" si="263"/>
        <v>99881.32</v>
      </c>
      <c r="N115" s="403">
        <f t="shared" si="263"/>
        <v>223221.57</v>
      </c>
      <c r="O115" s="403">
        <f t="shared" si="263"/>
        <v>180593.29</v>
      </c>
      <c r="P115" s="403">
        <f t="shared" si="263"/>
        <v>91968.82</v>
      </c>
      <c r="Q115" s="403">
        <f t="shared" si="263"/>
        <v>102434.8</v>
      </c>
      <c r="R115" s="403">
        <f t="shared" si="263"/>
        <v>181860.19</v>
      </c>
      <c r="S115" s="403">
        <f t="shared" si="263"/>
        <v>208031.99</v>
      </c>
      <c r="T115" s="403">
        <f t="shared" si="263"/>
        <v>217515.94</v>
      </c>
      <c r="U115" s="403">
        <f t="shared" si="263"/>
        <v>195596.52</v>
      </c>
      <c r="V115" s="403">
        <f t="shared" si="263"/>
        <v>184028.25</v>
      </c>
      <c r="W115" s="403">
        <f t="shared" si="263"/>
        <v>168878.71</v>
      </c>
      <c r="X115" s="403">
        <f t="shared" si="263"/>
        <v>162441.03</v>
      </c>
      <c r="Y115" s="403">
        <f t="shared" si="263"/>
        <v>134043.44</v>
      </c>
      <c r="Z115" s="403">
        <f t="shared" si="263"/>
        <v>835.25</v>
      </c>
      <c r="AA115" s="403">
        <f t="shared" si="263"/>
        <v>175069.23</v>
      </c>
      <c r="AB115" s="403">
        <f t="shared" si="263"/>
        <v>159907.69</v>
      </c>
      <c r="AC115" s="403">
        <f t="shared" si="263"/>
        <v>183879.61</v>
      </c>
      <c r="AD115" s="403">
        <f t="shared" si="263"/>
        <v>184851.11</v>
      </c>
      <c r="AE115" s="403">
        <f t="shared" si="263"/>
        <v>240730.29</v>
      </c>
      <c r="AF115" s="403">
        <f t="shared" si="263"/>
        <v>112998.23</v>
      </c>
      <c r="AG115" s="403">
        <f t="shared" si="263"/>
        <v>126237</v>
      </c>
      <c r="AH115" s="403">
        <f t="shared" si="263"/>
        <v>9142.22</v>
      </c>
      <c r="AI115" s="403">
        <f t="shared" si="263"/>
        <v>186686.77</v>
      </c>
      <c r="AJ115" s="403">
        <f t="shared" si="263"/>
        <v>42000</v>
      </c>
      <c r="AK115" s="403">
        <f t="shared" si="263"/>
        <v>271017.63</v>
      </c>
      <c r="AL115" s="403">
        <f t="shared" si="263"/>
        <v>5000</v>
      </c>
      <c r="AM115" s="403">
        <f t="shared" si="263"/>
        <v>127756.57</v>
      </c>
      <c r="AN115" s="403">
        <f t="shared" si="263"/>
        <v>237115.24</v>
      </c>
      <c r="AO115" s="403">
        <f t="shared" si="263"/>
        <v>158167.25</v>
      </c>
      <c r="AP115" s="403">
        <f t="shared" si="263"/>
        <v>103015</v>
      </c>
      <c r="AQ115" s="403">
        <f t="shared" si="263"/>
        <v>155500</v>
      </c>
      <c r="AR115" s="403">
        <f t="shared" si="263"/>
        <v>167620.78</v>
      </c>
      <c r="AS115" s="403">
        <f t="shared" si="263"/>
        <v>191134.2</v>
      </c>
      <c r="AT115" s="403">
        <f t="shared" si="263"/>
        <v>283068.43</v>
      </c>
      <c r="AU115" s="403">
        <f t="shared" si="263"/>
        <v>114804.31</v>
      </c>
      <c r="AV115" s="403">
        <f t="shared" si="263"/>
        <v>109785.34</v>
      </c>
      <c r="AW115" s="403">
        <f t="shared" si="263"/>
        <v>48000</v>
      </c>
      <c r="AX115" s="403">
        <f t="shared" si="263"/>
        <v>164702</v>
      </c>
      <c r="AY115" s="403">
        <f t="shared" si="263"/>
        <v>223255</v>
      </c>
      <c r="AZ115" s="403">
        <f t="shared" si="263"/>
        <v>72000</v>
      </c>
      <c r="BA115" s="403">
        <f t="shared" si="263"/>
        <v>97799.52</v>
      </c>
      <c r="BB115" s="403">
        <f t="shared" si="263"/>
        <v>242596.66</v>
      </c>
      <c r="BC115" s="403">
        <f t="shared" si="263"/>
        <v>108292.85</v>
      </c>
      <c r="BD115" s="403">
        <f t="shared" si="263"/>
        <v>238900</v>
      </c>
      <c r="BE115" s="403">
        <f t="shared" si="263"/>
        <v>101455.9</v>
      </c>
      <c r="BF115" s="403">
        <f t="shared" si="263"/>
        <v>23511.76</v>
      </c>
      <c r="BG115" s="403">
        <f t="shared" si="263"/>
        <v>20008.84</v>
      </c>
      <c r="BH115" s="403">
        <f t="shared" si="263"/>
        <v>77858.98</v>
      </c>
      <c r="BI115" s="403">
        <f t="shared" si="263"/>
        <v>45000</v>
      </c>
      <c r="BJ115" s="403">
        <f t="shared" si="263"/>
        <v>124565</v>
      </c>
      <c r="BK115" s="403">
        <f t="shared" si="263"/>
        <v>25000</v>
      </c>
      <c r="BL115" s="403">
        <f t="shared" si="263"/>
        <v>29885</v>
      </c>
      <c r="BM115" s="403">
        <f t="shared" si="263"/>
        <v>33809.25</v>
      </c>
      <c r="BN115" s="403">
        <f t="shared" si="263"/>
        <v>10969.85</v>
      </c>
      <c r="BO115" s="403">
        <f t="shared" si="263"/>
        <v>77861.76</v>
      </c>
      <c r="BP115" s="403">
        <f t="shared" si="263"/>
        <v>10058</v>
      </c>
      <c r="BQ115" s="403"/>
      <c r="BR115" s="403">
        <f t="shared" ref="BR115:EC115" si="264">IF(and($A115-BR$66&gt;=0,$A115-BR$67&lt;0),BR$74,0)</f>
        <v>0</v>
      </c>
      <c r="BS115" s="403">
        <f t="shared" si="264"/>
        <v>0</v>
      </c>
      <c r="BT115" s="403">
        <f t="shared" si="264"/>
        <v>0</v>
      </c>
      <c r="BU115" s="403">
        <f t="shared" si="264"/>
        <v>0</v>
      </c>
      <c r="BV115" s="403">
        <f t="shared" si="264"/>
        <v>0</v>
      </c>
      <c r="BW115" s="403">
        <f t="shared" si="264"/>
        <v>0</v>
      </c>
      <c r="BX115" s="403">
        <f t="shared" si="264"/>
        <v>0</v>
      </c>
      <c r="BY115" s="403">
        <f t="shared" si="264"/>
        <v>0</v>
      </c>
      <c r="BZ115" s="403">
        <f t="shared" si="264"/>
        <v>0</v>
      </c>
      <c r="CA115" s="403">
        <f t="shared" si="264"/>
        <v>0</v>
      </c>
      <c r="CB115" s="403">
        <f t="shared" si="264"/>
        <v>0</v>
      </c>
      <c r="CC115" s="403">
        <f t="shared" si="264"/>
        <v>0</v>
      </c>
      <c r="CD115" s="403">
        <f t="shared" si="264"/>
        <v>0</v>
      </c>
      <c r="CE115" s="403">
        <f t="shared" si="264"/>
        <v>0</v>
      </c>
      <c r="CF115" s="403">
        <f t="shared" si="264"/>
        <v>0</v>
      </c>
      <c r="CG115" s="403">
        <f t="shared" si="264"/>
        <v>0</v>
      </c>
      <c r="CH115" s="403">
        <f t="shared" si="264"/>
        <v>0</v>
      </c>
      <c r="CI115" s="403">
        <f t="shared" si="264"/>
        <v>0</v>
      </c>
      <c r="CJ115" s="403">
        <f t="shared" si="264"/>
        <v>0</v>
      </c>
      <c r="CK115" s="403">
        <f t="shared" si="264"/>
        <v>0</v>
      </c>
      <c r="CL115" s="403">
        <f t="shared" si="264"/>
        <v>0</v>
      </c>
      <c r="CM115" s="403">
        <f t="shared" si="264"/>
        <v>0</v>
      </c>
      <c r="CN115" s="403">
        <f t="shared" si="264"/>
        <v>0</v>
      </c>
      <c r="CO115" s="403">
        <f t="shared" si="264"/>
        <v>0</v>
      </c>
      <c r="CP115" s="403">
        <f t="shared" si="264"/>
        <v>0</v>
      </c>
      <c r="CQ115" s="403">
        <f t="shared" si="264"/>
        <v>0</v>
      </c>
      <c r="CR115" s="403">
        <f t="shared" si="264"/>
        <v>0</v>
      </c>
      <c r="CS115" s="403">
        <f t="shared" si="264"/>
        <v>0</v>
      </c>
      <c r="CT115" s="403">
        <f t="shared" si="264"/>
        <v>0</v>
      </c>
      <c r="CU115" s="403">
        <f t="shared" si="264"/>
        <v>0</v>
      </c>
      <c r="CV115" s="403">
        <f t="shared" si="264"/>
        <v>0</v>
      </c>
      <c r="CW115" s="403">
        <f t="shared" si="264"/>
        <v>0</v>
      </c>
      <c r="CX115" s="403">
        <f t="shared" si="264"/>
        <v>0</v>
      </c>
      <c r="CY115" s="403">
        <f t="shared" si="264"/>
        <v>0</v>
      </c>
      <c r="CZ115" s="403">
        <f t="shared" si="264"/>
        <v>0</v>
      </c>
      <c r="DA115" s="403">
        <f t="shared" si="264"/>
        <v>0</v>
      </c>
      <c r="DB115" s="403">
        <f t="shared" si="264"/>
        <v>0</v>
      </c>
      <c r="DC115" s="403">
        <f t="shared" si="264"/>
        <v>0</v>
      </c>
      <c r="DD115" s="403">
        <f t="shared" si="264"/>
        <v>0</v>
      </c>
      <c r="DE115" s="403">
        <f t="shared" si="264"/>
        <v>0</v>
      </c>
      <c r="DF115" s="403">
        <f t="shared" si="264"/>
        <v>0</v>
      </c>
      <c r="DG115" s="403">
        <f t="shared" si="264"/>
        <v>0</v>
      </c>
      <c r="DH115" s="403">
        <f t="shared" si="264"/>
        <v>0</v>
      </c>
      <c r="DI115" s="403">
        <f t="shared" si="264"/>
        <v>0</v>
      </c>
      <c r="DJ115" s="403">
        <f t="shared" si="264"/>
        <v>0</v>
      </c>
      <c r="DK115" s="403">
        <f t="shared" si="264"/>
        <v>0</v>
      </c>
      <c r="DL115" s="403">
        <f t="shared" si="264"/>
        <v>0</v>
      </c>
      <c r="DM115" s="403">
        <f t="shared" si="264"/>
        <v>0</v>
      </c>
      <c r="DN115" s="403">
        <f t="shared" si="264"/>
        <v>0</v>
      </c>
      <c r="DO115" s="403">
        <f t="shared" si="264"/>
        <v>0</v>
      </c>
      <c r="DP115" s="403">
        <f t="shared" si="264"/>
        <v>0</v>
      </c>
      <c r="DQ115" s="403">
        <f t="shared" si="264"/>
        <v>0</v>
      </c>
      <c r="DR115" s="403">
        <f t="shared" si="264"/>
        <v>0</v>
      </c>
      <c r="DS115" s="403">
        <f t="shared" si="264"/>
        <v>0</v>
      </c>
      <c r="DT115" s="403">
        <f t="shared" si="264"/>
        <v>0</v>
      </c>
      <c r="DU115" s="403">
        <f t="shared" si="264"/>
        <v>0</v>
      </c>
      <c r="DV115" s="403">
        <f t="shared" si="264"/>
        <v>0</v>
      </c>
      <c r="DW115" s="403">
        <f t="shared" si="264"/>
        <v>0</v>
      </c>
      <c r="DX115" s="403">
        <f t="shared" si="264"/>
        <v>0</v>
      </c>
      <c r="DY115" s="403">
        <f t="shared" si="264"/>
        <v>0</v>
      </c>
      <c r="DZ115" s="403">
        <f t="shared" si="264"/>
        <v>0</v>
      </c>
      <c r="EA115" s="403">
        <f t="shared" si="264"/>
        <v>0</v>
      </c>
      <c r="EB115" s="403">
        <f t="shared" si="264"/>
        <v>0</v>
      </c>
      <c r="EC115" s="403">
        <f t="shared" si="264"/>
        <v>0</v>
      </c>
      <c r="ED115" s="403"/>
      <c r="EE115" s="403">
        <f t="shared" ref="EE115:GP115" si="265">IF(and($A115-EE$66&gt;=0,$A115-EE$67&lt;0),EE$74,0)</f>
        <v>0</v>
      </c>
      <c r="EF115" s="403">
        <f t="shared" si="265"/>
        <v>0</v>
      </c>
      <c r="EG115" s="403">
        <f t="shared" si="265"/>
        <v>0</v>
      </c>
      <c r="EH115" s="403">
        <f t="shared" si="265"/>
        <v>0</v>
      </c>
      <c r="EI115" s="403">
        <f t="shared" si="265"/>
        <v>0</v>
      </c>
      <c r="EJ115" s="403">
        <f t="shared" si="265"/>
        <v>0</v>
      </c>
      <c r="EK115" s="403">
        <f t="shared" si="265"/>
        <v>0</v>
      </c>
      <c r="EL115" s="403">
        <f t="shared" si="265"/>
        <v>0</v>
      </c>
      <c r="EM115" s="403">
        <f t="shared" si="265"/>
        <v>0</v>
      </c>
      <c r="EN115" s="403">
        <f t="shared" si="265"/>
        <v>0</v>
      </c>
      <c r="EO115" s="403">
        <f t="shared" si="265"/>
        <v>0</v>
      </c>
      <c r="EP115" s="403">
        <f t="shared" si="265"/>
        <v>0</v>
      </c>
      <c r="EQ115" s="403">
        <f t="shared" si="265"/>
        <v>0</v>
      </c>
      <c r="ER115" s="403">
        <f t="shared" si="265"/>
        <v>0</v>
      </c>
      <c r="ES115" s="403">
        <f t="shared" si="265"/>
        <v>0</v>
      </c>
      <c r="ET115" s="403">
        <f t="shared" si="265"/>
        <v>0</v>
      </c>
      <c r="EU115" s="403">
        <f t="shared" si="265"/>
        <v>0</v>
      </c>
      <c r="EV115" s="403">
        <f t="shared" si="265"/>
        <v>0</v>
      </c>
      <c r="EW115" s="403">
        <f t="shared" si="265"/>
        <v>0</v>
      </c>
      <c r="EX115" s="403">
        <f t="shared" si="265"/>
        <v>0</v>
      </c>
      <c r="EY115" s="403">
        <f t="shared" si="265"/>
        <v>0</v>
      </c>
      <c r="EZ115" s="403">
        <f t="shared" si="265"/>
        <v>0</v>
      </c>
      <c r="FA115" s="403">
        <f t="shared" si="265"/>
        <v>0</v>
      </c>
      <c r="FB115" s="403">
        <f t="shared" si="265"/>
        <v>0</v>
      </c>
      <c r="FC115" s="403">
        <f t="shared" si="265"/>
        <v>0</v>
      </c>
      <c r="FD115" s="403">
        <f t="shared" si="265"/>
        <v>0</v>
      </c>
      <c r="FE115" s="403">
        <f t="shared" si="265"/>
        <v>0</v>
      </c>
      <c r="FF115" s="403">
        <f t="shared" si="265"/>
        <v>0</v>
      </c>
      <c r="FG115" s="403">
        <f t="shared" si="265"/>
        <v>0</v>
      </c>
      <c r="FH115" s="403">
        <f t="shared" si="265"/>
        <v>0</v>
      </c>
      <c r="FI115" s="403">
        <f t="shared" si="265"/>
        <v>0</v>
      </c>
      <c r="FJ115" s="403">
        <f t="shared" si="265"/>
        <v>0</v>
      </c>
      <c r="FK115" s="403">
        <f t="shared" si="265"/>
        <v>0</v>
      </c>
      <c r="FL115" s="403">
        <f t="shared" si="265"/>
        <v>0</v>
      </c>
      <c r="FM115" s="403">
        <f t="shared" si="265"/>
        <v>0</v>
      </c>
      <c r="FN115" s="403">
        <f t="shared" si="265"/>
        <v>0</v>
      </c>
      <c r="FO115" s="403">
        <f t="shared" si="265"/>
        <v>0</v>
      </c>
      <c r="FP115" s="403">
        <f t="shared" si="265"/>
        <v>0</v>
      </c>
      <c r="FQ115" s="403">
        <f t="shared" si="265"/>
        <v>0</v>
      </c>
      <c r="FR115" s="403">
        <f t="shared" si="265"/>
        <v>0</v>
      </c>
      <c r="FS115" s="403">
        <f t="shared" si="265"/>
        <v>0</v>
      </c>
      <c r="FT115" s="403">
        <f t="shared" si="265"/>
        <v>0</v>
      </c>
      <c r="FU115" s="403">
        <f t="shared" si="265"/>
        <v>0</v>
      </c>
      <c r="FV115" s="403">
        <f t="shared" si="265"/>
        <v>0</v>
      </c>
      <c r="FW115" s="403">
        <f t="shared" si="265"/>
        <v>0</v>
      </c>
      <c r="FX115" s="403">
        <f t="shared" si="265"/>
        <v>0</v>
      </c>
      <c r="FY115" s="403">
        <f t="shared" si="265"/>
        <v>0</v>
      </c>
      <c r="FZ115" s="403">
        <f t="shared" si="265"/>
        <v>0</v>
      </c>
      <c r="GA115" s="403">
        <f t="shared" si="265"/>
        <v>0</v>
      </c>
      <c r="GB115" s="403">
        <f t="shared" si="265"/>
        <v>0</v>
      </c>
      <c r="GC115" s="403">
        <f t="shared" si="265"/>
        <v>0</v>
      </c>
      <c r="GD115" s="403">
        <f t="shared" si="265"/>
        <v>0</v>
      </c>
      <c r="GE115" s="403">
        <f t="shared" si="265"/>
        <v>0</v>
      </c>
      <c r="GF115" s="403">
        <f t="shared" si="265"/>
        <v>0</v>
      </c>
      <c r="GG115" s="403">
        <f t="shared" si="265"/>
        <v>0</v>
      </c>
      <c r="GH115" s="403">
        <f t="shared" si="265"/>
        <v>0</v>
      </c>
      <c r="GI115" s="403">
        <f t="shared" si="265"/>
        <v>0</v>
      </c>
      <c r="GJ115" s="403">
        <f t="shared" si="265"/>
        <v>0</v>
      </c>
      <c r="GK115" s="403">
        <f t="shared" si="265"/>
        <v>0</v>
      </c>
      <c r="GL115" s="403">
        <f t="shared" si="265"/>
        <v>0</v>
      </c>
      <c r="GM115" s="403">
        <f t="shared" si="265"/>
        <v>0</v>
      </c>
      <c r="GN115" s="403">
        <f t="shared" si="265"/>
        <v>0</v>
      </c>
      <c r="GO115" s="403">
        <f t="shared" si="265"/>
        <v>0</v>
      </c>
      <c r="GP115" s="403">
        <f t="shared" si="265"/>
        <v>0</v>
      </c>
      <c r="GQ115" s="403"/>
      <c r="GR115" s="403">
        <f t="shared" ref="GR115:JC115" si="266">IF(and($A115-GR$66&gt;=0,$A115-GR$67&lt;0),GR$74,0)</f>
        <v>0</v>
      </c>
      <c r="GS115" s="403">
        <f t="shared" si="266"/>
        <v>0</v>
      </c>
      <c r="GT115" s="403">
        <f t="shared" si="266"/>
        <v>0</v>
      </c>
      <c r="GU115" s="403">
        <f t="shared" si="266"/>
        <v>0</v>
      </c>
      <c r="GV115" s="403">
        <f t="shared" si="266"/>
        <v>0</v>
      </c>
      <c r="GW115" s="403">
        <f t="shared" si="266"/>
        <v>0</v>
      </c>
      <c r="GX115" s="403">
        <f t="shared" si="266"/>
        <v>0</v>
      </c>
      <c r="GY115" s="403">
        <f t="shared" si="266"/>
        <v>0</v>
      </c>
      <c r="GZ115" s="403">
        <f t="shared" si="266"/>
        <v>0</v>
      </c>
      <c r="HA115" s="403">
        <f t="shared" si="266"/>
        <v>0</v>
      </c>
      <c r="HB115" s="403">
        <f t="shared" si="266"/>
        <v>0</v>
      </c>
      <c r="HC115" s="403">
        <f t="shared" si="266"/>
        <v>0</v>
      </c>
      <c r="HD115" s="403">
        <f t="shared" si="266"/>
        <v>0</v>
      </c>
      <c r="HE115" s="403">
        <f t="shared" si="266"/>
        <v>0</v>
      </c>
      <c r="HF115" s="403">
        <f t="shared" si="266"/>
        <v>0</v>
      </c>
      <c r="HG115" s="403">
        <f t="shared" si="266"/>
        <v>0</v>
      </c>
      <c r="HH115" s="403">
        <f t="shared" si="266"/>
        <v>0</v>
      </c>
      <c r="HI115" s="403">
        <f t="shared" si="266"/>
        <v>0</v>
      </c>
      <c r="HJ115" s="403">
        <f t="shared" si="266"/>
        <v>0</v>
      </c>
      <c r="HK115" s="403">
        <f t="shared" si="266"/>
        <v>0</v>
      </c>
      <c r="HL115" s="403">
        <f t="shared" si="266"/>
        <v>0</v>
      </c>
      <c r="HM115" s="403">
        <f t="shared" si="266"/>
        <v>0</v>
      </c>
      <c r="HN115" s="403">
        <f t="shared" si="266"/>
        <v>0</v>
      </c>
      <c r="HO115" s="403">
        <f t="shared" si="266"/>
        <v>0</v>
      </c>
      <c r="HP115" s="403">
        <f t="shared" si="266"/>
        <v>0</v>
      </c>
      <c r="HQ115" s="403">
        <f t="shared" si="266"/>
        <v>0</v>
      </c>
      <c r="HR115" s="403">
        <f t="shared" si="266"/>
        <v>0</v>
      </c>
      <c r="HS115" s="403">
        <f t="shared" si="266"/>
        <v>0</v>
      </c>
      <c r="HT115" s="403">
        <f t="shared" si="266"/>
        <v>0</v>
      </c>
      <c r="HU115" s="403">
        <f t="shared" si="266"/>
        <v>0</v>
      </c>
      <c r="HV115" s="403">
        <f t="shared" si="266"/>
        <v>0</v>
      </c>
      <c r="HW115" s="403">
        <f t="shared" si="266"/>
        <v>0</v>
      </c>
      <c r="HX115" s="403">
        <f t="shared" si="266"/>
        <v>0</v>
      </c>
      <c r="HY115" s="403">
        <f t="shared" si="266"/>
        <v>0</v>
      </c>
      <c r="HZ115" s="403">
        <f t="shared" si="266"/>
        <v>0</v>
      </c>
      <c r="IA115" s="403">
        <f t="shared" si="266"/>
        <v>0</v>
      </c>
      <c r="IB115" s="403">
        <f t="shared" si="266"/>
        <v>0</v>
      </c>
      <c r="IC115" s="403">
        <f t="shared" si="266"/>
        <v>0</v>
      </c>
      <c r="ID115" s="403">
        <f t="shared" si="266"/>
        <v>0</v>
      </c>
      <c r="IE115" s="403">
        <f t="shared" si="266"/>
        <v>0</v>
      </c>
      <c r="IF115" s="403">
        <f t="shared" si="266"/>
        <v>0</v>
      </c>
      <c r="IG115" s="403">
        <f t="shared" si="266"/>
        <v>0</v>
      </c>
      <c r="IH115" s="403">
        <f t="shared" si="266"/>
        <v>0</v>
      </c>
      <c r="II115" s="403">
        <f t="shared" si="266"/>
        <v>0</v>
      </c>
      <c r="IJ115" s="403">
        <f t="shared" si="266"/>
        <v>0</v>
      </c>
      <c r="IK115" s="403">
        <f t="shared" si="266"/>
        <v>0</v>
      </c>
      <c r="IL115" s="403">
        <f t="shared" si="266"/>
        <v>0</v>
      </c>
      <c r="IM115" s="403">
        <f t="shared" si="266"/>
        <v>0</v>
      </c>
      <c r="IN115" s="403">
        <f t="shared" si="266"/>
        <v>0</v>
      </c>
      <c r="IO115" s="403">
        <f t="shared" si="266"/>
        <v>0</v>
      </c>
      <c r="IP115" s="403">
        <f t="shared" si="266"/>
        <v>0</v>
      </c>
      <c r="IQ115" s="403">
        <f t="shared" si="266"/>
        <v>0</v>
      </c>
      <c r="IR115" s="403">
        <f t="shared" si="266"/>
        <v>0</v>
      </c>
      <c r="IS115" s="403">
        <f t="shared" si="266"/>
        <v>0</v>
      </c>
      <c r="IT115" s="403">
        <f t="shared" si="266"/>
        <v>0</v>
      </c>
      <c r="IU115" s="403">
        <f t="shared" si="266"/>
        <v>0</v>
      </c>
      <c r="IV115" s="403">
        <f t="shared" si="266"/>
        <v>0</v>
      </c>
      <c r="IW115" s="403">
        <f t="shared" si="266"/>
        <v>0</v>
      </c>
      <c r="IX115" s="403">
        <f t="shared" si="266"/>
        <v>0</v>
      </c>
      <c r="IY115" s="403">
        <f t="shared" si="266"/>
        <v>0</v>
      </c>
      <c r="IZ115" s="403">
        <f t="shared" si="266"/>
        <v>0</v>
      </c>
      <c r="JA115" s="403">
        <f t="shared" si="266"/>
        <v>0</v>
      </c>
      <c r="JB115" s="403">
        <f t="shared" si="266"/>
        <v>0</v>
      </c>
      <c r="JC115" s="403">
        <f t="shared" si="266"/>
        <v>0</v>
      </c>
      <c r="JD115" s="403"/>
      <c r="JE115" s="403">
        <f t="shared" ref="JE115:LP115" si="267">IF(and($A115-JE$66&gt;=0,$A115-JE$67&lt;0),JE$74,0)</f>
        <v>0</v>
      </c>
      <c r="JF115" s="403">
        <f t="shared" si="267"/>
        <v>0</v>
      </c>
      <c r="JG115" s="403">
        <f t="shared" si="267"/>
        <v>0</v>
      </c>
      <c r="JH115" s="403">
        <f t="shared" si="267"/>
        <v>0</v>
      </c>
      <c r="JI115" s="403">
        <f t="shared" si="267"/>
        <v>0</v>
      </c>
      <c r="JJ115" s="403">
        <f t="shared" si="267"/>
        <v>0</v>
      </c>
      <c r="JK115" s="403">
        <f t="shared" si="267"/>
        <v>0</v>
      </c>
      <c r="JL115" s="403">
        <f t="shared" si="267"/>
        <v>0</v>
      </c>
      <c r="JM115" s="403">
        <f t="shared" si="267"/>
        <v>0</v>
      </c>
      <c r="JN115" s="403">
        <f t="shared" si="267"/>
        <v>0</v>
      </c>
      <c r="JO115" s="403">
        <f t="shared" si="267"/>
        <v>0</v>
      </c>
      <c r="JP115" s="403">
        <f t="shared" si="267"/>
        <v>0</v>
      </c>
      <c r="JQ115" s="403">
        <f t="shared" si="267"/>
        <v>0</v>
      </c>
      <c r="JR115" s="403">
        <f t="shared" si="267"/>
        <v>0</v>
      </c>
      <c r="JS115" s="403">
        <f t="shared" si="267"/>
        <v>0</v>
      </c>
      <c r="JT115" s="403">
        <f t="shared" si="267"/>
        <v>0</v>
      </c>
      <c r="JU115" s="403">
        <f t="shared" si="267"/>
        <v>0</v>
      </c>
      <c r="JV115" s="403">
        <f t="shared" si="267"/>
        <v>0</v>
      </c>
      <c r="JW115" s="403">
        <f t="shared" si="267"/>
        <v>0</v>
      </c>
      <c r="JX115" s="403">
        <f t="shared" si="267"/>
        <v>0</v>
      </c>
      <c r="JY115" s="403">
        <f t="shared" si="267"/>
        <v>0</v>
      </c>
      <c r="JZ115" s="403">
        <f t="shared" si="267"/>
        <v>0</v>
      </c>
      <c r="KA115" s="403">
        <f t="shared" si="267"/>
        <v>0</v>
      </c>
      <c r="KB115" s="403">
        <f t="shared" si="267"/>
        <v>0</v>
      </c>
      <c r="KC115" s="403">
        <f t="shared" si="267"/>
        <v>0</v>
      </c>
      <c r="KD115" s="403">
        <f t="shared" si="267"/>
        <v>0</v>
      </c>
      <c r="KE115" s="403">
        <f t="shared" si="267"/>
        <v>0</v>
      </c>
      <c r="KF115" s="403">
        <f t="shared" si="267"/>
        <v>0</v>
      </c>
      <c r="KG115" s="403">
        <f t="shared" si="267"/>
        <v>0</v>
      </c>
      <c r="KH115" s="403">
        <f t="shared" si="267"/>
        <v>0</v>
      </c>
      <c r="KI115" s="403">
        <f t="shared" si="267"/>
        <v>0</v>
      </c>
      <c r="KJ115" s="403">
        <f t="shared" si="267"/>
        <v>0</v>
      </c>
      <c r="KK115" s="403">
        <f t="shared" si="267"/>
        <v>0</v>
      </c>
      <c r="KL115" s="403">
        <f t="shared" si="267"/>
        <v>0</v>
      </c>
      <c r="KM115" s="403">
        <f t="shared" si="267"/>
        <v>0</v>
      </c>
      <c r="KN115" s="403">
        <f t="shared" si="267"/>
        <v>0</v>
      </c>
      <c r="KO115" s="403">
        <f t="shared" si="267"/>
        <v>0</v>
      </c>
      <c r="KP115" s="403">
        <f t="shared" si="267"/>
        <v>0</v>
      </c>
      <c r="KQ115" s="403">
        <f t="shared" si="267"/>
        <v>0</v>
      </c>
      <c r="KR115" s="403">
        <f t="shared" si="267"/>
        <v>0</v>
      </c>
      <c r="KS115" s="403">
        <f t="shared" si="267"/>
        <v>0</v>
      </c>
      <c r="KT115" s="403">
        <f t="shared" si="267"/>
        <v>0</v>
      </c>
      <c r="KU115" s="403">
        <f t="shared" si="267"/>
        <v>0</v>
      </c>
      <c r="KV115" s="403">
        <f t="shared" si="267"/>
        <v>0</v>
      </c>
      <c r="KW115" s="403">
        <f t="shared" si="267"/>
        <v>0</v>
      </c>
      <c r="KX115" s="403">
        <f t="shared" si="267"/>
        <v>0</v>
      </c>
      <c r="KY115" s="403">
        <f t="shared" si="267"/>
        <v>0</v>
      </c>
      <c r="KZ115" s="403">
        <f t="shared" si="267"/>
        <v>0</v>
      </c>
      <c r="LA115" s="403">
        <f t="shared" si="267"/>
        <v>0</v>
      </c>
      <c r="LB115" s="403">
        <f t="shared" si="267"/>
        <v>0</v>
      </c>
      <c r="LC115" s="403">
        <f t="shared" si="267"/>
        <v>0</v>
      </c>
      <c r="LD115" s="403">
        <f t="shared" si="267"/>
        <v>0</v>
      </c>
      <c r="LE115" s="403">
        <f t="shared" si="267"/>
        <v>0</v>
      </c>
      <c r="LF115" s="403">
        <f t="shared" si="267"/>
        <v>0</v>
      </c>
      <c r="LG115" s="403">
        <f t="shared" si="267"/>
        <v>0</v>
      </c>
      <c r="LH115" s="403">
        <f t="shared" si="267"/>
        <v>0</v>
      </c>
      <c r="LI115" s="403">
        <f t="shared" si="267"/>
        <v>0</v>
      </c>
      <c r="LJ115" s="403">
        <f t="shared" si="267"/>
        <v>0</v>
      </c>
      <c r="LK115" s="403">
        <f t="shared" si="267"/>
        <v>0</v>
      </c>
      <c r="LL115" s="403">
        <f t="shared" si="267"/>
        <v>0</v>
      </c>
      <c r="LM115" s="403">
        <f t="shared" si="267"/>
        <v>0</v>
      </c>
      <c r="LN115" s="403">
        <f t="shared" si="267"/>
        <v>0</v>
      </c>
      <c r="LO115" s="403">
        <f t="shared" si="267"/>
        <v>0</v>
      </c>
      <c r="LP115" s="403">
        <f t="shared" si="267"/>
        <v>0</v>
      </c>
    </row>
    <row r="116">
      <c r="A116" s="331" t="str">
        <f t="shared" si="77"/>
        <v>09-2032</v>
      </c>
      <c r="B116" s="346">
        <f t="shared" si="70"/>
        <v>8160419.69</v>
      </c>
      <c r="C116" s="346">
        <f t="shared" si="71"/>
        <v>1.001234056</v>
      </c>
      <c r="D116" s="346"/>
      <c r="E116" s="403">
        <f t="shared" ref="E116:BP116" si="268">IF(and($A116-E$66&gt;=0,$A116-E$67&lt;0),E$74,0)</f>
        <v>121708.41</v>
      </c>
      <c r="F116" s="403">
        <f t="shared" si="268"/>
        <v>90594.48</v>
      </c>
      <c r="G116" s="403">
        <f t="shared" si="268"/>
        <v>120000</v>
      </c>
      <c r="H116" s="403">
        <f t="shared" si="268"/>
        <v>129552.28</v>
      </c>
      <c r="I116" s="403">
        <f t="shared" si="268"/>
        <v>107000</v>
      </c>
      <c r="J116" s="403">
        <f t="shared" si="268"/>
        <v>103565</v>
      </c>
      <c r="K116" s="403">
        <f t="shared" si="268"/>
        <v>128418.77</v>
      </c>
      <c r="L116" s="403">
        <f t="shared" si="268"/>
        <v>87232.36</v>
      </c>
      <c r="M116" s="403">
        <f t="shared" si="268"/>
        <v>99881.32</v>
      </c>
      <c r="N116" s="403">
        <f t="shared" si="268"/>
        <v>223221.57</v>
      </c>
      <c r="O116" s="403">
        <f t="shared" si="268"/>
        <v>180593.29</v>
      </c>
      <c r="P116" s="403">
        <f t="shared" si="268"/>
        <v>91968.82</v>
      </c>
      <c r="Q116" s="403">
        <f t="shared" si="268"/>
        <v>102434.8</v>
      </c>
      <c r="R116" s="403">
        <f t="shared" si="268"/>
        <v>181860.19</v>
      </c>
      <c r="S116" s="403">
        <f t="shared" si="268"/>
        <v>208031.99</v>
      </c>
      <c r="T116" s="403">
        <f t="shared" si="268"/>
        <v>217515.94</v>
      </c>
      <c r="U116" s="403">
        <f t="shared" si="268"/>
        <v>195596.52</v>
      </c>
      <c r="V116" s="403">
        <f t="shared" si="268"/>
        <v>184028.25</v>
      </c>
      <c r="W116" s="403">
        <f t="shared" si="268"/>
        <v>168878.71</v>
      </c>
      <c r="X116" s="403">
        <f t="shared" si="268"/>
        <v>162441.03</v>
      </c>
      <c r="Y116" s="403">
        <f t="shared" si="268"/>
        <v>134043.44</v>
      </c>
      <c r="Z116" s="403">
        <f t="shared" si="268"/>
        <v>835.25</v>
      </c>
      <c r="AA116" s="403">
        <f t="shared" si="268"/>
        <v>175069.23</v>
      </c>
      <c r="AB116" s="403">
        <f t="shared" si="268"/>
        <v>159907.69</v>
      </c>
      <c r="AC116" s="403">
        <f t="shared" si="268"/>
        <v>183879.61</v>
      </c>
      <c r="AD116" s="403">
        <f t="shared" si="268"/>
        <v>184851.11</v>
      </c>
      <c r="AE116" s="403">
        <f t="shared" si="268"/>
        <v>240730.29</v>
      </c>
      <c r="AF116" s="403">
        <f t="shared" si="268"/>
        <v>112998.23</v>
      </c>
      <c r="AG116" s="403">
        <f t="shared" si="268"/>
        <v>126237</v>
      </c>
      <c r="AH116" s="403">
        <f t="shared" si="268"/>
        <v>9142.22</v>
      </c>
      <c r="AI116" s="403">
        <f t="shared" si="268"/>
        <v>186686.77</v>
      </c>
      <c r="AJ116" s="403">
        <f t="shared" si="268"/>
        <v>42000</v>
      </c>
      <c r="AK116" s="403">
        <f t="shared" si="268"/>
        <v>271017.63</v>
      </c>
      <c r="AL116" s="403">
        <f t="shared" si="268"/>
        <v>5000</v>
      </c>
      <c r="AM116" s="403">
        <f t="shared" si="268"/>
        <v>127756.57</v>
      </c>
      <c r="AN116" s="403">
        <f t="shared" si="268"/>
        <v>237115.24</v>
      </c>
      <c r="AO116" s="403">
        <f t="shared" si="268"/>
        <v>158167.25</v>
      </c>
      <c r="AP116" s="403">
        <f t="shared" si="268"/>
        <v>103015</v>
      </c>
      <c r="AQ116" s="403">
        <f t="shared" si="268"/>
        <v>155500</v>
      </c>
      <c r="AR116" s="403">
        <f t="shared" si="268"/>
        <v>167620.78</v>
      </c>
      <c r="AS116" s="403">
        <f t="shared" si="268"/>
        <v>191134.2</v>
      </c>
      <c r="AT116" s="403">
        <f t="shared" si="268"/>
        <v>283068.43</v>
      </c>
      <c r="AU116" s="403">
        <f t="shared" si="268"/>
        <v>114804.31</v>
      </c>
      <c r="AV116" s="403">
        <f t="shared" si="268"/>
        <v>109785.34</v>
      </c>
      <c r="AW116" s="403">
        <f t="shared" si="268"/>
        <v>48000</v>
      </c>
      <c r="AX116" s="403">
        <f t="shared" si="268"/>
        <v>164702</v>
      </c>
      <c r="AY116" s="403">
        <f t="shared" si="268"/>
        <v>223255</v>
      </c>
      <c r="AZ116" s="403">
        <f t="shared" si="268"/>
        <v>72000</v>
      </c>
      <c r="BA116" s="403">
        <f t="shared" si="268"/>
        <v>97799.52</v>
      </c>
      <c r="BB116" s="403">
        <f t="shared" si="268"/>
        <v>242596.66</v>
      </c>
      <c r="BC116" s="403">
        <f t="shared" si="268"/>
        <v>108292.85</v>
      </c>
      <c r="BD116" s="403">
        <f t="shared" si="268"/>
        <v>238900</v>
      </c>
      <c r="BE116" s="403">
        <f t="shared" si="268"/>
        <v>101455.9</v>
      </c>
      <c r="BF116" s="403">
        <f t="shared" si="268"/>
        <v>23511.76</v>
      </c>
      <c r="BG116" s="403">
        <f t="shared" si="268"/>
        <v>20008.84</v>
      </c>
      <c r="BH116" s="403">
        <f t="shared" si="268"/>
        <v>77858.98</v>
      </c>
      <c r="BI116" s="403">
        <f t="shared" si="268"/>
        <v>45000</v>
      </c>
      <c r="BJ116" s="403">
        <f t="shared" si="268"/>
        <v>124565</v>
      </c>
      <c r="BK116" s="403">
        <f t="shared" si="268"/>
        <v>25000</v>
      </c>
      <c r="BL116" s="403">
        <f t="shared" si="268"/>
        <v>29885</v>
      </c>
      <c r="BM116" s="403">
        <f t="shared" si="268"/>
        <v>33809.25</v>
      </c>
      <c r="BN116" s="403">
        <f t="shared" si="268"/>
        <v>10969.85</v>
      </c>
      <c r="BO116" s="403">
        <f t="shared" si="268"/>
        <v>77861.76</v>
      </c>
      <c r="BP116" s="403">
        <f t="shared" si="268"/>
        <v>10058</v>
      </c>
      <c r="BQ116" s="403"/>
      <c r="BR116" s="403">
        <f t="shared" ref="BR116:EC116" si="269">IF(and($A116-BR$66&gt;=0,$A116-BR$67&lt;0),BR$74,0)</f>
        <v>0</v>
      </c>
      <c r="BS116" s="403">
        <f t="shared" si="269"/>
        <v>0</v>
      </c>
      <c r="BT116" s="403">
        <f t="shared" si="269"/>
        <v>0</v>
      </c>
      <c r="BU116" s="403">
        <f t="shared" si="269"/>
        <v>0</v>
      </c>
      <c r="BV116" s="403">
        <f t="shared" si="269"/>
        <v>0</v>
      </c>
      <c r="BW116" s="403">
        <f t="shared" si="269"/>
        <v>0</v>
      </c>
      <c r="BX116" s="403">
        <f t="shared" si="269"/>
        <v>0</v>
      </c>
      <c r="BY116" s="403">
        <f t="shared" si="269"/>
        <v>0</v>
      </c>
      <c r="BZ116" s="403">
        <f t="shared" si="269"/>
        <v>0</v>
      </c>
      <c r="CA116" s="403">
        <f t="shared" si="269"/>
        <v>0</v>
      </c>
      <c r="CB116" s="403">
        <f t="shared" si="269"/>
        <v>0</v>
      </c>
      <c r="CC116" s="403">
        <f t="shared" si="269"/>
        <v>0</v>
      </c>
      <c r="CD116" s="403">
        <f t="shared" si="269"/>
        <v>0</v>
      </c>
      <c r="CE116" s="403">
        <f t="shared" si="269"/>
        <v>0</v>
      </c>
      <c r="CF116" s="403">
        <f t="shared" si="269"/>
        <v>0</v>
      </c>
      <c r="CG116" s="403">
        <f t="shared" si="269"/>
        <v>0</v>
      </c>
      <c r="CH116" s="403">
        <f t="shared" si="269"/>
        <v>0</v>
      </c>
      <c r="CI116" s="403">
        <f t="shared" si="269"/>
        <v>0</v>
      </c>
      <c r="CJ116" s="403">
        <f t="shared" si="269"/>
        <v>0</v>
      </c>
      <c r="CK116" s="403">
        <f t="shared" si="269"/>
        <v>0</v>
      </c>
      <c r="CL116" s="403">
        <f t="shared" si="269"/>
        <v>0</v>
      </c>
      <c r="CM116" s="403">
        <f t="shared" si="269"/>
        <v>0</v>
      </c>
      <c r="CN116" s="403">
        <f t="shared" si="269"/>
        <v>0</v>
      </c>
      <c r="CO116" s="403">
        <f t="shared" si="269"/>
        <v>0</v>
      </c>
      <c r="CP116" s="403">
        <f t="shared" si="269"/>
        <v>0</v>
      </c>
      <c r="CQ116" s="403">
        <f t="shared" si="269"/>
        <v>0</v>
      </c>
      <c r="CR116" s="403">
        <f t="shared" si="269"/>
        <v>0</v>
      </c>
      <c r="CS116" s="403">
        <f t="shared" si="269"/>
        <v>0</v>
      </c>
      <c r="CT116" s="403">
        <f t="shared" si="269"/>
        <v>0</v>
      </c>
      <c r="CU116" s="403">
        <f t="shared" si="269"/>
        <v>0</v>
      </c>
      <c r="CV116" s="403">
        <f t="shared" si="269"/>
        <v>0</v>
      </c>
      <c r="CW116" s="403">
        <f t="shared" si="269"/>
        <v>0</v>
      </c>
      <c r="CX116" s="403">
        <f t="shared" si="269"/>
        <v>0</v>
      </c>
      <c r="CY116" s="403">
        <f t="shared" si="269"/>
        <v>0</v>
      </c>
      <c r="CZ116" s="403">
        <f t="shared" si="269"/>
        <v>0</v>
      </c>
      <c r="DA116" s="403">
        <f t="shared" si="269"/>
        <v>0</v>
      </c>
      <c r="DB116" s="403">
        <f t="shared" si="269"/>
        <v>0</v>
      </c>
      <c r="DC116" s="403">
        <f t="shared" si="269"/>
        <v>0</v>
      </c>
      <c r="DD116" s="403">
        <f t="shared" si="269"/>
        <v>0</v>
      </c>
      <c r="DE116" s="403">
        <f t="shared" si="269"/>
        <v>0</v>
      </c>
      <c r="DF116" s="403">
        <f t="shared" si="269"/>
        <v>0</v>
      </c>
      <c r="DG116" s="403">
        <f t="shared" si="269"/>
        <v>0</v>
      </c>
      <c r="DH116" s="403">
        <f t="shared" si="269"/>
        <v>0</v>
      </c>
      <c r="DI116" s="403">
        <f t="shared" si="269"/>
        <v>0</v>
      </c>
      <c r="DJ116" s="403">
        <f t="shared" si="269"/>
        <v>0</v>
      </c>
      <c r="DK116" s="403">
        <f t="shared" si="269"/>
        <v>0</v>
      </c>
      <c r="DL116" s="403">
        <f t="shared" si="269"/>
        <v>0</v>
      </c>
      <c r="DM116" s="403">
        <f t="shared" si="269"/>
        <v>0</v>
      </c>
      <c r="DN116" s="403">
        <f t="shared" si="269"/>
        <v>0</v>
      </c>
      <c r="DO116" s="403">
        <f t="shared" si="269"/>
        <v>0</v>
      </c>
      <c r="DP116" s="403">
        <f t="shared" si="269"/>
        <v>0</v>
      </c>
      <c r="DQ116" s="403">
        <f t="shared" si="269"/>
        <v>0</v>
      </c>
      <c r="DR116" s="403">
        <f t="shared" si="269"/>
        <v>0</v>
      </c>
      <c r="DS116" s="403">
        <f t="shared" si="269"/>
        <v>0</v>
      </c>
      <c r="DT116" s="403">
        <f t="shared" si="269"/>
        <v>0</v>
      </c>
      <c r="DU116" s="403">
        <f t="shared" si="269"/>
        <v>0</v>
      </c>
      <c r="DV116" s="403">
        <f t="shared" si="269"/>
        <v>0</v>
      </c>
      <c r="DW116" s="403">
        <f t="shared" si="269"/>
        <v>0</v>
      </c>
      <c r="DX116" s="403">
        <f t="shared" si="269"/>
        <v>0</v>
      </c>
      <c r="DY116" s="403">
        <f t="shared" si="269"/>
        <v>0</v>
      </c>
      <c r="DZ116" s="403">
        <f t="shared" si="269"/>
        <v>0</v>
      </c>
      <c r="EA116" s="403">
        <f t="shared" si="269"/>
        <v>0</v>
      </c>
      <c r="EB116" s="403">
        <f t="shared" si="269"/>
        <v>0</v>
      </c>
      <c r="EC116" s="403">
        <f t="shared" si="269"/>
        <v>0</v>
      </c>
      <c r="ED116" s="403"/>
      <c r="EE116" s="403">
        <f t="shared" ref="EE116:GP116" si="270">IF(and($A116-EE$66&gt;=0,$A116-EE$67&lt;0),EE$74,0)</f>
        <v>0</v>
      </c>
      <c r="EF116" s="403">
        <f t="shared" si="270"/>
        <v>0</v>
      </c>
      <c r="EG116" s="403">
        <f t="shared" si="270"/>
        <v>0</v>
      </c>
      <c r="EH116" s="403">
        <f t="shared" si="270"/>
        <v>0</v>
      </c>
      <c r="EI116" s="403">
        <f t="shared" si="270"/>
        <v>0</v>
      </c>
      <c r="EJ116" s="403">
        <f t="shared" si="270"/>
        <v>0</v>
      </c>
      <c r="EK116" s="403">
        <f t="shared" si="270"/>
        <v>0</v>
      </c>
      <c r="EL116" s="403">
        <f t="shared" si="270"/>
        <v>0</v>
      </c>
      <c r="EM116" s="403">
        <f t="shared" si="270"/>
        <v>0</v>
      </c>
      <c r="EN116" s="403">
        <f t="shared" si="270"/>
        <v>0</v>
      </c>
      <c r="EO116" s="403">
        <f t="shared" si="270"/>
        <v>0</v>
      </c>
      <c r="EP116" s="403">
        <f t="shared" si="270"/>
        <v>0</v>
      </c>
      <c r="EQ116" s="403">
        <f t="shared" si="270"/>
        <v>0</v>
      </c>
      <c r="ER116" s="403">
        <f t="shared" si="270"/>
        <v>0</v>
      </c>
      <c r="ES116" s="403">
        <f t="shared" si="270"/>
        <v>0</v>
      </c>
      <c r="ET116" s="403">
        <f t="shared" si="270"/>
        <v>0</v>
      </c>
      <c r="EU116" s="403">
        <f t="shared" si="270"/>
        <v>0</v>
      </c>
      <c r="EV116" s="403">
        <f t="shared" si="270"/>
        <v>0</v>
      </c>
      <c r="EW116" s="403">
        <f t="shared" si="270"/>
        <v>0</v>
      </c>
      <c r="EX116" s="403">
        <f t="shared" si="270"/>
        <v>0</v>
      </c>
      <c r="EY116" s="403">
        <f t="shared" si="270"/>
        <v>0</v>
      </c>
      <c r="EZ116" s="403">
        <f t="shared" si="270"/>
        <v>0</v>
      </c>
      <c r="FA116" s="403">
        <f t="shared" si="270"/>
        <v>0</v>
      </c>
      <c r="FB116" s="403">
        <f t="shared" si="270"/>
        <v>0</v>
      </c>
      <c r="FC116" s="403">
        <f t="shared" si="270"/>
        <v>0</v>
      </c>
      <c r="FD116" s="403">
        <f t="shared" si="270"/>
        <v>0</v>
      </c>
      <c r="FE116" s="403">
        <f t="shared" si="270"/>
        <v>0</v>
      </c>
      <c r="FF116" s="403">
        <f t="shared" si="270"/>
        <v>0</v>
      </c>
      <c r="FG116" s="403">
        <f t="shared" si="270"/>
        <v>0</v>
      </c>
      <c r="FH116" s="403">
        <f t="shared" si="270"/>
        <v>0</v>
      </c>
      <c r="FI116" s="403">
        <f t="shared" si="270"/>
        <v>0</v>
      </c>
      <c r="FJ116" s="403">
        <f t="shared" si="270"/>
        <v>0</v>
      </c>
      <c r="FK116" s="403">
        <f t="shared" si="270"/>
        <v>0</v>
      </c>
      <c r="FL116" s="403">
        <f t="shared" si="270"/>
        <v>0</v>
      </c>
      <c r="FM116" s="403">
        <f t="shared" si="270"/>
        <v>0</v>
      </c>
      <c r="FN116" s="403">
        <f t="shared" si="270"/>
        <v>0</v>
      </c>
      <c r="FO116" s="403">
        <f t="shared" si="270"/>
        <v>0</v>
      </c>
      <c r="FP116" s="403">
        <f t="shared" si="270"/>
        <v>0</v>
      </c>
      <c r="FQ116" s="403">
        <f t="shared" si="270"/>
        <v>0</v>
      </c>
      <c r="FR116" s="403">
        <f t="shared" si="270"/>
        <v>0</v>
      </c>
      <c r="FS116" s="403">
        <f t="shared" si="270"/>
        <v>0</v>
      </c>
      <c r="FT116" s="403">
        <f t="shared" si="270"/>
        <v>0</v>
      </c>
      <c r="FU116" s="403">
        <f t="shared" si="270"/>
        <v>0</v>
      </c>
      <c r="FV116" s="403">
        <f t="shared" si="270"/>
        <v>0</v>
      </c>
      <c r="FW116" s="403">
        <f t="shared" si="270"/>
        <v>0</v>
      </c>
      <c r="FX116" s="403">
        <f t="shared" si="270"/>
        <v>0</v>
      </c>
      <c r="FY116" s="403">
        <f t="shared" si="270"/>
        <v>0</v>
      </c>
      <c r="FZ116" s="403">
        <f t="shared" si="270"/>
        <v>0</v>
      </c>
      <c r="GA116" s="403">
        <f t="shared" si="270"/>
        <v>0</v>
      </c>
      <c r="GB116" s="403">
        <f t="shared" si="270"/>
        <v>0</v>
      </c>
      <c r="GC116" s="403">
        <f t="shared" si="270"/>
        <v>0</v>
      </c>
      <c r="GD116" s="403">
        <f t="shared" si="270"/>
        <v>0</v>
      </c>
      <c r="GE116" s="403">
        <f t="shared" si="270"/>
        <v>0</v>
      </c>
      <c r="GF116" s="403">
        <f t="shared" si="270"/>
        <v>0</v>
      </c>
      <c r="GG116" s="403">
        <f t="shared" si="270"/>
        <v>0</v>
      </c>
      <c r="GH116" s="403">
        <f t="shared" si="270"/>
        <v>0</v>
      </c>
      <c r="GI116" s="403">
        <f t="shared" si="270"/>
        <v>0</v>
      </c>
      <c r="GJ116" s="403">
        <f t="shared" si="270"/>
        <v>0</v>
      </c>
      <c r="GK116" s="403">
        <f t="shared" si="270"/>
        <v>0</v>
      </c>
      <c r="GL116" s="403">
        <f t="shared" si="270"/>
        <v>0</v>
      </c>
      <c r="GM116" s="403">
        <f t="shared" si="270"/>
        <v>0</v>
      </c>
      <c r="GN116" s="403">
        <f t="shared" si="270"/>
        <v>0</v>
      </c>
      <c r="GO116" s="403">
        <f t="shared" si="270"/>
        <v>0</v>
      </c>
      <c r="GP116" s="403">
        <f t="shared" si="270"/>
        <v>0</v>
      </c>
      <c r="GQ116" s="403"/>
      <c r="GR116" s="403">
        <f t="shared" ref="GR116:JC116" si="271">IF(and($A116-GR$66&gt;=0,$A116-GR$67&lt;0),GR$74,0)</f>
        <v>0</v>
      </c>
      <c r="GS116" s="403">
        <f t="shared" si="271"/>
        <v>0</v>
      </c>
      <c r="GT116" s="403">
        <f t="shared" si="271"/>
        <v>0</v>
      </c>
      <c r="GU116" s="403">
        <f t="shared" si="271"/>
        <v>0</v>
      </c>
      <c r="GV116" s="403">
        <f t="shared" si="271"/>
        <v>0</v>
      </c>
      <c r="GW116" s="403">
        <f t="shared" si="271"/>
        <v>0</v>
      </c>
      <c r="GX116" s="403">
        <f t="shared" si="271"/>
        <v>0</v>
      </c>
      <c r="GY116" s="403">
        <f t="shared" si="271"/>
        <v>0</v>
      </c>
      <c r="GZ116" s="403">
        <f t="shared" si="271"/>
        <v>0</v>
      </c>
      <c r="HA116" s="403">
        <f t="shared" si="271"/>
        <v>0</v>
      </c>
      <c r="HB116" s="403">
        <f t="shared" si="271"/>
        <v>0</v>
      </c>
      <c r="HC116" s="403">
        <f t="shared" si="271"/>
        <v>0</v>
      </c>
      <c r="HD116" s="403">
        <f t="shared" si="271"/>
        <v>0</v>
      </c>
      <c r="HE116" s="403">
        <f t="shared" si="271"/>
        <v>0</v>
      </c>
      <c r="HF116" s="403">
        <f t="shared" si="271"/>
        <v>0</v>
      </c>
      <c r="HG116" s="403">
        <f t="shared" si="271"/>
        <v>0</v>
      </c>
      <c r="HH116" s="403">
        <f t="shared" si="271"/>
        <v>0</v>
      </c>
      <c r="HI116" s="403">
        <f t="shared" si="271"/>
        <v>0</v>
      </c>
      <c r="HJ116" s="403">
        <f t="shared" si="271"/>
        <v>0</v>
      </c>
      <c r="HK116" s="403">
        <f t="shared" si="271"/>
        <v>0</v>
      </c>
      <c r="HL116" s="403">
        <f t="shared" si="271"/>
        <v>0</v>
      </c>
      <c r="HM116" s="403">
        <f t="shared" si="271"/>
        <v>0</v>
      </c>
      <c r="HN116" s="403">
        <f t="shared" si="271"/>
        <v>0</v>
      </c>
      <c r="HO116" s="403">
        <f t="shared" si="271"/>
        <v>0</v>
      </c>
      <c r="HP116" s="403">
        <f t="shared" si="271"/>
        <v>0</v>
      </c>
      <c r="HQ116" s="403">
        <f t="shared" si="271"/>
        <v>0</v>
      </c>
      <c r="HR116" s="403">
        <f t="shared" si="271"/>
        <v>0</v>
      </c>
      <c r="HS116" s="403">
        <f t="shared" si="271"/>
        <v>0</v>
      </c>
      <c r="HT116" s="403">
        <f t="shared" si="271"/>
        <v>0</v>
      </c>
      <c r="HU116" s="403">
        <f t="shared" si="271"/>
        <v>0</v>
      </c>
      <c r="HV116" s="403">
        <f t="shared" si="271"/>
        <v>0</v>
      </c>
      <c r="HW116" s="403">
        <f t="shared" si="271"/>
        <v>0</v>
      </c>
      <c r="HX116" s="403">
        <f t="shared" si="271"/>
        <v>0</v>
      </c>
      <c r="HY116" s="403">
        <f t="shared" si="271"/>
        <v>0</v>
      </c>
      <c r="HZ116" s="403">
        <f t="shared" si="271"/>
        <v>0</v>
      </c>
      <c r="IA116" s="403">
        <f t="shared" si="271"/>
        <v>0</v>
      </c>
      <c r="IB116" s="403">
        <f t="shared" si="271"/>
        <v>0</v>
      </c>
      <c r="IC116" s="403">
        <f t="shared" si="271"/>
        <v>0</v>
      </c>
      <c r="ID116" s="403">
        <f t="shared" si="271"/>
        <v>0</v>
      </c>
      <c r="IE116" s="403">
        <f t="shared" si="271"/>
        <v>0</v>
      </c>
      <c r="IF116" s="403">
        <f t="shared" si="271"/>
        <v>0</v>
      </c>
      <c r="IG116" s="403">
        <f t="shared" si="271"/>
        <v>0</v>
      </c>
      <c r="IH116" s="403">
        <f t="shared" si="271"/>
        <v>0</v>
      </c>
      <c r="II116" s="403">
        <f t="shared" si="271"/>
        <v>0</v>
      </c>
      <c r="IJ116" s="403">
        <f t="shared" si="271"/>
        <v>0</v>
      </c>
      <c r="IK116" s="403">
        <f t="shared" si="271"/>
        <v>0</v>
      </c>
      <c r="IL116" s="403">
        <f t="shared" si="271"/>
        <v>0</v>
      </c>
      <c r="IM116" s="403">
        <f t="shared" si="271"/>
        <v>0</v>
      </c>
      <c r="IN116" s="403">
        <f t="shared" si="271"/>
        <v>0</v>
      </c>
      <c r="IO116" s="403">
        <f t="shared" si="271"/>
        <v>0</v>
      </c>
      <c r="IP116" s="403">
        <f t="shared" si="271"/>
        <v>0</v>
      </c>
      <c r="IQ116" s="403">
        <f t="shared" si="271"/>
        <v>0</v>
      </c>
      <c r="IR116" s="403">
        <f t="shared" si="271"/>
        <v>0</v>
      </c>
      <c r="IS116" s="403">
        <f t="shared" si="271"/>
        <v>0</v>
      </c>
      <c r="IT116" s="403">
        <f t="shared" si="271"/>
        <v>0</v>
      </c>
      <c r="IU116" s="403">
        <f t="shared" si="271"/>
        <v>0</v>
      </c>
      <c r="IV116" s="403">
        <f t="shared" si="271"/>
        <v>0</v>
      </c>
      <c r="IW116" s="403">
        <f t="shared" si="271"/>
        <v>0</v>
      </c>
      <c r="IX116" s="403">
        <f t="shared" si="271"/>
        <v>0</v>
      </c>
      <c r="IY116" s="403">
        <f t="shared" si="271"/>
        <v>0</v>
      </c>
      <c r="IZ116" s="403">
        <f t="shared" si="271"/>
        <v>0</v>
      </c>
      <c r="JA116" s="403">
        <f t="shared" si="271"/>
        <v>0</v>
      </c>
      <c r="JB116" s="403">
        <f t="shared" si="271"/>
        <v>0</v>
      </c>
      <c r="JC116" s="403">
        <f t="shared" si="271"/>
        <v>0</v>
      </c>
      <c r="JD116" s="403"/>
      <c r="JE116" s="403">
        <f t="shared" ref="JE116:LP116" si="272">IF(and($A116-JE$66&gt;=0,$A116-JE$67&lt;0),JE$74,0)</f>
        <v>0</v>
      </c>
      <c r="JF116" s="403">
        <f t="shared" si="272"/>
        <v>0</v>
      </c>
      <c r="JG116" s="403">
        <f t="shared" si="272"/>
        <v>0</v>
      </c>
      <c r="JH116" s="403">
        <f t="shared" si="272"/>
        <v>0</v>
      </c>
      <c r="JI116" s="403">
        <f t="shared" si="272"/>
        <v>0</v>
      </c>
      <c r="JJ116" s="403">
        <f t="shared" si="272"/>
        <v>0</v>
      </c>
      <c r="JK116" s="403">
        <f t="shared" si="272"/>
        <v>0</v>
      </c>
      <c r="JL116" s="403">
        <f t="shared" si="272"/>
        <v>0</v>
      </c>
      <c r="JM116" s="403">
        <f t="shared" si="272"/>
        <v>0</v>
      </c>
      <c r="JN116" s="403">
        <f t="shared" si="272"/>
        <v>0</v>
      </c>
      <c r="JO116" s="403">
        <f t="shared" si="272"/>
        <v>0</v>
      </c>
      <c r="JP116" s="403">
        <f t="shared" si="272"/>
        <v>0</v>
      </c>
      <c r="JQ116" s="403">
        <f t="shared" si="272"/>
        <v>0</v>
      </c>
      <c r="JR116" s="403">
        <f t="shared" si="272"/>
        <v>0</v>
      </c>
      <c r="JS116" s="403">
        <f t="shared" si="272"/>
        <v>0</v>
      </c>
      <c r="JT116" s="403">
        <f t="shared" si="272"/>
        <v>0</v>
      </c>
      <c r="JU116" s="403">
        <f t="shared" si="272"/>
        <v>0</v>
      </c>
      <c r="JV116" s="403">
        <f t="shared" si="272"/>
        <v>0</v>
      </c>
      <c r="JW116" s="403">
        <f t="shared" si="272"/>
        <v>0</v>
      </c>
      <c r="JX116" s="403">
        <f t="shared" si="272"/>
        <v>0</v>
      </c>
      <c r="JY116" s="403">
        <f t="shared" si="272"/>
        <v>0</v>
      </c>
      <c r="JZ116" s="403">
        <f t="shared" si="272"/>
        <v>0</v>
      </c>
      <c r="KA116" s="403">
        <f t="shared" si="272"/>
        <v>0</v>
      </c>
      <c r="KB116" s="403">
        <f t="shared" si="272"/>
        <v>0</v>
      </c>
      <c r="KC116" s="403">
        <f t="shared" si="272"/>
        <v>0</v>
      </c>
      <c r="KD116" s="403">
        <f t="shared" si="272"/>
        <v>0</v>
      </c>
      <c r="KE116" s="403">
        <f t="shared" si="272"/>
        <v>0</v>
      </c>
      <c r="KF116" s="403">
        <f t="shared" si="272"/>
        <v>0</v>
      </c>
      <c r="KG116" s="403">
        <f t="shared" si="272"/>
        <v>0</v>
      </c>
      <c r="KH116" s="403">
        <f t="shared" si="272"/>
        <v>0</v>
      </c>
      <c r="KI116" s="403">
        <f t="shared" si="272"/>
        <v>0</v>
      </c>
      <c r="KJ116" s="403">
        <f t="shared" si="272"/>
        <v>0</v>
      </c>
      <c r="KK116" s="403">
        <f t="shared" si="272"/>
        <v>0</v>
      </c>
      <c r="KL116" s="403">
        <f t="shared" si="272"/>
        <v>0</v>
      </c>
      <c r="KM116" s="403">
        <f t="shared" si="272"/>
        <v>0</v>
      </c>
      <c r="KN116" s="403">
        <f t="shared" si="272"/>
        <v>0</v>
      </c>
      <c r="KO116" s="403">
        <f t="shared" si="272"/>
        <v>0</v>
      </c>
      <c r="KP116" s="403">
        <f t="shared" si="272"/>
        <v>0</v>
      </c>
      <c r="KQ116" s="403">
        <f t="shared" si="272"/>
        <v>0</v>
      </c>
      <c r="KR116" s="403">
        <f t="shared" si="272"/>
        <v>0</v>
      </c>
      <c r="KS116" s="403">
        <f t="shared" si="272"/>
        <v>0</v>
      </c>
      <c r="KT116" s="403">
        <f t="shared" si="272"/>
        <v>0</v>
      </c>
      <c r="KU116" s="403">
        <f t="shared" si="272"/>
        <v>0</v>
      </c>
      <c r="KV116" s="403">
        <f t="shared" si="272"/>
        <v>0</v>
      </c>
      <c r="KW116" s="403">
        <f t="shared" si="272"/>
        <v>0</v>
      </c>
      <c r="KX116" s="403">
        <f t="shared" si="272"/>
        <v>0</v>
      </c>
      <c r="KY116" s="403">
        <f t="shared" si="272"/>
        <v>0</v>
      </c>
      <c r="KZ116" s="403">
        <f t="shared" si="272"/>
        <v>0</v>
      </c>
      <c r="LA116" s="403">
        <f t="shared" si="272"/>
        <v>0</v>
      </c>
      <c r="LB116" s="403">
        <f t="shared" si="272"/>
        <v>0</v>
      </c>
      <c r="LC116" s="403">
        <f t="shared" si="272"/>
        <v>0</v>
      </c>
      <c r="LD116" s="403">
        <f t="shared" si="272"/>
        <v>0</v>
      </c>
      <c r="LE116" s="403">
        <f t="shared" si="272"/>
        <v>0</v>
      </c>
      <c r="LF116" s="403">
        <f t="shared" si="272"/>
        <v>0</v>
      </c>
      <c r="LG116" s="403">
        <f t="shared" si="272"/>
        <v>0</v>
      </c>
      <c r="LH116" s="403">
        <f t="shared" si="272"/>
        <v>0</v>
      </c>
      <c r="LI116" s="403">
        <f t="shared" si="272"/>
        <v>0</v>
      </c>
      <c r="LJ116" s="403">
        <f t="shared" si="272"/>
        <v>0</v>
      </c>
      <c r="LK116" s="403">
        <f t="shared" si="272"/>
        <v>0</v>
      </c>
      <c r="LL116" s="403">
        <f t="shared" si="272"/>
        <v>0</v>
      </c>
      <c r="LM116" s="403">
        <f t="shared" si="272"/>
        <v>0</v>
      </c>
      <c r="LN116" s="403">
        <f t="shared" si="272"/>
        <v>0</v>
      </c>
      <c r="LO116" s="403">
        <f t="shared" si="272"/>
        <v>0</v>
      </c>
      <c r="LP116" s="403">
        <f t="shared" si="272"/>
        <v>0</v>
      </c>
    </row>
    <row r="117">
      <c r="A117" s="331" t="str">
        <f t="shared" si="77"/>
        <v>12-2032</v>
      </c>
      <c r="B117" s="346">
        <f t="shared" si="70"/>
        <v>8419231.072</v>
      </c>
      <c r="C117" s="346">
        <f t="shared" si="71"/>
        <v>1.032988644</v>
      </c>
      <c r="D117" s="346"/>
      <c r="E117" s="403">
        <f t="shared" ref="E117:BP117" si="273">IF(and($A117-E$66&gt;=0,$A117-E$67&lt;0),E$74,0)</f>
        <v>0</v>
      </c>
      <c r="F117" s="403">
        <f t="shared" si="273"/>
        <v>0</v>
      </c>
      <c r="G117" s="403">
        <f t="shared" si="273"/>
        <v>0</v>
      </c>
      <c r="H117" s="403">
        <f t="shared" si="273"/>
        <v>129552.28</v>
      </c>
      <c r="I117" s="403">
        <f t="shared" si="273"/>
        <v>107000</v>
      </c>
      <c r="J117" s="403">
        <f t="shared" si="273"/>
        <v>103565</v>
      </c>
      <c r="K117" s="403">
        <f t="shared" si="273"/>
        <v>128418.77</v>
      </c>
      <c r="L117" s="403">
        <f t="shared" si="273"/>
        <v>87232.36</v>
      </c>
      <c r="M117" s="403">
        <f t="shared" si="273"/>
        <v>99881.32</v>
      </c>
      <c r="N117" s="403">
        <f t="shared" si="273"/>
        <v>223221.57</v>
      </c>
      <c r="O117" s="403">
        <f t="shared" si="273"/>
        <v>180593.29</v>
      </c>
      <c r="P117" s="403">
        <f t="shared" si="273"/>
        <v>91968.82</v>
      </c>
      <c r="Q117" s="403">
        <f t="shared" si="273"/>
        <v>102434.8</v>
      </c>
      <c r="R117" s="403">
        <f t="shared" si="273"/>
        <v>181860.19</v>
      </c>
      <c r="S117" s="403">
        <f t="shared" si="273"/>
        <v>208031.99</v>
      </c>
      <c r="T117" s="403">
        <f t="shared" si="273"/>
        <v>217515.94</v>
      </c>
      <c r="U117" s="403">
        <f t="shared" si="273"/>
        <v>195596.52</v>
      </c>
      <c r="V117" s="403">
        <f t="shared" si="273"/>
        <v>184028.25</v>
      </c>
      <c r="W117" s="403">
        <f t="shared" si="273"/>
        <v>168878.71</v>
      </c>
      <c r="X117" s="403">
        <f t="shared" si="273"/>
        <v>162441.03</v>
      </c>
      <c r="Y117" s="403">
        <f t="shared" si="273"/>
        <v>134043.44</v>
      </c>
      <c r="Z117" s="403">
        <f t="shared" si="273"/>
        <v>835.25</v>
      </c>
      <c r="AA117" s="403">
        <f t="shared" si="273"/>
        <v>175069.23</v>
      </c>
      <c r="AB117" s="403">
        <f t="shared" si="273"/>
        <v>159907.69</v>
      </c>
      <c r="AC117" s="403">
        <f t="shared" si="273"/>
        <v>183879.61</v>
      </c>
      <c r="AD117" s="403">
        <f t="shared" si="273"/>
        <v>184851.11</v>
      </c>
      <c r="AE117" s="403">
        <f t="shared" si="273"/>
        <v>240730.29</v>
      </c>
      <c r="AF117" s="403">
        <f t="shared" si="273"/>
        <v>112998.23</v>
      </c>
      <c r="AG117" s="403">
        <f t="shared" si="273"/>
        <v>126237</v>
      </c>
      <c r="AH117" s="403">
        <f t="shared" si="273"/>
        <v>9142.22</v>
      </c>
      <c r="AI117" s="403">
        <f t="shared" si="273"/>
        <v>186686.77</v>
      </c>
      <c r="AJ117" s="403">
        <f t="shared" si="273"/>
        <v>42000</v>
      </c>
      <c r="AK117" s="403">
        <f t="shared" si="273"/>
        <v>271017.63</v>
      </c>
      <c r="AL117" s="403">
        <f t="shared" si="273"/>
        <v>5000</v>
      </c>
      <c r="AM117" s="403">
        <f t="shared" si="273"/>
        <v>127756.57</v>
      </c>
      <c r="AN117" s="403">
        <f t="shared" si="273"/>
        <v>237115.24</v>
      </c>
      <c r="AO117" s="403">
        <f t="shared" si="273"/>
        <v>158167.25</v>
      </c>
      <c r="AP117" s="403">
        <f t="shared" si="273"/>
        <v>103015</v>
      </c>
      <c r="AQ117" s="403">
        <f t="shared" si="273"/>
        <v>155500</v>
      </c>
      <c r="AR117" s="403">
        <f t="shared" si="273"/>
        <v>167620.78</v>
      </c>
      <c r="AS117" s="403">
        <f t="shared" si="273"/>
        <v>191134.2</v>
      </c>
      <c r="AT117" s="403">
        <f t="shared" si="273"/>
        <v>283068.43</v>
      </c>
      <c r="AU117" s="403">
        <f t="shared" si="273"/>
        <v>114804.31</v>
      </c>
      <c r="AV117" s="403">
        <f t="shared" si="273"/>
        <v>109785.34</v>
      </c>
      <c r="AW117" s="403">
        <f t="shared" si="273"/>
        <v>48000</v>
      </c>
      <c r="AX117" s="403">
        <f t="shared" si="273"/>
        <v>164702</v>
      </c>
      <c r="AY117" s="403">
        <f t="shared" si="273"/>
        <v>223255</v>
      </c>
      <c r="AZ117" s="403">
        <f t="shared" si="273"/>
        <v>72000</v>
      </c>
      <c r="BA117" s="403">
        <f t="shared" si="273"/>
        <v>97799.52</v>
      </c>
      <c r="BB117" s="403">
        <f t="shared" si="273"/>
        <v>242596.66</v>
      </c>
      <c r="BC117" s="403">
        <f t="shared" si="273"/>
        <v>108292.85</v>
      </c>
      <c r="BD117" s="403">
        <f t="shared" si="273"/>
        <v>238900</v>
      </c>
      <c r="BE117" s="403">
        <f t="shared" si="273"/>
        <v>101455.9</v>
      </c>
      <c r="BF117" s="403">
        <f t="shared" si="273"/>
        <v>23511.76</v>
      </c>
      <c r="BG117" s="403">
        <f t="shared" si="273"/>
        <v>20008.84</v>
      </c>
      <c r="BH117" s="403">
        <f t="shared" si="273"/>
        <v>77858.98</v>
      </c>
      <c r="BI117" s="403">
        <f t="shared" si="273"/>
        <v>45000</v>
      </c>
      <c r="BJ117" s="403">
        <f t="shared" si="273"/>
        <v>124565</v>
      </c>
      <c r="BK117" s="403">
        <f t="shared" si="273"/>
        <v>25000</v>
      </c>
      <c r="BL117" s="403">
        <f t="shared" si="273"/>
        <v>29885</v>
      </c>
      <c r="BM117" s="403">
        <f t="shared" si="273"/>
        <v>33809.25</v>
      </c>
      <c r="BN117" s="403">
        <f t="shared" si="273"/>
        <v>10969.85</v>
      </c>
      <c r="BO117" s="403">
        <f t="shared" si="273"/>
        <v>77861.76</v>
      </c>
      <c r="BP117" s="403">
        <f t="shared" si="273"/>
        <v>10058</v>
      </c>
      <c r="BQ117" s="403"/>
      <c r="BR117" s="403">
        <f t="shared" ref="BR117:EC117" si="274">IF(and($A117-BR$66&gt;=0,$A117-BR$67&lt;0),BR$74,0)</f>
        <v>255794.4211</v>
      </c>
      <c r="BS117" s="403">
        <f t="shared" si="274"/>
        <v>149970.1148</v>
      </c>
      <c r="BT117" s="403">
        <f t="shared" si="274"/>
        <v>185349.7365</v>
      </c>
      <c r="BU117" s="403">
        <f t="shared" si="274"/>
        <v>0</v>
      </c>
      <c r="BV117" s="403">
        <f t="shared" si="274"/>
        <v>0</v>
      </c>
      <c r="BW117" s="403">
        <f t="shared" si="274"/>
        <v>0</v>
      </c>
      <c r="BX117" s="403">
        <f t="shared" si="274"/>
        <v>0</v>
      </c>
      <c r="BY117" s="403">
        <f t="shared" si="274"/>
        <v>0</v>
      </c>
      <c r="BZ117" s="403">
        <f t="shared" si="274"/>
        <v>0</v>
      </c>
      <c r="CA117" s="403">
        <f t="shared" si="274"/>
        <v>0</v>
      </c>
      <c r="CB117" s="403">
        <f t="shared" si="274"/>
        <v>0</v>
      </c>
      <c r="CC117" s="403">
        <f t="shared" si="274"/>
        <v>0</v>
      </c>
      <c r="CD117" s="403">
        <f t="shared" si="274"/>
        <v>0</v>
      </c>
      <c r="CE117" s="403">
        <f t="shared" si="274"/>
        <v>0</v>
      </c>
      <c r="CF117" s="403">
        <f t="shared" si="274"/>
        <v>0</v>
      </c>
      <c r="CG117" s="403">
        <f t="shared" si="274"/>
        <v>0</v>
      </c>
      <c r="CH117" s="403">
        <f t="shared" si="274"/>
        <v>0</v>
      </c>
      <c r="CI117" s="403">
        <f t="shared" si="274"/>
        <v>0</v>
      </c>
      <c r="CJ117" s="403">
        <f t="shared" si="274"/>
        <v>0</v>
      </c>
      <c r="CK117" s="403">
        <f t="shared" si="274"/>
        <v>0</v>
      </c>
      <c r="CL117" s="403">
        <f t="shared" si="274"/>
        <v>0</v>
      </c>
      <c r="CM117" s="403">
        <f t="shared" si="274"/>
        <v>0</v>
      </c>
      <c r="CN117" s="403">
        <f t="shared" si="274"/>
        <v>0</v>
      </c>
      <c r="CO117" s="403">
        <f t="shared" si="274"/>
        <v>0</v>
      </c>
      <c r="CP117" s="403">
        <f t="shared" si="274"/>
        <v>0</v>
      </c>
      <c r="CQ117" s="403">
        <f t="shared" si="274"/>
        <v>0</v>
      </c>
      <c r="CR117" s="403">
        <f t="shared" si="274"/>
        <v>0</v>
      </c>
      <c r="CS117" s="403">
        <f t="shared" si="274"/>
        <v>0</v>
      </c>
      <c r="CT117" s="403">
        <f t="shared" si="274"/>
        <v>0</v>
      </c>
      <c r="CU117" s="403">
        <f t="shared" si="274"/>
        <v>0</v>
      </c>
      <c r="CV117" s="403">
        <f t="shared" si="274"/>
        <v>0</v>
      </c>
      <c r="CW117" s="403">
        <f t="shared" si="274"/>
        <v>0</v>
      </c>
      <c r="CX117" s="403">
        <f t="shared" si="274"/>
        <v>0</v>
      </c>
      <c r="CY117" s="403">
        <f t="shared" si="274"/>
        <v>0</v>
      </c>
      <c r="CZ117" s="403">
        <f t="shared" si="274"/>
        <v>0</v>
      </c>
      <c r="DA117" s="403">
        <f t="shared" si="274"/>
        <v>0</v>
      </c>
      <c r="DB117" s="403">
        <f t="shared" si="274"/>
        <v>0</v>
      </c>
      <c r="DC117" s="403">
        <f t="shared" si="274"/>
        <v>0</v>
      </c>
      <c r="DD117" s="403">
        <f t="shared" si="274"/>
        <v>0</v>
      </c>
      <c r="DE117" s="403">
        <f t="shared" si="274"/>
        <v>0</v>
      </c>
      <c r="DF117" s="403">
        <f t="shared" si="274"/>
        <v>0</v>
      </c>
      <c r="DG117" s="403">
        <f t="shared" si="274"/>
        <v>0</v>
      </c>
      <c r="DH117" s="403">
        <f t="shared" si="274"/>
        <v>0</v>
      </c>
      <c r="DI117" s="403">
        <f t="shared" si="274"/>
        <v>0</v>
      </c>
      <c r="DJ117" s="403">
        <f t="shared" si="274"/>
        <v>0</v>
      </c>
      <c r="DK117" s="403">
        <f t="shared" si="274"/>
        <v>0</v>
      </c>
      <c r="DL117" s="403">
        <f t="shared" si="274"/>
        <v>0</v>
      </c>
      <c r="DM117" s="403">
        <f t="shared" si="274"/>
        <v>0</v>
      </c>
      <c r="DN117" s="403">
        <f t="shared" si="274"/>
        <v>0</v>
      </c>
      <c r="DO117" s="403">
        <f t="shared" si="274"/>
        <v>0</v>
      </c>
      <c r="DP117" s="403">
        <f t="shared" si="274"/>
        <v>0</v>
      </c>
      <c r="DQ117" s="403">
        <f t="shared" si="274"/>
        <v>0</v>
      </c>
      <c r="DR117" s="403">
        <f t="shared" si="274"/>
        <v>0</v>
      </c>
      <c r="DS117" s="403">
        <f t="shared" si="274"/>
        <v>0</v>
      </c>
      <c r="DT117" s="403">
        <f t="shared" si="274"/>
        <v>0</v>
      </c>
      <c r="DU117" s="403">
        <f t="shared" si="274"/>
        <v>0</v>
      </c>
      <c r="DV117" s="403">
        <f t="shared" si="274"/>
        <v>0</v>
      </c>
      <c r="DW117" s="403">
        <f t="shared" si="274"/>
        <v>0</v>
      </c>
      <c r="DX117" s="403">
        <f t="shared" si="274"/>
        <v>0</v>
      </c>
      <c r="DY117" s="403">
        <f t="shared" si="274"/>
        <v>0</v>
      </c>
      <c r="DZ117" s="403">
        <f t="shared" si="274"/>
        <v>0</v>
      </c>
      <c r="EA117" s="403">
        <f t="shared" si="274"/>
        <v>0</v>
      </c>
      <c r="EB117" s="403">
        <f t="shared" si="274"/>
        <v>0</v>
      </c>
      <c r="EC117" s="403">
        <f t="shared" si="274"/>
        <v>0</v>
      </c>
      <c r="ED117" s="403"/>
      <c r="EE117" s="403">
        <f t="shared" ref="EE117:GP117" si="275">IF(and($A117-EE$66&gt;=0,$A117-EE$67&lt;0),EE$74,0)</f>
        <v>0</v>
      </c>
      <c r="EF117" s="403">
        <f t="shared" si="275"/>
        <v>0</v>
      </c>
      <c r="EG117" s="403">
        <f t="shared" si="275"/>
        <v>0</v>
      </c>
      <c r="EH117" s="403">
        <f t="shared" si="275"/>
        <v>0</v>
      </c>
      <c r="EI117" s="403">
        <f t="shared" si="275"/>
        <v>0</v>
      </c>
      <c r="EJ117" s="403">
        <f t="shared" si="275"/>
        <v>0</v>
      </c>
      <c r="EK117" s="403">
        <f t="shared" si="275"/>
        <v>0</v>
      </c>
      <c r="EL117" s="403">
        <f t="shared" si="275"/>
        <v>0</v>
      </c>
      <c r="EM117" s="403">
        <f t="shared" si="275"/>
        <v>0</v>
      </c>
      <c r="EN117" s="403">
        <f t="shared" si="275"/>
        <v>0</v>
      </c>
      <c r="EO117" s="403">
        <f t="shared" si="275"/>
        <v>0</v>
      </c>
      <c r="EP117" s="403">
        <f t="shared" si="275"/>
        <v>0</v>
      </c>
      <c r="EQ117" s="403">
        <f t="shared" si="275"/>
        <v>0</v>
      </c>
      <c r="ER117" s="403">
        <f t="shared" si="275"/>
        <v>0</v>
      </c>
      <c r="ES117" s="403">
        <f t="shared" si="275"/>
        <v>0</v>
      </c>
      <c r="ET117" s="403">
        <f t="shared" si="275"/>
        <v>0</v>
      </c>
      <c r="EU117" s="403">
        <f t="shared" si="275"/>
        <v>0</v>
      </c>
      <c r="EV117" s="403">
        <f t="shared" si="275"/>
        <v>0</v>
      </c>
      <c r="EW117" s="403">
        <f t="shared" si="275"/>
        <v>0</v>
      </c>
      <c r="EX117" s="403">
        <f t="shared" si="275"/>
        <v>0</v>
      </c>
      <c r="EY117" s="403">
        <f t="shared" si="275"/>
        <v>0</v>
      </c>
      <c r="EZ117" s="403">
        <f t="shared" si="275"/>
        <v>0</v>
      </c>
      <c r="FA117" s="403">
        <f t="shared" si="275"/>
        <v>0</v>
      </c>
      <c r="FB117" s="403">
        <f t="shared" si="275"/>
        <v>0</v>
      </c>
      <c r="FC117" s="403">
        <f t="shared" si="275"/>
        <v>0</v>
      </c>
      <c r="FD117" s="403">
        <f t="shared" si="275"/>
        <v>0</v>
      </c>
      <c r="FE117" s="403">
        <f t="shared" si="275"/>
        <v>0</v>
      </c>
      <c r="FF117" s="403">
        <f t="shared" si="275"/>
        <v>0</v>
      </c>
      <c r="FG117" s="403">
        <f t="shared" si="275"/>
        <v>0</v>
      </c>
      <c r="FH117" s="403">
        <f t="shared" si="275"/>
        <v>0</v>
      </c>
      <c r="FI117" s="403">
        <f t="shared" si="275"/>
        <v>0</v>
      </c>
      <c r="FJ117" s="403">
        <f t="shared" si="275"/>
        <v>0</v>
      </c>
      <c r="FK117" s="403">
        <f t="shared" si="275"/>
        <v>0</v>
      </c>
      <c r="FL117" s="403">
        <f t="shared" si="275"/>
        <v>0</v>
      </c>
      <c r="FM117" s="403">
        <f t="shared" si="275"/>
        <v>0</v>
      </c>
      <c r="FN117" s="403">
        <f t="shared" si="275"/>
        <v>0</v>
      </c>
      <c r="FO117" s="403">
        <f t="shared" si="275"/>
        <v>0</v>
      </c>
      <c r="FP117" s="403">
        <f t="shared" si="275"/>
        <v>0</v>
      </c>
      <c r="FQ117" s="403">
        <f t="shared" si="275"/>
        <v>0</v>
      </c>
      <c r="FR117" s="403">
        <f t="shared" si="275"/>
        <v>0</v>
      </c>
      <c r="FS117" s="403">
        <f t="shared" si="275"/>
        <v>0</v>
      </c>
      <c r="FT117" s="403">
        <f t="shared" si="275"/>
        <v>0</v>
      </c>
      <c r="FU117" s="403">
        <f t="shared" si="275"/>
        <v>0</v>
      </c>
      <c r="FV117" s="403">
        <f t="shared" si="275"/>
        <v>0</v>
      </c>
      <c r="FW117" s="403">
        <f t="shared" si="275"/>
        <v>0</v>
      </c>
      <c r="FX117" s="403">
        <f t="shared" si="275"/>
        <v>0</v>
      </c>
      <c r="FY117" s="403">
        <f t="shared" si="275"/>
        <v>0</v>
      </c>
      <c r="FZ117" s="403">
        <f t="shared" si="275"/>
        <v>0</v>
      </c>
      <c r="GA117" s="403">
        <f t="shared" si="275"/>
        <v>0</v>
      </c>
      <c r="GB117" s="403">
        <f t="shared" si="275"/>
        <v>0</v>
      </c>
      <c r="GC117" s="403">
        <f t="shared" si="275"/>
        <v>0</v>
      </c>
      <c r="GD117" s="403">
        <f t="shared" si="275"/>
        <v>0</v>
      </c>
      <c r="GE117" s="403">
        <f t="shared" si="275"/>
        <v>0</v>
      </c>
      <c r="GF117" s="403">
        <f t="shared" si="275"/>
        <v>0</v>
      </c>
      <c r="GG117" s="403">
        <f t="shared" si="275"/>
        <v>0</v>
      </c>
      <c r="GH117" s="403">
        <f t="shared" si="275"/>
        <v>0</v>
      </c>
      <c r="GI117" s="403">
        <f t="shared" si="275"/>
        <v>0</v>
      </c>
      <c r="GJ117" s="403">
        <f t="shared" si="275"/>
        <v>0</v>
      </c>
      <c r="GK117" s="403">
        <f t="shared" si="275"/>
        <v>0</v>
      </c>
      <c r="GL117" s="403">
        <f t="shared" si="275"/>
        <v>0</v>
      </c>
      <c r="GM117" s="403">
        <f t="shared" si="275"/>
        <v>0</v>
      </c>
      <c r="GN117" s="403">
        <f t="shared" si="275"/>
        <v>0</v>
      </c>
      <c r="GO117" s="403">
        <f t="shared" si="275"/>
        <v>0</v>
      </c>
      <c r="GP117" s="403">
        <f t="shared" si="275"/>
        <v>0</v>
      </c>
      <c r="GQ117" s="403"/>
      <c r="GR117" s="403">
        <f t="shared" ref="GR117:JC117" si="276">IF(and($A117-GR$66&gt;=0,$A117-GR$67&lt;0),GR$74,0)</f>
        <v>0</v>
      </c>
      <c r="GS117" s="403">
        <f t="shared" si="276"/>
        <v>0</v>
      </c>
      <c r="GT117" s="403">
        <f t="shared" si="276"/>
        <v>0</v>
      </c>
      <c r="GU117" s="403">
        <f t="shared" si="276"/>
        <v>0</v>
      </c>
      <c r="GV117" s="403">
        <f t="shared" si="276"/>
        <v>0</v>
      </c>
      <c r="GW117" s="403">
        <f t="shared" si="276"/>
        <v>0</v>
      </c>
      <c r="GX117" s="403">
        <f t="shared" si="276"/>
        <v>0</v>
      </c>
      <c r="GY117" s="403">
        <f t="shared" si="276"/>
        <v>0</v>
      </c>
      <c r="GZ117" s="403">
        <f t="shared" si="276"/>
        <v>0</v>
      </c>
      <c r="HA117" s="403">
        <f t="shared" si="276"/>
        <v>0</v>
      </c>
      <c r="HB117" s="403">
        <f t="shared" si="276"/>
        <v>0</v>
      </c>
      <c r="HC117" s="403">
        <f t="shared" si="276"/>
        <v>0</v>
      </c>
      <c r="HD117" s="403">
        <f t="shared" si="276"/>
        <v>0</v>
      </c>
      <c r="HE117" s="403">
        <f t="shared" si="276"/>
        <v>0</v>
      </c>
      <c r="HF117" s="403">
        <f t="shared" si="276"/>
        <v>0</v>
      </c>
      <c r="HG117" s="403">
        <f t="shared" si="276"/>
        <v>0</v>
      </c>
      <c r="HH117" s="403">
        <f t="shared" si="276"/>
        <v>0</v>
      </c>
      <c r="HI117" s="403">
        <f t="shared" si="276"/>
        <v>0</v>
      </c>
      <c r="HJ117" s="403">
        <f t="shared" si="276"/>
        <v>0</v>
      </c>
      <c r="HK117" s="403">
        <f t="shared" si="276"/>
        <v>0</v>
      </c>
      <c r="HL117" s="403">
        <f t="shared" si="276"/>
        <v>0</v>
      </c>
      <c r="HM117" s="403">
        <f t="shared" si="276"/>
        <v>0</v>
      </c>
      <c r="HN117" s="403">
        <f t="shared" si="276"/>
        <v>0</v>
      </c>
      <c r="HO117" s="403">
        <f t="shared" si="276"/>
        <v>0</v>
      </c>
      <c r="HP117" s="403">
        <f t="shared" si="276"/>
        <v>0</v>
      </c>
      <c r="HQ117" s="403">
        <f t="shared" si="276"/>
        <v>0</v>
      </c>
      <c r="HR117" s="403">
        <f t="shared" si="276"/>
        <v>0</v>
      </c>
      <c r="HS117" s="403">
        <f t="shared" si="276"/>
        <v>0</v>
      </c>
      <c r="HT117" s="403">
        <f t="shared" si="276"/>
        <v>0</v>
      </c>
      <c r="HU117" s="403">
        <f t="shared" si="276"/>
        <v>0</v>
      </c>
      <c r="HV117" s="403">
        <f t="shared" si="276"/>
        <v>0</v>
      </c>
      <c r="HW117" s="403">
        <f t="shared" si="276"/>
        <v>0</v>
      </c>
      <c r="HX117" s="403">
        <f t="shared" si="276"/>
        <v>0</v>
      </c>
      <c r="HY117" s="403">
        <f t="shared" si="276"/>
        <v>0</v>
      </c>
      <c r="HZ117" s="403">
        <f t="shared" si="276"/>
        <v>0</v>
      </c>
      <c r="IA117" s="403">
        <f t="shared" si="276"/>
        <v>0</v>
      </c>
      <c r="IB117" s="403">
        <f t="shared" si="276"/>
        <v>0</v>
      </c>
      <c r="IC117" s="403">
        <f t="shared" si="276"/>
        <v>0</v>
      </c>
      <c r="ID117" s="403">
        <f t="shared" si="276"/>
        <v>0</v>
      </c>
      <c r="IE117" s="403">
        <f t="shared" si="276"/>
        <v>0</v>
      </c>
      <c r="IF117" s="403">
        <f t="shared" si="276"/>
        <v>0</v>
      </c>
      <c r="IG117" s="403">
        <f t="shared" si="276"/>
        <v>0</v>
      </c>
      <c r="IH117" s="403">
        <f t="shared" si="276"/>
        <v>0</v>
      </c>
      <c r="II117" s="403">
        <f t="shared" si="276"/>
        <v>0</v>
      </c>
      <c r="IJ117" s="403">
        <f t="shared" si="276"/>
        <v>0</v>
      </c>
      <c r="IK117" s="403">
        <f t="shared" si="276"/>
        <v>0</v>
      </c>
      <c r="IL117" s="403">
        <f t="shared" si="276"/>
        <v>0</v>
      </c>
      <c r="IM117" s="403">
        <f t="shared" si="276"/>
        <v>0</v>
      </c>
      <c r="IN117" s="403">
        <f t="shared" si="276"/>
        <v>0</v>
      </c>
      <c r="IO117" s="403">
        <f t="shared" si="276"/>
        <v>0</v>
      </c>
      <c r="IP117" s="403">
        <f t="shared" si="276"/>
        <v>0</v>
      </c>
      <c r="IQ117" s="403">
        <f t="shared" si="276"/>
        <v>0</v>
      </c>
      <c r="IR117" s="403">
        <f t="shared" si="276"/>
        <v>0</v>
      </c>
      <c r="IS117" s="403">
        <f t="shared" si="276"/>
        <v>0</v>
      </c>
      <c r="IT117" s="403">
        <f t="shared" si="276"/>
        <v>0</v>
      </c>
      <c r="IU117" s="403">
        <f t="shared" si="276"/>
        <v>0</v>
      </c>
      <c r="IV117" s="403">
        <f t="shared" si="276"/>
        <v>0</v>
      </c>
      <c r="IW117" s="403">
        <f t="shared" si="276"/>
        <v>0</v>
      </c>
      <c r="IX117" s="403">
        <f t="shared" si="276"/>
        <v>0</v>
      </c>
      <c r="IY117" s="403">
        <f t="shared" si="276"/>
        <v>0</v>
      </c>
      <c r="IZ117" s="403">
        <f t="shared" si="276"/>
        <v>0</v>
      </c>
      <c r="JA117" s="403">
        <f t="shared" si="276"/>
        <v>0</v>
      </c>
      <c r="JB117" s="403">
        <f t="shared" si="276"/>
        <v>0</v>
      </c>
      <c r="JC117" s="403">
        <f t="shared" si="276"/>
        <v>0</v>
      </c>
      <c r="JD117" s="403"/>
      <c r="JE117" s="403">
        <f t="shared" ref="JE117:LP117" si="277">IF(and($A117-JE$66&gt;=0,$A117-JE$67&lt;0),JE$74,0)</f>
        <v>0</v>
      </c>
      <c r="JF117" s="403">
        <f t="shared" si="277"/>
        <v>0</v>
      </c>
      <c r="JG117" s="403">
        <f t="shared" si="277"/>
        <v>0</v>
      </c>
      <c r="JH117" s="403">
        <f t="shared" si="277"/>
        <v>0</v>
      </c>
      <c r="JI117" s="403">
        <f t="shared" si="277"/>
        <v>0</v>
      </c>
      <c r="JJ117" s="403">
        <f t="shared" si="277"/>
        <v>0</v>
      </c>
      <c r="JK117" s="403">
        <f t="shared" si="277"/>
        <v>0</v>
      </c>
      <c r="JL117" s="403">
        <f t="shared" si="277"/>
        <v>0</v>
      </c>
      <c r="JM117" s="403">
        <f t="shared" si="277"/>
        <v>0</v>
      </c>
      <c r="JN117" s="403">
        <f t="shared" si="277"/>
        <v>0</v>
      </c>
      <c r="JO117" s="403">
        <f t="shared" si="277"/>
        <v>0</v>
      </c>
      <c r="JP117" s="403">
        <f t="shared" si="277"/>
        <v>0</v>
      </c>
      <c r="JQ117" s="403">
        <f t="shared" si="277"/>
        <v>0</v>
      </c>
      <c r="JR117" s="403">
        <f t="shared" si="277"/>
        <v>0</v>
      </c>
      <c r="JS117" s="403">
        <f t="shared" si="277"/>
        <v>0</v>
      </c>
      <c r="JT117" s="403">
        <f t="shared" si="277"/>
        <v>0</v>
      </c>
      <c r="JU117" s="403">
        <f t="shared" si="277"/>
        <v>0</v>
      </c>
      <c r="JV117" s="403">
        <f t="shared" si="277"/>
        <v>0</v>
      </c>
      <c r="JW117" s="403">
        <f t="shared" si="277"/>
        <v>0</v>
      </c>
      <c r="JX117" s="403">
        <f t="shared" si="277"/>
        <v>0</v>
      </c>
      <c r="JY117" s="403">
        <f t="shared" si="277"/>
        <v>0</v>
      </c>
      <c r="JZ117" s="403">
        <f t="shared" si="277"/>
        <v>0</v>
      </c>
      <c r="KA117" s="403">
        <f t="shared" si="277"/>
        <v>0</v>
      </c>
      <c r="KB117" s="403">
        <f t="shared" si="277"/>
        <v>0</v>
      </c>
      <c r="KC117" s="403">
        <f t="shared" si="277"/>
        <v>0</v>
      </c>
      <c r="KD117" s="403">
        <f t="shared" si="277"/>
        <v>0</v>
      </c>
      <c r="KE117" s="403">
        <f t="shared" si="277"/>
        <v>0</v>
      </c>
      <c r="KF117" s="403">
        <f t="shared" si="277"/>
        <v>0</v>
      </c>
      <c r="KG117" s="403">
        <f t="shared" si="277"/>
        <v>0</v>
      </c>
      <c r="KH117" s="403">
        <f t="shared" si="277"/>
        <v>0</v>
      </c>
      <c r="KI117" s="403">
        <f t="shared" si="277"/>
        <v>0</v>
      </c>
      <c r="KJ117" s="403">
        <f t="shared" si="277"/>
        <v>0</v>
      </c>
      <c r="KK117" s="403">
        <f t="shared" si="277"/>
        <v>0</v>
      </c>
      <c r="KL117" s="403">
        <f t="shared" si="277"/>
        <v>0</v>
      </c>
      <c r="KM117" s="403">
        <f t="shared" si="277"/>
        <v>0</v>
      </c>
      <c r="KN117" s="403">
        <f t="shared" si="277"/>
        <v>0</v>
      </c>
      <c r="KO117" s="403">
        <f t="shared" si="277"/>
        <v>0</v>
      </c>
      <c r="KP117" s="403">
        <f t="shared" si="277"/>
        <v>0</v>
      </c>
      <c r="KQ117" s="403">
        <f t="shared" si="277"/>
        <v>0</v>
      </c>
      <c r="KR117" s="403">
        <f t="shared" si="277"/>
        <v>0</v>
      </c>
      <c r="KS117" s="403">
        <f t="shared" si="277"/>
        <v>0</v>
      </c>
      <c r="KT117" s="403">
        <f t="shared" si="277"/>
        <v>0</v>
      </c>
      <c r="KU117" s="403">
        <f t="shared" si="277"/>
        <v>0</v>
      </c>
      <c r="KV117" s="403">
        <f t="shared" si="277"/>
        <v>0</v>
      </c>
      <c r="KW117" s="403">
        <f t="shared" si="277"/>
        <v>0</v>
      </c>
      <c r="KX117" s="403">
        <f t="shared" si="277"/>
        <v>0</v>
      </c>
      <c r="KY117" s="403">
        <f t="shared" si="277"/>
        <v>0</v>
      </c>
      <c r="KZ117" s="403">
        <f t="shared" si="277"/>
        <v>0</v>
      </c>
      <c r="LA117" s="403">
        <f t="shared" si="277"/>
        <v>0</v>
      </c>
      <c r="LB117" s="403">
        <f t="shared" si="277"/>
        <v>0</v>
      </c>
      <c r="LC117" s="403">
        <f t="shared" si="277"/>
        <v>0</v>
      </c>
      <c r="LD117" s="403">
        <f t="shared" si="277"/>
        <v>0</v>
      </c>
      <c r="LE117" s="403">
        <f t="shared" si="277"/>
        <v>0</v>
      </c>
      <c r="LF117" s="403">
        <f t="shared" si="277"/>
        <v>0</v>
      </c>
      <c r="LG117" s="403">
        <f t="shared" si="277"/>
        <v>0</v>
      </c>
      <c r="LH117" s="403">
        <f t="shared" si="277"/>
        <v>0</v>
      </c>
      <c r="LI117" s="403">
        <f t="shared" si="277"/>
        <v>0</v>
      </c>
      <c r="LJ117" s="403">
        <f t="shared" si="277"/>
        <v>0</v>
      </c>
      <c r="LK117" s="403">
        <f t="shared" si="277"/>
        <v>0</v>
      </c>
      <c r="LL117" s="403">
        <f t="shared" si="277"/>
        <v>0</v>
      </c>
      <c r="LM117" s="403">
        <f t="shared" si="277"/>
        <v>0</v>
      </c>
      <c r="LN117" s="403">
        <f t="shared" si="277"/>
        <v>0</v>
      </c>
      <c r="LO117" s="403">
        <f t="shared" si="277"/>
        <v>0</v>
      </c>
      <c r="LP117" s="403">
        <f t="shared" si="277"/>
        <v>0</v>
      </c>
    </row>
    <row r="118">
      <c r="A118" s="405"/>
      <c r="B118" s="405"/>
      <c r="C118" s="405"/>
      <c r="D118" s="405"/>
      <c r="E118" s="406">
        <f t="shared" ref="E118:BP118" si="278">countif(E76:E117,"&gt;0")</f>
        <v>41</v>
      </c>
      <c r="F118" s="406">
        <f t="shared" si="278"/>
        <v>41</v>
      </c>
      <c r="G118" s="406">
        <f t="shared" si="278"/>
        <v>41</v>
      </c>
      <c r="H118" s="406">
        <f t="shared" si="278"/>
        <v>42</v>
      </c>
      <c r="I118" s="406">
        <f t="shared" si="278"/>
        <v>42</v>
      </c>
      <c r="J118" s="406">
        <f t="shared" si="278"/>
        <v>42</v>
      </c>
      <c r="K118" s="406">
        <f t="shared" si="278"/>
        <v>42</v>
      </c>
      <c r="L118" s="406">
        <f t="shared" si="278"/>
        <v>42</v>
      </c>
      <c r="M118" s="406">
        <f t="shared" si="278"/>
        <v>42</v>
      </c>
      <c r="N118" s="406">
        <f t="shared" si="278"/>
        <v>42</v>
      </c>
      <c r="O118" s="406">
        <f t="shared" si="278"/>
        <v>42</v>
      </c>
      <c r="P118" s="406">
        <f t="shared" si="278"/>
        <v>42</v>
      </c>
      <c r="Q118" s="406">
        <f t="shared" si="278"/>
        <v>42</v>
      </c>
      <c r="R118" s="406">
        <f t="shared" si="278"/>
        <v>42</v>
      </c>
      <c r="S118" s="406">
        <f t="shared" si="278"/>
        <v>42</v>
      </c>
      <c r="T118" s="406">
        <f t="shared" si="278"/>
        <v>42</v>
      </c>
      <c r="U118" s="406">
        <f t="shared" si="278"/>
        <v>42</v>
      </c>
      <c r="V118" s="406">
        <f t="shared" si="278"/>
        <v>42</v>
      </c>
      <c r="W118" s="406">
        <f t="shared" si="278"/>
        <v>42</v>
      </c>
      <c r="X118" s="406">
        <f t="shared" si="278"/>
        <v>42</v>
      </c>
      <c r="Y118" s="406">
        <f t="shared" si="278"/>
        <v>42</v>
      </c>
      <c r="Z118" s="406">
        <f t="shared" si="278"/>
        <v>42</v>
      </c>
      <c r="AA118" s="406">
        <f t="shared" si="278"/>
        <v>42</v>
      </c>
      <c r="AB118" s="406">
        <f t="shared" si="278"/>
        <v>42</v>
      </c>
      <c r="AC118" s="406">
        <f t="shared" si="278"/>
        <v>42</v>
      </c>
      <c r="AD118" s="406">
        <f t="shared" si="278"/>
        <v>42</v>
      </c>
      <c r="AE118" s="406">
        <f t="shared" si="278"/>
        <v>42</v>
      </c>
      <c r="AF118" s="406">
        <f t="shared" si="278"/>
        <v>42</v>
      </c>
      <c r="AG118" s="406">
        <f t="shared" si="278"/>
        <v>42</v>
      </c>
      <c r="AH118" s="406">
        <f t="shared" si="278"/>
        <v>42</v>
      </c>
      <c r="AI118" s="406">
        <f t="shared" si="278"/>
        <v>42</v>
      </c>
      <c r="AJ118" s="406">
        <f t="shared" si="278"/>
        <v>42</v>
      </c>
      <c r="AK118" s="406">
        <f t="shared" si="278"/>
        <v>42</v>
      </c>
      <c r="AL118" s="406">
        <f t="shared" si="278"/>
        <v>42</v>
      </c>
      <c r="AM118" s="406">
        <f t="shared" si="278"/>
        <v>42</v>
      </c>
      <c r="AN118" s="406">
        <f t="shared" si="278"/>
        <v>42</v>
      </c>
      <c r="AO118" s="406">
        <f t="shared" si="278"/>
        <v>42</v>
      </c>
      <c r="AP118" s="406">
        <f t="shared" si="278"/>
        <v>42</v>
      </c>
      <c r="AQ118" s="406">
        <f t="shared" si="278"/>
        <v>42</v>
      </c>
      <c r="AR118" s="406">
        <f t="shared" si="278"/>
        <v>42</v>
      </c>
      <c r="AS118" s="406">
        <f t="shared" si="278"/>
        <v>42</v>
      </c>
      <c r="AT118" s="406">
        <f t="shared" si="278"/>
        <v>42</v>
      </c>
      <c r="AU118" s="406">
        <f t="shared" si="278"/>
        <v>42</v>
      </c>
      <c r="AV118" s="406">
        <f t="shared" si="278"/>
        <v>42</v>
      </c>
      <c r="AW118" s="406">
        <f t="shared" si="278"/>
        <v>42</v>
      </c>
      <c r="AX118" s="406">
        <f t="shared" si="278"/>
        <v>42</v>
      </c>
      <c r="AY118" s="406">
        <f t="shared" si="278"/>
        <v>42</v>
      </c>
      <c r="AZ118" s="406">
        <f t="shared" si="278"/>
        <v>42</v>
      </c>
      <c r="BA118" s="406">
        <f t="shared" si="278"/>
        <v>42</v>
      </c>
      <c r="BB118" s="406">
        <f t="shared" si="278"/>
        <v>42</v>
      </c>
      <c r="BC118" s="406">
        <f t="shared" si="278"/>
        <v>42</v>
      </c>
      <c r="BD118" s="406">
        <f t="shared" si="278"/>
        <v>42</v>
      </c>
      <c r="BE118" s="406">
        <f t="shared" si="278"/>
        <v>42</v>
      </c>
      <c r="BF118" s="406">
        <f t="shared" si="278"/>
        <v>42</v>
      </c>
      <c r="BG118" s="406">
        <f t="shared" si="278"/>
        <v>42</v>
      </c>
      <c r="BH118" s="406">
        <f t="shared" si="278"/>
        <v>42</v>
      </c>
      <c r="BI118" s="406">
        <f t="shared" si="278"/>
        <v>42</v>
      </c>
      <c r="BJ118" s="406">
        <f t="shared" si="278"/>
        <v>42</v>
      </c>
      <c r="BK118" s="406">
        <f t="shared" si="278"/>
        <v>42</v>
      </c>
      <c r="BL118" s="406">
        <f t="shared" si="278"/>
        <v>42</v>
      </c>
      <c r="BM118" s="406">
        <f t="shared" si="278"/>
        <v>42</v>
      </c>
      <c r="BN118" s="406">
        <f t="shared" si="278"/>
        <v>42</v>
      </c>
      <c r="BO118" s="406">
        <f t="shared" si="278"/>
        <v>42</v>
      </c>
      <c r="BP118" s="406">
        <f t="shared" si="278"/>
        <v>42</v>
      </c>
      <c r="BQ118" s="406"/>
      <c r="BR118" s="406">
        <f t="shared" ref="BR118:EC118" si="279">countif(BR76:BR117,"&gt;0")</f>
        <v>1</v>
      </c>
      <c r="BS118" s="406">
        <f t="shared" si="279"/>
        <v>1</v>
      </c>
      <c r="BT118" s="406">
        <f t="shared" si="279"/>
        <v>1</v>
      </c>
      <c r="BU118" s="406">
        <f t="shared" si="279"/>
        <v>0</v>
      </c>
      <c r="BV118" s="406">
        <f t="shared" si="279"/>
        <v>0</v>
      </c>
      <c r="BW118" s="406">
        <f t="shared" si="279"/>
        <v>0</v>
      </c>
      <c r="BX118" s="406">
        <f t="shared" si="279"/>
        <v>0</v>
      </c>
      <c r="BY118" s="406">
        <f t="shared" si="279"/>
        <v>0</v>
      </c>
      <c r="BZ118" s="406">
        <f t="shared" si="279"/>
        <v>0</v>
      </c>
      <c r="CA118" s="406">
        <f t="shared" si="279"/>
        <v>0</v>
      </c>
      <c r="CB118" s="406">
        <f t="shared" si="279"/>
        <v>0</v>
      </c>
      <c r="CC118" s="406">
        <f t="shared" si="279"/>
        <v>0</v>
      </c>
      <c r="CD118" s="406">
        <f t="shared" si="279"/>
        <v>0</v>
      </c>
      <c r="CE118" s="406">
        <f t="shared" si="279"/>
        <v>0</v>
      </c>
      <c r="CF118" s="406">
        <f t="shared" si="279"/>
        <v>0</v>
      </c>
      <c r="CG118" s="406">
        <f t="shared" si="279"/>
        <v>0</v>
      </c>
      <c r="CH118" s="406">
        <f t="shared" si="279"/>
        <v>0</v>
      </c>
      <c r="CI118" s="406">
        <f t="shared" si="279"/>
        <v>0</v>
      </c>
      <c r="CJ118" s="406">
        <f t="shared" si="279"/>
        <v>0</v>
      </c>
      <c r="CK118" s="406">
        <f t="shared" si="279"/>
        <v>0</v>
      </c>
      <c r="CL118" s="406">
        <f t="shared" si="279"/>
        <v>0</v>
      </c>
      <c r="CM118" s="406">
        <f t="shared" si="279"/>
        <v>0</v>
      </c>
      <c r="CN118" s="406">
        <f t="shared" si="279"/>
        <v>0</v>
      </c>
      <c r="CO118" s="406">
        <f t="shared" si="279"/>
        <v>0</v>
      </c>
      <c r="CP118" s="406">
        <f t="shared" si="279"/>
        <v>0</v>
      </c>
      <c r="CQ118" s="406">
        <f t="shared" si="279"/>
        <v>0</v>
      </c>
      <c r="CR118" s="406">
        <f t="shared" si="279"/>
        <v>0</v>
      </c>
      <c r="CS118" s="406">
        <f t="shared" si="279"/>
        <v>0</v>
      </c>
      <c r="CT118" s="406">
        <f t="shared" si="279"/>
        <v>0</v>
      </c>
      <c r="CU118" s="406">
        <f t="shared" si="279"/>
        <v>0</v>
      </c>
      <c r="CV118" s="406">
        <f t="shared" si="279"/>
        <v>0</v>
      </c>
      <c r="CW118" s="406">
        <f t="shared" si="279"/>
        <v>0</v>
      </c>
      <c r="CX118" s="406">
        <f t="shared" si="279"/>
        <v>0</v>
      </c>
      <c r="CY118" s="406">
        <f t="shared" si="279"/>
        <v>0</v>
      </c>
      <c r="CZ118" s="406">
        <f t="shared" si="279"/>
        <v>0</v>
      </c>
      <c r="DA118" s="406">
        <f t="shared" si="279"/>
        <v>0</v>
      </c>
      <c r="DB118" s="406">
        <f t="shared" si="279"/>
        <v>0</v>
      </c>
      <c r="DC118" s="406">
        <f t="shared" si="279"/>
        <v>0</v>
      </c>
      <c r="DD118" s="406">
        <f t="shared" si="279"/>
        <v>0</v>
      </c>
      <c r="DE118" s="406">
        <f t="shared" si="279"/>
        <v>0</v>
      </c>
      <c r="DF118" s="406">
        <f t="shared" si="279"/>
        <v>0</v>
      </c>
      <c r="DG118" s="406">
        <f t="shared" si="279"/>
        <v>0</v>
      </c>
      <c r="DH118" s="406">
        <f t="shared" si="279"/>
        <v>0</v>
      </c>
      <c r="DI118" s="406">
        <f t="shared" si="279"/>
        <v>0</v>
      </c>
      <c r="DJ118" s="406">
        <f t="shared" si="279"/>
        <v>0</v>
      </c>
      <c r="DK118" s="406">
        <f t="shared" si="279"/>
        <v>0</v>
      </c>
      <c r="DL118" s="406">
        <f t="shared" si="279"/>
        <v>0</v>
      </c>
      <c r="DM118" s="406">
        <f t="shared" si="279"/>
        <v>0</v>
      </c>
      <c r="DN118" s="406">
        <f t="shared" si="279"/>
        <v>0</v>
      </c>
      <c r="DO118" s="406">
        <f t="shared" si="279"/>
        <v>0</v>
      </c>
      <c r="DP118" s="406">
        <f t="shared" si="279"/>
        <v>0</v>
      </c>
      <c r="DQ118" s="406">
        <f t="shared" si="279"/>
        <v>0</v>
      </c>
      <c r="DR118" s="406">
        <f t="shared" si="279"/>
        <v>0</v>
      </c>
      <c r="DS118" s="406">
        <f t="shared" si="279"/>
        <v>0</v>
      </c>
      <c r="DT118" s="406">
        <f t="shared" si="279"/>
        <v>0</v>
      </c>
      <c r="DU118" s="406">
        <f t="shared" si="279"/>
        <v>0</v>
      </c>
      <c r="DV118" s="406">
        <f t="shared" si="279"/>
        <v>0</v>
      </c>
      <c r="DW118" s="406">
        <f t="shared" si="279"/>
        <v>0</v>
      </c>
      <c r="DX118" s="406">
        <f t="shared" si="279"/>
        <v>0</v>
      </c>
      <c r="DY118" s="406">
        <f t="shared" si="279"/>
        <v>0</v>
      </c>
      <c r="DZ118" s="406">
        <f t="shared" si="279"/>
        <v>0</v>
      </c>
      <c r="EA118" s="406">
        <f t="shared" si="279"/>
        <v>0</v>
      </c>
      <c r="EB118" s="406">
        <f t="shared" si="279"/>
        <v>0</v>
      </c>
      <c r="EC118" s="406">
        <f t="shared" si="279"/>
        <v>0</v>
      </c>
      <c r="ED118" s="406"/>
      <c r="EE118" s="406">
        <f t="shared" ref="EE118:GP118" si="280">countif(EE76:EE117,"&gt;0")</f>
        <v>0</v>
      </c>
      <c r="EF118" s="406">
        <f t="shared" si="280"/>
        <v>0</v>
      </c>
      <c r="EG118" s="406">
        <f t="shared" si="280"/>
        <v>0</v>
      </c>
      <c r="EH118" s="406">
        <f t="shared" si="280"/>
        <v>0</v>
      </c>
      <c r="EI118" s="406">
        <f t="shared" si="280"/>
        <v>0</v>
      </c>
      <c r="EJ118" s="406">
        <f t="shared" si="280"/>
        <v>0</v>
      </c>
      <c r="EK118" s="406">
        <f t="shared" si="280"/>
        <v>0</v>
      </c>
      <c r="EL118" s="406">
        <f t="shared" si="280"/>
        <v>0</v>
      </c>
      <c r="EM118" s="406">
        <f t="shared" si="280"/>
        <v>0</v>
      </c>
      <c r="EN118" s="406">
        <f t="shared" si="280"/>
        <v>0</v>
      </c>
      <c r="EO118" s="406">
        <f t="shared" si="280"/>
        <v>0</v>
      </c>
      <c r="EP118" s="406">
        <f t="shared" si="280"/>
        <v>0</v>
      </c>
      <c r="EQ118" s="406">
        <f t="shared" si="280"/>
        <v>0</v>
      </c>
      <c r="ER118" s="406">
        <f t="shared" si="280"/>
        <v>0</v>
      </c>
      <c r="ES118" s="406">
        <f t="shared" si="280"/>
        <v>0</v>
      </c>
      <c r="ET118" s="406">
        <f t="shared" si="280"/>
        <v>0</v>
      </c>
      <c r="EU118" s="406">
        <f t="shared" si="280"/>
        <v>0</v>
      </c>
      <c r="EV118" s="406">
        <f t="shared" si="280"/>
        <v>0</v>
      </c>
      <c r="EW118" s="406">
        <f t="shared" si="280"/>
        <v>0</v>
      </c>
      <c r="EX118" s="406">
        <f t="shared" si="280"/>
        <v>0</v>
      </c>
      <c r="EY118" s="406">
        <f t="shared" si="280"/>
        <v>0</v>
      </c>
      <c r="EZ118" s="406">
        <f t="shared" si="280"/>
        <v>0</v>
      </c>
      <c r="FA118" s="406">
        <f t="shared" si="280"/>
        <v>0</v>
      </c>
      <c r="FB118" s="406">
        <f t="shared" si="280"/>
        <v>0</v>
      </c>
      <c r="FC118" s="406">
        <f t="shared" si="280"/>
        <v>0</v>
      </c>
      <c r="FD118" s="406">
        <f t="shared" si="280"/>
        <v>0</v>
      </c>
      <c r="FE118" s="406">
        <f t="shared" si="280"/>
        <v>0</v>
      </c>
      <c r="FF118" s="406">
        <f t="shared" si="280"/>
        <v>0</v>
      </c>
      <c r="FG118" s="406">
        <f t="shared" si="280"/>
        <v>0</v>
      </c>
      <c r="FH118" s="406">
        <f t="shared" si="280"/>
        <v>0</v>
      </c>
      <c r="FI118" s="406">
        <f t="shared" si="280"/>
        <v>0</v>
      </c>
      <c r="FJ118" s="406">
        <f t="shared" si="280"/>
        <v>0</v>
      </c>
      <c r="FK118" s="406">
        <f t="shared" si="280"/>
        <v>0</v>
      </c>
      <c r="FL118" s="406">
        <f t="shared" si="280"/>
        <v>0</v>
      </c>
      <c r="FM118" s="406">
        <f t="shared" si="280"/>
        <v>0</v>
      </c>
      <c r="FN118" s="406">
        <f t="shared" si="280"/>
        <v>0</v>
      </c>
      <c r="FO118" s="406">
        <f t="shared" si="280"/>
        <v>0</v>
      </c>
      <c r="FP118" s="406">
        <f t="shared" si="280"/>
        <v>0</v>
      </c>
      <c r="FQ118" s="406">
        <f t="shared" si="280"/>
        <v>0</v>
      </c>
      <c r="FR118" s="406">
        <f t="shared" si="280"/>
        <v>0</v>
      </c>
      <c r="FS118" s="406">
        <f t="shared" si="280"/>
        <v>0</v>
      </c>
      <c r="FT118" s="406">
        <f t="shared" si="280"/>
        <v>0</v>
      </c>
      <c r="FU118" s="406">
        <f t="shared" si="280"/>
        <v>0</v>
      </c>
      <c r="FV118" s="406">
        <f t="shared" si="280"/>
        <v>0</v>
      </c>
      <c r="FW118" s="406">
        <f t="shared" si="280"/>
        <v>0</v>
      </c>
      <c r="FX118" s="406">
        <f t="shared" si="280"/>
        <v>0</v>
      </c>
      <c r="FY118" s="406">
        <f t="shared" si="280"/>
        <v>0</v>
      </c>
      <c r="FZ118" s="406">
        <f t="shared" si="280"/>
        <v>0</v>
      </c>
      <c r="GA118" s="406">
        <f t="shared" si="280"/>
        <v>0</v>
      </c>
      <c r="GB118" s="406">
        <f t="shared" si="280"/>
        <v>0</v>
      </c>
      <c r="GC118" s="406">
        <f t="shared" si="280"/>
        <v>0</v>
      </c>
      <c r="GD118" s="406">
        <f t="shared" si="280"/>
        <v>0</v>
      </c>
      <c r="GE118" s="406">
        <f t="shared" si="280"/>
        <v>0</v>
      </c>
      <c r="GF118" s="406">
        <f t="shared" si="280"/>
        <v>0</v>
      </c>
      <c r="GG118" s="406">
        <f t="shared" si="280"/>
        <v>0</v>
      </c>
      <c r="GH118" s="406">
        <f t="shared" si="280"/>
        <v>0</v>
      </c>
      <c r="GI118" s="406">
        <f t="shared" si="280"/>
        <v>0</v>
      </c>
      <c r="GJ118" s="406">
        <f t="shared" si="280"/>
        <v>0</v>
      </c>
      <c r="GK118" s="406">
        <f t="shared" si="280"/>
        <v>0</v>
      </c>
      <c r="GL118" s="406">
        <f t="shared" si="280"/>
        <v>0</v>
      </c>
      <c r="GM118" s="406">
        <f t="shared" si="280"/>
        <v>0</v>
      </c>
      <c r="GN118" s="406">
        <f t="shared" si="280"/>
        <v>0</v>
      </c>
      <c r="GO118" s="406">
        <f t="shared" si="280"/>
        <v>0</v>
      </c>
      <c r="GP118" s="406">
        <f t="shared" si="280"/>
        <v>0</v>
      </c>
      <c r="GQ118" s="406"/>
      <c r="GR118" s="406">
        <f t="shared" ref="GR118:JC118" si="281">countif(GR76:GR117,"&gt;0")</f>
        <v>0</v>
      </c>
      <c r="GS118" s="406">
        <f t="shared" si="281"/>
        <v>0</v>
      </c>
      <c r="GT118" s="406">
        <f t="shared" si="281"/>
        <v>0</v>
      </c>
      <c r="GU118" s="406">
        <f t="shared" si="281"/>
        <v>0</v>
      </c>
      <c r="GV118" s="406">
        <f t="shared" si="281"/>
        <v>0</v>
      </c>
      <c r="GW118" s="406">
        <f t="shared" si="281"/>
        <v>0</v>
      </c>
      <c r="GX118" s="406">
        <f t="shared" si="281"/>
        <v>0</v>
      </c>
      <c r="GY118" s="406">
        <f t="shared" si="281"/>
        <v>0</v>
      </c>
      <c r="GZ118" s="406">
        <f t="shared" si="281"/>
        <v>0</v>
      </c>
      <c r="HA118" s="406">
        <f t="shared" si="281"/>
        <v>0</v>
      </c>
      <c r="HB118" s="406">
        <f t="shared" si="281"/>
        <v>0</v>
      </c>
      <c r="HC118" s="406">
        <f t="shared" si="281"/>
        <v>0</v>
      </c>
      <c r="HD118" s="406">
        <f t="shared" si="281"/>
        <v>0</v>
      </c>
      <c r="HE118" s="406">
        <f t="shared" si="281"/>
        <v>0</v>
      </c>
      <c r="HF118" s="406">
        <f t="shared" si="281"/>
        <v>0</v>
      </c>
      <c r="HG118" s="406">
        <f t="shared" si="281"/>
        <v>0</v>
      </c>
      <c r="HH118" s="406">
        <f t="shared" si="281"/>
        <v>0</v>
      </c>
      <c r="HI118" s="406">
        <f t="shared" si="281"/>
        <v>0</v>
      </c>
      <c r="HJ118" s="406">
        <f t="shared" si="281"/>
        <v>0</v>
      </c>
      <c r="HK118" s="406">
        <f t="shared" si="281"/>
        <v>0</v>
      </c>
      <c r="HL118" s="406">
        <f t="shared" si="281"/>
        <v>0</v>
      </c>
      <c r="HM118" s="406">
        <f t="shared" si="281"/>
        <v>0</v>
      </c>
      <c r="HN118" s="406">
        <f t="shared" si="281"/>
        <v>0</v>
      </c>
      <c r="HO118" s="406">
        <f t="shared" si="281"/>
        <v>0</v>
      </c>
      <c r="HP118" s="406">
        <f t="shared" si="281"/>
        <v>0</v>
      </c>
      <c r="HQ118" s="406">
        <f t="shared" si="281"/>
        <v>0</v>
      </c>
      <c r="HR118" s="406">
        <f t="shared" si="281"/>
        <v>0</v>
      </c>
      <c r="HS118" s="406">
        <f t="shared" si="281"/>
        <v>0</v>
      </c>
      <c r="HT118" s="406">
        <f t="shared" si="281"/>
        <v>0</v>
      </c>
      <c r="HU118" s="406">
        <f t="shared" si="281"/>
        <v>0</v>
      </c>
      <c r="HV118" s="406">
        <f t="shared" si="281"/>
        <v>0</v>
      </c>
      <c r="HW118" s="406">
        <f t="shared" si="281"/>
        <v>0</v>
      </c>
      <c r="HX118" s="406">
        <f t="shared" si="281"/>
        <v>0</v>
      </c>
      <c r="HY118" s="406">
        <f t="shared" si="281"/>
        <v>0</v>
      </c>
      <c r="HZ118" s="406">
        <f t="shared" si="281"/>
        <v>0</v>
      </c>
      <c r="IA118" s="406">
        <f t="shared" si="281"/>
        <v>0</v>
      </c>
      <c r="IB118" s="406">
        <f t="shared" si="281"/>
        <v>0</v>
      </c>
      <c r="IC118" s="406">
        <f t="shared" si="281"/>
        <v>0</v>
      </c>
      <c r="ID118" s="406">
        <f t="shared" si="281"/>
        <v>0</v>
      </c>
      <c r="IE118" s="406">
        <f t="shared" si="281"/>
        <v>0</v>
      </c>
      <c r="IF118" s="406">
        <f t="shared" si="281"/>
        <v>0</v>
      </c>
      <c r="IG118" s="406">
        <f t="shared" si="281"/>
        <v>0</v>
      </c>
      <c r="IH118" s="406">
        <f t="shared" si="281"/>
        <v>0</v>
      </c>
      <c r="II118" s="406">
        <f t="shared" si="281"/>
        <v>0</v>
      </c>
      <c r="IJ118" s="406">
        <f t="shared" si="281"/>
        <v>0</v>
      </c>
      <c r="IK118" s="406">
        <f t="shared" si="281"/>
        <v>0</v>
      </c>
      <c r="IL118" s="406">
        <f t="shared" si="281"/>
        <v>0</v>
      </c>
      <c r="IM118" s="406">
        <f t="shared" si="281"/>
        <v>0</v>
      </c>
      <c r="IN118" s="406">
        <f t="shared" si="281"/>
        <v>0</v>
      </c>
      <c r="IO118" s="406">
        <f t="shared" si="281"/>
        <v>0</v>
      </c>
      <c r="IP118" s="406">
        <f t="shared" si="281"/>
        <v>0</v>
      </c>
      <c r="IQ118" s="406">
        <f t="shared" si="281"/>
        <v>0</v>
      </c>
      <c r="IR118" s="406">
        <f t="shared" si="281"/>
        <v>0</v>
      </c>
      <c r="IS118" s="406">
        <f t="shared" si="281"/>
        <v>0</v>
      </c>
      <c r="IT118" s="406">
        <f t="shared" si="281"/>
        <v>0</v>
      </c>
      <c r="IU118" s="406">
        <f t="shared" si="281"/>
        <v>0</v>
      </c>
      <c r="IV118" s="406">
        <f t="shared" si="281"/>
        <v>0</v>
      </c>
      <c r="IW118" s="406">
        <f t="shared" si="281"/>
        <v>0</v>
      </c>
      <c r="IX118" s="406">
        <f t="shared" si="281"/>
        <v>0</v>
      </c>
      <c r="IY118" s="406">
        <f t="shared" si="281"/>
        <v>0</v>
      </c>
      <c r="IZ118" s="406">
        <f t="shared" si="281"/>
        <v>0</v>
      </c>
      <c r="JA118" s="406">
        <f t="shared" si="281"/>
        <v>0</v>
      </c>
      <c r="JB118" s="406">
        <f t="shared" si="281"/>
        <v>0</v>
      </c>
      <c r="JC118" s="406">
        <f t="shared" si="281"/>
        <v>0</v>
      </c>
      <c r="JD118" s="406"/>
      <c r="JE118" s="406">
        <f t="shared" ref="JE118:LP118" si="282">countif(JE76:JE117,"&gt;0")</f>
        <v>0</v>
      </c>
      <c r="JF118" s="406">
        <f t="shared" si="282"/>
        <v>0</v>
      </c>
      <c r="JG118" s="406">
        <f t="shared" si="282"/>
        <v>0</v>
      </c>
      <c r="JH118" s="406">
        <f t="shared" si="282"/>
        <v>0</v>
      </c>
      <c r="JI118" s="406">
        <f t="shared" si="282"/>
        <v>0</v>
      </c>
      <c r="JJ118" s="406">
        <f t="shared" si="282"/>
        <v>0</v>
      </c>
      <c r="JK118" s="406">
        <f t="shared" si="282"/>
        <v>0</v>
      </c>
      <c r="JL118" s="406">
        <f t="shared" si="282"/>
        <v>0</v>
      </c>
      <c r="JM118" s="406">
        <f t="shared" si="282"/>
        <v>0</v>
      </c>
      <c r="JN118" s="406">
        <f t="shared" si="282"/>
        <v>0</v>
      </c>
      <c r="JO118" s="406">
        <f t="shared" si="282"/>
        <v>0</v>
      </c>
      <c r="JP118" s="406">
        <f t="shared" si="282"/>
        <v>0</v>
      </c>
      <c r="JQ118" s="406">
        <f t="shared" si="282"/>
        <v>0</v>
      </c>
      <c r="JR118" s="406">
        <f t="shared" si="282"/>
        <v>0</v>
      </c>
      <c r="JS118" s="406">
        <f t="shared" si="282"/>
        <v>0</v>
      </c>
      <c r="JT118" s="406">
        <f t="shared" si="282"/>
        <v>0</v>
      </c>
      <c r="JU118" s="406">
        <f t="shared" si="282"/>
        <v>0</v>
      </c>
      <c r="JV118" s="406">
        <f t="shared" si="282"/>
        <v>0</v>
      </c>
      <c r="JW118" s="406">
        <f t="shared" si="282"/>
        <v>0</v>
      </c>
      <c r="JX118" s="406">
        <f t="shared" si="282"/>
        <v>0</v>
      </c>
      <c r="JY118" s="406">
        <f t="shared" si="282"/>
        <v>0</v>
      </c>
      <c r="JZ118" s="406">
        <f t="shared" si="282"/>
        <v>0</v>
      </c>
      <c r="KA118" s="406">
        <f t="shared" si="282"/>
        <v>0</v>
      </c>
      <c r="KB118" s="406">
        <f t="shared" si="282"/>
        <v>0</v>
      </c>
      <c r="KC118" s="406">
        <f t="shared" si="282"/>
        <v>0</v>
      </c>
      <c r="KD118" s="406">
        <f t="shared" si="282"/>
        <v>0</v>
      </c>
      <c r="KE118" s="406">
        <f t="shared" si="282"/>
        <v>0</v>
      </c>
      <c r="KF118" s="406">
        <f t="shared" si="282"/>
        <v>0</v>
      </c>
      <c r="KG118" s="406">
        <f t="shared" si="282"/>
        <v>0</v>
      </c>
      <c r="KH118" s="406">
        <f t="shared" si="282"/>
        <v>0</v>
      </c>
      <c r="KI118" s="406">
        <f t="shared" si="282"/>
        <v>0</v>
      </c>
      <c r="KJ118" s="406">
        <f t="shared" si="282"/>
        <v>0</v>
      </c>
      <c r="KK118" s="406">
        <f t="shared" si="282"/>
        <v>0</v>
      </c>
      <c r="KL118" s="406">
        <f t="shared" si="282"/>
        <v>0</v>
      </c>
      <c r="KM118" s="406">
        <f t="shared" si="282"/>
        <v>0</v>
      </c>
      <c r="KN118" s="406">
        <f t="shared" si="282"/>
        <v>0</v>
      </c>
      <c r="KO118" s="406">
        <f t="shared" si="282"/>
        <v>0</v>
      </c>
      <c r="KP118" s="406">
        <f t="shared" si="282"/>
        <v>0</v>
      </c>
      <c r="KQ118" s="406">
        <f t="shared" si="282"/>
        <v>0</v>
      </c>
      <c r="KR118" s="406">
        <f t="shared" si="282"/>
        <v>0</v>
      </c>
      <c r="KS118" s="406">
        <f t="shared" si="282"/>
        <v>0</v>
      </c>
      <c r="KT118" s="406">
        <f t="shared" si="282"/>
        <v>0</v>
      </c>
      <c r="KU118" s="406">
        <f t="shared" si="282"/>
        <v>0</v>
      </c>
      <c r="KV118" s="406">
        <f t="shared" si="282"/>
        <v>0</v>
      </c>
      <c r="KW118" s="406">
        <f t="shared" si="282"/>
        <v>0</v>
      </c>
      <c r="KX118" s="406">
        <f t="shared" si="282"/>
        <v>0</v>
      </c>
      <c r="KY118" s="406">
        <f t="shared" si="282"/>
        <v>0</v>
      </c>
      <c r="KZ118" s="406">
        <f t="shared" si="282"/>
        <v>0</v>
      </c>
      <c r="LA118" s="406">
        <f t="shared" si="282"/>
        <v>0</v>
      </c>
      <c r="LB118" s="406">
        <f t="shared" si="282"/>
        <v>0</v>
      </c>
      <c r="LC118" s="406">
        <f t="shared" si="282"/>
        <v>0</v>
      </c>
      <c r="LD118" s="406">
        <f t="shared" si="282"/>
        <v>0</v>
      </c>
      <c r="LE118" s="406">
        <f t="shared" si="282"/>
        <v>0</v>
      </c>
      <c r="LF118" s="406">
        <f t="shared" si="282"/>
        <v>0</v>
      </c>
      <c r="LG118" s="406">
        <f t="shared" si="282"/>
        <v>0</v>
      </c>
      <c r="LH118" s="406">
        <f t="shared" si="282"/>
        <v>0</v>
      </c>
      <c r="LI118" s="406">
        <f t="shared" si="282"/>
        <v>0</v>
      </c>
      <c r="LJ118" s="406">
        <f t="shared" si="282"/>
        <v>0</v>
      </c>
      <c r="LK118" s="406">
        <f t="shared" si="282"/>
        <v>0</v>
      </c>
      <c r="LL118" s="406">
        <f t="shared" si="282"/>
        <v>0</v>
      </c>
      <c r="LM118" s="406">
        <f t="shared" si="282"/>
        <v>0</v>
      </c>
      <c r="LN118" s="406">
        <f t="shared" si="282"/>
        <v>0</v>
      </c>
      <c r="LO118" s="406">
        <f t="shared" si="282"/>
        <v>0</v>
      </c>
      <c r="LP118" s="406">
        <f t="shared" si="282"/>
        <v>0</v>
      </c>
    </row>
    <row r="119">
      <c r="A119" s="408"/>
      <c r="B119" s="406">
        <f>countif(B76:B117,"&gt;0")</f>
        <v>42</v>
      </c>
      <c r="C119" s="405">
        <f>count(C76:C117)*63</f>
        <v>2646</v>
      </c>
      <c r="D119" s="405">
        <f>sum(E119:BO119)</f>
        <v>2646</v>
      </c>
      <c r="E119" s="406">
        <f t="shared" ref="E119:BP119" si="283">E118+BR118+EE118+GR118+JE118</f>
        <v>42</v>
      </c>
      <c r="F119" s="406">
        <f t="shared" si="283"/>
        <v>42</v>
      </c>
      <c r="G119" s="406">
        <f t="shared" si="283"/>
        <v>42</v>
      </c>
      <c r="H119" s="406">
        <f t="shared" si="283"/>
        <v>42</v>
      </c>
      <c r="I119" s="406">
        <f t="shared" si="283"/>
        <v>42</v>
      </c>
      <c r="J119" s="406">
        <f t="shared" si="283"/>
        <v>42</v>
      </c>
      <c r="K119" s="406">
        <f t="shared" si="283"/>
        <v>42</v>
      </c>
      <c r="L119" s="406">
        <f t="shared" si="283"/>
        <v>42</v>
      </c>
      <c r="M119" s="406">
        <f t="shared" si="283"/>
        <v>42</v>
      </c>
      <c r="N119" s="406">
        <f t="shared" si="283"/>
        <v>42</v>
      </c>
      <c r="O119" s="406">
        <f t="shared" si="283"/>
        <v>42</v>
      </c>
      <c r="P119" s="406">
        <f t="shared" si="283"/>
        <v>42</v>
      </c>
      <c r="Q119" s="406">
        <f t="shared" si="283"/>
        <v>42</v>
      </c>
      <c r="R119" s="406">
        <f t="shared" si="283"/>
        <v>42</v>
      </c>
      <c r="S119" s="406">
        <f t="shared" si="283"/>
        <v>42</v>
      </c>
      <c r="T119" s="406">
        <f t="shared" si="283"/>
        <v>42</v>
      </c>
      <c r="U119" s="406">
        <f t="shared" si="283"/>
        <v>42</v>
      </c>
      <c r="V119" s="406">
        <f t="shared" si="283"/>
        <v>42</v>
      </c>
      <c r="W119" s="406">
        <f t="shared" si="283"/>
        <v>42</v>
      </c>
      <c r="X119" s="406">
        <f t="shared" si="283"/>
        <v>42</v>
      </c>
      <c r="Y119" s="406">
        <f t="shared" si="283"/>
        <v>42</v>
      </c>
      <c r="Z119" s="406">
        <f t="shared" si="283"/>
        <v>42</v>
      </c>
      <c r="AA119" s="406">
        <f t="shared" si="283"/>
        <v>42</v>
      </c>
      <c r="AB119" s="406">
        <f t="shared" si="283"/>
        <v>42</v>
      </c>
      <c r="AC119" s="406">
        <f t="shared" si="283"/>
        <v>42</v>
      </c>
      <c r="AD119" s="406">
        <f t="shared" si="283"/>
        <v>42</v>
      </c>
      <c r="AE119" s="406">
        <f t="shared" si="283"/>
        <v>42</v>
      </c>
      <c r="AF119" s="406">
        <f t="shared" si="283"/>
        <v>42</v>
      </c>
      <c r="AG119" s="406">
        <f t="shared" si="283"/>
        <v>42</v>
      </c>
      <c r="AH119" s="406">
        <f t="shared" si="283"/>
        <v>42</v>
      </c>
      <c r="AI119" s="406">
        <f t="shared" si="283"/>
        <v>42</v>
      </c>
      <c r="AJ119" s="406">
        <f t="shared" si="283"/>
        <v>42</v>
      </c>
      <c r="AK119" s="406">
        <f t="shared" si="283"/>
        <v>42</v>
      </c>
      <c r="AL119" s="406">
        <f t="shared" si="283"/>
        <v>42</v>
      </c>
      <c r="AM119" s="406">
        <f t="shared" si="283"/>
        <v>42</v>
      </c>
      <c r="AN119" s="406">
        <f t="shared" si="283"/>
        <v>42</v>
      </c>
      <c r="AO119" s="406">
        <f t="shared" si="283"/>
        <v>42</v>
      </c>
      <c r="AP119" s="406">
        <f t="shared" si="283"/>
        <v>42</v>
      </c>
      <c r="AQ119" s="406">
        <f t="shared" si="283"/>
        <v>42</v>
      </c>
      <c r="AR119" s="406">
        <f t="shared" si="283"/>
        <v>42</v>
      </c>
      <c r="AS119" s="406">
        <f t="shared" si="283"/>
        <v>42</v>
      </c>
      <c r="AT119" s="406">
        <f t="shared" si="283"/>
        <v>42</v>
      </c>
      <c r="AU119" s="406">
        <f t="shared" si="283"/>
        <v>42</v>
      </c>
      <c r="AV119" s="406">
        <f t="shared" si="283"/>
        <v>42</v>
      </c>
      <c r="AW119" s="406">
        <f t="shared" si="283"/>
        <v>42</v>
      </c>
      <c r="AX119" s="406">
        <f t="shared" si="283"/>
        <v>42</v>
      </c>
      <c r="AY119" s="406">
        <f t="shared" si="283"/>
        <v>42</v>
      </c>
      <c r="AZ119" s="406">
        <f t="shared" si="283"/>
        <v>42</v>
      </c>
      <c r="BA119" s="406">
        <f t="shared" si="283"/>
        <v>42</v>
      </c>
      <c r="BB119" s="406">
        <f t="shared" si="283"/>
        <v>42</v>
      </c>
      <c r="BC119" s="406">
        <f t="shared" si="283"/>
        <v>42</v>
      </c>
      <c r="BD119" s="406">
        <f t="shared" si="283"/>
        <v>42</v>
      </c>
      <c r="BE119" s="406">
        <f t="shared" si="283"/>
        <v>42</v>
      </c>
      <c r="BF119" s="406">
        <f t="shared" si="283"/>
        <v>42</v>
      </c>
      <c r="BG119" s="406">
        <f t="shared" si="283"/>
        <v>42</v>
      </c>
      <c r="BH119" s="406">
        <f t="shared" si="283"/>
        <v>42</v>
      </c>
      <c r="BI119" s="406">
        <f t="shared" si="283"/>
        <v>42</v>
      </c>
      <c r="BJ119" s="406">
        <f t="shared" si="283"/>
        <v>42</v>
      </c>
      <c r="BK119" s="406">
        <f t="shared" si="283"/>
        <v>42</v>
      </c>
      <c r="BL119" s="406">
        <f t="shared" si="283"/>
        <v>42</v>
      </c>
      <c r="BM119" s="406">
        <f t="shared" si="283"/>
        <v>42</v>
      </c>
      <c r="BN119" s="406">
        <f t="shared" si="283"/>
        <v>42</v>
      </c>
      <c r="BO119" s="406">
        <f t="shared" si="283"/>
        <v>42</v>
      </c>
      <c r="BP119" s="406">
        <f t="shared" si="283"/>
        <v>42</v>
      </c>
      <c r="BQ119" s="406"/>
      <c r="BR119" s="406"/>
      <c r="BS119" s="406"/>
      <c r="BT119" s="406"/>
      <c r="BU119" s="406"/>
      <c r="BV119" s="406"/>
      <c r="BW119" s="406"/>
      <c r="BX119" s="406"/>
      <c r="BY119" s="406"/>
      <c r="BZ119" s="406"/>
      <c r="CA119" s="406"/>
      <c r="CB119" s="406"/>
      <c r="CC119" s="406"/>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c r="DO119" s="406"/>
      <c r="DP119" s="406"/>
      <c r="DQ119" s="406"/>
      <c r="DR119" s="406"/>
      <c r="DS119" s="406"/>
      <c r="DT119" s="406"/>
      <c r="DU119" s="406"/>
      <c r="DV119" s="406"/>
      <c r="DW119" s="406"/>
      <c r="DX119" s="406"/>
      <c r="DY119" s="406"/>
      <c r="DZ119" s="406"/>
      <c r="EA119" s="406"/>
      <c r="EB119" s="406"/>
      <c r="EC119" s="407"/>
      <c r="ED119" s="406"/>
      <c r="EE119" s="406"/>
      <c r="EF119" s="406"/>
      <c r="EG119" s="406"/>
      <c r="EH119" s="406"/>
      <c r="EI119" s="406"/>
      <c r="EJ119" s="406"/>
      <c r="EK119" s="406"/>
      <c r="EL119" s="406"/>
      <c r="EM119" s="406"/>
      <c r="EN119" s="406"/>
      <c r="EO119" s="406"/>
      <c r="EP119" s="406"/>
      <c r="EQ119" s="406"/>
      <c r="ER119" s="406"/>
      <c r="ES119" s="406"/>
      <c r="ET119" s="406"/>
      <c r="EU119" s="406"/>
      <c r="EV119" s="406"/>
      <c r="EW119" s="406"/>
      <c r="EX119" s="406"/>
      <c r="EY119" s="406"/>
      <c r="EZ119" s="406"/>
      <c r="FA119" s="406"/>
      <c r="FB119" s="406"/>
      <c r="FC119" s="406"/>
      <c r="FD119" s="406"/>
      <c r="FE119" s="406"/>
      <c r="FF119" s="406"/>
      <c r="FG119" s="406"/>
      <c r="FH119" s="406"/>
      <c r="FI119" s="406"/>
      <c r="FJ119" s="406"/>
      <c r="FK119" s="406"/>
      <c r="FL119" s="406"/>
      <c r="FM119" s="406"/>
      <c r="FN119" s="406"/>
      <c r="FO119" s="406"/>
      <c r="FP119" s="406"/>
      <c r="FQ119" s="406"/>
      <c r="FR119" s="406"/>
      <c r="FS119" s="406"/>
      <c r="FT119" s="406"/>
      <c r="FU119" s="406"/>
      <c r="FV119" s="406"/>
      <c r="FW119" s="406"/>
      <c r="FX119" s="406"/>
      <c r="FY119" s="406"/>
      <c r="FZ119" s="406"/>
      <c r="GA119" s="406"/>
      <c r="GB119" s="406"/>
      <c r="GC119" s="406"/>
      <c r="GD119" s="406"/>
      <c r="GE119" s="406"/>
      <c r="GF119" s="406"/>
      <c r="GG119" s="406"/>
      <c r="GH119" s="406"/>
      <c r="GI119" s="406"/>
      <c r="GJ119" s="406"/>
      <c r="GK119" s="406"/>
      <c r="GL119" s="406"/>
      <c r="GM119" s="406"/>
      <c r="GN119" s="406"/>
      <c r="GO119" s="406"/>
      <c r="GP119" s="406"/>
      <c r="GQ119" s="406"/>
      <c r="GR119" s="406"/>
      <c r="GS119" s="406"/>
      <c r="GT119" s="406"/>
      <c r="GU119" s="406"/>
      <c r="GV119" s="406"/>
      <c r="GW119" s="406"/>
      <c r="GX119" s="406"/>
      <c r="GY119" s="406"/>
      <c r="GZ119" s="406"/>
      <c r="HA119" s="406"/>
      <c r="HB119" s="406"/>
      <c r="HC119" s="406"/>
      <c r="HD119" s="406"/>
      <c r="HE119" s="406"/>
      <c r="HF119" s="406"/>
      <c r="HG119" s="406"/>
      <c r="HH119" s="406"/>
      <c r="HI119" s="406"/>
      <c r="HJ119" s="406"/>
      <c r="HK119" s="406"/>
      <c r="HL119" s="406"/>
      <c r="HM119" s="406"/>
      <c r="HN119" s="406"/>
      <c r="HO119" s="406"/>
      <c r="HP119" s="406"/>
      <c r="HQ119" s="406"/>
      <c r="HR119" s="406"/>
      <c r="HS119" s="406"/>
      <c r="HT119" s="406"/>
      <c r="HU119" s="406"/>
      <c r="HV119" s="406"/>
      <c r="HW119" s="406"/>
      <c r="HX119" s="406"/>
      <c r="HY119" s="406"/>
      <c r="HZ119" s="406"/>
      <c r="IA119" s="406"/>
      <c r="IB119" s="406"/>
      <c r="IC119" s="406"/>
      <c r="ID119" s="406"/>
      <c r="IE119" s="406"/>
      <c r="IF119" s="406"/>
      <c r="IG119" s="406"/>
      <c r="IH119" s="406"/>
      <c r="II119" s="406"/>
      <c r="IJ119" s="406"/>
      <c r="IK119" s="406"/>
      <c r="IL119" s="406"/>
      <c r="IM119" s="406"/>
      <c r="IN119" s="406"/>
      <c r="IO119" s="406"/>
      <c r="IP119" s="406"/>
      <c r="IQ119" s="406"/>
      <c r="IR119" s="406"/>
      <c r="IS119" s="406"/>
      <c r="IT119" s="406"/>
      <c r="IU119" s="406"/>
      <c r="IV119" s="406"/>
      <c r="IW119" s="406"/>
      <c r="IX119" s="406"/>
      <c r="IY119" s="406"/>
      <c r="IZ119" s="406"/>
      <c r="JA119" s="406"/>
      <c r="JB119" s="406"/>
      <c r="JC119" s="406"/>
      <c r="JD119" s="406"/>
      <c r="JE119" s="406"/>
      <c r="JF119" s="406"/>
      <c r="JG119" s="406"/>
      <c r="JH119" s="406"/>
      <c r="JI119" s="406"/>
      <c r="JJ119" s="406"/>
      <c r="JK119" s="406"/>
      <c r="JL119" s="406"/>
      <c r="JM119" s="406"/>
      <c r="JN119" s="406"/>
      <c r="JO119" s="406"/>
      <c r="JP119" s="406"/>
      <c r="JQ119" s="406"/>
      <c r="JR119" s="406"/>
      <c r="JS119" s="406"/>
      <c r="JT119" s="406"/>
      <c r="JU119" s="406"/>
      <c r="JV119" s="406"/>
      <c r="JW119" s="406"/>
      <c r="JX119" s="406"/>
      <c r="JY119" s="406"/>
      <c r="JZ119" s="406"/>
      <c r="KA119" s="406"/>
      <c r="KB119" s="406"/>
      <c r="KC119" s="406"/>
      <c r="KD119" s="406"/>
      <c r="KE119" s="406"/>
      <c r="KF119" s="406"/>
      <c r="KG119" s="406"/>
      <c r="KH119" s="406"/>
      <c r="KI119" s="406"/>
      <c r="KJ119" s="406"/>
      <c r="KK119" s="406"/>
      <c r="KL119" s="406"/>
      <c r="KM119" s="406"/>
      <c r="KN119" s="406"/>
      <c r="KO119" s="406"/>
      <c r="KP119" s="406"/>
      <c r="KQ119" s="406"/>
      <c r="KR119" s="406"/>
      <c r="KS119" s="406"/>
      <c r="KT119" s="406"/>
      <c r="KU119" s="406"/>
      <c r="KV119" s="406"/>
      <c r="KW119" s="406"/>
      <c r="KX119" s="406"/>
      <c r="KY119" s="406"/>
      <c r="KZ119" s="406"/>
      <c r="LA119" s="406"/>
      <c r="LB119" s="406"/>
      <c r="LC119" s="406"/>
      <c r="LD119" s="406"/>
      <c r="LE119" s="406"/>
      <c r="LF119" s="406"/>
      <c r="LG119" s="406"/>
      <c r="LH119" s="406"/>
      <c r="LI119" s="406"/>
      <c r="LJ119" s="406"/>
      <c r="LK119" s="406"/>
      <c r="LL119" s="406"/>
      <c r="LM119" s="406"/>
      <c r="LN119" s="406"/>
      <c r="LO119" s="406"/>
      <c r="LP119" s="406"/>
    </row>
    <row r="120">
      <c r="A120" s="331"/>
      <c r="B120" s="346"/>
      <c r="C120" s="346"/>
      <c r="D120" s="346"/>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c r="AN120" s="403"/>
      <c r="AO120" s="403"/>
      <c r="AP120" s="403"/>
      <c r="AQ120" s="403"/>
      <c r="AR120" s="403"/>
      <c r="AS120" s="403"/>
      <c r="AT120" s="403"/>
      <c r="AU120" s="403"/>
      <c r="AV120" s="403"/>
      <c r="AW120" s="403"/>
      <c r="AX120" s="403"/>
      <c r="AY120" s="403"/>
      <c r="AZ120" s="403"/>
      <c r="BA120" s="403"/>
      <c r="BB120" s="403"/>
      <c r="BC120" s="403"/>
      <c r="BD120" s="403"/>
      <c r="BE120" s="403"/>
      <c r="BF120" s="403"/>
      <c r="BG120" s="403"/>
      <c r="BH120" s="403"/>
      <c r="BI120" s="403"/>
      <c r="BJ120" s="403"/>
      <c r="BK120" s="403"/>
      <c r="BL120" s="403"/>
      <c r="BM120" s="403"/>
      <c r="BN120" s="403"/>
      <c r="BO120" s="403"/>
      <c r="BQ120" s="403"/>
      <c r="BR120" s="403"/>
      <c r="BS120" s="403"/>
      <c r="BT120" s="403"/>
      <c r="BU120" s="403"/>
      <c r="BV120" s="403"/>
      <c r="BW120" s="403"/>
      <c r="BX120" s="403"/>
      <c r="BY120" s="403"/>
      <c r="BZ120" s="403"/>
      <c r="CA120" s="403"/>
      <c r="CB120" s="403"/>
      <c r="CC120" s="403"/>
      <c r="CD120" s="403"/>
      <c r="CE120" s="403"/>
      <c r="CF120" s="403"/>
      <c r="CG120" s="403"/>
      <c r="CH120" s="403"/>
      <c r="CI120" s="403"/>
      <c r="CJ120" s="403"/>
      <c r="CK120" s="403"/>
      <c r="CL120" s="403"/>
      <c r="CM120" s="403"/>
      <c r="CN120" s="403"/>
      <c r="CO120" s="403"/>
      <c r="CP120" s="403"/>
      <c r="CQ120" s="403"/>
      <c r="CR120" s="403"/>
      <c r="CS120" s="403"/>
      <c r="CT120" s="403"/>
      <c r="CU120" s="403"/>
      <c r="CV120" s="403"/>
      <c r="CW120" s="403"/>
      <c r="CX120" s="403"/>
      <c r="CY120" s="403"/>
      <c r="CZ120" s="403"/>
      <c r="DA120" s="403"/>
      <c r="DB120" s="403"/>
      <c r="DC120" s="403"/>
      <c r="DD120" s="403"/>
      <c r="DE120" s="403"/>
      <c r="DF120" s="403"/>
      <c r="DG120" s="403"/>
      <c r="DH120" s="403"/>
      <c r="DI120" s="403"/>
      <c r="DJ120" s="403"/>
      <c r="DK120" s="403"/>
      <c r="DL120" s="403"/>
      <c r="DM120" s="403"/>
      <c r="DN120" s="403"/>
      <c r="DO120" s="403"/>
      <c r="DP120" s="403"/>
      <c r="DQ120" s="403"/>
      <c r="DR120" s="403"/>
      <c r="DS120" s="403"/>
      <c r="DT120" s="403"/>
      <c r="DU120" s="403"/>
      <c r="DV120" s="403"/>
      <c r="DW120" s="403"/>
      <c r="DX120" s="403"/>
      <c r="DY120" s="403"/>
      <c r="DZ120" s="403"/>
      <c r="EA120" s="403"/>
      <c r="EB120" s="403"/>
      <c r="ED120" s="403"/>
      <c r="EE120" s="403"/>
      <c r="EF120" s="403"/>
      <c r="EG120" s="403"/>
      <c r="EH120" s="403"/>
      <c r="EI120" s="403"/>
      <c r="EJ120" s="403"/>
      <c r="EK120" s="403"/>
      <c r="EL120" s="403"/>
      <c r="EM120" s="403"/>
      <c r="EN120" s="403"/>
      <c r="EO120" s="403"/>
      <c r="EP120" s="403"/>
      <c r="EQ120" s="403"/>
      <c r="ER120" s="403"/>
      <c r="ES120" s="403"/>
      <c r="ET120" s="403"/>
      <c r="EU120" s="403"/>
      <c r="EV120" s="403"/>
      <c r="EW120" s="403"/>
      <c r="EX120" s="403"/>
      <c r="EY120" s="403"/>
      <c r="EZ120" s="403"/>
      <c r="FA120" s="403"/>
      <c r="FB120" s="403"/>
      <c r="FC120" s="403"/>
      <c r="FD120" s="403"/>
      <c r="FE120" s="403"/>
      <c r="FF120" s="403"/>
      <c r="FG120" s="403"/>
      <c r="FH120" s="403"/>
      <c r="FI120" s="403"/>
      <c r="FJ120" s="403"/>
      <c r="FK120" s="403"/>
      <c r="FL120" s="403"/>
      <c r="FM120" s="403"/>
      <c r="FN120" s="403"/>
      <c r="FO120" s="403"/>
      <c r="FP120" s="403"/>
      <c r="FQ120" s="403"/>
      <c r="FR120" s="403"/>
      <c r="FS120" s="403"/>
      <c r="FT120" s="403"/>
      <c r="FU120" s="403"/>
      <c r="FV120" s="403"/>
      <c r="FW120" s="403"/>
      <c r="FX120" s="403"/>
      <c r="FY120" s="403"/>
      <c r="FZ120" s="403"/>
      <c r="GA120" s="403"/>
      <c r="GB120" s="403"/>
      <c r="GC120" s="403"/>
      <c r="GD120" s="403"/>
      <c r="GE120" s="403"/>
      <c r="GF120" s="403"/>
      <c r="GG120" s="403"/>
      <c r="GH120" s="403"/>
      <c r="GI120" s="403"/>
      <c r="GJ120" s="403"/>
      <c r="GK120" s="403"/>
      <c r="GL120" s="403"/>
      <c r="GM120" s="403"/>
      <c r="GN120" s="403"/>
      <c r="GO120" s="403"/>
      <c r="GP120" s="403"/>
      <c r="GQ120" s="403"/>
      <c r="GR120" s="403"/>
      <c r="GS120" s="403"/>
      <c r="GT120" s="403"/>
      <c r="GU120" s="403"/>
      <c r="GV120" s="403"/>
      <c r="GW120" s="403"/>
      <c r="GX120" s="403"/>
      <c r="GY120" s="403"/>
      <c r="GZ120" s="403"/>
      <c r="HA120" s="403"/>
      <c r="HB120" s="403"/>
      <c r="HC120" s="403"/>
      <c r="HD120" s="403"/>
      <c r="HE120" s="403"/>
      <c r="HF120" s="403"/>
      <c r="HG120" s="403"/>
      <c r="HH120" s="403"/>
      <c r="HI120" s="403"/>
      <c r="HJ120" s="403"/>
      <c r="HK120" s="403"/>
      <c r="HL120" s="403"/>
      <c r="HM120" s="403"/>
      <c r="HN120" s="403"/>
      <c r="HO120" s="403"/>
      <c r="HP120" s="403"/>
      <c r="HQ120" s="403"/>
      <c r="HR120" s="403"/>
      <c r="HS120" s="403"/>
      <c r="HT120" s="403"/>
      <c r="HU120" s="403"/>
      <c r="HV120" s="403"/>
      <c r="HW120" s="403"/>
      <c r="HX120" s="403"/>
      <c r="HY120" s="403"/>
      <c r="HZ120" s="403"/>
      <c r="IA120" s="403"/>
      <c r="IB120" s="403"/>
      <c r="IC120" s="403"/>
      <c r="ID120" s="403"/>
      <c r="IE120" s="403"/>
      <c r="IF120" s="403"/>
      <c r="IG120" s="403"/>
      <c r="IH120" s="403"/>
      <c r="II120" s="403"/>
      <c r="IJ120" s="403"/>
      <c r="IK120" s="403"/>
      <c r="IL120" s="403"/>
      <c r="IM120" s="403"/>
      <c r="IN120" s="403"/>
      <c r="IO120" s="403"/>
      <c r="IP120" s="403"/>
      <c r="IQ120" s="403"/>
      <c r="IR120" s="403"/>
      <c r="IS120" s="403"/>
      <c r="IT120" s="403"/>
      <c r="IU120" s="403"/>
      <c r="IV120" s="403"/>
      <c r="IW120" s="403"/>
      <c r="IX120" s="403"/>
      <c r="IY120" s="403"/>
      <c r="IZ120" s="403"/>
      <c r="JA120" s="403"/>
      <c r="JB120" s="403"/>
      <c r="JC120" s="403"/>
      <c r="JD120" s="403"/>
      <c r="JE120" s="403"/>
      <c r="JF120" s="403"/>
      <c r="JG120" s="403"/>
      <c r="JH120" s="403"/>
      <c r="JI120" s="403"/>
      <c r="JJ120" s="403"/>
      <c r="JK120" s="403"/>
      <c r="JL120" s="403"/>
      <c r="JM120" s="403"/>
      <c r="JN120" s="403"/>
      <c r="JO120" s="403"/>
      <c r="JP120" s="403"/>
      <c r="JQ120" s="403"/>
      <c r="JR120" s="403"/>
      <c r="JS120" s="403"/>
      <c r="JT120" s="403"/>
      <c r="JU120" s="403"/>
      <c r="JV120" s="403"/>
      <c r="JW120" s="403"/>
      <c r="JX120" s="403"/>
      <c r="JY120" s="403"/>
      <c r="JZ120" s="403"/>
      <c r="KA120" s="403"/>
      <c r="KB120" s="403"/>
      <c r="KC120" s="403"/>
      <c r="KD120" s="403"/>
      <c r="KE120" s="403"/>
      <c r="KF120" s="403"/>
      <c r="KG120" s="403"/>
      <c r="KH120" s="403"/>
      <c r="KI120" s="403"/>
      <c r="KJ120" s="403"/>
      <c r="KK120" s="403"/>
      <c r="KL120" s="403"/>
      <c r="KM120" s="403"/>
      <c r="KN120" s="403"/>
      <c r="KO120" s="403"/>
      <c r="KP120" s="403"/>
      <c r="KQ120" s="403"/>
      <c r="KR120" s="403"/>
      <c r="KS120" s="403"/>
      <c r="KT120" s="403"/>
      <c r="KU120" s="403"/>
      <c r="KV120" s="403"/>
      <c r="KW120" s="403"/>
      <c r="KX120" s="403"/>
      <c r="KY120" s="403"/>
      <c r="KZ120" s="403"/>
      <c r="LA120" s="403"/>
      <c r="LB120" s="403"/>
      <c r="LC120" s="403"/>
      <c r="LD120" s="403"/>
      <c r="LE120" s="403"/>
      <c r="LF120" s="403"/>
      <c r="LG120" s="403"/>
      <c r="LH120" s="403"/>
      <c r="LI120" s="403"/>
      <c r="LJ120" s="403"/>
      <c r="LK120" s="403"/>
      <c r="LL120" s="403"/>
      <c r="LM120" s="403"/>
      <c r="LN120" s="403"/>
      <c r="LO120" s="403"/>
      <c r="LP120" s="403"/>
    </row>
    <row r="121">
      <c r="A121" s="394" t="s">
        <v>320</v>
      </c>
      <c r="B121" s="394"/>
      <c r="C121" s="61"/>
      <c r="D121" s="61"/>
      <c r="E121" s="335"/>
      <c r="F121" s="336"/>
      <c r="G121" s="336"/>
      <c r="H121" s="336"/>
      <c r="I121" s="336"/>
      <c r="J121" s="336"/>
      <c r="K121" s="336"/>
      <c r="L121" s="336"/>
      <c r="M121" s="336"/>
      <c r="N121" s="336"/>
      <c r="O121" s="336"/>
      <c r="P121" s="336"/>
      <c r="Q121" s="336"/>
      <c r="R121" s="336"/>
      <c r="S121" s="336"/>
      <c r="T121" s="336"/>
      <c r="U121" s="336"/>
      <c r="V121" s="336"/>
      <c r="W121" s="336"/>
      <c r="X121" s="336"/>
      <c r="Y121" s="336"/>
      <c r="Z121" s="336"/>
      <c r="AA121" s="336"/>
      <c r="AB121" s="336"/>
      <c r="AC121" s="336"/>
      <c r="AD121" s="336"/>
      <c r="AE121" s="336"/>
      <c r="AF121" s="336"/>
      <c r="AG121" s="336"/>
      <c r="AH121" s="336"/>
      <c r="AI121" s="336"/>
      <c r="AJ121" s="336"/>
      <c r="AK121" s="336"/>
      <c r="AL121" s="336"/>
      <c r="AM121" s="336"/>
      <c r="AN121" s="336"/>
      <c r="AO121" s="336"/>
      <c r="AP121" s="336"/>
      <c r="AQ121" s="336"/>
      <c r="AR121" s="336"/>
      <c r="AS121" s="336"/>
      <c r="AT121" s="336"/>
      <c r="AU121" s="336"/>
      <c r="AV121" s="336"/>
      <c r="AW121" s="336"/>
      <c r="AX121" s="336"/>
      <c r="AY121" s="336"/>
      <c r="AZ121" s="336"/>
      <c r="BA121" s="336"/>
      <c r="BB121" s="336"/>
      <c r="BC121" s="336"/>
      <c r="BD121" s="336"/>
      <c r="BE121" s="336"/>
      <c r="BF121" s="336"/>
      <c r="BG121" s="336"/>
      <c r="BH121" s="336"/>
      <c r="BI121" s="336"/>
      <c r="BJ121" s="336"/>
      <c r="BK121" s="336"/>
      <c r="BL121" s="336"/>
      <c r="BM121" s="336"/>
      <c r="BN121" s="336"/>
      <c r="BO121" s="336"/>
      <c r="BQ121" s="336"/>
      <c r="BR121" s="336">
        <f>BR63+1</f>
        <v>15</v>
      </c>
      <c r="BS121" s="336">
        <f t="shared" ref="BS121:EC121" si="284">BR121</f>
        <v>15</v>
      </c>
      <c r="BT121" s="336">
        <f t="shared" si="284"/>
        <v>15</v>
      </c>
      <c r="BU121" s="336">
        <f t="shared" si="284"/>
        <v>15</v>
      </c>
      <c r="BV121" s="336">
        <f t="shared" si="284"/>
        <v>15</v>
      </c>
      <c r="BW121" s="336">
        <f t="shared" si="284"/>
        <v>15</v>
      </c>
      <c r="BX121" s="336">
        <f t="shared" si="284"/>
        <v>15</v>
      </c>
      <c r="BY121" s="336">
        <f t="shared" si="284"/>
        <v>15</v>
      </c>
      <c r="BZ121" s="336">
        <f t="shared" si="284"/>
        <v>15</v>
      </c>
      <c r="CA121" s="336">
        <f t="shared" si="284"/>
        <v>15</v>
      </c>
      <c r="CB121" s="336">
        <f t="shared" si="284"/>
        <v>15</v>
      </c>
      <c r="CC121" s="336">
        <f t="shared" si="284"/>
        <v>15</v>
      </c>
      <c r="CD121" s="336">
        <f t="shared" si="284"/>
        <v>15</v>
      </c>
      <c r="CE121" s="336">
        <f t="shared" si="284"/>
        <v>15</v>
      </c>
      <c r="CF121" s="336">
        <f t="shared" si="284"/>
        <v>15</v>
      </c>
      <c r="CG121" s="336">
        <f t="shared" si="284"/>
        <v>15</v>
      </c>
      <c r="CH121" s="336">
        <f t="shared" si="284"/>
        <v>15</v>
      </c>
      <c r="CI121" s="336">
        <f t="shared" si="284"/>
        <v>15</v>
      </c>
      <c r="CJ121" s="336">
        <f t="shared" si="284"/>
        <v>15</v>
      </c>
      <c r="CK121" s="336">
        <f t="shared" si="284"/>
        <v>15</v>
      </c>
      <c r="CL121" s="336">
        <f t="shared" si="284"/>
        <v>15</v>
      </c>
      <c r="CM121" s="336">
        <f t="shared" si="284"/>
        <v>15</v>
      </c>
      <c r="CN121" s="336">
        <f t="shared" si="284"/>
        <v>15</v>
      </c>
      <c r="CO121" s="336">
        <f t="shared" si="284"/>
        <v>15</v>
      </c>
      <c r="CP121" s="336">
        <f t="shared" si="284"/>
        <v>15</v>
      </c>
      <c r="CQ121" s="336">
        <f t="shared" si="284"/>
        <v>15</v>
      </c>
      <c r="CR121" s="336">
        <f t="shared" si="284"/>
        <v>15</v>
      </c>
      <c r="CS121" s="336">
        <f t="shared" si="284"/>
        <v>15</v>
      </c>
      <c r="CT121" s="336">
        <f t="shared" si="284"/>
        <v>15</v>
      </c>
      <c r="CU121" s="336">
        <f t="shared" si="284"/>
        <v>15</v>
      </c>
      <c r="CV121" s="336">
        <f t="shared" si="284"/>
        <v>15</v>
      </c>
      <c r="CW121" s="336">
        <f t="shared" si="284"/>
        <v>15</v>
      </c>
      <c r="CX121" s="336">
        <f t="shared" si="284"/>
        <v>15</v>
      </c>
      <c r="CY121" s="336">
        <f t="shared" si="284"/>
        <v>15</v>
      </c>
      <c r="CZ121" s="336">
        <f t="shared" si="284"/>
        <v>15</v>
      </c>
      <c r="DA121" s="336">
        <f t="shared" si="284"/>
        <v>15</v>
      </c>
      <c r="DB121" s="336">
        <f t="shared" si="284"/>
        <v>15</v>
      </c>
      <c r="DC121" s="336">
        <f t="shared" si="284"/>
        <v>15</v>
      </c>
      <c r="DD121" s="336">
        <f t="shared" si="284"/>
        <v>15</v>
      </c>
      <c r="DE121" s="336">
        <f t="shared" si="284"/>
        <v>15</v>
      </c>
      <c r="DF121" s="336">
        <f t="shared" si="284"/>
        <v>15</v>
      </c>
      <c r="DG121" s="336">
        <f t="shared" si="284"/>
        <v>15</v>
      </c>
      <c r="DH121" s="336">
        <f t="shared" si="284"/>
        <v>15</v>
      </c>
      <c r="DI121" s="336">
        <f t="shared" si="284"/>
        <v>15</v>
      </c>
      <c r="DJ121" s="336">
        <f t="shared" si="284"/>
        <v>15</v>
      </c>
      <c r="DK121" s="336">
        <f t="shared" si="284"/>
        <v>15</v>
      </c>
      <c r="DL121" s="336">
        <f t="shared" si="284"/>
        <v>15</v>
      </c>
      <c r="DM121" s="336">
        <f t="shared" si="284"/>
        <v>15</v>
      </c>
      <c r="DN121" s="336">
        <f t="shared" si="284"/>
        <v>15</v>
      </c>
      <c r="DO121" s="336">
        <f t="shared" si="284"/>
        <v>15</v>
      </c>
      <c r="DP121" s="336">
        <f t="shared" si="284"/>
        <v>15</v>
      </c>
      <c r="DQ121" s="336">
        <f t="shared" si="284"/>
        <v>15</v>
      </c>
      <c r="DR121" s="336">
        <f t="shared" si="284"/>
        <v>15</v>
      </c>
      <c r="DS121" s="336">
        <f t="shared" si="284"/>
        <v>15</v>
      </c>
      <c r="DT121" s="336">
        <f t="shared" si="284"/>
        <v>15</v>
      </c>
      <c r="DU121" s="336">
        <f t="shared" si="284"/>
        <v>15</v>
      </c>
      <c r="DV121" s="336">
        <f t="shared" si="284"/>
        <v>15</v>
      </c>
      <c r="DW121" s="336">
        <f t="shared" si="284"/>
        <v>15</v>
      </c>
      <c r="DX121" s="336">
        <f t="shared" si="284"/>
        <v>15</v>
      </c>
      <c r="DY121" s="336">
        <f t="shared" si="284"/>
        <v>15</v>
      </c>
      <c r="DZ121" s="336">
        <f t="shared" si="284"/>
        <v>15</v>
      </c>
      <c r="EA121" s="336">
        <f t="shared" si="284"/>
        <v>15</v>
      </c>
      <c r="EB121" s="336">
        <f t="shared" si="284"/>
        <v>15</v>
      </c>
      <c r="EC121" s="336">
        <f t="shared" si="284"/>
        <v>15</v>
      </c>
      <c r="ED121" s="336"/>
      <c r="EE121" s="336">
        <f>EE63+1</f>
        <v>21</v>
      </c>
      <c r="EF121" s="336">
        <f t="shared" ref="EF121:GP121" si="285">EE121</f>
        <v>21</v>
      </c>
      <c r="EG121" s="336">
        <f t="shared" si="285"/>
        <v>21</v>
      </c>
      <c r="EH121" s="336">
        <f t="shared" si="285"/>
        <v>21</v>
      </c>
      <c r="EI121" s="336">
        <f t="shared" si="285"/>
        <v>21</v>
      </c>
      <c r="EJ121" s="336">
        <f t="shared" si="285"/>
        <v>21</v>
      </c>
      <c r="EK121" s="336">
        <f t="shared" si="285"/>
        <v>21</v>
      </c>
      <c r="EL121" s="336">
        <f t="shared" si="285"/>
        <v>21</v>
      </c>
      <c r="EM121" s="336">
        <f t="shared" si="285"/>
        <v>21</v>
      </c>
      <c r="EN121" s="336">
        <f t="shared" si="285"/>
        <v>21</v>
      </c>
      <c r="EO121" s="336">
        <f t="shared" si="285"/>
        <v>21</v>
      </c>
      <c r="EP121" s="336">
        <f t="shared" si="285"/>
        <v>21</v>
      </c>
      <c r="EQ121" s="336">
        <f t="shared" si="285"/>
        <v>21</v>
      </c>
      <c r="ER121" s="336">
        <f t="shared" si="285"/>
        <v>21</v>
      </c>
      <c r="ES121" s="336">
        <f t="shared" si="285"/>
        <v>21</v>
      </c>
      <c r="ET121" s="336">
        <f t="shared" si="285"/>
        <v>21</v>
      </c>
      <c r="EU121" s="336">
        <f t="shared" si="285"/>
        <v>21</v>
      </c>
      <c r="EV121" s="336">
        <f t="shared" si="285"/>
        <v>21</v>
      </c>
      <c r="EW121" s="336">
        <f t="shared" si="285"/>
        <v>21</v>
      </c>
      <c r="EX121" s="336">
        <f t="shared" si="285"/>
        <v>21</v>
      </c>
      <c r="EY121" s="336">
        <f t="shared" si="285"/>
        <v>21</v>
      </c>
      <c r="EZ121" s="336">
        <f t="shared" si="285"/>
        <v>21</v>
      </c>
      <c r="FA121" s="336">
        <f t="shared" si="285"/>
        <v>21</v>
      </c>
      <c r="FB121" s="336">
        <f t="shared" si="285"/>
        <v>21</v>
      </c>
      <c r="FC121" s="336">
        <f t="shared" si="285"/>
        <v>21</v>
      </c>
      <c r="FD121" s="336">
        <f t="shared" si="285"/>
        <v>21</v>
      </c>
      <c r="FE121" s="336">
        <f t="shared" si="285"/>
        <v>21</v>
      </c>
      <c r="FF121" s="336">
        <f t="shared" si="285"/>
        <v>21</v>
      </c>
      <c r="FG121" s="336">
        <f t="shared" si="285"/>
        <v>21</v>
      </c>
      <c r="FH121" s="336">
        <f t="shared" si="285"/>
        <v>21</v>
      </c>
      <c r="FI121" s="336">
        <f t="shared" si="285"/>
        <v>21</v>
      </c>
      <c r="FJ121" s="336">
        <f t="shared" si="285"/>
        <v>21</v>
      </c>
      <c r="FK121" s="336">
        <f t="shared" si="285"/>
        <v>21</v>
      </c>
      <c r="FL121" s="336">
        <f t="shared" si="285"/>
        <v>21</v>
      </c>
      <c r="FM121" s="336">
        <f t="shared" si="285"/>
        <v>21</v>
      </c>
      <c r="FN121" s="336">
        <f t="shared" si="285"/>
        <v>21</v>
      </c>
      <c r="FO121" s="336">
        <f t="shared" si="285"/>
        <v>21</v>
      </c>
      <c r="FP121" s="336">
        <f t="shared" si="285"/>
        <v>21</v>
      </c>
      <c r="FQ121" s="336">
        <f t="shared" si="285"/>
        <v>21</v>
      </c>
      <c r="FR121" s="336">
        <f t="shared" si="285"/>
        <v>21</v>
      </c>
      <c r="FS121" s="336">
        <f t="shared" si="285"/>
        <v>21</v>
      </c>
      <c r="FT121" s="336">
        <f t="shared" si="285"/>
        <v>21</v>
      </c>
      <c r="FU121" s="336">
        <f t="shared" si="285"/>
        <v>21</v>
      </c>
      <c r="FV121" s="336">
        <f t="shared" si="285"/>
        <v>21</v>
      </c>
      <c r="FW121" s="336">
        <f t="shared" si="285"/>
        <v>21</v>
      </c>
      <c r="FX121" s="336">
        <f t="shared" si="285"/>
        <v>21</v>
      </c>
      <c r="FY121" s="336">
        <f t="shared" si="285"/>
        <v>21</v>
      </c>
      <c r="FZ121" s="336">
        <f t="shared" si="285"/>
        <v>21</v>
      </c>
      <c r="GA121" s="336">
        <f t="shared" si="285"/>
        <v>21</v>
      </c>
      <c r="GB121" s="336">
        <f t="shared" si="285"/>
        <v>21</v>
      </c>
      <c r="GC121" s="336">
        <f t="shared" si="285"/>
        <v>21</v>
      </c>
      <c r="GD121" s="336">
        <f t="shared" si="285"/>
        <v>21</v>
      </c>
      <c r="GE121" s="336">
        <f t="shared" si="285"/>
        <v>21</v>
      </c>
      <c r="GF121" s="336">
        <f t="shared" si="285"/>
        <v>21</v>
      </c>
      <c r="GG121" s="336">
        <f t="shared" si="285"/>
        <v>21</v>
      </c>
      <c r="GH121" s="336">
        <f t="shared" si="285"/>
        <v>21</v>
      </c>
      <c r="GI121" s="336">
        <f t="shared" si="285"/>
        <v>21</v>
      </c>
      <c r="GJ121" s="336">
        <f t="shared" si="285"/>
        <v>21</v>
      </c>
      <c r="GK121" s="336">
        <f t="shared" si="285"/>
        <v>21</v>
      </c>
      <c r="GL121" s="336">
        <f t="shared" si="285"/>
        <v>21</v>
      </c>
      <c r="GM121" s="336">
        <f t="shared" si="285"/>
        <v>21</v>
      </c>
      <c r="GN121" s="336">
        <f t="shared" si="285"/>
        <v>21</v>
      </c>
      <c r="GO121" s="336">
        <f t="shared" si="285"/>
        <v>21</v>
      </c>
      <c r="GP121" s="336">
        <f t="shared" si="285"/>
        <v>21</v>
      </c>
      <c r="GQ121" s="336"/>
      <c r="GR121" s="336">
        <f>GR63+1</f>
        <v>27</v>
      </c>
      <c r="GS121" s="336">
        <f t="shared" ref="GS121:JC121" si="286">GR121</f>
        <v>27</v>
      </c>
      <c r="GT121" s="336">
        <f t="shared" si="286"/>
        <v>27</v>
      </c>
      <c r="GU121" s="336">
        <f t="shared" si="286"/>
        <v>27</v>
      </c>
      <c r="GV121" s="336">
        <f t="shared" si="286"/>
        <v>27</v>
      </c>
      <c r="GW121" s="336">
        <f t="shared" si="286"/>
        <v>27</v>
      </c>
      <c r="GX121" s="336">
        <f t="shared" si="286"/>
        <v>27</v>
      </c>
      <c r="GY121" s="336">
        <f t="shared" si="286"/>
        <v>27</v>
      </c>
      <c r="GZ121" s="336">
        <f t="shared" si="286"/>
        <v>27</v>
      </c>
      <c r="HA121" s="336">
        <f t="shared" si="286"/>
        <v>27</v>
      </c>
      <c r="HB121" s="336">
        <f t="shared" si="286"/>
        <v>27</v>
      </c>
      <c r="HC121" s="336">
        <f t="shared" si="286"/>
        <v>27</v>
      </c>
      <c r="HD121" s="336">
        <f t="shared" si="286"/>
        <v>27</v>
      </c>
      <c r="HE121" s="336">
        <f t="shared" si="286"/>
        <v>27</v>
      </c>
      <c r="HF121" s="336">
        <f t="shared" si="286"/>
        <v>27</v>
      </c>
      <c r="HG121" s="336">
        <f t="shared" si="286"/>
        <v>27</v>
      </c>
      <c r="HH121" s="336">
        <f t="shared" si="286"/>
        <v>27</v>
      </c>
      <c r="HI121" s="336">
        <f t="shared" si="286"/>
        <v>27</v>
      </c>
      <c r="HJ121" s="336">
        <f t="shared" si="286"/>
        <v>27</v>
      </c>
      <c r="HK121" s="336">
        <f t="shared" si="286"/>
        <v>27</v>
      </c>
      <c r="HL121" s="336">
        <f t="shared" si="286"/>
        <v>27</v>
      </c>
      <c r="HM121" s="336">
        <f t="shared" si="286"/>
        <v>27</v>
      </c>
      <c r="HN121" s="336">
        <f t="shared" si="286"/>
        <v>27</v>
      </c>
      <c r="HO121" s="336">
        <f t="shared" si="286"/>
        <v>27</v>
      </c>
      <c r="HP121" s="336">
        <f t="shared" si="286"/>
        <v>27</v>
      </c>
      <c r="HQ121" s="336">
        <f t="shared" si="286"/>
        <v>27</v>
      </c>
      <c r="HR121" s="336">
        <f t="shared" si="286"/>
        <v>27</v>
      </c>
      <c r="HS121" s="336">
        <f t="shared" si="286"/>
        <v>27</v>
      </c>
      <c r="HT121" s="336">
        <f t="shared" si="286"/>
        <v>27</v>
      </c>
      <c r="HU121" s="336">
        <f t="shared" si="286"/>
        <v>27</v>
      </c>
      <c r="HV121" s="336">
        <f t="shared" si="286"/>
        <v>27</v>
      </c>
      <c r="HW121" s="336">
        <f t="shared" si="286"/>
        <v>27</v>
      </c>
      <c r="HX121" s="336">
        <f t="shared" si="286"/>
        <v>27</v>
      </c>
      <c r="HY121" s="336">
        <f t="shared" si="286"/>
        <v>27</v>
      </c>
      <c r="HZ121" s="336">
        <f t="shared" si="286"/>
        <v>27</v>
      </c>
      <c r="IA121" s="336">
        <f t="shared" si="286"/>
        <v>27</v>
      </c>
      <c r="IB121" s="336">
        <f t="shared" si="286"/>
        <v>27</v>
      </c>
      <c r="IC121" s="336">
        <f t="shared" si="286"/>
        <v>27</v>
      </c>
      <c r="ID121" s="336">
        <f t="shared" si="286"/>
        <v>27</v>
      </c>
      <c r="IE121" s="336">
        <f t="shared" si="286"/>
        <v>27</v>
      </c>
      <c r="IF121" s="336">
        <f t="shared" si="286"/>
        <v>27</v>
      </c>
      <c r="IG121" s="336">
        <f t="shared" si="286"/>
        <v>27</v>
      </c>
      <c r="IH121" s="336">
        <f t="shared" si="286"/>
        <v>27</v>
      </c>
      <c r="II121" s="336">
        <f t="shared" si="286"/>
        <v>27</v>
      </c>
      <c r="IJ121" s="336">
        <f t="shared" si="286"/>
        <v>27</v>
      </c>
      <c r="IK121" s="336">
        <f t="shared" si="286"/>
        <v>27</v>
      </c>
      <c r="IL121" s="336">
        <f t="shared" si="286"/>
        <v>27</v>
      </c>
      <c r="IM121" s="336">
        <f t="shared" si="286"/>
        <v>27</v>
      </c>
      <c r="IN121" s="336">
        <f t="shared" si="286"/>
        <v>27</v>
      </c>
      <c r="IO121" s="336">
        <f t="shared" si="286"/>
        <v>27</v>
      </c>
      <c r="IP121" s="336">
        <f t="shared" si="286"/>
        <v>27</v>
      </c>
      <c r="IQ121" s="336">
        <f t="shared" si="286"/>
        <v>27</v>
      </c>
      <c r="IR121" s="336">
        <f t="shared" si="286"/>
        <v>27</v>
      </c>
      <c r="IS121" s="336">
        <f t="shared" si="286"/>
        <v>27</v>
      </c>
      <c r="IT121" s="336">
        <f t="shared" si="286"/>
        <v>27</v>
      </c>
      <c r="IU121" s="336">
        <f t="shared" si="286"/>
        <v>27</v>
      </c>
      <c r="IV121" s="336">
        <f t="shared" si="286"/>
        <v>27</v>
      </c>
      <c r="IW121" s="336">
        <f t="shared" si="286"/>
        <v>27</v>
      </c>
      <c r="IX121" s="336">
        <f t="shared" si="286"/>
        <v>27</v>
      </c>
      <c r="IY121" s="336">
        <f t="shared" si="286"/>
        <v>27</v>
      </c>
      <c r="IZ121" s="336">
        <f t="shared" si="286"/>
        <v>27</v>
      </c>
      <c r="JA121" s="336">
        <f t="shared" si="286"/>
        <v>27</v>
      </c>
      <c r="JB121" s="336">
        <f t="shared" si="286"/>
        <v>27</v>
      </c>
      <c r="JC121" s="336">
        <f t="shared" si="286"/>
        <v>27</v>
      </c>
      <c r="JD121" s="336"/>
      <c r="JE121" s="336">
        <f>JE63+1</f>
        <v>33</v>
      </c>
      <c r="JF121" s="336">
        <f t="shared" ref="JF121:LP121" si="287">JE121</f>
        <v>33</v>
      </c>
      <c r="JG121" s="336">
        <f t="shared" si="287"/>
        <v>33</v>
      </c>
      <c r="JH121" s="336">
        <f t="shared" si="287"/>
        <v>33</v>
      </c>
      <c r="JI121" s="336">
        <f t="shared" si="287"/>
        <v>33</v>
      </c>
      <c r="JJ121" s="336">
        <f t="shared" si="287"/>
        <v>33</v>
      </c>
      <c r="JK121" s="336">
        <f t="shared" si="287"/>
        <v>33</v>
      </c>
      <c r="JL121" s="336">
        <f t="shared" si="287"/>
        <v>33</v>
      </c>
      <c r="JM121" s="336">
        <f t="shared" si="287"/>
        <v>33</v>
      </c>
      <c r="JN121" s="336">
        <f t="shared" si="287"/>
        <v>33</v>
      </c>
      <c r="JO121" s="336">
        <f t="shared" si="287"/>
        <v>33</v>
      </c>
      <c r="JP121" s="336">
        <f t="shared" si="287"/>
        <v>33</v>
      </c>
      <c r="JQ121" s="336">
        <f t="shared" si="287"/>
        <v>33</v>
      </c>
      <c r="JR121" s="336">
        <f t="shared" si="287"/>
        <v>33</v>
      </c>
      <c r="JS121" s="336">
        <f t="shared" si="287"/>
        <v>33</v>
      </c>
      <c r="JT121" s="336">
        <f t="shared" si="287"/>
        <v>33</v>
      </c>
      <c r="JU121" s="336">
        <f t="shared" si="287"/>
        <v>33</v>
      </c>
      <c r="JV121" s="336">
        <f t="shared" si="287"/>
        <v>33</v>
      </c>
      <c r="JW121" s="336">
        <f t="shared" si="287"/>
        <v>33</v>
      </c>
      <c r="JX121" s="336">
        <f t="shared" si="287"/>
        <v>33</v>
      </c>
      <c r="JY121" s="336">
        <f t="shared" si="287"/>
        <v>33</v>
      </c>
      <c r="JZ121" s="336">
        <f t="shared" si="287"/>
        <v>33</v>
      </c>
      <c r="KA121" s="336">
        <f t="shared" si="287"/>
        <v>33</v>
      </c>
      <c r="KB121" s="336">
        <f t="shared" si="287"/>
        <v>33</v>
      </c>
      <c r="KC121" s="336">
        <f t="shared" si="287"/>
        <v>33</v>
      </c>
      <c r="KD121" s="336">
        <f t="shared" si="287"/>
        <v>33</v>
      </c>
      <c r="KE121" s="336">
        <f t="shared" si="287"/>
        <v>33</v>
      </c>
      <c r="KF121" s="336">
        <f t="shared" si="287"/>
        <v>33</v>
      </c>
      <c r="KG121" s="336">
        <f t="shared" si="287"/>
        <v>33</v>
      </c>
      <c r="KH121" s="336">
        <f t="shared" si="287"/>
        <v>33</v>
      </c>
      <c r="KI121" s="336">
        <f t="shared" si="287"/>
        <v>33</v>
      </c>
      <c r="KJ121" s="336">
        <f t="shared" si="287"/>
        <v>33</v>
      </c>
      <c r="KK121" s="336">
        <f t="shared" si="287"/>
        <v>33</v>
      </c>
      <c r="KL121" s="336">
        <f t="shared" si="287"/>
        <v>33</v>
      </c>
      <c r="KM121" s="336">
        <f t="shared" si="287"/>
        <v>33</v>
      </c>
      <c r="KN121" s="336">
        <f t="shared" si="287"/>
        <v>33</v>
      </c>
      <c r="KO121" s="336">
        <f t="shared" si="287"/>
        <v>33</v>
      </c>
      <c r="KP121" s="336">
        <f t="shared" si="287"/>
        <v>33</v>
      </c>
      <c r="KQ121" s="336">
        <f t="shared" si="287"/>
        <v>33</v>
      </c>
      <c r="KR121" s="336">
        <f t="shared" si="287"/>
        <v>33</v>
      </c>
      <c r="KS121" s="336">
        <f t="shared" si="287"/>
        <v>33</v>
      </c>
      <c r="KT121" s="336">
        <f t="shared" si="287"/>
        <v>33</v>
      </c>
      <c r="KU121" s="336">
        <f t="shared" si="287"/>
        <v>33</v>
      </c>
      <c r="KV121" s="336">
        <f t="shared" si="287"/>
        <v>33</v>
      </c>
      <c r="KW121" s="336">
        <f t="shared" si="287"/>
        <v>33</v>
      </c>
      <c r="KX121" s="336">
        <f t="shared" si="287"/>
        <v>33</v>
      </c>
      <c r="KY121" s="336">
        <f t="shared" si="287"/>
        <v>33</v>
      </c>
      <c r="KZ121" s="336">
        <f t="shared" si="287"/>
        <v>33</v>
      </c>
      <c r="LA121" s="336">
        <f t="shared" si="287"/>
        <v>33</v>
      </c>
      <c r="LB121" s="336">
        <f t="shared" si="287"/>
        <v>33</v>
      </c>
      <c r="LC121" s="336">
        <f t="shared" si="287"/>
        <v>33</v>
      </c>
      <c r="LD121" s="336">
        <f t="shared" si="287"/>
        <v>33</v>
      </c>
      <c r="LE121" s="336">
        <f t="shared" si="287"/>
        <v>33</v>
      </c>
      <c r="LF121" s="336">
        <f t="shared" si="287"/>
        <v>33</v>
      </c>
      <c r="LG121" s="336">
        <f t="shared" si="287"/>
        <v>33</v>
      </c>
      <c r="LH121" s="336">
        <f t="shared" si="287"/>
        <v>33</v>
      </c>
      <c r="LI121" s="336">
        <f t="shared" si="287"/>
        <v>33</v>
      </c>
      <c r="LJ121" s="336">
        <f t="shared" si="287"/>
        <v>33</v>
      </c>
      <c r="LK121" s="336">
        <f t="shared" si="287"/>
        <v>33</v>
      </c>
      <c r="LL121" s="336">
        <f t="shared" si="287"/>
        <v>33</v>
      </c>
      <c r="LM121" s="336">
        <f t="shared" si="287"/>
        <v>33</v>
      </c>
      <c r="LN121" s="336">
        <f t="shared" si="287"/>
        <v>33</v>
      </c>
      <c r="LO121" s="336">
        <f t="shared" si="287"/>
        <v>33</v>
      </c>
      <c r="LP121" s="336">
        <f t="shared" si="287"/>
        <v>33</v>
      </c>
    </row>
    <row r="122">
      <c r="A122" s="61"/>
      <c r="B122" s="61"/>
      <c r="C122" s="61"/>
      <c r="D122" s="61" t="s">
        <v>279</v>
      </c>
      <c r="E122" s="335">
        <v>1.0</v>
      </c>
      <c r="F122" s="336">
        <f t="shared" ref="F122:BP122" si="288">E122+1</f>
        <v>2</v>
      </c>
      <c r="G122" s="336">
        <f t="shared" si="288"/>
        <v>3</v>
      </c>
      <c r="H122" s="336">
        <f t="shared" si="288"/>
        <v>4</v>
      </c>
      <c r="I122" s="336">
        <f t="shared" si="288"/>
        <v>5</v>
      </c>
      <c r="J122" s="336">
        <f t="shared" si="288"/>
        <v>6</v>
      </c>
      <c r="K122" s="336">
        <f t="shared" si="288"/>
        <v>7</v>
      </c>
      <c r="L122" s="336">
        <f t="shared" si="288"/>
        <v>8</v>
      </c>
      <c r="M122" s="336">
        <f t="shared" si="288"/>
        <v>9</v>
      </c>
      <c r="N122" s="336">
        <f t="shared" si="288"/>
        <v>10</v>
      </c>
      <c r="O122" s="336">
        <f t="shared" si="288"/>
        <v>11</v>
      </c>
      <c r="P122" s="336">
        <f t="shared" si="288"/>
        <v>12</v>
      </c>
      <c r="Q122" s="336">
        <f t="shared" si="288"/>
        <v>13</v>
      </c>
      <c r="R122" s="336">
        <f t="shared" si="288"/>
        <v>14</v>
      </c>
      <c r="S122" s="336">
        <f t="shared" si="288"/>
        <v>15</v>
      </c>
      <c r="T122" s="336">
        <f t="shared" si="288"/>
        <v>16</v>
      </c>
      <c r="U122" s="336">
        <f t="shared" si="288"/>
        <v>17</v>
      </c>
      <c r="V122" s="336">
        <f t="shared" si="288"/>
        <v>18</v>
      </c>
      <c r="W122" s="336">
        <f t="shared" si="288"/>
        <v>19</v>
      </c>
      <c r="X122" s="336">
        <f t="shared" si="288"/>
        <v>20</v>
      </c>
      <c r="Y122" s="336">
        <f t="shared" si="288"/>
        <v>21</v>
      </c>
      <c r="Z122" s="336">
        <f t="shared" si="288"/>
        <v>22</v>
      </c>
      <c r="AA122" s="336">
        <f t="shared" si="288"/>
        <v>23</v>
      </c>
      <c r="AB122" s="336">
        <f t="shared" si="288"/>
        <v>24</v>
      </c>
      <c r="AC122" s="336">
        <f t="shared" si="288"/>
        <v>25</v>
      </c>
      <c r="AD122" s="336">
        <f t="shared" si="288"/>
        <v>26</v>
      </c>
      <c r="AE122" s="336">
        <f t="shared" si="288"/>
        <v>27</v>
      </c>
      <c r="AF122" s="336">
        <f t="shared" si="288"/>
        <v>28</v>
      </c>
      <c r="AG122" s="336">
        <f t="shared" si="288"/>
        <v>29</v>
      </c>
      <c r="AH122" s="336">
        <f t="shared" si="288"/>
        <v>30</v>
      </c>
      <c r="AI122" s="336">
        <f t="shared" si="288"/>
        <v>31</v>
      </c>
      <c r="AJ122" s="336">
        <f t="shared" si="288"/>
        <v>32</v>
      </c>
      <c r="AK122" s="336">
        <f t="shared" si="288"/>
        <v>33</v>
      </c>
      <c r="AL122" s="336">
        <f t="shared" si="288"/>
        <v>34</v>
      </c>
      <c r="AM122" s="336">
        <f t="shared" si="288"/>
        <v>35</v>
      </c>
      <c r="AN122" s="336">
        <f t="shared" si="288"/>
        <v>36</v>
      </c>
      <c r="AO122" s="336">
        <f t="shared" si="288"/>
        <v>37</v>
      </c>
      <c r="AP122" s="336">
        <f t="shared" si="288"/>
        <v>38</v>
      </c>
      <c r="AQ122" s="336">
        <f t="shared" si="288"/>
        <v>39</v>
      </c>
      <c r="AR122" s="336">
        <f t="shared" si="288"/>
        <v>40</v>
      </c>
      <c r="AS122" s="336">
        <f t="shared" si="288"/>
        <v>41</v>
      </c>
      <c r="AT122" s="336">
        <f t="shared" si="288"/>
        <v>42</v>
      </c>
      <c r="AU122" s="336">
        <f t="shared" si="288"/>
        <v>43</v>
      </c>
      <c r="AV122" s="336">
        <f t="shared" si="288"/>
        <v>44</v>
      </c>
      <c r="AW122" s="336">
        <f t="shared" si="288"/>
        <v>45</v>
      </c>
      <c r="AX122" s="336">
        <f t="shared" si="288"/>
        <v>46</v>
      </c>
      <c r="AY122" s="336">
        <f t="shared" si="288"/>
        <v>47</v>
      </c>
      <c r="AZ122" s="336">
        <f t="shared" si="288"/>
        <v>48</v>
      </c>
      <c r="BA122" s="336">
        <f t="shared" si="288"/>
        <v>49</v>
      </c>
      <c r="BB122" s="336">
        <f t="shared" si="288"/>
        <v>50</v>
      </c>
      <c r="BC122" s="336">
        <f t="shared" si="288"/>
        <v>51</v>
      </c>
      <c r="BD122" s="336">
        <f t="shared" si="288"/>
        <v>52</v>
      </c>
      <c r="BE122" s="336">
        <f t="shared" si="288"/>
        <v>53</v>
      </c>
      <c r="BF122" s="336">
        <f t="shared" si="288"/>
        <v>54</v>
      </c>
      <c r="BG122" s="336">
        <f t="shared" si="288"/>
        <v>55</v>
      </c>
      <c r="BH122" s="336">
        <f t="shared" si="288"/>
        <v>56</v>
      </c>
      <c r="BI122" s="336">
        <f t="shared" si="288"/>
        <v>57</v>
      </c>
      <c r="BJ122" s="336">
        <f t="shared" si="288"/>
        <v>58</v>
      </c>
      <c r="BK122" s="336">
        <f t="shared" si="288"/>
        <v>59</v>
      </c>
      <c r="BL122" s="336">
        <f t="shared" si="288"/>
        <v>60</v>
      </c>
      <c r="BM122" s="336">
        <f t="shared" si="288"/>
        <v>61</v>
      </c>
      <c r="BN122" s="336">
        <f t="shared" si="288"/>
        <v>62</v>
      </c>
      <c r="BO122" s="336">
        <f t="shared" si="288"/>
        <v>63</v>
      </c>
      <c r="BP122" s="336">
        <f t="shared" si="288"/>
        <v>64</v>
      </c>
      <c r="BQ122" s="335"/>
      <c r="BR122" s="335">
        <v>1.0</v>
      </c>
      <c r="BS122" s="336">
        <f t="shared" ref="BS122:EC122" si="289">BR122+1</f>
        <v>2</v>
      </c>
      <c r="BT122" s="336">
        <f t="shared" si="289"/>
        <v>3</v>
      </c>
      <c r="BU122" s="336">
        <f t="shared" si="289"/>
        <v>4</v>
      </c>
      <c r="BV122" s="336">
        <f t="shared" si="289"/>
        <v>5</v>
      </c>
      <c r="BW122" s="336">
        <f t="shared" si="289"/>
        <v>6</v>
      </c>
      <c r="BX122" s="336">
        <f t="shared" si="289"/>
        <v>7</v>
      </c>
      <c r="BY122" s="336">
        <f t="shared" si="289"/>
        <v>8</v>
      </c>
      <c r="BZ122" s="336">
        <f t="shared" si="289"/>
        <v>9</v>
      </c>
      <c r="CA122" s="336">
        <f t="shared" si="289"/>
        <v>10</v>
      </c>
      <c r="CB122" s="336">
        <f t="shared" si="289"/>
        <v>11</v>
      </c>
      <c r="CC122" s="336">
        <f t="shared" si="289"/>
        <v>12</v>
      </c>
      <c r="CD122" s="336">
        <f t="shared" si="289"/>
        <v>13</v>
      </c>
      <c r="CE122" s="336">
        <f t="shared" si="289"/>
        <v>14</v>
      </c>
      <c r="CF122" s="336">
        <f t="shared" si="289"/>
        <v>15</v>
      </c>
      <c r="CG122" s="336">
        <f t="shared" si="289"/>
        <v>16</v>
      </c>
      <c r="CH122" s="336">
        <f t="shared" si="289"/>
        <v>17</v>
      </c>
      <c r="CI122" s="336">
        <f t="shared" si="289"/>
        <v>18</v>
      </c>
      <c r="CJ122" s="336">
        <f t="shared" si="289"/>
        <v>19</v>
      </c>
      <c r="CK122" s="336">
        <f t="shared" si="289"/>
        <v>20</v>
      </c>
      <c r="CL122" s="336">
        <f t="shared" si="289"/>
        <v>21</v>
      </c>
      <c r="CM122" s="336">
        <f t="shared" si="289"/>
        <v>22</v>
      </c>
      <c r="CN122" s="336">
        <f t="shared" si="289"/>
        <v>23</v>
      </c>
      <c r="CO122" s="336">
        <f t="shared" si="289"/>
        <v>24</v>
      </c>
      <c r="CP122" s="336">
        <f t="shared" si="289"/>
        <v>25</v>
      </c>
      <c r="CQ122" s="336">
        <f t="shared" si="289"/>
        <v>26</v>
      </c>
      <c r="CR122" s="336">
        <f t="shared" si="289"/>
        <v>27</v>
      </c>
      <c r="CS122" s="336">
        <f t="shared" si="289"/>
        <v>28</v>
      </c>
      <c r="CT122" s="336">
        <f t="shared" si="289"/>
        <v>29</v>
      </c>
      <c r="CU122" s="336">
        <f t="shared" si="289"/>
        <v>30</v>
      </c>
      <c r="CV122" s="336">
        <f t="shared" si="289"/>
        <v>31</v>
      </c>
      <c r="CW122" s="336">
        <f t="shared" si="289"/>
        <v>32</v>
      </c>
      <c r="CX122" s="336">
        <f t="shared" si="289"/>
        <v>33</v>
      </c>
      <c r="CY122" s="336">
        <f t="shared" si="289"/>
        <v>34</v>
      </c>
      <c r="CZ122" s="336">
        <f t="shared" si="289"/>
        <v>35</v>
      </c>
      <c r="DA122" s="336">
        <f t="shared" si="289"/>
        <v>36</v>
      </c>
      <c r="DB122" s="336">
        <f t="shared" si="289"/>
        <v>37</v>
      </c>
      <c r="DC122" s="336">
        <f t="shared" si="289"/>
        <v>38</v>
      </c>
      <c r="DD122" s="336">
        <f t="shared" si="289"/>
        <v>39</v>
      </c>
      <c r="DE122" s="336">
        <f t="shared" si="289"/>
        <v>40</v>
      </c>
      <c r="DF122" s="336">
        <f t="shared" si="289"/>
        <v>41</v>
      </c>
      <c r="DG122" s="336">
        <f t="shared" si="289"/>
        <v>42</v>
      </c>
      <c r="DH122" s="336">
        <f t="shared" si="289"/>
        <v>43</v>
      </c>
      <c r="DI122" s="336">
        <f t="shared" si="289"/>
        <v>44</v>
      </c>
      <c r="DJ122" s="336">
        <f t="shared" si="289"/>
        <v>45</v>
      </c>
      <c r="DK122" s="336">
        <f t="shared" si="289"/>
        <v>46</v>
      </c>
      <c r="DL122" s="336">
        <f t="shared" si="289"/>
        <v>47</v>
      </c>
      <c r="DM122" s="336">
        <f t="shared" si="289"/>
        <v>48</v>
      </c>
      <c r="DN122" s="336">
        <f t="shared" si="289"/>
        <v>49</v>
      </c>
      <c r="DO122" s="336">
        <f t="shared" si="289"/>
        <v>50</v>
      </c>
      <c r="DP122" s="336">
        <f t="shared" si="289"/>
        <v>51</v>
      </c>
      <c r="DQ122" s="336">
        <f t="shared" si="289"/>
        <v>52</v>
      </c>
      <c r="DR122" s="336">
        <f t="shared" si="289"/>
        <v>53</v>
      </c>
      <c r="DS122" s="336">
        <f t="shared" si="289"/>
        <v>54</v>
      </c>
      <c r="DT122" s="336">
        <f t="shared" si="289"/>
        <v>55</v>
      </c>
      <c r="DU122" s="336">
        <f t="shared" si="289"/>
        <v>56</v>
      </c>
      <c r="DV122" s="336">
        <f t="shared" si="289"/>
        <v>57</v>
      </c>
      <c r="DW122" s="336">
        <f t="shared" si="289"/>
        <v>58</v>
      </c>
      <c r="DX122" s="336">
        <f t="shared" si="289"/>
        <v>59</v>
      </c>
      <c r="DY122" s="336">
        <f t="shared" si="289"/>
        <v>60</v>
      </c>
      <c r="DZ122" s="336">
        <f t="shared" si="289"/>
        <v>61</v>
      </c>
      <c r="EA122" s="336">
        <f t="shared" si="289"/>
        <v>62</v>
      </c>
      <c r="EB122" s="336">
        <f t="shared" si="289"/>
        <v>63</v>
      </c>
      <c r="EC122" s="336">
        <f t="shared" si="289"/>
        <v>64</v>
      </c>
      <c r="ED122" s="335"/>
      <c r="EE122" s="335">
        <v>1.0</v>
      </c>
      <c r="EF122" s="336">
        <f t="shared" ref="EF122:GP122" si="290">EE122+1</f>
        <v>2</v>
      </c>
      <c r="EG122" s="336">
        <f t="shared" si="290"/>
        <v>3</v>
      </c>
      <c r="EH122" s="336">
        <f t="shared" si="290"/>
        <v>4</v>
      </c>
      <c r="EI122" s="336">
        <f t="shared" si="290"/>
        <v>5</v>
      </c>
      <c r="EJ122" s="336">
        <f t="shared" si="290"/>
        <v>6</v>
      </c>
      <c r="EK122" s="336">
        <f t="shared" si="290"/>
        <v>7</v>
      </c>
      <c r="EL122" s="336">
        <f t="shared" si="290"/>
        <v>8</v>
      </c>
      <c r="EM122" s="336">
        <f t="shared" si="290"/>
        <v>9</v>
      </c>
      <c r="EN122" s="336">
        <f t="shared" si="290"/>
        <v>10</v>
      </c>
      <c r="EO122" s="336">
        <f t="shared" si="290"/>
        <v>11</v>
      </c>
      <c r="EP122" s="336">
        <f t="shared" si="290"/>
        <v>12</v>
      </c>
      <c r="EQ122" s="336">
        <f t="shared" si="290"/>
        <v>13</v>
      </c>
      <c r="ER122" s="336">
        <f t="shared" si="290"/>
        <v>14</v>
      </c>
      <c r="ES122" s="336">
        <f t="shared" si="290"/>
        <v>15</v>
      </c>
      <c r="ET122" s="336">
        <f t="shared" si="290"/>
        <v>16</v>
      </c>
      <c r="EU122" s="336">
        <f t="shared" si="290"/>
        <v>17</v>
      </c>
      <c r="EV122" s="336">
        <f t="shared" si="290"/>
        <v>18</v>
      </c>
      <c r="EW122" s="336">
        <f t="shared" si="290"/>
        <v>19</v>
      </c>
      <c r="EX122" s="336">
        <f t="shared" si="290"/>
        <v>20</v>
      </c>
      <c r="EY122" s="336">
        <f t="shared" si="290"/>
        <v>21</v>
      </c>
      <c r="EZ122" s="336">
        <f t="shared" si="290"/>
        <v>22</v>
      </c>
      <c r="FA122" s="336">
        <f t="shared" si="290"/>
        <v>23</v>
      </c>
      <c r="FB122" s="336">
        <f t="shared" si="290"/>
        <v>24</v>
      </c>
      <c r="FC122" s="336">
        <f t="shared" si="290"/>
        <v>25</v>
      </c>
      <c r="FD122" s="336">
        <f t="shared" si="290"/>
        <v>26</v>
      </c>
      <c r="FE122" s="336">
        <f t="shared" si="290"/>
        <v>27</v>
      </c>
      <c r="FF122" s="336">
        <f t="shared" si="290"/>
        <v>28</v>
      </c>
      <c r="FG122" s="336">
        <f t="shared" si="290"/>
        <v>29</v>
      </c>
      <c r="FH122" s="336">
        <f t="shared" si="290"/>
        <v>30</v>
      </c>
      <c r="FI122" s="336">
        <f t="shared" si="290"/>
        <v>31</v>
      </c>
      <c r="FJ122" s="336">
        <f t="shared" si="290"/>
        <v>32</v>
      </c>
      <c r="FK122" s="336">
        <f t="shared" si="290"/>
        <v>33</v>
      </c>
      <c r="FL122" s="336">
        <f t="shared" si="290"/>
        <v>34</v>
      </c>
      <c r="FM122" s="336">
        <f t="shared" si="290"/>
        <v>35</v>
      </c>
      <c r="FN122" s="336">
        <f t="shared" si="290"/>
        <v>36</v>
      </c>
      <c r="FO122" s="336">
        <f t="shared" si="290"/>
        <v>37</v>
      </c>
      <c r="FP122" s="336">
        <f t="shared" si="290"/>
        <v>38</v>
      </c>
      <c r="FQ122" s="336">
        <f t="shared" si="290"/>
        <v>39</v>
      </c>
      <c r="FR122" s="336">
        <f t="shared" si="290"/>
        <v>40</v>
      </c>
      <c r="FS122" s="336">
        <f t="shared" si="290"/>
        <v>41</v>
      </c>
      <c r="FT122" s="336">
        <f t="shared" si="290"/>
        <v>42</v>
      </c>
      <c r="FU122" s="336">
        <f t="shared" si="290"/>
        <v>43</v>
      </c>
      <c r="FV122" s="336">
        <f t="shared" si="290"/>
        <v>44</v>
      </c>
      <c r="FW122" s="336">
        <f t="shared" si="290"/>
        <v>45</v>
      </c>
      <c r="FX122" s="336">
        <f t="shared" si="290"/>
        <v>46</v>
      </c>
      <c r="FY122" s="336">
        <f t="shared" si="290"/>
        <v>47</v>
      </c>
      <c r="FZ122" s="336">
        <f t="shared" si="290"/>
        <v>48</v>
      </c>
      <c r="GA122" s="336">
        <f t="shared" si="290"/>
        <v>49</v>
      </c>
      <c r="GB122" s="336">
        <f t="shared" si="290"/>
        <v>50</v>
      </c>
      <c r="GC122" s="336">
        <f t="shared" si="290"/>
        <v>51</v>
      </c>
      <c r="GD122" s="336">
        <f t="shared" si="290"/>
        <v>52</v>
      </c>
      <c r="GE122" s="336">
        <f t="shared" si="290"/>
        <v>53</v>
      </c>
      <c r="GF122" s="336">
        <f t="shared" si="290"/>
        <v>54</v>
      </c>
      <c r="GG122" s="336">
        <f t="shared" si="290"/>
        <v>55</v>
      </c>
      <c r="GH122" s="336">
        <f t="shared" si="290"/>
        <v>56</v>
      </c>
      <c r="GI122" s="336">
        <f t="shared" si="290"/>
        <v>57</v>
      </c>
      <c r="GJ122" s="336">
        <f t="shared" si="290"/>
        <v>58</v>
      </c>
      <c r="GK122" s="336">
        <f t="shared" si="290"/>
        <v>59</v>
      </c>
      <c r="GL122" s="336">
        <f t="shared" si="290"/>
        <v>60</v>
      </c>
      <c r="GM122" s="336">
        <f t="shared" si="290"/>
        <v>61</v>
      </c>
      <c r="GN122" s="336">
        <f t="shared" si="290"/>
        <v>62</v>
      </c>
      <c r="GO122" s="336">
        <f t="shared" si="290"/>
        <v>63</v>
      </c>
      <c r="GP122" s="336">
        <f t="shared" si="290"/>
        <v>64</v>
      </c>
      <c r="GQ122" s="335"/>
      <c r="GR122" s="335">
        <v>1.0</v>
      </c>
      <c r="GS122" s="336">
        <f t="shared" ref="GS122:JC122" si="291">GR122+1</f>
        <v>2</v>
      </c>
      <c r="GT122" s="336">
        <f t="shared" si="291"/>
        <v>3</v>
      </c>
      <c r="GU122" s="336">
        <f t="shared" si="291"/>
        <v>4</v>
      </c>
      <c r="GV122" s="336">
        <f t="shared" si="291"/>
        <v>5</v>
      </c>
      <c r="GW122" s="336">
        <f t="shared" si="291"/>
        <v>6</v>
      </c>
      <c r="GX122" s="336">
        <f t="shared" si="291"/>
        <v>7</v>
      </c>
      <c r="GY122" s="336">
        <f t="shared" si="291"/>
        <v>8</v>
      </c>
      <c r="GZ122" s="336">
        <f t="shared" si="291"/>
        <v>9</v>
      </c>
      <c r="HA122" s="336">
        <f t="shared" si="291"/>
        <v>10</v>
      </c>
      <c r="HB122" s="336">
        <f t="shared" si="291"/>
        <v>11</v>
      </c>
      <c r="HC122" s="336">
        <f t="shared" si="291"/>
        <v>12</v>
      </c>
      <c r="HD122" s="336">
        <f t="shared" si="291"/>
        <v>13</v>
      </c>
      <c r="HE122" s="336">
        <f t="shared" si="291"/>
        <v>14</v>
      </c>
      <c r="HF122" s="336">
        <f t="shared" si="291"/>
        <v>15</v>
      </c>
      <c r="HG122" s="336">
        <f t="shared" si="291"/>
        <v>16</v>
      </c>
      <c r="HH122" s="336">
        <f t="shared" si="291"/>
        <v>17</v>
      </c>
      <c r="HI122" s="336">
        <f t="shared" si="291"/>
        <v>18</v>
      </c>
      <c r="HJ122" s="336">
        <f t="shared" si="291"/>
        <v>19</v>
      </c>
      <c r="HK122" s="336">
        <f t="shared" si="291"/>
        <v>20</v>
      </c>
      <c r="HL122" s="336">
        <f t="shared" si="291"/>
        <v>21</v>
      </c>
      <c r="HM122" s="336">
        <f t="shared" si="291"/>
        <v>22</v>
      </c>
      <c r="HN122" s="336">
        <f t="shared" si="291"/>
        <v>23</v>
      </c>
      <c r="HO122" s="336">
        <f t="shared" si="291"/>
        <v>24</v>
      </c>
      <c r="HP122" s="336">
        <f t="shared" si="291"/>
        <v>25</v>
      </c>
      <c r="HQ122" s="336">
        <f t="shared" si="291"/>
        <v>26</v>
      </c>
      <c r="HR122" s="336">
        <f t="shared" si="291"/>
        <v>27</v>
      </c>
      <c r="HS122" s="336">
        <f t="shared" si="291"/>
        <v>28</v>
      </c>
      <c r="HT122" s="336">
        <f t="shared" si="291"/>
        <v>29</v>
      </c>
      <c r="HU122" s="336">
        <f t="shared" si="291"/>
        <v>30</v>
      </c>
      <c r="HV122" s="336">
        <f t="shared" si="291"/>
        <v>31</v>
      </c>
      <c r="HW122" s="336">
        <f t="shared" si="291"/>
        <v>32</v>
      </c>
      <c r="HX122" s="336">
        <f t="shared" si="291"/>
        <v>33</v>
      </c>
      <c r="HY122" s="336">
        <f t="shared" si="291"/>
        <v>34</v>
      </c>
      <c r="HZ122" s="336">
        <f t="shared" si="291"/>
        <v>35</v>
      </c>
      <c r="IA122" s="336">
        <f t="shared" si="291"/>
        <v>36</v>
      </c>
      <c r="IB122" s="336">
        <f t="shared" si="291"/>
        <v>37</v>
      </c>
      <c r="IC122" s="336">
        <f t="shared" si="291"/>
        <v>38</v>
      </c>
      <c r="ID122" s="336">
        <f t="shared" si="291"/>
        <v>39</v>
      </c>
      <c r="IE122" s="336">
        <f t="shared" si="291"/>
        <v>40</v>
      </c>
      <c r="IF122" s="336">
        <f t="shared" si="291"/>
        <v>41</v>
      </c>
      <c r="IG122" s="336">
        <f t="shared" si="291"/>
        <v>42</v>
      </c>
      <c r="IH122" s="336">
        <f t="shared" si="291"/>
        <v>43</v>
      </c>
      <c r="II122" s="336">
        <f t="shared" si="291"/>
        <v>44</v>
      </c>
      <c r="IJ122" s="336">
        <f t="shared" si="291"/>
        <v>45</v>
      </c>
      <c r="IK122" s="336">
        <f t="shared" si="291"/>
        <v>46</v>
      </c>
      <c r="IL122" s="336">
        <f t="shared" si="291"/>
        <v>47</v>
      </c>
      <c r="IM122" s="336">
        <f t="shared" si="291"/>
        <v>48</v>
      </c>
      <c r="IN122" s="336">
        <f t="shared" si="291"/>
        <v>49</v>
      </c>
      <c r="IO122" s="336">
        <f t="shared" si="291"/>
        <v>50</v>
      </c>
      <c r="IP122" s="336">
        <f t="shared" si="291"/>
        <v>51</v>
      </c>
      <c r="IQ122" s="336">
        <f t="shared" si="291"/>
        <v>52</v>
      </c>
      <c r="IR122" s="336">
        <f t="shared" si="291"/>
        <v>53</v>
      </c>
      <c r="IS122" s="336">
        <f t="shared" si="291"/>
        <v>54</v>
      </c>
      <c r="IT122" s="336">
        <f t="shared" si="291"/>
        <v>55</v>
      </c>
      <c r="IU122" s="336">
        <f t="shared" si="291"/>
        <v>56</v>
      </c>
      <c r="IV122" s="336">
        <f t="shared" si="291"/>
        <v>57</v>
      </c>
      <c r="IW122" s="336">
        <f t="shared" si="291"/>
        <v>58</v>
      </c>
      <c r="IX122" s="336">
        <f t="shared" si="291"/>
        <v>59</v>
      </c>
      <c r="IY122" s="336">
        <f t="shared" si="291"/>
        <v>60</v>
      </c>
      <c r="IZ122" s="336">
        <f t="shared" si="291"/>
        <v>61</v>
      </c>
      <c r="JA122" s="336">
        <f t="shared" si="291"/>
        <v>62</v>
      </c>
      <c r="JB122" s="336">
        <f t="shared" si="291"/>
        <v>63</v>
      </c>
      <c r="JC122" s="336">
        <f t="shared" si="291"/>
        <v>64</v>
      </c>
      <c r="JD122" s="335"/>
      <c r="JE122" s="335">
        <v>1.0</v>
      </c>
      <c r="JF122" s="336">
        <f t="shared" ref="JF122:LP122" si="292">JE122+1</f>
        <v>2</v>
      </c>
      <c r="JG122" s="336">
        <f t="shared" si="292"/>
        <v>3</v>
      </c>
      <c r="JH122" s="336">
        <f t="shared" si="292"/>
        <v>4</v>
      </c>
      <c r="JI122" s="336">
        <f t="shared" si="292"/>
        <v>5</v>
      </c>
      <c r="JJ122" s="336">
        <f t="shared" si="292"/>
        <v>6</v>
      </c>
      <c r="JK122" s="336">
        <f t="shared" si="292"/>
        <v>7</v>
      </c>
      <c r="JL122" s="336">
        <f t="shared" si="292"/>
        <v>8</v>
      </c>
      <c r="JM122" s="336">
        <f t="shared" si="292"/>
        <v>9</v>
      </c>
      <c r="JN122" s="336">
        <f t="shared" si="292"/>
        <v>10</v>
      </c>
      <c r="JO122" s="336">
        <f t="shared" si="292"/>
        <v>11</v>
      </c>
      <c r="JP122" s="336">
        <f t="shared" si="292"/>
        <v>12</v>
      </c>
      <c r="JQ122" s="336">
        <f t="shared" si="292"/>
        <v>13</v>
      </c>
      <c r="JR122" s="336">
        <f t="shared" si="292"/>
        <v>14</v>
      </c>
      <c r="JS122" s="336">
        <f t="shared" si="292"/>
        <v>15</v>
      </c>
      <c r="JT122" s="336">
        <f t="shared" si="292"/>
        <v>16</v>
      </c>
      <c r="JU122" s="336">
        <f t="shared" si="292"/>
        <v>17</v>
      </c>
      <c r="JV122" s="336">
        <f t="shared" si="292"/>
        <v>18</v>
      </c>
      <c r="JW122" s="336">
        <f t="shared" si="292"/>
        <v>19</v>
      </c>
      <c r="JX122" s="336">
        <f t="shared" si="292"/>
        <v>20</v>
      </c>
      <c r="JY122" s="336">
        <f t="shared" si="292"/>
        <v>21</v>
      </c>
      <c r="JZ122" s="336">
        <f t="shared" si="292"/>
        <v>22</v>
      </c>
      <c r="KA122" s="336">
        <f t="shared" si="292"/>
        <v>23</v>
      </c>
      <c r="KB122" s="336">
        <f t="shared" si="292"/>
        <v>24</v>
      </c>
      <c r="KC122" s="336">
        <f t="shared" si="292"/>
        <v>25</v>
      </c>
      <c r="KD122" s="336">
        <f t="shared" si="292"/>
        <v>26</v>
      </c>
      <c r="KE122" s="336">
        <f t="shared" si="292"/>
        <v>27</v>
      </c>
      <c r="KF122" s="336">
        <f t="shared" si="292"/>
        <v>28</v>
      </c>
      <c r="KG122" s="336">
        <f t="shared" si="292"/>
        <v>29</v>
      </c>
      <c r="KH122" s="336">
        <f t="shared" si="292"/>
        <v>30</v>
      </c>
      <c r="KI122" s="336">
        <f t="shared" si="292"/>
        <v>31</v>
      </c>
      <c r="KJ122" s="336">
        <f t="shared" si="292"/>
        <v>32</v>
      </c>
      <c r="KK122" s="336">
        <f t="shared" si="292"/>
        <v>33</v>
      </c>
      <c r="KL122" s="336">
        <f t="shared" si="292"/>
        <v>34</v>
      </c>
      <c r="KM122" s="336">
        <f t="shared" si="292"/>
        <v>35</v>
      </c>
      <c r="KN122" s="336">
        <f t="shared" si="292"/>
        <v>36</v>
      </c>
      <c r="KO122" s="336">
        <f t="shared" si="292"/>
        <v>37</v>
      </c>
      <c r="KP122" s="336">
        <f t="shared" si="292"/>
        <v>38</v>
      </c>
      <c r="KQ122" s="336">
        <f t="shared" si="292"/>
        <v>39</v>
      </c>
      <c r="KR122" s="336">
        <f t="shared" si="292"/>
        <v>40</v>
      </c>
      <c r="KS122" s="336">
        <f t="shared" si="292"/>
        <v>41</v>
      </c>
      <c r="KT122" s="336">
        <f t="shared" si="292"/>
        <v>42</v>
      </c>
      <c r="KU122" s="336">
        <f t="shared" si="292"/>
        <v>43</v>
      </c>
      <c r="KV122" s="336">
        <f t="shared" si="292"/>
        <v>44</v>
      </c>
      <c r="KW122" s="336">
        <f t="shared" si="292"/>
        <v>45</v>
      </c>
      <c r="KX122" s="336">
        <f t="shared" si="292"/>
        <v>46</v>
      </c>
      <c r="KY122" s="336">
        <f t="shared" si="292"/>
        <v>47</v>
      </c>
      <c r="KZ122" s="336">
        <f t="shared" si="292"/>
        <v>48</v>
      </c>
      <c r="LA122" s="336">
        <f t="shared" si="292"/>
        <v>49</v>
      </c>
      <c r="LB122" s="336">
        <f t="shared" si="292"/>
        <v>50</v>
      </c>
      <c r="LC122" s="336">
        <f t="shared" si="292"/>
        <v>51</v>
      </c>
      <c r="LD122" s="336">
        <f t="shared" si="292"/>
        <v>52</v>
      </c>
      <c r="LE122" s="336">
        <f t="shared" si="292"/>
        <v>53</v>
      </c>
      <c r="LF122" s="336">
        <f t="shared" si="292"/>
        <v>54</v>
      </c>
      <c r="LG122" s="336">
        <f t="shared" si="292"/>
        <v>55</v>
      </c>
      <c r="LH122" s="336">
        <f t="shared" si="292"/>
        <v>56</v>
      </c>
      <c r="LI122" s="336">
        <f t="shared" si="292"/>
        <v>57</v>
      </c>
      <c r="LJ122" s="336">
        <f t="shared" si="292"/>
        <v>58</v>
      </c>
      <c r="LK122" s="336">
        <f t="shared" si="292"/>
        <v>59</v>
      </c>
      <c r="LL122" s="336">
        <f t="shared" si="292"/>
        <v>60</v>
      </c>
      <c r="LM122" s="336">
        <f t="shared" si="292"/>
        <v>61</v>
      </c>
      <c r="LN122" s="336">
        <f t="shared" si="292"/>
        <v>62</v>
      </c>
      <c r="LO122" s="336">
        <f t="shared" si="292"/>
        <v>63</v>
      </c>
      <c r="LP122" s="336">
        <f t="shared" si="292"/>
        <v>64</v>
      </c>
    </row>
    <row r="123">
      <c r="A123" s="138"/>
      <c r="B123" s="338"/>
      <c r="C123" s="138"/>
      <c r="D123" s="61" t="s">
        <v>135</v>
      </c>
      <c r="E123" s="395" t="str">
        <f>vlookup(E$64,'3a. TBond Main'!$A$10:$AN$73,2)</f>
        <v>10.00%2022A</v>
      </c>
      <c r="F123" s="395" t="str">
        <f>vlookup(F$64,'3a. TBond Main'!$A$10:$AN$73,2)</f>
        <v>05.75%2022A</v>
      </c>
      <c r="G123" s="395" t="str">
        <f>vlookup(G$64,'3a. TBond Main'!$A$10:$AN$73,2)</f>
        <v>07.90%2022A</v>
      </c>
      <c r="H123" s="395" t="str">
        <f>vlookup(H$64,'3a. TBond Main'!$A$10:$AN$73,2)</f>
        <v>08.65%2023A</v>
      </c>
      <c r="I123" s="395" t="str">
        <f>vlookup(I$64,'3a. TBond Main'!$A$10:$AN$73,2)</f>
        <v>10.00%2023A</v>
      </c>
      <c r="J123" s="395" t="str">
        <f>vlookup(J$64,'3a. TBond Main'!$A$10:$AN$73,2)</f>
        <v>11.50%2023A</v>
      </c>
      <c r="K123" s="395" t="str">
        <f>vlookup(K$64,'3a. TBond Main'!$A$10:$AN$73,2)</f>
        <v>10.20%2023A</v>
      </c>
      <c r="L123" s="395" t="str">
        <f>vlookup(L$64,'3a. TBond Main'!$A$10:$AN$73,2)</f>
        <v>09.00%2023A</v>
      </c>
      <c r="M123" s="395" t="str">
        <f>vlookup(M$64,'3a. TBond Main'!$A$10:$AN$73,2)</f>
        <v>11.20%2023A</v>
      </c>
      <c r="N123" s="395" t="str">
        <f>vlookup(N$64,'3a. TBond Main'!$A$10:$AN$73,2)</f>
        <v>07.00%2023A</v>
      </c>
      <c r="O123" s="395" t="str">
        <f>vlookup(O$64,'3a. TBond Main'!$A$10:$AN$73,2)</f>
        <v>06.30%2023A</v>
      </c>
      <c r="P123" s="395" t="str">
        <f>vlookup(P$64,'3a. TBond Main'!$A$10:$AN$73,2)</f>
        <v>11.60%2023A</v>
      </c>
      <c r="Q123" s="395" t="str">
        <f>vlookup(Q$64,'3a. TBond Main'!$A$10:$AN$73,2)</f>
        <v>11.40%2024A</v>
      </c>
      <c r="R123" s="395" t="str">
        <f>vlookup(R$64,'3a. TBond Main'!$A$10:$AN$73,2)</f>
        <v>10.90%2024A</v>
      </c>
      <c r="S123" s="395" t="str">
        <f>vlookup(S$64,'3a. TBond Main'!$A$10:$AN$73,2)</f>
        <v>10.25%2024A</v>
      </c>
      <c r="T123" s="395" t="str">
        <f>vlookup(T$64,'3a. TBond Main'!$A$10:$AN$73,2)</f>
        <v>11.00%2024A</v>
      </c>
      <c r="U123" s="395" t="str">
        <f>vlookup(U$64,'3a. TBond Main'!$A$10:$AN$73,2)</f>
        <v>09.85%2024A</v>
      </c>
      <c r="V123" s="395" t="str">
        <f>vlookup(V$64,'3a. TBond Main'!$A$10:$AN$73,2)</f>
        <v>06.00%2024A</v>
      </c>
      <c r="W123" s="395" t="str">
        <f>vlookup(W$64,'3a. TBond Main'!$A$10:$AN$73,2)</f>
        <v>10.25%2025A</v>
      </c>
      <c r="X123" s="395" t="str">
        <f>vlookup(X$64,'3a. TBond Main'!$A$10:$AN$73,2)</f>
        <v>09.00%2025A</v>
      </c>
      <c r="Y123" s="395" t="str">
        <f>vlookup(Y$64,'3a. TBond Main'!$A$10:$AN$73,2)</f>
        <v>17.00%2025A</v>
      </c>
      <c r="Z123" s="395" t="str">
        <f>vlookup(Z$64,'3a. TBond Main'!$A$10:$AN$73,2)</f>
        <v>17.00%2025A</v>
      </c>
      <c r="AA123" s="395" t="str">
        <f>vlookup(AA$64,'3a. TBond Main'!$A$10:$AN$73,2)</f>
        <v>11.00%2025A</v>
      </c>
      <c r="AB123" s="395" t="str">
        <f>vlookup(AB$64,'3a. TBond Main'!$A$10:$AN$73,2)</f>
        <v>10.35%2025A</v>
      </c>
      <c r="AC123" s="395" t="str">
        <f>vlookup(AC$64,'3a. TBond Main'!$A$10:$AN$73,2)</f>
        <v>06.75%2026A</v>
      </c>
      <c r="AD123" s="395" t="str">
        <f>vlookup(AD$64,'3a. TBond Main'!$A$10:$AN$73,2)</f>
        <v>09.00%2026A</v>
      </c>
      <c r="AE123" s="395" t="str">
        <f>vlookup(AE$64,'3a. TBond Main'!$A$10:$AN$73,2)</f>
        <v>05.35%2026A</v>
      </c>
      <c r="AF123" s="395" t="str">
        <f>vlookup(AF$64,'3a. TBond Main'!$A$10:$AN$73,2)</f>
        <v>11.00%2026A</v>
      </c>
      <c r="AG123" s="395" t="str">
        <f>vlookup(AG$64,'3a. TBond Main'!$A$10:$AN$73,2)</f>
        <v>11.50%2026A</v>
      </c>
      <c r="AH123" s="395" t="str">
        <f>vlookup(AH$64,'3a. TBond Main'!$A$10:$AN$73,2)</f>
        <v>05.00%2026A</v>
      </c>
      <c r="AI123" s="395" t="str">
        <f>vlookup(AI$64,'3a. TBond Main'!$A$10:$AN$73,2)</f>
        <v>11.40%2027A</v>
      </c>
      <c r="AJ123" s="395" t="str">
        <f>vlookup(AJ$64,'3a. TBond Main'!$A$10:$AN$73,2)</f>
        <v>18.00%2027A</v>
      </c>
      <c r="AK123" s="395" t="str">
        <f>vlookup(AK$64,'3a. TBond Main'!$A$10:$AN$73,2)</f>
        <v>11.75%2027A</v>
      </c>
      <c r="AL123" s="395" t="str">
        <f>vlookup(AL$64,'3a. TBond Main'!$A$10:$AN$73,2)</f>
        <v>11.00%2027A</v>
      </c>
      <c r="AM123" s="395" t="str">
        <f>vlookup(AM$64,'3a. TBond Main'!$A$10:$AN$73,2)</f>
        <v>07.80%2027A</v>
      </c>
      <c r="AN123" s="395" t="str">
        <f>vlookup(AN$64,'3a. TBond Main'!$A$10:$AN$73,2)</f>
        <v>10.30%2027A</v>
      </c>
      <c r="AO123" s="395" t="str">
        <f>vlookup(AO$64,'3a. TBond Main'!$A$10:$AN$73,2)</f>
        <v>11.25%2027A</v>
      </c>
      <c r="AP123" s="395" t="str">
        <f>vlookup(AP$64,'3a. TBond Main'!$A$10:$AN$73,2)</f>
        <v>18.00%2028A</v>
      </c>
      <c r="AQ123" s="395" t="str">
        <f>vlookup(AQ$64,'3a. TBond Main'!$A$10:$AN$73,2)</f>
        <v>10.75%2028A</v>
      </c>
      <c r="AR123" s="395" t="str">
        <f>vlookup(AR$64,'3a. TBond Main'!$A$10:$AN$73,2)</f>
        <v>09.00%2028B</v>
      </c>
      <c r="AS123" s="395" t="str">
        <f>vlookup(AS$64,'3a. TBond Main'!$A$10:$AN$73,2)</f>
        <v>09.00%2028A</v>
      </c>
      <c r="AT123" s="395" t="str">
        <f>vlookup(AT$64,'3a. TBond Main'!$A$10:$AN$73,2)</f>
        <v>11.50%2028A</v>
      </c>
      <c r="AU123" s="395" t="str">
        <f>vlookup(AU$64,'3a. TBond Main'!$A$10:$AN$73,2)</f>
        <v>13.00%2029A</v>
      </c>
      <c r="AV123" s="395" t="str">
        <f>vlookup(AV$64,'3a. TBond Main'!$A$10:$AN$73,2)</f>
        <v>13.00%2029B</v>
      </c>
      <c r="AW123" s="395" t="str">
        <f>vlookup(AW$64,'3a. TBond Main'!$A$10:$AN$73,2)</f>
        <v>20.00%2029A</v>
      </c>
      <c r="AX123" s="395" t="str">
        <f>vlookup(AX$64,'3a. TBond Main'!$A$10:$AN$73,2)</f>
        <v>11.00%2030A</v>
      </c>
      <c r="AY123" s="395" t="str">
        <f>vlookup(AY$64,'3a. TBond Main'!$A$10:$AN$73,2)</f>
        <v>11.25%2031A</v>
      </c>
      <c r="AZ123" s="395" t="str">
        <f>vlookup(AZ$64,'3a. TBond Main'!$A$10:$AN$73,2)</f>
        <v>18.00%2031A</v>
      </c>
      <c r="BA123" s="395" t="str">
        <f>vlookup(BA$64,'3a. TBond Main'!$A$10:$AN$73,2)</f>
        <v>12.00%2031A</v>
      </c>
      <c r="BB123" s="395" t="str">
        <f>vlookup(BB$64,'3a. TBond Main'!$A$10:$AN$73,2)</f>
        <v>08.00%2032A</v>
      </c>
      <c r="BC123" s="395" t="str">
        <f>vlookup(BC$64,'3a. TBond Main'!$A$10:$AN$73,2)</f>
        <v>09.00%2032A</v>
      </c>
      <c r="BD123" s="395" t="str">
        <f>vlookup(BD$64,'3a. TBond Main'!$A$10:$AN$73,2)</f>
        <v>11.20%2033A</v>
      </c>
      <c r="BE123" s="395" t="str">
        <f>vlookup(BE$64,'3a. TBond Main'!$A$10:$AN$73,2)</f>
        <v>09.00%2033A</v>
      </c>
      <c r="BF123" s="395" t="str">
        <f>vlookup(BF$64,'3a. TBond Main'!$A$10:$AN$73,2)</f>
        <v>13.25%2033A</v>
      </c>
      <c r="BG123" s="395" t="str">
        <f>vlookup(BG$64,'3a. TBond Main'!$A$10:$AN$73,2)</f>
        <v>09.00%2033B</v>
      </c>
      <c r="BH123" s="395" t="str">
        <f>vlookup(BH$64,'3a. TBond Main'!$A$10:$AN$73,2)</f>
        <v>13.25%2034A</v>
      </c>
      <c r="BI123" s="395" t="str">
        <f>vlookup(BI$64,'3a. TBond Main'!$A$10:$AN$73,2)</f>
        <v>10.25%2034A</v>
      </c>
      <c r="BJ123" s="395" t="str">
        <f>vlookup(BJ$64,'3a. TBond Main'!$A$10:$AN$73,2)</f>
        <v>11.50%2035A</v>
      </c>
      <c r="BK123" s="395" t="str">
        <f>vlookup(BK$64,'3a. TBond Main'!$A$10:$AN$73,2)</f>
        <v>10.50%2039A</v>
      </c>
      <c r="BL123" s="395" t="str">
        <f>vlookup(BL$64,'3a. TBond Main'!$A$10:$AN$73,2)</f>
        <v>12.00%2041A</v>
      </c>
      <c r="BM123" s="395" t="str">
        <f>vlookup(BM$64,'3a. TBond Main'!$A$10:$AN$73,2)</f>
        <v>09.00%2043A</v>
      </c>
      <c r="BN123" s="395" t="str">
        <f>vlookup(BN$64,'3a. TBond Main'!$A$10:$AN$73,2)</f>
        <v>13.50%2044A</v>
      </c>
      <c r="BO123" s="395" t="str">
        <f>vlookup(BO$64,'3a. TBond Main'!$A$10:$AN$73,2)</f>
        <v>13.50%2044B</v>
      </c>
      <c r="BP123" s="395" t="str">
        <f>vlookup(BP$64,'3a. TBond Main'!$A$10:$AN$73,2)</f>
        <v>12.50%2045A</v>
      </c>
      <c r="BQ123" s="337"/>
      <c r="BR123" s="395" t="str">
        <f>vlookup(BR$64,'3a. TBond Main'!$A$10:$AN$73,2)</f>
        <v>10.00%2022A</v>
      </c>
      <c r="BS123" s="395" t="str">
        <f>vlookup(BS$64,'3a. TBond Main'!$A$10:$AN$73,2)</f>
        <v>05.75%2022A</v>
      </c>
      <c r="BT123" s="395" t="str">
        <f>vlookup(BT$64,'3a. TBond Main'!$A$10:$AN$73,2)</f>
        <v>07.90%2022A</v>
      </c>
      <c r="BU123" s="395" t="str">
        <f>vlookup(BU$64,'3a. TBond Main'!$A$10:$AN$73,2)</f>
        <v>08.65%2023A</v>
      </c>
      <c r="BV123" s="395" t="str">
        <f>vlookup(BV$64,'3a. TBond Main'!$A$10:$AN$73,2)</f>
        <v>10.00%2023A</v>
      </c>
      <c r="BW123" s="395" t="str">
        <f>vlookup(BW$64,'3a. TBond Main'!$A$10:$AN$73,2)</f>
        <v>11.50%2023A</v>
      </c>
      <c r="BX123" s="395" t="str">
        <f>vlookup(BX$64,'3a. TBond Main'!$A$10:$AN$73,2)</f>
        <v>10.20%2023A</v>
      </c>
      <c r="BY123" s="395" t="str">
        <f>vlookup(BY$64,'3a. TBond Main'!$A$10:$AN$73,2)</f>
        <v>09.00%2023A</v>
      </c>
      <c r="BZ123" s="395" t="str">
        <f>vlookup(BZ$64,'3a. TBond Main'!$A$10:$AN$73,2)</f>
        <v>11.20%2023A</v>
      </c>
      <c r="CA123" s="395" t="str">
        <f>vlookup(CA$64,'3a. TBond Main'!$A$10:$AN$73,2)</f>
        <v>07.00%2023A</v>
      </c>
      <c r="CB123" s="395" t="str">
        <f>vlookup(CB$64,'3a. TBond Main'!$A$10:$AN$73,2)</f>
        <v>06.30%2023A</v>
      </c>
      <c r="CC123" s="395" t="str">
        <f>vlookup(CC$64,'3a. TBond Main'!$A$10:$AN$73,2)</f>
        <v>11.60%2023A</v>
      </c>
      <c r="CD123" s="395" t="str">
        <f>vlookup(CD$64,'3a. TBond Main'!$A$10:$AN$73,2)</f>
        <v>11.40%2024A</v>
      </c>
      <c r="CE123" s="395" t="str">
        <f>vlookup(CE$64,'3a. TBond Main'!$A$10:$AN$73,2)</f>
        <v>10.90%2024A</v>
      </c>
      <c r="CF123" s="395" t="str">
        <f>vlookup(CF$64,'3a. TBond Main'!$A$10:$AN$73,2)</f>
        <v>10.25%2024A</v>
      </c>
      <c r="CG123" s="395" t="str">
        <f>vlookup(CG$64,'3a. TBond Main'!$A$10:$AN$73,2)</f>
        <v>11.00%2024A</v>
      </c>
      <c r="CH123" s="395" t="str">
        <f>vlookup(CH$64,'3a. TBond Main'!$A$10:$AN$73,2)</f>
        <v>09.85%2024A</v>
      </c>
      <c r="CI123" s="395" t="str">
        <f>vlookup(CI$64,'3a. TBond Main'!$A$10:$AN$73,2)</f>
        <v>06.00%2024A</v>
      </c>
      <c r="CJ123" s="395" t="str">
        <f>vlookup(CJ$64,'3a. TBond Main'!$A$10:$AN$73,2)</f>
        <v>10.25%2025A</v>
      </c>
      <c r="CK123" s="395" t="str">
        <f>vlookup(CK$64,'3a. TBond Main'!$A$10:$AN$73,2)</f>
        <v>09.00%2025A</v>
      </c>
      <c r="CL123" s="395" t="str">
        <f>vlookup(CL$64,'3a. TBond Main'!$A$10:$AN$73,2)</f>
        <v>17.00%2025A</v>
      </c>
      <c r="CM123" s="395" t="str">
        <f>vlookup(CM$64,'3a. TBond Main'!$A$10:$AN$73,2)</f>
        <v>17.00%2025A</v>
      </c>
      <c r="CN123" s="395" t="str">
        <f>vlookup(CN$64,'3a. TBond Main'!$A$10:$AN$73,2)</f>
        <v>11.00%2025A</v>
      </c>
      <c r="CO123" s="395" t="str">
        <f>vlookup(CO$64,'3a. TBond Main'!$A$10:$AN$73,2)</f>
        <v>10.35%2025A</v>
      </c>
      <c r="CP123" s="395" t="str">
        <f>vlookup(CP$64,'3a. TBond Main'!$A$10:$AN$73,2)</f>
        <v>06.75%2026A</v>
      </c>
      <c r="CQ123" s="395" t="str">
        <f>vlookup(CQ$64,'3a. TBond Main'!$A$10:$AN$73,2)</f>
        <v>09.00%2026A</v>
      </c>
      <c r="CR123" s="395" t="str">
        <f>vlookup(CR$64,'3a. TBond Main'!$A$10:$AN$73,2)</f>
        <v>05.35%2026A</v>
      </c>
      <c r="CS123" s="395" t="str">
        <f>vlookup(CS$64,'3a. TBond Main'!$A$10:$AN$73,2)</f>
        <v>11.00%2026A</v>
      </c>
      <c r="CT123" s="395" t="str">
        <f>vlookup(CT$64,'3a. TBond Main'!$A$10:$AN$73,2)</f>
        <v>11.50%2026A</v>
      </c>
      <c r="CU123" s="395" t="str">
        <f>vlookup(CU$64,'3a. TBond Main'!$A$10:$AN$73,2)</f>
        <v>05.00%2026A</v>
      </c>
      <c r="CV123" s="395" t="str">
        <f>vlookup(CV$64,'3a. TBond Main'!$A$10:$AN$73,2)</f>
        <v>11.40%2027A</v>
      </c>
      <c r="CW123" s="395" t="str">
        <f>vlookup(CW$64,'3a. TBond Main'!$A$10:$AN$73,2)</f>
        <v>18.00%2027A</v>
      </c>
      <c r="CX123" s="395" t="str">
        <f>vlookup(CX$64,'3a. TBond Main'!$A$10:$AN$73,2)</f>
        <v>11.75%2027A</v>
      </c>
      <c r="CY123" s="395" t="str">
        <f>vlookup(CY$64,'3a. TBond Main'!$A$10:$AN$73,2)</f>
        <v>11.00%2027A</v>
      </c>
      <c r="CZ123" s="395" t="str">
        <f>vlookup(CZ$64,'3a. TBond Main'!$A$10:$AN$73,2)</f>
        <v>07.80%2027A</v>
      </c>
      <c r="DA123" s="395" t="str">
        <f>vlookup(DA$64,'3a. TBond Main'!$A$10:$AN$73,2)</f>
        <v>10.30%2027A</v>
      </c>
      <c r="DB123" s="395" t="str">
        <f>vlookup(DB$64,'3a. TBond Main'!$A$10:$AN$73,2)</f>
        <v>11.25%2027A</v>
      </c>
      <c r="DC123" s="395" t="str">
        <f>vlookup(DC$64,'3a. TBond Main'!$A$10:$AN$73,2)</f>
        <v>18.00%2028A</v>
      </c>
      <c r="DD123" s="395" t="str">
        <f>vlookup(DD$64,'3a. TBond Main'!$A$10:$AN$73,2)</f>
        <v>10.75%2028A</v>
      </c>
      <c r="DE123" s="395" t="str">
        <f>vlookup(DE$64,'3a. TBond Main'!$A$10:$AN$73,2)</f>
        <v>09.00%2028B</v>
      </c>
      <c r="DF123" s="395" t="str">
        <f>vlookup(DF$64,'3a. TBond Main'!$A$10:$AN$73,2)</f>
        <v>09.00%2028A</v>
      </c>
      <c r="DG123" s="395" t="str">
        <f>vlookup(DG$64,'3a. TBond Main'!$A$10:$AN$73,2)</f>
        <v>11.50%2028A</v>
      </c>
      <c r="DH123" s="395" t="str">
        <f>vlookup(DH$64,'3a. TBond Main'!$A$10:$AN$73,2)</f>
        <v>13.00%2029A</v>
      </c>
      <c r="DI123" s="395" t="str">
        <f>vlookup(DI$64,'3a. TBond Main'!$A$10:$AN$73,2)</f>
        <v>13.00%2029B</v>
      </c>
      <c r="DJ123" s="395" t="str">
        <f>vlookup(DJ$64,'3a. TBond Main'!$A$10:$AN$73,2)</f>
        <v>20.00%2029A</v>
      </c>
      <c r="DK123" s="395" t="str">
        <f>vlookup(DK$64,'3a. TBond Main'!$A$10:$AN$73,2)</f>
        <v>11.00%2030A</v>
      </c>
      <c r="DL123" s="395" t="str">
        <f>vlookup(DL$64,'3a. TBond Main'!$A$10:$AN$73,2)</f>
        <v>11.25%2031A</v>
      </c>
      <c r="DM123" s="395" t="str">
        <f>vlookup(DM$64,'3a. TBond Main'!$A$10:$AN$73,2)</f>
        <v>18.00%2031A</v>
      </c>
      <c r="DN123" s="395" t="str">
        <f>vlookup(DN$64,'3a. TBond Main'!$A$10:$AN$73,2)</f>
        <v>12.00%2031A</v>
      </c>
      <c r="DO123" s="395" t="str">
        <f>vlookup(DO$64,'3a. TBond Main'!$A$10:$AN$73,2)</f>
        <v>08.00%2032A</v>
      </c>
      <c r="DP123" s="395" t="str">
        <f>vlookup(DP$64,'3a. TBond Main'!$A$10:$AN$73,2)</f>
        <v>09.00%2032A</v>
      </c>
      <c r="DQ123" s="395" t="str">
        <f>vlookup(DQ$64,'3a. TBond Main'!$A$10:$AN$73,2)</f>
        <v>11.20%2033A</v>
      </c>
      <c r="DR123" s="395" t="str">
        <f>vlookup(DR$64,'3a. TBond Main'!$A$10:$AN$73,2)</f>
        <v>09.00%2033A</v>
      </c>
      <c r="DS123" s="395" t="str">
        <f>vlookup(DS$64,'3a. TBond Main'!$A$10:$AN$73,2)</f>
        <v>13.25%2033A</v>
      </c>
      <c r="DT123" s="395" t="str">
        <f>vlookup(DT$64,'3a. TBond Main'!$A$10:$AN$73,2)</f>
        <v>09.00%2033B</v>
      </c>
      <c r="DU123" s="395" t="str">
        <f>vlookup(DU$64,'3a. TBond Main'!$A$10:$AN$73,2)</f>
        <v>13.25%2034A</v>
      </c>
      <c r="DV123" s="395" t="str">
        <f>vlookup(DV$64,'3a. TBond Main'!$A$10:$AN$73,2)</f>
        <v>10.25%2034A</v>
      </c>
      <c r="DW123" s="395" t="str">
        <f>vlookup(DW$64,'3a. TBond Main'!$A$10:$AN$73,2)</f>
        <v>11.50%2035A</v>
      </c>
      <c r="DX123" s="395" t="str">
        <f>vlookup(DX$64,'3a. TBond Main'!$A$10:$AN$73,2)</f>
        <v>10.50%2039A</v>
      </c>
      <c r="DY123" s="395" t="str">
        <f>vlookup(DY$64,'3a. TBond Main'!$A$10:$AN$73,2)</f>
        <v>12.00%2041A</v>
      </c>
      <c r="DZ123" s="395" t="str">
        <f>vlookup(DZ$64,'3a. TBond Main'!$A$10:$AN$73,2)</f>
        <v>09.00%2043A</v>
      </c>
      <c r="EA123" s="395" t="str">
        <f>vlookup(EA$64,'3a. TBond Main'!$A$10:$AN$73,2)</f>
        <v>13.50%2044A</v>
      </c>
      <c r="EB123" s="395" t="str">
        <f>vlookup(EB$64,'3a. TBond Main'!$A$10:$AN$73,2)</f>
        <v>13.50%2044B</v>
      </c>
      <c r="EC123" s="395" t="str">
        <f>vlookup(EC$64,'3a. TBond Main'!$A$10:$AN$73,2)</f>
        <v>12.50%2045A</v>
      </c>
      <c r="ED123" s="337"/>
      <c r="EE123" s="395" t="str">
        <f>vlookup(EE$64,'3a. TBond Main'!$A$10:$AN$73,2)</f>
        <v>10.00%2022A</v>
      </c>
      <c r="EF123" s="395" t="str">
        <f>vlookup(EF$64,'3a. TBond Main'!$A$10:$AN$73,2)</f>
        <v>05.75%2022A</v>
      </c>
      <c r="EG123" s="395" t="str">
        <f>vlookup(EG$64,'3a. TBond Main'!$A$10:$AN$73,2)</f>
        <v>07.90%2022A</v>
      </c>
      <c r="EH123" s="395" t="str">
        <f>vlookup(EH$64,'3a. TBond Main'!$A$10:$AN$73,2)</f>
        <v>08.65%2023A</v>
      </c>
      <c r="EI123" s="395" t="str">
        <f>vlookup(EI$64,'3a. TBond Main'!$A$10:$AN$73,2)</f>
        <v>10.00%2023A</v>
      </c>
      <c r="EJ123" s="395" t="str">
        <f>vlookup(EJ$64,'3a. TBond Main'!$A$10:$AN$73,2)</f>
        <v>11.50%2023A</v>
      </c>
      <c r="EK123" s="395" t="str">
        <f>vlookup(EK$64,'3a. TBond Main'!$A$10:$AN$73,2)</f>
        <v>10.20%2023A</v>
      </c>
      <c r="EL123" s="395" t="str">
        <f>vlookup(EL$64,'3a. TBond Main'!$A$10:$AN$73,2)</f>
        <v>09.00%2023A</v>
      </c>
      <c r="EM123" s="395" t="str">
        <f>vlookup(EM$64,'3a. TBond Main'!$A$10:$AN$73,2)</f>
        <v>11.20%2023A</v>
      </c>
      <c r="EN123" s="395" t="str">
        <f>vlookup(EN$64,'3a. TBond Main'!$A$10:$AN$73,2)</f>
        <v>07.00%2023A</v>
      </c>
      <c r="EO123" s="395" t="str">
        <f>vlookup(EO$64,'3a. TBond Main'!$A$10:$AN$73,2)</f>
        <v>06.30%2023A</v>
      </c>
      <c r="EP123" s="395" t="str">
        <f>vlookup(EP$64,'3a. TBond Main'!$A$10:$AN$73,2)</f>
        <v>11.60%2023A</v>
      </c>
      <c r="EQ123" s="395" t="str">
        <f>vlookup(EQ$64,'3a. TBond Main'!$A$10:$AN$73,2)</f>
        <v>11.40%2024A</v>
      </c>
      <c r="ER123" s="395" t="str">
        <f>vlookup(ER$64,'3a. TBond Main'!$A$10:$AN$73,2)</f>
        <v>10.90%2024A</v>
      </c>
      <c r="ES123" s="395" t="str">
        <f>vlookup(ES$64,'3a. TBond Main'!$A$10:$AN$73,2)</f>
        <v>10.25%2024A</v>
      </c>
      <c r="ET123" s="395" t="str">
        <f>vlookup(ET$64,'3a. TBond Main'!$A$10:$AN$73,2)</f>
        <v>11.00%2024A</v>
      </c>
      <c r="EU123" s="395" t="str">
        <f>vlookup(EU$64,'3a. TBond Main'!$A$10:$AN$73,2)</f>
        <v>09.85%2024A</v>
      </c>
      <c r="EV123" s="395" t="str">
        <f>vlookup(EV$64,'3a. TBond Main'!$A$10:$AN$73,2)</f>
        <v>06.00%2024A</v>
      </c>
      <c r="EW123" s="395" t="str">
        <f>vlookup(EW$64,'3a. TBond Main'!$A$10:$AN$73,2)</f>
        <v>10.25%2025A</v>
      </c>
      <c r="EX123" s="395" t="str">
        <f>vlookup(EX$64,'3a. TBond Main'!$A$10:$AN$73,2)</f>
        <v>09.00%2025A</v>
      </c>
      <c r="EY123" s="395" t="str">
        <f>vlookup(EY$64,'3a. TBond Main'!$A$10:$AN$73,2)</f>
        <v>17.00%2025A</v>
      </c>
      <c r="EZ123" s="395" t="str">
        <f>vlookup(EZ$64,'3a. TBond Main'!$A$10:$AN$73,2)</f>
        <v>17.00%2025A</v>
      </c>
      <c r="FA123" s="395" t="str">
        <f>vlookup(FA$64,'3a. TBond Main'!$A$10:$AN$73,2)</f>
        <v>11.00%2025A</v>
      </c>
      <c r="FB123" s="395" t="str">
        <f>vlookup(FB$64,'3a. TBond Main'!$A$10:$AN$73,2)</f>
        <v>10.35%2025A</v>
      </c>
      <c r="FC123" s="395" t="str">
        <f>vlookup(FC$64,'3a. TBond Main'!$A$10:$AN$73,2)</f>
        <v>06.75%2026A</v>
      </c>
      <c r="FD123" s="395" t="str">
        <f>vlookup(FD$64,'3a. TBond Main'!$A$10:$AN$73,2)</f>
        <v>09.00%2026A</v>
      </c>
      <c r="FE123" s="395" t="str">
        <f>vlookup(FE$64,'3a. TBond Main'!$A$10:$AN$73,2)</f>
        <v>05.35%2026A</v>
      </c>
      <c r="FF123" s="395" t="str">
        <f>vlookup(FF$64,'3a. TBond Main'!$A$10:$AN$73,2)</f>
        <v>11.00%2026A</v>
      </c>
      <c r="FG123" s="395" t="str">
        <f>vlookup(FG$64,'3a. TBond Main'!$A$10:$AN$73,2)</f>
        <v>11.50%2026A</v>
      </c>
      <c r="FH123" s="395" t="str">
        <f>vlookup(FH$64,'3a. TBond Main'!$A$10:$AN$73,2)</f>
        <v>05.00%2026A</v>
      </c>
      <c r="FI123" s="395" t="str">
        <f>vlookup(FI$64,'3a. TBond Main'!$A$10:$AN$73,2)</f>
        <v>11.40%2027A</v>
      </c>
      <c r="FJ123" s="395" t="str">
        <f>vlookup(FJ$64,'3a. TBond Main'!$A$10:$AN$73,2)</f>
        <v>18.00%2027A</v>
      </c>
      <c r="FK123" s="395" t="str">
        <f>vlookup(FK$64,'3a. TBond Main'!$A$10:$AN$73,2)</f>
        <v>11.75%2027A</v>
      </c>
      <c r="FL123" s="395" t="str">
        <f>vlookup(FL$64,'3a. TBond Main'!$A$10:$AN$73,2)</f>
        <v>11.00%2027A</v>
      </c>
      <c r="FM123" s="395" t="str">
        <f>vlookup(FM$64,'3a. TBond Main'!$A$10:$AN$73,2)</f>
        <v>07.80%2027A</v>
      </c>
      <c r="FN123" s="395" t="str">
        <f>vlookup(FN$64,'3a. TBond Main'!$A$10:$AN$73,2)</f>
        <v>10.30%2027A</v>
      </c>
      <c r="FO123" s="395" t="str">
        <f>vlookup(FO$64,'3a. TBond Main'!$A$10:$AN$73,2)</f>
        <v>11.25%2027A</v>
      </c>
      <c r="FP123" s="395" t="str">
        <f>vlookup(FP$64,'3a. TBond Main'!$A$10:$AN$73,2)</f>
        <v>18.00%2028A</v>
      </c>
      <c r="FQ123" s="395" t="str">
        <f>vlookup(FQ$64,'3a. TBond Main'!$A$10:$AN$73,2)</f>
        <v>10.75%2028A</v>
      </c>
      <c r="FR123" s="395" t="str">
        <f>vlookup(FR$64,'3a. TBond Main'!$A$10:$AN$73,2)</f>
        <v>09.00%2028B</v>
      </c>
      <c r="FS123" s="395" t="str">
        <f>vlookup(FS$64,'3a. TBond Main'!$A$10:$AN$73,2)</f>
        <v>09.00%2028A</v>
      </c>
      <c r="FT123" s="395" t="str">
        <f>vlookup(FT$64,'3a. TBond Main'!$A$10:$AN$73,2)</f>
        <v>11.50%2028A</v>
      </c>
      <c r="FU123" s="395" t="str">
        <f>vlookup(FU$64,'3a. TBond Main'!$A$10:$AN$73,2)</f>
        <v>13.00%2029A</v>
      </c>
      <c r="FV123" s="395" t="str">
        <f>vlookup(FV$64,'3a. TBond Main'!$A$10:$AN$73,2)</f>
        <v>13.00%2029B</v>
      </c>
      <c r="FW123" s="395" t="str">
        <f>vlookup(FW$64,'3a. TBond Main'!$A$10:$AN$73,2)</f>
        <v>20.00%2029A</v>
      </c>
      <c r="FX123" s="395" t="str">
        <f>vlookup(FX$64,'3a. TBond Main'!$A$10:$AN$73,2)</f>
        <v>11.00%2030A</v>
      </c>
      <c r="FY123" s="395" t="str">
        <f>vlookup(FY$64,'3a. TBond Main'!$A$10:$AN$73,2)</f>
        <v>11.25%2031A</v>
      </c>
      <c r="FZ123" s="395" t="str">
        <f>vlookup(FZ$64,'3a. TBond Main'!$A$10:$AN$73,2)</f>
        <v>18.00%2031A</v>
      </c>
      <c r="GA123" s="395" t="str">
        <f>vlookup(GA$64,'3a. TBond Main'!$A$10:$AN$73,2)</f>
        <v>12.00%2031A</v>
      </c>
      <c r="GB123" s="395" t="str">
        <f>vlookup(GB$64,'3a. TBond Main'!$A$10:$AN$73,2)</f>
        <v>08.00%2032A</v>
      </c>
      <c r="GC123" s="395" t="str">
        <f>vlookup(GC$64,'3a. TBond Main'!$A$10:$AN$73,2)</f>
        <v>09.00%2032A</v>
      </c>
      <c r="GD123" s="395" t="str">
        <f>vlookup(GD$64,'3a. TBond Main'!$A$10:$AN$73,2)</f>
        <v>11.20%2033A</v>
      </c>
      <c r="GE123" s="395" t="str">
        <f>vlookup(GE$64,'3a. TBond Main'!$A$10:$AN$73,2)</f>
        <v>09.00%2033A</v>
      </c>
      <c r="GF123" s="395" t="str">
        <f>vlookup(GF$64,'3a. TBond Main'!$A$10:$AN$73,2)</f>
        <v>13.25%2033A</v>
      </c>
      <c r="GG123" s="395" t="str">
        <f>vlookup(GG$64,'3a. TBond Main'!$A$10:$AN$73,2)</f>
        <v>09.00%2033B</v>
      </c>
      <c r="GH123" s="395" t="str">
        <f>vlookup(GH$64,'3a. TBond Main'!$A$10:$AN$73,2)</f>
        <v>13.25%2034A</v>
      </c>
      <c r="GI123" s="395" t="str">
        <f>vlookup(GI$64,'3a. TBond Main'!$A$10:$AN$73,2)</f>
        <v>10.25%2034A</v>
      </c>
      <c r="GJ123" s="395" t="str">
        <f>vlookup(GJ$64,'3a. TBond Main'!$A$10:$AN$73,2)</f>
        <v>11.50%2035A</v>
      </c>
      <c r="GK123" s="395" t="str">
        <f>vlookup(GK$64,'3a. TBond Main'!$A$10:$AN$73,2)</f>
        <v>10.50%2039A</v>
      </c>
      <c r="GL123" s="395" t="str">
        <f>vlookup(GL$64,'3a. TBond Main'!$A$10:$AN$73,2)</f>
        <v>12.00%2041A</v>
      </c>
      <c r="GM123" s="395" t="str">
        <f>vlookup(GM$64,'3a. TBond Main'!$A$10:$AN$73,2)</f>
        <v>09.00%2043A</v>
      </c>
      <c r="GN123" s="395" t="str">
        <f>vlookup(GN$64,'3a. TBond Main'!$A$10:$AN$73,2)</f>
        <v>13.50%2044A</v>
      </c>
      <c r="GO123" s="395" t="str">
        <f>vlookup(GO$64,'3a. TBond Main'!$A$10:$AN$73,2)</f>
        <v>13.50%2044B</v>
      </c>
      <c r="GP123" s="395" t="str">
        <f>vlookup(GP$64,'3a. TBond Main'!$A$10:$AN$73,2)</f>
        <v>12.50%2045A</v>
      </c>
      <c r="GQ123" s="337"/>
      <c r="GR123" s="395" t="str">
        <f>vlookup(GR$64,'3a. TBond Main'!$A$10:$AN$73,2)</f>
        <v>10.00%2022A</v>
      </c>
      <c r="GS123" s="395" t="str">
        <f>vlookup(GS$64,'3a. TBond Main'!$A$10:$AN$73,2)</f>
        <v>05.75%2022A</v>
      </c>
      <c r="GT123" s="395" t="str">
        <f>vlookup(GT$64,'3a. TBond Main'!$A$10:$AN$73,2)</f>
        <v>07.90%2022A</v>
      </c>
      <c r="GU123" s="395" t="str">
        <f>vlookup(GU$64,'3a. TBond Main'!$A$10:$AN$73,2)</f>
        <v>08.65%2023A</v>
      </c>
      <c r="GV123" s="395" t="str">
        <f>vlookup(GV$64,'3a. TBond Main'!$A$10:$AN$73,2)</f>
        <v>10.00%2023A</v>
      </c>
      <c r="GW123" s="395" t="str">
        <f>vlookup(GW$64,'3a. TBond Main'!$A$10:$AN$73,2)</f>
        <v>11.50%2023A</v>
      </c>
      <c r="GX123" s="395" t="str">
        <f>vlookup(GX$64,'3a. TBond Main'!$A$10:$AN$73,2)</f>
        <v>10.20%2023A</v>
      </c>
      <c r="GY123" s="395" t="str">
        <f>vlookup(GY$64,'3a. TBond Main'!$A$10:$AN$73,2)</f>
        <v>09.00%2023A</v>
      </c>
      <c r="GZ123" s="395" t="str">
        <f>vlookup(GZ$64,'3a. TBond Main'!$A$10:$AN$73,2)</f>
        <v>11.20%2023A</v>
      </c>
      <c r="HA123" s="395" t="str">
        <f>vlookup(HA$64,'3a. TBond Main'!$A$10:$AN$73,2)</f>
        <v>07.00%2023A</v>
      </c>
      <c r="HB123" s="395" t="str">
        <f>vlookup(HB$64,'3a. TBond Main'!$A$10:$AN$73,2)</f>
        <v>06.30%2023A</v>
      </c>
      <c r="HC123" s="395" t="str">
        <f>vlookup(HC$64,'3a. TBond Main'!$A$10:$AN$73,2)</f>
        <v>11.60%2023A</v>
      </c>
      <c r="HD123" s="395" t="str">
        <f>vlookup(HD$64,'3a. TBond Main'!$A$10:$AN$73,2)</f>
        <v>11.40%2024A</v>
      </c>
      <c r="HE123" s="395" t="str">
        <f>vlookup(HE$64,'3a. TBond Main'!$A$10:$AN$73,2)</f>
        <v>10.90%2024A</v>
      </c>
      <c r="HF123" s="395" t="str">
        <f>vlookup(HF$64,'3a. TBond Main'!$A$10:$AN$73,2)</f>
        <v>10.25%2024A</v>
      </c>
      <c r="HG123" s="395" t="str">
        <f>vlookup(HG$64,'3a. TBond Main'!$A$10:$AN$73,2)</f>
        <v>11.00%2024A</v>
      </c>
      <c r="HH123" s="395" t="str">
        <f>vlookup(HH$64,'3a. TBond Main'!$A$10:$AN$73,2)</f>
        <v>09.85%2024A</v>
      </c>
      <c r="HI123" s="395" t="str">
        <f>vlookup(HI$64,'3a. TBond Main'!$A$10:$AN$73,2)</f>
        <v>06.00%2024A</v>
      </c>
      <c r="HJ123" s="395" t="str">
        <f>vlookup(HJ$64,'3a. TBond Main'!$A$10:$AN$73,2)</f>
        <v>10.25%2025A</v>
      </c>
      <c r="HK123" s="395" t="str">
        <f>vlookup(HK$64,'3a. TBond Main'!$A$10:$AN$73,2)</f>
        <v>09.00%2025A</v>
      </c>
      <c r="HL123" s="395" t="str">
        <f>vlookup(HL$64,'3a. TBond Main'!$A$10:$AN$73,2)</f>
        <v>17.00%2025A</v>
      </c>
      <c r="HM123" s="395" t="str">
        <f>vlookup(HM$64,'3a. TBond Main'!$A$10:$AN$73,2)</f>
        <v>17.00%2025A</v>
      </c>
      <c r="HN123" s="395" t="str">
        <f>vlookup(HN$64,'3a. TBond Main'!$A$10:$AN$73,2)</f>
        <v>11.00%2025A</v>
      </c>
      <c r="HO123" s="395" t="str">
        <f>vlookup(HO$64,'3a. TBond Main'!$A$10:$AN$73,2)</f>
        <v>10.35%2025A</v>
      </c>
      <c r="HP123" s="395" t="str">
        <f>vlookup(HP$64,'3a. TBond Main'!$A$10:$AN$73,2)</f>
        <v>06.75%2026A</v>
      </c>
      <c r="HQ123" s="395" t="str">
        <f>vlookup(HQ$64,'3a. TBond Main'!$A$10:$AN$73,2)</f>
        <v>09.00%2026A</v>
      </c>
      <c r="HR123" s="395" t="str">
        <f>vlookup(HR$64,'3a. TBond Main'!$A$10:$AN$73,2)</f>
        <v>05.35%2026A</v>
      </c>
      <c r="HS123" s="395" t="str">
        <f>vlookup(HS$64,'3a. TBond Main'!$A$10:$AN$73,2)</f>
        <v>11.00%2026A</v>
      </c>
      <c r="HT123" s="395" t="str">
        <f>vlookup(HT$64,'3a. TBond Main'!$A$10:$AN$73,2)</f>
        <v>11.50%2026A</v>
      </c>
      <c r="HU123" s="395" t="str">
        <f>vlookup(HU$64,'3a. TBond Main'!$A$10:$AN$73,2)</f>
        <v>05.00%2026A</v>
      </c>
      <c r="HV123" s="395" t="str">
        <f>vlookup(HV$64,'3a. TBond Main'!$A$10:$AN$73,2)</f>
        <v>11.40%2027A</v>
      </c>
      <c r="HW123" s="395" t="str">
        <f>vlookup(HW$64,'3a. TBond Main'!$A$10:$AN$73,2)</f>
        <v>18.00%2027A</v>
      </c>
      <c r="HX123" s="395" t="str">
        <f>vlookup(HX$64,'3a. TBond Main'!$A$10:$AN$73,2)</f>
        <v>11.75%2027A</v>
      </c>
      <c r="HY123" s="395" t="str">
        <f>vlookup(HY$64,'3a. TBond Main'!$A$10:$AN$73,2)</f>
        <v>11.00%2027A</v>
      </c>
      <c r="HZ123" s="395" t="str">
        <f>vlookup(HZ$64,'3a. TBond Main'!$A$10:$AN$73,2)</f>
        <v>07.80%2027A</v>
      </c>
      <c r="IA123" s="395" t="str">
        <f>vlookup(IA$64,'3a. TBond Main'!$A$10:$AN$73,2)</f>
        <v>10.30%2027A</v>
      </c>
      <c r="IB123" s="395" t="str">
        <f>vlookup(IB$64,'3a. TBond Main'!$A$10:$AN$73,2)</f>
        <v>11.25%2027A</v>
      </c>
      <c r="IC123" s="395" t="str">
        <f>vlookup(IC$64,'3a. TBond Main'!$A$10:$AN$73,2)</f>
        <v>18.00%2028A</v>
      </c>
      <c r="ID123" s="395" t="str">
        <f>vlookup(ID$64,'3a. TBond Main'!$A$10:$AN$73,2)</f>
        <v>10.75%2028A</v>
      </c>
      <c r="IE123" s="395" t="str">
        <f>vlookup(IE$64,'3a. TBond Main'!$A$10:$AN$73,2)</f>
        <v>09.00%2028B</v>
      </c>
      <c r="IF123" s="395" t="str">
        <f>vlookup(IF$64,'3a. TBond Main'!$A$10:$AN$73,2)</f>
        <v>09.00%2028A</v>
      </c>
      <c r="IG123" s="395" t="str">
        <f>vlookup(IG$64,'3a. TBond Main'!$A$10:$AN$73,2)</f>
        <v>11.50%2028A</v>
      </c>
      <c r="IH123" s="395" t="str">
        <f>vlookup(IH$64,'3a. TBond Main'!$A$10:$AN$73,2)</f>
        <v>13.00%2029A</v>
      </c>
      <c r="II123" s="395" t="str">
        <f>vlookup(II$64,'3a. TBond Main'!$A$10:$AN$73,2)</f>
        <v>13.00%2029B</v>
      </c>
      <c r="IJ123" s="395" t="str">
        <f>vlookup(IJ$64,'3a. TBond Main'!$A$10:$AN$73,2)</f>
        <v>20.00%2029A</v>
      </c>
      <c r="IK123" s="395" t="str">
        <f>vlookup(IK$64,'3a. TBond Main'!$A$10:$AN$73,2)</f>
        <v>11.00%2030A</v>
      </c>
      <c r="IL123" s="395" t="str">
        <f>vlookup(IL$64,'3a. TBond Main'!$A$10:$AN$73,2)</f>
        <v>11.25%2031A</v>
      </c>
      <c r="IM123" s="395" t="str">
        <f>vlookup(IM$64,'3a. TBond Main'!$A$10:$AN$73,2)</f>
        <v>18.00%2031A</v>
      </c>
      <c r="IN123" s="395" t="str">
        <f>vlookup(IN$64,'3a. TBond Main'!$A$10:$AN$73,2)</f>
        <v>12.00%2031A</v>
      </c>
      <c r="IO123" s="395" t="str">
        <f>vlookup(IO$64,'3a. TBond Main'!$A$10:$AN$73,2)</f>
        <v>08.00%2032A</v>
      </c>
      <c r="IP123" s="395" t="str">
        <f>vlookup(IP$64,'3a. TBond Main'!$A$10:$AN$73,2)</f>
        <v>09.00%2032A</v>
      </c>
      <c r="IQ123" s="395" t="str">
        <f>vlookup(IQ$64,'3a. TBond Main'!$A$10:$AN$73,2)</f>
        <v>11.20%2033A</v>
      </c>
      <c r="IR123" s="395" t="str">
        <f>vlookup(IR$64,'3a. TBond Main'!$A$10:$AN$73,2)</f>
        <v>09.00%2033A</v>
      </c>
      <c r="IS123" s="395" t="str">
        <f>vlookup(IS$64,'3a. TBond Main'!$A$10:$AN$73,2)</f>
        <v>13.25%2033A</v>
      </c>
      <c r="IT123" s="395" t="str">
        <f>vlookup(IT$64,'3a. TBond Main'!$A$10:$AN$73,2)</f>
        <v>09.00%2033B</v>
      </c>
      <c r="IU123" s="395" t="str">
        <f>vlookup(IU$64,'3a. TBond Main'!$A$10:$AN$73,2)</f>
        <v>13.25%2034A</v>
      </c>
      <c r="IV123" s="395" t="str">
        <f>vlookup(IV$64,'3a. TBond Main'!$A$10:$AN$73,2)</f>
        <v>10.25%2034A</v>
      </c>
      <c r="IW123" s="395" t="str">
        <f>vlookup(IW$64,'3a. TBond Main'!$A$10:$AN$73,2)</f>
        <v>11.50%2035A</v>
      </c>
      <c r="IX123" s="395" t="str">
        <f>vlookup(IX$64,'3a. TBond Main'!$A$10:$AN$73,2)</f>
        <v>10.50%2039A</v>
      </c>
      <c r="IY123" s="395" t="str">
        <f>vlookup(IY$64,'3a. TBond Main'!$A$10:$AN$73,2)</f>
        <v>12.00%2041A</v>
      </c>
      <c r="IZ123" s="395" t="str">
        <f>vlookup(IZ$64,'3a. TBond Main'!$A$10:$AN$73,2)</f>
        <v>09.00%2043A</v>
      </c>
      <c r="JA123" s="395" t="str">
        <f>vlookup(JA$64,'3a. TBond Main'!$A$10:$AN$73,2)</f>
        <v>13.50%2044A</v>
      </c>
      <c r="JB123" s="395" t="str">
        <f>vlookup(JB$64,'3a. TBond Main'!$A$10:$AN$73,2)</f>
        <v>13.50%2044B</v>
      </c>
      <c r="JC123" s="395" t="str">
        <f>vlookup(JC$64,'3a. TBond Main'!$A$10:$AN$73,2)</f>
        <v>12.50%2045A</v>
      </c>
      <c r="JD123" s="337"/>
      <c r="JE123" s="395" t="str">
        <f>vlookup(JE$64,'3a. TBond Main'!$A$10:$AN$73,2)</f>
        <v>10.00%2022A</v>
      </c>
      <c r="JF123" s="395" t="str">
        <f>vlookup(JF$64,'3a. TBond Main'!$A$10:$AN$73,2)</f>
        <v>05.75%2022A</v>
      </c>
      <c r="JG123" s="395" t="str">
        <f>vlookup(JG$64,'3a. TBond Main'!$A$10:$AN$73,2)</f>
        <v>07.90%2022A</v>
      </c>
      <c r="JH123" s="395" t="str">
        <f>vlookup(JH$64,'3a. TBond Main'!$A$10:$AN$73,2)</f>
        <v>08.65%2023A</v>
      </c>
      <c r="JI123" s="395" t="str">
        <f>vlookup(JI$64,'3a. TBond Main'!$A$10:$AN$73,2)</f>
        <v>10.00%2023A</v>
      </c>
      <c r="JJ123" s="395" t="str">
        <f>vlookup(JJ$64,'3a. TBond Main'!$A$10:$AN$73,2)</f>
        <v>11.50%2023A</v>
      </c>
      <c r="JK123" s="395" t="str">
        <f>vlookup(JK$64,'3a. TBond Main'!$A$10:$AN$73,2)</f>
        <v>10.20%2023A</v>
      </c>
      <c r="JL123" s="395" t="str">
        <f>vlookup(JL$64,'3a. TBond Main'!$A$10:$AN$73,2)</f>
        <v>09.00%2023A</v>
      </c>
      <c r="JM123" s="395" t="str">
        <f>vlookup(JM$64,'3a. TBond Main'!$A$10:$AN$73,2)</f>
        <v>11.20%2023A</v>
      </c>
      <c r="JN123" s="395" t="str">
        <f>vlookup(JN$64,'3a. TBond Main'!$A$10:$AN$73,2)</f>
        <v>07.00%2023A</v>
      </c>
      <c r="JO123" s="395" t="str">
        <f>vlookup(JO$64,'3a. TBond Main'!$A$10:$AN$73,2)</f>
        <v>06.30%2023A</v>
      </c>
      <c r="JP123" s="395" t="str">
        <f>vlookup(JP$64,'3a. TBond Main'!$A$10:$AN$73,2)</f>
        <v>11.60%2023A</v>
      </c>
      <c r="JQ123" s="395" t="str">
        <f>vlookup(JQ$64,'3a. TBond Main'!$A$10:$AN$73,2)</f>
        <v>11.40%2024A</v>
      </c>
      <c r="JR123" s="395" t="str">
        <f>vlookup(JR$64,'3a. TBond Main'!$A$10:$AN$73,2)</f>
        <v>10.90%2024A</v>
      </c>
      <c r="JS123" s="395" t="str">
        <f>vlookup(JS$64,'3a. TBond Main'!$A$10:$AN$73,2)</f>
        <v>10.25%2024A</v>
      </c>
      <c r="JT123" s="395" t="str">
        <f>vlookup(JT$64,'3a. TBond Main'!$A$10:$AN$73,2)</f>
        <v>11.00%2024A</v>
      </c>
      <c r="JU123" s="395" t="str">
        <f>vlookup(JU$64,'3a. TBond Main'!$A$10:$AN$73,2)</f>
        <v>09.85%2024A</v>
      </c>
      <c r="JV123" s="395" t="str">
        <f>vlookup(JV$64,'3a. TBond Main'!$A$10:$AN$73,2)</f>
        <v>06.00%2024A</v>
      </c>
      <c r="JW123" s="395" t="str">
        <f>vlookup(JW$64,'3a. TBond Main'!$A$10:$AN$73,2)</f>
        <v>10.25%2025A</v>
      </c>
      <c r="JX123" s="395" t="str">
        <f>vlookup(JX$64,'3a. TBond Main'!$A$10:$AN$73,2)</f>
        <v>09.00%2025A</v>
      </c>
      <c r="JY123" s="395" t="str">
        <f>vlookup(JY$64,'3a. TBond Main'!$A$10:$AN$73,2)</f>
        <v>17.00%2025A</v>
      </c>
      <c r="JZ123" s="395" t="str">
        <f>vlookup(JZ$64,'3a. TBond Main'!$A$10:$AN$73,2)</f>
        <v>17.00%2025A</v>
      </c>
      <c r="KA123" s="395" t="str">
        <f>vlookup(KA$64,'3a. TBond Main'!$A$10:$AN$73,2)</f>
        <v>11.00%2025A</v>
      </c>
      <c r="KB123" s="395" t="str">
        <f>vlookup(KB$64,'3a. TBond Main'!$A$10:$AN$73,2)</f>
        <v>10.35%2025A</v>
      </c>
      <c r="KC123" s="395" t="str">
        <f>vlookup(KC$64,'3a. TBond Main'!$A$10:$AN$73,2)</f>
        <v>06.75%2026A</v>
      </c>
      <c r="KD123" s="395" t="str">
        <f>vlookup(KD$64,'3a. TBond Main'!$A$10:$AN$73,2)</f>
        <v>09.00%2026A</v>
      </c>
      <c r="KE123" s="395" t="str">
        <f>vlookup(KE$64,'3a. TBond Main'!$A$10:$AN$73,2)</f>
        <v>05.35%2026A</v>
      </c>
      <c r="KF123" s="395" t="str">
        <f>vlookup(KF$64,'3a. TBond Main'!$A$10:$AN$73,2)</f>
        <v>11.00%2026A</v>
      </c>
      <c r="KG123" s="395" t="str">
        <f>vlookup(KG$64,'3a. TBond Main'!$A$10:$AN$73,2)</f>
        <v>11.50%2026A</v>
      </c>
      <c r="KH123" s="395" t="str">
        <f>vlookup(KH$64,'3a. TBond Main'!$A$10:$AN$73,2)</f>
        <v>05.00%2026A</v>
      </c>
      <c r="KI123" s="395" t="str">
        <f>vlookup(KI$64,'3a. TBond Main'!$A$10:$AN$73,2)</f>
        <v>11.40%2027A</v>
      </c>
      <c r="KJ123" s="395" t="str">
        <f>vlookup(KJ$64,'3a. TBond Main'!$A$10:$AN$73,2)</f>
        <v>18.00%2027A</v>
      </c>
      <c r="KK123" s="395" t="str">
        <f>vlookup(KK$64,'3a. TBond Main'!$A$10:$AN$73,2)</f>
        <v>11.75%2027A</v>
      </c>
      <c r="KL123" s="395" t="str">
        <f>vlookup(KL$64,'3a. TBond Main'!$A$10:$AN$73,2)</f>
        <v>11.00%2027A</v>
      </c>
      <c r="KM123" s="395" t="str">
        <f>vlookup(KM$64,'3a. TBond Main'!$A$10:$AN$73,2)</f>
        <v>07.80%2027A</v>
      </c>
      <c r="KN123" s="395" t="str">
        <f>vlookup(KN$64,'3a. TBond Main'!$A$10:$AN$73,2)</f>
        <v>10.30%2027A</v>
      </c>
      <c r="KO123" s="395" t="str">
        <f>vlookup(KO$64,'3a. TBond Main'!$A$10:$AN$73,2)</f>
        <v>11.25%2027A</v>
      </c>
      <c r="KP123" s="395" t="str">
        <f>vlookup(KP$64,'3a. TBond Main'!$A$10:$AN$73,2)</f>
        <v>18.00%2028A</v>
      </c>
      <c r="KQ123" s="395" t="str">
        <f>vlookup(KQ$64,'3a. TBond Main'!$A$10:$AN$73,2)</f>
        <v>10.75%2028A</v>
      </c>
      <c r="KR123" s="395" t="str">
        <f>vlookup(KR$64,'3a. TBond Main'!$A$10:$AN$73,2)</f>
        <v>09.00%2028B</v>
      </c>
      <c r="KS123" s="395" t="str">
        <f>vlookup(KS$64,'3a. TBond Main'!$A$10:$AN$73,2)</f>
        <v>09.00%2028A</v>
      </c>
      <c r="KT123" s="395" t="str">
        <f>vlookup(KT$64,'3a. TBond Main'!$A$10:$AN$73,2)</f>
        <v>11.50%2028A</v>
      </c>
      <c r="KU123" s="395" t="str">
        <f>vlookup(KU$64,'3a. TBond Main'!$A$10:$AN$73,2)</f>
        <v>13.00%2029A</v>
      </c>
      <c r="KV123" s="395" t="str">
        <f>vlookup(KV$64,'3a. TBond Main'!$A$10:$AN$73,2)</f>
        <v>13.00%2029B</v>
      </c>
      <c r="KW123" s="395" t="str">
        <f>vlookup(KW$64,'3a. TBond Main'!$A$10:$AN$73,2)</f>
        <v>20.00%2029A</v>
      </c>
      <c r="KX123" s="395" t="str">
        <f>vlookup(KX$64,'3a. TBond Main'!$A$10:$AN$73,2)</f>
        <v>11.00%2030A</v>
      </c>
      <c r="KY123" s="395" t="str">
        <f>vlookup(KY$64,'3a. TBond Main'!$A$10:$AN$73,2)</f>
        <v>11.25%2031A</v>
      </c>
      <c r="KZ123" s="395" t="str">
        <f>vlookup(KZ$64,'3a. TBond Main'!$A$10:$AN$73,2)</f>
        <v>18.00%2031A</v>
      </c>
      <c r="LA123" s="395" t="str">
        <f>vlookup(LA$64,'3a. TBond Main'!$A$10:$AN$73,2)</f>
        <v>12.00%2031A</v>
      </c>
      <c r="LB123" s="395" t="str">
        <f>vlookup(LB$64,'3a. TBond Main'!$A$10:$AN$73,2)</f>
        <v>08.00%2032A</v>
      </c>
      <c r="LC123" s="395" t="str">
        <f>vlookup(LC$64,'3a. TBond Main'!$A$10:$AN$73,2)</f>
        <v>09.00%2032A</v>
      </c>
      <c r="LD123" s="395" t="str">
        <f>vlookup(LD$64,'3a. TBond Main'!$A$10:$AN$73,2)</f>
        <v>11.20%2033A</v>
      </c>
      <c r="LE123" s="395" t="str">
        <f>vlookup(LE$64,'3a. TBond Main'!$A$10:$AN$73,2)</f>
        <v>09.00%2033A</v>
      </c>
      <c r="LF123" s="395" t="str">
        <f>vlookup(LF$64,'3a. TBond Main'!$A$10:$AN$73,2)</f>
        <v>13.25%2033A</v>
      </c>
      <c r="LG123" s="395" t="str">
        <f>vlookup(LG$64,'3a. TBond Main'!$A$10:$AN$73,2)</f>
        <v>09.00%2033B</v>
      </c>
      <c r="LH123" s="395" t="str">
        <f>vlookup(LH$64,'3a. TBond Main'!$A$10:$AN$73,2)</f>
        <v>13.25%2034A</v>
      </c>
      <c r="LI123" s="395" t="str">
        <f>vlookup(LI$64,'3a. TBond Main'!$A$10:$AN$73,2)</f>
        <v>10.25%2034A</v>
      </c>
      <c r="LJ123" s="395" t="str">
        <f>vlookup(LJ$64,'3a. TBond Main'!$A$10:$AN$73,2)</f>
        <v>11.50%2035A</v>
      </c>
      <c r="LK123" s="395" t="str">
        <f>vlookup(LK$64,'3a. TBond Main'!$A$10:$AN$73,2)</f>
        <v>10.50%2039A</v>
      </c>
      <c r="LL123" s="395" t="str">
        <f>vlookup(LL$64,'3a. TBond Main'!$A$10:$AN$73,2)</f>
        <v>12.00%2041A</v>
      </c>
      <c r="LM123" s="395" t="str">
        <f>vlookup(LM$64,'3a. TBond Main'!$A$10:$AN$73,2)</f>
        <v>09.00%2043A</v>
      </c>
      <c r="LN123" s="395" t="str">
        <f>vlookup(LN$64,'3a. TBond Main'!$A$10:$AN$73,2)</f>
        <v>13.50%2044A</v>
      </c>
      <c r="LO123" s="395" t="str">
        <f>vlookup(LO$64,'3a. TBond Main'!$A$10:$AN$73,2)</f>
        <v>13.50%2044B</v>
      </c>
      <c r="LP123" s="395" t="str">
        <f>vlookup(LP$64,'3a. TBond Main'!$A$10:$AN$73,2)</f>
        <v>12.50%2045A</v>
      </c>
    </row>
    <row r="124">
      <c r="A124" s="331"/>
      <c r="B124" s="338"/>
      <c r="C124" s="338"/>
      <c r="D124" s="138" t="s">
        <v>294</v>
      </c>
      <c r="E124" s="340" t="str">
        <f t="shared" ref="E124:BP124" si="293">E66</f>
        <v>12-2013</v>
      </c>
      <c r="F124" s="340" t="str">
        <f t="shared" si="293"/>
        <v>12-2019</v>
      </c>
      <c r="G124" s="340" t="str">
        <f t="shared" si="293"/>
        <v>12-2019</v>
      </c>
      <c r="H124" s="340" t="str">
        <f t="shared" si="293"/>
        <v>03-2020</v>
      </c>
      <c r="I124" s="340" t="str">
        <f t="shared" si="293"/>
        <v>03-2018</v>
      </c>
      <c r="J124" s="340" t="str">
        <f t="shared" si="293"/>
        <v>06-2017</v>
      </c>
      <c r="K124" s="340" t="str">
        <f t="shared" si="293"/>
        <v>09-2018</v>
      </c>
      <c r="L124" s="340" t="str">
        <f t="shared" si="293"/>
        <v>09-2012</v>
      </c>
      <c r="M124" s="340" t="str">
        <f t="shared" si="293"/>
        <v>09-2013</v>
      </c>
      <c r="N124" s="340" t="str">
        <f t="shared" si="293"/>
        <v>12-2003</v>
      </c>
      <c r="O124" s="340" t="str">
        <f t="shared" si="293"/>
        <v>12-2020</v>
      </c>
      <c r="P124" s="340" t="str">
        <f t="shared" si="293"/>
        <v>12-2018</v>
      </c>
      <c r="Q124" s="340" t="str">
        <f t="shared" si="293"/>
        <v>03-2014</v>
      </c>
      <c r="R124" s="340" t="str">
        <f t="shared" si="293"/>
        <v>03-2019</v>
      </c>
      <c r="S124" s="340" t="str">
        <f t="shared" si="293"/>
        <v>06-2019</v>
      </c>
      <c r="T124" s="340" t="str">
        <f t="shared" si="293"/>
        <v>09-2016</v>
      </c>
      <c r="U124" s="340" t="str">
        <f t="shared" si="293"/>
        <v>09-2019</v>
      </c>
      <c r="V124" s="340" t="str">
        <f t="shared" si="293"/>
        <v>12-2014</v>
      </c>
      <c r="W124" s="340" t="str">
        <f t="shared" si="293"/>
        <v>03-2015</v>
      </c>
      <c r="X124" s="340" t="str">
        <f t="shared" si="293"/>
        <v>06-2013</v>
      </c>
      <c r="Y124" s="340" t="str">
        <f t="shared" si="293"/>
        <v>06-2021</v>
      </c>
      <c r="Z124" s="340" t="str">
        <f t="shared" si="293"/>
        <v>06-2022</v>
      </c>
      <c r="AA124" s="340" t="str">
        <f t="shared" si="293"/>
        <v>09-2015</v>
      </c>
      <c r="AB124" s="340" t="str">
        <f t="shared" si="293"/>
        <v>12-2017</v>
      </c>
      <c r="AC124" s="340" t="str">
        <f t="shared" si="293"/>
        <v>03-2021</v>
      </c>
      <c r="AD124" s="340" t="str">
        <f t="shared" si="293"/>
        <v>03-2013</v>
      </c>
      <c r="AE124" s="340" t="str">
        <f t="shared" si="293"/>
        <v>03-2011</v>
      </c>
      <c r="AF124" s="340" t="str">
        <f t="shared" si="293"/>
        <v>06-2014</v>
      </c>
      <c r="AG124" s="340" t="str">
        <f t="shared" si="293"/>
        <v>09-2016</v>
      </c>
      <c r="AH124" s="340" t="str">
        <f t="shared" si="293"/>
        <v>12-2016</v>
      </c>
      <c r="AI124" s="340" t="str">
        <f t="shared" si="293"/>
        <v>03-2019</v>
      </c>
      <c r="AJ124" s="340" t="str">
        <f t="shared" si="293"/>
        <v>06-2022</v>
      </c>
      <c r="AK124" s="340" t="str">
        <f t="shared" si="293"/>
        <v>06-2017</v>
      </c>
      <c r="AL124" s="340" t="str">
        <f t="shared" si="293"/>
        <v>09-2017</v>
      </c>
      <c r="AM124" s="340" t="str">
        <f t="shared" si="293"/>
        <v>09-2019</v>
      </c>
      <c r="AN124" s="340" t="str">
        <f t="shared" si="293"/>
        <v>12-2019</v>
      </c>
      <c r="AO124" s="340" t="str">
        <f t="shared" si="293"/>
        <v>12-2017</v>
      </c>
      <c r="AP124" s="340" t="str">
        <f t="shared" si="293"/>
        <v>03-2022</v>
      </c>
      <c r="AQ124" s="340" t="str">
        <f t="shared" si="293"/>
        <v>03-2018</v>
      </c>
      <c r="AR124" s="340" t="str">
        <f t="shared" si="293"/>
        <v>06-2013</v>
      </c>
      <c r="AS124" s="340" t="str">
        <f t="shared" si="293"/>
        <v>09-2012</v>
      </c>
      <c r="AT124" s="340" t="str">
        <f t="shared" si="293"/>
        <v>09-2013</v>
      </c>
      <c r="AU124" s="340" t="str">
        <f t="shared" si="293"/>
        <v>03-2014</v>
      </c>
      <c r="AV124" s="340" t="str">
        <f t="shared" si="293"/>
        <v>06-2014</v>
      </c>
      <c r="AW124" s="340" t="str">
        <f t="shared" si="293"/>
        <v>09-2022</v>
      </c>
      <c r="AX124" s="340" t="str">
        <f t="shared" si="293"/>
        <v>06-2015</v>
      </c>
      <c r="AY124" s="340" t="str">
        <f t="shared" si="293"/>
        <v>03-2019</v>
      </c>
      <c r="AZ124" s="340" t="str">
        <f t="shared" si="293"/>
        <v>06-2022</v>
      </c>
      <c r="BA124" s="340" t="str">
        <f t="shared" si="293"/>
        <v>12-2021</v>
      </c>
      <c r="BB124" s="340" t="str">
        <f t="shared" si="293"/>
        <v>03-2012</v>
      </c>
      <c r="BC124" s="340" t="str">
        <f t="shared" si="293"/>
        <v>12-2012</v>
      </c>
      <c r="BD124" s="340" t="str">
        <f t="shared" si="293"/>
        <v>03-2018</v>
      </c>
      <c r="BE124" s="340" t="str">
        <f t="shared" si="293"/>
        <v>06-2013</v>
      </c>
      <c r="BF124" s="340" t="str">
        <f t="shared" si="293"/>
        <v>09-2013</v>
      </c>
      <c r="BG124" s="340" t="str">
        <f t="shared" si="293"/>
        <v>12-2013</v>
      </c>
      <c r="BH124" s="340" t="str">
        <f t="shared" si="293"/>
        <v>03-2014</v>
      </c>
      <c r="BI124" s="340" t="str">
        <f t="shared" si="293"/>
        <v>09-2019</v>
      </c>
      <c r="BJ124" s="340" t="str">
        <f t="shared" si="293"/>
        <v>03-2015</v>
      </c>
      <c r="BK124" s="340" t="str">
        <f t="shared" si="293"/>
        <v>09-2019</v>
      </c>
      <c r="BL124" s="340" t="str">
        <f t="shared" si="293"/>
        <v>03-2016</v>
      </c>
      <c r="BM124" s="340" t="str">
        <f t="shared" si="293"/>
        <v>06-2013</v>
      </c>
      <c r="BN124" s="340" t="str">
        <f t="shared" si="293"/>
        <v>03-2014</v>
      </c>
      <c r="BO124" s="340" t="str">
        <f t="shared" si="293"/>
        <v>06-2014</v>
      </c>
      <c r="BP124" s="340" t="str">
        <f t="shared" si="293"/>
        <v>03-2015</v>
      </c>
      <c r="BQ124" s="340"/>
      <c r="BR124" s="340">
        <f t="shared" ref="BR124:EC124" si="294">BR66</f>
        <v>48549</v>
      </c>
      <c r="BS124" s="340">
        <f t="shared" si="294"/>
        <v>48549</v>
      </c>
      <c r="BT124" s="340">
        <f t="shared" si="294"/>
        <v>48549</v>
      </c>
      <c r="BU124" s="340">
        <f t="shared" si="294"/>
        <v>48639</v>
      </c>
      <c r="BV124" s="340">
        <f t="shared" si="294"/>
        <v>48639</v>
      </c>
      <c r="BW124" s="340">
        <f t="shared" si="294"/>
        <v>48731</v>
      </c>
      <c r="BX124" s="340">
        <f t="shared" si="294"/>
        <v>48823</v>
      </c>
      <c r="BY124" s="340">
        <f t="shared" si="294"/>
        <v>48823</v>
      </c>
      <c r="BZ124" s="340">
        <f t="shared" si="294"/>
        <v>48823</v>
      </c>
      <c r="CA124" s="340">
        <f t="shared" si="294"/>
        <v>48914</v>
      </c>
      <c r="CB124" s="340">
        <f t="shared" si="294"/>
        <v>48914</v>
      </c>
      <c r="CC124" s="340">
        <f t="shared" si="294"/>
        <v>48914</v>
      </c>
      <c r="CD124" s="340">
        <f t="shared" si="294"/>
        <v>49004</v>
      </c>
      <c r="CE124" s="340">
        <f t="shared" si="294"/>
        <v>49004</v>
      </c>
      <c r="CF124" s="340">
        <f t="shared" si="294"/>
        <v>49096</v>
      </c>
      <c r="CG124" s="340">
        <f t="shared" si="294"/>
        <v>49188</v>
      </c>
      <c r="CH124" s="340">
        <f t="shared" si="294"/>
        <v>49188</v>
      </c>
      <c r="CI124" s="340">
        <f t="shared" si="294"/>
        <v>49279</v>
      </c>
      <c r="CJ124" s="340">
        <f t="shared" si="294"/>
        <v>49369</v>
      </c>
      <c r="CK124" s="340">
        <f t="shared" si="294"/>
        <v>49461</v>
      </c>
      <c r="CL124" s="340">
        <f t="shared" si="294"/>
        <v>49461</v>
      </c>
      <c r="CM124" s="340">
        <f t="shared" si="294"/>
        <v>49461</v>
      </c>
      <c r="CN124" s="340">
        <f t="shared" si="294"/>
        <v>49553</v>
      </c>
      <c r="CO124" s="340">
        <f t="shared" si="294"/>
        <v>49644</v>
      </c>
      <c r="CP124" s="340">
        <f t="shared" si="294"/>
        <v>49735</v>
      </c>
      <c r="CQ124" s="340">
        <f t="shared" si="294"/>
        <v>49735</v>
      </c>
      <c r="CR124" s="340">
        <f t="shared" si="294"/>
        <v>49735</v>
      </c>
      <c r="CS124" s="340">
        <f t="shared" si="294"/>
        <v>49827</v>
      </c>
      <c r="CT124" s="340">
        <f t="shared" si="294"/>
        <v>49919</v>
      </c>
      <c r="CU124" s="340">
        <f t="shared" si="294"/>
        <v>50010</v>
      </c>
      <c r="CV124" s="340">
        <f t="shared" si="294"/>
        <v>50100</v>
      </c>
      <c r="CW124" s="340">
        <f t="shared" si="294"/>
        <v>50192</v>
      </c>
      <c r="CX124" s="340">
        <f t="shared" si="294"/>
        <v>50192</v>
      </c>
      <c r="CY124" s="340">
        <f t="shared" si="294"/>
        <v>50284</v>
      </c>
      <c r="CZ124" s="340">
        <f t="shared" si="294"/>
        <v>50284</v>
      </c>
      <c r="DA124" s="340">
        <f t="shared" si="294"/>
        <v>50375</v>
      </c>
      <c r="DB124" s="340">
        <f t="shared" si="294"/>
        <v>50375</v>
      </c>
      <c r="DC124" s="340">
        <f t="shared" si="294"/>
        <v>50465</v>
      </c>
      <c r="DD124" s="340">
        <f t="shared" si="294"/>
        <v>50465</v>
      </c>
      <c r="DE124" s="340">
        <f t="shared" si="294"/>
        <v>50557</v>
      </c>
      <c r="DF124" s="340">
        <f t="shared" si="294"/>
        <v>50649</v>
      </c>
      <c r="DG124" s="340">
        <f t="shared" si="294"/>
        <v>50649</v>
      </c>
      <c r="DH124" s="340">
        <f t="shared" si="294"/>
        <v>50830</v>
      </c>
      <c r="DI124" s="340">
        <f t="shared" si="294"/>
        <v>50922</v>
      </c>
      <c r="DJ124" s="340">
        <f t="shared" si="294"/>
        <v>51014</v>
      </c>
      <c r="DK124" s="340">
        <f t="shared" si="294"/>
        <v>51288</v>
      </c>
      <c r="DL124" s="340">
        <f t="shared" si="294"/>
        <v>51561</v>
      </c>
      <c r="DM124" s="340">
        <f t="shared" si="294"/>
        <v>51653</v>
      </c>
      <c r="DN124" s="340">
        <f t="shared" si="294"/>
        <v>51836</v>
      </c>
      <c r="DO124" s="340">
        <f t="shared" si="294"/>
        <v>51926</v>
      </c>
      <c r="DP124" s="340">
        <f t="shared" si="294"/>
        <v>52201</v>
      </c>
      <c r="DQ124" s="340">
        <f t="shared" si="294"/>
        <v>52291</v>
      </c>
      <c r="DR124" s="340">
        <f t="shared" si="294"/>
        <v>52383</v>
      </c>
      <c r="DS124" s="340">
        <f t="shared" si="294"/>
        <v>52475</v>
      </c>
      <c r="DT124" s="340">
        <f t="shared" si="294"/>
        <v>52566</v>
      </c>
      <c r="DU124" s="340">
        <f t="shared" si="294"/>
        <v>52657</v>
      </c>
      <c r="DV124" s="340">
        <f t="shared" si="294"/>
        <v>52841</v>
      </c>
      <c r="DW124" s="340">
        <f t="shared" si="294"/>
        <v>53022</v>
      </c>
      <c r="DX124" s="340">
        <f t="shared" si="294"/>
        <v>54667</v>
      </c>
      <c r="DY124" s="340">
        <f t="shared" si="294"/>
        <v>55213</v>
      </c>
      <c r="DZ124" s="340">
        <f t="shared" si="294"/>
        <v>56036</v>
      </c>
      <c r="EA124" s="340">
        <f t="shared" si="294"/>
        <v>56309</v>
      </c>
      <c r="EB124" s="340">
        <f t="shared" si="294"/>
        <v>56401</v>
      </c>
      <c r="EC124" s="340">
        <f t="shared" si="294"/>
        <v>56674</v>
      </c>
      <c r="ED124" s="340"/>
      <c r="EE124" s="340">
        <f t="shared" ref="EE124:GP124" si="295">EE66</f>
        <v>51836</v>
      </c>
      <c r="EF124" s="340">
        <f t="shared" si="295"/>
        <v>49644</v>
      </c>
      <c r="EG124" s="340">
        <f t="shared" si="295"/>
        <v>49644</v>
      </c>
      <c r="EH124" s="340">
        <f t="shared" si="295"/>
        <v>49735</v>
      </c>
      <c r="EI124" s="340">
        <f t="shared" si="295"/>
        <v>50465</v>
      </c>
      <c r="EJ124" s="340">
        <f t="shared" si="295"/>
        <v>50922</v>
      </c>
      <c r="EK124" s="340">
        <f t="shared" si="295"/>
        <v>50649</v>
      </c>
      <c r="EL124" s="340">
        <f t="shared" si="295"/>
        <v>52841</v>
      </c>
      <c r="EM124" s="340">
        <f t="shared" si="295"/>
        <v>52475</v>
      </c>
      <c r="EN124" s="340">
        <f t="shared" si="295"/>
        <v>56219</v>
      </c>
      <c r="EO124" s="340">
        <f t="shared" si="295"/>
        <v>50010</v>
      </c>
      <c r="EP124" s="340">
        <f t="shared" si="295"/>
        <v>50740</v>
      </c>
      <c r="EQ124" s="340">
        <f t="shared" si="295"/>
        <v>52657</v>
      </c>
      <c r="ER124" s="340">
        <f t="shared" si="295"/>
        <v>50830</v>
      </c>
      <c r="ES124" s="340">
        <f t="shared" si="295"/>
        <v>50922</v>
      </c>
      <c r="ET124" s="340">
        <f t="shared" si="295"/>
        <v>52110</v>
      </c>
      <c r="EU124" s="340">
        <f t="shared" si="295"/>
        <v>51014</v>
      </c>
      <c r="EV124" s="340">
        <f t="shared" si="295"/>
        <v>52932</v>
      </c>
      <c r="EW124" s="340">
        <f t="shared" si="295"/>
        <v>53022</v>
      </c>
      <c r="EX124" s="340">
        <f t="shared" si="295"/>
        <v>53844</v>
      </c>
      <c r="EY124" s="340">
        <f t="shared" si="295"/>
        <v>50922</v>
      </c>
      <c r="EZ124" s="340">
        <f t="shared" si="295"/>
        <v>50557</v>
      </c>
      <c r="FA124" s="340">
        <f t="shared" si="295"/>
        <v>53206</v>
      </c>
      <c r="FB124" s="340">
        <f t="shared" si="295"/>
        <v>52566</v>
      </c>
      <c r="FC124" s="340">
        <f t="shared" si="295"/>
        <v>51561</v>
      </c>
      <c r="FD124" s="340">
        <f t="shared" si="295"/>
        <v>54483</v>
      </c>
      <c r="FE124" s="340">
        <f t="shared" si="295"/>
        <v>55213</v>
      </c>
      <c r="FF124" s="340">
        <f t="shared" si="295"/>
        <v>54210</v>
      </c>
      <c r="FG124" s="340">
        <f t="shared" si="295"/>
        <v>53571</v>
      </c>
      <c r="FH124" s="340">
        <f t="shared" si="295"/>
        <v>53662</v>
      </c>
      <c r="FI124" s="340">
        <f t="shared" si="295"/>
        <v>53022</v>
      </c>
      <c r="FJ124" s="340">
        <f t="shared" si="295"/>
        <v>52018</v>
      </c>
      <c r="FK124" s="340">
        <f t="shared" si="295"/>
        <v>53844</v>
      </c>
      <c r="FL124" s="340">
        <f t="shared" si="295"/>
        <v>53936</v>
      </c>
      <c r="FM124" s="340">
        <f t="shared" si="295"/>
        <v>53206</v>
      </c>
      <c r="FN124" s="340">
        <f t="shared" si="295"/>
        <v>53297</v>
      </c>
      <c r="FO124" s="340">
        <f t="shared" si="295"/>
        <v>54027</v>
      </c>
      <c r="FP124" s="340">
        <f t="shared" si="295"/>
        <v>52657</v>
      </c>
      <c r="FQ124" s="340">
        <f t="shared" si="295"/>
        <v>54118</v>
      </c>
      <c r="FR124" s="340">
        <f t="shared" si="295"/>
        <v>56036</v>
      </c>
      <c r="FS124" s="340">
        <f t="shared" si="295"/>
        <v>56493</v>
      </c>
      <c r="FT124" s="340">
        <f t="shared" si="295"/>
        <v>56128</v>
      </c>
      <c r="FU124" s="340">
        <f t="shared" si="295"/>
        <v>56309</v>
      </c>
      <c r="FV124" s="340">
        <f t="shared" si="295"/>
        <v>56401</v>
      </c>
      <c r="FW124" s="340">
        <f t="shared" si="295"/>
        <v>53571</v>
      </c>
      <c r="FX124" s="340">
        <f t="shared" si="295"/>
        <v>56766</v>
      </c>
      <c r="FY124" s="340">
        <f t="shared" si="295"/>
        <v>55944</v>
      </c>
      <c r="FZ124" s="340">
        <f t="shared" si="295"/>
        <v>54940</v>
      </c>
      <c r="GA124" s="340">
        <f t="shared" si="295"/>
        <v>55488</v>
      </c>
      <c r="GB124" s="340">
        <f t="shared" si="295"/>
        <v>59231</v>
      </c>
      <c r="GC124" s="340">
        <f t="shared" si="295"/>
        <v>59506</v>
      </c>
      <c r="GD124" s="340">
        <f t="shared" si="295"/>
        <v>57770</v>
      </c>
      <c r="GE124" s="340">
        <f t="shared" si="295"/>
        <v>59688</v>
      </c>
      <c r="GF124" s="340">
        <f t="shared" si="295"/>
        <v>59780</v>
      </c>
      <c r="GG124" s="340">
        <f t="shared" si="295"/>
        <v>59871</v>
      </c>
      <c r="GH124" s="340">
        <f t="shared" si="295"/>
        <v>59962</v>
      </c>
      <c r="GI124" s="340">
        <f t="shared" si="295"/>
        <v>58319</v>
      </c>
      <c r="GJ124" s="340">
        <f t="shared" si="295"/>
        <v>60327</v>
      </c>
      <c r="GK124" s="340">
        <f t="shared" si="295"/>
        <v>61972</v>
      </c>
      <c r="GL124" s="340">
        <f t="shared" si="295"/>
        <v>64345</v>
      </c>
      <c r="GM124" s="340">
        <f t="shared" si="295"/>
        <v>66993</v>
      </c>
      <c r="GN124" s="340">
        <f t="shared" si="295"/>
        <v>67267</v>
      </c>
      <c r="GO124" s="340">
        <f t="shared" si="295"/>
        <v>67359</v>
      </c>
      <c r="GP124" s="340">
        <f t="shared" si="295"/>
        <v>67632</v>
      </c>
      <c r="GQ124" s="340"/>
      <c r="GR124" s="340">
        <f t="shared" ref="GR124:JC124" si="296">GR66</f>
        <v>55123</v>
      </c>
      <c r="GS124" s="340">
        <f t="shared" si="296"/>
        <v>50740</v>
      </c>
      <c r="GT124" s="340">
        <f t="shared" si="296"/>
        <v>50740</v>
      </c>
      <c r="GU124" s="340">
        <f t="shared" si="296"/>
        <v>50830</v>
      </c>
      <c r="GV124" s="340">
        <f t="shared" si="296"/>
        <v>52291</v>
      </c>
      <c r="GW124" s="340">
        <f t="shared" si="296"/>
        <v>53114</v>
      </c>
      <c r="GX124" s="340">
        <f t="shared" si="296"/>
        <v>52475</v>
      </c>
      <c r="GY124" s="340">
        <f t="shared" si="296"/>
        <v>56858</v>
      </c>
      <c r="GZ124" s="340">
        <f t="shared" si="296"/>
        <v>56128</v>
      </c>
      <c r="HA124" s="340">
        <f t="shared" si="296"/>
        <v>63524</v>
      </c>
      <c r="HB124" s="340">
        <f t="shared" si="296"/>
        <v>51105</v>
      </c>
      <c r="HC124" s="340">
        <f t="shared" si="296"/>
        <v>52566</v>
      </c>
      <c r="HD124" s="340">
        <f t="shared" si="296"/>
        <v>56309</v>
      </c>
      <c r="HE124" s="340">
        <f t="shared" si="296"/>
        <v>52657</v>
      </c>
      <c r="HF124" s="340">
        <f t="shared" si="296"/>
        <v>52749</v>
      </c>
      <c r="HG124" s="340">
        <f t="shared" si="296"/>
        <v>55032</v>
      </c>
      <c r="HH124" s="340">
        <f t="shared" si="296"/>
        <v>52841</v>
      </c>
      <c r="HI124" s="340">
        <f t="shared" si="296"/>
        <v>56584</v>
      </c>
      <c r="HJ124" s="340">
        <f t="shared" si="296"/>
        <v>56674</v>
      </c>
      <c r="HK124" s="340">
        <f t="shared" si="296"/>
        <v>58227</v>
      </c>
      <c r="HL124" s="340">
        <f t="shared" si="296"/>
        <v>52383</v>
      </c>
      <c r="HM124" s="340">
        <f t="shared" si="296"/>
        <v>51653</v>
      </c>
      <c r="HN124" s="340">
        <f t="shared" si="296"/>
        <v>56858</v>
      </c>
      <c r="HO124" s="340">
        <f t="shared" si="296"/>
        <v>55488</v>
      </c>
      <c r="HP124" s="340">
        <f t="shared" si="296"/>
        <v>53387</v>
      </c>
      <c r="HQ124" s="340">
        <f t="shared" si="296"/>
        <v>59231</v>
      </c>
      <c r="HR124" s="340">
        <f t="shared" si="296"/>
        <v>60692</v>
      </c>
      <c r="HS124" s="340">
        <f t="shared" si="296"/>
        <v>58593</v>
      </c>
      <c r="HT124" s="340">
        <f t="shared" si="296"/>
        <v>57224</v>
      </c>
      <c r="HU124" s="340">
        <f t="shared" si="296"/>
        <v>57315</v>
      </c>
      <c r="HV124" s="340">
        <f t="shared" si="296"/>
        <v>55944</v>
      </c>
      <c r="HW124" s="340">
        <f t="shared" si="296"/>
        <v>53844</v>
      </c>
      <c r="HX124" s="340">
        <f t="shared" si="296"/>
        <v>57497</v>
      </c>
      <c r="HY124" s="340">
        <f t="shared" si="296"/>
        <v>57589</v>
      </c>
      <c r="HZ124" s="340">
        <f t="shared" si="296"/>
        <v>56128</v>
      </c>
      <c r="IA124" s="340">
        <f t="shared" si="296"/>
        <v>56219</v>
      </c>
      <c r="IB124" s="340">
        <f t="shared" si="296"/>
        <v>57680</v>
      </c>
      <c r="IC124" s="340">
        <f t="shared" si="296"/>
        <v>54848</v>
      </c>
      <c r="ID124" s="340">
        <f t="shared" si="296"/>
        <v>57770</v>
      </c>
      <c r="IE124" s="340">
        <f t="shared" si="296"/>
        <v>61515</v>
      </c>
      <c r="IF124" s="340">
        <f t="shared" si="296"/>
        <v>62337</v>
      </c>
      <c r="IG124" s="340">
        <f t="shared" si="296"/>
        <v>61607</v>
      </c>
      <c r="IH124" s="340">
        <f t="shared" si="296"/>
        <v>61788</v>
      </c>
      <c r="II124" s="340">
        <f t="shared" si="296"/>
        <v>61880</v>
      </c>
      <c r="IJ124" s="340">
        <f t="shared" si="296"/>
        <v>56128</v>
      </c>
      <c r="IK124" s="340">
        <f t="shared" si="296"/>
        <v>62245</v>
      </c>
      <c r="IL124" s="340">
        <f t="shared" si="296"/>
        <v>60327</v>
      </c>
      <c r="IM124" s="340">
        <f t="shared" si="296"/>
        <v>58227</v>
      </c>
      <c r="IN124" s="340">
        <f t="shared" si="296"/>
        <v>59141</v>
      </c>
      <c r="IO124" s="340">
        <f t="shared" si="296"/>
        <v>66536</v>
      </c>
      <c r="IP124" s="340">
        <f t="shared" si="296"/>
        <v>66811</v>
      </c>
      <c r="IQ124" s="340">
        <f t="shared" si="296"/>
        <v>63249</v>
      </c>
      <c r="IR124" s="340">
        <f t="shared" si="296"/>
        <v>66993</v>
      </c>
      <c r="IS124" s="340">
        <f t="shared" si="296"/>
        <v>67085</v>
      </c>
      <c r="IT124" s="340">
        <f t="shared" si="296"/>
        <v>67176</v>
      </c>
      <c r="IU124" s="340">
        <f t="shared" si="296"/>
        <v>67267</v>
      </c>
      <c r="IV124" s="340">
        <f t="shared" si="296"/>
        <v>63798</v>
      </c>
      <c r="IW124" s="340">
        <f t="shared" si="296"/>
        <v>67632</v>
      </c>
      <c r="IX124" s="340">
        <f t="shared" si="296"/>
        <v>69277</v>
      </c>
      <c r="IY124" s="340">
        <f t="shared" si="296"/>
        <v>73475</v>
      </c>
      <c r="IZ124" s="340">
        <f t="shared" si="296"/>
        <v>77950</v>
      </c>
      <c r="JA124" s="340">
        <f t="shared" si="296"/>
        <v>78223</v>
      </c>
      <c r="JB124" s="340">
        <f t="shared" si="296"/>
        <v>78315</v>
      </c>
      <c r="JC124" s="340">
        <f t="shared" si="296"/>
        <v>78588</v>
      </c>
      <c r="JD124" s="340"/>
      <c r="JE124" s="340">
        <f t="shared" ref="JE124:LP124" si="297">JE66</f>
        <v>58410</v>
      </c>
      <c r="JF124" s="340">
        <f t="shared" si="297"/>
        <v>51836</v>
      </c>
      <c r="JG124" s="340">
        <f t="shared" si="297"/>
        <v>51836</v>
      </c>
      <c r="JH124" s="340">
        <f t="shared" si="297"/>
        <v>51926</v>
      </c>
      <c r="JI124" s="340">
        <f t="shared" si="297"/>
        <v>54118</v>
      </c>
      <c r="JJ124" s="340">
        <f t="shared" si="297"/>
        <v>55305</v>
      </c>
      <c r="JK124" s="340">
        <f t="shared" si="297"/>
        <v>54302</v>
      </c>
      <c r="JL124" s="340">
        <f t="shared" si="297"/>
        <v>60876</v>
      </c>
      <c r="JM124" s="340">
        <f t="shared" si="297"/>
        <v>59780</v>
      </c>
      <c r="JN124" s="340">
        <f t="shared" si="297"/>
        <v>70829</v>
      </c>
      <c r="JO124" s="340">
        <f t="shared" si="297"/>
        <v>52201</v>
      </c>
      <c r="JP124" s="340">
        <f t="shared" si="297"/>
        <v>54393</v>
      </c>
      <c r="JQ124" s="340">
        <f t="shared" si="297"/>
        <v>59962</v>
      </c>
      <c r="JR124" s="340">
        <f t="shared" si="297"/>
        <v>54483</v>
      </c>
      <c r="JS124" s="340">
        <f t="shared" si="297"/>
        <v>54575</v>
      </c>
      <c r="JT124" s="340">
        <f t="shared" si="297"/>
        <v>57954</v>
      </c>
      <c r="JU124" s="340">
        <f t="shared" si="297"/>
        <v>54667</v>
      </c>
      <c r="JV124" s="340">
        <f t="shared" si="297"/>
        <v>60237</v>
      </c>
      <c r="JW124" s="340">
        <f t="shared" si="297"/>
        <v>60327</v>
      </c>
      <c r="JX124" s="340">
        <f t="shared" si="297"/>
        <v>62610</v>
      </c>
      <c r="JY124" s="340">
        <f t="shared" si="297"/>
        <v>53844</v>
      </c>
      <c r="JZ124" s="340">
        <f t="shared" si="297"/>
        <v>52749</v>
      </c>
      <c r="KA124" s="340">
        <f t="shared" si="297"/>
        <v>60511</v>
      </c>
      <c r="KB124" s="340">
        <f t="shared" si="297"/>
        <v>58410</v>
      </c>
      <c r="KC124" s="340">
        <f t="shared" si="297"/>
        <v>55213</v>
      </c>
      <c r="KD124" s="340">
        <f t="shared" si="297"/>
        <v>63979</v>
      </c>
      <c r="KE124" s="340">
        <f t="shared" si="297"/>
        <v>66171</v>
      </c>
      <c r="KF124" s="340">
        <f t="shared" si="297"/>
        <v>62976</v>
      </c>
      <c r="KG124" s="340">
        <f t="shared" si="297"/>
        <v>60876</v>
      </c>
      <c r="KH124" s="340">
        <f t="shared" si="297"/>
        <v>60967</v>
      </c>
      <c r="KI124" s="340">
        <f t="shared" si="297"/>
        <v>58866</v>
      </c>
      <c r="KJ124" s="340">
        <f t="shared" si="297"/>
        <v>55671</v>
      </c>
      <c r="KK124" s="340">
        <f t="shared" si="297"/>
        <v>61149</v>
      </c>
      <c r="KL124" s="340">
        <f t="shared" si="297"/>
        <v>61241</v>
      </c>
      <c r="KM124" s="340">
        <f t="shared" si="297"/>
        <v>59050</v>
      </c>
      <c r="KN124" s="340">
        <f t="shared" si="297"/>
        <v>59141</v>
      </c>
      <c r="KO124" s="340">
        <f t="shared" si="297"/>
        <v>61332</v>
      </c>
      <c r="KP124" s="340">
        <f t="shared" si="297"/>
        <v>57040</v>
      </c>
      <c r="KQ124" s="340">
        <f t="shared" si="297"/>
        <v>61423</v>
      </c>
      <c r="KR124" s="340">
        <f t="shared" si="297"/>
        <v>66993</v>
      </c>
      <c r="KS124" s="340">
        <f t="shared" si="297"/>
        <v>68181</v>
      </c>
      <c r="KT124" s="340">
        <f t="shared" si="297"/>
        <v>67085</v>
      </c>
      <c r="KU124" s="340">
        <f t="shared" si="297"/>
        <v>67267</v>
      </c>
      <c r="KV124" s="340">
        <f t="shared" si="297"/>
        <v>67359</v>
      </c>
      <c r="KW124" s="340">
        <f t="shared" si="297"/>
        <v>58685</v>
      </c>
      <c r="KX124" s="340">
        <f t="shared" si="297"/>
        <v>67724</v>
      </c>
      <c r="KY124" s="340">
        <f t="shared" si="297"/>
        <v>64710</v>
      </c>
      <c r="KZ124" s="340">
        <f t="shared" si="297"/>
        <v>61515</v>
      </c>
      <c r="LA124" s="340">
        <f t="shared" si="297"/>
        <v>62793</v>
      </c>
      <c r="LB124" s="340">
        <f t="shared" si="297"/>
        <v>73840</v>
      </c>
      <c r="LC124" s="340">
        <f t="shared" si="297"/>
        <v>74115</v>
      </c>
      <c r="LD124" s="340">
        <f t="shared" si="297"/>
        <v>68728</v>
      </c>
      <c r="LE124" s="340">
        <f t="shared" si="297"/>
        <v>74297</v>
      </c>
      <c r="LF124" s="340">
        <f t="shared" si="297"/>
        <v>74389</v>
      </c>
      <c r="LG124" s="340">
        <f t="shared" si="297"/>
        <v>74480</v>
      </c>
      <c r="LH124" s="340">
        <f t="shared" si="297"/>
        <v>74571</v>
      </c>
      <c r="LI124" s="340">
        <f t="shared" si="297"/>
        <v>69277</v>
      </c>
      <c r="LJ124" s="340">
        <f t="shared" si="297"/>
        <v>74936</v>
      </c>
      <c r="LK124" s="340">
        <f t="shared" si="297"/>
        <v>76581</v>
      </c>
      <c r="LL124" s="340">
        <f t="shared" si="297"/>
        <v>82606</v>
      </c>
      <c r="LM124" s="340">
        <f t="shared" si="297"/>
        <v>88907</v>
      </c>
      <c r="LN124" s="340">
        <f t="shared" si="297"/>
        <v>89181</v>
      </c>
      <c r="LO124" s="340">
        <f t="shared" si="297"/>
        <v>89273</v>
      </c>
      <c r="LP124" s="340">
        <f t="shared" si="297"/>
        <v>89546</v>
      </c>
    </row>
    <row r="125">
      <c r="C125" s="338"/>
      <c r="D125" s="138" t="s">
        <v>170</v>
      </c>
      <c r="E125" s="397">
        <f t="shared" ref="E125:BP125" si="298">E67</f>
        <v>48549</v>
      </c>
      <c r="F125" s="397">
        <f t="shared" si="298"/>
        <v>48549</v>
      </c>
      <c r="G125" s="397">
        <f t="shared" si="298"/>
        <v>48549</v>
      </c>
      <c r="H125" s="397">
        <f t="shared" si="298"/>
        <v>48639</v>
      </c>
      <c r="I125" s="397">
        <f t="shared" si="298"/>
        <v>48639</v>
      </c>
      <c r="J125" s="397">
        <f t="shared" si="298"/>
        <v>48731</v>
      </c>
      <c r="K125" s="397">
        <f t="shared" si="298"/>
        <v>48823</v>
      </c>
      <c r="L125" s="397">
        <f t="shared" si="298"/>
        <v>48823</v>
      </c>
      <c r="M125" s="397">
        <f t="shared" si="298"/>
        <v>48823</v>
      </c>
      <c r="N125" s="397">
        <f t="shared" si="298"/>
        <v>48914</v>
      </c>
      <c r="O125" s="397">
        <f t="shared" si="298"/>
        <v>48914</v>
      </c>
      <c r="P125" s="397">
        <f t="shared" si="298"/>
        <v>48914</v>
      </c>
      <c r="Q125" s="397">
        <f t="shared" si="298"/>
        <v>49004</v>
      </c>
      <c r="R125" s="397">
        <f t="shared" si="298"/>
        <v>49004</v>
      </c>
      <c r="S125" s="397">
        <f t="shared" si="298"/>
        <v>49096</v>
      </c>
      <c r="T125" s="397">
        <f t="shared" si="298"/>
        <v>49188</v>
      </c>
      <c r="U125" s="397">
        <f t="shared" si="298"/>
        <v>49188</v>
      </c>
      <c r="V125" s="397">
        <f t="shared" si="298"/>
        <v>49279</v>
      </c>
      <c r="W125" s="397">
        <f t="shared" si="298"/>
        <v>49369</v>
      </c>
      <c r="X125" s="397">
        <f t="shared" si="298"/>
        <v>49461</v>
      </c>
      <c r="Y125" s="397">
        <f t="shared" si="298"/>
        <v>49461</v>
      </c>
      <c r="Z125" s="397">
        <f t="shared" si="298"/>
        <v>49461</v>
      </c>
      <c r="AA125" s="397">
        <f t="shared" si="298"/>
        <v>49553</v>
      </c>
      <c r="AB125" s="397">
        <f t="shared" si="298"/>
        <v>49644</v>
      </c>
      <c r="AC125" s="397">
        <f t="shared" si="298"/>
        <v>49735</v>
      </c>
      <c r="AD125" s="397">
        <f t="shared" si="298"/>
        <v>49735</v>
      </c>
      <c r="AE125" s="397">
        <f t="shared" si="298"/>
        <v>49735</v>
      </c>
      <c r="AF125" s="397">
        <f t="shared" si="298"/>
        <v>49827</v>
      </c>
      <c r="AG125" s="397">
        <f t="shared" si="298"/>
        <v>49919</v>
      </c>
      <c r="AH125" s="397">
        <f t="shared" si="298"/>
        <v>50010</v>
      </c>
      <c r="AI125" s="397">
        <f t="shared" si="298"/>
        <v>50100</v>
      </c>
      <c r="AJ125" s="397">
        <f t="shared" si="298"/>
        <v>50192</v>
      </c>
      <c r="AK125" s="397">
        <f t="shared" si="298"/>
        <v>50192</v>
      </c>
      <c r="AL125" s="397">
        <f t="shared" si="298"/>
        <v>50284</v>
      </c>
      <c r="AM125" s="397">
        <f t="shared" si="298"/>
        <v>50284</v>
      </c>
      <c r="AN125" s="397">
        <f t="shared" si="298"/>
        <v>50375</v>
      </c>
      <c r="AO125" s="397">
        <f t="shared" si="298"/>
        <v>50375</v>
      </c>
      <c r="AP125" s="397">
        <f t="shared" si="298"/>
        <v>50465</v>
      </c>
      <c r="AQ125" s="397">
        <f t="shared" si="298"/>
        <v>50465</v>
      </c>
      <c r="AR125" s="397">
        <f t="shared" si="298"/>
        <v>50557</v>
      </c>
      <c r="AS125" s="397">
        <f t="shared" si="298"/>
        <v>50649</v>
      </c>
      <c r="AT125" s="397">
        <f t="shared" si="298"/>
        <v>50649</v>
      </c>
      <c r="AU125" s="397">
        <f t="shared" si="298"/>
        <v>50830</v>
      </c>
      <c r="AV125" s="397">
        <f t="shared" si="298"/>
        <v>50922</v>
      </c>
      <c r="AW125" s="397">
        <f t="shared" si="298"/>
        <v>51014</v>
      </c>
      <c r="AX125" s="397">
        <f t="shared" si="298"/>
        <v>51288</v>
      </c>
      <c r="AY125" s="397">
        <f t="shared" si="298"/>
        <v>51561</v>
      </c>
      <c r="AZ125" s="397">
        <f t="shared" si="298"/>
        <v>51653</v>
      </c>
      <c r="BA125" s="397">
        <f t="shared" si="298"/>
        <v>51836</v>
      </c>
      <c r="BB125" s="397">
        <f t="shared" si="298"/>
        <v>51926</v>
      </c>
      <c r="BC125" s="397">
        <f t="shared" si="298"/>
        <v>52201</v>
      </c>
      <c r="BD125" s="397">
        <f t="shared" si="298"/>
        <v>52291</v>
      </c>
      <c r="BE125" s="397">
        <f t="shared" si="298"/>
        <v>52383</v>
      </c>
      <c r="BF125" s="397">
        <f t="shared" si="298"/>
        <v>52475</v>
      </c>
      <c r="BG125" s="397">
        <f t="shared" si="298"/>
        <v>52566</v>
      </c>
      <c r="BH125" s="397">
        <f t="shared" si="298"/>
        <v>52657</v>
      </c>
      <c r="BI125" s="397">
        <f t="shared" si="298"/>
        <v>52841</v>
      </c>
      <c r="BJ125" s="397">
        <f t="shared" si="298"/>
        <v>53022</v>
      </c>
      <c r="BK125" s="397">
        <f t="shared" si="298"/>
        <v>54667</v>
      </c>
      <c r="BL125" s="397">
        <f t="shared" si="298"/>
        <v>55213</v>
      </c>
      <c r="BM125" s="397">
        <f t="shared" si="298"/>
        <v>56036</v>
      </c>
      <c r="BN125" s="397">
        <f t="shared" si="298"/>
        <v>56309</v>
      </c>
      <c r="BO125" s="397">
        <f t="shared" si="298"/>
        <v>56401</v>
      </c>
      <c r="BP125" s="397">
        <f t="shared" si="298"/>
        <v>56674</v>
      </c>
      <c r="BQ125" s="397"/>
      <c r="BR125" s="397">
        <f t="shared" ref="BR125:EC125" si="299">BR67</f>
        <v>51836</v>
      </c>
      <c r="BS125" s="397">
        <f t="shared" si="299"/>
        <v>49644</v>
      </c>
      <c r="BT125" s="397">
        <f t="shared" si="299"/>
        <v>49644</v>
      </c>
      <c r="BU125" s="397">
        <f t="shared" si="299"/>
        <v>49735</v>
      </c>
      <c r="BV125" s="397">
        <f t="shared" si="299"/>
        <v>50465</v>
      </c>
      <c r="BW125" s="397">
        <f t="shared" si="299"/>
        <v>50922</v>
      </c>
      <c r="BX125" s="397">
        <f t="shared" si="299"/>
        <v>50649</v>
      </c>
      <c r="BY125" s="397">
        <f t="shared" si="299"/>
        <v>52841</v>
      </c>
      <c r="BZ125" s="397">
        <f t="shared" si="299"/>
        <v>52475</v>
      </c>
      <c r="CA125" s="397">
        <f t="shared" si="299"/>
        <v>56219</v>
      </c>
      <c r="CB125" s="397">
        <f t="shared" si="299"/>
        <v>50010</v>
      </c>
      <c r="CC125" s="397">
        <f t="shared" si="299"/>
        <v>50740</v>
      </c>
      <c r="CD125" s="397">
        <f t="shared" si="299"/>
        <v>52657</v>
      </c>
      <c r="CE125" s="397">
        <f t="shared" si="299"/>
        <v>50830</v>
      </c>
      <c r="CF125" s="397">
        <f t="shared" si="299"/>
        <v>50922</v>
      </c>
      <c r="CG125" s="397">
        <f t="shared" si="299"/>
        <v>52110</v>
      </c>
      <c r="CH125" s="397">
        <f t="shared" si="299"/>
        <v>51014</v>
      </c>
      <c r="CI125" s="397">
        <f t="shared" si="299"/>
        <v>52932</v>
      </c>
      <c r="CJ125" s="397">
        <f t="shared" si="299"/>
        <v>53022</v>
      </c>
      <c r="CK125" s="397">
        <f t="shared" si="299"/>
        <v>53844</v>
      </c>
      <c r="CL125" s="397">
        <f t="shared" si="299"/>
        <v>50922</v>
      </c>
      <c r="CM125" s="397">
        <f t="shared" si="299"/>
        <v>50557</v>
      </c>
      <c r="CN125" s="397">
        <f t="shared" si="299"/>
        <v>53206</v>
      </c>
      <c r="CO125" s="397">
        <f t="shared" si="299"/>
        <v>52566</v>
      </c>
      <c r="CP125" s="397">
        <f t="shared" si="299"/>
        <v>51561</v>
      </c>
      <c r="CQ125" s="397">
        <f t="shared" si="299"/>
        <v>54483</v>
      </c>
      <c r="CR125" s="397">
        <f t="shared" si="299"/>
        <v>55213</v>
      </c>
      <c r="CS125" s="397">
        <f t="shared" si="299"/>
        <v>54210</v>
      </c>
      <c r="CT125" s="397">
        <f t="shared" si="299"/>
        <v>53571</v>
      </c>
      <c r="CU125" s="397">
        <f t="shared" si="299"/>
        <v>53662</v>
      </c>
      <c r="CV125" s="397">
        <f t="shared" si="299"/>
        <v>53022</v>
      </c>
      <c r="CW125" s="397">
        <f t="shared" si="299"/>
        <v>52018</v>
      </c>
      <c r="CX125" s="397">
        <f t="shared" si="299"/>
        <v>53844</v>
      </c>
      <c r="CY125" s="397">
        <f t="shared" si="299"/>
        <v>53936</v>
      </c>
      <c r="CZ125" s="397">
        <f t="shared" si="299"/>
        <v>53206</v>
      </c>
      <c r="DA125" s="397">
        <f t="shared" si="299"/>
        <v>53297</v>
      </c>
      <c r="DB125" s="397">
        <f t="shared" si="299"/>
        <v>54027</v>
      </c>
      <c r="DC125" s="397">
        <f t="shared" si="299"/>
        <v>52657</v>
      </c>
      <c r="DD125" s="397">
        <f t="shared" si="299"/>
        <v>54118</v>
      </c>
      <c r="DE125" s="397">
        <f t="shared" si="299"/>
        <v>56036</v>
      </c>
      <c r="DF125" s="397">
        <f t="shared" si="299"/>
        <v>56493</v>
      </c>
      <c r="DG125" s="397">
        <f t="shared" si="299"/>
        <v>56128</v>
      </c>
      <c r="DH125" s="397">
        <f t="shared" si="299"/>
        <v>56309</v>
      </c>
      <c r="DI125" s="397">
        <f t="shared" si="299"/>
        <v>56401</v>
      </c>
      <c r="DJ125" s="397">
        <f t="shared" si="299"/>
        <v>53571</v>
      </c>
      <c r="DK125" s="397">
        <f t="shared" si="299"/>
        <v>56766</v>
      </c>
      <c r="DL125" s="397">
        <f t="shared" si="299"/>
        <v>55944</v>
      </c>
      <c r="DM125" s="397">
        <f t="shared" si="299"/>
        <v>54940</v>
      </c>
      <c r="DN125" s="397">
        <f t="shared" si="299"/>
        <v>55488</v>
      </c>
      <c r="DO125" s="397">
        <f t="shared" si="299"/>
        <v>59231</v>
      </c>
      <c r="DP125" s="397">
        <f t="shared" si="299"/>
        <v>59506</v>
      </c>
      <c r="DQ125" s="397">
        <f t="shared" si="299"/>
        <v>57770</v>
      </c>
      <c r="DR125" s="397">
        <f t="shared" si="299"/>
        <v>59688</v>
      </c>
      <c r="DS125" s="397">
        <f t="shared" si="299"/>
        <v>59780</v>
      </c>
      <c r="DT125" s="397">
        <f t="shared" si="299"/>
        <v>59871</v>
      </c>
      <c r="DU125" s="397">
        <f t="shared" si="299"/>
        <v>59962</v>
      </c>
      <c r="DV125" s="397">
        <f t="shared" si="299"/>
        <v>58319</v>
      </c>
      <c r="DW125" s="397">
        <f t="shared" si="299"/>
        <v>60327</v>
      </c>
      <c r="DX125" s="397">
        <f t="shared" si="299"/>
        <v>61972</v>
      </c>
      <c r="DY125" s="397">
        <f t="shared" si="299"/>
        <v>64345</v>
      </c>
      <c r="DZ125" s="397">
        <f t="shared" si="299"/>
        <v>66993</v>
      </c>
      <c r="EA125" s="397">
        <f t="shared" si="299"/>
        <v>67267</v>
      </c>
      <c r="EB125" s="397">
        <f t="shared" si="299"/>
        <v>67359</v>
      </c>
      <c r="EC125" s="397">
        <f t="shared" si="299"/>
        <v>67632</v>
      </c>
      <c r="ED125" s="397"/>
      <c r="EE125" s="397">
        <f t="shared" ref="EE125:GP125" si="300">EE67</f>
        <v>55123</v>
      </c>
      <c r="EF125" s="397">
        <f t="shared" si="300"/>
        <v>50740</v>
      </c>
      <c r="EG125" s="397">
        <f t="shared" si="300"/>
        <v>50740</v>
      </c>
      <c r="EH125" s="397">
        <f t="shared" si="300"/>
        <v>50830</v>
      </c>
      <c r="EI125" s="397">
        <f t="shared" si="300"/>
        <v>52291</v>
      </c>
      <c r="EJ125" s="397">
        <f t="shared" si="300"/>
        <v>53114</v>
      </c>
      <c r="EK125" s="397">
        <f t="shared" si="300"/>
        <v>52475</v>
      </c>
      <c r="EL125" s="397">
        <f t="shared" si="300"/>
        <v>56858</v>
      </c>
      <c r="EM125" s="397">
        <f t="shared" si="300"/>
        <v>56128</v>
      </c>
      <c r="EN125" s="397">
        <f t="shared" si="300"/>
        <v>63524</v>
      </c>
      <c r="EO125" s="397">
        <f t="shared" si="300"/>
        <v>51105</v>
      </c>
      <c r="EP125" s="397">
        <f t="shared" si="300"/>
        <v>52566</v>
      </c>
      <c r="EQ125" s="397">
        <f t="shared" si="300"/>
        <v>56309</v>
      </c>
      <c r="ER125" s="397">
        <f t="shared" si="300"/>
        <v>52657</v>
      </c>
      <c r="ES125" s="397">
        <f t="shared" si="300"/>
        <v>52749</v>
      </c>
      <c r="ET125" s="397">
        <f t="shared" si="300"/>
        <v>55032</v>
      </c>
      <c r="EU125" s="397">
        <f t="shared" si="300"/>
        <v>52841</v>
      </c>
      <c r="EV125" s="397">
        <f t="shared" si="300"/>
        <v>56584</v>
      </c>
      <c r="EW125" s="397">
        <f t="shared" si="300"/>
        <v>56674</v>
      </c>
      <c r="EX125" s="397">
        <f t="shared" si="300"/>
        <v>58227</v>
      </c>
      <c r="EY125" s="397">
        <f t="shared" si="300"/>
        <v>52383</v>
      </c>
      <c r="EZ125" s="397">
        <f t="shared" si="300"/>
        <v>51653</v>
      </c>
      <c r="FA125" s="397">
        <f t="shared" si="300"/>
        <v>56858</v>
      </c>
      <c r="FB125" s="397">
        <f t="shared" si="300"/>
        <v>55488</v>
      </c>
      <c r="FC125" s="397">
        <f t="shared" si="300"/>
        <v>53387</v>
      </c>
      <c r="FD125" s="397">
        <f t="shared" si="300"/>
        <v>59231</v>
      </c>
      <c r="FE125" s="397">
        <f t="shared" si="300"/>
        <v>60692</v>
      </c>
      <c r="FF125" s="397">
        <f t="shared" si="300"/>
        <v>58593</v>
      </c>
      <c r="FG125" s="397">
        <f t="shared" si="300"/>
        <v>57224</v>
      </c>
      <c r="FH125" s="397">
        <f t="shared" si="300"/>
        <v>57315</v>
      </c>
      <c r="FI125" s="397">
        <f t="shared" si="300"/>
        <v>55944</v>
      </c>
      <c r="FJ125" s="397">
        <f t="shared" si="300"/>
        <v>53844</v>
      </c>
      <c r="FK125" s="397">
        <f t="shared" si="300"/>
        <v>57497</v>
      </c>
      <c r="FL125" s="397">
        <f t="shared" si="300"/>
        <v>57589</v>
      </c>
      <c r="FM125" s="397">
        <f t="shared" si="300"/>
        <v>56128</v>
      </c>
      <c r="FN125" s="397">
        <f t="shared" si="300"/>
        <v>56219</v>
      </c>
      <c r="FO125" s="397">
        <f t="shared" si="300"/>
        <v>57680</v>
      </c>
      <c r="FP125" s="397">
        <f t="shared" si="300"/>
        <v>54848</v>
      </c>
      <c r="FQ125" s="397">
        <f t="shared" si="300"/>
        <v>57770</v>
      </c>
      <c r="FR125" s="397">
        <f t="shared" si="300"/>
        <v>61515</v>
      </c>
      <c r="FS125" s="397">
        <f t="shared" si="300"/>
        <v>62337</v>
      </c>
      <c r="FT125" s="397">
        <f t="shared" si="300"/>
        <v>61607</v>
      </c>
      <c r="FU125" s="397">
        <f t="shared" si="300"/>
        <v>61788</v>
      </c>
      <c r="FV125" s="397">
        <f t="shared" si="300"/>
        <v>61880</v>
      </c>
      <c r="FW125" s="397">
        <f t="shared" si="300"/>
        <v>56128</v>
      </c>
      <c r="FX125" s="397">
        <f t="shared" si="300"/>
        <v>62245</v>
      </c>
      <c r="FY125" s="397">
        <f t="shared" si="300"/>
        <v>60327</v>
      </c>
      <c r="FZ125" s="397">
        <f t="shared" si="300"/>
        <v>58227</v>
      </c>
      <c r="GA125" s="397">
        <f t="shared" si="300"/>
        <v>59141</v>
      </c>
      <c r="GB125" s="397">
        <f t="shared" si="300"/>
        <v>66536</v>
      </c>
      <c r="GC125" s="397">
        <f t="shared" si="300"/>
        <v>66811</v>
      </c>
      <c r="GD125" s="397">
        <f t="shared" si="300"/>
        <v>63249</v>
      </c>
      <c r="GE125" s="397">
        <f t="shared" si="300"/>
        <v>66993</v>
      </c>
      <c r="GF125" s="397">
        <f t="shared" si="300"/>
        <v>67085</v>
      </c>
      <c r="GG125" s="397">
        <f t="shared" si="300"/>
        <v>67176</v>
      </c>
      <c r="GH125" s="397">
        <f t="shared" si="300"/>
        <v>67267</v>
      </c>
      <c r="GI125" s="397">
        <f t="shared" si="300"/>
        <v>63798</v>
      </c>
      <c r="GJ125" s="397">
        <f t="shared" si="300"/>
        <v>67632</v>
      </c>
      <c r="GK125" s="397">
        <f t="shared" si="300"/>
        <v>69277</v>
      </c>
      <c r="GL125" s="397">
        <f t="shared" si="300"/>
        <v>73475</v>
      </c>
      <c r="GM125" s="397">
        <f t="shared" si="300"/>
        <v>77950</v>
      </c>
      <c r="GN125" s="397">
        <f t="shared" si="300"/>
        <v>78223</v>
      </c>
      <c r="GO125" s="397">
        <f t="shared" si="300"/>
        <v>78315</v>
      </c>
      <c r="GP125" s="397">
        <f t="shared" si="300"/>
        <v>78588</v>
      </c>
      <c r="GQ125" s="397"/>
      <c r="GR125" s="397">
        <f t="shared" ref="GR125:JC125" si="301">GR67</f>
        <v>58410</v>
      </c>
      <c r="GS125" s="397">
        <f t="shared" si="301"/>
        <v>51836</v>
      </c>
      <c r="GT125" s="397">
        <f t="shared" si="301"/>
        <v>51836</v>
      </c>
      <c r="GU125" s="397">
        <f t="shared" si="301"/>
        <v>51926</v>
      </c>
      <c r="GV125" s="397">
        <f t="shared" si="301"/>
        <v>54118</v>
      </c>
      <c r="GW125" s="397">
        <f t="shared" si="301"/>
        <v>55305</v>
      </c>
      <c r="GX125" s="397">
        <f t="shared" si="301"/>
        <v>54302</v>
      </c>
      <c r="GY125" s="397">
        <f t="shared" si="301"/>
        <v>60876</v>
      </c>
      <c r="GZ125" s="397">
        <f t="shared" si="301"/>
        <v>59780</v>
      </c>
      <c r="HA125" s="397">
        <f t="shared" si="301"/>
        <v>70829</v>
      </c>
      <c r="HB125" s="397">
        <f t="shared" si="301"/>
        <v>52201</v>
      </c>
      <c r="HC125" s="397">
        <f t="shared" si="301"/>
        <v>54393</v>
      </c>
      <c r="HD125" s="397">
        <f t="shared" si="301"/>
        <v>59962</v>
      </c>
      <c r="HE125" s="397">
        <f t="shared" si="301"/>
        <v>54483</v>
      </c>
      <c r="HF125" s="397">
        <f t="shared" si="301"/>
        <v>54575</v>
      </c>
      <c r="HG125" s="397">
        <f t="shared" si="301"/>
        <v>57954</v>
      </c>
      <c r="HH125" s="397">
        <f t="shared" si="301"/>
        <v>54667</v>
      </c>
      <c r="HI125" s="397">
        <f t="shared" si="301"/>
        <v>60237</v>
      </c>
      <c r="HJ125" s="397">
        <f t="shared" si="301"/>
        <v>60327</v>
      </c>
      <c r="HK125" s="397">
        <f t="shared" si="301"/>
        <v>62610</v>
      </c>
      <c r="HL125" s="397">
        <f t="shared" si="301"/>
        <v>53844</v>
      </c>
      <c r="HM125" s="397">
        <f t="shared" si="301"/>
        <v>52749</v>
      </c>
      <c r="HN125" s="397">
        <f t="shared" si="301"/>
        <v>60511</v>
      </c>
      <c r="HO125" s="397">
        <f t="shared" si="301"/>
        <v>58410</v>
      </c>
      <c r="HP125" s="397">
        <f t="shared" si="301"/>
        <v>55213</v>
      </c>
      <c r="HQ125" s="397">
        <f t="shared" si="301"/>
        <v>63979</v>
      </c>
      <c r="HR125" s="397">
        <f t="shared" si="301"/>
        <v>66171</v>
      </c>
      <c r="HS125" s="397">
        <f t="shared" si="301"/>
        <v>62976</v>
      </c>
      <c r="HT125" s="397">
        <f t="shared" si="301"/>
        <v>60876</v>
      </c>
      <c r="HU125" s="397">
        <f t="shared" si="301"/>
        <v>60967</v>
      </c>
      <c r="HV125" s="397">
        <f t="shared" si="301"/>
        <v>58866</v>
      </c>
      <c r="HW125" s="397">
        <f t="shared" si="301"/>
        <v>55671</v>
      </c>
      <c r="HX125" s="397">
        <f t="shared" si="301"/>
        <v>61149</v>
      </c>
      <c r="HY125" s="397">
        <f t="shared" si="301"/>
        <v>61241</v>
      </c>
      <c r="HZ125" s="397">
        <f t="shared" si="301"/>
        <v>59050</v>
      </c>
      <c r="IA125" s="397">
        <f t="shared" si="301"/>
        <v>59141</v>
      </c>
      <c r="IB125" s="397">
        <f t="shared" si="301"/>
        <v>61332</v>
      </c>
      <c r="IC125" s="397">
        <f t="shared" si="301"/>
        <v>57040</v>
      </c>
      <c r="ID125" s="397">
        <f t="shared" si="301"/>
        <v>61423</v>
      </c>
      <c r="IE125" s="397">
        <f t="shared" si="301"/>
        <v>66993</v>
      </c>
      <c r="IF125" s="397">
        <f t="shared" si="301"/>
        <v>68181</v>
      </c>
      <c r="IG125" s="397">
        <f t="shared" si="301"/>
        <v>67085</v>
      </c>
      <c r="IH125" s="397">
        <f t="shared" si="301"/>
        <v>67267</v>
      </c>
      <c r="II125" s="397">
        <f t="shared" si="301"/>
        <v>67359</v>
      </c>
      <c r="IJ125" s="397">
        <f t="shared" si="301"/>
        <v>58685</v>
      </c>
      <c r="IK125" s="397">
        <f t="shared" si="301"/>
        <v>67724</v>
      </c>
      <c r="IL125" s="397">
        <f t="shared" si="301"/>
        <v>64710</v>
      </c>
      <c r="IM125" s="397">
        <f t="shared" si="301"/>
        <v>61515</v>
      </c>
      <c r="IN125" s="397">
        <f t="shared" si="301"/>
        <v>62793</v>
      </c>
      <c r="IO125" s="397">
        <f t="shared" si="301"/>
        <v>73840</v>
      </c>
      <c r="IP125" s="397">
        <f t="shared" si="301"/>
        <v>74115</v>
      </c>
      <c r="IQ125" s="397">
        <f t="shared" si="301"/>
        <v>68728</v>
      </c>
      <c r="IR125" s="397">
        <f t="shared" si="301"/>
        <v>74297</v>
      </c>
      <c r="IS125" s="397">
        <f t="shared" si="301"/>
        <v>74389</v>
      </c>
      <c r="IT125" s="397">
        <f t="shared" si="301"/>
        <v>74480</v>
      </c>
      <c r="IU125" s="397">
        <f t="shared" si="301"/>
        <v>74571</v>
      </c>
      <c r="IV125" s="397">
        <f t="shared" si="301"/>
        <v>69277</v>
      </c>
      <c r="IW125" s="397">
        <f t="shared" si="301"/>
        <v>74936</v>
      </c>
      <c r="IX125" s="397">
        <f t="shared" si="301"/>
        <v>76581</v>
      </c>
      <c r="IY125" s="397">
        <f t="shared" si="301"/>
        <v>82606</v>
      </c>
      <c r="IZ125" s="397">
        <f t="shared" si="301"/>
        <v>88907</v>
      </c>
      <c r="JA125" s="397">
        <f t="shared" si="301"/>
        <v>89181</v>
      </c>
      <c r="JB125" s="397">
        <f t="shared" si="301"/>
        <v>89273</v>
      </c>
      <c r="JC125" s="397">
        <f t="shared" si="301"/>
        <v>89546</v>
      </c>
      <c r="JD125" s="397"/>
      <c r="JE125" s="397">
        <f t="shared" ref="JE125:LP125" si="302">JE67</f>
        <v>61698</v>
      </c>
      <c r="JF125" s="397">
        <f t="shared" si="302"/>
        <v>52932</v>
      </c>
      <c r="JG125" s="397">
        <f t="shared" si="302"/>
        <v>52932</v>
      </c>
      <c r="JH125" s="397">
        <f t="shared" si="302"/>
        <v>53022</v>
      </c>
      <c r="JI125" s="397">
        <f t="shared" si="302"/>
        <v>55944</v>
      </c>
      <c r="JJ125" s="397">
        <f t="shared" si="302"/>
        <v>57497</v>
      </c>
      <c r="JK125" s="397">
        <f t="shared" si="302"/>
        <v>56128</v>
      </c>
      <c r="JL125" s="397">
        <f t="shared" si="302"/>
        <v>64894</v>
      </c>
      <c r="JM125" s="397">
        <f t="shared" si="302"/>
        <v>63433</v>
      </c>
      <c r="JN125" s="397">
        <f t="shared" si="302"/>
        <v>78133</v>
      </c>
      <c r="JO125" s="397">
        <f t="shared" si="302"/>
        <v>53297</v>
      </c>
      <c r="JP125" s="397">
        <f t="shared" si="302"/>
        <v>56219</v>
      </c>
      <c r="JQ125" s="397">
        <f t="shared" si="302"/>
        <v>63614</v>
      </c>
      <c r="JR125" s="397">
        <f t="shared" si="302"/>
        <v>56309</v>
      </c>
      <c r="JS125" s="397">
        <f t="shared" si="302"/>
        <v>56401</v>
      </c>
      <c r="JT125" s="397">
        <f t="shared" si="302"/>
        <v>60876</v>
      </c>
      <c r="JU125" s="397">
        <f t="shared" si="302"/>
        <v>56493</v>
      </c>
      <c r="JV125" s="397">
        <f t="shared" si="302"/>
        <v>63889</v>
      </c>
      <c r="JW125" s="397">
        <f t="shared" si="302"/>
        <v>63979</v>
      </c>
      <c r="JX125" s="397">
        <f t="shared" si="302"/>
        <v>66993</v>
      </c>
      <c r="JY125" s="397">
        <f t="shared" si="302"/>
        <v>55305</v>
      </c>
      <c r="JZ125" s="397">
        <f t="shared" si="302"/>
        <v>53844</v>
      </c>
      <c r="KA125" s="397">
        <f t="shared" si="302"/>
        <v>64163</v>
      </c>
      <c r="KB125" s="397">
        <f t="shared" si="302"/>
        <v>61332</v>
      </c>
      <c r="KC125" s="397">
        <f t="shared" si="302"/>
        <v>57040</v>
      </c>
      <c r="KD125" s="397">
        <f t="shared" si="302"/>
        <v>68728</v>
      </c>
      <c r="KE125" s="397">
        <f t="shared" si="302"/>
        <v>71650</v>
      </c>
      <c r="KF125" s="397">
        <f t="shared" si="302"/>
        <v>67359</v>
      </c>
      <c r="KG125" s="397">
        <f t="shared" si="302"/>
        <v>64529</v>
      </c>
      <c r="KH125" s="397">
        <f t="shared" si="302"/>
        <v>64620</v>
      </c>
      <c r="KI125" s="397">
        <f t="shared" si="302"/>
        <v>61788</v>
      </c>
      <c r="KJ125" s="397">
        <f t="shared" si="302"/>
        <v>57497</v>
      </c>
      <c r="KK125" s="397">
        <f t="shared" si="302"/>
        <v>64802</v>
      </c>
      <c r="KL125" s="397">
        <f t="shared" si="302"/>
        <v>64894</v>
      </c>
      <c r="KM125" s="397">
        <f t="shared" si="302"/>
        <v>61972</v>
      </c>
      <c r="KN125" s="397">
        <f t="shared" si="302"/>
        <v>62063</v>
      </c>
      <c r="KO125" s="397">
        <f t="shared" si="302"/>
        <v>64985</v>
      </c>
      <c r="KP125" s="397">
        <f t="shared" si="302"/>
        <v>59231</v>
      </c>
      <c r="KQ125" s="397">
        <f t="shared" si="302"/>
        <v>65075</v>
      </c>
      <c r="KR125" s="397">
        <f t="shared" si="302"/>
        <v>72472</v>
      </c>
      <c r="KS125" s="397">
        <f t="shared" si="302"/>
        <v>74024</v>
      </c>
      <c r="KT125" s="397">
        <f t="shared" si="302"/>
        <v>72564</v>
      </c>
      <c r="KU125" s="397">
        <f t="shared" si="302"/>
        <v>72745</v>
      </c>
      <c r="KV125" s="397">
        <f t="shared" si="302"/>
        <v>72837</v>
      </c>
      <c r="KW125" s="397">
        <f t="shared" si="302"/>
        <v>61241</v>
      </c>
      <c r="KX125" s="397">
        <f t="shared" si="302"/>
        <v>73202</v>
      </c>
      <c r="KY125" s="397">
        <f t="shared" si="302"/>
        <v>69093</v>
      </c>
      <c r="KZ125" s="397">
        <f t="shared" si="302"/>
        <v>64802</v>
      </c>
      <c r="LA125" s="397">
        <f t="shared" si="302"/>
        <v>66446</v>
      </c>
      <c r="LB125" s="397">
        <f t="shared" si="302"/>
        <v>81145</v>
      </c>
      <c r="LC125" s="397">
        <f t="shared" si="302"/>
        <v>81420</v>
      </c>
      <c r="LD125" s="397">
        <f t="shared" si="302"/>
        <v>74205</v>
      </c>
      <c r="LE125" s="397">
        <f t="shared" si="302"/>
        <v>81602</v>
      </c>
      <c r="LF125" s="397">
        <f t="shared" si="302"/>
        <v>81694</v>
      </c>
      <c r="LG125" s="397">
        <f t="shared" si="302"/>
        <v>81785</v>
      </c>
      <c r="LH125" s="397">
        <f t="shared" si="302"/>
        <v>81876</v>
      </c>
      <c r="LI125" s="397">
        <f t="shared" si="302"/>
        <v>74755</v>
      </c>
      <c r="LJ125" s="397">
        <f t="shared" si="302"/>
        <v>82241</v>
      </c>
      <c r="LK125" s="397">
        <f t="shared" si="302"/>
        <v>83886</v>
      </c>
      <c r="LL125" s="397">
        <f t="shared" si="302"/>
        <v>91737</v>
      </c>
      <c r="LM125" s="397">
        <f t="shared" si="302"/>
        <v>99865</v>
      </c>
      <c r="LN125" s="397">
        <f t="shared" si="302"/>
        <v>100138</v>
      </c>
      <c r="LO125" s="397">
        <f t="shared" si="302"/>
        <v>100230</v>
      </c>
      <c r="LP125" s="397">
        <f t="shared" si="302"/>
        <v>100503</v>
      </c>
    </row>
    <row r="126">
      <c r="A126" s="331"/>
      <c r="B126" s="338"/>
      <c r="C126" s="338"/>
      <c r="D126" s="138" t="s">
        <v>282</v>
      </c>
      <c r="E126" s="341">
        <v>100.0</v>
      </c>
      <c r="F126" s="341">
        <v>100.0</v>
      </c>
      <c r="G126" s="341">
        <v>100.0</v>
      </c>
      <c r="H126" s="341">
        <v>100.0</v>
      </c>
      <c r="I126" s="341">
        <v>100.0</v>
      </c>
      <c r="J126" s="341">
        <v>100.0</v>
      </c>
      <c r="K126" s="341">
        <v>100.0</v>
      </c>
      <c r="L126" s="341">
        <v>100.0</v>
      </c>
      <c r="M126" s="341">
        <v>100.0</v>
      </c>
      <c r="N126" s="341">
        <v>100.0</v>
      </c>
      <c r="O126" s="341">
        <v>100.0</v>
      </c>
      <c r="P126" s="341">
        <v>100.0</v>
      </c>
      <c r="Q126" s="341">
        <v>100.0</v>
      </c>
      <c r="R126" s="341">
        <v>100.0</v>
      </c>
      <c r="S126" s="341">
        <v>100.0</v>
      </c>
      <c r="T126" s="341">
        <v>100.0</v>
      </c>
      <c r="U126" s="341">
        <v>100.0</v>
      </c>
      <c r="V126" s="341">
        <v>100.0</v>
      </c>
      <c r="W126" s="341">
        <v>100.0</v>
      </c>
      <c r="X126" s="341">
        <v>100.0</v>
      </c>
      <c r="Y126" s="341">
        <v>100.0</v>
      </c>
      <c r="Z126" s="341">
        <v>100.0</v>
      </c>
      <c r="AA126" s="341">
        <v>100.0</v>
      </c>
      <c r="AB126" s="341">
        <v>100.0</v>
      </c>
      <c r="AC126" s="341">
        <v>100.0</v>
      </c>
      <c r="AD126" s="341">
        <v>100.0</v>
      </c>
      <c r="AE126" s="341">
        <v>100.0</v>
      </c>
      <c r="AF126" s="341">
        <v>100.0</v>
      </c>
      <c r="AG126" s="341">
        <v>100.0</v>
      </c>
      <c r="AH126" s="341">
        <v>100.0</v>
      </c>
      <c r="AI126" s="341">
        <v>100.0</v>
      </c>
      <c r="AJ126" s="341">
        <v>100.0</v>
      </c>
      <c r="AK126" s="341">
        <v>100.0</v>
      </c>
      <c r="AL126" s="341">
        <v>100.0</v>
      </c>
      <c r="AM126" s="341">
        <v>100.0</v>
      </c>
      <c r="AN126" s="341">
        <v>100.0</v>
      </c>
      <c r="AO126" s="341">
        <v>100.0</v>
      </c>
      <c r="AP126" s="341">
        <v>100.0</v>
      </c>
      <c r="AQ126" s="341">
        <v>100.0</v>
      </c>
      <c r="AR126" s="341">
        <v>100.0</v>
      </c>
      <c r="AS126" s="341">
        <v>100.0</v>
      </c>
      <c r="AT126" s="341">
        <v>100.0</v>
      </c>
      <c r="AU126" s="341">
        <v>100.0</v>
      </c>
      <c r="AV126" s="341">
        <v>100.0</v>
      </c>
      <c r="AW126" s="341">
        <v>100.0</v>
      </c>
      <c r="AX126" s="341">
        <v>100.0</v>
      </c>
      <c r="AY126" s="341">
        <v>100.0</v>
      </c>
      <c r="AZ126" s="341">
        <v>100.0</v>
      </c>
      <c r="BA126" s="341">
        <v>100.0</v>
      </c>
      <c r="BB126" s="341">
        <v>100.0</v>
      </c>
      <c r="BC126" s="341">
        <v>100.0</v>
      </c>
      <c r="BD126" s="341">
        <v>100.0</v>
      </c>
      <c r="BE126" s="341">
        <v>100.0</v>
      </c>
      <c r="BF126" s="341">
        <v>100.0</v>
      </c>
      <c r="BG126" s="341">
        <v>100.0</v>
      </c>
      <c r="BH126" s="341">
        <v>100.0</v>
      </c>
      <c r="BI126" s="341">
        <v>100.0</v>
      </c>
      <c r="BJ126" s="341">
        <v>100.0</v>
      </c>
      <c r="BK126" s="341">
        <v>100.0</v>
      </c>
      <c r="BL126" s="341">
        <v>100.0</v>
      </c>
      <c r="BM126" s="341">
        <v>100.0</v>
      </c>
      <c r="BN126" s="341">
        <v>100.0</v>
      </c>
      <c r="BO126" s="341">
        <v>100.0</v>
      </c>
      <c r="BP126" s="341">
        <v>100.0</v>
      </c>
      <c r="BQ126" s="341"/>
      <c r="BR126" s="341">
        <v>100.0</v>
      </c>
      <c r="BS126" s="341">
        <v>100.0</v>
      </c>
      <c r="BT126" s="341">
        <v>100.0</v>
      </c>
      <c r="BU126" s="341">
        <v>100.0</v>
      </c>
      <c r="BV126" s="341">
        <v>100.0</v>
      </c>
      <c r="BW126" s="341">
        <v>100.0</v>
      </c>
      <c r="BX126" s="341">
        <v>100.0</v>
      </c>
      <c r="BY126" s="341">
        <v>100.0</v>
      </c>
      <c r="BZ126" s="341">
        <v>100.0</v>
      </c>
      <c r="CA126" s="341">
        <v>100.0</v>
      </c>
      <c r="CB126" s="341">
        <v>100.0</v>
      </c>
      <c r="CC126" s="341">
        <v>100.0</v>
      </c>
      <c r="CD126" s="341">
        <v>100.0</v>
      </c>
      <c r="CE126" s="341">
        <v>100.0</v>
      </c>
      <c r="CF126" s="341">
        <v>100.0</v>
      </c>
      <c r="CG126" s="341">
        <v>100.0</v>
      </c>
      <c r="CH126" s="341">
        <v>100.0</v>
      </c>
      <c r="CI126" s="341">
        <v>100.0</v>
      </c>
      <c r="CJ126" s="341">
        <v>100.0</v>
      </c>
      <c r="CK126" s="341">
        <v>100.0</v>
      </c>
      <c r="CL126" s="341">
        <v>100.0</v>
      </c>
      <c r="CM126" s="341">
        <v>100.0</v>
      </c>
      <c r="CN126" s="341">
        <v>100.0</v>
      </c>
      <c r="CO126" s="341">
        <v>100.0</v>
      </c>
      <c r="CP126" s="341">
        <v>100.0</v>
      </c>
      <c r="CQ126" s="341">
        <v>100.0</v>
      </c>
      <c r="CR126" s="341">
        <v>100.0</v>
      </c>
      <c r="CS126" s="341">
        <v>100.0</v>
      </c>
      <c r="CT126" s="341">
        <v>100.0</v>
      </c>
      <c r="CU126" s="341">
        <v>100.0</v>
      </c>
      <c r="CV126" s="341">
        <v>100.0</v>
      </c>
      <c r="CW126" s="341">
        <v>100.0</v>
      </c>
      <c r="CX126" s="341">
        <v>100.0</v>
      </c>
      <c r="CY126" s="341">
        <v>100.0</v>
      </c>
      <c r="CZ126" s="341">
        <v>100.0</v>
      </c>
      <c r="DA126" s="341">
        <v>100.0</v>
      </c>
      <c r="DB126" s="341">
        <v>100.0</v>
      </c>
      <c r="DC126" s="341">
        <v>100.0</v>
      </c>
      <c r="DD126" s="341">
        <v>100.0</v>
      </c>
      <c r="DE126" s="341">
        <v>100.0</v>
      </c>
      <c r="DF126" s="341">
        <v>100.0</v>
      </c>
      <c r="DG126" s="341">
        <v>100.0</v>
      </c>
      <c r="DH126" s="341">
        <v>100.0</v>
      </c>
      <c r="DI126" s="341">
        <v>100.0</v>
      </c>
      <c r="DJ126" s="341">
        <v>100.0</v>
      </c>
      <c r="DK126" s="341">
        <v>100.0</v>
      </c>
      <c r="DL126" s="341">
        <v>100.0</v>
      </c>
      <c r="DM126" s="341">
        <v>100.0</v>
      </c>
      <c r="DN126" s="341">
        <v>100.0</v>
      </c>
      <c r="DO126" s="341">
        <v>100.0</v>
      </c>
      <c r="DP126" s="341">
        <v>100.0</v>
      </c>
      <c r="DQ126" s="341">
        <v>100.0</v>
      </c>
      <c r="DR126" s="341">
        <v>100.0</v>
      </c>
      <c r="DS126" s="341">
        <v>100.0</v>
      </c>
      <c r="DT126" s="341">
        <v>100.0</v>
      </c>
      <c r="DU126" s="341">
        <v>100.0</v>
      </c>
      <c r="DV126" s="341">
        <v>100.0</v>
      </c>
      <c r="DW126" s="341">
        <v>100.0</v>
      </c>
      <c r="DX126" s="341">
        <v>100.0</v>
      </c>
      <c r="DY126" s="341">
        <v>100.0</v>
      </c>
      <c r="DZ126" s="341">
        <v>100.0</v>
      </c>
      <c r="EA126" s="341">
        <v>100.0</v>
      </c>
      <c r="EB126" s="341">
        <v>100.0</v>
      </c>
      <c r="EC126" s="341">
        <v>100.0</v>
      </c>
      <c r="ED126" s="341"/>
      <c r="EE126" s="341">
        <v>100.0</v>
      </c>
      <c r="EF126" s="341">
        <v>100.0</v>
      </c>
      <c r="EG126" s="341">
        <v>100.0</v>
      </c>
      <c r="EH126" s="341">
        <v>100.0</v>
      </c>
      <c r="EI126" s="341">
        <v>100.0</v>
      </c>
      <c r="EJ126" s="341">
        <v>100.0</v>
      </c>
      <c r="EK126" s="341">
        <v>100.0</v>
      </c>
      <c r="EL126" s="341">
        <v>100.0</v>
      </c>
      <c r="EM126" s="341">
        <v>100.0</v>
      </c>
      <c r="EN126" s="341">
        <v>100.0</v>
      </c>
      <c r="EO126" s="341">
        <v>100.0</v>
      </c>
      <c r="EP126" s="341">
        <v>100.0</v>
      </c>
      <c r="EQ126" s="341">
        <v>100.0</v>
      </c>
      <c r="ER126" s="341">
        <v>100.0</v>
      </c>
      <c r="ES126" s="341">
        <v>100.0</v>
      </c>
      <c r="ET126" s="341">
        <v>100.0</v>
      </c>
      <c r="EU126" s="341">
        <v>100.0</v>
      </c>
      <c r="EV126" s="341">
        <v>100.0</v>
      </c>
      <c r="EW126" s="341">
        <v>100.0</v>
      </c>
      <c r="EX126" s="341">
        <v>100.0</v>
      </c>
      <c r="EY126" s="341">
        <v>100.0</v>
      </c>
      <c r="EZ126" s="341">
        <v>100.0</v>
      </c>
      <c r="FA126" s="341">
        <v>100.0</v>
      </c>
      <c r="FB126" s="341">
        <v>100.0</v>
      </c>
      <c r="FC126" s="341">
        <v>100.0</v>
      </c>
      <c r="FD126" s="341">
        <v>100.0</v>
      </c>
      <c r="FE126" s="341">
        <v>100.0</v>
      </c>
      <c r="FF126" s="341">
        <v>100.0</v>
      </c>
      <c r="FG126" s="341">
        <v>100.0</v>
      </c>
      <c r="FH126" s="341">
        <v>100.0</v>
      </c>
      <c r="FI126" s="341">
        <v>100.0</v>
      </c>
      <c r="FJ126" s="341">
        <v>100.0</v>
      </c>
      <c r="FK126" s="341">
        <v>100.0</v>
      </c>
      <c r="FL126" s="341">
        <v>100.0</v>
      </c>
      <c r="FM126" s="341">
        <v>100.0</v>
      </c>
      <c r="FN126" s="341">
        <v>100.0</v>
      </c>
      <c r="FO126" s="341">
        <v>100.0</v>
      </c>
      <c r="FP126" s="341">
        <v>100.0</v>
      </c>
      <c r="FQ126" s="341">
        <v>100.0</v>
      </c>
      <c r="FR126" s="341">
        <v>100.0</v>
      </c>
      <c r="FS126" s="341">
        <v>100.0</v>
      </c>
      <c r="FT126" s="341">
        <v>100.0</v>
      </c>
      <c r="FU126" s="341">
        <v>100.0</v>
      </c>
      <c r="FV126" s="341">
        <v>100.0</v>
      </c>
      <c r="FW126" s="341">
        <v>100.0</v>
      </c>
      <c r="FX126" s="341">
        <v>100.0</v>
      </c>
      <c r="FY126" s="341">
        <v>100.0</v>
      </c>
      <c r="FZ126" s="341">
        <v>100.0</v>
      </c>
      <c r="GA126" s="341">
        <v>100.0</v>
      </c>
      <c r="GB126" s="341">
        <v>100.0</v>
      </c>
      <c r="GC126" s="341">
        <v>100.0</v>
      </c>
      <c r="GD126" s="341">
        <v>100.0</v>
      </c>
      <c r="GE126" s="341">
        <v>100.0</v>
      </c>
      <c r="GF126" s="341">
        <v>100.0</v>
      </c>
      <c r="GG126" s="341">
        <v>100.0</v>
      </c>
      <c r="GH126" s="341">
        <v>100.0</v>
      </c>
      <c r="GI126" s="341">
        <v>100.0</v>
      </c>
      <c r="GJ126" s="341">
        <v>100.0</v>
      </c>
      <c r="GK126" s="341">
        <v>100.0</v>
      </c>
      <c r="GL126" s="341">
        <v>100.0</v>
      </c>
      <c r="GM126" s="341">
        <v>100.0</v>
      </c>
      <c r="GN126" s="341">
        <v>100.0</v>
      </c>
      <c r="GO126" s="341">
        <v>100.0</v>
      </c>
      <c r="GP126" s="341">
        <v>100.0</v>
      </c>
      <c r="GQ126" s="341"/>
      <c r="GR126" s="341">
        <v>100.0</v>
      </c>
      <c r="GS126" s="341">
        <v>100.0</v>
      </c>
      <c r="GT126" s="341">
        <v>100.0</v>
      </c>
      <c r="GU126" s="341">
        <v>100.0</v>
      </c>
      <c r="GV126" s="341">
        <v>100.0</v>
      </c>
      <c r="GW126" s="341">
        <v>100.0</v>
      </c>
      <c r="GX126" s="341">
        <v>100.0</v>
      </c>
      <c r="GY126" s="341">
        <v>100.0</v>
      </c>
      <c r="GZ126" s="341">
        <v>100.0</v>
      </c>
      <c r="HA126" s="341">
        <v>100.0</v>
      </c>
      <c r="HB126" s="341">
        <v>100.0</v>
      </c>
      <c r="HC126" s="341">
        <v>100.0</v>
      </c>
      <c r="HD126" s="341">
        <v>100.0</v>
      </c>
      <c r="HE126" s="341">
        <v>100.0</v>
      </c>
      <c r="HF126" s="341">
        <v>100.0</v>
      </c>
      <c r="HG126" s="341">
        <v>100.0</v>
      </c>
      <c r="HH126" s="341">
        <v>100.0</v>
      </c>
      <c r="HI126" s="341">
        <v>100.0</v>
      </c>
      <c r="HJ126" s="341">
        <v>100.0</v>
      </c>
      <c r="HK126" s="341">
        <v>100.0</v>
      </c>
      <c r="HL126" s="341">
        <v>100.0</v>
      </c>
      <c r="HM126" s="341">
        <v>100.0</v>
      </c>
      <c r="HN126" s="341">
        <v>100.0</v>
      </c>
      <c r="HO126" s="341">
        <v>100.0</v>
      </c>
      <c r="HP126" s="341">
        <v>100.0</v>
      </c>
      <c r="HQ126" s="341">
        <v>100.0</v>
      </c>
      <c r="HR126" s="341">
        <v>100.0</v>
      </c>
      <c r="HS126" s="341">
        <v>100.0</v>
      </c>
      <c r="HT126" s="341">
        <v>100.0</v>
      </c>
      <c r="HU126" s="341">
        <v>100.0</v>
      </c>
      <c r="HV126" s="341">
        <v>100.0</v>
      </c>
      <c r="HW126" s="341">
        <v>100.0</v>
      </c>
      <c r="HX126" s="341">
        <v>100.0</v>
      </c>
      <c r="HY126" s="341">
        <v>100.0</v>
      </c>
      <c r="HZ126" s="341">
        <v>100.0</v>
      </c>
      <c r="IA126" s="341">
        <v>100.0</v>
      </c>
      <c r="IB126" s="341">
        <v>100.0</v>
      </c>
      <c r="IC126" s="341">
        <v>100.0</v>
      </c>
      <c r="ID126" s="341">
        <v>100.0</v>
      </c>
      <c r="IE126" s="341">
        <v>100.0</v>
      </c>
      <c r="IF126" s="341">
        <v>100.0</v>
      </c>
      <c r="IG126" s="341">
        <v>100.0</v>
      </c>
      <c r="IH126" s="341">
        <v>100.0</v>
      </c>
      <c r="II126" s="341">
        <v>100.0</v>
      </c>
      <c r="IJ126" s="341">
        <v>100.0</v>
      </c>
      <c r="IK126" s="341">
        <v>100.0</v>
      </c>
      <c r="IL126" s="341">
        <v>100.0</v>
      </c>
      <c r="IM126" s="341">
        <v>100.0</v>
      </c>
      <c r="IN126" s="341">
        <v>100.0</v>
      </c>
      <c r="IO126" s="341">
        <v>100.0</v>
      </c>
      <c r="IP126" s="341">
        <v>100.0</v>
      </c>
      <c r="IQ126" s="341">
        <v>100.0</v>
      </c>
      <c r="IR126" s="341">
        <v>100.0</v>
      </c>
      <c r="IS126" s="341">
        <v>100.0</v>
      </c>
      <c r="IT126" s="341">
        <v>100.0</v>
      </c>
      <c r="IU126" s="341">
        <v>100.0</v>
      </c>
      <c r="IV126" s="341">
        <v>100.0</v>
      </c>
      <c r="IW126" s="341">
        <v>100.0</v>
      </c>
      <c r="IX126" s="341">
        <v>100.0</v>
      </c>
      <c r="IY126" s="341">
        <v>100.0</v>
      </c>
      <c r="IZ126" s="341">
        <v>100.0</v>
      </c>
      <c r="JA126" s="341">
        <v>100.0</v>
      </c>
      <c r="JB126" s="341">
        <v>100.0</v>
      </c>
      <c r="JC126" s="341">
        <v>100.0</v>
      </c>
      <c r="JD126" s="341"/>
      <c r="JE126" s="341">
        <v>100.0</v>
      </c>
      <c r="JF126" s="341">
        <v>100.0</v>
      </c>
      <c r="JG126" s="341">
        <v>100.0</v>
      </c>
      <c r="JH126" s="341">
        <v>100.0</v>
      </c>
      <c r="JI126" s="341">
        <v>100.0</v>
      </c>
      <c r="JJ126" s="341">
        <v>100.0</v>
      </c>
      <c r="JK126" s="341">
        <v>100.0</v>
      </c>
      <c r="JL126" s="341">
        <v>100.0</v>
      </c>
      <c r="JM126" s="341">
        <v>100.0</v>
      </c>
      <c r="JN126" s="341">
        <v>100.0</v>
      </c>
      <c r="JO126" s="341">
        <v>100.0</v>
      </c>
      <c r="JP126" s="341">
        <v>100.0</v>
      </c>
      <c r="JQ126" s="341">
        <v>100.0</v>
      </c>
      <c r="JR126" s="341">
        <v>100.0</v>
      </c>
      <c r="JS126" s="341">
        <v>100.0</v>
      </c>
      <c r="JT126" s="341">
        <v>100.0</v>
      </c>
      <c r="JU126" s="341">
        <v>100.0</v>
      </c>
      <c r="JV126" s="341">
        <v>100.0</v>
      </c>
      <c r="JW126" s="341">
        <v>100.0</v>
      </c>
      <c r="JX126" s="341">
        <v>100.0</v>
      </c>
      <c r="JY126" s="341">
        <v>100.0</v>
      </c>
      <c r="JZ126" s="341">
        <v>100.0</v>
      </c>
      <c r="KA126" s="341">
        <v>100.0</v>
      </c>
      <c r="KB126" s="341">
        <v>100.0</v>
      </c>
      <c r="KC126" s="341">
        <v>100.0</v>
      </c>
      <c r="KD126" s="341">
        <v>100.0</v>
      </c>
      <c r="KE126" s="341">
        <v>100.0</v>
      </c>
      <c r="KF126" s="341">
        <v>100.0</v>
      </c>
      <c r="KG126" s="341">
        <v>100.0</v>
      </c>
      <c r="KH126" s="341">
        <v>100.0</v>
      </c>
      <c r="KI126" s="341">
        <v>100.0</v>
      </c>
      <c r="KJ126" s="341">
        <v>100.0</v>
      </c>
      <c r="KK126" s="341">
        <v>100.0</v>
      </c>
      <c r="KL126" s="341">
        <v>100.0</v>
      </c>
      <c r="KM126" s="341">
        <v>100.0</v>
      </c>
      <c r="KN126" s="341">
        <v>100.0</v>
      </c>
      <c r="KO126" s="341">
        <v>100.0</v>
      </c>
      <c r="KP126" s="341">
        <v>100.0</v>
      </c>
      <c r="KQ126" s="341">
        <v>100.0</v>
      </c>
      <c r="KR126" s="341">
        <v>100.0</v>
      </c>
      <c r="KS126" s="341">
        <v>100.0</v>
      </c>
      <c r="KT126" s="341">
        <v>100.0</v>
      </c>
      <c r="KU126" s="341">
        <v>100.0</v>
      </c>
      <c r="KV126" s="341">
        <v>100.0</v>
      </c>
      <c r="KW126" s="341">
        <v>100.0</v>
      </c>
      <c r="KX126" s="341">
        <v>100.0</v>
      </c>
      <c r="KY126" s="341">
        <v>100.0</v>
      </c>
      <c r="KZ126" s="341">
        <v>100.0</v>
      </c>
      <c r="LA126" s="341">
        <v>100.0</v>
      </c>
      <c r="LB126" s="341">
        <v>100.0</v>
      </c>
      <c r="LC126" s="341">
        <v>100.0</v>
      </c>
      <c r="LD126" s="341">
        <v>100.0</v>
      </c>
      <c r="LE126" s="341">
        <v>100.0</v>
      </c>
      <c r="LF126" s="341">
        <v>100.0</v>
      </c>
      <c r="LG126" s="341">
        <v>100.0</v>
      </c>
      <c r="LH126" s="341">
        <v>100.0</v>
      </c>
      <c r="LI126" s="341">
        <v>100.0</v>
      </c>
      <c r="LJ126" s="341">
        <v>100.0</v>
      </c>
      <c r="LK126" s="341">
        <v>100.0</v>
      </c>
      <c r="LL126" s="341">
        <v>100.0</v>
      </c>
      <c r="LM126" s="341">
        <v>100.0</v>
      </c>
      <c r="LN126" s="341">
        <v>100.0</v>
      </c>
      <c r="LO126" s="341">
        <v>100.0</v>
      </c>
      <c r="LP126" s="341">
        <v>100.0</v>
      </c>
    </row>
    <row r="127">
      <c r="A127" s="331"/>
      <c r="B127" s="338"/>
      <c r="C127" s="338"/>
      <c r="D127" s="138" t="s">
        <v>313</v>
      </c>
      <c r="E127" s="343">
        <v>1.0</v>
      </c>
      <c r="F127" s="343">
        <v>1.0</v>
      </c>
      <c r="G127" s="343">
        <v>1.0</v>
      </c>
      <c r="H127" s="343">
        <v>1.0</v>
      </c>
      <c r="I127" s="343">
        <v>1.0</v>
      </c>
      <c r="J127" s="343">
        <v>1.0</v>
      </c>
      <c r="K127" s="343">
        <v>1.0</v>
      </c>
      <c r="L127" s="343">
        <v>1.0</v>
      </c>
      <c r="M127" s="343">
        <v>1.0</v>
      </c>
      <c r="N127" s="343">
        <v>1.0</v>
      </c>
      <c r="O127" s="343">
        <v>1.0</v>
      </c>
      <c r="P127" s="343">
        <v>1.0</v>
      </c>
      <c r="Q127" s="343">
        <v>1.0</v>
      </c>
      <c r="R127" s="343">
        <v>1.0</v>
      </c>
      <c r="S127" s="343">
        <v>1.0</v>
      </c>
      <c r="T127" s="343">
        <v>1.0</v>
      </c>
      <c r="U127" s="343">
        <v>1.0</v>
      </c>
      <c r="V127" s="343">
        <v>1.0</v>
      </c>
      <c r="W127" s="343">
        <v>1.0</v>
      </c>
      <c r="X127" s="343">
        <v>1.0</v>
      </c>
      <c r="Y127" s="343">
        <v>1.0</v>
      </c>
      <c r="Z127" s="343">
        <v>1.0</v>
      </c>
      <c r="AA127" s="343">
        <v>1.0</v>
      </c>
      <c r="AB127" s="343">
        <v>1.0</v>
      </c>
      <c r="AC127" s="343">
        <v>1.0</v>
      </c>
      <c r="AD127" s="343">
        <v>1.0</v>
      </c>
      <c r="AE127" s="343">
        <v>1.0</v>
      </c>
      <c r="AF127" s="343">
        <v>1.0</v>
      </c>
      <c r="AG127" s="343">
        <v>1.0</v>
      </c>
      <c r="AH127" s="343">
        <v>1.0</v>
      </c>
      <c r="AI127" s="343">
        <v>1.0</v>
      </c>
      <c r="AJ127" s="343">
        <v>1.0</v>
      </c>
      <c r="AK127" s="343">
        <v>1.0</v>
      </c>
      <c r="AL127" s="343">
        <v>1.0</v>
      </c>
      <c r="AM127" s="343">
        <v>1.0</v>
      </c>
      <c r="AN127" s="343">
        <v>1.0</v>
      </c>
      <c r="AO127" s="343">
        <v>1.0</v>
      </c>
      <c r="AP127" s="343">
        <v>1.0</v>
      </c>
      <c r="AQ127" s="343">
        <v>1.0</v>
      </c>
      <c r="AR127" s="343">
        <v>1.0</v>
      </c>
      <c r="AS127" s="343">
        <v>1.0</v>
      </c>
      <c r="AT127" s="343">
        <v>1.0</v>
      </c>
      <c r="AU127" s="343">
        <v>1.0</v>
      </c>
      <c r="AV127" s="343">
        <v>1.0</v>
      </c>
      <c r="AW127" s="343">
        <v>1.0</v>
      </c>
      <c r="AX127" s="343">
        <v>1.0</v>
      </c>
      <c r="AY127" s="343">
        <v>1.0</v>
      </c>
      <c r="AZ127" s="343">
        <v>1.0</v>
      </c>
      <c r="BA127" s="343">
        <v>1.0</v>
      </c>
      <c r="BB127" s="343">
        <v>1.0</v>
      </c>
      <c r="BC127" s="343">
        <v>1.0</v>
      </c>
      <c r="BD127" s="343">
        <v>1.0</v>
      </c>
      <c r="BE127" s="343">
        <v>1.0</v>
      </c>
      <c r="BF127" s="343">
        <v>1.0</v>
      </c>
      <c r="BG127" s="343">
        <v>1.0</v>
      </c>
      <c r="BH127" s="343">
        <v>1.0</v>
      </c>
      <c r="BI127" s="343">
        <v>1.0</v>
      </c>
      <c r="BJ127" s="343">
        <v>1.0</v>
      </c>
      <c r="BK127" s="343">
        <v>1.0</v>
      </c>
      <c r="BL127" s="343">
        <v>1.0</v>
      </c>
      <c r="BM127" s="343">
        <v>1.0</v>
      </c>
      <c r="BN127" s="343">
        <v>1.0</v>
      </c>
      <c r="BO127" s="343">
        <v>1.0</v>
      </c>
      <c r="BP127" s="343">
        <v>1.0</v>
      </c>
      <c r="BQ127" s="343"/>
      <c r="BR127" s="343">
        <f>VLOOKUP(BR$64,'3a. TBond Main'!$A$10:$AN$72,BR121)</f>
        <v>0.9964972026</v>
      </c>
      <c r="BS127" s="343">
        <f>VLOOKUP(BS$64,'3a. TBond Main'!$A$10:$AN$72,BS121)</f>
        <v>1.097902542</v>
      </c>
      <c r="BT127" s="343">
        <f>VLOOKUP(BT$64,'3a. TBond Main'!$A$10:$AN$72,BT121)</f>
        <v>1.035112536</v>
      </c>
      <c r="BU127" s="343">
        <f>VLOOKUP(BU$64,'3a. TBond Main'!$A$10:$AN$72,BU121)</f>
        <v>1.014865657</v>
      </c>
      <c r="BV127" s="343">
        <f>VLOOKUP(BV$64,'3a. TBond Main'!$A$10:$AN$72,BV121)</f>
        <v>0.9880843994</v>
      </c>
      <c r="BW127" s="343">
        <f>VLOOKUP(BW$64,'3a. TBond Main'!$A$10:$AN$72,BW121)</f>
        <v>0.9311871013</v>
      </c>
      <c r="BX127" s="343">
        <f>VLOOKUP(BX$64,'3a. TBond Main'!$A$10:$AN$72,BX121)</f>
        <v>0.9805464638</v>
      </c>
      <c r="BY127" s="343">
        <f>VLOOKUP(BY$64,'3a. TBond Main'!$A$10:$AN$72,BY121)</f>
        <v>1.077664744</v>
      </c>
      <c r="BZ127" s="343">
        <f>VLOOKUP(BZ$64,'3a. TBond Main'!$A$10:$AN$72,BZ121)</f>
        <v>0.9361082693</v>
      </c>
      <c r="CA127" s="343">
        <f>VLOOKUP(CA$64,'3a. TBond Main'!$A$10:$AN$72,CA121)</f>
        <v>1.421633208</v>
      </c>
      <c r="CB127" s="343">
        <f>VLOOKUP(CB$64,'3a. TBond Main'!$A$10:$AN$72,CB121)</f>
        <v>1.08112596</v>
      </c>
      <c r="CC127" s="343">
        <f>VLOOKUP(CC$64,'3a. TBond Main'!$A$10:$AN$72,CC121)</f>
        <v>0.9308379806</v>
      </c>
      <c r="CD127" s="343">
        <f>VLOOKUP(CD$64,'3a. TBond Main'!$A$10:$AN$72,CD121)</f>
        <v>0.9253586752</v>
      </c>
      <c r="CE127" s="343">
        <f>VLOOKUP(CE$64,'3a. TBond Main'!$A$10:$AN$72,CE121)</f>
        <v>0.9550458495</v>
      </c>
      <c r="CF127" s="343">
        <f>VLOOKUP(CF$64,'3a. TBond Main'!$A$10:$AN$72,CF121)</f>
        <v>0.9786799163</v>
      </c>
      <c r="CG127" s="343">
        <f>VLOOKUP(CG$64,'3a. TBond Main'!$A$10:$AN$72,CG121)</f>
        <v>0.9455701197</v>
      </c>
      <c r="CH127" s="343">
        <f>VLOOKUP(CH$64,'3a. TBond Main'!$A$10:$AN$72,CH121)</f>
        <v>0.9938143485</v>
      </c>
      <c r="CI127" s="343">
        <f>VLOOKUP(CI$64,'3a. TBond Main'!$A$10:$AN$72,CI121)</f>
        <v>1.341193957</v>
      </c>
      <c r="CJ127" s="343">
        <f>VLOOKUP(CJ$64,'3a. TBond Main'!$A$10:$AN$72,CJ121)</f>
        <v>0.9907786652</v>
      </c>
      <c r="CK127" s="343">
        <f>VLOOKUP(CK$64,'3a. TBond Main'!$A$10:$AN$72,CK121)</f>
        <v>1.081694748</v>
      </c>
      <c r="CL127" s="343">
        <f>VLOOKUP(CL$64,'3a. TBond Main'!$A$10:$AN$72,CL121)</f>
        <v>0.7965393232</v>
      </c>
      <c r="CM127" s="343">
        <f>VLOOKUP(CM$64,'3a. TBond Main'!$A$10:$AN$72,CM121)</f>
        <v>0.8333812012</v>
      </c>
      <c r="CN127" s="343">
        <f>VLOOKUP(CN$64,'3a. TBond Main'!$A$10:$AN$72,CN121)</f>
        <v>0.9471105478</v>
      </c>
      <c r="CO127" s="343">
        <f>VLOOKUP(CO$64,'3a. TBond Main'!$A$10:$AN$72,CO121)</f>
        <v>0.9782199856</v>
      </c>
      <c r="CP127" s="343">
        <f>VLOOKUP(CP$64,'3a. TBond Main'!$A$10:$AN$72,CP121)</f>
        <v>1.129138168</v>
      </c>
      <c r="CQ127" s="343">
        <f>VLOOKUP(CQ$64,'3a. TBond Main'!$A$10:$AN$72,CQ121)</f>
        <v>1.085372722</v>
      </c>
      <c r="CR127" s="343">
        <f>VLOOKUP(CR$64,'3a. TBond Main'!$A$10:$AN$72,CR121)</f>
        <v>1.612896012</v>
      </c>
      <c r="CS127" s="343">
        <f>VLOOKUP(CS$64,'3a. TBond Main'!$A$10:$AN$72,CS121)</f>
        <v>0.9418031623</v>
      </c>
      <c r="CT127" s="343">
        <f>VLOOKUP(CT$64,'3a. TBond Main'!$A$10:$AN$72,CT121)</f>
        <v>0.9200759301</v>
      </c>
      <c r="CU127" s="343">
        <f>VLOOKUP(CU$64,'3a. TBond Main'!$A$10:$AN$72,CU121)</f>
        <v>1.462936677</v>
      </c>
      <c r="CV127" s="343">
        <f>VLOOKUP(CV$64,'3a. TBond Main'!$A$10:$AN$72,CV121)</f>
        <v>0.9265393921</v>
      </c>
      <c r="CW127" s="343">
        <f>VLOOKUP(CW$64,'3a. TBond Main'!$A$10:$AN$72,CW121)</f>
        <v>0.7557054488</v>
      </c>
      <c r="CX127" s="343">
        <f>VLOOKUP(CX$64,'3a. TBond Main'!$A$10:$AN$72,CX121)</f>
        <v>0.9071292407</v>
      </c>
      <c r="CY127" s="343">
        <f>VLOOKUP(CY$64,'3a. TBond Main'!$A$10:$AN$72,CY121)</f>
        <v>0.9471105478</v>
      </c>
      <c r="CZ127" s="343">
        <f>VLOOKUP(CZ$64,'3a. TBond Main'!$A$10:$AN$72,CZ121)</f>
        <v>1.131493269</v>
      </c>
      <c r="DA127" s="343">
        <f>VLOOKUP(DA$64,'3a. TBond Main'!$A$10:$AN$72,DA121)</f>
        <v>0.9808251546</v>
      </c>
      <c r="DB127" s="343">
        <f>VLOOKUP(DB$64,'3a. TBond Main'!$A$10:$AN$72,DB121)</f>
        <v>0.9333975246</v>
      </c>
      <c r="DC127" s="343">
        <f>VLOOKUP(DC$64,'3a. TBond Main'!$A$10:$AN$72,DC121)</f>
        <v>0.7335369625</v>
      </c>
      <c r="DD127" s="343">
        <f>VLOOKUP(DD$64,'3a. TBond Main'!$A$10:$AN$72,DD121)</f>
        <v>0.9612325092</v>
      </c>
      <c r="DE127" s="343">
        <f>VLOOKUP(DE$64,'3a. TBond Main'!$A$10:$AN$72,DE121)</f>
        <v>1.118428811</v>
      </c>
      <c r="DF127" s="343">
        <f>VLOOKUP(DF$64,'3a. TBond Main'!$A$10:$AN$72,DF121)</f>
        <v>1.122008269</v>
      </c>
      <c r="DG127" s="343">
        <f>VLOOKUP(DG$64,'3a. TBond Main'!$A$10:$AN$72,DG121)</f>
        <v>0.9243364864</v>
      </c>
      <c r="DH127" s="343">
        <f>VLOOKUP(DH$64,'3a. TBond Main'!$A$10:$AN$72,DH121)</f>
        <v>0.8371672037</v>
      </c>
      <c r="DI127" s="343">
        <f>VLOOKUP(DI$64,'3a. TBond Main'!$A$10:$AN$72,DI121)</f>
        <v>0.8371672037</v>
      </c>
      <c r="DJ127" s="343">
        <f>VLOOKUP(DJ$64,'3a. TBond Main'!$A$10:$AN$72,DJ121)</f>
        <v>0.6642607624</v>
      </c>
      <c r="DK127" s="343">
        <f>VLOOKUP(DK$64,'3a. TBond Main'!$A$10:$AN$72,DK121)</f>
        <v>0.9575719251</v>
      </c>
      <c r="DL127" s="343">
        <f>VLOOKUP(DL$64,'3a. TBond Main'!$A$10:$AN$72,DL121)</f>
        <v>0.9268203803</v>
      </c>
      <c r="DM127" s="343">
        <f>VLOOKUP(DM$64,'3a. TBond Main'!$A$10:$AN$72,DM121)</f>
        <v>0.6792571718</v>
      </c>
      <c r="DN127" s="343">
        <f>VLOOKUP(DN$64,'3a. TBond Main'!$A$10:$AN$72,DN121)</f>
        <v>0.8945418496</v>
      </c>
      <c r="DO127" s="343">
        <f>VLOOKUP(DO$64,'3a. TBond Main'!$A$10:$AN$72,DO121)</f>
        <v>1.27258735</v>
      </c>
      <c r="DP127" s="343">
        <f>VLOOKUP(DP$64,'3a. TBond Main'!$A$10:$AN$72,DP121)</f>
        <v>1.151828198</v>
      </c>
      <c r="DQ127" s="343">
        <f>VLOOKUP(DQ$64,'3a. TBond Main'!$A$10:$AN$72,DQ121)</f>
        <v>0.9439950129</v>
      </c>
      <c r="DR127" s="343">
        <f>VLOOKUP(DR$64,'3a. TBond Main'!$A$10:$AN$72,DR121)</f>
        <v>1.151828198</v>
      </c>
      <c r="DS127" s="343">
        <f>VLOOKUP(DS$64,'3a. TBond Main'!$A$10:$AN$72,DS121)</f>
        <v>0.8208033988</v>
      </c>
      <c r="DT127" s="343">
        <f>VLOOKUP(DT$64,'3a. TBond Main'!$A$10:$AN$72,DT121)</f>
        <v>1.151828198</v>
      </c>
      <c r="DU127" s="343">
        <f>VLOOKUP(DU$64,'3a. TBond Main'!$A$10:$AN$72,DU121)</f>
        <v>0.8208033988</v>
      </c>
      <c r="DV127" s="343">
        <f>VLOOKUP(DV$64,'3a. TBond Main'!$A$10:$AN$72,DV121)</f>
        <v>1.012161856</v>
      </c>
      <c r="DW127" s="343">
        <f>VLOOKUP(DW$64,'3a. TBond Main'!$A$10:$AN$72,DW121)</f>
        <v>0.9309722092</v>
      </c>
      <c r="DX127" s="343">
        <f>VLOOKUP(DX$64,'3a. TBond Main'!$A$10:$AN$72,DX121)</f>
        <v>1.008306871</v>
      </c>
      <c r="DY127" s="343">
        <f>VLOOKUP(DY$64,'3a. TBond Main'!$A$10:$AN$72,DY121)</f>
        <v>0.8911947506</v>
      </c>
      <c r="DZ127" s="343">
        <f>VLOOKUP(DZ$64,'3a. TBond Main'!$A$10:$AN$72,DZ121)</f>
        <v>1.188784428</v>
      </c>
      <c r="EA127" s="343">
        <f>VLOOKUP(EA$64,'3a. TBond Main'!$A$10:$AN$72,EA121)</f>
        <v>0.8061754121</v>
      </c>
      <c r="EB127" s="343">
        <f>VLOOKUP(EB$64,'3a. TBond Main'!$A$10:$AN$72,EB121)</f>
        <v>0.8061754121</v>
      </c>
      <c r="EC127" s="343">
        <f>VLOOKUP(EC$64,'3a. TBond Main'!$A$10:$AN$72,EC121)</f>
        <v>0.8061754121</v>
      </c>
      <c r="ED127" s="343"/>
      <c r="EE127" s="343">
        <f>VLOOKUP(EE$64,'3a. TBond Main'!$A$10:$AN$72,EE121)</f>
        <v>0.9964972026</v>
      </c>
      <c r="EF127" s="343">
        <f>VLOOKUP(EF$64,'3a. TBond Main'!$A$10:$AN$72,EF121)</f>
        <v>1.097902542</v>
      </c>
      <c r="EG127" s="343">
        <f>VLOOKUP(EG$64,'3a. TBond Main'!$A$10:$AN$72,EG121)</f>
        <v>1.035112536</v>
      </c>
      <c r="EH127" s="343">
        <f>VLOOKUP(EH$64,'3a. TBond Main'!$A$10:$AN$72,EH121)</f>
        <v>1.014865657</v>
      </c>
      <c r="EI127" s="343">
        <f>VLOOKUP(EI$64,'3a. TBond Main'!$A$10:$AN$72,EI121)</f>
        <v>0.9880843994</v>
      </c>
      <c r="EJ127" s="343">
        <f>VLOOKUP(EJ$64,'3a. TBond Main'!$A$10:$AN$72,EJ121)</f>
        <v>0.9311871013</v>
      </c>
      <c r="EK127" s="343">
        <f>VLOOKUP(EK$64,'3a. TBond Main'!$A$10:$AN$72,EK121)</f>
        <v>0.9805464638</v>
      </c>
      <c r="EL127" s="343">
        <f>VLOOKUP(EL$64,'3a. TBond Main'!$A$10:$AN$72,EL121)</f>
        <v>1.077664744</v>
      </c>
      <c r="EM127" s="343">
        <f>VLOOKUP(EM$64,'3a. TBond Main'!$A$10:$AN$72,EM121)</f>
        <v>0.9361082693</v>
      </c>
      <c r="EN127" s="343">
        <f>VLOOKUP(EN$64,'3a. TBond Main'!$A$10:$AN$72,EN121)</f>
        <v>1.421633208</v>
      </c>
      <c r="EO127" s="343">
        <f>VLOOKUP(EO$64,'3a. TBond Main'!$A$10:$AN$72,EO121)</f>
        <v>1.08112596</v>
      </c>
      <c r="EP127" s="343">
        <f>VLOOKUP(EP$64,'3a. TBond Main'!$A$10:$AN$72,EP121)</f>
        <v>0.9308379806</v>
      </c>
      <c r="EQ127" s="343">
        <f>VLOOKUP(EQ$64,'3a. TBond Main'!$A$10:$AN$72,EQ121)</f>
        <v>0.9253586752</v>
      </c>
      <c r="ER127" s="343">
        <f>VLOOKUP(ER$64,'3a. TBond Main'!$A$10:$AN$72,ER121)</f>
        <v>0.9550458495</v>
      </c>
      <c r="ES127" s="343">
        <f>VLOOKUP(ES$64,'3a. TBond Main'!$A$10:$AN$72,ES121)</f>
        <v>0.9786799163</v>
      </c>
      <c r="ET127" s="343">
        <f>VLOOKUP(ET$64,'3a. TBond Main'!$A$10:$AN$72,ET121)</f>
        <v>0.9455701197</v>
      </c>
      <c r="EU127" s="343">
        <f>VLOOKUP(EU$64,'3a. TBond Main'!$A$10:$AN$72,EU121)</f>
        <v>0.9938143485</v>
      </c>
      <c r="EV127" s="343">
        <f>VLOOKUP(EV$64,'3a. TBond Main'!$A$10:$AN$72,EV121)</f>
        <v>1.341193957</v>
      </c>
      <c r="EW127" s="343">
        <f>VLOOKUP(EW$64,'3a. TBond Main'!$A$10:$AN$72,EW121)</f>
        <v>0.9907786652</v>
      </c>
      <c r="EX127" s="343">
        <f>VLOOKUP(EX$64,'3a. TBond Main'!$A$10:$AN$72,EX121)</f>
        <v>1.081694748</v>
      </c>
      <c r="EY127" s="343">
        <f>VLOOKUP(EY$64,'3a. TBond Main'!$A$10:$AN$72,EY121)</f>
        <v>0.7965393232</v>
      </c>
      <c r="EZ127" s="343">
        <f>VLOOKUP(EZ$64,'3a. TBond Main'!$A$10:$AN$72,EZ121)</f>
        <v>0.8333812012</v>
      </c>
      <c r="FA127" s="343">
        <f>VLOOKUP(FA$64,'3a. TBond Main'!$A$10:$AN$72,FA121)</f>
        <v>0.9471105478</v>
      </c>
      <c r="FB127" s="343">
        <f>VLOOKUP(FB$64,'3a. TBond Main'!$A$10:$AN$72,FB121)</f>
        <v>0.9782199856</v>
      </c>
      <c r="FC127" s="343">
        <f>VLOOKUP(FC$64,'3a. TBond Main'!$A$10:$AN$72,FC121)</f>
        <v>1.129138168</v>
      </c>
      <c r="FD127" s="343">
        <f>VLOOKUP(FD$64,'3a. TBond Main'!$A$10:$AN$72,FD121)</f>
        <v>1.085372722</v>
      </c>
      <c r="FE127" s="343">
        <f>VLOOKUP(FE$64,'3a. TBond Main'!$A$10:$AN$72,FE121)</f>
        <v>1.612896012</v>
      </c>
      <c r="FF127" s="343">
        <f>VLOOKUP(FF$64,'3a. TBond Main'!$A$10:$AN$72,FF121)</f>
        <v>0.9418031623</v>
      </c>
      <c r="FG127" s="343">
        <f>VLOOKUP(FG$64,'3a. TBond Main'!$A$10:$AN$72,FG121)</f>
        <v>0.9200759301</v>
      </c>
      <c r="FH127" s="343">
        <f>VLOOKUP(FH$64,'3a. TBond Main'!$A$10:$AN$72,FH121)</f>
        <v>1.462936677</v>
      </c>
      <c r="FI127" s="343">
        <f>VLOOKUP(FI$64,'3a. TBond Main'!$A$10:$AN$72,FI121)</f>
        <v>0.9265393921</v>
      </c>
      <c r="FJ127" s="343">
        <f>VLOOKUP(FJ$64,'3a. TBond Main'!$A$10:$AN$72,FJ121)</f>
        <v>0.7557054488</v>
      </c>
      <c r="FK127" s="343">
        <f>VLOOKUP(FK$64,'3a. TBond Main'!$A$10:$AN$72,FK121)</f>
        <v>0.9071292407</v>
      </c>
      <c r="FL127" s="343">
        <f>VLOOKUP(FL$64,'3a. TBond Main'!$A$10:$AN$72,FL121)</f>
        <v>0.9471105478</v>
      </c>
      <c r="FM127" s="343">
        <f>VLOOKUP(FM$64,'3a. TBond Main'!$A$10:$AN$72,FM121)</f>
        <v>1.131493269</v>
      </c>
      <c r="FN127" s="343">
        <f>VLOOKUP(FN$64,'3a. TBond Main'!$A$10:$AN$72,FN121)</f>
        <v>0.9808251546</v>
      </c>
      <c r="FO127" s="343">
        <f>VLOOKUP(FO$64,'3a. TBond Main'!$A$10:$AN$72,FO121)</f>
        <v>0.9333975246</v>
      </c>
      <c r="FP127" s="343">
        <f>VLOOKUP(FP$64,'3a. TBond Main'!$A$10:$AN$72,FP121)</f>
        <v>0.7335369625</v>
      </c>
      <c r="FQ127" s="343">
        <f>VLOOKUP(FQ$64,'3a. TBond Main'!$A$10:$AN$72,FQ121)</f>
        <v>0.9612325092</v>
      </c>
      <c r="FR127" s="343">
        <f>VLOOKUP(FR$64,'3a. TBond Main'!$A$10:$AN$72,FR121)</f>
        <v>1.118428811</v>
      </c>
      <c r="FS127" s="343">
        <f>VLOOKUP(FS$64,'3a. TBond Main'!$A$10:$AN$72,FS121)</f>
        <v>1.122008269</v>
      </c>
      <c r="FT127" s="343">
        <f>VLOOKUP(FT$64,'3a. TBond Main'!$A$10:$AN$72,FT121)</f>
        <v>0.9243364864</v>
      </c>
      <c r="FU127" s="343">
        <f>VLOOKUP(FU$64,'3a. TBond Main'!$A$10:$AN$72,FU121)</f>
        <v>0.8371672037</v>
      </c>
      <c r="FV127" s="343">
        <f>VLOOKUP(FV$64,'3a. TBond Main'!$A$10:$AN$72,FV121)</f>
        <v>0.8371672037</v>
      </c>
      <c r="FW127" s="343">
        <f>VLOOKUP(FW$64,'3a. TBond Main'!$A$10:$AN$72,FW121)</f>
        <v>0.6642607624</v>
      </c>
      <c r="FX127" s="343">
        <f>VLOOKUP(FX$64,'3a. TBond Main'!$A$10:$AN$72,FX121)</f>
        <v>0.9575719251</v>
      </c>
      <c r="FY127" s="343">
        <f>VLOOKUP(FY$64,'3a. TBond Main'!$A$10:$AN$72,FY121)</f>
        <v>0.9268203803</v>
      </c>
      <c r="FZ127" s="343">
        <f>VLOOKUP(FZ$64,'3a. TBond Main'!$A$10:$AN$72,FZ121)</f>
        <v>0.6792571718</v>
      </c>
      <c r="GA127" s="343">
        <f>VLOOKUP(GA$64,'3a. TBond Main'!$A$10:$AN$72,GA121)</f>
        <v>0.8945418496</v>
      </c>
      <c r="GB127" s="343">
        <f>VLOOKUP(GB$64,'3a. TBond Main'!$A$10:$AN$72,GB121)</f>
        <v>1.27258735</v>
      </c>
      <c r="GC127" s="343">
        <f>VLOOKUP(GC$64,'3a. TBond Main'!$A$10:$AN$72,GC121)</f>
        <v>1.151828198</v>
      </c>
      <c r="GD127" s="343">
        <f>VLOOKUP(GD$64,'3a. TBond Main'!$A$10:$AN$72,GD121)</f>
        <v>0.9439950129</v>
      </c>
      <c r="GE127" s="343">
        <f>VLOOKUP(GE$64,'3a. TBond Main'!$A$10:$AN$72,GE121)</f>
        <v>1.151828198</v>
      </c>
      <c r="GF127" s="343">
        <f>VLOOKUP(GF$64,'3a. TBond Main'!$A$10:$AN$72,GF121)</f>
        <v>0.8208033988</v>
      </c>
      <c r="GG127" s="343">
        <f>VLOOKUP(GG$64,'3a. TBond Main'!$A$10:$AN$72,GG121)</f>
        <v>1.151828198</v>
      </c>
      <c r="GH127" s="343">
        <f>VLOOKUP(GH$64,'3a. TBond Main'!$A$10:$AN$72,GH121)</f>
        <v>0.8208033988</v>
      </c>
      <c r="GI127" s="343">
        <f>VLOOKUP(GI$64,'3a. TBond Main'!$A$10:$AN$72,GI121)</f>
        <v>1.012161856</v>
      </c>
      <c r="GJ127" s="343">
        <f>VLOOKUP(GJ$64,'3a. TBond Main'!$A$10:$AN$72,GJ121)</f>
        <v>0.9309722092</v>
      </c>
      <c r="GK127" s="343">
        <f>VLOOKUP(GK$64,'3a. TBond Main'!$A$10:$AN$72,GK121)</f>
        <v>1.008306871</v>
      </c>
      <c r="GL127" s="343">
        <f>VLOOKUP(GL$64,'3a. TBond Main'!$A$10:$AN$72,GL121)</f>
        <v>0.8911947506</v>
      </c>
      <c r="GM127" s="343">
        <f>VLOOKUP(GM$64,'3a. TBond Main'!$A$10:$AN$72,GM121)</f>
        <v>1.188784428</v>
      </c>
      <c r="GN127" s="343">
        <f>VLOOKUP(GN$64,'3a. TBond Main'!$A$10:$AN$72,GN121)</f>
        <v>0.8061754121</v>
      </c>
      <c r="GO127" s="343">
        <f>VLOOKUP(GO$64,'3a. TBond Main'!$A$10:$AN$72,GO121)</f>
        <v>0.8061754121</v>
      </c>
      <c r="GP127" s="343">
        <f>VLOOKUP(GP$64,'3a. TBond Main'!$A$10:$AN$72,GP121)</f>
        <v>0.8061754121</v>
      </c>
      <c r="GQ127" s="343"/>
      <c r="GR127" s="343">
        <f>VLOOKUP(GR$64,'3a. TBond Main'!$A$10:$AN$72,GR121)</f>
        <v>0.9964972026</v>
      </c>
      <c r="GS127" s="343">
        <f>VLOOKUP(GS$64,'3a. TBond Main'!$A$10:$AN$72,GS121)</f>
        <v>1.097902542</v>
      </c>
      <c r="GT127" s="343">
        <f>VLOOKUP(GT$64,'3a. TBond Main'!$A$10:$AN$72,GT121)</f>
        <v>1.035112536</v>
      </c>
      <c r="GU127" s="343">
        <f>VLOOKUP(GU$64,'3a. TBond Main'!$A$10:$AN$72,GU121)</f>
        <v>1.014865657</v>
      </c>
      <c r="GV127" s="343">
        <f>VLOOKUP(GV$64,'3a. TBond Main'!$A$10:$AN$72,GV121)</f>
        <v>0.9880843994</v>
      </c>
      <c r="GW127" s="343">
        <f>VLOOKUP(GW$64,'3a. TBond Main'!$A$10:$AN$72,GW121)</f>
        <v>0.9311871013</v>
      </c>
      <c r="GX127" s="343">
        <f>VLOOKUP(GX$64,'3a. TBond Main'!$A$10:$AN$72,GX121)</f>
        <v>0.9805464638</v>
      </c>
      <c r="GY127" s="343">
        <f>VLOOKUP(GY$64,'3a. TBond Main'!$A$10:$AN$72,GY121)</f>
        <v>1.077664744</v>
      </c>
      <c r="GZ127" s="343">
        <f>VLOOKUP(GZ$64,'3a. TBond Main'!$A$10:$AN$72,GZ121)</f>
        <v>0.9361082693</v>
      </c>
      <c r="HA127" s="343">
        <f>VLOOKUP(HA$64,'3a. TBond Main'!$A$10:$AN$72,HA121)</f>
        <v>1.421633208</v>
      </c>
      <c r="HB127" s="343">
        <f>VLOOKUP(HB$64,'3a. TBond Main'!$A$10:$AN$72,HB121)</f>
        <v>1.08112596</v>
      </c>
      <c r="HC127" s="343">
        <f>VLOOKUP(HC$64,'3a. TBond Main'!$A$10:$AN$72,HC121)</f>
        <v>0.9308379806</v>
      </c>
      <c r="HD127" s="343">
        <f>VLOOKUP(HD$64,'3a. TBond Main'!$A$10:$AN$72,HD121)</f>
        <v>0.9253586752</v>
      </c>
      <c r="HE127" s="343">
        <f>VLOOKUP(HE$64,'3a. TBond Main'!$A$10:$AN$72,HE121)</f>
        <v>0.9550458495</v>
      </c>
      <c r="HF127" s="343">
        <f>VLOOKUP(HF$64,'3a. TBond Main'!$A$10:$AN$72,HF121)</f>
        <v>0.9786799163</v>
      </c>
      <c r="HG127" s="343">
        <f>VLOOKUP(HG$64,'3a. TBond Main'!$A$10:$AN$72,HG121)</f>
        <v>0.9455701197</v>
      </c>
      <c r="HH127" s="343">
        <f>VLOOKUP(HH$64,'3a. TBond Main'!$A$10:$AN$72,HH121)</f>
        <v>0.9938143485</v>
      </c>
      <c r="HI127" s="343">
        <f>VLOOKUP(HI$64,'3a. TBond Main'!$A$10:$AN$72,HI121)</f>
        <v>1.341193957</v>
      </c>
      <c r="HJ127" s="343">
        <f>VLOOKUP(HJ$64,'3a. TBond Main'!$A$10:$AN$72,HJ121)</f>
        <v>0.9907786652</v>
      </c>
      <c r="HK127" s="343">
        <f>VLOOKUP(HK$64,'3a. TBond Main'!$A$10:$AN$72,HK121)</f>
        <v>1.081694748</v>
      </c>
      <c r="HL127" s="343">
        <f>VLOOKUP(HL$64,'3a. TBond Main'!$A$10:$AN$72,HL121)</f>
        <v>0.7965393232</v>
      </c>
      <c r="HM127" s="343">
        <f>VLOOKUP(HM$64,'3a. TBond Main'!$A$10:$AN$72,HM121)</f>
        <v>0.8333812012</v>
      </c>
      <c r="HN127" s="343">
        <f>VLOOKUP(HN$64,'3a. TBond Main'!$A$10:$AN$72,HN121)</f>
        <v>0.9471105478</v>
      </c>
      <c r="HO127" s="343">
        <f>VLOOKUP(HO$64,'3a. TBond Main'!$A$10:$AN$72,HO121)</f>
        <v>0.9782199856</v>
      </c>
      <c r="HP127" s="343">
        <f>VLOOKUP(HP$64,'3a. TBond Main'!$A$10:$AN$72,HP121)</f>
        <v>1.129138168</v>
      </c>
      <c r="HQ127" s="343">
        <f>VLOOKUP(HQ$64,'3a. TBond Main'!$A$10:$AN$72,HQ121)</f>
        <v>1.085372722</v>
      </c>
      <c r="HR127" s="343">
        <f>VLOOKUP(HR$64,'3a. TBond Main'!$A$10:$AN$72,HR121)</f>
        <v>1.612896012</v>
      </c>
      <c r="HS127" s="343">
        <f>VLOOKUP(HS$64,'3a. TBond Main'!$A$10:$AN$72,HS121)</f>
        <v>0.9418031623</v>
      </c>
      <c r="HT127" s="343">
        <f>VLOOKUP(HT$64,'3a. TBond Main'!$A$10:$AN$72,HT121)</f>
        <v>0.9200759301</v>
      </c>
      <c r="HU127" s="343">
        <f>VLOOKUP(HU$64,'3a. TBond Main'!$A$10:$AN$72,HU121)</f>
        <v>1.462936677</v>
      </c>
      <c r="HV127" s="343">
        <f>VLOOKUP(HV$64,'3a. TBond Main'!$A$10:$AN$72,HV121)</f>
        <v>0.9265393921</v>
      </c>
      <c r="HW127" s="343">
        <f>VLOOKUP(HW$64,'3a. TBond Main'!$A$10:$AN$72,HW121)</f>
        <v>0.7557054488</v>
      </c>
      <c r="HX127" s="343">
        <f>VLOOKUP(HX$64,'3a. TBond Main'!$A$10:$AN$72,HX121)</f>
        <v>0.9071292407</v>
      </c>
      <c r="HY127" s="343">
        <f>VLOOKUP(HY$64,'3a. TBond Main'!$A$10:$AN$72,HY121)</f>
        <v>0.9471105478</v>
      </c>
      <c r="HZ127" s="343">
        <f>VLOOKUP(HZ$64,'3a. TBond Main'!$A$10:$AN$72,HZ121)</f>
        <v>1.131493269</v>
      </c>
      <c r="IA127" s="343">
        <f>VLOOKUP(IA$64,'3a. TBond Main'!$A$10:$AN$72,IA121)</f>
        <v>0.9808251546</v>
      </c>
      <c r="IB127" s="343">
        <f>VLOOKUP(IB$64,'3a. TBond Main'!$A$10:$AN$72,IB121)</f>
        <v>0.9333975246</v>
      </c>
      <c r="IC127" s="343">
        <f>VLOOKUP(IC$64,'3a. TBond Main'!$A$10:$AN$72,IC121)</f>
        <v>0.7335369625</v>
      </c>
      <c r="ID127" s="343">
        <f>VLOOKUP(ID$64,'3a. TBond Main'!$A$10:$AN$72,ID121)</f>
        <v>0.9612325092</v>
      </c>
      <c r="IE127" s="343">
        <f>VLOOKUP(IE$64,'3a. TBond Main'!$A$10:$AN$72,IE121)</f>
        <v>1.118428811</v>
      </c>
      <c r="IF127" s="343">
        <f>VLOOKUP(IF$64,'3a. TBond Main'!$A$10:$AN$72,IF121)</f>
        <v>1.122008269</v>
      </c>
      <c r="IG127" s="343">
        <f>VLOOKUP(IG$64,'3a. TBond Main'!$A$10:$AN$72,IG121)</f>
        <v>0.9243364864</v>
      </c>
      <c r="IH127" s="343">
        <f>VLOOKUP(IH$64,'3a. TBond Main'!$A$10:$AN$72,IH121)</f>
        <v>0.8371672037</v>
      </c>
      <c r="II127" s="343">
        <f>VLOOKUP(II$64,'3a. TBond Main'!$A$10:$AN$72,II121)</f>
        <v>0.8371672037</v>
      </c>
      <c r="IJ127" s="343">
        <f>VLOOKUP(IJ$64,'3a. TBond Main'!$A$10:$AN$72,IJ121)</f>
        <v>0.6642607624</v>
      </c>
      <c r="IK127" s="343">
        <f>VLOOKUP(IK$64,'3a. TBond Main'!$A$10:$AN$72,IK121)</f>
        <v>0.9575719251</v>
      </c>
      <c r="IL127" s="343">
        <f>VLOOKUP(IL$64,'3a. TBond Main'!$A$10:$AN$72,IL121)</f>
        <v>0.9268203803</v>
      </c>
      <c r="IM127" s="343">
        <f>VLOOKUP(IM$64,'3a. TBond Main'!$A$10:$AN$72,IM121)</f>
        <v>0.6792571718</v>
      </c>
      <c r="IN127" s="343">
        <f>VLOOKUP(IN$64,'3a. TBond Main'!$A$10:$AN$72,IN121)</f>
        <v>0.8945418496</v>
      </c>
      <c r="IO127" s="343">
        <f>VLOOKUP(IO$64,'3a. TBond Main'!$A$10:$AN$72,IO121)</f>
        <v>1.27258735</v>
      </c>
      <c r="IP127" s="343">
        <f>VLOOKUP(IP$64,'3a. TBond Main'!$A$10:$AN$72,IP121)</f>
        <v>1.151828198</v>
      </c>
      <c r="IQ127" s="343">
        <f>VLOOKUP(IQ$64,'3a. TBond Main'!$A$10:$AN$72,IQ121)</f>
        <v>0.9439950129</v>
      </c>
      <c r="IR127" s="343">
        <f>VLOOKUP(IR$64,'3a. TBond Main'!$A$10:$AN$72,IR121)</f>
        <v>1.151828198</v>
      </c>
      <c r="IS127" s="343">
        <f>VLOOKUP(IS$64,'3a. TBond Main'!$A$10:$AN$72,IS121)</f>
        <v>0.8208033988</v>
      </c>
      <c r="IT127" s="343">
        <f>VLOOKUP(IT$64,'3a. TBond Main'!$A$10:$AN$72,IT121)</f>
        <v>1.151828198</v>
      </c>
      <c r="IU127" s="343">
        <f>VLOOKUP(IU$64,'3a. TBond Main'!$A$10:$AN$72,IU121)</f>
        <v>0.8208033988</v>
      </c>
      <c r="IV127" s="343">
        <f>VLOOKUP(IV$64,'3a. TBond Main'!$A$10:$AN$72,IV121)</f>
        <v>1.012161856</v>
      </c>
      <c r="IW127" s="343">
        <f>VLOOKUP(IW$64,'3a. TBond Main'!$A$10:$AN$72,IW121)</f>
        <v>0.9309722092</v>
      </c>
      <c r="IX127" s="343">
        <f>VLOOKUP(IX$64,'3a. TBond Main'!$A$10:$AN$72,IX121)</f>
        <v>1.008306871</v>
      </c>
      <c r="IY127" s="343">
        <f>VLOOKUP(IY$64,'3a. TBond Main'!$A$10:$AN$72,IY121)</f>
        <v>0.8911947506</v>
      </c>
      <c r="IZ127" s="343">
        <f>VLOOKUP(IZ$64,'3a. TBond Main'!$A$10:$AN$72,IZ121)</f>
        <v>1.188784428</v>
      </c>
      <c r="JA127" s="343">
        <f>VLOOKUP(JA$64,'3a. TBond Main'!$A$10:$AN$72,JA121)</f>
        <v>0.8061754121</v>
      </c>
      <c r="JB127" s="343">
        <f>VLOOKUP(JB$64,'3a. TBond Main'!$A$10:$AN$72,JB121)</f>
        <v>0.8061754121</v>
      </c>
      <c r="JC127" s="343">
        <f>VLOOKUP(JC$64,'3a. TBond Main'!$A$10:$AN$72,JC121)</f>
        <v>0.8061754121</v>
      </c>
      <c r="JD127" s="343"/>
      <c r="JE127" s="343">
        <f>VLOOKUP(JE$64,'3a. TBond Main'!$A$10:$AN$72,JE121)</f>
        <v>0.9964972026</v>
      </c>
      <c r="JF127" s="343">
        <f>VLOOKUP(JF$64,'3a. TBond Main'!$A$10:$AN$72,JF121)</f>
        <v>1.097902542</v>
      </c>
      <c r="JG127" s="343">
        <f>VLOOKUP(JG$64,'3a. TBond Main'!$A$10:$AN$72,JG121)</f>
        <v>1.035112536</v>
      </c>
      <c r="JH127" s="343">
        <f>VLOOKUP(JH$64,'3a. TBond Main'!$A$10:$AN$72,JH121)</f>
        <v>1.014865657</v>
      </c>
      <c r="JI127" s="343">
        <f>VLOOKUP(JI$64,'3a. TBond Main'!$A$10:$AN$72,JI121)</f>
        <v>0.9880843994</v>
      </c>
      <c r="JJ127" s="343">
        <f>VLOOKUP(JJ$64,'3a. TBond Main'!$A$10:$AN$72,JJ121)</f>
        <v>0.9311871013</v>
      </c>
      <c r="JK127" s="343">
        <f>VLOOKUP(JK$64,'3a. TBond Main'!$A$10:$AN$72,JK121)</f>
        <v>0.9805464638</v>
      </c>
      <c r="JL127" s="343">
        <f>VLOOKUP(JL$64,'3a. TBond Main'!$A$10:$AN$72,JL121)</f>
        <v>1.077664744</v>
      </c>
      <c r="JM127" s="343">
        <f>VLOOKUP(JM$64,'3a. TBond Main'!$A$10:$AN$72,JM121)</f>
        <v>0.9361082693</v>
      </c>
      <c r="JN127" s="343">
        <f>VLOOKUP(JN$64,'3a. TBond Main'!$A$10:$AN$72,JN121)</f>
        <v>1.421633208</v>
      </c>
      <c r="JO127" s="343">
        <f>VLOOKUP(JO$64,'3a. TBond Main'!$A$10:$AN$72,JO121)</f>
        <v>1.08112596</v>
      </c>
      <c r="JP127" s="343">
        <f>VLOOKUP(JP$64,'3a. TBond Main'!$A$10:$AN$72,JP121)</f>
        <v>0.9308379806</v>
      </c>
      <c r="JQ127" s="343">
        <f>VLOOKUP(JQ$64,'3a. TBond Main'!$A$10:$AN$72,JQ121)</f>
        <v>0.9253586752</v>
      </c>
      <c r="JR127" s="343">
        <f>VLOOKUP(JR$64,'3a. TBond Main'!$A$10:$AN$72,JR121)</f>
        <v>0.9550458495</v>
      </c>
      <c r="JS127" s="343">
        <f>VLOOKUP(JS$64,'3a. TBond Main'!$A$10:$AN$72,JS121)</f>
        <v>0.9786799163</v>
      </c>
      <c r="JT127" s="343">
        <f>VLOOKUP(JT$64,'3a. TBond Main'!$A$10:$AN$72,JT121)</f>
        <v>0.9455701197</v>
      </c>
      <c r="JU127" s="343">
        <f>VLOOKUP(JU$64,'3a. TBond Main'!$A$10:$AN$72,JU121)</f>
        <v>0.9938143485</v>
      </c>
      <c r="JV127" s="343">
        <f>VLOOKUP(JV$64,'3a. TBond Main'!$A$10:$AN$72,JV121)</f>
        <v>1.341193957</v>
      </c>
      <c r="JW127" s="343">
        <f>VLOOKUP(JW$64,'3a. TBond Main'!$A$10:$AN$72,JW121)</f>
        <v>0.9907786652</v>
      </c>
      <c r="JX127" s="343">
        <f>VLOOKUP(JX$64,'3a. TBond Main'!$A$10:$AN$72,JX121)</f>
        <v>1.081694748</v>
      </c>
      <c r="JY127" s="343">
        <f>VLOOKUP(JY$64,'3a. TBond Main'!$A$10:$AN$72,JY121)</f>
        <v>0.7965393232</v>
      </c>
      <c r="JZ127" s="343">
        <f>VLOOKUP(JZ$64,'3a. TBond Main'!$A$10:$AN$72,JZ121)</f>
        <v>0.8333812012</v>
      </c>
      <c r="KA127" s="343">
        <f>VLOOKUP(KA$64,'3a. TBond Main'!$A$10:$AN$72,KA121)</f>
        <v>0.9471105478</v>
      </c>
      <c r="KB127" s="343">
        <f>VLOOKUP(KB$64,'3a. TBond Main'!$A$10:$AN$72,KB121)</f>
        <v>0.9782199856</v>
      </c>
      <c r="KC127" s="343">
        <f>VLOOKUP(KC$64,'3a. TBond Main'!$A$10:$AN$72,KC121)</f>
        <v>1.129138168</v>
      </c>
      <c r="KD127" s="343">
        <f>VLOOKUP(KD$64,'3a. TBond Main'!$A$10:$AN$72,KD121)</f>
        <v>1.085372722</v>
      </c>
      <c r="KE127" s="343">
        <f>VLOOKUP(KE$64,'3a. TBond Main'!$A$10:$AN$72,KE121)</f>
        <v>1.612896012</v>
      </c>
      <c r="KF127" s="343">
        <f>VLOOKUP(KF$64,'3a. TBond Main'!$A$10:$AN$72,KF121)</f>
        <v>0.9418031623</v>
      </c>
      <c r="KG127" s="343">
        <f>VLOOKUP(KG$64,'3a. TBond Main'!$A$10:$AN$72,KG121)</f>
        <v>0.9200759301</v>
      </c>
      <c r="KH127" s="343">
        <f>VLOOKUP(KH$64,'3a. TBond Main'!$A$10:$AN$72,KH121)</f>
        <v>1.462936677</v>
      </c>
      <c r="KI127" s="343">
        <f>VLOOKUP(KI$64,'3a. TBond Main'!$A$10:$AN$72,KI121)</f>
        <v>0.9265393921</v>
      </c>
      <c r="KJ127" s="343">
        <f>VLOOKUP(KJ$64,'3a. TBond Main'!$A$10:$AN$72,KJ121)</f>
        <v>0.7557054488</v>
      </c>
      <c r="KK127" s="343">
        <f>VLOOKUP(KK$64,'3a. TBond Main'!$A$10:$AN$72,KK121)</f>
        <v>0.9071292407</v>
      </c>
      <c r="KL127" s="343">
        <f>VLOOKUP(KL$64,'3a. TBond Main'!$A$10:$AN$72,KL121)</f>
        <v>0.9471105478</v>
      </c>
      <c r="KM127" s="343">
        <f>VLOOKUP(KM$64,'3a. TBond Main'!$A$10:$AN$72,KM121)</f>
        <v>1.131493269</v>
      </c>
      <c r="KN127" s="343">
        <f>VLOOKUP(KN$64,'3a. TBond Main'!$A$10:$AN$72,KN121)</f>
        <v>0.9808251546</v>
      </c>
      <c r="KO127" s="343">
        <f>VLOOKUP(KO$64,'3a. TBond Main'!$A$10:$AN$72,KO121)</f>
        <v>0.9333975246</v>
      </c>
      <c r="KP127" s="343">
        <f>VLOOKUP(KP$64,'3a. TBond Main'!$A$10:$AN$72,KP121)</f>
        <v>0.7335369625</v>
      </c>
      <c r="KQ127" s="343">
        <f>VLOOKUP(KQ$64,'3a. TBond Main'!$A$10:$AN$72,KQ121)</f>
        <v>0.9612325092</v>
      </c>
      <c r="KR127" s="343">
        <f>VLOOKUP(KR$64,'3a. TBond Main'!$A$10:$AN$72,KR121)</f>
        <v>1.118428811</v>
      </c>
      <c r="KS127" s="343">
        <f>VLOOKUP(KS$64,'3a. TBond Main'!$A$10:$AN$72,KS121)</f>
        <v>1.122008269</v>
      </c>
      <c r="KT127" s="343">
        <f>VLOOKUP(KT$64,'3a. TBond Main'!$A$10:$AN$72,KT121)</f>
        <v>0.9243364864</v>
      </c>
      <c r="KU127" s="343">
        <f>VLOOKUP(KU$64,'3a. TBond Main'!$A$10:$AN$72,KU121)</f>
        <v>0.8371672037</v>
      </c>
      <c r="KV127" s="343">
        <f>VLOOKUP(KV$64,'3a. TBond Main'!$A$10:$AN$72,KV121)</f>
        <v>0.8371672037</v>
      </c>
      <c r="KW127" s="343">
        <f>VLOOKUP(KW$64,'3a. TBond Main'!$A$10:$AN$72,KW121)</f>
        <v>0.6642607624</v>
      </c>
      <c r="KX127" s="343">
        <f>VLOOKUP(KX$64,'3a. TBond Main'!$A$10:$AN$72,KX121)</f>
        <v>0.9575719251</v>
      </c>
      <c r="KY127" s="343">
        <f>VLOOKUP(KY$64,'3a. TBond Main'!$A$10:$AN$72,KY121)</f>
        <v>0.9268203803</v>
      </c>
      <c r="KZ127" s="343">
        <f>VLOOKUP(KZ$64,'3a. TBond Main'!$A$10:$AN$72,KZ121)</f>
        <v>0.6792571718</v>
      </c>
      <c r="LA127" s="343">
        <f>VLOOKUP(LA$64,'3a. TBond Main'!$A$10:$AN$72,LA121)</f>
        <v>0.8945418496</v>
      </c>
      <c r="LB127" s="343">
        <f>VLOOKUP(LB$64,'3a. TBond Main'!$A$10:$AN$72,LB121)</f>
        <v>1.27258735</v>
      </c>
      <c r="LC127" s="343">
        <f>VLOOKUP(LC$64,'3a. TBond Main'!$A$10:$AN$72,LC121)</f>
        <v>1.151828198</v>
      </c>
      <c r="LD127" s="343">
        <f>VLOOKUP(LD$64,'3a. TBond Main'!$A$10:$AN$72,LD121)</f>
        <v>0.9439950129</v>
      </c>
      <c r="LE127" s="343">
        <f>VLOOKUP(LE$64,'3a. TBond Main'!$A$10:$AN$72,LE121)</f>
        <v>1.151828198</v>
      </c>
      <c r="LF127" s="343">
        <f>VLOOKUP(LF$64,'3a. TBond Main'!$A$10:$AN$72,LF121)</f>
        <v>0.8208033988</v>
      </c>
      <c r="LG127" s="343">
        <f>VLOOKUP(LG$64,'3a. TBond Main'!$A$10:$AN$72,LG121)</f>
        <v>1.151828198</v>
      </c>
      <c r="LH127" s="343">
        <f>VLOOKUP(LH$64,'3a. TBond Main'!$A$10:$AN$72,LH121)</f>
        <v>0.8208033988</v>
      </c>
      <c r="LI127" s="343">
        <f>VLOOKUP(LI$64,'3a. TBond Main'!$A$10:$AN$72,LI121)</f>
        <v>1.012161856</v>
      </c>
      <c r="LJ127" s="343">
        <f>VLOOKUP(LJ$64,'3a. TBond Main'!$A$10:$AN$72,LJ121)</f>
        <v>0.9309722092</v>
      </c>
      <c r="LK127" s="343">
        <f>VLOOKUP(LK$64,'3a. TBond Main'!$A$10:$AN$72,LK121)</f>
        <v>1.008306871</v>
      </c>
      <c r="LL127" s="343">
        <f>VLOOKUP(LL$64,'3a. TBond Main'!$A$10:$AN$72,LL121)</f>
        <v>0.8911947506</v>
      </c>
      <c r="LM127" s="343">
        <f>VLOOKUP(LM$64,'3a. TBond Main'!$A$10:$AN$72,LM121)</f>
        <v>1.188784428</v>
      </c>
      <c r="LN127" s="343">
        <f>VLOOKUP(LN$64,'3a. TBond Main'!$A$10:$AN$72,LN121)</f>
        <v>0.8061754121</v>
      </c>
      <c r="LO127" s="343">
        <f>VLOOKUP(LO$64,'3a. TBond Main'!$A$10:$AN$72,LO121)</f>
        <v>0.8061754121</v>
      </c>
      <c r="LP127" s="343">
        <f>VLOOKUP(LP$64,'3a. TBond Main'!$A$10:$AN$72,LP121)</f>
        <v>0.8061754121</v>
      </c>
    </row>
    <row r="128">
      <c r="A128" s="331"/>
      <c r="B128" s="338"/>
      <c r="C128" s="338"/>
      <c r="D128" s="138" t="s">
        <v>314</v>
      </c>
      <c r="E128" s="343">
        <f t="shared" ref="E128:BP128" si="303">E127-1</f>
        <v>0</v>
      </c>
      <c r="F128" s="343">
        <f t="shared" si="303"/>
        <v>0</v>
      </c>
      <c r="G128" s="343">
        <f t="shared" si="303"/>
        <v>0</v>
      </c>
      <c r="H128" s="343">
        <f t="shared" si="303"/>
        <v>0</v>
      </c>
      <c r="I128" s="343">
        <f t="shared" si="303"/>
        <v>0</v>
      </c>
      <c r="J128" s="343">
        <f t="shared" si="303"/>
        <v>0</v>
      </c>
      <c r="K128" s="343">
        <f t="shared" si="303"/>
        <v>0</v>
      </c>
      <c r="L128" s="343">
        <f t="shared" si="303"/>
        <v>0</v>
      </c>
      <c r="M128" s="343">
        <f t="shared" si="303"/>
        <v>0</v>
      </c>
      <c r="N128" s="343">
        <f t="shared" si="303"/>
        <v>0</v>
      </c>
      <c r="O128" s="343">
        <f t="shared" si="303"/>
        <v>0</v>
      </c>
      <c r="P128" s="343">
        <f t="shared" si="303"/>
        <v>0</v>
      </c>
      <c r="Q128" s="343">
        <f t="shared" si="303"/>
        <v>0</v>
      </c>
      <c r="R128" s="343">
        <f t="shared" si="303"/>
        <v>0</v>
      </c>
      <c r="S128" s="343">
        <f t="shared" si="303"/>
        <v>0</v>
      </c>
      <c r="T128" s="343">
        <f t="shared" si="303"/>
        <v>0</v>
      </c>
      <c r="U128" s="343">
        <f t="shared" si="303"/>
        <v>0</v>
      </c>
      <c r="V128" s="343">
        <f t="shared" si="303"/>
        <v>0</v>
      </c>
      <c r="W128" s="343">
        <f t="shared" si="303"/>
        <v>0</v>
      </c>
      <c r="X128" s="343">
        <f t="shared" si="303"/>
        <v>0</v>
      </c>
      <c r="Y128" s="343">
        <f t="shared" si="303"/>
        <v>0</v>
      </c>
      <c r="Z128" s="343">
        <f t="shared" si="303"/>
        <v>0</v>
      </c>
      <c r="AA128" s="343">
        <f t="shared" si="303"/>
        <v>0</v>
      </c>
      <c r="AB128" s="343">
        <f t="shared" si="303"/>
        <v>0</v>
      </c>
      <c r="AC128" s="343">
        <f t="shared" si="303"/>
        <v>0</v>
      </c>
      <c r="AD128" s="343">
        <f t="shared" si="303"/>
        <v>0</v>
      </c>
      <c r="AE128" s="343">
        <f t="shared" si="303"/>
        <v>0</v>
      </c>
      <c r="AF128" s="343">
        <f t="shared" si="303"/>
        <v>0</v>
      </c>
      <c r="AG128" s="343">
        <f t="shared" si="303"/>
        <v>0</v>
      </c>
      <c r="AH128" s="343">
        <f t="shared" si="303"/>
        <v>0</v>
      </c>
      <c r="AI128" s="343">
        <f t="shared" si="303"/>
        <v>0</v>
      </c>
      <c r="AJ128" s="343">
        <f t="shared" si="303"/>
        <v>0</v>
      </c>
      <c r="AK128" s="343">
        <f t="shared" si="303"/>
        <v>0</v>
      </c>
      <c r="AL128" s="343">
        <f t="shared" si="303"/>
        <v>0</v>
      </c>
      <c r="AM128" s="343">
        <f t="shared" si="303"/>
        <v>0</v>
      </c>
      <c r="AN128" s="343">
        <f t="shared" si="303"/>
        <v>0</v>
      </c>
      <c r="AO128" s="343">
        <f t="shared" si="303"/>
        <v>0</v>
      </c>
      <c r="AP128" s="343">
        <f t="shared" si="303"/>
        <v>0</v>
      </c>
      <c r="AQ128" s="343">
        <f t="shared" si="303"/>
        <v>0</v>
      </c>
      <c r="AR128" s="343">
        <f t="shared" si="303"/>
        <v>0</v>
      </c>
      <c r="AS128" s="343">
        <f t="shared" si="303"/>
        <v>0</v>
      </c>
      <c r="AT128" s="343">
        <f t="shared" si="303"/>
        <v>0</v>
      </c>
      <c r="AU128" s="343">
        <f t="shared" si="303"/>
        <v>0</v>
      </c>
      <c r="AV128" s="343">
        <f t="shared" si="303"/>
        <v>0</v>
      </c>
      <c r="AW128" s="343">
        <f t="shared" si="303"/>
        <v>0</v>
      </c>
      <c r="AX128" s="343">
        <f t="shared" si="303"/>
        <v>0</v>
      </c>
      <c r="AY128" s="343">
        <f t="shared" si="303"/>
        <v>0</v>
      </c>
      <c r="AZ128" s="343">
        <f t="shared" si="303"/>
        <v>0</v>
      </c>
      <c r="BA128" s="343">
        <f t="shared" si="303"/>
        <v>0</v>
      </c>
      <c r="BB128" s="343">
        <f t="shared" si="303"/>
        <v>0</v>
      </c>
      <c r="BC128" s="343">
        <f t="shared" si="303"/>
        <v>0</v>
      </c>
      <c r="BD128" s="343">
        <f t="shared" si="303"/>
        <v>0</v>
      </c>
      <c r="BE128" s="343">
        <f t="shared" si="303"/>
        <v>0</v>
      </c>
      <c r="BF128" s="343">
        <f t="shared" si="303"/>
        <v>0</v>
      </c>
      <c r="BG128" s="343">
        <f t="shared" si="303"/>
        <v>0</v>
      </c>
      <c r="BH128" s="343">
        <f t="shared" si="303"/>
        <v>0</v>
      </c>
      <c r="BI128" s="343">
        <f t="shared" si="303"/>
        <v>0</v>
      </c>
      <c r="BJ128" s="343">
        <f t="shared" si="303"/>
        <v>0</v>
      </c>
      <c r="BK128" s="343">
        <f t="shared" si="303"/>
        <v>0</v>
      </c>
      <c r="BL128" s="343">
        <f t="shared" si="303"/>
        <v>0</v>
      </c>
      <c r="BM128" s="343">
        <f t="shared" si="303"/>
        <v>0</v>
      </c>
      <c r="BN128" s="343">
        <f t="shared" si="303"/>
        <v>0</v>
      </c>
      <c r="BO128" s="343">
        <f t="shared" si="303"/>
        <v>0</v>
      </c>
      <c r="BP128" s="343">
        <f t="shared" si="303"/>
        <v>0</v>
      </c>
      <c r="BQ128" s="343"/>
      <c r="BR128" s="343">
        <f t="shared" ref="BR128:EC128" si="304">BR127-1</f>
        <v>-0.003502797364</v>
      </c>
      <c r="BS128" s="343">
        <f t="shared" si="304"/>
        <v>0.09790254192</v>
      </c>
      <c r="BT128" s="343">
        <f t="shared" si="304"/>
        <v>0.03511253638</v>
      </c>
      <c r="BU128" s="343">
        <f t="shared" si="304"/>
        <v>0.01486565722</v>
      </c>
      <c r="BV128" s="343">
        <f t="shared" si="304"/>
        <v>-0.01191560065</v>
      </c>
      <c r="BW128" s="343">
        <f t="shared" si="304"/>
        <v>-0.06881289867</v>
      </c>
      <c r="BX128" s="343">
        <f t="shared" si="304"/>
        <v>-0.01945353618</v>
      </c>
      <c r="BY128" s="343">
        <f t="shared" si="304"/>
        <v>0.0776647441</v>
      </c>
      <c r="BZ128" s="343">
        <f t="shared" si="304"/>
        <v>-0.06389173074</v>
      </c>
      <c r="CA128" s="343">
        <f t="shared" si="304"/>
        <v>0.4216332077</v>
      </c>
      <c r="CB128" s="343">
        <f t="shared" si="304"/>
        <v>0.08112596014</v>
      </c>
      <c r="CC128" s="343">
        <f t="shared" si="304"/>
        <v>-0.06916201945</v>
      </c>
      <c r="CD128" s="343">
        <f t="shared" si="304"/>
        <v>-0.0746413248</v>
      </c>
      <c r="CE128" s="343">
        <f t="shared" si="304"/>
        <v>-0.04495415048</v>
      </c>
      <c r="CF128" s="343">
        <f t="shared" si="304"/>
        <v>-0.02132008374</v>
      </c>
      <c r="CG128" s="343">
        <f t="shared" si="304"/>
        <v>-0.05442988027</v>
      </c>
      <c r="CH128" s="343">
        <f t="shared" si="304"/>
        <v>-0.006185651504</v>
      </c>
      <c r="CI128" s="343">
        <f t="shared" si="304"/>
        <v>0.341193957</v>
      </c>
      <c r="CJ128" s="343">
        <f t="shared" si="304"/>
        <v>-0.009221334818</v>
      </c>
      <c r="CK128" s="343">
        <f t="shared" si="304"/>
        <v>0.08169474829</v>
      </c>
      <c r="CL128" s="343">
        <f t="shared" si="304"/>
        <v>-0.2034606768</v>
      </c>
      <c r="CM128" s="343">
        <f t="shared" si="304"/>
        <v>-0.1666187988</v>
      </c>
      <c r="CN128" s="343">
        <f t="shared" si="304"/>
        <v>-0.05288945217</v>
      </c>
      <c r="CO128" s="343">
        <f t="shared" si="304"/>
        <v>-0.02178001437</v>
      </c>
      <c r="CP128" s="343">
        <f t="shared" si="304"/>
        <v>0.1291381682</v>
      </c>
      <c r="CQ128" s="343">
        <f t="shared" si="304"/>
        <v>0.08537272193</v>
      </c>
      <c r="CR128" s="343">
        <f t="shared" si="304"/>
        <v>0.6128960123</v>
      </c>
      <c r="CS128" s="343">
        <f t="shared" si="304"/>
        <v>-0.05819683768</v>
      </c>
      <c r="CT128" s="343">
        <f t="shared" si="304"/>
        <v>-0.0799240699</v>
      </c>
      <c r="CU128" s="343">
        <f t="shared" si="304"/>
        <v>0.4629366774</v>
      </c>
      <c r="CV128" s="343">
        <f t="shared" si="304"/>
        <v>-0.07346060789</v>
      </c>
      <c r="CW128" s="343">
        <f t="shared" si="304"/>
        <v>-0.2442945512</v>
      </c>
      <c r="CX128" s="343">
        <f t="shared" si="304"/>
        <v>-0.09287075933</v>
      </c>
      <c r="CY128" s="343">
        <f t="shared" si="304"/>
        <v>-0.05288945217</v>
      </c>
      <c r="CZ128" s="343">
        <f t="shared" si="304"/>
        <v>0.1314932689</v>
      </c>
      <c r="DA128" s="343">
        <f t="shared" si="304"/>
        <v>-0.01917484535</v>
      </c>
      <c r="DB128" s="343">
        <f t="shared" si="304"/>
        <v>-0.06660247543</v>
      </c>
      <c r="DC128" s="343">
        <f t="shared" si="304"/>
        <v>-0.2664630375</v>
      </c>
      <c r="DD128" s="343">
        <f t="shared" si="304"/>
        <v>-0.03876749084</v>
      </c>
      <c r="DE128" s="343">
        <f t="shared" si="304"/>
        <v>0.1184288111</v>
      </c>
      <c r="DF128" s="343">
        <f t="shared" si="304"/>
        <v>0.1220082692</v>
      </c>
      <c r="DG128" s="343">
        <f t="shared" si="304"/>
        <v>-0.07566351362</v>
      </c>
      <c r="DH128" s="343">
        <f t="shared" si="304"/>
        <v>-0.1628327963</v>
      </c>
      <c r="DI128" s="343">
        <f t="shared" si="304"/>
        <v>-0.1628327963</v>
      </c>
      <c r="DJ128" s="343">
        <f t="shared" si="304"/>
        <v>-0.3357392376</v>
      </c>
      <c r="DK128" s="343">
        <f t="shared" si="304"/>
        <v>-0.04242807491</v>
      </c>
      <c r="DL128" s="343">
        <f t="shared" si="304"/>
        <v>-0.07317961969</v>
      </c>
      <c r="DM128" s="343">
        <f t="shared" si="304"/>
        <v>-0.3207428282</v>
      </c>
      <c r="DN128" s="343">
        <f t="shared" si="304"/>
        <v>-0.1054581504</v>
      </c>
      <c r="DO128" s="343">
        <f t="shared" si="304"/>
        <v>0.2725873503</v>
      </c>
      <c r="DP128" s="343">
        <f t="shared" si="304"/>
        <v>0.1518281978</v>
      </c>
      <c r="DQ128" s="343">
        <f t="shared" si="304"/>
        <v>-0.05600498715</v>
      </c>
      <c r="DR128" s="343">
        <f t="shared" si="304"/>
        <v>0.1518281978</v>
      </c>
      <c r="DS128" s="343">
        <f t="shared" si="304"/>
        <v>-0.1791966012</v>
      </c>
      <c r="DT128" s="343">
        <f t="shared" si="304"/>
        <v>0.1518281978</v>
      </c>
      <c r="DU128" s="343">
        <f t="shared" si="304"/>
        <v>-0.1791966012</v>
      </c>
      <c r="DV128" s="343">
        <f t="shared" si="304"/>
        <v>0.01216185609</v>
      </c>
      <c r="DW128" s="343">
        <f t="shared" si="304"/>
        <v>-0.06902779084</v>
      </c>
      <c r="DX128" s="343">
        <f t="shared" si="304"/>
        <v>0.008306871166</v>
      </c>
      <c r="DY128" s="343">
        <f t="shared" si="304"/>
        <v>-0.1088052494</v>
      </c>
      <c r="DZ128" s="343">
        <f t="shared" si="304"/>
        <v>0.1887844282</v>
      </c>
      <c r="EA128" s="343">
        <f t="shared" si="304"/>
        <v>-0.1938245879</v>
      </c>
      <c r="EB128" s="343">
        <f t="shared" si="304"/>
        <v>-0.1938245879</v>
      </c>
      <c r="EC128" s="343">
        <f t="shared" si="304"/>
        <v>-0.1938245879</v>
      </c>
      <c r="ED128" s="343"/>
      <c r="EE128" s="343">
        <f t="shared" ref="EE128:GP128" si="305">EE127-1</f>
        <v>-0.003502797364</v>
      </c>
      <c r="EF128" s="343">
        <f t="shared" si="305"/>
        <v>0.09790254192</v>
      </c>
      <c r="EG128" s="343">
        <f t="shared" si="305"/>
        <v>0.03511253638</v>
      </c>
      <c r="EH128" s="343">
        <f t="shared" si="305"/>
        <v>0.01486565722</v>
      </c>
      <c r="EI128" s="343">
        <f t="shared" si="305"/>
        <v>-0.01191560065</v>
      </c>
      <c r="EJ128" s="343">
        <f t="shared" si="305"/>
        <v>-0.06881289867</v>
      </c>
      <c r="EK128" s="343">
        <f t="shared" si="305"/>
        <v>-0.01945353618</v>
      </c>
      <c r="EL128" s="343">
        <f t="shared" si="305"/>
        <v>0.0776647441</v>
      </c>
      <c r="EM128" s="343">
        <f t="shared" si="305"/>
        <v>-0.06389173074</v>
      </c>
      <c r="EN128" s="343">
        <f t="shared" si="305"/>
        <v>0.4216332077</v>
      </c>
      <c r="EO128" s="343">
        <f t="shared" si="305"/>
        <v>0.08112596014</v>
      </c>
      <c r="EP128" s="343">
        <f t="shared" si="305"/>
        <v>-0.06916201945</v>
      </c>
      <c r="EQ128" s="343">
        <f t="shared" si="305"/>
        <v>-0.0746413248</v>
      </c>
      <c r="ER128" s="343">
        <f t="shared" si="305"/>
        <v>-0.04495415048</v>
      </c>
      <c r="ES128" s="343">
        <f t="shared" si="305"/>
        <v>-0.02132008374</v>
      </c>
      <c r="ET128" s="343">
        <f t="shared" si="305"/>
        <v>-0.05442988027</v>
      </c>
      <c r="EU128" s="343">
        <f t="shared" si="305"/>
        <v>-0.006185651504</v>
      </c>
      <c r="EV128" s="343">
        <f t="shared" si="305"/>
        <v>0.341193957</v>
      </c>
      <c r="EW128" s="343">
        <f t="shared" si="305"/>
        <v>-0.009221334818</v>
      </c>
      <c r="EX128" s="343">
        <f t="shared" si="305"/>
        <v>0.08169474829</v>
      </c>
      <c r="EY128" s="343">
        <f t="shared" si="305"/>
        <v>-0.2034606768</v>
      </c>
      <c r="EZ128" s="343">
        <f t="shared" si="305"/>
        <v>-0.1666187988</v>
      </c>
      <c r="FA128" s="343">
        <f t="shared" si="305"/>
        <v>-0.05288945217</v>
      </c>
      <c r="FB128" s="343">
        <f t="shared" si="305"/>
        <v>-0.02178001437</v>
      </c>
      <c r="FC128" s="343">
        <f t="shared" si="305"/>
        <v>0.1291381682</v>
      </c>
      <c r="FD128" s="343">
        <f t="shared" si="305"/>
        <v>0.08537272193</v>
      </c>
      <c r="FE128" s="343">
        <f t="shared" si="305"/>
        <v>0.6128960123</v>
      </c>
      <c r="FF128" s="343">
        <f t="shared" si="305"/>
        <v>-0.05819683768</v>
      </c>
      <c r="FG128" s="343">
        <f t="shared" si="305"/>
        <v>-0.0799240699</v>
      </c>
      <c r="FH128" s="343">
        <f t="shared" si="305"/>
        <v>0.4629366774</v>
      </c>
      <c r="FI128" s="343">
        <f t="shared" si="305"/>
        <v>-0.07346060789</v>
      </c>
      <c r="FJ128" s="343">
        <f t="shared" si="305"/>
        <v>-0.2442945512</v>
      </c>
      <c r="FK128" s="343">
        <f t="shared" si="305"/>
        <v>-0.09287075933</v>
      </c>
      <c r="FL128" s="343">
        <f t="shared" si="305"/>
        <v>-0.05288945217</v>
      </c>
      <c r="FM128" s="343">
        <f t="shared" si="305"/>
        <v>0.1314932689</v>
      </c>
      <c r="FN128" s="343">
        <f t="shared" si="305"/>
        <v>-0.01917484535</v>
      </c>
      <c r="FO128" s="343">
        <f t="shared" si="305"/>
        <v>-0.06660247543</v>
      </c>
      <c r="FP128" s="343">
        <f t="shared" si="305"/>
        <v>-0.2664630375</v>
      </c>
      <c r="FQ128" s="343">
        <f t="shared" si="305"/>
        <v>-0.03876749084</v>
      </c>
      <c r="FR128" s="343">
        <f t="shared" si="305"/>
        <v>0.1184288111</v>
      </c>
      <c r="FS128" s="343">
        <f t="shared" si="305"/>
        <v>0.1220082692</v>
      </c>
      <c r="FT128" s="343">
        <f t="shared" si="305"/>
        <v>-0.07566351362</v>
      </c>
      <c r="FU128" s="343">
        <f t="shared" si="305"/>
        <v>-0.1628327963</v>
      </c>
      <c r="FV128" s="343">
        <f t="shared" si="305"/>
        <v>-0.1628327963</v>
      </c>
      <c r="FW128" s="343">
        <f t="shared" si="305"/>
        <v>-0.3357392376</v>
      </c>
      <c r="FX128" s="343">
        <f t="shared" si="305"/>
        <v>-0.04242807491</v>
      </c>
      <c r="FY128" s="343">
        <f t="shared" si="305"/>
        <v>-0.07317961969</v>
      </c>
      <c r="FZ128" s="343">
        <f t="shared" si="305"/>
        <v>-0.3207428282</v>
      </c>
      <c r="GA128" s="343">
        <f t="shared" si="305"/>
        <v>-0.1054581504</v>
      </c>
      <c r="GB128" s="343">
        <f t="shared" si="305"/>
        <v>0.2725873503</v>
      </c>
      <c r="GC128" s="343">
        <f t="shared" si="305"/>
        <v>0.1518281978</v>
      </c>
      <c r="GD128" s="343">
        <f t="shared" si="305"/>
        <v>-0.05600498715</v>
      </c>
      <c r="GE128" s="343">
        <f t="shared" si="305"/>
        <v>0.1518281978</v>
      </c>
      <c r="GF128" s="343">
        <f t="shared" si="305"/>
        <v>-0.1791966012</v>
      </c>
      <c r="GG128" s="343">
        <f t="shared" si="305"/>
        <v>0.1518281978</v>
      </c>
      <c r="GH128" s="343">
        <f t="shared" si="305"/>
        <v>-0.1791966012</v>
      </c>
      <c r="GI128" s="343">
        <f t="shared" si="305"/>
        <v>0.01216185609</v>
      </c>
      <c r="GJ128" s="343">
        <f t="shared" si="305"/>
        <v>-0.06902779084</v>
      </c>
      <c r="GK128" s="343">
        <f t="shared" si="305"/>
        <v>0.008306871166</v>
      </c>
      <c r="GL128" s="343">
        <f t="shared" si="305"/>
        <v>-0.1088052494</v>
      </c>
      <c r="GM128" s="343">
        <f t="shared" si="305"/>
        <v>0.1887844282</v>
      </c>
      <c r="GN128" s="343">
        <f t="shared" si="305"/>
        <v>-0.1938245879</v>
      </c>
      <c r="GO128" s="343">
        <f t="shared" si="305"/>
        <v>-0.1938245879</v>
      </c>
      <c r="GP128" s="343">
        <f t="shared" si="305"/>
        <v>-0.1938245879</v>
      </c>
      <c r="GQ128" s="343"/>
      <c r="GR128" s="343">
        <f t="shared" ref="GR128:JC128" si="306">GR127-1</f>
        <v>-0.003502797364</v>
      </c>
      <c r="GS128" s="343">
        <f t="shared" si="306"/>
        <v>0.09790254192</v>
      </c>
      <c r="GT128" s="343">
        <f t="shared" si="306"/>
        <v>0.03511253638</v>
      </c>
      <c r="GU128" s="343">
        <f t="shared" si="306"/>
        <v>0.01486565722</v>
      </c>
      <c r="GV128" s="343">
        <f t="shared" si="306"/>
        <v>-0.01191560065</v>
      </c>
      <c r="GW128" s="343">
        <f t="shared" si="306"/>
        <v>-0.06881289867</v>
      </c>
      <c r="GX128" s="343">
        <f t="shared" si="306"/>
        <v>-0.01945353618</v>
      </c>
      <c r="GY128" s="343">
        <f t="shared" si="306"/>
        <v>0.0776647441</v>
      </c>
      <c r="GZ128" s="343">
        <f t="shared" si="306"/>
        <v>-0.06389173074</v>
      </c>
      <c r="HA128" s="343">
        <f t="shared" si="306"/>
        <v>0.4216332077</v>
      </c>
      <c r="HB128" s="343">
        <f t="shared" si="306"/>
        <v>0.08112596014</v>
      </c>
      <c r="HC128" s="343">
        <f t="shared" si="306"/>
        <v>-0.06916201945</v>
      </c>
      <c r="HD128" s="343">
        <f t="shared" si="306"/>
        <v>-0.0746413248</v>
      </c>
      <c r="HE128" s="343">
        <f t="shared" si="306"/>
        <v>-0.04495415048</v>
      </c>
      <c r="HF128" s="343">
        <f t="shared" si="306"/>
        <v>-0.02132008374</v>
      </c>
      <c r="HG128" s="343">
        <f t="shared" si="306"/>
        <v>-0.05442988027</v>
      </c>
      <c r="HH128" s="343">
        <f t="shared" si="306"/>
        <v>-0.006185651504</v>
      </c>
      <c r="HI128" s="343">
        <f t="shared" si="306"/>
        <v>0.341193957</v>
      </c>
      <c r="HJ128" s="343">
        <f t="shared" si="306"/>
        <v>-0.009221334818</v>
      </c>
      <c r="HK128" s="343">
        <f t="shared" si="306"/>
        <v>0.08169474829</v>
      </c>
      <c r="HL128" s="343">
        <f t="shared" si="306"/>
        <v>-0.2034606768</v>
      </c>
      <c r="HM128" s="343">
        <f t="shared" si="306"/>
        <v>-0.1666187988</v>
      </c>
      <c r="HN128" s="343">
        <f t="shared" si="306"/>
        <v>-0.05288945217</v>
      </c>
      <c r="HO128" s="343">
        <f t="shared" si="306"/>
        <v>-0.02178001437</v>
      </c>
      <c r="HP128" s="343">
        <f t="shared" si="306"/>
        <v>0.1291381682</v>
      </c>
      <c r="HQ128" s="343">
        <f t="shared" si="306"/>
        <v>0.08537272193</v>
      </c>
      <c r="HR128" s="343">
        <f t="shared" si="306"/>
        <v>0.6128960123</v>
      </c>
      <c r="HS128" s="343">
        <f t="shared" si="306"/>
        <v>-0.05819683768</v>
      </c>
      <c r="HT128" s="343">
        <f t="shared" si="306"/>
        <v>-0.0799240699</v>
      </c>
      <c r="HU128" s="343">
        <f t="shared" si="306"/>
        <v>0.4629366774</v>
      </c>
      <c r="HV128" s="343">
        <f t="shared" si="306"/>
        <v>-0.07346060789</v>
      </c>
      <c r="HW128" s="343">
        <f t="shared" si="306"/>
        <v>-0.2442945512</v>
      </c>
      <c r="HX128" s="343">
        <f t="shared" si="306"/>
        <v>-0.09287075933</v>
      </c>
      <c r="HY128" s="343">
        <f t="shared" si="306"/>
        <v>-0.05288945217</v>
      </c>
      <c r="HZ128" s="343">
        <f t="shared" si="306"/>
        <v>0.1314932689</v>
      </c>
      <c r="IA128" s="343">
        <f t="shared" si="306"/>
        <v>-0.01917484535</v>
      </c>
      <c r="IB128" s="343">
        <f t="shared" si="306"/>
        <v>-0.06660247543</v>
      </c>
      <c r="IC128" s="343">
        <f t="shared" si="306"/>
        <v>-0.2664630375</v>
      </c>
      <c r="ID128" s="343">
        <f t="shared" si="306"/>
        <v>-0.03876749084</v>
      </c>
      <c r="IE128" s="343">
        <f t="shared" si="306"/>
        <v>0.1184288111</v>
      </c>
      <c r="IF128" s="343">
        <f t="shared" si="306"/>
        <v>0.1220082692</v>
      </c>
      <c r="IG128" s="343">
        <f t="shared" si="306"/>
        <v>-0.07566351362</v>
      </c>
      <c r="IH128" s="343">
        <f t="shared" si="306"/>
        <v>-0.1628327963</v>
      </c>
      <c r="II128" s="343">
        <f t="shared" si="306"/>
        <v>-0.1628327963</v>
      </c>
      <c r="IJ128" s="343">
        <f t="shared" si="306"/>
        <v>-0.3357392376</v>
      </c>
      <c r="IK128" s="343">
        <f t="shared" si="306"/>
        <v>-0.04242807491</v>
      </c>
      <c r="IL128" s="343">
        <f t="shared" si="306"/>
        <v>-0.07317961969</v>
      </c>
      <c r="IM128" s="343">
        <f t="shared" si="306"/>
        <v>-0.3207428282</v>
      </c>
      <c r="IN128" s="343">
        <f t="shared" si="306"/>
        <v>-0.1054581504</v>
      </c>
      <c r="IO128" s="343">
        <f t="shared" si="306"/>
        <v>0.2725873503</v>
      </c>
      <c r="IP128" s="343">
        <f t="shared" si="306"/>
        <v>0.1518281978</v>
      </c>
      <c r="IQ128" s="343">
        <f t="shared" si="306"/>
        <v>-0.05600498715</v>
      </c>
      <c r="IR128" s="343">
        <f t="shared" si="306"/>
        <v>0.1518281978</v>
      </c>
      <c r="IS128" s="343">
        <f t="shared" si="306"/>
        <v>-0.1791966012</v>
      </c>
      <c r="IT128" s="343">
        <f t="shared" si="306"/>
        <v>0.1518281978</v>
      </c>
      <c r="IU128" s="343">
        <f t="shared" si="306"/>
        <v>-0.1791966012</v>
      </c>
      <c r="IV128" s="343">
        <f t="shared" si="306"/>
        <v>0.01216185609</v>
      </c>
      <c r="IW128" s="343">
        <f t="shared" si="306"/>
        <v>-0.06902779084</v>
      </c>
      <c r="IX128" s="343">
        <f t="shared" si="306"/>
        <v>0.008306871166</v>
      </c>
      <c r="IY128" s="343">
        <f t="shared" si="306"/>
        <v>-0.1088052494</v>
      </c>
      <c r="IZ128" s="343">
        <f t="shared" si="306"/>
        <v>0.1887844282</v>
      </c>
      <c r="JA128" s="343">
        <f t="shared" si="306"/>
        <v>-0.1938245879</v>
      </c>
      <c r="JB128" s="343">
        <f t="shared" si="306"/>
        <v>-0.1938245879</v>
      </c>
      <c r="JC128" s="343">
        <f t="shared" si="306"/>
        <v>-0.1938245879</v>
      </c>
      <c r="JD128" s="343"/>
      <c r="JE128" s="343">
        <f t="shared" ref="JE128:LP128" si="307">JE127-1</f>
        <v>-0.003502797364</v>
      </c>
      <c r="JF128" s="343">
        <f t="shared" si="307"/>
        <v>0.09790254192</v>
      </c>
      <c r="JG128" s="343">
        <f t="shared" si="307"/>
        <v>0.03511253638</v>
      </c>
      <c r="JH128" s="343">
        <f t="shared" si="307"/>
        <v>0.01486565722</v>
      </c>
      <c r="JI128" s="343">
        <f t="shared" si="307"/>
        <v>-0.01191560065</v>
      </c>
      <c r="JJ128" s="343">
        <f t="shared" si="307"/>
        <v>-0.06881289867</v>
      </c>
      <c r="JK128" s="343">
        <f t="shared" si="307"/>
        <v>-0.01945353618</v>
      </c>
      <c r="JL128" s="343">
        <f t="shared" si="307"/>
        <v>0.0776647441</v>
      </c>
      <c r="JM128" s="343">
        <f t="shared" si="307"/>
        <v>-0.06389173074</v>
      </c>
      <c r="JN128" s="343">
        <f t="shared" si="307"/>
        <v>0.4216332077</v>
      </c>
      <c r="JO128" s="343">
        <f t="shared" si="307"/>
        <v>0.08112596014</v>
      </c>
      <c r="JP128" s="343">
        <f t="shared" si="307"/>
        <v>-0.06916201945</v>
      </c>
      <c r="JQ128" s="343">
        <f t="shared" si="307"/>
        <v>-0.0746413248</v>
      </c>
      <c r="JR128" s="343">
        <f t="shared" si="307"/>
        <v>-0.04495415048</v>
      </c>
      <c r="JS128" s="343">
        <f t="shared" si="307"/>
        <v>-0.02132008374</v>
      </c>
      <c r="JT128" s="343">
        <f t="shared" si="307"/>
        <v>-0.05442988027</v>
      </c>
      <c r="JU128" s="343">
        <f t="shared" si="307"/>
        <v>-0.006185651504</v>
      </c>
      <c r="JV128" s="343">
        <f t="shared" si="307"/>
        <v>0.341193957</v>
      </c>
      <c r="JW128" s="343">
        <f t="shared" si="307"/>
        <v>-0.009221334818</v>
      </c>
      <c r="JX128" s="343">
        <f t="shared" si="307"/>
        <v>0.08169474829</v>
      </c>
      <c r="JY128" s="343">
        <f t="shared" si="307"/>
        <v>-0.2034606768</v>
      </c>
      <c r="JZ128" s="343">
        <f t="shared" si="307"/>
        <v>-0.1666187988</v>
      </c>
      <c r="KA128" s="343">
        <f t="shared" si="307"/>
        <v>-0.05288945217</v>
      </c>
      <c r="KB128" s="343">
        <f t="shared" si="307"/>
        <v>-0.02178001437</v>
      </c>
      <c r="KC128" s="343">
        <f t="shared" si="307"/>
        <v>0.1291381682</v>
      </c>
      <c r="KD128" s="343">
        <f t="shared" si="307"/>
        <v>0.08537272193</v>
      </c>
      <c r="KE128" s="343">
        <f t="shared" si="307"/>
        <v>0.6128960123</v>
      </c>
      <c r="KF128" s="343">
        <f t="shared" si="307"/>
        <v>-0.05819683768</v>
      </c>
      <c r="KG128" s="343">
        <f t="shared" si="307"/>
        <v>-0.0799240699</v>
      </c>
      <c r="KH128" s="343">
        <f t="shared" si="307"/>
        <v>0.4629366774</v>
      </c>
      <c r="KI128" s="343">
        <f t="shared" si="307"/>
        <v>-0.07346060789</v>
      </c>
      <c r="KJ128" s="343">
        <f t="shared" si="307"/>
        <v>-0.2442945512</v>
      </c>
      <c r="KK128" s="343">
        <f t="shared" si="307"/>
        <v>-0.09287075933</v>
      </c>
      <c r="KL128" s="343">
        <f t="shared" si="307"/>
        <v>-0.05288945217</v>
      </c>
      <c r="KM128" s="343">
        <f t="shared" si="307"/>
        <v>0.1314932689</v>
      </c>
      <c r="KN128" s="343">
        <f t="shared" si="307"/>
        <v>-0.01917484535</v>
      </c>
      <c r="KO128" s="343">
        <f t="shared" si="307"/>
        <v>-0.06660247543</v>
      </c>
      <c r="KP128" s="343">
        <f t="shared" si="307"/>
        <v>-0.2664630375</v>
      </c>
      <c r="KQ128" s="343">
        <f t="shared" si="307"/>
        <v>-0.03876749084</v>
      </c>
      <c r="KR128" s="343">
        <f t="shared" si="307"/>
        <v>0.1184288111</v>
      </c>
      <c r="KS128" s="343">
        <f t="shared" si="307"/>
        <v>0.1220082692</v>
      </c>
      <c r="KT128" s="343">
        <f t="shared" si="307"/>
        <v>-0.07566351362</v>
      </c>
      <c r="KU128" s="343">
        <f t="shared" si="307"/>
        <v>-0.1628327963</v>
      </c>
      <c r="KV128" s="343">
        <f t="shared" si="307"/>
        <v>-0.1628327963</v>
      </c>
      <c r="KW128" s="343">
        <f t="shared" si="307"/>
        <v>-0.3357392376</v>
      </c>
      <c r="KX128" s="343">
        <f t="shared" si="307"/>
        <v>-0.04242807491</v>
      </c>
      <c r="KY128" s="343">
        <f t="shared" si="307"/>
        <v>-0.07317961969</v>
      </c>
      <c r="KZ128" s="343">
        <f t="shared" si="307"/>
        <v>-0.3207428282</v>
      </c>
      <c r="LA128" s="343">
        <f t="shared" si="307"/>
        <v>-0.1054581504</v>
      </c>
      <c r="LB128" s="343">
        <f t="shared" si="307"/>
        <v>0.2725873503</v>
      </c>
      <c r="LC128" s="343">
        <f t="shared" si="307"/>
        <v>0.1518281978</v>
      </c>
      <c r="LD128" s="343">
        <f t="shared" si="307"/>
        <v>-0.05600498715</v>
      </c>
      <c r="LE128" s="343">
        <f t="shared" si="307"/>
        <v>0.1518281978</v>
      </c>
      <c r="LF128" s="343">
        <f t="shared" si="307"/>
        <v>-0.1791966012</v>
      </c>
      <c r="LG128" s="343">
        <f t="shared" si="307"/>
        <v>0.1518281978</v>
      </c>
      <c r="LH128" s="343">
        <f t="shared" si="307"/>
        <v>-0.1791966012</v>
      </c>
      <c r="LI128" s="343">
        <f t="shared" si="307"/>
        <v>0.01216185609</v>
      </c>
      <c r="LJ128" s="343">
        <f t="shared" si="307"/>
        <v>-0.06902779084</v>
      </c>
      <c r="LK128" s="343">
        <f t="shared" si="307"/>
        <v>0.008306871166</v>
      </c>
      <c r="LL128" s="343">
        <f t="shared" si="307"/>
        <v>-0.1088052494</v>
      </c>
      <c r="LM128" s="343">
        <f t="shared" si="307"/>
        <v>0.1887844282</v>
      </c>
      <c r="LN128" s="343">
        <f t="shared" si="307"/>
        <v>-0.1938245879</v>
      </c>
      <c r="LO128" s="343">
        <f t="shared" si="307"/>
        <v>-0.1938245879</v>
      </c>
      <c r="LP128" s="343">
        <f t="shared" si="307"/>
        <v>-0.1938245879</v>
      </c>
    </row>
    <row r="129">
      <c r="A129" s="331"/>
      <c r="B129" s="338"/>
      <c r="C129" s="338">
        <f>sum(E129:BO129)*100</f>
        <v>8150361.69</v>
      </c>
      <c r="D129" s="347" t="s">
        <v>315</v>
      </c>
      <c r="E129" s="339">
        <f>vlookup(E$64,'3a. TBond Main'!$A$10:$AN$73,9)</f>
        <v>1217.0841</v>
      </c>
      <c r="F129" s="339">
        <f>vlookup(F$64,'3a. TBond Main'!$A$10:$AN$73,9)</f>
        <v>905.9448</v>
      </c>
      <c r="G129" s="339">
        <f>vlookup(G$64,'3a. TBond Main'!$A$10:$AN$73,9)</f>
        <v>1200</v>
      </c>
      <c r="H129" s="339">
        <f>vlookup(H$64,'3a. TBond Main'!$A$10:$AN$73,9)</f>
        <v>1295.5228</v>
      </c>
      <c r="I129" s="339">
        <f>vlookup(I$64,'3a. TBond Main'!$A$10:$AN$73,9)</f>
        <v>1070</v>
      </c>
      <c r="J129" s="339">
        <f>vlookup(J$64,'3a. TBond Main'!$A$10:$AN$73,9)</f>
        <v>1035.65</v>
      </c>
      <c r="K129" s="339">
        <f>vlookup(K$64,'3a. TBond Main'!$A$10:$AN$73,9)</f>
        <v>1284.1877</v>
      </c>
      <c r="L129" s="339">
        <f>vlookup(L$64,'3a. TBond Main'!$A$10:$AN$73,9)</f>
        <v>872.3236</v>
      </c>
      <c r="M129" s="339">
        <f>vlookup(M$64,'3a. TBond Main'!$A$10:$AN$73,9)</f>
        <v>998.8132</v>
      </c>
      <c r="N129" s="339">
        <f>vlookup(N$64,'3a. TBond Main'!$A$10:$AN$73,9)</f>
        <v>2232.2157</v>
      </c>
      <c r="O129" s="339">
        <f>vlookup(O$64,'3a. TBond Main'!$A$10:$AN$73,9)</f>
        <v>1805.9329</v>
      </c>
      <c r="P129" s="339">
        <f>vlookup(P$64,'3a. TBond Main'!$A$10:$AN$73,9)</f>
        <v>919.6882</v>
      </c>
      <c r="Q129" s="339">
        <f>vlookup(Q$64,'3a. TBond Main'!$A$10:$AN$73,9)</f>
        <v>1024.348</v>
      </c>
      <c r="R129" s="339">
        <f>vlookup(R$64,'3a. TBond Main'!$A$10:$AN$73,9)</f>
        <v>1818.6019</v>
      </c>
      <c r="S129" s="339">
        <f>vlookup(S$64,'3a. TBond Main'!$A$10:$AN$73,9)</f>
        <v>2080.3199</v>
      </c>
      <c r="T129" s="339">
        <f>vlookup(T$64,'3a. TBond Main'!$A$10:$AN$73,9)</f>
        <v>2175.1594</v>
      </c>
      <c r="U129" s="339">
        <f>vlookup(U$64,'3a. TBond Main'!$A$10:$AN$73,9)</f>
        <v>1955.9652</v>
      </c>
      <c r="V129" s="339">
        <f>vlookup(V$64,'3a. TBond Main'!$A$10:$AN$73,9)</f>
        <v>1840.2825</v>
      </c>
      <c r="W129" s="339">
        <f>vlookup(W$64,'3a. TBond Main'!$A$10:$AN$73,9)</f>
        <v>1688.7871</v>
      </c>
      <c r="X129" s="339">
        <f>vlookup(X$64,'3a. TBond Main'!$A$10:$AN$73,9)</f>
        <v>1624.4103</v>
      </c>
      <c r="Y129" s="339">
        <f>vlookup(Y$64,'3a. TBond Main'!$A$10:$AN$73,9)</f>
        <v>1340.4344</v>
      </c>
      <c r="Z129" s="339">
        <f>vlookup(Z$64,'3a. TBond Main'!$A$10:$AN$73,9)</f>
        <v>8.3525</v>
      </c>
      <c r="AA129" s="339">
        <f>vlookup(AA$64,'3a. TBond Main'!$A$10:$AN$73,9)</f>
        <v>1750.6923</v>
      </c>
      <c r="AB129" s="339">
        <f>vlookup(AB$64,'3a. TBond Main'!$A$10:$AN$73,9)</f>
        <v>1599.0769</v>
      </c>
      <c r="AC129" s="339">
        <f>vlookup(AC$64,'3a. TBond Main'!$A$10:$AN$73,9)</f>
        <v>1838.7961</v>
      </c>
      <c r="AD129" s="339">
        <f>vlookup(AD$64,'3a. TBond Main'!$A$10:$AN$73,9)</f>
        <v>1848.5111</v>
      </c>
      <c r="AE129" s="339">
        <f>vlookup(AE$64,'3a. TBond Main'!$A$10:$AN$73,9)</f>
        <v>2407.3029</v>
      </c>
      <c r="AF129" s="339">
        <f>vlookup(AF$64,'3a. TBond Main'!$A$10:$AN$73,9)</f>
        <v>1129.9823</v>
      </c>
      <c r="AG129" s="339">
        <f>vlookup(AG$64,'3a. TBond Main'!$A$10:$AN$73,9)</f>
        <v>1262.37</v>
      </c>
      <c r="AH129" s="339">
        <f>vlookup(AH$64,'3a. TBond Main'!$A$10:$AN$73,9)</f>
        <v>91.4222</v>
      </c>
      <c r="AI129" s="339">
        <f>vlookup(AI$64,'3a. TBond Main'!$A$10:$AN$73,9)</f>
        <v>1866.8677</v>
      </c>
      <c r="AJ129" s="339">
        <f>vlookup(AJ$64,'3a. TBond Main'!$A$10:$AN$73,9)</f>
        <v>420</v>
      </c>
      <c r="AK129" s="339">
        <f>vlookup(AK$64,'3a. TBond Main'!$A$10:$AN$73,9)</f>
        <v>2710.1763</v>
      </c>
      <c r="AL129" s="339">
        <f>vlookup(AL$64,'3a. TBond Main'!$A$10:$AN$73,9)</f>
        <v>50</v>
      </c>
      <c r="AM129" s="339">
        <f>vlookup(AM$64,'3a. TBond Main'!$A$10:$AN$73,9)</f>
        <v>1277.5657</v>
      </c>
      <c r="AN129" s="339">
        <f>vlookup(AN$64,'3a. TBond Main'!$A$10:$AN$73,9)</f>
        <v>2371.1524</v>
      </c>
      <c r="AO129" s="339">
        <f>vlookup(AO$64,'3a. TBond Main'!$A$10:$AN$73,9)</f>
        <v>1581.6725</v>
      </c>
      <c r="AP129" s="339">
        <f>vlookup(AP$64,'3a. TBond Main'!$A$10:$AN$73,9)</f>
        <v>1030.15</v>
      </c>
      <c r="AQ129" s="339">
        <f>vlookup(AQ$64,'3a. TBond Main'!$A$10:$AN$73,9)</f>
        <v>1555</v>
      </c>
      <c r="AR129" s="339">
        <f>vlookup(AR$64,'3a. TBond Main'!$A$10:$AN$73,9)</f>
        <v>1676.2078</v>
      </c>
      <c r="AS129" s="339">
        <f>vlookup(AS$64,'3a. TBond Main'!$A$10:$AN$73,9)</f>
        <v>1911.342</v>
      </c>
      <c r="AT129" s="339">
        <f>vlookup(AT$64,'3a. TBond Main'!$A$10:$AN$73,9)</f>
        <v>2830.6843</v>
      </c>
      <c r="AU129" s="339">
        <f>vlookup(AU$64,'3a. TBond Main'!$A$10:$AN$73,9)</f>
        <v>1148.0431</v>
      </c>
      <c r="AV129" s="339">
        <f>vlookup(AV$64,'3a. TBond Main'!$A$10:$AN$73,9)</f>
        <v>1097.8534</v>
      </c>
      <c r="AW129" s="339">
        <f>vlookup(AW$64,'3a. TBond Main'!$A$10:$AN$73,9)</f>
        <v>480</v>
      </c>
      <c r="AX129" s="339">
        <f>vlookup(AX$64,'3a. TBond Main'!$A$10:$AN$73,9)</f>
        <v>1647.02</v>
      </c>
      <c r="AY129" s="339">
        <f>vlookup(AY$64,'3a. TBond Main'!$A$10:$AN$73,9)</f>
        <v>2232.55</v>
      </c>
      <c r="AZ129" s="339">
        <f>vlookup(AZ$64,'3a. TBond Main'!$A$10:$AN$73,9)</f>
        <v>720</v>
      </c>
      <c r="BA129" s="339">
        <f>vlookup(BA$64,'3a. TBond Main'!$A$10:$AN$73,9)</f>
        <v>977.9952</v>
      </c>
      <c r="BB129" s="339">
        <f>vlookup(BB$64,'3a. TBond Main'!$A$10:$AN$73,9)</f>
        <v>2425.9666</v>
      </c>
      <c r="BC129" s="339">
        <f>vlookup(BC$64,'3a. TBond Main'!$A$10:$AN$73,9)</f>
        <v>1082.9285</v>
      </c>
      <c r="BD129" s="339">
        <f>vlookup(BD$64,'3a. TBond Main'!$A$10:$AN$73,9)</f>
        <v>2389</v>
      </c>
      <c r="BE129" s="339">
        <f>vlookup(BE$64,'3a. TBond Main'!$A$10:$AN$73,9)</f>
        <v>1014.559</v>
      </c>
      <c r="BF129" s="339">
        <f>vlookup(BF$64,'3a. TBond Main'!$A$10:$AN$73,9)</f>
        <v>235.1176</v>
      </c>
      <c r="BG129" s="339">
        <f>vlookup(BG$64,'3a. TBond Main'!$A$10:$AN$73,9)</f>
        <v>200.0884</v>
      </c>
      <c r="BH129" s="339">
        <f>vlookup(BH$64,'3a. TBond Main'!$A$10:$AN$73,9)</f>
        <v>778.5898</v>
      </c>
      <c r="BI129" s="339">
        <f>vlookup(BI$64,'3a. TBond Main'!$A$10:$AN$73,9)</f>
        <v>450</v>
      </c>
      <c r="BJ129" s="339">
        <f>vlookup(BJ$64,'3a. TBond Main'!$A$10:$AN$73,9)</f>
        <v>1245.65</v>
      </c>
      <c r="BK129" s="339">
        <f>vlookup(BK$64,'3a. TBond Main'!$A$10:$AN$73,9)</f>
        <v>250</v>
      </c>
      <c r="BL129" s="339">
        <f>vlookup(BL$64,'3a. TBond Main'!$A$10:$AN$73,9)</f>
        <v>298.85</v>
      </c>
      <c r="BM129" s="339">
        <f>vlookup(BM$64,'3a. TBond Main'!$A$10:$AN$73,9)</f>
        <v>338.0925</v>
      </c>
      <c r="BN129" s="339">
        <f>vlookup(BN$64,'3a. TBond Main'!$A$10:$AN$73,9)</f>
        <v>109.6985</v>
      </c>
      <c r="BO129" s="339">
        <f>vlookup(BO$64,'3a. TBond Main'!$A$10:$AN$73,9)</f>
        <v>778.6176</v>
      </c>
      <c r="BP129" s="339">
        <f>vlookup(BP$64,'3a. TBond Main'!$A$10:$AN$73,9)</f>
        <v>100.58</v>
      </c>
      <c r="BQ129" s="339"/>
      <c r="BR129" s="339">
        <f t="shared" ref="BR129:EC129" si="308">E131</f>
        <v>1217.0841</v>
      </c>
      <c r="BS129" s="339">
        <f t="shared" si="308"/>
        <v>905.9448</v>
      </c>
      <c r="BT129" s="339">
        <f t="shared" si="308"/>
        <v>1200</v>
      </c>
      <c r="BU129" s="339">
        <f t="shared" si="308"/>
        <v>1295.5228</v>
      </c>
      <c r="BV129" s="339">
        <f t="shared" si="308"/>
        <v>1070</v>
      </c>
      <c r="BW129" s="339">
        <f t="shared" si="308"/>
        <v>1035.65</v>
      </c>
      <c r="BX129" s="339">
        <f t="shared" si="308"/>
        <v>1284.1877</v>
      </c>
      <c r="BY129" s="339">
        <f t="shared" si="308"/>
        <v>872.3236</v>
      </c>
      <c r="BZ129" s="339">
        <f t="shared" si="308"/>
        <v>998.8132</v>
      </c>
      <c r="CA129" s="339">
        <f t="shared" si="308"/>
        <v>2232.2157</v>
      </c>
      <c r="CB129" s="339">
        <f t="shared" si="308"/>
        <v>1805.9329</v>
      </c>
      <c r="CC129" s="339">
        <f t="shared" si="308"/>
        <v>919.6882</v>
      </c>
      <c r="CD129" s="339">
        <f t="shared" si="308"/>
        <v>1024.348</v>
      </c>
      <c r="CE129" s="339">
        <f t="shared" si="308"/>
        <v>1818.6019</v>
      </c>
      <c r="CF129" s="339">
        <f t="shared" si="308"/>
        <v>2080.3199</v>
      </c>
      <c r="CG129" s="339">
        <f t="shared" si="308"/>
        <v>2175.1594</v>
      </c>
      <c r="CH129" s="339">
        <f t="shared" si="308"/>
        <v>1955.9652</v>
      </c>
      <c r="CI129" s="339">
        <f t="shared" si="308"/>
        <v>1840.2825</v>
      </c>
      <c r="CJ129" s="339">
        <f t="shared" si="308"/>
        <v>1688.7871</v>
      </c>
      <c r="CK129" s="339">
        <f t="shared" si="308"/>
        <v>1624.4103</v>
      </c>
      <c r="CL129" s="339">
        <f t="shared" si="308"/>
        <v>1340.4344</v>
      </c>
      <c r="CM129" s="339">
        <f t="shared" si="308"/>
        <v>8.3525</v>
      </c>
      <c r="CN129" s="339">
        <f t="shared" si="308"/>
        <v>1750.6923</v>
      </c>
      <c r="CO129" s="339">
        <f t="shared" si="308"/>
        <v>1599.0769</v>
      </c>
      <c r="CP129" s="339">
        <f t="shared" si="308"/>
        <v>1838.7961</v>
      </c>
      <c r="CQ129" s="339">
        <f t="shared" si="308"/>
        <v>1848.5111</v>
      </c>
      <c r="CR129" s="339">
        <f t="shared" si="308"/>
        <v>2407.3029</v>
      </c>
      <c r="CS129" s="339">
        <f t="shared" si="308"/>
        <v>1129.9823</v>
      </c>
      <c r="CT129" s="339">
        <f t="shared" si="308"/>
        <v>1262.37</v>
      </c>
      <c r="CU129" s="339">
        <f t="shared" si="308"/>
        <v>91.4222</v>
      </c>
      <c r="CV129" s="339">
        <f t="shared" si="308"/>
        <v>1866.8677</v>
      </c>
      <c r="CW129" s="339">
        <f t="shared" si="308"/>
        <v>420</v>
      </c>
      <c r="CX129" s="339">
        <f t="shared" si="308"/>
        <v>2710.1763</v>
      </c>
      <c r="CY129" s="339">
        <f t="shared" si="308"/>
        <v>50</v>
      </c>
      <c r="CZ129" s="339">
        <f t="shared" si="308"/>
        <v>1277.5657</v>
      </c>
      <c r="DA129" s="339">
        <f t="shared" si="308"/>
        <v>2371.1524</v>
      </c>
      <c r="DB129" s="339">
        <f t="shared" si="308"/>
        <v>1581.6725</v>
      </c>
      <c r="DC129" s="339">
        <f t="shared" si="308"/>
        <v>1030.15</v>
      </c>
      <c r="DD129" s="339">
        <f t="shared" si="308"/>
        <v>1555</v>
      </c>
      <c r="DE129" s="339">
        <f t="shared" si="308"/>
        <v>1676.2078</v>
      </c>
      <c r="DF129" s="339">
        <f t="shared" si="308"/>
        <v>1911.342</v>
      </c>
      <c r="DG129" s="339">
        <f t="shared" si="308"/>
        <v>2830.6843</v>
      </c>
      <c r="DH129" s="339">
        <f t="shared" si="308"/>
        <v>1148.0431</v>
      </c>
      <c r="DI129" s="339">
        <f t="shared" si="308"/>
        <v>1097.8534</v>
      </c>
      <c r="DJ129" s="339">
        <f t="shared" si="308"/>
        <v>480</v>
      </c>
      <c r="DK129" s="339">
        <f t="shared" si="308"/>
        <v>1647.02</v>
      </c>
      <c r="DL129" s="339">
        <f t="shared" si="308"/>
        <v>2232.55</v>
      </c>
      <c r="DM129" s="339">
        <f t="shared" si="308"/>
        <v>720</v>
      </c>
      <c r="DN129" s="339">
        <f t="shared" si="308"/>
        <v>977.9952</v>
      </c>
      <c r="DO129" s="339">
        <f t="shared" si="308"/>
        <v>2425.9666</v>
      </c>
      <c r="DP129" s="339">
        <f t="shared" si="308"/>
        <v>1082.9285</v>
      </c>
      <c r="DQ129" s="339">
        <f t="shared" si="308"/>
        <v>2389</v>
      </c>
      <c r="DR129" s="339">
        <f t="shared" si="308"/>
        <v>1014.559</v>
      </c>
      <c r="DS129" s="339">
        <f t="shared" si="308"/>
        <v>235.1176</v>
      </c>
      <c r="DT129" s="339">
        <f t="shared" si="308"/>
        <v>200.0884</v>
      </c>
      <c r="DU129" s="339">
        <f t="shared" si="308"/>
        <v>778.5898</v>
      </c>
      <c r="DV129" s="339">
        <f t="shared" si="308"/>
        <v>450</v>
      </c>
      <c r="DW129" s="339">
        <f t="shared" si="308"/>
        <v>1245.65</v>
      </c>
      <c r="DX129" s="339">
        <f t="shared" si="308"/>
        <v>250</v>
      </c>
      <c r="DY129" s="339">
        <f t="shared" si="308"/>
        <v>298.85</v>
      </c>
      <c r="DZ129" s="339">
        <f t="shared" si="308"/>
        <v>338.0925</v>
      </c>
      <c r="EA129" s="339">
        <f t="shared" si="308"/>
        <v>109.6985</v>
      </c>
      <c r="EB129" s="339">
        <f t="shared" si="308"/>
        <v>778.6176</v>
      </c>
      <c r="EC129" s="339">
        <f t="shared" si="308"/>
        <v>100.58</v>
      </c>
      <c r="ED129" s="339"/>
      <c r="EE129" s="339">
        <f t="shared" ref="EE129:GP129" si="309">BR131</f>
        <v>1212.820901</v>
      </c>
      <c r="EF129" s="339">
        <f t="shared" si="309"/>
        <v>994.6390988</v>
      </c>
      <c r="EG129" s="339">
        <f t="shared" si="309"/>
        <v>1242.135044</v>
      </c>
      <c r="EH129" s="339">
        <f t="shared" si="309"/>
        <v>1314.781598</v>
      </c>
      <c r="EI129" s="339">
        <f t="shared" si="309"/>
        <v>1057.250307</v>
      </c>
      <c r="EJ129" s="339">
        <f t="shared" si="309"/>
        <v>964.3839215</v>
      </c>
      <c r="EK129" s="339">
        <f t="shared" si="309"/>
        <v>1259.205708</v>
      </c>
      <c r="EL129" s="339">
        <f t="shared" si="309"/>
        <v>940.0723892</v>
      </c>
      <c r="EM129" s="339">
        <f t="shared" si="309"/>
        <v>934.997296</v>
      </c>
      <c r="EN129" s="339">
        <f t="shared" si="309"/>
        <v>3173.391966</v>
      </c>
      <c r="EO129" s="339">
        <f t="shared" si="309"/>
        <v>1952.44094</v>
      </c>
      <c r="EP129" s="339">
        <f t="shared" si="309"/>
        <v>856.0807068</v>
      </c>
      <c r="EQ129" s="339">
        <f t="shared" si="309"/>
        <v>947.8893082</v>
      </c>
      <c r="ER129" s="339">
        <f t="shared" si="309"/>
        <v>1736.848197</v>
      </c>
      <c r="ES129" s="339">
        <f t="shared" si="309"/>
        <v>2035.967306</v>
      </c>
      <c r="ET129" s="339">
        <f t="shared" si="309"/>
        <v>2056.765734</v>
      </c>
      <c r="EU129" s="339">
        <f t="shared" si="309"/>
        <v>1943.866281</v>
      </c>
      <c r="EV129" s="339">
        <f t="shared" si="309"/>
        <v>2468.175768</v>
      </c>
      <c r="EW129" s="339">
        <f t="shared" si="309"/>
        <v>1673.214229</v>
      </c>
      <c r="EX129" s="339">
        <f t="shared" si="309"/>
        <v>1757.116091</v>
      </c>
      <c r="EY129" s="339">
        <f t="shared" si="309"/>
        <v>1067.70871</v>
      </c>
      <c r="EZ129" s="339">
        <f t="shared" si="309"/>
        <v>6.960816483</v>
      </c>
      <c r="FA129" s="339">
        <f t="shared" si="309"/>
        <v>1658.099143</v>
      </c>
      <c r="FB129" s="339">
        <f t="shared" si="309"/>
        <v>1564.248982</v>
      </c>
      <c r="FC129" s="339">
        <f t="shared" si="309"/>
        <v>2076.25486</v>
      </c>
      <c r="FD129" s="339">
        <f t="shared" si="309"/>
        <v>2006.323524</v>
      </c>
      <c r="FE129" s="339">
        <f t="shared" si="309"/>
        <v>3882.729248</v>
      </c>
      <c r="FF129" s="339">
        <f t="shared" si="309"/>
        <v>1064.220904</v>
      </c>
      <c r="FG129" s="339">
        <f t="shared" si="309"/>
        <v>1161.476252</v>
      </c>
      <c r="FH129" s="339">
        <f t="shared" si="309"/>
        <v>133.7448895</v>
      </c>
      <c r="FI129" s="339">
        <f t="shared" si="309"/>
        <v>1729.726464</v>
      </c>
      <c r="FJ129" s="339">
        <f t="shared" si="309"/>
        <v>317.3962885</v>
      </c>
      <c r="FK129" s="339">
        <f t="shared" si="309"/>
        <v>2458.480169</v>
      </c>
      <c r="FL129" s="339">
        <f t="shared" si="309"/>
        <v>47.35552739</v>
      </c>
      <c r="FM129" s="339">
        <f t="shared" si="309"/>
        <v>1445.55699</v>
      </c>
      <c r="FN129" s="339">
        <f t="shared" si="309"/>
        <v>2325.685919</v>
      </c>
      <c r="FO129" s="339">
        <f t="shared" si="309"/>
        <v>1476.329196</v>
      </c>
      <c r="FP129" s="339">
        <f t="shared" si="309"/>
        <v>755.653102</v>
      </c>
      <c r="FQ129" s="339">
        <f t="shared" si="309"/>
        <v>1494.716552</v>
      </c>
      <c r="FR129" s="339">
        <f t="shared" si="309"/>
        <v>1874.719097</v>
      </c>
      <c r="FS129" s="339">
        <f t="shared" si="309"/>
        <v>2144.541529</v>
      </c>
      <c r="FT129" s="339">
        <f t="shared" si="309"/>
        <v>2616.50478</v>
      </c>
      <c r="FU129" s="339">
        <f t="shared" si="309"/>
        <v>961.1040317</v>
      </c>
      <c r="FV129" s="339">
        <f t="shared" si="309"/>
        <v>919.0868609</v>
      </c>
      <c r="FW129" s="339">
        <f t="shared" si="309"/>
        <v>318.845166</v>
      </c>
      <c r="FX129" s="339">
        <f t="shared" si="309"/>
        <v>1577.140112</v>
      </c>
      <c r="FY129" s="339">
        <f t="shared" si="309"/>
        <v>2069.17284</v>
      </c>
      <c r="FZ129" s="339">
        <f t="shared" si="309"/>
        <v>489.0651637</v>
      </c>
      <c r="GA129" s="339">
        <f t="shared" si="309"/>
        <v>874.8576351</v>
      </c>
      <c r="GB129" s="339">
        <f t="shared" si="309"/>
        <v>3087.254407</v>
      </c>
      <c r="GC129" s="339">
        <f t="shared" si="309"/>
        <v>1247.347583</v>
      </c>
      <c r="GD129" s="339">
        <f t="shared" si="309"/>
        <v>2255.204086</v>
      </c>
      <c r="GE129" s="339">
        <f t="shared" si="309"/>
        <v>1168.597665</v>
      </c>
      <c r="GF129" s="339">
        <f t="shared" si="309"/>
        <v>192.9853252</v>
      </c>
      <c r="GG129" s="339">
        <f t="shared" si="309"/>
        <v>230.4674612</v>
      </c>
      <c r="GH129" s="339">
        <f t="shared" si="309"/>
        <v>639.0691541</v>
      </c>
      <c r="GI129" s="339">
        <f t="shared" si="309"/>
        <v>455.4728352</v>
      </c>
      <c r="GJ129" s="339">
        <f t="shared" si="309"/>
        <v>1159.665532</v>
      </c>
      <c r="GK129" s="339">
        <f t="shared" si="309"/>
        <v>252.0767178</v>
      </c>
      <c r="GL129" s="339">
        <f t="shared" si="309"/>
        <v>266.3335512</v>
      </c>
      <c r="GM129" s="339">
        <f t="shared" si="309"/>
        <v>401.9190993</v>
      </c>
      <c r="GN129" s="339">
        <f t="shared" si="309"/>
        <v>88.43623344</v>
      </c>
      <c r="GO129" s="339">
        <f t="shared" si="309"/>
        <v>627.7023645</v>
      </c>
      <c r="GP129" s="339">
        <f t="shared" si="309"/>
        <v>81.08512294</v>
      </c>
      <c r="GQ129" s="339"/>
      <c r="GR129" s="339">
        <f t="shared" ref="GR129:JC129" si="310">EE131</f>
        <v>1208.572635</v>
      </c>
      <c r="GS129" s="339">
        <f t="shared" si="310"/>
        <v>1092.016795</v>
      </c>
      <c r="GT129" s="339">
        <f t="shared" si="310"/>
        <v>1285.749556</v>
      </c>
      <c r="GU129" s="339">
        <f t="shared" si="310"/>
        <v>1334.32669</v>
      </c>
      <c r="GV129" s="339">
        <f t="shared" si="310"/>
        <v>1044.652535</v>
      </c>
      <c r="GW129" s="339">
        <f t="shared" si="310"/>
        <v>898.0218684</v>
      </c>
      <c r="GX129" s="339">
        <f t="shared" si="310"/>
        <v>1234.709704</v>
      </c>
      <c r="GY129" s="339">
        <f t="shared" si="310"/>
        <v>1013.082871</v>
      </c>
      <c r="GZ129" s="339">
        <f t="shared" si="310"/>
        <v>875.2587005</v>
      </c>
      <c r="HA129" s="339">
        <f t="shared" si="310"/>
        <v>4511.3994</v>
      </c>
      <c r="HB129" s="339">
        <f t="shared" si="310"/>
        <v>2110.834586</v>
      </c>
      <c r="HC129" s="339">
        <f t="shared" si="310"/>
        <v>796.8724363</v>
      </c>
      <c r="HD129" s="339">
        <f t="shared" si="310"/>
        <v>877.1375945</v>
      </c>
      <c r="HE129" s="339">
        <f t="shared" si="310"/>
        <v>1658.769661</v>
      </c>
      <c r="HF129" s="339">
        <f t="shared" si="310"/>
        <v>1992.560312</v>
      </c>
      <c r="HG129" s="339">
        <f t="shared" si="310"/>
        <v>1944.816222</v>
      </c>
      <c r="HH129" s="339">
        <f t="shared" si="310"/>
        <v>1931.842202</v>
      </c>
      <c r="HI129" s="339">
        <f t="shared" si="310"/>
        <v>3310.302425</v>
      </c>
      <c r="HJ129" s="339">
        <f t="shared" si="310"/>
        <v>1657.78496</v>
      </c>
      <c r="HK129" s="339">
        <f t="shared" si="310"/>
        <v>1900.663247</v>
      </c>
      <c r="HL129" s="339">
        <f t="shared" si="310"/>
        <v>850.471973</v>
      </c>
      <c r="HM129" s="339">
        <f t="shared" si="310"/>
        <v>5.801013602</v>
      </c>
      <c r="HN129" s="339">
        <f t="shared" si="310"/>
        <v>1570.403188</v>
      </c>
      <c r="HO129" s="339">
        <f t="shared" si="310"/>
        <v>1530.179617</v>
      </c>
      <c r="HP129" s="339">
        <f t="shared" si="310"/>
        <v>2344.378609</v>
      </c>
      <c r="HQ129" s="339">
        <f t="shared" si="310"/>
        <v>2177.608824</v>
      </c>
      <c r="HR129" s="339">
        <f t="shared" si="310"/>
        <v>6262.438521</v>
      </c>
      <c r="HS129" s="339">
        <f t="shared" si="310"/>
        <v>1002.286612</v>
      </c>
      <c r="HT129" s="339">
        <f t="shared" si="310"/>
        <v>1068.646343</v>
      </c>
      <c r="HU129" s="339">
        <f t="shared" si="310"/>
        <v>195.6603043</v>
      </c>
      <c r="HV129" s="339">
        <f t="shared" si="310"/>
        <v>1602.659706</v>
      </c>
      <c r="HW129" s="339">
        <f t="shared" si="310"/>
        <v>239.8581046</v>
      </c>
      <c r="HX129" s="339">
        <f t="shared" si="310"/>
        <v>2230.159249</v>
      </c>
      <c r="HY129" s="339">
        <f t="shared" si="310"/>
        <v>44.85091949</v>
      </c>
      <c r="HZ129" s="339">
        <f t="shared" si="310"/>
        <v>1635.638004</v>
      </c>
      <c r="IA129" s="339">
        <f t="shared" si="310"/>
        <v>2281.091252</v>
      </c>
      <c r="IB129" s="339">
        <f t="shared" si="310"/>
        <v>1378.002017</v>
      </c>
      <c r="IC129" s="339">
        <f t="shared" si="310"/>
        <v>554.2994812</v>
      </c>
      <c r="ID129" s="339">
        <f t="shared" si="310"/>
        <v>1436.770142</v>
      </c>
      <c r="IE129" s="339">
        <f t="shared" si="310"/>
        <v>2096.739851</v>
      </c>
      <c r="IF129" s="339">
        <f t="shared" si="310"/>
        <v>2406.193329</v>
      </c>
      <c r="IG129" s="339">
        <f t="shared" si="310"/>
        <v>2418.530835</v>
      </c>
      <c r="IH129" s="339">
        <f t="shared" si="310"/>
        <v>804.6047746</v>
      </c>
      <c r="II129" s="339">
        <f t="shared" si="310"/>
        <v>769.4293773</v>
      </c>
      <c r="IJ129" s="339">
        <f t="shared" si="310"/>
        <v>211.796333</v>
      </c>
      <c r="IK129" s="339">
        <f t="shared" si="310"/>
        <v>1510.225093</v>
      </c>
      <c r="IL129" s="339">
        <f t="shared" si="310"/>
        <v>1917.751559</v>
      </c>
      <c r="IM129" s="339">
        <f t="shared" si="310"/>
        <v>332.2010199</v>
      </c>
      <c r="IN129" s="339">
        <f t="shared" si="310"/>
        <v>782.5967671</v>
      </c>
      <c r="IO129" s="339">
        <f t="shared" si="310"/>
        <v>3928.800906</v>
      </c>
      <c r="IP129" s="339">
        <f t="shared" si="310"/>
        <v>1436.730118</v>
      </c>
      <c r="IQ129" s="339">
        <f t="shared" si="310"/>
        <v>2128.90141</v>
      </c>
      <c r="IR129" s="339">
        <f t="shared" si="310"/>
        <v>1346.023742</v>
      </c>
      <c r="IS129" s="339">
        <f t="shared" si="310"/>
        <v>158.4030108</v>
      </c>
      <c r="IT129" s="339">
        <f t="shared" si="310"/>
        <v>265.4589205</v>
      </c>
      <c r="IU129" s="339">
        <f t="shared" si="310"/>
        <v>524.5501337</v>
      </c>
      <c r="IV129" s="339">
        <f t="shared" si="310"/>
        <v>461.0122303</v>
      </c>
      <c r="IW129" s="339">
        <f t="shared" si="310"/>
        <v>1079.616383</v>
      </c>
      <c r="IX129" s="339">
        <f t="shared" si="310"/>
        <v>254.1706866</v>
      </c>
      <c r="IY129" s="339">
        <f t="shared" si="310"/>
        <v>237.3550628</v>
      </c>
      <c r="IZ129" s="339">
        <f t="shared" si="310"/>
        <v>477.7951666</v>
      </c>
      <c r="JA129" s="339">
        <f t="shared" si="310"/>
        <v>71.29511693</v>
      </c>
      <c r="JB129" s="339">
        <f t="shared" si="310"/>
        <v>506.0382124</v>
      </c>
      <c r="JC129" s="339">
        <f t="shared" si="310"/>
        <v>65.3688324</v>
      </c>
      <c r="JD129" s="339"/>
      <c r="JE129" s="339">
        <f t="shared" ref="JE129:LP129" si="311">GR131</f>
        <v>1204.33925</v>
      </c>
      <c r="JF129" s="339">
        <f t="shared" si="311"/>
        <v>1198.928015</v>
      </c>
      <c r="JG129" s="339">
        <f t="shared" si="311"/>
        <v>1330.895484</v>
      </c>
      <c r="JH129" s="339">
        <f t="shared" si="311"/>
        <v>1354.162334</v>
      </c>
      <c r="JI129" s="339">
        <f t="shared" si="311"/>
        <v>1032.204872</v>
      </c>
      <c r="JJ129" s="339">
        <f t="shared" si="311"/>
        <v>836.2263806</v>
      </c>
      <c r="JK129" s="339">
        <f t="shared" si="311"/>
        <v>1210.690234</v>
      </c>
      <c r="JL129" s="339">
        <f t="shared" si="311"/>
        <v>1091.763693</v>
      </c>
      <c r="JM129" s="339">
        <f t="shared" si="311"/>
        <v>819.3369073</v>
      </c>
      <c r="JN129" s="339">
        <f t="shared" si="311"/>
        <v>6413.5552</v>
      </c>
      <c r="JO129" s="339">
        <f t="shared" si="311"/>
        <v>2282.078069</v>
      </c>
      <c r="JP129" s="339">
        <f t="shared" si="311"/>
        <v>741.7591294</v>
      </c>
      <c r="JQ129" s="339">
        <f t="shared" si="311"/>
        <v>811.6668824</v>
      </c>
      <c r="JR129" s="339">
        <f t="shared" si="311"/>
        <v>1584.20108</v>
      </c>
      <c r="JS129" s="339">
        <f t="shared" si="311"/>
        <v>1950.078759</v>
      </c>
      <c r="JT129" s="339">
        <f t="shared" si="311"/>
        <v>1838.960108</v>
      </c>
      <c r="JU129" s="339">
        <f t="shared" si="311"/>
        <v>1919.892499</v>
      </c>
      <c r="JV129" s="339">
        <f t="shared" si="311"/>
        <v>4439.757608</v>
      </c>
      <c r="JW129" s="339">
        <f t="shared" si="311"/>
        <v>1642.49797</v>
      </c>
      <c r="JX129" s="339">
        <f t="shared" si="311"/>
        <v>2055.937453</v>
      </c>
      <c r="JY129" s="339">
        <f t="shared" si="311"/>
        <v>677.4343697</v>
      </c>
      <c r="JZ129" s="339">
        <f t="shared" si="311"/>
        <v>4.834455684</v>
      </c>
      <c r="KA129" s="339">
        <f t="shared" si="311"/>
        <v>1487.345424</v>
      </c>
      <c r="KB129" s="339">
        <f t="shared" si="311"/>
        <v>1496.852283</v>
      </c>
      <c r="KC129" s="339">
        <f t="shared" si="311"/>
        <v>2647.127368</v>
      </c>
      <c r="KD129" s="339">
        <f t="shared" si="311"/>
        <v>2363.517217</v>
      </c>
      <c r="KE129" s="339">
        <f t="shared" si="311"/>
        <v>10100.66212</v>
      </c>
      <c r="KF129" s="339">
        <f t="shared" si="311"/>
        <v>943.956701</v>
      </c>
      <c r="KG129" s="339">
        <f t="shared" si="311"/>
        <v>983.2357777</v>
      </c>
      <c r="KH129" s="339">
        <f t="shared" si="311"/>
        <v>286.2386354</v>
      </c>
      <c r="KI129" s="339">
        <f t="shared" si="311"/>
        <v>1484.92735</v>
      </c>
      <c r="KJ129" s="339">
        <f t="shared" si="311"/>
        <v>181.2620766</v>
      </c>
      <c r="KK129" s="339">
        <f t="shared" si="311"/>
        <v>2023.042666</v>
      </c>
      <c r="KL129" s="339">
        <f t="shared" si="311"/>
        <v>42.47877893</v>
      </c>
      <c r="KM129" s="339">
        <f t="shared" si="311"/>
        <v>1850.713392</v>
      </c>
      <c r="KN129" s="339">
        <f t="shared" si="311"/>
        <v>2237.35168</v>
      </c>
      <c r="KO129" s="339">
        <f t="shared" si="311"/>
        <v>1286.223672</v>
      </c>
      <c r="KP129" s="339">
        <f t="shared" si="311"/>
        <v>406.5991578</v>
      </c>
      <c r="KQ129" s="339">
        <f t="shared" si="311"/>
        <v>1381.070168</v>
      </c>
      <c r="KR129" s="339">
        <f t="shared" si="311"/>
        <v>2345.054258</v>
      </c>
      <c r="KS129" s="339">
        <f t="shared" si="311"/>
        <v>2699.768813</v>
      </c>
      <c r="KT129" s="339">
        <f t="shared" si="311"/>
        <v>2235.536294</v>
      </c>
      <c r="KU129" s="339">
        <f t="shared" si="311"/>
        <v>673.5887292</v>
      </c>
      <c r="KV129" s="339">
        <f t="shared" si="311"/>
        <v>644.1410402</v>
      </c>
      <c r="KW129" s="339">
        <f t="shared" si="311"/>
        <v>140.6879937</v>
      </c>
      <c r="KX129" s="339">
        <f t="shared" si="311"/>
        <v>1446.14915</v>
      </c>
      <c r="KY129" s="339">
        <f t="shared" si="311"/>
        <v>1777.411229</v>
      </c>
      <c r="KZ129" s="339">
        <f t="shared" si="311"/>
        <v>225.6499253</v>
      </c>
      <c r="LA129" s="339">
        <f t="shared" si="311"/>
        <v>700.0655596</v>
      </c>
      <c r="LB129" s="339">
        <f t="shared" si="311"/>
        <v>4999.742335</v>
      </c>
      <c r="LC129" s="339">
        <f t="shared" si="311"/>
        <v>1654.866263</v>
      </c>
      <c r="LD129" s="339">
        <f t="shared" si="311"/>
        <v>2009.672314</v>
      </c>
      <c r="LE129" s="339">
        <f t="shared" si="311"/>
        <v>1550.388101</v>
      </c>
      <c r="LF129" s="339">
        <f t="shared" si="311"/>
        <v>130.0177297</v>
      </c>
      <c r="LG129" s="339">
        <f t="shared" si="311"/>
        <v>305.76307</v>
      </c>
      <c r="LH129" s="339">
        <f t="shared" si="311"/>
        <v>430.5525326</v>
      </c>
      <c r="LI129" s="339">
        <f t="shared" si="311"/>
        <v>466.6189947</v>
      </c>
      <c r="LJ129" s="339">
        <f t="shared" si="311"/>
        <v>1005.092849</v>
      </c>
      <c r="LK129" s="339">
        <f t="shared" si="311"/>
        <v>256.2820498</v>
      </c>
      <c r="LL129" s="339">
        <f t="shared" si="311"/>
        <v>211.529586</v>
      </c>
      <c r="LM129" s="339">
        <f t="shared" si="311"/>
        <v>567.995454</v>
      </c>
      <c r="LN129" s="339">
        <f t="shared" si="311"/>
        <v>57.47637027</v>
      </c>
      <c r="LO129" s="339">
        <f t="shared" si="311"/>
        <v>407.9555644</v>
      </c>
      <c r="LP129" s="339">
        <f t="shared" si="311"/>
        <v>52.6987454</v>
      </c>
    </row>
    <row r="130">
      <c r="A130" s="138"/>
      <c r="B130" s="138"/>
      <c r="C130" s="338"/>
      <c r="D130" s="347" t="s">
        <v>316</v>
      </c>
      <c r="E130" s="346">
        <f t="shared" ref="E130:BP130" si="312">E129*E126</f>
        <v>121708.41</v>
      </c>
      <c r="F130" s="346">
        <f t="shared" si="312"/>
        <v>90594.48</v>
      </c>
      <c r="G130" s="346">
        <f t="shared" si="312"/>
        <v>120000</v>
      </c>
      <c r="H130" s="346">
        <f t="shared" si="312"/>
        <v>129552.28</v>
      </c>
      <c r="I130" s="346">
        <f t="shared" si="312"/>
        <v>107000</v>
      </c>
      <c r="J130" s="346">
        <f t="shared" si="312"/>
        <v>103565</v>
      </c>
      <c r="K130" s="346">
        <f t="shared" si="312"/>
        <v>128418.77</v>
      </c>
      <c r="L130" s="346">
        <f t="shared" si="312"/>
        <v>87232.36</v>
      </c>
      <c r="M130" s="346">
        <f t="shared" si="312"/>
        <v>99881.32</v>
      </c>
      <c r="N130" s="346">
        <f t="shared" si="312"/>
        <v>223221.57</v>
      </c>
      <c r="O130" s="346">
        <f t="shared" si="312"/>
        <v>180593.29</v>
      </c>
      <c r="P130" s="346">
        <f t="shared" si="312"/>
        <v>91968.82</v>
      </c>
      <c r="Q130" s="346">
        <f t="shared" si="312"/>
        <v>102434.8</v>
      </c>
      <c r="R130" s="346">
        <f t="shared" si="312"/>
        <v>181860.19</v>
      </c>
      <c r="S130" s="346">
        <f t="shared" si="312"/>
        <v>208031.99</v>
      </c>
      <c r="T130" s="346">
        <f t="shared" si="312"/>
        <v>217515.94</v>
      </c>
      <c r="U130" s="346">
        <f t="shared" si="312"/>
        <v>195596.52</v>
      </c>
      <c r="V130" s="346">
        <f t="shared" si="312"/>
        <v>184028.25</v>
      </c>
      <c r="W130" s="346">
        <f t="shared" si="312"/>
        <v>168878.71</v>
      </c>
      <c r="X130" s="346">
        <f t="shared" si="312"/>
        <v>162441.03</v>
      </c>
      <c r="Y130" s="346">
        <f t="shared" si="312"/>
        <v>134043.44</v>
      </c>
      <c r="Z130" s="346">
        <f t="shared" si="312"/>
        <v>835.25</v>
      </c>
      <c r="AA130" s="346">
        <f t="shared" si="312"/>
        <v>175069.23</v>
      </c>
      <c r="AB130" s="346">
        <f t="shared" si="312"/>
        <v>159907.69</v>
      </c>
      <c r="AC130" s="346">
        <f t="shared" si="312"/>
        <v>183879.61</v>
      </c>
      <c r="AD130" s="346">
        <f t="shared" si="312"/>
        <v>184851.11</v>
      </c>
      <c r="AE130" s="346">
        <f t="shared" si="312"/>
        <v>240730.29</v>
      </c>
      <c r="AF130" s="346">
        <f t="shared" si="312"/>
        <v>112998.23</v>
      </c>
      <c r="AG130" s="346">
        <f t="shared" si="312"/>
        <v>126237</v>
      </c>
      <c r="AH130" s="346">
        <f t="shared" si="312"/>
        <v>9142.22</v>
      </c>
      <c r="AI130" s="346">
        <f t="shared" si="312"/>
        <v>186686.77</v>
      </c>
      <c r="AJ130" s="346">
        <f t="shared" si="312"/>
        <v>42000</v>
      </c>
      <c r="AK130" s="346">
        <f t="shared" si="312"/>
        <v>271017.63</v>
      </c>
      <c r="AL130" s="346">
        <f t="shared" si="312"/>
        <v>5000</v>
      </c>
      <c r="AM130" s="346">
        <f t="shared" si="312"/>
        <v>127756.57</v>
      </c>
      <c r="AN130" s="346">
        <f t="shared" si="312"/>
        <v>237115.24</v>
      </c>
      <c r="AO130" s="346">
        <f t="shared" si="312"/>
        <v>158167.25</v>
      </c>
      <c r="AP130" s="346">
        <f t="shared" si="312"/>
        <v>103015</v>
      </c>
      <c r="AQ130" s="346">
        <f t="shared" si="312"/>
        <v>155500</v>
      </c>
      <c r="AR130" s="346">
        <f t="shared" si="312"/>
        <v>167620.78</v>
      </c>
      <c r="AS130" s="346">
        <f t="shared" si="312"/>
        <v>191134.2</v>
      </c>
      <c r="AT130" s="346">
        <f t="shared" si="312"/>
        <v>283068.43</v>
      </c>
      <c r="AU130" s="346">
        <f t="shared" si="312"/>
        <v>114804.31</v>
      </c>
      <c r="AV130" s="346">
        <f t="shared" si="312"/>
        <v>109785.34</v>
      </c>
      <c r="AW130" s="346">
        <f t="shared" si="312"/>
        <v>48000</v>
      </c>
      <c r="AX130" s="346">
        <f t="shared" si="312"/>
        <v>164702</v>
      </c>
      <c r="AY130" s="346">
        <f t="shared" si="312"/>
        <v>223255</v>
      </c>
      <c r="AZ130" s="346">
        <f t="shared" si="312"/>
        <v>72000</v>
      </c>
      <c r="BA130" s="346">
        <f t="shared" si="312"/>
        <v>97799.52</v>
      </c>
      <c r="BB130" s="346">
        <f t="shared" si="312"/>
        <v>242596.66</v>
      </c>
      <c r="BC130" s="346">
        <f t="shared" si="312"/>
        <v>108292.85</v>
      </c>
      <c r="BD130" s="346">
        <f t="shared" si="312"/>
        <v>238900</v>
      </c>
      <c r="BE130" s="346">
        <f t="shared" si="312"/>
        <v>101455.9</v>
      </c>
      <c r="BF130" s="346">
        <f t="shared" si="312"/>
        <v>23511.76</v>
      </c>
      <c r="BG130" s="346">
        <f t="shared" si="312"/>
        <v>20008.84</v>
      </c>
      <c r="BH130" s="346">
        <f t="shared" si="312"/>
        <v>77858.98</v>
      </c>
      <c r="BI130" s="346">
        <f t="shared" si="312"/>
        <v>45000</v>
      </c>
      <c r="BJ130" s="346">
        <f t="shared" si="312"/>
        <v>124565</v>
      </c>
      <c r="BK130" s="346">
        <f t="shared" si="312"/>
        <v>25000</v>
      </c>
      <c r="BL130" s="346">
        <f t="shared" si="312"/>
        <v>29885</v>
      </c>
      <c r="BM130" s="346">
        <f t="shared" si="312"/>
        <v>33809.25</v>
      </c>
      <c r="BN130" s="346">
        <f t="shared" si="312"/>
        <v>10969.85</v>
      </c>
      <c r="BO130" s="346">
        <f t="shared" si="312"/>
        <v>77861.76</v>
      </c>
      <c r="BP130" s="346">
        <f t="shared" si="312"/>
        <v>10058</v>
      </c>
      <c r="BQ130" s="346"/>
      <c r="BR130" s="346">
        <f t="shared" ref="BR130:EC130" si="313">BR129*BR126</f>
        <v>121708.41</v>
      </c>
      <c r="BS130" s="346">
        <f t="shared" si="313"/>
        <v>90594.48</v>
      </c>
      <c r="BT130" s="346">
        <f t="shared" si="313"/>
        <v>120000</v>
      </c>
      <c r="BU130" s="346">
        <f t="shared" si="313"/>
        <v>129552.28</v>
      </c>
      <c r="BV130" s="346">
        <f t="shared" si="313"/>
        <v>107000</v>
      </c>
      <c r="BW130" s="346">
        <f t="shared" si="313"/>
        <v>103565</v>
      </c>
      <c r="BX130" s="346">
        <f t="shared" si="313"/>
        <v>128418.77</v>
      </c>
      <c r="BY130" s="346">
        <f t="shared" si="313"/>
        <v>87232.36</v>
      </c>
      <c r="BZ130" s="346">
        <f t="shared" si="313"/>
        <v>99881.32</v>
      </c>
      <c r="CA130" s="346">
        <f t="shared" si="313"/>
        <v>223221.57</v>
      </c>
      <c r="CB130" s="346">
        <f t="shared" si="313"/>
        <v>180593.29</v>
      </c>
      <c r="CC130" s="346">
        <f t="shared" si="313"/>
        <v>91968.82</v>
      </c>
      <c r="CD130" s="346">
        <f t="shared" si="313"/>
        <v>102434.8</v>
      </c>
      <c r="CE130" s="346">
        <f t="shared" si="313"/>
        <v>181860.19</v>
      </c>
      <c r="CF130" s="346">
        <f t="shared" si="313"/>
        <v>208031.99</v>
      </c>
      <c r="CG130" s="346">
        <f t="shared" si="313"/>
        <v>217515.94</v>
      </c>
      <c r="CH130" s="346">
        <f t="shared" si="313"/>
        <v>195596.52</v>
      </c>
      <c r="CI130" s="346">
        <f t="shared" si="313"/>
        <v>184028.25</v>
      </c>
      <c r="CJ130" s="346">
        <f t="shared" si="313"/>
        <v>168878.71</v>
      </c>
      <c r="CK130" s="346">
        <f t="shared" si="313"/>
        <v>162441.03</v>
      </c>
      <c r="CL130" s="346">
        <f t="shared" si="313"/>
        <v>134043.44</v>
      </c>
      <c r="CM130" s="346">
        <f t="shared" si="313"/>
        <v>835.25</v>
      </c>
      <c r="CN130" s="346">
        <f t="shared" si="313"/>
        <v>175069.23</v>
      </c>
      <c r="CO130" s="346">
        <f t="shared" si="313"/>
        <v>159907.69</v>
      </c>
      <c r="CP130" s="346">
        <f t="shared" si="313"/>
        <v>183879.61</v>
      </c>
      <c r="CQ130" s="346">
        <f t="shared" si="313"/>
        <v>184851.11</v>
      </c>
      <c r="CR130" s="346">
        <f t="shared" si="313"/>
        <v>240730.29</v>
      </c>
      <c r="CS130" s="346">
        <f t="shared" si="313"/>
        <v>112998.23</v>
      </c>
      <c r="CT130" s="346">
        <f t="shared" si="313"/>
        <v>126237</v>
      </c>
      <c r="CU130" s="346">
        <f t="shared" si="313"/>
        <v>9142.22</v>
      </c>
      <c r="CV130" s="346">
        <f t="shared" si="313"/>
        <v>186686.77</v>
      </c>
      <c r="CW130" s="346">
        <f t="shared" si="313"/>
        <v>42000</v>
      </c>
      <c r="CX130" s="346">
        <f t="shared" si="313"/>
        <v>271017.63</v>
      </c>
      <c r="CY130" s="346">
        <f t="shared" si="313"/>
        <v>5000</v>
      </c>
      <c r="CZ130" s="346">
        <f t="shared" si="313"/>
        <v>127756.57</v>
      </c>
      <c r="DA130" s="346">
        <f t="shared" si="313"/>
        <v>237115.24</v>
      </c>
      <c r="DB130" s="346">
        <f t="shared" si="313"/>
        <v>158167.25</v>
      </c>
      <c r="DC130" s="346">
        <f t="shared" si="313"/>
        <v>103015</v>
      </c>
      <c r="DD130" s="346">
        <f t="shared" si="313"/>
        <v>155500</v>
      </c>
      <c r="DE130" s="346">
        <f t="shared" si="313"/>
        <v>167620.78</v>
      </c>
      <c r="DF130" s="346">
        <f t="shared" si="313"/>
        <v>191134.2</v>
      </c>
      <c r="DG130" s="346">
        <f t="shared" si="313"/>
        <v>283068.43</v>
      </c>
      <c r="DH130" s="346">
        <f t="shared" si="313"/>
        <v>114804.31</v>
      </c>
      <c r="DI130" s="346">
        <f t="shared" si="313"/>
        <v>109785.34</v>
      </c>
      <c r="DJ130" s="346">
        <f t="shared" si="313"/>
        <v>48000</v>
      </c>
      <c r="DK130" s="346">
        <f t="shared" si="313"/>
        <v>164702</v>
      </c>
      <c r="DL130" s="346">
        <f t="shared" si="313"/>
        <v>223255</v>
      </c>
      <c r="DM130" s="346">
        <f t="shared" si="313"/>
        <v>72000</v>
      </c>
      <c r="DN130" s="346">
        <f t="shared" si="313"/>
        <v>97799.52</v>
      </c>
      <c r="DO130" s="346">
        <f t="shared" si="313"/>
        <v>242596.66</v>
      </c>
      <c r="DP130" s="346">
        <f t="shared" si="313"/>
        <v>108292.85</v>
      </c>
      <c r="DQ130" s="346">
        <f t="shared" si="313"/>
        <v>238900</v>
      </c>
      <c r="DR130" s="346">
        <f t="shared" si="313"/>
        <v>101455.9</v>
      </c>
      <c r="DS130" s="346">
        <f t="shared" si="313"/>
        <v>23511.76</v>
      </c>
      <c r="DT130" s="346">
        <f t="shared" si="313"/>
        <v>20008.84</v>
      </c>
      <c r="DU130" s="346">
        <f t="shared" si="313"/>
        <v>77858.98</v>
      </c>
      <c r="DV130" s="346">
        <f t="shared" si="313"/>
        <v>45000</v>
      </c>
      <c r="DW130" s="346">
        <f t="shared" si="313"/>
        <v>124565</v>
      </c>
      <c r="DX130" s="346">
        <f t="shared" si="313"/>
        <v>25000</v>
      </c>
      <c r="DY130" s="346">
        <f t="shared" si="313"/>
        <v>29885</v>
      </c>
      <c r="DZ130" s="346">
        <f t="shared" si="313"/>
        <v>33809.25</v>
      </c>
      <c r="EA130" s="346">
        <f t="shared" si="313"/>
        <v>10969.85</v>
      </c>
      <c r="EB130" s="346">
        <f t="shared" si="313"/>
        <v>77861.76</v>
      </c>
      <c r="EC130" s="346">
        <f t="shared" si="313"/>
        <v>10058</v>
      </c>
      <c r="ED130" s="346"/>
      <c r="EE130" s="346">
        <f t="shared" ref="EE130:GP130" si="314">EE129*EE126</f>
        <v>121282.0901</v>
      </c>
      <c r="EF130" s="346">
        <f t="shared" si="314"/>
        <v>99463.90988</v>
      </c>
      <c r="EG130" s="346">
        <f t="shared" si="314"/>
        <v>124213.5044</v>
      </c>
      <c r="EH130" s="346">
        <f t="shared" si="314"/>
        <v>131478.1598</v>
      </c>
      <c r="EI130" s="346">
        <f t="shared" si="314"/>
        <v>105725.0307</v>
      </c>
      <c r="EJ130" s="346">
        <f t="shared" si="314"/>
        <v>96438.39215</v>
      </c>
      <c r="EK130" s="346">
        <f t="shared" si="314"/>
        <v>125920.5708</v>
      </c>
      <c r="EL130" s="346">
        <f t="shared" si="314"/>
        <v>94007.23892</v>
      </c>
      <c r="EM130" s="346">
        <f t="shared" si="314"/>
        <v>93499.7296</v>
      </c>
      <c r="EN130" s="346">
        <f t="shared" si="314"/>
        <v>317339.1966</v>
      </c>
      <c r="EO130" s="346">
        <f t="shared" si="314"/>
        <v>195244.094</v>
      </c>
      <c r="EP130" s="346">
        <f t="shared" si="314"/>
        <v>85608.07068</v>
      </c>
      <c r="EQ130" s="346">
        <f t="shared" si="314"/>
        <v>94788.93082</v>
      </c>
      <c r="ER130" s="346">
        <f t="shared" si="314"/>
        <v>173684.8197</v>
      </c>
      <c r="ES130" s="346">
        <f t="shared" si="314"/>
        <v>203596.7306</v>
      </c>
      <c r="ET130" s="346">
        <f t="shared" si="314"/>
        <v>205676.5734</v>
      </c>
      <c r="EU130" s="346">
        <f t="shared" si="314"/>
        <v>194386.6281</v>
      </c>
      <c r="EV130" s="346">
        <f t="shared" si="314"/>
        <v>246817.5768</v>
      </c>
      <c r="EW130" s="346">
        <f t="shared" si="314"/>
        <v>167321.4229</v>
      </c>
      <c r="EX130" s="346">
        <f t="shared" si="314"/>
        <v>175711.6091</v>
      </c>
      <c r="EY130" s="346">
        <f t="shared" si="314"/>
        <v>106770.871</v>
      </c>
      <c r="EZ130" s="346">
        <f t="shared" si="314"/>
        <v>696.0816483</v>
      </c>
      <c r="FA130" s="346">
        <f t="shared" si="314"/>
        <v>165809.9143</v>
      </c>
      <c r="FB130" s="346">
        <f t="shared" si="314"/>
        <v>156424.8982</v>
      </c>
      <c r="FC130" s="346">
        <f t="shared" si="314"/>
        <v>207625.486</v>
      </c>
      <c r="FD130" s="346">
        <f t="shared" si="314"/>
        <v>200632.3524</v>
      </c>
      <c r="FE130" s="346">
        <f t="shared" si="314"/>
        <v>388272.9248</v>
      </c>
      <c r="FF130" s="346">
        <f t="shared" si="314"/>
        <v>106422.0904</v>
      </c>
      <c r="FG130" s="346">
        <f t="shared" si="314"/>
        <v>116147.6252</v>
      </c>
      <c r="FH130" s="346">
        <f t="shared" si="314"/>
        <v>13374.48895</v>
      </c>
      <c r="FI130" s="346">
        <f t="shared" si="314"/>
        <v>172972.6464</v>
      </c>
      <c r="FJ130" s="346">
        <f t="shared" si="314"/>
        <v>31739.62885</v>
      </c>
      <c r="FK130" s="346">
        <f t="shared" si="314"/>
        <v>245848.0169</v>
      </c>
      <c r="FL130" s="346">
        <f t="shared" si="314"/>
        <v>4735.552739</v>
      </c>
      <c r="FM130" s="346">
        <f t="shared" si="314"/>
        <v>144555.699</v>
      </c>
      <c r="FN130" s="346">
        <f t="shared" si="314"/>
        <v>232568.5919</v>
      </c>
      <c r="FO130" s="346">
        <f t="shared" si="314"/>
        <v>147632.9196</v>
      </c>
      <c r="FP130" s="346">
        <f t="shared" si="314"/>
        <v>75565.3102</v>
      </c>
      <c r="FQ130" s="346">
        <f t="shared" si="314"/>
        <v>149471.6552</v>
      </c>
      <c r="FR130" s="346">
        <f t="shared" si="314"/>
        <v>187471.9097</v>
      </c>
      <c r="FS130" s="346">
        <f t="shared" si="314"/>
        <v>214454.1529</v>
      </c>
      <c r="FT130" s="346">
        <f t="shared" si="314"/>
        <v>261650.478</v>
      </c>
      <c r="FU130" s="346">
        <f t="shared" si="314"/>
        <v>96110.40317</v>
      </c>
      <c r="FV130" s="346">
        <f t="shared" si="314"/>
        <v>91908.68609</v>
      </c>
      <c r="FW130" s="346">
        <f t="shared" si="314"/>
        <v>31884.5166</v>
      </c>
      <c r="FX130" s="346">
        <f t="shared" si="314"/>
        <v>157714.0112</v>
      </c>
      <c r="FY130" s="346">
        <f t="shared" si="314"/>
        <v>206917.284</v>
      </c>
      <c r="FZ130" s="346">
        <f t="shared" si="314"/>
        <v>48906.51637</v>
      </c>
      <c r="GA130" s="346">
        <f t="shared" si="314"/>
        <v>87485.76351</v>
      </c>
      <c r="GB130" s="346">
        <f t="shared" si="314"/>
        <v>308725.4407</v>
      </c>
      <c r="GC130" s="346">
        <f t="shared" si="314"/>
        <v>124734.7583</v>
      </c>
      <c r="GD130" s="346">
        <f t="shared" si="314"/>
        <v>225520.4086</v>
      </c>
      <c r="GE130" s="346">
        <f t="shared" si="314"/>
        <v>116859.7665</v>
      </c>
      <c r="GF130" s="346">
        <f t="shared" si="314"/>
        <v>19298.53252</v>
      </c>
      <c r="GG130" s="346">
        <f t="shared" si="314"/>
        <v>23046.74612</v>
      </c>
      <c r="GH130" s="346">
        <f t="shared" si="314"/>
        <v>63906.91541</v>
      </c>
      <c r="GI130" s="346">
        <f t="shared" si="314"/>
        <v>45547.28352</v>
      </c>
      <c r="GJ130" s="346">
        <f t="shared" si="314"/>
        <v>115966.5532</v>
      </c>
      <c r="GK130" s="346">
        <f t="shared" si="314"/>
        <v>25207.67178</v>
      </c>
      <c r="GL130" s="346">
        <f t="shared" si="314"/>
        <v>26633.35512</v>
      </c>
      <c r="GM130" s="346">
        <f t="shared" si="314"/>
        <v>40191.90993</v>
      </c>
      <c r="GN130" s="346">
        <f t="shared" si="314"/>
        <v>8843.623344</v>
      </c>
      <c r="GO130" s="346">
        <f t="shared" si="314"/>
        <v>62770.23645</v>
      </c>
      <c r="GP130" s="346">
        <f t="shared" si="314"/>
        <v>8108.512294</v>
      </c>
      <c r="GQ130" s="346"/>
      <c r="GR130" s="346">
        <f t="shared" ref="GR130:JC130" si="315">GR129*GR126</f>
        <v>120857.2635</v>
      </c>
      <c r="GS130" s="346">
        <f t="shared" si="315"/>
        <v>109201.6795</v>
      </c>
      <c r="GT130" s="346">
        <f t="shared" si="315"/>
        <v>128574.9556</v>
      </c>
      <c r="GU130" s="346">
        <f t="shared" si="315"/>
        <v>133432.669</v>
      </c>
      <c r="GV130" s="346">
        <f t="shared" si="315"/>
        <v>104465.2535</v>
      </c>
      <c r="GW130" s="346">
        <f t="shared" si="315"/>
        <v>89802.18684</v>
      </c>
      <c r="GX130" s="346">
        <f t="shared" si="315"/>
        <v>123470.9704</v>
      </c>
      <c r="GY130" s="346">
        <f t="shared" si="315"/>
        <v>101308.2871</v>
      </c>
      <c r="GZ130" s="346">
        <f t="shared" si="315"/>
        <v>87525.87005</v>
      </c>
      <c r="HA130" s="346">
        <f t="shared" si="315"/>
        <v>451139.94</v>
      </c>
      <c r="HB130" s="346">
        <f t="shared" si="315"/>
        <v>211083.4586</v>
      </c>
      <c r="HC130" s="346">
        <f t="shared" si="315"/>
        <v>79687.24363</v>
      </c>
      <c r="HD130" s="346">
        <f t="shared" si="315"/>
        <v>87713.75945</v>
      </c>
      <c r="HE130" s="346">
        <f t="shared" si="315"/>
        <v>165876.9661</v>
      </c>
      <c r="HF130" s="346">
        <f t="shared" si="315"/>
        <v>199256.0312</v>
      </c>
      <c r="HG130" s="346">
        <f t="shared" si="315"/>
        <v>194481.6222</v>
      </c>
      <c r="HH130" s="346">
        <f t="shared" si="315"/>
        <v>193184.2202</v>
      </c>
      <c r="HI130" s="346">
        <f t="shared" si="315"/>
        <v>331030.2425</v>
      </c>
      <c r="HJ130" s="346">
        <f t="shared" si="315"/>
        <v>165778.496</v>
      </c>
      <c r="HK130" s="346">
        <f t="shared" si="315"/>
        <v>190066.3247</v>
      </c>
      <c r="HL130" s="346">
        <f t="shared" si="315"/>
        <v>85047.1973</v>
      </c>
      <c r="HM130" s="346">
        <f t="shared" si="315"/>
        <v>580.1013602</v>
      </c>
      <c r="HN130" s="346">
        <f t="shared" si="315"/>
        <v>157040.3188</v>
      </c>
      <c r="HO130" s="346">
        <f t="shared" si="315"/>
        <v>153017.9617</v>
      </c>
      <c r="HP130" s="346">
        <f t="shared" si="315"/>
        <v>234437.8609</v>
      </c>
      <c r="HQ130" s="346">
        <f t="shared" si="315"/>
        <v>217760.8824</v>
      </c>
      <c r="HR130" s="346">
        <f t="shared" si="315"/>
        <v>626243.8521</v>
      </c>
      <c r="HS130" s="346">
        <f t="shared" si="315"/>
        <v>100228.6612</v>
      </c>
      <c r="HT130" s="346">
        <f t="shared" si="315"/>
        <v>106864.6343</v>
      </c>
      <c r="HU130" s="346">
        <f t="shared" si="315"/>
        <v>19566.03043</v>
      </c>
      <c r="HV130" s="346">
        <f t="shared" si="315"/>
        <v>160265.9706</v>
      </c>
      <c r="HW130" s="346">
        <f t="shared" si="315"/>
        <v>23985.81046</v>
      </c>
      <c r="HX130" s="346">
        <f t="shared" si="315"/>
        <v>223015.9249</v>
      </c>
      <c r="HY130" s="346">
        <f t="shared" si="315"/>
        <v>4485.091949</v>
      </c>
      <c r="HZ130" s="346">
        <f t="shared" si="315"/>
        <v>163563.8004</v>
      </c>
      <c r="IA130" s="346">
        <f t="shared" si="315"/>
        <v>228109.1252</v>
      </c>
      <c r="IB130" s="346">
        <f t="shared" si="315"/>
        <v>137800.2017</v>
      </c>
      <c r="IC130" s="346">
        <f t="shared" si="315"/>
        <v>55429.94812</v>
      </c>
      <c r="ID130" s="346">
        <f t="shared" si="315"/>
        <v>143677.0142</v>
      </c>
      <c r="IE130" s="346">
        <f t="shared" si="315"/>
        <v>209673.9851</v>
      </c>
      <c r="IF130" s="346">
        <f t="shared" si="315"/>
        <v>240619.3329</v>
      </c>
      <c r="IG130" s="346">
        <f t="shared" si="315"/>
        <v>241853.0835</v>
      </c>
      <c r="IH130" s="346">
        <f t="shared" si="315"/>
        <v>80460.47746</v>
      </c>
      <c r="II130" s="346">
        <f t="shared" si="315"/>
        <v>76942.93773</v>
      </c>
      <c r="IJ130" s="346">
        <f t="shared" si="315"/>
        <v>21179.6333</v>
      </c>
      <c r="IK130" s="346">
        <f t="shared" si="315"/>
        <v>151022.5093</v>
      </c>
      <c r="IL130" s="346">
        <f t="shared" si="315"/>
        <v>191775.1559</v>
      </c>
      <c r="IM130" s="346">
        <f t="shared" si="315"/>
        <v>33220.10199</v>
      </c>
      <c r="IN130" s="346">
        <f t="shared" si="315"/>
        <v>78259.67671</v>
      </c>
      <c r="IO130" s="346">
        <f t="shared" si="315"/>
        <v>392880.0906</v>
      </c>
      <c r="IP130" s="346">
        <f t="shared" si="315"/>
        <v>143673.0118</v>
      </c>
      <c r="IQ130" s="346">
        <f t="shared" si="315"/>
        <v>212890.141</v>
      </c>
      <c r="IR130" s="346">
        <f t="shared" si="315"/>
        <v>134602.3742</v>
      </c>
      <c r="IS130" s="346">
        <f t="shared" si="315"/>
        <v>15840.30108</v>
      </c>
      <c r="IT130" s="346">
        <f t="shared" si="315"/>
        <v>26545.89205</v>
      </c>
      <c r="IU130" s="346">
        <f t="shared" si="315"/>
        <v>52455.01337</v>
      </c>
      <c r="IV130" s="346">
        <f t="shared" si="315"/>
        <v>46101.22303</v>
      </c>
      <c r="IW130" s="346">
        <f t="shared" si="315"/>
        <v>107961.6383</v>
      </c>
      <c r="IX130" s="346">
        <f t="shared" si="315"/>
        <v>25417.06866</v>
      </c>
      <c r="IY130" s="346">
        <f t="shared" si="315"/>
        <v>23735.50628</v>
      </c>
      <c r="IZ130" s="346">
        <f t="shared" si="315"/>
        <v>47779.51666</v>
      </c>
      <c r="JA130" s="346">
        <f t="shared" si="315"/>
        <v>7129.511693</v>
      </c>
      <c r="JB130" s="346">
        <f t="shared" si="315"/>
        <v>50603.82124</v>
      </c>
      <c r="JC130" s="346">
        <f t="shared" si="315"/>
        <v>6536.88324</v>
      </c>
      <c r="JD130" s="346"/>
      <c r="JE130" s="346">
        <f t="shared" ref="JE130:LP130" si="316">JE129*JE126</f>
        <v>120433.925</v>
      </c>
      <c r="JF130" s="346">
        <f t="shared" si="316"/>
        <v>119892.8015</v>
      </c>
      <c r="JG130" s="346">
        <f t="shared" si="316"/>
        <v>133089.5484</v>
      </c>
      <c r="JH130" s="346">
        <f t="shared" si="316"/>
        <v>135416.2334</v>
      </c>
      <c r="JI130" s="346">
        <f t="shared" si="316"/>
        <v>103220.4872</v>
      </c>
      <c r="JJ130" s="346">
        <f t="shared" si="316"/>
        <v>83622.63806</v>
      </c>
      <c r="JK130" s="346">
        <f t="shared" si="316"/>
        <v>121069.0234</v>
      </c>
      <c r="JL130" s="346">
        <f t="shared" si="316"/>
        <v>109176.3693</v>
      </c>
      <c r="JM130" s="346">
        <f t="shared" si="316"/>
        <v>81933.69073</v>
      </c>
      <c r="JN130" s="346">
        <f t="shared" si="316"/>
        <v>641355.52</v>
      </c>
      <c r="JO130" s="346">
        <f t="shared" si="316"/>
        <v>228207.8069</v>
      </c>
      <c r="JP130" s="346">
        <f t="shared" si="316"/>
        <v>74175.91294</v>
      </c>
      <c r="JQ130" s="346">
        <f t="shared" si="316"/>
        <v>81166.68824</v>
      </c>
      <c r="JR130" s="346">
        <f t="shared" si="316"/>
        <v>158420.108</v>
      </c>
      <c r="JS130" s="346">
        <f t="shared" si="316"/>
        <v>195007.8759</v>
      </c>
      <c r="JT130" s="346">
        <f t="shared" si="316"/>
        <v>183896.0108</v>
      </c>
      <c r="JU130" s="346">
        <f t="shared" si="316"/>
        <v>191989.2499</v>
      </c>
      <c r="JV130" s="346">
        <f t="shared" si="316"/>
        <v>443975.7608</v>
      </c>
      <c r="JW130" s="346">
        <f t="shared" si="316"/>
        <v>164249.797</v>
      </c>
      <c r="JX130" s="346">
        <f t="shared" si="316"/>
        <v>205593.7453</v>
      </c>
      <c r="JY130" s="346">
        <f t="shared" si="316"/>
        <v>67743.43697</v>
      </c>
      <c r="JZ130" s="346">
        <f t="shared" si="316"/>
        <v>483.4455684</v>
      </c>
      <c r="KA130" s="346">
        <f t="shared" si="316"/>
        <v>148734.5424</v>
      </c>
      <c r="KB130" s="346">
        <f t="shared" si="316"/>
        <v>149685.2283</v>
      </c>
      <c r="KC130" s="346">
        <f t="shared" si="316"/>
        <v>264712.7368</v>
      </c>
      <c r="KD130" s="346">
        <f t="shared" si="316"/>
        <v>236351.7217</v>
      </c>
      <c r="KE130" s="346">
        <f t="shared" si="316"/>
        <v>1010066.212</v>
      </c>
      <c r="KF130" s="346">
        <f t="shared" si="316"/>
        <v>94395.6701</v>
      </c>
      <c r="KG130" s="346">
        <f t="shared" si="316"/>
        <v>98323.57777</v>
      </c>
      <c r="KH130" s="346">
        <f t="shared" si="316"/>
        <v>28623.86354</v>
      </c>
      <c r="KI130" s="346">
        <f t="shared" si="316"/>
        <v>148492.735</v>
      </c>
      <c r="KJ130" s="346">
        <f t="shared" si="316"/>
        <v>18126.20766</v>
      </c>
      <c r="KK130" s="346">
        <f t="shared" si="316"/>
        <v>202304.2666</v>
      </c>
      <c r="KL130" s="346">
        <f t="shared" si="316"/>
        <v>4247.877893</v>
      </c>
      <c r="KM130" s="346">
        <f t="shared" si="316"/>
        <v>185071.3392</v>
      </c>
      <c r="KN130" s="346">
        <f t="shared" si="316"/>
        <v>223735.168</v>
      </c>
      <c r="KO130" s="346">
        <f t="shared" si="316"/>
        <v>128622.3672</v>
      </c>
      <c r="KP130" s="346">
        <f t="shared" si="316"/>
        <v>40659.91578</v>
      </c>
      <c r="KQ130" s="346">
        <f t="shared" si="316"/>
        <v>138107.0168</v>
      </c>
      <c r="KR130" s="346">
        <f t="shared" si="316"/>
        <v>234505.4258</v>
      </c>
      <c r="KS130" s="346">
        <f t="shared" si="316"/>
        <v>269976.8813</v>
      </c>
      <c r="KT130" s="346">
        <f t="shared" si="316"/>
        <v>223553.6294</v>
      </c>
      <c r="KU130" s="346">
        <f t="shared" si="316"/>
        <v>67358.87292</v>
      </c>
      <c r="KV130" s="346">
        <f t="shared" si="316"/>
        <v>64414.10402</v>
      </c>
      <c r="KW130" s="346">
        <f t="shared" si="316"/>
        <v>14068.79937</v>
      </c>
      <c r="KX130" s="346">
        <f t="shared" si="316"/>
        <v>144614.915</v>
      </c>
      <c r="KY130" s="346">
        <f t="shared" si="316"/>
        <v>177741.1229</v>
      </c>
      <c r="KZ130" s="346">
        <f t="shared" si="316"/>
        <v>22564.99253</v>
      </c>
      <c r="LA130" s="346">
        <f t="shared" si="316"/>
        <v>70006.55596</v>
      </c>
      <c r="LB130" s="346">
        <f t="shared" si="316"/>
        <v>499974.2335</v>
      </c>
      <c r="LC130" s="346">
        <f t="shared" si="316"/>
        <v>165486.6263</v>
      </c>
      <c r="LD130" s="346">
        <f t="shared" si="316"/>
        <v>200967.2314</v>
      </c>
      <c r="LE130" s="346">
        <f t="shared" si="316"/>
        <v>155038.8101</v>
      </c>
      <c r="LF130" s="346">
        <f t="shared" si="316"/>
        <v>13001.77297</v>
      </c>
      <c r="LG130" s="346">
        <f t="shared" si="316"/>
        <v>30576.307</v>
      </c>
      <c r="LH130" s="346">
        <f t="shared" si="316"/>
        <v>43055.25326</v>
      </c>
      <c r="LI130" s="346">
        <f t="shared" si="316"/>
        <v>46661.89947</v>
      </c>
      <c r="LJ130" s="346">
        <f t="shared" si="316"/>
        <v>100509.2849</v>
      </c>
      <c r="LK130" s="346">
        <f t="shared" si="316"/>
        <v>25628.20498</v>
      </c>
      <c r="LL130" s="346">
        <f t="shared" si="316"/>
        <v>21152.9586</v>
      </c>
      <c r="LM130" s="346">
        <f t="shared" si="316"/>
        <v>56799.5454</v>
      </c>
      <c r="LN130" s="346">
        <f t="shared" si="316"/>
        <v>5747.637027</v>
      </c>
      <c r="LO130" s="346">
        <f t="shared" si="316"/>
        <v>40795.55644</v>
      </c>
      <c r="LP130" s="346">
        <f t="shared" si="316"/>
        <v>5269.87454</v>
      </c>
    </row>
    <row r="131">
      <c r="A131" s="138"/>
      <c r="B131" s="138"/>
      <c r="C131" s="338"/>
      <c r="D131" s="398" t="s">
        <v>317</v>
      </c>
      <c r="E131" s="346">
        <f t="shared" ref="E131:BP131" si="317">E129*E127</f>
        <v>1217.0841</v>
      </c>
      <c r="F131" s="346">
        <f t="shared" si="317"/>
        <v>905.9448</v>
      </c>
      <c r="G131" s="346">
        <f t="shared" si="317"/>
        <v>1200</v>
      </c>
      <c r="H131" s="346">
        <f t="shared" si="317"/>
        <v>1295.5228</v>
      </c>
      <c r="I131" s="346">
        <f t="shared" si="317"/>
        <v>1070</v>
      </c>
      <c r="J131" s="346">
        <f t="shared" si="317"/>
        <v>1035.65</v>
      </c>
      <c r="K131" s="346">
        <f t="shared" si="317"/>
        <v>1284.1877</v>
      </c>
      <c r="L131" s="346">
        <f t="shared" si="317"/>
        <v>872.3236</v>
      </c>
      <c r="M131" s="346">
        <f t="shared" si="317"/>
        <v>998.8132</v>
      </c>
      <c r="N131" s="346">
        <f t="shared" si="317"/>
        <v>2232.2157</v>
      </c>
      <c r="O131" s="346">
        <f t="shared" si="317"/>
        <v>1805.9329</v>
      </c>
      <c r="P131" s="346">
        <f t="shared" si="317"/>
        <v>919.6882</v>
      </c>
      <c r="Q131" s="346">
        <f t="shared" si="317"/>
        <v>1024.348</v>
      </c>
      <c r="R131" s="346">
        <f t="shared" si="317"/>
        <v>1818.6019</v>
      </c>
      <c r="S131" s="346">
        <f t="shared" si="317"/>
        <v>2080.3199</v>
      </c>
      <c r="T131" s="346">
        <f t="shared" si="317"/>
        <v>2175.1594</v>
      </c>
      <c r="U131" s="346">
        <f t="shared" si="317"/>
        <v>1955.9652</v>
      </c>
      <c r="V131" s="346">
        <f t="shared" si="317"/>
        <v>1840.2825</v>
      </c>
      <c r="W131" s="346">
        <f t="shared" si="317"/>
        <v>1688.7871</v>
      </c>
      <c r="X131" s="346">
        <f t="shared" si="317"/>
        <v>1624.4103</v>
      </c>
      <c r="Y131" s="346">
        <f t="shared" si="317"/>
        <v>1340.4344</v>
      </c>
      <c r="Z131" s="346">
        <f t="shared" si="317"/>
        <v>8.3525</v>
      </c>
      <c r="AA131" s="346">
        <f t="shared" si="317"/>
        <v>1750.6923</v>
      </c>
      <c r="AB131" s="346">
        <f t="shared" si="317"/>
        <v>1599.0769</v>
      </c>
      <c r="AC131" s="346">
        <f t="shared" si="317"/>
        <v>1838.7961</v>
      </c>
      <c r="AD131" s="346">
        <f t="shared" si="317"/>
        <v>1848.5111</v>
      </c>
      <c r="AE131" s="346">
        <f t="shared" si="317"/>
        <v>2407.3029</v>
      </c>
      <c r="AF131" s="346">
        <f t="shared" si="317"/>
        <v>1129.9823</v>
      </c>
      <c r="AG131" s="346">
        <f t="shared" si="317"/>
        <v>1262.37</v>
      </c>
      <c r="AH131" s="346">
        <f t="shared" si="317"/>
        <v>91.4222</v>
      </c>
      <c r="AI131" s="346">
        <f t="shared" si="317"/>
        <v>1866.8677</v>
      </c>
      <c r="AJ131" s="346">
        <f t="shared" si="317"/>
        <v>420</v>
      </c>
      <c r="AK131" s="346">
        <f t="shared" si="317"/>
        <v>2710.1763</v>
      </c>
      <c r="AL131" s="346">
        <f t="shared" si="317"/>
        <v>50</v>
      </c>
      <c r="AM131" s="346">
        <f t="shared" si="317"/>
        <v>1277.5657</v>
      </c>
      <c r="AN131" s="346">
        <f t="shared" si="317"/>
        <v>2371.1524</v>
      </c>
      <c r="AO131" s="346">
        <f t="shared" si="317"/>
        <v>1581.6725</v>
      </c>
      <c r="AP131" s="346">
        <f t="shared" si="317"/>
        <v>1030.15</v>
      </c>
      <c r="AQ131" s="346">
        <f t="shared" si="317"/>
        <v>1555</v>
      </c>
      <c r="AR131" s="346">
        <f t="shared" si="317"/>
        <v>1676.2078</v>
      </c>
      <c r="AS131" s="346">
        <f t="shared" si="317"/>
        <v>1911.342</v>
      </c>
      <c r="AT131" s="346">
        <f t="shared" si="317"/>
        <v>2830.6843</v>
      </c>
      <c r="AU131" s="346">
        <f t="shared" si="317"/>
        <v>1148.0431</v>
      </c>
      <c r="AV131" s="346">
        <f t="shared" si="317"/>
        <v>1097.8534</v>
      </c>
      <c r="AW131" s="346">
        <f t="shared" si="317"/>
        <v>480</v>
      </c>
      <c r="AX131" s="346">
        <f t="shared" si="317"/>
        <v>1647.02</v>
      </c>
      <c r="AY131" s="346">
        <f t="shared" si="317"/>
        <v>2232.55</v>
      </c>
      <c r="AZ131" s="346">
        <f t="shared" si="317"/>
        <v>720</v>
      </c>
      <c r="BA131" s="346">
        <f t="shared" si="317"/>
        <v>977.9952</v>
      </c>
      <c r="BB131" s="346">
        <f t="shared" si="317"/>
        <v>2425.9666</v>
      </c>
      <c r="BC131" s="346">
        <f t="shared" si="317"/>
        <v>1082.9285</v>
      </c>
      <c r="BD131" s="346">
        <f t="shared" si="317"/>
        <v>2389</v>
      </c>
      <c r="BE131" s="346">
        <f t="shared" si="317"/>
        <v>1014.559</v>
      </c>
      <c r="BF131" s="346">
        <f t="shared" si="317"/>
        <v>235.1176</v>
      </c>
      <c r="BG131" s="346">
        <f t="shared" si="317"/>
        <v>200.0884</v>
      </c>
      <c r="BH131" s="346">
        <f t="shared" si="317"/>
        <v>778.5898</v>
      </c>
      <c r="BI131" s="346">
        <f t="shared" si="317"/>
        <v>450</v>
      </c>
      <c r="BJ131" s="346">
        <f t="shared" si="317"/>
        <v>1245.65</v>
      </c>
      <c r="BK131" s="346">
        <f t="shared" si="317"/>
        <v>250</v>
      </c>
      <c r="BL131" s="346">
        <f t="shared" si="317"/>
        <v>298.85</v>
      </c>
      <c r="BM131" s="346">
        <f t="shared" si="317"/>
        <v>338.0925</v>
      </c>
      <c r="BN131" s="346">
        <f t="shared" si="317"/>
        <v>109.6985</v>
      </c>
      <c r="BO131" s="346">
        <f t="shared" si="317"/>
        <v>778.6176</v>
      </c>
      <c r="BP131" s="346">
        <f t="shared" si="317"/>
        <v>100.58</v>
      </c>
      <c r="BQ131" s="346"/>
      <c r="BR131" s="346">
        <f t="shared" ref="BR131:EC131" si="318">BR129*BR127</f>
        <v>1212.820901</v>
      </c>
      <c r="BS131" s="346">
        <f t="shared" si="318"/>
        <v>994.6390988</v>
      </c>
      <c r="BT131" s="346">
        <f t="shared" si="318"/>
        <v>1242.135044</v>
      </c>
      <c r="BU131" s="346">
        <f t="shared" si="318"/>
        <v>1314.781598</v>
      </c>
      <c r="BV131" s="346">
        <f t="shared" si="318"/>
        <v>1057.250307</v>
      </c>
      <c r="BW131" s="346">
        <f t="shared" si="318"/>
        <v>964.3839215</v>
      </c>
      <c r="BX131" s="346">
        <f t="shared" si="318"/>
        <v>1259.205708</v>
      </c>
      <c r="BY131" s="346">
        <f t="shared" si="318"/>
        <v>940.0723892</v>
      </c>
      <c r="BZ131" s="346">
        <f t="shared" si="318"/>
        <v>934.997296</v>
      </c>
      <c r="CA131" s="346">
        <f t="shared" si="318"/>
        <v>3173.391966</v>
      </c>
      <c r="CB131" s="346">
        <f t="shared" si="318"/>
        <v>1952.44094</v>
      </c>
      <c r="CC131" s="346">
        <f t="shared" si="318"/>
        <v>856.0807068</v>
      </c>
      <c r="CD131" s="346">
        <f t="shared" si="318"/>
        <v>947.8893082</v>
      </c>
      <c r="CE131" s="346">
        <f t="shared" si="318"/>
        <v>1736.848197</v>
      </c>
      <c r="CF131" s="346">
        <f t="shared" si="318"/>
        <v>2035.967306</v>
      </c>
      <c r="CG131" s="346">
        <f t="shared" si="318"/>
        <v>2056.765734</v>
      </c>
      <c r="CH131" s="346">
        <f t="shared" si="318"/>
        <v>1943.866281</v>
      </c>
      <c r="CI131" s="346">
        <f t="shared" si="318"/>
        <v>2468.175768</v>
      </c>
      <c r="CJ131" s="346">
        <f t="shared" si="318"/>
        <v>1673.214229</v>
      </c>
      <c r="CK131" s="346">
        <f t="shared" si="318"/>
        <v>1757.116091</v>
      </c>
      <c r="CL131" s="346">
        <f t="shared" si="318"/>
        <v>1067.70871</v>
      </c>
      <c r="CM131" s="346">
        <f t="shared" si="318"/>
        <v>6.960816483</v>
      </c>
      <c r="CN131" s="346">
        <f t="shared" si="318"/>
        <v>1658.099143</v>
      </c>
      <c r="CO131" s="346">
        <f t="shared" si="318"/>
        <v>1564.248982</v>
      </c>
      <c r="CP131" s="346">
        <f t="shared" si="318"/>
        <v>2076.25486</v>
      </c>
      <c r="CQ131" s="346">
        <f t="shared" si="318"/>
        <v>2006.323524</v>
      </c>
      <c r="CR131" s="346">
        <f t="shared" si="318"/>
        <v>3882.729248</v>
      </c>
      <c r="CS131" s="346">
        <f t="shared" si="318"/>
        <v>1064.220904</v>
      </c>
      <c r="CT131" s="346">
        <f t="shared" si="318"/>
        <v>1161.476252</v>
      </c>
      <c r="CU131" s="346">
        <f t="shared" si="318"/>
        <v>133.7448895</v>
      </c>
      <c r="CV131" s="346">
        <f t="shared" si="318"/>
        <v>1729.726464</v>
      </c>
      <c r="CW131" s="346">
        <f t="shared" si="318"/>
        <v>317.3962885</v>
      </c>
      <c r="CX131" s="346">
        <f t="shared" si="318"/>
        <v>2458.480169</v>
      </c>
      <c r="CY131" s="346">
        <f t="shared" si="318"/>
        <v>47.35552739</v>
      </c>
      <c r="CZ131" s="346">
        <f t="shared" si="318"/>
        <v>1445.55699</v>
      </c>
      <c r="DA131" s="346">
        <f t="shared" si="318"/>
        <v>2325.685919</v>
      </c>
      <c r="DB131" s="346">
        <f t="shared" si="318"/>
        <v>1476.329196</v>
      </c>
      <c r="DC131" s="346">
        <f t="shared" si="318"/>
        <v>755.653102</v>
      </c>
      <c r="DD131" s="346">
        <f t="shared" si="318"/>
        <v>1494.716552</v>
      </c>
      <c r="DE131" s="346">
        <f t="shared" si="318"/>
        <v>1874.719097</v>
      </c>
      <c r="DF131" s="346">
        <f t="shared" si="318"/>
        <v>2144.541529</v>
      </c>
      <c r="DG131" s="346">
        <f t="shared" si="318"/>
        <v>2616.50478</v>
      </c>
      <c r="DH131" s="346">
        <f t="shared" si="318"/>
        <v>961.1040317</v>
      </c>
      <c r="DI131" s="346">
        <f t="shared" si="318"/>
        <v>919.0868609</v>
      </c>
      <c r="DJ131" s="346">
        <f t="shared" si="318"/>
        <v>318.845166</v>
      </c>
      <c r="DK131" s="346">
        <f t="shared" si="318"/>
        <v>1577.140112</v>
      </c>
      <c r="DL131" s="346">
        <f t="shared" si="318"/>
        <v>2069.17284</v>
      </c>
      <c r="DM131" s="346">
        <f t="shared" si="318"/>
        <v>489.0651637</v>
      </c>
      <c r="DN131" s="346">
        <f t="shared" si="318"/>
        <v>874.8576351</v>
      </c>
      <c r="DO131" s="346">
        <f t="shared" si="318"/>
        <v>3087.254407</v>
      </c>
      <c r="DP131" s="346">
        <f t="shared" si="318"/>
        <v>1247.347583</v>
      </c>
      <c r="DQ131" s="346">
        <f t="shared" si="318"/>
        <v>2255.204086</v>
      </c>
      <c r="DR131" s="346">
        <f t="shared" si="318"/>
        <v>1168.597665</v>
      </c>
      <c r="DS131" s="346">
        <f t="shared" si="318"/>
        <v>192.9853252</v>
      </c>
      <c r="DT131" s="346">
        <f t="shared" si="318"/>
        <v>230.4674612</v>
      </c>
      <c r="DU131" s="346">
        <f t="shared" si="318"/>
        <v>639.0691541</v>
      </c>
      <c r="DV131" s="346">
        <f t="shared" si="318"/>
        <v>455.4728352</v>
      </c>
      <c r="DW131" s="346">
        <f t="shared" si="318"/>
        <v>1159.665532</v>
      </c>
      <c r="DX131" s="346">
        <f t="shared" si="318"/>
        <v>252.0767178</v>
      </c>
      <c r="DY131" s="346">
        <f t="shared" si="318"/>
        <v>266.3335512</v>
      </c>
      <c r="DZ131" s="346">
        <f t="shared" si="318"/>
        <v>401.9190993</v>
      </c>
      <c r="EA131" s="346">
        <f t="shared" si="318"/>
        <v>88.43623344</v>
      </c>
      <c r="EB131" s="346">
        <f t="shared" si="318"/>
        <v>627.7023645</v>
      </c>
      <c r="EC131" s="346">
        <f t="shared" si="318"/>
        <v>81.08512294</v>
      </c>
      <c r="ED131" s="346"/>
      <c r="EE131" s="346">
        <f t="shared" ref="EE131:GP131" si="319">EE129*EE127</f>
        <v>1208.572635</v>
      </c>
      <c r="EF131" s="346">
        <f t="shared" si="319"/>
        <v>1092.016795</v>
      </c>
      <c r="EG131" s="346">
        <f t="shared" si="319"/>
        <v>1285.749556</v>
      </c>
      <c r="EH131" s="346">
        <f t="shared" si="319"/>
        <v>1334.32669</v>
      </c>
      <c r="EI131" s="346">
        <f t="shared" si="319"/>
        <v>1044.652535</v>
      </c>
      <c r="EJ131" s="346">
        <f t="shared" si="319"/>
        <v>898.0218684</v>
      </c>
      <c r="EK131" s="346">
        <f t="shared" si="319"/>
        <v>1234.709704</v>
      </c>
      <c r="EL131" s="346">
        <f t="shared" si="319"/>
        <v>1013.082871</v>
      </c>
      <c r="EM131" s="346">
        <f t="shared" si="319"/>
        <v>875.2587005</v>
      </c>
      <c r="EN131" s="346">
        <f t="shared" si="319"/>
        <v>4511.3994</v>
      </c>
      <c r="EO131" s="346">
        <f t="shared" si="319"/>
        <v>2110.834586</v>
      </c>
      <c r="EP131" s="346">
        <f t="shared" si="319"/>
        <v>796.8724363</v>
      </c>
      <c r="EQ131" s="346">
        <f t="shared" si="319"/>
        <v>877.1375945</v>
      </c>
      <c r="ER131" s="346">
        <f t="shared" si="319"/>
        <v>1658.769661</v>
      </c>
      <c r="ES131" s="346">
        <f t="shared" si="319"/>
        <v>1992.560312</v>
      </c>
      <c r="ET131" s="346">
        <f t="shared" si="319"/>
        <v>1944.816222</v>
      </c>
      <c r="EU131" s="346">
        <f t="shared" si="319"/>
        <v>1931.842202</v>
      </c>
      <c r="EV131" s="346">
        <f t="shared" si="319"/>
        <v>3310.302425</v>
      </c>
      <c r="EW131" s="346">
        <f t="shared" si="319"/>
        <v>1657.78496</v>
      </c>
      <c r="EX131" s="346">
        <f t="shared" si="319"/>
        <v>1900.663247</v>
      </c>
      <c r="EY131" s="346">
        <f t="shared" si="319"/>
        <v>850.471973</v>
      </c>
      <c r="EZ131" s="346">
        <f t="shared" si="319"/>
        <v>5.801013602</v>
      </c>
      <c r="FA131" s="346">
        <f t="shared" si="319"/>
        <v>1570.403188</v>
      </c>
      <c r="FB131" s="346">
        <f t="shared" si="319"/>
        <v>1530.179617</v>
      </c>
      <c r="FC131" s="346">
        <f t="shared" si="319"/>
        <v>2344.378609</v>
      </c>
      <c r="FD131" s="346">
        <f t="shared" si="319"/>
        <v>2177.608824</v>
      </c>
      <c r="FE131" s="346">
        <f t="shared" si="319"/>
        <v>6262.438521</v>
      </c>
      <c r="FF131" s="346">
        <f t="shared" si="319"/>
        <v>1002.286612</v>
      </c>
      <c r="FG131" s="346">
        <f t="shared" si="319"/>
        <v>1068.646343</v>
      </c>
      <c r="FH131" s="346">
        <f t="shared" si="319"/>
        <v>195.6603043</v>
      </c>
      <c r="FI131" s="346">
        <f t="shared" si="319"/>
        <v>1602.659706</v>
      </c>
      <c r="FJ131" s="346">
        <f t="shared" si="319"/>
        <v>239.8581046</v>
      </c>
      <c r="FK131" s="346">
        <f t="shared" si="319"/>
        <v>2230.159249</v>
      </c>
      <c r="FL131" s="346">
        <f t="shared" si="319"/>
        <v>44.85091949</v>
      </c>
      <c r="FM131" s="346">
        <f t="shared" si="319"/>
        <v>1635.638004</v>
      </c>
      <c r="FN131" s="346">
        <f t="shared" si="319"/>
        <v>2281.091252</v>
      </c>
      <c r="FO131" s="346">
        <f t="shared" si="319"/>
        <v>1378.002017</v>
      </c>
      <c r="FP131" s="346">
        <f t="shared" si="319"/>
        <v>554.2994812</v>
      </c>
      <c r="FQ131" s="346">
        <f t="shared" si="319"/>
        <v>1436.770142</v>
      </c>
      <c r="FR131" s="346">
        <f t="shared" si="319"/>
        <v>2096.739851</v>
      </c>
      <c r="FS131" s="346">
        <f t="shared" si="319"/>
        <v>2406.193329</v>
      </c>
      <c r="FT131" s="346">
        <f t="shared" si="319"/>
        <v>2418.530835</v>
      </c>
      <c r="FU131" s="346">
        <f t="shared" si="319"/>
        <v>804.6047746</v>
      </c>
      <c r="FV131" s="346">
        <f t="shared" si="319"/>
        <v>769.4293773</v>
      </c>
      <c r="FW131" s="346">
        <f t="shared" si="319"/>
        <v>211.796333</v>
      </c>
      <c r="FX131" s="346">
        <f t="shared" si="319"/>
        <v>1510.225093</v>
      </c>
      <c r="FY131" s="346">
        <f t="shared" si="319"/>
        <v>1917.751559</v>
      </c>
      <c r="FZ131" s="346">
        <f t="shared" si="319"/>
        <v>332.2010199</v>
      </c>
      <c r="GA131" s="346">
        <f t="shared" si="319"/>
        <v>782.5967671</v>
      </c>
      <c r="GB131" s="346">
        <f t="shared" si="319"/>
        <v>3928.800906</v>
      </c>
      <c r="GC131" s="346">
        <f t="shared" si="319"/>
        <v>1436.730118</v>
      </c>
      <c r="GD131" s="346">
        <f t="shared" si="319"/>
        <v>2128.90141</v>
      </c>
      <c r="GE131" s="346">
        <f t="shared" si="319"/>
        <v>1346.023742</v>
      </c>
      <c r="GF131" s="346">
        <f t="shared" si="319"/>
        <v>158.4030108</v>
      </c>
      <c r="GG131" s="346">
        <f t="shared" si="319"/>
        <v>265.4589205</v>
      </c>
      <c r="GH131" s="346">
        <f t="shared" si="319"/>
        <v>524.5501337</v>
      </c>
      <c r="GI131" s="346">
        <f t="shared" si="319"/>
        <v>461.0122303</v>
      </c>
      <c r="GJ131" s="346">
        <f t="shared" si="319"/>
        <v>1079.616383</v>
      </c>
      <c r="GK131" s="346">
        <f t="shared" si="319"/>
        <v>254.1706866</v>
      </c>
      <c r="GL131" s="346">
        <f t="shared" si="319"/>
        <v>237.3550628</v>
      </c>
      <c r="GM131" s="346">
        <f t="shared" si="319"/>
        <v>477.7951666</v>
      </c>
      <c r="GN131" s="346">
        <f t="shared" si="319"/>
        <v>71.29511693</v>
      </c>
      <c r="GO131" s="346">
        <f t="shared" si="319"/>
        <v>506.0382124</v>
      </c>
      <c r="GP131" s="346">
        <f t="shared" si="319"/>
        <v>65.3688324</v>
      </c>
      <c r="GQ131" s="346"/>
      <c r="GR131" s="346">
        <f t="shared" ref="GR131:JC131" si="320">GR129*GR127</f>
        <v>1204.33925</v>
      </c>
      <c r="GS131" s="346">
        <f t="shared" si="320"/>
        <v>1198.928015</v>
      </c>
      <c r="GT131" s="346">
        <f t="shared" si="320"/>
        <v>1330.895484</v>
      </c>
      <c r="GU131" s="346">
        <f t="shared" si="320"/>
        <v>1354.162334</v>
      </c>
      <c r="GV131" s="346">
        <f t="shared" si="320"/>
        <v>1032.204872</v>
      </c>
      <c r="GW131" s="346">
        <f t="shared" si="320"/>
        <v>836.2263806</v>
      </c>
      <c r="GX131" s="346">
        <f t="shared" si="320"/>
        <v>1210.690234</v>
      </c>
      <c r="GY131" s="346">
        <f t="shared" si="320"/>
        <v>1091.763693</v>
      </c>
      <c r="GZ131" s="346">
        <f t="shared" si="320"/>
        <v>819.3369073</v>
      </c>
      <c r="HA131" s="346">
        <f t="shared" si="320"/>
        <v>6413.5552</v>
      </c>
      <c r="HB131" s="346">
        <f t="shared" si="320"/>
        <v>2282.078069</v>
      </c>
      <c r="HC131" s="346">
        <f t="shared" si="320"/>
        <v>741.7591294</v>
      </c>
      <c r="HD131" s="346">
        <f t="shared" si="320"/>
        <v>811.6668824</v>
      </c>
      <c r="HE131" s="346">
        <f t="shared" si="320"/>
        <v>1584.20108</v>
      </c>
      <c r="HF131" s="346">
        <f t="shared" si="320"/>
        <v>1950.078759</v>
      </c>
      <c r="HG131" s="346">
        <f t="shared" si="320"/>
        <v>1838.960108</v>
      </c>
      <c r="HH131" s="346">
        <f t="shared" si="320"/>
        <v>1919.892499</v>
      </c>
      <c r="HI131" s="346">
        <f t="shared" si="320"/>
        <v>4439.757608</v>
      </c>
      <c r="HJ131" s="346">
        <f t="shared" si="320"/>
        <v>1642.49797</v>
      </c>
      <c r="HK131" s="346">
        <f t="shared" si="320"/>
        <v>2055.937453</v>
      </c>
      <c r="HL131" s="346">
        <f t="shared" si="320"/>
        <v>677.4343697</v>
      </c>
      <c r="HM131" s="346">
        <f t="shared" si="320"/>
        <v>4.834455684</v>
      </c>
      <c r="HN131" s="346">
        <f t="shared" si="320"/>
        <v>1487.345424</v>
      </c>
      <c r="HO131" s="346">
        <f t="shared" si="320"/>
        <v>1496.852283</v>
      </c>
      <c r="HP131" s="346">
        <f t="shared" si="320"/>
        <v>2647.127368</v>
      </c>
      <c r="HQ131" s="346">
        <f t="shared" si="320"/>
        <v>2363.517217</v>
      </c>
      <c r="HR131" s="346">
        <f t="shared" si="320"/>
        <v>10100.66212</v>
      </c>
      <c r="HS131" s="346">
        <f t="shared" si="320"/>
        <v>943.956701</v>
      </c>
      <c r="HT131" s="346">
        <f t="shared" si="320"/>
        <v>983.2357777</v>
      </c>
      <c r="HU131" s="346">
        <f t="shared" si="320"/>
        <v>286.2386354</v>
      </c>
      <c r="HV131" s="346">
        <f t="shared" si="320"/>
        <v>1484.92735</v>
      </c>
      <c r="HW131" s="346">
        <f t="shared" si="320"/>
        <v>181.2620766</v>
      </c>
      <c r="HX131" s="346">
        <f t="shared" si="320"/>
        <v>2023.042666</v>
      </c>
      <c r="HY131" s="346">
        <f t="shared" si="320"/>
        <v>42.47877893</v>
      </c>
      <c r="HZ131" s="346">
        <f t="shared" si="320"/>
        <v>1850.713392</v>
      </c>
      <c r="IA131" s="346">
        <f t="shared" si="320"/>
        <v>2237.35168</v>
      </c>
      <c r="IB131" s="346">
        <f t="shared" si="320"/>
        <v>1286.223672</v>
      </c>
      <c r="IC131" s="346">
        <f t="shared" si="320"/>
        <v>406.5991578</v>
      </c>
      <c r="ID131" s="346">
        <f t="shared" si="320"/>
        <v>1381.070168</v>
      </c>
      <c r="IE131" s="346">
        <f t="shared" si="320"/>
        <v>2345.054258</v>
      </c>
      <c r="IF131" s="346">
        <f t="shared" si="320"/>
        <v>2699.768813</v>
      </c>
      <c r="IG131" s="346">
        <f t="shared" si="320"/>
        <v>2235.536294</v>
      </c>
      <c r="IH131" s="346">
        <f t="shared" si="320"/>
        <v>673.5887292</v>
      </c>
      <c r="II131" s="346">
        <f t="shared" si="320"/>
        <v>644.1410402</v>
      </c>
      <c r="IJ131" s="346">
        <f t="shared" si="320"/>
        <v>140.6879937</v>
      </c>
      <c r="IK131" s="346">
        <f t="shared" si="320"/>
        <v>1446.14915</v>
      </c>
      <c r="IL131" s="346">
        <f t="shared" si="320"/>
        <v>1777.411229</v>
      </c>
      <c r="IM131" s="346">
        <f t="shared" si="320"/>
        <v>225.6499253</v>
      </c>
      <c r="IN131" s="346">
        <f t="shared" si="320"/>
        <v>700.0655596</v>
      </c>
      <c r="IO131" s="346">
        <f t="shared" si="320"/>
        <v>4999.742335</v>
      </c>
      <c r="IP131" s="346">
        <f t="shared" si="320"/>
        <v>1654.866263</v>
      </c>
      <c r="IQ131" s="346">
        <f t="shared" si="320"/>
        <v>2009.672314</v>
      </c>
      <c r="IR131" s="346">
        <f t="shared" si="320"/>
        <v>1550.388101</v>
      </c>
      <c r="IS131" s="346">
        <f t="shared" si="320"/>
        <v>130.0177297</v>
      </c>
      <c r="IT131" s="346">
        <f t="shared" si="320"/>
        <v>305.76307</v>
      </c>
      <c r="IU131" s="346">
        <f t="shared" si="320"/>
        <v>430.5525326</v>
      </c>
      <c r="IV131" s="346">
        <f t="shared" si="320"/>
        <v>466.6189947</v>
      </c>
      <c r="IW131" s="346">
        <f t="shared" si="320"/>
        <v>1005.092849</v>
      </c>
      <c r="IX131" s="346">
        <f t="shared" si="320"/>
        <v>256.2820498</v>
      </c>
      <c r="IY131" s="346">
        <f t="shared" si="320"/>
        <v>211.529586</v>
      </c>
      <c r="IZ131" s="346">
        <f t="shared" si="320"/>
        <v>567.995454</v>
      </c>
      <c r="JA131" s="346">
        <f t="shared" si="320"/>
        <v>57.47637027</v>
      </c>
      <c r="JB131" s="346">
        <f t="shared" si="320"/>
        <v>407.9555644</v>
      </c>
      <c r="JC131" s="346">
        <f t="shared" si="320"/>
        <v>52.6987454</v>
      </c>
      <c r="JD131" s="346"/>
      <c r="JE131" s="346">
        <f t="shared" ref="JE131:LP131" si="321">JE129*JE127</f>
        <v>1200.120694</v>
      </c>
      <c r="JF131" s="346">
        <f t="shared" si="321"/>
        <v>1316.306115</v>
      </c>
      <c r="JG131" s="346">
        <f t="shared" si="321"/>
        <v>1377.6266</v>
      </c>
      <c r="JH131" s="346">
        <f t="shared" si="321"/>
        <v>1374.292847</v>
      </c>
      <c r="JI131" s="346">
        <f t="shared" si="321"/>
        <v>1019.905531</v>
      </c>
      <c r="JJ131" s="346">
        <f t="shared" si="321"/>
        <v>778.6832194</v>
      </c>
      <c r="JK131" s="346">
        <f t="shared" si="321"/>
        <v>1187.138028</v>
      </c>
      <c r="JL131" s="346">
        <f t="shared" si="321"/>
        <v>1176.55524</v>
      </c>
      <c r="JM131" s="346">
        <f t="shared" si="321"/>
        <v>766.9880542</v>
      </c>
      <c r="JN131" s="346">
        <f t="shared" si="321"/>
        <v>9117.723052</v>
      </c>
      <c r="JO131" s="346">
        <f t="shared" si="321"/>
        <v>2467.213843</v>
      </c>
      <c r="JP131" s="346">
        <f t="shared" si="321"/>
        <v>690.4575701</v>
      </c>
      <c r="JQ131" s="346">
        <f t="shared" si="321"/>
        <v>751.082991</v>
      </c>
      <c r="JR131" s="346">
        <f t="shared" si="321"/>
        <v>1512.984667</v>
      </c>
      <c r="JS131" s="346">
        <f t="shared" si="321"/>
        <v>1908.502917</v>
      </c>
      <c r="JT131" s="346">
        <f t="shared" si="321"/>
        <v>1738.865729</v>
      </c>
      <c r="JU131" s="346">
        <f t="shared" si="321"/>
        <v>1908.016713</v>
      </c>
      <c r="JV131" s="346">
        <f t="shared" si="321"/>
        <v>5954.576074</v>
      </c>
      <c r="JW131" s="346">
        <f t="shared" si="321"/>
        <v>1627.351946</v>
      </c>
      <c r="JX131" s="346">
        <f t="shared" si="321"/>
        <v>2223.896746</v>
      </c>
      <c r="JY131" s="346">
        <f t="shared" si="321"/>
        <v>539.6031143</v>
      </c>
      <c r="JZ131" s="346">
        <f t="shared" si="321"/>
        <v>4.028944485</v>
      </c>
      <c r="KA131" s="346">
        <f t="shared" si="321"/>
        <v>1408.680539</v>
      </c>
      <c r="KB131" s="346">
        <f t="shared" si="321"/>
        <v>1464.250819</v>
      </c>
      <c r="KC131" s="346">
        <f t="shared" si="321"/>
        <v>2988.972548</v>
      </c>
      <c r="KD131" s="346">
        <f t="shared" si="321"/>
        <v>2565.297115</v>
      </c>
      <c r="KE131" s="346">
        <f t="shared" si="321"/>
        <v>16291.31765</v>
      </c>
      <c r="KF131" s="346">
        <f t="shared" si="321"/>
        <v>889.0214061</v>
      </c>
      <c r="KG131" s="346">
        <f t="shared" si="321"/>
        <v>904.6515727</v>
      </c>
      <c r="KH131" s="346">
        <f t="shared" si="321"/>
        <v>418.7489982</v>
      </c>
      <c r="KI131" s="346">
        <f t="shared" si="321"/>
        <v>1375.843684</v>
      </c>
      <c r="KJ131" s="346">
        <f t="shared" si="321"/>
        <v>136.980739</v>
      </c>
      <c r="KK131" s="346">
        <f t="shared" si="321"/>
        <v>1835.161158</v>
      </c>
      <c r="KL131" s="346">
        <f t="shared" si="321"/>
        <v>40.23209958</v>
      </c>
      <c r="KM131" s="346">
        <f t="shared" si="321"/>
        <v>2094.069746</v>
      </c>
      <c r="KN131" s="346">
        <f t="shared" si="321"/>
        <v>2194.450807</v>
      </c>
      <c r="KO131" s="346">
        <f t="shared" si="321"/>
        <v>1200.557991</v>
      </c>
      <c r="KP131" s="346">
        <f t="shared" si="321"/>
        <v>298.2555112</v>
      </c>
      <c r="KQ131" s="346">
        <f t="shared" si="321"/>
        <v>1327.529543</v>
      </c>
      <c r="KR131" s="346">
        <f t="shared" si="321"/>
        <v>2622.776246</v>
      </c>
      <c r="KS131" s="346">
        <f t="shared" si="321"/>
        <v>3029.162933</v>
      </c>
      <c r="KT131" s="346">
        <f t="shared" si="321"/>
        <v>2066.387763</v>
      </c>
      <c r="KU131" s="346">
        <f t="shared" si="321"/>
        <v>563.9063929</v>
      </c>
      <c r="KV131" s="346">
        <f t="shared" si="321"/>
        <v>539.2537534</v>
      </c>
      <c r="KW131" s="346">
        <f t="shared" si="321"/>
        <v>93.45351393</v>
      </c>
      <c r="KX131" s="346">
        <f t="shared" si="321"/>
        <v>1384.791825</v>
      </c>
      <c r="KY131" s="346">
        <f t="shared" si="321"/>
        <v>1647.340951</v>
      </c>
      <c r="KZ131" s="346">
        <f t="shared" si="321"/>
        <v>153.2743301</v>
      </c>
      <c r="LA131" s="346">
        <f t="shared" si="321"/>
        <v>626.2379405</v>
      </c>
      <c r="LB131" s="346">
        <f t="shared" si="321"/>
        <v>6362.608851</v>
      </c>
      <c r="LC131" s="346">
        <f t="shared" si="321"/>
        <v>1906.121625</v>
      </c>
      <c r="LD131" s="346">
        <f t="shared" si="321"/>
        <v>1897.120642</v>
      </c>
      <c r="LE131" s="346">
        <f t="shared" si="321"/>
        <v>1785.780732</v>
      </c>
      <c r="LF131" s="346">
        <f t="shared" si="321"/>
        <v>106.7189944</v>
      </c>
      <c r="LG131" s="346">
        <f t="shared" si="321"/>
        <v>352.1865258</v>
      </c>
      <c r="LH131" s="346">
        <f t="shared" si="321"/>
        <v>353.3989821</v>
      </c>
      <c r="LI131" s="346">
        <f t="shared" si="321"/>
        <v>472.2939478</v>
      </c>
      <c r="LJ131" s="346">
        <f t="shared" si="321"/>
        <v>935.7135098</v>
      </c>
      <c r="LK131" s="346">
        <f t="shared" si="321"/>
        <v>258.4109517</v>
      </c>
      <c r="LL131" s="346">
        <f t="shared" si="321"/>
        <v>188.5140566</v>
      </c>
      <c r="LM131" s="346">
        <f t="shared" si="321"/>
        <v>675.224151</v>
      </c>
      <c r="LN131" s="346">
        <f t="shared" si="321"/>
        <v>46.33603649</v>
      </c>
      <c r="LO131" s="346">
        <f t="shared" si="321"/>
        <v>328.8837452</v>
      </c>
      <c r="LP131" s="346">
        <f t="shared" si="321"/>
        <v>42.48443279</v>
      </c>
    </row>
    <row r="132">
      <c r="A132" s="399" t="s">
        <v>280</v>
      </c>
      <c r="B132" s="399" t="s">
        <v>318</v>
      </c>
      <c r="C132" s="400"/>
      <c r="D132" s="401" t="s">
        <v>319</v>
      </c>
      <c r="E132" s="402">
        <f t="shared" ref="E132:BP132" si="322">E126*E131</f>
        <v>121708.41</v>
      </c>
      <c r="F132" s="402">
        <f t="shared" si="322"/>
        <v>90594.48</v>
      </c>
      <c r="G132" s="402">
        <f t="shared" si="322"/>
        <v>120000</v>
      </c>
      <c r="H132" s="402">
        <f t="shared" si="322"/>
        <v>129552.28</v>
      </c>
      <c r="I132" s="402">
        <f t="shared" si="322"/>
        <v>107000</v>
      </c>
      <c r="J132" s="402">
        <f t="shared" si="322"/>
        <v>103565</v>
      </c>
      <c r="K132" s="402">
        <f t="shared" si="322"/>
        <v>128418.77</v>
      </c>
      <c r="L132" s="402">
        <f t="shared" si="322"/>
        <v>87232.36</v>
      </c>
      <c r="M132" s="402">
        <f t="shared" si="322"/>
        <v>99881.32</v>
      </c>
      <c r="N132" s="402">
        <f t="shared" si="322"/>
        <v>223221.57</v>
      </c>
      <c r="O132" s="402">
        <f t="shared" si="322"/>
        <v>180593.29</v>
      </c>
      <c r="P132" s="402">
        <f t="shared" si="322"/>
        <v>91968.82</v>
      </c>
      <c r="Q132" s="402">
        <f t="shared" si="322"/>
        <v>102434.8</v>
      </c>
      <c r="R132" s="402">
        <f t="shared" si="322"/>
        <v>181860.19</v>
      </c>
      <c r="S132" s="402">
        <f t="shared" si="322"/>
        <v>208031.99</v>
      </c>
      <c r="T132" s="402">
        <f t="shared" si="322"/>
        <v>217515.94</v>
      </c>
      <c r="U132" s="402">
        <f t="shared" si="322"/>
        <v>195596.52</v>
      </c>
      <c r="V132" s="402">
        <f t="shared" si="322"/>
        <v>184028.25</v>
      </c>
      <c r="W132" s="402">
        <f t="shared" si="322"/>
        <v>168878.71</v>
      </c>
      <c r="X132" s="402">
        <f t="shared" si="322"/>
        <v>162441.03</v>
      </c>
      <c r="Y132" s="402">
        <f t="shared" si="322"/>
        <v>134043.44</v>
      </c>
      <c r="Z132" s="402">
        <f t="shared" si="322"/>
        <v>835.25</v>
      </c>
      <c r="AA132" s="402">
        <f t="shared" si="322"/>
        <v>175069.23</v>
      </c>
      <c r="AB132" s="402">
        <f t="shared" si="322"/>
        <v>159907.69</v>
      </c>
      <c r="AC132" s="402">
        <f t="shared" si="322"/>
        <v>183879.61</v>
      </c>
      <c r="AD132" s="402">
        <f t="shared" si="322"/>
        <v>184851.11</v>
      </c>
      <c r="AE132" s="402">
        <f t="shared" si="322"/>
        <v>240730.29</v>
      </c>
      <c r="AF132" s="402">
        <f t="shared" si="322"/>
        <v>112998.23</v>
      </c>
      <c r="AG132" s="402">
        <f t="shared" si="322"/>
        <v>126237</v>
      </c>
      <c r="AH132" s="402">
        <f t="shared" si="322"/>
        <v>9142.22</v>
      </c>
      <c r="AI132" s="402">
        <f t="shared" si="322"/>
        <v>186686.77</v>
      </c>
      <c r="AJ132" s="402">
        <f t="shared" si="322"/>
        <v>42000</v>
      </c>
      <c r="AK132" s="402">
        <f t="shared" si="322"/>
        <v>271017.63</v>
      </c>
      <c r="AL132" s="402">
        <f t="shared" si="322"/>
        <v>5000</v>
      </c>
      <c r="AM132" s="402">
        <f t="shared" si="322"/>
        <v>127756.57</v>
      </c>
      <c r="AN132" s="402">
        <f t="shared" si="322"/>
        <v>237115.24</v>
      </c>
      <c r="AO132" s="402">
        <f t="shared" si="322"/>
        <v>158167.25</v>
      </c>
      <c r="AP132" s="402">
        <f t="shared" si="322"/>
        <v>103015</v>
      </c>
      <c r="AQ132" s="402">
        <f t="shared" si="322"/>
        <v>155500</v>
      </c>
      <c r="AR132" s="402">
        <f t="shared" si="322"/>
        <v>167620.78</v>
      </c>
      <c r="AS132" s="402">
        <f t="shared" si="322"/>
        <v>191134.2</v>
      </c>
      <c r="AT132" s="402">
        <f t="shared" si="322"/>
        <v>283068.43</v>
      </c>
      <c r="AU132" s="402">
        <f t="shared" si="322"/>
        <v>114804.31</v>
      </c>
      <c r="AV132" s="402">
        <f t="shared" si="322"/>
        <v>109785.34</v>
      </c>
      <c r="AW132" s="402">
        <f t="shared" si="322"/>
        <v>48000</v>
      </c>
      <c r="AX132" s="402">
        <f t="shared" si="322"/>
        <v>164702</v>
      </c>
      <c r="AY132" s="402">
        <f t="shared" si="322"/>
        <v>223255</v>
      </c>
      <c r="AZ132" s="402">
        <f t="shared" si="322"/>
        <v>72000</v>
      </c>
      <c r="BA132" s="402">
        <f t="shared" si="322"/>
        <v>97799.52</v>
      </c>
      <c r="BB132" s="402">
        <f t="shared" si="322"/>
        <v>242596.66</v>
      </c>
      <c r="BC132" s="402">
        <f t="shared" si="322"/>
        <v>108292.85</v>
      </c>
      <c r="BD132" s="402">
        <f t="shared" si="322"/>
        <v>238900</v>
      </c>
      <c r="BE132" s="402">
        <f t="shared" si="322"/>
        <v>101455.9</v>
      </c>
      <c r="BF132" s="402">
        <f t="shared" si="322"/>
        <v>23511.76</v>
      </c>
      <c r="BG132" s="402">
        <f t="shared" si="322"/>
        <v>20008.84</v>
      </c>
      <c r="BH132" s="402">
        <f t="shared" si="322"/>
        <v>77858.98</v>
      </c>
      <c r="BI132" s="402">
        <f t="shared" si="322"/>
        <v>45000</v>
      </c>
      <c r="BJ132" s="402">
        <f t="shared" si="322"/>
        <v>124565</v>
      </c>
      <c r="BK132" s="402">
        <f t="shared" si="322"/>
        <v>25000</v>
      </c>
      <c r="BL132" s="402">
        <f t="shared" si="322"/>
        <v>29885</v>
      </c>
      <c r="BM132" s="402">
        <f t="shared" si="322"/>
        <v>33809.25</v>
      </c>
      <c r="BN132" s="402">
        <f t="shared" si="322"/>
        <v>10969.85</v>
      </c>
      <c r="BO132" s="402">
        <f t="shared" si="322"/>
        <v>77861.76</v>
      </c>
      <c r="BP132" s="402">
        <f t="shared" si="322"/>
        <v>10058</v>
      </c>
      <c r="BQ132" s="402"/>
      <c r="BR132" s="402">
        <f t="shared" ref="BR132:EC132" si="323">BR126*BR131</f>
        <v>121282.0901</v>
      </c>
      <c r="BS132" s="402">
        <f t="shared" si="323"/>
        <v>99463.90988</v>
      </c>
      <c r="BT132" s="402">
        <f t="shared" si="323"/>
        <v>124213.5044</v>
      </c>
      <c r="BU132" s="402">
        <f t="shared" si="323"/>
        <v>131478.1598</v>
      </c>
      <c r="BV132" s="402">
        <f t="shared" si="323"/>
        <v>105725.0307</v>
      </c>
      <c r="BW132" s="402">
        <f t="shared" si="323"/>
        <v>96438.39215</v>
      </c>
      <c r="BX132" s="402">
        <f t="shared" si="323"/>
        <v>125920.5708</v>
      </c>
      <c r="BY132" s="402">
        <f t="shared" si="323"/>
        <v>94007.23892</v>
      </c>
      <c r="BZ132" s="402">
        <f t="shared" si="323"/>
        <v>93499.7296</v>
      </c>
      <c r="CA132" s="402">
        <f t="shared" si="323"/>
        <v>317339.1966</v>
      </c>
      <c r="CB132" s="402">
        <f t="shared" si="323"/>
        <v>195244.094</v>
      </c>
      <c r="CC132" s="402">
        <f t="shared" si="323"/>
        <v>85608.07068</v>
      </c>
      <c r="CD132" s="402">
        <f t="shared" si="323"/>
        <v>94788.93082</v>
      </c>
      <c r="CE132" s="402">
        <f t="shared" si="323"/>
        <v>173684.8197</v>
      </c>
      <c r="CF132" s="402">
        <f t="shared" si="323"/>
        <v>203596.7306</v>
      </c>
      <c r="CG132" s="402">
        <f t="shared" si="323"/>
        <v>205676.5734</v>
      </c>
      <c r="CH132" s="402">
        <f t="shared" si="323"/>
        <v>194386.6281</v>
      </c>
      <c r="CI132" s="402">
        <f t="shared" si="323"/>
        <v>246817.5768</v>
      </c>
      <c r="CJ132" s="402">
        <f t="shared" si="323"/>
        <v>167321.4229</v>
      </c>
      <c r="CK132" s="402">
        <f t="shared" si="323"/>
        <v>175711.6091</v>
      </c>
      <c r="CL132" s="402">
        <f t="shared" si="323"/>
        <v>106770.871</v>
      </c>
      <c r="CM132" s="402">
        <f t="shared" si="323"/>
        <v>696.0816483</v>
      </c>
      <c r="CN132" s="402">
        <f t="shared" si="323"/>
        <v>165809.9143</v>
      </c>
      <c r="CO132" s="402">
        <f t="shared" si="323"/>
        <v>156424.8982</v>
      </c>
      <c r="CP132" s="402">
        <f t="shared" si="323"/>
        <v>207625.486</v>
      </c>
      <c r="CQ132" s="402">
        <f t="shared" si="323"/>
        <v>200632.3524</v>
      </c>
      <c r="CR132" s="402">
        <f t="shared" si="323"/>
        <v>388272.9248</v>
      </c>
      <c r="CS132" s="402">
        <f t="shared" si="323"/>
        <v>106422.0904</v>
      </c>
      <c r="CT132" s="402">
        <f t="shared" si="323"/>
        <v>116147.6252</v>
      </c>
      <c r="CU132" s="402">
        <f t="shared" si="323"/>
        <v>13374.48895</v>
      </c>
      <c r="CV132" s="402">
        <f t="shared" si="323"/>
        <v>172972.6464</v>
      </c>
      <c r="CW132" s="402">
        <f t="shared" si="323"/>
        <v>31739.62885</v>
      </c>
      <c r="CX132" s="402">
        <f t="shared" si="323"/>
        <v>245848.0169</v>
      </c>
      <c r="CY132" s="402">
        <f t="shared" si="323"/>
        <v>4735.552739</v>
      </c>
      <c r="CZ132" s="402">
        <f t="shared" si="323"/>
        <v>144555.699</v>
      </c>
      <c r="DA132" s="402">
        <f t="shared" si="323"/>
        <v>232568.5919</v>
      </c>
      <c r="DB132" s="402">
        <f t="shared" si="323"/>
        <v>147632.9196</v>
      </c>
      <c r="DC132" s="402">
        <f t="shared" si="323"/>
        <v>75565.3102</v>
      </c>
      <c r="DD132" s="402">
        <f t="shared" si="323"/>
        <v>149471.6552</v>
      </c>
      <c r="DE132" s="402">
        <f t="shared" si="323"/>
        <v>187471.9097</v>
      </c>
      <c r="DF132" s="402">
        <f t="shared" si="323"/>
        <v>214454.1529</v>
      </c>
      <c r="DG132" s="402">
        <f t="shared" si="323"/>
        <v>261650.478</v>
      </c>
      <c r="DH132" s="402">
        <f t="shared" si="323"/>
        <v>96110.40317</v>
      </c>
      <c r="DI132" s="402">
        <f t="shared" si="323"/>
        <v>91908.68609</v>
      </c>
      <c r="DJ132" s="402">
        <f t="shared" si="323"/>
        <v>31884.5166</v>
      </c>
      <c r="DK132" s="402">
        <f t="shared" si="323"/>
        <v>157714.0112</v>
      </c>
      <c r="DL132" s="402">
        <f t="shared" si="323"/>
        <v>206917.284</v>
      </c>
      <c r="DM132" s="402">
        <f t="shared" si="323"/>
        <v>48906.51637</v>
      </c>
      <c r="DN132" s="402">
        <f t="shared" si="323"/>
        <v>87485.76351</v>
      </c>
      <c r="DO132" s="402">
        <f t="shared" si="323"/>
        <v>308725.4407</v>
      </c>
      <c r="DP132" s="402">
        <f t="shared" si="323"/>
        <v>124734.7583</v>
      </c>
      <c r="DQ132" s="402">
        <f t="shared" si="323"/>
        <v>225520.4086</v>
      </c>
      <c r="DR132" s="402">
        <f t="shared" si="323"/>
        <v>116859.7665</v>
      </c>
      <c r="DS132" s="402">
        <f t="shared" si="323"/>
        <v>19298.53252</v>
      </c>
      <c r="DT132" s="402">
        <f t="shared" si="323"/>
        <v>23046.74612</v>
      </c>
      <c r="DU132" s="402">
        <f t="shared" si="323"/>
        <v>63906.91541</v>
      </c>
      <c r="DV132" s="402">
        <f t="shared" si="323"/>
        <v>45547.28352</v>
      </c>
      <c r="DW132" s="402">
        <f t="shared" si="323"/>
        <v>115966.5532</v>
      </c>
      <c r="DX132" s="402">
        <f t="shared" si="323"/>
        <v>25207.67178</v>
      </c>
      <c r="DY132" s="402">
        <f t="shared" si="323"/>
        <v>26633.35512</v>
      </c>
      <c r="DZ132" s="402">
        <f t="shared" si="323"/>
        <v>40191.90993</v>
      </c>
      <c r="EA132" s="402">
        <f t="shared" si="323"/>
        <v>8843.623344</v>
      </c>
      <c r="EB132" s="402">
        <f t="shared" si="323"/>
        <v>62770.23645</v>
      </c>
      <c r="EC132" s="402">
        <f t="shared" si="323"/>
        <v>8108.512294</v>
      </c>
      <c r="ED132" s="402"/>
      <c r="EE132" s="402">
        <f t="shared" ref="EE132:GP132" si="324">EE126*EE131</f>
        <v>120857.2635</v>
      </c>
      <c r="EF132" s="402">
        <f t="shared" si="324"/>
        <v>109201.6795</v>
      </c>
      <c r="EG132" s="402">
        <f t="shared" si="324"/>
        <v>128574.9556</v>
      </c>
      <c r="EH132" s="402">
        <f t="shared" si="324"/>
        <v>133432.669</v>
      </c>
      <c r="EI132" s="402">
        <f t="shared" si="324"/>
        <v>104465.2535</v>
      </c>
      <c r="EJ132" s="402">
        <f t="shared" si="324"/>
        <v>89802.18684</v>
      </c>
      <c r="EK132" s="402">
        <f t="shared" si="324"/>
        <v>123470.9704</v>
      </c>
      <c r="EL132" s="402">
        <f t="shared" si="324"/>
        <v>101308.2871</v>
      </c>
      <c r="EM132" s="402">
        <f t="shared" si="324"/>
        <v>87525.87005</v>
      </c>
      <c r="EN132" s="402">
        <f t="shared" si="324"/>
        <v>451139.94</v>
      </c>
      <c r="EO132" s="402">
        <f t="shared" si="324"/>
        <v>211083.4586</v>
      </c>
      <c r="EP132" s="402">
        <f t="shared" si="324"/>
        <v>79687.24363</v>
      </c>
      <c r="EQ132" s="402">
        <f t="shared" si="324"/>
        <v>87713.75945</v>
      </c>
      <c r="ER132" s="402">
        <f t="shared" si="324"/>
        <v>165876.9661</v>
      </c>
      <c r="ES132" s="402">
        <f t="shared" si="324"/>
        <v>199256.0312</v>
      </c>
      <c r="ET132" s="402">
        <f t="shared" si="324"/>
        <v>194481.6222</v>
      </c>
      <c r="EU132" s="402">
        <f t="shared" si="324"/>
        <v>193184.2202</v>
      </c>
      <c r="EV132" s="402">
        <f t="shared" si="324"/>
        <v>331030.2425</v>
      </c>
      <c r="EW132" s="402">
        <f t="shared" si="324"/>
        <v>165778.496</v>
      </c>
      <c r="EX132" s="402">
        <f t="shared" si="324"/>
        <v>190066.3247</v>
      </c>
      <c r="EY132" s="402">
        <f t="shared" si="324"/>
        <v>85047.1973</v>
      </c>
      <c r="EZ132" s="402">
        <f t="shared" si="324"/>
        <v>580.1013602</v>
      </c>
      <c r="FA132" s="402">
        <f t="shared" si="324"/>
        <v>157040.3188</v>
      </c>
      <c r="FB132" s="402">
        <f t="shared" si="324"/>
        <v>153017.9617</v>
      </c>
      <c r="FC132" s="402">
        <f t="shared" si="324"/>
        <v>234437.8609</v>
      </c>
      <c r="FD132" s="402">
        <f t="shared" si="324"/>
        <v>217760.8824</v>
      </c>
      <c r="FE132" s="402">
        <f t="shared" si="324"/>
        <v>626243.8521</v>
      </c>
      <c r="FF132" s="402">
        <f t="shared" si="324"/>
        <v>100228.6612</v>
      </c>
      <c r="FG132" s="402">
        <f t="shared" si="324"/>
        <v>106864.6343</v>
      </c>
      <c r="FH132" s="402">
        <f t="shared" si="324"/>
        <v>19566.03043</v>
      </c>
      <c r="FI132" s="402">
        <f t="shared" si="324"/>
        <v>160265.9706</v>
      </c>
      <c r="FJ132" s="402">
        <f t="shared" si="324"/>
        <v>23985.81046</v>
      </c>
      <c r="FK132" s="402">
        <f t="shared" si="324"/>
        <v>223015.9249</v>
      </c>
      <c r="FL132" s="402">
        <f t="shared" si="324"/>
        <v>4485.091949</v>
      </c>
      <c r="FM132" s="402">
        <f t="shared" si="324"/>
        <v>163563.8004</v>
      </c>
      <c r="FN132" s="402">
        <f t="shared" si="324"/>
        <v>228109.1252</v>
      </c>
      <c r="FO132" s="402">
        <f t="shared" si="324"/>
        <v>137800.2017</v>
      </c>
      <c r="FP132" s="402">
        <f t="shared" si="324"/>
        <v>55429.94812</v>
      </c>
      <c r="FQ132" s="402">
        <f t="shared" si="324"/>
        <v>143677.0142</v>
      </c>
      <c r="FR132" s="402">
        <f t="shared" si="324"/>
        <v>209673.9851</v>
      </c>
      <c r="FS132" s="402">
        <f t="shared" si="324"/>
        <v>240619.3329</v>
      </c>
      <c r="FT132" s="402">
        <f t="shared" si="324"/>
        <v>241853.0835</v>
      </c>
      <c r="FU132" s="402">
        <f t="shared" si="324"/>
        <v>80460.47746</v>
      </c>
      <c r="FV132" s="402">
        <f t="shared" si="324"/>
        <v>76942.93773</v>
      </c>
      <c r="FW132" s="402">
        <f t="shared" si="324"/>
        <v>21179.6333</v>
      </c>
      <c r="FX132" s="402">
        <f t="shared" si="324"/>
        <v>151022.5093</v>
      </c>
      <c r="FY132" s="402">
        <f t="shared" si="324"/>
        <v>191775.1559</v>
      </c>
      <c r="FZ132" s="402">
        <f t="shared" si="324"/>
        <v>33220.10199</v>
      </c>
      <c r="GA132" s="402">
        <f t="shared" si="324"/>
        <v>78259.67671</v>
      </c>
      <c r="GB132" s="402">
        <f t="shared" si="324"/>
        <v>392880.0906</v>
      </c>
      <c r="GC132" s="402">
        <f t="shared" si="324"/>
        <v>143673.0118</v>
      </c>
      <c r="GD132" s="402">
        <f t="shared" si="324"/>
        <v>212890.141</v>
      </c>
      <c r="GE132" s="402">
        <f t="shared" si="324"/>
        <v>134602.3742</v>
      </c>
      <c r="GF132" s="402">
        <f t="shared" si="324"/>
        <v>15840.30108</v>
      </c>
      <c r="GG132" s="402">
        <f t="shared" si="324"/>
        <v>26545.89205</v>
      </c>
      <c r="GH132" s="402">
        <f t="shared" si="324"/>
        <v>52455.01337</v>
      </c>
      <c r="GI132" s="402">
        <f t="shared" si="324"/>
        <v>46101.22303</v>
      </c>
      <c r="GJ132" s="402">
        <f t="shared" si="324"/>
        <v>107961.6383</v>
      </c>
      <c r="GK132" s="402">
        <f t="shared" si="324"/>
        <v>25417.06866</v>
      </c>
      <c r="GL132" s="402">
        <f t="shared" si="324"/>
        <v>23735.50628</v>
      </c>
      <c r="GM132" s="402">
        <f t="shared" si="324"/>
        <v>47779.51666</v>
      </c>
      <c r="GN132" s="402">
        <f t="shared" si="324"/>
        <v>7129.511693</v>
      </c>
      <c r="GO132" s="402">
        <f t="shared" si="324"/>
        <v>50603.82124</v>
      </c>
      <c r="GP132" s="402">
        <f t="shared" si="324"/>
        <v>6536.88324</v>
      </c>
      <c r="GQ132" s="402"/>
      <c r="GR132" s="402">
        <f t="shared" ref="GR132:JC132" si="325">GR126*GR131</f>
        <v>120433.925</v>
      </c>
      <c r="GS132" s="402">
        <f t="shared" si="325"/>
        <v>119892.8015</v>
      </c>
      <c r="GT132" s="402">
        <f t="shared" si="325"/>
        <v>133089.5484</v>
      </c>
      <c r="GU132" s="402">
        <f t="shared" si="325"/>
        <v>135416.2334</v>
      </c>
      <c r="GV132" s="402">
        <f t="shared" si="325"/>
        <v>103220.4872</v>
      </c>
      <c r="GW132" s="402">
        <f t="shared" si="325"/>
        <v>83622.63806</v>
      </c>
      <c r="GX132" s="402">
        <f t="shared" si="325"/>
        <v>121069.0234</v>
      </c>
      <c r="GY132" s="402">
        <f t="shared" si="325"/>
        <v>109176.3693</v>
      </c>
      <c r="GZ132" s="402">
        <f t="shared" si="325"/>
        <v>81933.69073</v>
      </c>
      <c r="HA132" s="402">
        <f t="shared" si="325"/>
        <v>641355.52</v>
      </c>
      <c r="HB132" s="402">
        <f t="shared" si="325"/>
        <v>228207.8069</v>
      </c>
      <c r="HC132" s="402">
        <f t="shared" si="325"/>
        <v>74175.91294</v>
      </c>
      <c r="HD132" s="402">
        <f t="shared" si="325"/>
        <v>81166.68824</v>
      </c>
      <c r="HE132" s="402">
        <f t="shared" si="325"/>
        <v>158420.108</v>
      </c>
      <c r="HF132" s="402">
        <f t="shared" si="325"/>
        <v>195007.8759</v>
      </c>
      <c r="HG132" s="402">
        <f t="shared" si="325"/>
        <v>183896.0108</v>
      </c>
      <c r="HH132" s="402">
        <f t="shared" si="325"/>
        <v>191989.2499</v>
      </c>
      <c r="HI132" s="402">
        <f t="shared" si="325"/>
        <v>443975.7608</v>
      </c>
      <c r="HJ132" s="402">
        <f t="shared" si="325"/>
        <v>164249.797</v>
      </c>
      <c r="HK132" s="402">
        <f t="shared" si="325"/>
        <v>205593.7453</v>
      </c>
      <c r="HL132" s="402">
        <f t="shared" si="325"/>
        <v>67743.43697</v>
      </c>
      <c r="HM132" s="402">
        <f t="shared" si="325"/>
        <v>483.4455684</v>
      </c>
      <c r="HN132" s="402">
        <f t="shared" si="325"/>
        <v>148734.5424</v>
      </c>
      <c r="HO132" s="402">
        <f t="shared" si="325"/>
        <v>149685.2283</v>
      </c>
      <c r="HP132" s="402">
        <f t="shared" si="325"/>
        <v>264712.7368</v>
      </c>
      <c r="HQ132" s="402">
        <f t="shared" si="325"/>
        <v>236351.7217</v>
      </c>
      <c r="HR132" s="402">
        <f t="shared" si="325"/>
        <v>1010066.212</v>
      </c>
      <c r="HS132" s="402">
        <f t="shared" si="325"/>
        <v>94395.6701</v>
      </c>
      <c r="HT132" s="402">
        <f t="shared" si="325"/>
        <v>98323.57777</v>
      </c>
      <c r="HU132" s="402">
        <f t="shared" si="325"/>
        <v>28623.86354</v>
      </c>
      <c r="HV132" s="402">
        <f t="shared" si="325"/>
        <v>148492.735</v>
      </c>
      <c r="HW132" s="402">
        <f t="shared" si="325"/>
        <v>18126.20766</v>
      </c>
      <c r="HX132" s="402">
        <f t="shared" si="325"/>
        <v>202304.2666</v>
      </c>
      <c r="HY132" s="402">
        <f t="shared" si="325"/>
        <v>4247.877893</v>
      </c>
      <c r="HZ132" s="402">
        <f t="shared" si="325"/>
        <v>185071.3392</v>
      </c>
      <c r="IA132" s="402">
        <f t="shared" si="325"/>
        <v>223735.168</v>
      </c>
      <c r="IB132" s="402">
        <f t="shared" si="325"/>
        <v>128622.3672</v>
      </c>
      <c r="IC132" s="402">
        <f t="shared" si="325"/>
        <v>40659.91578</v>
      </c>
      <c r="ID132" s="402">
        <f t="shared" si="325"/>
        <v>138107.0168</v>
      </c>
      <c r="IE132" s="402">
        <f t="shared" si="325"/>
        <v>234505.4258</v>
      </c>
      <c r="IF132" s="402">
        <f t="shared" si="325"/>
        <v>269976.8813</v>
      </c>
      <c r="IG132" s="402">
        <f t="shared" si="325"/>
        <v>223553.6294</v>
      </c>
      <c r="IH132" s="402">
        <f t="shared" si="325"/>
        <v>67358.87292</v>
      </c>
      <c r="II132" s="402">
        <f t="shared" si="325"/>
        <v>64414.10402</v>
      </c>
      <c r="IJ132" s="402">
        <f t="shared" si="325"/>
        <v>14068.79937</v>
      </c>
      <c r="IK132" s="402">
        <f t="shared" si="325"/>
        <v>144614.915</v>
      </c>
      <c r="IL132" s="402">
        <f t="shared" si="325"/>
        <v>177741.1229</v>
      </c>
      <c r="IM132" s="402">
        <f t="shared" si="325"/>
        <v>22564.99253</v>
      </c>
      <c r="IN132" s="402">
        <f t="shared" si="325"/>
        <v>70006.55596</v>
      </c>
      <c r="IO132" s="402">
        <f t="shared" si="325"/>
        <v>499974.2335</v>
      </c>
      <c r="IP132" s="402">
        <f t="shared" si="325"/>
        <v>165486.6263</v>
      </c>
      <c r="IQ132" s="402">
        <f t="shared" si="325"/>
        <v>200967.2314</v>
      </c>
      <c r="IR132" s="402">
        <f t="shared" si="325"/>
        <v>155038.8101</v>
      </c>
      <c r="IS132" s="402">
        <f t="shared" si="325"/>
        <v>13001.77297</v>
      </c>
      <c r="IT132" s="402">
        <f t="shared" si="325"/>
        <v>30576.307</v>
      </c>
      <c r="IU132" s="402">
        <f t="shared" si="325"/>
        <v>43055.25326</v>
      </c>
      <c r="IV132" s="402">
        <f t="shared" si="325"/>
        <v>46661.89947</v>
      </c>
      <c r="IW132" s="402">
        <f t="shared" si="325"/>
        <v>100509.2849</v>
      </c>
      <c r="IX132" s="402">
        <f t="shared" si="325"/>
        <v>25628.20498</v>
      </c>
      <c r="IY132" s="402">
        <f t="shared" si="325"/>
        <v>21152.9586</v>
      </c>
      <c r="IZ132" s="402">
        <f t="shared" si="325"/>
        <v>56799.5454</v>
      </c>
      <c r="JA132" s="402">
        <f t="shared" si="325"/>
        <v>5747.637027</v>
      </c>
      <c r="JB132" s="402">
        <f t="shared" si="325"/>
        <v>40795.55644</v>
      </c>
      <c r="JC132" s="402">
        <f t="shared" si="325"/>
        <v>5269.87454</v>
      </c>
      <c r="JD132" s="402"/>
      <c r="JE132" s="402">
        <f t="shared" ref="JE132:LP132" si="326">JE126*JE131</f>
        <v>120012.0694</v>
      </c>
      <c r="JF132" s="402">
        <f t="shared" si="326"/>
        <v>131630.6115</v>
      </c>
      <c r="JG132" s="402">
        <f t="shared" si="326"/>
        <v>137762.66</v>
      </c>
      <c r="JH132" s="402">
        <f t="shared" si="326"/>
        <v>137429.2847</v>
      </c>
      <c r="JI132" s="402">
        <f t="shared" si="326"/>
        <v>101990.5531</v>
      </c>
      <c r="JJ132" s="402">
        <f t="shared" si="326"/>
        <v>77868.32194</v>
      </c>
      <c r="JK132" s="402">
        <f t="shared" si="326"/>
        <v>118713.8028</v>
      </c>
      <c r="JL132" s="402">
        <f t="shared" si="326"/>
        <v>117655.524</v>
      </c>
      <c r="JM132" s="402">
        <f t="shared" si="326"/>
        <v>76698.80542</v>
      </c>
      <c r="JN132" s="402">
        <f t="shared" si="326"/>
        <v>911772.3052</v>
      </c>
      <c r="JO132" s="402">
        <f t="shared" si="326"/>
        <v>246721.3843</v>
      </c>
      <c r="JP132" s="402">
        <f t="shared" si="326"/>
        <v>69045.75701</v>
      </c>
      <c r="JQ132" s="402">
        <f t="shared" si="326"/>
        <v>75108.2991</v>
      </c>
      <c r="JR132" s="402">
        <f t="shared" si="326"/>
        <v>151298.4667</v>
      </c>
      <c r="JS132" s="402">
        <f t="shared" si="326"/>
        <v>190850.2917</v>
      </c>
      <c r="JT132" s="402">
        <f t="shared" si="326"/>
        <v>173886.5729</v>
      </c>
      <c r="JU132" s="402">
        <f t="shared" si="326"/>
        <v>190801.6713</v>
      </c>
      <c r="JV132" s="402">
        <f t="shared" si="326"/>
        <v>595457.6074</v>
      </c>
      <c r="JW132" s="402">
        <f t="shared" si="326"/>
        <v>162735.1946</v>
      </c>
      <c r="JX132" s="402">
        <f t="shared" si="326"/>
        <v>222389.6746</v>
      </c>
      <c r="JY132" s="402">
        <f t="shared" si="326"/>
        <v>53960.31143</v>
      </c>
      <c r="JZ132" s="402">
        <f t="shared" si="326"/>
        <v>402.8944485</v>
      </c>
      <c r="KA132" s="402">
        <f t="shared" si="326"/>
        <v>140868.0539</v>
      </c>
      <c r="KB132" s="402">
        <f t="shared" si="326"/>
        <v>146425.0819</v>
      </c>
      <c r="KC132" s="402">
        <f t="shared" si="326"/>
        <v>298897.2548</v>
      </c>
      <c r="KD132" s="402">
        <f t="shared" si="326"/>
        <v>256529.7115</v>
      </c>
      <c r="KE132" s="402">
        <f t="shared" si="326"/>
        <v>1629131.765</v>
      </c>
      <c r="KF132" s="402">
        <f t="shared" si="326"/>
        <v>88902.14061</v>
      </c>
      <c r="KG132" s="402">
        <f t="shared" si="326"/>
        <v>90465.15727</v>
      </c>
      <c r="KH132" s="402">
        <f t="shared" si="326"/>
        <v>41874.89982</v>
      </c>
      <c r="KI132" s="402">
        <f t="shared" si="326"/>
        <v>137584.3684</v>
      </c>
      <c r="KJ132" s="402">
        <f t="shared" si="326"/>
        <v>13698.0739</v>
      </c>
      <c r="KK132" s="402">
        <f t="shared" si="326"/>
        <v>183516.1158</v>
      </c>
      <c r="KL132" s="402">
        <f t="shared" si="326"/>
        <v>4023.209958</v>
      </c>
      <c r="KM132" s="402">
        <f t="shared" si="326"/>
        <v>209406.9746</v>
      </c>
      <c r="KN132" s="402">
        <f t="shared" si="326"/>
        <v>219445.0807</v>
      </c>
      <c r="KO132" s="402">
        <f t="shared" si="326"/>
        <v>120055.7991</v>
      </c>
      <c r="KP132" s="402">
        <f t="shared" si="326"/>
        <v>29825.55112</v>
      </c>
      <c r="KQ132" s="402">
        <f t="shared" si="326"/>
        <v>132752.9543</v>
      </c>
      <c r="KR132" s="402">
        <f t="shared" si="326"/>
        <v>262277.6246</v>
      </c>
      <c r="KS132" s="402">
        <f t="shared" si="326"/>
        <v>302916.2933</v>
      </c>
      <c r="KT132" s="402">
        <f t="shared" si="326"/>
        <v>206638.7763</v>
      </c>
      <c r="KU132" s="402">
        <f t="shared" si="326"/>
        <v>56390.63929</v>
      </c>
      <c r="KV132" s="402">
        <f t="shared" si="326"/>
        <v>53925.37534</v>
      </c>
      <c r="KW132" s="402">
        <f t="shared" si="326"/>
        <v>9345.351393</v>
      </c>
      <c r="KX132" s="402">
        <f t="shared" si="326"/>
        <v>138479.1825</v>
      </c>
      <c r="KY132" s="402">
        <f t="shared" si="326"/>
        <v>164734.0951</v>
      </c>
      <c r="KZ132" s="402">
        <f t="shared" si="326"/>
        <v>15327.43301</v>
      </c>
      <c r="LA132" s="402">
        <f t="shared" si="326"/>
        <v>62623.79405</v>
      </c>
      <c r="LB132" s="402">
        <f t="shared" si="326"/>
        <v>636260.8851</v>
      </c>
      <c r="LC132" s="402">
        <f t="shared" si="326"/>
        <v>190612.1625</v>
      </c>
      <c r="LD132" s="402">
        <f t="shared" si="326"/>
        <v>189712.0642</v>
      </c>
      <c r="LE132" s="402">
        <f t="shared" si="326"/>
        <v>178578.0732</v>
      </c>
      <c r="LF132" s="402">
        <f t="shared" si="326"/>
        <v>10671.89944</v>
      </c>
      <c r="LG132" s="402">
        <f t="shared" si="326"/>
        <v>35218.65258</v>
      </c>
      <c r="LH132" s="402">
        <f t="shared" si="326"/>
        <v>35339.89821</v>
      </c>
      <c r="LI132" s="402">
        <f t="shared" si="326"/>
        <v>47229.39478</v>
      </c>
      <c r="LJ132" s="402">
        <f t="shared" si="326"/>
        <v>93571.35098</v>
      </c>
      <c r="LK132" s="402">
        <f t="shared" si="326"/>
        <v>25841.09517</v>
      </c>
      <c r="LL132" s="402">
        <f t="shared" si="326"/>
        <v>18851.40566</v>
      </c>
      <c r="LM132" s="402">
        <f t="shared" si="326"/>
        <v>67522.4151</v>
      </c>
      <c r="LN132" s="402">
        <f t="shared" si="326"/>
        <v>4633.603649</v>
      </c>
      <c r="LO132" s="402">
        <f t="shared" si="326"/>
        <v>32888.37452</v>
      </c>
      <c r="LP132" s="402">
        <f t="shared" si="326"/>
        <v>4248.443279</v>
      </c>
    </row>
    <row r="133">
      <c r="A133" s="331" t="str">
        <f t="shared" ref="A133:A175" si="327">A75</f>
        <v>06-2022</v>
      </c>
      <c r="B133" s="338">
        <f>'3a. TBond Main'!H6</f>
        <v>8160419.69</v>
      </c>
      <c r="C133" s="338"/>
      <c r="D133" s="347"/>
      <c r="E133" s="346"/>
    </row>
    <row r="134">
      <c r="A134" s="331" t="str">
        <f t="shared" si="327"/>
        <v>09-2022</v>
      </c>
      <c r="B134" s="346">
        <f t="shared" ref="B134:B175" si="333">sum(E134:LO134)</f>
        <v>8160419.69</v>
      </c>
      <c r="C134" s="346">
        <f t="shared" ref="C134:C175" si="334">B134/$C$129</f>
        <v>1.001234056</v>
      </c>
      <c r="D134" s="346"/>
      <c r="E134" s="403">
        <f t="shared" ref="E134:BP134" si="328">IF(and($A134-E$124&gt;=0,$A134-E$125&lt;0),E$132,0)</f>
        <v>121708.41</v>
      </c>
      <c r="F134" s="403">
        <f t="shared" si="328"/>
        <v>90594.48</v>
      </c>
      <c r="G134" s="403">
        <f t="shared" si="328"/>
        <v>120000</v>
      </c>
      <c r="H134" s="403">
        <f t="shared" si="328"/>
        <v>129552.28</v>
      </c>
      <c r="I134" s="403">
        <f t="shared" si="328"/>
        <v>107000</v>
      </c>
      <c r="J134" s="403">
        <f t="shared" si="328"/>
        <v>103565</v>
      </c>
      <c r="K134" s="403">
        <f t="shared" si="328"/>
        <v>128418.77</v>
      </c>
      <c r="L134" s="403">
        <f t="shared" si="328"/>
        <v>87232.36</v>
      </c>
      <c r="M134" s="403">
        <f t="shared" si="328"/>
        <v>99881.32</v>
      </c>
      <c r="N134" s="403">
        <f t="shared" si="328"/>
        <v>223221.57</v>
      </c>
      <c r="O134" s="403">
        <f t="shared" si="328"/>
        <v>180593.29</v>
      </c>
      <c r="P134" s="403">
        <f t="shared" si="328"/>
        <v>91968.82</v>
      </c>
      <c r="Q134" s="403">
        <f t="shared" si="328"/>
        <v>102434.8</v>
      </c>
      <c r="R134" s="403">
        <f t="shared" si="328"/>
        <v>181860.19</v>
      </c>
      <c r="S134" s="403">
        <f t="shared" si="328"/>
        <v>208031.99</v>
      </c>
      <c r="T134" s="403">
        <f t="shared" si="328"/>
        <v>217515.94</v>
      </c>
      <c r="U134" s="403">
        <f t="shared" si="328"/>
        <v>195596.52</v>
      </c>
      <c r="V134" s="403">
        <f t="shared" si="328"/>
        <v>184028.25</v>
      </c>
      <c r="W134" s="403">
        <f t="shared" si="328"/>
        <v>168878.71</v>
      </c>
      <c r="X134" s="403">
        <f t="shared" si="328"/>
        <v>162441.03</v>
      </c>
      <c r="Y134" s="403">
        <f t="shared" si="328"/>
        <v>134043.44</v>
      </c>
      <c r="Z134" s="403">
        <f t="shared" si="328"/>
        <v>835.25</v>
      </c>
      <c r="AA134" s="403">
        <f t="shared" si="328"/>
        <v>175069.23</v>
      </c>
      <c r="AB134" s="403">
        <f t="shared" si="328"/>
        <v>159907.69</v>
      </c>
      <c r="AC134" s="403">
        <f t="shared" si="328"/>
        <v>183879.61</v>
      </c>
      <c r="AD134" s="403">
        <f t="shared" si="328"/>
        <v>184851.11</v>
      </c>
      <c r="AE134" s="403">
        <f t="shared" si="328"/>
        <v>240730.29</v>
      </c>
      <c r="AF134" s="403">
        <f t="shared" si="328"/>
        <v>112998.23</v>
      </c>
      <c r="AG134" s="403">
        <f t="shared" si="328"/>
        <v>126237</v>
      </c>
      <c r="AH134" s="403">
        <f t="shared" si="328"/>
        <v>9142.22</v>
      </c>
      <c r="AI134" s="403">
        <f t="shared" si="328"/>
        <v>186686.77</v>
      </c>
      <c r="AJ134" s="403">
        <f t="shared" si="328"/>
        <v>42000</v>
      </c>
      <c r="AK134" s="403">
        <f t="shared" si="328"/>
        <v>271017.63</v>
      </c>
      <c r="AL134" s="403">
        <f t="shared" si="328"/>
        <v>5000</v>
      </c>
      <c r="AM134" s="403">
        <f t="shared" si="328"/>
        <v>127756.57</v>
      </c>
      <c r="AN134" s="403">
        <f t="shared" si="328"/>
        <v>237115.24</v>
      </c>
      <c r="AO134" s="403">
        <f t="shared" si="328"/>
        <v>158167.25</v>
      </c>
      <c r="AP134" s="403">
        <f t="shared" si="328"/>
        <v>103015</v>
      </c>
      <c r="AQ134" s="403">
        <f t="shared" si="328"/>
        <v>155500</v>
      </c>
      <c r="AR134" s="403">
        <f t="shared" si="328"/>
        <v>167620.78</v>
      </c>
      <c r="AS134" s="403">
        <f t="shared" si="328"/>
        <v>191134.2</v>
      </c>
      <c r="AT134" s="403">
        <f t="shared" si="328"/>
        <v>283068.43</v>
      </c>
      <c r="AU134" s="403">
        <f t="shared" si="328"/>
        <v>114804.31</v>
      </c>
      <c r="AV134" s="403">
        <f t="shared" si="328"/>
        <v>109785.34</v>
      </c>
      <c r="AW134" s="403">
        <f t="shared" si="328"/>
        <v>48000</v>
      </c>
      <c r="AX134" s="403">
        <f t="shared" si="328"/>
        <v>164702</v>
      </c>
      <c r="AY134" s="403">
        <f t="shared" si="328"/>
        <v>223255</v>
      </c>
      <c r="AZ134" s="403">
        <f t="shared" si="328"/>
        <v>72000</v>
      </c>
      <c r="BA134" s="403">
        <f t="shared" si="328"/>
        <v>97799.52</v>
      </c>
      <c r="BB134" s="403">
        <f t="shared" si="328"/>
        <v>242596.66</v>
      </c>
      <c r="BC134" s="403">
        <f t="shared" si="328"/>
        <v>108292.85</v>
      </c>
      <c r="BD134" s="403">
        <f t="shared" si="328"/>
        <v>238900</v>
      </c>
      <c r="BE134" s="403">
        <f t="shared" si="328"/>
        <v>101455.9</v>
      </c>
      <c r="BF134" s="403">
        <f t="shared" si="328"/>
        <v>23511.76</v>
      </c>
      <c r="BG134" s="403">
        <f t="shared" si="328"/>
        <v>20008.84</v>
      </c>
      <c r="BH134" s="403">
        <f t="shared" si="328"/>
        <v>77858.98</v>
      </c>
      <c r="BI134" s="403">
        <f t="shared" si="328"/>
        <v>45000</v>
      </c>
      <c r="BJ134" s="403">
        <f t="shared" si="328"/>
        <v>124565</v>
      </c>
      <c r="BK134" s="403">
        <f t="shared" si="328"/>
        <v>25000</v>
      </c>
      <c r="BL134" s="403">
        <f t="shared" si="328"/>
        <v>29885</v>
      </c>
      <c r="BM134" s="403">
        <f t="shared" si="328"/>
        <v>33809.25</v>
      </c>
      <c r="BN134" s="403">
        <f t="shared" si="328"/>
        <v>10969.85</v>
      </c>
      <c r="BO134" s="403">
        <f t="shared" si="328"/>
        <v>77861.76</v>
      </c>
      <c r="BP134" s="403">
        <f t="shared" si="328"/>
        <v>10058</v>
      </c>
      <c r="BQ134" s="403"/>
      <c r="BR134" s="403">
        <f t="shared" ref="BR134:EC134" si="329">IF(and($A134-BR$124&gt;=0,$A134-BR$125&lt;0),BR$132,0)</f>
        <v>0</v>
      </c>
      <c r="BS134" s="403">
        <f t="shared" si="329"/>
        <v>0</v>
      </c>
      <c r="BT134" s="403">
        <f t="shared" si="329"/>
        <v>0</v>
      </c>
      <c r="BU134" s="403">
        <f t="shared" si="329"/>
        <v>0</v>
      </c>
      <c r="BV134" s="403">
        <f t="shared" si="329"/>
        <v>0</v>
      </c>
      <c r="BW134" s="403">
        <f t="shared" si="329"/>
        <v>0</v>
      </c>
      <c r="BX134" s="403">
        <f t="shared" si="329"/>
        <v>0</v>
      </c>
      <c r="BY134" s="403">
        <f t="shared" si="329"/>
        <v>0</v>
      </c>
      <c r="BZ134" s="403">
        <f t="shared" si="329"/>
        <v>0</v>
      </c>
      <c r="CA134" s="403">
        <f t="shared" si="329"/>
        <v>0</v>
      </c>
      <c r="CB134" s="403">
        <f t="shared" si="329"/>
        <v>0</v>
      </c>
      <c r="CC134" s="403">
        <f t="shared" si="329"/>
        <v>0</v>
      </c>
      <c r="CD134" s="403">
        <f t="shared" si="329"/>
        <v>0</v>
      </c>
      <c r="CE134" s="403">
        <f t="shared" si="329"/>
        <v>0</v>
      </c>
      <c r="CF134" s="403">
        <f t="shared" si="329"/>
        <v>0</v>
      </c>
      <c r="CG134" s="403">
        <f t="shared" si="329"/>
        <v>0</v>
      </c>
      <c r="CH134" s="403">
        <f t="shared" si="329"/>
        <v>0</v>
      </c>
      <c r="CI134" s="403">
        <f t="shared" si="329"/>
        <v>0</v>
      </c>
      <c r="CJ134" s="403">
        <f t="shared" si="329"/>
        <v>0</v>
      </c>
      <c r="CK134" s="403">
        <f t="shared" si="329"/>
        <v>0</v>
      </c>
      <c r="CL134" s="403">
        <f t="shared" si="329"/>
        <v>0</v>
      </c>
      <c r="CM134" s="403">
        <f t="shared" si="329"/>
        <v>0</v>
      </c>
      <c r="CN134" s="403">
        <f t="shared" si="329"/>
        <v>0</v>
      </c>
      <c r="CO134" s="403">
        <f t="shared" si="329"/>
        <v>0</v>
      </c>
      <c r="CP134" s="403">
        <f t="shared" si="329"/>
        <v>0</v>
      </c>
      <c r="CQ134" s="403">
        <f t="shared" si="329"/>
        <v>0</v>
      </c>
      <c r="CR134" s="403">
        <f t="shared" si="329"/>
        <v>0</v>
      </c>
      <c r="CS134" s="403">
        <f t="shared" si="329"/>
        <v>0</v>
      </c>
      <c r="CT134" s="403">
        <f t="shared" si="329"/>
        <v>0</v>
      </c>
      <c r="CU134" s="403">
        <f t="shared" si="329"/>
        <v>0</v>
      </c>
      <c r="CV134" s="403">
        <f t="shared" si="329"/>
        <v>0</v>
      </c>
      <c r="CW134" s="403">
        <f t="shared" si="329"/>
        <v>0</v>
      </c>
      <c r="CX134" s="403">
        <f t="shared" si="329"/>
        <v>0</v>
      </c>
      <c r="CY134" s="403">
        <f t="shared" si="329"/>
        <v>0</v>
      </c>
      <c r="CZ134" s="403">
        <f t="shared" si="329"/>
        <v>0</v>
      </c>
      <c r="DA134" s="403">
        <f t="shared" si="329"/>
        <v>0</v>
      </c>
      <c r="DB134" s="403">
        <f t="shared" si="329"/>
        <v>0</v>
      </c>
      <c r="DC134" s="403">
        <f t="shared" si="329"/>
        <v>0</v>
      </c>
      <c r="DD134" s="403">
        <f t="shared" si="329"/>
        <v>0</v>
      </c>
      <c r="DE134" s="403">
        <f t="shared" si="329"/>
        <v>0</v>
      </c>
      <c r="DF134" s="403">
        <f t="shared" si="329"/>
        <v>0</v>
      </c>
      <c r="DG134" s="403">
        <f t="shared" si="329"/>
        <v>0</v>
      </c>
      <c r="DH134" s="403">
        <f t="shared" si="329"/>
        <v>0</v>
      </c>
      <c r="DI134" s="403">
        <f t="shared" si="329"/>
        <v>0</v>
      </c>
      <c r="DJ134" s="403">
        <f t="shared" si="329"/>
        <v>0</v>
      </c>
      <c r="DK134" s="403">
        <f t="shared" si="329"/>
        <v>0</v>
      </c>
      <c r="DL134" s="403">
        <f t="shared" si="329"/>
        <v>0</v>
      </c>
      <c r="DM134" s="403">
        <f t="shared" si="329"/>
        <v>0</v>
      </c>
      <c r="DN134" s="403">
        <f t="shared" si="329"/>
        <v>0</v>
      </c>
      <c r="DO134" s="403">
        <f t="shared" si="329"/>
        <v>0</v>
      </c>
      <c r="DP134" s="403">
        <f t="shared" si="329"/>
        <v>0</v>
      </c>
      <c r="DQ134" s="403">
        <f t="shared" si="329"/>
        <v>0</v>
      </c>
      <c r="DR134" s="403">
        <f t="shared" si="329"/>
        <v>0</v>
      </c>
      <c r="DS134" s="403">
        <f t="shared" si="329"/>
        <v>0</v>
      </c>
      <c r="DT134" s="403">
        <f t="shared" si="329"/>
        <v>0</v>
      </c>
      <c r="DU134" s="403">
        <f t="shared" si="329"/>
        <v>0</v>
      </c>
      <c r="DV134" s="403">
        <f t="shared" si="329"/>
        <v>0</v>
      </c>
      <c r="DW134" s="403">
        <f t="shared" si="329"/>
        <v>0</v>
      </c>
      <c r="DX134" s="403">
        <f t="shared" si="329"/>
        <v>0</v>
      </c>
      <c r="DY134" s="403">
        <f t="shared" si="329"/>
        <v>0</v>
      </c>
      <c r="DZ134" s="403">
        <f t="shared" si="329"/>
        <v>0</v>
      </c>
      <c r="EA134" s="403">
        <f t="shared" si="329"/>
        <v>0</v>
      </c>
      <c r="EB134" s="403">
        <f t="shared" si="329"/>
        <v>0</v>
      </c>
      <c r="EC134" s="403">
        <f t="shared" si="329"/>
        <v>0</v>
      </c>
      <c r="ED134" s="403"/>
      <c r="EE134" s="403">
        <f t="shared" ref="EE134:GP134" si="330">IF(and($A134-EE$124&gt;=0,$A134-EE$125&lt;0),EE$132,0)</f>
        <v>0</v>
      </c>
      <c r="EF134" s="403">
        <f t="shared" si="330"/>
        <v>0</v>
      </c>
      <c r="EG134" s="403">
        <f t="shared" si="330"/>
        <v>0</v>
      </c>
      <c r="EH134" s="403">
        <f t="shared" si="330"/>
        <v>0</v>
      </c>
      <c r="EI134" s="403">
        <f t="shared" si="330"/>
        <v>0</v>
      </c>
      <c r="EJ134" s="403">
        <f t="shared" si="330"/>
        <v>0</v>
      </c>
      <c r="EK134" s="403">
        <f t="shared" si="330"/>
        <v>0</v>
      </c>
      <c r="EL134" s="403">
        <f t="shared" si="330"/>
        <v>0</v>
      </c>
      <c r="EM134" s="403">
        <f t="shared" si="330"/>
        <v>0</v>
      </c>
      <c r="EN134" s="403">
        <f t="shared" si="330"/>
        <v>0</v>
      </c>
      <c r="EO134" s="403">
        <f t="shared" si="330"/>
        <v>0</v>
      </c>
      <c r="EP134" s="403">
        <f t="shared" si="330"/>
        <v>0</v>
      </c>
      <c r="EQ134" s="403">
        <f t="shared" si="330"/>
        <v>0</v>
      </c>
      <c r="ER134" s="403">
        <f t="shared" si="330"/>
        <v>0</v>
      </c>
      <c r="ES134" s="403">
        <f t="shared" si="330"/>
        <v>0</v>
      </c>
      <c r="ET134" s="403">
        <f t="shared" si="330"/>
        <v>0</v>
      </c>
      <c r="EU134" s="403">
        <f t="shared" si="330"/>
        <v>0</v>
      </c>
      <c r="EV134" s="403">
        <f t="shared" si="330"/>
        <v>0</v>
      </c>
      <c r="EW134" s="403">
        <f t="shared" si="330"/>
        <v>0</v>
      </c>
      <c r="EX134" s="403">
        <f t="shared" si="330"/>
        <v>0</v>
      </c>
      <c r="EY134" s="403">
        <f t="shared" si="330"/>
        <v>0</v>
      </c>
      <c r="EZ134" s="403">
        <f t="shared" si="330"/>
        <v>0</v>
      </c>
      <c r="FA134" s="403">
        <f t="shared" si="330"/>
        <v>0</v>
      </c>
      <c r="FB134" s="403">
        <f t="shared" si="330"/>
        <v>0</v>
      </c>
      <c r="FC134" s="403">
        <f t="shared" si="330"/>
        <v>0</v>
      </c>
      <c r="FD134" s="403">
        <f t="shared" si="330"/>
        <v>0</v>
      </c>
      <c r="FE134" s="403">
        <f t="shared" si="330"/>
        <v>0</v>
      </c>
      <c r="FF134" s="403">
        <f t="shared" si="330"/>
        <v>0</v>
      </c>
      <c r="FG134" s="403">
        <f t="shared" si="330"/>
        <v>0</v>
      </c>
      <c r="FH134" s="403">
        <f t="shared" si="330"/>
        <v>0</v>
      </c>
      <c r="FI134" s="403">
        <f t="shared" si="330"/>
        <v>0</v>
      </c>
      <c r="FJ134" s="403">
        <f t="shared" si="330"/>
        <v>0</v>
      </c>
      <c r="FK134" s="403">
        <f t="shared" si="330"/>
        <v>0</v>
      </c>
      <c r="FL134" s="403">
        <f t="shared" si="330"/>
        <v>0</v>
      </c>
      <c r="FM134" s="403">
        <f t="shared" si="330"/>
        <v>0</v>
      </c>
      <c r="FN134" s="403">
        <f t="shared" si="330"/>
        <v>0</v>
      </c>
      <c r="FO134" s="403">
        <f t="shared" si="330"/>
        <v>0</v>
      </c>
      <c r="FP134" s="403">
        <f t="shared" si="330"/>
        <v>0</v>
      </c>
      <c r="FQ134" s="403">
        <f t="shared" si="330"/>
        <v>0</v>
      </c>
      <c r="FR134" s="403">
        <f t="shared" si="330"/>
        <v>0</v>
      </c>
      <c r="FS134" s="403">
        <f t="shared" si="330"/>
        <v>0</v>
      </c>
      <c r="FT134" s="403">
        <f t="shared" si="330"/>
        <v>0</v>
      </c>
      <c r="FU134" s="403">
        <f t="shared" si="330"/>
        <v>0</v>
      </c>
      <c r="FV134" s="403">
        <f t="shared" si="330"/>
        <v>0</v>
      </c>
      <c r="FW134" s="403">
        <f t="shared" si="330"/>
        <v>0</v>
      </c>
      <c r="FX134" s="403">
        <f t="shared" si="330"/>
        <v>0</v>
      </c>
      <c r="FY134" s="403">
        <f t="shared" si="330"/>
        <v>0</v>
      </c>
      <c r="FZ134" s="403">
        <f t="shared" si="330"/>
        <v>0</v>
      </c>
      <c r="GA134" s="403">
        <f t="shared" si="330"/>
        <v>0</v>
      </c>
      <c r="GB134" s="403">
        <f t="shared" si="330"/>
        <v>0</v>
      </c>
      <c r="GC134" s="403">
        <f t="shared" si="330"/>
        <v>0</v>
      </c>
      <c r="GD134" s="403">
        <f t="shared" si="330"/>
        <v>0</v>
      </c>
      <c r="GE134" s="403">
        <f t="shared" si="330"/>
        <v>0</v>
      </c>
      <c r="GF134" s="403">
        <f t="shared" si="330"/>
        <v>0</v>
      </c>
      <c r="GG134" s="403">
        <f t="shared" si="330"/>
        <v>0</v>
      </c>
      <c r="GH134" s="403">
        <f t="shared" si="330"/>
        <v>0</v>
      </c>
      <c r="GI134" s="403">
        <f t="shared" si="330"/>
        <v>0</v>
      </c>
      <c r="GJ134" s="403">
        <f t="shared" si="330"/>
        <v>0</v>
      </c>
      <c r="GK134" s="403">
        <f t="shared" si="330"/>
        <v>0</v>
      </c>
      <c r="GL134" s="403">
        <f t="shared" si="330"/>
        <v>0</v>
      </c>
      <c r="GM134" s="403">
        <f t="shared" si="330"/>
        <v>0</v>
      </c>
      <c r="GN134" s="403">
        <f t="shared" si="330"/>
        <v>0</v>
      </c>
      <c r="GO134" s="403">
        <f t="shared" si="330"/>
        <v>0</v>
      </c>
      <c r="GP134" s="403">
        <f t="shared" si="330"/>
        <v>0</v>
      </c>
      <c r="GQ134" s="403"/>
      <c r="GR134" s="403">
        <f t="shared" ref="GR134:JC134" si="331">IF(and($A134-GR$124&gt;=0,$A134-GR$125&lt;0),GR$132,0)</f>
        <v>0</v>
      </c>
      <c r="GS134" s="403">
        <f t="shared" si="331"/>
        <v>0</v>
      </c>
      <c r="GT134" s="403">
        <f t="shared" si="331"/>
        <v>0</v>
      </c>
      <c r="GU134" s="403">
        <f t="shared" si="331"/>
        <v>0</v>
      </c>
      <c r="GV134" s="403">
        <f t="shared" si="331"/>
        <v>0</v>
      </c>
      <c r="GW134" s="403">
        <f t="shared" si="331"/>
        <v>0</v>
      </c>
      <c r="GX134" s="403">
        <f t="shared" si="331"/>
        <v>0</v>
      </c>
      <c r="GY134" s="403">
        <f t="shared" si="331"/>
        <v>0</v>
      </c>
      <c r="GZ134" s="403">
        <f t="shared" si="331"/>
        <v>0</v>
      </c>
      <c r="HA134" s="403">
        <f t="shared" si="331"/>
        <v>0</v>
      </c>
      <c r="HB134" s="403">
        <f t="shared" si="331"/>
        <v>0</v>
      </c>
      <c r="HC134" s="403">
        <f t="shared" si="331"/>
        <v>0</v>
      </c>
      <c r="HD134" s="403">
        <f t="shared" si="331"/>
        <v>0</v>
      </c>
      <c r="HE134" s="403">
        <f t="shared" si="331"/>
        <v>0</v>
      </c>
      <c r="HF134" s="403">
        <f t="shared" si="331"/>
        <v>0</v>
      </c>
      <c r="HG134" s="403">
        <f t="shared" si="331"/>
        <v>0</v>
      </c>
      <c r="HH134" s="403">
        <f t="shared" si="331"/>
        <v>0</v>
      </c>
      <c r="HI134" s="403">
        <f t="shared" si="331"/>
        <v>0</v>
      </c>
      <c r="HJ134" s="403">
        <f t="shared" si="331"/>
        <v>0</v>
      </c>
      <c r="HK134" s="403">
        <f t="shared" si="331"/>
        <v>0</v>
      </c>
      <c r="HL134" s="403">
        <f t="shared" si="331"/>
        <v>0</v>
      </c>
      <c r="HM134" s="403">
        <f t="shared" si="331"/>
        <v>0</v>
      </c>
      <c r="HN134" s="403">
        <f t="shared" si="331"/>
        <v>0</v>
      </c>
      <c r="HO134" s="403">
        <f t="shared" si="331"/>
        <v>0</v>
      </c>
      <c r="HP134" s="403">
        <f t="shared" si="331"/>
        <v>0</v>
      </c>
      <c r="HQ134" s="403">
        <f t="shared" si="331"/>
        <v>0</v>
      </c>
      <c r="HR134" s="403">
        <f t="shared" si="331"/>
        <v>0</v>
      </c>
      <c r="HS134" s="403">
        <f t="shared" si="331"/>
        <v>0</v>
      </c>
      <c r="HT134" s="403">
        <f t="shared" si="331"/>
        <v>0</v>
      </c>
      <c r="HU134" s="403">
        <f t="shared" si="331"/>
        <v>0</v>
      </c>
      <c r="HV134" s="403">
        <f t="shared" si="331"/>
        <v>0</v>
      </c>
      <c r="HW134" s="403">
        <f t="shared" si="331"/>
        <v>0</v>
      </c>
      <c r="HX134" s="403">
        <f t="shared" si="331"/>
        <v>0</v>
      </c>
      <c r="HY134" s="403">
        <f t="shared" si="331"/>
        <v>0</v>
      </c>
      <c r="HZ134" s="403">
        <f t="shared" si="331"/>
        <v>0</v>
      </c>
      <c r="IA134" s="403">
        <f t="shared" si="331"/>
        <v>0</v>
      </c>
      <c r="IB134" s="403">
        <f t="shared" si="331"/>
        <v>0</v>
      </c>
      <c r="IC134" s="403">
        <f t="shared" si="331"/>
        <v>0</v>
      </c>
      <c r="ID134" s="403">
        <f t="shared" si="331"/>
        <v>0</v>
      </c>
      <c r="IE134" s="403">
        <f t="shared" si="331"/>
        <v>0</v>
      </c>
      <c r="IF134" s="403">
        <f t="shared" si="331"/>
        <v>0</v>
      </c>
      <c r="IG134" s="403">
        <f t="shared" si="331"/>
        <v>0</v>
      </c>
      <c r="IH134" s="403">
        <f t="shared" si="331"/>
        <v>0</v>
      </c>
      <c r="II134" s="403">
        <f t="shared" si="331"/>
        <v>0</v>
      </c>
      <c r="IJ134" s="403">
        <f t="shared" si="331"/>
        <v>0</v>
      </c>
      <c r="IK134" s="403">
        <f t="shared" si="331"/>
        <v>0</v>
      </c>
      <c r="IL134" s="403">
        <f t="shared" si="331"/>
        <v>0</v>
      </c>
      <c r="IM134" s="403">
        <f t="shared" si="331"/>
        <v>0</v>
      </c>
      <c r="IN134" s="403">
        <f t="shared" si="331"/>
        <v>0</v>
      </c>
      <c r="IO134" s="403">
        <f t="shared" si="331"/>
        <v>0</v>
      </c>
      <c r="IP134" s="403">
        <f t="shared" si="331"/>
        <v>0</v>
      </c>
      <c r="IQ134" s="403">
        <f t="shared" si="331"/>
        <v>0</v>
      </c>
      <c r="IR134" s="403">
        <f t="shared" si="331"/>
        <v>0</v>
      </c>
      <c r="IS134" s="403">
        <f t="shared" si="331"/>
        <v>0</v>
      </c>
      <c r="IT134" s="403">
        <f t="shared" si="331"/>
        <v>0</v>
      </c>
      <c r="IU134" s="403">
        <f t="shared" si="331"/>
        <v>0</v>
      </c>
      <c r="IV134" s="403">
        <f t="shared" si="331"/>
        <v>0</v>
      </c>
      <c r="IW134" s="403">
        <f t="shared" si="331"/>
        <v>0</v>
      </c>
      <c r="IX134" s="403">
        <f t="shared" si="331"/>
        <v>0</v>
      </c>
      <c r="IY134" s="403">
        <f t="shared" si="331"/>
        <v>0</v>
      </c>
      <c r="IZ134" s="403">
        <f t="shared" si="331"/>
        <v>0</v>
      </c>
      <c r="JA134" s="403">
        <f t="shared" si="331"/>
        <v>0</v>
      </c>
      <c r="JB134" s="403">
        <f t="shared" si="331"/>
        <v>0</v>
      </c>
      <c r="JC134" s="403">
        <f t="shared" si="331"/>
        <v>0</v>
      </c>
      <c r="JD134" s="403"/>
      <c r="JE134" s="403">
        <f t="shared" ref="JE134:LP134" si="332">IF(and($A134-JE$124&gt;=0,$A134-JE$125&lt;0),JE$132,0)</f>
        <v>0</v>
      </c>
      <c r="JF134" s="403">
        <f t="shared" si="332"/>
        <v>0</v>
      </c>
      <c r="JG134" s="403">
        <f t="shared" si="332"/>
        <v>0</v>
      </c>
      <c r="JH134" s="403">
        <f t="shared" si="332"/>
        <v>0</v>
      </c>
      <c r="JI134" s="403">
        <f t="shared" si="332"/>
        <v>0</v>
      </c>
      <c r="JJ134" s="403">
        <f t="shared" si="332"/>
        <v>0</v>
      </c>
      <c r="JK134" s="403">
        <f t="shared" si="332"/>
        <v>0</v>
      </c>
      <c r="JL134" s="403">
        <f t="shared" si="332"/>
        <v>0</v>
      </c>
      <c r="JM134" s="403">
        <f t="shared" si="332"/>
        <v>0</v>
      </c>
      <c r="JN134" s="403">
        <f t="shared" si="332"/>
        <v>0</v>
      </c>
      <c r="JO134" s="403">
        <f t="shared" si="332"/>
        <v>0</v>
      </c>
      <c r="JP134" s="403">
        <f t="shared" si="332"/>
        <v>0</v>
      </c>
      <c r="JQ134" s="403">
        <f t="shared" si="332"/>
        <v>0</v>
      </c>
      <c r="JR134" s="403">
        <f t="shared" si="332"/>
        <v>0</v>
      </c>
      <c r="JS134" s="403">
        <f t="shared" si="332"/>
        <v>0</v>
      </c>
      <c r="JT134" s="403">
        <f t="shared" si="332"/>
        <v>0</v>
      </c>
      <c r="JU134" s="403">
        <f t="shared" si="332"/>
        <v>0</v>
      </c>
      <c r="JV134" s="403">
        <f t="shared" si="332"/>
        <v>0</v>
      </c>
      <c r="JW134" s="403">
        <f t="shared" si="332"/>
        <v>0</v>
      </c>
      <c r="JX134" s="403">
        <f t="shared" si="332"/>
        <v>0</v>
      </c>
      <c r="JY134" s="403">
        <f t="shared" si="332"/>
        <v>0</v>
      </c>
      <c r="JZ134" s="403">
        <f t="shared" si="332"/>
        <v>0</v>
      </c>
      <c r="KA134" s="403">
        <f t="shared" si="332"/>
        <v>0</v>
      </c>
      <c r="KB134" s="403">
        <f t="shared" si="332"/>
        <v>0</v>
      </c>
      <c r="KC134" s="403">
        <f t="shared" si="332"/>
        <v>0</v>
      </c>
      <c r="KD134" s="403">
        <f t="shared" si="332"/>
        <v>0</v>
      </c>
      <c r="KE134" s="403">
        <f t="shared" si="332"/>
        <v>0</v>
      </c>
      <c r="KF134" s="403">
        <f t="shared" si="332"/>
        <v>0</v>
      </c>
      <c r="KG134" s="403">
        <f t="shared" si="332"/>
        <v>0</v>
      </c>
      <c r="KH134" s="403">
        <f t="shared" si="332"/>
        <v>0</v>
      </c>
      <c r="KI134" s="403">
        <f t="shared" si="332"/>
        <v>0</v>
      </c>
      <c r="KJ134" s="403">
        <f t="shared" si="332"/>
        <v>0</v>
      </c>
      <c r="KK134" s="403">
        <f t="shared" si="332"/>
        <v>0</v>
      </c>
      <c r="KL134" s="403">
        <f t="shared" si="332"/>
        <v>0</v>
      </c>
      <c r="KM134" s="403">
        <f t="shared" si="332"/>
        <v>0</v>
      </c>
      <c r="KN134" s="403">
        <f t="shared" si="332"/>
        <v>0</v>
      </c>
      <c r="KO134" s="403">
        <f t="shared" si="332"/>
        <v>0</v>
      </c>
      <c r="KP134" s="403">
        <f t="shared" si="332"/>
        <v>0</v>
      </c>
      <c r="KQ134" s="403">
        <f t="shared" si="332"/>
        <v>0</v>
      </c>
      <c r="KR134" s="403">
        <f t="shared" si="332"/>
        <v>0</v>
      </c>
      <c r="KS134" s="403">
        <f t="shared" si="332"/>
        <v>0</v>
      </c>
      <c r="KT134" s="403">
        <f t="shared" si="332"/>
        <v>0</v>
      </c>
      <c r="KU134" s="403">
        <f t="shared" si="332"/>
        <v>0</v>
      </c>
      <c r="KV134" s="403">
        <f t="shared" si="332"/>
        <v>0</v>
      </c>
      <c r="KW134" s="403">
        <f t="shared" si="332"/>
        <v>0</v>
      </c>
      <c r="KX134" s="403">
        <f t="shared" si="332"/>
        <v>0</v>
      </c>
      <c r="KY134" s="403">
        <f t="shared" si="332"/>
        <v>0</v>
      </c>
      <c r="KZ134" s="403">
        <f t="shared" si="332"/>
        <v>0</v>
      </c>
      <c r="LA134" s="403">
        <f t="shared" si="332"/>
        <v>0</v>
      </c>
      <c r="LB134" s="403">
        <f t="shared" si="332"/>
        <v>0</v>
      </c>
      <c r="LC134" s="403">
        <f t="shared" si="332"/>
        <v>0</v>
      </c>
      <c r="LD134" s="403">
        <f t="shared" si="332"/>
        <v>0</v>
      </c>
      <c r="LE134" s="403">
        <f t="shared" si="332"/>
        <v>0</v>
      </c>
      <c r="LF134" s="403">
        <f t="shared" si="332"/>
        <v>0</v>
      </c>
      <c r="LG134" s="403">
        <f t="shared" si="332"/>
        <v>0</v>
      </c>
      <c r="LH134" s="403">
        <f t="shared" si="332"/>
        <v>0</v>
      </c>
      <c r="LI134" s="403">
        <f t="shared" si="332"/>
        <v>0</v>
      </c>
      <c r="LJ134" s="403">
        <f t="shared" si="332"/>
        <v>0</v>
      </c>
      <c r="LK134" s="403">
        <f t="shared" si="332"/>
        <v>0</v>
      </c>
      <c r="LL134" s="403">
        <f t="shared" si="332"/>
        <v>0</v>
      </c>
      <c r="LM134" s="403">
        <f t="shared" si="332"/>
        <v>0</v>
      </c>
      <c r="LN134" s="403">
        <f t="shared" si="332"/>
        <v>0</v>
      </c>
      <c r="LO134" s="403">
        <f t="shared" si="332"/>
        <v>0</v>
      </c>
      <c r="LP134" s="403">
        <f t="shared" si="332"/>
        <v>0</v>
      </c>
    </row>
    <row r="135">
      <c r="A135" s="331" t="str">
        <f t="shared" si="327"/>
        <v>12-2022</v>
      </c>
      <c r="B135" s="346">
        <f t="shared" si="333"/>
        <v>8160419.69</v>
      </c>
      <c r="C135" s="346">
        <f t="shared" si="334"/>
        <v>1.001234056</v>
      </c>
      <c r="D135" s="346"/>
      <c r="E135" s="403">
        <f t="shared" ref="E135:BP135" si="335">IF(and($A135-E$124&gt;=0,$A135-E$125&lt;0),E$132,0)</f>
        <v>121708.41</v>
      </c>
      <c r="F135" s="403">
        <f t="shared" si="335"/>
        <v>90594.48</v>
      </c>
      <c r="G135" s="403">
        <f t="shared" si="335"/>
        <v>120000</v>
      </c>
      <c r="H135" s="403">
        <f t="shared" si="335"/>
        <v>129552.28</v>
      </c>
      <c r="I135" s="403">
        <f t="shared" si="335"/>
        <v>107000</v>
      </c>
      <c r="J135" s="403">
        <f t="shared" si="335"/>
        <v>103565</v>
      </c>
      <c r="K135" s="403">
        <f t="shared" si="335"/>
        <v>128418.77</v>
      </c>
      <c r="L135" s="403">
        <f t="shared" si="335"/>
        <v>87232.36</v>
      </c>
      <c r="M135" s="403">
        <f t="shared" si="335"/>
        <v>99881.32</v>
      </c>
      <c r="N135" s="403">
        <f t="shared" si="335"/>
        <v>223221.57</v>
      </c>
      <c r="O135" s="403">
        <f t="shared" si="335"/>
        <v>180593.29</v>
      </c>
      <c r="P135" s="403">
        <f t="shared" si="335"/>
        <v>91968.82</v>
      </c>
      <c r="Q135" s="403">
        <f t="shared" si="335"/>
        <v>102434.8</v>
      </c>
      <c r="R135" s="403">
        <f t="shared" si="335"/>
        <v>181860.19</v>
      </c>
      <c r="S135" s="403">
        <f t="shared" si="335"/>
        <v>208031.99</v>
      </c>
      <c r="T135" s="403">
        <f t="shared" si="335"/>
        <v>217515.94</v>
      </c>
      <c r="U135" s="403">
        <f t="shared" si="335"/>
        <v>195596.52</v>
      </c>
      <c r="V135" s="403">
        <f t="shared" si="335"/>
        <v>184028.25</v>
      </c>
      <c r="W135" s="403">
        <f t="shared" si="335"/>
        <v>168878.71</v>
      </c>
      <c r="X135" s="403">
        <f t="shared" si="335"/>
        <v>162441.03</v>
      </c>
      <c r="Y135" s="403">
        <f t="shared" si="335"/>
        <v>134043.44</v>
      </c>
      <c r="Z135" s="403">
        <f t="shared" si="335"/>
        <v>835.25</v>
      </c>
      <c r="AA135" s="403">
        <f t="shared" si="335"/>
        <v>175069.23</v>
      </c>
      <c r="AB135" s="403">
        <f t="shared" si="335"/>
        <v>159907.69</v>
      </c>
      <c r="AC135" s="403">
        <f t="shared" si="335"/>
        <v>183879.61</v>
      </c>
      <c r="AD135" s="403">
        <f t="shared" si="335"/>
        <v>184851.11</v>
      </c>
      <c r="AE135" s="403">
        <f t="shared" si="335"/>
        <v>240730.29</v>
      </c>
      <c r="AF135" s="403">
        <f t="shared" si="335"/>
        <v>112998.23</v>
      </c>
      <c r="AG135" s="403">
        <f t="shared" si="335"/>
        <v>126237</v>
      </c>
      <c r="AH135" s="403">
        <f t="shared" si="335"/>
        <v>9142.22</v>
      </c>
      <c r="AI135" s="403">
        <f t="shared" si="335"/>
        <v>186686.77</v>
      </c>
      <c r="AJ135" s="403">
        <f t="shared" si="335"/>
        <v>42000</v>
      </c>
      <c r="AK135" s="403">
        <f t="shared" si="335"/>
        <v>271017.63</v>
      </c>
      <c r="AL135" s="403">
        <f t="shared" si="335"/>
        <v>5000</v>
      </c>
      <c r="AM135" s="403">
        <f t="shared" si="335"/>
        <v>127756.57</v>
      </c>
      <c r="AN135" s="403">
        <f t="shared" si="335"/>
        <v>237115.24</v>
      </c>
      <c r="AO135" s="403">
        <f t="shared" si="335"/>
        <v>158167.25</v>
      </c>
      <c r="AP135" s="403">
        <f t="shared" si="335"/>
        <v>103015</v>
      </c>
      <c r="AQ135" s="403">
        <f t="shared" si="335"/>
        <v>155500</v>
      </c>
      <c r="AR135" s="403">
        <f t="shared" si="335"/>
        <v>167620.78</v>
      </c>
      <c r="AS135" s="403">
        <f t="shared" si="335"/>
        <v>191134.2</v>
      </c>
      <c r="AT135" s="403">
        <f t="shared" si="335"/>
        <v>283068.43</v>
      </c>
      <c r="AU135" s="403">
        <f t="shared" si="335"/>
        <v>114804.31</v>
      </c>
      <c r="AV135" s="403">
        <f t="shared" si="335"/>
        <v>109785.34</v>
      </c>
      <c r="AW135" s="403">
        <f t="shared" si="335"/>
        <v>48000</v>
      </c>
      <c r="AX135" s="403">
        <f t="shared" si="335"/>
        <v>164702</v>
      </c>
      <c r="AY135" s="403">
        <f t="shared" si="335"/>
        <v>223255</v>
      </c>
      <c r="AZ135" s="403">
        <f t="shared" si="335"/>
        <v>72000</v>
      </c>
      <c r="BA135" s="403">
        <f t="shared" si="335"/>
        <v>97799.52</v>
      </c>
      <c r="BB135" s="403">
        <f t="shared" si="335"/>
        <v>242596.66</v>
      </c>
      <c r="BC135" s="403">
        <f t="shared" si="335"/>
        <v>108292.85</v>
      </c>
      <c r="BD135" s="403">
        <f t="shared" si="335"/>
        <v>238900</v>
      </c>
      <c r="BE135" s="403">
        <f t="shared" si="335"/>
        <v>101455.9</v>
      </c>
      <c r="BF135" s="403">
        <f t="shared" si="335"/>
        <v>23511.76</v>
      </c>
      <c r="BG135" s="403">
        <f t="shared" si="335"/>
        <v>20008.84</v>
      </c>
      <c r="BH135" s="403">
        <f t="shared" si="335"/>
        <v>77858.98</v>
      </c>
      <c r="BI135" s="403">
        <f t="shared" si="335"/>
        <v>45000</v>
      </c>
      <c r="BJ135" s="403">
        <f t="shared" si="335"/>
        <v>124565</v>
      </c>
      <c r="BK135" s="403">
        <f t="shared" si="335"/>
        <v>25000</v>
      </c>
      <c r="BL135" s="403">
        <f t="shared" si="335"/>
        <v>29885</v>
      </c>
      <c r="BM135" s="403">
        <f t="shared" si="335"/>
        <v>33809.25</v>
      </c>
      <c r="BN135" s="403">
        <f t="shared" si="335"/>
        <v>10969.85</v>
      </c>
      <c r="BO135" s="403">
        <f t="shared" si="335"/>
        <v>77861.76</v>
      </c>
      <c r="BP135" s="403">
        <f t="shared" si="335"/>
        <v>10058</v>
      </c>
      <c r="BQ135" s="403"/>
      <c r="BR135" s="403">
        <f t="shared" ref="BR135:EC135" si="336">IF(and($A135-BR$124&gt;=0,$A135-BR$125&lt;0),BR$132,0)</f>
        <v>0</v>
      </c>
      <c r="BS135" s="403">
        <f t="shared" si="336"/>
        <v>0</v>
      </c>
      <c r="BT135" s="403">
        <f t="shared" si="336"/>
        <v>0</v>
      </c>
      <c r="BU135" s="403">
        <f t="shared" si="336"/>
        <v>0</v>
      </c>
      <c r="BV135" s="403">
        <f t="shared" si="336"/>
        <v>0</v>
      </c>
      <c r="BW135" s="403">
        <f t="shared" si="336"/>
        <v>0</v>
      </c>
      <c r="BX135" s="403">
        <f t="shared" si="336"/>
        <v>0</v>
      </c>
      <c r="BY135" s="403">
        <f t="shared" si="336"/>
        <v>0</v>
      </c>
      <c r="BZ135" s="403">
        <f t="shared" si="336"/>
        <v>0</v>
      </c>
      <c r="CA135" s="403">
        <f t="shared" si="336"/>
        <v>0</v>
      </c>
      <c r="CB135" s="403">
        <f t="shared" si="336"/>
        <v>0</v>
      </c>
      <c r="CC135" s="403">
        <f t="shared" si="336"/>
        <v>0</v>
      </c>
      <c r="CD135" s="403">
        <f t="shared" si="336"/>
        <v>0</v>
      </c>
      <c r="CE135" s="403">
        <f t="shared" si="336"/>
        <v>0</v>
      </c>
      <c r="CF135" s="403">
        <f t="shared" si="336"/>
        <v>0</v>
      </c>
      <c r="CG135" s="403">
        <f t="shared" si="336"/>
        <v>0</v>
      </c>
      <c r="CH135" s="403">
        <f t="shared" si="336"/>
        <v>0</v>
      </c>
      <c r="CI135" s="403">
        <f t="shared" si="336"/>
        <v>0</v>
      </c>
      <c r="CJ135" s="403">
        <f t="shared" si="336"/>
        <v>0</v>
      </c>
      <c r="CK135" s="403">
        <f t="shared" si="336"/>
        <v>0</v>
      </c>
      <c r="CL135" s="403">
        <f t="shared" si="336"/>
        <v>0</v>
      </c>
      <c r="CM135" s="403">
        <f t="shared" si="336"/>
        <v>0</v>
      </c>
      <c r="CN135" s="403">
        <f t="shared" si="336"/>
        <v>0</v>
      </c>
      <c r="CO135" s="403">
        <f t="shared" si="336"/>
        <v>0</v>
      </c>
      <c r="CP135" s="403">
        <f t="shared" si="336"/>
        <v>0</v>
      </c>
      <c r="CQ135" s="403">
        <f t="shared" si="336"/>
        <v>0</v>
      </c>
      <c r="CR135" s="403">
        <f t="shared" si="336"/>
        <v>0</v>
      </c>
      <c r="CS135" s="403">
        <f t="shared" si="336"/>
        <v>0</v>
      </c>
      <c r="CT135" s="403">
        <f t="shared" si="336"/>
        <v>0</v>
      </c>
      <c r="CU135" s="403">
        <f t="shared" si="336"/>
        <v>0</v>
      </c>
      <c r="CV135" s="403">
        <f t="shared" si="336"/>
        <v>0</v>
      </c>
      <c r="CW135" s="403">
        <f t="shared" si="336"/>
        <v>0</v>
      </c>
      <c r="CX135" s="403">
        <f t="shared" si="336"/>
        <v>0</v>
      </c>
      <c r="CY135" s="403">
        <f t="shared" si="336"/>
        <v>0</v>
      </c>
      <c r="CZ135" s="403">
        <f t="shared" si="336"/>
        <v>0</v>
      </c>
      <c r="DA135" s="403">
        <f t="shared" si="336"/>
        <v>0</v>
      </c>
      <c r="DB135" s="403">
        <f t="shared" si="336"/>
        <v>0</v>
      </c>
      <c r="DC135" s="403">
        <f t="shared" si="336"/>
        <v>0</v>
      </c>
      <c r="DD135" s="403">
        <f t="shared" si="336"/>
        <v>0</v>
      </c>
      <c r="DE135" s="403">
        <f t="shared" si="336"/>
        <v>0</v>
      </c>
      <c r="DF135" s="403">
        <f t="shared" si="336"/>
        <v>0</v>
      </c>
      <c r="DG135" s="403">
        <f t="shared" si="336"/>
        <v>0</v>
      </c>
      <c r="DH135" s="403">
        <f t="shared" si="336"/>
        <v>0</v>
      </c>
      <c r="DI135" s="403">
        <f t="shared" si="336"/>
        <v>0</v>
      </c>
      <c r="DJ135" s="403">
        <f t="shared" si="336"/>
        <v>0</v>
      </c>
      <c r="DK135" s="403">
        <f t="shared" si="336"/>
        <v>0</v>
      </c>
      <c r="DL135" s="403">
        <f t="shared" si="336"/>
        <v>0</v>
      </c>
      <c r="DM135" s="403">
        <f t="shared" si="336"/>
        <v>0</v>
      </c>
      <c r="DN135" s="403">
        <f t="shared" si="336"/>
        <v>0</v>
      </c>
      <c r="DO135" s="403">
        <f t="shared" si="336"/>
        <v>0</v>
      </c>
      <c r="DP135" s="403">
        <f t="shared" si="336"/>
        <v>0</v>
      </c>
      <c r="DQ135" s="403">
        <f t="shared" si="336"/>
        <v>0</v>
      </c>
      <c r="DR135" s="403">
        <f t="shared" si="336"/>
        <v>0</v>
      </c>
      <c r="DS135" s="403">
        <f t="shared" si="336"/>
        <v>0</v>
      </c>
      <c r="DT135" s="403">
        <f t="shared" si="336"/>
        <v>0</v>
      </c>
      <c r="DU135" s="403">
        <f t="shared" si="336"/>
        <v>0</v>
      </c>
      <c r="DV135" s="403">
        <f t="shared" si="336"/>
        <v>0</v>
      </c>
      <c r="DW135" s="403">
        <f t="shared" si="336"/>
        <v>0</v>
      </c>
      <c r="DX135" s="403">
        <f t="shared" si="336"/>
        <v>0</v>
      </c>
      <c r="DY135" s="403">
        <f t="shared" si="336"/>
        <v>0</v>
      </c>
      <c r="DZ135" s="403">
        <f t="shared" si="336"/>
        <v>0</v>
      </c>
      <c r="EA135" s="403">
        <f t="shared" si="336"/>
        <v>0</v>
      </c>
      <c r="EB135" s="403">
        <f t="shared" si="336"/>
        <v>0</v>
      </c>
      <c r="EC135" s="403">
        <f t="shared" si="336"/>
        <v>0</v>
      </c>
      <c r="ED135" s="403"/>
      <c r="EE135" s="403">
        <f t="shared" ref="EE135:GP135" si="337">IF(and($A135-EE$124&gt;=0,$A135-EE$125&lt;0),EE$132,0)</f>
        <v>0</v>
      </c>
      <c r="EF135" s="403">
        <f t="shared" si="337"/>
        <v>0</v>
      </c>
      <c r="EG135" s="403">
        <f t="shared" si="337"/>
        <v>0</v>
      </c>
      <c r="EH135" s="403">
        <f t="shared" si="337"/>
        <v>0</v>
      </c>
      <c r="EI135" s="403">
        <f t="shared" si="337"/>
        <v>0</v>
      </c>
      <c r="EJ135" s="403">
        <f t="shared" si="337"/>
        <v>0</v>
      </c>
      <c r="EK135" s="403">
        <f t="shared" si="337"/>
        <v>0</v>
      </c>
      <c r="EL135" s="403">
        <f t="shared" si="337"/>
        <v>0</v>
      </c>
      <c r="EM135" s="403">
        <f t="shared" si="337"/>
        <v>0</v>
      </c>
      <c r="EN135" s="403">
        <f t="shared" si="337"/>
        <v>0</v>
      </c>
      <c r="EO135" s="403">
        <f t="shared" si="337"/>
        <v>0</v>
      </c>
      <c r="EP135" s="403">
        <f t="shared" si="337"/>
        <v>0</v>
      </c>
      <c r="EQ135" s="403">
        <f t="shared" si="337"/>
        <v>0</v>
      </c>
      <c r="ER135" s="403">
        <f t="shared" si="337"/>
        <v>0</v>
      </c>
      <c r="ES135" s="403">
        <f t="shared" si="337"/>
        <v>0</v>
      </c>
      <c r="ET135" s="403">
        <f t="shared" si="337"/>
        <v>0</v>
      </c>
      <c r="EU135" s="403">
        <f t="shared" si="337"/>
        <v>0</v>
      </c>
      <c r="EV135" s="403">
        <f t="shared" si="337"/>
        <v>0</v>
      </c>
      <c r="EW135" s="403">
        <f t="shared" si="337"/>
        <v>0</v>
      </c>
      <c r="EX135" s="403">
        <f t="shared" si="337"/>
        <v>0</v>
      </c>
      <c r="EY135" s="403">
        <f t="shared" si="337"/>
        <v>0</v>
      </c>
      <c r="EZ135" s="403">
        <f t="shared" si="337"/>
        <v>0</v>
      </c>
      <c r="FA135" s="403">
        <f t="shared" si="337"/>
        <v>0</v>
      </c>
      <c r="FB135" s="403">
        <f t="shared" si="337"/>
        <v>0</v>
      </c>
      <c r="FC135" s="403">
        <f t="shared" si="337"/>
        <v>0</v>
      </c>
      <c r="FD135" s="403">
        <f t="shared" si="337"/>
        <v>0</v>
      </c>
      <c r="FE135" s="403">
        <f t="shared" si="337"/>
        <v>0</v>
      </c>
      <c r="FF135" s="403">
        <f t="shared" si="337"/>
        <v>0</v>
      </c>
      <c r="FG135" s="403">
        <f t="shared" si="337"/>
        <v>0</v>
      </c>
      <c r="FH135" s="403">
        <f t="shared" si="337"/>
        <v>0</v>
      </c>
      <c r="FI135" s="403">
        <f t="shared" si="337"/>
        <v>0</v>
      </c>
      <c r="FJ135" s="403">
        <f t="shared" si="337"/>
        <v>0</v>
      </c>
      <c r="FK135" s="403">
        <f t="shared" si="337"/>
        <v>0</v>
      </c>
      <c r="FL135" s="403">
        <f t="shared" si="337"/>
        <v>0</v>
      </c>
      <c r="FM135" s="403">
        <f t="shared" si="337"/>
        <v>0</v>
      </c>
      <c r="FN135" s="403">
        <f t="shared" si="337"/>
        <v>0</v>
      </c>
      <c r="FO135" s="403">
        <f t="shared" si="337"/>
        <v>0</v>
      </c>
      <c r="FP135" s="403">
        <f t="shared" si="337"/>
        <v>0</v>
      </c>
      <c r="FQ135" s="403">
        <f t="shared" si="337"/>
        <v>0</v>
      </c>
      <c r="FR135" s="403">
        <f t="shared" si="337"/>
        <v>0</v>
      </c>
      <c r="FS135" s="403">
        <f t="shared" si="337"/>
        <v>0</v>
      </c>
      <c r="FT135" s="403">
        <f t="shared" si="337"/>
        <v>0</v>
      </c>
      <c r="FU135" s="403">
        <f t="shared" si="337"/>
        <v>0</v>
      </c>
      <c r="FV135" s="403">
        <f t="shared" si="337"/>
        <v>0</v>
      </c>
      <c r="FW135" s="403">
        <f t="shared" si="337"/>
        <v>0</v>
      </c>
      <c r="FX135" s="403">
        <f t="shared" si="337"/>
        <v>0</v>
      </c>
      <c r="FY135" s="403">
        <f t="shared" si="337"/>
        <v>0</v>
      </c>
      <c r="FZ135" s="403">
        <f t="shared" si="337"/>
        <v>0</v>
      </c>
      <c r="GA135" s="403">
        <f t="shared" si="337"/>
        <v>0</v>
      </c>
      <c r="GB135" s="403">
        <f t="shared" si="337"/>
        <v>0</v>
      </c>
      <c r="GC135" s="403">
        <f t="shared" si="337"/>
        <v>0</v>
      </c>
      <c r="GD135" s="403">
        <f t="shared" si="337"/>
        <v>0</v>
      </c>
      <c r="GE135" s="403">
        <f t="shared" si="337"/>
        <v>0</v>
      </c>
      <c r="GF135" s="403">
        <f t="shared" si="337"/>
        <v>0</v>
      </c>
      <c r="GG135" s="403">
        <f t="shared" si="337"/>
        <v>0</v>
      </c>
      <c r="GH135" s="403">
        <f t="shared" si="337"/>
        <v>0</v>
      </c>
      <c r="GI135" s="403">
        <f t="shared" si="337"/>
        <v>0</v>
      </c>
      <c r="GJ135" s="403">
        <f t="shared" si="337"/>
        <v>0</v>
      </c>
      <c r="GK135" s="403">
        <f t="shared" si="337"/>
        <v>0</v>
      </c>
      <c r="GL135" s="403">
        <f t="shared" si="337"/>
        <v>0</v>
      </c>
      <c r="GM135" s="403">
        <f t="shared" si="337"/>
        <v>0</v>
      </c>
      <c r="GN135" s="403">
        <f t="shared" si="337"/>
        <v>0</v>
      </c>
      <c r="GO135" s="403">
        <f t="shared" si="337"/>
        <v>0</v>
      </c>
      <c r="GP135" s="403">
        <f t="shared" si="337"/>
        <v>0</v>
      </c>
      <c r="GQ135" s="403"/>
      <c r="GR135" s="403">
        <f t="shared" ref="GR135:JC135" si="338">IF(and($A135-GR$124&gt;=0,$A135-GR$125&lt;0),GR$132,0)</f>
        <v>0</v>
      </c>
      <c r="GS135" s="403">
        <f t="shared" si="338"/>
        <v>0</v>
      </c>
      <c r="GT135" s="403">
        <f t="shared" si="338"/>
        <v>0</v>
      </c>
      <c r="GU135" s="403">
        <f t="shared" si="338"/>
        <v>0</v>
      </c>
      <c r="GV135" s="403">
        <f t="shared" si="338"/>
        <v>0</v>
      </c>
      <c r="GW135" s="403">
        <f t="shared" si="338"/>
        <v>0</v>
      </c>
      <c r="GX135" s="403">
        <f t="shared" si="338"/>
        <v>0</v>
      </c>
      <c r="GY135" s="403">
        <f t="shared" si="338"/>
        <v>0</v>
      </c>
      <c r="GZ135" s="403">
        <f t="shared" si="338"/>
        <v>0</v>
      </c>
      <c r="HA135" s="403">
        <f t="shared" si="338"/>
        <v>0</v>
      </c>
      <c r="HB135" s="403">
        <f t="shared" si="338"/>
        <v>0</v>
      </c>
      <c r="HC135" s="403">
        <f t="shared" si="338"/>
        <v>0</v>
      </c>
      <c r="HD135" s="403">
        <f t="shared" si="338"/>
        <v>0</v>
      </c>
      <c r="HE135" s="403">
        <f t="shared" si="338"/>
        <v>0</v>
      </c>
      <c r="HF135" s="403">
        <f t="shared" si="338"/>
        <v>0</v>
      </c>
      <c r="HG135" s="403">
        <f t="shared" si="338"/>
        <v>0</v>
      </c>
      <c r="HH135" s="403">
        <f t="shared" si="338"/>
        <v>0</v>
      </c>
      <c r="HI135" s="403">
        <f t="shared" si="338"/>
        <v>0</v>
      </c>
      <c r="HJ135" s="403">
        <f t="shared" si="338"/>
        <v>0</v>
      </c>
      <c r="HK135" s="403">
        <f t="shared" si="338"/>
        <v>0</v>
      </c>
      <c r="HL135" s="403">
        <f t="shared" si="338"/>
        <v>0</v>
      </c>
      <c r="HM135" s="403">
        <f t="shared" si="338"/>
        <v>0</v>
      </c>
      <c r="HN135" s="403">
        <f t="shared" si="338"/>
        <v>0</v>
      </c>
      <c r="HO135" s="403">
        <f t="shared" si="338"/>
        <v>0</v>
      </c>
      <c r="HP135" s="403">
        <f t="shared" si="338"/>
        <v>0</v>
      </c>
      <c r="HQ135" s="403">
        <f t="shared" si="338"/>
        <v>0</v>
      </c>
      <c r="HR135" s="403">
        <f t="shared" si="338"/>
        <v>0</v>
      </c>
      <c r="HS135" s="403">
        <f t="shared" si="338"/>
        <v>0</v>
      </c>
      <c r="HT135" s="403">
        <f t="shared" si="338"/>
        <v>0</v>
      </c>
      <c r="HU135" s="403">
        <f t="shared" si="338"/>
        <v>0</v>
      </c>
      <c r="HV135" s="403">
        <f t="shared" si="338"/>
        <v>0</v>
      </c>
      <c r="HW135" s="403">
        <f t="shared" si="338"/>
        <v>0</v>
      </c>
      <c r="HX135" s="403">
        <f t="shared" si="338"/>
        <v>0</v>
      </c>
      <c r="HY135" s="403">
        <f t="shared" si="338"/>
        <v>0</v>
      </c>
      <c r="HZ135" s="403">
        <f t="shared" si="338"/>
        <v>0</v>
      </c>
      <c r="IA135" s="403">
        <f t="shared" si="338"/>
        <v>0</v>
      </c>
      <c r="IB135" s="403">
        <f t="shared" si="338"/>
        <v>0</v>
      </c>
      <c r="IC135" s="403">
        <f t="shared" si="338"/>
        <v>0</v>
      </c>
      <c r="ID135" s="403">
        <f t="shared" si="338"/>
        <v>0</v>
      </c>
      <c r="IE135" s="403">
        <f t="shared" si="338"/>
        <v>0</v>
      </c>
      <c r="IF135" s="403">
        <f t="shared" si="338"/>
        <v>0</v>
      </c>
      <c r="IG135" s="403">
        <f t="shared" si="338"/>
        <v>0</v>
      </c>
      <c r="IH135" s="403">
        <f t="shared" si="338"/>
        <v>0</v>
      </c>
      <c r="II135" s="403">
        <f t="shared" si="338"/>
        <v>0</v>
      </c>
      <c r="IJ135" s="403">
        <f t="shared" si="338"/>
        <v>0</v>
      </c>
      <c r="IK135" s="403">
        <f t="shared" si="338"/>
        <v>0</v>
      </c>
      <c r="IL135" s="403">
        <f t="shared" si="338"/>
        <v>0</v>
      </c>
      <c r="IM135" s="403">
        <f t="shared" si="338"/>
        <v>0</v>
      </c>
      <c r="IN135" s="403">
        <f t="shared" si="338"/>
        <v>0</v>
      </c>
      <c r="IO135" s="403">
        <f t="shared" si="338"/>
        <v>0</v>
      </c>
      <c r="IP135" s="403">
        <f t="shared" si="338"/>
        <v>0</v>
      </c>
      <c r="IQ135" s="403">
        <f t="shared" si="338"/>
        <v>0</v>
      </c>
      <c r="IR135" s="403">
        <f t="shared" si="338"/>
        <v>0</v>
      </c>
      <c r="IS135" s="403">
        <f t="shared" si="338"/>
        <v>0</v>
      </c>
      <c r="IT135" s="403">
        <f t="shared" si="338"/>
        <v>0</v>
      </c>
      <c r="IU135" s="403">
        <f t="shared" si="338"/>
        <v>0</v>
      </c>
      <c r="IV135" s="403">
        <f t="shared" si="338"/>
        <v>0</v>
      </c>
      <c r="IW135" s="403">
        <f t="shared" si="338"/>
        <v>0</v>
      </c>
      <c r="IX135" s="403">
        <f t="shared" si="338"/>
        <v>0</v>
      </c>
      <c r="IY135" s="403">
        <f t="shared" si="338"/>
        <v>0</v>
      </c>
      <c r="IZ135" s="403">
        <f t="shared" si="338"/>
        <v>0</v>
      </c>
      <c r="JA135" s="403">
        <f t="shared" si="338"/>
        <v>0</v>
      </c>
      <c r="JB135" s="403">
        <f t="shared" si="338"/>
        <v>0</v>
      </c>
      <c r="JC135" s="403">
        <f t="shared" si="338"/>
        <v>0</v>
      </c>
      <c r="JD135" s="403"/>
      <c r="JE135" s="403">
        <f t="shared" ref="JE135:LP135" si="339">IF(and($A135-JE$124&gt;=0,$A135-JE$125&lt;0),JE$132,0)</f>
        <v>0</v>
      </c>
      <c r="JF135" s="403">
        <f t="shared" si="339"/>
        <v>0</v>
      </c>
      <c r="JG135" s="403">
        <f t="shared" si="339"/>
        <v>0</v>
      </c>
      <c r="JH135" s="403">
        <f t="shared" si="339"/>
        <v>0</v>
      </c>
      <c r="JI135" s="403">
        <f t="shared" si="339"/>
        <v>0</v>
      </c>
      <c r="JJ135" s="403">
        <f t="shared" si="339"/>
        <v>0</v>
      </c>
      <c r="JK135" s="403">
        <f t="shared" si="339"/>
        <v>0</v>
      </c>
      <c r="JL135" s="403">
        <f t="shared" si="339"/>
        <v>0</v>
      </c>
      <c r="JM135" s="403">
        <f t="shared" si="339"/>
        <v>0</v>
      </c>
      <c r="JN135" s="403">
        <f t="shared" si="339"/>
        <v>0</v>
      </c>
      <c r="JO135" s="403">
        <f t="shared" si="339"/>
        <v>0</v>
      </c>
      <c r="JP135" s="403">
        <f t="shared" si="339"/>
        <v>0</v>
      </c>
      <c r="JQ135" s="403">
        <f t="shared" si="339"/>
        <v>0</v>
      </c>
      <c r="JR135" s="403">
        <f t="shared" si="339"/>
        <v>0</v>
      </c>
      <c r="JS135" s="403">
        <f t="shared" si="339"/>
        <v>0</v>
      </c>
      <c r="JT135" s="403">
        <f t="shared" si="339"/>
        <v>0</v>
      </c>
      <c r="JU135" s="403">
        <f t="shared" si="339"/>
        <v>0</v>
      </c>
      <c r="JV135" s="403">
        <f t="shared" si="339"/>
        <v>0</v>
      </c>
      <c r="JW135" s="403">
        <f t="shared" si="339"/>
        <v>0</v>
      </c>
      <c r="JX135" s="403">
        <f t="shared" si="339"/>
        <v>0</v>
      </c>
      <c r="JY135" s="403">
        <f t="shared" si="339"/>
        <v>0</v>
      </c>
      <c r="JZ135" s="403">
        <f t="shared" si="339"/>
        <v>0</v>
      </c>
      <c r="KA135" s="403">
        <f t="shared" si="339"/>
        <v>0</v>
      </c>
      <c r="KB135" s="403">
        <f t="shared" si="339"/>
        <v>0</v>
      </c>
      <c r="KC135" s="403">
        <f t="shared" si="339"/>
        <v>0</v>
      </c>
      <c r="KD135" s="403">
        <f t="shared" si="339"/>
        <v>0</v>
      </c>
      <c r="KE135" s="403">
        <f t="shared" si="339"/>
        <v>0</v>
      </c>
      <c r="KF135" s="403">
        <f t="shared" si="339"/>
        <v>0</v>
      </c>
      <c r="KG135" s="403">
        <f t="shared" si="339"/>
        <v>0</v>
      </c>
      <c r="KH135" s="403">
        <f t="shared" si="339"/>
        <v>0</v>
      </c>
      <c r="KI135" s="403">
        <f t="shared" si="339"/>
        <v>0</v>
      </c>
      <c r="KJ135" s="403">
        <f t="shared" si="339"/>
        <v>0</v>
      </c>
      <c r="KK135" s="403">
        <f t="shared" si="339"/>
        <v>0</v>
      </c>
      <c r="KL135" s="403">
        <f t="shared" si="339"/>
        <v>0</v>
      </c>
      <c r="KM135" s="403">
        <f t="shared" si="339"/>
        <v>0</v>
      </c>
      <c r="KN135" s="403">
        <f t="shared" si="339"/>
        <v>0</v>
      </c>
      <c r="KO135" s="403">
        <f t="shared" si="339"/>
        <v>0</v>
      </c>
      <c r="KP135" s="403">
        <f t="shared" si="339"/>
        <v>0</v>
      </c>
      <c r="KQ135" s="403">
        <f t="shared" si="339"/>
        <v>0</v>
      </c>
      <c r="KR135" s="403">
        <f t="shared" si="339"/>
        <v>0</v>
      </c>
      <c r="KS135" s="403">
        <f t="shared" si="339"/>
        <v>0</v>
      </c>
      <c r="KT135" s="403">
        <f t="shared" si="339"/>
        <v>0</v>
      </c>
      <c r="KU135" s="403">
        <f t="shared" si="339"/>
        <v>0</v>
      </c>
      <c r="KV135" s="403">
        <f t="shared" si="339"/>
        <v>0</v>
      </c>
      <c r="KW135" s="403">
        <f t="shared" si="339"/>
        <v>0</v>
      </c>
      <c r="KX135" s="403">
        <f t="shared" si="339"/>
        <v>0</v>
      </c>
      <c r="KY135" s="403">
        <f t="shared" si="339"/>
        <v>0</v>
      </c>
      <c r="KZ135" s="403">
        <f t="shared" si="339"/>
        <v>0</v>
      </c>
      <c r="LA135" s="403">
        <f t="shared" si="339"/>
        <v>0</v>
      </c>
      <c r="LB135" s="403">
        <f t="shared" si="339"/>
        <v>0</v>
      </c>
      <c r="LC135" s="403">
        <f t="shared" si="339"/>
        <v>0</v>
      </c>
      <c r="LD135" s="403">
        <f t="shared" si="339"/>
        <v>0</v>
      </c>
      <c r="LE135" s="403">
        <f t="shared" si="339"/>
        <v>0</v>
      </c>
      <c r="LF135" s="403">
        <f t="shared" si="339"/>
        <v>0</v>
      </c>
      <c r="LG135" s="403">
        <f t="shared" si="339"/>
        <v>0</v>
      </c>
      <c r="LH135" s="403">
        <f t="shared" si="339"/>
        <v>0</v>
      </c>
      <c r="LI135" s="403">
        <f t="shared" si="339"/>
        <v>0</v>
      </c>
      <c r="LJ135" s="403">
        <f t="shared" si="339"/>
        <v>0</v>
      </c>
      <c r="LK135" s="403">
        <f t="shared" si="339"/>
        <v>0</v>
      </c>
      <c r="LL135" s="403">
        <f t="shared" si="339"/>
        <v>0</v>
      </c>
      <c r="LM135" s="403">
        <f t="shared" si="339"/>
        <v>0</v>
      </c>
      <c r="LN135" s="403">
        <f t="shared" si="339"/>
        <v>0</v>
      </c>
      <c r="LO135" s="403">
        <f t="shared" si="339"/>
        <v>0</v>
      </c>
      <c r="LP135" s="403">
        <f t="shared" si="339"/>
        <v>0</v>
      </c>
    </row>
    <row r="136">
      <c r="A136" s="331" t="str">
        <f t="shared" si="327"/>
        <v>03-2023</v>
      </c>
      <c r="B136" s="346">
        <f t="shared" si="333"/>
        <v>8160419.69</v>
      </c>
      <c r="C136" s="346">
        <f t="shared" si="334"/>
        <v>1.001234056</v>
      </c>
      <c r="D136" s="346"/>
      <c r="E136" s="403">
        <f t="shared" ref="E136:BP136" si="340">IF(and($A136-E$124&gt;=0,$A136-E$125&lt;0),E$132,0)</f>
        <v>121708.41</v>
      </c>
      <c r="F136" s="403">
        <f t="shared" si="340"/>
        <v>90594.48</v>
      </c>
      <c r="G136" s="403">
        <f t="shared" si="340"/>
        <v>120000</v>
      </c>
      <c r="H136" s="403">
        <f t="shared" si="340"/>
        <v>129552.28</v>
      </c>
      <c r="I136" s="403">
        <f t="shared" si="340"/>
        <v>107000</v>
      </c>
      <c r="J136" s="403">
        <f t="shared" si="340"/>
        <v>103565</v>
      </c>
      <c r="K136" s="403">
        <f t="shared" si="340"/>
        <v>128418.77</v>
      </c>
      <c r="L136" s="403">
        <f t="shared" si="340"/>
        <v>87232.36</v>
      </c>
      <c r="M136" s="403">
        <f t="shared" si="340"/>
        <v>99881.32</v>
      </c>
      <c r="N136" s="403">
        <f t="shared" si="340"/>
        <v>223221.57</v>
      </c>
      <c r="O136" s="403">
        <f t="shared" si="340"/>
        <v>180593.29</v>
      </c>
      <c r="P136" s="403">
        <f t="shared" si="340"/>
        <v>91968.82</v>
      </c>
      <c r="Q136" s="403">
        <f t="shared" si="340"/>
        <v>102434.8</v>
      </c>
      <c r="R136" s="403">
        <f t="shared" si="340"/>
        <v>181860.19</v>
      </c>
      <c r="S136" s="403">
        <f t="shared" si="340"/>
        <v>208031.99</v>
      </c>
      <c r="T136" s="403">
        <f t="shared" si="340"/>
        <v>217515.94</v>
      </c>
      <c r="U136" s="403">
        <f t="shared" si="340"/>
        <v>195596.52</v>
      </c>
      <c r="V136" s="403">
        <f t="shared" si="340"/>
        <v>184028.25</v>
      </c>
      <c r="W136" s="403">
        <f t="shared" si="340"/>
        <v>168878.71</v>
      </c>
      <c r="X136" s="403">
        <f t="shared" si="340"/>
        <v>162441.03</v>
      </c>
      <c r="Y136" s="403">
        <f t="shared" si="340"/>
        <v>134043.44</v>
      </c>
      <c r="Z136" s="403">
        <f t="shared" si="340"/>
        <v>835.25</v>
      </c>
      <c r="AA136" s="403">
        <f t="shared" si="340"/>
        <v>175069.23</v>
      </c>
      <c r="AB136" s="403">
        <f t="shared" si="340"/>
        <v>159907.69</v>
      </c>
      <c r="AC136" s="403">
        <f t="shared" si="340"/>
        <v>183879.61</v>
      </c>
      <c r="AD136" s="403">
        <f t="shared" si="340"/>
        <v>184851.11</v>
      </c>
      <c r="AE136" s="403">
        <f t="shared" si="340"/>
        <v>240730.29</v>
      </c>
      <c r="AF136" s="403">
        <f t="shared" si="340"/>
        <v>112998.23</v>
      </c>
      <c r="AG136" s="403">
        <f t="shared" si="340"/>
        <v>126237</v>
      </c>
      <c r="AH136" s="403">
        <f t="shared" si="340"/>
        <v>9142.22</v>
      </c>
      <c r="AI136" s="403">
        <f t="shared" si="340"/>
        <v>186686.77</v>
      </c>
      <c r="AJ136" s="403">
        <f t="shared" si="340"/>
        <v>42000</v>
      </c>
      <c r="AK136" s="403">
        <f t="shared" si="340"/>
        <v>271017.63</v>
      </c>
      <c r="AL136" s="403">
        <f t="shared" si="340"/>
        <v>5000</v>
      </c>
      <c r="AM136" s="403">
        <f t="shared" si="340"/>
        <v>127756.57</v>
      </c>
      <c r="AN136" s="403">
        <f t="shared" si="340"/>
        <v>237115.24</v>
      </c>
      <c r="AO136" s="403">
        <f t="shared" si="340"/>
        <v>158167.25</v>
      </c>
      <c r="AP136" s="403">
        <f t="shared" si="340"/>
        <v>103015</v>
      </c>
      <c r="AQ136" s="403">
        <f t="shared" si="340"/>
        <v>155500</v>
      </c>
      <c r="AR136" s="403">
        <f t="shared" si="340"/>
        <v>167620.78</v>
      </c>
      <c r="AS136" s="403">
        <f t="shared" si="340"/>
        <v>191134.2</v>
      </c>
      <c r="AT136" s="403">
        <f t="shared" si="340"/>
        <v>283068.43</v>
      </c>
      <c r="AU136" s="403">
        <f t="shared" si="340"/>
        <v>114804.31</v>
      </c>
      <c r="AV136" s="403">
        <f t="shared" si="340"/>
        <v>109785.34</v>
      </c>
      <c r="AW136" s="403">
        <f t="shared" si="340"/>
        <v>48000</v>
      </c>
      <c r="AX136" s="403">
        <f t="shared" si="340"/>
        <v>164702</v>
      </c>
      <c r="AY136" s="403">
        <f t="shared" si="340"/>
        <v>223255</v>
      </c>
      <c r="AZ136" s="403">
        <f t="shared" si="340"/>
        <v>72000</v>
      </c>
      <c r="BA136" s="403">
        <f t="shared" si="340"/>
        <v>97799.52</v>
      </c>
      <c r="BB136" s="403">
        <f t="shared" si="340"/>
        <v>242596.66</v>
      </c>
      <c r="BC136" s="403">
        <f t="shared" si="340"/>
        <v>108292.85</v>
      </c>
      <c r="BD136" s="403">
        <f t="shared" si="340"/>
        <v>238900</v>
      </c>
      <c r="BE136" s="403">
        <f t="shared" si="340"/>
        <v>101455.9</v>
      </c>
      <c r="BF136" s="403">
        <f t="shared" si="340"/>
        <v>23511.76</v>
      </c>
      <c r="BG136" s="403">
        <f t="shared" si="340"/>
        <v>20008.84</v>
      </c>
      <c r="BH136" s="403">
        <f t="shared" si="340"/>
        <v>77858.98</v>
      </c>
      <c r="BI136" s="403">
        <f t="shared" si="340"/>
        <v>45000</v>
      </c>
      <c r="BJ136" s="403">
        <f t="shared" si="340"/>
        <v>124565</v>
      </c>
      <c r="BK136" s="403">
        <f t="shared" si="340"/>
        <v>25000</v>
      </c>
      <c r="BL136" s="403">
        <f t="shared" si="340"/>
        <v>29885</v>
      </c>
      <c r="BM136" s="403">
        <f t="shared" si="340"/>
        <v>33809.25</v>
      </c>
      <c r="BN136" s="403">
        <f t="shared" si="340"/>
        <v>10969.85</v>
      </c>
      <c r="BO136" s="403">
        <f t="shared" si="340"/>
        <v>77861.76</v>
      </c>
      <c r="BP136" s="403">
        <f t="shared" si="340"/>
        <v>10058</v>
      </c>
      <c r="BQ136" s="403"/>
      <c r="BR136" s="403">
        <f t="shared" ref="BR136:EC136" si="341">IF(and($A136-BR$124&gt;=0,$A136-BR$125&lt;0),BR$132,0)</f>
        <v>0</v>
      </c>
      <c r="BS136" s="403">
        <f t="shared" si="341"/>
        <v>0</v>
      </c>
      <c r="BT136" s="403">
        <f t="shared" si="341"/>
        <v>0</v>
      </c>
      <c r="BU136" s="403">
        <f t="shared" si="341"/>
        <v>0</v>
      </c>
      <c r="BV136" s="403">
        <f t="shared" si="341"/>
        <v>0</v>
      </c>
      <c r="BW136" s="403">
        <f t="shared" si="341"/>
        <v>0</v>
      </c>
      <c r="BX136" s="403">
        <f t="shared" si="341"/>
        <v>0</v>
      </c>
      <c r="BY136" s="403">
        <f t="shared" si="341"/>
        <v>0</v>
      </c>
      <c r="BZ136" s="403">
        <f t="shared" si="341"/>
        <v>0</v>
      </c>
      <c r="CA136" s="403">
        <f t="shared" si="341"/>
        <v>0</v>
      </c>
      <c r="CB136" s="403">
        <f t="shared" si="341"/>
        <v>0</v>
      </c>
      <c r="CC136" s="403">
        <f t="shared" si="341"/>
        <v>0</v>
      </c>
      <c r="CD136" s="403">
        <f t="shared" si="341"/>
        <v>0</v>
      </c>
      <c r="CE136" s="403">
        <f t="shared" si="341"/>
        <v>0</v>
      </c>
      <c r="CF136" s="403">
        <f t="shared" si="341"/>
        <v>0</v>
      </c>
      <c r="CG136" s="403">
        <f t="shared" si="341"/>
        <v>0</v>
      </c>
      <c r="CH136" s="403">
        <f t="shared" si="341"/>
        <v>0</v>
      </c>
      <c r="CI136" s="403">
        <f t="shared" si="341"/>
        <v>0</v>
      </c>
      <c r="CJ136" s="403">
        <f t="shared" si="341"/>
        <v>0</v>
      </c>
      <c r="CK136" s="403">
        <f t="shared" si="341"/>
        <v>0</v>
      </c>
      <c r="CL136" s="403">
        <f t="shared" si="341"/>
        <v>0</v>
      </c>
      <c r="CM136" s="403">
        <f t="shared" si="341"/>
        <v>0</v>
      </c>
      <c r="CN136" s="403">
        <f t="shared" si="341"/>
        <v>0</v>
      </c>
      <c r="CO136" s="403">
        <f t="shared" si="341"/>
        <v>0</v>
      </c>
      <c r="CP136" s="403">
        <f t="shared" si="341"/>
        <v>0</v>
      </c>
      <c r="CQ136" s="403">
        <f t="shared" si="341"/>
        <v>0</v>
      </c>
      <c r="CR136" s="403">
        <f t="shared" si="341"/>
        <v>0</v>
      </c>
      <c r="CS136" s="403">
        <f t="shared" si="341"/>
        <v>0</v>
      </c>
      <c r="CT136" s="403">
        <f t="shared" si="341"/>
        <v>0</v>
      </c>
      <c r="CU136" s="403">
        <f t="shared" si="341"/>
        <v>0</v>
      </c>
      <c r="CV136" s="403">
        <f t="shared" si="341"/>
        <v>0</v>
      </c>
      <c r="CW136" s="403">
        <f t="shared" si="341"/>
        <v>0</v>
      </c>
      <c r="CX136" s="403">
        <f t="shared" si="341"/>
        <v>0</v>
      </c>
      <c r="CY136" s="403">
        <f t="shared" si="341"/>
        <v>0</v>
      </c>
      <c r="CZ136" s="403">
        <f t="shared" si="341"/>
        <v>0</v>
      </c>
      <c r="DA136" s="403">
        <f t="shared" si="341"/>
        <v>0</v>
      </c>
      <c r="DB136" s="403">
        <f t="shared" si="341"/>
        <v>0</v>
      </c>
      <c r="DC136" s="403">
        <f t="shared" si="341"/>
        <v>0</v>
      </c>
      <c r="DD136" s="403">
        <f t="shared" si="341"/>
        <v>0</v>
      </c>
      <c r="DE136" s="403">
        <f t="shared" si="341"/>
        <v>0</v>
      </c>
      <c r="DF136" s="403">
        <f t="shared" si="341"/>
        <v>0</v>
      </c>
      <c r="DG136" s="403">
        <f t="shared" si="341"/>
        <v>0</v>
      </c>
      <c r="DH136" s="403">
        <f t="shared" si="341"/>
        <v>0</v>
      </c>
      <c r="DI136" s="403">
        <f t="shared" si="341"/>
        <v>0</v>
      </c>
      <c r="DJ136" s="403">
        <f t="shared" si="341"/>
        <v>0</v>
      </c>
      <c r="DK136" s="403">
        <f t="shared" si="341"/>
        <v>0</v>
      </c>
      <c r="DL136" s="403">
        <f t="shared" si="341"/>
        <v>0</v>
      </c>
      <c r="DM136" s="403">
        <f t="shared" si="341"/>
        <v>0</v>
      </c>
      <c r="DN136" s="403">
        <f t="shared" si="341"/>
        <v>0</v>
      </c>
      <c r="DO136" s="403">
        <f t="shared" si="341"/>
        <v>0</v>
      </c>
      <c r="DP136" s="403">
        <f t="shared" si="341"/>
        <v>0</v>
      </c>
      <c r="DQ136" s="403">
        <f t="shared" si="341"/>
        <v>0</v>
      </c>
      <c r="DR136" s="403">
        <f t="shared" si="341"/>
        <v>0</v>
      </c>
      <c r="DS136" s="403">
        <f t="shared" si="341"/>
        <v>0</v>
      </c>
      <c r="DT136" s="403">
        <f t="shared" si="341"/>
        <v>0</v>
      </c>
      <c r="DU136" s="403">
        <f t="shared" si="341"/>
        <v>0</v>
      </c>
      <c r="DV136" s="403">
        <f t="shared" si="341"/>
        <v>0</v>
      </c>
      <c r="DW136" s="403">
        <f t="shared" si="341"/>
        <v>0</v>
      </c>
      <c r="DX136" s="403">
        <f t="shared" si="341"/>
        <v>0</v>
      </c>
      <c r="DY136" s="403">
        <f t="shared" si="341"/>
        <v>0</v>
      </c>
      <c r="DZ136" s="403">
        <f t="shared" si="341"/>
        <v>0</v>
      </c>
      <c r="EA136" s="403">
        <f t="shared" si="341"/>
        <v>0</v>
      </c>
      <c r="EB136" s="403">
        <f t="shared" si="341"/>
        <v>0</v>
      </c>
      <c r="EC136" s="403">
        <f t="shared" si="341"/>
        <v>0</v>
      </c>
      <c r="ED136" s="403"/>
      <c r="EE136" s="403">
        <f t="shared" ref="EE136:GP136" si="342">IF(and($A136-EE$124&gt;=0,$A136-EE$125&lt;0),EE$132,0)</f>
        <v>0</v>
      </c>
      <c r="EF136" s="403">
        <f t="shared" si="342"/>
        <v>0</v>
      </c>
      <c r="EG136" s="403">
        <f t="shared" si="342"/>
        <v>0</v>
      </c>
      <c r="EH136" s="403">
        <f t="shared" si="342"/>
        <v>0</v>
      </c>
      <c r="EI136" s="403">
        <f t="shared" si="342"/>
        <v>0</v>
      </c>
      <c r="EJ136" s="403">
        <f t="shared" si="342"/>
        <v>0</v>
      </c>
      <c r="EK136" s="403">
        <f t="shared" si="342"/>
        <v>0</v>
      </c>
      <c r="EL136" s="403">
        <f t="shared" si="342"/>
        <v>0</v>
      </c>
      <c r="EM136" s="403">
        <f t="shared" si="342"/>
        <v>0</v>
      </c>
      <c r="EN136" s="403">
        <f t="shared" si="342"/>
        <v>0</v>
      </c>
      <c r="EO136" s="403">
        <f t="shared" si="342"/>
        <v>0</v>
      </c>
      <c r="EP136" s="403">
        <f t="shared" si="342"/>
        <v>0</v>
      </c>
      <c r="EQ136" s="403">
        <f t="shared" si="342"/>
        <v>0</v>
      </c>
      <c r="ER136" s="403">
        <f t="shared" si="342"/>
        <v>0</v>
      </c>
      <c r="ES136" s="403">
        <f t="shared" si="342"/>
        <v>0</v>
      </c>
      <c r="ET136" s="403">
        <f t="shared" si="342"/>
        <v>0</v>
      </c>
      <c r="EU136" s="403">
        <f t="shared" si="342"/>
        <v>0</v>
      </c>
      <c r="EV136" s="403">
        <f t="shared" si="342"/>
        <v>0</v>
      </c>
      <c r="EW136" s="403">
        <f t="shared" si="342"/>
        <v>0</v>
      </c>
      <c r="EX136" s="403">
        <f t="shared" si="342"/>
        <v>0</v>
      </c>
      <c r="EY136" s="403">
        <f t="shared" si="342"/>
        <v>0</v>
      </c>
      <c r="EZ136" s="403">
        <f t="shared" si="342"/>
        <v>0</v>
      </c>
      <c r="FA136" s="403">
        <f t="shared" si="342"/>
        <v>0</v>
      </c>
      <c r="FB136" s="403">
        <f t="shared" si="342"/>
        <v>0</v>
      </c>
      <c r="FC136" s="403">
        <f t="shared" si="342"/>
        <v>0</v>
      </c>
      <c r="FD136" s="403">
        <f t="shared" si="342"/>
        <v>0</v>
      </c>
      <c r="FE136" s="403">
        <f t="shared" si="342"/>
        <v>0</v>
      </c>
      <c r="FF136" s="403">
        <f t="shared" si="342"/>
        <v>0</v>
      </c>
      <c r="FG136" s="403">
        <f t="shared" si="342"/>
        <v>0</v>
      </c>
      <c r="FH136" s="403">
        <f t="shared" si="342"/>
        <v>0</v>
      </c>
      <c r="FI136" s="403">
        <f t="shared" si="342"/>
        <v>0</v>
      </c>
      <c r="FJ136" s="403">
        <f t="shared" si="342"/>
        <v>0</v>
      </c>
      <c r="FK136" s="403">
        <f t="shared" si="342"/>
        <v>0</v>
      </c>
      <c r="FL136" s="403">
        <f t="shared" si="342"/>
        <v>0</v>
      </c>
      <c r="FM136" s="403">
        <f t="shared" si="342"/>
        <v>0</v>
      </c>
      <c r="FN136" s="403">
        <f t="shared" si="342"/>
        <v>0</v>
      </c>
      <c r="FO136" s="403">
        <f t="shared" si="342"/>
        <v>0</v>
      </c>
      <c r="FP136" s="403">
        <f t="shared" si="342"/>
        <v>0</v>
      </c>
      <c r="FQ136" s="403">
        <f t="shared" si="342"/>
        <v>0</v>
      </c>
      <c r="FR136" s="403">
        <f t="shared" si="342"/>
        <v>0</v>
      </c>
      <c r="FS136" s="403">
        <f t="shared" si="342"/>
        <v>0</v>
      </c>
      <c r="FT136" s="403">
        <f t="shared" si="342"/>
        <v>0</v>
      </c>
      <c r="FU136" s="403">
        <f t="shared" si="342"/>
        <v>0</v>
      </c>
      <c r="FV136" s="403">
        <f t="shared" si="342"/>
        <v>0</v>
      </c>
      <c r="FW136" s="403">
        <f t="shared" si="342"/>
        <v>0</v>
      </c>
      <c r="FX136" s="403">
        <f t="shared" si="342"/>
        <v>0</v>
      </c>
      <c r="FY136" s="403">
        <f t="shared" si="342"/>
        <v>0</v>
      </c>
      <c r="FZ136" s="403">
        <f t="shared" si="342"/>
        <v>0</v>
      </c>
      <c r="GA136" s="403">
        <f t="shared" si="342"/>
        <v>0</v>
      </c>
      <c r="GB136" s="403">
        <f t="shared" si="342"/>
        <v>0</v>
      </c>
      <c r="GC136" s="403">
        <f t="shared" si="342"/>
        <v>0</v>
      </c>
      <c r="GD136" s="403">
        <f t="shared" si="342"/>
        <v>0</v>
      </c>
      <c r="GE136" s="403">
        <f t="shared" si="342"/>
        <v>0</v>
      </c>
      <c r="GF136" s="403">
        <f t="shared" si="342"/>
        <v>0</v>
      </c>
      <c r="GG136" s="403">
        <f t="shared" si="342"/>
        <v>0</v>
      </c>
      <c r="GH136" s="403">
        <f t="shared" si="342"/>
        <v>0</v>
      </c>
      <c r="GI136" s="403">
        <f t="shared" si="342"/>
        <v>0</v>
      </c>
      <c r="GJ136" s="403">
        <f t="shared" si="342"/>
        <v>0</v>
      </c>
      <c r="GK136" s="403">
        <f t="shared" si="342"/>
        <v>0</v>
      </c>
      <c r="GL136" s="403">
        <f t="shared" si="342"/>
        <v>0</v>
      </c>
      <c r="GM136" s="403">
        <f t="shared" si="342"/>
        <v>0</v>
      </c>
      <c r="GN136" s="403">
        <f t="shared" si="342"/>
        <v>0</v>
      </c>
      <c r="GO136" s="403">
        <f t="shared" si="342"/>
        <v>0</v>
      </c>
      <c r="GP136" s="403">
        <f t="shared" si="342"/>
        <v>0</v>
      </c>
      <c r="GQ136" s="403"/>
      <c r="GR136" s="403">
        <f t="shared" ref="GR136:JC136" si="343">IF(and($A136-GR$124&gt;=0,$A136-GR$125&lt;0),GR$132,0)</f>
        <v>0</v>
      </c>
      <c r="GS136" s="403">
        <f t="shared" si="343"/>
        <v>0</v>
      </c>
      <c r="GT136" s="403">
        <f t="shared" si="343"/>
        <v>0</v>
      </c>
      <c r="GU136" s="403">
        <f t="shared" si="343"/>
        <v>0</v>
      </c>
      <c r="GV136" s="403">
        <f t="shared" si="343"/>
        <v>0</v>
      </c>
      <c r="GW136" s="403">
        <f t="shared" si="343"/>
        <v>0</v>
      </c>
      <c r="GX136" s="403">
        <f t="shared" si="343"/>
        <v>0</v>
      </c>
      <c r="GY136" s="403">
        <f t="shared" si="343"/>
        <v>0</v>
      </c>
      <c r="GZ136" s="403">
        <f t="shared" si="343"/>
        <v>0</v>
      </c>
      <c r="HA136" s="403">
        <f t="shared" si="343"/>
        <v>0</v>
      </c>
      <c r="HB136" s="403">
        <f t="shared" si="343"/>
        <v>0</v>
      </c>
      <c r="HC136" s="403">
        <f t="shared" si="343"/>
        <v>0</v>
      </c>
      <c r="HD136" s="403">
        <f t="shared" si="343"/>
        <v>0</v>
      </c>
      <c r="HE136" s="403">
        <f t="shared" si="343"/>
        <v>0</v>
      </c>
      <c r="HF136" s="403">
        <f t="shared" si="343"/>
        <v>0</v>
      </c>
      <c r="HG136" s="403">
        <f t="shared" si="343"/>
        <v>0</v>
      </c>
      <c r="HH136" s="403">
        <f t="shared" si="343"/>
        <v>0</v>
      </c>
      <c r="HI136" s="403">
        <f t="shared" si="343"/>
        <v>0</v>
      </c>
      <c r="HJ136" s="403">
        <f t="shared" si="343"/>
        <v>0</v>
      </c>
      <c r="HK136" s="403">
        <f t="shared" si="343"/>
        <v>0</v>
      </c>
      <c r="HL136" s="403">
        <f t="shared" si="343"/>
        <v>0</v>
      </c>
      <c r="HM136" s="403">
        <f t="shared" si="343"/>
        <v>0</v>
      </c>
      <c r="HN136" s="403">
        <f t="shared" si="343"/>
        <v>0</v>
      </c>
      <c r="HO136" s="403">
        <f t="shared" si="343"/>
        <v>0</v>
      </c>
      <c r="HP136" s="403">
        <f t="shared" si="343"/>
        <v>0</v>
      </c>
      <c r="HQ136" s="403">
        <f t="shared" si="343"/>
        <v>0</v>
      </c>
      <c r="HR136" s="403">
        <f t="shared" si="343"/>
        <v>0</v>
      </c>
      <c r="HS136" s="403">
        <f t="shared" si="343"/>
        <v>0</v>
      </c>
      <c r="HT136" s="403">
        <f t="shared" si="343"/>
        <v>0</v>
      </c>
      <c r="HU136" s="403">
        <f t="shared" si="343"/>
        <v>0</v>
      </c>
      <c r="HV136" s="403">
        <f t="shared" si="343"/>
        <v>0</v>
      </c>
      <c r="HW136" s="403">
        <f t="shared" si="343"/>
        <v>0</v>
      </c>
      <c r="HX136" s="403">
        <f t="shared" si="343"/>
        <v>0</v>
      </c>
      <c r="HY136" s="403">
        <f t="shared" si="343"/>
        <v>0</v>
      </c>
      <c r="HZ136" s="403">
        <f t="shared" si="343"/>
        <v>0</v>
      </c>
      <c r="IA136" s="403">
        <f t="shared" si="343"/>
        <v>0</v>
      </c>
      <c r="IB136" s="403">
        <f t="shared" si="343"/>
        <v>0</v>
      </c>
      <c r="IC136" s="403">
        <f t="shared" si="343"/>
        <v>0</v>
      </c>
      <c r="ID136" s="403">
        <f t="shared" si="343"/>
        <v>0</v>
      </c>
      <c r="IE136" s="403">
        <f t="shared" si="343"/>
        <v>0</v>
      </c>
      <c r="IF136" s="403">
        <f t="shared" si="343"/>
        <v>0</v>
      </c>
      <c r="IG136" s="403">
        <f t="shared" si="343"/>
        <v>0</v>
      </c>
      <c r="IH136" s="403">
        <f t="shared" si="343"/>
        <v>0</v>
      </c>
      <c r="II136" s="403">
        <f t="shared" si="343"/>
        <v>0</v>
      </c>
      <c r="IJ136" s="403">
        <f t="shared" si="343"/>
        <v>0</v>
      </c>
      <c r="IK136" s="403">
        <f t="shared" si="343"/>
        <v>0</v>
      </c>
      <c r="IL136" s="403">
        <f t="shared" si="343"/>
        <v>0</v>
      </c>
      <c r="IM136" s="403">
        <f t="shared" si="343"/>
        <v>0</v>
      </c>
      <c r="IN136" s="403">
        <f t="shared" si="343"/>
        <v>0</v>
      </c>
      <c r="IO136" s="403">
        <f t="shared" si="343"/>
        <v>0</v>
      </c>
      <c r="IP136" s="403">
        <f t="shared" si="343"/>
        <v>0</v>
      </c>
      <c r="IQ136" s="403">
        <f t="shared" si="343"/>
        <v>0</v>
      </c>
      <c r="IR136" s="403">
        <f t="shared" si="343"/>
        <v>0</v>
      </c>
      <c r="IS136" s="403">
        <f t="shared" si="343"/>
        <v>0</v>
      </c>
      <c r="IT136" s="403">
        <f t="shared" si="343"/>
        <v>0</v>
      </c>
      <c r="IU136" s="403">
        <f t="shared" si="343"/>
        <v>0</v>
      </c>
      <c r="IV136" s="403">
        <f t="shared" si="343"/>
        <v>0</v>
      </c>
      <c r="IW136" s="403">
        <f t="shared" si="343"/>
        <v>0</v>
      </c>
      <c r="IX136" s="403">
        <f t="shared" si="343"/>
        <v>0</v>
      </c>
      <c r="IY136" s="403">
        <f t="shared" si="343"/>
        <v>0</v>
      </c>
      <c r="IZ136" s="403">
        <f t="shared" si="343"/>
        <v>0</v>
      </c>
      <c r="JA136" s="403">
        <f t="shared" si="343"/>
        <v>0</v>
      </c>
      <c r="JB136" s="403">
        <f t="shared" si="343"/>
        <v>0</v>
      </c>
      <c r="JC136" s="403">
        <f t="shared" si="343"/>
        <v>0</v>
      </c>
      <c r="JD136" s="403"/>
      <c r="JE136" s="403">
        <f t="shared" ref="JE136:LP136" si="344">IF(and($A136-JE$124&gt;=0,$A136-JE$125&lt;0),JE$132,0)</f>
        <v>0</v>
      </c>
      <c r="JF136" s="403">
        <f t="shared" si="344"/>
        <v>0</v>
      </c>
      <c r="JG136" s="403">
        <f t="shared" si="344"/>
        <v>0</v>
      </c>
      <c r="JH136" s="403">
        <f t="shared" si="344"/>
        <v>0</v>
      </c>
      <c r="JI136" s="403">
        <f t="shared" si="344"/>
        <v>0</v>
      </c>
      <c r="JJ136" s="403">
        <f t="shared" si="344"/>
        <v>0</v>
      </c>
      <c r="JK136" s="403">
        <f t="shared" si="344"/>
        <v>0</v>
      </c>
      <c r="JL136" s="403">
        <f t="shared" si="344"/>
        <v>0</v>
      </c>
      <c r="JM136" s="403">
        <f t="shared" si="344"/>
        <v>0</v>
      </c>
      <c r="JN136" s="403">
        <f t="shared" si="344"/>
        <v>0</v>
      </c>
      <c r="JO136" s="403">
        <f t="shared" si="344"/>
        <v>0</v>
      </c>
      <c r="JP136" s="403">
        <f t="shared" si="344"/>
        <v>0</v>
      </c>
      <c r="JQ136" s="403">
        <f t="shared" si="344"/>
        <v>0</v>
      </c>
      <c r="JR136" s="403">
        <f t="shared" si="344"/>
        <v>0</v>
      </c>
      <c r="JS136" s="403">
        <f t="shared" si="344"/>
        <v>0</v>
      </c>
      <c r="JT136" s="403">
        <f t="shared" si="344"/>
        <v>0</v>
      </c>
      <c r="JU136" s="403">
        <f t="shared" si="344"/>
        <v>0</v>
      </c>
      <c r="JV136" s="403">
        <f t="shared" si="344"/>
        <v>0</v>
      </c>
      <c r="JW136" s="403">
        <f t="shared" si="344"/>
        <v>0</v>
      </c>
      <c r="JX136" s="403">
        <f t="shared" si="344"/>
        <v>0</v>
      </c>
      <c r="JY136" s="403">
        <f t="shared" si="344"/>
        <v>0</v>
      </c>
      <c r="JZ136" s="403">
        <f t="shared" si="344"/>
        <v>0</v>
      </c>
      <c r="KA136" s="403">
        <f t="shared" si="344"/>
        <v>0</v>
      </c>
      <c r="KB136" s="403">
        <f t="shared" si="344"/>
        <v>0</v>
      </c>
      <c r="KC136" s="403">
        <f t="shared" si="344"/>
        <v>0</v>
      </c>
      <c r="KD136" s="403">
        <f t="shared" si="344"/>
        <v>0</v>
      </c>
      <c r="KE136" s="403">
        <f t="shared" si="344"/>
        <v>0</v>
      </c>
      <c r="KF136" s="403">
        <f t="shared" si="344"/>
        <v>0</v>
      </c>
      <c r="KG136" s="403">
        <f t="shared" si="344"/>
        <v>0</v>
      </c>
      <c r="KH136" s="403">
        <f t="shared" si="344"/>
        <v>0</v>
      </c>
      <c r="KI136" s="403">
        <f t="shared" si="344"/>
        <v>0</v>
      </c>
      <c r="KJ136" s="403">
        <f t="shared" si="344"/>
        <v>0</v>
      </c>
      <c r="KK136" s="403">
        <f t="shared" si="344"/>
        <v>0</v>
      </c>
      <c r="KL136" s="403">
        <f t="shared" si="344"/>
        <v>0</v>
      </c>
      <c r="KM136" s="403">
        <f t="shared" si="344"/>
        <v>0</v>
      </c>
      <c r="KN136" s="403">
        <f t="shared" si="344"/>
        <v>0</v>
      </c>
      <c r="KO136" s="403">
        <f t="shared" si="344"/>
        <v>0</v>
      </c>
      <c r="KP136" s="403">
        <f t="shared" si="344"/>
        <v>0</v>
      </c>
      <c r="KQ136" s="403">
        <f t="shared" si="344"/>
        <v>0</v>
      </c>
      <c r="KR136" s="403">
        <f t="shared" si="344"/>
        <v>0</v>
      </c>
      <c r="KS136" s="403">
        <f t="shared" si="344"/>
        <v>0</v>
      </c>
      <c r="KT136" s="403">
        <f t="shared" si="344"/>
        <v>0</v>
      </c>
      <c r="KU136" s="403">
        <f t="shared" si="344"/>
        <v>0</v>
      </c>
      <c r="KV136" s="403">
        <f t="shared" si="344"/>
        <v>0</v>
      </c>
      <c r="KW136" s="403">
        <f t="shared" si="344"/>
        <v>0</v>
      </c>
      <c r="KX136" s="403">
        <f t="shared" si="344"/>
        <v>0</v>
      </c>
      <c r="KY136" s="403">
        <f t="shared" si="344"/>
        <v>0</v>
      </c>
      <c r="KZ136" s="403">
        <f t="shared" si="344"/>
        <v>0</v>
      </c>
      <c r="LA136" s="403">
        <f t="shared" si="344"/>
        <v>0</v>
      </c>
      <c r="LB136" s="403">
        <f t="shared" si="344"/>
        <v>0</v>
      </c>
      <c r="LC136" s="403">
        <f t="shared" si="344"/>
        <v>0</v>
      </c>
      <c r="LD136" s="403">
        <f t="shared" si="344"/>
        <v>0</v>
      </c>
      <c r="LE136" s="403">
        <f t="shared" si="344"/>
        <v>0</v>
      </c>
      <c r="LF136" s="403">
        <f t="shared" si="344"/>
        <v>0</v>
      </c>
      <c r="LG136" s="403">
        <f t="shared" si="344"/>
        <v>0</v>
      </c>
      <c r="LH136" s="403">
        <f t="shared" si="344"/>
        <v>0</v>
      </c>
      <c r="LI136" s="403">
        <f t="shared" si="344"/>
        <v>0</v>
      </c>
      <c r="LJ136" s="403">
        <f t="shared" si="344"/>
        <v>0</v>
      </c>
      <c r="LK136" s="403">
        <f t="shared" si="344"/>
        <v>0</v>
      </c>
      <c r="LL136" s="403">
        <f t="shared" si="344"/>
        <v>0</v>
      </c>
      <c r="LM136" s="403">
        <f t="shared" si="344"/>
        <v>0</v>
      </c>
      <c r="LN136" s="403">
        <f t="shared" si="344"/>
        <v>0</v>
      </c>
      <c r="LO136" s="403">
        <f t="shared" si="344"/>
        <v>0</v>
      </c>
      <c r="LP136" s="403">
        <f t="shared" si="344"/>
        <v>0</v>
      </c>
    </row>
    <row r="137">
      <c r="A137" s="331" t="str">
        <f t="shared" si="327"/>
        <v>06-2023</v>
      </c>
      <c r="B137" s="346">
        <f t="shared" si="333"/>
        <v>8160419.69</v>
      </c>
      <c r="C137" s="346">
        <f t="shared" si="334"/>
        <v>1.001234056</v>
      </c>
      <c r="D137" s="346"/>
      <c r="E137" s="403">
        <f t="shared" ref="E137:BP137" si="345">IF(and($A137-E$124&gt;=0,$A137-E$125&lt;0),E$132,0)</f>
        <v>121708.41</v>
      </c>
      <c r="F137" s="403">
        <f t="shared" si="345"/>
        <v>90594.48</v>
      </c>
      <c r="G137" s="403">
        <f t="shared" si="345"/>
        <v>120000</v>
      </c>
      <c r="H137" s="403">
        <f t="shared" si="345"/>
        <v>129552.28</v>
      </c>
      <c r="I137" s="403">
        <f t="shared" si="345"/>
        <v>107000</v>
      </c>
      <c r="J137" s="403">
        <f t="shared" si="345"/>
        <v>103565</v>
      </c>
      <c r="K137" s="403">
        <f t="shared" si="345"/>
        <v>128418.77</v>
      </c>
      <c r="L137" s="403">
        <f t="shared" si="345"/>
        <v>87232.36</v>
      </c>
      <c r="M137" s="403">
        <f t="shared" si="345"/>
        <v>99881.32</v>
      </c>
      <c r="N137" s="403">
        <f t="shared" si="345"/>
        <v>223221.57</v>
      </c>
      <c r="O137" s="403">
        <f t="shared" si="345"/>
        <v>180593.29</v>
      </c>
      <c r="P137" s="403">
        <f t="shared" si="345"/>
        <v>91968.82</v>
      </c>
      <c r="Q137" s="403">
        <f t="shared" si="345"/>
        <v>102434.8</v>
      </c>
      <c r="R137" s="403">
        <f t="shared" si="345"/>
        <v>181860.19</v>
      </c>
      <c r="S137" s="403">
        <f t="shared" si="345"/>
        <v>208031.99</v>
      </c>
      <c r="T137" s="403">
        <f t="shared" si="345"/>
        <v>217515.94</v>
      </c>
      <c r="U137" s="403">
        <f t="shared" si="345"/>
        <v>195596.52</v>
      </c>
      <c r="V137" s="403">
        <f t="shared" si="345"/>
        <v>184028.25</v>
      </c>
      <c r="W137" s="403">
        <f t="shared" si="345"/>
        <v>168878.71</v>
      </c>
      <c r="X137" s="403">
        <f t="shared" si="345"/>
        <v>162441.03</v>
      </c>
      <c r="Y137" s="403">
        <f t="shared" si="345"/>
        <v>134043.44</v>
      </c>
      <c r="Z137" s="403">
        <f t="shared" si="345"/>
        <v>835.25</v>
      </c>
      <c r="AA137" s="403">
        <f t="shared" si="345"/>
        <v>175069.23</v>
      </c>
      <c r="AB137" s="403">
        <f t="shared" si="345"/>
        <v>159907.69</v>
      </c>
      <c r="AC137" s="403">
        <f t="shared" si="345"/>
        <v>183879.61</v>
      </c>
      <c r="AD137" s="403">
        <f t="shared" si="345"/>
        <v>184851.11</v>
      </c>
      <c r="AE137" s="403">
        <f t="shared" si="345"/>
        <v>240730.29</v>
      </c>
      <c r="AF137" s="403">
        <f t="shared" si="345"/>
        <v>112998.23</v>
      </c>
      <c r="AG137" s="403">
        <f t="shared" si="345"/>
        <v>126237</v>
      </c>
      <c r="AH137" s="403">
        <f t="shared" si="345"/>
        <v>9142.22</v>
      </c>
      <c r="AI137" s="403">
        <f t="shared" si="345"/>
        <v>186686.77</v>
      </c>
      <c r="AJ137" s="403">
        <f t="shared" si="345"/>
        <v>42000</v>
      </c>
      <c r="AK137" s="403">
        <f t="shared" si="345"/>
        <v>271017.63</v>
      </c>
      <c r="AL137" s="403">
        <f t="shared" si="345"/>
        <v>5000</v>
      </c>
      <c r="AM137" s="403">
        <f t="shared" si="345"/>
        <v>127756.57</v>
      </c>
      <c r="AN137" s="403">
        <f t="shared" si="345"/>
        <v>237115.24</v>
      </c>
      <c r="AO137" s="403">
        <f t="shared" si="345"/>
        <v>158167.25</v>
      </c>
      <c r="AP137" s="403">
        <f t="shared" si="345"/>
        <v>103015</v>
      </c>
      <c r="AQ137" s="403">
        <f t="shared" si="345"/>
        <v>155500</v>
      </c>
      <c r="AR137" s="403">
        <f t="shared" si="345"/>
        <v>167620.78</v>
      </c>
      <c r="AS137" s="403">
        <f t="shared" si="345"/>
        <v>191134.2</v>
      </c>
      <c r="AT137" s="403">
        <f t="shared" si="345"/>
        <v>283068.43</v>
      </c>
      <c r="AU137" s="403">
        <f t="shared" si="345"/>
        <v>114804.31</v>
      </c>
      <c r="AV137" s="403">
        <f t="shared" si="345"/>
        <v>109785.34</v>
      </c>
      <c r="AW137" s="403">
        <f t="shared" si="345"/>
        <v>48000</v>
      </c>
      <c r="AX137" s="403">
        <f t="shared" si="345"/>
        <v>164702</v>
      </c>
      <c r="AY137" s="403">
        <f t="shared" si="345"/>
        <v>223255</v>
      </c>
      <c r="AZ137" s="403">
        <f t="shared" si="345"/>
        <v>72000</v>
      </c>
      <c r="BA137" s="403">
        <f t="shared" si="345"/>
        <v>97799.52</v>
      </c>
      <c r="BB137" s="403">
        <f t="shared" si="345"/>
        <v>242596.66</v>
      </c>
      <c r="BC137" s="403">
        <f t="shared" si="345"/>
        <v>108292.85</v>
      </c>
      <c r="BD137" s="403">
        <f t="shared" si="345"/>
        <v>238900</v>
      </c>
      <c r="BE137" s="403">
        <f t="shared" si="345"/>
        <v>101455.9</v>
      </c>
      <c r="BF137" s="403">
        <f t="shared" si="345"/>
        <v>23511.76</v>
      </c>
      <c r="BG137" s="403">
        <f t="shared" si="345"/>
        <v>20008.84</v>
      </c>
      <c r="BH137" s="403">
        <f t="shared" si="345"/>
        <v>77858.98</v>
      </c>
      <c r="BI137" s="403">
        <f t="shared" si="345"/>
        <v>45000</v>
      </c>
      <c r="BJ137" s="403">
        <f t="shared" si="345"/>
        <v>124565</v>
      </c>
      <c r="BK137" s="403">
        <f t="shared" si="345"/>
        <v>25000</v>
      </c>
      <c r="BL137" s="403">
        <f t="shared" si="345"/>
        <v>29885</v>
      </c>
      <c r="BM137" s="403">
        <f t="shared" si="345"/>
        <v>33809.25</v>
      </c>
      <c r="BN137" s="403">
        <f t="shared" si="345"/>
        <v>10969.85</v>
      </c>
      <c r="BO137" s="403">
        <f t="shared" si="345"/>
        <v>77861.76</v>
      </c>
      <c r="BP137" s="403">
        <f t="shared" si="345"/>
        <v>10058</v>
      </c>
      <c r="BQ137" s="403"/>
      <c r="BR137" s="403">
        <f t="shared" ref="BR137:EC137" si="346">IF(and($A137-BR$124&gt;=0,$A137-BR$125&lt;0),BR$132,0)</f>
        <v>0</v>
      </c>
      <c r="BS137" s="403">
        <f t="shared" si="346"/>
        <v>0</v>
      </c>
      <c r="BT137" s="403">
        <f t="shared" si="346"/>
        <v>0</v>
      </c>
      <c r="BU137" s="403">
        <f t="shared" si="346"/>
        <v>0</v>
      </c>
      <c r="BV137" s="403">
        <f t="shared" si="346"/>
        <v>0</v>
      </c>
      <c r="BW137" s="403">
        <f t="shared" si="346"/>
        <v>0</v>
      </c>
      <c r="BX137" s="403">
        <f t="shared" si="346"/>
        <v>0</v>
      </c>
      <c r="BY137" s="403">
        <f t="shared" si="346"/>
        <v>0</v>
      </c>
      <c r="BZ137" s="403">
        <f t="shared" si="346"/>
        <v>0</v>
      </c>
      <c r="CA137" s="403">
        <f t="shared" si="346"/>
        <v>0</v>
      </c>
      <c r="CB137" s="403">
        <f t="shared" si="346"/>
        <v>0</v>
      </c>
      <c r="CC137" s="403">
        <f t="shared" si="346"/>
        <v>0</v>
      </c>
      <c r="CD137" s="403">
        <f t="shared" si="346"/>
        <v>0</v>
      </c>
      <c r="CE137" s="403">
        <f t="shared" si="346"/>
        <v>0</v>
      </c>
      <c r="CF137" s="403">
        <f t="shared" si="346"/>
        <v>0</v>
      </c>
      <c r="CG137" s="403">
        <f t="shared" si="346"/>
        <v>0</v>
      </c>
      <c r="CH137" s="403">
        <f t="shared" si="346"/>
        <v>0</v>
      </c>
      <c r="CI137" s="403">
        <f t="shared" si="346"/>
        <v>0</v>
      </c>
      <c r="CJ137" s="403">
        <f t="shared" si="346"/>
        <v>0</v>
      </c>
      <c r="CK137" s="403">
        <f t="shared" si="346"/>
        <v>0</v>
      </c>
      <c r="CL137" s="403">
        <f t="shared" si="346"/>
        <v>0</v>
      </c>
      <c r="CM137" s="403">
        <f t="shared" si="346"/>
        <v>0</v>
      </c>
      <c r="CN137" s="403">
        <f t="shared" si="346"/>
        <v>0</v>
      </c>
      <c r="CO137" s="403">
        <f t="shared" si="346"/>
        <v>0</v>
      </c>
      <c r="CP137" s="403">
        <f t="shared" si="346"/>
        <v>0</v>
      </c>
      <c r="CQ137" s="403">
        <f t="shared" si="346"/>
        <v>0</v>
      </c>
      <c r="CR137" s="403">
        <f t="shared" si="346"/>
        <v>0</v>
      </c>
      <c r="CS137" s="403">
        <f t="shared" si="346"/>
        <v>0</v>
      </c>
      <c r="CT137" s="403">
        <f t="shared" si="346"/>
        <v>0</v>
      </c>
      <c r="CU137" s="403">
        <f t="shared" si="346"/>
        <v>0</v>
      </c>
      <c r="CV137" s="403">
        <f t="shared" si="346"/>
        <v>0</v>
      </c>
      <c r="CW137" s="403">
        <f t="shared" si="346"/>
        <v>0</v>
      </c>
      <c r="CX137" s="403">
        <f t="shared" si="346"/>
        <v>0</v>
      </c>
      <c r="CY137" s="403">
        <f t="shared" si="346"/>
        <v>0</v>
      </c>
      <c r="CZ137" s="403">
        <f t="shared" si="346"/>
        <v>0</v>
      </c>
      <c r="DA137" s="403">
        <f t="shared" si="346"/>
        <v>0</v>
      </c>
      <c r="DB137" s="403">
        <f t="shared" si="346"/>
        <v>0</v>
      </c>
      <c r="DC137" s="403">
        <f t="shared" si="346"/>
        <v>0</v>
      </c>
      <c r="DD137" s="403">
        <f t="shared" si="346"/>
        <v>0</v>
      </c>
      <c r="DE137" s="403">
        <f t="shared" si="346"/>
        <v>0</v>
      </c>
      <c r="DF137" s="403">
        <f t="shared" si="346"/>
        <v>0</v>
      </c>
      <c r="DG137" s="403">
        <f t="shared" si="346"/>
        <v>0</v>
      </c>
      <c r="DH137" s="403">
        <f t="shared" si="346"/>
        <v>0</v>
      </c>
      <c r="DI137" s="403">
        <f t="shared" si="346"/>
        <v>0</v>
      </c>
      <c r="DJ137" s="403">
        <f t="shared" si="346"/>
        <v>0</v>
      </c>
      <c r="DK137" s="403">
        <f t="shared" si="346"/>
        <v>0</v>
      </c>
      <c r="DL137" s="403">
        <f t="shared" si="346"/>
        <v>0</v>
      </c>
      <c r="DM137" s="403">
        <f t="shared" si="346"/>
        <v>0</v>
      </c>
      <c r="DN137" s="403">
        <f t="shared" si="346"/>
        <v>0</v>
      </c>
      <c r="DO137" s="403">
        <f t="shared" si="346"/>
        <v>0</v>
      </c>
      <c r="DP137" s="403">
        <f t="shared" si="346"/>
        <v>0</v>
      </c>
      <c r="DQ137" s="403">
        <f t="shared" si="346"/>
        <v>0</v>
      </c>
      <c r="DR137" s="403">
        <f t="shared" si="346"/>
        <v>0</v>
      </c>
      <c r="DS137" s="403">
        <f t="shared" si="346"/>
        <v>0</v>
      </c>
      <c r="DT137" s="403">
        <f t="shared" si="346"/>
        <v>0</v>
      </c>
      <c r="DU137" s="403">
        <f t="shared" si="346"/>
        <v>0</v>
      </c>
      <c r="DV137" s="403">
        <f t="shared" si="346"/>
        <v>0</v>
      </c>
      <c r="DW137" s="403">
        <f t="shared" si="346"/>
        <v>0</v>
      </c>
      <c r="DX137" s="403">
        <f t="shared" si="346"/>
        <v>0</v>
      </c>
      <c r="DY137" s="403">
        <f t="shared" si="346"/>
        <v>0</v>
      </c>
      <c r="DZ137" s="403">
        <f t="shared" si="346"/>
        <v>0</v>
      </c>
      <c r="EA137" s="403">
        <f t="shared" si="346"/>
        <v>0</v>
      </c>
      <c r="EB137" s="403">
        <f t="shared" si="346"/>
        <v>0</v>
      </c>
      <c r="EC137" s="403">
        <f t="shared" si="346"/>
        <v>0</v>
      </c>
      <c r="ED137" s="403"/>
      <c r="EE137" s="403">
        <f t="shared" ref="EE137:GP137" si="347">IF(and($A137-EE$124&gt;=0,$A137-EE$125&lt;0),EE$132,0)</f>
        <v>0</v>
      </c>
      <c r="EF137" s="403">
        <f t="shared" si="347"/>
        <v>0</v>
      </c>
      <c r="EG137" s="403">
        <f t="shared" si="347"/>
        <v>0</v>
      </c>
      <c r="EH137" s="403">
        <f t="shared" si="347"/>
        <v>0</v>
      </c>
      <c r="EI137" s="403">
        <f t="shared" si="347"/>
        <v>0</v>
      </c>
      <c r="EJ137" s="403">
        <f t="shared" si="347"/>
        <v>0</v>
      </c>
      <c r="EK137" s="403">
        <f t="shared" si="347"/>
        <v>0</v>
      </c>
      <c r="EL137" s="403">
        <f t="shared" si="347"/>
        <v>0</v>
      </c>
      <c r="EM137" s="403">
        <f t="shared" si="347"/>
        <v>0</v>
      </c>
      <c r="EN137" s="403">
        <f t="shared" si="347"/>
        <v>0</v>
      </c>
      <c r="EO137" s="403">
        <f t="shared" si="347"/>
        <v>0</v>
      </c>
      <c r="EP137" s="403">
        <f t="shared" si="347"/>
        <v>0</v>
      </c>
      <c r="EQ137" s="403">
        <f t="shared" si="347"/>
        <v>0</v>
      </c>
      <c r="ER137" s="403">
        <f t="shared" si="347"/>
        <v>0</v>
      </c>
      <c r="ES137" s="403">
        <f t="shared" si="347"/>
        <v>0</v>
      </c>
      <c r="ET137" s="403">
        <f t="shared" si="347"/>
        <v>0</v>
      </c>
      <c r="EU137" s="403">
        <f t="shared" si="347"/>
        <v>0</v>
      </c>
      <c r="EV137" s="403">
        <f t="shared" si="347"/>
        <v>0</v>
      </c>
      <c r="EW137" s="403">
        <f t="shared" si="347"/>
        <v>0</v>
      </c>
      <c r="EX137" s="403">
        <f t="shared" si="347"/>
        <v>0</v>
      </c>
      <c r="EY137" s="403">
        <f t="shared" si="347"/>
        <v>0</v>
      </c>
      <c r="EZ137" s="403">
        <f t="shared" si="347"/>
        <v>0</v>
      </c>
      <c r="FA137" s="403">
        <f t="shared" si="347"/>
        <v>0</v>
      </c>
      <c r="FB137" s="403">
        <f t="shared" si="347"/>
        <v>0</v>
      </c>
      <c r="FC137" s="403">
        <f t="shared" si="347"/>
        <v>0</v>
      </c>
      <c r="FD137" s="403">
        <f t="shared" si="347"/>
        <v>0</v>
      </c>
      <c r="FE137" s="403">
        <f t="shared" si="347"/>
        <v>0</v>
      </c>
      <c r="FF137" s="403">
        <f t="shared" si="347"/>
        <v>0</v>
      </c>
      <c r="FG137" s="403">
        <f t="shared" si="347"/>
        <v>0</v>
      </c>
      <c r="FH137" s="403">
        <f t="shared" si="347"/>
        <v>0</v>
      </c>
      <c r="FI137" s="403">
        <f t="shared" si="347"/>
        <v>0</v>
      </c>
      <c r="FJ137" s="403">
        <f t="shared" si="347"/>
        <v>0</v>
      </c>
      <c r="FK137" s="403">
        <f t="shared" si="347"/>
        <v>0</v>
      </c>
      <c r="FL137" s="403">
        <f t="shared" si="347"/>
        <v>0</v>
      </c>
      <c r="FM137" s="403">
        <f t="shared" si="347"/>
        <v>0</v>
      </c>
      <c r="FN137" s="403">
        <f t="shared" si="347"/>
        <v>0</v>
      </c>
      <c r="FO137" s="403">
        <f t="shared" si="347"/>
        <v>0</v>
      </c>
      <c r="FP137" s="403">
        <f t="shared" si="347"/>
        <v>0</v>
      </c>
      <c r="FQ137" s="403">
        <f t="shared" si="347"/>
        <v>0</v>
      </c>
      <c r="FR137" s="403">
        <f t="shared" si="347"/>
        <v>0</v>
      </c>
      <c r="FS137" s="403">
        <f t="shared" si="347"/>
        <v>0</v>
      </c>
      <c r="FT137" s="403">
        <f t="shared" si="347"/>
        <v>0</v>
      </c>
      <c r="FU137" s="403">
        <f t="shared" si="347"/>
        <v>0</v>
      </c>
      <c r="FV137" s="403">
        <f t="shared" si="347"/>
        <v>0</v>
      </c>
      <c r="FW137" s="403">
        <f t="shared" si="347"/>
        <v>0</v>
      </c>
      <c r="FX137" s="403">
        <f t="shared" si="347"/>
        <v>0</v>
      </c>
      <c r="FY137" s="403">
        <f t="shared" si="347"/>
        <v>0</v>
      </c>
      <c r="FZ137" s="403">
        <f t="shared" si="347"/>
        <v>0</v>
      </c>
      <c r="GA137" s="403">
        <f t="shared" si="347"/>
        <v>0</v>
      </c>
      <c r="GB137" s="403">
        <f t="shared" si="347"/>
        <v>0</v>
      </c>
      <c r="GC137" s="403">
        <f t="shared" si="347"/>
        <v>0</v>
      </c>
      <c r="GD137" s="403">
        <f t="shared" si="347"/>
        <v>0</v>
      </c>
      <c r="GE137" s="403">
        <f t="shared" si="347"/>
        <v>0</v>
      </c>
      <c r="GF137" s="403">
        <f t="shared" si="347"/>
        <v>0</v>
      </c>
      <c r="GG137" s="403">
        <f t="shared" si="347"/>
        <v>0</v>
      </c>
      <c r="GH137" s="403">
        <f t="shared" si="347"/>
        <v>0</v>
      </c>
      <c r="GI137" s="403">
        <f t="shared" si="347"/>
        <v>0</v>
      </c>
      <c r="GJ137" s="403">
        <f t="shared" si="347"/>
        <v>0</v>
      </c>
      <c r="GK137" s="403">
        <f t="shared" si="347"/>
        <v>0</v>
      </c>
      <c r="GL137" s="403">
        <f t="shared" si="347"/>
        <v>0</v>
      </c>
      <c r="GM137" s="403">
        <f t="shared" si="347"/>
        <v>0</v>
      </c>
      <c r="GN137" s="403">
        <f t="shared" si="347"/>
        <v>0</v>
      </c>
      <c r="GO137" s="403">
        <f t="shared" si="347"/>
        <v>0</v>
      </c>
      <c r="GP137" s="403">
        <f t="shared" si="347"/>
        <v>0</v>
      </c>
      <c r="GQ137" s="403"/>
      <c r="GR137" s="403">
        <f t="shared" ref="GR137:JC137" si="348">IF(and($A137-GR$124&gt;=0,$A137-GR$125&lt;0),GR$132,0)</f>
        <v>0</v>
      </c>
      <c r="GS137" s="403">
        <f t="shared" si="348"/>
        <v>0</v>
      </c>
      <c r="GT137" s="403">
        <f t="shared" si="348"/>
        <v>0</v>
      </c>
      <c r="GU137" s="403">
        <f t="shared" si="348"/>
        <v>0</v>
      </c>
      <c r="GV137" s="403">
        <f t="shared" si="348"/>
        <v>0</v>
      </c>
      <c r="GW137" s="403">
        <f t="shared" si="348"/>
        <v>0</v>
      </c>
      <c r="GX137" s="403">
        <f t="shared" si="348"/>
        <v>0</v>
      </c>
      <c r="GY137" s="403">
        <f t="shared" si="348"/>
        <v>0</v>
      </c>
      <c r="GZ137" s="403">
        <f t="shared" si="348"/>
        <v>0</v>
      </c>
      <c r="HA137" s="403">
        <f t="shared" si="348"/>
        <v>0</v>
      </c>
      <c r="HB137" s="403">
        <f t="shared" si="348"/>
        <v>0</v>
      </c>
      <c r="HC137" s="403">
        <f t="shared" si="348"/>
        <v>0</v>
      </c>
      <c r="HD137" s="403">
        <f t="shared" si="348"/>
        <v>0</v>
      </c>
      <c r="HE137" s="403">
        <f t="shared" si="348"/>
        <v>0</v>
      </c>
      <c r="HF137" s="403">
        <f t="shared" si="348"/>
        <v>0</v>
      </c>
      <c r="HG137" s="403">
        <f t="shared" si="348"/>
        <v>0</v>
      </c>
      <c r="HH137" s="403">
        <f t="shared" si="348"/>
        <v>0</v>
      </c>
      <c r="HI137" s="403">
        <f t="shared" si="348"/>
        <v>0</v>
      </c>
      <c r="HJ137" s="403">
        <f t="shared" si="348"/>
        <v>0</v>
      </c>
      <c r="HK137" s="403">
        <f t="shared" si="348"/>
        <v>0</v>
      </c>
      <c r="HL137" s="403">
        <f t="shared" si="348"/>
        <v>0</v>
      </c>
      <c r="HM137" s="403">
        <f t="shared" si="348"/>
        <v>0</v>
      </c>
      <c r="HN137" s="403">
        <f t="shared" si="348"/>
        <v>0</v>
      </c>
      <c r="HO137" s="403">
        <f t="shared" si="348"/>
        <v>0</v>
      </c>
      <c r="HP137" s="403">
        <f t="shared" si="348"/>
        <v>0</v>
      </c>
      <c r="HQ137" s="403">
        <f t="shared" si="348"/>
        <v>0</v>
      </c>
      <c r="HR137" s="403">
        <f t="shared" si="348"/>
        <v>0</v>
      </c>
      <c r="HS137" s="403">
        <f t="shared" si="348"/>
        <v>0</v>
      </c>
      <c r="HT137" s="403">
        <f t="shared" si="348"/>
        <v>0</v>
      </c>
      <c r="HU137" s="403">
        <f t="shared" si="348"/>
        <v>0</v>
      </c>
      <c r="HV137" s="403">
        <f t="shared" si="348"/>
        <v>0</v>
      </c>
      <c r="HW137" s="403">
        <f t="shared" si="348"/>
        <v>0</v>
      </c>
      <c r="HX137" s="403">
        <f t="shared" si="348"/>
        <v>0</v>
      </c>
      <c r="HY137" s="403">
        <f t="shared" si="348"/>
        <v>0</v>
      </c>
      <c r="HZ137" s="403">
        <f t="shared" si="348"/>
        <v>0</v>
      </c>
      <c r="IA137" s="403">
        <f t="shared" si="348"/>
        <v>0</v>
      </c>
      <c r="IB137" s="403">
        <f t="shared" si="348"/>
        <v>0</v>
      </c>
      <c r="IC137" s="403">
        <f t="shared" si="348"/>
        <v>0</v>
      </c>
      <c r="ID137" s="403">
        <f t="shared" si="348"/>
        <v>0</v>
      </c>
      <c r="IE137" s="403">
        <f t="shared" si="348"/>
        <v>0</v>
      </c>
      <c r="IF137" s="403">
        <f t="shared" si="348"/>
        <v>0</v>
      </c>
      <c r="IG137" s="403">
        <f t="shared" si="348"/>
        <v>0</v>
      </c>
      <c r="IH137" s="403">
        <f t="shared" si="348"/>
        <v>0</v>
      </c>
      <c r="II137" s="403">
        <f t="shared" si="348"/>
        <v>0</v>
      </c>
      <c r="IJ137" s="403">
        <f t="shared" si="348"/>
        <v>0</v>
      </c>
      <c r="IK137" s="403">
        <f t="shared" si="348"/>
        <v>0</v>
      </c>
      <c r="IL137" s="403">
        <f t="shared" si="348"/>
        <v>0</v>
      </c>
      <c r="IM137" s="403">
        <f t="shared" si="348"/>
        <v>0</v>
      </c>
      <c r="IN137" s="403">
        <f t="shared" si="348"/>
        <v>0</v>
      </c>
      <c r="IO137" s="403">
        <f t="shared" si="348"/>
        <v>0</v>
      </c>
      <c r="IP137" s="403">
        <f t="shared" si="348"/>
        <v>0</v>
      </c>
      <c r="IQ137" s="403">
        <f t="shared" si="348"/>
        <v>0</v>
      </c>
      <c r="IR137" s="403">
        <f t="shared" si="348"/>
        <v>0</v>
      </c>
      <c r="IS137" s="403">
        <f t="shared" si="348"/>
        <v>0</v>
      </c>
      <c r="IT137" s="403">
        <f t="shared" si="348"/>
        <v>0</v>
      </c>
      <c r="IU137" s="403">
        <f t="shared" si="348"/>
        <v>0</v>
      </c>
      <c r="IV137" s="403">
        <f t="shared" si="348"/>
        <v>0</v>
      </c>
      <c r="IW137" s="403">
        <f t="shared" si="348"/>
        <v>0</v>
      </c>
      <c r="IX137" s="403">
        <f t="shared" si="348"/>
        <v>0</v>
      </c>
      <c r="IY137" s="403">
        <f t="shared" si="348"/>
        <v>0</v>
      </c>
      <c r="IZ137" s="403">
        <f t="shared" si="348"/>
        <v>0</v>
      </c>
      <c r="JA137" s="403">
        <f t="shared" si="348"/>
        <v>0</v>
      </c>
      <c r="JB137" s="403">
        <f t="shared" si="348"/>
        <v>0</v>
      </c>
      <c r="JC137" s="403">
        <f t="shared" si="348"/>
        <v>0</v>
      </c>
      <c r="JD137" s="403"/>
      <c r="JE137" s="403">
        <f t="shared" ref="JE137:LP137" si="349">IF(and($A137-JE$124&gt;=0,$A137-JE$125&lt;0),JE$132,0)</f>
        <v>0</v>
      </c>
      <c r="JF137" s="403">
        <f t="shared" si="349"/>
        <v>0</v>
      </c>
      <c r="JG137" s="403">
        <f t="shared" si="349"/>
        <v>0</v>
      </c>
      <c r="JH137" s="403">
        <f t="shared" si="349"/>
        <v>0</v>
      </c>
      <c r="JI137" s="403">
        <f t="shared" si="349"/>
        <v>0</v>
      </c>
      <c r="JJ137" s="403">
        <f t="shared" si="349"/>
        <v>0</v>
      </c>
      <c r="JK137" s="403">
        <f t="shared" si="349"/>
        <v>0</v>
      </c>
      <c r="JL137" s="403">
        <f t="shared" si="349"/>
        <v>0</v>
      </c>
      <c r="JM137" s="403">
        <f t="shared" si="349"/>
        <v>0</v>
      </c>
      <c r="JN137" s="403">
        <f t="shared" si="349"/>
        <v>0</v>
      </c>
      <c r="JO137" s="403">
        <f t="shared" si="349"/>
        <v>0</v>
      </c>
      <c r="JP137" s="403">
        <f t="shared" si="349"/>
        <v>0</v>
      </c>
      <c r="JQ137" s="403">
        <f t="shared" si="349"/>
        <v>0</v>
      </c>
      <c r="JR137" s="403">
        <f t="shared" si="349"/>
        <v>0</v>
      </c>
      <c r="JS137" s="403">
        <f t="shared" si="349"/>
        <v>0</v>
      </c>
      <c r="JT137" s="403">
        <f t="shared" si="349"/>
        <v>0</v>
      </c>
      <c r="JU137" s="403">
        <f t="shared" si="349"/>
        <v>0</v>
      </c>
      <c r="JV137" s="403">
        <f t="shared" si="349"/>
        <v>0</v>
      </c>
      <c r="JW137" s="403">
        <f t="shared" si="349"/>
        <v>0</v>
      </c>
      <c r="JX137" s="403">
        <f t="shared" si="349"/>
        <v>0</v>
      </c>
      <c r="JY137" s="403">
        <f t="shared" si="349"/>
        <v>0</v>
      </c>
      <c r="JZ137" s="403">
        <f t="shared" si="349"/>
        <v>0</v>
      </c>
      <c r="KA137" s="403">
        <f t="shared" si="349"/>
        <v>0</v>
      </c>
      <c r="KB137" s="403">
        <f t="shared" si="349"/>
        <v>0</v>
      </c>
      <c r="KC137" s="403">
        <f t="shared" si="349"/>
        <v>0</v>
      </c>
      <c r="KD137" s="403">
        <f t="shared" si="349"/>
        <v>0</v>
      </c>
      <c r="KE137" s="403">
        <f t="shared" si="349"/>
        <v>0</v>
      </c>
      <c r="KF137" s="403">
        <f t="shared" si="349"/>
        <v>0</v>
      </c>
      <c r="KG137" s="403">
        <f t="shared" si="349"/>
        <v>0</v>
      </c>
      <c r="KH137" s="403">
        <f t="shared" si="349"/>
        <v>0</v>
      </c>
      <c r="KI137" s="403">
        <f t="shared" si="349"/>
        <v>0</v>
      </c>
      <c r="KJ137" s="403">
        <f t="shared" si="349"/>
        <v>0</v>
      </c>
      <c r="KK137" s="403">
        <f t="shared" si="349"/>
        <v>0</v>
      </c>
      <c r="KL137" s="403">
        <f t="shared" si="349"/>
        <v>0</v>
      </c>
      <c r="KM137" s="403">
        <f t="shared" si="349"/>
        <v>0</v>
      </c>
      <c r="KN137" s="403">
        <f t="shared" si="349"/>
        <v>0</v>
      </c>
      <c r="KO137" s="403">
        <f t="shared" si="349"/>
        <v>0</v>
      </c>
      <c r="KP137" s="403">
        <f t="shared" si="349"/>
        <v>0</v>
      </c>
      <c r="KQ137" s="403">
        <f t="shared" si="349"/>
        <v>0</v>
      </c>
      <c r="KR137" s="403">
        <f t="shared" si="349"/>
        <v>0</v>
      </c>
      <c r="KS137" s="403">
        <f t="shared" si="349"/>
        <v>0</v>
      </c>
      <c r="KT137" s="403">
        <f t="shared" si="349"/>
        <v>0</v>
      </c>
      <c r="KU137" s="403">
        <f t="shared" si="349"/>
        <v>0</v>
      </c>
      <c r="KV137" s="403">
        <f t="shared" si="349"/>
        <v>0</v>
      </c>
      <c r="KW137" s="403">
        <f t="shared" si="349"/>
        <v>0</v>
      </c>
      <c r="KX137" s="403">
        <f t="shared" si="349"/>
        <v>0</v>
      </c>
      <c r="KY137" s="403">
        <f t="shared" si="349"/>
        <v>0</v>
      </c>
      <c r="KZ137" s="403">
        <f t="shared" si="349"/>
        <v>0</v>
      </c>
      <c r="LA137" s="403">
        <f t="shared" si="349"/>
        <v>0</v>
      </c>
      <c r="LB137" s="403">
        <f t="shared" si="349"/>
        <v>0</v>
      </c>
      <c r="LC137" s="403">
        <f t="shared" si="349"/>
        <v>0</v>
      </c>
      <c r="LD137" s="403">
        <f t="shared" si="349"/>
        <v>0</v>
      </c>
      <c r="LE137" s="403">
        <f t="shared" si="349"/>
        <v>0</v>
      </c>
      <c r="LF137" s="403">
        <f t="shared" si="349"/>
        <v>0</v>
      </c>
      <c r="LG137" s="403">
        <f t="shared" si="349"/>
        <v>0</v>
      </c>
      <c r="LH137" s="403">
        <f t="shared" si="349"/>
        <v>0</v>
      </c>
      <c r="LI137" s="403">
        <f t="shared" si="349"/>
        <v>0</v>
      </c>
      <c r="LJ137" s="403">
        <f t="shared" si="349"/>
        <v>0</v>
      </c>
      <c r="LK137" s="403">
        <f t="shared" si="349"/>
        <v>0</v>
      </c>
      <c r="LL137" s="403">
        <f t="shared" si="349"/>
        <v>0</v>
      </c>
      <c r="LM137" s="403">
        <f t="shared" si="349"/>
        <v>0</v>
      </c>
      <c r="LN137" s="403">
        <f t="shared" si="349"/>
        <v>0</v>
      </c>
      <c r="LO137" s="403">
        <f t="shared" si="349"/>
        <v>0</v>
      </c>
      <c r="LP137" s="403">
        <f t="shared" si="349"/>
        <v>0</v>
      </c>
    </row>
    <row r="138">
      <c r="A138" s="331" t="str">
        <f t="shared" si="327"/>
        <v>09-2023</v>
      </c>
      <c r="B138" s="346">
        <f t="shared" si="333"/>
        <v>8160419.69</v>
      </c>
      <c r="C138" s="346">
        <f t="shared" si="334"/>
        <v>1.001234056</v>
      </c>
      <c r="D138" s="346"/>
      <c r="E138" s="403">
        <f t="shared" ref="E138:BP138" si="350">IF(and($A138-E$124&gt;=0,$A138-E$125&lt;0),E$132,0)</f>
        <v>121708.41</v>
      </c>
      <c r="F138" s="403">
        <f t="shared" si="350"/>
        <v>90594.48</v>
      </c>
      <c r="G138" s="403">
        <f t="shared" si="350"/>
        <v>120000</v>
      </c>
      <c r="H138" s="403">
        <f t="shared" si="350"/>
        <v>129552.28</v>
      </c>
      <c r="I138" s="403">
        <f t="shared" si="350"/>
        <v>107000</v>
      </c>
      <c r="J138" s="403">
        <f t="shared" si="350"/>
        <v>103565</v>
      </c>
      <c r="K138" s="403">
        <f t="shared" si="350"/>
        <v>128418.77</v>
      </c>
      <c r="L138" s="403">
        <f t="shared" si="350"/>
        <v>87232.36</v>
      </c>
      <c r="M138" s="403">
        <f t="shared" si="350"/>
        <v>99881.32</v>
      </c>
      <c r="N138" s="403">
        <f t="shared" si="350"/>
        <v>223221.57</v>
      </c>
      <c r="O138" s="403">
        <f t="shared" si="350"/>
        <v>180593.29</v>
      </c>
      <c r="P138" s="403">
        <f t="shared" si="350"/>
        <v>91968.82</v>
      </c>
      <c r="Q138" s="403">
        <f t="shared" si="350"/>
        <v>102434.8</v>
      </c>
      <c r="R138" s="403">
        <f t="shared" si="350"/>
        <v>181860.19</v>
      </c>
      <c r="S138" s="403">
        <f t="shared" si="350"/>
        <v>208031.99</v>
      </c>
      <c r="T138" s="403">
        <f t="shared" si="350"/>
        <v>217515.94</v>
      </c>
      <c r="U138" s="403">
        <f t="shared" si="350"/>
        <v>195596.52</v>
      </c>
      <c r="V138" s="403">
        <f t="shared" si="350"/>
        <v>184028.25</v>
      </c>
      <c r="W138" s="403">
        <f t="shared" si="350"/>
        <v>168878.71</v>
      </c>
      <c r="X138" s="403">
        <f t="shared" si="350"/>
        <v>162441.03</v>
      </c>
      <c r="Y138" s="403">
        <f t="shared" si="350"/>
        <v>134043.44</v>
      </c>
      <c r="Z138" s="403">
        <f t="shared" si="350"/>
        <v>835.25</v>
      </c>
      <c r="AA138" s="403">
        <f t="shared" si="350"/>
        <v>175069.23</v>
      </c>
      <c r="AB138" s="403">
        <f t="shared" si="350"/>
        <v>159907.69</v>
      </c>
      <c r="AC138" s="403">
        <f t="shared" si="350"/>
        <v>183879.61</v>
      </c>
      <c r="AD138" s="403">
        <f t="shared" si="350"/>
        <v>184851.11</v>
      </c>
      <c r="AE138" s="403">
        <f t="shared" si="350"/>
        <v>240730.29</v>
      </c>
      <c r="AF138" s="403">
        <f t="shared" si="350"/>
        <v>112998.23</v>
      </c>
      <c r="AG138" s="403">
        <f t="shared" si="350"/>
        <v>126237</v>
      </c>
      <c r="AH138" s="403">
        <f t="shared" si="350"/>
        <v>9142.22</v>
      </c>
      <c r="AI138" s="403">
        <f t="shared" si="350"/>
        <v>186686.77</v>
      </c>
      <c r="AJ138" s="403">
        <f t="shared" si="350"/>
        <v>42000</v>
      </c>
      <c r="AK138" s="403">
        <f t="shared" si="350"/>
        <v>271017.63</v>
      </c>
      <c r="AL138" s="403">
        <f t="shared" si="350"/>
        <v>5000</v>
      </c>
      <c r="AM138" s="403">
        <f t="shared" si="350"/>
        <v>127756.57</v>
      </c>
      <c r="AN138" s="403">
        <f t="shared" si="350"/>
        <v>237115.24</v>
      </c>
      <c r="AO138" s="403">
        <f t="shared" si="350"/>
        <v>158167.25</v>
      </c>
      <c r="AP138" s="403">
        <f t="shared" si="350"/>
        <v>103015</v>
      </c>
      <c r="AQ138" s="403">
        <f t="shared" si="350"/>
        <v>155500</v>
      </c>
      <c r="AR138" s="403">
        <f t="shared" si="350"/>
        <v>167620.78</v>
      </c>
      <c r="AS138" s="403">
        <f t="shared" si="350"/>
        <v>191134.2</v>
      </c>
      <c r="AT138" s="403">
        <f t="shared" si="350"/>
        <v>283068.43</v>
      </c>
      <c r="AU138" s="403">
        <f t="shared" si="350"/>
        <v>114804.31</v>
      </c>
      <c r="AV138" s="403">
        <f t="shared" si="350"/>
        <v>109785.34</v>
      </c>
      <c r="AW138" s="403">
        <f t="shared" si="350"/>
        <v>48000</v>
      </c>
      <c r="AX138" s="403">
        <f t="shared" si="350"/>
        <v>164702</v>
      </c>
      <c r="AY138" s="403">
        <f t="shared" si="350"/>
        <v>223255</v>
      </c>
      <c r="AZ138" s="403">
        <f t="shared" si="350"/>
        <v>72000</v>
      </c>
      <c r="BA138" s="403">
        <f t="shared" si="350"/>
        <v>97799.52</v>
      </c>
      <c r="BB138" s="403">
        <f t="shared" si="350"/>
        <v>242596.66</v>
      </c>
      <c r="BC138" s="403">
        <f t="shared" si="350"/>
        <v>108292.85</v>
      </c>
      <c r="BD138" s="403">
        <f t="shared" si="350"/>
        <v>238900</v>
      </c>
      <c r="BE138" s="403">
        <f t="shared" si="350"/>
        <v>101455.9</v>
      </c>
      <c r="BF138" s="403">
        <f t="shared" si="350"/>
        <v>23511.76</v>
      </c>
      <c r="BG138" s="403">
        <f t="shared" si="350"/>
        <v>20008.84</v>
      </c>
      <c r="BH138" s="403">
        <f t="shared" si="350"/>
        <v>77858.98</v>
      </c>
      <c r="BI138" s="403">
        <f t="shared" si="350"/>
        <v>45000</v>
      </c>
      <c r="BJ138" s="403">
        <f t="shared" si="350"/>
        <v>124565</v>
      </c>
      <c r="BK138" s="403">
        <f t="shared" si="350"/>
        <v>25000</v>
      </c>
      <c r="BL138" s="403">
        <f t="shared" si="350"/>
        <v>29885</v>
      </c>
      <c r="BM138" s="403">
        <f t="shared" si="350"/>
        <v>33809.25</v>
      </c>
      <c r="BN138" s="403">
        <f t="shared" si="350"/>
        <v>10969.85</v>
      </c>
      <c r="BO138" s="403">
        <f t="shared" si="350"/>
        <v>77861.76</v>
      </c>
      <c r="BP138" s="403">
        <f t="shared" si="350"/>
        <v>10058</v>
      </c>
      <c r="BQ138" s="403"/>
      <c r="BR138" s="403">
        <f t="shared" ref="BR138:EC138" si="351">IF(and($A138-BR$124&gt;=0,$A138-BR$125&lt;0),BR$132,0)</f>
        <v>0</v>
      </c>
      <c r="BS138" s="403">
        <f t="shared" si="351"/>
        <v>0</v>
      </c>
      <c r="BT138" s="403">
        <f t="shared" si="351"/>
        <v>0</v>
      </c>
      <c r="BU138" s="403">
        <f t="shared" si="351"/>
        <v>0</v>
      </c>
      <c r="BV138" s="403">
        <f t="shared" si="351"/>
        <v>0</v>
      </c>
      <c r="BW138" s="403">
        <f t="shared" si="351"/>
        <v>0</v>
      </c>
      <c r="BX138" s="403">
        <f t="shared" si="351"/>
        <v>0</v>
      </c>
      <c r="BY138" s="403">
        <f t="shared" si="351"/>
        <v>0</v>
      </c>
      <c r="BZ138" s="403">
        <f t="shared" si="351"/>
        <v>0</v>
      </c>
      <c r="CA138" s="403">
        <f t="shared" si="351"/>
        <v>0</v>
      </c>
      <c r="CB138" s="403">
        <f t="shared" si="351"/>
        <v>0</v>
      </c>
      <c r="CC138" s="403">
        <f t="shared" si="351"/>
        <v>0</v>
      </c>
      <c r="CD138" s="403">
        <f t="shared" si="351"/>
        <v>0</v>
      </c>
      <c r="CE138" s="403">
        <f t="shared" si="351"/>
        <v>0</v>
      </c>
      <c r="CF138" s="403">
        <f t="shared" si="351"/>
        <v>0</v>
      </c>
      <c r="CG138" s="403">
        <f t="shared" si="351"/>
        <v>0</v>
      </c>
      <c r="CH138" s="403">
        <f t="shared" si="351"/>
        <v>0</v>
      </c>
      <c r="CI138" s="403">
        <f t="shared" si="351"/>
        <v>0</v>
      </c>
      <c r="CJ138" s="403">
        <f t="shared" si="351"/>
        <v>0</v>
      </c>
      <c r="CK138" s="403">
        <f t="shared" si="351"/>
        <v>0</v>
      </c>
      <c r="CL138" s="403">
        <f t="shared" si="351"/>
        <v>0</v>
      </c>
      <c r="CM138" s="403">
        <f t="shared" si="351"/>
        <v>0</v>
      </c>
      <c r="CN138" s="403">
        <f t="shared" si="351"/>
        <v>0</v>
      </c>
      <c r="CO138" s="403">
        <f t="shared" si="351"/>
        <v>0</v>
      </c>
      <c r="CP138" s="403">
        <f t="shared" si="351"/>
        <v>0</v>
      </c>
      <c r="CQ138" s="403">
        <f t="shared" si="351"/>
        <v>0</v>
      </c>
      <c r="CR138" s="403">
        <f t="shared" si="351"/>
        <v>0</v>
      </c>
      <c r="CS138" s="403">
        <f t="shared" si="351"/>
        <v>0</v>
      </c>
      <c r="CT138" s="403">
        <f t="shared" si="351"/>
        <v>0</v>
      </c>
      <c r="CU138" s="403">
        <f t="shared" si="351"/>
        <v>0</v>
      </c>
      <c r="CV138" s="403">
        <f t="shared" si="351"/>
        <v>0</v>
      </c>
      <c r="CW138" s="403">
        <f t="shared" si="351"/>
        <v>0</v>
      </c>
      <c r="CX138" s="403">
        <f t="shared" si="351"/>
        <v>0</v>
      </c>
      <c r="CY138" s="403">
        <f t="shared" si="351"/>
        <v>0</v>
      </c>
      <c r="CZ138" s="403">
        <f t="shared" si="351"/>
        <v>0</v>
      </c>
      <c r="DA138" s="403">
        <f t="shared" si="351"/>
        <v>0</v>
      </c>
      <c r="DB138" s="403">
        <f t="shared" si="351"/>
        <v>0</v>
      </c>
      <c r="DC138" s="403">
        <f t="shared" si="351"/>
        <v>0</v>
      </c>
      <c r="DD138" s="403">
        <f t="shared" si="351"/>
        <v>0</v>
      </c>
      <c r="DE138" s="403">
        <f t="shared" si="351"/>
        <v>0</v>
      </c>
      <c r="DF138" s="403">
        <f t="shared" si="351"/>
        <v>0</v>
      </c>
      <c r="DG138" s="403">
        <f t="shared" si="351"/>
        <v>0</v>
      </c>
      <c r="DH138" s="403">
        <f t="shared" si="351"/>
        <v>0</v>
      </c>
      <c r="DI138" s="403">
        <f t="shared" si="351"/>
        <v>0</v>
      </c>
      <c r="DJ138" s="403">
        <f t="shared" si="351"/>
        <v>0</v>
      </c>
      <c r="DK138" s="403">
        <f t="shared" si="351"/>
        <v>0</v>
      </c>
      <c r="DL138" s="403">
        <f t="shared" si="351"/>
        <v>0</v>
      </c>
      <c r="DM138" s="403">
        <f t="shared" si="351"/>
        <v>0</v>
      </c>
      <c r="DN138" s="403">
        <f t="shared" si="351"/>
        <v>0</v>
      </c>
      <c r="DO138" s="403">
        <f t="shared" si="351"/>
        <v>0</v>
      </c>
      <c r="DP138" s="403">
        <f t="shared" si="351"/>
        <v>0</v>
      </c>
      <c r="DQ138" s="403">
        <f t="shared" si="351"/>
        <v>0</v>
      </c>
      <c r="DR138" s="403">
        <f t="shared" si="351"/>
        <v>0</v>
      </c>
      <c r="DS138" s="403">
        <f t="shared" si="351"/>
        <v>0</v>
      </c>
      <c r="DT138" s="403">
        <f t="shared" si="351"/>
        <v>0</v>
      </c>
      <c r="DU138" s="403">
        <f t="shared" si="351"/>
        <v>0</v>
      </c>
      <c r="DV138" s="403">
        <f t="shared" si="351"/>
        <v>0</v>
      </c>
      <c r="DW138" s="403">
        <f t="shared" si="351"/>
        <v>0</v>
      </c>
      <c r="DX138" s="403">
        <f t="shared" si="351"/>
        <v>0</v>
      </c>
      <c r="DY138" s="403">
        <f t="shared" si="351"/>
        <v>0</v>
      </c>
      <c r="DZ138" s="403">
        <f t="shared" si="351"/>
        <v>0</v>
      </c>
      <c r="EA138" s="403">
        <f t="shared" si="351"/>
        <v>0</v>
      </c>
      <c r="EB138" s="403">
        <f t="shared" si="351"/>
        <v>0</v>
      </c>
      <c r="EC138" s="403">
        <f t="shared" si="351"/>
        <v>0</v>
      </c>
      <c r="ED138" s="403"/>
      <c r="EE138" s="403">
        <f t="shared" ref="EE138:GP138" si="352">IF(and($A138-EE$124&gt;=0,$A138-EE$125&lt;0),EE$132,0)</f>
        <v>0</v>
      </c>
      <c r="EF138" s="403">
        <f t="shared" si="352"/>
        <v>0</v>
      </c>
      <c r="EG138" s="403">
        <f t="shared" si="352"/>
        <v>0</v>
      </c>
      <c r="EH138" s="403">
        <f t="shared" si="352"/>
        <v>0</v>
      </c>
      <c r="EI138" s="403">
        <f t="shared" si="352"/>
        <v>0</v>
      </c>
      <c r="EJ138" s="403">
        <f t="shared" si="352"/>
        <v>0</v>
      </c>
      <c r="EK138" s="403">
        <f t="shared" si="352"/>
        <v>0</v>
      </c>
      <c r="EL138" s="403">
        <f t="shared" si="352"/>
        <v>0</v>
      </c>
      <c r="EM138" s="403">
        <f t="shared" si="352"/>
        <v>0</v>
      </c>
      <c r="EN138" s="403">
        <f t="shared" si="352"/>
        <v>0</v>
      </c>
      <c r="EO138" s="403">
        <f t="shared" si="352"/>
        <v>0</v>
      </c>
      <c r="EP138" s="403">
        <f t="shared" si="352"/>
        <v>0</v>
      </c>
      <c r="EQ138" s="403">
        <f t="shared" si="352"/>
        <v>0</v>
      </c>
      <c r="ER138" s="403">
        <f t="shared" si="352"/>
        <v>0</v>
      </c>
      <c r="ES138" s="403">
        <f t="shared" si="352"/>
        <v>0</v>
      </c>
      <c r="ET138" s="403">
        <f t="shared" si="352"/>
        <v>0</v>
      </c>
      <c r="EU138" s="403">
        <f t="shared" si="352"/>
        <v>0</v>
      </c>
      <c r="EV138" s="403">
        <f t="shared" si="352"/>
        <v>0</v>
      </c>
      <c r="EW138" s="403">
        <f t="shared" si="352"/>
        <v>0</v>
      </c>
      <c r="EX138" s="403">
        <f t="shared" si="352"/>
        <v>0</v>
      </c>
      <c r="EY138" s="403">
        <f t="shared" si="352"/>
        <v>0</v>
      </c>
      <c r="EZ138" s="403">
        <f t="shared" si="352"/>
        <v>0</v>
      </c>
      <c r="FA138" s="403">
        <f t="shared" si="352"/>
        <v>0</v>
      </c>
      <c r="FB138" s="403">
        <f t="shared" si="352"/>
        <v>0</v>
      </c>
      <c r="FC138" s="403">
        <f t="shared" si="352"/>
        <v>0</v>
      </c>
      <c r="FD138" s="403">
        <f t="shared" si="352"/>
        <v>0</v>
      </c>
      <c r="FE138" s="403">
        <f t="shared" si="352"/>
        <v>0</v>
      </c>
      <c r="FF138" s="403">
        <f t="shared" si="352"/>
        <v>0</v>
      </c>
      <c r="FG138" s="403">
        <f t="shared" si="352"/>
        <v>0</v>
      </c>
      <c r="FH138" s="403">
        <f t="shared" si="352"/>
        <v>0</v>
      </c>
      <c r="FI138" s="403">
        <f t="shared" si="352"/>
        <v>0</v>
      </c>
      <c r="FJ138" s="403">
        <f t="shared" si="352"/>
        <v>0</v>
      </c>
      <c r="FK138" s="403">
        <f t="shared" si="352"/>
        <v>0</v>
      </c>
      <c r="FL138" s="403">
        <f t="shared" si="352"/>
        <v>0</v>
      </c>
      <c r="FM138" s="403">
        <f t="shared" si="352"/>
        <v>0</v>
      </c>
      <c r="FN138" s="403">
        <f t="shared" si="352"/>
        <v>0</v>
      </c>
      <c r="FO138" s="403">
        <f t="shared" si="352"/>
        <v>0</v>
      </c>
      <c r="FP138" s="403">
        <f t="shared" si="352"/>
        <v>0</v>
      </c>
      <c r="FQ138" s="403">
        <f t="shared" si="352"/>
        <v>0</v>
      </c>
      <c r="FR138" s="403">
        <f t="shared" si="352"/>
        <v>0</v>
      </c>
      <c r="FS138" s="403">
        <f t="shared" si="352"/>
        <v>0</v>
      </c>
      <c r="FT138" s="403">
        <f t="shared" si="352"/>
        <v>0</v>
      </c>
      <c r="FU138" s="403">
        <f t="shared" si="352"/>
        <v>0</v>
      </c>
      <c r="FV138" s="403">
        <f t="shared" si="352"/>
        <v>0</v>
      </c>
      <c r="FW138" s="403">
        <f t="shared" si="352"/>
        <v>0</v>
      </c>
      <c r="FX138" s="403">
        <f t="shared" si="352"/>
        <v>0</v>
      </c>
      <c r="FY138" s="403">
        <f t="shared" si="352"/>
        <v>0</v>
      </c>
      <c r="FZ138" s="403">
        <f t="shared" si="352"/>
        <v>0</v>
      </c>
      <c r="GA138" s="403">
        <f t="shared" si="352"/>
        <v>0</v>
      </c>
      <c r="GB138" s="403">
        <f t="shared" si="352"/>
        <v>0</v>
      </c>
      <c r="GC138" s="403">
        <f t="shared" si="352"/>
        <v>0</v>
      </c>
      <c r="GD138" s="403">
        <f t="shared" si="352"/>
        <v>0</v>
      </c>
      <c r="GE138" s="403">
        <f t="shared" si="352"/>
        <v>0</v>
      </c>
      <c r="GF138" s="403">
        <f t="shared" si="352"/>
        <v>0</v>
      </c>
      <c r="GG138" s="403">
        <f t="shared" si="352"/>
        <v>0</v>
      </c>
      <c r="GH138" s="403">
        <f t="shared" si="352"/>
        <v>0</v>
      </c>
      <c r="GI138" s="403">
        <f t="shared" si="352"/>
        <v>0</v>
      </c>
      <c r="GJ138" s="403">
        <f t="shared" si="352"/>
        <v>0</v>
      </c>
      <c r="GK138" s="403">
        <f t="shared" si="352"/>
        <v>0</v>
      </c>
      <c r="GL138" s="403">
        <f t="shared" si="352"/>
        <v>0</v>
      </c>
      <c r="GM138" s="403">
        <f t="shared" si="352"/>
        <v>0</v>
      </c>
      <c r="GN138" s="403">
        <f t="shared" si="352"/>
        <v>0</v>
      </c>
      <c r="GO138" s="403">
        <f t="shared" si="352"/>
        <v>0</v>
      </c>
      <c r="GP138" s="403">
        <f t="shared" si="352"/>
        <v>0</v>
      </c>
      <c r="GQ138" s="403"/>
      <c r="GR138" s="403">
        <f t="shared" ref="GR138:JC138" si="353">IF(and($A138-GR$124&gt;=0,$A138-GR$125&lt;0),GR$132,0)</f>
        <v>0</v>
      </c>
      <c r="GS138" s="403">
        <f t="shared" si="353"/>
        <v>0</v>
      </c>
      <c r="GT138" s="403">
        <f t="shared" si="353"/>
        <v>0</v>
      </c>
      <c r="GU138" s="403">
        <f t="shared" si="353"/>
        <v>0</v>
      </c>
      <c r="GV138" s="403">
        <f t="shared" si="353"/>
        <v>0</v>
      </c>
      <c r="GW138" s="403">
        <f t="shared" si="353"/>
        <v>0</v>
      </c>
      <c r="GX138" s="403">
        <f t="shared" si="353"/>
        <v>0</v>
      </c>
      <c r="GY138" s="403">
        <f t="shared" si="353"/>
        <v>0</v>
      </c>
      <c r="GZ138" s="403">
        <f t="shared" si="353"/>
        <v>0</v>
      </c>
      <c r="HA138" s="403">
        <f t="shared" si="353"/>
        <v>0</v>
      </c>
      <c r="HB138" s="403">
        <f t="shared" si="353"/>
        <v>0</v>
      </c>
      <c r="HC138" s="403">
        <f t="shared" si="353"/>
        <v>0</v>
      </c>
      <c r="HD138" s="403">
        <f t="shared" si="353"/>
        <v>0</v>
      </c>
      <c r="HE138" s="403">
        <f t="shared" si="353"/>
        <v>0</v>
      </c>
      <c r="HF138" s="403">
        <f t="shared" si="353"/>
        <v>0</v>
      </c>
      <c r="HG138" s="403">
        <f t="shared" si="353"/>
        <v>0</v>
      </c>
      <c r="HH138" s="403">
        <f t="shared" si="353"/>
        <v>0</v>
      </c>
      <c r="HI138" s="403">
        <f t="shared" si="353"/>
        <v>0</v>
      </c>
      <c r="HJ138" s="403">
        <f t="shared" si="353"/>
        <v>0</v>
      </c>
      <c r="HK138" s="403">
        <f t="shared" si="353"/>
        <v>0</v>
      </c>
      <c r="HL138" s="403">
        <f t="shared" si="353"/>
        <v>0</v>
      </c>
      <c r="HM138" s="403">
        <f t="shared" si="353"/>
        <v>0</v>
      </c>
      <c r="HN138" s="403">
        <f t="shared" si="353"/>
        <v>0</v>
      </c>
      <c r="HO138" s="403">
        <f t="shared" si="353"/>
        <v>0</v>
      </c>
      <c r="HP138" s="403">
        <f t="shared" si="353"/>
        <v>0</v>
      </c>
      <c r="HQ138" s="403">
        <f t="shared" si="353"/>
        <v>0</v>
      </c>
      <c r="HR138" s="403">
        <f t="shared" si="353"/>
        <v>0</v>
      </c>
      <c r="HS138" s="403">
        <f t="shared" si="353"/>
        <v>0</v>
      </c>
      <c r="HT138" s="403">
        <f t="shared" si="353"/>
        <v>0</v>
      </c>
      <c r="HU138" s="403">
        <f t="shared" si="353"/>
        <v>0</v>
      </c>
      <c r="HV138" s="403">
        <f t="shared" si="353"/>
        <v>0</v>
      </c>
      <c r="HW138" s="403">
        <f t="shared" si="353"/>
        <v>0</v>
      </c>
      <c r="HX138" s="403">
        <f t="shared" si="353"/>
        <v>0</v>
      </c>
      <c r="HY138" s="403">
        <f t="shared" si="353"/>
        <v>0</v>
      </c>
      <c r="HZ138" s="403">
        <f t="shared" si="353"/>
        <v>0</v>
      </c>
      <c r="IA138" s="403">
        <f t="shared" si="353"/>
        <v>0</v>
      </c>
      <c r="IB138" s="403">
        <f t="shared" si="353"/>
        <v>0</v>
      </c>
      <c r="IC138" s="403">
        <f t="shared" si="353"/>
        <v>0</v>
      </c>
      <c r="ID138" s="403">
        <f t="shared" si="353"/>
        <v>0</v>
      </c>
      <c r="IE138" s="403">
        <f t="shared" si="353"/>
        <v>0</v>
      </c>
      <c r="IF138" s="403">
        <f t="shared" si="353"/>
        <v>0</v>
      </c>
      <c r="IG138" s="403">
        <f t="shared" si="353"/>
        <v>0</v>
      </c>
      <c r="IH138" s="403">
        <f t="shared" si="353"/>
        <v>0</v>
      </c>
      <c r="II138" s="403">
        <f t="shared" si="353"/>
        <v>0</v>
      </c>
      <c r="IJ138" s="403">
        <f t="shared" si="353"/>
        <v>0</v>
      </c>
      <c r="IK138" s="403">
        <f t="shared" si="353"/>
        <v>0</v>
      </c>
      <c r="IL138" s="403">
        <f t="shared" si="353"/>
        <v>0</v>
      </c>
      <c r="IM138" s="403">
        <f t="shared" si="353"/>
        <v>0</v>
      </c>
      <c r="IN138" s="403">
        <f t="shared" si="353"/>
        <v>0</v>
      </c>
      <c r="IO138" s="403">
        <f t="shared" si="353"/>
        <v>0</v>
      </c>
      <c r="IP138" s="403">
        <f t="shared" si="353"/>
        <v>0</v>
      </c>
      <c r="IQ138" s="403">
        <f t="shared" si="353"/>
        <v>0</v>
      </c>
      <c r="IR138" s="403">
        <f t="shared" si="353"/>
        <v>0</v>
      </c>
      <c r="IS138" s="403">
        <f t="shared" si="353"/>
        <v>0</v>
      </c>
      <c r="IT138" s="403">
        <f t="shared" si="353"/>
        <v>0</v>
      </c>
      <c r="IU138" s="403">
        <f t="shared" si="353"/>
        <v>0</v>
      </c>
      <c r="IV138" s="403">
        <f t="shared" si="353"/>
        <v>0</v>
      </c>
      <c r="IW138" s="403">
        <f t="shared" si="353"/>
        <v>0</v>
      </c>
      <c r="IX138" s="403">
        <f t="shared" si="353"/>
        <v>0</v>
      </c>
      <c r="IY138" s="403">
        <f t="shared" si="353"/>
        <v>0</v>
      </c>
      <c r="IZ138" s="403">
        <f t="shared" si="353"/>
        <v>0</v>
      </c>
      <c r="JA138" s="403">
        <f t="shared" si="353"/>
        <v>0</v>
      </c>
      <c r="JB138" s="403">
        <f t="shared" si="353"/>
        <v>0</v>
      </c>
      <c r="JC138" s="403">
        <f t="shared" si="353"/>
        <v>0</v>
      </c>
      <c r="JD138" s="403"/>
      <c r="JE138" s="403">
        <f t="shared" ref="JE138:LP138" si="354">IF(and($A138-JE$124&gt;=0,$A138-JE$125&lt;0),JE$132,0)</f>
        <v>0</v>
      </c>
      <c r="JF138" s="403">
        <f t="shared" si="354"/>
        <v>0</v>
      </c>
      <c r="JG138" s="403">
        <f t="shared" si="354"/>
        <v>0</v>
      </c>
      <c r="JH138" s="403">
        <f t="shared" si="354"/>
        <v>0</v>
      </c>
      <c r="JI138" s="403">
        <f t="shared" si="354"/>
        <v>0</v>
      </c>
      <c r="JJ138" s="403">
        <f t="shared" si="354"/>
        <v>0</v>
      </c>
      <c r="JK138" s="403">
        <f t="shared" si="354"/>
        <v>0</v>
      </c>
      <c r="JL138" s="403">
        <f t="shared" si="354"/>
        <v>0</v>
      </c>
      <c r="JM138" s="403">
        <f t="shared" si="354"/>
        <v>0</v>
      </c>
      <c r="JN138" s="403">
        <f t="shared" si="354"/>
        <v>0</v>
      </c>
      <c r="JO138" s="403">
        <f t="shared" si="354"/>
        <v>0</v>
      </c>
      <c r="JP138" s="403">
        <f t="shared" si="354"/>
        <v>0</v>
      </c>
      <c r="JQ138" s="403">
        <f t="shared" si="354"/>
        <v>0</v>
      </c>
      <c r="JR138" s="403">
        <f t="shared" si="354"/>
        <v>0</v>
      </c>
      <c r="JS138" s="403">
        <f t="shared" si="354"/>
        <v>0</v>
      </c>
      <c r="JT138" s="403">
        <f t="shared" si="354"/>
        <v>0</v>
      </c>
      <c r="JU138" s="403">
        <f t="shared" si="354"/>
        <v>0</v>
      </c>
      <c r="JV138" s="403">
        <f t="shared" si="354"/>
        <v>0</v>
      </c>
      <c r="JW138" s="403">
        <f t="shared" si="354"/>
        <v>0</v>
      </c>
      <c r="JX138" s="403">
        <f t="shared" si="354"/>
        <v>0</v>
      </c>
      <c r="JY138" s="403">
        <f t="shared" si="354"/>
        <v>0</v>
      </c>
      <c r="JZ138" s="403">
        <f t="shared" si="354"/>
        <v>0</v>
      </c>
      <c r="KA138" s="403">
        <f t="shared" si="354"/>
        <v>0</v>
      </c>
      <c r="KB138" s="403">
        <f t="shared" si="354"/>
        <v>0</v>
      </c>
      <c r="KC138" s="403">
        <f t="shared" si="354"/>
        <v>0</v>
      </c>
      <c r="KD138" s="403">
        <f t="shared" si="354"/>
        <v>0</v>
      </c>
      <c r="KE138" s="403">
        <f t="shared" si="354"/>
        <v>0</v>
      </c>
      <c r="KF138" s="403">
        <f t="shared" si="354"/>
        <v>0</v>
      </c>
      <c r="KG138" s="403">
        <f t="shared" si="354"/>
        <v>0</v>
      </c>
      <c r="KH138" s="403">
        <f t="shared" si="354"/>
        <v>0</v>
      </c>
      <c r="KI138" s="403">
        <f t="shared" si="354"/>
        <v>0</v>
      </c>
      <c r="KJ138" s="403">
        <f t="shared" si="354"/>
        <v>0</v>
      </c>
      <c r="KK138" s="403">
        <f t="shared" si="354"/>
        <v>0</v>
      </c>
      <c r="KL138" s="403">
        <f t="shared" si="354"/>
        <v>0</v>
      </c>
      <c r="KM138" s="403">
        <f t="shared" si="354"/>
        <v>0</v>
      </c>
      <c r="KN138" s="403">
        <f t="shared" si="354"/>
        <v>0</v>
      </c>
      <c r="KO138" s="403">
        <f t="shared" si="354"/>
        <v>0</v>
      </c>
      <c r="KP138" s="403">
        <f t="shared" si="354"/>
        <v>0</v>
      </c>
      <c r="KQ138" s="403">
        <f t="shared" si="354"/>
        <v>0</v>
      </c>
      <c r="KR138" s="403">
        <f t="shared" si="354"/>
        <v>0</v>
      </c>
      <c r="KS138" s="403">
        <f t="shared" si="354"/>
        <v>0</v>
      </c>
      <c r="KT138" s="403">
        <f t="shared" si="354"/>
        <v>0</v>
      </c>
      <c r="KU138" s="403">
        <f t="shared" si="354"/>
        <v>0</v>
      </c>
      <c r="KV138" s="403">
        <f t="shared" si="354"/>
        <v>0</v>
      </c>
      <c r="KW138" s="403">
        <f t="shared" si="354"/>
        <v>0</v>
      </c>
      <c r="KX138" s="403">
        <f t="shared" si="354"/>
        <v>0</v>
      </c>
      <c r="KY138" s="403">
        <f t="shared" si="354"/>
        <v>0</v>
      </c>
      <c r="KZ138" s="403">
        <f t="shared" si="354"/>
        <v>0</v>
      </c>
      <c r="LA138" s="403">
        <f t="shared" si="354"/>
        <v>0</v>
      </c>
      <c r="LB138" s="403">
        <f t="shared" si="354"/>
        <v>0</v>
      </c>
      <c r="LC138" s="403">
        <f t="shared" si="354"/>
        <v>0</v>
      </c>
      <c r="LD138" s="403">
        <f t="shared" si="354"/>
        <v>0</v>
      </c>
      <c r="LE138" s="403">
        <f t="shared" si="354"/>
        <v>0</v>
      </c>
      <c r="LF138" s="403">
        <f t="shared" si="354"/>
        <v>0</v>
      </c>
      <c r="LG138" s="403">
        <f t="shared" si="354"/>
        <v>0</v>
      </c>
      <c r="LH138" s="403">
        <f t="shared" si="354"/>
        <v>0</v>
      </c>
      <c r="LI138" s="403">
        <f t="shared" si="354"/>
        <v>0</v>
      </c>
      <c r="LJ138" s="403">
        <f t="shared" si="354"/>
        <v>0</v>
      </c>
      <c r="LK138" s="403">
        <f t="shared" si="354"/>
        <v>0</v>
      </c>
      <c r="LL138" s="403">
        <f t="shared" si="354"/>
        <v>0</v>
      </c>
      <c r="LM138" s="403">
        <f t="shared" si="354"/>
        <v>0</v>
      </c>
      <c r="LN138" s="403">
        <f t="shared" si="354"/>
        <v>0</v>
      </c>
      <c r="LO138" s="403">
        <f t="shared" si="354"/>
        <v>0</v>
      </c>
      <c r="LP138" s="403">
        <f t="shared" si="354"/>
        <v>0</v>
      </c>
    </row>
    <row r="139">
      <c r="A139" s="331" t="str">
        <f t="shared" si="327"/>
        <v>12-2023</v>
      </c>
      <c r="B139" s="346">
        <f t="shared" si="333"/>
        <v>8160419.69</v>
      </c>
      <c r="C139" s="346">
        <f t="shared" si="334"/>
        <v>1.001234056</v>
      </c>
      <c r="D139" s="346"/>
      <c r="E139" s="403">
        <f t="shared" ref="E139:BP139" si="355">IF(and($A139-E$124&gt;=0,$A139-E$125&lt;0),E$132,0)</f>
        <v>121708.41</v>
      </c>
      <c r="F139" s="403">
        <f t="shared" si="355"/>
        <v>90594.48</v>
      </c>
      <c r="G139" s="403">
        <f t="shared" si="355"/>
        <v>120000</v>
      </c>
      <c r="H139" s="403">
        <f t="shared" si="355"/>
        <v>129552.28</v>
      </c>
      <c r="I139" s="403">
        <f t="shared" si="355"/>
        <v>107000</v>
      </c>
      <c r="J139" s="403">
        <f t="shared" si="355"/>
        <v>103565</v>
      </c>
      <c r="K139" s="403">
        <f t="shared" si="355"/>
        <v>128418.77</v>
      </c>
      <c r="L139" s="403">
        <f t="shared" si="355"/>
        <v>87232.36</v>
      </c>
      <c r="M139" s="403">
        <f t="shared" si="355"/>
        <v>99881.32</v>
      </c>
      <c r="N139" s="403">
        <f t="shared" si="355"/>
        <v>223221.57</v>
      </c>
      <c r="O139" s="403">
        <f t="shared" si="355"/>
        <v>180593.29</v>
      </c>
      <c r="P139" s="403">
        <f t="shared" si="355"/>
        <v>91968.82</v>
      </c>
      <c r="Q139" s="403">
        <f t="shared" si="355"/>
        <v>102434.8</v>
      </c>
      <c r="R139" s="403">
        <f t="shared" si="355"/>
        <v>181860.19</v>
      </c>
      <c r="S139" s="403">
        <f t="shared" si="355"/>
        <v>208031.99</v>
      </c>
      <c r="T139" s="403">
        <f t="shared" si="355"/>
        <v>217515.94</v>
      </c>
      <c r="U139" s="403">
        <f t="shared" si="355"/>
        <v>195596.52</v>
      </c>
      <c r="V139" s="403">
        <f t="shared" si="355"/>
        <v>184028.25</v>
      </c>
      <c r="W139" s="403">
        <f t="shared" si="355"/>
        <v>168878.71</v>
      </c>
      <c r="X139" s="403">
        <f t="shared" si="355"/>
        <v>162441.03</v>
      </c>
      <c r="Y139" s="403">
        <f t="shared" si="355"/>
        <v>134043.44</v>
      </c>
      <c r="Z139" s="403">
        <f t="shared" si="355"/>
        <v>835.25</v>
      </c>
      <c r="AA139" s="403">
        <f t="shared" si="355"/>
        <v>175069.23</v>
      </c>
      <c r="AB139" s="403">
        <f t="shared" si="355"/>
        <v>159907.69</v>
      </c>
      <c r="AC139" s="403">
        <f t="shared" si="355"/>
        <v>183879.61</v>
      </c>
      <c r="AD139" s="403">
        <f t="shared" si="355"/>
        <v>184851.11</v>
      </c>
      <c r="AE139" s="403">
        <f t="shared" si="355"/>
        <v>240730.29</v>
      </c>
      <c r="AF139" s="403">
        <f t="shared" si="355"/>
        <v>112998.23</v>
      </c>
      <c r="AG139" s="403">
        <f t="shared" si="355"/>
        <v>126237</v>
      </c>
      <c r="AH139" s="403">
        <f t="shared" si="355"/>
        <v>9142.22</v>
      </c>
      <c r="AI139" s="403">
        <f t="shared" si="355"/>
        <v>186686.77</v>
      </c>
      <c r="AJ139" s="403">
        <f t="shared" si="355"/>
        <v>42000</v>
      </c>
      <c r="AK139" s="403">
        <f t="shared" si="355"/>
        <v>271017.63</v>
      </c>
      <c r="AL139" s="403">
        <f t="shared" si="355"/>
        <v>5000</v>
      </c>
      <c r="AM139" s="403">
        <f t="shared" si="355"/>
        <v>127756.57</v>
      </c>
      <c r="AN139" s="403">
        <f t="shared" si="355"/>
        <v>237115.24</v>
      </c>
      <c r="AO139" s="403">
        <f t="shared" si="355"/>
        <v>158167.25</v>
      </c>
      <c r="AP139" s="403">
        <f t="shared" si="355"/>
        <v>103015</v>
      </c>
      <c r="AQ139" s="403">
        <f t="shared" si="355"/>
        <v>155500</v>
      </c>
      <c r="AR139" s="403">
        <f t="shared" si="355"/>
        <v>167620.78</v>
      </c>
      <c r="AS139" s="403">
        <f t="shared" si="355"/>
        <v>191134.2</v>
      </c>
      <c r="AT139" s="403">
        <f t="shared" si="355"/>
        <v>283068.43</v>
      </c>
      <c r="AU139" s="403">
        <f t="shared" si="355"/>
        <v>114804.31</v>
      </c>
      <c r="AV139" s="403">
        <f t="shared" si="355"/>
        <v>109785.34</v>
      </c>
      <c r="AW139" s="403">
        <f t="shared" si="355"/>
        <v>48000</v>
      </c>
      <c r="AX139" s="403">
        <f t="shared" si="355"/>
        <v>164702</v>
      </c>
      <c r="AY139" s="403">
        <f t="shared" si="355"/>
        <v>223255</v>
      </c>
      <c r="AZ139" s="403">
        <f t="shared" si="355"/>
        <v>72000</v>
      </c>
      <c r="BA139" s="403">
        <f t="shared" si="355"/>
        <v>97799.52</v>
      </c>
      <c r="BB139" s="403">
        <f t="shared" si="355"/>
        <v>242596.66</v>
      </c>
      <c r="BC139" s="403">
        <f t="shared" si="355"/>
        <v>108292.85</v>
      </c>
      <c r="BD139" s="403">
        <f t="shared" si="355"/>
        <v>238900</v>
      </c>
      <c r="BE139" s="403">
        <f t="shared" si="355"/>
        <v>101455.9</v>
      </c>
      <c r="BF139" s="403">
        <f t="shared" si="355"/>
        <v>23511.76</v>
      </c>
      <c r="BG139" s="403">
        <f t="shared" si="355"/>
        <v>20008.84</v>
      </c>
      <c r="BH139" s="403">
        <f t="shared" si="355"/>
        <v>77858.98</v>
      </c>
      <c r="BI139" s="403">
        <f t="shared" si="355"/>
        <v>45000</v>
      </c>
      <c r="BJ139" s="403">
        <f t="shared" si="355"/>
        <v>124565</v>
      </c>
      <c r="BK139" s="403">
        <f t="shared" si="355"/>
        <v>25000</v>
      </c>
      <c r="BL139" s="403">
        <f t="shared" si="355"/>
        <v>29885</v>
      </c>
      <c r="BM139" s="403">
        <f t="shared" si="355"/>
        <v>33809.25</v>
      </c>
      <c r="BN139" s="403">
        <f t="shared" si="355"/>
        <v>10969.85</v>
      </c>
      <c r="BO139" s="403">
        <f t="shared" si="355"/>
        <v>77861.76</v>
      </c>
      <c r="BP139" s="403">
        <f t="shared" si="355"/>
        <v>10058</v>
      </c>
      <c r="BQ139" s="403"/>
      <c r="BR139" s="403">
        <f t="shared" ref="BR139:EC139" si="356">IF(and($A139-BR$124&gt;=0,$A139-BR$125&lt;0),BR$132,0)</f>
        <v>0</v>
      </c>
      <c r="BS139" s="403">
        <f t="shared" si="356"/>
        <v>0</v>
      </c>
      <c r="BT139" s="403">
        <f t="shared" si="356"/>
        <v>0</v>
      </c>
      <c r="BU139" s="403">
        <f t="shared" si="356"/>
        <v>0</v>
      </c>
      <c r="BV139" s="403">
        <f t="shared" si="356"/>
        <v>0</v>
      </c>
      <c r="BW139" s="403">
        <f t="shared" si="356"/>
        <v>0</v>
      </c>
      <c r="BX139" s="403">
        <f t="shared" si="356"/>
        <v>0</v>
      </c>
      <c r="BY139" s="403">
        <f t="shared" si="356"/>
        <v>0</v>
      </c>
      <c r="BZ139" s="403">
        <f t="shared" si="356"/>
        <v>0</v>
      </c>
      <c r="CA139" s="403">
        <f t="shared" si="356"/>
        <v>0</v>
      </c>
      <c r="CB139" s="403">
        <f t="shared" si="356"/>
        <v>0</v>
      </c>
      <c r="CC139" s="403">
        <f t="shared" si="356"/>
        <v>0</v>
      </c>
      <c r="CD139" s="403">
        <f t="shared" si="356"/>
        <v>0</v>
      </c>
      <c r="CE139" s="403">
        <f t="shared" si="356"/>
        <v>0</v>
      </c>
      <c r="CF139" s="403">
        <f t="shared" si="356"/>
        <v>0</v>
      </c>
      <c r="CG139" s="403">
        <f t="shared" si="356"/>
        <v>0</v>
      </c>
      <c r="CH139" s="403">
        <f t="shared" si="356"/>
        <v>0</v>
      </c>
      <c r="CI139" s="403">
        <f t="shared" si="356"/>
        <v>0</v>
      </c>
      <c r="CJ139" s="403">
        <f t="shared" si="356"/>
        <v>0</v>
      </c>
      <c r="CK139" s="403">
        <f t="shared" si="356"/>
        <v>0</v>
      </c>
      <c r="CL139" s="403">
        <f t="shared" si="356"/>
        <v>0</v>
      </c>
      <c r="CM139" s="403">
        <f t="shared" si="356"/>
        <v>0</v>
      </c>
      <c r="CN139" s="403">
        <f t="shared" si="356"/>
        <v>0</v>
      </c>
      <c r="CO139" s="403">
        <f t="shared" si="356"/>
        <v>0</v>
      </c>
      <c r="CP139" s="403">
        <f t="shared" si="356"/>
        <v>0</v>
      </c>
      <c r="CQ139" s="403">
        <f t="shared" si="356"/>
        <v>0</v>
      </c>
      <c r="CR139" s="403">
        <f t="shared" si="356"/>
        <v>0</v>
      </c>
      <c r="CS139" s="403">
        <f t="shared" si="356"/>
        <v>0</v>
      </c>
      <c r="CT139" s="403">
        <f t="shared" si="356"/>
        <v>0</v>
      </c>
      <c r="CU139" s="403">
        <f t="shared" si="356"/>
        <v>0</v>
      </c>
      <c r="CV139" s="403">
        <f t="shared" si="356"/>
        <v>0</v>
      </c>
      <c r="CW139" s="403">
        <f t="shared" si="356"/>
        <v>0</v>
      </c>
      <c r="CX139" s="403">
        <f t="shared" si="356"/>
        <v>0</v>
      </c>
      <c r="CY139" s="403">
        <f t="shared" si="356"/>
        <v>0</v>
      </c>
      <c r="CZ139" s="403">
        <f t="shared" si="356"/>
        <v>0</v>
      </c>
      <c r="DA139" s="403">
        <f t="shared" si="356"/>
        <v>0</v>
      </c>
      <c r="DB139" s="403">
        <f t="shared" si="356"/>
        <v>0</v>
      </c>
      <c r="DC139" s="403">
        <f t="shared" si="356"/>
        <v>0</v>
      </c>
      <c r="DD139" s="403">
        <f t="shared" si="356"/>
        <v>0</v>
      </c>
      <c r="DE139" s="403">
        <f t="shared" si="356"/>
        <v>0</v>
      </c>
      <c r="DF139" s="403">
        <f t="shared" si="356"/>
        <v>0</v>
      </c>
      <c r="DG139" s="403">
        <f t="shared" si="356"/>
        <v>0</v>
      </c>
      <c r="DH139" s="403">
        <f t="shared" si="356"/>
        <v>0</v>
      </c>
      <c r="DI139" s="403">
        <f t="shared" si="356"/>
        <v>0</v>
      </c>
      <c r="DJ139" s="403">
        <f t="shared" si="356"/>
        <v>0</v>
      </c>
      <c r="DK139" s="403">
        <f t="shared" si="356"/>
        <v>0</v>
      </c>
      <c r="DL139" s="403">
        <f t="shared" si="356"/>
        <v>0</v>
      </c>
      <c r="DM139" s="403">
        <f t="shared" si="356"/>
        <v>0</v>
      </c>
      <c r="DN139" s="403">
        <f t="shared" si="356"/>
        <v>0</v>
      </c>
      <c r="DO139" s="403">
        <f t="shared" si="356"/>
        <v>0</v>
      </c>
      <c r="DP139" s="403">
        <f t="shared" si="356"/>
        <v>0</v>
      </c>
      <c r="DQ139" s="403">
        <f t="shared" si="356"/>
        <v>0</v>
      </c>
      <c r="DR139" s="403">
        <f t="shared" si="356"/>
        <v>0</v>
      </c>
      <c r="DS139" s="403">
        <f t="shared" si="356"/>
        <v>0</v>
      </c>
      <c r="DT139" s="403">
        <f t="shared" si="356"/>
        <v>0</v>
      </c>
      <c r="DU139" s="403">
        <f t="shared" si="356"/>
        <v>0</v>
      </c>
      <c r="DV139" s="403">
        <f t="shared" si="356"/>
        <v>0</v>
      </c>
      <c r="DW139" s="403">
        <f t="shared" si="356"/>
        <v>0</v>
      </c>
      <c r="DX139" s="403">
        <f t="shared" si="356"/>
        <v>0</v>
      </c>
      <c r="DY139" s="403">
        <f t="shared" si="356"/>
        <v>0</v>
      </c>
      <c r="DZ139" s="403">
        <f t="shared" si="356"/>
        <v>0</v>
      </c>
      <c r="EA139" s="403">
        <f t="shared" si="356"/>
        <v>0</v>
      </c>
      <c r="EB139" s="403">
        <f t="shared" si="356"/>
        <v>0</v>
      </c>
      <c r="EC139" s="403">
        <f t="shared" si="356"/>
        <v>0</v>
      </c>
      <c r="ED139" s="403"/>
      <c r="EE139" s="403">
        <f t="shared" ref="EE139:GP139" si="357">IF(and($A139-EE$124&gt;=0,$A139-EE$125&lt;0),EE$132,0)</f>
        <v>0</v>
      </c>
      <c r="EF139" s="403">
        <f t="shared" si="357"/>
        <v>0</v>
      </c>
      <c r="EG139" s="403">
        <f t="shared" si="357"/>
        <v>0</v>
      </c>
      <c r="EH139" s="403">
        <f t="shared" si="357"/>
        <v>0</v>
      </c>
      <c r="EI139" s="403">
        <f t="shared" si="357"/>
        <v>0</v>
      </c>
      <c r="EJ139" s="403">
        <f t="shared" si="357"/>
        <v>0</v>
      </c>
      <c r="EK139" s="403">
        <f t="shared" si="357"/>
        <v>0</v>
      </c>
      <c r="EL139" s="403">
        <f t="shared" si="357"/>
        <v>0</v>
      </c>
      <c r="EM139" s="403">
        <f t="shared" si="357"/>
        <v>0</v>
      </c>
      <c r="EN139" s="403">
        <f t="shared" si="357"/>
        <v>0</v>
      </c>
      <c r="EO139" s="403">
        <f t="shared" si="357"/>
        <v>0</v>
      </c>
      <c r="EP139" s="403">
        <f t="shared" si="357"/>
        <v>0</v>
      </c>
      <c r="EQ139" s="403">
        <f t="shared" si="357"/>
        <v>0</v>
      </c>
      <c r="ER139" s="403">
        <f t="shared" si="357"/>
        <v>0</v>
      </c>
      <c r="ES139" s="403">
        <f t="shared" si="357"/>
        <v>0</v>
      </c>
      <c r="ET139" s="403">
        <f t="shared" si="357"/>
        <v>0</v>
      </c>
      <c r="EU139" s="403">
        <f t="shared" si="357"/>
        <v>0</v>
      </c>
      <c r="EV139" s="403">
        <f t="shared" si="357"/>
        <v>0</v>
      </c>
      <c r="EW139" s="403">
        <f t="shared" si="357"/>
        <v>0</v>
      </c>
      <c r="EX139" s="403">
        <f t="shared" si="357"/>
        <v>0</v>
      </c>
      <c r="EY139" s="403">
        <f t="shared" si="357"/>
        <v>0</v>
      </c>
      <c r="EZ139" s="403">
        <f t="shared" si="357"/>
        <v>0</v>
      </c>
      <c r="FA139" s="403">
        <f t="shared" si="357"/>
        <v>0</v>
      </c>
      <c r="FB139" s="403">
        <f t="shared" si="357"/>
        <v>0</v>
      </c>
      <c r="FC139" s="403">
        <f t="shared" si="357"/>
        <v>0</v>
      </c>
      <c r="FD139" s="403">
        <f t="shared" si="357"/>
        <v>0</v>
      </c>
      <c r="FE139" s="403">
        <f t="shared" si="357"/>
        <v>0</v>
      </c>
      <c r="FF139" s="403">
        <f t="shared" si="357"/>
        <v>0</v>
      </c>
      <c r="FG139" s="403">
        <f t="shared" si="357"/>
        <v>0</v>
      </c>
      <c r="FH139" s="403">
        <f t="shared" si="357"/>
        <v>0</v>
      </c>
      <c r="FI139" s="403">
        <f t="shared" si="357"/>
        <v>0</v>
      </c>
      <c r="FJ139" s="403">
        <f t="shared" si="357"/>
        <v>0</v>
      </c>
      <c r="FK139" s="403">
        <f t="shared" si="357"/>
        <v>0</v>
      </c>
      <c r="FL139" s="403">
        <f t="shared" si="357"/>
        <v>0</v>
      </c>
      <c r="FM139" s="403">
        <f t="shared" si="357"/>
        <v>0</v>
      </c>
      <c r="FN139" s="403">
        <f t="shared" si="357"/>
        <v>0</v>
      </c>
      <c r="FO139" s="403">
        <f t="shared" si="357"/>
        <v>0</v>
      </c>
      <c r="FP139" s="403">
        <f t="shared" si="357"/>
        <v>0</v>
      </c>
      <c r="FQ139" s="403">
        <f t="shared" si="357"/>
        <v>0</v>
      </c>
      <c r="FR139" s="403">
        <f t="shared" si="357"/>
        <v>0</v>
      </c>
      <c r="FS139" s="403">
        <f t="shared" si="357"/>
        <v>0</v>
      </c>
      <c r="FT139" s="403">
        <f t="shared" si="357"/>
        <v>0</v>
      </c>
      <c r="FU139" s="403">
        <f t="shared" si="357"/>
        <v>0</v>
      </c>
      <c r="FV139" s="403">
        <f t="shared" si="357"/>
        <v>0</v>
      </c>
      <c r="FW139" s="403">
        <f t="shared" si="357"/>
        <v>0</v>
      </c>
      <c r="FX139" s="403">
        <f t="shared" si="357"/>
        <v>0</v>
      </c>
      <c r="FY139" s="403">
        <f t="shared" si="357"/>
        <v>0</v>
      </c>
      <c r="FZ139" s="403">
        <f t="shared" si="357"/>
        <v>0</v>
      </c>
      <c r="GA139" s="403">
        <f t="shared" si="357"/>
        <v>0</v>
      </c>
      <c r="GB139" s="403">
        <f t="shared" si="357"/>
        <v>0</v>
      </c>
      <c r="GC139" s="403">
        <f t="shared" si="357"/>
        <v>0</v>
      </c>
      <c r="GD139" s="403">
        <f t="shared" si="357"/>
        <v>0</v>
      </c>
      <c r="GE139" s="403">
        <f t="shared" si="357"/>
        <v>0</v>
      </c>
      <c r="GF139" s="403">
        <f t="shared" si="357"/>
        <v>0</v>
      </c>
      <c r="GG139" s="403">
        <f t="shared" si="357"/>
        <v>0</v>
      </c>
      <c r="GH139" s="403">
        <f t="shared" si="357"/>
        <v>0</v>
      </c>
      <c r="GI139" s="403">
        <f t="shared" si="357"/>
        <v>0</v>
      </c>
      <c r="GJ139" s="403">
        <f t="shared" si="357"/>
        <v>0</v>
      </c>
      <c r="GK139" s="403">
        <f t="shared" si="357"/>
        <v>0</v>
      </c>
      <c r="GL139" s="403">
        <f t="shared" si="357"/>
        <v>0</v>
      </c>
      <c r="GM139" s="403">
        <f t="shared" si="357"/>
        <v>0</v>
      </c>
      <c r="GN139" s="403">
        <f t="shared" si="357"/>
        <v>0</v>
      </c>
      <c r="GO139" s="403">
        <f t="shared" si="357"/>
        <v>0</v>
      </c>
      <c r="GP139" s="403">
        <f t="shared" si="357"/>
        <v>0</v>
      </c>
      <c r="GQ139" s="403"/>
      <c r="GR139" s="403">
        <f t="shared" ref="GR139:JC139" si="358">IF(and($A139-GR$124&gt;=0,$A139-GR$125&lt;0),GR$132,0)</f>
        <v>0</v>
      </c>
      <c r="GS139" s="403">
        <f t="shared" si="358"/>
        <v>0</v>
      </c>
      <c r="GT139" s="403">
        <f t="shared" si="358"/>
        <v>0</v>
      </c>
      <c r="GU139" s="403">
        <f t="shared" si="358"/>
        <v>0</v>
      </c>
      <c r="GV139" s="403">
        <f t="shared" si="358"/>
        <v>0</v>
      </c>
      <c r="GW139" s="403">
        <f t="shared" si="358"/>
        <v>0</v>
      </c>
      <c r="GX139" s="403">
        <f t="shared" si="358"/>
        <v>0</v>
      </c>
      <c r="GY139" s="403">
        <f t="shared" si="358"/>
        <v>0</v>
      </c>
      <c r="GZ139" s="403">
        <f t="shared" si="358"/>
        <v>0</v>
      </c>
      <c r="HA139" s="403">
        <f t="shared" si="358"/>
        <v>0</v>
      </c>
      <c r="HB139" s="403">
        <f t="shared" si="358"/>
        <v>0</v>
      </c>
      <c r="HC139" s="403">
        <f t="shared" si="358"/>
        <v>0</v>
      </c>
      <c r="HD139" s="403">
        <f t="shared" si="358"/>
        <v>0</v>
      </c>
      <c r="HE139" s="403">
        <f t="shared" si="358"/>
        <v>0</v>
      </c>
      <c r="HF139" s="403">
        <f t="shared" si="358"/>
        <v>0</v>
      </c>
      <c r="HG139" s="403">
        <f t="shared" si="358"/>
        <v>0</v>
      </c>
      <c r="HH139" s="403">
        <f t="shared" si="358"/>
        <v>0</v>
      </c>
      <c r="HI139" s="403">
        <f t="shared" si="358"/>
        <v>0</v>
      </c>
      <c r="HJ139" s="403">
        <f t="shared" si="358"/>
        <v>0</v>
      </c>
      <c r="HK139" s="403">
        <f t="shared" si="358"/>
        <v>0</v>
      </c>
      <c r="HL139" s="403">
        <f t="shared" si="358"/>
        <v>0</v>
      </c>
      <c r="HM139" s="403">
        <f t="shared" si="358"/>
        <v>0</v>
      </c>
      <c r="HN139" s="403">
        <f t="shared" si="358"/>
        <v>0</v>
      </c>
      <c r="HO139" s="403">
        <f t="shared" si="358"/>
        <v>0</v>
      </c>
      <c r="HP139" s="403">
        <f t="shared" si="358"/>
        <v>0</v>
      </c>
      <c r="HQ139" s="403">
        <f t="shared" si="358"/>
        <v>0</v>
      </c>
      <c r="HR139" s="403">
        <f t="shared" si="358"/>
        <v>0</v>
      </c>
      <c r="HS139" s="403">
        <f t="shared" si="358"/>
        <v>0</v>
      </c>
      <c r="HT139" s="403">
        <f t="shared" si="358"/>
        <v>0</v>
      </c>
      <c r="HU139" s="403">
        <f t="shared" si="358"/>
        <v>0</v>
      </c>
      <c r="HV139" s="403">
        <f t="shared" si="358"/>
        <v>0</v>
      </c>
      <c r="HW139" s="403">
        <f t="shared" si="358"/>
        <v>0</v>
      </c>
      <c r="HX139" s="403">
        <f t="shared" si="358"/>
        <v>0</v>
      </c>
      <c r="HY139" s="403">
        <f t="shared" si="358"/>
        <v>0</v>
      </c>
      <c r="HZ139" s="403">
        <f t="shared" si="358"/>
        <v>0</v>
      </c>
      <c r="IA139" s="403">
        <f t="shared" si="358"/>
        <v>0</v>
      </c>
      <c r="IB139" s="403">
        <f t="shared" si="358"/>
        <v>0</v>
      </c>
      <c r="IC139" s="403">
        <f t="shared" si="358"/>
        <v>0</v>
      </c>
      <c r="ID139" s="403">
        <f t="shared" si="358"/>
        <v>0</v>
      </c>
      <c r="IE139" s="403">
        <f t="shared" si="358"/>
        <v>0</v>
      </c>
      <c r="IF139" s="403">
        <f t="shared" si="358"/>
        <v>0</v>
      </c>
      <c r="IG139" s="403">
        <f t="shared" si="358"/>
        <v>0</v>
      </c>
      <c r="IH139" s="403">
        <f t="shared" si="358"/>
        <v>0</v>
      </c>
      <c r="II139" s="403">
        <f t="shared" si="358"/>
        <v>0</v>
      </c>
      <c r="IJ139" s="403">
        <f t="shared" si="358"/>
        <v>0</v>
      </c>
      <c r="IK139" s="403">
        <f t="shared" si="358"/>
        <v>0</v>
      </c>
      <c r="IL139" s="403">
        <f t="shared" si="358"/>
        <v>0</v>
      </c>
      <c r="IM139" s="403">
        <f t="shared" si="358"/>
        <v>0</v>
      </c>
      <c r="IN139" s="403">
        <f t="shared" si="358"/>
        <v>0</v>
      </c>
      <c r="IO139" s="403">
        <f t="shared" si="358"/>
        <v>0</v>
      </c>
      <c r="IP139" s="403">
        <f t="shared" si="358"/>
        <v>0</v>
      </c>
      <c r="IQ139" s="403">
        <f t="shared" si="358"/>
        <v>0</v>
      </c>
      <c r="IR139" s="403">
        <f t="shared" si="358"/>
        <v>0</v>
      </c>
      <c r="IS139" s="403">
        <f t="shared" si="358"/>
        <v>0</v>
      </c>
      <c r="IT139" s="403">
        <f t="shared" si="358"/>
        <v>0</v>
      </c>
      <c r="IU139" s="403">
        <f t="shared" si="358"/>
        <v>0</v>
      </c>
      <c r="IV139" s="403">
        <f t="shared" si="358"/>
        <v>0</v>
      </c>
      <c r="IW139" s="403">
        <f t="shared" si="358"/>
        <v>0</v>
      </c>
      <c r="IX139" s="403">
        <f t="shared" si="358"/>
        <v>0</v>
      </c>
      <c r="IY139" s="403">
        <f t="shared" si="358"/>
        <v>0</v>
      </c>
      <c r="IZ139" s="403">
        <f t="shared" si="358"/>
        <v>0</v>
      </c>
      <c r="JA139" s="403">
        <f t="shared" si="358"/>
        <v>0</v>
      </c>
      <c r="JB139" s="403">
        <f t="shared" si="358"/>
        <v>0</v>
      </c>
      <c r="JC139" s="403">
        <f t="shared" si="358"/>
        <v>0</v>
      </c>
      <c r="JD139" s="403"/>
      <c r="JE139" s="403">
        <f t="shared" ref="JE139:LP139" si="359">IF(and($A139-JE$124&gt;=0,$A139-JE$125&lt;0),JE$132,0)</f>
        <v>0</v>
      </c>
      <c r="JF139" s="403">
        <f t="shared" si="359"/>
        <v>0</v>
      </c>
      <c r="JG139" s="403">
        <f t="shared" si="359"/>
        <v>0</v>
      </c>
      <c r="JH139" s="403">
        <f t="shared" si="359"/>
        <v>0</v>
      </c>
      <c r="JI139" s="403">
        <f t="shared" si="359"/>
        <v>0</v>
      </c>
      <c r="JJ139" s="403">
        <f t="shared" si="359"/>
        <v>0</v>
      </c>
      <c r="JK139" s="403">
        <f t="shared" si="359"/>
        <v>0</v>
      </c>
      <c r="JL139" s="403">
        <f t="shared" si="359"/>
        <v>0</v>
      </c>
      <c r="JM139" s="403">
        <f t="shared" si="359"/>
        <v>0</v>
      </c>
      <c r="JN139" s="403">
        <f t="shared" si="359"/>
        <v>0</v>
      </c>
      <c r="JO139" s="403">
        <f t="shared" si="359"/>
        <v>0</v>
      </c>
      <c r="JP139" s="403">
        <f t="shared" si="359"/>
        <v>0</v>
      </c>
      <c r="JQ139" s="403">
        <f t="shared" si="359"/>
        <v>0</v>
      </c>
      <c r="JR139" s="403">
        <f t="shared" si="359"/>
        <v>0</v>
      </c>
      <c r="JS139" s="403">
        <f t="shared" si="359"/>
        <v>0</v>
      </c>
      <c r="JT139" s="403">
        <f t="shared" si="359"/>
        <v>0</v>
      </c>
      <c r="JU139" s="403">
        <f t="shared" si="359"/>
        <v>0</v>
      </c>
      <c r="JV139" s="403">
        <f t="shared" si="359"/>
        <v>0</v>
      </c>
      <c r="JW139" s="403">
        <f t="shared" si="359"/>
        <v>0</v>
      </c>
      <c r="JX139" s="403">
        <f t="shared" si="359"/>
        <v>0</v>
      </c>
      <c r="JY139" s="403">
        <f t="shared" si="359"/>
        <v>0</v>
      </c>
      <c r="JZ139" s="403">
        <f t="shared" si="359"/>
        <v>0</v>
      </c>
      <c r="KA139" s="403">
        <f t="shared" si="359"/>
        <v>0</v>
      </c>
      <c r="KB139" s="403">
        <f t="shared" si="359"/>
        <v>0</v>
      </c>
      <c r="KC139" s="403">
        <f t="shared" si="359"/>
        <v>0</v>
      </c>
      <c r="KD139" s="403">
        <f t="shared" si="359"/>
        <v>0</v>
      </c>
      <c r="KE139" s="403">
        <f t="shared" si="359"/>
        <v>0</v>
      </c>
      <c r="KF139" s="403">
        <f t="shared" si="359"/>
        <v>0</v>
      </c>
      <c r="KG139" s="403">
        <f t="shared" si="359"/>
        <v>0</v>
      </c>
      <c r="KH139" s="403">
        <f t="shared" si="359"/>
        <v>0</v>
      </c>
      <c r="KI139" s="403">
        <f t="shared" si="359"/>
        <v>0</v>
      </c>
      <c r="KJ139" s="403">
        <f t="shared" si="359"/>
        <v>0</v>
      </c>
      <c r="KK139" s="403">
        <f t="shared" si="359"/>
        <v>0</v>
      </c>
      <c r="KL139" s="403">
        <f t="shared" si="359"/>
        <v>0</v>
      </c>
      <c r="KM139" s="403">
        <f t="shared" si="359"/>
        <v>0</v>
      </c>
      <c r="KN139" s="403">
        <f t="shared" si="359"/>
        <v>0</v>
      </c>
      <c r="KO139" s="403">
        <f t="shared" si="359"/>
        <v>0</v>
      </c>
      <c r="KP139" s="403">
        <f t="shared" si="359"/>
        <v>0</v>
      </c>
      <c r="KQ139" s="403">
        <f t="shared" si="359"/>
        <v>0</v>
      </c>
      <c r="KR139" s="403">
        <f t="shared" si="359"/>
        <v>0</v>
      </c>
      <c r="KS139" s="403">
        <f t="shared" si="359"/>
        <v>0</v>
      </c>
      <c r="KT139" s="403">
        <f t="shared" si="359"/>
        <v>0</v>
      </c>
      <c r="KU139" s="403">
        <f t="shared" si="359"/>
        <v>0</v>
      </c>
      <c r="KV139" s="403">
        <f t="shared" si="359"/>
        <v>0</v>
      </c>
      <c r="KW139" s="403">
        <f t="shared" si="359"/>
        <v>0</v>
      </c>
      <c r="KX139" s="403">
        <f t="shared" si="359"/>
        <v>0</v>
      </c>
      <c r="KY139" s="403">
        <f t="shared" si="359"/>
        <v>0</v>
      </c>
      <c r="KZ139" s="403">
        <f t="shared" si="359"/>
        <v>0</v>
      </c>
      <c r="LA139" s="403">
        <f t="shared" si="359"/>
        <v>0</v>
      </c>
      <c r="LB139" s="403">
        <f t="shared" si="359"/>
        <v>0</v>
      </c>
      <c r="LC139" s="403">
        <f t="shared" si="359"/>
        <v>0</v>
      </c>
      <c r="LD139" s="403">
        <f t="shared" si="359"/>
        <v>0</v>
      </c>
      <c r="LE139" s="403">
        <f t="shared" si="359"/>
        <v>0</v>
      </c>
      <c r="LF139" s="403">
        <f t="shared" si="359"/>
        <v>0</v>
      </c>
      <c r="LG139" s="403">
        <f t="shared" si="359"/>
        <v>0</v>
      </c>
      <c r="LH139" s="403">
        <f t="shared" si="359"/>
        <v>0</v>
      </c>
      <c r="LI139" s="403">
        <f t="shared" si="359"/>
        <v>0</v>
      </c>
      <c r="LJ139" s="403">
        <f t="shared" si="359"/>
        <v>0</v>
      </c>
      <c r="LK139" s="403">
        <f t="shared" si="359"/>
        <v>0</v>
      </c>
      <c r="LL139" s="403">
        <f t="shared" si="359"/>
        <v>0</v>
      </c>
      <c r="LM139" s="403">
        <f t="shared" si="359"/>
        <v>0</v>
      </c>
      <c r="LN139" s="403">
        <f t="shared" si="359"/>
        <v>0</v>
      </c>
      <c r="LO139" s="403">
        <f t="shared" si="359"/>
        <v>0</v>
      </c>
      <c r="LP139" s="403">
        <f t="shared" si="359"/>
        <v>0</v>
      </c>
    </row>
    <row r="140">
      <c r="A140" s="331" t="str">
        <f t="shared" si="327"/>
        <v>03-2024</v>
      </c>
      <c r="B140" s="346">
        <f t="shared" si="333"/>
        <v>8160419.69</v>
      </c>
      <c r="C140" s="346">
        <f t="shared" si="334"/>
        <v>1.001234056</v>
      </c>
      <c r="D140" s="346"/>
      <c r="E140" s="403">
        <f t="shared" ref="E140:BP140" si="360">IF(and($A140-E$124&gt;=0,$A140-E$125&lt;0),E$132,0)</f>
        <v>121708.41</v>
      </c>
      <c r="F140" s="403">
        <f t="shared" si="360"/>
        <v>90594.48</v>
      </c>
      <c r="G140" s="403">
        <f t="shared" si="360"/>
        <v>120000</v>
      </c>
      <c r="H140" s="403">
        <f t="shared" si="360"/>
        <v>129552.28</v>
      </c>
      <c r="I140" s="403">
        <f t="shared" si="360"/>
        <v>107000</v>
      </c>
      <c r="J140" s="403">
        <f t="shared" si="360"/>
        <v>103565</v>
      </c>
      <c r="K140" s="403">
        <f t="shared" si="360"/>
        <v>128418.77</v>
      </c>
      <c r="L140" s="403">
        <f t="shared" si="360"/>
        <v>87232.36</v>
      </c>
      <c r="M140" s="403">
        <f t="shared" si="360"/>
        <v>99881.32</v>
      </c>
      <c r="N140" s="403">
        <f t="shared" si="360"/>
        <v>223221.57</v>
      </c>
      <c r="O140" s="403">
        <f t="shared" si="360"/>
        <v>180593.29</v>
      </c>
      <c r="P140" s="403">
        <f t="shared" si="360"/>
        <v>91968.82</v>
      </c>
      <c r="Q140" s="403">
        <f t="shared" si="360"/>
        <v>102434.8</v>
      </c>
      <c r="R140" s="403">
        <f t="shared" si="360"/>
        <v>181860.19</v>
      </c>
      <c r="S140" s="403">
        <f t="shared" si="360"/>
        <v>208031.99</v>
      </c>
      <c r="T140" s="403">
        <f t="shared" si="360"/>
        <v>217515.94</v>
      </c>
      <c r="U140" s="403">
        <f t="shared" si="360"/>
        <v>195596.52</v>
      </c>
      <c r="V140" s="403">
        <f t="shared" si="360"/>
        <v>184028.25</v>
      </c>
      <c r="W140" s="403">
        <f t="shared" si="360"/>
        <v>168878.71</v>
      </c>
      <c r="X140" s="403">
        <f t="shared" si="360"/>
        <v>162441.03</v>
      </c>
      <c r="Y140" s="403">
        <f t="shared" si="360"/>
        <v>134043.44</v>
      </c>
      <c r="Z140" s="403">
        <f t="shared" si="360"/>
        <v>835.25</v>
      </c>
      <c r="AA140" s="403">
        <f t="shared" si="360"/>
        <v>175069.23</v>
      </c>
      <c r="AB140" s="403">
        <f t="shared" si="360"/>
        <v>159907.69</v>
      </c>
      <c r="AC140" s="403">
        <f t="shared" si="360"/>
        <v>183879.61</v>
      </c>
      <c r="AD140" s="403">
        <f t="shared" si="360"/>
        <v>184851.11</v>
      </c>
      <c r="AE140" s="403">
        <f t="shared" si="360"/>
        <v>240730.29</v>
      </c>
      <c r="AF140" s="403">
        <f t="shared" si="360"/>
        <v>112998.23</v>
      </c>
      <c r="AG140" s="403">
        <f t="shared" si="360"/>
        <v>126237</v>
      </c>
      <c r="AH140" s="403">
        <f t="shared" si="360"/>
        <v>9142.22</v>
      </c>
      <c r="AI140" s="403">
        <f t="shared" si="360"/>
        <v>186686.77</v>
      </c>
      <c r="AJ140" s="403">
        <f t="shared" si="360"/>
        <v>42000</v>
      </c>
      <c r="AK140" s="403">
        <f t="shared" si="360"/>
        <v>271017.63</v>
      </c>
      <c r="AL140" s="403">
        <f t="shared" si="360"/>
        <v>5000</v>
      </c>
      <c r="AM140" s="403">
        <f t="shared" si="360"/>
        <v>127756.57</v>
      </c>
      <c r="AN140" s="403">
        <f t="shared" si="360"/>
        <v>237115.24</v>
      </c>
      <c r="AO140" s="403">
        <f t="shared" si="360"/>
        <v>158167.25</v>
      </c>
      <c r="AP140" s="403">
        <f t="shared" si="360"/>
        <v>103015</v>
      </c>
      <c r="AQ140" s="403">
        <f t="shared" si="360"/>
        <v>155500</v>
      </c>
      <c r="AR140" s="403">
        <f t="shared" si="360"/>
        <v>167620.78</v>
      </c>
      <c r="AS140" s="403">
        <f t="shared" si="360"/>
        <v>191134.2</v>
      </c>
      <c r="AT140" s="403">
        <f t="shared" si="360"/>
        <v>283068.43</v>
      </c>
      <c r="AU140" s="403">
        <f t="shared" si="360"/>
        <v>114804.31</v>
      </c>
      <c r="AV140" s="403">
        <f t="shared" si="360"/>
        <v>109785.34</v>
      </c>
      <c r="AW140" s="403">
        <f t="shared" si="360"/>
        <v>48000</v>
      </c>
      <c r="AX140" s="403">
        <f t="shared" si="360"/>
        <v>164702</v>
      </c>
      <c r="AY140" s="403">
        <f t="shared" si="360"/>
        <v>223255</v>
      </c>
      <c r="AZ140" s="403">
        <f t="shared" si="360"/>
        <v>72000</v>
      </c>
      <c r="BA140" s="403">
        <f t="shared" si="360"/>
        <v>97799.52</v>
      </c>
      <c r="BB140" s="403">
        <f t="shared" si="360"/>
        <v>242596.66</v>
      </c>
      <c r="BC140" s="403">
        <f t="shared" si="360"/>
        <v>108292.85</v>
      </c>
      <c r="BD140" s="403">
        <f t="shared" si="360"/>
        <v>238900</v>
      </c>
      <c r="BE140" s="403">
        <f t="shared" si="360"/>
        <v>101455.9</v>
      </c>
      <c r="BF140" s="403">
        <f t="shared" si="360"/>
        <v>23511.76</v>
      </c>
      <c r="BG140" s="403">
        <f t="shared" si="360"/>
        <v>20008.84</v>
      </c>
      <c r="BH140" s="403">
        <f t="shared" si="360"/>
        <v>77858.98</v>
      </c>
      <c r="BI140" s="403">
        <f t="shared" si="360"/>
        <v>45000</v>
      </c>
      <c r="BJ140" s="403">
        <f t="shared" si="360"/>
        <v>124565</v>
      </c>
      <c r="BK140" s="403">
        <f t="shared" si="360"/>
        <v>25000</v>
      </c>
      <c r="BL140" s="403">
        <f t="shared" si="360"/>
        <v>29885</v>
      </c>
      <c r="BM140" s="403">
        <f t="shared" si="360"/>
        <v>33809.25</v>
      </c>
      <c r="BN140" s="403">
        <f t="shared" si="360"/>
        <v>10969.85</v>
      </c>
      <c r="BO140" s="403">
        <f t="shared" si="360"/>
        <v>77861.76</v>
      </c>
      <c r="BP140" s="403">
        <f t="shared" si="360"/>
        <v>10058</v>
      </c>
      <c r="BQ140" s="403"/>
      <c r="BR140" s="403">
        <f t="shared" ref="BR140:EC140" si="361">IF(and($A140-BR$124&gt;=0,$A140-BR$125&lt;0),BR$132,0)</f>
        <v>0</v>
      </c>
      <c r="BS140" s="403">
        <f t="shared" si="361"/>
        <v>0</v>
      </c>
      <c r="BT140" s="403">
        <f t="shared" si="361"/>
        <v>0</v>
      </c>
      <c r="BU140" s="403">
        <f t="shared" si="361"/>
        <v>0</v>
      </c>
      <c r="BV140" s="403">
        <f t="shared" si="361"/>
        <v>0</v>
      </c>
      <c r="BW140" s="403">
        <f t="shared" si="361"/>
        <v>0</v>
      </c>
      <c r="BX140" s="403">
        <f t="shared" si="361"/>
        <v>0</v>
      </c>
      <c r="BY140" s="403">
        <f t="shared" si="361"/>
        <v>0</v>
      </c>
      <c r="BZ140" s="403">
        <f t="shared" si="361"/>
        <v>0</v>
      </c>
      <c r="CA140" s="403">
        <f t="shared" si="361"/>
        <v>0</v>
      </c>
      <c r="CB140" s="403">
        <f t="shared" si="361"/>
        <v>0</v>
      </c>
      <c r="CC140" s="403">
        <f t="shared" si="361"/>
        <v>0</v>
      </c>
      <c r="CD140" s="403">
        <f t="shared" si="361"/>
        <v>0</v>
      </c>
      <c r="CE140" s="403">
        <f t="shared" si="361"/>
        <v>0</v>
      </c>
      <c r="CF140" s="403">
        <f t="shared" si="361"/>
        <v>0</v>
      </c>
      <c r="CG140" s="403">
        <f t="shared" si="361"/>
        <v>0</v>
      </c>
      <c r="CH140" s="403">
        <f t="shared" si="361"/>
        <v>0</v>
      </c>
      <c r="CI140" s="403">
        <f t="shared" si="361"/>
        <v>0</v>
      </c>
      <c r="CJ140" s="403">
        <f t="shared" si="361"/>
        <v>0</v>
      </c>
      <c r="CK140" s="403">
        <f t="shared" si="361"/>
        <v>0</v>
      </c>
      <c r="CL140" s="403">
        <f t="shared" si="361"/>
        <v>0</v>
      </c>
      <c r="CM140" s="403">
        <f t="shared" si="361"/>
        <v>0</v>
      </c>
      <c r="CN140" s="403">
        <f t="shared" si="361"/>
        <v>0</v>
      </c>
      <c r="CO140" s="403">
        <f t="shared" si="361"/>
        <v>0</v>
      </c>
      <c r="CP140" s="403">
        <f t="shared" si="361"/>
        <v>0</v>
      </c>
      <c r="CQ140" s="403">
        <f t="shared" si="361"/>
        <v>0</v>
      </c>
      <c r="CR140" s="403">
        <f t="shared" si="361"/>
        <v>0</v>
      </c>
      <c r="CS140" s="403">
        <f t="shared" si="361"/>
        <v>0</v>
      </c>
      <c r="CT140" s="403">
        <f t="shared" si="361"/>
        <v>0</v>
      </c>
      <c r="CU140" s="403">
        <f t="shared" si="361"/>
        <v>0</v>
      </c>
      <c r="CV140" s="403">
        <f t="shared" si="361"/>
        <v>0</v>
      </c>
      <c r="CW140" s="403">
        <f t="shared" si="361"/>
        <v>0</v>
      </c>
      <c r="CX140" s="403">
        <f t="shared" si="361"/>
        <v>0</v>
      </c>
      <c r="CY140" s="403">
        <f t="shared" si="361"/>
        <v>0</v>
      </c>
      <c r="CZ140" s="403">
        <f t="shared" si="361"/>
        <v>0</v>
      </c>
      <c r="DA140" s="403">
        <f t="shared" si="361"/>
        <v>0</v>
      </c>
      <c r="DB140" s="403">
        <f t="shared" si="361"/>
        <v>0</v>
      </c>
      <c r="DC140" s="403">
        <f t="shared" si="361"/>
        <v>0</v>
      </c>
      <c r="DD140" s="403">
        <f t="shared" si="361"/>
        <v>0</v>
      </c>
      <c r="DE140" s="403">
        <f t="shared" si="361"/>
        <v>0</v>
      </c>
      <c r="DF140" s="403">
        <f t="shared" si="361"/>
        <v>0</v>
      </c>
      <c r="DG140" s="403">
        <f t="shared" si="361"/>
        <v>0</v>
      </c>
      <c r="DH140" s="403">
        <f t="shared" si="361"/>
        <v>0</v>
      </c>
      <c r="DI140" s="403">
        <f t="shared" si="361"/>
        <v>0</v>
      </c>
      <c r="DJ140" s="403">
        <f t="shared" si="361"/>
        <v>0</v>
      </c>
      <c r="DK140" s="403">
        <f t="shared" si="361"/>
        <v>0</v>
      </c>
      <c r="DL140" s="403">
        <f t="shared" si="361"/>
        <v>0</v>
      </c>
      <c r="DM140" s="403">
        <f t="shared" si="361"/>
        <v>0</v>
      </c>
      <c r="DN140" s="403">
        <f t="shared" si="361"/>
        <v>0</v>
      </c>
      <c r="DO140" s="403">
        <f t="shared" si="361"/>
        <v>0</v>
      </c>
      <c r="DP140" s="403">
        <f t="shared" si="361"/>
        <v>0</v>
      </c>
      <c r="DQ140" s="403">
        <f t="shared" si="361"/>
        <v>0</v>
      </c>
      <c r="DR140" s="403">
        <f t="shared" si="361"/>
        <v>0</v>
      </c>
      <c r="DS140" s="403">
        <f t="shared" si="361"/>
        <v>0</v>
      </c>
      <c r="DT140" s="403">
        <f t="shared" si="361"/>
        <v>0</v>
      </c>
      <c r="DU140" s="403">
        <f t="shared" si="361"/>
        <v>0</v>
      </c>
      <c r="DV140" s="403">
        <f t="shared" si="361"/>
        <v>0</v>
      </c>
      <c r="DW140" s="403">
        <f t="shared" si="361"/>
        <v>0</v>
      </c>
      <c r="DX140" s="403">
        <f t="shared" si="361"/>
        <v>0</v>
      </c>
      <c r="DY140" s="403">
        <f t="shared" si="361"/>
        <v>0</v>
      </c>
      <c r="DZ140" s="403">
        <f t="shared" si="361"/>
        <v>0</v>
      </c>
      <c r="EA140" s="403">
        <f t="shared" si="361"/>
        <v>0</v>
      </c>
      <c r="EB140" s="403">
        <f t="shared" si="361"/>
        <v>0</v>
      </c>
      <c r="EC140" s="403">
        <f t="shared" si="361"/>
        <v>0</v>
      </c>
      <c r="ED140" s="403"/>
      <c r="EE140" s="403">
        <f t="shared" ref="EE140:GP140" si="362">IF(and($A140-EE$124&gt;=0,$A140-EE$125&lt;0),EE$132,0)</f>
        <v>0</v>
      </c>
      <c r="EF140" s="403">
        <f t="shared" si="362"/>
        <v>0</v>
      </c>
      <c r="EG140" s="403">
        <f t="shared" si="362"/>
        <v>0</v>
      </c>
      <c r="EH140" s="403">
        <f t="shared" si="362"/>
        <v>0</v>
      </c>
      <c r="EI140" s="403">
        <f t="shared" si="362"/>
        <v>0</v>
      </c>
      <c r="EJ140" s="403">
        <f t="shared" si="362"/>
        <v>0</v>
      </c>
      <c r="EK140" s="403">
        <f t="shared" si="362"/>
        <v>0</v>
      </c>
      <c r="EL140" s="403">
        <f t="shared" si="362"/>
        <v>0</v>
      </c>
      <c r="EM140" s="403">
        <f t="shared" si="362"/>
        <v>0</v>
      </c>
      <c r="EN140" s="403">
        <f t="shared" si="362"/>
        <v>0</v>
      </c>
      <c r="EO140" s="403">
        <f t="shared" si="362"/>
        <v>0</v>
      </c>
      <c r="EP140" s="403">
        <f t="shared" si="362"/>
        <v>0</v>
      </c>
      <c r="EQ140" s="403">
        <f t="shared" si="362"/>
        <v>0</v>
      </c>
      <c r="ER140" s="403">
        <f t="shared" si="362"/>
        <v>0</v>
      </c>
      <c r="ES140" s="403">
        <f t="shared" si="362"/>
        <v>0</v>
      </c>
      <c r="ET140" s="403">
        <f t="shared" si="362"/>
        <v>0</v>
      </c>
      <c r="EU140" s="403">
        <f t="shared" si="362"/>
        <v>0</v>
      </c>
      <c r="EV140" s="403">
        <f t="shared" si="362"/>
        <v>0</v>
      </c>
      <c r="EW140" s="403">
        <f t="shared" si="362"/>
        <v>0</v>
      </c>
      <c r="EX140" s="403">
        <f t="shared" si="362"/>
        <v>0</v>
      </c>
      <c r="EY140" s="403">
        <f t="shared" si="362"/>
        <v>0</v>
      </c>
      <c r="EZ140" s="403">
        <f t="shared" si="362"/>
        <v>0</v>
      </c>
      <c r="FA140" s="403">
        <f t="shared" si="362"/>
        <v>0</v>
      </c>
      <c r="FB140" s="403">
        <f t="shared" si="362"/>
        <v>0</v>
      </c>
      <c r="FC140" s="403">
        <f t="shared" si="362"/>
        <v>0</v>
      </c>
      <c r="FD140" s="403">
        <f t="shared" si="362"/>
        <v>0</v>
      </c>
      <c r="FE140" s="403">
        <f t="shared" si="362"/>
        <v>0</v>
      </c>
      <c r="FF140" s="403">
        <f t="shared" si="362"/>
        <v>0</v>
      </c>
      <c r="FG140" s="403">
        <f t="shared" si="362"/>
        <v>0</v>
      </c>
      <c r="FH140" s="403">
        <f t="shared" si="362"/>
        <v>0</v>
      </c>
      <c r="FI140" s="403">
        <f t="shared" si="362"/>
        <v>0</v>
      </c>
      <c r="FJ140" s="403">
        <f t="shared" si="362"/>
        <v>0</v>
      </c>
      <c r="FK140" s="403">
        <f t="shared" si="362"/>
        <v>0</v>
      </c>
      <c r="FL140" s="403">
        <f t="shared" si="362"/>
        <v>0</v>
      </c>
      <c r="FM140" s="403">
        <f t="shared" si="362"/>
        <v>0</v>
      </c>
      <c r="FN140" s="403">
        <f t="shared" si="362"/>
        <v>0</v>
      </c>
      <c r="FO140" s="403">
        <f t="shared" si="362"/>
        <v>0</v>
      </c>
      <c r="FP140" s="403">
        <f t="shared" si="362"/>
        <v>0</v>
      </c>
      <c r="FQ140" s="403">
        <f t="shared" si="362"/>
        <v>0</v>
      </c>
      <c r="FR140" s="403">
        <f t="shared" si="362"/>
        <v>0</v>
      </c>
      <c r="FS140" s="403">
        <f t="shared" si="362"/>
        <v>0</v>
      </c>
      <c r="FT140" s="403">
        <f t="shared" si="362"/>
        <v>0</v>
      </c>
      <c r="FU140" s="403">
        <f t="shared" si="362"/>
        <v>0</v>
      </c>
      <c r="FV140" s="403">
        <f t="shared" si="362"/>
        <v>0</v>
      </c>
      <c r="FW140" s="403">
        <f t="shared" si="362"/>
        <v>0</v>
      </c>
      <c r="FX140" s="403">
        <f t="shared" si="362"/>
        <v>0</v>
      </c>
      <c r="FY140" s="403">
        <f t="shared" si="362"/>
        <v>0</v>
      </c>
      <c r="FZ140" s="403">
        <f t="shared" si="362"/>
        <v>0</v>
      </c>
      <c r="GA140" s="403">
        <f t="shared" si="362"/>
        <v>0</v>
      </c>
      <c r="GB140" s="403">
        <f t="shared" si="362"/>
        <v>0</v>
      </c>
      <c r="GC140" s="403">
        <f t="shared" si="362"/>
        <v>0</v>
      </c>
      <c r="GD140" s="403">
        <f t="shared" si="362"/>
        <v>0</v>
      </c>
      <c r="GE140" s="403">
        <f t="shared" si="362"/>
        <v>0</v>
      </c>
      <c r="GF140" s="403">
        <f t="shared" si="362"/>
        <v>0</v>
      </c>
      <c r="GG140" s="403">
        <f t="shared" si="362"/>
        <v>0</v>
      </c>
      <c r="GH140" s="403">
        <f t="shared" si="362"/>
        <v>0</v>
      </c>
      <c r="GI140" s="403">
        <f t="shared" si="362"/>
        <v>0</v>
      </c>
      <c r="GJ140" s="403">
        <f t="shared" si="362"/>
        <v>0</v>
      </c>
      <c r="GK140" s="403">
        <f t="shared" si="362"/>
        <v>0</v>
      </c>
      <c r="GL140" s="403">
        <f t="shared" si="362"/>
        <v>0</v>
      </c>
      <c r="GM140" s="403">
        <f t="shared" si="362"/>
        <v>0</v>
      </c>
      <c r="GN140" s="403">
        <f t="shared" si="362"/>
        <v>0</v>
      </c>
      <c r="GO140" s="403">
        <f t="shared" si="362"/>
        <v>0</v>
      </c>
      <c r="GP140" s="403">
        <f t="shared" si="362"/>
        <v>0</v>
      </c>
      <c r="GQ140" s="403"/>
      <c r="GR140" s="403">
        <f t="shared" ref="GR140:JC140" si="363">IF(and($A140-GR$124&gt;=0,$A140-GR$125&lt;0),GR$132,0)</f>
        <v>0</v>
      </c>
      <c r="GS140" s="403">
        <f t="shared" si="363"/>
        <v>0</v>
      </c>
      <c r="GT140" s="403">
        <f t="shared" si="363"/>
        <v>0</v>
      </c>
      <c r="GU140" s="403">
        <f t="shared" si="363"/>
        <v>0</v>
      </c>
      <c r="GV140" s="403">
        <f t="shared" si="363"/>
        <v>0</v>
      </c>
      <c r="GW140" s="403">
        <f t="shared" si="363"/>
        <v>0</v>
      </c>
      <c r="GX140" s="403">
        <f t="shared" si="363"/>
        <v>0</v>
      </c>
      <c r="GY140" s="403">
        <f t="shared" si="363"/>
        <v>0</v>
      </c>
      <c r="GZ140" s="403">
        <f t="shared" si="363"/>
        <v>0</v>
      </c>
      <c r="HA140" s="403">
        <f t="shared" si="363"/>
        <v>0</v>
      </c>
      <c r="HB140" s="403">
        <f t="shared" si="363"/>
        <v>0</v>
      </c>
      <c r="HC140" s="403">
        <f t="shared" si="363"/>
        <v>0</v>
      </c>
      <c r="HD140" s="403">
        <f t="shared" si="363"/>
        <v>0</v>
      </c>
      <c r="HE140" s="403">
        <f t="shared" si="363"/>
        <v>0</v>
      </c>
      <c r="HF140" s="403">
        <f t="shared" si="363"/>
        <v>0</v>
      </c>
      <c r="HG140" s="403">
        <f t="shared" si="363"/>
        <v>0</v>
      </c>
      <c r="HH140" s="403">
        <f t="shared" si="363"/>
        <v>0</v>
      </c>
      <c r="HI140" s="403">
        <f t="shared" si="363"/>
        <v>0</v>
      </c>
      <c r="HJ140" s="403">
        <f t="shared" si="363"/>
        <v>0</v>
      </c>
      <c r="HK140" s="403">
        <f t="shared" si="363"/>
        <v>0</v>
      </c>
      <c r="HL140" s="403">
        <f t="shared" si="363"/>
        <v>0</v>
      </c>
      <c r="HM140" s="403">
        <f t="shared" si="363"/>
        <v>0</v>
      </c>
      <c r="HN140" s="403">
        <f t="shared" si="363"/>
        <v>0</v>
      </c>
      <c r="HO140" s="403">
        <f t="shared" si="363"/>
        <v>0</v>
      </c>
      <c r="HP140" s="403">
        <f t="shared" si="363"/>
        <v>0</v>
      </c>
      <c r="HQ140" s="403">
        <f t="shared" si="363"/>
        <v>0</v>
      </c>
      <c r="HR140" s="403">
        <f t="shared" si="363"/>
        <v>0</v>
      </c>
      <c r="HS140" s="403">
        <f t="shared" si="363"/>
        <v>0</v>
      </c>
      <c r="HT140" s="403">
        <f t="shared" si="363"/>
        <v>0</v>
      </c>
      <c r="HU140" s="403">
        <f t="shared" si="363"/>
        <v>0</v>
      </c>
      <c r="HV140" s="403">
        <f t="shared" si="363"/>
        <v>0</v>
      </c>
      <c r="HW140" s="403">
        <f t="shared" si="363"/>
        <v>0</v>
      </c>
      <c r="HX140" s="403">
        <f t="shared" si="363"/>
        <v>0</v>
      </c>
      <c r="HY140" s="403">
        <f t="shared" si="363"/>
        <v>0</v>
      </c>
      <c r="HZ140" s="403">
        <f t="shared" si="363"/>
        <v>0</v>
      </c>
      <c r="IA140" s="403">
        <f t="shared" si="363"/>
        <v>0</v>
      </c>
      <c r="IB140" s="403">
        <f t="shared" si="363"/>
        <v>0</v>
      </c>
      <c r="IC140" s="403">
        <f t="shared" si="363"/>
        <v>0</v>
      </c>
      <c r="ID140" s="403">
        <f t="shared" si="363"/>
        <v>0</v>
      </c>
      <c r="IE140" s="403">
        <f t="shared" si="363"/>
        <v>0</v>
      </c>
      <c r="IF140" s="403">
        <f t="shared" si="363"/>
        <v>0</v>
      </c>
      <c r="IG140" s="403">
        <f t="shared" si="363"/>
        <v>0</v>
      </c>
      <c r="IH140" s="403">
        <f t="shared" si="363"/>
        <v>0</v>
      </c>
      <c r="II140" s="403">
        <f t="shared" si="363"/>
        <v>0</v>
      </c>
      <c r="IJ140" s="403">
        <f t="shared" si="363"/>
        <v>0</v>
      </c>
      <c r="IK140" s="403">
        <f t="shared" si="363"/>
        <v>0</v>
      </c>
      <c r="IL140" s="403">
        <f t="shared" si="363"/>
        <v>0</v>
      </c>
      <c r="IM140" s="403">
        <f t="shared" si="363"/>
        <v>0</v>
      </c>
      <c r="IN140" s="403">
        <f t="shared" si="363"/>
        <v>0</v>
      </c>
      <c r="IO140" s="403">
        <f t="shared" si="363"/>
        <v>0</v>
      </c>
      <c r="IP140" s="403">
        <f t="shared" si="363"/>
        <v>0</v>
      </c>
      <c r="IQ140" s="403">
        <f t="shared" si="363"/>
        <v>0</v>
      </c>
      <c r="IR140" s="403">
        <f t="shared" si="363"/>
        <v>0</v>
      </c>
      <c r="IS140" s="403">
        <f t="shared" si="363"/>
        <v>0</v>
      </c>
      <c r="IT140" s="403">
        <f t="shared" si="363"/>
        <v>0</v>
      </c>
      <c r="IU140" s="403">
        <f t="shared" si="363"/>
        <v>0</v>
      </c>
      <c r="IV140" s="403">
        <f t="shared" si="363"/>
        <v>0</v>
      </c>
      <c r="IW140" s="403">
        <f t="shared" si="363"/>
        <v>0</v>
      </c>
      <c r="IX140" s="403">
        <f t="shared" si="363"/>
        <v>0</v>
      </c>
      <c r="IY140" s="403">
        <f t="shared" si="363"/>
        <v>0</v>
      </c>
      <c r="IZ140" s="403">
        <f t="shared" si="363"/>
        <v>0</v>
      </c>
      <c r="JA140" s="403">
        <f t="shared" si="363"/>
        <v>0</v>
      </c>
      <c r="JB140" s="403">
        <f t="shared" si="363"/>
        <v>0</v>
      </c>
      <c r="JC140" s="403">
        <f t="shared" si="363"/>
        <v>0</v>
      </c>
      <c r="JD140" s="403"/>
      <c r="JE140" s="403">
        <f t="shared" ref="JE140:LP140" si="364">IF(and($A140-JE$124&gt;=0,$A140-JE$125&lt;0),JE$132,0)</f>
        <v>0</v>
      </c>
      <c r="JF140" s="403">
        <f t="shared" si="364"/>
        <v>0</v>
      </c>
      <c r="JG140" s="403">
        <f t="shared" si="364"/>
        <v>0</v>
      </c>
      <c r="JH140" s="403">
        <f t="shared" si="364"/>
        <v>0</v>
      </c>
      <c r="JI140" s="403">
        <f t="shared" si="364"/>
        <v>0</v>
      </c>
      <c r="JJ140" s="403">
        <f t="shared" si="364"/>
        <v>0</v>
      </c>
      <c r="JK140" s="403">
        <f t="shared" si="364"/>
        <v>0</v>
      </c>
      <c r="JL140" s="403">
        <f t="shared" si="364"/>
        <v>0</v>
      </c>
      <c r="JM140" s="403">
        <f t="shared" si="364"/>
        <v>0</v>
      </c>
      <c r="JN140" s="403">
        <f t="shared" si="364"/>
        <v>0</v>
      </c>
      <c r="JO140" s="403">
        <f t="shared" si="364"/>
        <v>0</v>
      </c>
      <c r="JP140" s="403">
        <f t="shared" si="364"/>
        <v>0</v>
      </c>
      <c r="JQ140" s="403">
        <f t="shared" si="364"/>
        <v>0</v>
      </c>
      <c r="JR140" s="403">
        <f t="shared" si="364"/>
        <v>0</v>
      </c>
      <c r="JS140" s="403">
        <f t="shared" si="364"/>
        <v>0</v>
      </c>
      <c r="JT140" s="403">
        <f t="shared" si="364"/>
        <v>0</v>
      </c>
      <c r="JU140" s="403">
        <f t="shared" si="364"/>
        <v>0</v>
      </c>
      <c r="JV140" s="403">
        <f t="shared" si="364"/>
        <v>0</v>
      </c>
      <c r="JW140" s="403">
        <f t="shared" si="364"/>
        <v>0</v>
      </c>
      <c r="JX140" s="403">
        <f t="shared" si="364"/>
        <v>0</v>
      </c>
      <c r="JY140" s="403">
        <f t="shared" si="364"/>
        <v>0</v>
      </c>
      <c r="JZ140" s="403">
        <f t="shared" si="364"/>
        <v>0</v>
      </c>
      <c r="KA140" s="403">
        <f t="shared" si="364"/>
        <v>0</v>
      </c>
      <c r="KB140" s="403">
        <f t="shared" si="364"/>
        <v>0</v>
      </c>
      <c r="KC140" s="403">
        <f t="shared" si="364"/>
        <v>0</v>
      </c>
      <c r="KD140" s="403">
        <f t="shared" si="364"/>
        <v>0</v>
      </c>
      <c r="KE140" s="403">
        <f t="shared" si="364"/>
        <v>0</v>
      </c>
      <c r="KF140" s="403">
        <f t="shared" si="364"/>
        <v>0</v>
      </c>
      <c r="KG140" s="403">
        <f t="shared" si="364"/>
        <v>0</v>
      </c>
      <c r="KH140" s="403">
        <f t="shared" si="364"/>
        <v>0</v>
      </c>
      <c r="KI140" s="403">
        <f t="shared" si="364"/>
        <v>0</v>
      </c>
      <c r="KJ140" s="403">
        <f t="shared" si="364"/>
        <v>0</v>
      </c>
      <c r="KK140" s="403">
        <f t="shared" si="364"/>
        <v>0</v>
      </c>
      <c r="KL140" s="403">
        <f t="shared" si="364"/>
        <v>0</v>
      </c>
      <c r="KM140" s="403">
        <f t="shared" si="364"/>
        <v>0</v>
      </c>
      <c r="KN140" s="403">
        <f t="shared" si="364"/>
        <v>0</v>
      </c>
      <c r="KO140" s="403">
        <f t="shared" si="364"/>
        <v>0</v>
      </c>
      <c r="KP140" s="403">
        <f t="shared" si="364"/>
        <v>0</v>
      </c>
      <c r="KQ140" s="403">
        <f t="shared" si="364"/>
        <v>0</v>
      </c>
      <c r="KR140" s="403">
        <f t="shared" si="364"/>
        <v>0</v>
      </c>
      <c r="KS140" s="403">
        <f t="shared" si="364"/>
        <v>0</v>
      </c>
      <c r="KT140" s="403">
        <f t="shared" si="364"/>
        <v>0</v>
      </c>
      <c r="KU140" s="403">
        <f t="shared" si="364"/>
        <v>0</v>
      </c>
      <c r="KV140" s="403">
        <f t="shared" si="364"/>
        <v>0</v>
      </c>
      <c r="KW140" s="403">
        <f t="shared" si="364"/>
        <v>0</v>
      </c>
      <c r="KX140" s="403">
        <f t="shared" si="364"/>
        <v>0</v>
      </c>
      <c r="KY140" s="403">
        <f t="shared" si="364"/>
        <v>0</v>
      </c>
      <c r="KZ140" s="403">
        <f t="shared" si="364"/>
        <v>0</v>
      </c>
      <c r="LA140" s="403">
        <f t="shared" si="364"/>
        <v>0</v>
      </c>
      <c r="LB140" s="403">
        <f t="shared" si="364"/>
        <v>0</v>
      </c>
      <c r="LC140" s="403">
        <f t="shared" si="364"/>
        <v>0</v>
      </c>
      <c r="LD140" s="403">
        <f t="shared" si="364"/>
        <v>0</v>
      </c>
      <c r="LE140" s="403">
        <f t="shared" si="364"/>
        <v>0</v>
      </c>
      <c r="LF140" s="403">
        <f t="shared" si="364"/>
        <v>0</v>
      </c>
      <c r="LG140" s="403">
        <f t="shared" si="364"/>
        <v>0</v>
      </c>
      <c r="LH140" s="403">
        <f t="shared" si="364"/>
        <v>0</v>
      </c>
      <c r="LI140" s="403">
        <f t="shared" si="364"/>
        <v>0</v>
      </c>
      <c r="LJ140" s="403">
        <f t="shared" si="364"/>
        <v>0</v>
      </c>
      <c r="LK140" s="403">
        <f t="shared" si="364"/>
        <v>0</v>
      </c>
      <c r="LL140" s="403">
        <f t="shared" si="364"/>
        <v>0</v>
      </c>
      <c r="LM140" s="403">
        <f t="shared" si="364"/>
        <v>0</v>
      </c>
      <c r="LN140" s="403">
        <f t="shared" si="364"/>
        <v>0</v>
      </c>
      <c r="LO140" s="403">
        <f t="shared" si="364"/>
        <v>0</v>
      </c>
      <c r="LP140" s="403">
        <f t="shared" si="364"/>
        <v>0</v>
      </c>
    </row>
    <row r="141">
      <c r="A141" s="331" t="str">
        <f t="shared" si="327"/>
        <v>06-2024</v>
      </c>
      <c r="B141" s="346">
        <f t="shared" si="333"/>
        <v>8160419.69</v>
      </c>
      <c r="C141" s="346">
        <f t="shared" si="334"/>
        <v>1.001234056</v>
      </c>
      <c r="D141" s="346"/>
      <c r="E141" s="403">
        <f t="shared" ref="E141:BP141" si="365">IF(and($A141-E$124&gt;=0,$A141-E$125&lt;0),E$132,0)</f>
        <v>121708.41</v>
      </c>
      <c r="F141" s="403">
        <f t="shared" si="365"/>
        <v>90594.48</v>
      </c>
      <c r="G141" s="403">
        <f t="shared" si="365"/>
        <v>120000</v>
      </c>
      <c r="H141" s="403">
        <f t="shared" si="365"/>
        <v>129552.28</v>
      </c>
      <c r="I141" s="403">
        <f t="shared" si="365"/>
        <v>107000</v>
      </c>
      <c r="J141" s="403">
        <f t="shared" si="365"/>
        <v>103565</v>
      </c>
      <c r="K141" s="403">
        <f t="shared" si="365"/>
        <v>128418.77</v>
      </c>
      <c r="L141" s="403">
        <f t="shared" si="365"/>
        <v>87232.36</v>
      </c>
      <c r="M141" s="403">
        <f t="shared" si="365"/>
        <v>99881.32</v>
      </c>
      <c r="N141" s="403">
        <f t="shared" si="365"/>
        <v>223221.57</v>
      </c>
      <c r="O141" s="403">
        <f t="shared" si="365"/>
        <v>180593.29</v>
      </c>
      <c r="P141" s="403">
        <f t="shared" si="365"/>
        <v>91968.82</v>
      </c>
      <c r="Q141" s="403">
        <f t="shared" si="365"/>
        <v>102434.8</v>
      </c>
      <c r="R141" s="403">
        <f t="shared" si="365"/>
        <v>181860.19</v>
      </c>
      <c r="S141" s="403">
        <f t="shared" si="365"/>
        <v>208031.99</v>
      </c>
      <c r="T141" s="403">
        <f t="shared" si="365"/>
        <v>217515.94</v>
      </c>
      <c r="U141" s="403">
        <f t="shared" si="365"/>
        <v>195596.52</v>
      </c>
      <c r="V141" s="403">
        <f t="shared" si="365"/>
        <v>184028.25</v>
      </c>
      <c r="W141" s="403">
        <f t="shared" si="365"/>
        <v>168878.71</v>
      </c>
      <c r="X141" s="403">
        <f t="shared" si="365"/>
        <v>162441.03</v>
      </c>
      <c r="Y141" s="403">
        <f t="shared" si="365"/>
        <v>134043.44</v>
      </c>
      <c r="Z141" s="403">
        <f t="shared" si="365"/>
        <v>835.25</v>
      </c>
      <c r="AA141" s="403">
        <f t="shared" si="365"/>
        <v>175069.23</v>
      </c>
      <c r="AB141" s="403">
        <f t="shared" si="365"/>
        <v>159907.69</v>
      </c>
      <c r="AC141" s="403">
        <f t="shared" si="365"/>
        <v>183879.61</v>
      </c>
      <c r="AD141" s="403">
        <f t="shared" si="365"/>
        <v>184851.11</v>
      </c>
      <c r="AE141" s="403">
        <f t="shared" si="365"/>
        <v>240730.29</v>
      </c>
      <c r="AF141" s="403">
        <f t="shared" si="365"/>
        <v>112998.23</v>
      </c>
      <c r="AG141" s="403">
        <f t="shared" si="365"/>
        <v>126237</v>
      </c>
      <c r="AH141" s="403">
        <f t="shared" si="365"/>
        <v>9142.22</v>
      </c>
      <c r="AI141" s="403">
        <f t="shared" si="365"/>
        <v>186686.77</v>
      </c>
      <c r="AJ141" s="403">
        <f t="shared" si="365"/>
        <v>42000</v>
      </c>
      <c r="AK141" s="403">
        <f t="shared" si="365"/>
        <v>271017.63</v>
      </c>
      <c r="AL141" s="403">
        <f t="shared" si="365"/>
        <v>5000</v>
      </c>
      <c r="AM141" s="403">
        <f t="shared" si="365"/>
        <v>127756.57</v>
      </c>
      <c r="AN141" s="403">
        <f t="shared" si="365"/>
        <v>237115.24</v>
      </c>
      <c r="AO141" s="403">
        <f t="shared" si="365"/>
        <v>158167.25</v>
      </c>
      <c r="AP141" s="403">
        <f t="shared" si="365"/>
        <v>103015</v>
      </c>
      <c r="AQ141" s="403">
        <f t="shared" si="365"/>
        <v>155500</v>
      </c>
      <c r="AR141" s="403">
        <f t="shared" si="365"/>
        <v>167620.78</v>
      </c>
      <c r="AS141" s="403">
        <f t="shared" si="365"/>
        <v>191134.2</v>
      </c>
      <c r="AT141" s="403">
        <f t="shared" si="365"/>
        <v>283068.43</v>
      </c>
      <c r="AU141" s="403">
        <f t="shared" si="365"/>
        <v>114804.31</v>
      </c>
      <c r="AV141" s="403">
        <f t="shared" si="365"/>
        <v>109785.34</v>
      </c>
      <c r="AW141" s="403">
        <f t="shared" si="365"/>
        <v>48000</v>
      </c>
      <c r="AX141" s="403">
        <f t="shared" si="365"/>
        <v>164702</v>
      </c>
      <c r="AY141" s="403">
        <f t="shared" si="365"/>
        <v>223255</v>
      </c>
      <c r="AZ141" s="403">
        <f t="shared" si="365"/>
        <v>72000</v>
      </c>
      <c r="BA141" s="403">
        <f t="shared" si="365"/>
        <v>97799.52</v>
      </c>
      <c r="BB141" s="403">
        <f t="shared" si="365"/>
        <v>242596.66</v>
      </c>
      <c r="BC141" s="403">
        <f t="shared" si="365"/>
        <v>108292.85</v>
      </c>
      <c r="BD141" s="403">
        <f t="shared" si="365"/>
        <v>238900</v>
      </c>
      <c r="BE141" s="403">
        <f t="shared" si="365"/>
        <v>101455.9</v>
      </c>
      <c r="BF141" s="403">
        <f t="shared" si="365"/>
        <v>23511.76</v>
      </c>
      <c r="BG141" s="403">
        <f t="shared" si="365"/>
        <v>20008.84</v>
      </c>
      <c r="BH141" s="403">
        <f t="shared" si="365"/>
        <v>77858.98</v>
      </c>
      <c r="BI141" s="403">
        <f t="shared" si="365"/>
        <v>45000</v>
      </c>
      <c r="BJ141" s="403">
        <f t="shared" si="365"/>
        <v>124565</v>
      </c>
      <c r="BK141" s="403">
        <f t="shared" si="365"/>
        <v>25000</v>
      </c>
      <c r="BL141" s="403">
        <f t="shared" si="365"/>
        <v>29885</v>
      </c>
      <c r="BM141" s="403">
        <f t="shared" si="365"/>
        <v>33809.25</v>
      </c>
      <c r="BN141" s="403">
        <f t="shared" si="365"/>
        <v>10969.85</v>
      </c>
      <c r="BO141" s="403">
        <f t="shared" si="365"/>
        <v>77861.76</v>
      </c>
      <c r="BP141" s="403">
        <f t="shared" si="365"/>
        <v>10058</v>
      </c>
      <c r="BQ141" s="403"/>
      <c r="BR141" s="403">
        <f t="shared" ref="BR141:EC141" si="366">IF(and($A141-BR$124&gt;=0,$A141-BR$125&lt;0),BR$132,0)</f>
        <v>0</v>
      </c>
      <c r="BS141" s="403">
        <f t="shared" si="366"/>
        <v>0</v>
      </c>
      <c r="BT141" s="403">
        <f t="shared" si="366"/>
        <v>0</v>
      </c>
      <c r="BU141" s="403">
        <f t="shared" si="366"/>
        <v>0</v>
      </c>
      <c r="BV141" s="403">
        <f t="shared" si="366"/>
        <v>0</v>
      </c>
      <c r="BW141" s="403">
        <f t="shared" si="366"/>
        <v>0</v>
      </c>
      <c r="BX141" s="403">
        <f t="shared" si="366"/>
        <v>0</v>
      </c>
      <c r="BY141" s="403">
        <f t="shared" si="366"/>
        <v>0</v>
      </c>
      <c r="BZ141" s="403">
        <f t="shared" si="366"/>
        <v>0</v>
      </c>
      <c r="CA141" s="403">
        <f t="shared" si="366"/>
        <v>0</v>
      </c>
      <c r="CB141" s="403">
        <f t="shared" si="366"/>
        <v>0</v>
      </c>
      <c r="CC141" s="403">
        <f t="shared" si="366"/>
        <v>0</v>
      </c>
      <c r="CD141" s="403">
        <f t="shared" si="366"/>
        <v>0</v>
      </c>
      <c r="CE141" s="403">
        <f t="shared" si="366"/>
        <v>0</v>
      </c>
      <c r="CF141" s="403">
        <f t="shared" si="366"/>
        <v>0</v>
      </c>
      <c r="CG141" s="403">
        <f t="shared" si="366"/>
        <v>0</v>
      </c>
      <c r="CH141" s="403">
        <f t="shared" si="366"/>
        <v>0</v>
      </c>
      <c r="CI141" s="403">
        <f t="shared" si="366"/>
        <v>0</v>
      </c>
      <c r="CJ141" s="403">
        <f t="shared" si="366"/>
        <v>0</v>
      </c>
      <c r="CK141" s="403">
        <f t="shared" si="366"/>
        <v>0</v>
      </c>
      <c r="CL141" s="403">
        <f t="shared" si="366"/>
        <v>0</v>
      </c>
      <c r="CM141" s="403">
        <f t="shared" si="366"/>
        <v>0</v>
      </c>
      <c r="CN141" s="403">
        <f t="shared" si="366"/>
        <v>0</v>
      </c>
      <c r="CO141" s="403">
        <f t="shared" si="366"/>
        <v>0</v>
      </c>
      <c r="CP141" s="403">
        <f t="shared" si="366"/>
        <v>0</v>
      </c>
      <c r="CQ141" s="403">
        <f t="shared" si="366"/>
        <v>0</v>
      </c>
      <c r="CR141" s="403">
        <f t="shared" si="366"/>
        <v>0</v>
      </c>
      <c r="CS141" s="403">
        <f t="shared" si="366"/>
        <v>0</v>
      </c>
      <c r="CT141" s="403">
        <f t="shared" si="366"/>
        <v>0</v>
      </c>
      <c r="CU141" s="403">
        <f t="shared" si="366"/>
        <v>0</v>
      </c>
      <c r="CV141" s="403">
        <f t="shared" si="366"/>
        <v>0</v>
      </c>
      <c r="CW141" s="403">
        <f t="shared" si="366"/>
        <v>0</v>
      </c>
      <c r="CX141" s="403">
        <f t="shared" si="366"/>
        <v>0</v>
      </c>
      <c r="CY141" s="403">
        <f t="shared" si="366"/>
        <v>0</v>
      </c>
      <c r="CZ141" s="403">
        <f t="shared" si="366"/>
        <v>0</v>
      </c>
      <c r="DA141" s="403">
        <f t="shared" si="366"/>
        <v>0</v>
      </c>
      <c r="DB141" s="403">
        <f t="shared" si="366"/>
        <v>0</v>
      </c>
      <c r="DC141" s="403">
        <f t="shared" si="366"/>
        <v>0</v>
      </c>
      <c r="DD141" s="403">
        <f t="shared" si="366"/>
        <v>0</v>
      </c>
      <c r="DE141" s="403">
        <f t="shared" si="366"/>
        <v>0</v>
      </c>
      <c r="DF141" s="403">
        <f t="shared" si="366"/>
        <v>0</v>
      </c>
      <c r="DG141" s="403">
        <f t="shared" si="366"/>
        <v>0</v>
      </c>
      <c r="DH141" s="403">
        <f t="shared" si="366"/>
        <v>0</v>
      </c>
      <c r="DI141" s="403">
        <f t="shared" si="366"/>
        <v>0</v>
      </c>
      <c r="DJ141" s="403">
        <f t="shared" si="366"/>
        <v>0</v>
      </c>
      <c r="DK141" s="403">
        <f t="shared" si="366"/>
        <v>0</v>
      </c>
      <c r="DL141" s="403">
        <f t="shared" si="366"/>
        <v>0</v>
      </c>
      <c r="DM141" s="403">
        <f t="shared" si="366"/>
        <v>0</v>
      </c>
      <c r="DN141" s="403">
        <f t="shared" si="366"/>
        <v>0</v>
      </c>
      <c r="DO141" s="403">
        <f t="shared" si="366"/>
        <v>0</v>
      </c>
      <c r="DP141" s="403">
        <f t="shared" si="366"/>
        <v>0</v>
      </c>
      <c r="DQ141" s="403">
        <f t="shared" si="366"/>
        <v>0</v>
      </c>
      <c r="DR141" s="403">
        <f t="shared" si="366"/>
        <v>0</v>
      </c>
      <c r="DS141" s="403">
        <f t="shared" si="366"/>
        <v>0</v>
      </c>
      <c r="DT141" s="403">
        <f t="shared" si="366"/>
        <v>0</v>
      </c>
      <c r="DU141" s="403">
        <f t="shared" si="366"/>
        <v>0</v>
      </c>
      <c r="DV141" s="403">
        <f t="shared" si="366"/>
        <v>0</v>
      </c>
      <c r="DW141" s="403">
        <f t="shared" si="366"/>
        <v>0</v>
      </c>
      <c r="DX141" s="403">
        <f t="shared" si="366"/>
        <v>0</v>
      </c>
      <c r="DY141" s="403">
        <f t="shared" si="366"/>
        <v>0</v>
      </c>
      <c r="DZ141" s="403">
        <f t="shared" si="366"/>
        <v>0</v>
      </c>
      <c r="EA141" s="403">
        <f t="shared" si="366"/>
        <v>0</v>
      </c>
      <c r="EB141" s="403">
        <f t="shared" si="366"/>
        <v>0</v>
      </c>
      <c r="EC141" s="403">
        <f t="shared" si="366"/>
        <v>0</v>
      </c>
      <c r="ED141" s="403"/>
      <c r="EE141" s="403">
        <f t="shared" ref="EE141:GP141" si="367">IF(and($A141-EE$124&gt;=0,$A141-EE$125&lt;0),EE$132,0)</f>
        <v>0</v>
      </c>
      <c r="EF141" s="403">
        <f t="shared" si="367"/>
        <v>0</v>
      </c>
      <c r="EG141" s="403">
        <f t="shared" si="367"/>
        <v>0</v>
      </c>
      <c r="EH141" s="403">
        <f t="shared" si="367"/>
        <v>0</v>
      </c>
      <c r="EI141" s="403">
        <f t="shared" si="367"/>
        <v>0</v>
      </c>
      <c r="EJ141" s="403">
        <f t="shared" si="367"/>
        <v>0</v>
      </c>
      <c r="EK141" s="403">
        <f t="shared" si="367"/>
        <v>0</v>
      </c>
      <c r="EL141" s="403">
        <f t="shared" si="367"/>
        <v>0</v>
      </c>
      <c r="EM141" s="403">
        <f t="shared" si="367"/>
        <v>0</v>
      </c>
      <c r="EN141" s="403">
        <f t="shared" si="367"/>
        <v>0</v>
      </c>
      <c r="EO141" s="403">
        <f t="shared" si="367"/>
        <v>0</v>
      </c>
      <c r="EP141" s="403">
        <f t="shared" si="367"/>
        <v>0</v>
      </c>
      <c r="EQ141" s="403">
        <f t="shared" si="367"/>
        <v>0</v>
      </c>
      <c r="ER141" s="403">
        <f t="shared" si="367"/>
        <v>0</v>
      </c>
      <c r="ES141" s="403">
        <f t="shared" si="367"/>
        <v>0</v>
      </c>
      <c r="ET141" s="403">
        <f t="shared" si="367"/>
        <v>0</v>
      </c>
      <c r="EU141" s="403">
        <f t="shared" si="367"/>
        <v>0</v>
      </c>
      <c r="EV141" s="403">
        <f t="shared" si="367"/>
        <v>0</v>
      </c>
      <c r="EW141" s="403">
        <f t="shared" si="367"/>
        <v>0</v>
      </c>
      <c r="EX141" s="403">
        <f t="shared" si="367"/>
        <v>0</v>
      </c>
      <c r="EY141" s="403">
        <f t="shared" si="367"/>
        <v>0</v>
      </c>
      <c r="EZ141" s="403">
        <f t="shared" si="367"/>
        <v>0</v>
      </c>
      <c r="FA141" s="403">
        <f t="shared" si="367"/>
        <v>0</v>
      </c>
      <c r="FB141" s="403">
        <f t="shared" si="367"/>
        <v>0</v>
      </c>
      <c r="FC141" s="403">
        <f t="shared" si="367"/>
        <v>0</v>
      </c>
      <c r="FD141" s="403">
        <f t="shared" si="367"/>
        <v>0</v>
      </c>
      <c r="FE141" s="403">
        <f t="shared" si="367"/>
        <v>0</v>
      </c>
      <c r="FF141" s="403">
        <f t="shared" si="367"/>
        <v>0</v>
      </c>
      <c r="FG141" s="403">
        <f t="shared" si="367"/>
        <v>0</v>
      </c>
      <c r="FH141" s="403">
        <f t="shared" si="367"/>
        <v>0</v>
      </c>
      <c r="FI141" s="403">
        <f t="shared" si="367"/>
        <v>0</v>
      </c>
      <c r="FJ141" s="403">
        <f t="shared" si="367"/>
        <v>0</v>
      </c>
      <c r="FK141" s="403">
        <f t="shared" si="367"/>
        <v>0</v>
      </c>
      <c r="FL141" s="403">
        <f t="shared" si="367"/>
        <v>0</v>
      </c>
      <c r="FM141" s="403">
        <f t="shared" si="367"/>
        <v>0</v>
      </c>
      <c r="FN141" s="403">
        <f t="shared" si="367"/>
        <v>0</v>
      </c>
      <c r="FO141" s="403">
        <f t="shared" si="367"/>
        <v>0</v>
      </c>
      <c r="FP141" s="403">
        <f t="shared" si="367"/>
        <v>0</v>
      </c>
      <c r="FQ141" s="403">
        <f t="shared" si="367"/>
        <v>0</v>
      </c>
      <c r="FR141" s="403">
        <f t="shared" si="367"/>
        <v>0</v>
      </c>
      <c r="FS141" s="403">
        <f t="shared" si="367"/>
        <v>0</v>
      </c>
      <c r="FT141" s="403">
        <f t="shared" si="367"/>
        <v>0</v>
      </c>
      <c r="FU141" s="403">
        <f t="shared" si="367"/>
        <v>0</v>
      </c>
      <c r="FV141" s="403">
        <f t="shared" si="367"/>
        <v>0</v>
      </c>
      <c r="FW141" s="403">
        <f t="shared" si="367"/>
        <v>0</v>
      </c>
      <c r="FX141" s="403">
        <f t="shared" si="367"/>
        <v>0</v>
      </c>
      <c r="FY141" s="403">
        <f t="shared" si="367"/>
        <v>0</v>
      </c>
      <c r="FZ141" s="403">
        <f t="shared" si="367"/>
        <v>0</v>
      </c>
      <c r="GA141" s="403">
        <f t="shared" si="367"/>
        <v>0</v>
      </c>
      <c r="GB141" s="403">
        <f t="shared" si="367"/>
        <v>0</v>
      </c>
      <c r="GC141" s="403">
        <f t="shared" si="367"/>
        <v>0</v>
      </c>
      <c r="GD141" s="403">
        <f t="shared" si="367"/>
        <v>0</v>
      </c>
      <c r="GE141" s="403">
        <f t="shared" si="367"/>
        <v>0</v>
      </c>
      <c r="GF141" s="403">
        <f t="shared" si="367"/>
        <v>0</v>
      </c>
      <c r="GG141" s="403">
        <f t="shared" si="367"/>
        <v>0</v>
      </c>
      <c r="GH141" s="403">
        <f t="shared" si="367"/>
        <v>0</v>
      </c>
      <c r="GI141" s="403">
        <f t="shared" si="367"/>
        <v>0</v>
      </c>
      <c r="GJ141" s="403">
        <f t="shared" si="367"/>
        <v>0</v>
      </c>
      <c r="GK141" s="403">
        <f t="shared" si="367"/>
        <v>0</v>
      </c>
      <c r="GL141" s="403">
        <f t="shared" si="367"/>
        <v>0</v>
      </c>
      <c r="GM141" s="403">
        <f t="shared" si="367"/>
        <v>0</v>
      </c>
      <c r="GN141" s="403">
        <f t="shared" si="367"/>
        <v>0</v>
      </c>
      <c r="GO141" s="403">
        <f t="shared" si="367"/>
        <v>0</v>
      </c>
      <c r="GP141" s="403">
        <f t="shared" si="367"/>
        <v>0</v>
      </c>
      <c r="GQ141" s="403"/>
      <c r="GR141" s="403">
        <f t="shared" ref="GR141:JC141" si="368">IF(and($A141-GR$124&gt;=0,$A141-GR$125&lt;0),GR$132,0)</f>
        <v>0</v>
      </c>
      <c r="GS141" s="403">
        <f t="shared" si="368"/>
        <v>0</v>
      </c>
      <c r="GT141" s="403">
        <f t="shared" si="368"/>
        <v>0</v>
      </c>
      <c r="GU141" s="403">
        <f t="shared" si="368"/>
        <v>0</v>
      </c>
      <c r="GV141" s="403">
        <f t="shared" si="368"/>
        <v>0</v>
      </c>
      <c r="GW141" s="403">
        <f t="shared" si="368"/>
        <v>0</v>
      </c>
      <c r="GX141" s="403">
        <f t="shared" si="368"/>
        <v>0</v>
      </c>
      <c r="GY141" s="403">
        <f t="shared" si="368"/>
        <v>0</v>
      </c>
      <c r="GZ141" s="403">
        <f t="shared" si="368"/>
        <v>0</v>
      </c>
      <c r="HA141" s="403">
        <f t="shared" si="368"/>
        <v>0</v>
      </c>
      <c r="HB141" s="403">
        <f t="shared" si="368"/>
        <v>0</v>
      </c>
      <c r="HC141" s="403">
        <f t="shared" si="368"/>
        <v>0</v>
      </c>
      <c r="HD141" s="403">
        <f t="shared" si="368"/>
        <v>0</v>
      </c>
      <c r="HE141" s="403">
        <f t="shared" si="368"/>
        <v>0</v>
      </c>
      <c r="HF141" s="403">
        <f t="shared" si="368"/>
        <v>0</v>
      </c>
      <c r="HG141" s="403">
        <f t="shared" si="368"/>
        <v>0</v>
      </c>
      <c r="HH141" s="403">
        <f t="shared" si="368"/>
        <v>0</v>
      </c>
      <c r="HI141" s="403">
        <f t="shared" si="368"/>
        <v>0</v>
      </c>
      <c r="HJ141" s="403">
        <f t="shared" si="368"/>
        <v>0</v>
      </c>
      <c r="HK141" s="403">
        <f t="shared" si="368"/>
        <v>0</v>
      </c>
      <c r="HL141" s="403">
        <f t="shared" si="368"/>
        <v>0</v>
      </c>
      <c r="HM141" s="403">
        <f t="shared" si="368"/>
        <v>0</v>
      </c>
      <c r="HN141" s="403">
        <f t="shared" si="368"/>
        <v>0</v>
      </c>
      <c r="HO141" s="403">
        <f t="shared" si="368"/>
        <v>0</v>
      </c>
      <c r="HP141" s="403">
        <f t="shared" si="368"/>
        <v>0</v>
      </c>
      <c r="HQ141" s="403">
        <f t="shared" si="368"/>
        <v>0</v>
      </c>
      <c r="HR141" s="403">
        <f t="shared" si="368"/>
        <v>0</v>
      </c>
      <c r="HS141" s="403">
        <f t="shared" si="368"/>
        <v>0</v>
      </c>
      <c r="HT141" s="403">
        <f t="shared" si="368"/>
        <v>0</v>
      </c>
      <c r="HU141" s="403">
        <f t="shared" si="368"/>
        <v>0</v>
      </c>
      <c r="HV141" s="403">
        <f t="shared" si="368"/>
        <v>0</v>
      </c>
      <c r="HW141" s="403">
        <f t="shared" si="368"/>
        <v>0</v>
      </c>
      <c r="HX141" s="403">
        <f t="shared" si="368"/>
        <v>0</v>
      </c>
      <c r="HY141" s="403">
        <f t="shared" si="368"/>
        <v>0</v>
      </c>
      <c r="HZ141" s="403">
        <f t="shared" si="368"/>
        <v>0</v>
      </c>
      <c r="IA141" s="403">
        <f t="shared" si="368"/>
        <v>0</v>
      </c>
      <c r="IB141" s="403">
        <f t="shared" si="368"/>
        <v>0</v>
      </c>
      <c r="IC141" s="403">
        <f t="shared" si="368"/>
        <v>0</v>
      </c>
      <c r="ID141" s="403">
        <f t="shared" si="368"/>
        <v>0</v>
      </c>
      <c r="IE141" s="403">
        <f t="shared" si="368"/>
        <v>0</v>
      </c>
      <c r="IF141" s="403">
        <f t="shared" si="368"/>
        <v>0</v>
      </c>
      <c r="IG141" s="403">
        <f t="shared" si="368"/>
        <v>0</v>
      </c>
      <c r="IH141" s="403">
        <f t="shared" si="368"/>
        <v>0</v>
      </c>
      <c r="II141" s="403">
        <f t="shared" si="368"/>
        <v>0</v>
      </c>
      <c r="IJ141" s="403">
        <f t="shared" si="368"/>
        <v>0</v>
      </c>
      <c r="IK141" s="403">
        <f t="shared" si="368"/>
        <v>0</v>
      </c>
      <c r="IL141" s="403">
        <f t="shared" si="368"/>
        <v>0</v>
      </c>
      <c r="IM141" s="403">
        <f t="shared" si="368"/>
        <v>0</v>
      </c>
      <c r="IN141" s="403">
        <f t="shared" si="368"/>
        <v>0</v>
      </c>
      <c r="IO141" s="403">
        <f t="shared" si="368"/>
        <v>0</v>
      </c>
      <c r="IP141" s="403">
        <f t="shared" si="368"/>
        <v>0</v>
      </c>
      <c r="IQ141" s="403">
        <f t="shared" si="368"/>
        <v>0</v>
      </c>
      <c r="IR141" s="403">
        <f t="shared" si="368"/>
        <v>0</v>
      </c>
      <c r="IS141" s="403">
        <f t="shared" si="368"/>
        <v>0</v>
      </c>
      <c r="IT141" s="403">
        <f t="shared" si="368"/>
        <v>0</v>
      </c>
      <c r="IU141" s="403">
        <f t="shared" si="368"/>
        <v>0</v>
      </c>
      <c r="IV141" s="403">
        <f t="shared" si="368"/>
        <v>0</v>
      </c>
      <c r="IW141" s="403">
        <f t="shared" si="368"/>
        <v>0</v>
      </c>
      <c r="IX141" s="403">
        <f t="shared" si="368"/>
        <v>0</v>
      </c>
      <c r="IY141" s="403">
        <f t="shared" si="368"/>
        <v>0</v>
      </c>
      <c r="IZ141" s="403">
        <f t="shared" si="368"/>
        <v>0</v>
      </c>
      <c r="JA141" s="403">
        <f t="shared" si="368"/>
        <v>0</v>
      </c>
      <c r="JB141" s="403">
        <f t="shared" si="368"/>
        <v>0</v>
      </c>
      <c r="JC141" s="403">
        <f t="shared" si="368"/>
        <v>0</v>
      </c>
      <c r="JD141" s="403"/>
      <c r="JE141" s="403">
        <f t="shared" ref="JE141:LP141" si="369">IF(and($A141-JE$124&gt;=0,$A141-JE$125&lt;0),JE$132,0)</f>
        <v>0</v>
      </c>
      <c r="JF141" s="403">
        <f t="shared" si="369"/>
        <v>0</v>
      </c>
      <c r="JG141" s="403">
        <f t="shared" si="369"/>
        <v>0</v>
      </c>
      <c r="JH141" s="403">
        <f t="shared" si="369"/>
        <v>0</v>
      </c>
      <c r="JI141" s="403">
        <f t="shared" si="369"/>
        <v>0</v>
      </c>
      <c r="JJ141" s="403">
        <f t="shared" si="369"/>
        <v>0</v>
      </c>
      <c r="JK141" s="403">
        <f t="shared" si="369"/>
        <v>0</v>
      </c>
      <c r="JL141" s="403">
        <f t="shared" si="369"/>
        <v>0</v>
      </c>
      <c r="JM141" s="403">
        <f t="shared" si="369"/>
        <v>0</v>
      </c>
      <c r="JN141" s="403">
        <f t="shared" si="369"/>
        <v>0</v>
      </c>
      <c r="JO141" s="403">
        <f t="shared" si="369"/>
        <v>0</v>
      </c>
      <c r="JP141" s="403">
        <f t="shared" si="369"/>
        <v>0</v>
      </c>
      <c r="JQ141" s="403">
        <f t="shared" si="369"/>
        <v>0</v>
      </c>
      <c r="JR141" s="403">
        <f t="shared" si="369"/>
        <v>0</v>
      </c>
      <c r="JS141" s="403">
        <f t="shared" si="369"/>
        <v>0</v>
      </c>
      <c r="JT141" s="403">
        <f t="shared" si="369"/>
        <v>0</v>
      </c>
      <c r="JU141" s="403">
        <f t="shared" si="369"/>
        <v>0</v>
      </c>
      <c r="JV141" s="403">
        <f t="shared" si="369"/>
        <v>0</v>
      </c>
      <c r="JW141" s="403">
        <f t="shared" si="369"/>
        <v>0</v>
      </c>
      <c r="JX141" s="403">
        <f t="shared" si="369"/>
        <v>0</v>
      </c>
      <c r="JY141" s="403">
        <f t="shared" si="369"/>
        <v>0</v>
      </c>
      <c r="JZ141" s="403">
        <f t="shared" si="369"/>
        <v>0</v>
      </c>
      <c r="KA141" s="403">
        <f t="shared" si="369"/>
        <v>0</v>
      </c>
      <c r="KB141" s="403">
        <f t="shared" si="369"/>
        <v>0</v>
      </c>
      <c r="KC141" s="403">
        <f t="shared" si="369"/>
        <v>0</v>
      </c>
      <c r="KD141" s="403">
        <f t="shared" si="369"/>
        <v>0</v>
      </c>
      <c r="KE141" s="403">
        <f t="shared" si="369"/>
        <v>0</v>
      </c>
      <c r="KF141" s="403">
        <f t="shared" si="369"/>
        <v>0</v>
      </c>
      <c r="KG141" s="403">
        <f t="shared" si="369"/>
        <v>0</v>
      </c>
      <c r="KH141" s="403">
        <f t="shared" si="369"/>
        <v>0</v>
      </c>
      <c r="KI141" s="403">
        <f t="shared" si="369"/>
        <v>0</v>
      </c>
      <c r="KJ141" s="403">
        <f t="shared" si="369"/>
        <v>0</v>
      </c>
      <c r="KK141" s="403">
        <f t="shared" si="369"/>
        <v>0</v>
      </c>
      <c r="KL141" s="403">
        <f t="shared" si="369"/>
        <v>0</v>
      </c>
      <c r="KM141" s="403">
        <f t="shared" si="369"/>
        <v>0</v>
      </c>
      <c r="KN141" s="403">
        <f t="shared" si="369"/>
        <v>0</v>
      </c>
      <c r="KO141" s="403">
        <f t="shared" si="369"/>
        <v>0</v>
      </c>
      <c r="KP141" s="403">
        <f t="shared" si="369"/>
        <v>0</v>
      </c>
      <c r="KQ141" s="403">
        <f t="shared" si="369"/>
        <v>0</v>
      </c>
      <c r="KR141" s="403">
        <f t="shared" si="369"/>
        <v>0</v>
      </c>
      <c r="KS141" s="403">
        <f t="shared" si="369"/>
        <v>0</v>
      </c>
      <c r="KT141" s="403">
        <f t="shared" si="369"/>
        <v>0</v>
      </c>
      <c r="KU141" s="403">
        <f t="shared" si="369"/>
        <v>0</v>
      </c>
      <c r="KV141" s="403">
        <f t="shared" si="369"/>
        <v>0</v>
      </c>
      <c r="KW141" s="403">
        <f t="shared" si="369"/>
        <v>0</v>
      </c>
      <c r="KX141" s="403">
        <f t="shared" si="369"/>
        <v>0</v>
      </c>
      <c r="KY141" s="403">
        <f t="shared" si="369"/>
        <v>0</v>
      </c>
      <c r="KZ141" s="403">
        <f t="shared" si="369"/>
        <v>0</v>
      </c>
      <c r="LA141" s="403">
        <f t="shared" si="369"/>
        <v>0</v>
      </c>
      <c r="LB141" s="403">
        <f t="shared" si="369"/>
        <v>0</v>
      </c>
      <c r="LC141" s="403">
        <f t="shared" si="369"/>
        <v>0</v>
      </c>
      <c r="LD141" s="403">
        <f t="shared" si="369"/>
        <v>0</v>
      </c>
      <c r="LE141" s="403">
        <f t="shared" si="369"/>
        <v>0</v>
      </c>
      <c r="LF141" s="403">
        <f t="shared" si="369"/>
        <v>0</v>
      </c>
      <c r="LG141" s="403">
        <f t="shared" si="369"/>
        <v>0</v>
      </c>
      <c r="LH141" s="403">
        <f t="shared" si="369"/>
        <v>0</v>
      </c>
      <c r="LI141" s="403">
        <f t="shared" si="369"/>
        <v>0</v>
      </c>
      <c r="LJ141" s="403">
        <f t="shared" si="369"/>
        <v>0</v>
      </c>
      <c r="LK141" s="403">
        <f t="shared" si="369"/>
        <v>0</v>
      </c>
      <c r="LL141" s="403">
        <f t="shared" si="369"/>
        <v>0</v>
      </c>
      <c r="LM141" s="403">
        <f t="shared" si="369"/>
        <v>0</v>
      </c>
      <c r="LN141" s="403">
        <f t="shared" si="369"/>
        <v>0</v>
      </c>
      <c r="LO141" s="403">
        <f t="shared" si="369"/>
        <v>0</v>
      </c>
      <c r="LP141" s="403">
        <f t="shared" si="369"/>
        <v>0</v>
      </c>
    </row>
    <row r="142">
      <c r="A142" s="331" t="str">
        <f t="shared" si="327"/>
        <v>09-2024</v>
      </c>
      <c r="B142" s="346">
        <f t="shared" si="333"/>
        <v>8160419.69</v>
      </c>
      <c r="C142" s="346">
        <f t="shared" si="334"/>
        <v>1.001234056</v>
      </c>
      <c r="D142" s="346"/>
      <c r="E142" s="403">
        <f t="shared" ref="E142:BP142" si="370">IF(and($A142-E$124&gt;=0,$A142-E$125&lt;0),E$132,0)</f>
        <v>121708.41</v>
      </c>
      <c r="F142" s="403">
        <f t="shared" si="370"/>
        <v>90594.48</v>
      </c>
      <c r="G142" s="403">
        <f t="shared" si="370"/>
        <v>120000</v>
      </c>
      <c r="H142" s="403">
        <f t="shared" si="370"/>
        <v>129552.28</v>
      </c>
      <c r="I142" s="403">
        <f t="shared" si="370"/>
        <v>107000</v>
      </c>
      <c r="J142" s="403">
        <f t="shared" si="370"/>
        <v>103565</v>
      </c>
      <c r="K142" s="403">
        <f t="shared" si="370"/>
        <v>128418.77</v>
      </c>
      <c r="L142" s="403">
        <f t="shared" si="370"/>
        <v>87232.36</v>
      </c>
      <c r="M142" s="403">
        <f t="shared" si="370"/>
        <v>99881.32</v>
      </c>
      <c r="N142" s="403">
        <f t="shared" si="370"/>
        <v>223221.57</v>
      </c>
      <c r="O142" s="403">
        <f t="shared" si="370"/>
        <v>180593.29</v>
      </c>
      <c r="P142" s="403">
        <f t="shared" si="370"/>
        <v>91968.82</v>
      </c>
      <c r="Q142" s="403">
        <f t="shared" si="370"/>
        <v>102434.8</v>
      </c>
      <c r="R142" s="403">
        <f t="shared" si="370"/>
        <v>181860.19</v>
      </c>
      <c r="S142" s="403">
        <f t="shared" si="370"/>
        <v>208031.99</v>
      </c>
      <c r="T142" s="403">
        <f t="shared" si="370"/>
        <v>217515.94</v>
      </c>
      <c r="U142" s="403">
        <f t="shared" si="370"/>
        <v>195596.52</v>
      </c>
      <c r="V142" s="403">
        <f t="shared" si="370"/>
        <v>184028.25</v>
      </c>
      <c r="W142" s="403">
        <f t="shared" si="370"/>
        <v>168878.71</v>
      </c>
      <c r="X142" s="403">
        <f t="shared" si="370"/>
        <v>162441.03</v>
      </c>
      <c r="Y142" s="403">
        <f t="shared" si="370"/>
        <v>134043.44</v>
      </c>
      <c r="Z142" s="403">
        <f t="shared" si="370"/>
        <v>835.25</v>
      </c>
      <c r="AA142" s="403">
        <f t="shared" si="370"/>
        <v>175069.23</v>
      </c>
      <c r="AB142" s="403">
        <f t="shared" si="370"/>
        <v>159907.69</v>
      </c>
      <c r="AC142" s="403">
        <f t="shared" si="370"/>
        <v>183879.61</v>
      </c>
      <c r="AD142" s="403">
        <f t="shared" si="370"/>
        <v>184851.11</v>
      </c>
      <c r="AE142" s="403">
        <f t="shared" si="370"/>
        <v>240730.29</v>
      </c>
      <c r="AF142" s="403">
        <f t="shared" si="370"/>
        <v>112998.23</v>
      </c>
      <c r="AG142" s="403">
        <f t="shared" si="370"/>
        <v>126237</v>
      </c>
      <c r="AH142" s="403">
        <f t="shared" si="370"/>
        <v>9142.22</v>
      </c>
      <c r="AI142" s="403">
        <f t="shared" si="370"/>
        <v>186686.77</v>
      </c>
      <c r="AJ142" s="403">
        <f t="shared" si="370"/>
        <v>42000</v>
      </c>
      <c r="AK142" s="403">
        <f t="shared" si="370"/>
        <v>271017.63</v>
      </c>
      <c r="AL142" s="403">
        <f t="shared" si="370"/>
        <v>5000</v>
      </c>
      <c r="AM142" s="403">
        <f t="shared" si="370"/>
        <v>127756.57</v>
      </c>
      <c r="AN142" s="403">
        <f t="shared" si="370"/>
        <v>237115.24</v>
      </c>
      <c r="AO142" s="403">
        <f t="shared" si="370"/>
        <v>158167.25</v>
      </c>
      <c r="AP142" s="403">
        <f t="shared" si="370"/>
        <v>103015</v>
      </c>
      <c r="AQ142" s="403">
        <f t="shared" si="370"/>
        <v>155500</v>
      </c>
      <c r="AR142" s="403">
        <f t="shared" si="370"/>
        <v>167620.78</v>
      </c>
      <c r="AS142" s="403">
        <f t="shared" si="370"/>
        <v>191134.2</v>
      </c>
      <c r="AT142" s="403">
        <f t="shared" si="370"/>
        <v>283068.43</v>
      </c>
      <c r="AU142" s="403">
        <f t="shared" si="370"/>
        <v>114804.31</v>
      </c>
      <c r="AV142" s="403">
        <f t="shared" si="370"/>
        <v>109785.34</v>
      </c>
      <c r="AW142" s="403">
        <f t="shared" si="370"/>
        <v>48000</v>
      </c>
      <c r="AX142" s="403">
        <f t="shared" si="370"/>
        <v>164702</v>
      </c>
      <c r="AY142" s="403">
        <f t="shared" si="370"/>
        <v>223255</v>
      </c>
      <c r="AZ142" s="403">
        <f t="shared" si="370"/>
        <v>72000</v>
      </c>
      <c r="BA142" s="403">
        <f t="shared" si="370"/>
        <v>97799.52</v>
      </c>
      <c r="BB142" s="403">
        <f t="shared" si="370"/>
        <v>242596.66</v>
      </c>
      <c r="BC142" s="403">
        <f t="shared" si="370"/>
        <v>108292.85</v>
      </c>
      <c r="BD142" s="403">
        <f t="shared" si="370"/>
        <v>238900</v>
      </c>
      <c r="BE142" s="403">
        <f t="shared" si="370"/>
        <v>101455.9</v>
      </c>
      <c r="BF142" s="403">
        <f t="shared" si="370"/>
        <v>23511.76</v>
      </c>
      <c r="BG142" s="403">
        <f t="shared" si="370"/>
        <v>20008.84</v>
      </c>
      <c r="BH142" s="403">
        <f t="shared" si="370"/>
        <v>77858.98</v>
      </c>
      <c r="BI142" s="403">
        <f t="shared" si="370"/>
        <v>45000</v>
      </c>
      <c r="BJ142" s="403">
        <f t="shared" si="370"/>
        <v>124565</v>
      </c>
      <c r="BK142" s="403">
        <f t="shared" si="370"/>
        <v>25000</v>
      </c>
      <c r="BL142" s="403">
        <f t="shared" si="370"/>
        <v>29885</v>
      </c>
      <c r="BM142" s="403">
        <f t="shared" si="370"/>
        <v>33809.25</v>
      </c>
      <c r="BN142" s="403">
        <f t="shared" si="370"/>
        <v>10969.85</v>
      </c>
      <c r="BO142" s="403">
        <f t="shared" si="370"/>
        <v>77861.76</v>
      </c>
      <c r="BP142" s="403">
        <f t="shared" si="370"/>
        <v>10058</v>
      </c>
      <c r="BQ142" s="403"/>
      <c r="BR142" s="403">
        <f t="shared" ref="BR142:EC142" si="371">IF(and($A142-BR$124&gt;=0,$A142-BR$125&lt;0),BR$132,0)</f>
        <v>0</v>
      </c>
      <c r="BS142" s="403">
        <f t="shared" si="371"/>
        <v>0</v>
      </c>
      <c r="BT142" s="403">
        <f t="shared" si="371"/>
        <v>0</v>
      </c>
      <c r="BU142" s="403">
        <f t="shared" si="371"/>
        <v>0</v>
      </c>
      <c r="BV142" s="403">
        <f t="shared" si="371"/>
        <v>0</v>
      </c>
      <c r="BW142" s="403">
        <f t="shared" si="371"/>
        <v>0</v>
      </c>
      <c r="BX142" s="403">
        <f t="shared" si="371"/>
        <v>0</v>
      </c>
      <c r="BY142" s="403">
        <f t="shared" si="371"/>
        <v>0</v>
      </c>
      <c r="BZ142" s="403">
        <f t="shared" si="371"/>
        <v>0</v>
      </c>
      <c r="CA142" s="403">
        <f t="shared" si="371"/>
        <v>0</v>
      </c>
      <c r="CB142" s="403">
        <f t="shared" si="371"/>
        <v>0</v>
      </c>
      <c r="CC142" s="403">
        <f t="shared" si="371"/>
        <v>0</v>
      </c>
      <c r="CD142" s="403">
        <f t="shared" si="371"/>
        <v>0</v>
      </c>
      <c r="CE142" s="403">
        <f t="shared" si="371"/>
        <v>0</v>
      </c>
      <c r="CF142" s="403">
        <f t="shared" si="371"/>
        <v>0</v>
      </c>
      <c r="CG142" s="403">
        <f t="shared" si="371"/>
        <v>0</v>
      </c>
      <c r="CH142" s="403">
        <f t="shared" si="371"/>
        <v>0</v>
      </c>
      <c r="CI142" s="403">
        <f t="shared" si="371"/>
        <v>0</v>
      </c>
      <c r="CJ142" s="403">
        <f t="shared" si="371"/>
        <v>0</v>
      </c>
      <c r="CK142" s="403">
        <f t="shared" si="371"/>
        <v>0</v>
      </c>
      <c r="CL142" s="403">
        <f t="shared" si="371"/>
        <v>0</v>
      </c>
      <c r="CM142" s="403">
        <f t="shared" si="371"/>
        <v>0</v>
      </c>
      <c r="CN142" s="403">
        <f t="shared" si="371"/>
        <v>0</v>
      </c>
      <c r="CO142" s="403">
        <f t="shared" si="371"/>
        <v>0</v>
      </c>
      <c r="CP142" s="403">
        <f t="shared" si="371"/>
        <v>0</v>
      </c>
      <c r="CQ142" s="403">
        <f t="shared" si="371"/>
        <v>0</v>
      </c>
      <c r="CR142" s="403">
        <f t="shared" si="371"/>
        <v>0</v>
      </c>
      <c r="CS142" s="403">
        <f t="shared" si="371"/>
        <v>0</v>
      </c>
      <c r="CT142" s="403">
        <f t="shared" si="371"/>
        <v>0</v>
      </c>
      <c r="CU142" s="403">
        <f t="shared" si="371"/>
        <v>0</v>
      </c>
      <c r="CV142" s="403">
        <f t="shared" si="371"/>
        <v>0</v>
      </c>
      <c r="CW142" s="403">
        <f t="shared" si="371"/>
        <v>0</v>
      </c>
      <c r="CX142" s="403">
        <f t="shared" si="371"/>
        <v>0</v>
      </c>
      <c r="CY142" s="403">
        <f t="shared" si="371"/>
        <v>0</v>
      </c>
      <c r="CZ142" s="403">
        <f t="shared" si="371"/>
        <v>0</v>
      </c>
      <c r="DA142" s="403">
        <f t="shared" si="371"/>
        <v>0</v>
      </c>
      <c r="DB142" s="403">
        <f t="shared" si="371"/>
        <v>0</v>
      </c>
      <c r="DC142" s="403">
        <f t="shared" si="371"/>
        <v>0</v>
      </c>
      <c r="DD142" s="403">
        <f t="shared" si="371"/>
        <v>0</v>
      </c>
      <c r="DE142" s="403">
        <f t="shared" si="371"/>
        <v>0</v>
      </c>
      <c r="DF142" s="403">
        <f t="shared" si="371"/>
        <v>0</v>
      </c>
      <c r="DG142" s="403">
        <f t="shared" si="371"/>
        <v>0</v>
      </c>
      <c r="DH142" s="403">
        <f t="shared" si="371"/>
        <v>0</v>
      </c>
      <c r="DI142" s="403">
        <f t="shared" si="371"/>
        <v>0</v>
      </c>
      <c r="DJ142" s="403">
        <f t="shared" si="371"/>
        <v>0</v>
      </c>
      <c r="DK142" s="403">
        <f t="shared" si="371"/>
        <v>0</v>
      </c>
      <c r="DL142" s="403">
        <f t="shared" si="371"/>
        <v>0</v>
      </c>
      <c r="DM142" s="403">
        <f t="shared" si="371"/>
        <v>0</v>
      </c>
      <c r="DN142" s="403">
        <f t="shared" si="371"/>
        <v>0</v>
      </c>
      <c r="DO142" s="403">
        <f t="shared" si="371"/>
        <v>0</v>
      </c>
      <c r="DP142" s="403">
        <f t="shared" si="371"/>
        <v>0</v>
      </c>
      <c r="DQ142" s="403">
        <f t="shared" si="371"/>
        <v>0</v>
      </c>
      <c r="DR142" s="403">
        <f t="shared" si="371"/>
        <v>0</v>
      </c>
      <c r="DS142" s="403">
        <f t="shared" si="371"/>
        <v>0</v>
      </c>
      <c r="DT142" s="403">
        <f t="shared" si="371"/>
        <v>0</v>
      </c>
      <c r="DU142" s="403">
        <f t="shared" si="371"/>
        <v>0</v>
      </c>
      <c r="DV142" s="403">
        <f t="shared" si="371"/>
        <v>0</v>
      </c>
      <c r="DW142" s="403">
        <f t="shared" si="371"/>
        <v>0</v>
      </c>
      <c r="DX142" s="403">
        <f t="shared" si="371"/>
        <v>0</v>
      </c>
      <c r="DY142" s="403">
        <f t="shared" si="371"/>
        <v>0</v>
      </c>
      <c r="DZ142" s="403">
        <f t="shared" si="371"/>
        <v>0</v>
      </c>
      <c r="EA142" s="403">
        <f t="shared" si="371"/>
        <v>0</v>
      </c>
      <c r="EB142" s="403">
        <f t="shared" si="371"/>
        <v>0</v>
      </c>
      <c r="EC142" s="403">
        <f t="shared" si="371"/>
        <v>0</v>
      </c>
      <c r="ED142" s="403"/>
      <c r="EE142" s="403">
        <f t="shared" ref="EE142:GP142" si="372">IF(and($A142-EE$124&gt;=0,$A142-EE$125&lt;0),EE$132,0)</f>
        <v>0</v>
      </c>
      <c r="EF142" s="403">
        <f t="shared" si="372"/>
        <v>0</v>
      </c>
      <c r="EG142" s="403">
        <f t="shared" si="372"/>
        <v>0</v>
      </c>
      <c r="EH142" s="403">
        <f t="shared" si="372"/>
        <v>0</v>
      </c>
      <c r="EI142" s="403">
        <f t="shared" si="372"/>
        <v>0</v>
      </c>
      <c r="EJ142" s="403">
        <f t="shared" si="372"/>
        <v>0</v>
      </c>
      <c r="EK142" s="403">
        <f t="shared" si="372"/>
        <v>0</v>
      </c>
      <c r="EL142" s="403">
        <f t="shared" si="372"/>
        <v>0</v>
      </c>
      <c r="EM142" s="403">
        <f t="shared" si="372"/>
        <v>0</v>
      </c>
      <c r="EN142" s="403">
        <f t="shared" si="372"/>
        <v>0</v>
      </c>
      <c r="EO142" s="403">
        <f t="shared" si="372"/>
        <v>0</v>
      </c>
      <c r="EP142" s="403">
        <f t="shared" si="372"/>
        <v>0</v>
      </c>
      <c r="EQ142" s="403">
        <f t="shared" si="372"/>
        <v>0</v>
      </c>
      <c r="ER142" s="403">
        <f t="shared" si="372"/>
        <v>0</v>
      </c>
      <c r="ES142" s="403">
        <f t="shared" si="372"/>
        <v>0</v>
      </c>
      <c r="ET142" s="403">
        <f t="shared" si="372"/>
        <v>0</v>
      </c>
      <c r="EU142" s="403">
        <f t="shared" si="372"/>
        <v>0</v>
      </c>
      <c r="EV142" s="403">
        <f t="shared" si="372"/>
        <v>0</v>
      </c>
      <c r="EW142" s="403">
        <f t="shared" si="372"/>
        <v>0</v>
      </c>
      <c r="EX142" s="403">
        <f t="shared" si="372"/>
        <v>0</v>
      </c>
      <c r="EY142" s="403">
        <f t="shared" si="372"/>
        <v>0</v>
      </c>
      <c r="EZ142" s="403">
        <f t="shared" si="372"/>
        <v>0</v>
      </c>
      <c r="FA142" s="403">
        <f t="shared" si="372"/>
        <v>0</v>
      </c>
      <c r="FB142" s="403">
        <f t="shared" si="372"/>
        <v>0</v>
      </c>
      <c r="FC142" s="403">
        <f t="shared" si="372"/>
        <v>0</v>
      </c>
      <c r="FD142" s="403">
        <f t="shared" si="372"/>
        <v>0</v>
      </c>
      <c r="FE142" s="403">
        <f t="shared" si="372"/>
        <v>0</v>
      </c>
      <c r="FF142" s="403">
        <f t="shared" si="372"/>
        <v>0</v>
      </c>
      <c r="FG142" s="403">
        <f t="shared" si="372"/>
        <v>0</v>
      </c>
      <c r="FH142" s="403">
        <f t="shared" si="372"/>
        <v>0</v>
      </c>
      <c r="FI142" s="403">
        <f t="shared" si="372"/>
        <v>0</v>
      </c>
      <c r="FJ142" s="403">
        <f t="shared" si="372"/>
        <v>0</v>
      </c>
      <c r="FK142" s="403">
        <f t="shared" si="372"/>
        <v>0</v>
      </c>
      <c r="FL142" s="403">
        <f t="shared" si="372"/>
        <v>0</v>
      </c>
      <c r="FM142" s="403">
        <f t="shared" si="372"/>
        <v>0</v>
      </c>
      <c r="FN142" s="403">
        <f t="shared" si="372"/>
        <v>0</v>
      </c>
      <c r="FO142" s="403">
        <f t="shared" si="372"/>
        <v>0</v>
      </c>
      <c r="FP142" s="403">
        <f t="shared" si="372"/>
        <v>0</v>
      </c>
      <c r="FQ142" s="403">
        <f t="shared" si="372"/>
        <v>0</v>
      </c>
      <c r="FR142" s="403">
        <f t="shared" si="372"/>
        <v>0</v>
      </c>
      <c r="FS142" s="403">
        <f t="shared" si="372"/>
        <v>0</v>
      </c>
      <c r="FT142" s="403">
        <f t="shared" si="372"/>
        <v>0</v>
      </c>
      <c r="FU142" s="403">
        <f t="shared" si="372"/>
        <v>0</v>
      </c>
      <c r="FV142" s="403">
        <f t="shared" si="372"/>
        <v>0</v>
      </c>
      <c r="FW142" s="403">
        <f t="shared" si="372"/>
        <v>0</v>
      </c>
      <c r="FX142" s="403">
        <f t="shared" si="372"/>
        <v>0</v>
      </c>
      <c r="FY142" s="403">
        <f t="shared" si="372"/>
        <v>0</v>
      </c>
      <c r="FZ142" s="403">
        <f t="shared" si="372"/>
        <v>0</v>
      </c>
      <c r="GA142" s="403">
        <f t="shared" si="372"/>
        <v>0</v>
      </c>
      <c r="GB142" s="403">
        <f t="shared" si="372"/>
        <v>0</v>
      </c>
      <c r="GC142" s="403">
        <f t="shared" si="372"/>
        <v>0</v>
      </c>
      <c r="GD142" s="403">
        <f t="shared" si="372"/>
        <v>0</v>
      </c>
      <c r="GE142" s="403">
        <f t="shared" si="372"/>
        <v>0</v>
      </c>
      <c r="GF142" s="403">
        <f t="shared" si="372"/>
        <v>0</v>
      </c>
      <c r="GG142" s="403">
        <f t="shared" si="372"/>
        <v>0</v>
      </c>
      <c r="GH142" s="403">
        <f t="shared" si="372"/>
        <v>0</v>
      </c>
      <c r="GI142" s="403">
        <f t="shared" si="372"/>
        <v>0</v>
      </c>
      <c r="GJ142" s="403">
        <f t="shared" si="372"/>
        <v>0</v>
      </c>
      <c r="GK142" s="403">
        <f t="shared" si="372"/>
        <v>0</v>
      </c>
      <c r="GL142" s="403">
        <f t="shared" si="372"/>
        <v>0</v>
      </c>
      <c r="GM142" s="403">
        <f t="shared" si="372"/>
        <v>0</v>
      </c>
      <c r="GN142" s="403">
        <f t="shared" si="372"/>
        <v>0</v>
      </c>
      <c r="GO142" s="403">
        <f t="shared" si="372"/>
        <v>0</v>
      </c>
      <c r="GP142" s="403">
        <f t="shared" si="372"/>
        <v>0</v>
      </c>
      <c r="GQ142" s="403"/>
      <c r="GR142" s="403">
        <f t="shared" ref="GR142:JC142" si="373">IF(and($A142-GR$124&gt;=0,$A142-GR$125&lt;0),GR$132,0)</f>
        <v>0</v>
      </c>
      <c r="GS142" s="403">
        <f t="shared" si="373"/>
        <v>0</v>
      </c>
      <c r="GT142" s="403">
        <f t="shared" si="373"/>
        <v>0</v>
      </c>
      <c r="GU142" s="403">
        <f t="shared" si="373"/>
        <v>0</v>
      </c>
      <c r="GV142" s="403">
        <f t="shared" si="373"/>
        <v>0</v>
      </c>
      <c r="GW142" s="403">
        <f t="shared" si="373"/>
        <v>0</v>
      </c>
      <c r="GX142" s="403">
        <f t="shared" si="373"/>
        <v>0</v>
      </c>
      <c r="GY142" s="403">
        <f t="shared" si="373"/>
        <v>0</v>
      </c>
      <c r="GZ142" s="403">
        <f t="shared" si="373"/>
        <v>0</v>
      </c>
      <c r="HA142" s="403">
        <f t="shared" si="373"/>
        <v>0</v>
      </c>
      <c r="HB142" s="403">
        <f t="shared" si="373"/>
        <v>0</v>
      </c>
      <c r="HC142" s="403">
        <f t="shared" si="373"/>
        <v>0</v>
      </c>
      <c r="HD142" s="403">
        <f t="shared" si="373"/>
        <v>0</v>
      </c>
      <c r="HE142" s="403">
        <f t="shared" si="373"/>
        <v>0</v>
      </c>
      <c r="HF142" s="403">
        <f t="shared" si="373"/>
        <v>0</v>
      </c>
      <c r="HG142" s="403">
        <f t="shared" si="373"/>
        <v>0</v>
      </c>
      <c r="HH142" s="403">
        <f t="shared" si="373"/>
        <v>0</v>
      </c>
      <c r="HI142" s="403">
        <f t="shared" si="373"/>
        <v>0</v>
      </c>
      <c r="HJ142" s="403">
        <f t="shared" si="373"/>
        <v>0</v>
      </c>
      <c r="HK142" s="403">
        <f t="shared" si="373"/>
        <v>0</v>
      </c>
      <c r="HL142" s="403">
        <f t="shared" si="373"/>
        <v>0</v>
      </c>
      <c r="HM142" s="403">
        <f t="shared" si="373"/>
        <v>0</v>
      </c>
      <c r="HN142" s="403">
        <f t="shared" si="373"/>
        <v>0</v>
      </c>
      <c r="HO142" s="403">
        <f t="shared" si="373"/>
        <v>0</v>
      </c>
      <c r="HP142" s="403">
        <f t="shared" si="373"/>
        <v>0</v>
      </c>
      <c r="HQ142" s="403">
        <f t="shared" si="373"/>
        <v>0</v>
      </c>
      <c r="HR142" s="403">
        <f t="shared" si="373"/>
        <v>0</v>
      </c>
      <c r="HS142" s="403">
        <f t="shared" si="373"/>
        <v>0</v>
      </c>
      <c r="HT142" s="403">
        <f t="shared" si="373"/>
        <v>0</v>
      </c>
      <c r="HU142" s="403">
        <f t="shared" si="373"/>
        <v>0</v>
      </c>
      <c r="HV142" s="403">
        <f t="shared" si="373"/>
        <v>0</v>
      </c>
      <c r="HW142" s="403">
        <f t="shared" si="373"/>
        <v>0</v>
      </c>
      <c r="HX142" s="403">
        <f t="shared" si="373"/>
        <v>0</v>
      </c>
      <c r="HY142" s="403">
        <f t="shared" si="373"/>
        <v>0</v>
      </c>
      <c r="HZ142" s="403">
        <f t="shared" si="373"/>
        <v>0</v>
      </c>
      <c r="IA142" s="403">
        <f t="shared" si="373"/>
        <v>0</v>
      </c>
      <c r="IB142" s="403">
        <f t="shared" si="373"/>
        <v>0</v>
      </c>
      <c r="IC142" s="403">
        <f t="shared" si="373"/>
        <v>0</v>
      </c>
      <c r="ID142" s="403">
        <f t="shared" si="373"/>
        <v>0</v>
      </c>
      <c r="IE142" s="403">
        <f t="shared" si="373"/>
        <v>0</v>
      </c>
      <c r="IF142" s="403">
        <f t="shared" si="373"/>
        <v>0</v>
      </c>
      <c r="IG142" s="403">
        <f t="shared" si="373"/>
        <v>0</v>
      </c>
      <c r="IH142" s="403">
        <f t="shared" si="373"/>
        <v>0</v>
      </c>
      <c r="II142" s="403">
        <f t="shared" si="373"/>
        <v>0</v>
      </c>
      <c r="IJ142" s="403">
        <f t="shared" si="373"/>
        <v>0</v>
      </c>
      <c r="IK142" s="403">
        <f t="shared" si="373"/>
        <v>0</v>
      </c>
      <c r="IL142" s="403">
        <f t="shared" si="373"/>
        <v>0</v>
      </c>
      <c r="IM142" s="403">
        <f t="shared" si="373"/>
        <v>0</v>
      </c>
      <c r="IN142" s="403">
        <f t="shared" si="373"/>
        <v>0</v>
      </c>
      <c r="IO142" s="403">
        <f t="shared" si="373"/>
        <v>0</v>
      </c>
      <c r="IP142" s="403">
        <f t="shared" si="373"/>
        <v>0</v>
      </c>
      <c r="IQ142" s="403">
        <f t="shared" si="373"/>
        <v>0</v>
      </c>
      <c r="IR142" s="403">
        <f t="shared" si="373"/>
        <v>0</v>
      </c>
      <c r="IS142" s="403">
        <f t="shared" si="373"/>
        <v>0</v>
      </c>
      <c r="IT142" s="403">
        <f t="shared" si="373"/>
        <v>0</v>
      </c>
      <c r="IU142" s="403">
        <f t="shared" si="373"/>
        <v>0</v>
      </c>
      <c r="IV142" s="403">
        <f t="shared" si="373"/>
        <v>0</v>
      </c>
      <c r="IW142" s="403">
        <f t="shared" si="373"/>
        <v>0</v>
      </c>
      <c r="IX142" s="403">
        <f t="shared" si="373"/>
        <v>0</v>
      </c>
      <c r="IY142" s="403">
        <f t="shared" si="373"/>
        <v>0</v>
      </c>
      <c r="IZ142" s="403">
        <f t="shared" si="373"/>
        <v>0</v>
      </c>
      <c r="JA142" s="403">
        <f t="shared" si="373"/>
        <v>0</v>
      </c>
      <c r="JB142" s="403">
        <f t="shared" si="373"/>
        <v>0</v>
      </c>
      <c r="JC142" s="403">
        <f t="shared" si="373"/>
        <v>0</v>
      </c>
      <c r="JD142" s="403"/>
      <c r="JE142" s="403">
        <f t="shared" ref="JE142:LP142" si="374">IF(and($A142-JE$124&gt;=0,$A142-JE$125&lt;0),JE$132,0)</f>
        <v>0</v>
      </c>
      <c r="JF142" s="403">
        <f t="shared" si="374"/>
        <v>0</v>
      </c>
      <c r="JG142" s="403">
        <f t="shared" si="374"/>
        <v>0</v>
      </c>
      <c r="JH142" s="403">
        <f t="shared" si="374"/>
        <v>0</v>
      </c>
      <c r="JI142" s="403">
        <f t="shared" si="374"/>
        <v>0</v>
      </c>
      <c r="JJ142" s="403">
        <f t="shared" si="374"/>
        <v>0</v>
      </c>
      <c r="JK142" s="403">
        <f t="shared" si="374"/>
        <v>0</v>
      </c>
      <c r="JL142" s="403">
        <f t="shared" si="374"/>
        <v>0</v>
      </c>
      <c r="JM142" s="403">
        <f t="shared" si="374"/>
        <v>0</v>
      </c>
      <c r="JN142" s="403">
        <f t="shared" si="374"/>
        <v>0</v>
      </c>
      <c r="JO142" s="403">
        <f t="shared" si="374"/>
        <v>0</v>
      </c>
      <c r="JP142" s="403">
        <f t="shared" si="374"/>
        <v>0</v>
      </c>
      <c r="JQ142" s="403">
        <f t="shared" si="374"/>
        <v>0</v>
      </c>
      <c r="JR142" s="403">
        <f t="shared" si="374"/>
        <v>0</v>
      </c>
      <c r="JS142" s="403">
        <f t="shared" si="374"/>
        <v>0</v>
      </c>
      <c r="JT142" s="403">
        <f t="shared" si="374"/>
        <v>0</v>
      </c>
      <c r="JU142" s="403">
        <f t="shared" si="374"/>
        <v>0</v>
      </c>
      <c r="JV142" s="403">
        <f t="shared" si="374"/>
        <v>0</v>
      </c>
      <c r="JW142" s="403">
        <f t="shared" si="374"/>
        <v>0</v>
      </c>
      <c r="JX142" s="403">
        <f t="shared" si="374"/>
        <v>0</v>
      </c>
      <c r="JY142" s="403">
        <f t="shared" si="374"/>
        <v>0</v>
      </c>
      <c r="JZ142" s="403">
        <f t="shared" si="374"/>
        <v>0</v>
      </c>
      <c r="KA142" s="403">
        <f t="shared" si="374"/>
        <v>0</v>
      </c>
      <c r="KB142" s="403">
        <f t="shared" si="374"/>
        <v>0</v>
      </c>
      <c r="KC142" s="403">
        <f t="shared" si="374"/>
        <v>0</v>
      </c>
      <c r="KD142" s="403">
        <f t="shared" si="374"/>
        <v>0</v>
      </c>
      <c r="KE142" s="403">
        <f t="shared" si="374"/>
        <v>0</v>
      </c>
      <c r="KF142" s="403">
        <f t="shared" si="374"/>
        <v>0</v>
      </c>
      <c r="KG142" s="403">
        <f t="shared" si="374"/>
        <v>0</v>
      </c>
      <c r="KH142" s="403">
        <f t="shared" si="374"/>
        <v>0</v>
      </c>
      <c r="KI142" s="403">
        <f t="shared" si="374"/>
        <v>0</v>
      </c>
      <c r="KJ142" s="403">
        <f t="shared" si="374"/>
        <v>0</v>
      </c>
      <c r="KK142" s="403">
        <f t="shared" si="374"/>
        <v>0</v>
      </c>
      <c r="KL142" s="403">
        <f t="shared" si="374"/>
        <v>0</v>
      </c>
      <c r="KM142" s="403">
        <f t="shared" si="374"/>
        <v>0</v>
      </c>
      <c r="KN142" s="403">
        <f t="shared" si="374"/>
        <v>0</v>
      </c>
      <c r="KO142" s="403">
        <f t="shared" si="374"/>
        <v>0</v>
      </c>
      <c r="KP142" s="403">
        <f t="shared" si="374"/>
        <v>0</v>
      </c>
      <c r="KQ142" s="403">
        <f t="shared" si="374"/>
        <v>0</v>
      </c>
      <c r="KR142" s="403">
        <f t="shared" si="374"/>
        <v>0</v>
      </c>
      <c r="KS142" s="403">
        <f t="shared" si="374"/>
        <v>0</v>
      </c>
      <c r="KT142" s="403">
        <f t="shared" si="374"/>
        <v>0</v>
      </c>
      <c r="KU142" s="403">
        <f t="shared" si="374"/>
        <v>0</v>
      </c>
      <c r="KV142" s="403">
        <f t="shared" si="374"/>
        <v>0</v>
      </c>
      <c r="KW142" s="403">
        <f t="shared" si="374"/>
        <v>0</v>
      </c>
      <c r="KX142" s="403">
        <f t="shared" si="374"/>
        <v>0</v>
      </c>
      <c r="KY142" s="403">
        <f t="shared" si="374"/>
        <v>0</v>
      </c>
      <c r="KZ142" s="403">
        <f t="shared" si="374"/>
        <v>0</v>
      </c>
      <c r="LA142" s="403">
        <f t="shared" si="374"/>
        <v>0</v>
      </c>
      <c r="LB142" s="403">
        <f t="shared" si="374"/>
        <v>0</v>
      </c>
      <c r="LC142" s="403">
        <f t="shared" si="374"/>
        <v>0</v>
      </c>
      <c r="LD142" s="403">
        <f t="shared" si="374"/>
        <v>0</v>
      </c>
      <c r="LE142" s="403">
        <f t="shared" si="374"/>
        <v>0</v>
      </c>
      <c r="LF142" s="403">
        <f t="shared" si="374"/>
        <v>0</v>
      </c>
      <c r="LG142" s="403">
        <f t="shared" si="374"/>
        <v>0</v>
      </c>
      <c r="LH142" s="403">
        <f t="shared" si="374"/>
        <v>0</v>
      </c>
      <c r="LI142" s="403">
        <f t="shared" si="374"/>
        <v>0</v>
      </c>
      <c r="LJ142" s="403">
        <f t="shared" si="374"/>
        <v>0</v>
      </c>
      <c r="LK142" s="403">
        <f t="shared" si="374"/>
        <v>0</v>
      </c>
      <c r="LL142" s="403">
        <f t="shared" si="374"/>
        <v>0</v>
      </c>
      <c r="LM142" s="403">
        <f t="shared" si="374"/>
        <v>0</v>
      </c>
      <c r="LN142" s="403">
        <f t="shared" si="374"/>
        <v>0</v>
      </c>
      <c r="LO142" s="403">
        <f t="shared" si="374"/>
        <v>0</v>
      </c>
      <c r="LP142" s="403">
        <f t="shared" si="374"/>
        <v>0</v>
      </c>
    </row>
    <row r="143">
      <c r="A143" s="331" t="str">
        <f t="shared" si="327"/>
        <v>12-2024</v>
      </c>
      <c r="B143" s="346">
        <f t="shared" si="333"/>
        <v>8160419.69</v>
      </c>
      <c r="C143" s="346">
        <f t="shared" si="334"/>
        <v>1.001234056</v>
      </c>
      <c r="D143" s="346"/>
      <c r="E143" s="403">
        <f t="shared" ref="E143:BP143" si="375">IF(and($A143-E$124&gt;=0,$A143-E$125&lt;0),E$132,0)</f>
        <v>121708.41</v>
      </c>
      <c r="F143" s="403">
        <f t="shared" si="375"/>
        <v>90594.48</v>
      </c>
      <c r="G143" s="403">
        <f t="shared" si="375"/>
        <v>120000</v>
      </c>
      <c r="H143" s="403">
        <f t="shared" si="375"/>
        <v>129552.28</v>
      </c>
      <c r="I143" s="403">
        <f t="shared" si="375"/>
        <v>107000</v>
      </c>
      <c r="J143" s="403">
        <f t="shared" si="375"/>
        <v>103565</v>
      </c>
      <c r="K143" s="403">
        <f t="shared" si="375"/>
        <v>128418.77</v>
      </c>
      <c r="L143" s="403">
        <f t="shared" si="375"/>
        <v>87232.36</v>
      </c>
      <c r="M143" s="403">
        <f t="shared" si="375"/>
        <v>99881.32</v>
      </c>
      <c r="N143" s="403">
        <f t="shared" si="375"/>
        <v>223221.57</v>
      </c>
      <c r="O143" s="403">
        <f t="shared" si="375"/>
        <v>180593.29</v>
      </c>
      <c r="P143" s="403">
        <f t="shared" si="375"/>
        <v>91968.82</v>
      </c>
      <c r="Q143" s="403">
        <f t="shared" si="375"/>
        <v>102434.8</v>
      </c>
      <c r="R143" s="403">
        <f t="shared" si="375"/>
        <v>181860.19</v>
      </c>
      <c r="S143" s="403">
        <f t="shared" si="375"/>
        <v>208031.99</v>
      </c>
      <c r="T143" s="403">
        <f t="shared" si="375"/>
        <v>217515.94</v>
      </c>
      <c r="U143" s="403">
        <f t="shared" si="375"/>
        <v>195596.52</v>
      </c>
      <c r="V143" s="403">
        <f t="shared" si="375"/>
        <v>184028.25</v>
      </c>
      <c r="W143" s="403">
        <f t="shared" si="375"/>
        <v>168878.71</v>
      </c>
      <c r="X143" s="403">
        <f t="shared" si="375"/>
        <v>162441.03</v>
      </c>
      <c r="Y143" s="403">
        <f t="shared" si="375"/>
        <v>134043.44</v>
      </c>
      <c r="Z143" s="403">
        <f t="shared" si="375"/>
        <v>835.25</v>
      </c>
      <c r="AA143" s="403">
        <f t="shared" si="375"/>
        <v>175069.23</v>
      </c>
      <c r="AB143" s="403">
        <f t="shared" si="375"/>
        <v>159907.69</v>
      </c>
      <c r="AC143" s="403">
        <f t="shared" si="375"/>
        <v>183879.61</v>
      </c>
      <c r="AD143" s="403">
        <f t="shared" si="375"/>
        <v>184851.11</v>
      </c>
      <c r="AE143" s="403">
        <f t="shared" si="375"/>
        <v>240730.29</v>
      </c>
      <c r="AF143" s="403">
        <f t="shared" si="375"/>
        <v>112998.23</v>
      </c>
      <c r="AG143" s="403">
        <f t="shared" si="375"/>
        <v>126237</v>
      </c>
      <c r="AH143" s="403">
        <f t="shared" si="375"/>
        <v>9142.22</v>
      </c>
      <c r="AI143" s="403">
        <f t="shared" si="375"/>
        <v>186686.77</v>
      </c>
      <c r="AJ143" s="403">
        <f t="shared" si="375"/>
        <v>42000</v>
      </c>
      <c r="AK143" s="403">
        <f t="shared" si="375"/>
        <v>271017.63</v>
      </c>
      <c r="AL143" s="403">
        <f t="shared" si="375"/>
        <v>5000</v>
      </c>
      <c r="AM143" s="403">
        <f t="shared" si="375"/>
        <v>127756.57</v>
      </c>
      <c r="AN143" s="403">
        <f t="shared" si="375"/>
        <v>237115.24</v>
      </c>
      <c r="AO143" s="403">
        <f t="shared" si="375"/>
        <v>158167.25</v>
      </c>
      <c r="AP143" s="403">
        <f t="shared" si="375"/>
        <v>103015</v>
      </c>
      <c r="AQ143" s="403">
        <f t="shared" si="375"/>
        <v>155500</v>
      </c>
      <c r="AR143" s="403">
        <f t="shared" si="375"/>
        <v>167620.78</v>
      </c>
      <c r="AS143" s="403">
        <f t="shared" si="375"/>
        <v>191134.2</v>
      </c>
      <c r="AT143" s="403">
        <f t="shared" si="375"/>
        <v>283068.43</v>
      </c>
      <c r="AU143" s="403">
        <f t="shared" si="375"/>
        <v>114804.31</v>
      </c>
      <c r="AV143" s="403">
        <f t="shared" si="375"/>
        <v>109785.34</v>
      </c>
      <c r="AW143" s="403">
        <f t="shared" si="375"/>
        <v>48000</v>
      </c>
      <c r="AX143" s="403">
        <f t="shared" si="375"/>
        <v>164702</v>
      </c>
      <c r="AY143" s="403">
        <f t="shared" si="375"/>
        <v>223255</v>
      </c>
      <c r="AZ143" s="403">
        <f t="shared" si="375"/>
        <v>72000</v>
      </c>
      <c r="BA143" s="403">
        <f t="shared" si="375"/>
        <v>97799.52</v>
      </c>
      <c r="BB143" s="403">
        <f t="shared" si="375"/>
        <v>242596.66</v>
      </c>
      <c r="BC143" s="403">
        <f t="shared" si="375"/>
        <v>108292.85</v>
      </c>
      <c r="BD143" s="403">
        <f t="shared" si="375"/>
        <v>238900</v>
      </c>
      <c r="BE143" s="403">
        <f t="shared" si="375"/>
        <v>101455.9</v>
      </c>
      <c r="BF143" s="403">
        <f t="shared" si="375"/>
        <v>23511.76</v>
      </c>
      <c r="BG143" s="403">
        <f t="shared" si="375"/>
        <v>20008.84</v>
      </c>
      <c r="BH143" s="403">
        <f t="shared" si="375"/>
        <v>77858.98</v>
      </c>
      <c r="BI143" s="403">
        <f t="shared" si="375"/>
        <v>45000</v>
      </c>
      <c r="BJ143" s="403">
        <f t="shared" si="375"/>
        <v>124565</v>
      </c>
      <c r="BK143" s="403">
        <f t="shared" si="375"/>
        <v>25000</v>
      </c>
      <c r="BL143" s="403">
        <f t="shared" si="375"/>
        <v>29885</v>
      </c>
      <c r="BM143" s="403">
        <f t="shared" si="375"/>
        <v>33809.25</v>
      </c>
      <c r="BN143" s="403">
        <f t="shared" si="375"/>
        <v>10969.85</v>
      </c>
      <c r="BO143" s="403">
        <f t="shared" si="375"/>
        <v>77861.76</v>
      </c>
      <c r="BP143" s="403">
        <f t="shared" si="375"/>
        <v>10058</v>
      </c>
      <c r="BQ143" s="403"/>
      <c r="BR143" s="403">
        <f t="shared" ref="BR143:EC143" si="376">IF(and($A143-BR$124&gt;=0,$A143-BR$125&lt;0),BR$132,0)</f>
        <v>0</v>
      </c>
      <c r="BS143" s="403">
        <f t="shared" si="376"/>
        <v>0</v>
      </c>
      <c r="BT143" s="403">
        <f t="shared" si="376"/>
        <v>0</v>
      </c>
      <c r="BU143" s="403">
        <f t="shared" si="376"/>
        <v>0</v>
      </c>
      <c r="BV143" s="403">
        <f t="shared" si="376"/>
        <v>0</v>
      </c>
      <c r="BW143" s="403">
        <f t="shared" si="376"/>
        <v>0</v>
      </c>
      <c r="BX143" s="403">
        <f t="shared" si="376"/>
        <v>0</v>
      </c>
      <c r="BY143" s="403">
        <f t="shared" si="376"/>
        <v>0</v>
      </c>
      <c r="BZ143" s="403">
        <f t="shared" si="376"/>
        <v>0</v>
      </c>
      <c r="CA143" s="403">
        <f t="shared" si="376"/>
        <v>0</v>
      </c>
      <c r="CB143" s="403">
        <f t="shared" si="376"/>
        <v>0</v>
      </c>
      <c r="CC143" s="403">
        <f t="shared" si="376"/>
        <v>0</v>
      </c>
      <c r="CD143" s="403">
        <f t="shared" si="376"/>
        <v>0</v>
      </c>
      <c r="CE143" s="403">
        <f t="shared" si="376"/>
        <v>0</v>
      </c>
      <c r="CF143" s="403">
        <f t="shared" si="376"/>
        <v>0</v>
      </c>
      <c r="CG143" s="403">
        <f t="shared" si="376"/>
        <v>0</v>
      </c>
      <c r="CH143" s="403">
        <f t="shared" si="376"/>
        <v>0</v>
      </c>
      <c r="CI143" s="403">
        <f t="shared" si="376"/>
        <v>0</v>
      </c>
      <c r="CJ143" s="403">
        <f t="shared" si="376"/>
        <v>0</v>
      </c>
      <c r="CK143" s="403">
        <f t="shared" si="376"/>
        <v>0</v>
      </c>
      <c r="CL143" s="403">
        <f t="shared" si="376"/>
        <v>0</v>
      </c>
      <c r="CM143" s="403">
        <f t="shared" si="376"/>
        <v>0</v>
      </c>
      <c r="CN143" s="403">
        <f t="shared" si="376"/>
        <v>0</v>
      </c>
      <c r="CO143" s="403">
        <f t="shared" si="376"/>
        <v>0</v>
      </c>
      <c r="CP143" s="403">
        <f t="shared" si="376"/>
        <v>0</v>
      </c>
      <c r="CQ143" s="403">
        <f t="shared" si="376"/>
        <v>0</v>
      </c>
      <c r="CR143" s="403">
        <f t="shared" si="376"/>
        <v>0</v>
      </c>
      <c r="CS143" s="403">
        <f t="shared" si="376"/>
        <v>0</v>
      </c>
      <c r="CT143" s="403">
        <f t="shared" si="376"/>
        <v>0</v>
      </c>
      <c r="CU143" s="403">
        <f t="shared" si="376"/>
        <v>0</v>
      </c>
      <c r="CV143" s="403">
        <f t="shared" si="376"/>
        <v>0</v>
      </c>
      <c r="CW143" s="403">
        <f t="shared" si="376"/>
        <v>0</v>
      </c>
      <c r="CX143" s="403">
        <f t="shared" si="376"/>
        <v>0</v>
      </c>
      <c r="CY143" s="403">
        <f t="shared" si="376"/>
        <v>0</v>
      </c>
      <c r="CZ143" s="403">
        <f t="shared" si="376"/>
        <v>0</v>
      </c>
      <c r="DA143" s="403">
        <f t="shared" si="376"/>
        <v>0</v>
      </c>
      <c r="DB143" s="403">
        <f t="shared" si="376"/>
        <v>0</v>
      </c>
      <c r="DC143" s="403">
        <f t="shared" si="376"/>
        <v>0</v>
      </c>
      <c r="DD143" s="403">
        <f t="shared" si="376"/>
        <v>0</v>
      </c>
      <c r="DE143" s="403">
        <f t="shared" si="376"/>
        <v>0</v>
      </c>
      <c r="DF143" s="403">
        <f t="shared" si="376"/>
        <v>0</v>
      </c>
      <c r="DG143" s="403">
        <f t="shared" si="376"/>
        <v>0</v>
      </c>
      <c r="DH143" s="403">
        <f t="shared" si="376"/>
        <v>0</v>
      </c>
      <c r="DI143" s="403">
        <f t="shared" si="376"/>
        <v>0</v>
      </c>
      <c r="DJ143" s="403">
        <f t="shared" si="376"/>
        <v>0</v>
      </c>
      <c r="DK143" s="403">
        <f t="shared" si="376"/>
        <v>0</v>
      </c>
      <c r="DL143" s="403">
        <f t="shared" si="376"/>
        <v>0</v>
      </c>
      <c r="DM143" s="403">
        <f t="shared" si="376"/>
        <v>0</v>
      </c>
      <c r="DN143" s="403">
        <f t="shared" si="376"/>
        <v>0</v>
      </c>
      <c r="DO143" s="403">
        <f t="shared" si="376"/>
        <v>0</v>
      </c>
      <c r="DP143" s="403">
        <f t="shared" si="376"/>
        <v>0</v>
      </c>
      <c r="DQ143" s="403">
        <f t="shared" si="376"/>
        <v>0</v>
      </c>
      <c r="DR143" s="403">
        <f t="shared" si="376"/>
        <v>0</v>
      </c>
      <c r="DS143" s="403">
        <f t="shared" si="376"/>
        <v>0</v>
      </c>
      <c r="DT143" s="403">
        <f t="shared" si="376"/>
        <v>0</v>
      </c>
      <c r="DU143" s="403">
        <f t="shared" si="376"/>
        <v>0</v>
      </c>
      <c r="DV143" s="403">
        <f t="shared" si="376"/>
        <v>0</v>
      </c>
      <c r="DW143" s="403">
        <f t="shared" si="376"/>
        <v>0</v>
      </c>
      <c r="DX143" s="403">
        <f t="shared" si="376"/>
        <v>0</v>
      </c>
      <c r="DY143" s="403">
        <f t="shared" si="376"/>
        <v>0</v>
      </c>
      <c r="DZ143" s="403">
        <f t="shared" si="376"/>
        <v>0</v>
      </c>
      <c r="EA143" s="403">
        <f t="shared" si="376"/>
        <v>0</v>
      </c>
      <c r="EB143" s="403">
        <f t="shared" si="376"/>
        <v>0</v>
      </c>
      <c r="EC143" s="403">
        <f t="shared" si="376"/>
        <v>0</v>
      </c>
      <c r="ED143" s="403"/>
      <c r="EE143" s="403">
        <f t="shared" ref="EE143:GP143" si="377">IF(and($A143-EE$124&gt;=0,$A143-EE$125&lt;0),EE$132,0)</f>
        <v>0</v>
      </c>
      <c r="EF143" s="403">
        <f t="shared" si="377"/>
        <v>0</v>
      </c>
      <c r="EG143" s="403">
        <f t="shared" si="377"/>
        <v>0</v>
      </c>
      <c r="EH143" s="403">
        <f t="shared" si="377"/>
        <v>0</v>
      </c>
      <c r="EI143" s="403">
        <f t="shared" si="377"/>
        <v>0</v>
      </c>
      <c r="EJ143" s="403">
        <f t="shared" si="377"/>
        <v>0</v>
      </c>
      <c r="EK143" s="403">
        <f t="shared" si="377"/>
        <v>0</v>
      </c>
      <c r="EL143" s="403">
        <f t="shared" si="377"/>
        <v>0</v>
      </c>
      <c r="EM143" s="403">
        <f t="shared" si="377"/>
        <v>0</v>
      </c>
      <c r="EN143" s="403">
        <f t="shared" si="377"/>
        <v>0</v>
      </c>
      <c r="EO143" s="403">
        <f t="shared" si="377"/>
        <v>0</v>
      </c>
      <c r="EP143" s="403">
        <f t="shared" si="377"/>
        <v>0</v>
      </c>
      <c r="EQ143" s="403">
        <f t="shared" si="377"/>
        <v>0</v>
      </c>
      <c r="ER143" s="403">
        <f t="shared" si="377"/>
        <v>0</v>
      </c>
      <c r="ES143" s="403">
        <f t="shared" si="377"/>
        <v>0</v>
      </c>
      <c r="ET143" s="403">
        <f t="shared" si="377"/>
        <v>0</v>
      </c>
      <c r="EU143" s="403">
        <f t="shared" si="377"/>
        <v>0</v>
      </c>
      <c r="EV143" s="403">
        <f t="shared" si="377"/>
        <v>0</v>
      </c>
      <c r="EW143" s="403">
        <f t="shared" si="377"/>
        <v>0</v>
      </c>
      <c r="EX143" s="403">
        <f t="shared" si="377"/>
        <v>0</v>
      </c>
      <c r="EY143" s="403">
        <f t="shared" si="377"/>
        <v>0</v>
      </c>
      <c r="EZ143" s="403">
        <f t="shared" si="377"/>
        <v>0</v>
      </c>
      <c r="FA143" s="403">
        <f t="shared" si="377"/>
        <v>0</v>
      </c>
      <c r="FB143" s="403">
        <f t="shared" si="377"/>
        <v>0</v>
      </c>
      <c r="FC143" s="403">
        <f t="shared" si="377"/>
        <v>0</v>
      </c>
      <c r="FD143" s="403">
        <f t="shared" si="377"/>
        <v>0</v>
      </c>
      <c r="FE143" s="403">
        <f t="shared" si="377"/>
        <v>0</v>
      </c>
      <c r="FF143" s="403">
        <f t="shared" si="377"/>
        <v>0</v>
      </c>
      <c r="FG143" s="403">
        <f t="shared" si="377"/>
        <v>0</v>
      </c>
      <c r="FH143" s="403">
        <f t="shared" si="377"/>
        <v>0</v>
      </c>
      <c r="FI143" s="403">
        <f t="shared" si="377"/>
        <v>0</v>
      </c>
      <c r="FJ143" s="403">
        <f t="shared" si="377"/>
        <v>0</v>
      </c>
      <c r="FK143" s="403">
        <f t="shared" si="377"/>
        <v>0</v>
      </c>
      <c r="FL143" s="403">
        <f t="shared" si="377"/>
        <v>0</v>
      </c>
      <c r="FM143" s="403">
        <f t="shared" si="377"/>
        <v>0</v>
      </c>
      <c r="FN143" s="403">
        <f t="shared" si="377"/>
        <v>0</v>
      </c>
      <c r="FO143" s="403">
        <f t="shared" si="377"/>
        <v>0</v>
      </c>
      <c r="FP143" s="403">
        <f t="shared" si="377"/>
        <v>0</v>
      </c>
      <c r="FQ143" s="403">
        <f t="shared" si="377"/>
        <v>0</v>
      </c>
      <c r="FR143" s="403">
        <f t="shared" si="377"/>
        <v>0</v>
      </c>
      <c r="FS143" s="403">
        <f t="shared" si="377"/>
        <v>0</v>
      </c>
      <c r="FT143" s="403">
        <f t="shared" si="377"/>
        <v>0</v>
      </c>
      <c r="FU143" s="403">
        <f t="shared" si="377"/>
        <v>0</v>
      </c>
      <c r="FV143" s="403">
        <f t="shared" si="377"/>
        <v>0</v>
      </c>
      <c r="FW143" s="403">
        <f t="shared" si="377"/>
        <v>0</v>
      </c>
      <c r="FX143" s="403">
        <f t="shared" si="377"/>
        <v>0</v>
      </c>
      <c r="FY143" s="403">
        <f t="shared" si="377"/>
        <v>0</v>
      </c>
      <c r="FZ143" s="403">
        <f t="shared" si="377"/>
        <v>0</v>
      </c>
      <c r="GA143" s="403">
        <f t="shared" si="377"/>
        <v>0</v>
      </c>
      <c r="GB143" s="403">
        <f t="shared" si="377"/>
        <v>0</v>
      </c>
      <c r="GC143" s="403">
        <f t="shared" si="377"/>
        <v>0</v>
      </c>
      <c r="GD143" s="403">
        <f t="shared" si="377"/>
        <v>0</v>
      </c>
      <c r="GE143" s="403">
        <f t="shared" si="377"/>
        <v>0</v>
      </c>
      <c r="GF143" s="403">
        <f t="shared" si="377"/>
        <v>0</v>
      </c>
      <c r="GG143" s="403">
        <f t="shared" si="377"/>
        <v>0</v>
      </c>
      <c r="GH143" s="403">
        <f t="shared" si="377"/>
        <v>0</v>
      </c>
      <c r="GI143" s="403">
        <f t="shared" si="377"/>
        <v>0</v>
      </c>
      <c r="GJ143" s="403">
        <f t="shared" si="377"/>
        <v>0</v>
      </c>
      <c r="GK143" s="403">
        <f t="shared" si="377"/>
        <v>0</v>
      </c>
      <c r="GL143" s="403">
        <f t="shared" si="377"/>
        <v>0</v>
      </c>
      <c r="GM143" s="403">
        <f t="shared" si="377"/>
        <v>0</v>
      </c>
      <c r="GN143" s="403">
        <f t="shared" si="377"/>
        <v>0</v>
      </c>
      <c r="GO143" s="403">
        <f t="shared" si="377"/>
        <v>0</v>
      </c>
      <c r="GP143" s="403">
        <f t="shared" si="377"/>
        <v>0</v>
      </c>
      <c r="GQ143" s="403"/>
      <c r="GR143" s="403">
        <f t="shared" ref="GR143:JC143" si="378">IF(and($A143-GR$124&gt;=0,$A143-GR$125&lt;0),GR$132,0)</f>
        <v>0</v>
      </c>
      <c r="GS143" s="403">
        <f t="shared" si="378"/>
        <v>0</v>
      </c>
      <c r="GT143" s="403">
        <f t="shared" si="378"/>
        <v>0</v>
      </c>
      <c r="GU143" s="403">
        <f t="shared" si="378"/>
        <v>0</v>
      </c>
      <c r="GV143" s="403">
        <f t="shared" si="378"/>
        <v>0</v>
      </c>
      <c r="GW143" s="403">
        <f t="shared" si="378"/>
        <v>0</v>
      </c>
      <c r="GX143" s="403">
        <f t="shared" si="378"/>
        <v>0</v>
      </c>
      <c r="GY143" s="403">
        <f t="shared" si="378"/>
        <v>0</v>
      </c>
      <c r="GZ143" s="403">
        <f t="shared" si="378"/>
        <v>0</v>
      </c>
      <c r="HA143" s="403">
        <f t="shared" si="378"/>
        <v>0</v>
      </c>
      <c r="HB143" s="403">
        <f t="shared" si="378"/>
        <v>0</v>
      </c>
      <c r="HC143" s="403">
        <f t="shared" si="378"/>
        <v>0</v>
      </c>
      <c r="HD143" s="403">
        <f t="shared" si="378"/>
        <v>0</v>
      </c>
      <c r="HE143" s="403">
        <f t="shared" si="378"/>
        <v>0</v>
      </c>
      <c r="HF143" s="403">
        <f t="shared" si="378"/>
        <v>0</v>
      </c>
      <c r="HG143" s="403">
        <f t="shared" si="378"/>
        <v>0</v>
      </c>
      <c r="HH143" s="403">
        <f t="shared" si="378"/>
        <v>0</v>
      </c>
      <c r="HI143" s="403">
        <f t="shared" si="378"/>
        <v>0</v>
      </c>
      <c r="HJ143" s="403">
        <f t="shared" si="378"/>
        <v>0</v>
      </c>
      <c r="HK143" s="403">
        <f t="shared" si="378"/>
        <v>0</v>
      </c>
      <c r="HL143" s="403">
        <f t="shared" si="378"/>
        <v>0</v>
      </c>
      <c r="HM143" s="403">
        <f t="shared" si="378"/>
        <v>0</v>
      </c>
      <c r="HN143" s="403">
        <f t="shared" si="378"/>
        <v>0</v>
      </c>
      <c r="HO143" s="403">
        <f t="shared" si="378"/>
        <v>0</v>
      </c>
      <c r="HP143" s="403">
        <f t="shared" si="378"/>
        <v>0</v>
      </c>
      <c r="HQ143" s="403">
        <f t="shared" si="378"/>
        <v>0</v>
      </c>
      <c r="HR143" s="403">
        <f t="shared" si="378"/>
        <v>0</v>
      </c>
      <c r="HS143" s="403">
        <f t="shared" si="378"/>
        <v>0</v>
      </c>
      <c r="HT143" s="403">
        <f t="shared" si="378"/>
        <v>0</v>
      </c>
      <c r="HU143" s="403">
        <f t="shared" si="378"/>
        <v>0</v>
      </c>
      <c r="HV143" s="403">
        <f t="shared" si="378"/>
        <v>0</v>
      </c>
      <c r="HW143" s="403">
        <f t="shared" si="378"/>
        <v>0</v>
      </c>
      <c r="HX143" s="403">
        <f t="shared" si="378"/>
        <v>0</v>
      </c>
      <c r="HY143" s="403">
        <f t="shared" si="378"/>
        <v>0</v>
      </c>
      <c r="HZ143" s="403">
        <f t="shared" si="378"/>
        <v>0</v>
      </c>
      <c r="IA143" s="403">
        <f t="shared" si="378"/>
        <v>0</v>
      </c>
      <c r="IB143" s="403">
        <f t="shared" si="378"/>
        <v>0</v>
      </c>
      <c r="IC143" s="403">
        <f t="shared" si="378"/>
        <v>0</v>
      </c>
      <c r="ID143" s="403">
        <f t="shared" si="378"/>
        <v>0</v>
      </c>
      <c r="IE143" s="403">
        <f t="shared" si="378"/>
        <v>0</v>
      </c>
      <c r="IF143" s="403">
        <f t="shared" si="378"/>
        <v>0</v>
      </c>
      <c r="IG143" s="403">
        <f t="shared" si="378"/>
        <v>0</v>
      </c>
      <c r="IH143" s="403">
        <f t="shared" si="378"/>
        <v>0</v>
      </c>
      <c r="II143" s="403">
        <f t="shared" si="378"/>
        <v>0</v>
      </c>
      <c r="IJ143" s="403">
        <f t="shared" si="378"/>
        <v>0</v>
      </c>
      <c r="IK143" s="403">
        <f t="shared" si="378"/>
        <v>0</v>
      </c>
      <c r="IL143" s="403">
        <f t="shared" si="378"/>
        <v>0</v>
      </c>
      <c r="IM143" s="403">
        <f t="shared" si="378"/>
        <v>0</v>
      </c>
      <c r="IN143" s="403">
        <f t="shared" si="378"/>
        <v>0</v>
      </c>
      <c r="IO143" s="403">
        <f t="shared" si="378"/>
        <v>0</v>
      </c>
      <c r="IP143" s="403">
        <f t="shared" si="378"/>
        <v>0</v>
      </c>
      <c r="IQ143" s="403">
        <f t="shared" si="378"/>
        <v>0</v>
      </c>
      <c r="IR143" s="403">
        <f t="shared" si="378"/>
        <v>0</v>
      </c>
      <c r="IS143" s="403">
        <f t="shared" si="378"/>
        <v>0</v>
      </c>
      <c r="IT143" s="403">
        <f t="shared" si="378"/>
        <v>0</v>
      </c>
      <c r="IU143" s="403">
        <f t="shared" si="378"/>
        <v>0</v>
      </c>
      <c r="IV143" s="403">
        <f t="shared" si="378"/>
        <v>0</v>
      </c>
      <c r="IW143" s="403">
        <f t="shared" si="378"/>
        <v>0</v>
      </c>
      <c r="IX143" s="403">
        <f t="shared" si="378"/>
        <v>0</v>
      </c>
      <c r="IY143" s="403">
        <f t="shared" si="378"/>
        <v>0</v>
      </c>
      <c r="IZ143" s="403">
        <f t="shared" si="378"/>
        <v>0</v>
      </c>
      <c r="JA143" s="403">
        <f t="shared" si="378"/>
        <v>0</v>
      </c>
      <c r="JB143" s="403">
        <f t="shared" si="378"/>
        <v>0</v>
      </c>
      <c r="JC143" s="403">
        <f t="shared" si="378"/>
        <v>0</v>
      </c>
      <c r="JD143" s="403"/>
      <c r="JE143" s="403">
        <f t="shared" ref="JE143:LP143" si="379">IF(and($A143-JE$124&gt;=0,$A143-JE$125&lt;0),JE$132,0)</f>
        <v>0</v>
      </c>
      <c r="JF143" s="403">
        <f t="shared" si="379"/>
        <v>0</v>
      </c>
      <c r="JG143" s="403">
        <f t="shared" si="379"/>
        <v>0</v>
      </c>
      <c r="JH143" s="403">
        <f t="shared" si="379"/>
        <v>0</v>
      </c>
      <c r="JI143" s="403">
        <f t="shared" si="379"/>
        <v>0</v>
      </c>
      <c r="JJ143" s="403">
        <f t="shared" si="379"/>
        <v>0</v>
      </c>
      <c r="JK143" s="403">
        <f t="shared" si="379"/>
        <v>0</v>
      </c>
      <c r="JL143" s="403">
        <f t="shared" si="379"/>
        <v>0</v>
      </c>
      <c r="JM143" s="403">
        <f t="shared" si="379"/>
        <v>0</v>
      </c>
      <c r="JN143" s="403">
        <f t="shared" si="379"/>
        <v>0</v>
      </c>
      <c r="JO143" s="403">
        <f t="shared" si="379"/>
        <v>0</v>
      </c>
      <c r="JP143" s="403">
        <f t="shared" si="379"/>
        <v>0</v>
      </c>
      <c r="JQ143" s="403">
        <f t="shared" si="379"/>
        <v>0</v>
      </c>
      <c r="JR143" s="403">
        <f t="shared" si="379"/>
        <v>0</v>
      </c>
      <c r="JS143" s="403">
        <f t="shared" si="379"/>
        <v>0</v>
      </c>
      <c r="JT143" s="403">
        <f t="shared" si="379"/>
        <v>0</v>
      </c>
      <c r="JU143" s="403">
        <f t="shared" si="379"/>
        <v>0</v>
      </c>
      <c r="JV143" s="403">
        <f t="shared" si="379"/>
        <v>0</v>
      </c>
      <c r="JW143" s="403">
        <f t="shared" si="379"/>
        <v>0</v>
      </c>
      <c r="JX143" s="403">
        <f t="shared" si="379"/>
        <v>0</v>
      </c>
      <c r="JY143" s="403">
        <f t="shared" si="379"/>
        <v>0</v>
      </c>
      <c r="JZ143" s="403">
        <f t="shared" si="379"/>
        <v>0</v>
      </c>
      <c r="KA143" s="403">
        <f t="shared" si="379"/>
        <v>0</v>
      </c>
      <c r="KB143" s="403">
        <f t="shared" si="379"/>
        <v>0</v>
      </c>
      <c r="KC143" s="403">
        <f t="shared" si="379"/>
        <v>0</v>
      </c>
      <c r="KD143" s="403">
        <f t="shared" si="379"/>
        <v>0</v>
      </c>
      <c r="KE143" s="403">
        <f t="shared" si="379"/>
        <v>0</v>
      </c>
      <c r="KF143" s="403">
        <f t="shared" si="379"/>
        <v>0</v>
      </c>
      <c r="KG143" s="403">
        <f t="shared" si="379"/>
        <v>0</v>
      </c>
      <c r="KH143" s="403">
        <f t="shared" si="379"/>
        <v>0</v>
      </c>
      <c r="KI143" s="403">
        <f t="shared" si="379"/>
        <v>0</v>
      </c>
      <c r="KJ143" s="403">
        <f t="shared" si="379"/>
        <v>0</v>
      </c>
      <c r="KK143" s="403">
        <f t="shared" si="379"/>
        <v>0</v>
      </c>
      <c r="KL143" s="403">
        <f t="shared" si="379"/>
        <v>0</v>
      </c>
      <c r="KM143" s="403">
        <f t="shared" si="379"/>
        <v>0</v>
      </c>
      <c r="KN143" s="403">
        <f t="shared" si="379"/>
        <v>0</v>
      </c>
      <c r="KO143" s="403">
        <f t="shared" si="379"/>
        <v>0</v>
      </c>
      <c r="KP143" s="403">
        <f t="shared" si="379"/>
        <v>0</v>
      </c>
      <c r="KQ143" s="403">
        <f t="shared" si="379"/>
        <v>0</v>
      </c>
      <c r="KR143" s="403">
        <f t="shared" si="379"/>
        <v>0</v>
      </c>
      <c r="KS143" s="403">
        <f t="shared" si="379"/>
        <v>0</v>
      </c>
      <c r="KT143" s="403">
        <f t="shared" si="379"/>
        <v>0</v>
      </c>
      <c r="KU143" s="403">
        <f t="shared" si="379"/>
        <v>0</v>
      </c>
      <c r="KV143" s="403">
        <f t="shared" si="379"/>
        <v>0</v>
      </c>
      <c r="KW143" s="403">
        <f t="shared" si="379"/>
        <v>0</v>
      </c>
      <c r="KX143" s="403">
        <f t="shared" si="379"/>
        <v>0</v>
      </c>
      <c r="KY143" s="403">
        <f t="shared" si="379"/>
        <v>0</v>
      </c>
      <c r="KZ143" s="403">
        <f t="shared" si="379"/>
        <v>0</v>
      </c>
      <c r="LA143" s="403">
        <f t="shared" si="379"/>
        <v>0</v>
      </c>
      <c r="LB143" s="403">
        <f t="shared" si="379"/>
        <v>0</v>
      </c>
      <c r="LC143" s="403">
        <f t="shared" si="379"/>
        <v>0</v>
      </c>
      <c r="LD143" s="403">
        <f t="shared" si="379"/>
        <v>0</v>
      </c>
      <c r="LE143" s="403">
        <f t="shared" si="379"/>
        <v>0</v>
      </c>
      <c r="LF143" s="403">
        <f t="shared" si="379"/>
        <v>0</v>
      </c>
      <c r="LG143" s="403">
        <f t="shared" si="379"/>
        <v>0</v>
      </c>
      <c r="LH143" s="403">
        <f t="shared" si="379"/>
        <v>0</v>
      </c>
      <c r="LI143" s="403">
        <f t="shared" si="379"/>
        <v>0</v>
      </c>
      <c r="LJ143" s="403">
        <f t="shared" si="379"/>
        <v>0</v>
      </c>
      <c r="LK143" s="403">
        <f t="shared" si="379"/>
        <v>0</v>
      </c>
      <c r="LL143" s="403">
        <f t="shared" si="379"/>
        <v>0</v>
      </c>
      <c r="LM143" s="403">
        <f t="shared" si="379"/>
        <v>0</v>
      </c>
      <c r="LN143" s="403">
        <f t="shared" si="379"/>
        <v>0</v>
      </c>
      <c r="LO143" s="403">
        <f t="shared" si="379"/>
        <v>0</v>
      </c>
      <c r="LP143" s="403">
        <f t="shared" si="379"/>
        <v>0</v>
      </c>
    </row>
    <row r="144">
      <c r="A144" s="331" t="str">
        <f t="shared" si="327"/>
        <v>03-2025</v>
      </c>
      <c r="B144" s="346">
        <f t="shared" si="333"/>
        <v>8160419.69</v>
      </c>
      <c r="C144" s="346">
        <f t="shared" si="334"/>
        <v>1.001234056</v>
      </c>
      <c r="D144" s="346"/>
      <c r="E144" s="403">
        <f t="shared" ref="E144:BP144" si="380">IF(and($A144-E$124&gt;=0,$A144-E$125&lt;0),E$132,0)</f>
        <v>121708.41</v>
      </c>
      <c r="F144" s="403">
        <f t="shared" si="380"/>
        <v>90594.48</v>
      </c>
      <c r="G144" s="403">
        <f t="shared" si="380"/>
        <v>120000</v>
      </c>
      <c r="H144" s="403">
        <f t="shared" si="380"/>
        <v>129552.28</v>
      </c>
      <c r="I144" s="403">
        <f t="shared" si="380"/>
        <v>107000</v>
      </c>
      <c r="J144" s="403">
        <f t="shared" si="380"/>
        <v>103565</v>
      </c>
      <c r="K144" s="403">
        <f t="shared" si="380"/>
        <v>128418.77</v>
      </c>
      <c r="L144" s="403">
        <f t="shared" si="380"/>
        <v>87232.36</v>
      </c>
      <c r="M144" s="403">
        <f t="shared" si="380"/>
        <v>99881.32</v>
      </c>
      <c r="N144" s="403">
        <f t="shared" si="380"/>
        <v>223221.57</v>
      </c>
      <c r="O144" s="403">
        <f t="shared" si="380"/>
        <v>180593.29</v>
      </c>
      <c r="P144" s="403">
        <f t="shared" si="380"/>
        <v>91968.82</v>
      </c>
      <c r="Q144" s="403">
        <f t="shared" si="380"/>
        <v>102434.8</v>
      </c>
      <c r="R144" s="403">
        <f t="shared" si="380"/>
        <v>181860.19</v>
      </c>
      <c r="S144" s="403">
        <f t="shared" si="380"/>
        <v>208031.99</v>
      </c>
      <c r="T144" s="403">
        <f t="shared" si="380"/>
        <v>217515.94</v>
      </c>
      <c r="U144" s="403">
        <f t="shared" si="380"/>
        <v>195596.52</v>
      </c>
      <c r="V144" s="403">
        <f t="shared" si="380"/>
        <v>184028.25</v>
      </c>
      <c r="W144" s="403">
        <f t="shared" si="380"/>
        <v>168878.71</v>
      </c>
      <c r="X144" s="403">
        <f t="shared" si="380"/>
        <v>162441.03</v>
      </c>
      <c r="Y144" s="403">
        <f t="shared" si="380"/>
        <v>134043.44</v>
      </c>
      <c r="Z144" s="403">
        <f t="shared" si="380"/>
        <v>835.25</v>
      </c>
      <c r="AA144" s="403">
        <f t="shared" si="380"/>
        <v>175069.23</v>
      </c>
      <c r="AB144" s="403">
        <f t="shared" si="380"/>
        <v>159907.69</v>
      </c>
      <c r="AC144" s="403">
        <f t="shared" si="380"/>
        <v>183879.61</v>
      </c>
      <c r="AD144" s="403">
        <f t="shared" si="380"/>
        <v>184851.11</v>
      </c>
      <c r="AE144" s="403">
        <f t="shared" si="380"/>
        <v>240730.29</v>
      </c>
      <c r="AF144" s="403">
        <f t="shared" si="380"/>
        <v>112998.23</v>
      </c>
      <c r="AG144" s="403">
        <f t="shared" si="380"/>
        <v>126237</v>
      </c>
      <c r="AH144" s="403">
        <f t="shared" si="380"/>
        <v>9142.22</v>
      </c>
      <c r="AI144" s="403">
        <f t="shared" si="380"/>
        <v>186686.77</v>
      </c>
      <c r="AJ144" s="403">
        <f t="shared" si="380"/>
        <v>42000</v>
      </c>
      <c r="AK144" s="403">
        <f t="shared" si="380"/>
        <v>271017.63</v>
      </c>
      <c r="AL144" s="403">
        <f t="shared" si="380"/>
        <v>5000</v>
      </c>
      <c r="AM144" s="403">
        <f t="shared" si="380"/>
        <v>127756.57</v>
      </c>
      <c r="AN144" s="403">
        <f t="shared" si="380"/>
        <v>237115.24</v>
      </c>
      <c r="AO144" s="403">
        <f t="shared" si="380"/>
        <v>158167.25</v>
      </c>
      <c r="AP144" s="403">
        <f t="shared" si="380"/>
        <v>103015</v>
      </c>
      <c r="AQ144" s="403">
        <f t="shared" si="380"/>
        <v>155500</v>
      </c>
      <c r="AR144" s="403">
        <f t="shared" si="380"/>
        <v>167620.78</v>
      </c>
      <c r="AS144" s="403">
        <f t="shared" si="380"/>
        <v>191134.2</v>
      </c>
      <c r="AT144" s="403">
        <f t="shared" si="380"/>
        <v>283068.43</v>
      </c>
      <c r="AU144" s="403">
        <f t="shared" si="380"/>
        <v>114804.31</v>
      </c>
      <c r="AV144" s="403">
        <f t="shared" si="380"/>
        <v>109785.34</v>
      </c>
      <c r="AW144" s="403">
        <f t="shared" si="380"/>
        <v>48000</v>
      </c>
      <c r="AX144" s="403">
        <f t="shared" si="380"/>
        <v>164702</v>
      </c>
      <c r="AY144" s="403">
        <f t="shared" si="380"/>
        <v>223255</v>
      </c>
      <c r="AZ144" s="403">
        <f t="shared" si="380"/>
        <v>72000</v>
      </c>
      <c r="BA144" s="403">
        <f t="shared" si="380"/>
        <v>97799.52</v>
      </c>
      <c r="BB144" s="403">
        <f t="shared" si="380"/>
        <v>242596.66</v>
      </c>
      <c r="BC144" s="403">
        <f t="shared" si="380"/>
        <v>108292.85</v>
      </c>
      <c r="BD144" s="403">
        <f t="shared" si="380"/>
        <v>238900</v>
      </c>
      <c r="BE144" s="403">
        <f t="shared" si="380"/>
        <v>101455.9</v>
      </c>
      <c r="BF144" s="403">
        <f t="shared" si="380"/>
        <v>23511.76</v>
      </c>
      <c r="BG144" s="403">
        <f t="shared" si="380"/>
        <v>20008.84</v>
      </c>
      <c r="BH144" s="403">
        <f t="shared" si="380"/>
        <v>77858.98</v>
      </c>
      <c r="BI144" s="403">
        <f t="shared" si="380"/>
        <v>45000</v>
      </c>
      <c r="BJ144" s="403">
        <f t="shared" si="380"/>
        <v>124565</v>
      </c>
      <c r="BK144" s="403">
        <f t="shared" si="380"/>
        <v>25000</v>
      </c>
      <c r="BL144" s="403">
        <f t="shared" si="380"/>
        <v>29885</v>
      </c>
      <c r="BM144" s="403">
        <f t="shared" si="380"/>
        <v>33809.25</v>
      </c>
      <c r="BN144" s="403">
        <f t="shared" si="380"/>
        <v>10969.85</v>
      </c>
      <c r="BO144" s="403">
        <f t="shared" si="380"/>
        <v>77861.76</v>
      </c>
      <c r="BP144" s="403">
        <f t="shared" si="380"/>
        <v>10058</v>
      </c>
      <c r="BQ144" s="403"/>
      <c r="BR144" s="403">
        <f t="shared" ref="BR144:EC144" si="381">IF(and($A144-BR$124&gt;=0,$A144-BR$125&lt;0),BR$132,0)</f>
        <v>0</v>
      </c>
      <c r="BS144" s="403">
        <f t="shared" si="381"/>
        <v>0</v>
      </c>
      <c r="BT144" s="403">
        <f t="shared" si="381"/>
        <v>0</v>
      </c>
      <c r="BU144" s="403">
        <f t="shared" si="381"/>
        <v>0</v>
      </c>
      <c r="BV144" s="403">
        <f t="shared" si="381"/>
        <v>0</v>
      </c>
      <c r="BW144" s="403">
        <f t="shared" si="381"/>
        <v>0</v>
      </c>
      <c r="BX144" s="403">
        <f t="shared" si="381"/>
        <v>0</v>
      </c>
      <c r="BY144" s="403">
        <f t="shared" si="381"/>
        <v>0</v>
      </c>
      <c r="BZ144" s="403">
        <f t="shared" si="381"/>
        <v>0</v>
      </c>
      <c r="CA144" s="403">
        <f t="shared" si="381"/>
        <v>0</v>
      </c>
      <c r="CB144" s="403">
        <f t="shared" si="381"/>
        <v>0</v>
      </c>
      <c r="CC144" s="403">
        <f t="shared" si="381"/>
        <v>0</v>
      </c>
      <c r="CD144" s="403">
        <f t="shared" si="381"/>
        <v>0</v>
      </c>
      <c r="CE144" s="403">
        <f t="shared" si="381"/>
        <v>0</v>
      </c>
      <c r="CF144" s="403">
        <f t="shared" si="381"/>
        <v>0</v>
      </c>
      <c r="CG144" s="403">
        <f t="shared" si="381"/>
        <v>0</v>
      </c>
      <c r="CH144" s="403">
        <f t="shared" si="381"/>
        <v>0</v>
      </c>
      <c r="CI144" s="403">
        <f t="shared" si="381"/>
        <v>0</v>
      </c>
      <c r="CJ144" s="403">
        <f t="shared" si="381"/>
        <v>0</v>
      </c>
      <c r="CK144" s="403">
        <f t="shared" si="381"/>
        <v>0</v>
      </c>
      <c r="CL144" s="403">
        <f t="shared" si="381"/>
        <v>0</v>
      </c>
      <c r="CM144" s="403">
        <f t="shared" si="381"/>
        <v>0</v>
      </c>
      <c r="CN144" s="403">
        <f t="shared" si="381"/>
        <v>0</v>
      </c>
      <c r="CO144" s="403">
        <f t="shared" si="381"/>
        <v>0</v>
      </c>
      <c r="CP144" s="403">
        <f t="shared" si="381"/>
        <v>0</v>
      </c>
      <c r="CQ144" s="403">
        <f t="shared" si="381"/>
        <v>0</v>
      </c>
      <c r="CR144" s="403">
        <f t="shared" si="381"/>
        <v>0</v>
      </c>
      <c r="CS144" s="403">
        <f t="shared" si="381"/>
        <v>0</v>
      </c>
      <c r="CT144" s="403">
        <f t="shared" si="381"/>
        <v>0</v>
      </c>
      <c r="CU144" s="403">
        <f t="shared" si="381"/>
        <v>0</v>
      </c>
      <c r="CV144" s="403">
        <f t="shared" si="381"/>
        <v>0</v>
      </c>
      <c r="CW144" s="403">
        <f t="shared" si="381"/>
        <v>0</v>
      </c>
      <c r="CX144" s="403">
        <f t="shared" si="381"/>
        <v>0</v>
      </c>
      <c r="CY144" s="403">
        <f t="shared" si="381"/>
        <v>0</v>
      </c>
      <c r="CZ144" s="403">
        <f t="shared" si="381"/>
        <v>0</v>
      </c>
      <c r="DA144" s="403">
        <f t="shared" si="381"/>
        <v>0</v>
      </c>
      <c r="DB144" s="403">
        <f t="shared" si="381"/>
        <v>0</v>
      </c>
      <c r="DC144" s="403">
        <f t="shared" si="381"/>
        <v>0</v>
      </c>
      <c r="DD144" s="403">
        <f t="shared" si="381"/>
        <v>0</v>
      </c>
      <c r="DE144" s="403">
        <f t="shared" si="381"/>
        <v>0</v>
      </c>
      <c r="DF144" s="403">
        <f t="shared" si="381"/>
        <v>0</v>
      </c>
      <c r="DG144" s="403">
        <f t="shared" si="381"/>
        <v>0</v>
      </c>
      <c r="DH144" s="403">
        <f t="shared" si="381"/>
        <v>0</v>
      </c>
      <c r="DI144" s="403">
        <f t="shared" si="381"/>
        <v>0</v>
      </c>
      <c r="DJ144" s="403">
        <f t="shared" si="381"/>
        <v>0</v>
      </c>
      <c r="DK144" s="403">
        <f t="shared" si="381"/>
        <v>0</v>
      </c>
      <c r="DL144" s="403">
        <f t="shared" si="381"/>
        <v>0</v>
      </c>
      <c r="DM144" s="403">
        <f t="shared" si="381"/>
        <v>0</v>
      </c>
      <c r="DN144" s="403">
        <f t="shared" si="381"/>
        <v>0</v>
      </c>
      <c r="DO144" s="403">
        <f t="shared" si="381"/>
        <v>0</v>
      </c>
      <c r="DP144" s="403">
        <f t="shared" si="381"/>
        <v>0</v>
      </c>
      <c r="DQ144" s="403">
        <f t="shared" si="381"/>
        <v>0</v>
      </c>
      <c r="DR144" s="403">
        <f t="shared" si="381"/>
        <v>0</v>
      </c>
      <c r="DS144" s="403">
        <f t="shared" si="381"/>
        <v>0</v>
      </c>
      <c r="DT144" s="403">
        <f t="shared" si="381"/>
        <v>0</v>
      </c>
      <c r="DU144" s="403">
        <f t="shared" si="381"/>
        <v>0</v>
      </c>
      <c r="DV144" s="403">
        <f t="shared" si="381"/>
        <v>0</v>
      </c>
      <c r="DW144" s="403">
        <f t="shared" si="381"/>
        <v>0</v>
      </c>
      <c r="DX144" s="403">
        <f t="shared" si="381"/>
        <v>0</v>
      </c>
      <c r="DY144" s="403">
        <f t="shared" si="381"/>
        <v>0</v>
      </c>
      <c r="DZ144" s="403">
        <f t="shared" si="381"/>
        <v>0</v>
      </c>
      <c r="EA144" s="403">
        <f t="shared" si="381"/>
        <v>0</v>
      </c>
      <c r="EB144" s="403">
        <f t="shared" si="381"/>
        <v>0</v>
      </c>
      <c r="EC144" s="403">
        <f t="shared" si="381"/>
        <v>0</v>
      </c>
      <c r="ED144" s="403"/>
      <c r="EE144" s="403">
        <f t="shared" ref="EE144:GP144" si="382">IF(and($A144-EE$124&gt;=0,$A144-EE$125&lt;0),EE$132,0)</f>
        <v>0</v>
      </c>
      <c r="EF144" s="403">
        <f t="shared" si="382"/>
        <v>0</v>
      </c>
      <c r="EG144" s="403">
        <f t="shared" si="382"/>
        <v>0</v>
      </c>
      <c r="EH144" s="403">
        <f t="shared" si="382"/>
        <v>0</v>
      </c>
      <c r="EI144" s="403">
        <f t="shared" si="382"/>
        <v>0</v>
      </c>
      <c r="EJ144" s="403">
        <f t="shared" si="382"/>
        <v>0</v>
      </c>
      <c r="EK144" s="403">
        <f t="shared" si="382"/>
        <v>0</v>
      </c>
      <c r="EL144" s="403">
        <f t="shared" si="382"/>
        <v>0</v>
      </c>
      <c r="EM144" s="403">
        <f t="shared" si="382"/>
        <v>0</v>
      </c>
      <c r="EN144" s="403">
        <f t="shared" si="382"/>
        <v>0</v>
      </c>
      <c r="EO144" s="403">
        <f t="shared" si="382"/>
        <v>0</v>
      </c>
      <c r="EP144" s="403">
        <f t="shared" si="382"/>
        <v>0</v>
      </c>
      <c r="EQ144" s="403">
        <f t="shared" si="382"/>
        <v>0</v>
      </c>
      <c r="ER144" s="403">
        <f t="shared" si="382"/>
        <v>0</v>
      </c>
      <c r="ES144" s="403">
        <f t="shared" si="382"/>
        <v>0</v>
      </c>
      <c r="ET144" s="403">
        <f t="shared" si="382"/>
        <v>0</v>
      </c>
      <c r="EU144" s="403">
        <f t="shared" si="382"/>
        <v>0</v>
      </c>
      <c r="EV144" s="403">
        <f t="shared" si="382"/>
        <v>0</v>
      </c>
      <c r="EW144" s="403">
        <f t="shared" si="382"/>
        <v>0</v>
      </c>
      <c r="EX144" s="403">
        <f t="shared" si="382"/>
        <v>0</v>
      </c>
      <c r="EY144" s="403">
        <f t="shared" si="382"/>
        <v>0</v>
      </c>
      <c r="EZ144" s="403">
        <f t="shared" si="382"/>
        <v>0</v>
      </c>
      <c r="FA144" s="403">
        <f t="shared" si="382"/>
        <v>0</v>
      </c>
      <c r="FB144" s="403">
        <f t="shared" si="382"/>
        <v>0</v>
      </c>
      <c r="FC144" s="403">
        <f t="shared" si="382"/>
        <v>0</v>
      </c>
      <c r="FD144" s="403">
        <f t="shared" si="382"/>
        <v>0</v>
      </c>
      <c r="FE144" s="403">
        <f t="shared" si="382"/>
        <v>0</v>
      </c>
      <c r="FF144" s="403">
        <f t="shared" si="382"/>
        <v>0</v>
      </c>
      <c r="FG144" s="403">
        <f t="shared" si="382"/>
        <v>0</v>
      </c>
      <c r="FH144" s="403">
        <f t="shared" si="382"/>
        <v>0</v>
      </c>
      <c r="FI144" s="403">
        <f t="shared" si="382"/>
        <v>0</v>
      </c>
      <c r="FJ144" s="403">
        <f t="shared" si="382"/>
        <v>0</v>
      </c>
      <c r="FK144" s="403">
        <f t="shared" si="382"/>
        <v>0</v>
      </c>
      <c r="FL144" s="403">
        <f t="shared" si="382"/>
        <v>0</v>
      </c>
      <c r="FM144" s="403">
        <f t="shared" si="382"/>
        <v>0</v>
      </c>
      <c r="FN144" s="403">
        <f t="shared" si="382"/>
        <v>0</v>
      </c>
      <c r="FO144" s="403">
        <f t="shared" si="382"/>
        <v>0</v>
      </c>
      <c r="FP144" s="403">
        <f t="shared" si="382"/>
        <v>0</v>
      </c>
      <c r="FQ144" s="403">
        <f t="shared" si="382"/>
        <v>0</v>
      </c>
      <c r="FR144" s="403">
        <f t="shared" si="382"/>
        <v>0</v>
      </c>
      <c r="FS144" s="403">
        <f t="shared" si="382"/>
        <v>0</v>
      </c>
      <c r="FT144" s="403">
        <f t="shared" si="382"/>
        <v>0</v>
      </c>
      <c r="FU144" s="403">
        <f t="shared" si="382"/>
        <v>0</v>
      </c>
      <c r="FV144" s="403">
        <f t="shared" si="382"/>
        <v>0</v>
      </c>
      <c r="FW144" s="403">
        <f t="shared" si="382"/>
        <v>0</v>
      </c>
      <c r="FX144" s="403">
        <f t="shared" si="382"/>
        <v>0</v>
      </c>
      <c r="FY144" s="403">
        <f t="shared" si="382"/>
        <v>0</v>
      </c>
      <c r="FZ144" s="403">
        <f t="shared" si="382"/>
        <v>0</v>
      </c>
      <c r="GA144" s="403">
        <f t="shared" si="382"/>
        <v>0</v>
      </c>
      <c r="GB144" s="403">
        <f t="shared" si="382"/>
        <v>0</v>
      </c>
      <c r="GC144" s="403">
        <f t="shared" si="382"/>
        <v>0</v>
      </c>
      <c r="GD144" s="403">
        <f t="shared" si="382"/>
        <v>0</v>
      </c>
      <c r="GE144" s="403">
        <f t="shared" si="382"/>
        <v>0</v>
      </c>
      <c r="GF144" s="403">
        <f t="shared" si="382"/>
        <v>0</v>
      </c>
      <c r="GG144" s="403">
        <f t="shared" si="382"/>
        <v>0</v>
      </c>
      <c r="GH144" s="403">
        <f t="shared" si="382"/>
        <v>0</v>
      </c>
      <c r="GI144" s="403">
        <f t="shared" si="382"/>
        <v>0</v>
      </c>
      <c r="GJ144" s="403">
        <f t="shared" si="382"/>
        <v>0</v>
      </c>
      <c r="GK144" s="403">
        <f t="shared" si="382"/>
        <v>0</v>
      </c>
      <c r="GL144" s="403">
        <f t="shared" si="382"/>
        <v>0</v>
      </c>
      <c r="GM144" s="403">
        <f t="shared" si="382"/>
        <v>0</v>
      </c>
      <c r="GN144" s="403">
        <f t="shared" si="382"/>
        <v>0</v>
      </c>
      <c r="GO144" s="403">
        <f t="shared" si="382"/>
        <v>0</v>
      </c>
      <c r="GP144" s="403">
        <f t="shared" si="382"/>
        <v>0</v>
      </c>
      <c r="GQ144" s="403"/>
      <c r="GR144" s="403">
        <f t="shared" ref="GR144:JC144" si="383">IF(and($A144-GR$124&gt;=0,$A144-GR$125&lt;0),GR$132,0)</f>
        <v>0</v>
      </c>
      <c r="GS144" s="403">
        <f t="shared" si="383"/>
        <v>0</v>
      </c>
      <c r="GT144" s="403">
        <f t="shared" si="383"/>
        <v>0</v>
      </c>
      <c r="GU144" s="403">
        <f t="shared" si="383"/>
        <v>0</v>
      </c>
      <c r="GV144" s="403">
        <f t="shared" si="383"/>
        <v>0</v>
      </c>
      <c r="GW144" s="403">
        <f t="shared" si="383"/>
        <v>0</v>
      </c>
      <c r="GX144" s="403">
        <f t="shared" si="383"/>
        <v>0</v>
      </c>
      <c r="GY144" s="403">
        <f t="shared" si="383"/>
        <v>0</v>
      </c>
      <c r="GZ144" s="403">
        <f t="shared" si="383"/>
        <v>0</v>
      </c>
      <c r="HA144" s="403">
        <f t="shared" si="383"/>
        <v>0</v>
      </c>
      <c r="HB144" s="403">
        <f t="shared" si="383"/>
        <v>0</v>
      </c>
      <c r="HC144" s="403">
        <f t="shared" si="383"/>
        <v>0</v>
      </c>
      <c r="HD144" s="403">
        <f t="shared" si="383"/>
        <v>0</v>
      </c>
      <c r="HE144" s="403">
        <f t="shared" si="383"/>
        <v>0</v>
      </c>
      <c r="HF144" s="403">
        <f t="shared" si="383"/>
        <v>0</v>
      </c>
      <c r="HG144" s="403">
        <f t="shared" si="383"/>
        <v>0</v>
      </c>
      <c r="HH144" s="403">
        <f t="shared" si="383"/>
        <v>0</v>
      </c>
      <c r="HI144" s="403">
        <f t="shared" si="383"/>
        <v>0</v>
      </c>
      <c r="HJ144" s="403">
        <f t="shared" si="383"/>
        <v>0</v>
      </c>
      <c r="HK144" s="403">
        <f t="shared" si="383"/>
        <v>0</v>
      </c>
      <c r="HL144" s="403">
        <f t="shared" si="383"/>
        <v>0</v>
      </c>
      <c r="HM144" s="403">
        <f t="shared" si="383"/>
        <v>0</v>
      </c>
      <c r="HN144" s="403">
        <f t="shared" si="383"/>
        <v>0</v>
      </c>
      <c r="HO144" s="403">
        <f t="shared" si="383"/>
        <v>0</v>
      </c>
      <c r="HP144" s="403">
        <f t="shared" si="383"/>
        <v>0</v>
      </c>
      <c r="HQ144" s="403">
        <f t="shared" si="383"/>
        <v>0</v>
      </c>
      <c r="HR144" s="403">
        <f t="shared" si="383"/>
        <v>0</v>
      </c>
      <c r="HS144" s="403">
        <f t="shared" si="383"/>
        <v>0</v>
      </c>
      <c r="HT144" s="403">
        <f t="shared" si="383"/>
        <v>0</v>
      </c>
      <c r="HU144" s="403">
        <f t="shared" si="383"/>
        <v>0</v>
      </c>
      <c r="HV144" s="403">
        <f t="shared" si="383"/>
        <v>0</v>
      </c>
      <c r="HW144" s="403">
        <f t="shared" si="383"/>
        <v>0</v>
      </c>
      <c r="HX144" s="403">
        <f t="shared" si="383"/>
        <v>0</v>
      </c>
      <c r="HY144" s="403">
        <f t="shared" si="383"/>
        <v>0</v>
      </c>
      <c r="HZ144" s="403">
        <f t="shared" si="383"/>
        <v>0</v>
      </c>
      <c r="IA144" s="403">
        <f t="shared" si="383"/>
        <v>0</v>
      </c>
      <c r="IB144" s="403">
        <f t="shared" si="383"/>
        <v>0</v>
      </c>
      <c r="IC144" s="403">
        <f t="shared" si="383"/>
        <v>0</v>
      </c>
      <c r="ID144" s="403">
        <f t="shared" si="383"/>
        <v>0</v>
      </c>
      <c r="IE144" s="403">
        <f t="shared" si="383"/>
        <v>0</v>
      </c>
      <c r="IF144" s="403">
        <f t="shared" si="383"/>
        <v>0</v>
      </c>
      <c r="IG144" s="403">
        <f t="shared" si="383"/>
        <v>0</v>
      </c>
      <c r="IH144" s="403">
        <f t="shared" si="383"/>
        <v>0</v>
      </c>
      <c r="II144" s="403">
        <f t="shared" si="383"/>
        <v>0</v>
      </c>
      <c r="IJ144" s="403">
        <f t="shared" si="383"/>
        <v>0</v>
      </c>
      <c r="IK144" s="403">
        <f t="shared" si="383"/>
        <v>0</v>
      </c>
      <c r="IL144" s="403">
        <f t="shared" si="383"/>
        <v>0</v>
      </c>
      <c r="IM144" s="403">
        <f t="shared" si="383"/>
        <v>0</v>
      </c>
      <c r="IN144" s="403">
        <f t="shared" si="383"/>
        <v>0</v>
      </c>
      <c r="IO144" s="403">
        <f t="shared" si="383"/>
        <v>0</v>
      </c>
      <c r="IP144" s="403">
        <f t="shared" si="383"/>
        <v>0</v>
      </c>
      <c r="IQ144" s="403">
        <f t="shared" si="383"/>
        <v>0</v>
      </c>
      <c r="IR144" s="403">
        <f t="shared" si="383"/>
        <v>0</v>
      </c>
      <c r="IS144" s="403">
        <f t="shared" si="383"/>
        <v>0</v>
      </c>
      <c r="IT144" s="403">
        <f t="shared" si="383"/>
        <v>0</v>
      </c>
      <c r="IU144" s="403">
        <f t="shared" si="383"/>
        <v>0</v>
      </c>
      <c r="IV144" s="403">
        <f t="shared" si="383"/>
        <v>0</v>
      </c>
      <c r="IW144" s="403">
        <f t="shared" si="383"/>
        <v>0</v>
      </c>
      <c r="IX144" s="403">
        <f t="shared" si="383"/>
        <v>0</v>
      </c>
      <c r="IY144" s="403">
        <f t="shared" si="383"/>
        <v>0</v>
      </c>
      <c r="IZ144" s="403">
        <f t="shared" si="383"/>
        <v>0</v>
      </c>
      <c r="JA144" s="403">
        <f t="shared" si="383"/>
        <v>0</v>
      </c>
      <c r="JB144" s="403">
        <f t="shared" si="383"/>
        <v>0</v>
      </c>
      <c r="JC144" s="403">
        <f t="shared" si="383"/>
        <v>0</v>
      </c>
      <c r="JD144" s="403"/>
      <c r="JE144" s="403">
        <f t="shared" ref="JE144:LP144" si="384">IF(and($A144-JE$124&gt;=0,$A144-JE$125&lt;0),JE$132,0)</f>
        <v>0</v>
      </c>
      <c r="JF144" s="403">
        <f t="shared" si="384"/>
        <v>0</v>
      </c>
      <c r="JG144" s="403">
        <f t="shared" si="384"/>
        <v>0</v>
      </c>
      <c r="JH144" s="403">
        <f t="shared" si="384"/>
        <v>0</v>
      </c>
      <c r="JI144" s="403">
        <f t="shared" si="384"/>
        <v>0</v>
      </c>
      <c r="JJ144" s="403">
        <f t="shared" si="384"/>
        <v>0</v>
      </c>
      <c r="JK144" s="403">
        <f t="shared" si="384"/>
        <v>0</v>
      </c>
      <c r="JL144" s="403">
        <f t="shared" si="384"/>
        <v>0</v>
      </c>
      <c r="JM144" s="403">
        <f t="shared" si="384"/>
        <v>0</v>
      </c>
      <c r="JN144" s="403">
        <f t="shared" si="384"/>
        <v>0</v>
      </c>
      <c r="JO144" s="403">
        <f t="shared" si="384"/>
        <v>0</v>
      </c>
      <c r="JP144" s="403">
        <f t="shared" si="384"/>
        <v>0</v>
      </c>
      <c r="JQ144" s="403">
        <f t="shared" si="384"/>
        <v>0</v>
      </c>
      <c r="JR144" s="403">
        <f t="shared" si="384"/>
        <v>0</v>
      </c>
      <c r="JS144" s="403">
        <f t="shared" si="384"/>
        <v>0</v>
      </c>
      <c r="JT144" s="403">
        <f t="shared" si="384"/>
        <v>0</v>
      </c>
      <c r="JU144" s="403">
        <f t="shared" si="384"/>
        <v>0</v>
      </c>
      <c r="JV144" s="403">
        <f t="shared" si="384"/>
        <v>0</v>
      </c>
      <c r="JW144" s="403">
        <f t="shared" si="384"/>
        <v>0</v>
      </c>
      <c r="JX144" s="403">
        <f t="shared" si="384"/>
        <v>0</v>
      </c>
      <c r="JY144" s="403">
        <f t="shared" si="384"/>
        <v>0</v>
      </c>
      <c r="JZ144" s="403">
        <f t="shared" si="384"/>
        <v>0</v>
      </c>
      <c r="KA144" s="403">
        <f t="shared" si="384"/>
        <v>0</v>
      </c>
      <c r="KB144" s="403">
        <f t="shared" si="384"/>
        <v>0</v>
      </c>
      <c r="KC144" s="403">
        <f t="shared" si="384"/>
        <v>0</v>
      </c>
      <c r="KD144" s="403">
        <f t="shared" si="384"/>
        <v>0</v>
      </c>
      <c r="KE144" s="403">
        <f t="shared" si="384"/>
        <v>0</v>
      </c>
      <c r="KF144" s="403">
        <f t="shared" si="384"/>
        <v>0</v>
      </c>
      <c r="KG144" s="403">
        <f t="shared" si="384"/>
        <v>0</v>
      </c>
      <c r="KH144" s="403">
        <f t="shared" si="384"/>
        <v>0</v>
      </c>
      <c r="KI144" s="403">
        <f t="shared" si="384"/>
        <v>0</v>
      </c>
      <c r="KJ144" s="403">
        <f t="shared" si="384"/>
        <v>0</v>
      </c>
      <c r="KK144" s="403">
        <f t="shared" si="384"/>
        <v>0</v>
      </c>
      <c r="KL144" s="403">
        <f t="shared" si="384"/>
        <v>0</v>
      </c>
      <c r="KM144" s="403">
        <f t="shared" si="384"/>
        <v>0</v>
      </c>
      <c r="KN144" s="403">
        <f t="shared" si="384"/>
        <v>0</v>
      </c>
      <c r="KO144" s="403">
        <f t="shared" si="384"/>
        <v>0</v>
      </c>
      <c r="KP144" s="403">
        <f t="shared" si="384"/>
        <v>0</v>
      </c>
      <c r="KQ144" s="403">
        <f t="shared" si="384"/>
        <v>0</v>
      </c>
      <c r="KR144" s="403">
        <f t="shared" si="384"/>
        <v>0</v>
      </c>
      <c r="KS144" s="403">
        <f t="shared" si="384"/>
        <v>0</v>
      </c>
      <c r="KT144" s="403">
        <f t="shared" si="384"/>
        <v>0</v>
      </c>
      <c r="KU144" s="403">
        <f t="shared" si="384"/>
        <v>0</v>
      </c>
      <c r="KV144" s="403">
        <f t="shared" si="384"/>
        <v>0</v>
      </c>
      <c r="KW144" s="403">
        <f t="shared" si="384"/>
        <v>0</v>
      </c>
      <c r="KX144" s="403">
        <f t="shared" si="384"/>
        <v>0</v>
      </c>
      <c r="KY144" s="403">
        <f t="shared" si="384"/>
        <v>0</v>
      </c>
      <c r="KZ144" s="403">
        <f t="shared" si="384"/>
        <v>0</v>
      </c>
      <c r="LA144" s="403">
        <f t="shared" si="384"/>
        <v>0</v>
      </c>
      <c r="LB144" s="403">
        <f t="shared" si="384"/>
        <v>0</v>
      </c>
      <c r="LC144" s="403">
        <f t="shared" si="384"/>
        <v>0</v>
      </c>
      <c r="LD144" s="403">
        <f t="shared" si="384"/>
        <v>0</v>
      </c>
      <c r="LE144" s="403">
        <f t="shared" si="384"/>
        <v>0</v>
      </c>
      <c r="LF144" s="403">
        <f t="shared" si="384"/>
        <v>0</v>
      </c>
      <c r="LG144" s="403">
        <f t="shared" si="384"/>
        <v>0</v>
      </c>
      <c r="LH144" s="403">
        <f t="shared" si="384"/>
        <v>0</v>
      </c>
      <c r="LI144" s="403">
        <f t="shared" si="384"/>
        <v>0</v>
      </c>
      <c r="LJ144" s="403">
        <f t="shared" si="384"/>
        <v>0</v>
      </c>
      <c r="LK144" s="403">
        <f t="shared" si="384"/>
        <v>0</v>
      </c>
      <c r="LL144" s="403">
        <f t="shared" si="384"/>
        <v>0</v>
      </c>
      <c r="LM144" s="403">
        <f t="shared" si="384"/>
        <v>0</v>
      </c>
      <c r="LN144" s="403">
        <f t="shared" si="384"/>
        <v>0</v>
      </c>
      <c r="LO144" s="403">
        <f t="shared" si="384"/>
        <v>0</v>
      </c>
      <c r="LP144" s="403">
        <f t="shared" si="384"/>
        <v>0</v>
      </c>
    </row>
    <row r="145">
      <c r="A145" s="331" t="str">
        <f t="shared" si="327"/>
        <v>06-2025</v>
      </c>
      <c r="B145" s="346">
        <f t="shared" si="333"/>
        <v>8160419.69</v>
      </c>
      <c r="C145" s="346">
        <f t="shared" si="334"/>
        <v>1.001234056</v>
      </c>
      <c r="D145" s="346"/>
      <c r="E145" s="403">
        <f t="shared" ref="E145:BP145" si="385">IF(and($A145-E$124&gt;=0,$A145-E$125&lt;0),E$132,0)</f>
        <v>121708.41</v>
      </c>
      <c r="F145" s="403">
        <f t="shared" si="385"/>
        <v>90594.48</v>
      </c>
      <c r="G145" s="403">
        <f t="shared" si="385"/>
        <v>120000</v>
      </c>
      <c r="H145" s="403">
        <f t="shared" si="385"/>
        <v>129552.28</v>
      </c>
      <c r="I145" s="403">
        <f t="shared" si="385"/>
        <v>107000</v>
      </c>
      <c r="J145" s="403">
        <f t="shared" si="385"/>
        <v>103565</v>
      </c>
      <c r="K145" s="403">
        <f t="shared" si="385"/>
        <v>128418.77</v>
      </c>
      <c r="L145" s="403">
        <f t="shared" si="385"/>
        <v>87232.36</v>
      </c>
      <c r="M145" s="403">
        <f t="shared" si="385"/>
        <v>99881.32</v>
      </c>
      <c r="N145" s="403">
        <f t="shared" si="385"/>
        <v>223221.57</v>
      </c>
      <c r="O145" s="403">
        <f t="shared" si="385"/>
        <v>180593.29</v>
      </c>
      <c r="P145" s="403">
        <f t="shared" si="385"/>
        <v>91968.82</v>
      </c>
      <c r="Q145" s="403">
        <f t="shared" si="385"/>
        <v>102434.8</v>
      </c>
      <c r="R145" s="403">
        <f t="shared" si="385"/>
        <v>181860.19</v>
      </c>
      <c r="S145" s="403">
        <f t="shared" si="385"/>
        <v>208031.99</v>
      </c>
      <c r="T145" s="403">
        <f t="shared" si="385"/>
        <v>217515.94</v>
      </c>
      <c r="U145" s="403">
        <f t="shared" si="385"/>
        <v>195596.52</v>
      </c>
      <c r="V145" s="403">
        <f t="shared" si="385"/>
        <v>184028.25</v>
      </c>
      <c r="W145" s="403">
        <f t="shared" si="385"/>
        <v>168878.71</v>
      </c>
      <c r="X145" s="403">
        <f t="shared" si="385"/>
        <v>162441.03</v>
      </c>
      <c r="Y145" s="403">
        <f t="shared" si="385"/>
        <v>134043.44</v>
      </c>
      <c r="Z145" s="403">
        <f t="shared" si="385"/>
        <v>835.25</v>
      </c>
      <c r="AA145" s="403">
        <f t="shared" si="385"/>
        <v>175069.23</v>
      </c>
      <c r="AB145" s="403">
        <f t="shared" si="385"/>
        <v>159907.69</v>
      </c>
      <c r="AC145" s="403">
        <f t="shared" si="385"/>
        <v>183879.61</v>
      </c>
      <c r="AD145" s="403">
        <f t="shared" si="385"/>
        <v>184851.11</v>
      </c>
      <c r="AE145" s="403">
        <f t="shared" si="385"/>
        <v>240730.29</v>
      </c>
      <c r="AF145" s="403">
        <f t="shared" si="385"/>
        <v>112998.23</v>
      </c>
      <c r="AG145" s="403">
        <f t="shared" si="385"/>
        <v>126237</v>
      </c>
      <c r="AH145" s="403">
        <f t="shared" si="385"/>
        <v>9142.22</v>
      </c>
      <c r="AI145" s="403">
        <f t="shared" si="385"/>
        <v>186686.77</v>
      </c>
      <c r="AJ145" s="403">
        <f t="shared" si="385"/>
        <v>42000</v>
      </c>
      <c r="AK145" s="403">
        <f t="shared" si="385"/>
        <v>271017.63</v>
      </c>
      <c r="AL145" s="403">
        <f t="shared" si="385"/>
        <v>5000</v>
      </c>
      <c r="AM145" s="403">
        <f t="shared" si="385"/>
        <v>127756.57</v>
      </c>
      <c r="AN145" s="403">
        <f t="shared" si="385"/>
        <v>237115.24</v>
      </c>
      <c r="AO145" s="403">
        <f t="shared" si="385"/>
        <v>158167.25</v>
      </c>
      <c r="AP145" s="403">
        <f t="shared" si="385"/>
        <v>103015</v>
      </c>
      <c r="AQ145" s="403">
        <f t="shared" si="385"/>
        <v>155500</v>
      </c>
      <c r="AR145" s="403">
        <f t="shared" si="385"/>
        <v>167620.78</v>
      </c>
      <c r="AS145" s="403">
        <f t="shared" si="385"/>
        <v>191134.2</v>
      </c>
      <c r="AT145" s="403">
        <f t="shared" si="385"/>
        <v>283068.43</v>
      </c>
      <c r="AU145" s="403">
        <f t="shared" si="385"/>
        <v>114804.31</v>
      </c>
      <c r="AV145" s="403">
        <f t="shared" si="385"/>
        <v>109785.34</v>
      </c>
      <c r="AW145" s="403">
        <f t="shared" si="385"/>
        <v>48000</v>
      </c>
      <c r="AX145" s="403">
        <f t="shared" si="385"/>
        <v>164702</v>
      </c>
      <c r="AY145" s="403">
        <f t="shared" si="385"/>
        <v>223255</v>
      </c>
      <c r="AZ145" s="403">
        <f t="shared" si="385"/>
        <v>72000</v>
      </c>
      <c r="BA145" s="403">
        <f t="shared" si="385"/>
        <v>97799.52</v>
      </c>
      <c r="BB145" s="403">
        <f t="shared" si="385"/>
        <v>242596.66</v>
      </c>
      <c r="BC145" s="403">
        <f t="shared" si="385"/>
        <v>108292.85</v>
      </c>
      <c r="BD145" s="403">
        <f t="shared" si="385"/>
        <v>238900</v>
      </c>
      <c r="BE145" s="403">
        <f t="shared" si="385"/>
        <v>101455.9</v>
      </c>
      <c r="BF145" s="403">
        <f t="shared" si="385"/>
        <v>23511.76</v>
      </c>
      <c r="BG145" s="403">
        <f t="shared" si="385"/>
        <v>20008.84</v>
      </c>
      <c r="BH145" s="403">
        <f t="shared" si="385"/>
        <v>77858.98</v>
      </c>
      <c r="BI145" s="403">
        <f t="shared" si="385"/>
        <v>45000</v>
      </c>
      <c r="BJ145" s="403">
        <f t="shared" si="385"/>
        <v>124565</v>
      </c>
      <c r="BK145" s="403">
        <f t="shared" si="385"/>
        <v>25000</v>
      </c>
      <c r="BL145" s="403">
        <f t="shared" si="385"/>
        <v>29885</v>
      </c>
      <c r="BM145" s="403">
        <f t="shared" si="385"/>
        <v>33809.25</v>
      </c>
      <c r="BN145" s="403">
        <f t="shared" si="385"/>
        <v>10969.85</v>
      </c>
      <c r="BO145" s="403">
        <f t="shared" si="385"/>
        <v>77861.76</v>
      </c>
      <c r="BP145" s="403">
        <f t="shared" si="385"/>
        <v>10058</v>
      </c>
      <c r="BQ145" s="403"/>
      <c r="BR145" s="403">
        <f t="shared" ref="BR145:EC145" si="386">IF(and($A145-BR$124&gt;=0,$A145-BR$125&lt;0),BR$132,0)</f>
        <v>0</v>
      </c>
      <c r="BS145" s="403">
        <f t="shared" si="386"/>
        <v>0</v>
      </c>
      <c r="BT145" s="403">
        <f t="shared" si="386"/>
        <v>0</v>
      </c>
      <c r="BU145" s="403">
        <f t="shared" si="386"/>
        <v>0</v>
      </c>
      <c r="BV145" s="403">
        <f t="shared" si="386"/>
        <v>0</v>
      </c>
      <c r="BW145" s="403">
        <f t="shared" si="386"/>
        <v>0</v>
      </c>
      <c r="BX145" s="403">
        <f t="shared" si="386"/>
        <v>0</v>
      </c>
      <c r="BY145" s="403">
        <f t="shared" si="386"/>
        <v>0</v>
      </c>
      <c r="BZ145" s="403">
        <f t="shared" si="386"/>
        <v>0</v>
      </c>
      <c r="CA145" s="403">
        <f t="shared" si="386"/>
        <v>0</v>
      </c>
      <c r="CB145" s="403">
        <f t="shared" si="386"/>
        <v>0</v>
      </c>
      <c r="CC145" s="403">
        <f t="shared" si="386"/>
        <v>0</v>
      </c>
      <c r="CD145" s="403">
        <f t="shared" si="386"/>
        <v>0</v>
      </c>
      <c r="CE145" s="403">
        <f t="shared" si="386"/>
        <v>0</v>
      </c>
      <c r="CF145" s="403">
        <f t="shared" si="386"/>
        <v>0</v>
      </c>
      <c r="CG145" s="403">
        <f t="shared" si="386"/>
        <v>0</v>
      </c>
      <c r="CH145" s="403">
        <f t="shared" si="386"/>
        <v>0</v>
      </c>
      <c r="CI145" s="403">
        <f t="shared" si="386"/>
        <v>0</v>
      </c>
      <c r="CJ145" s="403">
        <f t="shared" si="386"/>
        <v>0</v>
      </c>
      <c r="CK145" s="403">
        <f t="shared" si="386"/>
        <v>0</v>
      </c>
      <c r="CL145" s="403">
        <f t="shared" si="386"/>
        <v>0</v>
      </c>
      <c r="CM145" s="403">
        <f t="shared" si="386"/>
        <v>0</v>
      </c>
      <c r="CN145" s="403">
        <f t="shared" si="386"/>
        <v>0</v>
      </c>
      <c r="CO145" s="403">
        <f t="shared" si="386"/>
        <v>0</v>
      </c>
      <c r="CP145" s="403">
        <f t="shared" si="386"/>
        <v>0</v>
      </c>
      <c r="CQ145" s="403">
        <f t="shared" si="386"/>
        <v>0</v>
      </c>
      <c r="CR145" s="403">
        <f t="shared" si="386"/>
        <v>0</v>
      </c>
      <c r="CS145" s="403">
        <f t="shared" si="386"/>
        <v>0</v>
      </c>
      <c r="CT145" s="403">
        <f t="shared" si="386"/>
        <v>0</v>
      </c>
      <c r="CU145" s="403">
        <f t="shared" si="386"/>
        <v>0</v>
      </c>
      <c r="CV145" s="403">
        <f t="shared" si="386"/>
        <v>0</v>
      </c>
      <c r="CW145" s="403">
        <f t="shared" si="386"/>
        <v>0</v>
      </c>
      <c r="CX145" s="403">
        <f t="shared" si="386"/>
        <v>0</v>
      </c>
      <c r="CY145" s="403">
        <f t="shared" si="386"/>
        <v>0</v>
      </c>
      <c r="CZ145" s="403">
        <f t="shared" si="386"/>
        <v>0</v>
      </c>
      <c r="DA145" s="403">
        <f t="shared" si="386"/>
        <v>0</v>
      </c>
      <c r="DB145" s="403">
        <f t="shared" si="386"/>
        <v>0</v>
      </c>
      <c r="DC145" s="403">
        <f t="shared" si="386"/>
        <v>0</v>
      </c>
      <c r="DD145" s="403">
        <f t="shared" si="386"/>
        <v>0</v>
      </c>
      <c r="DE145" s="403">
        <f t="shared" si="386"/>
        <v>0</v>
      </c>
      <c r="DF145" s="403">
        <f t="shared" si="386"/>
        <v>0</v>
      </c>
      <c r="DG145" s="403">
        <f t="shared" si="386"/>
        <v>0</v>
      </c>
      <c r="DH145" s="403">
        <f t="shared" si="386"/>
        <v>0</v>
      </c>
      <c r="DI145" s="403">
        <f t="shared" si="386"/>
        <v>0</v>
      </c>
      <c r="DJ145" s="403">
        <f t="shared" si="386"/>
        <v>0</v>
      </c>
      <c r="DK145" s="403">
        <f t="shared" si="386"/>
        <v>0</v>
      </c>
      <c r="DL145" s="403">
        <f t="shared" si="386"/>
        <v>0</v>
      </c>
      <c r="DM145" s="403">
        <f t="shared" si="386"/>
        <v>0</v>
      </c>
      <c r="DN145" s="403">
        <f t="shared" si="386"/>
        <v>0</v>
      </c>
      <c r="DO145" s="403">
        <f t="shared" si="386"/>
        <v>0</v>
      </c>
      <c r="DP145" s="403">
        <f t="shared" si="386"/>
        <v>0</v>
      </c>
      <c r="DQ145" s="403">
        <f t="shared" si="386"/>
        <v>0</v>
      </c>
      <c r="DR145" s="403">
        <f t="shared" si="386"/>
        <v>0</v>
      </c>
      <c r="DS145" s="403">
        <f t="shared" si="386"/>
        <v>0</v>
      </c>
      <c r="DT145" s="403">
        <f t="shared" si="386"/>
        <v>0</v>
      </c>
      <c r="DU145" s="403">
        <f t="shared" si="386"/>
        <v>0</v>
      </c>
      <c r="DV145" s="403">
        <f t="shared" si="386"/>
        <v>0</v>
      </c>
      <c r="DW145" s="403">
        <f t="shared" si="386"/>
        <v>0</v>
      </c>
      <c r="DX145" s="403">
        <f t="shared" si="386"/>
        <v>0</v>
      </c>
      <c r="DY145" s="403">
        <f t="shared" si="386"/>
        <v>0</v>
      </c>
      <c r="DZ145" s="403">
        <f t="shared" si="386"/>
        <v>0</v>
      </c>
      <c r="EA145" s="403">
        <f t="shared" si="386"/>
        <v>0</v>
      </c>
      <c r="EB145" s="403">
        <f t="shared" si="386"/>
        <v>0</v>
      </c>
      <c r="EC145" s="403">
        <f t="shared" si="386"/>
        <v>0</v>
      </c>
      <c r="ED145" s="403"/>
      <c r="EE145" s="403">
        <f t="shared" ref="EE145:GP145" si="387">IF(and($A145-EE$124&gt;=0,$A145-EE$125&lt;0),EE$132,0)</f>
        <v>0</v>
      </c>
      <c r="EF145" s="403">
        <f t="shared" si="387"/>
        <v>0</v>
      </c>
      <c r="EG145" s="403">
        <f t="shared" si="387"/>
        <v>0</v>
      </c>
      <c r="EH145" s="403">
        <f t="shared" si="387"/>
        <v>0</v>
      </c>
      <c r="EI145" s="403">
        <f t="shared" si="387"/>
        <v>0</v>
      </c>
      <c r="EJ145" s="403">
        <f t="shared" si="387"/>
        <v>0</v>
      </c>
      <c r="EK145" s="403">
        <f t="shared" si="387"/>
        <v>0</v>
      </c>
      <c r="EL145" s="403">
        <f t="shared" si="387"/>
        <v>0</v>
      </c>
      <c r="EM145" s="403">
        <f t="shared" si="387"/>
        <v>0</v>
      </c>
      <c r="EN145" s="403">
        <f t="shared" si="387"/>
        <v>0</v>
      </c>
      <c r="EO145" s="403">
        <f t="shared" si="387"/>
        <v>0</v>
      </c>
      <c r="EP145" s="403">
        <f t="shared" si="387"/>
        <v>0</v>
      </c>
      <c r="EQ145" s="403">
        <f t="shared" si="387"/>
        <v>0</v>
      </c>
      <c r="ER145" s="403">
        <f t="shared" si="387"/>
        <v>0</v>
      </c>
      <c r="ES145" s="403">
        <f t="shared" si="387"/>
        <v>0</v>
      </c>
      <c r="ET145" s="403">
        <f t="shared" si="387"/>
        <v>0</v>
      </c>
      <c r="EU145" s="403">
        <f t="shared" si="387"/>
        <v>0</v>
      </c>
      <c r="EV145" s="403">
        <f t="shared" si="387"/>
        <v>0</v>
      </c>
      <c r="EW145" s="403">
        <f t="shared" si="387"/>
        <v>0</v>
      </c>
      <c r="EX145" s="403">
        <f t="shared" si="387"/>
        <v>0</v>
      </c>
      <c r="EY145" s="403">
        <f t="shared" si="387"/>
        <v>0</v>
      </c>
      <c r="EZ145" s="403">
        <f t="shared" si="387"/>
        <v>0</v>
      </c>
      <c r="FA145" s="403">
        <f t="shared" si="387"/>
        <v>0</v>
      </c>
      <c r="FB145" s="403">
        <f t="shared" si="387"/>
        <v>0</v>
      </c>
      <c r="FC145" s="403">
        <f t="shared" si="387"/>
        <v>0</v>
      </c>
      <c r="FD145" s="403">
        <f t="shared" si="387"/>
        <v>0</v>
      </c>
      <c r="FE145" s="403">
        <f t="shared" si="387"/>
        <v>0</v>
      </c>
      <c r="FF145" s="403">
        <f t="shared" si="387"/>
        <v>0</v>
      </c>
      <c r="FG145" s="403">
        <f t="shared" si="387"/>
        <v>0</v>
      </c>
      <c r="FH145" s="403">
        <f t="shared" si="387"/>
        <v>0</v>
      </c>
      <c r="FI145" s="403">
        <f t="shared" si="387"/>
        <v>0</v>
      </c>
      <c r="FJ145" s="403">
        <f t="shared" si="387"/>
        <v>0</v>
      </c>
      <c r="FK145" s="403">
        <f t="shared" si="387"/>
        <v>0</v>
      </c>
      <c r="FL145" s="403">
        <f t="shared" si="387"/>
        <v>0</v>
      </c>
      <c r="FM145" s="403">
        <f t="shared" si="387"/>
        <v>0</v>
      </c>
      <c r="FN145" s="403">
        <f t="shared" si="387"/>
        <v>0</v>
      </c>
      <c r="FO145" s="403">
        <f t="shared" si="387"/>
        <v>0</v>
      </c>
      <c r="FP145" s="403">
        <f t="shared" si="387"/>
        <v>0</v>
      </c>
      <c r="FQ145" s="403">
        <f t="shared" si="387"/>
        <v>0</v>
      </c>
      <c r="FR145" s="403">
        <f t="shared" si="387"/>
        <v>0</v>
      </c>
      <c r="FS145" s="403">
        <f t="shared" si="387"/>
        <v>0</v>
      </c>
      <c r="FT145" s="403">
        <f t="shared" si="387"/>
        <v>0</v>
      </c>
      <c r="FU145" s="403">
        <f t="shared" si="387"/>
        <v>0</v>
      </c>
      <c r="FV145" s="403">
        <f t="shared" si="387"/>
        <v>0</v>
      </c>
      <c r="FW145" s="403">
        <f t="shared" si="387"/>
        <v>0</v>
      </c>
      <c r="FX145" s="403">
        <f t="shared" si="387"/>
        <v>0</v>
      </c>
      <c r="FY145" s="403">
        <f t="shared" si="387"/>
        <v>0</v>
      </c>
      <c r="FZ145" s="403">
        <f t="shared" si="387"/>
        <v>0</v>
      </c>
      <c r="GA145" s="403">
        <f t="shared" si="387"/>
        <v>0</v>
      </c>
      <c r="GB145" s="403">
        <f t="shared" si="387"/>
        <v>0</v>
      </c>
      <c r="GC145" s="403">
        <f t="shared" si="387"/>
        <v>0</v>
      </c>
      <c r="GD145" s="403">
        <f t="shared" si="387"/>
        <v>0</v>
      </c>
      <c r="GE145" s="403">
        <f t="shared" si="387"/>
        <v>0</v>
      </c>
      <c r="GF145" s="403">
        <f t="shared" si="387"/>
        <v>0</v>
      </c>
      <c r="GG145" s="403">
        <f t="shared" si="387"/>
        <v>0</v>
      </c>
      <c r="GH145" s="403">
        <f t="shared" si="387"/>
        <v>0</v>
      </c>
      <c r="GI145" s="403">
        <f t="shared" si="387"/>
        <v>0</v>
      </c>
      <c r="GJ145" s="403">
        <f t="shared" si="387"/>
        <v>0</v>
      </c>
      <c r="GK145" s="403">
        <f t="shared" si="387"/>
        <v>0</v>
      </c>
      <c r="GL145" s="403">
        <f t="shared" si="387"/>
        <v>0</v>
      </c>
      <c r="GM145" s="403">
        <f t="shared" si="387"/>
        <v>0</v>
      </c>
      <c r="GN145" s="403">
        <f t="shared" si="387"/>
        <v>0</v>
      </c>
      <c r="GO145" s="403">
        <f t="shared" si="387"/>
        <v>0</v>
      </c>
      <c r="GP145" s="403">
        <f t="shared" si="387"/>
        <v>0</v>
      </c>
      <c r="GQ145" s="403"/>
      <c r="GR145" s="403">
        <f t="shared" ref="GR145:JC145" si="388">IF(and($A145-GR$124&gt;=0,$A145-GR$125&lt;0),GR$132,0)</f>
        <v>0</v>
      </c>
      <c r="GS145" s="403">
        <f t="shared" si="388"/>
        <v>0</v>
      </c>
      <c r="GT145" s="403">
        <f t="shared" si="388"/>
        <v>0</v>
      </c>
      <c r="GU145" s="403">
        <f t="shared" si="388"/>
        <v>0</v>
      </c>
      <c r="GV145" s="403">
        <f t="shared" si="388"/>
        <v>0</v>
      </c>
      <c r="GW145" s="403">
        <f t="shared" si="388"/>
        <v>0</v>
      </c>
      <c r="GX145" s="403">
        <f t="shared" si="388"/>
        <v>0</v>
      </c>
      <c r="GY145" s="403">
        <f t="shared" si="388"/>
        <v>0</v>
      </c>
      <c r="GZ145" s="403">
        <f t="shared" si="388"/>
        <v>0</v>
      </c>
      <c r="HA145" s="403">
        <f t="shared" si="388"/>
        <v>0</v>
      </c>
      <c r="HB145" s="403">
        <f t="shared" si="388"/>
        <v>0</v>
      </c>
      <c r="HC145" s="403">
        <f t="shared" si="388"/>
        <v>0</v>
      </c>
      <c r="HD145" s="403">
        <f t="shared" si="388"/>
        <v>0</v>
      </c>
      <c r="HE145" s="403">
        <f t="shared" si="388"/>
        <v>0</v>
      </c>
      <c r="HF145" s="403">
        <f t="shared" si="388"/>
        <v>0</v>
      </c>
      <c r="HG145" s="403">
        <f t="shared" si="388"/>
        <v>0</v>
      </c>
      <c r="HH145" s="403">
        <f t="shared" si="388"/>
        <v>0</v>
      </c>
      <c r="HI145" s="403">
        <f t="shared" si="388"/>
        <v>0</v>
      </c>
      <c r="HJ145" s="403">
        <f t="shared" si="388"/>
        <v>0</v>
      </c>
      <c r="HK145" s="403">
        <f t="shared" si="388"/>
        <v>0</v>
      </c>
      <c r="HL145" s="403">
        <f t="shared" si="388"/>
        <v>0</v>
      </c>
      <c r="HM145" s="403">
        <f t="shared" si="388"/>
        <v>0</v>
      </c>
      <c r="HN145" s="403">
        <f t="shared" si="388"/>
        <v>0</v>
      </c>
      <c r="HO145" s="403">
        <f t="shared" si="388"/>
        <v>0</v>
      </c>
      <c r="HP145" s="403">
        <f t="shared" si="388"/>
        <v>0</v>
      </c>
      <c r="HQ145" s="403">
        <f t="shared" si="388"/>
        <v>0</v>
      </c>
      <c r="HR145" s="403">
        <f t="shared" si="388"/>
        <v>0</v>
      </c>
      <c r="HS145" s="403">
        <f t="shared" si="388"/>
        <v>0</v>
      </c>
      <c r="HT145" s="403">
        <f t="shared" si="388"/>
        <v>0</v>
      </c>
      <c r="HU145" s="403">
        <f t="shared" si="388"/>
        <v>0</v>
      </c>
      <c r="HV145" s="403">
        <f t="shared" si="388"/>
        <v>0</v>
      </c>
      <c r="HW145" s="403">
        <f t="shared" si="388"/>
        <v>0</v>
      </c>
      <c r="HX145" s="403">
        <f t="shared" si="388"/>
        <v>0</v>
      </c>
      <c r="HY145" s="403">
        <f t="shared" si="388"/>
        <v>0</v>
      </c>
      <c r="HZ145" s="403">
        <f t="shared" si="388"/>
        <v>0</v>
      </c>
      <c r="IA145" s="403">
        <f t="shared" si="388"/>
        <v>0</v>
      </c>
      <c r="IB145" s="403">
        <f t="shared" si="388"/>
        <v>0</v>
      </c>
      <c r="IC145" s="403">
        <f t="shared" si="388"/>
        <v>0</v>
      </c>
      <c r="ID145" s="403">
        <f t="shared" si="388"/>
        <v>0</v>
      </c>
      <c r="IE145" s="403">
        <f t="shared" si="388"/>
        <v>0</v>
      </c>
      <c r="IF145" s="403">
        <f t="shared" si="388"/>
        <v>0</v>
      </c>
      <c r="IG145" s="403">
        <f t="shared" si="388"/>
        <v>0</v>
      </c>
      <c r="IH145" s="403">
        <f t="shared" si="388"/>
        <v>0</v>
      </c>
      <c r="II145" s="403">
        <f t="shared" si="388"/>
        <v>0</v>
      </c>
      <c r="IJ145" s="403">
        <f t="shared" si="388"/>
        <v>0</v>
      </c>
      <c r="IK145" s="403">
        <f t="shared" si="388"/>
        <v>0</v>
      </c>
      <c r="IL145" s="403">
        <f t="shared" si="388"/>
        <v>0</v>
      </c>
      <c r="IM145" s="403">
        <f t="shared" si="388"/>
        <v>0</v>
      </c>
      <c r="IN145" s="403">
        <f t="shared" si="388"/>
        <v>0</v>
      </c>
      <c r="IO145" s="403">
        <f t="shared" si="388"/>
        <v>0</v>
      </c>
      <c r="IP145" s="403">
        <f t="shared" si="388"/>
        <v>0</v>
      </c>
      <c r="IQ145" s="403">
        <f t="shared" si="388"/>
        <v>0</v>
      </c>
      <c r="IR145" s="403">
        <f t="shared" si="388"/>
        <v>0</v>
      </c>
      <c r="IS145" s="403">
        <f t="shared" si="388"/>
        <v>0</v>
      </c>
      <c r="IT145" s="403">
        <f t="shared" si="388"/>
        <v>0</v>
      </c>
      <c r="IU145" s="403">
        <f t="shared" si="388"/>
        <v>0</v>
      </c>
      <c r="IV145" s="403">
        <f t="shared" si="388"/>
        <v>0</v>
      </c>
      <c r="IW145" s="403">
        <f t="shared" si="388"/>
        <v>0</v>
      </c>
      <c r="IX145" s="403">
        <f t="shared" si="388"/>
        <v>0</v>
      </c>
      <c r="IY145" s="403">
        <f t="shared" si="388"/>
        <v>0</v>
      </c>
      <c r="IZ145" s="403">
        <f t="shared" si="388"/>
        <v>0</v>
      </c>
      <c r="JA145" s="403">
        <f t="shared" si="388"/>
        <v>0</v>
      </c>
      <c r="JB145" s="403">
        <f t="shared" si="388"/>
        <v>0</v>
      </c>
      <c r="JC145" s="403">
        <f t="shared" si="388"/>
        <v>0</v>
      </c>
      <c r="JD145" s="403"/>
      <c r="JE145" s="403">
        <f t="shared" ref="JE145:LP145" si="389">IF(and($A145-JE$124&gt;=0,$A145-JE$125&lt;0),JE$132,0)</f>
        <v>0</v>
      </c>
      <c r="JF145" s="403">
        <f t="shared" si="389"/>
        <v>0</v>
      </c>
      <c r="JG145" s="403">
        <f t="shared" si="389"/>
        <v>0</v>
      </c>
      <c r="JH145" s="403">
        <f t="shared" si="389"/>
        <v>0</v>
      </c>
      <c r="JI145" s="403">
        <f t="shared" si="389"/>
        <v>0</v>
      </c>
      <c r="JJ145" s="403">
        <f t="shared" si="389"/>
        <v>0</v>
      </c>
      <c r="JK145" s="403">
        <f t="shared" si="389"/>
        <v>0</v>
      </c>
      <c r="JL145" s="403">
        <f t="shared" si="389"/>
        <v>0</v>
      </c>
      <c r="JM145" s="403">
        <f t="shared" si="389"/>
        <v>0</v>
      </c>
      <c r="JN145" s="403">
        <f t="shared" si="389"/>
        <v>0</v>
      </c>
      <c r="JO145" s="403">
        <f t="shared" si="389"/>
        <v>0</v>
      </c>
      <c r="JP145" s="403">
        <f t="shared" si="389"/>
        <v>0</v>
      </c>
      <c r="JQ145" s="403">
        <f t="shared" si="389"/>
        <v>0</v>
      </c>
      <c r="JR145" s="403">
        <f t="shared" si="389"/>
        <v>0</v>
      </c>
      <c r="JS145" s="403">
        <f t="shared" si="389"/>
        <v>0</v>
      </c>
      <c r="JT145" s="403">
        <f t="shared" si="389"/>
        <v>0</v>
      </c>
      <c r="JU145" s="403">
        <f t="shared" si="389"/>
        <v>0</v>
      </c>
      <c r="JV145" s="403">
        <f t="shared" si="389"/>
        <v>0</v>
      </c>
      <c r="JW145" s="403">
        <f t="shared" si="389"/>
        <v>0</v>
      </c>
      <c r="JX145" s="403">
        <f t="shared" si="389"/>
        <v>0</v>
      </c>
      <c r="JY145" s="403">
        <f t="shared" si="389"/>
        <v>0</v>
      </c>
      <c r="JZ145" s="403">
        <f t="shared" si="389"/>
        <v>0</v>
      </c>
      <c r="KA145" s="403">
        <f t="shared" si="389"/>
        <v>0</v>
      </c>
      <c r="KB145" s="403">
        <f t="shared" si="389"/>
        <v>0</v>
      </c>
      <c r="KC145" s="403">
        <f t="shared" si="389"/>
        <v>0</v>
      </c>
      <c r="KD145" s="403">
        <f t="shared" si="389"/>
        <v>0</v>
      </c>
      <c r="KE145" s="403">
        <f t="shared" si="389"/>
        <v>0</v>
      </c>
      <c r="KF145" s="403">
        <f t="shared" si="389"/>
        <v>0</v>
      </c>
      <c r="KG145" s="403">
        <f t="shared" si="389"/>
        <v>0</v>
      </c>
      <c r="KH145" s="403">
        <f t="shared" si="389"/>
        <v>0</v>
      </c>
      <c r="KI145" s="403">
        <f t="shared" si="389"/>
        <v>0</v>
      </c>
      <c r="KJ145" s="403">
        <f t="shared" si="389"/>
        <v>0</v>
      </c>
      <c r="KK145" s="403">
        <f t="shared" si="389"/>
        <v>0</v>
      </c>
      <c r="KL145" s="403">
        <f t="shared" si="389"/>
        <v>0</v>
      </c>
      <c r="KM145" s="403">
        <f t="shared" si="389"/>
        <v>0</v>
      </c>
      <c r="KN145" s="403">
        <f t="shared" si="389"/>
        <v>0</v>
      </c>
      <c r="KO145" s="403">
        <f t="shared" si="389"/>
        <v>0</v>
      </c>
      <c r="KP145" s="403">
        <f t="shared" si="389"/>
        <v>0</v>
      </c>
      <c r="KQ145" s="403">
        <f t="shared" si="389"/>
        <v>0</v>
      </c>
      <c r="KR145" s="403">
        <f t="shared" si="389"/>
        <v>0</v>
      </c>
      <c r="KS145" s="403">
        <f t="shared" si="389"/>
        <v>0</v>
      </c>
      <c r="KT145" s="403">
        <f t="shared" si="389"/>
        <v>0</v>
      </c>
      <c r="KU145" s="403">
        <f t="shared" si="389"/>
        <v>0</v>
      </c>
      <c r="KV145" s="403">
        <f t="shared" si="389"/>
        <v>0</v>
      </c>
      <c r="KW145" s="403">
        <f t="shared" si="389"/>
        <v>0</v>
      </c>
      <c r="KX145" s="403">
        <f t="shared" si="389"/>
        <v>0</v>
      </c>
      <c r="KY145" s="403">
        <f t="shared" si="389"/>
        <v>0</v>
      </c>
      <c r="KZ145" s="403">
        <f t="shared" si="389"/>
        <v>0</v>
      </c>
      <c r="LA145" s="403">
        <f t="shared" si="389"/>
        <v>0</v>
      </c>
      <c r="LB145" s="403">
        <f t="shared" si="389"/>
        <v>0</v>
      </c>
      <c r="LC145" s="403">
        <f t="shared" si="389"/>
        <v>0</v>
      </c>
      <c r="LD145" s="403">
        <f t="shared" si="389"/>
        <v>0</v>
      </c>
      <c r="LE145" s="403">
        <f t="shared" si="389"/>
        <v>0</v>
      </c>
      <c r="LF145" s="403">
        <f t="shared" si="389"/>
        <v>0</v>
      </c>
      <c r="LG145" s="403">
        <f t="shared" si="389"/>
        <v>0</v>
      </c>
      <c r="LH145" s="403">
        <f t="shared" si="389"/>
        <v>0</v>
      </c>
      <c r="LI145" s="403">
        <f t="shared" si="389"/>
        <v>0</v>
      </c>
      <c r="LJ145" s="403">
        <f t="shared" si="389"/>
        <v>0</v>
      </c>
      <c r="LK145" s="403">
        <f t="shared" si="389"/>
        <v>0</v>
      </c>
      <c r="LL145" s="403">
        <f t="shared" si="389"/>
        <v>0</v>
      </c>
      <c r="LM145" s="403">
        <f t="shared" si="389"/>
        <v>0</v>
      </c>
      <c r="LN145" s="403">
        <f t="shared" si="389"/>
        <v>0</v>
      </c>
      <c r="LO145" s="403">
        <f t="shared" si="389"/>
        <v>0</v>
      </c>
      <c r="LP145" s="403">
        <f t="shared" si="389"/>
        <v>0</v>
      </c>
    </row>
    <row r="146">
      <c r="A146" s="331" t="str">
        <f t="shared" si="327"/>
        <v>09-2025</v>
      </c>
      <c r="B146" s="346">
        <f t="shared" si="333"/>
        <v>8160419.69</v>
      </c>
      <c r="C146" s="346">
        <f t="shared" si="334"/>
        <v>1.001234056</v>
      </c>
      <c r="D146" s="346"/>
      <c r="E146" s="403">
        <f t="shared" ref="E146:BP146" si="390">IF(and($A146-E$124&gt;=0,$A146-E$125&lt;0),E$132,0)</f>
        <v>121708.41</v>
      </c>
      <c r="F146" s="403">
        <f t="shared" si="390"/>
        <v>90594.48</v>
      </c>
      <c r="G146" s="403">
        <f t="shared" si="390"/>
        <v>120000</v>
      </c>
      <c r="H146" s="403">
        <f t="shared" si="390"/>
        <v>129552.28</v>
      </c>
      <c r="I146" s="403">
        <f t="shared" si="390"/>
        <v>107000</v>
      </c>
      <c r="J146" s="403">
        <f t="shared" si="390"/>
        <v>103565</v>
      </c>
      <c r="K146" s="403">
        <f t="shared" si="390"/>
        <v>128418.77</v>
      </c>
      <c r="L146" s="403">
        <f t="shared" si="390"/>
        <v>87232.36</v>
      </c>
      <c r="M146" s="403">
        <f t="shared" si="390"/>
        <v>99881.32</v>
      </c>
      <c r="N146" s="403">
        <f t="shared" si="390"/>
        <v>223221.57</v>
      </c>
      <c r="O146" s="403">
        <f t="shared" si="390"/>
        <v>180593.29</v>
      </c>
      <c r="P146" s="403">
        <f t="shared" si="390"/>
        <v>91968.82</v>
      </c>
      <c r="Q146" s="403">
        <f t="shared" si="390"/>
        <v>102434.8</v>
      </c>
      <c r="R146" s="403">
        <f t="shared" si="390"/>
        <v>181860.19</v>
      </c>
      <c r="S146" s="403">
        <f t="shared" si="390"/>
        <v>208031.99</v>
      </c>
      <c r="T146" s="403">
        <f t="shared" si="390"/>
        <v>217515.94</v>
      </c>
      <c r="U146" s="403">
        <f t="shared" si="390"/>
        <v>195596.52</v>
      </c>
      <c r="V146" s="403">
        <f t="shared" si="390"/>
        <v>184028.25</v>
      </c>
      <c r="W146" s="403">
        <f t="shared" si="390"/>
        <v>168878.71</v>
      </c>
      <c r="X146" s="403">
        <f t="shared" si="390"/>
        <v>162441.03</v>
      </c>
      <c r="Y146" s="403">
        <f t="shared" si="390"/>
        <v>134043.44</v>
      </c>
      <c r="Z146" s="403">
        <f t="shared" si="390"/>
        <v>835.25</v>
      </c>
      <c r="AA146" s="403">
        <f t="shared" si="390"/>
        <v>175069.23</v>
      </c>
      <c r="AB146" s="403">
        <f t="shared" si="390"/>
        <v>159907.69</v>
      </c>
      <c r="AC146" s="403">
        <f t="shared" si="390"/>
        <v>183879.61</v>
      </c>
      <c r="AD146" s="403">
        <f t="shared" si="390"/>
        <v>184851.11</v>
      </c>
      <c r="AE146" s="403">
        <f t="shared" si="390"/>
        <v>240730.29</v>
      </c>
      <c r="AF146" s="403">
        <f t="shared" si="390"/>
        <v>112998.23</v>
      </c>
      <c r="AG146" s="403">
        <f t="shared" si="390"/>
        <v>126237</v>
      </c>
      <c r="AH146" s="403">
        <f t="shared" si="390"/>
        <v>9142.22</v>
      </c>
      <c r="AI146" s="403">
        <f t="shared" si="390"/>
        <v>186686.77</v>
      </c>
      <c r="AJ146" s="403">
        <f t="shared" si="390"/>
        <v>42000</v>
      </c>
      <c r="AK146" s="403">
        <f t="shared" si="390"/>
        <v>271017.63</v>
      </c>
      <c r="AL146" s="403">
        <f t="shared" si="390"/>
        <v>5000</v>
      </c>
      <c r="AM146" s="403">
        <f t="shared" si="390"/>
        <v>127756.57</v>
      </c>
      <c r="AN146" s="403">
        <f t="shared" si="390"/>
        <v>237115.24</v>
      </c>
      <c r="AO146" s="403">
        <f t="shared" si="390"/>
        <v>158167.25</v>
      </c>
      <c r="AP146" s="403">
        <f t="shared" si="390"/>
        <v>103015</v>
      </c>
      <c r="AQ146" s="403">
        <f t="shared" si="390"/>
        <v>155500</v>
      </c>
      <c r="AR146" s="403">
        <f t="shared" si="390"/>
        <v>167620.78</v>
      </c>
      <c r="AS146" s="403">
        <f t="shared" si="390"/>
        <v>191134.2</v>
      </c>
      <c r="AT146" s="403">
        <f t="shared" si="390"/>
        <v>283068.43</v>
      </c>
      <c r="AU146" s="403">
        <f t="shared" si="390"/>
        <v>114804.31</v>
      </c>
      <c r="AV146" s="403">
        <f t="shared" si="390"/>
        <v>109785.34</v>
      </c>
      <c r="AW146" s="403">
        <f t="shared" si="390"/>
        <v>48000</v>
      </c>
      <c r="AX146" s="403">
        <f t="shared" si="390"/>
        <v>164702</v>
      </c>
      <c r="AY146" s="403">
        <f t="shared" si="390"/>
        <v>223255</v>
      </c>
      <c r="AZ146" s="403">
        <f t="shared" si="390"/>
        <v>72000</v>
      </c>
      <c r="BA146" s="403">
        <f t="shared" si="390"/>
        <v>97799.52</v>
      </c>
      <c r="BB146" s="403">
        <f t="shared" si="390"/>
        <v>242596.66</v>
      </c>
      <c r="BC146" s="403">
        <f t="shared" si="390"/>
        <v>108292.85</v>
      </c>
      <c r="BD146" s="403">
        <f t="shared" si="390"/>
        <v>238900</v>
      </c>
      <c r="BE146" s="403">
        <f t="shared" si="390"/>
        <v>101455.9</v>
      </c>
      <c r="BF146" s="403">
        <f t="shared" si="390"/>
        <v>23511.76</v>
      </c>
      <c r="BG146" s="403">
        <f t="shared" si="390"/>
        <v>20008.84</v>
      </c>
      <c r="BH146" s="403">
        <f t="shared" si="390"/>
        <v>77858.98</v>
      </c>
      <c r="BI146" s="403">
        <f t="shared" si="390"/>
        <v>45000</v>
      </c>
      <c r="BJ146" s="403">
        <f t="shared" si="390"/>
        <v>124565</v>
      </c>
      <c r="BK146" s="403">
        <f t="shared" si="390"/>
        <v>25000</v>
      </c>
      <c r="BL146" s="403">
        <f t="shared" si="390"/>
        <v>29885</v>
      </c>
      <c r="BM146" s="403">
        <f t="shared" si="390"/>
        <v>33809.25</v>
      </c>
      <c r="BN146" s="403">
        <f t="shared" si="390"/>
        <v>10969.85</v>
      </c>
      <c r="BO146" s="403">
        <f t="shared" si="390"/>
        <v>77861.76</v>
      </c>
      <c r="BP146" s="403">
        <f t="shared" si="390"/>
        <v>10058</v>
      </c>
      <c r="BQ146" s="403"/>
      <c r="BR146" s="403">
        <f t="shared" ref="BR146:EC146" si="391">IF(and($A146-BR$124&gt;=0,$A146-BR$125&lt;0),BR$132,0)</f>
        <v>0</v>
      </c>
      <c r="BS146" s="403">
        <f t="shared" si="391"/>
        <v>0</v>
      </c>
      <c r="BT146" s="403">
        <f t="shared" si="391"/>
        <v>0</v>
      </c>
      <c r="BU146" s="403">
        <f t="shared" si="391"/>
        <v>0</v>
      </c>
      <c r="BV146" s="403">
        <f t="shared" si="391"/>
        <v>0</v>
      </c>
      <c r="BW146" s="403">
        <f t="shared" si="391"/>
        <v>0</v>
      </c>
      <c r="BX146" s="403">
        <f t="shared" si="391"/>
        <v>0</v>
      </c>
      <c r="BY146" s="403">
        <f t="shared" si="391"/>
        <v>0</v>
      </c>
      <c r="BZ146" s="403">
        <f t="shared" si="391"/>
        <v>0</v>
      </c>
      <c r="CA146" s="403">
        <f t="shared" si="391"/>
        <v>0</v>
      </c>
      <c r="CB146" s="403">
        <f t="shared" si="391"/>
        <v>0</v>
      </c>
      <c r="CC146" s="403">
        <f t="shared" si="391"/>
        <v>0</v>
      </c>
      <c r="CD146" s="403">
        <f t="shared" si="391"/>
        <v>0</v>
      </c>
      <c r="CE146" s="403">
        <f t="shared" si="391"/>
        <v>0</v>
      </c>
      <c r="CF146" s="403">
        <f t="shared" si="391"/>
        <v>0</v>
      </c>
      <c r="CG146" s="403">
        <f t="shared" si="391"/>
        <v>0</v>
      </c>
      <c r="CH146" s="403">
        <f t="shared" si="391"/>
        <v>0</v>
      </c>
      <c r="CI146" s="403">
        <f t="shared" si="391"/>
        <v>0</v>
      </c>
      <c r="CJ146" s="403">
        <f t="shared" si="391"/>
        <v>0</v>
      </c>
      <c r="CK146" s="403">
        <f t="shared" si="391"/>
        <v>0</v>
      </c>
      <c r="CL146" s="403">
        <f t="shared" si="391"/>
        <v>0</v>
      </c>
      <c r="CM146" s="403">
        <f t="shared" si="391"/>
        <v>0</v>
      </c>
      <c r="CN146" s="403">
        <f t="shared" si="391"/>
        <v>0</v>
      </c>
      <c r="CO146" s="403">
        <f t="shared" si="391"/>
        <v>0</v>
      </c>
      <c r="CP146" s="403">
        <f t="shared" si="391"/>
        <v>0</v>
      </c>
      <c r="CQ146" s="403">
        <f t="shared" si="391"/>
        <v>0</v>
      </c>
      <c r="CR146" s="403">
        <f t="shared" si="391"/>
        <v>0</v>
      </c>
      <c r="CS146" s="403">
        <f t="shared" si="391"/>
        <v>0</v>
      </c>
      <c r="CT146" s="403">
        <f t="shared" si="391"/>
        <v>0</v>
      </c>
      <c r="CU146" s="403">
        <f t="shared" si="391"/>
        <v>0</v>
      </c>
      <c r="CV146" s="403">
        <f t="shared" si="391"/>
        <v>0</v>
      </c>
      <c r="CW146" s="403">
        <f t="shared" si="391"/>
        <v>0</v>
      </c>
      <c r="CX146" s="403">
        <f t="shared" si="391"/>
        <v>0</v>
      </c>
      <c r="CY146" s="403">
        <f t="shared" si="391"/>
        <v>0</v>
      </c>
      <c r="CZ146" s="403">
        <f t="shared" si="391"/>
        <v>0</v>
      </c>
      <c r="DA146" s="403">
        <f t="shared" si="391"/>
        <v>0</v>
      </c>
      <c r="DB146" s="403">
        <f t="shared" si="391"/>
        <v>0</v>
      </c>
      <c r="DC146" s="403">
        <f t="shared" si="391"/>
        <v>0</v>
      </c>
      <c r="DD146" s="403">
        <f t="shared" si="391"/>
        <v>0</v>
      </c>
      <c r="DE146" s="403">
        <f t="shared" si="391"/>
        <v>0</v>
      </c>
      <c r="DF146" s="403">
        <f t="shared" si="391"/>
        <v>0</v>
      </c>
      <c r="DG146" s="403">
        <f t="shared" si="391"/>
        <v>0</v>
      </c>
      <c r="DH146" s="403">
        <f t="shared" si="391"/>
        <v>0</v>
      </c>
      <c r="DI146" s="403">
        <f t="shared" si="391"/>
        <v>0</v>
      </c>
      <c r="DJ146" s="403">
        <f t="shared" si="391"/>
        <v>0</v>
      </c>
      <c r="DK146" s="403">
        <f t="shared" si="391"/>
        <v>0</v>
      </c>
      <c r="DL146" s="403">
        <f t="shared" si="391"/>
        <v>0</v>
      </c>
      <c r="DM146" s="403">
        <f t="shared" si="391"/>
        <v>0</v>
      </c>
      <c r="DN146" s="403">
        <f t="shared" si="391"/>
        <v>0</v>
      </c>
      <c r="DO146" s="403">
        <f t="shared" si="391"/>
        <v>0</v>
      </c>
      <c r="DP146" s="403">
        <f t="shared" si="391"/>
        <v>0</v>
      </c>
      <c r="DQ146" s="403">
        <f t="shared" si="391"/>
        <v>0</v>
      </c>
      <c r="DR146" s="403">
        <f t="shared" si="391"/>
        <v>0</v>
      </c>
      <c r="DS146" s="403">
        <f t="shared" si="391"/>
        <v>0</v>
      </c>
      <c r="DT146" s="403">
        <f t="shared" si="391"/>
        <v>0</v>
      </c>
      <c r="DU146" s="403">
        <f t="shared" si="391"/>
        <v>0</v>
      </c>
      <c r="DV146" s="403">
        <f t="shared" si="391"/>
        <v>0</v>
      </c>
      <c r="DW146" s="403">
        <f t="shared" si="391"/>
        <v>0</v>
      </c>
      <c r="DX146" s="403">
        <f t="shared" si="391"/>
        <v>0</v>
      </c>
      <c r="DY146" s="403">
        <f t="shared" si="391"/>
        <v>0</v>
      </c>
      <c r="DZ146" s="403">
        <f t="shared" si="391"/>
        <v>0</v>
      </c>
      <c r="EA146" s="403">
        <f t="shared" si="391"/>
        <v>0</v>
      </c>
      <c r="EB146" s="403">
        <f t="shared" si="391"/>
        <v>0</v>
      </c>
      <c r="EC146" s="403">
        <f t="shared" si="391"/>
        <v>0</v>
      </c>
      <c r="ED146" s="403"/>
      <c r="EE146" s="403">
        <f t="shared" ref="EE146:GP146" si="392">IF(and($A146-EE$124&gt;=0,$A146-EE$125&lt;0),EE$132,0)</f>
        <v>0</v>
      </c>
      <c r="EF146" s="403">
        <f t="shared" si="392"/>
        <v>0</v>
      </c>
      <c r="EG146" s="403">
        <f t="shared" si="392"/>
        <v>0</v>
      </c>
      <c r="EH146" s="403">
        <f t="shared" si="392"/>
        <v>0</v>
      </c>
      <c r="EI146" s="403">
        <f t="shared" si="392"/>
        <v>0</v>
      </c>
      <c r="EJ146" s="403">
        <f t="shared" si="392"/>
        <v>0</v>
      </c>
      <c r="EK146" s="403">
        <f t="shared" si="392"/>
        <v>0</v>
      </c>
      <c r="EL146" s="403">
        <f t="shared" si="392"/>
        <v>0</v>
      </c>
      <c r="EM146" s="403">
        <f t="shared" si="392"/>
        <v>0</v>
      </c>
      <c r="EN146" s="403">
        <f t="shared" si="392"/>
        <v>0</v>
      </c>
      <c r="EO146" s="403">
        <f t="shared" si="392"/>
        <v>0</v>
      </c>
      <c r="EP146" s="403">
        <f t="shared" si="392"/>
        <v>0</v>
      </c>
      <c r="EQ146" s="403">
        <f t="shared" si="392"/>
        <v>0</v>
      </c>
      <c r="ER146" s="403">
        <f t="shared" si="392"/>
        <v>0</v>
      </c>
      <c r="ES146" s="403">
        <f t="shared" si="392"/>
        <v>0</v>
      </c>
      <c r="ET146" s="403">
        <f t="shared" si="392"/>
        <v>0</v>
      </c>
      <c r="EU146" s="403">
        <f t="shared" si="392"/>
        <v>0</v>
      </c>
      <c r="EV146" s="403">
        <f t="shared" si="392"/>
        <v>0</v>
      </c>
      <c r="EW146" s="403">
        <f t="shared" si="392"/>
        <v>0</v>
      </c>
      <c r="EX146" s="403">
        <f t="shared" si="392"/>
        <v>0</v>
      </c>
      <c r="EY146" s="403">
        <f t="shared" si="392"/>
        <v>0</v>
      </c>
      <c r="EZ146" s="403">
        <f t="shared" si="392"/>
        <v>0</v>
      </c>
      <c r="FA146" s="403">
        <f t="shared" si="392"/>
        <v>0</v>
      </c>
      <c r="FB146" s="403">
        <f t="shared" si="392"/>
        <v>0</v>
      </c>
      <c r="FC146" s="403">
        <f t="shared" si="392"/>
        <v>0</v>
      </c>
      <c r="FD146" s="403">
        <f t="shared" si="392"/>
        <v>0</v>
      </c>
      <c r="FE146" s="403">
        <f t="shared" si="392"/>
        <v>0</v>
      </c>
      <c r="FF146" s="403">
        <f t="shared" si="392"/>
        <v>0</v>
      </c>
      <c r="FG146" s="403">
        <f t="shared" si="392"/>
        <v>0</v>
      </c>
      <c r="FH146" s="403">
        <f t="shared" si="392"/>
        <v>0</v>
      </c>
      <c r="FI146" s="403">
        <f t="shared" si="392"/>
        <v>0</v>
      </c>
      <c r="FJ146" s="403">
        <f t="shared" si="392"/>
        <v>0</v>
      </c>
      <c r="FK146" s="403">
        <f t="shared" si="392"/>
        <v>0</v>
      </c>
      <c r="FL146" s="403">
        <f t="shared" si="392"/>
        <v>0</v>
      </c>
      <c r="FM146" s="403">
        <f t="shared" si="392"/>
        <v>0</v>
      </c>
      <c r="FN146" s="403">
        <f t="shared" si="392"/>
        <v>0</v>
      </c>
      <c r="FO146" s="403">
        <f t="shared" si="392"/>
        <v>0</v>
      </c>
      <c r="FP146" s="403">
        <f t="shared" si="392"/>
        <v>0</v>
      </c>
      <c r="FQ146" s="403">
        <f t="shared" si="392"/>
        <v>0</v>
      </c>
      <c r="FR146" s="403">
        <f t="shared" si="392"/>
        <v>0</v>
      </c>
      <c r="FS146" s="403">
        <f t="shared" si="392"/>
        <v>0</v>
      </c>
      <c r="FT146" s="403">
        <f t="shared" si="392"/>
        <v>0</v>
      </c>
      <c r="FU146" s="403">
        <f t="shared" si="392"/>
        <v>0</v>
      </c>
      <c r="FV146" s="403">
        <f t="shared" si="392"/>
        <v>0</v>
      </c>
      <c r="FW146" s="403">
        <f t="shared" si="392"/>
        <v>0</v>
      </c>
      <c r="FX146" s="403">
        <f t="shared" si="392"/>
        <v>0</v>
      </c>
      <c r="FY146" s="403">
        <f t="shared" si="392"/>
        <v>0</v>
      </c>
      <c r="FZ146" s="403">
        <f t="shared" si="392"/>
        <v>0</v>
      </c>
      <c r="GA146" s="403">
        <f t="shared" si="392"/>
        <v>0</v>
      </c>
      <c r="GB146" s="403">
        <f t="shared" si="392"/>
        <v>0</v>
      </c>
      <c r="GC146" s="403">
        <f t="shared" si="392"/>
        <v>0</v>
      </c>
      <c r="GD146" s="403">
        <f t="shared" si="392"/>
        <v>0</v>
      </c>
      <c r="GE146" s="403">
        <f t="shared" si="392"/>
        <v>0</v>
      </c>
      <c r="GF146" s="403">
        <f t="shared" si="392"/>
        <v>0</v>
      </c>
      <c r="GG146" s="403">
        <f t="shared" si="392"/>
        <v>0</v>
      </c>
      <c r="GH146" s="403">
        <f t="shared" si="392"/>
        <v>0</v>
      </c>
      <c r="GI146" s="403">
        <f t="shared" si="392"/>
        <v>0</v>
      </c>
      <c r="GJ146" s="403">
        <f t="shared" si="392"/>
        <v>0</v>
      </c>
      <c r="GK146" s="403">
        <f t="shared" si="392"/>
        <v>0</v>
      </c>
      <c r="GL146" s="403">
        <f t="shared" si="392"/>
        <v>0</v>
      </c>
      <c r="GM146" s="403">
        <f t="shared" si="392"/>
        <v>0</v>
      </c>
      <c r="GN146" s="403">
        <f t="shared" si="392"/>
        <v>0</v>
      </c>
      <c r="GO146" s="403">
        <f t="shared" si="392"/>
        <v>0</v>
      </c>
      <c r="GP146" s="403">
        <f t="shared" si="392"/>
        <v>0</v>
      </c>
      <c r="GQ146" s="403"/>
      <c r="GR146" s="403">
        <f t="shared" ref="GR146:JC146" si="393">IF(and($A146-GR$124&gt;=0,$A146-GR$125&lt;0),GR$132,0)</f>
        <v>0</v>
      </c>
      <c r="GS146" s="403">
        <f t="shared" si="393"/>
        <v>0</v>
      </c>
      <c r="GT146" s="403">
        <f t="shared" si="393"/>
        <v>0</v>
      </c>
      <c r="GU146" s="403">
        <f t="shared" si="393"/>
        <v>0</v>
      </c>
      <c r="GV146" s="403">
        <f t="shared" si="393"/>
        <v>0</v>
      </c>
      <c r="GW146" s="403">
        <f t="shared" si="393"/>
        <v>0</v>
      </c>
      <c r="GX146" s="403">
        <f t="shared" si="393"/>
        <v>0</v>
      </c>
      <c r="GY146" s="403">
        <f t="shared" si="393"/>
        <v>0</v>
      </c>
      <c r="GZ146" s="403">
        <f t="shared" si="393"/>
        <v>0</v>
      </c>
      <c r="HA146" s="403">
        <f t="shared" si="393"/>
        <v>0</v>
      </c>
      <c r="HB146" s="403">
        <f t="shared" si="393"/>
        <v>0</v>
      </c>
      <c r="HC146" s="403">
        <f t="shared" si="393"/>
        <v>0</v>
      </c>
      <c r="HD146" s="403">
        <f t="shared" si="393"/>
        <v>0</v>
      </c>
      <c r="HE146" s="403">
        <f t="shared" si="393"/>
        <v>0</v>
      </c>
      <c r="HF146" s="403">
        <f t="shared" si="393"/>
        <v>0</v>
      </c>
      <c r="HG146" s="403">
        <f t="shared" si="393"/>
        <v>0</v>
      </c>
      <c r="HH146" s="403">
        <f t="shared" si="393"/>
        <v>0</v>
      </c>
      <c r="HI146" s="403">
        <f t="shared" si="393"/>
        <v>0</v>
      </c>
      <c r="HJ146" s="403">
        <f t="shared" si="393"/>
        <v>0</v>
      </c>
      <c r="HK146" s="403">
        <f t="shared" si="393"/>
        <v>0</v>
      </c>
      <c r="HL146" s="403">
        <f t="shared" si="393"/>
        <v>0</v>
      </c>
      <c r="HM146" s="403">
        <f t="shared" si="393"/>
        <v>0</v>
      </c>
      <c r="HN146" s="403">
        <f t="shared" si="393"/>
        <v>0</v>
      </c>
      <c r="HO146" s="403">
        <f t="shared" si="393"/>
        <v>0</v>
      </c>
      <c r="HP146" s="403">
        <f t="shared" si="393"/>
        <v>0</v>
      </c>
      <c r="HQ146" s="403">
        <f t="shared" si="393"/>
        <v>0</v>
      </c>
      <c r="HR146" s="403">
        <f t="shared" si="393"/>
        <v>0</v>
      </c>
      <c r="HS146" s="403">
        <f t="shared" si="393"/>
        <v>0</v>
      </c>
      <c r="HT146" s="403">
        <f t="shared" si="393"/>
        <v>0</v>
      </c>
      <c r="HU146" s="403">
        <f t="shared" si="393"/>
        <v>0</v>
      </c>
      <c r="HV146" s="403">
        <f t="shared" si="393"/>
        <v>0</v>
      </c>
      <c r="HW146" s="403">
        <f t="shared" si="393"/>
        <v>0</v>
      </c>
      <c r="HX146" s="403">
        <f t="shared" si="393"/>
        <v>0</v>
      </c>
      <c r="HY146" s="403">
        <f t="shared" si="393"/>
        <v>0</v>
      </c>
      <c r="HZ146" s="403">
        <f t="shared" si="393"/>
        <v>0</v>
      </c>
      <c r="IA146" s="403">
        <f t="shared" si="393"/>
        <v>0</v>
      </c>
      <c r="IB146" s="403">
        <f t="shared" si="393"/>
        <v>0</v>
      </c>
      <c r="IC146" s="403">
        <f t="shared" si="393"/>
        <v>0</v>
      </c>
      <c r="ID146" s="403">
        <f t="shared" si="393"/>
        <v>0</v>
      </c>
      <c r="IE146" s="403">
        <f t="shared" si="393"/>
        <v>0</v>
      </c>
      <c r="IF146" s="403">
        <f t="shared" si="393"/>
        <v>0</v>
      </c>
      <c r="IG146" s="403">
        <f t="shared" si="393"/>
        <v>0</v>
      </c>
      <c r="IH146" s="403">
        <f t="shared" si="393"/>
        <v>0</v>
      </c>
      <c r="II146" s="403">
        <f t="shared" si="393"/>
        <v>0</v>
      </c>
      <c r="IJ146" s="403">
        <f t="shared" si="393"/>
        <v>0</v>
      </c>
      <c r="IK146" s="403">
        <f t="shared" si="393"/>
        <v>0</v>
      </c>
      <c r="IL146" s="403">
        <f t="shared" si="393"/>
        <v>0</v>
      </c>
      <c r="IM146" s="403">
        <f t="shared" si="393"/>
        <v>0</v>
      </c>
      <c r="IN146" s="403">
        <f t="shared" si="393"/>
        <v>0</v>
      </c>
      <c r="IO146" s="403">
        <f t="shared" si="393"/>
        <v>0</v>
      </c>
      <c r="IP146" s="403">
        <f t="shared" si="393"/>
        <v>0</v>
      </c>
      <c r="IQ146" s="403">
        <f t="shared" si="393"/>
        <v>0</v>
      </c>
      <c r="IR146" s="403">
        <f t="shared" si="393"/>
        <v>0</v>
      </c>
      <c r="IS146" s="403">
        <f t="shared" si="393"/>
        <v>0</v>
      </c>
      <c r="IT146" s="403">
        <f t="shared" si="393"/>
        <v>0</v>
      </c>
      <c r="IU146" s="403">
        <f t="shared" si="393"/>
        <v>0</v>
      </c>
      <c r="IV146" s="403">
        <f t="shared" si="393"/>
        <v>0</v>
      </c>
      <c r="IW146" s="403">
        <f t="shared" si="393"/>
        <v>0</v>
      </c>
      <c r="IX146" s="403">
        <f t="shared" si="393"/>
        <v>0</v>
      </c>
      <c r="IY146" s="403">
        <f t="shared" si="393"/>
        <v>0</v>
      </c>
      <c r="IZ146" s="403">
        <f t="shared" si="393"/>
        <v>0</v>
      </c>
      <c r="JA146" s="403">
        <f t="shared" si="393"/>
        <v>0</v>
      </c>
      <c r="JB146" s="403">
        <f t="shared" si="393"/>
        <v>0</v>
      </c>
      <c r="JC146" s="403">
        <f t="shared" si="393"/>
        <v>0</v>
      </c>
      <c r="JD146" s="403"/>
      <c r="JE146" s="403">
        <f t="shared" ref="JE146:LP146" si="394">IF(and($A146-JE$124&gt;=0,$A146-JE$125&lt;0),JE$132,0)</f>
        <v>0</v>
      </c>
      <c r="JF146" s="403">
        <f t="shared" si="394"/>
        <v>0</v>
      </c>
      <c r="JG146" s="403">
        <f t="shared" si="394"/>
        <v>0</v>
      </c>
      <c r="JH146" s="403">
        <f t="shared" si="394"/>
        <v>0</v>
      </c>
      <c r="JI146" s="403">
        <f t="shared" si="394"/>
        <v>0</v>
      </c>
      <c r="JJ146" s="403">
        <f t="shared" si="394"/>
        <v>0</v>
      </c>
      <c r="JK146" s="403">
        <f t="shared" si="394"/>
        <v>0</v>
      </c>
      <c r="JL146" s="403">
        <f t="shared" si="394"/>
        <v>0</v>
      </c>
      <c r="JM146" s="403">
        <f t="shared" si="394"/>
        <v>0</v>
      </c>
      <c r="JN146" s="403">
        <f t="shared" si="394"/>
        <v>0</v>
      </c>
      <c r="JO146" s="403">
        <f t="shared" si="394"/>
        <v>0</v>
      </c>
      <c r="JP146" s="403">
        <f t="shared" si="394"/>
        <v>0</v>
      </c>
      <c r="JQ146" s="403">
        <f t="shared" si="394"/>
        <v>0</v>
      </c>
      <c r="JR146" s="403">
        <f t="shared" si="394"/>
        <v>0</v>
      </c>
      <c r="JS146" s="403">
        <f t="shared" si="394"/>
        <v>0</v>
      </c>
      <c r="JT146" s="403">
        <f t="shared" si="394"/>
        <v>0</v>
      </c>
      <c r="JU146" s="403">
        <f t="shared" si="394"/>
        <v>0</v>
      </c>
      <c r="JV146" s="403">
        <f t="shared" si="394"/>
        <v>0</v>
      </c>
      <c r="JW146" s="403">
        <f t="shared" si="394"/>
        <v>0</v>
      </c>
      <c r="JX146" s="403">
        <f t="shared" si="394"/>
        <v>0</v>
      </c>
      <c r="JY146" s="403">
        <f t="shared" si="394"/>
        <v>0</v>
      </c>
      <c r="JZ146" s="403">
        <f t="shared" si="394"/>
        <v>0</v>
      </c>
      <c r="KA146" s="403">
        <f t="shared" si="394"/>
        <v>0</v>
      </c>
      <c r="KB146" s="403">
        <f t="shared" si="394"/>
        <v>0</v>
      </c>
      <c r="KC146" s="403">
        <f t="shared" si="394"/>
        <v>0</v>
      </c>
      <c r="KD146" s="403">
        <f t="shared" si="394"/>
        <v>0</v>
      </c>
      <c r="KE146" s="403">
        <f t="shared" si="394"/>
        <v>0</v>
      </c>
      <c r="KF146" s="403">
        <f t="shared" si="394"/>
        <v>0</v>
      </c>
      <c r="KG146" s="403">
        <f t="shared" si="394"/>
        <v>0</v>
      </c>
      <c r="KH146" s="403">
        <f t="shared" si="394"/>
        <v>0</v>
      </c>
      <c r="KI146" s="403">
        <f t="shared" si="394"/>
        <v>0</v>
      </c>
      <c r="KJ146" s="403">
        <f t="shared" si="394"/>
        <v>0</v>
      </c>
      <c r="KK146" s="403">
        <f t="shared" si="394"/>
        <v>0</v>
      </c>
      <c r="KL146" s="403">
        <f t="shared" si="394"/>
        <v>0</v>
      </c>
      <c r="KM146" s="403">
        <f t="shared" si="394"/>
        <v>0</v>
      </c>
      <c r="KN146" s="403">
        <f t="shared" si="394"/>
        <v>0</v>
      </c>
      <c r="KO146" s="403">
        <f t="shared" si="394"/>
        <v>0</v>
      </c>
      <c r="KP146" s="403">
        <f t="shared" si="394"/>
        <v>0</v>
      </c>
      <c r="KQ146" s="403">
        <f t="shared" si="394"/>
        <v>0</v>
      </c>
      <c r="KR146" s="403">
        <f t="shared" si="394"/>
        <v>0</v>
      </c>
      <c r="KS146" s="403">
        <f t="shared" si="394"/>
        <v>0</v>
      </c>
      <c r="KT146" s="403">
        <f t="shared" si="394"/>
        <v>0</v>
      </c>
      <c r="KU146" s="403">
        <f t="shared" si="394"/>
        <v>0</v>
      </c>
      <c r="KV146" s="403">
        <f t="shared" si="394"/>
        <v>0</v>
      </c>
      <c r="KW146" s="403">
        <f t="shared" si="394"/>
        <v>0</v>
      </c>
      <c r="KX146" s="403">
        <f t="shared" si="394"/>
        <v>0</v>
      </c>
      <c r="KY146" s="403">
        <f t="shared" si="394"/>
        <v>0</v>
      </c>
      <c r="KZ146" s="403">
        <f t="shared" si="394"/>
        <v>0</v>
      </c>
      <c r="LA146" s="403">
        <f t="shared" si="394"/>
        <v>0</v>
      </c>
      <c r="LB146" s="403">
        <f t="shared" si="394"/>
        <v>0</v>
      </c>
      <c r="LC146" s="403">
        <f t="shared" si="394"/>
        <v>0</v>
      </c>
      <c r="LD146" s="403">
        <f t="shared" si="394"/>
        <v>0</v>
      </c>
      <c r="LE146" s="403">
        <f t="shared" si="394"/>
        <v>0</v>
      </c>
      <c r="LF146" s="403">
        <f t="shared" si="394"/>
        <v>0</v>
      </c>
      <c r="LG146" s="403">
        <f t="shared" si="394"/>
        <v>0</v>
      </c>
      <c r="LH146" s="403">
        <f t="shared" si="394"/>
        <v>0</v>
      </c>
      <c r="LI146" s="403">
        <f t="shared" si="394"/>
        <v>0</v>
      </c>
      <c r="LJ146" s="403">
        <f t="shared" si="394"/>
        <v>0</v>
      </c>
      <c r="LK146" s="403">
        <f t="shared" si="394"/>
        <v>0</v>
      </c>
      <c r="LL146" s="403">
        <f t="shared" si="394"/>
        <v>0</v>
      </c>
      <c r="LM146" s="403">
        <f t="shared" si="394"/>
        <v>0</v>
      </c>
      <c r="LN146" s="403">
        <f t="shared" si="394"/>
        <v>0</v>
      </c>
      <c r="LO146" s="403">
        <f t="shared" si="394"/>
        <v>0</v>
      </c>
      <c r="LP146" s="403">
        <f t="shared" si="394"/>
        <v>0</v>
      </c>
    </row>
    <row r="147">
      <c r="A147" s="331" t="str">
        <f t="shared" si="327"/>
        <v>12-2025</v>
      </c>
      <c r="B147" s="346">
        <f t="shared" si="333"/>
        <v>8160419.69</v>
      </c>
      <c r="C147" s="346">
        <f t="shared" si="334"/>
        <v>1.001234056</v>
      </c>
      <c r="D147" s="346"/>
      <c r="E147" s="403">
        <f t="shared" ref="E147:BP147" si="395">IF(and($A147-E$124&gt;=0,$A147-E$125&lt;0),E$132,0)</f>
        <v>121708.41</v>
      </c>
      <c r="F147" s="403">
        <f t="shared" si="395"/>
        <v>90594.48</v>
      </c>
      <c r="G147" s="403">
        <f t="shared" si="395"/>
        <v>120000</v>
      </c>
      <c r="H147" s="403">
        <f t="shared" si="395"/>
        <v>129552.28</v>
      </c>
      <c r="I147" s="403">
        <f t="shared" si="395"/>
        <v>107000</v>
      </c>
      <c r="J147" s="403">
        <f t="shared" si="395"/>
        <v>103565</v>
      </c>
      <c r="K147" s="403">
        <f t="shared" si="395"/>
        <v>128418.77</v>
      </c>
      <c r="L147" s="403">
        <f t="shared" si="395"/>
        <v>87232.36</v>
      </c>
      <c r="M147" s="403">
        <f t="shared" si="395"/>
        <v>99881.32</v>
      </c>
      <c r="N147" s="403">
        <f t="shared" si="395"/>
        <v>223221.57</v>
      </c>
      <c r="O147" s="403">
        <f t="shared" si="395"/>
        <v>180593.29</v>
      </c>
      <c r="P147" s="403">
        <f t="shared" si="395"/>
        <v>91968.82</v>
      </c>
      <c r="Q147" s="403">
        <f t="shared" si="395"/>
        <v>102434.8</v>
      </c>
      <c r="R147" s="403">
        <f t="shared" si="395"/>
        <v>181860.19</v>
      </c>
      <c r="S147" s="403">
        <f t="shared" si="395"/>
        <v>208031.99</v>
      </c>
      <c r="T147" s="403">
        <f t="shared" si="395"/>
        <v>217515.94</v>
      </c>
      <c r="U147" s="403">
        <f t="shared" si="395"/>
        <v>195596.52</v>
      </c>
      <c r="V147" s="403">
        <f t="shared" si="395"/>
        <v>184028.25</v>
      </c>
      <c r="W147" s="403">
        <f t="shared" si="395"/>
        <v>168878.71</v>
      </c>
      <c r="X147" s="403">
        <f t="shared" si="395"/>
        <v>162441.03</v>
      </c>
      <c r="Y147" s="403">
        <f t="shared" si="395"/>
        <v>134043.44</v>
      </c>
      <c r="Z147" s="403">
        <f t="shared" si="395"/>
        <v>835.25</v>
      </c>
      <c r="AA147" s="403">
        <f t="shared" si="395"/>
        <v>175069.23</v>
      </c>
      <c r="AB147" s="403">
        <f t="shared" si="395"/>
        <v>159907.69</v>
      </c>
      <c r="AC147" s="403">
        <f t="shared" si="395"/>
        <v>183879.61</v>
      </c>
      <c r="AD147" s="403">
        <f t="shared" si="395"/>
        <v>184851.11</v>
      </c>
      <c r="AE147" s="403">
        <f t="shared" si="395"/>
        <v>240730.29</v>
      </c>
      <c r="AF147" s="403">
        <f t="shared" si="395"/>
        <v>112998.23</v>
      </c>
      <c r="AG147" s="403">
        <f t="shared" si="395"/>
        <v>126237</v>
      </c>
      <c r="AH147" s="403">
        <f t="shared" si="395"/>
        <v>9142.22</v>
      </c>
      <c r="AI147" s="403">
        <f t="shared" si="395"/>
        <v>186686.77</v>
      </c>
      <c r="AJ147" s="403">
        <f t="shared" si="395"/>
        <v>42000</v>
      </c>
      <c r="AK147" s="403">
        <f t="shared" si="395"/>
        <v>271017.63</v>
      </c>
      <c r="AL147" s="403">
        <f t="shared" si="395"/>
        <v>5000</v>
      </c>
      <c r="AM147" s="403">
        <f t="shared" si="395"/>
        <v>127756.57</v>
      </c>
      <c r="AN147" s="403">
        <f t="shared" si="395"/>
        <v>237115.24</v>
      </c>
      <c r="AO147" s="403">
        <f t="shared" si="395"/>
        <v>158167.25</v>
      </c>
      <c r="AP147" s="403">
        <f t="shared" si="395"/>
        <v>103015</v>
      </c>
      <c r="AQ147" s="403">
        <f t="shared" si="395"/>
        <v>155500</v>
      </c>
      <c r="AR147" s="403">
        <f t="shared" si="395"/>
        <v>167620.78</v>
      </c>
      <c r="AS147" s="403">
        <f t="shared" si="395"/>
        <v>191134.2</v>
      </c>
      <c r="AT147" s="403">
        <f t="shared" si="395"/>
        <v>283068.43</v>
      </c>
      <c r="AU147" s="403">
        <f t="shared" si="395"/>
        <v>114804.31</v>
      </c>
      <c r="AV147" s="403">
        <f t="shared" si="395"/>
        <v>109785.34</v>
      </c>
      <c r="AW147" s="403">
        <f t="shared" si="395"/>
        <v>48000</v>
      </c>
      <c r="AX147" s="403">
        <f t="shared" si="395"/>
        <v>164702</v>
      </c>
      <c r="AY147" s="403">
        <f t="shared" si="395"/>
        <v>223255</v>
      </c>
      <c r="AZ147" s="403">
        <f t="shared" si="395"/>
        <v>72000</v>
      </c>
      <c r="BA147" s="403">
        <f t="shared" si="395"/>
        <v>97799.52</v>
      </c>
      <c r="BB147" s="403">
        <f t="shared" si="395"/>
        <v>242596.66</v>
      </c>
      <c r="BC147" s="403">
        <f t="shared" si="395"/>
        <v>108292.85</v>
      </c>
      <c r="BD147" s="403">
        <f t="shared" si="395"/>
        <v>238900</v>
      </c>
      <c r="BE147" s="403">
        <f t="shared" si="395"/>
        <v>101455.9</v>
      </c>
      <c r="BF147" s="403">
        <f t="shared" si="395"/>
        <v>23511.76</v>
      </c>
      <c r="BG147" s="403">
        <f t="shared" si="395"/>
        <v>20008.84</v>
      </c>
      <c r="BH147" s="403">
        <f t="shared" si="395"/>
        <v>77858.98</v>
      </c>
      <c r="BI147" s="403">
        <f t="shared" si="395"/>
        <v>45000</v>
      </c>
      <c r="BJ147" s="403">
        <f t="shared" si="395"/>
        <v>124565</v>
      </c>
      <c r="BK147" s="403">
        <f t="shared" si="395"/>
        <v>25000</v>
      </c>
      <c r="BL147" s="403">
        <f t="shared" si="395"/>
        <v>29885</v>
      </c>
      <c r="BM147" s="403">
        <f t="shared" si="395"/>
        <v>33809.25</v>
      </c>
      <c r="BN147" s="403">
        <f t="shared" si="395"/>
        <v>10969.85</v>
      </c>
      <c r="BO147" s="403">
        <f t="shared" si="395"/>
        <v>77861.76</v>
      </c>
      <c r="BP147" s="403">
        <f t="shared" si="395"/>
        <v>10058</v>
      </c>
      <c r="BQ147" s="403"/>
      <c r="BR147" s="403">
        <f t="shared" ref="BR147:EC147" si="396">IF(and($A147-BR$124&gt;=0,$A147-BR$125&lt;0),BR$132,0)</f>
        <v>0</v>
      </c>
      <c r="BS147" s="403">
        <f t="shared" si="396"/>
        <v>0</v>
      </c>
      <c r="BT147" s="403">
        <f t="shared" si="396"/>
        <v>0</v>
      </c>
      <c r="BU147" s="403">
        <f t="shared" si="396"/>
        <v>0</v>
      </c>
      <c r="BV147" s="403">
        <f t="shared" si="396"/>
        <v>0</v>
      </c>
      <c r="BW147" s="403">
        <f t="shared" si="396"/>
        <v>0</v>
      </c>
      <c r="BX147" s="403">
        <f t="shared" si="396"/>
        <v>0</v>
      </c>
      <c r="BY147" s="403">
        <f t="shared" si="396"/>
        <v>0</v>
      </c>
      <c r="BZ147" s="403">
        <f t="shared" si="396"/>
        <v>0</v>
      </c>
      <c r="CA147" s="403">
        <f t="shared" si="396"/>
        <v>0</v>
      </c>
      <c r="CB147" s="403">
        <f t="shared" si="396"/>
        <v>0</v>
      </c>
      <c r="CC147" s="403">
        <f t="shared" si="396"/>
        <v>0</v>
      </c>
      <c r="CD147" s="403">
        <f t="shared" si="396"/>
        <v>0</v>
      </c>
      <c r="CE147" s="403">
        <f t="shared" si="396"/>
        <v>0</v>
      </c>
      <c r="CF147" s="403">
        <f t="shared" si="396"/>
        <v>0</v>
      </c>
      <c r="CG147" s="403">
        <f t="shared" si="396"/>
        <v>0</v>
      </c>
      <c r="CH147" s="403">
        <f t="shared" si="396"/>
        <v>0</v>
      </c>
      <c r="CI147" s="403">
        <f t="shared" si="396"/>
        <v>0</v>
      </c>
      <c r="CJ147" s="403">
        <f t="shared" si="396"/>
        <v>0</v>
      </c>
      <c r="CK147" s="403">
        <f t="shared" si="396"/>
        <v>0</v>
      </c>
      <c r="CL147" s="403">
        <f t="shared" si="396"/>
        <v>0</v>
      </c>
      <c r="CM147" s="403">
        <f t="shared" si="396"/>
        <v>0</v>
      </c>
      <c r="CN147" s="403">
        <f t="shared" si="396"/>
        <v>0</v>
      </c>
      <c r="CO147" s="403">
        <f t="shared" si="396"/>
        <v>0</v>
      </c>
      <c r="CP147" s="403">
        <f t="shared" si="396"/>
        <v>0</v>
      </c>
      <c r="CQ147" s="403">
        <f t="shared" si="396"/>
        <v>0</v>
      </c>
      <c r="CR147" s="403">
        <f t="shared" si="396"/>
        <v>0</v>
      </c>
      <c r="CS147" s="403">
        <f t="shared" si="396"/>
        <v>0</v>
      </c>
      <c r="CT147" s="403">
        <f t="shared" si="396"/>
        <v>0</v>
      </c>
      <c r="CU147" s="403">
        <f t="shared" si="396"/>
        <v>0</v>
      </c>
      <c r="CV147" s="403">
        <f t="shared" si="396"/>
        <v>0</v>
      </c>
      <c r="CW147" s="403">
        <f t="shared" si="396"/>
        <v>0</v>
      </c>
      <c r="CX147" s="403">
        <f t="shared" si="396"/>
        <v>0</v>
      </c>
      <c r="CY147" s="403">
        <f t="shared" si="396"/>
        <v>0</v>
      </c>
      <c r="CZ147" s="403">
        <f t="shared" si="396"/>
        <v>0</v>
      </c>
      <c r="DA147" s="403">
        <f t="shared" si="396"/>
        <v>0</v>
      </c>
      <c r="DB147" s="403">
        <f t="shared" si="396"/>
        <v>0</v>
      </c>
      <c r="DC147" s="403">
        <f t="shared" si="396"/>
        <v>0</v>
      </c>
      <c r="DD147" s="403">
        <f t="shared" si="396"/>
        <v>0</v>
      </c>
      <c r="DE147" s="403">
        <f t="shared" si="396"/>
        <v>0</v>
      </c>
      <c r="DF147" s="403">
        <f t="shared" si="396"/>
        <v>0</v>
      </c>
      <c r="DG147" s="403">
        <f t="shared" si="396"/>
        <v>0</v>
      </c>
      <c r="DH147" s="403">
        <f t="shared" si="396"/>
        <v>0</v>
      </c>
      <c r="DI147" s="403">
        <f t="shared" si="396"/>
        <v>0</v>
      </c>
      <c r="DJ147" s="403">
        <f t="shared" si="396"/>
        <v>0</v>
      </c>
      <c r="DK147" s="403">
        <f t="shared" si="396"/>
        <v>0</v>
      </c>
      <c r="DL147" s="403">
        <f t="shared" si="396"/>
        <v>0</v>
      </c>
      <c r="DM147" s="403">
        <f t="shared" si="396"/>
        <v>0</v>
      </c>
      <c r="DN147" s="403">
        <f t="shared" si="396"/>
        <v>0</v>
      </c>
      <c r="DO147" s="403">
        <f t="shared" si="396"/>
        <v>0</v>
      </c>
      <c r="DP147" s="403">
        <f t="shared" si="396"/>
        <v>0</v>
      </c>
      <c r="DQ147" s="403">
        <f t="shared" si="396"/>
        <v>0</v>
      </c>
      <c r="DR147" s="403">
        <f t="shared" si="396"/>
        <v>0</v>
      </c>
      <c r="DS147" s="403">
        <f t="shared" si="396"/>
        <v>0</v>
      </c>
      <c r="DT147" s="403">
        <f t="shared" si="396"/>
        <v>0</v>
      </c>
      <c r="DU147" s="403">
        <f t="shared" si="396"/>
        <v>0</v>
      </c>
      <c r="DV147" s="403">
        <f t="shared" si="396"/>
        <v>0</v>
      </c>
      <c r="DW147" s="403">
        <f t="shared" si="396"/>
        <v>0</v>
      </c>
      <c r="DX147" s="403">
        <f t="shared" si="396"/>
        <v>0</v>
      </c>
      <c r="DY147" s="403">
        <f t="shared" si="396"/>
        <v>0</v>
      </c>
      <c r="DZ147" s="403">
        <f t="shared" si="396"/>
        <v>0</v>
      </c>
      <c r="EA147" s="403">
        <f t="shared" si="396"/>
        <v>0</v>
      </c>
      <c r="EB147" s="403">
        <f t="shared" si="396"/>
        <v>0</v>
      </c>
      <c r="EC147" s="403">
        <f t="shared" si="396"/>
        <v>0</v>
      </c>
      <c r="ED147" s="403"/>
      <c r="EE147" s="403">
        <f t="shared" ref="EE147:GP147" si="397">IF(and($A147-EE$124&gt;=0,$A147-EE$125&lt;0),EE$132,0)</f>
        <v>0</v>
      </c>
      <c r="EF147" s="403">
        <f t="shared" si="397"/>
        <v>0</v>
      </c>
      <c r="EG147" s="403">
        <f t="shared" si="397"/>
        <v>0</v>
      </c>
      <c r="EH147" s="403">
        <f t="shared" si="397"/>
        <v>0</v>
      </c>
      <c r="EI147" s="403">
        <f t="shared" si="397"/>
        <v>0</v>
      </c>
      <c r="EJ147" s="403">
        <f t="shared" si="397"/>
        <v>0</v>
      </c>
      <c r="EK147" s="403">
        <f t="shared" si="397"/>
        <v>0</v>
      </c>
      <c r="EL147" s="403">
        <f t="shared" si="397"/>
        <v>0</v>
      </c>
      <c r="EM147" s="403">
        <f t="shared" si="397"/>
        <v>0</v>
      </c>
      <c r="EN147" s="403">
        <f t="shared" si="397"/>
        <v>0</v>
      </c>
      <c r="EO147" s="403">
        <f t="shared" si="397"/>
        <v>0</v>
      </c>
      <c r="EP147" s="403">
        <f t="shared" si="397"/>
        <v>0</v>
      </c>
      <c r="EQ147" s="403">
        <f t="shared" si="397"/>
        <v>0</v>
      </c>
      <c r="ER147" s="403">
        <f t="shared" si="397"/>
        <v>0</v>
      </c>
      <c r="ES147" s="403">
        <f t="shared" si="397"/>
        <v>0</v>
      </c>
      <c r="ET147" s="403">
        <f t="shared" si="397"/>
        <v>0</v>
      </c>
      <c r="EU147" s="403">
        <f t="shared" si="397"/>
        <v>0</v>
      </c>
      <c r="EV147" s="403">
        <f t="shared" si="397"/>
        <v>0</v>
      </c>
      <c r="EW147" s="403">
        <f t="shared" si="397"/>
        <v>0</v>
      </c>
      <c r="EX147" s="403">
        <f t="shared" si="397"/>
        <v>0</v>
      </c>
      <c r="EY147" s="403">
        <f t="shared" si="397"/>
        <v>0</v>
      </c>
      <c r="EZ147" s="403">
        <f t="shared" si="397"/>
        <v>0</v>
      </c>
      <c r="FA147" s="403">
        <f t="shared" si="397"/>
        <v>0</v>
      </c>
      <c r="FB147" s="403">
        <f t="shared" si="397"/>
        <v>0</v>
      </c>
      <c r="FC147" s="403">
        <f t="shared" si="397"/>
        <v>0</v>
      </c>
      <c r="FD147" s="403">
        <f t="shared" si="397"/>
        <v>0</v>
      </c>
      <c r="FE147" s="403">
        <f t="shared" si="397"/>
        <v>0</v>
      </c>
      <c r="FF147" s="403">
        <f t="shared" si="397"/>
        <v>0</v>
      </c>
      <c r="FG147" s="403">
        <f t="shared" si="397"/>
        <v>0</v>
      </c>
      <c r="FH147" s="403">
        <f t="shared" si="397"/>
        <v>0</v>
      </c>
      <c r="FI147" s="403">
        <f t="shared" si="397"/>
        <v>0</v>
      </c>
      <c r="FJ147" s="403">
        <f t="shared" si="397"/>
        <v>0</v>
      </c>
      <c r="FK147" s="403">
        <f t="shared" si="397"/>
        <v>0</v>
      </c>
      <c r="FL147" s="403">
        <f t="shared" si="397"/>
        <v>0</v>
      </c>
      <c r="FM147" s="403">
        <f t="shared" si="397"/>
        <v>0</v>
      </c>
      <c r="FN147" s="403">
        <f t="shared" si="397"/>
        <v>0</v>
      </c>
      <c r="FO147" s="403">
        <f t="shared" si="397"/>
        <v>0</v>
      </c>
      <c r="FP147" s="403">
        <f t="shared" si="397"/>
        <v>0</v>
      </c>
      <c r="FQ147" s="403">
        <f t="shared" si="397"/>
        <v>0</v>
      </c>
      <c r="FR147" s="403">
        <f t="shared" si="397"/>
        <v>0</v>
      </c>
      <c r="FS147" s="403">
        <f t="shared" si="397"/>
        <v>0</v>
      </c>
      <c r="FT147" s="403">
        <f t="shared" si="397"/>
        <v>0</v>
      </c>
      <c r="FU147" s="403">
        <f t="shared" si="397"/>
        <v>0</v>
      </c>
      <c r="FV147" s="403">
        <f t="shared" si="397"/>
        <v>0</v>
      </c>
      <c r="FW147" s="403">
        <f t="shared" si="397"/>
        <v>0</v>
      </c>
      <c r="FX147" s="403">
        <f t="shared" si="397"/>
        <v>0</v>
      </c>
      <c r="FY147" s="403">
        <f t="shared" si="397"/>
        <v>0</v>
      </c>
      <c r="FZ147" s="403">
        <f t="shared" si="397"/>
        <v>0</v>
      </c>
      <c r="GA147" s="403">
        <f t="shared" si="397"/>
        <v>0</v>
      </c>
      <c r="GB147" s="403">
        <f t="shared" si="397"/>
        <v>0</v>
      </c>
      <c r="GC147" s="403">
        <f t="shared" si="397"/>
        <v>0</v>
      </c>
      <c r="GD147" s="403">
        <f t="shared" si="397"/>
        <v>0</v>
      </c>
      <c r="GE147" s="403">
        <f t="shared" si="397"/>
        <v>0</v>
      </c>
      <c r="GF147" s="403">
        <f t="shared" si="397"/>
        <v>0</v>
      </c>
      <c r="GG147" s="403">
        <f t="shared" si="397"/>
        <v>0</v>
      </c>
      <c r="GH147" s="403">
        <f t="shared" si="397"/>
        <v>0</v>
      </c>
      <c r="GI147" s="403">
        <f t="shared" si="397"/>
        <v>0</v>
      </c>
      <c r="GJ147" s="403">
        <f t="shared" si="397"/>
        <v>0</v>
      </c>
      <c r="GK147" s="403">
        <f t="shared" si="397"/>
        <v>0</v>
      </c>
      <c r="GL147" s="403">
        <f t="shared" si="397"/>
        <v>0</v>
      </c>
      <c r="GM147" s="403">
        <f t="shared" si="397"/>
        <v>0</v>
      </c>
      <c r="GN147" s="403">
        <f t="shared" si="397"/>
        <v>0</v>
      </c>
      <c r="GO147" s="403">
        <f t="shared" si="397"/>
        <v>0</v>
      </c>
      <c r="GP147" s="403">
        <f t="shared" si="397"/>
        <v>0</v>
      </c>
      <c r="GQ147" s="403"/>
      <c r="GR147" s="403">
        <f t="shared" ref="GR147:JC147" si="398">IF(and($A147-GR$124&gt;=0,$A147-GR$125&lt;0),GR$132,0)</f>
        <v>0</v>
      </c>
      <c r="GS147" s="403">
        <f t="shared" si="398"/>
        <v>0</v>
      </c>
      <c r="GT147" s="403">
        <f t="shared" si="398"/>
        <v>0</v>
      </c>
      <c r="GU147" s="403">
        <f t="shared" si="398"/>
        <v>0</v>
      </c>
      <c r="GV147" s="403">
        <f t="shared" si="398"/>
        <v>0</v>
      </c>
      <c r="GW147" s="403">
        <f t="shared" si="398"/>
        <v>0</v>
      </c>
      <c r="GX147" s="403">
        <f t="shared" si="398"/>
        <v>0</v>
      </c>
      <c r="GY147" s="403">
        <f t="shared" si="398"/>
        <v>0</v>
      </c>
      <c r="GZ147" s="403">
        <f t="shared" si="398"/>
        <v>0</v>
      </c>
      <c r="HA147" s="403">
        <f t="shared" si="398"/>
        <v>0</v>
      </c>
      <c r="HB147" s="403">
        <f t="shared" si="398"/>
        <v>0</v>
      </c>
      <c r="HC147" s="403">
        <f t="shared" si="398"/>
        <v>0</v>
      </c>
      <c r="HD147" s="403">
        <f t="shared" si="398"/>
        <v>0</v>
      </c>
      <c r="HE147" s="403">
        <f t="shared" si="398"/>
        <v>0</v>
      </c>
      <c r="HF147" s="403">
        <f t="shared" si="398"/>
        <v>0</v>
      </c>
      <c r="HG147" s="403">
        <f t="shared" si="398"/>
        <v>0</v>
      </c>
      <c r="HH147" s="403">
        <f t="shared" si="398"/>
        <v>0</v>
      </c>
      <c r="HI147" s="403">
        <f t="shared" si="398"/>
        <v>0</v>
      </c>
      <c r="HJ147" s="403">
        <f t="shared" si="398"/>
        <v>0</v>
      </c>
      <c r="HK147" s="403">
        <f t="shared" si="398"/>
        <v>0</v>
      </c>
      <c r="HL147" s="403">
        <f t="shared" si="398"/>
        <v>0</v>
      </c>
      <c r="HM147" s="403">
        <f t="shared" si="398"/>
        <v>0</v>
      </c>
      <c r="HN147" s="403">
        <f t="shared" si="398"/>
        <v>0</v>
      </c>
      <c r="HO147" s="403">
        <f t="shared" si="398"/>
        <v>0</v>
      </c>
      <c r="HP147" s="403">
        <f t="shared" si="398"/>
        <v>0</v>
      </c>
      <c r="HQ147" s="403">
        <f t="shared" si="398"/>
        <v>0</v>
      </c>
      <c r="HR147" s="403">
        <f t="shared" si="398"/>
        <v>0</v>
      </c>
      <c r="HS147" s="403">
        <f t="shared" si="398"/>
        <v>0</v>
      </c>
      <c r="HT147" s="403">
        <f t="shared" si="398"/>
        <v>0</v>
      </c>
      <c r="HU147" s="403">
        <f t="shared" si="398"/>
        <v>0</v>
      </c>
      <c r="HV147" s="403">
        <f t="shared" si="398"/>
        <v>0</v>
      </c>
      <c r="HW147" s="403">
        <f t="shared" si="398"/>
        <v>0</v>
      </c>
      <c r="HX147" s="403">
        <f t="shared" si="398"/>
        <v>0</v>
      </c>
      <c r="HY147" s="403">
        <f t="shared" si="398"/>
        <v>0</v>
      </c>
      <c r="HZ147" s="403">
        <f t="shared" si="398"/>
        <v>0</v>
      </c>
      <c r="IA147" s="403">
        <f t="shared" si="398"/>
        <v>0</v>
      </c>
      <c r="IB147" s="403">
        <f t="shared" si="398"/>
        <v>0</v>
      </c>
      <c r="IC147" s="403">
        <f t="shared" si="398"/>
        <v>0</v>
      </c>
      <c r="ID147" s="403">
        <f t="shared" si="398"/>
        <v>0</v>
      </c>
      <c r="IE147" s="403">
        <f t="shared" si="398"/>
        <v>0</v>
      </c>
      <c r="IF147" s="403">
        <f t="shared" si="398"/>
        <v>0</v>
      </c>
      <c r="IG147" s="403">
        <f t="shared" si="398"/>
        <v>0</v>
      </c>
      <c r="IH147" s="403">
        <f t="shared" si="398"/>
        <v>0</v>
      </c>
      <c r="II147" s="403">
        <f t="shared" si="398"/>
        <v>0</v>
      </c>
      <c r="IJ147" s="403">
        <f t="shared" si="398"/>
        <v>0</v>
      </c>
      <c r="IK147" s="403">
        <f t="shared" si="398"/>
        <v>0</v>
      </c>
      <c r="IL147" s="403">
        <f t="shared" si="398"/>
        <v>0</v>
      </c>
      <c r="IM147" s="403">
        <f t="shared" si="398"/>
        <v>0</v>
      </c>
      <c r="IN147" s="403">
        <f t="shared" si="398"/>
        <v>0</v>
      </c>
      <c r="IO147" s="403">
        <f t="shared" si="398"/>
        <v>0</v>
      </c>
      <c r="IP147" s="403">
        <f t="shared" si="398"/>
        <v>0</v>
      </c>
      <c r="IQ147" s="403">
        <f t="shared" si="398"/>
        <v>0</v>
      </c>
      <c r="IR147" s="403">
        <f t="shared" si="398"/>
        <v>0</v>
      </c>
      <c r="IS147" s="403">
        <f t="shared" si="398"/>
        <v>0</v>
      </c>
      <c r="IT147" s="403">
        <f t="shared" si="398"/>
        <v>0</v>
      </c>
      <c r="IU147" s="403">
        <f t="shared" si="398"/>
        <v>0</v>
      </c>
      <c r="IV147" s="403">
        <f t="shared" si="398"/>
        <v>0</v>
      </c>
      <c r="IW147" s="403">
        <f t="shared" si="398"/>
        <v>0</v>
      </c>
      <c r="IX147" s="403">
        <f t="shared" si="398"/>
        <v>0</v>
      </c>
      <c r="IY147" s="403">
        <f t="shared" si="398"/>
        <v>0</v>
      </c>
      <c r="IZ147" s="403">
        <f t="shared" si="398"/>
        <v>0</v>
      </c>
      <c r="JA147" s="403">
        <f t="shared" si="398"/>
        <v>0</v>
      </c>
      <c r="JB147" s="403">
        <f t="shared" si="398"/>
        <v>0</v>
      </c>
      <c r="JC147" s="403">
        <f t="shared" si="398"/>
        <v>0</v>
      </c>
      <c r="JD147" s="403"/>
      <c r="JE147" s="403">
        <f t="shared" ref="JE147:LP147" si="399">IF(and($A147-JE$124&gt;=0,$A147-JE$125&lt;0),JE$132,0)</f>
        <v>0</v>
      </c>
      <c r="JF147" s="403">
        <f t="shared" si="399"/>
        <v>0</v>
      </c>
      <c r="JG147" s="403">
        <f t="shared" si="399"/>
        <v>0</v>
      </c>
      <c r="JH147" s="403">
        <f t="shared" si="399"/>
        <v>0</v>
      </c>
      <c r="JI147" s="403">
        <f t="shared" si="399"/>
        <v>0</v>
      </c>
      <c r="JJ147" s="403">
        <f t="shared" si="399"/>
        <v>0</v>
      </c>
      <c r="JK147" s="403">
        <f t="shared" si="399"/>
        <v>0</v>
      </c>
      <c r="JL147" s="403">
        <f t="shared" si="399"/>
        <v>0</v>
      </c>
      <c r="JM147" s="403">
        <f t="shared" si="399"/>
        <v>0</v>
      </c>
      <c r="JN147" s="403">
        <f t="shared" si="399"/>
        <v>0</v>
      </c>
      <c r="JO147" s="403">
        <f t="shared" si="399"/>
        <v>0</v>
      </c>
      <c r="JP147" s="403">
        <f t="shared" si="399"/>
        <v>0</v>
      </c>
      <c r="JQ147" s="403">
        <f t="shared" si="399"/>
        <v>0</v>
      </c>
      <c r="JR147" s="403">
        <f t="shared" si="399"/>
        <v>0</v>
      </c>
      <c r="JS147" s="403">
        <f t="shared" si="399"/>
        <v>0</v>
      </c>
      <c r="JT147" s="403">
        <f t="shared" si="399"/>
        <v>0</v>
      </c>
      <c r="JU147" s="403">
        <f t="shared" si="399"/>
        <v>0</v>
      </c>
      <c r="JV147" s="403">
        <f t="shared" si="399"/>
        <v>0</v>
      </c>
      <c r="JW147" s="403">
        <f t="shared" si="399"/>
        <v>0</v>
      </c>
      <c r="JX147" s="403">
        <f t="shared" si="399"/>
        <v>0</v>
      </c>
      <c r="JY147" s="403">
        <f t="shared" si="399"/>
        <v>0</v>
      </c>
      <c r="JZ147" s="403">
        <f t="shared" si="399"/>
        <v>0</v>
      </c>
      <c r="KA147" s="403">
        <f t="shared" si="399"/>
        <v>0</v>
      </c>
      <c r="KB147" s="403">
        <f t="shared" si="399"/>
        <v>0</v>
      </c>
      <c r="KC147" s="403">
        <f t="shared" si="399"/>
        <v>0</v>
      </c>
      <c r="KD147" s="403">
        <f t="shared" si="399"/>
        <v>0</v>
      </c>
      <c r="KE147" s="403">
        <f t="shared" si="399"/>
        <v>0</v>
      </c>
      <c r="KF147" s="403">
        <f t="shared" si="399"/>
        <v>0</v>
      </c>
      <c r="KG147" s="403">
        <f t="shared" si="399"/>
        <v>0</v>
      </c>
      <c r="KH147" s="403">
        <f t="shared" si="399"/>
        <v>0</v>
      </c>
      <c r="KI147" s="403">
        <f t="shared" si="399"/>
        <v>0</v>
      </c>
      <c r="KJ147" s="403">
        <f t="shared" si="399"/>
        <v>0</v>
      </c>
      <c r="KK147" s="403">
        <f t="shared" si="399"/>
        <v>0</v>
      </c>
      <c r="KL147" s="403">
        <f t="shared" si="399"/>
        <v>0</v>
      </c>
      <c r="KM147" s="403">
        <f t="shared" si="399"/>
        <v>0</v>
      </c>
      <c r="KN147" s="403">
        <f t="shared" si="399"/>
        <v>0</v>
      </c>
      <c r="KO147" s="403">
        <f t="shared" si="399"/>
        <v>0</v>
      </c>
      <c r="KP147" s="403">
        <f t="shared" si="399"/>
        <v>0</v>
      </c>
      <c r="KQ147" s="403">
        <f t="shared" si="399"/>
        <v>0</v>
      </c>
      <c r="KR147" s="403">
        <f t="shared" si="399"/>
        <v>0</v>
      </c>
      <c r="KS147" s="403">
        <f t="shared" si="399"/>
        <v>0</v>
      </c>
      <c r="KT147" s="403">
        <f t="shared" si="399"/>
        <v>0</v>
      </c>
      <c r="KU147" s="403">
        <f t="shared" si="399"/>
        <v>0</v>
      </c>
      <c r="KV147" s="403">
        <f t="shared" si="399"/>
        <v>0</v>
      </c>
      <c r="KW147" s="403">
        <f t="shared" si="399"/>
        <v>0</v>
      </c>
      <c r="KX147" s="403">
        <f t="shared" si="399"/>
        <v>0</v>
      </c>
      <c r="KY147" s="403">
        <f t="shared" si="399"/>
        <v>0</v>
      </c>
      <c r="KZ147" s="403">
        <f t="shared" si="399"/>
        <v>0</v>
      </c>
      <c r="LA147" s="403">
        <f t="shared" si="399"/>
        <v>0</v>
      </c>
      <c r="LB147" s="403">
        <f t="shared" si="399"/>
        <v>0</v>
      </c>
      <c r="LC147" s="403">
        <f t="shared" si="399"/>
        <v>0</v>
      </c>
      <c r="LD147" s="403">
        <f t="shared" si="399"/>
        <v>0</v>
      </c>
      <c r="LE147" s="403">
        <f t="shared" si="399"/>
        <v>0</v>
      </c>
      <c r="LF147" s="403">
        <f t="shared" si="399"/>
        <v>0</v>
      </c>
      <c r="LG147" s="403">
        <f t="shared" si="399"/>
        <v>0</v>
      </c>
      <c r="LH147" s="403">
        <f t="shared" si="399"/>
        <v>0</v>
      </c>
      <c r="LI147" s="403">
        <f t="shared" si="399"/>
        <v>0</v>
      </c>
      <c r="LJ147" s="403">
        <f t="shared" si="399"/>
        <v>0</v>
      </c>
      <c r="LK147" s="403">
        <f t="shared" si="399"/>
        <v>0</v>
      </c>
      <c r="LL147" s="403">
        <f t="shared" si="399"/>
        <v>0</v>
      </c>
      <c r="LM147" s="403">
        <f t="shared" si="399"/>
        <v>0</v>
      </c>
      <c r="LN147" s="403">
        <f t="shared" si="399"/>
        <v>0</v>
      </c>
      <c r="LO147" s="403">
        <f t="shared" si="399"/>
        <v>0</v>
      </c>
      <c r="LP147" s="403">
        <f t="shared" si="399"/>
        <v>0</v>
      </c>
    </row>
    <row r="148">
      <c r="A148" s="331" t="str">
        <f t="shared" si="327"/>
        <v>03-2026</v>
      </c>
      <c r="B148" s="346">
        <f t="shared" si="333"/>
        <v>8160419.69</v>
      </c>
      <c r="C148" s="346">
        <f t="shared" si="334"/>
        <v>1.001234056</v>
      </c>
      <c r="D148" s="346"/>
      <c r="E148" s="403">
        <f t="shared" ref="E148:BP148" si="400">IF(and($A148-E$124&gt;=0,$A148-E$125&lt;0),E$132,0)</f>
        <v>121708.41</v>
      </c>
      <c r="F148" s="403">
        <f t="shared" si="400"/>
        <v>90594.48</v>
      </c>
      <c r="G148" s="403">
        <f t="shared" si="400"/>
        <v>120000</v>
      </c>
      <c r="H148" s="403">
        <f t="shared" si="400"/>
        <v>129552.28</v>
      </c>
      <c r="I148" s="403">
        <f t="shared" si="400"/>
        <v>107000</v>
      </c>
      <c r="J148" s="403">
        <f t="shared" si="400"/>
        <v>103565</v>
      </c>
      <c r="K148" s="403">
        <f t="shared" si="400"/>
        <v>128418.77</v>
      </c>
      <c r="L148" s="403">
        <f t="shared" si="400"/>
        <v>87232.36</v>
      </c>
      <c r="M148" s="403">
        <f t="shared" si="400"/>
        <v>99881.32</v>
      </c>
      <c r="N148" s="403">
        <f t="shared" si="400"/>
        <v>223221.57</v>
      </c>
      <c r="O148" s="403">
        <f t="shared" si="400"/>
        <v>180593.29</v>
      </c>
      <c r="P148" s="403">
        <f t="shared" si="400"/>
        <v>91968.82</v>
      </c>
      <c r="Q148" s="403">
        <f t="shared" si="400"/>
        <v>102434.8</v>
      </c>
      <c r="R148" s="403">
        <f t="shared" si="400"/>
        <v>181860.19</v>
      </c>
      <c r="S148" s="403">
        <f t="shared" si="400"/>
        <v>208031.99</v>
      </c>
      <c r="T148" s="403">
        <f t="shared" si="400"/>
        <v>217515.94</v>
      </c>
      <c r="U148" s="403">
        <f t="shared" si="400"/>
        <v>195596.52</v>
      </c>
      <c r="V148" s="403">
        <f t="shared" si="400"/>
        <v>184028.25</v>
      </c>
      <c r="W148" s="403">
        <f t="shared" si="400"/>
        <v>168878.71</v>
      </c>
      <c r="X148" s="403">
        <f t="shared" si="400"/>
        <v>162441.03</v>
      </c>
      <c r="Y148" s="403">
        <f t="shared" si="400"/>
        <v>134043.44</v>
      </c>
      <c r="Z148" s="403">
        <f t="shared" si="400"/>
        <v>835.25</v>
      </c>
      <c r="AA148" s="403">
        <f t="shared" si="400"/>
        <v>175069.23</v>
      </c>
      <c r="AB148" s="403">
        <f t="shared" si="400"/>
        <v>159907.69</v>
      </c>
      <c r="AC148" s="403">
        <f t="shared" si="400"/>
        <v>183879.61</v>
      </c>
      <c r="AD148" s="403">
        <f t="shared" si="400"/>
        <v>184851.11</v>
      </c>
      <c r="AE148" s="403">
        <f t="shared" si="400"/>
        <v>240730.29</v>
      </c>
      <c r="AF148" s="403">
        <f t="shared" si="400"/>
        <v>112998.23</v>
      </c>
      <c r="AG148" s="403">
        <f t="shared" si="400"/>
        <v>126237</v>
      </c>
      <c r="AH148" s="403">
        <f t="shared" si="400"/>
        <v>9142.22</v>
      </c>
      <c r="AI148" s="403">
        <f t="shared" si="400"/>
        <v>186686.77</v>
      </c>
      <c r="AJ148" s="403">
        <f t="shared" si="400"/>
        <v>42000</v>
      </c>
      <c r="AK148" s="403">
        <f t="shared" si="400"/>
        <v>271017.63</v>
      </c>
      <c r="AL148" s="403">
        <f t="shared" si="400"/>
        <v>5000</v>
      </c>
      <c r="AM148" s="403">
        <f t="shared" si="400"/>
        <v>127756.57</v>
      </c>
      <c r="AN148" s="403">
        <f t="shared" si="400"/>
        <v>237115.24</v>
      </c>
      <c r="AO148" s="403">
        <f t="shared" si="400"/>
        <v>158167.25</v>
      </c>
      <c r="AP148" s="403">
        <f t="shared" si="400"/>
        <v>103015</v>
      </c>
      <c r="AQ148" s="403">
        <f t="shared" si="400"/>
        <v>155500</v>
      </c>
      <c r="AR148" s="403">
        <f t="shared" si="400"/>
        <v>167620.78</v>
      </c>
      <c r="AS148" s="403">
        <f t="shared" si="400"/>
        <v>191134.2</v>
      </c>
      <c r="AT148" s="403">
        <f t="shared" si="400"/>
        <v>283068.43</v>
      </c>
      <c r="AU148" s="403">
        <f t="shared" si="400"/>
        <v>114804.31</v>
      </c>
      <c r="AV148" s="403">
        <f t="shared" si="400"/>
        <v>109785.34</v>
      </c>
      <c r="AW148" s="403">
        <f t="shared" si="400"/>
        <v>48000</v>
      </c>
      <c r="AX148" s="403">
        <f t="shared" si="400"/>
        <v>164702</v>
      </c>
      <c r="AY148" s="403">
        <f t="shared" si="400"/>
        <v>223255</v>
      </c>
      <c r="AZ148" s="403">
        <f t="shared" si="400"/>
        <v>72000</v>
      </c>
      <c r="BA148" s="403">
        <f t="shared" si="400"/>
        <v>97799.52</v>
      </c>
      <c r="BB148" s="403">
        <f t="shared" si="400"/>
        <v>242596.66</v>
      </c>
      <c r="BC148" s="403">
        <f t="shared" si="400"/>
        <v>108292.85</v>
      </c>
      <c r="BD148" s="403">
        <f t="shared" si="400"/>
        <v>238900</v>
      </c>
      <c r="BE148" s="403">
        <f t="shared" si="400"/>
        <v>101455.9</v>
      </c>
      <c r="BF148" s="403">
        <f t="shared" si="400"/>
        <v>23511.76</v>
      </c>
      <c r="BG148" s="403">
        <f t="shared" si="400"/>
        <v>20008.84</v>
      </c>
      <c r="BH148" s="403">
        <f t="shared" si="400"/>
        <v>77858.98</v>
      </c>
      <c r="BI148" s="403">
        <f t="shared" si="400"/>
        <v>45000</v>
      </c>
      <c r="BJ148" s="403">
        <f t="shared" si="400"/>
        <v>124565</v>
      </c>
      <c r="BK148" s="403">
        <f t="shared" si="400"/>
        <v>25000</v>
      </c>
      <c r="BL148" s="403">
        <f t="shared" si="400"/>
        <v>29885</v>
      </c>
      <c r="BM148" s="403">
        <f t="shared" si="400"/>
        <v>33809.25</v>
      </c>
      <c r="BN148" s="403">
        <f t="shared" si="400"/>
        <v>10969.85</v>
      </c>
      <c r="BO148" s="403">
        <f t="shared" si="400"/>
        <v>77861.76</v>
      </c>
      <c r="BP148" s="403">
        <f t="shared" si="400"/>
        <v>10058</v>
      </c>
      <c r="BQ148" s="403"/>
      <c r="BR148" s="403">
        <f t="shared" ref="BR148:EC148" si="401">IF(and($A148-BR$124&gt;=0,$A148-BR$125&lt;0),BR$132,0)</f>
        <v>0</v>
      </c>
      <c r="BS148" s="403">
        <f t="shared" si="401"/>
        <v>0</v>
      </c>
      <c r="BT148" s="403">
        <f t="shared" si="401"/>
        <v>0</v>
      </c>
      <c r="BU148" s="403">
        <f t="shared" si="401"/>
        <v>0</v>
      </c>
      <c r="BV148" s="403">
        <f t="shared" si="401"/>
        <v>0</v>
      </c>
      <c r="BW148" s="403">
        <f t="shared" si="401"/>
        <v>0</v>
      </c>
      <c r="BX148" s="403">
        <f t="shared" si="401"/>
        <v>0</v>
      </c>
      <c r="BY148" s="403">
        <f t="shared" si="401"/>
        <v>0</v>
      </c>
      <c r="BZ148" s="403">
        <f t="shared" si="401"/>
        <v>0</v>
      </c>
      <c r="CA148" s="403">
        <f t="shared" si="401"/>
        <v>0</v>
      </c>
      <c r="CB148" s="403">
        <f t="shared" si="401"/>
        <v>0</v>
      </c>
      <c r="CC148" s="403">
        <f t="shared" si="401"/>
        <v>0</v>
      </c>
      <c r="CD148" s="403">
        <f t="shared" si="401"/>
        <v>0</v>
      </c>
      <c r="CE148" s="403">
        <f t="shared" si="401"/>
        <v>0</v>
      </c>
      <c r="CF148" s="403">
        <f t="shared" si="401"/>
        <v>0</v>
      </c>
      <c r="CG148" s="403">
        <f t="shared" si="401"/>
        <v>0</v>
      </c>
      <c r="CH148" s="403">
        <f t="shared" si="401"/>
        <v>0</v>
      </c>
      <c r="CI148" s="403">
        <f t="shared" si="401"/>
        <v>0</v>
      </c>
      <c r="CJ148" s="403">
        <f t="shared" si="401"/>
        <v>0</v>
      </c>
      <c r="CK148" s="403">
        <f t="shared" si="401"/>
        <v>0</v>
      </c>
      <c r="CL148" s="403">
        <f t="shared" si="401"/>
        <v>0</v>
      </c>
      <c r="CM148" s="403">
        <f t="shared" si="401"/>
        <v>0</v>
      </c>
      <c r="CN148" s="403">
        <f t="shared" si="401"/>
        <v>0</v>
      </c>
      <c r="CO148" s="403">
        <f t="shared" si="401"/>
        <v>0</v>
      </c>
      <c r="CP148" s="403">
        <f t="shared" si="401"/>
        <v>0</v>
      </c>
      <c r="CQ148" s="403">
        <f t="shared" si="401"/>
        <v>0</v>
      </c>
      <c r="CR148" s="403">
        <f t="shared" si="401"/>
        <v>0</v>
      </c>
      <c r="CS148" s="403">
        <f t="shared" si="401"/>
        <v>0</v>
      </c>
      <c r="CT148" s="403">
        <f t="shared" si="401"/>
        <v>0</v>
      </c>
      <c r="CU148" s="403">
        <f t="shared" si="401"/>
        <v>0</v>
      </c>
      <c r="CV148" s="403">
        <f t="shared" si="401"/>
        <v>0</v>
      </c>
      <c r="CW148" s="403">
        <f t="shared" si="401"/>
        <v>0</v>
      </c>
      <c r="CX148" s="403">
        <f t="shared" si="401"/>
        <v>0</v>
      </c>
      <c r="CY148" s="403">
        <f t="shared" si="401"/>
        <v>0</v>
      </c>
      <c r="CZ148" s="403">
        <f t="shared" si="401"/>
        <v>0</v>
      </c>
      <c r="DA148" s="403">
        <f t="shared" si="401"/>
        <v>0</v>
      </c>
      <c r="DB148" s="403">
        <f t="shared" si="401"/>
        <v>0</v>
      </c>
      <c r="DC148" s="403">
        <f t="shared" si="401"/>
        <v>0</v>
      </c>
      <c r="DD148" s="403">
        <f t="shared" si="401"/>
        <v>0</v>
      </c>
      <c r="DE148" s="403">
        <f t="shared" si="401"/>
        <v>0</v>
      </c>
      <c r="DF148" s="403">
        <f t="shared" si="401"/>
        <v>0</v>
      </c>
      <c r="DG148" s="403">
        <f t="shared" si="401"/>
        <v>0</v>
      </c>
      <c r="DH148" s="403">
        <f t="shared" si="401"/>
        <v>0</v>
      </c>
      <c r="DI148" s="403">
        <f t="shared" si="401"/>
        <v>0</v>
      </c>
      <c r="DJ148" s="403">
        <f t="shared" si="401"/>
        <v>0</v>
      </c>
      <c r="DK148" s="403">
        <f t="shared" si="401"/>
        <v>0</v>
      </c>
      <c r="DL148" s="403">
        <f t="shared" si="401"/>
        <v>0</v>
      </c>
      <c r="DM148" s="403">
        <f t="shared" si="401"/>
        <v>0</v>
      </c>
      <c r="DN148" s="403">
        <f t="shared" si="401"/>
        <v>0</v>
      </c>
      <c r="DO148" s="403">
        <f t="shared" si="401"/>
        <v>0</v>
      </c>
      <c r="DP148" s="403">
        <f t="shared" si="401"/>
        <v>0</v>
      </c>
      <c r="DQ148" s="403">
        <f t="shared" si="401"/>
        <v>0</v>
      </c>
      <c r="DR148" s="403">
        <f t="shared" si="401"/>
        <v>0</v>
      </c>
      <c r="DS148" s="403">
        <f t="shared" si="401"/>
        <v>0</v>
      </c>
      <c r="DT148" s="403">
        <f t="shared" si="401"/>
        <v>0</v>
      </c>
      <c r="DU148" s="403">
        <f t="shared" si="401"/>
        <v>0</v>
      </c>
      <c r="DV148" s="403">
        <f t="shared" si="401"/>
        <v>0</v>
      </c>
      <c r="DW148" s="403">
        <f t="shared" si="401"/>
        <v>0</v>
      </c>
      <c r="DX148" s="403">
        <f t="shared" si="401"/>
        <v>0</v>
      </c>
      <c r="DY148" s="403">
        <f t="shared" si="401"/>
        <v>0</v>
      </c>
      <c r="DZ148" s="403">
        <f t="shared" si="401"/>
        <v>0</v>
      </c>
      <c r="EA148" s="403">
        <f t="shared" si="401"/>
        <v>0</v>
      </c>
      <c r="EB148" s="403">
        <f t="shared" si="401"/>
        <v>0</v>
      </c>
      <c r="EC148" s="403">
        <f t="shared" si="401"/>
        <v>0</v>
      </c>
      <c r="ED148" s="403"/>
      <c r="EE148" s="403">
        <f t="shared" ref="EE148:GP148" si="402">IF(and($A148-EE$124&gt;=0,$A148-EE$125&lt;0),EE$132,0)</f>
        <v>0</v>
      </c>
      <c r="EF148" s="403">
        <f t="shared" si="402"/>
        <v>0</v>
      </c>
      <c r="EG148" s="403">
        <f t="shared" si="402"/>
        <v>0</v>
      </c>
      <c r="EH148" s="403">
        <f t="shared" si="402"/>
        <v>0</v>
      </c>
      <c r="EI148" s="403">
        <f t="shared" si="402"/>
        <v>0</v>
      </c>
      <c r="EJ148" s="403">
        <f t="shared" si="402"/>
        <v>0</v>
      </c>
      <c r="EK148" s="403">
        <f t="shared" si="402"/>
        <v>0</v>
      </c>
      <c r="EL148" s="403">
        <f t="shared" si="402"/>
        <v>0</v>
      </c>
      <c r="EM148" s="403">
        <f t="shared" si="402"/>
        <v>0</v>
      </c>
      <c r="EN148" s="403">
        <f t="shared" si="402"/>
        <v>0</v>
      </c>
      <c r="EO148" s="403">
        <f t="shared" si="402"/>
        <v>0</v>
      </c>
      <c r="EP148" s="403">
        <f t="shared" si="402"/>
        <v>0</v>
      </c>
      <c r="EQ148" s="403">
        <f t="shared" si="402"/>
        <v>0</v>
      </c>
      <c r="ER148" s="403">
        <f t="shared" si="402"/>
        <v>0</v>
      </c>
      <c r="ES148" s="403">
        <f t="shared" si="402"/>
        <v>0</v>
      </c>
      <c r="ET148" s="403">
        <f t="shared" si="402"/>
        <v>0</v>
      </c>
      <c r="EU148" s="403">
        <f t="shared" si="402"/>
        <v>0</v>
      </c>
      <c r="EV148" s="403">
        <f t="shared" si="402"/>
        <v>0</v>
      </c>
      <c r="EW148" s="403">
        <f t="shared" si="402"/>
        <v>0</v>
      </c>
      <c r="EX148" s="403">
        <f t="shared" si="402"/>
        <v>0</v>
      </c>
      <c r="EY148" s="403">
        <f t="shared" si="402"/>
        <v>0</v>
      </c>
      <c r="EZ148" s="403">
        <f t="shared" si="402"/>
        <v>0</v>
      </c>
      <c r="FA148" s="403">
        <f t="shared" si="402"/>
        <v>0</v>
      </c>
      <c r="FB148" s="403">
        <f t="shared" si="402"/>
        <v>0</v>
      </c>
      <c r="FC148" s="403">
        <f t="shared" si="402"/>
        <v>0</v>
      </c>
      <c r="FD148" s="403">
        <f t="shared" si="402"/>
        <v>0</v>
      </c>
      <c r="FE148" s="403">
        <f t="shared" si="402"/>
        <v>0</v>
      </c>
      <c r="FF148" s="403">
        <f t="shared" si="402"/>
        <v>0</v>
      </c>
      <c r="FG148" s="403">
        <f t="shared" si="402"/>
        <v>0</v>
      </c>
      <c r="FH148" s="403">
        <f t="shared" si="402"/>
        <v>0</v>
      </c>
      <c r="FI148" s="403">
        <f t="shared" si="402"/>
        <v>0</v>
      </c>
      <c r="FJ148" s="403">
        <f t="shared" si="402"/>
        <v>0</v>
      </c>
      <c r="FK148" s="403">
        <f t="shared" si="402"/>
        <v>0</v>
      </c>
      <c r="FL148" s="403">
        <f t="shared" si="402"/>
        <v>0</v>
      </c>
      <c r="FM148" s="403">
        <f t="shared" si="402"/>
        <v>0</v>
      </c>
      <c r="FN148" s="403">
        <f t="shared" si="402"/>
        <v>0</v>
      </c>
      <c r="FO148" s="403">
        <f t="shared" si="402"/>
        <v>0</v>
      </c>
      <c r="FP148" s="403">
        <f t="shared" si="402"/>
        <v>0</v>
      </c>
      <c r="FQ148" s="403">
        <f t="shared" si="402"/>
        <v>0</v>
      </c>
      <c r="FR148" s="403">
        <f t="shared" si="402"/>
        <v>0</v>
      </c>
      <c r="FS148" s="403">
        <f t="shared" si="402"/>
        <v>0</v>
      </c>
      <c r="FT148" s="403">
        <f t="shared" si="402"/>
        <v>0</v>
      </c>
      <c r="FU148" s="403">
        <f t="shared" si="402"/>
        <v>0</v>
      </c>
      <c r="FV148" s="403">
        <f t="shared" si="402"/>
        <v>0</v>
      </c>
      <c r="FW148" s="403">
        <f t="shared" si="402"/>
        <v>0</v>
      </c>
      <c r="FX148" s="403">
        <f t="shared" si="402"/>
        <v>0</v>
      </c>
      <c r="FY148" s="403">
        <f t="shared" si="402"/>
        <v>0</v>
      </c>
      <c r="FZ148" s="403">
        <f t="shared" si="402"/>
        <v>0</v>
      </c>
      <c r="GA148" s="403">
        <f t="shared" si="402"/>
        <v>0</v>
      </c>
      <c r="GB148" s="403">
        <f t="shared" si="402"/>
        <v>0</v>
      </c>
      <c r="GC148" s="403">
        <f t="shared" si="402"/>
        <v>0</v>
      </c>
      <c r="GD148" s="403">
        <f t="shared" si="402"/>
        <v>0</v>
      </c>
      <c r="GE148" s="403">
        <f t="shared" si="402"/>
        <v>0</v>
      </c>
      <c r="GF148" s="403">
        <f t="shared" si="402"/>
        <v>0</v>
      </c>
      <c r="GG148" s="403">
        <f t="shared" si="402"/>
        <v>0</v>
      </c>
      <c r="GH148" s="403">
        <f t="shared" si="402"/>
        <v>0</v>
      </c>
      <c r="GI148" s="403">
        <f t="shared" si="402"/>
        <v>0</v>
      </c>
      <c r="GJ148" s="403">
        <f t="shared" si="402"/>
        <v>0</v>
      </c>
      <c r="GK148" s="403">
        <f t="shared" si="402"/>
        <v>0</v>
      </c>
      <c r="GL148" s="403">
        <f t="shared" si="402"/>
        <v>0</v>
      </c>
      <c r="GM148" s="403">
        <f t="shared" si="402"/>
        <v>0</v>
      </c>
      <c r="GN148" s="403">
        <f t="shared" si="402"/>
        <v>0</v>
      </c>
      <c r="GO148" s="403">
        <f t="shared" si="402"/>
        <v>0</v>
      </c>
      <c r="GP148" s="403">
        <f t="shared" si="402"/>
        <v>0</v>
      </c>
      <c r="GQ148" s="403"/>
      <c r="GR148" s="403">
        <f t="shared" ref="GR148:JC148" si="403">IF(and($A148-GR$124&gt;=0,$A148-GR$125&lt;0),GR$132,0)</f>
        <v>0</v>
      </c>
      <c r="GS148" s="403">
        <f t="shared" si="403"/>
        <v>0</v>
      </c>
      <c r="GT148" s="403">
        <f t="shared" si="403"/>
        <v>0</v>
      </c>
      <c r="GU148" s="403">
        <f t="shared" si="403"/>
        <v>0</v>
      </c>
      <c r="GV148" s="403">
        <f t="shared" si="403"/>
        <v>0</v>
      </c>
      <c r="GW148" s="403">
        <f t="shared" si="403"/>
        <v>0</v>
      </c>
      <c r="GX148" s="403">
        <f t="shared" si="403"/>
        <v>0</v>
      </c>
      <c r="GY148" s="403">
        <f t="shared" si="403"/>
        <v>0</v>
      </c>
      <c r="GZ148" s="403">
        <f t="shared" si="403"/>
        <v>0</v>
      </c>
      <c r="HA148" s="403">
        <f t="shared" si="403"/>
        <v>0</v>
      </c>
      <c r="HB148" s="403">
        <f t="shared" si="403"/>
        <v>0</v>
      </c>
      <c r="HC148" s="403">
        <f t="shared" si="403"/>
        <v>0</v>
      </c>
      <c r="HD148" s="403">
        <f t="shared" si="403"/>
        <v>0</v>
      </c>
      <c r="HE148" s="403">
        <f t="shared" si="403"/>
        <v>0</v>
      </c>
      <c r="HF148" s="403">
        <f t="shared" si="403"/>
        <v>0</v>
      </c>
      <c r="HG148" s="403">
        <f t="shared" si="403"/>
        <v>0</v>
      </c>
      <c r="HH148" s="403">
        <f t="shared" si="403"/>
        <v>0</v>
      </c>
      <c r="HI148" s="403">
        <f t="shared" si="403"/>
        <v>0</v>
      </c>
      <c r="HJ148" s="403">
        <f t="shared" si="403"/>
        <v>0</v>
      </c>
      <c r="HK148" s="403">
        <f t="shared" si="403"/>
        <v>0</v>
      </c>
      <c r="HL148" s="403">
        <f t="shared" si="403"/>
        <v>0</v>
      </c>
      <c r="HM148" s="403">
        <f t="shared" si="403"/>
        <v>0</v>
      </c>
      <c r="HN148" s="403">
        <f t="shared" si="403"/>
        <v>0</v>
      </c>
      <c r="HO148" s="403">
        <f t="shared" si="403"/>
        <v>0</v>
      </c>
      <c r="HP148" s="403">
        <f t="shared" si="403"/>
        <v>0</v>
      </c>
      <c r="HQ148" s="403">
        <f t="shared" si="403"/>
        <v>0</v>
      </c>
      <c r="HR148" s="403">
        <f t="shared" si="403"/>
        <v>0</v>
      </c>
      <c r="HS148" s="403">
        <f t="shared" si="403"/>
        <v>0</v>
      </c>
      <c r="HT148" s="403">
        <f t="shared" si="403"/>
        <v>0</v>
      </c>
      <c r="HU148" s="403">
        <f t="shared" si="403"/>
        <v>0</v>
      </c>
      <c r="HV148" s="403">
        <f t="shared" si="403"/>
        <v>0</v>
      </c>
      <c r="HW148" s="403">
        <f t="shared" si="403"/>
        <v>0</v>
      </c>
      <c r="HX148" s="403">
        <f t="shared" si="403"/>
        <v>0</v>
      </c>
      <c r="HY148" s="403">
        <f t="shared" si="403"/>
        <v>0</v>
      </c>
      <c r="HZ148" s="403">
        <f t="shared" si="403"/>
        <v>0</v>
      </c>
      <c r="IA148" s="403">
        <f t="shared" si="403"/>
        <v>0</v>
      </c>
      <c r="IB148" s="403">
        <f t="shared" si="403"/>
        <v>0</v>
      </c>
      <c r="IC148" s="403">
        <f t="shared" si="403"/>
        <v>0</v>
      </c>
      <c r="ID148" s="403">
        <f t="shared" si="403"/>
        <v>0</v>
      </c>
      <c r="IE148" s="403">
        <f t="shared" si="403"/>
        <v>0</v>
      </c>
      <c r="IF148" s="403">
        <f t="shared" si="403"/>
        <v>0</v>
      </c>
      <c r="IG148" s="403">
        <f t="shared" si="403"/>
        <v>0</v>
      </c>
      <c r="IH148" s="403">
        <f t="shared" si="403"/>
        <v>0</v>
      </c>
      <c r="II148" s="403">
        <f t="shared" si="403"/>
        <v>0</v>
      </c>
      <c r="IJ148" s="403">
        <f t="shared" si="403"/>
        <v>0</v>
      </c>
      <c r="IK148" s="403">
        <f t="shared" si="403"/>
        <v>0</v>
      </c>
      <c r="IL148" s="403">
        <f t="shared" si="403"/>
        <v>0</v>
      </c>
      <c r="IM148" s="403">
        <f t="shared" si="403"/>
        <v>0</v>
      </c>
      <c r="IN148" s="403">
        <f t="shared" si="403"/>
        <v>0</v>
      </c>
      <c r="IO148" s="403">
        <f t="shared" si="403"/>
        <v>0</v>
      </c>
      <c r="IP148" s="403">
        <f t="shared" si="403"/>
        <v>0</v>
      </c>
      <c r="IQ148" s="403">
        <f t="shared" si="403"/>
        <v>0</v>
      </c>
      <c r="IR148" s="403">
        <f t="shared" si="403"/>
        <v>0</v>
      </c>
      <c r="IS148" s="403">
        <f t="shared" si="403"/>
        <v>0</v>
      </c>
      <c r="IT148" s="403">
        <f t="shared" si="403"/>
        <v>0</v>
      </c>
      <c r="IU148" s="403">
        <f t="shared" si="403"/>
        <v>0</v>
      </c>
      <c r="IV148" s="403">
        <f t="shared" si="403"/>
        <v>0</v>
      </c>
      <c r="IW148" s="403">
        <f t="shared" si="403"/>
        <v>0</v>
      </c>
      <c r="IX148" s="403">
        <f t="shared" si="403"/>
        <v>0</v>
      </c>
      <c r="IY148" s="403">
        <f t="shared" si="403"/>
        <v>0</v>
      </c>
      <c r="IZ148" s="403">
        <f t="shared" si="403"/>
        <v>0</v>
      </c>
      <c r="JA148" s="403">
        <f t="shared" si="403"/>
        <v>0</v>
      </c>
      <c r="JB148" s="403">
        <f t="shared" si="403"/>
        <v>0</v>
      </c>
      <c r="JC148" s="403">
        <f t="shared" si="403"/>
        <v>0</v>
      </c>
      <c r="JD148" s="403"/>
      <c r="JE148" s="403">
        <f t="shared" ref="JE148:LP148" si="404">IF(and($A148-JE$124&gt;=0,$A148-JE$125&lt;0),JE$132,0)</f>
        <v>0</v>
      </c>
      <c r="JF148" s="403">
        <f t="shared" si="404"/>
        <v>0</v>
      </c>
      <c r="JG148" s="403">
        <f t="shared" si="404"/>
        <v>0</v>
      </c>
      <c r="JH148" s="403">
        <f t="shared" si="404"/>
        <v>0</v>
      </c>
      <c r="JI148" s="403">
        <f t="shared" si="404"/>
        <v>0</v>
      </c>
      <c r="JJ148" s="403">
        <f t="shared" si="404"/>
        <v>0</v>
      </c>
      <c r="JK148" s="403">
        <f t="shared" si="404"/>
        <v>0</v>
      </c>
      <c r="JL148" s="403">
        <f t="shared" si="404"/>
        <v>0</v>
      </c>
      <c r="JM148" s="403">
        <f t="shared" si="404"/>
        <v>0</v>
      </c>
      <c r="JN148" s="403">
        <f t="shared" si="404"/>
        <v>0</v>
      </c>
      <c r="JO148" s="403">
        <f t="shared" si="404"/>
        <v>0</v>
      </c>
      <c r="JP148" s="403">
        <f t="shared" si="404"/>
        <v>0</v>
      </c>
      <c r="JQ148" s="403">
        <f t="shared" si="404"/>
        <v>0</v>
      </c>
      <c r="JR148" s="403">
        <f t="shared" si="404"/>
        <v>0</v>
      </c>
      <c r="JS148" s="403">
        <f t="shared" si="404"/>
        <v>0</v>
      </c>
      <c r="JT148" s="403">
        <f t="shared" si="404"/>
        <v>0</v>
      </c>
      <c r="JU148" s="403">
        <f t="shared" si="404"/>
        <v>0</v>
      </c>
      <c r="JV148" s="403">
        <f t="shared" si="404"/>
        <v>0</v>
      </c>
      <c r="JW148" s="403">
        <f t="shared" si="404"/>
        <v>0</v>
      </c>
      <c r="JX148" s="403">
        <f t="shared" si="404"/>
        <v>0</v>
      </c>
      <c r="JY148" s="403">
        <f t="shared" si="404"/>
        <v>0</v>
      </c>
      <c r="JZ148" s="403">
        <f t="shared" si="404"/>
        <v>0</v>
      </c>
      <c r="KA148" s="403">
        <f t="shared" si="404"/>
        <v>0</v>
      </c>
      <c r="KB148" s="403">
        <f t="shared" si="404"/>
        <v>0</v>
      </c>
      <c r="KC148" s="403">
        <f t="shared" si="404"/>
        <v>0</v>
      </c>
      <c r="KD148" s="403">
        <f t="shared" si="404"/>
        <v>0</v>
      </c>
      <c r="KE148" s="403">
        <f t="shared" si="404"/>
        <v>0</v>
      </c>
      <c r="KF148" s="403">
        <f t="shared" si="404"/>
        <v>0</v>
      </c>
      <c r="KG148" s="403">
        <f t="shared" si="404"/>
        <v>0</v>
      </c>
      <c r="KH148" s="403">
        <f t="shared" si="404"/>
        <v>0</v>
      </c>
      <c r="KI148" s="403">
        <f t="shared" si="404"/>
        <v>0</v>
      </c>
      <c r="KJ148" s="403">
        <f t="shared" si="404"/>
        <v>0</v>
      </c>
      <c r="KK148" s="403">
        <f t="shared" si="404"/>
        <v>0</v>
      </c>
      <c r="KL148" s="403">
        <f t="shared" si="404"/>
        <v>0</v>
      </c>
      <c r="KM148" s="403">
        <f t="shared" si="404"/>
        <v>0</v>
      </c>
      <c r="KN148" s="403">
        <f t="shared" si="404"/>
        <v>0</v>
      </c>
      <c r="KO148" s="403">
        <f t="shared" si="404"/>
        <v>0</v>
      </c>
      <c r="KP148" s="403">
        <f t="shared" si="404"/>
        <v>0</v>
      </c>
      <c r="KQ148" s="403">
        <f t="shared" si="404"/>
        <v>0</v>
      </c>
      <c r="KR148" s="403">
        <f t="shared" si="404"/>
        <v>0</v>
      </c>
      <c r="KS148" s="403">
        <f t="shared" si="404"/>
        <v>0</v>
      </c>
      <c r="KT148" s="403">
        <f t="shared" si="404"/>
        <v>0</v>
      </c>
      <c r="KU148" s="403">
        <f t="shared" si="404"/>
        <v>0</v>
      </c>
      <c r="KV148" s="403">
        <f t="shared" si="404"/>
        <v>0</v>
      </c>
      <c r="KW148" s="403">
        <f t="shared" si="404"/>
        <v>0</v>
      </c>
      <c r="KX148" s="403">
        <f t="shared" si="404"/>
        <v>0</v>
      </c>
      <c r="KY148" s="403">
        <f t="shared" si="404"/>
        <v>0</v>
      </c>
      <c r="KZ148" s="403">
        <f t="shared" si="404"/>
        <v>0</v>
      </c>
      <c r="LA148" s="403">
        <f t="shared" si="404"/>
        <v>0</v>
      </c>
      <c r="LB148" s="403">
        <f t="shared" si="404"/>
        <v>0</v>
      </c>
      <c r="LC148" s="403">
        <f t="shared" si="404"/>
        <v>0</v>
      </c>
      <c r="LD148" s="403">
        <f t="shared" si="404"/>
        <v>0</v>
      </c>
      <c r="LE148" s="403">
        <f t="shared" si="404"/>
        <v>0</v>
      </c>
      <c r="LF148" s="403">
        <f t="shared" si="404"/>
        <v>0</v>
      </c>
      <c r="LG148" s="403">
        <f t="shared" si="404"/>
        <v>0</v>
      </c>
      <c r="LH148" s="403">
        <f t="shared" si="404"/>
        <v>0</v>
      </c>
      <c r="LI148" s="403">
        <f t="shared" si="404"/>
        <v>0</v>
      </c>
      <c r="LJ148" s="403">
        <f t="shared" si="404"/>
        <v>0</v>
      </c>
      <c r="LK148" s="403">
        <f t="shared" si="404"/>
        <v>0</v>
      </c>
      <c r="LL148" s="403">
        <f t="shared" si="404"/>
        <v>0</v>
      </c>
      <c r="LM148" s="403">
        <f t="shared" si="404"/>
        <v>0</v>
      </c>
      <c r="LN148" s="403">
        <f t="shared" si="404"/>
        <v>0</v>
      </c>
      <c r="LO148" s="403">
        <f t="shared" si="404"/>
        <v>0</v>
      </c>
      <c r="LP148" s="403">
        <f t="shared" si="404"/>
        <v>0</v>
      </c>
    </row>
    <row r="149">
      <c r="A149" s="331" t="str">
        <f t="shared" si="327"/>
        <v>06-2026</v>
      </c>
      <c r="B149" s="346">
        <f t="shared" si="333"/>
        <v>8160419.69</v>
      </c>
      <c r="C149" s="346">
        <f t="shared" si="334"/>
        <v>1.001234056</v>
      </c>
      <c r="D149" s="346"/>
      <c r="E149" s="403">
        <f t="shared" ref="E149:BP149" si="405">IF(and($A149-E$124&gt;=0,$A149-E$125&lt;0),E$132,0)</f>
        <v>121708.41</v>
      </c>
      <c r="F149" s="403">
        <f t="shared" si="405"/>
        <v>90594.48</v>
      </c>
      <c r="G149" s="403">
        <f t="shared" si="405"/>
        <v>120000</v>
      </c>
      <c r="H149" s="403">
        <f t="shared" si="405"/>
        <v>129552.28</v>
      </c>
      <c r="I149" s="403">
        <f t="shared" si="405"/>
        <v>107000</v>
      </c>
      <c r="J149" s="403">
        <f t="shared" si="405"/>
        <v>103565</v>
      </c>
      <c r="K149" s="403">
        <f t="shared" si="405"/>
        <v>128418.77</v>
      </c>
      <c r="L149" s="403">
        <f t="shared" si="405"/>
        <v>87232.36</v>
      </c>
      <c r="M149" s="403">
        <f t="shared" si="405"/>
        <v>99881.32</v>
      </c>
      <c r="N149" s="403">
        <f t="shared" si="405"/>
        <v>223221.57</v>
      </c>
      <c r="O149" s="403">
        <f t="shared" si="405"/>
        <v>180593.29</v>
      </c>
      <c r="P149" s="403">
        <f t="shared" si="405"/>
        <v>91968.82</v>
      </c>
      <c r="Q149" s="403">
        <f t="shared" si="405"/>
        <v>102434.8</v>
      </c>
      <c r="R149" s="403">
        <f t="shared" si="405"/>
        <v>181860.19</v>
      </c>
      <c r="S149" s="403">
        <f t="shared" si="405"/>
        <v>208031.99</v>
      </c>
      <c r="T149" s="403">
        <f t="shared" si="405"/>
        <v>217515.94</v>
      </c>
      <c r="U149" s="403">
        <f t="shared" si="405"/>
        <v>195596.52</v>
      </c>
      <c r="V149" s="403">
        <f t="shared" si="405"/>
        <v>184028.25</v>
      </c>
      <c r="W149" s="403">
        <f t="shared" si="405"/>
        <v>168878.71</v>
      </c>
      <c r="X149" s="403">
        <f t="shared" si="405"/>
        <v>162441.03</v>
      </c>
      <c r="Y149" s="403">
        <f t="shared" si="405"/>
        <v>134043.44</v>
      </c>
      <c r="Z149" s="403">
        <f t="shared" si="405"/>
        <v>835.25</v>
      </c>
      <c r="AA149" s="403">
        <f t="shared" si="405"/>
        <v>175069.23</v>
      </c>
      <c r="AB149" s="403">
        <f t="shared" si="405"/>
        <v>159907.69</v>
      </c>
      <c r="AC149" s="403">
        <f t="shared" si="405"/>
        <v>183879.61</v>
      </c>
      <c r="AD149" s="403">
        <f t="shared" si="405"/>
        <v>184851.11</v>
      </c>
      <c r="AE149" s="403">
        <f t="shared" si="405"/>
        <v>240730.29</v>
      </c>
      <c r="AF149" s="403">
        <f t="shared" si="405"/>
        <v>112998.23</v>
      </c>
      <c r="AG149" s="403">
        <f t="shared" si="405"/>
        <v>126237</v>
      </c>
      <c r="AH149" s="403">
        <f t="shared" si="405"/>
        <v>9142.22</v>
      </c>
      <c r="AI149" s="403">
        <f t="shared" si="405"/>
        <v>186686.77</v>
      </c>
      <c r="AJ149" s="403">
        <f t="shared" si="405"/>
        <v>42000</v>
      </c>
      <c r="AK149" s="403">
        <f t="shared" si="405"/>
        <v>271017.63</v>
      </c>
      <c r="AL149" s="403">
        <f t="shared" si="405"/>
        <v>5000</v>
      </c>
      <c r="AM149" s="403">
        <f t="shared" si="405"/>
        <v>127756.57</v>
      </c>
      <c r="AN149" s="403">
        <f t="shared" si="405"/>
        <v>237115.24</v>
      </c>
      <c r="AO149" s="403">
        <f t="shared" si="405"/>
        <v>158167.25</v>
      </c>
      <c r="AP149" s="403">
        <f t="shared" si="405"/>
        <v>103015</v>
      </c>
      <c r="AQ149" s="403">
        <f t="shared" si="405"/>
        <v>155500</v>
      </c>
      <c r="AR149" s="403">
        <f t="shared" si="405"/>
        <v>167620.78</v>
      </c>
      <c r="AS149" s="403">
        <f t="shared" si="405"/>
        <v>191134.2</v>
      </c>
      <c r="AT149" s="403">
        <f t="shared" si="405"/>
        <v>283068.43</v>
      </c>
      <c r="AU149" s="403">
        <f t="shared" si="405"/>
        <v>114804.31</v>
      </c>
      <c r="AV149" s="403">
        <f t="shared" si="405"/>
        <v>109785.34</v>
      </c>
      <c r="AW149" s="403">
        <f t="shared" si="405"/>
        <v>48000</v>
      </c>
      <c r="AX149" s="403">
        <f t="shared" si="405"/>
        <v>164702</v>
      </c>
      <c r="AY149" s="403">
        <f t="shared" si="405"/>
        <v>223255</v>
      </c>
      <c r="AZ149" s="403">
        <f t="shared" si="405"/>
        <v>72000</v>
      </c>
      <c r="BA149" s="403">
        <f t="shared" si="405"/>
        <v>97799.52</v>
      </c>
      <c r="BB149" s="403">
        <f t="shared" si="405"/>
        <v>242596.66</v>
      </c>
      <c r="BC149" s="403">
        <f t="shared" si="405"/>
        <v>108292.85</v>
      </c>
      <c r="BD149" s="403">
        <f t="shared" si="405"/>
        <v>238900</v>
      </c>
      <c r="BE149" s="403">
        <f t="shared" si="405"/>
        <v>101455.9</v>
      </c>
      <c r="BF149" s="403">
        <f t="shared" si="405"/>
        <v>23511.76</v>
      </c>
      <c r="BG149" s="403">
        <f t="shared" si="405"/>
        <v>20008.84</v>
      </c>
      <c r="BH149" s="403">
        <f t="shared" si="405"/>
        <v>77858.98</v>
      </c>
      <c r="BI149" s="403">
        <f t="shared" si="405"/>
        <v>45000</v>
      </c>
      <c r="BJ149" s="403">
        <f t="shared" si="405"/>
        <v>124565</v>
      </c>
      <c r="BK149" s="403">
        <f t="shared" si="405"/>
        <v>25000</v>
      </c>
      <c r="BL149" s="403">
        <f t="shared" si="405"/>
        <v>29885</v>
      </c>
      <c r="BM149" s="403">
        <f t="shared" si="405"/>
        <v>33809.25</v>
      </c>
      <c r="BN149" s="403">
        <f t="shared" si="405"/>
        <v>10969.85</v>
      </c>
      <c r="BO149" s="403">
        <f t="shared" si="405"/>
        <v>77861.76</v>
      </c>
      <c r="BP149" s="403">
        <f t="shared" si="405"/>
        <v>10058</v>
      </c>
      <c r="BQ149" s="403"/>
      <c r="BR149" s="403">
        <f t="shared" ref="BR149:EC149" si="406">IF(and($A149-BR$124&gt;=0,$A149-BR$125&lt;0),BR$132,0)</f>
        <v>0</v>
      </c>
      <c r="BS149" s="403">
        <f t="shared" si="406"/>
        <v>0</v>
      </c>
      <c r="BT149" s="403">
        <f t="shared" si="406"/>
        <v>0</v>
      </c>
      <c r="BU149" s="403">
        <f t="shared" si="406"/>
        <v>0</v>
      </c>
      <c r="BV149" s="403">
        <f t="shared" si="406"/>
        <v>0</v>
      </c>
      <c r="BW149" s="403">
        <f t="shared" si="406"/>
        <v>0</v>
      </c>
      <c r="BX149" s="403">
        <f t="shared" si="406"/>
        <v>0</v>
      </c>
      <c r="BY149" s="403">
        <f t="shared" si="406"/>
        <v>0</v>
      </c>
      <c r="BZ149" s="403">
        <f t="shared" si="406"/>
        <v>0</v>
      </c>
      <c r="CA149" s="403">
        <f t="shared" si="406"/>
        <v>0</v>
      </c>
      <c r="CB149" s="403">
        <f t="shared" si="406"/>
        <v>0</v>
      </c>
      <c r="CC149" s="403">
        <f t="shared" si="406"/>
        <v>0</v>
      </c>
      <c r="CD149" s="403">
        <f t="shared" si="406"/>
        <v>0</v>
      </c>
      <c r="CE149" s="403">
        <f t="shared" si="406"/>
        <v>0</v>
      </c>
      <c r="CF149" s="403">
        <f t="shared" si="406"/>
        <v>0</v>
      </c>
      <c r="CG149" s="403">
        <f t="shared" si="406"/>
        <v>0</v>
      </c>
      <c r="CH149" s="403">
        <f t="shared" si="406"/>
        <v>0</v>
      </c>
      <c r="CI149" s="403">
        <f t="shared" si="406"/>
        <v>0</v>
      </c>
      <c r="CJ149" s="403">
        <f t="shared" si="406"/>
        <v>0</v>
      </c>
      <c r="CK149" s="403">
        <f t="shared" si="406"/>
        <v>0</v>
      </c>
      <c r="CL149" s="403">
        <f t="shared" si="406"/>
        <v>0</v>
      </c>
      <c r="CM149" s="403">
        <f t="shared" si="406"/>
        <v>0</v>
      </c>
      <c r="CN149" s="403">
        <f t="shared" si="406"/>
        <v>0</v>
      </c>
      <c r="CO149" s="403">
        <f t="shared" si="406"/>
        <v>0</v>
      </c>
      <c r="CP149" s="403">
        <f t="shared" si="406"/>
        <v>0</v>
      </c>
      <c r="CQ149" s="403">
        <f t="shared" si="406"/>
        <v>0</v>
      </c>
      <c r="CR149" s="403">
        <f t="shared" si="406"/>
        <v>0</v>
      </c>
      <c r="CS149" s="403">
        <f t="shared" si="406"/>
        <v>0</v>
      </c>
      <c r="CT149" s="403">
        <f t="shared" si="406"/>
        <v>0</v>
      </c>
      <c r="CU149" s="403">
        <f t="shared" si="406"/>
        <v>0</v>
      </c>
      <c r="CV149" s="403">
        <f t="shared" si="406"/>
        <v>0</v>
      </c>
      <c r="CW149" s="403">
        <f t="shared" si="406"/>
        <v>0</v>
      </c>
      <c r="CX149" s="403">
        <f t="shared" si="406"/>
        <v>0</v>
      </c>
      <c r="CY149" s="403">
        <f t="shared" si="406"/>
        <v>0</v>
      </c>
      <c r="CZ149" s="403">
        <f t="shared" si="406"/>
        <v>0</v>
      </c>
      <c r="DA149" s="403">
        <f t="shared" si="406"/>
        <v>0</v>
      </c>
      <c r="DB149" s="403">
        <f t="shared" si="406"/>
        <v>0</v>
      </c>
      <c r="DC149" s="403">
        <f t="shared" si="406"/>
        <v>0</v>
      </c>
      <c r="DD149" s="403">
        <f t="shared" si="406"/>
        <v>0</v>
      </c>
      <c r="DE149" s="403">
        <f t="shared" si="406"/>
        <v>0</v>
      </c>
      <c r="DF149" s="403">
        <f t="shared" si="406"/>
        <v>0</v>
      </c>
      <c r="DG149" s="403">
        <f t="shared" si="406"/>
        <v>0</v>
      </c>
      <c r="DH149" s="403">
        <f t="shared" si="406"/>
        <v>0</v>
      </c>
      <c r="DI149" s="403">
        <f t="shared" si="406"/>
        <v>0</v>
      </c>
      <c r="DJ149" s="403">
        <f t="shared" si="406"/>
        <v>0</v>
      </c>
      <c r="DK149" s="403">
        <f t="shared" si="406"/>
        <v>0</v>
      </c>
      <c r="DL149" s="403">
        <f t="shared" si="406"/>
        <v>0</v>
      </c>
      <c r="DM149" s="403">
        <f t="shared" si="406"/>
        <v>0</v>
      </c>
      <c r="DN149" s="403">
        <f t="shared" si="406"/>
        <v>0</v>
      </c>
      <c r="DO149" s="403">
        <f t="shared" si="406"/>
        <v>0</v>
      </c>
      <c r="DP149" s="403">
        <f t="shared" si="406"/>
        <v>0</v>
      </c>
      <c r="DQ149" s="403">
        <f t="shared" si="406"/>
        <v>0</v>
      </c>
      <c r="DR149" s="403">
        <f t="shared" si="406"/>
        <v>0</v>
      </c>
      <c r="DS149" s="403">
        <f t="shared" si="406"/>
        <v>0</v>
      </c>
      <c r="DT149" s="403">
        <f t="shared" si="406"/>
        <v>0</v>
      </c>
      <c r="DU149" s="403">
        <f t="shared" si="406"/>
        <v>0</v>
      </c>
      <c r="DV149" s="403">
        <f t="shared" si="406"/>
        <v>0</v>
      </c>
      <c r="DW149" s="403">
        <f t="shared" si="406"/>
        <v>0</v>
      </c>
      <c r="DX149" s="403">
        <f t="shared" si="406"/>
        <v>0</v>
      </c>
      <c r="DY149" s="403">
        <f t="shared" si="406"/>
        <v>0</v>
      </c>
      <c r="DZ149" s="403">
        <f t="shared" si="406"/>
        <v>0</v>
      </c>
      <c r="EA149" s="403">
        <f t="shared" si="406"/>
        <v>0</v>
      </c>
      <c r="EB149" s="403">
        <f t="shared" si="406"/>
        <v>0</v>
      </c>
      <c r="EC149" s="403">
        <f t="shared" si="406"/>
        <v>0</v>
      </c>
      <c r="ED149" s="403"/>
      <c r="EE149" s="403">
        <f t="shared" ref="EE149:GP149" si="407">IF(and($A149-EE$124&gt;=0,$A149-EE$125&lt;0),EE$132,0)</f>
        <v>0</v>
      </c>
      <c r="EF149" s="403">
        <f t="shared" si="407"/>
        <v>0</v>
      </c>
      <c r="EG149" s="403">
        <f t="shared" si="407"/>
        <v>0</v>
      </c>
      <c r="EH149" s="403">
        <f t="shared" si="407"/>
        <v>0</v>
      </c>
      <c r="EI149" s="403">
        <f t="shared" si="407"/>
        <v>0</v>
      </c>
      <c r="EJ149" s="403">
        <f t="shared" si="407"/>
        <v>0</v>
      </c>
      <c r="EK149" s="403">
        <f t="shared" si="407"/>
        <v>0</v>
      </c>
      <c r="EL149" s="403">
        <f t="shared" si="407"/>
        <v>0</v>
      </c>
      <c r="EM149" s="403">
        <f t="shared" si="407"/>
        <v>0</v>
      </c>
      <c r="EN149" s="403">
        <f t="shared" si="407"/>
        <v>0</v>
      </c>
      <c r="EO149" s="403">
        <f t="shared" si="407"/>
        <v>0</v>
      </c>
      <c r="EP149" s="403">
        <f t="shared" si="407"/>
        <v>0</v>
      </c>
      <c r="EQ149" s="403">
        <f t="shared" si="407"/>
        <v>0</v>
      </c>
      <c r="ER149" s="403">
        <f t="shared" si="407"/>
        <v>0</v>
      </c>
      <c r="ES149" s="403">
        <f t="shared" si="407"/>
        <v>0</v>
      </c>
      <c r="ET149" s="403">
        <f t="shared" si="407"/>
        <v>0</v>
      </c>
      <c r="EU149" s="403">
        <f t="shared" si="407"/>
        <v>0</v>
      </c>
      <c r="EV149" s="403">
        <f t="shared" si="407"/>
        <v>0</v>
      </c>
      <c r="EW149" s="403">
        <f t="shared" si="407"/>
        <v>0</v>
      </c>
      <c r="EX149" s="403">
        <f t="shared" si="407"/>
        <v>0</v>
      </c>
      <c r="EY149" s="403">
        <f t="shared" si="407"/>
        <v>0</v>
      </c>
      <c r="EZ149" s="403">
        <f t="shared" si="407"/>
        <v>0</v>
      </c>
      <c r="FA149" s="403">
        <f t="shared" si="407"/>
        <v>0</v>
      </c>
      <c r="FB149" s="403">
        <f t="shared" si="407"/>
        <v>0</v>
      </c>
      <c r="FC149" s="403">
        <f t="shared" si="407"/>
        <v>0</v>
      </c>
      <c r="FD149" s="403">
        <f t="shared" si="407"/>
        <v>0</v>
      </c>
      <c r="FE149" s="403">
        <f t="shared" si="407"/>
        <v>0</v>
      </c>
      <c r="FF149" s="403">
        <f t="shared" si="407"/>
        <v>0</v>
      </c>
      <c r="FG149" s="403">
        <f t="shared" si="407"/>
        <v>0</v>
      </c>
      <c r="FH149" s="403">
        <f t="shared" si="407"/>
        <v>0</v>
      </c>
      <c r="FI149" s="403">
        <f t="shared" si="407"/>
        <v>0</v>
      </c>
      <c r="FJ149" s="403">
        <f t="shared" si="407"/>
        <v>0</v>
      </c>
      <c r="FK149" s="403">
        <f t="shared" si="407"/>
        <v>0</v>
      </c>
      <c r="FL149" s="403">
        <f t="shared" si="407"/>
        <v>0</v>
      </c>
      <c r="FM149" s="403">
        <f t="shared" si="407"/>
        <v>0</v>
      </c>
      <c r="FN149" s="403">
        <f t="shared" si="407"/>
        <v>0</v>
      </c>
      <c r="FO149" s="403">
        <f t="shared" si="407"/>
        <v>0</v>
      </c>
      <c r="FP149" s="403">
        <f t="shared" si="407"/>
        <v>0</v>
      </c>
      <c r="FQ149" s="403">
        <f t="shared" si="407"/>
        <v>0</v>
      </c>
      <c r="FR149" s="403">
        <f t="shared" si="407"/>
        <v>0</v>
      </c>
      <c r="FS149" s="403">
        <f t="shared" si="407"/>
        <v>0</v>
      </c>
      <c r="FT149" s="403">
        <f t="shared" si="407"/>
        <v>0</v>
      </c>
      <c r="FU149" s="403">
        <f t="shared" si="407"/>
        <v>0</v>
      </c>
      <c r="FV149" s="403">
        <f t="shared" si="407"/>
        <v>0</v>
      </c>
      <c r="FW149" s="403">
        <f t="shared" si="407"/>
        <v>0</v>
      </c>
      <c r="FX149" s="403">
        <f t="shared" si="407"/>
        <v>0</v>
      </c>
      <c r="FY149" s="403">
        <f t="shared" si="407"/>
        <v>0</v>
      </c>
      <c r="FZ149" s="403">
        <f t="shared" si="407"/>
        <v>0</v>
      </c>
      <c r="GA149" s="403">
        <f t="shared" si="407"/>
        <v>0</v>
      </c>
      <c r="GB149" s="403">
        <f t="shared" si="407"/>
        <v>0</v>
      </c>
      <c r="GC149" s="403">
        <f t="shared" si="407"/>
        <v>0</v>
      </c>
      <c r="GD149" s="403">
        <f t="shared" si="407"/>
        <v>0</v>
      </c>
      <c r="GE149" s="403">
        <f t="shared" si="407"/>
        <v>0</v>
      </c>
      <c r="GF149" s="403">
        <f t="shared" si="407"/>
        <v>0</v>
      </c>
      <c r="GG149" s="403">
        <f t="shared" si="407"/>
        <v>0</v>
      </c>
      <c r="GH149" s="403">
        <f t="shared" si="407"/>
        <v>0</v>
      </c>
      <c r="GI149" s="403">
        <f t="shared" si="407"/>
        <v>0</v>
      </c>
      <c r="GJ149" s="403">
        <f t="shared" si="407"/>
        <v>0</v>
      </c>
      <c r="GK149" s="403">
        <f t="shared" si="407"/>
        <v>0</v>
      </c>
      <c r="GL149" s="403">
        <f t="shared" si="407"/>
        <v>0</v>
      </c>
      <c r="GM149" s="403">
        <f t="shared" si="407"/>
        <v>0</v>
      </c>
      <c r="GN149" s="403">
        <f t="shared" si="407"/>
        <v>0</v>
      </c>
      <c r="GO149" s="403">
        <f t="shared" si="407"/>
        <v>0</v>
      </c>
      <c r="GP149" s="403">
        <f t="shared" si="407"/>
        <v>0</v>
      </c>
      <c r="GQ149" s="403"/>
      <c r="GR149" s="403">
        <f t="shared" ref="GR149:JC149" si="408">IF(and($A149-GR$124&gt;=0,$A149-GR$125&lt;0),GR$132,0)</f>
        <v>0</v>
      </c>
      <c r="GS149" s="403">
        <f t="shared" si="408"/>
        <v>0</v>
      </c>
      <c r="GT149" s="403">
        <f t="shared" si="408"/>
        <v>0</v>
      </c>
      <c r="GU149" s="403">
        <f t="shared" si="408"/>
        <v>0</v>
      </c>
      <c r="GV149" s="403">
        <f t="shared" si="408"/>
        <v>0</v>
      </c>
      <c r="GW149" s="403">
        <f t="shared" si="408"/>
        <v>0</v>
      </c>
      <c r="GX149" s="403">
        <f t="shared" si="408"/>
        <v>0</v>
      </c>
      <c r="GY149" s="403">
        <f t="shared" si="408"/>
        <v>0</v>
      </c>
      <c r="GZ149" s="403">
        <f t="shared" si="408"/>
        <v>0</v>
      </c>
      <c r="HA149" s="403">
        <f t="shared" si="408"/>
        <v>0</v>
      </c>
      <c r="HB149" s="403">
        <f t="shared" si="408"/>
        <v>0</v>
      </c>
      <c r="HC149" s="403">
        <f t="shared" si="408"/>
        <v>0</v>
      </c>
      <c r="HD149" s="403">
        <f t="shared" si="408"/>
        <v>0</v>
      </c>
      <c r="HE149" s="403">
        <f t="shared" si="408"/>
        <v>0</v>
      </c>
      <c r="HF149" s="403">
        <f t="shared" si="408"/>
        <v>0</v>
      </c>
      <c r="HG149" s="403">
        <f t="shared" si="408"/>
        <v>0</v>
      </c>
      <c r="HH149" s="403">
        <f t="shared" si="408"/>
        <v>0</v>
      </c>
      <c r="HI149" s="403">
        <f t="shared" si="408"/>
        <v>0</v>
      </c>
      <c r="HJ149" s="403">
        <f t="shared" si="408"/>
        <v>0</v>
      </c>
      <c r="HK149" s="403">
        <f t="shared" si="408"/>
        <v>0</v>
      </c>
      <c r="HL149" s="403">
        <f t="shared" si="408"/>
        <v>0</v>
      </c>
      <c r="HM149" s="403">
        <f t="shared" si="408"/>
        <v>0</v>
      </c>
      <c r="HN149" s="403">
        <f t="shared" si="408"/>
        <v>0</v>
      </c>
      <c r="HO149" s="403">
        <f t="shared" si="408"/>
        <v>0</v>
      </c>
      <c r="HP149" s="403">
        <f t="shared" si="408"/>
        <v>0</v>
      </c>
      <c r="HQ149" s="403">
        <f t="shared" si="408"/>
        <v>0</v>
      </c>
      <c r="HR149" s="403">
        <f t="shared" si="408"/>
        <v>0</v>
      </c>
      <c r="HS149" s="403">
        <f t="shared" si="408"/>
        <v>0</v>
      </c>
      <c r="HT149" s="403">
        <f t="shared" si="408"/>
        <v>0</v>
      </c>
      <c r="HU149" s="403">
        <f t="shared" si="408"/>
        <v>0</v>
      </c>
      <c r="HV149" s="403">
        <f t="shared" si="408"/>
        <v>0</v>
      </c>
      <c r="HW149" s="403">
        <f t="shared" si="408"/>
        <v>0</v>
      </c>
      <c r="HX149" s="403">
        <f t="shared" si="408"/>
        <v>0</v>
      </c>
      <c r="HY149" s="403">
        <f t="shared" si="408"/>
        <v>0</v>
      </c>
      <c r="HZ149" s="403">
        <f t="shared" si="408"/>
        <v>0</v>
      </c>
      <c r="IA149" s="403">
        <f t="shared" si="408"/>
        <v>0</v>
      </c>
      <c r="IB149" s="403">
        <f t="shared" si="408"/>
        <v>0</v>
      </c>
      <c r="IC149" s="403">
        <f t="shared" si="408"/>
        <v>0</v>
      </c>
      <c r="ID149" s="403">
        <f t="shared" si="408"/>
        <v>0</v>
      </c>
      <c r="IE149" s="403">
        <f t="shared" si="408"/>
        <v>0</v>
      </c>
      <c r="IF149" s="403">
        <f t="shared" si="408"/>
        <v>0</v>
      </c>
      <c r="IG149" s="403">
        <f t="shared" si="408"/>
        <v>0</v>
      </c>
      <c r="IH149" s="403">
        <f t="shared" si="408"/>
        <v>0</v>
      </c>
      <c r="II149" s="403">
        <f t="shared" si="408"/>
        <v>0</v>
      </c>
      <c r="IJ149" s="403">
        <f t="shared" si="408"/>
        <v>0</v>
      </c>
      <c r="IK149" s="403">
        <f t="shared" si="408"/>
        <v>0</v>
      </c>
      <c r="IL149" s="403">
        <f t="shared" si="408"/>
        <v>0</v>
      </c>
      <c r="IM149" s="403">
        <f t="shared" si="408"/>
        <v>0</v>
      </c>
      <c r="IN149" s="403">
        <f t="shared" si="408"/>
        <v>0</v>
      </c>
      <c r="IO149" s="403">
        <f t="shared" si="408"/>
        <v>0</v>
      </c>
      <c r="IP149" s="403">
        <f t="shared" si="408"/>
        <v>0</v>
      </c>
      <c r="IQ149" s="403">
        <f t="shared" si="408"/>
        <v>0</v>
      </c>
      <c r="IR149" s="403">
        <f t="shared" si="408"/>
        <v>0</v>
      </c>
      <c r="IS149" s="403">
        <f t="shared" si="408"/>
        <v>0</v>
      </c>
      <c r="IT149" s="403">
        <f t="shared" si="408"/>
        <v>0</v>
      </c>
      <c r="IU149" s="403">
        <f t="shared" si="408"/>
        <v>0</v>
      </c>
      <c r="IV149" s="403">
        <f t="shared" si="408"/>
        <v>0</v>
      </c>
      <c r="IW149" s="403">
        <f t="shared" si="408"/>
        <v>0</v>
      </c>
      <c r="IX149" s="403">
        <f t="shared" si="408"/>
        <v>0</v>
      </c>
      <c r="IY149" s="403">
        <f t="shared" si="408"/>
        <v>0</v>
      </c>
      <c r="IZ149" s="403">
        <f t="shared" si="408"/>
        <v>0</v>
      </c>
      <c r="JA149" s="403">
        <f t="shared" si="408"/>
        <v>0</v>
      </c>
      <c r="JB149" s="403">
        <f t="shared" si="408"/>
        <v>0</v>
      </c>
      <c r="JC149" s="403">
        <f t="shared" si="408"/>
        <v>0</v>
      </c>
      <c r="JD149" s="403"/>
      <c r="JE149" s="403">
        <f t="shared" ref="JE149:LP149" si="409">IF(and($A149-JE$124&gt;=0,$A149-JE$125&lt;0),JE$132,0)</f>
        <v>0</v>
      </c>
      <c r="JF149" s="403">
        <f t="shared" si="409"/>
        <v>0</v>
      </c>
      <c r="JG149" s="403">
        <f t="shared" si="409"/>
        <v>0</v>
      </c>
      <c r="JH149" s="403">
        <f t="shared" si="409"/>
        <v>0</v>
      </c>
      <c r="JI149" s="403">
        <f t="shared" si="409"/>
        <v>0</v>
      </c>
      <c r="JJ149" s="403">
        <f t="shared" si="409"/>
        <v>0</v>
      </c>
      <c r="JK149" s="403">
        <f t="shared" si="409"/>
        <v>0</v>
      </c>
      <c r="JL149" s="403">
        <f t="shared" si="409"/>
        <v>0</v>
      </c>
      <c r="JM149" s="403">
        <f t="shared" si="409"/>
        <v>0</v>
      </c>
      <c r="JN149" s="403">
        <f t="shared" si="409"/>
        <v>0</v>
      </c>
      <c r="JO149" s="403">
        <f t="shared" si="409"/>
        <v>0</v>
      </c>
      <c r="JP149" s="403">
        <f t="shared" si="409"/>
        <v>0</v>
      </c>
      <c r="JQ149" s="403">
        <f t="shared" si="409"/>
        <v>0</v>
      </c>
      <c r="JR149" s="403">
        <f t="shared" si="409"/>
        <v>0</v>
      </c>
      <c r="JS149" s="403">
        <f t="shared" si="409"/>
        <v>0</v>
      </c>
      <c r="JT149" s="403">
        <f t="shared" si="409"/>
        <v>0</v>
      </c>
      <c r="JU149" s="403">
        <f t="shared" si="409"/>
        <v>0</v>
      </c>
      <c r="JV149" s="403">
        <f t="shared" si="409"/>
        <v>0</v>
      </c>
      <c r="JW149" s="403">
        <f t="shared" si="409"/>
        <v>0</v>
      </c>
      <c r="JX149" s="403">
        <f t="shared" si="409"/>
        <v>0</v>
      </c>
      <c r="JY149" s="403">
        <f t="shared" si="409"/>
        <v>0</v>
      </c>
      <c r="JZ149" s="403">
        <f t="shared" si="409"/>
        <v>0</v>
      </c>
      <c r="KA149" s="403">
        <f t="shared" si="409"/>
        <v>0</v>
      </c>
      <c r="KB149" s="403">
        <f t="shared" si="409"/>
        <v>0</v>
      </c>
      <c r="KC149" s="403">
        <f t="shared" si="409"/>
        <v>0</v>
      </c>
      <c r="KD149" s="403">
        <f t="shared" si="409"/>
        <v>0</v>
      </c>
      <c r="KE149" s="403">
        <f t="shared" si="409"/>
        <v>0</v>
      </c>
      <c r="KF149" s="403">
        <f t="shared" si="409"/>
        <v>0</v>
      </c>
      <c r="KG149" s="403">
        <f t="shared" si="409"/>
        <v>0</v>
      </c>
      <c r="KH149" s="403">
        <f t="shared" si="409"/>
        <v>0</v>
      </c>
      <c r="KI149" s="403">
        <f t="shared" si="409"/>
        <v>0</v>
      </c>
      <c r="KJ149" s="403">
        <f t="shared" si="409"/>
        <v>0</v>
      </c>
      <c r="KK149" s="403">
        <f t="shared" si="409"/>
        <v>0</v>
      </c>
      <c r="KL149" s="403">
        <f t="shared" si="409"/>
        <v>0</v>
      </c>
      <c r="KM149" s="403">
        <f t="shared" si="409"/>
        <v>0</v>
      </c>
      <c r="KN149" s="403">
        <f t="shared" si="409"/>
        <v>0</v>
      </c>
      <c r="KO149" s="403">
        <f t="shared" si="409"/>
        <v>0</v>
      </c>
      <c r="KP149" s="403">
        <f t="shared" si="409"/>
        <v>0</v>
      </c>
      <c r="KQ149" s="403">
        <f t="shared" si="409"/>
        <v>0</v>
      </c>
      <c r="KR149" s="403">
        <f t="shared" si="409"/>
        <v>0</v>
      </c>
      <c r="KS149" s="403">
        <f t="shared" si="409"/>
        <v>0</v>
      </c>
      <c r="KT149" s="403">
        <f t="shared" si="409"/>
        <v>0</v>
      </c>
      <c r="KU149" s="403">
        <f t="shared" si="409"/>
        <v>0</v>
      </c>
      <c r="KV149" s="403">
        <f t="shared" si="409"/>
        <v>0</v>
      </c>
      <c r="KW149" s="403">
        <f t="shared" si="409"/>
        <v>0</v>
      </c>
      <c r="KX149" s="403">
        <f t="shared" si="409"/>
        <v>0</v>
      </c>
      <c r="KY149" s="403">
        <f t="shared" si="409"/>
        <v>0</v>
      </c>
      <c r="KZ149" s="403">
        <f t="shared" si="409"/>
        <v>0</v>
      </c>
      <c r="LA149" s="403">
        <f t="shared" si="409"/>
        <v>0</v>
      </c>
      <c r="LB149" s="403">
        <f t="shared" si="409"/>
        <v>0</v>
      </c>
      <c r="LC149" s="403">
        <f t="shared" si="409"/>
        <v>0</v>
      </c>
      <c r="LD149" s="403">
        <f t="shared" si="409"/>
        <v>0</v>
      </c>
      <c r="LE149" s="403">
        <f t="shared" si="409"/>
        <v>0</v>
      </c>
      <c r="LF149" s="403">
        <f t="shared" si="409"/>
        <v>0</v>
      </c>
      <c r="LG149" s="403">
        <f t="shared" si="409"/>
        <v>0</v>
      </c>
      <c r="LH149" s="403">
        <f t="shared" si="409"/>
        <v>0</v>
      </c>
      <c r="LI149" s="403">
        <f t="shared" si="409"/>
        <v>0</v>
      </c>
      <c r="LJ149" s="403">
        <f t="shared" si="409"/>
        <v>0</v>
      </c>
      <c r="LK149" s="403">
        <f t="shared" si="409"/>
        <v>0</v>
      </c>
      <c r="LL149" s="403">
        <f t="shared" si="409"/>
        <v>0</v>
      </c>
      <c r="LM149" s="403">
        <f t="shared" si="409"/>
        <v>0</v>
      </c>
      <c r="LN149" s="403">
        <f t="shared" si="409"/>
        <v>0</v>
      </c>
      <c r="LO149" s="403">
        <f t="shared" si="409"/>
        <v>0</v>
      </c>
      <c r="LP149" s="403">
        <f t="shared" si="409"/>
        <v>0</v>
      </c>
    </row>
    <row r="150">
      <c r="A150" s="331" t="str">
        <f t="shared" si="327"/>
        <v>09-2026</v>
      </c>
      <c r="B150" s="346">
        <f t="shared" si="333"/>
        <v>8160419.69</v>
      </c>
      <c r="C150" s="346">
        <f t="shared" si="334"/>
        <v>1.001234056</v>
      </c>
      <c r="D150" s="346"/>
      <c r="E150" s="403">
        <f t="shared" ref="E150:BP150" si="410">IF(and($A150-E$124&gt;=0,$A150-E$125&lt;0),E$132,0)</f>
        <v>121708.41</v>
      </c>
      <c r="F150" s="403">
        <f t="shared" si="410"/>
        <v>90594.48</v>
      </c>
      <c r="G150" s="403">
        <f t="shared" si="410"/>
        <v>120000</v>
      </c>
      <c r="H150" s="403">
        <f t="shared" si="410"/>
        <v>129552.28</v>
      </c>
      <c r="I150" s="403">
        <f t="shared" si="410"/>
        <v>107000</v>
      </c>
      <c r="J150" s="403">
        <f t="shared" si="410"/>
        <v>103565</v>
      </c>
      <c r="K150" s="403">
        <f t="shared" si="410"/>
        <v>128418.77</v>
      </c>
      <c r="L150" s="403">
        <f t="shared" si="410"/>
        <v>87232.36</v>
      </c>
      <c r="M150" s="403">
        <f t="shared" si="410"/>
        <v>99881.32</v>
      </c>
      <c r="N150" s="403">
        <f t="shared" si="410"/>
        <v>223221.57</v>
      </c>
      <c r="O150" s="403">
        <f t="shared" si="410"/>
        <v>180593.29</v>
      </c>
      <c r="P150" s="403">
        <f t="shared" si="410"/>
        <v>91968.82</v>
      </c>
      <c r="Q150" s="403">
        <f t="shared" si="410"/>
        <v>102434.8</v>
      </c>
      <c r="R150" s="403">
        <f t="shared" si="410"/>
        <v>181860.19</v>
      </c>
      <c r="S150" s="403">
        <f t="shared" si="410"/>
        <v>208031.99</v>
      </c>
      <c r="T150" s="403">
        <f t="shared" si="410"/>
        <v>217515.94</v>
      </c>
      <c r="U150" s="403">
        <f t="shared" si="410"/>
        <v>195596.52</v>
      </c>
      <c r="V150" s="403">
        <f t="shared" si="410"/>
        <v>184028.25</v>
      </c>
      <c r="W150" s="403">
        <f t="shared" si="410"/>
        <v>168878.71</v>
      </c>
      <c r="X150" s="403">
        <f t="shared" si="410"/>
        <v>162441.03</v>
      </c>
      <c r="Y150" s="403">
        <f t="shared" si="410"/>
        <v>134043.44</v>
      </c>
      <c r="Z150" s="403">
        <f t="shared" si="410"/>
        <v>835.25</v>
      </c>
      <c r="AA150" s="403">
        <f t="shared" si="410"/>
        <v>175069.23</v>
      </c>
      <c r="AB150" s="403">
        <f t="shared" si="410"/>
        <v>159907.69</v>
      </c>
      <c r="AC150" s="403">
        <f t="shared" si="410"/>
        <v>183879.61</v>
      </c>
      <c r="AD150" s="403">
        <f t="shared" si="410"/>
        <v>184851.11</v>
      </c>
      <c r="AE150" s="403">
        <f t="shared" si="410"/>
        <v>240730.29</v>
      </c>
      <c r="AF150" s="403">
        <f t="shared" si="410"/>
        <v>112998.23</v>
      </c>
      <c r="AG150" s="403">
        <f t="shared" si="410"/>
        <v>126237</v>
      </c>
      <c r="AH150" s="403">
        <f t="shared" si="410"/>
        <v>9142.22</v>
      </c>
      <c r="AI150" s="403">
        <f t="shared" si="410"/>
        <v>186686.77</v>
      </c>
      <c r="AJ150" s="403">
        <f t="shared" si="410"/>
        <v>42000</v>
      </c>
      <c r="AK150" s="403">
        <f t="shared" si="410"/>
        <v>271017.63</v>
      </c>
      <c r="AL150" s="403">
        <f t="shared" si="410"/>
        <v>5000</v>
      </c>
      <c r="AM150" s="403">
        <f t="shared" si="410"/>
        <v>127756.57</v>
      </c>
      <c r="AN150" s="403">
        <f t="shared" si="410"/>
        <v>237115.24</v>
      </c>
      <c r="AO150" s="403">
        <f t="shared" si="410"/>
        <v>158167.25</v>
      </c>
      <c r="AP150" s="403">
        <f t="shared" si="410"/>
        <v>103015</v>
      </c>
      <c r="AQ150" s="403">
        <f t="shared" si="410"/>
        <v>155500</v>
      </c>
      <c r="AR150" s="403">
        <f t="shared" si="410"/>
        <v>167620.78</v>
      </c>
      <c r="AS150" s="403">
        <f t="shared" si="410"/>
        <v>191134.2</v>
      </c>
      <c r="AT150" s="403">
        <f t="shared" si="410"/>
        <v>283068.43</v>
      </c>
      <c r="AU150" s="403">
        <f t="shared" si="410"/>
        <v>114804.31</v>
      </c>
      <c r="AV150" s="403">
        <f t="shared" si="410"/>
        <v>109785.34</v>
      </c>
      <c r="AW150" s="403">
        <f t="shared" si="410"/>
        <v>48000</v>
      </c>
      <c r="AX150" s="403">
        <f t="shared" si="410"/>
        <v>164702</v>
      </c>
      <c r="AY150" s="403">
        <f t="shared" si="410"/>
        <v>223255</v>
      </c>
      <c r="AZ150" s="403">
        <f t="shared" si="410"/>
        <v>72000</v>
      </c>
      <c r="BA150" s="403">
        <f t="shared" si="410"/>
        <v>97799.52</v>
      </c>
      <c r="BB150" s="403">
        <f t="shared" si="410"/>
        <v>242596.66</v>
      </c>
      <c r="BC150" s="403">
        <f t="shared" si="410"/>
        <v>108292.85</v>
      </c>
      <c r="BD150" s="403">
        <f t="shared" si="410"/>
        <v>238900</v>
      </c>
      <c r="BE150" s="403">
        <f t="shared" si="410"/>
        <v>101455.9</v>
      </c>
      <c r="BF150" s="403">
        <f t="shared" si="410"/>
        <v>23511.76</v>
      </c>
      <c r="BG150" s="403">
        <f t="shared" si="410"/>
        <v>20008.84</v>
      </c>
      <c r="BH150" s="403">
        <f t="shared" si="410"/>
        <v>77858.98</v>
      </c>
      <c r="BI150" s="403">
        <f t="shared" si="410"/>
        <v>45000</v>
      </c>
      <c r="BJ150" s="403">
        <f t="shared" si="410"/>
        <v>124565</v>
      </c>
      <c r="BK150" s="403">
        <f t="shared" si="410"/>
        <v>25000</v>
      </c>
      <c r="BL150" s="403">
        <f t="shared" si="410"/>
        <v>29885</v>
      </c>
      <c r="BM150" s="403">
        <f t="shared" si="410"/>
        <v>33809.25</v>
      </c>
      <c r="BN150" s="403">
        <f t="shared" si="410"/>
        <v>10969.85</v>
      </c>
      <c r="BO150" s="403">
        <f t="shared" si="410"/>
        <v>77861.76</v>
      </c>
      <c r="BP150" s="403">
        <f t="shared" si="410"/>
        <v>10058</v>
      </c>
      <c r="BQ150" s="403"/>
      <c r="BR150" s="403">
        <f t="shared" ref="BR150:EC150" si="411">IF(and($A150-BR$124&gt;=0,$A150-BR$125&lt;0),BR$132,0)</f>
        <v>0</v>
      </c>
      <c r="BS150" s="403">
        <f t="shared" si="411"/>
        <v>0</v>
      </c>
      <c r="BT150" s="403">
        <f t="shared" si="411"/>
        <v>0</v>
      </c>
      <c r="BU150" s="403">
        <f t="shared" si="411"/>
        <v>0</v>
      </c>
      <c r="BV150" s="403">
        <f t="shared" si="411"/>
        <v>0</v>
      </c>
      <c r="BW150" s="403">
        <f t="shared" si="411"/>
        <v>0</v>
      </c>
      <c r="BX150" s="403">
        <f t="shared" si="411"/>
        <v>0</v>
      </c>
      <c r="BY150" s="403">
        <f t="shared" si="411"/>
        <v>0</v>
      </c>
      <c r="BZ150" s="403">
        <f t="shared" si="411"/>
        <v>0</v>
      </c>
      <c r="CA150" s="403">
        <f t="shared" si="411"/>
        <v>0</v>
      </c>
      <c r="CB150" s="403">
        <f t="shared" si="411"/>
        <v>0</v>
      </c>
      <c r="CC150" s="403">
        <f t="shared" si="411"/>
        <v>0</v>
      </c>
      <c r="CD150" s="403">
        <f t="shared" si="411"/>
        <v>0</v>
      </c>
      <c r="CE150" s="403">
        <f t="shared" si="411"/>
        <v>0</v>
      </c>
      <c r="CF150" s="403">
        <f t="shared" si="411"/>
        <v>0</v>
      </c>
      <c r="CG150" s="403">
        <f t="shared" si="411"/>
        <v>0</v>
      </c>
      <c r="CH150" s="403">
        <f t="shared" si="411"/>
        <v>0</v>
      </c>
      <c r="CI150" s="403">
        <f t="shared" si="411"/>
        <v>0</v>
      </c>
      <c r="CJ150" s="403">
        <f t="shared" si="411"/>
        <v>0</v>
      </c>
      <c r="CK150" s="403">
        <f t="shared" si="411"/>
        <v>0</v>
      </c>
      <c r="CL150" s="403">
        <f t="shared" si="411"/>
        <v>0</v>
      </c>
      <c r="CM150" s="403">
        <f t="shared" si="411"/>
        <v>0</v>
      </c>
      <c r="CN150" s="403">
        <f t="shared" si="411"/>
        <v>0</v>
      </c>
      <c r="CO150" s="403">
        <f t="shared" si="411"/>
        <v>0</v>
      </c>
      <c r="CP150" s="403">
        <f t="shared" si="411"/>
        <v>0</v>
      </c>
      <c r="CQ150" s="403">
        <f t="shared" si="411"/>
        <v>0</v>
      </c>
      <c r="CR150" s="403">
        <f t="shared" si="411"/>
        <v>0</v>
      </c>
      <c r="CS150" s="403">
        <f t="shared" si="411"/>
        <v>0</v>
      </c>
      <c r="CT150" s="403">
        <f t="shared" si="411"/>
        <v>0</v>
      </c>
      <c r="CU150" s="403">
        <f t="shared" si="411"/>
        <v>0</v>
      </c>
      <c r="CV150" s="403">
        <f t="shared" si="411"/>
        <v>0</v>
      </c>
      <c r="CW150" s="403">
        <f t="shared" si="411"/>
        <v>0</v>
      </c>
      <c r="CX150" s="403">
        <f t="shared" si="411"/>
        <v>0</v>
      </c>
      <c r="CY150" s="403">
        <f t="shared" si="411"/>
        <v>0</v>
      </c>
      <c r="CZ150" s="403">
        <f t="shared" si="411"/>
        <v>0</v>
      </c>
      <c r="DA150" s="403">
        <f t="shared" si="411"/>
        <v>0</v>
      </c>
      <c r="DB150" s="403">
        <f t="shared" si="411"/>
        <v>0</v>
      </c>
      <c r="DC150" s="403">
        <f t="shared" si="411"/>
        <v>0</v>
      </c>
      <c r="DD150" s="403">
        <f t="shared" si="411"/>
        <v>0</v>
      </c>
      <c r="DE150" s="403">
        <f t="shared" si="411"/>
        <v>0</v>
      </c>
      <c r="DF150" s="403">
        <f t="shared" si="411"/>
        <v>0</v>
      </c>
      <c r="DG150" s="403">
        <f t="shared" si="411"/>
        <v>0</v>
      </c>
      <c r="DH150" s="403">
        <f t="shared" si="411"/>
        <v>0</v>
      </c>
      <c r="DI150" s="403">
        <f t="shared" si="411"/>
        <v>0</v>
      </c>
      <c r="DJ150" s="403">
        <f t="shared" si="411"/>
        <v>0</v>
      </c>
      <c r="DK150" s="403">
        <f t="shared" si="411"/>
        <v>0</v>
      </c>
      <c r="DL150" s="403">
        <f t="shared" si="411"/>
        <v>0</v>
      </c>
      <c r="DM150" s="403">
        <f t="shared" si="411"/>
        <v>0</v>
      </c>
      <c r="DN150" s="403">
        <f t="shared" si="411"/>
        <v>0</v>
      </c>
      <c r="DO150" s="403">
        <f t="shared" si="411"/>
        <v>0</v>
      </c>
      <c r="DP150" s="403">
        <f t="shared" si="411"/>
        <v>0</v>
      </c>
      <c r="DQ150" s="403">
        <f t="shared" si="411"/>
        <v>0</v>
      </c>
      <c r="DR150" s="403">
        <f t="shared" si="411"/>
        <v>0</v>
      </c>
      <c r="DS150" s="403">
        <f t="shared" si="411"/>
        <v>0</v>
      </c>
      <c r="DT150" s="403">
        <f t="shared" si="411"/>
        <v>0</v>
      </c>
      <c r="DU150" s="403">
        <f t="shared" si="411"/>
        <v>0</v>
      </c>
      <c r="DV150" s="403">
        <f t="shared" si="411"/>
        <v>0</v>
      </c>
      <c r="DW150" s="403">
        <f t="shared" si="411"/>
        <v>0</v>
      </c>
      <c r="DX150" s="403">
        <f t="shared" si="411"/>
        <v>0</v>
      </c>
      <c r="DY150" s="403">
        <f t="shared" si="411"/>
        <v>0</v>
      </c>
      <c r="DZ150" s="403">
        <f t="shared" si="411"/>
        <v>0</v>
      </c>
      <c r="EA150" s="403">
        <f t="shared" si="411"/>
        <v>0</v>
      </c>
      <c r="EB150" s="403">
        <f t="shared" si="411"/>
        <v>0</v>
      </c>
      <c r="EC150" s="403">
        <f t="shared" si="411"/>
        <v>0</v>
      </c>
      <c r="ED150" s="403"/>
      <c r="EE150" s="403">
        <f t="shared" ref="EE150:GP150" si="412">IF(and($A150-EE$124&gt;=0,$A150-EE$125&lt;0),EE$132,0)</f>
        <v>0</v>
      </c>
      <c r="EF150" s="403">
        <f t="shared" si="412"/>
        <v>0</v>
      </c>
      <c r="EG150" s="403">
        <f t="shared" si="412"/>
        <v>0</v>
      </c>
      <c r="EH150" s="403">
        <f t="shared" si="412"/>
        <v>0</v>
      </c>
      <c r="EI150" s="403">
        <f t="shared" si="412"/>
        <v>0</v>
      </c>
      <c r="EJ150" s="403">
        <f t="shared" si="412"/>
        <v>0</v>
      </c>
      <c r="EK150" s="403">
        <f t="shared" si="412"/>
        <v>0</v>
      </c>
      <c r="EL150" s="403">
        <f t="shared" si="412"/>
        <v>0</v>
      </c>
      <c r="EM150" s="403">
        <f t="shared" si="412"/>
        <v>0</v>
      </c>
      <c r="EN150" s="403">
        <f t="shared" si="412"/>
        <v>0</v>
      </c>
      <c r="EO150" s="403">
        <f t="shared" si="412"/>
        <v>0</v>
      </c>
      <c r="EP150" s="403">
        <f t="shared" si="412"/>
        <v>0</v>
      </c>
      <c r="EQ150" s="403">
        <f t="shared" si="412"/>
        <v>0</v>
      </c>
      <c r="ER150" s="403">
        <f t="shared" si="412"/>
        <v>0</v>
      </c>
      <c r="ES150" s="403">
        <f t="shared" si="412"/>
        <v>0</v>
      </c>
      <c r="ET150" s="403">
        <f t="shared" si="412"/>
        <v>0</v>
      </c>
      <c r="EU150" s="403">
        <f t="shared" si="412"/>
        <v>0</v>
      </c>
      <c r="EV150" s="403">
        <f t="shared" si="412"/>
        <v>0</v>
      </c>
      <c r="EW150" s="403">
        <f t="shared" si="412"/>
        <v>0</v>
      </c>
      <c r="EX150" s="403">
        <f t="shared" si="412"/>
        <v>0</v>
      </c>
      <c r="EY150" s="403">
        <f t="shared" si="412"/>
        <v>0</v>
      </c>
      <c r="EZ150" s="403">
        <f t="shared" si="412"/>
        <v>0</v>
      </c>
      <c r="FA150" s="403">
        <f t="shared" si="412"/>
        <v>0</v>
      </c>
      <c r="FB150" s="403">
        <f t="shared" si="412"/>
        <v>0</v>
      </c>
      <c r="FC150" s="403">
        <f t="shared" si="412"/>
        <v>0</v>
      </c>
      <c r="FD150" s="403">
        <f t="shared" si="412"/>
        <v>0</v>
      </c>
      <c r="FE150" s="403">
        <f t="shared" si="412"/>
        <v>0</v>
      </c>
      <c r="FF150" s="403">
        <f t="shared" si="412"/>
        <v>0</v>
      </c>
      <c r="FG150" s="403">
        <f t="shared" si="412"/>
        <v>0</v>
      </c>
      <c r="FH150" s="403">
        <f t="shared" si="412"/>
        <v>0</v>
      </c>
      <c r="FI150" s="403">
        <f t="shared" si="412"/>
        <v>0</v>
      </c>
      <c r="FJ150" s="403">
        <f t="shared" si="412"/>
        <v>0</v>
      </c>
      <c r="FK150" s="403">
        <f t="shared" si="412"/>
        <v>0</v>
      </c>
      <c r="FL150" s="403">
        <f t="shared" si="412"/>
        <v>0</v>
      </c>
      <c r="FM150" s="403">
        <f t="shared" si="412"/>
        <v>0</v>
      </c>
      <c r="FN150" s="403">
        <f t="shared" si="412"/>
        <v>0</v>
      </c>
      <c r="FO150" s="403">
        <f t="shared" si="412"/>
        <v>0</v>
      </c>
      <c r="FP150" s="403">
        <f t="shared" si="412"/>
        <v>0</v>
      </c>
      <c r="FQ150" s="403">
        <f t="shared" si="412"/>
        <v>0</v>
      </c>
      <c r="FR150" s="403">
        <f t="shared" si="412"/>
        <v>0</v>
      </c>
      <c r="FS150" s="403">
        <f t="shared" si="412"/>
        <v>0</v>
      </c>
      <c r="FT150" s="403">
        <f t="shared" si="412"/>
        <v>0</v>
      </c>
      <c r="FU150" s="403">
        <f t="shared" si="412"/>
        <v>0</v>
      </c>
      <c r="FV150" s="403">
        <f t="shared" si="412"/>
        <v>0</v>
      </c>
      <c r="FW150" s="403">
        <f t="shared" si="412"/>
        <v>0</v>
      </c>
      <c r="FX150" s="403">
        <f t="shared" si="412"/>
        <v>0</v>
      </c>
      <c r="FY150" s="403">
        <f t="shared" si="412"/>
        <v>0</v>
      </c>
      <c r="FZ150" s="403">
        <f t="shared" si="412"/>
        <v>0</v>
      </c>
      <c r="GA150" s="403">
        <f t="shared" si="412"/>
        <v>0</v>
      </c>
      <c r="GB150" s="403">
        <f t="shared" si="412"/>
        <v>0</v>
      </c>
      <c r="GC150" s="403">
        <f t="shared" si="412"/>
        <v>0</v>
      </c>
      <c r="GD150" s="403">
        <f t="shared" si="412"/>
        <v>0</v>
      </c>
      <c r="GE150" s="403">
        <f t="shared" si="412"/>
        <v>0</v>
      </c>
      <c r="GF150" s="403">
        <f t="shared" si="412"/>
        <v>0</v>
      </c>
      <c r="GG150" s="403">
        <f t="shared" si="412"/>
        <v>0</v>
      </c>
      <c r="GH150" s="403">
        <f t="shared" si="412"/>
        <v>0</v>
      </c>
      <c r="GI150" s="403">
        <f t="shared" si="412"/>
        <v>0</v>
      </c>
      <c r="GJ150" s="403">
        <f t="shared" si="412"/>
        <v>0</v>
      </c>
      <c r="GK150" s="403">
        <f t="shared" si="412"/>
        <v>0</v>
      </c>
      <c r="GL150" s="403">
        <f t="shared" si="412"/>
        <v>0</v>
      </c>
      <c r="GM150" s="403">
        <f t="shared" si="412"/>
        <v>0</v>
      </c>
      <c r="GN150" s="403">
        <f t="shared" si="412"/>
        <v>0</v>
      </c>
      <c r="GO150" s="403">
        <f t="shared" si="412"/>
        <v>0</v>
      </c>
      <c r="GP150" s="403">
        <f t="shared" si="412"/>
        <v>0</v>
      </c>
      <c r="GQ150" s="403"/>
      <c r="GR150" s="403">
        <f t="shared" ref="GR150:JC150" si="413">IF(and($A150-GR$124&gt;=0,$A150-GR$125&lt;0),GR$132,0)</f>
        <v>0</v>
      </c>
      <c r="GS150" s="403">
        <f t="shared" si="413"/>
        <v>0</v>
      </c>
      <c r="GT150" s="403">
        <f t="shared" si="413"/>
        <v>0</v>
      </c>
      <c r="GU150" s="403">
        <f t="shared" si="413"/>
        <v>0</v>
      </c>
      <c r="GV150" s="403">
        <f t="shared" si="413"/>
        <v>0</v>
      </c>
      <c r="GW150" s="403">
        <f t="shared" si="413"/>
        <v>0</v>
      </c>
      <c r="GX150" s="403">
        <f t="shared" si="413"/>
        <v>0</v>
      </c>
      <c r="GY150" s="403">
        <f t="shared" si="413"/>
        <v>0</v>
      </c>
      <c r="GZ150" s="403">
        <f t="shared" si="413"/>
        <v>0</v>
      </c>
      <c r="HA150" s="403">
        <f t="shared" si="413"/>
        <v>0</v>
      </c>
      <c r="HB150" s="403">
        <f t="shared" si="413"/>
        <v>0</v>
      </c>
      <c r="HC150" s="403">
        <f t="shared" si="413"/>
        <v>0</v>
      </c>
      <c r="HD150" s="403">
        <f t="shared" si="413"/>
        <v>0</v>
      </c>
      <c r="HE150" s="403">
        <f t="shared" si="413"/>
        <v>0</v>
      </c>
      <c r="HF150" s="403">
        <f t="shared" si="413"/>
        <v>0</v>
      </c>
      <c r="HG150" s="403">
        <f t="shared" si="413"/>
        <v>0</v>
      </c>
      <c r="HH150" s="403">
        <f t="shared" si="413"/>
        <v>0</v>
      </c>
      <c r="HI150" s="403">
        <f t="shared" si="413"/>
        <v>0</v>
      </c>
      <c r="HJ150" s="403">
        <f t="shared" si="413"/>
        <v>0</v>
      </c>
      <c r="HK150" s="403">
        <f t="shared" si="413"/>
        <v>0</v>
      </c>
      <c r="HL150" s="403">
        <f t="shared" si="413"/>
        <v>0</v>
      </c>
      <c r="HM150" s="403">
        <f t="shared" si="413"/>
        <v>0</v>
      </c>
      <c r="HN150" s="403">
        <f t="shared" si="413"/>
        <v>0</v>
      </c>
      <c r="HO150" s="403">
        <f t="shared" si="413"/>
        <v>0</v>
      </c>
      <c r="HP150" s="403">
        <f t="shared" si="413"/>
        <v>0</v>
      </c>
      <c r="HQ150" s="403">
        <f t="shared" si="413"/>
        <v>0</v>
      </c>
      <c r="HR150" s="403">
        <f t="shared" si="413"/>
        <v>0</v>
      </c>
      <c r="HS150" s="403">
        <f t="shared" si="413"/>
        <v>0</v>
      </c>
      <c r="HT150" s="403">
        <f t="shared" si="413"/>
        <v>0</v>
      </c>
      <c r="HU150" s="403">
        <f t="shared" si="413"/>
        <v>0</v>
      </c>
      <c r="HV150" s="403">
        <f t="shared" si="413"/>
        <v>0</v>
      </c>
      <c r="HW150" s="403">
        <f t="shared" si="413"/>
        <v>0</v>
      </c>
      <c r="HX150" s="403">
        <f t="shared" si="413"/>
        <v>0</v>
      </c>
      <c r="HY150" s="403">
        <f t="shared" si="413"/>
        <v>0</v>
      </c>
      <c r="HZ150" s="403">
        <f t="shared" si="413"/>
        <v>0</v>
      </c>
      <c r="IA150" s="403">
        <f t="shared" si="413"/>
        <v>0</v>
      </c>
      <c r="IB150" s="403">
        <f t="shared" si="413"/>
        <v>0</v>
      </c>
      <c r="IC150" s="403">
        <f t="shared" si="413"/>
        <v>0</v>
      </c>
      <c r="ID150" s="403">
        <f t="shared" si="413"/>
        <v>0</v>
      </c>
      <c r="IE150" s="403">
        <f t="shared" si="413"/>
        <v>0</v>
      </c>
      <c r="IF150" s="403">
        <f t="shared" si="413"/>
        <v>0</v>
      </c>
      <c r="IG150" s="403">
        <f t="shared" si="413"/>
        <v>0</v>
      </c>
      <c r="IH150" s="403">
        <f t="shared" si="413"/>
        <v>0</v>
      </c>
      <c r="II150" s="403">
        <f t="shared" si="413"/>
        <v>0</v>
      </c>
      <c r="IJ150" s="403">
        <f t="shared" si="413"/>
        <v>0</v>
      </c>
      <c r="IK150" s="403">
        <f t="shared" si="413"/>
        <v>0</v>
      </c>
      <c r="IL150" s="403">
        <f t="shared" si="413"/>
        <v>0</v>
      </c>
      <c r="IM150" s="403">
        <f t="shared" si="413"/>
        <v>0</v>
      </c>
      <c r="IN150" s="403">
        <f t="shared" si="413"/>
        <v>0</v>
      </c>
      <c r="IO150" s="403">
        <f t="shared" si="413"/>
        <v>0</v>
      </c>
      <c r="IP150" s="403">
        <f t="shared" si="413"/>
        <v>0</v>
      </c>
      <c r="IQ150" s="403">
        <f t="shared" si="413"/>
        <v>0</v>
      </c>
      <c r="IR150" s="403">
        <f t="shared" si="413"/>
        <v>0</v>
      </c>
      <c r="IS150" s="403">
        <f t="shared" si="413"/>
        <v>0</v>
      </c>
      <c r="IT150" s="403">
        <f t="shared" si="413"/>
        <v>0</v>
      </c>
      <c r="IU150" s="403">
        <f t="shared" si="413"/>
        <v>0</v>
      </c>
      <c r="IV150" s="403">
        <f t="shared" si="413"/>
        <v>0</v>
      </c>
      <c r="IW150" s="403">
        <f t="shared" si="413"/>
        <v>0</v>
      </c>
      <c r="IX150" s="403">
        <f t="shared" si="413"/>
        <v>0</v>
      </c>
      <c r="IY150" s="403">
        <f t="shared" si="413"/>
        <v>0</v>
      </c>
      <c r="IZ150" s="403">
        <f t="shared" si="413"/>
        <v>0</v>
      </c>
      <c r="JA150" s="403">
        <f t="shared" si="413"/>
        <v>0</v>
      </c>
      <c r="JB150" s="403">
        <f t="shared" si="413"/>
        <v>0</v>
      </c>
      <c r="JC150" s="403">
        <f t="shared" si="413"/>
        <v>0</v>
      </c>
      <c r="JD150" s="403"/>
      <c r="JE150" s="403">
        <f t="shared" ref="JE150:LP150" si="414">IF(and($A150-JE$124&gt;=0,$A150-JE$125&lt;0),JE$132,0)</f>
        <v>0</v>
      </c>
      <c r="JF150" s="403">
        <f t="shared" si="414"/>
        <v>0</v>
      </c>
      <c r="JG150" s="403">
        <f t="shared" si="414"/>
        <v>0</v>
      </c>
      <c r="JH150" s="403">
        <f t="shared" si="414"/>
        <v>0</v>
      </c>
      <c r="JI150" s="403">
        <f t="shared" si="414"/>
        <v>0</v>
      </c>
      <c r="JJ150" s="403">
        <f t="shared" si="414"/>
        <v>0</v>
      </c>
      <c r="JK150" s="403">
        <f t="shared" si="414"/>
        <v>0</v>
      </c>
      <c r="JL150" s="403">
        <f t="shared" si="414"/>
        <v>0</v>
      </c>
      <c r="JM150" s="403">
        <f t="shared" si="414"/>
        <v>0</v>
      </c>
      <c r="JN150" s="403">
        <f t="shared" si="414"/>
        <v>0</v>
      </c>
      <c r="JO150" s="403">
        <f t="shared" si="414"/>
        <v>0</v>
      </c>
      <c r="JP150" s="403">
        <f t="shared" si="414"/>
        <v>0</v>
      </c>
      <c r="JQ150" s="403">
        <f t="shared" si="414"/>
        <v>0</v>
      </c>
      <c r="JR150" s="403">
        <f t="shared" si="414"/>
        <v>0</v>
      </c>
      <c r="JS150" s="403">
        <f t="shared" si="414"/>
        <v>0</v>
      </c>
      <c r="JT150" s="403">
        <f t="shared" si="414"/>
        <v>0</v>
      </c>
      <c r="JU150" s="403">
        <f t="shared" si="414"/>
        <v>0</v>
      </c>
      <c r="JV150" s="403">
        <f t="shared" si="414"/>
        <v>0</v>
      </c>
      <c r="JW150" s="403">
        <f t="shared" si="414"/>
        <v>0</v>
      </c>
      <c r="JX150" s="403">
        <f t="shared" si="414"/>
        <v>0</v>
      </c>
      <c r="JY150" s="403">
        <f t="shared" si="414"/>
        <v>0</v>
      </c>
      <c r="JZ150" s="403">
        <f t="shared" si="414"/>
        <v>0</v>
      </c>
      <c r="KA150" s="403">
        <f t="shared" si="414"/>
        <v>0</v>
      </c>
      <c r="KB150" s="403">
        <f t="shared" si="414"/>
        <v>0</v>
      </c>
      <c r="KC150" s="403">
        <f t="shared" si="414"/>
        <v>0</v>
      </c>
      <c r="KD150" s="403">
        <f t="shared" si="414"/>
        <v>0</v>
      </c>
      <c r="KE150" s="403">
        <f t="shared" si="414"/>
        <v>0</v>
      </c>
      <c r="KF150" s="403">
        <f t="shared" si="414"/>
        <v>0</v>
      </c>
      <c r="KG150" s="403">
        <f t="shared" si="414"/>
        <v>0</v>
      </c>
      <c r="KH150" s="403">
        <f t="shared" si="414"/>
        <v>0</v>
      </c>
      <c r="KI150" s="403">
        <f t="shared" si="414"/>
        <v>0</v>
      </c>
      <c r="KJ150" s="403">
        <f t="shared" si="414"/>
        <v>0</v>
      </c>
      <c r="KK150" s="403">
        <f t="shared" si="414"/>
        <v>0</v>
      </c>
      <c r="KL150" s="403">
        <f t="shared" si="414"/>
        <v>0</v>
      </c>
      <c r="KM150" s="403">
        <f t="shared" si="414"/>
        <v>0</v>
      </c>
      <c r="KN150" s="403">
        <f t="shared" si="414"/>
        <v>0</v>
      </c>
      <c r="KO150" s="403">
        <f t="shared" si="414"/>
        <v>0</v>
      </c>
      <c r="KP150" s="403">
        <f t="shared" si="414"/>
        <v>0</v>
      </c>
      <c r="KQ150" s="403">
        <f t="shared" si="414"/>
        <v>0</v>
      </c>
      <c r="KR150" s="403">
        <f t="shared" si="414"/>
        <v>0</v>
      </c>
      <c r="KS150" s="403">
        <f t="shared" si="414"/>
        <v>0</v>
      </c>
      <c r="KT150" s="403">
        <f t="shared" si="414"/>
        <v>0</v>
      </c>
      <c r="KU150" s="403">
        <f t="shared" si="414"/>
        <v>0</v>
      </c>
      <c r="KV150" s="403">
        <f t="shared" si="414"/>
        <v>0</v>
      </c>
      <c r="KW150" s="403">
        <f t="shared" si="414"/>
        <v>0</v>
      </c>
      <c r="KX150" s="403">
        <f t="shared" si="414"/>
        <v>0</v>
      </c>
      <c r="KY150" s="403">
        <f t="shared" si="414"/>
        <v>0</v>
      </c>
      <c r="KZ150" s="403">
        <f t="shared" si="414"/>
        <v>0</v>
      </c>
      <c r="LA150" s="403">
        <f t="shared" si="414"/>
        <v>0</v>
      </c>
      <c r="LB150" s="403">
        <f t="shared" si="414"/>
        <v>0</v>
      </c>
      <c r="LC150" s="403">
        <f t="shared" si="414"/>
        <v>0</v>
      </c>
      <c r="LD150" s="403">
        <f t="shared" si="414"/>
        <v>0</v>
      </c>
      <c r="LE150" s="403">
        <f t="shared" si="414"/>
        <v>0</v>
      </c>
      <c r="LF150" s="403">
        <f t="shared" si="414"/>
        <v>0</v>
      </c>
      <c r="LG150" s="403">
        <f t="shared" si="414"/>
        <v>0</v>
      </c>
      <c r="LH150" s="403">
        <f t="shared" si="414"/>
        <v>0</v>
      </c>
      <c r="LI150" s="403">
        <f t="shared" si="414"/>
        <v>0</v>
      </c>
      <c r="LJ150" s="403">
        <f t="shared" si="414"/>
        <v>0</v>
      </c>
      <c r="LK150" s="403">
        <f t="shared" si="414"/>
        <v>0</v>
      </c>
      <c r="LL150" s="403">
        <f t="shared" si="414"/>
        <v>0</v>
      </c>
      <c r="LM150" s="403">
        <f t="shared" si="414"/>
        <v>0</v>
      </c>
      <c r="LN150" s="403">
        <f t="shared" si="414"/>
        <v>0</v>
      </c>
      <c r="LO150" s="403">
        <f t="shared" si="414"/>
        <v>0</v>
      </c>
      <c r="LP150" s="403">
        <f t="shared" si="414"/>
        <v>0</v>
      </c>
    </row>
    <row r="151">
      <c r="A151" s="331" t="str">
        <f t="shared" si="327"/>
        <v>12-2026</v>
      </c>
      <c r="B151" s="346">
        <f t="shared" si="333"/>
        <v>8160419.69</v>
      </c>
      <c r="C151" s="346">
        <f t="shared" si="334"/>
        <v>1.001234056</v>
      </c>
      <c r="D151" s="346"/>
      <c r="E151" s="403">
        <f t="shared" ref="E151:BP151" si="415">IF(and($A151-E$124&gt;=0,$A151-E$125&lt;0),E$132,0)</f>
        <v>121708.41</v>
      </c>
      <c r="F151" s="403">
        <f t="shared" si="415"/>
        <v>90594.48</v>
      </c>
      <c r="G151" s="403">
        <f t="shared" si="415"/>
        <v>120000</v>
      </c>
      <c r="H151" s="403">
        <f t="shared" si="415"/>
        <v>129552.28</v>
      </c>
      <c r="I151" s="403">
        <f t="shared" si="415"/>
        <v>107000</v>
      </c>
      <c r="J151" s="403">
        <f t="shared" si="415"/>
        <v>103565</v>
      </c>
      <c r="K151" s="403">
        <f t="shared" si="415"/>
        <v>128418.77</v>
      </c>
      <c r="L151" s="403">
        <f t="shared" si="415"/>
        <v>87232.36</v>
      </c>
      <c r="M151" s="403">
        <f t="shared" si="415"/>
        <v>99881.32</v>
      </c>
      <c r="N151" s="403">
        <f t="shared" si="415"/>
        <v>223221.57</v>
      </c>
      <c r="O151" s="403">
        <f t="shared" si="415"/>
        <v>180593.29</v>
      </c>
      <c r="P151" s="403">
        <f t="shared" si="415"/>
        <v>91968.82</v>
      </c>
      <c r="Q151" s="403">
        <f t="shared" si="415"/>
        <v>102434.8</v>
      </c>
      <c r="R151" s="403">
        <f t="shared" si="415"/>
        <v>181860.19</v>
      </c>
      <c r="S151" s="403">
        <f t="shared" si="415"/>
        <v>208031.99</v>
      </c>
      <c r="T151" s="403">
        <f t="shared" si="415"/>
        <v>217515.94</v>
      </c>
      <c r="U151" s="403">
        <f t="shared" si="415"/>
        <v>195596.52</v>
      </c>
      <c r="V151" s="403">
        <f t="shared" si="415"/>
        <v>184028.25</v>
      </c>
      <c r="W151" s="403">
        <f t="shared" si="415"/>
        <v>168878.71</v>
      </c>
      <c r="X151" s="403">
        <f t="shared" si="415"/>
        <v>162441.03</v>
      </c>
      <c r="Y151" s="403">
        <f t="shared" si="415"/>
        <v>134043.44</v>
      </c>
      <c r="Z151" s="403">
        <f t="shared" si="415"/>
        <v>835.25</v>
      </c>
      <c r="AA151" s="403">
        <f t="shared" si="415"/>
        <v>175069.23</v>
      </c>
      <c r="AB151" s="403">
        <f t="shared" si="415"/>
        <v>159907.69</v>
      </c>
      <c r="AC151" s="403">
        <f t="shared" si="415"/>
        <v>183879.61</v>
      </c>
      <c r="AD151" s="403">
        <f t="shared" si="415"/>
        <v>184851.11</v>
      </c>
      <c r="AE151" s="403">
        <f t="shared" si="415"/>
        <v>240730.29</v>
      </c>
      <c r="AF151" s="403">
        <f t="shared" si="415"/>
        <v>112998.23</v>
      </c>
      <c r="AG151" s="403">
        <f t="shared" si="415"/>
        <v>126237</v>
      </c>
      <c r="AH151" s="403">
        <f t="shared" si="415"/>
        <v>9142.22</v>
      </c>
      <c r="AI151" s="403">
        <f t="shared" si="415"/>
        <v>186686.77</v>
      </c>
      <c r="AJ151" s="403">
        <f t="shared" si="415"/>
        <v>42000</v>
      </c>
      <c r="AK151" s="403">
        <f t="shared" si="415"/>
        <v>271017.63</v>
      </c>
      <c r="AL151" s="403">
        <f t="shared" si="415"/>
        <v>5000</v>
      </c>
      <c r="AM151" s="403">
        <f t="shared" si="415"/>
        <v>127756.57</v>
      </c>
      <c r="AN151" s="403">
        <f t="shared" si="415"/>
        <v>237115.24</v>
      </c>
      <c r="AO151" s="403">
        <f t="shared" si="415"/>
        <v>158167.25</v>
      </c>
      <c r="AP151" s="403">
        <f t="shared" si="415"/>
        <v>103015</v>
      </c>
      <c r="AQ151" s="403">
        <f t="shared" si="415"/>
        <v>155500</v>
      </c>
      <c r="AR151" s="403">
        <f t="shared" si="415"/>
        <v>167620.78</v>
      </c>
      <c r="AS151" s="403">
        <f t="shared" si="415"/>
        <v>191134.2</v>
      </c>
      <c r="AT151" s="403">
        <f t="shared" si="415"/>
        <v>283068.43</v>
      </c>
      <c r="AU151" s="403">
        <f t="shared" si="415"/>
        <v>114804.31</v>
      </c>
      <c r="AV151" s="403">
        <f t="shared" si="415"/>
        <v>109785.34</v>
      </c>
      <c r="AW151" s="403">
        <f t="shared" si="415"/>
        <v>48000</v>
      </c>
      <c r="AX151" s="403">
        <f t="shared" si="415"/>
        <v>164702</v>
      </c>
      <c r="AY151" s="403">
        <f t="shared" si="415"/>
        <v>223255</v>
      </c>
      <c r="AZ151" s="403">
        <f t="shared" si="415"/>
        <v>72000</v>
      </c>
      <c r="BA151" s="403">
        <f t="shared" si="415"/>
        <v>97799.52</v>
      </c>
      <c r="BB151" s="403">
        <f t="shared" si="415"/>
        <v>242596.66</v>
      </c>
      <c r="BC151" s="403">
        <f t="shared" si="415"/>
        <v>108292.85</v>
      </c>
      <c r="BD151" s="403">
        <f t="shared" si="415"/>
        <v>238900</v>
      </c>
      <c r="BE151" s="403">
        <f t="shared" si="415"/>
        <v>101455.9</v>
      </c>
      <c r="BF151" s="403">
        <f t="shared" si="415"/>
        <v>23511.76</v>
      </c>
      <c r="BG151" s="403">
        <f t="shared" si="415"/>
        <v>20008.84</v>
      </c>
      <c r="BH151" s="403">
        <f t="shared" si="415"/>
        <v>77858.98</v>
      </c>
      <c r="BI151" s="403">
        <f t="shared" si="415"/>
        <v>45000</v>
      </c>
      <c r="BJ151" s="403">
        <f t="shared" si="415"/>
        <v>124565</v>
      </c>
      <c r="BK151" s="403">
        <f t="shared" si="415"/>
        <v>25000</v>
      </c>
      <c r="BL151" s="403">
        <f t="shared" si="415"/>
        <v>29885</v>
      </c>
      <c r="BM151" s="403">
        <f t="shared" si="415"/>
        <v>33809.25</v>
      </c>
      <c r="BN151" s="403">
        <f t="shared" si="415"/>
        <v>10969.85</v>
      </c>
      <c r="BO151" s="403">
        <f t="shared" si="415"/>
        <v>77861.76</v>
      </c>
      <c r="BP151" s="403">
        <f t="shared" si="415"/>
        <v>10058</v>
      </c>
      <c r="BQ151" s="403"/>
      <c r="BR151" s="403">
        <f t="shared" ref="BR151:EC151" si="416">IF(and($A151-BR$124&gt;=0,$A151-BR$125&lt;0),BR$132,0)</f>
        <v>0</v>
      </c>
      <c r="BS151" s="403">
        <f t="shared" si="416"/>
        <v>0</v>
      </c>
      <c r="BT151" s="403">
        <f t="shared" si="416"/>
        <v>0</v>
      </c>
      <c r="BU151" s="403">
        <f t="shared" si="416"/>
        <v>0</v>
      </c>
      <c r="BV151" s="403">
        <f t="shared" si="416"/>
        <v>0</v>
      </c>
      <c r="BW151" s="403">
        <f t="shared" si="416"/>
        <v>0</v>
      </c>
      <c r="BX151" s="403">
        <f t="shared" si="416"/>
        <v>0</v>
      </c>
      <c r="BY151" s="403">
        <f t="shared" si="416"/>
        <v>0</v>
      </c>
      <c r="BZ151" s="403">
        <f t="shared" si="416"/>
        <v>0</v>
      </c>
      <c r="CA151" s="403">
        <f t="shared" si="416"/>
        <v>0</v>
      </c>
      <c r="CB151" s="403">
        <f t="shared" si="416"/>
        <v>0</v>
      </c>
      <c r="CC151" s="403">
        <f t="shared" si="416"/>
        <v>0</v>
      </c>
      <c r="CD151" s="403">
        <f t="shared" si="416"/>
        <v>0</v>
      </c>
      <c r="CE151" s="403">
        <f t="shared" si="416"/>
        <v>0</v>
      </c>
      <c r="CF151" s="403">
        <f t="shared" si="416"/>
        <v>0</v>
      </c>
      <c r="CG151" s="403">
        <f t="shared" si="416"/>
        <v>0</v>
      </c>
      <c r="CH151" s="403">
        <f t="shared" si="416"/>
        <v>0</v>
      </c>
      <c r="CI151" s="403">
        <f t="shared" si="416"/>
        <v>0</v>
      </c>
      <c r="CJ151" s="403">
        <f t="shared" si="416"/>
        <v>0</v>
      </c>
      <c r="CK151" s="403">
        <f t="shared" si="416"/>
        <v>0</v>
      </c>
      <c r="CL151" s="403">
        <f t="shared" si="416"/>
        <v>0</v>
      </c>
      <c r="CM151" s="403">
        <f t="shared" si="416"/>
        <v>0</v>
      </c>
      <c r="CN151" s="403">
        <f t="shared" si="416"/>
        <v>0</v>
      </c>
      <c r="CO151" s="403">
        <f t="shared" si="416"/>
        <v>0</v>
      </c>
      <c r="CP151" s="403">
        <f t="shared" si="416"/>
        <v>0</v>
      </c>
      <c r="CQ151" s="403">
        <f t="shared" si="416"/>
        <v>0</v>
      </c>
      <c r="CR151" s="403">
        <f t="shared" si="416"/>
        <v>0</v>
      </c>
      <c r="CS151" s="403">
        <f t="shared" si="416"/>
        <v>0</v>
      </c>
      <c r="CT151" s="403">
        <f t="shared" si="416"/>
        <v>0</v>
      </c>
      <c r="CU151" s="403">
        <f t="shared" si="416"/>
        <v>0</v>
      </c>
      <c r="CV151" s="403">
        <f t="shared" si="416"/>
        <v>0</v>
      </c>
      <c r="CW151" s="403">
        <f t="shared" si="416"/>
        <v>0</v>
      </c>
      <c r="CX151" s="403">
        <f t="shared" si="416"/>
        <v>0</v>
      </c>
      <c r="CY151" s="403">
        <f t="shared" si="416"/>
        <v>0</v>
      </c>
      <c r="CZ151" s="403">
        <f t="shared" si="416"/>
        <v>0</v>
      </c>
      <c r="DA151" s="403">
        <f t="shared" si="416"/>
        <v>0</v>
      </c>
      <c r="DB151" s="403">
        <f t="shared" si="416"/>
        <v>0</v>
      </c>
      <c r="DC151" s="403">
        <f t="shared" si="416"/>
        <v>0</v>
      </c>
      <c r="DD151" s="403">
        <f t="shared" si="416"/>
        <v>0</v>
      </c>
      <c r="DE151" s="403">
        <f t="shared" si="416"/>
        <v>0</v>
      </c>
      <c r="DF151" s="403">
        <f t="shared" si="416"/>
        <v>0</v>
      </c>
      <c r="DG151" s="403">
        <f t="shared" si="416"/>
        <v>0</v>
      </c>
      <c r="DH151" s="403">
        <f t="shared" si="416"/>
        <v>0</v>
      </c>
      <c r="DI151" s="403">
        <f t="shared" si="416"/>
        <v>0</v>
      </c>
      <c r="DJ151" s="403">
        <f t="shared" si="416"/>
        <v>0</v>
      </c>
      <c r="DK151" s="403">
        <f t="shared" si="416"/>
        <v>0</v>
      </c>
      <c r="DL151" s="403">
        <f t="shared" si="416"/>
        <v>0</v>
      </c>
      <c r="DM151" s="403">
        <f t="shared" si="416"/>
        <v>0</v>
      </c>
      <c r="DN151" s="403">
        <f t="shared" si="416"/>
        <v>0</v>
      </c>
      <c r="DO151" s="403">
        <f t="shared" si="416"/>
        <v>0</v>
      </c>
      <c r="DP151" s="403">
        <f t="shared" si="416"/>
        <v>0</v>
      </c>
      <c r="DQ151" s="403">
        <f t="shared" si="416"/>
        <v>0</v>
      </c>
      <c r="DR151" s="403">
        <f t="shared" si="416"/>
        <v>0</v>
      </c>
      <c r="DS151" s="403">
        <f t="shared" si="416"/>
        <v>0</v>
      </c>
      <c r="DT151" s="403">
        <f t="shared" si="416"/>
        <v>0</v>
      </c>
      <c r="DU151" s="403">
        <f t="shared" si="416"/>
        <v>0</v>
      </c>
      <c r="DV151" s="403">
        <f t="shared" si="416"/>
        <v>0</v>
      </c>
      <c r="DW151" s="403">
        <f t="shared" si="416"/>
        <v>0</v>
      </c>
      <c r="DX151" s="403">
        <f t="shared" si="416"/>
        <v>0</v>
      </c>
      <c r="DY151" s="403">
        <f t="shared" si="416"/>
        <v>0</v>
      </c>
      <c r="DZ151" s="403">
        <f t="shared" si="416"/>
        <v>0</v>
      </c>
      <c r="EA151" s="403">
        <f t="shared" si="416"/>
        <v>0</v>
      </c>
      <c r="EB151" s="403">
        <f t="shared" si="416"/>
        <v>0</v>
      </c>
      <c r="EC151" s="403">
        <f t="shared" si="416"/>
        <v>0</v>
      </c>
      <c r="ED151" s="403"/>
      <c r="EE151" s="403">
        <f t="shared" ref="EE151:GP151" si="417">IF(and($A151-EE$124&gt;=0,$A151-EE$125&lt;0),EE$132,0)</f>
        <v>0</v>
      </c>
      <c r="EF151" s="403">
        <f t="shared" si="417"/>
        <v>0</v>
      </c>
      <c r="EG151" s="403">
        <f t="shared" si="417"/>
        <v>0</v>
      </c>
      <c r="EH151" s="403">
        <f t="shared" si="417"/>
        <v>0</v>
      </c>
      <c r="EI151" s="403">
        <f t="shared" si="417"/>
        <v>0</v>
      </c>
      <c r="EJ151" s="403">
        <f t="shared" si="417"/>
        <v>0</v>
      </c>
      <c r="EK151" s="403">
        <f t="shared" si="417"/>
        <v>0</v>
      </c>
      <c r="EL151" s="403">
        <f t="shared" si="417"/>
        <v>0</v>
      </c>
      <c r="EM151" s="403">
        <f t="shared" si="417"/>
        <v>0</v>
      </c>
      <c r="EN151" s="403">
        <f t="shared" si="417"/>
        <v>0</v>
      </c>
      <c r="EO151" s="403">
        <f t="shared" si="417"/>
        <v>0</v>
      </c>
      <c r="EP151" s="403">
        <f t="shared" si="417"/>
        <v>0</v>
      </c>
      <c r="EQ151" s="403">
        <f t="shared" si="417"/>
        <v>0</v>
      </c>
      <c r="ER151" s="403">
        <f t="shared" si="417"/>
        <v>0</v>
      </c>
      <c r="ES151" s="403">
        <f t="shared" si="417"/>
        <v>0</v>
      </c>
      <c r="ET151" s="403">
        <f t="shared" si="417"/>
        <v>0</v>
      </c>
      <c r="EU151" s="403">
        <f t="shared" si="417"/>
        <v>0</v>
      </c>
      <c r="EV151" s="403">
        <f t="shared" si="417"/>
        <v>0</v>
      </c>
      <c r="EW151" s="403">
        <f t="shared" si="417"/>
        <v>0</v>
      </c>
      <c r="EX151" s="403">
        <f t="shared" si="417"/>
        <v>0</v>
      </c>
      <c r="EY151" s="403">
        <f t="shared" si="417"/>
        <v>0</v>
      </c>
      <c r="EZ151" s="403">
        <f t="shared" si="417"/>
        <v>0</v>
      </c>
      <c r="FA151" s="403">
        <f t="shared" si="417"/>
        <v>0</v>
      </c>
      <c r="FB151" s="403">
        <f t="shared" si="417"/>
        <v>0</v>
      </c>
      <c r="FC151" s="403">
        <f t="shared" si="417"/>
        <v>0</v>
      </c>
      <c r="FD151" s="403">
        <f t="shared" si="417"/>
        <v>0</v>
      </c>
      <c r="FE151" s="403">
        <f t="shared" si="417"/>
        <v>0</v>
      </c>
      <c r="FF151" s="403">
        <f t="shared" si="417"/>
        <v>0</v>
      </c>
      <c r="FG151" s="403">
        <f t="shared" si="417"/>
        <v>0</v>
      </c>
      <c r="FH151" s="403">
        <f t="shared" si="417"/>
        <v>0</v>
      </c>
      <c r="FI151" s="403">
        <f t="shared" si="417"/>
        <v>0</v>
      </c>
      <c r="FJ151" s="403">
        <f t="shared" si="417"/>
        <v>0</v>
      </c>
      <c r="FK151" s="403">
        <f t="shared" si="417"/>
        <v>0</v>
      </c>
      <c r="FL151" s="403">
        <f t="shared" si="417"/>
        <v>0</v>
      </c>
      <c r="FM151" s="403">
        <f t="shared" si="417"/>
        <v>0</v>
      </c>
      <c r="FN151" s="403">
        <f t="shared" si="417"/>
        <v>0</v>
      </c>
      <c r="FO151" s="403">
        <f t="shared" si="417"/>
        <v>0</v>
      </c>
      <c r="FP151" s="403">
        <f t="shared" si="417"/>
        <v>0</v>
      </c>
      <c r="FQ151" s="403">
        <f t="shared" si="417"/>
        <v>0</v>
      </c>
      <c r="FR151" s="403">
        <f t="shared" si="417"/>
        <v>0</v>
      </c>
      <c r="FS151" s="403">
        <f t="shared" si="417"/>
        <v>0</v>
      </c>
      <c r="FT151" s="403">
        <f t="shared" si="417"/>
        <v>0</v>
      </c>
      <c r="FU151" s="403">
        <f t="shared" si="417"/>
        <v>0</v>
      </c>
      <c r="FV151" s="403">
        <f t="shared" si="417"/>
        <v>0</v>
      </c>
      <c r="FW151" s="403">
        <f t="shared" si="417"/>
        <v>0</v>
      </c>
      <c r="FX151" s="403">
        <f t="shared" si="417"/>
        <v>0</v>
      </c>
      <c r="FY151" s="403">
        <f t="shared" si="417"/>
        <v>0</v>
      </c>
      <c r="FZ151" s="403">
        <f t="shared" si="417"/>
        <v>0</v>
      </c>
      <c r="GA151" s="403">
        <f t="shared" si="417"/>
        <v>0</v>
      </c>
      <c r="GB151" s="403">
        <f t="shared" si="417"/>
        <v>0</v>
      </c>
      <c r="GC151" s="403">
        <f t="shared" si="417"/>
        <v>0</v>
      </c>
      <c r="GD151" s="403">
        <f t="shared" si="417"/>
        <v>0</v>
      </c>
      <c r="GE151" s="403">
        <f t="shared" si="417"/>
        <v>0</v>
      </c>
      <c r="GF151" s="403">
        <f t="shared" si="417"/>
        <v>0</v>
      </c>
      <c r="GG151" s="403">
        <f t="shared" si="417"/>
        <v>0</v>
      </c>
      <c r="GH151" s="403">
        <f t="shared" si="417"/>
        <v>0</v>
      </c>
      <c r="GI151" s="403">
        <f t="shared" si="417"/>
        <v>0</v>
      </c>
      <c r="GJ151" s="403">
        <f t="shared" si="417"/>
        <v>0</v>
      </c>
      <c r="GK151" s="403">
        <f t="shared" si="417"/>
        <v>0</v>
      </c>
      <c r="GL151" s="403">
        <f t="shared" si="417"/>
        <v>0</v>
      </c>
      <c r="GM151" s="403">
        <f t="shared" si="417"/>
        <v>0</v>
      </c>
      <c r="GN151" s="403">
        <f t="shared" si="417"/>
        <v>0</v>
      </c>
      <c r="GO151" s="403">
        <f t="shared" si="417"/>
        <v>0</v>
      </c>
      <c r="GP151" s="403">
        <f t="shared" si="417"/>
        <v>0</v>
      </c>
      <c r="GQ151" s="403"/>
      <c r="GR151" s="403">
        <f t="shared" ref="GR151:JC151" si="418">IF(and($A151-GR$124&gt;=0,$A151-GR$125&lt;0),GR$132,0)</f>
        <v>0</v>
      </c>
      <c r="GS151" s="403">
        <f t="shared" si="418"/>
        <v>0</v>
      </c>
      <c r="GT151" s="403">
        <f t="shared" si="418"/>
        <v>0</v>
      </c>
      <c r="GU151" s="403">
        <f t="shared" si="418"/>
        <v>0</v>
      </c>
      <c r="GV151" s="403">
        <f t="shared" si="418"/>
        <v>0</v>
      </c>
      <c r="GW151" s="403">
        <f t="shared" si="418"/>
        <v>0</v>
      </c>
      <c r="GX151" s="403">
        <f t="shared" si="418"/>
        <v>0</v>
      </c>
      <c r="GY151" s="403">
        <f t="shared" si="418"/>
        <v>0</v>
      </c>
      <c r="GZ151" s="403">
        <f t="shared" si="418"/>
        <v>0</v>
      </c>
      <c r="HA151" s="403">
        <f t="shared" si="418"/>
        <v>0</v>
      </c>
      <c r="HB151" s="403">
        <f t="shared" si="418"/>
        <v>0</v>
      </c>
      <c r="HC151" s="403">
        <f t="shared" si="418"/>
        <v>0</v>
      </c>
      <c r="HD151" s="403">
        <f t="shared" si="418"/>
        <v>0</v>
      </c>
      <c r="HE151" s="403">
        <f t="shared" si="418"/>
        <v>0</v>
      </c>
      <c r="HF151" s="403">
        <f t="shared" si="418"/>
        <v>0</v>
      </c>
      <c r="HG151" s="403">
        <f t="shared" si="418"/>
        <v>0</v>
      </c>
      <c r="HH151" s="403">
        <f t="shared" si="418"/>
        <v>0</v>
      </c>
      <c r="HI151" s="403">
        <f t="shared" si="418"/>
        <v>0</v>
      </c>
      <c r="HJ151" s="403">
        <f t="shared" si="418"/>
        <v>0</v>
      </c>
      <c r="HK151" s="403">
        <f t="shared" si="418"/>
        <v>0</v>
      </c>
      <c r="HL151" s="403">
        <f t="shared" si="418"/>
        <v>0</v>
      </c>
      <c r="HM151" s="403">
        <f t="shared" si="418"/>
        <v>0</v>
      </c>
      <c r="HN151" s="403">
        <f t="shared" si="418"/>
        <v>0</v>
      </c>
      <c r="HO151" s="403">
        <f t="shared" si="418"/>
        <v>0</v>
      </c>
      <c r="HP151" s="403">
        <f t="shared" si="418"/>
        <v>0</v>
      </c>
      <c r="HQ151" s="403">
        <f t="shared" si="418"/>
        <v>0</v>
      </c>
      <c r="HR151" s="403">
        <f t="shared" si="418"/>
        <v>0</v>
      </c>
      <c r="HS151" s="403">
        <f t="shared" si="418"/>
        <v>0</v>
      </c>
      <c r="HT151" s="403">
        <f t="shared" si="418"/>
        <v>0</v>
      </c>
      <c r="HU151" s="403">
        <f t="shared" si="418"/>
        <v>0</v>
      </c>
      <c r="HV151" s="403">
        <f t="shared" si="418"/>
        <v>0</v>
      </c>
      <c r="HW151" s="403">
        <f t="shared" si="418"/>
        <v>0</v>
      </c>
      <c r="HX151" s="403">
        <f t="shared" si="418"/>
        <v>0</v>
      </c>
      <c r="HY151" s="403">
        <f t="shared" si="418"/>
        <v>0</v>
      </c>
      <c r="HZ151" s="403">
        <f t="shared" si="418"/>
        <v>0</v>
      </c>
      <c r="IA151" s="403">
        <f t="shared" si="418"/>
        <v>0</v>
      </c>
      <c r="IB151" s="403">
        <f t="shared" si="418"/>
        <v>0</v>
      </c>
      <c r="IC151" s="403">
        <f t="shared" si="418"/>
        <v>0</v>
      </c>
      <c r="ID151" s="403">
        <f t="shared" si="418"/>
        <v>0</v>
      </c>
      <c r="IE151" s="403">
        <f t="shared" si="418"/>
        <v>0</v>
      </c>
      <c r="IF151" s="403">
        <f t="shared" si="418"/>
        <v>0</v>
      </c>
      <c r="IG151" s="403">
        <f t="shared" si="418"/>
        <v>0</v>
      </c>
      <c r="IH151" s="403">
        <f t="shared" si="418"/>
        <v>0</v>
      </c>
      <c r="II151" s="403">
        <f t="shared" si="418"/>
        <v>0</v>
      </c>
      <c r="IJ151" s="403">
        <f t="shared" si="418"/>
        <v>0</v>
      </c>
      <c r="IK151" s="403">
        <f t="shared" si="418"/>
        <v>0</v>
      </c>
      <c r="IL151" s="403">
        <f t="shared" si="418"/>
        <v>0</v>
      </c>
      <c r="IM151" s="403">
        <f t="shared" si="418"/>
        <v>0</v>
      </c>
      <c r="IN151" s="403">
        <f t="shared" si="418"/>
        <v>0</v>
      </c>
      <c r="IO151" s="403">
        <f t="shared" si="418"/>
        <v>0</v>
      </c>
      <c r="IP151" s="403">
        <f t="shared" si="418"/>
        <v>0</v>
      </c>
      <c r="IQ151" s="403">
        <f t="shared" si="418"/>
        <v>0</v>
      </c>
      <c r="IR151" s="403">
        <f t="shared" si="418"/>
        <v>0</v>
      </c>
      <c r="IS151" s="403">
        <f t="shared" si="418"/>
        <v>0</v>
      </c>
      <c r="IT151" s="403">
        <f t="shared" si="418"/>
        <v>0</v>
      </c>
      <c r="IU151" s="403">
        <f t="shared" si="418"/>
        <v>0</v>
      </c>
      <c r="IV151" s="403">
        <f t="shared" si="418"/>
        <v>0</v>
      </c>
      <c r="IW151" s="403">
        <f t="shared" si="418"/>
        <v>0</v>
      </c>
      <c r="IX151" s="403">
        <f t="shared" si="418"/>
        <v>0</v>
      </c>
      <c r="IY151" s="403">
        <f t="shared" si="418"/>
        <v>0</v>
      </c>
      <c r="IZ151" s="403">
        <f t="shared" si="418"/>
        <v>0</v>
      </c>
      <c r="JA151" s="403">
        <f t="shared" si="418"/>
        <v>0</v>
      </c>
      <c r="JB151" s="403">
        <f t="shared" si="418"/>
        <v>0</v>
      </c>
      <c r="JC151" s="403">
        <f t="shared" si="418"/>
        <v>0</v>
      </c>
      <c r="JD151" s="403"/>
      <c r="JE151" s="403">
        <f t="shared" ref="JE151:LP151" si="419">IF(and($A151-JE$124&gt;=0,$A151-JE$125&lt;0),JE$132,0)</f>
        <v>0</v>
      </c>
      <c r="JF151" s="403">
        <f t="shared" si="419"/>
        <v>0</v>
      </c>
      <c r="JG151" s="403">
        <f t="shared" si="419"/>
        <v>0</v>
      </c>
      <c r="JH151" s="403">
        <f t="shared" si="419"/>
        <v>0</v>
      </c>
      <c r="JI151" s="403">
        <f t="shared" si="419"/>
        <v>0</v>
      </c>
      <c r="JJ151" s="403">
        <f t="shared" si="419"/>
        <v>0</v>
      </c>
      <c r="JK151" s="403">
        <f t="shared" si="419"/>
        <v>0</v>
      </c>
      <c r="JL151" s="403">
        <f t="shared" si="419"/>
        <v>0</v>
      </c>
      <c r="JM151" s="403">
        <f t="shared" si="419"/>
        <v>0</v>
      </c>
      <c r="JN151" s="403">
        <f t="shared" si="419"/>
        <v>0</v>
      </c>
      <c r="JO151" s="403">
        <f t="shared" si="419"/>
        <v>0</v>
      </c>
      <c r="JP151" s="403">
        <f t="shared" si="419"/>
        <v>0</v>
      </c>
      <c r="JQ151" s="403">
        <f t="shared" si="419"/>
        <v>0</v>
      </c>
      <c r="JR151" s="403">
        <f t="shared" si="419"/>
        <v>0</v>
      </c>
      <c r="JS151" s="403">
        <f t="shared" si="419"/>
        <v>0</v>
      </c>
      <c r="JT151" s="403">
        <f t="shared" si="419"/>
        <v>0</v>
      </c>
      <c r="JU151" s="403">
        <f t="shared" si="419"/>
        <v>0</v>
      </c>
      <c r="JV151" s="403">
        <f t="shared" si="419"/>
        <v>0</v>
      </c>
      <c r="JW151" s="403">
        <f t="shared" si="419"/>
        <v>0</v>
      </c>
      <c r="JX151" s="403">
        <f t="shared" si="419"/>
        <v>0</v>
      </c>
      <c r="JY151" s="403">
        <f t="shared" si="419"/>
        <v>0</v>
      </c>
      <c r="JZ151" s="403">
        <f t="shared" si="419"/>
        <v>0</v>
      </c>
      <c r="KA151" s="403">
        <f t="shared" si="419"/>
        <v>0</v>
      </c>
      <c r="KB151" s="403">
        <f t="shared" si="419"/>
        <v>0</v>
      </c>
      <c r="KC151" s="403">
        <f t="shared" si="419"/>
        <v>0</v>
      </c>
      <c r="KD151" s="403">
        <f t="shared" si="419"/>
        <v>0</v>
      </c>
      <c r="KE151" s="403">
        <f t="shared" si="419"/>
        <v>0</v>
      </c>
      <c r="KF151" s="403">
        <f t="shared" si="419"/>
        <v>0</v>
      </c>
      <c r="KG151" s="403">
        <f t="shared" si="419"/>
        <v>0</v>
      </c>
      <c r="KH151" s="403">
        <f t="shared" si="419"/>
        <v>0</v>
      </c>
      <c r="KI151" s="403">
        <f t="shared" si="419"/>
        <v>0</v>
      </c>
      <c r="KJ151" s="403">
        <f t="shared" si="419"/>
        <v>0</v>
      </c>
      <c r="KK151" s="403">
        <f t="shared" si="419"/>
        <v>0</v>
      </c>
      <c r="KL151" s="403">
        <f t="shared" si="419"/>
        <v>0</v>
      </c>
      <c r="KM151" s="403">
        <f t="shared" si="419"/>
        <v>0</v>
      </c>
      <c r="KN151" s="403">
        <f t="shared" si="419"/>
        <v>0</v>
      </c>
      <c r="KO151" s="403">
        <f t="shared" si="419"/>
        <v>0</v>
      </c>
      <c r="KP151" s="403">
        <f t="shared" si="419"/>
        <v>0</v>
      </c>
      <c r="KQ151" s="403">
        <f t="shared" si="419"/>
        <v>0</v>
      </c>
      <c r="KR151" s="403">
        <f t="shared" si="419"/>
        <v>0</v>
      </c>
      <c r="KS151" s="403">
        <f t="shared" si="419"/>
        <v>0</v>
      </c>
      <c r="KT151" s="403">
        <f t="shared" si="419"/>
        <v>0</v>
      </c>
      <c r="KU151" s="403">
        <f t="shared" si="419"/>
        <v>0</v>
      </c>
      <c r="KV151" s="403">
        <f t="shared" si="419"/>
        <v>0</v>
      </c>
      <c r="KW151" s="403">
        <f t="shared" si="419"/>
        <v>0</v>
      </c>
      <c r="KX151" s="403">
        <f t="shared" si="419"/>
        <v>0</v>
      </c>
      <c r="KY151" s="403">
        <f t="shared" si="419"/>
        <v>0</v>
      </c>
      <c r="KZ151" s="403">
        <f t="shared" si="419"/>
        <v>0</v>
      </c>
      <c r="LA151" s="403">
        <f t="shared" si="419"/>
        <v>0</v>
      </c>
      <c r="LB151" s="403">
        <f t="shared" si="419"/>
        <v>0</v>
      </c>
      <c r="LC151" s="403">
        <f t="shared" si="419"/>
        <v>0</v>
      </c>
      <c r="LD151" s="403">
        <f t="shared" si="419"/>
        <v>0</v>
      </c>
      <c r="LE151" s="403">
        <f t="shared" si="419"/>
        <v>0</v>
      </c>
      <c r="LF151" s="403">
        <f t="shared" si="419"/>
        <v>0</v>
      </c>
      <c r="LG151" s="403">
        <f t="shared" si="419"/>
        <v>0</v>
      </c>
      <c r="LH151" s="403">
        <f t="shared" si="419"/>
        <v>0</v>
      </c>
      <c r="LI151" s="403">
        <f t="shared" si="419"/>
        <v>0</v>
      </c>
      <c r="LJ151" s="403">
        <f t="shared" si="419"/>
        <v>0</v>
      </c>
      <c r="LK151" s="403">
        <f t="shared" si="419"/>
        <v>0</v>
      </c>
      <c r="LL151" s="403">
        <f t="shared" si="419"/>
        <v>0</v>
      </c>
      <c r="LM151" s="403">
        <f t="shared" si="419"/>
        <v>0</v>
      </c>
      <c r="LN151" s="403">
        <f t="shared" si="419"/>
        <v>0</v>
      </c>
      <c r="LO151" s="403">
        <f t="shared" si="419"/>
        <v>0</v>
      </c>
      <c r="LP151" s="403">
        <f t="shared" si="419"/>
        <v>0</v>
      </c>
    </row>
    <row r="152">
      <c r="A152" s="331" t="str">
        <f t="shared" si="327"/>
        <v>03-2027</v>
      </c>
      <c r="B152" s="346">
        <f t="shared" si="333"/>
        <v>8160419.69</v>
      </c>
      <c r="C152" s="346">
        <f t="shared" si="334"/>
        <v>1.001234056</v>
      </c>
      <c r="D152" s="346"/>
      <c r="E152" s="403">
        <f t="shared" ref="E152:BP152" si="420">IF(and($A152-E$124&gt;=0,$A152-E$125&lt;0),E$132,0)</f>
        <v>121708.41</v>
      </c>
      <c r="F152" s="403">
        <f t="shared" si="420"/>
        <v>90594.48</v>
      </c>
      <c r="G152" s="403">
        <f t="shared" si="420"/>
        <v>120000</v>
      </c>
      <c r="H152" s="403">
        <f t="shared" si="420"/>
        <v>129552.28</v>
      </c>
      <c r="I152" s="403">
        <f t="shared" si="420"/>
        <v>107000</v>
      </c>
      <c r="J152" s="403">
        <f t="shared" si="420"/>
        <v>103565</v>
      </c>
      <c r="K152" s="403">
        <f t="shared" si="420"/>
        <v>128418.77</v>
      </c>
      <c r="L152" s="403">
        <f t="shared" si="420"/>
        <v>87232.36</v>
      </c>
      <c r="M152" s="403">
        <f t="shared" si="420"/>
        <v>99881.32</v>
      </c>
      <c r="N152" s="403">
        <f t="shared" si="420"/>
        <v>223221.57</v>
      </c>
      <c r="O152" s="403">
        <f t="shared" si="420"/>
        <v>180593.29</v>
      </c>
      <c r="P152" s="403">
        <f t="shared" si="420"/>
        <v>91968.82</v>
      </c>
      <c r="Q152" s="403">
        <f t="shared" si="420"/>
        <v>102434.8</v>
      </c>
      <c r="R152" s="403">
        <f t="shared" si="420"/>
        <v>181860.19</v>
      </c>
      <c r="S152" s="403">
        <f t="shared" si="420"/>
        <v>208031.99</v>
      </c>
      <c r="T152" s="403">
        <f t="shared" si="420"/>
        <v>217515.94</v>
      </c>
      <c r="U152" s="403">
        <f t="shared" si="420"/>
        <v>195596.52</v>
      </c>
      <c r="V152" s="403">
        <f t="shared" si="420"/>
        <v>184028.25</v>
      </c>
      <c r="W152" s="403">
        <f t="shared" si="420"/>
        <v>168878.71</v>
      </c>
      <c r="X152" s="403">
        <f t="shared" si="420"/>
        <v>162441.03</v>
      </c>
      <c r="Y152" s="403">
        <f t="shared" si="420"/>
        <v>134043.44</v>
      </c>
      <c r="Z152" s="403">
        <f t="shared" si="420"/>
        <v>835.25</v>
      </c>
      <c r="AA152" s="403">
        <f t="shared" si="420"/>
        <v>175069.23</v>
      </c>
      <c r="AB152" s="403">
        <f t="shared" si="420"/>
        <v>159907.69</v>
      </c>
      <c r="AC152" s="403">
        <f t="shared" si="420"/>
        <v>183879.61</v>
      </c>
      <c r="AD152" s="403">
        <f t="shared" si="420"/>
        <v>184851.11</v>
      </c>
      <c r="AE152" s="403">
        <f t="shared" si="420"/>
        <v>240730.29</v>
      </c>
      <c r="AF152" s="403">
        <f t="shared" si="420"/>
        <v>112998.23</v>
      </c>
      <c r="AG152" s="403">
        <f t="shared" si="420"/>
        <v>126237</v>
      </c>
      <c r="AH152" s="403">
        <f t="shared" si="420"/>
        <v>9142.22</v>
      </c>
      <c r="AI152" s="403">
        <f t="shared" si="420"/>
        <v>186686.77</v>
      </c>
      <c r="AJ152" s="403">
        <f t="shared" si="420"/>
        <v>42000</v>
      </c>
      <c r="AK152" s="403">
        <f t="shared" si="420"/>
        <v>271017.63</v>
      </c>
      <c r="AL152" s="403">
        <f t="shared" si="420"/>
        <v>5000</v>
      </c>
      <c r="AM152" s="403">
        <f t="shared" si="420"/>
        <v>127756.57</v>
      </c>
      <c r="AN152" s="403">
        <f t="shared" si="420"/>
        <v>237115.24</v>
      </c>
      <c r="AO152" s="403">
        <f t="shared" si="420"/>
        <v>158167.25</v>
      </c>
      <c r="AP152" s="403">
        <f t="shared" si="420"/>
        <v>103015</v>
      </c>
      <c r="AQ152" s="403">
        <f t="shared" si="420"/>
        <v>155500</v>
      </c>
      <c r="AR152" s="403">
        <f t="shared" si="420"/>
        <v>167620.78</v>
      </c>
      <c r="AS152" s="403">
        <f t="shared" si="420"/>
        <v>191134.2</v>
      </c>
      <c r="AT152" s="403">
        <f t="shared" si="420"/>
        <v>283068.43</v>
      </c>
      <c r="AU152" s="403">
        <f t="shared" si="420"/>
        <v>114804.31</v>
      </c>
      <c r="AV152" s="403">
        <f t="shared" si="420"/>
        <v>109785.34</v>
      </c>
      <c r="AW152" s="403">
        <f t="shared" si="420"/>
        <v>48000</v>
      </c>
      <c r="AX152" s="403">
        <f t="shared" si="420"/>
        <v>164702</v>
      </c>
      <c r="AY152" s="403">
        <f t="shared" si="420"/>
        <v>223255</v>
      </c>
      <c r="AZ152" s="403">
        <f t="shared" si="420"/>
        <v>72000</v>
      </c>
      <c r="BA152" s="403">
        <f t="shared" si="420"/>
        <v>97799.52</v>
      </c>
      <c r="BB152" s="403">
        <f t="shared" si="420"/>
        <v>242596.66</v>
      </c>
      <c r="BC152" s="403">
        <f t="shared" si="420"/>
        <v>108292.85</v>
      </c>
      <c r="BD152" s="403">
        <f t="shared" si="420"/>
        <v>238900</v>
      </c>
      <c r="BE152" s="403">
        <f t="shared" si="420"/>
        <v>101455.9</v>
      </c>
      <c r="BF152" s="403">
        <f t="shared" si="420"/>
        <v>23511.76</v>
      </c>
      <c r="BG152" s="403">
        <f t="shared" si="420"/>
        <v>20008.84</v>
      </c>
      <c r="BH152" s="403">
        <f t="shared" si="420"/>
        <v>77858.98</v>
      </c>
      <c r="BI152" s="403">
        <f t="shared" si="420"/>
        <v>45000</v>
      </c>
      <c r="BJ152" s="403">
        <f t="shared" si="420"/>
        <v>124565</v>
      </c>
      <c r="BK152" s="403">
        <f t="shared" si="420"/>
        <v>25000</v>
      </c>
      <c r="BL152" s="403">
        <f t="shared" si="420"/>
        <v>29885</v>
      </c>
      <c r="BM152" s="403">
        <f t="shared" si="420"/>
        <v>33809.25</v>
      </c>
      <c r="BN152" s="403">
        <f t="shared" si="420"/>
        <v>10969.85</v>
      </c>
      <c r="BO152" s="403">
        <f t="shared" si="420"/>
        <v>77861.76</v>
      </c>
      <c r="BP152" s="403">
        <f t="shared" si="420"/>
        <v>10058</v>
      </c>
      <c r="BQ152" s="403"/>
      <c r="BR152" s="403">
        <f t="shared" ref="BR152:EC152" si="421">IF(and($A152-BR$124&gt;=0,$A152-BR$125&lt;0),BR$132,0)</f>
        <v>0</v>
      </c>
      <c r="BS152" s="403">
        <f t="shared" si="421"/>
        <v>0</v>
      </c>
      <c r="BT152" s="403">
        <f t="shared" si="421"/>
        <v>0</v>
      </c>
      <c r="BU152" s="403">
        <f t="shared" si="421"/>
        <v>0</v>
      </c>
      <c r="BV152" s="403">
        <f t="shared" si="421"/>
        <v>0</v>
      </c>
      <c r="BW152" s="403">
        <f t="shared" si="421"/>
        <v>0</v>
      </c>
      <c r="BX152" s="403">
        <f t="shared" si="421"/>
        <v>0</v>
      </c>
      <c r="BY152" s="403">
        <f t="shared" si="421"/>
        <v>0</v>
      </c>
      <c r="BZ152" s="403">
        <f t="shared" si="421"/>
        <v>0</v>
      </c>
      <c r="CA152" s="403">
        <f t="shared" si="421"/>
        <v>0</v>
      </c>
      <c r="CB152" s="403">
        <f t="shared" si="421"/>
        <v>0</v>
      </c>
      <c r="CC152" s="403">
        <f t="shared" si="421"/>
        <v>0</v>
      </c>
      <c r="CD152" s="403">
        <f t="shared" si="421"/>
        <v>0</v>
      </c>
      <c r="CE152" s="403">
        <f t="shared" si="421"/>
        <v>0</v>
      </c>
      <c r="CF152" s="403">
        <f t="shared" si="421"/>
        <v>0</v>
      </c>
      <c r="CG152" s="403">
        <f t="shared" si="421"/>
        <v>0</v>
      </c>
      <c r="CH152" s="403">
        <f t="shared" si="421"/>
        <v>0</v>
      </c>
      <c r="CI152" s="403">
        <f t="shared" si="421"/>
        <v>0</v>
      </c>
      <c r="CJ152" s="403">
        <f t="shared" si="421"/>
        <v>0</v>
      </c>
      <c r="CK152" s="403">
        <f t="shared" si="421"/>
        <v>0</v>
      </c>
      <c r="CL152" s="403">
        <f t="shared" si="421"/>
        <v>0</v>
      </c>
      <c r="CM152" s="403">
        <f t="shared" si="421"/>
        <v>0</v>
      </c>
      <c r="CN152" s="403">
        <f t="shared" si="421"/>
        <v>0</v>
      </c>
      <c r="CO152" s="403">
        <f t="shared" si="421"/>
        <v>0</v>
      </c>
      <c r="CP152" s="403">
        <f t="shared" si="421"/>
        <v>0</v>
      </c>
      <c r="CQ152" s="403">
        <f t="shared" si="421"/>
        <v>0</v>
      </c>
      <c r="CR152" s="403">
        <f t="shared" si="421"/>
        <v>0</v>
      </c>
      <c r="CS152" s="403">
        <f t="shared" si="421"/>
        <v>0</v>
      </c>
      <c r="CT152" s="403">
        <f t="shared" si="421"/>
        <v>0</v>
      </c>
      <c r="CU152" s="403">
        <f t="shared" si="421"/>
        <v>0</v>
      </c>
      <c r="CV152" s="403">
        <f t="shared" si="421"/>
        <v>0</v>
      </c>
      <c r="CW152" s="403">
        <f t="shared" si="421"/>
        <v>0</v>
      </c>
      <c r="CX152" s="403">
        <f t="shared" si="421"/>
        <v>0</v>
      </c>
      <c r="CY152" s="403">
        <f t="shared" si="421"/>
        <v>0</v>
      </c>
      <c r="CZ152" s="403">
        <f t="shared" si="421"/>
        <v>0</v>
      </c>
      <c r="DA152" s="403">
        <f t="shared" si="421"/>
        <v>0</v>
      </c>
      <c r="DB152" s="403">
        <f t="shared" si="421"/>
        <v>0</v>
      </c>
      <c r="DC152" s="403">
        <f t="shared" si="421"/>
        <v>0</v>
      </c>
      <c r="DD152" s="403">
        <f t="shared" si="421"/>
        <v>0</v>
      </c>
      <c r="DE152" s="403">
        <f t="shared" si="421"/>
        <v>0</v>
      </c>
      <c r="DF152" s="403">
        <f t="shared" si="421"/>
        <v>0</v>
      </c>
      <c r="DG152" s="403">
        <f t="shared" si="421"/>
        <v>0</v>
      </c>
      <c r="DH152" s="403">
        <f t="shared" si="421"/>
        <v>0</v>
      </c>
      <c r="DI152" s="403">
        <f t="shared" si="421"/>
        <v>0</v>
      </c>
      <c r="DJ152" s="403">
        <f t="shared" si="421"/>
        <v>0</v>
      </c>
      <c r="DK152" s="403">
        <f t="shared" si="421"/>
        <v>0</v>
      </c>
      <c r="DL152" s="403">
        <f t="shared" si="421"/>
        <v>0</v>
      </c>
      <c r="DM152" s="403">
        <f t="shared" si="421"/>
        <v>0</v>
      </c>
      <c r="DN152" s="403">
        <f t="shared" si="421"/>
        <v>0</v>
      </c>
      <c r="DO152" s="403">
        <f t="shared" si="421"/>
        <v>0</v>
      </c>
      <c r="DP152" s="403">
        <f t="shared" si="421"/>
        <v>0</v>
      </c>
      <c r="DQ152" s="403">
        <f t="shared" si="421"/>
        <v>0</v>
      </c>
      <c r="DR152" s="403">
        <f t="shared" si="421"/>
        <v>0</v>
      </c>
      <c r="DS152" s="403">
        <f t="shared" si="421"/>
        <v>0</v>
      </c>
      <c r="DT152" s="403">
        <f t="shared" si="421"/>
        <v>0</v>
      </c>
      <c r="DU152" s="403">
        <f t="shared" si="421"/>
        <v>0</v>
      </c>
      <c r="DV152" s="403">
        <f t="shared" si="421"/>
        <v>0</v>
      </c>
      <c r="DW152" s="403">
        <f t="shared" si="421"/>
        <v>0</v>
      </c>
      <c r="DX152" s="403">
        <f t="shared" si="421"/>
        <v>0</v>
      </c>
      <c r="DY152" s="403">
        <f t="shared" si="421"/>
        <v>0</v>
      </c>
      <c r="DZ152" s="403">
        <f t="shared" si="421"/>
        <v>0</v>
      </c>
      <c r="EA152" s="403">
        <f t="shared" si="421"/>
        <v>0</v>
      </c>
      <c r="EB152" s="403">
        <f t="shared" si="421"/>
        <v>0</v>
      </c>
      <c r="EC152" s="403">
        <f t="shared" si="421"/>
        <v>0</v>
      </c>
      <c r="ED152" s="403"/>
      <c r="EE152" s="403">
        <f t="shared" ref="EE152:GP152" si="422">IF(and($A152-EE$124&gt;=0,$A152-EE$125&lt;0),EE$132,0)</f>
        <v>0</v>
      </c>
      <c r="EF152" s="403">
        <f t="shared" si="422"/>
        <v>0</v>
      </c>
      <c r="EG152" s="403">
        <f t="shared" si="422"/>
        <v>0</v>
      </c>
      <c r="EH152" s="403">
        <f t="shared" si="422"/>
        <v>0</v>
      </c>
      <c r="EI152" s="403">
        <f t="shared" si="422"/>
        <v>0</v>
      </c>
      <c r="EJ152" s="403">
        <f t="shared" si="422"/>
        <v>0</v>
      </c>
      <c r="EK152" s="403">
        <f t="shared" si="422"/>
        <v>0</v>
      </c>
      <c r="EL152" s="403">
        <f t="shared" si="422"/>
        <v>0</v>
      </c>
      <c r="EM152" s="403">
        <f t="shared" si="422"/>
        <v>0</v>
      </c>
      <c r="EN152" s="403">
        <f t="shared" si="422"/>
        <v>0</v>
      </c>
      <c r="EO152" s="403">
        <f t="shared" si="422"/>
        <v>0</v>
      </c>
      <c r="EP152" s="403">
        <f t="shared" si="422"/>
        <v>0</v>
      </c>
      <c r="EQ152" s="403">
        <f t="shared" si="422"/>
        <v>0</v>
      </c>
      <c r="ER152" s="403">
        <f t="shared" si="422"/>
        <v>0</v>
      </c>
      <c r="ES152" s="403">
        <f t="shared" si="422"/>
        <v>0</v>
      </c>
      <c r="ET152" s="403">
        <f t="shared" si="422"/>
        <v>0</v>
      </c>
      <c r="EU152" s="403">
        <f t="shared" si="422"/>
        <v>0</v>
      </c>
      <c r="EV152" s="403">
        <f t="shared" si="422"/>
        <v>0</v>
      </c>
      <c r="EW152" s="403">
        <f t="shared" si="422"/>
        <v>0</v>
      </c>
      <c r="EX152" s="403">
        <f t="shared" si="422"/>
        <v>0</v>
      </c>
      <c r="EY152" s="403">
        <f t="shared" si="422"/>
        <v>0</v>
      </c>
      <c r="EZ152" s="403">
        <f t="shared" si="422"/>
        <v>0</v>
      </c>
      <c r="FA152" s="403">
        <f t="shared" si="422"/>
        <v>0</v>
      </c>
      <c r="FB152" s="403">
        <f t="shared" si="422"/>
        <v>0</v>
      </c>
      <c r="FC152" s="403">
        <f t="shared" si="422"/>
        <v>0</v>
      </c>
      <c r="FD152" s="403">
        <f t="shared" si="422"/>
        <v>0</v>
      </c>
      <c r="FE152" s="403">
        <f t="shared" si="422"/>
        <v>0</v>
      </c>
      <c r="FF152" s="403">
        <f t="shared" si="422"/>
        <v>0</v>
      </c>
      <c r="FG152" s="403">
        <f t="shared" si="422"/>
        <v>0</v>
      </c>
      <c r="FH152" s="403">
        <f t="shared" si="422"/>
        <v>0</v>
      </c>
      <c r="FI152" s="403">
        <f t="shared" si="422"/>
        <v>0</v>
      </c>
      <c r="FJ152" s="403">
        <f t="shared" si="422"/>
        <v>0</v>
      </c>
      <c r="FK152" s="403">
        <f t="shared" si="422"/>
        <v>0</v>
      </c>
      <c r="FL152" s="403">
        <f t="shared" si="422"/>
        <v>0</v>
      </c>
      <c r="FM152" s="403">
        <f t="shared" si="422"/>
        <v>0</v>
      </c>
      <c r="FN152" s="403">
        <f t="shared" si="422"/>
        <v>0</v>
      </c>
      <c r="FO152" s="403">
        <f t="shared" si="422"/>
        <v>0</v>
      </c>
      <c r="FP152" s="403">
        <f t="shared" si="422"/>
        <v>0</v>
      </c>
      <c r="FQ152" s="403">
        <f t="shared" si="422"/>
        <v>0</v>
      </c>
      <c r="FR152" s="403">
        <f t="shared" si="422"/>
        <v>0</v>
      </c>
      <c r="FS152" s="403">
        <f t="shared" si="422"/>
        <v>0</v>
      </c>
      <c r="FT152" s="403">
        <f t="shared" si="422"/>
        <v>0</v>
      </c>
      <c r="FU152" s="403">
        <f t="shared" si="422"/>
        <v>0</v>
      </c>
      <c r="FV152" s="403">
        <f t="shared" si="422"/>
        <v>0</v>
      </c>
      <c r="FW152" s="403">
        <f t="shared" si="422"/>
        <v>0</v>
      </c>
      <c r="FX152" s="403">
        <f t="shared" si="422"/>
        <v>0</v>
      </c>
      <c r="FY152" s="403">
        <f t="shared" si="422"/>
        <v>0</v>
      </c>
      <c r="FZ152" s="403">
        <f t="shared" si="422"/>
        <v>0</v>
      </c>
      <c r="GA152" s="403">
        <f t="shared" si="422"/>
        <v>0</v>
      </c>
      <c r="GB152" s="403">
        <f t="shared" si="422"/>
        <v>0</v>
      </c>
      <c r="GC152" s="403">
        <f t="shared" si="422"/>
        <v>0</v>
      </c>
      <c r="GD152" s="403">
        <f t="shared" si="422"/>
        <v>0</v>
      </c>
      <c r="GE152" s="403">
        <f t="shared" si="422"/>
        <v>0</v>
      </c>
      <c r="GF152" s="403">
        <f t="shared" si="422"/>
        <v>0</v>
      </c>
      <c r="GG152" s="403">
        <f t="shared" si="422"/>
        <v>0</v>
      </c>
      <c r="GH152" s="403">
        <f t="shared" si="422"/>
        <v>0</v>
      </c>
      <c r="GI152" s="403">
        <f t="shared" si="422"/>
        <v>0</v>
      </c>
      <c r="GJ152" s="403">
        <f t="shared" si="422"/>
        <v>0</v>
      </c>
      <c r="GK152" s="403">
        <f t="shared" si="422"/>
        <v>0</v>
      </c>
      <c r="GL152" s="403">
        <f t="shared" si="422"/>
        <v>0</v>
      </c>
      <c r="GM152" s="403">
        <f t="shared" si="422"/>
        <v>0</v>
      </c>
      <c r="GN152" s="403">
        <f t="shared" si="422"/>
        <v>0</v>
      </c>
      <c r="GO152" s="403">
        <f t="shared" si="422"/>
        <v>0</v>
      </c>
      <c r="GP152" s="403">
        <f t="shared" si="422"/>
        <v>0</v>
      </c>
      <c r="GQ152" s="403"/>
      <c r="GR152" s="403">
        <f t="shared" ref="GR152:JC152" si="423">IF(and($A152-GR$124&gt;=0,$A152-GR$125&lt;0),GR$132,0)</f>
        <v>0</v>
      </c>
      <c r="GS152" s="403">
        <f t="shared" si="423"/>
        <v>0</v>
      </c>
      <c r="GT152" s="403">
        <f t="shared" si="423"/>
        <v>0</v>
      </c>
      <c r="GU152" s="403">
        <f t="shared" si="423"/>
        <v>0</v>
      </c>
      <c r="GV152" s="403">
        <f t="shared" si="423"/>
        <v>0</v>
      </c>
      <c r="GW152" s="403">
        <f t="shared" si="423"/>
        <v>0</v>
      </c>
      <c r="GX152" s="403">
        <f t="shared" si="423"/>
        <v>0</v>
      </c>
      <c r="GY152" s="403">
        <f t="shared" si="423"/>
        <v>0</v>
      </c>
      <c r="GZ152" s="403">
        <f t="shared" si="423"/>
        <v>0</v>
      </c>
      <c r="HA152" s="403">
        <f t="shared" si="423"/>
        <v>0</v>
      </c>
      <c r="HB152" s="403">
        <f t="shared" si="423"/>
        <v>0</v>
      </c>
      <c r="HC152" s="403">
        <f t="shared" si="423"/>
        <v>0</v>
      </c>
      <c r="HD152" s="403">
        <f t="shared" si="423"/>
        <v>0</v>
      </c>
      <c r="HE152" s="403">
        <f t="shared" si="423"/>
        <v>0</v>
      </c>
      <c r="HF152" s="403">
        <f t="shared" si="423"/>
        <v>0</v>
      </c>
      <c r="HG152" s="403">
        <f t="shared" si="423"/>
        <v>0</v>
      </c>
      <c r="HH152" s="403">
        <f t="shared" si="423"/>
        <v>0</v>
      </c>
      <c r="HI152" s="403">
        <f t="shared" si="423"/>
        <v>0</v>
      </c>
      <c r="HJ152" s="403">
        <f t="shared" si="423"/>
        <v>0</v>
      </c>
      <c r="HK152" s="403">
        <f t="shared" si="423"/>
        <v>0</v>
      </c>
      <c r="HL152" s="403">
        <f t="shared" si="423"/>
        <v>0</v>
      </c>
      <c r="HM152" s="403">
        <f t="shared" si="423"/>
        <v>0</v>
      </c>
      <c r="HN152" s="403">
        <f t="shared" si="423"/>
        <v>0</v>
      </c>
      <c r="HO152" s="403">
        <f t="shared" si="423"/>
        <v>0</v>
      </c>
      <c r="HP152" s="403">
        <f t="shared" si="423"/>
        <v>0</v>
      </c>
      <c r="HQ152" s="403">
        <f t="shared" si="423"/>
        <v>0</v>
      </c>
      <c r="HR152" s="403">
        <f t="shared" si="423"/>
        <v>0</v>
      </c>
      <c r="HS152" s="403">
        <f t="shared" si="423"/>
        <v>0</v>
      </c>
      <c r="HT152" s="403">
        <f t="shared" si="423"/>
        <v>0</v>
      </c>
      <c r="HU152" s="403">
        <f t="shared" si="423"/>
        <v>0</v>
      </c>
      <c r="HV152" s="403">
        <f t="shared" si="423"/>
        <v>0</v>
      </c>
      <c r="HW152" s="403">
        <f t="shared" si="423"/>
        <v>0</v>
      </c>
      <c r="HX152" s="403">
        <f t="shared" si="423"/>
        <v>0</v>
      </c>
      <c r="HY152" s="403">
        <f t="shared" si="423"/>
        <v>0</v>
      </c>
      <c r="HZ152" s="403">
        <f t="shared" si="423"/>
        <v>0</v>
      </c>
      <c r="IA152" s="403">
        <f t="shared" si="423"/>
        <v>0</v>
      </c>
      <c r="IB152" s="403">
        <f t="shared" si="423"/>
        <v>0</v>
      </c>
      <c r="IC152" s="403">
        <f t="shared" si="423"/>
        <v>0</v>
      </c>
      <c r="ID152" s="403">
        <f t="shared" si="423"/>
        <v>0</v>
      </c>
      <c r="IE152" s="403">
        <f t="shared" si="423"/>
        <v>0</v>
      </c>
      <c r="IF152" s="403">
        <f t="shared" si="423"/>
        <v>0</v>
      </c>
      <c r="IG152" s="403">
        <f t="shared" si="423"/>
        <v>0</v>
      </c>
      <c r="IH152" s="403">
        <f t="shared" si="423"/>
        <v>0</v>
      </c>
      <c r="II152" s="403">
        <f t="shared" si="423"/>
        <v>0</v>
      </c>
      <c r="IJ152" s="403">
        <f t="shared" si="423"/>
        <v>0</v>
      </c>
      <c r="IK152" s="403">
        <f t="shared" si="423"/>
        <v>0</v>
      </c>
      <c r="IL152" s="403">
        <f t="shared" si="423"/>
        <v>0</v>
      </c>
      <c r="IM152" s="403">
        <f t="shared" si="423"/>
        <v>0</v>
      </c>
      <c r="IN152" s="403">
        <f t="shared" si="423"/>
        <v>0</v>
      </c>
      <c r="IO152" s="403">
        <f t="shared" si="423"/>
        <v>0</v>
      </c>
      <c r="IP152" s="403">
        <f t="shared" si="423"/>
        <v>0</v>
      </c>
      <c r="IQ152" s="403">
        <f t="shared" si="423"/>
        <v>0</v>
      </c>
      <c r="IR152" s="403">
        <f t="shared" si="423"/>
        <v>0</v>
      </c>
      <c r="IS152" s="403">
        <f t="shared" si="423"/>
        <v>0</v>
      </c>
      <c r="IT152" s="403">
        <f t="shared" si="423"/>
        <v>0</v>
      </c>
      <c r="IU152" s="403">
        <f t="shared" si="423"/>
        <v>0</v>
      </c>
      <c r="IV152" s="403">
        <f t="shared" si="423"/>
        <v>0</v>
      </c>
      <c r="IW152" s="403">
        <f t="shared" si="423"/>
        <v>0</v>
      </c>
      <c r="IX152" s="403">
        <f t="shared" si="423"/>
        <v>0</v>
      </c>
      <c r="IY152" s="403">
        <f t="shared" si="423"/>
        <v>0</v>
      </c>
      <c r="IZ152" s="403">
        <f t="shared" si="423"/>
        <v>0</v>
      </c>
      <c r="JA152" s="403">
        <f t="shared" si="423"/>
        <v>0</v>
      </c>
      <c r="JB152" s="403">
        <f t="shared" si="423"/>
        <v>0</v>
      </c>
      <c r="JC152" s="403">
        <f t="shared" si="423"/>
        <v>0</v>
      </c>
      <c r="JD152" s="403"/>
      <c r="JE152" s="403">
        <f t="shared" ref="JE152:LP152" si="424">IF(and($A152-JE$124&gt;=0,$A152-JE$125&lt;0),JE$132,0)</f>
        <v>0</v>
      </c>
      <c r="JF152" s="403">
        <f t="shared" si="424"/>
        <v>0</v>
      </c>
      <c r="JG152" s="403">
        <f t="shared" si="424"/>
        <v>0</v>
      </c>
      <c r="JH152" s="403">
        <f t="shared" si="424"/>
        <v>0</v>
      </c>
      <c r="JI152" s="403">
        <f t="shared" si="424"/>
        <v>0</v>
      </c>
      <c r="JJ152" s="403">
        <f t="shared" si="424"/>
        <v>0</v>
      </c>
      <c r="JK152" s="403">
        <f t="shared" si="424"/>
        <v>0</v>
      </c>
      <c r="JL152" s="403">
        <f t="shared" si="424"/>
        <v>0</v>
      </c>
      <c r="JM152" s="403">
        <f t="shared" si="424"/>
        <v>0</v>
      </c>
      <c r="JN152" s="403">
        <f t="shared" si="424"/>
        <v>0</v>
      </c>
      <c r="JO152" s="403">
        <f t="shared" si="424"/>
        <v>0</v>
      </c>
      <c r="JP152" s="403">
        <f t="shared" si="424"/>
        <v>0</v>
      </c>
      <c r="JQ152" s="403">
        <f t="shared" si="424"/>
        <v>0</v>
      </c>
      <c r="JR152" s="403">
        <f t="shared" si="424"/>
        <v>0</v>
      </c>
      <c r="JS152" s="403">
        <f t="shared" si="424"/>
        <v>0</v>
      </c>
      <c r="JT152" s="403">
        <f t="shared" si="424"/>
        <v>0</v>
      </c>
      <c r="JU152" s="403">
        <f t="shared" si="424"/>
        <v>0</v>
      </c>
      <c r="JV152" s="403">
        <f t="shared" si="424"/>
        <v>0</v>
      </c>
      <c r="JW152" s="403">
        <f t="shared" si="424"/>
        <v>0</v>
      </c>
      <c r="JX152" s="403">
        <f t="shared" si="424"/>
        <v>0</v>
      </c>
      <c r="JY152" s="403">
        <f t="shared" si="424"/>
        <v>0</v>
      </c>
      <c r="JZ152" s="403">
        <f t="shared" si="424"/>
        <v>0</v>
      </c>
      <c r="KA152" s="403">
        <f t="shared" si="424"/>
        <v>0</v>
      </c>
      <c r="KB152" s="403">
        <f t="shared" si="424"/>
        <v>0</v>
      </c>
      <c r="KC152" s="403">
        <f t="shared" si="424"/>
        <v>0</v>
      </c>
      <c r="KD152" s="403">
        <f t="shared" si="424"/>
        <v>0</v>
      </c>
      <c r="KE152" s="403">
        <f t="shared" si="424"/>
        <v>0</v>
      </c>
      <c r="KF152" s="403">
        <f t="shared" si="424"/>
        <v>0</v>
      </c>
      <c r="KG152" s="403">
        <f t="shared" si="424"/>
        <v>0</v>
      </c>
      <c r="KH152" s="403">
        <f t="shared" si="424"/>
        <v>0</v>
      </c>
      <c r="KI152" s="403">
        <f t="shared" si="424"/>
        <v>0</v>
      </c>
      <c r="KJ152" s="403">
        <f t="shared" si="424"/>
        <v>0</v>
      </c>
      <c r="KK152" s="403">
        <f t="shared" si="424"/>
        <v>0</v>
      </c>
      <c r="KL152" s="403">
        <f t="shared" si="424"/>
        <v>0</v>
      </c>
      <c r="KM152" s="403">
        <f t="shared" si="424"/>
        <v>0</v>
      </c>
      <c r="KN152" s="403">
        <f t="shared" si="424"/>
        <v>0</v>
      </c>
      <c r="KO152" s="403">
        <f t="shared" si="424"/>
        <v>0</v>
      </c>
      <c r="KP152" s="403">
        <f t="shared" si="424"/>
        <v>0</v>
      </c>
      <c r="KQ152" s="403">
        <f t="shared" si="424"/>
        <v>0</v>
      </c>
      <c r="KR152" s="403">
        <f t="shared" si="424"/>
        <v>0</v>
      </c>
      <c r="KS152" s="403">
        <f t="shared" si="424"/>
        <v>0</v>
      </c>
      <c r="KT152" s="403">
        <f t="shared" si="424"/>
        <v>0</v>
      </c>
      <c r="KU152" s="403">
        <f t="shared" si="424"/>
        <v>0</v>
      </c>
      <c r="KV152" s="403">
        <f t="shared" si="424"/>
        <v>0</v>
      </c>
      <c r="KW152" s="403">
        <f t="shared" si="424"/>
        <v>0</v>
      </c>
      <c r="KX152" s="403">
        <f t="shared" si="424"/>
        <v>0</v>
      </c>
      <c r="KY152" s="403">
        <f t="shared" si="424"/>
        <v>0</v>
      </c>
      <c r="KZ152" s="403">
        <f t="shared" si="424"/>
        <v>0</v>
      </c>
      <c r="LA152" s="403">
        <f t="shared" si="424"/>
        <v>0</v>
      </c>
      <c r="LB152" s="403">
        <f t="shared" si="424"/>
        <v>0</v>
      </c>
      <c r="LC152" s="403">
        <f t="shared" si="424"/>
        <v>0</v>
      </c>
      <c r="LD152" s="403">
        <f t="shared" si="424"/>
        <v>0</v>
      </c>
      <c r="LE152" s="403">
        <f t="shared" si="424"/>
        <v>0</v>
      </c>
      <c r="LF152" s="403">
        <f t="shared" si="424"/>
        <v>0</v>
      </c>
      <c r="LG152" s="403">
        <f t="shared" si="424"/>
        <v>0</v>
      </c>
      <c r="LH152" s="403">
        <f t="shared" si="424"/>
        <v>0</v>
      </c>
      <c r="LI152" s="403">
        <f t="shared" si="424"/>
        <v>0</v>
      </c>
      <c r="LJ152" s="403">
        <f t="shared" si="424"/>
        <v>0</v>
      </c>
      <c r="LK152" s="403">
        <f t="shared" si="424"/>
        <v>0</v>
      </c>
      <c r="LL152" s="403">
        <f t="shared" si="424"/>
        <v>0</v>
      </c>
      <c r="LM152" s="403">
        <f t="shared" si="424"/>
        <v>0</v>
      </c>
      <c r="LN152" s="403">
        <f t="shared" si="424"/>
        <v>0</v>
      </c>
      <c r="LO152" s="403">
        <f t="shared" si="424"/>
        <v>0</v>
      </c>
      <c r="LP152" s="403">
        <f t="shared" si="424"/>
        <v>0</v>
      </c>
    </row>
    <row r="153">
      <c r="A153" s="331" t="str">
        <f t="shared" si="327"/>
        <v>06-2027</v>
      </c>
      <c r="B153" s="346">
        <f t="shared" si="333"/>
        <v>8160419.69</v>
      </c>
      <c r="C153" s="346">
        <f t="shared" si="334"/>
        <v>1.001234056</v>
      </c>
      <c r="D153" s="346"/>
      <c r="E153" s="403">
        <f t="shared" ref="E153:BP153" si="425">IF(and($A153-E$124&gt;=0,$A153-E$125&lt;0),E$132,0)</f>
        <v>121708.41</v>
      </c>
      <c r="F153" s="403">
        <f t="shared" si="425"/>
        <v>90594.48</v>
      </c>
      <c r="G153" s="403">
        <f t="shared" si="425"/>
        <v>120000</v>
      </c>
      <c r="H153" s="403">
        <f t="shared" si="425"/>
        <v>129552.28</v>
      </c>
      <c r="I153" s="403">
        <f t="shared" si="425"/>
        <v>107000</v>
      </c>
      <c r="J153" s="403">
        <f t="shared" si="425"/>
        <v>103565</v>
      </c>
      <c r="K153" s="403">
        <f t="shared" si="425"/>
        <v>128418.77</v>
      </c>
      <c r="L153" s="403">
        <f t="shared" si="425"/>
        <v>87232.36</v>
      </c>
      <c r="M153" s="403">
        <f t="shared" si="425"/>
        <v>99881.32</v>
      </c>
      <c r="N153" s="403">
        <f t="shared" si="425"/>
        <v>223221.57</v>
      </c>
      <c r="O153" s="403">
        <f t="shared" si="425"/>
        <v>180593.29</v>
      </c>
      <c r="P153" s="403">
        <f t="shared" si="425"/>
        <v>91968.82</v>
      </c>
      <c r="Q153" s="403">
        <f t="shared" si="425"/>
        <v>102434.8</v>
      </c>
      <c r="R153" s="403">
        <f t="shared" si="425"/>
        <v>181860.19</v>
      </c>
      <c r="S153" s="403">
        <f t="shared" si="425"/>
        <v>208031.99</v>
      </c>
      <c r="T153" s="403">
        <f t="shared" si="425"/>
        <v>217515.94</v>
      </c>
      <c r="U153" s="403">
        <f t="shared" si="425"/>
        <v>195596.52</v>
      </c>
      <c r="V153" s="403">
        <f t="shared" si="425"/>
        <v>184028.25</v>
      </c>
      <c r="W153" s="403">
        <f t="shared" si="425"/>
        <v>168878.71</v>
      </c>
      <c r="X153" s="403">
        <f t="shared" si="425"/>
        <v>162441.03</v>
      </c>
      <c r="Y153" s="403">
        <f t="shared" si="425"/>
        <v>134043.44</v>
      </c>
      <c r="Z153" s="403">
        <f t="shared" si="425"/>
        <v>835.25</v>
      </c>
      <c r="AA153" s="403">
        <f t="shared" si="425"/>
        <v>175069.23</v>
      </c>
      <c r="AB153" s="403">
        <f t="shared" si="425"/>
        <v>159907.69</v>
      </c>
      <c r="AC153" s="403">
        <f t="shared" si="425"/>
        <v>183879.61</v>
      </c>
      <c r="AD153" s="403">
        <f t="shared" si="425"/>
        <v>184851.11</v>
      </c>
      <c r="AE153" s="403">
        <f t="shared" si="425"/>
        <v>240730.29</v>
      </c>
      <c r="AF153" s="403">
        <f t="shared" si="425"/>
        <v>112998.23</v>
      </c>
      <c r="AG153" s="403">
        <f t="shared" si="425"/>
        <v>126237</v>
      </c>
      <c r="AH153" s="403">
        <f t="shared" si="425"/>
        <v>9142.22</v>
      </c>
      <c r="AI153" s="403">
        <f t="shared" si="425"/>
        <v>186686.77</v>
      </c>
      <c r="AJ153" s="403">
        <f t="shared" si="425"/>
        <v>42000</v>
      </c>
      <c r="AK153" s="403">
        <f t="shared" si="425"/>
        <v>271017.63</v>
      </c>
      <c r="AL153" s="403">
        <f t="shared" si="425"/>
        <v>5000</v>
      </c>
      <c r="AM153" s="403">
        <f t="shared" si="425"/>
        <v>127756.57</v>
      </c>
      <c r="AN153" s="403">
        <f t="shared" si="425"/>
        <v>237115.24</v>
      </c>
      <c r="AO153" s="403">
        <f t="shared" si="425"/>
        <v>158167.25</v>
      </c>
      <c r="AP153" s="403">
        <f t="shared" si="425"/>
        <v>103015</v>
      </c>
      <c r="AQ153" s="403">
        <f t="shared" si="425"/>
        <v>155500</v>
      </c>
      <c r="AR153" s="403">
        <f t="shared" si="425"/>
        <v>167620.78</v>
      </c>
      <c r="AS153" s="403">
        <f t="shared" si="425"/>
        <v>191134.2</v>
      </c>
      <c r="AT153" s="403">
        <f t="shared" si="425"/>
        <v>283068.43</v>
      </c>
      <c r="AU153" s="403">
        <f t="shared" si="425"/>
        <v>114804.31</v>
      </c>
      <c r="AV153" s="403">
        <f t="shared" si="425"/>
        <v>109785.34</v>
      </c>
      <c r="AW153" s="403">
        <f t="shared" si="425"/>
        <v>48000</v>
      </c>
      <c r="AX153" s="403">
        <f t="shared" si="425"/>
        <v>164702</v>
      </c>
      <c r="AY153" s="403">
        <f t="shared" si="425"/>
        <v>223255</v>
      </c>
      <c r="AZ153" s="403">
        <f t="shared" si="425"/>
        <v>72000</v>
      </c>
      <c r="BA153" s="403">
        <f t="shared" si="425"/>
        <v>97799.52</v>
      </c>
      <c r="BB153" s="403">
        <f t="shared" si="425"/>
        <v>242596.66</v>
      </c>
      <c r="BC153" s="403">
        <f t="shared" si="425"/>
        <v>108292.85</v>
      </c>
      <c r="BD153" s="403">
        <f t="shared" si="425"/>
        <v>238900</v>
      </c>
      <c r="BE153" s="403">
        <f t="shared" si="425"/>
        <v>101455.9</v>
      </c>
      <c r="BF153" s="403">
        <f t="shared" si="425"/>
        <v>23511.76</v>
      </c>
      <c r="BG153" s="403">
        <f t="shared" si="425"/>
        <v>20008.84</v>
      </c>
      <c r="BH153" s="403">
        <f t="shared" si="425"/>
        <v>77858.98</v>
      </c>
      <c r="BI153" s="403">
        <f t="shared" si="425"/>
        <v>45000</v>
      </c>
      <c r="BJ153" s="403">
        <f t="shared" si="425"/>
        <v>124565</v>
      </c>
      <c r="BK153" s="403">
        <f t="shared" si="425"/>
        <v>25000</v>
      </c>
      <c r="BL153" s="403">
        <f t="shared" si="425"/>
        <v>29885</v>
      </c>
      <c r="BM153" s="403">
        <f t="shared" si="425"/>
        <v>33809.25</v>
      </c>
      <c r="BN153" s="403">
        <f t="shared" si="425"/>
        <v>10969.85</v>
      </c>
      <c r="BO153" s="403">
        <f t="shared" si="425"/>
        <v>77861.76</v>
      </c>
      <c r="BP153" s="403">
        <f t="shared" si="425"/>
        <v>10058</v>
      </c>
      <c r="BQ153" s="403"/>
      <c r="BR153" s="403">
        <f t="shared" ref="BR153:EC153" si="426">IF(and($A153-BR$124&gt;=0,$A153-BR$125&lt;0),BR$132,0)</f>
        <v>0</v>
      </c>
      <c r="BS153" s="403">
        <f t="shared" si="426"/>
        <v>0</v>
      </c>
      <c r="BT153" s="403">
        <f t="shared" si="426"/>
        <v>0</v>
      </c>
      <c r="BU153" s="403">
        <f t="shared" si="426"/>
        <v>0</v>
      </c>
      <c r="BV153" s="403">
        <f t="shared" si="426"/>
        <v>0</v>
      </c>
      <c r="BW153" s="403">
        <f t="shared" si="426"/>
        <v>0</v>
      </c>
      <c r="BX153" s="403">
        <f t="shared" si="426"/>
        <v>0</v>
      </c>
      <c r="BY153" s="403">
        <f t="shared" si="426"/>
        <v>0</v>
      </c>
      <c r="BZ153" s="403">
        <f t="shared" si="426"/>
        <v>0</v>
      </c>
      <c r="CA153" s="403">
        <f t="shared" si="426"/>
        <v>0</v>
      </c>
      <c r="CB153" s="403">
        <f t="shared" si="426"/>
        <v>0</v>
      </c>
      <c r="CC153" s="403">
        <f t="shared" si="426"/>
        <v>0</v>
      </c>
      <c r="CD153" s="403">
        <f t="shared" si="426"/>
        <v>0</v>
      </c>
      <c r="CE153" s="403">
        <f t="shared" si="426"/>
        <v>0</v>
      </c>
      <c r="CF153" s="403">
        <f t="shared" si="426"/>
        <v>0</v>
      </c>
      <c r="CG153" s="403">
        <f t="shared" si="426"/>
        <v>0</v>
      </c>
      <c r="CH153" s="403">
        <f t="shared" si="426"/>
        <v>0</v>
      </c>
      <c r="CI153" s="403">
        <f t="shared" si="426"/>
        <v>0</v>
      </c>
      <c r="CJ153" s="403">
        <f t="shared" si="426"/>
        <v>0</v>
      </c>
      <c r="CK153" s="403">
        <f t="shared" si="426"/>
        <v>0</v>
      </c>
      <c r="CL153" s="403">
        <f t="shared" si="426"/>
        <v>0</v>
      </c>
      <c r="CM153" s="403">
        <f t="shared" si="426"/>
        <v>0</v>
      </c>
      <c r="CN153" s="403">
        <f t="shared" si="426"/>
        <v>0</v>
      </c>
      <c r="CO153" s="403">
        <f t="shared" si="426"/>
        <v>0</v>
      </c>
      <c r="CP153" s="403">
        <f t="shared" si="426"/>
        <v>0</v>
      </c>
      <c r="CQ153" s="403">
        <f t="shared" si="426"/>
        <v>0</v>
      </c>
      <c r="CR153" s="403">
        <f t="shared" si="426"/>
        <v>0</v>
      </c>
      <c r="CS153" s="403">
        <f t="shared" si="426"/>
        <v>0</v>
      </c>
      <c r="CT153" s="403">
        <f t="shared" si="426"/>
        <v>0</v>
      </c>
      <c r="CU153" s="403">
        <f t="shared" si="426"/>
        <v>0</v>
      </c>
      <c r="CV153" s="403">
        <f t="shared" si="426"/>
        <v>0</v>
      </c>
      <c r="CW153" s="403">
        <f t="shared" si="426"/>
        <v>0</v>
      </c>
      <c r="CX153" s="403">
        <f t="shared" si="426"/>
        <v>0</v>
      </c>
      <c r="CY153" s="403">
        <f t="shared" si="426"/>
        <v>0</v>
      </c>
      <c r="CZ153" s="403">
        <f t="shared" si="426"/>
        <v>0</v>
      </c>
      <c r="DA153" s="403">
        <f t="shared" si="426"/>
        <v>0</v>
      </c>
      <c r="DB153" s="403">
        <f t="shared" si="426"/>
        <v>0</v>
      </c>
      <c r="DC153" s="403">
        <f t="shared" si="426"/>
        <v>0</v>
      </c>
      <c r="DD153" s="403">
        <f t="shared" si="426"/>
        <v>0</v>
      </c>
      <c r="DE153" s="403">
        <f t="shared" si="426"/>
        <v>0</v>
      </c>
      <c r="DF153" s="403">
        <f t="shared" si="426"/>
        <v>0</v>
      </c>
      <c r="DG153" s="403">
        <f t="shared" si="426"/>
        <v>0</v>
      </c>
      <c r="DH153" s="403">
        <f t="shared" si="426"/>
        <v>0</v>
      </c>
      <c r="DI153" s="403">
        <f t="shared" si="426"/>
        <v>0</v>
      </c>
      <c r="DJ153" s="403">
        <f t="shared" si="426"/>
        <v>0</v>
      </c>
      <c r="DK153" s="403">
        <f t="shared" si="426"/>
        <v>0</v>
      </c>
      <c r="DL153" s="403">
        <f t="shared" si="426"/>
        <v>0</v>
      </c>
      <c r="DM153" s="403">
        <f t="shared" si="426"/>
        <v>0</v>
      </c>
      <c r="DN153" s="403">
        <f t="shared" si="426"/>
        <v>0</v>
      </c>
      <c r="DO153" s="403">
        <f t="shared" si="426"/>
        <v>0</v>
      </c>
      <c r="DP153" s="403">
        <f t="shared" si="426"/>
        <v>0</v>
      </c>
      <c r="DQ153" s="403">
        <f t="shared" si="426"/>
        <v>0</v>
      </c>
      <c r="DR153" s="403">
        <f t="shared" si="426"/>
        <v>0</v>
      </c>
      <c r="DS153" s="403">
        <f t="shared" si="426"/>
        <v>0</v>
      </c>
      <c r="DT153" s="403">
        <f t="shared" si="426"/>
        <v>0</v>
      </c>
      <c r="DU153" s="403">
        <f t="shared" si="426"/>
        <v>0</v>
      </c>
      <c r="DV153" s="403">
        <f t="shared" si="426"/>
        <v>0</v>
      </c>
      <c r="DW153" s="403">
        <f t="shared" si="426"/>
        <v>0</v>
      </c>
      <c r="DX153" s="403">
        <f t="shared" si="426"/>
        <v>0</v>
      </c>
      <c r="DY153" s="403">
        <f t="shared" si="426"/>
        <v>0</v>
      </c>
      <c r="DZ153" s="403">
        <f t="shared" si="426"/>
        <v>0</v>
      </c>
      <c r="EA153" s="403">
        <f t="shared" si="426"/>
        <v>0</v>
      </c>
      <c r="EB153" s="403">
        <f t="shared" si="426"/>
        <v>0</v>
      </c>
      <c r="EC153" s="403">
        <f t="shared" si="426"/>
        <v>0</v>
      </c>
      <c r="ED153" s="403"/>
      <c r="EE153" s="403">
        <f t="shared" ref="EE153:GP153" si="427">IF(and($A153-EE$124&gt;=0,$A153-EE$125&lt;0),EE$132,0)</f>
        <v>0</v>
      </c>
      <c r="EF153" s="403">
        <f t="shared" si="427"/>
        <v>0</v>
      </c>
      <c r="EG153" s="403">
        <f t="shared" si="427"/>
        <v>0</v>
      </c>
      <c r="EH153" s="403">
        <f t="shared" si="427"/>
        <v>0</v>
      </c>
      <c r="EI153" s="403">
        <f t="shared" si="427"/>
        <v>0</v>
      </c>
      <c r="EJ153" s="403">
        <f t="shared" si="427"/>
        <v>0</v>
      </c>
      <c r="EK153" s="403">
        <f t="shared" si="427"/>
        <v>0</v>
      </c>
      <c r="EL153" s="403">
        <f t="shared" si="427"/>
        <v>0</v>
      </c>
      <c r="EM153" s="403">
        <f t="shared" si="427"/>
        <v>0</v>
      </c>
      <c r="EN153" s="403">
        <f t="shared" si="427"/>
        <v>0</v>
      </c>
      <c r="EO153" s="403">
        <f t="shared" si="427"/>
        <v>0</v>
      </c>
      <c r="EP153" s="403">
        <f t="shared" si="427"/>
        <v>0</v>
      </c>
      <c r="EQ153" s="403">
        <f t="shared" si="427"/>
        <v>0</v>
      </c>
      <c r="ER153" s="403">
        <f t="shared" si="427"/>
        <v>0</v>
      </c>
      <c r="ES153" s="403">
        <f t="shared" si="427"/>
        <v>0</v>
      </c>
      <c r="ET153" s="403">
        <f t="shared" si="427"/>
        <v>0</v>
      </c>
      <c r="EU153" s="403">
        <f t="shared" si="427"/>
        <v>0</v>
      </c>
      <c r="EV153" s="403">
        <f t="shared" si="427"/>
        <v>0</v>
      </c>
      <c r="EW153" s="403">
        <f t="shared" si="427"/>
        <v>0</v>
      </c>
      <c r="EX153" s="403">
        <f t="shared" si="427"/>
        <v>0</v>
      </c>
      <c r="EY153" s="403">
        <f t="shared" si="427"/>
        <v>0</v>
      </c>
      <c r="EZ153" s="403">
        <f t="shared" si="427"/>
        <v>0</v>
      </c>
      <c r="FA153" s="403">
        <f t="shared" si="427"/>
        <v>0</v>
      </c>
      <c r="FB153" s="403">
        <f t="shared" si="427"/>
        <v>0</v>
      </c>
      <c r="FC153" s="403">
        <f t="shared" si="427"/>
        <v>0</v>
      </c>
      <c r="FD153" s="403">
        <f t="shared" si="427"/>
        <v>0</v>
      </c>
      <c r="FE153" s="403">
        <f t="shared" si="427"/>
        <v>0</v>
      </c>
      <c r="FF153" s="403">
        <f t="shared" si="427"/>
        <v>0</v>
      </c>
      <c r="FG153" s="403">
        <f t="shared" si="427"/>
        <v>0</v>
      </c>
      <c r="FH153" s="403">
        <f t="shared" si="427"/>
        <v>0</v>
      </c>
      <c r="FI153" s="403">
        <f t="shared" si="427"/>
        <v>0</v>
      </c>
      <c r="FJ153" s="403">
        <f t="shared" si="427"/>
        <v>0</v>
      </c>
      <c r="FK153" s="403">
        <f t="shared" si="427"/>
        <v>0</v>
      </c>
      <c r="FL153" s="403">
        <f t="shared" si="427"/>
        <v>0</v>
      </c>
      <c r="FM153" s="403">
        <f t="shared" si="427"/>
        <v>0</v>
      </c>
      <c r="FN153" s="403">
        <f t="shared" si="427"/>
        <v>0</v>
      </c>
      <c r="FO153" s="403">
        <f t="shared" si="427"/>
        <v>0</v>
      </c>
      <c r="FP153" s="403">
        <f t="shared" si="427"/>
        <v>0</v>
      </c>
      <c r="FQ153" s="403">
        <f t="shared" si="427"/>
        <v>0</v>
      </c>
      <c r="FR153" s="403">
        <f t="shared" si="427"/>
        <v>0</v>
      </c>
      <c r="FS153" s="403">
        <f t="shared" si="427"/>
        <v>0</v>
      </c>
      <c r="FT153" s="403">
        <f t="shared" si="427"/>
        <v>0</v>
      </c>
      <c r="FU153" s="403">
        <f t="shared" si="427"/>
        <v>0</v>
      </c>
      <c r="FV153" s="403">
        <f t="shared" si="427"/>
        <v>0</v>
      </c>
      <c r="FW153" s="403">
        <f t="shared" si="427"/>
        <v>0</v>
      </c>
      <c r="FX153" s="403">
        <f t="shared" si="427"/>
        <v>0</v>
      </c>
      <c r="FY153" s="403">
        <f t="shared" si="427"/>
        <v>0</v>
      </c>
      <c r="FZ153" s="403">
        <f t="shared" si="427"/>
        <v>0</v>
      </c>
      <c r="GA153" s="403">
        <f t="shared" si="427"/>
        <v>0</v>
      </c>
      <c r="GB153" s="403">
        <f t="shared" si="427"/>
        <v>0</v>
      </c>
      <c r="GC153" s="403">
        <f t="shared" si="427"/>
        <v>0</v>
      </c>
      <c r="GD153" s="403">
        <f t="shared" si="427"/>
        <v>0</v>
      </c>
      <c r="GE153" s="403">
        <f t="shared" si="427"/>
        <v>0</v>
      </c>
      <c r="GF153" s="403">
        <f t="shared" si="427"/>
        <v>0</v>
      </c>
      <c r="GG153" s="403">
        <f t="shared" si="427"/>
        <v>0</v>
      </c>
      <c r="GH153" s="403">
        <f t="shared" si="427"/>
        <v>0</v>
      </c>
      <c r="GI153" s="403">
        <f t="shared" si="427"/>
        <v>0</v>
      </c>
      <c r="GJ153" s="403">
        <f t="shared" si="427"/>
        <v>0</v>
      </c>
      <c r="GK153" s="403">
        <f t="shared" si="427"/>
        <v>0</v>
      </c>
      <c r="GL153" s="403">
        <f t="shared" si="427"/>
        <v>0</v>
      </c>
      <c r="GM153" s="403">
        <f t="shared" si="427"/>
        <v>0</v>
      </c>
      <c r="GN153" s="403">
        <f t="shared" si="427"/>
        <v>0</v>
      </c>
      <c r="GO153" s="403">
        <f t="shared" si="427"/>
        <v>0</v>
      </c>
      <c r="GP153" s="403">
        <f t="shared" si="427"/>
        <v>0</v>
      </c>
      <c r="GQ153" s="403"/>
      <c r="GR153" s="403">
        <f t="shared" ref="GR153:JC153" si="428">IF(and($A153-GR$124&gt;=0,$A153-GR$125&lt;0),GR$132,0)</f>
        <v>0</v>
      </c>
      <c r="GS153" s="403">
        <f t="shared" si="428"/>
        <v>0</v>
      </c>
      <c r="GT153" s="403">
        <f t="shared" si="428"/>
        <v>0</v>
      </c>
      <c r="GU153" s="403">
        <f t="shared" si="428"/>
        <v>0</v>
      </c>
      <c r="GV153" s="403">
        <f t="shared" si="428"/>
        <v>0</v>
      </c>
      <c r="GW153" s="403">
        <f t="shared" si="428"/>
        <v>0</v>
      </c>
      <c r="GX153" s="403">
        <f t="shared" si="428"/>
        <v>0</v>
      </c>
      <c r="GY153" s="403">
        <f t="shared" si="428"/>
        <v>0</v>
      </c>
      <c r="GZ153" s="403">
        <f t="shared" si="428"/>
        <v>0</v>
      </c>
      <c r="HA153" s="403">
        <f t="shared" si="428"/>
        <v>0</v>
      </c>
      <c r="HB153" s="403">
        <f t="shared" si="428"/>
        <v>0</v>
      </c>
      <c r="HC153" s="403">
        <f t="shared" si="428"/>
        <v>0</v>
      </c>
      <c r="HD153" s="403">
        <f t="shared" si="428"/>
        <v>0</v>
      </c>
      <c r="HE153" s="403">
        <f t="shared" si="428"/>
        <v>0</v>
      </c>
      <c r="HF153" s="403">
        <f t="shared" si="428"/>
        <v>0</v>
      </c>
      <c r="HG153" s="403">
        <f t="shared" si="428"/>
        <v>0</v>
      </c>
      <c r="HH153" s="403">
        <f t="shared" si="428"/>
        <v>0</v>
      </c>
      <c r="HI153" s="403">
        <f t="shared" si="428"/>
        <v>0</v>
      </c>
      <c r="HJ153" s="403">
        <f t="shared" si="428"/>
        <v>0</v>
      </c>
      <c r="HK153" s="403">
        <f t="shared" si="428"/>
        <v>0</v>
      </c>
      <c r="HL153" s="403">
        <f t="shared" si="428"/>
        <v>0</v>
      </c>
      <c r="HM153" s="403">
        <f t="shared" si="428"/>
        <v>0</v>
      </c>
      <c r="HN153" s="403">
        <f t="shared" si="428"/>
        <v>0</v>
      </c>
      <c r="HO153" s="403">
        <f t="shared" si="428"/>
        <v>0</v>
      </c>
      <c r="HP153" s="403">
        <f t="shared" si="428"/>
        <v>0</v>
      </c>
      <c r="HQ153" s="403">
        <f t="shared" si="428"/>
        <v>0</v>
      </c>
      <c r="HR153" s="403">
        <f t="shared" si="428"/>
        <v>0</v>
      </c>
      <c r="HS153" s="403">
        <f t="shared" si="428"/>
        <v>0</v>
      </c>
      <c r="HT153" s="403">
        <f t="shared" si="428"/>
        <v>0</v>
      </c>
      <c r="HU153" s="403">
        <f t="shared" si="428"/>
        <v>0</v>
      </c>
      <c r="HV153" s="403">
        <f t="shared" si="428"/>
        <v>0</v>
      </c>
      <c r="HW153" s="403">
        <f t="shared" si="428"/>
        <v>0</v>
      </c>
      <c r="HX153" s="403">
        <f t="shared" si="428"/>
        <v>0</v>
      </c>
      <c r="HY153" s="403">
        <f t="shared" si="428"/>
        <v>0</v>
      </c>
      <c r="HZ153" s="403">
        <f t="shared" si="428"/>
        <v>0</v>
      </c>
      <c r="IA153" s="403">
        <f t="shared" si="428"/>
        <v>0</v>
      </c>
      <c r="IB153" s="403">
        <f t="shared" si="428"/>
        <v>0</v>
      </c>
      <c r="IC153" s="403">
        <f t="shared" si="428"/>
        <v>0</v>
      </c>
      <c r="ID153" s="403">
        <f t="shared" si="428"/>
        <v>0</v>
      </c>
      <c r="IE153" s="403">
        <f t="shared" si="428"/>
        <v>0</v>
      </c>
      <c r="IF153" s="403">
        <f t="shared" si="428"/>
        <v>0</v>
      </c>
      <c r="IG153" s="403">
        <f t="shared" si="428"/>
        <v>0</v>
      </c>
      <c r="IH153" s="403">
        <f t="shared" si="428"/>
        <v>0</v>
      </c>
      <c r="II153" s="403">
        <f t="shared" si="428"/>
        <v>0</v>
      </c>
      <c r="IJ153" s="403">
        <f t="shared" si="428"/>
        <v>0</v>
      </c>
      <c r="IK153" s="403">
        <f t="shared" si="428"/>
        <v>0</v>
      </c>
      <c r="IL153" s="403">
        <f t="shared" si="428"/>
        <v>0</v>
      </c>
      <c r="IM153" s="403">
        <f t="shared" si="428"/>
        <v>0</v>
      </c>
      <c r="IN153" s="403">
        <f t="shared" si="428"/>
        <v>0</v>
      </c>
      <c r="IO153" s="403">
        <f t="shared" si="428"/>
        <v>0</v>
      </c>
      <c r="IP153" s="403">
        <f t="shared" si="428"/>
        <v>0</v>
      </c>
      <c r="IQ153" s="403">
        <f t="shared" si="428"/>
        <v>0</v>
      </c>
      <c r="IR153" s="403">
        <f t="shared" si="428"/>
        <v>0</v>
      </c>
      <c r="IS153" s="403">
        <f t="shared" si="428"/>
        <v>0</v>
      </c>
      <c r="IT153" s="403">
        <f t="shared" si="428"/>
        <v>0</v>
      </c>
      <c r="IU153" s="403">
        <f t="shared" si="428"/>
        <v>0</v>
      </c>
      <c r="IV153" s="403">
        <f t="shared" si="428"/>
        <v>0</v>
      </c>
      <c r="IW153" s="403">
        <f t="shared" si="428"/>
        <v>0</v>
      </c>
      <c r="IX153" s="403">
        <f t="shared" si="428"/>
        <v>0</v>
      </c>
      <c r="IY153" s="403">
        <f t="shared" si="428"/>
        <v>0</v>
      </c>
      <c r="IZ153" s="403">
        <f t="shared" si="428"/>
        <v>0</v>
      </c>
      <c r="JA153" s="403">
        <f t="shared" si="428"/>
        <v>0</v>
      </c>
      <c r="JB153" s="403">
        <f t="shared" si="428"/>
        <v>0</v>
      </c>
      <c r="JC153" s="403">
        <f t="shared" si="428"/>
        <v>0</v>
      </c>
      <c r="JD153" s="403"/>
      <c r="JE153" s="403">
        <f t="shared" ref="JE153:LP153" si="429">IF(and($A153-JE$124&gt;=0,$A153-JE$125&lt;0),JE$132,0)</f>
        <v>0</v>
      </c>
      <c r="JF153" s="403">
        <f t="shared" si="429"/>
        <v>0</v>
      </c>
      <c r="JG153" s="403">
        <f t="shared" si="429"/>
        <v>0</v>
      </c>
      <c r="JH153" s="403">
        <f t="shared" si="429"/>
        <v>0</v>
      </c>
      <c r="JI153" s="403">
        <f t="shared" si="429"/>
        <v>0</v>
      </c>
      <c r="JJ153" s="403">
        <f t="shared" si="429"/>
        <v>0</v>
      </c>
      <c r="JK153" s="403">
        <f t="shared" si="429"/>
        <v>0</v>
      </c>
      <c r="JL153" s="403">
        <f t="shared" si="429"/>
        <v>0</v>
      </c>
      <c r="JM153" s="403">
        <f t="shared" si="429"/>
        <v>0</v>
      </c>
      <c r="JN153" s="403">
        <f t="shared" si="429"/>
        <v>0</v>
      </c>
      <c r="JO153" s="403">
        <f t="shared" si="429"/>
        <v>0</v>
      </c>
      <c r="JP153" s="403">
        <f t="shared" si="429"/>
        <v>0</v>
      </c>
      <c r="JQ153" s="403">
        <f t="shared" si="429"/>
        <v>0</v>
      </c>
      <c r="JR153" s="403">
        <f t="shared" si="429"/>
        <v>0</v>
      </c>
      <c r="JS153" s="403">
        <f t="shared" si="429"/>
        <v>0</v>
      </c>
      <c r="JT153" s="403">
        <f t="shared" si="429"/>
        <v>0</v>
      </c>
      <c r="JU153" s="403">
        <f t="shared" si="429"/>
        <v>0</v>
      </c>
      <c r="JV153" s="403">
        <f t="shared" si="429"/>
        <v>0</v>
      </c>
      <c r="JW153" s="403">
        <f t="shared" si="429"/>
        <v>0</v>
      </c>
      <c r="JX153" s="403">
        <f t="shared" si="429"/>
        <v>0</v>
      </c>
      <c r="JY153" s="403">
        <f t="shared" si="429"/>
        <v>0</v>
      </c>
      <c r="JZ153" s="403">
        <f t="shared" si="429"/>
        <v>0</v>
      </c>
      <c r="KA153" s="403">
        <f t="shared" si="429"/>
        <v>0</v>
      </c>
      <c r="KB153" s="403">
        <f t="shared" si="429"/>
        <v>0</v>
      </c>
      <c r="KC153" s="403">
        <f t="shared" si="429"/>
        <v>0</v>
      </c>
      <c r="KD153" s="403">
        <f t="shared" si="429"/>
        <v>0</v>
      </c>
      <c r="KE153" s="403">
        <f t="shared" si="429"/>
        <v>0</v>
      </c>
      <c r="KF153" s="403">
        <f t="shared" si="429"/>
        <v>0</v>
      </c>
      <c r="KG153" s="403">
        <f t="shared" si="429"/>
        <v>0</v>
      </c>
      <c r="KH153" s="403">
        <f t="shared" si="429"/>
        <v>0</v>
      </c>
      <c r="KI153" s="403">
        <f t="shared" si="429"/>
        <v>0</v>
      </c>
      <c r="KJ153" s="403">
        <f t="shared" si="429"/>
        <v>0</v>
      </c>
      <c r="KK153" s="403">
        <f t="shared" si="429"/>
        <v>0</v>
      </c>
      <c r="KL153" s="403">
        <f t="shared" si="429"/>
        <v>0</v>
      </c>
      <c r="KM153" s="403">
        <f t="shared" si="429"/>
        <v>0</v>
      </c>
      <c r="KN153" s="403">
        <f t="shared" si="429"/>
        <v>0</v>
      </c>
      <c r="KO153" s="403">
        <f t="shared" si="429"/>
        <v>0</v>
      </c>
      <c r="KP153" s="403">
        <f t="shared" si="429"/>
        <v>0</v>
      </c>
      <c r="KQ153" s="403">
        <f t="shared" si="429"/>
        <v>0</v>
      </c>
      <c r="KR153" s="403">
        <f t="shared" si="429"/>
        <v>0</v>
      </c>
      <c r="KS153" s="403">
        <f t="shared" si="429"/>
        <v>0</v>
      </c>
      <c r="KT153" s="403">
        <f t="shared" si="429"/>
        <v>0</v>
      </c>
      <c r="KU153" s="403">
        <f t="shared" si="429"/>
        <v>0</v>
      </c>
      <c r="KV153" s="403">
        <f t="shared" si="429"/>
        <v>0</v>
      </c>
      <c r="KW153" s="403">
        <f t="shared" si="429"/>
        <v>0</v>
      </c>
      <c r="KX153" s="403">
        <f t="shared" si="429"/>
        <v>0</v>
      </c>
      <c r="KY153" s="403">
        <f t="shared" si="429"/>
        <v>0</v>
      </c>
      <c r="KZ153" s="403">
        <f t="shared" si="429"/>
        <v>0</v>
      </c>
      <c r="LA153" s="403">
        <f t="shared" si="429"/>
        <v>0</v>
      </c>
      <c r="LB153" s="403">
        <f t="shared" si="429"/>
        <v>0</v>
      </c>
      <c r="LC153" s="403">
        <f t="shared" si="429"/>
        <v>0</v>
      </c>
      <c r="LD153" s="403">
        <f t="shared" si="429"/>
        <v>0</v>
      </c>
      <c r="LE153" s="403">
        <f t="shared" si="429"/>
        <v>0</v>
      </c>
      <c r="LF153" s="403">
        <f t="shared" si="429"/>
        <v>0</v>
      </c>
      <c r="LG153" s="403">
        <f t="shared" si="429"/>
        <v>0</v>
      </c>
      <c r="LH153" s="403">
        <f t="shared" si="429"/>
        <v>0</v>
      </c>
      <c r="LI153" s="403">
        <f t="shared" si="429"/>
        <v>0</v>
      </c>
      <c r="LJ153" s="403">
        <f t="shared" si="429"/>
        <v>0</v>
      </c>
      <c r="LK153" s="403">
        <f t="shared" si="429"/>
        <v>0</v>
      </c>
      <c r="LL153" s="403">
        <f t="shared" si="429"/>
        <v>0</v>
      </c>
      <c r="LM153" s="403">
        <f t="shared" si="429"/>
        <v>0</v>
      </c>
      <c r="LN153" s="403">
        <f t="shared" si="429"/>
        <v>0</v>
      </c>
      <c r="LO153" s="403">
        <f t="shared" si="429"/>
        <v>0</v>
      </c>
      <c r="LP153" s="403">
        <f t="shared" si="429"/>
        <v>0</v>
      </c>
    </row>
    <row r="154">
      <c r="A154" s="331" t="str">
        <f t="shared" si="327"/>
        <v>09-2027</v>
      </c>
      <c r="B154" s="346">
        <f t="shared" si="333"/>
        <v>8160419.69</v>
      </c>
      <c r="C154" s="346">
        <f t="shared" si="334"/>
        <v>1.001234056</v>
      </c>
      <c r="D154" s="346"/>
      <c r="E154" s="403">
        <f t="shared" ref="E154:BP154" si="430">IF(and($A154-E$124&gt;=0,$A154-E$125&lt;0),E$132,0)</f>
        <v>121708.41</v>
      </c>
      <c r="F154" s="403">
        <f t="shared" si="430"/>
        <v>90594.48</v>
      </c>
      <c r="G154" s="403">
        <f t="shared" si="430"/>
        <v>120000</v>
      </c>
      <c r="H154" s="403">
        <f t="shared" si="430"/>
        <v>129552.28</v>
      </c>
      <c r="I154" s="403">
        <f t="shared" si="430"/>
        <v>107000</v>
      </c>
      <c r="J154" s="403">
        <f t="shared" si="430"/>
        <v>103565</v>
      </c>
      <c r="K154" s="403">
        <f t="shared" si="430"/>
        <v>128418.77</v>
      </c>
      <c r="L154" s="403">
        <f t="shared" si="430"/>
        <v>87232.36</v>
      </c>
      <c r="M154" s="403">
        <f t="shared" si="430"/>
        <v>99881.32</v>
      </c>
      <c r="N154" s="403">
        <f t="shared" si="430"/>
        <v>223221.57</v>
      </c>
      <c r="O154" s="403">
        <f t="shared" si="430"/>
        <v>180593.29</v>
      </c>
      <c r="P154" s="403">
        <f t="shared" si="430"/>
        <v>91968.82</v>
      </c>
      <c r="Q154" s="403">
        <f t="shared" si="430"/>
        <v>102434.8</v>
      </c>
      <c r="R154" s="403">
        <f t="shared" si="430"/>
        <v>181860.19</v>
      </c>
      <c r="S154" s="403">
        <f t="shared" si="430"/>
        <v>208031.99</v>
      </c>
      <c r="T154" s="403">
        <f t="shared" si="430"/>
        <v>217515.94</v>
      </c>
      <c r="U154" s="403">
        <f t="shared" si="430"/>
        <v>195596.52</v>
      </c>
      <c r="V154" s="403">
        <f t="shared" si="430"/>
        <v>184028.25</v>
      </c>
      <c r="W154" s="403">
        <f t="shared" si="430"/>
        <v>168878.71</v>
      </c>
      <c r="X154" s="403">
        <f t="shared" si="430"/>
        <v>162441.03</v>
      </c>
      <c r="Y154" s="403">
        <f t="shared" si="430"/>
        <v>134043.44</v>
      </c>
      <c r="Z154" s="403">
        <f t="shared" si="430"/>
        <v>835.25</v>
      </c>
      <c r="AA154" s="403">
        <f t="shared" si="430"/>
        <v>175069.23</v>
      </c>
      <c r="AB154" s="403">
        <f t="shared" si="430"/>
        <v>159907.69</v>
      </c>
      <c r="AC154" s="403">
        <f t="shared" si="430"/>
        <v>183879.61</v>
      </c>
      <c r="AD154" s="403">
        <f t="shared" si="430"/>
        <v>184851.11</v>
      </c>
      <c r="AE154" s="403">
        <f t="shared" si="430"/>
        <v>240730.29</v>
      </c>
      <c r="AF154" s="403">
        <f t="shared" si="430"/>
        <v>112998.23</v>
      </c>
      <c r="AG154" s="403">
        <f t="shared" si="430"/>
        <v>126237</v>
      </c>
      <c r="AH154" s="403">
        <f t="shared" si="430"/>
        <v>9142.22</v>
      </c>
      <c r="AI154" s="403">
        <f t="shared" si="430"/>
        <v>186686.77</v>
      </c>
      <c r="AJ154" s="403">
        <f t="shared" si="430"/>
        <v>42000</v>
      </c>
      <c r="AK154" s="403">
        <f t="shared" si="430"/>
        <v>271017.63</v>
      </c>
      <c r="AL154" s="403">
        <f t="shared" si="430"/>
        <v>5000</v>
      </c>
      <c r="AM154" s="403">
        <f t="shared" si="430"/>
        <v>127756.57</v>
      </c>
      <c r="AN154" s="403">
        <f t="shared" si="430"/>
        <v>237115.24</v>
      </c>
      <c r="AO154" s="403">
        <f t="shared" si="430"/>
        <v>158167.25</v>
      </c>
      <c r="AP154" s="403">
        <f t="shared" si="430"/>
        <v>103015</v>
      </c>
      <c r="AQ154" s="403">
        <f t="shared" si="430"/>
        <v>155500</v>
      </c>
      <c r="AR154" s="403">
        <f t="shared" si="430"/>
        <v>167620.78</v>
      </c>
      <c r="AS154" s="403">
        <f t="shared" si="430"/>
        <v>191134.2</v>
      </c>
      <c r="AT154" s="403">
        <f t="shared" si="430"/>
        <v>283068.43</v>
      </c>
      <c r="AU154" s="403">
        <f t="shared" si="430"/>
        <v>114804.31</v>
      </c>
      <c r="AV154" s="403">
        <f t="shared" si="430"/>
        <v>109785.34</v>
      </c>
      <c r="AW154" s="403">
        <f t="shared" si="430"/>
        <v>48000</v>
      </c>
      <c r="AX154" s="403">
        <f t="shared" si="430"/>
        <v>164702</v>
      </c>
      <c r="AY154" s="403">
        <f t="shared" si="430"/>
        <v>223255</v>
      </c>
      <c r="AZ154" s="403">
        <f t="shared" si="430"/>
        <v>72000</v>
      </c>
      <c r="BA154" s="403">
        <f t="shared" si="430"/>
        <v>97799.52</v>
      </c>
      <c r="BB154" s="403">
        <f t="shared" si="430"/>
        <v>242596.66</v>
      </c>
      <c r="BC154" s="403">
        <f t="shared" si="430"/>
        <v>108292.85</v>
      </c>
      <c r="BD154" s="403">
        <f t="shared" si="430"/>
        <v>238900</v>
      </c>
      <c r="BE154" s="403">
        <f t="shared" si="430"/>
        <v>101455.9</v>
      </c>
      <c r="BF154" s="403">
        <f t="shared" si="430"/>
        <v>23511.76</v>
      </c>
      <c r="BG154" s="403">
        <f t="shared" si="430"/>
        <v>20008.84</v>
      </c>
      <c r="BH154" s="403">
        <f t="shared" si="430"/>
        <v>77858.98</v>
      </c>
      <c r="BI154" s="403">
        <f t="shared" si="430"/>
        <v>45000</v>
      </c>
      <c r="BJ154" s="403">
        <f t="shared" si="430"/>
        <v>124565</v>
      </c>
      <c r="BK154" s="403">
        <f t="shared" si="430"/>
        <v>25000</v>
      </c>
      <c r="BL154" s="403">
        <f t="shared" si="430"/>
        <v>29885</v>
      </c>
      <c r="BM154" s="403">
        <f t="shared" si="430"/>
        <v>33809.25</v>
      </c>
      <c r="BN154" s="403">
        <f t="shared" si="430"/>
        <v>10969.85</v>
      </c>
      <c r="BO154" s="403">
        <f t="shared" si="430"/>
        <v>77861.76</v>
      </c>
      <c r="BP154" s="403">
        <f t="shared" si="430"/>
        <v>10058</v>
      </c>
      <c r="BQ154" s="403"/>
      <c r="BR154" s="403">
        <f t="shared" ref="BR154:EC154" si="431">IF(and($A154-BR$124&gt;=0,$A154-BR$125&lt;0),BR$132,0)</f>
        <v>0</v>
      </c>
      <c r="BS154" s="403">
        <f t="shared" si="431"/>
        <v>0</v>
      </c>
      <c r="BT154" s="403">
        <f t="shared" si="431"/>
        <v>0</v>
      </c>
      <c r="BU154" s="403">
        <f t="shared" si="431"/>
        <v>0</v>
      </c>
      <c r="BV154" s="403">
        <f t="shared" si="431"/>
        <v>0</v>
      </c>
      <c r="BW154" s="403">
        <f t="shared" si="431"/>
        <v>0</v>
      </c>
      <c r="BX154" s="403">
        <f t="shared" si="431"/>
        <v>0</v>
      </c>
      <c r="BY154" s="403">
        <f t="shared" si="431"/>
        <v>0</v>
      </c>
      <c r="BZ154" s="403">
        <f t="shared" si="431"/>
        <v>0</v>
      </c>
      <c r="CA154" s="403">
        <f t="shared" si="431"/>
        <v>0</v>
      </c>
      <c r="CB154" s="403">
        <f t="shared" si="431"/>
        <v>0</v>
      </c>
      <c r="CC154" s="403">
        <f t="shared" si="431"/>
        <v>0</v>
      </c>
      <c r="CD154" s="403">
        <f t="shared" si="431"/>
        <v>0</v>
      </c>
      <c r="CE154" s="403">
        <f t="shared" si="431"/>
        <v>0</v>
      </c>
      <c r="CF154" s="403">
        <f t="shared" si="431"/>
        <v>0</v>
      </c>
      <c r="CG154" s="403">
        <f t="shared" si="431"/>
        <v>0</v>
      </c>
      <c r="CH154" s="403">
        <f t="shared" si="431"/>
        <v>0</v>
      </c>
      <c r="CI154" s="403">
        <f t="shared" si="431"/>
        <v>0</v>
      </c>
      <c r="CJ154" s="403">
        <f t="shared" si="431"/>
        <v>0</v>
      </c>
      <c r="CK154" s="403">
        <f t="shared" si="431"/>
        <v>0</v>
      </c>
      <c r="CL154" s="403">
        <f t="shared" si="431"/>
        <v>0</v>
      </c>
      <c r="CM154" s="403">
        <f t="shared" si="431"/>
        <v>0</v>
      </c>
      <c r="CN154" s="403">
        <f t="shared" si="431"/>
        <v>0</v>
      </c>
      <c r="CO154" s="403">
        <f t="shared" si="431"/>
        <v>0</v>
      </c>
      <c r="CP154" s="403">
        <f t="shared" si="431"/>
        <v>0</v>
      </c>
      <c r="CQ154" s="403">
        <f t="shared" si="431"/>
        <v>0</v>
      </c>
      <c r="CR154" s="403">
        <f t="shared" si="431"/>
        <v>0</v>
      </c>
      <c r="CS154" s="403">
        <f t="shared" si="431"/>
        <v>0</v>
      </c>
      <c r="CT154" s="403">
        <f t="shared" si="431"/>
        <v>0</v>
      </c>
      <c r="CU154" s="403">
        <f t="shared" si="431"/>
        <v>0</v>
      </c>
      <c r="CV154" s="403">
        <f t="shared" si="431"/>
        <v>0</v>
      </c>
      <c r="CW154" s="403">
        <f t="shared" si="431"/>
        <v>0</v>
      </c>
      <c r="CX154" s="403">
        <f t="shared" si="431"/>
        <v>0</v>
      </c>
      <c r="CY154" s="403">
        <f t="shared" si="431"/>
        <v>0</v>
      </c>
      <c r="CZ154" s="403">
        <f t="shared" si="431"/>
        <v>0</v>
      </c>
      <c r="DA154" s="403">
        <f t="shared" si="431"/>
        <v>0</v>
      </c>
      <c r="DB154" s="403">
        <f t="shared" si="431"/>
        <v>0</v>
      </c>
      <c r="DC154" s="403">
        <f t="shared" si="431"/>
        <v>0</v>
      </c>
      <c r="DD154" s="403">
        <f t="shared" si="431"/>
        <v>0</v>
      </c>
      <c r="DE154" s="403">
        <f t="shared" si="431"/>
        <v>0</v>
      </c>
      <c r="DF154" s="403">
        <f t="shared" si="431"/>
        <v>0</v>
      </c>
      <c r="DG154" s="403">
        <f t="shared" si="431"/>
        <v>0</v>
      </c>
      <c r="DH154" s="403">
        <f t="shared" si="431"/>
        <v>0</v>
      </c>
      <c r="DI154" s="403">
        <f t="shared" si="431"/>
        <v>0</v>
      </c>
      <c r="DJ154" s="403">
        <f t="shared" si="431"/>
        <v>0</v>
      </c>
      <c r="DK154" s="403">
        <f t="shared" si="431"/>
        <v>0</v>
      </c>
      <c r="DL154" s="403">
        <f t="shared" si="431"/>
        <v>0</v>
      </c>
      <c r="DM154" s="403">
        <f t="shared" si="431"/>
        <v>0</v>
      </c>
      <c r="DN154" s="403">
        <f t="shared" si="431"/>
        <v>0</v>
      </c>
      <c r="DO154" s="403">
        <f t="shared" si="431"/>
        <v>0</v>
      </c>
      <c r="DP154" s="403">
        <f t="shared" si="431"/>
        <v>0</v>
      </c>
      <c r="DQ154" s="403">
        <f t="shared" si="431"/>
        <v>0</v>
      </c>
      <c r="DR154" s="403">
        <f t="shared" si="431"/>
        <v>0</v>
      </c>
      <c r="DS154" s="403">
        <f t="shared" si="431"/>
        <v>0</v>
      </c>
      <c r="DT154" s="403">
        <f t="shared" si="431"/>
        <v>0</v>
      </c>
      <c r="DU154" s="403">
        <f t="shared" si="431"/>
        <v>0</v>
      </c>
      <c r="DV154" s="403">
        <f t="shared" si="431"/>
        <v>0</v>
      </c>
      <c r="DW154" s="403">
        <f t="shared" si="431"/>
        <v>0</v>
      </c>
      <c r="DX154" s="403">
        <f t="shared" si="431"/>
        <v>0</v>
      </c>
      <c r="DY154" s="403">
        <f t="shared" si="431"/>
        <v>0</v>
      </c>
      <c r="DZ154" s="403">
        <f t="shared" si="431"/>
        <v>0</v>
      </c>
      <c r="EA154" s="403">
        <f t="shared" si="431"/>
        <v>0</v>
      </c>
      <c r="EB154" s="403">
        <f t="shared" si="431"/>
        <v>0</v>
      </c>
      <c r="EC154" s="403">
        <f t="shared" si="431"/>
        <v>0</v>
      </c>
      <c r="ED154" s="403"/>
      <c r="EE154" s="403">
        <f t="shared" ref="EE154:GP154" si="432">IF(and($A154-EE$124&gt;=0,$A154-EE$125&lt;0),EE$132,0)</f>
        <v>0</v>
      </c>
      <c r="EF154" s="403">
        <f t="shared" si="432"/>
        <v>0</v>
      </c>
      <c r="EG154" s="403">
        <f t="shared" si="432"/>
        <v>0</v>
      </c>
      <c r="EH154" s="403">
        <f t="shared" si="432"/>
        <v>0</v>
      </c>
      <c r="EI154" s="403">
        <f t="shared" si="432"/>
        <v>0</v>
      </c>
      <c r="EJ154" s="403">
        <f t="shared" si="432"/>
        <v>0</v>
      </c>
      <c r="EK154" s="403">
        <f t="shared" si="432"/>
        <v>0</v>
      </c>
      <c r="EL154" s="403">
        <f t="shared" si="432"/>
        <v>0</v>
      </c>
      <c r="EM154" s="403">
        <f t="shared" si="432"/>
        <v>0</v>
      </c>
      <c r="EN154" s="403">
        <f t="shared" si="432"/>
        <v>0</v>
      </c>
      <c r="EO154" s="403">
        <f t="shared" si="432"/>
        <v>0</v>
      </c>
      <c r="EP154" s="403">
        <f t="shared" si="432"/>
        <v>0</v>
      </c>
      <c r="EQ154" s="403">
        <f t="shared" si="432"/>
        <v>0</v>
      </c>
      <c r="ER154" s="403">
        <f t="shared" si="432"/>
        <v>0</v>
      </c>
      <c r="ES154" s="403">
        <f t="shared" si="432"/>
        <v>0</v>
      </c>
      <c r="ET154" s="403">
        <f t="shared" si="432"/>
        <v>0</v>
      </c>
      <c r="EU154" s="403">
        <f t="shared" si="432"/>
        <v>0</v>
      </c>
      <c r="EV154" s="403">
        <f t="shared" si="432"/>
        <v>0</v>
      </c>
      <c r="EW154" s="403">
        <f t="shared" si="432"/>
        <v>0</v>
      </c>
      <c r="EX154" s="403">
        <f t="shared" si="432"/>
        <v>0</v>
      </c>
      <c r="EY154" s="403">
        <f t="shared" si="432"/>
        <v>0</v>
      </c>
      <c r="EZ154" s="403">
        <f t="shared" si="432"/>
        <v>0</v>
      </c>
      <c r="FA154" s="403">
        <f t="shared" si="432"/>
        <v>0</v>
      </c>
      <c r="FB154" s="403">
        <f t="shared" si="432"/>
        <v>0</v>
      </c>
      <c r="FC154" s="403">
        <f t="shared" si="432"/>
        <v>0</v>
      </c>
      <c r="FD154" s="403">
        <f t="shared" si="432"/>
        <v>0</v>
      </c>
      <c r="FE154" s="403">
        <f t="shared" si="432"/>
        <v>0</v>
      </c>
      <c r="FF154" s="403">
        <f t="shared" si="432"/>
        <v>0</v>
      </c>
      <c r="FG154" s="403">
        <f t="shared" si="432"/>
        <v>0</v>
      </c>
      <c r="FH154" s="403">
        <f t="shared" si="432"/>
        <v>0</v>
      </c>
      <c r="FI154" s="403">
        <f t="shared" si="432"/>
        <v>0</v>
      </c>
      <c r="FJ154" s="403">
        <f t="shared" si="432"/>
        <v>0</v>
      </c>
      <c r="FK154" s="403">
        <f t="shared" si="432"/>
        <v>0</v>
      </c>
      <c r="FL154" s="403">
        <f t="shared" si="432"/>
        <v>0</v>
      </c>
      <c r="FM154" s="403">
        <f t="shared" si="432"/>
        <v>0</v>
      </c>
      <c r="FN154" s="403">
        <f t="shared" si="432"/>
        <v>0</v>
      </c>
      <c r="FO154" s="403">
        <f t="shared" si="432"/>
        <v>0</v>
      </c>
      <c r="FP154" s="403">
        <f t="shared" si="432"/>
        <v>0</v>
      </c>
      <c r="FQ154" s="403">
        <f t="shared" si="432"/>
        <v>0</v>
      </c>
      <c r="FR154" s="403">
        <f t="shared" si="432"/>
        <v>0</v>
      </c>
      <c r="FS154" s="403">
        <f t="shared" si="432"/>
        <v>0</v>
      </c>
      <c r="FT154" s="403">
        <f t="shared" si="432"/>
        <v>0</v>
      </c>
      <c r="FU154" s="403">
        <f t="shared" si="432"/>
        <v>0</v>
      </c>
      <c r="FV154" s="403">
        <f t="shared" si="432"/>
        <v>0</v>
      </c>
      <c r="FW154" s="403">
        <f t="shared" si="432"/>
        <v>0</v>
      </c>
      <c r="FX154" s="403">
        <f t="shared" si="432"/>
        <v>0</v>
      </c>
      <c r="FY154" s="403">
        <f t="shared" si="432"/>
        <v>0</v>
      </c>
      <c r="FZ154" s="403">
        <f t="shared" si="432"/>
        <v>0</v>
      </c>
      <c r="GA154" s="403">
        <f t="shared" si="432"/>
        <v>0</v>
      </c>
      <c r="GB154" s="403">
        <f t="shared" si="432"/>
        <v>0</v>
      </c>
      <c r="GC154" s="403">
        <f t="shared" si="432"/>
        <v>0</v>
      </c>
      <c r="GD154" s="403">
        <f t="shared" si="432"/>
        <v>0</v>
      </c>
      <c r="GE154" s="403">
        <f t="shared" si="432"/>
        <v>0</v>
      </c>
      <c r="GF154" s="403">
        <f t="shared" si="432"/>
        <v>0</v>
      </c>
      <c r="GG154" s="403">
        <f t="shared" si="432"/>
        <v>0</v>
      </c>
      <c r="GH154" s="403">
        <f t="shared" si="432"/>
        <v>0</v>
      </c>
      <c r="GI154" s="403">
        <f t="shared" si="432"/>
        <v>0</v>
      </c>
      <c r="GJ154" s="403">
        <f t="shared" si="432"/>
        <v>0</v>
      </c>
      <c r="GK154" s="403">
        <f t="shared" si="432"/>
        <v>0</v>
      </c>
      <c r="GL154" s="403">
        <f t="shared" si="432"/>
        <v>0</v>
      </c>
      <c r="GM154" s="403">
        <f t="shared" si="432"/>
        <v>0</v>
      </c>
      <c r="GN154" s="403">
        <f t="shared" si="432"/>
        <v>0</v>
      </c>
      <c r="GO154" s="403">
        <f t="shared" si="432"/>
        <v>0</v>
      </c>
      <c r="GP154" s="403">
        <f t="shared" si="432"/>
        <v>0</v>
      </c>
      <c r="GQ154" s="403"/>
      <c r="GR154" s="403">
        <f t="shared" ref="GR154:JC154" si="433">IF(and($A154-GR$124&gt;=0,$A154-GR$125&lt;0),GR$132,0)</f>
        <v>0</v>
      </c>
      <c r="GS154" s="403">
        <f t="shared" si="433"/>
        <v>0</v>
      </c>
      <c r="GT154" s="403">
        <f t="shared" si="433"/>
        <v>0</v>
      </c>
      <c r="GU154" s="403">
        <f t="shared" si="433"/>
        <v>0</v>
      </c>
      <c r="GV154" s="403">
        <f t="shared" si="433"/>
        <v>0</v>
      </c>
      <c r="GW154" s="403">
        <f t="shared" si="433"/>
        <v>0</v>
      </c>
      <c r="GX154" s="403">
        <f t="shared" si="433"/>
        <v>0</v>
      </c>
      <c r="GY154" s="403">
        <f t="shared" si="433"/>
        <v>0</v>
      </c>
      <c r="GZ154" s="403">
        <f t="shared" si="433"/>
        <v>0</v>
      </c>
      <c r="HA154" s="403">
        <f t="shared" si="433"/>
        <v>0</v>
      </c>
      <c r="HB154" s="403">
        <f t="shared" si="433"/>
        <v>0</v>
      </c>
      <c r="HC154" s="403">
        <f t="shared" si="433"/>
        <v>0</v>
      </c>
      <c r="HD154" s="403">
        <f t="shared" si="433"/>
        <v>0</v>
      </c>
      <c r="HE154" s="403">
        <f t="shared" si="433"/>
        <v>0</v>
      </c>
      <c r="HF154" s="403">
        <f t="shared" si="433"/>
        <v>0</v>
      </c>
      <c r="HG154" s="403">
        <f t="shared" si="433"/>
        <v>0</v>
      </c>
      <c r="HH154" s="403">
        <f t="shared" si="433"/>
        <v>0</v>
      </c>
      <c r="HI154" s="403">
        <f t="shared" si="433"/>
        <v>0</v>
      </c>
      <c r="HJ154" s="403">
        <f t="shared" si="433"/>
        <v>0</v>
      </c>
      <c r="HK154" s="403">
        <f t="shared" si="433"/>
        <v>0</v>
      </c>
      <c r="HL154" s="403">
        <f t="shared" si="433"/>
        <v>0</v>
      </c>
      <c r="HM154" s="403">
        <f t="shared" si="433"/>
        <v>0</v>
      </c>
      <c r="HN154" s="403">
        <f t="shared" si="433"/>
        <v>0</v>
      </c>
      <c r="HO154" s="403">
        <f t="shared" si="433"/>
        <v>0</v>
      </c>
      <c r="HP154" s="403">
        <f t="shared" si="433"/>
        <v>0</v>
      </c>
      <c r="HQ154" s="403">
        <f t="shared" si="433"/>
        <v>0</v>
      </c>
      <c r="HR154" s="403">
        <f t="shared" si="433"/>
        <v>0</v>
      </c>
      <c r="HS154" s="403">
        <f t="shared" si="433"/>
        <v>0</v>
      </c>
      <c r="HT154" s="403">
        <f t="shared" si="433"/>
        <v>0</v>
      </c>
      <c r="HU154" s="403">
        <f t="shared" si="433"/>
        <v>0</v>
      </c>
      <c r="HV154" s="403">
        <f t="shared" si="433"/>
        <v>0</v>
      </c>
      <c r="HW154" s="403">
        <f t="shared" si="433"/>
        <v>0</v>
      </c>
      <c r="HX154" s="403">
        <f t="shared" si="433"/>
        <v>0</v>
      </c>
      <c r="HY154" s="403">
        <f t="shared" si="433"/>
        <v>0</v>
      </c>
      <c r="HZ154" s="403">
        <f t="shared" si="433"/>
        <v>0</v>
      </c>
      <c r="IA154" s="403">
        <f t="shared" si="433"/>
        <v>0</v>
      </c>
      <c r="IB154" s="403">
        <f t="shared" si="433"/>
        <v>0</v>
      </c>
      <c r="IC154" s="403">
        <f t="shared" si="433"/>
        <v>0</v>
      </c>
      <c r="ID154" s="403">
        <f t="shared" si="433"/>
        <v>0</v>
      </c>
      <c r="IE154" s="403">
        <f t="shared" si="433"/>
        <v>0</v>
      </c>
      <c r="IF154" s="403">
        <f t="shared" si="433"/>
        <v>0</v>
      </c>
      <c r="IG154" s="403">
        <f t="shared" si="433"/>
        <v>0</v>
      </c>
      <c r="IH154" s="403">
        <f t="shared" si="433"/>
        <v>0</v>
      </c>
      <c r="II154" s="403">
        <f t="shared" si="433"/>
        <v>0</v>
      </c>
      <c r="IJ154" s="403">
        <f t="shared" si="433"/>
        <v>0</v>
      </c>
      <c r="IK154" s="403">
        <f t="shared" si="433"/>
        <v>0</v>
      </c>
      <c r="IL154" s="403">
        <f t="shared" si="433"/>
        <v>0</v>
      </c>
      <c r="IM154" s="403">
        <f t="shared" si="433"/>
        <v>0</v>
      </c>
      <c r="IN154" s="403">
        <f t="shared" si="433"/>
        <v>0</v>
      </c>
      <c r="IO154" s="403">
        <f t="shared" si="433"/>
        <v>0</v>
      </c>
      <c r="IP154" s="403">
        <f t="shared" si="433"/>
        <v>0</v>
      </c>
      <c r="IQ154" s="403">
        <f t="shared" si="433"/>
        <v>0</v>
      </c>
      <c r="IR154" s="403">
        <f t="shared" si="433"/>
        <v>0</v>
      </c>
      <c r="IS154" s="403">
        <f t="shared" si="433"/>
        <v>0</v>
      </c>
      <c r="IT154" s="403">
        <f t="shared" si="433"/>
        <v>0</v>
      </c>
      <c r="IU154" s="403">
        <f t="shared" si="433"/>
        <v>0</v>
      </c>
      <c r="IV154" s="403">
        <f t="shared" si="433"/>
        <v>0</v>
      </c>
      <c r="IW154" s="403">
        <f t="shared" si="433"/>
        <v>0</v>
      </c>
      <c r="IX154" s="403">
        <f t="shared" si="433"/>
        <v>0</v>
      </c>
      <c r="IY154" s="403">
        <f t="shared" si="433"/>
        <v>0</v>
      </c>
      <c r="IZ154" s="403">
        <f t="shared" si="433"/>
        <v>0</v>
      </c>
      <c r="JA154" s="403">
        <f t="shared" si="433"/>
        <v>0</v>
      </c>
      <c r="JB154" s="403">
        <f t="shared" si="433"/>
        <v>0</v>
      </c>
      <c r="JC154" s="403">
        <f t="shared" si="433"/>
        <v>0</v>
      </c>
      <c r="JD154" s="403"/>
      <c r="JE154" s="403">
        <f t="shared" ref="JE154:LP154" si="434">IF(and($A154-JE$124&gt;=0,$A154-JE$125&lt;0),JE$132,0)</f>
        <v>0</v>
      </c>
      <c r="JF154" s="403">
        <f t="shared" si="434"/>
        <v>0</v>
      </c>
      <c r="JG154" s="403">
        <f t="shared" si="434"/>
        <v>0</v>
      </c>
      <c r="JH154" s="403">
        <f t="shared" si="434"/>
        <v>0</v>
      </c>
      <c r="JI154" s="403">
        <f t="shared" si="434"/>
        <v>0</v>
      </c>
      <c r="JJ154" s="403">
        <f t="shared" si="434"/>
        <v>0</v>
      </c>
      <c r="JK154" s="403">
        <f t="shared" si="434"/>
        <v>0</v>
      </c>
      <c r="JL154" s="403">
        <f t="shared" si="434"/>
        <v>0</v>
      </c>
      <c r="JM154" s="403">
        <f t="shared" si="434"/>
        <v>0</v>
      </c>
      <c r="JN154" s="403">
        <f t="shared" si="434"/>
        <v>0</v>
      </c>
      <c r="JO154" s="403">
        <f t="shared" si="434"/>
        <v>0</v>
      </c>
      <c r="JP154" s="403">
        <f t="shared" si="434"/>
        <v>0</v>
      </c>
      <c r="JQ154" s="403">
        <f t="shared" si="434"/>
        <v>0</v>
      </c>
      <c r="JR154" s="403">
        <f t="shared" si="434"/>
        <v>0</v>
      </c>
      <c r="JS154" s="403">
        <f t="shared" si="434"/>
        <v>0</v>
      </c>
      <c r="JT154" s="403">
        <f t="shared" si="434"/>
        <v>0</v>
      </c>
      <c r="JU154" s="403">
        <f t="shared" si="434"/>
        <v>0</v>
      </c>
      <c r="JV154" s="403">
        <f t="shared" si="434"/>
        <v>0</v>
      </c>
      <c r="JW154" s="403">
        <f t="shared" si="434"/>
        <v>0</v>
      </c>
      <c r="JX154" s="403">
        <f t="shared" si="434"/>
        <v>0</v>
      </c>
      <c r="JY154" s="403">
        <f t="shared" si="434"/>
        <v>0</v>
      </c>
      <c r="JZ154" s="403">
        <f t="shared" si="434"/>
        <v>0</v>
      </c>
      <c r="KA154" s="403">
        <f t="shared" si="434"/>
        <v>0</v>
      </c>
      <c r="KB154" s="403">
        <f t="shared" si="434"/>
        <v>0</v>
      </c>
      <c r="KC154" s="403">
        <f t="shared" si="434"/>
        <v>0</v>
      </c>
      <c r="KD154" s="403">
        <f t="shared" si="434"/>
        <v>0</v>
      </c>
      <c r="KE154" s="403">
        <f t="shared" si="434"/>
        <v>0</v>
      </c>
      <c r="KF154" s="403">
        <f t="shared" si="434"/>
        <v>0</v>
      </c>
      <c r="KG154" s="403">
        <f t="shared" si="434"/>
        <v>0</v>
      </c>
      <c r="KH154" s="403">
        <f t="shared" si="434"/>
        <v>0</v>
      </c>
      <c r="KI154" s="403">
        <f t="shared" si="434"/>
        <v>0</v>
      </c>
      <c r="KJ154" s="403">
        <f t="shared" si="434"/>
        <v>0</v>
      </c>
      <c r="KK154" s="403">
        <f t="shared" si="434"/>
        <v>0</v>
      </c>
      <c r="KL154" s="403">
        <f t="shared" si="434"/>
        <v>0</v>
      </c>
      <c r="KM154" s="403">
        <f t="shared" si="434"/>
        <v>0</v>
      </c>
      <c r="KN154" s="403">
        <f t="shared" si="434"/>
        <v>0</v>
      </c>
      <c r="KO154" s="403">
        <f t="shared" si="434"/>
        <v>0</v>
      </c>
      <c r="KP154" s="403">
        <f t="shared" si="434"/>
        <v>0</v>
      </c>
      <c r="KQ154" s="403">
        <f t="shared" si="434"/>
        <v>0</v>
      </c>
      <c r="KR154" s="403">
        <f t="shared" si="434"/>
        <v>0</v>
      </c>
      <c r="KS154" s="403">
        <f t="shared" si="434"/>
        <v>0</v>
      </c>
      <c r="KT154" s="403">
        <f t="shared" si="434"/>
        <v>0</v>
      </c>
      <c r="KU154" s="403">
        <f t="shared" si="434"/>
        <v>0</v>
      </c>
      <c r="KV154" s="403">
        <f t="shared" si="434"/>
        <v>0</v>
      </c>
      <c r="KW154" s="403">
        <f t="shared" si="434"/>
        <v>0</v>
      </c>
      <c r="KX154" s="403">
        <f t="shared" si="434"/>
        <v>0</v>
      </c>
      <c r="KY154" s="403">
        <f t="shared" si="434"/>
        <v>0</v>
      </c>
      <c r="KZ154" s="403">
        <f t="shared" si="434"/>
        <v>0</v>
      </c>
      <c r="LA154" s="403">
        <f t="shared" si="434"/>
        <v>0</v>
      </c>
      <c r="LB154" s="403">
        <f t="shared" si="434"/>
        <v>0</v>
      </c>
      <c r="LC154" s="403">
        <f t="shared" si="434"/>
        <v>0</v>
      </c>
      <c r="LD154" s="403">
        <f t="shared" si="434"/>
        <v>0</v>
      </c>
      <c r="LE154" s="403">
        <f t="shared" si="434"/>
        <v>0</v>
      </c>
      <c r="LF154" s="403">
        <f t="shared" si="434"/>
        <v>0</v>
      </c>
      <c r="LG154" s="403">
        <f t="shared" si="434"/>
        <v>0</v>
      </c>
      <c r="LH154" s="403">
        <f t="shared" si="434"/>
        <v>0</v>
      </c>
      <c r="LI154" s="403">
        <f t="shared" si="434"/>
        <v>0</v>
      </c>
      <c r="LJ154" s="403">
        <f t="shared" si="434"/>
        <v>0</v>
      </c>
      <c r="LK154" s="403">
        <f t="shared" si="434"/>
        <v>0</v>
      </c>
      <c r="LL154" s="403">
        <f t="shared" si="434"/>
        <v>0</v>
      </c>
      <c r="LM154" s="403">
        <f t="shared" si="434"/>
        <v>0</v>
      </c>
      <c r="LN154" s="403">
        <f t="shared" si="434"/>
        <v>0</v>
      </c>
      <c r="LO154" s="403">
        <f t="shared" si="434"/>
        <v>0</v>
      </c>
      <c r="LP154" s="403">
        <f t="shared" si="434"/>
        <v>0</v>
      </c>
    </row>
    <row r="155">
      <c r="A155" s="331" t="str">
        <f t="shared" si="327"/>
        <v>12-2027</v>
      </c>
      <c r="B155" s="346">
        <f t="shared" si="333"/>
        <v>8160419.69</v>
      </c>
      <c r="C155" s="346">
        <f t="shared" si="334"/>
        <v>1.001234056</v>
      </c>
      <c r="D155" s="346"/>
      <c r="E155" s="403">
        <f t="shared" ref="E155:BP155" si="435">IF(and($A155-E$124&gt;=0,$A155-E$125&lt;0),E$132,0)</f>
        <v>121708.41</v>
      </c>
      <c r="F155" s="403">
        <f t="shared" si="435"/>
        <v>90594.48</v>
      </c>
      <c r="G155" s="403">
        <f t="shared" si="435"/>
        <v>120000</v>
      </c>
      <c r="H155" s="403">
        <f t="shared" si="435"/>
        <v>129552.28</v>
      </c>
      <c r="I155" s="403">
        <f t="shared" si="435"/>
        <v>107000</v>
      </c>
      <c r="J155" s="403">
        <f t="shared" si="435"/>
        <v>103565</v>
      </c>
      <c r="K155" s="403">
        <f t="shared" si="435"/>
        <v>128418.77</v>
      </c>
      <c r="L155" s="403">
        <f t="shared" si="435"/>
        <v>87232.36</v>
      </c>
      <c r="M155" s="403">
        <f t="shared" si="435"/>
        <v>99881.32</v>
      </c>
      <c r="N155" s="403">
        <f t="shared" si="435"/>
        <v>223221.57</v>
      </c>
      <c r="O155" s="403">
        <f t="shared" si="435"/>
        <v>180593.29</v>
      </c>
      <c r="P155" s="403">
        <f t="shared" si="435"/>
        <v>91968.82</v>
      </c>
      <c r="Q155" s="403">
        <f t="shared" si="435"/>
        <v>102434.8</v>
      </c>
      <c r="R155" s="403">
        <f t="shared" si="435"/>
        <v>181860.19</v>
      </c>
      <c r="S155" s="403">
        <f t="shared" si="435"/>
        <v>208031.99</v>
      </c>
      <c r="T155" s="403">
        <f t="shared" si="435"/>
        <v>217515.94</v>
      </c>
      <c r="U155" s="403">
        <f t="shared" si="435"/>
        <v>195596.52</v>
      </c>
      <c r="V155" s="403">
        <f t="shared" si="435"/>
        <v>184028.25</v>
      </c>
      <c r="W155" s="403">
        <f t="shared" si="435"/>
        <v>168878.71</v>
      </c>
      <c r="X155" s="403">
        <f t="shared" si="435"/>
        <v>162441.03</v>
      </c>
      <c r="Y155" s="403">
        <f t="shared" si="435"/>
        <v>134043.44</v>
      </c>
      <c r="Z155" s="403">
        <f t="shared" si="435"/>
        <v>835.25</v>
      </c>
      <c r="AA155" s="403">
        <f t="shared" si="435"/>
        <v>175069.23</v>
      </c>
      <c r="AB155" s="403">
        <f t="shared" si="435"/>
        <v>159907.69</v>
      </c>
      <c r="AC155" s="403">
        <f t="shared" si="435"/>
        <v>183879.61</v>
      </c>
      <c r="AD155" s="403">
        <f t="shared" si="435"/>
        <v>184851.11</v>
      </c>
      <c r="AE155" s="403">
        <f t="shared" si="435"/>
        <v>240730.29</v>
      </c>
      <c r="AF155" s="403">
        <f t="shared" si="435"/>
        <v>112998.23</v>
      </c>
      <c r="AG155" s="403">
        <f t="shared" si="435"/>
        <v>126237</v>
      </c>
      <c r="AH155" s="403">
        <f t="shared" si="435"/>
        <v>9142.22</v>
      </c>
      <c r="AI155" s="403">
        <f t="shared" si="435"/>
        <v>186686.77</v>
      </c>
      <c r="AJ155" s="403">
        <f t="shared" si="435"/>
        <v>42000</v>
      </c>
      <c r="AK155" s="403">
        <f t="shared" si="435"/>
        <v>271017.63</v>
      </c>
      <c r="AL155" s="403">
        <f t="shared" si="435"/>
        <v>5000</v>
      </c>
      <c r="AM155" s="403">
        <f t="shared" si="435"/>
        <v>127756.57</v>
      </c>
      <c r="AN155" s="403">
        <f t="shared" si="435"/>
        <v>237115.24</v>
      </c>
      <c r="AO155" s="403">
        <f t="shared" si="435"/>
        <v>158167.25</v>
      </c>
      <c r="AP155" s="403">
        <f t="shared" si="435"/>
        <v>103015</v>
      </c>
      <c r="AQ155" s="403">
        <f t="shared" si="435"/>
        <v>155500</v>
      </c>
      <c r="AR155" s="403">
        <f t="shared" si="435"/>
        <v>167620.78</v>
      </c>
      <c r="AS155" s="403">
        <f t="shared" si="435"/>
        <v>191134.2</v>
      </c>
      <c r="AT155" s="403">
        <f t="shared" si="435"/>
        <v>283068.43</v>
      </c>
      <c r="AU155" s="403">
        <f t="shared" si="435"/>
        <v>114804.31</v>
      </c>
      <c r="AV155" s="403">
        <f t="shared" si="435"/>
        <v>109785.34</v>
      </c>
      <c r="AW155" s="403">
        <f t="shared" si="435"/>
        <v>48000</v>
      </c>
      <c r="AX155" s="403">
        <f t="shared" si="435"/>
        <v>164702</v>
      </c>
      <c r="AY155" s="403">
        <f t="shared" si="435"/>
        <v>223255</v>
      </c>
      <c r="AZ155" s="403">
        <f t="shared" si="435"/>
        <v>72000</v>
      </c>
      <c r="BA155" s="403">
        <f t="shared" si="435"/>
        <v>97799.52</v>
      </c>
      <c r="BB155" s="403">
        <f t="shared" si="435"/>
        <v>242596.66</v>
      </c>
      <c r="BC155" s="403">
        <f t="shared" si="435"/>
        <v>108292.85</v>
      </c>
      <c r="BD155" s="403">
        <f t="shared" si="435"/>
        <v>238900</v>
      </c>
      <c r="BE155" s="403">
        <f t="shared" si="435"/>
        <v>101455.9</v>
      </c>
      <c r="BF155" s="403">
        <f t="shared" si="435"/>
        <v>23511.76</v>
      </c>
      <c r="BG155" s="403">
        <f t="shared" si="435"/>
        <v>20008.84</v>
      </c>
      <c r="BH155" s="403">
        <f t="shared" si="435"/>
        <v>77858.98</v>
      </c>
      <c r="BI155" s="403">
        <f t="shared" si="435"/>
        <v>45000</v>
      </c>
      <c r="BJ155" s="403">
        <f t="shared" si="435"/>
        <v>124565</v>
      </c>
      <c r="BK155" s="403">
        <f t="shared" si="435"/>
        <v>25000</v>
      </c>
      <c r="BL155" s="403">
        <f t="shared" si="435"/>
        <v>29885</v>
      </c>
      <c r="BM155" s="403">
        <f t="shared" si="435"/>
        <v>33809.25</v>
      </c>
      <c r="BN155" s="403">
        <f t="shared" si="435"/>
        <v>10969.85</v>
      </c>
      <c r="BO155" s="403">
        <f t="shared" si="435"/>
        <v>77861.76</v>
      </c>
      <c r="BP155" s="403">
        <f t="shared" si="435"/>
        <v>10058</v>
      </c>
      <c r="BQ155" s="403"/>
      <c r="BR155" s="403">
        <f t="shared" ref="BR155:EC155" si="436">IF(and($A155-BR$124&gt;=0,$A155-BR$125&lt;0),BR$132,0)</f>
        <v>0</v>
      </c>
      <c r="BS155" s="403">
        <f t="shared" si="436"/>
        <v>0</v>
      </c>
      <c r="BT155" s="403">
        <f t="shared" si="436"/>
        <v>0</v>
      </c>
      <c r="BU155" s="403">
        <f t="shared" si="436"/>
        <v>0</v>
      </c>
      <c r="BV155" s="403">
        <f t="shared" si="436"/>
        <v>0</v>
      </c>
      <c r="BW155" s="403">
        <f t="shared" si="436"/>
        <v>0</v>
      </c>
      <c r="BX155" s="403">
        <f t="shared" si="436"/>
        <v>0</v>
      </c>
      <c r="BY155" s="403">
        <f t="shared" si="436"/>
        <v>0</v>
      </c>
      <c r="BZ155" s="403">
        <f t="shared" si="436"/>
        <v>0</v>
      </c>
      <c r="CA155" s="403">
        <f t="shared" si="436"/>
        <v>0</v>
      </c>
      <c r="CB155" s="403">
        <f t="shared" si="436"/>
        <v>0</v>
      </c>
      <c r="CC155" s="403">
        <f t="shared" si="436"/>
        <v>0</v>
      </c>
      <c r="CD155" s="403">
        <f t="shared" si="436"/>
        <v>0</v>
      </c>
      <c r="CE155" s="403">
        <f t="shared" si="436"/>
        <v>0</v>
      </c>
      <c r="CF155" s="403">
        <f t="shared" si="436"/>
        <v>0</v>
      </c>
      <c r="CG155" s="403">
        <f t="shared" si="436"/>
        <v>0</v>
      </c>
      <c r="CH155" s="403">
        <f t="shared" si="436"/>
        <v>0</v>
      </c>
      <c r="CI155" s="403">
        <f t="shared" si="436"/>
        <v>0</v>
      </c>
      <c r="CJ155" s="403">
        <f t="shared" si="436"/>
        <v>0</v>
      </c>
      <c r="CK155" s="403">
        <f t="shared" si="436"/>
        <v>0</v>
      </c>
      <c r="CL155" s="403">
        <f t="shared" si="436"/>
        <v>0</v>
      </c>
      <c r="CM155" s="403">
        <f t="shared" si="436"/>
        <v>0</v>
      </c>
      <c r="CN155" s="403">
        <f t="shared" si="436"/>
        <v>0</v>
      </c>
      <c r="CO155" s="403">
        <f t="shared" si="436"/>
        <v>0</v>
      </c>
      <c r="CP155" s="403">
        <f t="shared" si="436"/>
        <v>0</v>
      </c>
      <c r="CQ155" s="403">
        <f t="shared" si="436"/>
        <v>0</v>
      </c>
      <c r="CR155" s="403">
        <f t="shared" si="436"/>
        <v>0</v>
      </c>
      <c r="CS155" s="403">
        <f t="shared" si="436"/>
        <v>0</v>
      </c>
      <c r="CT155" s="403">
        <f t="shared" si="436"/>
        <v>0</v>
      </c>
      <c r="CU155" s="403">
        <f t="shared" si="436"/>
        <v>0</v>
      </c>
      <c r="CV155" s="403">
        <f t="shared" si="436"/>
        <v>0</v>
      </c>
      <c r="CW155" s="403">
        <f t="shared" si="436"/>
        <v>0</v>
      </c>
      <c r="CX155" s="403">
        <f t="shared" si="436"/>
        <v>0</v>
      </c>
      <c r="CY155" s="403">
        <f t="shared" si="436"/>
        <v>0</v>
      </c>
      <c r="CZ155" s="403">
        <f t="shared" si="436"/>
        <v>0</v>
      </c>
      <c r="DA155" s="403">
        <f t="shared" si="436"/>
        <v>0</v>
      </c>
      <c r="DB155" s="403">
        <f t="shared" si="436"/>
        <v>0</v>
      </c>
      <c r="DC155" s="403">
        <f t="shared" si="436"/>
        <v>0</v>
      </c>
      <c r="DD155" s="403">
        <f t="shared" si="436"/>
        <v>0</v>
      </c>
      <c r="DE155" s="403">
        <f t="shared" si="436"/>
        <v>0</v>
      </c>
      <c r="DF155" s="403">
        <f t="shared" si="436"/>
        <v>0</v>
      </c>
      <c r="DG155" s="403">
        <f t="shared" si="436"/>
        <v>0</v>
      </c>
      <c r="DH155" s="403">
        <f t="shared" si="436"/>
        <v>0</v>
      </c>
      <c r="DI155" s="403">
        <f t="shared" si="436"/>
        <v>0</v>
      </c>
      <c r="DJ155" s="403">
        <f t="shared" si="436"/>
        <v>0</v>
      </c>
      <c r="DK155" s="403">
        <f t="shared" si="436"/>
        <v>0</v>
      </c>
      <c r="DL155" s="403">
        <f t="shared" si="436"/>
        <v>0</v>
      </c>
      <c r="DM155" s="403">
        <f t="shared" si="436"/>
        <v>0</v>
      </c>
      <c r="DN155" s="403">
        <f t="shared" si="436"/>
        <v>0</v>
      </c>
      <c r="DO155" s="403">
        <f t="shared" si="436"/>
        <v>0</v>
      </c>
      <c r="DP155" s="403">
        <f t="shared" si="436"/>
        <v>0</v>
      </c>
      <c r="DQ155" s="403">
        <f t="shared" si="436"/>
        <v>0</v>
      </c>
      <c r="DR155" s="403">
        <f t="shared" si="436"/>
        <v>0</v>
      </c>
      <c r="DS155" s="403">
        <f t="shared" si="436"/>
        <v>0</v>
      </c>
      <c r="DT155" s="403">
        <f t="shared" si="436"/>
        <v>0</v>
      </c>
      <c r="DU155" s="403">
        <f t="shared" si="436"/>
        <v>0</v>
      </c>
      <c r="DV155" s="403">
        <f t="shared" si="436"/>
        <v>0</v>
      </c>
      <c r="DW155" s="403">
        <f t="shared" si="436"/>
        <v>0</v>
      </c>
      <c r="DX155" s="403">
        <f t="shared" si="436"/>
        <v>0</v>
      </c>
      <c r="DY155" s="403">
        <f t="shared" si="436"/>
        <v>0</v>
      </c>
      <c r="DZ155" s="403">
        <f t="shared" si="436"/>
        <v>0</v>
      </c>
      <c r="EA155" s="403">
        <f t="shared" si="436"/>
        <v>0</v>
      </c>
      <c r="EB155" s="403">
        <f t="shared" si="436"/>
        <v>0</v>
      </c>
      <c r="EC155" s="403">
        <f t="shared" si="436"/>
        <v>0</v>
      </c>
      <c r="ED155" s="403"/>
      <c r="EE155" s="403">
        <f t="shared" ref="EE155:GP155" si="437">IF(and($A155-EE$124&gt;=0,$A155-EE$125&lt;0),EE$132,0)</f>
        <v>0</v>
      </c>
      <c r="EF155" s="403">
        <f t="shared" si="437"/>
        <v>0</v>
      </c>
      <c r="EG155" s="403">
        <f t="shared" si="437"/>
        <v>0</v>
      </c>
      <c r="EH155" s="403">
        <f t="shared" si="437"/>
        <v>0</v>
      </c>
      <c r="EI155" s="403">
        <f t="shared" si="437"/>
        <v>0</v>
      </c>
      <c r="EJ155" s="403">
        <f t="shared" si="437"/>
        <v>0</v>
      </c>
      <c r="EK155" s="403">
        <f t="shared" si="437"/>
        <v>0</v>
      </c>
      <c r="EL155" s="403">
        <f t="shared" si="437"/>
        <v>0</v>
      </c>
      <c r="EM155" s="403">
        <f t="shared" si="437"/>
        <v>0</v>
      </c>
      <c r="EN155" s="403">
        <f t="shared" si="437"/>
        <v>0</v>
      </c>
      <c r="EO155" s="403">
        <f t="shared" si="437"/>
        <v>0</v>
      </c>
      <c r="EP155" s="403">
        <f t="shared" si="437"/>
        <v>0</v>
      </c>
      <c r="EQ155" s="403">
        <f t="shared" si="437"/>
        <v>0</v>
      </c>
      <c r="ER155" s="403">
        <f t="shared" si="437"/>
        <v>0</v>
      </c>
      <c r="ES155" s="403">
        <f t="shared" si="437"/>
        <v>0</v>
      </c>
      <c r="ET155" s="403">
        <f t="shared" si="437"/>
        <v>0</v>
      </c>
      <c r="EU155" s="403">
        <f t="shared" si="437"/>
        <v>0</v>
      </c>
      <c r="EV155" s="403">
        <f t="shared" si="437"/>
        <v>0</v>
      </c>
      <c r="EW155" s="403">
        <f t="shared" si="437"/>
        <v>0</v>
      </c>
      <c r="EX155" s="403">
        <f t="shared" si="437"/>
        <v>0</v>
      </c>
      <c r="EY155" s="403">
        <f t="shared" si="437"/>
        <v>0</v>
      </c>
      <c r="EZ155" s="403">
        <f t="shared" si="437"/>
        <v>0</v>
      </c>
      <c r="FA155" s="403">
        <f t="shared" si="437"/>
        <v>0</v>
      </c>
      <c r="FB155" s="403">
        <f t="shared" si="437"/>
        <v>0</v>
      </c>
      <c r="FC155" s="403">
        <f t="shared" si="437"/>
        <v>0</v>
      </c>
      <c r="FD155" s="403">
        <f t="shared" si="437"/>
        <v>0</v>
      </c>
      <c r="FE155" s="403">
        <f t="shared" si="437"/>
        <v>0</v>
      </c>
      <c r="FF155" s="403">
        <f t="shared" si="437"/>
        <v>0</v>
      </c>
      <c r="FG155" s="403">
        <f t="shared" si="437"/>
        <v>0</v>
      </c>
      <c r="FH155" s="403">
        <f t="shared" si="437"/>
        <v>0</v>
      </c>
      <c r="FI155" s="403">
        <f t="shared" si="437"/>
        <v>0</v>
      </c>
      <c r="FJ155" s="403">
        <f t="shared" si="437"/>
        <v>0</v>
      </c>
      <c r="FK155" s="403">
        <f t="shared" si="437"/>
        <v>0</v>
      </c>
      <c r="FL155" s="403">
        <f t="shared" si="437"/>
        <v>0</v>
      </c>
      <c r="FM155" s="403">
        <f t="shared" si="437"/>
        <v>0</v>
      </c>
      <c r="FN155" s="403">
        <f t="shared" si="437"/>
        <v>0</v>
      </c>
      <c r="FO155" s="403">
        <f t="shared" si="437"/>
        <v>0</v>
      </c>
      <c r="FP155" s="403">
        <f t="shared" si="437"/>
        <v>0</v>
      </c>
      <c r="FQ155" s="403">
        <f t="shared" si="437"/>
        <v>0</v>
      </c>
      <c r="FR155" s="403">
        <f t="shared" si="437"/>
        <v>0</v>
      </c>
      <c r="FS155" s="403">
        <f t="shared" si="437"/>
        <v>0</v>
      </c>
      <c r="FT155" s="403">
        <f t="shared" si="437"/>
        <v>0</v>
      </c>
      <c r="FU155" s="403">
        <f t="shared" si="437"/>
        <v>0</v>
      </c>
      <c r="FV155" s="403">
        <f t="shared" si="437"/>
        <v>0</v>
      </c>
      <c r="FW155" s="403">
        <f t="shared" si="437"/>
        <v>0</v>
      </c>
      <c r="FX155" s="403">
        <f t="shared" si="437"/>
        <v>0</v>
      </c>
      <c r="FY155" s="403">
        <f t="shared" si="437"/>
        <v>0</v>
      </c>
      <c r="FZ155" s="403">
        <f t="shared" si="437"/>
        <v>0</v>
      </c>
      <c r="GA155" s="403">
        <f t="shared" si="437"/>
        <v>0</v>
      </c>
      <c r="GB155" s="403">
        <f t="shared" si="437"/>
        <v>0</v>
      </c>
      <c r="GC155" s="403">
        <f t="shared" si="437"/>
        <v>0</v>
      </c>
      <c r="GD155" s="403">
        <f t="shared" si="437"/>
        <v>0</v>
      </c>
      <c r="GE155" s="403">
        <f t="shared" si="437"/>
        <v>0</v>
      </c>
      <c r="GF155" s="403">
        <f t="shared" si="437"/>
        <v>0</v>
      </c>
      <c r="GG155" s="403">
        <f t="shared" si="437"/>
        <v>0</v>
      </c>
      <c r="GH155" s="403">
        <f t="shared" si="437"/>
        <v>0</v>
      </c>
      <c r="GI155" s="403">
        <f t="shared" si="437"/>
        <v>0</v>
      </c>
      <c r="GJ155" s="403">
        <f t="shared" si="437"/>
        <v>0</v>
      </c>
      <c r="GK155" s="403">
        <f t="shared" si="437"/>
        <v>0</v>
      </c>
      <c r="GL155" s="403">
        <f t="shared" si="437"/>
        <v>0</v>
      </c>
      <c r="GM155" s="403">
        <f t="shared" si="437"/>
        <v>0</v>
      </c>
      <c r="GN155" s="403">
        <f t="shared" si="437"/>
        <v>0</v>
      </c>
      <c r="GO155" s="403">
        <f t="shared" si="437"/>
        <v>0</v>
      </c>
      <c r="GP155" s="403">
        <f t="shared" si="437"/>
        <v>0</v>
      </c>
      <c r="GQ155" s="403"/>
      <c r="GR155" s="403">
        <f t="shared" ref="GR155:JC155" si="438">IF(and($A155-GR$124&gt;=0,$A155-GR$125&lt;0),GR$132,0)</f>
        <v>0</v>
      </c>
      <c r="GS155" s="403">
        <f t="shared" si="438"/>
        <v>0</v>
      </c>
      <c r="GT155" s="403">
        <f t="shared" si="438"/>
        <v>0</v>
      </c>
      <c r="GU155" s="403">
        <f t="shared" si="438"/>
        <v>0</v>
      </c>
      <c r="GV155" s="403">
        <f t="shared" si="438"/>
        <v>0</v>
      </c>
      <c r="GW155" s="403">
        <f t="shared" si="438"/>
        <v>0</v>
      </c>
      <c r="GX155" s="403">
        <f t="shared" si="438"/>
        <v>0</v>
      </c>
      <c r="GY155" s="403">
        <f t="shared" si="438"/>
        <v>0</v>
      </c>
      <c r="GZ155" s="403">
        <f t="shared" si="438"/>
        <v>0</v>
      </c>
      <c r="HA155" s="403">
        <f t="shared" si="438"/>
        <v>0</v>
      </c>
      <c r="HB155" s="403">
        <f t="shared" si="438"/>
        <v>0</v>
      </c>
      <c r="HC155" s="403">
        <f t="shared" si="438"/>
        <v>0</v>
      </c>
      <c r="HD155" s="403">
        <f t="shared" si="438"/>
        <v>0</v>
      </c>
      <c r="HE155" s="403">
        <f t="shared" si="438"/>
        <v>0</v>
      </c>
      <c r="HF155" s="403">
        <f t="shared" si="438"/>
        <v>0</v>
      </c>
      <c r="HG155" s="403">
        <f t="shared" si="438"/>
        <v>0</v>
      </c>
      <c r="HH155" s="403">
        <f t="shared" si="438"/>
        <v>0</v>
      </c>
      <c r="HI155" s="403">
        <f t="shared" si="438"/>
        <v>0</v>
      </c>
      <c r="HJ155" s="403">
        <f t="shared" si="438"/>
        <v>0</v>
      </c>
      <c r="HK155" s="403">
        <f t="shared" si="438"/>
        <v>0</v>
      </c>
      <c r="HL155" s="403">
        <f t="shared" si="438"/>
        <v>0</v>
      </c>
      <c r="HM155" s="403">
        <f t="shared" si="438"/>
        <v>0</v>
      </c>
      <c r="HN155" s="403">
        <f t="shared" si="438"/>
        <v>0</v>
      </c>
      <c r="HO155" s="403">
        <f t="shared" si="438"/>
        <v>0</v>
      </c>
      <c r="HP155" s="403">
        <f t="shared" si="438"/>
        <v>0</v>
      </c>
      <c r="HQ155" s="403">
        <f t="shared" si="438"/>
        <v>0</v>
      </c>
      <c r="HR155" s="403">
        <f t="shared" si="438"/>
        <v>0</v>
      </c>
      <c r="HS155" s="403">
        <f t="shared" si="438"/>
        <v>0</v>
      </c>
      <c r="HT155" s="403">
        <f t="shared" si="438"/>
        <v>0</v>
      </c>
      <c r="HU155" s="403">
        <f t="shared" si="438"/>
        <v>0</v>
      </c>
      <c r="HV155" s="403">
        <f t="shared" si="438"/>
        <v>0</v>
      </c>
      <c r="HW155" s="403">
        <f t="shared" si="438"/>
        <v>0</v>
      </c>
      <c r="HX155" s="403">
        <f t="shared" si="438"/>
        <v>0</v>
      </c>
      <c r="HY155" s="403">
        <f t="shared" si="438"/>
        <v>0</v>
      </c>
      <c r="HZ155" s="403">
        <f t="shared" si="438"/>
        <v>0</v>
      </c>
      <c r="IA155" s="403">
        <f t="shared" si="438"/>
        <v>0</v>
      </c>
      <c r="IB155" s="403">
        <f t="shared" si="438"/>
        <v>0</v>
      </c>
      <c r="IC155" s="403">
        <f t="shared" si="438"/>
        <v>0</v>
      </c>
      <c r="ID155" s="403">
        <f t="shared" si="438"/>
        <v>0</v>
      </c>
      <c r="IE155" s="403">
        <f t="shared" si="438"/>
        <v>0</v>
      </c>
      <c r="IF155" s="403">
        <f t="shared" si="438"/>
        <v>0</v>
      </c>
      <c r="IG155" s="403">
        <f t="shared" si="438"/>
        <v>0</v>
      </c>
      <c r="IH155" s="403">
        <f t="shared" si="438"/>
        <v>0</v>
      </c>
      <c r="II155" s="403">
        <f t="shared" si="438"/>
        <v>0</v>
      </c>
      <c r="IJ155" s="403">
        <f t="shared" si="438"/>
        <v>0</v>
      </c>
      <c r="IK155" s="403">
        <f t="shared" si="438"/>
        <v>0</v>
      </c>
      <c r="IL155" s="403">
        <f t="shared" si="438"/>
        <v>0</v>
      </c>
      <c r="IM155" s="403">
        <f t="shared" si="438"/>
        <v>0</v>
      </c>
      <c r="IN155" s="403">
        <f t="shared" si="438"/>
        <v>0</v>
      </c>
      <c r="IO155" s="403">
        <f t="shared" si="438"/>
        <v>0</v>
      </c>
      <c r="IP155" s="403">
        <f t="shared" si="438"/>
        <v>0</v>
      </c>
      <c r="IQ155" s="403">
        <f t="shared" si="438"/>
        <v>0</v>
      </c>
      <c r="IR155" s="403">
        <f t="shared" si="438"/>
        <v>0</v>
      </c>
      <c r="IS155" s="403">
        <f t="shared" si="438"/>
        <v>0</v>
      </c>
      <c r="IT155" s="403">
        <f t="shared" si="438"/>
        <v>0</v>
      </c>
      <c r="IU155" s="403">
        <f t="shared" si="438"/>
        <v>0</v>
      </c>
      <c r="IV155" s="403">
        <f t="shared" si="438"/>
        <v>0</v>
      </c>
      <c r="IW155" s="403">
        <f t="shared" si="438"/>
        <v>0</v>
      </c>
      <c r="IX155" s="403">
        <f t="shared" si="438"/>
        <v>0</v>
      </c>
      <c r="IY155" s="403">
        <f t="shared" si="438"/>
        <v>0</v>
      </c>
      <c r="IZ155" s="403">
        <f t="shared" si="438"/>
        <v>0</v>
      </c>
      <c r="JA155" s="403">
        <f t="shared" si="438"/>
        <v>0</v>
      </c>
      <c r="JB155" s="403">
        <f t="shared" si="438"/>
        <v>0</v>
      </c>
      <c r="JC155" s="403">
        <f t="shared" si="438"/>
        <v>0</v>
      </c>
      <c r="JD155" s="403"/>
      <c r="JE155" s="403">
        <f t="shared" ref="JE155:LP155" si="439">IF(and($A155-JE$124&gt;=0,$A155-JE$125&lt;0),JE$132,0)</f>
        <v>0</v>
      </c>
      <c r="JF155" s="403">
        <f t="shared" si="439"/>
        <v>0</v>
      </c>
      <c r="JG155" s="403">
        <f t="shared" si="439"/>
        <v>0</v>
      </c>
      <c r="JH155" s="403">
        <f t="shared" si="439"/>
        <v>0</v>
      </c>
      <c r="JI155" s="403">
        <f t="shared" si="439"/>
        <v>0</v>
      </c>
      <c r="JJ155" s="403">
        <f t="shared" si="439"/>
        <v>0</v>
      </c>
      <c r="JK155" s="403">
        <f t="shared" si="439"/>
        <v>0</v>
      </c>
      <c r="JL155" s="403">
        <f t="shared" si="439"/>
        <v>0</v>
      </c>
      <c r="JM155" s="403">
        <f t="shared" si="439"/>
        <v>0</v>
      </c>
      <c r="JN155" s="403">
        <f t="shared" si="439"/>
        <v>0</v>
      </c>
      <c r="JO155" s="403">
        <f t="shared" si="439"/>
        <v>0</v>
      </c>
      <c r="JP155" s="403">
        <f t="shared" si="439"/>
        <v>0</v>
      </c>
      <c r="JQ155" s="403">
        <f t="shared" si="439"/>
        <v>0</v>
      </c>
      <c r="JR155" s="403">
        <f t="shared" si="439"/>
        <v>0</v>
      </c>
      <c r="JS155" s="403">
        <f t="shared" si="439"/>
        <v>0</v>
      </c>
      <c r="JT155" s="403">
        <f t="shared" si="439"/>
        <v>0</v>
      </c>
      <c r="JU155" s="403">
        <f t="shared" si="439"/>
        <v>0</v>
      </c>
      <c r="JV155" s="403">
        <f t="shared" si="439"/>
        <v>0</v>
      </c>
      <c r="JW155" s="403">
        <f t="shared" si="439"/>
        <v>0</v>
      </c>
      <c r="JX155" s="403">
        <f t="shared" si="439"/>
        <v>0</v>
      </c>
      <c r="JY155" s="403">
        <f t="shared" si="439"/>
        <v>0</v>
      </c>
      <c r="JZ155" s="403">
        <f t="shared" si="439"/>
        <v>0</v>
      </c>
      <c r="KA155" s="403">
        <f t="shared" si="439"/>
        <v>0</v>
      </c>
      <c r="KB155" s="403">
        <f t="shared" si="439"/>
        <v>0</v>
      </c>
      <c r="KC155" s="403">
        <f t="shared" si="439"/>
        <v>0</v>
      </c>
      <c r="KD155" s="403">
        <f t="shared" si="439"/>
        <v>0</v>
      </c>
      <c r="KE155" s="403">
        <f t="shared" si="439"/>
        <v>0</v>
      </c>
      <c r="KF155" s="403">
        <f t="shared" si="439"/>
        <v>0</v>
      </c>
      <c r="KG155" s="403">
        <f t="shared" si="439"/>
        <v>0</v>
      </c>
      <c r="KH155" s="403">
        <f t="shared" si="439"/>
        <v>0</v>
      </c>
      <c r="KI155" s="403">
        <f t="shared" si="439"/>
        <v>0</v>
      </c>
      <c r="KJ155" s="403">
        <f t="shared" si="439"/>
        <v>0</v>
      </c>
      <c r="KK155" s="403">
        <f t="shared" si="439"/>
        <v>0</v>
      </c>
      <c r="KL155" s="403">
        <f t="shared" si="439"/>
        <v>0</v>
      </c>
      <c r="KM155" s="403">
        <f t="shared" si="439"/>
        <v>0</v>
      </c>
      <c r="KN155" s="403">
        <f t="shared" si="439"/>
        <v>0</v>
      </c>
      <c r="KO155" s="403">
        <f t="shared" si="439"/>
        <v>0</v>
      </c>
      <c r="KP155" s="403">
        <f t="shared" si="439"/>
        <v>0</v>
      </c>
      <c r="KQ155" s="403">
        <f t="shared" si="439"/>
        <v>0</v>
      </c>
      <c r="KR155" s="403">
        <f t="shared" si="439"/>
        <v>0</v>
      </c>
      <c r="KS155" s="403">
        <f t="shared" si="439"/>
        <v>0</v>
      </c>
      <c r="KT155" s="403">
        <f t="shared" si="439"/>
        <v>0</v>
      </c>
      <c r="KU155" s="403">
        <f t="shared" si="439"/>
        <v>0</v>
      </c>
      <c r="KV155" s="403">
        <f t="shared" si="439"/>
        <v>0</v>
      </c>
      <c r="KW155" s="403">
        <f t="shared" si="439"/>
        <v>0</v>
      </c>
      <c r="KX155" s="403">
        <f t="shared" si="439"/>
        <v>0</v>
      </c>
      <c r="KY155" s="403">
        <f t="shared" si="439"/>
        <v>0</v>
      </c>
      <c r="KZ155" s="403">
        <f t="shared" si="439"/>
        <v>0</v>
      </c>
      <c r="LA155" s="403">
        <f t="shared" si="439"/>
        <v>0</v>
      </c>
      <c r="LB155" s="403">
        <f t="shared" si="439"/>
        <v>0</v>
      </c>
      <c r="LC155" s="403">
        <f t="shared" si="439"/>
        <v>0</v>
      </c>
      <c r="LD155" s="403">
        <f t="shared" si="439"/>
        <v>0</v>
      </c>
      <c r="LE155" s="403">
        <f t="shared" si="439"/>
        <v>0</v>
      </c>
      <c r="LF155" s="403">
        <f t="shared" si="439"/>
        <v>0</v>
      </c>
      <c r="LG155" s="403">
        <f t="shared" si="439"/>
        <v>0</v>
      </c>
      <c r="LH155" s="403">
        <f t="shared" si="439"/>
        <v>0</v>
      </c>
      <c r="LI155" s="403">
        <f t="shared" si="439"/>
        <v>0</v>
      </c>
      <c r="LJ155" s="403">
        <f t="shared" si="439"/>
        <v>0</v>
      </c>
      <c r="LK155" s="403">
        <f t="shared" si="439"/>
        <v>0</v>
      </c>
      <c r="LL155" s="403">
        <f t="shared" si="439"/>
        <v>0</v>
      </c>
      <c r="LM155" s="403">
        <f t="shared" si="439"/>
        <v>0</v>
      </c>
      <c r="LN155" s="403">
        <f t="shared" si="439"/>
        <v>0</v>
      </c>
      <c r="LO155" s="403">
        <f t="shared" si="439"/>
        <v>0</v>
      </c>
      <c r="LP155" s="403">
        <f t="shared" si="439"/>
        <v>0</v>
      </c>
    </row>
    <row r="156">
      <c r="A156" s="331" t="str">
        <f t="shared" si="327"/>
        <v>03-2028</v>
      </c>
      <c r="B156" s="346">
        <f t="shared" si="333"/>
        <v>8160419.69</v>
      </c>
      <c r="C156" s="346">
        <f t="shared" si="334"/>
        <v>1.001234056</v>
      </c>
      <c r="D156" s="346"/>
      <c r="E156" s="403">
        <f t="shared" ref="E156:BP156" si="440">IF(and($A156-E$124&gt;=0,$A156-E$125&lt;0),E$132,0)</f>
        <v>121708.41</v>
      </c>
      <c r="F156" s="403">
        <f t="shared" si="440"/>
        <v>90594.48</v>
      </c>
      <c r="G156" s="403">
        <f t="shared" si="440"/>
        <v>120000</v>
      </c>
      <c r="H156" s="403">
        <f t="shared" si="440"/>
        <v>129552.28</v>
      </c>
      <c r="I156" s="403">
        <f t="shared" si="440"/>
        <v>107000</v>
      </c>
      <c r="J156" s="403">
        <f t="shared" si="440"/>
        <v>103565</v>
      </c>
      <c r="K156" s="403">
        <f t="shared" si="440"/>
        <v>128418.77</v>
      </c>
      <c r="L156" s="403">
        <f t="shared" si="440"/>
        <v>87232.36</v>
      </c>
      <c r="M156" s="403">
        <f t="shared" si="440"/>
        <v>99881.32</v>
      </c>
      <c r="N156" s="403">
        <f t="shared" si="440"/>
        <v>223221.57</v>
      </c>
      <c r="O156" s="403">
        <f t="shared" si="440"/>
        <v>180593.29</v>
      </c>
      <c r="P156" s="403">
        <f t="shared" si="440"/>
        <v>91968.82</v>
      </c>
      <c r="Q156" s="403">
        <f t="shared" si="440"/>
        <v>102434.8</v>
      </c>
      <c r="R156" s="403">
        <f t="shared" si="440"/>
        <v>181860.19</v>
      </c>
      <c r="S156" s="403">
        <f t="shared" si="440"/>
        <v>208031.99</v>
      </c>
      <c r="T156" s="403">
        <f t="shared" si="440"/>
        <v>217515.94</v>
      </c>
      <c r="U156" s="403">
        <f t="shared" si="440"/>
        <v>195596.52</v>
      </c>
      <c r="V156" s="403">
        <f t="shared" si="440"/>
        <v>184028.25</v>
      </c>
      <c r="W156" s="403">
        <f t="shared" si="440"/>
        <v>168878.71</v>
      </c>
      <c r="X156" s="403">
        <f t="shared" si="440"/>
        <v>162441.03</v>
      </c>
      <c r="Y156" s="403">
        <f t="shared" si="440"/>
        <v>134043.44</v>
      </c>
      <c r="Z156" s="403">
        <f t="shared" si="440"/>
        <v>835.25</v>
      </c>
      <c r="AA156" s="403">
        <f t="shared" si="440"/>
        <v>175069.23</v>
      </c>
      <c r="AB156" s="403">
        <f t="shared" si="440"/>
        <v>159907.69</v>
      </c>
      <c r="AC156" s="403">
        <f t="shared" si="440"/>
        <v>183879.61</v>
      </c>
      <c r="AD156" s="403">
        <f t="shared" si="440"/>
        <v>184851.11</v>
      </c>
      <c r="AE156" s="403">
        <f t="shared" si="440"/>
        <v>240730.29</v>
      </c>
      <c r="AF156" s="403">
        <f t="shared" si="440"/>
        <v>112998.23</v>
      </c>
      <c r="AG156" s="403">
        <f t="shared" si="440"/>
        <v>126237</v>
      </c>
      <c r="AH156" s="403">
        <f t="shared" si="440"/>
        <v>9142.22</v>
      </c>
      <c r="AI156" s="403">
        <f t="shared" si="440"/>
        <v>186686.77</v>
      </c>
      <c r="AJ156" s="403">
        <f t="shared" si="440"/>
        <v>42000</v>
      </c>
      <c r="AK156" s="403">
        <f t="shared" si="440"/>
        <v>271017.63</v>
      </c>
      <c r="AL156" s="403">
        <f t="shared" si="440"/>
        <v>5000</v>
      </c>
      <c r="AM156" s="403">
        <f t="shared" si="440"/>
        <v>127756.57</v>
      </c>
      <c r="AN156" s="403">
        <f t="shared" si="440"/>
        <v>237115.24</v>
      </c>
      <c r="AO156" s="403">
        <f t="shared" si="440"/>
        <v>158167.25</v>
      </c>
      <c r="AP156" s="403">
        <f t="shared" si="440"/>
        <v>103015</v>
      </c>
      <c r="AQ156" s="403">
        <f t="shared" si="440"/>
        <v>155500</v>
      </c>
      <c r="AR156" s="403">
        <f t="shared" si="440"/>
        <v>167620.78</v>
      </c>
      <c r="AS156" s="403">
        <f t="shared" si="440"/>
        <v>191134.2</v>
      </c>
      <c r="AT156" s="403">
        <f t="shared" si="440"/>
        <v>283068.43</v>
      </c>
      <c r="AU156" s="403">
        <f t="shared" si="440"/>
        <v>114804.31</v>
      </c>
      <c r="AV156" s="403">
        <f t="shared" si="440"/>
        <v>109785.34</v>
      </c>
      <c r="AW156" s="403">
        <f t="shared" si="440"/>
        <v>48000</v>
      </c>
      <c r="AX156" s="403">
        <f t="shared" si="440"/>
        <v>164702</v>
      </c>
      <c r="AY156" s="403">
        <f t="shared" si="440"/>
        <v>223255</v>
      </c>
      <c r="AZ156" s="403">
        <f t="shared" si="440"/>
        <v>72000</v>
      </c>
      <c r="BA156" s="403">
        <f t="shared" si="440"/>
        <v>97799.52</v>
      </c>
      <c r="BB156" s="403">
        <f t="shared" si="440"/>
        <v>242596.66</v>
      </c>
      <c r="BC156" s="403">
        <f t="shared" si="440"/>
        <v>108292.85</v>
      </c>
      <c r="BD156" s="403">
        <f t="shared" si="440"/>
        <v>238900</v>
      </c>
      <c r="BE156" s="403">
        <f t="shared" si="440"/>
        <v>101455.9</v>
      </c>
      <c r="BF156" s="403">
        <f t="shared" si="440"/>
        <v>23511.76</v>
      </c>
      <c r="BG156" s="403">
        <f t="shared" si="440"/>
        <v>20008.84</v>
      </c>
      <c r="BH156" s="403">
        <f t="shared" si="440"/>
        <v>77858.98</v>
      </c>
      <c r="BI156" s="403">
        <f t="shared" si="440"/>
        <v>45000</v>
      </c>
      <c r="BJ156" s="403">
        <f t="shared" si="440"/>
        <v>124565</v>
      </c>
      <c r="BK156" s="403">
        <f t="shared" si="440"/>
        <v>25000</v>
      </c>
      <c r="BL156" s="403">
        <f t="shared" si="440"/>
        <v>29885</v>
      </c>
      <c r="BM156" s="403">
        <f t="shared" si="440"/>
        <v>33809.25</v>
      </c>
      <c r="BN156" s="403">
        <f t="shared" si="440"/>
        <v>10969.85</v>
      </c>
      <c r="BO156" s="403">
        <f t="shared" si="440"/>
        <v>77861.76</v>
      </c>
      <c r="BP156" s="403">
        <f t="shared" si="440"/>
        <v>10058</v>
      </c>
      <c r="BQ156" s="403"/>
      <c r="BR156" s="403">
        <f t="shared" ref="BR156:EC156" si="441">IF(and($A156-BR$124&gt;=0,$A156-BR$125&lt;0),BR$132,0)</f>
        <v>0</v>
      </c>
      <c r="BS156" s="403">
        <f t="shared" si="441"/>
        <v>0</v>
      </c>
      <c r="BT156" s="403">
        <f t="shared" si="441"/>
        <v>0</v>
      </c>
      <c r="BU156" s="403">
        <f t="shared" si="441"/>
        <v>0</v>
      </c>
      <c r="BV156" s="403">
        <f t="shared" si="441"/>
        <v>0</v>
      </c>
      <c r="BW156" s="403">
        <f t="shared" si="441"/>
        <v>0</v>
      </c>
      <c r="BX156" s="403">
        <f t="shared" si="441"/>
        <v>0</v>
      </c>
      <c r="BY156" s="403">
        <f t="shared" si="441"/>
        <v>0</v>
      </c>
      <c r="BZ156" s="403">
        <f t="shared" si="441"/>
        <v>0</v>
      </c>
      <c r="CA156" s="403">
        <f t="shared" si="441"/>
        <v>0</v>
      </c>
      <c r="CB156" s="403">
        <f t="shared" si="441"/>
        <v>0</v>
      </c>
      <c r="CC156" s="403">
        <f t="shared" si="441"/>
        <v>0</v>
      </c>
      <c r="CD156" s="403">
        <f t="shared" si="441"/>
        <v>0</v>
      </c>
      <c r="CE156" s="403">
        <f t="shared" si="441"/>
        <v>0</v>
      </c>
      <c r="CF156" s="403">
        <f t="shared" si="441"/>
        <v>0</v>
      </c>
      <c r="CG156" s="403">
        <f t="shared" si="441"/>
        <v>0</v>
      </c>
      <c r="CH156" s="403">
        <f t="shared" si="441"/>
        <v>0</v>
      </c>
      <c r="CI156" s="403">
        <f t="shared" si="441"/>
        <v>0</v>
      </c>
      <c r="CJ156" s="403">
        <f t="shared" si="441"/>
        <v>0</v>
      </c>
      <c r="CK156" s="403">
        <f t="shared" si="441"/>
        <v>0</v>
      </c>
      <c r="CL156" s="403">
        <f t="shared" si="441"/>
        <v>0</v>
      </c>
      <c r="CM156" s="403">
        <f t="shared" si="441"/>
        <v>0</v>
      </c>
      <c r="CN156" s="403">
        <f t="shared" si="441"/>
        <v>0</v>
      </c>
      <c r="CO156" s="403">
        <f t="shared" si="441"/>
        <v>0</v>
      </c>
      <c r="CP156" s="403">
        <f t="shared" si="441"/>
        <v>0</v>
      </c>
      <c r="CQ156" s="403">
        <f t="shared" si="441"/>
        <v>0</v>
      </c>
      <c r="CR156" s="403">
        <f t="shared" si="441"/>
        <v>0</v>
      </c>
      <c r="CS156" s="403">
        <f t="shared" si="441"/>
        <v>0</v>
      </c>
      <c r="CT156" s="403">
        <f t="shared" si="441"/>
        <v>0</v>
      </c>
      <c r="CU156" s="403">
        <f t="shared" si="441"/>
        <v>0</v>
      </c>
      <c r="CV156" s="403">
        <f t="shared" si="441"/>
        <v>0</v>
      </c>
      <c r="CW156" s="403">
        <f t="shared" si="441"/>
        <v>0</v>
      </c>
      <c r="CX156" s="403">
        <f t="shared" si="441"/>
        <v>0</v>
      </c>
      <c r="CY156" s="403">
        <f t="shared" si="441"/>
        <v>0</v>
      </c>
      <c r="CZ156" s="403">
        <f t="shared" si="441"/>
        <v>0</v>
      </c>
      <c r="DA156" s="403">
        <f t="shared" si="441"/>
        <v>0</v>
      </c>
      <c r="DB156" s="403">
        <f t="shared" si="441"/>
        <v>0</v>
      </c>
      <c r="DC156" s="403">
        <f t="shared" si="441"/>
        <v>0</v>
      </c>
      <c r="DD156" s="403">
        <f t="shared" si="441"/>
        <v>0</v>
      </c>
      <c r="DE156" s="403">
        <f t="shared" si="441"/>
        <v>0</v>
      </c>
      <c r="DF156" s="403">
        <f t="shared" si="441"/>
        <v>0</v>
      </c>
      <c r="DG156" s="403">
        <f t="shared" si="441"/>
        <v>0</v>
      </c>
      <c r="DH156" s="403">
        <f t="shared" si="441"/>
        <v>0</v>
      </c>
      <c r="DI156" s="403">
        <f t="shared" si="441"/>
        <v>0</v>
      </c>
      <c r="DJ156" s="403">
        <f t="shared" si="441"/>
        <v>0</v>
      </c>
      <c r="DK156" s="403">
        <f t="shared" si="441"/>
        <v>0</v>
      </c>
      <c r="DL156" s="403">
        <f t="shared" si="441"/>
        <v>0</v>
      </c>
      <c r="DM156" s="403">
        <f t="shared" si="441"/>
        <v>0</v>
      </c>
      <c r="DN156" s="403">
        <f t="shared" si="441"/>
        <v>0</v>
      </c>
      <c r="DO156" s="403">
        <f t="shared" si="441"/>
        <v>0</v>
      </c>
      <c r="DP156" s="403">
        <f t="shared" si="441"/>
        <v>0</v>
      </c>
      <c r="DQ156" s="403">
        <f t="shared" si="441"/>
        <v>0</v>
      </c>
      <c r="DR156" s="403">
        <f t="shared" si="441"/>
        <v>0</v>
      </c>
      <c r="DS156" s="403">
        <f t="shared" si="441"/>
        <v>0</v>
      </c>
      <c r="DT156" s="403">
        <f t="shared" si="441"/>
        <v>0</v>
      </c>
      <c r="DU156" s="403">
        <f t="shared" si="441"/>
        <v>0</v>
      </c>
      <c r="DV156" s="403">
        <f t="shared" si="441"/>
        <v>0</v>
      </c>
      <c r="DW156" s="403">
        <f t="shared" si="441"/>
        <v>0</v>
      </c>
      <c r="DX156" s="403">
        <f t="shared" si="441"/>
        <v>0</v>
      </c>
      <c r="DY156" s="403">
        <f t="shared" si="441"/>
        <v>0</v>
      </c>
      <c r="DZ156" s="403">
        <f t="shared" si="441"/>
        <v>0</v>
      </c>
      <c r="EA156" s="403">
        <f t="shared" si="441"/>
        <v>0</v>
      </c>
      <c r="EB156" s="403">
        <f t="shared" si="441"/>
        <v>0</v>
      </c>
      <c r="EC156" s="403">
        <f t="shared" si="441"/>
        <v>0</v>
      </c>
      <c r="ED156" s="403"/>
      <c r="EE156" s="403">
        <f t="shared" ref="EE156:GP156" si="442">IF(and($A156-EE$124&gt;=0,$A156-EE$125&lt;0),EE$132,0)</f>
        <v>0</v>
      </c>
      <c r="EF156" s="403">
        <f t="shared" si="442"/>
        <v>0</v>
      </c>
      <c r="EG156" s="403">
        <f t="shared" si="442"/>
        <v>0</v>
      </c>
      <c r="EH156" s="403">
        <f t="shared" si="442"/>
        <v>0</v>
      </c>
      <c r="EI156" s="403">
        <f t="shared" si="442"/>
        <v>0</v>
      </c>
      <c r="EJ156" s="403">
        <f t="shared" si="442"/>
        <v>0</v>
      </c>
      <c r="EK156" s="403">
        <f t="shared" si="442"/>
        <v>0</v>
      </c>
      <c r="EL156" s="403">
        <f t="shared" si="442"/>
        <v>0</v>
      </c>
      <c r="EM156" s="403">
        <f t="shared" si="442"/>
        <v>0</v>
      </c>
      <c r="EN156" s="403">
        <f t="shared" si="442"/>
        <v>0</v>
      </c>
      <c r="EO156" s="403">
        <f t="shared" si="442"/>
        <v>0</v>
      </c>
      <c r="EP156" s="403">
        <f t="shared" si="442"/>
        <v>0</v>
      </c>
      <c r="EQ156" s="403">
        <f t="shared" si="442"/>
        <v>0</v>
      </c>
      <c r="ER156" s="403">
        <f t="shared" si="442"/>
        <v>0</v>
      </c>
      <c r="ES156" s="403">
        <f t="shared" si="442"/>
        <v>0</v>
      </c>
      <c r="ET156" s="403">
        <f t="shared" si="442"/>
        <v>0</v>
      </c>
      <c r="EU156" s="403">
        <f t="shared" si="442"/>
        <v>0</v>
      </c>
      <c r="EV156" s="403">
        <f t="shared" si="442"/>
        <v>0</v>
      </c>
      <c r="EW156" s="403">
        <f t="shared" si="442"/>
        <v>0</v>
      </c>
      <c r="EX156" s="403">
        <f t="shared" si="442"/>
        <v>0</v>
      </c>
      <c r="EY156" s="403">
        <f t="shared" si="442"/>
        <v>0</v>
      </c>
      <c r="EZ156" s="403">
        <f t="shared" si="442"/>
        <v>0</v>
      </c>
      <c r="FA156" s="403">
        <f t="shared" si="442"/>
        <v>0</v>
      </c>
      <c r="FB156" s="403">
        <f t="shared" si="442"/>
        <v>0</v>
      </c>
      <c r="FC156" s="403">
        <f t="shared" si="442"/>
        <v>0</v>
      </c>
      <c r="FD156" s="403">
        <f t="shared" si="442"/>
        <v>0</v>
      </c>
      <c r="FE156" s="403">
        <f t="shared" si="442"/>
        <v>0</v>
      </c>
      <c r="FF156" s="403">
        <f t="shared" si="442"/>
        <v>0</v>
      </c>
      <c r="FG156" s="403">
        <f t="shared" si="442"/>
        <v>0</v>
      </c>
      <c r="FH156" s="403">
        <f t="shared" si="442"/>
        <v>0</v>
      </c>
      <c r="FI156" s="403">
        <f t="shared" si="442"/>
        <v>0</v>
      </c>
      <c r="FJ156" s="403">
        <f t="shared" si="442"/>
        <v>0</v>
      </c>
      <c r="FK156" s="403">
        <f t="shared" si="442"/>
        <v>0</v>
      </c>
      <c r="FL156" s="403">
        <f t="shared" si="442"/>
        <v>0</v>
      </c>
      <c r="FM156" s="403">
        <f t="shared" si="442"/>
        <v>0</v>
      </c>
      <c r="FN156" s="403">
        <f t="shared" si="442"/>
        <v>0</v>
      </c>
      <c r="FO156" s="403">
        <f t="shared" si="442"/>
        <v>0</v>
      </c>
      <c r="FP156" s="403">
        <f t="shared" si="442"/>
        <v>0</v>
      </c>
      <c r="FQ156" s="403">
        <f t="shared" si="442"/>
        <v>0</v>
      </c>
      <c r="FR156" s="403">
        <f t="shared" si="442"/>
        <v>0</v>
      </c>
      <c r="FS156" s="403">
        <f t="shared" si="442"/>
        <v>0</v>
      </c>
      <c r="FT156" s="403">
        <f t="shared" si="442"/>
        <v>0</v>
      </c>
      <c r="FU156" s="403">
        <f t="shared" si="442"/>
        <v>0</v>
      </c>
      <c r="FV156" s="403">
        <f t="shared" si="442"/>
        <v>0</v>
      </c>
      <c r="FW156" s="403">
        <f t="shared" si="442"/>
        <v>0</v>
      </c>
      <c r="FX156" s="403">
        <f t="shared" si="442"/>
        <v>0</v>
      </c>
      <c r="FY156" s="403">
        <f t="shared" si="442"/>
        <v>0</v>
      </c>
      <c r="FZ156" s="403">
        <f t="shared" si="442"/>
        <v>0</v>
      </c>
      <c r="GA156" s="403">
        <f t="shared" si="442"/>
        <v>0</v>
      </c>
      <c r="GB156" s="403">
        <f t="shared" si="442"/>
        <v>0</v>
      </c>
      <c r="GC156" s="403">
        <f t="shared" si="442"/>
        <v>0</v>
      </c>
      <c r="GD156" s="403">
        <f t="shared" si="442"/>
        <v>0</v>
      </c>
      <c r="GE156" s="403">
        <f t="shared" si="442"/>
        <v>0</v>
      </c>
      <c r="GF156" s="403">
        <f t="shared" si="442"/>
        <v>0</v>
      </c>
      <c r="GG156" s="403">
        <f t="shared" si="442"/>
        <v>0</v>
      </c>
      <c r="GH156" s="403">
        <f t="shared" si="442"/>
        <v>0</v>
      </c>
      <c r="GI156" s="403">
        <f t="shared" si="442"/>
        <v>0</v>
      </c>
      <c r="GJ156" s="403">
        <f t="shared" si="442"/>
        <v>0</v>
      </c>
      <c r="GK156" s="403">
        <f t="shared" si="442"/>
        <v>0</v>
      </c>
      <c r="GL156" s="403">
        <f t="shared" si="442"/>
        <v>0</v>
      </c>
      <c r="GM156" s="403">
        <f t="shared" si="442"/>
        <v>0</v>
      </c>
      <c r="GN156" s="403">
        <f t="shared" si="442"/>
        <v>0</v>
      </c>
      <c r="GO156" s="403">
        <f t="shared" si="442"/>
        <v>0</v>
      </c>
      <c r="GP156" s="403">
        <f t="shared" si="442"/>
        <v>0</v>
      </c>
      <c r="GQ156" s="403"/>
      <c r="GR156" s="403">
        <f t="shared" ref="GR156:JC156" si="443">IF(and($A156-GR$124&gt;=0,$A156-GR$125&lt;0),GR$132,0)</f>
        <v>0</v>
      </c>
      <c r="GS156" s="403">
        <f t="shared" si="443"/>
        <v>0</v>
      </c>
      <c r="GT156" s="403">
        <f t="shared" si="443"/>
        <v>0</v>
      </c>
      <c r="GU156" s="403">
        <f t="shared" si="443"/>
        <v>0</v>
      </c>
      <c r="GV156" s="403">
        <f t="shared" si="443"/>
        <v>0</v>
      </c>
      <c r="GW156" s="403">
        <f t="shared" si="443"/>
        <v>0</v>
      </c>
      <c r="GX156" s="403">
        <f t="shared" si="443"/>
        <v>0</v>
      </c>
      <c r="GY156" s="403">
        <f t="shared" si="443"/>
        <v>0</v>
      </c>
      <c r="GZ156" s="403">
        <f t="shared" si="443"/>
        <v>0</v>
      </c>
      <c r="HA156" s="403">
        <f t="shared" si="443"/>
        <v>0</v>
      </c>
      <c r="HB156" s="403">
        <f t="shared" si="443"/>
        <v>0</v>
      </c>
      <c r="HC156" s="403">
        <f t="shared" si="443"/>
        <v>0</v>
      </c>
      <c r="HD156" s="403">
        <f t="shared" si="443"/>
        <v>0</v>
      </c>
      <c r="HE156" s="403">
        <f t="shared" si="443"/>
        <v>0</v>
      </c>
      <c r="HF156" s="403">
        <f t="shared" si="443"/>
        <v>0</v>
      </c>
      <c r="HG156" s="403">
        <f t="shared" si="443"/>
        <v>0</v>
      </c>
      <c r="HH156" s="403">
        <f t="shared" si="443"/>
        <v>0</v>
      </c>
      <c r="HI156" s="403">
        <f t="shared" si="443"/>
        <v>0</v>
      </c>
      <c r="HJ156" s="403">
        <f t="shared" si="443"/>
        <v>0</v>
      </c>
      <c r="HK156" s="403">
        <f t="shared" si="443"/>
        <v>0</v>
      </c>
      <c r="HL156" s="403">
        <f t="shared" si="443"/>
        <v>0</v>
      </c>
      <c r="HM156" s="403">
        <f t="shared" si="443"/>
        <v>0</v>
      </c>
      <c r="HN156" s="403">
        <f t="shared" si="443"/>
        <v>0</v>
      </c>
      <c r="HO156" s="403">
        <f t="shared" si="443"/>
        <v>0</v>
      </c>
      <c r="HP156" s="403">
        <f t="shared" si="443"/>
        <v>0</v>
      </c>
      <c r="HQ156" s="403">
        <f t="shared" si="443"/>
        <v>0</v>
      </c>
      <c r="HR156" s="403">
        <f t="shared" si="443"/>
        <v>0</v>
      </c>
      <c r="HS156" s="403">
        <f t="shared" si="443"/>
        <v>0</v>
      </c>
      <c r="HT156" s="403">
        <f t="shared" si="443"/>
        <v>0</v>
      </c>
      <c r="HU156" s="403">
        <f t="shared" si="443"/>
        <v>0</v>
      </c>
      <c r="HV156" s="403">
        <f t="shared" si="443"/>
        <v>0</v>
      </c>
      <c r="HW156" s="403">
        <f t="shared" si="443"/>
        <v>0</v>
      </c>
      <c r="HX156" s="403">
        <f t="shared" si="443"/>
        <v>0</v>
      </c>
      <c r="HY156" s="403">
        <f t="shared" si="443"/>
        <v>0</v>
      </c>
      <c r="HZ156" s="403">
        <f t="shared" si="443"/>
        <v>0</v>
      </c>
      <c r="IA156" s="403">
        <f t="shared" si="443"/>
        <v>0</v>
      </c>
      <c r="IB156" s="403">
        <f t="shared" si="443"/>
        <v>0</v>
      </c>
      <c r="IC156" s="403">
        <f t="shared" si="443"/>
        <v>0</v>
      </c>
      <c r="ID156" s="403">
        <f t="shared" si="443"/>
        <v>0</v>
      </c>
      <c r="IE156" s="403">
        <f t="shared" si="443"/>
        <v>0</v>
      </c>
      <c r="IF156" s="403">
        <f t="shared" si="443"/>
        <v>0</v>
      </c>
      <c r="IG156" s="403">
        <f t="shared" si="443"/>
        <v>0</v>
      </c>
      <c r="IH156" s="403">
        <f t="shared" si="443"/>
        <v>0</v>
      </c>
      <c r="II156" s="403">
        <f t="shared" si="443"/>
        <v>0</v>
      </c>
      <c r="IJ156" s="403">
        <f t="shared" si="443"/>
        <v>0</v>
      </c>
      <c r="IK156" s="403">
        <f t="shared" si="443"/>
        <v>0</v>
      </c>
      <c r="IL156" s="403">
        <f t="shared" si="443"/>
        <v>0</v>
      </c>
      <c r="IM156" s="403">
        <f t="shared" si="443"/>
        <v>0</v>
      </c>
      <c r="IN156" s="403">
        <f t="shared" si="443"/>
        <v>0</v>
      </c>
      <c r="IO156" s="403">
        <f t="shared" si="443"/>
        <v>0</v>
      </c>
      <c r="IP156" s="403">
        <f t="shared" si="443"/>
        <v>0</v>
      </c>
      <c r="IQ156" s="403">
        <f t="shared" si="443"/>
        <v>0</v>
      </c>
      <c r="IR156" s="403">
        <f t="shared" si="443"/>
        <v>0</v>
      </c>
      <c r="IS156" s="403">
        <f t="shared" si="443"/>
        <v>0</v>
      </c>
      <c r="IT156" s="403">
        <f t="shared" si="443"/>
        <v>0</v>
      </c>
      <c r="IU156" s="403">
        <f t="shared" si="443"/>
        <v>0</v>
      </c>
      <c r="IV156" s="403">
        <f t="shared" si="443"/>
        <v>0</v>
      </c>
      <c r="IW156" s="403">
        <f t="shared" si="443"/>
        <v>0</v>
      </c>
      <c r="IX156" s="403">
        <f t="shared" si="443"/>
        <v>0</v>
      </c>
      <c r="IY156" s="403">
        <f t="shared" si="443"/>
        <v>0</v>
      </c>
      <c r="IZ156" s="403">
        <f t="shared" si="443"/>
        <v>0</v>
      </c>
      <c r="JA156" s="403">
        <f t="shared" si="443"/>
        <v>0</v>
      </c>
      <c r="JB156" s="403">
        <f t="shared" si="443"/>
        <v>0</v>
      </c>
      <c r="JC156" s="403">
        <f t="shared" si="443"/>
        <v>0</v>
      </c>
      <c r="JD156" s="403"/>
      <c r="JE156" s="403">
        <f t="shared" ref="JE156:LP156" si="444">IF(and($A156-JE$124&gt;=0,$A156-JE$125&lt;0),JE$132,0)</f>
        <v>0</v>
      </c>
      <c r="JF156" s="403">
        <f t="shared" si="444"/>
        <v>0</v>
      </c>
      <c r="JG156" s="403">
        <f t="shared" si="444"/>
        <v>0</v>
      </c>
      <c r="JH156" s="403">
        <f t="shared" si="444"/>
        <v>0</v>
      </c>
      <c r="JI156" s="403">
        <f t="shared" si="444"/>
        <v>0</v>
      </c>
      <c r="JJ156" s="403">
        <f t="shared" si="444"/>
        <v>0</v>
      </c>
      <c r="JK156" s="403">
        <f t="shared" si="444"/>
        <v>0</v>
      </c>
      <c r="JL156" s="403">
        <f t="shared" si="444"/>
        <v>0</v>
      </c>
      <c r="JM156" s="403">
        <f t="shared" si="444"/>
        <v>0</v>
      </c>
      <c r="JN156" s="403">
        <f t="shared" si="444"/>
        <v>0</v>
      </c>
      <c r="JO156" s="403">
        <f t="shared" si="444"/>
        <v>0</v>
      </c>
      <c r="JP156" s="403">
        <f t="shared" si="444"/>
        <v>0</v>
      </c>
      <c r="JQ156" s="403">
        <f t="shared" si="444"/>
        <v>0</v>
      </c>
      <c r="JR156" s="403">
        <f t="shared" si="444"/>
        <v>0</v>
      </c>
      <c r="JS156" s="403">
        <f t="shared" si="444"/>
        <v>0</v>
      </c>
      <c r="JT156" s="403">
        <f t="shared" si="444"/>
        <v>0</v>
      </c>
      <c r="JU156" s="403">
        <f t="shared" si="444"/>
        <v>0</v>
      </c>
      <c r="JV156" s="403">
        <f t="shared" si="444"/>
        <v>0</v>
      </c>
      <c r="JW156" s="403">
        <f t="shared" si="444"/>
        <v>0</v>
      </c>
      <c r="JX156" s="403">
        <f t="shared" si="444"/>
        <v>0</v>
      </c>
      <c r="JY156" s="403">
        <f t="shared" si="444"/>
        <v>0</v>
      </c>
      <c r="JZ156" s="403">
        <f t="shared" si="444"/>
        <v>0</v>
      </c>
      <c r="KA156" s="403">
        <f t="shared" si="444"/>
        <v>0</v>
      </c>
      <c r="KB156" s="403">
        <f t="shared" si="444"/>
        <v>0</v>
      </c>
      <c r="KC156" s="403">
        <f t="shared" si="444"/>
        <v>0</v>
      </c>
      <c r="KD156" s="403">
        <f t="shared" si="444"/>
        <v>0</v>
      </c>
      <c r="KE156" s="403">
        <f t="shared" si="444"/>
        <v>0</v>
      </c>
      <c r="KF156" s="403">
        <f t="shared" si="444"/>
        <v>0</v>
      </c>
      <c r="KG156" s="403">
        <f t="shared" si="444"/>
        <v>0</v>
      </c>
      <c r="KH156" s="403">
        <f t="shared" si="444"/>
        <v>0</v>
      </c>
      <c r="KI156" s="403">
        <f t="shared" si="444"/>
        <v>0</v>
      </c>
      <c r="KJ156" s="403">
        <f t="shared" si="444"/>
        <v>0</v>
      </c>
      <c r="KK156" s="403">
        <f t="shared" si="444"/>
        <v>0</v>
      </c>
      <c r="KL156" s="403">
        <f t="shared" si="444"/>
        <v>0</v>
      </c>
      <c r="KM156" s="403">
        <f t="shared" si="444"/>
        <v>0</v>
      </c>
      <c r="KN156" s="403">
        <f t="shared" si="444"/>
        <v>0</v>
      </c>
      <c r="KO156" s="403">
        <f t="shared" si="444"/>
        <v>0</v>
      </c>
      <c r="KP156" s="403">
        <f t="shared" si="444"/>
        <v>0</v>
      </c>
      <c r="KQ156" s="403">
        <f t="shared" si="444"/>
        <v>0</v>
      </c>
      <c r="KR156" s="403">
        <f t="shared" si="444"/>
        <v>0</v>
      </c>
      <c r="KS156" s="403">
        <f t="shared" si="444"/>
        <v>0</v>
      </c>
      <c r="KT156" s="403">
        <f t="shared" si="444"/>
        <v>0</v>
      </c>
      <c r="KU156" s="403">
        <f t="shared" si="444"/>
        <v>0</v>
      </c>
      <c r="KV156" s="403">
        <f t="shared" si="444"/>
        <v>0</v>
      </c>
      <c r="KW156" s="403">
        <f t="shared" si="444"/>
        <v>0</v>
      </c>
      <c r="KX156" s="403">
        <f t="shared" si="444"/>
        <v>0</v>
      </c>
      <c r="KY156" s="403">
        <f t="shared" si="444"/>
        <v>0</v>
      </c>
      <c r="KZ156" s="403">
        <f t="shared" si="444"/>
        <v>0</v>
      </c>
      <c r="LA156" s="403">
        <f t="shared" si="444"/>
        <v>0</v>
      </c>
      <c r="LB156" s="403">
        <f t="shared" si="444"/>
        <v>0</v>
      </c>
      <c r="LC156" s="403">
        <f t="shared" si="444"/>
        <v>0</v>
      </c>
      <c r="LD156" s="403">
        <f t="shared" si="444"/>
        <v>0</v>
      </c>
      <c r="LE156" s="403">
        <f t="shared" si="444"/>
        <v>0</v>
      </c>
      <c r="LF156" s="403">
        <f t="shared" si="444"/>
        <v>0</v>
      </c>
      <c r="LG156" s="403">
        <f t="shared" si="444"/>
        <v>0</v>
      </c>
      <c r="LH156" s="403">
        <f t="shared" si="444"/>
        <v>0</v>
      </c>
      <c r="LI156" s="403">
        <f t="shared" si="444"/>
        <v>0</v>
      </c>
      <c r="LJ156" s="403">
        <f t="shared" si="444"/>
        <v>0</v>
      </c>
      <c r="LK156" s="403">
        <f t="shared" si="444"/>
        <v>0</v>
      </c>
      <c r="LL156" s="403">
        <f t="shared" si="444"/>
        <v>0</v>
      </c>
      <c r="LM156" s="403">
        <f t="shared" si="444"/>
        <v>0</v>
      </c>
      <c r="LN156" s="403">
        <f t="shared" si="444"/>
        <v>0</v>
      </c>
      <c r="LO156" s="403">
        <f t="shared" si="444"/>
        <v>0</v>
      </c>
      <c r="LP156" s="403">
        <f t="shared" si="444"/>
        <v>0</v>
      </c>
    </row>
    <row r="157">
      <c r="A157" s="331" t="str">
        <f t="shared" si="327"/>
        <v>06-2028</v>
      </c>
      <c r="B157" s="346">
        <f t="shared" si="333"/>
        <v>8160419.69</v>
      </c>
      <c r="C157" s="346">
        <f t="shared" si="334"/>
        <v>1.001234056</v>
      </c>
      <c r="D157" s="346"/>
      <c r="E157" s="403">
        <f t="shared" ref="E157:BP157" si="445">IF(and($A157-E$124&gt;=0,$A157-E$125&lt;0),E$132,0)</f>
        <v>121708.41</v>
      </c>
      <c r="F157" s="403">
        <f t="shared" si="445"/>
        <v>90594.48</v>
      </c>
      <c r="G157" s="403">
        <f t="shared" si="445"/>
        <v>120000</v>
      </c>
      <c r="H157" s="403">
        <f t="shared" si="445"/>
        <v>129552.28</v>
      </c>
      <c r="I157" s="403">
        <f t="shared" si="445"/>
        <v>107000</v>
      </c>
      <c r="J157" s="403">
        <f t="shared" si="445"/>
        <v>103565</v>
      </c>
      <c r="K157" s="403">
        <f t="shared" si="445"/>
        <v>128418.77</v>
      </c>
      <c r="L157" s="403">
        <f t="shared" si="445"/>
        <v>87232.36</v>
      </c>
      <c r="M157" s="403">
        <f t="shared" si="445"/>
        <v>99881.32</v>
      </c>
      <c r="N157" s="403">
        <f t="shared" si="445"/>
        <v>223221.57</v>
      </c>
      <c r="O157" s="403">
        <f t="shared" si="445"/>
        <v>180593.29</v>
      </c>
      <c r="P157" s="403">
        <f t="shared" si="445"/>
        <v>91968.82</v>
      </c>
      <c r="Q157" s="403">
        <f t="shared" si="445"/>
        <v>102434.8</v>
      </c>
      <c r="R157" s="403">
        <f t="shared" si="445"/>
        <v>181860.19</v>
      </c>
      <c r="S157" s="403">
        <f t="shared" si="445"/>
        <v>208031.99</v>
      </c>
      <c r="T157" s="403">
        <f t="shared" si="445"/>
        <v>217515.94</v>
      </c>
      <c r="U157" s="403">
        <f t="shared" si="445"/>
        <v>195596.52</v>
      </c>
      <c r="V157" s="403">
        <f t="shared" si="445"/>
        <v>184028.25</v>
      </c>
      <c r="W157" s="403">
        <f t="shared" si="445"/>
        <v>168878.71</v>
      </c>
      <c r="X157" s="403">
        <f t="shared" si="445"/>
        <v>162441.03</v>
      </c>
      <c r="Y157" s="403">
        <f t="shared" si="445"/>
        <v>134043.44</v>
      </c>
      <c r="Z157" s="403">
        <f t="shared" si="445"/>
        <v>835.25</v>
      </c>
      <c r="AA157" s="403">
        <f t="shared" si="445"/>
        <v>175069.23</v>
      </c>
      <c r="AB157" s="403">
        <f t="shared" si="445"/>
        <v>159907.69</v>
      </c>
      <c r="AC157" s="403">
        <f t="shared" si="445"/>
        <v>183879.61</v>
      </c>
      <c r="AD157" s="403">
        <f t="shared" si="445"/>
        <v>184851.11</v>
      </c>
      <c r="AE157" s="403">
        <f t="shared" si="445"/>
        <v>240730.29</v>
      </c>
      <c r="AF157" s="403">
        <f t="shared" si="445"/>
        <v>112998.23</v>
      </c>
      <c r="AG157" s="403">
        <f t="shared" si="445"/>
        <v>126237</v>
      </c>
      <c r="AH157" s="403">
        <f t="shared" si="445"/>
        <v>9142.22</v>
      </c>
      <c r="AI157" s="403">
        <f t="shared" si="445"/>
        <v>186686.77</v>
      </c>
      <c r="AJ157" s="403">
        <f t="shared" si="445"/>
        <v>42000</v>
      </c>
      <c r="AK157" s="403">
        <f t="shared" si="445"/>
        <v>271017.63</v>
      </c>
      <c r="AL157" s="403">
        <f t="shared" si="445"/>
        <v>5000</v>
      </c>
      <c r="AM157" s="403">
        <f t="shared" si="445"/>
        <v>127756.57</v>
      </c>
      <c r="AN157" s="403">
        <f t="shared" si="445"/>
        <v>237115.24</v>
      </c>
      <c r="AO157" s="403">
        <f t="shared" si="445"/>
        <v>158167.25</v>
      </c>
      <c r="AP157" s="403">
        <f t="shared" si="445"/>
        <v>103015</v>
      </c>
      <c r="AQ157" s="403">
        <f t="shared" si="445"/>
        <v>155500</v>
      </c>
      <c r="AR157" s="403">
        <f t="shared" si="445"/>
        <v>167620.78</v>
      </c>
      <c r="AS157" s="403">
        <f t="shared" si="445"/>
        <v>191134.2</v>
      </c>
      <c r="AT157" s="403">
        <f t="shared" si="445"/>
        <v>283068.43</v>
      </c>
      <c r="AU157" s="403">
        <f t="shared" si="445"/>
        <v>114804.31</v>
      </c>
      <c r="AV157" s="403">
        <f t="shared" si="445"/>
        <v>109785.34</v>
      </c>
      <c r="AW157" s="403">
        <f t="shared" si="445"/>
        <v>48000</v>
      </c>
      <c r="AX157" s="403">
        <f t="shared" si="445"/>
        <v>164702</v>
      </c>
      <c r="AY157" s="403">
        <f t="shared" si="445"/>
        <v>223255</v>
      </c>
      <c r="AZ157" s="403">
        <f t="shared" si="445"/>
        <v>72000</v>
      </c>
      <c r="BA157" s="403">
        <f t="shared" si="445"/>
        <v>97799.52</v>
      </c>
      <c r="BB157" s="403">
        <f t="shared" si="445"/>
        <v>242596.66</v>
      </c>
      <c r="BC157" s="403">
        <f t="shared" si="445"/>
        <v>108292.85</v>
      </c>
      <c r="BD157" s="403">
        <f t="shared" si="445"/>
        <v>238900</v>
      </c>
      <c r="BE157" s="403">
        <f t="shared" si="445"/>
        <v>101455.9</v>
      </c>
      <c r="BF157" s="403">
        <f t="shared" si="445"/>
        <v>23511.76</v>
      </c>
      <c r="BG157" s="403">
        <f t="shared" si="445"/>
        <v>20008.84</v>
      </c>
      <c r="BH157" s="403">
        <f t="shared" si="445"/>
        <v>77858.98</v>
      </c>
      <c r="BI157" s="403">
        <f t="shared" si="445"/>
        <v>45000</v>
      </c>
      <c r="BJ157" s="403">
        <f t="shared" si="445"/>
        <v>124565</v>
      </c>
      <c r="BK157" s="403">
        <f t="shared" si="445"/>
        <v>25000</v>
      </c>
      <c r="BL157" s="403">
        <f t="shared" si="445"/>
        <v>29885</v>
      </c>
      <c r="BM157" s="403">
        <f t="shared" si="445"/>
        <v>33809.25</v>
      </c>
      <c r="BN157" s="403">
        <f t="shared" si="445"/>
        <v>10969.85</v>
      </c>
      <c r="BO157" s="403">
        <f t="shared" si="445"/>
        <v>77861.76</v>
      </c>
      <c r="BP157" s="403">
        <f t="shared" si="445"/>
        <v>10058</v>
      </c>
      <c r="BQ157" s="403"/>
      <c r="BR157" s="403">
        <f t="shared" ref="BR157:EC157" si="446">IF(and($A157-BR$124&gt;=0,$A157-BR$125&lt;0),BR$132,0)</f>
        <v>0</v>
      </c>
      <c r="BS157" s="403">
        <f t="shared" si="446"/>
        <v>0</v>
      </c>
      <c r="BT157" s="403">
        <f t="shared" si="446"/>
        <v>0</v>
      </c>
      <c r="BU157" s="403">
        <f t="shared" si="446"/>
        <v>0</v>
      </c>
      <c r="BV157" s="403">
        <f t="shared" si="446"/>
        <v>0</v>
      </c>
      <c r="BW157" s="403">
        <f t="shared" si="446"/>
        <v>0</v>
      </c>
      <c r="BX157" s="403">
        <f t="shared" si="446"/>
        <v>0</v>
      </c>
      <c r="BY157" s="403">
        <f t="shared" si="446"/>
        <v>0</v>
      </c>
      <c r="BZ157" s="403">
        <f t="shared" si="446"/>
        <v>0</v>
      </c>
      <c r="CA157" s="403">
        <f t="shared" si="446"/>
        <v>0</v>
      </c>
      <c r="CB157" s="403">
        <f t="shared" si="446"/>
        <v>0</v>
      </c>
      <c r="CC157" s="403">
        <f t="shared" si="446"/>
        <v>0</v>
      </c>
      <c r="CD157" s="403">
        <f t="shared" si="446"/>
        <v>0</v>
      </c>
      <c r="CE157" s="403">
        <f t="shared" si="446"/>
        <v>0</v>
      </c>
      <c r="CF157" s="403">
        <f t="shared" si="446"/>
        <v>0</v>
      </c>
      <c r="CG157" s="403">
        <f t="shared" si="446"/>
        <v>0</v>
      </c>
      <c r="CH157" s="403">
        <f t="shared" si="446"/>
        <v>0</v>
      </c>
      <c r="CI157" s="403">
        <f t="shared" si="446"/>
        <v>0</v>
      </c>
      <c r="CJ157" s="403">
        <f t="shared" si="446"/>
        <v>0</v>
      </c>
      <c r="CK157" s="403">
        <f t="shared" si="446"/>
        <v>0</v>
      </c>
      <c r="CL157" s="403">
        <f t="shared" si="446"/>
        <v>0</v>
      </c>
      <c r="CM157" s="403">
        <f t="shared" si="446"/>
        <v>0</v>
      </c>
      <c r="CN157" s="403">
        <f t="shared" si="446"/>
        <v>0</v>
      </c>
      <c r="CO157" s="403">
        <f t="shared" si="446"/>
        <v>0</v>
      </c>
      <c r="CP157" s="403">
        <f t="shared" si="446"/>
        <v>0</v>
      </c>
      <c r="CQ157" s="403">
        <f t="shared" si="446"/>
        <v>0</v>
      </c>
      <c r="CR157" s="403">
        <f t="shared" si="446"/>
        <v>0</v>
      </c>
      <c r="CS157" s="403">
        <f t="shared" si="446"/>
        <v>0</v>
      </c>
      <c r="CT157" s="403">
        <f t="shared" si="446"/>
        <v>0</v>
      </c>
      <c r="CU157" s="403">
        <f t="shared" si="446"/>
        <v>0</v>
      </c>
      <c r="CV157" s="403">
        <f t="shared" si="446"/>
        <v>0</v>
      </c>
      <c r="CW157" s="403">
        <f t="shared" si="446"/>
        <v>0</v>
      </c>
      <c r="CX157" s="403">
        <f t="shared" si="446"/>
        <v>0</v>
      </c>
      <c r="CY157" s="403">
        <f t="shared" si="446"/>
        <v>0</v>
      </c>
      <c r="CZ157" s="403">
        <f t="shared" si="446"/>
        <v>0</v>
      </c>
      <c r="DA157" s="403">
        <f t="shared" si="446"/>
        <v>0</v>
      </c>
      <c r="DB157" s="403">
        <f t="shared" si="446"/>
        <v>0</v>
      </c>
      <c r="DC157" s="403">
        <f t="shared" si="446"/>
        <v>0</v>
      </c>
      <c r="DD157" s="403">
        <f t="shared" si="446"/>
        <v>0</v>
      </c>
      <c r="DE157" s="403">
        <f t="shared" si="446"/>
        <v>0</v>
      </c>
      <c r="DF157" s="403">
        <f t="shared" si="446"/>
        <v>0</v>
      </c>
      <c r="DG157" s="403">
        <f t="shared" si="446"/>
        <v>0</v>
      </c>
      <c r="DH157" s="403">
        <f t="shared" si="446"/>
        <v>0</v>
      </c>
      <c r="DI157" s="403">
        <f t="shared" si="446"/>
        <v>0</v>
      </c>
      <c r="DJ157" s="403">
        <f t="shared" si="446"/>
        <v>0</v>
      </c>
      <c r="DK157" s="403">
        <f t="shared" si="446"/>
        <v>0</v>
      </c>
      <c r="DL157" s="403">
        <f t="shared" si="446"/>
        <v>0</v>
      </c>
      <c r="DM157" s="403">
        <f t="shared" si="446"/>
        <v>0</v>
      </c>
      <c r="DN157" s="403">
        <f t="shared" si="446"/>
        <v>0</v>
      </c>
      <c r="DO157" s="403">
        <f t="shared" si="446"/>
        <v>0</v>
      </c>
      <c r="DP157" s="403">
        <f t="shared" si="446"/>
        <v>0</v>
      </c>
      <c r="DQ157" s="403">
        <f t="shared" si="446"/>
        <v>0</v>
      </c>
      <c r="DR157" s="403">
        <f t="shared" si="446"/>
        <v>0</v>
      </c>
      <c r="DS157" s="403">
        <f t="shared" si="446"/>
        <v>0</v>
      </c>
      <c r="DT157" s="403">
        <f t="shared" si="446"/>
        <v>0</v>
      </c>
      <c r="DU157" s="403">
        <f t="shared" si="446"/>
        <v>0</v>
      </c>
      <c r="DV157" s="403">
        <f t="shared" si="446"/>
        <v>0</v>
      </c>
      <c r="DW157" s="403">
        <f t="shared" si="446"/>
        <v>0</v>
      </c>
      <c r="DX157" s="403">
        <f t="shared" si="446"/>
        <v>0</v>
      </c>
      <c r="DY157" s="403">
        <f t="shared" si="446"/>
        <v>0</v>
      </c>
      <c r="DZ157" s="403">
        <f t="shared" si="446"/>
        <v>0</v>
      </c>
      <c r="EA157" s="403">
        <f t="shared" si="446"/>
        <v>0</v>
      </c>
      <c r="EB157" s="403">
        <f t="shared" si="446"/>
        <v>0</v>
      </c>
      <c r="EC157" s="403">
        <f t="shared" si="446"/>
        <v>0</v>
      </c>
      <c r="ED157" s="403"/>
      <c r="EE157" s="403">
        <f t="shared" ref="EE157:GP157" si="447">IF(and($A157-EE$124&gt;=0,$A157-EE$125&lt;0),EE$132,0)</f>
        <v>0</v>
      </c>
      <c r="EF157" s="403">
        <f t="shared" si="447"/>
        <v>0</v>
      </c>
      <c r="EG157" s="403">
        <f t="shared" si="447"/>
        <v>0</v>
      </c>
      <c r="EH157" s="403">
        <f t="shared" si="447"/>
        <v>0</v>
      </c>
      <c r="EI157" s="403">
        <f t="shared" si="447"/>
        <v>0</v>
      </c>
      <c r="EJ157" s="403">
        <f t="shared" si="447"/>
        <v>0</v>
      </c>
      <c r="EK157" s="403">
        <f t="shared" si="447"/>
        <v>0</v>
      </c>
      <c r="EL157" s="403">
        <f t="shared" si="447"/>
        <v>0</v>
      </c>
      <c r="EM157" s="403">
        <f t="shared" si="447"/>
        <v>0</v>
      </c>
      <c r="EN157" s="403">
        <f t="shared" si="447"/>
        <v>0</v>
      </c>
      <c r="EO157" s="403">
        <f t="shared" si="447"/>
        <v>0</v>
      </c>
      <c r="EP157" s="403">
        <f t="shared" si="447"/>
        <v>0</v>
      </c>
      <c r="EQ157" s="403">
        <f t="shared" si="447"/>
        <v>0</v>
      </c>
      <c r="ER157" s="403">
        <f t="shared" si="447"/>
        <v>0</v>
      </c>
      <c r="ES157" s="403">
        <f t="shared" si="447"/>
        <v>0</v>
      </c>
      <c r="ET157" s="403">
        <f t="shared" si="447"/>
        <v>0</v>
      </c>
      <c r="EU157" s="403">
        <f t="shared" si="447"/>
        <v>0</v>
      </c>
      <c r="EV157" s="403">
        <f t="shared" si="447"/>
        <v>0</v>
      </c>
      <c r="EW157" s="403">
        <f t="shared" si="447"/>
        <v>0</v>
      </c>
      <c r="EX157" s="403">
        <f t="shared" si="447"/>
        <v>0</v>
      </c>
      <c r="EY157" s="403">
        <f t="shared" si="447"/>
        <v>0</v>
      </c>
      <c r="EZ157" s="403">
        <f t="shared" si="447"/>
        <v>0</v>
      </c>
      <c r="FA157" s="403">
        <f t="shared" si="447"/>
        <v>0</v>
      </c>
      <c r="FB157" s="403">
        <f t="shared" si="447"/>
        <v>0</v>
      </c>
      <c r="FC157" s="403">
        <f t="shared" si="447"/>
        <v>0</v>
      </c>
      <c r="FD157" s="403">
        <f t="shared" si="447"/>
        <v>0</v>
      </c>
      <c r="FE157" s="403">
        <f t="shared" si="447"/>
        <v>0</v>
      </c>
      <c r="FF157" s="403">
        <f t="shared" si="447"/>
        <v>0</v>
      </c>
      <c r="FG157" s="403">
        <f t="shared" si="447"/>
        <v>0</v>
      </c>
      <c r="FH157" s="403">
        <f t="shared" si="447"/>
        <v>0</v>
      </c>
      <c r="FI157" s="403">
        <f t="shared" si="447"/>
        <v>0</v>
      </c>
      <c r="FJ157" s="403">
        <f t="shared" si="447"/>
        <v>0</v>
      </c>
      <c r="FK157" s="403">
        <f t="shared" si="447"/>
        <v>0</v>
      </c>
      <c r="FL157" s="403">
        <f t="shared" si="447"/>
        <v>0</v>
      </c>
      <c r="FM157" s="403">
        <f t="shared" si="447"/>
        <v>0</v>
      </c>
      <c r="FN157" s="403">
        <f t="shared" si="447"/>
        <v>0</v>
      </c>
      <c r="FO157" s="403">
        <f t="shared" si="447"/>
        <v>0</v>
      </c>
      <c r="FP157" s="403">
        <f t="shared" si="447"/>
        <v>0</v>
      </c>
      <c r="FQ157" s="403">
        <f t="shared" si="447"/>
        <v>0</v>
      </c>
      <c r="FR157" s="403">
        <f t="shared" si="447"/>
        <v>0</v>
      </c>
      <c r="FS157" s="403">
        <f t="shared" si="447"/>
        <v>0</v>
      </c>
      <c r="FT157" s="403">
        <f t="shared" si="447"/>
        <v>0</v>
      </c>
      <c r="FU157" s="403">
        <f t="shared" si="447"/>
        <v>0</v>
      </c>
      <c r="FV157" s="403">
        <f t="shared" si="447"/>
        <v>0</v>
      </c>
      <c r="FW157" s="403">
        <f t="shared" si="447"/>
        <v>0</v>
      </c>
      <c r="FX157" s="403">
        <f t="shared" si="447"/>
        <v>0</v>
      </c>
      <c r="FY157" s="403">
        <f t="shared" si="447"/>
        <v>0</v>
      </c>
      <c r="FZ157" s="403">
        <f t="shared" si="447"/>
        <v>0</v>
      </c>
      <c r="GA157" s="403">
        <f t="shared" si="447"/>
        <v>0</v>
      </c>
      <c r="GB157" s="403">
        <f t="shared" si="447"/>
        <v>0</v>
      </c>
      <c r="GC157" s="403">
        <f t="shared" si="447"/>
        <v>0</v>
      </c>
      <c r="GD157" s="403">
        <f t="shared" si="447"/>
        <v>0</v>
      </c>
      <c r="GE157" s="403">
        <f t="shared" si="447"/>
        <v>0</v>
      </c>
      <c r="GF157" s="403">
        <f t="shared" si="447"/>
        <v>0</v>
      </c>
      <c r="GG157" s="403">
        <f t="shared" si="447"/>
        <v>0</v>
      </c>
      <c r="GH157" s="403">
        <f t="shared" si="447"/>
        <v>0</v>
      </c>
      <c r="GI157" s="403">
        <f t="shared" si="447"/>
        <v>0</v>
      </c>
      <c r="GJ157" s="403">
        <f t="shared" si="447"/>
        <v>0</v>
      </c>
      <c r="GK157" s="403">
        <f t="shared" si="447"/>
        <v>0</v>
      </c>
      <c r="GL157" s="403">
        <f t="shared" si="447"/>
        <v>0</v>
      </c>
      <c r="GM157" s="403">
        <f t="shared" si="447"/>
        <v>0</v>
      </c>
      <c r="GN157" s="403">
        <f t="shared" si="447"/>
        <v>0</v>
      </c>
      <c r="GO157" s="403">
        <f t="shared" si="447"/>
        <v>0</v>
      </c>
      <c r="GP157" s="403">
        <f t="shared" si="447"/>
        <v>0</v>
      </c>
      <c r="GQ157" s="403"/>
      <c r="GR157" s="403">
        <f t="shared" ref="GR157:JC157" si="448">IF(and($A157-GR$124&gt;=0,$A157-GR$125&lt;0),GR$132,0)</f>
        <v>0</v>
      </c>
      <c r="GS157" s="403">
        <f t="shared" si="448"/>
        <v>0</v>
      </c>
      <c r="GT157" s="403">
        <f t="shared" si="448"/>
        <v>0</v>
      </c>
      <c r="GU157" s="403">
        <f t="shared" si="448"/>
        <v>0</v>
      </c>
      <c r="GV157" s="403">
        <f t="shared" si="448"/>
        <v>0</v>
      </c>
      <c r="GW157" s="403">
        <f t="shared" si="448"/>
        <v>0</v>
      </c>
      <c r="GX157" s="403">
        <f t="shared" si="448"/>
        <v>0</v>
      </c>
      <c r="GY157" s="403">
        <f t="shared" si="448"/>
        <v>0</v>
      </c>
      <c r="GZ157" s="403">
        <f t="shared" si="448"/>
        <v>0</v>
      </c>
      <c r="HA157" s="403">
        <f t="shared" si="448"/>
        <v>0</v>
      </c>
      <c r="HB157" s="403">
        <f t="shared" si="448"/>
        <v>0</v>
      </c>
      <c r="HC157" s="403">
        <f t="shared" si="448"/>
        <v>0</v>
      </c>
      <c r="HD157" s="403">
        <f t="shared" si="448"/>
        <v>0</v>
      </c>
      <c r="HE157" s="403">
        <f t="shared" si="448"/>
        <v>0</v>
      </c>
      <c r="HF157" s="403">
        <f t="shared" si="448"/>
        <v>0</v>
      </c>
      <c r="HG157" s="403">
        <f t="shared" si="448"/>
        <v>0</v>
      </c>
      <c r="HH157" s="403">
        <f t="shared" si="448"/>
        <v>0</v>
      </c>
      <c r="HI157" s="403">
        <f t="shared" si="448"/>
        <v>0</v>
      </c>
      <c r="HJ157" s="403">
        <f t="shared" si="448"/>
        <v>0</v>
      </c>
      <c r="HK157" s="403">
        <f t="shared" si="448"/>
        <v>0</v>
      </c>
      <c r="HL157" s="403">
        <f t="shared" si="448"/>
        <v>0</v>
      </c>
      <c r="HM157" s="403">
        <f t="shared" si="448"/>
        <v>0</v>
      </c>
      <c r="HN157" s="403">
        <f t="shared" si="448"/>
        <v>0</v>
      </c>
      <c r="HO157" s="403">
        <f t="shared" si="448"/>
        <v>0</v>
      </c>
      <c r="HP157" s="403">
        <f t="shared" si="448"/>
        <v>0</v>
      </c>
      <c r="HQ157" s="403">
        <f t="shared" si="448"/>
        <v>0</v>
      </c>
      <c r="HR157" s="403">
        <f t="shared" si="448"/>
        <v>0</v>
      </c>
      <c r="HS157" s="403">
        <f t="shared" si="448"/>
        <v>0</v>
      </c>
      <c r="HT157" s="403">
        <f t="shared" si="448"/>
        <v>0</v>
      </c>
      <c r="HU157" s="403">
        <f t="shared" si="448"/>
        <v>0</v>
      </c>
      <c r="HV157" s="403">
        <f t="shared" si="448"/>
        <v>0</v>
      </c>
      <c r="HW157" s="403">
        <f t="shared" si="448"/>
        <v>0</v>
      </c>
      <c r="HX157" s="403">
        <f t="shared" si="448"/>
        <v>0</v>
      </c>
      <c r="HY157" s="403">
        <f t="shared" si="448"/>
        <v>0</v>
      </c>
      <c r="HZ157" s="403">
        <f t="shared" si="448"/>
        <v>0</v>
      </c>
      <c r="IA157" s="403">
        <f t="shared" si="448"/>
        <v>0</v>
      </c>
      <c r="IB157" s="403">
        <f t="shared" si="448"/>
        <v>0</v>
      </c>
      <c r="IC157" s="403">
        <f t="shared" si="448"/>
        <v>0</v>
      </c>
      <c r="ID157" s="403">
        <f t="shared" si="448"/>
        <v>0</v>
      </c>
      <c r="IE157" s="403">
        <f t="shared" si="448"/>
        <v>0</v>
      </c>
      <c r="IF157" s="403">
        <f t="shared" si="448"/>
        <v>0</v>
      </c>
      <c r="IG157" s="403">
        <f t="shared" si="448"/>
        <v>0</v>
      </c>
      <c r="IH157" s="403">
        <f t="shared" si="448"/>
        <v>0</v>
      </c>
      <c r="II157" s="403">
        <f t="shared" si="448"/>
        <v>0</v>
      </c>
      <c r="IJ157" s="403">
        <f t="shared" si="448"/>
        <v>0</v>
      </c>
      <c r="IK157" s="403">
        <f t="shared" si="448"/>
        <v>0</v>
      </c>
      <c r="IL157" s="403">
        <f t="shared" si="448"/>
        <v>0</v>
      </c>
      <c r="IM157" s="403">
        <f t="shared" si="448"/>
        <v>0</v>
      </c>
      <c r="IN157" s="403">
        <f t="shared" si="448"/>
        <v>0</v>
      </c>
      <c r="IO157" s="403">
        <f t="shared" si="448"/>
        <v>0</v>
      </c>
      <c r="IP157" s="403">
        <f t="shared" si="448"/>
        <v>0</v>
      </c>
      <c r="IQ157" s="403">
        <f t="shared" si="448"/>
        <v>0</v>
      </c>
      <c r="IR157" s="403">
        <f t="shared" si="448"/>
        <v>0</v>
      </c>
      <c r="IS157" s="403">
        <f t="shared" si="448"/>
        <v>0</v>
      </c>
      <c r="IT157" s="403">
        <f t="shared" si="448"/>
        <v>0</v>
      </c>
      <c r="IU157" s="403">
        <f t="shared" si="448"/>
        <v>0</v>
      </c>
      <c r="IV157" s="403">
        <f t="shared" si="448"/>
        <v>0</v>
      </c>
      <c r="IW157" s="403">
        <f t="shared" si="448"/>
        <v>0</v>
      </c>
      <c r="IX157" s="403">
        <f t="shared" si="448"/>
        <v>0</v>
      </c>
      <c r="IY157" s="403">
        <f t="shared" si="448"/>
        <v>0</v>
      </c>
      <c r="IZ157" s="403">
        <f t="shared" si="448"/>
        <v>0</v>
      </c>
      <c r="JA157" s="403">
        <f t="shared" si="448"/>
        <v>0</v>
      </c>
      <c r="JB157" s="403">
        <f t="shared" si="448"/>
        <v>0</v>
      </c>
      <c r="JC157" s="403">
        <f t="shared" si="448"/>
        <v>0</v>
      </c>
      <c r="JD157" s="403"/>
      <c r="JE157" s="403">
        <f t="shared" ref="JE157:LP157" si="449">IF(and($A157-JE$124&gt;=0,$A157-JE$125&lt;0),JE$132,0)</f>
        <v>0</v>
      </c>
      <c r="JF157" s="403">
        <f t="shared" si="449"/>
        <v>0</v>
      </c>
      <c r="JG157" s="403">
        <f t="shared" si="449"/>
        <v>0</v>
      </c>
      <c r="JH157" s="403">
        <f t="shared" si="449"/>
        <v>0</v>
      </c>
      <c r="JI157" s="403">
        <f t="shared" si="449"/>
        <v>0</v>
      </c>
      <c r="JJ157" s="403">
        <f t="shared" si="449"/>
        <v>0</v>
      </c>
      <c r="JK157" s="403">
        <f t="shared" si="449"/>
        <v>0</v>
      </c>
      <c r="JL157" s="403">
        <f t="shared" si="449"/>
        <v>0</v>
      </c>
      <c r="JM157" s="403">
        <f t="shared" si="449"/>
        <v>0</v>
      </c>
      <c r="JN157" s="403">
        <f t="shared" si="449"/>
        <v>0</v>
      </c>
      <c r="JO157" s="403">
        <f t="shared" si="449"/>
        <v>0</v>
      </c>
      <c r="JP157" s="403">
        <f t="shared" si="449"/>
        <v>0</v>
      </c>
      <c r="JQ157" s="403">
        <f t="shared" si="449"/>
        <v>0</v>
      </c>
      <c r="JR157" s="403">
        <f t="shared" si="449"/>
        <v>0</v>
      </c>
      <c r="JS157" s="403">
        <f t="shared" si="449"/>
        <v>0</v>
      </c>
      <c r="JT157" s="403">
        <f t="shared" si="449"/>
        <v>0</v>
      </c>
      <c r="JU157" s="403">
        <f t="shared" si="449"/>
        <v>0</v>
      </c>
      <c r="JV157" s="403">
        <f t="shared" si="449"/>
        <v>0</v>
      </c>
      <c r="JW157" s="403">
        <f t="shared" si="449"/>
        <v>0</v>
      </c>
      <c r="JX157" s="403">
        <f t="shared" si="449"/>
        <v>0</v>
      </c>
      <c r="JY157" s="403">
        <f t="shared" si="449"/>
        <v>0</v>
      </c>
      <c r="JZ157" s="403">
        <f t="shared" si="449"/>
        <v>0</v>
      </c>
      <c r="KA157" s="403">
        <f t="shared" si="449"/>
        <v>0</v>
      </c>
      <c r="KB157" s="403">
        <f t="shared" si="449"/>
        <v>0</v>
      </c>
      <c r="KC157" s="403">
        <f t="shared" si="449"/>
        <v>0</v>
      </c>
      <c r="KD157" s="403">
        <f t="shared" si="449"/>
        <v>0</v>
      </c>
      <c r="KE157" s="403">
        <f t="shared" si="449"/>
        <v>0</v>
      </c>
      <c r="KF157" s="403">
        <f t="shared" si="449"/>
        <v>0</v>
      </c>
      <c r="KG157" s="403">
        <f t="shared" si="449"/>
        <v>0</v>
      </c>
      <c r="KH157" s="403">
        <f t="shared" si="449"/>
        <v>0</v>
      </c>
      <c r="KI157" s="403">
        <f t="shared" si="449"/>
        <v>0</v>
      </c>
      <c r="KJ157" s="403">
        <f t="shared" si="449"/>
        <v>0</v>
      </c>
      <c r="KK157" s="403">
        <f t="shared" si="449"/>
        <v>0</v>
      </c>
      <c r="KL157" s="403">
        <f t="shared" si="449"/>
        <v>0</v>
      </c>
      <c r="KM157" s="403">
        <f t="shared" si="449"/>
        <v>0</v>
      </c>
      <c r="KN157" s="403">
        <f t="shared" si="449"/>
        <v>0</v>
      </c>
      <c r="KO157" s="403">
        <f t="shared" si="449"/>
        <v>0</v>
      </c>
      <c r="KP157" s="403">
        <f t="shared" si="449"/>
        <v>0</v>
      </c>
      <c r="KQ157" s="403">
        <f t="shared" si="449"/>
        <v>0</v>
      </c>
      <c r="KR157" s="403">
        <f t="shared" si="449"/>
        <v>0</v>
      </c>
      <c r="KS157" s="403">
        <f t="shared" si="449"/>
        <v>0</v>
      </c>
      <c r="KT157" s="403">
        <f t="shared" si="449"/>
        <v>0</v>
      </c>
      <c r="KU157" s="403">
        <f t="shared" si="449"/>
        <v>0</v>
      </c>
      <c r="KV157" s="403">
        <f t="shared" si="449"/>
        <v>0</v>
      </c>
      <c r="KW157" s="403">
        <f t="shared" si="449"/>
        <v>0</v>
      </c>
      <c r="KX157" s="403">
        <f t="shared" si="449"/>
        <v>0</v>
      </c>
      <c r="KY157" s="403">
        <f t="shared" si="449"/>
        <v>0</v>
      </c>
      <c r="KZ157" s="403">
        <f t="shared" si="449"/>
        <v>0</v>
      </c>
      <c r="LA157" s="403">
        <f t="shared" si="449"/>
        <v>0</v>
      </c>
      <c r="LB157" s="403">
        <f t="shared" si="449"/>
        <v>0</v>
      </c>
      <c r="LC157" s="403">
        <f t="shared" si="449"/>
        <v>0</v>
      </c>
      <c r="LD157" s="403">
        <f t="shared" si="449"/>
        <v>0</v>
      </c>
      <c r="LE157" s="403">
        <f t="shared" si="449"/>
        <v>0</v>
      </c>
      <c r="LF157" s="403">
        <f t="shared" si="449"/>
        <v>0</v>
      </c>
      <c r="LG157" s="403">
        <f t="shared" si="449"/>
        <v>0</v>
      </c>
      <c r="LH157" s="403">
        <f t="shared" si="449"/>
        <v>0</v>
      </c>
      <c r="LI157" s="403">
        <f t="shared" si="449"/>
        <v>0</v>
      </c>
      <c r="LJ157" s="403">
        <f t="shared" si="449"/>
        <v>0</v>
      </c>
      <c r="LK157" s="403">
        <f t="shared" si="449"/>
        <v>0</v>
      </c>
      <c r="LL157" s="403">
        <f t="shared" si="449"/>
        <v>0</v>
      </c>
      <c r="LM157" s="403">
        <f t="shared" si="449"/>
        <v>0</v>
      </c>
      <c r="LN157" s="403">
        <f t="shared" si="449"/>
        <v>0</v>
      </c>
      <c r="LO157" s="403">
        <f t="shared" si="449"/>
        <v>0</v>
      </c>
      <c r="LP157" s="403">
        <f t="shared" si="449"/>
        <v>0</v>
      </c>
    </row>
    <row r="158">
      <c r="A158" s="331" t="str">
        <f t="shared" si="327"/>
        <v>09-2028</v>
      </c>
      <c r="B158" s="346">
        <f t="shared" si="333"/>
        <v>8160419.69</v>
      </c>
      <c r="C158" s="346">
        <f t="shared" si="334"/>
        <v>1.001234056</v>
      </c>
      <c r="D158" s="346"/>
      <c r="E158" s="403">
        <f t="shared" ref="E158:BP158" si="450">IF(and($A158-E$124&gt;=0,$A158-E$125&lt;0),E$132,0)</f>
        <v>121708.41</v>
      </c>
      <c r="F158" s="403">
        <f t="shared" si="450"/>
        <v>90594.48</v>
      </c>
      <c r="G158" s="403">
        <f t="shared" si="450"/>
        <v>120000</v>
      </c>
      <c r="H158" s="403">
        <f t="shared" si="450"/>
        <v>129552.28</v>
      </c>
      <c r="I158" s="403">
        <f t="shared" si="450"/>
        <v>107000</v>
      </c>
      <c r="J158" s="403">
        <f t="shared" si="450"/>
        <v>103565</v>
      </c>
      <c r="K158" s="403">
        <f t="shared" si="450"/>
        <v>128418.77</v>
      </c>
      <c r="L158" s="403">
        <f t="shared" si="450"/>
        <v>87232.36</v>
      </c>
      <c r="M158" s="403">
        <f t="shared" si="450"/>
        <v>99881.32</v>
      </c>
      <c r="N158" s="403">
        <f t="shared" si="450"/>
        <v>223221.57</v>
      </c>
      <c r="O158" s="403">
        <f t="shared" si="450"/>
        <v>180593.29</v>
      </c>
      <c r="P158" s="403">
        <f t="shared" si="450"/>
        <v>91968.82</v>
      </c>
      <c r="Q158" s="403">
        <f t="shared" si="450"/>
        <v>102434.8</v>
      </c>
      <c r="R158" s="403">
        <f t="shared" si="450"/>
        <v>181860.19</v>
      </c>
      <c r="S158" s="403">
        <f t="shared" si="450"/>
        <v>208031.99</v>
      </c>
      <c r="T158" s="403">
        <f t="shared" si="450"/>
        <v>217515.94</v>
      </c>
      <c r="U158" s="403">
        <f t="shared" si="450"/>
        <v>195596.52</v>
      </c>
      <c r="V158" s="403">
        <f t="shared" si="450"/>
        <v>184028.25</v>
      </c>
      <c r="W158" s="403">
        <f t="shared" si="450"/>
        <v>168878.71</v>
      </c>
      <c r="X158" s="403">
        <f t="shared" si="450"/>
        <v>162441.03</v>
      </c>
      <c r="Y158" s="403">
        <f t="shared" si="450"/>
        <v>134043.44</v>
      </c>
      <c r="Z158" s="403">
        <f t="shared" si="450"/>
        <v>835.25</v>
      </c>
      <c r="AA158" s="403">
        <f t="shared" si="450"/>
        <v>175069.23</v>
      </c>
      <c r="AB158" s="403">
        <f t="shared" si="450"/>
        <v>159907.69</v>
      </c>
      <c r="AC158" s="403">
        <f t="shared" si="450"/>
        <v>183879.61</v>
      </c>
      <c r="AD158" s="403">
        <f t="shared" si="450"/>
        <v>184851.11</v>
      </c>
      <c r="AE158" s="403">
        <f t="shared" si="450"/>
        <v>240730.29</v>
      </c>
      <c r="AF158" s="403">
        <f t="shared" si="450"/>
        <v>112998.23</v>
      </c>
      <c r="AG158" s="403">
        <f t="shared" si="450"/>
        <v>126237</v>
      </c>
      <c r="AH158" s="403">
        <f t="shared" si="450"/>
        <v>9142.22</v>
      </c>
      <c r="AI158" s="403">
        <f t="shared" si="450"/>
        <v>186686.77</v>
      </c>
      <c r="AJ158" s="403">
        <f t="shared" si="450"/>
        <v>42000</v>
      </c>
      <c r="AK158" s="403">
        <f t="shared" si="450"/>
        <v>271017.63</v>
      </c>
      <c r="AL158" s="403">
        <f t="shared" si="450"/>
        <v>5000</v>
      </c>
      <c r="AM158" s="403">
        <f t="shared" si="450"/>
        <v>127756.57</v>
      </c>
      <c r="AN158" s="403">
        <f t="shared" si="450"/>
        <v>237115.24</v>
      </c>
      <c r="AO158" s="403">
        <f t="shared" si="450"/>
        <v>158167.25</v>
      </c>
      <c r="AP158" s="403">
        <f t="shared" si="450"/>
        <v>103015</v>
      </c>
      <c r="AQ158" s="403">
        <f t="shared" si="450"/>
        <v>155500</v>
      </c>
      <c r="AR158" s="403">
        <f t="shared" si="450"/>
        <v>167620.78</v>
      </c>
      <c r="AS158" s="403">
        <f t="shared" si="450"/>
        <v>191134.2</v>
      </c>
      <c r="AT158" s="403">
        <f t="shared" si="450"/>
        <v>283068.43</v>
      </c>
      <c r="AU158" s="403">
        <f t="shared" si="450"/>
        <v>114804.31</v>
      </c>
      <c r="AV158" s="403">
        <f t="shared" si="450"/>
        <v>109785.34</v>
      </c>
      <c r="AW158" s="403">
        <f t="shared" si="450"/>
        <v>48000</v>
      </c>
      <c r="AX158" s="403">
        <f t="shared" si="450"/>
        <v>164702</v>
      </c>
      <c r="AY158" s="403">
        <f t="shared" si="450"/>
        <v>223255</v>
      </c>
      <c r="AZ158" s="403">
        <f t="shared" si="450"/>
        <v>72000</v>
      </c>
      <c r="BA158" s="403">
        <f t="shared" si="450"/>
        <v>97799.52</v>
      </c>
      <c r="BB158" s="403">
        <f t="shared" si="450"/>
        <v>242596.66</v>
      </c>
      <c r="BC158" s="403">
        <f t="shared" si="450"/>
        <v>108292.85</v>
      </c>
      <c r="BD158" s="403">
        <f t="shared" si="450"/>
        <v>238900</v>
      </c>
      <c r="BE158" s="403">
        <f t="shared" si="450"/>
        <v>101455.9</v>
      </c>
      <c r="BF158" s="403">
        <f t="shared" si="450"/>
        <v>23511.76</v>
      </c>
      <c r="BG158" s="403">
        <f t="shared" si="450"/>
        <v>20008.84</v>
      </c>
      <c r="BH158" s="403">
        <f t="shared" si="450"/>
        <v>77858.98</v>
      </c>
      <c r="BI158" s="403">
        <f t="shared" si="450"/>
        <v>45000</v>
      </c>
      <c r="BJ158" s="403">
        <f t="shared" si="450"/>
        <v>124565</v>
      </c>
      <c r="BK158" s="403">
        <f t="shared" si="450"/>
        <v>25000</v>
      </c>
      <c r="BL158" s="403">
        <f t="shared" si="450"/>
        <v>29885</v>
      </c>
      <c r="BM158" s="403">
        <f t="shared" si="450"/>
        <v>33809.25</v>
      </c>
      <c r="BN158" s="403">
        <f t="shared" si="450"/>
        <v>10969.85</v>
      </c>
      <c r="BO158" s="403">
        <f t="shared" si="450"/>
        <v>77861.76</v>
      </c>
      <c r="BP158" s="403">
        <f t="shared" si="450"/>
        <v>10058</v>
      </c>
      <c r="BQ158" s="403"/>
      <c r="BR158" s="403">
        <f t="shared" ref="BR158:EC158" si="451">IF(and($A158-BR$124&gt;=0,$A158-BR$125&lt;0),BR$132,0)</f>
        <v>0</v>
      </c>
      <c r="BS158" s="403">
        <f t="shared" si="451"/>
        <v>0</v>
      </c>
      <c r="BT158" s="403">
        <f t="shared" si="451"/>
        <v>0</v>
      </c>
      <c r="BU158" s="403">
        <f t="shared" si="451"/>
        <v>0</v>
      </c>
      <c r="BV158" s="403">
        <f t="shared" si="451"/>
        <v>0</v>
      </c>
      <c r="BW158" s="403">
        <f t="shared" si="451"/>
        <v>0</v>
      </c>
      <c r="BX158" s="403">
        <f t="shared" si="451"/>
        <v>0</v>
      </c>
      <c r="BY158" s="403">
        <f t="shared" si="451"/>
        <v>0</v>
      </c>
      <c r="BZ158" s="403">
        <f t="shared" si="451"/>
        <v>0</v>
      </c>
      <c r="CA158" s="403">
        <f t="shared" si="451"/>
        <v>0</v>
      </c>
      <c r="CB158" s="403">
        <f t="shared" si="451"/>
        <v>0</v>
      </c>
      <c r="CC158" s="403">
        <f t="shared" si="451"/>
        <v>0</v>
      </c>
      <c r="CD158" s="403">
        <f t="shared" si="451"/>
        <v>0</v>
      </c>
      <c r="CE158" s="403">
        <f t="shared" si="451"/>
        <v>0</v>
      </c>
      <c r="CF158" s="403">
        <f t="shared" si="451"/>
        <v>0</v>
      </c>
      <c r="CG158" s="403">
        <f t="shared" si="451"/>
        <v>0</v>
      </c>
      <c r="CH158" s="403">
        <f t="shared" si="451"/>
        <v>0</v>
      </c>
      <c r="CI158" s="403">
        <f t="shared" si="451"/>
        <v>0</v>
      </c>
      <c r="CJ158" s="403">
        <f t="shared" si="451"/>
        <v>0</v>
      </c>
      <c r="CK158" s="403">
        <f t="shared" si="451"/>
        <v>0</v>
      </c>
      <c r="CL158" s="403">
        <f t="shared" si="451"/>
        <v>0</v>
      </c>
      <c r="CM158" s="403">
        <f t="shared" si="451"/>
        <v>0</v>
      </c>
      <c r="CN158" s="403">
        <f t="shared" si="451"/>
        <v>0</v>
      </c>
      <c r="CO158" s="403">
        <f t="shared" si="451"/>
        <v>0</v>
      </c>
      <c r="CP158" s="403">
        <f t="shared" si="451"/>
        <v>0</v>
      </c>
      <c r="CQ158" s="403">
        <f t="shared" si="451"/>
        <v>0</v>
      </c>
      <c r="CR158" s="403">
        <f t="shared" si="451"/>
        <v>0</v>
      </c>
      <c r="CS158" s="403">
        <f t="shared" si="451"/>
        <v>0</v>
      </c>
      <c r="CT158" s="403">
        <f t="shared" si="451"/>
        <v>0</v>
      </c>
      <c r="CU158" s="403">
        <f t="shared" si="451"/>
        <v>0</v>
      </c>
      <c r="CV158" s="403">
        <f t="shared" si="451"/>
        <v>0</v>
      </c>
      <c r="CW158" s="403">
        <f t="shared" si="451"/>
        <v>0</v>
      </c>
      <c r="CX158" s="403">
        <f t="shared" si="451"/>
        <v>0</v>
      </c>
      <c r="CY158" s="403">
        <f t="shared" si="451"/>
        <v>0</v>
      </c>
      <c r="CZ158" s="403">
        <f t="shared" si="451"/>
        <v>0</v>
      </c>
      <c r="DA158" s="403">
        <f t="shared" si="451"/>
        <v>0</v>
      </c>
      <c r="DB158" s="403">
        <f t="shared" si="451"/>
        <v>0</v>
      </c>
      <c r="DC158" s="403">
        <f t="shared" si="451"/>
        <v>0</v>
      </c>
      <c r="DD158" s="403">
        <f t="shared" si="451"/>
        <v>0</v>
      </c>
      <c r="DE158" s="403">
        <f t="shared" si="451"/>
        <v>0</v>
      </c>
      <c r="DF158" s="403">
        <f t="shared" si="451"/>
        <v>0</v>
      </c>
      <c r="DG158" s="403">
        <f t="shared" si="451"/>
        <v>0</v>
      </c>
      <c r="DH158" s="403">
        <f t="shared" si="451"/>
        <v>0</v>
      </c>
      <c r="DI158" s="403">
        <f t="shared" si="451"/>
        <v>0</v>
      </c>
      <c r="DJ158" s="403">
        <f t="shared" si="451"/>
        <v>0</v>
      </c>
      <c r="DK158" s="403">
        <f t="shared" si="451"/>
        <v>0</v>
      </c>
      <c r="DL158" s="403">
        <f t="shared" si="451"/>
        <v>0</v>
      </c>
      <c r="DM158" s="403">
        <f t="shared" si="451"/>
        <v>0</v>
      </c>
      <c r="DN158" s="403">
        <f t="shared" si="451"/>
        <v>0</v>
      </c>
      <c r="DO158" s="403">
        <f t="shared" si="451"/>
        <v>0</v>
      </c>
      <c r="DP158" s="403">
        <f t="shared" si="451"/>
        <v>0</v>
      </c>
      <c r="DQ158" s="403">
        <f t="shared" si="451"/>
        <v>0</v>
      </c>
      <c r="DR158" s="403">
        <f t="shared" si="451"/>
        <v>0</v>
      </c>
      <c r="DS158" s="403">
        <f t="shared" si="451"/>
        <v>0</v>
      </c>
      <c r="DT158" s="403">
        <f t="shared" si="451"/>
        <v>0</v>
      </c>
      <c r="DU158" s="403">
        <f t="shared" si="451"/>
        <v>0</v>
      </c>
      <c r="DV158" s="403">
        <f t="shared" si="451"/>
        <v>0</v>
      </c>
      <c r="DW158" s="403">
        <f t="shared" si="451"/>
        <v>0</v>
      </c>
      <c r="DX158" s="403">
        <f t="shared" si="451"/>
        <v>0</v>
      </c>
      <c r="DY158" s="403">
        <f t="shared" si="451"/>
        <v>0</v>
      </c>
      <c r="DZ158" s="403">
        <f t="shared" si="451"/>
        <v>0</v>
      </c>
      <c r="EA158" s="403">
        <f t="shared" si="451"/>
        <v>0</v>
      </c>
      <c r="EB158" s="403">
        <f t="shared" si="451"/>
        <v>0</v>
      </c>
      <c r="EC158" s="403">
        <f t="shared" si="451"/>
        <v>0</v>
      </c>
      <c r="ED158" s="403"/>
      <c r="EE158" s="403">
        <f t="shared" ref="EE158:GP158" si="452">IF(and($A158-EE$124&gt;=0,$A158-EE$125&lt;0),EE$132,0)</f>
        <v>0</v>
      </c>
      <c r="EF158" s="403">
        <f t="shared" si="452"/>
        <v>0</v>
      </c>
      <c r="EG158" s="403">
        <f t="shared" si="452"/>
        <v>0</v>
      </c>
      <c r="EH158" s="403">
        <f t="shared" si="452"/>
        <v>0</v>
      </c>
      <c r="EI158" s="403">
        <f t="shared" si="452"/>
        <v>0</v>
      </c>
      <c r="EJ158" s="403">
        <f t="shared" si="452"/>
        <v>0</v>
      </c>
      <c r="EK158" s="403">
        <f t="shared" si="452"/>
        <v>0</v>
      </c>
      <c r="EL158" s="403">
        <f t="shared" si="452"/>
        <v>0</v>
      </c>
      <c r="EM158" s="403">
        <f t="shared" si="452"/>
        <v>0</v>
      </c>
      <c r="EN158" s="403">
        <f t="shared" si="452"/>
        <v>0</v>
      </c>
      <c r="EO158" s="403">
        <f t="shared" si="452"/>
        <v>0</v>
      </c>
      <c r="EP158" s="403">
        <f t="shared" si="452"/>
        <v>0</v>
      </c>
      <c r="EQ158" s="403">
        <f t="shared" si="452"/>
        <v>0</v>
      </c>
      <c r="ER158" s="403">
        <f t="shared" si="452"/>
        <v>0</v>
      </c>
      <c r="ES158" s="403">
        <f t="shared" si="452"/>
        <v>0</v>
      </c>
      <c r="ET158" s="403">
        <f t="shared" si="452"/>
        <v>0</v>
      </c>
      <c r="EU158" s="403">
        <f t="shared" si="452"/>
        <v>0</v>
      </c>
      <c r="EV158" s="403">
        <f t="shared" si="452"/>
        <v>0</v>
      </c>
      <c r="EW158" s="403">
        <f t="shared" si="452"/>
        <v>0</v>
      </c>
      <c r="EX158" s="403">
        <f t="shared" si="452"/>
        <v>0</v>
      </c>
      <c r="EY158" s="403">
        <f t="shared" si="452"/>
        <v>0</v>
      </c>
      <c r="EZ158" s="403">
        <f t="shared" si="452"/>
        <v>0</v>
      </c>
      <c r="FA158" s="403">
        <f t="shared" si="452"/>
        <v>0</v>
      </c>
      <c r="FB158" s="403">
        <f t="shared" si="452"/>
        <v>0</v>
      </c>
      <c r="FC158" s="403">
        <f t="shared" si="452"/>
        <v>0</v>
      </c>
      <c r="FD158" s="403">
        <f t="shared" si="452"/>
        <v>0</v>
      </c>
      <c r="FE158" s="403">
        <f t="shared" si="452"/>
        <v>0</v>
      </c>
      <c r="FF158" s="403">
        <f t="shared" si="452"/>
        <v>0</v>
      </c>
      <c r="FG158" s="403">
        <f t="shared" si="452"/>
        <v>0</v>
      </c>
      <c r="FH158" s="403">
        <f t="shared" si="452"/>
        <v>0</v>
      </c>
      <c r="FI158" s="403">
        <f t="shared" si="452"/>
        <v>0</v>
      </c>
      <c r="FJ158" s="403">
        <f t="shared" si="452"/>
        <v>0</v>
      </c>
      <c r="FK158" s="403">
        <f t="shared" si="452"/>
        <v>0</v>
      </c>
      <c r="FL158" s="403">
        <f t="shared" si="452"/>
        <v>0</v>
      </c>
      <c r="FM158" s="403">
        <f t="shared" si="452"/>
        <v>0</v>
      </c>
      <c r="FN158" s="403">
        <f t="shared" si="452"/>
        <v>0</v>
      </c>
      <c r="FO158" s="403">
        <f t="shared" si="452"/>
        <v>0</v>
      </c>
      <c r="FP158" s="403">
        <f t="shared" si="452"/>
        <v>0</v>
      </c>
      <c r="FQ158" s="403">
        <f t="shared" si="452"/>
        <v>0</v>
      </c>
      <c r="FR158" s="403">
        <f t="shared" si="452"/>
        <v>0</v>
      </c>
      <c r="FS158" s="403">
        <f t="shared" si="452"/>
        <v>0</v>
      </c>
      <c r="FT158" s="403">
        <f t="shared" si="452"/>
        <v>0</v>
      </c>
      <c r="FU158" s="403">
        <f t="shared" si="452"/>
        <v>0</v>
      </c>
      <c r="FV158" s="403">
        <f t="shared" si="452"/>
        <v>0</v>
      </c>
      <c r="FW158" s="403">
        <f t="shared" si="452"/>
        <v>0</v>
      </c>
      <c r="FX158" s="403">
        <f t="shared" si="452"/>
        <v>0</v>
      </c>
      <c r="FY158" s="403">
        <f t="shared" si="452"/>
        <v>0</v>
      </c>
      <c r="FZ158" s="403">
        <f t="shared" si="452"/>
        <v>0</v>
      </c>
      <c r="GA158" s="403">
        <f t="shared" si="452"/>
        <v>0</v>
      </c>
      <c r="GB158" s="403">
        <f t="shared" si="452"/>
        <v>0</v>
      </c>
      <c r="GC158" s="403">
        <f t="shared" si="452"/>
        <v>0</v>
      </c>
      <c r="GD158" s="403">
        <f t="shared" si="452"/>
        <v>0</v>
      </c>
      <c r="GE158" s="403">
        <f t="shared" si="452"/>
        <v>0</v>
      </c>
      <c r="GF158" s="403">
        <f t="shared" si="452"/>
        <v>0</v>
      </c>
      <c r="GG158" s="403">
        <f t="shared" si="452"/>
        <v>0</v>
      </c>
      <c r="GH158" s="403">
        <f t="shared" si="452"/>
        <v>0</v>
      </c>
      <c r="GI158" s="403">
        <f t="shared" si="452"/>
        <v>0</v>
      </c>
      <c r="GJ158" s="403">
        <f t="shared" si="452"/>
        <v>0</v>
      </c>
      <c r="GK158" s="403">
        <f t="shared" si="452"/>
        <v>0</v>
      </c>
      <c r="GL158" s="403">
        <f t="shared" si="452"/>
        <v>0</v>
      </c>
      <c r="GM158" s="403">
        <f t="shared" si="452"/>
        <v>0</v>
      </c>
      <c r="GN158" s="403">
        <f t="shared" si="452"/>
        <v>0</v>
      </c>
      <c r="GO158" s="403">
        <f t="shared" si="452"/>
        <v>0</v>
      </c>
      <c r="GP158" s="403">
        <f t="shared" si="452"/>
        <v>0</v>
      </c>
      <c r="GQ158" s="403"/>
      <c r="GR158" s="403">
        <f t="shared" ref="GR158:JC158" si="453">IF(and($A158-GR$124&gt;=0,$A158-GR$125&lt;0),GR$132,0)</f>
        <v>0</v>
      </c>
      <c r="GS158" s="403">
        <f t="shared" si="453"/>
        <v>0</v>
      </c>
      <c r="GT158" s="403">
        <f t="shared" si="453"/>
        <v>0</v>
      </c>
      <c r="GU158" s="403">
        <f t="shared" si="453"/>
        <v>0</v>
      </c>
      <c r="GV158" s="403">
        <f t="shared" si="453"/>
        <v>0</v>
      </c>
      <c r="GW158" s="403">
        <f t="shared" si="453"/>
        <v>0</v>
      </c>
      <c r="GX158" s="403">
        <f t="shared" si="453"/>
        <v>0</v>
      </c>
      <c r="GY158" s="403">
        <f t="shared" si="453"/>
        <v>0</v>
      </c>
      <c r="GZ158" s="403">
        <f t="shared" si="453"/>
        <v>0</v>
      </c>
      <c r="HA158" s="403">
        <f t="shared" si="453"/>
        <v>0</v>
      </c>
      <c r="HB158" s="403">
        <f t="shared" si="453"/>
        <v>0</v>
      </c>
      <c r="HC158" s="403">
        <f t="shared" si="453"/>
        <v>0</v>
      </c>
      <c r="HD158" s="403">
        <f t="shared" si="453"/>
        <v>0</v>
      </c>
      <c r="HE158" s="403">
        <f t="shared" si="453"/>
        <v>0</v>
      </c>
      <c r="HF158" s="403">
        <f t="shared" si="453"/>
        <v>0</v>
      </c>
      <c r="HG158" s="403">
        <f t="shared" si="453"/>
        <v>0</v>
      </c>
      <c r="HH158" s="403">
        <f t="shared" si="453"/>
        <v>0</v>
      </c>
      <c r="HI158" s="403">
        <f t="shared" si="453"/>
        <v>0</v>
      </c>
      <c r="HJ158" s="403">
        <f t="shared" si="453"/>
        <v>0</v>
      </c>
      <c r="HK158" s="403">
        <f t="shared" si="453"/>
        <v>0</v>
      </c>
      <c r="HL158" s="403">
        <f t="shared" si="453"/>
        <v>0</v>
      </c>
      <c r="HM158" s="403">
        <f t="shared" si="453"/>
        <v>0</v>
      </c>
      <c r="HN158" s="403">
        <f t="shared" si="453"/>
        <v>0</v>
      </c>
      <c r="HO158" s="403">
        <f t="shared" si="453"/>
        <v>0</v>
      </c>
      <c r="HP158" s="403">
        <f t="shared" si="453"/>
        <v>0</v>
      </c>
      <c r="HQ158" s="403">
        <f t="shared" si="453"/>
        <v>0</v>
      </c>
      <c r="HR158" s="403">
        <f t="shared" si="453"/>
        <v>0</v>
      </c>
      <c r="HS158" s="403">
        <f t="shared" si="453"/>
        <v>0</v>
      </c>
      <c r="HT158" s="403">
        <f t="shared" si="453"/>
        <v>0</v>
      </c>
      <c r="HU158" s="403">
        <f t="shared" si="453"/>
        <v>0</v>
      </c>
      <c r="HV158" s="403">
        <f t="shared" si="453"/>
        <v>0</v>
      </c>
      <c r="HW158" s="403">
        <f t="shared" si="453"/>
        <v>0</v>
      </c>
      <c r="HX158" s="403">
        <f t="shared" si="453"/>
        <v>0</v>
      </c>
      <c r="HY158" s="403">
        <f t="shared" si="453"/>
        <v>0</v>
      </c>
      <c r="HZ158" s="403">
        <f t="shared" si="453"/>
        <v>0</v>
      </c>
      <c r="IA158" s="403">
        <f t="shared" si="453"/>
        <v>0</v>
      </c>
      <c r="IB158" s="403">
        <f t="shared" si="453"/>
        <v>0</v>
      </c>
      <c r="IC158" s="403">
        <f t="shared" si="453"/>
        <v>0</v>
      </c>
      <c r="ID158" s="403">
        <f t="shared" si="453"/>
        <v>0</v>
      </c>
      <c r="IE158" s="403">
        <f t="shared" si="453"/>
        <v>0</v>
      </c>
      <c r="IF158" s="403">
        <f t="shared" si="453"/>
        <v>0</v>
      </c>
      <c r="IG158" s="403">
        <f t="shared" si="453"/>
        <v>0</v>
      </c>
      <c r="IH158" s="403">
        <f t="shared" si="453"/>
        <v>0</v>
      </c>
      <c r="II158" s="403">
        <f t="shared" si="453"/>
        <v>0</v>
      </c>
      <c r="IJ158" s="403">
        <f t="shared" si="453"/>
        <v>0</v>
      </c>
      <c r="IK158" s="403">
        <f t="shared" si="453"/>
        <v>0</v>
      </c>
      <c r="IL158" s="403">
        <f t="shared" si="453"/>
        <v>0</v>
      </c>
      <c r="IM158" s="403">
        <f t="shared" si="453"/>
        <v>0</v>
      </c>
      <c r="IN158" s="403">
        <f t="shared" si="453"/>
        <v>0</v>
      </c>
      <c r="IO158" s="403">
        <f t="shared" si="453"/>
        <v>0</v>
      </c>
      <c r="IP158" s="403">
        <f t="shared" si="453"/>
        <v>0</v>
      </c>
      <c r="IQ158" s="403">
        <f t="shared" si="453"/>
        <v>0</v>
      </c>
      <c r="IR158" s="403">
        <f t="shared" si="453"/>
        <v>0</v>
      </c>
      <c r="IS158" s="403">
        <f t="shared" si="453"/>
        <v>0</v>
      </c>
      <c r="IT158" s="403">
        <f t="shared" si="453"/>
        <v>0</v>
      </c>
      <c r="IU158" s="403">
        <f t="shared" si="453"/>
        <v>0</v>
      </c>
      <c r="IV158" s="403">
        <f t="shared" si="453"/>
        <v>0</v>
      </c>
      <c r="IW158" s="403">
        <f t="shared" si="453"/>
        <v>0</v>
      </c>
      <c r="IX158" s="403">
        <f t="shared" si="453"/>
        <v>0</v>
      </c>
      <c r="IY158" s="403">
        <f t="shared" si="453"/>
        <v>0</v>
      </c>
      <c r="IZ158" s="403">
        <f t="shared" si="453"/>
        <v>0</v>
      </c>
      <c r="JA158" s="403">
        <f t="shared" si="453"/>
        <v>0</v>
      </c>
      <c r="JB158" s="403">
        <f t="shared" si="453"/>
        <v>0</v>
      </c>
      <c r="JC158" s="403">
        <f t="shared" si="453"/>
        <v>0</v>
      </c>
      <c r="JD158" s="403"/>
      <c r="JE158" s="403">
        <f t="shared" ref="JE158:LP158" si="454">IF(and($A158-JE$124&gt;=0,$A158-JE$125&lt;0),JE$132,0)</f>
        <v>0</v>
      </c>
      <c r="JF158" s="403">
        <f t="shared" si="454"/>
        <v>0</v>
      </c>
      <c r="JG158" s="403">
        <f t="shared" si="454"/>
        <v>0</v>
      </c>
      <c r="JH158" s="403">
        <f t="shared" si="454"/>
        <v>0</v>
      </c>
      <c r="JI158" s="403">
        <f t="shared" si="454"/>
        <v>0</v>
      </c>
      <c r="JJ158" s="403">
        <f t="shared" si="454"/>
        <v>0</v>
      </c>
      <c r="JK158" s="403">
        <f t="shared" si="454"/>
        <v>0</v>
      </c>
      <c r="JL158" s="403">
        <f t="shared" si="454"/>
        <v>0</v>
      </c>
      <c r="JM158" s="403">
        <f t="shared" si="454"/>
        <v>0</v>
      </c>
      <c r="JN158" s="403">
        <f t="shared" si="454"/>
        <v>0</v>
      </c>
      <c r="JO158" s="403">
        <f t="shared" si="454"/>
        <v>0</v>
      </c>
      <c r="JP158" s="403">
        <f t="shared" si="454"/>
        <v>0</v>
      </c>
      <c r="JQ158" s="403">
        <f t="shared" si="454"/>
        <v>0</v>
      </c>
      <c r="JR158" s="403">
        <f t="shared" si="454"/>
        <v>0</v>
      </c>
      <c r="JS158" s="403">
        <f t="shared" si="454"/>
        <v>0</v>
      </c>
      <c r="JT158" s="403">
        <f t="shared" si="454"/>
        <v>0</v>
      </c>
      <c r="JU158" s="403">
        <f t="shared" si="454"/>
        <v>0</v>
      </c>
      <c r="JV158" s="403">
        <f t="shared" si="454"/>
        <v>0</v>
      </c>
      <c r="JW158" s="403">
        <f t="shared" si="454"/>
        <v>0</v>
      </c>
      <c r="JX158" s="403">
        <f t="shared" si="454"/>
        <v>0</v>
      </c>
      <c r="JY158" s="403">
        <f t="shared" si="454"/>
        <v>0</v>
      </c>
      <c r="JZ158" s="403">
        <f t="shared" si="454"/>
        <v>0</v>
      </c>
      <c r="KA158" s="403">
        <f t="shared" si="454"/>
        <v>0</v>
      </c>
      <c r="KB158" s="403">
        <f t="shared" si="454"/>
        <v>0</v>
      </c>
      <c r="KC158" s="403">
        <f t="shared" si="454"/>
        <v>0</v>
      </c>
      <c r="KD158" s="403">
        <f t="shared" si="454"/>
        <v>0</v>
      </c>
      <c r="KE158" s="403">
        <f t="shared" si="454"/>
        <v>0</v>
      </c>
      <c r="KF158" s="403">
        <f t="shared" si="454"/>
        <v>0</v>
      </c>
      <c r="KG158" s="403">
        <f t="shared" si="454"/>
        <v>0</v>
      </c>
      <c r="KH158" s="403">
        <f t="shared" si="454"/>
        <v>0</v>
      </c>
      <c r="KI158" s="403">
        <f t="shared" si="454"/>
        <v>0</v>
      </c>
      <c r="KJ158" s="403">
        <f t="shared" si="454"/>
        <v>0</v>
      </c>
      <c r="KK158" s="403">
        <f t="shared" si="454"/>
        <v>0</v>
      </c>
      <c r="KL158" s="403">
        <f t="shared" si="454"/>
        <v>0</v>
      </c>
      <c r="KM158" s="403">
        <f t="shared" si="454"/>
        <v>0</v>
      </c>
      <c r="KN158" s="403">
        <f t="shared" si="454"/>
        <v>0</v>
      </c>
      <c r="KO158" s="403">
        <f t="shared" si="454"/>
        <v>0</v>
      </c>
      <c r="KP158" s="403">
        <f t="shared" si="454"/>
        <v>0</v>
      </c>
      <c r="KQ158" s="403">
        <f t="shared" si="454"/>
        <v>0</v>
      </c>
      <c r="KR158" s="403">
        <f t="shared" si="454"/>
        <v>0</v>
      </c>
      <c r="KS158" s="403">
        <f t="shared" si="454"/>
        <v>0</v>
      </c>
      <c r="KT158" s="403">
        <f t="shared" si="454"/>
        <v>0</v>
      </c>
      <c r="KU158" s="403">
        <f t="shared" si="454"/>
        <v>0</v>
      </c>
      <c r="KV158" s="403">
        <f t="shared" si="454"/>
        <v>0</v>
      </c>
      <c r="KW158" s="403">
        <f t="shared" si="454"/>
        <v>0</v>
      </c>
      <c r="KX158" s="403">
        <f t="shared" si="454"/>
        <v>0</v>
      </c>
      <c r="KY158" s="403">
        <f t="shared" si="454"/>
        <v>0</v>
      </c>
      <c r="KZ158" s="403">
        <f t="shared" si="454"/>
        <v>0</v>
      </c>
      <c r="LA158" s="403">
        <f t="shared" si="454"/>
        <v>0</v>
      </c>
      <c r="LB158" s="403">
        <f t="shared" si="454"/>
        <v>0</v>
      </c>
      <c r="LC158" s="403">
        <f t="shared" si="454"/>
        <v>0</v>
      </c>
      <c r="LD158" s="403">
        <f t="shared" si="454"/>
        <v>0</v>
      </c>
      <c r="LE158" s="403">
        <f t="shared" si="454"/>
        <v>0</v>
      </c>
      <c r="LF158" s="403">
        <f t="shared" si="454"/>
        <v>0</v>
      </c>
      <c r="LG158" s="403">
        <f t="shared" si="454"/>
        <v>0</v>
      </c>
      <c r="LH158" s="403">
        <f t="shared" si="454"/>
        <v>0</v>
      </c>
      <c r="LI158" s="403">
        <f t="shared" si="454"/>
        <v>0</v>
      </c>
      <c r="LJ158" s="403">
        <f t="shared" si="454"/>
        <v>0</v>
      </c>
      <c r="LK158" s="403">
        <f t="shared" si="454"/>
        <v>0</v>
      </c>
      <c r="LL158" s="403">
        <f t="shared" si="454"/>
        <v>0</v>
      </c>
      <c r="LM158" s="403">
        <f t="shared" si="454"/>
        <v>0</v>
      </c>
      <c r="LN158" s="403">
        <f t="shared" si="454"/>
        <v>0</v>
      </c>
      <c r="LO158" s="403">
        <f t="shared" si="454"/>
        <v>0</v>
      </c>
      <c r="LP158" s="403">
        <f t="shared" si="454"/>
        <v>0</v>
      </c>
    </row>
    <row r="159">
      <c r="A159" s="331" t="str">
        <f t="shared" si="327"/>
        <v>12-2028</v>
      </c>
      <c r="B159" s="346">
        <f t="shared" si="333"/>
        <v>8160419.69</v>
      </c>
      <c r="C159" s="346">
        <f t="shared" si="334"/>
        <v>1.001234056</v>
      </c>
      <c r="D159" s="346"/>
      <c r="E159" s="403">
        <f t="shared" ref="E159:BP159" si="455">IF(and($A159-E$124&gt;=0,$A159-E$125&lt;0),E$132,0)</f>
        <v>121708.41</v>
      </c>
      <c r="F159" s="403">
        <f t="shared" si="455"/>
        <v>90594.48</v>
      </c>
      <c r="G159" s="403">
        <f t="shared" si="455"/>
        <v>120000</v>
      </c>
      <c r="H159" s="403">
        <f t="shared" si="455"/>
        <v>129552.28</v>
      </c>
      <c r="I159" s="403">
        <f t="shared" si="455"/>
        <v>107000</v>
      </c>
      <c r="J159" s="403">
        <f t="shared" si="455"/>
        <v>103565</v>
      </c>
      <c r="K159" s="403">
        <f t="shared" si="455"/>
        <v>128418.77</v>
      </c>
      <c r="L159" s="403">
        <f t="shared" si="455"/>
        <v>87232.36</v>
      </c>
      <c r="M159" s="403">
        <f t="shared" si="455"/>
        <v>99881.32</v>
      </c>
      <c r="N159" s="403">
        <f t="shared" si="455"/>
        <v>223221.57</v>
      </c>
      <c r="O159" s="403">
        <f t="shared" si="455"/>
        <v>180593.29</v>
      </c>
      <c r="P159" s="403">
        <f t="shared" si="455"/>
        <v>91968.82</v>
      </c>
      <c r="Q159" s="403">
        <f t="shared" si="455"/>
        <v>102434.8</v>
      </c>
      <c r="R159" s="403">
        <f t="shared" si="455"/>
        <v>181860.19</v>
      </c>
      <c r="S159" s="403">
        <f t="shared" si="455"/>
        <v>208031.99</v>
      </c>
      <c r="T159" s="403">
        <f t="shared" si="455"/>
        <v>217515.94</v>
      </c>
      <c r="U159" s="403">
        <f t="shared" si="455"/>
        <v>195596.52</v>
      </c>
      <c r="V159" s="403">
        <f t="shared" si="455"/>
        <v>184028.25</v>
      </c>
      <c r="W159" s="403">
        <f t="shared" si="455"/>
        <v>168878.71</v>
      </c>
      <c r="X159" s="403">
        <f t="shared" si="455"/>
        <v>162441.03</v>
      </c>
      <c r="Y159" s="403">
        <f t="shared" si="455"/>
        <v>134043.44</v>
      </c>
      <c r="Z159" s="403">
        <f t="shared" si="455"/>
        <v>835.25</v>
      </c>
      <c r="AA159" s="403">
        <f t="shared" si="455"/>
        <v>175069.23</v>
      </c>
      <c r="AB159" s="403">
        <f t="shared" si="455"/>
        <v>159907.69</v>
      </c>
      <c r="AC159" s="403">
        <f t="shared" si="455"/>
        <v>183879.61</v>
      </c>
      <c r="AD159" s="403">
        <f t="shared" si="455"/>
        <v>184851.11</v>
      </c>
      <c r="AE159" s="403">
        <f t="shared" si="455"/>
        <v>240730.29</v>
      </c>
      <c r="AF159" s="403">
        <f t="shared" si="455"/>
        <v>112998.23</v>
      </c>
      <c r="AG159" s="403">
        <f t="shared" si="455"/>
        <v>126237</v>
      </c>
      <c r="AH159" s="403">
        <f t="shared" si="455"/>
        <v>9142.22</v>
      </c>
      <c r="AI159" s="403">
        <f t="shared" si="455"/>
        <v>186686.77</v>
      </c>
      <c r="AJ159" s="403">
        <f t="shared" si="455"/>
        <v>42000</v>
      </c>
      <c r="AK159" s="403">
        <f t="shared" si="455"/>
        <v>271017.63</v>
      </c>
      <c r="AL159" s="403">
        <f t="shared" si="455"/>
        <v>5000</v>
      </c>
      <c r="AM159" s="403">
        <f t="shared" si="455"/>
        <v>127756.57</v>
      </c>
      <c r="AN159" s="403">
        <f t="shared" si="455"/>
        <v>237115.24</v>
      </c>
      <c r="AO159" s="403">
        <f t="shared" si="455"/>
        <v>158167.25</v>
      </c>
      <c r="AP159" s="403">
        <f t="shared" si="455"/>
        <v>103015</v>
      </c>
      <c r="AQ159" s="403">
        <f t="shared" si="455"/>
        <v>155500</v>
      </c>
      <c r="AR159" s="403">
        <f t="shared" si="455"/>
        <v>167620.78</v>
      </c>
      <c r="AS159" s="403">
        <f t="shared" si="455"/>
        <v>191134.2</v>
      </c>
      <c r="AT159" s="403">
        <f t="shared" si="455"/>
        <v>283068.43</v>
      </c>
      <c r="AU159" s="403">
        <f t="shared" si="455"/>
        <v>114804.31</v>
      </c>
      <c r="AV159" s="403">
        <f t="shared" si="455"/>
        <v>109785.34</v>
      </c>
      <c r="AW159" s="403">
        <f t="shared" si="455"/>
        <v>48000</v>
      </c>
      <c r="AX159" s="403">
        <f t="shared" si="455"/>
        <v>164702</v>
      </c>
      <c r="AY159" s="403">
        <f t="shared" si="455"/>
        <v>223255</v>
      </c>
      <c r="AZ159" s="403">
        <f t="shared" si="455"/>
        <v>72000</v>
      </c>
      <c r="BA159" s="403">
        <f t="shared" si="455"/>
        <v>97799.52</v>
      </c>
      <c r="BB159" s="403">
        <f t="shared" si="455"/>
        <v>242596.66</v>
      </c>
      <c r="BC159" s="403">
        <f t="shared" si="455"/>
        <v>108292.85</v>
      </c>
      <c r="BD159" s="403">
        <f t="shared" si="455"/>
        <v>238900</v>
      </c>
      <c r="BE159" s="403">
        <f t="shared" si="455"/>
        <v>101455.9</v>
      </c>
      <c r="BF159" s="403">
        <f t="shared" si="455"/>
        <v>23511.76</v>
      </c>
      <c r="BG159" s="403">
        <f t="shared" si="455"/>
        <v>20008.84</v>
      </c>
      <c r="BH159" s="403">
        <f t="shared" si="455"/>
        <v>77858.98</v>
      </c>
      <c r="BI159" s="403">
        <f t="shared" si="455"/>
        <v>45000</v>
      </c>
      <c r="BJ159" s="403">
        <f t="shared" si="455"/>
        <v>124565</v>
      </c>
      <c r="BK159" s="403">
        <f t="shared" si="455"/>
        <v>25000</v>
      </c>
      <c r="BL159" s="403">
        <f t="shared" si="455"/>
        <v>29885</v>
      </c>
      <c r="BM159" s="403">
        <f t="shared" si="455"/>
        <v>33809.25</v>
      </c>
      <c r="BN159" s="403">
        <f t="shared" si="455"/>
        <v>10969.85</v>
      </c>
      <c r="BO159" s="403">
        <f t="shared" si="455"/>
        <v>77861.76</v>
      </c>
      <c r="BP159" s="403">
        <f t="shared" si="455"/>
        <v>10058</v>
      </c>
      <c r="BQ159" s="403"/>
      <c r="BR159" s="403">
        <f t="shared" ref="BR159:EC159" si="456">IF(and($A159-BR$124&gt;=0,$A159-BR$125&lt;0),BR$132,0)</f>
        <v>0</v>
      </c>
      <c r="BS159" s="403">
        <f t="shared" si="456"/>
        <v>0</v>
      </c>
      <c r="BT159" s="403">
        <f t="shared" si="456"/>
        <v>0</v>
      </c>
      <c r="BU159" s="403">
        <f t="shared" si="456"/>
        <v>0</v>
      </c>
      <c r="BV159" s="403">
        <f t="shared" si="456"/>
        <v>0</v>
      </c>
      <c r="BW159" s="403">
        <f t="shared" si="456"/>
        <v>0</v>
      </c>
      <c r="BX159" s="403">
        <f t="shared" si="456"/>
        <v>0</v>
      </c>
      <c r="BY159" s="403">
        <f t="shared" si="456"/>
        <v>0</v>
      </c>
      <c r="BZ159" s="403">
        <f t="shared" si="456"/>
        <v>0</v>
      </c>
      <c r="CA159" s="403">
        <f t="shared" si="456"/>
        <v>0</v>
      </c>
      <c r="CB159" s="403">
        <f t="shared" si="456"/>
        <v>0</v>
      </c>
      <c r="CC159" s="403">
        <f t="shared" si="456"/>
        <v>0</v>
      </c>
      <c r="CD159" s="403">
        <f t="shared" si="456"/>
        <v>0</v>
      </c>
      <c r="CE159" s="403">
        <f t="shared" si="456"/>
        <v>0</v>
      </c>
      <c r="CF159" s="403">
        <f t="shared" si="456"/>
        <v>0</v>
      </c>
      <c r="CG159" s="403">
        <f t="shared" si="456"/>
        <v>0</v>
      </c>
      <c r="CH159" s="403">
        <f t="shared" si="456"/>
        <v>0</v>
      </c>
      <c r="CI159" s="403">
        <f t="shared" si="456"/>
        <v>0</v>
      </c>
      <c r="CJ159" s="403">
        <f t="shared" si="456"/>
        <v>0</v>
      </c>
      <c r="CK159" s="403">
        <f t="shared" si="456"/>
        <v>0</v>
      </c>
      <c r="CL159" s="403">
        <f t="shared" si="456"/>
        <v>0</v>
      </c>
      <c r="CM159" s="403">
        <f t="shared" si="456"/>
        <v>0</v>
      </c>
      <c r="CN159" s="403">
        <f t="shared" si="456"/>
        <v>0</v>
      </c>
      <c r="CO159" s="403">
        <f t="shared" si="456"/>
        <v>0</v>
      </c>
      <c r="CP159" s="403">
        <f t="shared" si="456"/>
        <v>0</v>
      </c>
      <c r="CQ159" s="403">
        <f t="shared" si="456"/>
        <v>0</v>
      </c>
      <c r="CR159" s="403">
        <f t="shared" si="456"/>
        <v>0</v>
      </c>
      <c r="CS159" s="403">
        <f t="shared" si="456"/>
        <v>0</v>
      </c>
      <c r="CT159" s="403">
        <f t="shared" si="456"/>
        <v>0</v>
      </c>
      <c r="CU159" s="403">
        <f t="shared" si="456"/>
        <v>0</v>
      </c>
      <c r="CV159" s="403">
        <f t="shared" si="456"/>
        <v>0</v>
      </c>
      <c r="CW159" s="403">
        <f t="shared" si="456"/>
        <v>0</v>
      </c>
      <c r="CX159" s="403">
        <f t="shared" si="456"/>
        <v>0</v>
      </c>
      <c r="CY159" s="403">
        <f t="shared" si="456"/>
        <v>0</v>
      </c>
      <c r="CZ159" s="403">
        <f t="shared" si="456"/>
        <v>0</v>
      </c>
      <c r="DA159" s="403">
        <f t="shared" si="456"/>
        <v>0</v>
      </c>
      <c r="DB159" s="403">
        <f t="shared" si="456"/>
        <v>0</v>
      </c>
      <c r="DC159" s="403">
        <f t="shared" si="456"/>
        <v>0</v>
      </c>
      <c r="DD159" s="403">
        <f t="shared" si="456"/>
        <v>0</v>
      </c>
      <c r="DE159" s="403">
        <f t="shared" si="456"/>
        <v>0</v>
      </c>
      <c r="DF159" s="403">
        <f t="shared" si="456"/>
        <v>0</v>
      </c>
      <c r="DG159" s="403">
        <f t="shared" si="456"/>
        <v>0</v>
      </c>
      <c r="DH159" s="403">
        <f t="shared" si="456"/>
        <v>0</v>
      </c>
      <c r="DI159" s="403">
        <f t="shared" si="456"/>
        <v>0</v>
      </c>
      <c r="DJ159" s="403">
        <f t="shared" si="456"/>
        <v>0</v>
      </c>
      <c r="DK159" s="403">
        <f t="shared" si="456"/>
        <v>0</v>
      </c>
      <c r="DL159" s="403">
        <f t="shared" si="456"/>
        <v>0</v>
      </c>
      <c r="DM159" s="403">
        <f t="shared" si="456"/>
        <v>0</v>
      </c>
      <c r="DN159" s="403">
        <f t="shared" si="456"/>
        <v>0</v>
      </c>
      <c r="DO159" s="403">
        <f t="shared" si="456"/>
        <v>0</v>
      </c>
      <c r="DP159" s="403">
        <f t="shared" si="456"/>
        <v>0</v>
      </c>
      <c r="DQ159" s="403">
        <f t="shared" si="456"/>
        <v>0</v>
      </c>
      <c r="DR159" s="403">
        <f t="shared" si="456"/>
        <v>0</v>
      </c>
      <c r="DS159" s="403">
        <f t="shared" si="456"/>
        <v>0</v>
      </c>
      <c r="DT159" s="403">
        <f t="shared" si="456"/>
        <v>0</v>
      </c>
      <c r="DU159" s="403">
        <f t="shared" si="456"/>
        <v>0</v>
      </c>
      <c r="DV159" s="403">
        <f t="shared" si="456"/>
        <v>0</v>
      </c>
      <c r="DW159" s="403">
        <f t="shared" si="456"/>
        <v>0</v>
      </c>
      <c r="DX159" s="403">
        <f t="shared" si="456"/>
        <v>0</v>
      </c>
      <c r="DY159" s="403">
        <f t="shared" si="456"/>
        <v>0</v>
      </c>
      <c r="DZ159" s="403">
        <f t="shared" si="456"/>
        <v>0</v>
      </c>
      <c r="EA159" s="403">
        <f t="shared" si="456"/>
        <v>0</v>
      </c>
      <c r="EB159" s="403">
        <f t="shared" si="456"/>
        <v>0</v>
      </c>
      <c r="EC159" s="403">
        <f t="shared" si="456"/>
        <v>0</v>
      </c>
      <c r="ED159" s="403"/>
      <c r="EE159" s="403">
        <f t="shared" ref="EE159:GP159" si="457">IF(and($A159-EE$124&gt;=0,$A159-EE$125&lt;0),EE$132,0)</f>
        <v>0</v>
      </c>
      <c r="EF159" s="403">
        <f t="shared" si="457"/>
        <v>0</v>
      </c>
      <c r="EG159" s="403">
        <f t="shared" si="457"/>
        <v>0</v>
      </c>
      <c r="EH159" s="403">
        <f t="shared" si="457"/>
        <v>0</v>
      </c>
      <c r="EI159" s="403">
        <f t="shared" si="457"/>
        <v>0</v>
      </c>
      <c r="EJ159" s="403">
        <f t="shared" si="457"/>
        <v>0</v>
      </c>
      <c r="EK159" s="403">
        <f t="shared" si="457"/>
        <v>0</v>
      </c>
      <c r="EL159" s="403">
        <f t="shared" si="457"/>
        <v>0</v>
      </c>
      <c r="EM159" s="403">
        <f t="shared" si="457"/>
        <v>0</v>
      </c>
      <c r="EN159" s="403">
        <f t="shared" si="457"/>
        <v>0</v>
      </c>
      <c r="EO159" s="403">
        <f t="shared" si="457"/>
        <v>0</v>
      </c>
      <c r="EP159" s="403">
        <f t="shared" si="457"/>
        <v>0</v>
      </c>
      <c r="EQ159" s="403">
        <f t="shared" si="457"/>
        <v>0</v>
      </c>
      <c r="ER159" s="403">
        <f t="shared" si="457"/>
        <v>0</v>
      </c>
      <c r="ES159" s="403">
        <f t="shared" si="457"/>
        <v>0</v>
      </c>
      <c r="ET159" s="403">
        <f t="shared" si="457"/>
        <v>0</v>
      </c>
      <c r="EU159" s="403">
        <f t="shared" si="457"/>
        <v>0</v>
      </c>
      <c r="EV159" s="403">
        <f t="shared" si="457"/>
        <v>0</v>
      </c>
      <c r="EW159" s="403">
        <f t="shared" si="457"/>
        <v>0</v>
      </c>
      <c r="EX159" s="403">
        <f t="shared" si="457"/>
        <v>0</v>
      </c>
      <c r="EY159" s="403">
        <f t="shared" si="457"/>
        <v>0</v>
      </c>
      <c r="EZ159" s="403">
        <f t="shared" si="457"/>
        <v>0</v>
      </c>
      <c r="FA159" s="403">
        <f t="shared" si="457"/>
        <v>0</v>
      </c>
      <c r="FB159" s="403">
        <f t="shared" si="457"/>
        <v>0</v>
      </c>
      <c r="FC159" s="403">
        <f t="shared" si="457"/>
        <v>0</v>
      </c>
      <c r="FD159" s="403">
        <f t="shared" si="457"/>
        <v>0</v>
      </c>
      <c r="FE159" s="403">
        <f t="shared" si="457"/>
        <v>0</v>
      </c>
      <c r="FF159" s="403">
        <f t="shared" si="457"/>
        <v>0</v>
      </c>
      <c r="FG159" s="403">
        <f t="shared" si="457"/>
        <v>0</v>
      </c>
      <c r="FH159" s="403">
        <f t="shared" si="457"/>
        <v>0</v>
      </c>
      <c r="FI159" s="403">
        <f t="shared" si="457"/>
        <v>0</v>
      </c>
      <c r="FJ159" s="403">
        <f t="shared" si="457"/>
        <v>0</v>
      </c>
      <c r="FK159" s="403">
        <f t="shared" si="457"/>
        <v>0</v>
      </c>
      <c r="FL159" s="403">
        <f t="shared" si="457"/>
        <v>0</v>
      </c>
      <c r="FM159" s="403">
        <f t="shared" si="457"/>
        <v>0</v>
      </c>
      <c r="FN159" s="403">
        <f t="shared" si="457"/>
        <v>0</v>
      </c>
      <c r="FO159" s="403">
        <f t="shared" si="457"/>
        <v>0</v>
      </c>
      <c r="FP159" s="403">
        <f t="shared" si="457"/>
        <v>0</v>
      </c>
      <c r="FQ159" s="403">
        <f t="shared" si="457"/>
        <v>0</v>
      </c>
      <c r="FR159" s="403">
        <f t="shared" si="457"/>
        <v>0</v>
      </c>
      <c r="FS159" s="403">
        <f t="shared" si="457"/>
        <v>0</v>
      </c>
      <c r="FT159" s="403">
        <f t="shared" si="457"/>
        <v>0</v>
      </c>
      <c r="FU159" s="403">
        <f t="shared" si="457"/>
        <v>0</v>
      </c>
      <c r="FV159" s="403">
        <f t="shared" si="457"/>
        <v>0</v>
      </c>
      <c r="FW159" s="403">
        <f t="shared" si="457"/>
        <v>0</v>
      </c>
      <c r="FX159" s="403">
        <f t="shared" si="457"/>
        <v>0</v>
      </c>
      <c r="FY159" s="403">
        <f t="shared" si="457"/>
        <v>0</v>
      </c>
      <c r="FZ159" s="403">
        <f t="shared" si="457"/>
        <v>0</v>
      </c>
      <c r="GA159" s="403">
        <f t="shared" si="457"/>
        <v>0</v>
      </c>
      <c r="GB159" s="403">
        <f t="shared" si="457"/>
        <v>0</v>
      </c>
      <c r="GC159" s="403">
        <f t="shared" si="457"/>
        <v>0</v>
      </c>
      <c r="GD159" s="403">
        <f t="shared" si="457"/>
        <v>0</v>
      </c>
      <c r="GE159" s="403">
        <f t="shared" si="457"/>
        <v>0</v>
      </c>
      <c r="GF159" s="403">
        <f t="shared" si="457"/>
        <v>0</v>
      </c>
      <c r="GG159" s="403">
        <f t="shared" si="457"/>
        <v>0</v>
      </c>
      <c r="GH159" s="403">
        <f t="shared" si="457"/>
        <v>0</v>
      </c>
      <c r="GI159" s="403">
        <f t="shared" si="457"/>
        <v>0</v>
      </c>
      <c r="GJ159" s="403">
        <f t="shared" si="457"/>
        <v>0</v>
      </c>
      <c r="GK159" s="403">
        <f t="shared" si="457"/>
        <v>0</v>
      </c>
      <c r="GL159" s="403">
        <f t="shared" si="457"/>
        <v>0</v>
      </c>
      <c r="GM159" s="403">
        <f t="shared" si="457"/>
        <v>0</v>
      </c>
      <c r="GN159" s="403">
        <f t="shared" si="457"/>
        <v>0</v>
      </c>
      <c r="GO159" s="403">
        <f t="shared" si="457"/>
        <v>0</v>
      </c>
      <c r="GP159" s="403">
        <f t="shared" si="457"/>
        <v>0</v>
      </c>
      <c r="GQ159" s="403"/>
      <c r="GR159" s="403">
        <f t="shared" ref="GR159:JC159" si="458">IF(and($A159-GR$124&gt;=0,$A159-GR$125&lt;0),GR$132,0)</f>
        <v>0</v>
      </c>
      <c r="GS159" s="403">
        <f t="shared" si="458"/>
        <v>0</v>
      </c>
      <c r="GT159" s="403">
        <f t="shared" si="458"/>
        <v>0</v>
      </c>
      <c r="GU159" s="403">
        <f t="shared" si="458"/>
        <v>0</v>
      </c>
      <c r="GV159" s="403">
        <f t="shared" si="458"/>
        <v>0</v>
      </c>
      <c r="GW159" s="403">
        <f t="shared" si="458"/>
        <v>0</v>
      </c>
      <c r="GX159" s="403">
        <f t="shared" si="458"/>
        <v>0</v>
      </c>
      <c r="GY159" s="403">
        <f t="shared" si="458"/>
        <v>0</v>
      </c>
      <c r="GZ159" s="403">
        <f t="shared" si="458"/>
        <v>0</v>
      </c>
      <c r="HA159" s="403">
        <f t="shared" si="458"/>
        <v>0</v>
      </c>
      <c r="HB159" s="403">
        <f t="shared" si="458"/>
        <v>0</v>
      </c>
      <c r="HC159" s="403">
        <f t="shared" si="458"/>
        <v>0</v>
      </c>
      <c r="HD159" s="403">
        <f t="shared" si="458"/>
        <v>0</v>
      </c>
      <c r="HE159" s="403">
        <f t="shared" si="458"/>
        <v>0</v>
      </c>
      <c r="HF159" s="403">
        <f t="shared" si="458"/>
        <v>0</v>
      </c>
      <c r="HG159" s="403">
        <f t="shared" si="458"/>
        <v>0</v>
      </c>
      <c r="HH159" s="403">
        <f t="shared" si="458"/>
        <v>0</v>
      </c>
      <c r="HI159" s="403">
        <f t="shared" si="458"/>
        <v>0</v>
      </c>
      <c r="HJ159" s="403">
        <f t="shared" si="458"/>
        <v>0</v>
      </c>
      <c r="HK159" s="403">
        <f t="shared" si="458"/>
        <v>0</v>
      </c>
      <c r="HL159" s="403">
        <f t="shared" si="458"/>
        <v>0</v>
      </c>
      <c r="HM159" s="403">
        <f t="shared" si="458"/>
        <v>0</v>
      </c>
      <c r="HN159" s="403">
        <f t="shared" si="458"/>
        <v>0</v>
      </c>
      <c r="HO159" s="403">
        <f t="shared" si="458"/>
        <v>0</v>
      </c>
      <c r="HP159" s="403">
        <f t="shared" si="458"/>
        <v>0</v>
      </c>
      <c r="HQ159" s="403">
        <f t="shared" si="458"/>
        <v>0</v>
      </c>
      <c r="HR159" s="403">
        <f t="shared" si="458"/>
        <v>0</v>
      </c>
      <c r="HS159" s="403">
        <f t="shared" si="458"/>
        <v>0</v>
      </c>
      <c r="HT159" s="403">
        <f t="shared" si="458"/>
        <v>0</v>
      </c>
      <c r="HU159" s="403">
        <f t="shared" si="458"/>
        <v>0</v>
      </c>
      <c r="HV159" s="403">
        <f t="shared" si="458"/>
        <v>0</v>
      </c>
      <c r="HW159" s="403">
        <f t="shared" si="458"/>
        <v>0</v>
      </c>
      <c r="HX159" s="403">
        <f t="shared" si="458"/>
        <v>0</v>
      </c>
      <c r="HY159" s="403">
        <f t="shared" si="458"/>
        <v>0</v>
      </c>
      <c r="HZ159" s="403">
        <f t="shared" si="458"/>
        <v>0</v>
      </c>
      <c r="IA159" s="403">
        <f t="shared" si="458"/>
        <v>0</v>
      </c>
      <c r="IB159" s="403">
        <f t="shared" si="458"/>
        <v>0</v>
      </c>
      <c r="IC159" s="403">
        <f t="shared" si="458"/>
        <v>0</v>
      </c>
      <c r="ID159" s="403">
        <f t="shared" si="458"/>
        <v>0</v>
      </c>
      <c r="IE159" s="403">
        <f t="shared" si="458"/>
        <v>0</v>
      </c>
      <c r="IF159" s="403">
        <f t="shared" si="458"/>
        <v>0</v>
      </c>
      <c r="IG159" s="403">
        <f t="shared" si="458"/>
        <v>0</v>
      </c>
      <c r="IH159" s="403">
        <f t="shared" si="458"/>
        <v>0</v>
      </c>
      <c r="II159" s="403">
        <f t="shared" si="458"/>
        <v>0</v>
      </c>
      <c r="IJ159" s="403">
        <f t="shared" si="458"/>
        <v>0</v>
      </c>
      <c r="IK159" s="403">
        <f t="shared" si="458"/>
        <v>0</v>
      </c>
      <c r="IL159" s="403">
        <f t="shared" si="458"/>
        <v>0</v>
      </c>
      <c r="IM159" s="403">
        <f t="shared" si="458"/>
        <v>0</v>
      </c>
      <c r="IN159" s="403">
        <f t="shared" si="458"/>
        <v>0</v>
      </c>
      <c r="IO159" s="403">
        <f t="shared" si="458"/>
        <v>0</v>
      </c>
      <c r="IP159" s="403">
        <f t="shared" si="458"/>
        <v>0</v>
      </c>
      <c r="IQ159" s="403">
        <f t="shared" si="458"/>
        <v>0</v>
      </c>
      <c r="IR159" s="403">
        <f t="shared" si="458"/>
        <v>0</v>
      </c>
      <c r="IS159" s="403">
        <f t="shared" si="458"/>
        <v>0</v>
      </c>
      <c r="IT159" s="403">
        <f t="shared" si="458"/>
        <v>0</v>
      </c>
      <c r="IU159" s="403">
        <f t="shared" si="458"/>
        <v>0</v>
      </c>
      <c r="IV159" s="403">
        <f t="shared" si="458"/>
        <v>0</v>
      </c>
      <c r="IW159" s="403">
        <f t="shared" si="458"/>
        <v>0</v>
      </c>
      <c r="IX159" s="403">
        <f t="shared" si="458"/>
        <v>0</v>
      </c>
      <c r="IY159" s="403">
        <f t="shared" si="458"/>
        <v>0</v>
      </c>
      <c r="IZ159" s="403">
        <f t="shared" si="458"/>
        <v>0</v>
      </c>
      <c r="JA159" s="403">
        <f t="shared" si="458"/>
        <v>0</v>
      </c>
      <c r="JB159" s="403">
        <f t="shared" si="458"/>
        <v>0</v>
      </c>
      <c r="JC159" s="403">
        <f t="shared" si="458"/>
        <v>0</v>
      </c>
      <c r="JD159" s="403"/>
      <c r="JE159" s="403">
        <f t="shared" ref="JE159:LP159" si="459">IF(and($A159-JE$124&gt;=0,$A159-JE$125&lt;0),JE$132,0)</f>
        <v>0</v>
      </c>
      <c r="JF159" s="403">
        <f t="shared" si="459"/>
        <v>0</v>
      </c>
      <c r="JG159" s="403">
        <f t="shared" si="459"/>
        <v>0</v>
      </c>
      <c r="JH159" s="403">
        <f t="shared" si="459"/>
        <v>0</v>
      </c>
      <c r="JI159" s="403">
        <f t="shared" si="459"/>
        <v>0</v>
      </c>
      <c r="JJ159" s="403">
        <f t="shared" si="459"/>
        <v>0</v>
      </c>
      <c r="JK159" s="403">
        <f t="shared" si="459"/>
        <v>0</v>
      </c>
      <c r="JL159" s="403">
        <f t="shared" si="459"/>
        <v>0</v>
      </c>
      <c r="JM159" s="403">
        <f t="shared" si="459"/>
        <v>0</v>
      </c>
      <c r="JN159" s="403">
        <f t="shared" si="459"/>
        <v>0</v>
      </c>
      <c r="JO159" s="403">
        <f t="shared" si="459"/>
        <v>0</v>
      </c>
      <c r="JP159" s="403">
        <f t="shared" si="459"/>
        <v>0</v>
      </c>
      <c r="JQ159" s="403">
        <f t="shared" si="459"/>
        <v>0</v>
      </c>
      <c r="JR159" s="403">
        <f t="shared" si="459"/>
        <v>0</v>
      </c>
      <c r="JS159" s="403">
        <f t="shared" si="459"/>
        <v>0</v>
      </c>
      <c r="JT159" s="403">
        <f t="shared" si="459"/>
        <v>0</v>
      </c>
      <c r="JU159" s="403">
        <f t="shared" si="459"/>
        <v>0</v>
      </c>
      <c r="JV159" s="403">
        <f t="shared" si="459"/>
        <v>0</v>
      </c>
      <c r="JW159" s="403">
        <f t="shared" si="459"/>
        <v>0</v>
      </c>
      <c r="JX159" s="403">
        <f t="shared" si="459"/>
        <v>0</v>
      </c>
      <c r="JY159" s="403">
        <f t="shared" si="459"/>
        <v>0</v>
      </c>
      <c r="JZ159" s="403">
        <f t="shared" si="459"/>
        <v>0</v>
      </c>
      <c r="KA159" s="403">
        <f t="shared" si="459"/>
        <v>0</v>
      </c>
      <c r="KB159" s="403">
        <f t="shared" si="459"/>
        <v>0</v>
      </c>
      <c r="KC159" s="403">
        <f t="shared" si="459"/>
        <v>0</v>
      </c>
      <c r="KD159" s="403">
        <f t="shared" si="459"/>
        <v>0</v>
      </c>
      <c r="KE159" s="403">
        <f t="shared" si="459"/>
        <v>0</v>
      </c>
      <c r="KF159" s="403">
        <f t="shared" si="459"/>
        <v>0</v>
      </c>
      <c r="KG159" s="403">
        <f t="shared" si="459"/>
        <v>0</v>
      </c>
      <c r="KH159" s="403">
        <f t="shared" si="459"/>
        <v>0</v>
      </c>
      <c r="KI159" s="403">
        <f t="shared" si="459"/>
        <v>0</v>
      </c>
      <c r="KJ159" s="403">
        <f t="shared" si="459"/>
        <v>0</v>
      </c>
      <c r="KK159" s="403">
        <f t="shared" si="459"/>
        <v>0</v>
      </c>
      <c r="KL159" s="403">
        <f t="shared" si="459"/>
        <v>0</v>
      </c>
      <c r="KM159" s="403">
        <f t="shared" si="459"/>
        <v>0</v>
      </c>
      <c r="KN159" s="403">
        <f t="shared" si="459"/>
        <v>0</v>
      </c>
      <c r="KO159" s="403">
        <f t="shared" si="459"/>
        <v>0</v>
      </c>
      <c r="KP159" s="403">
        <f t="shared" si="459"/>
        <v>0</v>
      </c>
      <c r="KQ159" s="403">
        <f t="shared" si="459"/>
        <v>0</v>
      </c>
      <c r="KR159" s="403">
        <f t="shared" si="459"/>
        <v>0</v>
      </c>
      <c r="KS159" s="403">
        <f t="shared" si="459"/>
        <v>0</v>
      </c>
      <c r="KT159" s="403">
        <f t="shared" si="459"/>
        <v>0</v>
      </c>
      <c r="KU159" s="403">
        <f t="shared" si="459"/>
        <v>0</v>
      </c>
      <c r="KV159" s="403">
        <f t="shared" si="459"/>
        <v>0</v>
      </c>
      <c r="KW159" s="403">
        <f t="shared" si="459"/>
        <v>0</v>
      </c>
      <c r="KX159" s="403">
        <f t="shared" si="459"/>
        <v>0</v>
      </c>
      <c r="KY159" s="403">
        <f t="shared" si="459"/>
        <v>0</v>
      </c>
      <c r="KZ159" s="403">
        <f t="shared" si="459"/>
        <v>0</v>
      </c>
      <c r="LA159" s="403">
        <f t="shared" si="459"/>
        <v>0</v>
      </c>
      <c r="LB159" s="403">
        <f t="shared" si="459"/>
        <v>0</v>
      </c>
      <c r="LC159" s="403">
        <f t="shared" si="459"/>
        <v>0</v>
      </c>
      <c r="LD159" s="403">
        <f t="shared" si="459"/>
        <v>0</v>
      </c>
      <c r="LE159" s="403">
        <f t="shared" si="459"/>
        <v>0</v>
      </c>
      <c r="LF159" s="403">
        <f t="shared" si="459"/>
        <v>0</v>
      </c>
      <c r="LG159" s="403">
        <f t="shared" si="459"/>
        <v>0</v>
      </c>
      <c r="LH159" s="403">
        <f t="shared" si="459"/>
        <v>0</v>
      </c>
      <c r="LI159" s="403">
        <f t="shared" si="459"/>
        <v>0</v>
      </c>
      <c r="LJ159" s="403">
        <f t="shared" si="459"/>
        <v>0</v>
      </c>
      <c r="LK159" s="403">
        <f t="shared" si="459"/>
        <v>0</v>
      </c>
      <c r="LL159" s="403">
        <f t="shared" si="459"/>
        <v>0</v>
      </c>
      <c r="LM159" s="403">
        <f t="shared" si="459"/>
        <v>0</v>
      </c>
      <c r="LN159" s="403">
        <f t="shared" si="459"/>
        <v>0</v>
      </c>
      <c r="LO159" s="403">
        <f t="shared" si="459"/>
        <v>0</v>
      </c>
      <c r="LP159" s="403">
        <f t="shared" si="459"/>
        <v>0</v>
      </c>
    </row>
    <row r="160">
      <c r="A160" s="331" t="str">
        <f t="shared" si="327"/>
        <v>03-2029</v>
      </c>
      <c r="B160" s="346">
        <f t="shared" si="333"/>
        <v>8160419.69</v>
      </c>
      <c r="C160" s="346">
        <f t="shared" si="334"/>
        <v>1.001234056</v>
      </c>
      <c r="D160" s="346"/>
      <c r="E160" s="403">
        <f t="shared" ref="E160:BP160" si="460">IF(and($A160-E$124&gt;=0,$A160-E$125&lt;0),E$132,0)</f>
        <v>121708.41</v>
      </c>
      <c r="F160" s="403">
        <f t="shared" si="460"/>
        <v>90594.48</v>
      </c>
      <c r="G160" s="403">
        <f t="shared" si="460"/>
        <v>120000</v>
      </c>
      <c r="H160" s="403">
        <f t="shared" si="460"/>
        <v>129552.28</v>
      </c>
      <c r="I160" s="403">
        <f t="shared" si="460"/>
        <v>107000</v>
      </c>
      <c r="J160" s="403">
        <f t="shared" si="460"/>
        <v>103565</v>
      </c>
      <c r="K160" s="403">
        <f t="shared" si="460"/>
        <v>128418.77</v>
      </c>
      <c r="L160" s="403">
        <f t="shared" si="460"/>
        <v>87232.36</v>
      </c>
      <c r="M160" s="403">
        <f t="shared" si="460"/>
        <v>99881.32</v>
      </c>
      <c r="N160" s="403">
        <f t="shared" si="460"/>
        <v>223221.57</v>
      </c>
      <c r="O160" s="403">
        <f t="shared" si="460"/>
        <v>180593.29</v>
      </c>
      <c r="P160" s="403">
        <f t="shared" si="460"/>
        <v>91968.82</v>
      </c>
      <c r="Q160" s="403">
        <f t="shared" si="460"/>
        <v>102434.8</v>
      </c>
      <c r="R160" s="403">
        <f t="shared" si="460"/>
        <v>181860.19</v>
      </c>
      <c r="S160" s="403">
        <f t="shared" si="460"/>
        <v>208031.99</v>
      </c>
      <c r="T160" s="403">
        <f t="shared" si="460"/>
        <v>217515.94</v>
      </c>
      <c r="U160" s="403">
        <f t="shared" si="460"/>
        <v>195596.52</v>
      </c>
      <c r="V160" s="403">
        <f t="shared" si="460"/>
        <v>184028.25</v>
      </c>
      <c r="W160" s="403">
        <f t="shared" si="460"/>
        <v>168878.71</v>
      </c>
      <c r="X160" s="403">
        <f t="shared" si="460"/>
        <v>162441.03</v>
      </c>
      <c r="Y160" s="403">
        <f t="shared" si="460"/>
        <v>134043.44</v>
      </c>
      <c r="Z160" s="403">
        <f t="shared" si="460"/>
        <v>835.25</v>
      </c>
      <c r="AA160" s="403">
        <f t="shared" si="460"/>
        <v>175069.23</v>
      </c>
      <c r="AB160" s="403">
        <f t="shared" si="460"/>
        <v>159907.69</v>
      </c>
      <c r="AC160" s="403">
        <f t="shared" si="460"/>
        <v>183879.61</v>
      </c>
      <c r="AD160" s="403">
        <f t="shared" si="460"/>
        <v>184851.11</v>
      </c>
      <c r="AE160" s="403">
        <f t="shared" si="460"/>
        <v>240730.29</v>
      </c>
      <c r="AF160" s="403">
        <f t="shared" si="460"/>
        <v>112998.23</v>
      </c>
      <c r="AG160" s="403">
        <f t="shared" si="460"/>
        <v>126237</v>
      </c>
      <c r="AH160" s="403">
        <f t="shared" si="460"/>
        <v>9142.22</v>
      </c>
      <c r="AI160" s="403">
        <f t="shared" si="460"/>
        <v>186686.77</v>
      </c>
      <c r="AJ160" s="403">
        <f t="shared" si="460"/>
        <v>42000</v>
      </c>
      <c r="AK160" s="403">
        <f t="shared" si="460"/>
        <v>271017.63</v>
      </c>
      <c r="AL160" s="403">
        <f t="shared" si="460"/>
        <v>5000</v>
      </c>
      <c r="AM160" s="403">
        <f t="shared" si="460"/>
        <v>127756.57</v>
      </c>
      <c r="AN160" s="403">
        <f t="shared" si="460"/>
        <v>237115.24</v>
      </c>
      <c r="AO160" s="403">
        <f t="shared" si="460"/>
        <v>158167.25</v>
      </c>
      <c r="AP160" s="403">
        <f t="shared" si="460"/>
        <v>103015</v>
      </c>
      <c r="AQ160" s="403">
        <f t="shared" si="460"/>
        <v>155500</v>
      </c>
      <c r="AR160" s="403">
        <f t="shared" si="460"/>
        <v>167620.78</v>
      </c>
      <c r="AS160" s="403">
        <f t="shared" si="460"/>
        <v>191134.2</v>
      </c>
      <c r="AT160" s="403">
        <f t="shared" si="460"/>
        <v>283068.43</v>
      </c>
      <c r="AU160" s="403">
        <f t="shared" si="460"/>
        <v>114804.31</v>
      </c>
      <c r="AV160" s="403">
        <f t="shared" si="460"/>
        <v>109785.34</v>
      </c>
      <c r="AW160" s="403">
        <f t="shared" si="460"/>
        <v>48000</v>
      </c>
      <c r="AX160" s="403">
        <f t="shared" si="460"/>
        <v>164702</v>
      </c>
      <c r="AY160" s="403">
        <f t="shared" si="460"/>
        <v>223255</v>
      </c>
      <c r="AZ160" s="403">
        <f t="shared" si="460"/>
        <v>72000</v>
      </c>
      <c r="BA160" s="403">
        <f t="shared" si="460"/>
        <v>97799.52</v>
      </c>
      <c r="BB160" s="403">
        <f t="shared" si="460"/>
        <v>242596.66</v>
      </c>
      <c r="BC160" s="403">
        <f t="shared" si="460"/>
        <v>108292.85</v>
      </c>
      <c r="BD160" s="403">
        <f t="shared" si="460"/>
        <v>238900</v>
      </c>
      <c r="BE160" s="403">
        <f t="shared" si="460"/>
        <v>101455.9</v>
      </c>
      <c r="BF160" s="403">
        <f t="shared" si="460"/>
        <v>23511.76</v>
      </c>
      <c r="BG160" s="403">
        <f t="shared" si="460"/>
        <v>20008.84</v>
      </c>
      <c r="BH160" s="403">
        <f t="shared" si="460"/>
        <v>77858.98</v>
      </c>
      <c r="BI160" s="403">
        <f t="shared" si="460"/>
        <v>45000</v>
      </c>
      <c r="BJ160" s="403">
        <f t="shared" si="460"/>
        <v>124565</v>
      </c>
      <c r="BK160" s="403">
        <f t="shared" si="460"/>
        <v>25000</v>
      </c>
      <c r="BL160" s="403">
        <f t="shared" si="460"/>
        <v>29885</v>
      </c>
      <c r="BM160" s="403">
        <f t="shared" si="460"/>
        <v>33809.25</v>
      </c>
      <c r="BN160" s="403">
        <f t="shared" si="460"/>
        <v>10969.85</v>
      </c>
      <c r="BO160" s="403">
        <f t="shared" si="460"/>
        <v>77861.76</v>
      </c>
      <c r="BP160" s="403">
        <f t="shared" si="460"/>
        <v>10058</v>
      </c>
      <c r="BQ160" s="403"/>
      <c r="BR160" s="403">
        <f t="shared" ref="BR160:EC160" si="461">IF(and($A160-BR$124&gt;=0,$A160-BR$125&lt;0),BR$132,0)</f>
        <v>0</v>
      </c>
      <c r="BS160" s="403">
        <f t="shared" si="461"/>
        <v>0</v>
      </c>
      <c r="BT160" s="403">
        <f t="shared" si="461"/>
        <v>0</v>
      </c>
      <c r="BU160" s="403">
        <f t="shared" si="461"/>
        <v>0</v>
      </c>
      <c r="BV160" s="403">
        <f t="shared" si="461"/>
        <v>0</v>
      </c>
      <c r="BW160" s="403">
        <f t="shared" si="461"/>
        <v>0</v>
      </c>
      <c r="BX160" s="403">
        <f t="shared" si="461"/>
        <v>0</v>
      </c>
      <c r="BY160" s="403">
        <f t="shared" si="461"/>
        <v>0</v>
      </c>
      <c r="BZ160" s="403">
        <f t="shared" si="461"/>
        <v>0</v>
      </c>
      <c r="CA160" s="403">
        <f t="shared" si="461"/>
        <v>0</v>
      </c>
      <c r="CB160" s="403">
        <f t="shared" si="461"/>
        <v>0</v>
      </c>
      <c r="CC160" s="403">
        <f t="shared" si="461"/>
        <v>0</v>
      </c>
      <c r="CD160" s="403">
        <f t="shared" si="461"/>
        <v>0</v>
      </c>
      <c r="CE160" s="403">
        <f t="shared" si="461"/>
        <v>0</v>
      </c>
      <c r="CF160" s="403">
        <f t="shared" si="461"/>
        <v>0</v>
      </c>
      <c r="CG160" s="403">
        <f t="shared" si="461"/>
        <v>0</v>
      </c>
      <c r="CH160" s="403">
        <f t="shared" si="461"/>
        <v>0</v>
      </c>
      <c r="CI160" s="403">
        <f t="shared" si="461"/>
        <v>0</v>
      </c>
      <c r="CJ160" s="403">
        <f t="shared" si="461"/>
        <v>0</v>
      </c>
      <c r="CK160" s="403">
        <f t="shared" si="461"/>
        <v>0</v>
      </c>
      <c r="CL160" s="403">
        <f t="shared" si="461"/>
        <v>0</v>
      </c>
      <c r="CM160" s="403">
        <f t="shared" si="461"/>
        <v>0</v>
      </c>
      <c r="CN160" s="403">
        <f t="shared" si="461"/>
        <v>0</v>
      </c>
      <c r="CO160" s="403">
        <f t="shared" si="461"/>
        <v>0</v>
      </c>
      <c r="CP160" s="403">
        <f t="shared" si="461"/>
        <v>0</v>
      </c>
      <c r="CQ160" s="403">
        <f t="shared" si="461"/>
        <v>0</v>
      </c>
      <c r="CR160" s="403">
        <f t="shared" si="461"/>
        <v>0</v>
      </c>
      <c r="CS160" s="403">
        <f t="shared" si="461"/>
        <v>0</v>
      </c>
      <c r="CT160" s="403">
        <f t="shared" si="461"/>
        <v>0</v>
      </c>
      <c r="CU160" s="403">
        <f t="shared" si="461"/>
        <v>0</v>
      </c>
      <c r="CV160" s="403">
        <f t="shared" si="461"/>
        <v>0</v>
      </c>
      <c r="CW160" s="403">
        <f t="shared" si="461"/>
        <v>0</v>
      </c>
      <c r="CX160" s="403">
        <f t="shared" si="461"/>
        <v>0</v>
      </c>
      <c r="CY160" s="403">
        <f t="shared" si="461"/>
        <v>0</v>
      </c>
      <c r="CZ160" s="403">
        <f t="shared" si="461"/>
        <v>0</v>
      </c>
      <c r="DA160" s="403">
        <f t="shared" si="461"/>
        <v>0</v>
      </c>
      <c r="DB160" s="403">
        <f t="shared" si="461"/>
        <v>0</v>
      </c>
      <c r="DC160" s="403">
        <f t="shared" si="461"/>
        <v>0</v>
      </c>
      <c r="DD160" s="403">
        <f t="shared" si="461"/>
        <v>0</v>
      </c>
      <c r="DE160" s="403">
        <f t="shared" si="461"/>
        <v>0</v>
      </c>
      <c r="DF160" s="403">
        <f t="shared" si="461"/>
        <v>0</v>
      </c>
      <c r="DG160" s="403">
        <f t="shared" si="461"/>
        <v>0</v>
      </c>
      <c r="DH160" s="403">
        <f t="shared" si="461"/>
        <v>0</v>
      </c>
      <c r="DI160" s="403">
        <f t="shared" si="461"/>
        <v>0</v>
      </c>
      <c r="DJ160" s="403">
        <f t="shared" si="461"/>
        <v>0</v>
      </c>
      <c r="DK160" s="403">
        <f t="shared" si="461"/>
        <v>0</v>
      </c>
      <c r="DL160" s="403">
        <f t="shared" si="461"/>
        <v>0</v>
      </c>
      <c r="DM160" s="403">
        <f t="shared" si="461"/>
        <v>0</v>
      </c>
      <c r="DN160" s="403">
        <f t="shared" si="461"/>
        <v>0</v>
      </c>
      <c r="DO160" s="403">
        <f t="shared" si="461"/>
        <v>0</v>
      </c>
      <c r="DP160" s="403">
        <f t="shared" si="461"/>
        <v>0</v>
      </c>
      <c r="DQ160" s="403">
        <f t="shared" si="461"/>
        <v>0</v>
      </c>
      <c r="DR160" s="403">
        <f t="shared" si="461"/>
        <v>0</v>
      </c>
      <c r="DS160" s="403">
        <f t="shared" si="461"/>
        <v>0</v>
      </c>
      <c r="DT160" s="403">
        <f t="shared" si="461"/>
        <v>0</v>
      </c>
      <c r="DU160" s="403">
        <f t="shared" si="461"/>
        <v>0</v>
      </c>
      <c r="DV160" s="403">
        <f t="shared" si="461"/>
        <v>0</v>
      </c>
      <c r="DW160" s="403">
        <f t="shared" si="461"/>
        <v>0</v>
      </c>
      <c r="DX160" s="403">
        <f t="shared" si="461"/>
        <v>0</v>
      </c>
      <c r="DY160" s="403">
        <f t="shared" si="461"/>
        <v>0</v>
      </c>
      <c r="DZ160" s="403">
        <f t="shared" si="461"/>
        <v>0</v>
      </c>
      <c r="EA160" s="403">
        <f t="shared" si="461"/>
        <v>0</v>
      </c>
      <c r="EB160" s="403">
        <f t="shared" si="461"/>
        <v>0</v>
      </c>
      <c r="EC160" s="403">
        <f t="shared" si="461"/>
        <v>0</v>
      </c>
      <c r="ED160" s="403"/>
      <c r="EE160" s="403">
        <f t="shared" ref="EE160:GP160" si="462">IF(and($A160-EE$124&gt;=0,$A160-EE$125&lt;0),EE$132,0)</f>
        <v>0</v>
      </c>
      <c r="EF160" s="403">
        <f t="shared" si="462"/>
        <v>0</v>
      </c>
      <c r="EG160" s="403">
        <f t="shared" si="462"/>
        <v>0</v>
      </c>
      <c r="EH160" s="403">
        <f t="shared" si="462"/>
        <v>0</v>
      </c>
      <c r="EI160" s="403">
        <f t="shared" si="462"/>
        <v>0</v>
      </c>
      <c r="EJ160" s="403">
        <f t="shared" si="462"/>
        <v>0</v>
      </c>
      <c r="EK160" s="403">
        <f t="shared" si="462"/>
        <v>0</v>
      </c>
      <c r="EL160" s="403">
        <f t="shared" si="462"/>
        <v>0</v>
      </c>
      <c r="EM160" s="403">
        <f t="shared" si="462"/>
        <v>0</v>
      </c>
      <c r="EN160" s="403">
        <f t="shared" si="462"/>
        <v>0</v>
      </c>
      <c r="EO160" s="403">
        <f t="shared" si="462"/>
        <v>0</v>
      </c>
      <c r="EP160" s="403">
        <f t="shared" si="462"/>
        <v>0</v>
      </c>
      <c r="EQ160" s="403">
        <f t="shared" si="462"/>
        <v>0</v>
      </c>
      <c r="ER160" s="403">
        <f t="shared" si="462"/>
        <v>0</v>
      </c>
      <c r="ES160" s="403">
        <f t="shared" si="462"/>
        <v>0</v>
      </c>
      <c r="ET160" s="403">
        <f t="shared" si="462"/>
        <v>0</v>
      </c>
      <c r="EU160" s="403">
        <f t="shared" si="462"/>
        <v>0</v>
      </c>
      <c r="EV160" s="403">
        <f t="shared" si="462"/>
        <v>0</v>
      </c>
      <c r="EW160" s="403">
        <f t="shared" si="462"/>
        <v>0</v>
      </c>
      <c r="EX160" s="403">
        <f t="shared" si="462"/>
        <v>0</v>
      </c>
      <c r="EY160" s="403">
        <f t="shared" si="462"/>
        <v>0</v>
      </c>
      <c r="EZ160" s="403">
        <f t="shared" si="462"/>
        <v>0</v>
      </c>
      <c r="FA160" s="403">
        <f t="shared" si="462"/>
        <v>0</v>
      </c>
      <c r="FB160" s="403">
        <f t="shared" si="462"/>
        <v>0</v>
      </c>
      <c r="FC160" s="403">
        <f t="shared" si="462"/>
        <v>0</v>
      </c>
      <c r="FD160" s="403">
        <f t="shared" si="462"/>
        <v>0</v>
      </c>
      <c r="FE160" s="403">
        <f t="shared" si="462"/>
        <v>0</v>
      </c>
      <c r="FF160" s="403">
        <f t="shared" si="462"/>
        <v>0</v>
      </c>
      <c r="FG160" s="403">
        <f t="shared" si="462"/>
        <v>0</v>
      </c>
      <c r="FH160" s="403">
        <f t="shared" si="462"/>
        <v>0</v>
      </c>
      <c r="FI160" s="403">
        <f t="shared" si="462"/>
        <v>0</v>
      </c>
      <c r="FJ160" s="403">
        <f t="shared" si="462"/>
        <v>0</v>
      </c>
      <c r="FK160" s="403">
        <f t="shared" si="462"/>
        <v>0</v>
      </c>
      <c r="FL160" s="403">
        <f t="shared" si="462"/>
        <v>0</v>
      </c>
      <c r="FM160" s="403">
        <f t="shared" si="462"/>
        <v>0</v>
      </c>
      <c r="FN160" s="403">
        <f t="shared" si="462"/>
        <v>0</v>
      </c>
      <c r="FO160" s="403">
        <f t="shared" si="462"/>
        <v>0</v>
      </c>
      <c r="FP160" s="403">
        <f t="shared" si="462"/>
        <v>0</v>
      </c>
      <c r="FQ160" s="403">
        <f t="shared" si="462"/>
        <v>0</v>
      </c>
      <c r="FR160" s="403">
        <f t="shared" si="462"/>
        <v>0</v>
      </c>
      <c r="FS160" s="403">
        <f t="shared" si="462"/>
        <v>0</v>
      </c>
      <c r="FT160" s="403">
        <f t="shared" si="462"/>
        <v>0</v>
      </c>
      <c r="FU160" s="403">
        <f t="shared" si="462"/>
        <v>0</v>
      </c>
      <c r="FV160" s="403">
        <f t="shared" si="462"/>
        <v>0</v>
      </c>
      <c r="FW160" s="403">
        <f t="shared" si="462"/>
        <v>0</v>
      </c>
      <c r="FX160" s="403">
        <f t="shared" si="462"/>
        <v>0</v>
      </c>
      <c r="FY160" s="403">
        <f t="shared" si="462"/>
        <v>0</v>
      </c>
      <c r="FZ160" s="403">
        <f t="shared" si="462"/>
        <v>0</v>
      </c>
      <c r="GA160" s="403">
        <f t="shared" si="462"/>
        <v>0</v>
      </c>
      <c r="GB160" s="403">
        <f t="shared" si="462"/>
        <v>0</v>
      </c>
      <c r="GC160" s="403">
        <f t="shared" si="462"/>
        <v>0</v>
      </c>
      <c r="GD160" s="403">
        <f t="shared" si="462"/>
        <v>0</v>
      </c>
      <c r="GE160" s="403">
        <f t="shared" si="462"/>
        <v>0</v>
      </c>
      <c r="GF160" s="403">
        <f t="shared" si="462"/>
        <v>0</v>
      </c>
      <c r="GG160" s="403">
        <f t="shared" si="462"/>
        <v>0</v>
      </c>
      <c r="GH160" s="403">
        <f t="shared" si="462"/>
        <v>0</v>
      </c>
      <c r="GI160" s="403">
        <f t="shared" si="462"/>
        <v>0</v>
      </c>
      <c r="GJ160" s="403">
        <f t="shared" si="462"/>
        <v>0</v>
      </c>
      <c r="GK160" s="403">
        <f t="shared" si="462"/>
        <v>0</v>
      </c>
      <c r="GL160" s="403">
        <f t="shared" si="462"/>
        <v>0</v>
      </c>
      <c r="GM160" s="403">
        <f t="shared" si="462"/>
        <v>0</v>
      </c>
      <c r="GN160" s="403">
        <f t="shared" si="462"/>
        <v>0</v>
      </c>
      <c r="GO160" s="403">
        <f t="shared" si="462"/>
        <v>0</v>
      </c>
      <c r="GP160" s="403">
        <f t="shared" si="462"/>
        <v>0</v>
      </c>
      <c r="GQ160" s="403"/>
      <c r="GR160" s="403">
        <f t="shared" ref="GR160:JC160" si="463">IF(and($A160-GR$124&gt;=0,$A160-GR$125&lt;0),GR$132,0)</f>
        <v>0</v>
      </c>
      <c r="GS160" s="403">
        <f t="shared" si="463"/>
        <v>0</v>
      </c>
      <c r="GT160" s="403">
        <f t="shared" si="463"/>
        <v>0</v>
      </c>
      <c r="GU160" s="403">
        <f t="shared" si="463"/>
        <v>0</v>
      </c>
      <c r="GV160" s="403">
        <f t="shared" si="463"/>
        <v>0</v>
      </c>
      <c r="GW160" s="403">
        <f t="shared" si="463"/>
        <v>0</v>
      </c>
      <c r="GX160" s="403">
        <f t="shared" si="463"/>
        <v>0</v>
      </c>
      <c r="GY160" s="403">
        <f t="shared" si="463"/>
        <v>0</v>
      </c>
      <c r="GZ160" s="403">
        <f t="shared" si="463"/>
        <v>0</v>
      </c>
      <c r="HA160" s="403">
        <f t="shared" si="463"/>
        <v>0</v>
      </c>
      <c r="HB160" s="403">
        <f t="shared" si="463"/>
        <v>0</v>
      </c>
      <c r="HC160" s="403">
        <f t="shared" si="463"/>
        <v>0</v>
      </c>
      <c r="HD160" s="403">
        <f t="shared" si="463"/>
        <v>0</v>
      </c>
      <c r="HE160" s="403">
        <f t="shared" si="463"/>
        <v>0</v>
      </c>
      <c r="HF160" s="403">
        <f t="shared" si="463"/>
        <v>0</v>
      </c>
      <c r="HG160" s="403">
        <f t="shared" si="463"/>
        <v>0</v>
      </c>
      <c r="HH160" s="403">
        <f t="shared" si="463"/>
        <v>0</v>
      </c>
      <c r="HI160" s="403">
        <f t="shared" si="463"/>
        <v>0</v>
      </c>
      <c r="HJ160" s="403">
        <f t="shared" si="463"/>
        <v>0</v>
      </c>
      <c r="HK160" s="403">
        <f t="shared" si="463"/>
        <v>0</v>
      </c>
      <c r="HL160" s="403">
        <f t="shared" si="463"/>
        <v>0</v>
      </c>
      <c r="HM160" s="403">
        <f t="shared" si="463"/>
        <v>0</v>
      </c>
      <c r="HN160" s="403">
        <f t="shared" si="463"/>
        <v>0</v>
      </c>
      <c r="HO160" s="403">
        <f t="shared" si="463"/>
        <v>0</v>
      </c>
      <c r="HP160" s="403">
        <f t="shared" si="463"/>
        <v>0</v>
      </c>
      <c r="HQ160" s="403">
        <f t="shared" si="463"/>
        <v>0</v>
      </c>
      <c r="HR160" s="403">
        <f t="shared" si="463"/>
        <v>0</v>
      </c>
      <c r="HS160" s="403">
        <f t="shared" si="463"/>
        <v>0</v>
      </c>
      <c r="HT160" s="403">
        <f t="shared" si="463"/>
        <v>0</v>
      </c>
      <c r="HU160" s="403">
        <f t="shared" si="463"/>
        <v>0</v>
      </c>
      <c r="HV160" s="403">
        <f t="shared" si="463"/>
        <v>0</v>
      </c>
      <c r="HW160" s="403">
        <f t="shared" si="463"/>
        <v>0</v>
      </c>
      <c r="HX160" s="403">
        <f t="shared" si="463"/>
        <v>0</v>
      </c>
      <c r="HY160" s="403">
        <f t="shared" si="463"/>
        <v>0</v>
      </c>
      <c r="HZ160" s="403">
        <f t="shared" si="463"/>
        <v>0</v>
      </c>
      <c r="IA160" s="403">
        <f t="shared" si="463"/>
        <v>0</v>
      </c>
      <c r="IB160" s="403">
        <f t="shared" si="463"/>
        <v>0</v>
      </c>
      <c r="IC160" s="403">
        <f t="shared" si="463"/>
        <v>0</v>
      </c>
      <c r="ID160" s="403">
        <f t="shared" si="463"/>
        <v>0</v>
      </c>
      <c r="IE160" s="403">
        <f t="shared" si="463"/>
        <v>0</v>
      </c>
      <c r="IF160" s="403">
        <f t="shared" si="463"/>
        <v>0</v>
      </c>
      <c r="IG160" s="403">
        <f t="shared" si="463"/>
        <v>0</v>
      </c>
      <c r="IH160" s="403">
        <f t="shared" si="463"/>
        <v>0</v>
      </c>
      <c r="II160" s="403">
        <f t="shared" si="463"/>
        <v>0</v>
      </c>
      <c r="IJ160" s="403">
        <f t="shared" si="463"/>
        <v>0</v>
      </c>
      <c r="IK160" s="403">
        <f t="shared" si="463"/>
        <v>0</v>
      </c>
      <c r="IL160" s="403">
        <f t="shared" si="463"/>
        <v>0</v>
      </c>
      <c r="IM160" s="403">
        <f t="shared" si="463"/>
        <v>0</v>
      </c>
      <c r="IN160" s="403">
        <f t="shared" si="463"/>
        <v>0</v>
      </c>
      <c r="IO160" s="403">
        <f t="shared" si="463"/>
        <v>0</v>
      </c>
      <c r="IP160" s="403">
        <f t="shared" si="463"/>
        <v>0</v>
      </c>
      <c r="IQ160" s="403">
        <f t="shared" si="463"/>
        <v>0</v>
      </c>
      <c r="IR160" s="403">
        <f t="shared" si="463"/>
        <v>0</v>
      </c>
      <c r="IS160" s="403">
        <f t="shared" si="463"/>
        <v>0</v>
      </c>
      <c r="IT160" s="403">
        <f t="shared" si="463"/>
        <v>0</v>
      </c>
      <c r="IU160" s="403">
        <f t="shared" si="463"/>
        <v>0</v>
      </c>
      <c r="IV160" s="403">
        <f t="shared" si="463"/>
        <v>0</v>
      </c>
      <c r="IW160" s="403">
        <f t="shared" si="463"/>
        <v>0</v>
      </c>
      <c r="IX160" s="403">
        <f t="shared" si="463"/>
        <v>0</v>
      </c>
      <c r="IY160" s="403">
        <f t="shared" si="463"/>
        <v>0</v>
      </c>
      <c r="IZ160" s="403">
        <f t="shared" si="463"/>
        <v>0</v>
      </c>
      <c r="JA160" s="403">
        <f t="shared" si="463"/>
        <v>0</v>
      </c>
      <c r="JB160" s="403">
        <f t="shared" si="463"/>
        <v>0</v>
      </c>
      <c r="JC160" s="403">
        <f t="shared" si="463"/>
        <v>0</v>
      </c>
      <c r="JD160" s="403"/>
      <c r="JE160" s="403">
        <f t="shared" ref="JE160:LP160" si="464">IF(and($A160-JE$124&gt;=0,$A160-JE$125&lt;0),JE$132,0)</f>
        <v>0</v>
      </c>
      <c r="JF160" s="403">
        <f t="shared" si="464"/>
        <v>0</v>
      </c>
      <c r="JG160" s="403">
        <f t="shared" si="464"/>
        <v>0</v>
      </c>
      <c r="JH160" s="403">
        <f t="shared" si="464"/>
        <v>0</v>
      </c>
      <c r="JI160" s="403">
        <f t="shared" si="464"/>
        <v>0</v>
      </c>
      <c r="JJ160" s="403">
        <f t="shared" si="464"/>
        <v>0</v>
      </c>
      <c r="JK160" s="403">
        <f t="shared" si="464"/>
        <v>0</v>
      </c>
      <c r="JL160" s="403">
        <f t="shared" si="464"/>
        <v>0</v>
      </c>
      <c r="JM160" s="403">
        <f t="shared" si="464"/>
        <v>0</v>
      </c>
      <c r="JN160" s="403">
        <f t="shared" si="464"/>
        <v>0</v>
      </c>
      <c r="JO160" s="403">
        <f t="shared" si="464"/>
        <v>0</v>
      </c>
      <c r="JP160" s="403">
        <f t="shared" si="464"/>
        <v>0</v>
      </c>
      <c r="JQ160" s="403">
        <f t="shared" si="464"/>
        <v>0</v>
      </c>
      <c r="JR160" s="403">
        <f t="shared" si="464"/>
        <v>0</v>
      </c>
      <c r="JS160" s="403">
        <f t="shared" si="464"/>
        <v>0</v>
      </c>
      <c r="JT160" s="403">
        <f t="shared" si="464"/>
        <v>0</v>
      </c>
      <c r="JU160" s="403">
        <f t="shared" si="464"/>
        <v>0</v>
      </c>
      <c r="JV160" s="403">
        <f t="shared" si="464"/>
        <v>0</v>
      </c>
      <c r="JW160" s="403">
        <f t="shared" si="464"/>
        <v>0</v>
      </c>
      <c r="JX160" s="403">
        <f t="shared" si="464"/>
        <v>0</v>
      </c>
      <c r="JY160" s="403">
        <f t="shared" si="464"/>
        <v>0</v>
      </c>
      <c r="JZ160" s="403">
        <f t="shared" si="464"/>
        <v>0</v>
      </c>
      <c r="KA160" s="403">
        <f t="shared" si="464"/>
        <v>0</v>
      </c>
      <c r="KB160" s="403">
        <f t="shared" si="464"/>
        <v>0</v>
      </c>
      <c r="KC160" s="403">
        <f t="shared" si="464"/>
        <v>0</v>
      </c>
      <c r="KD160" s="403">
        <f t="shared" si="464"/>
        <v>0</v>
      </c>
      <c r="KE160" s="403">
        <f t="shared" si="464"/>
        <v>0</v>
      </c>
      <c r="KF160" s="403">
        <f t="shared" si="464"/>
        <v>0</v>
      </c>
      <c r="KG160" s="403">
        <f t="shared" si="464"/>
        <v>0</v>
      </c>
      <c r="KH160" s="403">
        <f t="shared" si="464"/>
        <v>0</v>
      </c>
      <c r="KI160" s="403">
        <f t="shared" si="464"/>
        <v>0</v>
      </c>
      <c r="KJ160" s="403">
        <f t="shared" si="464"/>
        <v>0</v>
      </c>
      <c r="KK160" s="403">
        <f t="shared" si="464"/>
        <v>0</v>
      </c>
      <c r="KL160" s="403">
        <f t="shared" si="464"/>
        <v>0</v>
      </c>
      <c r="KM160" s="403">
        <f t="shared" si="464"/>
        <v>0</v>
      </c>
      <c r="KN160" s="403">
        <f t="shared" si="464"/>
        <v>0</v>
      </c>
      <c r="KO160" s="403">
        <f t="shared" si="464"/>
        <v>0</v>
      </c>
      <c r="KP160" s="403">
        <f t="shared" si="464"/>
        <v>0</v>
      </c>
      <c r="KQ160" s="403">
        <f t="shared" si="464"/>
        <v>0</v>
      </c>
      <c r="KR160" s="403">
        <f t="shared" si="464"/>
        <v>0</v>
      </c>
      <c r="KS160" s="403">
        <f t="shared" si="464"/>
        <v>0</v>
      </c>
      <c r="KT160" s="403">
        <f t="shared" si="464"/>
        <v>0</v>
      </c>
      <c r="KU160" s="403">
        <f t="shared" si="464"/>
        <v>0</v>
      </c>
      <c r="KV160" s="403">
        <f t="shared" si="464"/>
        <v>0</v>
      </c>
      <c r="KW160" s="403">
        <f t="shared" si="464"/>
        <v>0</v>
      </c>
      <c r="KX160" s="403">
        <f t="shared" si="464"/>
        <v>0</v>
      </c>
      <c r="KY160" s="403">
        <f t="shared" si="464"/>
        <v>0</v>
      </c>
      <c r="KZ160" s="403">
        <f t="shared" si="464"/>
        <v>0</v>
      </c>
      <c r="LA160" s="403">
        <f t="shared" si="464"/>
        <v>0</v>
      </c>
      <c r="LB160" s="403">
        <f t="shared" si="464"/>
        <v>0</v>
      </c>
      <c r="LC160" s="403">
        <f t="shared" si="464"/>
        <v>0</v>
      </c>
      <c r="LD160" s="403">
        <f t="shared" si="464"/>
        <v>0</v>
      </c>
      <c r="LE160" s="403">
        <f t="shared" si="464"/>
        <v>0</v>
      </c>
      <c r="LF160" s="403">
        <f t="shared" si="464"/>
        <v>0</v>
      </c>
      <c r="LG160" s="403">
        <f t="shared" si="464"/>
        <v>0</v>
      </c>
      <c r="LH160" s="403">
        <f t="shared" si="464"/>
        <v>0</v>
      </c>
      <c r="LI160" s="403">
        <f t="shared" si="464"/>
        <v>0</v>
      </c>
      <c r="LJ160" s="403">
        <f t="shared" si="464"/>
        <v>0</v>
      </c>
      <c r="LK160" s="403">
        <f t="shared" si="464"/>
        <v>0</v>
      </c>
      <c r="LL160" s="403">
        <f t="shared" si="464"/>
        <v>0</v>
      </c>
      <c r="LM160" s="403">
        <f t="shared" si="464"/>
        <v>0</v>
      </c>
      <c r="LN160" s="403">
        <f t="shared" si="464"/>
        <v>0</v>
      </c>
      <c r="LO160" s="403">
        <f t="shared" si="464"/>
        <v>0</v>
      </c>
      <c r="LP160" s="403">
        <f t="shared" si="464"/>
        <v>0</v>
      </c>
    </row>
    <row r="161">
      <c r="A161" s="331" t="str">
        <f t="shared" si="327"/>
        <v>06-2029</v>
      </c>
      <c r="B161" s="346">
        <f t="shared" si="333"/>
        <v>8160419.69</v>
      </c>
      <c r="C161" s="346">
        <f t="shared" si="334"/>
        <v>1.001234056</v>
      </c>
      <c r="D161" s="346"/>
      <c r="E161" s="403">
        <f t="shared" ref="E161:BP161" si="465">IF(and($A161-E$124&gt;=0,$A161-E$125&lt;0),E$132,0)</f>
        <v>121708.41</v>
      </c>
      <c r="F161" s="403">
        <f t="shared" si="465"/>
        <v>90594.48</v>
      </c>
      <c r="G161" s="403">
        <f t="shared" si="465"/>
        <v>120000</v>
      </c>
      <c r="H161" s="403">
        <f t="shared" si="465"/>
        <v>129552.28</v>
      </c>
      <c r="I161" s="403">
        <f t="shared" si="465"/>
        <v>107000</v>
      </c>
      <c r="J161" s="403">
        <f t="shared" si="465"/>
        <v>103565</v>
      </c>
      <c r="K161" s="403">
        <f t="shared" si="465"/>
        <v>128418.77</v>
      </c>
      <c r="L161" s="403">
        <f t="shared" si="465"/>
        <v>87232.36</v>
      </c>
      <c r="M161" s="403">
        <f t="shared" si="465"/>
        <v>99881.32</v>
      </c>
      <c r="N161" s="403">
        <f t="shared" si="465"/>
        <v>223221.57</v>
      </c>
      <c r="O161" s="403">
        <f t="shared" si="465"/>
        <v>180593.29</v>
      </c>
      <c r="P161" s="403">
        <f t="shared" si="465"/>
        <v>91968.82</v>
      </c>
      <c r="Q161" s="403">
        <f t="shared" si="465"/>
        <v>102434.8</v>
      </c>
      <c r="R161" s="403">
        <f t="shared" si="465"/>
        <v>181860.19</v>
      </c>
      <c r="S161" s="403">
        <f t="shared" si="465"/>
        <v>208031.99</v>
      </c>
      <c r="T161" s="403">
        <f t="shared" si="465"/>
        <v>217515.94</v>
      </c>
      <c r="U161" s="403">
        <f t="shared" si="465"/>
        <v>195596.52</v>
      </c>
      <c r="V161" s="403">
        <f t="shared" si="465"/>
        <v>184028.25</v>
      </c>
      <c r="W161" s="403">
        <f t="shared" si="465"/>
        <v>168878.71</v>
      </c>
      <c r="X161" s="403">
        <f t="shared" si="465"/>
        <v>162441.03</v>
      </c>
      <c r="Y161" s="403">
        <f t="shared" si="465"/>
        <v>134043.44</v>
      </c>
      <c r="Z161" s="403">
        <f t="shared" si="465"/>
        <v>835.25</v>
      </c>
      <c r="AA161" s="403">
        <f t="shared" si="465"/>
        <v>175069.23</v>
      </c>
      <c r="AB161" s="403">
        <f t="shared" si="465"/>
        <v>159907.69</v>
      </c>
      <c r="AC161" s="403">
        <f t="shared" si="465"/>
        <v>183879.61</v>
      </c>
      <c r="AD161" s="403">
        <f t="shared" si="465"/>
        <v>184851.11</v>
      </c>
      <c r="AE161" s="403">
        <f t="shared" si="465"/>
        <v>240730.29</v>
      </c>
      <c r="AF161" s="403">
        <f t="shared" si="465"/>
        <v>112998.23</v>
      </c>
      <c r="AG161" s="403">
        <f t="shared" si="465"/>
        <v>126237</v>
      </c>
      <c r="AH161" s="403">
        <f t="shared" si="465"/>
        <v>9142.22</v>
      </c>
      <c r="AI161" s="403">
        <f t="shared" si="465"/>
        <v>186686.77</v>
      </c>
      <c r="AJ161" s="403">
        <f t="shared" si="465"/>
        <v>42000</v>
      </c>
      <c r="AK161" s="403">
        <f t="shared" si="465"/>
        <v>271017.63</v>
      </c>
      <c r="AL161" s="403">
        <f t="shared" si="465"/>
        <v>5000</v>
      </c>
      <c r="AM161" s="403">
        <f t="shared" si="465"/>
        <v>127756.57</v>
      </c>
      <c r="AN161" s="403">
        <f t="shared" si="465"/>
        <v>237115.24</v>
      </c>
      <c r="AO161" s="403">
        <f t="shared" si="465"/>
        <v>158167.25</v>
      </c>
      <c r="AP161" s="403">
        <f t="shared" si="465"/>
        <v>103015</v>
      </c>
      <c r="AQ161" s="403">
        <f t="shared" si="465"/>
        <v>155500</v>
      </c>
      <c r="AR161" s="403">
        <f t="shared" si="465"/>
        <v>167620.78</v>
      </c>
      <c r="AS161" s="403">
        <f t="shared" si="465"/>
        <v>191134.2</v>
      </c>
      <c r="AT161" s="403">
        <f t="shared" si="465"/>
        <v>283068.43</v>
      </c>
      <c r="AU161" s="403">
        <f t="shared" si="465"/>
        <v>114804.31</v>
      </c>
      <c r="AV161" s="403">
        <f t="shared" si="465"/>
        <v>109785.34</v>
      </c>
      <c r="AW161" s="403">
        <f t="shared" si="465"/>
        <v>48000</v>
      </c>
      <c r="AX161" s="403">
        <f t="shared" si="465"/>
        <v>164702</v>
      </c>
      <c r="AY161" s="403">
        <f t="shared" si="465"/>
        <v>223255</v>
      </c>
      <c r="AZ161" s="403">
        <f t="shared" si="465"/>
        <v>72000</v>
      </c>
      <c r="BA161" s="403">
        <f t="shared" si="465"/>
        <v>97799.52</v>
      </c>
      <c r="BB161" s="403">
        <f t="shared" si="465"/>
        <v>242596.66</v>
      </c>
      <c r="BC161" s="403">
        <f t="shared" si="465"/>
        <v>108292.85</v>
      </c>
      <c r="BD161" s="403">
        <f t="shared" si="465"/>
        <v>238900</v>
      </c>
      <c r="BE161" s="403">
        <f t="shared" si="465"/>
        <v>101455.9</v>
      </c>
      <c r="BF161" s="403">
        <f t="shared" si="465"/>
        <v>23511.76</v>
      </c>
      <c r="BG161" s="403">
        <f t="shared" si="465"/>
        <v>20008.84</v>
      </c>
      <c r="BH161" s="403">
        <f t="shared" si="465"/>
        <v>77858.98</v>
      </c>
      <c r="BI161" s="403">
        <f t="shared" si="465"/>
        <v>45000</v>
      </c>
      <c r="BJ161" s="403">
        <f t="shared" si="465"/>
        <v>124565</v>
      </c>
      <c r="BK161" s="403">
        <f t="shared" si="465"/>
        <v>25000</v>
      </c>
      <c r="BL161" s="403">
        <f t="shared" si="465"/>
        <v>29885</v>
      </c>
      <c r="BM161" s="403">
        <f t="shared" si="465"/>
        <v>33809.25</v>
      </c>
      <c r="BN161" s="403">
        <f t="shared" si="465"/>
        <v>10969.85</v>
      </c>
      <c r="BO161" s="403">
        <f t="shared" si="465"/>
        <v>77861.76</v>
      </c>
      <c r="BP161" s="403">
        <f t="shared" si="465"/>
        <v>10058</v>
      </c>
      <c r="BQ161" s="403"/>
      <c r="BR161" s="403">
        <f t="shared" ref="BR161:EC161" si="466">IF(and($A161-BR$124&gt;=0,$A161-BR$125&lt;0),BR$132,0)</f>
        <v>0</v>
      </c>
      <c r="BS161" s="403">
        <f t="shared" si="466"/>
        <v>0</v>
      </c>
      <c r="BT161" s="403">
        <f t="shared" si="466"/>
        <v>0</v>
      </c>
      <c r="BU161" s="403">
        <f t="shared" si="466"/>
        <v>0</v>
      </c>
      <c r="BV161" s="403">
        <f t="shared" si="466"/>
        <v>0</v>
      </c>
      <c r="BW161" s="403">
        <f t="shared" si="466"/>
        <v>0</v>
      </c>
      <c r="BX161" s="403">
        <f t="shared" si="466"/>
        <v>0</v>
      </c>
      <c r="BY161" s="403">
        <f t="shared" si="466"/>
        <v>0</v>
      </c>
      <c r="BZ161" s="403">
        <f t="shared" si="466"/>
        <v>0</v>
      </c>
      <c r="CA161" s="403">
        <f t="shared" si="466"/>
        <v>0</v>
      </c>
      <c r="CB161" s="403">
        <f t="shared" si="466"/>
        <v>0</v>
      </c>
      <c r="CC161" s="403">
        <f t="shared" si="466"/>
        <v>0</v>
      </c>
      <c r="CD161" s="403">
        <f t="shared" si="466"/>
        <v>0</v>
      </c>
      <c r="CE161" s="403">
        <f t="shared" si="466"/>
        <v>0</v>
      </c>
      <c r="CF161" s="403">
        <f t="shared" si="466"/>
        <v>0</v>
      </c>
      <c r="CG161" s="403">
        <f t="shared" si="466"/>
        <v>0</v>
      </c>
      <c r="CH161" s="403">
        <f t="shared" si="466"/>
        <v>0</v>
      </c>
      <c r="CI161" s="403">
        <f t="shared" si="466"/>
        <v>0</v>
      </c>
      <c r="CJ161" s="403">
        <f t="shared" si="466"/>
        <v>0</v>
      </c>
      <c r="CK161" s="403">
        <f t="shared" si="466"/>
        <v>0</v>
      </c>
      <c r="CL161" s="403">
        <f t="shared" si="466"/>
        <v>0</v>
      </c>
      <c r="CM161" s="403">
        <f t="shared" si="466"/>
        <v>0</v>
      </c>
      <c r="CN161" s="403">
        <f t="shared" si="466"/>
        <v>0</v>
      </c>
      <c r="CO161" s="403">
        <f t="shared" si="466"/>
        <v>0</v>
      </c>
      <c r="CP161" s="403">
        <f t="shared" si="466"/>
        <v>0</v>
      </c>
      <c r="CQ161" s="403">
        <f t="shared" si="466"/>
        <v>0</v>
      </c>
      <c r="CR161" s="403">
        <f t="shared" si="466"/>
        <v>0</v>
      </c>
      <c r="CS161" s="403">
        <f t="shared" si="466"/>
        <v>0</v>
      </c>
      <c r="CT161" s="403">
        <f t="shared" si="466"/>
        <v>0</v>
      </c>
      <c r="CU161" s="403">
        <f t="shared" si="466"/>
        <v>0</v>
      </c>
      <c r="CV161" s="403">
        <f t="shared" si="466"/>
        <v>0</v>
      </c>
      <c r="CW161" s="403">
        <f t="shared" si="466"/>
        <v>0</v>
      </c>
      <c r="CX161" s="403">
        <f t="shared" si="466"/>
        <v>0</v>
      </c>
      <c r="CY161" s="403">
        <f t="shared" si="466"/>
        <v>0</v>
      </c>
      <c r="CZ161" s="403">
        <f t="shared" si="466"/>
        <v>0</v>
      </c>
      <c r="DA161" s="403">
        <f t="shared" si="466"/>
        <v>0</v>
      </c>
      <c r="DB161" s="403">
        <f t="shared" si="466"/>
        <v>0</v>
      </c>
      <c r="DC161" s="403">
        <f t="shared" si="466"/>
        <v>0</v>
      </c>
      <c r="DD161" s="403">
        <f t="shared" si="466"/>
        <v>0</v>
      </c>
      <c r="DE161" s="403">
        <f t="shared" si="466"/>
        <v>0</v>
      </c>
      <c r="DF161" s="403">
        <f t="shared" si="466"/>
        <v>0</v>
      </c>
      <c r="DG161" s="403">
        <f t="shared" si="466"/>
        <v>0</v>
      </c>
      <c r="DH161" s="403">
        <f t="shared" si="466"/>
        <v>0</v>
      </c>
      <c r="DI161" s="403">
        <f t="shared" si="466"/>
        <v>0</v>
      </c>
      <c r="DJ161" s="403">
        <f t="shared" si="466"/>
        <v>0</v>
      </c>
      <c r="DK161" s="403">
        <f t="shared" si="466"/>
        <v>0</v>
      </c>
      <c r="DL161" s="403">
        <f t="shared" si="466"/>
        <v>0</v>
      </c>
      <c r="DM161" s="403">
        <f t="shared" si="466"/>
        <v>0</v>
      </c>
      <c r="DN161" s="403">
        <f t="shared" si="466"/>
        <v>0</v>
      </c>
      <c r="DO161" s="403">
        <f t="shared" si="466"/>
        <v>0</v>
      </c>
      <c r="DP161" s="403">
        <f t="shared" si="466"/>
        <v>0</v>
      </c>
      <c r="DQ161" s="403">
        <f t="shared" si="466"/>
        <v>0</v>
      </c>
      <c r="DR161" s="403">
        <f t="shared" si="466"/>
        <v>0</v>
      </c>
      <c r="DS161" s="403">
        <f t="shared" si="466"/>
        <v>0</v>
      </c>
      <c r="DT161" s="403">
        <f t="shared" si="466"/>
        <v>0</v>
      </c>
      <c r="DU161" s="403">
        <f t="shared" si="466"/>
        <v>0</v>
      </c>
      <c r="DV161" s="403">
        <f t="shared" si="466"/>
        <v>0</v>
      </c>
      <c r="DW161" s="403">
        <f t="shared" si="466"/>
        <v>0</v>
      </c>
      <c r="DX161" s="403">
        <f t="shared" si="466"/>
        <v>0</v>
      </c>
      <c r="DY161" s="403">
        <f t="shared" si="466"/>
        <v>0</v>
      </c>
      <c r="DZ161" s="403">
        <f t="shared" si="466"/>
        <v>0</v>
      </c>
      <c r="EA161" s="403">
        <f t="shared" si="466"/>
        <v>0</v>
      </c>
      <c r="EB161" s="403">
        <f t="shared" si="466"/>
        <v>0</v>
      </c>
      <c r="EC161" s="403">
        <f t="shared" si="466"/>
        <v>0</v>
      </c>
      <c r="ED161" s="403"/>
      <c r="EE161" s="403">
        <f t="shared" ref="EE161:GP161" si="467">IF(and($A161-EE$124&gt;=0,$A161-EE$125&lt;0),EE$132,0)</f>
        <v>0</v>
      </c>
      <c r="EF161" s="403">
        <f t="shared" si="467"/>
        <v>0</v>
      </c>
      <c r="EG161" s="403">
        <f t="shared" si="467"/>
        <v>0</v>
      </c>
      <c r="EH161" s="403">
        <f t="shared" si="467"/>
        <v>0</v>
      </c>
      <c r="EI161" s="403">
        <f t="shared" si="467"/>
        <v>0</v>
      </c>
      <c r="EJ161" s="403">
        <f t="shared" si="467"/>
        <v>0</v>
      </c>
      <c r="EK161" s="403">
        <f t="shared" si="467"/>
        <v>0</v>
      </c>
      <c r="EL161" s="403">
        <f t="shared" si="467"/>
        <v>0</v>
      </c>
      <c r="EM161" s="403">
        <f t="shared" si="467"/>
        <v>0</v>
      </c>
      <c r="EN161" s="403">
        <f t="shared" si="467"/>
        <v>0</v>
      </c>
      <c r="EO161" s="403">
        <f t="shared" si="467"/>
        <v>0</v>
      </c>
      <c r="EP161" s="403">
        <f t="shared" si="467"/>
        <v>0</v>
      </c>
      <c r="EQ161" s="403">
        <f t="shared" si="467"/>
        <v>0</v>
      </c>
      <c r="ER161" s="403">
        <f t="shared" si="467"/>
        <v>0</v>
      </c>
      <c r="ES161" s="403">
        <f t="shared" si="467"/>
        <v>0</v>
      </c>
      <c r="ET161" s="403">
        <f t="shared" si="467"/>
        <v>0</v>
      </c>
      <c r="EU161" s="403">
        <f t="shared" si="467"/>
        <v>0</v>
      </c>
      <c r="EV161" s="403">
        <f t="shared" si="467"/>
        <v>0</v>
      </c>
      <c r="EW161" s="403">
        <f t="shared" si="467"/>
        <v>0</v>
      </c>
      <c r="EX161" s="403">
        <f t="shared" si="467"/>
        <v>0</v>
      </c>
      <c r="EY161" s="403">
        <f t="shared" si="467"/>
        <v>0</v>
      </c>
      <c r="EZ161" s="403">
        <f t="shared" si="467"/>
        <v>0</v>
      </c>
      <c r="FA161" s="403">
        <f t="shared" si="467"/>
        <v>0</v>
      </c>
      <c r="FB161" s="403">
        <f t="shared" si="467"/>
        <v>0</v>
      </c>
      <c r="FC161" s="403">
        <f t="shared" si="467"/>
        <v>0</v>
      </c>
      <c r="FD161" s="403">
        <f t="shared" si="467"/>
        <v>0</v>
      </c>
      <c r="FE161" s="403">
        <f t="shared" si="467"/>
        <v>0</v>
      </c>
      <c r="FF161" s="403">
        <f t="shared" si="467"/>
        <v>0</v>
      </c>
      <c r="FG161" s="403">
        <f t="shared" si="467"/>
        <v>0</v>
      </c>
      <c r="FH161" s="403">
        <f t="shared" si="467"/>
        <v>0</v>
      </c>
      <c r="FI161" s="403">
        <f t="shared" si="467"/>
        <v>0</v>
      </c>
      <c r="FJ161" s="403">
        <f t="shared" si="467"/>
        <v>0</v>
      </c>
      <c r="FK161" s="403">
        <f t="shared" si="467"/>
        <v>0</v>
      </c>
      <c r="FL161" s="403">
        <f t="shared" si="467"/>
        <v>0</v>
      </c>
      <c r="FM161" s="403">
        <f t="shared" si="467"/>
        <v>0</v>
      </c>
      <c r="FN161" s="403">
        <f t="shared" si="467"/>
        <v>0</v>
      </c>
      <c r="FO161" s="403">
        <f t="shared" si="467"/>
        <v>0</v>
      </c>
      <c r="FP161" s="403">
        <f t="shared" si="467"/>
        <v>0</v>
      </c>
      <c r="FQ161" s="403">
        <f t="shared" si="467"/>
        <v>0</v>
      </c>
      <c r="FR161" s="403">
        <f t="shared" si="467"/>
        <v>0</v>
      </c>
      <c r="FS161" s="403">
        <f t="shared" si="467"/>
        <v>0</v>
      </c>
      <c r="FT161" s="403">
        <f t="shared" si="467"/>
        <v>0</v>
      </c>
      <c r="FU161" s="403">
        <f t="shared" si="467"/>
        <v>0</v>
      </c>
      <c r="FV161" s="403">
        <f t="shared" si="467"/>
        <v>0</v>
      </c>
      <c r="FW161" s="403">
        <f t="shared" si="467"/>
        <v>0</v>
      </c>
      <c r="FX161" s="403">
        <f t="shared" si="467"/>
        <v>0</v>
      </c>
      <c r="FY161" s="403">
        <f t="shared" si="467"/>
        <v>0</v>
      </c>
      <c r="FZ161" s="403">
        <f t="shared" si="467"/>
        <v>0</v>
      </c>
      <c r="GA161" s="403">
        <f t="shared" si="467"/>
        <v>0</v>
      </c>
      <c r="GB161" s="403">
        <f t="shared" si="467"/>
        <v>0</v>
      </c>
      <c r="GC161" s="403">
        <f t="shared" si="467"/>
        <v>0</v>
      </c>
      <c r="GD161" s="403">
        <f t="shared" si="467"/>
        <v>0</v>
      </c>
      <c r="GE161" s="403">
        <f t="shared" si="467"/>
        <v>0</v>
      </c>
      <c r="GF161" s="403">
        <f t="shared" si="467"/>
        <v>0</v>
      </c>
      <c r="GG161" s="403">
        <f t="shared" si="467"/>
        <v>0</v>
      </c>
      <c r="GH161" s="403">
        <f t="shared" si="467"/>
        <v>0</v>
      </c>
      <c r="GI161" s="403">
        <f t="shared" si="467"/>
        <v>0</v>
      </c>
      <c r="GJ161" s="403">
        <f t="shared" si="467"/>
        <v>0</v>
      </c>
      <c r="GK161" s="403">
        <f t="shared" si="467"/>
        <v>0</v>
      </c>
      <c r="GL161" s="403">
        <f t="shared" si="467"/>
        <v>0</v>
      </c>
      <c r="GM161" s="403">
        <f t="shared" si="467"/>
        <v>0</v>
      </c>
      <c r="GN161" s="403">
        <f t="shared" si="467"/>
        <v>0</v>
      </c>
      <c r="GO161" s="403">
        <f t="shared" si="467"/>
        <v>0</v>
      </c>
      <c r="GP161" s="403">
        <f t="shared" si="467"/>
        <v>0</v>
      </c>
      <c r="GQ161" s="403"/>
      <c r="GR161" s="403">
        <f t="shared" ref="GR161:JC161" si="468">IF(and($A161-GR$124&gt;=0,$A161-GR$125&lt;0),GR$132,0)</f>
        <v>0</v>
      </c>
      <c r="GS161" s="403">
        <f t="shared" si="468"/>
        <v>0</v>
      </c>
      <c r="GT161" s="403">
        <f t="shared" si="468"/>
        <v>0</v>
      </c>
      <c r="GU161" s="403">
        <f t="shared" si="468"/>
        <v>0</v>
      </c>
      <c r="GV161" s="403">
        <f t="shared" si="468"/>
        <v>0</v>
      </c>
      <c r="GW161" s="403">
        <f t="shared" si="468"/>
        <v>0</v>
      </c>
      <c r="GX161" s="403">
        <f t="shared" si="468"/>
        <v>0</v>
      </c>
      <c r="GY161" s="403">
        <f t="shared" si="468"/>
        <v>0</v>
      </c>
      <c r="GZ161" s="403">
        <f t="shared" si="468"/>
        <v>0</v>
      </c>
      <c r="HA161" s="403">
        <f t="shared" si="468"/>
        <v>0</v>
      </c>
      <c r="HB161" s="403">
        <f t="shared" si="468"/>
        <v>0</v>
      </c>
      <c r="HC161" s="403">
        <f t="shared" si="468"/>
        <v>0</v>
      </c>
      <c r="HD161" s="403">
        <f t="shared" si="468"/>
        <v>0</v>
      </c>
      <c r="HE161" s="403">
        <f t="shared" si="468"/>
        <v>0</v>
      </c>
      <c r="HF161" s="403">
        <f t="shared" si="468"/>
        <v>0</v>
      </c>
      <c r="HG161" s="403">
        <f t="shared" si="468"/>
        <v>0</v>
      </c>
      <c r="HH161" s="403">
        <f t="shared" si="468"/>
        <v>0</v>
      </c>
      <c r="HI161" s="403">
        <f t="shared" si="468"/>
        <v>0</v>
      </c>
      <c r="HJ161" s="403">
        <f t="shared" si="468"/>
        <v>0</v>
      </c>
      <c r="HK161" s="403">
        <f t="shared" si="468"/>
        <v>0</v>
      </c>
      <c r="HL161" s="403">
        <f t="shared" si="468"/>
        <v>0</v>
      </c>
      <c r="HM161" s="403">
        <f t="shared" si="468"/>
        <v>0</v>
      </c>
      <c r="HN161" s="403">
        <f t="shared" si="468"/>
        <v>0</v>
      </c>
      <c r="HO161" s="403">
        <f t="shared" si="468"/>
        <v>0</v>
      </c>
      <c r="HP161" s="403">
        <f t="shared" si="468"/>
        <v>0</v>
      </c>
      <c r="HQ161" s="403">
        <f t="shared" si="468"/>
        <v>0</v>
      </c>
      <c r="HR161" s="403">
        <f t="shared" si="468"/>
        <v>0</v>
      </c>
      <c r="HS161" s="403">
        <f t="shared" si="468"/>
        <v>0</v>
      </c>
      <c r="HT161" s="403">
        <f t="shared" si="468"/>
        <v>0</v>
      </c>
      <c r="HU161" s="403">
        <f t="shared" si="468"/>
        <v>0</v>
      </c>
      <c r="HV161" s="403">
        <f t="shared" si="468"/>
        <v>0</v>
      </c>
      <c r="HW161" s="403">
        <f t="shared" si="468"/>
        <v>0</v>
      </c>
      <c r="HX161" s="403">
        <f t="shared" si="468"/>
        <v>0</v>
      </c>
      <c r="HY161" s="403">
        <f t="shared" si="468"/>
        <v>0</v>
      </c>
      <c r="HZ161" s="403">
        <f t="shared" si="468"/>
        <v>0</v>
      </c>
      <c r="IA161" s="403">
        <f t="shared" si="468"/>
        <v>0</v>
      </c>
      <c r="IB161" s="403">
        <f t="shared" si="468"/>
        <v>0</v>
      </c>
      <c r="IC161" s="403">
        <f t="shared" si="468"/>
        <v>0</v>
      </c>
      <c r="ID161" s="403">
        <f t="shared" si="468"/>
        <v>0</v>
      </c>
      <c r="IE161" s="403">
        <f t="shared" si="468"/>
        <v>0</v>
      </c>
      <c r="IF161" s="403">
        <f t="shared" si="468"/>
        <v>0</v>
      </c>
      <c r="IG161" s="403">
        <f t="shared" si="468"/>
        <v>0</v>
      </c>
      <c r="IH161" s="403">
        <f t="shared" si="468"/>
        <v>0</v>
      </c>
      <c r="II161" s="403">
        <f t="shared" si="468"/>
        <v>0</v>
      </c>
      <c r="IJ161" s="403">
        <f t="shared" si="468"/>
        <v>0</v>
      </c>
      <c r="IK161" s="403">
        <f t="shared" si="468"/>
        <v>0</v>
      </c>
      <c r="IL161" s="403">
        <f t="shared" si="468"/>
        <v>0</v>
      </c>
      <c r="IM161" s="403">
        <f t="shared" si="468"/>
        <v>0</v>
      </c>
      <c r="IN161" s="403">
        <f t="shared" si="468"/>
        <v>0</v>
      </c>
      <c r="IO161" s="403">
        <f t="shared" si="468"/>
        <v>0</v>
      </c>
      <c r="IP161" s="403">
        <f t="shared" si="468"/>
        <v>0</v>
      </c>
      <c r="IQ161" s="403">
        <f t="shared" si="468"/>
        <v>0</v>
      </c>
      <c r="IR161" s="403">
        <f t="shared" si="468"/>
        <v>0</v>
      </c>
      <c r="IS161" s="403">
        <f t="shared" si="468"/>
        <v>0</v>
      </c>
      <c r="IT161" s="403">
        <f t="shared" si="468"/>
        <v>0</v>
      </c>
      <c r="IU161" s="403">
        <f t="shared" si="468"/>
        <v>0</v>
      </c>
      <c r="IV161" s="403">
        <f t="shared" si="468"/>
        <v>0</v>
      </c>
      <c r="IW161" s="403">
        <f t="shared" si="468"/>
        <v>0</v>
      </c>
      <c r="IX161" s="403">
        <f t="shared" si="468"/>
        <v>0</v>
      </c>
      <c r="IY161" s="403">
        <f t="shared" si="468"/>
        <v>0</v>
      </c>
      <c r="IZ161" s="403">
        <f t="shared" si="468"/>
        <v>0</v>
      </c>
      <c r="JA161" s="403">
        <f t="shared" si="468"/>
        <v>0</v>
      </c>
      <c r="JB161" s="403">
        <f t="shared" si="468"/>
        <v>0</v>
      </c>
      <c r="JC161" s="403">
        <f t="shared" si="468"/>
        <v>0</v>
      </c>
      <c r="JD161" s="403"/>
      <c r="JE161" s="403">
        <f t="shared" ref="JE161:LP161" si="469">IF(and($A161-JE$124&gt;=0,$A161-JE$125&lt;0),JE$132,0)</f>
        <v>0</v>
      </c>
      <c r="JF161" s="403">
        <f t="shared" si="469"/>
        <v>0</v>
      </c>
      <c r="JG161" s="403">
        <f t="shared" si="469"/>
        <v>0</v>
      </c>
      <c r="JH161" s="403">
        <f t="shared" si="469"/>
        <v>0</v>
      </c>
      <c r="JI161" s="403">
        <f t="shared" si="469"/>
        <v>0</v>
      </c>
      <c r="JJ161" s="403">
        <f t="shared" si="469"/>
        <v>0</v>
      </c>
      <c r="JK161" s="403">
        <f t="shared" si="469"/>
        <v>0</v>
      </c>
      <c r="JL161" s="403">
        <f t="shared" si="469"/>
        <v>0</v>
      </c>
      <c r="JM161" s="403">
        <f t="shared" si="469"/>
        <v>0</v>
      </c>
      <c r="JN161" s="403">
        <f t="shared" si="469"/>
        <v>0</v>
      </c>
      <c r="JO161" s="403">
        <f t="shared" si="469"/>
        <v>0</v>
      </c>
      <c r="JP161" s="403">
        <f t="shared" si="469"/>
        <v>0</v>
      </c>
      <c r="JQ161" s="403">
        <f t="shared" si="469"/>
        <v>0</v>
      </c>
      <c r="JR161" s="403">
        <f t="shared" si="469"/>
        <v>0</v>
      </c>
      <c r="JS161" s="403">
        <f t="shared" si="469"/>
        <v>0</v>
      </c>
      <c r="JT161" s="403">
        <f t="shared" si="469"/>
        <v>0</v>
      </c>
      <c r="JU161" s="403">
        <f t="shared" si="469"/>
        <v>0</v>
      </c>
      <c r="JV161" s="403">
        <f t="shared" si="469"/>
        <v>0</v>
      </c>
      <c r="JW161" s="403">
        <f t="shared" si="469"/>
        <v>0</v>
      </c>
      <c r="JX161" s="403">
        <f t="shared" si="469"/>
        <v>0</v>
      </c>
      <c r="JY161" s="403">
        <f t="shared" si="469"/>
        <v>0</v>
      </c>
      <c r="JZ161" s="403">
        <f t="shared" si="469"/>
        <v>0</v>
      </c>
      <c r="KA161" s="403">
        <f t="shared" si="469"/>
        <v>0</v>
      </c>
      <c r="KB161" s="403">
        <f t="shared" si="469"/>
        <v>0</v>
      </c>
      <c r="KC161" s="403">
        <f t="shared" si="469"/>
        <v>0</v>
      </c>
      <c r="KD161" s="403">
        <f t="shared" si="469"/>
        <v>0</v>
      </c>
      <c r="KE161" s="403">
        <f t="shared" si="469"/>
        <v>0</v>
      </c>
      <c r="KF161" s="403">
        <f t="shared" si="469"/>
        <v>0</v>
      </c>
      <c r="KG161" s="403">
        <f t="shared" si="469"/>
        <v>0</v>
      </c>
      <c r="KH161" s="403">
        <f t="shared" si="469"/>
        <v>0</v>
      </c>
      <c r="KI161" s="403">
        <f t="shared" si="469"/>
        <v>0</v>
      </c>
      <c r="KJ161" s="403">
        <f t="shared" si="469"/>
        <v>0</v>
      </c>
      <c r="KK161" s="403">
        <f t="shared" si="469"/>
        <v>0</v>
      </c>
      <c r="KL161" s="403">
        <f t="shared" si="469"/>
        <v>0</v>
      </c>
      <c r="KM161" s="403">
        <f t="shared" si="469"/>
        <v>0</v>
      </c>
      <c r="KN161" s="403">
        <f t="shared" si="469"/>
        <v>0</v>
      </c>
      <c r="KO161" s="403">
        <f t="shared" si="469"/>
        <v>0</v>
      </c>
      <c r="KP161" s="403">
        <f t="shared" si="469"/>
        <v>0</v>
      </c>
      <c r="KQ161" s="403">
        <f t="shared" si="469"/>
        <v>0</v>
      </c>
      <c r="KR161" s="403">
        <f t="shared" si="469"/>
        <v>0</v>
      </c>
      <c r="KS161" s="403">
        <f t="shared" si="469"/>
        <v>0</v>
      </c>
      <c r="KT161" s="403">
        <f t="shared" si="469"/>
        <v>0</v>
      </c>
      <c r="KU161" s="403">
        <f t="shared" si="469"/>
        <v>0</v>
      </c>
      <c r="KV161" s="403">
        <f t="shared" si="469"/>
        <v>0</v>
      </c>
      <c r="KW161" s="403">
        <f t="shared" si="469"/>
        <v>0</v>
      </c>
      <c r="KX161" s="403">
        <f t="shared" si="469"/>
        <v>0</v>
      </c>
      <c r="KY161" s="403">
        <f t="shared" si="469"/>
        <v>0</v>
      </c>
      <c r="KZ161" s="403">
        <f t="shared" si="469"/>
        <v>0</v>
      </c>
      <c r="LA161" s="403">
        <f t="shared" si="469"/>
        <v>0</v>
      </c>
      <c r="LB161" s="403">
        <f t="shared" si="469"/>
        <v>0</v>
      </c>
      <c r="LC161" s="403">
        <f t="shared" si="469"/>
        <v>0</v>
      </c>
      <c r="LD161" s="403">
        <f t="shared" si="469"/>
        <v>0</v>
      </c>
      <c r="LE161" s="403">
        <f t="shared" si="469"/>
        <v>0</v>
      </c>
      <c r="LF161" s="403">
        <f t="shared" si="469"/>
        <v>0</v>
      </c>
      <c r="LG161" s="403">
        <f t="shared" si="469"/>
        <v>0</v>
      </c>
      <c r="LH161" s="403">
        <f t="shared" si="469"/>
        <v>0</v>
      </c>
      <c r="LI161" s="403">
        <f t="shared" si="469"/>
        <v>0</v>
      </c>
      <c r="LJ161" s="403">
        <f t="shared" si="469"/>
        <v>0</v>
      </c>
      <c r="LK161" s="403">
        <f t="shared" si="469"/>
        <v>0</v>
      </c>
      <c r="LL161" s="403">
        <f t="shared" si="469"/>
        <v>0</v>
      </c>
      <c r="LM161" s="403">
        <f t="shared" si="469"/>
        <v>0</v>
      </c>
      <c r="LN161" s="403">
        <f t="shared" si="469"/>
        <v>0</v>
      </c>
      <c r="LO161" s="403">
        <f t="shared" si="469"/>
        <v>0</v>
      </c>
      <c r="LP161" s="403">
        <f t="shared" si="469"/>
        <v>0</v>
      </c>
    </row>
    <row r="162">
      <c r="A162" s="331" t="str">
        <f t="shared" si="327"/>
        <v>09-2029</v>
      </c>
      <c r="B162" s="346">
        <f t="shared" si="333"/>
        <v>8160419.69</v>
      </c>
      <c r="C162" s="346">
        <f t="shared" si="334"/>
        <v>1.001234056</v>
      </c>
      <c r="D162" s="346"/>
      <c r="E162" s="403">
        <f t="shared" ref="E162:BP162" si="470">IF(and($A162-E$124&gt;=0,$A162-E$125&lt;0),E$132,0)</f>
        <v>121708.41</v>
      </c>
      <c r="F162" s="403">
        <f t="shared" si="470"/>
        <v>90594.48</v>
      </c>
      <c r="G162" s="403">
        <f t="shared" si="470"/>
        <v>120000</v>
      </c>
      <c r="H162" s="403">
        <f t="shared" si="470"/>
        <v>129552.28</v>
      </c>
      <c r="I162" s="403">
        <f t="shared" si="470"/>
        <v>107000</v>
      </c>
      <c r="J162" s="403">
        <f t="shared" si="470"/>
        <v>103565</v>
      </c>
      <c r="K162" s="403">
        <f t="shared" si="470"/>
        <v>128418.77</v>
      </c>
      <c r="L162" s="403">
        <f t="shared" si="470"/>
        <v>87232.36</v>
      </c>
      <c r="M162" s="403">
        <f t="shared" si="470"/>
        <v>99881.32</v>
      </c>
      <c r="N162" s="403">
        <f t="shared" si="470"/>
        <v>223221.57</v>
      </c>
      <c r="O162" s="403">
        <f t="shared" si="470"/>
        <v>180593.29</v>
      </c>
      <c r="P162" s="403">
        <f t="shared" si="470"/>
        <v>91968.82</v>
      </c>
      <c r="Q162" s="403">
        <f t="shared" si="470"/>
        <v>102434.8</v>
      </c>
      <c r="R162" s="403">
        <f t="shared" si="470"/>
        <v>181860.19</v>
      </c>
      <c r="S162" s="403">
        <f t="shared" si="470"/>
        <v>208031.99</v>
      </c>
      <c r="T162" s="403">
        <f t="shared" si="470"/>
        <v>217515.94</v>
      </c>
      <c r="U162" s="403">
        <f t="shared" si="470"/>
        <v>195596.52</v>
      </c>
      <c r="V162" s="403">
        <f t="shared" si="470"/>
        <v>184028.25</v>
      </c>
      <c r="W162" s="403">
        <f t="shared" si="470"/>
        <v>168878.71</v>
      </c>
      <c r="X162" s="403">
        <f t="shared" si="470"/>
        <v>162441.03</v>
      </c>
      <c r="Y162" s="403">
        <f t="shared" si="470"/>
        <v>134043.44</v>
      </c>
      <c r="Z162" s="403">
        <f t="shared" si="470"/>
        <v>835.25</v>
      </c>
      <c r="AA162" s="403">
        <f t="shared" si="470"/>
        <v>175069.23</v>
      </c>
      <c r="AB162" s="403">
        <f t="shared" si="470"/>
        <v>159907.69</v>
      </c>
      <c r="AC162" s="403">
        <f t="shared" si="470"/>
        <v>183879.61</v>
      </c>
      <c r="AD162" s="403">
        <f t="shared" si="470"/>
        <v>184851.11</v>
      </c>
      <c r="AE162" s="403">
        <f t="shared" si="470"/>
        <v>240730.29</v>
      </c>
      <c r="AF162" s="403">
        <f t="shared" si="470"/>
        <v>112998.23</v>
      </c>
      <c r="AG162" s="403">
        <f t="shared" si="470"/>
        <v>126237</v>
      </c>
      <c r="AH162" s="403">
        <f t="shared" si="470"/>
        <v>9142.22</v>
      </c>
      <c r="AI162" s="403">
        <f t="shared" si="470"/>
        <v>186686.77</v>
      </c>
      <c r="AJ162" s="403">
        <f t="shared" si="470"/>
        <v>42000</v>
      </c>
      <c r="AK162" s="403">
        <f t="shared" si="470"/>
        <v>271017.63</v>
      </c>
      <c r="AL162" s="403">
        <f t="shared" si="470"/>
        <v>5000</v>
      </c>
      <c r="AM162" s="403">
        <f t="shared" si="470"/>
        <v>127756.57</v>
      </c>
      <c r="AN162" s="403">
        <f t="shared" si="470"/>
        <v>237115.24</v>
      </c>
      <c r="AO162" s="403">
        <f t="shared" si="470"/>
        <v>158167.25</v>
      </c>
      <c r="AP162" s="403">
        <f t="shared" si="470"/>
        <v>103015</v>
      </c>
      <c r="AQ162" s="403">
        <f t="shared" si="470"/>
        <v>155500</v>
      </c>
      <c r="AR162" s="403">
        <f t="shared" si="470"/>
        <v>167620.78</v>
      </c>
      <c r="AS162" s="403">
        <f t="shared" si="470"/>
        <v>191134.2</v>
      </c>
      <c r="AT162" s="403">
        <f t="shared" si="470"/>
        <v>283068.43</v>
      </c>
      <c r="AU162" s="403">
        <f t="shared" si="470"/>
        <v>114804.31</v>
      </c>
      <c r="AV162" s="403">
        <f t="shared" si="470"/>
        <v>109785.34</v>
      </c>
      <c r="AW162" s="403">
        <f t="shared" si="470"/>
        <v>48000</v>
      </c>
      <c r="AX162" s="403">
        <f t="shared" si="470"/>
        <v>164702</v>
      </c>
      <c r="AY162" s="403">
        <f t="shared" si="470"/>
        <v>223255</v>
      </c>
      <c r="AZ162" s="403">
        <f t="shared" si="470"/>
        <v>72000</v>
      </c>
      <c r="BA162" s="403">
        <f t="shared" si="470"/>
        <v>97799.52</v>
      </c>
      <c r="BB162" s="403">
        <f t="shared" si="470"/>
        <v>242596.66</v>
      </c>
      <c r="BC162" s="403">
        <f t="shared" si="470"/>
        <v>108292.85</v>
      </c>
      <c r="BD162" s="403">
        <f t="shared" si="470"/>
        <v>238900</v>
      </c>
      <c r="BE162" s="403">
        <f t="shared" si="470"/>
        <v>101455.9</v>
      </c>
      <c r="BF162" s="403">
        <f t="shared" si="470"/>
        <v>23511.76</v>
      </c>
      <c r="BG162" s="403">
        <f t="shared" si="470"/>
        <v>20008.84</v>
      </c>
      <c r="BH162" s="403">
        <f t="shared" si="470"/>
        <v>77858.98</v>
      </c>
      <c r="BI162" s="403">
        <f t="shared" si="470"/>
        <v>45000</v>
      </c>
      <c r="BJ162" s="403">
        <f t="shared" si="470"/>
        <v>124565</v>
      </c>
      <c r="BK162" s="403">
        <f t="shared" si="470"/>
        <v>25000</v>
      </c>
      <c r="BL162" s="403">
        <f t="shared" si="470"/>
        <v>29885</v>
      </c>
      <c r="BM162" s="403">
        <f t="shared" si="470"/>
        <v>33809.25</v>
      </c>
      <c r="BN162" s="403">
        <f t="shared" si="470"/>
        <v>10969.85</v>
      </c>
      <c r="BO162" s="403">
        <f t="shared" si="470"/>
        <v>77861.76</v>
      </c>
      <c r="BP162" s="403">
        <f t="shared" si="470"/>
        <v>10058</v>
      </c>
      <c r="BQ162" s="403"/>
      <c r="BR162" s="403">
        <f t="shared" ref="BR162:EC162" si="471">IF(and($A162-BR$124&gt;=0,$A162-BR$125&lt;0),BR$132,0)</f>
        <v>0</v>
      </c>
      <c r="BS162" s="403">
        <f t="shared" si="471"/>
        <v>0</v>
      </c>
      <c r="BT162" s="403">
        <f t="shared" si="471"/>
        <v>0</v>
      </c>
      <c r="BU162" s="403">
        <f t="shared" si="471"/>
        <v>0</v>
      </c>
      <c r="BV162" s="403">
        <f t="shared" si="471"/>
        <v>0</v>
      </c>
      <c r="BW162" s="403">
        <f t="shared" si="471"/>
        <v>0</v>
      </c>
      <c r="BX162" s="403">
        <f t="shared" si="471"/>
        <v>0</v>
      </c>
      <c r="BY162" s="403">
        <f t="shared" si="471"/>
        <v>0</v>
      </c>
      <c r="BZ162" s="403">
        <f t="shared" si="471"/>
        <v>0</v>
      </c>
      <c r="CA162" s="403">
        <f t="shared" si="471"/>
        <v>0</v>
      </c>
      <c r="CB162" s="403">
        <f t="shared" si="471"/>
        <v>0</v>
      </c>
      <c r="CC162" s="403">
        <f t="shared" si="471"/>
        <v>0</v>
      </c>
      <c r="CD162" s="403">
        <f t="shared" si="471"/>
        <v>0</v>
      </c>
      <c r="CE162" s="403">
        <f t="shared" si="471"/>
        <v>0</v>
      </c>
      <c r="CF162" s="403">
        <f t="shared" si="471"/>
        <v>0</v>
      </c>
      <c r="CG162" s="403">
        <f t="shared" si="471"/>
        <v>0</v>
      </c>
      <c r="CH162" s="403">
        <f t="shared" si="471"/>
        <v>0</v>
      </c>
      <c r="CI162" s="403">
        <f t="shared" si="471"/>
        <v>0</v>
      </c>
      <c r="CJ162" s="403">
        <f t="shared" si="471"/>
        <v>0</v>
      </c>
      <c r="CK162" s="403">
        <f t="shared" si="471"/>
        <v>0</v>
      </c>
      <c r="CL162" s="403">
        <f t="shared" si="471"/>
        <v>0</v>
      </c>
      <c r="CM162" s="403">
        <f t="shared" si="471"/>
        <v>0</v>
      </c>
      <c r="CN162" s="403">
        <f t="shared" si="471"/>
        <v>0</v>
      </c>
      <c r="CO162" s="403">
        <f t="shared" si="471"/>
        <v>0</v>
      </c>
      <c r="CP162" s="403">
        <f t="shared" si="471"/>
        <v>0</v>
      </c>
      <c r="CQ162" s="403">
        <f t="shared" si="471"/>
        <v>0</v>
      </c>
      <c r="CR162" s="403">
        <f t="shared" si="471"/>
        <v>0</v>
      </c>
      <c r="CS162" s="403">
        <f t="shared" si="471"/>
        <v>0</v>
      </c>
      <c r="CT162" s="403">
        <f t="shared" si="471"/>
        <v>0</v>
      </c>
      <c r="CU162" s="403">
        <f t="shared" si="471"/>
        <v>0</v>
      </c>
      <c r="CV162" s="403">
        <f t="shared" si="471"/>
        <v>0</v>
      </c>
      <c r="CW162" s="403">
        <f t="shared" si="471"/>
        <v>0</v>
      </c>
      <c r="CX162" s="403">
        <f t="shared" si="471"/>
        <v>0</v>
      </c>
      <c r="CY162" s="403">
        <f t="shared" si="471"/>
        <v>0</v>
      </c>
      <c r="CZ162" s="403">
        <f t="shared" si="471"/>
        <v>0</v>
      </c>
      <c r="DA162" s="403">
        <f t="shared" si="471"/>
        <v>0</v>
      </c>
      <c r="DB162" s="403">
        <f t="shared" si="471"/>
        <v>0</v>
      </c>
      <c r="DC162" s="403">
        <f t="shared" si="471"/>
        <v>0</v>
      </c>
      <c r="DD162" s="403">
        <f t="shared" si="471"/>
        <v>0</v>
      </c>
      <c r="DE162" s="403">
        <f t="shared" si="471"/>
        <v>0</v>
      </c>
      <c r="DF162" s="403">
        <f t="shared" si="471"/>
        <v>0</v>
      </c>
      <c r="DG162" s="403">
        <f t="shared" si="471"/>
        <v>0</v>
      </c>
      <c r="DH162" s="403">
        <f t="shared" si="471"/>
        <v>0</v>
      </c>
      <c r="DI162" s="403">
        <f t="shared" si="471"/>
        <v>0</v>
      </c>
      <c r="DJ162" s="403">
        <f t="shared" si="471"/>
        <v>0</v>
      </c>
      <c r="DK162" s="403">
        <f t="shared" si="471"/>
        <v>0</v>
      </c>
      <c r="DL162" s="403">
        <f t="shared" si="471"/>
        <v>0</v>
      </c>
      <c r="DM162" s="403">
        <f t="shared" si="471"/>
        <v>0</v>
      </c>
      <c r="DN162" s="403">
        <f t="shared" si="471"/>
        <v>0</v>
      </c>
      <c r="DO162" s="403">
        <f t="shared" si="471"/>
        <v>0</v>
      </c>
      <c r="DP162" s="403">
        <f t="shared" si="471"/>
        <v>0</v>
      </c>
      <c r="DQ162" s="403">
        <f t="shared" si="471"/>
        <v>0</v>
      </c>
      <c r="DR162" s="403">
        <f t="shared" si="471"/>
        <v>0</v>
      </c>
      <c r="DS162" s="403">
        <f t="shared" si="471"/>
        <v>0</v>
      </c>
      <c r="DT162" s="403">
        <f t="shared" si="471"/>
        <v>0</v>
      </c>
      <c r="DU162" s="403">
        <f t="shared" si="471"/>
        <v>0</v>
      </c>
      <c r="DV162" s="403">
        <f t="shared" si="471"/>
        <v>0</v>
      </c>
      <c r="DW162" s="403">
        <f t="shared" si="471"/>
        <v>0</v>
      </c>
      <c r="DX162" s="403">
        <f t="shared" si="471"/>
        <v>0</v>
      </c>
      <c r="DY162" s="403">
        <f t="shared" si="471"/>
        <v>0</v>
      </c>
      <c r="DZ162" s="403">
        <f t="shared" si="471"/>
        <v>0</v>
      </c>
      <c r="EA162" s="403">
        <f t="shared" si="471"/>
        <v>0</v>
      </c>
      <c r="EB162" s="403">
        <f t="shared" si="471"/>
        <v>0</v>
      </c>
      <c r="EC162" s="403">
        <f t="shared" si="471"/>
        <v>0</v>
      </c>
      <c r="ED162" s="403"/>
      <c r="EE162" s="403">
        <f t="shared" ref="EE162:GP162" si="472">IF(and($A162-EE$124&gt;=0,$A162-EE$125&lt;0),EE$132,0)</f>
        <v>0</v>
      </c>
      <c r="EF162" s="403">
        <f t="shared" si="472"/>
        <v>0</v>
      </c>
      <c r="EG162" s="403">
        <f t="shared" si="472"/>
        <v>0</v>
      </c>
      <c r="EH162" s="403">
        <f t="shared" si="472"/>
        <v>0</v>
      </c>
      <c r="EI162" s="403">
        <f t="shared" si="472"/>
        <v>0</v>
      </c>
      <c r="EJ162" s="403">
        <f t="shared" si="472"/>
        <v>0</v>
      </c>
      <c r="EK162" s="403">
        <f t="shared" si="472"/>
        <v>0</v>
      </c>
      <c r="EL162" s="403">
        <f t="shared" si="472"/>
        <v>0</v>
      </c>
      <c r="EM162" s="403">
        <f t="shared" si="472"/>
        <v>0</v>
      </c>
      <c r="EN162" s="403">
        <f t="shared" si="472"/>
        <v>0</v>
      </c>
      <c r="EO162" s="403">
        <f t="shared" si="472"/>
        <v>0</v>
      </c>
      <c r="EP162" s="403">
        <f t="shared" si="472"/>
        <v>0</v>
      </c>
      <c r="EQ162" s="403">
        <f t="shared" si="472"/>
        <v>0</v>
      </c>
      <c r="ER162" s="403">
        <f t="shared" si="472"/>
        <v>0</v>
      </c>
      <c r="ES162" s="403">
        <f t="shared" si="472"/>
        <v>0</v>
      </c>
      <c r="ET162" s="403">
        <f t="shared" si="472"/>
        <v>0</v>
      </c>
      <c r="EU162" s="403">
        <f t="shared" si="472"/>
        <v>0</v>
      </c>
      <c r="EV162" s="403">
        <f t="shared" si="472"/>
        <v>0</v>
      </c>
      <c r="EW162" s="403">
        <f t="shared" si="472"/>
        <v>0</v>
      </c>
      <c r="EX162" s="403">
        <f t="shared" si="472"/>
        <v>0</v>
      </c>
      <c r="EY162" s="403">
        <f t="shared" si="472"/>
        <v>0</v>
      </c>
      <c r="EZ162" s="403">
        <f t="shared" si="472"/>
        <v>0</v>
      </c>
      <c r="FA162" s="403">
        <f t="shared" si="472"/>
        <v>0</v>
      </c>
      <c r="FB162" s="403">
        <f t="shared" si="472"/>
        <v>0</v>
      </c>
      <c r="FC162" s="403">
        <f t="shared" si="472"/>
        <v>0</v>
      </c>
      <c r="FD162" s="403">
        <f t="shared" si="472"/>
        <v>0</v>
      </c>
      <c r="FE162" s="403">
        <f t="shared" si="472"/>
        <v>0</v>
      </c>
      <c r="FF162" s="403">
        <f t="shared" si="472"/>
        <v>0</v>
      </c>
      <c r="FG162" s="403">
        <f t="shared" si="472"/>
        <v>0</v>
      </c>
      <c r="FH162" s="403">
        <f t="shared" si="472"/>
        <v>0</v>
      </c>
      <c r="FI162" s="403">
        <f t="shared" si="472"/>
        <v>0</v>
      </c>
      <c r="FJ162" s="403">
        <f t="shared" si="472"/>
        <v>0</v>
      </c>
      <c r="FK162" s="403">
        <f t="shared" si="472"/>
        <v>0</v>
      </c>
      <c r="FL162" s="403">
        <f t="shared" si="472"/>
        <v>0</v>
      </c>
      <c r="FM162" s="403">
        <f t="shared" si="472"/>
        <v>0</v>
      </c>
      <c r="FN162" s="403">
        <f t="shared" si="472"/>
        <v>0</v>
      </c>
      <c r="FO162" s="403">
        <f t="shared" si="472"/>
        <v>0</v>
      </c>
      <c r="FP162" s="403">
        <f t="shared" si="472"/>
        <v>0</v>
      </c>
      <c r="FQ162" s="403">
        <f t="shared" si="472"/>
        <v>0</v>
      </c>
      <c r="FR162" s="403">
        <f t="shared" si="472"/>
        <v>0</v>
      </c>
      <c r="FS162" s="403">
        <f t="shared" si="472"/>
        <v>0</v>
      </c>
      <c r="FT162" s="403">
        <f t="shared" si="472"/>
        <v>0</v>
      </c>
      <c r="FU162" s="403">
        <f t="shared" si="472"/>
        <v>0</v>
      </c>
      <c r="FV162" s="403">
        <f t="shared" si="472"/>
        <v>0</v>
      </c>
      <c r="FW162" s="403">
        <f t="shared" si="472"/>
        <v>0</v>
      </c>
      <c r="FX162" s="403">
        <f t="shared" si="472"/>
        <v>0</v>
      </c>
      <c r="FY162" s="403">
        <f t="shared" si="472"/>
        <v>0</v>
      </c>
      <c r="FZ162" s="403">
        <f t="shared" si="472"/>
        <v>0</v>
      </c>
      <c r="GA162" s="403">
        <f t="shared" si="472"/>
        <v>0</v>
      </c>
      <c r="GB162" s="403">
        <f t="shared" si="472"/>
        <v>0</v>
      </c>
      <c r="GC162" s="403">
        <f t="shared" si="472"/>
        <v>0</v>
      </c>
      <c r="GD162" s="403">
        <f t="shared" si="472"/>
        <v>0</v>
      </c>
      <c r="GE162" s="403">
        <f t="shared" si="472"/>
        <v>0</v>
      </c>
      <c r="GF162" s="403">
        <f t="shared" si="472"/>
        <v>0</v>
      </c>
      <c r="GG162" s="403">
        <f t="shared" si="472"/>
        <v>0</v>
      </c>
      <c r="GH162" s="403">
        <f t="shared" si="472"/>
        <v>0</v>
      </c>
      <c r="GI162" s="403">
        <f t="shared" si="472"/>
        <v>0</v>
      </c>
      <c r="GJ162" s="403">
        <f t="shared" si="472"/>
        <v>0</v>
      </c>
      <c r="GK162" s="403">
        <f t="shared" si="472"/>
        <v>0</v>
      </c>
      <c r="GL162" s="403">
        <f t="shared" si="472"/>
        <v>0</v>
      </c>
      <c r="GM162" s="403">
        <f t="shared" si="472"/>
        <v>0</v>
      </c>
      <c r="GN162" s="403">
        <f t="shared" si="472"/>
        <v>0</v>
      </c>
      <c r="GO162" s="403">
        <f t="shared" si="472"/>
        <v>0</v>
      </c>
      <c r="GP162" s="403">
        <f t="shared" si="472"/>
        <v>0</v>
      </c>
      <c r="GQ162" s="403"/>
      <c r="GR162" s="403">
        <f t="shared" ref="GR162:JC162" si="473">IF(and($A162-GR$124&gt;=0,$A162-GR$125&lt;0),GR$132,0)</f>
        <v>0</v>
      </c>
      <c r="GS162" s="403">
        <f t="shared" si="473"/>
        <v>0</v>
      </c>
      <c r="GT162" s="403">
        <f t="shared" si="473"/>
        <v>0</v>
      </c>
      <c r="GU162" s="403">
        <f t="shared" si="473"/>
        <v>0</v>
      </c>
      <c r="GV162" s="403">
        <f t="shared" si="473"/>
        <v>0</v>
      </c>
      <c r="GW162" s="403">
        <f t="shared" si="473"/>
        <v>0</v>
      </c>
      <c r="GX162" s="403">
        <f t="shared" si="473"/>
        <v>0</v>
      </c>
      <c r="GY162" s="403">
        <f t="shared" si="473"/>
        <v>0</v>
      </c>
      <c r="GZ162" s="403">
        <f t="shared" si="473"/>
        <v>0</v>
      </c>
      <c r="HA162" s="403">
        <f t="shared" si="473"/>
        <v>0</v>
      </c>
      <c r="HB162" s="403">
        <f t="shared" si="473"/>
        <v>0</v>
      </c>
      <c r="HC162" s="403">
        <f t="shared" si="473"/>
        <v>0</v>
      </c>
      <c r="HD162" s="403">
        <f t="shared" si="473"/>
        <v>0</v>
      </c>
      <c r="HE162" s="403">
        <f t="shared" si="473"/>
        <v>0</v>
      </c>
      <c r="HF162" s="403">
        <f t="shared" si="473"/>
        <v>0</v>
      </c>
      <c r="HG162" s="403">
        <f t="shared" si="473"/>
        <v>0</v>
      </c>
      <c r="HH162" s="403">
        <f t="shared" si="473"/>
        <v>0</v>
      </c>
      <c r="HI162" s="403">
        <f t="shared" si="473"/>
        <v>0</v>
      </c>
      <c r="HJ162" s="403">
        <f t="shared" si="473"/>
        <v>0</v>
      </c>
      <c r="HK162" s="403">
        <f t="shared" si="473"/>
        <v>0</v>
      </c>
      <c r="HL162" s="403">
        <f t="shared" si="473"/>
        <v>0</v>
      </c>
      <c r="HM162" s="403">
        <f t="shared" si="473"/>
        <v>0</v>
      </c>
      <c r="HN162" s="403">
        <f t="shared" si="473"/>
        <v>0</v>
      </c>
      <c r="HO162" s="403">
        <f t="shared" si="473"/>
        <v>0</v>
      </c>
      <c r="HP162" s="403">
        <f t="shared" si="473"/>
        <v>0</v>
      </c>
      <c r="HQ162" s="403">
        <f t="shared" si="473"/>
        <v>0</v>
      </c>
      <c r="HR162" s="403">
        <f t="shared" si="473"/>
        <v>0</v>
      </c>
      <c r="HS162" s="403">
        <f t="shared" si="473"/>
        <v>0</v>
      </c>
      <c r="HT162" s="403">
        <f t="shared" si="473"/>
        <v>0</v>
      </c>
      <c r="HU162" s="403">
        <f t="shared" si="473"/>
        <v>0</v>
      </c>
      <c r="HV162" s="403">
        <f t="shared" si="473"/>
        <v>0</v>
      </c>
      <c r="HW162" s="403">
        <f t="shared" si="473"/>
        <v>0</v>
      </c>
      <c r="HX162" s="403">
        <f t="shared" si="473"/>
        <v>0</v>
      </c>
      <c r="HY162" s="403">
        <f t="shared" si="473"/>
        <v>0</v>
      </c>
      <c r="HZ162" s="403">
        <f t="shared" si="473"/>
        <v>0</v>
      </c>
      <c r="IA162" s="403">
        <f t="shared" si="473"/>
        <v>0</v>
      </c>
      <c r="IB162" s="403">
        <f t="shared" si="473"/>
        <v>0</v>
      </c>
      <c r="IC162" s="403">
        <f t="shared" si="473"/>
        <v>0</v>
      </c>
      <c r="ID162" s="403">
        <f t="shared" si="473"/>
        <v>0</v>
      </c>
      <c r="IE162" s="403">
        <f t="shared" si="473"/>
        <v>0</v>
      </c>
      <c r="IF162" s="403">
        <f t="shared" si="473"/>
        <v>0</v>
      </c>
      <c r="IG162" s="403">
        <f t="shared" si="473"/>
        <v>0</v>
      </c>
      <c r="IH162" s="403">
        <f t="shared" si="473"/>
        <v>0</v>
      </c>
      <c r="II162" s="403">
        <f t="shared" si="473"/>
        <v>0</v>
      </c>
      <c r="IJ162" s="403">
        <f t="shared" si="473"/>
        <v>0</v>
      </c>
      <c r="IK162" s="403">
        <f t="shared" si="473"/>
        <v>0</v>
      </c>
      <c r="IL162" s="403">
        <f t="shared" si="473"/>
        <v>0</v>
      </c>
      <c r="IM162" s="403">
        <f t="shared" si="473"/>
        <v>0</v>
      </c>
      <c r="IN162" s="403">
        <f t="shared" si="473"/>
        <v>0</v>
      </c>
      <c r="IO162" s="403">
        <f t="shared" si="473"/>
        <v>0</v>
      </c>
      <c r="IP162" s="403">
        <f t="shared" si="473"/>
        <v>0</v>
      </c>
      <c r="IQ162" s="403">
        <f t="shared" si="473"/>
        <v>0</v>
      </c>
      <c r="IR162" s="403">
        <f t="shared" si="473"/>
        <v>0</v>
      </c>
      <c r="IS162" s="403">
        <f t="shared" si="473"/>
        <v>0</v>
      </c>
      <c r="IT162" s="403">
        <f t="shared" si="473"/>
        <v>0</v>
      </c>
      <c r="IU162" s="403">
        <f t="shared" si="473"/>
        <v>0</v>
      </c>
      <c r="IV162" s="403">
        <f t="shared" si="473"/>
        <v>0</v>
      </c>
      <c r="IW162" s="403">
        <f t="shared" si="473"/>
        <v>0</v>
      </c>
      <c r="IX162" s="403">
        <f t="shared" si="473"/>
        <v>0</v>
      </c>
      <c r="IY162" s="403">
        <f t="shared" si="473"/>
        <v>0</v>
      </c>
      <c r="IZ162" s="403">
        <f t="shared" si="473"/>
        <v>0</v>
      </c>
      <c r="JA162" s="403">
        <f t="shared" si="473"/>
        <v>0</v>
      </c>
      <c r="JB162" s="403">
        <f t="shared" si="473"/>
        <v>0</v>
      </c>
      <c r="JC162" s="403">
        <f t="shared" si="473"/>
        <v>0</v>
      </c>
      <c r="JD162" s="403"/>
      <c r="JE162" s="403">
        <f t="shared" ref="JE162:LP162" si="474">IF(and($A162-JE$124&gt;=0,$A162-JE$125&lt;0),JE$132,0)</f>
        <v>0</v>
      </c>
      <c r="JF162" s="403">
        <f t="shared" si="474"/>
        <v>0</v>
      </c>
      <c r="JG162" s="403">
        <f t="shared" si="474"/>
        <v>0</v>
      </c>
      <c r="JH162" s="403">
        <f t="shared" si="474"/>
        <v>0</v>
      </c>
      <c r="JI162" s="403">
        <f t="shared" si="474"/>
        <v>0</v>
      </c>
      <c r="JJ162" s="403">
        <f t="shared" si="474"/>
        <v>0</v>
      </c>
      <c r="JK162" s="403">
        <f t="shared" si="474"/>
        <v>0</v>
      </c>
      <c r="JL162" s="403">
        <f t="shared" si="474"/>
        <v>0</v>
      </c>
      <c r="JM162" s="403">
        <f t="shared" si="474"/>
        <v>0</v>
      </c>
      <c r="JN162" s="403">
        <f t="shared" si="474"/>
        <v>0</v>
      </c>
      <c r="JO162" s="403">
        <f t="shared" si="474"/>
        <v>0</v>
      </c>
      <c r="JP162" s="403">
        <f t="shared" si="474"/>
        <v>0</v>
      </c>
      <c r="JQ162" s="403">
        <f t="shared" si="474"/>
        <v>0</v>
      </c>
      <c r="JR162" s="403">
        <f t="shared" si="474"/>
        <v>0</v>
      </c>
      <c r="JS162" s="403">
        <f t="shared" si="474"/>
        <v>0</v>
      </c>
      <c r="JT162" s="403">
        <f t="shared" si="474"/>
        <v>0</v>
      </c>
      <c r="JU162" s="403">
        <f t="shared" si="474"/>
        <v>0</v>
      </c>
      <c r="JV162" s="403">
        <f t="shared" si="474"/>
        <v>0</v>
      </c>
      <c r="JW162" s="403">
        <f t="shared" si="474"/>
        <v>0</v>
      </c>
      <c r="JX162" s="403">
        <f t="shared" si="474"/>
        <v>0</v>
      </c>
      <c r="JY162" s="403">
        <f t="shared" si="474"/>
        <v>0</v>
      </c>
      <c r="JZ162" s="403">
        <f t="shared" si="474"/>
        <v>0</v>
      </c>
      <c r="KA162" s="403">
        <f t="shared" si="474"/>
        <v>0</v>
      </c>
      <c r="KB162" s="403">
        <f t="shared" si="474"/>
        <v>0</v>
      </c>
      <c r="KC162" s="403">
        <f t="shared" si="474"/>
        <v>0</v>
      </c>
      <c r="KD162" s="403">
        <f t="shared" si="474"/>
        <v>0</v>
      </c>
      <c r="KE162" s="403">
        <f t="shared" si="474"/>
        <v>0</v>
      </c>
      <c r="KF162" s="403">
        <f t="shared" si="474"/>
        <v>0</v>
      </c>
      <c r="KG162" s="403">
        <f t="shared" si="474"/>
        <v>0</v>
      </c>
      <c r="KH162" s="403">
        <f t="shared" si="474"/>
        <v>0</v>
      </c>
      <c r="KI162" s="403">
        <f t="shared" si="474"/>
        <v>0</v>
      </c>
      <c r="KJ162" s="403">
        <f t="shared" si="474"/>
        <v>0</v>
      </c>
      <c r="KK162" s="403">
        <f t="shared" si="474"/>
        <v>0</v>
      </c>
      <c r="KL162" s="403">
        <f t="shared" si="474"/>
        <v>0</v>
      </c>
      <c r="KM162" s="403">
        <f t="shared" si="474"/>
        <v>0</v>
      </c>
      <c r="KN162" s="403">
        <f t="shared" si="474"/>
        <v>0</v>
      </c>
      <c r="KO162" s="403">
        <f t="shared" si="474"/>
        <v>0</v>
      </c>
      <c r="KP162" s="403">
        <f t="shared" si="474"/>
        <v>0</v>
      </c>
      <c r="KQ162" s="403">
        <f t="shared" si="474"/>
        <v>0</v>
      </c>
      <c r="KR162" s="403">
        <f t="shared" si="474"/>
        <v>0</v>
      </c>
      <c r="KS162" s="403">
        <f t="shared" si="474"/>
        <v>0</v>
      </c>
      <c r="KT162" s="403">
        <f t="shared" si="474"/>
        <v>0</v>
      </c>
      <c r="KU162" s="403">
        <f t="shared" si="474"/>
        <v>0</v>
      </c>
      <c r="KV162" s="403">
        <f t="shared" si="474"/>
        <v>0</v>
      </c>
      <c r="KW162" s="403">
        <f t="shared" si="474"/>
        <v>0</v>
      </c>
      <c r="KX162" s="403">
        <f t="shared" si="474"/>
        <v>0</v>
      </c>
      <c r="KY162" s="403">
        <f t="shared" si="474"/>
        <v>0</v>
      </c>
      <c r="KZ162" s="403">
        <f t="shared" si="474"/>
        <v>0</v>
      </c>
      <c r="LA162" s="403">
        <f t="shared" si="474"/>
        <v>0</v>
      </c>
      <c r="LB162" s="403">
        <f t="shared" si="474"/>
        <v>0</v>
      </c>
      <c r="LC162" s="403">
        <f t="shared" si="474"/>
        <v>0</v>
      </c>
      <c r="LD162" s="403">
        <f t="shared" si="474"/>
        <v>0</v>
      </c>
      <c r="LE162" s="403">
        <f t="shared" si="474"/>
        <v>0</v>
      </c>
      <c r="LF162" s="403">
        <f t="shared" si="474"/>
        <v>0</v>
      </c>
      <c r="LG162" s="403">
        <f t="shared" si="474"/>
        <v>0</v>
      </c>
      <c r="LH162" s="403">
        <f t="shared" si="474"/>
        <v>0</v>
      </c>
      <c r="LI162" s="403">
        <f t="shared" si="474"/>
        <v>0</v>
      </c>
      <c r="LJ162" s="403">
        <f t="shared" si="474"/>
        <v>0</v>
      </c>
      <c r="LK162" s="403">
        <f t="shared" si="474"/>
        <v>0</v>
      </c>
      <c r="LL162" s="403">
        <f t="shared" si="474"/>
        <v>0</v>
      </c>
      <c r="LM162" s="403">
        <f t="shared" si="474"/>
        <v>0</v>
      </c>
      <c r="LN162" s="403">
        <f t="shared" si="474"/>
        <v>0</v>
      </c>
      <c r="LO162" s="403">
        <f t="shared" si="474"/>
        <v>0</v>
      </c>
      <c r="LP162" s="403">
        <f t="shared" si="474"/>
        <v>0</v>
      </c>
    </row>
    <row r="163">
      <c r="A163" s="331" t="str">
        <f t="shared" si="327"/>
        <v>12-2029</v>
      </c>
      <c r="B163" s="346">
        <f t="shared" si="333"/>
        <v>8160419.69</v>
      </c>
      <c r="C163" s="346">
        <f t="shared" si="334"/>
        <v>1.001234056</v>
      </c>
      <c r="D163" s="346"/>
      <c r="E163" s="403">
        <f t="shared" ref="E163:BP163" si="475">IF(and($A163-E$124&gt;=0,$A163-E$125&lt;0),E$132,0)</f>
        <v>121708.41</v>
      </c>
      <c r="F163" s="403">
        <f t="shared" si="475"/>
        <v>90594.48</v>
      </c>
      <c r="G163" s="403">
        <f t="shared" si="475"/>
        <v>120000</v>
      </c>
      <c r="H163" s="403">
        <f t="shared" si="475"/>
        <v>129552.28</v>
      </c>
      <c r="I163" s="403">
        <f t="shared" si="475"/>
        <v>107000</v>
      </c>
      <c r="J163" s="403">
        <f t="shared" si="475"/>
        <v>103565</v>
      </c>
      <c r="K163" s="403">
        <f t="shared" si="475"/>
        <v>128418.77</v>
      </c>
      <c r="L163" s="403">
        <f t="shared" si="475"/>
        <v>87232.36</v>
      </c>
      <c r="M163" s="403">
        <f t="shared" si="475"/>
        <v>99881.32</v>
      </c>
      <c r="N163" s="403">
        <f t="shared" si="475"/>
        <v>223221.57</v>
      </c>
      <c r="O163" s="403">
        <f t="shared" si="475"/>
        <v>180593.29</v>
      </c>
      <c r="P163" s="403">
        <f t="shared" si="475"/>
        <v>91968.82</v>
      </c>
      <c r="Q163" s="403">
        <f t="shared" si="475"/>
        <v>102434.8</v>
      </c>
      <c r="R163" s="403">
        <f t="shared" si="475"/>
        <v>181860.19</v>
      </c>
      <c r="S163" s="403">
        <f t="shared" si="475"/>
        <v>208031.99</v>
      </c>
      <c r="T163" s="403">
        <f t="shared" si="475"/>
        <v>217515.94</v>
      </c>
      <c r="U163" s="403">
        <f t="shared" si="475"/>
        <v>195596.52</v>
      </c>
      <c r="V163" s="403">
        <f t="shared" si="475"/>
        <v>184028.25</v>
      </c>
      <c r="W163" s="403">
        <f t="shared" si="475"/>
        <v>168878.71</v>
      </c>
      <c r="X163" s="403">
        <f t="shared" si="475"/>
        <v>162441.03</v>
      </c>
      <c r="Y163" s="403">
        <f t="shared" si="475"/>
        <v>134043.44</v>
      </c>
      <c r="Z163" s="403">
        <f t="shared" si="475"/>
        <v>835.25</v>
      </c>
      <c r="AA163" s="403">
        <f t="shared" si="475"/>
        <v>175069.23</v>
      </c>
      <c r="AB163" s="403">
        <f t="shared" si="475"/>
        <v>159907.69</v>
      </c>
      <c r="AC163" s="403">
        <f t="shared" si="475"/>
        <v>183879.61</v>
      </c>
      <c r="AD163" s="403">
        <f t="shared" si="475"/>
        <v>184851.11</v>
      </c>
      <c r="AE163" s="403">
        <f t="shared" si="475"/>
        <v>240730.29</v>
      </c>
      <c r="AF163" s="403">
        <f t="shared" si="475"/>
        <v>112998.23</v>
      </c>
      <c r="AG163" s="403">
        <f t="shared" si="475"/>
        <v>126237</v>
      </c>
      <c r="AH163" s="403">
        <f t="shared" si="475"/>
        <v>9142.22</v>
      </c>
      <c r="AI163" s="403">
        <f t="shared" si="475"/>
        <v>186686.77</v>
      </c>
      <c r="AJ163" s="403">
        <f t="shared" si="475"/>
        <v>42000</v>
      </c>
      <c r="AK163" s="403">
        <f t="shared" si="475"/>
        <v>271017.63</v>
      </c>
      <c r="AL163" s="403">
        <f t="shared" si="475"/>
        <v>5000</v>
      </c>
      <c r="AM163" s="403">
        <f t="shared" si="475"/>
        <v>127756.57</v>
      </c>
      <c r="AN163" s="403">
        <f t="shared" si="475"/>
        <v>237115.24</v>
      </c>
      <c r="AO163" s="403">
        <f t="shared" si="475"/>
        <v>158167.25</v>
      </c>
      <c r="AP163" s="403">
        <f t="shared" si="475"/>
        <v>103015</v>
      </c>
      <c r="AQ163" s="403">
        <f t="shared" si="475"/>
        <v>155500</v>
      </c>
      <c r="AR163" s="403">
        <f t="shared" si="475"/>
        <v>167620.78</v>
      </c>
      <c r="AS163" s="403">
        <f t="shared" si="475"/>
        <v>191134.2</v>
      </c>
      <c r="AT163" s="403">
        <f t="shared" si="475"/>
        <v>283068.43</v>
      </c>
      <c r="AU163" s="403">
        <f t="shared" si="475"/>
        <v>114804.31</v>
      </c>
      <c r="AV163" s="403">
        <f t="shared" si="475"/>
        <v>109785.34</v>
      </c>
      <c r="AW163" s="403">
        <f t="shared" si="475"/>
        <v>48000</v>
      </c>
      <c r="AX163" s="403">
        <f t="shared" si="475"/>
        <v>164702</v>
      </c>
      <c r="AY163" s="403">
        <f t="shared" si="475"/>
        <v>223255</v>
      </c>
      <c r="AZ163" s="403">
        <f t="shared" si="475"/>
        <v>72000</v>
      </c>
      <c r="BA163" s="403">
        <f t="shared" si="475"/>
        <v>97799.52</v>
      </c>
      <c r="BB163" s="403">
        <f t="shared" si="475"/>
        <v>242596.66</v>
      </c>
      <c r="BC163" s="403">
        <f t="shared" si="475"/>
        <v>108292.85</v>
      </c>
      <c r="BD163" s="403">
        <f t="shared" si="475"/>
        <v>238900</v>
      </c>
      <c r="BE163" s="403">
        <f t="shared" si="475"/>
        <v>101455.9</v>
      </c>
      <c r="BF163" s="403">
        <f t="shared" si="475"/>
        <v>23511.76</v>
      </c>
      <c r="BG163" s="403">
        <f t="shared" si="475"/>
        <v>20008.84</v>
      </c>
      <c r="BH163" s="403">
        <f t="shared" si="475"/>
        <v>77858.98</v>
      </c>
      <c r="BI163" s="403">
        <f t="shared" si="475"/>
        <v>45000</v>
      </c>
      <c r="BJ163" s="403">
        <f t="shared" si="475"/>
        <v>124565</v>
      </c>
      <c r="BK163" s="403">
        <f t="shared" si="475"/>
        <v>25000</v>
      </c>
      <c r="BL163" s="403">
        <f t="shared" si="475"/>
        <v>29885</v>
      </c>
      <c r="BM163" s="403">
        <f t="shared" si="475"/>
        <v>33809.25</v>
      </c>
      <c r="BN163" s="403">
        <f t="shared" si="475"/>
        <v>10969.85</v>
      </c>
      <c r="BO163" s="403">
        <f t="shared" si="475"/>
        <v>77861.76</v>
      </c>
      <c r="BP163" s="403">
        <f t="shared" si="475"/>
        <v>10058</v>
      </c>
      <c r="BQ163" s="403"/>
      <c r="BR163" s="403">
        <f t="shared" ref="BR163:EC163" si="476">IF(and($A163-BR$124&gt;=0,$A163-BR$125&lt;0),BR$132,0)</f>
        <v>0</v>
      </c>
      <c r="BS163" s="403">
        <f t="shared" si="476"/>
        <v>0</v>
      </c>
      <c r="BT163" s="403">
        <f t="shared" si="476"/>
        <v>0</v>
      </c>
      <c r="BU163" s="403">
        <f t="shared" si="476"/>
        <v>0</v>
      </c>
      <c r="BV163" s="403">
        <f t="shared" si="476"/>
        <v>0</v>
      </c>
      <c r="BW163" s="403">
        <f t="shared" si="476"/>
        <v>0</v>
      </c>
      <c r="BX163" s="403">
        <f t="shared" si="476"/>
        <v>0</v>
      </c>
      <c r="BY163" s="403">
        <f t="shared" si="476"/>
        <v>0</v>
      </c>
      <c r="BZ163" s="403">
        <f t="shared" si="476"/>
        <v>0</v>
      </c>
      <c r="CA163" s="403">
        <f t="shared" si="476"/>
        <v>0</v>
      </c>
      <c r="CB163" s="403">
        <f t="shared" si="476"/>
        <v>0</v>
      </c>
      <c r="CC163" s="403">
        <f t="shared" si="476"/>
        <v>0</v>
      </c>
      <c r="CD163" s="403">
        <f t="shared" si="476"/>
        <v>0</v>
      </c>
      <c r="CE163" s="403">
        <f t="shared" si="476"/>
        <v>0</v>
      </c>
      <c r="CF163" s="403">
        <f t="shared" si="476"/>
        <v>0</v>
      </c>
      <c r="CG163" s="403">
        <f t="shared" si="476"/>
        <v>0</v>
      </c>
      <c r="CH163" s="403">
        <f t="shared" si="476"/>
        <v>0</v>
      </c>
      <c r="CI163" s="403">
        <f t="shared" si="476"/>
        <v>0</v>
      </c>
      <c r="CJ163" s="403">
        <f t="shared" si="476"/>
        <v>0</v>
      </c>
      <c r="CK163" s="403">
        <f t="shared" si="476"/>
        <v>0</v>
      </c>
      <c r="CL163" s="403">
        <f t="shared" si="476"/>
        <v>0</v>
      </c>
      <c r="CM163" s="403">
        <f t="shared" si="476"/>
        <v>0</v>
      </c>
      <c r="CN163" s="403">
        <f t="shared" si="476"/>
        <v>0</v>
      </c>
      <c r="CO163" s="403">
        <f t="shared" si="476"/>
        <v>0</v>
      </c>
      <c r="CP163" s="403">
        <f t="shared" si="476"/>
        <v>0</v>
      </c>
      <c r="CQ163" s="403">
        <f t="shared" si="476"/>
        <v>0</v>
      </c>
      <c r="CR163" s="403">
        <f t="shared" si="476"/>
        <v>0</v>
      </c>
      <c r="CS163" s="403">
        <f t="shared" si="476"/>
        <v>0</v>
      </c>
      <c r="CT163" s="403">
        <f t="shared" si="476"/>
        <v>0</v>
      </c>
      <c r="CU163" s="403">
        <f t="shared" si="476"/>
        <v>0</v>
      </c>
      <c r="CV163" s="403">
        <f t="shared" si="476"/>
        <v>0</v>
      </c>
      <c r="CW163" s="403">
        <f t="shared" si="476"/>
        <v>0</v>
      </c>
      <c r="CX163" s="403">
        <f t="shared" si="476"/>
        <v>0</v>
      </c>
      <c r="CY163" s="403">
        <f t="shared" si="476"/>
        <v>0</v>
      </c>
      <c r="CZ163" s="403">
        <f t="shared" si="476"/>
        <v>0</v>
      </c>
      <c r="DA163" s="403">
        <f t="shared" si="476"/>
        <v>0</v>
      </c>
      <c r="DB163" s="403">
        <f t="shared" si="476"/>
        <v>0</v>
      </c>
      <c r="DC163" s="403">
        <f t="shared" si="476"/>
        <v>0</v>
      </c>
      <c r="DD163" s="403">
        <f t="shared" si="476"/>
        <v>0</v>
      </c>
      <c r="DE163" s="403">
        <f t="shared" si="476"/>
        <v>0</v>
      </c>
      <c r="DF163" s="403">
        <f t="shared" si="476"/>
        <v>0</v>
      </c>
      <c r="DG163" s="403">
        <f t="shared" si="476"/>
        <v>0</v>
      </c>
      <c r="DH163" s="403">
        <f t="shared" si="476"/>
        <v>0</v>
      </c>
      <c r="DI163" s="403">
        <f t="shared" si="476"/>
        <v>0</v>
      </c>
      <c r="DJ163" s="403">
        <f t="shared" si="476"/>
        <v>0</v>
      </c>
      <c r="DK163" s="403">
        <f t="shared" si="476"/>
        <v>0</v>
      </c>
      <c r="DL163" s="403">
        <f t="shared" si="476"/>
        <v>0</v>
      </c>
      <c r="DM163" s="403">
        <f t="shared" si="476"/>
        <v>0</v>
      </c>
      <c r="DN163" s="403">
        <f t="shared" si="476"/>
        <v>0</v>
      </c>
      <c r="DO163" s="403">
        <f t="shared" si="476"/>
        <v>0</v>
      </c>
      <c r="DP163" s="403">
        <f t="shared" si="476"/>
        <v>0</v>
      </c>
      <c r="DQ163" s="403">
        <f t="shared" si="476"/>
        <v>0</v>
      </c>
      <c r="DR163" s="403">
        <f t="shared" si="476"/>
        <v>0</v>
      </c>
      <c r="DS163" s="403">
        <f t="shared" si="476"/>
        <v>0</v>
      </c>
      <c r="DT163" s="403">
        <f t="shared" si="476"/>
        <v>0</v>
      </c>
      <c r="DU163" s="403">
        <f t="shared" si="476"/>
        <v>0</v>
      </c>
      <c r="DV163" s="403">
        <f t="shared" si="476"/>
        <v>0</v>
      </c>
      <c r="DW163" s="403">
        <f t="shared" si="476"/>
        <v>0</v>
      </c>
      <c r="DX163" s="403">
        <f t="shared" si="476"/>
        <v>0</v>
      </c>
      <c r="DY163" s="403">
        <f t="shared" si="476"/>
        <v>0</v>
      </c>
      <c r="DZ163" s="403">
        <f t="shared" si="476"/>
        <v>0</v>
      </c>
      <c r="EA163" s="403">
        <f t="shared" si="476"/>
        <v>0</v>
      </c>
      <c r="EB163" s="403">
        <f t="shared" si="476"/>
        <v>0</v>
      </c>
      <c r="EC163" s="403">
        <f t="shared" si="476"/>
        <v>0</v>
      </c>
      <c r="ED163" s="403"/>
      <c r="EE163" s="403">
        <f t="shared" ref="EE163:GP163" si="477">IF(and($A163-EE$124&gt;=0,$A163-EE$125&lt;0),EE$132,0)</f>
        <v>0</v>
      </c>
      <c r="EF163" s="403">
        <f t="shared" si="477"/>
        <v>0</v>
      </c>
      <c r="EG163" s="403">
        <f t="shared" si="477"/>
        <v>0</v>
      </c>
      <c r="EH163" s="403">
        <f t="shared" si="477"/>
        <v>0</v>
      </c>
      <c r="EI163" s="403">
        <f t="shared" si="477"/>
        <v>0</v>
      </c>
      <c r="EJ163" s="403">
        <f t="shared" si="477"/>
        <v>0</v>
      </c>
      <c r="EK163" s="403">
        <f t="shared" si="477"/>
        <v>0</v>
      </c>
      <c r="EL163" s="403">
        <f t="shared" si="477"/>
        <v>0</v>
      </c>
      <c r="EM163" s="403">
        <f t="shared" si="477"/>
        <v>0</v>
      </c>
      <c r="EN163" s="403">
        <f t="shared" si="477"/>
        <v>0</v>
      </c>
      <c r="EO163" s="403">
        <f t="shared" si="477"/>
        <v>0</v>
      </c>
      <c r="EP163" s="403">
        <f t="shared" si="477"/>
        <v>0</v>
      </c>
      <c r="EQ163" s="403">
        <f t="shared" si="477"/>
        <v>0</v>
      </c>
      <c r="ER163" s="403">
        <f t="shared" si="477"/>
        <v>0</v>
      </c>
      <c r="ES163" s="403">
        <f t="shared" si="477"/>
        <v>0</v>
      </c>
      <c r="ET163" s="403">
        <f t="shared" si="477"/>
        <v>0</v>
      </c>
      <c r="EU163" s="403">
        <f t="shared" si="477"/>
        <v>0</v>
      </c>
      <c r="EV163" s="403">
        <f t="shared" si="477"/>
        <v>0</v>
      </c>
      <c r="EW163" s="403">
        <f t="shared" si="477"/>
        <v>0</v>
      </c>
      <c r="EX163" s="403">
        <f t="shared" si="477"/>
        <v>0</v>
      </c>
      <c r="EY163" s="403">
        <f t="shared" si="477"/>
        <v>0</v>
      </c>
      <c r="EZ163" s="403">
        <f t="shared" si="477"/>
        <v>0</v>
      </c>
      <c r="FA163" s="403">
        <f t="shared" si="477"/>
        <v>0</v>
      </c>
      <c r="FB163" s="403">
        <f t="shared" si="477"/>
        <v>0</v>
      </c>
      <c r="FC163" s="403">
        <f t="shared" si="477"/>
        <v>0</v>
      </c>
      <c r="FD163" s="403">
        <f t="shared" si="477"/>
        <v>0</v>
      </c>
      <c r="FE163" s="403">
        <f t="shared" si="477"/>
        <v>0</v>
      </c>
      <c r="FF163" s="403">
        <f t="shared" si="477"/>
        <v>0</v>
      </c>
      <c r="FG163" s="403">
        <f t="shared" si="477"/>
        <v>0</v>
      </c>
      <c r="FH163" s="403">
        <f t="shared" si="477"/>
        <v>0</v>
      </c>
      <c r="FI163" s="403">
        <f t="shared" si="477"/>
        <v>0</v>
      </c>
      <c r="FJ163" s="403">
        <f t="shared" si="477"/>
        <v>0</v>
      </c>
      <c r="FK163" s="403">
        <f t="shared" si="477"/>
        <v>0</v>
      </c>
      <c r="FL163" s="403">
        <f t="shared" si="477"/>
        <v>0</v>
      </c>
      <c r="FM163" s="403">
        <f t="shared" si="477"/>
        <v>0</v>
      </c>
      <c r="FN163" s="403">
        <f t="shared" si="477"/>
        <v>0</v>
      </c>
      <c r="FO163" s="403">
        <f t="shared" si="477"/>
        <v>0</v>
      </c>
      <c r="FP163" s="403">
        <f t="shared" si="477"/>
        <v>0</v>
      </c>
      <c r="FQ163" s="403">
        <f t="shared" si="477"/>
        <v>0</v>
      </c>
      <c r="FR163" s="403">
        <f t="shared" si="477"/>
        <v>0</v>
      </c>
      <c r="FS163" s="403">
        <f t="shared" si="477"/>
        <v>0</v>
      </c>
      <c r="FT163" s="403">
        <f t="shared" si="477"/>
        <v>0</v>
      </c>
      <c r="FU163" s="403">
        <f t="shared" si="477"/>
        <v>0</v>
      </c>
      <c r="FV163" s="403">
        <f t="shared" si="477"/>
        <v>0</v>
      </c>
      <c r="FW163" s="403">
        <f t="shared" si="477"/>
        <v>0</v>
      </c>
      <c r="FX163" s="403">
        <f t="shared" si="477"/>
        <v>0</v>
      </c>
      <c r="FY163" s="403">
        <f t="shared" si="477"/>
        <v>0</v>
      </c>
      <c r="FZ163" s="403">
        <f t="shared" si="477"/>
        <v>0</v>
      </c>
      <c r="GA163" s="403">
        <f t="shared" si="477"/>
        <v>0</v>
      </c>
      <c r="GB163" s="403">
        <f t="shared" si="477"/>
        <v>0</v>
      </c>
      <c r="GC163" s="403">
        <f t="shared" si="477"/>
        <v>0</v>
      </c>
      <c r="GD163" s="403">
        <f t="shared" si="477"/>
        <v>0</v>
      </c>
      <c r="GE163" s="403">
        <f t="shared" si="477"/>
        <v>0</v>
      </c>
      <c r="GF163" s="403">
        <f t="shared" si="477"/>
        <v>0</v>
      </c>
      <c r="GG163" s="403">
        <f t="shared" si="477"/>
        <v>0</v>
      </c>
      <c r="GH163" s="403">
        <f t="shared" si="477"/>
        <v>0</v>
      </c>
      <c r="GI163" s="403">
        <f t="shared" si="477"/>
        <v>0</v>
      </c>
      <c r="GJ163" s="403">
        <f t="shared" si="477"/>
        <v>0</v>
      </c>
      <c r="GK163" s="403">
        <f t="shared" si="477"/>
        <v>0</v>
      </c>
      <c r="GL163" s="403">
        <f t="shared" si="477"/>
        <v>0</v>
      </c>
      <c r="GM163" s="403">
        <f t="shared" si="477"/>
        <v>0</v>
      </c>
      <c r="GN163" s="403">
        <f t="shared" si="477"/>
        <v>0</v>
      </c>
      <c r="GO163" s="403">
        <f t="shared" si="477"/>
        <v>0</v>
      </c>
      <c r="GP163" s="403">
        <f t="shared" si="477"/>
        <v>0</v>
      </c>
      <c r="GQ163" s="403"/>
      <c r="GR163" s="403">
        <f t="shared" ref="GR163:JC163" si="478">IF(and($A163-GR$124&gt;=0,$A163-GR$125&lt;0),GR$132,0)</f>
        <v>0</v>
      </c>
      <c r="GS163" s="403">
        <f t="shared" si="478"/>
        <v>0</v>
      </c>
      <c r="GT163" s="403">
        <f t="shared" si="478"/>
        <v>0</v>
      </c>
      <c r="GU163" s="403">
        <f t="shared" si="478"/>
        <v>0</v>
      </c>
      <c r="GV163" s="403">
        <f t="shared" si="478"/>
        <v>0</v>
      </c>
      <c r="GW163" s="403">
        <f t="shared" si="478"/>
        <v>0</v>
      </c>
      <c r="GX163" s="403">
        <f t="shared" si="478"/>
        <v>0</v>
      </c>
      <c r="GY163" s="403">
        <f t="shared" si="478"/>
        <v>0</v>
      </c>
      <c r="GZ163" s="403">
        <f t="shared" si="478"/>
        <v>0</v>
      </c>
      <c r="HA163" s="403">
        <f t="shared" si="478"/>
        <v>0</v>
      </c>
      <c r="HB163" s="403">
        <f t="shared" si="478"/>
        <v>0</v>
      </c>
      <c r="HC163" s="403">
        <f t="shared" si="478"/>
        <v>0</v>
      </c>
      <c r="HD163" s="403">
        <f t="shared" si="478"/>
        <v>0</v>
      </c>
      <c r="HE163" s="403">
        <f t="shared" si="478"/>
        <v>0</v>
      </c>
      <c r="HF163" s="403">
        <f t="shared" si="478"/>
        <v>0</v>
      </c>
      <c r="HG163" s="403">
        <f t="shared" si="478"/>
        <v>0</v>
      </c>
      <c r="HH163" s="403">
        <f t="shared" si="478"/>
        <v>0</v>
      </c>
      <c r="HI163" s="403">
        <f t="shared" si="478"/>
        <v>0</v>
      </c>
      <c r="HJ163" s="403">
        <f t="shared" si="478"/>
        <v>0</v>
      </c>
      <c r="HK163" s="403">
        <f t="shared" si="478"/>
        <v>0</v>
      </c>
      <c r="HL163" s="403">
        <f t="shared" si="478"/>
        <v>0</v>
      </c>
      <c r="HM163" s="403">
        <f t="shared" si="478"/>
        <v>0</v>
      </c>
      <c r="HN163" s="403">
        <f t="shared" si="478"/>
        <v>0</v>
      </c>
      <c r="HO163" s="403">
        <f t="shared" si="478"/>
        <v>0</v>
      </c>
      <c r="HP163" s="403">
        <f t="shared" si="478"/>
        <v>0</v>
      </c>
      <c r="HQ163" s="403">
        <f t="shared" si="478"/>
        <v>0</v>
      </c>
      <c r="HR163" s="403">
        <f t="shared" si="478"/>
        <v>0</v>
      </c>
      <c r="HS163" s="403">
        <f t="shared" si="478"/>
        <v>0</v>
      </c>
      <c r="HT163" s="403">
        <f t="shared" si="478"/>
        <v>0</v>
      </c>
      <c r="HU163" s="403">
        <f t="shared" si="478"/>
        <v>0</v>
      </c>
      <c r="HV163" s="403">
        <f t="shared" si="478"/>
        <v>0</v>
      </c>
      <c r="HW163" s="403">
        <f t="shared" si="478"/>
        <v>0</v>
      </c>
      <c r="HX163" s="403">
        <f t="shared" si="478"/>
        <v>0</v>
      </c>
      <c r="HY163" s="403">
        <f t="shared" si="478"/>
        <v>0</v>
      </c>
      <c r="HZ163" s="403">
        <f t="shared" si="478"/>
        <v>0</v>
      </c>
      <c r="IA163" s="403">
        <f t="shared" si="478"/>
        <v>0</v>
      </c>
      <c r="IB163" s="403">
        <f t="shared" si="478"/>
        <v>0</v>
      </c>
      <c r="IC163" s="403">
        <f t="shared" si="478"/>
        <v>0</v>
      </c>
      <c r="ID163" s="403">
        <f t="shared" si="478"/>
        <v>0</v>
      </c>
      <c r="IE163" s="403">
        <f t="shared" si="478"/>
        <v>0</v>
      </c>
      <c r="IF163" s="403">
        <f t="shared" si="478"/>
        <v>0</v>
      </c>
      <c r="IG163" s="403">
        <f t="shared" si="478"/>
        <v>0</v>
      </c>
      <c r="IH163" s="403">
        <f t="shared" si="478"/>
        <v>0</v>
      </c>
      <c r="II163" s="403">
        <f t="shared" si="478"/>
        <v>0</v>
      </c>
      <c r="IJ163" s="403">
        <f t="shared" si="478"/>
        <v>0</v>
      </c>
      <c r="IK163" s="403">
        <f t="shared" si="478"/>
        <v>0</v>
      </c>
      <c r="IL163" s="403">
        <f t="shared" si="478"/>
        <v>0</v>
      </c>
      <c r="IM163" s="403">
        <f t="shared" si="478"/>
        <v>0</v>
      </c>
      <c r="IN163" s="403">
        <f t="shared" si="478"/>
        <v>0</v>
      </c>
      <c r="IO163" s="403">
        <f t="shared" si="478"/>
        <v>0</v>
      </c>
      <c r="IP163" s="403">
        <f t="shared" si="478"/>
        <v>0</v>
      </c>
      <c r="IQ163" s="403">
        <f t="shared" si="478"/>
        <v>0</v>
      </c>
      <c r="IR163" s="403">
        <f t="shared" si="478"/>
        <v>0</v>
      </c>
      <c r="IS163" s="403">
        <f t="shared" si="478"/>
        <v>0</v>
      </c>
      <c r="IT163" s="403">
        <f t="shared" si="478"/>
        <v>0</v>
      </c>
      <c r="IU163" s="403">
        <f t="shared" si="478"/>
        <v>0</v>
      </c>
      <c r="IV163" s="403">
        <f t="shared" si="478"/>
        <v>0</v>
      </c>
      <c r="IW163" s="403">
        <f t="shared" si="478"/>
        <v>0</v>
      </c>
      <c r="IX163" s="403">
        <f t="shared" si="478"/>
        <v>0</v>
      </c>
      <c r="IY163" s="403">
        <f t="shared" si="478"/>
        <v>0</v>
      </c>
      <c r="IZ163" s="403">
        <f t="shared" si="478"/>
        <v>0</v>
      </c>
      <c r="JA163" s="403">
        <f t="shared" si="478"/>
        <v>0</v>
      </c>
      <c r="JB163" s="403">
        <f t="shared" si="478"/>
        <v>0</v>
      </c>
      <c r="JC163" s="403">
        <f t="shared" si="478"/>
        <v>0</v>
      </c>
      <c r="JD163" s="403"/>
      <c r="JE163" s="403">
        <f t="shared" ref="JE163:LP163" si="479">IF(and($A163-JE$124&gt;=0,$A163-JE$125&lt;0),JE$132,0)</f>
        <v>0</v>
      </c>
      <c r="JF163" s="403">
        <f t="shared" si="479"/>
        <v>0</v>
      </c>
      <c r="JG163" s="403">
        <f t="shared" si="479"/>
        <v>0</v>
      </c>
      <c r="JH163" s="403">
        <f t="shared" si="479"/>
        <v>0</v>
      </c>
      <c r="JI163" s="403">
        <f t="shared" si="479"/>
        <v>0</v>
      </c>
      <c r="JJ163" s="403">
        <f t="shared" si="479"/>
        <v>0</v>
      </c>
      <c r="JK163" s="403">
        <f t="shared" si="479"/>
        <v>0</v>
      </c>
      <c r="JL163" s="403">
        <f t="shared" si="479"/>
        <v>0</v>
      </c>
      <c r="JM163" s="403">
        <f t="shared" si="479"/>
        <v>0</v>
      </c>
      <c r="JN163" s="403">
        <f t="shared" si="479"/>
        <v>0</v>
      </c>
      <c r="JO163" s="403">
        <f t="shared" si="479"/>
        <v>0</v>
      </c>
      <c r="JP163" s="403">
        <f t="shared" si="479"/>
        <v>0</v>
      </c>
      <c r="JQ163" s="403">
        <f t="shared" si="479"/>
        <v>0</v>
      </c>
      <c r="JR163" s="403">
        <f t="shared" si="479"/>
        <v>0</v>
      </c>
      <c r="JS163" s="403">
        <f t="shared" si="479"/>
        <v>0</v>
      </c>
      <c r="JT163" s="403">
        <f t="shared" si="479"/>
        <v>0</v>
      </c>
      <c r="JU163" s="403">
        <f t="shared" si="479"/>
        <v>0</v>
      </c>
      <c r="JV163" s="403">
        <f t="shared" si="479"/>
        <v>0</v>
      </c>
      <c r="JW163" s="403">
        <f t="shared" si="479"/>
        <v>0</v>
      </c>
      <c r="JX163" s="403">
        <f t="shared" si="479"/>
        <v>0</v>
      </c>
      <c r="JY163" s="403">
        <f t="shared" si="479"/>
        <v>0</v>
      </c>
      <c r="JZ163" s="403">
        <f t="shared" si="479"/>
        <v>0</v>
      </c>
      <c r="KA163" s="403">
        <f t="shared" si="479"/>
        <v>0</v>
      </c>
      <c r="KB163" s="403">
        <f t="shared" si="479"/>
        <v>0</v>
      </c>
      <c r="KC163" s="403">
        <f t="shared" si="479"/>
        <v>0</v>
      </c>
      <c r="KD163" s="403">
        <f t="shared" si="479"/>
        <v>0</v>
      </c>
      <c r="KE163" s="403">
        <f t="shared" si="479"/>
        <v>0</v>
      </c>
      <c r="KF163" s="403">
        <f t="shared" si="479"/>
        <v>0</v>
      </c>
      <c r="KG163" s="403">
        <f t="shared" si="479"/>
        <v>0</v>
      </c>
      <c r="KH163" s="403">
        <f t="shared" si="479"/>
        <v>0</v>
      </c>
      <c r="KI163" s="403">
        <f t="shared" si="479"/>
        <v>0</v>
      </c>
      <c r="KJ163" s="403">
        <f t="shared" si="479"/>
        <v>0</v>
      </c>
      <c r="KK163" s="403">
        <f t="shared" si="479"/>
        <v>0</v>
      </c>
      <c r="KL163" s="403">
        <f t="shared" si="479"/>
        <v>0</v>
      </c>
      <c r="KM163" s="403">
        <f t="shared" si="479"/>
        <v>0</v>
      </c>
      <c r="KN163" s="403">
        <f t="shared" si="479"/>
        <v>0</v>
      </c>
      <c r="KO163" s="403">
        <f t="shared" si="479"/>
        <v>0</v>
      </c>
      <c r="KP163" s="403">
        <f t="shared" si="479"/>
        <v>0</v>
      </c>
      <c r="KQ163" s="403">
        <f t="shared" si="479"/>
        <v>0</v>
      </c>
      <c r="KR163" s="403">
        <f t="shared" si="479"/>
        <v>0</v>
      </c>
      <c r="KS163" s="403">
        <f t="shared" si="479"/>
        <v>0</v>
      </c>
      <c r="KT163" s="403">
        <f t="shared" si="479"/>
        <v>0</v>
      </c>
      <c r="KU163" s="403">
        <f t="shared" si="479"/>
        <v>0</v>
      </c>
      <c r="KV163" s="403">
        <f t="shared" si="479"/>
        <v>0</v>
      </c>
      <c r="KW163" s="403">
        <f t="shared" si="479"/>
        <v>0</v>
      </c>
      <c r="KX163" s="403">
        <f t="shared" si="479"/>
        <v>0</v>
      </c>
      <c r="KY163" s="403">
        <f t="shared" si="479"/>
        <v>0</v>
      </c>
      <c r="KZ163" s="403">
        <f t="shared" si="479"/>
        <v>0</v>
      </c>
      <c r="LA163" s="403">
        <f t="shared" si="479"/>
        <v>0</v>
      </c>
      <c r="LB163" s="403">
        <f t="shared" si="479"/>
        <v>0</v>
      </c>
      <c r="LC163" s="403">
        <f t="shared" si="479"/>
        <v>0</v>
      </c>
      <c r="LD163" s="403">
        <f t="shared" si="479"/>
        <v>0</v>
      </c>
      <c r="LE163" s="403">
        <f t="shared" si="479"/>
        <v>0</v>
      </c>
      <c r="LF163" s="403">
        <f t="shared" si="479"/>
        <v>0</v>
      </c>
      <c r="LG163" s="403">
        <f t="shared" si="479"/>
        <v>0</v>
      </c>
      <c r="LH163" s="403">
        <f t="shared" si="479"/>
        <v>0</v>
      </c>
      <c r="LI163" s="403">
        <f t="shared" si="479"/>
        <v>0</v>
      </c>
      <c r="LJ163" s="403">
        <f t="shared" si="479"/>
        <v>0</v>
      </c>
      <c r="LK163" s="403">
        <f t="shared" si="479"/>
        <v>0</v>
      </c>
      <c r="LL163" s="403">
        <f t="shared" si="479"/>
        <v>0</v>
      </c>
      <c r="LM163" s="403">
        <f t="shared" si="479"/>
        <v>0</v>
      </c>
      <c r="LN163" s="403">
        <f t="shared" si="479"/>
        <v>0</v>
      </c>
      <c r="LO163" s="403">
        <f t="shared" si="479"/>
        <v>0</v>
      </c>
      <c r="LP163" s="403">
        <f t="shared" si="479"/>
        <v>0</v>
      </c>
    </row>
    <row r="164">
      <c r="A164" s="331" t="str">
        <f t="shared" si="327"/>
        <v>03-2030</v>
      </c>
      <c r="B164" s="346">
        <f t="shared" si="333"/>
        <v>8160419.69</v>
      </c>
      <c r="C164" s="346">
        <f t="shared" si="334"/>
        <v>1.001234056</v>
      </c>
      <c r="D164" s="346"/>
      <c r="E164" s="403">
        <f t="shared" ref="E164:BP164" si="480">IF(and($A164-E$124&gt;=0,$A164-E$125&lt;0),E$132,0)</f>
        <v>121708.41</v>
      </c>
      <c r="F164" s="403">
        <f t="shared" si="480"/>
        <v>90594.48</v>
      </c>
      <c r="G164" s="403">
        <f t="shared" si="480"/>
        <v>120000</v>
      </c>
      <c r="H164" s="403">
        <f t="shared" si="480"/>
        <v>129552.28</v>
      </c>
      <c r="I164" s="403">
        <f t="shared" si="480"/>
        <v>107000</v>
      </c>
      <c r="J164" s="403">
        <f t="shared" si="480"/>
        <v>103565</v>
      </c>
      <c r="K164" s="403">
        <f t="shared" si="480"/>
        <v>128418.77</v>
      </c>
      <c r="L164" s="403">
        <f t="shared" si="480"/>
        <v>87232.36</v>
      </c>
      <c r="M164" s="403">
        <f t="shared" si="480"/>
        <v>99881.32</v>
      </c>
      <c r="N164" s="403">
        <f t="shared" si="480"/>
        <v>223221.57</v>
      </c>
      <c r="O164" s="403">
        <f t="shared" si="480"/>
        <v>180593.29</v>
      </c>
      <c r="P164" s="403">
        <f t="shared" si="480"/>
        <v>91968.82</v>
      </c>
      <c r="Q164" s="403">
        <f t="shared" si="480"/>
        <v>102434.8</v>
      </c>
      <c r="R164" s="403">
        <f t="shared" si="480"/>
        <v>181860.19</v>
      </c>
      <c r="S164" s="403">
        <f t="shared" si="480"/>
        <v>208031.99</v>
      </c>
      <c r="T164" s="403">
        <f t="shared" si="480"/>
        <v>217515.94</v>
      </c>
      <c r="U164" s="403">
        <f t="shared" si="480"/>
        <v>195596.52</v>
      </c>
      <c r="V164" s="403">
        <f t="shared" si="480"/>
        <v>184028.25</v>
      </c>
      <c r="W164" s="403">
        <f t="shared" si="480"/>
        <v>168878.71</v>
      </c>
      <c r="X164" s="403">
        <f t="shared" si="480"/>
        <v>162441.03</v>
      </c>
      <c r="Y164" s="403">
        <f t="shared" si="480"/>
        <v>134043.44</v>
      </c>
      <c r="Z164" s="403">
        <f t="shared" si="480"/>
        <v>835.25</v>
      </c>
      <c r="AA164" s="403">
        <f t="shared" si="480"/>
        <v>175069.23</v>
      </c>
      <c r="AB164" s="403">
        <f t="shared" si="480"/>
        <v>159907.69</v>
      </c>
      <c r="AC164" s="403">
        <f t="shared" si="480"/>
        <v>183879.61</v>
      </c>
      <c r="AD164" s="403">
        <f t="shared" si="480"/>
        <v>184851.11</v>
      </c>
      <c r="AE164" s="403">
        <f t="shared" si="480"/>
        <v>240730.29</v>
      </c>
      <c r="AF164" s="403">
        <f t="shared" si="480"/>
        <v>112998.23</v>
      </c>
      <c r="AG164" s="403">
        <f t="shared" si="480"/>
        <v>126237</v>
      </c>
      <c r="AH164" s="403">
        <f t="shared" si="480"/>
        <v>9142.22</v>
      </c>
      <c r="AI164" s="403">
        <f t="shared" si="480"/>
        <v>186686.77</v>
      </c>
      <c r="AJ164" s="403">
        <f t="shared" si="480"/>
        <v>42000</v>
      </c>
      <c r="AK164" s="403">
        <f t="shared" si="480"/>
        <v>271017.63</v>
      </c>
      <c r="AL164" s="403">
        <f t="shared" si="480"/>
        <v>5000</v>
      </c>
      <c r="AM164" s="403">
        <f t="shared" si="480"/>
        <v>127756.57</v>
      </c>
      <c r="AN164" s="403">
        <f t="shared" si="480"/>
        <v>237115.24</v>
      </c>
      <c r="AO164" s="403">
        <f t="shared" si="480"/>
        <v>158167.25</v>
      </c>
      <c r="AP164" s="403">
        <f t="shared" si="480"/>
        <v>103015</v>
      </c>
      <c r="AQ164" s="403">
        <f t="shared" si="480"/>
        <v>155500</v>
      </c>
      <c r="AR164" s="403">
        <f t="shared" si="480"/>
        <v>167620.78</v>
      </c>
      <c r="AS164" s="403">
        <f t="shared" si="480"/>
        <v>191134.2</v>
      </c>
      <c r="AT164" s="403">
        <f t="shared" si="480"/>
        <v>283068.43</v>
      </c>
      <c r="AU164" s="403">
        <f t="shared" si="480"/>
        <v>114804.31</v>
      </c>
      <c r="AV164" s="403">
        <f t="shared" si="480"/>
        <v>109785.34</v>
      </c>
      <c r="AW164" s="403">
        <f t="shared" si="480"/>
        <v>48000</v>
      </c>
      <c r="AX164" s="403">
        <f t="shared" si="480"/>
        <v>164702</v>
      </c>
      <c r="AY164" s="403">
        <f t="shared" si="480"/>
        <v>223255</v>
      </c>
      <c r="AZ164" s="403">
        <f t="shared" si="480"/>
        <v>72000</v>
      </c>
      <c r="BA164" s="403">
        <f t="shared" si="480"/>
        <v>97799.52</v>
      </c>
      <c r="BB164" s="403">
        <f t="shared" si="480"/>
        <v>242596.66</v>
      </c>
      <c r="BC164" s="403">
        <f t="shared" si="480"/>
        <v>108292.85</v>
      </c>
      <c r="BD164" s="403">
        <f t="shared" si="480"/>
        <v>238900</v>
      </c>
      <c r="BE164" s="403">
        <f t="shared" si="480"/>
        <v>101455.9</v>
      </c>
      <c r="BF164" s="403">
        <f t="shared" si="480"/>
        <v>23511.76</v>
      </c>
      <c r="BG164" s="403">
        <f t="shared" si="480"/>
        <v>20008.84</v>
      </c>
      <c r="BH164" s="403">
        <f t="shared" si="480"/>
        <v>77858.98</v>
      </c>
      <c r="BI164" s="403">
        <f t="shared" si="480"/>
        <v>45000</v>
      </c>
      <c r="BJ164" s="403">
        <f t="shared" si="480"/>
        <v>124565</v>
      </c>
      <c r="BK164" s="403">
        <f t="shared" si="480"/>
        <v>25000</v>
      </c>
      <c r="BL164" s="403">
        <f t="shared" si="480"/>
        <v>29885</v>
      </c>
      <c r="BM164" s="403">
        <f t="shared" si="480"/>
        <v>33809.25</v>
      </c>
      <c r="BN164" s="403">
        <f t="shared" si="480"/>
        <v>10969.85</v>
      </c>
      <c r="BO164" s="403">
        <f t="shared" si="480"/>
        <v>77861.76</v>
      </c>
      <c r="BP164" s="403">
        <f t="shared" si="480"/>
        <v>10058</v>
      </c>
      <c r="BQ164" s="403"/>
      <c r="BR164" s="403">
        <f t="shared" ref="BR164:EC164" si="481">IF(and($A164-BR$124&gt;=0,$A164-BR$125&lt;0),BR$132,0)</f>
        <v>0</v>
      </c>
      <c r="BS164" s="403">
        <f t="shared" si="481"/>
        <v>0</v>
      </c>
      <c r="BT164" s="403">
        <f t="shared" si="481"/>
        <v>0</v>
      </c>
      <c r="BU164" s="403">
        <f t="shared" si="481"/>
        <v>0</v>
      </c>
      <c r="BV164" s="403">
        <f t="shared" si="481"/>
        <v>0</v>
      </c>
      <c r="BW164" s="403">
        <f t="shared" si="481"/>
        <v>0</v>
      </c>
      <c r="BX164" s="403">
        <f t="shared" si="481"/>
        <v>0</v>
      </c>
      <c r="BY164" s="403">
        <f t="shared" si="481"/>
        <v>0</v>
      </c>
      <c r="BZ164" s="403">
        <f t="shared" si="481"/>
        <v>0</v>
      </c>
      <c r="CA164" s="403">
        <f t="shared" si="481"/>
        <v>0</v>
      </c>
      <c r="CB164" s="403">
        <f t="shared" si="481"/>
        <v>0</v>
      </c>
      <c r="CC164" s="403">
        <f t="shared" si="481"/>
        <v>0</v>
      </c>
      <c r="CD164" s="403">
        <f t="shared" si="481"/>
        <v>0</v>
      </c>
      <c r="CE164" s="403">
        <f t="shared" si="481"/>
        <v>0</v>
      </c>
      <c r="CF164" s="403">
        <f t="shared" si="481"/>
        <v>0</v>
      </c>
      <c r="CG164" s="403">
        <f t="shared" si="481"/>
        <v>0</v>
      </c>
      <c r="CH164" s="403">
        <f t="shared" si="481"/>
        <v>0</v>
      </c>
      <c r="CI164" s="403">
        <f t="shared" si="481"/>
        <v>0</v>
      </c>
      <c r="CJ164" s="403">
        <f t="shared" si="481"/>
        <v>0</v>
      </c>
      <c r="CK164" s="403">
        <f t="shared" si="481"/>
        <v>0</v>
      </c>
      <c r="CL164" s="403">
        <f t="shared" si="481"/>
        <v>0</v>
      </c>
      <c r="CM164" s="403">
        <f t="shared" si="481"/>
        <v>0</v>
      </c>
      <c r="CN164" s="403">
        <f t="shared" si="481"/>
        <v>0</v>
      </c>
      <c r="CO164" s="403">
        <f t="shared" si="481"/>
        <v>0</v>
      </c>
      <c r="CP164" s="403">
        <f t="shared" si="481"/>
        <v>0</v>
      </c>
      <c r="CQ164" s="403">
        <f t="shared" si="481"/>
        <v>0</v>
      </c>
      <c r="CR164" s="403">
        <f t="shared" si="481"/>
        <v>0</v>
      </c>
      <c r="CS164" s="403">
        <f t="shared" si="481"/>
        <v>0</v>
      </c>
      <c r="CT164" s="403">
        <f t="shared" si="481"/>
        <v>0</v>
      </c>
      <c r="CU164" s="403">
        <f t="shared" si="481"/>
        <v>0</v>
      </c>
      <c r="CV164" s="403">
        <f t="shared" si="481"/>
        <v>0</v>
      </c>
      <c r="CW164" s="403">
        <f t="shared" si="481"/>
        <v>0</v>
      </c>
      <c r="CX164" s="403">
        <f t="shared" si="481"/>
        <v>0</v>
      </c>
      <c r="CY164" s="403">
        <f t="shared" si="481"/>
        <v>0</v>
      </c>
      <c r="CZ164" s="403">
        <f t="shared" si="481"/>
        <v>0</v>
      </c>
      <c r="DA164" s="403">
        <f t="shared" si="481"/>
        <v>0</v>
      </c>
      <c r="DB164" s="403">
        <f t="shared" si="481"/>
        <v>0</v>
      </c>
      <c r="DC164" s="403">
        <f t="shared" si="481"/>
        <v>0</v>
      </c>
      <c r="DD164" s="403">
        <f t="shared" si="481"/>
        <v>0</v>
      </c>
      <c r="DE164" s="403">
        <f t="shared" si="481"/>
        <v>0</v>
      </c>
      <c r="DF164" s="403">
        <f t="shared" si="481"/>
        <v>0</v>
      </c>
      <c r="DG164" s="403">
        <f t="shared" si="481"/>
        <v>0</v>
      </c>
      <c r="DH164" s="403">
        <f t="shared" si="481"/>
        <v>0</v>
      </c>
      <c r="DI164" s="403">
        <f t="shared" si="481"/>
        <v>0</v>
      </c>
      <c r="DJ164" s="403">
        <f t="shared" si="481"/>
        <v>0</v>
      </c>
      <c r="DK164" s="403">
        <f t="shared" si="481"/>
        <v>0</v>
      </c>
      <c r="DL164" s="403">
        <f t="shared" si="481"/>
        <v>0</v>
      </c>
      <c r="DM164" s="403">
        <f t="shared" si="481"/>
        <v>0</v>
      </c>
      <c r="DN164" s="403">
        <f t="shared" si="481"/>
        <v>0</v>
      </c>
      <c r="DO164" s="403">
        <f t="shared" si="481"/>
        <v>0</v>
      </c>
      <c r="DP164" s="403">
        <f t="shared" si="481"/>
        <v>0</v>
      </c>
      <c r="DQ164" s="403">
        <f t="shared" si="481"/>
        <v>0</v>
      </c>
      <c r="DR164" s="403">
        <f t="shared" si="481"/>
        <v>0</v>
      </c>
      <c r="DS164" s="403">
        <f t="shared" si="481"/>
        <v>0</v>
      </c>
      <c r="DT164" s="403">
        <f t="shared" si="481"/>
        <v>0</v>
      </c>
      <c r="DU164" s="403">
        <f t="shared" si="481"/>
        <v>0</v>
      </c>
      <c r="DV164" s="403">
        <f t="shared" si="481"/>
        <v>0</v>
      </c>
      <c r="DW164" s="403">
        <f t="shared" si="481"/>
        <v>0</v>
      </c>
      <c r="DX164" s="403">
        <f t="shared" si="481"/>
        <v>0</v>
      </c>
      <c r="DY164" s="403">
        <f t="shared" si="481"/>
        <v>0</v>
      </c>
      <c r="DZ164" s="403">
        <f t="shared" si="481"/>
        <v>0</v>
      </c>
      <c r="EA164" s="403">
        <f t="shared" si="481"/>
        <v>0</v>
      </c>
      <c r="EB164" s="403">
        <f t="shared" si="481"/>
        <v>0</v>
      </c>
      <c r="EC164" s="403">
        <f t="shared" si="481"/>
        <v>0</v>
      </c>
      <c r="ED164" s="403"/>
      <c r="EE164" s="403">
        <f t="shared" ref="EE164:GP164" si="482">IF(and($A164-EE$124&gt;=0,$A164-EE$125&lt;0),EE$132,0)</f>
        <v>0</v>
      </c>
      <c r="EF164" s="403">
        <f t="shared" si="482"/>
        <v>0</v>
      </c>
      <c r="EG164" s="403">
        <f t="shared" si="482"/>
        <v>0</v>
      </c>
      <c r="EH164" s="403">
        <f t="shared" si="482"/>
        <v>0</v>
      </c>
      <c r="EI164" s="403">
        <f t="shared" si="482"/>
        <v>0</v>
      </c>
      <c r="EJ164" s="403">
        <f t="shared" si="482"/>
        <v>0</v>
      </c>
      <c r="EK164" s="403">
        <f t="shared" si="482"/>
        <v>0</v>
      </c>
      <c r="EL164" s="403">
        <f t="shared" si="482"/>
        <v>0</v>
      </c>
      <c r="EM164" s="403">
        <f t="shared" si="482"/>
        <v>0</v>
      </c>
      <c r="EN164" s="403">
        <f t="shared" si="482"/>
        <v>0</v>
      </c>
      <c r="EO164" s="403">
        <f t="shared" si="482"/>
        <v>0</v>
      </c>
      <c r="EP164" s="403">
        <f t="shared" si="482"/>
        <v>0</v>
      </c>
      <c r="EQ164" s="403">
        <f t="shared" si="482"/>
        <v>0</v>
      </c>
      <c r="ER164" s="403">
        <f t="shared" si="482"/>
        <v>0</v>
      </c>
      <c r="ES164" s="403">
        <f t="shared" si="482"/>
        <v>0</v>
      </c>
      <c r="ET164" s="403">
        <f t="shared" si="482"/>
        <v>0</v>
      </c>
      <c r="EU164" s="403">
        <f t="shared" si="482"/>
        <v>0</v>
      </c>
      <c r="EV164" s="403">
        <f t="shared" si="482"/>
        <v>0</v>
      </c>
      <c r="EW164" s="403">
        <f t="shared" si="482"/>
        <v>0</v>
      </c>
      <c r="EX164" s="403">
        <f t="shared" si="482"/>
        <v>0</v>
      </c>
      <c r="EY164" s="403">
        <f t="shared" si="482"/>
        <v>0</v>
      </c>
      <c r="EZ164" s="403">
        <f t="shared" si="482"/>
        <v>0</v>
      </c>
      <c r="FA164" s="403">
        <f t="shared" si="482"/>
        <v>0</v>
      </c>
      <c r="FB164" s="403">
        <f t="shared" si="482"/>
        <v>0</v>
      </c>
      <c r="FC164" s="403">
        <f t="shared" si="482"/>
        <v>0</v>
      </c>
      <c r="FD164" s="403">
        <f t="shared" si="482"/>
        <v>0</v>
      </c>
      <c r="FE164" s="403">
        <f t="shared" si="482"/>
        <v>0</v>
      </c>
      <c r="FF164" s="403">
        <f t="shared" si="482"/>
        <v>0</v>
      </c>
      <c r="FG164" s="403">
        <f t="shared" si="482"/>
        <v>0</v>
      </c>
      <c r="FH164" s="403">
        <f t="shared" si="482"/>
        <v>0</v>
      </c>
      <c r="FI164" s="403">
        <f t="shared" si="482"/>
        <v>0</v>
      </c>
      <c r="FJ164" s="403">
        <f t="shared" si="482"/>
        <v>0</v>
      </c>
      <c r="FK164" s="403">
        <f t="shared" si="482"/>
        <v>0</v>
      </c>
      <c r="FL164" s="403">
        <f t="shared" si="482"/>
        <v>0</v>
      </c>
      <c r="FM164" s="403">
        <f t="shared" si="482"/>
        <v>0</v>
      </c>
      <c r="FN164" s="403">
        <f t="shared" si="482"/>
        <v>0</v>
      </c>
      <c r="FO164" s="403">
        <f t="shared" si="482"/>
        <v>0</v>
      </c>
      <c r="FP164" s="403">
        <f t="shared" si="482"/>
        <v>0</v>
      </c>
      <c r="FQ164" s="403">
        <f t="shared" si="482"/>
        <v>0</v>
      </c>
      <c r="FR164" s="403">
        <f t="shared" si="482"/>
        <v>0</v>
      </c>
      <c r="FS164" s="403">
        <f t="shared" si="482"/>
        <v>0</v>
      </c>
      <c r="FT164" s="403">
        <f t="shared" si="482"/>
        <v>0</v>
      </c>
      <c r="FU164" s="403">
        <f t="shared" si="482"/>
        <v>0</v>
      </c>
      <c r="FV164" s="403">
        <f t="shared" si="482"/>
        <v>0</v>
      </c>
      <c r="FW164" s="403">
        <f t="shared" si="482"/>
        <v>0</v>
      </c>
      <c r="FX164" s="403">
        <f t="shared" si="482"/>
        <v>0</v>
      </c>
      <c r="FY164" s="403">
        <f t="shared" si="482"/>
        <v>0</v>
      </c>
      <c r="FZ164" s="403">
        <f t="shared" si="482"/>
        <v>0</v>
      </c>
      <c r="GA164" s="403">
        <f t="shared" si="482"/>
        <v>0</v>
      </c>
      <c r="GB164" s="403">
        <f t="shared" si="482"/>
        <v>0</v>
      </c>
      <c r="GC164" s="403">
        <f t="shared" si="482"/>
        <v>0</v>
      </c>
      <c r="GD164" s="403">
        <f t="shared" si="482"/>
        <v>0</v>
      </c>
      <c r="GE164" s="403">
        <f t="shared" si="482"/>
        <v>0</v>
      </c>
      <c r="GF164" s="403">
        <f t="shared" si="482"/>
        <v>0</v>
      </c>
      <c r="GG164" s="403">
        <f t="shared" si="482"/>
        <v>0</v>
      </c>
      <c r="GH164" s="403">
        <f t="shared" si="482"/>
        <v>0</v>
      </c>
      <c r="GI164" s="403">
        <f t="shared" si="482"/>
        <v>0</v>
      </c>
      <c r="GJ164" s="403">
        <f t="shared" si="482"/>
        <v>0</v>
      </c>
      <c r="GK164" s="403">
        <f t="shared" si="482"/>
        <v>0</v>
      </c>
      <c r="GL164" s="403">
        <f t="shared" si="482"/>
        <v>0</v>
      </c>
      <c r="GM164" s="403">
        <f t="shared" si="482"/>
        <v>0</v>
      </c>
      <c r="GN164" s="403">
        <f t="shared" si="482"/>
        <v>0</v>
      </c>
      <c r="GO164" s="403">
        <f t="shared" si="482"/>
        <v>0</v>
      </c>
      <c r="GP164" s="403">
        <f t="shared" si="482"/>
        <v>0</v>
      </c>
      <c r="GQ164" s="403"/>
      <c r="GR164" s="403">
        <f t="shared" ref="GR164:JC164" si="483">IF(and($A164-GR$124&gt;=0,$A164-GR$125&lt;0),GR$132,0)</f>
        <v>0</v>
      </c>
      <c r="GS164" s="403">
        <f t="shared" si="483"/>
        <v>0</v>
      </c>
      <c r="GT164" s="403">
        <f t="shared" si="483"/>
        <v>0</v>
      </c>
      <c r="GU164" s="403">
        <f t="shared" si="483"/>
        <v>0</v>
      </c>
      <c r="GV164" s="403">
        <f t="shared" si="483"/>
        <v>0</v>
      </c>
      <c r="GW164" s="403">
        <f t="shared" si="483"/>
        <v>0</v>
      </c>
      <c r="GX164" s="403">
        <f t="shared" si="483"/>
        <v>0</v>
      </c>
      <c r="GY164" s="403">
        <f t="shared" si="483"/>
        <v>0</v>
      </c>
      <c r="GZ164" s="403">
        <f t="shared" si="483"/>
        <v>0</v>
      </c>
      <c r="HA164" s="403">
        <f t="shared" si="483"/>
        <v>0</v>
      </c>
      <c r="HB164" s="403">
        <f t="shared" si="483"/>
        <v>0</v>
      </c>
      <c r="HC164" s="403">
        <f t="shared" si="483"/>
        <v>0</v>
      </c>
      <c r="HD164" s="403">
        <f t="shared" si="483"/>
        <v>0</v>
      </c>
      <c r="HE164" s="403">
        <f t="shared" si="483"/>
        <v>0</v>
      </c>
      <c r="HF164" s="403">
        <f t="shared" si="483"/>
        <v>0</v>
      </c>
      <c r="HG164" s="403">
        <f t="shared" si="483"/>
        <v>0</v>
      </c>
      <c r="HH164" s="403">
        <f t="shared" si="483"/>
        <v>0</v>
      </c>
      <c r="HI164" s="403">
        <f t="shared" si="483"/>
        <v>0</v>
      </c>
      <c r="HJ164" s="403">
        <f t="shared" si="483"/>
        <v>0</v>
      </c>
      <c r="HK164" s="403">
        <f t="shared" si="483"/>
        <v>0</v>
      </c>
      <c r="HL164" s="403">
        <f t="shared" si="483"/>
        <v>0</v>
      </c>
      <c r="HM164" s="403">
        <f t="shared" si="483"/>
        <v>0</v>
      </c>
      <c r="HN164" s="403">
        <f t="shared" si="483"/>
        <v>0</v>
      </c>
      <c r="HO164" s="403">
        <f t="shared" si="483"/>
        <v>0</v>
      </c>
      <c r="HP164" s="403">
        <f t="shared" si="483"/>
        <v>0</v>
      </c>
      <c r="HQ164" s="403">
        <f t="shared" si="483"/>
        <v>0</v>
      </c>
      <c r="HR164" s="403">
        <f t="shared" si="483"/>
        <v>0</v>
      </c>
      <c r="HS164" s="403">
        <f t="shared" si="483"/>
        <v>0</v>
      </c>
      <c r="HT164" s="403">
        <f t="shared" si="483"/>
        <v>0</v>
      </c>
      <c r="HU164" s="403">
        <f t="shared" si="483"/>
        <v>0</v>
      </c>
      <c r="HV164" s="403">
        <f t="shared" si="483"/>
        <v>0</v>
      </c>
      <c r="HW164" s="403">
        <f t="shared" si="483"/>
        <v>0</v>
      </c>
      <c r="HX164" s="403">
        <f t="shared" si="483"/>
        <v>0</v>
      </c>
      <c r="HY164" s="403">
        <f t="shared" si="483"/>
        <v>0</v>
      </c>
      <c r="HZ164" s="403">
        <f t="shared" si="483"/>
        <v>0</v>
      </c>
      <c r="IA164" s="403">
        <f t="shared" si="483"/>
        <v>0</v>
      </c>
      <c r="IB164" s="403">
        <f t="shared" si="483"/>
        <v>0</v>
      </c>
      <c r="IC164" s="403">
        <f t="shared" si="483"/>
        <v>0</v>
      </c>
      <c r="ID164" s="403">
        <f t="shared" si="483"/>
        <v>0</v>
      </c>
      <c r="IE164" s="403">
        <f t="shared" si="483"/>
        <v>0</v>
      </c>
      <c r="IF164" s="403">
        <f t="shared" si="483"/>
        <v>0</v>
      </c>
      <c r="IG164" s="403">
        <f t="shared" si="483"/>
        <v>0</v>
      </c>
      <c r="IH164" s="403">
        <f t="shared" si="483"/>
        <v>0</v>
      </c>
      <c r="II164" s="403">
        <f t="shared" si="483"/>
        <v>0</v>
      </c>
      <c r="IJ164" s="403">
        <f t="shared" si="483"/>
        <v>0</v>
      </c>
      <c r="IK164" s="403">
        <f t="shared" si="483"/>
        <v>0</v>
      </c>
      <c r="IL164" s="403">
        <f t="shared" si="483"/>
        <v>0</v>
      </c>
      <c r="IM164" s="403">
        <f t="shared" si="483"/>
        <v>0</v>
      </c>
      <c r="IN164" s="403">
        <f t="shared" si="483"/>
        <v>0</v>
      </c>
      <c r="IO164" s="403">
        <f t="shared" si="483"/>
        <v>0</v>
      </c>
      <c r="IP164" s="403">
        <f t="shared" si="483"/>
        <v>0</v>
      </c>
      <c r="IQ164" s="403">
        <f t="shared" si="483"/>
        <v>0</v>
      </c>
      <c r="IR164" s="403">
        <f t="shared" si="483"/>
        <v>0</v>
      </c>
      <c r="IS164" s="403">
        <f t="shared" si="483"/>
        <v>0</v>
      </c>
      <c r="IT164" s="403">
        <f t="shared" si="483"/>
        <v>0</v>
      </c>
      <c r="IU164" s="403">
        <f t="shared" si="483"/>
        <v>0</v>
      </c>
      <c r="IV164" s="403">
        <f t="shared" si="483"/>
        <v>0</v>
      </c>
      <c r="IW164" s="403">
        <f t="shared" si="483"/>
        <v>0</v>
      </c>
      <c r="IX164" s="403">
        <f t="shared" si="483"/>
        <v>0</v>
      </c>
      <c r="IY164" s="403">
        <f t="shared" si="483"/>
        <v>0</v>
      </c>
      <c r="IZ164" s="403">
        <f t="shared" si="483"/>
        <v>0</v>
      </c>
      <c r="JA164" s="403">
        <f t="shared" si="483"/>
        <v>0</v>
      </c>
      <c r="JB164" s="403">
        <f t="shared" si="483"/>
        <v>0</v>
      </c>
      <c r="JC164" s="403">
        <f t="shared" si="483"/>
        <v>0</v>
      </c>
      <c r="JD164" s="403"/>
      <c r="JE164" s="403">
        <f t="shared" ref="JE164:LP164" si="484">IF(and($A164-JE$124&gt;=0,$A164-JE$125&lt;0),JE$132,0)</f>
        <v>0</v>
      </c>
      <c r="JF164" s="403">
        <f t="shared" si="484"/>
        <v>0</v>
      </c>
      <c r="JG164" s="403">
        <f t="shared" si="484"/>
        <v>0</v>
      </c>
      <c r="JH164" s="403">
        <f t="shared" si="484"/>
        <v>0</v>
      </c>
      <c r="JI164" s="403">
        <f t="shared" si="484"/>
        <v>0</v>
      </c>
      <c r="JJ164" s="403">
        <f t="shared" si="484"/>
        <v>0</v>
      </c>
      <c r="JK164" s="403">
        <f t="shared" si="484"/>
        <v>0</v>
      </c>
      <c r="JL164" s="403">
        <f t="shared" si="484"/>
        <v>0</v>
      </c>
      <c r="JM164" s="403">
        <f t="shared" si="484"/>
        <v>0</v>
      </c>
      <c r="JN164" s="403">
        <f t="shared" si="484"/>
        <v>0</v>
      </c>
      <c r="JO164" s="403">
        <f t="shared" si="484"/>
        <v>0</v>
      </c>
      <c r="JP164" s="403">
        <f t="shared" si="484"/>
        <v>0</v>
      </c>
      <c r="JQ164" s="403">
        <f t="shared" si="484"/>
        <v>0</v>
      </c>
      <c r="JR164" s="403">
        <f t="shared" si="484"/>
        <v>0</v>
      </c>
      <c r="JS164" s="403">
        <f t="shared" si="484"/>
        <v>0</v>
      </c>
      <c r="JT164" s="403">
        <f t="shared" si="484"/>
        <v>0</v>
      </c>
      <c r="JU164" s="403">
        <f t="shared" si="484"/>
        <v>0</v>
      </c>
      <c r="JV164" s="403">
        <f t="shared" si="484"/>
        <v>0</v>
      </c>
      <c r="JW164" s="403">
        <f t="shared" si="484"/>
        <v>0</v>
      </c>
      <c r="JX164" s="403">
        <f t="shared" si="484"/>
        <v>0</v>
      </c>
      <c r="JY164" s="403">
        <f t="shared" si="484"/>
        <v>0</v>
      </c>
      <c r="JZ164" s="403">
        <f t="shared" si="484"/>
        <v>0</v>
      </c>
      <c r="KA164" s="403">
        <f t="shared" si="484"/>
        <v>0</v>
      </c>
      <c r="KB164" s="403">
        <f t="shared" si="484"/>
        <v>0</v>
      </c>
      <c r="KC164" s="403">
        <f t="shared" si="484"/>
        <v>0</v>
      </c>
      <c r="KD164" s="403">
        <f t="shared" si="484"/>
        <v>0</v>
      </c>
      <c r="KE164" s="403">
        <f t="shared" si="484"/>
        <v>0</v>
      </c>
      <c r="KF164" s="403">
        <f t="shared" si="484"/>
        <v>0</v>
      </c>
      <c r="KG164" s="403">
        <f t="shared" si="484"/>
        <v>0</v>
      </c>
      <c r="KH164" s="403">
        <f t="shared" si="484"/>
        <v>0</v>
      </c>
      <c r="KI164" s="403">
        <f t="shared" si="484"/>
        <v>0</v>
      </c>
      <c r="KJ164" s="403">
        <f t="shared" si="484"/>
        <v>0</v>
      </c>
      <c r="KK164" s="403">
        <f t="shared" si="484"/>
        <v>0</v>
      </c>
      <c r="KL164" s="403">
        <f t="shared" si="484"/>
        <v>0</v>
      </c>
      <c r="KM164" s="403">
        <f t="shared" si="484"/>
        <v>0</v>
      </c>
      <c r="KN164" s="403">
        <f t="shared" si="484"/>
        <v>0</v>
      </c>
      <c r="KO164" s="403">
        <f t="shared" si="484"/>
        <v>0</v>
      </c>
      <c r="KP164" s="403">
        <f t="shared" si="484"/>
        <v>0</v>
      </c>
      <c r="KQ164" s="403">
        <f t="shared" si="484"/>
        <v>0</v>
      </c>
      <c r="KR164" s="403">
        <f t="shared" si="484"/>
        <v>0</v>
      </c>
      <c r="KS164" s="403">
        <f t="shared" si="484"/>
        <v>0</v>
      </c>
      <c r="KT164" s="403">
        <f t="shared" si="484"/>
        <v>0</v>
      </c>
      <c r="KU164" s="403">
        <f t="shared" si="484"/>
        <v>0</v>
      </c>
      <c r="KV164" s="403">
        <f t="shared" si="484"/>
        <v>0</v>
      </c>
      <c r="KW164" s="403">
        <f t="shared" si="484"/>
        <v>0</v>
      </c>
      <c r="KX164" s="403">
        <f t="shared" si="484"/>
        <v>0</v>
      </c>
      <c r="KY164" s="403">
        <f t="shared" si="484"/>
        <v>0</v>
      </c>
      <c r="KZ164" s="403">
        <f t="shared" si="484"/>
        <v>0</v>
      </c>
      <c r="LA164" s="403">
        <f t="shared" si="484"/>
        <v>0</v>
      </c>
      <c r="LB164" s="403">
        <f t="shared" si="484"/>
        <v>0</v>
      </c>
      <c r="LC164" s="403">
        <f t="shared" si="484"/>
        <v>0</v>
      </c>
      <c r="LD164" s="403">
        <f t="shared" si="484"/>
        <v>0</v>
      </c>
      <c r="LE164" s="403">
        <f t="shared" si="484"/>
        <v>0</v>
      </c>
      <c r="LF164" s="403">
        <f t="shared" si="484"/>
        <v>0</v>
      </c>
      <c r="LG164" s="403">
        <f t="shared" si="484"/>
        <v>0</v>
      </c>
      <c r="LH164" s="403">
        <f t="shared" si="484"/>
        <v>0</v>
      </c>
      <c r="LI164" s="403">
        <f t="shared" si="484"/>
        <v>0</v>
      </c>
      <c r="LJ164" s="403">
        <f t="shared" si="484"/>
        <v>0</v>
      </c>
      <c r="LK164" s="403">
        <f t="shared" si="484"/>
        <v>0</v>
      </c>
      <c r="LL164" s="403">
        <f t="shared" si="484"/>
        <v>0</v>
      </c>
      <c r="LM164" s="403">
        <f t="shared" si="484"/>
        <v>0</v>
      </c>
      <c r="LN164" s="403">
        <f t="shared" si="484"/>
        <v>0</v>
      </c>
      <c r="LO164" s="403">
        <f t="shared" si="484"/>
        <v>0</v>
      </c>
      <c r="LP164" s="403">
        <f t="shared" si="484"/>
        <v>0</v>
      </c>
    </row>
    <row r="165">
      <c r="A165" s="331" t="str">
        <f t="shared" si="327"/>
        <v>06-2030</v>
      </c>
      <c r="B165" s="346">
        <f t="shared" si="333"/>
        <v>8160419.69</v>
      </c>
      <c r="C165" s="346">
        <f t="shared" si="334"/>
        <v>1.001234056</v>
      </c>
      <c r="D165" s="346"/>
      <c r="E165" s="403">
        <f t="shared" ref="E165:BP165" si="485">IF(and($A165-E$124&gt;=0,$A165-E$125&lt;0),E$132,0)</f>
        <v>121708.41</v>
      </c>
      <c r="F165" s="403">
        <f t="shared" si="485"/>
        <v>90594.48</v>
      </c>
      <c r="G165" s="403">
        <f t="shared" si="485"/>
        <v>120000</v>
      </c>
      <c r="H165" s="403">
        <f t="shared" si="485"/>
        <v>129552.28</v>
      </c>
      <c r="I165" s="403">
        <f t="shared" si="485"/>
        <v>107000</v>
      </c>
      <c r="J165" s="403">
        <f t="shared" si="485"/>
        <v>103565</v>
      </c>
      <c r="K165" s="403">
        <f t="shared" si="485"/>
        <v>128418.77</v>
      </c>
      <c r="L165" s="403">
        <f t="shared" si="485"/>
        <v>87232.36</v>
      </c>
      <c r="M165" s="403">
        <f t="shared" si="485"/>
        <v>99881.32</v>
      </c>
      <c r="N165" s="403">
        <f t="shared" si="485"/>
        <v>223221.57</v>
      </c>
      <c r="O165" s="403">
        <f t="shared" si="485"/>
        <v>180593.29</v>
      </c>
      <c r="P165" s="403">
        <f t="shared" si="485"/>
        <v>91968.82</v>
      </c>
      <c r="Q165" s="403">
        <f t="shared" si="485"/>
        <v>102434.8</v>
      </c>
      <c r="R165" s="403">
        <f t="shared" si="485"/>
        <v>181860.19</v>
      </c>
      <c r="S165" s="403">
        <f t="shared" si="485"/>
        <v>208031.99</v>
      </c>
      <c r="T165" s="403">
        <f t="shared" si="485"/>
        <v>217515.94</v>
      </c>
      <c r="U165" s="403">
        <f t="shared" si="485"/>
        <v>195596.52</v>
      </c>
      <c r="V165" s="403">
        <f t="shared" si="485"/>
        <v>184028.25</v>
      </c>
      <c r="W165" s="403">
        <f t="shared" si="485"/>
        <v>168878.71</v>
      </c>
      <c r="X165" s="403">
        <f t="shared" si="485"/>
        <v>162441.03</v>
      </c>
      <c r="Y165" s="403">
        <f t="shared" si="485"/>
        <v>134043.44</v>
      </c>
      <c r="Z165" s="403">
        <f t="shared" si="485"/>
        <v>835.25</v>
      </c>
      <c r="AA165" s="403">
        <f t="shared" si="485"/>
        <v>175069.23</v>
      </c>
      <c r="AB165" s="403">
        <f t="shared" si="485"/>
        <v>159907.69</v>
      </c>
      <c r="AC165" s="403">
        <f t="shared" si="485"/>
        <v>183879.61</v>
      </c>
      <c r="AD165" s="403">
        <f t="shared" si="485"/>
        <v>184851.11</v>
      </c>
      <c r="AE165" s="403">
        <f t="shared" si="485"/>
        <v>240730.29</v>
      </c>
      <c r="AF165" s="403">
        <f t="shared" si="485"/>
        <v>112998.23</v>
      </c>
      <c r="AG165" s="403">
        <f t="shared" si="485"/>
        <v>126237</v>
      </c>
      <c r="AH165" s="403">
        <f t="shared" si="485"/>
        <v>9142.22</v>
      </c>
      <c r="AI165" s="403">
        <f t="shared" si="485"/>
        <v>186686.77</v>
      </c>
      <c r="AJ165" s="403">
        <f t="shared" si="485"/>
        <v>42000</v>
      </c>
      <c r="AK165" s="403">
        <f t="shared" si="485"/>
        <v>271017.63</v>
      </c>
      <c r="AL165" s="403">
        <f t="shared" si="485"/>
        <v>5000</v>
      </c>
      <c r="AM165" s="403">
        <f t="shared" si="485"/>
        <v>127756.57</v>
      </c>
      <c r="AN165" s="403">
        <f t="shared" si="485"/>
        <v>237115.24</v>
      </c>
      <c r="AO165" s="403">
        <f t="shared" si="485"/>
        <v>158167.25</v>
      </c>
      <c r="AP165" s="403">
        <f t="shared" si="485"/>
        <v>103015</v>
      </c>
      <c r="AQ165" s="403">
        <f t="shared" si="485"/>
        <v>155500</v>
      </c>
      <c r="AR165" s="403">
        <f t="shared" si="485"/>
        <v>167620.78</v>
      </c>
      <c r="AS165" s="403">
        <f t="shared" si="485"/>
        <v>191134.2</v>
      </c>
      <c r="AT165" s="403">
        <f t="shared" si="485"/>
        <v>283068.43</v>
      </c>
      <c r="AU165" s="403">
        <f t="shared" si="485"/>
        <v>114804.31</v>
      </c>
      <c r="AV165" s="403">
        <f t="shared" si="485"/>
        <v>109785.34</v>
      </c>
      <c r="AW165" s="403">
        <f t="shared" si="485"/>
        <v>48000</v>
      </c>
      <c r="AX165" s="403">
        <f t="shared" si="485"/>
        <v>164702</v>
      </c>
      <c r="AY165" s="403">
        <f t="shared" si="485"/>
        <v>223255</v>
      </c>
      <c r="AZ165" s="403">
        <f t="shared" si="485"/>
        <v>72000</v>
      </c>
      <c r="BA165" s="403">
        <f t="shared" si="485"/>
        <v>97799.52</v>
      </c>
      <c r="BB165" s="403">
        <f t="shared" si="485"/>
        <v>242596.66</v>
      </c>
      <c r="BC165" s="403">
        <f t="shared" si="485"/>
        <v>108292.85</v>
      </c>
      <c r="BD165" s="403">
        <f t="shared" si="485"/>
        <v>238900</v>
      </c>
      <c r="BE165" s="403">
        <f t="shared" si="485"/>
        <v>101455.9</v>
      </c>
      <c r="BF165" s="403">
        <f t="shared" si="485"/>
        <v>23511.76</v>
      </c>
      <c r="BG165" s="403">
        <f t="shared" si="485"/>
        <v>20008.84</v>
      </c>
      <c r="BH165" s="403">
        <f t="shared" si="485"/>
        <v>77858.98</v>
      </c>
      <c r="BI165" s="403">
        <f t="shared" si="485"/>
        <v>45000</v>
      </c>
      <c r="BJ165" s="403">
        <f t="shared" si="485"/>
        <v>124565</v>
      </c>
      <c r="BK165" s="403">
        <f t="shared" si="485"/>
        <v>25000</v>
      </c>
      <c r="BL165" s="403">
        <f t="shared" si="485"/>
        <v>29885</v>
      </c>
      <c r="BM165" s="403">
        <f t="shared" si="485"/>
        <v>33809.25</v>
      </c>
      <c r="BN165" s="403">
        <f t="shared" si="485"/>
        <v>10969.85</v>
      </c>
      <c r="BO165" s="403">
        <f t="shared" si="485"/>
        <v>77861.76</v>
      </c>
      <c r="BP165" s="403">
        <f t="shared" si="485"/>
        <v>10058</v>
      </c>
      <c r="BQ165" s="403"/>
      <c r="BR165" s="403">
        <f t="shared" ref="BR165:EC165" si="486">IF(and($A165-BR$124&gt;=0,$A165-BR$125&lt;0),BR$132,0)</f>
        <v>0</v>
      </c>
      <c r="BS165" s="403">
        <f t="shared" si="486"/>
        <v>0</v>
      </c>
      <c r="BT165" s="403">
        <f t="shared" si="486"/>
        <v>0</v>
      </c>
      <c r="BU165" s="403">
        <f t="shared" si="486"/>
        <v>0</v>
      </c>
      <c r="BV165" s="403">
        <f t="shared" si="486"/>
        <v>0</v>
      </c>
      <c r="BW165" s="403">
        <f t="shared" si="486"/>
        <v>0</v>
      </c>
      <c r="BX165" s="403">
        <f t="shared" si="486"/>
        <v>0</v>
      </c>
      <c r="BY165" s="403">
        <f t="shared" si="486"/>
        <v>0</v>
      </c>
      <c r="BZ165" s="403">
        <f t="shared" si="486"/>
        <v>0</v>
      </c>
      <c r="CA165" s="403">
        <f t="shared" si="486"/>
        <v>0</v>
      </c>
      <c r="CB165" s="403">
        <f t="shared" si="486"/>
        <v>0</v>
      </c>
      <c r="CC165" s="403">
        <f t="shared" si="486"/>
        <v>0</v>
      </c>
      <c r="CD165" s="403">
        <f t="shared" si="486"/>
        <v>0</v>
      </c>
      <c r="CE165" s="403">
        <f t="shared" si="486"/>
        <v>0</v>
      </c>
      <c r="CF165" s="403">
        <f t="shared" si="486"/>
        <v>0</v>
      </c>
      <c r="CG165" s="403">
        <f t="shared" si="486"/>
        <v>0</v>
      </c>
      <c r="CH165" s="403">
        <f t="shared" si="486"/>
        <v>0</v>
      </c>
      <c r="CI165" s="403">
        <f t="shared" si="486"/>
        <v>0</v>
      </c>
      <c r="CJ165" s="403">
        <f t="shared" si="486"/>
        <v>0</v>
      </c>
      <c r="CK165" s="403">
        <f t="shared" si="486"/>
        <v>0</v>
      </c>
      <c r="CL165" s="403">
        <f t="shared" si="486"/>
        <v>0</v>
      </c>
      <c r="CM165" s="403">
        <f t="shared" si="486"/>
        <v>0</v>
      </c>
      <c r="CN165" s="403">
        <f t="shared" si="486"/>
        <v>0</v>
      </c>
      <c r="CO165" s="403">
        <f t="shared" si="486"/>
        <v>0</v>
      </c>
      <c r="CP165" s="403">
        <f t="shared" si="486"/>
        <v>0</v>
      </c>
      <c r="CQ165" s="403">
        <f t="shared" si="486"/>
        <v>0</v>
      </c>
      <c r="CR165" s="403">
        <f t="shared" si="486"/>
        <v>0</v>
      </c>
      <c r="CS165" s="403">
        <f t="shared" si="486"/>
        <v>0</v>
      </c>
      <c r="CT165" s="403">
        <f t="shared" si="486"/>
        <v>0</v>
      </c>
      <c r="CU165" s="403">
        <f t="shared" si="486"/>
        <v>0</v>
      </c>
      <c r="CV165" s="403">
        <f t="shared" si="486"/>
        <v>0</v>
      </c>
      <c r="CW165" s="403">
        <f t="shared" si="486"/>
        <v>0</v>
      </c>
      <c r="CX165" s="403">
        <f t="shared" si="486"/>
        <v>0</v>
      </c>
      <c r="CY165" s="403">
        <f t="shared" si="486"/>
        <v>0</v>
      </c>
      <c r="CZ165" s="403">
        <f t="shared" si="486"/>
        <v>0</v>
      </c>
      <c r="DA165" s="403">
        <f t="shared" si="486"/>
        <v>0</v>
      </c>
      <c r="DB165" s="403">
        <f t="shared" si="486"/>
        <v>0</v>
      </c>
      <c r="DC165" s="403">
        <f t="shared" si="486"/>
        <v>0</v>
      </c>
      <c r="DD165" s="403">
        <f t="shared" si="486"/>
        <v>0</v>
      </c>
      <c r="DE165" s="403">
        <f t="shared" si="486"/>
        <v>0</v>
      </c>
      <c r="DF165" s="403">
        <f t="shared" si="486"/>
        <v>0</v>
      </c>
      <c r="DG165" s="403">
        <f t="shared" si="486"/>
        <v>0</v>
      </c>
      <c r="DH165" s="403">
        <f t="shared" si="486"/>
        <v>0</v>
      </c>
      <c r="DI165" s="403">
        <f t="shared" si="486"/>
        <v>0</v>
      </c>
      <c r="DJ165" s="403">
        <f t="shared" si="486"/>
        <v>0</v>
      </c>
      <c r="DK165" s="403">
        <f t="shared" si="486"/>
        <v>0</v>
      </c>
      <c r="DL165" s="403">
        <f t="shared" si="486"/>
        <v>0</v>
      </c>
      <c r="DM165" s="403">
        <f t="shared" si="486"/>
        <v>0</v>
      </c>
      <c r="DN165" s="403">
        <f t="shared" si="486"/>
        <v>0</v>
      </c>
      <c r="DO165" s="403">
        <f t="shared" si="486"/>
        <v>0</v>
      </c>
      <c r="DP165" s="403">
        <f t="shared" si="486"/>
        <v>0</v>
      </c>
      <c r="DQ165" s="403">
        <f t="shared" si="486"/>
        <v>0</v>
      </c>
      <c r="DR165" s="403">
        <f t="shared" si="486"/>
        <v>0</v>
      </c>
      <c r="DS165" s="403">
        <f t="shared" si="486"/>
        <v>0</v>
      </c>
      <c r="DT165" s="403">
        <f t="shared" si="486"/>
        <v>0</v>
      </c>
      <c r="DU165" s="403">
        <f t="shared" si="486"/>
        <v>0</v>
      </c>
      <c r="DV165" s="403">
        <f t="shared" si="486"/>
        <v>0</v>
      </c>
      <c r="DW165" s="403">
        <f t="shared" si="486"/>
        <v>0</v>
      </c>
      <c r="DX165" s="403">
        <f t="shared" si="486"/>
        <v>0</v>
      </c>
      <c r="DY165" s="403">
        <f t="shared" si="486"/>
        <v>0</v>
      </c>
      <c r="DZ165" s="403">
        <f t="shared" si="486"/>
        <v>0</v>
      </c>
      <c r="EA165" s="403">
        <f t="shared" si="486"/>
        <v>0</v>
      </c>
      <c r="EB165" s="403">
        <f t="shared" si="486"/>
        <v>0</v>
      </c>
      <c r="EC165" s="403">
        <f t="shared" si="486"/>
        <v>0</v>
      </c>
      <c r="ED165" s="403"/>
      <c r="EE165" s="403">
        <f t="shared" ref="EE165:GP165" si="487">IF(and($A165-EE$124&gt;=0,$A165-EE$125&lt;0),EE$132,0)</f>
        <v>0</v>
      </c>
      <c r="EF165" s="403">
        <f t="shared" si="487"/>
        <v>0</v>
      </c>
      <c r="EG165" s="403">
        <f t="shared" si="487"/>
        <v>0</v>
      </c>
      <c r="EH165" s="403">
        <f t="shared" si="487"/>
        <v>0</v>
      </c>
      <c r="EI165" s="403">
        <f t="shared" si="487"/>
        <v>0</v>
      </c>
      <c r="EJ165" s="403">
        <f t="shared" si="487"/>
        <v>0</v>
      </c>
      <c r="EK165" s="403">
        <f t="shared" si="487"/>
        <v>0</v>
      </c>
      <c r="EL165" s="403">
        <f t="shared" si="487"/>
        <v>0</v>
      </c>
      <c r="EM165" s="403">
        <f t="shared" si="487"/>
        <v>0</v>
      </c>
      <c r="EN165" s="403">
        <f t="shared" si="487"/>
        <v>0</v>
      </c>
      <c r="EO165" s="403">
        <f t="shared" si="487"/>
        <v>0</v>
      </c>
      <c r="EP165" s="403">
        <f t="shared" si="487"/>
        <v>0</v>
      </c>
      <c r="EQ165" s="403">
        <f t="shared" si="487"/>
        <v>0</v>
      </c>
      <c r="ER165" s="403">
        <f t="shared" si="487"/>
        <v>0</v>
      </c>
      <c r="ES165" s="403">
        <f t="shared" si="487"/>
        <v>0</v>
      </c>
      <c r="ET165" s="403">
        <f t="shared" si="487"/>
        <v>0</v>
      </c>
      <c r="EU165" s="403">
        <f t="shared" si="487"/>
        <v>0</v>
      </c>
      <c r="EV165" s="403">
        <f t="shared" si="487"/>
        <v>0</v>
      </c>
      <c r="EW165" s="403">
        <f t="shared" si="487"/>
        <v>0</v>
      </c>
      <c r="EX165" s="403">
        <f t="shared" si="487"/>
        <v>0</v>
      </c>
      <c r="EY165" s="403">
        <f t="shared" si="487"/>
        <v>0</v>
      </c>
      <c r="EZ165" s="403">
        <f t="shared" si="487"/>
        <v>0</v>
      </c>
      <c r="FA165" s="403">
        <f t="shared" si="487"/>
        <v>0</v>
      </c>
      <c r="FB165" s="403">
        <f t="shared" si="487"/>
        <v>0</v>
      </c>
      <c r="FC165" s="403">
        <f t="shared" si="487"/>
        <v>0</v>
      </c>
      <c r="FD165" s="403">
        <f t="shared" si="487"/>
        <v>0</v>
      </c>
      <c r="FE165" s="403">
        <f t="shared" si="487"/>
        <v>0</v>
      </c>
      <c r="FF165" s="403">
        <f t="shared" si="487"/>
        <v>0</v>
      </c>
      <c r="FG165" s="403">
        <f t="shared" si="487"/>
        <v>0</v>
      </c>
      <c r="FH165" s="403">
        <f t="shared" si="487"/>
        <v>0</v>
      </c>
      <c r="FI165" s="403">
        <f t="shared" si="487"/>
        <v>0</v>
      </c>
      <c r="FJ165" s="403">
        <f t="shared" si="487"/>
        <v>0</v>
      </c>
      <c r="FK165" s="403">
        <f t="shared" si="487"/>
        <v>0</v>
      </c>
      <c r="FL165" s="403">
        <f t="shared" si="487"/>
        <v>0</v>
      </c>
      <c r="FM165" s="403">
        <f t="shared" si="487"/>
        <v>0</v>
      </c>
      <c r="FN165" s="403">
        <f t="shared" si="487"/>
        <v>0</v>
      </c>
      <c r="FO165" s="403">
        <f t="shared" si="487"/>
        <v>0</v>
      </c>
      <c r="FP165" s="403">
        <f t="shared" si="487"/>
        <v>0</v>
      </c>
      <c r="FQ165" s="403">
        <f t="shared" si="487"/>
        <v>0</v>
      </c>
      <c r="FR165" s="403">
        <f t="shared" si="487"/>
        <v>0</v>
      </c>
      <c r="FS165" s="403">
        <f t="shared" si="487"/>
        <v>0</v>
      </c>
      <c r="FT165" s="403">
        <f t="shared" si="487"/>
        <v>0</v>
      </c>
      <c r="FU165" s="403">
        <f t="shared" si="487"/>
        <v>0</v>
      </c>
      <c r="FV165" s="403">
        <f t="shared" si="487"/>
        <v>0</v>
      </c>
      <c r="FW165" s="403">
        <f t="shared" si="487"/>
        <v>0</v>
      </c>
      <c r="FX165" s="403">
        <f t="shared" si="487"/>
        <v>0</v>
      </c>
      <c r="FY165" s="403">
        <f t="shared" si="487"/>
        <v>0</v>
      </c>
      <c r="FZ165" s="403">
        <f t="shared" si="487"/>
        <v>0</v>
      </c>
      <c r="GA165" s="403">
        <f t="shared" si="487"/>
        <v>0</v>
      </c>
      <c r="GB165" s="403">
        <f t="shared" si="487"/>
        <v>0</v>
      </c>
      <c r="GC165" s="403">
        <f t="shared" si="487"/>
        <v>0</v>
      </c>
      <c r="GD165" s="403">
        <f t="shared" si="487"/>
        <v>0</v>
      </c>
      <c r="GE165" s="403">
        <f t="shared" si="487"/>
        <v>0</v>
      </c>
      <c r="GF165" s="403">
        <f t="shared" si="487"/>
        <v>0</v>
      </c>
      <c r="GG165" s="403">
        <f t="shared" si="487"/>
        <v>0</v>
      </c>
      <c r="GH165" s="403">
        <f t="shared" si="487"/>
        <v>0</v>
      </c>
      <c r="GI165" s="403">
        <f t="shared" si="487"/>
        <v>0</v>
      </c>
      <c r="GJ165" s="403">
        <f t="shared" si="487"/>
        <v>0</v>
      </c>
      <c r="GK165" s="403">
        <f t="shared" si="487"/>
        <v>0</v>
      </c>
      <c r="GL165" s="403">
        <f t="shared" si="487"/>
        <v>0</v>
      </c>
      <c r="GM165" s="403">
        <f t="shared" si="487"/>
        <v>0</v>
      </c>
      <c r="GN165" s="403">
        <f t="shared" si="487"/>
        <v>0</v>
      </c>
      <c r="GO165" s="403">
        <f t="shared" si="487"/>
        <v>0</v>
      </c>
      <c r="GP165" s="403">
        <f t="shared" si="487"/>
        <v>0</v>
      </c>
      <c r="GQ165" s="403"/>
      <c r="GR165" s="403">
        <f t="shared" ref="GR165:JC165" si="488">IF(and($A165-GR$124&gt;=0,$A165-GR$125&lt;0),GR$132,0)</f>
        <v>0</v>
      </c>
      <c r="GS165" s="403">
        <f t="shared" si="488"/>
        <v>0</v>
      </c>
      <c r="GT165" s="403">
        <f t="shared" si="488"/>
        <v>0</v>
      </c>
      <c r="GU165" s="403">
        <f t="shared" si="488"/>
        <v>0</v>
      </c>
      <c r="GV165" s="403">
        <f t="shared" si="488"/>
        <v>0</v>
      </c>
      <c r="GW165" s="403">
        <f t="shared" si="488"/>
        <v>0</v>
      </c>
      <c r="GX165" s="403">
        <f t="shared" si="488"/>
        <v>0</v>
      </c>
      <c r="GY165" s="403">
        <f t="shared" si="488"/>
        <v>0</v>
      </c>
      <c r="GZ165" s="403">
        <f t="shared" si="488"/>
        <v>0</v>
      </c>
      <c r="HA165" s="403">
        <f t="shared" si="488"/>
        <v>0</v>
      </c>
      <c r="HB165" s="403">
        <f t="shared" si="488"/>
        <v>0</v>
      </c>
      <c r="HC165" s="403">
        <f t="shared" si="488"/>
        <v>0</v>
      </c>
      <c r="HD165" s="403">
        <f t="shared" si="488"/>
        <v>0</v>
      </c>
      <c r="HE165" s="403">
        <f t="shared" si="488"/>
        <v>0</v>
      </c>
      <c r="HF165" s="403">
        <f t="shared" si="488"/>
        <v>0</v>
      </c>
      <c r="HG165" s="403">
        <f t="shared" si="488"/>
        <v>0</v>
      </c>
      <c r="HH165" s="403">
        <f t="shared" si="488"/>
        <v>0</v>
      </c>
      <c r="HI165" s="403">
        <f t="shared" si="488"/>
        <v>0</v>
      </c>
      <c r="HJ165" s="403">
        <f t="shared" si="488"/>
        <v>0</v>
      </c>
      <c r="HK165" s="403">
        <f t="shared" si="488"/>
        <v>0</v>
      </c>
      <c r="HL165" s="403">
        <f t="shared" si="488"/>
        <v>0</v>
      </c>
      <c r="HM165" s="403">
        <f t="shared" si="488"/>
        <v>0</v>
      </c>
      <c r="HN165" s="403">
        <f t="shared" si="488"/>
        <v>0</v>
      </c>
      <c r="HO165" s="403">
        <f t="shared" si="488"/>
        <v>0</v>
      </c>
      <c r="HP165" s="403">
        <f t="shared" si="488"/>
        <v>0</v>
      </c>
      <c r="HQ165" s="403">
        <f t="shared" si="488"/>
        <v>0</v>
      </c>
      <c r="HR165" s="403">
        <f t="shared" si="488"/>
        <v>0</v>
      </c>
      <c r="HS165" s="403">
        <f t="shared" si="488"/>
        <v>0</v>
      </c>
      <c r="HT165" s="403">
        <f t="shared" si="488"/>
        <v>0</v>
      </c>
      <c r="HU165" s="403">
        <f t="shared" si="488"/>
        <v>0</v>
      </c>
      <c r="HV165" s="403">
        <f t="shared" si="488"/>
        <v>0</v>
      </c>
      <c r="HW165" s="403">
        <f t="shared" si="488"/>
        <v>0</v>
      </c>
      <c r="HX165" s="403">
        <f t="shared" si="488"/>
        <v>0</v>
      </c>
      <c r="HY165" s="403">
        <f t="shared" si="488"/>
        <v>0</v>
      </c>
      <c r="HZ165" s="403">
        <f t="shared" si="488"/>
        <v>0</v>
      </c>
      <c r="IA165" s="403">
        <f t="shared" si="488"/>
        <v>0</v>
      </c>
      <c r="IB165" s="403">
        <f t="shared" si="488"/>
        <v>0</v>
      </c>
      <c r="IC165" s="403">
        <f t="shared" si="488"/>
        <v>0</v>
      </c>
      <c r="ID165" s="403">
        <f t="shared" si="488"/>
        <v>0</v>
      </c>
      <c r="IE165" s="403">
        <f t="shared" si="488"/>
        <v>0</v>
      </c>
      <c r="IF165" s="403">
        <f t="shared" si="488"/>
        <v>0</v>
      </c>
      <c r="IG165" s="403">
        <f t="shared" si="488"/>
        <v>0</v>
      </c>
      <c r="IH165" s="403">
        <f t="shared" si="488"/>
        <v>0</v>
      </c>
      <c r="II165" s="403">
        <f t="shared" si="488"/>
        <v>0</v>
      </c>
      <c r="IJ165" s="403">
        <f t="shared" si="488"/>
        <v>0</v>
      </c>
      <c r="IK165" s="403">
        <f t="shared" si="488"/>
        <v>0</v>
      </c>
      <c r="IL165" s="403">
        <f t="shared" si="488"/>
        <v>0</v>
      </c>
      <c r="IM165" s="403">
        <f t="shared" si="488"/>
        <v>0</v>
      </c>
      <c r="IN165" s="403">
        <f t="shared" si="488"/>
        <v>0</v>
      </c>
      <c r="IO165" s="403">
        <f t="shared" si="488"/>
        <v>0</v>
      </c>
      <c r="IP165" s="403">
        <f t="shared" si="488"/>
        <v>0</v>
      </c>
      <c r="IQ165" s="403">
        <f t="shared" si="488"/>
        <v>0</v>
      </c>
      <c r="IR165" s="403">
        <f t="shared" si="488"/>
        <v>0</v>
      </c>
      <c r="IS165" s="403">
        <f t="shared" si="488"/>
        <v>0</v>
      </c>
      <c r="IT165" s="403">
        <f t="shared" si="488"/>
        <v>0</v>
      </c>
      <c r="IU165" s="403">
        <f t="shared" si="488"/>
        <v>0</v>
      </c>
      <c r="IV165" s="403">
        <f t="shared" si="488"/>
        <v>0</v>
      </c>
      <c r="IW165" s="403">
        <f t="shared" si="488"/>
        <v>0</v>
      </c>
      <c r="IX165" s="403">
        <f t="shared" si="488"/>
        <v>0</v>
      </c>
      <c r="IY165" s="403">
        <f t="shared" si="488"/>
        <v>0</v>
      </c>
      <c r="IZ165" s="403">
        <f t="shared" si="488"/>
        <v>0</v>
      </c>
      <c r="JA165" s="403">
        <f t="shared" si="488"/>
        <v>0</v>
      </c>
      <c r="JB165" s="403">
        <f t="shared" si="488"/>
        <v>0</v>
      </c>
      <c r="JC165" s="403">
        <f t="shared" si="488"/>
        <v>0</v>
      </c>
      <c r="JD165" s="403"/>
      <c r="JE165" s="403">
        <f t="shared" ref="JE165:LP165" si="489">IF(and($A165-JE$124&gt;=0,$A165-JE$125&lt;0),JE$132,0)</f>
        <v>0</v>
      </c>
      <c r="JF165" s="403">
        <f t="shared" si="489"/>
        <v>0</v>
      </c>
      <c r="JG165" s="403">
        <f t="shared" si="489"/>
        <v>0</v>
      </c>
      <c r="JH165" s="403">
        <f t="shared" si="489"/>
        <v>0</v>
      </c>
      <c r="JI165" s="403">
        <f t="shared" si="489"/>
        <v>0</v>
      </c>
      <c r="JJ165" s="403">
        <f t="shared" si="489"/>
        <v>0</v>
      </c>
      <c r="JK165" s="403">
        <f t="shared" si="489"/>
        <v>0</v>
      </c>
      <c r="JL165" s="403">
        <f t="shared" si="489"/>
        <v>0</v>
      </c>
      <c r="JM165" s="403">
        <f t="shared" si="489"/>
        <v>0</v>
      </c>
      <c r="JN165" s="403">
        <f t="shared" si="489"/>
        <v>0</v>
      </c>
      <c r="JO165" s="403">
        <f t="shared" si="489"/>
        <v>0</v>
      </c>
      <c r="JP165" s="403">
        <f t="shared" si="489"/>
        <v>0</v>
      </c>
      <c r="JQ165" s="403">
        <f t="shared" si="489"/>
        <v>0</v>
      </c>
      <c r="JR165" s="403">
        <f t="shared" si="489"/>
        <v>0</v>
      </c>
      <c r="JS165" s="403">
        <f t="shared" si="489"/>
        <v>0</v>
      </c>
      <c r="JT165" s="403">
        <f t="shared" si="489"/>
        <v>0</v>
      </c>
      <c r="JU165" s="403">
        <f t="shared" si="489"/>
        <v>0</v>
      </c>
      <c r="JV165" s="403">
        <f t="shared" si="489"/>
        <v>0</v>
      </c>
      <c r="JW165" s="403">
        <f t="shared" si="489"/>
        <v>0</v>
      </c>
      <c r="JX165" s="403">
        <f t="shared" si="489"/>
        <v>0</v>
      </c>
      <c r="JY165" s="403">
        <f t="shared" si="489"/>
        <v>0</v>
      </c>
      <c r="JZ165" s="403">
        <f t="shared" si="489"/>
        <v>0</v>
      </c>
      <c r="KA165" s="403">
        <f t="shared" si="489"/>
        <v>0</v>
      </c>
      <c r="KB165" s="403">
        <f t="shared" si="489"/>
        <v>0</v>
      </c>
      <c r="KC165" s="403">
        <f t="shared" si="489"/>
        <v>0</v>
      </c>
      <c r="KD165" s="403">
        <f t="shared" si="489"/>
        <v>0</v>
      </c>
      <c r="KE165" s="403">
        <f t="shared" si="489"/>
        <v>0</v>
      </c>
      <c r="KF165" s="403">
        <f t="shared" si="489"/>
        <v>0</v>
      </c>
      <c r="KG165" s="403">
        <f t="shared" si="489"/>
        <v>0</v>
      </c>
      <c r="KH165" s="403">
        <f t="shared" si="489"/>
        <v>0</v>
      </c>
      <c r="KI165" s="403">
        <f t="shared" si="489"/>
        <v>0</v>
      </c>
      <c r="KJ165" s="403">
        <f t="shared" si="489"/>
        <v>0</v>
      </c>
      <c r="KK165" s="403">
        <f t="shared" si="489"/>
        <v>0</v>
      </c>
      <c r="KL165" s="403">
        <f t="shared" si="489"/>
        <v>0</v>
      </c>
      <c r="KM165" s="403">
        <f t="shared" si="489"/>
        <v>0</v>
      </c>
      <c r="KN165" s="403">
        <f t="shared" si="489"/>
        <v>0</v>
      </c>
      <c r="KO165" s="403">
        <f t="shared" si="489"/>
        <v>0</v>
      </c>
      <c r="KP165" s="403">
        <f t="shared" si="489"/>
        <v>0</v>
      </c>
      <c r="KQ165" s="403">
        <f t="shared" si="489"/>
        <v>0</v>
      </c>
      <c r="KR165" s="403">
        <f t="shared" si="489"/>
        <v>0</v>
      </c>
      <c r="KS165" s="403">
        <f t="shared" si="489"/>
        <v>0</v>
      </c>
      <c r="KT165" s="403">
        <f t="shared" si="489"/>
        <v>0</v>
      </c>
      <c r="KU165" s="403">
        <f t="shared" si="489"/>
        <v>0</v>
      </c>
      <c r="KV165" s="403">
        <f t="shared" si="489"/>
        <v>0</v>
      </c>
      <c r="KW165" s="403">
        <f t="shared" si="489"/>
        <v>0</v>
      </c>
      <c r="KX165" s="403">
        <f t="shared" si="489"/>
        <v>0</v>
      </c>
      <c r="KY165" s="403">
        <f t="shared" si="489"/>
        <v>0</v>
      </c>
      <c r="KZ165" s="403">
        <f t="shared" si="489"/>
        <v>0</v>
      </c>
      <c r="LA165" s="403">
        <f t="shared" si="489"/>
        <v>0</v>
      </c>
      <c r="LB165" s="403">
        <f t="shared" si="489"/>
        <v>0</v>
      </c>
      <c r="LC165" s="403">
        <f t="shared" si="489"/>
        <v>0</v>
      </c>
      <c r="LD165" s="403">
        <f t="shared" si="489"/>
        <v>0</v>
      </c>
      <c r="LE165" s="403">
        <f t="shared" si="489"/>
        <v>0</v>
      </c>
      <c r="LF165" s="403">
        <f t="shared" si="489"/>
        <v>0</v>
      </c>
      <c r="LG165" s="403">
        <f t="shared" si="489"/>
        <v>0</v>
      </c>
      <c r="LH165" s="403">
        <f t="shared" si="489"/>
        <v>0</v>
      </c>
      <c r="LI165" s="403">
        <f t="shared" si="489"/>
        <v>0</v>
      </c>
      <c r="LJ165" s="403">
        <f t="shared" si="489"/>
        <v>0</v>
      </c>
      <c r="LK165" s="403">
        <f t="shared" si="489"/>
        <v>0</v>
      </c>
      <c r="LL165" s="403">
        <f t="shared" si="489"/>
        <v>0</v>
      </c>
      <c r="LM165" s="403">
        <f t="shared" si="489"/>
        <v>0</v>
      </c>
      <c r="LN165" s="403">
        <f t="shared" si="489"/>
        <v>0</v>
      </c>
      <c r="LO165" s="403">
        <f t="shared" si="489"/>
        <v>0</v>
      </c>
      <c r="LP165" s="403">
        <f t="shared" si="489"/>
        <v>0</v>
      </c>
    </row>
    <row r="166">
      <c r="A166" s="331" t="str">
        <f t="shared" si="327"/>
        <v>09-2030</v>
      </c>
      <c r="B166" s="346">
        <f t="shared" si="333"/>
        <v>8160419.69</v>
      </c>
      <c r="C166" s="346">
        <f t="shared" si="334"/>
        <v>1.001234056</v>
      </c>
      <c r="D166" s="346"/>
      <c r="E166" s="403">
        <f t="shared" ref="E166:BP166" si="490">IF(and($A166-E$124&gt;=0,$A166-E$125&lt;0),E$132,0)</f>
        <v>121708.41</v>
      </c>
      <c r="F166" s="403">
        <f t="shared" si="490"/>
        <v>90594.48</v>
      </c>
      <c r="G166" s="403">
        <f t="shared" si="490"/>
        <v>120000</v>
      </c>
      <c r="H166" s="403">
        <f t="shared" si="490"/>
        <v>129552.28</v>
      </c>
      <c r="I166" s="403">
        <f t="shared" si="490"/>
        <v>107000</v>
      </c>
      <c r="J166" s="403">
        <f t="shared" si="490"/>
        <v>103565</v>
      </c>
      <c r="K166" s="403">
        <f t="shared" si="490"/>
        <v>128418.77</v>
      </c>
      <c r="L166" s="403">
        <f t="shared" si="490"/>
        <v>87232.36</v>
      </c>
      <c r="M166" s="403">
        <f t="shared" si="490"/>
        <v>99881.32</v>
      </c>
      <c r="N166" s="403">
        <f t="shared" si="490"/>
        <v>223221.57</v>
      </c>
      <c r="O166" s="403">
        <f t="shared" si="490"/>
        <v>180593.29</v>
      </c>
      <c r="P166" s="403">
        <f t="shared" si="490"/>
        <v>91968.82</v>
      </c>
      <c r="Q166" s="403">
        <f t="shared" si="490"/>
        <v>102434.8</v>
      </c>
      <c r="R166" s="403">
        <f t="shared" si="490"/>
        <v>181860.19</v>
      </c>
      <c r="S166" s="403">
        <f t="shared" si="490"/>
        <v>208031.99</v>
      </c>
      <c r="T166" s="403">
        <f t="shared" si="490"/>
        <v>217515.94</v>
      </c>
      <c r="U166" s="403">
        <f t="shared" si="490"/>
        <v>195596.52</v>
      </c>
      <c r="V166" s="403">
        <f t="shared" si="490"/>
        <v>184028.25</v>
      </c>
      <c r="W166" s="403">
        <f t="shared" si="490"/>
        <v>168878.71</v>
      </c>
      <c r="X166" s="403">
        <f t="shared" si="490"/>
        <v>162441.03</v>
      </c>
      <c r="Y166" s="403">
        <f t="shared" si="490"/>
        <v>134043.44</v>
      </c>
      <c r="Z166" s="403">
        <f t="shared" si="490"/>
        <v>835.25</v>
      </c>
      <c r="AA166" s="403">
        <f t="shared" si="490"/>
        <v>175069.23</v>
      </c>
      <c r="AB166" s="403">
        <f t="shared" si="490"/>
        <v>159907.69</v>
      </c>
      <c r="AC166" s="403">
        <f t="shared" si="490"/>
        <v>183879.61</v>
      </c>
      <c r="AD166" s="403">
        <f t="shared" si="490"/>
        <v>184851.11</v>
      </c>
      <c r="AE166" s="403">
        <f t="shared" si="490"/>
        <v>240730.29</v>
      </c>
      <c r="AF166" s="403">
        <f t="shared" si="490"/>
        <v>112998.23</v>
      </c>
      <c r="AG166" s="403">
        <f t="shared" si="490"/>
        <v>126237</v>
      </c>
      <c r="AH166" s="403">
        <f t="shared" si="490"/>
        <v>9142.22</v>
      </c>
      <c r="AI166" s="403">
        <f t="shared" si="490"/>
        <v>186686.77</v>
      </c>
      <c r="AJ166" s="403">
        <f t="shared" si="490"/>
        <v>42000</v>
      </c>
      <c r="AK166" s="403">
        <f t="shared" si="490"/>
        <v>271017.63</v>
      </c>
      <c r="AL166" s="403">
        <f t="shared" si="490"/>
        <v>5000</v>
      </c>
      <c r="AM166" s="403">
        <f t="shared" si="490"/>
        <v>127756.57</v>
      </c>
      <c r="AN166" s="403">
        <f t="shared" si="490"/>
        <v>237115.24</v>
      </c>
      <c r="AO166" s="403">
        <f t="shared" si="490"/>
        <v>158167.25</v>
      </c>
      <c r="AP166" s="403">
        <f t="shared" si="490"/>
        <v>103015</v>
      </c>
      <c r="AQ166" s="403">
        <f t="shared" si="490"/>
        <v>155500</v>
      </c>
      <c r="AR166" s="403">
        <f t="shared" si="490"/>
        <v>167620.78</v>
      </c>
      <c r="AS166" s="403">
        <f t="shared" si="490"/>
        <v>191134.2</v>
      </c>
      <c r="AT166" s="403">
        <f t="shared" si="490"/>
        <v>283068.43</v>
      </c>
      <c r="AU166" s="403">
        <f t="shared" si="490"/>
        <v>114804.31</v>
      </c>
      <c r="AV166" s="403">
        <f t="shared" si="490"/>
        <v>109785.34</v>
      </c>
      <c r="AW166" s="403">
        <f t="shared" si="490"/>
        <v>48000</v>
      </c>
      <c r="AX166" s="403">
        <f t="shared" si="490"/>
        <v>164702</v>
      </c>
      <c r="AY166" s="403">
        <f t="shared" si="490"/>
        <v>223255</v>
      </c>
      <c r="AZ166" s="403">
        <f t="shared" si="490"/>
        <v>72000</v>
      </c>
      <c r="BA166" s="403">
        <f t="shared" si="490"/>
        <v>97799.52</v>
      </c>
      <c r="BB166" s="403">
        <f t="shared" si="490"/>
        <v>242596.66</v>
      </c>
      <c r="BC166" s="403">
        <f t="shared" si="490"/>
        <v>108292.85</v>
      </c>
      <c r="BD166" s="403">
        <f t="shared" si="490"/>
        <v>238900</v>
      </c>
      <c r="BE166" s="403">
        <f t="shared" si="490"/>
        <v>101455.9</v>
      </c>
      <c r="BF166" s="403">
        <f t="shared" si="490"/>
        <v>23511.76</v>
      </c>
      <c r="BG166" s="403">
        <f t="shared" si="490"/>
        <v>20008.84</v>
      </c>
      <c r="BH166" s="403">
        <f t="shared" si="490"/>
        <v>77858.98</v>
      </c>
      <c r="BI166" s="403">
        <f t="shared" si="490"/>
        <v>45000</v>
      </c>
      <c r="BJ166" s="403">
        <f t="shared" si="490"/>
        <v>124565</v>
      </c>
      <c r="BK166" s="403">
        <f t="shared" si="490"/>
        <v>25000</v>
      </c>
      <c r="BL166" s="403">
        <f t="shared" si="490"/>
        <v>29885</v>
      </c>
      <c r="BM166" s="403">
        <f t="shared" si="490"/>
        <v>33809.25</v>
      </c>
      <c r="BN166" s="403">
        <f t="shared" si="490"/>
        <v>10969.85</v>
      </c>
      <c r="BO166" s="403">
        <f t="shared" si="490"/>
        <v>77861.76</v>
      </c>
      <c r="BP166" s="403">
        <f t="shared" si="490"/>
        <v>10058</v>
      </c>
      <c r="BQ166" s="403"/>
      <c r="BR166" s="403">
        <f t="shared" ref="BR166:EC166" si="491">IF(and($A166-BR$124&gt;=0,$A166-BR$125&lt;0),BR$132,0)</f>
        <v>0</v>
      </c>
      <c r="BS166" s="403">
        <f t="shared" si="491"/>
        <v>0</v>
      </c>
      <c r="BT166" s="403">
        <f t="shared" si="491"/>
        <v>0</v>
      </c>
      <c r="BU166" s="403">
        <f t="shared" si="491"/>
        <v>0</v>
      </c>
      <c r="BV166" s="403">
        <f t="shared" si="491"/>
        <v>0</v>
      </c>
      <c r="BW166" s="403">
        <f t="shared" si="491"/>
        <v>0</v>
      </c>
      <c r="BX166" s="403">
        <f t="shared" si="491"/>
        <v>0</v>
      </c>
      <c r="BY166" s="403">
        <f t="shared" si="491"/>
        <v>0</v>
      </c>
      <c r="BZ166" s="403">
        <f t="shared" si="491"/>
        <v>0</v>
      </c>
      <c r="CA166" s="403">
        <f t="shared" si="491"/>
        <v>0</v>
      </c>
      <c r="CB166" s="403">
        <f t="shared" si="491"/>
        <v>0</v>
      </c>
      <c r="CC166" s="403">
        <f t="shared" si="491"/>
        <v>0</v>
      </c>
      <c r="CD166" s="403">
        <f t="shared" si="491"/>
        <v>0</v>
      </c>
      <c r="CE166" s="403">
        <f t="shared" si="491"/>
        <v>0</v>
      </c>
      <c r="CF166" s="403">
        <f t="shared" si="491"/>
        <v>0</v>
      </c>
      <c r="CG166" s="403">
        <f t="shared" si="491"/>
        <v>0</v>
      </c>
      <c r="CH166" s="403">
        <f t="shared" si="491"/>
        <v>0</v>
      </c>
      <c r="CI166" s="403">
        <f t="shared" si="491"/>
        <v>0</v>
      </c>
      <c r="CJ166" s="403">
        <f t="shared" si="491"/>
        <v>0</v>
      </c>
      <c r="CK166" s="403">
        <f t="shared" si="491"/>
        <v>0</v>
      </c>
      <c r="CL166" s="403">
        <f t="shared" si="491"/>
        <v>0</v>
      </c>
      <c r="CM166" s="403">
        <f t="shared" si="491"/>
        <v>0</v>
      </c>
      <c r="CN166" s="403">
        <f t="shared" si="491"/>
        <v>0</v>
      </c>
      <c r="CO166" s="403">
        <f t="shared" si="491"/>
        <v>0</v>
      </c>
      <c r="CP166" s="403">
        <f t="shared" si="491"/>
        <v>0</v>
      </c>
      <c r="CQ166" s="403">
        <f t="shared" si="491"/>
        <v>0</v>
      </c>
      <c r="CR166" s="403">
        <f t="shared" si="491"/>
        <v>0</v>
      </c>
      <c r="CS166" s="403">
        <f t="shared" si="491"/>
        <v>0</v>
      </c>
      <c r="CT166" s="403">
        <f t="shared" si="491"/>
        <v>0</v>
      </c>
      <c r="CU166" s="403">
        <f t="shared" si="491"/>
        <v>0</v>
      </c>
      <c r="CV166" s="403">
        <f t="shared" si="491"/>
        <v>0</v>
      </c>
      <c r="CW166" s="403">
        <f t="shared" si="491"/>
        <v>0</v>
      </c>
      <c r="CX166" s="403">
        <f t="shared" si="491"/>
        <v>0</v>
      </c>
      <c r="CY166" s="403">
        <f t="shared" si="491"/>
        <v>0</v>
      </c>
      <c r="CZ166" s="403">
        <f t="shared" si="491"/>
        <v>0</v>
      </c>
      <c r="DA166" s="403">
        <f t="shared" si="491"/>
        <v>0</v>
      </c>
      <c r="DB166" s="403">
        <f t="shared" si="491"/>
        <v>0</v>
      </c>
      <c r="DC166" s="403">
        <f t="shared" si="491"/>
        <v>0</v>
      </c>
      <c r="DD166" s="403">
        <f t="shared" si="491"/>
        <v>0</v>
      </c>
      <c r="DE166" s="403">
        <f t="shared" si="491"/>
        <v>0</v>
      </c>
      <c r="DF166" s="403">
        <f t="shared" si="491"/>
        <v>0</v>
      </c>
      <c r="DG166" s="403">
        <f t="shared" si="491"/>
        <v>0</v>
      </c>
      <c r="DH166" s="403">
        <f t="shared" si="491"/>
        <v>0</v>
      </c>
      <c r="DI166" s="403">
        <f t="shared" si="491"/>
        <v>0</v>
      </c>
      <c r="DJ166" s="403">
        <f t="shared" si="491"/>
        <v>0</v>
      </c>
      <c r="DK166" s="403">
        <f t="shared" si="491"/>
        <v>0</v>
      </c>
      <c r="DL166" s="403">
        <f t="shared" si="491"/>
        <v>0</v>
      </c>
      <c r="DM166" s="403">
        <f t="shared" si="491"/>
        <v>0</v>
      </c>
      <c r="DN166" s="403">
        <f t="shared" si="491"/>
        <v>0</v>
      </c>
      <c r="DO166" s="403">
        <f t="shared" si="491"/>
        <v>0</v>
      </c>
      <c r="DP166" s="403">
        <f t="shared" si="491"/>
        <v>0</v>
      </c>
      <c r="DQ166" s="403">
        <f t="shared" si="491"/>
        <v>0</v>
      </c>
      <c r="DR166" s="403">
        <f t="shared" si="491"/>
        <v>0</v>
      </c>
      <c r="DS166" s="403">
        <f t="shared" si="491"/>
        <v>0</v>
      </c>
      <c r="DT166" s="403">
        <f t="shared" si="491"/>
        <v>0</v>
      </c>
      <c r="DU166" s="403">
        <f t="shared" si="491"/>
        <v>0</v>
      </c>
      <c r="DV166" s="403">
        <f t="shared" si="491"/>
        <v>0</v>
      </c>
      <c r="DW166" s="403">
        <f t="shared" si="491"/>
        <v>0</v>
      </c>
      <c r="DX166" s="403">
        <f t="shared" si="491"/>
        <v>0</v>
      </c>
      <c r="DY166" s="403">
        <f t="shared" si="491"/>
        <v>0</v>
      </c>
      <c r="DZ166" s="403">
        <f t="shared" si="491"/>
        <v>0</v>
      </c>
      <c r="EA166" s="403">
        <f t="shared" si="491"/>
        <v>0</v>
      </c>
      <c r="EB166" s="403">
        <f t="shared" si="491"/>
        <v>0</v>
      </c>
      <c r="EC166" s="403">
        <f t="shared" si="491"/>
        <v>0</v>
      </c>
      <c r="ED166" s="403"/>
      <c r="EE166" s="403">
        <f t="shared" ref="EE166:GP166" si="492">IF(and($A166-EE$124&gt;=0,$A166-EE$125&lt;0),EE$132,0)</f>
        <v>0</v>
      </c>
      <c r="EF166" s="403">
        <f t="shared" si="492"/>
        <v>0</v>
      </c>
      <c r="EG166" s="403">
        <f t="shared" si="492"/>
        <v>0</v>
      </c>
      <c r="EH166" s="403">
        <f t="shared" si="492"/>
        <v>0</v>
      </c>
      <c r="EI166" s="403">
        <f t="shared" si="492"/>
        <v>0</v>
      </c>
      <c r="EJ166" s="403">
        <f t="shared" si="492"/>
        <v>0</v>
      </c>
      <c r="EK166" s="403">
        <f t="shared" si="492"/>
        <v>0</v>
      </c>
      <c r="EL166" s="403">
        <f t="shared" si="492"/>
        <v>0</v>
      </c>
      <c r="EM166" s="403">
        <f t="shared" si="492"/>
        <v>0</v>
      </c>
      <c r="EN166" s="403">
        <f t="shared" si="492"/>
        <v>0</v>
      </c>
      <c r="EO166" s="403">
        <f t="shared" si="492"/>
        <v>0</v>
      </c>
      <c r="EP166" s="403">
        <f t="shared" si="492"/>
        <v>0</v>
      </c>
      <c r="EQ166" s="403">
        <f t="shared" si="492"/>
        <v>0</v>
      </c>
      <c r="ER166" s="403">
        <f t="shared" si="492"/>
        <v>0</v>
      </c>
      <c r="ES166" s="403">
        <f t="shared" si="492"/>
        <v>0</v>
      </c>
      <c r="ET166" s="403">
        <f t="shared" si="492"/>
        <v>0</v>
      </c>
      <c r="EU166" s="403">
        <f t="shared" si="492"/>
        <v>0</v>
      </c>
      <c r="EV166" s="403">
        <f t="shared" si="492"/>
        <v>0</v>
      </c>
      <c r="EW166" s="403">
        <f t="shared" si="492"/>
        <v>0</v>
      </c>
      <c r="EX166" s="403">
        <f t="shared" si="492"/>
        <v>0</v>
      </c>
      <c r="EY166" s="403">
        <f t="shared" si="492"/>
        <v>0</v>
      </c>
      <c r="EZ166" s="403">
        <f t="shared" si="492"/>
        <v>0</v>
      </c>
      <c r="FA166" s="403">
        <f t="shared" si="492"/>
        <v>0</v>
      </c>
      <c r="FB166" s="403">
        <f t="shared" si="492"/>
        <v>0</v>
      </c>
      <c r="FC166" s="403">
        <f t="shared" si="492"/>
        <v>0</v>
      </c>
      <c r="FD166" s="403">
        <f t="shared" si="492"/>
        <v>0</v>
      </c>
      <c r="FE166" s="403">
        <f t="shared" si="492"/>
        <v>0</v>
      </c>
      <c r="FF166" s="403">
        <f t="shared" si="492"/>
        <v>0</v>
      </c>
      <c r="FG166" s="403">
        <f t="shared" si="492"/>
        <v>0</v>
      </c>
      <c r="FH166" s="403">
        <f t="shared" si="492"/>
        <v>0</v>
      </c>
      <c r="FI166" s="403">
        <f t="shared" si="492"/>
        <v>0</v>
      </c>
      <c r="FJ166" s="403">
        <f t="shared" si="492"/>
        <v>0</v>
      </c>
      <c r="FK166" s="403">
        <f t="shared" si="492"/>
        <v>0</v>
      </c>
      <c r="FL166" s="403">
        <f t="shared" si="492"/>
        <v>0</v>
      </c>
      <c r="FM166" s="403">
        <f t="shared" si="492"/>
        <v>0</v>
      </c>
      <c r="FN166" s="403">
        <f t="shared" si="492"/>
        <v>0</v>
      </c>
      <c r="FO166" s="403">
        <f t="shared" si="492"/>
        <v>0</v>
      </c>
      <c r="FP166" s="403">
        <f t="shared" si="492"/>
        <v>0</v>
      </c>
      <c r="FQ166" s="403">
        <f t="shared" si="492"/>
        <v>0</v>
      </c>
      <c r="FR166" s="403">
        <f t="shared" si="492"/>
        <v>0</v>
      </c>
      <c r="FS166" s="403">
        <f t="shared" si="492"/>
        <v>0</v>
      </c>
      <c r="FT166" s="403">
        <f t="shared" si="492"/>
        <v>0</v>
      </c>
      <c r="FU166" s="403">
        <f t="shared" si="492"/>
        <v>0</v>
      </c>
      <c r="FV166" s="403">
        <f t="shared" si="492"/>
        <v>0</v>
      </c>
      <c r="FW166" s="403">
        <f t="shared" si="492"/>
        <v>0</v>
      </c>
      <c r="FX166" s="403">
        <f t="shared" si="492"/>
        <v>0</v>
      </c>
      <c r="FY166" s="403">
        <f t="shared" si="492"/>
        <v>0</v>
      </c>
      <c r="FZ166" s="403">
        <f t="shared" si="492"/>
        <v>0</v>
      </c>
      <c r="GA166" s="403">
        <f t="shared" si="492"/>
        <v>0</v>
      </c>
      <c r="GB166" s="403">
        <f t="shared" si="492"/>
        <v>0</v>
      </c>
      <c r="GC166" s="403">
        <f t="shared" si="492"/>
        <v>0</v>
      </c>
      <c r="GD166" s="403">
        <f t="shared" si="492"/>
        <v>0</v>
      </c>
      <c r="GE166" s="403">
        <f t="shared" si="492"/>
        <v>0</v>
      </c>
      <c r="GF166" s="403">
        <f t="shared" si="492"/>
        <v>0</v>
      </c>
      <c r="GG166" s="403">
        <f t="shared" si="492"/>
        <v>0</v>
      </c>
      <c r="GH166" s="403">
        <f t="shared" si="492"/>
        <v>0</v>
      </c>
      <c r="GI166" s="403">
        <f t="shared" si="492"/>
        <v>0</v>
      </c>
      <c r="GJ166" s="403">
        <f t="shared" si="492"/>
        <v>0</v>
      </c>
      <c r="GK166" s="403">
        <f t="shared" si="492"/>
        <v>0</v>
      </c>
      <c r="GL166" s="403">
        <f t="shared" si="492"/>
        <v>0</v>
      </c>
      <c r="GM166" s="403">
        <f t="shared" si="492"/>
        <v>0</v>
      </c>
      <c r="GN166" s="403">
        <f t="shared" si="492"/>
        <v>0</v>
      </c>
      <c r="GO166" s="403">
        <f t="shared" si="492"/>
        <v>0</v>
      </c>
      <c r="GP166" s="403">
        <f t="shared" si="492"/>
        <v>0</v>
      </c>
      <c r="GQ166" s="403"/>
      <c r="GR166" s="403">
        <f t="shared" ref="GR166:JC166" si="493">IF(and($A166-GR$124&gt;=0,$A166-GR$125&lt;0),GR$132,0)</f>
        <v>0</v>
      </c>
      <c r="GS166" s="403">
        <f t="shared" si="493"/>
        <v>0</v>
      </c>
      <c r="GT166" s="403">
        <f t="shared" si="493"/>
        <v>0</v>
      </c>
      <c r="GU166" s="403">
        <f t="shared" si="493"/>
        <v>0</v>
      </c>
      <c r="GV166" s="403">
        <f t="shared" si="493"/>
        <v>0</v>
      </c>
      <c r="GW166" s="403">
        <f t="shared" si="493"/>
        <v>0</v>
      </c>
      <c r="GX166" s="403">
        <f t="shared" si="493"/>
        <v>0</v>
      </c>
      <c r="GY166" s="403">
        <f t="shared" si="493"/>
        <v>0</v>
      </c>
      <c r="GZ166" s="403">
        <f t="shared" si="493"/>
        <v>0</v>
      </c>
      <c r="HA166" s="403">
        <f t="shared" si="493"/>
        <v>0</v>
      </c>
      <c r="HB166" s="403">
        <f t="shared" si="493"/>
        <v>0</v>
      </c>
      <c r="HC166" s="403">
        <f t="shared" si="493"/>
        <v>0</v>
      </c>
      <c r="HD166" s="403">
        <f t="shared" si="493"/>
        <v>0</v>
      </c>
      <c r="HE166" s="403">
        <f t="shared" si="493"/>
        <v>0</v>
      </c>
      <c r="HF166" s="403">
        <f t="shared" si="493"/>
        <v>0</v>
      </c>
      <c r="HG166" s="403">
        <f t="shared" si="493"/>
        <v>0</v>
      </c>
      <c r="HH166" s="403">
        <f t="shared" si="493"/>
        <v>0</v>
      </c>
      <c r="HI166" s="403">
        <f t="shared" si="493"/>
        <v>0</v>
      </c>
      <c r="HJ166" s="403">
        <f t="shared" si="493"/>
        <v>0</v>
      </c>
      <c r="HK166" s="403">
        <f t="shared" si="493"/>
        <v>0</v>
      </c>
      <c r="HL166" s="403">
        <f t="shared" si="493"/>
        <v>0</v>
      </c>
      <c r="HM166" s="403">
        <f t="shared" si="493"/>
        <v>0</v>
      </c>
      <c r="HN166" s="403">
        <f t="shared" si="493"/>
        <v>0</v>
      </c>
      <c r="HO166" s="403">
        <f t="shared" si="493"/>
        <v>0</v>
      </c>
      <c r="HP166" s="403">
        <f t="shared" si="493"/>
        <v>0</v>
      </c>
      <c r="HQ166" s="403">
        <f t="shared" si="493"/>
        <v>0</v>
      </c>
      <c r="HR166" s="403">
        <f t="shared" si="493"/>
        <v>0</v>
      </c>
      <c r="HS166" s="403">
        <f t="shared" si="493"/>
        <v>0</v>
      </c>
      <c r="HT166" s="403">
        <f t="shared" si="493"/>
        <v>0</v>
      </c>
      <c r="HU166" s="403">
        <f t="shared" si="493"/>
        <v>0</v>
      </c>
      <c r="HV166" s="403">
        <f t="shared" si="493"/>
        <v>0</v>
      </c>
      <c r="HW166" s="403">
        <f t="shared" si="493"/>
        <v>0</v>
      </c>
      <c r="HX166" s="403">
        <f t="shared" si="493"/>
        <v>0</v>
      </c>
      <c r="HY166" s="403">
        <f t="shared" si="493"/>
        <v>0</v>
      </c>
      <c r="HZ166" s="403">
        <f t="shared" si="493"/>
        <v>0</v>
      </c>
      <c r="IA166" s="403">
        <f t="shared" si="493"/>
        <v>0</v>
      </c>
      <c r="IB166" s="403">
        <f t="shared" si="493"/>
        <v>0</v>
      </c>
      <c r="IC166" s="403">
        <f t="shared" si="493"/>
        <v>0</v>
      </c>
      <c r="ID166" s="403">
        <f t="shared" si="493"/>
        <v>0</v>
      </c>
      <c r="IE166" s="403">
        <f t="shared" si="493"/>
        <v>0</v>
      </c>
      <c r="IF166" s="403">
        <f t="shared" si="493"/>
        <v>0</v>
      </c>
      <c r="IG166" s="403">
        <f t="shared" si="493"/>
        <v>0</v>
      </c>
      <c r="IH166" s="403">
        <f t="shared" si="493"/>
        <v>0</v>
      </c>
      <c r="II166" s="403">
        <f t="shared" si="493"/>
        <v>0</v>
      </c>
      <c r="IJ166" s="403">
        <f t="shared" si="493"/>
        <v>0</v>
      </c>
      <c r="IK166" s="403">
        <f t="shared" si="493"/>
        <v>0</v>
      </c>
      <c r="IL166" s="403">
        <f t="shared" si="493"/>
        <v>0</v>
      </c>
      <c r="IM166" s="403">
        <f t="shared" si="493"/>
        <v>0</v>
      </c>
      <c r="IN166" s="403">
        <f t="shared" si="493"/>
        <v>0</v>
      </c>
      <c r="IO166" s="403">
        <f t="shared" si="493"/>
        <v>0</v>
      </c>
      <c r="IP166" s="403">
        <f t="shared" si="493"/>
        <v>0</v>
      </c>
      <c r="IQ166" s="403">
        <f t="shared" si="493"/>
        <v>0</v>
      </c>
      <c r="IR166" s="403">
        <f t="shared" si="493"/>
        <v>0</v>
      </c>
      <c r="IS166" s="403">
        <f t="shared" si="493"/>
        <v>0</v>
      </c>
      <c r="IT166" s="403">
        <f t="shared" si="493"/>
        <v>0</v>
      </c>
      <c r="IU166" s="403">
        <f t="shared" si="493"/>
        <v>0</v>
      </c>
      <c r="IV166" s="403">
        <f t="shared" si="493"/>
        <v>0</v>
      </c>
      <c r="IW166" s="403">
        <f t="shared" si="493"/>
        <v>0</v>
      </c>
      <c r="IX166" s="403">
        <f t="shared" si="493"/>
        <v>0</v>
      </c>
      <c r="IY166" s="403">
        <f t="shared" si="493"/>
        <v>0</v>
      </c>
      <c r="IZ166" s="403">
        <f t="shared" si="493"/>
        <v>0</v>
      </c>
      <c r="JA166" s="403">
        <f t="shared" si="493"/>
        <v>0</v>
      </c>
      <c r="JB166" s="403">
        <f t="shared" si="493"/>
        <v>0</v>
      </c>
      <c r="JC166" s="403">
        <f t="shared" si="493"/>
        <v>0</v>
      </c>
      <c r="JD166" s="403"/>
      <c r="JE166" s="403">
        <f t="shared" ref="JE166:LP166" si="494">IF(and($A166-JE$124&gt;=0,$A166-JE$125&lt;0),JE$132,0)</f>
        <v>0</v>
      </c>
      <c r="JF166" s="403">
        <f t="shared" si="494"/>
        <v>0</v>
      </c>
      <c r="JG166" s="403">
        <f t="shared" si="494"/>
        <v>0</v>
      </c>
      <c r="JH166" s="403">
        <f t="shared" si="494"/>
        <v>0</v>
      </c>
      <c r="JI166" s="403">
        <f t="shared" si="494"/>
        <v>0</v>
      </c>
      <c r="JJ166" s="403">
        <f t="shared" si="494"/>
        <v>0</v>
      </c>
      <c r="JK166" s="403">
        <f t="shared" si="494"/>
        <v>0</v>
      </c>
      <c r="JL166" s="403">
        <f t="shared" si="494"/>
        <v>0</v>
      </c>
      <c r="JM166" s="403">
        <f t="shared" si="494"/>
        <v>0</v>
      </c>
      <c r="JN166" s="403">
        <f t="shared" si="494"/>
        <v>0</v>
      </c>
      <c r="JO166" s="403">
        <f t="shared" si="494"/>
        <v>0</v>
      </c>
      <c r="JP166" s="403">
        <f t="shared" si="494"/>
        <v>0</v>
      </c>
      <c r="JQ166" s="403">
        <f t="shared" si="494"/>
        <v>0</v>
      </c>
      <c r="JR166" s="403">
        <f t="shared" si="494"/>
        <v>0</v>
      </c>
      <c r="JS166" s="403">
        <f t="shared" si="494"/>
        <v>0</v>
      </c>
      <c r="JT166" s="403">
        <f t="shared" si="494"/>
        <v>0</v>
      </c>
      <c r="JU166" s="403">
        <f t="shared" si="494"/>
        <v>0</v>
      </c>
      <c r="JV166" s="403">
        <f t="shared" si="494"/>
        <v>0</v>
      </c>
      <c r="JW166" s="403">
        <f t="shared" si="494"/>
        <v>0</v>
      </c>
      <c r="JX166" s="403">
        <f t="shared" si="494"/>
        <v>0</v>
      </c>
      <c r="JY166" s="403">
        <f t="shared" si="494"/>
        <v>0</v>
      </c>
      <c r="JZ166" s="403">
        <f t="shared" si="494"/>
        <v>0</v>
      </c>
      <c r="KA166" s="403">
        <f t="shared" si="494"/>
        <v>0</v>
      </c>
      <c r="KB166" s="403">
        <f t="shared" si="494"/>
        <v>0</v>
      </c>
      <c r="KC166" s="403">
        <f t="shared" si="494"/>
        <v>0</v>
      </c>
      <c r="KD166" s="403">
        <f t="shared" si="494"/>
        <v>0</v>
      </c>
      <c r="KE166" s="403">
        <f t="shared" si="494"/>
        <v>0</v>
      </c>
      <c r="KF166" s="403">
        <f t="shared" si="494"/>
        <v>0</v>
      </c>
      <c r="KG166" s="403">
        <f t="shared" si="494"/>
        <v>0</v>
      </c>
      <c r="KH166" s="403">
        <f t="shared" si="494"/>
        <v>0</v>
      </c>
      <c r="KI166" s="403">
        <f t="shared" si="494"/>
        <v>0</v>
      </c>
      <c r="KJ166" s="403">
        <f t="shared" si="494"/>
        <v>0</v>
      </c>
      <c r="KK166" s="403">
        <f t="shared" si="494"/>
        <v>0</v>
      </c>
      <c r="KL166" s="403">
        <f t="shared" si="494"/>
        <v>0</v>
      </c>
      <c r="KM166" s="403">
        <f t="shared" si="494"/>
        <v>0</v>
      </c>
      <c r="KN166" s="403">
        <f t="shared" si="494"/>
        <v>0</v>
      </c>
      <c r="KO166" s="403">
        <f t="shared" si="494"/>
        <v>0</v>
      </c>
      <c r="KP166" s="403">
        <f t="shared" si="494"/>
        <v>0</v>
      </c>
      <c r="KQ166" s="403">
        <f t="shared" si="494"/>
        <v>0</v>
      </c>
      <c r="KR166" s="403">
        <f t="shared" si="494"/>
        <v>0</v>
      </c>
      <c r="KS166" s="403">
        <f t="shared" si="494"/>
        <v>0</v>
      </c>
      <c r="KT166" s="403">
        <f t="shared" si="494"/>
        <v>0</v>
      </c>
      <c r="KU166" s="403">
        <f t="shared" si="494"/>
        <v>0</v>
      </c>
      <c r="KV166" s="403">
        <f t="shared" si="494"/>
        <v>0</v>
      </c>
      <c r="KW166" s="403">
        <f t="shared" si="494"/>
        <v>0</v>
      </c>
      <c r="KX166" s="403">
        <f t="shared" si="494"/>
        <v>0</v>
      </c>
      <c r="KY166" s="403">
        <f t="shared" si="494"/>
        <v>0</v>
      </c>
      <c r="KZ166" s="403">
        <f t="shared" si="494"/>
        <v>0</v>
      </c>
      <c r="LA166" s="403">
        <f t="shared" si="494"/>
        <v>0</v>
      </c>
      <c r="LB166" s="403">
        <f t="shared" si="494"/>
        <v>0</v>
      </c>
      <c r="LC166" s="403">
        <f t="shared" si="494"/>
        <v>0</v>
      </c>
      <c r="LD166" s="403">
        <f t="shared" si="494"/>
        <v>0</v>
      </c>
      <c r="LE166" s="403">
        <f t="shared" si="494"/>
        <v>0</v>
      </c>
      <c r="LF166" s="403">
        <f t="shared" si="494"/>
        <v>0</v>
      </c>
      <c r="LG166" s="403">
        <f t="shared" si="494"/>
        <v>0</v>
      </c>
      <c r="LH166" s="403">
        <f t="shared" si="494"/>
        <v>0</v>
      </c>
      <c r="LI166" s="403">
        <f t="shared" si="494"/>
        <v>0</v>
      </c>
      <c r="LJ166" s="403">
        <f t="shared" si="494"/>
        <v>0</v>
      </c>
      <c r="LK166" s="403">
        <f t="shared" si="494"/>
        <v>0</v>
      </c>
      <c r="LL166" s="403">
        <f t="shared" si="494"/>
        <v>0</v>
      </c>
      <c r="LM166" s="403">
        <f t="shared" si="494"/>
        <v>0</v>
      </c>
      <c r="LN166" s="403">
        <f t="shared" si="494"/>
        <v>0</v>
      </c>
      <c r="LO166" s="403">
        <f t="shared" si="494"/>
        <v>0</v>
      </c>
      <c r="LP166" s="403">
        <f t="shared" si="494"/>
        <v>0</v>
      </c>
    </row>
    <row r="167">
      <c r="A167" s="331" t="str">
        <f t="shared" si="327"/>
        <v>12-2030</v>
      </c>
      <c r="B167" s="346">
        <f t="shared" si="333"/>
        <v>8160419.69</v>
      </c>
      <c r="C167" s="346">
        <f t="shared" si="334"/>
        <v>1.001234056</v>
      </c>
      <c r="D167" s="346"/>
      <c r="E167" s="403">
        <f t="shared" ref="E167:BP167" si="495">IF(and($A167-E$124&gt;=0,$A167-E$125&lt;0),E$132,0)</f>
        <v>121708.41</v>
      </c>
      <c r="F167" s="403">
        <f t="shared" si="495"/>
        <v>90594.48</v>
      </c>
      <c r="G167" s="403">
        <f t="shared" si="495"/>
        <v>120000</v>
      </c>
      <c r="H167" s="403">
        <f t="shared" si="495"/>
        <v>129552.28</v>
      </c>
      <c r="I167" s="403">
        <f t="shared" si="495"/>
        <v>107000</v>
      </c>
      <c r="J167" s="403">
        <f t="shared" si="495"/>
        <v>103565</v>
      </c>
      <c r="K167" s="403">
        <f t="shared" si="495"/>
        <v>128418.77</v>
      </c>
      <c r="L167" s="403">
        <f t="shared" si="495"/>
        <v>87232.36</v>
      </c>
      <c r="M167" s="403">
        <f t="shared" si="495"/>
        <v>99881.32</v>
      </c>
      <c r="N167" s="403">
        <f t="shared" si="495"/>
        <v>223221.57</v>
      </c>
      <c r="O167" s="403">
        <f t="shared" si="495"/>
        <v>180593.29</v>
      </c>
      <c r="P167" s="403">
        <f t="shared" si="495"/>
        <v>91968.82</v>
      </c>
      <c r="Q167" s="403">
        <f t="shared" si="495"/>
        <v>102434.8</v>
      </c>
      <c r="R167" s="403">
        <f t="shared" si="495"/>
        <v>181860.19</v>
      </c>
      <c r="S167" s="403">
        <f t="shared" si="495"/>
        <v>208031.99</v>
      </c>
      <c r="T167" s="403">
        <f t="shared" si="495"/>
        <v>217515.94</v>
      </c>
      <c r="U167" s="403">
        <f t="shared" si="495"/>
        <v>195596.52</v>
      </c>
      <c r="V167" s="403">
        <f t="shared" si="495"/>
        <v>184028.25</v>
      </c>
      <c r="W167" s="403">
        <f t="shared" si="495"/>
        <v>168878.71</v>
      </c>
      <c r="X167" s="403">
        <f t="shared" si="495"/>
        <v>162441.03</v>
      </c>
      <c r="Y167" s="403">
        <f t="shared" si="495"/>
        <v>134043.44</v>
      </c>
      <c r="Z167" s="403">
        <f t="shared" si="495"/>
        <v>835.25</v>
      </c>
      <c r="AA167" s="403">
        <f t="shared" si="495"/>
        <v>175069.23</v>
      </c>
      <c r="AB167" s="403">
        <f t="shared" si="495"/>
        <v>159907.69</v>
      </c>
      <c r="AC167" s="403">
        <f t="shared" si="495"/>
        <v>183879.61</v>
      </c>
      <c r="AD167" s="403">
        <f t="shared" si="495"/>
        <v>184851.11</v>
      </c>
      <c r="AE167" s="403">
        <f t="shared" si="495"/>
        <v>240730.29</v>
      </c>
      <c r="AF167" s="403">
        <f t="shared" si="495"/>
        <v>112998.23</v>
      </c>
      <c r="AG167" s="403">
        <f t="shared" si="495"/>
        <v>126237</v>
      </c>
      <c r="AH167" s="403">
        <f t="shared" si="495"/>
        <v>9142.22</v>
      </c>
      <c r="AI167" s="403">
        <f t="shared" si="495"/>
        <v>186686.77</v>
      </c>
      <c r="AJ167" s="403">
        <f t="shared" si="495"/>
        <v>42000</v>
      </c>
      <c r="AK167" s="403">
        <f t="shared" si="495"/>
        <v>271017.63</v>
      </c>
      <c r="AL167" s="403">
        <f t="shared" si="495"/>
        <v>5000</v>
      </c>
      <c r="AM167" s="403">
        <f t="shared" si="495"/>
        <v>127756.57</v>
      </c>
      <c r="AN167" s="403">
        <f t="shared" si="495"/>
        <v>237115.24</v>
      </c>
      <c r="AO167" s="403">
        <f t="shared" si="495"/>
        <v>158167.25</v>
      </c>
      <c r="AP167" s="403">
        <f t="shared" si="495"/>
        <v>103015</v>
      </c>
      <c r="AQ167" s="403">
        <f t="shared" si="495"/>
        <v>155500</v>
      </c>
      <c r="AR167" s="403">
        <f t="shared" si="495"/>
        <v>167620.78</v>
      </c>
      <c r="AS167" s="403">
        <f t="shared" si="495"/>
        <v>191134.2</v>
      </c>
      <c r="AT167" s="403">
        <f t="shared" si="495"/>
        <v>283068.43</v>
      </c>
      <c r="AU167" s="403">
        <f t="shared" si="495"/>
        <v>114804.31</v>
      </c>
      <c r="AV167" s="403">
        <f t="shared" si="495"/>
        <v>109785.34</v>
      </c>
      <c r="AW167" s="403">
        <f t="shared" si="495"/>
        <v>48000</v>
      </c>
      <c r="AX167" s="403">
        <f t="shared" si="495"/>
        <v>164702</v>
      </c>
      <c r="AY167" s="403">
        <f t="shared" si="495"/>
        <v>223255</v>
      </c>
      <c r="AZ167" s="403">
        <f t="shared" si="495"/>
        <v>72000</v>
      </c>
      <c r="BA167" s="403">
        <f t="shared" si="495"/>
        <v>97799.52</v>
      </c>
      <c r="BB167" s="403">
        <f t="shared" si="495"/>
        <v>242596.66</v>
      </c>
      <c r="BC167" s="403">
        <f t="shared" si="495"/>
        <v>108292.85</v>
      </c>
      <c r="BD167" s="403">
        <f t="shared" si="495"/>
        <v>238900</v>
      </c>
      <c r="BE167" s="403">
        <f t="shared" si="495"/>
        <v>101455.9</v>
      </c>
      <c r="BF167" s="403">
        <f t="shared" si="495"/>
        <v>23511.76</v>
      </c>
      <c r="BG167" s="403">
        <f t="shared" si="495"/>
        <v>20008.84</v>
      </c>
      <c r="BH167" s="403">
        <f t="shared" si="495"/>
        <v>77858.98</v>
      </c>
      <c r="BI167" s="403">
        <f t="shared" si="495"/>
        <v>45000</v>
      </c>
      <c r="BJ167" s="403">
        <f t="shared" si="495"/>
        <v>124565</v>
      </c>
      <c r="BK167" s="403">
        <f t="shared" si="495"/>
        <v>25000</v>
      </c>
      <c r="BL167" s="403">
        <f t="shared" si="495"/>
        <v>29885</v>
      </c>
      <c r="BM167" s="403">
        <f t="shared" si="495"/>
        <v>33809.25</v>
      </c>
      <c r="BN167" s="403">
        <f t="shared" si="495"/>
        <v>10969.85</v>
      </c>
      <c r="BO167" s="403">
        <f t="shared" si="495"/>
        <v>77861.76</v>
      </c>
      <c r="BP167" s="403">
        <f t="shared" si="495"/>
        <v>10058</v>
      </c>
      <c r="BQ167" s="403"/>
      <c r="BR167" s="403">
        <f t="shared" ref="BR167:EC167" si="496">IF(and($A167-BR$124&gt;=0,$A167-BR$125&lt;0),BR$132,0)</f>
        <v>0</v>
      </c>
      <c r="BS167" s="403">
        <f t="shared" si="496"/>
        <v>0</v>
      </c>
      <c r="BT167" s="403">
        <f t="shared" si="496"/>
        <v>0</v>
      </c>
      <c r="BU167" s="403">
        <f t="shared" si="496"/>
        <v>0</v>
      </c>
      <c r="BV167" s="403">
        <f t="shared" si="496"/>
        <v>0</v>
      </c>
      <c r="BW167" s="403">
        <f t="shared" si="496"/>
        <v>0</v>
      </c>
      <c r="BX167" s="403">
        <f t="shared" si="496"/>
        <v>0</v>
      </c>
      <c r="BY167" s="403">
        <f t="shared" si="496"/>
        <v>0</v>
      </c>
      <c r="BZ167" s="403">
        <f t="shared" si="496"/>
        <v>0</v>
      </c>
      <c r="CA167" s="403">
        <f t="shared" si="496"/>
        <v>0</v>
      </c>
      <c r="CB167" s="403">
        <f t="shared" si="496"/>
        <v>0</v>
      </c>
      <c r="CC167" s="403">
        <f t="shared" si="496"/>
        <v>0</v>
      </c>
      <c r="CD167" s="403">
        <f t="shared" si="496"/>
        <v>0</v>
      </c>
      <c r="CE167" s="403">
        <f t="shared" si="496"/>
        <v>0</v>
      </c>
      <c r="CF167" s="403">
        <f t="shared" si="496"/>
        <v>0</v>
      </c>
      <c r="CG167" s="403">
        <f t="shared" si="496"/>
        <v>0</v>
      </c>
      <c r="CH167" s="403">
        <f t="shared" si="496"/>
        <v>0</v>
      </c>
      <c r="CI167" s="403">
        <f t="shared" si="496"/>
        <v>0</v>
      </c>
      <c r="CJ167" s="403">
        <f t="shared" si="496"/>
        <v>0</v>
      </c>
      <c r="CK167" s="403">
        <f t="shared" si="496"/>
        <v>0</v>
      </c>
      <c r="CL167" s="403">
        <f t="shared" si="496"/>
        <v>0</v>
      </c>
      <c r="CM167" s="403">
        <f t="shared" si="496"/>
        <v>0</v>
      </c>
      <c r="CN167" s="403">
        <f t="shared" si="496"/>
        <v>0</v>
      </c>
      <c r="CO167" s="403">
        <f t="shared" si="496"/>
        <v>0</v>
      </c>
      <c r="CP167" s="403">
        <f t="shared" si="496"/>
        <v>0</v>
      </c>
      <c r="CQ167" s="403">
        <f t="shared" si="496"/>
        <v>0</v>
      </c>
      <c r="CR167" s="403">
        <f t="shared" si="496"/>
        <v>0</v>
      </c>
      <c r="CS167" s="403">
        <f t="shared" si="496"/>
        <v>0</v>
      </c>
      <c r="CT167" s="403">
        <f t="shared" si="496"/>
        <v>0</v>
      </c>
      <c r="CU167" s="403">
        <f t="shared" si="496"/>
        <v>0</v>
      </c>
      <c r="CV167" s="403">
        <f t="shared" si="496"/>
        <v>0</v>
      </c>
      <c r="CW167" s="403">
        <f t="shared" si="496"/>
        <v>0</v>
      </c>
      <c r="CX167" s="403">
        <f t="shared" si="496"/>
        <v>0</v>
      </c>
      <c r="CY167" s="403">
        <f t="shared" si="496"/>
        <v>0</v>
      </c>
      <c r="CZ167" s="403">
        <f t="shared" si="496"/>
        <v>0</v>
      </c>
      <c r="DA167" s="403">
        <f t="shared" si="496"/>
        <v>0</v>
      </c>
      <c r="DB167" s="403">
        <f t="shared" si="496"/>
        <v>0</v>
      </c>
      <c r="DC167" s="403">
        <f t="shared" si="496"/>
        <v>0</v>
      </c>
      <c r="DD167" s="403">
        <f t="shared" si="496"/>
        <v>0</v>
      </c>
      <c r="DE167" s="403">
        <f t="shared" si="496"/>
        <v>0</v>
      </c>
      <c r="DF167" s="403">
        <f t="shared" si="496"/>
        <v>0</v>
      </c>
      <c r="DG167" s="403">
        <f t="shared" si="496"/>
        <v>0</v>
      </c>
      <c r="DH167" s="403">
        <f t="shared" si="496"/>
        <v>0</v>
      </c>
      <c r="DI167" s="403">
        <f t="shared" si="496"/>
        <v>0</v>
      </c>
      <c r="DJ167" s="403">
        <f t="shared" si="496"/>
        <v>0</v>
      </c>
      <c r="DK167" s="403">
        <f t="shared" si="496"/>
        <v>0</v>
      </c>
      <c r="DL167" s="403">
        <f t="shared" si="496"/>
        <v>0</v>
      </c>
      <c r="DM167" s="403">
        <f t="shared" si="496"/>
        <v>0</v>
      </c>
      <c r="DN167" s="403">
        <f t="shared" si="496"/>
        <v>0</v>
      </c>
      <c r="DO167" s="403">
        <f t="shared" si="496"/>
        <v>0</v>
      </c>
      <c r="DP167" s="403">
        <f t="shared" si="496"/>
        <v>0</v>
      </c>
      <c r="DQ167" s="403">
        <f t="shared" si="496"/>
        <v>0</v>
      </c>
      <c r="DR167" s="403">
        <f t="shared" si="496"/>
        <v>0</v>
      </c>
      <c r="DS167" s="403">
        <f t="shared" si="496"/>
        <v>0</v>
      </c>
      <c r="DT167" s="403">
        <f t="shared" si="496"/>
        <v>0</v>
      </c>
      <c r="DU167" s="403">
        <f t="shared" si="496"/>
        <v>0</v>
      </c>
      <c r="DV167" s="403">
        <f t="shared" si="496"/>
        <v>0</v>
      </c>
      <c r="DW167" s="403">
        <f t="shared" si="496"/>
        <v>0</v>
      </c>
      <c r="DX167" s="403">
        <f t="shared" si="496"/>
        <v>0</v>
      </c>
      <c r="DY167" s="403">
        <f t="shared" si="496"/>
        <v>0</v>
      </c>
      <c r="DZ167" s="403">
        <f t="shared" si="496"/>
        <v>0</v>
      </c>
      <c r="EA167" s="403">
        <f t="shared" si="496"/>
        <v>0</v>
      </c>
      <c r="EB167" s="403">
        <f t="shared" si="496"/>
        <v>0</v>
      </c>
      <c r="EC167" s="403">
        <f t="shared" si="496"/>
        <v>0</v>
      </c>
      <c r="ED167" s="403"/>
      <c r="EE167" s="403">
        <f t="shared" ref="EE167:GP167" si="497">IF(and($A167-EE$124&gt;=0,$A167-EE$125&lt;0),EE$132,0)</f>
        <v>0</v>
      </c>
      <c r="EF167" s="403">
        <f t="shared" si="497"/>
        <v>0</v>
      </c>
      <c r="EG167" s="403">
        <f t="shared" si="497"/>
        <v>0</v>
      </c>
      <c r="EH167" s="403">
        <f t="shared" si="497"/>
        <v>0</v>
      </c>
      <c r="EI167" s="403">
        <f t="shared" si="497"/>
        <v>0</v>
      </c>
      <c r="EJ167" s="403">
        <f t="shared" si="497"/>
        <v>0</v>
      </c>
      <c r="EK167" s="403">
        <f t="shared" si="497"/>
        <v>0</v>
      </c>
      <c r="EL167" s="403">
        <f t="shared" si="497"/>
        <v>0</v>
      </c>
      <c r="EM167" s="403">
        <f t="shared" si="497"/>
        <v>0</v>
      </c>
      <c r="EN167" s="403">
        <f t="shared" si="497"/>
        <v>0</v>
      </c>
      <c r="EO167" s="403">
        <f t="shared" si="497"/>
        <v>0</v>
      </c>
      <c r="EP167" s="403">
        <f t="shared" si="497"/>
        <v>0</v>
      </c>
      <c r="EQ167" s="403">
        <f t="shared" si="497"/>
        <v>0</v>
      </c>
      <c r="ER167" s="403">
        <f t="shared" si="497"/>
        <v>0</v>
      </c>
      <c r="ES167" s="403">
        <f t="shared" si="497"/>
        <v>0</v>
      </c>
      <c r="ET167" s="403">
        <f t="shared" si="497"/>
        <v>0</v>
      </c>
      <c r="EU167" s="403">
        <f t="shared" si="497"/>
        <v>0</v>
      </c>
      <c r="EV167" s="403">
        <f t="shared" si="497"/>
        <v>0</v>
      </c>
      <c r="EW167" s="403">
        <f t="shared" si="497"/>
        <v>0</v>
      </c>
      <c r="EX167" s="403">
        <f t="shared" si="497"/>
        <v>0</v>
      </c>
      <c r="EY167" s="403">
        <f t="shared" si="497"/>
        <v>0</v>
      </c>
      <c r="EZ167" s="403">
        <f t="shared" si="497"/>
        <v>0</v>
      </c>
      <c r="FA167" s="403">
        <f t="shared" si="497"/>
        <v>0</v>
      </c>
      <c r="FB167" s="403">
        <f t="shared" si="497"/>
        <v>0</v>
      </c>
      <c r="FC167" s="403">
        <f t="shared" si="497"/>
        <v>0</v>
      </c>
      <c r="FD167" s="403">
        <f t="shared" si="497"/>
        <v>0</v>
      </c>
      <c r="FE167" s="403">
        <f t="shared" si="497"/>
        <v>0</v>
      </c>
      <c r="FF167" s="403">
        <f t="shared" si="497"/>
        <v>0</v>
      </c>
      <c r="FG167" s="403">
        <f t="shared" si="497"/>
        <v>0</v>
      </c>
      <c r="FH167" s="403">
        <f t="shared" si="497"/>
        <v>0</v>
      </c>
      <c r="FI167" s="403">
        <f t="shared" si="497"/>
        <v>0</v>
      </c>
      <c r="FJ167" s="403">
        <f t="shared" si="497"/>
        <v>0</v>
      </c>
      <c r="FK167" s="403">
        <f t="shared" si="497"/>
        <v>0</v>
      </c>
      <c r="FL167" s="403">
        <f t="shared" si="497"/>
        <v>0</v>
      </c>
      <c r="FM167" s="403">
        <f t="shared" si="497"/>
        <v>0</v>
      </c>
      <c r="FN167" s="403">
        <f t="shared" si="497"/>
        <v>0</v>
      </c>
      <c r="FO167" s="403">
        <f t="shared" si="497"/>
        <v>0</v>
      </c>
      <c r="FP167" s="403">
        <f t="shared" si="497"/>
        <v>0</v>
      </c>
      <c r="FQ167" s="403">
        <f t="shared" si="497"/>
        <v>0</v>
      </c>
      <c r="FR167" s="403">
        <f t="shared" si="497"/>
        <v>0</v>
      </c>
      <c r="FS167" s="403">
        <f t="shared" si="497"/>
        <v>0</v>
      </c>
      <c r="FT167" s="403">
        <f t="shared" si="497"/>
        <v>0</v>
      </c>
      <c r="FU167" s="403">
        <f t="shared" si="497"/>
        <v>0</v>
      </c>
      <c r="FV167" s="403">
        <f t="shared" si="497"/>
        <v>0</v>
      </c>
      <c r="FW167" s="403">
        <f t="shared" si="497"/>
        <v>0</v>
      </c>
      <c r="FX167" s="403">
        <f t="shared" si="497"/>
        <v>0</v>
      </c>
      <c r="FY167" s="403">
        <f t="shared" si="497"/>
        <v>0</v>
      </c>
      <c r="FZ167" s="403">
        <f t="shared" si="497"/>
        <v>0</v>
      </c>
      <c r="GA167" s="403">
        <f t="shared" si="497"/>
        <v>0</v>
      </c>
      <c r="GB167" s="403">
        <f t="shared" si="497"/>
        <v>0</v>
      </c>
      <c r="GC167" s="403">
        <f t="shared" si="497"/>
        <v>0</v>
      </c>
      <c r="GD167" s="403">
        <f t="shared" si="497"/>
        <v>0</v>
      </c>
      <c r="GE167" s="403">
        <f t="shared" si="497"/>
        <v>0</v>
      </c>
      <c r="GF167" s="403">
        <f t="shared" si="497"/>
        <v>0</v>
      </c>
      <c r="GG167" s="403">
        <f t="shared" si="497"/>
        <v>0</v>
      </c>
      <c r="GH167" s="403">
        <f t="shared" si="497"/>
        <v>0</v>
      </c>
      <c r="GI167" s="403">
        <f t="shared" si="497"/>
        <v>0</v>
      </c>
      <c r="GJ167" s="403">
        <f t="shared" si="497"/>
        <v>0</v>
      </c>
      <c r="GK167" s="403">
        <f t="shared" si="497"/>
        <v>0</v>
      </c>
      <c r="GL167" s="403">
        <f t="shared" si="497"/>
        <v>0</v>
      </c>
      <c r="GM167" s="403">
        <f t="shared" si="497"/>
        <v>0</v>
      </c>
      <c r="GN167" s="403">
        <f t="shared" si="497"/>
        <v>0</v>
      </c>
      <c r="GO167" s="403">
        <f t="shared" si="497"/>
        <v>0</v>
      </c>
      <c r="GP167" s="403">
        <f t="shared" si="497"/>
        <v>0</v>
      </c>
      <c r="GQ167" s="403"/>
      <c r="GR167" s="403">
        <f t="shared" ref="GR167:JC167" si="498">IF(and($A167-GR$124&gt;=0,$A167-GR$125&lt;0),GR$132,0)</f>
        <v>0</v>
      </c>
      <c r="GS167" s="403">
        <f t="shared" si="498"/>
        <v>0</v>
      </c>
      <c r="GT167" s="403">
        <f t="shared" si="498"/>
        <v>0</v>
      </c>
      <c r="GU167" s="403">
        <f t="shared" si="498"/>
        <v>0</v>
      </c>
      <c r="GV167" s="403">
        <f t="shared" si="498"/>
        <v>0</v>
      </c>
      <c r="GW167" s="403">
        <f t="shared" si="498"/>
        <v>0</v>
      </c>
      <c r="GX167" s="403">
        <f t="shared" si="498"/>
        <v>0</v>
      </c>
      <c r="GY167" s="403">
        <f t="shared" si="498"/>
        <v>0</v>
      </c>
      <c r="GZ167" s="403">
        <f t="shared" si="498"/>
        <v>0</v>
      </c>
      <c r="HA167" s="403">
        <f t="shared" si="498"/>
        <v>0</v>
      </c>
      <c r="HB167" s="403">
        <f t="shared" si="498"/>
        <v>0</v>
      </c>
      <c r="HC167" s="403">
        <f t="shared" si="498"/>
        <v>0</v>
      </c>
      <c r="HD167" s="403">
        <f t="shared" si="498"/>
        <v>0</v>
      </c>
      <c r="HE167" s="403">
        <f t="shared" si="498"/>
        <v>0</v>
      </c>
      <c r="HF167" s="403">
        <f t="shared" si="498"/>
        <v>0</v>
      </c>
      <c r="HG167" s="403">
        <f t="shared" si="498"/>
        <v>0</v>
      </c>
      <c r="HH167" s="403">
        <f t="shared" si="498"/>
        <v>0</v>
      </c>
      <c r="HI167" s="403">
        <f t="shared" si="498"/>
        <v>0</v>
      </c>
      <c r="HJ167" s="403">
        <f t="shared" si="498"/>
        <v>0</v>
      </c>
      <c r="HK167" s="403">
        <f t="shared" si="498"/>
        <v>0</v>
      </c>
      <c r="HL167" s="403">
        <f t="shared" si="498"/>
        <v>0</v>
      </c>
      <c r="HM167" s="403">
        <f t="shared" si="498"/>
        <v>0</v>
      </c>
      <c r="HN167" s="403">
        <f t="shared" si="498"/>
        <v>0</v>
      </c>
      <c r="HO167" s="403">
        <f t="shared" si="498"/>
        <v>0</v>
      </c>
      <c r="HP167" s="403">
        <f t="shared" si="498"/>
        <v>0</v>
      </c>
      <c r="HQ167" s="403">
        <f t="shared" si="498"/>
        <v>0</v>
      </c>
      <c r="HR167" s="403">
        <f t="shared" si="498"/>
        <v>0</v>
      </c>
      <c r="HS167" s="403">
        <f t="shared" si="498"/>
        <v>0</v>
      </c>
      <c r="HT167" s="403">
        <f t="shared" si="498"/>
        <v>0</v>
      </c>
      <c r="HU167" s="403">
        <f t="shared" si="498"/>
        <v>0</v>
      </c>
      <c r="HV167" s="403">
        <f t="shared" si="498"/>
        <v>0</v>
      </c>
      <c r="HW167" s="403">
        <f t="shared" si="498"/>
        <v>0</v>
      </c>
      <c r="HX167" s="403">
        <f t="shared" si="498"/>
        <v>0</v>
      </c>
      <c r="HY167" s="403">
        <f t="shared" si="498"/>
        <v>0</v>
      </c>
      <c r="HZ167" s="403">
        <f t="shared" si="498"/>
        <v>0</v>
      </c>
      <c r="IA167" s="403">
        <f t="shared" si="498"/>
        <v>0</v>
      </c>
      <c r="IB167" s="403">
        <f t="shared" si="498"/>
        <v>0</v>
      </c>
      <c r="IC167" s="403">
        <f t="shared" si="498"/>
        <v>0</v>
      </c>
      <c r="ID167" s="403">
        <f t="shared" si="498"/>
        <v>0</v>
      </c>
      <c r="IE167" s="403">
        <f t="shared" si="498"/>
        <v>0</v>
      </c>
      <c r="IF167" s="403">
        <f t="shared" si="498"/>
        <v>0</v>
      </c>
      <c r="IG167" s="403">
        <f t="shared" si="498"/>
        <v>0</v>
      </c>
      <c r="IH167" s="403">
        <f t="shared" si="498"/>
        <v>0</v>
      </c>
      <c r="II167" s="403">
        <f t="shared" si="498"/>
        <v>0</v>
      </c>
      <c r="IJ167" s="403">
        <f t="shared" si="498"/>
        <v>0</v>
      </c>
      <c r="IK167" s="403">
        <f t="shared" si="498"/>
        <v>0</v>
      </c>
      <c r="IL167" s="403">
        <f t="shared" si="498"/>
        <v>0</v>
      </c>
      <c r="IM167" s="403">
        <f t="shared" si="498"/>
        <v>0</v>
      </c>
      <c r="IN167" s="403">
        <f t="shared" si="498"/>
        <v>0</v>
      </c>
      <c r="IO167" s="403">
        <f t="shared" si="498"/>
        <v>0</v>
      </c>
      <c r="IP167" s="403">
        <f t="shared" si="498"/>
        <v>0</v>
      </c>
      <c r="IQ167" s="403">
        <f t="shared" si="498"/>
        <v>0</v>
      </c>
      <c r="IR167" s="403">
        <f t="shared" si="498"/>
        <v>0</v>
      </c>
      <c r="IS167" s="403">
        <f t="shared" si="498"/>
        <v>0</v>
      </c>
      <c r="IT167" s="403">
        <f t="shared" si="498"/>
        <v>0</v>
      </c>
      <c r="IU167" s="403">
        <f t="shared" si="498"/>
        <v>0</v>
      </c>
      <c r="IV167" s="403">
        <f t="shared" si="498"/>
        <v>0</v>
      </c>
      <c r="IW167" s="403">
        <f t="shared" si="498"/>
        <v>0</v>
      </c>
      <c r="IX167" s="403">
        <f t="shared" si="498"/>
        <v>0</v>
      </c>
      <c r="IY167" s="403">
        <f t="shared" si="498"/>
        <v>0</v>
      </c>
      <c r="IZ167" s="403">
        <f t="shared" si="498"/>
        <v>0</v>
      </c>
      <c r="JA167" s="403">
        <f t="shared" si="498"/>
        <v>0</v>
      </c>
      <c r="JB167" s="403">
        <f t="shared" si="498"/>
        <v>0</v>
      </c>
      <c r="JC167" s="403">
        <f t="shared" si="498"/>
        <v>0</v>
      </c>
      <c r="JD167" s="403"/>
      <c r="JE167" s="403">
        <f t="shared" ref="JE167:LP167" si="499">IF(and($A167-JE$124&gt;=0,$A167-JE$125&lt;0),JE$132,0)</f>
        <v>0</v>
      </c>
      <c r="JF167" s="403">
        <f t="shared" si="499"/>
        <v>0</v>
      </c>
      <c r="JG167" s="403">
        <f t="shared" si="499"/>
        <v>0</v>
      </c>
      <c r="JH167" s="403">
        <f t="shared" si="499"/>
        <v>0</v>
      </c>
      <c r="JI167" s="403">
        <f t="shared" si="499"/>
        <v>0</v>
      </c>
      <c r="JJ167" s="403">
        <f t="shared" si="499"/>
        <v>0</v>
      </c>
      <c r="JK167" s="403">
        <f t="shared" si="499"/>
        <v>0</v>
      </c>
      <c r="JL167" s="403">
        <f t="shared" si="499"/>
        <v>0</v>
      </c>
      <c r="JM167" s="403">
        <f t="shared" si="499"/>
        <v>0</v>
      </c>
      <c r="JN167" s="403">
        <f t="shared" si="499"/>
        <v>0</v>
      </c>
      <c r="JO167" s="403">
        <f t="shared" si="499"/>
        <v>0</v>
      </c>
      <c r="JP167" s="403">
        <f t="shared" si="499"/>
        <v>0</v>
      </c>
      <c r="JQ167" s="403">
        <f t="shared" si="499"/>
        <v>0</v>
      </c>
      <c r="JR167" s="403">
        <f t="shared" si="499"/>
        <v>0</v>
      </c>
      <c r="JS167" s="403">
        <f t="shared" si="499"/>
        <v>0</v>
      </c>
      <c r="JT167" s="403">
        <f t="shared" si="499"/>
        <v>0</v>
      </c>
      <c r="JU167" s="403">
        <f t="shared" si="499"/>
        <v>0</v>
      </c>
      <c r="JV167" s="403">
        <f t="shared" si="499"/>
        <v>0</v>
      </c>
      <c r="JW167" s="403">
        <f t="shared" si="499"/>
        <v>0</v>
      </c>
      <c r="JX167" s="403">
        <f t="shared" si="499"/>
        <v>0</v>
      </c>
      <c r="JY167" s="403">
        <f t="shared" si="499"/>
        <v>0</v>
      </c>
      <c r="JZ167" s="403">
        <f t="shared" si="499"/>
        <v>0</v>
      </c>
      <c r="KA167" s="403">
        <f t="shared" si="499"/>
        <v>0</v>
      </c>
      <c r="KB167" s="403">
        <f t="shared" si="499"/>
        <v>0</v>
      </c>
      <c r="KC167" s="403">
        <f t="shared" si="499"/>
        <v>0</v>
      </c>
      <c r="KD167" s="403">
        <f t="shared" si="499"/>
        <v>0</v>
      </c>
      <c r="KE167" s="403">
        <f t="shared" si="499"/>
        <v>0</v>
      </c>
      <c r="KF167" s="403">
        <f t="shared" si="499"/>
        <v>0</v>
      </c>
      <c r="KG167" s="403">
        <f t="shared" si="499"/>
        <v>0</v>
      </c>
      <c r="KH167" s="403">
        <f t="shared" si="499"/>
        <v>0</v>
      </c>
      <c r="KI167" s="403">
        <f t="shared" si="499"/>
        <v>0</v>
      </c>
      <c r="KJ167" s="403">
        <f t="shared" si="499"/>
        <v>0</v>
      </c>
      <c r="KK167" s="403">
        <f t="shared" si="499"/>
        <v>0</v>
      </c>
      <c r="KL167" s="403">
        <f t="shared" si="499"/>
        <v>0</v>
      </c>
      <c r="KM167" s="403">
        <f t="shared" si="499"/>
        <v>0</v>
      </c>
      <c r="KN167" s="403">
        <f t="shared" si="499"/>
        <v>0</v>
      </c>
      <c r="KO167" s="403">
        <f t="shared" si="499"/>
        <v>0</v>
      </c>
      <c r="KP167" s="403">
        <f t="shared" si="499"/>
        <v>0</v>
      </c>
      <c r="KQ167" s="403">
        <f t="shared" si="499"/>
        <v>0</v>
      </c>
      <c r="KR167" s="403">
        <f t="shared" si="499"/>
        <v>0</v>
      </c>
      <c r="KS167" s="403">
        <f t="shared" si="499"/>
        <v>0</v>
      </c>
      <c r="KT167" s="403">
        <f t="shared" si="499"/>
        <v>0</v>
      </c>
      <c r="KU167" s="403">
        <f t="shared" si="499"/>
        <v>0</v>
      </c>
      <c r="KV167" s="403">
        <f t="shared" si="499"/>
        <v>0</v>
      </c>
      <c r="KW167" s="403">
        <f t="shared" si="499"/>
        <v>0</v>
      </c>
      <c r="KX167" s="403">
        <f t="shared" si="499"/>
        <v>0</v>
      </c>
      <c r="KY167" s="403">
        <f t="shared" si="499"/>
        <v>0</v>
      </c>
      <c r="KZ167" s="403">
        <f t="shared" si="499"/>
        <v>0</v>
      </c>
      <c r="LA167" s="403">
        <f t="shared" si="499"/>
        <v>0</v>
      </c>
      <c r="LB167" s="403">
        <f t="shared" si="499"/>
        <v>0</v>
      </c>
      <c r="LC167" s="403">
        <f t="shared" si="499"/>
        <v>0</v>
      </c>
      <c r="LD167" s="403">
        <f t="shared" si="499"/>
        <v>0</v>
      </c>
      <c r="LE167" s="403">
        <f t="shared" si="499"/>
        <v>0</v>
      </c>
      <c r="LF167" s="403">
        <f t="shared" si="499"/>
        <v>0</v>
      </c>
      <c r="LG167" s="403">
        <f t="shared" si="499"/>
        <v>0</v>
      </c>
      <c r="LH167" s="403">
        <f t="shared" si="499"/>
        <v>0</v>
      </c>
      <c r="LI167" s="403">
        <f t="shared" si="499"/>
        <v>0</v>
      </c>
      <c r="LJ167" s="403">
        <f t="shared" si="499"/>
        <v>0</v>
      </c>
      <c r="LK167" s="403">
        <f t="shared" si="499"/>
        <v>0</v>
      </c>
      <c r="LL167" s="403">
        <f t="shared" si="499"/>
        <v>0</v>
      </c>
      <c r="LM167" s="403">
        <f t="shared" si="499"/>
        <v>0</v>
      </c>
      <c r="LN167" s="403">
        <f t="shared" si="499"/>
        <v>0</v>
      </c>
      <c r="LO167" s="403">
        <f t="shared" si="499"/>
        <v>0</v>
      </c>
      <c r="LP167" s="403">
        <f t="shared" si="499"/>
        <v>0</v>
      </c>
    </row>
    <row r="168">
      <c r="A168" s="331" t="str">
        <f t="shared" si="327"/>
        <v>03-2031</v>
      </c>
      <c r="B168" s="346">
        <f t="shared" si="333"/>
        <v>8160419.69</v>
      </c>
      <c r="C168" s="346">
        <f t="shared" si="334"/>
        <v>1.001234056</v>
      </c>
      <c r="D168" s="346"/>
      <c r="E168" s="403">
        <f t="shared" ref="E168:BP168" si="500">IF(and($A168-E$124&gt;=0,$A168-E$125&lt;0),E$132,0)</f>
        <v>121708.41</v>
      </c>
      <c r="F168" s="403">
        <f t="shared" si="500"/>
        <v>90594.48</v>
      </c>
      <c r="G168" s="403">
        <f t="shared" si="500"/>
        <v>120000</v>
      </c>
      <c r="H168" s="403">
        <f t="shared" si="500"/>
        <v>129552.28</v>
      </c>
      <c r="I168" s="403">
        <f t="shared" si="500"/>
        <v>107000</v>
      </c>
      <c r="J168" s="403">
        <f t="shared" si="500"/>
        <v>103565</v>
      </c>
      <c r="K168" s="403">
        <f t="shared" si="500"/>
        <v>128418.77</v>
      </c>
      <c r="L168" s="403">
        <f t="shared" si="500"/>
        <v>87232.36</v>
      </c>
      <c r="M168" s="403">
        <f t="shared" si="500"/>
        <v>99881.32</v>
      </c>
      <c r="N168" s="403">
        <f t="shared" si="500"/>
        <v>223221.57</v>
      </c>
      <c r="O168" s="403">
        <f t="shared" si="500"/>
        <v>180593.29</v>
      </c>
      <c r="P168" s="403">
        <f t="shared" si="500"/>
        <v>91968.82</v>
      </c>
      <c r="Q168" s="403">
        <f t="shared" si="500"/>
        <v>102434.8</v>
      </c>
      <c r="R168" s="403">
        <f t="shared" si="500"/>
        <v>181860.19</v>
      </c>
      <c r="S168" s="403">
        <f t="shared" si="500"/>
        <v>208031.99</v>
      </c>
      <c r="T168" s="403">
        <f t="shared" si="500"/>
        <v>217515.94</v>
      </c>
      <c r="U168" s="403">
        <f t="shared" si="500"/>
        <v>195596.52</v>
      </c>
      <c r="V168" s="403">
        <f t="shared" si="500"/>
        <v>184028.25</v>
      </c>
      <c r="W168" s="403">
        <f t="shared" si="500"/>
        <v>168878.71</v>
      </c>
      <c r="X168" s="403">
        <f t="shared" si="500"/>
        <v>162441.03</v>
      </c>
      <c r="Y168" s="403">
        <f t="shared" si="500"/>
        <v>134043.44</v>
      </c>
      <c r="Z168" s="403">
        <f t="shared" si="500"/>
        <v>835.25</v>
      </c>
      <c r="AA168" s="403">
        <f t="shared" si="500"/>
        <v>175069.23</v>
      </c>
      <c r="AB168" s="403">
        <f t="shared" si="500"/>
        <v>159907.69</v>
      </c>
      <c r="AC168" s="403">
        <f t="shared" si="500"/>
        <v>183879.61</v>
      </c>
      <c r="AD168" s="403">
        <f t="shared" si="500"/>
        <v>184851.11</v>
      </c>
      <c r="AE168" s="403">
        <f t="shared" si="500"/>
        <v>240730.29</v>
      </c>
      <c r="AF168" s="403">
        <f t="shared" si="500"/>
        <v>112998.23</v>
      </c>
      <c r="AG168" s="403">
        <f t="shared" si="500"/>
        <v>126237</v>
      </c>
      <c r="AH168" s="403">
        <f t="shared" si="500"/>
        <v>9142.22</v>
      </c>
      <c r="AI168" s="403">
        <f t="shared" si="500"/>
        <v>186686.77</v>
      </c>
      <c r="AJ168" s="403">
        <f t="shared" si="500"/>
        <v>42000</v>
      </c>
      <c r="AK168" s="403">
        <f t="shared" si="500"/>
        <v>271017.63</v>
      </c>
      <c r="AL168" s="403">
        <f t="shared" si="500"/>
        <v>5000</v>
      </c>
      <c r="AM168" s="403">
        <f t="shared" si="500"/>
        <v>127756.57</v>
      </c>
      <c r="AN168" s="403">
        <f t="shared" si="500"/>
        <v>237115.24</v>
      </c>
      <c r="AO168" s="403">
        <f t="shared" si="500"/>
        <v>158167.25</v>
      </c>
      <c r="AP168" s="403">
        <f t="shared" si="500"/>
        <v>103015</v>
      </c>
      <c r="AQ168" s="403">
        <f t="shared" si="500"/>
        <v>155500</v>
      </c>
      <c r="AR168" s="403">
        <f t="shared" si="500"/>
        <v>167620.78</v>
      </c>
      <c r="AS168" s="403">
        <f t="shared" si="500"/>
        <v>191134.2</v>
      </c>
      <c r="AT168" s="403">
        <f t="shared" si="500"/>
        <v>283068.43</v>
      </c>
      <c r="AU168" s="403">
        <f t="shared" si="500"/>
        <v>114804.31</v>
      </c>
      <c r="AV168" s="403">
        <f t="shared" si="500"/>
        <v>109785.34</v>
      </c>
      <c r="AW168" s="403">
        <f t="shared" si="500"/>
        <v>48000</v>
      </c>
      <c r="AX168" s="403">
        <f t="shared" si="500"/>
        <v>164702</v>
      </c>
      <c r="AY168" s="403">
        <f t="shared" si="500"/>
        <v>223255</v>
      </c>
      <c r="AZ168" s="403">
        <f t="shared" si="500"/>
        <v>72000</v>
      </c>
      <c r="BA168" s="403">
        <f t="shared" si="500"/>
        <v>97799.52</v>
      </c>
      <c r="BB168" s="403">
        <f t="shared" si="500"/>
        <v>242596.66</v>
      </c>
      <c r="BC168" s="403">
        <f t="shared" si="500"/>
        <v>108292.85</v>
      </c>
      <c r="BD168" s="403">
        <f t="shared" si="500"/>
        <v>238900</v>
      </c>
      <c r="BE168" s="403">
        <f t="shared" si="500"/>
        <v>101455.9</v>
      </c>
      <c r="BF168" s="403">
        <f t="shared" si="500"/>
        <v>23511.76</v>
      </c>
      <c r="BG168" s="403">
        <f t="shared" si="500"/>
        <v>20008.84</v>
      </c>
      <c r="BH168" s="403">
        <f t="shared" si="500"/>
        <v>77858.98</v>
      </c>
      <c r="BI168" s="403">
        <f t="shared" si="500"/>
        <v>45000</v>
      </c>
      <c r="BJ168" s="403">
        <f t="shared" si="500"/>
        <v>124565</v>
      </c>
      <c r="BK168" s="403">
        <f t="shared" si="500"/>
        <v>25000</v>
      </c>
      <c r="BL168" s="403">
        <f t="shared" si="500"/>
        <v>29885</v>
      </c>
      <c r="BM168" s="403">
        <f t="shared" si="500"/>
        <v>33809.25</v>
      </c>
      <c r="BN168" s="403">
        <f t="shared" si="500"/>
        <v>10969.85</v>
      </c>
      <c r="BO168" s="403">
        <f t="shared" si="500"/>
        <v>77861.76</v>
      </c>
      <c r="BP168" s="403">
        <f t="shared" si="500"/>
        <v>10058</v>
      </c>
      <c r="BQ168" s="403"/>
      <c r="BR168" s="403">
        <f t="shared" ref="BR168:EC168" si="501">IF(and($A168-BR$124&gt;=0,$A168-BR$125&lt;0),BR$132,0)</f>
        <v>0</v>
      </c>
      <c r="BS168" s="403">
        <f t="shared" si="501"/>
        <v>0</v>
      </c>
      <c r="BT168" s="403">
        <f t="shared" si="501"/>
        <v>0</v>
      </c>
      <c r="BU168" s="403">
        <f t="shared" si="501"/>
        <v>0</v>
      </c>
      <c r="BV168" s="403">
        <f t="shared" si="501"/>
        <v>0</v>
      </c>
      <c r="BW168" s="403">
        <f t="shared" si="501"/>
        <v>0</v>
      </c>
      <c r="BX168" s="403">
        <f t="shared" si="501"/>
        <v>0</v>
      </c>
      <c r="BY168" s="403">
        <f t="shared" si="501"/>
        <v>0</v>
      </c>
      <c r="BZ168" s="403">
        <f t="shared" si="501"/>
        <v>0</v>
      </c>
      <c r="CA168" s="403">
        <f t="shared" si="501"/>
        <v>0</v>
      </c>
      <c r="CB168" s="403">
        <f t="shared" si="501"/>
        <v>0</v>
      </c>
      <c r="CC168" s="403">
        <f t="shared" si="501"/>
        <v>0</v>
      </c>
      <c r="CD168" s="403">
        <f t="shared" si="501"/>
        <v>0</v>
      </c>
      <c r="CE168" s="403">
        <f t="shared" si="501"/>
        <v>0</v>
      </c>
      <c r="CF168" s="403">
        <f t="shared" si="501"/>
        <v>0</v>
      </c>
      <c r="CG168" s="403">
        <f t="shared" si="501"/>
        <v>0</v>
      </c>
      <c r="CH168" s="403">
        <f t="shared" si="501"/>
        <v>0</v>
      </c>
      <c r="CI168" s="403">
        <f t="shared" si="501"/>
        <v>0</v>
      </c>
      <c r="CJ168" s="403">
        <f t="shared" si="501"/>
        <v>0</v>
      </c>
      <c r="CK168" s="403">
        <f t="shared" si="501"/>
        <v>0</v>
      </c>
      <c r="CL168" s="403">
        <f t="shared" si="501"/>
        <v>0</v>
      </c>
      <c r="CM168" s="403">
        <f t="shared" si="501"/>
        <v>0</v>
      </c>
      <c r="CN168" s="403">
        <f t="shared" si="501"/>
        <v>0</v>
      </c>
      <c r="CO168" s="403">
        <f t="shared" si="501"/>
        <v>0</v>
      </c>
      <c r="CP168" s="403">
        <f t="shared" si="501"/>
        <v>0</v>
      </c>
      <c r="CQ168" s="403">
        <f t="shared" si="501"/>
        <v>0</v>
      </c>
      <c r="CR168" s="403">
        <f t="shared" si="501"/>
        <v>0</v>
      </c>
      <c r="CS168" s="403">
        <f t="shared" si="501"/>
        <v>0</v>
      </c>
      <c r="CT168" s="403">
        <f t="shared" si="501"/>
        <v>0</v>
      </c>
      <c r="CU168" s="403">
        <f t="shared" si="501"/>
        <v>0</v>
      </c>
      <c r="CV168" s="403">
        <f t="shared" si="501"/>
        <v>0</v>
      </c>
      <c r="CW168" s="403">
        <f t="shared" si="501"/>
        <v>0</v>
      </c>
      <c r="CX168" s="403">
        <f t="shared" si="501"/>
        <v>0</v>
      </c>
      <c r="CY168" s="403">
        <f t="shared" si="501"/>
        <v>0</v>
      </c>
      <c r="CZ168" s="403">
        <f t="shared" si="501"/>
        <v>0</v>
      </c>
      <c r="DA168" s="403">
        <f t="shared" si="501"/>
        <v>0</v>
      </c>
      <c r="DB168" s="403">
        <f t="shared" si="501"/>
        <v>0</v>
      </c>
      <c r="DC168" s="403">
        <f t="shared" si="501"/>
        <v>0</v>
      </c>
      <c r="DD168" s="403">
        <f t="shared" si="501"/>
        <v>0</v>
      </c>
      <c r="DE168" s="403">
        <f t="shared" si="501"/>
        <v>0</v>
      </c>
      <c r="DF168" s="403">
        <f t="shared" si="501"/>
        <v>0</v>
      </c>
      <c r="DG168" s="403">
        <f t="shared" si="501"/>
        <v>0</v>
      </c>
      <c r="DH168" s="403">
        <f t="shared" si="501"/>
        <v>0</v>
      </c>
      <c r="DI168" s="403">
        <f t="shared" si="501"/>
        <v>0</v>
      </c>
      <c r="DJ168" s="403">
        <f t="shared" si="501"/>
        <v>0</v>
      </c>
      <c r="DK168" s="403">
        <f t="shared" si="501"/>
        <v>0</v>
      </c>
      <c r="DL168" s="403">
        <f t="shared" si="501"/>
        <v>0</v>
      </c>
      <c r="DM168" s="403">
        <f t="shared" si="501"/>
        <v>0</v>
      </c>
      <c r="DN168" s="403">
        <f t="shared" si="501"/>
        <v>0</v>
      </c>
      <c r="DO168" s="403">
        <f t="shared" si="501"/>
        <v>0</v>
      </c>
      <c r="DP168" s="403">
        <f t="shared" si="501"/>
        <v>0</v>
      </c>
      <c r="DQ168" s="403">
        <f t="shared" si="501"/>
        <v>0</v>
      </c>
      <c r="DR168" s="403">
        <f t="shared" si="501"/>
        <v>0</v>
      </c>
      <c r="DS168" s="403">
        <f t="shared" si="501"/>
        <v>0</v>
      </c>
      <c r="DT168" s="403">
        <f t="shared" si="501"/>
        <v>0</v>
      </c>
      <c r="DU168" s="403">
        <f t="shared" si="501"/>
        <v>0</v>
      </c>
      <c r="DV168" s="403">
        <f t="shared" si="501"/>
        <v>0</v>
      </c>
      <c r="DW168" s="403">
        <f t="shared" si="501"/>
        <v>0</v>
      </c>
      <c r="DX168" s="403">
        <f t="shared" si="501"/>
        <v>0</v>
      </c>
      <c r="DY168" s="403">
        <f t="shared" si="501"/>
        <v>0</v>
      </c>
      <c r="DZ168" s="403">
        <f t="shared" si="501"/>
        <v>0</v>
      </c>
      <c r="EA168" s="403">
        <f t="shared" si="501"/>
        <v>0</v>
      </c>
      <c r="EB168" s="403">
        <f t="shared" si="501"/>
        <v>0</v>
      </c>
      <c r="EC168" s="403">
        <f t="shared" si="501"/>
        <v>0</v>
      </c>
      <c r="ED168" s="403"/>
      <c r="EE168" s="403">
        <f t="shared" ref="EE168:GP168" si="502">IF(and($A168-EE$124&gt;=0,$A168-EE$125&lt;0),EE$132,0)</f>
        <v>0</v>
      </c>
      <c r="EF168" s="403">
        <f t="shared" si="502"/>
        <v>0</v>
      </c>
      <c r="EG168" s="403">
        <f t="shared" si="502"/>
        <v>0</v>
      </c>
      <c r="EH168" s="403">
        <f t="shared" si="502"/>
        <v>0</v>
      </c>
      <c r="EI168" s="403">
        <f t="shared" si="502"/>
        <v>0</v>
      </c>
      <c r="EJ168" s="403">
        <f t="shared" si="502"/>
        <v>0</v>
      </c>
      <c r="EK168" s="403">
        <f t="shared" si="502"/>
        <v>0</v>
      </c>
      <c r="EL168" s="403">
        <f t="shared" si="502"/>
        <v>0</v>
      </c>
      <c r="EM168" s="403">
        <f t="shared" si="502"/>
        <v>0</v>
      </c>
      <c r="EN168" s="403">
        <f t="shared" si="502"/>
        <v>0</v>
      </c>
      <c r="EO168" s="403">
        <f t="shared" si="502"/>
        <v>0</v>
      </c>
      <c r="EP168" s="403">
        <f t="shared" si="502"/>
        <v>0</v>
      </c>
      <c r="EQ168" s="403">
        <f t="shared" si="502"/>
        <v>0</v>
      </c>
      <c r="ER168" s="403">
        <f t="shared" si="502"/>
        <v>0</v>
      </c>
      <c r="ES168" s="403">
        <f t="shared" si="502"/>
        <v>0</v>
      </c>
      <c r="ET168" s="403">
        <f t="shared" si="502"/>
        <v>0</v>
      </c>
      <c r="EU168" s="403">
        <f t="shared" si="502"/>
        <v>0</v>
      </c>
      <c r="EV168" s="403">
        <f t="shared" si="502"/>
        <v>0</v>
      </c>
      <c r="EW168" s="403">
        <f t="shared" si="502"/>
        <v>0</v>
      </c>
      <c r="EX168" s="403">
        <f t="shared" si="502"/>
        <v>0</v>
      </c>
      <c r="EY168" s="403">
        <f t="shared" si="502"/>
        <v>0</v>
      </c>
      <c r="EZ168" s="403">
        <f t="shared" si="502"/>
        <v>0</v>
      </c>
      <c r="FA168" s="403">
        <f t="shared" si="502"/>
        <v>0</v>
      </c>
      <c r="FB168" s="403">
        <f t="shared" si="502"/>
        <v>0</v>
      </c>
      <c r="FC168" s="403">
        <f t="shared" si="502"/>
        <v>0</v>
      </c>
      <c r="FD168" s="403">
        <f t="shared" si="502"/>
        <v>0</v>
      </c>
      <c r="FE168" s="403">
        <f t="shared" si="502"/>
        <v>0</v>
      </c>
      <c r="FF168" s="403">
        <f t="shared" si="502"/>
        <v>0</v>
      </c>
      <c r="FG168" s="403">
        <f t="shared" si="502"/>
        <v>0</v>
      </c>
      <c r="FH168" s="403">
        <f t="shared" si="502"/>
        <v>0</v>
      </c>
      <c r="FI168" s="403">
        <f t="shared" si="502"/>
        <v>0</v>
      </c>
      <c r="FJ168" s="403">
        <f t="shared" si="502"/>
        <v>0</v>
      </c>
      <c r="FK168" s="403">
        <f t="shared" si="502"/>
        <v>0</v>
      </c>
      <c r="FL168" s="403">
        <f t="shared" si="502"/>
        <v>0</v>
      </c>
      <c r="FM168" s="403">
        <f t="shared" si="502"/>
        <v>0</v>
      </c>
      <c r="FN168" s="403">
        <f t="shared" si="502"/>
        <v>0</v>
      </c>
      <c r="FO168" s="403">
        <f t="shared" si="502"/>
        <v>0</v>
      </c>
      <c r="FP168" s="403">
        <f t="shared" si="502"/>
        <v>0</v>
      </c>
      <c r="FQ168" s="403">
        <f t="shared" si="502"/>
        <v>0</v>
      </c>
      <c r="FR168" s="403">
        <f t="shared" si="502"/>
        <v>0</v>
      </c>
      <c r="FS168" s="403">
        <f t="shared" si="502"/>
        <v>0</v>
      </c>
      <c r="FT168" s="403">
        <f t="shared" si="502"/>
        <v>0</v>
      </c>
      <c r="FU168" s="403">
        <f t="shared" si="502"/>
        <v>0</v>
      </c>
      <c r="FV168" s="403">
        <f t="shared" si="502"/>
        <v>0</v>
      </c>
      <c r="FW168" s="403">
        <f t="shared" si="502"/>
        <v>0</v>
      </c>
      <c r="FX168" s="403">
        <f t="shared" si="502"/>
        <v>0</v>
      </c>
      <c r="FY168" s="403">
        <f t="shared" si="502"/>
        <v>0</v>
      </c>
      <c r="FZ168" s="403">
        <f t="shared" si="502"/>
        <v>0</v>
      </c>
      <c r="GA168" s="403">
        <f t="shared" si="502"/>
        <v>0</v>
      </c>
      <c r="GB168" s="403">
        <f t="shared" si="502"/>
        <v>0</v>
      </c>
      <c r="GC168" s="403">
        <f t="shared" si="502"/>
        <v>0</v>
      </c>
      <c r="GD168" s="403">
        <f t="shared" si="502"/>
        <v>0</v>
      </c>
      <c r="GE168" s="403">
        <f t="shared" si="502"/>
        <v>0</v>
      </c>
      <c r="GF168" s="403">
        <f t="shared" si="502"/>
        <v>0</v>
      </c>
      <c r="GG168" s="403">
        <f t="shared" si="502"/>
        <v>0</v>
      </c>
      <c r="GH168" s="403">
        <f t="shared" si="502"/>
        <v>0</v>
      </c>
      <c r="GI168" s="403">
        <f t="shared" si="502"/>
        <v>0</v>
      </c>
      <c r="GJ168" s="403">
        <f t="shared" si="502"/>
        <v>0</v>
      </c>
      <c r="GK168" s="403">
        <f t="shared" si="502"/>
        <v>0</v>
      </c>
      <c r="GL168" s="403">
        <f t="shared" si="502"/>
        <v>0</v>
      </c>
      <c r="GM168" s="403">
        <f t="shared" si="502"/>
        <v>0</v>
      </c>
      <c r="GN168" s="403">
        <f t="shared" si="502"/>
        <v>0</v>
      </c>
      <c r="GO168" s="403">
        <f t="shared" si="502"/>
        <v>0</v>
      </c>
      <c r="GP168" s="403">
        <f t="shared" si="502"/>
        <v>0</v>
      </c>
      <c r="GQ168" s="403"/>
      <c r="GR168" s="403">
        <f t="shared" ref="GR168:JC168" si="503">IF(and($A168-GR$124&gt;=0,$A168-GR$125&lt;0),GR$132,0)</f>
        <v>0</v>
      </c>
      <c r="GS168" s="403">
        <f t="shared" si="503"/>
        <v>0</v>
      </c>
      <c r="GT168" s="403">
        <f t="shared" si="503"/>
        <v>0</v>
      </c>
      <c r="GU168" s="403">
        <f t="shared" si="503"/>
        <v>0</v>
      </c>
      <c r="GV168" s="403">
        <f t="shared" si="503"/>
        <v>0</v>
      </c>
      <c r="GW168" s="403">
        <f t="shared" si="503"/>
        <v>0</v>
      </c>
      <c r="GX168" s="403">
        <f t="shared" si="503"/>
        <v>0</v>
      </c>
      <c r="GY168" s="403">
        <f t="shared" si="503"/>
        <v>0</v>
      </c>
      <c r="GZ168" s="403">
        <f t="shared" si="503"/>
        <v>0</v>
      </c>
      <c r="HA168" s="403">
        <f t="shared" si="503"/>
        <v>0</v>
      </c>
      <c r="HB168" s="403">
        <f t="shared" si="503"/>
        <v>0</v>
      </c>
      <c r="HC168" s="403">
        <f t="shared" si="503"/>
        <v>0</v>
      </c>
      <c r="HD168" s="403">
        <f t="shared" si="503"/>
        <v>0</v>
      </c>
      <c r="HE168" s="403">
        <f t="shared" si="503"/>
        <v>0</v>
      </c>
      <c r="HF168" s="403">
        <f t="shared" si="503"/>
        <v>0</v>
      </c>
      <c r="HG168" s="403">
        <f t="shared" si="503"/>
        <v>0</v>
      </c>
      <c r="HH168" s="403">
        <f t="shared" si="503"/>
        <v>0</v>
      </c>
      <c r="HI168" s="403">
        <f t="shared" si="503"/>
        <v>0</v>
      </c>
      <c r="HJ168" s="403">
        <f t="shared" si="503"/>
        <v>0</v>
      </c>
      <c r="HK168" s="403">
        <f t="shared" si="503"/>
        <v>0</v>
      </c>
      <c r="HL168" s="403">
        <f t="shared" si="503"/>
        <v>0</v>
      </c>
      <c r="HM168" s="403">
        <f t="shared" si="503"/>
        <v>0</v>
      </c>
      <c r="HN168" s="403">
        <f t="shared" si="503"/>
        <v>0</v>
      </c>
      <c r="HO168" s="403">
        <f t="shared" si="503"/>
        <v>0</v>
      </c>
      <c r="HP168" s="403">
        <f t="shared" si="503"/>
        <v>0</v>
      </c>
      <c r="HQ168" s="403">
        <f t="shared" si="503"/>
        <v>0</v>
      </c>
      <c r="HR168" s="403">
        <f t="shared" si="503"/>
        <v>0</v>
      </c>
      <c r="HS168" s="403">
        <f t="shared" si="503"/>
        <v>0</v>
      </c>
      <c r="HT168" s="403">
        <f t="shared" si="503"/>
        <v>0</v>
      </c>
      <c r="HU168" s="403">
        <f t="shared" si="503"/>
        <v>0</v>
      </c>
      <c r="HV168" s="403">
        <f t="shared" si="503"/>
        <v>0</v>
      </c>
      <c r="HW168" s="403">
        <f t="shared" si="503"/>
        <v>0</v>
      </c>
      <c r="HX168" s="403">
        <f t="shared" si="503"/>
        <v>0</v>
      </c>
      <c r="HY168" s="403">
        <f t="shared" si="503"/>
        <v>0</v>
      </c>
      <c r="HZ168" s="403">
        <f t="shared" si="503"/>
        <v>0</v>
      </c>
      <c r="IA168" s="403">
        <f t="shared" si="503"/>
        <v>0</v>
      </c>
      <c r="IB168" s="403">
        <f t="shared" si="503"/>
        <v>0</v>
      </c>
      <c r="IC168" s="403">
        <f t="shared" si="503"/>
        <v>0</v>
      </c>
      <c r="ID168" s="403">
        <f t="shared" si="503"/>
        <v>0</v>
      </c>
      <c r="IE168" s="403">
        <f t="shared" si="503"/>
        <v>0</v>
      </c>
      <c r="IF168" s="403">
        <f t="shared" si="503"/>
        <v>0</v>
      </c>
      <c r="IG168" s="403">
        <f t="shared" si="503"/>
        <v>0</v>
      </c>
      <c r="IH168" s="403">
        <f t="shared" si="503"/>
        <v>0</v>
      </c>
      <c r="II168" s="403">
        <f t="shared" si="503"/>
        <v>0</v>
      </c>
      <c r="IJ168" s="403">
        <f t="shared" si="503"/>
        <v>0</v>
      </c>
      <c r="IK168" s="403">
        <f t="shared" si="503"/>
        <v>0</v>
      </c>
      <c r="IL168" s="403">
        <f t="shared" si="503"/>
        <v>0</v>
      </c>
      <c r="IM168" s="403">
        <f t="shared" si="503"/>
        <v>0</v>
      </c>
      <c r="IN168" s="403">
        <f t="shared" si="503"/>
        <v>0</v>
      </c>
      <c r="IO168" s="403">
        <f t="shared" si="503"/>
        <v>0</v>
      </c>
      <c r="IP168" s="403">
        <f t="shared" si="503"/>
        <v>0</v>
      </c>
      <c r="IQ168" s="403">
        <f t="shared" si="503"/>
        <v>0</v>
      </c>
      <c r="IR168" s="403">
        <f t="shared" si="503"/>
        <v>0</v>
      </c>
      <c r="IS168" s="403">
        <f t="shared" si="503"/>
        <v>0</v>
      </c>
      <c r="IT168" s="403">
        <f t="shared" si="503"/>
        <v>0</v>
      </c>
      <c r="IU168" s="403">
        <f t="shared" si="503"/>
        <v>0</v>
      </c>
      <c r="IV168" s="403">
        <f t="shared" si="503"/>
        <v>0</v>
      </c>
      <c r="IW168" s="403">
        <f t="shared" si="503"/>
        <v>0</v>
      </c>
      <c r="IX168" s="403">
        <f t="shared" si="503"/>
        <v>0</v>
      </c>
      <c r="IY168" s="403">
        <f t="shared" si="503"/>
        <v>0</v>
      </c>
      <c r="IZ168" s="403">
        <f t="shared" si="503"/>
        <v>0</v>
      </c>
      <c r="JA168" s="403">
        <f t="shared" si="503"/>
        <v>0</v>
      </c>
      <c r="JB168" s="403">
        <f t="shared" si="503"/>
        <v>0</v>
      </c>
      <c r="JC168" s="403">
        <f t="shared" si="503"/>
        <v>0</v>
      </c>
      <c r="JD168" s="403"/>
      <c r="JE168" s="403">
        <f t="shared" ref="JE168:LP168" si="504">IF(and($A168-JE$124&gt;=0,$A168-JE$125&lt;0),JE$132,0)</f>
        <v>0</v>
      </c>
      <c r="JF168" s="403">
        <f t="shared" si="504"/>
        <v>0</v>
      </c>
      <c r="JG168" s="403">
        <f t="shared" si="504"/>
        <v>0</v>
      </c>
      <c r="JH168" s="403">
        <f t="shared" si="504"/>
        <v>0</v>
      </c>
      <c r="JI168" s="403">
        <f t="shared" si="504"/>
        <v>0</v>
      </c>
      <c r="JJ168" s="403">
        <f t="shared" si="504"/>
        <v>0</v>
      </c>
      <c r="JK168" s="403">
        <f t="shared" si="504"/>
        <v>0</v>
      </c>
      <c r="JL168" s="403">
        <f t="shared" si="504"/>
        <v>0</v>
      </c>
      <c r="JM168" s="403">
        <f t="shared" si="504"/>
        <v>0</v>
      </c>
      <c r="JN168" s="403">
        <f t="shared" si="504"/>
        <v>0</v>
      </c>
      <c r="JO168" s="403">
        <f t="shared" si="504"/>
        <v>0</v>
      </c>
      <c r="JP168" s="403">
        <f t="shared" si="504"/>
        <v>0</v>
      </c>
      <c r="JQ168" s="403">
        <f t="shared" si="504"/>
        <v>0</v>
      </c>
      <c r="JR168" s="403">
        <f t="shared" si="504"/>
        <v>0</v>
      </c>
      <c r="JS168" s="403">
        <f t="shared" si="504"/>
        <v>0</v>
      </c>
      <c r="JT168" s="403">
        <f t="shared" si="504"/>
        <v>0</v>
      </c>
      <c r="JU168" s="403">
        <f t="shared" si="504"/>
        <v>0</v>
      </c>
      <c r="JV168" s="403">
        <f t="shared" si="504"/>
        <v>0</v>
      </c>
      <c r="JW168" s="403">
        <f t="shared" si="504"/>
        <v>0</v>
      </c>
      <c r="JX168" s="403">
        <f t="shared" si="504"/>
        <v>0</v>
      </c>
      <c r="JY168" s="403">
        <f t="shared" si="504"/>
        <v>0</v>
      </c>
      <c r="JZ168" s="403">
        <f t="shared" si="504"/>
        <v>0</v>
      </c>
      <c r="KA168" s="403">
        <f t="shared" si="504"/>
        <v>0</v>
      </c>
      <c r="KB168" s="403">
        <f t="shared" si="504"/>
        <v>0</v>
      </c>
      <c r="KC168" s="403">
        <f t="shared" si="504"/>
        <v>0</v>
      </c>
      <c r="KD168" s="403">
        <f t="shared" si="504"/>
        <v>0</v>
      </c>
      <c r="KE168" s="403">
        <f t="shared" si="504"/>
        <v>0</v>
      </c>
      <c r="KF168" s="403">
        <f t="shared" si="504"/>
        <v>0</v>
      </c>
      <c r="KG168" s="403">
        <f t="shared" si="504"/>
        <v>0</v>
      </c>
      <c r="KH168" s="403">
        <f t="shared" si="504"/>
        <v>0</v>
      </c>
      <c r="KI168" s="403">
        <f t="shared" si="504"/>
        <v>0</v>
      </c>
      <c r="KJ168" s="403">
        <f t="shared" si="504"/>
        <v>0</v>
      </c>
      <c r="KK168" s="403">
        <f t="shared" si="504"/>
        <v>0</v>
      </c>
      <c r="KL168" s="403">
        <f t="shared" si="504"/>
        <v>0</v>
      </c>
      <c r="KM168" s="403">
        <f t="shared" si="504"/>
        <v>0</v>
      </c>
      <c r="KN168" s="403">
        <f t="shared" si="504"/>
        <v>0</v>
      </c>
      <c r="KO168" s="403">
        <f t="shared" si="504"/>
        <v>0</v>
      </c>
      <c r="KP168" s="403">
        <f t="shared" si="504"/>
        <v>0</v>
      </c>
      <c r="KQ168" s="403">
        <f t="shared" si="504"/>
        <v>0</v>
      </c>
      <c r="KR168" s="403">
        <f t="shared" si="504"/>
        <v>0</v>
      </c>
      <c r="KS168" s="403">
        <f t="shared" si="504"/>
        <v>0</v>
      </c>
      <c r="KT168" s="403">
        <f t="shared" si="504"/>
        <v>0</v>
      </c>
      <c r="KU168" s="403">
        <f t="shared" si="504"/>
        <v>0</v>
      </c>
      <c r="KV168" s="403">
        <f t="shared" si="504"/>
        <v>0</v>
      </c>
      <c r="KW168" s="403">
        <f t="shared" si="504"/>
        <v>0</v>
      </c>
      <c r="KX168" s="403">
        <f t="shared" si="504"/>
        <v>0</v>
      </c>
      <c r="KY168" s="403">
        <f t="shared" si="504"/>
        <v>0</v>
      </c>
      <c r="KZ168" s="403">
        <f t="shared" si="504"/>
        <v>0</v>
      </c>
      <c r="LA168" s="403">
        <f t="shared" si="504"/>
        <v>0</v>
      </c>
      <c r="LB168" s="403">
        <f t="shared" si="504"/>
        <v>0</v>
      </c>
      <c r="LC168" s="403">
        <f t="shared" si="504"/>
        <v>0</v>
      </c>
      <c r="LD168" s="403">
        <f t="shared" si="504"/>
        <v>0</v>
      </c>
      <c r="LE168" s="403">
        <f t="shared" si="504"/>
        <v>0</v>
      </c>
      <c r="LF168" s="403">
        <f t="shared" si="504"/>
        <v>0</v>
      </c>
      <c r="LG168" s="403">
        <f t="shared" si="504"/>
        <v>0</v>
      </c>
      <c r="LH168" s="403">
        <f t="shared" si="504"/>
        <v>0</v>
      </c>
      <c r="LI168" s="403">
        <f t="shared" si="504"/>
        <v>0</v>
      </c>
      <c r="LJ168" s="403">
        <f t="shared" si="504"/>
        <v>0</v>
      </c>
      <c r="LK168" s="403">
        <f t="shared" si="504"/>
        <v>0</v>
      </c>
      <c r="LL168" s="403">
        <f t="shared" si="504"/>
        <v>0</v>
      </c>
      <c r="LM168" s="403">
        <f t="shared" si="504"/>
        <v>0</v>
      </c>
      <c r="LN168" s="403">
        <f t="shared" si="504"/>
        <v>0</v>
      </c>
      <c r="LO168" s="403">
        <f t="shared" si="504"/>
        <v>0</v>
      </c>
      <c r="LP168" s="403">
        <f t="shared" si="504"/>
        <v>0</v>
      </c>
    </row>
    <row r="169">
      <c r="A169" s="331" t="str">
        <f t="shared" si="327"/>
        <v>06-2031</v>
      </c>
      <c r="B169" s="346">
        <f t="shared" si="333"/>
        <v>8160419.69</v>
      </c>
      <c r="C169" s="346">
        <f t="shared" si="334"/>
        <v>1.001234056</v>
      </c>
      <c r="D169" s="346"/>
      <c r="E169" s="403">
        <f t="shared" ref="E169:BP169" si="505">IF(and($A169-E$124&gt;=0,$A169-E$125&lt;0),E$132,0)</f>
        <v>121708.41</v>
      </c>
      <c r="F169" s="403">
        <f t="shared" si="505"/>
        <v>90594.48</v>
      </c>
      <c r="G169" s="403">
        <f t="shared" si="505"/>
        <v>120000</v>
      </c>
      <c r="H169" s="403">
        <f t="shared" si="505"/>
        <v>129552.28</v>
      </c>
      <c r="I169" s="403">
        <f t="shared" si="505"/>
        <v>107000</v>
      </c>
      <c r="J169" s="403">
        <f t="shared" si="505"/>
        <v>103565</v>
      </c>
      <c r="K169" s="403">
        <f t="shared" si="505"/>
        <v>128418.77</v>
      </c>
      <c r="L169" s="403">
        <f t="shared" si="505"/>
        <v>87232.36</v>
      </c>
      <c r="M169" s="403">
        <f t="shared" si="505"/>
        <v>99881.32</v>
      </c>
      <c r="N169" s="403">
        <f t="shared" si="505"/>
        <v>223221.57</v>
      </c>
      <c r="O169" s="403">
        <f t="shared" si="505"/>
        <v>180593.29</v>
      </c>
      <c r="P169" s="403">
        <f t="shared" si="505"/>
        <v>91968.82</v>
      </c>
      <c r="Q169" s="403">
        <f t="shared" si="505"/>
        <v>102434.8</v>
      </c>
      <c r="R169" s="403">
        <f t="shared" si="505"/>
        <v>181860.19</v>
      </c>
      <c r="S169" s="403">
        <f t="shared" si="505"/>
        <v>208031.99</v>
      </c>
      <c r="T169" s="403">
        <f t="shared" si="505"/>
        <v>217515.94</v>
      </c>
      <c r="U169" s="403">
        <f t="shared" si="505"/>
        <v>195596.52</v>
      </c>
      <c r="V169" s="403">
        <f t="shared" si="505"/>
        <v>184028.25</v>
      </c>
      <c r="W169" s="403">
        <f t="shared" si="505"/>
        <v>168878.71</v>
      </c>
      <c r="X169" s="403">
        <f t="shared" si="505"/>
        <v>162441.03</v>
      </c>
      <c r="Y169" s="403">
        <f t="shared" si="505"/>
        <v>134043.44</v>
      </c>
      <c r="Z169" s="403">
        <f t="shared" si="505"/>
        <v>835.25</v>
      </c>
      <c r="AA169" s="403">
        <f t="shared" si="505"/>
        <v>175069.23</v>
      </c>
      <c r="AB169" s="403">
        <f t="shared" si="505"/>
        <v>159907.69</v>
      </c>
      <c r="AC169" s="403">
        <f t="shared" si="505"/>
        <v>183879.61</v>
      </c>
      <c r="AD169" s="403">
        <f t="shared" si="505"/>
        <v>184851.11</v>
      </c>
      <c r="AE169" s="403">
        <f t="shared" si="505"/>
        <v>240730.29</v>
      </c>
      <c r="AF169" s="403">
        <f t="shared" si="505"/>
        <v>112998.23</v>
      </c>
      <c r="AG169" s="403">
        <f t="shared" si="505"/>
        <v>126237</v>
      </c>
      <c r="AH169" s="403">
        <f t="shared" si="505"/>
        <v>9142.22</v>
      </c>
      <c r="AI169" s="403">
        <f t="shared" si="505"/>
        <v>186686.77</v>
      </c>
      <c r="AJ169" s="403">
        <f t="shared" si="505"/>
        <v>42000</v>
      </c>
      <c r="AK169" s="403">
        <f t="shared" si="505"/>
        <v>271017.63</v>
      </c>
      <c r="AL169" s="403">
        <f t="shared" si="505"/>
        <v>5000</v>
      </c>
      <c r="AM169" s="403">
        <f t="shared" si="505"/>
        <v>127756.57</v>
      </c>
      <c r="AN169" s="403">
        <f t="shared" si="505"/>
        <v>237115.24</v>
      </c>
      <c r="AO169" s="403">
        <f t="shared" si="505"/>
        <v>158167.25</v>
      </c>
      <c r="AP169" s="403">
        <f t="shared" si="505"/>
        <v>103015</v>
      </c>
      <c r="AQ169" s="403">
        <f t="shared" si="505"/>
        <v>155500</v>
      </c>
      <c r="AR169" s="403">
        <f t="shared" si="505"/>
        <v>167620.78</v>
      </c>
      <c r="AS169" s="403">
        <f t="shared" si="505"/>
        <v>191134.2</v>
      </c>
      <c r="AT169" s="403">
        <f t="shared" si="505"/>
        <v>283068.43</v>
      </c>
      <c r="AU169" s="403">
        <f t="shared" si="505"/>
        <v>114804.31</v>
      </c>
      <c r="AV169" s="403">
        <f t="shared" si="505"/>
        <v>109785.34</v>
      </c>
      <c r="AW169" s="403">
        <f t="shared" si="505"/>
        <v>48000</v>
      </c>
      <c r="AX169" s="403">
        <f t="shared" si="505"/>
        <v>164702</v>
      </c>
      <c r="AY169" s="403">
        <f t="shared" si="505"/>
        <v>223255</v>
      </c>
      <c r="AZ169" s="403">
        <f t="shared" si="505"/>
        <v>72000</v>
      </c>
      <c r="BA169" s="403">
        <f t="shared" si="505"/>
        <v>97799.52</v>
      </c>
      <c r="BB169" s="403">
        <f t="shared" si="505"/>
        <v>242596.66</v>
      </c>
      <c r="BC169" s="403">
        <f t="shared" si="505"/>
        <v>108292.85</v>
      </c>
      <c r="BD169" s="403">
        <f t="shared" si="505"/>
        <v>238900</v>
      </c>
      <c r="BE169" s="403">
        <f t="shared" si="505"/>
        <v>101455.9</v>
      </c>
      <c r="BF169" s="403">
        <f t="shared" si="505"/>
        <v>23511.76</v>
      </c>
      <c r="BG169" s="403">
        <f t="shared" si="505"/>
        <v>20008.84</v>
      </c>
      <c r="BH169" s="403">
        <f t="shared" si="505"/>
        <v>77858.98</v>
      </c>
      <c r="BI169" s="403">
        <f t="shared" si="505"/>
        <v>45000</v>
      </c>
      <c r="BJ169" s="403">
        <f t="shared" si="505"/>
        <v>124565</v>
      </c>
      <c r="BK169" s="403">
        <f t="shared" si="505"/>
        <v>25000</v>
      </c>
      <c r="BL169" s="403">
        <f t="shared" si="505"/>
        <v>29885</v>
      </c>
      <c r="BM169" s="403">
        <f t="shared" si="505"/>
        <v>33809.25</v>
      </c>
      <c r="BN169" s="403">
        <f t="shared" si="505"/>
        <v>10969.85</v>
      </c>
      <c r="BO169" s="403">
        <f t="shared" si="505"/>
        <v>77861.76</v>
      </c>
      <c r="BP169" s="403">
        <f t="shared" si="505"/>
        <v>10058</v>
      </c>
      <c r="BQ169" s="403"/>
      <c r="BR169" s="403">
        <f t="shared" ref="BR169:EC169" si="506">IF(and($A169-BR$124&gt;=0,$A169-BR$125&lt;0),BR$132,0)</f>
        <v>0</v>
      </c>
      <c r="BS169" s="403">
        <f t="shared" si="506"/>
        <v>0</v>
      </c>
      <c r="BT169" s="403">
        <f t="shared" si="506"/>
        <v>0</v>
      </c>
      <c r="BU169" s="403">
        <f t="shared" si="506"/>
        <v>0</v>
      </c>
      <c r="BV169" s="403">
        <f t="shared" si="506"/>
        <v>0</v>
      </c>
      <c r="BW169" s="403">
        <f t="shared" si="506"/>
        <v>0</v>
      </c>
      <c r="BX169" s="403">
        <f t="shared" si="506"/>
        <v>0</v>
      </c>
      <c r="BY169" s="403">
        <f t="shared" si="506"/>
        <v>0</v>
      </c>
      <c r="BZ169" s="403">
        <f t="shared" si="506"/>
        <v>0</v>
      </c>
      <c r="CA169" s="403">
        <f t="shared" si="506"/>
        <v>0</v>
      </c>
      <c r="CB169" s="403">
        <f t="shared" si="506"/>
        <v>0</v>
      </c>
      <c r="CC169" s="403">
        <f t="shared" si="506"/>
        <v>0</v>
      </c>
      <c r="CD169" s="403">
        <f t="shared" si="506"/>
        <v>0</v>
      </c>
      <c r="CE169" s="403">
        <f t="shared" si="506"/>
        <v>0</v>
      </c>
      <c r="CF169" s="403">
        <f t="shared" si="506"/>
        <v>0</v>
      </c>
      <c r="CG169" s="403">
        <f t="shared" si="506"/>
        <v>0</v>
      </c>
      <c r="CH169" s="403">
        <f t="shared" si="506"/>
        <v>0</v>
      </c>
      <c r="CI169" s="403">
        <f t="shared" si="506"/>
        <v>0</v>
      </c>
      <c r="CJ169" s="403">
        <f t="shared" si="506"/>
        <v>0</v>
      </c>
      <c r="CK169" s="403">
        <f t="shared" si="506"/>
        <v>0</v>
      </c>
      <c r="CL169" s="403">
        <f t="shared" si="506"/>
        <v>0</v>
      </c>
      <c r="CM169" s="403">
        <f t="shared" si="506"/>
        <v>0</v>
      </c>
      <c r="CN169" s="403">
        <f t="shared" si="506"/>
        <v>0</v>
      </c>
      <c r="CO169" s="403">
        <f t="shared" si="506"/>
        <v>0</v>
      </c>
      <c r="CP169" s="403">
        <f t="shared" si="506"/>
        <v>0</v>
      </c>
      <c r="CQ169" s="403">
        <f t="shared" si="506"/>
        <v>0</v>
      </c>
      <c r="CR169" s="403">
        <f t="shared" si="506"/>
        <v>0</v>
      </c>
      <c r="CS169" s="403">
        <f t="shared" si="506"/>
        <v>0</v>
      </c>
      <c r="CT169" s="403">
        <f t="shared" si="506"/>
        <v>0</v>
      </c>
      <c r="CU169" s="403">
        <f t="shared" si="506"/>
        <v>0</v>
      </c>
      <c r="CV169" s="403">
        <f t="shared" si="506"/>
        <v>0</v>
      </c>
      <c r="CW169" s="403">
        <f t="shared" si="506"/>
        <v>0</v>
      </c>
      <c r="CX169" s="403">
        <f t="shared" si="506"/>
        <v>0</v>
      </c>
      <c r="CY169" s="403">
        <f t="shared" si="506"/>
        <v>0</v>
      </c>
      <c r="CZ169" s="403">
        <f t="shared" si="506"/>
        <v>0</v>
      </c>
      <c r="DA169" s="403">
        <f t="shared" si="506"/>
        <v>0</v>
      </c>
      <c r="DB169" s="403">
        <f t="shared" si="506"/>
        <v>0</v>
      </c>
      <c r="DC169" s="403">
        <f t="shared" si="506"/>
        <v>0</v>
      </c>
      <c r="DD169" s="403">
        <f t="shared" si="506"/>
        <v>0</v>
      </c>
      <c r="DE169" s="403">
        <f t="shared" si="506"/>
        <v>0</v>
      </c>
      <c r="DF169" s="403">
        <f t="shared" si="506"/>
        <v>0</v>
      </c>
      <c r="DG169" s="403">
        <f t="shared" si="506"/>
        <v>0</v>
      </c>
      <c r="DH169" s="403">
        <f t="shared" si="506"/>
        <v>0</v>
      </c>
      <c r="DI169" s="403">
        <f t="shared" si="506"/>
        <v>0</v>
      </c>
      <c r="DJ169" s="403">
        <f t="shared" si="506"/>
        <v>0</v>
      </c>
      <c r="DK169" s="403">
        <f t="shared" si="506"/>
        <v>0</v>
      </c>
      <c r="DL169" s="403">
        <f t="shared" si="506"/>
        <v>0</v>
      </c>
      <c r="DM169" s="403">
        <f t="shared" si="506"/>
        <v>0</v>
      </c>
      <c r="DN169" s="403">
        <f t="shared" si="506"/>
        <v>0</v>
      </c>
      <c r="DO169" s="403">
        <f t="shared" si="506"/>
        <v>0</v>
      </c>
      <c r="DP169" s="403">
        <f t="shared" si="506"/>
        <v>0</v>
      </c>
      <c r="DQ169" s="403">
        <f t="shared" si="506"/>
        <v>0</v>
      </c>
      <c r="DR169" s="403">
        <f t="shared" si="506"/>
        <v>0</v>
      </c>
      <c r="DS169" s="403">
        <f t="shared" si="506"/>
        <v>0</v>
      </c>
      <c r="DT169" s="403">
        <f t="shared" si="506"/>
        <v>0</v>
      </c>
      <c r="DU169" s="403">
        <f t="shared" si="506"/>
        <v>0</v>
      </c>
      <c r="DV169" s="403">
        <f t="shared" si="506"/>
        <v>0</v>
      </c>
      <c r="DW169" s="403">
        <f t="shared" si="506"/>
        <v>0</v>
      </c>
      <c r="DX169" s="403">
        <f t="shared" si="506"/>
        <v>0</v>
      </c>
      <c r="DY169" s="403">
        <f t="shared" si="506"/>
        <v>0</v>
      </c>
      <c r="DZ169" s="403">
        <f t="shared" si="506"/>
        <v>0</v>
      </c>
      <c r="EA169" s="403">
        <f t="shared" si="506"/>
        <v>0</v>
      </c>
      <c r="EB169" s="403">
        <f t="shared" si="506"/>
        <v>0</v>
      </c>
      <c r="EC169" s="403">
        <f t="shared" si="506"/>
        <v>0</v>
      </c>
      <c r="ED169" s="403"/>
      <c r="EE169" s="403">
        <f t="shared" ref="EE169:GP169" si="507">IF(and($A169-EE$124&gt;=0,$A169-EE$125&lt;0),EE$132,0)</f>
        <v>0</v>
      </c>
      <c r="EF169" s="403">
        <f t="shared" si="507"/>
        <v>0</v>
      </c>
      <c r="EG169" s="403">
        <f t="shared" si="507"/>
        <v>0</v>
      </c>
      <c r="EH169" s="403">
        <f t="shared" si="507"/>
        <v>0</v>
      </c>
      <c r="EI169" s="403">
        <f t="shared" si="507"/>
        <v>0</v>
      </c>
      <c r="EJ169" s="403">
        <f t="shared" si="507"/>
        <v>0</v>
      </c>
      <c r="EK169" s="403">
        <f t="shared" si="507"/>
        <v>0</v>
      </c>
      <c r="EL169" s="403">
        <f t="shared" si="507"/>
        <v>0</v>
      </c>
      <c r="EM169" s="403">
        <f t="shared" si="507"/>
        <v>0</v>
      </c>
      <c r="EN169" s="403">
        <f t="shared" si="507"/>
        <v>0</v>
      </c>
      <c r="EO169" s="403">
        <f t="shared" si="507"/>
        <v>0</v>
      </c>
      <c r="EP169" s="403">
        <f t="shared" si="507"/>
        <v>0</v>
      </c>
      <c r="EQ169" s="403">
        <f t="shared" si="507"/>
        <v>0</v>
      </c>
      <c r="ER169" s="403">
        <f t="shared" si="507"/>
        <v>0</v>
      </c>
      <c r="ES169" s="403">
        <f t="shared" si="507"/>
        <v>0</v>
      </c>
      <c r="ET169" s="403">
        <f t="shared" si="507"/>
        <v>0</v>
      </c>
      <c r="EU169" s="403">
        <f t="shared" si="507"/>
        <v>0</v>
      </c>
      <c r="EV169" s="403">
        <f t="shared" si="507"/>
        <v>0</v>
      </c>
      <c r="EW169" s="403">
        <f t="shared" si="507"/>
        <v>0</v>
      </c>
      <c r="EX169" s="403">
        <f t="shared" si="507"/>
        <v>0</v>
      </c>
      <c r="EY169" s="403">
        <f t="shared" si="507"/>
        <v>0</v>
      </c>
      <c r="EZ169" s="403">
        <f t="shared" si="507"/>
        <v>0</v>
      </c>
      <c r="FA169" s="403">
        <f t="shared" si="507"/>
        <v>0</v>
      </c>
      <c r="FB169" s="403">
        <f t="shared" si="507"/>
        <v>0</v>
      </c>
      <c r="FC169" s="403">
        <f t="shared" si="507"/>
        <v>0</v>
      </c>
      <c r="FD169" s="403">
        <f t="shared" si="507"/>
        <v>0</v>
      </c>
      <c r="FE169" s="403">
        <f t="shared" si="507"/>
        <v>0</v>
      </c>
      <c r="FF169" s="403">
        <f t="shared" si="507"/>
        <v>0</v>
      </c>
      <c r="FG169" s="403">
        <f t="shared" si="507"/>
        <v>0</v>
      </c>
      <c r="FH169" s="403">
        <f t="shared" si="507"/>
        <v>0</v>
      </c>
      <c r="FI169" s="403">
        <f t="shared" si="507"/>
        <v>0</v>
      </c>
      <c r="FJ169" s="403">
        <f t="shared" si="507"/>
        <v>0</v>
      </c>
      <c r="FK169" s="403">
        <f t="shared" si="507"/>
        <v>0</v>
      </c>
      <c r="FL169" s="403">
        <f t="shared" si="507"/>
        <v>0</v>
      </c>
      <c r="FM169" s="403">
        <f t="shared" si="507"/>
        <v>0</v>
      </c>
      <c r="FN169" s="403">
        <f t="shared" si="507"/>
        <v>0</v>
      </c>
      <c r="FO169" s="403">
        <f t="shared" si="507"/>
        <v>0</v>
      </c>
      <c r="FP169" s="403">
        <f t="shared" si="507"/>
        <v>0</v>
      </c>
      <c r="FQ169" s="403">
        <f t="shared" si="507"/>
        <v>0</v>
      </c>
      <c r="FR169" s="403">
        <f t="shared" si="507"/>
        <v>0</v>
      </c>
      <c r="FS169" s="403">
        <f t="shared" si="507"/>
        <v>0</v>
      </c>
      <c r="FT169" s="403">
        <f t="shared" si="507"/>
        <v>0</v>
      </c>
      <c r="FU169" s="403">
        <f t="shared" si="507"/>
        <v>0</v>
      </c>
      <c r="FV169" s="403">
        <f t="shared" si="507"/>
        <v>0</v>
      </c>
      <c r="FW169" s="403">
        <f t="shared" si="507"/>
        <v>0</v>
      </c>
      <c r="FX169" s="403">
        <f t="shared" si="507"/>
        <v>0</v>
      </c>
      <c r="FY169" s="403">
        <f t="shared" si="507"/>
        <v>0</v>
      </c>
      <c r="FZ169" s="403">
        <f t="shared" si="507"/>
        <v>0</v>
      </c>
      <c r="GA169" s="403">
        <f t="shared" si="507"/>
        <v>0</v>
      </c>
      <c r="GB169" s="403">
        <f t="shared" si="507"/>
        <v>0</v>
      </c>
      <c r="GC169" s="403">
        <f t="shared" si="507"/>
        <v>0</v>
      </c>
      <c r="GD169" s="403">
        <f t="shared" si="507"/>
        <v>0</v>
      </c>
      <c r="GE169" s="403">
        <f t="shared" si="507"/>
        <v>0</v>
      </c>
      <c r="GF169" s="403">
        <f t="shared" si="507"/>
        <v>0</v>
      </c>
      <c r="GG169" s="403">
        <f t="shared" si="507"/>
        <v>0</v>
      </c>
      <c r="GH169" s="403">
        <f t="shared" si="507"/>
        <v>0</v>
      </c>
      <c r="GI169" s="403">
        <f t="shared" si="507"/>
        <v>0</v>
      </c>
      <c r="GJ169" s="403">
        <f t="shared" si="507"/>
        <v>0</v>
      </c>
      <c r="GK169" s="403">
        <f t="shared" si="507"/>
        <v>0</v>
      </c>
      <c r="GL169" s="403">
        <f t="shared" si="507"/>
        <v>0</v>
      </c>
      <c r="GM169" s="403">
        <f t="shared" si="507"/>
        <v>0</v>
      </c>
      <c r="GN169" s="403">
        <f t="shared" si="507"/>
        <v>0</v>
      </c>
      <c r="GO169" s="403">
        <f t="shared" si="507"/>
        <v>0</v>
      </c>
      <c r="GP169" s="403">
        <f t="shared" si="507"/>
        <v>0</v>
      </c>
      <c r="GQ169" s="403"/>
      <c r="GR169" s="403">
        <f t="shared" ref="GR169:JC169" si="508">IF(and($A169-GR$124&gt;=0,$A169-GR$125&lt;0),GR$132,0)</f>
        <v>0</v>
      </c>
      <c r="GS169" s="403">
        <f t="shared" si="508"/>
        <v>0</v>
      </c>
      <c r="GT169" s="403">
        <f t="shared" si="508"/>
        <v>0</v>
      </c>
      <c r="GU169" s="403">
        <f t="shared" si="508"/>
        <v>0</v>
      </c>
      <c r="GV169" s="403">
        <f t="shared" si="508"/>
        <v>0</v>
      </c>
      <c r="GW169" s="403">
        <f t="shared" si="508"/>
        <v>0</v>
      </c>
      <c r="GX169" s="403">
        <f t="shared" si="508"/>
        <v>0</v>
      </c>
      <c r="GY169" s="403">
        <f t="shared" si="508"/>
        <v>0</v>
      </c>
      <c r="GZ169" s="403">
        <f t="shared" si="508"/>
        <v>0</v>
      </c>
      <c r="HA169" s="403">
        <f t="shared" si="508"/>
        <v>0</v>
      </c>
      <c r="HB169" s="403">
        <f t="shared" si="508"/>
        <v>0</v>
      </c>
      <c r="HC169" s="403">
        <f t="shared" si="508"/>
        <v>0</v>
      </c>
      <c r="HD169" s="403">
        <f t="shared" si="508"/>
        <v>0</v>
      </c>
      <c r="HE169" s="403">
        <f t="shared" si="508"/>
        <v>0</v>
      </c>
      <c r="HF169" s="403">
        <f t="shared" si="508"/>
        <v>0</v>
      </c>
      <c r="HG169" s="403">
        <f t="shared" si="508"/>
        <v>0</v>
      </c>
      <c r="HH169" s="403">
        <f t="shared" si="508"/>
        <v>0</v>
      </c>
      <c r="HI169" s="403">
        <f t="shared" si="508"/>
        <v>0</v>
      </c>
      <c r="HJ169" s="403">
        <f t="shared" si="508"/>
        <v>0</v>
      </c>
      <c r="HK169" s="403">
        <f t="shared" si="508"/>
        <v>0</v>
      </c>
      <c r="HL169" s="403">
        <f t="shared" si="508"/>
        <v>0</v>
      </c>
      <c r="HM169" s="403">
        <f t="shared" si="508"/>
        <v>0</v>
      </c>
      <c r="HN169" s="403">
        <f t="shared" si="508"/>
        <v>0</v>
      </c>
      <c r="HO169" s="403">
        <f t="shared" si="508"/>
        <v>0</v>
      </c>
      <c r="HP169" s="403">
        <f t="shared" si="508"/>
        <v>0</v>
      </c>
      <c r="HQ169" s="403">
        <f t="shared" si="508"/>
        <v>0</v>
      </c>
      <c r="HR169" s="403">
        <f t="shared" si="508"/>
        <v>0</v>
      </c>
      <c r="HS169" s="403">
        <f t="shared" si="508"/>
        <v>0</v>
      </c>
      <c r="HT169" s="403">
        <f t="shared" si="508"/>
        <v>0</v>
      </c>
      <c r="HU169" s="403">
        <f t="shared" si="508"/>
        <v>0</v>
      </c>
      <c r="HV169" s="403">
        <f t="shared" si="508"/>
        <v>0</v>
      </c>
      <c r="HW169" s="403">
        <f t="shared" si="508"/>
        <v>0</v>
      </c>
      <c r="HX169" s="403">
        <f t="shared" si="508"/>
        <v>0</v>
      </c>
      <c r="HY169" s="403">
        <f t="shared" si="508"/>
        <v>0</v>
      </c>
      <c r="HZ169" s="403">
        <f t="shared" si="508"/>
        <v>0</v>
      </c>
      <c r="IA169" s="403">
        <f t="shared" si="508"/>
        <v>0</v>
      </c>
      <c r="IB169" s="403">
        <f t="shared" si="508"/>
        <v>0</v>
      </c>
      <c r="IC169" s="403">
        <f t="shared" si="508"/>
        <v>0</v>
      </c>
      <c r="ID169" s="403">
        <f t="shared" si="508"/>
        <v>0</v>
      </c>
      <c r="IE169" s="403">
        <f t="shared" si="508"/>
        <v>0</v>
      </c>
      <c r="IF169" s="403">
        <f t="shared" si="508"/>
        <v>0</v>
      </c>
      <c r="IG169" s="403">
        <f t="shared" si="508"/>
        <v>0</v>
      </c>
      <c r="IH169" s="403">
        <f t="shared" si="508"/>
        <v>0</v>
      </c>
      <c r="II169" s="403">
        <f t="shared" si="508"/>
        <v>0</v>
      </c>
      <c r="IJ169" s="403">
        <f t="shared" si="508"/>
        <v>0</v>
      </c>
      <c r="IK169" s="403">
        <f t="shared" si="508"/>
        <v>0</v>
      </c>
      <c r="IL169" s="403">
        <f t="shared" si="508"/>
        <v>0</v>
      </c>
      <c r="IM169" s="403">
        <f t="shared" si="508"/>
        <v>0</v>
      </c>
      <c r="IN169" s="403">
        <f t="shared" si="508"/>
        <v>0</v>
      </c>
      <c r="IO169" s="403">
        <f t="shared" si="508"/>
        <v>0</v>
      </c>
      <c r="IP169" s="403">
        <f t="shared" si="508"/>
        <v>0</v>
      </c>
      <c r="IQ169" s="403">
        <f t="shared" si="508"/>
        <v>0</v>
      </c>
      <c r="IR169" s="403">
        <f t="shared" si="508"/>
        <v>0</v>
      </c>
      <c r="IS169" s="403">
        <f t="shared" si="508"/>
        <v>0</v>
      </c>
      <c r="IT169" s="403">
        <f t="shared" si="508"/>
        <v>0</v>
      </c>
      <c r="IU169" s="403">
        <f t="shared" si="508"/>
        <v>0</v>
      </c>
      <c r="IV169" s="403">
        <f t="shared" si="508"/>
        <v>0</v>
      </c>
      <c r="IW169" s="403">
        <f t="shared" si="508"/>
        <v>0</v>
      </c>
      <c r="IX169" s="403">
        <f t="shared" si="508"/>
        <v>0</v>
      </c>
      <c r="IY169" s="403">
        <f t="shared" si="508"/>
        <v>0</v>
      </c>
      <c r="IZ169" s="403">
        <f t="shared" si="508"/>
        <v>0</v>
      </c>
      <c r="JA169" s="403">
        <f t="shared" si="508"/>
        <v>0</v>
      </c>
      <c r="JB169" s="403">
        <f t="shared" si="508"/>
        <v>0</v>
      </c>
      <c r="JC169" s="403">
        <f t="shared" si="508"/>
        <v>0</v>
      </c>
      <c r="JD169" s="403"/>
      <c r="JE169" s="403">
        <f t="shared" ref="JE169:LP169" si="509">IF(and($A169-JE$124&gt;=0,$A169-JE$125&lt;0),JE$132,0)</f>
        <v>0</v>
      </c>
      <c r="JF169" s="403">
        <f t="shared" si="509"/>
        <v>0</v>
      </c>
      <c r="JG169" s="403">
        <f t="shared" si="509"/>
        <v>0</v>
      </c>
      <c r="JH169" s="403">
        <f t="shared" si="509"/>
        <v>0</v>
      </c>
      <c r="JI169" s="403">
        <f t="shared" si="509"/>
        <v>0</v>
      </c>
      <c r="JJ169" s="403">
        <f t="shared" si="509"/>
        <v>0</v>
      </c>
      <c r="JK169" s="403">
        <f t="shared" si="509"/>
        <v>0</v>
      </c>
      <c r="JL169" s="403">
        <f t="shared" si="509"/>
        <v>0</v>
      </c>
      <c r="JM169" s="403">
        <f t="shared" si="509"/>
        <v>0</v>
      </c>
      <c r="JN169" s="403">
        <f t="shared" si="509"/>
        <v>0</v>
      </c>
      <c r="JO169" s="403">
        <f t="shared" si="509"/>
        <v>0</v>
      </c>
      <c r="JP169" s="403">
        <f t="shared" si="509"/>
        <v>0</v>
      </c>
      <c r="JQ169" s="403">
        <f t="shared" si="509"/>
        <v>0</v>
      </c>
      <c r="JR169" s="403">
        <f t="shared" si="509"/>
        <v>0</v>
      </c>
      <c r="JS169" s="403">
        <f t="shared" si="509"/>
        <v>0</v>
      </c>
      <c r="JT169" s="403">
        <f t="shared" si="509"/>
        <v>0</v>
      </c>
      <c r="JU169" s="403">
        <f t="shared" si="509"/>
        <v>0</v>
      </c>
      <c r="JV169" s="403">
        <f t="shared" si="509"/>
        <v>0</v>
      </c>
      <c r="JW169" s="403">
        <f t="shared" si="509"/>
        <v>0</v>
      </c>
      <c r="JX169" s="403">
        <f t="shared" si="509"/>
        <v>0</v>
      </c>
      <c r="JY169" s="403">
        <f t="shared" si="509"/>
        <v>0</v>
      </c>
      <c r="JZ169" s="403">
        <f t="shared" si="509"/>
        <v>0</v>
      </c>
      <c r="KA169" s="403">
        <f t="shared" si="509"/>
        <v>0</v>
      </c>
      <c r="KB169" s="403">
        <f t="shared" si="509"/>
        <v>0</v>
      </c>
      <c r="KC169" s="403">
        <f t="shared" si="509"/>
        <v>0</v>
      </c>
      <c r="KD169" s="403">
        <f t="shared" si="509"/>
        <v>0</v>
      </c>
      <c r="KE169" s="403">
        <f t="shared" si="509"/>
        <v>0</v>
      </c>
      <c r="KF169" s="403">
        <f t="shared" si="509"/>
        <v>0</v>
      </c>
      <c r="KG169" s="403">
        <f t="shared" si="509"/>
        <v>0</v>
      </c>
      <c r="KH169" s="403">
        <f t="shared" si="509"/>
        <v>0</v>
      </c>
      <c r="KI169" s="403">
        <f t="shared" si="509"/>
        <v>0</v>
      </c>
      <c r="KJ169" s="403">
        <f t="shared" si="509"/>
        <v>0</v>
      </c>
      <c r="KK169" s="403">
        <f t="shared" si="509"/>
        <v>0</v>
      </c>
      <c r="KL169" s="403">
        <f t="shared" si="509"/>
        <v>0</v>
      </c>
      <c r="KM169" s="403">
        <f t="shared" si="509"/>
        <v>0</v>
      </c>
      <c r="KN169" s="403">
        <f t="shared" si="509"/>
        <v>0</v>
      </c>
      <c r="KO169" s="403">
        <f t="shared" si="509"/>
        <v>0</v>
      </c>
      <c r="KP169" s="403">
        <f t="shared" si="509"/>
        <v>0</v>
      </c>
      <c r="KQ169" s="403">
        <f t="shared" si="509"/>
        <v>0</v>
      </c>
      <c r="KR169" s="403">
        <f t="shared" si="509"/>
        <v>0</v>
      </c>
      <c r="KS169" s="403">
        <f t="shared" si="509"/>
        <v>0</v>
      </c>
      <c r="KT169" s="403">
        <f t="shared" si="509"/>
        <v>0</v>
      </c>
      <c r="KU169" s="403">
        <f t="shared" si="509"/>
        <v>0</v>
      </c>
      <c r="KV169" s="403">
        <f t="shared" si="509"/>
        <v>0</v>
      </c>
      <c r="KW169" s="403">
        <f t="shared" si="509"/>
        <v>0</v>
      </c>
      <c r="KX169" s="403">
        <f t="shared" si="509"/>
        <v>0</v>
      </c>
      <c r="KY169" s="403">
        <f t="shared" si="509"/>
        <v>0</v>
      </c>
      <c r="KZ169" s="403">
        <f t="shared" si="509"/>
        <v>0</v>
      </c>
      <c r="LA169" s="403">
        <f t="shared" si="509"/>
        <v>0</v>
      </c>
      <c r="LB169" s="403">
        <f t="shared" si="509"/>
        <v>0</v>
      </c>
      <c r="LC169" s="403">
        <f t="shared" si="509"/>
        <v>0</v>
      </c>
      <c r="LD169" s="403">
        <f t="shared" si="509"/>
        <v>0</v>
      </c>
      <c r="LE169" s="403">
        <f t="shared" si="509"/>
        <v>0</v>
      </c>
      <c r="LF169" s="403">
        <f t="shared" si="509"/>
        <v>0</v>
      </c>
      <c r="LG169" s="403">
        <f t="shared" si="509"/>
        <v>0</v>
      </c>
      <c r="LH169" s="403">
        <f t="shared" si="509"/>
        <v>0</v>
      </c>
      <c r="LI169" s="403">
        <f t="shared" si="509"/>
        <v>0</v>
      </c>
      <c r="LJ169" s="403">
        <f t="shared" si="509"/>
        <v>0</v>
      </c>
      <c r="LK169" s="403">
        <f t="shared" si="509"/>
        <v>0</v>
      </c>
      <c r="LL169" s="403">
        <f t="shared" si="509"/>
        <v>0</v>
      </c>
      <c r="LM169" s="403">
        <f t="shared" si="509"/>
        <v>0</v>
      </c>
      <c r="LN169" s="403">
        <f t="shared" si="509"/>
        <v>0</v>
      </c>
      <c r="LO169" s="403">
        <f t="shared" si="509"/>
        <v>0</v>
      </c>
      <c r="LP169" s="403">
        <f t="shared" si="509"/>
        <v>0</v>
      </c>
    </row>
    <row r="170">
      <c r="A170" s="331" t="str">
        <f t="shared" si="327"/>
        <v>09-2031</v>
      </c>
      <c r="B170" s="346">
        <f t="shared" si="333"/>
        <v>8160419.69</v>
      </c>
      <c r="C170" s="346">
        <f t="shared" si="334"/>
        <v>1.001234056</v>
      </c>
      <c r="D170" s="346"/>
      <c r="E170" s="403">
        <f t="shared" ref="E170:BP170" si="510">IF(and($A170-E$124&gt;=0,$A170-E$125&lt;0),E$132,0)</f>
        <v>121708.41</v>
      </c>
      <c r="F170" s="403">
        <f t="shared" si="510"/>
        <v>90594.48</v>
      </c>
      <c r="G170" s="403">
        <f t="shared" si="510"/>
        <v>120000</v>
      </c>
      <c r="H170" s="403">
        <f t="shared" si="510"/>
        <v>129552.28</v>
      </c>
      <c r="I170" s="403">
        <f t="shared" si="510"/>
        <v>107000</v>
      </c>
      <c r="J170" s="403">
        <f t="shared" si="510"/>
        <v>103565</v>
      </c>
      <c r="K170" s="403">
        <f t="shared" si="510"/>
        <v>128418.77</v>
      </c>
      <c r="L170" s="403">
        <f t="shared" si="510"/>
        <v>87232.36</v>
      </c>
      <c r="M170" s="403">
        <f t="shared" si="510"/>
        <v>99881.32</v>
      </c>
      <c r="N170" s="403">
        <f t="shared" si="510"/>
        <v>223221.57</v>
      </c>
      <c r="O170" s="403">
        <f t="shared" si="510"/>
        <v>180593.29</v>
      </c>
      <c r="P170" s="403">
        <f t="shared" si="510"/>
        <v>91968.82</v>
      </c>
      <c r="Q170" s="403">
        <f t="shared" si="510"/>
        <v>102434.8</v>
      </c>
      <c r="R170" s="403">
        <f t="shared" si="510"/>
        <v>181860.19</v>
      </c>
      <c r="S170" s="403">
        <f t="shared" si="510"/>
        <v>208031.99</v>
      </c>
      <c r="T170" s="403">
        <f t="shared" si="510"/>
        <v>217515.94</v>
      </c>
      <c r="U170" s="403">
        <f t="shared" si="510"/>
        <v>195596.52</v>
      </c>
      <c r="V170" s="403">
        <f t="shared" si="510"/>
        <v>184028.25</v>
      </c>
      <c r="W170" s="403">
        <f t="shared" si="510"/>
        <v>168878.71</v>
      </c>
      <c r="X170" s="403">
        <f t="shared" si="510"/>
        <v>162441.03</v>
      </c>
      <c r="Y170" s="403">
        <f t="shared" si="510"/>
        <v>134043.44</v>
      </c>
      <c r="Z170" s="403">
        <f t="shared" si="510"/>
        <v>835.25</v>
      </c>
      <c r="AA170" s="403">
        <f t="shared" si="510"/>
        <v>175069.23</v>
      </c>
      <c r="AB170" s="403">
        <f t="shared" si="510"/>
        <v>159907.69</v>
      </c>
      <c r="AC170" s="403">
        <f t="shared" si="510"/>
        <v>183879.61</v>
      </c>
      <c r="AD170" s="403">
        <f t="shared" si="510"/>
        <v>184851.11</v>
      </c>
      <c r="AE170" s="403">
        <f t="shared" si="510"/>
        <v>240730.29</v>
      </c>
      <c r="AF170" s="403">
        <f t="shared" si="510"/>
        <v>112998.23</v>
      </c>
      <c r="AG170" s="403">
        <f t="shared" si="510"/>
        <v>126237</v>
      </c>
      <c r="AH170" s="403">
        <f t="shared" si="510"/>
        <v>9142.22</v>
      </c>
      <c r="AI170" s="403">
        <f t="shared" si="510"/>
        <v>186686.77</v>
      </c>
      <c r="AJ170" s="403">
        <f t="shared" si="510"/>
        <v>42000</v>
      </c>
      <c r="AK170" s="403">
        <f t="shared" si="510"/>
        <v>271017.63</v>
      </c>
      <c r="AL170" s="403">
        <f t="shared" si="510"/>
        <v>5000</v>
      </c>
      <c r="AM170" s="403">
        <f t="shared" si="510"/>
        <v>127756.57</v>
      </c>
      <c r="AN170" s="403">
        <f t="shared" si="510"/>
        <v>237115.24</v>
      </c>
      <c r="AO170" s="403">
        <f t="shared" si="510"/>
        <v>158167.25</v>
      </c>
      <c r="AP170" s="403">
        <f t="shared" si="510"/>
        <v>103015</v>
      </c>
      <c r="AQ170" s="403">
        <f t="shared" si="510"/>
        <v>155500</v>
      </c>
      <c r="AR170" s="403">
        <f t="shared" si="510"/>
        <v>167620.78</v>
      </c>
      <c r="AS170" s="403">
        <f t="shared" si="510"/>
        <v>191134.2</v>
      </c>
      <c r="AT170" s="403">
        <f t="shared" si="510"/>
        <v>283068.43</v>
      </c>
      <c r="AU170" s="403">
        <f t="shared" si="510"/>
        <v>114804.31</v>
      </c>
      <c r="AV170" s="403">
        <f t="shared" si="510"/>
        <v>109785.34</v>
      </c>
      <c r="AW170" s="403">
        <f t="shared" si="510"/>
        <v>48000</v>
      </c>
      <c r="AX170" s="403">
        <f t="shared" si="510"/>
        <v>164702</v>
      </c>
      <c r="AY170" s="403">
        <f t="shared" si="510"/>
        <v>223255</v>
      </c>
      <c r="AZ170" s="403">
        <f t="shared" si="510"/>
        <v>72000</v>
      </c>
      <c r="BA170" s="403">
        <f t="shared" si="510"/>
        <v>97799.52</v>
      </c>
      <c r="BB170" s="403">
        <f t="shared" si="510"/>
        <v>242596.66</v>
      </c>
      <c r="BC170" s="403">
        <f t="shared" si="510"/>
        <v>108292.85</v>
      </c>
      <c r="BD170" s="403">
        <f t="shared" si="510"/>
        <v>238900</v>
      </c>
      <c r="BE170" s="403">
        <f t="shared" si="510"/>
        <v>101455.9</v>
      </c>
      <c r="BF170" s="403">
        <f t="shared" si="510"/>
        <v>23511.76</v>
      </c>
      <c r="BG170" s="403">
        <f t="shared" si="510"/>
        <v>20008.84</v>
      </c>
      <c r="BH170" s="403">
        <f t="shared" si="510"/>
        <v>77858.98</v>
      </c>
      <c r="BI170" s="403">
        <f t="shared" si="510"/>
        <v>45000</v>
      </c>
      <c r="BJ170" s="403">
        <f t="shared" si="510"/>
        <v>124565</v>
      </c>
      <c r="BK170" s="403">
        <f t="shared" si="510"/>
        <v>25000</v>
      </c>
      <c r="BL170" s="403">
        <f t="shared" si="510"/>
        <v>29885</v>
      </c>
      <c r="BM170" s="403">
        <f t="shared" si="510"/>
        <v>33809.25</v>
      </c>
      <c r="BN170" s="403">
        <f t="shared" si="510"/>
        <v>10969.85</v>
      </c>
      <c r="BO170" s="403">
        <f t="shared" si="510"/>
        <v>77861.76</v>
      </c>
      <c r="BP170" s="403">
        <f t="shared" si="510"/>
        <v>10058</v>
      </c>
      <c r="BQ170" s="403"/>
      <c r="BR170" s="403">
        <f t="shared" ref="BR170:EC170" si="511">IF(and($A170-BR$124&gt;=0,$A170-BR$125&lt;0),BR$132,0)</f>
        <v>0</v>
      </c>
      <c r="BS170" s="403">
        <f t="shared" si="511"/>
        <v>0</v>
      </c>
      <c r="BT170" s="403">
        <f t="shared" si="511"/>
        <v>0</v>
      </c>
      <c r="BU170" s="403">
        <f t="shared" si="511"/>
        <v>0</v>
      </c>
      <c r="BV170" s="403">
        <f t="shared" si="511"/>
        <v>0</v>
      </c>
      <c r="BW170" s="403">
        <f t="shared" si="511"/>
        <v>0</v>
      </c>
      <c r="BX170" s="403">
        <f t="shared" si="511"/>
        <v>0</v>
      </c>
      <c r="BY170" s="403">
        <f t="shared" si="511"/>
        <v>0</v>
      </c>
      <c r="BZ170" s="403">
        <f t="shared" si="511"/>
        <v>0</v>
      </c>
      <c r="CA170" s="403">
        <f t="shared" si="511"/>
        <v>0</v>
      </c>
      <c r="CB170" s="403">
        <f t="shared" si="511"/>
        <v>0</v>
      </c>
      <c r="CC170" s="403">
        <f t="shared" si="511"/>
        <v>0</v>
      </c>
      <c r="CD170" s="403">
        <f t="shared" si="511"/>
        <v>0</v>
      </c>
      <c r="CE170" s="403">
        <f t="shared" si="511"/>
        <v>0</v>
      </c>
      <c r="CF170" s="403">
        <f t="shared" si="511"/>
        <v>0</v>
      </c>
      <c r="CG170" s="403">
        <f t="shared" si="511"/>
        <v>0</v>
      </c>
      <c r="CH170" s="403">
        <f t="shared" si="511"/>
        <v>0</v>
      </c>
      <c r="CI170" s="403">
        <f t="shared" si="511"/>
        <v>0</v>
      </c>
      <c r="CJ170" s="403">
        <f t="shared" si="511"/>
        <v>0</v>
      </c>
      <c r="CK170" s="403">
        <f t="shared" si="511"/>
        <v>0</v>
      </c>
      <c r="CL170" s="403">
        <f t="shared" si="511"/>
        <v>0</v>
      </c>
      <c r="CM170" s="403">
        <f t="shared" si="511"/>
        <v>0</v>
      </c>
      <c r="CN170" s="403">
        <f t="shared" si="511"/>
        <v>0</v>
      </c>
      <c r="CO170" s="403">
        <f t="shared" si="511"/>
        <v>0</v>
      </c>
      <c r="CP170" s="403">
        <f t="shared" si="511"/>
        <v>0</v>
      </c>
      <c r="CQ170" s="403">
        <f t="shared" si="511"/>
        <v>0</v>
      </c>
      <c r="CR170" s="403">
        <f t="shared" si="511"/>
        <v>0</v>
      </c>
      <c r="CS170" s="403">
        <f t="shared" si="511"/>
        <v>0</v>
      </c>
      <c r="CT170" s="403">
        <f t="shared" si="511"/>
        <v>0</v>
      </c>
      <c r="CU170" s="403">
        <f t="shared" si="511"/>
        <v>0</v>
      </c>
      <c r="CV170" s="403">
        <f t="shared" si="511"/>
        <v>0</v>
      </c>
      <c r="CW170" s="403">
        <f t="shared" si="511"/>
        <v>0</v>
      </c>
      <c r="CX170" s="403">
        <f t="shared" si="511"/>
        <v>0</v>
      </c>
      <c r="CY170" s="403">
        <f t="shared" si="511"/>
        <v>0</v>
      </c>
      <c r="CZ170" s="403">
        <f t="shared" si="511"/>
        <v>0</v>
      </c>
      <c r="DA170" s="403">
        <f t="shared" si="511"/>
        <v>0</v>
      </c>
      <c r="DB170" s="403">
        <f t="shared" si="511"/>
        <v>0</v>
      </c>
      <c r="DC170" s="403">
        <f t="shared" si="511"/>
        <v>0</v>
      </c>
      <c r="DD170" s="403">
        <f t="shared" si="511"/>
        <v>0</v>
      </c>
      <c r="DE170" s="403">
        <f t="shared" si="511"/>
        <v>0</v>
      </c>
      <c r="DF170" s="403">
        <f t="shared" si="511"/>
        <v>0</v>
      </c>
      <c r="DG170" s="403">
        <f t="shared" si="511"/>
        <v>0</v>
      </c>
      <c r="DH170" s="403">
        <f t="shared" si="511"/>
        <v>0</v>
      </c>
      <c r="DI170" s="403">
        <f t="shared" si="511"/>
        <v>0</v>
      </c>
      <c r="DJ170" s="403">
        <f t="shared" si="511"/>
        <v>0</v>
      </c>
      <c r="DK170" s="403">
        <f t="shared" si="511"/>
        <v>0</v>
      </c>
      <c r="DL170" s="403">
        <f t="shared" si="511"/>
        <v>0</v>
      </c>
      <c r="DM170" s="403">
        <f t="shared" si="511"/>
        <v>0</v>
      </c>
      <c r="DN170" s="403">
        <f t="shared" si="511"/>
        <v>0</v>
      </c>
      <c r="DO170" s="403">
        <f t="shared" si="511"/>
        <v>0</v>
      </c>
      <c r="DP170" s="403">
        <f t="shared" si="511"/>
        <v>0</v>
      </c>
      <c r="DQ170" s="403">
        <f t="shared" si="511"/>
        <v>0</v>
      </c>
      <c r="DR170" s="403">
        <f t="shared" si="511"/>
        <v>0</v>
      </c>
      <c r="DS170" s="403">
        <f t="shared" si="511"/>
        <v>0</v>
      </c>
      <c r="DT170" s="403">
        <f t="shared" si="511"/>
        <v>0</v>
      </c>
      <c r="DU170" s="403">
        <f t="shared" si="511"/>
        <v>0</v>
      </c>
      <c r="DV170" s="403">
        <f t="shared" si="511"/>
        <v>0</v>
      </c>
      <c r="DW170" s="403">
        <f t="shared" si="511"/>
        <v>0</v>
      </c>
      <c r="DX170" s="403">
        <f t="shared" si="511"/>
        <v>0</v>
      </c>
      <c r="DY170" s="403">
        <f t="shared" si="511"/>
        <v>0</v>
      </c>
      <c r="DZ170" s="403">
        <f t="shared" si="511"/>
        <v>0</v>
      </c>
      <c r="EA170" s="403">
        <f t="shared" si="511"/>
        <v>0</v>
      </c>
      <c r="EB170" s="403">
        <f t="shared" si="511"/>
        <v>0</v>
      </c>
      <c r="EC170" s="403">
        <f t="shared" si="511"/>
        <v>0</v>
      </c>
      <c r="ED170" s="403"/>
      <c r="EE170" s="403">
        <f t="shared" ref="EE170:GP170" si="512">IF(and($A170-EE$124&gt;=0,$A170-EE$125&lt;0),EE$132,0)</f>
        <v>0</v>
      </c>
      <c r="EF170" s="403">
        <f t="shared" si="512"/>
        <v>0</v>
      </c>
      <c r="EG170" s="403">
        <f t="shared" si="512"/>
        <v>0</v>
      </c>
      <c r="EH170" s="403">
        <f t="shared" si="512"/>
        <v>0</v>
      </c>
      <c r="EI170" s="403">
        <f t="shared" si="512"/>
        <v>0</v>
      </c>
      <c r="EJ170" s="403">
        <f t="shared" si="512"/>
        <v>0</v>
      </c>
      <c r="EK170" s="403">
        <f t="shared" si="512"/>
        <v>0</v>
      </c>
      <c r="EL170" s="403">
        <f t="shared" si="512"/>
        <v>0</v>
      </c>
      <c r="EM170" s="403">
        <f t="shared" si="512"/>
        <v>0</v>
      </c>
      <c r="EN170" s="403">
        <f t="shared" si="512"/>
        <v>0</v>
      </c>
      <c r="EO170" s="403">
        <f t="shared" si="512"/>
        <v>0</v>
      </c>
      <c r="EP170" s="403">
        <f t="shared" si="512"/>
        <v>0</v>
      </c>
      <c r="EQ170" s="403">
        <f t="shared" si="512"/>
        <v>0</v>
      </c>
      <c r="ER170" s="403">
        <f t="shared" si="512"/>
        <v>0</v>
      </c>
      <c r="ES170" s="403">
        <f t="shared" si="512"/>
        <v>0</v>
      </c>
      <c r="ET170" s="403">
        <f t="shared" si="512"/>
        <v>0</v>
      </c>
      <c r="EU170" s="403">
        <f t="shared" si="512"/>
        <v>0</v>
      </c>
      <c r="EV170" s="403">
        <f t="shared" si="512"/>
        <v>0</v>
      </c>
      <c r="EW170" s="403">
        <f t="shared" si="512"/>
        <v>0</v>
      </c>
      <c r="EX170" s="403">
        <f t="shared" si="512"/>
        <v>0</v>
      </c>
      <c r="EY170" s="403">
        <f t="shared" si="512"/>
        <v>0</v>
      </c>
      <c r="EZ170" s="403">
        <f t="shared" si="512"/>
        <v>0</v>
      </c>
      <c r="FA170" s="403">
        <f t="shared" si="512"/>
        <v>0</v>
      </c>
      <c r="FB170" s="403">
        <f t="shared" si="512"/>
        <v>0</v>
      </c>
      <c r="FC170" s="403">
        <f t="shared" si="512"/>
        <v>0</v>
      </c>
      <c r="FD170" s="403">
        <f t="shared" si="512"/>
        <v>0</v>
      </c>
      <c r="FE170" s="403">
        <f t="shared" si="512"/>
        <v>0</v>
      </c>
      <c r="FF170" s="403">
        <f t="shared" si="512"/>
        <v>0</v>
      </c>
      <c r="FG170" s="403">
        <f t="shared" si="512"/>
        <v>0</v>
      </c>
      <c r="FH170" s="403">
        <f t="shared" si="512"/>
        <v>0</v>
      </c>
      <c r="FI170" s="403">
        <f t="shared" si="512"/>
        <v>0</v>
      </c>
      <c r="FJ170" s="403">
        <f t="shared" si="512"/>
        <v>0</v>
      </c>
      <c r="FK170" s="403">
        <f t="shared" si="512"/>
        <v>0</v>
      </c>
      <c r="FL170" s="403">
        <f t="shared" si="512"/>
        <v>0</v>
      </c>
      <c r="FM170" s="403">
        <f t="shared" si="512"/>
        <v>0</v>
      </c>
      <c r="FN170" s="403">
        <f t="shared" si="512"/>
        <v>0</v>
      </c>
      <c r="FO170" s="403">
        <f t="shared" si="512"/>
        <v>0</v>
      </c>
      <c r="FP170" s="403">
        <f t="shared" si="512"/>
        <v>0</v>
      </c>
      <c r="FQ170" s="403">
        <f t="shared" si="512"/>
        <v>0</v>
      </c>
      <c r="FR170" s="403">
        <f t="shared" si="512"/>
        <v>0</v>
      </c>
      <c r="FS170" s="403">
        <f t="shared" si="512"/>
        <v>0</v>
      </c>
      <c r="FT170" s="403">
        <f t="shared" si="512"/>
        <v>0</v>
      </c>
      <c r="FU170" s="403">
        <f t="shared" si="512"/>
        <v>0</v>
      </c>
      <c r="FV170" s="403">
        <f t="shared" si="512"/>
        <v>0</v>
      </c>
      <c r="FW170" s="403">
        <f t="shared" si="512"/>
        <v>0</v>
      </c>
      <c r="FX170" s="403">
        <f t="shared" si="512"/>
        <v>0</v>
      </c>
      <c r="FY170" s="403">
        <f t="shared" si="512"/>
        <v>0</v>
      </c>
      <c r="FZ170" s="403">
        <f t="shared" si="512"/>
        <v>0</v>
      </c>
      <c r="GA170" s="403">
        <f t="shared" si="512"/>
        <v>0</v>
      </c>
      <c r="GB170" s="403">
        <f t="shared" si="512"/>
        <v>0</v>
      </c>
      <c r="GC170" s="403">
        <f t="shared" si="512"/>
        <v>0</v>
      </c>
      <c r="GD170" s="403">
        <f t="shared" si="512"/>
        <v>0</v>
      </c>
      <c r="GE170" s="403">
        <f t="shared" si="512"/>
        <v>0</v>
      </c>
      <c r="GF170" s="403">
        <f t="shared" si="512"/>
        <v>0</v>
      </c>
      <c r="GG170" s="403">
        <f t="shared" si="512"/>
        <v>0</v>
      </c>
      <c r="GH170" s="403">
        <f t="shared" si="512"/>
        <v>0</v>
      </c>
      <c r="GI170" s="403">
        <f t="shared" si="512"/>
        <v>0</v>
      </c>
      <c r="GJ170" s="403">
        <f t="shared" si="512"/>
        <v>0</v>
      </c>
      <c r="GK170" s="403">
        <f t="shared" si="512"/>
        <v>0</v>
      </c>
      <c r="GL170" s="403">
        <f t="shared" si="512"/>
        <v>0</v>
      </c>
      <c r="GM170" s="403">
        <f t="shared" si="512"/>
        <v>0</v>
      </c>
      <c r="GN170" s="403">
        <f t="shared" si="512"/>
        <v>0</v>
      </c>
      <c r="GO170" s="403">
        <f t="shared" si="512"/>
        <v>0</v>
      </c>
      <c r="GP170" s="403">
        <f t="shared" si="512"/>
        <v>0</v>
      </c>
      <c r="GQ170" s="403"/>
      <c r="GR170" s="403">
        <f t="shared" ref="GR170:JC170" si="513">IF(and($A170-GR$124&gt;=0,$A170-GR$125&lt;0),GR$132,0)</f>
        <v>0</v>
      </c>
      <c r="GS170" s="403">
        <f t="shared" si="513"/>
        <v>0</v>
      </c>
      <c r="GT170" s="403">
        <f t="shared" si="513"/>
        <v>0</v>
      </c>
      <c r="GU170" s="403">
        <f t="shared" si="513"/>
        <v>0</v>
      </c>
      <c r="GV170" s="403">
        <f t="shared" si="513"/>
        <v>0</v>
      </c>
      <c r="GW170" s="403">
        <f t="shared" si="513"/>
        <v>0</v>
      </c>
      <c r="GX170" s="403">
        <f t="shared" si="513"/>
        <v>0</v>
      </c>
      <c r="GY170" s="403">
        <f t="shared" si="513"/>
        <v>0</v>
      </c>
      <c r="GZ170" s="403">
        <f t="shared" si="513"/>
        <v>0</v>
      </c>
      <c r="HA170" s="403">
        <f t="shared" si="513"/>
        <v>0</v>
      </c>
      <c r="HB170" s="403">
        <f t="shared" si="513"/>
        <v>0</v>
      </c>
      <c r="HC170" s="403">
        <f t="shared" si="513"/>
        <v>0</v>
      </c>
      <c r="HD170" s="403">
        <f t="shared" si="513"/>
        <v>0</v>
      </c>
      <c r="HE170" s="403">
        <f t="shared" si="513"/>
        <v>0</v>
      </c>
      <c r="HF170" s="403">
        <f t="shared" si="513"/>
        <v>0</v>
      </c>
      <c r="HG170" s="403">
        <f t="shared" si="513"/>
        <v>0</v>
      </c>
      <c r="HH170" s="403">
        <f t="shared" si="513"/>
        <v>0</v>
      </c>
      <c r="HI170" s="403">
        <f t="shared" si="513"/>
        <v>0</v>
      </c>
      <c r="HJ170" s="403">
        <f t="shared" si="513"/>
        <v>0</v>
      </c>
      <c r="HK170" s="403">
        <f t="shared" si="513"/>
        <v>0</v>
      </c>
      <c r="HL170" s="403">
        <f t="shared" si="513"/>
        <v>0</v>
      </c>
      <c r="HM170" s="403">
        <f t="shared" si="513"/>
        <v>0</v>
      </c>
      <c r="HN170" s="403">
        <f t="shared" si="513"/>
        <v>0</v>
      </c>
      <c r="HO170" s="403">
        <f t="shared" si="513"/>
        <v>0</v>
      </c>
      <c r="HP170" s="403">
        <f t="shared" si="513"/>
        <v>0</v>
      </c>
      <c r="HQ170" s="403">
        <f t="shared" si="513"/>
        <v>0</v>
      </c>
      <c r="HR170" s="403">
        <f t="shared" si="513"/>
        <v>0</v>
      </c>
      <c r="HS170" s="403">
        <f t="shared" si="513"/>
        <v>0</v>
      </c>
      <c r="HT170" s="403">
        <f t="shared" si="513"/>
        <v>0</v>
      </c>
      <c r="HU170" s="403">
        <f t="shared" si="513"/>
        <v>0</v>
      </c>
      <c r="HV170" s="403">
        <f t="shared" si="513"/>
        <v>0</v>
      </c>
      <c r="HW170" s="403">
        <f t="shared" si="513"/>
        <v>0</v>
      </c>
      <c r="HX170" s="403">
        <f t="shared" si="513"/>
        <v>0</v>
      </c>
      <c r="HY170" s="403">
        <f t="shared" si="513"/>
        <v>0</v>
      </c>
      <c r="HZ170" s="403">
        <f t="shared" si="513"/>
        <v>0</v>
      </c>
      <c r="IA170" s="403">
        <f t="shared" si="513"/>
        <v>0</v>
      </c>
      <c r="IB170" s="403">
        <f t="shared" si="513"/>
        <v>0</v>
      </c>
      <c r="IC170" s="403">
        <f t="shared" si="513"/>
        <v>0</v>
      </c>
      <c r="ID170" s="403">
        <f t="shared" si="513"/>
        <v>0</v>
      </c>
      <c r="IE170" s="403">
        <f t="shared" si="513"/>
        <v>0</v>
      </c>
      <c r="IF170" s="403">
        <f t="shared" si="513"/>
        <v>0</v>
      </c>
      <c r="IG170" s="403">
        <f t="shared" si="513"/>
        <v>0</v>
      </c>
      <c r="IH170" s="403">
        <f t="shared" si="513"/>
        <v>0</v>
      </c>
      <c r="II170" s="403">
        <f t="shared" si="513"/>
        <v>0</v>
      </c>
      <c r="IJ170" s="403">
        <f t="shared" si="513"/>
        <v>0</v>
      </c>
      <c r="IK170" s="403">
        <f t="shared" si="513"/>
        <v>0</v>
      </c>
      <c r="IL170" s="403">
        <f t="shared" si="513"/>
        <v>0</v>
      </c>
      <c r="IM170" s="403">
        <f t="shared" si="513"/>
        <v>0</v>
      </c>
      <c r="IN170" s="403">
        <f t="shared" si="513"/>
        <v>0</v>
      </c>
      <c r="IO170" s="403">
        <f t="shared" si="513"/>
        <v>0</v>
      </c>
      <c r="IP170" s="403">
        <f t="shared" si="513"/>
        <v>0</v>
      </c>
      <c r="IQ170" s="403">
        <f t="shared" si="513"/>
        <v>0</v>
      </c>
      <c r="IR170" s="403">
        <f t="shared" si="513"/>
        <v>0</v>
      </c>
      <c r="IS170" s="403">
        <f t="shared" si="513"/>
        <v>0</v>
      </c>
      <c r="IT170" s="403">
        <f t="shared" si="513"/>
        <v>0</v>
      </c>
      <c r="IU170" s="403">
        <f t="shared" si="513"/>
        <v>0</v>
      </c>
      <c r="IV170" s="403">
        <f t="shared" si="513"/>
        <v>0</v>
      </c>
      <c r="IW170" s="403">
        <f t="shared" si="513"/>
        <v>0</v>
      </c>
      <c r="IX170" s="403">
        <f t="shared" si="513"/>
        <v>0</v>
      </c>
      <c r="IY170" s="403">
        <f t="shared" si="513"/>
        <v>0</v>
      </c>
      <c r="IZ170" s="403">
        <f t="shared" si="513"/>
        <v>0</v>
      </c>
      <c r="JA170" s="403">
        <f t="shared" si="513"/>
        <v>0</v>
      </c>
      <c r="JB170" s="403">
        <f t="shared" si="513"/>
        <v>0</v>
      </c>
      <c r="JC170" s="403">
        <f t="shared" si="513"/>
        <v>0</v>
      </c>
      <c r="JD170" s="403"/>
      <c r="JE170" s="403">
        <f t="shared" ref="JE170:LP170" si="514">IF(and($A170-JE$124&gt;=0,$A170-JE$125&lt;0),JE$132,0)</f>
        <v>0</v>
      </c>
      <c r="JF170" s="403">
        <f t="shared" si="514"/>
        <v>0</v>
      </c>
      <c r="JG170" s="403">
        <f t="shared" si="514"/>
        <v>0</v>
      </c>
      <c r="JH170" s="403">
        <f t="shared" si="514"/>
        <v>0</v>
      </c>
      <c r="JI170" s="403">
        <f t="shared" si="514"/>
        <v>0</v>
      </c>
      <c r="JJ170" s="403">
        <f t="shared" si="514"/>
        <v>0</v>
      </c>
      <c r="JK170" s="403">
        <f t="shared" si="514"/>
        <v>0</v>
      </c>
      <c r="JL170" s="403">
        <f t="shared" si="514"/>
        <v>0</v>
      </c>
      <c r="JM170" s="403">
        <f t="shared" si="514"/>
        <v>0</v>
      </c>
      <c r="JN170" s="403">
        <f t="shared" si="514"/>
        <v>0</v>
      </c>
      <c r="JO170" s="403">
        <f t="shared" si="514"/>
        <v>0</v>
      </c>
      <c r="JP170" s="403">
        <f t="shared" si="514"/>
        <v>0</v>
      </c>
      <c r="JQ170" s="403">
        <f t="shared" si="514"/>
        <v>0</v>
      </c>
      <c r="JR170" s="403">
        <f t="shared" si="514"/>
        <v>0</v>
      </c>
      <c r="JS170" s="403">
        <f t="shared" si="514"/>
        <v>0</v>
      </c>
      <c r="JT170" s="403">
        <f t="shared" si="514"/>
        <v>0</v>
      </c>
      <c r="JU170" s="403">
        <f t="shared" si="514"/>
        <v>0</v>
      </c>
      <c r="JV170" s="403">
        <f t="shared" si="514"/>
        <v>0</v>
      </c>
      <c r="JW170" s="403">
        <f t="shared" si="514"/>
        <v>0</v>
      </c>
      <c r="JX170" s="403">
        <f t="shared" si="514"/>
        <v>0</v>
      </c>
      <c r="JY170" s="403">
        <f t="shared" si="514"/>
        <v>0</v>
      </c>
      <c r="JZ170" s="403">
        <f t="shared" si="514"/>
        <v>0</v>
      </c>
      <c r="KA170" s="403">
        <f t="shared" si="514"/>
        <v>0</v>
      </c>
      <c r="KB170" s="403">
        <f t="shared" si="514"/>
        <v>0</v>
      </c>
      <c r="KC170" s="403">
        <f t="shared" si="514"/>
        <v>0</v>
      </c>
      <c r="KD170" s="403">
        <f t="shared" si="514"/>
        <v>0</v>
      </c>
      <c r="KE170" s="403">
        <f t="shared" si="514"/>
        <v>0</v>
      </c>
      <c r="KF170" s="403">
        <f t="shared" si="514"/>
        <v>0</v>
      </c>
      <c r="KG170" s="403">
        <f t="shared" si="514"/>
        <v>0</v>
      </c>
      <c r="KH170" s="403">
        <f t="shared" si="514"/>
        <v>0</v>
      </c>
      <c r="KI170" s="403">
        <f t="shared" si="514"/>
        <v>0</v>
      </c>
      <c r="KJ170" s="403">
        <f t="shared" si="514"/>
        <v>0</v>
      </c>
      <c r="KK170" s="403">
        <f t="shared" si="514"/>
        <v>0</v>
      </c>
      <c r="KL170" s="403">
        <f t="shared" si="514"/>
        <v>0</v>
      </c>
      <c r="KM170" s="403">
        <f t="shared" si="514"/>
        <v>0</v>
      </c>
      <c r="KN170" s="403">
        <f t="shared" si="514"/>
        <v>0</v>
      </c>
      <c r="KO170" s="403">
        <f t="shared" si="514"/>
        <v>0</v>
      </c>
      <c r="KP170" s="403">
        <f t="shared" si="514"/>
        <v>0</v>
      </c>
      <c r="KQ170" s="403">
        <f t="shared" si="514"/>
        <v>0</v>
      </c>
      <c r="KR170" s="403">
        <f t="shared" si="514"/>
        <v>0</v>
      </c>
      <c r="KS170" s="403">
        <f t="shared" si="514"/>
        <v>0</v>
      </c>
      <c r="KT170" s="403">
        <f t="shared" si="514"/>
        <v>0</v>
      </c>
      <c r="KU170" s="403">
        <f t="shared" si="514"/>
        <v>0</v>
      </c>
      <c r="KV170" s="403">
        <f t="shared" si="514"/>
        <v>0</v>
      </c>
      <c r="KW170" s="403">
        <f t="shared" si="514"/>
        <v>0</v>
      </c>
      <c r="KX170" s="403">
        <f t="shared" si="514"/>
        <v>0</v>
      </c>
      <c r="KY170" s="403">
        <f t="shared" si="514"/>
        <v>0</v>
      </c>
      <c r="KZ170" s="403">
        <f t="shared" si="514"/>
        <v>0</v>
      </c>
      <c r="LA170" s="403">
        <f t="shared" si="514"/>
        <v>0</v>
      </c>
      <c r="LB170" s="403">
        <f t="shared" si="514"/>
        <v>0</v>
      </c>
      <c r="LC170" s="403">
        <f t="shared" si="514"/>
        <v>0</v>
      </c>
      <c r="LD170" s="403">
        <f t="shared" si="514"/>
        <v>0</v>
      </c>
      <c r="LE170" s="403">
        <f t="shared" si="514"/>
        <v>0</v>
      </c>
      <c r="LF170" s="403">
        <f t="shared" si="514"/>
        <v>0</v>
      </c>
      <c r="LG170" s="403">
        <f t="shared" si="514"/>
        <v>0</v>
      </c>
      <c r="LH170" s="403">
        <f t="shared" si="514"/>
        <v>0</v>
      </c>
      <c r="LI170" s="403">
        <f t="shared" si="514"/>
        <v>0</v>
      </c>
      <c r="LJ170" s="403">
        <f t="shared" si="514"/>
        <v>0</v>
      </c>
      <c r="LK170" s="403">
        <f t="shared" si="514"/>
        <v>0</v>
      </c>
      <c r="LL170" s="403">
        <f t="shared" si="514"/>
        <v>0</v>
      </c>
      <c r="LM170" s="403">
        <f t="shared" si="514"/>
        <v>0</v>
      </c>
      <c r="LN170" s="403">
        <f t="shared" si="514"/>
        <v>0</v>
      </c>
      <c r="LO170" s="403">
        <f t="shared" si="514"/>
        <v>0</v>
      </c>
      <c r="LP170" s="403">
        <f t="shared" si="514"/>
        <v>0</v>
      </c>
    </row>
    <row r="171">
      <c r="A171" s="331" t="str">
        <f t="shared" si="327"/>
        <v>12-2031</v>
      </c>
      <c r="B171" s="346">
        <f t="shared" si="333"/>
        <v>8160419.69</v>
      </c>
      <c r="C171" s="346">
        <f t="shared" si="334"/>
        <v>1.001234056</v>
      </c>
      <c r="D171" s="346"/>
      <c r="E171" s="403">
        <f t="shared" ref="E171:BP171" si="515">IF(and($A171-E$124&gt;=0,$A171-E$125&lt;0),E$132,0)</f>
        <v>121708.41</v>
      </c>
      <c r="F171" s="403">
        <f t="shared" si="515"/>
        <v>90594.48</v>
      </c>
      <c r="G171" s="403">
        <f t="shared" si="515"/>
        <v>120000</v>
      </c>
      <c r="H171" s="403">
        <f t="shared" si="515"/>
        <v>129552.28</v>
      </c>
      <c r="I171" s="403">
        <f t="shared" si="515"/>
        <v>107000</v>
      </c>
      <c r="J171" s="403">
        <f t="shared" si="515"/>
        <v>103565</v>
      </c>
      <c r="K171" s="403">
        <f t="shared" si="515"/>
        <v>128418.77</v>
      </c>
      <c r="L171" s="403">
        <f t="shared" si="515"/>
        <v>87232.36</v>
      </c>
      <c r="M171" s="403">
        <f t="shared" si="515"/>
        <v>99881.32</v>
      </c>
      <c r="N171" s="403">
        <f t="shared" si="515"/>
        <v>223221.57</v>
      </c>
      <c r="O171" s="403">
        <f t="shared" si="515"/>
        <v>180593.29</v>
      </c>
      <c r="P171" s="403">
        <f t="shared" si="515"/>
        <v>91968.82</v>
      </c>
      <c r="Q171" s="403">
        <f t="shared" si="515"/>
        <v>102434.8</v>
      </c>
      <c r="R171" s="403">
        <f t="shared" si="515"/>
        <v>181860.19</v>
      </c>
      <c r="S171" s="403">
        <f t="shared" si="515"/>
        <v>208031.99</v>
      </c>
      <c r="T171" s="403">
        <f t="shared" si="515"/>
        <v>217515.94</v>
      </c>
      <c r="U171" s="403">
        <f t="shared" si="515"/>
        <v>195596.52</v>
      </c>
      <c r="V171" s="403">
        <f t="shared" si="515"/>
        <v>184028.25</v>
      </c>
      <c r="W171" s="403">
        <f t="shared" si="515"/>
        <v>168878.71</v>
      </c>
      <c r="X171" s="403">
        <f t="shared" si="515"/>
        <v>162441.03</v>
      </c>
      <c r="Y171" s="403">
        <f t="shared" si="515"/>
        <v>134043.44</v>
      </c>
      <c r="Z171" s="403">
        <f t="shared" si="515"/>
        <v>835.25</v>
      </c>
      <c r="AA171" s="403">
        <f t="shared" si="515"/>
        <v>175069.23</v>
      </c>
      <c r="AB171" s="403">
        <f t="shared" si="515"/>
        <v>159907.69</v>
      </c>
      <c r="AC171" s="403">
        <f t="shared" si="515"/>
        <v>183879.61</v>
      </c>
      <c r="AD171" s="403">
        <f t="shared" si="515"/>
        <v>184851.11</v>
      </c>
      <c r="AE171" s="403">
        <f t="shared" si="515"/>
        <v>240730.29</v>
      </c>
      <c r="AF171" s="403">
        <f t="shared" si="515"/>
        <v>112998.23</v>
      </c>
      <c r="AG171" s="403">
        <f t="shared" si="515"/>
        <v>126237</v>
      </c>
      <c r="AH171" s="403">
        <f t="shared" si="515"/>
        <v>9142.22</v>
      </c>
      <c r="AI171" s="403">
        <f t="shared" si="515"/>
        <v>186686.77</v>
      </c>
      <c r="AJ171" s="403">
        <f t="shared" si="515"/>
        <v>42000</v>
      </c>
      <c r="AK171" s="403">
        <f t="shared" si="515"/>
        <v>271017.63</v>
      </c>
      <c r="AL171" s="403">
        <f t="shared" si="515"/>
        <v>5000</v>
      </c>
      <c r="AM171" s="403">
        <f t="shared" si="515"/>
        <v>127756.57</v>
      </c>
      <c r="AN171" s="403">
        <f t="shared" si="515"/>
        <v>237115.24</v>
      </c>
      <c r="AO171" s="403">
        <f t="shared" si="515"/>
        <v>158167.25</v>
      </c>
      <c r="AP171" s="403">
        <f t="shared" si="515"/>
        <v>103015</v>
      </c>
      <c r="AQ171" s="403">
        <f t="shared" si="515"/>
        <v>155500</v>
      </c>
      <c r="AR171" s="403">
        <f t="shared" si="515"/>
        <v>167620.78</v>
      </c>
      <c r="AS171" s="403">
        <f t="shared" si="515"/>
        <v>191134.2</v>
      </c>
      <c r="AT171" s="403">
        <f t="shared" si="515"/>
        <v>283068.43</v>
      </c>
      <c r="AU171" s="403">
        <f t="shared" si="515"/>
        <v>114804.31</v>
      </c>
      <c r="AV171" s="403">
        <f t="shared" si="515"/>
        <v>109785.34</v>
      </c>
      <c r="AW171" s="403">
        <f t="shared" si="515"/>
        <v>48000</v>
      </c>
      <c r="AX171" s="403">
        <f t="shared" si="515"/>
        <v>164702</v>
      </c>
      <c r="AY171" s="403">
        <f t="shared" si="515"/>
        <v>223255</v>
      </c>
      <c r="AZ171" s="403">
        <f t="shared" si="515"/>
        <v>72000</v>
      </c>
      <c r="BA171" s="403">
        <f t="shared" si="515"/>
        <v>97799.52</v>
      </c>
      <c r="BB171" s="403">
        <f t="shared" si="515"/>
        <v>242596.66</v>
      </c>
      <c r="BC171" s="403">
        <f t="shared" si="515"/>
        <v>108292.85</v>
      </c>
      <c r="BD171" s="403">
        <f t="shared" si="515"/>
        <v>238900</v>
      </c>
      <c r="BE171" s="403">
        <f t="shared" si="515"/>
        <v>101455.9</v>
      </c>
      <c r="BF171" s="403">
        <f t="shared" si="515"/>
        <v>23511.76</v>
      </c>
      <c r="BG171" s="403">
        <f t="shared" si="515"/>
        <v>20008.84</v>
      </c>
      <c r="BH171" s="403">
        <f t="shared" si="515"/>
        <v>77858.98</v>
      </c>
      <c r="BI171" s="403">
        <f t="shared" si="515"/>
        <v>45000</v>
      </c>
      <c r="BJ171" s="403">
        <f t="shared" si="515"/>
        <v>124565</v>
      </c>
      <c r="BK171" s="403">
        <f t="shared" si="515"/>
        <v>25000</v>
      </c>
      <c r="BL171" s="403">
        <f t="shared" si="515"/>
        <v>29885</v>
      </c>
      <c r="BM171" s="403">
        <f t="shared" si="515"/>
        <v>33809.25</v>
      </c>
      <c r="BN171" s="403">
        <f t="shared" si="515"/>
        <v>10969.85</v>
      </c>
      <c r="BO171" s="403">
        <f t="shared" si="515"/>
        <v>77861.76</v>
      </c>
      <c r="BP171" s="403">
        <f t="shared" si="515"/>
        <v>10058</v>
      </c>
      <c r="BQ171" s="403"/>
      <c r="BR171" s="403">
        <f t="shared" ref="BR171:EC171" si="516">IF(and($A171-BR$124&gt;=0,$A171-BR$125&lt;0),BR$132,0)</f>
        <v>0</v>
      </c>
      <c r="BS171" s="403">
        <f t="shared" si="516"/>
        <v>0</v>
      </c>
      <c r="BT171" s="403">
        <f t="shared" si="516"/>
        <v>0</v>
      </c>
      <c r="BU171" s="403">
        <f t="shared" si="516"/>
        <v>0</v>
      </c>
      <c r="BV171" s="403">
        <f t="shared" si="516"/>
        <v>0</v>
      </c>
      <c r="BW171" s="403">
        <f t="shared" si="516"/>
        <v>0</v>
      </c>
      <c r="BX171" s="403">
        <f t="shared" si="516"/>
        <v>0</v>
      </c>
      <c r="BY171" s="403">
        <f t="shared" si="516"/>
        <v>0</v>
      </c>
      <c r="BZ171" s="403">
        <f t="shared" si="516"/>
        <v>0</v>
      </c>
      <c r="CA171" s="403">
        <f t="shared" si="516"/>
        <v>0</v>
      </c>
      <c r="CB171" s="403">
        <f t="shared" si="516"/>
        <v>0</v>
      </c>
      <c r="CC171" s="403">
        <f t="shared" si="516"/>
        <v>0</v>
      </c>
      <c r="CD171" s="403">
        <f t="shared" si="516"/>
        <v>0</v>
      </c>
      <c r="CE171" s="403">
        <f t="shared" si="516"/>
        <v>0</v>
      </c>
      <c r="CF171" s="403">
        <f t="shared" si="516"/>
        <v>0</v>
      </c>
      <c r="CG171" s="403">
        <f t="shared" si="516"/>
        <v>0</v>
      </c>
      <c r="CH171" s="403">
        <f t="shared" si="516"/>
        <v>0</v>
      </c>
      <c r="CI171" s="403">
        <f t="shared" si="516"/>
        <v>0</v>
      </c>
      <c r="CJ171" s="403">
        <f t="shared" si="516"/>
        <v>0</v>
      </c>
      <c r="CK171" s="403">
        <f t="shared" si="516"/>
        <v>0</v>
      </c>
      <c r="CL171" s="403">
        <f t="shared" si="516"/>
        <v>0</v>
      </c>
      <c r="CM171" s="403">
        <f t="shared" si="516"/>
        <v>0</v>
      </c>
      <c r="CN171" s="403">
        <f t="shared" si="516"/>
        <v>0</v>
      </c>
      <c r="CO171" s="403">
        <f t="shared" si="516"/>
        <v>0</v>
      </c>
      <c r="CP171" s="403">
        <f t="shared" si="516"/>
        <v>0</v>
      </c>
      <c r="CQ171" s="403">
        <f t="shared" si="516"/>
        <v>0</v>
      </c>
      <c r="CR171" s="403">
        <f t="shared" si="516"/>
        <v>0</v>
      </c>
      <c r="CS171" s="403">
        <f t="shared" si="516"/>
        <v>0</v>
      </c>
      <c r="CT171" s="403">
        <f t="shared" si="516"/>
        <v>0</v>
      </c>
      <c r="CU171" s="403">
        <f t="shared" si="516"/>
        <v>0</v>
      </c>
      <c r="CV171" s="403">
        <f t="shared" si="516"/>
        <v>0</v>
      </c>
      <c r="CW171" s="403">
        <f t="shared" si="516"/>
        <v>0</v>
      </c>
      <c r="CX171" s="403">
        <f t="shared" si="516"/>
        <v>0</v>
      </c>
      <c r="CY171" s="403">
        <f t="shared" si="516"/>
        <v>0</v>
      </c>
      <c r="CZ171" s="403">
        <f t="shared" si="516"/>
        <v>0</v>
      </c>
      <c r="DA171" s="403">
        <f t="shared" si="516"/>
        <v>0</v>
      </c>
      <c r="DB171" s="403">
        <f t="shared" si="516"/>
        <v>0</v>
      </c>
      <c r="DC171" s="403">
        <f t="shared" si="516"/>
        <v>0</v>
      </c>
      <c r="DD171" s="403">
        <f t="shared" si="516"/>
        <v>0</v>
      </c>
      <c r="DE171" s="403">
        <f t="shared" si="516"/>
        <v>0</v>
      </c>
      <c r="DF171" s="403">
        <f t="shared" si="516"/>
        <v>0</v>
      </c>
      <c r="DG171" s="403">
        <f t="shared" si="516"/>
        <v>0</v>
      </c>
      <c r="DH171" s="403">
        <f t="shared" si="516"/>
        <v>0</v>
      </c>
      <c r="DI171" s="403">
        <f t="shared" si="516"/>
        <v>0</v>
      </c>
      <c r="DJ171" s="403">
        <f t="shared" si="516"/>
        <v>0</v>
      </c>
      <c r="DK171" s="403">
        <f t="shared" si="516"/>
        <v>0</v>
      </c>
      <c r="DL171" s="403">
        <f t="shared" si="516"/>
        <v>0</v>
      </c>
      <c r="DM171" s="403">
        <f t="shared" si="516"/>
        <v>0</v>
      </c>
      <c r="DN171" s="403">
        <f t="shared" si="516"/>
        <v>0</v>
      </c>
      <c r="DO171" s="403">
        <f t="shared" si="516"/>
        <v>0</v>
      </c>
      <c r="DP171" s="403">
        <f t="shared" si="516"/>
        <v>0</v>
      </c>
      <c r="DQ171" s="403">
        <f t="shared" si="516"/>
        <v>0</v>
      </c>
      <c r="DR171" s="403">
        <f t="shared" si="516"/>
        <v>0</v>
      </c>
      <c r="DS171" s="403">
        <f t="shared" si="516"/>
        <v>0</v>
      </c>
      <c r="DT171" s="403">
        <f t="shared" si="516"/>
        <v>0</v>
      </c>
      <c r="DU171" s="403">
        <f t="shared" si="516"/>
        <v>0</v>
      </c>
      <c r="DV171" s="403">
        <f t="shared" si="516"/>
        <v>0</v>
      </c>
      <c r="DW171" s="403">
        <f t="shared" si="516"/>
        <v>0</v>
      </c>
      <c r="DX171" s="403">
        <f t="shared" si="516"/>
        <v>0</v>
      </c>
      <c r="DY171" s="403">
        <f t="shared" si="516"/>
        <v>0</v>
      </c>
      <c r="DZ171" s="403">
        <f t="shared" si="516"/>
        <v>0</v>
      </c>
      <c r="EA171" s="403">
        <f t="shared" si="516"/>
        <v>0</v>
      </c>
      <c r="EB171" s="403">
        <f t="shared" si="516"/>
        <v>0</v>
      </c>
      <c r="EC171" s="403">
        <f t="shared" si="516"/>
        <v>0</v>
      </c>
      <c r="ED171" s="403"/>
      <c r="EE171" s="403">
        <f t="shared" ref="EE171:GP171" si="517">IF(and($A171-EE$124&gt;=0,$A171-EE$125&lt;0),EE$132,0)</f>
        <v>0</v>
      </c>
      <c r="EF171" s="403">
        <f t="shared" si="517"/>
        <v>0</v>
      </c>
      <c r="EG171" s="403">
        <f t="shared" si="517"/>
        <v>0</v>
      </c>
      <c r="EH171" s="403">
        <f t="shared" si="517"/>
        <v>0</v>
      </c>
      <c r="EI171" s="403">
        <f t="shared" si="517"/>
        <v>0</v>
      </c>
      <c r="EJ171" s="403">
        <f t="shared" si="517"/>
        <v>0</v>
      </c>
      <c r="EK171" s="403">
        <f t="shared" si="517"/>
        <v>0</v>
      </c>
      <c r="EL171" s="403">
        <f t="shared" si="517"/>
        <v>0</v>
      </c>
      <c r="EM171" s="403">
        <f t="shared" si="517"/>
        <v>0</v>
      </c>
      <c r="EN171" s="403">
        <f t="shared" si="517"/>
        <v>0</v>
      </c>
      <c r="EO171" s="403">
        <f t="shared" si="517"/>
        <v>0</v>
      </c>
      <c r="EP171" s="403">
        <f t="shared" si="517"/>
        <v>0</v>
      </c>
      <c r="EQ171" s="403">
        <f t="shared" si="517"/>
        <v>0</v>
      </c>
      <c r="ER171" s="403">
        <f t="shared" si="517"/>
        <v>0</v>
      </c>
      <c r="ES171" s="403">
        <f t="shared" si="517"/>
        <v>0</v>
      </c>
      <c r="ET171" s="403">
        <f t="shared" si="517"/>
        <v>0</v>
      </c>
      <c r="EU171" s="403">
        <f t="shared" si="517"/>
        <v>0</v>
      </c>
      <c r="EV171" s="403">
        <f t="shared" si="517"/>
        <v>0</v>
      </c>
      <c r="EW171" s="403">
        <f t="shared" si="517"/>
        <v>0</v>
      </c>
      <c r="EX171" s="403">
        <f t="shared" si="517"/>
        <v>0</v>
      </c>
      <c r="EY171" s="403">
        <f t="shared" si="517"/>
        <v>0</v>
      </c>
      <c r="EZ171" s="403">
        <f t="shared" si="517"/>
        <v>0</v>
      </c>
      <c r="FA171" s="403">
        <f t="shared" si="517"/>
        <v>0</v>
      </c>
      <c r="FB171" s="403">
        <f t="shared" si="517"/>
        <v>0</v>
      </c>
      <c r="FC171" s="403">
        <f t="shared" si="517"/>
        <v>0</v>
      </c>
      <c r="FD171" s="403">
        <f t="shared" si="517"/>
        <v>0</v>
      </c>
      <c r="FE171" s="403">
        <f t="shared" si="517"/>
        <v>0</v>
      </c>
      <c r="FF171" s="403">
        <f t="shared" si="517"/>
        <v>0</v>
      </c>
      <c r="FG171" s="403">
        <f t="shared" si="517"/>
        <v>0</v>
      </c>
      <c r="FH171" s="403">
        <f t="shared" si="517"/>
        <v>0</v>
      </c>
      <c r="FI171" s="403">
        <f t="shared" si="517"/>
        <v>0</v>
      </c>
      <c r="FJ171" s="403">
        <f t="shared" si="517"/>
        <v>0</v>
      </c>
      <c r="FK171" s="403">
        <f t="shared" si="517"/>
        <v>0</v>
      </c>
      <c r="FL171" s="403">
        <f t="shared" si="517"/>
        <v>0</v>
      </c>
      <c r="FM171" s="403">
        <f t="shared" si="517"/>
        <v>0</v>
      </c>
      <c r="FN171" s="403">
        <f t="shared" si="517"/>
        <v>0</v>
      </c>
      <c r="FO171" s="403">
        <f t="shared" si="517"/>
        <v>0</v>
      </c>
      <c r="FP171" s="403">
        <f t="shared" si="517"/>
        <v>0</v>
      </c>
      <c r="FQ171" s="403">
        <f t="shared" si="517"/>
        <v>0</v>
      </c>
      <c r="FR171" s="403">
        <f t="shared" si="517"/>
        <v>0</v>
      </c>
      <c r="FS171" s="403">
        <f t="shared" si="517"/>
        <v>0</v>
      </c>
      <c r="FT171" s="403">
        <f t="shared" si="517"/>
        <v>0</v>
      </c>
      <c r="FU171" s="403">
        <f t="shared" si="517"/>
        <v>0</v>
      </c>
      <c r="FV171" s="403">
        <f t="shared" si="517"/>
        <v>0</v>
      </c>
      <c r="FW171" s="403">
        <f t="shared" si="517"/>
        <v>0</v>
      </c>
      <c r="FX171" s="403">
        <f t="shared" si="517"/>
        <v>0</v>
      </c>
      <c r="FY171" s="403">
        <f t="shared" si="517"/>
        <v>0</v>
      </c>
      <c r="FZ171" s="403">
        <f t="shared" si="517"/>
        <v>0</v>
      </c>
      <c r="GA171" s="403">
        <f t="shared" si="517"/>
        <v>0</v>
      </c>
      <c r="GB171" s="403">
        <f t="shared" si="517"/>
        <v>0</v>
      </c>
      <c r="GC171" s="403">
        <f t="shared" si="517"/>
        <v>0</v>
      </c>
      <c r="GD171" s="403">
        <f t="shared" si="517"/>
        <v>0</v>
      </c>
      <c r="GE171" s="403">
        <f t="shared" si="517"/>
        <v>0</v>
      </c>
      <c r="GF171" s="403">
        <f t="shared" si="517"/>
        <v>0</v>
      </c>
      <c r="GG171" s="403">
        <f t="shared" si="517"/>
        <v>0</v>
      </c>
      <c r="GH171" s="403">
        <f t="shared" si="517"/>
        <v>0</v>
      </c>
      <c r="GI171" s="403">
        <f t="shared" si="517"/>
        <v>0</v>
      </c>
      <c r="GJ171" s="403">
        <f t="shared" si="517"/>
        <v>0</v>
      </c>
      <c r="GK171" s="403">
        <f t="shared" si="517"/>
        <v>0</v>
      </c>
      <c r="GL171" s="403">
        <f t="shared" si="517"/>
        <v>0</v>
      </c>
      <c r="GM171" s="403">
        <f t="shared" si="517"/>
        <v>0</v>
      </c>
      <c r="GN171" s="403">
        <f t="shared" si="517"/>
        <v>0</v>
      </c>
      <c r="GO171" s="403">
        <f t="shared" si="517"/>
        <v>0</v>
      </c>
      <c r="GP171" s="403">
        <f t="shared" si="517"/>
        <v>0</v>
      </c>
      <c r="GQ171" s="403"/>
      <c r="GR171" s="403">
        <f t="shared" ref="GR171:JC171" si="518">IF(and($A171-GR$124&gt;=0,$A171-GR$125&lt;0),GR$132,0)</f>
        <v>0</v>
      </c>
      <c r="GS171" s="403">
        <f t="shared" si="518"/>
        <v>0</v>
      </c>
      <c r="GT171" s="403">
        <f t="shared" si="518"/>
        <v>0</v>
      </c>
      <c r="GU171" s="403">
        <f t="shared" si="518"/>
        <v>0</v>
      </c>
      <c r="GV171" s="403">
        <f t="shared" si="518"/>
        <v>0</v>
      </c>
      <c r="GW171" s="403">
        <f t="shared" si="518"/>
        <v>0</v>
      </c>
      <c r="GX171" s="403">
        <f t="shared" si="518"/>
        <v>0</v>
      </c>
      <c r="GY171" s="403">
        <f t="shared" si="518"/>
        <v>0</v>
      </c>
      <c r="GZ171" s="403">
        <f t="shared" si="518"/>
        <v>0</v>
      </c>
      <c r="HA171" s="403">
        <f t="shared" si="518"/>
        <v>0</v>
      </c>
      <c r="HB171" s="403">
        <f t="shared" si="518"/>
        <v>0</v>
      </c>
      <c r="HC171" s="403">
        <f t="shared" si="518"/>
        <v>0</v>
      </c>
      <c r="HD171" s="403">
        <f t="shared" si="518"/>
        <v>0</v>
      </c>
      <c r="HE171" s="403">
        <f t="shared" si="518"/>
        <v>0</v>
      </c>
      <c r="HF171" s="403">
        <f t="shared" si="518"/>
        <v>0</v>
      </c>
      <c r="HG171" s="403">
        <f t="shared" si="518"/>
        <v>0</v>
      </c>
      <c r="HH171" s="403">
        <f t="shared" si="518"/>
        <v>0</v>
      </c>
      <c r="HI171" s="403">
        <f t="shared" si="518"/>
        <v>0</v>
      </c>
      <c r="HJ171" s="403">
        <f t="shared" si="518"/>
        <v>0</v>
      </c>
      <c r="HK171" s="403">
        <f t="shared" si="518"/>
        <v>0</v>
      </c>
      <c r="HL171" s="403">
        <f t="shared" si="518"/>
        <v>0</v>
      </c>
      <c r="HM171" s="403">
        <f t="shared" si="518"/>
        <v>0</v>
      </c>
      <c r="HN171" s="403">
        <f t="shared" si="518"/>
        <v>0</v>
      </c>
      <c r="HO171" s="403">
        <f t="shared" si="518"/>
        <v>0</v>
      </c>
      <c r="HP171" s="403">
        <f t="shared" si="518"/>
        <v>0</v>
      </c>
      <c r="HQ171" s="403">
        <f t="shared" si="518"/>
        <v>0</v>
      </c>
      <c r="HR171" s="403">
        <f t="shared" si="518"/>
        <v>0</v>
      </c>
      <c r="HS171" s="403">
        <f t="shared" si="518"/>
        <v>0</v>
      </c>
      <c r="HT171" s="403">
        <f t="shared" si="518"/>
        <v>0</v>
      </c>
      <c r="HU171" s="403">
        <f t="shared" si="518"/>
        <v>0</v>
      </c>
      <c r="HV171" s="403">
        <f t="shared" si="518"/>
        <v>0</v>
      </c>
      <c r="HW171" s="403">
        <f t="shared" si="518"/>
        <v>0</v>
      </c>
      <c r="HX171" s="403">
        <f t="shared" si="518"/>
        <v>0</v>
      </c>
      <c r="HY171" s="403">
        <f t="shared" si="518"/>
        <v>0</v>
      </c>
      <c r="HZ171" s="403">
        <f t="shared" si="518"/>
        <v>0</v>
      </c>
      <c r="IA171" s="403">
        <f t="shared" si="518"/>
        <v>0</v>
      </c>
      <c r="IB171" s="403">
        <f t="shared" si="518"/>
        <v>0</v>
      </c>
      <c r="IC171" s="403">
        <f t="shared" si="518"/>
        <v>0</v>
      </c>
      <c r="ID171" s="403">
        <f t="shared" si="518"/>
        <v>0</v>
      </c>
      <c r="IE171" s="403">
        <f t="shared" si="518"/>
        <v>0</v>
      </c>
      <c r="IF171" s="403">
        <f t="shared" si="518"/>
        <v>0</v>
      </c>
      <c r="IG171" s="403">
        <f t="shared" si="518"/>
        <v>0</v>
      </c>
      <c r="IH171" s="403">
        <f t="shared" si="518"/>
        <v>0</v>
      </c>
      <c r="II171" s="403">
        <f t="shared" si="518"/>
        <v>0</v>
      </c>
      <c r="IJ171" s="403">
        <f t="shared" si="518"/>
        <v>0</v>
      </c>
      <c r="IK171" s="403">
        <f t="shared" si="518"/>
        <v>0</v>
      </c>
      <c r="IL171" s="403">
        <f t="shared" si="518"/>
        <v>0</v>
      </c>
      <c r="IM171" s="403">
        <f t="shared" si="518"/>
        <v>0</v>
      </c>
      <c r="IN171" s="403">
        <f t="shared" si="518"/>
        <v>0</v>
      </c>
      <c r="IO171" s="403">
        <f t="shared" si="518"/>
        <v>0</v>
      </c>
      <c r="IP171" s="403">
        <f t="shared" si="518"/>
        <v>0</v>
      </c>
      <c r="IQ171" s="403">
        <f t="shared" si="518"/>
        <v>0</v>
      </c>
      <c r="IR171" s="403">
        <f t="shared" si="518"/>
        <v>0</v>
      </c>
      <c r="IS171" s="403">
        <f t="shared" si="518"/>
        <v>0</v>
      </c>
      <c r="IT171" s="403">
        <f t="shared" si="518"/>
        <v>0</v>
      </c>
      <c r="IU171" s="403">
        <f t="shared" si="518"/>
        <v>0</v>
      </c>
      <c r="IV171" s="403">
        <f t="shared" si="518"/>
        <v>0</v>
      </c>
      <c r="IW171" s="403">
        <f t="shared" si="518"/>
        <v>0</v>
      </c>
      <c r="IX171" s="403">
        <f t="shared" si="518"/>
        <v>0</v>
      </c>
      <c r="IY171" s="403">
        <f t="shared" si="518"/>
        <v>0</v>
      </c>
      <c r="IZ171" s="403">
        <f t="shared" si="518"/>
        <v>0</v>
      </c>
      <c r="JA171" s="403">
        <f t="shared" si="518"/>
        <v>0</v>
      </c>
      <c r="JB171" s="403">
        <f t="shared" si="518"/>
        <v>0</v>
      </c>
      <c r="JC171" s="403">
        <f t="shared" si="518"/>
        <v>0</v>
      </c>
      <c r="JD171" s="403"/>
      <c r="JE171" s="403">
        <f t="shared" ref="JE171:LP171" si="519">IF(and($A171-JE$124&gt;=0,$A171-JE$125&lt;0),JE$132,0)</f>
        <v>0</v>
      </c>
      <c r="JF171" s="403">
        <f t="shared" si="519"/>
        <v>0</v>
      </c>
      <c r="JG171" s="403">
        <f t="shared" si="519"/>
        <v>0</v>
      </c>
      <c r="JH171" s="403">
        <f t="shared" si="519"/>
        <v>0</v>
      </c>
      <c r="JI171" s="403">
        <f t="shared" si="519"/>
        <v>0</v>
      </c>
      <c r="JJ171" s="403">
        <f t="shared" si="519"/>
        <v>0</v>
      </c>
      <c r="JK171" s="403">
        <f t="shared" si="519"/>
        <v>0</v>
      </c>
      <c r="JL171" s="403">
        <f t="shared" si="519"/>
        <v>0</v>
      </c>
      <c r="JM171" s="403">
        <f t="shared" si="519"/>
        <v>0</v>
      </c>
      <c r="JN171" s="403">
        <f t="shared" si="519"/>
        <v>0</v>
      </c>
      <c r="JO171" s="403">
        <f t="shared" si="519"/>
        <v>0</v>
      </c>
      <c r="JP171" s="403">
        <f t="shared" si="519"/>
        <v>0</v>
      </c>
      <c r="JQ171" s="403">
        <f t="shared" si="519"/>
        <v>0</v>
      </c>
      <c r="JR171" s="403">
        <f t="shared" si="519"/>
        <v>0</v>
      </c>
      <c r="JS171" s="403">
        <f t="shared" si="519"/>
        <v>0</v>
      </c>
      <c r="JT171" s="403">
        <f t="shared" si="519"/>
        <v>0</v>
      </c>
      <c r="JU171" s="403">
        <f t="shared" si="519"/>
        <v>0</v>
      </c>
      <c r="JV171" s="403">
        <f t="shared" si="519"/>
        <v>0</v>
      </c>
      <c r="JW171" s="403">
        <f t="shared" si="519"/>
        <v>0</v>
      </c>
      <c r="JX171" s="403">
        <f t="shared" si="519"/>
        <v>0</v>
      </c>
      <c r="JY171" s="403">
        <f t="shared" si="519"/>
        <v>0</v>
      </c>
      <c r="JZ171" s="403">
        <f t="shared" si="519"/>
        <v>0</v>
      </c>
      <c r="KA171" s="403">
        <f t="shared" si="519"/>
        <v>0</v>
      </c>
      <c r="KB171" s="403">
        <f t="shared" si="519"/>
        <v>0</v>
      </c>
      <c r="KC171" s="403">
        <f t="shared" si="519"/>
        <v>0</v>
      </c>
      <c r="KD171" s="403">
        <f t="shared" si="519"/>
        <v>0</v>
      </c>
      <c r="KE171" s="403">
        <f t="shared" si="519"/>
        <v>0</v>
      </c>
      <c r="KF171" s="403">
        <f t="shared" si="519"/>
        <v>0</v>
      </c>
      <c r="KG171" s="403">
        <f t="shared" si="519"/>
        <v>0</v>
      </c>
      <c r="KH171" s="403">
        <f t="shared" si="519"/>
        <v>0</v>
      </c>
      <c r="KI171" s="403">
        <f t="shared" si="519"/>
        <v>0</v>
      </c>
      <c r="KJ171" s="403">
        <f t="shared" si="519"/>
        <v>0</v>
      </c>
      <c r="KK171" s="403">
        <f t="shared" si="519"/>
        <v>0</v>
      </c>
      <c r="KL171" s="403">
        <f t="shared" si="519"/>
        <v>0</v>
      </c>
      <c r="KM171" s="403">
        <f t="shared" si="519"/>
        <v>0</v>
      </c>
      <c r="KN171" s="403">
        <f t="shared" si="519"/>
        <v>0</v>
      </c>
      <c r="KO171" s="403">
        <f t="shared" si="519"/>
        <v>0</v>
      </c>
      <c r="KP171" s="403">
        <f t="shared" si="519"/>
        <v>0</v>
      </c>
      <c r="KQ171" s="403">
        <f t="shared" si="519"/>
        <v>0</v>
      </c>
      <c r="KR171" s="403">
        <f t="shared" si="519"/>
        <v>0</v>
      </c>
      <c r="KS171" s="403">
        <f t="shared" si="519"/>
        <v>0</v>
      </c>
      <c r="KT171" s="403">
        <f t="shared" si="519"/>
        <v>0</v>
      </c>
      <c r="KU171" s="403">
        <f t="shared" si="519"/>
        <v>0</v>
      </c>
      <c r="KV171" s="403">
        <f t="shared" si="519"/>
        <v>0</v>
      </c>
      <c r="KW171" s="403">
        <f t="shared" si="519"/>
        <v>0</v>
      </c>
      <c r="KX171" s="403">
        <f t="shared" si="519"/>
        <v>0</v>
      </c>
      <c r="KY171" s="403">
        <f t="shared" si="519"/>
        <v>0</v>
      </c>
      <c r="KZ171" s="403">
        <f t="shared" si="519"/>
        <v>0</v>
      </c>
      <c r="LA171" s="403">
        <f t="shared" si="519"/>
        <v>0</v>
      </c>
      <c r="LB171" s="403">
        <f t="shared" si="519"/>
        <v>0</v>
      </c>
      <c r="LC171" s="403">
        <f t="shared" si="519"/>
        <v>0</v>
      </c>
      <c r="LD171" s="403">
        <f t="shared" si="519"/>
        <v>0</v>
      </c>
      <c r="LE171" s="403">
        <f t="shared" si="519"/>
        <v>0</v>
      </c>
      <c r="LF171" s="403">
        <f t="shared" si="519"/>
        <v>0</v>
      </c>
      <c r="LG171" s="403">
        <f t="shared" si="519"/>
        <v>0</v>
      </c>
      <c r="LH171" s="403">
        <f t="shared" si="519"/>
        <v>0</v>
      </c>
      <c r="LI171" s="403">
        <f t="shared" si="519"/>
        <v>0</v>
      </c>
      <c r="LJ171" s="403">
        <f t="shared" si="519"/>
        <v>0</v>
      </c>
      <c r="LK171" s="403">
        <f t="shared" si="519"/>
        <v>0</v>
      </c>
      <c r="LL171" s="403">
        <f t="shared" si="519"/>
        <v>0</v>
      </c>
      <c r="LM171" s="403">
        <f t="shared" si="519"/>
        <v>0</v>
      </c>
      <c r="LN171" s="403">
        <f t="shared" si="519"/>
        <v>0</v>
      </c>
      <c r="LO171" s="403">
        <f t="shared" si="519"/>
        <v>0</v>
      </c>
      <c r="LP171" s="403">
        <f t="shared" si="519"/>
        <v>0</v>
      </c>
    </row>
    <row r="172">
      <c r="A172" s="331" t="str">
        <f t="shared" si="327"/>
        <v>03-2032</v>
      </c>
      <c r="B172" s="346">
        <f t="shared" si="333"/>
        <v>8160419.69</v>
      </c>
      <c r="C172" s="346">
        <f t="shared" si="334"/>
        <v>1.001234056</v>
      </c>
      <c r="D172" s="346"/>
      <c r="E172" s="403">
        <f t="shared" ref="E172:BP172" si="520">IF(and($A172-E$124&gt;=0,$A172-E$125&lt;0),E$132,0)</f>
        <v>121708.41</v>
      </c>
      <c r="F172" s="403">
        <f t="shared" si="520"/>
        <v>90594.48</v>
      </c>
      <c r="G172" s="403">
        <f t="shared" si="520"/>
        <v>120000</v>
      </c>
      <c r="H172" s="403">
        <f t="shared" si="520"/>
        <v>129552.28</v>
      </c>
      <c r="I172" s="403">
        <f t="shared" si="520"/>
        <v>107000</v>
      </c>
      <c r="J172" s="403">
        <f t="shared" si="520"/>
        <v>103565</v>
      </c>
      <c r="K172" s="403">
        <f t="shared" si="520"/>
        <v>128418.77</v>
      </c>
      <c r="L172" s="403">
        <f t="shared" si="520"/>
        <v>87232.36</v>
      </c>
      <c r="M172" s="403">
        <f t="shared" si="520"/>
        <v>99881.32</v>
      </c>
      <c r="N172" s="403">
        <f t="shared" si="520"/>
        <v>223221.57</v>
      </c>
      <c r="O172" s="403">
        <f t="shared" si="520"/>
        <v>180593.29</v>
      </c>
      <c r="P172" s="403">
        <f t="shared" si="520"/>
        <v>91968.82</v>
      </c>
      <c r="Q172" s="403">
        <f t="shared" si="520"/>
        <v>102434.8</v>
      </c>
      <c r="R172" s="403">
        <f t="shared" si="520"/>
        <v>181860.19</v>
      </c>
      <c r="S172" s="403">
        <f t="shared" si="520"/>
        <v>208031.99</v>
      </c>
      <c r="T172" s="403">
        <f t="shared" si="520"/>
        <v>217515.94</v>
      </c>
      <c r="U172" s="403">
        <f t="shared" si="520"/>
        <v>195596.52</v>
      </c>
      <c r="V172" s="403">
        <f t="shared" si="520"/>
        <v>184028.25</v>
      </c>
      <c r="W172" s="403">
        <f t="shared" si="520"/>
        <v>168878.71</v>
      </c>
      <c r="X172" s="403">
        <f t="shared" si="520"/>
        <v>162441.03</v>
      </c>
      <c r="Y172" s="403">
        <f t="shared" si="520"/>
        <v>134043.44</v>
      </c>
      <c r="Z172" s="403">
        <f t="shared" si="520"/>
        <v>835.25</v>
      </c>
      <c r="AA172" s="403">
        <f t="shared" si="520"/>
        <v>175069.23</v>
      </c>
      <c r="AB172" s="403">
        <f t="shared" si="520"/>
        <v>159907.69</v>
      </c>
      <c r="AC172" s="403">
        <f t="shared" si="520"/>
        <v>183879.61</v>
      </c>
      <c r="AD172" s="403">
        <f t="shared" si="520"/>
        <v>184851.11</v>
      </c>
      <c r="AE172" s="403">
        <f t="shared" si="520"/>
        <v>240730.29</v>
      </c>
      <c r="AF172" s="403">
        <f t="shared" si="520"/>
        <v>112998.23</v>
      </c>
      <c r="AG172" s="403">
        <f t="shared" si="520"/>
        <v>126237</v>
      </c>
      <c r="AH172" s="403">
        <f t="shared" si="520"/>
        <v>9142.22</v>
      </c>
      <c r="AI172" s="403">
        <f t="shared" si="520"/>
        <v>186686.77</v>
      </c>
      <c r="AJ172" s="403">
        <f t="shared" si="520"/>
        <v>42000</v>
      </c>
      <c r="AK172" s="403">
        <f t="shared" si="520"/>
        <v>271017.63</v>
      </c>
      <c r="AL172" s="403">
        <f t="shared" si="520"/>
        <v>5000</v>
      </c>
      <c r="AM172" s="403">
        <f t="shared" si="520"/>
        <v>127756.57</v>
      </c>
      <c r="AN172" s="403">
        <f t="shared" si="520"/>
        <v>237115.24</v>
      </c>
      <c r="AO172" s="403">
        <f t="shared" si="520"/>
        <v>158167.25</v>
      </c>
      <c r="AP172" s="403">
        <f t="shared" si="520"/>
        <v>103015</v>
      </c>
      <c r="AQ172" s="403">
        <f t="shared" si="520"/>
        <v>155500</v>
      </c>
      <c r="AR172" s="403">
        <f t="shared" si="520"/>
        <v>167620.78</v>
      </c>
      <c r="AS172" s="403">
        <f t="shared" si="520"/>
        <v>191134.2</v>
      </c>
      <c r="AT172" s="403">
        <f t="shared" si="520"/>
        <v>283068.43</v>
      </c>
      <c r="AU172" s="403">
        <f t="shared" si="520"/>
        <v>114804.31</v>
      </c>
      <c r="AV172" s="403">
        <f t="shared" si="520"/>
        <v>109785.34</v>
      </c>
      <c r="AW172" s="403">
        <f t="shared" si="520"/>
        <v>48000</v>
      </c>
      <c r="AX172" s="403">
        <f t="shared" si="520"/>
        <v>164702</v>
      </c>
      <c r="AY172" s="403">
        <f t="shared" si="520"/>
        <v>223255</v>
      </c>
      <c r="AZ172" s="403">
        <f t="shared" si="520"/>
        <v>72000</v>
      </c>
      <c r="BA172" s="403">
        <f t="shared" si="520"/>
        <v>97799.52</v>
      </c>
      <c r="BB172" s="403">
        <f t="shared" si="520"/>
        <v>242596.66</v>
      </c>
      <c r="BC172" s="403">
        <f t="shared" si="520"/>
        <v>108292.85</v>
      </c>
      <c r="BD172" s="403">
        <f t="shared" si="520"/>
        <v>238900</v>
      </c>
      <c r="BE172" s="403">
        <f t="shared" si="520"/>
        <v>101455.9</v>
      </c>
      <c r="BF172" s="403">
        <f t="shared" si="520"/>
        <v>23511.76</v>
      </c>
      <c r="BG172" s="403">
        <f t="shared" si="520"/>
        <v>20008.84</v>
      </c>
      <c r="BH172" s="403">
        <f t="shared" si="520"/>
        <v>77858.98</v>
      </c>
      <c r="BI172" s="403">
        <f t="shared" si="520"/>
        <v>45000</v>
      </c>
      <c r="BJ172" s="403">
        <f t="shared" si="520"/>
        <v>124565</v>
      </c>
      <c r="BK172" s="403">
        <f t="shared" si="520"/>
        <v>25000</v>
      </c>
      <c r="BL172" s="403">
        <f t="shared" si="520"/>
        <v>29885</v>
      </c>
      <c r="BM172" s="403">
        <f t="shared" si="520"/>
        <v>33809.25</v>
      </c>
      <c r="BN172" s="403">
        <f t="shared" si="520"/>
        <v>10969.85</v>
      </c>
      <c r="BO172" s="403">
        <f t="shared" si="520"/>
        <v>77861.76</v>
      </c>
      <c r="BP172" s="403">
        <f t="shared" si="520"/>
        <v>10058</v>
      </c>
      <c r="BQ172" s="403"/>
      <c r="BR172" s="403">
        <f t="shared" ref="BR172:EC172" si="521">IF(and($A172-BR$124&gt;=0,$A172-BR$125&lt;0),BR$132,0)</f>
        <v>0</v>
      </c>
      <c r="BS172" s="403">
        <f t="shared" si="521"/>
        <v>0</v>
      </c>
      <c r="BT172" s="403">
        <f t="shared" si="521"/>
        <v>0</v>
      </c>
      <c r="BU172" s="403">
        <f t="shared" si="521"/>
        <v>0</v>
      </c>
      <c r="BV172" s="403">
        <f t="shared" si="521"/>
        <v>0</v>
      </c>
      <c r="BW172" s="403">
        <f t="shared" si="521"/>
        <v>0</v>
      </c>
      <c r="BX172" s="403">
        <f t="shared" si="521"/>
        <v>0</v>
      </c>
      <c r="BY172" s="403">
        <f t="shared" si="521"/>
        <v>0</v>
      </c>
      <c r="BZ172" s="403">
        <f t="shared" si="521"/>
        <v>0</v>
      </c>
      <c r="CA172" s="403">
        <f t="shared" si="521"/>
        <v>0</v>
      </c>
      <c r="CB172" s="403">
        <f t="shared" si="521"/>
        <v>0</v>
      </c>
      <c r="CC172" s="403">
        <f t="shared" si="521"/>
        <v>0</v>
      </c>
      <c r="CD172" s="403">
        <f t="shared" si="521"/>
        <v>0</v>
      </c>
      <c r="CE172" s="403">
        <f t="shared" si="521"/>
        <v>0</v>
      </c>
      <c r="CF172" s="403">
        <f t="shared" si="521"/>
        <v>0</v>
      </c>
      <c r="CG172" s="403">
        <f t="shared" si="521"/>
        <v>0</v>
      </c>
      <c r="CH172" s="403">
        <f t="shared" si="521"/>
        <v>0</v>
      </c>
      <c r="CI172" s="403">
        <f t="shared" si="521"/>
        <v>0</v>
      </c>
      <c r="CJ172" s="403">
        <f t="shared" si="521"/>
        <v>0</v>
      </c>
      <c r="CK172" s="403">
        <f t="shared" si="521"/>
        <v>0</v>
      </c>
      <c r="CL172" s="403">
        <f t="shared" si="521"/>
        <v>0</v>
      </c>
      <c r="CM172" s="403">
        <f t="shared" si="521"/>
        <v>0</v>
      </c>
      <c r="CN172" s="403">
        <f t="shared" si="521"/>
        <v>0</v>
      </c>
      <c r="CO172" s="403">
        <f t="shared" si="521"/>
        <v>0</v>
      </c>
      <c r="CP172" s="403">
        <f t="shared" si="521"/>
        <v>0</v>
      </c>
      <c r="CQ172" s="403">
        <f t="shared" si="521"/>
        <v>0</v>
      </c>
      <c r="CR172" s="403">
        <f t="shared" si="521"/>
        <v>0</v>
      </c>
      <c r="CS172" s="403">
        <f t="shared" si="521"/>
        <v>0</v>
      </c>
      <c r="CT172" s="403">
        <f t="shared" si="521"/>
        <v>0</v>
      </c>
      <c r="CU172" s="403">
        <f t="shared" si="521"/>
        <v>0</v>
      </c>
      <c r="CV172" s="403">
        <f t="shared" si="521"/>
        <v>0</v>
      </c>
      <c r="CW172" s="403">
        <f t="shared" si="521"/>
        <v>0</v>
      </c>
      <c r="CX172" s="403">
        <f t="shared" si="521"/>
        <v>0</v>
      </c>
      <c r="CY172" s="403">
        <f t="shared" si="521"/>
        <v>0</v>
      </c>
      <c r="CZ172" s="403">
        <f t="shared" si="521"/>
        <v>0</v>
      </c>
      <c r="DA172" s="403">
        <f t="shared" si="521"/>
        <v>0</v>
      </c>
      <c r="DB172" s="403">
        <f t="shared" si="521"/>
        <v>0</v>
      </c>
      <c r="DC172" s="403">
        <f t="shared" si="521"/>
        <v>0</v>
      </c>
      <c r="DD172" s="403">
        <f t="shared" si="521"/>
        <v>0</v>
      </c>
      <c r="DE172" s="403">
        <f t="shared" si="521"/>
        <v>0</v>
      </c>
      <c r="DF172" s="403">
        <f t="shared" si="521"/>
        <v>0</v>
      </c>
      <c r="DG172" s="403">
        <f t="shared" si="521"/>
        <v>0</v>
      </c>
      <c r="DH172" s="403">
        <f t="shared" si="521"/>
        <v>0</v>
      </c>
      <c r="DI172" s="403">
        <f t="shared" si="521"/>
        <v>0</v>
      </c>
      <c r="DJ172" s="403">
        <f t="shared" si="521"/>
        <v>0</v>
      </c>
      <c r="DK172" s="403">
        <f t="shared" si="521"/>
        <v>0</v>
      </c>
      <c r="DL172" s="403">
        <f t="shared" si="521"/>
        <v>0</v>
      </c>
      <c r="DM172" s="403">
        <f t="shared" si="521"/>
        <v>0</v>
      </c>
      <c r="DN172" s="403">
        <f t="shared" si="521"/>
        <v>0</v>
      </c>
      <c r="DO172" s="403">
        <f t="shared" si="521"/>
        <v>0</v>
      </c>
      <c r="DP172" s="403">
        <f t="shared" si="521"/>
        <v>0</v>
      </c>
      <c r="DQ172" s="403">
        <f t="shared" si="521"/>
        <v>0</v>
      </c>
      <c r="DR172" s="403">
        <f t="shared" si="521"/>
        <v>0</v>
      </c>
      <c r="DS172" s="403">
        <f t="shared" si="521"/>
        <v>0</v>
      </c>
      <c r="DT172" s="403">
        <f t="shared" si="521"/>
        <v>0</v>
      </c>
      <c r="DU172" s="403">
        <f t="shared" si="521"/>
        <v>0</v>
      </c>
      <c r="DV172" s="403">
        <f t="shared" si="521"/>
        <v>0</v>
      </c>
      <c r="DW172" s="403">
        <f t="shared" si="521"/>
        <v>0</v>
      </c>
      <c r="DX172" s="403">
        <f t="shared" si="521"/>
        <v>0</v>
      </c>
      <c r="DY172" s="403">
        <f t="shared" si="521"/>
        <v>0</v>
      </c>
      <c r="DZ172" s="403">
        <f t="shared" si="521"/>
        <v>0</v>
      </c>
      <c r="EA172" s="403">
        <f t="shared" si="521"/>
        <v>0</v>
      </c>
      <c r="EB172" s="403">
        <f t="shared" si="521"/>
        <v>0</v>
      </c>
      <c r="EC172" s="403">
        <f t="shared" si="521"/>
        <v>0</v>
      </c>
      <c r="ED172" s="403"/>
      <c r="EE172" s="403">
        <f t="shared" ref="EE172:GP172" si="522">IF(and($A172-EE$124&gt;=0,$A172-EE$125&lt;0),EE$132,0)</f>
        <v>0</v>
      </c>
      <c r="EF172" s="403">
        <f t="shared" si="522"/>
        <v>0</v>
      </c>
      <c r="EG172" s="403">
        <f t="shared" si="522"/>
        <v>0</v>
      </c>
      <c r="EH172" s="403">
        <f t="shared" si="522"/>
        <v>0</v>
      </c>
      <c r="EI172" s="403">
        <f t="shared" si="522"/>
        <v>0</v>
      </c>
      <c r="EJ172" s="403">
        <f t="shared" si="522"/>
        <v>0</v>
      </c>
      <c r="EK172" s="403">
        <f t="shared" si="522"/>
        <v>0</v>
      </c>
      <c r="EL172" s="403">
        <f t="shared" si="522"/>
        <v>0</v>
      </c>
      <c r="EM172" s="403">
        <f t="shared" si="522"/>
        <v>0</v>
      </c>
      <c r="EN172" s="403">
        <f t="shared" si="522"/>
        <v>0</v>
      </c>
      <c r="EO172" s="403">
        <f t="shared" si="522"/>
        <v>0</v>
      </c>
      <c r="EP172" s="403">
        <f t="shared" si="522"/>
        <v>0</v>
      </c>
      <c r="EQ172" s="403">
        <f t="shared" si="522"/>
        <v>0</v>
      </c>
      <c r="ER172" s="403">
        <f t="shared" si="522"/>
        <v>0</v>
      </c>
      <c r="ES172" s="403">
        <f t="shared" si="522"/>
        <v>0</v>
      </c>
      <c r="ET172" s="403">
        <f t="shared" si="522"/>
        <v>0</v>
      </c>
      <c r="EU172" s="403">
        <f t="shared" si="522"/>
        <v>0</v>
      </c>
      <c r="EV172" s="403">
        <f t="shared" si="522"/>
        <v>0</v>
      </c>
      <c r="EW172" s="403">
        <f t="shared" si="522"/>
        <v>0</v>
      </c>
      <c r="EX172" s="403">
        <f t="shared" si="522"/>
        <v>0</v>
      </c>
      <c r="EY172" s="403">
        <f t="shared" si="522"/>
        <v>0</v>
      </c>
      <c r="EZ172" s="403">
        <f t="shared" si="522"/>
        <v>0</v>
      </c>
      <c r="FA172" s="403">
        <f t="shared" si="522"/>
        <v>0</v>
      </c>
      <c r="FB172" s="403">
        <f t="shared" si="522"/>
        <v>0</v>
      </c>
      <c r="FC172" s="403">
        <f t="shared" si="522"/>
        <v>0</v>
      </c>
      <c r="FD172" s="403">
        <f t="shared" si="522"/>
        <v>0</v>
      </c>
      <c r="FE172" s="403">
        <f t="shared" si="522"/>
        <v>0</v>
      </c>
      <c r="FF172" s="403">
        <f t="shared" si="522"/>
        <v>0</v>
      </c>
      <c r="FG172" s="403">
        <f t="shared" si="522"/>
        <v>0</v>
      </c>
      <c r="FH172" s="403">
        <f t="shared" si="522"/>
        <v>0</v>
      </c>
      <c r="FI172" s="403">
        <f t="shared" si="522"/>
        <v>0</v>
      </c>
      <c r="FJ172" s="403">
        <f t="shared" si="522"/>
        <v>0</v>
      </c>
      <c r="FK172" s="403">
        <f t="shared" si="522"/>
        <v>0</v>
      </c>
      <c r="FL172" s="403">
        <f t="shared" si="522"/>
        <v>0</v>
      </c>
      <c r="FM172" s="403">
        <f t="shared" si="522"/>
        <v>0</v>
      </c>
      <c r="FN172" s="403">
        <f t="shared" si="522"/>
        <v>0</v>
      </c>
      <c r="FO172" s="403">
        <f t="shared" si="522"/>
        <v>0</v>
      </c>
      <c r="FP172" s="403">
        <f t="shared" si="522"/>
        <v>0</v>
      </c>
      <c r="FQ172" s="403">
        <f t="shared" si="522"/>
        <v>0</v>
      </c>
      <c r="FR172" s="403">
        <f t="shared" si="522"/>
        <v>0</v>
      </c>
      <c r="FS172" s="403">
        <f t="shared" si="522"/>
        <v>0</v>
      </c>
      <c r="FT172" s="403">
        <f t="shared" si="522"/>
        <v>0</v>
      </c>
      <c r="FU172" s="403">
        <f t="shared" si="522"/>
        <v>0</v>
      </c>
      <c r="FV172" s="403">
        <f t="shared" si="522"/>
        <v>0</v>
      </c>
      <c r="FW172" s="403">
        <f t="shared" si="522"/>
        <v>0</v>
      </c>
      <c r="FX172" s="403">
        <f t="shared" si="522"/>
        <v>0</v>
      </c>
      <c r="FY172" s="403">
        <f t="shared" si="522"/>
        <v>0</v>
      </c>
      <c r="FZ172" s="403">
        <f t="shared" si="522"/>
        <v>0</v>
      </c>
      <c r="GA172" s="403">
        <f t="shared" si="522"/>
        <v>0</v>
      </c>
      <c r="GB172" s="403">
        <f t="shared" si="522"/>
        <v>0</v>
      </c>
      <c r="GC172" s="403">
        <f t="shared" si="522"/>
        <v>0</v>
      </c>
      <c r="GD172" s="403">
        <f t="shared" si="522"/>
        <v>0</v>
      </c>
      <c r="GE172" s="403">
        <f t="shared" si="522"/>
        <v>0</v>
      </c>
      <c r="GF172" s="403">
        <f t="shared" si="522"/>
        <v>0</v>
      </c>
      <c r="GG172" s="403">
        <f t="shared" si="522"/>
        <v>0</v>
      </c>
      <c r="GH172" s="403">
        <f t="shared" si="522"/>
        <v>0</v>
      </c>
      <c r="GI172" s="403">
        <f t="shared" si="522"/>
        <v>0</v>
      </c>
      <c r="GJ172" s="403">
        <f t="shared" si="522"/>
        <v>0</v>
      </c>
      <c r="GK172" s="403">
        <f t="shared" si="522"/>
        <v>0</v>
      </c>
      <c r="GL172" s="403">
        <f t="shared" si="522"/>
        <v>0</v>
      </c>
      <c r="GM172" s="403">
        <f t="shared" si="522"/>
        <v>0</v>
      </c>
      <c r="GN172" s="403">
        <f t="shared" si="522"/>
        <v>0</v>
      </c>
      <c r="GO172" s="403">
        <f t="shared" si="522"/>
        <v>0</v>
      </c>
      <c r="GP172" s="403">
        <f t="shared" si="522"/>
        <v>0</v>
      </c>
      <c r="GQ172" s="403"/>
      <c r="GR172" s="403">
        <f t="shared" ref="GR172:JC172" si="523">IF(and($A172-GR$124&gt;=0,$A172-GR$125&lt;0),GR$132,0)</f>
        <v>0</v>
      </c>
      <c r="GS172" s="403">
        <f t="shared" si="523"/>
        <v>0</v>
      </c>
      <c r="GT172" s="403">
        <f t="shared" si="523"/>
        <v>0</v>
      </c>
      <c r="GU172" s="403">
        <f t="shared" si="523"/>
        <v>0</v>
      </c>
      <c r="GV172" s="403">
        <f t="shared" si="523"/>
        <v>0</v>
      </c>
      <c r="GW172" s="403">
        <f t="shared" si="523"/>
        <v>0</v>
      </c>
      <c r="GX172" s="403">
        <f t="shared" si="523"/>
        <v>0</v>
      </c>
      <c r="GY172" s="403">
        <f t="shared" si="523"/>
        <v>0</v>
      </c>
      <c r="GZ172" s="403">
        <f t="shared" si="523"/>
        <v>0</v>
      </c>
      <c r="HA172" s="403">
        <f t="shared" si="523"/>
        <v>0</v>
      </c>
      <c r="HB172" s="403">
        <f t="shared" si="523"/>
        <v>0</v>
      </c>
      <c r="HC172" s="403">
        <f t="shared" si="523"/>
        <v>0</v>
      </c>
      <c r="HD172" s="403">
        <f t="shared" si="523"/>
        <v>0</v>
      </c>
      <c r="HE172" s="403">
        <f t="shared" si="523"/>
        <v>0</v>
      </c>
      <c r="HF172" s="403">
        <f t="shared" si="523"/>
        <v>0</v>
      </c>
      <c r="HG172" s="403">
        <f t="shared" si="523"/>
        <v>0</v>
      </c>
      <c r="HH172" s="403">
        <f t="shared" si="523"/>
        <v>0</v>
      </c>
      <c r="HI172" s="403">
        <f t="shared" si="523"/>
        <v>0</v>
      </c>
      <c r="HJ172" s="403">
        <f t="shared" si="523"/>
        <v>0</v>
      </c>
      <c r="HK172" s="403">
        <f t="shared" si="523"/>
        <v>0</v>
      </c>
      <c r="HL172" s="403">
        <f t="shared" si="523"/>
        <v>0</v>
      </c>
      <c r="HM172" s="403">
        <f t="shared" si="523"/>
        <v>0</v>
      </c>
      <c r="HN172" s="403">
        <f t="shared" si="523"/>
        <v>0</v>
      </c>
      <c r="HO172" s="403">
        <f t="shared" si="523"/>
        <v>0</v>
      </c>
      <c r="HP172" s="403">
        <f t="shared" si="523"/>
        <v>0</v>
      </c>
      <c r="HQ172" s="403">
        <f t="shared" si="523"/>
        <v>0</v>
      </c>
      <c r="HR172" s="403">
        <f t="shared" si="523"/>
        <v>0</v>
      </c>
      <c r="HS172" s="403">
        <f t="shared" si="523"/>
        <v>0</v>
      </c>
      <c r="HT172" s="403">
        <f t="shared" si="523"/>
        <v>0</v>
      </c>
      <c r="HU172" s="403">
        <f t="shared" si="523"/>
        <v>0</v>
      </c>
      <c r="HV172" s="403">
        <f t="shared" si="523"/>
        <v>0</v>
      </c>
      <c r="HW172" s="403">
        <f t="shared" si="523"/>
        <v>0</v>
      </c>
      <c r="HX172" s="403">
        <f t="shared" si="523"/>
        <v>0</v>
      </c>
      <c r="HY172" s="403">
        <f t="shared" si="523"/>
        <v>0</v>
      </c>
      <c r="HZ172" s="403">
        <f t="shared" si="523"/>
        <v>0</v>
      </c>
      <c r="IA172" s="403">
        <f t="shared" si="523"/>
        <v>0</v>
      </c>
      <c r="IB172" s="403">
        <f t="shared" si="523"/>
        <v>0</v>
      </c>
      <c r="IC172" s="403">
        <f t="shared" si="523"/>
        <v>0</v>
      </c>
      <c r="ID172" s="403">
        <f t="shared" si="523"/>
        <v>0</v>
      </c>
      <c r="IE172" s="403">
        <f t="shared" si="523"/>
        <v>0</v>
      </c>
      <c r="IF172" s="403">
        <f t="shared" si="523"/>
        <v>0</v>
      </c>
      <c r="IG172" s="403">
        <f t="shared" si="523"/>
        <v>0</v>
      </c>
      <c r="IH172" s="403">
        <f t="shared" si="523"/>
        <v>0</v>
      </c>
      <c r="II172" s="403">
        <f t="shared" si="523"/>
        <v>0</v>
      </c>
      <c r="IJ172" s="403">
        <f t="shared" si="523"/>
        <v>0</v>
      </c>
      <c r="IK172" s="403">
        <f t="shared" si="523"/>
        <v>0</v>
      </c>
      <c r="IL172" s="403">
        <f t="shared" si="523"/>
        <v>0</v>
      </c>
      <c r="IM172" s="403">
        <f t="shared" si="523"/>
        <v>0</v>
      </c>
      <c r="IN172" s="403">
        <f t="shared" si="523"/>
        <v>0</v>
      </c>
      <c r="IO172" s="403">
        <f t="shared" si="523"/>
        <v>0</v>
      </c>
      <c r="IP172" s="403">
        <f t="shared" si="523"/>
        <v>0</v>
      </c>
      <c r="IQ172" s="403">
        <f t="shared" si="523"/>
        <v>0</v>
      </c>
      <c r="IR172" s="403">
        <f t="shared" si="523"/>
        <v>0</v>
      </c>
      <c r="IS172" s="403">
        <f t="shared" si="523"/>
        <v>0</v>
      </c>
      <c r="IT172" s="403">
        <f t="shared" si="523"/>
        <v>0</v>
      </c>
      <c r="IU172" s="403">
        <f t="shared" si="523"/>
        <v>0</v>
      </c>
      <c r="IV172" s="403">
        <f t="shared" si="523"/>
        <v>0</v>
      </c>
      <c r="IW172" s="403">
        <f t="shared" si="523"/>
        <v>0</v>
      </c>
      <c r="IX172" s="403">
        <f t="shared" si="523"/>
        <v>0</v>
      </c>
      <c r="IY172" s="403">
        <f t="shared" si="523"/>
        <v>0</v>
      </c>
      <c r="IZ172" s="403">
        <f t="shared" si="523"/>
        <v>0</v>
      </c>
      <c r="JA172" s="403">
        <f t="shared" si="523"/>
        <v>0</v>
      </c>
      <c r="JB172" s="403">
        <f t="shared" si="523"/>
        <v>0</v>
      </c>
      <c r="JC172" s="403">
        <f t="shared" si="523"/>
        <v>0</v>
      </c>
      <c r="JD172" s="403"/>
      <c r="JE172" s="403">
        <f t="shared" ref="JE172:LP172" si="524">IF(and($A172-JE$124&gt;=0,$A172-JE$125&lt;0),JE$132,0)</f>
        <v>0</v>
      </c>
      <c r="JF172" s="403">
        <f t="shared" si="524"/>
        <v>0</v>
      </c>
      <c r="JG172" s="403">
        <f t="shared" si="524"/>
        <v>0</v>
      </c>
      <c r="JH172" s="403">
        <f t="shared" si="524"/>
        <v>0</v>
      </c>
      <c r="JI172" s="403">
        <f t="shared" si="524"/>
        <v>0</v>
      </c>
      <c r="JJ172" s="403">
        <f t="shared" si="524"/>
        <v>0</v>
      </c>
      <c r="JK172" s="403">
        <f t="shared" si="524"/>
        <v>0</v>
      </c>
      <c r="JL172" s="403">
        <f t="shared" si="524"/>
        <v>0</v>
      </c>
      <c r="JM172" s="403">
        <f t="shared" si="524"/>
        <v>0</v>
      </c>
      <c r="JN172" s="403">
        <f t="shared" si="524"/>
        <v>0</v>
      </c>
      <c r="JO172" s="403">
        <f t="shared" si="524"/>
        <v>0</v>
      </c>
      <c r="JP172" s="403">
        <f t="shared" si="524"/>
        <v>0</v>
      </c>
      <c r="JQ172" s="403">
        <f t="shared" si="524"/>
        <v>0</v>
      </c>
      <c r="JR172" s="403">
        <f t="shared" si="524"/>
        <v>0</v>
      </c>
      <c r="JS172" s="403">
        <f t="shared" si="524"/>
        <v>0</v>
      </c>
      <c r="JT172" s="403">
        <f t="shared" si="524"/>
        <v>0</v>
      </c>
      <c r="JU172" s="403">
        <f t="shared" si="524"/>
        <v>0</v>
      </c>
      <c r="JV172" s="403">
        <f t="shared" si="524"/>
        <v>0</v>
      </c>
      <c r="JW172" s="403">
        <f t="shared" si="524"/>
        <v>0</v>
      </c>
      <c r="JX172" s="403">
        <f t="shared" si="524"/>
        <v>0</v>
      </c>
      <c r="JY172" s="403">
        <f t="shared" si="524"/>
        <v>0</v>
      </c>
      <c r="JZ172" s="403">
        <f t="shared" si="524"/>
        <v>0</v>
      </c>
      <c r="KA172" s="403">
        <f t="shared" si="524"/>
        <v>0</v>
      </c>
      <c r="KB172" s="403">
        <f t="shared" si="524"/>
        <v>0</v>
      </c>
      <c r="KC172" s="403">
        <f t="shared" si="524"/>
        <v>0</v>
      </c>
      <c r="KD172" s="403">
        <f t="shared" si="524"/>
        <v>0</v>
      </c>
      <c r="KE172" s="403">
        <f t="shared" si="524"/>
        <v>0</v>
      </c>
      <c r="KF172" s="403">
        <f t="shared" si="524"/>
        <v>0</v>
      </c>
      <c r="KG172" s="403">
        <f t="shared" si="524"/>
        <v>0</v>
      </c>
      <c r="KH172" s="403">
        <f t="shared" si="524"/>
        <v>0</v>
      </c>
      <c r="KI172" s="403">
        <f t="shared" si="524"/>
        <v>0</v>
      </c>
      <c r="KJ172" s="403">
        <f t="shared" si="524"/>
        <v>0</v>
      </c>
      <c r="KK172" s="403">
        <f t="shared" si="524"/>
        <v>0</v>
      </c>
      <c r="KL172" s="403">
        <f t="shared" si="524"/>
        <v>0</v>
      </c>
      <c r="KM172" s="403">
        <f t="shared" si="524"/>
        <v>0</v>
      </c>
      <c r="KN172" s="403">
        <f t="shared" si="524"/>
        <v>0</v>
      </c>
      <c r="KO172" s="403">
        <f t="shared" si="524"/>
        <v>0</v>
      </c>
      <c r="KP172" s="403">
        <f t="shared" si="524"/>
        <v>0</v>
      </c>
      <c r="KQ172" s="403">
        <f t="shared" si="524"/>
        <v>0</v>
      </c>
      <c r="KR172" s="403">
        <f t="shared" si="524"/>
        <v>0</v>
      </c>
      <c r="KS172" s="403">
        <f t="shared" si="524"/>
        <v>0</v>
      </c>
      <c r="KT172" s="403">
        <f t="shared" si="524"/>
        <v>0</v>
      </c>
      <c r="KU172" s="403">
        <f t="shared" si="524"/>
        <v>0</v>
      </c>
      <c r="KV172" s="403">
        <f t="shared" si="524"/>
        <v>0</v>
      </c>
      <c r="KW172" s="403">
        <f t="shared" si="524"/>
        <v>0</v>
      </c>
      <c r="KX172" s="403">
        <f t="shared" si="524"/>
        <v>0</v>
      </c>
      <c r="KY172" s="403">
        <f t="shared" si="524"/>
        <v>0</v>
      </c>
      <c r="KZ172" s="403">
        <f t="shared" si="524"/>
        <v>0</v>
      </c>
      <c r="LA172" s="403">
        <f t="shared" si="524"/>
        <v>0</v>
      </c>
      <c r="LB172" s="403">
        <f t="shared" si="524"/>
        <v>0</v>
      </c>
      <c r="LC172" s="403">
        <f t="shared" si="524"/>
        <v>0</v>
      </c>
      <c r="LD172" s="403">
        <f t="shared" si="524"/>
        <v>0</v>
      </c>
      <c r="LE172" s="403">
        <f t="shared" si="524"/>
        <v>0</v>
      </c>
      <c r="LF172" s="403">
        <f t="shared" si="524"/>
        <v>0</v>
      </c>
      <c r="LG172" s="403">
        <f t="shared" si="524"/>
        <v>0</v>
      </c>
      <c r="LH172" s="403">
        <f t="shared" si="524"/>
        <v>0</v>
      </c>
      <c r="LI172" s="403">
        <f t="shared" si="524"/>
        <v>0</v>
      </c>
      <c r="LJ172" s="403">
        <f t="shared" si="524"/>
        <v>0</v>
      </c>
      <c r="LK172" s="403">
        <f t="shared" si="524"/>
        <v>0</v>
      </c>
      <c r="LL172" s="403">
        <f t="shared" si="524"/>
        <v>0</v>
      </c>
      <c r="LM172" s="403">
        <f t="shared" si="524"/>
        <v>0</v>
      </c>
      <c r="LN172" s="403">
        <f t="shared" si="524"/>
        <v>0</v>
      </c>
      <c r="LO172" s="403">
        <f t="shared" si="524"/>
        <v>0</v>
      </c>
      <c r="LP172" s="403">
        <f t="shared" si="524"/>
        <v>0</v>
      </c>
    </row>
    <row r="173">
      <c r="A173" s="331" t="str">
        <f t="shared" si="327"/>
        <v>06-2032</v>
      </c>
      <c r="B173" s="346">
        <f t="shared" si="333"/>
        <v>8160419.69</v>
      </c>
      <c r="C173" s="346">
        <f t="shared" si="334"/>
        <v>1.001234056</v>
      </c>
      <c r="D173" s="346"/>
      <c r="E173" s="403">
        <f t="shared" ref="E173:BP173" si="525">IF(and($A173-E$124&gt;=0,$A173-E$125&lt;0),E$132,0)</f>
        <v>121708.41</v>
      </c>
      <c r="F173" s="403">
        <f t="shared" si="525"/>
        <v>90594.48</v>
      </c>
      <c r="G173" s="403">
        <f t="shared" si="525"/>
        <v>120000</v>
      </c>
      <c r="H173" s="403">
        <f t="shared" si="525"/>
        <v>129552.28</v>
      </c>
      <c r="I173" s="403">
        <f t="shared" si="525"/>
        <v>107000</v>
      </c>
      <c r="J173" s="403">
        <f t="shared" si="525"/>
        <v>103565</v>
      </c>
      <c r="K173" s="403">
        <f t="shared" si="525"/>
        <v>128418.77</v>
      </c>
      <c r="L173" s="403">
        <f t="shared" si="525"/>
        <v>87232.36</v>
      </c>
      <c r="M173" s="403">
        <f t="shared" si="525"/>
        <v>99881.32</v>
      </c>
      <c r="N173" s="403">
        <f t="shared" si="525"/>
        <v>223221.57</v>
      </c>
      <c r="O173" s="403">
        <f t="shared" si="525"/>
        <v>180593.29</v>
      </c>
      <c r="P173" s="403">
        <f t="shared" si="525"/>
        <v>91968.82</v>
      </c>
      <c r="Q173" s="403">
        <f t="shared" si="525"/>
        <v>102434.8</v>
      </c>
      <c r="R173" s="403">
        <f t="shared" si="525"/>
        <v>181860.19</v>
      </c>
      <c r="S173" s="403">
        <f t="shared" si="525"/>
        <v>208031.99</v>
      </c>
      <c r="T173" s="403">
        <f t="shared" si="525"/>
        <v>217515.94</v>
      </c>
      <c r="U173" s="403">
        <f t="shared" si="525"/>
        <v>195596.52</v>
      </c>
      <c r="V173" s="403">
        <f t="shared" si="525"/>
        <v>184028.25</v>
      </c>
      <c r="W173" s="403">
        <f t="shared" si="525"/>
        <v>168878.71</v>
      </c>
      <c r="X173" s="403">
        <f t="shared" si="525"/>
        <v>162441.03</v>
      </c>
      <c r="Y173" s="403">
        <f t="shared" si="525"/>
        <v>134043.44</v>
      </c>
      <c r="Z173" s="403">
        <f t="shared" si="525"/>
        <v>835.25</v>
      </c>
      <c r="AA173" s="403">
        <f t="shared" si="525"/>
        <v>175069.23</v>
      </c>
      <c r="AB173" s="403">
        <f t="shared" si="525"/>
        <v>159907.69</v>
      </c>
      <c r="AC173" s="403">
        <f t="shared" si="525"/>
        <v>183879.61</v>
      </c>
      <c r="AD173" s="403">
        <f t="shared" si="525"/>
        <v>184851.11</v>
      </c>
      <c r="AE173" s="403">
        <f t="shared" si="525"/>
        <v>240730.29</v>
      </c>
      <c r="AF173" s="403">
        <f t="shared" si="525"/>
        <v>112998.23</v>
      </c>
      <c r="AG173" s="403">
        <f t="shared" si="525"/>
        <v>126237</v>
      </c>
      <c r="AH173" s="403">
        <f t="shared" si="525"/>
        <v>9142.22</v>
      </c>
      <c r="AI173" s="403">
        <f t="shared" si="525"/>
        <v>186686.77</v>
      </c>
      <c r="AJ173" s="403">
        <f t="shared" si="525"/>
        <v>42000</v>
      </c>
      <c r="AK173" s="403">
        <f t="shared" si="525"/>
        <v>271017.63</v>
      </c>
      <c r="AL173" s="403">
        <f t="shared" si="525"/>
        <v>5000</v>
      </c>
      <c r="AM173" s="403">
        <f t="shared" si="525"/>
        <v>127756.57</v>
      </c>
      <c r="AN173" s="403">
        <f t="shared" si="525"/>
        <v>237115.24</v>
      </c>
      <c r="AO173" s="403">
        <f t="shared" si="525"/>
        <v>158167.25</v>
      </c>
      <c r="AP173" s="403">
        <f t="shared" si="525"/>
        <v>103015</v>
      </c>
      <c r="AQ173" s="403">
        <f t="shared" si="525"/>
        <v>155500</v>
      </c>
      <c r="AR173" s="403">
        <f t="shared" si="525"/>
        <v>167620.78</v>
      </c>
      <c r="AS173" s="403">
        <f t="shared" si="525"/>
        <v>191134.2</v>
      </c>
      <c r="AT173" s="403">
        <f t="shared" si="525"/>
        <v>283068.43</v>
      </c>
      <c r="AU173" s="403">
        <f t="shared" si="525"/>
        <v>114804.31</v>
      </c>
      <c r="AV173" s="403">
        <f t="shared" si="525"/>
        <v>109785.34</v>
      </c>
      <c r="AW173" s="403">
        <f t="shared" si="525"/>
        <v>48000</v>
      </c>
      <c r="AX173" s="403">
        <f t="shared" si="525"/>
        <v>164702</v>
      </c>
      <c r="AY173" s="403">
        <f t="shared" si="525"/>
        <v>223255</v>
      </c>
      <c r="AZ173" s="403">
        <f t="shared" si="525"/>
        <v>72000</v>
      </c>
      <c r="BA173" s="403">
        <f t="shared" si="525"/>
        <v>97799.52</v>
      </c>
      <c r="BB173" s="403">
        <f t="shared" si="525"/>
        <v>242596.66</v>
      </c>
      <c r="BC173" s="403">
        <f t="shared" si="525"/>
        <v>108292.85</v>
      </c>
      <c r="BD173" s="403">
        <f t="shared" si="525"/>
        <v>238900</v>
      </c>
      <c r="BE173" s="403">
        <f t="shared" si="525"/>
        <v>101455.9</v>
      </c>
      <c r="BF173" s="403">
        <f t="shared" si="525"/>
        <v>23511.76</v>
      </c>
      <c r="BG173" s="403">
        <f t="shared" si="525"/>
        <v>20008.84</v>
      </c>
      <c r="BH173" s="403">
        <f t="shared" si="525"/>
        <v>77858.98</v>
      </c>
      <c r="BI173" s="403">
        <f t="shared" si="525"/>
        <v>45000</v>
      </c>
      <c r="BJ173" s="403">
        <f t="shared" si="525"/>
        <v>124565</v>
      </c>
      <c r="BK173" s="403">
        <f t="shared" si="525"/>
        <v>25000</v>
      </c>
      <c r="BL173" s="403">
        <f t="shared" si="525"/>
        <v>29885</v>
      </c>
      <c r="BM173" s="403">
        <f t="shared" si="525"/>
        <v>33809.25</v>
      </c>
      <c r="BN173" s="403">
        <f t="shared" si="525"/>
        <v>10969.85</v>
      </c>
      <c r="BO173" s="403">
        <f t="shared" si="525"/>
        <v>77861.76</v>
      </c>
      <c r="BP173" s="403">
        <f t="shared" si="525"/>
        <v>10058</v>
      </c>
      <c r="BQ173" s="403"/>
      <c r="BR173" s="403">
        <f t="shared" ref="BR173:EC173" si="526">IF(and($A173-BR$124&gt;=0,$A173-BR$125&lt;0),BR$132,0)</f>
        <v>0</v>
      </c>
      <c r="BS173" s="403">
        <f t="shared" si="526"/>
        <v>0</v>
      </c>
      <c r="BT173" s="403">
        <f t="shared" si="526"/>
        <v>0</v>
      </c>
      <c r="BU173" s="403">
        <f t="shared" si="526"/>
        <v>0</v>
      </c>
      <c r="BV173" s="403">
        <f t="shared" si="526"/>
        <v>0</v>
      </c>
      <c r="BW173" s="403">
        <f t="shared" si="526"/>
        <v>0</v>
      </c>
      <c r="BX173" s="403">
        <f t="shared" si="526"/>
        <v>0</v>
      </c>
      <c r="BY173" s="403">
        <f t="shared" si="526"/>
        <v>0</v>
      </c>
      <c r="BZ173" s="403">
        <f t="shared" si="526"/>
        <v>0</v>
      </c>
      <c r="CA173" s="403">
        <f t="shared" si="526"/>
        <v>0</v>
      </c>
      <c r="CB173" s="403">
        <f t="shared" si="526"/>
        <v>0</v>
      </c>
      <c r="CC173" s="403">
        <f t="shared" si="526"/>
        <v>0</v>
      </c>
      <c r="CD173" s="403">
        <f t="shared" si="526"/>
        <v>0</v>
      </c>
      <c r="CE173" s="403">
        <f t="shared" si="526"/>
        <v>0</v>
      </c>
      <c r="CF173" s="403">
        <f t="shared" si="526"/>
        <v>0</v>
      </c>
      <c r="CG173" s="403">
        <f t="shared" si="526"/>
        <v>0</v>
      </c>
      <c r="CH173" s="403">
        <f t="shared" si="526"/>
        <v>0</v>
      </c>
      <c r="CI173" s="403">
        <f t="shared" si="526"/>
        <v>0</v>
      </c>
      <c r="CJ173" s="403">
        <f t="shared" si="526"/>
        <v>0</v>
      </c>
      <c r="CK173" s="403">
        <f t="shared" si="526"/>
        <v>0</v>
      </c>
      <c r="CL173" s="403">
        <f t="shared" si="526"/>
        <v>0</v>
      </c>
      <c r="CM173" s="403">
        <f t="shared" si="526"/>
        <v>0</v>
      </c>
      <c r="CN173" s="403">
        <f t="shared" si="526"/>
        <v>0</v>
      </c>
      <c r="CO173" s="403">
        <f t="shared" si="526"/>
        <v>0</v>
      </c>
      <c r="CP173" s="403">
        <f t="shared" si="526"/>
        <v>0</v>
      </c>
      <c r="CQ173" s="403">
        <f t="shared" si="526"/>
        <v>0</v>
      </c>
      <c r="CR173" s="403">
        <f t="shared" si="526"/>
        <v>0</v>
      </c>
      <c r="CS173" s="403">
        <f t="shared" si="526"/>
        <v>0</v>
      </c>
      <c r="CT173" s="403">
        <f t="shared" si="526"/>
        <v>0</v>
      </c>
      <c r="CU173" s="403">
        <f t="shared" si="526"/>
        <v>0</v>
      </c>
      <c r="CV173" s="403">
        <f t="shared" si="526"/>
        <v>0</v>
      </c>
      <c r="CW173" s="403">
        <f t="shared" si="526"/>
        <v>0</v>
      </c>
      <c r="CX173" s="403">
        <f t="shared" si="526"/>
        <v>0</v>
      </c>
      <c r="CY173" s="403">
        <f t="shared" si="526"/>
        <v>0</v>
      </c>
      <c r="CZ173" s="403">
        <f t="shared" si="526"/>
        <v>0</v>
      </c>
      <c r="DA173" s="403">
        <f t="shared" si="526"/>
        <v>0</v>
      </c>
      <c r="DB173" s="403">
        <f t="shared" si="526"/>
        <v>0</v>
      </c>
      <c r="DC173" s="403">
        <f t="shared" si="526"/>
        <v>0</v>
      </c>
      <c r="DD173" s="403">
        <f t="shared" si="526"/>
        <v>0</v>
      </c>
      <c r="DE173" s="403">
        <f t="shared" si="526"/>
        <v>0</v>
      </c>
      <c r="DF173" s="403">
        <f t="shared" si="526"/>
        <v>0</v>
      </c>
      <c r="DG173" s="403">
        <f t="shared" si="526"/>
        <v>0</v>
      </c>
      <c r="DH173" s="403">
        <f t="shared" si="526"/>
        <v>0</v>
      </c>
      <c r="DI173" s="403">
        <f t="shared" si="526"/>
        <v>0</v>
      </c>
      <c r="DJ173" s="403">
        <f t="shared" si="526"/>
        <v>0</v>
      </c>
      <c r="DK173" s="403">
        <f t="shared" si="526"/>
        <v>0</v>
      </c>
      <c r="DL173" s="403">
        <f t="shared" si="526"/>
        <v>0</v>
      </c>
      <c r="DM173" s="403">
        <f t="shared" si="526"/>
        <v>0</v>
      </c>
      <c r="DN173" s="403">
        <f t="shared" si="526"/>
        <v>0</v>
      </c>
      <c r="DO173" s="403">
        <f t="shared" si="526"/>
        <v>0</v>
      </c>
      <c r="DP173" s="403">
        <f t="shared" si="526"/>
        <v>0</v>
      </c>
      <c r="DQ173" s="403">
        <f t="shared" si="526"/>
        <v>0</v>
      </c>
      <c r="DR173" s="403">
        <f t="shared" si="526"/>
        <v>0</v>
      </c>
      <c r="DS173" s="403">
        <f t="shared" si="526"/>
        <v>0</v>
      </c>
      <c r="DT173" s="403">
        <f t="shared" si="526"/>
        <v>0</v>
      </c>
      <c r="DU173" s="403">
        <f t="shared" si="526"/>
        <v>0</v>
      </c>
      <c r="DV173" s="403">
        <f t="shared" si="526"/>
        <v>0</v>
      </c>
      <c r="DW173" s="403">
        <f t="shared" si="526"/>
        <v>0</v>
      </c>
      <c r="DX173" s="403">
        <f t="shared" si="526"/>
        <v>0</v>
      </c>
      <c r="DY173" s="403">
        <f t="shared" si="526"/>
        <v>0</v>
      </c>
      <c r="DZ173" s="403">
        <f t="shared" si="526"/>
        <v>0</v>
      </c>
      <c r="EA173" s="403">
        <f t="shared" si="526"/>
        <v>0</v>
      </c>
      <c r="EB173" s="403">
        <f t="shared" si="526"/>
        <v>0</v>
      </c>
      <c r="EC173" s="403">
        <f t="shared" si="526"/>
        <v>0</v>
      </c>
      <c r="ED173" s="403"/>
      <c r="EE173" s="403">
        <f t="shared" ref="EE173:GP173" si="527">IF(and($A173-EE$124&gt;=0,$A173-EE$125&lt;0),EE$132,0)</f>
        <v>0</v>
      </c>
      <c r="EF173" s="403">
        <f t="shared" si="527"/>
        <v>0</v>
      </c>
      <c r="EG173" s="403">
        <f t="shared" si="527"/>
        <v>0</v>
      </c>
      <c r="EH173" s="403">
        <f t="shared" si="527"/>
        <v>0</v>
      </c>
      <c r="EI173" s="403">
        <f t="shared" si="527"/>
        <v>0</v>
      </c>
      <c r="EJ173" s="403">
        <f t="shared" si="527"/>
        <v>0</v>
      </c>
      <c r="EK173" s="403">
        <f t="shared" si="527"/>
        <v>0</v>
      </c>
      <c r="EL173" s="403">
        <f t="shared" si="527"/>
        <v>0</v>
      </c>
      <c r="EM173" s="403">
        <f t="shared" si="527"/>
        <v>0</v>
      </c>
      <c r="EN173" s="403">
        <f t="shared" si="527"/>
        <v>0</v>
      </c>
      <c r="EO173" s="403">
        <f t="shared" si="527"/>
        <v>0</v>
      </c>
      <c r="EP173" s="403">
        <f t="shared" si="527"/>
        <v>0</v>
      </c>
      <c r="EQ173" s="403">
        <f t="shared" si="527"/>
        <v>0</v>
      </c>
      <c r="ER173" s="403">
        <f t="shared" si="527"/>
        <v>0</v>
      </c>
      <c r="ES173" s="403">
        <f t="shared" si="527"/>
        <v>0</v>
      </c>
      <c r="ET173" s="403">
        <f t="shared" si="527"/>
        <v>0</v>
      </c>
      <c r="EU173" s="403">
        <f t="shared" si="527"/>
        <v>0</v>
      </c>
      <c r="EV173" s="403">
        <f t="shared" si="527"/>
        <v>0</v>
      </c>
      <c r="EW173" s="403">
        <f t="shared" si="527"/>
        <v>0</v>
      </c>
      <c r="EX173" s="403">
        <f t="shared" si="527"/>
        <v>0</v>
      </c>
      <c r="EY173" s="403">
        <f t="shared" si="527"/>
        <v>0</v>
      </c>
      <c r="EZ173" s="403">
        <f t="shared" si="527"/>
        <v>0</v>
      </c>
      <c r="FA173" s="403">
        <f t="shared" si="527"/>
        <v>0</v>
      </c>
      <c r="FB173" s="403">
        <f t="shared" si="527"/>
        <v>0</v>
      </c>
      <c r="FC173" s="403">
        <f t="shared" si="527"/>
        <v>0</v>
      </c>
      <c r="FD173" s="403">
        <f t="shared" si="527"/>
        <v>0</v>
      </c>
      <c r="FE173" s="403">
        <f t="shared" si="527"/>
        <v>0</v>
      </c>
      <c r="FF173" s="403">
        <f t="shared" si="527"/>
        <v>0</v>
      </c>
      <c r="FG173" s="403">
        <f t="shared" si="527"/>
        <v>0</v>
      </c>
      <c r="FH173" s="403">
        <f t="shared" si="527"/>
        <v>0</v>
      </c>
      <c r="FI173" s="403">
        <f t="shared" si="527"/>
        <v>0</v>
      </c>
      <c r="FJ173" s="403">
        <f t="shared" si="527"/>
        <v>0</v>
      </c>
      <c r="FK173" s="403">
        <f t="shared" si="527"/>
        <v>0</v>
      </c>
      <c r="FL173" s="403">
        <f t="shared" si="527"/>
        <v>0</v>
      </c>
      <c r="FM173" s="403">
        <f t="shared" si="527"/>
        <v>0</v>
      </c>
      <c r="FN173" s="403">
        <f t="shared" si="527"/>
        <v>0</v>
      </c>
      <c r="FO173" s="403">
        <f t="shared" si="527"/>
        <v>0</v>
      </c>
      <c r="FP173" s="403">
        <f t="shared" si="527"/>
        <v>0</v>
      </c>
      <c r="FQ173" s="403">
        <f t="shared" si="527"/>
        <v>0</v>
      </c>
      <c r="FR173" s="403">
        <f t="shared" si="527"/>
        <v>0</v>
      </c>
      <c r="FS173" s="403">
        <f t="shared" si="527"/>
        <v>0</v>
      </c>
      <c r="FT173" s="403">
        <f t="shared" si="527"/>
        <v>0</v>
      </c>
      <c r="FU173" s="403">
        <f t="shared" si="527"/>
        <v>0</v>
      </c>
      <c r="FV173" s="403">
        <f t="shared" si="527"/>
        <v>0</v>
      </c>
      <c r="FW173" s="403">
        <f t="shared" si="527"/>
        <v>0</v>
      </c>
      <c r="FX173" s="403">
        <f t="shared" si="527"/>
        <v>0</v>
      </c>
      <c r="FY173" s="403">
        <f t="shared" si="527"/>
        <v>0</v>
      </c>
      <c r="FZ173" s="403">
        <f t="shared" si="527"/>
        <v>0</v>
      </c>
      <c r="GA173" s="403">
        <f t="shared" si="527"/>
        <v>0</v>
      </c>
      <c r="GB173" s="403">
        <f t="shared" si="527"/>
        <v>0</v>
      </c>
      <c r="GC173" s="403">
        <f t="shared" si="527"/>
        <v>0</v>
      </c>
      <c r="GD173" s="403">
        <f t="shared" si="527"/>
        <v>0</v>
      </c>
      <c r="GE173" s="403">
        <f t="shared" si="527"/>
        <v>0</v>
      </c>
      <c r="GF173" s="403">
        <f t="shared" si="527"/>
        <v>0</v>
      </c>
      <c r="GG173" s="403">
        <f t="shared" si="527"/>
        <v>0</v>
      </c>
      <c r="GH173" s="403">
        <f t="shared" si="527"/>
        <v>0</v>
      </c>
      <c r="GI173" s="403">
        <f t="shared" si="527"/>
        <v>0</v>
      </c>
      <c r="GJ173" s="403">
        <f t="shared" si="527"/>
        <v>0</v>
      </c>
      <c r="GK173" s="403">
        <f t="shared" si="527"/>
        <v>0</v>
      </c>
      <c r="GL173" s="403">
        <f t="shared" si="527"/>
        <v>0</v>
      </c>
      <c r="GM173" s="403">
        <f t="shared" si="527"/>
        <v>0</v>
      </c>
      <c r="GN173" s="403">
        <f t="shared" si="527"/>
        <v>0</v>
      </c>
      <c r="GO173" s="403">
        <f t="shared" si="527"/>
        <v>0</v>
      </c>
      <c r="GP173" s="403">
        <f t="shared" si="527"/>
        <v>0</v>
      </c>
      <c r="GQ173" s="403"/>
      <c r="GR173" s="403">
        <f t="shared" ref="GR173:JC173" si="528">IF(and($A173-GR$124&gt;=0,$A173-GR$125&lt;0),GR$132,0)</f>
        <v>0</v>
      </c>
      <c r="GS173" s="403">
        <f t="shared" si="528"/>
        <v>0</v>
      </c>
      <c r="GT173" s="403">
        <f t="shared" si="528"/>
        <v>0</v>
      </c>
      <c r="GU173" s="403">
        <f t="shared" si="528"/>
        <v>0</v>
      </c>
      <c r="GV173" s="403">
        <f t="shared" si="528"/>
        <v>0</v>
      </c>
      <c r="GW173" s="403">
        <f t="shared" si="528"/>
        <v>0</v>
      </c>
      <c r="GX173" s="403">
        <f t="shared" si="528"/>
        <v>0</v>
      </c>
      <c r="GY173" s="403">
        <f t="shared" si="528"/>
        <v>0</v>
      </c>
      <c r="GZ173" s="403">
        <f t="shared" si="528"/>
        <v>0</v>
      </c>
      <c r="HA173" s="403">
        <f t="shared" si="528"/>
        <v>0</v>
      </c>
      <c r="HB173" s="403">
        <f t="shared" si="528"/>
        <v>0</v>
      </c>
      <c r="HC173" s="403">
        <f t="shared" si="528"/>
        <v>0</v>
      </c>
      <c r="HD173" s="403">
        <f t="shared" si="528"/>
        <v>0</v>
      </c>
      <c r="HE173" s="403">
        <f t="shared" si="528"/>
        <v>0</v>
      </c>
      <c r="HF173" s="403">
        <f t="shared" si="528"/>
        <v>0</v>
      </c>
      <c r="HG173" s="403">
        <f t="shared" si="528"/>
        <v>0</v>
      </c>
      <c r="HH173" s="403">
        <f t="shared" si="528"/>
        <v>0</v>
      </c>
      <c r="HI173" s="403">
        <f t="shared" si="528"/>
        <v>0</v>
      </c>
      <c r="HJ173" s="403">
        <f t="shared" si="528"/>
        <v>0</v>
      </c>
      <c r="HK173" s="403">
        <f t="shared" si="528"/>
        <v>0</v>
      </c>
      <c r="HL173" s="403">
        <f t="shared" si="528"/>
        <v>0</v>
      </c>
      <c r="HM173" s="403">
        <f t="shared" si="528"/>
        <v>0</v>
      </c>
      <c r="HN173" s="403">
        <f t="shared" si="528"/>
        <v>0</v>
      </c>
      <c r="HO173" s="403">
        <f t="shared" si="528"/>
        <v>0</v>
      </c>
      <c r="HP173" s="403">
        <f t="shared" si="528"/>
        <v>0</v>
      </c>
      <c r="HQ173" s="403">
        <f t="shared" si="528"/>
        <v>0</v>
      </c>
      <c r="HR173" s="403">
        <f t="shared" si="528"/>
        <v>0</v>
      </c>
      <c r="HS173" s="403">
        <f t="shared" si="528"/>
        <v>0</v>
      </c>
      <c r="HT173" s="403">
        <f t="shared" si="528"/>
        <v>0</v>
      </c>
      <c r="HU173" s="403">
        <f t="shared" si="528"/>
        <v>0</v>
      </c>
      <c r="HV173" s="403">
        <f t="shared" si="528"/>
        <v>0</v>
      </c>
      <c r="HW173" s="403">
        <f t="shared" si="528"/>
        <v>0</v>
      </c>
      <c r="HX173" s="403">
        <f t="shared" si="528"/>
        <v>0</v>
      </c>
      <c r="HY173" s="403">
        <f t="shared" si="528"/>
        <v>0</v>
      </c>
      <c r="HZ173" s="403">
        <f t="shared" si="528"/>
        <v>0</v>
      </c>
      <c r="IA173" s="403">
        <f t="shared" si="528"/>
        <v>0</v>
      </c>
      <c r="IB173" s="403">
        <f t="shared" si="528"/>
        <v>0</v>
      </c>
      <c r="IC173" s="403">
        <f t="shared" si="528"/>
        <v>0</v>
      </c>
      <c r="ID173" s="403">
        <f t="shared" si="528"/>
        <v>0</v>
      </c>
      <c r="IE173" s="403">
        <f t="shared" si="528"/>
        <v>0</v>
      </c>
      <c r="IF173" s="403">
        <f t="shared" si="528"/>
        <v>0</v>
      </c>
      <c r="IG173" s="403">
        <f t="shared" si="528"/>
        <v>0</v>
      </c>
      <c r="IH173" s="403">
        <f t="shared" si="528"/>
        <v>0</v>
      </c>
      <c r="II173" s="403">
        <f t="shared" si="528"/>
        <v>0</v>
      </c>
      <c r="IJ173" s="403">
        <f t="shared" si="528"/>
        <v>0</v>
      </c>
      <c r="IK173" s="403">
        <f t="shared" si="528"/>
        <v>0</v>
      </c>
      <c r="IL173" s="403">
        <f t="shared" si="528"/>
        <v>0</v>
      </c>
      <c r="IM173" s="403">
        <f t="shared" si="528"/>
        <v>0</v>
      </c>
      <c r="IN173" s="403">
        <f t="shared" si="528"/>
        <v>0</v>
      </c>
      <c r="IO173" s="403">
        <f t="shared" si="528"/>
        <v>0</v>
      </c>
      <c r="IP173" s="403">
        <f t="shared" si="528"/>
        <v>0</v>
      </c>
      <c r="IQ173" s="403">
        <f t="shared" si="528"/>
        <v>0</v>
      </c>
      <c r="IR173" s="403">
        <f t="shared" si="528"/>
        <v>0</v>
      </c>
      <c r="IS173" s="403">
        <f t="shared" si="528"/>
        <v>0</v>
      </c>
      <c r="IT173" s="403">
        <f t="shared" si="528"/>
        <v>0</v>
      </c>
      <c r="IU173" s="403">
        <f t="shared" si="528"/>
        <v>0</v>
      </c>
      <c r="IV173" s="403">
        <f t="shared" si="528"/>
        <v>0</v>
      </c>
      <c r="IW173" s="403">
        <f t="shared" si="528"/>
        <v>0</v>
      </c>
      <c r="IX173" s="403">
        <f t="shared" si="528"/>
        <v>0</v>
      </c>
      <c r="IY173" s="403">
        <f t="shared" si="528"/>
        <v>0</v>
      </c>
      <c r="IZ173" s="403">
        <f t="shared" si="528"/>
        <v>0</v>
      </c>
      <c r="JA173" s="403">
        <f t="shared" si="528"/>
        <v>0</v>
      </c>
      <c r="JB173" s="403">
        <f t="shared" si="528"/>
        <v>0</v>
      </c>
      <c r="JC173" s="403">
        <f t="shared" si="528"/>
        <v>0</v>
      </c>
      <c r="JD173" s="403"/>
      <c r="JE173" s="403">
        <f t="shared" ref="JE173:LP173" si="529">IF(and($A173-JE$124&gt;=0,$A173-JE$125&lt;0),JE$132,0)</f>
        <v>0</v>
      </c>
      <c r="JF173" s="403">
        <f t="shared" si="529"/>
        <v>0</v>
      </c>
      <c r="JG173" s="403">
        <f t="shared" si="529"/>
        <v>0</v>
      </c>
      <c r="JH173" s="403">
        <f t="shared" si="529"/>
        <v>0</v>
      </c>
      <c r="JI173" s="403">
        <f t="shared" si="529"/>
        <v>0</v>
      </c>
      <c r="JJ173" s="403">
        <f t="shared" si="529"/>
        <v>0</v>
      </c>
      <c r="JK173" s="403">
        <f t="shared" si="529"/>
        <v>0</v>
      </c>
      <c r="JL173" s="403">
        <f t="shared" si="529"/>
        <v>0</v>
      </c>
      <c r="JM173" s="403">
        <f t="shared" si="529"/>
        <v>0</v>
      </c>
      <c r="JN173" s="403">
        <f t="shared" si="529"/>
        <v>0</v>
      </c>
      <c r="JO173" s="403">
        <f t="shared" si="529"/>
        <v>0</v>
      </c>
      <c r="JP173" s="403">
        <f t="shared" si="529"/>
        <v>0</v>
      </c>
      <c r="JQ173" s="403">
        <f t="shared" si="529"/>
        <v>0</v>
      </c>
      <c r="JR173" s="403">
        <f t="shared" si="529"/>
        <v>0</v>
      </c>
      <c r="JS173" s="403">
        <f t="shared" si="529"/>
        <v>0</v>
      </c>
      <c r="JT173" s="403">
        <f t="shared" si="529"/>
        <v>0</v>
      </c>
      <c r="JU173" s="403">
        <f t="shared" si="529"/>
        <v>0</v>
      </c>
      <c r="JV173" s="403">
        <f t="shared" si="529"/>
        <v>0</v>
      </c>
      <c r="JW173" s="403">
        <f t="shared" si="529"/>
        <v>0</v>
      </c>
      <c r="JX173" s="403">
        <f t="shared" si="529"/>
        <v>0</v>
      </c>
      <c r="JY173" s="403">
        <f t="shared" si="529"/>
        <v>0</v>
      </c>
      <c r="JZ173" s="403">
        <f t="shared" si="529"/>
        <v>0</v>
      </c>
      <c r="KA173" s="403">
        <f t="shared" si="529"/>
        <v>0</v>
      </c>
      <c r="KB173" s="403">
        <f t="shared" si="529"/>
        <v>0</v>
      </c>
      <c r="KC173" s="403">
        <f t="shared" si="529"/>
        <v>0</v>
      </c>
      <c r="KD173" s="403">
        <f t="shared" si="529"/>
        <v>0</v>
      </c>
      <c r="KE173" s="403">
        <f t="shared" si="529"/>
        <v>0</v>
      </c>
      <c r="KF173" s="403">
        <f t="shared" si="529"/>
        <v>0</v>
      </c>
      <c r="KG173" s="403">
        <f t="shared" si="529"/>
        <v>0</v>
      </c>
      <c r="KH173" s="403">
        <f t="shared" si="529"/>
        <v>0</v>
      </c>
      <c r="KI173" s="403">
        <f t="shared" si="529"/>
        <v>0</v>
      </c>
      <c r="KJ173" s="403">
        <f t="shared" si="529"/>
        <v>0</v>
      </c>
      <c r="KK173" s="403">
        <f t="shared" si="529"/>
        <v>0</v>
      </c>
      <c r="KL173" s="403">
        <f t="shared" si="529"/>
        <v>0</v>
      </c>
      <c r="KM173" s="403">
        <f t="shared" si="529"/>
        <v>0</v>
      </c>
      <c r="KN173" s="403">
        <f t="shared" si="529"/>
        <v>0</v>
      </c>
      <c r="KO173" s="403">
        <f t="shared" si="529"/>
        <v>0</v>
      </c>
      <c r="KP173" s="403">
        <f t="shared" si="529"/>
        <v>0</v>
      </c>
      <c r="KQ173" s="403">
        <f t="shared" si="529"/>
        <v>0</v>
      </c>
      <c r="KR173" s="403">
        <f t="shared" si="529"/>
        <v>0</v>
      </c>
      <c r="KS173" s="403">
        <f t="shared" si="529"/>
        <v>0</v>
      </c>
      <c r="KT173" s="403">
        <f t="shared" si="529"/>
        <v>0</v>
      </c>
      <c r="KU173" s="403">
        <f t="shared" si="529"/>
        <v>0</v>
      </c>
      <c r="KV173" s="403">
        <f t="shared" si="529"/>
        <v>0</v>
      </c>
      <c r="KW173" s="403">
        <f t="shared" si="529"/>
        <v>0</v>
      </c>
      <c r="KX173" s="403">
        <f t="shared" si="529"/>
        <v>0</v>
      </c>
      <c r="KY173" s="403">
        <f t="shared" si="529"/>
        <v>0</v>
      </c>
      <c r="KZ173" s="403">
        <f t="shared" si="529"/>
        <v>0</v>
      </c>
      <c r="LA173" s="403">
        <f t="shared" si="529"/>
        <v>0</v>
      </c>
      <c r="LB173" s="403">
        <f t="shared" si="529"/>
        <v>0</v>
      </c>
      <c r="LC173" s="403">
        <f t="shared" si="529"/>
        <v>0</v>
      </c>
      <c r="LD173" s="403">
        <f t="shared" si="529"/>
        <v>0</v>
      </c>
      <c r="LE173" s="403">
        <f t="shared" si="529"/>
        <v>0</v>
      </c>
      <c r="LF173" s="403">
        <f t="shared" si="529"/>
        <v>0</v>
      </c>
      <c r="LG173" s="403">
        <f t="shared" si="529"/>
        <v>0</v>
      </c>
      <c r="LH173" s="403">
        <f t="shared" si="529"/>
        <v>0</v>
      </c>
      <c r="LI173" s="403">
        <f t="shared" si="529"/>
        <v>0</v>
      </c>
      <c r="LJ173" s="403">
        <f t="shared" si="529"/>
        <v>0</v>
      </c>
      <c r="LK173" s="403">
        <f t="shared" si="529"/>
        <v>0</v>
      </c>
      <c r="LL173" s="403">
        <f t="shared" si="529"/>
        <v>0</v>
      </c>
      <c r="LM173" s="403">
        <f t="shared" si="529"/>
        <v>0</v>
      </c>
      <c r="LN173" s="403">
        <f t="shared" si="529"/>
        <v>0</v>
      </c>
      <c r="LO173" s="403">
        <f t="shared" si="529"/>
        <v>0</v>
      </c>
      <c r="LP173" s="403">
        <f t="shared" si="529"/>
        <v>0</v>
      </c>
    </row>
    <row r="174">
      <c r="A174" s="331" t="str">
        <f t="shared" si="327"/>
        <v>09-2032</v>
      </c>
      <c r="B174" s="346">
        <f t="shared" si="333"/>
        <v>8160419.69</v>
      </c>
      <c r="C174" s="346">
        <f t="shared" si="334"/>
        <v>1.001234056</v>
      </c>
      <c r="D174" s="346"/>
      <c r="E174" s="403">
        <f t="shared" ref="E174:BP174" si="530">IF(and($A174-E$124&gt;=0,$A174-E$125&lt;0),E$132,0)</f>
        <v>121708.41</v>
      </c>
      <c r="F174" s="403">
        <f t="shared" si="530"/>
        <v>90594.48</v>
      </c>
      <c r="G174" s="403">
        <f t="shared" si="530"/>
        <v>120000</v>
      </c>
      <c r="H174" s="403">
        <f t="shared" si="530"/>
        <v>129552.28</v>
      </c>
      <c r="I174" s="403">
        <f t="shared" si="530"/>
        <v>107000</v>
      </c>
      <c r="J174" s="403">
        <f t="shared" si="530"/>
        <v>103565</v>
      </c>
      <c r="K174" s="403">
        <f t="shared" si="530"/>
        <v>128418.77</v>
      </c>
      <c r="L174" s="403">
        <f t="shared" si="530"/>
        <v>87232.36</v>
      </c>
      <c r="M174" s="403">
        <f t="shared" si="530"/>
        <v>99881.32</v>
      </c>
      <c r="N174" s="403">
        <f t="shared" si="530"/>
        <v>223221.57</v>
      </c>
      <c r="O174" s="403">
        <f t="shared" si="530"/>
        <v>180593.29</v>
      </c>
      <c r="P174" s="403">
        <f t="shared" si="530"/>
        <v>91968.82</v>
      </c>
      <c r="Q174" s="403">
        <f t="shared" si="530"/>
        <v>102434.8</v>
      </c>
      <c r="R174" s="403">
        <f t="shared" si="530"/>
        <v>181860.19</v>
      </c>
      <c r="S174" s="403">
        <f t="shared" si="530"/>
        <v>208031.99</v>
      </c>
      <c r="T174" s="403">
        <f t="shared" si="530"/>
        <v>217515.94</v>
      </c>
      <c r="U174" s="403">
        <f t="shared" si="530"/>
        <v>195596.52</v>
      </c>
      <c r="V174" s="403">
        <f t="shared" si="530"/>
        <v>184028.25</v>
      </c>
      <c r="W174" s="403">
        <f t="shared" si="530"/>
        <v>168878.71</v>
      </c>
      <c r="X174" s="403">
        <f t="shared" si="530"/>
        <v>162441.03</v>
      </c>
      <c r="Y174" s="403">
        <f t="shared" si="530"/>
        <v>134043.44</v>
      </c>
      <c r="Z174" s="403">
        <f t="shared" si="530"/>
        <v>835.25</v>
      </c>
      <c r="AA174" s="403">
        <f t="shared" si="530"/>
        <v>175069.23</v>
      </c>
      <c r="AB174" s="403">
        <f t="shared" si="530"/>
        <v>159907.69</v>
      </c>
      <c r="AC174" s="403">
        <f t="shared" si="530"/>
        <v>183879.61</v>
      </c>
      <c r="AD174" s="403">
        <f t="shared" si="530"/>
        <v>184851.11</v>
      </c>
      <c r="AE174" s="403">
        <f t="shared" si="530"/>
        <v>240730.29</v>
      </c>
      <c r="AF174" s="403">
        <f t="shared" si="530"/>
        <v>112998.23</v>
      </c>
      <c r="AG174" s="403">
        <f t="shared" si="530"/>
        <v>126237</v>
      </c>
      <c r="AH174" s="403">
        <f t="shared" si="530"/>
        <v>9142.22</v>
      </c>
      <c r="AI174" s="403">
        <f t="shared" si="530"/>
        <v>186686.77</v>
      </c>
      <c r="AJ174" s="403">
        <f t="shared" si="530"/>
        <v>42000</v>
      </c>
      <c r="AK174" s="403">
        <f t="shared" si="530"/>
        <v>271017.63</v>
      </c>
      <c r="AL174" s="403">
        <f t="shared" si="530"/>
        <v>5000</v>
      </c>
      <c r="AM174" s="403">
        <f t="shared" si="530"/>
        <v>127756.57</v>
      </c>
      <c r="AN174" s="403">
        <f t="shared" si="530"/>
        <v>237115.24</v>
      </c>
      <c r="AO174" s="403">
        <f t="shared" si="530"/>
        <v>158167.25</v>
      </c>
      <c r="AP174" s="403">
        <f t="shared" si="530"/>
        <v>103015</v>
      </c>
      <c r="AQ174" s="403">
        <f t="shared" si="530"/>
        <v>155500</v>
      </c>
      <c r="AR174" s="403">
        <f t="shared" si="530"/>
        <v>167620.78</v>
      </c>
      <c r="AS174" s="403">
        <f t="shared" si="530"/>
        <v>191134.2</v>
      </c>
      <c r="AT174" s="403">
        <f t="shared" si="530"/>
        <v>283068.43</v>
      </c>
      <c r="AU174" s="403">
        <f t="shared" si="530"/>
        <v>114804.31</v>
      </c>
      <c r="AV174" s="403">
        <f t="shared" si="530"/>
        <v>109785.34</v>
      </c>
      <c r="AW174" s="403">
        <f t="shared" si="530"/>
        <v>48000</v>
      </c>
      <c r="AX174" s="403">
        <f t="shared" si="530"/>
        <v>164702</v>
      </c>
      <c r="AY174" s="403">
        <f t="shared" si="530"/>
        <v>223255</v>
      </c>
      <c r="AZ174" s="403">
        <f t="shared" si="530"/>
        <v>72000</v>
      </c>
      <c r="BA174" s="403">
        <f t="shared" si="530"/>
        <v>97799.52</v>
      </c>
      <c r="BB174" s="403">
        <f t="shared" si="530"/>
        <v>242596.66</v>
      </c>
      <c r="BC174" s="403">
        <f t="shared" si="530"/>
        <v>108292.85</v>
      </c>
      <c r="BD174" s="403">
        <f t="shared" si="530"/>
        <v>238900</v>
      </c>
      <c r="BE174" s="403">
        <f t="shared" si="530"/>
        <v>101455.9</v>
      </c>
      <c r="BF174" s="403">
        <f t="shared" si="530"/>
        <v>23511.76</v>
      </c>
      <c r="BG174" s="403">
        <f t="shared" si="530"/>
        <v>20008.84</v>
      </c>
      <c r="BH174" s="403">
        <f t="shared" si="530"/>
        <v>77858.98</v>
      </c>
      <c r="BI174" s="403">
        <f t="shared" si="530"/>
        <v>45000</v>
      </c>
      <c r="BJ174" s="403">
        <f t="shared" si="530"/>
        <v>124565</v>
      </c>
      <c r="BK174" s="403">
        <f t="shared" si="530"/>
        <v>25000</v>
      </c>
      <c r="BL174" s="403">
        <f t="shared" si="530"/>
        <v>29885</v>
      </c>
      <c r="BM174" s="403">
        <f t="shared" si="530"/>
        <v>33809.25</v>
      </c>
      <c r="BN174" s="403">
        <f t="shared" si="530"/>
        <v>10969.85</v>
      </c>
      <c r="BO174" s="403">
        <f t="shared" si="530"/>
        <v>77861.76</v>
      </c>
      <c r="BP174" s="403">
        <f t="shared" si="530"/>
        <v>10058</v>
      </c>
      <c r="BQ174" s="403"/>
      <c r="BR174" s="403">
        <f t="shared" ref="BR174:EC174" si="531">IF(and($A174-BR$124&gt;=0,$A174-BR$125&lt;0),BR$132,0)</f>
        <v>0</v>
      </c>
      <c r="BS174" s="403">
        <f t="shared" si="531"/>
        <v>0</v>
      </c>
      <c r="BT174" s="403">
        <f t="shared" si="531"/>
        <v>0</v>
      </c>
      <c r="BU174" s="403">
        <f t="shared" si="531"/>
        <v>0</v>
      </c>
      <c r="BV174" s="403">
        <f t="shared" si="531"/>
        <v>0</v>
      </c>
      <c r="BW174" s="403">
        <f t="shared" si="531"/>
        <v>0</v>
      </c>
      <c r="BX174" s="403">
        <f t="shared" si="531"/>
        <v>0</v>
      </c>
      <c r="BY174" s="403">
        <f t="shared" si="531"/>
        <v>0</v>
      </c>
      <c r="BZ174" s="403">
        <f t="shared" si="531"/>
        <v>0</v>
      </c>
      <c r="CA174" s="403">
        <f t="shared" si="531"/>
        <v>0</v>
      </c>
      <c r="CB174" s="403">
        <f t="shared" si="531"/>
        <v>0</v>
      </c>
      <c r="CC174" s="403">
        <f t="shared" si="531"/>
        <v>0</v>
      </c>
      <c r="CD174" s="403">
        <f t="shared" si="531"/>
        <v>0</v>
      </c>
      <c r="CE174" s="403">
        <f t="shared" si="531"/>
        <v>0</v>
      </c>
      <c r="CF174" s="403">
        <f t="shared" si="531"/>
        <v>0</v>
      </c>
      <c r="CG174" s="403">
        <f t="shared" si="531"/>
        <v>0</v>
      </c>
      <c r="CH174" s="403">
        <f t="shared" si="531"/>
        <v>0</v>
      </c>
      <c r="CI174" s="403">
        <f t="shared" si="531"/>
        <v>0</v>
      </c>
      <c r="CJ174" s="403">
        <f t="shared" si="531"/>
        <v>0</v>
      </c>
      <c r="CK174" s="403">
        <f t="shared" si="531"/>
        <v>0</v>
      </c>
      <c r="CL174" s="403">
        <f t="shared" si="531"/>
        <v>0</v>
      </c>
      <c r="CM174" s="403">
        <f t="shared" si="531"/>
        <v>0</v>
      </c>
      <c r="CN174" s="403">
        <f t="shared" si="531"/>
        <v>0</v>
      </c>
      <c r="CO174" s="403">
        <f t="shared" si="531"/>
        <v>0</v>
      </c>
      <c r="CP174" s="403">
        <f t="shared" si="531"/>
        <v>0</v>
      </c>
      <c r="CQ174" s="403">
        <f t="shared" si="531"/>
        <v>0</v>
      </c>
      <c r="CR174" s="403">
        <f t="shared" si="531"/>
        <v>0</v>
      </c>
      <c r="CS174" s="403">
        <f t="shared" si="531"/>
        <v>0</v>
      </c>
      <c r="CT174" s="403">
        <f t="shared" si="531"/>
        <v>0</v>
      </c>
      <c r="CU174" s="403">
        <f t="shared" si="531"/>
        <v>0</v>
      </c>
      <c r="CV174" s="403">
        <f t="shared" si="531"/>
        <v>0</v>
      </c>
      <c r="CW174" s="403">
        <f t="shared" si="531"/>
        <v>0</v>
      </c>
      <c r="CX174" s="403">
        <f t="shared" si="531"/>
        <v>0</v>
      </c>
      <c r="CY174" s="403">
        <f t="shared" si="531"/>
        <v>0</v>
      </c>
      <c r="CZ174" s="403">
        <f t="shared" si="531"/>
        <v>0</v>
      </c>
      <c r="DA174" s="403">
        <f t="shared" si="531"/>
        <v>0</v>
      </c>
      <c r="DB174" s="403">
        <f t="shared" si="531"/>
        <v>0</v>
      </c>
      <c r="DC174" s="403">
        <f t="shared" si="531"/>
        <v>0</v>
      </c>
      <c r="DD174" s="403">
        <f t="shared" si="531"/>
        <v>0</v>
      </c>
      <c r="DE174" s="403">
        <f t="shared" si="531"/>
        <v>0</v>
      </c>
      <c r="DF174" s="403">
        <f t="shared" si="531"/>
        <v>0</v>
      </c>
      <c r="DG174" s="403">
        <f t="shared" si="531"/>
        <v>0</v>
      </c>
      <c r="DH174" s="403">
        <f t="shared" si="531"/>
        <v>0</v>
      </c>
      <c r="DI174" s="403">
        <f t="shared" si="531"/>
        <v>0</v>
      </c>
      <c r="DJ174" s="403">
        <f t="shared" si="531"/>
        <v>0</v>
      </c>
      <c r="DK174" s="403">
        <f t="shared" si="531"/>
        <v>0</v>
      </c>
      <c r="DL174" s="403">
        <f t="shared" si="531"/>
        <v>0</v>
      </c>
      <c r="DM174" s="403">
        <f t="shared" si="531"/>
        <v>0</v>
      </c>
      <c r="DN174" s="403">
        <f t="shared" si="531"/>
        <v>0</v>
      </c>
      <c r="DO174" s="403">
        <f t="shared" si="531"/>
        <v>0</v>
      </c>
      <c r="DP174" s="403">
        <f t="shared" si="531"/>
        <v>0</v>
      </c>
      <c r="DQ174" s="403">
        <f t="shared" si="531"/>
        <v>0</v>
      </c>
      <c r="DR174" s="403">
        <f t="shared" si="531"/>
        <v>0</v>
      </c>
      <c r="DS174" s="403">
        <f t="shared" si="531"/>
        <v>0</v>
      </c>
      <c r="DT174" s="403">
        <f t="shared" si="531"/>
        <v>0</v>
      </c>
      <c r="DU174" s="403">
        <f t="shared" si="531"/>
        <v>0</v>
      </c>
      <c r="DV174" s="403">
        <f t="shared" si="531"/>
        <v>0</v>
      </c>
      <c r="DW174" s="403">
        <f t="shared" si="531"/>
        <v>0</v>
      </c>
      <c r="DX174" s="403">
        <f t="shared" si="531"/>
        <v>0</v>
      </c>
      <c r="DY174" s="403">
        <f t="shared" si="531"/>
        <v>0</v>
      </c>
      <c r="DZ174" s="403">
        <f t="shared" si="531"/>
        <v>0</v>
      </c>
      <c r="EA174" s="403">
        <f t="shared" si="531"/>
        <v>0</v>
      </c>
      <c r="EB174" s="403">
        <f t="shared" si="531"/>
        <v>0</v>
      </c>
      <c r="EC174" s="403">
        <f t="shared" si="531"/>
        <v>0</v>
      </c>
      <c r="ED174" s="403"/>
      <c r="EE174" s="403">
        <f t="shared" ref="EE174:GP174" si="532">IF(and($A174-EE$124&gt;=0,$A174-EE$125&lt;0),EE$132,0)</f>
        <v>0</v>
      </c>
      <c r="EF174" s="403">
        <f t="shared" si="532"/>
        <v>0</v>
      </c>
      <c r="EG174" s="403">
        <f t="shared" si="532"/>
        <v>0</v>
      </c>
      <c r="EH174" s="403">
        <f t="shared" si="532"/>
        <v>0</v>
      </c>
      <c r="EI174" s="403">
        <f t="shared" si="532"/>
        <v>0</v>
      </c>
      <c r="EJ174" s="403">
        <f t="shared" si="532"/>
        <v>0</v>
      </c>
      <c r="EK174" s="403">
        <f t="shared" si="532"/>
        <v>0</v>
      </c>
      <c r="EL174" s="403">
        <f t="shared" si="532"/>
        <v>0</v>
      </c>
      <c r="EM174" s="403">
        <f t="shared" si="532"/>
        <v>0</v>
      </c>
      <c r="EN174" s="403">
        <f t="shared" si="532"/>
        <v>0</v>
      </c>
      <c r="EO174" s="403">
        <f t="shared" si="532"/>
        <v>0</v>
      </c>
      <c r="EP174" s="403">
        <f t="shared" si="532"/>
        <v>0</v>
      </c>
      <c r="EQ174" s="403">
        <f t="shared" si="532"/>
        <v>0</v>
      </c>
      <c r="ER174" s="403">
        <f t="shared" si="532"/>
        <v>0</v>
      </c>
      <c r="ES174" s="403">
        <f t="shared" si="532"/>
        <v>0</v>
      </c>
      <c r="ET174" s="403">
        <f t="shared" si="532"/>
        <v>0</v>
      </c>
      <c r="EU174" s="403">
        <f t="shared" si="532"/>
        <v>0</v>
      </c>
      <c r="EV174" s="403">
        <f t="shared" si="532"/>
        <v>0</v>
      </c>
      <c r="EW174" s="403">
        <f t="shared" si="532"/>
        <v>0</v>
      </c>
      <c r="EX174" s="403">
        <f t="shared" si="532"/>
        <v>0</v>
      </c>
      <c r="EY174" s="403">
        <f t="shared" si="532"/>
        <v>0</v>
      </c>
      <c r="EZ174" s="403">
        <f t="shared" si="532"/>
        <v>0</v>
      </c>
      <c r="FA174" s="403">
        <f t="shared" si="532"/>
        <v>0</v>
      </c>
      <c r="FB174" s="403">
        <f t="shared" si="532"/>
        <v>0</v>
      </c>
      <c r="FC174" s="403">
        <f t="shared" si="532"/>
        <v>0</v>
      </c>
      <c r="FD174" s="403">
        <f t="shared" si="532"/>
        <v>0</v>
      </c>
      <c r="FE174" s="403">
        <f t="shared" si="532"/>
        <v>0</v>
      </c>
      <c r="FF174" s="403">
        <f t="shared" si="532"/>
        <v>0</v>
      </c>
      <c r="FG174" s="403">
        <f t="shared" si="532"/>
        <v>0</v>
      </c>
      <c r="FH174" s="403">
        <f t="shared" si="532"/>
        <v>0</v>
      </c>
      <c r="FI174" s="403">
        <f t="shared" si="532"/>
        <v>0</v>
      </c>
      <c r="FJ174" s="403">
        <f t="shared" si="532"/>
        <v>0</v>
      </c>
      <c r="FK174" s="403">
        <f t="shared" si="532"/>
        <v>0</v>
      </c>
      <c r="FL174" s="403">
        <f t="shared" si="532"/>
        <v>0</v>
      </c>
      <c r="FM174" s="403">
        <f t="shared" si="532"/>
        <v>0</v>
      </c>
      <c r="FN174" s="403">
        <f t="shared" si="532"/>
        <v>0</v>
      </c>
      <c r="FO174" s="403">
        <f t="shared" si="532"/>
        <v>0</v>
      </c>
      <c r="FP174" s="403">
        <f t="shared" si="532"/>
        <v>0</v>
      </c>
      <c r="FQ174" s="403">
        <f t="shared" si="532"/>
        <v>0</v>
      </c>
      <c r="FR174" s="403">
        <f t="shared" si="532"/>
        <v>0</v>
      </c>
      <c r="FS174" s="403">
        <f t="shared" si="532"/>
        <v>0</v>
      </c>
      <c r="FT174" s="403">
        <f t="shared" si="532"/>
        <v>0</v>
      </c>
      <c r="FU174" s="403">
        <f t="shared" si="532"/>
        <v>0</v>
      </c>
      <c r="FV174" s="403">
        <f t="shared" si="532"/>
        <v>0</v>
      </c>
      <c r="FW174" s="403">
        <f t="shared" si="532"/>
        <v>0</v>
      </c>
      <c r="FX174" s="403">
        <f t="shared" si="532"/>
        <v>0</v>
      </c>
      <c r="FY174" s="403">
        <f t="shared" si="532"/>
        <v>0</v>
      </c>
      <c r="FZ174" s="403">
        <f t="shared" si="532"/>
        <v>0</v>
      </c>
      <c r="GA174" s="403">
        <f t="shared" si="532"/>
        <v>0</v>
      </c>
      <c r="GB174" s="403">
        <f t="shared" si="532"/>
        <v>0</v>
      </c>
      <c r="GC174" s="403">
        <f t="shared" si="532"/>
        <v>0</v>
      </c>
      <c r="GD174" s="403">
        <f t="shared" si="532"/>
        <v>0</v>
      </c>
      <c r="GE174" s="403">
        <f t="shared" si="532"/>
        <v>0</v>
      </c>
      <c r="GF174" s="403">
        <f t="shared" si="532"/>
        <v>0</v>
      </c>
      <c r="GG174" s="403">
        <f t="shared" si="532"/>
        <v>0</v>
      </c>
      <c r="GH174" s="403">
        <f t="shared" si="532"/>
        <v>0</v>
      </c>
      <c r="GI174" s="403">
        <f t="shared" si="532"/>
        <v>0</v>
      </c>
      <c r="GJ174" s="403">
        <f t="shared" si="532"/>
        <v>0</v>
      </c>
      <c r="GK174" s="403">
        <f t="shared" si="532"/>
        <v>0</v>
      </c>
      <c r="GL174" s="403">
        <f t="shared" si="532"/>
        <v>0</v>
      </c>
      <c r="GM174" s="403">
        <f t="shared" si="532"/>
        <v>0</v>
      </c>
      <c r="GN174" s="403">
        <f t="shared" si="532"/>
        <v>0</v>
      </c>
      <c r="GO174" s="403">
        <f t="shared" si="532"/>
        <v>0</v>
      </c>
      <c r="GP174" s="403">
        <f t="shared" si="532"/>
        <v>0</v>
      </c>
      <c r="GQ174" s="403"/>
      <c r="GR174" s="403">
        <f t="shared" ref="GR174:JC174" si="533">IF(and($A174-GR$124&gt;=0,$A174-GR$125&lt;0),GR$132,0)</f>
        <v>0</v>
      </c>
      <c r="GS174" s="403">
        <f t="shared" si="533"/>
        <v>0</v>
      </c>
      <c r="GT174" s="403">
        <f t="shared" si="533"/>
        <v>0</v>
      </c>
      <c r="GU174" s="403">
        <f t="shared" si="533"/>
        <v>0</v>
      </c>
      <c r="GV174" s="403">
        <f t="shared" si="533"/>
        <v>0</v>
      </c>
      <c r="GW174" s="403">
        <f t="shared" si="533"/>
        <v>0</v>
      </c>
      <c r="GX174" s="403">
        <f t="shared" si="533"/>
        <v>0</v>
      </c>
      <c r="GY174" s="403">
        <f t="shared" si="533"/>
        <v>0</v>
      </c>
      <c r="GZ174" s="403">
        <f t="shared" si="533"/>
        <v>0</v>
      </c>
      <c r="HA174" s="403">
        <f t="shared" si="533"/>
        <v>0</v>
      </c>
      <c r="HB174" s="403">
        <f t="shared" si="533"/>
        <v>0</v>
      </c>
      <c r="HC174" s="403">
        <f t="shared" si="533"/>
        <v>0</v>
      </c>
      <c r="HD174" s="403">
        <f t="shared" si="533"/>
        <v>0</v>
      </c>
      <c r="HE174" s="403">
        <f t="shared" si="533"/>
        <v>0</v>
      </c>
      <c r="HF174" s="403">
        <f t="shared" si="533"/>
        <v>0</v>
      </c>
      <c r="HG174" s="403">
        <f t="shared" si="533"/>
        <v>0</v>
      </c>
      <c r="HH174" s="403">
        <f t="shared" si="533"/>
        <v>0</v>
      </c>
      <c r="HI174" s="403">
        <f t="shared" si="533"/>
        <v>0</v>
      </c>
      <c r="HJ174" s="403">
        <f t="shared" si="533"/>
        <v>0</v>
      </c>
      <c r="HK174" s="403">
        <f t="shared" si="533"/>
        <v>0</v>
      </c>
      <c r="HL174" s="403">
        <f t="shared" si="533"/>
        <v>0</v>
      </c>
      <c r="HM174" s="403">
        <f t="shared" si="533"/>
        <v>0</v>
      </c>
      <c r="HN174" s="403">
        <f t="shared" si="533"/>
        <v>0</v>
      </c>
      <c r="HO174" s="403">
        <f t="shared" si="533"/>
        <v>0</v>
      </c>
      <c r="HP174" s="403">
        <f t="shared" si="533"/>
        <v>0</v>
      </c>
      <c r="HQ174" s="403">
        <f t="shared" si="533"/>
        <v>0</v>
      </c>
      <c r="HR174" s="403">
        <f t="shared" si="533"/>
        <v>0</v>
      </c>
      <c r="HS174" s="403">
        <f t="shared" si="533"/>
        <v>0</v>
      </c>
      <c r="HT174" s="403">
        <f t="shared" si="533"/>
        <v>0</v>
      </c>
      <c r="HU174" s="403">
        <f t="shared" si="533"/>
        <v>0</v>
      </c>
      <c r="HV174" s="403">
        <f t="shared" si="533"/>
        <v>0</v>
      </c>
      <c r="HW174" s="403">
        <f t="shared" si="533"/>
        <v>0</v>
      </c>
      <c r="HX174" s="403">
        <f t="shared" si="533"/>
        <v>0</v>
      </c>
      <c r="HY174" s="403">
        <f t="shared" si="533"/>
        <v>0</v>
      </c>
      <c r="HZ174" s="403">
        <f t="shared" si="533"/>
        <v>0</v>
      </c>
      <c r="IA174" s="403">
        <f t="shared" si="533"/>
        <v>0</v>
      </c>
      <c r="IB174" s="403">
        <f t="shared" si="533"/>
        <v>0</v>
      </c>
      <c r="IC174" s="403">
        <f t="shared" si="533"/>
        <v>0</v>
      </c>
      <c r="ID174" s="403">
        <f t="shared" si="533"/>
        <v>0</v>
      </c>
      <c r="IE174" s="403">
        <f t="shared" si="533"/>
        <v>0</v>
      </c>
      <c r="IF174" s="403">
        <f t="shared" si="533"/>
        <v>0</v>
      </c>
      <c r="IG174" s="403">
        <f t="shared" si="533"/>
        <v>0</v>
      </c>
      <c r="IH174" s="403">
        <f t="shared" si="533"/>
        <v>0</v>
      </c>
      <c r="II174" s="403">
        <f t="shared" si="533"/>
        <v>0</v>
      </c>
      <c r="IJ174" s="403">
        <f t="shared" si="533"/>
        <v>0</v>
      </c>
      <c r="IK174" s="403">
        <f t="shared" si="533"/>
        <v>0</v>
      </c>
      <c r="IL174" s="403">
        <f t="shared" si="533"/>
        <v>0</v>
      </c>
      <c r="IM174" s="403">
        <f t="shared" si="533"/>
        <v>0</v>
      </c>
      <c r="IN174" s="403">
        <f t="shared" si="533"/>
        <v>0</v>
      </c>
      <c r="IO174" s="403">
        <f t="shared" si="533"/>
        <v>0</v>
      </c>
      <c r="IP174" s="403">
        <f t="shared" si="533"/>
        <v>0</v>
      </c>
      <c r="IQ174" s="403">
        <f t="shared" si="533"/>
        <v>0</v>
      </c>
      <c r="IR174" s="403">
        <f t="shared" si="533"/>
        <v>0</v>
      </c>
      <c r="IS174" s="403">
        <f t="shared" si="533"/>
        <v>0</v>
      </c>
      <c r="IT174" s="403">
        <f t="shared" si="533"/>
        <v>0</v>
      </c>
      <c r="IU174" s="403">
        <f t="shared" si="533"/>
        <v>0</v>
      </c>
      <c r="IV174" s="403">
        <f t="shared" si="533"/>
        <v>0</v>
      </c>
      <c r="IW174" s="403">
        <f t="shared" si="533"/>
        <v>0</v>
      </c>
      <c r="IX174" s="403">
        <f t="shared" si="533"/>
        <v>0</v>
      </c>
      <c r="IY174" s="403">
        <f t="shared" si="533"/>
        <v>0</v>
      </c>
      <c r="IZ174" s="403">
        <f t="shared" si="533"/>
        <v>0</v>
      </c>
      <c r="JA174" s="403">
        <f t="shared" si="533"/>
        <v>0</v>
      </c>
      <c r="JB174" s="403">
        <f t="shared" si="533"/>
        <v>0</v>
      </c>
      <c r="JC174" s="403">
        <f t="shared" si="533"/>
        <v>0</v>
      </c>
      <c r="JD174" s="403"/>
      <c r="JE174" s="403">
        <f t="shared" ref="JE174:LP174" si="534">IF(and($A174-JE$124&gt;=0,$A174-JE$125&lt;0),JE$132,0)</f>
        <v>0</v>
      </c>
      <c r="JF174" s="403">
        <f t="shared" si="534"/>
        <v>0</v>
      </c>
      <c r="JG174" s="403">
        <f t="shared" si="534"/>
        <v>0</v>
      </c>
      <c r="JH174" s="403">
        <f t="shared" si="534"/>
        <v>0</v>
      </c>
      <c r="JI174" s="403">
        <f t="shared" si="534"/>
        <v>0</v>
      </c>
      <c r="JJ174" s="403">
        <f t="shared" si="534"/>
        <v>0</v>
      </c>
      <c r="JK174" s="403">
        <f t="shared" si="534"/>
        <v>0</v>
      </c>
      <c r="JL174" s="403">
        <f t="shared" si="534"/>
        <v>0</v>
      </c>
      <c r="JM174" s="403">
        <f t="shared" si="534"/>
        <v>0</v>
      </c>
      <c r="JN174" s="403">
        <f t="shared" si="534"/>
        <v>0</v>
      </c>
      <c r="JO174" s="403">
        <f t="shared" si="534"/>
        <v>0</v>
      </c>
      <c r="JP174" s="403">
        <f t="shared" si="534"/>
        <v>0</v>
      </c>
      <c r="JQ174" s="403">
        <f t="shared" si="534"/>
        <v>0</v>
      </c>
      <c r="JR174" s="403">
        <f t="shared" si="534"/>
        <v>0</v>
      </c>
      <c r="JS174" s="403">
        <f t="shared" si="534"/>
        <v>0</v>
      </c>
      <c r="JT174" s="403">
        <f t="shared" si="534"/>
        <v>0</v>
      </c>
      <c r="JU174" s="403">
        <f t="shared" si="534"/>
        <v>0</v>
      </c>
      <c r="JV174" s="403">
        <f t="shared" si="534"/>
        <v>0</v>
      </c>
      <c r="JW174" s="403">
        <f t="shared" si="534"/>
        <v>0</v>
      </c>
      <c r="JX174" s="403">
        <f t="shared" si="534"/>
        <v>0</v>
      </c>
      <c r="JY174" s="403">
        <f t="shared" si="534"/>
        <v>0</v>
      </c>
      <c r="JZ174" s="403">
        <f t="shared" si="534"/>
        <v>0</v>
      </c>
      <c r="KA174" s="403">
        <f t="shared" si="534"/>
        <v>0</v>
      </c>
      <c r="KB174" s="403">
        <f t="shared" si="534"/>
        <v>0</v>
      </c>
      <c r="KC174" s="403">
        <f t="shared" si="534"/>
        <v>0</v>
      </c>
      <c r="KD174" s="403">
        <f t="shared" si="534"/>
        <v>0</v>
      </c>
      <c r="KE174" s="403">
        <f t="shared" si="534"/>
        <v>0</v>
      </c>
      <c r="KF174" s="403">
        <f t="shared" si="534"/>
        <v>0</v>
      </c>
      <c r="KG174" s="403">
        <f t="shared" si="534"/>
        <v>0</v>
      </c>
      <c r="KH174" s="403">
        <f t="shared" si="534"/>
        <v>0</v>
      </c>
      <c r="KI174" s="403">
        <f t="shared" si="534"/>
        <v>0</v>
      </c>
      <c r="KJ174" s="403">
        <f t="shared" si="534"/>
        <v>0</v>
      </c>
      <c r="KK174" s="403">
        <f t="shared" si="534"/>
        <v>0</v>
      </c>
      <c r="KL174" s="403">
        <f t="shared" si="534"/>
        <v>0</v>
      </c>
      <c r="KM174" s="403">
        <f t="shared" si="534"/>
        <v>0</v>
      </c>
      <c r="KN174" s="403">
        <f t="shared" si="534"/>
        <v>0</v>
      </c>
      <c r="KO174" s="403">
        <f t="shared" si="534"/>
        <v>0</v>
      </c>
      <c r="KP174" s="403">
        <f t="shared" si="534"/>
        <v>0</v>
      </c>
      <c r="KQ174" s="403">
        <f t="shared" si="534"/>
        <v>0</v>
      </c>
      <c r="KR174" s="403">
        <f t="shared" si="534"/>
        <v>0</v>
      </c>
      <c r="KS174" s="403">
        <f t="shared" si="534"/>
        <v>0</v>
      </c>
      <c r="KT174" s="403">
        <f t="shared" si="534"/>
        <v>0</v>
      </c>
      <c r="KU174" s="403">
        <f t="shared" si="534"/>
        <v>0</v>
      </c>
      <c r="KV174" s="403">
        <f t="shared" si="534"/>
        <v>0</v>
      </c>
      <c r="KW174" s="403">
        <f t="shared" si="534"/>
        <v>0</v>
      </c>
      <c r="KX174" s="403">
        <f t="shared" si="534"/>
        <v>0</v>
      </c>
      <c r="KY174" s="403">
        <f t="shared" si="534"/>
        <v>0</v>
      </c>
      <c r="KZ174" s="403">
        <f t="shared" si="534"/>
        <v>0</v>
      </c>
      <c r="LA174" s="403">
        <f t="shared" si="534"/>
        <v>0</v>
      </c>
      <c r="LB174" s="403">
        <f t="shared" si="534"/>
        <v>0</v>
      </c>
      <c r="LC174" s="403">
        <f t="shared" si="534"/>
        <v>0</v>
      </c>
      <c r="LD174" s="403">
        <f t="shared" si="534"/>
        <v>0</v>
      </c>
      <c r="LE174" s="403">
        <f t="shared" si="534"/>
        <v>0</v>
      </c>
      <c r="LF174" s="403">
        <f t="shared" si="534"/>
        <v>0</v>
      </c>
      <c r="LG174" s="403">
        <f t="shared" si="534"/>
        <v>0</v>
      </c>
      <c r="LH174" s="403">
        <f t="shared" si="534"/>
        <v>0</v>
      </c>
      <c r="LI174" s="403">
        <f t="shared" si="534"/>
        <v>0</v>
      </c>
      <c r="LJ174" s="403">
        <f t="shared" si="534"/>
        <v>0</v>
      </c>
      <c r="LK174" s="403">
        <f t="shared" si="534"/>
        <v>0</v>
      </c>
      <c r="LL174" s="403">
        <f t="shared" si="534"/>
        <v>0</v>
      </c>
      <c r="LM174" s="403">
        <f t="shared" si="534"/>
        <v>0</v>
      </c>
      <c r="LN174" s="403">
        <f t="shared" si="534"/>
        <v>0</v>
      </c>
      <c r="LO174" s="403">
        <f t="shared" si="534"/>
        <v>0</v>
      </c>
      <c r="LP174" s="403">
        <f t="shared" si="534"/>
        <v>0</v>
      </c>
    </row>
    <row r="175">
      <c r="A175" s="331" t="str">
        <f t="shared" si="327"/>
        <v>12-2032</v>
      </c>
      <c r="B175" s="346">
        <f t="shared" si="333"/>
        <v>8173076.304</v>
      </c>
      <c r="C175" s="346">
        <f t="shared" si="334"/>
        <v>1.002786946</v>
      </c>
      <c r="D175" s="346"/>
      <c r="E175" s="403">
        <f t="shared" ref="E175:BP175" si="535">IF(and($A175-E$124&gt;=0,$A175-E$125&lt;0),E$132,0)</f>
        <v>0</v>
      </c>
      <c r="F175" s="403">
        <f t="shared" si="535"/>
        <v>0</v>
      </c>
      <c r="G175" s="403">
        <f t="shared" si="535"/>
        <v>0</v>
      </c>
      <c r="H175" s="403">
        <f t="shared" si="535"/>
        <v>129552.28</v>
      </c>
      <c r="I175" s="403">
        <f t="shared" si="535"/>
        <v>107000</v>
      </c>
      <c r="J175" s="403">
        <f t="shared" si="535"/>
        <v>103565</v>
      </c>
      <c r="K175" s="403">
        <f t="shared" si="535"/>
        <v>128418.77</v>
      </c>
      <c r="L175" s="403">
        <f t="shared" si="535"/>
        <v>87232.36</v>
      </c>
      <c r="M175" s="403">
        <f t="shared" si="535"/>
        <v>99881.32</v>
      </c>
      <c r="N175" s="403">
        <f t="shared" si="535"/>
        <v>223221.57</v>
      </c>
      <c r="O175" s="403">
        <f t="shared" si="535"/>
        <v>180593.29</v>
      </c>
      <c r="P175" s="403">
        <f t="shared" si="535"/>
        <v>91968.82</v>
      </c>
      <c r="Q175" s="403">
        <f t="shared" si="535"/>
        <v>102434.8</v>
      </c>
      <c r="R175" s="403">
        <f t="shared" si="535"/>
        <v>181860.19</v>
      </c>
      <c r="S175" s="403">
        <f t="shared" si="535"/>
        <v>208031.99</v>
      </c>
      <c r="T175" s="403">
        <f t="shared" si="535"/>
        <v>217515.94</v>
      </c>
      <c r="U175" s="403">
        <f t="shared" si="535"/>
        <v>195596.52</v>
      </c>
      <c r="V175" s="403">
        <f t="shared" si="535"/>
        <v>184028.25</v>
      </c>
      <c r="W175" s="403">
        <f t="shared" si="535"/>
        <v>168878.71</v>
      </c>
      <c r="X175" s="403">
        <f t="shared" si="535"/>
        <v>162441.03</v>
      </c>
      <c r="Y175" s="403">
        <f t="shared" si="535"/>
        <v>134043.44</v>
      </c>
      <c r="Z175" s="403">
        <f t="shared" si="535"/>
        <v>835.25</v>
      </c>
      <c r="AA175" s="403">
        <f t="shared" si="535"/>
        <v>175069.23</v>
      </c>
      <c r="AB175" s="403">
        <f t="shared" si="535"/>
        <v>159907.69</v>
      </c>
      <c r="AC175" s="403">
        <f t="shared" si="535"/>
        <v>183879.61</v>
      </c>
      <c r="AD175" s="403">
        <f t="shared" si="535"/>
        <v>184851.11</v>
      </c>
      <c r="AE175" s="403">
        <f t="shared" si="535"/>
        <v>240730.29</v>
      </c>
      <c r="AF175" s="403">
        <f t="shared" si="535"/>
        <v>112998.23</v>
      </c>
      <c r="AG175" s="403">
        <f t="shared" si="535"/>
        <v>126237</v>
      </c>
      <c r="AH175" s="403">
        <f t="shared" si="535"/>
        <v>9142.22</v>
      </c>
      <c r="AI175" s="403">
        <f t="shared" si="535"/>
        <v>186686.77</v>
      </c>
      <c r="AJ175" s="403">
        <f t="shared" si="535"/>
        <v>42000</v>
      </c>
      <c r="AK175" s="403">
        <f t="shared" si="535"/>
        <v>271017.63</v>
      </c>
      <c r="AL175" s="403">
        <f t="shared" si="535"/>
        <v>5000</v>
      </c>
      <c r="AM175" s="403">
        <f t="shared" si="535"/>
        <v>127756.57</v>
      </c>
      <c r="AN175" s="403">
        <f t="shared" si="535"/>
        <v>237115.24</v>
      </c>
      <c r="AO175" s="403">
        <f t="shared" si="535"/>
        <v>158167.25</v>
      </c>
      <c r="AP175" s="403">
        <f t="shared" si="535"/>
        <v>103015</v>
      </c>
      <c r="AQ175" s="403">
        <f t="shared" si="535"/>
        <v>155500</v>
      </c>
      <c r="AR175" s="403">
        <f t="shared" si="535"/>
        <v>167620.78</v>
      </c>
      <c r="AS175" s="403">
        <f t="shared" si="535"/>
        <v>191134.2</v>
      </c>
      <c r="AT175" s="403">
        <f t="shared" si="535"/>
        <v>283068.43</v>
      </c>
      <c r="AU175" s="403">
        <f t="shared" si="535"/>
        <v>114804.31</v>
      </c>
      <c r="AV175" s="403">
        <f t="shared" si="535"/>
        <v>109785.34</v>
      </c>
      <c r="AW175" s="403">
        <f t="shared" si="535"/>
        <v>48000</v>
      </c>
      <c r="AX175" s="403">
        <f t="shared" si="535"/>
        <v>164702</v>
      </c>
      <c r="AY175" s="403">
        <f t="shared" si="535"/>
        <v>223255</v>
      </c>
      <c r="AZ175" s="403">
        <f t="shared" si="535"/>
        <v>72000</v>
      </c>
      <c r="BA175" s="403">
        <f t="shared" si="535"/>
        <v>97799.52</v>
      </c>
      <c r="BB175" s="403">
        <f t="shared" si="535"/>
        <v>242596.66</v>
      </c>
      <c r="BC175" s="403">
        <f t="shared" si="535"/>
        <v>108292.85</v>
      </c>
      <c r="BD175" s="403">
        <f t="shared" si="535"/>
        <v>238900</v>
      </c>
      <c r="BE175" s="403">
        <f t="shared" si="535"/>
        <v>101455.9</v>
      </c>
      <c r="BF175" s="403">
        <f t="shared" si="535"/>
        <v>23511.76</v>
      </c>
      <c r="BG175" s="403">
        <f t="shared" si="535"/>
        <v>20008.84</v>
      </c>
      <c r="BH175" s="403">
        <f t="shared" si="535"/>
        <v>77858.98</v>
      </c>
      <c r="BI175" s="403">
        <f t="shared" si="535"/>
        <v>45000</v>
      </c>
      <c r="BJ175" s="403">
        <f t="shared" si="535"/>
        <v>124565</v>
      </c>
      <c r="BK175" s="403">
        <f t="shared" si="535"/>
        <v>25000</v>
      </c>
      <c r="BL175" s="403">
        <f t="shared" si="535"/>
        <v>29885</v>
      </c>
      <c r="BM175" s="403">
        <f t="shared" si="535"/>
        <v>33809.25</v>
      </c>
      <c r="BN175" s="403">
        <f t="shared" si="535"/>
        <v>10969.85</v>
      </c>
      <c r="BO175" s="403">
        <f t="shared" si="535"/>
        <v>77861.76</v>
      </c>
      <c r="BP175" s="403">
        <f t="shared" si="535"/>
        <v>10058</v>
      </c>
      <c r="BQ175" s="403"/>
      <c r="BR175" s="403">
        <f t="shared" ref="BR175:EC175" si="536">IF(and($A175-BR$124&gt;=0,$A175-BR$125&lt;0),BR$132,0)</f>
        <v>121282.0901</v>
      </c>
      <c r="BS175" s="403">
        <f t="shared" si="536"/>
        <v>99463.90988</v>
      </c>
      <c r="BT175" s="403">
        <f t="shared" si="536"/>
        <v>124213.5044</v>
      </c>
      <c r="BU175" s="403">
        <f t="shared" si="536"/>
        <v>0</v>
      </c>
      <c r="BV175" s="403">
        <f t="shared" si="536"/>
        <v>0</v>
      </c>
      <c r="BW175" s="403">
        <f t="shared" si="536"/>
        <v>0</v>
      </c>
      <c r="BX175" s="403">
        <f t="shared" si="536"/>
        <v>0</v>
      </c>
      <c r="BY175" s="403">
        <f t="shared" si="536"/>
        <v>0</v>
      </c>
      <c r="BZ175" s="403">
        <f t="shared" si="536"/>
        <v>0</v>
      </c>
      <c r="CA175" s="403">
        <f t="shared" si="536"/>
        <v>0</v>
      </c>
      <c r="CB175" s="403">
        <f t="shared" si="536"/>
        <v>0</v>
      </c>
      <c r="CC175" s="403">
        <f t="shared" si="536"/>
        <v>0</v>
      </c>
      <c r="CD175" s="403">
        <f t="shared" si="536"/>
        <v>0</v>
      </c>
      <c r="CE175" s="403">
        <f t="shared" si="536"/>
        <v>0</v>
      </c>
      <c r="CF175" s="403">
        <f t="shared" si="536"/>
        <v>0</v>
      </c>
      <c r="CG175" s="403">
        <f t="shared" si="536"/>
        <v>0</v>
      </c>
      <c r="CH175" s="403">
        <f t="shared" si="536"/>
        <v>0</v>
      </c>
      <c r="CI175" s="403">
        <f t="shared" si="536"/>
        <v>0</v>
      </c>
      <c r="CJ175" s="403">
        <f t="shared" si="536"/>
        <v>0</v>
      </c>
      <c r="CK175" s="403">
        <f t="shared" si="536"/>
        <v>0</v>
      </c>
      <c r="CL175" s="403">
        <f t="shared" si="536"/>
        <v>0</v>
      </c>
      <c r="CM175" s="403">
        <f t="shared" si="536"/>
        <v>0</v>
      </c>
      <c r="CN175" s="403">
        <f t="shared" si="536"/>
        <v>0</v>
      </c>
      <c r="CO175" s="403">
        <f t="shared" si="536"/>
        <v>0</v>
      </c>
      <c r="CP175" s="403">
        <f t="shared" si="536"/>
        <v>0</v>
      </c>
      <c r="CQ175" s="403">
        <f t="shared" si="536"/>
        <v>0</v>
      </c>
      <c r="CR175" s="403">
        <f t="shared" si="536"/>
        <v>0</v>
      </c>
      <c r="CS175" s="403">
        <f t="shared" si="536"/>
        <v>0</v>
      </c>
      <c r="CT175" s="403">
        <f t="shared" si="536"/>
        <v>0</v>
      </c>
      <c r="CU175" s="403">
        <f t="shared" si="536"/>
        <v>0</v>
      </c>
      <c r="CV175" s="403">
        <f t="shared" si="536"/>
        <v>0</v>
      </c>
      <c r="CW175" s="403">
        <f t="shared" si="536"/>
        <v>0</v>
      </c>
      <c r="CX175" s="403">
        <f t="shared" si="536"/>
        <v>0</v>
      </c>
      <c r="CY175" s="403">
        <f t="shared" si="536"/>
        <v>0</v>
      </c>
      <c r="CZ175" s="403">
        <f t="shared" si="536"/>
        <v>0</v>
      </c>
      <c r="DA175" s="403">
        <f t="shared" si="536"/>
        <v>0</v>
      </c>
      <c r="DB175" s="403">
        <f t="shared" si="536"/>
        <v>0</v>
      </c>
      <c r="DC175" s="403">
        <f t="shared" si="536"/>
        <v>0</v>
      </c>
      <c r="DD175" s="403">
        <f t="shared" si="536"/>
        <v>0</v>
      </c>
      <c r="DE175" s="403">
        <f t="shared" si="536"/>
        <v>0</v>
      </c>
      <c r="DF175" s="403">
        <f t="shared" si="536"/>
        <v>0</v>
      </c>
      <c r="DG175" s="403">
        <f t="shared" si="536"/>
        <v>0</v>
      </c>
      <c r="DH175" s="403">
        <f t="shared" si="536"/>
        <v>0</v>
      </c>
      <c r="DI175" s="403">
        <f t="shared" si="536"/>
        <v>0</v>
      </c>
      <c r="DJ175" s="403">
        <f t="shared" si="536"/>
        <v>0</v>
      </c>
      <c r="DK175" s="403">
        <f t="shared" si="536"/>
        <v>0</v>
      </c>
      <c r="DL175" s="403">
        <f t="shared" si="536"/>
        <v>0</v>
      </c>
      <c r="DM175" s="403">
        <f t="shared" si="536"/>
        <v>0</v>
      </c>
      <c r="DN175" s="403">
        <f t="shared" si="536"/>
        <v>0</v>
      </c>
      <c r="DO175" s="403">
        <f t="shared" si="536"/>
        <v>0</v>
      </c>
      <c r="DP175" s="403">
        <f t="shared" si="536"/>
        <v>0</v>
      </c>
      <c r="DQ175" s="403">
        <f t="shared" si="536"/>
        <v>0</v>
      </c>
      <c r="DR175" s="403">
        <f t="shared" si="536"/>
        <v>0</v>
      </c>
      <c r="DS175" s="403">
        <f t="shared" si="536"/>
        <v>0</v>
      </c>
      <c r="DT175" s="403">
        <f t="shared" si="536"/>
        <v>0</v>
      </c>
      <c r="DU175" s="403">
        <f t="shared" si="536"/>
        <v>0</v>
      </c>
      <c r="DV175" s="403">
        <f t="shared" si="536"/>
        <v>0</v>
      </c>
      <c r="DW175" s="403">
        <f t="shared" si="536"/>
        <v>0</v>
      </c>
      <c r="DX175" s="403">
        <f t="shared" si="536"/>
        <v>0</v>
      </c>
      <c r="DY175" s="403">
        <f t="shared" si="536"/>
        <v>0</v>
      </c>
      <c r="DZ175" s="403">
        <f t="shared" si="536"/>
        <v>0</v>
      </c>
      <c r="EA175" s="403">
        <f t="shared" si="536"/>
        <v>0</v>
      </c>
      <c r="EB175" s="403">
        <f t="shared" si="536"/>
        <v>0</v>
      </c>
      <c r="EC175" s="403">
        <f t="shared" si="536"/>
        <v>0</v>
      </c>
      <c r="ED175" s="403"/>
      <c r="EE175" s="403">
        <f t="shared" ref="EE175:GP175" si="537">IF(and($A175-EE$124&gt;=0,$A175-EE$125&lt;0),EE$132,0)</f>
        <v>0</v>
      </c>
      <c r="EF175" s="403">
        <f t="shared" si="537"/>
        <v>0</v>
      </c>
      <c r="EG175" s="403">
        <f t="shared" si="537"/>
        <v>0</v>
      </c>
      <c r="EH175" s="403">
        <f t="shared" si="537"/>
        <v>0</v>
      </c>
      <c r="EI175" s="403">
        <f t="shared" si="537"/>
        <v>0</v>
      </c>
      <c r="EJ175" s="403">
        <f t="shared" si="537"/>
        <v>0</v>
      </c>
      <c r="EK175" s="403">
        <f t="shared" si="537"/>
        <v>0</v>
      </c>
      <c r="EL175" s="403">
        <f t="shared" si="537"/>
        <v>0</v>
      </c>
      <c r="EM175" s="403">
        <f t="shared" si="537"/>
        <v>0</v>
      </c>
      <c r="EN175" s="403">
        <f t="shared" si="537"/>
        <v>0</v>
      </c>
      <c r="EO175" s="403">
        <f t="shared" si="537"/>
        <v>0</v>
      </c>
      <c r="EP175" s="403">
        <f t="shared" si="537"/>
        <v>0</v>
      </c>
      <c r="EQ175" s="403">
        <f t="shared" si="537"/>
        <v>0</v>
      </c>
      <c r="ER175" s="403">
        <f t="shared" si="537"/>
        <v>0</v>
      </c>
      <c r="ES175" s="403">
        <f t="shared" si="537"/>
        <v>0</v>
      </c>
      <c r="ET175" s="403">
        <f t="shared" si="537"/>
        <v>0</v>
      </c>
      <c r="EU175" s="403">
        <f t="shared" si="537"/>
        <v>0</v>
      </c>
      <c r="EV175" s="403">
        <f t="shared" si="537"/>
        <v>0</v>
      </c>
      <c r="EW175" s="403">
        <f t="shared" si="537"/>
        <v>0</v>
      </c>
      <c r="EX175" s="403">
        <f t="shared" si="537"/>
        <v>0</v>
      </c>
      <c r="EY175" s="403">
        <f t="shared" si="537"/>
        <v>0</v>
      </c>
      <c r="EZ175" s="403">
        <f t="shared" si="537"/>
        <v>0</v>
      </c>
      <c r="FA175" s="403">
        <f t="shared" si="537"/>
        <v>0</v>
      </c>
      <c r="FB175" s="403">
        <f t="shared" si="537"/>
        <v>0</v>
      </c>
      <c r="FC175" s="403">
        <f t="shared" si="537"/>
        <v>0</v>
      </c>
      <c r="FD175" s="403">
        <f t="shared" si="537"/>
        <v>0</v>
      </c>
      <c r="FE175" s="403">
        <f t="shared" si="537"/>
        <v>0</v>
      </c>
      <c r="FF175" s="403">
        <f t="shared" si="537"/>
        <v>0</v>
      </c>
      <c r="FG175" s="403">
        <f t="shared" si="537"/>
        <v>0</v>
      </c>
      <c r="FH175" s="403">
        <f t="shared" si="537"/>
        <v>0</v>
      </c>
      <c r="FI175" s="403">
        <f t="shared" si="537"/>
        <v>0</v>
      </c>
      <c r="FJ175" s="403">
        <f t="shared" si="537"/>
        <v>0</v>
      </c>
      <c r="FK175" s="403">
        <f t="shared" si="537"/>
        <v>0</v>
      </c>
      <c r="FL175" s="403">
        <f t="shared" si="537"/>
        <v>0</v>
      </c>
      <c r="FM175" s="403">
        <f t="shared" si="537"/>
        <v>0</v>
      </c>
      <c r="FN175" s="403">
        <f t="shared" si="537"/>
        <v>0</v>
      </c>
      <c r="FO175" s="403">
        <f t="shared" si="537"/>
        <v>0</v>
      </c>
      <c r="FP175" s="403">
        <f t="shared" si="537"/>
        <v>0</v>
      </c>
      <c r="FQ175" s="403">
        <f t="shared" si="537"/>
        <v>0</v>
      </c>
      <c r="FR175" s="403">
        <f t="shared" si="537"/>
        <v>0</v>
      </c>
      <c r="FS175" s="403">
        <f t="shared" si="537"/>
        <v>0</v>
      </c>
      <c r="FT175" s="403">
        <f t="shared" si="537"/>
        <v>0</v>
      </c>
      <c r="FU175" s="403">
        <f t="shared" si="537"/>
        <v>0</v>
      </c>
      <c r="FV175" s="403">
        <f t="shared" si="537"/>
        <v>0</v>
      </c>
      <c r="FW175" s="403">
        <f t="shared" si="537"/>
        <v>0</v>
      </c>
      <c r="FX175" s="403">
        <f t="shared" si="537"/>
        <v>0</v>
      </c>
      <c r="FY175" s="403">
        <f t="shared" si="537"/>
        <v>0</v>
      </c>
      <c r="FZ175" s="403">
        <f t="shared" si="537"/>
        <v>0</v>
      </c>
      <c r="GA175" s="403">
        <f t="shared" si="537"/>
        <v>0</v>
      </c>
      <c r="GB175" s="403">
        <f t="shared" si="537"/>
        <v>0</v>
      </c>
      <c r="GC175" s="403">
        <f t="shared" si="537"/>
        <v>0</v>
      </c>
      <c r="GD175" s="403">
        <f t="shared" si="537"/>
        <v>0</v>
      </c>
      <c r="GE175" s="403">
        <f t="shared" si="537"/>
        <v>0</v>
      </c>
      <c r="GF175" s="403">
        <f t="shared" si="537"/>
        <v>0</v>
      </c>
      <c r="GG175" s="403">
        <f t="shared" si="537"/>
        <v>0</v>
      </c>
      <c r="GH175" s="403">
        <f t="shared" si="537"/>
        <v>0</v>
      </c>
      <c r="GI175" s="403">
        <f t="shared" si="537"/>
        <v>0</v>
      </c>
      <c r="GJ175" s="403">
        <f t="shared" si="537"/>
        <v>0</v>
      </c>
      <c r="GK175" s="403">
        <f t="shared" si="537"/>
        <v>0</v>
      </c>
      <c r="GL175" s="403">
        <f t="shared" si="537"/>
        <v>0</v>
      </c>
      <c r="GM175" s="403">
        <f t="shared" si="537"/>
        <v>0</v>
      </c>
      <c r="GN175" s="403">
        <f t="shared" si="537"/>
        <v>0</v>
      </c>
      <c r="GO175" s="403">
        <f t="shared" si="537"/>
        <v>0</v>
      </c>
      <c r="GP175" s="403">
        <f t="shared" si="537"/>
        <v>0</v>
      </c>
      <c r="GQ175" s="403"/>
      <c r="GR175" s="403">
        <f t="shared" ref="GR175:JC175" si="538">IF(and($A175-GR$124&gt;=0,$A175-GR$125&lt;0),GR$132,0)</f>
        <v>0</v>
      </c>
      <c r="GS175" s="403">
        <f t="shared" si="538"/>
        <v>0</v>
      </c>
      <c r="GT175" s="403">
        <f t="shared" si="538"/>
        <v>0</v>
      </c>
      <c r="GU175" s="403">
        <f t="shared" si="538"/>
        <v>0</v>
      </c>
      <c r="GV175" s="403">
        <f t="shared" si="538"/>
        <v>0</v>
      </c>
      <c r="GW175" s="403">
        <f t="shared" si="538"/>
        <v>0</v>
      </c>
      <c r="GX175" s="403">
        <f t="shared" si="538"/>
        <v>0</v>
      </c>
      <c r="GY175" s="403">
        <f t="shared" si="538"/>
        <v>0</v>
      </c>
      <c r="GZ175" s="403">
        <f t="shared" si="538"/>
        <v>0</v>
      </c>
      <c r="HA175" s="403">
        <f t="shared" si="538"/>
        <v>0</v>
      </c>
      <c r="HB175" s="403">
        <f t="shared" si="538"/>
        <v>0</v>
      </c>
      <c r="HC175" s="403">
        <f t="shared" si="538"/>
        <v>0</v>
      </c>
      <c r="HD175" s="403">
        <f t="shared" si="538"/>
        <v>0</v>
      </c>
      <c r="HE175" s="403">
        <f t="shared" si="538"/>
        <v>0</v>
      </c>
      <c r="HF175" s="403">
        <f t="shared" si="538"/>
        <v>0</v>
      </c>
      <c r="HG175" s="403">
        <f t="shared" si="538"/>
        <v>0</v>
      </c>
      <c r="HH175" s="403">
        <f t="shared" si="538"/>
        <v>0</v>
      </c>
      <c r="HI175" s="403">
        <f t="shared" si="538"/>
        <v>0</v>
      </c>
      <c r="HJ175" s="403">
        <f t="shared" si="538"/>
        <v>0</v>
      </c>
      <c r="HK175" s="403">
        <f t="shared" si="538"/>
        <v>0</v>
      </c>
      <c r="HL175" s="403">
        <f t="shared" si="538"/>
        <v>0</v>
      </c>
      <c r="HM175" s="403">
        <f t="shared" si="538"/>
        <v>0</v>
      </c>
      <c r="HN175" s="403">
        <f t="shared" si="538"/>
        <v>0</v>
      </c>
      <c r="HO175" s="403">
        <f t="shared" si="538"/>
        <v>0</v>
      </c>
      <c r="HP175" s="403">
        <f t="shared" si="538"/>
        <v>0</v>
      </c>
      <c r="HQ175" s="403">
        <f t="shared" si="538"/>
        <v>0</v>
      </c>
      <c r="HR175" s="403">
        <f t="shared" si="538"/>
        <v>0</v>
      </c>
      <c r="HS175" s="403">
        <f t="shared" si="538"/>
        <v>0</v>
      </c>
      <c r="HT175" s="403">
        <f t="shared" si="538"/>
        <v>0</v>
      </c>
      <c r="HU175" s="403">
        <f t="shared" si="538"/>
        <v>0</v>
      </c>
      <c r="HV175" s="403">
        <f t="shared" si="538"/>
        <v>0</v>
      </c>
      <c r="HW175" s="403">
        <f t="shared" si="538"/>
        <v>0</v>
      </c>
      <c r="HX175" s="403">
        <f t="shared" si="538"/>
        <v>0</v>
      </c>
      <c r="HY175" s="403">
        <f t="shared" si="538"/>
        <v>0</v>
      </c>
      <c r="HZ175" s="403">
        <f t="shared" si="538"/>
        <v>0</v>
      </c>
      <c r="IA175" s="403">
        <f t="shared" si="538"/>
        <v>0</v>
      </c>
      <c r="IB175" s="403">
        <f t="shared" si="538"/>
        <v>0</v>
      </c>
      <c r="IC175" s="403">
        <f t="shared" si="538"/>
        <v>0</v>
      </c>
      <c r="ID175" s="403">
        <f t="shared" si="538"/>
        <v>0</v>
      </c>
      <c r="IE175" s="403">
        <f t="shared" si="538"/>
        <v>0</v>
      </c>
      <c r="IF175" s="403">
        <f t="shared" si="538"/>
        <v>0</v>
      </c>
      <c r="IG175" s="403">
        <f t="shared" si="538"/>
        <v>0</v>
      </c>
      <c r="IH175" s="403">
        <f t="shared" si="538"/>
        <v>0</v>
      </c>
      <c r="II175" s="403">
        <f t="shared" si="538"/>
        <v>0</v>
      </c>
      <c r="IJ175" s="403">
        <f t="shared" si="538"/>
        <v>0</v>
      </c>
      <c r="IK175" s="403">
        <f t="shared" si="538"/>
        <v>0</v>
      </c>
      <c r="IL175" s="403">
        <f t="shared" si="538"/>
        <v>0</v>
      </c>
      <c r="IM175" s="403">
        <f t="shared" si="538"/>
        <v>0</v>
      </c>
      <c r="IN175" s="403">
        <f t="shared" si="538"/>
        <v>0</v>
      </c>
      <c r="IO175" s="403">
        <f t="shared" si="538"/>
        <v>0</v>
      </c>
      <c r="IP175" s="403">
        <f t="shared" si="538"/>
        <v>0</v>
      </c>
      <c r="IQ175" s="403">
        <f t="shared" si="538"/>
        <v>0</v>
      </c>
      <c r="IR175" s="403">
        <f t="shared" si="538"/>
        <v>0</v>
      </c>
      <c r="IS175" s="403">
        <f t="shared" si="538"/>
        <v>0</v>
      </c>
      <c r="IT175" s="403">
        <f t="shared" si="538"/>
        <v>0</v>
      </c>
      <c r="IU175" s="403">
        <f t="shared" si="538"/>
        <v>0</v>
      </c>
      <c r="IV175" s="403">
        <f t="shared" si="538"/>
        <v>0</v>
      </c>
      <c r="IW175" s="403">
        <f t="shared" si="538"/>
        <v>0</v>
      </c>
      <c r="IX175" s="403">
        <f t="shared" si="538"/>
        <v>0</v>
      </c>
      <c r="IY175" s="403">
        <f t="shared" si="538"/>
        <v>0</v>
      </c>
      <c r="IZ175" s="403">
        <f t="shared" si="538"/>
        <v>0</v>
      </c>
      <c r="JA175" s="403">
        <f t="shared" si="538"/>
        <v>0</v>
      </c>
      <c r="JB175" s="403">
        <f t="shared" si="538"/>
        <v>0</v>
      </c>
      <c r="JC175" s="403">
        <f t="shared" si="538"/>
        <v>0</v>
      </c>
      <c r="JD175" s="403"/>
      <c r="JE175" s="403">
        <f t="shared" ref="JE175:LP175" si="539">IF(and($A175-JE$124&gt;=0,$A175-JE$125&lt;0),JE$132,0)</f>
        <v>0</v>
      </c>
      <c r="JF175" s="403">
        <f t="shared" si="539"/>
        <v>0</v>
      </c>
      <c r="JG175" s="403">
        <f t="shared" si="539"/>
        <v>0</v>
      </c>
      <c r="JH175" s="403">
        <f t="shared" si="539"/>
        <v>0</v>
      </c>
      <c r="JI175" s="403">
        <f t="shared" si="539"/>
        <v>0</v>
      </c>
      <c r="JJ175" s="403">
        <f t="shared" si="539"/>
        <v>0</v>
      </c>
      <c r="JK175" s="403">
        <f t="shared" si="539"/>
        <v>0</v>
      </c>
      <c r="JL175" s="403">
        <f t="shared" si="539"/>
        <v>0</v>
      </c>
      <c r="JM175" s="403">
        <f t="shared" si="539"/>
        <v>0</v>
      </c>
      <c r="JN175" s="403">
        <f t="shared" si="539"/>
        <v>0</v>
      </c>
      <c r="JO175" s="403">
        <f t="shared" si="539"/>
        <v>0</v>
      </c>
      <c r="JP175" s="403">
        <f t="shared" si="539"/>
        <v>0</v>
      </c>
      <c r="JQ175" s="403">
        <f t="shared" si="539"/>
        <v>0</v>
      </c>
      <c r="JR175" s="403">
        <f t="shared" si="539"/>
        <v>0</v>
      </c>
      <c r="JS175" s="403">
        <f t="shared" si="539"/>
        <v>0</v>
      </c>
      <c r="JT175" s="403">
        <f t="shared" si="539"/>
        <v>0</v>
      </c>
      <c r="JU175" s="403">
        <f t="shared" si="539"/>
        <v>0</v>
      </c>
      <c r="JV175" s="403">
        <f t="shared" si="539"/>
        <v>0</v>
      </c>
      <c r="JW175" s="403">
        <f t="shared" si="539"/>
        <v>0</v>
      </c>
      <c r="JX175" s="403">
        <f t="shared" si="539"/>
        <v>0</v>
      </c>
      <c r="JY175" s="403">
        <f t="shared" si="539"/>
        <v>0</v>
      </c>
      <c r="JZ175" s="403">
        <f t="shared" si="539"/>
        <v>0</v>
      </c>
      <c r="KA175" s="403">
        <f t="shared" si="539"/>
        <v>0</v>
      </c>
      <c r="KB175" s="403">
        <f t="shared" si="539"/>
        <v>0</v>
      </c>
      <c r="KC175" s="403">
        <f t="shared" si="539"/>
        <v>0</v>
      </c>
      <c r="KD175" s="403">
        <f t="shared" si="539"/>
        <v>0</v>
      </c>
      <c r="KE175" s="403">
        <f t="shared" si="539"/>
        <v>0</v>
      </c>
      <c r="KF175" s="403">
        <f t="shared" si="539"/>
        <v>0</v>
      </c>
      <c r="KG175" s="403">
        <f t="shared" si="539"/>
        <v>0</v>
      </c>
      <c r="KH175" s="403">
        <f t="shared" si="539"/>
        <v>0</v>
      </c>
      <c r="KI175" s="403">
        <f t="shared" si="539"/>
        <v>0</v>
      </c>
      <c r="KJ175" s="403">
        <f t="shared" si="539"/>
        <v>0</v>
      </c>
      <c r="KK175" s="403">
        <f t="shared" si="539"/>
        <v>0</v>
      </c>
      <c r="KL175" s="403">
        <f t="shared" si="539"/>
        <v>0</v>
      </c>
      <c r="KM175" s="403">
        <f t="shared" si="539"/>
        <v>0</v>
      </c>
      <c r="KN175" s="403">
        <f t="shared" si="539"/>
        <v>0</v>
      </c>
      <c r="KO175" s="403">
        <f t="shared" si="539"/>
        <v>0</v>
      </c>
      <c r="KP175" s="403">
        <f t="shared" si="539"/>
        <v>0</v>
      </c>
      <c r="KQ175" s="403">
        <f t="shared" si="539"/>
        <v>0</v>
      </c>
      <c r="KR175" s="403">
        <f t="shared" si="539"/>
        <v>0</v>
      </c>
      <c r="KS175" s="403">
        <f t="shared" si="539"/>
        <v>0</v>
      </c>
      <c r="KT175" s="403">
        <f t="shared" si="539"/>
        <v>0</v>
      </c>
      <c r="KU175" s="403">
        <f t="shared" si="539"/>
        <v>0</v>
      </c>
      <c r="KV175" s="403">
        <f t="shared" si="539"/>
        <v>0</v>
      </c>
      <c r="KW175" s="403">
        <f t="shared" si="539"/>
        <v>0</v>
      </c>
      <c r="KX175" s="403">
        <f t="shared" si="539"/>
        <v>0</v>
      </c>
      <c r="KY175" s="403">
        <f t="shared" si="539"/>
        <v>0</v>
      </c>
      <c r="KZ175" s="403">
        <f t="shared" si="539"/>
        <v>0</v>
      </c>
      <c r="LA175" s="403">
        <f t="shared" si="539"/>
        <v>0</v>
      </c>
      <c r="LB175" s="403">
        <f t="shared" si="539"/>
        <v>0</v>
      </c>
      <c r="LC175" s="403">
        <f t="shared" si="539"/>
        <v>0</v>
      </c>
      <c r="LD175" s="403">
        <f t="shared" si="539"/>
        <v>0</v>
      </c>
      <c r="LE175" s="403">
        <f t="shared" si="539"/>
        <v>0</v>
      </c>
      <c r="LF175" s="403">
        <f t="shared" si="539"/>
        <v>0</v>
      </c>
      <c r="LG175" s="403">
        <f t="shared" si="539"/>
        <v>0</v>
      </c>
      <c r="LH175" s="403">
        <f t="shared" si="539"/>
        <v>0</v>
      </c>
      <c r="LI175" s="403">
        <f t="shared" si="539"/>
        <v>0</v>
      </c>
      <c r="LJ175" s="403">
        <f t="shared" si="539"/>
        <v>0</v>
      </c>
      <c r="LK175" s="403">
        <f t="shared" si="539"/>
        <v>0</v>
      </c>
      <c r="LL175" s="403">
        <f t="shared" si="539"/>
        <v>0</v>
      </c>
      <c r="LM175" s="403">
        <f t="shared" si="539"/>
        <v>0</v>
      </c>
      <c r="LN175" s="403">
        <f t="shared" si="539"/>
        <v>0</v>
      </c>
      <c r="LO175" s="403">
        <f t="shared" si="539"/>
        <v>0</v>
      </c>
      <c r="LP175" s="403">
        <f t="shared" si="539"/>
        <v>0</v>
      </c>
    </row>
    <row r="176">
      <c r="A176" s="405"/>
      <c r="B176" s="405"/>
      <c r="C176" s="405"/>
      <c r="D176" s="405"/>
      <c r="E176" s="406">
        <f t="shared" ref="E176:BP176" si="540">countif(E134:E175,"&gt;0")</f>
        <v>41</v>
      </c>
      <c r="F176" s="406">
        <f t="shared" si="540"/>
        <v>41</v>
      </c>
      <c r="G176" s="406">
        <f t="shared" si="540"/>
        <v>41</v>
      </c>
      <c r="H176" s="406">
        <f t="shared" si="540"/>
        <v>42</v>
      </c>
      <c r="I176" s="406">
        <f t="shared" si="540"/>
        <v>42</v>
      </c>
      <c r="J176" s="406">
        <f t="shared" si="540"/>
        <v>42</v>
      </c>
      <c r="K176" s="406">
        <f t="shared" si="540"/>
        <v>42</v>
      </c>
      <c r="L176" s="406">
        <f t="shared" si="540"/>
        <v>42</v>
      </c>
      <c r="M176" s="406">
        <f t="shared" si="540"/>
        <v>42</v>
      </c>
      <c r="N176" s="406">
        <f t="shared" si="540"/>
        <v>42</v>
      </c>
      <c r="O176" s="406">
        <f t="shared" si="540"/>
        <v>42</v>
      </c>
      <c r="P176" s="406">
        <f t="shared" si="540"/>
        <v>42</v>
      </c>
      <c r="Q176" s="406">
        <f t="shared" si="540"/>
        <v>42</v>
      </c>
      <c r="R176" s="406">
        <f t="shared" si="540"/>
        <v>42</v>
      </c>
      <c r="S176" s="406">
        <f t="shared" si="540"/>
        <v>42</v>
      </c>
      <c r="T176" s="406">
        <f t="shared" si="540"/>
        <v>42</v>
      </c>
      <c r="U176" s="406">
        <f t="shared" si="540"/>
        <v>42</v>
      </c>
      <c r="V176" s="406">
        <f t="shared" si="540"/>
        <v>42</v>
      </c>
      <c r="W176" s="406">
        <f t="shared" si="540"/>
        <v>42</v>
      </c>
      <c r="X176" s="406">
        <f t="shared" si="540"/>
        <v>42</v>
      </c>
      <c r="Y176" s="406">
        <f t="shared" si="540"/>
        <v>42</v>
      </c>
      <c r="Z176" s="406">
        <f t="shared" si="540"/>
        <v>42</v>
      </c>
      <c r="AA176" s="406">
        <f t="shared" si="540"/>
        <v>42</v>
      </c>
      <c r="AB176" s="406">
        <f t="shared" si="540"/>
        <v>42</v>
      </c>
      <c r="AC176" s="406">
        <f t="shared" si="540"/>
        <v>42</v>
      </c>
      <c r="AD176" s="406">
        <f t="shared" si="540"/>
        <v>42</v>
      </c>
      <c r="AE176" s="406">
        <f t="shared" si="540"/>
        <v>42</v>
      </c>
      <c r="AF176" s="406">
        <f t="shared" si="540"/>
        <v>42</v>
      </c>
      <c r="AG176" s="406">
        <f t="shared" si="540"/>
        <v>42</v>
      </c>
      <c r="AH176" s="406">
        <f t="shared" si="540"/>
        <v>42</v>
      </c>
      <c r="AI176" s="406">
        <f t="shared" si="540"/>
        <v>42</v>
      </c>
      <c r="AJ176" s="406">
        <f t="shared" si="540"/>
        <v>42</v>
      </c>
      <c r="AK176" s="406">
        <f t="shared" si="540"/>
        <v>42</v>
      </c>
      <c r="AL176" s="406">
        <f t="shared" si="540"/>
        <v>42</v>
      </c>
      <c r="AM176" s="406">
        <f t="shared" si="540"/>
        <v>42</v>
      </c>
      <c r="AN176" s="406">
        <f t="shared" si="540"/>
        <v>42</v>
      </c>
      <c r="AO176" s="406">
        <f t="shared" si="540"/>
        <v>42</v>
      </c>
      <c r="AP176" s="406">
        <f t="shared" si="540"/>
        <v>42</v>
      </c>
      <c r="AQ176" s="406">
        <f t="shared" si="540"/>
        <v>42</v>
      </c>
      <c r="AR176" s="406">
        <f t="shared" si="540"/>
        <v>42</v>
      </c>
      <c r="AS176" s="406">
        <f t="shared" si="540"/>
        <v>42</v>
      </c>
      <c r="AT176" s="406">
        <f t="shared" si="540"/>
        <v>42</v>
      </c>
      <c r="AU176" s="406">
        <f t="shared" si="540"/>
        <v>42</v>
      </c>
      <c r="AV176" s="406">
        <f t="shared" si="540"/>
        <v>42</v>
      </c>
      <c r="AW176" s="406">
        <f t="shared" si="540"/>
        <v>42</v>
      </c>
      <c r="AX176" s="406">
        <f t="shared" si="540"/>
        <v>42</v>
      </c>
      <c r="AY176" s="406">
        <f t="shared" si="540"/>
        <v>42</v>
      </c>
      <c r="AZ176" s="406">
        <f t="shared" si="540"/>
        <v>42</v>
      </c>
      <c r="BA176" s="406">
        <f t="shared" si="540"/>
        <v>42</v>
      </c>
      <c r="BB176" s="406">
        <f t="shared" si="540"/>
        <v>42</v>
      </c>
      <c r="BC176" s="406">
        <f t="shared" si="540"/>
        <v>42</v>
      </c>
      <c r="BD176" s="406">
        <f t="shared" si="540"/>
        <v>42</v>
      </c>
      <c r="BE176" s="406">
        <f t="shared" si="540"/>
        <v>42</v>
      </c>
      <c r="BF176" s="406">
        <f t="shared" si="540"/>
        <v>42</v>
      </c>
      <c r="BG176" s="406">
        <f t="shared" si="540"/>
        <v>42</v>
      </c>
      <c r="BH176" s="406">
        <f t="shared" si="540"/>
        <v>42</v>
      </c>
      <c r="BI176" s="406">
        <f t="shared" si="540"/>
        <v>42</v>
      </c>
      <c r="BJ176" s="406">
        <f t="shared" si="540"/>
        <v>42</v>
      </c>
      <c r="BK176" s="406">
        <f t="shared" si="540"/>
        <v>42</v>
      </c>
      <c r="BL176" s="406">
        <f t="shared" si="540"/>
        <v>42</v>
      </c>
      <c r="BM176" s="406">
        <f t="shared" si="540"/>
        <v>42</v>
      </c>
      <c r="BN176" s="406">
        <f t="shared" si="540"/>
        <v>42</v>
      </c>
      <c r="BO176" s="406">
        <f t="shared" si="540"/>
        <v>42</v>
      </c>
      <c r="BP176" s="406">
        <f t="shared" si="540"/>
        <v>42</v>
      </c>
      <c r="BQ176" s="406"/>
      <c r="BR176" s="406">
        <f t="shared" ref="BR176:EC176" si="541">countif(BR134:BR175,"&gt;0")</f>
        <v>1</v>
      </c>
      <c r="BS176" s="406">
        <f t="shared" si="541"/>
        <v>1</v>
      </c>
      <c r="BT176" s="406">
        <f t="shared" si="541"/>
        <v>1</v>
      </c>
      <c r="BU176" s="406">
        <f t="shared" si="541"/>
        <v>0</v>
      </c>
      <c r="BV176" s="406">
        <f t="shared" si="541"/>
        <v>0</v>
      </c>
      <c r="BW176" s="406">
        <f t="shared" si="541"/>
        <v>0</v>
      </c>
      <c r="BX176" s="406">
        <f t="shared" si="541"/>
        <v>0</v>
      </c>
      <c r="BY176" s="406">
        <f t="shared" si="541"/>
        <v>0</v>
      </c>
      <c r="BZ176" s="406">
        <f t="shared" si="541"/>
        <v>0</v>
      </c>
      <c r="CA176" s="406">
        <f t="shared" si="541"/>
        <v>0</v>
      </c>
      <c r="CB176" s="406">
        <f t="shared" si="541"/>
        <v>0</v>
      </c>
      <c r="CC176" s="406">
        <f t="shared" si="541"/>
        <v>0</v>
      </c>
      <c r="CD176" s="406">
        <f t="shared" si="541"/>
        <v>0</v>
      </c>
      <c r="CE176" s="406">
        <f t="shared" si="541"/>
        <v>0</v>
      </c>
      <c r="CF176" s="406">
        <f t="shared" si="541"/>
        <v>0</v>
      </c>
      <c r="CG176" s="406">
        <f t="shared" si="541"/>
        <v>0</v>
      </c>
      <c r="CH176" s="406">
        <f t="shared" si="541"/>
        <v>0</v>
      </c>
      <c r="CI176" s="406">
        <f t="shared" si="541"/>
        <v>0</v>
      </c>
      <c r="CJ176" s="406">
        <f t="shared" si="541"/>
        <v>0</v>
      </c>
      <c r="CK176" s="406">
        <f t="shared" si="541"/>
        <v>0</v>
      </c>
      <c r="CL176" s="406">
        <f t="shared" si="541"/>
        <v>0</v>
      </c>
      <c r="CM176" s="406">
        <f t="shared" si="541"/>
        <v>0</v>
      </c>
      <c r="CN176" s="406">
        <f t="shared" si="541"/>
        <v>0</v>
      </c>
      <c r="CO176" s="406">
        <f t="shared" si="541"/>
        <v>0</v>
      </c>
      <c r="CP176" s="406">
        <f t="shared" si="541"/>
        <v>0</v>
      </c>
      <c r="CQ176" s="406">
        <f t="shared" si="541"/>
        <v>0</v>
      </c>
      <c r="CR176" s="406">
        <f t="shared" si="541"/>
        <v>0</v>
      </c>
      <c r="CS176" s="406">
        <f t="shared" si="541"/>
        <v>0</v>
      </c>
      <c r="CT176" s="406">
        <f t="shared" si="541"/>
        <v>0</v>
      </c>
      <c r="CU176" s="406">
        <f t="shared" si="541"/>
        <v>0</v>
      </c>
      <c r="CV176" s="406">
        <f t="shared" si="541"/>
        <v>0</v>
      </c>
      <c r="CW176" s="406">
        <f t="shared" si="541"/>
        <v>0</v>
      </c>
      <c r="CX176" s="406">
        <f t="shared" si="541"/>
        <v>0</v>
      </c>
      <c r="CY176" s="406">
        <f t="shared" si="541"/>
        <v>0</v>
      </c>
      <c r="CZ176" s="406">
        <f t="shared" si="541"/>
        <v>0</v>
      </c>
      <c r="DA176" s="406">
        <f t="shared" si="541"/>
        <v>0</v>
      </c>
      <c r="DB176" s="406">
        <f t="shared" si="541"/>
        <v>0</v>
      </c>
      <c r="DC176" s="406">
        <f t="shared" si="541"/>
        <v>0</v>
      </c>
      <c r="DD176" s="406">
        <f t="shared" si="541"/>
        <v>0</v>
      </c>
      <c r="DE176" s="406">
        <f t="shared" si="541"/>
        <v>0</v>
      </c>
      <c r="DF176" s="406">
        <f t="shared" si="541"/>
        <v>0</v>
      </c>
      <c r="DG176" s="406">
        <f t="shared" si="541"/>
        <v>0</v>
      </c>
      <c r="DH176" s="406">
        <f t="shared" si="541"/>
        <v>0</v>
      </c>
      <c r="DI176" s="406">
        <f t="shared" si="541"/>
        <v>0</v>
      </c>
      <c r="DJ176" s="406">
        <f t="shared" si="541"/>
        <v>0</v>
      </c>
      <c r="DK176" s="406">
        <f t="shared" si="541"/>
        <v>0</v>
      </c>
      <c r="DL176" s="406">
        <f t="shared" si="541"/>
        <v>0</v>
      </c>
      <c r="DM176" s="406">
        <f t="shared" si="541"/>
        <v>0</v>
      </c>
      <c r="DN176" s="406">
        <f t="shared" si="541"/>
        <v>0</v>
      </c>
      <c r="DO176" s="406">
        <f t="shared" si="541"/>
        <v>0</v>
      </c>
      <c r="DP176" s="406">
        <f t="shared" si="541"/>
        <v>0</v>
      </c>
      <c r="DQ176" s="406">
        <f t="shared" si="541"/>
        <v>0</v>
      </c>
      <c r="DR176" s="406">
        <f t="shared" si="541"/>
        <v>0</v>
      </c>
      <c r="DS176" s="406">
        <f t="shared" si="541"/>
        <v>0</v>
      </c>
      <c r="DT176" s="406">
        <f t="shared" si="541"/>
        <v>0</v>
      </c>
      <c r="DU176" s="406">
        <f t="shared" si="541"/>
        <v>0</v>
      </c>
      <c r="DV176" s="406">
        <f t="shared" si="541"/>
        <v>0</v>
      </c>
      <c r="DW176" s="406">
        <f t="shared" si="541"/>
        <v>0</v>
      </c>
      <c r="DX176" s="406">
        <f t="shared" si="541"/>
        <v>0</v>
      </c>
      <c r="DY176" s="406">
        <f t="shared" si="541"/>
        <v>0</v>
      </c>
      <c r="DZ176" s="406">
        <f t="shared" si="541"/>
        <v>0</v>
      </c>
      <c r="EA176" s="406">
        <f t="shared" si="541"/>
        <v>0</v>
      </c>
      <c r="EB176" s="406">
        <f t="shared" si="541"/>
        <v>0</v>
      </c>
      <c r="EC176" s="406">
        <f t="shared" si="541"/>
        <v>0</v>
      </c>
      <c r="ED176" s="406"/>
      <c r="EE176" s="406">
        <f t="shared" ref="EE176:GP176" si="542">countif(EE134:EE175,"&gt;0")</f>
        <v>0</v>
      </c>
      <c r="EF176" s="406">
        <f t="shared" si="542"/>
        <v>0</v>
      </c>
      <c r="EG176" s="406">
        <f t="shared" si="542"/>
        <v>0</v>
      </c>
      <c r="EH176" s="406">
        <f t="shared" si="542"/>
        <v>0</v>
      </c>
      <c r="EI176" s="406">
        <f t="shared" si="542"/>
        <v>0</v>
      </c>
      <c r="EJ176" s="406">
        <f t="shared" si="542"/>
        <v>0</v>
      </c>
      <c r="EK176" s="406">
        <f t="shared" si="542"/>
        <v>0</v>
      </c>
      <c r="EL176" s="406">
        <f t="shared" si="542"/>
        <v>0</v>
      </c>
      <c r="EM176" s="406">
        <f t="shared" si="542"/>
        <v>0</v>
      </c>
      <c r="EN176" s="406">
        <f t="shared" si="542"/>
        <v>0</v>
      </c>
      <c r="EO176" s="406">
        <f t="shared" si="542"/>
        <v>0</v>
      </c>
      <c r="EP176" s="406">
        <f t="shared" si="542"/>
        <v>0</v>
      </c>
      <c r="EQ176" s="406">
        <f t="shared" si="542"/>
        <v>0</v>
      </c>
      <c r="ER176" s="406">
        <f t="shared" si="542"/>
        <v>0</v>
      </c>
      <c r="ES176" s="406">
        <f t="shared" si="542"/>
        <v>0</v>
      </c>
      <c r="ET176" s="406">
        <f t="shared" si="542"/>
        <v>0</v>
      </c>
      <c r="EU176" s="406">
        <f t="shared" si="542"/>
        <v>0</v>
      </c>
      <c r="EV176" s="406">
        <f t="shared" si="542"/>
        <v>0</v>
      </c>
      <c r="EW176" s="406">
        <f t="shared" si="542"/>
        <v>0</v>
      </c>
      <c r="EX176" s="406">
        <f t="shared" si="542"/>
        <v>0</v>
      </c>
      <c r="EY176" s="406">
        <f t="shared" si="542"/>
        <v>0</v>
      </c>
      <c r="EZ176" s="406">
        <f t="shared" si="542"/>
        <v>0</v>
      </c>
      <c r="FA176" s="406">
        <f t="shared" si="542"/>
        <v>0</v>
      </c>
      <c r="FB176" s="406">
        <f t="shared" si="542"/>
        <v>0</v>
      </c>
      <c r="FC176" s="406">
        <f t="shared" si="542"/>
        <v>0</v>
      </c>
      <c r="FD176" s="406">
        <f t="shared" si="542"/>
        <v>0</v>
      </c>
      <c r="FE176" s="406">
        <f t="shared" si="542"/>
        <v>0</v>
      </c>
      <c r="FF176" s="406">
        <f t="shared" si="542"/>
        <v>0</v>
      </c>
      <c r="FG176" s="406">
        <f t="shared" si="542"/>
        <v>0</v>
      </c>
      <c r="FH176" s="406">
        <f t="shared" si="542"/>
        <v>0</v>
      </c>
      <c r="FI176" s="406">
        <f t="shared" si="542"/>
        <v>0</v>
      </c>
      <c r="FJ176" s="406">
        <f t="shared" si="542"/>
        <v>0</v>
      </c>
      <c r="FK176" s="406">
        <f t="shared" si="542"/>
        <v>0</v>
      </c>
      <c r="FL176" s="406">
        <f t="shared" si="542"/>
        <v>0</v>
      </c>
      <c r="FM176" s="406">
        <f t="shared" si="542"/>
        <v>0</v>
      </c>
      <c r="FN176" s="406">
        <f t="shared" si="542"/>
        <v>0</v>
      </c>
      <c r="FO176" s="406">
        <f t="shared" si="542"/>
        <v>0</v>
      </c>
      <c r="FP176" s="406">
        <f t="shared" si="542"/>
        <v>0</v>
      </c>
      <c r="FQ176" s="406">
        <f t="shared" si="542"/>
        <v>0</v>
      </c>
      <c r="FR176" s="406">
        <f t="shared" si="542"/>
        <v>0</v>
      </c>
      <c r="FS176" s="406">
        <f t="shared" si="542"/>
        <v>0</v>
      </c>
      <c r="FT176" s="406">
        <f t="shared" si="542"/>
        <v>0</v>
      </c>
      <c r="FU176" s="406">
        <f t="shared" si="542"/>
        <v>0</v>
      </c>
      <c r="FV176" s="406">
        <f t="shared" si="542"/>
        <v>0</v>
      </c>
      <c r="FW176" s="406">
        <f t="shared" si="542"/>
        <v>0</v>
      </c>
      <c r="FX176" s="406">
        <f t="shared" si="542"/>
        <v>0</v>
      </c>
      <c r="FY176" s="406">
        <f t="shared" si="542"/>
        <v>0</v>
      </c>
      <c r="FZ176" s="406">
        <f t="shared" si="542"/>
        <v>0</v>
      </c>
      <c r="GA176" s="406">
        <f t="shared" si="542"/>
        <v>0</v>
      </c>
      <c r="GB176" s="406">
        <f t="shared" si="542"/>
        <v>0</v>
      </c>
      <c r="GC176" s="406">
        <f t="shared" si="542"/>
        <v>0</v>
      </c>
      <c r="GD176" s="406">
        <f t="shared" si="542"/>
        <v>0</v>
      </c>
      <c r="GE176" s="406">
        <f t="shared" si="542"/>
        <v>0</v>
      </c>
      <c r="GF176" s="406">
        <f t="shared" si="542"/>
        <v>0</v>
      </c>
      <c r="GG176" s="406">
        <f t="shared" si="542"/>
        <v>0</v>
      </c>
      <c r="GH176" s="406">
        <f t="shared" si="542"/>
        <v>0</v>
      </c>
      <c r="GI176" s="406">
        <f t="shared" si="542"/>
        <v>0</v>
      </c>
      <c r="GJ176" s="406">
        <f t="shared" si="542"/>
        <v>0</v>
      </c>
      <c r="GK176" s="406">
        <f t="shared" si="542"/>
        <v>0</v>
      </c>
      <c r="GL176" s="406">
        <f t="shared" si="542"/>
        <v>0</v>
      </c>
      <c r="GM176" s="406">
        <f t="shared" si="542"/>
        <v>0</v>
      </c>
      <c r="GN176" s="406">
        <f t="shared" si="542"/>
        <v>0</v>
      </c>
      <c r="GO176" s="406">
        <f t="shared" si="542"/>
        <v>0</v>
      </c>
      <c r="GP176" s="406">
        <f t="shared" si="542"/>
        <v>0</v>
      </c>
      <c r="GQ176" s="406"/>
      <c r="GR176" s="406">
        <f t="shared" ref="GR176:JC176" si="543">countif(GR134:GR175,"&gt;0")</f>
        <v>0</v>
      </c>
      <c r="GS176" s="406">
        <f t="shared" si="543"/>
        <v>0</v>
      </c>
      <c r="GT176" s="406">
        <f t="shared" si="543"/>
        <v>0</v>
      </c>
      <c r="GU176" s="406">
        <f t="shared" si="543"/>
        <v>0</v>
      </c>
      <c r="GV176" s="406">
        <f t="shared" si="543"/>
        <v>0</v>
      </c>
      <c r="GW176" s="406">
        <f t="shared" si="543"/>
        <v>0</v>
      </c>
      <c r="GX176" s="406">
        <f t="shared" si="543"/>
        <v>0</v>
      </c>
      <c r="GY176" s="406">
        <f t="shared" si="543"/>
        <v>0</v>
      </c>
      <c r="GZ176" s="406">
        <f t="shared" si="543"/>
        <v>0</v>
      </c>
      <c r="HA176" s="406">
        <f t="shared" si="543"/>
        <v>0</v>
      </c>
      <c r="HB176" s="406">
        <f t="shared" si="543"/>
        <v>0</v>
      </c>
      <c r="HC176" s="406">
        <f t="shared" si="543"/>
        <v>0</v>
      </c>
      <c r="HD176" s="406">
        <f t="shared" si="543"/>
        <v>0</v>
      </c>
      <c r="HE176" s="406">
        <f t="shared" si="543"/>
        <v>0</v>
      </c>
      <c r="HF176" s="406">
        <f t="shared" si="543"/>
        <v>0</v>
      </c>
      <c r="HG176" s="406">
        <f t="shared" si="543"/>
        <v>0</v>
      </c>
      <c r="HH176" s="406">
        <f t="shared" si="543"/>
        <v>0</v>
      </c>
      <c r="HI176" s="406">
        <f t="shared" si="543"/>
        <v>0</v>
      </c>
      <c r="HJ176" s="406">
        <f t="shared" si="543"/>
        <v>0</v>
      </c>
      <c r="HK176" s="406">
        <f t="shared" si="543"/>
        <v>0</v>
      </c>
      <c r="HL176" s="406">
        <f t="shared" si="543"/>
        <v>0</v>
      </c>
      <c r="HM176" s="406">
        <f t="shared" si="543"/>
        <v>0</v>
      </c>
      <c r="HN176" s="406">
        <f t="shared" si="543"/>
        <v>0</v>
      </c>
      <c r="HO176" s="406">
        <f t="shared" si="543"/>
        <v>0</v>
      </c>
      <c r="HP176" s="406">
        <f t="shared" si="543"/>
        <v>0</v>
      </c>
      <c r="HQ176" s="406">
        <f t="shared" si="543"/>
        <v>0</v>
      </c>
      <c r="HR176" s="406">
        <f t="shared" si="543"/>
        <v>0</v>
      </c>
      <c r="HS176" s="406">
        <f t="shared" si="543"/>
        <v>0</v>
      </c>
      <c r="HT176" s="406">
        <f t="shared" si="543"/>
        <v>0</v>
      </c>
      <c r="HU176" s="406">
        <f t="shared" si="543"/>
        <v>0</v>
      </c>
      <c r="HV176" s="406">
        <f t="shared" si="543"/>
        <v>0</v>
      </c>
      <c r="HW176" s="406">
        <f t="shared" si="543"/>
        <v>0</v>
      </c>
      <c r="HX176" s="406">
        <f t="shared" si="543"/>
        <v>0</v>
      </c>
      <c r="HY176" s="406">
        <f t="shared" si="543"/>
        <v>0</v>
      </c>
      <c r="HZ176" s="406">
        <f t="shared" si="543"/>
        <v>0</v>
      </c>
      <c r="IA176" s="406">
        <f t="shared" si="543"/>
        <v>0</v>
      </c>
      <c r="IB176" s="406">
        <f t="shared" si="543"/>
        <v>0</v>
      </c>
      <c r="IC176" s="406">
        <f t="shared" si="543"/>
        <v>0</v>
      </c>
      <c r="ID176" s="406">
        <f t="shared" si="543"/>
        <v>0</v>
      </c>
      <c r="IE176" s="406">
        <f t="shared" si="543"/>
        <v>0</v>
      </c>
      <c r="IF176" s="406">
        <f t="shared" si="543"/>
        <v>0</v>
      </c>
      <c r="IG176" s="406">
        <f t="shared" si="543"/>
        <v>0</v>
      </c>
      <c r="IH176" s="406">
        <f t="shared" si="543"/>
        <v>0</v>
      </c>
      <c r="II176" s="406">
        <f t="shared" si="543"/>
        <v>0</v>
      </c>
      <c r="IJ176" s="406">
        <f t="shared" si="543"/>
        <v>0</v>
      </c>
      <c r="IK176" s="406">
        <f t="shared" si="543"/>
        <v>0</v>
      </c>
      <c r="IL176" s="406">
        <f t="shared" si="543"/>
        <v>0</v>
      </c>
      <c r="IM176" s="406">
        <f t="shared" si="543"/>
        <v>0</v>
      </c>
      <c r="IN176" s="406">
        <f t="shared" si="543"/>
        <v>0</v>
      </c>
      <c r="IO176" s="406">
        <f t="shared" si="543"/>
        <v>0</v>
      </c>
      <c r="IP176" s="406">
        <f t="shared" si="543"/>
        <v>0</v>
      </c>
      <c r="IQ176" s="406">
        <f t="shared" si="543"/>
        <v>0</v>
      </c>
      <c r="IR176" s="406">
        <f t="shared" si="543"/>
        <v>0</v>
      </c>
      <c r="IS176" s="406">
        <f t="shared" si="543"/>
        <v>0</v>
      </c>
      <c r="IT176" s="406">
        <f t="shared" si="543"/>
        <v>0</v>
      </c>
      <c r="IU176" s="406">
        <f t="shared" si="543"/>
        <v>0</v>
      </c>
      <c r="IV176" s="406">
        <f t="shared" si="543"/>
        <v>0</v>
      </c>
      <c r="IW176" s="406">
        <f t="shared" si="543"/>
        <v>0</v>
      </c>
      <c r="IX176" s="406">
        <f t="shared" si="543"/>
        <v>0</v>
      </c>
      <c r="IY176" s="406">
        <f t="shared" si="543"/>
        <v>0</v>
      </c>
      <c r="IZ176" s="406">
        <f t="shared" si="543"/>
        <v>0</v>
      </c>
      <c r="JA176" s="406">
        <f t="shared" si="543"/>
        <v>0</v>
      </c>
      <c r="JB176" s="406">
        <f t="shared" si="543"/>
        <v>0</v>
      </c>
      <c r="JC176" s="406">
        <f t="shared" si="543"/>
        <v>0</v>
      </c>
      <c r="JD176" s="406"/>
      <c r="JE176" s="406">
        <f t="shared" ref="JE176:LP176" si="544">countif(JE134:JE175,"&gt;0")</f>
        <v>0</v>
      </c>
      <c r="JF176" s="406">
        <f t="shared" si="544"/>
        <v>0</v>
      </c>
      <c r="JG176" s="406">
        <f t="shared" si="544"/>
        <v>0</v>
      </c>
      <c r="JH176" s="406">
        <f t="shared" si="544"/>
        <v>0</v>
      </c>
      <c r="JI176" s="406">
        <f t="shared" si="544"/>
        <v>0</v>
      </c>
      <c r="JJ176" s="406">
        <f t="shared" si="544"/>
        <v>0</v>
      </c>
      <c r="JK176" s="406">
        <f t="shared" si="544"/>
        <v>0</v>
      </c>
      <c r="JL176" s="406">
        <f t="shared" si="544"/>
        <v>0</v>
      </c>
      <c r="JM176" s="406">
        <f t="shared" si="544"/>
        <v>0</v>
      </c>
      <c r="JN176" s="406">
        <f t="shared" si="544"/>
        <v>0</v>
      </c>
      <c r="JO176" s="406">
        <f t="shared" si="544"/>
        <v>0</v>
      </c>
      <c r="JP176" s="406">
        <f t="shared" si="544"/>
        <v>0</v>
      </c>
      <c r="JQ176" s="406">
        <f t="shared" si="544"/>
        <v>0</v>
      </c>
      <c r="JR176" s="406">
        <f t="shared" si="544"/>
        <v>0</v>
      </c>
      <c r="JS176" s="406">
        <f t="shared" si="544"/>
        <v>0</v>
      </c>
      <c r="JT176" s="406">
        <f t="shared" si="544"/>
        <v>0</v>
      </c>
      <c r="JU176" s="406">
        <f t="shared" si="544"/>
        <v>0</v>
      </c>
      <c r="JV176" s="406">
        <f t="shared" si="544"/>
        <v>0</v>
      </c>
      <c r="JW176" s="406">
        <f t="shared" si="544"/>
        <v>0</v>
      </c>
      <c r="JX176" s="406">
        <f t="shared" si="544"/>
        <v>0</v>
      </c>
      <c r="JY176" s="406">
        <f t="shared" si="544"/>
        <v>0</v>
      </c>
      <c r="JZ176" s="406">
        <f t="shared" si="544"/>
        <v>0</v>
      </c>
      <c r="KA176" s="406">
        <f t="shared" si="544"/>
        <v>0</v>
      </c>
      <c r="KB176" s="406">
        <f t="shared" si="544"/>
        <v>0</v>
      </c>
      <c r="KC176" s="406">
        <f t="shared" si="544"/>
        <v>0</v>
      </c>
      <c r="KD176" s="406">
        <f t="shared" si="544"/>
        <v>0</v>
      </c>
      <c r="KE176" s="406">
        <f t="shared" si="544"/>
        <v>0</v>
      </c>
      <c r="KF176" s="406">
        <f t="shared" si="544"/>
        <v>0</v>
      </c>
      <c r="KG176" s="406">
        <f t="shared" si="544"/>
        <v>0</v>
      </c>
      <c r="KH176" s="406">
        <f t="shared" si="544"/>
        <v>0</v>
      </c>
      <c r="KI176" s="406">
        <f t="shared" si="544"/>
        <v>0</v>
      </c>
      <c r="KJ176" s="406">
        <f t="shared" si="544"/>
        <v>0</v>
      </c>
      <c r="KK176" s="406">
        <f t="shared" si="544"/>
        <v>0</v>
      </c>
      <c r="KL176" s="406">
        <f t="shared" si="544"/>
        <v>0</v>
      </c>
      <c r="KM176" s="406">
        <f t="shared" si="544"/>
        <v>0</v>
      </c>
      <c r="KN176" s="406">
        <f t="shared" si="544"/>
        <v>0</v>
      </c>
      <c r="KO176" s="406">
        <f t="shared" si="544"/>
        <v>0</v>
      </c>
      <c r="KP176" s="406">
        <f t="shared" si="544"/>
        <v>0</v>
      </c>
      <c r="KQ176" s="406">
        <f t="shared" si="544"/>
        <v>0</v>
      </c>
      <c r="KR176" s="406">
        <f t="shared" si="544"/>
        <v>0</v>
      </c>
      <c r="KS176" s="406">
        <f t="shared" si="544"/>
        <v>0</v>
      </c>
      <c r="KT176" s="406">
        <f t="shared" si="544"/>
        <v>0</v>
      </c>
      <c r="KU176" s="406">
        <f t="shared" si="544"/>
        <v>0</v>
      </c>
      <c r="KV176" s="406">
        <f t="shared" si="544"/>
        <v>0</v>
      </c>
      <c r="KW176" s="406">
        <f t="shared" si="544"/>
        <v>0</v>
      </c>
      <c r="KX176" s="406">
        <f t="shared" si="544"/>
        <v>0</v>
      </c>
      <c r="KY176" s="406">
        <f t="shared" si="544"/>
        <v>0</v>
      </c>
      <c r="KZ176" s="406">
        <f t="shared" si="544"/>
        <v>0</v>
      </c>
      <c r="LA176" s="406">
        <f t="shared" si="544"/>
        <v>0</v>
      </c>
      <c r="LB176" s="406">
        <f t="shared" si="544"/>
        <v>0</v>
      </c>
      <c r="LC176" s="406">
        <f t="shared" si="544"/>
        <v>0</v>
      </c>
      <c r="LD176" s="406">
        <f t="shared" si="544"/>
        <v>0</v>
      </c>
      <c r="LE176" s="406">
        <f t="shared" si="544"/>
        <v>0</v>
      </c>
      <c r="LF176" s="406">
        <f t="shared" si="544"/>
        <v>0</v>
      </c>
      <c r="LG176" s="406">
        <f t="shared" si="544"/>
        <v>0</v>
      </c>
      <c r="LH176" s="406">
        <f t="shared" si="544"/>
        <v>0</v>
      </c>
      <c r="LI176" s="406">
        <f t="shared" si="544"/>
        <v>0</v>
      </c>
      <c r="LJ176" s="406">
        <f t="shared" si="544"/>
        <v>0</v>
      </c>
      <c r="LK176" s="406">
        <f t="shared" si="544"/>
        <v>0</v>
      </c>
      <c r="LL176" s="406">
        <f t="shared" si="544"/>
        <v>0</v>
      </c>
      <c r="LM176" s="406">
        <f t="shared" si="544"/>
        <v>0</v>
      </c>
      <c r="LN176" s="406">
        <f t="shared" si="544"/>
        <v>0</v>
      </c>
      <c r="LO176" s="406">
        <f t="shared" si="544"/>
        <v>0</v>
      </c>
      <c r="LP176" s="406">
        <f t="shared" si="544"/>
        <v>0</v>
      </c>
    </row>
    <row r="177">
      <c r="A177" s="408"/>
      <c r="B177" s="406">
        <f>countif(B134:B175,"&gt;0")</f>
        <v>42</v>
      </c>
      <c r="C177" s="405">
        <f>count(C134:C175)*63</f>
        <v>2646</v>
      </c>
      <c r="D177" s="405">
        <f>sum(E177:BO177)</f>
        <v>2646</v>
      </c>
      <c r="E177" s="406">
        <f t="shared" ref="E177:BP177" si="545">E176+BR176+EE176+GR176+JE176</f>
        <v>42</v>
      </c>
      <c r="F177" s="406">
        <f t="shared" si="545"/>
        <v>42</v>
      </c>
      <c r="G177" s="406">
        <f t="shared" si="545"/>
        <v>42</v>
      </c>
      <c r="H177" s="406">
        <f t="shared" si="545"/>
        <v>42</v>
      </c>
      <c r="I177" s="406">
        <f t="shared" si="545"/>
        <v>42</v>
      </c>
      <c r="J177" s="406">
        <f t="shared" si="545"/>
        <v>42</v>
      </c>
      <c r="K177" s="406">
        <f t="shared" si="545"/>
        <v>42</v>
      </c>
      <c r="L177" s="406">
        <f t="shared" si="545"/>
        <v>42</v>
      </c>
      <c r="M177" s="406">
        <f t="shared" si="545"/>
        <v>42</v>
      </c>
      <c r="N177" s="406">
        <f t="shared" si="545"/>
        <v>42</v>
      </c>
      <c r="O177" s="406">
        <f t="shared" si="545"/>
        <v>42</v>
      </c>
      <c r="P177" s="406">
        <f t="shared" si="545"/>
        <v>42</v>
      </c>
      <c r="Q177" s="406">
        <f t="shared" si="545"/>
        <v>42</v>
      </c>
      <c r="R177" s="406">
        <f t="shared" si="545"/>
        <v>42</v>
      </c>
      <c r="S177" s="406">
        <f t="shared" si="545"/>
        <v>42</v>
      </c>
      <c r="T177" s="406">
        <f t="shared" si="545"/>
        <v>42</v>
      </c>
      <c r="U177" s="406">
        <f t="shared" si="545"/>
        <v>42</v>
      </c>
      <c r="V177" s="406">
        <f t="shared" si="545"/>
        <v>42</v>
      </c>
      <c r="W177" s="406">
        <f t="shared" si="545"/>
        <v>42</v>
      </c>
      <c r="X177" s="406">
        <f t="shared" si="545"/>
        <v>42</v>
      </c>
      <c r="Y177" s="406">
        <f t="shared" si="545"/>
        <v>42</v>
      </c>
      <c r="Z177" s="406">
        <f t="shared" si="545"/>
        <v>42</v>
      </c>
      <c r="AA177" s="406">
        <f t="shared" si="545"/>
        <v>42</v>
      </c>
      <c r="AB177" s="406">
        <f t="shared" si="545"/>
        <v>42</v>
      </c>
      <c r="AC177" s="406">
        <f t="shared" si="545"/>
        <v>42</v>
      </c>
      <c r="AD177" s="406">
        <f t="shared" si="545"/>
        <v>42</v>
      </c>
      <c r="AE177" s="406">
        <f t="shared" si="545"/>
        <v>42</v>
      </c>
      <c r="AF177" s="406">
        <f t="shared" si="545"/>
        <v>42</v>
      </c>
      <c r="AG177" s="406">
        <f t="shared" si="545"/>
        <v>42</v>
      </c>
      <c r="AH177" s="406">
        <f t="shared" si="545"/>
        <v>42</v>
      </c>
      <c r="AI177" s="406">
        <f t="shared" si="545"/>
        <v>42</v>
      </c>
      <c r="AJ177" s="406">
        <f t="shared" si="545"/>
        <v>42</v>
      </c>
      <c r="AK177" s="406">
        <f t="shared" si="545"/>
        <v>42</v>
      </c>
      <c r="AL177" s="406">
        <f t="shared" si="545"/>
        <v>42</v>
      </c>
      <c r="AM177" s="406">
        <f t="shared" si="545"/>
        <v>42</v>
      </c>
      <c r="AN177" s="406">
        <f t="shared" si="545"/>
        <v>42</v>
      </c>
      <c r="AO177" s="406">
        <f t="shared" si="545"/>
        <v>42</v>
      </c>
      <c r="AP177" s="406">
        <f t="shared" si="545"/>
        <v>42</v>
      </c>
      <c r="AQ177" s="406">
        <f t="shared" si="545"/>
        <v>42</v>
      </c>
      <c r="AR177" s="406">
        <f t="shared" si="545"/>
        <v>42</v>
      </c>
      <c r="AS177" s="406">
        <f t="shared" si="545"/>
        <v>42</v>
      </c>
      <c r="AT177" s="406">
        <f t="shared" si="545"/>
        <v>42</v>
      </c>
      <c r="AU177" s="406">
        <f t="shared" si="545"/>
        <v>42</v>
      </c>
      <c r="AV177" s="406">
        <f t="shared" si="545"/>
        <v>42</v>
      </c>
      <c r="AW177" s="406">
        <f t="shared" si="545"/>
        <v>42</v>
      </c>
      <c r="AX177" s="406">
        <f t="shared" si="545"/>
        <v>42</v>
      </c>
      <c r="AY177" s="406">
        <f t="shared" si="545"/>
        <v>42</v>
      </c>
      <c r="AZ177" s="406">
        <f t="shared" si="545"/>
        <v>42</v>
      </c>
      <c r="BA177" s="406">
        <f t="shared" si="545"/>
        <v>42</v>
      </c>
      <c r="BB177" s="406">
        <f t="shared" si="545"/>
        <v>42</v>
      </c>
      <c r="BC177" s="406">
        <f t="shared" si="545"/>
        <v>42</v>
      </c>
      <c r="BD177" s="406">
        <f t="shared" si="545"/>
        <v>42</v>
      </c>
      <c r="BE177" s="406">
        <f t="shared" si="545"/>
        <v>42</v>
      </c>
      <c r="BF177" s="406">
        <f t="shared" si="545"/>
        <v>42</v>
      </c>
      <c r="BG177" s="406">
        <f t="shared" si="545"/>
        <v>42</v>
      </c>
      <c r="BH177" s="406">
        <f t="shared" si="545"/>
        <v>42</v>
      </c>
      <c r="BI177" s="406">
        <f t="shared" si="545"/>
        <v>42</v>
      </c>
      <c r="BJ177" s="406">
        <f t="shared" si="545"/>
        <v>42</v>
      </c>
      <c r="BK177" s="406">
        <f t="shared" si="545"/>
        <v>42</v>
      </c>
      <c r="BL177" s="406">
        <f t="shared" si="545"/>
        <v>42</v>
      </c>
      <c r="BM177" s="406">
        <f t="shared" si="545"/>
        <v>42</v>
      </c>
      <c r="BN177" s="406">
        <f t="shared" si="545"/>
        <v>42</v>
      </c>
      <c r="BO177" s="406">
        <f t="shared" si="545"/>
        <v>42</v>
      </c>
      <c r="BP177" s="406">
        <f t="shared" si="545"/>
        <v>42</v>
      </c>
      <c r="BQ177" s="406"/>
      <c r="BR177" s="406"/>
      <c r="BS177" s="406"/>
      <c r="BT177" s="406"/>
      <c r="BU177" s="406"/>
      <c r="BV177" s="406"/>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c r="DH177" s="406"/>
      <c r="DI177" s="406"/>
      <c r="DJ177" s="406"/>
      <c r="DK177" s="406"/>
      <c r="DL177" s="406"/>
      <c r="DM177" s="406"/>
      <c r="DN177" s="406"/>
      <c r="DO177" s="406"/>
      <c r="DP177" s="406"/>
      <c r="DQ177" s="406"/>
      <c r="DR177" s="406"/>
      <c r="DS177" s="406"/>
      <c r="DT177" s="406"/>
      <c r="DU177" s="406"/>
      <c r="DV177" s="406"/>
      <c r="DW177" s="406"/>
      <c r="DX177" s="406"/>
      <c r="DY177" s="406"/>
      <c r="DZ177" s="406"/>
      <c r="EA177" s="406"/>
      <c r="EB177" s="406"/>
      <c r="EC177" s="407"/>
      <c r="ED177" s="406"/>
      <c r="EE177" s="406"/>
      <c r="EF177" s="406"/>
      <c r="EG177" s="406"/>
      <c r="EH177" s="406"/>
      <c r="EI177" s="406"/>
      <c r="EJ177" s="406"/>
      <c r="EK177" s="406"/>
      <c r="EL177" s="406"/>
      <c r="EM177" s="406"/>
      <c r="EN177" s="406"/>
      <c r="EO177" s="406"/>
      <c r="EP177" s="406"/>
      <c r="EQ177" s="406"/>
      <c r="ER177" s="406"/>
      <c r="ES177" s="406"/>
      <c r="ET177" s="406"/>
      <c r="EU177" s="406"/>
      <c r="EV177" s="406"/>
      <c r="EW177" s="406"/>
      <c r="EX177" s="406"/>
      <c r="EY177" s="406"/>
      <c r="EZ177" s="406"/>
      <c r="FA177" s="406"/>
      <c r="FB177" s="406"/>
      <c r="FC177" s="406"/>
      <c r="FD177" s="406"/>
      <c r="FE177" s="406"/>
      <c r="FF177" s="406"/>
      <c r="FG177" s="406"/>
      <c r="FH177" s="406"/>
      <c r="FI177" s="406"/>
      <c r="FJ177" s="406"/>
      <c r="FK177" s="406"/>
      <c r="FL177" s="406"/>
      <c r="FM177" s="406"/>
      <c r="FN177" s="406"/>
      <c r="FO177" s="406"/>
      <c r="FP177" s="406"/>
      <c r="FQ177" s="406"/>
      <c r="FR177" s="406"/>
      <c r="FS177" s="406"/>
      <c r="FT177" s="406"/>
      <c r="FU177" s="406"/>
      <c r="FV177" s="406"/>
      <c r="FW177" s="406"/>
      <c r="FX177" s="406"/>
      <c r="FY177" s="406"/>
      <c r="FZ177" s="406"/>
      <c r="GA177" s="406"/>
      <c r="GB177" s="406"/>
      <c r="GC177" s="406"/>
      <c r="GD177" s="406"/>
      <c r="GE177" s="406"/>
      <c r="GF177" s="406"/>
      <c r="GG177" s="406"/>
      <c r="GH177" s="406"/>
      <c r="GI177" s="406"/>
      <c r="GJ177" s="406"/>
      <c r="GK177" s="406"/>
      <c r="GL177" s="406"/>
      <c r="GM177" s="406"/>
      <c r="GN177" s="406"/>
      <c r="GO177" s="406"/>
      <c r="GP177" s="406"/>
      <c r="GQ177" s="406"/>
      <c r="GR177" s="406"/>
      <c r="GS177" s="406"/>
      <c r="GT177" s="406"/>
      <c r="GU177" s="406"/>
      <c r="GV177" s="406"/>
      <c r="GW177" s="406"/>
      <c r="GX177" s="406"/>
      <c r="GY177" s="406"/>
      <c r="GZ177" s="406"/>
      <c r="HA177" s="406"/>
      <c r="HB177" s="406"/>
      <c r="HC177" s="406"/>
      <c r="HD177" s="406"/>
      <c r="HE177" s="406"/>
      <c r="HF177" s="406"/>
      <c r="HG177" s="406"/>
      <c r="HH177" s="406"/>
      <c r="HI177" s="406"/>
      <c r="HJ177" s="406"/>
      <c r="HK177" s="406"/>
      <c r="HL177" s="406"/>
      <c r="HM177" s="406"/>
      <c r="HN177" s="406"/>
      <c r="HO177" s="406"/>
      <c r="HP177" s="406"/>
      <c r="HQ177" s="406"/>
      <c r="HR177" s="406"/>
      <c r="HS177" s="406"/>
      <c r="HT177" s="406"/>
      <c r="HU177" s="406"/>
      <c r="HV177" s="406"/>
      <c r="HW177" s="406"/>
      <c r="HX177" s="406"/>
      <c r="HY177" s="406"/>
      <c r="HZ177" s="406"/>
      <c r="IA177" s="406"/>
      <c r="IB177" s="406"/>
      <c r="IC177" s="406"/>
      <c r="ID177" s="406"/>
      <c r="IE177" s="406"/>
      <c r="IF177" s="406"/>
      <c r="IG177" s="406"/>
      <c r="IH177" s="406"/>
      <c r="II177" s="406"/>
      <c r="IJ177" s="406"/>
      <c r="IK177" s="406"/>
      <c r="IL177" s="406"/>
      <c r="IM177" s="406"/>
      <c r="IN177" s="406"/>
      <c r="IO177" s="406"/>
      <c r="IP177" s="406"/>
      <c r="IQ177" s="406"/>
      <c r="IR177" s="406"/>
      <c r="IS177" s="406"/>
      <c r="IT177" s="406"/>
      <c r="IU177" s="406"/>
      <c r="IV177" s="406"/>
      <c r="IW177" s="406"/>
      <c r="IX177" s="406"/>
      <c r="IY177" s="406"/>
      <c r="IZ177" s="406"/>
      <c r="JA177" s="406"/>
      <c r="JB177" s="406"/>
      <c r="JC177" s="406"/>
      <c r="JD177" s="406"/>
      <c r="JE177" s="406"/>
      <c r="JF177" s="406"/>
      <c r="JG177" s="406"/>
      <c r="JH177" s="406"/>
      <c r="JI177" s="406"/>
      <c r="JJ177" s="406"/>
      <c r="JK177" s="406"/>
      <c r="JL177" s="406"/>
      <c r="JM177" s="406"/>
      <c r="JN177" s="406"/>
      <c r="JO177" s="406"/>
      <c r="JP177" s="406"/>
      <c r="JQ177" s="406"/>
      <c r="JR177" s="406"/>
      <c r="JS177" s="406"/>
      <c r="JT177" s="406"/>
      <c r="JU177" s="406"/>
      <c r="JV177" s="406"/>
      <c r="JW177" s="406"/>
      <c r="JX177" s="406"/>
      <c r="JY177" s="406"/>
      <c r="JZ177" s="406"/>
      <c r="KA177" s="406"/>
      <c r="KB177" s="406"/>
      <c r="KC177" s="406"/>
      <c r="KD177" s="406"/>
      <c r="KE177" s="406"/>
      <c r="KF177" s="406"/>
      <c r="KG177" s="406"/>
      <c r="KH177" s="406"/>
      <c r="KI177" s="406"/>
      <c r="KJ177" s="406"/>
      <c r="KK177" s="406"/>
      <c r="KL177" s="406"/>
      <c r="KM177" s="406"/>
      <c r="KN177" s="406"/>
      <c r="KO177" s="406"/>
      <c r="KP177" s="406"/>
      <c r="KQ177" s="406"/>
      <c r="KR177" s="406"/>
      <c r="KS177" s="406"/>
      <c r="KT177" s="406"/>
      <c r="KU177" s="406"/>
      <c r="KV177" s="406"/>
      <c r="KW177" s="406"/>
      <c r="KX177" s="406"/>
      <c r="KY177" s="406"/>
      <c r="KZ177" s="406"/>
      <c r="LA177" s="406"/>
      <c r="LB177" s="406"/>
      <c r="LC177" s="406"/>
      <c r="LD177" s="406"/>
      <c r="LE177" s="406"/>
      <c r="LF177" s="406"/>
      <c r="LG177" s="406"/>
      <c r="LH177" s="406"/>
      <c r="LI177" s="406"/>
      <c r="LJ177" s="406"/>
      <c r="LK177" s="406"/>
      <c r="LL177" s="406"/>
      <c r="LM177" s="406"/>
      <c r="LN177" s="406"/>
      <c r="LO177" s="406"/>
      <c r="LP177" s="406"/>
    </row>
    <row r="178">
      <c r="A178" s="331"/>
      <c r="B178" s="346"/>
      <c r="C178" s="346"/>
      <c r="D178" s="346"/>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c r="DO178" s="403"/>
      <c r="DP178" s="403"/>
      <c r="DQ178" s="403"/>
      <c r="DR178" s="403"/>
      <c r="DS178" s="403"/>
      <c r="DT178" s="403"/>
      <c r="DU178" s="403"/>
      <c r="DV178" s="403"/>
      <c r="DW178" s="403"/>
      <c r="DX178" s="403"/>
      <c r="DY178" s="403"/>
      <c r="DZ178" s="403"/>
      <c r="EA178" s="403"/>
      <c r="EB178" s="403"/>
      <c r="ED178" s="403"/>
      <c r="EE178" s="403"/>
      <c r="EF178" s="403"/>
      <c r="EG178" s="403"/>
      <c r="EH178" s="403"/>
      <c r="EI178" s="403"/>
      <c r="EJ178" s="403"/>
      <c r="EK178" s="403"/>
      <c r="EL178" s="403"/>
      <c r="EM178" s="403"/>
      <c r="EN178" s="403"/>
      <c r="EO178" s="403"/>
      <c r="EP178" s="403"/>
      <c r="EQ178" s="403"/>
      <c r="ER178" s="403"/>
      <c r="ES178" s="403"/>
      <c r="ET178" s="403"/>
      <c r="EU178" s="403"/>
      <c r="EV178" s="403"/>
      <c r="EW178" s="403"/>
      <c r="EX178" s="403"/>
      <c r="EY178" s="403"/>
      <c r="EZ178" s="403"/>
      <c r="FA178" s="403"/>
      <c r="FB178" s="403"/>
      <c r="FC178" s="403"/>
      <c r="FD178" s="403"/>
      <c r="FE178" s="403"/>
      <c r="FF178" s="403"/>
      <c r="FG178" s="403"/>
      <c r="FH178" s="403"/>
      <c r="FI178" s="403"/>
      <c r="FJ178" s="403"/>
      <c r="FK178" s="403"/>
      <c r="FL178" s="403"/>
      <c r="FM178" s="403"/>
      <c r="FN178" s="403"/>
      <c r="FO178" s="403"/>
      <c r="FP178" s="403"/>
      <c r="FQ178" s="403"/>
      <c r="FR178" s="403"/>
      <c r="FS178" s="403"/>
      <c r="FT178" s="403"/>
      <c r="FU178" s="403"/>
      <c r="FV178" s="403"/>
      <c r="FW178" s="403"/>
      <c r="FX178" s="403"/>
      <c r="FY178" s="403"/>
      <c r="FZ178" s="403"/>
      <c r="GA178" s="403"/>
      <c r="GB178" s="403"/>
      <c r="GC178" s="403"/>
      <c r="GD178" s="403"/>
      <c r="GE178" s="403"/>
      <c r="GF178" s="403"/>
      <c r="GG178" s="403"/>
      <c r="GH178" s="403"/>
      <c r="GI178" s="403"/>
      <c r="GJ178" s="403"/>
      <c r="GK178" s="403"/>
      <c r="GL178" s="403"/>
      <c r="GM178" s="403"/>
      <c r="GN178" s="403"/>
      <c r="GO178" s="403"/>
      <c r="GP178" s="403"/>
      <c r="GQ178" s="403"/>
      <c r="GR178" s="403"/>
      <c r="GS178" s="403"/>
      <c r="GT178" s="403"/>
      <c r="GU178" s="403"/>
      <c r="GV178" s="403"/>
      <c r="GW178" s="403"/>
      <c r="GX178" s="403"/>
      <c r="GY178" s="403"/>
      <c r="GZ178" s="403"/>
      <c r="HA178" s="403"/>
      <c r="HB178" s="403"/>
      <c r="HC178" s="403"/>
      <c r="HD178" s="403"/>
      <c r="HE178" s="403"/>
      <c r="HF178" s="403"/>
      <c r="HG178" s="403"/>
      <c r="HH178" s="403"/>
      <c r="HI178" s="403"/>
      <c r="HJ178" s="403"/>
      <c r="HK178" s="403"/>
      <c r="HL178" s="403"/>
      <c r="HM178" s="403"/>
      <c r="HN178" s="403"/>
      <c r="HO178" s="403"/>
      <c r="HP178" s="403"/>
      <c r="HQ178" s="403"/>
      <c r="HR178" s="403"/>
      <c r="HS178" s="403"/>
      <c r="HT178" s="403"/>
      <c r="HU178" s="403"/>
      <c r="HV178" s="403"/>
      <c r="HW178" s="403"/>
      <c r="HX178" s="403"/>
      <c r="HY178" s="403"/>
      <c r="HZ178" s="403"/>
      <c r="IA178" s="403"/>
      <c r="IB178" s="403"/>
      <c r="IC178" s="403"/>
      <c r="ID178" s="403"/>
      <c r="IE178" s="403"/>
      <c r="IF178" s="403"/>
      <c r="IG178" s="403"/>
      <c r="IH178" s="403"/>
      <c r="II178" s="403"/>
      <c r="IJ178" s="403"/>
      <c r="IK178" s="403"/>
      <c r="IL178" s="403"/>
      <c r="IM178" s="403"/>
      <c r="IN178" s="403"/>
      <c r="IO178" s="403"/>
      <c r="IP178" s="403"/>
      <c r="IQ178" s="403"/>
      <c r="IR178" s="403"/>
      <c r="IS178" s="403"/>
      <c r="IT178" s="403"/>
      <c r="IU178" s="403"/>
      <c r="IV178" s="403"/>
      <c r="IW178" s="403"/>
      <c r="IX178" s="403"/>
      <c r="IY178" s="403"/>
      <c r="IZ178" s="403"/>
      <c r="JA178" s="403"/>
      <c r="JB178" s="403"/>
      <c r="JC178" s="403"/>
      <c r="JD178" s="403"/>
      <c r="JE178" s="403"/>
      <c r="JF178" s="403"/>
      <c r="JG178" s="403"/>
      <c r="JH178" s="403"/>
      <c r="JI178" s="403"/>
      <c r="JJ178" s="403"/>
      <c r="JK178" s="403"/>
      <c r="JL178" s="403"/>
      <c r="JM178" s="403"/>
      <c r="JN178" s="403"/>
      <c r="JO178" s="403"/>
      <c r="JP178" s="403"/>
      <c r="JQ178" s="403"/>
      <c r="JR178" s="403"/>
      <c r="JS178" s="403"/>
      <c r="JT178" s="403"/>
      <c r="JU178" s="403"/>
      <c r="JV178" s="403"/>
      <c r="JW178" s="403"/>
      <c r="JX178" s="403"/>
      <c r="JY178" s="403"/>
      <c r="JZ178" s="403"/>
      <c r="KA178" s="403"/>
      <c r="KB178" s="403"/>
      <c r="KC178" s="403"/>
      <c r="KD178" s="403"/>
      <c r="KE178" s="403"/>
      <c r="KF178" s="403"/>
      <c r="KG178" s="403"/>
      <c r="KH178" s="403"/>
      <c r="KI178" s="403"/>
      <c r="KJ178" s="403"/>
      <c r="KK178" s="403"/>
      <c r="KL178" s="403"/>
      <c r="KM178" s="403"/>
      <c r="KN178" s="403"/>
      <c r="KO178" s="403"/>
      <c r="KP178" s="403"/>
      <c r="KQ178" s="403"/>
      <c r="KR178" s="403"/>
      <c r="KS178" s="403"/>
      <c r="KT178" s="403"/>
      <c r="KU178" s="403"/>
      <c r="KV178" s="403"/>
      <c r="KW178" s="403"/>
      <c r="KX178" s="403"/>
      <c r="KY178" s="403"/>
      <c r="KZ178" s="403"/>
      <c r="LA178" s="403"/>
      <c r="LB178" s="403"/>
      <c r="LC178" s="403"/>
      <c r="LD178" s="403"/>
      <c r="LE178" s="403"/>
      <c r="LF178" s="403"/>
      <c r="LG178" s="403"/>
      <c r="LH178" s="403"/>
      <c r="LI178" s="403"/>
      <c r="LJ178" s="403"/>
      <c r="LK178" s="403"/>
      <c r="LL178" s="403"/>
      <c r="LM178" s="403"/>
      <c r="LN178" s="403"/>
      <c r="LO178" s="403"/>
      <c r="LP178" s="403"/>
    </row>
    <row r="179">
      <c r="A179" s="331"/>
      <c r="B179" s="346"/>
      <c r="C179" s="346"/>
      <c r="D179" s="346"/>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c r="AA179" s="403"/>
      <c r="AB179" s="403"/>
      <c r="AC179" s="403"/>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Q179" s="403"/>
      <c r="BR179" s="403"/>
      <c r="BS179" s="403"/>
      <c r="BT179" s="403"/>
      <c r="BU179" s="403"/>
      <c r="BV179" s="403"/>
      <c r="BW179" s="403"/>
      <c r="BX179" s="403"/>
      <c r="BY179" s="403"/>
      <c r="BZ179" s="403"/>
      <c r="CA179" s="403"/>
      <c r="CB179" s="403"/>
      <c r="CC179" s="403"/>
      <c r="CD179" s="403"/>
      <c r="CE179" s="403"/>
      <c r="CF179" s="403"/>
      <c r="CG179" s="403"/>
      <c r="CH179" s="403"/>
      <c r="CI179" s="403"/>
      <c r="CJ179" s="403"/>
      <c r="CK179" s="403"/>
      <c r="CL179" s="403"/>
      <c r="CM179" s="403"/>
      <c r="CN179" s="403"/>
      <c r="CO179" s="403"/>
      <c r="CP179" s="403"/>
      <c r="CQ179" s="403"/>
      <c r="CR179" s="403"/>
      <c r="CS179" s="403"/>
      <c r="CT179" s="403"/>
      <c r="CU179" s="403"/>
      <c r="CV179" s="403"/>
      <c r="CW179" s="403"/>
      <c r="CX179" s="403"/>
      <c r="CY179" s="403"/>
      <c r="CZ179" s="403"/>
      <c r="DA179" s="403"/>
      <c r="DB179" s="403"/>
      <c r="DC179" s="403"/>
      <c r="DD179" s="403"/>
      <c r="DE179" s="403"/>
      <c r="DF179" s="403"/>
      <c r="DG179" s="403"/>
      <c r="DH179" s="403"/>
      <c r="DI179" s="403"/>
      <c r="DJ179" s="403"/>
      <c r="DK179" s="403"/>
      <c r="DL179" s="403"/>
      <c r="DM179" s="403"/>
      <c r="DN179" s="403"/>
      <c r="DO179" s="403"/>
      <c r="DP179" s="403"/>
      <c r="DQ179" s="403"/>
      <c r="DR179" s="403"/>
      <c r="DS179" s="403"/>
      <c r="DT179" s="403"/>
      <c r="DU179" s="403"/>
      <c r="DV179" s="403"/>
      <c r="DW179" s="403"/>
      <c r="DX179" s="403"/>
      <c r="DY179" s="403"/>
      <c r="DZ179" s="403"/>
      <c r="EA179" s="403"/>
      <c r="EB179" s="403"/>
      <c r="ED179" s="403"/>
      <c r="EE179" s="403"/>
      <c r="EF179" s="403"/>
      <c r="EG179" s="403"/>
      <c r="EH179" s="403"/>
      <c r="EI179" s="403"/>
      <c r="EJ179" s="403"/>
      <c r="EK179" s="403"/>
      <c r="EL179" s="403"/>
      <c r="EM179" s="403"/>
      <c r="EN179" s="403"/>
      <c r="EO179" s="403"/>
      <c r="EP179" s="403"/>
      <c r="EQ179" s="403"/>
      <c r="ER179" s="403"/>
      <c r="ES179" s="403"/>
      <c r="ET179" s="403"/>
      <c r="EU179" s="403"/>
      <c r="EV179" s="403"/>
      <c r="EW179" s="403"/>
      <c r="EX179" s="403"/>
      <c r="EY179" s="403"/>
      <c r="EZ179" s="403"/>
      <c r="FA179" s="403"/>
      <c r="FB179" s="403"/>
      <c r="FC179" s="403"/>
      <c r="FD179" s="403"/>
      <c r="FE179" s="403"/>
      <c r="FF179" s="403"/>
      <c r="FG179" s="403"/>
      <c r="FH179" s="403"/>
      <c r="FI179" s="403"/>
      <c r="FJ179" s="403"/>
      <c r="FK179" s="403"/>
      <c r="FL179" s="403"/>
      <c r="FM179" s="403"/>
      <c r="FN179" s="403"/>
      <c r="FO179" s="403"/>
      <c r="FP179" s="403"/>
      <c r="FQ179" s="403"/>
      <c r="FR179" s="403"/>
      <c r="FS179" s="403"/>
      <c r="FT179" s="403"/>
      <c r="FU179" s="403"/>
      <c r="FV179" s="403"/>
      <c r="FW179" s="403"/>
      <c r="FX179" s="403"/>
      <c r="FY179" s="403"/>
      <c r="FZ179" s="403"/>
      <c r="GA179" s="403"/>
      <c r="GB179" s="403"/>
      <c r="GC179" s="403"/>
      <c r="GD179" s="403"/>
      <c r="GE179" s="403"/>
      <c r="GF179" s="403"/>
      <c r="GG179" s="403"/>
      <c r="GH179" s="403"/>
      <c r="GI179" s="403"/>
      <c r="GJ179" s="403"/>
      <c r="GK179" s="403"/>
      <c r="GL179" s="403"/>
      <c r="GM179" s="403"/>
      <c r="GN179" s="403"/>
      <c r="GO179" s="403"/>
      <c r="GP179" s="403"/>
      <c r="GQ179" s="403"/>
      <c r="GR179" s="403"/>
      <c r="GS179" s="403"/>
      <c r="GT179" s="403"/>
      <c r="GU179" s="403"/>
      <c r="GV179" s="403"/>
      <c r="GW179" s="403"/>
      <c r="GX179" s="403"/>
      <c r="GY179" s="403"/>
      <c r="GZ179" s="403"/>
      <c r="HA179" s="403"/>
      <c r="HB179" s="403"/>
      <c r="HC179" s="403"/>
      <c r="HD179" s="403"/>
      <c r="HE179" s="403"/>
      <c r="HF179" s="403"/>
      <c r="HG179" s="403"/>
      <c r="HH179" s="403"/>
      <c r="HI179" s="403"/>
      <c r="HJ179" s="403"/>
      <c r="HK179" s="403"/>
      <c r="HL179" s="403"/>
      <c r="HM179" s="403"/>
      <c r="HN179" s="403"/>
      <c r="HO179" s="403"/>
      <c r="HP179" s="403"/>
      <c r="HQ179" s="403"/>
      <c r="HR179" s="403"/>
      <c r="HS179" s="403"/>
      <c r="HT179" s="403"/>
      <c r="HU179" s="403"/>
      <c r="HV179" s="403"/>
      <c r="HW179" s="403"/>
      <c r="HX179" s="403"/>
      <c r="HY179" s="403"/>
      <c r="HZ179" s="403"/>
      <c r="IA179" s="403"/>
      <c r="IB179" s="403"/>
      <c r="IC179" s="403"/>
      <c r="ID179" s="403"/>
      <c r="IE179" s="403"/>
      <c r="IF179" s="403"/>
      <c r="IG179" s="403"/>
      <c r="IH179" s="403"/>
      <c r="II179" s="403"/>
      <c r="IJ179" s="403"/>
      <c r="IK179" s="403"/>
      <c r="IL179" s="403"/>
      <c r="IM179" s="403"/>
      <c r="IN179" s="403"/>
      <c r="IO179" s="403"/>
      <c r="IP179" s="403"/>
      <c r="IQ179" s="403"/>
      <c r="IR179" s="403"/>
      <c r="IS179" s="403"/>
      <c r="IT179" s="403"/>
      <c r="IU179" s="403"/>
      <c r="IV179" s="403"/>
      <c r="IW179" s="403"/>
      <c r="IX179" s="403"/>
      <c r="IY179" s="403"/>
      <c r="IZ179" s="403"/>
      <c r="JA179" s="403"/>
      <c r="JB179" s="403"/>
      <c r="JC179" s="403"/>
      <c r="JD179" s="403"/>
      <c r="JE179" s="403"/>
      <c r="JF179" s="403"/>
      <c r="JG179" s="403"/>
      <c r="JH179" s="403"/>
      <c r="JI179" s="403"/>
      <c r="JJ179" s="403"/>
      <c r="JK179" s="403"/>
      <c r="JL179" s="403"/>
      <c r="JM179" s="403"/>
      <c r="JN179" s="403"/>
      <c r="JO179" s="403"/>
      <c r="JP179" s="403"/>
      <c r="JQ179" s="403"/>
      <c r="JR179" s="403"/>
      <c r="JS179" s="403"/>
      <c r="JT179" s="403"/>
      <c r="JU179" s="403"/>
      <c r="JV179" s="403"/>
      <c r="JW179" s="403"/>
      <c r="JX179" s="403"/>
      <c r="JY179" s="403"/>
      <c r="JZ179" s="403"/>
      <c r="KA179" s="403"/>
      <c r="KB179" s="403"/>
      <c r="KC179" s="403"/>
      <c r="KD179" s="403"/>
      <c r="KE179" s="403"/>
      <c r="KF179" s="403"/>
      <c r="KG179" s="403"/>
      <c r="KH179" s="403"/>
      <c r="KI179" s="403"/>
      <c r="KJ179" s="403"/>
      <c r="KK179" s="403"/>
      <c r="KL179" s="403"/>
      <c r="KM179" s="403"/>
      <c r="KN179" s="403"/>
      <c r="KO179" s="403"/>
      <c r="KP179" s="403"/>
      <c r="KQ179" s="403"/>
      <c r="KR179" s="403"/>
      <c r="KS179" s="403"/>
      <c r="KT179" s="403"/>
      <c r="KU179" s="403"/>
      <c r="KV179" s="403"/>
      <c r="KW179" s="403"/>
      <c r="KX179" s="403"/>
      <c r="KY179" s="403"/>
      <c r="KZ179" s="403"/>
      <c r="LA179" s="403"/>
      <c r="LB179" s="403"/>
      <c r="LC179" s="403"/>
      <c r="LD179" s="403"/>
      <c r="LE179" s="403"/>
      <c r="LF179" s="403"/>
      <c r="LG179" s="403"/>
      <c r="LH179" s="403"/>
      <c r="LI179" s="403"/>
      <c r="LJ179" s="403"/>
      <c r="LK179" s="403"/>
      <c r="LL179" s="403"/>
      <c r="LM179" s="403"/>
      <c r="LN179" s="403"/>
      <c r="LO179" s="403"/>
      <c r="LP179" s="403"/>
    </row>
    <row r="180">
      <c r="A180" s="410" t="s">
        <v>321</v>
      </c>
      <c r="F180" s="411"/>
      <c r="G180" s="411"/>
      <c r="H180" s="411"/>
      <c r="I180" s="411"/>
      <c r="J180" s="411"/>
      <c r="K180" s="411"/>
      <c r="L180" s="411"/>
      <c r="M180" s="411"/>
      <c r="N180" s="411"/>
      <c r="O180" s="411"/>
      <c r="P180" s="411"/>
      <c r="Q180" s="411"/>
      <c r="R180" s="411"/>
      <c r="S180" s="411"/>
      <c r="T180" s="411"/>
      <c r="U180" s="411"/>
      <c r="V180" s="411"/>
      <c r="W180" s="411"/>
      <c r="X180" s="411"/>
      <c r="Y180" s="411"/>
      <c r="Z180" s="411"/>
      <c r="AA180" s="411"/>
      <c r="AB180" s="411"/>
      <c r="AC180" s="411"/>
      <c r="AD180" s="411"/>
      <c r="AE180" s="411"/>
      <c r="AF180" s="411"/>
      <c r="AG180" s="411"/>
      <c r="AH180" s="411"/>
      <c r="AI180" s="411"/>
      <c r="AJ180" s="411"/>
      <c r="AK180" s="411"/>
      <c r="AL180" s="411"/>
      <c r="AM180" s="411"/>
      <c r="AN180" s="411"/>
      <c r="AO180" s="411"/>
      <c r="AP180" s="411"/>
      <c r="AQ180" s="411"/>
      <c r="AR180" s="411"/>
      <c r="AS180" s="411"/>
      <c r="AT180" s="411"/>
      <c r="AU180" s="411"/>
      <c r="AV180" s="411"/>
      <c r="AW180" s="411"/>
      <c r="AX180" s="411"/>
      <c r="AY180" s="411"/>
      <c r="AZ180" s="411"/>
      <c r="BA180" s="411"/>
      <c r="BB180" s="411"/>
      <c r="BC180" s="411"/>
      <c r="BD180" s="411"/>
      <c r="BE180" s="411"/>
      <c r="BF180" s="411"/>
      <c r="BG180" s="411"/>
      <c r="BH180" s="411"/>
      <c r="BI180" s="411"/>
      <c r="BJ180" s="411"/>
      <c r="BK180" s="411"/>
      <c r="BL180" s="411"/>
      <c r="BM180" s="411"/>
      <c r="BN180" s="411"/>
      <c r="BO180" s="411"/>
      <c r="BP180" s="412"/>
      <c r="BQ180" s="411"/>
      <c r="BR180" s="411"/>
      <c r="BS180" s="411"/>
      <c r="BT180" s="411"/>
      <c r="BU180" s="411"/>
      <c r="BV180" s="411"/>
      <c r="BW180" s="411"/>
      <c r="BX180" s="411"/>
      <c r="BY180" s="411"/>
      <c r="BZ180" s="411"/>
      <c r="CA180" s="411"/>
      <c r="CB180" s="411"/>
      <c r="CC180" s="411"/>
      <c r="CD180" s="411"/>
      <c r="CE180" s="411"/>
      <c r="CF180" s="411"/>
      <c r="CG180" s="411"/>
      <c r="CH180" s="411"/>
      <c r="CI180" s="411"/>
      <c r="CJ180" s="411"/>
      <c r="CK180" s="411"/>
      <c r="CL180" s="411"/>
      <c r="CM180" s="411"/>
      <c r="CN180" s="411"/>
      <c r="CO180" s="411"/>
      <c r="CP180" s="411"/>
      <c r="CQ180" s="411"/>
      <c r="CR180" s="411"/>
      <c r="CS180" s="411"/>
      <c r="CT180" s="411"/>
      <c r="CU180" s="411"/>
      <c r="CV180" s="411"/>
      <c r="CW180" s="411"/>
      <c r="CX180" s="411"/>
      <c r="CY180" s="411"/>
      <c r="CZ180" s="411"/>
      <c r="DA180" s="411"/>
      <c r="DB180" s="411"/>
      <c r="DC180" s="411"/>
      <c r="DD180" s="411"/>
      <c r="DE180" s="411"/>
      <c r="DF180" s="411"/>
      <c r="DG180" s="411"/>
      <c r="DH180" s="411"/>
      <c r="DI180" s="411"/>
      <c r="DJ180" s="411"/>
      <c r="DK180" s="411"/>
      <c r="DL180" s="411"/>
      <c r="DM180" s="411"/>
      <c r="DN180" s="411"/>
      <c r="DO180" s="411"/>
      <c r="DP180" s="411"/>
      <c r="DQ180" s="411"/>
      <c r="DR180" s="411"/>
      <c r="DS180" s="411"/>
      <c r="DT180" s="411"/>
      <c r="DU180" s="411"/>
      <c r="DV180" s="411"/>
      <c r="DW180" s="411"/>
      <c r="DX180" s="411"/>
      <c r="DY180" s="411"/>
      <c r="DZ180" s="411"/>
      <c r="EA180" s="411"/>
      <c r="EB180" s="411"/>
      <c r="EC180" s="412"/>
      <c r="ED180" s="411"/>
      <c r="EE180" s="411"/>
      <c r="EF180" s="411"/>
      <c r="EG180" s="411"/>
      <c r="EH180" s="411"/>
      <c r="EI180" s="411"/>
      <c r="EJ180" s="411"/>
      <c r="EK180" s="411"/>
      <c r="EL180" s="411"/>
      <c r="EM180" s="411"/>
      <c r="EN180" s="411"/>
      <c r="EO180" s="411"/>
      <c r="EP180" s="411"/>
      <c r="EQ180" s="411"/>
      <c r="ER180" s="411"/>
      <c r="ES180" s="411"/>
      <c r="ET180" s="411"/>
      <c r="EU180" s="411"/>
      <c r="EV180" s="411"/>
      <c r="EW180" s="411"/>
      <c r="EX180" s="411"/>
      <c r="EY180" s="411"/>
      <c r="EZ180" s="411"/>
      <c r="FA180" s="411"/>
      <c r="FB180" s="411"/>
      <c r="FC180" s="411"/>
      <c r="FD180" s="411"/>
      <c r="FE180" s="411"/>
      <c r="FF180" s="411"/>
      <c r="FG180" s="411"/>
      <c r="FH180" s="411"/>
      <c r="FI180" s="411"/>
      <c r="FJ180" s="411"/>
      <c r="FK180" s="411"/>
      <c r="FL180" s="411"/>
      <c r="FM180" s="411"/>
      <c r="FN180" s="411"/>
      <c r="FO180" s="411"/>
      <c r="FP180" s="411"/>
      <c r="FQ180" s="411"/>
      <c r="FR180" s="411"/>
      <c r="FS180" s="411"/>
      <c r="FT180" s="411"/>
      <c r="FU180" s="411"/>
      <c r="FV180" s="411"/>
      <c r="FW180" s="411"/>
      <c r="FX180" s="411"/>
      <c r="FY180" s="411"/>
      <c r="FZ180" s="411"/>
      <c r="GA180" s="411"/>
      <c r="GB180" s="411"/>
      <c r="GC180" s="411"/>
      <c r="GD180" s="411"/>
      <c r="GE180" s="411"/>
      <c r="GF180" s="411"/>
      <c r="GG180" s="411"/>
      <c r="GH180" s="411"/>
      <c r="GI180" s="411"/>
      <c r="GJ180" s="411"/>
      <c r="GK180" s="411"/>
      <c r="GL180" s="411"/>
      <c r="GM180" s="411"/>
      <c r="GN180" s="411"/>
      <c r="GO180" s="411"/>
      <c r="GP180" s="411"/>
      <c r="GQ180" s="411"/>
      <c r="GR180" s="411"/>
      <c r="GS180" s="411"/>
      <c r="GT180" s="411"/>
      <c r="GU180" s="411"/>
      <c r="GV180" s="411"/>
      <c r="GW180" s="411"/>
      <c r="GX180" s="411"/>
      <c r="GY180" s="411"/>
      <c r="GZ180" s="411"/>
      <c r="HA180" s="411"/>
      <c r="HB180" s="411"/>
      <c r="HC180" s="411"/>
      <c r="HD180" s="411"/>
      <c r="HE180" s="411"/>
      <c r="HF180" s="411"/>
      <c r="HG180" s="411"/>
      <c r="HH180" s="411"/>
      <c r="HI180" s="411"/>
      <c r="HJ180" s="411"/>
      <c r="HK180" s="411"/>
      <c r="HL180" s="411"/>
      <c r="HM180" s="411"/>
      <c r="HN180" s="411"/>
      <c r="HO180" s="411"/>
      <c r="HP180" s="411"/>
      <c r="HQ180" s="411"/>
      <c r="HR180" s="411"/>
      <c r="HS180" s="411"/>
      <c r="HT180" s="411"/>
      <c r="HU180" s="411"/>
      <c r="HV180" s="411"/>
      <c r="HW180" s="411"/>
      <c r="HX180" s="411"/>
      <c r="HY180" s="411"/>
      <c r="HZ180" s="411"/>
      <c r="IA180" s="411"/>
      <c r="IB180" s="411"/>
      <c r="IC180" s="411"/>
      <c r="ID180" s="411"/>
      <c r="IE180" s="411"/>
      <c r="IF180" s="411"/>
      <c r="IG180" s="411"/>
      <c r="IH180" s="411"/>
      <c r="II180" s="411"/>
      <c r="IJ180" s="411"/>
      <c r="IK180" s="411"/>
      <c r="IL180" s="411"/>
      <c r="IM180" s="411"/>
      <c r="IN180" s="411"/>
      <c r="IO180" s="411"/>
      <c r="IP180" s="411"/>
      <c r="IQ180" s="411"/>
      <c r="IR180" s="411"/>
      <c r="IS180" s="411"/>
      <c r="IT180" s="411"/>
      <c r="IU180" s="411"/>
      <c r="IV180" s="411"/>
      <c r="IW180" s="411"/>
      <c r="IX180" s="411"/>
      <c r="IY180" s="411"/>
      <c r="IZ180" s="411"/>
      <c r="JA180" s="411"/>
      <c r="JB180" s="411"/>
      <c r="JC180" s="411"/>
      <c r="JD180" s="411"/>
      <c r="JE180" s="411"/>
      <c r="JF180" s="411"/>
      <c r="JG180" s="411"/>
      <c r="JH180" s="411"/>
      <c r="JI180" s="411"/>
      <c r="JJ180" s="411"/>
      <c r="JK180" s="411"/>
      <c r="JL180" s="411"/>
      <c r="JM180" s="411"/>
      <c r="JN180" s="411"/>
      <c r="JO180" s="411"/>
      <c r="JP180" s="411"/>
      <c r="JQ180" s="411"/>
      <c r="JR180" s="411"/>
      <c r="JS180" s="411"/>
      <c r="JT180" s="411"/>
      <c r="JU180" s="411"/>
      <c r="JV180" s="411"/>
      <c r="JW180" s="411"/>
      <c r="JX180" s="411"/>
      <c r="JY180" s="411"/>
      <c r="JZ180" s="411"/>
      <c r="KA180" s="411"/>
      <c r="KB180" s="411"/>
      <c r="KC180" s="411"/>
      <c r="KD180" s="411"/>
      <c r="KE180" s="411"/>
      <c r="KF180" s="411"/>
      <c r="KG180" s="411"/>
      <c r="KH180" s="411"/>
      <c r="KI180" s="411"/>
      <c r="KJ180" s="411"/>
      <c r="KK180" s="411"/>
      <c r="KL180" s="411"/>
      <c r="KM180" s="411"/>
      <c r="KN180" s="411"/>
      <c r="KO180" s="411"/>
      <c r="KP180" s="411"/>
      <c r="KQ180" s="411"/>
      <c r="KR180" s="411"/>
      <c r="KS180" s="411"/>
      <c r="KT180" s="411"/>
      <c r="KU180" s="411"/>
      <c r="KV180" s="411"/>
      <c r="KW180" s="411"/>
      <c r="KX180" s="411"/>
      <c r="KY180" s="411"/>
      <c r="KZ180" s="411"/>
      <c r="LA180" s="411"/>
      <c r="LB180" s="411"/>
      <c r="LC180" s="411"/>
      <c r="LD180" s="411"/>
      <c r="LE180" s="411"/>
      <c r="LF180" s="411"/>
      <c r="LG180" s="411"/>
      <c r="LH180" s="411"/>
      <c r="LI180" s="411"/>
      <c r="LJ180" s="411"/>
      <c r="LK180" s="411"/>
      <c r="LL180" s="411"/>
      <c r="LM180" s="411"/>
      <c r="LN180" s="411"/>
      <c r="LO180" s="411"/>
      <c r="LP180" s="411"/>
    </row>
    <row r="181">
      <c r="A181" s="331"/>
      <c r="B181" s="346"/>
      <c r="C181" s="346"/>
      <c r="D181" s="346"/>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D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3"/>
      <c r="FG181" s="403"/>
      <c r="FH181" s="403"/>
      <c r="FI181" s="403"/>
      <c r="FJ181" s="403"/>
      <c r="FK181" s="403"/>
      <c r="FL181" s="403"/>
      <c r="FM181" s="403"/>
      <c r="FN181" s="403"/>
      <c r="FO181" s="403"/>
      <c r="FP181" s="403"/>
      <c r="FQ181" s="403"/>
      <c r="FR181" s="403"/>
      <c r="FS181" s="403"/>
      <c r="FT181" s="403"/>
      <c r="FU181" s="403"/>
      <c r="FV181" s="403"/>
      <c r="FW181" s="403"/>
      <c r="FX181" s="403"/>
      <c r="FY181" s="403"/>
      <c r="FZ181" s="403"/>
      <c r="GA181" s="403"/>
      <c r="GB181" s="403"/>
      <c r="GC181" s="403"/>
      <c r="GD181" s="403"/>
      <c r="GE181" s="403"/>
      <c r="GF181" s="403"/>
      <c r="GG181" s="403"/>
      <c r="GH181" s="403"/>
      <c r="GI181" s="403"/>
      <c r="GJ181" s="403"/>
      <c r="GK181" s="403"/>
      <c r="GL181" s="403"/>
      <c r="GM181" s="403"/>
      <c r="GN181" s="403"/>
      <c r="GO181" s="403"/>
      <c r="GP181" s="403"/>
      <c r="GQ181" s="403"/>
      <c r="GR181" s="403"/>
      <c r="GS181" s="403"/>
      <c r="GT181" s="403"/>
      <c r="GU181" s="403"/>
      <c r="GV181" s="403"/>
      <c r="GW181" s="403"/>
      <c r="GX181" s="403"/>
      <c r="GY181" s="403"/>
      <c r="GZ181" s="403"/>
      <c r="HA181" s="403"/>
      <c r="HB181" s="403"/>
      <c r="HC181" s="403"/>
      <c r="HD181" s="403"/>
      <c r="HE181" s="403"/>
      <c r="HF181" s="403"/>
      <c r="HG181" s="403"/>
      <c r="HH181" s="403"/>
      <c r="HI181" s="403"/>
      <c r="HJ181" s="403"/>
      <c r="HK181" s="403"/>
      <c r="HL181" s="403"/>
      <c r="HM181" s="403"/>
      <c r="HN181" s="403"/>
      <c r="HO181" s="403"/>
      <c r="HP181" s="403"/>
      <c r="HQ181" s="403"/>
      <c r="HR181" s="403"/>
      <c r="HS181" s="403"/>
      <c r="HT181" s="403"/>
      <c r="HU181" s="403"/>
      <c r="HV181" s="403"/>
      <c r="HW181" s="403"/>
      <c r="HX181" s="403"/>
      <c r="HY181" s="403"/>
      <c r="HZ181" s="403"/>
      <c r="IA181" s="403"/>
      <c r="IB181" s="403"/>
      <c r="IC181" s="403"/>
      <c r="ID181" s="403"/>
      <c r="IE181" s="403"/>
      <c r="IF181" s="403"/>
      <c r="IG181" s="403"/>
      <c r="IH181" s="403"/>
      <c r="II181" s="403"/>
      <c r="IJ181" s="403"/>
      <c r="IK181" s="403"/>
      <c r="IL181" s="403"/>
      <c r="IM181" s="403"/>
      <c r="IN181" s="403"/>
      <c r="IO181" s="403"/>
      <c r="IP181" s="403"/>
      <c r="IQ181" s="403"/>
      <c r="IR181" s="403"/>
      <c r="IS181" s="403"/>
      <c r="IT181" s="403"/>
      <c r="IU181" s="403"/>
      <c r="IV181" s="403"/>
      <c r="IW181" s="403"/>
      <c r="IX181" s="403"/>
      <c r="IY181" s="403"/>
      <c r="IZ181" s="403"/>
      <c r="JA181" s="403"/>
      <c r="JB181" s="403"/>
      <c r="JC181" s="403"/>
      <c r="JD181" s="403"/>
      <c r="JE181" s="403"/>
      <c r="JF181" s="403"/>
      <c r="JG181" s="403"/>
      <c r="JH181" s="403"/>
      <c r="JI181" s="403"/>
      <c r="JJ181" s="403"/>
      <c r="JK181" s="403"/>
      <c r="JL181" s="403"/>
      <c r="JM181" s="403"/>
      <c r="JN181" s="403"/>
      <c r="JO181" s="403"/>
      <c r="JP181" s="403"/>
      <c r="JQ181" s="403"/>
      <c r="JR181" s="403"/>
      <c r="JS181" s="403"/>
      <c r="JT181" s="403"/>
      <c r="JU181" s="403"/>
      <c r="JV181" s="403"/>
      <c r="JW181" s="403"/>
      <c r="JX181" s="403"/>
      <c r="JY181" s="403"/>
      <c r="JZ181" s="403"/>
      <c r="KA181" s="403"/>
      <c r="KB181" s="403"/>
      <c r="KC181" s="403"/>
      <c r="KD181" s="403"/>
      <c r="KE181" s="403"/>
      <c r="KF181" s="403"/>
      <c r="KG181" s="403"/>
      <c r="KH181" s="403"/>
      <c r="KI181" s="403"/>
      <c r="KJ181" s="403"/>
      <c r="KK181" s="403"/>
      <c r="KL181" s="403"/>
      <c r="KM181" s="403"/>
      <c r="KN181" s="403"/>
      <c r="KO181" s="403"/>
      <c r="KP181" s="403"/>
      <c r="KQ181" s="403"/>
      <c r="KR181" s="403"/>
      <c r="KS181" s="403"/>
      <c r="KT181" s="403"/>
      <c r="KU181" s="403"/>
      <c r="KV181" s="403"/>
      <c r="KW181" s="403"/>
      <c r="KX181" s="403"/>
      <c r="KY181" s="403"/>
      <c r="KZ181" s="403"/>
      <c r="LA181" s="403"/>
      <c r="LB181" s="403"/>
      <c r="LC181" s="403"/>
      <c r="LD181" s="403"/>
      <c r="LE181" s="403"/>
      <c r="LF181" s="403"/>
      <c r="LG181" s="403"/>
      <c r="LH181" s="403"/>
      <c r="LI181" s="403"/>
      <c r="LJ181" s="403"/>
      <c r="LK181" s="403"/>
      <c r="LL181" s="403"/>
      <c r="LM181" s="403"/>
      <c r="LN181" s="403"/>
      <c r="LO181" s="403"/>
      <c r="LP181" s="403"/>
    </row>
    <row r="182">
      <c r="A182" s="331"/>
      <c r="B182" s="346"/>
      <c r="C182" s="346"/>
      <c r="D182" s="346"/>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Q182" s="403"/>
      <c r="BR182" s="403"/>
      <c r="BS182" s="403"/>
      <c r="BT182" s="403"/>
      <c r="BU182" s="403"/>
      <c r="BV182" s="403"/>
      <c r="BW182" s="403"/>
      <c r="BX182" s="403"/>
      <c r="BY182" s="403"/>
      <c r="BZ182" s="403"/>
      <c r="CA182" s="403"/>
      <c r="CB182" s="403"/>
      <c r="CC182" s="403"/>
      <c r="CD182" s="403"/>
      <c r="CE182" s="403"/>
      <c r="CF182" s="403"/>
      <c r="CG182" s="403"/>
      <c r="CH182" s="403"/>
      <c r="CI182" s="403"/>
      <c r="CJ182" s="403"/>
      <c r="CK182" s="403"/>
      <c r="CL182" s="403"/>
      <c r="CM182" s="403"/>
      <c r="CN182" s="403"/>
      <c r="CO182" s="403"/>
      <c r="CP182" s="403"/>
      <c r="CQ182" s="403"/>
      <c r="CR182" s="403"/>
      <c r="CS182" s="403"/>
      <c r="CT182" s="403"/>
      <c r="CU182" s="403"/>
      <c r="CV182" s="403"/>
      <c r="CW182" s="403"/>
      <c r="CX182" s="403"/>
      <c r="CY182" s="403"/>
      <c r="CZ182" s="403"/>
      <c r="DA182" s="403"/>
      <c r="DB182" s="403"/>
      <c r="DC182" s="403"/>
      <c r="DD182" s="403"/>
      <c r="DE182" s="403"/>
      <c r="DF182" s="403"/>
      <c r="DG182" s="403"/>
      <c r="DH182" s="403"/>
      <c r="DI182" s="403"/>
      <c r="DJ182" s="403"/>
      <c r="DK182" s="403"/>
      <c r="DL182" s="403"/>
      <c r="DM182" s="403"/>
      <c r="DN182" s="403"/>
      <c r="DO182" s="403"/>
      <c r="DP182" s="403"/>
      <c r="DQ182" s="403"/>
      <c r="DR182" s="403"/>
      <c r="DS182" s="403"/>
      <c r="DT182" s="403"/>
      <c r="DU182" s="403"/>
      <c r="DV182" s="403"/>
      <c r="DW182" s="403"/>
      <c r="DX182" s="403"/>
      <c r="DY182" s="403"/>
      <c r="DZ182" s="403"/>
      <c r="EA182" s="403"/>
      <c r="EB182" s="403"/>
      <c r="ED182" s="403"/>
      <c r="EE182" s="403"/>
      <c r="EF182" s="403"/>
      <c r="EG182" s="403"/>
      <c r="EH182" s="403"/>
      <c r="EI182" s="403"/>
      <c r="EJ182" s="403"/>
      <c r="EK182" s="403"/>
      <c r="EL182" s="403"/>
      <c r="EM182" s="403"/>
      <c r="EN182" s="403"/>
      <c r="EO182" s="403"/>
      <c r="EP182" s="403"/>
      <c r="EQ182" s="403"/>
      <c r="ER182" s="403"/>
      <c r="ES182" s="403"/>
      <c r="ET182" s="403"/>
      <c r="EU182" s="403"/>
      <c r="EV182" s="403"/>
      <c r="EW182" s="403"/>
      <c r="EX182" s="403"/>
      <c r="EY182" s="403"/>
      <c r="EZ182" s="403"/>
      <c r="FA182" s="403"/>
      <c r="FB182" s="403"/>
      <c r="FC182" s="403"/>
      <c r="FD182" s="403"/>
      <c r="FE182" s="403"/>
      <c r="FF182" s="403"/>
      <c r="FG182" s="403"/>
      <c r="FH182" s="403"/>
      <c r="FI182" s="403"/>
      <c r="FJ182" s="403"/>
      <c r="FK182" s="403"/>
      <c r="FL182" s="403"/>
      <c r="FM182" s="403"/>
      <c r="FN182" s="403"/>
      <c r="FO182" s="403"/>
      <c r="FP182" s="403"/>
      <c r="FQ182" s="403"/>
      <c r="FR182" s="403"/>
      <c r="FS182" s="403"/>
      <c r="FT182" s="403"/>
      <c r="FU182" s="403"/>
      <c r="FV182" s="403"/>
      <c r="FW182" s="403"/>
      <c r="FX182" s="403"/>
      <c r="FY182" s="403"/>
      <c r="FZ182" s="403"/>
      <c r="GA182" s="403"/>
      <c r="GB182" s="403"/>
      <c r="GC182" s="403"/>
      <c r="GD182" s="403"/>
      <c r="GE182" s="403"/>
      <c r="GF182" s="403"/>
      <c r="GG182" s="403"/>
      <c r="GH182" s="403"/>
      <c r="GI182" s="403"/>
      <c r="GJ182" s="403"/>
      <c r="GK182" s="403"/>
      <c r="GL182" s="403"/>
      <c r="GM182" s="403"/>
      <c r="GN182" s="403"/>
      <c r="GO182" s="403"/>
      <c r="GP182" s="403"/>
      <c r="GQ182" s="403"/>
      <c r="GR182" s="403"/>
      <c r="GS182" s="403"/>
      <c r="GT182" s="403"/>
      <c r="GU182" s="403"/>
      <c r="GV182" s="403"/>
      <c r="GW182" s="403"/>
      <c r="GX182" s="403"/>
      <c r="GY182" s="403"/>
      <c r="GZ182" s="403"/>
      <c r="HA182" s="403"/>
      <c r="HB182" s="403"/>
      <c r="HC182" s="403"/>
      <c r="HD182" s="403"/>
      <c r="HE182" s="403"/>
      <c r="HF182" s="403"/>
      <c r="HG182" s="403"/>
      <c r="HH182" s="403"/>
      <c r="HI182" s="403"/>
      <c r="HJ182" s="403"/>
      <c r="HK182" s="403"/>
      <c r="HL182" s="403"/>
      <c r="HM182" s="403"/>
      <c r="HN182" s="403"/>
      <c r="HO182" s="403"/>
      <c r="HP182" s="403"/>
      <c r="HQ182" s="403"/>
      <c r="HR182" s="403"/>
      <c r="HS182" s="403"/>
      <c r="HT182" s="403"/>
      <c r="HU182" s="403"/>
      <c r="HV182" s="403"/>
      <c r="HW182" s="403"/>
      <c r="HX182" s="403"/>
      <c r="HY182" s="403"/>
      <c r="HZ182" s="403"/>
      <c r="IA182" s="403"/>
      <c r="IB182" s="403"/>
      <c r="IC182" s="403"/>
      <c r="ID182" s="403"/>
      <c r="IE182" s="403"/>
      <c r="IF182" s="403"/>
      <c r="IG182" s="403"/>
      <c r="IH182" s="403"/>
      <c r="II182" s="403"/>
      <c r="IJ182" s="403"/>
      <c r="IK182" s="403"/>
      <c r="IL182" s="403"/>
      <c r="IM182" s="403"/>
      <c r="IN182" s="403"/>
      <c r="IO182" s="403"/>
      <c r="IP182" s="403"/>
      <c r="IQ182" s="403"/>
      <c r="IR182" s="403"/>
      <c r="IS182" s="403"/>
      <c r="IT182" s="403"/>
      <c r="IU182" s="403"/>
      <c r="IV182" s="403"/>
      <c r="IW182" s="403"/>
      <c r="IX182" s="403"/>
      <c r="IY182" s="403"/>
      <c r="IZ182" s="403"/>
      <c r="JA182" s="403"/>
      <c r="JB182" s="403"/>
      <c r="JC182" s="403"/>
      <c r="JD182" s="403"/>
      <c r="JE182" s="403"/>
      <c r="JF182" s="403"/>
      <c r="JG182" s="403"/>
      <c r="JH182" s="403"/>
      <c r="JI182" s="403"/>
      <c r="JJ182" s="403"/>
      <c r="JK182" s="403"/>
      <c r="JL182" s="403"/>
      <c r="JM182" s="403"/>
      <c r="JN182" s="403"/>
      <c r="JO182" s="403"/>
      <c r="JP182" s="403"/>
      <c r="JQ182" s="403"/>
      <c r="JR182" s="403"/>
      <c r="JS182" s="403"/>
      <c r="JT182" s="403"/>
      <c r="JU182" s="403"/>
      <c r="JV182" s="403"/>
      <c r="JW182" s="403"/>
      <c r="JX182" s="403"/>
      <c r="JY182" s="403"/>
      <c r="JZ182" s="403"/>
      <c r="KA182" s="403"/>
      <c r="KB182" s="403"/>
      <c r="KC182" s="403"/>
      <c r="KD182" s="403"/>
      <c r="KE182" s="403"/>
      <c r="KF182" s="403"/>
      <c r="KG182" s="403"/>
      <c r="KH182" s="403"/>
      <c r="KI182" s="403"/>
      <c r="KJ182" s="403"/>
      <c r="KK182" s="403"/>
      <c r="KL182" s="403"/>
      <c r="KM182" s="403"/>
      <c r="KN182" s="403"/>
      <c r="KO182" s="403"/>
      <c r="KP182" s="403"/>
      <c r="KQ182" s="403"/>
      <c r="KR182" s="403"/>
      <c r="KS182" s="403"/>
      <c r="KT182" s="403"/>
      <c r="KU182" s="403"/>
      <c r="KV182" s="403"/>
      <c r="KW182" s="403"/>
      <c r="KX182" s="403"/>
      <c r="KY182" s="403"/>
      <c r="KZ182" s="403"/>
      <c r="LA182" s="403"/>
      <c r="LB182" s="403"/>
      <c r="LC182" s="403"/>
      <c r="LD182" s="403"/>
      <c r="LE182" s="403"/>
      <c r="LF182" s="403"/>
      <c r="LG182" s="403"/>
      <c r="LH182" s="403"/>
      <c r="LI182" s="403"/>
      <c r="LJ182" s="403"/>
      <c r="LK182" s="403"/>
      <c r="LL182" s="403"/>
      <c r="LM182" s="403"/>
      <c r="LN182" s="403"/>
      <c r="LO182" s="403"/>
      <c r="LP182" s="403"/>
    </row>
    <row r="183">
      <c r="A183" s="394" t="s">
        <v>322</v>
      </c>
      <c r="B183" s="394"/>
      <c r="C183" s="61"/>
      <c r="D183" s="61"/>
      <c r="E183" s="335"/>
      <c r="F183" s="336"/>
      <c r="G183" s="336"/>
      <c r="H183" s="336"/>
      <c r="I183" s="336"/>
      <c r="J183" s="336"/>
      <c r="K183" s="336"/>
      <c r="L183" s="336"/>
      <c r="M183" s="336"/>
      <c r="N183" s="336"/>
      <c r="O183" s="336"/>
      <c r="P183" s="336"/>
      <c r="Q183" s="336"/>
      <c r="R183" s="336"/>
      <c r="S183" s="336"/>
      <c r="T183" s="336"/>
      <c r="U183" s="336"/>
      <c r="V183" s="336"/>
      <c r="W183" s="336"/>
      <c r="X183" s="336"/>
      <c r="Y183" s="336"/>
      <c r="Z183" s="336"/>
      <c r="AA183" s="336"/>
      <c r="AB183" s="336"/>
      <c r="AC183" s="336"/>
      <c r="AD183" s="336"/>
      <c r="AE183" s="336"/>
      <c r="AF183" s="336"/>
      <c r="AG183" s="336"/>
      <c r="AH183" s="336"/>
      <c r="AI183" s="336"/>
      <c r="AJ183" s="336"/>
      <c r="AK183" s="336"/>
      <c r="AL183" s="336"/>
      <c r="AM183" s="336"/>
      <c r="AN183" s="336"/>
      <c r="AO183" s="336"/>
      <c r="AP183" s="336"/>
      <c r="AQ183" s="336"/>
      <c r="AR183" s="336"/>
      <c r="AS183" s="336"/>
      <c r="AT183" s="336"/>
      <c r="AU183" s="336"/>
      <c r="AV183" s="336"/>
      <c r="AW183" s="336"/>
      <c r="AX183" s="336"/>
      <c r="AY183" s="336"/>
      <c r="AZ183" s="336"/>
      <c r="BA183" s="336"/>
      <c r="BB183" s="336"/>
      <c r="BC183" s="336"/>
      <c r="BD183" s="336"/>
      <c r="BE183" s="336"/>
      <c r="BF183" s="336"/>
      <c r="BG183" s="336"/>
      <c r="BH183" s="336"/>
      <c r="BI183" s="336"/>
      <c r="BJ183" s="336"/>
      <c r="BK183" s="336"/>
      <c r="BL183" s="336"/>
      <c r="BM183" s="336"/>
      <c r="BN183" s="336"/>
      <c r="BO183" s="336"/>
      <c r="BQ183" s="336"/>
      <c r="BR183" s="336">
        <f>BR63</f>
        <v>14</v>
      </c>
      <c r="BS183" s="336">
        <f t="shared" ref="BS183:EC183" si="546">BR183</f>
        <v>14</v>
      </c>
      <c r="BT183" s="336">
        <f t="shared" si="546"/>
        <v>14</v>
      </c>
      <c r="BU183" s="336">
        <f t="shared" si="546"/>
        <v>14</v>
      </c>
      <c r="BV183" s="336">
        <f t="shared" si="546"/>
        <v>14</v>
      </c>
      <c r="BW183" s="336">
        <f t="shared" si="546"/>
        <v>14</v>
      </c>
      <c r="BX183" s="336">
        <f t="shared" si="546"/>
        <v>14</v>
      </c>
      <c r="BY183" s="336">
        <f t="shared" si="546"/>
        <v>14</v>
      </c>
      <c r="BZ183" s="336">
        <f t="shared" si="546"/>
        <v>14</v>
      </c>
      <c r="CA183" s="336">
        <f t="shared" si="546"/>
        <v>14</v>
      </c>
      <c r="CB183" s="336">
        <f t="shared" si="546"/>
        <v>14</v>
      </c>
      <c r="CC183" s="336">
        <f t="shared" si="546"/>
        <v>14</v>
      </c>
      <c r="CD183" s="336">
        <f t="shared" si="546"/>
        <v>14</v>
      </c>
      <c r="CE183" s="336">
        <f t="shared" si="546"/>
        <v>14</v>
      </c>
      <c r="CF183" s="336">
        <f t="shared" si="546"/>
        <v>14</v>
      </c>
      <c r="CG183" s="336">
        <f t="shared" si="546"/>
        <v>14</v>
      </c>
      <c r="CH183" s="336">
        <f t="shared" si="546"/>
        <v>14</v>
      </c>
      <c r="CI183" s="336">
        <f t="shared" si="546"/>
        <v>14</v>
      </c>
      <c r="CJ183" s="336">
        <f t="shared" si="546"/>
        <v>14</v>
      </c>
      <c r="CK183" s="336">
        <f t="shared" si="546"/>
        <v>14</v>
      </c>
      <c r="CL183" s="336">
        <f t="shared" si="546"/>
        <v>14</v>
      </c>
      <c r="CM183" s="336">
        <f t="shared" si="546"/>
        <v>14</v>
      </c>
      <c r="CN183" s="336">
        <f t="shared" si="546"/>
        <v>14</v>
      </c>
      <c r="CO183" s="336">
        <f t="shared" si="546"/>
        <v>14</v>
      </c>
      <c r="CP183" s="336">
        <f t="shared" si="546"/>
        <v>14</v>
      </c>
      <c r="CQ183" s="336">
        <f t="shared" si="546"/>
        <v>14</v>
      </c>
      <c r="CR183" s="336">
        <f t="shared" si="546"/>
        <v>14</v>
      </c>
      <c r="CS183" s="336">
        <f t="shared" si="546"/>
        <v>14</v>
      </c>
      <c r="CT183" s="336">
        <f t="shared" si="546"/>
        <v>14</v>
      </c>
      <c r="CU183" s="336">
        <f t="shared" si="546"/>
        <v>14</v>
      </c>
      <c r="CV183" s="336">
        <f t="shared" si="546"/>
        <v>14</v>
      </c>
      <c r="CW183" s="336">
        <f t="shared" si="546"/>
        <v>14</v>
      </c>
      <c r="CX183" s="336">
        <f t="shared" si="546"/>
        <v>14</v>
      </c>
      <c r="CY183" s="336">
        <f t="shared" si="546"/>
        <v>14</v>
      </c>
      <c r="CZ183" s="336">
        <f t="shared" si="546"/>
        <v>14</v>
      </c>
      <c r="DA183" s="336">
        <f t="shared" si="546"/>
        <v>14</v>
      </c>
      <c r="DB183" s="336">
        <f t="shared" si="546"/>
        <v>14</v>
      </c>
      <c r="DC183" s="336">
        <f t="shared" si="546"/>
        <v>14</v>
      </c>
      <c r="DD183" s="336">
        <f t="shared" si="546"/>
        <v>14</v>
      </c>
      <c r="DE183" s="336">
        <f t="shared" si="546"/>
        <v>14</v>
      </c>
      <c r="DF183" s="336">
        <f t="shared" si="546"/>
        <v>14</v>
      </c>
      <c r="DG183" s="336">
        <f t="shared" si="546"/>
        <v>14</v>
      </c>
      <c r="DH183" s="336">
        <f t="shared" si="546"/>
        <v>14</v>
      </c>
      <c r="DI183" s="336">
        <f t="shared" si="546"/>
        <v>14</v>
      </c>
      <c r="DJ183" s="336">
        <f t="shared" si="546"/>
        <v>14</v>
      </c>
      <c r="DK183" s="336">
        <f t="shared" si="546"/>
        <v>14</v>
      </c>
      <c r="DL183" s="336">
        <f t="shared" si="546"/>
        <v>14</v>
      </c>
      <c r="DM183" s="336">
        <f t="shared" si="546"/>
        <v>14</v>
      </c>
      <c r="DN183" s="336">
        <f t="shared" si="546"/>
        <v>14</v>
      </c>
      <c r="DO183" s="336">
        <f t="shared" si="546"/>
        <v>14</v>
      </c>
      <c r="DP183" s="336">
        <f t="shared" si="546"/>
        <v>14</v>
      </c>
      <c r="DQ183" s="336">
        <f t="shared" si="546"/>
        <v>14</v>
      </c>
      <c r="DR183" s="336">
        <f t="shared" si="546"/>
        <v>14</v>
      </c>
      <c r="DS183" s="336">
        <f t="shared" si="546"/>
        <v>14</v>
      </c>
      <c r="DT183" s="336">
        <f t="shared" si="546"/>
        <v>14</v>
      </c>
      <c r="DU183" s="336">
        <f t="shared" si="546"/>
        <v>14</v>
      </c>
      <c r="DV183" s="336">
        <f t="shared" si="546"/>
        <v>14</v>
      </c>
      <c r="DW183" s="336">
        <f t="shared" si="546"/>
        <v>14</v>
      </c>
      <c r="DX183" s="336">
        <f t="shared" si="546"/>
        <v>14</v>
      </c>
      <c r="DY183" s="336">
        <f t="shared" si="546"/>
        <v>14</v>
      </c>
      <c r="DZ183" s="336">
        <f t="shared" si="546"/>
        <v>14</v>
      </c>
      <c r="EA183" s="336">
        <f t="shared" si="546"/>
        <v>14</v>
      </c>
      <c r="EB183" s="336">
        <f t="shared" si="546"/>
        <v>14</v>
      </c>
      <c r="EC183" s="336">
        <f t="shared" si="546"/>
        <v>14</v>
      </c>
      <c r="ED183" s="336"/>
      <c r="EE183" s="336">
        <f>EE63</f>
        <v>20</v>
      </c>
      <c r="EF183" s="336">
        <f t="shared" ref="EF183:GP183" si="547">EE183</f>
        <v>20</v>
      </c>
      <c r="EG183" s="336">
        <f t="shared" si="547"/>
        <v>20</v>
      </c>
      <c r="EH183" s="336">
        <f t="shared" si="547"/>
        <v>20</v>
      </c>
      <c r="EI183" s="336">
        <f t="shared" si="547"/>
        <v>20</v>
      </c>
      <c r="EJ183" s="336">
        <f t="shared" si="547"/>
        <v>20</v>
      </c>
      <c r="EK183" s="336">
        <f t="shared" si="547"/>
        <v>20</v>
      </c>
      <c r="EL183" s="336">
        <f t="shared" si="547"/>
        <v>20</v>
      </c>
      <c r="EM183" s="336">
        <f t="shared" si="547"/>
        <v>20</v>
      </c>
      <c r="EN183" s="336">
        <f t="shared" si="547"/>
        <v>20</v>
      </c>
      <c r="EO183" s="336">
        <f t="shared" si="547"/>
        <v>20</v>
      </c>
      <c r="EP183" s="336">
        <f t="shared" si="547"/>
        <v>20</v>
      </c>
      <c r="EQ183" s="336">
        <f t="shared" si="547"/>
        <v>20</v>
      </c>
      <c r="ER183" s="336">
        <f t="shared" si="547"/>
        <v>20</v>
      </c>
      <c r="ES183" s="336">
        <f t="shared" si="547"/>
        <v>20</v>
      </c>
      <c r="ET183" s="336">
        <f t="shared" si="547"/>
        <v>20</v>
      </c>
      <c r="EU183" s="336">
        <f t="shared" si="547"/>
        <v>20</v>
      </c>
      <c r="EV183" s="336">
        <f t="shared" si="547"/>
        <v>20</v>
      </c>
      <c r="EW183" s="336">
        <f t="shared" si="547"/>
        <v>20</v>
      </c>
      <c r="EX183" s="336">
        <f t="shared" si="547"/>
        <v>20</v>
      </c>
      <c r="EY183" s="336">
        <f t="shared" si="547"/>
        <v>20</v>
      </c>
      <c r="EZ183" s="336">
        <f t="shared" si="547"/>
        <v>20</v>
      </c>
      <c r="FA183" s="336">
        <f t="shared" si="547"/>
        <v>20</v>
      </c>
      <c r="FB183" s="336">
        <f t="shared" si="547"/>
        <v>20</v>
      </c>
      <c r="FC183" s="336">
        <f t="shared" si="547"/>
        <v>20</v>
      </c>
      <c r="FD183" s="336">
        <f t="shared" si="547"/>
        <v>20</v>
      </c>
      <c r="FE183" s="336">
        <f t="shared" si="547"/>
        <v>20</v>
      </c>
      <c r="FF183" s="336">
        <f t="shared" si="547"/>
        <v>20</v>
      </c>
      <c r="FG183" s="336">
        <f t="shared" si="547"/>
        <v>20</v>
      </c>
      <c r="FH183" s="336">
        <f t="shared" si="547"/>
        <v>20</v>
      </c>
      <c r="FI183" s="336">
        <f t="shared" si="547"/>
        <v>20</v>
      </c>
      <c r="FJ183" s="336">
        <f t="shared" si="547"/>
        <v>20</v>
      </c>
      <c r="FK183" s="336">
        <f t="shared" si="547"/>
        <v>20</v>
      </c>
      <c r="FL183" s="336">
        <f t="shared" si="547"/>
        <v>20</v>
      </c>
      <c r="FM183" s="336">
        <f t="shared" si="547"/>
        <v>20</v>
      </c>
      <c r="FN183" s="336">
        <f t="shared" si="547"/>
        <v>20</v>
      </c>
      <c r="FO183" s="336">
        <f t="shared" si="547"/>
        <v>20</v>
      </c>
      <c r="FP183" s="336">
        <f t="shared" si="547"/>
        <v>20</v>
      </c>
      <c r="FQ183" s="336">
        <f t="shared" si="547"/>
        <v>20</v>
      </c>
      <c r="FR183" s="336">
        <f t="shared" si="547"/>
        <v>20</v>
      </c>
      <c r="FS183" s="336">
        <f t="shared" si="547"/>
        <v>20</v>
      </c>
      <c r="FT183" s="336">
        <f t="shared" si="547"/>
        <v>20</v>
      </c>
      <c r="FU183" s="336">
        <f t="shared" si="547"/>
        <v>20</v>
      </c>
      <c r="FV183" s="336">
        <f t="shared" si="547"/>
        <v>20</v>
      </c>
      <c r="FW183" s="336">
        <f t="shared" si="547"/>
        <v>20</v>
      </c>
      <c r="FX183" s="336">
        <f t="shared" si="547"/>
        <v>20</v>
      </c>
      <c r="FY183" s="336">
        <f t="shared" si="547"/>
        <v>20</v>
      </c>
      <c r="FZ183" s="336">
        <f t="shared" si="547"/>
        <v>20</v>
      </c>
      <c r="GA183" s="336">
        <f t="shared" si="547"/>
        <v>20</v>
      </c>
      <c r="GB183" s="336">
        <f t="shared" si="547"/>
        <v>20</v>
      </c>
      <c r="GC183" s="336">
        <f t="shared" si="547"/>
        <v>20</v>
      </c>
      <c r="GD183" s="336">
        <f t="shared" si="547"/>
        <v>20</v>
      </c>
      <c r="GE183" s="336">
        <f t="shared" si="547"/>
        <v>20</v>
      </c>
      <c r="GF183" s="336">
        <f t="shared" si="547"/>
        <v>20</v>
      </c>
      <c r="GG183" s="336">
        <f t="shared" si="547"/>
        <v>20</v>
      </c>
      <c r="GH183" s="336">
        <f t="shared" si="547"/>
        <v>20</v>
      </c>
      <c r="GI183" s="336">
        <f t="shared" si="547"/>
        <v>20</v>
      </c>
      <c r="GJ183" s="336">
        <f t="shared" si="547"/>
        <v>20</v>
      </c>
      <c r="GK183" s="336">
        <f t="shared" si="547"/>
        <v>20</v>
      </c>
      <c r="GL183" s="336">
        <f t="shared" si="547"/>
        <v>20</v>
      </c>
      <c r="GM183" s="336">
        <f t="shared" si="547"/>
        <v>20</v>
      </c>
      <c r="GN183" s="336">
        <f t="shared" si="547"/>
        <v>20</v>
      </c>
      <c r="GO183" s="336">
        <f t="shared" si="547"/>
        <v>20</v>
      </c>
      <c r="GP183" s="336">
        <f t="shared" si="547"/>
        <v>20</v>
      </c>
      <c r="GQ183" s="336"/>
      <c r="GR183" s="336">
        <f>GR63</f>
        <v>26</v>
      </c>
      <c r="GS183" s="336">
        <f t="shared" ref="GS183:JC183" si="548">GR183</f>
        <v>26</v>
      </c>
      <c r="GT183" s="336">
        <f t="shared" si="548"/>
        <v>26</v>
      </c>
      <c r="GU183" s="336">
        <f t="shared" si="548"/>
        <v>26</v>
      </c>
      <c r="GV183" s="336">
        <f t="shared" si="548"/>
        <v>26</v>
      </c>
      <c r="GW183" s="336">
        <f t="shared" si="548"/>
        <v>26</v>
      </c>
      <c r="GX183" s="336">
        <f t="shared" si="548"/>
        <v>26</v>
      </c>
      <c r="GY183" s="336">
        <f t="shared" si="548"/>
        <v>26</v>
      </c>
      <c r="GZ183" s="336">
        <f t="shared" si="548"/>
        <v>26</v>
      </c>
      <c r="HA183" s="336">
        <f t="shared" si="548"/>
        <v>26</v>
      </c>
      <c r="HB183" s="336">
        <f t="shared" si="548"/>
        <v>26</v>
      </c>
      <c r="HC183" s="336">
        <f t="shared" si="548"/>
        <v>26</v>
      </c>
      <c r="HD183" s="336">
        <f t="shared" si="548"/>
        <v>26</v>
      </c>
      <c r="HE183" s="336">
        <f t="shared" si="548"/>
        <v>26</v>
      </c>
      <c r="HF183" s="336">
        <f t="shared" si="548"/>
        <v>26</v>
      </c>
      <c r="HG183" s="336">
        <f t="shared" si="548"/>
        <v>26</v>
      </c>
      <c r="HH183" s="336">
        <f t="shared" si="548"/>
        <v>26</v>
      </c>
      <c r="HI183" s="336">
        <f t="shared" si="548"/>
        <v>26</v>
      </c>
      <c r="HJ183" s="336">
        <f t="shared" si="548"/>
        <v>26</v>
      </c>
      <c r="HK183" s="336">
        <f t="shared" si="548"/>
        <v>26</v>
      </c>
      <c r="HL183" s="336">
        <f t="shared" si="548"/>
        <v>26</v>
      </c>
      <c r="HM183" s="336">
        <f t="shared" si="548"/>
        <v>26</v>
      </c>
      <c r="HN183" s="336">
        <f t="shared" si="548"/>
        <v>26</v>
      </c>
      <c r="HO183" s="336">
        <f t="shared" si="548"/>
        <v>26</v>
      </c>
      <c r="HP183" s="336">
        <f t="shared" si="548"/>
        <v>26</v>
      </c>
      <c r="HQ183" s="336">
        <f t="shared" si="548"/>
        <v>26</v>
      </c>
      <c r="HR183" s="336">
        <f t="shared" si="548"/>
        <v>26</v>
      </c>
      <c r="HS183" s="336">
        <f t="shared" si="548"/>
        <v>26</v>
      </c>
      <c r="HT183" s="336">
        <f t="shared" si="548"/>
        <v>26</v>
      </c>
      <c r="HU183" s="336">
        <f t="shared" si="548"/>
        <v>26</v>
      </c>
      <c r="HV183" s="336">
        <f t="shared" si="548"/>
        <v>26</v>
      </c>
      <c r="HW183" s="336">
        <f t="shared" si="548"/>
        <v>26</v>
      </c>
      <c r="HX183" s="336">
        <f t="shared" si="548"/>
        <v>26</v>
      </c>
      <c r="HY183" s="336">
        <f t="shared" si="548"/>
        <v>26</v>
      </c>
      <c r="HZ183" s="336">
        <f t="shared" si="548"/>
        <v>26</v>
      </c>
      <c r="IA183" s="336">
        <f t="shared" si="548"/>
        <v>26</v>
      </c>
      <c r="IB183" s="336">
        <f t="shared" si="548"/>
        <v>26</v>
      </c>
      <c r="IC183" s="336">
        <f t="shared" si="548"/>
        <v>26</v>
      </c>
      <c r="ID183" s="336">
        <f t="shared" si="548"/>
        <v>26</v>
      </c>
      <c r="IE183" s="336">
        <f t="shared" si="548"/>
        <v>26</v>
      </c>
      <c r="IF183" s="336">
        <f t="shared" si="548"/>
        <v>26</v>
      </c>
      <c r="IG183" s="336">
        <f t="shared" si="548"/>
        <v>26</v>
      </c>
      <c r="IH183" s="336">
        <f t="shared" si="548"/>
        <v>26</v>
      </c>
      <c r="II183" s="336">
        <f t="shared" si="548"/>
        <v>26</v>
      </c>
      <c r="IJ183" s="336">
        <f t="shared" si="548"/>
        <v>26</v>
      </c>
      <c r="IK183" s="336">
        <f t="shared" si="548"/>
        <v>26</v>
      </c>
      <c r="IL183" s="336">
        <f t="shared" si="548"/>
        <v>26</v>
      </c>
      <c r="IM183" s="336">
        <f t="shared" si="548"/>
        <v>26</v>
      </c>
      <c r="IN183" s="336">
        <f t="shared" si="548"/>
        <v>26</v>
      </c>
      <c r="IO183" s="336">
        <f t="shared" si="548"/>
        <v>26</v>
      </c>
      <c r="IP183" s="336">
        <f t="shared" si="548"/>
        <v>26</v>
      </c>
      <c r="IQ183" s="336">
        <f t="shared" si="548"/>
        <v>26</v>
      </c>
      <c r="IR183" s="336">
        <f t="shared" si="548"/>
        <v>26</v>
      </c>
      <c r="IS183" s="336">
        <f t="shared" si="548"/>
        <v>26</v>
      </c>
      <c r="IT183" s="336">
        <f t="shared" si="548"/>
        <v>26</v>
      </c>
      <c r="IU183" s="336">
        <f t="shared" si="548"/>
        <v>26</v>
      </c>
      <c r="IV183" s="336">
        <f t="shared" si="548"/>
        <v>26</v>
      </c>
      <c r="IW183" s="336">
        <f t="shared" si="548"/>
        <v>26</v>
      </c>
      <c r="IX183" s="336">
        <f t="shared" si="548"/>
        <v>26</v>
      </c>
      <c r="IY183" s="336">
        <f t="shared" si="548"/>
        <v>26</v>
      </c>
      <c r="IZ183" s="336">
        <f t="shared" si="548"/>
        <v>26</v>
      </c>
      <c r="JA183" s="336">
        <f t="shared" si="548"/>
        <v>26</v>
      </c>
      <c r="JB183" s="336">
        <f t="shared" si="548"/>
        <v>26</v>
      </c>
      <c r="JC183" s="336">
        <f t="shared" si="548"/>
        <v>26</v>
      </c>
      <c r="JD183" s="336"/>
      <c r="JE183" s="336">
        <f>JE63</f>
        <v>32</v>
      </c>
      <c r="JF183" s="336">
        <f t="shared" ref="JF183:LP183" si="549">JE183</f>
        <v>32</v>
      </c>
      <c r="JG183" s="336">
        <f t="shared" si="549"/>
        <v>32</v>
      </c>
      <c r="JH183" s="336">
        <f t="shared" si="549"/>
        <v>32</v>
      </c>
      <c r="JI183" s="336">
        <f t="shared" si="549"/>
        <v>32</v>
      </c>
      <c r="JJ183" s="336">
        <f t="shared" si="549"/>
        <v>32</v>
      </c>
      <c r="JK183" s="336">
        <f t="shared" si="549"/>
        <v>32</v>
      </c>
      <c r="JL183" s="336">
        <f t="shared" si="549"/>
        <v>32</v>
      </c>
      <c r="JM183" s="336">
        <f t="shared" si="549"/>
        <v>32</v>
      </c>
      <c r="JN183" s="336">
        <f t="shared" si="549"/>
        <v>32</v>
      </c>
      <c r="JO183" s="336">
        <f t="shared" si="549"/>
        <v>32</v>
      </c>
      <c r="JP183" s="336">
        <f t="shared" si="549"/>
        <v>32</v>
      </c>
      <c r="JQ183" s="336">
        <f t="shared" si="549"/>
        <v>32</v>
      </c>
      <c r="JR183" s="336">
        <f t="shared" si="549"/>
        <v>32</v>
      </c>
      <c r="JS183" s="336">
        <f t="shared" si="549"/>
        <v>32</v>
      </c>
      <c r="JT183" s="336">
        <f t="shared" si="549"/>
        <v>32</v>
      </c>
      <c r="JU183" s="336">
        <f t="shared" si="549"/>
        <v>32</v>
      </c>
      <c r="JV183" s="336">
        <f t="shared" si="549"/>
        <v>32</v>
      </c>
      <c r="JW183" s="336">
        <f t="shared" si="549"/>
        <v>32</v>
      </c>
      <c r="JX183" s="336">
        <f t="shared" si="549"/>
        <v>32</v>
      </c>
      <c r="JY183" s="336">
        <f t="shared" si="549"/>
        <v>32</v>
      </c>
      <c r="JZ183" s="336">
        <f t="shared" si="549"/>
        <v>32</v>
      </c>
      <c r="KA183" s="336">
        <f t="shared" si="549"/>
        <v>32</v>
      </c>
      <c r="KB183" s="336">
        <f t="shared" si="549"/>
        <v>32</v>
      </c>
      <c r="KC183" s="336">
        <f t="shared" si="549"/>
        <v>32</v>
      </c>
      <c r="KD183" s="336">
        <f t="shared" si="549"/>
        <v>32</v>
      </c>
      <c r="KE183" s="336">
        <f t="shared" si="549"/>
        <v>32</v>
      </c>
      <c r="KF183" s="336">
        <f t="shared" si="549"/>
        <v>32</v>
      </c>
      <c r="KG183" s="336">
        <f t="shared" si="549"/>
        <v>32</v>
      </c>
      <c r="KH183" s="336">
        <f t="shared" si="549"/>
        <v>32</v>
      </c>
      <c r="KI183" s="336">
        <f t="shared" si="549"/>
        <v>32</v>
      </c>
      <c r="KJ183" s="336">
        <f t="shared" si="549"/>
        <v>32</v>
      </c>
      <c r="KK183" s="336">
        <f t="shared" si="549"/>
        <v>32</v>
      </c>
      <c r="KL183" s="336">
        <f t="shared" si="549"/>
        <v>32</v>
      </c>
      <c r="KM183" s="336">
        <f t="shared" si="549"/>
        <v>32</v>
      </c>
      <c r="KN183" s="336">
        <f t="shared" si="549"/>
        <v>32</v>
      </c>
      <c r="KO183" s="336">
        <f t="shared" si="549"/>
        <v>32</v>
      </c>
      <c r="KP183" s="336">
        <f t="shared" si="549"/>
        <v>32</v>
      </c>
      <c r="KQ183" s="336">
        <f t="shared" si="549"/>
        <v>32</v>
      </c>
      <c r="KR183" s="336">
        <f t="shared" si="549"/>
        <v>32</v>
      </c>
      <c r="KS183" s="336">
        <f t="shared" si="549"/>
        <v>32</v>
      </c>
      <c r="KT183" s="336">
        <f t="shared" si="549"/>
        <v>32</v>
      </c>
      <c r="KU183" s="336">
        <f t="shared" si="549"/>
        <v>32</v>
      </c>
      <c r="KV183" s="336">
        <f t="shared" si="549"/>
        <v>32</v>
      </c>
      <c r="KW183" s="336">
        <f t="shared" si="549"/>
        <v>32</v>
      </c>
      <c r="KX183" s="336">
        <f t="shared" si="549"/>
        <v>32</v>
      </c>
      <c r="KY183" s="336">
        <f t="shared" si="549"/>
        <v>32</v>
      </c>
      <c r="KZ183" s="336">
        <f t="shared" si="549"/>
        <v>32</v>
      </c>
      <c r="LA183" s="336">
        <f t="shared" si="549"/>
        <v>32</v>
      </c>
      <c r="LB183" s="336">
        <f t="shared" si="549"/>
        <v>32</v>
      </c>
      <c r="LC183" s="336">
        <f t="shared" si="549"/>
        <v>32</v>
      </c>
      <c r="LD183" s="336">
        <f t="shared" si="549"/>
        <v>32</v>
      </c>
      <c r="LE183" s="336">
        <f t="shared" si="549"/>
        <v>32</v>
      </c>
      <c r="LF183" s="336">
        <f t="shared" si="549"/>
        <v>32</v>
      </c>
      <c r="LG183" s="336">
        <f t="shared" si="549"/>
        <v>32</v>
      </c>
      <c r="LH183" s="336">
        <f t="shared" si="549"/>
        <v>32</v>
      </c>
      <c r="LI183" s="336">
        <f t="shared" si="549"/>
        <v>32</v>
      </c>
      <c r="LJ183" s="336">
        <f t="shared" si="549"/>
        <v>32</v>
      </c>
      <c r="LK183" s="336">
        <f t="shared" si="549"/>
        <v>32</v>
      </c>
      <c r="LL183" s="336">
        <f t="shared" si="549"/>
        <v>32</v>
      </c>
      <c r="LM183" s="336">
        <f t="shared" si="549"/>
        <v>32</v>
      </c>
      <c r="LN183" s="336">
        <f t="shared" si="549"/>
        <v>32</v>
      </c>
      <c r="LO183" s="336">
        <f t="shared" si="549"/>
        <v>32</v>
      </c>
      <c r="LP183" s="336">
        <f t="shared" si="549"/>
        <v>32</v>
      </c>
    </row>
    <row r="184">
      <c r="A184" s="61"/>
      <c r="B184" s="61"/>
      <c r="C184" s="61"/>
      <c r="D184" s="61" t="s">
        <v>279</v>
      </c>
      <c r="E184" s="335">
        <v>1.0</v>
      </c>
      <c r="F184" s="336">
        <f t="shared" ref="F184:BP184" si="550">E184+1</f>
        <v>2</v>
      </c>
      <c r="G184" s="336">
        <f t="shared" si="550"/>
        <v>3</v>
      </c>
      <c r="H184" s="336">
        <f t="shared" si="550"/>
        <v>4</v>
      </c>
      <c r="I184" s="336">
        <f t="shared" si="550"/>
        <v>5</v>
      </c>
      <c r="J184" s="336">
        <f t="shared" si="550"/>
        <v>6</v>
      </c>
      <c r="K184" s="336">
        <f t="shared" si="550"/>
        <v>7</v>
      </c>
      <c r="L184" s="336">
        <f t="shared" si="550"/>
        <v>8</v>
      </c>
      <c r="M184" s="336">
        <f t="shared" si="550"/>
        <v>9</v>
      </c>
      <c r="N184" s="336">
        <f t="shared" si="550"/>
        <v>10</v>
      </c>
      <c r="O184" s="336">
        <f t="shared" si="550"/>
        <v>11</v>
      </c>
      <c r="P184" s="336">
        <f t="shared" si="550"/>
        <v>12</v>
      </c>
      <c r="Q184" s="336">
        <f t="shared" si="550"/>
        <v>13</v>
      </c>
      <c r="R184" s="336">
        <f t="shared" si="550"/>
        <v>14</v>
      </c>
      <c r="S184" s="336">
        <f t="shared" si="550"/>
        <v>15</v>
      </c>
      <c r="T184" s="336">
        <f t="shared" si="550"/>
        <v>16</v>
      </c>
      <c r="U184" s="336">
        <f t="shared" si="550"/>
        <v>17</v>
      </c>
      <c r="V184" s="336">
        <f t="shared" si="550"/>
        <v>18</v>
      </c>
      <c r="W184" s="336">
        <f t="shared" si="550"/>
        <v>19</v>
      </c>
      <c r="X184" s="336">
        <f t="shared" si="550"/>
        <v>20</v>
      </c>
      <c r="Y184" s="336">
        <f t="shared" si="550"/>
        <v>21</v>
      </c>
      <c r="Z184" s="336">
        <f t="shared" si="550"/>
        <v>22</v>
      </c>
      <c r="AA184" s="336">
        <f t="shared" si="550"/>
        <v>23</v>
      </c>
      <c r="AB184" s="336">
        <f t="shared" si="550"/>
        <v>24</v>
      </c>
      <c r="AC184" s="336">
        <f t="shared" si="550"/>
        <v>25</v>
      </c>
      <c r="AD184" s="336">
        <f t="shared" si="550"/>
        <v>26</v>
      </c>
      <c r="AE184" s="336">
        <f t="shared" si="550"/>
        <v>27</v>
      </c>
      <c r="AF184" s="336">
        <f t="shared" si="550"/>
        <v>28</v>
      </c>
      <c r="AG184" s="336">
        <f t="shared" si="550"/>
        <v>29</v>
      </c>
      <c r="AH184" s="336">
        <f t="shared" si="550"/>
        <v>30</v>
      </c>
      <c r="AI184" s="336">
        <f t="shared" si="550"/>
        <v>31</v>
      </c>
      <c r="AJ184" s="336">
        <f t="shared" si="550"/>
        <v>32</v>
      </c>
      <c r="AK184" s="336">
        <f t="shared" si="550"/>
        <v>33</v>
      </c>
      <c r="AL184" s="336">
        <f t="shared" si="550"/>
        <v>34</v>
      </c>
      <c r="AM184" s="336">
        <f t="shared" si="550"/>
        <v>35</v>
      </c>
      <c r="AN184" s="336">
        <f t="shared" si="550"/>
        <v>36</v>
      </c>
      <c r="AO184" s="336">
        <f t="shared" si="550"/>
        <v>37</v>
      </c>
      <c r="AP184" s="336">
        <f t="shared" si="550"/>
        <v>38</v>
      </c>
      <c r="AQ184" s="336">
        <f t="shared" si="550"/>
        <v>39</v>
      </c>
      <c r="AR184" s="336">
        <f t="shared" si="550"/>
        <v>40</v>
      </c>
      <c r="AS184" s="336">
        <f t="shared" si="550"/>
        <v>41</v>
      </c>
      <c r="AT184" s="336">
        <f t="shared" si="550"/>
        <v>42</v>
      </c>
      <c r="AU184" s="336">
        <f t="shared" si="550"/>
        <v>43</v>
      </c>
      <c r="AV184" s="336">
        <f t="shared" si="550"/>
        <v>44</v>
      </c>
      <c r="AW184" s="336">
        <f t="shared" si="550"/>
        <v>45</v>
      </c>
      <c r="AX184" s="336">
        <f t="shared" si="550"/>
        <v>46</v>
      </c>
      <c r="AY184" s="336">
        <f t="shared" si="550"/>
        <v>47</v>
      </c>
      <c r="AZ184" s="336">
        <f t="shared" si="550"/>
        <v>48</v>
      </c>
      <c r="BA184" s="336">
        <f t="shared" si="550"/>
        <v>49</v>
      </c>
      <c r="BB184" s="336">
        <f t="shared" si="550"/>
        <v>50</v>
      </c>
      <c r="BC184" s="336">
        <f t="shared" si="550"/>
        <v>51</v>
      </c>
      <c r="BD184" s="336">
        <f t="shared" si="550"/>
        <v>52</v>
      </c>
      <c r="BE184" s="336">
        <f t="shared" si="550"/>
        <v>53</v>
      </c>
      <c r="BF184" s="336">
        <f t="shared" si="550"/>
        <v>54</v>
      </c>
      <c r="BG184" s="336">
        <f t="shared" si="550"/>
        <v>55</v>
      </c>
      <c r="BH184" s="336">
        <f t="shared" si="550"/>
        <v>56</v>
      </c>
      <c r="BI184" s="336">
        <f t="shared" si="550"/>
        <v>57</v>
      </c>
      <c r="BJ184" s="336">
        <f t="shared" si="550"/>
        <v>58</v>
      </c>
      <c r="BK184" s="336">
        <f t="shared" si="550"/>
        <v>59</v>
      </c>
      <c r="BL184" s="336">
        <f t="shared" si="550"/>
        <v>60</v>
      </c>
      <c r="BM184" s="336">
        <f t="shared" si="550"/>
        <v>61</v>
      </c>
      <c r="BN184" s="336">
        <f t="shared" si="550"/>
        <v>62</v>
      </c>
      <c r="BO184" s="336">
        <f t="shared" si="550"/>
        <v>63</v>
      </c>
      <c r="BP184" s="336">
        <f t="shared" si="550"/>
        <v>64</v>
      </c>
      <c r="BQ184" s="335"/>
      <c r="BR184" s="335">
        <v>1.0</v>
      </c>
      <c r="BS184" s="336">
        <f t="shared" ref="BS184:EC184" si="551">BR184+1</f>
        <v>2</v>
      </c>
      <c r="BT184" s="336">
        <f t="shared" si="551"/>
        <v>3</v>
      </c>
      <c r="BU184" s="336">
        <f t="shared" si="551"/>
        <v>4</v>
      </c>
      <c r="BV184" s="336">
        <f t="shared" si="551"/>
        <v>5</v>
      </c>
      <c r="BW184" s="336">
        <f t="shared" si="551"/>
        <v>6</v>
      </c>
      <c r="BX184" s="336">
        <f t="shared" si="551"/>
        <v>7</v>
      </c>
      <c r="BY184" s="336">
        <f t="shared" si="551"/>
        <v>8</v>
      </c>
      <c r="BZ184" s="336">
        <f t="shared" si="551"/>
        <v>9</v>
      </c>
      <c r="CA184" s="336">
        <f t="shared" si="551"/>
        <v>10</v>
      </c>
      <c r="CB184" s="336">
        <f t="shared" si="551"/>
        <v>11</v>
      </c>
      <c r="CC184" s="336">
        <f t="shared" si="551"/>
        <v>12</v>
      </c>
      <c r="CD184" s="336">
        <f t="shared" si="551"/>
        <v>13</v>
      </c>
      <c r="CE184" s="336">
        <f t="shared" si="551"/>
        <v>14</v>
      </c>
      <c r="CF184" s="336">
        <f t="shared" si="551"/>
        <v>15</v>
      </c>
      <c r="CG184" s="336">
        <f t="shared" si="551"/>
        <v>16</v>
      </c>
      <c r="CH184" s="336">
        <f t="shared" si="551"/>
        <v>17</v>
      </c>
      <c r="CI184" s="336">
        <f t="shared" si="551"/>
        <v>18</v>
      </c>
      <c r="CJ184" s="336">
        <f t="shared" si="551"/>
        <v>19</v>
      </c>
      <c r="CK184" s="336">
        <f t="shared" si="551"/>
        <v>20</v>
      </c>
      <c r="CL184" s="336">
        <f t="shared" si="551"/>
        <v>21</v>
      </c>
      <c r="CM184" s="336">
        <f t="shared" si="551"/>
        <v>22</v>
      </c>
      <c r="CN184" s="336">
        <f t="shared" si="551"/>
        <v>23</v>
      </c>
      <c r="CO184" s="336">
        <f t="shared" si="551"/>
        <v>24</v>
      </c>
      <c r="CP184" s="336">
        <f t="shared" si="551"/>
        <v>25</v>
      </c>
      <c r="CQ184" s="336">
        <f t="shared" si="551"/>
        <v>26</v>
      </c>
      <c r="CR184" s="336">
        <f t="shared" si="551"/>
        <v>27</v>
      </c>
      <c r="CS184" s="336">
        <f t="shared" si="551"/>
        <v>28</v>
      </c>
      <c r="CT184" s="336">
        <f t="shared" si="551"/>
        <v>29</v>
      </c>
      <c r="CU184" s="336">
        <f t="shared" si="551"/>
        <v>30</v>
      </c>
      <c r="CV184" s="336">
        <f t="shared" si="551"/>
        <v>31</v>
      </c>
      <c r="CW184" s="336">
        <f t="shared" si="551"/>
        <v>32</v>
      </c>
      <c r="CX184" s="336">
        <f t="shared" si="551"/>
        <v>33</v>
      </c>
      <c r="CY184" s="336">
        <f t="shared" si="551"/>
        <v>34</v>
      </c>
      <c r="CZ184" s="336">
        <f t="shared" si="551"/>
        <v>35</v>
      </c>
      <c r="DA184" s="336">
        <f t="shared" si="551"/>
        <v>36</v>
      </c>
      <c r="DB184" s="336">
        <f t="shared" si="551"/>
        <v>37</v>
      </c>
      <c r="DC184" s="336">
        <f t="shared" si="551"/>
        <v>38</v>
      </c>
      <c r="DD184" s="336">
        <f t="shared" si="551"/>
        <v>39</v>
      </c>
      <c r="DE184" s="336">
        <f t="shared" si="551"/>
        <v>40</v>
      </c>
      <c r="DF184" s="336">
        <f t="shared" si="551"/>
        <v>41</v>
      </c>
      <c r="DG184" s="336">
        <f t="shared" si="551"/>
        <v>42</v>
      </c>
      <c r="DH184" s="336">
        <f t="shared" si="551"/>
        <v>43</v>
      </c>
      <c r="DI184" s="336">
        <f t="shared" si="551"/>
        <v>44</v>
      </c>
      <c r="DJ184" s="336">
        <f t="shared" si="551"/>
        <v>45</v>
      </c>
      <c r="DK184" s="336">
        <f t="shared" si="551"/>
        <v>46</v>
      </c>
      <c r="DL184" s="336">
        <f t="shared" si="551"/>
        <v>47</v>
      </c>
      <c r="DM184" s="336">
        <f t="shared" si="551"/>
        <v>48</v>
      </c>
      <c r="DN184" s="336">
        <f t="shared" si="551"/>
        <v>49</v>
      </c>
      <c r="DO184" s="336">
        <f t="shared" si="551"/>
        <v>50</v>
      </c>
      <c r="DP184" s="336">
        <f t="shared" si="551"/>
        <v>51</v>
      </c>
      <c r="DQ184" s="336">
        <f t="shared" si="551"/>
        <v>52</v>
      </c>
      <c r="DR184" s="336">
        <f t="shared" si="551"/>
        <v>53</v>
      </c>
      <c r="DS184" s="336">
        <f t="shared" si="551"/>
        <v>54</v>
      </c>
      <c r="DT184" s="336">
        <f t="shared" si="551"/>
        <v>55</v>
      </c>
      <c r="DU184" s="336">
        <f t="shared" si="551"/>
        <v>56</v>
      </c>
      <c r="DV184" s="336">
        <f t="shared" si="551"/>
        <v>57</v>
      </c>
      <c r="DW184" s="336">
        <f t="shared" si="551"/>
        <v>58</v>
      </c>
      <c r="DX184" s="336">
        <f t="shared" si="551"/>
        <v>59</v>
      </c>
      <c r="DY184" s="336">
        <f t="shared" si="551"/>
        <v>60</v>
      </c>
      <c r="DZ184" s="336">
        <f t="shared" si="551"/>
        <v>61</v>
      </c>
      <c r="EA184" s="336">
        <f t="shared" si="551"/>
        <v>62</v>
      </c>
      <c r="EB184" s="336">
        <f t="shared" si="551"/>
        <v>63</v>
      </c>
      <c r="EC184" s="336">
        <f t="shared" si="551"/>
        <v>64</v>
      </c>
      <c r="ED184" s="335"/>
      <c r="EE184" s="335">
        <v>1.0</v>
      </c>
      <c r="EF184" s="336">
        <f t="shared" ref="EF184:GP184" si="552">EE184+1</f>
        <v>2</v>
      </c>
      <c r="EG184" s="336">
        <f t="shared" si="552"/>
        <v>3</v>
      </c>
      <c r="EH184" s="336">
        <f t="shared" si="552"/>
        <v>4</v>
      </c>
      <c r="EI184" s="336">
        <f t="shared" si="552"/>
        <v>5</v>
      </c>
      <c r="EJ184" s="336">
        <f t="shared" si="552"/>
        <v>6</v>
      </c>
      <c r="EK184" s="336">
        <f t="shared" si="552"/>
        <v>7</v>
      </c>
      <c r="EL184" s="336">
        <f t="shared" si="552"/>
        <v>8</v>
      </c>
      <c r="EM184" s="336">
        <f t="shared" si="552"/>
        <v>9</v>
      </c>
      <c r="EN184" s="336">
        <f t="shared" si="552"/>
        <v>10</v>
      </c>
      <c r="EO184" s="336">
        <f t="shared" si="552"/>
        <v>11</v>
      </c>
      <c r="EP184" s="336">
        <f t="shared" si="552"/>
        <v>12</v>
      </c>
      <c r="EQ184" s="336">
        <f t="shared" si="552"/>
        <v>13</v>
      </c>
      <c r="ER184" s="336">
        <f t="shared" si="552"/>
        <v>14</v>
      </c>
      <c r="ES184" s="336">
        <f t="shared" si="552"/>
        <v>15</v>
      </c>
      <c r="ET184" s="336">
        <f t="shared" si="552"/>
        <v>16</v>
      </c>
      <c r="EU184" s="336">
        <f t="shared" si="552"/>
        <v>17</v>
      </c>
      <c r="EV184" s="336">
        <f t="shared" si="552"/>
        <v>18</v>
      </c>
      <c r="EW184" s="336">
        <f t="shared" si="552"/>
        <v>19</v>
      </c>
      <c r="EX184" s="336">
        <f t="shared" si="552"/>
        <v>20</v>
      </c>
      <c r="EY184" s="336">
        <f t="shared" si="552"/>
        <v>21</v>
      </c>
      <c r="EZ184" s="336">
        <f t="shared" si="552"/>
        <v>22</v>
      </c>
      <c r="FA184" s="336">
        <f t="shared" si="552"/>
        <v>23</v>
      </c>
      <c r="FB184" s="336">
        <f t="shared" si="552"/>
        <v>24</v>
      </c>
      <c r="FC184" s="336">
        <f t="shared" si="552"/>
        <v>25</v>
      </c>
      <c r="FD184" s="336">
        <f t="shared" si="552"/>
        <v>26</v>
      </c>
      <c r="FE184" s="336">
        <f t="shared" si="552"/>
        <v>27</v>
      </c>
      <c r="FF184" s="336">
        <f t="shared" si="552"/>
        <v>28</v>
      </c>
      <c r="FG184" s="336">
        <f t="shared" si="552"/>
        <v>29</v>
      </c>
      <c r="FH184" s="336">
        <f t="shared" si="552"/>
        <v>30</v>
      </c>
      <c r="FI184" s="336">
        <f t="shared" si="552"/>
        <v>31</v>
      </c>
      <c r="FJ184" s="336">
        <f t="shared" si="552"/>
        <v>32</v>
      </c>
      <c r="FK184" s="336">
        <f t="shared" si="552"/>
        <v>33</v>
      </c>
      <c r="FL184" s="336">
        <f t="shared" si="552"/>
        <v>34</v>
      </c>
      <c r="FM184" s="336">
        <f t="shared" si="552"/>
        <v>35</v>
      </c>
      <c r="FN184" s="336">
        <f t="shared" si="552"/>
        <v>36</v>
      </c>
      <c r="FO184" s="336">
        <f t="shared" si="552"/>
        <v>37</v>
      </c>
      <c r="FP184" s="336">
        <f t="shared" si="552"/>
        <v>38</v>
      </c>
      <c r="FQ184" s="336">
        <f t="shared" si="552"/>
        <v>39</v>
      </c>
      <c r="FR184" s="336">
        <f t="shared" si="552"/>
        <v>40</v>
      </c>
      <c r="FS184" s="336">
        <f t="shared" si="552"/>
        <v>41</v>
      </c>
      <c r="FT184" s="336">
        <f t="shared" si="552"/>
        <v>42</v>
      </c>
      <c r="FU184" s="336">
        <f t="shared" si="552"/>
        <v>43</v>
      </c>
      <c r="FV184" s="336">
        <f t="shared" si="552"/>
        <v>44</v>
      </c>
      <c r="FW184" s="336">
        <f t="shared" si="552"/>
        <v>45</v>
      </c>
      <c r="FX184" s="336">
        <f t="shared" si="552"/>
        <v>46</v>
      </c>
      <c r="FY184" s="336">
        <f t="shared" si="552"/>
        <v>47</v>
      </c>
      <c r="FZ184" s="336">
        <f t="shared" si="552"/>
        <v>48</v>
      </c>
      <c r="GA184" s="336">
        <f t="shared" si="552"/>
        <v>49</v>
      </c>
      <c r="GB184" s="336">
        <f t="shared" si="552"/>
        <v>50</v>
      </c>
      <c r="GC184" s="336">
        <f t="shared" si="552"/>
        <v>51</v>
      </c>
      <c r="GD184" s="336">
        <f t="shared" si="552"/>
        <v>52</v>
      </c>
      <c r="GE184" s="336">
        <f t="shared" si="552"/>
        <v>53</v>
      </c>
      <c r="GF184" s="336">
        <f t="shared" si="552"/>
        <v>54</v>
      </c>
      <c r="GG184" s="336">
        <f t="shared" si="552"/>
        <v>55</v>
      </c>
      <c r="GH184" s="336">
        <f t="shared" si="552"/>
        <v>56</v>
      </c>
      <c r="GI184" s="336">
        <f t="shared" si="552"/>
        <v>57</v>
      </c>
      <c r="GJ184" s="336">
        <f t="shared" si="552"/>
        <v>58</v>
      </c>
      <c r="GK184" s="336">
        <f t="shared" si="552"/>
        <v>59</v>
      </c>
      <c r="GL184" s="336">
        <f t="shared" si="552"/>
        <v>60</v>
      </c>
      <c r="GM184" s="336">
        <f t="shared" si="552"/>
        <v>61</v>
      </c>
      <c r="GN184" s="336">
        <f t="shared" si="552"/>
        <v>62</v>
      </c>
      <c r="GO184" s="336">
        <f t="shared" si="552"/>
        <v>63</v>
      </c>
      <c r="GP184" s="336">
        <f t="shared" si="552"/>
        <v>64</v>
      </c>
      <c r="GQ184" s="335"/>
      <c r="GR184" s="335">
        <v>1.0</v>
      </c>
      <c r="GS184" s="336">
        <f t="shared" ref="GS184:JC184" si="553">GR184+1</f>
        <v>2</v>
      </c>
      <c r="GT184" s="336">
        <f t="shared" si="553"/>
        <v>3</v>
      </c>
      <c r="GU184" s="336">
        <f t="shared" si="553"/>
        <v>4</v>
      </c>
      <c r="GV184" s="336">
        <f t="shared" si="553"/>
        <v>5</v>
      </c>
      <c r="GW184" s="336">
        <f t="shared" si="553"/>
        <v>6</v>
      </c>
      <c r="GX184" s="336">
        <f t="shared" si="553"/>
        <v>7</v>
      </c>
      <c r="GY184" s="336">
        <f t="shared" si="553"/>
        <v>8</v>
      </c>
      <c r="GZ184" s="336">
        <f t="shared" si="553"/>
        <v>9</v>
      </c>
      <c r="HA184" s="336">
        <f t="shared" si="553"/>
        <v>10</v>
      </c>
      <c r="HB184" s="336">
        <f t="shared" si="553"/>
        <v>11</v>
      </c>
      <c r="HC184" s="336">
        <f t="shared" si="553"/>
        <v>12</v>
      </c>
      <c r="HD184" s="336">
        <f t="shared" si="553"/>
        <v>13</v>
      </c>
      <c r="HE184" s="336">
        <f t="shared" si="553"/>
        <v>14</v>
      </c>
      <c r="HF184" s="336">
        <f t="shared" si="553"/>
        <v>15</v>
      </c>
      <c r="HG184" s="336">
        <f t="shared" si="553"/>
        <v>16</v>
      </c>
      <c r="HH184" s="336">
        <f t="shared" si="553"/>
        <v>17</v>
      </c>
      <c r="HI184" s="336">
        <f t="shared" si="553"/>
        <v>18</v>
      </c>
      <c r="HJ184" s="336">
        <f t="shared" si="553"/>
        <v>19</v>
      </c>
      <c r="HK184" s="336">
        <f t="shared" si="553"/>
        <v>20</v>
      </c>
      <c r="HL184" s="336">
        <f t="shared" si="553"/>
        <v>21</v>
      </c>
      <c r="HM184" s="336">
        <f t="shared" si="553"/>
        <v>22</v>
      </c>
      <c r="HN184" s="336">
        <f t="shared" si="553"/>
        <v>23</v>
      </c>
      <c r="HO184" s="336">
        <f t="shared" si="553"/>
        <v>24</v>
      </c>
      <c r="HP184" s="336">
        <f t="shared" si="553"/>
        <v>25</v>
      </c>
      <c r="HQ184" s="336">
        <f t="shared" si="553"/>
        <v>26</v>
      </c>
      <c r="HR184" s="336">
        <f t="shared" si="553"/>
        <v>27</v>
      </c>
      <c r="HS184" s="336">
        <f t="shared" si="553"/>
        <v>28</v>
      </c>
      <c r="HT184" s="336">
        <f t="shared" si="553"/>
        <v>29</v>
      </c>
      <c r="HU184" s="336">
        <f t="shared" si="553"/>
        <v>30</v>
      </c>
      <c r="HV184" s="336">
        <f t="shared" si="553"/>
        <v>31</v>
      </c>
      <c r="HW184" s="336">
        <f t="shared" si="553"/>
        <v>32</v>
      </c>
      <c r="HX184" s="336">
        <f t="shared" si="553"/>
        <v>33</v>
      </c>
      <c r="HY184" s="336">
        <f t="shared" si="553"/>
        <v>34</v>
      </c>
      <c r="HZ184" s="336">
        <f t="shared" si="553"/>
        <v>35</v>
      </c>
      <c r="IA184" s="336">
        <f t="shared" si="553"/>
        <v>36</v>
      </c>
      <c r="IB184" s="336">
        <f t="shared" si="553"/>
        <v>37</v>
      </c>
      <c r="IC184" s="336">
        <f t="shared" si="553"/>
        <v>38</v>
      </c>
      <c r="ID184" s="336">
        <f t="shared" si="553"/>
        <v>39</v>
      </c>
      <c r="IE184" s="336">
        <f t="shared" si="553"/>
        <v>40</v>
      </c>
      <c r="IF184" s="336">
        <f t="shared" si="553"/>
        <v>41</v>
      </c>
      <c r="IG184" s="336">
        <f t="shared" si="553"/>
        <v>42</v>
      </c>
      <c r="IH184" s="336">
        <f t="shared" si="553"/>
        <v>43</v>
      </c>
      <c r="II184" s="336">
        <f t="shared" si="553"/>
        <v>44</v>
      </c>
      <c r="IJ184" s="336">
        <f t="shared" si="553"/>
        <v>45</v>
      </c>
      <c r="IK184" s="336">
        <f t="shared" si="553"/>
        <v>46</v>
      </c>
      <c r="IL184" s="336">
        <f t="shared" si="553"/>
        <v>47</v>
      </c>
      <c r="IM184" s="336">
        <f t="shared" si="553"/>
        <v>48</v>
      </c>
      <c r="IN184" s="336">
        <f t="shared" si="553"/>
        <v>49</v>
      </c>
      <c r="IO184" s="336">
        <f t="shared" si="553"/>
        <v>50</v>
      </c>
      <c r="IP184" s="336">
        <f t="shared" si="553"/>
        <v>51</v>
      </c>
      <c r="IQ184" s="336">
        <f t="shared" si="553"/>
        <v>52</v>
      </c>
      <c r="IR184" s="336">
        <f t="shared" si="553"/>
        <v>53</v>
      </c>
      <c r="IS184" s="336">
        <f t="shared" si="553"/>
        <v>54</v>
      </c>
      <c r="IT184" s="336">
        <f t="shared" si="553"/>
        <v>55</v>
      </c>
      <c r="IU184" s="336">
        <f t="shared" si="553"/>
        <v>56</v>
      </c>
      <c r="IV184" s="336">
        <f t="shared" si="553"/>
        <v>57</v>
      </c>
      <c r="IW184" s="336">
        <f t="shared" si="553"/>
        <v>58</v>
      </c>
      <c r="IX184" s="336">
        <f t="shared" si="553"/>
        <v>59</v>
      </c>
      <c r="IY184" s="336">
        <f t="shared" si="553"/>
        <v>60</v>
      </c>
      <c r="IZ184" s="336">
        <f t="shared" si="553"/>
        <v>61</v>
      </c>
      <c r="JA184" s="336">
        <f t="shared" si="553"/>
        <v>62</v>
      </c>
      <c r="JB184" s="336">
        <f t="shared" si="553"/>
        <v>63</v>
      </c>
      <c r="JC184" s="336">
        <f t="shared" si="553"/>
        <v>64</v>
      </c>
      <c r="JD184" s="335"/>
      <c r="JE184" s="335">
        <v>1.0</v>
      </c>
      <c r="JF184" s="336">
        <f t="shared" ref="JF184:LP184" si="554">JE184+1</f>
        <v>2</v>
      </c>
      <c r="JG184" s="336">
        <f t="shared" si="554"/>
        <v>3</v>
      </c>
      <c r="JH184" s="336">
        <f t="shared" si="554"/>
        <v>4</v>
      </c>
      <c r="JI184" s="336">
        <f t="shared" si="554"/>
        <v>5</v>
      </c>
      <c r="JJ184" s="336">
        <f t="shared" si="554"/>
        <v>6</v>
      </c>
      <c r="JK184" s="336">
        <f t="shared" si="554"/>
        <v>7</v>
      </c>
      <c r="JL184" s="336">
        <f t="shared" si="554"/>
        <v>8</v>
      </c>
      <c r="JM184" s="336">
        <f t="shared" si="554"/>
        <v>9</v>
      </c>
      <c r="JN184" s="336">
        <f t="shared" si="554"/>
        <v>10</v>
      </c>
      <c r="JO184" s="336">
        <f t="shared" si="554"/>
        <v>11</v>
      </c>
      <c r="JP184" s="336">
        <f t="shared" si="554"/>
        <v>12</v>
      </c>
      <c r="JQ184" s="336">
        <f t="shared" si="554"/>
        <v>13</v>
      </c>
      <c r="JR184" s="336">
        <f t="shared" si="554"/>
        <v>14</v>
      </c>
      <c r="JS184" s="336">
        <f t="shared" si="554"/>
        <v>15</v>
      </c>
      <c r="JT184" s="336">
        <f t="shared" si="554"/>
        <v>16</v>
      </c>
      <c r="JU184" s="336">
        <f t="shared" si="554"/>
        <v>17</v>
      </c>
      <c r="JV184" s="336">
        <f t="shared" si="554"/>
        <v>18</v>
      </c>
      <c r="JW184" s="336">
        <f t="shared" si="554"/>
        <v>19</v>
      </c>
      <c r="JX184" s="336">
        <f t="shared" si="554"/>
        <v>20</v>
      </c>
      <c r="JY184" s="336">
        <f t="shared" si="554"/>
        <v>21</v>
      </c>
      <c r="JZ184" s="336">
        <f t="shared" si="554"/>
        <v>22</v>
      </c>
      <c r="KA184" s="336">
        <f t="shared" si="554"/>
        <v>23</v>
      </c>
      <c r="KB184" s="336">
        <f t="shared" si="554"/>
        <v>24</v>
      </c>
      <c r="KC184" s="336">
        <f t="shared" si="554"/>
        <v>25</v>
      </c>
      <c r="KD184" s="336">
        <f t="shared" si="554"/>
        <v>26</v>
      </c>
      <c r="KE184" s="336">
        <f t="shared" si="554"/>
        <v>27</v>
      </c>
      <c r="KF184" s="336">
        <f t="shared" si="554"/>
        <v>28</v>
      </c>
      <c r="KG184" s="336">
        <f t="shared" si="554"/>
        <v>29</v>
      </c>
      <c r="KH184" s="336">
        <f t="shared" si="554"/>
        <v>30</v>
      </c>
      <c r="KI184" s="336">
        <f t="shared" si="554"/>
        <v>31</v>
      </c>
      <c r="KJ184" s="336">
        <f t="shared" si="554"/>
        <v>32</v>
      </c>
      <c r="KK184" s="336">
        <f t="shared" si="554"/>
        <v>33</v>
      </c>
      <c r="KL184" s="336">
        <f t="shared" si="554"/>
        <v>34</v>
      </c>
      <c r="KM184" s="336">
        <f t="shared" si="554"/>
        <v>35</v>
      </c>
      <c r="KN184" s="336">
        <f t="shared" si="554"/>
        <v>36</v>
      </c>
      <c r="KO184" s="336">
        <f t="shared" si="554"/>
        <v>37</v>
      </c>
      <c r="KP184" s="336">
        <f t="shared" si="554"/>
        <v>38</v>
      </c>
      <c r="KQ184" s="336">
        <f t="shared" si="554"/>
        <v>39</v>
      </c>
      <c r="KR184" s="336">
        <f t="shared" si="554"/>
        <v>40</v>
      </c>
      <c r="KS184" s="336">
        <f t="shared" si="554"/>
        <v>41</v>
      </c>
      <c r="KT184" s="336">
        <f t="shared" si="554"/>
        <v>42</v>
      </c>
      <c r="KU184" s="336">
        <f t="shared" si="554"/>
        <v>43</v>
      </c>
      <c r="KV184" s="336">
        <f t="shared" si="554"/>
        <v>44</v>
      </c>
      <c r="KW184" s="336">
        <f t="shared" si="554"/>
        <v>45</v>
      </c>
      <c r="KX184" s="336">
        <f t="shared" si="554"/>
        <v>46</v>
      </c>
      <c r="KY184" s="336">
        <f t="shared" si="554"/>
        <v>47</v>
      </c>
      <c r="KZ184" s="336">
        <f t="shared" si="554"/>
        <v>48</v>
      </c>
      <c r="LA184" s="336">
        <f t="shared" si="554"/>
        <v>49</v>
      </c>
      <c r="LB184" s="336">
        <f t="shared" si="554"/>
        <v>50</v>
      </c>
      <c r="LC184" s="336">
        <f t="shared" si="554"/>
        <v>51</v>
      </c>
      <c r="LD184" s="336">
        <f t="shared" si="554"/>
        <v>52</v>
      </c>
      <c r="LE184" s="336">
        <f t="shared" si="554"/>
        <v>53</v>
      </c>
      <c r="LF184" s="336">
        <f t="shared" si="554"/>
        <v>54</v>
      </c>
      <c r="LG184" s="336">
        <f t="shared" si="554"/>
        <v>55</v>
      </c>
      <c r="LH184" s="336">
        <f t="shared" si="554"/>
        <v>56</v>
      </c>
      <c r="LI184" s="336">
        <f t="shared" si="554"/>
        <v>57</v>
      </c>
      <c r="LJ184" s="336">
        <f t="shared" si="554"/>
        <v>58</v>
      </c>
      <c r="LK184" s="336">
        <f t="shared" si="554"/>
        <v>59</v>
      </c>
      <c r="LL184" s="336">
        <f t="shared" si="554"/>
        <v>60</v>
      </c>
      <c r="LM184" s="336">
        <f t="shared" si="554"/>
        <v>61</v>
      </c>
      <c r="LN184" s="336">
        <f t="shared" si="554"/>
        <v>62</v>
      </c>
      <c r="LO184" s="336">
        <f t="shared" si="554"/>
        <v>63</v>
      </c>
      <c r="LP184" s="336">
        <f t="shared" si="554"/>
        <v>64</v>
      </c>
    </row>
    <row r="185" hidden="1">
      <c r="A185" s="138"/>
      <c r="B185" s="338"/>
      <c r="C185" s="138"/>
      <c r="D185" s="61" t="s">
        <v>135</v>
      </c>
      <c r="E185" s="395" t="str">
        <f>vlookup(E$184,'3a. TBond Main'!$A$10:$AN$72,2)</f>
        <v>10.00%2022A</v>
      </c>
      <c r="F185" s="395" t="str">
        <f>vlookup(F$184,'3a. TBond Main'!$A$10:$B$72,2)</f>
        <v>05.75%2022A</v>
      </c>
      <c r="G185" s="395" t="str">
        <f>vlookup(G$184,'3a. TBond Main'!$A$10:$B$72,2)</f>
        <v>07.90%2022A</v>
      </c>
      <c r="H185" s="395" t="str">
        <f>vlookup(H$184,'3a. TBond Main'!$A$10:$B$72,2)</f>
        <v>08.65%2023A</v>
      </c>
      <c r="I185" s="395" t="str">
        <f>vlookup(I$184,'3a. TBond Main'!$A$10:$B$72,2)</f>
        <v>10.00%2023A</v>
      </c>
      <c r="J185" s="395" t="str">
        <f>vlookup(J$184,'3a. TBond Main'!$A$10:$B$72,2)</f>
        <v>11.50%2023A</v>
      </c>
      <c r="K185" s="395" t="str">
        <f>vlookup(K$184,'3a. TBond Main'!$A$10:$B$72,2)</f>
        <v>10.20%2023A</v>
      </c>
      <c r="L185" s="395" t="str">
        <f>vlookup(L$184,'3a. TBond Main'!$A$10:$B$72,2)</f>
        <v>09.00%2023A</v>
      </c>
      <c r="M185" s="395" t="str">
        <f>vlookup(M$184,'3a. TBond Main'!$A$10:$B$72,2)</f>
        <v>11.20%2023A</v>
      </c>
      <c r="N185" s="395" t="str">
        <f>vlookup(N$184,'3a. TBond Main'!$A$10:$B$72,2)</f>
        <v>07.00%2023A</v>
      </c>
      <c r="O185" s="395" t="str">
        <f>vlookup(O$184,'3a. TBond Main'!$A$10:$B$72,2)</f>
        <v>06.30%2023A</v>
      </c>
      <c r="P185" s="395" t="str">
        <f>vlookup(P$184,'3a. TBond Main'!$A$10:$B$72,2)</f>
        <v>11.60%2023A</v>
      </c>
      <c r="Q185" s="395" t="str">
        <f>vlookup(Q$184,'3a. TBond Main'!$A$10:$B$72,2)</f>
        <v>11.40%2024A</v>
      </c>
      <c r="R185" s="395" t="str">
        <f>vlookup(R$184,'3a. TBond Main'!$A$10:$B$72,2)</f>
        <v>10.90%2024A</v>
      </c>
      <c r="S185" s="395" t="str">
        <f>vlookup(S$184,'3a. TBond Main'!$A$10:$B$72,2)</f>
        <v>10.25%2024A</v>
      </c>
      <c r="T185" s="395" t="str">
        <f>vlookup(T$184,'3a. TBond Main'!$A$10:$B$72,2)</f>
        <v>11.00%2024A</v>
      </c>
      <c r="U185" s="395" t="str">
        <f>vlookup(U$184,'3a. TBond Main'!$A$10:$B$72,2)</f>
        <v>09.85%2024A</v>
      </c>
      <c r="V185" s="395" t="str">
        <f>vlookup(V$184,'3a. TBond Main'!$A$10:$B$72,2)</f>
        <v>06.00%2024A</v>
      </c>
      <c r="W185" s="395" t="str">
        <f>vlookup(W$184,'3a. TBond Main'!$A$10:$B$72,2)</f>
        <v>10.25%2025A</v>
      </c>
      <c r="X185" s="395" t="str">
        <f>vlookup(X$184,'3a. TBond Main'!$A$10:$B$72,2)</f>
        <v>09.00%2025A</v>
      </c>
      <c r="Y185" s="395" t="str">
        <f>vlookup(Y$184,'3a. TBond Main'!$A$10:$B$72,2)</f>
        <v>17.00%2025A</v>
      </c>
      <c r="Z185" s="395" t="str">
        <f>vlookup(Z$184,'3a. TBond Main'!$A$10:$B$72,2)</f>
        <v>17.00%2025A</v>
      </c>
      <c r="AA185" s="395" t="str">
        <f>vlookup(AA$184,'3a. TBond Main'!$A$10:$B$72,2)</f>
        <v>11.00%2025A</v>
      </c>
      <c r="AB185" s="395" t="str">
        <f>vlookup(AB$184,'3a. TBond Main'!$A$10:$B$72,2)</f>
        <v>10.35%2025A</v>
      </c>
      <c r="AC185" s="395" t="str">
        <f>vlookup(AC$184,'3a. TBond Main'!$A$10:$B$72,2)</f>
        <v>06.75%2026A</v>
      </c>
      <c r="AD185" s="395" t="str">
        <f>vlookup(AD$184,'3a. TBond Main'!$A$10:$B$72,2)</f>
        <v>09.00%2026A</v>
      </c>
      <c r="AE185" s="395" t="str">
        <f>vlookup(AE$184,'3a. TBond Main'!$A$10:$B$72,2)</f>
        <v>05.35%2026A</v>
      </c>
      <c r="AF185" s="395" t="str">
        <f>vlookup(AF$184,'3a. TBond Main'!$A$10:$B$72,2)</f>
        <v>11.00%2026A</v>
      </c>
      <c r="AG185" s="395" t="str">
        <f>vlookup(AG$184,'3a. TBond Main'!$A$10:$B$72,2)</f>
        <v>11.50%2026A</v>
      </c>
      <c r="AH185" s="395" t="str">
        <f>vlookup(AH$184,'3a. TBond Main'!$A$10:$B$72,2)</f>
        <v>05.00%2026A</v>
      </c>
      <c r="AI185" s="395" t="str">
        <f>vlookup(AI$184,'3a. TBond Main'!$A$10:$B$72,2)</f>
        <v>11.40%2027A</v>
      </c>
      <c r="AJ185" s="395" t="str">
        <f>vlookup(AJ$184,'3a. TBond Main'!$A$10:$B$72,2)</f>
        <v>18.00%2027A</v>
      </c>
      <c r="AK185" s="395" t="str">
        <f>vlookup(AK$184,'3a. TBond Main'!$A$10:$B$72,2)</f>
        <v>11.75%2027A</v>
      </c>
      <c r="AL185" s="395" t="str">
        <f>vlookup(AL$184,'3a. TBond Main'!$A$10:$B$72,2)</f>
        <v>11.00%2027A</v>
      </c>
      <c r="AM185" s="395" t="str">
        <f>vlookup(AM$184,'3a. TBond Main'!$A$10:$B$72,2)</f>
        <v>07.80%2027A</v>
      </c>
      <c r="AN185" s="395" t="str">
        <f>vlookup(AN$184,'3a. TBond Main'!$A$10:$B$72,2)</f>
        <v>10.30%2027A</v>
      </c>
      <c r="AO185" s="395" t="str">
        <f>vlookup(AO$184,'3a. TBond Main'!$A$10:$B$72,2)</f>
        <v>11.25%2027A</v>
      </c>
      <c r="AP185" s="395" t="str">
        <f>vlookup(AP$184,'3a. TBond Main'!$A$10:$B$72,2)</f>
        <v>18.00%2028A</v>
      </c>
      <c r="AQ185" s="395" t="str">
        <f>vlookup(AQ$184,'3a. TBond Main'!$A$10:$B$72,2)</f>
        <v>10.75%2028A</v>
      </c>
      <c r="AR185" s="395" t="str">
        <f>vlookup(AR$184,'3a. TBond Main'!$A$10:$B$72,2)</f>
        <v>09.00%2028B</v>
      </c>
      <c r="AS185" s="395" t="str">
        <f>vlookup(AS$184,'3a. TBond Main'!$A$10:$B$72,2)</f>
        <v>09.00%2028A</v>
      </c>
      <c r="AT185" s="395" t="str">
        <f>vlookup(AT$184,'3a. TBond Main'!$A$10:$B$72,2)</f>
        <v>11.50%2028A</v>
      </c>
      <c r="AU185" s="395" t="str">
        <f>vlookup(AU$184,'3a. TBond Main'!$A$10:$B$72,2)</f>
        <v>13.00%2029A</v>
      </c>
      <c r="AV185" s="395" t="str">
        <f>vlookup(AV$184,'3a. TBond Main'!$A$10:$B$72,2)</f>
        <v>13.00%2029B</v>
      </c>
      <c r="AW185" s="395" t="str">
        <f>vlookup(AW$184,'3a. TBond Main'!$A$10:$B$72,2)</f>
        <v>20.00%2029A</v>
      </c>
      <c r="AX185" s="395" t="str">
        <f>vlookup(AX$184,'3a. TBond Main'!$A$10:$B$72,2)</f>
        <v>11.00%2030A</v>
      </c>
      <c r="AY185" s="395" t="str">
        <f>vlookup(AY$184,'3a. TBond Main'!$A$10:$B$72,2)</f>
        <v>11.25%2031A</v>
      </c>
      <c r="AZ185" s="395" t="str">
        <f>vlookup(AZ$184,'3a. TBond Main'!$A$10:$B$72,2)</f>
        <v>18.00%2031A</v>
      </c>
      <c r="BA185" s="395" t="str">
        <f>vlookup(BA$184,'3a. TBond Main'!$A$10:$B$72,2)</f>
        <v>12.00%2031A</v>
      </c>
      <c r="BB185" s="395" t="str">
        <f>vlookup(BB$184,'3a. TBond Main'!$A$10:$B$72,2)</f>
        <v>08.00%2032A</v>
      </c>
      <c r="BC185" s="395" t="str">
        <f>vlookup(BC$184,'3a. TBond Main'!$A$10:$B$72,2)</f>
        <v>09.00%2032A</v>
      </c>
      <c r="BD185" s="395" t="str">
        <f>vlookup(BD$184,'3a. TBond Main'!$A$10:$B$72,2)</f>
        <v>11.20%2033A</v>
      </c>
      <c r="BE185" s="395" t="str">
        <f>vlookup(BE$184,'3a. TBond Main'!$A$10:$B$72,2)</f>
        <v>09.00%2033A</v>
      </c>
      <c r="BF185" s="395" t="str">
        <f>vlookup(BF$184,'3a. TBond Main'!$A$10:$B$72,2)</f>
        <v>13.25%2033A</v>
      </c>
      <c r="BG185" s="395" t="str">
        <f>vlookup(BG$184,'3a. TBond Main'!$A$10:$B$72,2)</f>
        <v>09.00%2033B</v>
      </c>
      <c r="BH185" s="395" t="str">
        <f>vlookup(BH$184,'3a. TBond Main'!$A$10:$B$72,2)</f>
        <v>13.25%2034A</v>
      </c>
      <c r="BI185" s="395" t="str">
        <f>vlookup(BI$184,'3a. TBond Main'!$A$10:$B$72,2)</f>
        <v>10.25%2034A</v>
      </c>
      <c r="BJ185" s="395" t="str">
        <f>vlookup(BJ$184,'3a. TBond Main'!$A$10:$B$72,2)</f>
        <v>11.50%2035A</v>
      </c>
      <c r="BK185" s="395" t="str">
        <f>vlookup(BK$184,'3a. TBond Main'!$A$10:$B$72,2)</f>
        <v>10.50%2039A</v>
      </c>
      <c r="BL185" s="395" t="str">
        <f>vlookup(BL$184,'3a. TBond Main'!$A$10:$B$72,2)</f>
        <v>12.00%2041A</v>
      </c>
      <c r="BM185" s="395" t="str">
        <f>vlookup(BM$184,'3a. TBond Main'!$A$10:$B$72,2)</f>
        <v>09.00%2043A</v>
      </c>
      <c r="BN185" s="395" t="str">
        <f>vlookup(BN$184,'3a. TBond Main'!$A$10:$B$72,2)</f>
        <v>13.50%2044A</v>
      </c>
      <c r="BO185" s="395" t="str">
        <f>vlookup(BO$184,'3a. TBond Main'!$A$10:$B$72,2)</f>
        <v>13.50%2044B</v>
      </c>
      <c r="BQ185" s="337"/>
      <c r="BR185" s="395" t="str">
        <f>vlookup(BR$184,'3a. TBond Main'!$A$10:$AN$72,2)</f>
        <v>10.00%2022A</v>
      </c>
      <c r="BS185" s="395" t="str">
        <f>vlookup(BS$184,'3a. TBond Main'!$A$10:$B$72,2)</f>
        <v>05.75%2022A</v>
      </c>
      <c r="BT185" s="395" t="str">
        <f>vlookup(BT$184,'3a. TBond Main'!$A$10:$B$72,2)</f>
        <v>07.90%2022A</v>
      </c>
      <c r="BU185" s="395" t="str">
        <f>vlookup(BU$184,'3a. TBond Main'!$A$10:$B$72,2)</f>
        <v>08.65%2023A</v>
      </c>
      <c r="BV185" s="395" t="str">
        <f>vlookup(BV$184,'3a. TBond Main'!$A$10:$B$72,2)</f>
        <v>10.00%2023A</v>
      </c>
      <c r="BW185" s="395" t="str">
        <f>vlookup(BW$184,'3a. TBond Main'!$A$10:$B$72,2)</f>
        <v>11.50%2023A</v>
      </c>
      <c r="BX185" s="395" t="str">
        <f>vlookup(BX$184,'3a. TBond Main'!$A$10:$B$72,2)</f>
        <v>10.20%2023A</v>
      </c>
      <c r="BY185" s="395" t="str">
        <f>vlookup(BY$184,'3a. TBond Main'!$A$10:$B$72,2)</f>
        <v>09.00%2023A</v>
      </c>
      <c r="BZ185" s="395" t="str">
        <f>vlookup(BZ$184,'3a. TBond Main'!$A$10:$B$72,2)</f>
        <v>11.20%2023A</v>
      </c>
      <c r="CA185" s="395" t="str">
        <f>vlookup(CA$184,'3a. TBond Main'!$A$10:$B$72,2)</f>
        <v>07.00%2023A</v>
      </c>
      <c r="CB185" s="395" t="str">
        <f>vlookup(CB$184,'3a. TBond Main'!$A$10:$B$72,2)</f>
        <v>06.30%2023A</v>
      </c>
      <c r="CC185" s="395" t="str">
        <f>vlookup(CC$184,'3a. TBond Main'!$A$10:$B$72,2)</f>
        <v>11.60%2023A</v>
      </c>
      <c r="CD185" s="395" t="str">
        <f>vlookup(CD$184,'3a. TBond Main'!$A$10:$B$72,2)</f>
        <v>11.40%2024A</v>
      </c>
      <c r="CE185" s="395" t="str">
        <f>vlookup(CE$184,'3a. TBond Main'!$A$10:$B$72,2)</f>
        <v>10.90%2024A</v>
      </c>
      <c r="CF185" s="395" t="str">
        <f>vlookup(CF$184,'3a. TBond Main'!$A$10:$B$72,2)</f>
        <v>10.25%2024A</v>
      </c>
      <c r="CG185" s="395" t="str">
        <f>vlookup(CG$184,'3a. TBond Main'!$A$10:$B$72,2)</f>
        <v>11.00%2024A</v>
      </c>
      <c r="CH185" s="395" t="str">
        <f>vlookup(CH$184,'3a. TBond Main'!$A$10:$B$72,2)</f>
        <v>09.85%2024A</v>
      </c>
      <c r="CI185" s="395" t="str">
        <f>vlookup(CI$184,'3a. TBond Main'!$A$10:$B$72,2)</f>
        <v>06.00%2024A</v>
      </c>
      <c r="CJ185" s="395" t="str">
        <f>vlookup(CJ$184,'3a. TBond Main'!$A$10:$B$72,2)</f>
        <v>10.25%2025A</v>
      </c>
      <c r="CK185" s="395" t="str">
        <f>vlookup(CK$184,'3a. TBond Main'!$A$10:$B$72,2)</f>
        <v>09.00%2025A</v>
      </c>
      <c r="CL185" s="395" t="str">
        <f>vlookup(CL$184,'3a. TBond Main'!$A$10:$B$72,2)</f>
        <v>17.00%2025A</v>
      </c>
      <c r="CM185" s="395" t="str">
        <f>vlookup(CM$184,'3a. TBond Main'!$A$10:$B$72,2)</f>
        <v>17.00%2025A</v>
      </c>
      <c r="CN185" s="395" t="str">
        <f>vlookup(CN$184,'3a. TBond Main'!$A$10:$B$72,2)</f>
        <v>11.00%2025A</v>
      </c>
      <c r="CO185" s="395" t="str">
        <f>vlookup(CO$184,'3a. TBond Main'!$A$10:$B$72,2)</f>
        <v>10.35%2025A</v>
      </c>
      <c r="CP185" s="395" t="str">
        <f>vlookup(CP$184,'3a. TBond Main'!$A$10:$B$72,2)</f>
        <v>06.75%2026A</v>
      </c>
      <c r="CQ185" s="395" t="str">
        <f>vlookup(CQ$184,'3a. TBond Main'!$A$10:$B$72,2)</f>
        <v>09.00%2026A</v>
      </c>
      <c r="CR185" s="395" t="str">
        <f>vlookup(CR$184,'3a. TBond Main'!$A$10:$B$72,2)</f>
        <v>05.35%2026A</v>
      </c>
      <c r="CS185" s="395" t="str">
        <f>vlookup(CS$184,'3a. TBond Main'!$A$10:$B$72,2)</f>
        <v>11.00%2026A</v>
      </c>
      <c r="CT185" s="395" t="str">
        <f>vlookup(CT$184,'3a. TBond Main'!$A$10:$B$72,2)</f>
        <v>11.50%2026A</v>
      </c>
      <c r="CU185" s="395" t="str">
        <f>vlookup(CU$184,'3a. TBond Main'!$A$10:$B$72,2)</f>
        <v>05.00%2026A</v>
      </c>
      <c r="CV185" s="395" t="str">
        <f>vlookup(CV$184,'3a. TBond Main'!$A$10:$B$72,2)</f>
        <v>11.40%2027A</v>
      </c>
      <c r="CW185" s="395" t="str">
        <f>vlookup(CW$184,'3a. TBond Main'!$A$10:$B$72,2)</f>
        <v>18.00%2027A</v>
      </c>
      <c r="CX185" s="395" t="str">
        <f>vlookup(CX$184,'3a. TBond Main'!$A$10:$B$72,2)</f>
        <v>11.75%2027A</v>
      </c>
      <c r="CY185" s="395" t="str">
        <f>vlookup(CY$184,'3a. TBond Main'!$A$10:$B$72,2)</f>
        <v>11.00%2027A</v>
      </c>
      <c r="CZ185" s="395" t="str">
        <f>vlookup(CZ$184,'3a. TBond Main'!$A$10:$B$72,2)</f>
        <v>07.80%2027A</v>
      </c>
      <c r="DA185" s="395" t="str">
        <f>vlookup(DA$184,'3a. TBond Main'!$A$10:$B$72,2)</f>
        <v>10.30%2027A</v>
      </c>
      <c r="DB185" s="395" t="str">
        <f>vlookup(DB$184,'3a. TBond Main'!$A$10:$B$72,2)</f>
        <v>11.25%2027A</v>
      </c>
      <c r="DC185" s="395" t="str">
        <f>vlookup(DC$184,'3a. TBond Main'!$A$10:$B$72,2)</f>
        <v>18.00%2028A</v>
      </c>
      <c r="DD185" s="395" t="str">
        <f>vlookup(DD$184,'3a. TBond Main'!$A$10:$B$72,2)</f>
        <v>10.75%2028A</v>
      </c>
      <c r="DE185" s="395" t="str">
        <f>vlookup(DE$184,'3a. TBond Main'!$A$10:$B$72,2)</f>
        <v>09.00%2028B</v>
      </c>
      <c r="DF185" s="395" t="str">
        <f>vlookup(DF$184,'3a. TBond Main'!$A$10:$B$72,2)</f>
        <v>09.00%2028A</v>
      </c>
      <c r="DG185" s="395" t="str">
        <f>vlookup(DG$184,'3a. TBond Main'!$A$10:$B$72,2)</f>
        <v>11.50%2028A</v>
      </c>
      <c r="DH185" s="395" t="str">
        <f>vlookup(DH$184,'3a. TBond Main'!$A$10:$B$72,2)</f>
        <v>13.00%2029A</v>
      </c>
      <c r="DI185" s="395" t="str">
        <f>vlookup(DI$184,'3a. TBond Main'!$A$10:$B$72,2)</f>
        <v>13.00%2029B</v>
      </c>
      <c r="DJ185" s="395" t="str">
        <f>vlookup(DJ$184,'3a. TBond Main'!$A$10:$B$72,2)</f>
        <v>20.00%2029A</v>
      </c>
      <c r="DK185" s="395" t="str">
        <f>vlookup(DK$184,'3a. TBond Main'!$A$10:$B$72,2)</f>
        <v>11.00%2030A</v>
      </c>
      <c r="DL185" s="395" t="str">
        <f>vlookup(DL$184,'3a. TBond Main'!$A$10:$B$72,2)</f>
        <v>11.25%2031A</v>
      </c>
      <c r="DM185" s="395" t="str">
        <f>vlookup(DM$184,'3a. TBond Main'!$A$10:$B$72,2)</f>
        <v>18.00%2031A</v>
      </c>
      <c r="DN185" s="395" t="str">
        <f>vlookup(DN$184,'3a. TBond Main'!$A$10:$B$72,2)</f>
        <v>12.00%2031A</v>
      </c>
      <c r="DO185" s="395" t="str">
        <f>vlookup(DO$184,'3a. TBond Main'!$A$10:$B$72,2)</f>
        <v>08.00%2032A</v>
      </c>
      <c r="DP185" s="395" t="str">
        <f>vlookup(DP$184,'3a. TBond Main'!$A$10:$B$72,2)</f>
        <v>09.00%2032A</v>
      </c>
      <c r="DQ185" s="395" t="str">
        <f>vlookup(DQ$184,'3a. TBond Main'!$A$10:$B$72,2)</f>
        <v>11.20%2033A</v>
      </c>
      <c r="DR185" s="395" t="str">
        <f>vlookup(DR$184,'3a. TBond Main'!$A$10:$B$72,2)</f>
        <v>09.00%2033A</v>
      </c>
      <c r="DS185" s="395" t="str">
        <f>vlookup(DS$184,'3a. TBond Main'!$A$10:$B$72,2)</f>
        <v>13.25%2033A</v>
      </c>
      <c r="DT185" s="395" t="str">
        <f>vlookup(DT$184,'3a. TBond Main'!$A$10:$B$72,2)</f>
        <v>09.00%2033B</v>
      </c>
      <c r="DU185" s="395" t="str">
        <f>vlookup(DU$184,'3a. TBond Main'!$A$10:$B$72,2)</f>
        <v>13.25%2034A</v>
      </c>
      <c r="DV185" s="395" t="str">
        <f>vlookup(DV$184,'3a. TBond Main'!$A$10:$B$72,2)</f>
        <v>10.25%2034A</v>
      </c>
      <c r="DW185" s="395" t="str">
        <f>vlookup(DW$184,'3a. TBond Main'!$A$10:$B$72,2)</f>
        <v>11.50%2035A</v>
      </c>
      <c r="DX185" s="395" t="str">
        <f>vlookup(DX$184,'3a. TBond Main'!$A$10:$B$72,2)</f>
        <v>10.50%2039A</v>
      </c>
      <c r="DY185" s="395" t="str">
        <f>vlookup(DY$184,'3a. TBond Main'!$A$10:$B$72,2)</f>
        <v>12.00%2041A</v>
      </c>
      <c r="DZ185" s="395" t="str">
        <f>vlookup(DZ$184,'3a. TBond Main'!$A$10:$B$72,2)</f>
        <v>09.00%2043A</v>
      </c>
      <c r="EA185" s="395" t="str">
        <f>vlookup(EA$184,'3a. TBond Main'!$A$10:$B$72,2)</f>
        <v>13.50%2044A</v>
      </c>
      <c r="EB185" s="395" t="str">
        <f>vlookup(EB$184,'3a. TBond Main'!$A$10:$B$72,2)</f>
        <v>13.50%2044B</v>
      </c>
      <c r="ED185" s="337"/>
      <c r="EE185" s="395" t="str">
        <f>vlookup(EE$184,'3a. TBond Main'!$A$10:$AN$72,2)</f>
        <v>10.00%2022A</v>
      </c>
      <c r="EF185" s="395" t="str">
        <f>vlookup(EF$184,'3a. TBond Main'!$A$10:$B$72,2)</f>
        <v>05.75%2022A</v>
      </c>
      <c r="EG185" s="395" t="str">
        <f>vlookup(EG$184,'3a. TBond Main'!$A$10:$B$72,2)</f>
        <v>07.90%2022A</v>
      </c>
      <c r="EH185" s="395" t="str">
        <f>vlookup(EH$184,'3a. TBond Main'!$A$10:$B$72,2)</f>
        <v>08.65%2023A</v>
      </c>
      <c r="EI185" s="395" t="str">
        <f>vlookup(EI$184,'3a. TBond Main'!$A$10:$B$72,2)</f>
        <v>10.00%2023A</v>
      </c>
      <c r="EJ185" s="395" t="str">
        <f>vlookup(EJ$184,'3a. TBond Main'!$A$10:$B$72,2)</f>
        <v>11.50%2023A</v>
      </c>
      <c r="EK185" s="395" t="str">
        <f>vlookup(EK$184,'3a. TBond Main'!$A$10:$B$72,2)</f>
        <v>10.20%2023A</v>
      </c>
      <c r="EL185" s="395" t="str">
        <f>vlookup(EL$184,'3a. TBond Main'!$A$10:$B$72,2)</f>
        <v>09.00%2023A</v>
      </c>
      <c r="EM185" s="395" t="str">
        <f>vlookup(EM$184,'3a. TBond Main'!$A$10:$B$72,2)</f>
        <v>11.20%2023A</v>
      </c>
      <c r="EN185" s="395" t="str">
        <f>vlookup(EN$184,'3a. TBond Main'!$A$10:$B$72,2)</f>
        <v>07.00%2023A</v>
      </c>
      <c r="EO185" s="395" t="str">
        <f>vlookup(EO$184,'3a. TBond Main'!$A$10:$B$72,2)</f>
        <v>06.30%2023A</v>
      </c>
      <c r="EP185" s="395" t="str">
        <f>vlookup(EP$184,'3a. TBond Main'!$A$10:$B$72,2)</f>
        <v>11.60%2023A</v>
      </c>
      <c r="EQ185" s="395" t="str">
        <f>vlookup(EQ$184,'3a. TBond Main'!$A$10:$B$72,2)</f>
        <v>11.40%2024A</v>
      </c>
      <c r="ER185" s="395" t="str">
        <f>vlookup(ER$184,'3a. TBond Main'!$A$10:$B$72,2)</f>
        <v>10.90%2024A</v>
      </c>
      <c r="ES185" s="395" t="str">
        <f>vlookup(ES$184,'3a. TBond Main'!$A$10:$B$72,2)</f>
        <v>10.25%2024A</v>
      </c>
      <c r="ET185" s="395" t="str">
        <f>vlookup(ET$184,'3a. TBond Main'!$A$10:$B$72,2)</f>
        <v>11.00%2024A</v>
      </c>
      <c r="EU185" s="395" t="str">
        <f>vlookup(EU$184,'3a. TBond Main'!$A$10:$B$72,2)</f>
        <v>09.85%2024A</v>
      </c>
      <c r="EV185" s="395" t="str">
        <f>vlookup(EV$184,'3a. TBond Main'!$A$10:$B$72,2)</f>
        <v>06.00%2024A</v>
      </c>
      <c r="EW185" s="395" t="str">
        <f>vlookup(EW$184,'3a. TBond Main'!$A$10:$B$72,2)</f>
        <v>10.25%2025A</v>
      </c>
      <c r="EX185" s="395" t="str">
        <f>vlookup(EX$184,'3a. TBond Main'!$A$10:$B$72,2)</f>
        <v>09.00%2025A</v>
      </c>
      <c r="EY185" s="395" t="str">
        <f>vlookup(EY$184,'3a. TBond Main'!$A$10:$B$72,2)</f>
        <v>17.00%2025A</v>
      </c>
      <c r="EZ185" s="395" t="str">
        <f>vlookup(EZ$184,'3a. TBond Main'!$A$10:$B$72,2)</f>
        <v>17.00%2025A</v>
      </c>
      <c r="FA185" s="395" t="str">
        <f>vlookup(FA$184,'3a. TBond Main'!$A$10:$B$72,2)</f>
        <v>11.00%2025A</v>
      </c>
      <c r="FB185" s="395" t="str">
        <f>vlookup(FB$184,'3a. TBond Main'!$A$10:$B$72,2)</f>
        <v>10.35%2025A</v>
      </c>
      <c r="FC185" s="395" t="str">
        <f>vlookup(FC$184,'3a. TBond Main'!$A$10:$B$72,2)</f>
        <v>06.75%2026A</v>
      </c>
      <c r="FD185" s="395" t="str">
        <f>vlookup(FD$184,'3a. TBond Main'!$A$10:$B$72,2)</f>
        <v>09.00%2026A</v>
      </c>
      <c r="FE185" s="395" t="str">
        <f>vlookup(FE$184,'3a. TBond Main'!$A$10:$B$72,2)</f>
        <v>05.35%2026A</v>
      </c>
      <c r="FF185" s="395" t="str">
        <f>vlookup(FF$184,'3a. TBond Main'!$A$10:$B$72,2)</f>
        <v>11.00%2026A</v>
      </c>
      <c r="FG185" s="395" t="str">
        <f>vlookup(FG$184,'3a. TBond Main'!$A$10:$B$72,2)</f>
        <v>11.50%2026A</v>
      </c>
      <c r="FH185" s="395" t="str">
        <f>vlookup(FH$184,'3a. TBond Main'!$A$10:$B$72,2)</f>
        <v>05.00%2026A</v>
      </c>
      <c r="FI185" s="395" t="str">
        <f>vlookup(FI$184,'3a. TBond Main'!$A$10:$B$72,2)</f>
        <v>11.40%2027A</v>
      </c>
      <c r="FJ185" s="395" t="str">
        <f>vlookup(FJ$184,'3a. TBond Main'!$A$10:$B$72,2)</f>
        <v>18.00%2027A</v>
      </c>
      <c r="FK185" s="395" t="str">
        <f>vlookup(FK$184,'3a. TBond Main'!$A$10:$B$72,2)</f>
        <v>11.75%2027A</v>
      </c>
      <c r="FL185" s="395" t="str">
        <f>vlookup(FL$184,'3a. TBond Main'!$A$10:$B$72,2)</f>
        <v>11.00%2027A</v>
      </c>
      <c r="FM185" s="395" t="str">
        <f>vlookup(FM$184,'3a. TBond Main'!$A$10:$B$72,2)</f>
        <v>07.80%2027A</v>
      </c>
      <c r="FN185" s="395" t="str">
        <f>vlookup(FN$184,'3a. TBond Main'!$A$10:$B$72,2)</f>
        <v>10.30%2027A</v>
      </c>
      <c r="FO185" s="395" t="str">
        <f>vlookup(FO$184,'3a. TBond Main'!$A$10:$B$72,2)</f>
        <v>11.25%2027A</v>
      </c>
      <c r="FP185" s="395" t="str">
        <f>vlookup(FP$184,'3a. TBond Main'!$A$10:$B$72,2)</f>
        <v>18.00%2028A</v>
      </c>
      <c r="FQ185" s="395" t="str">
        <f>vlookup(FQ$184,'3a. TBond Main'!$A$10:$B$72,2)</f>
        <v>10.75%2028A</v>
      </c>
      <c r="FR185" s="395" t="str">
        <f>vlookup(FR$184,'3a. TBond Main'!$A$10:$B$72,2)</f>
        <v>09.00%2028B</v>
      </c>
      <c r="FS185" s="395" t="str">
        <f>vlookup(FS$184,'3a. TBond Main'!$A$10:$B$72,2)</f>
        <v>09.00%2028A</v>
      </c>
      <c r="FT185" s="395" t="str">
        <f>vlookup(FT$184,'3a. TBond Main'!$A$10:$B$72,2)</f>
        <v>11.50%2028A</v>
      </c>
      <c r="FU185" s="395" t="str">
        <f>vlookup(FU$184,'3a. TBond Main'!$A$10:$B$72,2)</f>
        <v>13.00%2029A</v>
      </c>
      <c r="FV185" s="395" t="str">
        <f>vlookup(FV$184,'3a. TBond Main'!$A$10:$B$72,2)</f>
        <v>13.00%2029B</v>
      </c>
      <c r="FW185" s="395" t="str">
        <f>vlookup(FW$184,'3a. TBond Main'!$A$10:$B$72,2)</f>
        <v>20.00%2029A</v>
      </c>
      <c r="FX185" s="395" t="str">
        <f>vlookup(FX$184,'3a. TBond Main'!$A$10:$B$72,2)</f>
        <v>11.00%2030A</v>
      </c>
      <c r="FY185" s="395" t="str">
        <f>vlookup(FY$184,'3a. TBond Main'!$A$10:$B$72,2)</f>
        <v>11.25%2031A</v>
      </c>
      <c r="FZ185" s="395" t="str">
        <f>vlookup(FZ$184,'3a. TBond Main'!$A$10:$B$72,2)</f>
        <v>18.00%2031A</v>
      </c>
      <c r="GA185" s="395" t="str">
        <f>vlookup(GA$184,'3a. TBond Main'!$A$10:$B$72,2)</f>
        <v>12.00%2031A</v>
      </c>
      <c r="GB185" s="395" t="str">
        <f>vlookup(GB$184,'3a. TBond Main'!$A$10:$B$72,2)</f>
        <v>08.00%2032A</v>
      </c>
      <c r="GC185" s="395" t="str">
        <f>vlookup(GC$184,'3a. TBond Main'!$A$10:$B$72,2)</f>
        <v>09.00%2032A</v>
      </c>
      <c r="GD185" s="395" t="str">
        <f>vlookup(GD$184,'3a. TBond Main'!$A$10:$B$72,2)</f>
        <v>11.20%2033A</v>
      </c>
      <c r="GE185" s="395" t="str">
        <f>vlookup(GE$184,'3a. TBond Main'!$A$10:$B$72,2)</f>
        <v>09.00%2033A</v>
      </c>
      <c r="GF185" s="395" t="str">
        <f>vlookup(GF$184,'3a. TBond Main'!$A$10:$B$72,2)</f>
        <v>13.25%2033A</v>
      </c>
      <c r="GG185" s="395" t="str">
        <f>vlookup(GG$184,'3a. TBond Main'!$A$10:$B$72,2)</f>
        <v>09.00%2033B</v>
      </c>
      <c r="GH185" s="395" t="str">
        <f>vlookup(GH$184,'3a. TBond Main'!$A$10:$B$72,2)</f>
        <v>13.25%2034A</v>
      </c>
      <c r="GI185" s="395" t="str">
        <f>vlookup(GI$184,'3a. TBond Main'!$A$10:$B$72,2)</f>
        <v>10.25%2034A</v>
      </c>
      <c r="GJ185" s="395" t="str">
        <f>vlookup(GJ$184,'3a. TBond Main'!$A$10:$B$72,2)</f>
        <v>11.50%2035A</v>
      </c>
      <c r="GK185" s="395" t="str">
        <f>vlookup(GK$184,'3a. TBond Main'!$A$10:$B$72,2)</f>
        <v>10.50%2039A</v>
      </c>
      <c r="GL185" s="395" t="str">
        <f>vlookup(GL$184,'3a. TBond Main'!$A$10:$B$72,2)</f>
        <v>12.00%2041A</v>
      </c>
      <c r="GM185" s="395" t="str">
        <f>vlookup(GM$184,'3a. TBond Main'!$A$10:$B$72,2)</f>
        <v>09.00%2043A</v>
      </c>
      <c r="GN185" s="395" t="str">
        <f>vlookup(GN$184,'3a. TBond Main'!$A$10:$B$72,2)</f>
        <v>13.50%2044A</v>
      </c>
      <c r="GO185" s="395" t="str">
        <f>vlookup(GO$184,'3a. TBond Main'!$A$10:$B$72,2)</f>
        <v>13.50%2044B</v>
      </c>
      <c r="GP185" s="337"/>
      <c r="GQ185" s="337"/>
      <c r="GR185" s="395" t="str">
        <f>vlookup(GR$184,'3a. TBond Main'!$A$10:$AN$72,2)</f>
        <v>10.00%2022A</v>
      </c>
      <c r="GS185" s="395" t="str">
        <f>vlookup(GS$184,'3a. TBond Main'!$A$10:$B$72,2)</f>
        <v>05.75%2022A</v>
      </c>
      <c r="GT185" s="395" t="str">
        <f>vlookup(GT$184,'3a. TBond Main'!$A$10:$B$72,2)</f>
        <v>07.90%2022A</v>
      </c>
      <c r="GU185" s="395" t="str">
        <f>vlookup(GU$184,'3a. TBond Main'!$A$10:$B$72,2)</f>
        <v>08.65%2023A</v>
      </c>
      <c r="GV185" s="395" t="str">
        <f>vlookup(GV$184,'3a. TBond Main'!$A$10:$B$72,2)</f>
        <v>10.00%2023A</v>
      </c>
      <c r="GW185" s="395" t="str">
        <f>vlookup(GW$184,'3a. TBond Main'!$A$10:$B$72,2)</f>
        <v>11.50%2023A</v>
      </c>
      <c r="GX185" s="395" t="str">
        <f>vlookup(GX$184,'3a. TBond Main'!$A$10:$B$72,2)</f>
        <v>10.20%2023A</v>
      </c>
      <c r="GY185" s="395" t="str">
        <f>vlookup(GY$184,'3a. TBond Main'!$A$10:$B$72,2)</f>
        <v>09.00%2023A</v>
      </c>
      <c r="GZ185" s="395" t="str">
        <f>vlookup(GZ$184,'3a. TBond Main'!$A$10:$B$72,2)</f>
        <v>11.20%2023A</v>
      </c>
      <c r="HA185" s="395" t="str">
        <f>vlookup(HA$184,'3a. TBond Main'!$A$10:$B$72,2)</f>
        <v>07.00%2023A</v>
      </c>
      <c r="HB185" s="395" t="str">
        <f>vlookup(HB$184,'3a. TBond Main'!$A$10:$B$72,2)</f>
        <v>06.30%2023A</v>
      </c>
      <c r="HC185" s="395" t="str">
        <f>vlookup(HC$184,'3a. TBond Main'!$A$10:$B$72,2)</f>
        <v>11.60%2023A</v>
      </c>
      <c r="HD185" s="395" t="str">
        <f>vlookup(HD$184,'3a. TBond Main'!$A$10:$B$72,2)</f>
        <v>11.40%2024A</v>
      </c>
      <c r="HE185" s="395" t="str">
        <f>vlookup(HE$184,'3a. TBond Main'!$A$10:$B$72,2)</f>
        <v>10.90%2024A</v>
      </c>
      <c r="HF185" s="395" t="str">
        <f>vlookup(HF$184,'3a. TBond Main'!$A$10:$B$72,2)</f>
        <v>10.25%2024A</v>
      </c>
      <c r="HG185" s="395" t="str">
        <f>vlookup(HG$184,'3a. TBond Main'!$A$10:$B$72,2)</f>
        <v>11.00%2024A</v>
      </c>
      <c r="HH185" s="395" t="str">
        <f>vlookup(HH$184,'3a. TBond Main'!$A$10:$B$72,2)</f>
        <v>09.85%2024A</v>
      </c>
      <c r="HI185" s="395" t="str">
        <f>vlookup(HI$184,'3a. TBond Main'!$A$10:$B$72,2)</f>
        <v>06.00%2024A</v>
      </c>
      <c r="HJ185" s="395" t="str">
        <f>vlookup(HJ$184,'3a. TBond Main'!$A$10:$B$72,2)</f>
        <v>10.25%2025A</v>
      </c>
      <c r="HK185" s="395" t="str">
        <f>vlookup(HK$184,'3a. TBond Main'!$A$10:$B$72,2)</f>
        <v>09.00%2025A</v>
      </c>
      <c r="HL185" s="395" t="str">
        <f>vlookup(HL$184,'3a. TBond Main'!$A$10:$B$72,2)</f>
        <v>17.00%2025A</v>
      </c>
      <c r="HM185" s="395" t="str">
        <f>vlookup(HM$184,'3a. TBond Main'!$A$10:$B$72,2)</f>
        <v>17.00%2025A</v>
      </c>
      <c r="HN185" s="395" t="str">
        <f>vlookup(HN$184,'3a. TBond Main'!$A$10:$B$72,2)</f>
        <v>11.00%2025A</v>
      </c>
      <c r="HO185" s="395" t="str">
        <f>vlookup(HO$184,'3a. TBond Main'!$A$10:$B$72,2)</f>
        <v>10.35%2025A</v>
      </c>
      <c r="HP185" s="395" t="str">
        <f>vlookup(HP$184,'3a. TBond Main'!$A$10:$B$72,2)</f>
        <v>06.75%2026A</v>
      </c>
      <c r="HQ185" s="395" t="str">
        <f>vlookup(HQ$184,'3a. TBond Main'!$A$10:$B$72,2)</f>
        <v>09.00%2026A</v>
      </c>
      <c r="HR185" s="395" t="str">
        <f>vlookup(HR$184,'3a. TBond Main'!$A$10:$B$72,2)</f>
        <v>05.35%2026A</v>
      </c>
      <c r="HS185" s="395" t="str">
        <f>vlookup(HS$184,'3a. TBond Main'!$A$10:$B$72,2)</f>
        <v>11.00%2026A</v>
      </c>
      <c r="HT185" s="395" t="str">
        <f>vlookup(HT$184,'3a. TBond Main'!$A$10:$B$72,2)</f>
        <v>11.50%2026A</v>
      </c>
      <c r="HU185" s="395" t="str">
        <f>vlookup(HU$184,'3a. TBond Main'!$A$10:$B$72,2)</f>
        <v>05.00%2026A</v>
      </c>
      <c r="HV185" s="395" t="str">
        <f>vlookup(HV$184,'3a. TBond Main'!$A$10:$B$72,2)</f>
        <v>11.40%2027A</v>
      </c>
      <c r="HW185" s="395" t="str">
        <f>vlookup(HW$184,'3a. TBond Main'!$A$10:$B$72,2)</f>
        <v>18.00%2027A</v>
      </c>
      <c r="HX185" s="395" t="str">
        <f>vlookup(HX$184,'3a. TBond Main'!$A$10:$B$72,2)</f>
        <v>11.75%2027A</v>
      </c>
      <c r="HY185" s="395" t="str">
        <f>vlookup(HY$184,'3a. TBond Main'!$A$10:$B$72,2)</f>
        <v>11.00%2027A</v>
      </c>
      <c r="HZ185" s="395" t="str">
        <f>vlookup(HZ$184,'3a. TBond Main'!$A$10:$B$72,2)</f>
        <v>07.80%2027A</v>
      </c>
      <c r="IA185" s="395" t="str">
        <f>vlookup(IA$184,'3a. TBond Main'!$A$10:$B$72,2)</f>
        <v>10.30%2027A</v>
      </c>
      <c r="IB185" s="395" t="str">
        <f>vlookup(IB$184,'3a. TBond Main'!$A$10:$B$72,2)</f>
        <v>11.25%2027A</v>
      </c>
      <c r="IC185" s="395" t="str">
        <f>vlookup(IC$184,'3a. TBond Main'!$A$10:$B$72,2)</f>
        <v>18.00%2028A</v>
      </c>
      <c r="ID185" s="395" t="str">
        <f>vlookup(ID$184,'3a. TBond Main'!$A$10:$B$72,2)</f>
        <v>10.75%2028A</v>
      </c>
      <c r="IE185" s="395" t="str">
        <f>vlookup(IE$184,'3a. TBond Main'!$A$10:$B$72,2)</f>
        <v>09.00%2028B</v>
      </c>
      <c r="IF185" s="395" t="str">
        <f>vlookup(IF$184,'3a. TBond Main'!$A$10:$B$72,2)</f>
        <v>09.00%2028A</v>
      </c>
      <c r="IG185" s="395" t="str">
        <f>vlookup(IG$184,'3a. TBond Main'!$A$10:$B$72,2)</f>
        <v>11.50%2028A</v>
      </c>
      <c r="IH185" s="395" t="str">
        <f>vlookup(IH$184,'3a. TBond Main'!$A$10:$B$72,2)</f>
        <v>13.00%2029A</v>
      </c>
      <c r="II185" s="395" t="str">
        <f>vlookup(II$184,'3a. TBond Main'!$A$10:$B$72,2)</f>
        <v>13.00%2029B</v>
      </c>
      <c r="IJ185" s="395" t="str">
        <f>vlookup(IJ$184,'3a. TBond Main'!$A$10:$B$72,2)</f>
        <v>20.00%2029A</v>
      </c>
      <c r="IK185" s="395" t="str">
        <f>vlookup(IK$184,'3a. TBond Main'!$A$10:$B$72,2)</f>
        <v>11.00%2030A</v>
      </c>
      <c r="IL185" s="395" t="str">
        <f>vlookup(IL$184,'3a. TBond Main'!$A$10:$B$72,2)</f>
        <v>11.25%2031A</v>
      </c>
      <c r="IM185" s="395" t="str">
        <f>vlookup(IM$184,'3a. TBond Main'!$A$10:$B$72,2)</f>
        <v>18.00%2031A</v>
      </c>
      <c r="IN185" s="395" t="str">
        <f>vlookup(IN$184,'3a. TBond Main'!$A$10:$B$72,2)</f>
        <v>12.00%2031A</v>
      </c>
      <c r="IO185" s="395" t="str">
        <f>vlookup(IO$184,'3a. TBond Main'!$A$10:$B$72,2)</f>
        <v>08.00%2032A</v>
      </c>
      <c r="IP185" s="395" t="str">
        <f>vlookup(IP$184,'3a. TBond Main'!$A$10:$B$72,2)</f>
        <v>09.00%2032A</v>
      </c>
      <c r="IQ185" s="395" t="str">
        <f>vlookup(IQ$184,'3a. TBond Main'!$A$10:$B$72,2)</f>
        <v>11.20%2033A</v>
      </c>
      <c r="IR185" s="395" t="str">
        <f>vlookup(IR$184,'3a. TBond Main'!$A$10:$B$72,2)</f>
        <v>09.00%2033A</v>
      </c>
      <c r="IS185" s="395" t="str">
        <f>vlookup(IS$184,'3a. TBond Main'!$A$10:$B$72,2)</f>
        <v>13.25%2033A</v>
      </c>
      <c r="IT185" s="395" t="str">
        <f>vlookup(IT$184,'3a. TBond Main'!$A$10:$B$72,2)</f>
        <v>09.00%2033B</v>
      </c>
      <c r="IU185" s="395" t="str">
        <f>vlookup(IU$184,'3a. TBond Main'!$A$10:$B$72,2)</f>
        <v>13.25%2034A</v>
      </c>
      <c r="IV185" s="395" t="str">
        <f>vlookup(IV$184,'3a. TBond Main'!$A$10:$B$72,2)</f>
        <v>10.25%2034A</v>
      </c>
      <c r="IW185" s="395" t="str">
        <f>vlookup(IW$184,'3a. TBond Main'!$A$10:$B$72,2)</f>
        <v>11.50%2035A</v>
      </c>
      <c r="IX185" s="395" t="str">
        <f>vlookup(IX$184,'3a. TBond Main'!$A$10:$B$72,2)</f>
        <v>10.50%2039A</v>
      </c>
      <c r="IY185" s="395" t="str">
        <f>vlookup(IY$184,'3a. TBond Main'!$A$10:$B$72,2)</f>
        <v>12.00%2041A</v>
      </c>
      <c r="IZ185" s="395" t="str">
        <f>vlookup(IZ$184,'3a. TBond Main'!$A$10:$B$72,2)</f>
        <v>09.00%2043A</v>
      </c>
      <c r="JA185" s="395" t="str">
        <f>vlookup(JA$184,'3a. TBond Main'!$A$10:$B$72,2)</f>
        <v>13.50%2044A</v>
      </c>
      <c r="JB185" s="395" t="str">
        <f>vlookup(JB$184,'3a. TBond Main'!$A$10:$B$72,2)</f>
        <v>13.50%2044B</v>
      </c>
      <c r="JC185" s="337"/>
      <c r="JD185" s="337"/>
      <c r="JE185" s="395" t="str">
        <f>vlookup(JE$184,'3a. TBond Main'!$A$10:$AN$72,2)</f>
        <v>10.00%2022A</v>
      </c>
      <c r="JF185" s="395" t="str">
        <f>vlookup(JF$184,'3a. TBond Main'!$A$10:$B$72,2)</f>
        <v>05.75%2022A</v>
      </c>
      <c r="JG185" s="395" t="str">
        <f>vlookup(JG$184,'3a. TBond Main'!$A$10:$B$72,2)</f>
        <v>07.90%2022A</v>
      </c>
      <c r="JH185" s="395" t="str">
        <f>vlookup(JH$184,'3a. TBond Main'!$A$10:$B$72,2)</f>
        <v>08.65%2023A</v>
      </c>
      <c r="JI185" s="395" t="str">
        <f>vlookup(JI$184,'3a. TBond Main'!$A$10:$B$72,2)</f>
        <v>10.00%2023A</v>
      </c>
      <c r="JJ185" s="395" t="str">
        <f>vlookup(JJ$184,'3a. TBond Main'!$A$10:$B$72,2)</f>
        <v>11.50%2023A</v>
      </c>
      <c r="JK185" s="395" t="str">
        <f>vlookup(JK$184,'3a. TBond Main'!$A$10:$B$72,2)</f>
        <v>10.20%2023A</v>
      </c>
      <c r="JL185" s="395" t="str">
        <f>vlookup(JL$184,'3a. TBond Main'!$A$10:$B$72,2)</f>
        <v>09.00%2023A</v>
      </c>
      <c r="JM185" s="395" t="str">
        <f>vlookup(JM$184,'3a. TBond Main'!$A$10:$B$72,2)</f>
        <v>11.20%2023A</v>
      </c>
      <c r="JN185" s="395" t="str">
        <f>vlookup(JN$184,'3a. TBond Main'!$A$10:$B$72,2)</f>
        <v>07.00%2023A</v>
      </c>
      <c r="JO185" s="395" t="str">
        <f>vlookup(JO$184,'3a. TBond Main'!$A$10:$B$72,2)</f>
        <v>06.30%2023A</v>
      </c>
      <c r="JP185" s="395" t="str">
        <f>vlookup(JP$184,'3a. TBond Main'!$A$10:$B$72,2)</f>
        <v>11.60%2023A</v>
      </c>
      <c r="JQ185" s="395" t="str">
        <f>vlookup(JQ$184,'3a. TBond Main'!$A$10:$B$72,2)</f>
        <v>11.40%2024A</v>
      </c>
      <c r="JR185" s="395" t="str">
        <f>vlookup(JR$184,'3a. TBond Main'!$A$10:$B$72,2)</f>
        <v>10.90%2024A</v>
      </c>
      <c r="JS185" s="395" t="str">
        <f>vlookup(JS$184,'3a. TBond Main'!$A$10:$B$72,2)</f>
        <v>10.25%2024A</v>
      </c>
      <c r="JT185" s="395" t="str">
        <f>vlookup(JT$184,'3a. TBond Main'!$A$10:$B$72,2)</f>
        <v>11.00%2024A</v>
      </c>
      <c r="JU185" s="395" t="str">
        <f>vlookup(JU$184,'3a. TBond Main'!$A$10:$B$72,2)</f>
        <v>09.85%2024A</v>
      </c>
      <c r="JV185" s="395" t="str">
        <f>vlookup(JV$184,'3a. TBond Main'!$A$10:$B$72,2)</f>
        <v>06.00%2024A</v>
      </c>
      <c r="JW185" s="395" t="str">
        <f>vlookup(JW$184,'3a. TBond Main'!$A$10:$B$72,2)</f>
        <v>10.25%2025A</v>
      </c>
      <c r="JX185" s="395" t="str">
        <f>vlookup(JX$184,'3a. TBond Main'!$A$10:$B$72,2)</f>
        <v>09.00%2025A</v>
      </c>
      <c r="JY185" s="395" t="str">
        <f>vlookup(JY$184,'3a. TBond Main'!$A$10:$B$72,2)</f>
        <v>17.00%2025A</v>
      </c>
      <c r="JZ185" s="395" t="str">
        <f>vlookup(JZ$184,'3a. TBond Main'!$A$10:$B$72,2)</f>
        <v>17.00%2025A</v>
      </c>
      <c r="KA185" s="395" t="str">
        <f>vlookup(KA$184,'3a. TBond Main'!$A$10:$B$72,2)</f>
        <v>11.00%2025A</v>
      </c>
      <c r="KB185" s="395" t="str">
        <f>vlookup(KB$184,'3a. TBond Main'!$A$10:$B$72,2)</f>
        <v>10.35%2025A</v>
      </c>
      <c r="KC185" s="395" t="str">
        <f>vlookup(KC$184,'3a. TBond Main'!$A$10:$B$72,2)</f>
        <v>06.75%2026A</v>
      </c>
      <c r="KD185" s="395" t="str">
        <f>vlookup(KD$184,'3a. TBond Main'!$A$10:$B$72,2)</f>
        <v>09.00%2026A</v>
      </c>
      <c r="KE185" s="395" t="str">
        <f>vlookup(KE$184,'3a. TBond Main'!$A$10:$B$72,2)</f>
        <v>05.35%2026A</v>
      </c>
      <c r="KF185" s="395" t="str">
        <f>vlookup(KF$184,'3a. TBond Main'!$A$10:$B$72,2)</f>
        <v>11.00%2026A</v>
      </c>
      <c r="KG185" s="395" t="str">
        <f>vlookup(KG$184,'3a. TBond Main'!$A$10:$B$72,2)</f>
        <v>11.50%2026A</v>
      </c>
      <c r="KH185" s="395" t="str">
        <f>vlookup(KH$184,'3a. TBond Main'!$A$10:$B$72,2)</f>
        <v>05.00%2026A</v>
      </c>
      <c r="KI185" s="395" t="str">
        <f>vlookup(KI$184,'3a. TBond Main'!$A$10:$B$72,2)</f>
        <v>11.40%2027A</v>
      </c>
      <c r="KJ185" s="395" t="str">
        <f>vlookup(KJ$184,'3a. TBond Main'!$A$10:$B$72,2)</f>
        <v>18.00%2027A</v>
      </c>
      <c r="KK185" s="395" t="str">
        <f>vlookup(KK$184,'3a. TBond Main'!$A$10:$B$72,2)</f>
        <v>11.75%2027A</v>
      </c>
      <c r="KL185" s="395" t="str">
        <f>vlookup(KL$184,'3a. TBond Main'!$A$10:$B$72,2)</f>
        <v>11.00%2027A</v>
      </c>
      <c r="KM185" s="395" t="str">
        <f>vlookup(KM$184,'3a. TBond Main'!$A$10:$B$72,2)</f>
        <v>07.80%2027A</v>
      </c>
      <c r="KN185" s="395" t="str">
        <f>vlookup(KN$184,'3a. TBond Main'!$A$10:$B$72,2)</f>
        <v>10.30%2027A</v>
      </c>
      <c r="KO185" s="395" t="str">
        <f>vlookup(KO$184,'3a. TBond Main'!$A$10:$B$72,2)</f>
        <v>11.25%2027A</v>
      </c>
      <c r="KP185" s="395" t="str">
        <f>vlookup(KP$184,'3a. TBond Main'!$A$10:$B$72,2)</f>
        <v>18.00%2028A</v>
      </c>
      <c r="KQ185" s="395" t="str">
        <f>vlookup(KQ$184,'3a. TBond Main'!$A$10:$B$72,2)</f>
        <v>10.75%2028A</v>
      </c>
      <c r="KR185" s="395" t="str">
        <f>vlookup(KR$184,'3a. TBond Main'!$A$10:$B$72,2)</f>
        <v>09.00%2028B</v>
      </c>
      <c r="KS185" s="395" t="str">
        <f>vlookup(KS$184,'3a. TBond Main'!$A$10:$B$72,2)</f>
        <v>09.00%2028A</v>
      </c>
      <c r="KT185" s="395" t="str">
        <f>vlookup(KT$184,'3a. TBond Main'!$A$10:$B$72,2)</f>
        <v>11.50%2028A</v>
      </c>
      <c r="KU185" s="395" t="str">
        <f>vlookup(KU$184,'3a. TBond Main'!$A$10:$B$72,2)</f>
        <v>13.00%2029A</v>
      </c>
      <c r="KV185" s="395" t="str">
        <f>vlookup(KV$184,'3a. TBond Main'!$A$10:$B$72,2)</f>
        <v>13.00%2029B</v>
      </c>
      <c r="KW185" s="395" t="str">
        <f>vlookup(KW$184,'3a. TBond Main'!$A$10:$B$72,2)</f>
        <v>20.00%2029A</v>
      </c>
      <c r="KX185" s="395" t="str">
        <f>vlookup(KX$184,'3a. TBond Main'!$A$10:$B$72,2)</f>
        <v>11.00%2030A</v>
      </c>
      <c r="KY185" s="395" t="str">
        <f>vlookup(KY$184,'3a. TBond Main'!$A$10:$B$72,2)</f>
        <v>11.25%2031A</v>
      </c>
      <c r="KZ185" s="395" t="str">
        <f>vlookup(KZ$184,'3a. TBond Main'!$A$10:$B$72,2)</f>
        <v>18.00%2031A</v>
      </c>
      <c r="LA185" s="395" t="str">
        <f>vlookup(LA$184,'3a. TBond Main'!$A$10:$B$72,2)</f>
        <v>12.00%2031A</v>
      </c>
      <c r="LB185" s="395" t="str">
        <f>vlookup(LB$184,'3a. TBond Main'!$A$10:$B$72,2)</f>
        <v>08.00%2032A</v>
      </c>
      <c r="LC185" s="395" t="str">
        <f>vlookup(LC$184,'3a. TBond Main'!$A$10:$B$72,2)</f>
        <v>09.00%2032A</v>
      </c>
      <c r="LD185" s="395" t="str">
        <f>vlookup(LD$184,'3a. TBond Main'!$A$10:$B$72,2)</f>
        <v>11.20%2033A</v>
      </c>
      <c r="LE185" s="395" t="str">
        <f>vlookup(LE$184,'3a. TBond Main'!$A$10:$B$72,2)</f>
        <v>09.00%2033A</v>
      </c>
      <c r="LF185" s="395" t="str">
        <f>vlookup(LF$184,'3a. TBond Main'!$A$10:$B$72,2)</f>
        <v>13.25%2033A</v>
      </c>
      <c r="LG185" s="395" t="str">
        <f>vlookup(LG$184,'3a. TBond Main'!$A$10:$B$72,2)</f>
        <v>09.00%2033B</v>
      </c>
      <c r="LH185" s="395" t="str">
        <f>vlookup(LH$184,'3a. TBond Main'!$A$10:$B$72,2)</f>
        <v>13.25%2034A</v>
      </c>
      <c r="LI185" s="395" t="str">
        <f>vlookup(LI$184,'3a. TBond Main'!$A$10:$B$72,2)</f>
        <v>10.25%2034A</v>
      </c>
      <c r="LJ185" s="395" t="str">
        <f>vlookup(LJ$184,'3a. TBond Main'!$A$10:$B$72,2)</f>
        <v>11.50%2035A</v>
      </c>
      <c r="LK185" s="395" t="str">
        <f>vlookup(LK$184,'3a. TBond Main'!$A$10:$B$72,2)</f>
        <v>10.50%2039A</v>
      </c>
      <c r="LL185" s="395" t="str">
        <f>vlookup(LL$184,'3a. TBond Main'!$A$10:$B$72,2)</f>
        <v>12.00%2041A</v>
      </c>
      <c r="LM185" s="395" t="str">
        <f>vlookup(LM$184,'3a. TBond Main'!$A$10:$B$72,2)</f>
        <v>09.00%2043A</v>
      </c>
      <c r="LN185" s="395" t="str">
        <f>vlookup(LN$184,'3a. TBond Main'!$A$10:$B$72,2)</f>
        <v>13.50%2044A</v>
      </c>
      <c r="LO185" s="395" t="str">
        <f>vlookup(LO$184,'3a. TBond Main'!$A$10:$B$72,2)</f>
        <v>13.50%2044B</v>
      </c>
      <c r="LP185" s="337"/>
    </row>
    <row r="186">
      <c r="A186" s="331"/>
      <c r="B186" s="338"/>
      <c r="C186" s="338"/>
      <c r="D186" s="138" t="s">
        <v>294</v>
      </c>
      <c r="E186" s="397" t="str">
        <f t="shared" ref="E186:BP186" si="555">E66</f>
        <v>12-2013</v>
      </c>
      <c r="F186" s="397" t="str">
        <f t="shared" si="555"/>
        <v>12-2019</v>
      </c>
      <c r="G186" s="397" t="str">
        <f t="shared" si="555"/>
        <v>12-2019</v>
      </c>
      <c r="H186" s="397" t="str">
        <f t="shared" si="555"/>
        <v>03-2020</v>
      </c>
      <c r="I186" s="397" t="str">
        <f t="shared" si="555"/>
        <v>03-2018</v>
      </c>
      <c r="J186" s="397" t="str">
        <f t="shared" si="555"/>
        <v>06-2017</v>
      </c>
      <c r="K186" s="397" t="str">
        <f t="shared" si="555"/>
        <v>09-2018</v>
      </c>
      <c r="L186" s="397" t="str">
        <f t="shared" si="555"/>
        <v>09-2012</v>
      </c>
      <c r="M186" s="397" t="str">
        <f t="shared" si="555"/>
        <v>09-2013</v>
      </c>
      <c r="N186" s="397" t="str">
        <f t="shared" si="555"/>
        <v>12-2003</v>
      </c>
      <c r="O186" s="397" t="str">
        <f t="shared" si="555"/>
        <v>12-2020</v>
      </c>
      <c r="P186" s="397" t="str">
        <f t="shared" si="555"/>
        <v>12-2018</v>
      </c>
      <c r="Q186" s="397" t="str">
        <f t="shared" si="555"/>
        <v>03-2014</v>
      </c>
      <c r="R186" s="397" t="str">
        <f t="shared" si="555"/>
        <v>03-2019</v>
      </c>
      <c r="S186" s="397" t="str">
        <f t="shared" si="555"/>
        <v>06-2019</v>
      </c>
      <c r="T186" s="397" t="str">
        <f t="shared" si="555"/>
        <v>09-2016</v>
      </c>
      <c r="U186" s="397" t="str">
        <f t="shared" si="555"/>
        <v>09-2019</v>
      </c>
      <c r="V186" s="397" t="str">
        <f t="shared" si="555"/>
        <v>12-2014</v>
      </c>
      <c r="W186" s="397" t="str">
        <f t="shared" si="555"/>
        <v>03-2015</v>
      </c>
      <c r="X186" s="397" t="str">
        <f t="shared" si="555"/>
        <v>06-2013</v>
      </c>
      <c r="Y186" s="397" t="str">
        <f t="shared" si="555"/>
        <v>06-2021</v>
      </c>
      <c r="Z186" s="397" t="str">
        <f t="shared" si="555"/>
        <v>06-2022</v>
      </c>
      <c r="AA186" s="397" t="str">
        <f t="shared" si="555"/>
        <v>09-2015</v>
      </c>
      <c r="AB186" s="397" t="str">
        <f t="shared" si="555"/>
        <v>12-2017</v>
      </c>
      <c r="AC186" s="397" t="str">
        <f t="shared" si="555"/>
        <v>03-2021</v>
      </c>
      <c r="AD186" s="397" t="str">
        <f t="shared" si="555"/>
        <v>03-2013</v>
      </c>
      <c r="AE186" s="397" t="str">
        <f t="shared" si="555"/>
        <v>03-2011</v>
      </c>
      <c r="AF186" s="397" t="str">
        <f t="shared" si="555"/>
        <v>06-2014</v>
      </c>
      <c r="AG186" s="397" t="str">
        <f t="shared" si="555"/>
        <v>09-2016</v>
      </c>
      <c r="AH186" s="397" t="str">
        <f t="shared" si="555"/>
        <v>12-2016</v>
      </c>
      <c r="AI186" s="397" t="str">
        <f t="shared" si="555"/>
        <v>03-2019</v>
      </c>
      <c r="AJ186" s="397" t="str">
        <f t="shared" si="555"/>
        <v>06-2022</v>
      </c>
      <c r="AK186" s="397" t="str">
        <f t="shared" si="555"/>
        <v>06-2017</v>
      </c>
      <c r="AL186" s="397" t="str">
        <f t="shared" si="555"/>
        <v>09-2017</v>
      </c>
      <c r="AM186" s="397" t="str">
        <f t="shared" si="555"/>
        <v>09-2019</v>
      </c>
      <c r="AN186" s="397" t="str">
        <f t="shared" si="555"/>
        <v>12-2019</v>
      </c>
      <c r="AO186" s="397" t="str">
        <f t="shared" si="555"/>
        <v>12-2017</v>
      </c>
      <c r="AP186" s="397" t="str">
        <f t="shared" si="555"/>
        <v>03-2022</v>
      </c>
      <c r="AQ186" s="397" t="str">
        <f t="shared" si="555"/>
        <v>03-2018</v>
      </c>
      <c r="AR186" s="397" t="str">
        <f t="shared" si="555"/>
        <v>06-2013</v>
      </c>
      <c r="AS186" s="397" t="str">
        <f t="shared" si="555"/>
        <v>09-2012</v>
      </c>
      <c r="AT186" s="397" t="str">
        <f t="shared" si="555"/>
        <v>09-2013</v>
      </c>
      <c r="AU186" s="397" t="str">
        <f t="shared" si="555"/>
        <v>03-2014</v>
      </c>
      <c r="AV186" s="397" t="str">
        <f t="shared" si="555"/>
        <v>06-2014</v>
      </c>
      <c r="AW186" s="397" t="str">
        <f t="shared" si="555"/>
        <v>09-2022</v>
      </c>
      <c r="AX186" s="397" t="str">
        <f t="shared" si="555"/>
        <v>06-2015</v>
      </c>
      <c r="AY186" s="397" t="str">
        <f t="shared" si="555"/>
        <v>03-2019</v>
      </c>
      <c r="AZ186" s="397" t="str">
        <f t="shared" si="555"/>
        <v>06-2022</v>
      </c>
      <c r="BA186" s="397" t="str">
        <f t="shared" si="555"/>
        <v>12-2021</v>
      </c>
      <c r="BB186" s="397" t="str">
        <f t="shared" si="555"/>
        <v>03-2012</v>
      </c>
      <c r="BC186" s="397" t="str">
        <f t="shared" si="555"/>
        <v>12-2012</v>
      </c>
      <c r="BD186" s="397" t="str">
        <f t="shared" si="555"/>
        <v>03-2018</v>
      </c>
      <c r="BE186" s="397" t="str">
        <f t="shared" si="555"/>
        <v>06-2013</v>
      </c>
      <c r="BF186" s="397" t="str">
        <f t="shared" si="555"/>
        <v>09-2013</v>
      </c>
      <c r="BG186" s="397" t="str">
        <f t="shared" si="555"/>
        <v>12-2013</v>
      </c>
      <c r="BH186" s="397" t="str">
        <f t="shared" si="555"/>
        <v>03-2014</v>
      </c>
      <c r="BI186" s="397" t="str">
        <f t="shared" si="555"/>
        <v>09-2019</v>
      </c>
      <c r="BJ186" s="397" t="str">
        <f t="shared" si="555"/>
        <v>03-2015</v>
      </c>
      <c r="BK186" s="397" t="str">
        <f t="shared" si="555"/>
        <v>09-2019</v>
      </c>
      <c r="BL186" s="397" t="str">
        <f t="shared" si="555"/>
        <v>03-2016</v>
      </c>
      <c r="BM186" s="397" t="str">
        <f t="shared" si="555"/>
        <v>06-2013</v>
      </c>
      <c r="BN186" s="397" t="str">
        <f t="shared" si="555"/>
        <v>03-2014</v>
      </c>
      <c r="BO186" s="397" t="str">
        <f t="shared" si="555"/>
        <v>06-2014</v>
      </c>
      <c r="BP186" s="397" t="str">
        <f t="shared" si="555"/>
        <v>03-2015</v>
      </c>
      <c r="BQ186" s="397"/>
      <c r="BR186" s="397">
        <f t="shared" ref="BR186:EC186" si="556">BR66</f>
        <v>48549</v>
      </c>
      <c r="BS186" s="397">
        <f t="shared" si="556"/>
        <v>48549</v>
      </c>
      <c r="BT186" s="397">
        <f t="shared" si="556"/>
        <v>48549</v>
      </c>
      <c r="BU186" s="397">
        <f t="shared" si="556"/>
        <v>48639</v>
      </c>
      <c r="BV186" s="397">
        <f t="shared" si="556"/>
        <v>48639</v>
      </c>
      <c r="BW186" s="397">
        <f t="shared" si="556"/>
        <v>48731</v>
      </c>
      <c r="BX186" s="397">
        <f t="shared" si="556"/>
        <v>48823</v>
      </c>
      <c r="BY186" s="397">
        <f t="shared" si="556"/>
        <v>48823</v>
      </c>
      <c r="BZ186" s="397">
        <f t="shared" si="556"/>
        <v>48823</v>
      </c>
      <c r="CA186" s="397">
        <f t="shared" si="556"/>
        <v>48914</v>
      </c>
      <c r="CB186" s="397">
        <f t="shared" si="556"/>
        <v>48914</v>
      </c>
      <c r="CC186" s="397">
        <f t="shared" si="556"/>
        <v>48914</v>
      </c>
      <c r="CD186" s="397">
        <f t="shared" si="556"/>
        <v>49004</v>
      </c>
      <c r="CE186" s="397">
        <f t="shared" si="556"/>
        <v>49004</v>
      </c>
      <c r="CF186" s="397">
        <f t="shared" si="556"/>
        <v>49096</v>
      </c>
      <c r="CG186" s="397">
        <f t="shared" si="556"/>
        <v>49188</v>
      </c>
      <c r="CH186" s="397">
        <f t="shared" si="556"/>
        <v>49188</v>
      </c>
      <c r="CI186" s="397">
        <f t="shared" si="556"/>
        <v>49279</v>
      </c>
      <c r="CJ186" s="397">
        <f t="shared" si="556"/>
        <v>49369</v>
      </c>
      <c r="CK186" s="397">
        <f t="shared" si="556"/>
        <v>49461</v>
      </c>
      <c r="CL186" s="397">
        <f t="shared" si="556"/>
        <v>49461</v>
      </c>
      <c r="CM186" s="397">
        <f t="shared" si="556"/>
        <v>49461</v>
      </c>
      <c r="CN186" s="397">
        <f t="shared" si="556"/>
        <v>49553</v>
      </c>
      <c r="CO186" s="397">
        <f t="shared" si="556"/>
        <v>49644</v>
      </c>
      <c r="CP186" s="397">
        <f t="shared" si="556"/>
        <v>49735</v>
      </c>
      <c r="CQ186" s="397">
        <f t="shared" si="556"/>
        <v>49735</v>
      </c>
      <c r="CR186" s="397">
        <f t="shared" si="556"/>
        <v>49735</v>
      </c>
      <c r="CS186" s="397">
        <f t="shared" si="556"/>
        <v>49827</v>
      </c>
      <c r="CT186" s="397">
        <f t="shared" si="556"/>
        <v>49919</v>
      </c>
      <c r="CU186" s="397">
        <f t="shared" si="556"/>
        <v>50010</v>
      </c>
      <c r="CV186" s="397">
        <f t="shared" si="556"/>
        <v>50100</v>
      </c>
      <c r="CW186" s="397">
        <f t="shared" si="556"/>
        <v>50192</v>
      </c>
      <c r="CX186" s="397">
        <f t="shared" si="556"/>
        <v>50192</v>
      </c>
      <c r="CY186" s="397">
        <f t="shared" si="556"/>
        <v>50284</v>
      </c>
      <c r="CZ186" s="397">
        <f t="shared" si="556"/>
        <v>50284</v>
      </c>
      <c r="DA186" s="397">
        <f t="shared" si="556"/>
        <v>50375</v>
      </c>
      <c r="DB186" s="397">
        <f t="shared" si="556"/>
        <v>50375</v>
      </c>
      <c r="DC186" s="397">
        <f t="shared" si="556"/>
        <v>50465</v>
      </c>
      <c r="DD186" s="397">
        <f t="shared" si="556"/>
        <v>50465</v>
      </c>
      <c r="DE186" s="397">
        <f t="shared" si="556"/>
        <v>50557</v>
      </c>
      <c r="DF186" s="397">
        <f t="shared" si="556"/>
        <v>50649</v>
      </c>
      <c r="DG186" s="397">
        <f t="shared" si="556"/>
        <v>50649</v>
      </c>
      <c r="DH186" s="397">
        <f t="shared" si="556"/>
        <v>50830</v>
      </c>
      <c r="DI186" s="397">
        <f t="shared" si="556"/>
        <v>50922</v>
      </c>
      <c r="DJ186" s="397">
        <f t="shared" si="556"/>
        <v>51014</v>
      </c>
      <c r="DK186" s="397">
        <f t="shared" si="556"/>
        <v>51288</v>
      </c>
      <c r="DL186" s="397">
        <f t="shared" si="556"/>
        <v>51561</v>
      </c>
      <c r="DM186" s="397">
        <f t="shared" si="556"/>
        <v>51653</v>
      </c>
      <c r="DN186" s="397">
        <f t="shared" si="556"/>
        <v>51836</v>
      </c>
      <c r="DO186" s="397">
        <f t="shared" si="556"/>
        <v>51926</v>
      </c>
      <c r="DP186" s="397">
        <f t="shared" si="556"/>
        <v>52201</v>
      </c>
      <c r="DQ186" s="397">
        <f t="shared" si="556"/>
        <v>52291</v>
      </c>
      <c r="DR186" s="397">
        <f t="shared" si="556"/>
        <v>52383</v>
      </c>
      <c r="DS186" s="397">
        <f t="shared" si="556"/>
        <v>52475</v>
      </c>
      <c r="DT186" s="397">
        <f t="shared" si="556"/>
        <v>52566</v>
      </c>
      <c r="DU186" s="397">
        <f t="shared" si="556"/>
        <v>52657</v>
      </c>
      <c r="DV186" s="397">
        <f t="shared" si="556"/>
        <v>52841</v>
      </c>
      <c r="DW186" s="397">
        <f t="shared" si="556"/>
        <v>53022</v>
      </c>
      <c r="DX186" s="397">
        <f t="shared" si="556"/>
        <v>54667</v>
      </c>
      <c r="DY186" s="397">
        <f t="shared" si="556"/>
        <v>55213</v>
      </c>
      <c r="DZ186" s="397">
        <f t="shared" si="556"/>
        <v>56036</v>
      </c>
      <c r="EA186" s="397">
        <f t="shared" si="556"/>
        <v>56309</v>
      </c>
      <c r="EB186" s="397">
        <f t="shared" si="556"/>
        <v>56401</v>
      </c>
      <c r="EC186" s="397">
        <f t="shared" si="556"/>
        <v>56674</v>
      </c>
      <c r="ED186" s="397"/>
      <c r="EE186" s="397">
        <f t="shared" ref="EE186:GP186" si="557">EE66</f>
        <v>51836</v>
      </c>
      <c r="EF186" s="397">
        <f t="shared" si="557"/>
        <v>49644</v>
      </c>
      <c r="EG186" s="397">
        <f t="shared" si="557"/>
        <v>49644</v>
      </c>
      <c r="EH186" s="397">
        <f t="shared" si="557"/>
        <v>49735</v>
      </c>
      <c r="EI186" s="397">
        <f t="shared" si="557"/>
        <v>50465</v>
      </c>
      <c r="EJ186" s="397">
        <f t="shared" si="557"/>
        <v>50922</v>
      </c>
      <c r="EK186" s="397">
        <f t="shared" si="557"/>
        <v>50649</v>
      </c>
      <c r="EL186" s="397">
        <f t="shared" si="557"/>
        <v>52841</v>
      </c>
      <c r="EM186" s="397">
        <f t="shared" si="557"/>
        <v>52475</v>
      </c>
      <c r="EN186" s="397">
        <f t="shared" si="557"/>
        <v>56219</v>
      </c>
      <c r="EO186" s="397">
        <f t="shared" si="557"/>
        <v>50010</v>
      </c>
      <c r="EP186" s="397">
        <f t="shared" si="557"/>
        <v>50740</v>
      </c>
      <c r="EQ186" s="397">
        <f t="shared" si="557"/>
        <v>52657</v>
      </c>
      <c r="ER186" s="397">
        <f t="shared" si="557"/>
        <v>50830</v>
      </c>
      <c r="ES186" s="397">
        <f t="shared" si="557"/>
        <v>50922</v>
      </c>
      <c r="ET186" s="397">
        <f t="shared" si="557"/>
        <v>52110</v>
      </c>
      <c r="EU186" s="397">
        <f t="shared" si="557"/>
        <v>51014</v>
      </c>
      <c r="EV186" s="397">
        <f t="shared" si="557"/>
        <v>52932</v>
      </c>
      <c r="EW186" s="397">
        <f t="shared" si="557"/>
        <v>53022</v>
      </c>
      <c r="EX186" s="397">
        <f t="shared" si="557"/>
        <v>53844</v>
      </c>
      <c r="EY186" s="397">
        <f t="shared" si="557"/>
        <v>50922</v>
      </c>
      <c r="EZ186" s="397">
        <f t="shared" si="557"/>
        <v>50557</v>
      </c>
      <c r="FA186" s="397">
        <f t="shared" si="557"/>
        <v>53206</v>
      </c>
      <c r="FB186" s="397">
        <f t="shared" si="557"/>
        <v>52566</v>
      </c>
      <c r="FC186" s="397">
        <f t="shared" si="557"/>
        <v>51561</v>
      </c>
      <c r="FD186" s="397">
        <f t="shared" si="557"/>
        <v>54483</v>
      </c>
      <c r="FE186" s="397">
        <f t="shared" si="557"/>
        <v>55213</v>
      </c>
      <c r="FF186" s="397">
        <f t="shared" si="557"/>
        <v>54210</v>
      </c>
      <c r="FG186" s="397">
        <f t="shared" si="557"/>
        <v>53571</v>
      </c>
      <c r="FH186" s="397">
        <f t="shared" si="557"/>
        <v>53662</v>
      </c>
      <c r="FI186" s="397">
        <f t="shared" si="557"/>
        <v>53022</v>
      </c>
      <c r="FJ186" s="397">
        <f t="shared" si="557"/>
        <v>52018</v>
      </c>
      <c r="FK186" s="397">
        <f t="shared" si="557"/>
        <v>53844</v>
      </c>
      <c r="FL186" s="397">
        <f t="shared" si="557"/>
        <v>53936</v>
      </c>
      <c r="FM186" s="397">
        <f t="shared" si="557"/>
        <v>53206</v>
      </c>
      <c r="FN186" s="397">
        <f t="shared" si="557"/>
        <v>53297</v>
      </c>
      <c r="FO186" s="397">
        <f t="shared" si="557"/>
        <v>54027</v>
      </c>
      <c r="FP186" s="397">
        <f t="shared" si="557"/>
        <v>52657</v>
      </c>
      <c r="FQ186" s="397">
        <f t="shared" si="557"/>
        <v>54118</v>
      </c>
      <c r="FR186" s="397">
        <f t="shared" si="557"/>
        <v>56036</v>
      </c>
      <c r="FS186" s="397">
        <f t="shared" si="557"/>
        <v>56493</v>
      </c>
      <c r="FT186" s="397">
        <f t="shared" si="557"/>
        <v>56128</v>
      </c>
      <c r="FU186" s="397">
        <f t="shared" si="557"/>
        <v>56309</v>
      </c>
      <c r="FV186" s="397">
        <f t="shared" si="557"/>
        <v>56401</v>
      </c>
      <c r="FW186" s="397">
        <f t="shared" si="557"/>
        <v>53571</v>
      </c>
      <c r="FX186" s="397">
        <f t="shared" si="557"/>
        <v>56766</v>
      </c>
      <c r="FY186" s="397">
        <f t="shared" si="557"/>
        <v>55944</v>
      </c>
      <c r="FZ186" s="397">
        <f t="shared" si="557"/>
        <v>54940</v>
      </c>
      <c r="GA186" s="397">
        <f t="shared" si="557"/>
        <v>55488</v>
      </c>
      <c r="GB186" s="397">
        <f t="shared" si="557"/>
        <v>59231</v>
      </c>
      <c r="GC186" s="397">
        <f t="shared" si="557"/>
        <v>59506</v>
      </c>
      <c r="GD186" s="397">
        <f t="shared" si="557"/>
        <v>57770</v>
      </c>
      <c r="GE186" s="397">
        <f t="shared" si="557"/>
        <v>59688</v>
      </c>
      <c r="GF186" s="397">
        <f t="shared" si="557"/>
        <v>59780</v>
      </c>
      <c r="GG186" s="397">
        <f t="shared" si="557"/>
        <v>59871</v>
      </c>
      <c r="GH186" s="397">
        <f t="shared" si="557"/>
        <v>59962</v>
      </c>
      <c r="GI186" s="397">
        <f t="shared" si="557"/>
        <v>58319</v>
      </c>
      <c r="GJ186" s="397">
        <f t="shared" si="557"/>
        <v>60327</v>
      </c>
      <c r="GK186" s="397">
        <f t="shared" si="557"/>
        <v>61972</v>
      </c>
      <c r="GL186" s="397">
        <f t="shared" si="557"/>
        <v>64345</v>
      </c>
      <c r="GM186" s="397">
        <f t="shared" si="557"/>
        <v>66993</v>
      </c>
      <c r="GN186" s="397">
        <f t="shared" si="557"/>
        <v>67267</v>
      </c>
      <c r="GO186" s="397">
        <f t="shared" si="557"/>
        <v>67359</v>
      </c>
      <c r="GP186" s="397">
        <f t="shared" si="557"/>
        <v>67632</v>
      </c>
      <c r="GQ186" s="397"/>
      <c r="GR186" s="397">
        <f t="shared" ref="GR186:JC186" si="558">GR66</f>
        <v>55123</v>
      </c>
      <c r="GS186" s="397">
        <f t="shared" si="558"/>
        <v>50740</v>
      </c>
      <c r="GT186" s="397">
        <f t="shared" si="558"/>
        <v>50740</v>
      </c>
      <c r="GU186" s="397">
        <f t="shared" si="558"/>
        <v>50830</v>
      </c>
      <c r="GV186" s="397">
        <f t="shared" si="558"/>
        <v>52291</v>
      </c>
      <c r="GW186" s="397">
        <f t="shared" si="558"/>
        <v>53114</v>
      </c>
      <c r="GX186" s="397">
        <f t="shared" si="558"/>
        <v>52475</v>
      </c>
      <c r="GY186" s="397">
        <f t="shared" si="558"/>
        <v>56858</v>
      </c>
      <c r="GZ186" s="397">
        <f t="shared" si="558"/>
        <v>56128</v>
      </c>
      <c r="HA186" s="397">
        <f t="shared" si="558"/>
        <v>63524</v>
      </c>
      <c r="HB186" s="397">
        <f t="shared" si="558"/>
        <v>51105</v>
      </c>
      <c r="HC186" s="397">
        <f t="shared" si="558"/>
        <v>52566</v>
      </c>
      <c r="HD186" s="397">
        <f t="shared" si="558"/>
        <v>56309</v>
      </c>
      <c r="HE186" s="397">
        <f t="shared" si="558"/>
        <v>52657</v>
      </c>
      <c r="HF186" s="397">
        <f t="shared" si="558"/>
        <v>52749</v>
      </c>
      <c r="HG186" s="397">
        <f t="shared" si="558"/>
        <v>55032</v>
      </c>
      <c r="HH186" s="397">
        <f t="shared" si="558"/>
        <v>52841</v>
      </c>
      <c r="HI186" s="397">
        <f t="shared" si="558"/>
        <v>56584</v>
      </c>
      <c r="HJ186" s="397">
        <f t="shared" si="558"/>
        <v>56674</v>
      </c>
      <c r="HK186" s="397">
        <f t="shared" si="558"/>
        <v>58227</v>
      </c>
      <c r="HL186" s="397">
        <f t="shared" si="558"/>
        <v>52383</v>
      </c>
      <c r="HM186" s="397">
        <f t="shared" si="558"/>
        <v>51653</v>
      </c>
      <c r="HN186" s="397">
        <f t="shared" si="558"/>
        <v>56858</v>
      </c>
      <c r="HO186" s="397">
        <f t="shared" si="558"/>
        <v>55488</v>
      </c>
      <c r="HP186" s="397">
        <f t="shared" si="558"/>
        <v>53387</v>
      </c>
      <c r="HQ186" s="397">
        <f t="shared" si="558"/>
        <v>59231</v>
      </c>
      <c r="HR186" s="397">
        <f t="shared" si="558"/>
        <v>60692</v>
      </c>
      <c r="HS186" s="397">
        <f t="shared" si="558"/>
        <v>58593</v>
      </c>
      <c r="HT186" s="397">
        <f t="shared" si="558"/>
        <v>57224</v>
      </c>
      <c r="HU186" s="397">
        <f t="shared" si="558"/>
        <v>57315</v>
      </c>
      <c r="HV186" s="397">
        <f t="shared" si="558"/>
        <v>55944</v>
      </c>
      <c r="HW186" s="397">
        <f t="shared" si="558"/>
        <v>53844</v>
      </c>
      <c r="HX186" s="397">
        <f t="shared" si="558"/>
        <v>57497</v>
      </c>
      <c r="HY186" s="397">
        <f t="shared" si="558"/>
        <v>57589</v>
      </c>
      <c r="HZ186" s="397">
        <f t="shared" si="558"/>
        <v>56128</v>
      </c>
      <c r="IA186" s="397">
        <f t="shared" si="558"/>
        <v>56219</v>
      </c>
      <c r="IB186" s="397">
        <f t="shared" si="558"/>
        <v>57680</v>
      </c>
      <c r="IC186" s="397">
        <f t="shared" si="558"/>
        <v>54848</v>
      </c>
      <c r="ID186" s="397">
        <f t="shared" si="558"/>
        <v>57770</v>
      </c>
      <c r="IE186" s="397">
        <f t="shared" si="558"/>
        <v>61515</v>
      </c>
      <c r="IF186" s="397">
        <f t="shared" si="558"/>
        <v>62337</v>
      </c>
      <c r="IG186" s="397">
        <f t="shared" si="558"/>
        <v>61607</v>
      </c>
      <c r="IH186" s="397">
        <f t="shared" si="558"/>
        <v>61788</v>
      </c>
      <c r="II186" s="397">
        <f t="shared" si="558"/>
        <v>61880</v>
      </c>
      <c r="IJ186" s="397">
        <f t="shared" si="558"/>
        <v>56128</v>
      </c>
      <c r="IK186" s="397">
        <f t="shared" si="558"/>
        <v>62245</v>
      </c>
      <c r="IL186" s="397">
        <f t="shared" si="558"/>
        <v>60327</v>
      </c>
      <c r="IM186" s="397">
        <f t="shared" si="558"/>
        <v>58227</v>
      </c>
      <c r="IN186" s="397">
        <f t="shared" si="558"/>
        <v>59141</v>
      </c>
      <c r="IO186" s="397">
        <f t="shared" si="558"/>
        <v>66536</v>
      </c>
      <c r="IP186" s="397">
        <f t="shared" si="558"/>
        <v>66811</v>
      </c>
      <c r="IQ186" s="397">
        <f t="shared" si="558"/>
        <v>63249</v>
      </c>
      <c r="IR186" s="397">
        <f t="shared" si="558"/>
        <v>66993</v>
      </c>
      <c r="IS186" s="397">
        <f t="shared" si="558"/>
        <v>67085</v>
      </c>
      <c r="IT186" s="397">
        <f t="shared" si="558"/>
        <v>67176</v>
      </c>
      <c r="IU186" s="397">
        <f t="shared" si="558"/>
        <v>67267</v>
      </c>
      <c r="IV186" s="397">
        <f t="shared" si="558"/>
        <v>63798</v>
      </c>
      <c r="IW186" s="397">
        <f t="shared" si="558"/>
        <v>67632</v>
      </c>
      <c r="IX186" s="397">
        <f t="shared" si="558"/>
        <v>69277</v>
      </c>
      <c r="IY186" s="397">
        <f t="shared" si="558"/>
        <v>73475</v>
      </c>
      <c r="IZ186" s="397">
        <f t="shared" si="558"/>
        <v>77950</v>
      </c>
      <c r="JA186" s="397">
        <f t="shared" si="558"/>
        <v>78223</v>
      </c>
      <c r="JB186" s="397">
        <f t="shared" si="558"/>
        <v>78315</v>
      </c>
      <c r="JC186" s="397">
        <f t="shared" si="558"/>
        <v>78588</v>
      </c>
      <c r="JD186" s="397"/>
      <c r="JE186" s="397">
        <f t="shared" ref="JE186:LP186" si="559">JE66</f>
        <v>58410</v>
      </c>
      <c r="JF186" s="397">
        <f t="shared" si="559"/>
        <v>51836</v>
      </c>
      <c r="JG186" s="397">
        <f t="shared" si="559"/>
        <v>51836</v>
      </c>
      <c r="JH186" s="397">
        <f t="shared" si="559"/>
        <v>51926</v>
      </c>
      <c r="JI186" s="397">
        <f t="shared" si="559"/>
        <v>54118</v>
      </c>
      <c r="JJ186" s="397">
        <f t="shared" si="559"/>
        <v>55305</v>
      </c>
      <c r="JK186" s="397">
        <f t="shared" si="559"/>
        <v>54302</v>
      </c>
      <c r="JL186" s="397">
        <f t="shared" si="559"/>
        <v>60876</v>
      </c>
      <c r="JM186" s="397">
        <f t="shared" si="559"/>
        <v>59780</v>
      </c>
      <c r="JN186" s="397">
        <f t="shared" si="559"/>
        <v>70829</v>
      </c>
      <c r="JO186" s="397">
        <f t="shared" si="559"/>
        <v>52201</v>
      </c>
      <c r="JP186" s="397">
        <f t="shared" si="559"/>
        <v>54393</v>
      </c>
      <c r="JQ186" s="397">
        <f t="shared" si="559"/>
        <v>59962</v>
      </c>
      <c r="JR186" s="397">
        <f t="shared" si="559"/>
        <v>54483</v>
      </c>
      <c r="JS186" s="397">
        <f t="shared" si="559"/>
        <v>54575</v>
      </c>
      <c r="JT186" s="397">
        <f t="shared" si="559"/>
        <v>57954</v>
      </c>
      <c r="JU186" s="397">
        <f t="shared" si="559"/>
        <v>54667</v>
      </c>
      <c r="JV186" s="397">
        <f t="shared" si="559"/>
        <v>60237</v>
      </c>
      <c r="JW186" s="397">
        <f t="shared" si="559"/>
        <v>60327</v>
      </c>
      <c r="JX186" s="397">
        <f t="shared" si="559"/>
        <v>62610</v>
      </c>
      <c r="JY186" s="397">
        <f t="shared" si="559"/>
        <v>53844</v>
      </c>
      <c r="JZ186" s="397">
        <f t="shared" si="559"/>
        <v>52749</v>
      </c>
      <c r="KA186" s="397">
        <f t="shared" si="559"/>
        <v>60511</v>
      </c>
      <c r="KB186" s="397">
        <f t="shared" si="559"/>
        <v>58410</v>
      </c>
      <c r="KC186" s="397">
        <f t="shared" si="559"/>
        <v>55213</v>
      </c>
      <c r="KD186" s="397">
        <f t="shared" si="559"/>
        <v>63979</v>
      </c>
      <c r="KE186" s="397">
        <f t="shared" si="559"/>
        <v>66171</v>
      </c>
      <c r="KF186" s="397">
        <f t="shared" si="559"/>
        <v>62976</v>
      </c>
      <c r="KG186" s="397">
        <f t="shared" si="559"/>
        <v>60876</v>
      </c>
      <c r="KH186" s="397">
        <f t="shared" si="559"/>
        <v>60967</v>
      </c>
      <c r="KI186" s="397">
        <f t="shared" si="559"/>
        <v>58866</v>
      </c>
      <c r="KJ186" s="397">
        <f t="shared" si="559"/>
        <v>55671</v>
      </c>
      <c r="KK186" s="397">
        <f t="shared" si="559"/>
        <v>61149</v>
      </c>
      <c r="KL186" s="397">
        <f t="shared" si="559"/>
        <v>61241</v>
      </c>
      <c r="KM186" s="397">
        <f t="shared" si="559"/>
        <v>59050</v>
      </c>
      <c r="KN186" s="397">
        <f t="shared" si="559"/>
        <v>59141</v>
      </c>
      <c r="KO186" s="397">
        <f t="shared" si="559"/>
        <v>61332</v>
      </c>
      <c r="KP186" s="397">
        <f t="shared" si="559"/>
        <v>57040</v>
      </c>
      <c r="KQ186" s="397">
        <f t="shared" si="559"/>
        <v>61423</v>
      </c>
      <c r="KR186" s="397">
        <f t="shared" si="559"/>
        <v>66993</v>
      </c>
      <c r="KS186" s="397">
        <f t="shared" si="559"/>
        <v>68181</v>
      </c>
      <c r="KT186" s="397">
        <f t="shared" si="559"/>
        <v>67085</v>
      </c>
      <c r="KU186" s="397">
        <f t="shared" si="559"/>
        <v>67267</v>
      </c>
      <c r="KV186" s="397">
        <f t="shared" si="559"/>
        <v>67359</v>
      </c>
      <c r="KW186" s="397">
        <f t="shared" si="559"/>
        <v>58685</v>
      </c>
      <c r="KX186" s="397">
        <f t="shared" si="559"/>
        <v>67724</v>
      </c>
      <c r="KY186" s="397">
        <f t="shared" si="559"/>
        <v>64710</v>
      </c>
      <c r="KZ186" s="397">
        <f t="shared" si="559"/>
        <v>61515</v>
      </c>
      <c r="LA186" s="397">
        <f t="shared" si="559"/>
        <v>62793</v>
      </c>
      <c r="LB186" s="397">
        <f t="shared" si="559"/>
        <v>73840</v>
      </c>
      <c r="LC186" s="397">
        <f t="shared" si="559"/>
        <v>74115</v>
      </c>
      <c r="LD186" s="397">
        <f t="shared" si="559"/>
        <v>68728</v>
      </c>
      <c r="LE186" s="397">
        <f t="shared" si="559"/>
        <v>74297</v>
      </c>
      <c r="LF186" s="397">
        <f t="shared" si="559"/>
        <v>74389</v>
      </c>
      <c r="LG186" s="397">
        <f t="shared" si="559"/>
        <v>74480</v>
      </c>
      <c r="LH186" s="397">
        <f t="shared" si="559"/>
        <v>74571</v>
      </c>
      <c r="LI186" s="397">
        <f t="shared" si="559"/>
        <v>69277</v>
      </c>
      <c r="LJ186" s="397">
        <f t="shared" si="559"/>
        <v>74936</v>
      </c>
      <c r="LK186" s="397">
        <f t="shared" si="559"/>
        <v>76581</v>
      </c>
      <c r="LL186" s="397">
        <f t="shared" si="559"/>
        <v>82606</v>
      </c>
      <c r="LM186" s="397">
        <f t="shared" si="559"/>
        <v>88907</v>
      </c>
      <c r="LN186" s="397">
        <f t="shared" si="559"/>
        <v>89181</v>
      </c>
      <c r="LO186" s="397">
        <f t="shared" si="559"/>
        <v>89273</v>
      </c>
      <c r="LP186" s="397">
        <f t="shared" si="559"/>
        <v>89546</v>
      </c>
    </row>
    <row r="187">
      <c r="C187" s="338"/>
      <c r="D187" s="138" t="s">
        <v>170</v>
      </c>
      <c r="E187" s="397">
        <f t="shared" ref="E187:BP187" si="560">E67</f>
        <v>48549</v>
      </c>
      <c r="F187" s="397">
        <f t="shared" si="560"/>
        <v>48549</v>
      </c>
      <c r="G187" s="397">
        <f t="shared" si="560"/>
        <v>48549</v>
      </c>
      <c r="H187" s="397">
        <f t="shared" si="560"/>
        <v>48639</v>
      </c>
      <c r="I187" s="397">
        <f t="shared" si="560"/>
        <v>48639</v>
      </c>
      <c r="J187" s="397">
        <f t="shared" si="560"/>
        <v>48731</v>
      </c>
      <c r="K187" s="397">
        <f t="shared" si="560"/>
        <v>48823</v>
      </c>
      <c r="L187" s="397">
        <f t="shared" si="560"/>
        <v>48823</v>
      </c>
      <c r="M187" s="397">
        <f t="shared" si="560"/>
        <v>48823</v>
      </c>
      <c r="N187" s="397">
        <f t="shared" si="560"/>
        <v>48914</v>
      </c>
      <c r="O187" s="397">
        <f t="shared" si="560"/>
        <v>48914</v>
      </c>
      <c r="P187" s="397">
        <f t="shared" si="560"/>
        <v>48914</v>
      </c>
      <c r="Q187" s="397">
        <f t="shared" si="560"/>
        <v>49004</v>
      </c>
      <c r="R187" s="397">
        <f t="shared" si="560"/>
        <v>49004</v>
      </c>
      <c r="S187" s="397">
        <f t="shared" si="560"/>
        <v>49096</v>
      </c>
      <c r="T187" s="397">
        <f t="shared" si="560"/>
        <v>49188</v>
      </c>
      <c r="U187" s="397">
        <f t="shared" si="560"/>
        <v>49188</v>
      </c>
      <c r="V187" s="397">
        <f t="shared" si="560"/>
        <v>49279</v>
      </c>
      <c r="W187" s="397">
        <f t="shared" si="560"/>
        <v>49369</v>
      </c>
      <c r="X187" s="397">
        <f t="shared" si="560"/>
        <v>49461</v>
      </c>
      <c r="Y187" s="397">
        <f t="shared" si="560"/>
        <v>49461</v>
      </c>
      <c r="Z187" s="397">
        <f t="shared" si="560"/>
        <v>49461</v>
      </c>
      <c r="AA187" s="397">
        <f t="shared" si="560"/>
        <v>49553</v>
      </c>
      <c r="AB187" s="397">
        <f t="shared" si="560"/>
        <v>49644</v>
      </c>
      <c r="AC187" s="397">
        <f t="shared" si="560"/>
        <v>49735</v>
      </c>
      <c r="AD187" s="397">
        <f t="shared" si="560"/>
        <v>49735</v>
      </c>
      <c r="AE187" s="397">
        <f t="shared" si="560"/>
        <v>49735</v>
      </c>
      <c r="AF187" s="397">
        <f t="shared" si="560"/>
        <v>49827</v>
      </c>
      <c r="AG187" s="397">
        <f t="shared" si="560"/>
        <v>49919</v>
      </c>
      <c r="AH187" s="397">
        <f t="shared" si="560"/>
        <v>50010</v>
      </c>
      <c r="AI187" s="397">
        <f t="shared" si="560"/>
        <v>50100</v>
      </c>
      <c r="AJ187" s="397">
        <f t="shared" si="560"/>
        <v>50192</v>
      </c>
      <c r="AK187" s="397">
        <f t="shared" si="560"/>
        <v>50192</v>
      </c>
      <c r="AL187" s="397">
        <f t="shared" si="560"/>
        <v>50284</v>
      </c>
      <c r="AM187" s="397">
        <f t="shared" si="560"/>
        <v>50284</v>
      </c>
      <c r="AN187" s="397">
        <f t="shared" si="560"/>
        <v>50375</v>
      </c>
      <c r="AO187" s="397">
        <f t="shared" si="560"/>
        <v>50375</v>
      </c>
      <c r="AP187" s="397">
        <f t="shared" si="560"/>
        <v>50465</v>
      </c>
      <c r="AQ187" s="397">
        <f t="shared" si="560"/>
        <v>50465</v>
      </c>
      <c r="AR187" s="397">
        <f t="shared" si="560"/>
        <v>50557</v>
      </c>
      <c r="AS187" s="397">
        <f t="shared" si="560"/>
        <v>50649</v>
      </c>
      <c r="AT187" s="397">
        <f t="shared" si="560"/>
        <v>50649</v>
      </c>
      <c r="AU187" s="397">
        <f t="shared" si="560"/>
        <v>50830</v>
      </c>
      <c r="AV187" s="397">
        <f t="shared" si="560"/>
        <v>50922</v>
      </c>
      <c r="AW187" s="397">
        <f t="shared" si="560"/>
        <v>51014</v>
      </c>
      <c r="AX187" s="397">
        <f t="shared" si="560"/>
        <v>51288</v>
      </c>
      <c r="AY187" s="397">
        <f t="shared" si="560"/>
        <v>51561</v>
      </c>
      <c r="AZ187" s="397">
        <f t="shared" si="560"/>
        <v>51653</v>
      </c>
      <c r="BA187" s="397">
        <f t="shared" si="560"/>
        <v>51836</v>
      </c>
      <c r="BB187" s="397">
        <f t="shared" si="560"/>
        <v>51926</v>
      </c>
      <c r="BC187" s="397">
        <f t="shared" si="560"/>
        <v>52201</v>
      </c>
      <c r="BD187" s="397">
        <f t="shared" si="560"/>
        <v>52291</v>
      </c>
      <c r="BE187" s="397">
        <f t="shared" si="560"/>
        <v>52383</v>
      </c>
      <c r="BF187" s="397">
        <f t="shared" si="560"/>
        <v>52475</v>
      </c>
      <c r="BG187" s="397">
        <f t="shared" si="560"/>
        <v>52566</v>
      </c>
      <c r="BH187" s="397">
        <f t="shared" si="560"/>
        <v>52657</v>
      </c>
      <c r="BI187" s="397">
        <f t="shared" si="560"/>
        <v>52841</v>
      </c>
      <c r="BJ187" s="397">
        <f t="shared" si="560"/>
        <v>53022</v>
      </c>
      <c r="BK187" s="397">
        <f t="shared" si="560"/>
        <v>54667</v>
      </c>
      <c r="BL187" s="397">
        <f t="shared" si="560"/>
        <v>55213</v>
      </c>
      <c r="BM187" s="397">
        <f t="shared" si="560"/>
        <v>56036</v>
      </c>
      <c r="BN187" s="397">
        <f t="shared" si="560"/>
        <v>56309</v>
      </c>
      <c r="BO187" s="397">
        <f t="shared" si="560"/>
        <v>56401</v>
      </c>
      <c r="BP187" s="397">
        <f t="shared" si="560"/>
        <v>56674</v>
      </c>
      <c r="BQ187" s="397"/>
      <c r="BR187" s="397">
        <f t="shared" ref="BR187:EC187" si="561">BR67</f>
        <v>51836</v>
      </c>
      <c r="BS187" s="397">
        <f t="shared" si="561"/>
        <v>49644</v>
      </c>
      <c r="BT187" s="397">
        <f t="shared" si="561"/>
        <v>49644</v>
      </c>
      <c r="BU187" s="397">
        <f t="shared" si="561"/>
        <v>49735</v>
      </c>
      <c r="BV187" s="397">
        <f t="shared" si="561"/>
        <v>50465</v>
      </c>
      <c r="BW187" s="397">
        <f t="shared" si="561"/>
        <v>50922</v>
      </c>
      <c r="BX187" s="397">
        <f t="shared" si="561"/>
        <v>50649</v>
      </c>
      <c r="BY187" s="397">
        <f t="shared" si="561"/>
        <v>52841</v>
      </c>
      <c r="BZ187" s="397">
        <f t="shared" si="561"/>
        <v>52475</v>
      </c>
      <c r="CA187" s="397">
        <f t="shared" si="561"/>
        <v>56219</v>
      </c>
      <c r="CB187" s="397">
        <f t="shared" si="561"/>
        <v>50010</v>
      </c>
      <c r="CC187" s="397">
        <f t="shared" si="561"/>
        <v>50740</v>
      </c>
      <c r="CD187" s="397">
        <f t="shared" si="561"/>
        <v>52657</v>
      </c>
      <c r="CE187" s="397">
        <f t="shared" si="561"/>
        <v>50830</v>
      </c>
      <c r="CF187" s="397">
        <f t="shared" si="561"/>
        <v>50922</v>
      </c>
      <c r="CG187" s="397">
        <f t="shared" si="561"/>
        <v>52110</v>
      </c>
      <c r="CH187" s="397">
        <f t="shared" si="561"/>
        <v>51014</v>
      </c>
      <c r="CI187" s="397">
        <f t="shared" si="561"/>
        <v>52932</v>
      </c>
      <c r="CJ187" s="397">
        <f t="shared" si="561"/>
        <v>53022</v>
      </c>
      <c r="CK187" s="397">
        <f t="shared" si="561"/>
        <v>53844</v>
      </c>
      <c r="CL187" s="397">
        <f t="shared" si="561"/>
        <v>50922</v>
      </c>
      <c r="CM187" s="397">
        <f t="shared" si="561"/>
        <v>50557</v>
      </c>
      <c r="CN187" s="397">
        <f t="shared" si="561"/>
        <v>53206</v>
      </c>
      <c r="CO187" s="397">
        <f t="shared" si="561"/>
        <v>52566</v>
      </c>
      <c r="CP187" s="397">
        <f t="shared" si="561"/>
        <v>51561</v>
      </c>
      <c r="CQ187" s="397">
        <f t="shared" si="561"/>
        <v>54483</v>
      </c>
      <c r="CR187" s="397">
        <f t="shared" si="561"/>
        <v>55213</v>
      </c>
      <c r="CS187" s="397">
        <f t="shared" si="561"/>
        <v>54210</v>
      </c>
      <c r="CT187" s="397">
        <f t="shared" si="561"/>
        <v>53571</v>
      </c>
      <c r="CU187" s="397">
        <f t="shared" si="561"/>
        <v>53662</v>
      </c>
      <c r="CV187" s="397">
        <f t="shared" si="561"/>
        <v>53022</v>
      </c>
      <c r="CW187" s="397">
        <f t="shared" si="561"/>
        <v>52018</v>
      </c>
      <c r="CX187" s="397">
        <f t="shared" si="561"/>
        <v>53844</v>
      </c>
      <c r="CY187" s="397">
        <f t="shared" si="561"/>
        <v>53936</v>
      </c>
      <c r="CZ187" s="397">
        <f t="shared" si="561"/>
        <v>53206</v>
      </c>
      <c r="DA187" s="397">
        <f t="shared" si="561"/>
        <v>53297</v>
      </c>
      <c r="DB187" s="397">
        <f t="shared" si="561"/>
        <v>54027</v>
      </c>
      <c r="DC187" s="397">
        <f t="shared" si="561"/>
        <v>52657</v>
      </c>
      <c r="DD187" s="397">
        <f t="shared" si="561"/>
        <v>54118</v>
      </c>
      <c r="DE187" s="397">
        <f t="shared" si="561"/>
        <v>56036</v>
      </c>
      <c r="DF187" s="397">
        <f t="shared" si="561"/>
        <v>56493</v>
      </c>
      <c r="DG187" s="397">
        <f t="shared" si="561"/>
        <v>56128</v>
      </c>
      <c r="DH187" s="397">
        <f t="shared" si="561"/>
        <v>56309</v>
      </c>
      <c r="DI187" s="397">
        <f t="shared" si="561"/>
        <v>56401</v>
      </c>
      <c r="DJ187" s="397">
        <f t="shared" si="561"/>
        <v>53571</v>
      </c>
      <c r="DK187" s="397">
        <f t="shared" si="561"/>
        <v>56766</v>
      </c>
      <c r="DL187" s="397">
        <f t="shared" si="561"/>
        <v>55944</v>
      </c>
      <c r="DM187" s="397">
        <f t="shared" si="561"/>
        <v>54940</v>
      </c>
      <c r="DN187" s="397">
        <f t="shared" si="561"/>
        <v>55488</v>
      </c>
      <c r="DO187" s="397">
        <f t="shared" si="561"/>
        <v>59231</v>
      </c>
      <c r="DP187" s="397">
        <f t="shared" si="561"/>
        <v>59506</v>
      </c>
      <c r="DQ187" s="397">
        <f t="shared" si="561"/>
        <v>57770</v>
      </c>
      <c r="DR187" s="397">
        <f t="shared" si="561"/>
        <v>59688</v>
      </c>
      <c r="DS187" s="397">
        <f t="shared" si="561"/>
        <v>59780</v>
      </c>
      <c r="DT187" s="397">
        <f t="shared" si="561"/>
        <v>59871</v>
      </c>
      <c r="DU187" s="397">
        <f t="shared" si="561"/>
        <v>59962</v>
      </c>
      <c r="DV187" s="397">
        <f t="shared" si="561"/>
        <v>58319</v>
      </c>
      <c r="DW187" s="397">
        <f t="shared" si="561"/>
        <v>60327</v>
      </c>
      <c r="DX187" s="397">
        <f t="shared" si="561"/>
        <v>61972</v>
      </c>
      <c r="DY187" s="397">
        <f t="shared" si="561"/>
        <v>64345</v>
      </c>
      <c r="DZ187" s="397">
        <f t="shared" si="561"/>
        <v>66993</v>
      </c>
      <c r="EA187" s="397">
        <f t="shared" si="561"/>
        <v>67267</v>
      </c>
      <c r="EB187" s="397">
        <f t="shared" si="561"/>
        <v>67359</v>
      </c>
      <c r="EC187" s="397">
        <f t="shared" si="561"/>
        <v>67632</v>
      </c>
      <c r="ED187" s="397"/>
      <c r="EE187" s="397">
        <f t="shared" ref="EE187:GP187" si="562">EE67</f>
        <v>55123</v>
      </c>
      <c r="EF187" s="397">
        <f t="shared" si="562"/>
        <v>50740</v>
      </c>
      <c r="EG187" s="397">
        <f t="shared" si="562"/>
        <v>50740</v>
      </c>
      <c r="EH187" s="397">
        <f t="shared" si="562"/>
        <v>50830</v>
      </c>
      <c r="EI187" s="397">
        <f t="shared" si="562"/>
        <v>52291</v>
      </c>
      <c r="EJ187" s="397">
        <f t="shared" si="562"/>
        <v>53114</v>
      </c>
      <c r="EK187" s="397">
        <f t="shared" si="562"/>
        <v>52475</v>
      </c>
      <c r="EL187" s="397">
        <f t="shared" si="562"/>
        <v>56858</v>
      </c>
      <c r="EM187" s="397">
        <f t="shared" si="562"/>
        <v>56128</v>
      </c>
      <c r="EN187" s="397">
        <f t="shared" si="562"/>
        <v>63524</v>
      </c>
      <c r="EO187" s="397">
        <f t="shared" si="562"/>
        <v>51105</v>
      </c>
      <c r="EP187" s="397">
        <f t="shared" si="562"/>
        <v>52566</v>
      </c>
      <c r="EQ187" s="397">
        <f t="shared" si="562"/>
        <v>56309</v>
      </c>
      <c r="ER187" s="397">
        <f t="shared" si="562"/>
        <v>52657</v>
      </c>
      <c r="ES187" s="397">
        <f t="shared" si="562"/>
        <v>52749</v>
      </c>
      <c r="ET187" s="397">
        <f t="shared" si="562"/>
        <v>55032</v>
      </c>
      <c r="EU187" s="397">
        <f t="shared" si="562"/>
        <v>52841</v>
      </c>
      <c r="EV187" s="397">
        <f t="shared" si="562"/>
        <v>56584</v>
      </c>
      <c r="EW187" s="397">
        <f t="shared" si="562"/>
        <v>56674</v>
      </c>
      <c r="EX187" s="397">
        <f t="shared" si="562"/>
        <v>58227</v>
      </c>
      <c r="EY187" s="397">
        <f t="shared" si="562"/>
        <v>52383</v>
      </c>
      <c r="EZ187" s="397">
        <f t="shared" si="562"/>
        <v>51653</v>
      </c>
      <c r="FA187" s="397">
        <f t="shared" si="562"/>
        <v>56858</v>
      </c>
      <c r="FB187" s="397">
        <f t="shared" si="562"/>
        <v>55488</v>
      </c>
      <c r="FC187" s="397">
        <f t="shared" si="562"/>
        <v>53387</v>
      </c>
      <c r="FD187" s="397">
        <f t="shared" si="562"/>
        <v>59231</v>
      </c>
      <c r="FE187" s="397">
        <f t="shared" si="562"/>
        <v>60692</v>
      </c>
      <c r="FF187" s="397">
        <f t="shared" si="562"/>
        <v>58593</v>
      </c>
      <c r="FG187" s="397">
        <f t="shared" si="562"/>
        <v>57224</v>
      </c>
      <c r="FH187" s="397">
        <f t="shared" si="562"/>
        <v>57315</v>
      </c>
      <c r="FI187" s="397">
        <f t="shared" si="562"/>
        <v>55944</v>
      </c>
      <c r="FJ187" s="397">
        <f t="shared" si="562"/>
        <v>53844</v>
      </c>
      <c r="FK187" s="397">
        <f t="shared" si="562"/>
        <v>57497</v>
      </c>
      <c r="FL187" s="397">
        <f t="shared" si="562"/>
        <v>57589</v>
      </c>
      <c r="FM187" s="397">
        <f t="shared" si="562"/>
        <v>56128</v>
      </c>
      <c r="FN187" s="397">
        <f t="shared" si="562"/>
        <v>56219</v>
      </c>
      <c r="FO187" s="397">
        <f t="shared" si="562"/>
        <v>57680</v>
      </c>
      <c r="FP187" s="397">
        <f t="shared" si="562"/>
        <v>54848</v>
      </c>
      <c r="FQ187" s="397">
        <f t="shared" si="562"/>
        <v>57770</v>
      </c>
      <c r="FR187" s="397">
        <f t="shared" si="562"/>
        <v>61515</v>
      </c>
      <c r="FS187" s="397">
        <f t="shared" si="562"/>
        <v>62337</v>
      </c>
      <c r="FT187" s="397">
        <f t="shared" si="562"/>
        <v>61607</v>
      </c>
      <c r="FU187" s="397">
        <f t="shared" si="562"/>
        <v>61788</v>
      </c>
      <c r="FV187" s="397">
        <f t="shared" si="562"/>
        <v>61880</v>
      </c>
      <c r="FW187" s="397">
        <f t="shared" si="562"/>
        <v>56128</v>
      </c>
      <c r="FX187" s="397">
        <f t="shared" si="562"/>
        <v>62245</v>
      </c>
      <c r="FY187" s="397">
        <f t="shared" si="562"/>
        <v>60327</v>
      </c>
      <c r="FZ187" s="397">
        <f t="shared" si="562"/>
        <v>58227</v>
      </c>
      <c r="GA187" s="397">
        <f t="shared" si="562"/>
        <v>59141</v>
      </c>
      <c r="GB187" s="397">
        <f t="shared" si="562"/>
        <v>66536</v>
      </c>
      <c r="GC187" s="397">
        <f t="shared" si="562"/>
        <v>66811</v>
      </c>
      <c r="GD187" s="397">
        <f t="shared" si="562"/>
        <v>63249</v>
      </c>
      <c r="GE187" s="397">
        <f t="shared" si="562"/>
        <v>66993</v>
      </c>
      <c r="GF187" s="397">
        <f t="shared" si="562"/>
        <v>67085</v>
      </c>
      <c r="GG187" s="397">
        <f t="shared" si="562"/>
        <v>67176</v>
      </c>
      <c r="GH187" s="397">
        <f t="shared" si="562"/>
        <v>67267</v>
      </c>
      <c r="GI187" s="397">
        <f t="shared" si="562"/>
        <v>63798</v>
      </c>
      <c r="GJ187" s="397">
        <f t="shared" si="562"/>
        <v>67632</v>
      </c>
      <c r="GK187" s="397">
        <f t="shared" si="562"/>
        <v>69277</v>
      </c>
      <c r="GL187" s="397">
        <f t="shared" si="562"/>
        <v>73475</v>
      </c>
      <c r="GM187" s="397">
        <f t="shared" si="562"/>
        <v>77950</v>
      </c>
      <c r="GN187" s="397">
        <f t="shared" si="562"/>
        <v>78223</v>
      </c>
      <c r="GO187" s="397">
        <f t="shared" si="562"/>
        <v>78315</v>
      </c>
      <c r="GP187" s="397">
        <f t="shared" si="562"/>
        <v>78588</v>
      </c>
      <c r="GQ187" s="397"/>
      <c r="GR187" s="397">
        <f t="shared" ref="GR187:JC187" si="563">GR67</f>
        <v>58410</v>
      </c>
      <c r="GS187" s="397">
        <f t="shared" si="563"/>
        <v>51836</v>
      </c>
      <c r="GT187" s="397">
        <f t="shared" si="563"/>
        <v>51836</v>
      </c>
      <c r="GU187" s="397">
        <f t="shared" si="563"/>
        <v>51926</v>
      </c>
      <c r="GV187" s="397">
        <f t="shared" si="563"/>
        <v>54118</v>
      </c>
      <c r="GW187" s="397">
        <f t="shared" si="563"/>
        <v>55305</v>
      </c>
      <c r="GX187" s="397">
        <f t="shared" si="563"/>
        <v>54302</v>
      </c>
      <c r="GY187" s="397">
        <f t="shared" si="563"/>
        <v>60876</v>
      </c>
      <c r="GZ187" s="397">
        <f t="shared" si="563"/>
        <v>59780</v>
      </c>
      <c r="HA187" s="397">
        <f t="shared" si="563"/>
        <v>70829</v>
      </c>
      <c r="HB187" s="397">
        <f t="shared" si="563"/>
        <v>52201</v>
      </c>
      <c r="HC187" s="397">
        <f t="shared" si="563"/>
        <v>54393</v>
      </c>
      <c r="HD187" s="397">
        <f t="shared" si="563"/>
        <v>59962</v>
      </c>
      <c r="HE187" s="397">
        <f t="shared" si="563"/>
        <v>54483</v>
      </c>
      <c r="HF187" s="397">
        <f t="shared" si="563"/>
        <v>54575</v>
      </c>
      <c r="HG187" s="397">
        <f t="shared" si="563"/>
        <v>57954</v>
      </c>
      <c r="HH187" s="397">
        <f t="shared" si="563"/>
        <v>54667</v>
      </c>
      <c r="HI187" s="397">
        <f t="shared" si="563"/>
        <v>60237</v>
      </c>
      <c r="HJ187" s="397">
        <f t="shared" si="563"/>
        <v>60327</v>
      </c>
      <c r="HK187" s="397">
        <f t="shared" si="563"/>
        <v>62610</v>
      </c>
      <c r="HL187" s="397">
        <f t="shared" si="563"/>
        <v>53844</v>
      </c>
      <c r="HM187" s="397">
        <f t="shared" si="563"/>
        <v>52749</v>
      </c>
      <c r="HN187" s="397">
        <f t="shared" si="563"/>
        <v>60511</v>
      </c>
      <c r="HO187" s="397">
        <f t="shared" si="563"/>
        <v>58410</v>
      </c>
      <c r="HP187" s="397">
        <f t="shared" si="563"/>
        <v>55213</v>
      </c>
      <c r="HQ187" s="397">
        <f t="shared" si="563"/>
        <v>63979</v>
      </c>
      <c r="HR187" s="397">
        <f t="shared" si="563"/>
        <v>66171</v>
      </c>
      <c r="HS187" s="397">
        <f t="shared" si="563"/>
        <v>62976</v>
      </c>
      <c r="HT187" s="397">
        <f t="shared" si="563"/>
        <v>60876</v>
      </c>
      <c r="HU187" s="397">
        <f t="shared" si="563"/>
        <v>60967</v>
      </c>
      <c r="HV187" s="397">
        <f t="shared" si="563"/>
        <v>58866</v>
      </c>
      <c r="HW187" s="397">
        <f t="shared" si="563"/>
        <v>55671</v>
      </c>
      <c r="HX187" s="397">
        <f t="shared" si="563"/>
        <v>61149</v>
      </c>
      <c r="HY187" s="397">
        <f t="shared" si="563"/>
        <v>61241</v>
      </c>
      <c r="HZ187" s="397">
        <f t="shared" si="563"/>
        <v>59050</v>
      </c>
      <c r="IA187" s="397">
        <f t="shared" si="563"/>
        <v>59141</v>
      </c>
      <c r="IB187" s="397">
        <f t="shared" si="563"/>
        <v>61332</v>
      </c>
      <c r="IC187" s="397">
        <f t="shared" si="563"/>
        <v>57040</v>
      </c>
      <c r="ID187" s="397">
        <f t="shared" si="563"/>
        <v>61423</v>
      </c>
      <c r="IE187" s="397">
        <f t="shared" si="563"/>
        <v>66993</v>
      </c>
      <c r="IF187" s="397">
        <f t="shared" si="563"/>
        <v>68181</v>
      </c>
      <c r="IG187" s="397">
        <f t="shared" si="563"/>
        <v>67085</v>
      </c>
      <c r="IH187" s="397">
        <f t="shared" si="563"/>
        <v>67267</v>
      </c>
      <c r="II187" s="397">
        <f t="shared" si="563"/>
        <v>67359</v>
      </c>
      <c r="IJ187" s="397">
        <f t="shared" si="563"/>
        <v>58685</v>
      </c>
      <c r="IK187" s="397">
        <f t="shared" si="563"/>
        <v>67724</v>
      </c>
      <c r="IL187" s="397">
        <f t="shared" si="563"/>
        <v>64710</v>
      </c>
      <c r="IM187" s="397">
        <f t="shared" si="563"/>
        <v>61515</v>
      </c>
      <c r="IN187" s="397">
        <f t="shared" si="563"/>
        <v>62793</v>
      </c>
      <c r="IO187" s="397">
        <f t="shared" si="563"/>
        <v>73840</v>
      </c>
      <c r="IP187" s="397">
        <f t="shared" si="563"/>
        <v>74115</v>
      </c>
      <c r="IQ187" s="397">
        <f t="shared" si="563"/>
        <v>68728</v>
      </c>
      <c r="IR187" s="397">
        <f t="shared" si="563"/>
        <v>74297</v>
      </c>
      <c r="IS187" s="397">
        <f t="shared" si="563"/>
        <v>74389</v>
      </c>
      <c r="IT187" s="397">
        <f t="shared" si="563"/>
        <v>74480</v>
      </c>
      <c r="IU187" s="397">
        <f t="shared" si="563"/>
        <v>74571</v>
      </c>
      <c r="IV187" s="397">
        <f t="shared" si="563"/>
        <v>69277</v>
      </c>
      <c r="IW187" s="397">
        <f t="shared" si="563"/>
        <v>74936</v>
      </c>
      <c r="IX187" s="397">
        <f t="shared" si="563"/>
        <v>76581</v>
      </c>
      <c r="IY187" s="397">
        <f t="shared" si="563"/>
        <v>82606</v>
      </c>
      <c r="IZ187" s="397">
        <f t="shared" si="563"/>
        <v>88907</v>
      </c>
      <c r="JA187" s="397">
        <f t="shared" si="563"/>
        <v>89181</v>
      </c>
      <c r="JB187" s="397">
        <f t="shared" si="563"/>
        <v>89273</v>
      </c>
      <c r="JC187" s="397">
        <f t="shared" si="563"/>
        <v>89546</v>
      </c>
      <c r="JD187" s="397"/>
      <c r="JE187" s="397">
        <f t="shared" ref="JE187:LP187" si="564">JE67</f>
        <v>61698</v>
      </c>
      <c r="JF187" s="397">
        <f t="shared" si="564"/>
        <v>52932</v>
      </c>
      <c r="JG187" s="397">
        <f t="shared" si="564"/>
        <v>52932</v>
      </c>
      <c r="JH187" s="397">
        <f t="shared" si="564"/>
        <v>53022</v>
      </c>
      <c r="JI187" s="397">
        <f t="shared" si="564"/>
        <v>55944</v>
      </c>
      <c r="JJ187" s="397">
        <f t="shared" si="564"/>
        <v>57497</v>
      </c>
      <c r="JK187" s="397">
        <f t="shared" si="564"/>
        <v>56128</v>
      </c>
      <c r="JL187" s="397">
        <f t="shared" si="564"/>
        <v>64894</v>
      </c>
      <c r="JM187" s="397">
        <f t="shared" si="564"/>
        <v>63433</v>
      </c>
      <c r="JN187" s="397">
        <f t="shared" si="564"/>
        <v>78133</v>
      </c>
      <c r="JO187" s="397">
        <f t="shared" si="564"/>
        <v>53297</v>
      </c>
      <c r="JP187" s="397">
        <f t="shared" si="564"/>
        <v>56219</v>
      </c>
      <c r="JQ187" s="397">
        <f t="shared" si="564"/>
        <v>63614</v>
      </c>
      <c r="JR187" s="397">
        <f t="shared" si="564"/>
        <v>56309</v>
      </c>
      <c r="JS187" s="397">
        <f t="shared" si="564"/>
        <v>56401</v>
      </c>
      <c r="JT187" s="397">
        <f t="shared" si="564"/>
        <v>60876</v>
      </c>
      <c r="JU187" s="397">
        <f t="shared" si="564"/>
        <v>56493</v>
      </c>
      <c r="JV187" s="397">
        <f t="shared" si="564"/>
        <v>63889</v>
      </c>
      <c r="JW187" s="397">
        <f t="shared" si="564"/>
        <v>63979</v>
      </c>
      <c r="JX187" s="397">
        <f t="shared" si="564"/>
        <v>66993</v>
      </c>
      <c r="JY187" s="397">
        <f t="shared" si="564"/>
        <v>55305</v>
      </c>
      <c r="JZ187" s="397">
        <f t="shared" si="564"/>
        <v>53844</v>
      </c>
      <c r="KA187" s="397">
        <f t="shared" si="564"/>
        <v>64163</v>
      </c>
      <c r="KB187" s="397">
        <f t="shared" si="564"/>
        <v>61332</v>
      </c>
      <c r="KC187" s="397">
        <f t="shared" si="564"/>
        <v>57040</v>
      </c>
      <c r="KD187" s="397">
        <f t="shared" si="564"/>
        <v>68728</v>
      </c>
      <c r="KE187" s="397">
        <f t="shared" si="564"/>
        <v>71650</v>
      </c>
      <c r="KF187" s="397">
        <f t="shared" si="564"/>
        <v>67359</v>
      </c>
      <c r="KG187" s="397">
        <f t="shared" si="564"/>
        <v>64529</v>
      </c>
      <c r="KH187" s="397">
        <f t="shared" si="564"/>
        <v>64620</v>
      </c>
      <c r="KI187" s="397">
        <f t="shared" si="564"/>
        <v>61788</v>
      </c>
      <c r="KJ187" s="397">
        <f t="shared" si="564"/>
        <v>57497</v>
      </c>
      <c r="KK187" s="397">
        <f t="shared" si="564"/>
        <v>64802</v>
      </c>
      <c r="KL187" s="397">
        <f t="shared" si="564"/>
        <v>64894</v>
      </c>
      <c r="KM187" s="397">
        <f t="shared" si="564"/>
        <v>61972</v>
      </c>
      <c r="KN187" s="397">
        <f t="shared" si="564"/>
        <v>62063</v>
      </c>
      <c r="KO187" s="397">
        <f t="shared" si="564"/>
        <v>64985</v>
      </c>
      <c r="KP187" s="397">
        <f t="shared" si="564"/>
        <v>59231</v>
      </c>
      <c r="KQ187" s="397">
        <f t="shared" si="564"/>
        <v>65075</v>
      </c>
      <c r="KR187" s="397">
        <f t="shared" si="564"/>
        <v>72472</v>
      </c>
      <c r="KS187" s="397">
        <f t="shared" si="564"/>
        <v>74024</v>
      </c>
      <c r="KT187" s="397">
        <f t="shared" si="564"/>
        <v>72564</v>
      </c>
      <c r="KU187" s="397">
        <f t="shared" si="564"/>
        <v>72745</v>
      </c>
      <c r="KV187" s="397">
        <f t="shared" si="564"/>
        <v>72837</v>
      </c>
      <c r="KW187" s="397">
        <f t="shared" si="564"/>
        <v>61241</v>
      </c>
      <c r="KX187" s="397">
        <f t="shared" si="564"/>
        <v>73202</v>
      </c>
      <c r="KY187" s="397">
        <f t="shared" si="564"/>
        <v>69093</v>
      </c>
      <c r="KZ187" s="397">
        <f t="shared" si="564"/>
        <v>64802</v>
      </c>
      <c r="LA187" s="397">
        <f t="shared" si="564"/>
        <v>66446</v>
      </c>
      <c r="LB187" s="397">
        <f t="shared" si="564"/>
        <v>81145</v>
      </c>
      <c r="LC187" s="397">
        <f t="shared" si="564"/>
        <v>81420</v>
      </c>
      <c r="LD187" s="397">
        <f t="shared" si="564"/>
        <v>74205</v>
      </c>
      <c r="LE187" s="397">
        <f t="shared" si="564"/>
        <v>81602</v>
      </c>
      <c r="LF187" s="397">
        <f t="shared" si="564"/>
        <v>81694</v>
      </c>
      <c r="LG187" s="397">
        <f t="shared" si="564"/>
        <v>81785</v>
      </c>
      <c r="LH187" s="397">
        <f t="shared" si="564"/>
        <v>81876</v>
      </c>
      <c r="LI187" s="397">
        <f t="shared" si="564"/>
        <v>74755</v>
      </c>
      <c r="LJ187" s="397">
        <f t="shared" si="564"/>
        <v>82241</v>
      </c>
      <c r="LK187" s="397">
        <f t="shared" si="564"/>
        <v>83886</v>
      </c>
      <c r="LL187" s="397">
        <f t="shared" si="564"/>
        <v>91737</v>
      </c>
      <c r="LM187" s="397">
        <f t="shared" si="564"/>
        <v>99865</v>
      </c>
      <c r="LN187" s="397">
        <f t="shared" si="564"/>
        <v>100138</v>
      </c>
      <c r="LO187" s="397">
        <f t="shared" si="564"/>
        <v>100230</v>
      </c>
      <c r="LP187" s="397">
        <f t="shared" si="564"/>
        <v>100503</v>
      </c>
    </row>
    <row r="188">
      <c r="A188" s="331"/>
      <c r="B188" s="338"/>
      <c r="C188" s="338"/>
      <c r="D188" s="138" t="s">
        <v>323</v>
      </c>
      <c r="E188" s="413" t="str">
        <f>VLOOKUP(E$184,'3a. TBond Main'!$A$10:$AN$73,7)</f>
        <v>10.00</v>
      </c>
      <c r="F188" s="413" t="str">
        <f>VLOOKUP(F$184,'3a. TBond Main'!$A$10:$AN$73,7)</f>
        <v>05.75</v>
      </c>
      <c r="G188" s="413" t="str">
        <f>VLOOKUP(G$184,'3a. TBond Main'!$A$10:$AN$73,7)</f>
        <v>07.90</v>
      </c>
      <c r="H188" s="413" t="str">
        <f>VLOOKUP(H$184,'3a. TBond Main'!$A$10:$AN$73,7)</f>
        <v>08.65</v>
      </c>
      <c r="I188" s="413" t="str">
        <f>VLOOKUP(I$184,'3a. TBond Main'!$A$10:$AN$73,7)</f>
        <v>10.00</v>
      </c>
      <c r="J188" s="413" t="str">
        <f>VLOOKUP(J$184,'3a. TBond Main'!$A$10:$AN$73,7)</f>
        <v>11.50</v>
      </c>
      <c r="K188" s="413" t="str">
        <f>VLOOKUP(K$184,'3a. TBond Main'!$A$10:$AN$73,7)</f>
        <v>10.20</v>
      </c>
      <c r="L188" s="413" t="str">
        <f>VLOOKUP(L$184,'3a. TBond Main'!$A$10:$AN$73,7)</f>
        <v>09.00</v>
      </c>
      <c r="M188" s="413" t="str">
        <f>VLOOKUP(M$184,'3a. TBond Main'!$A$10:$AN$73,7)</f>
        <v>11.20</v>
      </c>
      <c r="N188" s="413" t="str">
        <f>VLOOKUP(N$184,'3a. TBond Main'!$A$10:$AN$73,7)</f>
        <v>07.00</v>
      </c>
      <c r="O188" s="413" t="str">
        <f>VLOOKUP(O$184,'3a. TBond Main'!$A$10:$AN$73,7)</f>
        <v>06.30</v>
      </c>
      <c r="P188" s="413" t="str">
        <f>VLOOKUP(P$184,'3a. TBond Main'!$A$10:$AN$73,7)</f>
        <v>11.60</v>
      </c>
      <c r="Q188" s="413" t="str">
        <f>VLOOKUP(Q$184,'3a. TBond Main'!$A$10:$AN$73,7)</f>
        <v>11.40</v>
      </c>
      <c r="R188" s="413" t="str">
        <f>VLOOKUP(R$184,'3a. TBond Main'!$A$10:$AN$73,7)</f>
        <v>10.90</v>
      </c>
      <c r="S188" s="413" t="str">
        <f>VLOOKUP(S$184,'3a. TBond Main'!$A$10:$AN$73,7)</f>
        <v>10.25</v>
      </c>
      <c r="T188" s="413" t="str">
        <f>VLOOKUP(T$184,'3a. TBond Main'!$A$10:$AN$73,7)</f>
        <v>11.00</v>
      </c>
      <c r="U188" s="413" t="str">
        <f>VLOOKUP(U$184,'3a. TBond Main'!$A$10:$AN$73,7)</f>
        <v>09.85</v>
      </c>
      <c r="V188" s="413" t="str">
        <f>VLOOKUP(V$184,'3a. TBond Main'!$A$10:$AN$73,7)</f>
        <v>06.00</v>
      </c>
      <c r="W188" s="413" t="str">
        <f>VLOOKUP(W$184,'3a. TBond Main'!$A$10:$AN$73,7)</f>
        <v>10.25</v>
      </c>
      <c r="X188" s="413" t="str">
        <f>VLOOKUP(X$184,'3a. TBond Main'!$A$10:$AN$73,7)</f>
        <v>09.00</v>
      </c>
      <c r="Y188" s="413" t="str">
        <f>VLOOKUP(Y$184,'3a. TBond Main'!$A$10:$AN$73,7)</f>
        <v>17.00</v>
      </c>
      <c r="Z188" s="413" t="str">
        <f>VLOOKUP(Z$184,'3a. TBond Main'!$A$10:$AN$73,7)</f>
        <v>17.00</v>
      </c>
      <c r="AA188" s="413" t="str">
        <f>VLOOKUP(AA$184,'3a. TBond Main'!$A$10:$AN$73,7)</f>
        <v>11.00</v>
      </c>
      <c r="AB188" s="413" t="str">
        <f>VLOOKUP(AB$184,'3a. TBond Main'!$A$10:$AN$73,7)</f>
        <v>10.35</v>
      </c>
      <c r="AC188" s="413" t="str">
        <f>VLOOKUP(AC$184,'3a. TBond Main'!$A$10:$AN$73,7)</f>
        <v>06.75</v>
      </c>
      <c r="AD188" s="413" t="str">
        <f>VLOOKUP(AD$184,'3a. TBond Main'!$A$10:$AN$73,7)</f>
        <v>09.00</v>
      </c>
      <c r="AE188" s="413" t="str">
        <f>VLOOKUP(AE$184,'3a. TBond Main'!$A$10:$AN$73,7)</f>
        <v>05.35</v>
      </c>
      <c r="AF188" s="413" t="str">
        <f>VLOOKUP(AF$184,'3a. TBond Main'!$A$10:$AN$73,7)</f>
        <v>11.00</v>
      </c>
      <c r="AG188" s="413" t="str">
        <f>VLOOKUP(AG$184,'3a. TBond Main'!$A$10:$AN$73,7)</f>
        <v>11.50</v>
      </c>
      <c r="AH188" s="413" t="str">
        <f>VLOOKUP(AH$184,'3a. TBond Main'!$A$10:$AN$73,7)</f>
        <v>05.00</v>
      </c>
      <c r="AI188" s="413" t="str">
        <f>VLOOKUP(AI$184,'3a. TBond Main'!$A$10:$AN$73,7)</f>
        <v>11.40</v>
      </c>
      <c r="AJ188" s="413" t="str">
        <f>VLOOKUP(AJ$184,'3a. TBond Main'!$A$10:$AN$73,7)</f>
        <v>18.00</v>
      </c>
      <c r="AK188" s="413" t="str">
        <f>VLOOKUP(AK$184,'3a. TBond Main'!$A$10:$AN$73,7)</f>
        <v>11.75</v>
      </c>
      <c r="AL188" s="413" t="str">
        <f>VLOOKUP(AL$184,'3a. TBond Main'!$A$10:$AN$73,7)</f>
        <v>11.00</v>
      </c>
      <c r="AM188" s="413" t="str">
        <f>VLOOKUP(AM$184,'3a. TBond Main'!$A$10:$AN$73,7)</f>
        <v>07.80</v>
      </c>
      <c r="AN188" s="413" t="str">
        <f>VLOOKUP(AN$184,'3a. TBond Main'!$A$10:$AN$73,7)</f>
        <v>10.30</v>
      </c>
      <c r="AO188" s="413" t="str">
        <f>VLOOKUP(AO$184,'3a. TBond Main'!$A$10:$AN$73,7)</f>
        <v>11.25</v>
      </c>
      <c r="AP188" s="413" t="str">
        <f>VLOOKUP(AP$184,'3a. TBond Main'!$A$10:$AN$73,7)</f>
        <v>18.00</v>
      </c>
      <c r="AQ188" s="413" t="str">
        <f>VLOOKUP(AQ$184,'3a. TBond Main'!$A$10:$AN$73,7)</f>
        <v>10.75</v>
      </c>
      <c r="AR188" s="413" t="str">
        <f>VLOOKUP(AR$184,'3a. TBond Main'!$A$10:$AN$73,7)</f>
        <v>09.00</v>
      </c>
      <c r="AS188" s="413" t="str">
        <f>VLOOKUP(AS$184,'3a. TBond Main'!$A$10:$AN$73,7)</f>
        <v>09.00</v>
      </c>
      <c r="AT188" s="413" t="str">
        <f>VLOOKUP(AT$184,'3a. TBond Main'!$A$10:$AN$73,7)</f>
        <v>11.50</v>
      </c>
      <c r="AU188" s="413" t="str">
        <f>VLOOKUP(AU$184,'3a. TBond Main'!$A$10:$AN$73,7)</f>
        <v>13.00</v>
      </c>
      <c r="AV188" s="413" t="str">
        <f>VLOOKUP(AV$184,'3a. TBond Main'!$A$10:$AN$73,7)</f>
        <v>13.00</v>
      </c>
      <c r="AW188" s="413" t="str">
        <f>VLOOKUP(AW$184,'3a. TBond Main'!$A$10:$AN$73,7)</f>
        <v>20.00</v>
      </c>
      <c r="AX188" s="413" t="str">
        <f>VLOOKUP(AX$184,'3a. TBond Main'!$A$10:$AN$73,7)</f>
        <v>11.00</v>
      </c>
      <c r="AY188" s="413" t="str">
        <f>VLOOKUP(AY$184,'3a. TBond Main'!$A$10:$AN$73,7)</f>
        <v>11.25</v>
      </c>
      <c r="AZ188" s="413" t="str">
        <f>VLOOKUP(AZ$184,'3a. TBond Main'!$A$10:$AN$73,7)</f>
        <v>18.00</v>
      </c>
      <c r="BA188" s="413" t="str">
        <f>VLOOKUP(BA$184,'3a. TBond Main'!$A$10:$AN$73,7)</f>
        <v>12.00</v>
      </c>
      <c r="BB188" s="413" t="str">
        <f>VLOOKUP(BB$184,'3a. TBond Main'!$A$10:$AN$73,7)</f>
        <v>08.00</v>
      </c>
      <c r="BC188" s="413" t="str">
        <f>VLOOKUP(BC$184,'3a. TBond Main'!$A$10:$AN$73,7)</f>
        <v>09.00</v>
      </c>
      <c r="BD188" s="413" t="str">
        <f>VLOOKUP(BD$184,'3a. TBond Main'!$A$10:$AN$73,7)</f>
        <v>11.20</v>
      </c>
      <c r="BE188" s="413" t="str">
        <f>VLOOKUP(BE$184,'3a. TBond Main'!$A$10:$AN$73,7)</f>
        <v>09.00</v>
      </c>
      <c r="BF188" s="413" t="str">
        <f>VLOOKUP(BF$184,'3a. TBond Main'!$A$10:$AN$73,7)</f>
        <v>13.25</v>
      </c>
      <c r="BG188" s="413" t="str">
        <f>VLOOKUP(BG$184,'3a. TBond Main'!$A$10:$AN$73,7)</f>
        <v>09.00</v>
      </c>
      <c r="BH188" s="413" t="str">
        <f>VLOOKUP(BH$184,'3a. TBond Main'!$A$10:$AN$73,7)</f>
        <v>13.25</v>
      </c>
      <c r="BI188" s="413" t="str">
        <f>VLOOKUP(BI$184,'3a. TBond Main'!$A$10:$AN$73,7)</f>
        <v>10.25</v>
      </c>
      <c r="BJ188" s="413" t="str">
        <f>VLOOKUP(BJ$184,'3a. TBond Main'!$A$10:$AN$73,7)</f>
        <v>11.50</v>
      </c>
      <c r="BK188" s="413" t="str">
        <f>VLOOKUP(BK$184,'3a. TBond Main'!$A$10:$AN$73,7)</f>
        <v>10.50</v>
      </c>
      <c r="BL188" s="413" t="str">
        <f>VLOOKUP(BL$184,'3a. TBond Main'!$A$10:$AN$73,7)</f>
        <v>12.00</v>
      </c>
      <c r="BM188" s="413" t="str">
        <f>VLOOKUP(BM$184,'3a. TBond Main'!$A$10:$AN$73,7)</f>
        <v>09.00</v>
      </c>
      <c r="BN188" s="413" t="str">
        <f>VLOOKUP(BN$184,'3a. TBond Main'!$A$10:$AN$73,7)</f>
        <v>13.50</v>
      </c>
      <c r="BO188" s="413" t="str">
        <f>VLOOKUP(BO$184,'3a. TBond Main'!$A$10:$AN$73,7)</f>
        <v>13.50</v>
      </c>
      <c r="BP188" s="413" t="str">
        <f>VLOOKUP(BP$184,'3a. TBond Main'!$A$10:$AN$73,7)</f>
        <v>12.50</v>
      </c>
      <c r="BQ188" s="413"/>
      <c r="BR188" s="413" t="str">
        <f>VLOOKUP(BR$184,'3a. TBond Main'!$A$10:$AN$73,7)</f>
        <v>10.00</v>
      </c>
      <c r="BS188" s="413" t="str">
        <f>VLOOKUP(BS$184,'3a. TBond Main'!$A$10:$AN$73,7)</f>
        <v>05.75</v>
      </c>
      <c r="BT188" s="413" t="str">
        <f>VLOOKUP(BT$184,'3a. TBond Main'!$A$10:$AN$73,7)</f>
        <v>07.90</v>
      </c>
      <c r="BU188" s="413" t="str">
        <f>VLOOKUP(BU$184,'3a. TBond Main'!$A$10:$AN$73,7)</f>
        <v>08.65</v>
      </c>
      <c r="BV188" s="413" t="str">
        <f>VLOOKUP(BV$184,'3a. TBond Main'!$A$10:$AN$73,7)</f>
        <v>10.00</v>
      </c>
      <c r="BW188" s="413" t="str">
        <f>VLOOKUP(BW$184,'3a. TBond Main'!$A$10:$AN$73,7)</f>
        <v>11.50</v>
      </c>
      <c r="BX188" s="413" t="str">
        <f>VLOOKUP(BX$184,'3a. TBond Main'!$A$10:$AN$73,7)</f>
        <v>10.20</v>
      </c>
      <c r="BY188" s="413" t="str">
        <f>VLOOKUP(BY$184,'3a. TBond Main'!$A$10:$AN$73,7)</f>
        <v>09.00</v>
      </c>
      <c r="BZ188" s="413" t="str">
        <f>VLOOKUP(BZ$184,'3a. TBond Main'!$A$10:$AN$73,7)</f>
        <v>11.20</v>
      </c>
      <c r="CA188" s="413" t="str">
        <f>VLOOKUP(CA$184,'3a. TBond Main'!$A$10:$AN$73,7)</f>
        <v>07.00</v>
      </c>
      <c r="CB188" s="413" t="str">
        <f>VLOOKUP(CB$184,'3a. TBond Main'!$A$10:$AN$73,7)</f>
        <v>06.30</v>
      </c>
      <c r="CC188" s="413" t="str">
        <f>VLOOKUP(CC$184,'3a. TBond Main'!$A$10:$AN$73,7)</f>
        <v>11.60</v>
      </c>
      <c r="CD188" s="413" t="str">
        <f>VLOOKUP(CD$184,'3a. TBond Main'!$A$10:$AN$73,7)</f>
        <v>11.40</v>
      </c>
      <c r="CE188" s="413" t="str">
        <f>VLOOKUP(CE$184,'3a. TBond Main'!$A$10:$AN$73,7)</f>
        <v>10.90</v>
      </c>
      <c r="CF188" s="413" t="str">
        <f>VLOOKUP(CF$184,'3a. TBond Main'!$A$10:$AN$73,7)</f>
        <v>10.25</v>
      </c>
      <c r="CG188" s="413" t="str">
        <f>VLOOKUP(CG$184,'3a. TBond Main'!$A$10:$AN$73,7)</f>
        <v>11.00</v>
      </c>
      <c r="CH188" s="413" t="str">
        <f>VLOOKUP(CH$184,'3a. TBond Main'!$A$10:$AN$73,7)</f>
        <v>09.85</v>
      </c>
      <c r="CI188" s="413" t="str">
        <f>VLOOKUP(CI$184,'3a. TBond Main'!$A$10:$AN$73,7)</f>
        <v>06.00</v>
      </c>
      <c r="CJ188" s="413" t="str">
        <f>VLOOKUP(CJ$184,'3a. TBond Main'!$A$10:$AN$73,7)</f>
        <v>10.25</v>
      </c>
      <c r="CK188" s="413" t="str">
        <f>VLOOKUP(CK$184,'3a. TBond Main'!$A$10:$AN$73,7)</f>
        <v>09.00</v>
      </c>
      <c r="CL188" s="413" t="str">
        <f>VLOOKUP(CL$184,'3a. TBond Main'!$A$10:$AN$73,7)</f>
        <v>17.00</v>
      </c>
      <c r="CM188" s="413" t="str">
        <f>VLOOKUP(CM$184,'3a. TBond Main'!$A$10:$AN$73,7)</f>
        <v>17.00</v>
      </c>
      <c r="CN188" s="413" t="str">
        <f>VLOOKUP(CN$184,'3a. TBond Main'!$A$10:$AN$73,7)</f>
        <v>11.00</v>
      </c>
      <c r="CO188" s="413" t="str">
        <f>VLOOKUP(CO$184,'3a. TBond Main'!$A$10:$AN$73,7)</f>
        <v>10.35</v>
      </c>
      <c r="CP188" s="413" t="str">
        <f>VLOOKUP(CP$184,'3a. TBond Main'!$A$10:$AN$73,7)</f>
        <v>06.75</v>
      </c>
      <c r="CQ188" s="413" t="str">
        <f>VLOOKUP(CQ$184,'3a. TBond Main'!$A$10:$AN$73,7)</f>
        <v>09.00</v>
      </c>
      <c r="CR188" s="413" t="str">
        <f>VLOOKUP(CR$184,'3a. TBond Main'!$A$10:$AN$73,7)</f>
        <v>05.35</v>
      </c>
      <c r="CS188" s="413" t="str">
        <f>VLOOKUP(CS$184,'3a. TBond Main'!$A$10:$AN$73,7)</f>
        <v>11.00</v>
      </c>
      <c r="CT188" s="413" t="str">
        <f>VLOOKUP(CT$184,'3a. TBond Main'!$A$10:$AN$73,7)</f>
        <v>11.50</v>
      </c>
      <c r="CU188" s="413" t="str">
        <f>VLOOKUP(CU$184,'3a. TBond Main'!$A$10:$AN$73,7)</f>
        <v>05.00</v>
      </c>
      <c r="CV188" s="413" t="str">
        <f>VLOOKUP(CV$184,'3a. TBond Main'!$A$10:$AN$73,7)</f>
        <v>11.40</v>
      </c>
      <c r="CW188" s="413" t="str">
        <f>VLOOKUP(CW$184,'3a. TBond Main'!$A$10:$AN$73,7)</f>
        <v>18.00</v>
      </c>
      <c r="CX188" s="413" t="str">
        <f>VLOOKUP(CX$184,'3a. TBond Main'!$A$10:$AN$73,7)</f>
        <v>11.75</v>
      </c>
      <c r="CY188" s="413" t="str">
        <f>VLOOKUP(CY$184,'3a. TBond Main'!$A$10:$AN$73,7)</f>
        <v>11.00</v>
      </c>
      <c r="CZ188" s="413" t="str">
        <f>VLOOKUP(CZ$184,'3a. TBond Main'!$A$10:$AN$73,7)</f>
        <v>07.80</v>
      </c>
      <c r="DA188" s="413" t="str">
        <f>VLOOKUP(DA$184,'3a. TBond Main'!$A$10:$AN$73,7)</f>
        <v>10.30</v>
      </c>
      <c r="DB188" s="413" t="str">
        <f>VLOOKUP(DB$184,'3a. TBond Main'!$A$10:$AN$73,7)</f>
        <v>11.25</v>
      </c>
      <c r="DC188" s="413" t="str">
        <f>VLOOKUP(DC$184,'3a. TBond Main'!$A$10:$AN$73,7)</f>
        <v>18.00</v>
      </c>
      <c r="DD188" s="413" t="str">
        <f>VLOOKUP(DD$184,'3a. TBond Main'!$A$10:$AN$73,7)</f>
        <v>10.75</v>
      </c>
      <c r="DE188" s="413" t="str">
        <f>VLOOKUP(DE$184,'3a. TBond Main'!$A$10:$AN$73,7)</f>
        <v>09.00</v>
      </c>
      <c r="DF188" s="413" t="str">
        <f>VLOOKUP(DF$184,'3a. TBond Main'!$A$10:$AN$73,7)</f>
        <v>09.00</v>
      </c>
      <c r="DG188" s="413" t="str">
        <f>VLOOKUP(DG$184,'3a. TBond Main'!$A$10:$AN$73,7)</f>
        <v>11.50</v>
      </c>
      <c r="DH188" s="413" t="str">
        <f>VLOOKUP(DH$184,'3a. TBond Main'!$A$10:$AN$73,7)</f>
        <v>13.00</v>
      </c>
      <c r="DI188" s="413" t="str">
        <f>VLOOKUP(DI$184,'3a. TBond Main'!$A$10:$AN$73,7)</f>
        <v>13.00</v>
      </c>
      <c r="DJ188" s="413" t="str">
        <f>VLOOKUP(DJ$184,'3a. TBond Main'!$A$10:$AN$73,7)</f>
        <v>20.00</v>
      </c>
      <c r="DK188" s="413" t="str">
        <f>VLOOKUP(DK$184,'3a. TBond Main'!$A$10:$AN$73,7)</f>
        <v>11.00</v>
      </c>
      <c r="DL188" s="413" t="str">
        <f>VLOOKUP(DL$184,'3a. TBond Main'!$A$10:$AN$73,7)</f>
        <v>11.25</v>
      </c>
      <c r="DM188" s="413" t="str">
        <f>VLOOKUP(DM$184,'3a. TBond Main'!$A$10:$AN$73,7)</f>
        <v>18.00</v>
      </c>
      <c r="DN188" s="413" t="str">
        <f>VLOOKUP(DN$184,'3a. TBond Main'!$A$10:$AN$73,7)</f>
        <v>12.00</v>
      </c>
      <c r="DO188" s="413" t="str">
        <f>VLOOKUP(DO$184,'3a. TBond Main'!$A$10:$AN$73,7)</f>
        <v>08.00</v>
      </c>
      <c r="DP188" s="413" t="str">
        <f>VLOOKUP(DP$184,'3a. TBond Main'!$A$10:$AN$73,7)</f>
        <v>09.00</v>
      </c>
      <c r="DQ188" s="413" t="str">
        <f>VLOOKUP(DQ$184,'3a. TBond Main'!$A$10:$AN$73,7)</f>
        <v>11.20</v>
      </c>
      <c r="DR188" s="413" t="str">
        <f>VLOOKUP(DR$184,'3a. TBond Main'!$A$10:$AN$73,7)</f>
        <v>09.00</v>
      </c>
      <c r="DS188" s="413" t="str">
        <f>VLOOKUP(DS$184,'3a. TBond Main'!$A$10:$AN$73,7)</f>
        <v>13.25</v>
      </c>
      <c r="DT188" s="413" t="str">
        <f>VLOOKUP(DT$184,'3a. TBond Main'!$A$10:$AN$73,7)</f>
        <v>09.00</v>
      </c>
      <c r="DU188" s="413" t="str">
        <f>VLOOKUP(DU$184,'3a. TBond Main'!$A$10:$AN$73,7)</f>
        <v>13.25</v>
      </c>
      <c r="DV188" s="413" t="str">
        <f>VLOOKUP(DV$184,'3a. TBond Main'!$A$10:$AN$73,7)</f>
        <v>10.25</v>
      </c>
      <c r="DW188" s="413" t="str">
        <f>VLOOKUP(DW$184,'3a. TBond Main'!$A$10:$AN$73,7)</f>
        <v>11.50</v>
      </c>
      <c r="DX188" s="413" t="str">
        <f>VLOOKUP(DX$184,'3a. TBond Main'!$A$10:$AN$73,7)</f>
        <v>10.50</v>
      </c>
      <c r="DY188" s="413" t="str">
        <f>VLOOKUP(DY$184,'3a. TBond Main'!$A$10:$AN$73,7)</f>
        <v>12.00</v>
      </c>
      <c r="DZ188" s="413" t="str">
        <f>VLOOKUP(DZ$184,'3a. TBond Main'!$A$10:$AN$73,7)</f>
        <v>09.00</v>
      </c>
      <c r="EA188" s="413" t="str">
        <f>VLOOKUP(EA$184,'3a. TBond Main'!$A$10:$AN$73,7)</f>
        <v>13.50</v>
      </c>
      <c r="EB188" s="413" t="str">
        <f>VLOOKUP(EB$184,'3a. TBond Main'!$A$10:$AN$73,7)</f>
        <v>13.50</v>
      </c>
      <c r="EC188" s="413" t="str">
        <f>VLOOKUP(EC$184,'3a. TBond Main'!$A$10:$AN$73,7)</f>
        <v>12.50</v>
      </c>
      <c r="ED188" s="413"/>
      <c r="EE188" s="413" t="str">
        <f>VLOOKUP(EE$184,'3a. TBond Main'!$A$10:$AN$73,7)</f>
        <v>10.00</v>
      </c>
      <c r="EF188" s="413" t="str">
        <f>VLOOKUP(EF$184,'3a. TBond Main'!$A$10:$AN$73,7)</f>
        <v>05.75</v>
      </c>
      <c r="EG188" s="413" t="str">
        <f>VLOOKUP(EG$184,'3a. TBond Main'!$A$10:$AN$73,7)</f>
        <v>07.90</v>
      </c>
      <c r="EH188" s="413" t="str">
        <f>VLOOKUP(EH$184,'3a. TBond Main'!$A$10:$AN$73,7)</f>
        <v>08.65</v>
      </c>
      <c r="EI188" s="413" t="str">
        <f>VLOOKUP(EI$184,'3a. TBond Main'!$A$10:$AN$73,7)</f>
        <v>10.00</v>
      </c>
      <c r="EJ188" s="413" t="str">
        <f>VLOOKUP(EJ$184,'3a. TBond Main'!$A$10:$AN$73,7)</f>
        <v>11.50</v>
      </c>
      <c r="EK188" s="413" t="str">
        <f>VLOOKUP(EK$184,'3a. TBond Main'!$A$10:$AN$73,7)</f>
        <v>10.20</v>
      </c>
      <c r="EL188" s="413" t="str">
        <f>VLOOKUP(EL$184,'3a. TBond Main'!$A$10:$AN$73,7)</f>
        <v>09.00</v>
      </c>
      <c r="EM188" s="413" t="str">
        <f>VLOOKUP(EM$184,'3a. TBond Main'!$A$10:$AN$73,7)</f>
        <v>11.20</v>
      </c>
      <c r="EN188" s="413" t="str">
        <f>VLOOKUP(EN$184,'3a. TBond Main'!$A$10:$AN$73,7)</f>
        <v>07.00</v>
      </c>
      <c r="EO188" s="413" t="str">
        <f>VLOOKUP(EO$184,'3a. TBond Main'!$A$10:$AN$73,7)</f>
        <v>06.30</v>
      </c>
      <c r="EP188" s="413" t="str">
        <f>VLOOKUP(EP$184,'3a. TBond Main'!$A$10:$AN$73,7)</f>
        <v>11.60</v>
      </c>
      <c r="EQ188" s="413" t="str">
        <f>VLOOKUP(EQ$184,'3a. TBond Main'!$A$10:$AN$73,7)</f>
        <v>11.40</v>
      </c>
      <c r="ER188" s="413" t="str">
        <f>VLOOKUP(ER$184,'3a. TBond Main'!$A$10:$AN$73,7)</f>
        <v>10.90</v>
      </c>
      <c r="ES188" s="413" t="str">
        <f>VLOOKUP(ES$184,'3a. TBond Main'!$A$10:$AN$73,7)</f>
        <v>10.25</v>
      </c>
      <c r="ET188" s="413" t="str">
        <f>VLOOKUP(ET$184,'3a. TBond Main'!$A$10:$AN$73,7)</f>
        <v>11.00</v>
      </c>
      <c r="EU188" s="413" t="str">
        <f>VLOOKUP(EU$184,'3a. TBond Main'!$A$10:$AN$73,7)</f>
        <v>09.85</v>
      </c>
      <c r="EV188" s="413" t="str">
        <f>VLOOKUP(EV$184,'3a. TBond Main'!$A$10:$AN$73,7)</f>
        <v>06.00</v>
      </c>
      <c r="EW188" s="413" t="str">
        <f>VLOOKUP(EW$184,'3a. TBond Main'!$A$10:$AN$73,7)</f>
        <v>10.25</v>
      </c>
      <c r="EX188" s="413" t="str">
        <f>VLOOKUP(EX$184,'3a. TBond Main'!$A$10:$AN$73,7)</f>
        <v>09.00</v>
      </c>
      <c r="EY188" s="413" t="str">
        <f>VLOOKUP(EY$184,'3a. TBond Main'!$A$10:$AN$73,7)</f>
        <v>17.00</v>
      </c>
      <c r="EZ188" s="413" t="str">
        <f>VLOOKUP(EZ$184,'3a. TBond Main'!$A$10:$AN$73,7)</f>
        <v>17.00</v>
      </c>
      <c r="FA188" s="413" t="str">
        <f>VLOOKUP(FA$184,'3a. TBond Main'!$A$10:$AN$73,7)</f>
        <v>11.00</v>
      </c>
      <c r="FB188" s="413" t="str">
        <f>VLOOKUP(FB$184,'3a. TBond Main'!$A$10:$AN$73,7)</f>
        <v>10.35</v>
      </c>
      <c r="FC188" s="413" t="str">
        <f>VLOOKUP(FC$184,'3a. TBond Main'!$A$10:$AN$73,7)</f>
        <v>06.75</v>
      </c>
      <c r="FD188" s="413" t="str">
        <f>VLOOKUP(FD$184,'3a. TBond Main'!$A$10:$AN$73,7)</f>
        <v>09.00</v>
      </c>
      <c r="FE188" s="413" t="str">
        <f>VLOOKUP(FE$184,'3a. TBond Main'!$A$10:$AN$73,7)</f>
        <v>05.35</v>
      </c>
      <c r="FF188" s="413" t="str">
        <f>VLOOKUP(FF$184,'3a. TBond Main'!$A$10:$AN$73,7)</f>
        <v>11.00</v>
      </c>
      <c r="FG188" s="413" t="str">
        <f>VLOOKUP(FG$184,'3a. TBond Main'!$A$10:$AN$73,7)</f>
        <v>11.50</v>
      </c>
      <c r="FH188" s="413" t="str">
        <f>VLOOKUP(FH$184,'3a. TBond Main'!$A$10:$AN$73,7)</f>
        <v>05.00</v>
      </c>
      <c r="FI188" s="413" t="str">
        <f>VLOOKUP(FI$184,'3a. TBond Main'!$A$10:$AN$73,7)</f>
        <v>11.40</v>
      </c>
      <c r="FJ188" s="413" t="str">
        <f>VLOOKUP(FJ$184,'3a. TBond Main'!$A$10:$AN$73,7)</f>
        <v>18.00</v>
      </c>
      <c r="FK188" s="413" t="str">
        <f>VLOOKUP(FK$184,'3a. TBond Main'!$A$10:$AN$73,7)</f>
        <v>11.75</v>
      </c>
      <c r="FL188" s="413" t="str">
        <f>VLOOKUP(FL$184,'3a. TBond Main'!$A$10:$AN$73,7)</f>
        <v>11.00</v>
      </c>
      <c r="FM188" s="413" t="str">
        <f>VLOOKUP(FM$184,'3a. TBond Main'!$A$10:$AN$73,7)</f>
        <v>07.80</v>
      </c>
      <c r="FN188" s="413" t="str">
        <f>VLOOKUP(FN$184,'3a. TBond Main'!$A$10:$AN$73,7)</f>
        <v>10.30</v>
      </c>
      <c r="FO188" s="413" t="str">
        <f>VLOOKUP(FO$184,'3a. TBond Main'!$A$10:$AN$73,7)</f>
        <v>11.25</v>
      </c>
      <c r="FP188" s="413" t="str">
        <f>VLOOKUP(FP$184,'3a. TBond Main'!$A$10:$AN$73,7)</f>
        <v>18.00</v>
      </c>
      <c r="FQ188" s="413" t="str">
        <f>VLOOKUP(FQ$184,'3a. TBond Main'!$A$10:$AN$73,7)</f>
        <v>10.75</v>
      </c>
      <c r="FR188" s="413" t="str">
        <f>VLOOKUP(FR$184,'3a. TBond Main'!$A$10:$AN$73,7)</f>
        <v>09.00</v>
      </c>
      <c r="FS188" s="413" t="str">
        <f>VLOOKUP(FS$184,'3a. TBond Main'!$A$10:$AN$73,7)</f>
        <v>09.00</v>
      </c>
      <c r="FT188" s="413" t="str">
        <f>VLOOKUP(FT$184,'3a. TBond Main'!$A$10:$AN$73,7)</f>
        <v>11.50</v>
      </c>
      <c r="FU188" s="413" t="str">
        <f>VLOOKUP(FU$184,'3a. TBond Main'!$A$10:$AN$73,7)</f>
        <v>13.00</v>
      </c>
      <c r="FV188" s="413" t="str">
        <f>VLOOKUP(FV$184,'3a. TBond Main'!$A$10:$AN$73,7)</f>
        <v>13.00</v>
      </c>
      <c r="FW188" s="413" t="str">
        <f>VLOOKUP(FW$184,'3a. TBond Main'!$A$10:$AN$73,7)</f>
        <v>20.00</v>
      </c>
      <c r="FX188" s="413" t="str">
        <f>VLOOKUP(FX$184,'3a. TBond Main'!$A$10:$AN$73,7)</f>
        <v>11.00</v>
      </c>
      <c r="FY188" s="413" t="str">
        <f>VLOOKUP(FY$184,'3a. TBond Main'!$A$10:$AN$73,7)</f>
        <v>11.25</v>
      </c>
      <c r="FZ188" s="413" t="str">
        <f>VLOOKUP(FZ$184,'3a. TBond Main'!$A$10:$AN$73,7)</f>
        <v>18.00</v>
      </c>
      <c r="GA188" s="413" t="str">
        <f>VLOOKUP(GA$184,'3a. TBond Main'!$A$10:$AN$73,7)</f>
        <v>12.00</v>
      </c>
      <c r="GB188" s="413" t="str">
        <f>VLOOKUP(GB$184,'3a. TBond Main'!$A$10:$AN$73,7)</f>
        <v>08.00</v>
      </c>
      <c r="GC188" s="413" t="str">
        <f>VLOOKUP(GC$184,'3a. TBond Main'!$A$10:$AN$73,7)</f>
        <v>09.00</v>
      </c>
      <c r="GD188" s="413" t="str">
        <f>VLOOKUP(GD$184,'3a. TBond Main'!$A$10:$AN$73,7)</f>
        <v>11.20</v>
      </c>
      <c r="GE188" s="413" t="str">
        <f>VLOOKUP(GE$184,'3a. TBond Main'!$A$10:$AN$73,7)</f>
        <v>09.00</v>
      </c>
      <c r="GF188" s="413" t="str">
        <f>VLOOKUP(GF$184,'3a. TBond Main'!$A$10:$AN$73,7)</f>
        <v>13.25</v>
      </c>
      <c r="GG188" s="413" t="str">
        <f>VLOOKUP(GG$184,'3a. TBond Main'!$A$10:$AN$73,7)</f>
        <v>09.00</v>
      </c>
      <c r="GH188" s="413" t="str">
        <f>VLOOKUP(GH$184,'3a. TBond Main'!$A$10:$AN$73,7)</f>
        <v>13.25</v>
      </c>
      <c r="GI188" s="413" t="str">
        <f>VLOOKUP(GI$184,'3a. TBond Main'!$A$10:$AN$73,7)</f>
        <v>10.25</v>
      </c>
      <c r="GJ188" s="413" t="str">
        <f>VLOOKUP(GJ$184,'3a. TBond Main'!$A$10:$AN$73,7)</f>
        <v>11.50</v>
      </c>
      <c r="GK188" s="413" t="str">
        <f>VLOOKUP(GK$184,'3a. TBond Main'!$A$10:$AN$73,7)</f>
        <v>10.50</v>
      </c>
      <c r="GL188" s="413" t="str">
        <f>VLOOKUP(GL$184,'3a. TBond Main'!$A$10:$AN$73,7)</f>
        <v>12.00</v>
      </c>
      <c r="GM188" s="413" t="str">
        <f>VLOOKUP(GM$184,'3a. TBond Main'!$A$10:$AN$73,7)</f>
        <v>09.00</v>
      </c>
      <c r="GN188" s="413" t="str">
        <f>VLOOKUP(GN$184,'3a. TBond Main'!$A$10:$AN$73,7)</f>
        <v>13.50</v>
      </c>
      <c r="GO188" s="413" t="str">
        <f>VLOOKUP(GO$184,'3a. TBond Main'!$A$10:$AN$73,7)</f>
        <v>13.50</v>
      </c>
      <c r="GP188" s="413" t="str">
        <f>VLOOKUP(GP$184,'3a. TBond Main'!$A$10:$AN$73,7)</f>
        <v>12.50</v>
      </c>
      <c r="GQ188" s="413"/>
      <c r="GR188" s="413" t="str">
        <f>VLOOKUP(GR$184,'3a. TBond Main'!$A$10:$AN$73,7)</f>
        <v>10.00</v>
      </c>
      <c r="GS188" s="413" t="str">
        <f>VLOOKUP(GS$184,'3a. TBond Main'!$A$10:$AN$73,7)</f>
        <v>05.75</v>
      </c>
      <c r="GT188" s="413" t="str">
        <f>VLOOKUP(GT$184,'3a. TBond Main'!$A$10:$AN$73,7)</f>
        <v>07.90</v>
      </c>
      <c r="GU188" s="413" t="str">
        <f>VLOOKUP(GU$184,'3a. TBond Main'!$A$10:$AN$73,7)</f>
        <v>08.65</v>
      </c>
      <c r="GV188" s="413" t="str">
        <f>VLOOKUP(GV$184,'3a. TBond Main'!$A$10:$AN$73,7)</f>
        <v>10.00</v>
      </c>
      <c r="GW188" s="413" t="str">
        <f>VLOOKUP(GW$184,'3a. TBond Main'!$A$10:$AN$73,7)</f>
        <v>11.50</v>
      </c>
      <c r="GX188" s="413" t="str">
        <f>VLOOKUP(GX$184,'3a. TBond Main'!$A$10:$AN$73,7)</f>
        <v>10.20</v>
      </c>
      <c r="GY188" s="413" t="str">
        <f>VLOOKUP(GY$184,'3a. TBond Main'!$A$10:$AN$73,7)</f>
        <v>09.00</v>
      </c>
      <c r="GZ188" s="413" t="str">
        <f>VLOOKUP(GZ$184,'3a. TBond Main'!$A$10:$AN$73,7)</f>
        <v>11.20</v>
      </c>
      <c r="HA188" s="413" t="str">
        <f>VLOOKUP(HA$184,'3a. TBond Main'!$A$10:$AN$73,7)</f>
        <v>07.00</v>
      </c>
      <c r="HB188" s="413" t="str">
        <f>VLOOKUP(HB$184,'3a. TBond Main'!$A$10:$AN$73,7)</f>
        <v>06.30</v>
      </c>
      <c r="HC188" s="413" t="str">
        <f>VLOOKUP(HC$184,'3a. TBond Main'!$A$10:$AN$73,7)</f>
        <v>11.60</v>
      </c>
      <c r="HD188" s="413" t="str">
        <f>VLOOKUP(HD$184,'3a. TBond Main'!$A$10:$AN$73,7)</f>
        <v>11.40</v>
      </c>
      <c r="HE188" s="413" t="str">
        <f>VLOOKUP(HE$184,'3a. TBond Main'!$A$10:$AN$73,7)</f>
        <v>10.90</v>
      </c>
      <c r="HF188" s="413" t="str">
        <f>VLOOKUP(HF$184,'3a. TBond Main'!$A$10:$AN$73,7)</f>
        <v>10.25</v>
      </c>
      <c r="HG188" s="413" t="str">
        <f>VLOOKUP(HG$184,'3a. TBond Main'!$A$10:$AN$73,7)</f>
        <v>11.00</v>
      </c>
      <c r="HH188" s="413" t="str">
        <f>VLOOKUP(HH$184,'3a. TBond Main'!$A$10:$AN$73,7)</f>
        <v>09.85</v>
      </c>
      <c r="HI188" s="413" t="str">
        <f>VLOOKUP(HI$184,'3a. TBond Main'!$A$10:$AN$73,7)</f>
        <v>06.00</v>
      </c>
      <c r="HJ188" s="413" t="str">
        <f>VLOOKUP(HJ$184,'3a. TBond Main'!$A$10:$AN$73,7)</f>
        <v>10.25</v>
      </c>
      <c r="HK188" s="413" t="str">
        <f>VLOOKUP(HK$184,'3a. TBond Main'!$A$10:$AN$73,7)</f>
        <v>09.00</v>
      </c>
      <c r="HL188" s="413" t="str">
        <f>VLOOKUP(HL$184,'3a. TBond Main'!$A$10:$AN$73,7)</f>
        <v>17.00</v>
      </c>
      <c r="HM188" s="413" t="str">
        <f>VLOOKUP(HM$184,'3a. TBond Main'!$A$10:$AN$73,7)</f>
        <v>17.00</v>
      </c>
      <c r="HN188" s="413" t="str">
        <f>VLOOKUP(HN$184,'3a. TBond Main'!$A$10:$AN$73,7)</f>
        <v>11.00</v>
      </c>
      <c r="HO188" s="413" t="str">
        <f>VLOOKUP(HO$184,'3a. TBond Main'!$A$10:$AN$73,7)</f>
        <v>10.35</v>
      </c>
      <c r="HP188" s="413" t="str">
        <f>VLOOKUP(HP$184,'3a. TBond Main'!$A$10:$AN$73,7)</f>
        <v>06.75</v>
      </c>
      <c r="HQ188" s="413" t="str">
        <f>VLOOKUP(HQ$184,'3a. TBond Main'!$A$10:$AN$73,7)</f>
        <v>09.00</v>
      </c>
      <c r="HR188" s="413" t="str">
        <f>VLOOKUP(HR$184,'3a. TBond Main'!$A$10:$AN$73,7)</f>
        <v>05.35</v>
      </c>
      <c r="HS188" s="413" t="str">
        <f>VLOOKUP(HS$184,'3a. TBond Main'!$A$10:$AN$73,7)</f>
        <v>11.00</v>
      </c>
      <c r="HT188" s="413" t="str">
        <f>VLOOKUP(HT$184,'3a. TBond Main'!$A$10:$AN$73,7)</f>
        <v>11.50</v>
      </c>
      <c r="HU188" s="413" t="str">
        <f>VLOOKUP(HU$184,'3a. TBond Main'!$A$10:$AN$73,7)</f>
        <v>05.00</v>
      </c>
      <c r="HV188" s="413" t="str">
        <f>VLOOKUP(HV$184,'3a. TBond Main'!$A$10:$AN$73,7)</f>
        <v>11.40</v>
      </c>
      <c r="HW188" s="413" t="str">
        <f>VLOOKUP(HW$184,'3a. TBond Main'!$A$10:$AN$73,7)</f>
        <v>18.00</v>
      </c>
      <c r="HX188" s="413" t="str">
        <f>VLOOKUP(HX$184,'3a. TBond Main'!$A$10:$AN$73,7)</f>
        <v>11.75</v>
      </c>
      <c r="HY188" s="413" t="str">
        <f>VLOOKUP(HY$184,'3a. TBond Main'!$A$10:$AN$73,7)</f>
        <v>11.00</v>
      </c>
      <c r="HZ188" s="413" t="str">
        <f>VLOOKUP(HZ$184,'3a. TBond Main'!$A$10:$AN$73,7)</f>
        <v>07.80</v>
      </c>
      <c r="IA188" s="413" t="str">
        <f>VLOOKUP(IA$184,'3a. TBond Main'!$A$10:$AN$73,7)</f>
        <v>10.30</v>
      </c>
      <c r="IB188" s="413" t="str">
        <f>VLOOKUP(IB$184,'3a. TBond Main'!$A$10:$AN$73,7)</f>
        <v>11.25</v>
      </c>
      <c r="IC188" s="413" t="str">
        <f>VLOOKUP(IC$184,'3a. TBond Main'!$A$10:$AN$73,7)</f>
        <v>18.00</v>
      </c>
      <c r="ID188" s="413" t="str">
        <f>VLOOKUP(ID$184,'3a. TBond Main'!$A$10:$AN$73,7)</f>
        <v>10.75</v>
      </c>
      <c r="IE188" s="413" t="str">
        <f>VLOOKUP(IE$184,'3a. TBond Main'!$A$10:$AN$73,7)</f>
        <v>09.00</v>
      </c>
      <c r="IF188" s="413" t="str">
        <f>VLOOKUP(IF$184,'3a. TBond Main'!$A$10:$AN$73,7)</f>
        <v>09.00</v>
      </c>
      <c r="IG188" s="413" t="str">
        <f>VLOOKUP(IG$184,'3a. TBond Main'!$A$10:$AN$73,7)</f>
        <v>11.50</v>
      </c>
      <c r="IH188" s="413" t="str">
        <f>VLOOKUP(IH$184,'3a. TBond Main'!$A$10:$AN$73,7)</f>
        <v>13.00</v>
      </c>
      <c r="II188" s="413" t="str">
        <f>VLOOKUP(II$184,'3a. TBond Main'!$A$10:$AN$73,7)</f>
        <v>13.00</v>
      </c>
      <c r="IJ188" s="413" t="str">
        <f>VLOOKUP(IJ$184,'3a. TBond Main'!$A$10:$AN$73,7)</f>
        <v>20.00</v>
      </c>
      <c r="IK188" s="413" t="str">
        <f>VLOOKUP(IK$184,'3a. TBond Main'!$A$10:$AN$73,7)</f>
        <v>11.00</v>
      </c>
      <c r="IL188" s="413" t="str">
        <f>VLOOKUP(IL$184,'3a. TBond Main'!$A$10:$AN$73,7)</f>
        <v>11.25</v>
      </c>
      <c r="IM188" s="413" t="str">
        <f>VLOOKUP(IM$184,'3a. TBond Main'!$A$10:$AN$73,7)</f>
        <v>18.00</v>
      </c>
      <c r="IN188" s="413" t="str">
        <f>VLOOKUP(IN$184,'3a. TBond Main'!$A$10:$AN$73,7)</f>
        <v>12.00</v>
      </c>
      <c r="IO188" s="413" t="str">
        <f>VLOOKUP(IO$184,'3a. TBond Main'!$A$10:$AN$73,7)</f>
        <v>08.00</v>
      </c>
      <c r="IP188" s="413" t="str">
        <f>VLOOKUP(IP$184,'3a. TBond Main'!$A$10:$AN$73,7)</f>
        <v>09.00</v>
      </c>
      <c r="IQ188" s="413" t="str">
        <f>VLOOKUP(IQ$184,'3a. TBond Main'!$A$10:$AN$73,7)</f>
        <v>11.20</v>
      </c>
      <c r="IR188" s="413" t="str">
        <f>VLOOKUP(IR$184,'3a. TBond Main'!$A$10:$AN$73,7)</f>
        <v>09.00</v>
      </c>
      <c r="IS188" s="413" t="str">
        <f>VLOOKUP(IS$184,'3a. TBond Main'!$A$10:$AN$73,7)</f>
        <v>13.25</v>
      </c>
      <c r="IT188" s="413" t="str">
        <f>VLOOKUP(IT$184,'3a. TBond Main'!$A$10:$AN$73,7)</f>
        <v>09.00</v>
      </c>
      <c r="IU188" s="413" t="str">
        <f>VLOOKUP(IU$184,'3a. TBond Main'!$A$10:$AN$73,7)</f>
        <v>13.25</v>
      </c>
      <c r="IV188" s="413" t="str">
        <f>VLOOKUP(IV$184,'3a. TBond Main'!$A$10:$AN$73,7)</f>
        <v>10.25</v>
      </c>
      <c r="IW188" s="413" t="str">
        <f>VLOOKUP(IW$184,'3a. TBond Main'!$A$10:$AN$73,7)</f>
        <v>11.50</v>
      </c>
      <c r="IX188" s="413" t="str">
        <f>VLOOKUP(IX$184,'3a. TBond Main'!$A$10:$AN$73,7)</f>
        <v>10.50</v>
      </c>
      <c r="IY188" s="413" t="str">
        <f>VLOOKUP(IY$184,'3a. TBond Main'!$A$10:$AN$73,7)</f>
        <v>12.00</v>
      </c>
      <c r="IZ188" s="413" t="str">
        <f>VLOOKUP(IZ$184,'3a. TBond Main'!$A$10:$AN$73,7)</f>
        <v>09.00</v>
      </c>
      <c r="JA188" s="413" t="str">
        <f>VLOOKUP(JA$184,'3a. TBond Main'!$A$10:$AN$73,7)</f>
        <v>13.50</v>
      </c>
      <c r="JB188" s="413" t="str">
        <f>VLOOKUP(JB$184,'3a. TBond Main'!$A$10:$AN$73,7)</f>
        <v>13.50</v>
      </c>
      <c r="JC188" s="413" t="str">
        <f>VLOOKUP(JC$184,'3a. TBond Main'!$A$10:$AN$73,7)</f>
        <v>12.50</v>
      </c>
      <c r="JD188" s="413"/>
      <c r="JE188" s="413" t="str">
        <f>VLOOKUP(JE$184,'3a. TBond Main'!$A$10:$AN$73,7)</f>
        <v>10.00</v>
      </c>
      <c r="JF188" s="413" t="str">
        <f>VLOOKUP(JF$184,'3a. TBond Main'!$A$10:$AN$73,7)</f>
        <v>05.75</v>
      </c>
      <c r="JG188" s="413" t="str">
        <f>VLOOKUP(JG$184,'3a. TBond Main'!$A$10:$AN$73,7)</f>
        <v>07.90</v>
      </c>
      <c r="JH188" s="413" t="str">
        <f>VLOOKUP(JH$184,'3a. TBond Main'!$A$10:$AN$73,7)</f>
        <v>08.65</v>
      </c>
      <c r="JI188" s="413" t="str">
        <f>VLOOKUP(JI$184,'3a. TBond Main'!$A$10:$AN$73,7)</f>
        <v>10.00</v>
      </c>
      <c r="JJ188" s="413" t="str">
        <f>VLOOKUP(JJ$184,'3a. TBond Main'!$A$10:$AN$73,7)</f>
        <v>11.50</v>
      </c>
      <c r="JK188" s="413" t="str">
        <f>VLOOKUP(JK$184,'3a. TBond Main'!$A$10:$AN$73,7)</f>
        <v>10.20</v>
      </c>
      <c r="JL188" s="413" t="str">
        <f>VLOOKUP(JL$184,'3a. TBond Main'!$A$10:$AN$73,7)</f>
        <v>09.00</v>
      </c>
      <c r="JM188" s="413" t="str">
        <f>VLOOKUP(JM$184,'3a. TBond Main'!$A$10:$AN$73,7)</f>
        <v>11.20</v>
      </c>
      <c r="JN188" s="413" t="str">
        <f>VLOOKUP(JN$184,'3a. TBond Main'!$A$10:$AN$73,7)</f>
        <v>07.00</v>
      </c>
      <c r="JO188" s="413" t="str">
        <f>VLOOKUP(JO$184,'3a. TBond Main'!$A$10:$AN$73,7)</f>
        <v>06.30</v>
      </c>
      <c r="JP188" s="413" t="str">
        <f>VLOOKUP(JP$184,'3a. TBond Main'!$A$10:$AN$73,7)</f>
        <v>11.60</v>
      </c>
      <c r="JQ188" s="413" t="str">
        <f>VLOOKUP(JQ$184,'3a. TBond Main'!$A$10:$AN$73,7)</f>
        <v>11.40</v>
      </c>
      <c r="JR188" s="413" t="str">
        <f>VLOOKUP(JR$184,'3a. TBond Main'!$A$10:$AN$73,7)</f>
        <v>10.90</v>
      </c>
      <c r="JS188" s="413" t="str">
        <f>VLOOKUP(JS$184,'3a. TBond Main'!$A$10:$AN$73,7)</f>
        <v>10.25</v>
      </c>
      <c r="JT188" s="413" t="str">
        <f>VLOOKUP(JT$184,'3a. TBond Main'!$A$10:$AN$73,7)</f>
        <v>11.00</v>
      </c>
      <c r="JU188" s="413" t="str">
        <f>VLOOKUP(JU$184,'3a. TBond Main'!$A$10:$AN$73,7)</f>
        <v>09.85</v>
      </c>
      <c r="JV188" s="413" t="str">
        <f>VLOOKUP(JV$184,'3a. TBond Main'!$A$10:$AN$73,7)</f>
        <v>06.00</v>
      </c>
      <c r="JW188" s="413" t="str">
        <f>VLOOKUP(JW$184,'3a. TBond Main'!$A$10:$AN$73,7)</f>
        <v>10.25</v>
      </c>
      <c r="JX188" s="413" t="str">
        <f>VLOOKUP(JX$184,'3a. TBond Main'!$A$10:$AN$73,7)</f>
        <v>09.00</v>
      </c>
      <c r="JY188" s="413" t="str">
        <f>VLOOKUP(JY$184,'3a. TBond Main'!$A$10:$AN$73,7)</f>
        <v>17.00</v>
      </c>
      <c r="JZ188" s="413" t="str">
        <f>VLOOKUP(JZ$184,'3a. TBond Main'!$A$10:$AN$73,7)</f>
        <v>17.00</v>
      </c>
      <c r="KA188" s="413" t="str">
        <f>VLOOKUP(KA$184,'3a. TBond Main'!$A$10:$AN$73,7)</f>
        <v>11.00</v>
      </c>
      <c r="KB188" s="413" t="str">
        <f>VLOOKUP(KB$184,'3a. TBond Main'!$A$10:$AN$73,7)</f>
        <v>10.35</v>
      </c>
      <c r="KC188" s="413" t="str">
        <f>VLOOKUP(KC$184,'3a. TBond Main'!$A$10:$AN$73,7)</f>
        <v>06.75</v>
      </c>
      <c r="KD188" s="413" t="str">
        <f>VLOOKUP(KD$184,'3a. TBond Main'!$A$10:$AN$73,7)</f>
        <v>09.00</v>
      </c>
      <c r="KE188" s="413" t="str">
        <f>VLOOKUP(KE$184,'3a. TBond Main'!$A$10:$AN$73,7)</f>
        <v>05.35</v>
      </c>
      <c r="KF188" s="413" t="str">
        <f>VLOOKUP(KF$184,'3a. TBond Main'!$A$10:$AN$73,7)</f>
        <v>11.00</v>
      </c>
      <c r="KG188" s="413" t="str">
        <f>VLOOKUP(KG$184,'3a. TBond Main'!$A$10:$AN$73,7)</f>
        <v>11.50</v>
      </c>
      <c r="KH188" s="413" t="str">
        <f>VLOOKUP(KH$184,'3a. TBond Main'!$A$10:$AN$73,7)</f>
        <v>05.00</v>
      </c>
      <c r="KI188" s="413" t="str">
        <f>VLOOKUP(KI$184,'3a. TBond Main'!$A$10:$AN$73,7)</f>
        <v>11.40</v>
      </c>
      <c r="KJ188" s="413" t="str">
        <f>VLOOKUP(KJ$184,'3a. TBond Main'!$A$10:$AN$73,7)</f>
        <v>18.00</v>
      </c>
      <c r="KK188" s="413" t="str">
        <f>VLOOKUP(KK$184,'3a. TBond Main'!$A$10:$AN$73,7)</f>
        <v>11.75</v>
      </c>
      <c r="KL188" s="413" t="str">
        <f>VLOOKUP(KL$184,'3a. TBond Main'!$A$10:$AN$73,7)</f>
        <v>11.00</v>
      </c>
      <c r="KM188" s="413" t="str">
        <f>VLOOKUP(KM$184,'3a. TBond Main'!$A$10:$AN$73,7)</f>
        <v>07.80</v>
      </c>
      <c r="KN188" s="413" t="str">
        <f>VLOOKUP(KN$184,'3a. TBond Main'!$A$10:$AN$73,7)</f>
        <v>10.30</v>
      </c>
      <c r="KO188" s="413" t="str">
        <f>VLOOKUP(KO$184,'3a. TBond Main'!$A$10:$AN$73,7)</f>
        <v>11.25</v>
      </c>
      <c r="KP188" s="413" t="str">
        <f>VLOOKUP(KP$184,'3a. TBond Main'!$A$10:$AN$73,7)</f>
        <v>18.00</v>
      </c>
      <c r="KQ188" s="413" t="str">
        <f>VLOOKUP(KQ$184,'3a. TBond Main'!$A$10:$AN$73,7)</f>
        <v>10.75</v>
      </c>
      <c r="KR188" s="413" t="str">
        <f>VLOOKUP(KR$184,'3a. TBond Main'!$A$10:$AN$73,7)</f>
        <v>09.00</v>
      </c>
      <c r="KS188" s="413" t="str">
        <f>VLOOKUP(KS$184,'3a. TBond Main'!$A$10:$AN$73,7)</f>
        <v>09.00</v>
      </c>
      <c r="KT188" s="413" t="str">
        <f>VLOOKUP(KT$184,'3a. TBond Main'!$A$10:$AN$73,7)</f>
        <v>11.50</v>
      </c>
      <c r="KU188" s="413" t="str">
        <f>VLOOKUP(KU$184,'3a. TBond Main'!$A$10:$AN$73,7)</f>
        <v>13.00</v>
      </c>
      <c r="KV188" s="413" t="str">
        <f>VLOOKUP(KV$184,'3a. TBond Main'!$A$10:$AN$73,7)</f>
        <v>13.00</v>
      </c>
      <c r="KW188" s="413" t="str">
        <f>VLOOKUP(KW$184,'3a. TBond Main'!$A$10:$AN$73,7)</f>
        <v>20.00</v>
      </c>
      <c r="KX188" s="413" t="str">
        <f>VLOOKUP(KX$184,'3a. TBond Main'!$A$10:$AN$73,7)</f>
        <v>11.00</v>
      </c>
      <c r="KY188" s="413" t="str">
        <f>VLOOKUP(KY$184,'3a. TBond Main'!$A$10:$AN$73,7)</f>
        <v>11.25</v>
      </c>
      <c r="KZ188" s="413" t="str">
        <f>VLOOKUP(KZ$184,'3a. TBond Main'!$A$10:$AN$73,7)</f>
        <v>18.00</v>
      </c>
      <c r="LA188" s="413" t="str">
        <f>VLOOKUP(LA$184,'3a. TBond Main'!$A$10:$AN$73,7)</f>
        <v>12.00</v>
      </c>
      <c r="LB188" s="413" t="str">
        <f>VLOOKUP(LB$184,'3a. TBond Main'!$A$10:$AN$73,7)</f>
        <v>08.00</v>
      </c>
      <c r="LC188" s="413" t="str">
        <f>VLOOKUP(LC$184,'3a. TBond Main'!$A$10:$AN$73,7)</f>
        <v>09.00</v>
      </c>
      <c r="LD188" s="413" t="str">
        <f>VLOOKUP(LD$184,'3a. TBond Main'!$A$10:$AN$73,7)</f>
        <v>11.20</v>
      </c>
      <c r="LE188" s="413" t="str">
        <f>VLOOKUP(LE$184,'3a. TBond Main'!$A$10:$AN$73,7)</f>
        <v>09.00</v>
      </c>
      <c r="LF188" s="413" t="str">
        <f>VLOOKUP(LF$184,'3a. TBond Main'!$A$10:$AN$73,7)</f>
        <v>13.25</v>
      </c>
      <c r="LG188" s="413" t="str">
        <f>VLOOKUP(LG$184,'3a. TBond Main'!$A$10:$AN$73,7)</f>
        <v>09.00</v>
      </c>
      <c r="LH188" s="413" t="str">
        <f>VLOOKUP(LH$184,'3a. TBond Main'!$A$10:$AN$73,7)</f>
        <v>13.25</v>
      </c>
      <c r="LI188" s="413" t="str">
        <f>VLOOKUP(LI$184,'3a. TBond Main'!$A$10:$AN$73,7)</f>
        <v>10.25</v>
      </c>
      <c r="LJ188" s="413" t="str">
        <f>VLOOKUP(LJ$184,'3a. TBond Main'!$A$10:$AN$73,7)</f>
        <v>11.50</v>
      </c>
      <c r="LK188" s="413" t="str">
        <f>VLOOKUP(LK$184,'3a. TBond Main'!$A$10:$AN$73,7)</f>
        <v>10.50</v>
      </c>
      <c r="LL188" s="413" t="str">
        <f>VLOOKUP(LL$184,'3a. TBond Main'!$A$10:$AN$73,7)</f>
        <v>12.00</v>
      </c>
      <c r="LM188" s="413" t="str">
        <f>VLOOKUP(LM$184,'3a. TBond Main'!$A$10:$AN$73,7)</f>
        <v>09.00</v>
      </c>
      <c r="LN188" s="413" t="str">
        <f>VLOOKUP(LN$184,'3a. TBond Main'!$A$10:$AN$73,7)</f>
        <v>13.50</v>
      </c>
      <c r="LO188" s="413" t="str">
        <f>VLOOKUP(LO$184,'3a. TBond Main'!$A$10:$AN$73,7)</f>
        <v>13.50</v>
      </c>
      <c r="LP188" s="413" t="str">
        <f>VLOOKUP(LP$184,'3a. TBond Main'!$A$10:$AN$73,7)</f>
        <v>12.50</v>
      </c>
    </row>
    <row r="189">
      <c r="A189" s="331"/>
      <c r="B189" s="338"/>
      <c r="C189" s="338"/>
      <c r="D189" s="398" t="s">
        <v>317</v>
      </c>
      <c r="E189" s="339">
        <f t="shared" ref="E189:BP189" si="565">E73</f>
        <v>1217.0841</v>
      </c>
      <c r="F189" s="339">
        <f t="shared" si="565"/>
        <v>905.9448</v>
      </c>
      <c r="G189" s="339">
        <f t="shared" si="565"/>
        <v>1200</v>
      </c>
      <c r="H189" s="339">
        <f t="shared" si="565"/>
        <v>1295.5228</v>
      </c>
      <c r="I189" s="339">
        <f t="shared" si="565"/>
        <v>1070</v>
      </c>
      <c r="J189" s="339">
        <f t="shared" si="565"/>
        <v>1035.65</v>
      </c>
      <c r="K189" s="339">
        <f t="shared" si="565"/>
        <v>1284.1877</v>
      </c>
      <c r="L189" s="339">
        <f t="shared" si="565"/>
        <v>872.3236</v>
      </c>
      <c r="M189" s="339">
        <f t="shared" si="565"/>
        <v>998.8132</v>
      </c>
      <c r="N189" s="339">
        <f t="shared" si="565"/>
        <v>2232.2157</v>
      </c>
      <c r="O189" s="339">
        <f t="shared" si="565"/>
        <v>1805.9329</v>
      </c>
      <c r="P189" s="339">
        <f t="shared" si="565"/>
        <v>919.6882</v>
      </c>
      <c r="Q189" s="339">
        <f t="shared" si="565"/>
        <v>1024.348</v>
      </c>
      <c r="R189" s="339">
        <f t="shared" si="565"/>
        <v>1818.6019</v>
      </c>
      <c r="S189" s="339">
        <f t="shared" si="565"/>
        <v>2080.3199</v>
      </c>
      <c r="T189" s="339">
        <f t="shared" si="565"/>
        <v>2175.1594</v>
      </c>
      <c r="U189" s="339">
        <f t="shared" si="565"/>
        <v>1955.9652</v>
      </c>
      <c r="V189" s="339">
        <f t="shared" si="565"/>
        <v>1840.2825</v>
      </c>
      <c r="W189" s="339">
        <f t="shared" si="565"/>
        <v>1688.7871</v>
      </c>
      <c r="X189" s="339">
        <f t="shared" si="565"/>
        <v>1624.4103</v>
      </c>
      <c r="Y189" s="339">
        <f t="shared" si="565"/>
        <v>1340.4344</v>
      </c>
      <c r="Z189" s="339">
        <f t="shared" si="565"/>
        <v>8.3525</v>
      </c>
      <c r="AA189" s="339">
        <f t="shared" si="565"/>
        <v>1750.6923</v>
      </c>
      <c r="AB189" s="339">
        <f t="shared" si="565"/>
        <v>1599.0769</v>
      </c>
      <c r="AC189" s="339">
        <f t="shared" si="565"/>
        <v>1838.7961</v>
      </c>
      <c r="AD189" s="339">
        <f t="shared" si="565"/>
        <v>1848.5111</v>
      </c>
      <c r="AE189" s="339">
        <f t="shared" si="565"/>
        <v>2407.3029</v>
      </c>
      <c r="AF189" s="339">
        <f t="shared" si="565"/>
        <v>1129.9823</v>
      </c>
      <c r="AG189" s="339">
        <f t="shared" si="565"/>
        <v>1262.37</v>
      </c>
      <c r="AH189" s="339">
        <f t="shared" si="565"/>
        <v>91.4222</v>
      </c>
      <c r="AI189" s="339">
        <f t="shared" si="565"/>
        <v>1866.8677</v>
      </c>
      <c r="AJ189" s="339">
        <f t="shared" si="565"/>
        <v>420</v>
      </c>
      <c r="AK189" s="339">
        <f t="shared" si="565"/>
        <v>2710.1763</v>
      </c>
      <c r="AL189" s="339">
        <f t="shared" si="565"/>
        <v>50</v>
      </c>
      <c r="AM189" s="339">
        <f t="shared" si="565"/>
        <v>1277.5657</v>
      </c>
      <c r="AN189" s="339">
        <f t="shared" si="565"/>
        <v>2371.1524</v>
      </c>
      <c r="AO189" s="339">
        <f t="shared" si="565"/>
        <v>1581.6725</v>
      </c>
      <c r="AP189" s="339">
        <f t="shared" si="565"/>
        <v>1030.15</v>
      </c>
      <c r="AQ189" s="339">
        <f t="shared" si="565"/>
        <v>1555</v>
      </c>
      <c r="AR189" s="339">
        <f t="shared" si="565"/>
        <v>1676.2078</v>
      </c>
      <c r="AS189" s="339">
        <f t="shared" si="565"/>
        <v>1911.342</v>
      </c>
      <c r="AT189" s="339">
        <f t="shared" si="565"/>
        <v>2830.6843</v>
      </c>
      <c r="AU189" s="339">
        <f t="shared" si="565"/>
        <v>1148.0431</v>
      </c>
      <c r="AV189" s="339">
        <f t="shared" si="565"/>
        <v>1097.8534</v>
      </c>
      <c r="AW189" s="339">
        <f t="shared" si="565"/>
        <v>480</v>
      </c>
      <c r="AX189" s="339">
        <f t="shared" si="565"/>
        <v>1647.02</v>
      </c>
      <c r="AY189" s="339">
        <f t="shared" si="565"/>
        <v>2232.55</v>
      </c>
      <c r="AZ189" s="339">
        <f t="shared" si="565"/>
        <v>720</v>
      </c>
      <c r="BA189" s="339">
        <f t="shared" si="565"/>
        <v>977.9952</v>
      </c>
      <c r="BB189" s="339">
        <f t="shared" si="565"/>
        <v>2425.9666</v>
      </c>
      <c r="BC189" s="339">
        <f t="shared" si="565"/>
        <v>1082.9285</v>
      </c>
      <c r="BD189" s="339">
        <f t="shared" si="565"/>
        <v>2389</v>
      </c>
      <c r="BE189" s="339">
        <f t="shared" si="565"/>
        <v>1014.559</v>
      </c>
      <c r="BF189" s="339">
        <f t="shared" si="565"/>
        <v>235.1176</v>
      </c>
      <c r="BG189" s="339">
        <f t="shared" si="565"/>
        <v>200.0884</v>
      </c>
      <c r="BH189" s="339">
        <f t="shared" si="565"/>
        <v>778.5898</v>
      </c>
      <c r="BI189" s="339">
        <f t="shared" si="565"/>
        <v>450</v>
      </c>
      <c r="BJ189" s="339">
        <f t="shared" si="565"/>
        <v>1245.65</v>
      </c>
      <c r="BK189" s="339">
        <f t="shared" si="565"/>
        <v>250</v>
      </c>
      <c r="BL189" s="339">
        <f t="shared" si="565"/>
        <v>298.85</v>
      </c>
      <c r="BM189" s="339">
        <f t="shared" si="565"/>
        <v>338.0925</v>
      </c>
      <c r="BN189" s="339">
        <f t="shared" si="565"/>
        <v>109.6985</v>
      </c>
      <c r="BO189" s="339">
        <f t="shared" si="565"/>
        <v>778.6176</v>
      </c>
      <c r="BP189" s="339">
        <f t="shared" si="565"/>
        <v>100.58</v>
      </c>
      <c r="BQ189" s="339"/>
      <c r="BR189" s="339">
        <f t="shared" ref="BR189:EC189" si="566">BR73</f>
        <v>2557.944211</v>
      </c>
      <c r="BS189" s="339">
        <f t="shared" si="566"/>
        <v>1499.701148</v>
      </c>
      <c r="BT189" s="339">
        <f t="shared" si="566"/>
        <v>1853.497365</v>
      </c>
      <c r="BU189" s="339">
        <f t="shared" si="566"/>
        <v>1955.377067</v>
      </c>
      <c r="BV189" s="339">
        <f t="shared" si="566"/>
        <v>1780.156524</v>
      </c>
      <c r="BW189" s="339">
        <f t="shared" si="566"/>
        <v>1665.123011</v>
      </c>
      <c r="BX189" s="339">
        <f t="shared" si="566"/>
        <v>2116.671873</v>
      </c>
      <c r="BY189" s="339">
        <f t="shared" si="566"/>
        <v>2125.557791</v>
      </c>
      <c r="BZ189" s="339">
        <f t="shared" si="566"/>
        <v>1980.441868</v>
      </c>
      <c r="CA189" s="339">
        <f t="shared" si="566"/>
        <v>7450.30763</v>
      </c>
      <c r="CB189" s="339">
        <f t="shared" si="566"/>
        <v>2935.660826</v>
      </c>
      <c r="CC189" s="339">
        <f t="shared" si="566"/>
        <v>1423.411049</v>
      </c>
      <c r="CD189" s="339">
        <f t="shared" si="566"/>
        <v>2002.156501</v>
      </c>
      <c r="CE189" s="339">
        <f t="shared" si="566"/>
        <v>2903.220251</v>
      </c>
      <c r="CF189" s="339">
        <f t="shared" si="566"/>
        <v>3420.965415</v>
      </c>
      <c r="CG189" s="339">
        <f t="shared" si="566"/>
        <v>3999.893894</v>
      </c>
      <c r="CH189" s="339">
        <f t="shared" si="566"/>
        <v>3277.159227</v>
      </c>
      <c r="CI189" s="339">
        <f t="shared" si="566"/>
        <v>5842.904925</v>
      </c>
      <c r="CJ189" s="339">
        <f t="shared" si="566"/>
        <v>3595.148333</v>
      </c>
      <c r="CK189" s="339">
        <f t="shared" si="566"/>
        <v>4058.221182</v>
      </c>
      <c r="CL189" s="339">
        <f t="shared" si="566"/>
        <v>1632.838354</v>
      </c>
      <c r="CM189" s="339">
        <f t="shared" si="566"/>
        <v>10.05273171</v>
      </c>
      <c r="CN189" s="339">
        <f t="shared" si="566"/>
        <v>3522.131526</v>
      </c>
      <c r="CO189" s="339">
        <f t="shared" si="566"/>
        <v>3067.948068</v>
      </c>
      <c r="CP189" s="339">
        <f t="shared" si="566"/>
        <v>3608.502344</v>
      </c>
      <c r="CQ189" s="339">
        <f t="shared" si="566"/>
        <v>4527.431592</v>
      </c>
      <c r="CR189" s="339">
        <f t="shared" si="566"/>
        <v>9661.451792</v>
      </c>
      <c r="CS189" s="339">
        <f t="shared" si="566"/>
        <v>2374.512097</v>
      </c>
      <c r="CT189" s="339">
        <f t="shared" si="566"/>
        <v>2449.946872</v>
      </c>
      <c r="CU189" s="339">
        <f t="shared" si="566"/>
        <v>328.2177735</v>
      </c>
      <c r="CV189" s="339">
        <f t="shared" si="566"/>
        <v>3347.428202</v>
      </c>
      <c r="CW189" s="339">
        <f t="shared" si="566"/>
        <v>508.2927688</v>
      </c>
      <c r="CX189" s="339">
        <f t="shared" si="566"/>
        <v>5168.452919</v>
      </c>
      <c r="CY189" s="339">
        <f t="shared" si="566"/>
        <v>100.5925349</v>
      </c>
      <c r="CZ189" s="339">
        <f t="shared" si="566"/>
        <v>2953.07771</v>
      </c>
      <c r="DA189" s="339">
        <f t="shared" si="566"/>
        <v>4564.44568</v>
      </c>
      <c r="DB189" s="339">
        <f t="shared" si="566"/>
        <v>3124.849938</v>
      </c>
      <c r="DC189" s="339">
        <f t="shared" si="566"/>
        <v>1248.348732</v>
      </c>
      <c r="DD189" s="339">
        <f t="shared" si="566"/>
        <v>3186.801613</v>
      </c>
      <c r="DE189" s="339">
        <f t="shared" si="566"/>
        <v>4229.5465</v>
      </c>
      <c r="DF189" s="339">
        <f t="shared" si="566"/>
        <v>4874.995485</v>
      </c>
      <c r="DG189" s="339">
        <f t="shared" si="566"/>
        <v>5694.485124</v>
      </c>
      <c r="DH189" s="339">
        <f t="shared" si="566"/>
        <v>2059.040775</v>
      </c>
      <c r="DI189" s="339">
        <f t="shared" si="566"/>
        <v>1969.024434</v>
      </c>
      <c r="DJ189" s="339">
        <f t="shared" si="566"/>
        <v>560.1109095</v>
      </c>
      <c r="DK189" s="339">
        <f t="shared" si="566"/>
        <v>3453.338323</v>
      </c>
      <c r="DL189" s="339">
        <f t="shared" si="566"/>
        <v>4600.064029</v>
      </c>
      <c r="DM189" s="339">
        <f t="shared" si="566"/>
        <v>948.663362</v>
      </c>
      <c r="DN189" s="339">
        <f t="shared" si="566"/>
        <v>1833.258535</v>
      </c>
      <c r="DO189" s="339">
        <f t="shared" si="566"/>
        <v>7116.906366</v>
      </c>
      <c r="DP189" s="339">
        <f t="shared" si="566"/>
        <v>2833.900132</v>
      </c>
      <c r="DQ189" s="339">
        <f t="shared" si="566"/>
        <v>4925.790929</v>
      </c>
      <c r="DR189" s="339">
        <f t="shared" si="566"/>
        <v>2654.984964</v>
      </c>
      <c r="DS189" s="339">
        <f t="shared" si="566"/>
        <v>421.7446725</v>
      </c>
      <c r="DT189" s="339">
        <f t="shared" si="566"/>
        <v>523.6084776</v>
      </c>
      <c r="DU189" s="339">
        <f t="shared" si="566"/>
        <v>1396.603658</v>
      </c>
      <c r="DV189" s="339">
        <f t="shared" si="566"/>
        <v>1007.386002</v>
      </c>
      <c r="DW189" s="339">
        <f t="shared" si="566"/>
        <v>2566.851362</v>
      </c>
      <c r="DX189" s="339">
        <f t="shared" si="566"/>
        <v>563.0333866</v>
      </c>
      <c r="DY189" s="339">
        <f t="shared" si="566"/>
        <v>500.4066601</v>
      </c>
      <c r="DZ189" s="339">
        <f t="shared" si="566"/>
        <v>756.0940866</v>
      </c>
      <c r="EA189" s="339">
        <f t="shared" si="566"/>
        <v>163.9292223</v>
      </c>
      <c r="EB189" s="339">
        <f t="shared" si="566"/>
        <v>1163.536216</v>
      </c>
      <c r="EC189" s="339">
        <f t="shared" si="566"/>
        <v>162.2668689</v>
      </c>
      <c r="ED189" s="339"/>
      <c r="EE189" s="339">
        <f t="shared" ref="EE189:GP189" si="567">EE73</f>
        <v>5376.028319</v>
      </c>
      <c r="EF189" s="339">
        <f t="shared" si="567"/>
        <v>2482.605489</v>
      </c>
      <c r="EG189" s="339">
        <f t="shared" si="567"/>
        <v>2862.877069</v>
      </c>
      <c r="EH189" s="339">
        <f t="shared" si="567"/>
        <v>2951.31778</v>
      </c>
      <c r="EI189" s="339">
        <f t="shared" si="567"/>
        <v>2961.642291</v>
      </c>
      <c r="EJ189" s="339">
        <f t="shared" si="567"/>
        <v>2677.192721</v>
      </c>
      <c r="EK189" s="339">
        <f t="shared" si="567"/>
        <v>3488.820069</v>
      </c>
      <c r="EL189" s="339">
        <f t="shared" si="567"/>
        <v>5179.265953</v>
      </c>
      <c r="EM189" s="339">
        <f t="shared" si="567"/>
        <v>3926.810332</v>
      </c>
      <c r="EN189" s="339">
        <f t="shared" si="567"/>
        <v>24866.36206</v>
      </c>
      <c r="EO189" s="339">
        <f t="shared" si="567"/>
        <v>4772.106697</v>
      </c>
      <c r="EP189" s="339">
        <f t="shared" si="567"/>
        <v>2203.028173</v>
      </c>
      <c r="EQ189" s="339">
        <f t="shared" si="567"/>
        <v>3913.348445</v>
      </c>
      <c r="ER189" s="339">
        <f t="shared" si="567"/>
        <v>4634.707479</v>
      </c>
      <c r="ES189" s="339">
        <f t="shared" si="567"/>
        <v>5625.579206</v>
      </c>
      <c r="ET189" s="339">
        <f t="shared" si="567"/>
        <v>7355.392512</v>
      </c>
      <c r="EU189" s="339">
        <f t="shared" si="567"/>
        <v>5490.778977</v>
      </c>
      <c r="EV189" s="339">
        <f t="shared" si="567"/>
        <v>18551.2485</v>
      </c>
      <c r="EW189" s="339">
        <f t="shared" si="567"/>
        <v>7653.475999</v>
      </c>
      <c r="EX189" s="339">
        <f t="shared" si="567"/>
        <v>10138.54638</v>
      </c>
      <c r="EY189" s="339">
        <f t="shared" si="567"/>
        <v>1989.027654</v>
      </c>
      <c r="EZ189" s="339">
        <f t="shared" si="567"/>
        <v>12.09906193</v>
      </c>
      <c r="FA189" s="339">
        <f t="shared" si="567"/>
        <v>7086.002771</v>
      </c>
      <c r="FB189" s="339">
        <f t="shared" si="567"/>
        <v>5886.086749</v>
      </c>
      <c r="FC189" s="339">
        <f t="shared" si="567"/>
        <v>7081.420917</v>
      </c>
      <c r="FD189" s="339">
        <f t="shared" si="567"/>
        <v>11088.72802</v>
      </c>
      <c r="FE189" s="339">
        <f t="shared" si="567"/>
        <v>38775.19972</v>
      </c>
      <c r="FF189" s="339">
        <f t="shared" si="567"/>
        <v>4989.730989</v>
      </c>
      <c r="FG189" s="339">
        <f t="shared" si="567"/>
        <v>4754.738846</v>
      </c>
      <c r="FH189" s="339">
        <f t="shared" si="567"/>
        <v>1178.345159</v>
      </c>
      <c r="FI189" s="339">
        <f t="shared" si="567"/>
        <v>6002.179785</v>
      </c>
      <c r="FJ189" s="339">
        <f t="shared" si="567"/>
        <v>615.1465209</v>
      </c>
      <c r="FK189" s="339">
        <f t="shared" si="567"/>
        <v>9856.519509</v>
      </c>
      <c r="FL189" s="339">
        <f t="shared" si="567"/>
        <v>202.3771616</v>
      </c>
      <c r="FM189" s="339">
        <f t="shared" si="567"/>
        <v>6826.003515</v>
      </c>
      <c r="FN189" s="339">
        <f t="shared" si="567"/>
        <v>8786.514257</v>
      </c>
      <c r="FO189" s="339">
        <f t="shared" si="567"/>
        <v>6173.646651</v>
      </c>
      <c r="FP189" s="339">
        <f t="shared" si="567"/>
        <v>1512.764702</v>
      </c>
      <c r="FQ189" s="339">
        <f t="shared" si="567"/>
        <v>6530.999692</v>
      </c>
      <c r="FR189" s="339">
        <f t="shared" si="567"/>
        <v>10672.34241</v>
      </c>
      <c r="FS189" s="339">
        <f t="shared" si="567"/>
        <v>12433.97622</v>
      </c>
      <c r="FT189" s="339">
        <f t="shared" si="567"/>
        <v>11455.59073</v>
      </c>
      <c r="FU189" s="339">
        <f t="shared" si="567"/>
        <v>3692.93532</v>
      </c>
      <c r="FV189" s="339">
        <f t="shared" si="567"/>
        <v>3531.489015</v>
      </c>
      <c r="FW189" s="339">
        <f t="shared" si="567"/>
        <v>653.5921479</v>
      </c>
      <c r="FX189" s="339">
        <f t="shared" si="567"/>
        <v>7240.680485</v>
      </c>
      <c r="FY189" s="339">
        <f t="shared" si="567"/>
        <v>9478.215079</v>
      </c>
      <c r="FZ189" s="339">
        <f t="shared" si="567"/>
        <v>1249.947465</v>
      </c>
      <c r="GA189" s="339">
        <f t="shared" si="567"/>
        <v>3436.455371</v>
      </c>
      <c r="GB189" s="339">
        <f t="shared" si="567"/>
        <v>20878.42274</v>
      </c>
      <c r="GC189" s="339">
        <f t="shared" si="567"/>
        <v>7415.992802</v>
      </c>
      <c r="GD189" s="339">
        <f t="shared" si="567"/>
        <v>10156.30652</v>
      </c>
      <c r="GE189" s="339">
        <f t="shared" si="567"/>
        <v>6947.792251</v>
      </c>
      <c r="GF189" s="339">
        <f t="shared" si="567"/>
        <v>756.5089505</v>
      </c>
      <c r="GG189" s="339">
        <f t="shared" si="567"/>
        <v>1370.22355</v>
      </c>
      <c r="GH189" s="339">
        <f t="shared" si="567"/>
        <v>2505.172528</v>
      </c>
      <c r="GI189" s="339">
        <f t="shared" si="567"/>
        <v>2255.170125</v>
      </c>
      <c r="GJ189" s="339">
        <f t="shared" si="567"/>
        <v>5289.3878</v>
      </c>
      <c r="GK189" s="339">
        <f t="shared" si="567"/>
        <v>1268.026378</v>
      </c>
      <c r="GL189" s="339">
        <f t="shared" si="567"/>
        <v>837.9013734</v>
      </c>
      <c r="GM189" s="339">
        <f t="shared" si="567"/>
        <v>1690.893077</v>
      </c>
      <c r="GN189" s="339">
        <f t="shared" si="567"/>
        <v>244.9695293</v>
      </c>
      <c r="GO189" s="339">
        <f t="shared" si="567"/>
        <v>1738.743802</v>
      </c>
      <c r="GP189" s="339">
        <f t="shared" si="567"/>
        <v>261.7870029</v>
      </c>
      <c r="GQ189" s="339"/>
      <c r="GR189" s="339">
        <f t="shared" ref="GR189:JC189" si="568">GR73</f>
        <v>11298.79235</v>
      </c>
      <c r="GS189" s="339">
        <f t="shared" si="568"/>
        <v>4109.705471</v>
      </c>
      <c r="GT189" s="339">
        <f t="shared" si="568"/>
        <v>4421.945919</v>
      </c>
      <c r="GU189" s="339">
        <f t="shared" si="568"/>
        <v>4454.525312</v>
      </c>
      <c r="GV189" s="339">
        <f t="shared" si="568"/>
        <v>4927.277427</v>
      </c>
      <c r="GW189" s="339">
        <f t="shared" si="568"/>
        <v>4304.403228</v>
      </c>
      <c r="GX189" s="339">
        <f t="shared" si="568"/>
        <v>5750.473479</v>
      </c>
      <c r="GY189" s="339">
        <f t="shared" si="568"/>
        <v>12620.12067</v>
      </c>
      <c r="GZ189" s="339">
        <f t="shared" si="568"/>
        <v>7786.060088</v>
      </c>
      <c r="HA189" s="339">
        <f t="shared" si="568"/>
        <v>82994.68862</v>
      </c>
      <c r="HB189" s="339">
        <f t="shared" si="568"/>
        <v>7757.368332</v>
      </c>
      <c r="HC189" s="339">
        <f t="shared" si="568"/>
        <v>3409.649752</v>
      </c>
      <c r="HD189" s="339">
        <f t="shared" si="568"/>
        <v>7648.900596</v>
      </c>
      <c r="HE189" s="339">
        <f t="shared" si="568"/>
        <v>7398.857667</v>
      </c>
      <c r="HF189" s="339">
        <f t="shared" si="568"/>
        <v>9250.938715</v>
      </c>
      <c r="HG189" s="339">
        <f t="shared" si="568"/>
        <v>13525.80854</v>
      </c>
      <c r="HH189" s="339">
        <f t="shared" si="568"/>
        <v>9199.630438</v>
      </c>
      <c r="HI189" s="339">
        <f t="shared" si="568"/>
        <v>58900.2945</v>
      </c>
      <c r="HJ189" s="339">
        <f t="shared" si="568"/>
        <v>16292.98417</v>
      </c>
      <c r="HK189" s="339">
        <f t="shared" si="568"/>
        <v>25328.86159</v>
      </c>
      <c r="HL189" s="339">
        <f t="shared" si="568"/>
        <v>2422.916512</v>
      </c>
      <c r="HM189" s="339">
        <f t="shared" si="568"/>
        <v>14.56194236</v>
      </c>
      <c r="HN189" s="339">
        <f t="shared" si="568"/>
        <v>14255.97962</v>
      </c>
      <c r="HO189" s="339">
        <f t="shared" si="568"/>
        <v>11292.89559</v>
      </c>
      <c r="HP189" s="339">
        <f t="shared" si="568"/>
        <v>13896.76864</v>
      </c>
      <c r="HQ189" s="339">
        <f t="shared" si="568"/>
        <v>27158.86182</v>
      </c>
      <c r="HR189" s="339">
        <f t="shared" si="568"/>
        <v>155620.102</v>
      </c>
      <c r="HS189" s="339">
        <f t="shared" si="568"/>
        <v>10485.27627</v>
      </c>
      <c r="HT189" s="339">
        <f t="shared" si="568"/>
        <v>9227.768058</v>
      </c>
      <c r="HU189" s="339">
        <f t="shared" si="568"/>
        <v>4230.414763</v>
      </c>
      <c r="HV189" s="339">
        <f t="shared" si="568"/>
        <v>10762.34052</v>
      </c>
      <c r="HW189" s="339">
        <f t="shared" si="568"/>
        <v>744.4631626</v>
      </c>
      <c r="HX189" s="339">
        <f t="shared" si="568"/>
        <v>18796.91629</v>
      </c>
      <c r="HY189" s="339">
        <f t="shared" si="568"/>
        <v>407.152634</v>
      </c>
      <c r="HZ189" s="339">
        <f t="shared" si="568"/>
        <v>15778.22481</v>
      </c>
      <c r="IA189" s="339">
        <f t="shared" si="568"/>
        <v>16913.95587</v>
      </c>
      <c r="IB189" s="339">
        <f t="shared" si="568"/>
        <v>12197.03785</v>
      </c>
      <c r="IC189" s="339">
        <f t="shared" si="568"/>
        <v>1833.187301</v>
      </c>
      <c r="ID189" s="339">
        <f t="shared" si="568"/>
        <v>13384.56614</v>
      </c>
      <c r="IE189" s="339">
        <f t="shared" si="568"/>
        <v>26929.33924</v>
      </c>
      <c r="IF189" s="339">
        <f t="shared" si="568"/>
        <v>31713.62212</v>
      </c>
      <c r="IG189" s="339">
        <f t="shared" si="568"/>
        <v>23045.20182</v>
      </c>
      <c r="IH189" s="339">
        <f t="shared" si="568"/>
        <v>6623.361442</v>
      </c>
      <c r="II189" s="339">
        <f t="shared" si="568"/>
        <v>6333.803913</v>
      </c>
      <c r="IJ189" s="339">
        <f t="shared" si="568"/>
        <v>762.6751926</v>
      </c>
      <c r="IK189" s="339">
        <f t="shared" si="568"/>
        <v>15181.67321</v>
      </c>
      <c r="IL189" s="339">
        <f t="shared" si="568"/>
        <v>19529.41535</v>
      </c>
      <c r="IM189" s="339">
        <f t="shared" si="568"/>
        <v>1646.915783</v>
      </c>
      <c r="IN189" s="339">
        <f t="shared" si="568"/>
        <v>6441.658549</v>
      </c>
      <c r="IO189" s="339">
        <f t="shared" si="568"/>
        <v>61249.72195</v>
      </c>
      <c r="IP189" s="339">
        <f t="shared" si="568"/>
        <v>19406.8057</v>
      </c>
      <c r="IQ189" s="339">
        <f t="shared" si="568"/>
        <v>20940.91357</v>
      </c>
      <c r="IR189" s="339">
        <f t="shared" si="568"/>
        <v>18181.57836</v>
      </c>
      <c r="IS189" s="339">
        <f t="shared" si="568"/>
        <v>1356.995902</v>
      </c>
      <c r="IT189" s="339">
        <f t="shared" si="568"/>
        <v>3585.718449</v>
      </c>
      <c r="IU189" s="339">
        <f t="shared" si="568"/>
        <v>4493.679621</v>
      </c>
      <c r="IV189" s="339">
        <f t="shared" si="568"/>
        <v>5048.504033</v>
      </c>
      <c r="IW189" s="339">
        <f t="shared" si="568"/>
        <v>10899.58839</v>
      </c>
      <c r="IX189" s="339">
        <f t="shared" si="568"/>
        <v>2855.764742</v>
      </c>
      <c r="IY189" s="339">
        <f t="shared" si="568"/>
        <v>1403.016322</v>
      </c>
      <c r="IZ189" s="339">
        <f t="shared" si="568"/>
        <v>3781.433355</v>
      </c>
      <c r="JA189" s="339">
        <f t="shared" si="568"/>
        <v>366.0730494</v>
      </c>
      <c r="JB189" s="339">
        <f t="shared" si="568"/>
        <v>2598.311911</v>
      </c>
      <c r="JC189" s="339">
        <f t="shared" si="568"/>
        <v>422.3439778</v>
      </c>
      <c r="JD189" s="339"/>
      <c r="JE189" s="339">
        <f t="shared" ref="JE189:LP189" si="569">JE73</f>
        <v>23746.6585</v>
      </c>
      <c r="JF189" s="339">
        <f t="shared" si="569"/>
        <v>6803.207008</v>
      </c>
      <c r="JG189" s="339">
        <f t="shared" si="569"/>
        <v>6830.054258</v>
      </c>
      <c r="JH189" s="339">
        <f t="shared" si="569"/>
        <v>6723.368079</v>
      </c>
      <c r="JI189" s="339">
        <f t="shared" si="569"/>
        <v>8197.500054</v>
      </c>
      <c r="JJ189" s="339">
        <f t="shared" si="569"/>
        <v>6920.640046</v>
      </c>
      <c r="JK189" s="339">
        <f t="shared" si="569"/>
        <v>9478.260438</v>
      </c>
      <c r="JL189" s="339">
        <f t="shared" si="569"/>
        <v>30750.96881</v>
      </c>
      <c r="JM189" s="339">
        <f t="shared" si="569"/>
        <v>15438.1614</v>
      </c>
      <c r="JN189" s="339">
        <f t="shared" si="569"/>
        <v>277005.4713</v>
      </c>
      <c r="JO189" s="339">
        <f t="shared" si="569"/>
        <v>12610.10435</v>
      </c>
      <c r="JP189" s="339">
        <f t="shared" si="569"/>
        <v>5277.150593</v>
      </c>
      <c r="JQ189" s="339">
        <f t="shared" si="569"/>
        <v>14950.28647</v>
      </c>
      <c r="JR189" s="339">
        <f t="shared" si="569"/>
        <v>11811.55338</v>
      </c>
      <c r="JS189" s="339">
        <f t="shared" si="569"/>
        <v>15212.63215</v>
      </c>
      <c r="JT189" s="339">
        <f t="shared" si="569"/>
        <v>24872.5675</v>
      </c>
      <c r="JU189" s="339">
        <f t="shared" si="569"/>
        <v>15413.69641</v>
      </c>
      <c r="JV189" s="339">
        <f t="shared" si="569"/>
        <v>187008.6907</v>
      </c>
      <c r="JW189" s="339">
        <f t="shared" si="569"/>
        <v>34685.06768</v>
      </c>
      <c r="JX189" s="339">
        <f t="shared" si="569"/>
        <v>63278.42332</v>
      </c>
      <c r="JY189" s="339">
        <f t="shared" si="569"/>
        <v>2951.454401</v>
      </c>
      <c r="JZ189" s="339">
        <f t="shared" si="569"/>
        <v>17.52616578</v>
      </c>
      <c r="KA189" s="339">
        <f t="shared" si="569"/>
        <v>28680.90256</v>
      </c>
      <c r="KB189" s="339">
        <f t="shared" si="569"/>
        <v>21666.26084</v>
      </c>
      <c r="KC189" s="339">
        <f t="shared" si="569"/>
        <v>27271.38817</v>
      </c>
      <c r="KD189" s="339">
        <f t="shared" si="569"/>
        <v>66518.33955</v>
      </c>
      <c r="KE189" s="339">
        <f t="shared" si="569"/>
        <v>624564.5753</v>
      </c>
      <c r="KF189" s="339">
        <f t="shared" si="569"/>
        <v>22033.45605</v>
      </c>
      <c r="KG189" s="339">
        <f t="shared" si="569"/>
        <v>17908.80763</v>
      </c>
      <c r="KH189" s="339">
        <f t="shared" si="569"/>
        <v>15187.74777</v>
      </c>
      <c r="KI189" s="339">
        <f t="shared" si="569"/>
        <v>19297.65144</v>
      </c>
      <c r="KJ189" s="339">
        <f t="shared" si="569"/>
        <v>900.9648623</v>
      </c>
      <c r="KK189" s="339">
        <f t="shared" si="569"/>
        <v>35846.73692</v>
      </c>
      <c r="KL189" s="339">
        <f t="shared" si="569"/>
        <v>819.130311</v>
      </c>
      <c r="KM189" s="339">
        <f t="shared" si="569"/>
        <v>36471.17639</v>
      </c>
      <c r="KN189" s="339">
        <f t="shared" si="569"/>
        <v>32559.20319</v>
      </c>
      <c r="KO189" s="339">
        <f t="shared" si="569"/>
        <v>24097.22175</v>
      </c>
      <c r="KP189" s="339">
        <f t="shared" si="569"/>
        <v>2221.479438</v>
      </c>
      <c r="KQ189" s="339">
        <f t="shared" si="569"/>
        <v>27430.19741</v>
      </c>
      <c r="KR189" s="339">
        <f t="shared" si="569"/>
        <v>67950.34155</v>
      </c>
      <c r="KS189" s="339">
        <f t="shared" si="569"/>
        <v>80887.54637</v>
      </c>
      <c r="KT189" s="339">
        <f t="shared" si="569"/>
        <v>46360.0123</v>
      </c>
      <c r="KU189" s="339">
        <f t="shared" si="569"/>
        <v>11879.14572</v>
      </c>
      <c r="KV189" s="339">
        <f t="shared" si="569"/>
        <v>11359.81786</v>
      </c>
      <c r="KW189" s="339">
        <f t="shared" si="569"/>
        <v>889.9639496</v>
      </c>
      <c r="KX189" s="339">
        <f t="shared" si="569"/>
        <v>31831.70447</v>
      </c>
      <c r="KY189" s="339">
        <f t="shared" si="569"/>
        <v>40239.43969</v>
      </c>
      <c r="KZ189" s="339">
        <f t="shared" si="569"/>
        <v>2169.956478</v>
      </c>
      <c r="LA189" s="339">
        <f t="shared" si="569"/>
        <v>12074.93198</v>
      </c>
      <c r="LB189" s="339">
        <f t="shared" si="569"/>
        <v>179684.4755</v>
      </c>
      <c r="LC189" s="339">
        <f t="shared" si="569"/>
        <v>50785.39279</v>
      </c>
      <c r="LD189" s="339">
        <f t="shared" si="569"/>
        <v>43177.29683</v>
      </c>
      <c r="LE189" s="339">
        <f t="shared" si="569"/>
        <v>47579.11286</v>
      </c>
      <c r="LF189" s="339">
        <f t="shared" si="569"/>
        <v>2434.125698</v>
      </c>
      <c r="LG189" s="339">
        <f t="shared" si="569"/>
        <v>9383.41542</v>
      </c>
      <c r="LH189" s="339">
        <f t="shared" si="569"/>
        <v>8060.585172</v>
      </c>
      <c r="LI189" s="339">
        <f t="shared" si="569"/>
        <v>11301.76065</v>
      </c>
      <c r="LJ189" s="339">
        <f t="shared" si="569"/>
        <v>22460.26034</v>
      </c>
      <c r="LK189" s="339">
        <f t="shared" si="569"/>
        <v>6431.563576</v>
      </c>
      <c r="LL189" s="339">
        <f t="shared" si="569"/>
        <v>2349.267899</v>
      </c>
      <c r="LM189" s="339">
        <f t="shared" si="569"/>
        <v>8456.618821</v>
      </c>
      <c r="LN189" s="339">
        <f t="shared" si="569"/>
        <v>547.0454954</v>
      </c>
      <c r="LO189" s="339">
        <f t="shared" si="569"/>
        <v>3882.817456</v>
      </c>
      <c r="LP189" s="339">
        <f t="shared" si="569"/>
        <v>681.372389</v>
      </c>
    </row>
    <row r="190">
      <c r="A190" s="331"/>
      <c r="B190" s="338"/>
      <c r="C190" s="338"/>
      <c r="D190" s="347" t="s">
        <v>324</v>
      </c>
      <c r="E190" s="346">
        <f t="shared" ref="E190:BP190" si="570">E189*E188/2</f>
        <v>6085.4205</v>
      </c>
      <c r="F190" s="346">
        <f t="shared" si="570"/>
        <v>2604.5913</v>
      </c>
      <c r="G190" s="346">
        <f t="shared" si="570"/>
        <v>4740</v>
      </c>
      <c r="H190" s="346">
        <f t="shared" si="570"/>
        <v>5603.13611</v>
      </c>
      <c r="I190" s="346">
        <f t="shared" si="570"/>
        <v>5350</v>
      </c>
      <c r="J190" s="346">
        <f t="shared" si="570"/>
        <v>5954.9875</v>
      </c>
      <c r="K190" s="346">
        <f t="shared" si="570"/>
        <v>6549.35727</v>
      </c>
      <c r="L190" s="346">
        <f t="shared" si="570"/>
        <v>3925.4562</v>
      </c>
      <c r="M190" s="346">
        <f t="shared" si="570"/>
        <v>5593.35392</v>
      </c>
      <c r="N190" s="346">
        <f t="shared" si="570"/>
        <v>7812.75495</v>
      </c>
      <c r="O190" s="346">
        <f t="shared" si="570"/>
        <v>5688.688635</v>
      </c>
      <c r="P190" s="346">
        <f t="shared" si="570"/>
        <v>5334.19156</v>
      </c>
      <c r="Q190" s="346">
        <f t="shared" si="570"/>
        <v>5838.7836</v>
      </c>
      <c r="R190" s="346">
        <f t="shared" si="570"/>
        <v>9911.380355</v>
      </c>
      <c r="S190" s="346">
        <f t="shared" si="570"/>
        <v>10661.63949</v>
      </c>
      <c r="T190" s="346">
        <f t="shared" si="570"/>
        <v>11963.3767</v>
      </c>
      <c r="U190" s="346">
        <f t="shared" si="570"/>
        <v>9633.12861</v>
      </c>
      <c r="V190" s="346">
        <f t="shared" si="570"/>
        <v>5520.8475</v>
      </c>
      <c r="W190" s="346">
        <f t="shared" si="570"/>
        <v>8655.033888</v>
      </c>
      <c r="X190" s="346">
        <f t="shared" si="570"/>
        <v>7309.84635</v>
      </c>
      <c r="Y190" s="346">
        <f t="shared" si="570"/>
        <v>11393.6924</v>
      </c>
      <c r="Z190" s="346">
        <f t="shared" si="570"/>
        <v>70.99625</v>
      </c>
      <c r="AA190" s="346">
        <f t="shared" si="570"/>
        <v>9628.80765</v>
      </c>
      <c r="AB190" s="346">
        <f t="shared" si="570"/>
        <v>8275.222958</v>
      </c>
      <c r="AC190" s="346">
        <f t="shared" si="570"/>
        <v>6205.936838</v>
      </c>
      <c r="AD190" s="346">
        <f t="shared" si="570"/>
        <v>8318.29995</v>
      </c>
      <c r="AE190" s="346">
        <f t="shared" si="570"/>
        <v>6439.535258</v>
      </c>
      <c r="AF190" s="346">
        <f t="shared" si="570"/>
        <v>6214.90265</v>
      </c>
      <c r="AG190" s="346">
        <f t="shared" si="570"/>
        <v>7258.6275</v>
      </c>
      <c r="AH190" s="346">
        <f t="shared" si="570"/>
        <v>228.5555</v>
      </c>
      <c r="AI190" s="346">
        <f t="shared" si="570"/>
        <v>10641.14589</v>
      </c>
      <c r="AJ190" s="346">
        <f t="shared" si="570"/>
        <v>3780</v>
      </c>
      <c r="AK190" s="346">
        <f t="shared" si="570"/>
        <v>15922.28576</v>
      </c>
      <c r="AL190" s="346">
        <f t="shared" si="570"/>
        <v>275</v>
      </c>
      <c r="AM190" s="346">
        <f t="shared" si="570"/>
        <v>4982.50623</v>
      </c>
      <c r="AN190" s="346">
        <f t="shared" si="570"/>
        <v>12211.43486</v>
      </c>
      <c r="AO190" s="346">
        <f t="shared" si="570"/>
        <v>8896.907813</v>
      </c>
      <c r="AP190" s="346">
        <f t="shared" si="570"/>
        <v>9271.35</v>
      </c>
      <c r="AQ190" s="346">
        <f t="shared" si="570"/>
        <v>8358.125</v>
      </c>
      <c r="AR190" s="346">
        <f t="shared" si="570"/>
        <v>7542.9351</v>
      </c>
      <c r="AS190" s="346">
        <f t="shared" si="570"/>
        <v>8601.039</v>
      </c>
      <c r="AT190" s="346">
        <f t="shared" si="570"/>
        <v>16276.43473</v>
      </c>
      <c r="AU190" s="346">
        <f t="shared" si="570"/>
        <v>7462.28015</v>
      </c>
      <c r="AV190" s="346">
        <f t="shared" si="570"/>
        <v>7136.0471</v>
      </c>
      <c r="AW190" s="346">
        <f t="shared" si="570"/>
        <v>4800</v>
      </c>
      <c r="AX190" s="346">
        <f t="shared" si="570"/>
        <v>9058.61</v>
      </c>
      <c r="AY190" s="346">
        <f t="shared" si="570"/>
        <v>12558.09375</v>
      </c>
      <c r="AZ190" s="346">
        <f t="shared" si="570"/>
        <v>6480</v>
      </c>
      <c r="BA190" s="346">
        <f t="shared" si="570"/>
        <v>5867.9712</v>
      </c>
      <c r="BB190" s="346">
        <f t="shared" si="570"/>
        <v>9703.8664</v>
      </c>
      <c r="BC190" s="346">
        <f t="shared" si="570"/>
        <v>4873.17825</v>
      </c>
      <c r="BD190" s="346">
        <f t="shared" si="570"/>
        <v>13378.4</v>
      </c>
      <c r="BE190" s="346">
        <f t="shared" si="570"/>
        <v>4565.5155</v>
      </c>
      <c r="BF190" s="346">
        <f t="shared" si="570"/>
        <v>1557.6541</v>
      </c>
      <c r="BG190" s="346">
        <f t="shared" si="570"/>
        <v>900.3978</v>
      </c>
      <c r="BH190" s="346">
        <f t="shared" si="570"/>
        <v>5158.157425</v>
      </c>
      <c r="BI190" s="346">
        <f t="shared" si="570"/>
        <v>2306.25</v>
      </c>
      <c r="BJ190" s="346">
        <f t="shared" si="570"/>
        <v>7162.4875</v>
      </c>
      <c r="BK190" s="346">
        <f t="shared" si="570"/>
        <v>1312.5</v>
      </c>
      <c r="BL190" s="346">
        <f t="shared" si="570"/>
        <v>1793.1</v>
      </c>
      <c r="BM190" s="346">
        <f t="shared" si="570"/>
        <v>1521.41625</v>
      </c>
      <c r="BN190" s="346">
        <f t="shared" si="570"/>
        <v>740.464875</v>
      </c>
      <c r="BO190" s="346">
        <f t="shared" si="570"/>
        <v>5255.6688</v>
      </c>
      <c r="BP190" s="346">
        <f t="shared" si="570"/>
        <v>628.625</v>
      </c>
      <c r="BQ190" s="346"/>
      <c r="BR190" s="346">
        <f t="shared" ref="BR190:EC190" si="571">BR189*BR188/2</f>
        <v>12789.72106</v>
      </c>
      <c r="BS190" s="346">
        <f t="shared" si="571"/>
        <v>4311.6408</v>
      </c>
      <c r="BT190" s="346">
        <f t="shared" si="571"/>
        <v>7321.314592</v>
      </c>
      <c r="BU190" s="346">
        <f t="shared" si="571"/>
        <v>8457.005815</v>
      </c>
      <c r="BV190" s="346">
        <f t="shared" si="571"/>
        <v>8900.782622</v>
      </c>
      <c r="BW190" s="346">
        <f t="shared" si="571"/>
        <v>9574.457312</v>
      </c>
      <c r="BX190" s="346">
        <f t="shared" si="571"/>
        <v>10795.02655</v>
      </c>
      <c r="BY190" s="346">
        <f t="shared" si="571"/>
        <v>9565.010058</v>
      </c>
      <c r="BZ190" s="346">
        <f t="shared" si="571"/>
        <v>11090.47446</v>
      </c>
      <c r="CA190" s="346">
        <f t="shared" si="571"/>
        <v>26076.07671</v>
      </c>
      <c r="CB190" s="346">
        <f t="shared" si="571"/>
        <v>9247.331602</v>
      </c>
      <c r="CC190" s="346">
        <f t="shared" si="571"/>
        <v>8255.784085</v>
      </c>
      <c r="CD190" s="346">
        <f t="shared" si="571"/>
        <v>11412.29205</v>
      </c>
      <c r="CE190" s="346">
        <f t="shared" si="571"/>
        <v>15822.55037</v>
      </c>
      <c r="CF190" s="346">
        <f t="shared" si="571"/>
        <v>17532.44775</v>
      </c>
      <c r="CG190" s="346">
        <f t="shared" si="571"/>
        <v>21999.41642</v>
      </c>
      <c r="CH190" s="346">
        <f t="shared" si="571"/>
        <v>16140.00919</v>
      </c>
      <c r="CI190" s="346">
        <f t="shared" si="571"/>
        <v>17528.71478</v>
      </c>
      <c r="CJ190" s="346">
        <f t="shared" si="571"/>
        <v>18425.13521</v>
      </c>
      <c r="CK190" s="346">
        <f t="shared" si="571"/>
        <v>18261.99532</v>
      </c>
      <c r="CL190" s="346">
        <f t="shared" si="571"/>
        <v>13879.12601</v>
      </c>
      <c r="CM190" s="346">
        <f t="shared" si="571"/>
        <v>85.44821952</v>
      </c>
      <c r="CN190" s="346">
        <f t="shared" si="571"/>
        <v>19371.7234</v>
      </c>
      <c r="CO190" s="346">
        <f t="shared" si="571"/>
        <v>15876.63125</v>
      </c>
      <c r="CP190" s="346">
        <f t="shared" si="571"/>
        <v>12178.69541</v>
      </c>
      <c r="CQ190" s="346">
        <f t="shared" si="571"/>
        <v>20373.44217</v>
      </c>
      <c r="CR190" s="346">
        <f t="shared" si="571"/>
        <v>25844.38354</v>
      </c>
      <c r="CS190" s="346">
        <f t="shared" si="571"/>
        <v>13059.81653</v>
      </c>
      <c r="CT190" s="346">
        <f t="shared" si="571"/>
        <v>14087.19452</v>
      </c>
      <c r="CU190" s="346">
        <f t="shared" si="571"/>
        <v>820.5444337</v>
      </c>
      <c r="CV190" s="346">
        <f t="shared" si="571"/>
        <v>19080.34075</v>
      </c>
      <c r="CW190" s="346">
        <f t="shared" si="571"/>
        <v>4574.634919</v>
      </c>
      <c r="CX190" s="346">
        <f t="shared" si="571"/>
        <v>30364.6609</v>
      </c>
      <c r="CY190" s="346">
        <f t="shared" si="571"/>
        <v>553.2589421</v>
      </c>
      <c r="CZ190" s="346">
        <f t="shared" si="571"/>
        <v>11517.00307</v>
      </c>
      <c r="DA190" s="346">
        <f t="shared" si="571"/>
        <v>23506.89525</v>
      </c>
      <c r="DB190" s="346">
        <f t="shared" si="571"/>
        <v>17577.2809</v>
      </c>
      <c r="DC190" s="346">
        <f t="shared" si="571"/>
        <v>11235.13859</v>
      </c>
      <c r="DD190" s="346">
        <f t="shared" si="571"/>
        <v>17129.05867</v>
      </c>
      <c r="DE190" s="346">
        <f t="shared" si="571"/>
        <v>19032.95925</v>
      </c>
      <c r="DF190" s="346">
        <f t="shared" si="571"/>
        <v>21937.47968</v>
      </c>
      <c r="DG190" s="346">
        <f t="shared" si="571"/>
        <v>32743.28946</v>
      </c>
      <c r="DH190" s="346">
        <f t="shared" si="571"/>
        <v>13383.76504</v>
      </c>
      <c r="DI190" s="346">
        <f t="shared" si="571"/>
        <v>12798.65882</v>
      </c>
      <c r="DJ190" s="346">
        <f t="shared" si="571"/>
        <v>5601.109095</v>
      </c>
      <c r="DK190" s="346">
        <f t="shared" si="571"/>
        <v>18993.36078</v>
      </c>
      <c r="DL190" s="346">
        <f t="shared" si="571"/>
        <v>25875.36017</v>
      </c>
      <c r="DM190" s="346">
        <f t="shared" si="571"/>
        <v>8537.970258</v>
      </c>
      <c r="DN190" s="346">
        <f t="shared" si="571"/>
        <v>10999.55121</v>
      </c>
      <c r="DO190" s="346">
        <f t="shared" si="571"/>
        <v>28467.62546</v>
      </c>
      <c r="DP190" s="346">
        <f t="shared" si="571"/>
        <v>12752.5506</v>
      </c>
      <c r="DQ190" s="346">
        <f t="shared" si="571"/>
        <v>27584.4292</v>
      </c>
      <c r="DR190" s="346">
        <f t="shared" si="571"/>
        <v>11947.43234</v>
      </c>
      <c r="DS190" s="346">
        <f t="shared" si="571"/>
        <v>2794.058456</v>
      </c>
      <c r="DT190" s="346">
        <f t="shared" si="571"/>
        <v>2356.238149</v>
      </c>
      <c r="DU190" s="346">
        <f t="shared" si="571"/>
        <v>9252.499235</v>
      </c>
      <c r="DV190" s="346">
        <f t="shared" si="571"/>
        <v>5162.853258</v>
      </c>
      <c r="DW190" s="346">
        <f t="shared" si="571"/>
        <v>14759.39533</v>
      </c>
      <c r="DX190" s="346">
        <f t="shared" si="571"/>
        <v>2955.925279</v>
      </c>
      <c r="DY190" s="346">
        <f t="shared" si="571"/>
        <v>3002.43996</v>
      </c>
      <c r="DZ190" s="346">
        <f t="shared" si="571"/>
        <v>3402.42339</v>
      </c>
      <c r="EA190" s="346">
        <f t="shared" si="571"/>
        <v>1106.52225</v>
      </c>
      <c r="EB190" s="346">
        <f t="shared" si="571"/>
        <v>7853.869459</v>
      </c>
      <c r="EC190" s="346">
        <f t="shared" si="571"/>
        <v>1014.167931</v>
      </c>
      <c r="ED190" s="346"/>
      <c r="EE190" s="346">
        <f t="shared" ref="EE190:GP190" si="572">EE189*EE188/2</f>
        <v>26880.1416</v>
      </c>
      <c r="EF190" s="346">
        <f t="shared" si="572"/>
        <v>7137.49078</v>
      </c>
      <c r="EG190" s="346">
        <f t="shared" si="572"/>
        <v>11308.36442</v>
      </c>
      <c r="EH190" s="346">
        <f t="shared" si="572"/>
        <v>12764.4494</v>
      </c>
      <c r="EI190" s="346">
        <f t="shared" si="572"/>
        <v>14808.21145</v>
      </c>
      <c r="EJ190" s="346">
        <f t="shared" si="572"/>
        <v>15393.85814</v>
      </c>
      <c r="EK190" s="346">
        <f t="shared" si="572"/>
        <v>17792.98235</v>
      </c>
      <c r="EL190" s="346">
        <f t="shared" si="572"/>
        <v>23306.69679</v>
      </c>
      <c r="EM190" s="346">
        <f t="shared" si="572"/>
        <v>21990.13786</v>
      </c>
      <c r="EN190" s="346">
        <f t="shared" si="572"/>
        <v>87032.2672</v>
      </c>
      <c r="EO190" s="346">
        <f t="shared" si="572"/>
        <v>15032.13609</v>
      </c>
      <c r="EP190" s="346">
        <f t="shared" si="572"/>
        <v>12777.5634</v>
      </c>
      <c r="EQ190" s="346">
        <f t="shared" si="572"/>
        <v>22306.08613</v>
      </c>
      <c r="ER190" s="346">
        <f t="shared" si="572"/>
        <v>25259.15576</v>
      </c>
      <c r="ES190" s="346">
        <f t="shared" si="572"/>
        <v>28831.09343</v>
      </c>
      <c r="ET190" s="346">
        <f t="shared" si="572"/>
        <v>40454.65881</v>
      </c>
      <c r="EU190" s="346">
        <f t="shared" si="572"/>
        <v>27042.08646</v>
      </c>
      <c r="EV190" s="346">
        <f t="shared" si="572"/>
        <v>55653.7455</v>
      </c>
      <c r="EW190" s="346">
        <f t="shared" si="572"/>
        <v>39224.06449</v>
      </c>
      <c r="EX190" s="346">
        <f t="shared" si="572"/>
        <v>45623.45869</v>
      </c>
      <c r="EY190" s="346">
        <f t="shared" si="572"/>
        <v>16906.73506</v>
      </c>
      <c r="EZ190" s="346">
        <f t="shared" si="572"/>
        <v>102.8420264</v>
      </c>
      <c r="FA190" s="346">
        <f t="shared" si="572"/>
        <v>38973.01524</v>
      </c>
      <c r="FB190" s="346">
        <f t="shared" si="572"/>
        <v>30460.49892</v>
      </c>
      <c r="FC190" s="346">
        <f t="shared" si="572"/>
        <v>23899.7956</v>
      </c>
      <c r="FD190" s="346">
        <f t="shared" si="572"/>
        <v>49899.27607</v>
      </c>
      <c r="FE190" s="346">
        <f t="shared" si="572"/>
        <v>103723.6593</v>
      </c>
      <c r="FF190" s="346">
        <f t="shared" si="572"/>
        <v>27443.52044</v>
      </c>
      <c r="FG190" s="346">
        <f t="shared" si="572"/>
        <v>27339.74836</v>
      </c>
      <c r="FH190" s="346">
        <f t="shared" si="572"/>
        <v>2945.862898</v>
      </c>
      <c r="FI190" s="346">
        <f t="shared" si="572"/>
        <v>34212.42477</v>
      </c>
      <c r="FJ190" s="346">
        <f t="shared" si="572"/>
        <v>5536.318688</v>
      </c>
      <c r="FK190" s="346">
        <f t="shared" si="572"/>
        <v>57907.05212</v>
      </c>
      <c r="FL190" s="346">
        <f t="shared" si="572"/>
        <v>1113.074389</v>
      </c>
      <c r="FM190" s="346">
        <f t="shared" si="572"/>
        <v>26621.41371</v>
      </c>
      <c r="FN190" s="346">
        <f t="shared" si="572"/>
        <v>45250.54842</v>
      </c>
      <c r="FO190" s="346">
        <f t="shared" si="572"/>
        <v>34726.76241</v>
      </c>
      <c r="FP190" s="346">
        <f t="shared" si="572"/>
        <v>13614.88232</v>
      </c>
      <c r="FQ190" s="346">
        <f t="shared" si="572"/>
        <v>35104.12334</v>
      </c>
      <c r="FR190" s="346">
        <f t="shared" si="572"/>
        <v>48025.54085</v>
      </c>
      <c r="FS190" s="346">
        <f t="shared" si="572"/>
        <v>55952.89299</v>
      </c>
      <c r="FT190" s="346">
        <f t="shared" si="572"/>
        <v>65869.6467</v>
      </c>
      <c r="FU190" s="346">
        <f t="shared" si="572"/>
        <v>24004.07958</v>
      </c>
      <c r="FV190" s="346">
        <f t="shared" si="572"/>
        <v>22954.6786</v>
      </c>
      <c r="FW190" s="346">
        <f t="shared" si="572"/>
        <v>6535.921479</v>
      </c>
      <c r="FX190" s="346">
        <f t="shared" si="572"/>
        <v>39823.74267</v>
      </c>
      <c r="FY190" s="346">
        <f t="shared" si="572"/>
        <v>53314.95982</v>
      </c>
      <c r="FZ190" s="346">
        <f t="shared" si="572"/>
        <v>11249.52718</v>
      </c>
      <c r="GA190" s="346">
        <f t="shared" si="572"/>
        <v>20618.73223</v>
      </c>
      <c r="GB190" s="346">
        <f t="shared" si="572"/>
        <v>83513.69095</v>
      </c>
      <c r="GC190" s="346">
        <f t="shared" si="572"/>
        <v>33371.96761</v>
      </c>
      <c r="GD190" s="346">
        <f t="shared" si="572"/>
        <v>56875.31651</v>
      </c>
      <c r="GE190" s="346">
        <f t="shared" si="572"/>
        <v>31265.06513</v>
      </c>
      <c r="GF190" s="346">
        <f t="shared" si="572"/>
        <v>5011.871797</v>
      </c>
      <c r="GG190" s="346">
        <f t="shared" si="572"/>
        <v>6166.005977</v>
      </c>
      <c r="GH190" s="346">
        <f t="shared" si="572"/>
        <v>16596.768</v>
      </c>
      <c r="GI190" s="346">
        <f t="shared" si="572"/>
        <v>11557.74689</v>
      </c>
      <c r="GJ190" s="346">
        <f t="shared" si="572"/>
        <v>30413.97985</v>
      </c>
      <c r="GK190" s="346">
        <f t="shared" si="572"/>
        <v>6657.138482</v>
      </c>
      <c r="GL190" s="346">
        <f t="shared" si="572"/>
        <v>5027.40824</v>
      </c>
      <c r="GM190" s="346">
        <f t="shared" si="572"/>
        <v>7609.018848</v>
      </c>
      <c r="GN190" s="346">
        <f t="shared" si="572"/>
        <v>1653.544323</v>
      </c>
      <c r="GO190" s="346">
        <f t="shared" si="572"/>
        <v>11736.52066</v>
      </c>
      <c r="GP190" s="346">
        <f t="shared" si="572"/>
        <v>1636.168768</v>
      </c>
      <c r="GQ190" s="346"/>
      <c r="GR190" s="346">
        <f t="shared" ref="GR190:JC190" si="573">GR189*GR188/2</f>
        <v>56493.96176</v>
      </c>
      <c r="GS190" s="346">
        <f t="shared" si="573"/>
        <v>11815.40323</v>
      </c>
      <c r="GT190" s="346">
        <f t="shared" si="573"/>
        <v>17466.68638</v>
      </c>
      <c r="GU190" s="346">
        <f t="shared" si="573"/>
        <v>19265.82197</v>
      </c>
      <c r="GV190" s="346">
        <f t="shared" si="573"/>
        <v>24636.38713</v>
      </c>
      <c r="GW190" s="346">
        <f t="shared" si="573"/>
        <v>24750.31856</v>
      </c>
      <c r="GX190" s="346">
        <f t="shared" si="573"/>
        <v>29327.41474</v>
      </c>
      <c r="GY190" s="346">
        <f t="shared" si="573"/>
        <v>56790.54302</v>
      </c>
      <c r="GZ190" s="346">
        <f t="shared" si="573"/>
        <v>43601.93649</v>
      </c>
      <c r="HA190" s="346">
        <f t="shared" si="573"/>
        <v>290481.4102</v>
      </c>
      <c r="HB190" s="346">
        <f t="shared" si="573"/>
        <v>24435.71025</v>
      </c>
      <c r="HC190" s="346">
        <f t="shared" si="573"/>
        <v>19775.96856</v>
      </c>
      <c r="HD190" s="346">
        <f t="shared" si="573"/>
        <v>43598.73339</v>
      </c>
      <c r="HE190" s="346">
        <f t="shared" si="573"/>
        <v>40323.77429</v>
      </c>
      <c r="HF190" s="346">
        <f t="shared" si="573"/>
        <v>47411.06092</v>
      </c>
      <c r="HG190" s="346">
        <f t="shared" si="573"/>
        <v>74391.94698</v>
      </c>
      <c r="HH190" s="346">
        <f t="shared" si="573"/>
        <v>45308.17991</v>
      </c>
      <c r="HI190" s="346">
        <f t="shared" si="573"/>
        <v>176700.8835</v>
      </c>
      <c r="HJ190" s="346">
        <f t="shared" si="573"/>
        <v>83501.54385</v>
      </c>
      <c r="HK190" s="346">
        <f t="shared" si="573"/>
        <v>113979.8771</v>
      </c>
      <c r="HL190" s="346">
        <f t="shared" si="573"/>
        <v>20594.79035</v>
      </c>
      <c r="HM190" s="346">
        <f t="shared" si="573"/>
        <v>123.77651</v>
      </c>
      <c r="HN190" s="346">
        <f t="shared" si="573"/>
        <v>78407.88794</v>
      </c>
      <c r="HO190" s="346">
        <f t="shared" si="573"/>
        <v>58440.73468</v>
      </c>
      <c r="HP190" s="346">
        <f t="shared" si="573"/>
        <v>46901.59416</v>
      </c>
      <c r="HQ190" s="346">
        <f t="shared" si="573"/>
        <v>122214.8782</v>
      </c>
      <c r="HR190" s="346">
        <f t="shared" si="573"/>
        <v>416283.7729</v>
      </c>
      <c r="HS190" s="346">
        <f t="shared" si="573"/>
        <v>57669.01948</v>
      </c>
      <c r="HT190" s="346">
        <f t="shared" si="573"/>
        <v>53059.66634</v>
      </c>
      <c r="HU190" s="346">
        <f t="shared" si="573"/>
        <v>10576.03691</v>
      </c>
      <c r="HV190" s="346">
        <f t="shared" si="573"/>
        <v>61345.34094</v>
      </c>
      <c r="HW190" s="346">
        <f t="shared" si="573"/>
        <v>6700.168464</v>
      </c>
      <c r="HX190" s="346">
        <f t="shared" si="573"/>
        <v>110431.8832</v>
      </c>
      <c r="HY190" s="346">
        <f t="shared" si="573"/>
        <v>2239.339487</v>
      </c>
      <c r="HZ190" s="346">
        <f t="shared" si="573"/>
        <v>61535.07677</v>
      </c>
      <c r="IA190" s="346">
        <f t="shared" si="573"/>
        <v>87106.87271</v>
      </c>
      <c r="IB190" s="346">
        <f t="shared" si="573"/>
        <v>68608.33792</v>
      </c>
      <c r="IC190" s="346">
        <f t="shared" si="573"/>
        <v>16498.68571</v>
      </c>
      <c r="ID190" s="346">
        <f t="shared" si="573"/>
        <v>71942.04302</v>
      </c>
      <c r="IE190" s="346">
        <f t="shared" si="573"/>
        <v>121182.0266</v>
      </c>
      <c r="IF190" s="346">
        <f t="shared" si="573"/>
        <v>142711.2995</v>
      </c>
      <c r="IG190" s="346">
        <f t="shared" si="573"/>
        <v>132509.9105</v>
      </c>
      <c r="IH190" s="346">
        <f t="shared" si="573"/>
        <v>43051.84937</v>
      </c>
      <c r="II190" s="346">
        <f t="shared" si="573"/>
        <v>41169.72543</v>
      </c>
      <c r="IJ190" s="346">
        <f t="shared" si="573"/>
        <v>7626.751926</v>
      </c>
      <c r="IK190" s="346">
        <f t="shared" si="573"/>
        <v>83499.20264</v>
      </c>
      <c r="IL190" s="346">
        <f t="shared" si="573"/>
        <v>109852.9614</v>
      </c>
      <c r="IM190" s="346">
        <f t="shared" si="573"/>
        <v>14822.24205</v>
      </c>
      <c r="IN190" s="346">
        <f t="shared" si="573"/>
        <v>38649.95129</v>
      </c>
      <c r="IO190" s="346">
        <f t="shared" si="573"/>
        <v>244998.8878</v>
      </c>
      <c r="IP190" s="346">
        <f t="shared" si="573"/>
        <v>87330.62563</v>
      </c>
      <c r="IQ190" s="346">
        <f t="shared" si="573"/>
        <v>117269.116</v>
      </c>
      <c r="IR190" s="346">
        <f t="shared" si="573"/>
        <v>81817.10262</v>
      </c>
      <c r="IS190" s="346">
        <f t="shared" si="573"/>
        <v>8990.097849</v>
      </c>
      <c r="IT190" s="346">
        <f t="shared" si="573"/>
        <v>16135.73302</v>
      </c>
      <c r="IU190" s="346">
        <f t="shared" si="573"/>
        <v>29770.62749</v>
      </c>
      <c r="IV190" s="346">
        <f t="shared" si="573"/>
        <v>25873.58317</v>
      </c>
      <c r="IW190" s="346">
        <f t="shared" si="573"/>
        <v>62672.63323</v>
      </c>
      <c r="IX190" s="346">
        <f t="shared" si="573"/>
        <v>14992.7649</v>
      </c>
      <c r="IY190" s="346">
        <f t="shared" si="573"/>
        <v>8418.09793</v>
      </c>
      <c r="IZ190" s="346">
        <f t="shared" si="573"/>
        <v>17016.4501</v>
      </c>
      <c r="JA190" s="346">
        <f t="shared" si="573"/>
        <v>2470.993084</v>
      </c>
      <c r="JB190" s="346">
        <f t="shared" si="573"/>
        <v>17538.6054</v>
      </c>
      <c r="JC190" s="346">
        <f t="shared" si="573"/>
        <v>2639.649861</v>
      </c>
      <c r="JD190" s="346"/>
      <c r="JE190" s="346">
        <f t="shared" ref="JE190:LP190" si="574">JE189*JE188/2</f>
        <v>118733.2925</v>
      </c>
      <c r="JF190" s="346">
        <f t="shared" si="574"/>
        <v>19559.22015</v>
      </c>
      <c r="JG190" s="346">
        <f t="shared" si="574"/>
        <v>26978.71432</v>
      </c>
      <c r="JH190" s="346">
        <f t="shared" si="574"/>
        <v>29078.56694</v>
      </c>
      <c r="JI190" s="346">
        <f t="shared" si="574"/>
        <v>40987.50027</v>
      </c>
      <c r="JJ190" s="346">
        <f t="shared" si="574"/>
        <v>39793.68026</v>
      </c>
      <c r="JK190" s="346">
        <f t="shared" si="574"/>
        <v>48339.12823</v>
      </c>
      <c r="JL190" s="346">
        <f t="shared" si="574"/>
        <v>138379.3596</v>
      </c>
      <c r="JM190" s="346">
        <f t="shared" si="574"/>
        <v>86453.70382</v>
      </c>
      <c r="JN190" s="346">
        <f t="shared" si="574"/>
        <v>969519.1494</v>
      </c>
      <c r="JO190" s="346">
        <f t="shared" si="574"/>
        <v>39721.82872</v>
      </c>
      <c r="JP190" s="346">
        <f t="shared" si="574"/>
        <v>30607.47344</v>
      </c>
      <c r="JQ190" s="346">
        <f t="shared" si="574"/>
        <v>85216.6329</v>
      </c>
      <c r="JR190" s="346">
        <f t="shared" si="574"/>
        <v>64372.96591</v>
      </c>
      <c r="JS190" s="346">
        <f t="shared" si="574"/>
        <v>77964.73979</v>
      </c>
      <c r="JT190" s="346">
        <f t="shared" si="574"/>
        <v>136799.1212</v>
      </c>
      <c r="JU190" s="346">
        <f t="shared" si="574"/>
        <v>75912.45481</v>
      </c>
      <c r="JV190" s="346">
        <f t="shared" si="574"/>
        <v>561026.0721</v>
      </c>
      <c r="JW190" s="346">
        <f t="shared" si="574"/>
        <v>177760.9719</v>
      </c>
      <c r="JX190" s="346">
        <f t="shared" si="574"/>
        <v>284752.9049</v>
      </c>
      <c r="JY190" s="346">
        <f t="shared" si="574"/>
        <v>25087.3624</v>
      </c>
      <c r="JZ190" s="346">
        <f t="shared" si="574"/>
        <v>148.9724091</v>
      </c>
      <c r="KA190" s="346">
        <f t="shared" si="574"/>
        <v>157744.9641</v>
      </c>
      <c r="KB190" s="346">
        <f t="shared" si="574"/>
        <v>112122.8998</v>
      </c>
      <c r="KC190" s="346">
        <f t="shared" si="574"/>
        <v>92040.93507</v>
      </c>
      <c r="KD190" s="346">
        <f t="shared" si="574"/>
        <v>299332.528</v>
      </c>
      <c r="KE190" s="346">
        <f t="shared" si="574"/>
        <v>1670710.239</v>
      </c>
      <c r="KF190" s="346">
        <f t="shared" si="574"/>
        <v>121184.0083</v>
      </c>
      <c r="KG190" s="346">
        <f t="shared" si="574"/>
        <v>102975.6439</v>
      </c>
      <c r="KH190" s="346">
        <f t="shared" si="574"/>
        <v>37969.36943</v>
      </c>
      <c r="KI190" s="346">
        <f t="shared" si="574"/>
        <v>109996.6132</v>
      </c>
      <c r="KJ190" s="346">
        <f t="shared" si="574"/>
        <v>8108.683761</v>
      </c>
      <c r="KK190" s="346">
        <f t="shared" si="574"/>
        <v>210599.5794</v>
      </c>
      <c r="KL190" s="346">
        <f t="shared" si="574"/>
        <v>4505.216711</v>
      </c>
      <c r="KM190" s="346">
        <f t="shared" si="574"/>
        <v>142237.5879</v>
      </c>
      <c r="KN190" s="346">
        <f t="shared" si="574"/>
        <v>167679.8964</v>
      </c>
      <c r="KO190" s="346">
        <f t="shared" si="574"/>
        <v>135546.8724</v>
      </c>
      <c r="KP190" s="346">
        <f t="shared" si="574"/>
        <v>19993.31494</v>
      </c>
      <c r="KQ190" s="346">
        <f t="shared" si="574"/>
        <v>147437.3111</v>
      </c>
      <c r="KR190" s="346">
        <f t="shared" si="574"/>
        <v>305776.537</v>
      </c>
      <c r="KS190" s="346">
        <f t="shared" si="574"/>
        <v>363993.9587</v>
      </c>
      <c r="KT190" s="346">
        <f t="shared" si="574"/>
        <v>266570.0707</v>
      </c>
      <c r="KU190" s="346">
        <f t="shared" si="574"/>
        <v>77214.44717</v>
      </c>
      <c r="KV190" s="346">
        <f t="shared" si="574"/>
        <v>73838.81612</v>
      </c>
      <c r="KW190" s="346">
        <f t="shared" si="574"/>
        <v>8899.639496</v>
      </c>
      <c r="KX190" s="346">
        <f t="shared" si="574"/>
        <v>175074.3746</v>
      </c>
      <c r="KY190" s="346">
        <f t="shared" si="574"/>
        <v>226346.8483</v>
      </c>
      <c r="KZ190" s="346">
        <f t="shared" si="574"/>
        <v>19529.6083</v>
      </c>
      <c r="LA190" s="346">
        <f t="shared" si="574"/>
        <v>72449.59188</v>
      </c>
      <c r="LB190" s="346">
        <f t="shared" si="574"/>
        <v>718737.9019</v>
      </c>
      <c r="LC190" s="346">
        <f t="shared" si="574"/>
        <v>228534.2675</v>
      </c>
      <c r="LD190" s="346">
        <f t="shared" si="574"/>
        <v>241792.8623</v>
      </c>
      <c r="LE190" s="346">
        <f t="shared" si="574"/>
        <v>214106.0079</v>
      </c>
      <c r="LF190" s="346">
        <f t="shared" si="574"/>
        <v>16126.08275</v>
      </c>
      <c r="LG190" s="346">
        <f t="shared" si="574"/>
        <v>42225.36939</v>
      </c>
      <c r="LH190" s="346">
        <f t="shared" si="574"/>
        <v>53401.37677</v>
      </c>
      <c r="LI190" s="346">
        <f t="shared" si="574"/>
        <v>57921.52333</v>
      </c>
      <c r="LJ190" s="346">
        <f t="shared" si="574"/>
        <v>129146.497</v>
      </c>
      <c r="LK190" s="346">
        <f t="shared" si="574"/>
        <v>33765.70878</v>
      </c>
      <c r="LL190" s="346">
        <f t="shared" si="574"/>
        <v>14095.60739</v>
      </c>
      <c r="LM190" s="346">
        <f t="shared" si="574"/>
        <v>38054.78469</v>
      </c>
      <c r="LN190" s="346">
        <f t="shared" si="574"/>
        <v>3692.557094</v>
      </c>
      <c r="LO190" s="346">
        <f t="shared" si="574"/>
        <v>26209.01783</v>
      </c>
      <c r="LP190" s="346">
        <f t="shared" si="574"/>
        <v>4258.577431</v>
      </c>
    </row>
    <row r="191">
      <c r="A191" s="331" t="str">
        <f t="shared" ref="A191:A233" si="575">A133</f>
        <v>06-2022</v>
      </c>
      <c r="B191" s="338"/>
      <c r="C191" s="338"/>
      <c r="D191" s="347"/>
      <c r="E191" s="346"/>
    </row>
    <row r="192">
      <c r="A192" s="331" t="str">
        <f t="shared" si="575"/>
        <v>09-2022</v>
      </c>
      <c r="B192" s="346">
        <f t="shared" ref="B192:B233" si="581">sum(E192:JB192)</f>
        <v>233041.6939</v>
      </c>
      <c r="C192" s="346"/>
      <c r="E192" s="342">
        <f t="shared" ref="E192:BP192" si="576">if(or(and($A192-E$186&gt;0,$A192-E$187&lt;=0,month($A192)=month(E$186)),and($A192-E$186&gt;=0,$A192-E$187&lt;=0,month(edate($A192,6))=month(E$186))),E$190,0)</f>
        <v>0</v>
      </c>
      <c r="F192" s="342">
        <f t="shared" si="576"/>
        <v>0</v>
      </c>
      <c r="G192" s="342">
        <f t="shared" si="576"/>
        <v>0</v>
      </c>
      <c r="H192" s="342">
        <f t="shared" si="576"/>
        <v>5603.13611</v>
      </c>
      <c r="I192" s="342">
        <f t="shared" si="576"/>
        <v>5350</v>
      </c>
      <c r="J192" s="342">
        <f t="shared" si="576"/>
        <v>0</v>
      </c>
      <c r="K192" s="342">
        <f t="shared" si="576"/>
        <v>6549.35727</v>
      </c>
      <c r="L192" s="342">
        <f t="shared" si="576"/>
        <v>3925.4562</v>
      </c>
      <c r="M192" s="342">
        <f t="shared" si="576"/>
        <v>5593.35392</v>
      </c>
      <c r="N192" s="342">
        <f t="shared" si="576"/>
        <v>0</v>
      </c>
      <c r="O192" s="342">
        <f t="shared" si="576"/>
        <v>0</v>
      </c>
      <c r="P192" s="342">
        <f t="shared" si="576"/>
        <v>0</v>
      </c>
      <c r="Q192" s="342">
        <f t="shared" si="576"/>
        <v>5838.7836</v>
      </c>
      <c r="R192" s="342">
        <f t="shared" si="576"/>
        <v>9911.380355</v>
      </c>
      <c r="S192" s="342">
        <f t="shared" si="576"/>
        <v>0</v>
      </c>
      <c r="T192" s="342">
        <f t="shared" si="576"/>
        <v>11963.3767</v>
      </c>
      <c r="U192" s="342">
        <f t="shared" si="576"/>
        <v>9633.12861</v>
      </c>
      <c r="V192" s="342">
        <f t="shared" si="576"/>
        <v>0</v>
      </c>
      <c r="W192" s="342">
        <f t="shared" si="576"/>
        <v>8655.033888</v>
      </c>
      <c r="X192" s="342">
        <f t="shared" si="576"/>
        <v>0</v>
      </c>
      <c r="Y192" s="342">
        <f t="shared" si="576"/>
        <v>0</v>
      </c>
      <c r="Z192" s="342">
        <f t="shared" si="576"/>
        <v>0</v>
      </c>
      <c r="AA192" s="342">
        <f t="shared" si="576"/>
        <v>9628.80765</v>
      </c>
      <c r="AB192" s="342">
        <f t="shared" si="576"/>
        <v>0</v>
      </c>
      <c r="AC192" s="342">
        <f t="shared" si="576"/>
        <v>6205.936838</v>
      </c>
      <c r="AD192" s="342">
        <f t="shared" si="576"/>
        <v>8318.29995</v>
      </c>
      <c r="AE192" s="342">
        <f t="shared" si="576"/>
        <v>6439.535258</v>
      </c>
      <c r="AF192" s="342">
        <f t="shared" si="576"/>
        <v>0</v>
      </c>
      <c r="AG192" s="342">
        <f t="shared" si="576"/>
        <v>7258.6275</v>
      </c>
      <c r="AH192" s="342">
        <f t="shared" si="576"/>
        <v>0</v>
      </c>
      <c r="AI192" s="342">
        <f t="shared" si="576"/>
        <v>10641.14589</v>
      </c>
      <c r="AJ192" s="342">
        <f t="shared" si="576"/>
        <v>0</v>
      </c>
      <c r="AK192" s="342">
        <f t="shared" si="576"/>
        <v>0</v>
      </c>
      <c r="AL192" s="342">
        <f t="shared" si="576"/>
        <v>275</v>
      </c>
      <c r="AM192" s="342">
        <f t="shared" si="576"/>
        <v>4982.50623</v>
      </c>
      <c r="AN192" s="342">
        <f t="shared" si="576"/>
        <v>0</v>
      </c>
      <c r="AO192" s="342">
        <f t="shared" si="576"/>
        <v>0</v>
      </c>
      <c r="AP192" s="342">
        <f t="shared" si="576"/>
        <v>9271.35</v>
      </c>
      <c r="AQ192" s="342">
        <f t="shared" si="576"/>
        <v>8358.125</v>
      </c>
      <c r="AR192" s="342">
        <f t="shared" si="576"/>
        <v>0</v>
      </c>
      <c r="AS192" s="342">
        <f t="shared" si="576"/>
        <v>8601.039</v>
      </c>
      <c r="AT192" s="342">
        <f t="shared" si="576"/>
        <v>16276.43473</v>
      </c>
      <c r="AU192" s="342">
        <f t="shared" si="576"/>
        <v>7462.28015</v>
      </c>
      <c r="AV192" s="342">
        <f t="shared" si="576"/>
        <v>0</v>
      </c>
      <c r="AW192" s="342">
        <f t="shared" si="576"/>
        <v>0</v>
      </c>
      <c r="AX192" s="342">
        <f t="shared" si="576"/>
        <v>0</v>
      </c>
      <c r="AY192" s="342">
        <f t="shared" si="576"/>
        <v>12558.09375</v>
      </c>
      <c r="AZ192" s="342">
        <f t="shared" si="576"/>
        <v>0</v>
      </c>
      <c r="BA192" s="342">
        <f t="shared" si="576"/>
        <v>0</v>
      </c>
      <c r="BB192" s="342">
        <f t="shared" si="576"/>
        <v>9703.8664</v>
      </c>
      <c r="BC192" s="342">
        <f t="shared" si="576"/>
        <v>0</v>
      </c>
      <c r="BD192" s="342">
        <f t="shared" si="576"/>
        <v>13378.4</v>
      </c>
      <c r="BE192" s="342">
        <f t="shared" si="576"/>
        <v>0</v>
      </c>
      <c r="BF192" s="342">
        <f t="shared" si="576"/>
        <v>1557.6541</v>
      </c>
      <c r="BG192" s="342">
        <f t="shared" si="576"/>
        <v>0</v>
      </c>
      <c r="BH192" s="342">
        <f t="shared" si="576"/>
        <v>5158.157425</v>
      </c>
      <c r="BI192" s="342">
        <f t="shared" si="576"/>
        <v>2306.25</v>
      </c>
      <c r="BJ192" s="342">
        <f t="shared" si="576"/>
        <v>7162.4875</v>
      </c>
      <c r="BK192" s="342">
        <f t="shared" si="576"/>
        <v>1312.5</v>
      </c>
      <c r="BL192" s="342">
        <f t="shared" si="576"/>
        <v>1793.1</v>
      </c>
      <c r="BM192" s="342">
        <f t="shared" si="576"/>
        <v>0</v>
      </c>
      <c r="BN192" s="342">
        <f t="shared" si="576"/>
        <v>740.464875</v>
      </c>
      <c r="BO192" s="342">
        <f t="shared" si="576"/>
        <v>0</v>
      </c>
      <c r="BP192" s="342">
        <f t="shared" si="576"/>
        <v>628.625</v>
      </c>
      <c r="BQ192" s="342"/>
      <c r="BR192" s="342">
        <f t="shared" ref="BR192:EC192" si="577">if(or(and($A192-BR$186&gt;0,$A192-BR$187&lt;=0,month($A192)=month(BR$186)),and($A192-BR$186&gt;=0,$A192-BR$187&lt;=0,month(edate($A192,6))=month(BR$186))),BR$190,0)</f>
        <v>0</v>
      </c>
      <c r="BS192" s="342">
        <f t="shared" si="577"/>
        <v>0</v>
      </c>
      <c r="BT192" s="342">
        <f t="shared" si="577"/>
        <v>0</v>
      </c>
      <c r="BU192" s="342">
        <f t="shared" si="577"/>
        <v>0</v>
      </c>
      <c r="BV192" s="342">
        <f t="shared" si="577"/>
        <v>0</v>
      </c>
      <c r="BW192" s="342">
        <f t="shared" si="577"/>
        <v>0</v>
      </c>
      <c r="BX192" s="342">
        <f t="shared" si="577"/>
        <v>0</v>
      </c>
      <c r="BY192" s="342">
        <f t="shared" si="577"/>
        <v>0</v>
      </c>
      <c r="BZ192" s="342">
        <f t="shared" si="577"/>
        <v>0</v>
      </c>
      <c r="CA192" s="342">
        <f t="shared" si="577"/>
        <v>0</v>
      </c>
      <c r="CB192" s="342">
        <f t="shared" si="577"/>
        <v>0</v>
      </c>
      <c r="CC192" s="342">
        <f t="shared" si="577"/>
        <v>0</v>
      </c>
      <c r="CD192" s="342">
        <f t="shared" si="577"/>
        <v>0</v>
      </c>
      <c r="CE192" s="342">
        <f t="shared" si="577"/>
        <v>0</v>
      </c>
      <c r="CF192" s="342">
        <f t="shared" si="577"/>
        <v>0</v>
      </c>
      <c r="CG192" s="342">
        <f t="shared" si="577"/>
        <v>0</v>
      </c>
      <c r="CH192" s="342">
        <f t="shared" si="577"/>
        <v>0</v>
      </c>
      <c r="CI192" s="342">
        <f t="shared" si="577"/>
        <v>0</v>
      </c>
      <c r="CJ192" s="342">
        <f t="shared" si="577"/>
        <v>0</v>
      </c>
      <c r="CK192" s="342">
        <f t="shared" si="577"/>
        <v>0</v>
      </c>
      <c r="CL192" s="342">
        <f t="shared" si="577"/>
        <v>0</v>
      </c>
      <c r="CM192" s="342">
        <f t="shared" si="577"/>
        <v>0</v>
      </c>
      <c r="CN192" s="342">
        <f t="shared" si="577"/>
        <v>0</v>
      </c>
      <c r="CO192" s="342">
        <f t="shared" si="577"/>
        <v>0</v>
      </c>
      <c r="CP192" s="342">
        <f t="shared" si="577"/>
        <v>0</v>
      </c>
      <c r="CQ192" s="342">
        <f t="shared" si="577"/>
        <v>0</v>
      </c>
      <c r="CR192" s="342">
        <f t="shared" si="577"/>
        <v>0</v>
      </c>
      <c r="CS192" s="342">
        <f t="shared" si="577"/>
        <v>0</v>
      </c>
      <c r="CT192" s="342">
        <f t="shared" si="577"/>
        <v>0</v>
      </c>
      <c r="CU192" s="342">
        <f t="shared" si="577"/>
        <v>0</v>
      </c>
      <c r="CV192" s="342">
        <f t="shared" si="577"/>
        <v>0</v>
      </c>
      <c r="CW192" s="342">
        <f t="shared" si="577"/>
        <v>0</v>
      </c>
      <c r="CX192" s="342">
        <f t="shared" si="577"/>
        <v>0</v>
      </c>
      <c r="CY192" s="342">
        <f t="shared" si="577"/>
        <v>0</v>
      </c>
      <c r="CZ192" s="342">
        <f t="shared" si="577"/>
        <v>0</v>
      </c>
      <c r="DA192" s="342">
        <f t="shared" si="577"/>
        <v>0</v>
      </c>
      <c r="DB192" s="342">
        <f t="shared" si="577"/>
        <v>0</v>
      </c>
      <c r="DC192" s="342">
        <f t="shared" si="577"/>
        <v>0</v>
      </c>
      <c r="DD192" s="342">
        <f t="shared" si="577"/>
        <v>0</v>
      </c>
      <c r="DE192" s="342">
        <f t="shared" si="577"/>
        <v>0</v>
      </c>
      <c r="DF192" s="342">
        <f t="shared" si="577"/>
        <v>0</v>
      </c>
      <c r="DG192" s="342">
        <f t="shared" si="577"/>
        <v>0</v>
      </c>
      <c r="DH192" s="342">
        <f t="shared" si="577"/>
        <v>0</v>
      </c>
      <c r="DI192" s="342">
        <f t="shared" si="577"/>
        <v>0</v>
      </c>
      <c r="DJ192" s="342">
        <f t="shared" si="577"/>
        <v>0</v>
      </c>
      <c r="DK192" s="342">
        <f t="shared" si="577"/>
        <v>0</v>
      </c>
      <c r="DL192" s="342">
        <f t="shared" si="577"/>
        <v>0</v>
      </c>
      <c r="DM192" s="342">
        <f t="shared" si="577"/>
        <v>0</v>
      </c>
      <c r="DN192" s="342">
        <f t="shared" si="577"/>
        <v>0</v>
      </c>
      <c r="DO192" s="342">
        <f t="shared" si="577"/>
        <v>0</v>
      </c>
      <c r="DP192" s="342">
        <f t="shared" si="577"/>
        <v>0</v>
      </c>
      <c r="DQ192" s="342">
        <f t="shared" si="577"/>
        <v>0</v>
      </c>
      <c r="DR192" s="342">
        <f t="shared" si="577"/>
        <v>0</v>
      </c>
      <c r="DS192" s="342">
        <f t="shared" si="577"/>
        <v>0</v>
      </c>
      <c r="DT192" s="342">
        <f t="shared" si="577"/>
        <v>0</v>
      </c>
      <c r="DU192" s="342">
        <f t="shared" si="577"/>
        <v>0</v>
      </c>
      <c r="DV192" s="342">
        <f t="shared" si="577"/>
        <v>0</v>
      </c>
      <c r="DW192" s="342">
        <f t="shared" si="577"/>
        <v>0</v>
      </c>
      <c r="DX192" s="342">
        <f t="shared" si="577"/>
        <v>0</v>
      </c>
      <c r="DY192" s="342">
        <f t="shared" si="577"/>
        <v>0</v>
      </c>
      <c r="DZ192" s="342">
        <f t="shared" si="577"/>
        <v>0</v>
      </c>
      <c r="EA192" s="342">
        <f t="shared" si="577"/>
        <v>0</v>
      </c>
      <c r="EB192" s="342">
        <f t="shared" si="577"/>
        <v>0</v>
      </c>
      <c r="EC192" s="342">
        <f t="shared" si="577"/>
        <v>0</v>
      </c>
      <c r="ED192" s="342"/>
      <c r="EE192" s="342">
        <f t="shared" ref="EE192:GP192" si="578">if(or(and($A192-EE$186&gt;0,$A192-EE$187&lt;=0,month($A192)=month(EE$186)),and($A192-EE$186&gt;=0,$A192-EE$187&lt;=0,month(edate($A192,6))=month(EE$186))),EE$190,0)</f>
        <v>0</v>
      </c>
      <c r="EF192" s="342">
        <f t="shared" si="578"/>
        <v>0</v>
      </c>
      <c r="EG192" s="342">
        <f t="shared" si="578"/>
        <v>0</v>
      </c>
      <c r="EH192" s="342">
        <f t="shared" si="578"/>
        <v>0</v>
      </c>
      <c r="EI192" s="342">
        <f t="shared" si="578"/>
        <v>0</v>
      </c>
      <c r="EJ192" s="342">
        <f t="shared" si="578"/>
        <v>0</v>
      </c>
      <c r="EK192" s="342">
        <f t="shared" si="578"/>
        <v>0</v>
      </c>
      <c r="EL192" s="342">
        <f t="shared" si="578"/>
        <v>0</v>
      </c>
      <c r="EM192" s="342">
        <f t="shared" si="578"/>
        <v>0</v>
      </c>
      <c r="EN192" s="342">
        <f t="shared" si="578"/>
        <v>0</v>
      </c>
      <c r="EO192" s="342">
        <f t="shared" si="578"/>
        <v>0</v>
      </c>
      <c r="EP192" s="342">
        <f t="shared" si="578"/>
        <v>0</v>
      </c>
      <c r="EQ192" s="342">
        <f t="shared" si="578"/>
        <v>0</v>
      </c>
      <c r="ER192" s="342">
        <f t="shared" si="578"/>
        <v>0</v>
      </c>
      <c r="ES192" s="342">
        <f t="shared" si="578"/>
        <v>0</v>
      </c>
      <c r="ET192" s="342">
        <f t="shared" si="578"/>
        <v>0</v>
      </c>
      <c r="EU192" s="342">
        <f t="shared" si="578"/>
        <v>0</v>
      </c>
      <c r="EV192" s="342">
        <f t="shared" si="578"/>
        <v>0</v>
      </c>
      <c r="EW192" s="342">
        <f t="shared" si="578"/>
        <v>0</v>
      </c>
      <c r="EX192" s="342">
        <f t="shared" si="578"/>
        <v>0</v>
      </c>
      <c r="EY192" s="342">
        <f t="shared" si="578"/>
        <v>0</v>
      </c>
      <c r="EZ192" s="342">
        <f t="shared" si="578"/>
        <v>0</v>
      </c>
      <c r="FA192" s="342">
        <f t="shared" si="578"/>
        <v>0</v>
      </c>
      <c r="FB192" s="342">
        <f t="shared" si="578"/>
        <v>0</v>
      </c>
      <c r="FC192" s="342">
        <f t="shared" si="578"/>
        <v>0</v>
      </c>
      <c r="FD192" s="342">
        <f t="shared" si="578"/>
        <v>0</v>
      </c>
      <c r="FE192" s="342">
        <f t="shared" si="578"/>
        <v>0</v>
      </c>
      <c r="FF192" s="342">
        <f t="shared" si="578"/>
        <v>0</v>
      </c>
      <c r="FG192" s="342">
        <f t="shared" si="578"/>
        <v>0</v>
      </c>
      <c r="FH192" s="342">
        <f t="shared" si="578"/>
        <v>0</v>
      </c>
      <c r="FI192" s="342">
        <f t="shared" si="578"/>
        <v>0</v>
      </c>
      <c r="FJ192" s="342">
        <f t="shared" si="578"/>
        <v>0</v>
      </c>
      <c r="FK192" s="342">
        <f t="shared" si="578"/>
        <v>0</v>
      </c>
      <c r="FL192" s="342">
        <f t="shared" si="578"/>
        <v>0</v>
      </c>
      <c r="FM192" s="342">
        <f t="shared" si="578"/>
        <v>0</v>
      </c>
      <c r="FN192" s="342">
        <f t="shared" si="578"/>
        <v>0</v>
      </c>
      <c r="FO192" s="342">
        <f t="shared" si="578"/>
        <v>0</v>
      </c>
      <c r="FP192" s="342">
        <f t="shared" si="578"/>
        <v>0</v>
      </c>
      <c r="FQ192" s="342">
        <f t="shared" si="578"/>
        <v>0</v>
      </c>
      <c r="FR192" s="342">
        <f t="shared" si="578"/>
        <v>0</v>
      </c>
      <c r="FS192" s="342">
        <f t="shared" si="578"/>
        <v>0</v>
      </c>
      <c r="FT192" s="342">
        <f t="shared" si="578"/>
        <v>0</v>
      </c>
      <c r="FU192" s="342">
        <f t="shared" si="578"/>
        <v>0</v>
      </c>
      <c r="FV192" s="342">
        <f t="shared" si="578"/>
        <v>0</v>
      </c>
      <c r="FW192" s="342">
        <f t="shared" si="578"/>
        <v>0</v>
      </c>
      <c r="FX192" s="342">
        <f t="shared" si="578"/>
        <v>0</v>
      </c>
      <c r="FY192" s="342">
        <f t="shared" si="578"/>
        <v>0</v>
      </c>
      <c r="FZ192" s="342">
        <f t="shared" si="578"/>
        <v>0</v>
      </c>
      <c r="GA192" s="342">
        <f t="shared" si="578"/>
        <v>0</v>
      </c>
      <c r="GB192" s="342">
        <f t="shared" si="578"/>
        <v>0</v>
      </c>
      <c r="GC192" s="342">
        <f t="shared" si="578"/>
        <v>0</v>
      </c>
      <c r="GD192" s="342">
        <f t="shared" si="578"/>
        <v>0</v>
      </c>
      <c r="GE192" s="342">
        <f t="shared" si="578"/>
        <v>0</v>
      </c>
      <c r="GF192" s="342">
        <f t="shared" si="578"/>
        <v>0</v>
      </c>
      <c r="GG192" s="342">
        <f t="shared" si="578"/>
        <v>0</v>
      </c>
      <c r="GH192" s="342">
        <f t="shared" si="578"/>
        <v>0</v>
      </c>
      <c r="GI192" s="342">
        <f t="shared" si="578"/>
        <v>0</v>
      </c>
      <c r="GJ192" s="342">
        <f t="shared" si="578"/>
        <v>0</v>
      </c>
      <c r="GK192" s="342">
        <f t="shared" si="578"/>
        <v>0</v>
      </c>
      <c r="GL192" s="342">
        <f t="shared" si="578"/>
        <v>0</v>
      </c>
      <c r="GM192" s="342">
        <f t="shared" si="578"/>
        <v>0</v>
      </c>
      <c r="GN192" s="342">
        <f t="shared" si="578"/>
        <v>0</v>
      </c>
      <c r="GO192" s="342">
        <f t="shared" si="578"/>
        <v>0</v>
      </c>
      <c r="GP192" s="342">
        <f t="shared" si="578"/>
        <v>0</v>
      </c>
      <c r="GQ192" s="342"/>
      <c r="GR192" s="342">
        <f t="shared" ref="GR192:JC192" si="579">if(or(and($A192-GR$186&gt;0,$A192-GR$187&lt;=0,month($A192)=month(GR$186)),and($A192-GR$186&gt;=0,$A192-GR$187&lt;=0,month(edate($A192,6))=month(GR$186))),GR$190,0)</f>
        <v>0</v>
      </c>
      <c r="GS192" s="342">
        <f t="shared" si="579"/>
        <v>0</v>
      </c>
      <c r="GT192" s="342">
        <f t="shared" si="579"/>
        <v>0</v>
      </c>
      <c r="GU192" s="342">
        <f t="shared" si="579"/>
        <v>0</v>
      </c>
      <c r="GV192" s="342">
        <f t="shared" si="579"/>
        <v>0</v>
      </c>
      <c r="GW192" s="342">
        <f t="shared" si="579"/>
        <v>0</v>
      </c>
      <c r="GX192" s="342">
        <f t="shared" si="579"/>
        <v>0</v>
      </c>
      <c r="GY192" s="342">
        <f t="shared" si="579"/>
        <v>0</v>
      </c>
      <c r="GZ192" s="342">
        <f t="shared" si="579"/>
        <v>0</v>
      </c>
      <c r="HA192" s="342">
        <f t="shared" si="579"/>
        <v>0</v>
      </c>
      <c r="HB192" s="342">
        <f t="shared" si="579"/>
        <v>0</v>
      </c>
      <c r="HC192" s="342">
        <f t="shared" si="579"/>
        <v>0</v>
      </c>
      <c r="HD192" s="342">
        <f t="shared" si="579"/>
        <v>0</v>
      </c>
      <c r="HE192" s="342">
        <f t="shared" si="579"/>
        <v>0</v>
      </c>
      <c r="HF192" s="342">
        <f t="shared" si="579"/>
        <v>0</v>
      </c>
      <c r="HG192" s="342">
        <f t="shared" si="579"/>
        <v>0</v>
      </c>
      <c r="HH192" s="342">
        <f t="shared" si="579"/>
        <v>0</v>
      </c>
      <c r="HI192" s="342">
        <f t="shared" si="579"/>
        <v>0</v>
      </c>
      <c r="HJ192" s="342">
        <f t="shared" si="579"/>
        <v>0</v>
      </c>
      <c r="HK192" s="342">
        <f t="shared" si="579"/>
        <v>0</v>
      </c>
      <c r="HL192" s="342">
        <f t="shared" si="579"/>
        <v>0</v>
      </c>
      <c r="HM192" s="342">
        <f t="shared" si="579"/>
        <v>0</v>
      </c>
      <c r="HN192" s="342">
        <f t="shared" si="579"/>
        <v>0</v>
      </c>
      <c r="HO192" s="342">
        <f t="shared" si="579"/>
        <v>0</v>
      </c>
      <c r="HP192" s="342">
        <f t="shared" si="579"/>
        <v>0</v>
      </c>
      <c r="HQ192" s="342">
        <f t="shared" si="579"/>
        <v>0</v>
      </c>
      <c r="HR192" s="342">
        <f t="shared" si="579"/>
        <v>0</v>
      </c>
      <c r="HS192" s="342">
        <f t="shared" si="579"/>
        <v>0</v>
      </c>
      <c r="HT192" s="342">
        <f t="shared" si="579"/>
        <v>0</v>
      </c>
      <c r="HU192" s="342">
        <f t="shared" si="579"/>
        <v>0</v>
      </c>
      <c r="HV192" s="342">
        <f t="shared" si="579"/>
        <v>0</v>
      </c>
      <c r="HW192" s="342">
        <f t="shared" si="579"/>
        <v>0</v>
      </c>
      <c r="HX192" s="342">
        <f t="shared" si="579"/>
        <v>0</v>
      </c>
      <c r="HY192" s="342">
        <f t="shared" si="579"/>
        <v>0</v>
      </c>
      <c r="HZ192" s="342">
        <f t="shared" si="579"/>
        <v>0</v>
      </c>
      <c r="IA192" s="342">
        <f t="shared" si="579"/>
        <v>0</v>
      </c>
      <c r="IB192" s="342">
        <f t="shared" si="579"/>
        <v>0</v>
      </c>
      <c r="IC192" s="342">
        <f t="shared" si="579"/>
        <v>0</v>
      </c>
      <c r="ID192" s="342">
        <f t="shared" si="579"/>
        <v>0</v>
      </c>
      <c r="IE192" s="342">
        <f t="shared" si="579"/>
        <v>0</v>
      </c>
      <c r="IF192" s="342">
        <f t="shared" si="579"/>
        <v>0</v>
      </c>
      <c r="IG192" s="342">
        <f t="shared" si="579"/>
        <v>0</v>
      </c>
      <c r="IH192" s="342">
        <f t="shared" si="579"/>
        <v>0</v>
      </c>
      <c r="II192" s="342">
        <f t="shared" si="579"/>
        <v>0</v>
      </c>
      <c r="IJ192" s="342">
        <f t="shared" si="579"/>
        <v>0</v>
      </c>
      <c r="IK192" s="342">
        <f t="shared" si="579"/>
        <v>0</v>
      </c>
      <c r="IL192" s="342">
        <f t="shared" si="579"/>
        <v>0</v>
      </c>
      <c r="IM192" s="342">
        <f t="shared" si="579"/>
        <v>0</v>
      </c>
      <c r="IN192" s="342">
        <f t="shared" si="579"/>
        <v>0</v>
      </c>
      <c r="IO192" s="342">
        <f t="shared" si="579"/>
        <v>0</v>
      </c>
      <c r="IP192" s="342">
        <f t="shared" si="579"/>
        <v>0</v>
      </c>
      <c r="IQ192" s="342">
        <f t="shared" si="579"/>
        <v>0</v>
      </c>
      <c r="IR192" s="342">
        <f t="shared" si="579"/>
        <v>0</v>
      </c>
      <c r="IS192" s="342">
        <f t="shared" si="579"/>
        <v>0</v>
      </c>
      <c r="IT192" s="342">
        <f t="shared" si="579"/>
        <v>0</v>
      </c>
      <c r="IU192" s="342">
        <f t="shared" si="579"/>
        <v>0</v>
      </c>
      <c r="IV192" s="342">
        <f t="shared" si="579"/>
        <v>0</v>
      </c>
      <c r="IW192" s="342">
        <f t="shared" si="579"/>
        <v>0</v>
      </c>
      <c r="IX192" s="342">
        <f t="shared" si="579"/>
        <v>0</v>
      </c>
      <c r="IY192" s="342">
        <f t="shared" si="579"/>
        <v>0</v>
      </c>
      <c r="IZ192" s="342">
        <f t="shared" si="579"/>
        <v>0</v>
      </c>
      <c r="JA192" s="342">
        <f t="shared" si="579"/>
        <v>0</v>
      </c>
      <c r="JB192" s="342">
        <f t="shared" si="579"/>
        <v>0</v>
      </c>
      <c r="JC192" s="342">
        <f t="shared" si="579"/>
        <v>0</v>
      </c>
      <c r="JD192" s="342"/>
      <c r="JE192" s="342">
        <f t="shared" ref="JE192:LP192" si="580">if(or(and($A192-JE$186&gt;0,$A192-JE$187&lt;=0,month($A192)=month(JE$186)),and($A192-JE$186&gt;=0,$A192-JE$187&lt;=0,month(edate($A192,6))=month(JE$186))),JE$190,0)</f>
        <v>0</v>
      </c>
      <c r="JF192" s="342">
        <f t="shared" si="580"/>
        <v>0</v>
      </c>
      <c r="JG192" s="342">
        <f t="shared" si="580"/>
        <v>0</v>
      </c>
      <c r="JH192" s="342">
        <f t="shared" si="580"/>
        <v>0</v>
      </c>
      <c r="JI192" s="342">
        <f t="shared" si="580"/>
        <v>0</v>
      </c>
      <c r="JJ192" s="342">
        <f t="shared" si="580"/>
        <v>0</v>
      </c>
      <c r="JK192" s="342">
        <f t="shared" si="580"/>
        <v>0</v>
      </c>
      <c r="JL192" s="342">
        <f t="shared" si="580"/>
        <v>0</v>
      </c>
      <c r="JM192" s="342">
        <f t="shared" si="580"/>
        <v>0</v>
      </c>
      <c r="JN192" s="342">
        <f t="shared" si="580"/>
        <v>0</v>
      </c>
      <c r="JO192" s="342">
        <f t="shared" si="580"/>
        <v>0</v>
      </c>
      <c r="JP192" s="342">
        <f t="shared" si="580"/>
        <v>0</v>
      </c>
      <c r="JQ192" s="342">
        <f t="shared" si="580"/>
        <v>0</v>
      </c>
      <c r="JR192" s="342">
        <f t="shared" si="580"/>
        <v>0</v>
      </c>
      <c r="JS192" s="342">
        <f t="shared" si="580"/>
        <v>0</v>
      </c>
      <c r="JT192" s="342">
        <f t="shared" si="580"/>
        <v>0</v>
      </c>
      <c r="JU192" s="342">
        <f t="shared" si="580"/>
        <v>0</v>
      </c>
      <c r="JV192" s="342">
        <f t="shared" si="580"/>
        <v>0</v>
      </c>
      <c r="JW192" s="342">
        <f t="shared" si="580"/>
        <v>0</v>
      </c>
      <c r="JX192" s="342">
        <f t="shared" si="580"/>
        <v>0</v>
      </c>
      <c r="JY192" s="342">
        <f t="shared" si="580"/>
        <v>0</v>
      </c>
      <c r="JZ192" s="342">
        <f t="shared" si="580"/>
        <v>0</v>
      </c>
      <c r="KA192" s="342">
        <f t="shared" si="580"/>
        <v>0</v>
      </c>
      <c r="KB192" s="342">
        <f t="shared" si="580"/>
        <v>0</v>
      </c>
      <c r="KC192" s="342">
        <f t="shared" si="580"/>
        <v>0</v>
      </c>
      <c r="KD192" s="342">
        <f t="shared" si="580"/>
        <v>0</v>
      </c>
      <c r="KE192" s="342">
        <f t="shared" si="580"/>
        <v>0</v>
      </c>
      <c r="KF192" s="342">
        <f t="shared" si="580"/>
        <v>0</v>
      </c>
      <c r="KG192" s="342">
        <f t="shared" si="580"/>
        <v>0</v>
      </c>
      <c r="KH192" s="342">
        <f t="shared" si="580"/>
        <v>0</v>
      </c>
      <c r="KI192" s="342">
        <f t="shared" si="580"/>
        <v>0</v>
      </c>
      <c r="KJ192" s="342">
        <f t="shared" si="580"/>
        <v>0</v>
      </c>
      <c r="KK192" s="342">
        <f t="shared" si="580"/>
        <v>0</v>
      </c>
      <c r="KL192" s="342">
        <f t="shared" si="580"/>
        <v>0</v>
      </c>
      <c r="KM192" s="342">
        <f t="shared" si="580"/>
        <v>0</v>
      </c>
      <c r="KN192" s="342">
        <f t="shared" si="580"/>
        <v>0</v>
      </c>
      <c r="KO192" s="342">
        <f t="shared" si="580"/>
        <v>0</v>
      </c>
      <c r="KP192" s="342">
        <f t="shared" si="580"/>
        <v>0</v>
      </c>
      <c r="KQ192" s="342">
        <f t="shared" si="580"/>
        <v>0</v>
      </c>
      <c r="KR192" s="342">
        <f t="shared" si="580"/>
        <v>0</v>
      </c>
      <c r="KS192" s="342">
        <f t="shared" si="580"/>
        <v>0</v>
      </c>
      <c r="KT192" s="342">
        <f t="shared" si="580"/>
        <v>0</v>
      </c>
      <c r="KU192" s="342">
        <f t="shared" si="580"/>
        <v>0</v>
      </c>
      <c r="KV192" s="342">
        <f t="shared" si="580"/>
        <v>0</v>
      </c>
      <c r="KW192" s="342">
        <f t="shared" si="580"/>
        <v>0</v>
      </c>
      <c r="KX192" s="342">
        <f t="shared" si="580"/>
        <v>0</v>
      </c>
      <c r="KY192" s="342">
        <f t="shared" si="580"/>
        <v>0</v>
      </c>
      <c r="KZ192" s="342">
        <f t="shared" si="580"/>
        <v>0</v>
      </c>
      <c r="LA192" s="342">
        <f t="shared" si="580"/>
        <v>0</v>
      </c>
      <c r="LB192" s="342">
        <f t="shared" si="580"/>
        <v>0</v>
      </c>
      <c r="LC192" s="342">
        <f t="shared" si="580"/>
        <v>0</v>
      </c>
      <c r="LD192" s="342">
        <f t="shared" si="580"/>
        <v>0</v>
      </c>
      <c r="LE192" s="342">
        <f t="shared" si="580"/>
        <v>0</v>
      </c>
      <c r="LF192" s="342">
        <f t="shared" si="580"/>
        <v>0</v>
      </c>
      <c r="LG192" s="342">
        <f t="shared" si="580"/>
        <v>0</v>
      </c>
      <c r="LH192" s="342">
        <f t="shared" si="580"/>
        <v>0</v>
      </c>
      <c r="LI192" s="342">
        <f t="shared" si="580"/>
        <v>0</v>
      </c>
      <c r="LJ192" s="342">
        <f t="shared" si="580"/>
        <v>0</v>
      </c>
      <c r="LK192" s="342">
        <f t="shared" si="580"/>
        <v>0</v>
      </c>
      <c r="LL192" s="342">
        <f t="shared" si="580"/>
        <v>0</v>
      </c>
      <c r="LM192" s="342">
        <f t="shared" si="580"/>
        <v>0</v>
      </c>
      <c r="LN192" s="342">
        <f t="shared" si="580"/>
        <v>0</v>
      </c>
      <c r="LO192" s="342">
        <f t="shared" si="580"/>
        <v>0</v>
      </c>
      <c r="LP192" s="342">
        <f t="shared" si="580"/>
        <v>0</v>
      </c>
    </row>
    <row r="193">
      <c r="A193" s="331" t="str">
        <f t="shared" si="575"/>
        <v>12-2022</v>
      </c>
      <c r="B193" s="346">
        <f t="shared" si="581"/>
        <v>181908.706</v>
      </c>
      <c r="C193" s="346"/>
      <c r="D193" s="346"/>
      <c r="E193" s="342">
        <f t="shared" ref="E193:BP193" si="582">if(or(and($A193-E$186&gt;0,$A193-E$187&lt;=0,month($A193)=month(E$186)),and($A193-E$186&gt;=0,$A193-E$187&lt;=0,month(edate($A193,6))=month(E$186))),E$190,0)</f>
        <v>6085.4205</v>
      </c>
      <c r="F193" s="342">
        <f t="shared" si="582"/>
        <v>2604.5913</v>
      </c>
      <c r="G193" s="342">
        <f t="shared" si="582"/>
        <v>4740</v>
      </c>
      <c r="H193" s="342">
        <f t="shared" si="582"/>
        <v>0</v>
      </c>
      <c r="I193" s="342">
        <f t="shared" si="582"/>
        <v>0</v>
      </c>
      <c r="J193" s="342">
        <f t="shared" si="582"/>
        <v>5954.9875</v>
      </c>
      <c r="K193" s="342">
        <f t="shared" si="582"/>
        <v>0</v>
      </c>
      <c r="L193" s="342">
        <f t="shared" si="582"/>
        <v>0</v>
      </c>
      <c r="M193" s="342">
        <f t="shared" si="582"/>
        <v>0</v>
      </c>
      <c r="N193" s="342">
        <f t="shared" si="582"/>
        <v>7812.75495</v>
      </c>
      <c r="O193" s="342">
        <f t="shared" si="582"/>
        <v>5688.688635</v>
      </c>
      <c r="P193" s="342">
        <f t="shared" si="582"/>
        <v>5334.19156</v>
      </c>
      <c r="Q193" s="342">
        <f t="shared" si="582"/>
        <v>0</v>
      </c>
      <c r="R193" s="342">
        <f t="shared" si="582"/>
        <v>0</v>
      </c>
      <c r="S193" s="342">
        <f t="shared" si="582"/>
        <v>10661.63949</v>
      </c>
      <c r="T193" s="342">
        <f t="shared" si="582"/>
        <v>0</v>
      </c>
      <c r="U193" s="342">
        <f t="shared" si="582"/>
        <v>0</v>
      </c>
      <c r="V193" s="342">
        <f t="shared" si="582"/>
        <v>5520.8475</v>
      </c>
      <c r="W193" s="342">
        <f t="shared" si="582"/>
        <v>0</v>
      </c>
      <c r="X193" s="342">
        <f t="shared" si="582"/>
        <v>7309.84635</v>
      </c>
      <c r="Y193" s="342">
        <f t="shared" si="582"/>
        <v>11393.6924</v>
      </c>
      <c r="Z193" s="342">
        <f t="shared" si="582"/>
        <v>70.99625</v>
      </c>
      <c r="AA193" s="342">
        <f t="shared" si="582"/>
        <v>0</v>
      </c>
      <c r="AB193" s="342">
        <f t="shared" si="582"/>
        <v>8275.222958</v>
      </c>
      <c r="AC193" s="342">
        <f t="shared" si="582"/>
        <v>0</v>
      </c>
      <c r="AD193" s="342">
        <f t="shared" si="582"/>
        <v>0</v>
      </c>
      <c r="AE193" s="342">
        <f t="shared" si="582"/>
        <v>0</v>
      </c>
      <c r="AF193" s="342">
        <f t="shared" si="582"/>
        <v>6214.90265</v>
      </c>
      <c r="AG193" s="342">
        <f t="shared" si="582"/>
        <v>0</v>
      </c>
      <c r="AH193" s="342">
        <f t="shared" si="582"/>
        <v>228.5555</v>
      </c>
      <c r="AI193" s="342">
        <f t="shared" si="582"/>
        <v>0</v>
      </c>
      <c r="AJ193" s="342">
        <f t="shared" si="582"/>
        <v>3780</v>
      </c>
      <c r="AK193" s="342">
        <f t="shared" si="582"/>
        <v>15922.28576</v>
      </c>
      <c r="AL193" s="342">
        <f t="shared" si="582"/>
        <v>0</v>
      </c>
      <c r="AM193" s="342">
        <f t="shared" si="582"/>
        <v>0</v>
      </c>
      <c r="AN193" s="342">
        <f t="shared" si="582"/>
        <v>12211.43486</v>
      </c>
      <c r="AO193" s="342">
        <f t="shared" si="582"/>
        <v>8896.907813</v>
      </c>
      <c r="AP193" s="342">
        <f t="shared" si="582"/>
        <v>0</v>
      </c>
      <c r="AQ193" s="342">
        <f t="shared" si="582"/>
        <v>0</v>
      </c>
      <c r="AR193" s="342">
        <f t="shared" si="582"/>
        <v>7542.9351</v>
      </c>
      <c r="AS193" s="342">
        <f t="shared" si="582"/>
        <v>0</v>
      </c>
      <c r="AT193" s="342">
        <f t="shared" si="582"/>
        <v>0</v>
      </c>
      <c r="AU193" s="342">
        <f t="shared" si="582"/>
        <v>0</v>
      </c>
      <c r="AV193" s="342">
        <f t="shared" si="582"/>
        <v>7136.0471</v>
      </c>
      <c r="AW193" s="342">
        <f t="shared" si="582"/>
        <v>0</v>
      </c>
      <c r="AX193" s="342">
        <f t="shared" si="582"/>
        <v>9058.61</v>
      </c>
      <c r="AY193" s="342">
        <f t="shared" si="582"/>
        <v>0</v>
      </c>
      <c r="AZ193" s="342">
        <f t="shared" si="582"/>
        <v>6480</v>
      </c>
      <c r="BA193" s="342">
        <f t="shared" si="582"/>
        <v>5867.9712</v>
      </c>
      <c r="BB193" s="342">
        <f t="shared" si="582"/>
        <v>0</v>
      </c>
      <c r="BC193" s="342">
        <f t="shared" si="582"/>
        <v>4873.17825</v>
      </c>
      <c r="BD193" s="342">
        <f t="shared" si="582"/>
        <v>0</v>
      </c>
      <c r="BE193" s="342">
        <f t="shared" si="582"/>
        <v>4565.5155</v>
      </c>
      <c r="BF193" s="342">
        <f t="shared" si="582"/>
        <v>0</v>
      </c>
      <c r="BG193" s="342">
        <f t="shared" si="582"/>
        <v>900.3978</v>
      </c>
      <c r="BH193" s="342">
        <f t="shared" si="582"/>
        <v>0</v>
      </c>
      <c r="BI193" s="342">
        <f t="shared" si="582"/>
        <v>0</v>
      </c>
      <c r="BJ193" s="342">
        <f t="shared" si="582"/>
        <v>0</v>
      </c>
      <c r="BK193" s="342">
        <f t="shared" si="582"/>
        <v>0</v>
      </c>
      <c r="BL193" s="342">
        <f t="shared" si="582"/>
        <v>0</v>
      </c>
      <c r="BM193" s="342">
        <f t="shared" si="582"/>
        <v>1521.41625</v>
      </c>
      <c r="BN193" s="342">
        <f t="shared" si="582"/>
        <v>0</v>
      </c>
      <c r="BO193" s="342">
        <f t="shared" si="582"/>
        <v>5255.6688</v>
      </c>
      <c r="BP193" s="342">
        <f t="shared" si="582"/>
        <v>0</v>
      </c>
      <c r="BQ193" s="342"/>
      <c r="BR193" s="342">
        <f t="shared" ref="BR193:EC193" si="583">if(or(and($A193-BR$186&gt;0,$A193-BR$187&lt;=0,month($A193)=month(BR$186)),and($A193-BR$186&gt;=0,$A193-BR$187&lt;=0,month(edate($A193,6))=month(BR$186))),BR$190,0)</f>
        <v>0</v>
      </c>
      <c r="BS193" s="342">
        <f t="shared" si="583"/>
        <v>0</v>
      </c>
      <c r="BT193" s="342">
        <f t="shared" si="583"/>
        <v>0</v>
      </c>
      <c r="BU193" s="342">
        <f t="shared" si="583"/>
        <v>0</v>
      </c>
      <c r="BV193" s="342">
        <f t="shared" si="583"/>
        <v>0</v>
      </c>
      <c r="BW193" s="342">
        <f t="shared" si="583"/>
        <v>0</v>
      </c>
      <c r="BX193" s="342">
        <f t="shared" si="583"/>
        <v>0</v>
      </c>
      <c r="BY193" s="342">
        <f t="shared" si="583"/>
        <v>0</v>
      </c>
      <c r="BZ193" s="342">
        <f t="shared" si="583"/>
        <v>0</v>
      </c>
      <c r="CA193" s="342">
        <f t="shared" si="583"/>
        <v>0</v>
      </c>
      <c r="CB193" s="342">
        <f t="shared" si="583"/>
        <v>0</v>
      </c>
      <c r="CC193" s="342">
        <f t="shared" si="583"/>
        <v>0</v>
      </c>
      <c r="CD193" s="342">
        <f t="shared" si="583"/>
        <v>0</v>
      </c>
      <c r="CE193" s="342">
        <f t="shared" si="583"/>
        <v>0</v>
      </c>
      <c r="CF193" s="342">
        <f t="shared" si="583"/>
        <v>0</v>
      </c>
      <c r="CG193" s="342">
        <f t="shared" si="583"/>
        <v>0</v>
      </c>
      <c r="CH193" s="342">
        <f t="shared" si="583"/>
        <v>0</v>
      </c>
      <c r="CI193" s="342">
        <f t="shared" si="583"/>
        <v>0</v>
      </c>
      <c r="CJ193" s="342">
        <f t="shared" si="583"/>
        <v>0</v>
      </c>
      <c r="CK193" s="342">
        <f t="shared" si="583"/>
        <v>0</v>
      </c>
      <c r="CL193" s="342">
        <f t="shared" si="583"/>
        <v>0</v>
      </c>
      <c r="CM193" s="342">
        <f t="shared" si="583"/>
        <v>0</v>
      </c>
      <c r="CN193" s="342">
        <f t="shared" si="583"/>
        <v>0</v>
      </c>
      <c r="CO193" s="342">
        <f t="shared" si="583"/>
        <v>0</v>
      </c>
      <c r="CP193" s="342">
        <f t="shared" si="583"/>
        <v>0</v>
      </c>
      <c r="CQ193" s="342">
        <f t="shared" si="583"/>
        <v>0</v>
      </c>
      <c r="CR193" s="342">
        <f t="shared" si="583"/>
        <v>0</v>
      </c>
      <c r="CS193" s="342">
        <f t="shared" si="583"/>
        <v>0</v>
      </c>
      <c r="CT193" s="342">
        <f t="shared" si="583"/>
        <v>0</v>
      </c>
      <c r="CU193" s="342">
        <f t="shared" si="583"/>
        <v>0</v>
      </c>
      <c r="CV193" s="342">
        <f t="shared" si="583"/>
        <v>0</v>
      </c>
      <c r="CW193" s="342">
        <f t="shared" si="583"/>
        <v>0</v>
      </c>
      <c r="CX193" s="342">
        <f t="shared" si="583"/>
        <v>0</v>
      </c>
      <c r="CY193" s="342">
        <f t="shared" si="583"/>
        <v>0</v>
      </c>
      <c r="CZ193" s="342">
        <f t="shared" si="583"/>
        <v>0</v>
      </c>
      <c r="DA193" s="342">
        <f t="shared" si="583"/>
        <v>0</v>
      </c>
      <c r="DB193" s="342">
        <f t="shared" si="583"/>
        <v>0</v>
      </c>
      <c r="DC193" s="342">
        <f t="shared" si="583"/>
        <v>0</v>
      </c>
      <c r="DD193" s="342">
        <f t="shared" si="583"/>
        <v>0</v>
      </c>
      <c r="DE193" s="342">
        <f t="shared" si="583"/>
        <v>0</v>
      </c>
      <c r="DF193" s="342">
        <f t="shared" si="583"/>
        <v>0</v>
      </c>
      <c r="DG193" s="342">
        <f t="shared" si="583"/>
        <v>0</v>
      </c>
      <c r="DH193" s="342">
        <f t="shared" si="583"/>
        <v>0</v>
      </c>
      <c r="DI193" s="342">
        <f t="shared" si="583"/>
        <v>0</v>
      </c>
      <c r="DJ193" s="342">
        <f t="shared" si="583"/>
        <v>0</v>
      </c>
      <c r="DK193" s="342">
        <f t="shared" si="583"/>
        <v>0</v>
      </c>
      <c r="DL193" s="342">
        <f t="shared" si="583"/>
        <v>0</v>
      </c>
      <c r="DM193" s="342">
        <f t="shared" si="583"/>
        <v>0</v>
      </c>
      <c r="DN193" s="342">
        <f t="shared" si="583"/>
        <v>0</v>
      </c>
      <c r="DO193" s="342">
        <f t="shared" si="583"/>
        <v>0</v>
      </c>
      <c r="DP193" s="342">
        <f t="shared" si="583"/>
        <v>0</v>
      </c>
      <c r="DQ193" s="342">
        <f t="shared" si="583"/>
        <v>0</v>
      </c>
      <c r="DR193" s="342">
        <f t="shared" si="583"/>
        <v>0</v>
      </c>
      <c r="DS193" s="342">
        <f t="shared" si="583"/>
        <v>0</v>
      </c>
      <c r="DT193" s="342">
        <f t="shared" si="583"/>
        <v>0</v>
      </c>
      <c r="DU193" s="342">
        <f t="shared" si="583"/>
        <v>0</v>
      </c>
      <c r="DV193" s="342">
        <f t="shared" si="583"/>
        <v>0</v>
      </c>
      <c r="DW193" s="342">
        <f t="shared" si="583"/>
        <v>0</v>
      </c>
      <c r="DX193" s="342">
        <f t="shared" si="583"/>
        <v>0</v>
      </c>
      <c r="DY193" s="342">
        <f t="shared" si="583"/>
        <v>0</v>
      </c>
      <c r="DZ193" s="342">
        <f t="shared" si="583"/>
        <v>0</v>
      </c>
      <c r="EA193" s="342">
        <f t="shared" si="583"/>
        <v>0</v>
      </c>
      <c r="EB193" s="342">
        <f t="shared" si="583"/>
        <v>0</v>
      </c>
      <c r="EC193" s="342">
        <f t="shared" si="583"/>
        <v>0</v>
      </c>
      <c r="ED193" s="342"/>
      <c r="EE193" s="342">
        <f t="shared" ref="EE193:GP193" si="584">if(or(and($A193-EE$186&gt;0,$A193-EE$187&lt;=0,month($A193)=month(EE$186)),and($A193-EE$186&gt;=0,$A193-EE$187&lt;=0,month(edate($A193,6))=month(EE$186))),EE$190,0)</f>
        <v>0</v>
      </c>
      <c r="EF193" s="342">
        <f t="shared" si="584"/>
        <v>0</v>
      </c>
      <c r="EG193" s="342">
        <f t="shared" si="584"/>
        <v>0</v>
      </c>
      <c r="EH193" s="342">
        <f t="shared" si="584"/>
        <v>0</v>
      </c>
      <c r="EI193" s="342">
        <f t="shared" si="584"/>
        <v>0</v>
      </c>
      <c r="EJ193" s="342">
        <f t="shared" si="584"/>
        <v>0</v>
      </c>
      <c r="EK193" s="342">
        <f t="shared" si="584"/>
        <v>0</v>
      </c>
      <c r="EL193" s="342">
        <f t="shared" si="584"/>
        <v>0</v>
      </c>
      <c r="EM193" s="342">
        <f t="shared" si="584"/>
        <v>0</v>
      </c>
      <c r="EN193" s="342">
        <f t="shared" si="584"/>
        <v>0</v>
      </c>
      <c r="EO193" s="342">
        <f t="shared" si="584"/>
        <v>0</v>
      </c>
      <c r="EP193" s="342">
        <f t="shared" si="584"/>
        <v>0</v>
      </c>
      <c r="EQ193" s="342">
        <f t="shared" si="584"/>
        <v>0</v>
      </c>
      <c r="ER193" s="342">
        <f t="shared" si="584"/>
        <v>0</v>
      </c>
      <c r="ES193" s="342">
        <f t="shared" si="584"/>
        <v>0</v>
      </c>
      <c r="ET193" s="342">
        <f t="shared" si="584"/>
        <v>0</v>
      </c>
      <c r="EU193" s="342">
        <f t="shared" si="584"/>
        <v>0</v>
      </c>
      <c r="EV193" s="342">
        <f t="shared" si="584"/>
        <v>0</v>
      </c>
      <c r="EW193" s="342">
        <f t="shared" si="584"/>
        <v>0</v>
      </c>
      <c r="EX193" s="342">
        <f t="shared" si="584"/>
        <v>0</v>
      </c>
      <c r="EY193" s="342">
        <f t="shared" si="584"/>
        <v>0</v>
      </c>
      <c r="EZ193" s="342">
        <f t="shared" si="584"/>
        <v>0</v>
      </c>
      <c r="FA193" s="342">
        <f t="shared" si="584"/>
        <v>0</v>
      </c>
      <c r="FB193" s="342">
        <f t="shared" si="584"/>
        <v>0</v>
      </c>
      <c r="FC193" s="342">
        <f t="shared" si="584"/>
        <v>0</v>
      </c>
      <c r="FD193" s="342">
        <f t="shared" si="584"/>
        <v>0</v>
      </c>
      <c r="FE193" s="342">
        <f t="shared" si="584"/>
        <v>0</v>
      </c>
      <c r="FF193" s="342">
        <f t="shared" si="584"/>
        <v>0</v>
      </c>
      <c r="FG193" s="342">
        <f t="shared" si="584"/>
        <v>0</v>
      </c>
      <c r="FH193" s="342">
        <f t="shared" si="584"/>
        <v>0</v>
      </c>
      <c r="FI193" s="342">
        <f t="shared" si="584"/>
        <v>0</v>
      </c>
      <c r="FJ193" s="342">
        <f t="shared" si="584"/>
        <v>0</v>
      </c>
      <c r="FK193" s="342">
        <f t="shared" si="584"/>
        <v>0</v>
      </c>
      <c r="FL193" s="342">
        <f t="shared" si="584"/>
        <v>0</v>
      </c>
      <c r="FM193" s="342">
        <f t="shared" si="584"/>
        <v>0</v>
      </c>
      <c r="FN193" s="342">
        <f t="shared" si="584"/>
        <v>0</v>
      </c>
      <c r="FO193" s="342">
        <f t="shared" si="584"/>
        <v>0</v>
      </c>
      <c r="FP193" s="342">
        <f t="shared" si="584"/>
        <v>0</v>
      </c>
      <c r="FQ193" s="342">
        <f t="shared" si="584"/>
        <v>0</v>
      </c>
      <c r="FR193" s="342">
        <f t="shared" si="584"/>
        <v>0</v>
      </c>
      <c r="FS193" s="342">
        <f t="shared" si="584"/>
        <v>0</v>
      </c>
      <c r="FT193" s="342">
        <f t="shared" si="584"/>
        <v>0</v>
      </c>
      <c r="FU193" s="342">
        <f t="shared" si="584"/>
        <v>0</v>
      </c>
      <c r="FV193" s="342">
        <f t="shared" si="584"/>
        <v>0</v>
      </c>
      <c r="FW193" s="342">
        <f t="shared" si="584"/>
        <v>0</v>
      </c>
      <c r="FX193" s="342">
        <f t="shared" si="584"/>
        <v>0</v>
      </c>
      <c r="FY193" s="342">
        <f t="shared" si="584"/>
        <v>0</v>
      </c>
      <c r="FZ193" s="342">
        <f t="shared" si="584"/>
        <v>0</v>
      </c>
      <c r="GA193" s="342">
        <f t="shared" si="584"/>
        <v>0</v>
      </c>
      <c r="GB193" s="342">
        <f t="shared" si="584"/>
        <v>0</v>
      </c>
      <c r="GC193" s="342">
        <f t="shared" si="584"/>
        <v>0</v>
      </c>
      <c r="GD193" s="342">
        <f t="shared" si="584"/>
        <v>0</v>
      </c>
      <c r="GE193" s="342">
        <f t="shared" si="584"/>
        <v>0</v>
      </c>
      <c r="GF193" s="342">
        <f t="shared" si="584"/>
        <v>0</v>
      </c>
      <c r="GG193" s="342">
        <f t="shared" si="584"/>
        <v>0</v>
      </c>
      <c r="GH193" s="342">
        <f t="shared" si="584"/>
        <v>0</v>
      </c>
      <c r="GI193" s="342">
        <f t="shared" si="584"/>
        <v>0</v>
      </c>
      <c r="GJ193" s="342">
        <f t="shared" si="584"/>
        <v>0</v>
      </c>
      <c r="GK193" s="342">
        <f t="shared" si="584"/>
        <v>0</v>
      </c>
      <c r="GL193" s="342">
        <f t="shared" si="584"/>
        <v>0</v>
      </c>
      <c r="GM193" s="342">
        <f t="shared" si="584"/>
        <v>0</v>
      </c>
      <c r="GN193" s="342">
        <f t="shared" si="584"/>
        <v>0</v>
      </c>
      <c r="GO193" s="342">
        <f t="shared" si="584"/>
        <v>0</v>
      </c>
      <c r="GP193" s="342">
        <f t="shared" si="584"/>
        <v>0</v>
      </c>
      <c r="GQ193" s="342"/>
      <c r="GR193" s="342">
        <f t="shared" ref="GR193:JC193" si="585">if(or(and($A193-GR$186&gt;0,$A193-GR$187&lt;=0,month($A193)=month(GR$186)),and($A193-GR$186&gt;=0,$A193-GR$187&lt;=0,month(edate($A193,6))=month(GR$186))),GR$190,0)</f>
        <v>0</v>
      </c>
      <c r="GS193" s="342">
        <f t="shared" si="585"/>
        <v>0</v>
      </c>
      <c r="GT193" s="342">
        <f t="shared" si="585"/>
        <v>0</v>
      </c>
      <c r="GU193" s="342">
        <f t="shared" si="585"/>
        <v>0</v>
      </c>
      <c r="GV193" s="342">
        <f t="shared" si="585"/>
        <v>0</v>
      </c>
      <c r="GW193" s="342">
        <f t="shared" si="585"/>
        <v>0</v>
      </c>
      <c r="GX193" s="342">
        <f t="shared" si="585"/>
        <v>0</v>
      </c>
      <c r="GY193" s="342">
        <f t="shared" si="585"/>
        <v>0</v>
      </c>
      <c r="GZ193" s="342">
        <f t="shared" si="585"/>
        <v>0</v>
      </c>
      <c r="HA193" s="342">
        <f t="shared" si="585"/>
        <v>0</v>
      </c>
      <c r="HB193" s="342">
        <f t="shared" si="585"/>
        <v>0</v>
      </c>
      <c r="HC193" s="342">
        <f t="shared" si="585"/>
        <v>0</v>
      </c>
      <c r="HD193" s="342">
        <f t="shared" si="585"/>
        <v>0</v>
      </c>
      <c r="HE193" s="342">
        <f t="shared" si="585"/>
        <v>0</v>
      </c>
      <c r="HF193" s="342">
        <f t="shared" si="585"/>
        <v>0</v>
      </c>
      <c r="HG193" s="342">
        <f t="shared" si="585"/>
        <v>0</v>
      </c>
      <c r="HH193" s="342">
        <f t="shared" si="585"/>
        <v>0</v>
      </c>
      <c r="HI193" s="342">
        <f t="shared" si="585"/>
        <v>0</v>
      </c>
      <c r="HJ193" s="342">
        <f t="shared" si="585"/>
        <v>0</v>
      </c>
      <c r="HK193" s="342">
        <f t="shared" si="585"/>
        <v>0</v>
      </c>
      <c r="HL193" s="342">
        <f t="shared" si="585"/>
        <v>0</v>
      </c>
      <c r="HM193" s="342">
        <f t="shared" si="585"/>
        <v>0</v>
      </c>
      <c r="HN193" s="342">
        <f t="shared" si="585"/>
        <v>0</v>
      </c>
      <c r="HO193" s="342">
        <f t="shared" si="585"/>
        <v>0</v>
      </c>
      <c r="HP193" s="342">
        <f t="shared" si="585"/>
        <v>0</v>
      </c>
      <c r="HQ193" s="342">
        <f t="shared" si="585"/>
        <v>0</v>
      </c>
      <c r="HR193" s="342">
        <f t="shared" si="585"/>
        <v>0</v>
      </c>
      <c r="HS193" s="342">
        <f t="shared" si="585"/>
        <v>0</v>
      </c>
      <c r="HT193" s="342">
        <f t="shared" si="585"/>
        <v>0</v>
      </c>
      <c r="HU193" s="342">
        <f t="shared" si="585"/>
        <v>0</v>
      </c>
      <c r="HV193" s="342">
        <f t="shared" si="585"/>
        <v>0</v>
      </c>
      <c r="HW193" s="342">
        <f t="shared" si="585"/>
        <v>0</v>
      </c>
      <c r="HX193" s="342">
        <f t="shared" si="585"/>
        <v>0</v>
      </c>
      <c r="HY193" s="342">
        <f t="shared" si="585"/>
        <v>0</v>
      </c>
      <c r="HZ193" s="342">
        <f t="shared" si="585"/>
        <v>0</v>
      </c>
      <c r="IA193" s="342">
        <f t="shared" si="585"/>
        <v>0</v>
      </c>
      <c r="IB193" s="342">
        <f t="shared" si="585"/>
        <v>0</v>
      </c>
      <c r="IC193" s="342">
        <f t="shared" si="585"/>
        <v>0</v>
      </c>
      <c r="ID193" s="342">
        <f t="shared" si="585"/>
        <v>0</v>
      </c>
      <c r="IE193" s="342">
        <f t="shared" si="585"/>
        <v>0</v>
      </c>
      <c r="IF193" s="342">
        <f t="shared" si="585"/>
        <v>0</v>
      </c>
      <c r="IG193" s="342">
        <f t="shared" si="585"/>
        <v>0</v>
      </c>
      <c r="IH193" s="342">
        <f t="shared" si="585"/>
        <v>0</v>
      </c>
      <c r="II193" s="342">
        <f t="shared" si="585"/>
        <v>0</v>
      </c>
      <c r="IJ193" s="342">
        <f t="shared" si="585"/>
        <v>0</v>
      </c>
      <c r="IK193" s="342">
        <f t="shared" si="585"/>
        <v>0</v>
      </c>
      <c r="IL193" s="342">
        <f t="shared" si="585"/>
        <v>0</v>
      </c>
      <c r="IM193" s="342">
        <f t="shared" si="585"/>
        <v>0</v>
      </c>
      <c r="IN193" s="342">
        <f t="shared" si="585"/>
        <v>0</v>
      </c>
      <c r="IO193" s="342">
        <f t="shared" si="585"/>
        <v>0</v>
      </c>
      <c r="IP193" s="342">
        <f t="shared" si="585"/>
        <v>0</v>
      </c>
      <c r="IQ193" s="342">
        <f t="shared" si="585"/>
        <v>0</v>
      </c>
      <c r="IR193" s="342">
        <f t="shared" si="585"/>
        <v>0</v>
      </c>
      <c r="IS193" s="342">
        <f t="shared" si="585"/>
        <v>0</v>
      </c>
      <c r="IT193" s="342">
        <f t="shared" si="585"/>
        <v>0</v>
      </c>
      <c r="IU193" s="342">
        <f t="shared" si="585"/>
        <v>0</v>
      </c>
      <c r="IV193" s="342">
        <f t="shared" si="585"/>
        <v>0</v>
      </c>
      <c r="IW193" s="342">
        <f t="shared" si="585"/>
        <v>0</v>
      </c>
      <c r="IX193" s="342">
        <f t="shared" si="585"/>
        <v>0</v>
      </c>
      <c r="IY193" s="342">
        <f t="shared" si="585"/>
        <v>0</v>
      </c>
      <c r="IZ193" s="342">
        <f t="shared" si="585"/>
        <v>0</v>
      </c>
      <c r="JA193" s="342">
        <f t="shared" si="585"/>
        <v>0</v>
      </c>
      <c r="JB193" s="342">
        <f t="shared" si="585"/>
        <v>0</v>
      </c>
      <c r="JC193" s="342">
        <f t="shared" si="585"/>
        <v>0</v>
      </c>
      <c r="JD193" s="342"/>
      <c r="JE193" s="342">
        <f t="shared" ref="JE193:LP193" si="586">if(or(and($A193-JE$186&gt;0,$A193-JE$187&lt;=0,month($A193)=month(JE$186)),and($A193-JE$186&gt;=0,$A193-JE$187&lt;=0,month(edate($A193,6))=month(JE$186))),JE$190,0)</f>
        <v>0</v>
      </c>
      <c r="JF193" s="342">
        <f t="shared" si="586"/>
        <v>0</v>
      </c>
      <c r="JG193" s="342">
        <f t="shared" si="586"/>
        <v>0</v>
      </c>
      <c r="JH193" s="342">
        <f t="shared" si="586"/>
        <v>0</v>
      </c>
      <c r="JI193" s="342">
        <f t="shared" si="586"/>
        <v>0</v>
      </c>
      <c r="JJ193" s="342">
        <f t="shared" si="586"/>
        <v>0</v>
      </c>
      <c r="JK193" s="342">
        <f t="shared" si="586"/>
        <v>0</v>
      </c>
      <c r="JL193" s="342">
        <f t="shared" si="586"/>
        <v>0</v>
      </c>
      <c r="JM193" s="342">
        <f t="shared" si="586"/>
        <v>0</v>
      </c>
      <c r="JN193" s="342">
        <f t="shared" si="586"/>
        <v>0</v>
      </c>
      <c r="JO193" s="342">
        <f t="shared" si="586"/>
        <v>0</v>
      </c>
      <c r="JP193" s="342">
        <f t="shared" si="586"/>
        <v>0</v>
      </c>
      <c r="JQ193" s="342">
        <f t="shared" si="586"/>
        <v>0</v>
      </c>
      <c r="JR193" s="342">
        <f t="shared" si="586"/>
        <v>0</v>
      </c>
      <c r="JS193" s="342">
        <f t="shared" si="586"/>
        <v>0</v>
      </c>
      <c r="JT193" s="342">
        <f t="shared" si="586"/>
        <v>0</v>
      </c>
      <c r="JU193" s="342">
        <f t="shared" si="586"/>
        <v>0</v>
      </c>
      <c r="JV193" s="342">
        <f t="shared" si="586"/>
        <v>0</v>
      </c>
      <c r="JW193" s="342">
        <f t="shared" si="586"/>
        <v>0</v>
      </c>
      <c r="JX193" s="342">
        <f t="shared" si="586"/>
        <v>0</v>
      </c>
      <c r="JY193" s="342">
        <f t="shared" si="586"/>
        <v>0</v>
      </c>
      <c r="JZ193" s="342">
        <f t="shared" si="586"/>
        <v>0</v>
      </c>
      <c r="KA193" s="342">
        <f t="shared" si="586"/>
        <v>0</v>
      </c>
      <c r="KB193" s="342">
        <f t="shared" si="586"/>
        <v>0</v>
      </c>
      <c r="KC193" s="342">
        <f t="shared" si="586"/>
        <v>0</v>
      </c>
      <c r="KD193" s="342">
        <f t="shared" si="586"/>
        <v>0</v>
      </c>
      <c r="KE193" s="342">
        <f t="shared" si="586"/>
        <v>0</v>
      </c>
      <c r="KF193" s="342">
        <f t="shared" si="586"/>
        <v>0</v>
      </c>
      <c r="KG193" s="342">
        <f t="shared" si="586"/>
        <v>0</v>
      </c>
      <c r="KH193" s="342">
        <f t="shared" si="586"/>
        <v>0</v>
      </c>
      <c r="KI193" s="342">
        <f t="shared" si="586"/>
        <v>0</v>
      </c>
      <c r="KJ193" s="342">
        <f t="shared" si="586"/>
        <v>0</v>
      </c>
      <c r="KK193" s="342">
        <f t="shared" si="586"/>
        <v>0</v>
      </c>
      <c r="KL193" s="342">
        <f t="shared" si="586"/>
        <v>0</v>
      </c>
      <c r="KM193" s="342">
        <f t="shared" si="586"/>
        <v>0</v>
      </c>
      <c r="KN193" s="342">
        <f t="shared" si="586"/>
        <v>0</v>
      </c>
      <c r="KO193" s="342">
        <f t="shared" si="586"/>
        <v>0</v>
      </c>
      <c r="KP193" s="342">
        <f t="shared" si="586"/>
        <v>0</v>
      </c>
      <c r="KQ193" s="342">
        <f t="shared" si="586"/>
        <v>0</v>
      </c>
      <c r="KR193" s="342">
        <f t="shared" si="586"/>
        <v>0</v>
      </c>
      <c r="KS193" s="342">
        <f t="shared" si="586"/>
        <v>0</v>
      </c>
      <c r="KT193" s="342">
        <f t="shared" si="586"/>
        <v>0</v>
      </c>
      <c r="KU193" s="342">
        <f t="shared" si="586"/>
        <v>0</v>
      </c>
      <c r="KV193" s="342">
        <f t="shared" si="586"/>
        <v>0</v>
      </c>
      <c r="KW193" s="342">
        <f t="shared" si="586"/>
        <v>0</v>
      </c>
      <c r="KX193" s="342">
        <f t="shared" si="586"/>
        <v>0</v>
      </c>
      <c r="KY193" s="342">
        <f t="shared" si="586"/>
        <v>0</v>
      </c>
      <c r="KZ193" s="342">
        <f t="shared" si="586"/>
        <v>0</v>
      </c>
      <c r="LA193" s="342">
        <f t="shared" si="586"/>
        <v>0</v>
      </c>
      <c r="LB193" s="342">
        <f t="shared" si="586"/>
        <v>0</v>
      </c>
      <c r="LC193" s="342">
        <f t="shared" si="586"/>
        <v>0</v>
      </c>
      <c r="LD193" s="342">
        <f t="shared" si="586"/>
        <v>0</v>
      </c>
      <c r="LE193" s="342">
        <f t="shared" si="586"/>
        <v>0</v>
      </c>
      <c r="LF193" s="342">
        <f t="shared" si="586"/>
        <v>0</v>
      </c>
      <c r="LG193" s="342">
        <f t="shared" si="586"/>
        <v>0</v>
      </c>
      <c r="LH193" s="342">
        <f t="shared" si="586"/>
        <v>0</v>
      </c>
      <c r="LI193" s="342">
        <f t="shared" si="586"/>
        <v>0</v>
      </c>
      <c r="LJ193" s="342">
        <f t="shared" si="586"/>
        <v>0</v>
      </c>
      <c r="LK193" s="342">
        <f t="shared" si="586"/>
        <v>0</v>
      </c>
      <c r="LL193" s="342">
        <f t="shared" si="586"/>
        <v>0</v>
      </c>
      <c r="LM193" s="342">
        <f t="shared" si="586"/>
        <v>0</v>
      </c>
      <c r="LN193" s="342">
        <f t="shared" si="586"/>
        <v>0</v>
      </c>
      <c r="LO193" s="342">
        <f t="shared" si="586"/>
        <v>0</v>
      </c>
      <c r="LP193" s="342">
        <f t="shared" si="586"/>
        <v>0</v>
      </c>
    </row>
    <row r="194">
      <c r="A194" s="331" t="str">
        <f t="shared" si="575"/>
        <v>03-2023</v>
      </c>
      <c r="B194" s="346">
        <f t="shared" si="581"/>
        <v>237841.6939</v>
      </c>
      <c r="C194" s="346"/>
      <c r="D194" s="346"/>
      <c r="E194" s="342">
        <f t="shared" ref="E194:BP194" si="587">if(or(and($A194-E$186&gt;0,$A194-E$187&lt;=0,month($A194)=month(E$186)),and($A194-E$186&gt;=0,$A194-E$187&lt;=0,month(edate($A194,6))=month(E$186))),E$190,0)</f>
        <v>0</v>
      </c>
      <c r="F194" s="342">
        <f t="shared" si="587"/>
        <v>0</v>
      </c>
      <c r="G194" s="342">
        <f t="shared" si="587"/>
        <v>0</v>
      </c>
      <c r="H194" s="342">
        <f t="shared" si="587"/>
        <v>5603.13611</v>
      </c>
      <c r="I194" s="342">
        <f t="shared" si="587"/>
        <v>5350</v>
      </c>
      <c r="J194" s="342">
        <f t="shared" si="587"/>
        <v>0</v>
      </c>
      <c r="K194" s="342">
        <f t="shared" si="587"/>
        <v>6549.35727</v>
      </c>
      <c r="L194" s="342">
        <f t="shared" si="587"/>
        <v>3925.4562</v>
      </c>
      <c r="M194" s="342">
        <f t="shared" si="587"/>
        <v>5593.35392</v>
      </c>
      <c r="N194" s="342">
        <f t="shared" si="587"/>
        <v>0</v>
      </c>
      <c r="O194" s="342">
        <f t="shared" si="587"/>
        <v>0</v>
      </c>
      <c r="P194" s="342">
        <f t="shared" si="587"/>
        <v>0</v>
      </c>
      <c r="Q194" s="342">
        <f t="shared" si="587"/>
        <v>5838.7836</v>
      </c>
      <c r="R194" s="342">
        <f t="shared" si="587"/>
        <v>9911.380355</v>
      </c>
      <c r="S194" s="342">
        <f t="shared" si="587"/>
        <v>0</v>
      </c>
      <c r="T194" s="342">
        <f t="shared" si="587"/>
        <v>11963.3767</v>
      </c>
      <c r="U194" s="342">
        <f t="shared" si="587"/>
        <v>9633.12861</v>
      </c>
      <c r="V194" s="342">
        <f t="shared" si="587"/>
        <v>0</v>
      </c>
      <c r="W194" s="342">
        <f t="shared" si="587"/>
        <v>8655.033888</v>
      </c>
      <c r="X194" s="342">
        <f t="shared" si="587"/>
        <v>0</v>
      </c>
      <c r="Y194" s="342">
        <f t="shared" si="587"/>
        <v>0</v>
      </c>
      <c r="Z194" s="342">
        <f t="shared" si="587"/>
        <v>0</v>
      </c>
      <c r="AA194" s="342">
        <f t="shared" si="587"/>
        <v>9628.80765</v>
      </c>
      <c r="AB194" s="342">
        <f t="shared" si="587"/>
        <v>0</v>
      </c>
      <c r="AC194" s="342">
        <f t="shared" si="587"/>
        <v>6205.936838</v>
      </c>
      <c r="AD194" s="342">
        <f t="shared" si="587"/>
        <v>8318.29995</v>
      </c>
      <c r="AE194" s="342">
        <f t="shared" si="587"/>
        <v>6439.535258</v>
      </c>
      <c r="AF194" s="342">
        <f t="shared" si="587"/>
        <v>0</v>
      </c>
      <c r="AG194" s="342">
        <f t="shared" si="587"/>
        <v>7258.6275</v>
      </c>
      <c r="AH194" s="342">
        <f t="shared" si="587"/>
        <v>0</v>
      </c>
      <c r="AI194" s="342">
        <f t="shared" si="587"/>
        <v>10641.14589</v>
      </c>
      <c r="AJ194" s="342">
        <f t="shared" si="587"/>
        <v>0</v>
      </c>
      <c r="AK194" s="342">
        <f t="shared" si="587"/>
        <v>0</v>
      </c>
      <c r="AL194" s="342">
        <f t="shared" si="587"/>
        <v>275</v>
      </c>
      <c r="AM194" s="342">
        <f t="shared" si="587"/>
        <v>4982.50623</v>
      </c>
      <c r="AN194" s="342">
        <f t="shared" si="587"/>
        <v>0</v>
      </c>
      <c r="AO194" s="342">
        <f t="shared" si="587"/>
        <v>0</v>
      </c>
      <c r="AP194" s="342">
        <f t="shared" si="587"/>
        <v>9271.35</v>
      </c>
      <c r="AQ194" s="342">
        <f t="shared" si="587"/>
        <v>8358.125</v>
      </c>
      <c r="AR194" s="342">
        <f t="shared" si="587"/>
        <v>0</v>
      </c>
      <c r="AS194" s="342">
        <f t="shared" si="587"/>
        <v>8601.039</v>
      </c>
      <c r="AT194" s="342">
        <f t="shared" si="587"/>
        <v>16276.43473</v>
      </c>
      <c r="AU194" s="342">
        <f t="shared" si="587"/>
        <v>7462.28015</v>
      </c>
      <c r="AV194" s="342">
        <f t="shared" si="587"/>
        <v>0</v>
      </c>
      <c r="AW194" s="342">
        <f t="shared" si="587"/>
        <v>4800</v>
      </c>
      <c r="AX194" s="342">
        <f t="shared" si="587"/>
        <v>0</v>
      </c>
      <c r="AY194" s="342">
        <f t="shared" si="587"/>
        <v>12558.09375</v>
      </c>
      <c r="AZ194" s="342">
        <f t="shared" si="587"/>
        <v>0</v>
      </c>
      <c r="BA194" s="342">
        <f t="shared" si="587"/>
        <v>0</v>
      </c>
      <c r="BB194" s="342">
        <f t="shared" si="587"/>
        <v>9703.8664</v>
      </c>
      <c r="BC194" s="342">
        <f t="shared" si="587"/>
        <v>0</v>
      </c>
      <c r="BD194" s="342">
        <f t="shared" si="587"/>
        <v>13378.4</v>
      </c>
      <c r="BE194" s="342">
        <f t="shared" si="587"/>
        <v>0</v>
      </c>
      <c r="BF194" s="342">
        <f t="shared" si="587"/>
        <v>1557.6541</v>
      </c>
      <c r="BG194" s="342">
        <f t="shared" si="587"/>
        <v>0</v>
      </c>
      <c r="BH194" s="342">
        <f t="shared" si="587"/>
        <v>5158.157425</v>
      </c>
      <c r="BI194" s="342">
        <f t="shared" si="587"/>
        <v>2306.25</v>
      </c>
      <c r="BJ194" s="342">
        <f t="shared" si="587"/>
        <v>7162.4875</v>
      </c>
      <c r="BK194" s="342">
        <f t="shared" si="587"/>
        <v>1312.5</v>
      </c>
      <c r="BL194" s="342">
        <f t="shared" si="587"/>
        <v>1793.1</v>
      </c>
      <c r="BM194" s="342">
        <f t="shared" si="587"/>
        <v>0</v>
      </c>
      <c r="BN194" s="342">
        <f t="shared" si="587"/>
        <v>740.464875</v>
      </c>
      <c r="BO194" s="342">
        <f t="shared" si="587"/>
        <v>0</v>
      </c>
      <c r="BP194" s="342">
        <f t="shared" si="587"/>
        <v>628.625</v>
      </c>
      <c r="BQ194" s="342"/>
      <c r="BR194" s="342">
        <f t="shared" ref="BR194:EC194" si="588">if(or(and($A194-BR$186&gt;0,$A194-BR$187&lt;=0,month($A194)=month(BR$186)),and($A194-BR$186&gt;=0,$A194-BR$187&lt;=0,month(edate($A194,6))=month(BR$186))),BR$190,0)</f>
        <v>0</v>
      </c>
      <c r="BS194" s="342">
        <f t="shared" si="588"/>
        <v>0</v>
      </c>
      <c r="BT194" s="342">
        <f t="shared" si="588"/>
        <v>0</v>
      </c>
      <c r="BU194" s="342">
        <f t="shared" si="588"/>
        <v>0</v>
      </c>
      <c r="BV194" s="342">
        <f t="shared" si="588"/>
        <v>0</v>
      </c>
      <c r="BW194" s="342">
        <f t="shared" si="588"/>
        <v>0</v>
      </c>
      <c r="BX194" s="342">
        <f t="shared" si="588"/>
        <v>0</v>
      </c>
      <c r="BY194" s="342">
        <f t="shared" si="588"/>
        <v>0</v>
      </c>
      <c r="BZ194" s="342">
        <f t="shared" si="588"/>
        <v>0</v>
      </c>
      <c r="CA194" s="342">
        <f t="shared" si="588"/>
        <v>0</v>
      </c>
      <c r="CB194" s="342">
        <f t="shared" si="588"/>
        <v>0</v>
      </c>
      <c r="CC194" s="342">
        <f t="shared" si="588"/>
        <v>0</v>
      </c>
      <c r="CD194" s="342">
        <f t="shared" si="588"/>
        <v>0</v>
      </c>
      <c r="CE194" s="342">
        <f t="shared" si="588"/>
        <v>0</v>
      </c>
      <c r="CF194" s="342">
        <f t="shared" si="588"/>
        <v>0</v>
      </c>
      <c r="CG194" s="342">
        <f t="shared" si="588"/>
        <v>0</v>
      </c>
      <c r="CH194" s="342">
        <f t="shared" si="588"/>
        <v>0</v>
      </c>
      <c r="CI194" s="342">
        <f t="shared" si="588"/>
        <v>0</v>
      </c>
      <c r="CJ194" s="342">
        <f t="shared" si="588"/>
        <v>0</v>
      </c>
      <c r="CK194" s="342">
        <f t="shared" si="588"/>
        <v>0</v>
      </c>
      <c r="CL194" s="342">
        <f t="shared" si="588"/>
        <v>0</v>
      </c>
      <c r="CM194" s="342">
        <f t="shared" si="588"/>
        <v>0</v>
      </c>
      <c r="CN194" s="342">
        <f t="shared" si="588"/>
        <v>0</v>
      </c>
      <c r="CO194" s="342">
        <f t="shared" si="588"/>
        <v>0</v>
      </c>
      <c r="CP194" s="342">
        <f t="shared" si="588"/>
        <v>0</v>
      </c>
      <c r="CQ194" s="342">
        <f t="shared" si="588"/>
        <v>0</v>
      </c>
      <c r="CR194" s="342">
        <f t="shared" si="588"/>
        <v>0</v>
      </c>
      <c r="CS194" s="342">
        <f t="shared" si="588"/>
        <v>0</v>
      </c>
      <c r="CT194" s="342">
        <f t="shared" si="588"/>
        <v>0</v>
      </c>
      <c r="CU194" s="342">
        <f t="shared" si="588"/>
        <v>0</v>
      </c>
      <c r="CV194" s="342">
        <f t="shared" si="588"/>
        <v>0</v>
      </c>
      <c r="CW194" s="342">
        <f t="shared" si="588"/>
        <v>0</v>
      </c>
      <c r="CX194" s="342">
        <f t="shared" si="588"/>
        <v>0</v>
      </c>
      <c r="CY194" s="342">
        <f t="shared" si="588"/>
        <v>0</v>
      </c>
      <c r="CZ194" s="342">
        <f t="shared" si="588"/>
        <v>0</v>
      </c>
      <c r="DA194" s="342">
        <f t="shared" si="588"/>
        <v>0</v>
      </c>
      <c r="DB194" s="342">
        <f t="shared" si="588"/>
        <v>0</v>
      </c>
      <c r="DC194" s="342">
        <f t="shared" si="588"/>
        <v>0</v>
      </c>
      <c r="DD194" s="342">
        <f t="shared" si="588"/>
        <v>0</v>
      </c>
      <c r="DE194" s="342">
        <f t="shared" si="588"/>
        <v>0</v>
      </c>
      <c r="DF194" s="342">
        <f t="shared" si="588"/>
        <v>0</v>
      </c>
      <c r="DG194" s="342">
        <f t="shared" si="588"/>
        <v>0</v>
      </c>
      <c r="DH194" s="342">
        <f t="shared" si="588"/>
        <v>0</v>
      </c>
      <c r="DI194" s="342">
        <f t="shared" si="588"/>
        <v>0</v>
      </c>
      <c r="DJ194" s="342">
        <f t="shared" si="588"/>
        <v>0</v>
      </c>
      <c r="DK194" s="342">
        <f t="shared" si="588"/>
        <v>0</v>
      </c>
      <c r="DL194" s="342">
        <f t="shared" si="588"/>
        <v>0</v>
      </c>
      <c r="DM194" s="342">
        <f t="shared" si="588"/>
        <v>0</v>
      </c>
      <c r="DN194" s="342">
        <f t="shared" si="588"/>
        <v>0</v>
      </c>
      <c r="DO194" s="342">
        <f t="shared" si="588"/>
        <v>0</v>
      </c>
      <c r="DP194" s="342">
        <f t="shared" si="588"/>
        <v>0</v>
      </c>
      <c r="DQ194" s="342">
        <f t="shared" si="588"/>
        <v>0</v>
      </c>
      <c r="DR194" s="342">
        <f t="shared" si="588"/>
        <v>0</v>
      </c>
      <c r="DS194" s="342">
        <f t="shared" si="588"/>
        <v>0</v>
      </c>
      <c r="DT194" s="342">
        <f t="shared" si="588"/>
        <v>0</v>
      </c>
      <c r="DU194" s="342">
        <f t="shared" si="588"/>
        <v>0</v>
      </c>
      <c r="DV194" s="342">
        <f t="shared" si="588"/>
        <v>0</v>
      </c>
      <c r="DW194" s="342">
        <f t="shared" si="588"/>
        <v>0</v>
      </c>
      <c r="DX194" s="342">
        <f t="shared" si="588"/>
        <v>0</v>
      </c>
      <c r="DY194" s="342">
        <f t="shared" si="588"/>
        <v>0</v>
      </c>
      <c r="DZ194" s="342">
        <f t="shared" si="588"/>
        <v>0</v>
      </c>
      <c r="EA194" s="342">
        <f t="shared" si="588"/>
        <v>0</v>
      </c>
      <c r="EB194" s="342">
        <f t="shared" si="588"/>
        <v>0</v>
      </c>
      <c r="EC194" s="342">
        <f t="shared" si="588"/>
        <v>0</v>
      </c>
      <c r="ED194" s="342"/>
      <c r="EE194" s="342">
        <f t="shared" ref="EE194:GP194" si="589">if(or(and($A194-EE$186&gt;0,$A194-EE$187&lt;=0,month($A194)=month(EE$186)),and($A194-EE$186&gt;=0,$A194-EE$187&lt;=0,month(edate($A194,6))=month(EE$186))),EE$190,0)</f>
        <v>0</v>
      </c>
      <c r="EF194" s="342">
        <f t="shared" si="589"/>
        <v>0</v>
      </c>
      <c r="EG194" s="342">
        <f t="shared" si="589"/>
        <v>0</v>
      </c>
      <c r="EH194" s="342">
        <f t="shared" si="589"/>
        <v>0</v>
      </c>
      <c r="EI194" s="342">
        <f t="shared" si="589"/>
        <v>0</v>
      </c>
      <c r="EJ194" s="342">
        <f t="shared" si="589"/>
        <v>0</v>
      </c>
      <c r="EK194" s="342">
        <f t="shared" si="589"/>
        <v>0</v>
      </c>
      <c r="EL194" s="342">
        <f t="shared" si="589"/>
        <v>0</v>
      </c>
      <c r="EM194" s="342">
        <f t="shared" si="589"/>
        <v>0</v>
      </c>
      <c r="EN194" s="342">
        <f t="shared" si="589"/>
        <v>0</v>
      </c>
      <c r="EO194" s="342">
        <f t="shared" si="589"/>
        <v>0</v>
      </c>
      <c r="EP194" s="342">
        <f t="shared" si="589"/>
        <v>0</v>
      </c>
      <c r="EQ194" s="342">
        <f t="shared" si="589"/>
        <v>0</v>
      </c>
      <c r="ER194" s="342">
        <f t="shared" si="589"/>
        <v>0</v>
      </c>
      <c r="ES194" s="342">
        <f t="shared" si="589"/>
        <v>0</v>
      </c>
      <c r="ET194" s="342">
        <f t="shared" si="589"/>
        <v>0</v>
      </c>
      <c r="EU194" s="342">
        <f t="shared" si="589"/>
        <v>0</v>
      </c>
      <c r="EV194" s="342">
        <f t="shared" si="589"/>
        <v>0</v>
      </c>
      <c r="EW194" s="342">
        <f t="shared" si="589"/>
        <v>0</v>
      </c>
      <c r="EX194" s="342">
        <f t="shared" si="589"/>
        <v>0</v>
      </c>
      <c r="EY194" s="342">
        <f t="shared" si="589"/>
        <v>0</v>
      </c>
      <c r="EZ194" s="342">
        <f t="shared" si="589"/>
        <v>0</v>
      </c>
      <c r="FA194" s="342">
        <f t="shared" si="589"/>
        <v>0</v>
      </c>
      <c r="FB194" s="342">
        <f t="shared" si="589"/>
        <v>0</v>
      </c>
      <c r="FC194" s="342">
        <f t="shared" si="589"/>
        <v>0</v>
      </c>
      <c r="FD194" s="342">
        <f t="shared" si="589"/>
        <v>0</v>
      </c>
      <c r="FE194" s="342">
        <f t="shared" si="589"/>
        <v>0</v>
      </c>
      <c r="FF194" s="342">
        <f t="shared" si="589"/>
        <v>0</v>
      </c>
      <c r="FG194" s="342">
        <f t="shared" si="589"/>
        <v>0</v>
      </c>
      <c r="FH194" s="342">
        <f t="shared" si="589"/>
        <v>0</v>
      </c>
      <c r="FI194" s="342">
        <f t="shared" si="589"/>
        <v>0</v>
      </c>
      <c r="FJ194" s="342">
        <f t="shared" si="589"/>
        <v>0</v>
      </c>
      <c r="FK194" s="342">
        <f t="shared" si="589"/>
        <v>0</v>
      </c>
      <c r="FL194" s="342">
        <f t="shared" si="589"/>
        <v>0</v>
      </c>
      <c r="FM194" s="342">
        <f t="shared" si="589"/>
        <v>0</v>
      </c>
      <c r="FN194" s="342">
        <f t="shared" si="589"/>
        <v>0</v>
      </c>
      <c r="FO194" s="342">
        <f t="shared" si="589"/>
        <v>0</v>
      </c>
      <c r="FP194" s="342">
        <f t="shared" si="589"/>
        <v>0</v>
      </c>
      <c r="FQ194" s="342">
        <f t="shared" si="589"/>
        <v>0</v>
      </c>
      <c r="FR194" s="342">
        <f t="shared" si="589"/>
        <v>0</v>
      </c>
      <c r="FS194" s="342">
        <f t="shared" si="589"/>
        <v>0</v>
      </c>
      <c r="FT194" s="342">
        <f t="shared" si="589"/>
        <v>0</v>
      </c>
      <c r="FU194" s="342">
        <f t="shared" si="589"/>
        <v>0</v>
      </c>
      <c r="FV194" s="342">
        <f t="shared" si="589"/>
        <v>0</v>
      </c>
      <c r="FW194" s="342">
        <f t="shared" si="589"/>
        <v>0</v>
      </c>
      <c r="FX194" s="342">
        <f t="shared" si="589"/>
        <v>0</v>
      </c>
      <c r="FY194" s="342">
        <f t="shared" si="589"/>
        <v>0</v>
      </c>
      <c r="FZ194" s="342">
        <f t="shared" si="589"/>
        <v>0</v>
      </c>
      <c r="GA194" s="342">
        <f t="shared" si="589"/>
        <v>0</v>
      </c>
      <c r="GB194" s="342">
        <f t="shared" si="589"/>
        <v>0</v>
      </c>
      <c r="GC194" s="342">
        <f t="shared" si="589"/>
        <v>0</v>
      </c>
      <c r="GD194" s="342">
        <f t="shared" si="589"/>
        <v>0</v>
      </c>
      <c r="GE194" s="342">
        <f t="shared" si="589"/>
        <v>0</v>
      </c>
      <c r="GF194" s="342">
        <f t="shared" si="589"/>
        <v>0</v>
      </c>
      <c r="GG194" s="342">
        <f t="shared" si="589"/>
        <v>0</v>
      </c>
      <c r="GH194" s="342">
        <f t="shared" si="589"/>
        <v>0</v>
      </c>
      <c r="GI194" s="342">
        <f t="shared" si="589"/>
        <v>0</v>
      </c>
      <c r="GJ194" s="342">
        <f t="shared" si="589"/>
        <v>0</v>
      </c>
      <c r="GK194" s="342">
        <f t="shared" si="589"/>
        <v>0</v>
      </c>
      <c r="GL194" s="342">
        <f t="shared" si="589"/>
        <v>0</v>
      </c>
      <c r="GM194" s="342">
        <f t="shared" si="589"/>
        <v>0</v>
      </c>
      <c r="GN194" s="342">
        <f t="shared" si="589"/>
        <v>0</v>
      </c>
      <c r="GO194" s="342">
        <f t="shared" si="589"/>
        <v>0</v>
      </c>
      <c r="GP194" s="342">
        <f t="shared" si="589"/>
        <v>0</v>
      </c>
      <c r="GQ194" s="342"/>
      <c r="GR194" s="342">
        <f t="shared" ref="GR194:JC194" si="590">if(or(and($A194-GR$186&gt;0,$A194-GR$187&lt;=0,month($A194)=month(GR$186)),and($A194-GR$186&gt;=0,$A194-GR$187&lt;=0,month(edate($A194,6))=month(GR$186))),GR$190,0)</f>
        <v>0</v>
      </c>
      <c r="GS194" s="342">
        <f t="shared" si="590"/>
        <v>0</v>
      </c>
      <c r="GT194" s="342">
        <f t="shared" si="590"/>
        <v>0</v>
      </c>
      <c r="GU194" s="342">
        <f t="shared" si="590"/>
        <v>0</v>
      </c>
      <c r="GV194" s="342">
        <f t="shared" si="590"/>
        <v>0</v>
      </c>
      <c r="GW194" s="342">
        <f t="shared" si="590"/>
        <v>0</v>
      </c>
      <c r="GX194" s="342">
        <f t="shared" si="590"/>
        <v>0</v>
      </c>
      <c r="GY194" s="342">
        <f t="shared" si="590"/>
        <v>0</v>
      </c>
      <c r="GZ194" s="342">
        <f t="shared" si="590"/>
        <v>0</v>
      </c>
      <c r="HA194" s="342">
        <f t="shared" si="590"/>
        <v>0</v>
      </c>
      <c r="HB194" s="342">
        <f t="shared" si="590"/>
        <v>0</v>
      </c>
      <c r="HC194" s="342">
        <f t="shared" si="590"/>
        <v>0</v>
      </c>
      <c r="HD194" s="342">
        <f t="shared" si="590"/>
        <v>0</v>
      </c>
      <c r="HE194" s="342">
        <f t="shared" si="590"/>
        <v>0</v>
      </c>
      <c r="HF194" s="342">
        <f t="shared" si="590"/>
        <v>0</v>
      </c>
      <c r="HG194" s="342">
        <f t="shared" si="590"/>
        <v>0</v>
      </c>
      <c r="HH194" s="342">
        <f t="shared" si="590"/>
        <v>0</v>
      </c>
      <c r="HI194" s="342">
        <f t="shared" si="590"/>
        <v>0</v>
      </c>
      <c r="HJ194" s="342">
        <f t="shared" si="590"/>
        <v>0</v>
      </c>
      <c r="HK194" s="342">
        <f t="shared" si="590"/>
        <v>0</v>
      </c>
      <c r="HL194" s="342">
        <f t="shared" si="590"/>
        <v>0</v>
      </c>
      <c r="HM194" s="342">
        <f t="shared" si="590"/>
        <v>0</v>
      </c>
      <c r="HN194" s="342">
        <f t="shared" si="590"/>
        <v>0</v>
      </c>
      <c r="HO194" s="342">
        <f t="shared" si="590"/>
        <v>0</v>
      </c>
      <c r="HP194" s="342">
        <f t="shared" si="590"/>
        <v>0</v>
      </c>
      <c r="HQ194" s="342">
        <f t="shared" si="590"/>
        <v>0</v>
      </c>
      <c r="HR194" s="342">
        <f t="shared" si="590"/>
        <v>0</v>
      </c>
      <c r="HS194" s="342">
        <f t="shared" si="590"/>
        <v>0</v>
      </c>
      <c r="HT194" s="342">
        <f t="shared" si="590"/>
        <v>0</v>
      </c>
      <c r="HU194" s="342">
        <f t="shared" si="590"/>
        <v>0</v>
      </c>
      <c r="HV194" s="342">
        <f t="shared" si="590"/>
        <v>0</v>
      </c>
      <c r="HW194" s="342">
        <f t="shared" si="590"/>
        <v>0</v>
      </c>
      <c r="HX194" s="342">
        <f t="shared" si="590"/>
        <v>0</v>
      </c>
      <c r="HY194" s="342">
        <f t="shared" si="590"/>
        <v>0</v>
      </c>
      <c r="HZ194" s="342">
        <f t="shared" si="590"/>
        <v>0</v>
      </c>
      <c r="IA194" s="342">
        <f t="shared" si="590"/>
        <v>0</v>
      </c>
      <c r="IB194" s="342">
        <f t="shared" si="590"/>
        <v>0</v>
      </c>
      <c r="IC194" s="342">
        <f t="shared" si="590"/>
        <v>0</v>
      </c>
      <c r="ID194" s="342">
        <f t="shared" si="590"/>
        <v>0</v>
      </c>
      <c r="IE194" s="342">
        <f t="shared" si="590"/>
        <v>0</v>
      </c>
      <c r="IF194" s="342">
        <f t="shared" si="590"/>
        <v>0</v>
      </c>
      <c r="IG194" s="342">
        <f t="shared" si="590"/>
        <v>0</v>
      </c>
      <c r="IH194" s="342">
        <f t="shared" si="590"/>
        <v>0</v>
      </c>
      <c r="II194" s="342">
        <f t="shared" si="590"/>
        <v>0</v>
      </c>
      <c r="IJ194" s="342">
        <f t="shared" si="590"/>
        <v>0</v>
      </c>
      <c r="IK194" s="342">
        <f t="shared" si="590"/>
        <v>0</v>
      </c>
      <c r="IL194" s="342">
        <f t="shared" si="590"/>
        <v>0</v>
      </c>
      <c r="IM194" s="342">
        <f t="shared" si="590"/>
        <v>0</v>
      </c>
      <c r="IN194" s="342">
        <f t="shared" si="590"/>
        <v>0</v>
      </c>
      <c r="IO194" s="342">
        <f t="shared" si="590"/>
        <v>0</v>
      </c>
      <c r="IP194" s="342">
        <f t="shared" si="590"/>
        <v>0</v>
      </c>
      <c r="IQ194" s="342">
        <f t="shared" si="590"/>
        <v>0</v>
      </c>
      <c r="IR194" s="342">
        <f t="shared" si="590"/>
        <v>0</v>
      </c>
      <c r="IS194" s="342">
        <f t="shared" si="590"/>
        <v>0</v>
      </c>
      <c r="IT194" s="342">
        <f t="shared" si="590"/>
        <v>0</v>
      </c>
      <c r="IU194" s="342">
        <f t="shared" si="590"/>
        <v>0</v>
      </c>
      <c r="IV194" s="342">
        <f t="shared" si="590"/>
        <v>0</v>
      </c>
      <c r="IW194" s="342">
        <f t="shared" si="590"/>
        <v>0</v>
      </c>
      <c r="IX194" s="342">
        <f t="shared" si="590"/>
        <v>0</v>
      </c>
      <c r="IY194" s="342">
        <f t="shared" si="590"/>
        <v>0</v>
      </c>
      <c r="IZ194" s="342">
        <f t="shared" si="590"/>
        <v>0</v>
      </c>
      <c r="JA194" s="342">
        <f t="shared" si="590"/>
        <v>0</v>
      </c>
      <c r="JB194" s="342">
        <f t="shared" si="590"/>
        <v>0</v>
      </c>
      <c r="JC194" s="342">
        <f t="shared" si="590"/>
        <v>0</v>
      </c>
      <c r="JD194" s="342"/>
      <c r="JE194" s="342">
        <f t="shared" ref="JE194:LP194" si="591">if(or(and($A194-JE$186&gt;0,$A194-JE$187&lt;=0,month($A194)=month(JE$186)),and($A194-JE$186&gt;=0,$A194-JE$187&lt;=0,month(edate($A194,6))=month(JE$186))),JE$190,0)</f>
        <v>0</v>
      </c>
      <c r="JF194" s="342">
        <f t="shared" si="591"/>
        <v>0</v>
      </c>
      <c r="JG194" s="342">
        <f t="shared" si="591"/>
        <v>0</v>
      </c>
      <c r="JH194" s="342">
        <f t="shared" si="591"/>
        <v>0</v>
      </c>
      <c r="JI194" s="342">
        <f t="shared" si="591"/>
        <v>0</v>
      </c>
      <c r="JJ194" s="342">
        <f t="shared" si="591"/>
        <v>0</v>
      </c>
      <c r="JK194" s="342">
        <f t="shared" si="591"/>
        <v>0</v>
      </c>
      <c r="JL194" s="342">
        <f t="shared" si="591"/>
        <v>0</v>
      </c>
      <c r="JM194" s="342">
        <f t="shared" si="591"/>
        <v>0</v>
      </c>
      <c r="JN194" s="342">
        <f t="shared" si="591"/>
        <v>0</v>
      </c>
      <c r="JO194" s="342">
        <f t="shared" si="591"/>
        <v>0</v>
      </c>
      <c r="JP194" s="342">
        <f t="shared" si="591"/>
        <v>0</v>
      </c>
      <c r="JQ194" s="342">
        <f t="shared" si="591"/>
        <v>0</v>
      </c>
      <c r="JR194" s="342">
        <f t="shared" si="591"/>
        <v>0</v>
      </c>
      <c r="JS194" s="342">
        <f t="shared" si="591"/>
        <v>0</v>
      </c>
      <c r="JT194" s="342">
        <f t="shared" si="591"/>
        <v>0</v>
      </c>
      <c r="JU194" s="342">
        <f t="shared" si="591"/>
        <v>0</v>
      </c>
      <c r="JV194" s="342">
        <f t="shared" si="591"/>
        <v>0</v>
      </c>
      <c r="JW194" s="342">
        <f t="shared" si="591"/>
        <v>0</v>
      </c>
      <c r="JX194" s="342">
        <f t="shared" si="591"/>
        <v>0</v>
      </c>
      <c r="JY194" s="342">
        <f t="shared" si="591"/>
        <v>0</v>
      </c>
      <c r="JZ194" s="342">
        <f t="shared" si="591"/>
        <v>0</v>
      </c>
      <c r="KA194" s="342">
        <f t="shared" si="591"/>
        <v>0</v>
      </c>
      <c r="KB194" s="342">
        <f t="shared" si="591"/>
        <v>0</v>
      </c>
      <c r="KC194" s="342">
        <f t="shared" si="591"/>
        <v>0</v>
      </c>
      <c r="KD194" s="342">
        <f t="shared" si="591"/>
        <v>0</v>
      </c>
      <c r="KE194" s="342">
        <f t="shared" si="591"/>
        <v>0</v>
      </c>
      <c r="KF194" s="342">
        <f t="shared" si="591"/>
        <v>0</v>
      </c>
      <c r="KG194" s="342">
        <f t="shared" si="591"/>
        <v>0</v>
      </c>
      <c r="KH194" s="342">
        <f t="shared" si="591"/>
        <v>0</v>
      </c>
      <c r="KI194" s="342">
        <f t="shared" si="591"/>
        <v>0</v>
      </c>
      <c r="KJ194" s="342">
        <f t="shared" si="591"/>
        <v>0</v>
      </c>
      <c r="KK194" s="342">
        <f t="shared" si="591"/>
        <v>0</v>
      </c>
      <c r="KL194" s="342">
        <f t="shared" si="591"/>
        <v>0</v>
      </c>
      <c r="KM194" s="342">
        <f t="shared" si="591"/>
        <v>0</v>
      </c>
      <c r="KN194" s="342">
        <f t="shared" si="591"/>
        <v>0</v>
      </c>
      <c r="KO194" s="342">
        <f t="shared" si="591"/>
        <v>0</v>
      </c>
      <c r="KP194" s="342">
        <f t="shared" si="591"/>
        <v>0</v>
      </c>
      <c r="KQ194" s="342">
        <f t="shared" si="591"/>
        <v>0</v>
      </c>
      <c r="KR194" s="342">
        <f t="shared" si="591"/>
        <v>0</v>
      </c>
      <c r="KS194" s="342">
        <f t="shared" si="591"/>
        <v>0</v>
      </c>
      <c r="KT194" s="342">
        <f t="shared" si="591"/>
        <v>0</v>
      </c>
      <c r="KU194" s="342">
        <f t="shared" si="591"/>
        <v>0</v>
      </c>
      <c r="KV194" s="342">
        <f t="shared" si="591"/>
        <v>0</v>
      </c>
      <c r="KW194" s="342">
        <f t="shared" si="591"/>
        <v>0</v>
      </c>
      <c r="KX194" s="342">
        <f t="shared" si="591"/>
        <v>0</v>
      </c>
      <c r="KY194" s="342">
        <f t="shared" si="591"/>
        <v>0</v>
      </c>
      <c r="KZ194" s="342">
        <f t="shared" si="591"/>
        <v>0</v>
      </c>
      <c r="LA194" s="342">
        <f t="shared" si="591"/>
        <v>0</v>
      </c>
      <c r="LB194" s="342">
        <f t="shared" si="591"/>
        <v>0</v>
      </c>
      <c r="LC194" s="342">
        <f t="shared" si="591"/>
        <v>0</v>
      </c>
      <c r="LD194" s="342">
        <f t="shared" si="591"/>
        <v>0</v>
      </c>
      <c r="LE194" s="342">
        <f t="shared" si="591"/>
        <v>0</v>
      </c>
      <c r="LF194" s="342">
        <f t="shared" si="591"/>
        <v>0</v>
      </c>
      <c r="LG194" s="342">
        <f t="shared" si="591"/>
        <v>0</v>
      </c>
      <c r="LH194" s="342">
        <f t="shared" si="591"/>
        <v>0</v>
      </c>
      <c r="LI194" s="342">
        <f t="shared" si="591"/>
        <v>0</v>
      </c>
      <c r="LJ194" s="342">
        <f t="shared" si="591"/>
        <v>0</v>
      </c>
      <c r="LK194" s="342">
        <f t="shared" si="591"/>
        <v>0</v>
      </c>
      <c r="LL194" s="342">
        <f t="shared" si="591"/>
        <v>0</v>
      </c>
      <c r="LM194" s="342">
        <f t="shared" si="591"/>
        <v>0</v>
      </c>
      <c r="LN194" s="342">
        <f t="shared" si="591"/>
        <v>0</v>
      </c>
      <c r="LO194" s="342">
        <f t="shared" si="591"/>
        <v>0</v>
      </c>
      <c r="LP194" s="342">
        <f t="shared" si="591"/>
        <v>0</v>
      </c>
    </row>
    <row r="195">
      <c r="A195" s="331" t="str">
        <f t="shared" si="575"/>
        <v>06-2023</v>
      </c>
      <c r="B195" s="346">
        <f t="shared" si="581"/>
        <v>181908.706</v>
      </c>
      <c r="C195" s="346"/>
      <c r="E195" s="342">
        <f t="shared" ref="E195:BP195" si="592">if(or(and($A195-E$186&gt;0,$A195-E$187&lt;=0,month($A195)=month(E$186)),and($A195-E$186&gt;=0,$A195-E$187&lt;=0,month(edate($A195,6))=month(E$186))),E$190,0)</f>
        <v>6085.4205</v>
      </c>
      <c r="F195" s="342">
        <f t="shared" si="592"/>
        <v>2604.5913</v>
      </c>
      <c r="G195" s="342">
        <f t="shared" si="592"/>
        <v>4740</v>
      </c>
      <c r="H195" s="342">
        <f t="shared" si="592"/>
        <v>0</v>
      </c>
      <c r="I195" s="342">
        <f t="shared" si="592"/>
        <v>0</v>
      </c>
      <c r="J195" s="342">
        <f t="shared" si="592"/>
        <v>5954.9875</v>
      </c>
      <c r="K195" s="342">
        <f t="shared" si="592"/>
        <v>0</v>
      </c>
      <c r="L195" s="342">
        <f t="shared" si="592"/>
        <v>0</v>
      </c>
      <c r="M195" s="342">
        <f t="shared" si="592"/>
        <v>0</v>
      </c>
      <c r="N195" s="342">
        <f t="shared" si="592"/>
        <v>7812.75495</v>
      </c>
      <c r="O195" s="342">
        <f t="shared" si="592"/>
        <v>5688.688635</v>
      </c>
      <c r="P195" s="342">
        <f t="shared" si="592"/>
        <v>5334.19156</v>
      </c>
      <c r="Q195" s="342">
        <f t="shared" si="592"/>
        <v>0</v>
      </c>
      <c r="R195" s="342">
        <f t="shared" si="592"/>
        <v>0</v>
      </c>
      <c r="S195" s="342">
        <f t="shared" si="592"/>
        <v>10661.63949</v>
      </c>
      <c r="T195" s="342">
        <f t="shared" si="592"/>
        <v>0</v>
      </c>
      <c r="U195" s="342">
        <f t="shared" si="592"/>
        <v>0</v>
      </c>
      <c r="V195" s="342">
        <f t="shared" si="592"/>
        <v>5520.8475</v>
      </c>
      <c r="W195" s="342">
        <f t="shared" si="592"/>
        <v>0</v>
      </c>
      <c r="X195" s="342">
        <f t="shared" si="592"/>
        <v>7309.84635</v>
      </c>
      <c r="Y195" s="342">
        <f t="shared" si="592"/>
        <v>11393.6924</v>
      </c>
      <c r="Z195" s="342">
        <f t="shared" si="592"/>
        <v>70.99625</v>
      </c>
      <c r="AA195" s="342">
        <f t="shared" si="592"/>
        <v>0</v>
      </c>
      <c r="AB195" s="342">
        <f t="shared" si="592"/>
        <v>8275.222958</v>
      </c>
      <c r="AC195" s="342">
        <f t="shared" si="592"/>
        <v>0</v>
      </c>
      <c r="AD195" s="342">
        <f t="shared" si="592"/>
        <v>0</v>
      </c>
      <c r="AE195" s="342">
        <f t="shared" si="592"/>
        <v>0</v>
      </c>
      <c r="AF195" s="342">
        <f t="shared" si="592"/>
        <v>6214.90265</v>
      </c>
      <c r="AG195" s="342">
        <f t="shared" si="592"/>
        <v>0</v>
      </c>
      <c r="AH195" s="342">
        <f t="shared" si="592"/>
        <v>228.5555</v>
      </c>
      <c r="AI195" s="342">
        <f t="shared" si="592"/>
        <v>0</v>
      </c>
      <c r="AJ195" s="342">
        <f t="shared" si="592"/>
        <v>3780</v>
      </c>
      <c r="AK195" s="342">
        <f t="shared" si="592"/>
        <v>15922.28576</v>
      </c>
      <c r="AL195" s="342">
        <f t="shared" si="592"/>
        <v>0</v>
      </c>
      <c r="AM195" s="342">
        <f t="shared" si="592"/>
        <v>0</v>
      </c>
      <c r="AN195" s="342">
        <f t="shared" si="592"/>
        <v>12211.43486</v>
      </c>
      <c r="AO195" s="342">
        <f t="shared" si="592"/>
        <v>8896.907813</v>
      </c>
      <c r="AP195" s="342">
        <f t="shared" si="592"/>
        <v>0</v>
      </c>
      <c r="AQ195" s="342">
        <f t="shared" si="592"/>
        <v>0</v>
      </c>
      <c r="AR195" s="342">
        <f t="shared" si="592"/>
        <v>7542.9351</v>
      </c>
      <c r="AS195" s="342">
        <f t="shared" si="592"/>
        <v>0</v>
      </c>
      <c r="AT195" s="342">
        <f t="shared" si="592"/>
        <v>0</v>
      </c>
      <c r="AU195" s="342">
        <f t="shared" si="592"/>
        <v>0</v>
      </c>
      <c r="AV195" s="342">
        <f t="shared" si="592"/>
        <v>7136.0471</v>
      </c>
      <c r="AW195" s="342">
        <f t="shared" si="592"/>
        <v>0</v>
      </c>
      <c r="AX195" s="342">
        <f t="shared" si="592"/>
        <v>9058.61</v>
      </c>
      <c r="AY195" s="342">
        <f t="shared" si="592"/>
        <v>0</v>
      </c>
      <c r="AZ195" s="342">
        <f t="shared" si="592"/>
        <v>6480</v>
      </c>
      <c r="BA195" s="342">
        <f t="shared" si="592"/>
        <v>5867.9712</v>
      </c>
      <c r="BB195" s="342">
        <f t="shared" si="592"/>
        <v>0</v>
      </c>
      <c r="BC195" s="342">
        <f t="shared" si="592"/>
        <v>4873.17825</v>
      </c>
      <c r="BD195" s="342">
        <f t="shared" si="592"/>
        <v>0</v>
      </c>
      <c r="BE195" s="342">
        <f t="shared" si="592"/>
        <v>4565.5155</v>
      </c>
      <c r="BF195" s="342">
        <f t="shared" si="592"/>
        <v>0</v>
      </c>
      <c r="BG195" s="342">
        <f t="shared" si="592"/>
        <v>900.3978</v>
      </c>
      <c r="BH195" s="342">
        <f t="shared" si="592"/>
        <v>0</v>
      </c>
      <c r="BI195" s="342">
        <f t="shared" si="592"/>
        <v>0</v>
      </c>
      <c r="BJ195" s="342">
        <f t="shared" si="592"/>
        <v>0</v>
      </c>
      <c r="BK195" s="342">
        <f t="shared" si="592"/>
        <v>0</v>
      </c>
      <c r="BL195" s="342">
        <f t="shared" si="592"/>
        <v>0</v>
      </c>
      <c r="BM195" s="342">
        <f t="shared" si="592"/>
        <v>1521.41625</v>
      </c>
      <c r="BN195" s="342">
        <f t="shared" si="592"/>
        <v>0</v>
      </c>
      <c r="BO195" s="342">
        <f t="shared" si="592"/>
        <v>5255.6688</v>
      </c>
      <c r="BP195" s="342">
        <f t="shared" si="592"/>
        <v>0</v>
      </c>
      <c r="BQ195" s="342"/>
      <c r="BR195" s="342">
        <f t="shared" ref="BR195:EC195" si="593">if(or(and($A195-BR$186&gt;0,$A195-BR$187&lt;=0,month($A195)=month(BR$186)),and($A195-BR$186&gt;=0,$A195-BR$187&lt;=0,month(edate($A195,6))=month(BR$186))),BR$190,0)</f>
        <v>0</v>
      </c>
      <c r="BS195" s="342">
        <f t="shared" si="593"/>
        <v>0</v>
      </c>
      <c r="BT195" s="342">
        <f t="shared" si="593"/>
        <v>0</v>
      </c>
      <c r="BU195" s="342">
        <f t="shared" si="593"/>
        <v>0</v>
      </c>
      <c r="BV195" s="342">
        <f t="shared" si="593"/>
        <v>0</v>
      </c>
      <c r="BW195" s="342">
        <f t="shared" si="593"/>
        <v>0</v>
      </c>
      <c r="BX195" s="342">
        <f t="shared" si="593"/>
        <v>0</v>
      </c>
      <c r="BY195" s="342">
        <f t="shared" si="593"/>
        <v>0</v>
      </c>
      <c r="BZ195" s="342">
        <f t="shared" si="593"/>
        <v>0</v>
      </c>
      <c r="CA195" s="342">
        <f t="shared" si="593"/>
        <v>0</v>
      </c>
      <c r="CB195" s="342">
        <f t="shared" si="593"/>
        <v>0</v>
      </c>
      <c r="CC195" s="342">
        <f t="shared" si="593"/>
        <v>0</v>
      </c>
      <c r="CD195" s="342">
        <f t="shared" si="593"/>
        <v>0</v>
      </c>
      <c r="CE195" s="342">
        <f t="shared" si="593"/>
        <v>0</v>
      </c>
      <c r="CF195" s="342">
        <f t="shared" si="593"/>
        <v>0</v>
      </c>
      <c r="CG195" s="342">
        <f t="shared" si="593"/>
        <v>0</v>
      </c>
      <c r="CH195" s="342">
        <f t="shared" si="593"/>
        <v>0</v>
      </c>
      <c r="CI195" s="342">
        <f t="shared" si="593"/>
        <v>0</v>
      </c>
      <c r="CJ195" s="342">
        <f t="shared" si="593"/>
        <v>0</v>
      </c>
      <c r="CK195" s="342">
        <f t="shared" si="593"/>
        <v>0</v>
      </c>
      <c r="CL195" s="342">
        <f t="shared" si="593"/>
        <v>0</v>
      </c>
      <c r="CM195" s="342">
        <f t="shared" si="593"/>
        <v>0</v>
      </c>
      <c r="CN195" s="342">
        <f t="shared" si="593"/>
        <v>0</v>
      </c>
      <c r="CO195" s="342">
        <f t="shared" si="593"/>
        <v>0</v>
      </c>
      <c r="CP195" s="342">
        <f t="shared" si="593"/>
        <v>0</v>
      </c>
      <c r="CQ195" s="342">
        <f t="shared" si="593"/>
        <v>0</v>
      </c>
      <c r="CR195" s="342">
        <f t="shared" si="593"/>
        <v>0</v>
      </c>
      <c r="CS195" s="342">
        <f t="shared" si="593"/>
        <v>0</v>
      </c>
      <c r="CT195" s="342">
        <f t="shared" si="593"/>
        <v>0</v>
      </c>
      <c r="CU195" s="342">
        <f t="shared" si="593"/>
        <v>0</v>
      </c>
      <c r="CV195" s="342">
        <f t="shared" si="593"/>
        <v>0</v>
      </c>
      <c r="CW195" s="342">
        <f t="shared" si="593"/>
        <v>0</v>
      </c>
      <c r="CX195" s="342">
        <f t="shared" si="593"/>
        <v>0</v>
      </c>
      <c r="CY195" s="342">
        <f t="shared" si="593"/>
        <v>0</v>
      </c>
      <c r="CZ195" s="342">
        <f t="shared" si="593"/>
        <v>0</v>
      </c>
      <c r="DA195" s="342">
        <f t="shared" si="593"/>
        <v>0</v>
      </c>
      <c r="DB195" s="342">
        <f t="shared" si="593"/>
        <v>0</v>
      </c>
      <c r="DC195" s="342">
        <f t="shared" si="593"/>
        <v>0</v>
      </c>
      <c r="DD195" s="342">
        <f t="shared" si="593"/>
        <v>0</v>
      </c>
      <c r="DE195" s="342">
        <f t="shared" si="593"/>
        <v>0</v>
      </c>
      <c r="DF195" s="342">
        <f t="shared" si="593"/>
        <v>0</v>
      </c>
      <c r="DG195" s="342">
        <f t="shared" si="593"/>
        <v>0</v>
      </c>
      <c r="DH195" s="342">
        <f t="shared" si="593"/>
        <v>0</v>
      </c>
      <c r="DI195" s="342">
        <f t="shared" si="593"/>
        <v>0</v>
      </c>
      <c r="DJ195" s="342">
        <f t="shared" si="593"/>
        <v>0</v>
      </c>
      <c r="DK195" s="342">
        <f t="shared" si="593"/>
        <v>0</v>
      </c>
      <c r="DL195" s="342">
        <f t="shared" si="593"/>
        <v>0</v>
      </c>
      <c r="DM195" s="342">
        <f t="shared" si="593"/>
        <v>0</v>
      </c>
      <c r="DN195" s="342">
        <f t="shared" si="593"/>
        <v>0</v>
      </c>
      <c r="DO195" s="342">
        <f t="shared" si="593"/>
        <v>0</v>
      </c>
      <c r="DP195" s="342">
        <f t="shared" si="593"/>
        <v>0</v>
      </c>
      <c r="DQ195" s="342">
        <f t="shared" si="593"/>
        <v>0</v>
      </c>
      <c r="DR195" s="342">
        <f t="shared" si="593"/>
        <v>0</v>
      </c>
      <c r="DS195" s="342">
        <f t="shared" si="593"/>
        <v>0</v>
      </c>
      <c r="DT195" s="342">
        <f t="shared" si="593"/>
        <v>0</v>
      </c>
      <c r="DU195" s="342">
        <f t="shared" si="593"/>
        <v>0</v>
      </c>
      <c r="DV195" s="342">
        <f t="shared" si="593"/>
        <v>0</v>
      </c>
      <c r="DW195" s="342">
        <f t="shared" si="593"/>
        <v>0</v>
      </c>
      <c r="DX195" s="342">
        <f t="shared" si="593"/>
        <v>0</v>
      </c>
      <c r="DY195" s="342">
        <f t="shared" si="593"/>
        <v>0</v>
      </c>
      <c r="DZ195" s="342">
        <f t="shared" si="593"/>
        <v>0</v>
      </c>
      <c r="EA195" s="342">
        <f t="shared" si="593"/>
        <v>0</v>
      </c>
      <c r="EB195" s="342">
        <f t="shared" si="593"/>
        <v>0</v>
      </c>
      <c r="EC195" s="342">
        <f t="shared" si="593"/>
        <v>0</v>
      </c>
      <c r="ED195" s="342"/>
      <c r="EE195" s="342">
        <f t="shared" ref="EE195:GP195" si="594">if(or(and($A195-EE$186&gt;0,$A195-EE$187&lt;=0,month($A195)=month(EE$186)),and($A195-EE$186&gt;=0,$A195-EE$187&lt;=0,month(edate($A195,6))=month(EE$186))),EE$190,0)</f>
        <v>0</v>
      </c>
      <c r="EF195" s="342">
        <f t="shared" si="594"/>
        <v>0</v>
      </c>
      <c r="EG195" s="342">
        <f t="shared" si="594"/>
        <v>0</v>
      </c>
      <c r="EH195" s="342">
        <f t="shared" si="594"/>
        <v>0</v>
      </c>
      <c r="EI195" s="342">
        <f t="shared" si="594"/>
        <v>0</v>
      </c>
      <c r="EJ195" s="342">
        <f t="shared" si="594"/>
        <v>0</v>
      </c>
      <c r="EK195" s="342">
        <f t="shared" si="594"/>
        <v>0</v>
      </c>
      <c r="EL195" s="342">
        <f t="shared" si="594"/>
        <v>0</v>
      </c>
      <c r="EM195" s="342">
        <f t="shared" si="594"/>
        <v>0</v>
      </c>
      <c r="EN195" s="342">
        <f t="shared" si="594"/>
        <v>0</v>
      </c>
      <c r="EO195" s="342">
        <f t="shared" si="594"/>
        <v>0</v>
      </c>
      <c r="EP195" s="342">
        <f t="shared" si="594"/>
        <v>0</v>
      </c>
      <c r="EQ195" s="342">
        <f t="shared" si="594"/>
        <v>0</v>
      </c>
      <c r="ER195" s="342">
        <f t="shared" si="594"/>
        <v>0</v>
      </c>
      <c r="ES195" s="342">
        <f t="shared" si="594"/>
        <v>0</v>
      </c>
      <c r="ET195" s="342">
        <f t="shared" si="594"/>
        <v>0</v>
      </c>
      <c r="EU195" s="342">
        <f t="shared" si="594"/>
        <v>0</v>
      </c>
      <c r="EV195" s="342">
        <f t="shared" si="594"/>
        <v>0</v>
      </c>
      <c r="EW195" s="342">
        <f t="shared" si="594"/>
        <v>0</v>
      </c>
      <c r="EX195" s="342">
        <f t="shared" si="594"/>
        <v>0</v>
      </c>
      <c r="EY195" s="342">
        <f t="shared" si="594"/>
        <v>0</v>
      </c>
      <c r="EZ195" s="342">
        <f t="shared" si="594"/>
        <v>0</v>
      </c>
      <c r="FA195" s="342">
        <f t="shared" si="594"/>
        <v>0</v>
      </c>
      <c r="FB195" s="342">
        <f t="shared" si="594"/>
        <v>0</v>
      </c>
      <c r="FC195" s="342">
        <f t="shared" si="594"/>
        <v>0</v>
      </c>
      <c r="FD195" s="342">
        <f t="shared" si="594"/>
        <v>0</v>
      </c>
      <c r="FE195" s="342">
        <f t="shared" si="594"/>
        <v>0</v>
      </c>
      <c r="FF195" s="342">
        <f t="shared" si="594"/>
        <v>0</v>
      </c>
      <c r="FG195" s="342">
        <f t="shared" si="594"/>
        <v>0</v>
      </c>
      <c r="FH195" s="342">
        <f t="shared" si="594"/>
        <v>0</v>
      </c>
      <c r="FI195" s="342">
        <f t="shared" si="594"/>
        <v>0</v>
      </c>
      <c r="FJ195" s="342">
        <f t="shared" si="594"/>
        <v>0</v>
      </c>
      <c r="FK195" s="342">
        <f t="shared" si="594"/>
        <v>0</v>
      </c>
      <c r="FL195" s="342">
        <f t="shared" si="594"/>
        <v>0</v>
      </c>
      <c r="FM195" s="342">
        <f t="shared" si="594"/>
        <v>0</v>
      </c>
      <c r="FN195" s="342">
        <f t="shared" si="594"/>
        <v>0</v>
      </c>
      <c r="FO195" s="342">
        <f t="shared" si="594"/>
        <v>0</v>
      </c>
      <c r="FP195" s="342">
        <f t="shared" si="594"/>
        <v>0</v>
      </c>
      <c r="FQ195" s="342">
        <f t="shared" si="594"/>
        <v>0</v>
      </c>
      <c r="FR195" s="342">
        <f t="shared" si="594"/>
        <v>0</v>
      </c>
      <c r="FS195" s="342">
        <f t="shared" si="594"/>
        <v>0</v>
      </c>
      <c r="FT195" s="342">
        <f t="shared" si="594"/>
        <v>0</v>
      </c>
      <c r="FU195" s="342">
        <f t="shared" si="594"/>
        <v>0</v>
      </c>
      <c r="FV195" s="342">
        <f t="shared" si="594"/>
        <v>0</v>
      </c>
      <c r="FW195" s="342">
        <f t="shared" si="594"/>
        <v>0</v>
      </c>
      <c r="FX195" s="342">
        <f t="shared" si="594"/>
        <v>0</v>
      </c>
      <c r="FY195" s="342">
        <f t="shared" si="594"/>
        <v>0</v>
      </c>
      <c r="FZ195" s="342">
        <f t="shared" si="594"/>
        <v>0</v>
      </c>
      <c r="GA195" s="342">
        <f t="shared" si="594"/>
        <v>0</v>
      </c>
      <c r="GB195" s="342">
        <f t="shared" si="594"/>
        <v>0</v>
      </c>
      <c r="GC195" s="342">
        <f t="shared" si="594"/>
        <v>0</v>
      </c>
      <c r="GD195" s="342">
        <f t="shared" si="594"/>
        <v>0</v>
      </c>
      <c r="GE195" s="342">
        <f t="shared" si="594"/>
        <v>0</v>
      </c>
      <c r="GF195" s="342">
        <f t="shared" si="594"/>
        <v>0</v>
      </c>
      <c r="GG195" s="342">
        <f t="shared" si="594"/>
        <v>0</v>
      </c>
      <c r="GH195" s="342">
        <f t="shared" si="594"/>
        <v>0</v>
      </c>
      <c r="GI195" s="342">
        <f t="shared" si="594"/>
        <v>0</v>
      </c>
      <c r="GJ195" s="342">
        <f t="shared" si="594"/>
        <v>0</v>
      </c>
      <c r="GK195" s="342">
        <f t="shared" si="594"/>
        <v>0</v>
      </c>
      <c r="GL195" s="342">
        <f t="shared" si="594"/>
        <v>0</v>
      </c>
      <c r="GM195" s="342">
        <f t="shared" si="594"/>
        <v>0</v>
      </c>
      <c r="GN195" s="342">
        <f t="shared" si="594"/>
        <v>0</v>
      </c>
      <c r="GO195" s="342">
        <f t="shared" si="594"/>
        <v>0</v>
      </c>
      <c r="GP195" s="342">
        <f t="shared" si="594"/>
        <v>0</v>
      </c>
      <c r="GQ195" s="342"/>
      <c r="GR195" s="342">
        <f t="shared" ref="GR195:JC195" si="595">if(or(and($A195-GR$186&gt;0,$A195-GR$187&lt;=0,month($A195)=month(GR$186)),and($A195-GR$186&gt;=0,$A195-GR$187&lt;=0,month(edate($A195,6))=month(GR$186))),GR$190,0)</f>
        <v>0</v>
      </c>
      <c r="GS195" s="342">
        <f t="shared" si="595"/>
        <v>0</v>
      </c>
      <c r="GT195" s="342">
        <f t="shared" si="595"/>
        <v>0</v>
      </c>
      <c r="GU195" s="342">
        <f t="shared" si="595"/>
        <v>0</v>
      </c>
      <c r="GV195" s="342">
        <f t="shared" si="595"/>
        <v>0</v>
      </c>
      <c r="GW195" s="342">
        <f t="shared" si="595"/>
        <v>0</v>
      </c>
      <c r="GX195" s="342">
        <f t="shared" si="595"/>
        <v>0</v>
      </c>
      <c r="GY195" s="342">
        <f t="shared" si="595"/>
        <v>0</v>
      </c>
      <c r="GZ195" s="342">
        <f t="shared" si="595"/>
        <v>0</v>
      </c>
      <c r="HA195" s="342">
        <f t="shared" si="595"/>
        <v>0</v>
      </c>
      <c r="HB195" s="342">
        <f t="shared" si="595"/>
        <v>0</v>
      </c>
      <c r="HC195" s="342">
        <f t="shared" si="595"/>
        <v>0</v>
      </c>
      <c r="HD195" s="342">
        <f t="shared" si="595"/>
        <v>0</v>
      </c>
      <c r="HE195" s="342">
        <f t="shared" si="595"/>
        <v>0</v>
      </c>
      <c r="HF195" s="342">
        <f t="shared" si="595"/>
        <v>0</v>
      </c>
      <c r="HG195" s="342">
        <f t="shared" si="595"/>
        <v>0</v>
      </c>
      <c r="HH195" s="342">
        <f t="shared" si="595"/>
        <v>0</v>
      </c>
      <c r="HI195" s="342">
        <f t="shared" si="595"/>
        <v>0</v>
      </c>
      <c r="HJ195" s="342">
        <f t="shared" si="595"/>
        <v>0</v>
      </c>
      <c r="HK195" s="342">
        <f t="shared" si="595"/>
        <v>0</v>
      </c>
      <c r="HL195" s="342">
        <f t="shared" si="595"/>
        <v>0</v>
      </c>
      <c r="HM195" s="342">
        <f t="shared" si="595"/>
        <v>0</v>
      </c>
      <c r="HN195" s="342">
        <f t="shared" si="595"/>
        <v>0</v>
      </c>
      <c r="HO195" s="342">
        <f t="shared" si="595"/>
        <v>0</v>
      </c>
      <c r="HP195" s="342">
        <f t="shared" si="595"/>
        <v>0</v>
      </c>
      <c r="HQ195" s="342">
        <f t="shared" si="595"/>
        <v>0</v>
      </c>
      <c r="HR195" s="342">
        <f t="shared" si="595"/>
        <v>0</v>
      </c>
      <c r="HS195" s="342">
        <f t="shared" si="595"/>
        <v>0</v>
      </c>
      <c r="HT195" s="342">
        <f t="shared" si="595"/>
        <v>0</v>
      </c>
      <c r="HU195" s="342">
        <f t="shared" si="595"/>
        <v>0</v>
      </c>
      <c r="HV195" s="342">
        <f t="shared" si="595"/>
        <v>0</v>
      </c>
      <c r="HW195" s="342">
        <f t="shared" si="595"/>
        <v>0</v>
      </c>
      <c r="HX195" s="342">
        <f t="shared" si="595"/>
        <v>0</v>
      </c>
      <c r="HY195" s="342">
        <f t="shared" si="595"/>
        <v>0</v>
      </c>
      <c r="HZ195" s="342">
        <f t="shared" si="595"/>
        <v>0</v>
      </c>
      <c r="IA195" s="342">
        <f t="shared" si="595"/>
        <v>0</v>
      </c>
      <c r="IB195" s="342">
        <f t="shared" si="595"/>
        <v>0</v>
      </c>
      <c r="IC195" s="342">
        <f t="shared" si="595"/>
        <v>0</v>
      </c>
      <c r="ID195" s="342">
        <f t="shared" si="595"/>
        <v>0</v>
      </c>
      <c r="IE195" s="342">
        <f t="shared" si="595"/>
        <v>0</v>
      </c>
      <c r="IF195" s="342">
        <f t="shared" si="595"/>
        <v>0</v>
      </c>
      <c r="IG195" s="342">
        <f t="shared" si="595"/>
        <v>0</v>
      </c>
      <c r="IH195" s="342">
        <f t="shared" si="595"/>
        <v>0</v>
      </c>
      <c r="II195" s="342">
        <f t="shared" si="595"/>
        <v>0</v>
      </c>
      <c r="IJ195" s="342">
        <f t="shared" si="595"/>
        <v>0</v>
      </c>
      <c r="IK195" s="342">
        <f t="shared" si="595"/>
        <v>0</v>
      </c>
      <c r="IL195" s="342">
        <f t="shared" si="595"/>
        <v>0</v>
      </c>
      <c r="IM195" s="342">
        <f t="shared" si="595"/>
        <v>0</v>
      </c>
      <c r="IN195" s="342">
        <f t="shared" si="595"/>
        <v>0</v>
      </c>
      <c r="IO195" s="342">
        <f t="shared" si="595"/>
        <v>0</v>
      </c>
      <c r="IP195" s="342">
        <f t="shared" si="595"/>
        <v>0</v>
      </c>
      <c r="IQ195" s="342">
        <f t="shared" si="595"/>
        <v>0</v>
      </c>
      <c r="IR195" s="342">
        <f t="shared" si="595"/>
        <v>0</v>
      </c>
      <c r="IS195" s="342">
        <f t="shared" si="595"/>
        <v>0</v>
      </c>
      <c r="IT195" s="342">
        <f t="shared" si="595"/>
        <v>0</v>
      </c>
      <c r="IU195" s="342">
        <f t="shared" si="595"/>
        <v>0</v>
      </c>
      <c r="IV195" s="342">
        <f t="shared" si="595"/>
        <v>0</v>
      </c>
      <c r="IW195" s="342">
        <f t="shared" si="595"/>
        <v>0</v>
      </c>
      <c r="IX195" s="342">
        <f t="shared" si="595"/>
        <v>0</v>
      </c>
      <c r="IY195" s="342">
        <f t="shared" si="595"/>
        <v>0</v>
      </c>
      <c r="IZ195" s="342">
        <f t="shared" si="595"/>
        <v>0</v>
      </c>
      <c r="JA195" s="342">
        <f t="shared" si="595"/>
        <v>0</v>
      </c>
      <c r="JB195" s="342">
        <f t="shared" si="595"/>
        <v>0</v>
      </c>
      <c r="JC195" s="342">
        <f t="shared" si="595"/>
        <v>0</v>
      </c>
      <c r="JD195" s="342"/>
      <c r="JE195" s="342">
        <f t="shared" ref="JE195:LP195" si="596">if(or(and($A195-JE$186&gt;0,$A195-JE$187&lt;=0,month($A195)=month(JE$186)),and($A195-JE$186&gt;=0,$A195-JE$187&lt;=0,month(edate($A195,6))=month(JE$186))),JE$190,0)</f>
        <v>0</v>
      </c>
      <c r="JF195" s="342">
        <f t="shared" si="596"/>
        <v>0</v>
      </c>
      <c r="JG195" s="342">
        <f t="shared" si="596"/>
        <v>0</v>
      </c>
      <c r="JH195" s="342">
        <f t="shared" si="596"/>
        <v>0</v>
      </c>
      <c r="JI195" s="342">
        <f t="shared" si="596"/>
        <v>0</v>
      </c>
      <c r="JJ195" s="342">
        <f t="shared" si="596"/>
        <v>0</v>
      </c>
      <c r="JK195" s="342">
        <f t="shared" si="596"/>
        <v>0</v>
      </c>
      <c r="JL195" s="342">
        <f t="shared" si="596"/>
        <v>0</v>
      </c>
      <c r="JM195" s="342">
        <f t="shared" si="596"/>
        <v>0</v>
      </c>
      <c r="JN195" s="342">
        <f t="shared" si="596"/>
        <v>0</v>
      </c>
      <c r="JO195" s="342">
        <f t="shared" si="596"/>
        <v>0</v>
      </c>
      <c r="JP195" s="342">
        <f t="shared" si="596"/>
        <v>0</v>
      </c>
      <c r="JQ195" s="342">
        <f t="shared" si="596"/>
        <v>0</v>
      </c>
      <c r="JR195" s="342">
        <f t="shared" si="596"/>
        <v>0</v>
      </c>
      <c r="JS195" s="342">
        <f t="shared" si="596"/>
        <v>0</v>
      </c>
      <c r="JT195" s="342">
        <f t="shared" si="596"/>
        <v>0</v>
      </c>
      <c r="JU195" s="342">
        <f t="shared" si="596"/>
        <v>0</v>
      </c>
      <c r="JV195" s="342">
        <f t="shared" si="596"/>
        <v>0</v>
      </c>
      <c r="JW195" s="342">
        <f t="shared" si="596"/>
        <v>0</v>
      </c>
      <c r="JX195" s="342">
        <f t="shared" si="596"/>
        <v>0</v>
      </c>
      <c r="JY195" s="342">
        <f t="shared" si="596"/>
        <v>0</v>
      </c>
      <c r="JZ195" s="342">
        <f t="shared" si="596"/>
        <v>0</v>
      </c>
      <c r="KA195" s="342">
        <f t="shared" si="596"/>
        <v>0</v>
      </c>
      <c r="KB195" s="342">
        <f t="shared" si="596"/>
        <v>0</v>
      </c>
      <c r="KC195" s="342">
        <f t="shared" si="596"/>
        <v>0</v>
      </c>
      <c r="KD195" s="342">
        <f t="shared" si="596"/>
        <v>0</v>
      </c>
      <c r="KE195" s="342">
        <f t="shared" si="596"/>
        <v>0</v>
      </c>
      <c r="KF195" s="342">
        <f t="shared" si="596"/>
        <v>0</v>
      </c>
      <c r="KG195" s="342">
        <f t="shared" si="596"/>
        <v>0</v>
      </c>
      <c r="KH195" s="342">
        <f t="shared" si="596"/>
        <v>0</v>
      </c>
      <c r="KI195" s="342">
        <f t="shared" si="596"/>
        <v>0</v>
      </c>
      <c r="KJ195" s="342">
        <f t="shared" si="596"/>
        <v>0</v>
      </c>
      <c r="KK195" s="342">
        <f t="shared" si="596"/>
        <v>0</v>
      </c>
      <c r="KL195" s="342">
        <f t="shared" si="596"/>
        <v>0</v>
      </c>
      <c r="KM195" s="342">
        <f t="shared" si="596"/>
        <v>0</v>
      </c>
      <c r="KN195" s="342">
        <f t="shared" si="596"/>
        <v>0</v>
      </c>
      <c r="KO195" s="342">
        <f t="shared" si="596"/>
        <v>0</v>
      </c>
      <c r="KP195" s="342">
        <f t="shared" si="596"/>
        <v>0</v>
      </c>
      <c r="KQ195" s="342">
        <f t="shared" si="596"/>
        <v>0</v>
      </c>
      <c r="KR195" s="342">
        <f t="shared" si="596"/>
        <v>0</v>
      </c>
      <c r="KS195" s="342">
        <f t="shared" si="596"/>
        <v>0</v>
      </c>
      <c r="KT195" s="342">
        <f t="shared" si="596"/>
        <v>0</v>
      </c>
      <c r="KU195" s="342">
        <f t="shared" si="596"/>
        <v>0</v>
      </c>
      <c r="KV195" s="342">
        <f t="shared" si="596"/>
        <v>0</v>
      </c>
      <c r="KW195" s="342">
        <f t="shared" si="596"/>
        <v>0</v>
      </c>
      <c r="KX195" s="342">
        <f t="shared" si="596"/>
        <v>0</v>
      </c>
      <c r="KY195" s="342">
        <f t="shared" si="596"/>
        <v>0</v>
      </c>
      <c r="KZ195" s="342">
        <f t="shared" si="596"/>
        <v>0</v>
      </c>
      <c r="LA195" s="342">
        <f t="shared" si="596"/>
        <v>0</v>
      </c>
      <c r="LB195" s="342">
        <f t="shared" si="596"/>
        <v>0</v>
      </c>
      <c r="LC195" s="342">
        <f t="shared" si="596"/>
        <v>0</v>
      </c>
      <c r="LD195" s="342">
        <f t="shared" si="596"/>
        <v>0</v>
      </c>
      <c r="LE195" s="342">
        <f t="shared" si="596"/>
        <v>0</v>
      </c>
      <c r="LF195" s="342">
        <f t="shared" si="596"/>
        <v>0</v>
      </c>
      <c r="LG195" s="342">
        <f t="shared" si="596"/>
        <v>0</v>
      </c>
      <c r="LH195" s="342">
        <f t="shared" si="596"/>
        <v>0</v>
      </c>
      <c r="LI195" s="342">
        <f t="shared" si="596"/>
        <v>0</v>
      </c>
      <c r="LJ195" s="342">
        <f t="shared" si="596"/>
        <v>0</v>
      </c>
      <c r="LK195" s="342">
        <f t="shared" si="596"/>
        <v>0</v>
      </c>
      <c r="LL195" s="342">
        <f t="shared" si="596"/>
        <v>0</v>
      </c>
      <c r="LM195" s="342">
        <f t="shared" si="596"/>
        <v>0</v>
      </c>
      <c r="LN195" s="342">
        <f t="shared" si="596"/>
        <v>0</v>
      </c>
      <c r="LO195" s="342">
        <f t="shared" si="596"/>
        <v>0</v>
      </c>
      <c r="LP195" s="342">
        <f t="shared" si="596"/>
        <v>0</v>
      </c>
    </row>
    <row r="196">
      <c r="A196" s="331" t="str">
        <f t="shared" si="575"/>
        <v>09-2023</v>
      </c>
      <c r="B196" s="346">
        <f t="shared" si="581"/>
        <v>237841.6939</v>
      </c>
      <c r="C196" s="346"/>
      <c r="E196" s="342">
        <f t="shared" ref="E196:BP196" si="597">if(or(and($A196-E$186&gt;0,$A196-E$187&lt;=0,month($A196)=month(E$186)),and($A196-E$186&gt;=0,$A196-E$187&lt;=0,month(edate($A196,6))=month(E$186))),E$190,0)</f>
        <v>0</v>
      </c>
      <c r="F196" s="342">
        <f t="shared" si="597"/>
        <v>0</v>
      </c>
      <c r="G196" s="342">
        <f t="shared" si="597"/>
        <v>0</v>
      </c>
      <c r="H196" s="342">
        <f t="shared" si="597"/>
        <v>5603.13611</v>
      </c>
      <c r="I196" s="342">
        <f t="shared" si="597"/>
        <v>5350</v>
      </c>
      <c r="J196" s="342">
        <f t="shared" si="597"/>
        <v>0</v>
      </c>
      <c r="K196" s="342">
        <f t="shared" si="597"/>
        <v>6549.35727</v>
      </c>
      <c r="L196" s="342">
        <f t="shared" si="597"/>
        <v>3925.4562</v>
      </c>
      <c r="M196" s="342">
        <f t="shared" si="597"/>
        <v>5593.35392</v>
      </c>
      <c r="N196" s="342">
        <f t="shared" si="597"/>
        <v>0</v>
      </c>
      <c r="O196" s="342">
        <f t="shared" si="597"/>
        <v>0</v>
      </c>
      <c r="P196" s="342">
        <f t="shared" si="597"/>
        <v>0</v>
      </c>
      <c r="Q196" s="342">
        <f t="shared" si="597"/>
        <v>5838.7836</v>
      </c>
      <c r="R196" s="342">
        <f t="shared" si="597"/>
        <v>9911.380355</v>
      </c>
      <c r="S196" s="342">
        <f t="shared" si="597"/>
        <v>0</v>
      </c>
      <c r="T196" s="342">
        <f t="shared" si="597"/>
        <v>11963.3767</v>
      </c>
      <c r="U196" s="342">
        <f t="shared" si="597"/>
        <v>9633.12861</v>
      </c>
      <c r="V196" s="342">
        <f t="shared" si="597"/>
        <v>0</v>
      </c>
      <c r="W196" s="342">
        <f t="shared" si="597"/>
        <v>8655.033888</v>
      </c>
      <c r="X196" s="342">
        <f t="shared" si="597"/>
        <v>0</v>
      </c>
      <c r="Y196" s="342">
        <f t="shared" si="597"/>
        <v>0</v>
      </c>
      <c r="Z196" s="342">
        <f t="shared" si="597"/>
        <v>0</v>
      </c>
      <c r="AA196" s="342">
        <f t="shared" si="597"/>
        <v>9628.80765</v>
      </c>
      <c r="AB196" s="342">
        <f t="shared" si="597"/>
        <v>0</v>
      </c>
      <c r="AC196" s="342">
        <f t="shared" si="597"/>
        <v>6205.936838</v>
      </c>
      <c r="AD196" s="342">
        <f t="shared" si="597"/>
        <v>8318.29995</v>
      </c>
      <c r="AE196" s="342">
        <f t="shared" si="597"/>
        <v>6439.535258</v>
      </c>
      <c r="AF196" s="342">
        <f t="shared" si="597"/>
        <v>0</v>
      </c>
      <c r="AG196" s="342">
        <f t="shared" si="597"/>
        <v>7258.6275</v>
      </c>
      <c r="AH196" s="342">
        <f t="shared" si="597"/>
        <v>0</v>
      </c>
      <c r="AI196" s="342">
        <f t="shared" si="597"/>
        <v>10641.14589</v>
      </c>
      <c r="AJ196" s="342">
        <f t="shared" si="597"/>
        <v>0</v>
      </c>
      <c r="AK196" s="342">
        <f t="shared" si="597"/>
        <v>0</v>
      </c>
      <c r="AL196" s="342">
        <f t="shared" si="597"/>
        <v>275</v>
      </c>
      <c r="AM196" s="342">
        <f t="shared" si="597"/>
        <v>4982.50623</v>
      </c>
      <c r="AN196" s="342">
        <f t="shared" si="597"/>
        <v>0</v>
      </c>
      <c r="AO196" s="342">
        <f t="shared" si="597"/>
        <v>0</v>
      </c>
      <c r="AP196" s="342">
        <f t="shared" si="597"/>
        <v>9271.35</v>
      </c>
      <c r="AQ196" s="342">
        <f t="shared" si="597"/>
        <v>8358.125</v>
      </c>
      <c r="AR196" s="342">
        <f t="shared" si="597"/>
        <v>0</v>
      </c>
      <c r="AS196" s="342">
        <f t="shared" si="597"/>
        <v>8601.039</v>
      </c>
      <c r="AT196" s="342">
        <f t="shared" si="597"/>
        <v>16276.43473</v>
      </c>
      <c r="AU196" s="342">
        <f t="shared" si="597"/>
        <v>7462.28015</v>
      </c>
      <c r="AV196" s="342">
        <f t="shared" si="597"/>
        <v>0</v>
      </c>
      <c r="AW196" s="342">
        <f t="shared" si="597"/>
        <v>4800</v>
      </c>
      <c r="AX196" s="342">
        <f t="shared" si="597"/>
        <v>0</v>
      </c>
      <c r="AY196" s="342">
        <f t="shared" si="597"/>
        <v>12558.09375</v>
      </c>
      <c r="AZ196" s="342">
        <f t="shared" si="597"/>
        <v>0</v>
      </c>
      <c r="BA196" s="342">
        <f t="shared" si="597"/>
        <v>0</v>
      </c>
      <c r="BB196" s="342">
        <f t="shared" si="597"/>
        <v>9703.8664</v>
      </c>
      <c r="BC196" s="342">
        <f t="shared" si="597"/>
        <v>0</v>
      </c>
      <c r="BD196" s="342">
        <f t="shared" si="597"/>
        <v>13378.4</v>
      </c>
      <c r="BE196" s="342">
        <f t="shared" si="597"/>
        <v>0</v>
      </c>
      <c r="BF196" s="342">
        <f t="shared" si="597"/>
        <v>1557.6541</v>
      </c>
      <c r="BG196" s="342">
        <f t="shared" si="597"/>
        <v>0</v>
      </c>
      <c r="BH196" s="342">
        <f t="shared" si="597"/>
        <v>5158.157425</v>
      </c>
      <c r="BI196" s="342">
        <f t="shared" si="597"/>
        <v>2306.25</v>
      </c>
      <c r="BJ196" s="342">
        <f t="shared" si="597"/>
        <v>7162.4875</v>
      </c>
      <c r="BK196" s="342">
        <f t="shared" si="597"/>
        <v>1312.5</v>
      </c>
      <c r="BL196" s="342">
        <f t="shared" si="597"/>
        <v>1793.1</v>
      </c>
      <c r="BM196" s="342">
        <f t="shared" si="597"/>
        <v>0</v>
      </c>
      <c r="BN196" s="342">
        <f t="shared" si="597"/>
        <v>740.464875</v>
      </c>
      <c r="BO196" s="342">
        <f t="shared" si="597"/>
        <v>0</v>
      </c>
      <c r="BP196" s="342">
        <f t="shared" si="597"/>
        <v>628.625</v>
      </c>
      <c r="BQ196" s="342"/>
      <c r="BR196" s="342">
        <f t="shared" ref="BR196:EC196" si="598">if(or(and($A196-BR$186&gt;0,$A196-BR$187&lt;=0,month($A196)=month(BR$186)),and($A196-BR$186&gt;=0,$A196-BR$187&lt;=0,month(edate($A196,6))=month(BR$186))),BR$190,0)</f>
        <v>0</v>
      </c>
      <c r="BS196" s="342">
        <f t="shared" si="598"/>
        <v>0</v>
      </c>
      <c r="BT196" s="342">
        <f t="shared" si="598"/>
        <v>0</v>
      </c>
      <c r="BU196" s="342">
        <f t="shared" si="598"/>
        <v>0</v>
      </c>
      <c r="BV196" s="342">
        <f t="shared" si="598"/>
        <v>0</v>
      </c>
      <c r="BW196" s="342">
        <f t="shared" si="598"/>
        <v>0</v>
      </c>
      <c r="BX196" s="342">
        <f t="shared" si="598"/>
        <v>0</v>
      </c>
      <c r="BY196" s="342">
        <f t="shared" si="598"/>
        <v>0</v>
      </c>
      <c r="BZ196" s="342">
        <f t="shared" si="598"/>
        <v>0</v>
      </c>
      <c r="CA196" s="342">
        <f t="shared" si="598"/>
        <v>0</v>
      </c>
      <c r="CB196" s="342">
        <f t="shared" si="598"/>
        <v>0</v>
      </c>
      <c r="CC196" s="342">
        <f t="shared" si="598"/>
        <v>0</v>
      </c>
      <c r="CD196" s="342">
        <f t="shared" si="598"/>
        <v>0</v>
      </c>
      <c r="CE196" s="342">
        <f t="shared" si="598"/>
        <v>0</v>
      </c>
      <c r="CF196" s="342">
        <f t="shared" si="598"/>
        <v>0</v>
      </c>
      <c r="CG196" s="342">
        <f t="shared" si="598"/>
        <v>0</v>
      </c>
      <c r="CH196" s="342">
        <f t="shared" si="598"/>
        <v>0</v>
      </c>
      <c r="CI196" s="342">
        <f t="shared" si="598"/>
        <v>0</v>
      </c>
      <c r="CJ196" s="342">
        <f t="shared" si="598"/>
        <v>0</v>
      </c>
      <c r="CK196" s="342">
        <f t="shared" si="598"/>
        <v>0</v>
      </c>
      <c r="CL196" s="342">
        <f t="shared" si="598"/>
        <v>0</v>
      </c>
      <c r="CM196" s="342">
        <f t="shared" si="598"/>
        <v>0</v>
      </c>
      <c r="CN196" s="342">
        <f t="shared" si="598"/>
        <v>0</v>
      </c>
      <c r="CO196" s="342">
        <f t="shared" si="598"/>
        <v>0</v>
      </c>
      <c r="CP196" s="342">
        <f t="shared" si="598"/>
        <v>0</v>
      </c>
      <c r="CQ196" s="342">
        <f t="shared" si="598"/>
        <v>0</v>
      </c>
      <c r="CR196" s="342">
        <f t="shared" si="598"/>
        <v>0</v>
      </c>
      <c r="CS196" s="342">
        <f t="shared" si="598"/>
        <v>0</v>
      </c>
      <c r="CT196" s="342">
        <f t="shared" si="598"/>
        <v>0</v>
      </c>
      <c r="CU196" s="342">
        <f t="shared" si="598"/>
        <v>0</v>
      </c>
      <c r="CV196" s="342">
        <f t="shared" si="598"/>
        <v>0</v>
      </c>
      <c r="CW196" s="342">
        <f t="shared" si="598"/>
        <v>0</v>
      </c>
      <c r="CX196" s="342">
        <f t="shared" si="598"/>
        <v>0</v>
      </c>
      <c r="CY196" s="342">
        <f t="shared" si="598"/>
        <v>0</v>
      </c>
      <c r="CZ196" s="342">
        <f t="shared" si="598"/>
        <v>0</v>
      </c>
      <c r="DA196" s="342">
        <f t="shared" si="598"/>
        <v>0</v>
      </c>
      <c r="DB196" s="342">
        <f t="shared" si="598"/>
        <v>0</v>
      </c>
      <c r="DC196" s="342">
        <f t="shared" si="598"/>
        <v>0</v>
      </c>
      <c r="DD196" s="342">
        <f t="shared" si="598"/>
        <v>0</v>
      </c>
      <c r="DE196" s="342">
        <f t="shared" si="598"/>
        <v>0</v>
      </c>
      <c r="DF196" s="342">
        <f t="shared" si="598"/>
        <v>0</v>
      </c>
      <c r="DG196" s="342">
        <f t="shared" si="598"/>
        <v>0</v>
      </c>
      <c r="DH196" s="342">
        <f t="shared" si="598"/>
        <v>0</v>
      </c>
      <c r="DI196" s="342">
        <f t="shared" si="598"/>
        <v>0</v>
      </c>
      <c r="DJ196" s="342">
        <f t="shared" si="598"/>
        <v>0</v>
      </c>
      <c r="DK196" s="342">
        <f t="shared" si="598"/>
        <v>0</v>
      </c>
      <c r="DL196" s="342">
        <f t="shared" si="598"/>
        <v>0</v>
      </c>
      <c r="DM196" s="342">
        <f t="shared" si="598"/>
        <v>0</v>
      </c>
      <c r="DN196" s="342">
        <f t="shared" si="598"/>
        <v>0</v>
      </c>
      <c r="DO196" s="342">
        <f t="shared" si="598"/>
        <v>0</v>
      </c>
      <c r="DP196" s="342">
        <f t="shared" si="598"/>
        <v>0</v>
      </c>
      <c r="DQ196" s="342">
        <f t="shared" si="598"/>
        <v>0</v>
      </c>
      <c r="DR196" s="342">
        <f t="shared" si="598"/>
        <v>0</v>
      </c>
      <c r="DS196" s="342">
        <f t="shared" si="598"/>
        <v>0</v>
      </c>
      <c r="DT196" s="342">
        <f t="shared" si="598"/>
        <v>0</v>
      </c>
      <c r="DU196" s="342">
        <f t="shared" si="598"/>
        <v>0</v>
      </c>
      <c r="DV196" s="342">
        <f t="shared" si="598"/>
        <v>0</v>
      </c>
      <c r="DW196" s="342">
        <f t="shared" si="598"/>
        <v>0</v>
      </c>
      <c r="DX196" s="342">
        <f t="shared" si="598"/>
        <v>0</v>
      </c>
      <c r="DY196" s="342">
        <f t="shared" si="598"/>
        <v>0</v>
      </c>
      <c r="DZ196" s="342">
        <f t="shared" si="598"/>
        <v>0</v>
      </c>
      <c r="EA196" s="342">
        <f t="shared" si="598"/>
        <v>0</v>
      </c>
      <c r="EB196" s="342">
        <f t="shared" si="598"/>
        <v>0</v>
      </c>
      <c r="EC196" s="342">
        <f t="shared" si="598"/>
        <v>0</v>
      </c>
      <c r="ED196" s="342"/>
      <c r="EE196" s="342">
        <f t="shared" ref="EE196:GP196" si="599">if(or(and($A196-EE$186&gt;0,$A196-EE$187&lt;=0,month($A196)=month(EE$186)),and($A196-EE$186&gt;=0,$A196-EE$187&lt;=0,month(edate($A196,6))=month(EE$186))),EE$190,0)</f>
        <v>0</v>
      </c>
      <c r="EF196" s="342">
        <f t="shared" si="599"/>
        <v>0</v>
      </c>
      <c r="EG196" s="342">
        <f t="shared" si="599"/>
        <v>0</v>
      </c>
      <c r="EH196" s="342">
        <f t="shared" si="599"/>
        <v>0</v>
      </c>
      <c r="EI196" s="342">
        <f t="shared" si="599"/>
        <v>0</v>
      </c>
      <c r="EJ196" s="342">
        <f t="shared" si="599"/>
        <v>0</v>
      </c>
      <c r="EK196" s="342">
        <f t="shared" si="599"/>
        <v>0</v>
      </c>
      <c r="EL196" s="342">
        <f t="shared" si="599"/>
        <v>0</v>
      </c>
      <c r="EM196" s="342">
        <f t="shared" si="599"/>
        <v>0</v>
      </c>
      <c r="EN196" s="342">
        <f t="shared" si="599"/>
        <v>0</v>
      </c>
      <c r="EO196" s="342">
        <f t="shared" si="599"/>
        <v>0</v>
      </c>
      <c r="EP196" s="342">
        <f t="shared" si="599"/>
        <v>0</v>
      </c>
      <c r="EQ196" s="342">
        <f t="shared" si="599"/>
        <v>0</v>
      </c>
      <c r="ER196" s="342">
        <f t="shared" si="599"/>
        <v>0</v>
      </c>
      <c r="ES196" s="342">
        <f t="shared" si="599"/>
        <v>0</v>
      </c>
      <c r="ET196" s="342">
        <f t="shared" si="599"/>
        <v>0</v>
      </c>
      <c r="EU196" s="342">
        <f t="shared" si="599"/>
        <v>0</v>
      </c>
      <c r="EV196" s="342">
        <f t="shared" si="599"/>
        <v>0</v>
      </c>
      <c r="EW196" s="342">
        <f t="shared" si="599"/>
        <v>0</v>
      </c>
      <c r="EX196" s="342">
        <f t="shared" si="599"/>
        <v>0</v>
      </c>
      <c r="EY196" s="342">
        <f t="shared" si="599"/>
        <v>0</v>
      </c>
      <c r="EZ196" s="342">
        <f t="shared" si="599"/>
        <v>0</v>
      </c>
      <c r="FA196" s="342">
        <f t="shared" si="599"/>
        <v>0</v>
      </c>
      <c r="FB196" s="342">
        <f t="shared" si="599"/>
        <v>0</v>
      </c>
      <c r="FC196" s="342">
        <f t="shared" si="599"/>
        <v>0</v>
      </c>
      <c r="FD196" s="342">
        <f t="shared" si="599"/>
        <v>0</v>
      </c>
      <c r="FE196" s="342">
        <f t="shared" si="599"/>
        <v>0</v>
      </c>
      <c r="FF196" s="342">
        <f t="shared" si="599"/>
        <v>0</v>
      </c>
      <c r="FG196" s="342">
        <f t="shared" si="599"/>
        <v>0</v>
      </c>
      <c r="FH196" s="342">
        <f t="shared" si="599"/>
        <v>0</v>
      </c>
      <c r="FI196" s="342">
        <f t="shared" si="599"/>
        <v>0</v>
      </c>
      <c r="FJ196" s="342">
        <f t="shared" si="599"/>
        <v>0</v>
      </c>
      <c r="FK196" s="342">
        <f t="shared" si="599"/>
        <v>0</v>
      </c>
      <c r="FL196" s="342">
        <f t="shared" si="599"/>
        <v>0</v>
      </c>
      <c r="FM196" s="342">
        <f t="shared" si="599"/>
        <v>0</v>
      </c>
      <c r="FN196" s="342">
        <f t="shared" si="599"/>
        <v>0</v>
      </c>
      <c r="FO196" s="342">
        <f t="shared" si="599"/>
        <v>0</v>
      </c>
      <c r="FP196" s="342">
        <f t="shared" si="599"/>
        <v>0</v>
      </c>
      <c r="FQ196" s="342">
        <f t="shared" si="599"/>
        <v>0</v>
      </c>
      <c r="FR196" s="342">
        <f t="shared" si="599"/>
        <v>0</v>
      </c>
      <c r="FS196" s="342">
        <f t="shared" si="599"/>
        <v>0</v>
      </c>
      <c r="FT196" s="342">
        <f t="shared" si="599"/>
        <v>0</v>
      </c>
      <c r="FU196" s="342">
        <f t="shared" si="599"/>
        <v>0</v>
      </c>
      <c r="FV196" s="342">
        <f t="shared" si="599"/>
        <v>0</v>
      </c>
      <c r="FW196" s="342">
        <f t="shared" si="599"/>
        <v>0</v>
      </c>
      <c r="FX196" s="342">
        <f t="shared" si="599"/>
        <v>0</v>
      </c>
      <c r="FY196" s="342">
        <f t="shared" si="599"/>
        <v>0</v>
      </c>
      <c r="FZ196" s="342">
        <f t="shared" si="599"/>
        <v>0</v>
      </c>
      <c r="GA196" s="342">
        <f t="shared" si="599"/>
        <v>0</v>
      </c>
      <c r="GB196" s="342">
        <f t="shared" si="599"/>
        <v>0</v>
      </c>
      <c r="GC196" s="342">
        <f t="shared" si="599"/>
        <v>0</v>
      </c>
      <c r="GD196" s="342">
        <f t="shared" si="599"/>
        <v>0</v>
      </c>
      <c r="GE196" s="342">
        <f t="shared" si="599"/>
        <v>0</v>
      </c>
      <c r="GF196" s="342">
        <f t="shared" si="599"/>
        <v>0</v>
      </c>
      <c r="GG196" s="342">
        <f t="shared" si="599"/>
        <v>0</v>
      </c>
      <c r="GH196" s="342">
        <f t="shared" si="599"/>
        <v>0</v>
      </c>
      <c r="GI196" s="342">
        <f t="shared" si="599"/>
        <v>0</v>
      </c>
      <c r="GJ196" s="342">
        <f t="shared" si="599"/>
        <v>0</v>
      </c>
      <c r="GK196" s="342">
        <f t="shared" si="599"/>
        <v>0</v>
      </c>
      <c r="GL196" s="342">
        <f t="shared" si="599"/>
        <v>0</v>
      </c>
      <c r="GM196" s="342">
        <f t="shared" si="599"/>
        <v>0</v>
      </c>
      <c r="GN196" s="342">
        <f t="shared" si="599"/>
        <v>0</v>
      </c>
      <c r="GO196" s="342">
        <f t="shared" si="599"/>
        <v>0</v>
      </c>
      <c r="GP196" s="342">
        <f t="shared" si="599"/>
        <v>0</v>
      </c>
      <c r="GQ196" s="342"/>
      <c r="GR196" s="342">
        <f t="shared" ref="GR196:JC196" si="600">if(or(and($A196-GR$186&gt;0,$A196-GR$187&lt;=0,month($A196)=month(GR$186)),and($A196-GR$186&gt;=0,$A196-GR$187&lt;=0,month(edate($A196,6))=month(GR$186))),GR$190,0)</f>
        <v>0</v>
      </c>
      <c r="GS196" s="342">
        <f t="shared" si="600"/>
        <v>0</v>
      </c>
      <c r="GT196" s="342">
        <f t="shared" si="600"/>
        <v>0</v>
      </c>
      <c r="GU196" s="342">
        <f t="shared" si="600"/>
        <v>0</v>
      </c>
      <c r="GV196" s="342">
        <f t="shared" si="600"/>
        <v>0</v>
      </c>
      <c r="GW196" s="342">
        <f t="shared" si="600"/>
        <v>0</v>
      </c>
      <c r="GX196" s="342">
        <f t="shared" si="600"/>
        <v>0</v>
      </c>
      <c r="GY196" s="342">
        <f t="shared" si="600"/>
        <v>0</v>
      </c>
      <c r="GZ196" s="342">
        <f t="shared" si="600"/>
        <v>0</v>
      </c>
      <c r="HA196" s="342">
        <f t="shared" si="600"/>
        <v>0</v>
      </c>
      <c r="HB196" s="342">
        <f t="shared" si="600"/>
        <v>0</v>
      </c>
      <c r="HC196" s="342">
        <f t="shared" si="600"/>
        <v>0</v>
      </c>
      <c r="HD196" s="342">
        <f t="shared" si="600"/>
        <v>0</v>
      </c>
      <c r="HE196" s="342">
        <f t="shared" si="600"/>
        <v>0</v>
      </c>
      <c r="HF196" s="342">
        <f t="shared" si="600"/>
        <v>0</v>
      </c>
      <c r="HG196" s="342">
        <f t="shared" si="600"/>
        <v>0</v>
      </c>
      <c r="HH196" s="342">
        <f t="shared" si="600"/>
        <v>0</v>
      </c>
      <c r="HI196" s="342">
        <f t="shared" si="600"/>
        <v>0</v>
      </c>
      <c r="HJ196" s="342">
        <f t="shared" si="600"/>
        <v>0</v>
      </c>
      <c r="HK196" s="342">
        <f t="shared" si="600"/>
        <v>0</v>
      </c>
      <c r="HL196" s="342">
        <f t="shared" si="600"/>
        <v>0</v>
      </c>
      <c r="HM196" s="342">
        <f t="shared" si="600"/>
        <v>0</v>
      </c>
      <c r="HN196" s="342">
        <f t="shared" si="600"/>
        <v>0</v>
      </c>
      <c r="HO196" s="342">
        <f t="shared" si="600"/>
        <v>0</v>
      </c>
      <c r="HP196" s="342">
        <f t="shared" si="600"/>
        <v>0</v>
      </c>
      <c r="HQ196" s="342">
        <f t="shared" si="600"/>
        <v>0</v>
      </c>
      <c r="HR196" s="342">
        <f t="shared" si="600"/>
        <v>0</v>
      </c>
      <c r="HS196" s="342">
        <f t="shared" si="600"/>
        <v>0</v>
      </c>
      <c r="HT196" s="342">
        <f t="shared" si="600"/>
        <v>0</v>
      </c>
      <c r="HU196" s="342">
        <f t="shared" si="600"/>
        <v>0</v>
      </c>
      <c r="HV196" s="342">
        <f t="shared" si="600"/>
        <v>0</v>
      </c>
      <c r="HW196" s="342">
        <f t="shared" si="600"/>
        <v>0</v>
      </c>
      <c r="HX196" s="342">
        <f t="shared" si="600"/>
        <v>0</v>
      </c>
      <c r="HY196" s="342">
        <f t="shared" si="600"/>
        <v>0</v>
      </c>
      <c r="HZ196" s="342">
        <f t="shared" si="600"/>
        <v>0</v>
      </c>
      <c r="IA196" s="342">
        <f t="shared" si="600"/>
        <v>0</v>
      </c>
      <c r="IB196" s="342">
        <f t="shared" si="600"/>
        <v>0</v>
      </c>
      <c r="IC196" s="342">
        <f t="shared" si="600"/>
        <v>0</v>
      </c>
      <c r="ID196" s="342">
        <f t="shared" si="600"/>
        <v>0</v>
      </c>
      <c r="IE196" s="342">
        <f t="shared" si="600"/>
        <v>0</v>
      </c>
      <c r="IF196" s="342">
        <f t="shared" si="600"/>
        <v>0</v>
      </c>
      <c r="IG196" s="342">
        <f t="shared" si="600"/>
        <v>0</v>
      </c>
      <c r="IH196" s="342">
        <f t="shared" si="600"/>
        <v>0</v>
      </c>
      <c r="II196" s="342">
        <f t="shared" si="600"/>
        <v>0</v>
      </c>
      <c r="IJ196" s="342">
        <f t="shared" si="600"/>
        <v>0</v>
      </c>
      <c r="IK196" s="342">
        <f t="shared" si="600"/>
        <v>0</v>
      </c>
      <c r="IL196" s="342">
        <f t="shared" si="600"/>
        <v>0</v>
      </c>
      <c r="IM196" s="342">
        <f t="shared" si="600"/>
        <v>0</v>
      </c>
      <c r="IN196" s="342">
        <f t="shared" si="600"/>
        <v>0</v>
      </c>
      <c r="IO196" s="342">
        <f t="shared" si="600"/>
        <v>0</v>
      </c>
      <c r="IP196" s="342">
        <f t="shared" si="600"/>
        <v>0</v>
      </c>
      <c r="IQ196" s="342">
        <f t="shared" si="600"/>
        <v>0</v>
      </c>
      <c r="IR196" s="342">
        <f t="shared" si="600"/>
        <v>0</v>
      </c>
      <c r="IS196" s="342">
        <f t="shared" si="600"/>
        <v>0</v>
      </c>
      <c r="IT196" s="342">
        <f t="shared" si="600"/>
        <v>0</v>
      </c>
      <c r="IU196" s="342">
        <f t="shared" si="600"/>
        <v>0</v>
      </c>
      <c r="IV196" s="342">
        <f t="shared" si="600"/>
        <v>0</v>
      </c>
      <c r="IW196" s="342">
        <f t="shared" si="600"/>
        <v>0</v>
      </c>
      <c r="IX196" s="342">
        <f t="shared" si="600"/>
        <v>0</v>
      </c>
      <c r="IY196" s="342">
        <f t="shared" si="600"/>
        <v>0</v>
      </c>
      <c r="IZ196" s="342">
        <f t="shared" si="600"/>
        <v>0</v>
      </c>
      <c r="JA196" s="342">
        <f t="shared" si="600"/>
        <v>0</v>
      </c>
      <c r="JB196" s="342">
        <f t="shared" si="600"/>
        <v>0</v>
      </c>
      <c r="JC196" s="342">
        <f t="shared" si="600"/>
        <v>0</v>
      </c>
      <c r="JD196" s="342"/>
      <c r="JE196" s="342">
        <f t="shared" ref="JE196:LP196" si="601">if(or(and($A196-JE$186&gt;0,$A196-JE$187&lt;=0,month($A196)=month(JE$186)),and($A196-JE$186&gt;=0,$A196-JE$187&lt;=0,month(edate($A196,6))=month(JE$186))),JE$190,0)</f>
        <v>0</v>
      </c>
      <c r="JF196" s="342">
        <f t="shared" si="601"/>
        <v>0</v>
      </c>
      <c r="JG196" s="342">
        <f t="shared" si="601"/>
        <v>0</v>
      </c>
      <c r="JH196" s="342">
        <f t="shared" si="601"/>
        <v>0</v>
      </c>
      <c r="JI196" s="342">
        <f t="shared" si="601"/>
        <v>0</v>
      </c>
      <c r="JJ196" s="342">
        <f t="shared" si="601"/>
        <v>0</v>
      </c>
      <c r="JK196" s="342">
        <f t="shared" si="601"/>
        <v>0</v>
      </c>
      <c r="JL196" s="342">
        <f t="shared" si="601"/>
        <v>0</v>
      </c>
      <c r="JM196" s="342">
        <f t="shared" si="601"/>
        <v>0</v>
      </c>
      <c r="JN196" s="342">
        <f t="shared" si="601"/>
        <v>0</v>
      </c>
      <c r="JO196" s="342">
        <f t="shared" si="601"/>
        <v>0</v>
      </c>
      <c r="JP196" s="342">
        <f t="shared" si="601"/>
        <v>0</v>
      </c>
      <c r="JQ196" s="342">
        <f t="shared" si="601"/>
        <v>0</v>
      </c>
      <c r="JR196" s="342">
        <f t="shared" si="601"/>
        <v>0</v>
      </c>
      <c r="JS196" s="342">
        <f t="shared" si="601"/>
        <v>0</v>
      </c>
      <c r="JT196" s="342">
        <f t="shared" si="601"/>
        <v>0</v>
      </c>
      <c r="JU196" s="342">
        <f t="shared" si="601"/>
        <v>0</v>
      </c>
      <c r="JV196" s="342">
        <f t="shared" si="601"/>
        <v>0</v>
      </c>
      <c r="JW196" s="342">
        <f t="shared" si="601"/>
        <v>0</v>
      </c>
      <c r="JX196" s="342">
        <f t="shared" si="601"/>
        <v>0</v>
      </c>
      <c r="JY196" s="342">
        <f t="shared" si="601"/>
        <v>0</v>
      </c>
      <c r="JZ196" s="342">
        <f t="shared" si="601"/>
        <v>0</v>
      </c>
      <c r="KA196" s="342">
        <f t="shared" si="601"/>
        <v>0</v>
      </c>
      <c r="KB196" s="342">
        <f t="shared" si="601"/>
        <v>0</v>
      </c>
      <c r="KC196" s="342">
        <f t="shared" si="601"/>
        <v>0</v>
      </c>
      <c r="KD196" s="342">
        <f t="shared" si="601"/>
        <v>0</v>
      </c>
      <c r="KE196" s="342">
        <f t="shared" si="601"/>
        <v>0</v>
      </c>
      <c r="KF196" s="342">
        <f t="shared" si="601"/>
        <v>0</v>
      </c>
      <c r="KG196" s="342">
        <f t="shared" si="601"/>
        <v>0</v>
      </c>
      <c r="KH196" s="342">
        <f t="shared" si="601"/>
        <v>0</v>
      </c>
      <c r="KI196" s="342">
        <f t="shared" si="601"/>
        <v>0</v>
      </c>
      <c r="KJ196" s="342">
        <f t="shared" si="601"/>
        <v>0</v>
      </c>
      <c r="KK196" s="342">
        <f t="shared" si="601"/>
        <v>0</v>
      </c>
      <c r="KL196" s="342">
        <f t="shared" si="601"/>
        <v>0</v>
      </c>
      <c r="KM196" s="342">
        <f t="shared" si="601"/>
        <v>0</v>
      </c>
      <c r="KN196" s="342">
        <f t="shared" si="601"/>
        <v>0</v>
      </c>
      <c r="KO196" s="342">
        <f t="shared" si="601"/>
        <v>0</v>
      </c>
      <c r="KP196" s="342">
        <f t="shared" si="601"/>
        <v>0</v>
      </c>
      <c r="KQ196" s="342">
        <f t="shared" si="601"/>
        <v>0</v>
      </c>
      <c r="KR196" s="342">
        <f t="shared" si="601"/>
        <v>0</v>
      </c>
      <c r="KS196" s="342">
        <f t="shared" si="601"/>
        <v>0</v>
      </c>
      <c r="KT196" s="342">
        <f t="shared" si="601"/>
        <v>0</v>
      </c>
      <c r="KU196" s="342">
        <f t="shared" si="601"/>
        <v>0</v>
      </c>
      <c r="KV196" s="342">
        <f t="shared" si="601"/>
        <v>0</v>
      </c>
      <c r="KW196" s="342">
        <f t="shared" si="601"/>
        <v>0</v>
      </c>
      <c r="KX196" s="342">
        <f t="shared" si="601"/>
        <v>0</v>
      </c>
      <c r="KY196" s="342">
        <f t="shared" si="601"/>
        <v>0</v>
      </c>
      <c r="KZ196" s="342">
        <f t="shared" si="601"/>
        <v>0</v>
      </c>
      <c r="LA196" s="342">
        <f t="shared" si="601"/>
        <v>0</v>
      </c>
      <c r="LB196" s="342">
        <f t="shared" si="601"/>
        <v>0</v>
      </c>
      <c r="LC196" s="342">
        <f t="shared" si="601"/>
        <v>0</v>
      </c>
      <c r="LD196" s="342">
        <f t="shared" si="601"/>
        <v>0</v>
      </c>
      <c r="LE196" s="342">
        <f t="shared" si="601"/>
        <v>0</v>
      </c>
      <c r="LF196" s="342">
        <f t="shared" si="601"/>
        <v>0</v>
      </c>
      <c r="LG196" s="342">
        <f t="shared" si="601"/>
        <v>0</v>
      </c>
      <c r="LH196" s="342">
        <f t="shared" si="601"/>
        <v>0</v>
      </c>
      <c r="LI196" s="342">
        <f t="shared" si="601"/>
        <v>0</v>
      </c>
      <c r="LJ196" s="342">
        <f t="shared" si="601"/>
        <v>0</v>
      </c>
      <c r="LK196" s="342">
        <f t="shared" si="601"/>
        <v>0</v>
      </c>
      <c r="LL196" s="342">
        <f t="shared" si="601"/>
        <v>0</v>
      </c>
      <c r="LM196" s="342">
        <f t="shared" si="601"/>
        <v>0</v>
      </c>
      <c r="LN196" s="342">
        <f t="shared" si="601"/>
        <v>0</v>
      </c>
      <c r="LO196" s="342">
        <f t="shared" si="601"/>
        <v>0</v>
      </c>
      <c r="LP196" s="342">
        <f t="shared" si="601"/>
        <v>0</v>
      </c>
    </row>
    <row r="197">
      <c r="A197" s="331" t="str">
        <f t="shared" si="575"/>
        <v>12-2023</v>
      </c>
      <c r="B197" s="346">
        <f t="shared" si="581"/>
        <v>181908.706</v>
      </c>
      <c r="C197" s="346"/>
      <c r="E197" s="342">
        <f t="shared" ref="E197:BP197" si="602">if(or(and($A197-E$186&gt;0,$A197-E$187&lt;=0,month($A197)=month(E$186)),and($A197-E$186&gt;=0,$A197-E$187&lt;=0,month(edate($A197,6))=month(E$186))),E$190,0)</f>
        <v>6085.4205</v>
      </c>
      <c r="F197" s="342">
        <f t="shared" si="602"/>
        <v>2604.5913</v>
      </c>
      <c r="G197" s="342">
        <f t="shared" si="602"/>
        <v>4740</v>
      </c>
      <c r="H197" s="342">
        <f t="shared" si="602"/>
        <v>0</v>
      </c>
      <c r="I197" s="342">
        <f t="shared" si="602"/>
        <v>0</v>
      </c>
      <c r="J197" s="342">
        <f t="shared" si="602"/>
        <v>5954.9875</v>
      </c>
      <c r="K197" s="342">
        <f t="shared" si="602"/>
        <v>0</v>
      </c>
      <c r="L197" s="342">
        <f t="shared" si="602"/>
        <v>0</v>
      </c>
      <c r="M197" s="342">
        <f t="shared" si="602"/>
        <v>0</v>
      </c>
      <c r="N197" s="342">
        <f t="shared" si="602"/>
        <v>7812.75495</v>
      </c>
      <c r="O197" s="342">
        <f t="shared" si="602"/>
        <v>5688.688635</v>
      </c>
      <c r="P197" s="342">
        <f t="shared" si="602"/>
        <v>5334.19156</v>
      </c>
      <c r="Q197" s="342">
        <f t="shared" si="602"/>
        <v>0</v>
      </c>
      <c r="R197" s="342">
        <f t="shared" si="602"/>
        <v>0</v>
      </c>
      <c r="S197" s="342">
        <f t="shared" si="602"/>
        <v>10661.63949</v>
      </c>
      <c r="T197" s="342">
        <f t="shared" si="602"/>
        <v>0</v>
      </c>
      <c r="U197" s="342">
        <f t="shared" si="602"/>
        <v>0</v>
      </c>
      <c r="V197" s="342">
        <f t="shared" si="602"/>
        <v>5520.8475</v>
      </c>
      <c r="W197" s="342">
        <f t="shared" si="602"/>
        <v>0</v>
      </c>
      <c r="X197" s="342">
        <f t="shared" si="602"/>
        <v>7309.84635</v>
      </c>
      <c r="Y197" s="342">
        <f t="shared" si="602"/>
        <v>11393.6924</v>
      </c>
      <c r="Z197" s="342">
        <f t="shared" si="602"/>
        <v>70.99625</v>
      </c>
      <c r="AA197" s="342">
        <f t="shared" si="602"/>
        <v>0</v>
      </c>
      <c r="AB197" s="342">
        <f t="shared" si="602"/>
        <v>8275.222958</v>
      </c>
      <c r="AC197" s="342">
        <f t="shared" si="602"/>
        <v>0</v>
      </c>
      <c r="AD197" s="342">
        <f t="shared" si="602"/>
        <v>0</v>
      </c>
      <c r="AE197" s="342">
        <f t="shared" si="602"/>
        <v>0</v>
      </c>
      <c r="AF197" s="342">
        <f t="shared" si="602"/>
        <v>6214.90265</v>
      </c>
      <c r="AG197" s="342">
        <f t="shared" si="602"/>
        <v>0</v>
      </c>
      <c r="AH197" s="342">
        <f t="shared" si="602"/>
        <v>228.5555</v>
      </c>
      <c r="AI197" s="342">
        <f t="shared" si="602"/>
        <v>0</v>
      </c>
      <c r="AJ197" s="342">
        <f t="shared" si="602"/>
        <v>3780</v>
      </c>
      <c r="AK197" s="342">
        <f t="shared" si="602"/>
        <v>15922.28576</v>
      </c>
      <c r="AL197" s="342">
        <f t="shared" si="602"/>
        <v>0</v>
      </c>
      <c r="AM197" s="342">
        <f t="shared" si="602"/>
        <v>0</v>
      </c>
      <c r="AN197" s="342">
        <f t="shared" si="602"/>
        <v>12211.43486</v>
      </c>
      <c r="AO197" s="342">
        <f t="shared" si="602"/>
        <v>8896.907813</v>
      </c>
      <c r="AP197" s="342">
        <f t="shared" si="602"/>
        <v>0</v>
      </c>
      <c r="AQ197" s="342">
        <f t="shared" si="602"/>
        <v>0</v>
      </c>
      <c r="AR197" s="342">
        <f t="shared" si="602"/>
        <v>7542.9351</v>
      </c>
      <c r="AS197" s="342">
        <f t="shared" si="602"/>
        <v>0</v>
      </c>
      <c r="AT197" s="342">
        <f t="shared" si="602"/>
        <v>0</v>
      </c>
      <c r="AU197" s="342">
        <f t="shared" si="602"/>
        <v>0</v>
      </c>
      <c r="AV197" s="342">
        <f t="shared" si="602"/>
        <v>7136.0471</v>
      </c>
      <c r="AW197" s="342">
        <f t="shared" si="602"/>
        <v>0</v>
      </c>
      <c r="AX197" s="342">
        <f t="shared" si="602"/>
        <v>9058.61</v>
      </c>
      <c r="AY197" s="342">
        <f t="shared" si="602"/>
        <v>0</v>
      </c>
      <c r="AZ197" s="342">
        <f t="shared" si="602"/>
        <v>6480</v>
      </c>
      <c r="BA197" s="342">
        <f t="shared" si="602"/>
        <v>5867.9712</v>
      </c>
      <c r="BB197" s="342">
        <f t="shared" si="602"/>
        <v>0</v>
      </c>
      <c r="BC197" s="342">
        <f t="shared" si="602"/>
        <v>4873.17825</v>
      </c>
      <c r="BD197" s="342">
        <f t="shared" si="602"/>
        <v>0</v>
      </c>
      <c r="BE197" s="342">
        <f t="shared" si="602"/>
        <v>4565.5155</v>
      </c>
      <c r="BF197" s="342">
        <f t="shared" si="602"/>
        <v>0</v>
      </c>
      <c r="BG197" s="342">
        <f t="shared" si="602"/>
        <v>900.3978</v>
      </c>
      <c r="BH197" s="342">
        <f t="shared" si="602"/>
        <v>0</v>
      </c>
      <c r="BI197" s="342">
        <f t="shared" si="602"/>
        <v>0</v>
      </c>
      <c r="BJ197" s="342">
        <f t="shared" si="602"/>
        <v>0</v>
      </c>
      <c r="BK197" s="342">
        <f t="shared" si="602"/>
        <v>0</v>
      </c>
      <c r="BL197" s="342">
        <f t="shared" si="602"/>
        <v>0</v>
      </c>
      <c r="BM197" s="342">
        <f t="shared" si="602"/>
        <v>1521.41625</v>
      </c>
      <c r="BN197" s="342">
        <f t="shared" si="602"/>
        <v>0</v>
      </c>
      <c r="BO197" s="342">
        <f t="shared" si="602"/>
        <v>5255.6688</v>
      </c>
      <c r="BP197" s="342">
        <f t="shared" si="602"/>
        <v>0</v>
      </c>
      <c r="BQ197" s="342"/>
      <c r="BR197" s="342">
        <f t="shared" ref="BR197:EC197" si="603">if(or(and($A197-BR$186&gt;0,$A197-BR$187&lt;=0,month($A197)=month(BR$186)),and($A197-BR$186&gt;=0,$A197-BR$187&lt;=0,month(edate($A197,6))=month(BR$186))),BR$190,0)</f>
        <v>0</v>
      </c>
      <c r="BS197" s="342">
        <f t="shared" si="603"/>
        <v>0</v>
      </c>
      <c r="BT197" s="342">
        <f t="shared" si="603"/>
        <v>0</v>
      </c>
      <c r="BU197" s="342">
        <f t="shared" si="603"/>
        <v>0</v>
      </c>
      <c r="BV197" s="342">
        <f t="shared" si="603"/>
        <v>0</v>
      </c>
      <c r="BW197" s="342">
        <f t="shared" si="603"/>
        <v>0</v>
      </c>
      <c r="BX197" s="342">
        <f t="shared" si="603"/>
        <v>0</v>
      </c>
      <c r="BY197" s="342">
        <f t="shared" si="603"/>
        <v>0</v>
      </c>
      <c r="BZ197" s="342">
        <f t="shared" si="603"/>
        <v>0</v>
      </c>
      <c r="CA197" s="342">
        <f t="shared" si="603"/>
        <v>0</v>
      </c>
      <c r="CB197" s="342">
        <f t="shared" si="603"/>
        <v>0</v>
      </c>
      <c r="CC197" s="342">
        <f t="shared" si="603"/>
        <v>0</v>
      </c>
      <c r="CD197" s="342">
        <f t="shared" si="603"/>
        <v>0</v>
      </c>
      <c r="CE197" s="342">
        <f t="shared" si="603"/>
        <v>0</v>
      </c>
      <c r="CF197" s="342">
        <f t="shared" si="603"/>
        <v>0</v>
      </c>
      <c r="CG197" s="342">
        <f t="shared" si="603"/>
        <v>0</v>
      </c>
      <c r="CH197" s="342">
        <f t="shared" si="603"/>
        <v>0</v>
      </c>
      <c r="CI197" s="342">
        <f t="shared" si="603"/>
        <v>0</v>
      </c>
      <c r="CJ197" s="342">
        <f t="shared" si="603"/>
        <v>0</v>
      </c>
      <c r="CK197" s="342">
        <f t="shared" si="603"/>
        <v>0</v>
      </c>
      <c r="CL197" s="342">
        <f t="shared" si="603"/>
        <v>0</v>
      </c>
      <c r="CM197" s="342">
        <f t="shared" si="603"/>
        <v>0</v>
      </c>
      <c r="CN197" s="342">
        <f t="shared" si="603"/>
        <v>0</v>
      </c>
      <c r="CO197" s="342">
        <f t="shared" si="603"/>
        <v>0</v>
      </c>
      <c r="CP197" s="342">
        <f t="shared" si="603"/>
        <v>0</v>
      </c>
      <c r="CQ197" s="342">
        <f t="shared" si="603"/>
        <v>0</v>
      </c>
      <c r="CR197" s="342">
        <f t="shared" si="603"/>
        <v>0</v>
      </c>
      <c r="CS197" s="342">
        <f t="shared" si="603"/>
        <v>0</v>
      </c>
      <c r="CT197" s="342">
        <f t="shared" si="603"/>
        <v>0</v>
      </c>
      <c r="CU197" s="342">
        <f t="shared" si="603"/>
        <v>0</v>
      </c>
      <c r="CV197" s="342">
        <f t="shared" si="603"/>
        <v>0</v>
      </c>
      <c r="CW197" s="342">
        <f t="shared" si="603"/>
        <v>0</v>
      </c>
      <c r="CX197" s="342">
        <f t="shared" si="603"/>
        <v>0</v>
      </c>
      <c r="CY197" s="342">
        <f t="shared" si="603"/>
        <v>0</v>
      </c>
      <c r="CZ197" s="342">
        <f t="shared" si="603"/>
        <v>0</v>
      </c>
      <c r="DA197" s="342">
        <f t="shared" si="603"/>
        <v>0</v>
      </c>
      <c r="DB197" s="342">
        <f t="shared" si="603"/>
        <v>0</v>
      </c>
      <c r="DC197" s="342">
        <f t="shared" si="603"/>
        <v>0</v>
      </c>
      <c r="DD197" s="342">
        <f t="shared" si="603"/>
        <v>0</v>
      </c>
      <c r="DE197" s="342">
        <f t="shared" si="603"/>
        <v>0</v>
      </c>
      <c r="DF197" s="342">
        <f t="shared" si="603"/>
        <v>0</v>
      </c>
      <c r="DG197" s="342">
        <f t="shared" si="603"/>
        <v>0</v>
      </c>
      <c r="DH197" s="342">
        <f t="shared" si="603"/>
        <v>0</v>
      </c>
      <c r="DI197" s="342">
        <f t="shared" si="603"/>
        <v>0</v>
      </c>
      <c r="DJ197" s="342">
        <f t="shared" si="603"/>
        <v>0</v>
      </c>
      <c r="DK197" s="342">
        <f t="shared" si="603"/>
        <v>0</v>
      </c>
      <c r="DL197" s="342">
        <f t="shared" si="603"/>
        <v>0</v>
      </c>
      <c r="DM197" s="342">
        <f t="shared" si="603"/>
        <v>0</v>
      </c>
      <c r="DN197" s="342">
        <f t="shared" si="603"/>
        <v>0</v>
      </c>
      <c r="DO197" s="342">
        <f t="shared" si="603"/>
        <v>0</v>
      </c>
      <c r="DP197" s="342">
        <f t="shared" si="603"/>
        <v>0</v>
      </c>
      <c r="DQ197" s="342">
        <f t="shared" si="603"/>
        <v>0</v>
      </c>
      <c r="DR197" s="342">
        <f t="shared" si="603"/>
        <v>0</v>
      </c>
      <c r="DS197" s="342">
        <f t="shared" si="603"/>
        <v>0</v>
      </c>
      <c r="DT197" s="342">
        <f t="shared" si="603"/>
        <v>0</v>
      </c>
      <c r="DU197" s="342">
        <f t="shared" si="603"/>
        <v>0</v>
      </c>
      <c r="DV197" s="342">
        <f t="shared" si="603"/>
        <v>0</v>
      </c>
      <c r="DW197" s="342">
        <f t="shared" si="603"/>
        <v>0</v>
      </c>
      <c r="DX197" s="342">
        <f t="shared" si="603"/>
        <v>0</v>
      </c>
      <c r="DY197" s="342">
        <f t="shared" si="603"/>
        <v>0</v>
      </c>
      <c r="DZ197" s="342">
        <f t="shared" si="603"/>
        <v>0</v>
      </c>
      <c r="EA197" s="342">
        <f t="shared" si="603"/>
        <v>0</v>
      </c>
      <c r="EB197" s="342">
        <f t="shared" si="603"/>
        <v>0</v>
      </c>
      <c r="EC197" s="342">
        <f t="shared" si="603"/>
        <v>0</v>
      </c>
      <c r="ED197" s="342"/>
      <c r="EE197" s="342">
        <f t="shared" ref="EE197:GP197" si="604">if(or(and($A197-EE$186&gt;0,$A197-EE$187&lt;=0,month($A197)=month(EE$186)),and($A197-EE$186&gt;=0,$A197-EE$187&lt;=0,month(edate($A197,6))=month(EE$186))),EE$190,0)</f>
        <v>0</v>
      </c>
      <c r="EF197" s="342">
        <f t="shared" si="604"/>
        <v>0</v>
      </c>
      <c r="EG197" s="342">
        <f t="shared" si="604"/>
        <v>0</v>
      </c>
      <c r="EH197" s="342">
        <f t="shared" si="604"/>
        <v>0</v>
      </c>
      <c r="EI197" s="342">
        <f t="shared" si="604"/>
        <v>0</v>
      </c>
      <c r="EJ197" s="342">
        <f t="shared" si="604"/>
        <v>0</v>
      </c>
      <c r="EK197" s="342">
        <f t="shared" si="604"/>
        <v>0</v>
      </c>
      <c r="EL197" s="342">
        <f t="shared" si="604"/>
        <v>0</v>
      </c>
      <c r="EM197" s="342">
        <f t="shared" si="604"/>
        <v>0</v>
      </c>
      <c r="EN197" s="342">
        <f t="shared" si="604"/>
        <v>0</v>
      </c>
      <c r="EO197" s="342">
        <f t="shared" si="604"/>
        <v>0</v>
      </c>
      <c r="EP197" s="342">
        <f t="shared" si="604"/>
        <v>0</v>
      </c>
      <c r="EQ197" s="342">
        <f t="shared" si="604"/>
        <v>0</v>
      </c>
      <c r="ER197" s="342">
        <f t="shared" si="604"/>
        <v>0</v>
      </c>
      <c r="ES197" s="342">
        <f t="shared" si="604"/>
        <v>0</v>
      </c>
      <c r="ET197" s="342">
        <f t="shared" si="604"/>
        <v>0</v>
      </c>
      <c r="EU197" s="342">
        <f t="shared" si="604"/>
        <v>0</v>
      </c>
      <c r="EV197" s="342">
        <f t="shared" si="604"/>
        <v>0</v>
      </c>
      <c r="EW197" s="342">
        <f t="shared" si="604"/>
        <v>0</v>
      </c>
      <c r="EX197" s="342">
        <f t="shared" si="604"/>
        <v>0</v>
      </c>
      <c r="EY197" s="342">
        <f t="shared" si="604"/>
        <v>0</v>
      </c>
      <c r="EZ197" s="342">
        <f t="shared" si="604"/>
        <v>0</v>
      </c>
      <c r="FA197" s="342">
        <f t="shared" si="604"/>
        <v>0</v>
      </c>
      <c r="FB197" s="342">
        <f t="shared" si="604"/>
        <v>0</v>
      </c>
      <c r="FC197" s="342">
        <f t="shared" si="604"/>
        <v>0</v>
      </c>
      <c r="FD197" s="342">
        <f t="shared" si="604"/>
        <v>0</v>
      </c>
      <c r="FE197" s="342">
        <f t="shared" si="604"/>
        <v>0</v>
      </c>
      <c r="FF197" s="342">
        <f t="shared" si="604"/>
        <v>0</v>
      </c>
      <c r="FG197" s="342">
        <f t="shared" si="604"/>
        <v>0</v>
      </c>
      <c r="FH197" s="342">
        <f t="shared" si="604"/>
        <v>0</v>
      </c>
      <c r="FI197" s="342">
        <f t="shared" si="604"/>
        <v>0</v>
      </c>
      <c r="FJ197" s="342">
        <f t="shared" si="604"/>
        <v>0</v>
      </c>
      <c r="FK197" s="342">
        <f t="shared" si="604"/>
        <v>0</v>
      </c>
      <c r="FL197" s="342">
        <f t="shared" si="604"/>
        <v>0</v>
      </c>
      <c r="FM197" s="342">
        <f t="shared" si="604"/>
        <v>0</v>
      </c>
      <c r="FN197" s="342">
        <f t="shared" si="604"/>
        <v>0</v>
      </c>
      <c r="FO197" s="342">
        <f t="shared" si="604"/>
        <v>0</v>
      </c>
      <c r="FP197" s="342">
        <f t="shared" si="604"/>
        <v>0</v>
      </c>
      <c r="FQ197" s="342">
        <f t="shared" si="604"/>
        <v>0</v>
      </c>
      <c r="FR197" s="342">
        <f t="shared" si="604"/>
        <v>0</v>
      </c>
      <c r="FS197" s="342">
        <f t="shared" si="604"/>
        <v>0</v>
      </c>
      <c r="FT197" s="342">
        <f t="shared" si="604"/>
        <v>0</v>
      </c>
      <c r="FU197" s="342">
        <f t="shared" si="604"/>
        <v>0</v>
      </c>
      <c r="FV197" s="342">
        <f t="shared" si="604"/>
        <v>0</v>
      </c>
      <c r="FW197" s="342">
        <f t="shared" si="604"/>
        <v>0</v>
      </c>
      <c r="FX197" s="342">
        <f t="shared" si="604"/>
        <v>0</v>
      </c>
      <c r="FY197" s="342">
        <f t="shared" si="604"/>
        <v>0</v>
      </c>
      <c r="FZ197" s="342">
        <f t="shared" si="604"/>
        <v>0</v>
      </c>
      <c r="GA197" s="342">
        <f t="shared" si="604"/>
        <v>0</v>
      </c>
      <c r="GB197" s="342">
        <f t="shared" si="604"/>
        <v>0</v>
      </c>
      <c r="GC197" s="342">
        <f t="shared" si="604"/>
        <v>0</v>
      </c>
      <c r="GD197" s="342">
        <f t="shared" si="604"/>
        <v>0</v>
      </c>
      <c r="GE197" s="342">
        <f t="shared" si="604"/>
        <v>0</v>
      </c>
      <c r="GF197" s="342">
        <f t="shared" si="604"/>
        <v>0</v>
      </c>
      <c r="GG197" s="342">
        <f t="shared" si="604"/>
        <v>0</v>
      </c>
      <c r="GH197" s="342">
        <f t="shared" si="604"/>
        <v>0</v>
      </c>
      <c r="GI197" s="342">
        <f t="shared" si="604"/>
        <v>0</v>
      </c>
      <c r="GJ197" s="342">
        <f t="shared" si="604"/>
        <v>0</v>
      </c>
      <c r="GK197" s="342">
        <f t="shared" si="604"/>
        <v>0</v>
      </c>
      <c r="GL197" s="342">
        <f t="shared" si="604"/>
        <v>0</v>
      </c>
      <c r="GM197" s="342">
        <f t="shared" si="604"/>
        <v>0</v>
      </c>
      <c r="GN197" s="342">
        <f t="shared" si="604"/>
        <v>0</v>
      </c>
      <c r="GO197" s="342">
        <f t="shared" si="604"/>
        <v>0</v>
      </c>
      <c r="GP197" s="342">
        <f t="shared" si="604"/>
        <v>0</v>
      </c>
      <c r="GQ197" s="342"/>
      <c r="GR197" s="342">
        <f t="shared" ref="GR197:JC197" si="605">if(or(and($A197-GR$186&gt;0,$A197-GR$187&lt;=0,month($A197)=month(GR$186)),and($A197-GR$186&gt;=0,$A197-GR$187&lt;=0,month(edate($A197,6))=month(GR$186))),GR$190,0)</f>
        <v>0</v>
      </c>
      <c r="GS197" s="342">
        <f t="shared" si="605"/>
        <v>0</v>
      </c>
      <c r="GT197" s="342">
        <f t="shared" si="605"/>
        <v>0</v>
      </c>
      <c r="GU197" s="342">
        <f t="shared" si="605"/>
        <v>0</v>
      </c>
      <c r="GV197" s="342">
        <f t="shared" si="605"/>
        <v>0</v>
      </c>
      <c r="GW197" s="342">
        <f t="shared" si="605"/>
        <v>0</v>
      </c>
      <c r="GX197" s="342">
        <f t="shared" si="605"/>
        <v>0</v>
      </c>
      <c r="GY197" s="342">
        <f t="shared" si="605"/>
        <v>0</v>
      </c>
      <c r="GZ197" s="342">
        <f t="shared" si="605"/>
        <v>0</v>
      </c>
      <c r="HA197" s="342">
        <f t="shared" si="605"/>
        <v>0</v>
      </c>
      <c r="HB197" s="342">
        <f t="shared" si="605"/>
        <v>0</v>
      </c>
      <c r="HC197" s="342">
        <f t="shared" si="605"/>
        <v>0</v>
      </c>
      <c r="HD197" s="342">
        <f t="shared" si="605"/>
        <v>0</v>
      </c>
      <c r="HE197" s="342">
        <f t="shared" si="605"/>
        <v>0</v>
      </c>
      <c r="HF197" s="342">
        <f t="shared" si="605"/>
        <v>0</v>
      </c>
      <c r="HG197" s="342">
        <f t="shared" si="605"/>
        <v>0</v>
      </c>
      <c r="HH197" s="342">
        <f t="shared" si="605"/>
        <v>0</v>
      </c>
      <c r="HI197" s="342">
        <f t="shared" si="605"/>
        <v>0</v>
      </c>
      <c r="HJ197" s="342">
        <f t="shared" si="605"/>
        <v>0</v>
      </c>
      <c r="HK197" s="342">
        <f t="shared" si="605"/>
        <v>0</v>
      </c>
      <c r="HL197" s="342">
        <f t="shared" si="605"/>
        <v>0</v>
      </c>
      <c r="HM197" s="342">
        <f t="shared" si="605"/>
        <v>0</v>
      </c>
      <c r="HN197" s="342">
        <f t="shared" si="605"/>
        <v>0</v>
      </c>
      <c r="HO197" s="342">
        <f t="shared" si="605"/>
        <v>0</v>
      </c>
      <c r="HP197" s="342">
        <f t="shared" si="605"/>
        <v>0</v>
      </c>
      <c r="HQ197" s="342">
        <f t="shared" si="605"/>
        <v>0</v>
      </c>
      <c r="HR197" s="342">
        <f t="shared" si="605"/>
        <v>0</v>
      </c>
      <c r="HS197" s="342">
        <f t="shared" si="605"/>
        <v>0</v>
      </c>
      <c r="HT197" s="342">
        <f t="shared" si="605"/>
        <v>0</v>
      </c>
      <c r="HU197" s="342">
        <f t="shared" si="605"/>
        <v>0</v>
      </c>
      <c r="HV197" s="342">
        <f t="shared" si="605"/>
        <v>0</v>
      </c>
      <c r="HW197" s="342">
        <f t="shared" si="605"/>
        <v>0</v>
      </c>
      <c r="HX197" s="342">
        <f t="shared" si="605"/>
        <v>0</v>
      </c>
      <c r="HY197" s="342">
        <f t="shared" si="605"/>
        <v>0</v>
      </c>
      <c r="HZ197" s="342">
        <f t="shared" si="605"/>
        <v>0</v>
      </c>
      <c r="IA197" s="342">
        <f t="shared" si="605"/>
        <v>0</v>
      </c>
      <c r="IB197" s="342">
        <f t="shared" si="605"/>
        <v>0</v>
      </c>
      <c r="IC197" s="342">
        <f t="shared" si="605"/>
        <v>0</v>
      </c>
      <c r="ID197" s="342">
        <f t="shared" si="605"/>
        <v>0</v>
      </c>
      <c r="IE197" s="342">
        <f t="shared" si="605"/>
        <v>0</v>
      </c>
      <c r="IF197" s="342">
        <f t="shared" si="605"/>
        <v>0</v>
      </c>
      <c r="IG197" s="342">
        <f t="shared" si="605"/>
        <v>0</v>
      </c>
      <c r="IH197" s="342">
        <f t="shared" si="605"/>
        <v>0</v>
      </c>
      <c r="II197" s="342">
        <f t="shared" si="605"/>
        <v>0</v>
      </c>
      <c r="IJ197" s="342">
        <f t="shared" si="605"/>
        <v>0</v>
      </c>
      <c r="IK197" s="342">
        <f t="shared" si="605"/>
        <v>0</v>
      </c>
      <c r="IL197" s="342">
        <f t="shared" si="605"/>
        <v>0</v>
      </c>
      <c r="IM197" s="342">
        <f t="shared" si="605"/>
        <v>0</v>
      </c>
      <c r="IN197" s="342">
        <f t="shared" si="605"/>
        <v>0</v>
      </c>
      <c r="IO197" s="342">
        <f t="shared" si="605"/>
        <v>0</v>
      </c>
      <c r="IP197" s="342">
        <f t="shared" si="605"/>
        <v>0</v>
      </c>
      <c r="IQ197" s="342">
        <f t="shared" si="605"/>
        <v>0</v>
      </c>
      <c r="IR197" s="342">
        <f t="shared" si="605"/>
        <v>0</v>
      </c>
      <c r="IS197" s="342">
        <f t="shared" si="605"/>
        <v>0</v>
      </c>
      <c r="IT197" s="342">
        <f t="shared" si="605"/>
        <v>0</v>
      </c>
      <c r="IU197" s="342">
        <f t="shared" si="605"/>
        <v>0</v>
      </c>
      <c r="IV197" s="342">
        <f t="shared" si="605"/>
        <v>0</v>
      </c>
      <c r="IW197" s="342">
        <f t="shared" si="605"/>
        <v>0</v>
      </c>
      <c r="IX197" s="342">
        <f t="shared" si="605"/>
        <v>0</v>
      </c>
      <c r="IY197" s="342">
        <f t="shared" si="605"/>
        <v>0</v>
      </c>
      <c r="IZ197" s="342">
        <f t="shared" si="605"/>
        <v>0</v>
      </c>
      <c r="JA197" s="342">
        <f t="shared" si="605"/>
        <v>0</v>
      </c>
      <c r="JB197" s="342">
        <f t="shared" si="605"/>
        <v>0</v>
      </c>
      <c r="JC197" s="342">
        <f t="shared" si="605"/>
        <v>0</v>
      </c>
      <c r="JD197" s="342"/>
      <c r="JE197" s="342">
        <f t="shared" ref="JE197:LP197" si="606">if(or(and($A197-JE$186&gt;0,$A197-JE$187&lt;=0,month($A197)=month(JE$186)),and($A197-JE$186&gt;=0,$A197-JE$187&lt;=0,month(edate($A197,6))=month(JE$186))),JE$190,0)</f>
        <v>0</v>
      </c>
      <c r="JF197" s="342">
        <f t="shared" si="606"/>
        <v>0</v>
      </c>
      <c r="JG197" s="342">
        <f t="shared" si="606"/>
        <v>0</v>
      </c>
      <c r="JH197" s="342">
        <f t="shared" si="606"/>
        <v>0</v>
      </c>
      <c r="JI197" s="342">
        <f t="shared" si="606"/>
        <v>0</v>
      </c>
      <c r="JJ197" s="342">
        <f t="shared" si="606"/>
        <v>0</v>
      </c>
      <c r="JK197" s="342">
        <f t="shared" si="606"/>
        <v>0</v>
      </c>
      <c r="JL197" s="342">
        <f t="shared" si="606"/>
        <v>0</v>
      </c>
      <c r="JM197" s="342">
        <f t="shared" si="606"/>
        <v>0</v>
      </c>
      <c r="JN197" s="342">
        <f t="shared" si="606"/>
        <v>0</v>
      </c>
      <c r="JO197" s="342">
        <f t="shared" si="606"/>
        <v>0</v>
      </c>
      <c r="JP197" s="342">
        <f t="shared" si="606"/>
        <v>0</v>
      </c>
      <c r="JQ197" s="342">
        <f t="shared" si="606"/>
        <v>0</v>
      </c>
      <c r="JR197" s="342">
        <f t="shared" si="606"/>
        <v>0</v>
      </c>
      <c r="JS197" s="342">
        <f t="shared" si="606"/>
        <v>0</v>
      </c>
      <c r="JT197" s="342">
        <f t="shared" si="606"/>
        <v>0</v>
      </c>
      <c r="JU197" s="342">
        <f t="shared" si="606"/>
        <v>0</v>
      </c>
      <c r="JV197" s="342">
        <f t="shared" si="606"/>
        <v>0</v>
      </c>
      <c r="JW197" s="342">
        <f t="shared" si="606"/>
        <v>0</v>
      </c>
      <c r="JX197" s="342">
        <f t="shared" si="606"/>
        <v>0</v>
      </c>
      <c r="JY197" s="342">
        <f t="shared" si="606"/>
        <v>0</v>
      </c>
      <c r="JZ197" s="342">
        <f t="shared" si="606"/>
        <v>0</v>
      </c>
      <c r="KA197" s="342">
        <f t="shared" si="606"/>
        <v>0</v>
      </c>
      <c r="KB197" s="342">
        <f t="shared" si="606"/>
        <v>0</v>
      </c>
      <c r="KC197" s="342">
        <f t="shared" si="606"/>
        <v>0</v>
      </c>
      <c r="KD197" s="342">
        <f t="shared" si="606"/>
        <v>0</v>
      </c>
      <c r="KE197" s="342">
        <f t="shared" si="606"/>
        <v>0</v>
      </c>
      <c r="KF197" s="342">
        <f t="shared" si="606"/>
        <v>0</v>
      </c>
      <c r="KG197" s="342">
        <f t="shared" si="606"/>
        <v>0</v>
      </c>
      <c r="KH197" s="342">
        <f t="shared" si="606"/>
        <v>0</v>
      </c>
      <c r="KI197" s="342">
        <f t="shared" si="606"/>
        <v>0</v>
      </c>
      <c r="KJ197" s="342">
        <f t="shared" si="606"/>
        <v>0</v>
      </c>
      <c r="KK197" s="342">
        <f t="shared" si="606"/>
        <v>0</v>
      </c>
      <c r="KL197" s="342">
        <f t="shared" si="606"/>
        <v>0</v>
      </c>
      <c r="KM197" s="342">
        <f t="shared" si="606"/>
        <v>0</v>
      </c>
      <c r="KN197" s="342">
        <f t="shared" si="606"/>
        <v>0</v>
      </c>
      <c r="KO197" s="342">
        <f t="shared" si="606"/>
        <v>0</v>
      </c>
      <c r="KP197" s="342">
        <f t="shared" si="606"/>
        <v>0</v>
      </c>
      <c r="KQ197" s="342">
        <f t="shared" si="606"/>
        <v>0</v>
      </c>
      <c r="KR197" s="342">
        <f t="shared" si="606"/>
        <v>0</v>
      </c>
      <c r="KS197" s="342">
        <f t="shared" si="606"/>
        <v>0</v>
      </c>
      <c r="KT197" s="342">
        <f t="shared" si="606"/>
        <v>0</v>
      </c>
      <c r="KU197" s="342">
        <f t="shared" si="606"/>
        <v>0</v>
      </c>
      <c r="KV197" s="342">
        <f t="shared" si="606"/>
        <v>0</v>
      </c>
      <c r="KW197" s="342">
        <f t="shared" si="606"/>
        <v>0</v>
      </c>
      <c r="KX197" s="342">
        <f t="shared" si="606"/>
        <v>0</v>
      </c>
      <c r="KY197" s="342">
        <f t="shared" si="606"/>
        <v>0</v>
      </c>
      <c r="KZ197" s="342">
        <f t="shared" si="606"/>
        <v>0</v>
      </c>
      <c r="LA197" s="342">
        <f t="shared" si="606"/>
        <v>0</v>
      </c>
      <c r="LB197" s="342">
        <f t="shared" si="606"/>
        <v>0</v>
      </c>
      <c r="LC197" s="342">
        <f t="shared" si="606"/>
        <v>0</v>
      </c>
      <c r="LD197" s="342">
        <f t="shared" si="606"/>
        <v>0</v>
      </c>
      <c r="LE197" s="342">
        <f t="shared" si="606"/>
        <v>0</v>
      </c>
      <c r="LF197" s="342">
        <f t="shared" si="606"/>
        <v>0</v>
      </c>
      <c r="LG197" s="342">
        <f t="shared" si="606"/>
        <v>0</v>
      </c>
      <c r="LH197" s="342">
        <f t="shared" si="606"/>
        <v>0</v>
      </c>
      <c r="LI197" s="342">
        <f t="shared" si="606"/>
        <v>0</v>
      </c>
      <c r="LJ197" s="342">
        <f t="shared" si="606"/>
        <v>0</v>
      </c>
      <c r="LK197" s="342">
        <f t="shared" si="606"/>
        <v>0</v>
      </c>
      <c r="LL197" s="342">
        <f t="shared" si="606"/>
        <v>0</v>
      </c>
      <c r="LM197" s="342">
        <f t="shared" si="606"/>
        <v>0</v>
      </c>
      <c r="LN197" s="342">
        <f t="shared" si="606"/>
        <v>0</v>
      </c>
      <c r="LO197" s="342">
        <f t="shared" si="606"/>
        <v>0</v>
      </c>
      <c r="LP197" s="342">
        <f t="shared" si="606"/>
        <v>0</v>
      </c>
    </row>
    <row r="198">
      <c r="A198" s="331" t="str">
        <f t="shared" si="575"/>
        <v>03-2024</v>
      </c>
      <c r="B198" s="346">
        <f t="shared" si="581"/>
        <v>237841.6939</v>
      </c>
      <c r="C198" s="346"/>
      <c r="E198" s="342">
        <f t="shared" ref="E198:BP198" si="607">if(or(and($A198-E$186&gt;0,$A198-E$187&lt;=0,month($A198)=month(E$186)),and($A198-E$186&gt;=0,$A198-E$187&lt;=0,month(edate($A198,6))=month(E$186))),E$190,0)</f>
        <v>0</v>
      </c>
      <c r="F198" s="342">
        <f t="shared" si="607"/>
        <v>0</v>
      </c>
      <c r="G198" s="342">
        <f t="shared" si="607"/>
        <v>0</v>
      </c>
      <c r="H198" s="342">
        <f t="shared" si="607"/>
        <v>5603.13611</v>
      </c>
      <c r="I198" s="342">
        <f t="shared" si="607"/>
        <v>5350</v>
      </c>
      <c r="J198" s="342">
        <f t="shared" si="607"/>
        <v>0</v>
      </c>
      <c r="K198" s="342">
        <f t="shared" si="607"/>
        <v>6549.35727</v>
      </c>
      <c r="L198" s="342">
        <f t="shared" si="607"/>
        <v>3925.4562</v>
      </c>
      <c r="M198" s="342">
        <f t="shared" si="607"/>
        <v>5593.35392</v>
      </c>
      <c r="N198" s="342">
        <f t="shared" si="607"/>
        <v>0</v>
      </c>
      <c r="O198" s="342">
        <f t="shared" si="607"/>
        <v>0</v>
      </c>
      <c r="P198" s="342">
        <f t="shared" si="607"/>
        <v>0</v>
      </c>
      <c r="Q198" s="342">
        <f t="shared" si="607"/>
        <v>5838.7836</v>
      </c>
      <c r="R198" s="342">
        <f t="shared" si="607"/>
        <v>9911.380355</v>
      </c>
      <c r="S198" s="342">
        <f t="shared" si="607"/>
        <v>0</v>
      </c>
      <c r="T198" s="342">
        <f t="shared" si="607"/>
        <v>11963.3767</v>
      </c>
      <c r="U198" s="342">
        <f t="shared" si="607"/>
        <v>9633.12861</v>
      </c>
      <c r="V198" s="342">
        <f t="shared" si="607"/>
        <v>0</v>
      </c>
      <c r="W198" s="342">
        <f t="shared" si="607"/>
        <v>8655.033888</v>
      </c>
      <c r="X198" s="342">
        <f t="shared" si="607"/>
        <v>0</v>
      </c>
      <c r="Y198" s="342">
        <f t="shared" si="607"/>
        <v>0</v>
      </c>
      <c r="Z198" s="342">
        <f t="shared" si="607"/>
        <v>0</v>
      </c>
      <c r="AA198" s="342">
        <f t="shared" si="607"/>
        <v>9628.80765</v>
      </c>
      <c r="AB198" s="342">
        <f t="shared" si="607"/>
        <v>0</v>
      </c>
      <c r="AC198" s="342">
        <f t="shared" si="607"/>
        <v>6205.936838</v>
      </c>
      <c r="AD198" s="342">
        <f t="shared" si="607"/>
        <v>8318.29995</v>
      </c>
      <c r="AE198" s="342">
        <f t="shared" si="607"/>
        <v>6439.535258</v>
      </c>
      <c r="AF198" s="342">
        <f t="shared" si="607"/>
        <v>0</v>
      </c>
      <c r="AG198" s="342">
        <f t="shared" si="607"/>
        <v>7258.6275</v>
      </c>
      <c r="AH198" s="342">
        <f t="shared" si="607"/>
        <v>0</v>
      </c>
      <c r="AI198" s="342">
        <f t="shared" si="607"/>
        <v>10641.14589</v>
      </c>
      <c r="AJ198" s="342">
        <f t="shared" si="607"/>
        <v>0</v>
      </c>
      <c r="AK198" s="342">
        <f t="shared" si="607"/>
        <v>0</v>
      </c>
      <c r="AL198" s="342">
        <f t="shared" si="607"/>
        <v>275</v>
      </c>
      <c r="AM198" s="342">
        <f t="shared" si="607"/>
        <v>4982.50623</v>
      </c>
      <c r="AN198" s="342">
        <f t="shared" si="607"/>
        <v>0</v>
      </c>
      <c r="AO198" s="342">
        <f t="shared" si="607"/>
        <v>0</v>
      </c>
      <c r="AP198" s="342">
        <f t="shared" si="607"/>
        <v>9271.35</v>
      </c>
      <c r="AQ198" s="342">
        <f t="shared" si="607"/>
        <v>8358.125</v>
      </c>
      <c r="AR198" s="342">
        <f t="shared" si="607"/>
        <v>0</v>
      </c>
      <c r="AS198" s="342">
        <f t="shared" si="607"/>
        <v>8601.039</v>
      </c>
      <c r="AT198" s="342">
        <f t="shared" si="607"/>
        <v>16276.43473</v>
      </c>
      <c r="AU198" s="342">
        <f t="shared" si="607"/>
        <v>7462.28015</v>
      </c>
      <c r="AV198" s="342">
        <f t="shared" si="607"/>
        <v>0</v>
      </c>
      <c r="AW198" s="342">
        <f t="shared" si="607"/>
        <v>4800</v>
      </c>
      <c r="AX198" s="342">
        <f t="shared" si="607"/>
        <v>0</v>
      </c>
      <c r="AY198" s="342">
        <f t="shared" si="607"/>
        <v>12558.09375</v>
      </c>
      <c r="AZ198" s="342">
        <f t="shared" si="607"/>
        <v>0</v>
      </c>
      <c r="BA198" s="342">
        <f t="shared" si="607"/>
        <v>0</v>
      </c>
      <c r="BB198" s="342">
        <f t="shared" si="607"/>
        <v>9703.8664</v>
      </c>
      <c r="BC198" s="342">
        <f t="shared" si="607"/>
        <v>0</v>
      </c>
      <c r="BD198" s="342">
        <f t="shared" si="607"/>
        <v>13378.4</v>
      </c>
      <c r="BE198" s="342">
        <f t="shared" si="607"/>
        <v>0</v>
      </c>
      <c r="BF198" s="342">
        <f t="shared" si="607"/>
        <v>1557.6541</v>
      </c>
      <c r="BG198" s="342">
        <f t="shared" si="607"/>
        <v>0</v>
      </c>
      <c r="BH198" s="342">
        <f t="shared" si="607"/>
        <v>5158.157425</v>
      </c>
      <c r="BI198" s="342">
        <f t="shared" si="607"/>
        <v>2306.25</v>
      </c>
      <c r="BJ198" s="342">
        <f t="shared" si="607"/>
        <v>7162.4875</v>
      </c>
      <c r="BK198" s="342">
        <f t="shared" si="607"/>
        <v>1312.5</v>
      </c>
      <c r="BL198" s="342">
        <f t="shared" si="607"/>
        <v>1793.1</v>
      </c>
      <c r="BM198" s="342">
        <f t="shared" si="607"/>
        <v>0</v>
      </c>
      <c r="BN198" s="342">
        <f t="shared" si="607"/>
        <v>740.464875</v>
      </c>
      <c r="BO198" s="342">
        <f t="shared" si="607"/>
        <v>0</v>
      </c>
      <c r="BP198" s="342">
        <f t="shared" si="607"/>
        <v>628.625</v>
      </c>
      <c r="BQ198" s="342"/>
      <c r="BR198" s="342">
        <f t="shared" ref="BR198:EC198" si="608">if(or(and($A198-BR$186&gt;0,$A198-BR$187&lt;=0,month($A198)=month(BR$186)),and($A198-BR$186&gt;=0,$A198-BR$187&lt;=0,month(edate($A198,6))=month(BR$186))),BR$190,0)</f>
        <v>0</v>
      </c>
      <c r="BS198" s="342">
        <f t="shared" si="608"/>
        <v>0</v>
      </c>
      <c r="BT198" s="342">
        <f t="shared" si="608"/>
        <v>0</v>
      </c>
      <c r="BU198" s="342">
        <f t="shared" si="608"/>
        <v>0</v>
      </c>
      <c r="BV198" s="342">
        <f t="shared" si="608"/>
        <v>0</v>
      </c>
      <c r="BW198" s="342">
        <f t="shared" si="608"/>
        <v>0</v>
      </c>
      <c r="BX198" s="342">
        <f t="shared" si="608"/>
        <v>0</v>
      </c>
      <c r="BY198" s="342">
        <f t="shared" si="608"/>
        <v>0</v>
      </c>
      <c r="BZ198" s="342">
        <f t="shared" si="608"/>
        <v>0</v>
      </c>
      <c r="CA198" s="342">
        <f t="shared" si="608"/>
        <v>0</v>
      </c>
      <c r="CB198" s="342">
        <f t="shared" si="608"/>
        <v>0</v>
      </c>
      <c r="CC198" s="342">
        <f t="shared" si="608"/>
        <v>0</v>
      </c>
      <c r="CD198" s="342">
        <f t="shared" si="608"/>
        <v>0</v>
      </c>
      <c r="CE198" s="342">
        <f t="shared" si="608"/>
        <v>0</v>
      </c>
      <c r="CF198" s="342">
        <f t="shared" si="608"/>
        <v>0</v>
      </c>
      <c r="CG198" s="342">
        <f t="shared" si="608"/>
        <v>0</v>
      </c>
      <c r="CH198" s="342">
        <f t="shared" si="608"/>
        <v>0</v>
      </c>
      <c r="CI198" s="342">
        <f t="shared" si="608"/>
        <v>0</v>
      </c>
      <c r="CJ198" s="342">
        <f t="shared" si="608"/>
        <v>0</v>
      </c>
      <c r="CK198" s="342">
        <f t="shared" si="608"/>
        <v>0</v>
      </c>
      <c r="CL198" s="342">
        <f t="shared" si="608"/>
        <v>0</v>
      </c>
      <c r="CM198" s="342">
        <f t="shared" si="608"/>
        <v>0</v>
      </c>
      <c r="CN198" s="342">
        <f t="shared" si="608"/>
        <v>0</v>
      </c>
      <c r="CO198" s="342">
        <f t="shared" si="608"/>
        <v>0</v>
      </c>
      <c r="CP198" s="342">
        <f t="shared" si="608"/>
        <v>0</v>
      </c>
      <c r="CQ198" s="342">
        <f t="shared" si="608"/>
        <v>0</v>
      </c>
      <c r="CR198" s="342">
        <f t="shared" si="608"/>
        <v>0</v>
      </c>
      <c r="CS198" s="342">
        <f t="shared" si="608"/>
        <v>0</v>
      </c>
      <c r="CT198" s="342">
        <f t="shared" si="608"/>
        <v>0</v>
      </c>
      <c r="CU198" s="342">
        <f t="shared" si="608"/>
        <v>0</v>
      </c>
      <c r="CV198" s="342">
        <f t="shared" si="608"/>
        <v>0</v>
      </c>
      <c r="CW198" s="342">
        <f t="shared" si="608"/>
        <v>0</v>
      </c>
      <c r="CX198" s="342">
        <f t="shared" si="608"/>
        <v>0</v>
      </c>
      <c r="CY198" s="342">
        <f t="shared" si="608"/>
        <v>0</v>
      </c>
      <c r="CZ198" s="342">
        <f t="shared" si="608"/>
        <v>0</v>
      </c>
      <c r="DA198" s="342">
        <f t="shared" si="608"/>
        <v>0</v>
      </c>
      <c r="DB198" s="342">
        <f t="shared" si="608"/>
        <v>0</v>
      </c>
      <c r="DC198" s="342">
        <f t="shared" si="608"/>
        <v>0</v>
      </c>
      <c r="DD198" s="342">
        <f t="shared" si="608"/>
        <v>0</v>
      </c>
      <c r="DE198" s="342">
        <f t="shared" si="608"/>
        <v>0</v>
      </c>
      <c r="DF198" s="342">
        <f t="shared" si="608"/>
        <v>0</v>
      </c>
      <c r="DG198" s="342">
        <f t="shared" si="608"/>
        <v>0</v>
      </c>
      <c r="DH198" s="342">
        <f t="shared" si="608"/>
        <v>0</v>
      </c>
      <c r="DI198" s="342">
        <f t="shared" si="608"/>
        <v>0</v>
      </c>
      <c r="DJ198" s="342">
        <f t="shared" si="608"/>
        <v>0</v>
      </c>
      <c r="DK198" s="342">
        <f t="shared" si="608"/>
        <v>0</v>
      </c>
      <c r="DL198" s="342">
        <f t="shared" si="608"/>
        <v>0</v>
      </c>
      <c r="DM198" s="342">
        <f t="shared" si="608"/>
        <v>0</v>
      </c>
      <c r="DN198" s="342">
        <f t="shared" si="608"/>
        <v>0</v>
      </c>
      <c r="DO198" s="342">
        <f t="shared" si="608"/>
        <v>0</v>
      </c>
      <c r="DP198" s="342">
        <f t="shared" si="608"/>
        <v>0</v>
      </c>
      <c r="DQ198" s="342">
        <f t="shared" si="608"/>
        <v>0</v>
      </c>
      <c r="DR198" s="342">
        <f t="shared" si="608"/>
        <v>0</v>
      </c>
      <c r="DS198" s="342">
        <f t="shared" si="608"/>
        <v>0</v>
      </c>
      <c r="DT198" s="342">
        <f t="shared" si="608"/>
        <v>0</v>
      </c>
      <c r="DU198" s="342">
        <f t="shared" si="608"/>
        <v>0</v>
      </c>
      <c r="DV198" s="342">
        <f t="shared" si="608"/>
        <v>0</v>
      </c>
      <c r="DW198" s="342">
        <f t="shared" si="608"/>
        <v>0</v>
      </c>
      <c r="DX198" s="342">
        <f t="shared" si="608"/>
        <v>0</v>
      </c>
      <c r="DY198" s="342">
        <f t="shared" si="608"/>
        <v>0</v>
      </c>
      <c r="DZ198" s="342">
        <f t="shared" si="608"/>
        <v>0</v>
      </c>
      <c r="EA198" s="342">
        <f t="shared" si="608"/>
        <v>0</v>
      </c>
      <c r="EB198" s="342">
        <f t="shared" si="608"/>
        <v>0</v>
      </c>
      <c r="EC198" s="342">
        <f t="shared" si="608"/>
        <v>0</v>
      </c>
      <c r="ED198" s="342"/>
      <c r="EE198" s="342">
        <f t="shared" ref="EE198:GP198" si="609">if(or(and($A198-EE$186&gt;0,$A198-EE$187&lt;=0,month($A198)=month(EE$186)),and($A198-EE$186&gt;=0,$A198-EE$187&lt;=0,month(edate($A198,6))=month(EE$186))),EE$190,0)</f>
        <v>0</v>
      </c>
      <c r="EF198" s="342">
        <f t="shared" si="609"/>
        <v>0</v>
      </c>
      <c r="EG198" s="342">
        <f t="shared" si="609"/>
        <v>0</v>
      </c>
      <c r="EH198" s="342">
        <f t="shared" si="609"/>
        <v>0</v>
      </c>
      <c r="EI198" s="342">
        <f t="shared" si="609"/>
        <v>0</v>
      </c>
      <c r="EJ198" s="342">
        <f t="shared" si="609"/>
        <v>0</v>
      </c>
      <c r="EK198" s="342">
        <f t="shared" si="609"/>
        <v>0</v>
      </c>
      <c r="EL198" s="342">
        <f t="shared" si="609"/>
        <v>0</v>
      </c>
      <c r="EM198" s="342">
        <f t="shared" si="609"/>
        <v>0</v>
      </c>
      <c r="EN198" s="342">
        <f t="shared" si="609"/>
        <v>0</v>
      </c>
      <c r="EO198" s="342">
        <f t="shared" si="609"/>
        <v>0</v>
      </c>
      <c r="EP198" s="342">
        <f t="shared" si="609"/>
        <v>0</v>
      </c>
      <c r="EQ198" s="342">
        <f t="shared" si="609"/>
        <v>0</v>
      </c>
      <c r="ER198" s="342">
        <f t="shared" si="609"/>
        <v>0</v>
      </c>
      <c r="ES198" s="342">
        <f t="shared" si="609"/>
        <v>0</v>
      </c>
      <c r="ET198" s="342">
        <f t="shared" si="609"/>
        <v>0</v>
      </c>
      <c r="EU198" s="342">
        <f t="shared" si="609"/>
        <v>0</v>
      </c>
      <c r="EV198" s="342">
        <f t="shared" si="609"/>
        <v>0</v>
      </c>
      <c r="EW198" s="342">
        <f t="shared" si="609"/>
        <v>0</v>
      </c>
      <c r="EX198" s="342">
        <f t="shared" si="609"/>
        <v>0</v>
      </c>
      <c r="EY198" s="342">
        <f t="shared" si="609"/>
        <v>0</v>
      </c>
      <c r="EZ198" s="342">
        <f t="shared" si="609"/>
        <v>0</v>
      </c>
      <c r="FA198" s="342">
        <f t="shared" si="609"/>
        <v>0</v>
      </c>
      <c r="FB198" s="342">
        <f t="shared" si="609"/>
        <v>0</v>
      </c>
      <c r="FC198" s="342">
        <f t="shared" si="609"/>
        <v>0</v>
      </c>
      <c r="FD198" s="342">
        <f t="shared" si="609"/>
        <v>0</v>
      </c>
      <c r="FE198" s="342">
        <f t="shared" si="609"/>
        <v>0</v>
      </c>
      <c r="FF198" s="342">
        <f t="shared" si="609"/>
        <v>0</v>
      </c>
      <c r="FG198" s="342">
        <f t="shared" si="609"/>
        <v>0</v>
      </c>
      <c r="FH198" s="342">
        <f t="shared" si="609"/>
        <v>0</v>
      </c>
      <c r="FI198" s="342">
        <f t="shared" si="609"/>
        <v>0</v>
      </c>
      <c r="FJ198" s="342">
        <f t="shared" si="609"/>
        <v>0</v>
      </c>
      <c r="FK198" s="342">
        <f t="shared" si="609"/>
        <v>0</v>
      </c>
      <c r="FL198" s="342">
        <f t="shared" si="609"/>
        <v>0</v>
      </c>
      <c r="FM198" s="342">
        <f t="shared" si="609"/>
        <v>0</v>
      </c>
      <c r="FN198" s="342">
        <f t="shared" si="609"/>
        <v>0</v>
      </c>
      <c r="FO198" s="342">
        <f t="shared" si="609"/>
        <v>0</v>
      </c>
      <c r="FP198" s="342">
        <f t="shared" si="609"/>
        <v>0</v>
      </c>
      <c r="FQ198" s="342">
        <f t="shared" si="609"/>
        <v>0</v>
      </c>
      <c r="FR198" s="342">
        <f t="shared" si="609"/>
        <v>0</v>
      </c>
      <c r="FS198" s="342">
        <f t="shared" si="609"/>
        <v>0</v>
      </c>
      <c r="FT198" s="342">
        <f t="shared" si="609"/>
        <v>0</v>
      </c>
      <c r="FU198" s="342">
        <f t="shared" si="609"/>
        <v>0</v>
      </c>
      <c r="FV198" s="342">
        <f t="shared" si="609"/>
        <v>0</v>
      </c>
      <c r="FW198" s="342">
        <f t="shared" si="609"/>
        <v>0</v>
      </c>
      <c r="FX198" s="342">
        <f t="shared" si="609"/>
        <v>0</v>
      </c>
      <c r="FY198" s="342">
        <f t="shared" si="609"/>
        <v>0</v>
      </c>
      <c r="FZ198" s="342">
        <f t="shared" si="609"/>
        <v>0</v>
      </c>
      <c r="GA198" s="342">
        <f t="shared" si="609"/>
        <v>0</v>
      </c>
      <c r="GB198" s="342">
        <f t="shared" si="609"/>
        <v>0</v>
      </c>
      <c r="GC198" s="342">
        <f t="shared" si="609"/>
        <v>0</v>
      </c>
      <c r="GD198" s="342">
        <f t="shared" si="609"/>
        <v>0</v>
      </c>
      <c r="GE198" s="342">
        <f t="shared" si="609"/>
        <v>0</v>
      </c>
      <c r="GF198" s="342">
        <f t="shared" si="609"/>
        <v>0</v>
      </c>
      <c r="GG198" s="342">
        <f t="shared" si="609"/>
        <v>0</v>
      </c>
      <c r="GH198" s="342">
        <f t="shared" si="609"/>
        <v>0</v>
      </c>
      <c r="GI198" s="342">
        <f t="shared" si="609"/>
        <v>0</v>
      </c>
      <c r="GJ198" s="342">
        <f t="shared" si="609"/>
        <v>0</v>
      </c>
      <c r="GK198" s="342">
        <f t="shared" si="609"/>
        <v>0</v>
      </c>
      <c r="GL198" s="342">
        <f t="shared" si="609"/>
        <v>0</v>
      </c>
      <c r="GM198" s="342">
        <f t="shared" si="609"/>
        <v>0</v>
      </c>
      <c r="GN198" s="342">
        <f t="shared" si="609"/>
        <v>0</v>
      </c>
      <c r="GO198" s="342">
        <f t="shared" si="609"/>
        <v>0</v>
      </c>
      <c r="GP198" s="342">
        <f t="shared" si="609"/>
        <v>0</v>
      </c>
      <c r="GQ198" s="342"/>
      <c r="GR198" s="342">
        <f t="shared" ref="GR198:JC198" si="610">if(or(and($A198-GR$186&gt;0,$A198-GR$187&lt;=0,month($A198)=month(GR$186)),and($A198-GR$186&gt;=0,$A198-GR$187&lt;=0,month(edate($A198,6))=month(GR$186))),GR$190,0)</f>
        <v>0</v>
      </c>
      <c r="GS198" s="342">
        <f t="shared" si="610"/>
        <v>0</v>
      </c>
      <c r="GT198" s="342">
        <f t="shared" si="610"/>
        <v>0</v>
      </c>
      <c r="GU198" s="342">
        <f t="shared" si="610"/>
        <v>0</v>
      </c>
      <c r="GV198" s="342">
        <f t="shared" si="610"/>
        <v>0</v>
      </c>
      <c r="GW198" s="342">
        <f t="shared" si="610"/>
        <v>0</v>
      </c>
      <c r="GX198" s="342">
        <f t="shared" si="610"/>
        <v>0</v>
      </c>
      <c r="GY198" s="342">
        <f t="shared" si="610"/>
        <v>0</v>
      </c>
      <c r="GZ198" s="342">
        <f t="shared" si="610"/>
        <v>0</v>
      </c>
      <c r="HA198" s="342">
        <f t="shared" si="610"/>
        <v>0</v>
      </c>
      <c r="HB198" s="342">
        <f t="shared" si="610"/>
        <v>0</v>
      </c>
      <c r="HC198" s="342">
        <f t="shared" si="610"/>
        <v>0</v>
      </c>
      <c r="HD198" s="342">
        <f t="shared" si="610"/>
        <v>0</v>
      </c>
      <c r="HE198" s="342">
        <f t="shared" si="610"/>
        <v>0</v>
      </c>
      <c r="HF198" s="342">
        <f t="shared" si="610"/>
        <v>0</v>
      </c>
      <c r="HG198" s="342">
        <f t="shared" si="610"/>
        <v>0</v>
      </c>
      <c r="HH198" s="342">
        <f t="shared" si="610"/>
        <v>0</v>
      </c>
      <c r="HI198" s="342">
        <f t="shared" si="610"/>
        <v>0</v>
      </c>
      <c r="HJ198" s="342">
        <f t="shared" si="610"/>
        <v>0</v>
      </c>
      <c r="HK198" s="342">
        <f t="shared" si="610"/>
        <v>0</v>
      </c>
      <c r="HL198" s="342">
        <f t="shared" si="610"/>
        <v>0</v>
      </c>
      <c r="HM198" s="342">
        <f t="shared" si="610"/>
        <v>0</v>
      </c>
      <c r="HN198" s="342">
        <f t="shared" si="610"/>
        <v>0</v>
      </c>
      <c r="HO198" s="342">
        <f t="shared" si="610"/>
        <v>0</v>
      </c>
      <c r="HP198" s="342">
        <f t="shared" si="610"/>
        <v>0</v>
      </c>
      <c r="HQ198" s="342">
        <f t="shared" si="610"/>
        <v>0</v>
      </c>
      <c r="HR198" s="342">
        <f t="shared" si="610"/>
        <v>0</v>
      </c>
      <c r="HS198" s="342">
        <f t="shared" si="610"/>
        <v>0</v>
      </c>
      <c r="HT198" s="342">
        <f t="shared" si="610"/>
        <v>0</v>
      </c>
      <c r="HU198" s="342">
        <f t="shared" si="610"/>
        <v>0</v>
      </c>
      <c r="HV198" s="342">
        <f t="shared" si="610"/>
        <v>0</v>
      </c>
      <c r="HW198" s="342">
        <f t="shared" si="610"/>
        <v>0</v>
      </c>
      <c r="HX198" s="342">
        <f t="shared" si="610"/>
        <v>0</v>
      </c>
      <c r="HY198" s="342">
        <f t="shared" si="610"/>
        <v>0</v>
      </c>
      <c r="HZ198" s="342">
        <f t="shared" si="610"/>
        <v>0</v>
      </c>
      <c r="IA198" s="342">
        <f t="shared" si="610"/>
        <v>0</v>
      </c>
      <c r="IB198" s="342">
        <f t="shared" si="610"/>
        <v>0</v>
      </c>
      <c r="IC198" s="342">
        <f t="shared" si="610"/>
        <v>0</v>
      </c>
      <c r="ID198" s="342">
        <f t="shared" si="610"/>
        <v>0</v>
      </c>
      <c r="IE198" s="342">
        <f t="shared" si="610"/>
        <v>0</v>
      </c>
      <c r="IF198" s="342">
        <f t="shared" si="610"/>
        <v>0</v>
      </c>
      <c r="IG198" s="342">
        <f t="shared" si="610"/>
        <v>0</v>
      </c>
      <c r="IH198" s="342">
        <f t="shared" si="610"/>
        <v>0</v>
      </c>
      <c r="II198" s="342">
        <f t="shared" si="610"/>
        <v>0</v>
      </c>
      <c r="IJ198" s="342">
        <f t="shared" si="610"/>
        <v>0</v>
      </c>
      <c r="IK198" s="342">
        <f t="shared" si="610"/>
        <v>0</v>
      </c>
      <c r="IL198" s="342">
        <f t="shared" si="610"/>
        <v>0</v>
      </c>
      <c r="IM198" s="342">
        <f t="shared" si="610"/>
        <v>0</v>
      </c>
      <c r="IN198" s="342">
        <f t="shared" si="610"/>
        <v>0</v>
      </c>
      <c r="IO198" s="342">
        <f t="shared" si="610"/>
        <v>0</v>
      </c>
      <c r="IP198" s="342">
        <f t="shared" si="610"/>
        <v>0</v>
      </c>
      <c r="IQ198" s="342">
        <f t="shared" si="610"/>
        <v>0</v>
      </c>
      <c r="IR198" s="342">
        <f t="shared" si="610"/>
        <v>0</v>
      </c>
      <c r="IS198" s="342">
        <f t="shared" si="610"/>
        <v>0</v>
      </c>
      <c r="IT198" s="342">
        <f t="shared" si="610"/>
        <v>0</v>
      </c>
      <c r="IU198" s="342">
        <f t="shared" si="610"/>
        <v>0</v>
      </c>
      <c r="IV198" s="342">
        <f t="shared" si="610"/>
        <v>0</v>
      </c>
      <c r="IW198" s="342">
        <f t="shared" si="610"/>
        <v>0</v>
      </c>
      <c r="IX198" s="342">
        <f t="shared" si="610"/>
        <v>0</v>
      </c>
      <c r="IY198" s="342">
        <f t="shared" si="610"/>
        <v>0</v>
      </c>
      <c r="IZ198" s="342">
        <f t="shared" si="610"/>
        <v>0</v>
      </c>
      <c r="JA198" s="342">
        <f t="shared" si="610"/>
        <v>0</v>
      </c>
      <c r="JB198" s="342">
        <f t="shared" si="610"/>
        <v>0</v>
      </c>
      <c r="JC198" s="342">
        <f t="shared" si="610"/>
        <v>0</v>
      </c>
      <c r="JD198" s="342"/>
      <c r="JE198" s="342">
        <f t="shared" ref="JE198:LP198" si="611">if(or(and($A198-JE$186&gt;0,$A198-JE$187&lt;=0,month($A198)=month(JE$186)),and($A198-JE$186&gt;=0,$A198-JE$187&lt;=0,month(edate($A198,6))=month(JE$186))),JE$190,0)</f>
        <v>0</v>
      </c>
      <c r="JF198" s="342">
        <f t="shared" si="611"/>
        <v>0</v>
      </c>
      <c r="JG198" s="342">
        <f t="shared" si="611"/>
        <v>0</v>
      </c>
      <c r="JH198" s="342">
        <f t="shared" si="611"/>
        <v>0</v>
      </c>
      <c r="JI198" s="342">
        <f t="shared" si="611"/>
        <v>0</v>
      </c>
      <c r="JJ198" s="342">
        <f t="shared" si="611"/>
        <v>0</v>
      </c>
      <c r="JK198" s="342">
        <f t="shared" si="611"/>
        <v>0</v>
      </c>
      <c r="JL198" s="342">
        <f t="shared" si="611"/>
        <v>0</v>
      </c>
      <c r="JM198" s="342">
        <f t="shared" si="611"/>
        <v>0</v>
      </c>
      <c r="JN198" s="342">
        <f t="shared" si="611"/>
        <v>0</v>
      </c>
      <c r="JO198" s="342">
        <f t="shared" si="611"/>
        <v>0</v>
      </c>
      <c r="JP198" s="342">
        <f t="shared" si="611"/>
        <v>0</v>
      </c>
      <c r="JQ198" s="342">
        <f t="shared" si="611"/>
        <v>0</v>
      </c>
      <c r="JR198" s="342">
        <f t="shared" si="611"/>
        <v>0</v>
      </c>
      <c r="JS198" s="342">
        <f t="shared" si="611"/>
        <v>0</v>
      </c>
      <c r="JT198" s="342">
        <f t="shared" si="611"/>
        <v>0</v>
      </c>
      <c r="JU198" s="342">
        <f t="shared" si="611"/>
        <v>0</v>
      </c>
      <c r="JV198" s="342">
        <f t="shared" si="611"/>
        <v>0</v>
      </c>
      <c r="JW198" s="342">
        <f t="shared" si="611"/>
        <v>0</v>
      </c>
      <c r="JX198" s="342">
        <f t="shared" si="611"/>
        <v>0</v>
      </c>
      <c r="JY198" s="342">
        <f t="shared" si="611"/>
        <v>0</v>
      </c>
      <c r="JZ198" s="342">
        <f t="shared" si="611"/>
        <v>0</v>
      </c>
      <c r="KA198" s="342">
        <f t="shared" si="611"/>
        <v>0</v>
      </c>
      <c r="KB198" s="342">
        <f t="shared" si="611"/>
        <v>0</v>
      </c>
      <c r="KC198" s="342">
        <f t="shared" si="611"/>
        <v>0</v>
      </c>
      <c r="KD198" s="342">
        <f t="shared" si="611"/>
        <v>0</v>
      </c>
      <c r="KE198" s="342">
        <f t="shared" si="611"/>
        <v>0</v>
      </c>
      <c r="KF198" s="342">
        <f t="shared" si="611"/>
        <v>0</v>
      </c>
      <c r="KG198" s="342">
        <f t="shared" si="611"/>
        <v>0</v>
      </c>
      <c r="KH198" s="342">
        <f t="shared" si="611"/>
        <v>0</v>
      </c>
      <c r="KI198" s="342">
        <f t="shared" si="611"/>
        <v>0</v>
      </c>
      <c r="KJ198" s="342">
        <f t="shared" si="611"/>
        <v>0</v>
      </c>
      <c r="KK198" s="342">
        <f t="shared" si="611"/>
        <v>0</v>
      </c>
      <c r="KL198" s="342">
        <f t="shared" si="611"/>
        <v>0</v>
      </c>
      <c r="KM198" s="342">
        <f t="shared" si="611"/>
        <v>0</v>
      </c>
      <c r="KN198" s="342">
        <f t="shared" si="611"/>
        <v>0</v>
      </c>
      <c r="KO198" s="342">
        <f t="shared" si="611"/>
        <v>0</v>
      </c>
      <c r="KP198" s="342">
        <f t="shared" si="611"/>
        <v>0</v>
      </c>
      <c r="KQ198" s="342">
        <f t="shared" si="611"/>
        <v>0</v>
      </c>
      <c r="KR198" s="342">
        <f t="shared" si="611"/>
        <v>0</v>
      </c>
      <c r="KS198" s="342">
        <f t="shared" si="611"/>
        <v>0</v>
      </c>
      <c r="KT198" s="342">
        <f t="shared" si="611"/>
        <v>0</v>
      </c>
      <c r="KU198" s="342">
        <f t="shared" si="611"/>
        <v>0</v>
      </c>
      <c r="KV198" s="342">
        <f t="shared" si="611"/>
        <v>0</v>
      </c>
      <c r="KW198" s="342">
        <f t="shared" si="611"/>
        <v>0</v>
      </c>
      <c r="KX198" s="342">
        <f t="shared" si="611"/>
        <v>0</v>
      </c>
      <c r="KY198" s="342">
        <f t="shared" si="611"/>
        <v>0</v>
      </c>
      <c r="KZ198" s="342">
        <f t="shared" si="611"/>
        <v>0</v>
      </c>
      <c r="LA198" s="342">
        <f t="shared" si="611"/>
        <v>0</v>
      </c>
      <c r="LB198" s="342">
        <f t="shared" si="611"/>
        <v>0</v>
      </c>
      <c r="LC198" s="342">
        <f t="shared" si="611"/>
        <v>0</v>
      </c>
      <c r="LD198" s="342">
        <f t="shared" si="611"/>
        <v>0</v>
      </c>
      <c r="LE198" s="342">
        <f t="shared" si="611"/>
        <v>0</v>
      </c>
      <c r="LF198" s="342">
        <f t="shared" si="611"/>
        <v>0</v>
      </c>
      <c r="LG198" s="342">
        <f t="shared" si="611"/>
        <v>0</v>
      </c>
      <c r="LH198" s="342">
        <f t="shared" si="611"/>
        <v>0</v>
      </c>
      <c r="LI198" s="342">
        <f t="shared" si="611"/>
        <v>0</v>
      </c>
      <c r="LJ198" s="342">
        <f t="shared" si="611"/>
        <v>0</v>
      </c>
      <c r="LK198" s="342">
        <f t="shared" si="611"/>
        <v>0</v>
      </c>
      <c r="LL198" s="342">
        <f t="shared" si="611"/>
        <v>0</v>
      </c>
      <c r="LM198" s="342">
        <f t="shared" si="611"/>
        <v>0</v>
      </c>
      <c r="LN198" s="342">
        <f t="shared" si="611"/>
        <v>0</v>
      </c>
      <c r="LO198" s="342">
        <f t="shared" si="611"/>
        <v>0</v>
      </c>
      <c r="LP198" s="342">
        <f t="shared" si="611"/>
        <v>0</v>
      </c>
    </row>
    <row r="199">
      <c r="A199" s="331" t="str">
        <f t="shared" si="575"/>
        <v>06-2024</v>
      </c>
      <c r="B199" s="346">
        <f t="shared" si="581"/>
        <v>181908.706</v>
      </c>
      <c r="C199" s="346"/>
      <c r="E199" s="342">
        <f t="shared" ref="E199:BP199" si="612">if(or(and($A199-E$186&gt;0,$A199-E$187&lt;=0,month($A199)=month(E$186)),and($A199-E$186&gt;=0,$A199-E$187&lt;=0,month(edate($A199,6))=month(E$186))),E$190,0)</f>
        <v>6085.4205</v>
      </c>
      <c r="F199" s="342">
        <f t="shared" si="612"/>
        <v>2604.5913</v>
      </c>
      <c r="G199" s="342">
        <f t="shared" si="612"/>
        <v>4740</v>
      </c>
      <c r="H199" s="342">
        <f t="shared" si="612"/>
        <v>0</v>
      </c>
      <c r="I199" s="342">
        <f t="shared" si="612"/>
        <v>0</v>
      </c>
      <c r="J199" s="342">
        <f t="shared" si="612"/>
        <v>5954.9875</v>
      </c>
      <c r="K199" s="342">
        <f t="shared" si="612"/>
        <v>0</v>
      </c>
      <c r="L199" s="342">
        <f t="shared" si="612"/>
        <v>0</v>
      </c>
      <c r="M199" s="342">
        <f t="shared" si="612"/>
        <v>0</v>
      </c>
      <c r="N199" s="342">
        <f t="shared" si="612"/>
        <v>7812.75495</v>
      </c>
      <c r="O199" s="342">
        <f t="shared" si="612"/>
        <v>5688.688635</v>
      </c>
      <c r="P199" s="342">
        <f t="shared" si="612"/>
        <v>5334.19156</v>
      </c>
      <c r="Q199" s="342">
        <f t="shared" si="612"/>
        <v>0</v>
      </c>
      <c r="R199" s="342">
        <f t="shared" si="612"/>
        <v>0</v>
      </c>
      <c r="S199" s="342">
        <f t="shared" si="612"/>
        <v>10661.63949</v>
      </c>
      <c r="T199" s="342">
        <f t="shared" si="612"/>
        <v>0</v>
      </c>
      <c r="U199" s="342">
        <f t="shared" si="612"/>
        <v>0</v>
      </c>
      <c r="V199" s="342">
        <f t="shared" si="612"/>
        <v>5520.8475</v>
      </c>
      <c r="W199" s="342">
        <f t="shared" si="612"/>
        <v>0</v>
      </c>
      <c r="X199" s="342">
        <f t="shared" si="612"/>
        <v>7309.84635</v>
      </c>
      <c r="Y199" s="342">
        <f t="shared" si="612"/>
        <v>11393.6924</v>
      </c>
      <c r="Z199" s="342">
        <f t="shared" si="612"/>
        <v>70.99625</v>
      </c>
      <c r="AA199" s="342">
        <f t="shared" si="612"/>
        <v>0</v>
      </c>
      <c r="AB199" s="342">
        <f t="shared" si="612"/>
        <v>8275.222958</v>
      </c>
      <c r="AC199" s="342">
        <f t="shared" si="612"/>
        <v>0</v>
      </c>
      <c r="AD199" s="342">
        <f t="shared" si="612"/>
        <v>0</v>
      </c>
      <c r="AE199" s="342">
        <f t="shared" si="612"/>
        <v>0</v>
      </c>
      <c r="AF199" s="342">
        <f t="shared" si="612"/>
        <v>6214.90265</v>
      </c>
      <c r="AG199" s="342">
        <f t="shared" si="612"/>
        <v>0</v>
      </c>
      <c r="AH199" s="342">
        <f t="shared" si="612"/>
        <v>228.5555</v>
      </c>
      <c r="AI199" s="342">
        <f t="shared" si="612"/>
        <v>0</v>
      </c>
      <c r="AJ199" s="342">
        <f t="shared" si="612"/>
        <v>3780</v>
      </c>
      <c r="AK199" s="342">
        <f t="shared" si="612"/>
        <v>15922.28576</v>
      </c>
      <c r="AL199" s="342">
        <f t="shared" si="612"/>
        <v>0</v>
      </c>
      <c r="AM199" s="342">
        <f t="shared" si="612"/>
        <v>0</v>
      </c>
      <c r="AN199" s="342">
        <f t="shared" si="612"/>
        <v>12211.43486</v>
      </c>
      <c r="AO199" s="342">
        <f t="shared" si="612"/>
        <v>8896.907813</v>
      </c>
      <c r="AP199" s="342">
        <f t="shared" si="612"/>
        <v>0</v>
      </c>
      <c r="AQ199" s="342">
        <f t="shared" si="612"/>
        <v>0</v>
      </c>
      <c r="AR199" s="342">
        <f t="shared" si="612"/>
        <v>7542.9351</v>
      </c>
      <c r="AS199" s="342">
        <f t="shared" si="612"/>
        <v>0</v>
      </c>
      <c r="AT199" s="342">
        <f t="shared" si="612"/>
        <v>0</v>
      </c>
      <c r="AU199" s="342">
        <f t="shared" si="612"/>
        <v>0</v>
      </c>
      <c r="AV199" s="342">
        <f t="shared" si="612"/>
        <v>7136.0471</v>
      </c>
      <c r="AW199" s="342">
        <f t="shared" si="612"/>
        <v>0</v>
      </c>
      <c r="AX199" s="342">
        <f t="shared" si="612"/>
        <v>9058.61</v>
      </c>
      <c r="AY199" s="342">
        <f t="shared" si="612"/>
        <v>0</v>
      </c>
      <c r="AZ199" s="342">
        <f t="shared" si="612"/>
        <v>6480</v>
      </c>
      <c r="BA199" s="342">
        <f t="shared" si="612"/>
        <v>5867.9712</v>
      </c>
      <c r="BB199" s="342">
        <f t="shared" si="612"/>
        <v>0</v>
      </c>
      <c r="BC199" s="342">
        <f t="shared" si="612"/>
        <v>4873.17825</v>
      </c>
      <c r="BD199" s="342">
        <f t="shared" si="612"/>
        <v>0</v>
      </c>
      <c r="BE199" s="342">
        <f t="shared" si="612"/>
        <v>4565.5155</v>
      </c>
      <c r="BF199" s="342">
        <f t="shared" si="612"/>
        <v>0</v>
      </c>
      <c r="BG199" s="342">
        <f t="shared" si="612"/>
        <v>900.3978</v>
      </c>
      <c r="BH199" s="342">
        <f t="shared" si="612"/>
        <v>0</v>
      </c>
      <c r="BI199" s="342">
        <f t="shared" si="612"/>
        <v>0</v>
      </c>
      <c r="BJ199" s="342">
        <f t="shared" si="612"/>
        <v>0</v>
      </c>
      <c r="BK199" s="342">
        <f t="shared" si="612"/>
        <v>0</v>
      </c>
      <c r="BL199" s="342">
        <f t="shared" si="612"/>
        <v>0</v>
      </c>
      <c r="BM199" s="342">
        <f t="shared" si="612"/>
        <v>1521.41625</v>
      </c>
      <c r="BN199" s="342">
        <f t="shared" si="612"/>
        <v>0</v>
      </c>
      <c r="BO199" s="342">
        <f t="shared" si="612"/>
        <v>5255.6688</v>
      </c>
      <c r="BP199" s="342">
        <f t="shared" si="612"/>
        <v>0</v>
      </c>
      <c r="BQ199" s="342"/>
      <c r="BR199" s="342">
        <f t="shared" ref="BR199:EC199" si="613">if(or(and($A199-BR$186&gt;0,$A199-BR$187&lt;=0,month($A199)=month(BR$186)),and($A199-BR$186&gt;=0,$A199-BR$187&lt;=0,month(edate($A199,6))=month(BR$186))),BR$190,0)</f>
        <v>0</v>
      </c>
      <c r="BS199" s="342">
        <f t="shared" si="613"/>
        <v>0</v>
      </c>
      <c r="BT199" s="342">
        <f t="shared" si="613"/>
        <v>0</v>
      </c>
      <c r="BU199" s="342">
        <f t="shared" si="613"/>
        <v>0</v>
      </c>
      <c r="BV199" s="342">
        <f t="shared" si="613"/>
        <v>0</v>
      </c>
      <c r="BW199" s="342">
        <f t="shared" si="613"/>
        <v>0</v>
      </c>
      <c r="BX199" s="342">
        <f t="shared" si="613"/>
        <v>0</v>
      </c>
      <c r="BY199" s="342">
        <f t="shared" si="613"/>
        <v>0</v>
      </c>
      <c r="BZ199" s="342">
        <f t="shared" si="613"/>
        <v>0</v>
      </c>
      <c r="CA199" s="342">
        <f t="shared" si="613"/>
        <v>0</v>
      </c>
      <c r="CB199" s="342">
        <f t="shared" si="613"/>
        <v>0</v>
      </c>
      <c r="CC199" s="342">
        <f t="shared" si="613"/>
        <v>0</v>
      </c>
      <c r="CD199" s="342">
        <f t="shared" si="613"/>
        <v>0</v>
      </c>
      <c r="CE199" s="342">
        <f t="shared" si="613"/>
        <v>0</v>
      </c>
      <c r="CF199" s="342">
        <f t="shared" si="613"/>
        <v>0</v>
      </c>
      <c r="CG199" s="342">
        <f t="shared" si="613"/>
        <v>0</v>
      </c>
      <c r="CH199" s="342">
        <f t="shared" si="613"/>
        <v>0</v>
      </c>
      <c r="CI199" s="342">
        <f t="shared" si="613"/>
        <v>0</v>
      </c>
      <c r="CJ199" s="342">
        <f t="shared" si="613"/>
        <v>0</v>
      </c>
      <c r="CK199" s="342">
        <f t="shared" si="613"/>
        <v>0</v>
      </c>
      <c r="CL199" s="342">
        <f t="shared" si="613"/>
        <v>0</v>
      </c>
      <c r="CM199" s="342">
        <f t="shared" si="613"/>
        <v>0</v>
      </c>
      <c r="CN199" s="342">
        <f t="shared" si="613"/>
        <v>0</v>
      </c>
      <c r="CO199" s="342">
        <f t="shared" si="613"/>
        <v>0</v>
      </c>
      <c r="CP199" s="342">
        <f t="shared" si="613"/>
        <v>0</v>
      </c>
      <c r="CQ199" s="342">
        <f t="shared" si="613"/>
        <v>0</v>
      </c>
      <c r="CR199" s="342">
        <f t="shared" si="613"/>
        <v>0</v>
      </c>
      <c r="CS199" s="342">
        <f t="shared" si="613"/>
        <v>0</v>
      </c>
      <c r="CT199" s="342">
        <f t="shared" si="613"/>
        <v>0</v>
      </c>
      <c r="CU199" s="342">
        <f t="shared" si="613"/>
        <v>0</v>
      </c>
      <c r="CV199" s="342">
        <f t="shared" si="613"/>
        <v>0</v>
      </c>
      <c r="CW199" s="342">
        <f t="shared" si="613"/>
        <v>0</v>
      </c>
      <c r="CX199" s="342">
        <f t="shared" si="613"/>
        <v>0</v>
      </c>
      <c r="CY199" s="342">
        <f t="shared" si="613"/>
        <v>0</v>
      </c>
      <c r="CZ199" s="342">
        <f t="shared" si="613"/>
        <v>0</v>
      </c>
      <c r="DA199" s="342">
        <f t="shared" si="613"/>
        <v>0</v>
      </c>
      <c r="DB199" s="342">
        <f t="shared" si="613"/>
        <v>0</v>
      </c>
      <c r="DC199" s="342">
        <f t="shared" si="613"/>
        <v>0</v>
      </c>
      <c r="DD199" s="342">
        <f t="shared" si="613"/>
        <v>0</v>
      </c>
      <c r="DE199" s="342">
        <f t="shared" si="613"/>
        <v>0</v>
      </c>
      <c r="DF199" s="342">
        <f t="shared" si="613"/>
        <v>0</v>
      </c>
      <c r="DG199" s="342">
        <f t="shared" si="613"/>
        <v>0</v>
      </c>
      <c r="DH199" s="342">
        <f t="shared" si="613"/>
        <v>0</v>
      </c>
      <c r="DI199" s="342">
        <f t="shared" si="613"/>
        <v>0</v>
      </c>
      <c r="DJ199" s="342">
        <f t="shared" si="613"/>
        <v>0</v>
      </c>
      <c r="DK199" s="342">
        <f t="shared" si="613"/>
        <v>0</v>
      </c>
      <c r="DL199" s="342">
        <f t="shared" si="613"/>
        <v>0</v>
      </c>
      <c r="DM199" s="342">
        <f t="shared" si="613"/>
        <v>0</v>
      </c>
      <c r="DN199" s="342">
        <f t="shared" si="613"/>
        <v>0</v>
      </c>
      <c r="DO199" s="342">
        <f t="shared" si="613"/>
        <v>0</v>
      </c>
      <c r="DP199" s="342">
        <f t="shared" si="613"/>
        <v>0</v>
      </c>
      <c r="DQ199" s="342">
        <f t="shared" si="613"/>
        <v>0</v>
      </c>
      <c r="DR199" s="342">
        <f t="shared" si="613"/>
        <v>0</v>
      </c>
      <c r="DS199" s="342">
        <f t="shared" si="613"/>
        <v>0</v>
      </c>
      <c r="DT199" s="342">
        <f t="shared" si="613"/>
        <v>0</v>
      </c>
      <c r="DU199" s="342">
        <f t="shared" si="613"/>
        <v>0</v>
      </c>
      <c r="DV199" s="342">
        <f t="shared" si="613"/>
        <v>0</v>
      </c>
      <c r="DW199" s="342">
        <f t="shared" si="613"/>
        <v>0</v>
      </c>
      <c r="DX199" s="342">
        <f t="shared" si="613"/>
        <v>0</v>
      </c>
      <c r="DY199" s="342">
        <f t="shared" si="613"/>
        <v>0</v>
      </c>
      <c r="DZ199" s="342">
        <f t="shared" si="613"/>
        <v>0</v>
      </c>
      <c r="EA199" s="342">
        <f t="shared" si="613"/>
        <v>0</v>
      </c>
      <c r="EB199" s="342">
        <f t="shared" si="613"/>
        <v>0</v>
      </c>
      <c r="EC199" s="342">
        <f t="shared" si="613"/>
        <v>0</v>
      </c>
      <c r="ED199" s="342"/>
      <c r="EE199" s="342">
        <f t="shared" ref="EE199:GP199" si="614">if(or(and($A199-EE$186&gt;0,$A199-EE$187&lt;=0,month($A199)=month(EE$186)),and($A199-EE$186&gt;=0,$A199-EE$187&lt;=0,month(edate($A199,6))=month(EE$186))),EE$190,0)</f>
        <v>0</v>
      </c>
      <c r="EF199" s="342">
        <f t="shared" si="614"/>
        <v>0</v>
      </c>
      <c r="EG199" s="342">
        <f t="shared" si="614"/>
        <v>0</v>
      </c>
      <c r="EH199" s="342">
        <f t="shared" si="614"/>
        <v>0</v>
      </c>
      <c r="EI199" s="342">
        <f t="shared" si="614"/>
        <v>0</v>
      </c>
      <c r="EJ199" s="342">
        <f t="shared" si="614"/>
        <v>0</v>
      </c>
      <c r="EK199" s="342">
        <f t="shared" si="614"/>
        <v>0</v>
      </c>
      <c r="EL199" s="342">
        <f t="shared" si="614"/>
        <v>0</v>
      </c>
      <c r="EM199" s="342">
        <f t="shared" si="614"/>
        <v>0</v>
      </c>
      <c r="EN199" s="342">
        <f t="shared" si="614"/>
        <v>0</v>
      </c>
      <c r="EO199" s="342">
        <f t="shared" si="614"/>
        <v>0</v>
      </c>
      <c r="EP199" s="342">
        <f t="shared" si="614"/>
        <v>0</v>
      </c>
      <c r="EQ199" s="342">
        <f t="shared" si="614"/>
        <v>0</v>
      </c>
      <c r="ER199" s="342">
        <f t="shared" si="614"/>
        <v>0</v>
      </c>
      <c r="ES199" s="342">
        <f t="shared" si="614"/>
        <v>0</v>
      </c>
      <c r="ET199" s="342">
        <f t="shared" si="614"/>
        <v>0</v>
      </c>
      <c r="EU199" s="342">
        <f t="shared" si="614"/>
        <v>0</v>
      </c>
      <c r="EV199" s="342">
        <f t="shared" si="614"/>
        <v>0</v>
      </c>
      <c r="EW199" s="342">
        <f t="shared" si="614"/>
        <v>0</v>
      </c>
      <c r="EX199" s="342">
        <f t="shared" si="614"/>
        <v>0</v>
      </c>
      <c r="EY199" s="342">
        <f t="shared" si="614"/>
        <v>0</v>
      </c>
      <c r="EZ199" s="342">
        <f t="shared" si="614"/>
        <v>0</v>
      </c>
      <c r="FA199" s="342">
        <f t="shared" si="614"/>
        <v>0</v>
      </c>
      <c r="FB199" s="342">
        <f t="shared" si="614"/>
        <v>0</v>
      </c>
      <c r="FC199" s="342">
        <f t="shared" si="614"/>
        <v>0</v>
      </c>
      <c r="FD199" s="342">
        <f t="shared" si="614"/>
        <v>0</v>
      </c>
      <c r="FE199" s="342">
        <f t="shared" si="614"/>
        <v>0</v>
      </c>
      <c r="FF199" s="342">
        <f t="shared" si="614"/>
        <v>0</v>
      </c>
      <c r="FG199" s="342">
        <f t="shared" si="614"/>
        <v>0</v>
      </c>
      <c r="FH199" s="342">
        <f t="shared" si="614"/>
        <v>0</v>
      </c>
      <c r="FI199" s="342">
        <f t="shared" si="614"/>
        <v>0</v>
      </c>
      <c r="FJ199" s="342">
        <f t="shared" si="614"/>
        <v>0</v>
      </c>
      <c r="FK199" s="342">
        <f t="shared" si="614"/>
        <v>0</v>
      </c>
      <c r="FL199" s="342">
        <f t="shared" si="614"/>
        <v>0</v>
      </c>
      <c r="FM199" s="342">
        <f t="shared" si="614"/>
        <v>0</v>
      </c>
      <c r="FN199" s="342">
        <f t="shared" si="614"/>
        <v>0</v>
      </c>
      <c r="FO199" s="342">
        <f t="shared" si="614"/>
        <v>0</v>
      </c>
      <c r="FP199" s="342">
        <f t="shared" si="614"/>
        <v>0</v>
      </c>
      <c r="FQ199" s="342">
        <f t="shared" si="614"/>
        <v>0</v>
      </c>
      <c r="FR199" s="342">
        <f t="shared" si="614"/>
        <v>0</v>
      </c>
      <c r="FS199" s="342">
        <f t="shared" si="614"/>
        <v>0</v>
      </c>
      <c r="FT199" s="342">
        <f t="shared" si="614"/>
        <v>0</v>
      </c>
      <c r="FU199" s="342">
        <f t="shared" si="614"/>
        <v>0</v>
      </c>
      <c r="FV199" s="342">
        <f t="shared" si="614"/>
        <v>0</v>
      </c>
      <c r="FW199" s="342">
        <f t="shared" si="614"/>
        <v>0</v>
      </c>
      <c r="FX199" s="342">
        <f t="shared" si="614"/>
        <v>0</v>
      </c>
      <c r="FY199" s="342">
        <f t="shared" si="614"/>
        <v>0</v>
      </c>
      <c r="FZ199" s="342">
        <f t="shared" si="614"/>
        <v>0</v>
      </c>
      <c r="GA199" s="342">
        <f t="shared" si="614"/>
        <v>0</v>
      </c>
      <c r="GB199" s="342">
        <f t="shared" si="614"/>
        <v>0</v>
      </c>
      <c r="GC199" s="342">
        <f t="shared" si="614"/>
        <v>0</v>
      </c>
      <c r="GD199" s="342">
        <f t="shared" si="614"/>
        <v>0</v>
      </c>
      <c r="GE199" s="342">
        <f t="shared" si="614"/>
        <v>0</v>
      </c>
      <c r="GF199" s="342">
        <f t="shared" si="614"/>
        <v>0</v>
      </c>
      <c r="GG199" s="342">
        <f t="shared" si="614"/>
        <v>0</v>
      </c>
      <c r="GH199" s="342">
        <f t="shared" si="614"/>
        <v>0</v>
      </c>
      <c r="GI199" s="342">
        <f t="shared" si="614"/>
        <v>0</v>
      </c>
      <c r="GJ199" s="342">
        <f t="shared" si="614"/>
        <v>0</v>
      </c>
      <c r="GK199" s="342">
        <f t="shared" si="614"/>
        <v>0</v>
      </c>
      <c r="GL199" s="342">
        <f t="shared" si="614"/>
        <v>0</v>
      </c>
      <c r="GM199" s="342">
        <f t="shared" si="614"/>
        <v>0</v>
      </c>
      <c r="GN199" s="342">
        <f t="shared" si="614"/>
        <v>0</v>
      </c>
      <c r="GO199" s="342">
        <f t="shared" si="614"/>
        <v>0</v>
      </c>
      <c r="GP199" s="342">
        <f t="shared" si="614"/>
        <v>0</v>
      </c>
      <c r="GQ199" s="342"/>
      <c r="GR199" s="342">
        <f t="shared" ref="GR199:JC199" si="615">if(or(and($A199-GR$186&gt;0,$A199-GR$187&lt;=0,month($A199)=month(GR$186)),and($A199-GR$186&gt;=0,$A199-GR$187&lt;=0,month(edate($A199,6))=month(GR$186))),GR$190,0)</f>
        <v>0</v>
      </c>
      <c r="GS199" s="342">
        <f t="shared" si="615"/>
        <v>0</v>
      </c>
      <c r="GT199" s="342">
        <f t="shared" si="615"/>
        <v>0</v>
      </c>
      <c r="GU199" s="342">
        <f t="shared" si="615"/>
        <v>0</v>
      </c>
      <c r="GV199" s="342">
        <f t="shared" si="615"/>
        <v>0</v>
      </c>
      <c r="GW199" s="342">
        <f t="shared" si="615"/>
        <v>0</v>
      </c>
      <c r="GX199" s="342">
        <f t="shared" si="615"/>
        <v>0</v>
      </c>
      <c r="GY199" s="342">
        <f t="shared" si="615"/>
        <v>0</v>
      </c>
      <c r="GZ199" s="342">
        <f t="shared" si="615"/>
        <v>0</v>
      </c>
      <c r="HA199" s="342">
        <f t="shared" si="615"/>
        <v>0</v>
      </c>
      <c r="HB199" s="342">
        <f t="shared" si="615"/>
        <v>0</v>
      </c>
      <c r="HC199" s="342">
        <f t="shared" si="615"/>
        <v>0</v>
      </c>
      <c r="HD199" s="342">
        <f t="shared" si="615"/>
        <v>0</v>
      </c>
      <c r="HE199" s="342">
        <f t="shared" si="615"/>
        <v>0</v>
      </c>
      <c r="HF199" s="342">
        <f t="shared" si="615"/>
        <v>0</v>
      </c>
      <c r="HG199" s="342">
        <f t="shared" si="615"/>
        <v>0</v>
      </c>
      <c r="HH199" s="342">
        <f t="shared" si="615"/>
        <v>0</v>
      </c>
      <c r="HI199" s="342">
        <f t="shared" si="615"/>
        <v>0</v>
      </c>
      <c r="HJ199" s="342">
        <f t="shared" si="615"/>
        <v>0</v>
      </c>
      <c r="HK199" s="342">
        <f t="shared" si="615"/>
        <v>0</v>
      </c>
      <c r="HL199" s="342">
        <f t="shared" si="615"/>
        <v>0</v>
      </c>
      <c r="HM199" s="342">
        <f t="shared" si="615"/>
        <v>0</v>
      </c>
      <c r="HN199" s="342">
        <f t="shared" si="615"/>
        <v>0</v>
      </c>
      <c r="HO199" s="342">
        <f t="shared" si="615"/>
        <v>0</v>
      </c>
      <c r="HP199" s="342">
        <f t="shared" si="615"/>
        <v>0</v>
      </c>
      <c r="HQ199" s="342">
        <f t="shared" si="615"/>
        <v>0</v>
      </c>
      <c r="HR199" s="342">
        <f t="shared" si="615"/>
        <v>0</v>
      </c>
      <c r="HS199" s="342">
        <f t="shared" si="615"/>
        <v>0</v>
      </c>
      <c r="HT199" s="342">
        <f t="shared" si="615"/>
        <v>0</v>
      </c>
      <c r="HU199" s="342">
        <f t="shared" si="615"/>
        <v>0</v>
      </c>
      <c r="HV199" s="342">
        <f t="shared" si="615"/>
        <v>0</v>
      </c>
      <c r="HW199" s="342">
        <f t="shared" si="615"/>
        <v>0</v>
      </c>
      <c r="HX199" s="342">
        <f t="shared" si="615"/>
        <v>0</v>
      </c>
      <c r="HY199" s="342">
        <f t="shared" si="615"/>
        <v>0</v>
      </c>
      <c r="HZ199" s="342">
        <f t="shared" si="615"/>
        <v>0</v>
      </c>
      <c r="IA199" s="342">
        <f t="shared" si="615"/>
        <v>0</v>
      </c>
      <c r="IB199" s="342">
        <f t="shared" si="615"/>
        <v>0</v>
      </c>
      <c r="IC199" s="342">
        <f t="shared" si="615"/>
        <v>0</v>
      </c>
      <c r="ID199" s="342">
        <f t="shared" si="615"/>
        <v>0</v>
      </c>
      <c r="IE199" s="342">
        <f t="shared" si="615"/>
        <v>0</v>
      </c>
      <c r="IF199" s="342">
        <f t="shared" si="615"/>
        <v>0</v>
      </c>
      <c r="IG199" s="342">
        <f t="shared" si="615"/>
        <v>0</v>
      </c>
      <c r="IH199" s="342">
        <f t="shared" si="615"/>
        <v>0</v>
      </c>
      <c r="II199" s="342">
        <f t="shared" si="615"/>
        <v>0</v>
      </c>
      <c r="IJ199" s="342">
        <f t="shared" si="615"/>
        <v>0</v>
      </c>
      <c r="IK199" s="342">
        <f t="shared" si="615"/>
        <v>0</v>
      </c>
      <c r="IL199" s="342">
        <f t="shared" si="615"/>
        <v>0</v>
      </c>
      <c r="IM199" s="342">
        <f t="shared" si="615"/>
        <v>0</v>
      </c>
      <c r="IN199" s="342">
        <f t="shared" si="615"/>
        <v>0</v>
      </c>
      <c r="IO199" s="342">
        <f t="shared" si="615"/>
        <v>0</v>
      </c>
      <c r="IP199" s="342">
        <f t="shared" si="615"/>
        <v>0</v>
      </c>
      <c r="IQ199" s="342">
        <f t="shared" si="615"/>
        <v>0</v>
      </c>
      <c r="IR199" s="342">
        <f t="shared" si="615"/>
        <v>0</v>
      </c>
      <c r="IS199" s="342">
        <f t="shared" si="615"/>
        <v>0</v>
      </c>
      <c r="IT199" s="342">
        <f t="shared" si="615"/>
        <v>0</v>
      </c>
      <c r="IU199" s="342">
        <f t="shared" si="615"/>
        <v>0</v>
      </c>
      <c r="IV199" s="342">
        <f t="shared" si="615"/>
        <v>0</v>
      </c>
      <c r="IW199" s="342">
        <f t="shared" si="615"/>
        <v>0</v>
      </c>
      <c r="IX199" s="342">
        <f t="shared" si="615"/>
        <v>0</v>
      </c>
      <c r="IY199" s="342">
        <f t="shared" si="615"/>
        <v>0</v>
      </c>
      <c r="IZ199" s="342">
        <f t="shared" si="615"/>
        <v>0</v>
      </c>
      <c r="JA199" s="342">
        <f t="shared" si="615"/>
        <v>0</v>
      </c>
      <c r="JB199" s="342">
        <f t="shared" si="615"/>
        <v>0</v>
      </c>
      <c r="JC199" s="342">
        <f t="shared" si="615"/>
        <v>0</v>
      </c>
      <c r="JD199" s="342"/>
      <c r="JE199" s="342">
        <f t="shared" ref="JE199:LP199" si="616">if(or(and($A199-JE$186&gt;0,$A199-JE$187&lt;=0,month($A199)=month(JE$186)),and($A199-JE$186&gt;=0,$A199-JE$187&lt;=0,month(edate($A199,6))=month(JE$186))),JE$190,0)</f>
        <v>0</v>
      </c>
      <c r="JF199" s="342">
        <f t="shared" si="616"/>
        <v>0</v>
      </c>
      <c r="JG199" s="342">
        <f t="shared" si="616"/>
        <v>0</v>
      </c>
      <c r="JH199" s="342">
        <f t="shared" si="616"/>
        <v>0</v>
      </c>
      <c r="JI199" s="342">
        <f t="shared" si="616"/>
        <v>0</v>
      </c>
      <c r="JJ199" s="342">
        <f t="shared" si="616"/>
        <v>0</v>
      </c>
      <c r="JK199" s="342">
        <f t="shared" si="616"/>
        <v>0</v>
      </c>
      <c r="JL199" s="342">
        <f t="shared" si="616"/>
        <v>0</v>
      </c>
      <c r="JM199" s="342">
        <f t="shared" si="616"/>
        <v>0</v>
      </c>
      <c r="JN199" s="342">
        <f t="shared" si="616"/>
        <v>0</v>
      </c>
      <c r="JO199" s="342">
        <f t="shared" si="616"/>
        <v>0</v>
      </c>
      <c r="JP199" s="342">
        <f t="shared" si="616"/>
        <v>0</v>
      </c>
      <c r="JQ199" s="342">
        <f t="shared" si="616"/>
        <v>0</v>
      </c>
      <c r="JR199" s="342">
        <f t="shared" si="616"/>
        <v>0</v>
      </c>
      <c r="JS199" s="342">
        <f t="shared" si="616"/>
        <v>0</v>
      </c>
      <c r="JT199" s="342">
        <f t="shared" si="616"/>
        <v>0</v>
      </c>
      <c r="JU199" s="342">
        <f t="shared" si="616"/>
        <v>0</v>
      </c>
      <c r="JV199" s="342">
        <f t="shared" si="616"/>
        <v>0</v>
      </c>
      <c r="JW199" s="342">
        <f t="shared" si="616"/>
        <v>0</v>
      </c>
      <c r="JX199" s="342">
        <f t="shared" si="616"/>
        <v>0</v>
      </c>
      <c r="JY199" s="342">
        <f t="shared" si="616"/>
        <v>0</v>
      </c>
      <c r="JZ199" s="342">
        <f t="shared" si="616"/>
        <v>0</v>
      </c>
      <c r="KA199" s="342">
        <f t="shared" si="616"/>
        <v>0</v>
      </c>
      <c r="KB199" s="342">
        <f t="shared" si="616"/>
        <v>0</v>
      </c>
      <c r="KC199" s="342">
        <f t="shared" si="616"/>
        <v>0</v>
      </c>
      <c r="KD199" s="342">
        <f t="shared" si="616"/>
        <v>0</v>
      </c>
      <c r="KE199" s="342">
        <f t="shared" si="616"/>
        <v>0</v>
      </c>
      <c r="KF199" s="342">
        <f t="shared" si="616"/>
        <v>0</v>
      </c>
      <c r="KG199" s="342">
        <f t="shared" si="616"/>
        <v>0</v>
      </c>
      <c r="KH199" s="342">
        <f t="shared" si="616"/>
        <v>0</v>
      </c>
      <c r="KI199" s="342">
        <f t="shared" si="616"/>
        <v>0</v>
      </c>
      <c r="KJ199" s="342">
        <f t="shared" si="616"/>
        <v>0</v>
      </c>
      <c r="KK199" s="342">
        <f t="shared" si="616"/>
        <v>0</v>
      </c>
      <c r="KL199" s="342">
        <f t="shared" si="616"/>
        <v>0</v>
      </c>
      <c r="KM199" s="342">
        <f t="shared" si="616"/>
        <v>0</v>
      </c>
      <c r="KN199" s="342">
        <f t="shared" si="616"/>
        <v>0</v>
      </c>
      <c r="KO199" s="342">
        <f t="shared" si="616"/>
        <v>0</v>
      </c>
      <c r="KP199" s="342">
        <f t="shared" si="616"/>
        <v>0</v>
      </c>
      <c r="KQ199" s="342">
        <f t="shared" si="616"/>
        <v>0</v>
      </c>
      <c r="KR199" s="342">
        <f t="shared" si="616"/>
        <v>0</v>
      </c>
      <c r="KS199" s="342">
        <f t="shared" si="616"/>
        <v>0</v>
      </c>
      <c r="KT199" s="342">
        <f t="shared" si="616"/>
        <v>0</v>
      </c>
      <c r="KU199" s="342">
        <f t="shared" si="616"/>
        <v>0</v>
      </c>
      <c r="KV199" s="342">
        <f t="shared" si="616"/>
        <v>0</v>
      </c>
      <c r="KW199" s="342">
        <f t="shared" si="616"/>
        <v>0</v>
      </c>
      <c r="KX199" s="342">
        <f t="shared" si="616"/>
        <v>0</v>
      </c>
      <c r="KY199" s="342">
        <f t="shared" si="616"/>
        <v>0</v>
      </c>
      <c r="KZ199" s="342">
        <f t="shared" si="616"/>
        <v>0</v>
      </c>
      <c r="LA199" s="342">
        <f t="shared" si="616"/>
        <v>0</v>
      </c>
      <c r="LB199" s="342">
        <f t="shared" si="616"/>
        <v>0</v>
      </c>
      <c r="LC199" s="342">
        <f t="shared" si="616"/>
        <v>0</v>
      </c>
      <c r="LD199" s="342">
        <f t="shared" si="616"/>
        <v>0</v>
      </c>
      <c r="LE199" s="342">
        <f t="shared" si="616"/>
        <v>0</v>
      </c>
      <c r="LF199" s="342">
        <f t="shared" si="616"/>
        <v>0</v>
      </c>
      <c r="LG199" s="342">
        <f t="shared" si="616"/>
        <v>0</v>
      </c>
      <c r="LH199" s="342">
        <f t="shared" si="616"/>
        <v>0</v>
      </c>
      <c r="LI199" s="342">
        <f t="shared" si="616"/>
        <v>0</v>
      </c>
      <c r="LJ199" s="342">
        <f t="shared" si="616"/>
        <v>0</v>
      </c>
      <c r="LK199" s="342">
        <f t="shared" si="616"/>
        <v>0</v>
      </c>
      <c r="LL199" s="342">
        <f t="shared" si="616"/>
        <v>0</v>
      </c>
      <c r="LM199" s="342">
        <f t="shared" si="616"/>
        <v>0</v>
      </c>
      <c r="LN199" s="342">
        <f t="shared" si="616"/>
        <v>0</v>
      </c>
      <c r="LO199" s="342">
        <f t="shared" si="616"/>
        <v>0</v>
      </c>
      <c r="LP199" s="342">
        <f t="shared" si="616"/>
        <v>0</v>
      </c>
    </row>
    <row r="200">
      <c r="A200" s="331" t="str">
        <f t="shared" si="575"/>
        <v>09-2024</v>
      </c>
      <c r="B200" s="346">
        <f t="shared" si="581"/>
        <v>237841.6939</v>
      </c>
      <c r="C200" s="346"/>
      <c r="E200" s="342">
        <f t="shared" ref="E200:BP200" si="617">if(or(and($A200-E$186&gt;0,$A200-E$187&lt;=0,month($A200)=month(E$186)),and($A200-E$186&gt;=0,$A200-E$187&lt;=0,month(edate($A200,6))=month(E$186))),E$190,0)</f>
        <v>0</v>
      </c>
      <c r="F200" s="342">
        <f t="shared" si="617"/>
        <v>0</v>
      </c>
      <c r="G200" s="342">
        <f t="shared" si="617"/>
        <v>0</v>
      </c>
      <c r="H200" s="342">
        <f t="shared" si="617"/>
        <v>5603.13611</v>
      </c>
      <c r="I200" s="342">
        <f t="shared" si="617"/>
        <v>5350</v>
      </c>
      <c r="J200" s="342">
        <f t="shared" si="617"/>
        <v>0</v>
      </c>
      <c r="K200" s="342">
        <f t="shared" si="617"/>
        <v>6549.35727</v>
      </c>
      <c r="L200" s="342">
        <f t="shared" si="617"/>
        <v>3925.4562</v>
      </c>
      <c r="M200" s="342">
        <f t="shared" si="617"/>
        <v>5593.35392</v>
      </c>
      <c r="N200" s="342">
        <f t="shared" si="617"/>
        <v>0</v>
      </c>
      <c r="O200" s="342">
        <f t="shared" si="617"/>
        <v>0</v>
      </c>
      <c r="P200" s="342">
        <f t="shared" si="617"/>
        <v>0</v>
      </c>
      <c r="Q200" s="342">
        <f t="shared" si="617"/>
        <v>5838.7836</v>
      </c>
      <c r="R200" s="342">
        <f t="shared" si="617"/>
        <v>9911.380355</v>
      </c>
      <c r="S200" s="342">
        <f t="shared" si="617"/>
        <v>0</v>
      </c>
      <c r="T200" s="342">
        <f t="shared" si="617"/>
        <v>11963.3767</v>
      </c>
      <c r="U200" s="342">
        <f t="shared" si="617"/>
        <v>9633.12861</v>
      </c>
      <c r="V200" s="342">
        <f t="shared" si="617"/>
        <v>0</v>
      </c>
      <c r="W200" s="342">
        <f t="shared" si="617"/>
        <v>8655.033888</v>
      </c>
      <c r="X200" s="342">
        <f t="shared" si="617"/>
        <v>0</v>
      </c>
      <c r="Y200" s="342">
        <f t="shared" si="617"/>
        <v>0</v>
      </c>
      <c r="Z200" s="342">
        <f t="shared" si="617"/>
        <v>0</v>
      </c>
      <c r="AA200" s="342">
        <f t="shared" si="617"/>
        <v>9628.80765</v>
      </c>
      <c r="AB200" s="342">
        <f t="shared" si="617"/>
        <v>0</v>
      </c>
      <c r="AC200" s="342">
        <f t="shared" si="617"/>
        <v>6205.936838</v>
      </c>
      <c r="AD200" s="342">
        <f t="shared" si="617"/>
        <v>8318.29995</v>
      </c>
      <c r="AE200" s="342">
        <f t="shared" si="617"/>
        <v>6439.535258</v>
      </c>
      <c r="AF200" s="342">
        <f t="shared" si="617"/>
        <v>0</v>
      </c>
      <c r="AG200" s="342">
        <f t="shared" si="617"/>
        <v>7258.6275</v>
      </c>
      <c r="AH200" s="342">
        <f t="shared" si="617"/>
        <v>0</v>
      </c>
      <c r="AI200" s="342">
        <f t="shared" si="617"/>
        <v>10641.14589</v>
      </c>
      <c r="AJ200" s="342">
        <f t="shared" si="617"/>
        <v>0</v>
      </c>
      <c r="AK200" s="342">
        <f t="shared" si="617"/>
        <v>0</v>
      </c>
      <c r="AL200" s="342">
        <f t="shared" si="617"/>
        <v>275</v>
      </c>
      <c r="AM200" s="342">
        <f t="shared" si="617"/>
        <v>4982.50623</v>
      </c>
      <c r="AN200" s="342">
        <f t="shared" si="617"/>
        <v>0</v>
      </c>
      <c r="AO200" s="342">
        <f t="shared" si="617"/>
        <v>0</v>
      </c>
      <c r="AP200" s="342">
        <f t="shared" si="617"/>
        <v>9271.35</v>
      </c>
      <c r="AQ200" s="342">
        <f t="shared" si="617"/>
        <v>8358.125</v>
      </c>
      <c r="AR200" s="342">
        <f t="shared" si="617"/>
        <v>0</v>
      </c>
      <c r="AS200" s="342">
        <f t="shared" si="617"/>
        <v>8601.039</v>
      </c>
      <c r="AT200" s="342">
        <f t="shared" si="617"/>
        <v>16276.43473</v>
      </c>
      <c r="AU200" s="342">
        <f t="shared" si="617"/>
        <v>7462.28015</v>
      </c>
      <c r="AV200" s="342">
        <f t="shared" si="617"/>
        <v>0</v>
      </c>
      <c r="AW200" s="342">
        <f t="shared" si="617"/>
        <v>4800</v>
      </c>
      <c r="AX200" s="342">
        <f t="shared" si="617"/>
        <v>0</v>
      </c>
      <c r="AY200" s="342">
        <f t="shared" si="617"/>
        <v>12558.09375</v>
      </c>
      <c r="AZ200" s="342">
        <f t="shared" si="617"/>
        <v>0</v>
      </c>
      <c r="BA200" s="342">
        <f t="shared" si="617"/>
        <v>0</v>
      </c>
      <c r="BB200" s="342">
        <f t="shared" si="617"/>
        <v>9703.8664</v>
      </c>
      <c r="BC200" s="342">
        <f t="shared" si="617"/>
        <v>0</v>
      </c>
      <c r="BD200" s="342">
        <f t="shared" si="617"/>
        <v>13378.4</v>
      </c>
      <c r="BE200" s="342">
        <f t="shared" si="617"/>
        <v>0</v>
      </c>
      <c r="BF200" s="342">
        <f t="shared" si="617"/>
        <v>1557.6541</v>
      </c>
      <c r="BG200" s="342">
        <f t="shared" si="617"/>
        <v>0</v>
      </c>
      <c r="BH200" s="342">
        <f t="shared" si="617"/>
        <v>5158.157425</v>
      </c>
      <c r="BI200" s="342">
        <f t="shared" si="617"/>
        <v>2306.25</v>
      </c>
      <c r="BJ200" s="342">
        <f t="shared" si="617"/>
        <v>7162.4875</v>
      </c>
      <c r="BK200" s="342">
        <f t="shared" si="617"/>
        <v>1312.5</v>
      </c>
      <c r="BL200" s="342">
        <f t="shared" si="617"/>
        <v>1793.1</v>
      </c>
      <c r="BM200" s="342">
        <f t="shared" si="617"/>
        <v>0</v>
      </c>
      <c r="BN200" s="342">
        <f t="shared" si="617"/>
        <v>740.464875</v>
      </c>
      <c r="BO200" s="342">
        <f t="shared" si="617"/>
        <v>0</v>
      </c>
      <c r="BP200" s="342">
        <f t="shared" si="617"/>
        <v>628.625</v>
      </c>
      <c r="BQ200" s="342"/>
      <c r="BR200" s="342">
        <f t="shared" ref="BR200:EC200" si="618">if(or(and($A200-BR$186&gt;0,$A200-BR$187&lt;=0,month($A200)=month(BR$186)),and($A200-BR$186&gt;=0,$A200-BR$187&lt;=0,month(edate($A200,6))=month(BR$186))),BR$190,0)</f>
        <v>0</v>
      </c>
      <c r="BS200" s="342">
        <f t="shared" si="618"/>
        <v>0</v>
      </c>
      <c r="BT200" s="342">
        <f t="shared" si="618"/>
        <v>0</v>
      </c>
      <c r="BU200" s="342">
        <f t="shared" si="618"/>
        <v>0</v>
      </c>
      <c r="BV200" s="342">
        <f t="shared" si="618"/>
        <v>0</v>
      </c>
      <c r="BW200" s="342">
        <f t="shared" si="618"/>
        <v>0</v>
      </c>
      <c r="BX200" s="342">
        <f t="shared" si="618"/>
        <v>0</v>
      </c>
      <c r="BY200" s="342">
        <f t="shared" si="618"/>
        <v>0</v>
      </c>
      <c r="BZ200" s="342">
        <f t="shared" si="618"/>
        <v>0</v>
      </c>
      <c r="CA200" s="342">
        <f t="shared" si="618"/>
        <v>0</v>
      </c>
      <c r="CB200" s="342">
        <f t="shared" si="618"/>
        <v>0</v>
      </c>
      <c r="CC200" s="342">
        <f t="shared" si="618"/>
        <v>0</v>
      </c>
      <c r="CD200" s="342">
        <f t="shared" si="618"/>
        <v>0</v>
      </c>
      <c r="CE200" s="342">
        <f t="shared" si="618"/>
        <v>0</v>
      </c>
      <c r="CF200" s="342">
        <f t="shared" si="618"/>
        <v>0</v>
      </c>
      <c r="CG200" s="342">
        <f t="shared" si="618"/>
        <v>0</v>
      </c>
      <c r="CH200" s="342">
        <f t="shared" si="618"/>
        <v>0</v>
      </c>
      <c r="CI200" s="342">
        <f t="shared" si="618"/>
        <v>0</v>
      </c>
      <c r="CJ200" s="342">
        <f t="shared" si="618"/>
        <v>0</v>
      </c>
      <c r="CK200" s="342">
        <f t="shared" si="618"/>
        <v>0</v>
      </c>
      <c r="CL200" s="342">
        <f t="shared" si="618"/>
        <v>0</v>
      </c>
      <c r="CM200" s="342">
        <f t="shared" si="618"/>
        <v>0</v>
      </c>
      <c r="CN200" s="342">
        <f t="shared" si="618"/>
        <v>0</v>
      </c>
      <c r="CO200" s="342">
        <f t="shared" si="618"/>
        <v>0</v>
      </c>
      <c r="CP200" s="342">
        <f t="shared" si="618"/>
        <v>0</v>
      </c>
      <c r="CQ200" s="342">
        <f t="shared" si="618"/>
        <v>0</v>
      </c>
      <c r="CR200" s="342">
        <f t="shared" si="618"/>
        <v>0</v>
      </c>
      <c r="CS200" s="342">
        <f t="shared" si="618"/>
        <v>0</v>
      </c>
      <c r="CT200" s="342">
        <f t="shared" si="618"/>
        <v>0</v>
      </c>
      <c r="CU200" s="342">
        <f t="shared" si="618"/>
        <v>0</v>
      </c>
      <c r="CV200" s="342">
        <f t="shared" si="618"/>
        <v>0</v>
      </c>
      <c r="CW200" s="342">
        <f t="shared" si="618"/>
        <v>0</v>
      </c>
      <c r="CX200" s="342">
        <f t="shared" si="618"/>
        <v>0</v>
      </c>
      <c r="CY200" s="342">
        <f t="shared" si="618"/>
        <v>0</v>
      </c>
      <c r="CZ200" s="342">
        <f t="shared" si="618"/>
        <v>0</v>
      </c>
      <c r="DA200" s="342">
        <f t="shared" si="618"/>
        <v>0</v>
      </c>
      <c r="DB200" s="342">
        <f t="shared" si="618"/>
        <v>0</v>
      </c>
      <c r="DC200" s="342">
        <f t="shared" si="618"/>
        <v>0</v>
      </c>
      <c r="DD200" s="342">
        <f t="shared" si="618"/>
        <v>0</v>
      </c>
      <c r="DE200" s="342">
        <f t="shared" si="618"/>
        <v>0</v>
      </c>
      <c r="DF200" s="342">
        <f t="shared" si="618"/>
        <v>0</v>
      </c>
      <c r="DG200" s="342">
        <f t="shared" si="618"/>
        <v>0</v>
      </c>
      <c r="DH200" s="342">
        <f t="shared" si="618"/>
        <v>0</v>
      </c>
      <c r="DI200" s="342">
        <f t="shared" si="618"/>
        <v>0</v>
      </c>
      <c r="DJ200" s="342">
        <f t="shared" si="618"/>
        <v>0</v>
      </c>
      <c r="DK200" s="342">
        <f t="shared" si="618"/>
        <v>0</v>
      </c>
      <c r="DL200" s="342">
        <f t="shared" si="618"/>
        <v>0</v>
      </c>
      <c r="DM200" s="342">
        <f t="shared" si="618"/>
        <v>0</v>
      </c>
      <c r="DN200" s="342">
        <f t="shared" si="618"/>
        <v>0</v>
      </c>
      <c r="DO200" s="342">
        <f t="shared" si="618"/>
        <v>0</v>
      </c>
      <c r="DP200" s="342">
        <f t="shared" si="618"/>
        <v>0</v>
      </c>
      <c r="DQ200" s="342">
        <f t="shared" si="618"/>
        <v>0</v>
      </c>
      <c r="DR200" s="342">
        <f t="shared" si="618"/>
        <v>0</v>
      </c>
      <c r="DS200" s="342">
        <f t="shared" si="618"/>
        <v>0</v>
      </c>
      <c r="DT200" s="342">
        <f t="shared" si="618"/>
        <v>0</v>
      </c>
      <c r="DU200" s="342">
        <f t="shared" si="618"/>
        <v>0</v>
      </c>
      <c r="DV200" s="342">
        <f t="shared" si="618"/>
        <v>0</v>
      </c>
      <c r="DW200" s="342">
        <f t="shared" si="618"/>
        <v>0</v>
      </c>
      <c r="DX200" s="342">
        <f t="shared" si="618"/>
        <v>0</v>
      </c>
      <c r="DY200" s="342">
        <f t="shared" si="618"/>
        <v>0</v>
      </c>
      <c r="DZ200" s="342">
        <f t="shared" si="618"/>
        <v>0</v>
      </c>
      <c r="EA200" s="342">
        <f t="shared" si="618"/>
        <v>0</v>
      </c>
      <c r="EB200" s="342">
        <f t="shared" si="618"/>
        <v>0</v>
      </c>
      <c r="EC200" s="342">
        <f t="shared" si="618"/>
        <v>0</v>
      </c>
      <c r="ED200" s="342"/>
      <c r="EE200" s="342">
        <f t="shared" ref="EE200:GP200" si="619">if(or(and($A200-EE$186&gt;0,$A200-EE$187&lt;=0,month($A200)=month(EE$186)),and($A200-EE$186&gt;=0,$A200-EE$187&lt;=0,month(edate($A200,6))=month(EE$186))),EE$190,0)</f>
        <v>0</v>
      </c>
      <c r="EF200" s="342">
        <f t="shared" si="619"/>
        <v>0</v>
      </c>
      <c r="EG200" s="342">
        <f t="shared" si="619"/>
        <v>0</v>
      </c>
      <c r="EH200" s="342">
        <f t="shared" si="619"/>
        <v>0</v>
      </c>
      <c r="EI200" s="342">
        <f t="shared" si="619"/>
        <v>0</v>
      </c>
      <c r="EJ200" s="342">
        <f t="shared" si="619"/>
        <v>0</v>
      </c>
      <c r="EK200" s="342">
        <f t="shared" si="619"/>
        <v>0</v>
      </c>
      <c r="EL200" s="342">
        <f t="shared" si="619"/>
        <v>0</v>
      </c>
      <c r="EM200" s="342">
        <f t="shared" si="619"/>
        <v>0</v>
      </c>
      <c r="EN200" s="342">
        <f t="shared" si="619"/>
        <v>0</v>
      </c>
      <c r="EO200" s="342">
        <f t="shared" si="619"/>
        <v>0</v>
      </c>
      <c r="EP200" s="342">
        <f t="shared" si="619"/>
        <v>0</v>
      </c>
      <c r="EQ200" s="342">
        <f t="shared" si="619"/>
        <v>0</v>
      </c>
      <c r="ER200" s="342">
        <f t="shared" si="619"/>
        <v>0</v>
      </c>
      <c r="ES200" s="342">
        <f t="shared" si="619"/>
        <v>0</v>
      </c>
      <c r="ET200" s="342">
        <f t="shared" si="619"/>
        <v>0</v>
      </c>
      <c r="EU200" s="342">
        <f t="shared" si="619"/>
        <v>0</v>
      </c>
      <c r="EV200" s="342">
        <f t="shared" si="619"/>
        <v>0</v>
      </c>
      <c r="EW200" s="342">
        <f t="shared" si="619"/>
        <v>0</v>
      </c>
      <c r="EX200" s="342">
        <f t="shared" si="619"/>
        <v>0</v>
      </c>
      <c r="EY200" s="342">
        <f t="shared" si="619"/>
        <v>0</v>
      </c>
      <c r="EZ200" s="342">
        <f t="shared" si="619"/>
        <v>0</v>
      </c>
      <c r="FA200" s="342">
        <f t="shared" si="619"/>
        <v>0</v>
      </c>
      <c r="FB200" s="342">
        <f t="shared" si="619"/>
        <v>0</v>
      </c>
      <c r="FC200" s="342">
        <f t="shared" si="619"/>
        <v>0</v>
      </c>
      <c r="FD200" s="342">
        <f t="shared" si="619"/>
        <v>0</v>
      </c>
      <c r="FE200" s="342">
        <f t="shared" si="619"/>
        <v>0</v>
      </c>
      <c r="FF200" s="342">
        <f t="shared" si="619"/>
        <v>0</v>
      </c>
      <c r="FG200" s="342">
        <f t="shared" si="619"/>
        <v>0</v>
      </c>
      <c r="FH200" s="342">
        <f t="shared" si="619"/>
        <v>0</v>
      </c>
      <c r="FI200" s="342">
        <f t="shared" si="619"/>
        <v>0</v>
      </c>
      <c r="FJ200" s="342">
        <f t="shared" si="619"/>
        <v>0</v>
      </c>
      <c r="FK200" s="342">
        <f t="shared" si="619"/>
        <v>0</v>
      </c>
      <c r="FL200" s="342">
        <f t="shared" si="619"/>
        <v>0</v>
      </c>
      <c r="FM200" s="342">
        <f t="shared" si="619"/>
        <v>0</v>
      </c>
      <c r="FN200" s="342">
        <f t="shared" si="619"/>
        <v>0</v>
      </c>
      <c r="FO200" s="342">
        <f t="shared" si="619"/>
        <v>0</v>
      </c>
      <c r="FP200" s="342">
        <f t="shared" si="619"/>
        <v>0</v>
      </c>
      <c r="FQ200" s="342">
        <f t="shared" si="619"/>
        <v>0</v>
      </c>
      <c r="FR200" s="342">
        <f t="shared" si="619"/>
        <v>0</v>
      </c>
      <c r="FS200" s="342">
        <f t="shared" si="619"/>
        <v>0</v>
      </c>
      <c r="FT200" s="342">
        <f t="shared" si="619"/>
        <v>0</v>
      </c>
      <c r="FU200" s="342">
        <f t="shared" si="619"/>
        <v>0</v>
      </c>
      <c r="FV200" s="342">
        <f t="shared" si="619"/>
        <v>0</v>
      </c>
      <c r="FW200" s="342">
        <f t="shared" si="619"/>
        <v>0</v>
      </c>
      <c r="FX200" s="342">
        <f t="shared" si="619"/>
        <v>0</v>
      </c>
      <c r="FY200" s="342">
        <f t="shared" si="619"/>
        <v>0</v>
      </c>
      <c r="FZ200" s="342">
        <f t="shared" si="619"/>
        <v>0</v>
      </c>
      <c r="GA200" s="342">
        <f t="shared" si="619"/>
        <v>0</v>
      </c>
      <c r="GB200" s="342">
        <f t="shared" si="619"/>
        <v>0</v>
      </c>
      <c r="GC200" s="342">
        <f t="shared" si="619"/>
        <v>0</v>
      </c>
      <c r="GD200" s="342">
        <f t="shared" si="619"/>
        <v>0</v>
      </c>
      <c r="GE200" s="342">
        <f t="shared" si="619"/>
        <v>0</v>
      </c>
      <c r="GF200" s="342">
        <f t="shared" si="619"/>
        <v>0</v>
      </c>
      <c r="GG200" s="342">
        <f t="shared" si="619"/>
        <v>0</v>
      </c>
      <c r="GH200" s="342">
        <f t="shared" si="619"/>
        <v>0</v>
      </c>
      <c r="GI200" s="342">
        <f t="shared" si="619"/>
        <v>0</v>
      </c>
      <c r="GJ200" s="342">
        <f t="shared" si="619"/>
        <v>0</v>
      </c>
      <c r="GK200" s="342">
        <f t="shared" si="619"/>
        <v>0</v>
      </c>
      <c r="GL200" s="342">
        <f t="shared" si="619"/>
        <v>0</v>
      </c>
      <c r="GM200" s="342">
        <f t="shared" si="619"/>
        <v>0</v>
      </c>
      <c r="GN200" s="342">
        <f t="shared" si="619"/>
        <v>0</v>
      </c>
      <c r="GO200" s="342">
        <f t="shared" si="619"/>
        <v>0</v>
      </c>
      <c r="GP200" s="342">
        <f t="shared" si="619"/>
        <v>0</v>
      </c>
      <c r="GQ200" s="342"/>
      <c r="GR200" s="342">
        <f t="shared" ref="GR200:JC200" si="620">if(or(and($A200-GR$186&gt;0,$A200-GR$187&lt;=0,month($A200)=month(GR$186)),and($A200-GR$186&gt;=0,$A200-GR$187&lt;=0,month(edate($A200,6))=month(GR$186))),GR$190,0)</f>
        <v>0</v>
      </c>
      <c r="GS200" s="342">
        <f t="shared" si="620"/>
        <v>0</v>
      </c>
      <c r="GT200" s="342">
        <f t="shared" si="620"/>
        <v>0</v>
      </c>
      <c r="GU200" s="342">
        <f t="shared" si="620"/>
        <v>0</v>
      </c>
      <c r="GV200" s="342">
        <f t="shared" si="620"/>
        <v>0</v>
      </c>
      <c r="GW200" s="342">
        <f t="shared" si="620"/>
        <v>0</v>
      </c>
      <c r="GX200" s="342">
        <f t="shared" si="620"/>
        <v>0</v>
      </c>
      <c r="GY200" s="342">
        <f t="shared" si="620"/>
        <v>0</v>
      </c>
      <c r="GZ200" s="342">
        <f t="shared" si="620"/>
        <v>0</v>
      </c>
      <c r="HA200" s="342">
        <f t="shared" si="620"/>
        <v>0</v>
      </c>
      <c r="HB200" s="342">
        <f t="shared" si="620"/>
        <v>0</v>
      </c>
      <c r="HC200" s="342">
        <f t="shared" si="620"/>
        <v>0</v>
      </c>
      <c r="HD200" s="342">
        <f t="shared" si="620"/>
        <v>0</v>
      </c>
      <c r="HE200" s="342">
        <f t="shared" si="620"/>
        <v>0</v>
      </c>
      <c r="HF200" s="342">
        <f t="shared" si="620"/>
        <v>0</v>
      </c>
      <c r="HG200" s="342">
        <f t="shared" si="620"/>
        <v>0</v>
      </c>
      <c r="HH200" s="342">
        <f t="shared" si="620"/>
        <v>0</v>
      </c>
      <c r="HI200" s="342">
        <f t="shared" si="620"/>
        <v>0</v>
      </c>
      <c r="HJ200" s="342">
        <f t="shared" si="620"/>
        <v>0</v>
      </c>
      <c r="HK200" s="342">
        <f t="shared" si="620"/>
        <v>0</v>
      </c>
      <c r="HL200" s="342">
        <f t="shared" si="620"/>
        <v>0</v>
      </c>
      <c r="HM200" s="342">
        <f t="shared" si="620"/>
        <v>0</v>
      </c>
      <c r="HN200" s="342">
        <f t="shared" si="620"/>
        <v>0</v>
      </c>
      <c r="HO200" s="342">
        <f t="shared" si="620"/>
        <v>0</v>
      </c>
      <c r="HP200" s="342">
        <f t="shared" si="620"/>
        <v>0</v>
      </c>
      <c r="HQ200" s="342">
        <f t="shared" si="620"/>
        <v>0</v>
      </c>
      <c r="HR200" s="342">
        <f t="shared" si="620"/>
        <v>0</v>
      </c>
      <c r="HS200" s="342">
        <f t="shared" si="620"/>
        <v>0</v>
      </c>
      <c r="HT200" s="342">
        <f t="shared" si="620"/>
        <v>0</v>
      </c>
      <c r="HU200" s="342">
        <f t="shared" si="620"/>
        <v>0</v>
      </c>
      <c r="HV200" s="342">
        <f t="shared" si="620"/>
        <v>0</v>
      </c>
      <c r="HW200" s="342">
        <f t="shared" si="620"/>
        <v>0</v>
      </c>
      <c r="HX200" s="342">
        <f t="shared" si="620"/>
        <v>0</v>
      </c>
      <c r="HY200" s="342">
        <f t="shared" si="620"/>
        <v>0</v>
      </c>
      <c r="HZ200" s="342">
        <f t="shared" si="620"/>
        <v>0</v>
      </c>
      <c r="IA200" s="342">
        <f t="shared" si="620"/>
        <v>0</v>
      </c>
      <c r="IB200" s="342">
        <f t="shared" si="620"/>
        <v>0</v>
      </c>
      <c r="IC200" s="342">
        <f t="shared" si="620"/>
        <v>0</v>
      </c>
      <c r="ID200" s="342">
        <f t="shared" si="620"/>
        <v>0</v>
      </c>
      <c r="IE200" s="342">
        <f t="shared" si="620"/>
        <v>0</v>
      </c>
      <c r="IF200" s="342">
        <f t="shared" si="620"/>
        <v>0</v>
      </c>
      <c r="IG200" s="342">
        <f t="shared" si="620"/>
        <v>0</v>
      </c>
      <c r="IH200" s="342">
        <f t="shared" si="620"/>
        <v>0</v>
      </c>
      <c r="II200" s="342">
        <f t="shared" si="620"/>
        <v>0</v>
      </c>
      <c r="IJ200" s="342">
        <f t="shared" si="620"/>
        <v>0</v>
      </c>
      <c r="IK200" s="342">
        <f t="shared" si="620"/>
        <v>0</v>
      </c>
      <c r="IL200" s="342">
        <f t="shared" si="620"/>
        <v>0</v>
      </c>
      <c r="IM200" s="342">
        <f t="shared" si="620"/>
        <v>0</v>
      </c>
      <c r="IN200" s="342">
        <f t="shared" si="620"/>
        <v>0</v>
      </c>
      <c r="IO200" s="342">
        <f t="shared" si="620"/>
        <v>0</v>
      </c>
      <c r="IP200" s="342">
        <f t="shared" si="620"/>
        <v>0</v>
      </c>
      <c r="IQ200" s="342">
        <f t="shared" si="620"/>
        <v>0</v>
      </c>
      <c r="IR200" s="342">
        <f t="shared" si="620"/>
        <v>0</v>
      </c>
      <c r="IS200" s="342">
        <f t="shared" si="620"/>
        <v>0</v>
      </c>
      <c r="IT200" s="342">
        <f t="shared" si="620"/>
        <v>0</v>
      </c>
      <c r="IU200" s="342">
        <f t="shared" si="620"/>
        <v>0</v>
      </c>
      <c r="IV200" s="342">
        <f t="shared" si="620"/>
        <v>0</v>
      </c>
      <c r="IW200" s="342">
        <f t="shared" si="620"/>
        <v>0</v>
      </c>
      <c r="IX200" s="342">
        <f t="shared" si="620"/>
        <v>0</v>
      </c>
      <c r="IY200" s="342">
        <f t="shared" si="620"/>
        <v>0</v>
      </c>
      <c r="IZ200" s="342">
        <f t="shared" si="620"/>
        <v>0</v>
      </c>
      <c r="JA200" s="342">
        <f t="shared" si="620"/>
        <v>0</v>
      </c>
      <c r="JB200" s="342">
        <f t="shared" si="620"/>
        <v>0</v>
      </c>
      <c r="JC200" s="342">
        <f t="shared" si="620"/>
        <v>0</v>
      </c>
      <c r="JD200" s="342"/>
      <c r="JE200" s="342">
        <f t="shared" ref="JE200:LP200" si="621">if(or(and($A200-JE$186&gt;0,$A200-JE$187&lt;=0,month($A200)=month(JE$186)),and($A200-JE$186&gt;=0,$A200-JE$187&lt;=0,month(edate($A200,6))=month(JE$186))),JE$190,0)</f>
        <v>0</v>
      </c>
      <c r="JF200" s="342">
        <f t="shared" si="621"/>
        <v>0</v>
      </c>
      <c r="JG200" s="342">
        <f t="shared" si="621"/>
        <v>0</v>
      </c>
      <c r="JH200" s="342">
        <f t="shared" si="621"/>
        <v>0</v>
      </c>
      <c r="JI200" s="342">
        <f t="shared" si="621"/>
        <v>0</v>
      </c>
      <c r="JJ200" s="342">
        <f t="shared" si="621"/>
        <v>0</v>
      </c>
      <c r="JK200" s="342">
        <f t="shared" si="621"/>
        <v>0</v>
      </c>
      <c r="JL200" s="342">
        <f t="shared" si="621"/>
        <v>0</v>
      </c>
      <c r="JM200" s="342">
        <f t="shared" si="621"/>
        <v>0</v>
      </c>
      <c r="JN200" s="342">
        <f t="shared" si="621"/>
        <v>0</v>
      </c>
      <c r="JO200" s="342">
        <f t="shared" si="621"/>
        <v>0</v>
      </c>
      <c r="JP200" s="342">
        <f t="shared" si="621"/>
        <v>0</v>
      </c>
      <c r="JQ200" s="342">
        <f t="shared" si="621"/>
        <v>0</v>
      </c>
      <c r="JR200" s="342">
        <f t="shared" si="621"/>
        <v>0</v>
      </c>
      <c r="JS200" s="342">
        <f t="shared" si="621"/>
        <v>0</v>
      </c>
      <c r="JT200" s="342">
        <f t="shared" si="621"/>
        <v>0</v>
      </c>
      <c r="JU200" s="342">
        <f t="shared" si="621"/>
        <v>0</v>
      </c>
      <c r="JV200" s="342">
        <f t="shared" si="621"/>
        <v>0</v>
      </c>
      <c r="JW200" s="342">
        <f t="shared" si="621"/>
        <v>0</v>
      </c>
      <c r="JX200" s="342">
        <f t="shared" si="621"/>
        <v>0</v>
      </c>
      <c r="JY200" s="342">
        <f t="shared" si="621"/>
        <v>0</v>
      </c>
      <c r="JZ200" s="342">
        <f t="shared" si="621"/>
        <v>0</v>
      </c>
      <c r="KA200" s="342">
        <f t="shared" si="621"/>
        <v>0</v>
      </c>
      <c r="KB200" s="342">
        <f t="shared" si="621"/>
        <v>0</v>
      </c>
      <c r="KC200" s="342">
        <f t="shared" si="621"/>
        <v>0</v>
      </c>
      <c r="KD200" s="342">
        <f t="shared" si="621"/>
        <v>0</v>
      </c>
      <c r="KE200" s="342">
        <f t="shared" si="621"/>
        <v>0</v>
      </c>
      <c r="KF200" s="342">
        <f t="shared" si="621"/>
        <v>0</v>
      </c>
      <c r="KG200" s="342">
        <f t="shared" si="621"/>
        <v>0</v>
      </c>
      <c r="KH200" s="342">
        <f t="shared" si="621"/>
        <v>0</v>
      </c>
      <c r="KI200" s="342">
        <f t="shared" si="621"/>
        <v>0</v>
      </c>
      <c r="KJ200" s="342">
        <f t="shared" si="621"/>
        <v>0</v>
      </c>
      <c r="KK200" s="342">
        <f t="shared" si="621"/>
        <v>0</v>
      </c>
      <c r="KL200" s="342">
        <f t="shared" si="621"/>
        <v>0</v>
      </c>
      <c r="KM200" s="342">
        <f t="shared" si="621"/>
        <v>0</v>
      </c>
      <c r="KN200" s="342">
        <f t="shared" si="621"/>
        <v>0</v>
      </c>
      <c r="KO200" s="342">
        <f t="shared" si="621"/>
        <v>0</v>
      </c>
      <c r="KP200" s="342">
        <f t="shared" si="621"/>
        <v>0</v>
      </c>
      <c r="KQ200" s="342">
        <f t="shared" si="621"/>
        <v>0</v>
      </c>
      <c r="KR200" s="342">
        <f t="shared" si="621"/>
        <v>0</v>
      </c>
      <c r="KS200" s="342">
        <f t="shared" si="621"/>
        <v>0</v>
      </c>
      <c r="KT200" s="342">
        <f t="shared" si="621"/>
        <v>0</v>
      </c>
      <c r="KU200" s="342">
        <f t="shared" si="621"/>
        <v>0</v>
      </c>
      <c r="KV200" s="342">
        <f t="shared" si="621"/>
        <v>0</v>
      </c>
      <c r="KW200" s="342">
        <f t="shared" si="621"/>
        <v>0</v>
      </c>
      <c r="KX200" s="342">
        <f t="shared" si="621"/>
        <v>0</v>
      </c>
      <c r="KY200" s="342">
        <f t="shared" si="621"/>
        <v>0</v>
      </c>
      <c r="KZ200" s="342">
        <f t="shared" si="621"/>
        <v>0</v>
      </c>
      <c r="LA200" s="342">
        <f t="shared" si="621"/>
        <v>0</v>
      </c>
      <c r="LB200" s="342">
        <f t="shared" si="621"/>
        <v>0</v>
      </c>
      <c r="LC200" s="342">
        <f t="shared" si="621"/>
        <v>0</v>
      </c>
      <c r="LD200" s="342">
        <f t="shared" si="621"/>
        <v>0</v>
      </c>
      <c r="LE200" s="342">
        <f t="shared" si="621"/>
        <v>0</v>
      </c>
      <c r="LF200" s="342">
        <f t="shared" si="621"/>
        <v>0</v>
      </c>
      <c r="LG200" s="342">
        <f t="shared" si="621"/>
        <v>0</v>
      </c>
      <c r="LH200" s="342">
        <f t="shared" si="621"/>
        <v>0</v>
      </c>
      <c r="LI200" s="342">
        <f t="shared" si="621"/>
        <v>0</v>
      </c>
      <c r="LJ200" s="342">
        <f t="shared" si="621"/>
        <v>0</v>
      </c>
      <c r="LK200" s="342">
        <f t="shared" si="621"/>
        <v>0</v>
      </c>
      <c r="LL200" s="342">
        <f t="shared" si="621"/>
        <v>0</v>
      </c>
      <c r="LM200" s="342">
        <f t="shared" si="621"/>
        <v>0</v>
      </c>
      <c r="LN200" s="342">
        <f t="shared" si="621"/>
        <v>0</v>
      </c>
      <c r="LO200" s="342">
        <f t="shared" si="621"/>
        <v>0</v>
      </c>
      <c r="LP200" s="342">
        <f t="shared" si="621"/>
        <v>0</v>
      </c>
    </row>
    <row r="201">
      <c r="A201" s="331" t="str">
        <f t="shared" si="575"/>
        <v>12-2024</v>
      </c>
      <c r="B201" s="346">
        <f t="shared" si="581"/>
        <v>181908.706</v>
      </c>
      <c r="C201" s="346"/>
      <c r="E201" s="342">
        <f t="shared" ref="E201:BP201" si="622">if(or(and($A201-E$186&gt;0,$A201-E$187&lt;=0,month($A201)=month(E$186)),and($A201-E$186&gt;=0,$A201-E$187&lt;=0,month(edate($A201,6))=month(E$186))),E$190,0)</f>
        <v>6085.4205</v>
      </c>
      <c r="F201" s="342">
        <f t="shared" si="622"/>
        <v>2604.5913</v>
      </c>
      <c r="G201" s="342">
        <f t="shared" si="622"/>
        <v>4740</v>
      </c>
      <c r="H201" s="342">
        <f t="shared" si="622"/>
        <v>0</v>
      </c>
      <c r="I201" s="342">
        <f t="shared" si="622"/>
        <v>0</v>
      </c>
      <c r="J201" s="342">
        <f t="shared" si="622"/>
        <v>5954.9875</v>
      </c>
      <c r="K201" s="342">
        <f t="shared" si="622"/>
        <v>0</v>
      </c>
      <c r="L201" s="342">
        <f t="shared" si="622"/>
        <v>0</v>
      </c>
      <c r="M201" s="342">
        <f t="shared" si="622"/>
        <v>0</v>
      </c>
      <c r="N201" s="342">
        <f t="shared" si="622"/>
        <v>7812.75495</v>
      </c>
      <c r="O201" s="342">
        <f t="shared" si="622"/>
        <v>5688.688635</v>
      </c>
      <c r="P201" s="342">
        <f t="shared" si="622"/>
        <v>5334.19156</v>
      </c>
      <c r="Q201" s="342">
        <f t="shared" si="622"/>
        <v>0</v>
      </c>
      <c r="R201" s="342">
        <f t="shared" si="622"/>
        <v>0</v>
      </c>
      <c r="S201" s="342">
        <f t="shared" si="622"/>
        <v>10661.63949</v>
      </c>
      <c r="T201" s="342">
        <f t="shared" si="622"/>
        <v>0</v>
      </c>
      <c r="U201" s="342">
        <f t="shared" si="622"/>
        <v>0</v>
      </c>
      <c r="V201" s="342">
        <f t="shared" si="622"/>
        <v>5520.8475</v>
      </c>
      <c r="W201" s="342">
        <f t="shared" si="622"/>
        <v>0</v>
      </c>
      <c r="X201" s="342">
        <f t="shared" si="622"/>
        <v>7309.84635</v>
      </c>
      <c r="Y201" s="342">
        <f t="shared" si="622"/>
        <v>11393.6924</v>
      </c>
      <c r="Z201" s="342">
        <f t="shared" si="622"/>
        <v>70.99625</v>
      </c>
      <c r="AA201" s="342">
        <f t="shared" si="622"/>
        <v>0</v>
      </c>
      <c r="AB201" s="342">
        <f t="shared" si="622"/>
        <v>8275.222958</v>
      </c>
      <c r="AC201" s="342">
        <f t="shared" si="622"/>
        <v>0</v>
      </c>
      <c r="AD201" s="342">
        <f t="shared" si="622"/>
        <v>0</v>
      </c>
      <c r="AE201" s="342">
        <f t="shared" si="622"/>
        <v>0</v>
      </c>
      <c r="AF201" s="342">
        <f t="shared" si="622"/>
        <v>6214.90265</v>
      </c>
      <c r="AG201" s="342">
        <f t="shared" si="622"/>
        <v>0</v>
      </c>
      <c r="AH201" s="342">
        <f t="shared" si="622"/>
        <v>228.5555</v>
      </c>
      <c r="AI201" s="342">
        <f t="shared" si="622"/>
        <v>0</v>
      </c>
      <c r="AJ201" s="342">
        <f t="shared" si="622"/>
        <v>3780</v>
      </c>
      <c r="AK201" s="342">
        <f t="shared" si="622"/>
        <v>15922.28576</v>
      </c>
      <c r="AL201" s="342">
        <f t="shared" si="622"/>
        <v>0</v>
      </c>
      <c r="AM201" s="342">
        <f t="shared" si="622"/>
        <v>0</v>
      </c>
      <c r="AN201" s="342">
        <f t="shared" si="622"/>
        <v>12211.43486</v>
      </c>
      <c r="AO201" s="342">
        <f t="shared" si="622"/>
        <v>8896.907813</v>
      </c>
      <c r="AP201" s="342">
        <f t="shared" si="622"/>
        <v>0</v>
      </c>
      <c r="AQ201" s="342">
        <f t="shared" si="622"/>
        <v>0</v>
      </c>
      <c r="AR201" s="342">
        <f t="shared" si="622"/>
        <v>7542.9351</v>
      </c>
      <c r="AS201" s="342">
        <f t="shared" si="622"/>
        <v>0</v>
      </c>
      <c r="AT201" s="342">
        <f t="shared" si="622"/>
        <v>0</v>
      </c>
      <c r="AU201" s="342">
        <f t="shared" si="622"/>
        <v>0</v>
      </c>
      <c r="AV201" s="342">
        <f t="shared" si="622"/>
        <v>7136.0471</v>
      </c>
      <c r="AW201" s="342">
        <f t="shared" si="622"/>
        <v>0</v>
      </c>
      <c r="AX201" s="342">
        <f t="shared" si="622"/>
        <v>9058.61</v>
      </c>
      <c r="AY201" s="342">
        <f t="shared" si="622"/>
        <v>0</v>
      </c>
      <c r="AZ201" s="342">
        <f t="shared" si="622"/>
        <v>6480</v>
      </c>
      <c r="BA201" s="342">
        <f t="shared" si="622"/>
        <v>5867.9712</v>
      </c>
      <c r="BB201" s="342">
        <f t="shared" si="622"/>
        <v>0</v>
      </c>
      <c r="BC201" s="342">
        <f t="shared" si="622"/>
        <v>4873.17825</v>
      </c>
      <c r="BD201" s="342">
        <f t="shared" si="622"/>
        <v>0</v>
      </c>
      <c r="BE201" s="342">
        <f t="shared" si="622"/>
        <v>4565.5155</v>
      </c>
      <c r="BF201" s="342">
        <f t="shared" si="622"/>
        <v>0</v>
      </c>
      <c r="BG201" s="342">
        <f t="shared" si="622"/>
        <v>900.3978</v>
      </c>
      <c r="BH201" s="342">
        <f t="shared" si="622"/>
        <v>0</v>
      </c>
      <c r="BI201" s="342">
        <f t="shared" si="622"/>
        <v>0</v>
      </c>
      <c r="BJ201" s="342">
        <f t="shared" si="622"/>
        <v>0</v>
      </c>
      <c r="BK201" s="342">
        <f t="shared" si="622"/>
        <v>0</v>
      </c>
      <c r="BL201" s="342">
        <f t="shared" si="622"/>
        <v>0</v>
      </c>
      <c r="BM201" s="342">
        <f t="shared" si="622"/>
        <v>1521.41625</v>
      </c>
      <c r="BN201" s="342">
        <f t="shared" si="622"/>
        <v>0</v>
      </c>
      <c r="BO201" s="342">
        <f t="shared" si="622"/>
        <v>5255.6688</v>
      </c>
      <c r="BP201" s="342">
        <f t="shared" si="622"/>
        <v>0</v>
      </c>
      <c r="BQ201" s="342"/>
      <c r="BR201" s="342">
        <f t="shared" ref="BR201:EC201" si="623">if(or(and($A201-BR$186&gt;0,$A201-BR$187&lt;=0,month($A201)=month(BR$186)),and($A201-BR$186&gt;=0,$A201-BR$187&lt;=0,month(edate($A201,6))=month(BR$186))),BR$190,0)</f>
        <v>0</v>
      </c>
      <c r="BS201" s="342">
        <f t="shared" si="623"/>
        <v>0</v>
      </c>
      <c r="BT201" s="342">
        <f t="shared" si="623"/>
        <v>0</v>
      </c>
      <c r="BU201" s="342">
        <f t="shared" si="623"/>
        <v>0</v>
      </c>
      <c r="BV201" s="342">
        <f t="shared" si="623"/>
        <v>0</v>
      </c>
      <c r="BW201" s="342">
        <f t="shared" si="623"/>
        <v>0</v>
      </c>
      <c r="BX201" s="342">
        <f t="shared" si="623"/>
        <v>0</v>
      </c>
      <c r="BY201" s="342">
        <f t="shared" si="623"/>
        <v>0</v>
      </c>
      <c r="BZ201" s="342">
        <f t="shared" si="623"/>
        <v>0</v>
      </c>
      <c r="CA201" s="342">
        <f t="shared" si="623"/>
        <v>0</v>
      </c>
      <c r="CB201" s="342">
        <f t="shared" si="623"/>
        <v>0</v>
      </c>
      <c r="CC201" s="342">
        <f t="shared" si="623"/>
        <v>0</v>
      </c>
      <c r="CD201" s="342">
        <f t="shared" si="623"/>
        <v>0</v>
      </c>
      <c r="CE201" s="342">
        <f t="shared" si="623"/>
        <v>0</v>
      </c>
      <c r="CF201" s="342">
        <f t="shared" si="623"/>
        <v>0</v>
      </c>
      <c r="CG201" s="342">
        <f t="shared" si="623"/>
        <v>0</v>
      </c>
      <c r="CH201" s="342">
        <f t="shared" si="623"/>
        <v>0</v>
      </c>
      <c r="CI201" s="342">
        <f t="shared" si="623"/>
        <v>0</v>
      </c>
      <c r="CJ201" s="342">
        <f t="shared" si="623"/>
        <v>0</v>
      </c>
      <c r="CK201" s="342">
        <f t="shared" si="623"/>
        <v>0</v>
      </c>
      <c r="CL201" s="342">
        <f t="shared" si="623"/>
        <v>0</v>
      </c>
      <c r="CM201" s="342">
        <f t="shared" si="623"/>
        <v>0</v>
      </c>
      <c r="CN201" s="342">
        <f t="shared" si="623"/>
        <v>0</v>
      </c>
      <c r="CO201" s="342">
        <f t="shared" si="623"/>
        <v>0</v>
      </c>
      <c r="CP201" s="342">
        <f t="shared" si="623"/>
        <v>0</v>
      </c>
      <c r="CQ201" s="342">
        <f t="shared" si="623"/>
        <v>0</v>
      </c>
      <c r="CR201" s="342">
        <f t="shared" si="623"/>
        <v>0</v>
      </c>
      <c r="CS201" s="342">
        <f t="shared" si="623"/>
        <v>0</v>
      </c>
      <c r="CT201" s="342">
        <f t="shared" si="623"/>
        <v>0</v>
      </c>
      <c r="CU201" s="342">
        <f t="shared" si="623"/>
        <v>0</v>
      </c>
      <c r="CV201" s="342">
        <f t="shared" si="623"/>
        <v>0</v>
      </c>
      <c r="CW201" s="342">
        <f t="shared" si="623"/>
        <v>0</v>
      </c>
      <c r="CX201" s="342">
        <f t="shared" si="623"/>
        <v>0</v>
      </c>
      <c r="CY201" s="342">
        <f t="shared" si="623"/>
        <v>0</v>
      </c>
      <c r="CZ201" s="342">
        <f t="shared" si="623"/>
        <v>0</v>
      </c>
      <c r="DA201" s="342">
        <f t="shared" si="623"/>
        <v>0</v>
      </c>
      <c r="DB201" s="342">
        <f t="shared" si="623"/>
        <v>0</v>
      </c>
      <c r="DC201" s="342">
        <f t="shared" si="623"/>
        <v>0</v>
      </c>
      <c r="DD201" s="342">
        <f t="shared" si="623"/>
        <v>0</v>
      </c>
      <c r="DE201" s="342">
        <f t="shared" si="623"/>
        <v>0</v>
      </c>
      <c r="DF201" s="342">
        <f t="shared" si="623"/>
        <v>0</v>
      </c>
      <c r="DG201" s="342">
        <f t="shared" si="623"/>
        <v>0</v>
      </c>
      <c r="DH201" s="342">
        <f t="shared" si="623"/>
        <v>0</v>
      </c>
      <c r="DI201" s="342">
        <f t="shared" si="623"/>
        <v>0</v>
      </c>
      <c r="DJ201" s="342">
        <f t="shared" si="623"/>
        <v>0</v>
      </c>
      <c r="DK201" s="342">
        <f t="shared" si="623"/>
        <v>0</v>
      </c>
      <c r="DL201" s="342">
        <f t="shared" si="623"/>
        <v>0</v>
      </c>
      <c r="DM201" s="342">
        <f t="shared" si="623"/>
        <v>0</v>
      </c>
      <c r="DN201" s="342">
        <f t="shared" si="623"/>
        <v>0</v>
      </c>
      <c r="DO201" s="342">
        <f t="shared" si="623"/>
        <v>0</v>
      </c>
      <c r="DP201" s="342">
        <f t="shared" si="623"/>
        <v>0</v>
      </c>
      <c r="DQ201" s="342">
        <f t="shared" si="623"/>
        <v>0</v>
      </c>
      <c r="DR201" s="342">
        <f t="shared" si="623"/>
        <v>0</v>
      </c>
      <c r="DS201" s="342">
        <f t="shared" si="623"/>
        <v>0</v>
      </c>
      <c r="DT201" s="342">
        <f t="shared" si="623"/>
        <v>0</v>
      </c>
      <c r="DU201" s="342">
        <f t="shared" si="623"/>
        <v>0</v>
      </c>
      <c r="DV201" s="342">
        <f t="shared" si="623"/>
        <v>0</v>
      </c>
      <c r="DW201" s="342">
        <f t="shared" si="623"/>
        <v>0</v>
      </c>
      <c r="DX201" s="342">
        <f t="shared" si="623"/>
        <v>0</v>
      </c>
      <c r="DY201" s="342">
        <f t="shared" si="623"/>
        <v>0</v>
      </c>
      <c r="DZ201" s="342">
        <f t="shared" si="623"/>
        <v>0</v>
      </c>
      <c r="EA201" s="342">
        <f t="shared" si="623"/>
        <v>0</v>
      </c>
      <c r="EB201" s="342">
        <f t="shared" si="623"/>
        <v>0</v>
      </c>
      <c r="EC201" s="342">
        <f t="shared" si="623"/>
        <v>0</v>
      </c>
      <c r="ED201" s="342"/>
      <c r="EE201" s="342">
        <f t="shared" ref="EE201:GP201" si="624">if(or(and($A201-EE$186&gt;0,$A201-EE$187&lt;=0,month($A201)=month(EE$186)),and($A201-EE$186&gt;=0,$A201-EE$187&lt;=0,month(edate($A201,6))=month(EE$186))),EE$190,0)</f>
        <v>0</v>
      </c>
      <c r="EF201" s="342">
        <f t="shared" si="624"/>
        <v>0</v>
      </c>
      <c r="EG201" s="342">
        <f t="shared" si="624"/>
        <v>0</v>
      </c>
      <c r="EH201" s="342">
        <f t="shared" si="624"/>
        <v>0</v>
      </c>
      <c r="EI201" s="342">
        <f t="shared" si="624"/>
        <v>0</v>
      </c>
      <c r="EJ201" s="342">
        <f t="shared" si="624"/>
        <v>0</v>
      </c>
      <c r="EK201" s="342">
        <f t="shared" si="624"/>
        <v>0</v>
      </c>
      <c r="EL201" s="342">
        <f t="shared" si="624"/>
        <v>0</v>
      </c>
      <c r="EM201" s="342">
        <f t="shared" si="624"/>
        <v>0</v>
      </c>
      <c r="EN201" s="342">
        <f t="shared" si="624"/>
        <v>0</v>
      </c>
      <c r="EO201" s="342">
        <f t="shared" si="624"/>
        <v>0</v>
      </c>
      <c r="EP201" s="342">
        <f t="shared" si="624"/>
        <v>0</v>
      </c>
      <c r="EQ201" s="342">
        <f t="shared" si="624"/>
        <v>0</v>
      </c>
      <c r="ER201" s="342">
        <f t="shared" si="624"/>
        <v>0</v>
      </c>
      <c r="ES201" s="342">
        <f t="shared" si="624"/>
        <v>0</v>
      </c>
      <c r="ET201" s="342">
        <f t="shared" si="624"/>
        <v>0</v>
      </c>
      <c r="EU201" s="342">
        <f t="shared" si="624"/>
        <v>0</v>
      </c>
      <c r="EV201" s="342">
        <f t="shared" si="624"/>
        <v>0</v>
      </c>
      <c r="EW201" s="342">
        <f t="shared" si="624"/>
        <v>0</v>
      </c>
      <c r="EX201" s="342">
        <f t="shared" si="624"/>
        <v>0</v>
      </c>
      <c r="EY201" s="342">
        <f t="shared" si="624"/>
        <v>0</v>
      </c>
      <c r="EZ201" s="342">
        <f t="shared" si="624"/>
        <v>0</v>
      </c>
      <c r="FA201" s="342">
        <f t="shared" si="624"/>
        <v>0</v>
      </c>
      <c r="FB201" s="342">
        <f t="shared" si="624"/>
        <v>0</v>
      </c>
      <c r="FC201" s="342">
        <f t="shared" si="624"/>
        <v>0</v>
      </c>
      <c r="FD201" s="342">
        <f t="shared" si="624"/>
        <v>0</v>
      </c>
      <c r="FE201" s="342">
        <f t="shared" si="624"/>
        <v>0</v>
      </c>
      <c r="FF201" s="342">
        <f t="shared" si="624"/>
        <v>0</v>
      </c>
      <c r="FG201" s="342">
        <f t="shared" si="624"/>
        <v>0</v>
      </c>
      <c r="FH201" s="342">
        <f t="shared" si="624"/>
        <v>0</v>
      </c>
      <c r="FI201" s="342">
        <f t="shared" si="624"/>
        <v>0</v>
      </c>
      <c r="FJ201" s="342">
        <f t="shared" si="624"/>
        <v>0</v>
      </c>
      <c r="FK201" s="342">
        <f t="shared" si="624"/>
        <v>0</v>
      </c>
      <c r="FL201" s="342">
        <f t="shared" si="624"/>
        <v>0</v>
      </c>
      <c r="FM201" s="342">
        <f t="shared" si="624"/>
        <v>0</v>
      </c>
      <c r="FN201" s="342">
        <f t="shared" si="624"/>
        <v>0</v>
      </c>
      <c r="FO201" s="342">
        <f t="shared" si="624"/>
        <v>0</v>
      </c>
      <c r="FP201" s="342">
        <f t="shared" si="624"/>
        <v>0</v>
      </c>
      <c r="FQ201" s="342">
        <f t="shared" si="624"/>
        <v>0</v>
      </c>
      <c r="FR201" s="342">
        <f t="shared" si="624"/>
        <v>0</v>
      </c>
      <c r="FS201" s="342">
        <f t="shared" si="624"/>
        <v>0</v>
      </c>
      <c r="FT201" s="342">
        <f t="shared" si="624"/>
        <v>0</v>
      </c>
      <c r="FU201" s="342">
        <f t="shared" si="624"/>
        <v>0</v>
      </c>
      <c r="FV201" s="342">
        <f t="shared" si="624"/>
        <v>0</v>
      </c>
      <c r="FW201" s="342">
        <f t="shared" si="624"/>
        <v>0</v>
      </c>
      <c r="FX201" s="342">
        <f t="shared" si="624"/>
        <v>0</v>
      </c>
      <c r="FY201" s="342">
        <f t="shared" si="624"/>
        <v>0</v>
      </c>
      <c r="FZ201" s="342">
        <f t="shared" si="624"/>
        <v>0</v>
      </c>
      <c r="GA201" s="342">
        <f t="shared" si="624"/>
        <v>0</v>
      </c>
      <c r="GB201" s="342">
        <f t="shared" si="624"/>
        <v>0</v>
      </c>
      <c r="GC201" s="342">
        <f t="shared" si="624"/>
        <v>0</v>
      </c>
      <c r="GD201" s="342">
        <f t="shared" si="624"/>
        <v>0</v>
      </c>
      <c r="GE201" s="342">
        <f t="shared" si="624"/>
        <v>0</v>
      </c>
      <c r="GF201" s="342">
        <f t="shared" si="624"/>
        <v>0</v>
      </c>
      <c r="GG201" s="342">
        <f t="shared" si="624"/>
        <v>0</v>
      </c>
      <c r="GH201" s="342">
        <f t="shared" si="624"/>
        <v>0</v>
      </c>
      <c r="GI201" s="342">
        <f t="shared" si="624"/>
        <v>0</v>
      </c>
      <c r="GJ201" s="342">
        <f t="shared" si="624"/>
        <v>0</v>
      </c>
      <c r="GK201" s="342">
        <f t="shared" si="624"/>
        <v>0</v>
      </c>
      <c r="GL201" s="342">
        <f t="shared" si="624"/>
        <v>0</v>
      </c>
      <c r="GM201" s="342">
        <f t="shared" si="624"/>
        <v>0</v>
      </c>
      <c r="GN201" s="342">
        <f t="shared" si="624"/>
        <v>0</v>
      </c>
      <c r="GO201" s="342">
        <f t="shared" si="624"/>
        <v>0</v>
      </c>
      <c r="GP201" s="342">
        <f t="shared" si="624"/>
        <v>0</v>
      </c>
      <c r="GQ201" s="342"/>
      <c r="GR201" s="342">
        <f t="shared" ref="GR201:JC201" si="625">if(or(and($A201-GR$186&gt;0,$A201-GR$187&lt;=0,month($A201)=month(GR$186)),and($A201-GR$186&gt;=0,$A201-GR$187&lt;=0,month(edate($A201,6))=month(GR$186))),GR$190,0)</f>
        <v>0</v>
      </c>
      <c r="GS201" s="342">
        <f t="shared" si="625"/>
        <v>0</v>
      </c>
      <c r="GT201" s="342">
        <f t="shared" si="625"/>
        <v>0</v>
      </c>
      <c r="GU201" s="342">
        <f t="shared" si="625"/>
        <v>0</v>
      </c>
      <c r="GV201" s="342">
        <f t="shared" si="625"/>
        <v>0</v>
      </c>
      <c r="GW201" s="342">
        <f t="shared" si="625"/>
        <v>0</v>
      </c>
      <c r="GX201" s="342">
        <f t="shared" si="625"/>
        <v>0</v>
      </c>
      <c r="GY201" s="342">
        <f t="shared" si="625"/>
        <v>0</v>
      </c>
      <c r="GZ201" s="342">
        <f t="shared" si="625"/>
        <v>0</v>
      </c>
      <c r="HA201" s="342">
        <f t="shared" si="625"/>
        <v>0</v>
      </c>
      <c r="HB201" s="342">
        <f t="shared" si="625"/>
        <v>0</v>
      </c>
      <c r="HC201" s="342">
        <f t="shared" si="625"/>
        <v>0</v>
      </c>
      <c r="HD201" s="342">
        <f t="shared" si="625"/>
        <v>0</v>
      </c>
      <c r="HE201" s="342">
        <f t="shared" si="625"/>
        <v>0</v>
      </c>
      <c r="HF201" s="342">
        <f t="shared" si="625"/>
        <v>0</v>
      </c>
      <c r="HG201" s="342">
        <f t="shared" si="625"/>
        <v>0</v>
      </c>
      <c r="HH201" s="342">
        <f t="shared" si="625"/>
        <v>0</v>
      </c>
      <c r="HI201" s="342">
        <f t="shared" si="625"/>
        <v>0</v>
      </c>
      <c r="HJ201" s="342">
        <f t="shared" si="625"/>
        <v>0</v>
      </c>
      <c r="HK201" s="342">
        <f t="shared" si="625"/>
        <v>0</v>
      </c>
      <c r="HL201" s="342">
        <f t="shared" si="625"/>
        <v>0</v>
      </c>
      <c r="HM201" s="342">
        <f t="shared" si="625"/>
        <v>0</v>
      </c>
      <c r="HN201" s="342">
        <f t="shared" si="625"/>
        <v>0</v>
      </c>
      <c r="HO201" s="342">
        <f t="shared" si="625"/>
        <v>0</v>
      </c>
      <c r="HP201" s="342">
        <f t="shared" si="625"/>
        <v>0</v>
      </c>
      <c r="HQ201" s="342">
        <f t="shared" si="625"/>
        <v>0</v>
      </c>
      <c r="HR201" s="342">
        <f t="shared" si="625"/>
        <v>0</v>
      </c>
      <c r="HS201" s="342">
        <f t="shared" si="625"/>
        <v>0</v>
      </c>
      <c r="HT201" s="342">
        <f t="shared" si="625"/>
        <v>0</v>
      </c>
      <c r="HU201" s="342">
        <f t="shared" si="625"/>
        <v>0</v>
      </c>
      <c r="HV201" s="342">
        <f t="shared" si="625"/>
        <v>0</v>
      </c>
      <c r="HW201" s="342">
        <f t="shared" si="625"/>
        <v>0</v>
      </c>
      <c r="HX201" s="342">
        <f t="shared" si="625"/>
        <v>0</v>
      </c>
      <c r="HY201" s="342">
        <f t="shared" si="625"/>
        <v>0</v>
      </c>
      <c r="HZ201" s="342">
        <f t="shared" si="625"/>
        <v>0</v>
      </c>
      <c r="IA201" s="342">
        <f t="shared" si="625"/>
        <v>0</v>
      </c>
      <c r="IB201" s="342">
        <f t="shared" si="625"/>
        <v>0</v>
      </c>
      <c r="IC201" s="342">
        <f t="shared" si="625"/>
        <v>0</v>
      </c>
      <c r="ID201" s="342">
        <f t="shared" si="625"/>
        <v>0</v>
      </c>
      <c r="IE201" s="342">
        <f t="shared" si="625"/>
        <v>0</v>
      </c>
      <c r="IF201" s="342">
        <f t="shared" si="625"/>
        <v>0</v>
      </c>
      <c r="IG201" s="342">
        <f t="shared" si="625"/>
        <v>0</v>
      </c>
      <c r="IH201" s="342">
        <f t="shared" si="625"/>
        <v>0</v>
      </c>
      <c r="II201" s="342">
        <f t="shared" si="625"/>
        <v>0</v>
      </c>
      <c r="IJ201" s="342">
        <f t="shared" si="625"/>
        <v>0</v>
      </c>
      <c r="IK201" s="342">
        <f t="shared" si="625"/>
        <v>0</v>
      </c>
      <c r="IL201" s="342">
        <f t="shared" si="625"/>
        <v>0</v>
      </c>
      <c r="IM201" s="342">
        <f t="shared" si="625"/>
        <v>0</v>
      </c>
      <c r="IN201" s="342">
        <f t="shared" si="625"/>
        <v>0</v>
      </c>
      <c r="IO201" s="342">
        <f t="shared" si="625"/>
        <v>0</v>
      </c>
      <c r="IP201" s="342">
        <f t="shared" si="625"/>
        <v>0</v>
      </c>
      <c r="IQ201" s="342">
        <f t="shared" si="625"/>
        <v>0</v>
      </c>
      <c r="IR201" s="342">
        <f t="shared" si="625"/>
        <v>0</v>
      </c>
      <c r="IS201" s="342">
        <f t="shared" si="625"/>
        <v>0</v>
      </c>
      <c r="IT201" s="342">
        <f t="shared" si="625"/>
        <v>0</v>
      </c>
      <c r="IU201" s="342">
        <f t="shared" si="625"/>
        <v>0</v>
      </c>
      <c r="IV201" s="342">
        <f t="shared" si="625"/>
        <v>0</v>
      </c>
      <c r="IW201" s="342">
        <f t="shared" si="625"/>
        <v>0</v>
      </c>
      <c r="IX201" s="342">
        <f t="shared" si="625"/>
        <v>0</v>
      </c>
      <c r="IY201" s="342">
        <f t="shared" si="625"/>
        <v>0</v>
      </c>
      <c r="IZ201" s="342">
        <f t="shared" si="625"/>
        <v>0</v>
      </c>
      <c r="JA201" s="342">
        <f t="shared" si="625"/>
        <v>0</v>
      </c>
      <c r="JB201" s="342">
        <f t="shared" si="625"/>
        <v>0</v>
      </c>
      <c r="JC201" s="342">
        <f t="shared" si="625"/>
        <v>0</v>
      </c>
      <c r="JD201" s="342"/>
      <c r="JE201" s="342">
        <f t="shared" ref="JE201:LP201" si="626">if(or(and($A201-JE$186&gt;0,$A201-JE$187&lt;=0,month($A201)=month(JE$186)),and($A201-JE$186&gt;=0,$A201-JE$187&lt;=0,month(edate($A201,6))=month(JE$186))),JE$190,0)</f>
        <v>0</v>
      </c>
      <c r="JF201" s="342">
        <f t="shared" si="626"/>
        <v>0</v>
      </c>
      <c r="JG201" s="342">
        <f t="shared" si="626"/>
        <v>0</v>
      </c>
      <c r="JH201" s="342">
        <f t="shared" si="626"/>
        <v>0</v>
      </c>
      <c r="JI201" s="342">
        <f t="shared" si="626"/>
        <v>0</v>
      </c>
      <c r="JJ201" s="342">
        <f t="shared" si="626"/>
        <v>0</v>
      </c>
      <c r="JK201" s="342">
        <f t="shared" si="626"/>
        <v>0</v>
      </c>
      <c r="JL201" s="342">
        <f t="shared" si="626"/>
        <v>0</v>
      </c>
      <c r="JM201" s="342">
        <f t="shared" si="626"/>
        <v>0</v>
      </c>
      <c r="JN201" s="342">
        <f t="shared" si="626"/>
        <v>0</v>
      </c>
      <c r="JO201" s="342">
        <f t="shared" si="626"/>
        <v>0</v>
      </c>
      <c r="JP201" s="342">
        <f t="shared" si="626"/>
        <v>0</v>
      </c>
      <c r="JQ201" s="342">
        <f t="shared" si="626"/>
        <v>0</v>
      </c>
      <c r="JR201" s="342">
        <f t="shared" si="626"/>
        <v>0</v>
      </c>
      <c r="JS201" s="342">
        <f t="shared" si="626"/>
        <v>0</v>
      </c>
      <c r="JT201" s="342">
        <f t="shared" si="626"/>
        <v>0</v>
      </c>
      <c r="JU201" s="342">
        <f t="shared" si="626"/>
        <v>0</v>
      </c>
      <c r="JV201" s="342">
        <f t="shared" si="626"/>
        <v>0</v>
      </c>
      <c r="JW201" s="342">
        <f t="shared" si="626"/>
        <v>0</v>
      </c>
      <c r="JX201" s="342">
        <f t="shared" si="626"/>
        <v>0</v>
      </c>
      <c r="JY201" s="342">
        <f t="shared" si="626"/>
        <v>0</v>
      </c>
      <c r="JZ201" s="342">
        <f t="shared" si="626"/>
        <v>0</v>
      </c>
      <c r="KA201" s="342">
        <f t="shared" si="626"/>
        <v>0</v>
      </c>
      <c r="KB201" s="342">
        <f t="shared" si="626"/>
        <v>0</v>
      </c>
      <c r="KC201" s="342">
        <f t="shared" si="626"/>
        <v>0</v>
      </c>
      <c r="KD201" s="342">
        <f t="shared" si="626"/>
        <v>0</v>
      </c>
      <c r="KE201" s="342">
        <f t="shared" si="626"/>
        <v>0</v>
      </c>
      <c r="KF201" s="342">
        <f t="shared" si="626"/>
        <v>0</v>
      </c>
      <c r="KG201" s="342">
        <f t="shared" si="626"/>
        <v>0</v>
      </c>
      <c r="KH201" s="342">
        <f t="shared" si="626"/>
        <v>0</v>
      </c>
      <c r="KI201" s="342">
        <f t="shared" si="626"/>
        <v>0</v>
      </c>
      <c r="KJ201" s="342">
        <f t="shared" si="626"/>
        <v>0</v>
      </c>
      <c r="KK201" s="342">
        <f t="shared" si="626"/>
        <v>0</v>
      </c>
      <c r="KL201" s="342">
        <f t="shared" si="626"/>
        <v>0</v>
      </c>
      <c r="KM201" s="342">
        <f t="shared" si="626"/>
        <v>0</v>
      </c>
      <c r="KN201" s="342">
        <f t="shared" si="626"/>
        <v>0</v>
      </c>
      <c r="KO201" s="342">
        <f t="shared" si="626"/>
        <v>0</v>
      </c>
      <c r="KP201" s="342">
        <f t="shared" si="626"/>
        <v>0</v>
      </c>
      <c r="KQ201" s="342">
        <f t="shared" si="626"/>
        <v>0</v>
      </c>
      <c r="KR201" s="342">
        <f t="shared" si="626"/>
        <v>0</v>
      </c>
      <c r="KS201" s="342">
        <f t="shared" si="626"/>
        <v>0</v>
      </c>
      <c r="KT201" s="342">
        <f t="shared" si="626"/>
        <v>0</v>
      </c>
      <c r="KU201" s="342">
        <f t="shared" si="626"/>
        <v>0</v>
      </c>
      <c r="KV201" s="342">
        <f t="shared" si="626"/>
        <v>0</v>
      </c>
      <c r="KW201" s="342">
        <f t="shared" si="626"/>
        <v>0</v>
      </c>
      <c r="KX201" s="342">
        <f t="shared" si="626"/>
        <v>0</v>
      </c>
      <c r="KY201" s="342">
        <f t="shared" si="626"/>
        <v>0</v>
      </c>
      <c r="KZ201" s="342">
        <f t="shared" si="626"/>
        <v>0</v>
      </c>
      <c r="LA201" s="342">
        <f t="shared" si="626"/>
        <v>0</v>
      </c>
      <c r="LB201" s="342">
        <f t="shared" si="626"/>
        <v>0</v>
      </c>
      <c r="LC201" s="342">
        <f t="shared" si="626"/>
        <v>0</v>
      </c>
      <c r="LD201" s="342">
        <f t="shared" si="626"/>
        <v>0</v>
      </c>
      <c r="LE201" s="342">
        <f t="shared" si="626"/>
        <v>0</v>
      </c>
      <c r="LF201" s="342">
        <f t="shared" si="626"/>
        <v>0</v>
      </c>
      <c r="LG201" s="342">
        <f t="shared" si="626"/>
        <v>0</v>
      </c>
      <c r="LH201" s="342">
        <f t="shared" si="626"/>
        <v>0</v>
      </c>
      <c r="LI201" s="342">
        <f t="shared" si="626"/>
        <v>0</v>
      </c>
      <c r="LJ201" s="342">
        <f t="shared" si="626"/>
        <v>0</v>
      </c>
      <c r="LK201" s="342">
        <f t="shared" si="626"/>
        <v>0</v>
      </c>
      <c r="LL201" s="342">
        <f t="shared" si="626"/>
        <v>0</v>
      </c>
      <c r="LM201" s="342">
        <f t="shared" si="626"/>
        <v>0</v>
      </c>
      <c r="LN201" s="342">
        <f t="shared" si="626"/>
        <v>0</v>
      </c>
      <c r="LO201" s="342">
        <f t="shared" si="626"/>
        <v>0</v>
      </c>
      <c r="LP201" s="342">
        <f t="shared" si="626"/>
        <v>0</v>
      </c>
    </row>
    <row r="202">
      <c r="A202" s="331" t="str">
        <f t="shared" si="575"/>
        <v>03-2025</v>
      </c>
      <c r="B202" s="346">
        <f t="shared" si="581"/>
        <v>237841.6939</v>
      </c>
      <c r="C202" s="346"/>
      <c r="E202" s="342">
        <f t="shared" ref="E202:BP202" si="627">if(or(and($A202-E$186&gt;0,$A202-E$187&lt;=0,month($A202)=month(E$186)),and($A202-E$186&gt;=0,$A202-E$187&lt;=0,month(edate($A202,6))=month(E$186))),E$190,0)</f>
        <v>0</v>
      </c>
      <c r="F202" s="342">
        <f t="shared" si="627"/>
        <v>0</v>
      </c>
      <c r="G202" s="342">
        <f t="shared" si="627"/>
        <v>0</v>
      </c>
      <c r="H202" s="342">
        <f t="shared" si="627"/>
        <v>5603.13611</v>
      </c>
      <c r="I202" s="342">
        <f t="shared" si="627"/>
        <v>5350</v>
      </c>
      <c r="J202" s="342">
        <f t="shared" si="627"/>
        <v>0</v>
      </c>
      <c r="K202" s="342">
        <f t="shared" si="627"/>
        <v>6549.35727</v>
      </c>
      <c r="L202" s="342">
        <f t="shared" si="627"/>
        <v>3925.4562</v>
      </c>
      <c r="M202" s="342">
        <f t="shared" si="627"/>
        <v>5593.35392</v>
      </c>
      <c r="N202" s="342">
        <f t="shared" si="627"/>
        <v>0</v>
      </c>
      <c r="O202" s="342">
        <f t="shared" si="627"/>
        <v>0</v>
      </c>
      <c r="P202" s="342">
        <f t="shared" si="627"/>
        <v>0</v>
      </c>
      <c r="Q202" s="342">
        <f t="shared" si="627"/>
        <v>5838.7836</v>
      </c>
      <c r="R202" s="342">
        <f t="shared" si="627"/>
        <v>9911.380355</v>
      </c>
      <c r="S202" s="342">
        <f t="shared" si="627"/>
        <v>0</v>
      </c>
      <c r="T202" s="342">
        <f t="shared" si="627"/>
        <v>11963.3767</v>
      </c>
      <c r="U202" s="342">
        <f t="shared" si="627"/>
        <v>9633.12861</v>
      </c>
      <c r="V202" s="342">
        <f t="shared" si="627"/>
        <v>0</v>
      </c>
      <c r="W202" s="342">
        <f t="shared" si="627"/>
        <v>8655.033888</v>
      </c>
      <c r="X202" s="342">
        <f t="shared" si="627"/>
        <v>0</v>
      </c>
      <c r="Y202" s="342">
        <f t="shared" si="627"/>
        <v>0</v>
      </c>
      <c r="Z202" s="342">
        <f t="shared" si="627"/>
        <v>0</v>
      </c>
      <c r="AA202" s="342">
        <f t="shared" si="627"/>
        <v>9628.80765</v>
      </c>
      <c r="AB202" s="342">
        <f t="shared" si="627"/>
        <v>0</v>
      </c>
      <c r="AC202" s="342">
        <f t="shared" si="627"/>
        <v>6205.936838</v>
      </c>
      <c r="AD202" s="342">
        <f t="shared" si="627"/>
        <v>8318.29995</v>
      </c>
      <c r="AE202" s="342">
        <f t="shared" si="627"/>
        <v>6439.535258</v>
      </c>
      <c r="AF202" s="342">
        <f t="shared" si="627"/>
        <v>0</v>
      </c>
      <c r="AG202" s="342">
        <f t="shared" si="627"/>
        <v>7258.6275</v>
      </c>
      <c r="AH202" s="342">
        <f t="shared" si="627"/>
        <v>0</v>
      </c>
      <c r="AI202" s="342">
        <f t="shared" si="627"/>
        <v>10641.14589</v>
      </c>
      <c r="AJ202" s="342">
        <f t="shared" si="627"/>
        <v>0</v>
      </c>
      <c r="AK202" s="342">
        <f t="shared" si="627"/>
        <v>0</v>
      </c>
      <c r="AL202" s="342">
        <f t="shared" si="627"/>
        <v>275</v>
      </c>
      <c r="AM202" s="342">
        <f t="shared" si="627"/>
        <v>4982.50623</v>
      </c>
      <c r="AN202" s="342">
        <f t="shared" si="627"/>
        <v>0</v>
      </c>
      <c r="AO202" s="342">
        <f t="shared" si="627"/>
        <v>0</v>
      </c>
      <c r="AP202" s="342">
        <f t="shared" si="627"/>
        <v>9271.35</v>
      </c>
      <c r="AQ202" s="342">
        <f t="shared" si="627"/>
        <v>8358.125</v>
      </c>
      <c r="AR202" s="342">
        <f t="shared" si="627"/>
        <v>0</v>
      </c>
      <c r="AS202" s="342">
        <f t="shared" si="627"/>
        <v>8601.039</v>
      </c>
      <c r="AT202" s="342">
        <f t="shared" si="627"/>
        <v>16276.43473</v>
      </c>
      <c r="AU202" s="342">
        <f t="shared" si="627"/>
        <v>7462.28015</v>
      </c>
      <c r="AV202" s="342">
        <f t="shared" si="627"/>
        <v>0</v>
      </c>
      <c r="AW202" s="342">
        <f t="shared" si="627"/>
        <v>4800</v>
      </c>
      <c r="AX202" s="342">
        <f t="shared" si="627"/>
        <v>0</v>
      </c>
      <c r="AY202" s="342">
        <f t="shared" si="627"/>
        <v>12558.09375</v>
      </c>
      <c r="AZ202" s="342">
        <f t="shared" si="627"/>
        <v>0</v>
      </c>
      <c r="BA202" s="342">
        <f t="shared" si="627"/>
        <v>0</v>
      </c>
      <c r="BB202" s="342">
        <f t="shared" si="627"/>
        <v>9703.8664</v>
      </c>
      <c r="BC202" s="342">
        <f t="shared" si="627"/>
        <v>0</v>
      </c>
      <c r="BD202" s="342">
        <f t="shared" si="627"/>
        <v>13378.4</v>
      </c>
      <c r="BE202" s="342">
        <f t="shared" si="627"/>
        <v>0</v>
      </c>
      <c r="BF202" s="342">
        <f t="shared" si="627"/>
        <v>1557.6541</v>
      </c>
      <c r="BG202" s="342">
        <f t="shared" si="627"/>
        <v>0</v>
      </c>
      <c r="BH202" s="342">
        <f t="shared" si="627"/>
        <v>5158.157425</v>
      </c>
      <c r="BI202" s="342">
        <f t="shared" si="627"/>
        <v>2306.25</v>
      </c>
      <c r="BJ202" s="342">
        <f t="shared" si="627"/>
        <v>7162.4875</v>
      </c>
      <c r="BK202" s="342">
        <f t="shared" si="627"/>
        <v>1312.5</v>
      </c>
      <c r="BL202" s="342">
        <f t="shared" si="627"/>
        <v>1793.1</v>
      </c>
      <c r="BM202" s="342">
        <f t="shared" si="627"/>
        <v>0</v>
      </c>
      <c r="BN202" s="342">
        <f t="shared" si="627"/>
        <v>740.464875</v>
      </c>
      <c r="BO202" s="342">
        <f t="shared" si="627"/>
        <v>0</v>
      </c>
      <c r="BP202" s="342">
        <f t="shared" si="627"/>
        <v>628.625</v>
      </c>
      <c r="BQ202" s="342"/>
      <c r="BR202" s="342">
        <f t="shared" ref="BR202:EC202" si="628">if(or(and($A202-BR$186&gt;0,$A202-BR$187&lt;=0,month($A202)=month(BR$186)),and($A202-BR$186&gt;=0,$A202-BR$187&lt;=0,month(edate($A202,6))=month(BR$186))),BR$190,0)</f>
        <v>0</v>
      </c>
      <c r="BS202" s="342">
        <f t="shared" si="628"/>
        <v>0</v>
      </c>
      <c r="BT202" s="342">
        <f t="shared" si="628"/>
        <v>0</v>
      </c>
      <c r="BU202" s="342">
        <f t="shared" si="628"/>
        <v>0</v>
      </c>
      <c r="BV202" s="342">
        <f t="shared" si="628"/>
        <v>0</v>
      </c>
      <c r="BW202" s="342">
        <f t="shared" si="628"/>
        <v>0</v>
      </c>
      <c r="BX202" s="342">
        <f t="shared" si="628"/>
        <v>0</v>
      </c>
      <c r="BY202" s="342">
        <f t="shared" si="628"/>
        <v>0</v>
      </c>
      <c r="BZ202" s="342">
        <f t="shared" si="628"/>
        <v>0</v>
      </c>
      <c r="CA202" s="342">
        <f t="shared" si="628"/>
        <v>0</v>
      </c>
      <c r="CB202" s="342">
        <f t="shared" si="628"/>
        <v>0</v>
      </c>
      <c r="CC202" s="342">
        <f t="shared" si="628"/>
        <v>0</v>
      </c>
      <c r="CD202" s="342">
        <f t="shared" si="628"/>
        <v>0</v>
      </c>
      <c r="CE202" s="342">
        <f t="shared" si="628"/>
        <v>0</v>
      </c>
      <c r="CF202" s="342">
        <f t="shared" si="628"/>
        <v>0</v>
      </c>
      <c r="CG202" s="342">
        <f t="shared" si="628"/>
        <v>0</v>
      </c>
      <c r="CH202" s="342">
        <f t="shared" si="628"/>
        <v>0</v>
      </c>
      <c r="CI202" s="342">
        <f t="shared" si="628"/>
        <v>0</v>
      </c>
      <c r="CJ202" s="342">
        <f t="shared" si="628"/>
        <v>0</v>
      </c>
      <c r="CK202" s="342">
        <f t="shared" si="628"/>
        <v>0</v>
      </c>
      <c r="CL202" s="342">
        <f t="shared" si="628"/>
        <v>0</v>
      </c>
      <c r="CM202" s="342">
        <f t="shared" si="628"/>
        <v>0</v>
      </c>
      <c r="CN202" s="342">
        <f t="shared" si="628"/>
        <v>0</v>
      </c>
      <c r="CO202" s="342">
        <f t="shared" si="628"/>
        <v>0</v>
      </c>
      <c r="CP202" s="342">
        <f t="shared" si="628"/>
        <v>0</v>
      </c>
      <c r="CQ202" s="342">
        <f t="shared" si="628"/>
        <v>0</v>
      </c>
      <c r="CR202" s="342">
        <f t="shared" si="628"/>
        <v>0</v>
      </c>
      <c r="CS202" s="342">
        <f t="shared" si="628"/>
        <v>0</v>
      </c>
      <c r="CT202" s="342">
        <f t="shared" si="628"/>
        <v>0</v>
      </c>
      <c r="CU202" s="342">
        <f t="shared" si="628"/>
        <v>0</v>
      </c>
      <c r="CV202" s="342">
        <f t="shared" si="628"/>
        <v>0</v>
      </c>
      <c r="CW202" s="342">
        <f t="shared" si="628"/>
        <v>0</v>
      </c>
      <c r="CX202" s="342">
        <f t="shared" si="628"/>
        <v>0</v>
      </c>
      <c r="CY202" s="342">
        <f t="shared" si="628"/>
        <v>0</v>
      </c>
      <c r="CZ202" s="342">
        <f t="shared" si="628"/>
        <v>0</v>
      </c>
      <c r="DA202" s="342">
        <f t="shared" si="628"/>
        <v>0</v>
      </c>
      <c r="DB202" s="342">
        <f t="shared" si="628"/>
        <v>0</v>
      </c>
      <c r="DC202" s="342">
        <f t="shared" si="628"/>
        <v>0</v>
      </c>
      <c r="DD202" s="342">
        <f t="shared" si="628"/>
        <v>0</v>
      </c>
      <c r="DE202" s="342">
        <f t="shared" si="628"/>
        <v>0</v>
      </c>
      <c r="DF202" s="342">
        <f t="shared" si="628"/>
        <v>0</v>
      </c>
      <c r="DG202" s="342">
        <f t="shared" si="628"/>
        <v>0</v>
      </c>
      <c r="DH202" s="342">
        <f t="shared" si="628"/>
        <v>0</v>
      </c>
      <c r="DI202" s="342">
        <f t="shared" si="628"/>
        <v>0</v>
      </c>
      <c r="DJ202" s="342">
        <f t="shared" si="628"/>
        <v>0</v>
      </c>
      <c r="DK202" s="342">
        <f t="shared" si="628"/>
        <v>0</v>
      </c>
      <c r="DL202" s="342">
        <f t="shared" si="628"/>
        <v>0</v>
      </c>
      <c r="DM202" s="342">
        <f t="shared" si="628"/>
        <v>0</v>
      </c>
      <c r="DN202" s="342">
        <f t="shared" si="628"/>
        <v>0</v>
      </c>
      <c r="DO202" s="342">
        <f t="shared" si="628"/>
        <v>0</v>
      </c>
      <c r="DP202" s="342">
        <f t="shared" si="628"/>
        <v>0</v>
      </c>
      <c r="DQ202" s="342">
        <f t="shared" si="628"/>
        <v>0</v>
      </c>
      <c r="DR202" s="342">
        <f t="shared" si="628"/>
        <v>0</v>
      </c>
      <c r="DS202" s="342">
        <f t="shared" si="628"/>
        <v>0</v>
      </c>
      <c r="DT202" s="342">
        <f t="shared" si="628"/>
        <v>0</v>
      </c>
      <c r="DU202" s="342">
        <f t="shared" si="628"/>
        <v>0</v>
      </c>
      <c r="DV202" s="342">
        <f t="shared" si="628"/>
        <v>0</v>
      </c>
      <c r="DW202" s="342">
        <f t="shared" si="628"/>
        <v>0</v>
      </c>
      <c r="DX202" s="342">
        <f t="shared" si="628"/>
        <v>0</v>
      </c>
      <c r="DY202" s="342">
        <f t="shared" si="628"/>
        <v>0</v>
      </c>
      <c r="DZ202" s="342">
        <f t="shared" si="628"/>
        <v>0</v>
      </c>
      <c r="EA202" s="342">
        <f t="shared" si="628"/>
        <v>0</v>
      </c>
      <c r="EB202" s="342">
        <f t="shared" si="628"/>
        <v>0</v>
      </c>
      <c r="EC202" s="342">
        <f t="shared" si="628"/>
        <v>0</v>
      </c>
      <c r="ED202" s="342"/>
      <c r="EE202" s="342">
        <f t="shared" ref="EE202:GP202" si="629">if(or(and($A202-EE$186&gt;0,$A202-EE$187&lt;=0,month($A202)=month(EE$186)),and($A202-EE$186&gt;=0,$A202-EE$187&lt;=0,month(edate($A202,6))=month(EE$186))),EE$190,0)</f>
        <v>0</v>
      </c>
      <c r="EF202" s="342">
        <f t="shared" si="629"/>
        <v>0</v>
      </c>
      <c r="EG202" s="342">
        <f t="shared" si="629"/>
        <v>0</v>
      </c>
      <c r="EH202" s="342">
        <f t="shared" si="629"/>
        <v>0</v>
      </c>
      <c r="EI202" s="342">
        <f t="shared" si="629"/>
        <v>0</v>
      </c>
      <c r="EJ202" s="342">
        <f t="shared" si="629"/>
        <v>0</v>
      </c>
      <c r="EK202" s="342">
        <f t="shared" si="629"/>
        <v>0</v>
      </c>
      <c r="EL202" s="342">
        <f t="shared" si="629"/>
        <v>0</v>
      </c>
      <c r="EM202" s="342">
        <f t="shared" si="629"/>
        <v>0</v>
      </c>
      <c r="EN202" s="342">
        <f t="shared" si="629"/>
        <v>0</v>
      </c>
      <c r="EO202" s="342">
        <f t="shared" si="629"/>
        <v>0</v>
      </c>
      <c r="EP202" s="342">
        <f t="shared" si="629"/>
        <v>0</v>
      </c>
      <c r="EQ202" s="342">
        <f t="shared" si="629"/>
        <v>0</v>
      </c>
      <c r="ER202" s="342">
        <f t="shared" si="629"/>
        <v>0</v>
      </c>
      <c r="ES202" s="342">
        <f t="shared" si="629"/>
        <v>0</v>
      </c>
      <c r="ET202" s="342">
        <f t="shared" si="629"/>
        <v>0</v>
      </c>
      <c r="EU202" s="342">
        <f t="shared" si="629"/>
        <v>0</v>
      </c>
      <c r="EV202" s="342">
        <f t="shared" si="629"/>
        <v>0</v>
      </c>
      <c r="EW202" s="342">
        <f t="shared" si="629"/>
        <v>0</v>
      </c>
      <c r="EX202" s="342">
        <f t="shared" si="629"/>
        <v>0</v>
      </c>
      <c r="EY202" s="342">
        <f t="shared" si="629"/>
        <v>0</v>
      </c>
      <c r="EZ202" s="342">
        <f t="shared" si="629"/>
        <v>0</v>
      </c>
      <c r="FA202" s="342">
        <f t="shared" si="629"/>
        <v>0</v>
      </c>
      <c r="FB202" s="342">
        <f t="shared" si="629"/>
        <v>0</v>
      </c>
      <c r="FC202" s="342">
        <f t="shared" si="629"/>
        <v>0</v>
      </c>
      <c r="FD202" s="342">
        <f t="shared" si="629"/>
        <v>0</v>
      </c>
      <c r="FE202" s="342">
        <f t="shared" si="629"/>
        <v>0</v>
      </c>
      <c r="FF202" s="342">
        <f t="shared" si="629"/>
        <v>0</v>
      </c>
      <c r="FG202" s="342">
        <f t="shared" si="629"/>
        <v>0</v>
      </c>
      <c r="FH202" s="342">
        <f t="shared" si="629"/>
        <v>0</v>
      </c>
      <c r="FI202" s="342">
        <f t="shared" si="629"/>
        <v>0</v>
      </c>
      <c r="FJ202" s="342">
        <f t="shared" si="629"/>
        <v>0</v>
      </c>
      <c r="FK202" s="342">
        <f t="shared" si="629"/>
        <v>0</v>
      </c>
      <c r="FL202" s="342">
        <f t="shared" si="629"/>
        <v>0</v>
      </c>
      <c r="FM202" s="342">
        <f t="shared" si="629"/>
        <v>0</v>
      </c>
      <c r="FN202" s="342">
        <f t="shared" si="629"/>
        <v>0</v>
      </c>
      <c r="FO202" s="342">
        <f t="shared" si="629"/>
        <v>0</v>
      </c>
      <c r="FP202" s="342">
        <f t="shared" si="629"/>
        <v>0</v>
      </c>
      <c r="FQ202" s="342">
        <f t="shared" si="629"/>
        <v>0</v>
      </c>
      <c r="FR202" s="342">
        <f t="shared" si="629"/>
        <v>0</v>
      </c>
      <c r="FS202" s="342">
        <f t="shared" si="629"/>
        <v>0</v>
      </c>
      <c r="FT202" s="342">
        <f t="shared" si="629"/>
        <v>0</v>
      </c>
      <c r="FU202" s="342">
        <f t="shared" si="629"/>
        <v>0</v>
      </c>
      <c r="FV202" s="342">
        <f t="shared" si="629"/>
        <v>0</v>
      </c>
      <c r="FW202" s="342">
        <f t="shared" si="629"/>
        <v>0</v>
      </c>
      <c r="FX202" s="342">
        <f t="shared" si="629"/>
        <v>0</v>
      </c>
      <c r="FY202" s="342">
        <f t="shared" si="629"/>
        <v>0</v>
      </c>
      <c r="FZ202" s="342">
        <f t="shared" si="629"/>
        <v>0</v>
      </c>
      <c r="GA202" s="342">
        <f t="shared" si="629"/>
        <v>0</v>
      </c>
      <c r="GB202" s="342">
        <f t="shared" si="629"/>
        <v>0</v>
      </c>
      <c r="GC202" s="342">
        <f t="shared" si="629"/>
        <v>0</v>
      </c>
      <c r="GD202" s="342">
        <f t="shared" si="629"/>
        <v>0</v>
      </c>
      <c r="GE202" s="342">
        <f t="shared" si="629"/>
        <v>0</v>
      </c>
      <c r="GF202" s="342">
        <f t="shared" si="629"/>
        <v>0</v>
      </c>
      <c r="GG202" s="342">
        <f t="shared" si="629"/>
        <v>0</v>
      </c>
      <c r="GH202" s="342">
        <f t="shared" si="629"/>
        <v>0</v>
      </c>
      <c r="GI202" s="342">
        <f t="shared" si="629"/>
        <v>0</v>
      </c>
      <c r="GJ202" s="342">
        <f t="shared" si="629"/>
        <v>0</v>
      </c>
      <c r="GK202" s="342">
        <f t="shared" si="629"/>
        <v>0</v>
      </c>
      <c r="GL202" s="342">
        <f t="shared" si="629"/>
        <v>0</v>
      </c>
      <c r="GM202" s="342">
        <f t="shared" si="629"/>
        <v>0</v>
      </c>
      <c r="GN202" s="342">
        <f t="shared" si="629"/>
        <v>0</v>
      </c>
      <c r="GO202" s="342">
        <f t="shared" si="629"/>
        <v>0</v>
      </c>
      <c r="GP202" s="342">
        <f t="shared" si="629"/>
        <v>0</v>
      </c>
      <c r="GQ202" s="342"/>
      <c r="GR202" s="342">
        <f t="shared" ref="GR202:JC202" si="630">if(or(and($A202-GR$186&gt;0,$A202-GR$187&lt;=0,month($A202)=month(GR$186)),and($A202-GR$186&gt;=0,$A202-GR$187&lt;=0,month(edate($A202,6))=month(GR$186))),GR$190,0)</f>
        <v>0</v>
      </c>
      <c r="GS202" s="342">
        <f t="shared" si="630"/>
        <v>0</v>
      </c>
      <c r="GT202" s="342">
        <f t="shared" si="630"/>
        <v>0</v>
      </c>
      <c r="GU202" s="342">
        <f t="shared" si="630"/>
        <v>0</v>
      </c>
      <c r="GV202" s="342">
        <f t="shared" si="630"/>
        <v>0</v>
      </c>
      <c r="GW202" s="342">
        <f t="shared" si="630"/>
        <v>0</v>
      </c>
      <c r="GX202" s="342">
        <f t="shared" si="630"/>
        <v>0</v>
      </c>
      <c r="GY202" s="342">
        <f t="shared" si="630"/>
        <v>0</v>
      </c>
      <c r="GZ202" s="342">
        <f t="shared" si="630"/>
        <v>0</v>
      </c>
      <c r="HA202" s="342">
        <f t="shared" si="630"/>
        <v>0</v>
      </c>
      <c r="HB202" s="342">
        <f t="shared" si="630"/>
        <v>0</v>
      </c>
      <c r="HC202" s="342">
        <f t="shared" si="630"/>
        <v>0</v>
      </c>
      <c r="HD202" s="342">
        <f t="shared" si="630"/>
        <v>0</v>
      </c>
      <c r="HE202" s="342">
        <f t="shared" si="630"/>
        <v>0</v>
      </c>
      <c r="HF202" s="342">
        <f t="shared" si="630"/>
        <v>0</v>
      </c>
      <c r="HG202" s="342">
        <f t="shared" si="630"/>
        <v>0</v>
      </c>
      <c r="HH202" s="342">
        <f t="shared" si="630"/>
        <v>0</v>
      </c>
      <c r="HI202" s="342">
        <f t="shared" si="630"/>
        <v>0</v>
      </c>
      <c r="HJ202" s="342">
        <f t="shared" si="630"/>
        <v>0</v>
      </c>
      <c r="HK202" s="342">
        <f t="shared" si="630"/>
        <v>0</v>
      </c>
      <c r="HL202" s="342">
        <f t="shared" si="630"/>
        <v>0</v>
      </c>
      <c r="HM202" s="342">
        <f t="shared" si="630"/>
        <v>0</v>
      </c>
      <c r="HN202" s="342">
        <f t="shared" si="630"/>
        <v>0</v>
      </c>
      <c r="HO202" s="342">
        <f t="shared" si="630"/>
        <v>0</v>
      </c>
      <c r="HP202" s="342">
        <f t="shared" si="630"/>
        <v>0</v>
      </c>
      <c r="HQ202" s="342">
        <f t="shared" si="630"/>
        <v>0</v>
      </c>
      <c r="HR202" s="342">
        <f t="shared" si="630"/>
        <v>0</v>
      </c>
      <c r="HS202" s="342">
        <f t="shared" si="630"/>
        <v>0</v>
      </c>
      <c r="HT202" s="342">
        <f t="shared" si="630"/>
        <v>0</v>
      </c>
      <c r="HU202" s="342">
        <f t="shared" si="630"/>
        <v>0</v>
      </c>
      <c r="HV202" s="342">
        <f t="shared" si="630"/>
        <v>0</v>
      </c>
      <c r="HW202" s="342">
        <f t="shared" si="630"/>
        <v>0</v>
      </c>
      <c r="HX202" s="342">
        <f t="shared" si="630"/>
        <v>0</v>
      </c>
      <c r="HY202" s="342">
        <f t="shared" si="630"/>
        <v>0</v>
      </c>
      <c r="HZ202" s="342">
        <f t="shared" si="630"/>
        <v>0</v>
      </c>
      <c r="IA202" s="342">
        <f t="shared" si="630"/>
        <v>0</v>
      </c>
      <c r="IB202" s="342">
        <f t="shared" si="630"/>
        <v>0</v>
      </c>
      <c r="IC202" s="342">
        <f t="shared" si="630"/>
        <v>0</v>
      </c>
      <c r="ID202" s="342">
        <f t="shared" si="630"/>
        <v>0</v>
      </c>
      <c r="IE202" s="342">
        <f t="shared" si="630"/>
        <v>0</v>
      </c>
      <c r="IF202" s="342">
        <f t="shared" si="630"/>
        <v>0</v>
      </c>
      <c r="IG202" s="342">
        <f t="shared" si="630"/>
        <v>0</v>
      </c>
      <c r="IH202" s="342">
        <f t="shared" si="630"/>
        <v>0</v>
      </c>
      <c r="II202" s="342">
        <f t="shared" si="630"/>
        <v>0</v>
      </c>
      <c r="IJ202" s="342">
        <f t="shared" si="630"/>
        <v>0</v>
      </c>
      <c r="IK202" s="342">
        <f t="shared" si="630"/>
        <v>0</v>
      </c>
      <c r="IL202" s="342">
        <f t="shared" si="630"/>
        <v>0</v>
      </c>
      <c r="IM202" s="342">
        <f t="shared" si="630"/>
        <v>0</v>
      </c>
      <c r="IN202" s="342">
        <f t="shared" si="630"/>
        <v>0</v>
      </c>
      <c r="IO202" s="342">
        <f t="shared" si="630"/>
        <v>0</v>
      </c>
      <c r="IP202" s="342">
        <f t="shared" si="630"/>
        <v>0</v>
      </c>
      <c r="IQ202" s="342">
        <f t="shared" si="630"/>
        <v>0</v>
      </c>
      <c r="IR202" s="342">
        <f t="shared" si="630"/>
        <v>0</v>
      </c>
      <c r="IS202" s="342">
        <f t="shared" si="630"/>
        <v>0</v>
      </c>
      <c r="IT202" s="342">
        <f t="shared" si="630"/>
        <v>0</v>
      </c>
      <c r="IU202" s="342">
        <f t="shared" si="630"/>
        <v>0</v>
      </c>
      <c r="IV202" s="342">
        <f t="shared" si="630"/>
        <v>0</v>
      </c>
      <c r="IW202" s="342">
        <f t="shared" si="630"/>
        <v>0</v>
      </c>
      <c r="IX202" s="342">
        <f t="shared" si="630"/>
        <v>0</v>
      </c>
      <c r="IY202" s="342">
        <f t="shared" si="630"/>
        <v>0</v>
      </c>
      <c r="IZ202" s="342">
        <f t="shared" si="630"/>
        <v>0</v>
      </c>
      <c r="JA202" s="342">
        <f t="shared" si="630"/>
        <v>0</v>
      </c>
      <c r="JB202" s="342">
        <f t="shared" si="630"/>
        <v>0</v>
      </c>
      <c r="JC202" s="342">
        <f t="shared" si="630"/>
        <v>0</v>
      </c>
      <c r="JD202" s="342"/>
      <c r="JE202" s="342">
        <f t="shared" ref="JE202:LP202" si="631">if(or(and($A202-JE$186&gt;0,$A202-JE$187&lt;=0,month($A202)=month(JE$186)),and($A202-JE$186&gt;=0,$A202-JE$187&lt;=0,month(edate($A202,6))=month(JE$186))),JE$190,0)</f>
        <v>0</v>
      </c>
      <c r="JF202" s="342">
        <f t="shared" si="631"/>
        <v>0</v>
      </c>
      <c r="JG202" s="342">
        <f t="shared" si="631"/>
        <v>0</v>
      </c>
      <c r="JH202" s="342">
        <f t="shared" si="631"/>
        <v>0</v>
      </c>
      <c r="JI202" s="342">
        <f t="shared" si="631"/>
        <v>0</v>
      </c>
      <c r="JJ202" s="342">
        <f t="shared" si="631"/>
        <v>0</v>
      </c>
      <c r="JK202" s="342">
        <f t="shared" si="631"/>
        <v>0</v>
      </c>
      <c r="JL202" s="342">
        <f t="shared" si="631"/>
        <v>0</v>
      </c>
      <c r="JM202" s="342">
        <f t="shared" si="631"/>
        <v>0</v>
      </c>
      <c r="JN202" s="342">
        <f t="shared" si="631"/>
        <v>0</v>
      </c>
      <c r="JO202" s="342">
        <f t="shared" si="631"/>
        <v>0</v>
      </c>
      <c r="JP202" s="342">
        <f t="shared" si="631"/>
        <v>0</v>
      </c>
      <c r="JQ202" s="342">
        <f t="shared" si="631"/>
        <v>0</v>
      </c>
      <c r="JR202" s="342">
        <f t="shared" si="631"/>
        <v>0</v>
      </c>
      <c r="JS202" s="342">
        <f t="shared" si="631"/>
        <v>0</v>
      </c>
      <c r="JT202" s="342">
        <f t="shared" si="631"/>
        <v>0</v>
      </c>
      <c r="JU202" s="342">
        <f t="shared" si="631"/>
        <v>0</v>
      </c>
      <c r="JV202" s="342">
        <f t="shared" si="631"/>
        <v>0</v>
      </c>
      <c r="JW202" s="342">
        <f t="shared" si="631"/>
        <v>0</v>
      </c>
      <c r="JX202" s="342">
        <f t="shared" si="631"/>
        <v>0</v>
      </c>
      <c r="JY202" s="342">
        <f t="shared" si="631"/>
        <v>0</v>
      </c>
      <c r="JZ202" s="342">
        <f t="shared" si="631"/>
        <v>0</v>
      </c>
      <c r="KA202" s="342">
        <f t="shared" si="631"/>
        <v>0</v>
      </c>
      <c r="KB202" s="342">
        <f t="shared" si="631"/>
        <v>0</v>
      </c>
      <c r="KC202" s="342">
        <f t="shared" si="631"/>
        <v>0</v>
      </c>
      <c r="KD202" s="342">
        <f t="shared" si="631"/>
        <v>0</v>
      </c>
      <c r="KE202" s="342">
        <f t="shared" si="631"/>
        <v>0</v>
      </c>
      <c r="KF202" s="342">
        <f t="shared" si="631"/>
        <v>0</v>
      </c>
      <c r="KG202" s="342">
        <f t="shared" si="631"/>
        <v>0</v>
      </c>
      <c r="KH202" s="342">
        <f t="shared" si="631"/>
        <v>0</v>
      </c>
      <c r="KI202" s="342">
        <f t="shared" si="631"/>
        <v>0</v>
      </c>
      <c r="KJ202" s="342">
        <f t="shared" si="631"/>
        <v>0</v>
      </c>
      <c r="KK202" s="342">
        <f t="shared" si="631"/>
        <v>0</v>
      </c>
      <c r="KL202" s="342">
        <f t="shared" si="631"/>
        <v>0</v>
      </c>
      <c r="KM202" s="342">
        <f t="shared" si="631"/>
        <v>0</v>
      </c>
      <c r="KN202" s="342">
        <f t="shared" si="631"/>
        <v>0</v>
      </c>
      <c r="KO202" s="342">
        <f t="shared" si="631"/>
        <v>0</v>
      </c>
      <c r="KP202" s="342">
        <f t="shared" si="631"/>
        <v>0</v>
      </c>
      <c r="KQ202" s="342">
        <f t="shared" si="631"/>
        <v>0</v>
      </c>
      <c r="KR202" s="342">
        <f t="shared" si="631"/>
        <v>0</v>
      </c>
      <c r="KS202" s="342">
        <f t="shared" si="631"/>
        <v>0</v>
      </c>
      <c r="KT202" s="342">
        <f t="shared" si="631"/>
        <v>0</v>
      </c>
      <c r="KU202" s="342">
        <f t="shared" si="631"/>
        <v>0</v>
      </c>
      <c r="KV202" s="342">
        <f t="shared" si="631"/>
        <v>0</v>
      </c>
      <c r="KW202" s="342">
        <f t="shared" si="631"/>
        <v>0</v>
      </c>
      <c r="KX202" s="342">
        <f t="shared" si="631"/>
        <v>0</v>
      </c>
      <c r="KY202" s="342">
        <f t="shared" si="631"/>
        <v>0</v>
      </c>
      <c r="KZ202" s="342">
        <f t="shared" si="631"/>
        <v>0</v>
      </c>
      <c r="LA202" s="342">
        <f t="shared" si="631"/>
        <v>0</v>
      </c>
      <c r="LB202" s="342">
        <f t="shared" si="631"/>
        <v>0</v>
      </c>
      <c r="LC202" s="342">
        <f t="shared" si="631"/>
        <v>0</v>
      </c>
      <c r="LD202" s="342">
        <f t="shared" si="631"/>
        <v>0</v>
      </c>
      <c r="LE202" s="342">
        <f t="shared" si="631"/>
        <v>0</v>
      </c>
      <c r="LF202" s="342">
        <f t="shared" si="631"/>
        <v>0</v>
      </c>
      <c r="LG202" s="342">
        <f t="shared" si="631"/>
        <v>0</v>
      </c>
      <c r="LH202" s="342">
        <f t="shared" si="631"/>
        <v>0</v>
      </c>
      <c r="LI202" s="342">
        <f t="shared" si="631"/>
        <v>0</v>
      </c>
      <c r="LJ202" s="342">
        <f t="shared" si="631"/>
        <v>0</v>
      </c>
      <c r="LK202" s="342">
        <f t="shared" si="631"/>
        <v>0</v>
      </c>
      <c r="LL202" s="342">
        <f t="shared" si="631"/>
        <v>0</v>
      </c>
      <c r="LM202" s="342">
        <f t="shared" si="631"/>
        <v>0</v>
      </c>
      <c r="LN202" s="342">
        <f t="shared" si="631"/>
        <v>0</v>
      </c>
      <c r="LO202" s="342">
        <f t="shared" si="631"/>
        <v>0</v>
      </c>
      <c r="LP202" s="342">
        <f t="shared" si="631"/>
        <v>0</v>
      </c>
    </row>
    <row r="203">
      <c r="A203" s="331" t="str">
        <f t="shared" si="575"/>
        <v>06-2025</v>
      </c>
      <c r="B203" s="346">
        <f t="shared" si="581"/>
        <v>181908.706</v>
      </c>
      <c r="C203" s="346"/>
      <c r="E203" s="342">
        <f t="shared" ref="E203:BP203" si="632">if(or(and($A203-E$186&gt;0,$A203-E$187&lt;=0,month($A203)=month(E$186)),and($A203-E$186&gt;=0,$A203-E$187&lt;=0,month(edate($A203,6))=month(E$186))),E$190,0)</f>
        <v>6085.4205</v>
      </c>
      <c r="F203" s="342">
        <f t="shared" si="632"/>
        <v>2604.5913</v>
      </c>
      <c r="G203" s="342">
        <f t="shared" si="632"/>
        <v>4740</v>
      </c>
      <c r="H203" s="342">
        <f t="shared" si="632"/>
        <v>0</v>
      </c>
      <c r="I203" s="342">
        <f t="shared" si="632"/>
        <v>0</v>
      </c>
      <c r="J203" s="342">
        <f t="shared" si="632"/>
        <v>5954.9875</v>
      </c>
      <c r="K203" s="342">
        <f t="shared" si="632"/>
        <v>0</v>
      </c>
      <c r="L203" s="342">
        <f t="shared" si="632"/>
        <v>0</v>
      </c>
      <c r="M203" s="342">
        <f t="shared" si="632"/>
        <v>0</v>
      </c>
      <c r="N203" s="342">
        <f t="shared" si="632"/>
        <v>7812.75495</v>
      </c>
      <c r="O203" s="342">
        <f t="shared" si="632"/>
        <v>5688.688635</v>
      </c>
      <c r="P203" s="342">
        <f t="shared" si="632"/>
        <v>5334.19156</v>
      </c>
      <c r="Q203" s="342">
        <f t="shared" si="632"/>
        <v>0</v>
      </c>
      <c r="R203" s="342">
        <f t="shared" si="632"/>
        <v>0</v>
      </c>
      <c r="S203" s="342">
        <f t="shared" si="632"/>
        <v>10661.63949</v>
      </c>
      <c r="T203" s="342">
        <f t="shared" si="632"/>
        <v>0</v>
      </c>
      <c r="U203" s="342">
        <f t="shared" si="632"/>
        <v>0</v>
      </c>
      <c r="V203" s="342">
        <f t="shared" si="632"/>
        <v>5520.8475</v>
      </c>
      <c r="W203" s="342">
        <f t="shared" si="632"/>
        <v>0</v>
      </c>
      <c r="X203" s="342">
        <f t="shared" si="632"/>
        <v>7309.84635</v>
      </c>
      <c r="Y203" s="342">
        <f t="shared" si="632"/>
        <v>11393.6924</v>
      </c>
      <c r="Z203" s="342">
        <f t="shared" si="632"/>
        <v>70.99625</v>
      </c>
      <c r="AA203" s="342">
        <f t="shared" si="632"/>
        <v>0</v>
      </c>
      <c r="AB203" s="342">
        <f t="shared" si="632"/>
        <v>8275.222958</v>
      </c>
      <c r="AC203" s="342">
        <f t="shared" si="632"/>
        <v>0</v>
      </c>
      <c r="AD203" s="342">
        <f t="shared" si="632"/>
        <v>0</v>
      </c>
      <c r="AE203" s="342">
        <f t="shared" si="632"/>
        <v>0</v>
      </c>
      <c r="AF203" s="342">
        <f t="shared" si="632"/>
        <v>6214.90265</v>
      </c>
      <c r="AG203" s="342">
        <f t="shared" si="632"/>
        <v>0</v>
      </c>
      <c r="AH203" s="342">
        <f t="shared" si="632"/>
        <v>228.5555</v>
      </c>
      <c r="AI203" s="342">
        <f t="shared" si="632"/>
        <v>0</v>
      </c>
      <c r="AJ203" s="342">
        <f t="shared" si="632"/>
        <v>3780</v>
      </c>
      <c r="AK203" s="342">
        <f t="shared" si="632"/>
        <v>15922.28576</v>
      </c>
      <c r="AL203" s="342">
        <f t="shared" si="632"/>
        <v>0</v>
      </c>
      <c r="AM203" s="342">
        <f t="shared" si="632"/>
        <v>0</v>
      </c>
      <c r="AN203" s="342">
        <f t="shared" si="632"/>
        <v>12211.43486</v>
      </c>
      <c r="AO203" s="342">
        <f t="shared" si="632"/>
        <v>8896.907813</v>
      </c>
      <c r="AP203" s="342">
        <f t="shared" si="632"/>
        <v>0</v>
      </c>
      <c r="AQ203" s="342">
        <f t="shared" si="632"/>
        <v>0</v>
      </c>
      <c r="AR203" s="342">
        <f t="shared" si="632"/>
        <v>7542.9351</v>
      </c>
      <c r="AS203" s="342">
        <f t="shared" si="632"/>
        <v>0</v>
      </c>
      <c r="AT203" s="342">
        <f t="shared" si="632"/>
        <v>0</v>
      </c>
      <c r="AU203" s="342">
        <f t="shared" si="632"/>
        <v>0</v>
      </c>
      <c r="AV203" s="342">
        <f t="shared" si="632"/>
        <v>7136.0471</v>
      </c>
      <c r="AW203" s="342">
        <f t="shared" si="632"/>
        <v>0</v>
      </c>
      <c r="AX203" s="342">
        <f t="shared" si="632"/>
        <v>9058.61</v>
      </c>
      <c r="AY203" s="342">
        <f t="shared" si="632"/>
        <v>0</v>
      </c>
      <c r="AZ203" s="342">
        <f t="shared" si="632"/>
        <v>6480</v>
      </c>
      <c r="BA203" s="342">
        <f t="shared" si="632"/>
        <v>5867.9712</v>
      </c>
      <c r="BB203" s="342">
        <f t="shared" si="632"/>
        <v>0</v>
      </c>
      <c r="BC203" s="342">
        <f t="shared" si="632"/>
        <v>4873.17825</v>
      </c>
      <c r="BD203" s="342">
        <f t="shared" si="632"/>
        <v>0</v>
      </c>
      <c r="BE203" s="342">
        <f t="shared" si="632"/>
        <v>4565.5155</v>
      </c>
      <c r="BF203" s="342">
        <f t="shared" si="632"/>
        <v>0</v>
      </c>
      <c r="BG203" s="342">
        <f t="shared" si="632"/>
        <v>900.3978</v>
      </c>
      <c r="BH203" s="342">
        <f t="shared" si="632"/>
        <v>0</v>
      </c>
      <c r="BI203" s="342">
        <f t="shared" si="632"/>
        <v>0</v>
      </c>
      <c r="BJ203" s="342">
        <f t="shared" si="632"/>
        <v>0</v>
      </c>
      <c r="BK203" s="342">
        <f t="shared" si="632"/>
        <v>0</v>
      </c>
      <c r="BL203" s="342">
        <f t="shared" si="632"/>
        <v>0</v>
      </c>
      <c r="BM203" s="342">
        <f t="shared" si="632"/>
        <v>1521.41625</v>
      </c>
      <c r="BN203" s="342">
        <f t="shared" si="632"/>
        <v>0</v>
      </c>
      <c r="BO203" s="342">
        <f t="shared" si="632"/>
        <v>5255.6688</v>
      </c>
      <c r="BP203" s="342">
        <f t="shared" si="632"/>
        <v>0</v>
      </c>
      <c r="BQ203" s="342"/>
      <c r="BR203" s="342">
        <f t="shared" ref="BR203:EC203" si="633">if(or(and($A203-BR$186&gt;0,$A203-BR$187&lt;=0,month($A203)=month(BR$186)),and($A203-BR$186&gt;=0,$A203-BR$187&lt;=0,month(edate($A203,6))=month(BR$186))),BR$190,0)</f>
        <v>0</v>
      </c>
      <c r="BS203" s="342">
        <f t="shared" si="633"/>
        <v>0</v>
      </c>
      <c r="BT203" s="342">
        <f t="shared" si="633"/>
        <v>0</v>
      </c>
      <c r="BU203" s="342">
        <f t="shared" si="633"/>
        <v>0</v>
      </c>
      <c r="BV203" s="342">
        <f t="shared" si="633"/>
        <v>0</v>
      </c>
      <c r="BW203" s="342">
        <f t="shared" si="633"/>
        <v>0</v>
      </c>
      <c r="BX203" s="342">
        <f t="shared" si="633"/>
        <v>0</v>
      </c>
      <c r="BY203" s="342">
        <f t="shared" si="633"/>
        <v>0</v>
      </c>
      <c r="BZ203" s="342">
        <f t="shared" si="633"/>
        <v>0</v>
      </c>
      <c r="CA203" s="342">
        <f t="shared" si="633"/>
        <v>0</v>
      </c>
      <c r="CB203" s="342">
        <f t="shared" si="633"/>
        <v>0</v>
      </c>
      <c r="CC203" s="342">
        <f t="shared" si="633"/>
        <v>0</v>
      </c>
      <c r="CD203" s="342">
        <f t="shared" si="633"/>
        <v>0</v>
      </c>
      <c r="CE203" s="342">
        <f t="shared" si="633"/>
        <v>0</v>
      </c>
      <c r="CF203" s="342">
        <f t="shared" si="633"/>
        <v>0</v>
      </c>
      <c r="CG203" s="342">
        <f t="shared" si="633"/>
        <v>0</v>
      </c>
      <c r="CH203" s="342">
        <f t="shared" si="633"/>
        <v>0</v>
      </c>
      <c r="CI203" s="342">
        <f t="shared" si="633"/>
        <v>0</v>
      </c>
      <c r="CJ203" s="342">
        <f t="shared" si="633"/>
        <v>0</v>
      </c>
      <c r="CK203" s="342">
        <f t="shared" si="633"/>
        <v>0</v>
      </c>
      <c r="CL203" s="342">
        <f t="shared" si="633"/>
        <v>0</v>
      </c>
      <c r="CM203" s="342">
        <f t="shared" si="633"/>
        <v>0</v>
      </c>
      <c r="CN203" s="342">
        <f t="shared" si="633"/>
        <v>0</v>
      </c>
      <c r="CO203" s="342">
        <f t="shared" si="633"/>
        <v>0</v>
      </c>
      <c r="CP203" s="342">
        <f t="shared" si="633"/>
        <v>0</v>
      </c>
      <c r="CQ203" s="342">
        <f t="shared" si="633"/>
        <v>0</v>
      </c>
      <c r="CR203" s="342">
        <f t="shared" si="633"/>
        <v>0</v>
      </c>
      <c r="CS203" s="342">
        <f t="shared" si="633"/>
        <v>0</v>
      </c>
      <c r="CT203" s="342">
        <f t="shared" si="633"/>
        <v>0</v>
      </c>
      <c r="CU203" s="342">
        <f t="shared" si="633"/>
        <v>0</v>
      </c>
      <c r="CV203" s="342">
        <f t="shared" si="633"/>
        <v>0</v>
      </c>
      <c r="CW203" s="342">
        <f t="shared" si="633"/>
        <v>0</v>
      </c>
      <c r="CX203" s="342">
        <f t="shared" si="633"/>
        <v>0</v>
      </c>
      <c r="CY203" s="342">
        <f t="shared" si="633"/>
        <v>0</v>
      </c>
      <c r="CZ203" s="342">
        <f t="shared" si="633"/>
        <v>0</v>
      </c>
      <c r="DA203" s="342">
        <f t="shared" si="633"/>
        <v>0</v>
      </c>
      <c r="DB203" s="342">
        <f t="shared" si="633"/>
        <v>0</v>
      </c>
      <c r="DC203" s="342">
        <f t="shared" si="633"/>
        <v>0</v>
      </c>
      <c r="DD203" s="342">
        <f t="shared" si="633"/>
        <v>0</v>
      </c>
      <c r="DE203" s="342">
        <f t="shared" si="633"/>
        <v>0</v>
      </c>
      <c r="DF203" s="342">
        <f t="shared" si="633"/>
        <v>0</v>
      </c>
      <c r="DG203" s="342">
        <f t="shared" si="633"/>
        <v>0</v>
      </c>
      <c r="DH203" s="342">
        <f t="shared" si="633"/>
        <v>0</v>
      </c>
      <c r="DI203" s="342">
        <f t="shared" si="633"/>
        <v>0</v>
      </c>
      <c r="DJ203" s="342">
        <f t="shared" si="633"/>
        <v>0</v>
      </c>
      <c r="DK203" s="342">
        <f t="shared" si="633"/>
        <v>0</v>
      </c>
      <c r="DL203" s="342">
        <f t="shared" si="633"/>
        <v>0</v>
      </c>
      <c r="DM203" s="342">
        <f t="shared" si="633"/>
        <v>0</v>
      </c>
      <c r="DN203" s="342">
        <f t="shared" si="633"/>
        <v>0</v>
      </c>
      <c r="DO203" s="342">
        <f t="shared" si="633"/>
        <v>0</v>
      </c>
      <c r="DP203" s="342">
        <f t="shared" si="633"/>
        <v>0</v>
      </c>
      <c r="DQ203" s="342">
        <f t="shared" si="633"/>
        <v>0</v>
      </c>
      <c r="DR203" s="342">
        <f t="shared" si="633"/>
        <v>0</v>
      </c>
      <c r="DS203" s="342">
        <f t="shared" si="633"/>
        <v>0</v>
      </c>
      <c r="DT203" s="342">
        <f t="shared" si="633"/>
        <v>0</v>
      </c>
      <c r="DU203" s="342">
        <f t="shared" si="633"/>
        <v>0</v>
      </c>
      <c r="DV203" s="342">
        <f t="shared" si="633"/>
        <v>0</v>
      </c>
      <c r="DW203" s="342">
        <f t="shared" si="633"/>
        <v>0</v>
      </c>
      <c r="DX203" s="342">
        <f t="shared" si="633"/>
        <v>0</v>
      </c>
      <c r="DY203" s="342">
        <f t="shared" si="633"/>
        <v>0</v>
      </c>
      <c r="DZ203" s="342">
        <f t="shared" si="633"/>
        <v>0</v>
      </c>
      <c r="EA203" s="342">
        <f t="shared" si="633"/>
        <v>0</v>
      </c>
      <c r="EB203" s="342">
        <f t="shared" si="633"/>
        <v>0</v>
      </c>
      <c r="EC203" s="342">
        <f t="shared" si="633"/>
        <v>0</v>
      </c>
      <c r="ED203" s="342"/>
      <c r="EE203" s="342">
        <f t="shared" ref="EE203:GP203" si="634">if(or(and($A203-EE$186&gt;0,$A203-EE$187&lt;=0,month($A203)=month(EE$186)),and($A203-EE$186&gt;=0,$A203-EE$187&lt;=0,month(edate($A203,6))=month(EE$186))),EE$190,0)</f>
        <v>0</v>
      </c>
      <c r="EF203" s="342">
        <f t="shared" si="634"/>
        <v>0</v>
      </c>
      <c r="EG203" s="342">
        <f t="shared" si="634"/>
        <v>0</v>
      </c>
      <c r="EH203" s="342">
        <f t="shared" si="634"/>
        <v>0</v>
      </c>
      <c r="EI203" s="342">
        <f t="shared" si="634"/>
        <v>0</v>
      </c>
      <c r="EJ203" s="342">
        <f t="shared" si="634"/>
        <v>0</v>
      </c>
      <c r="EK203" s="342">
        <f t="shared" si="634"/>
        <v>0</v>
      </c>
      <c r="EL203" s="342">
        <f t="shared" si="634"/>
        <v>0</v>
      </c>
      <c r="EM203" s="342">
        <f t="shared" si="634"/>
        <v>0</v>
      </c>
      <c r="EN203" s="342">
        <f t="shared" si="634"/>
        <v>0</v>
      </c>
      <c r="EO203" s="342">
        <f t="shared" si="634"/>
        <v>0</v>
      </c>
      <c r="EP203" s="342">
        <f t="shared" si="634"/>
        <v>0</v>
      </c>
      <c r="EQ203" s="342">
        <f t="shared" si="634"/>
        <v>0</v>
      </c>
      <c r="ER203" s="342">
        <f t="shared" si="634"/>
        <v>0</v>
      </c>
      <c r="ES203" s="342">
        <f t="shared" si="634"/>
        <v>0</v>
      </c>
      <c r="ET203" s="342">
        <f t="shared" si="634"/>
        <v>0</v>
      </c>
      <c r="EU203" s="342">
        <f t="shared" si="634"/>
        <v>0</v>
      </c>
      <c r="EV203" s="342">
        <f t="shared" si="634"/>
        <v>0</v>
      </c>
      <c r="EW203" s="342">
        <f t="shared" si="634"/>
        <v>0</v>
      </c>
      <c r="EX203" s="342">
        <f t="shared" si="634"/>
        <v>0</v>
      </c>
      <c r="EY203" s="342">
        <f t="shared" si="634"/>
        <v>0</v>
      </c>
      <c r="EZ203" s="342">
        <f t="shared" si="634"/>
        <v>0</v>
      </c>
      <c r="FA203" s="342">
        <f t="shared" si="634"/>
        <v>0</v>
      </c>
      <c r="FB203" s="342">
        <f t="shared" si="634"/>
        <v>0</v>
      </c>
      <c r="FC203" s="342">
        <f t="shared" si="634"/>
        <v>0</v>
      </c>
      <c r="FD203" s="342">
        <f t="shared" si="634"/>
        <v>0</v>
      </c>
      <c r="FE203" s="342">
        <f t="shared" si="634"/>
        <v>0</v>
      </c>
      <c r="FF203" s="342">
        <f t="shared" si="634"/>
        <v>0</v>
      </c>
      <c r="FG203" s="342">
        <f t="shared" si="634"/>
        <v>0</v>
      </c>
      <c r="FH203" s="342">
        <f t="shared" si="634"/>
        <v>0</v>
      </c>
      <c r="FI203" s="342">
        <f t="shared" si="634"/>
        <v>0</v>
      </c>
      <c r="FJ203" s="342">
        <f t="shared" si="634"/>
        <v>0</v>
      </c>
      <c r="FK203" s="342">
        <f t="shared" si="634"/>
        <v>0</v>
      </c>
      <c r="FL203" s="342">
        <f t="shared" si="634"/>
        <v>0</v>
      </c>
      <c r="FM203" s="342">
        <f t="shared" si="634"/>
        <v>0</v>
      </c>
      <c r="FN203" s="342">
        <f t="shared" si="634"/>
        <v>0</v>
      </c>
      <c r="FO203" s="342">
        <f t="shared" si="634"/>
        <v>0</v>
      </c>
      <c r="FP203" s="342">
        <f t="shared" si="634"/>
        <v>0</v>
      </c>
      <c r="FQ203" s="342">
        <f t="shared" si="634"/>
        <v>0</v>
      </c>
      <c r="FR203" s="342">
        <f t="shared" si="634"/>
        <v>0</v>
      </c>
      <c r="FS203" s="342">
        <f t="shared" si="634"/>
        <v>0</v>
      </c>
      <c r="FT203" s="342">
        <f t="shared" si="634"/>
        <v>0</v>
      </c>
      <c r="FU203" s="342">
        <f t="shared" si="634"/>
        <v>0</v>
      </c>
      <c r="FV203" s="342">
        <f t="shared" si="634"/>
        <v>0</v>
      </c>
      <c r="FW203" s="342">
        <f t="shared" si="634"/>
        <v>0</v>
      </c>
      <c r="FX203" s="342">
        <f t="shared" si="634"/>
        <v>0</v>
      </c>
      <c r="FY203" s="342">
        <f t="shared" si="634"/>
        <v>0</v>
      </c>
      <c r="FZ203" s="342">
        <f t="shared" si="634"/>
        <v>0</v>
      </c>
      <c r="GA203" s="342">
        <f t="shared" si="634"/>
        <v>0</v>
      </c>
      <c r="GB203" s="342">
        <f t="shared" si="634"/>
        <v>0</v>
      </c>
      <c r="GC203" s="342">
        <f t="shared" si="634"/>
        <v>0</v>
      </c>
      <c r="GD203" s="342">
        <f t="shared" si="634"/>
        <v>0</v>
      </c>
      <c r="GE203" s="342">
        <f t="shared" si="634"/>
        <v>0</v>
      </c>
      <c r="GF203" s="342">
        <f t="shared" si="634"/>
        <v>0</v>
      </c>
      <c r="GG203" s="342">
        <f t="shared" si="634"/>
        <v>0</v>
      </c>
      <c r="GH203" s="342">
        <f t="shared" si="634"/>
        <v>0</v>
      </c>
      <c r="GI203" s="342">
        <f t="shared" si="634"/>
        <v>0</v>
      </c>
      <c r="GJ203" s="342">
        <f t="shared" si="634"/>
        <v>0</v>
      </c>
      <c r="GK203" s="342">
        <f t="shared" si="634"/>
        <v>0</v>
      </c>
      <c r="GL203" s="342">
        <f t="shared" si="634"/>
        <v>0</v>
      </c>
      <c r="GM203" s="342">
        <f t="shared" si="634"/>
        <v>0</v>
      </c>
      <c r="GN203" s="342">
        <f t="shared" si="634"/>
        <v>0</v>
      </c>
      <c r="GO203" s="342">
        <f t="shared" si="634"/>
        <v>0</v>
      </c>
      <c r="GP203" s="342">
        <f t="shared" si="634"/>
        <v>0</v>
      </c>
      <c r="GQ203" s="342"/>
      <c r="GR203" s="342">
        <f t="shared" ref="GR203:JC203" si="635">if(or(and($A203-GR$186&gt;0,$A203-GR$187&lt;=0,month($A203)=month(GR$186)),and($A203-GR$186&gt;=0,$A203-GR$187&lt;=0,month(edate($A203,6))=month(GR$186))),GR$190,0)</f>
        <v>0</v>
      </c>
      <c r="GS203" s="342">
        <f t="shared" si="635"/>
        <v>0</v>
      </c>
      <c r="GT203" s="342">
        <f t="shared" si="635"/>
        <v>0</v>
      </c>
      <c r="GU203" s="342">
        <f t="shared" si="635"/>
        <v>0</v>
      </c>
      <c r="GV203" s="342">
        <f t="shared" si="635"/>
        <v>0</v>
      </c>
      <c r="GW203" s="342">
        <f t="shared" si="635"/>
        <v>0</v>
      </c>
      <c r="GX203" s="342">
        <f t="shared" si="635"/>
        <v>0</v>
      </c>
      <c r="GY203" s="342">
        <f t="shared" si="635"/>
        <v>0</v>
      </c>
      <c r="GZ203" s="342">
        <f t="shared" si="635"/>
        <v>0</v>
      </c>
      <c r="HA203" s="342">
        <f t="shared" si="635"/>
        <v>0</v>
      </c>
      <c r="HB203" s="342">
        <f t="shared" si="635"/>
        <v>0</v>
      </c>
      <c r="HC203" s="342">
        <f t="shared" si="635"/>
        <v>0</v>
      </c>
      <c r="HD203" s="342">
        <f t="shared" si="635"/>
        <v>0</v>
      </c>
      <c r="HE203" s="342">
        <f t="shared" si="635"/>
        <v>0</v>
      </c>
      <c r="HF203" s="342">
        <f t="shared" si="635"/>
        <v>0</v>
      </c>
      <c r="HG203" s="342">
        <f t="shared" si="635"/>
        <v>0</v>
      </c>
      <c r="HH203" s="342">
        <f t="shared" si="635"/>
        <v>0</v>
      </c>
      <c r="HI203" s="342">
        <f t="shared" si="635"/>
        <v>0</v>
      </c>
      <c r="HJ203" s="342">
        <f t="shared" si="635"/>
        <v>0</v>
      </c>
      <c r="HK203" s="342">
        <f t="shared" si="635"/>
        <v>0</v>
      </c>
      <c r="HL203" s="342">
        <f t="shared" si="635"/>
        <v>0</v>
      </c>
      <c r="HM203" s="342">
        <f t="shared" si="635"/>
        <v>0</v>
      </c>
      <c r="HN203" s="342">
        <f t="shared" si="635"/>
        <v>0</v>
      </c>
      <c r="HO203" s="342">
        <f t="shared" si="635"/>
        <v>0</v>
      </c>
      <c r="HP203" s="342">
        <f t="shared" si="635"/>
        <v>0</v>
      </c>
      <c r="HQ203" s="342">
        <f t="shared" si="635"/>
        <v>0</v>
      </c>
      <c r="HR203" s="342">
        <f t="shared" si="635"/>
        <v>0</v>
      </c>
      <c r="HS203" s="342">
        <f t="shared" si="635"/>
        <v>0</v>
      </c>
      <c r="HT203" s="342">
        <f t="shared" si="635"/>
        <v>0</v>
      </c>
      <c r="HU203" s="342">
        <f t="shared" si="635"/>
        <v>0</v>
      </c>
      <c r="HV203" s="342">
        <f t="shared" si="635"/>
        <v>0</v>
      </c>
      <c r="HW203" s="342">
        <f t="shared" si="635"/>
        <v>0</v>
      </c>
      <c r="HX203" s="342">
        <f t="shared" si="635"/>
        <v>0</v>
      </c>
      <c r="HY203" s="342">
        <f t="shared" si="635"/>
        <v>0</v>
      </c>
      <c r="HZ203" s="342">
        <f t="shared" si="635"/>
        <v>0</v>
      </c>
      <c r="IA203" s="342">
        <f t="shared" si="635"/>
        <v>0</v>
      </c>
      <c r="IB203" s="342">
        <f t="shared" si="635"/>
        <v>0</v>
      </c>
      <c r="IC203" s="342">
        <f t="shared" si="635"/>
        <v>0</v>
      </c>
      <c r="ID203" s="342">
        <f t="shared" si="635"/>
        <v>0</v>
      </c>
      <c r="IE203" s="342">
        <f t="shared" si="635"/>
        <v>0</v>
      </c>
      <c r="IF203" s="342">
        <f t="shared" si="635"/>
        <v>0</v>
      </c>
      <c r="IG203" s="342">
        <f t="shared" si="635"/>
        <v>0</v>
      </c>
      <c r="IH203" s="342">
        <f t="shared" si="635"/>
        <v>0</v>
      </c>
      <c r="II203" s="342">
        <f t="shared" si="635"/>
        <v>0</v>
      </c>
      <c r="IJ203" s="342">
        <f t="shared" si="635"/>
        <v>0</v>
      </c>
      <c r="IK203" s="342">
        <f t="shared" si="635"/>
        <v>0</v>
      </c>
      <c r="IL203" s="342">
        <f t="shared" si="635"/>
        <v>0</v>
      </c>
      <c r="IM203" s="342">
        <f t="shared" si="635"/>
        <v>0</v>
      </c>
      <c r="IN203" s="342">
        <f t="shared" si="635"/>
        <v>0</v>
      </c>
      <c r="IO203" s="342">
        <f t="shared" si="635"/>
        <v>0</v>
      </c>
      <c r="IP203" s="342">
        <f t="shared" si="635"/>
        <v>0</v>
      </c>
      <c r="IQ203" s="342">
        <f t="shared" si="635"/>
        <v>0</v>
      </c>
      <c r="IR203" s="342">
        <f t="shared" si="635"/>
        <v>0</v>
      </c>
      <c r="IS203" s="342">
        <f t="shared" si="635"/>
        <v>0</v>
      </c>
      <c r="IT203" s="342">
        <f t="shared" si="635"/>
        <v>0</v>
      </c>
      <c r="IU203" s="342">
        <f t="shared" si="635"/>
        <v>0</v>
      </c>
      <c r="IV203" s="342">
        <f t="shared" si="635"/>
        <v>0</v>
      </c>
      <c r="IW203" s="342">
        <f t="shared" si="635"/>
        <v>0</v>
      </c>
      <c r="IX203" s="342">
        <f t="shared" si="635"/>
        <v>0</v>
      </c>
      <c r="IY203" s="342">
        <f t="shared" si="635"/>
        <v>0</v>
      </c>
      <c r="IZ203" s="342">
        <f t="shared" si="635"/>
        <v>0</v>
      </c>
      <c r="JA203" s="342">
        <f t="shared" si="635"/>
        <v>0</v>
      </c>
      <c r="JB203" s="342">
        <f t="shared" si="635"/>
        <v>0</v>
      </c>
      <c r="JC203" s="342">
        <f t="shared" si="635"/>
        <v>0</v>
      </c>
      <c r="JD203" s="342"/>
      <c r="JE203" s="342">
        <f t="shared" ref="JE203:LP203" si="636">if(or(and($A203-JE$186&gt;0,$A203-JE$187&lt;=0,month($A203)=month(JE$186)),and($A203-JE$186&gt;=0,$A203-JE$187&lt;=0,month(edate($A203,6))=month(JE$186))),JE$190,0)</f>
        <v>0</v>
      </c>
      <c r="JF203" s="342">
        <f t="shared" si="636"/>
        <v>0</v>
      </c>
      <c r="JG203" s="342">
        <f t="shared" si="636"/>
        <v>0</v>
      </c>
      <c r="JH203" s="342">
        <f t="shared" si="636"/>
        <v>0</v>
      </c>
      <c r="JI203" s="342">
        <f t="shared" si="636"/>
        <v>0</v>
      </c>
      <c r="JJ203" s="342">
        <f t="shared" si="636"/>
        <v>0</v>
      </c>
      <c r="JK203" s="342">
        <f t="shared" si="636"/>
        <v>0</v>
      </c>
      <c r="JL203" s="342">
        <f t="shared" si="636"/>
        <v>0</v>
      </c>
      <c r="JM203" s="342">
        <f t="shared" si="636"/>
        <v>0</v>
      </c>
      <c r="JN203" s="342">
        <f t="shared" si="636"/>
        <v>0</v>
      </c>
      <c r="JO203" s="342">
        <f t="shared" si="636"/>
        <v>0</v>
      </c>
      <c r="JP203" s="342">
        <f t="shared" si="636"/>
        <v>0</v>
      </c>
      <c r="JQ203" s="342">
        <f t="shared" si="636"/>
        <v>0</v>
      </c>
      <c r="JR203" s="342">
        <f t="shared" si="636"/>
        <v>0</v>
      </c>
      <c r="JS203" s="342">
        <f t="shared" si="636"/>
        <v>0</v>
      </c>
      <c r="JT203" s="342">
        <f t="shared" si="636"/>
        <v>0</v>
      </c>
      <c r="JU203" s="342">
        <f t="shared" si="636"/>
        <v>0</v>
      </c>
      <c r="JV203" s="342">
        <f t="shared" si="636"/>
        <v>0</v>
      </c>
      <c r="JW203" s="342">
        <f t="shared" si="636"/>
        <v>0</v>
      </c>
      <c r="JX203" s="342">
        <f t="shared" si="636"/>
        <v>0</v>
      </c>
      <c r="JY203" s="342">
        <f t="shared" si="636"/>
        <v>0</v>
      </c>
      <c r="JZ203" s="342">
        <f t="shared" si="636"/>
        <v>0</v>
      </c>
      <c r="KA203" s="342">
        <f t="shared" si="636"/>
        <v>0</v>
      </c>
      <c r="KB203" s="342">
        <f t="shared" si="636"/>
        <v>0</v>
      </c>
      <c r="KC203" s="342">
        <f t="shared" si="636"/>
        <v>0</v>
      </c>
      <c r="KD203" s="342">
        <f t="shared" si="636"/>
        <v>0</v>
      </c>
      <c r="KE203" s="342">
        <f t="shared" si="636"/>
        <v>0</v>
      </c>
      <c r="KF203" s="342">
        <f t="shared" si="636"/>
        <v>0</v>
      </c>
      <c r="KG203" s="342">
        <f t="shared" si="636"/>
        <v>0</v>
      </c>
      <c r="KH203" s="342">
        <f t="shared" si="636"/>
        <v>0</v>
      </c>
      <c r="KI203" s="342">
        <f t="shared" si="636"/>
        <v>0</v>
      </c>
      <c r="KJ203" s="342">
        <f t="shared" si="636"/>
        <v>0</v>
      </c>
      <c r="KK203" s="342">
        <f t="shared" si="636"/>
        <v>0</v>
      </c>
      <c r="KL203" s="342">
        <f t="shared" si="636"/>
        <v>0</v>
      </c>
      <c r="KM203" s="342">
        <f t="shared" si="636"/>
        <v>0</v>
      </c>
      <c r="KN203" s="342">
        <f t="shared" si="636"/>
        <v>0</v>
      </c>
      <c r="KO203" s="342">
        <f t="shared" si="636"/>
        <v>0</v>
      </c>
      <c r="KP203" s="342">
        <f t="shared" si="636"/>
        <v>0</v>
      </c>
      <c r="KQ203" s="342">
        <f t="shared" si="636"/>
        <v>0</v>
      </c>
      <c r="KR203" s="342">
        <f t="shared" si="636"/>
        <v>0</v>
      </c>
      <c r="KS203" s="342">
        <f t="shared" si="636"/>
        <v>0</v>
      </c>
      <c r="KT203" s="342">
        <f t="shared" si="636"/>
        <v>0</v>
      </c>
      <c r="KU203" s="342">
        <f t="shared" si="636"/>
        <v>0</v>
      </c>
      <c r="KV203" s="342">
        <f t="shared" si="636"/>
        <v>0</v>
      </c>
      <c r="KW203" s="342">
        <f t="shared" si="636"/>
        <v>0</v>
      </c>
      <c r="KX203" s="342">
        <f t="shared" si="636"/>
        <v>0</v>
      </c>
      <c r="KY203" s="342">
        <f t="shared" si="636"/>
        <v>0</v>
      </c>
      <c r="KZ203" s="342">
        <f t="shared" si="636"/>
        <v>0</v>
      </c>
      <c r="LA203" s="342">
        <f t="shared" si="636"/>
        <v>0</v>
      </c>
      <c r="LB203" s="342">
        <f t="shared" si="636"/>
        <v>0</v>
      </c>
      <c r="LC203" s="342">
        <f t="shared" si="636"/>
        <v>0</v>
      </c>
      <c r="LD203" s="342">
        <f t="shared" si="636"/>
        <v>0</v>
      </c>
      <c r="LE203" s="342">
        <f t="shared" si="636"/>
        <v>0</v>
      </c>
      <c r="LF203" s="342">
        <f t="shared" si="636"/>
        <v>0</v>
      </c>
      <c r="LG203" s="342">
        <f t="shared" si="636"/>
        <v>0</v>
      </c>
      <c r="LH203" s="342">
        <f t="shared" si="636"/>
        <v>0</v>
      </c>
      <c r="LI203" s="342">
        <f t="shared" si="636"/>
        <v>0</v>
      </c>
      <c r="LJ203" s="342">
        <f t="shared" si="636"/>
        <v>0</v>
      </c>
      <c r="LK203" s="342">
        <f t="shared" si="636"/>
        <v>0</v>
      </c>
      <c r="LL203" s="342">
        <f t="shared" si="636"/>
        <v>0</v>
      </c>
      <c r="LM203" s="342">
        <f t="shared" si="636"/>
        <v>0</v>
      </c>
      <c r="LN203" s="342">
        <f t="shared" si="636"/>
        <v>0</v>
      </c>
      <c r="LO203" s="342">
        <f t="shared" si="636"/>
        <v>0</v>
      </c>
      <c r="LP203" s="342">
        <f t="shared" si="636"/>
        <v>0</v>
      </c>
    </row>
    <row r="204">
      <c r="A204" s="331" t="str">
        <f t="shared" si="575"/>
        <v>09-2025</v>
      </c>
      <c r="B204" s="346">
        <f t="shared" si="581"/>
        <v>237841.6939</v>
      </c>
      <c r="C204" s="346"/>
      <c r="E204" s="342">
        <f t="shared" ref="E204:BP204" si="637">if(or(and($A204-E$186&gt;0,$A204-E$187&lt;=0,month($A204)=month(E$186)),and($A204-E$186&gt;=0,$A204-E$187&lt;=0,month(edate($A204,6))=month(E$186))),E$190,0)</f>
        <v>0</v>
      </c>
      <c r="F204" s="342">
        <f t="shared" si="637"/>
        <v>0</v>
      </c>
      <c r="G204" s="342">
        <f t="shared" si="637"/>
        <v>0</v>
      </c>
      <c r="H204" s="342">
        <f t="shared" si="637"/>
        <v>5603.13611</v>
      </c>
      <c r="I204" s="342">
        <f t="shared" si="637"/>
        <v>5350</v>
      </c>
      <c r="J204" s="342">
        <f t="shared" si="637"/>
        <v>0</v>
      </c>
      <c r="K204" s="342">
        <f t="shared" si="637"/>
        <v>6549.35727</v>
      </c>
      <c r="L204" s="342">
        <f t="shared" si="637"/>
        <v>3925.4562</v>
      </c>
      <c r="M204" s="342">
        <f t="shared" si="637"/>
        <v>5593.35392</v>
      </c>
      <c r="N204" s="342">
        <f t="shared" si="637"/>
        <v>0</v>
      </c>
      <c r="O204" s="342">
        <f t="shared" si="637"/>
        <v>0</v>
      </c>
      <c r="P204" s="342">
        <f t="shared" si="637"/>
        <v>0</v>
      </c>
      <c r="Q204" s="342">
        <f t="shared" si="637"/>
        <v>5838.7836</v>
      </c>
      <c r="R204" s="342">
        <f t="shared" si="637"/>
        <v>9911.380355</v>
      </c>
      <c r="S204" s="342">
        <f t="shared" si="637"/>
        <v>0</v>
      </c>
      <c r="T204" s="342">
        <f t="shared" si="637"/>
        <v>11963.3767</v>
      </c>
      <c r="U204" s="342">
        <f t="shared" si="637"/>
        <v>9633.12861</v>
      </c>
      <c r="V204" s="342">
        <f t="shared" si="637"/>
        <v>0</v>
      </c>
      <c r="W204" s="342">
        <f t="shared" si="637"/>
        <v>8655.033888</v>
      </c>
      <c r="X204" s="342">
        <f t="shared" si="637"/>
        <v>0</v>
      </c>
      <c r="Y204" s="342">
        <f t="shared" si="637"/>
        <v>0</v>
      </c>
      <c r="Z204" s="342">
        <f t="shared" si="637"/>
        <v>0</v>
      </c>
      <c r="AA204" s="342">
        <f t="shared" si="637"/>
        <v>9628.80765</v>
      </c>
      <c r="AB204" s="342">
        <f t="shared" si="637"/>
        <v>0</v>
      </c>
      <c r="AC204" s="342">
        <f t="shared" si="637"/>
        <v>6205.936838</v>
      </c>
      <c r="AD204" s="342">
        <f t="shared" si="637"/>
        <v>8318.29995</v>
      </c>
      <c r="AE204" s="342">
        <f t="shared" si="637"/>
        <v>6439.535258</v>
      </c>
      <c r="AF204" s="342">
        <f t="shared" si="637"/>
        <v>0</v>
      </c>
      <c r="AG204" s="342">
        <f t="shared" si="637"/>
        <v>7258.6275</v>
      </c>
      <c r="AH204" s="342">
        <f t="shared" si="637"/>
        <v>0</v>
      </c>
      <c r="AI204" s="342">
        <f t="shared" si="637"/>
        <v>10641.14589</v>
      </c>
      <c r="AJ204" s="342">
        <f t="shared" si="637"/>
        <v>0</v>
      </c>
      <c r="AK204" s="342">
        <f t="shared" si="637"/>
        <v>0</v>
      </c>
      <c r="AL204" s="342">
        <f t="shared" si="637"/>
        <v>275</v>
      </c>
      <c r="AM204" s="342">
        <f t="shared" si="637"/>
        <v>4982.50623</v>
      </c>
      <c r="AN204" s="342">
        <f t="shared" si="637"/>
        <v>0</v>
      </c>
      <c r="AO204" s="342">
        <f t="shared" si="637"/>
        <v>0</v>
      </c>
      <c r="AP204" s="342">
        <f t="shared" si="637"/>
        <v>9271.35</v>
      </c>
      <c r="AQ204" s="342">
        <f t="shared" si="637"/>
        <v>8358.125</v>
      </c>
      <c r="AR204" s="342">
        <f t="shared" si="637"/>
        <v>0</v>
      </c>
      <c r="AS204" s="342">
        <f t="shared" si="637"/>
        <v>8601.039</v>
      </c>
      <c r="AT204" s="342">
        <f t="shared" si="637"/>
        <v>16276.43473</v>
      </c>
      <c r="AU204" s="342">
        <f t="shared" si="637"/>
        <v>7462.28015</v>
      </c>
      <c r="AV204" s="342">
        <f t="shared" si="637"/>
        <v>0</v>
      </c>
      <c r="AW204" s="342">
        <f t="shared" si="637"/>
        <v>4800</v>
      </c>
      <c r="AX204" s="342">
        <f t="shared" si="637"/>
        <v>0</v>
      </c>
      <c r="AY204" s="342">
        <f t="shared" si="637"/>
        <v>12558.09375</v>
      </c>
      <c r="AZ204" s="342">
        <f t="shared" si="637"/>
        <v>0</v>
      </c>
      <c r="BA204" s="342">
        <f t="shared" si="637"/>
        <v>0</v>
      </c>
      <c r="BB204" s="342">
        <f t="shared" si="637"/>
        <v>9703.8664</v>
      </c>
      <c r="BC204" s="342">
        <f t="shared" si="637"/>
        <v>0</v>
      </c>
      <c r="BD204" s="342">
        <f t="shared" si="637"/>
        <v>13378.4</v>
      </c>
      <c r="BE204" s="342">
        <f t="shared" si="637"/>
        <v>0</v>
      </c>
      <c r="BF204" s="342">
        <f t="shared" si="637"/>
        <v>1557.6541</v>
      </c>
      <c r="BG204" s="342">
        <f t="shared" si="637"/>
        <v>0</v>
      </c>
      <c r="BH204" s="342">
        <f t="shared" si="637"/>
        <v>5158.157425</v>
      </c>
      <c r="BI204" s="342">
        <f t="shared" si="637"/>
        <v>2306.25</v>
      </c>
      <c r="BJ204" s="342">
        <f t="shared" si="637"/>
        <v>7162.4875</v>
      </c>
      <c r="BK204" s="342">
        <f t="shared" si="637"/>
        <v>1312.5</v>
      </c>
      <c r="BL204" s="342">
        <f t="shared" si="637"/>
        <v>1793.1</v>
      </c>
      <c r="BM204" s="342">
        <f t="shared" si="637"/>
        <v>0</v>
      </c>
      <c r="BN204" s="342">
        <f t="shared" si="637"/>
        <v>740.464875</v>
      </c>
      <c r="BO204" s="342">
        <f t="shared" si="637"/>
        <v>0</v>
      </c>
      <c r="BP204" s="342">
        <f t="shared" si="637"/>
        <v>628.625</v>
      </c>
      <c r="BQ204" s="342"/>
      <c r="BR204" s="342">
        <f t="shared" ref="BR204:EC204" si="638">if(or(and($A204-BR$186&gt;0,$A204-BR$187&lt;=0,month($A204)=month(BR$186)),and($A204-BR$186&gt;=0,$A204-BR$187&lt;=0,month(edate($A204,6))=month(BR$186))),BR$190,0)</f>
        <v>0</v>
      </c>
      <c r="BS204" s="342">
        <f t="shared" si="638"/>
        <v>0</v>
      </c>
      <c r="BT204" s="342">
        <f t="shared" si="638"/>
        <v>0</v>
      </c>
      <c r="BU204" s="342">
        <f t="shared" si="638"/>
        <v>0</v>
      </c>
      <c r="BV204" s="342">
        <f t="shared" si="638"/>
        <v>0</v>
      </c>
      <c r="BW204" s="342">
        <f t="shared" si="638"/>
        <v>0</v>
      </c>
      <c r="BX204" s="342">
        <f t="shared" si="638"/>
        <v>0</v>
      </c>
      <c r="BY204" s="342">
        <f t="shared" si="638"/>
        <v>0</v>
      </c>
      <c r="BZ204" s="342">
        <f t="shared" si="638"/>
        <v>0</v>
      </c>
      <c r="CA204" s="342">
        <f t="shared" si="638"/>
        <v>0</v>
      </c>
      <c r="CB204" s="342">
        <f t="shared" si="638"/>
        <v>0</v>
      </c>
      <c r="CC204" s="342">
        <f t="shared" si="638"/>
        <v>0</v>
      </c>
      <c r="CD204" s="342">
        <f t="shared" si="638"/>
        <v>0</v>
      </c>
      <c r="CE204" s="342">
        <f t="shared" si="638"/>
        <v>0</v>
      </c>
      <c r="CF204" s="342">
        <f t="shared" si="638"/>
        <v>0</v>
      </c>
      <c r="CG204" s="342">
        <f t="shared" si="638"/>
        <v>0</v>
      </c>
      <c r="CH204" s="342">
        <f t="shared" si="638"/>
        <v>0</v>
      </c>
      <c r="CI204" s="342">
        <f t="shared" si="638"/>
        <v>0</v>
      </c>
      <c r="CJ204" s="342">
        <f t="shared" si="638"/>
        <v>0</v>
      </c>
      <c r="CK204" s="342">
        <f t="shared" si="638"/>
        <v>0</v>
      </c>
      <c r="CL204" s="342">
        <f t="shared" si="638"/>
        <v>0</v>
      </c>
      <c r="CM204" s="342">
        <f t="shared" si="638"/>
        <v>0</v>
      </c>
      <c r="CN204" s="342">
        <f t="shared" si="638"/>
        <v>0</v>
      </c>
      <c r="CO204" s="342">
        <f t="shared" si="638"/>
        <v>0</v>
      </c>
      <c r="CP204" s="342">
        <f t="shared" si="638"/>
        <v>0</v>
      </c>
      <c r="CQ204" s="342">
        <f t="shared" si="638"/>
        <v>0</v>
      </c>
      <c r="CR204" s="342">
        <f t="shared" si="638"/>
        <v>0</v>
      </c>
      <c r="CS204" s="342">
        <f t="shared" si="638"/>
        <v>0</v>
      </c>
      <c r="CT204" s="342">
        <f t="shared" si="638"/>
        <v>0</v>
      </c>
      <c r="CU204" s="342">
        <f t="shared" si="638"/>
        <v>0</v>
      </c>
      <c r="CV204" s="342">
        <f t="shared" si="638"/>
        <v>0</v>
      </c>
      <c r="CW204" s="342">
        <f t="shared" si="638"/>
        <v>0</v>
      </c>
      <c r="CX204" s="342">
        <f t="shared" si="638"/>
        <v>0</v>
      </c>
      <c r="CY204" s="342">
        <f t="shared" si="638"/>
        <v>0</v>
      </c>
      <c r="CZ204" s="342">
        <f t="shared" si="638"/>
        <v>0</v>
      </c>
      <c r="DA204" s="342">
        <f t="shared" si="638"/>
        <v>0</v>
      </c>
      <c r="DB204" s="342">
        <f t="shared" si="638"/>
        <v>0</v>
      </c>
      <c r="DC204" s="342">
        <f t="shared" si="638"/>
        <v>0</v>
      </c>
      <c r="DD204" s="342">
        <f t="shared" si="638"/>
        <v>0</v>
      </c>
      <c r="DE204" s="342">
        <f t="shared" si="638"/>
        <v>0</v>
      </c>
      <c r="DF204" s="342">
        <f t="shared" si="638"/>
        <v>0</v>
      </c>
      <c r="DG204" s="342">
        <f t="shared" si="638"/>
        <v>0</v>
      </c>
      <c r="DH204" s="342">
        <f t="shared" si="638"/>
        <v>0</v>
      </c>
      <c r="DI204" s="342">
        <f t="shared" si="638"/>
        <v>0</v>
      </c>
      <c r="DJ204" s="342">
        <f t="shared" si="638"/>
        <v>0</v>
      </c>
      <c r="DK204" s="342">
        <f t="shared" si="638"/>
        <v>0</v>
      </c>
      <c r="DL204" s="342">
        <f t="shared" si="638"/>
        <v>0</v>
      </c>
      <c r="DM204" s="342">
        <f t="shared" si="638"/>
        <v>0</v>
      </c>
      <c r="DN204" s="342">
        <f t="shared" si="638"/>
        <v>0</v>
      </c>
      <c r="DO204" s="342">
        <f t="shared" si="638"/>
        <v>0</v>
      </c>
      <c r="DP204" s="342">
        <f t="shared" si="638"/>
        <v>0</v>
      </c>
      <c r="DQ204" s="342">
        <f t="shared" si="638"/>
        <v>0</v>
      </c>
      <c r="DR204" s="342">
        <f t="shared" si="638"/>
        <v>0</v>
      </c>
      <c r="DS204" s="342">
        <f t="shared" si="638"/>
        <v>0</v>
      </c>
      <c r="DT204" s="342">
        <f t="shared" si="638"/>
        <v>0</v>
      </c>
      <c r="DU204" s="342">
        <f t="shared" si="638"/>
        <v>0</v>
      </c>
      <c r="DV204" s="342">
        <f t="shared" si="638"/>
        <v>0</v>
      </c>
      <c r="DW204" s="342">
        <f t="shared" si="638"/>
        <v>0</v>
      </c>
      <c r="DX204" s="342">
        <f t="shared" si="638"/>
        <v>0</v>
      </c>
      <c r="DY204" s="342">
        <f t="shared" si="638"/>
        <v>0</v>
      </c>
      <c r="DZ204" s="342">
        <f t="shared" si="638"/>
        <v>0</v>
      </c>
      <c r="EA204" s="342">
        <f t="shared" si="638"/>
        <v>0</v>
      </c>
      <c r="EB204" s="342">
        <f t="shared" si="638"/>
        <v>0</v>
      </c>
      <c r="EC204" s="342">
        <f t="shared" si="638"/>
        <v>0</v>
      </c>
      <c r="ED204" s="342"/>
      <c r="EE204" s="342">
        <f t="shared" ref="EE204:GP204" si="639">if(or(and($A204-EE$186&gt;0,$A204-EE$187&lt;=0,month($A204)=month(EE$186)),and($A204-EE$186&gt;=0,$A204-EE$187&lt;=0,month(edate($A204,6))=month(EE$186))),EE$190,0)</f>
        <v>0</v>
      </c>
      <c r="EF204" s="342">
        <f t="shared" si="639"/>
        <v>0</v>
      </c>
      <c r="EG204" s="342">
        <f t="shared" si="639"/>
        <v>0</v>
      </c>
      <c r="EH204" s="342">
        <f t="shared" si="639"/>
        <v>0</v>
      </c>
      <c r="EI204" s="342">
        <f t="shared" si="639"/>
        <v>0</v>
      </c>
      <c r="EJ204" s="342">
        <f t="shared" si="639"/>
        <v>0</v>
      </c>
      <c r="EK204" s="342">
        <f t="shared" si="639"/>
        <v>0</v>
      </c>
      <c r="EL204" s="342">
        <f t="shared" si="639"/>
        <v>0</v>
      </c>
      <c r="EM204" s="342">
        <f t="shared" si="639"/>
        <v>0</v>
      </c>
      <c r="EN204" s="342">
        <f t="shared" si="639"/>
        <v>0</v>
      </c>
      <c r="EO204" s="342">
        <f t="shared" si="639"/>
        <v>0</v>
      </c>
      <c r="EP204" s="342">
        <f t="shared" si="639"/>
        <v>0</v>
      </c>
      <c r="EQ204" s="342">
        <f t="shared" si="639"/>
        <v>0</v>
      </c>
      <c r="ER204" s="342">
        <f t="shared" si="639"/>
        <v>0</v>
      </c>
      <c r="ES204" s="342">
        <f t="shared" si="639"/>
        <v>0</v>
      </c>
      <c r="ET204" s="342">
        <f t="shared" si="639"/>
        <v>0</v>
      </c>
      <c r="EU204" s="342">
        <f t="shared" si="639"/>
        <v>0</v>
      </c>
      <c r="EV204" s="342">
        <f t="shared" si="639"/>
        <v>0</v>
      </c>
      <c r="EW204" s="342">
        <f t="shared" si="639"/>
        <v>0</v>
      </c>
      <c r="EX204" s="342">
        <f t="shared" si="639"/>
        <v>0</v>
      </c>
      <c r="EY204" s="342">
        <f t="shared" si="639"/>
        <v>0</v>
      </c>
      <c r="EZ204" s="342">
        <f t="shared" si="639"/>
        <v>0</v>
      </c>
      <c r="FA204" s="342">
        <f t="shared" si="639"/>
        <v>0</v>
      </c>
      <c r="FB204" s="342">
        <f t="shared" si="639"/>
        <v>0</v>
      </c>
      <c r="FC204" s="342">
        <f t="shared" si="639"/>
        <v>0</v>
      </c>
      <c r="FD204" s="342">
        <f t="shared" si="639"/>
        <v>0</v>
      </c>
      <c r="FE204" s="342">
        <f t="shared" si="639"/>
        <v>0</v>
      </c>
      <c r="FF204" s="342">
        <f t="shared" si="639"/>
        <v>0</v>
      </c>
      <c r="FG204" s="342">
        <f t="shared" si="639"/>
        <v>0</v>
      </c>
      <c r="FH204" s="342">
        <f t="shared" si="639"/>
        <v>0</v>
      </c>
      <c r="FI204" s="342">
        <f t="shared" si="639"/>
        <v>0</v>
      </c>
      <c r="FJ204" s="342">
        <f t="shared" si="639"/>
        <v>0</v>
      </c>
      <c r="FK204" s="342">
        <f t="shared" si="639"/>
        <v>0</v>
      </c>
      <c r="FL204" s="342">
        <f t="shared" si="639"/>
        <v>0</v>
      </c>
      <c r="FM204" s="342">
        <f t="shared" si="639"/>
        <v>0</v>
      </c>
      <c r="FN204" s="342">
        <f t="shared" si="639"/>
        <v>0</v>
      </c>
      <c r="FO204" s="342">
        <f t="shared" si="639"/>
        <v>0</v>
      </c>
      <c r="FP204" s="342">
        <f t="shared" si="639"/>
        <v>0</v>
      </c>
      <c r="FQ204" s="342">
        <f t="shared" si="639"/>
        <v>0</v>
      </c>
      <c r="FR204" s="342">
        <f t="shared" si="639"/>
        <v>0</v>
      </c>
      <c r="FS204" s="342">
        <f t="shared" si="639"/>
        <v>0</v>
      </c>
      <c r="FT204" s="342">
        <f t="shared" si="639"/>
        <v>0</v>
      </c>
      <c r="FU204" s="342">
        <f t="shared" si="639"/>
        <v>0</v>
      </c>
      <c r="FV204" s="342">
        <f t="shared" si="639"/>
        <v>0</v>
      </c>
      <c r="FW204" s="342">
        <f t="shared" si="639"/>
        <v>0</v>
      </c>
      <c r="FX204" s="342">
        <f t="shared" si="639"/>
        <v>0</v>
      </c>
      <c r="FY204" s="342">
        <f t="shared" si="639"/>
        <v>0</v>
      </c>
      <c r="FZ204" s="342">
        <f t="shared" si="639"/>
        <v>0</v>
      </c>
      <c r="GA204" s="342">
        <f t="shared" si="639"/>
        <v>0</v>
      </c>
      <c r="GB204" s="342">
        <f t="shared" si="639"/>
        <v>0</v>
      </c>
      <c r="GC204" s="342">
        <f t="shared" si="639"/>
        <v>0</v>
      </c>
      <c r="GD204" s="342">
        <f t="shared" si="639"/>
        <v>0</v>
      </c>
      <c r="GE204" s="342">
        <f t="shared" si="639"/>
        <v>0</v>
      </c>
      <c r="GF204" s="342">
        <f t="shared" si="639"/>
        <v>0</v>
      </c>
      <c r="GG204" s="342">
        <f t="shared" si="639"/>
        <v>0</v>
      </c>
      <c r="GH204" s="342">
        <f t="shared" si="639"/>
        <v>0</v>
      </c>
      <c r="GI204" s="342">
        <f t="shared" si="639"/>
        <v>0</v>
      </c>
      <c r="GJ204" s="342">
        <f t="shared" si="639"/>
        <v>0</v>
      </c>
      <c r="GK204" s="342">
        <f t="shared" si="639"/>
        <v>0</v>
      </c>
      <c r="GL204" s="342">
        <f t="shared" si="639"/>
        <v>0</v>
      </c>
      <c r="GM204" s="342">
        <f t="shared" si="639"/>
        <v>0</v>
      </c>
      <c r="GN204" s="342">
        <f t="shared" si="639"/>
        <v>0</v>
      </c>
      <c r="GO204" s="342">
        <f t="shared" si="639"/>
        <v>0</v>
      </c>
      <c r="GP204" s="342">
        <f t="shared" si="639"/>
        <v>0</v>
      </c>
      <c r="GQ204" s="342"/>
      <c r="GR204" s="342">
        <f t="shared" ref="GR204:JC204" si="640">if(or(and($A204-GR$186&gt;0,$A204-GR$187&lt;=0,month($A204)=month(GR$186)),and($A204-GR$186&gt;=0,$A204-GR$187&lt;=0,month(edate($A204,6))=month(GR$186))),GR$190,0)</f>
        <v>0</v>
      </c>
      <c r="GS204" s="342">
        <f t="shared" si="640"/>
        <v>0</v>
      </c>
      <c r="GT204" s="342">
        <f t="shared" si="640"/>
        <v>0</v>
      </c>
      <c r="GU204" s="342">
        <f t="shared" si="640"/>
        <v>0</v>
      </c>
      <c r="GV204" s="342">
        <f t="shared" si="640"/>
        <v>0</v>
      </c>
      <c r="GW204" s="342">
        <f t="shared" si="640"/>
        <v>0</v>
      </c>
      <c r="GX204" s="342">
        <f t="shared" si="640"/>
        <v>0</v>
      </c>
      <c r="GY204" s="342">
        <f t="shared" si="640"/>
        <v>0</v>
      </c>
      <c r="GZ204" s="342">
        <f t="shared" si="640"/>
        <v>0</v>
      </c>
      <c r="HA204" s="342">
        <f t="shared" si="640"/>
        <v>0</v>
      </c>
      <c r="HB204" s="342">
        <f t="shared" si="640"/>
        <v>0</v>
      </c>
      <c r="HC204" s="342">
        <f t="shared" si="640"/>
        <v>0</v>
      </c>
      <c r="HD204" s="342">
        <f t="shared" si="640"/>
        <v>0</v>
      </c>
      <c r="HE204" s="342">
        <f t="shared" si="640"/>
        <v>0</v>
      </c>
      <c r="HF204" s="342">
        <f t="shared" si="640"/>
        <v>0</v>
      </c>
      <c r="HG204" s="342">
        <f t="shared" si="640"/>
        <v>0</v>
      </c>
      <c r="HH204" s="342">
        <f t="shared" si="640"/>
        <v>0</v>
      </c>
      <c r="HI204" s="342">
        <f t="shared" si="640"/>
        <v>0</v>
      </c>
      <c r="HJ204" s="342">
        <f t="shared" si="640"/>
        <v>0</v>
      </c>
      <c r="HK204" s="342">
        <f t="shared" si="640"/>
        <v>0</v>
      </c>
      <c r="HL204" s="342">
        <f t="shared" si="640"/>
        <v>0</v>
      </c>
      <c r="HM204" s="342">
        <f t="shared" si="640"/>
        <v>0</v>
      </c>
      <c r="HN204" s="342">
        <f t="shared" si="640"/>
        <v>0</v>
      </c>
      <c r="HO204" s="342">
        <f t="shared" si="640"/>
        <v>0</v>
      </c>
      <c r="HP204" s="342">
        <f t="shared" si="640"/>
        <v>0</v>
      </c>
      <c r="HQ204" s="342">
        <f t="shared" si="640"/>
        <v>0</v>
      </c>
      <c r="HR204" s="342">
        <f t="shared" si="640"/>
        <v>0</v>
      </c>
      <c r="HS204" s="342">
        <f t="shared" si="640"/>
        <v>0</v>
      </c>
      <c r="HT204" s="342">
        <f t="shared" si="640"/>
        <v>0</v>
      </c>
      <c r="HU204" s="342">
        <f t="shared" si="640"/>
        <v>0</v>
      </c>
      <c r="HV204" s="342">
        <f t="shared" si="640"/>
        <v>0</v>
      </c>
      <c r="HW204" s="342">
        <f t="shared" si="640"/>
        <v>0</v>
      </c>
      <c r="HX204" s="342">
        <f t="shared" si="640"/>
        <v>0</v>
      </c>
      <c r="HY204" s="342">
        <f t="shared" si="640"/>
        <v>0</v>
      </c>
      <c r="HZ204" s="342">
        <f t="shared" si="640"/>
        <v>0</v>
      </c>
      <c r="IA204" s="342">
        <f t="shared" si="640"/>
        <v>0</v>
      </c>
      <c r="IB204" s="342">
        <f t="shared" si="640"/>
        <v>0</v>
      </c>
      <c r="IC204" s="342">
        <f t="shared" si="640"/>
        <v>0</v>
      </c>
      <c r="ID204" s="342">
        <f t="shared" si="640"/>
        <v>0</v>
      </c>
      <c r="IE204" s="342">
        <f t="shared" si="640"/>
        <v>0</v>
      </c>
      <c r="IF204" s="342">
        <f t="shared" si="640"/>
        <v>0</v>
      </c>
      <c r="IG204" s="342">
        <f t="shared" si="640"/>
        <v>0</v>
      </c>
      <c r="IH204" s="342">
        <f t="shared" si="640"/>
        <v>0</v>
      </c>
      <c r="II204" s="342">
        <f t="shared" si="640"/>
        <v>0</v>
      </c>
      <c r="IJ204" s="342">
        <f t="shared" si="640"/>
        <v>0</v>
      </c>
      <c r="IK204" s="342">
        <f t="shared" si="640"/>
        <v>0</v>
      </c>
      <c r="IL204" s="342">
        <f t="shared" si="640"/>
        <v>0</v>
      </c>
      <c r="IM204" s="342">
        <f t="shared" si="640"/>
        <v>0</v>
      </c>
      <c r="IN204" s="342">
        <f t="shared" si="640"/>
        <v>0</v>
      </c>
      <c r="IO204" s="342">
        <f t="shared" si="640"/>
        <v>0</v>
      </c>
      <c r="IP204" s="342">
        <f t="shared" si="640"/>
        <v>0</v>
      </c>
      <c r="IQ204" s="342">
        <f t="shared" si="640"/>
        <v>0</v>
      </c>
      <c r="IR204" s="342">
        <f t="shared" si="640"/>
        <v>0</v>
      </c>
      <c r="IS204" s="342">
        <f t="shared" si="640"/>
        <v>0</v>
      </c>
      <c r="IT204" s="342">
        <f t="shared" si="640"/>
        <v>0</v>
      </c>
      <c r="IU204" s="342">
        <f t="shared" si="640"/>
        <v>0</v>
      </c>
      <c r="IV204" s="342">
        <f t="shared" si="640"/>
        <v>0</v>
      </c>
      <c r="IW204" s="342">
        <f t="shared" si="640"/>
        <v>0</v>
      </c>
      <c r="IX204" s="342">
        <f t="shared" si="640"/>
        <v>0</v>
      </c>
      <c r="IY204" s="342">
        <f t="shared" si="640"/>
        <v>0</v>
      </c>
      <c r="IZ204" s="342">
        <f t="shared" si="640"/>
        <v>0</v>
      </c>
      <c r="JA204" s="342">
        <f t="shared" si="640"/>
        <v>0</v>
      </c>
      <c r="JB204" s="342">
        <f t="shared" si="640"/>
        <v>0</v>
      </c>
      <c r="JC204" s="342">
        <f t="shared" si="640"/>
        <v>0</v>
      </c>
      <c r="JD204" s="342"/>
      <c r="JE204" s="342">
        <f t="shared" ref="JE204:LP204" si="641">if(or(and($A204-JE$186&gt;0,$A204-JE$187&lt;=0,month($A204)=month(JE$186)),and($A204-JE$186&gt;=0,$A204-JE$187&lt;=0,month(edate($A204,6))=month(JE$186))),JE$190,0)</f>
        <v>0</v>
      </c>
      <c r="JF204" s="342">
        <f t="shared" si="641"/>
        <v>0</v>
      </c>
      <c r="JG204" s="342">
        <f t="shared" si="641"/>
        <v>0</v>
      </c>
      <c r="JH204" s="342">
        <f t="shared" si="641"/>
        <v>0</v>
      </c>
      <c r="JI204" s="342">
        <f t="shared" si="641"/>
        <v>0</v>
      </c>
      <c r="JJ204" s="342">
        <f t="shared" si="641"/>
        <v>0</v>
      </c>
      <c r="JK204" s="342">
        <f t="shared" si="641"/>
        <v>0</v>
      </c>
      <c r="JL204" s="342">
        <f t="shared" si="641"/>
        <v>0</v>
      </c>
      <c r="JM204" s="342">
        <f t="shared" si="641"/>
        <v>0</v>
      </c>
      <c r="JN204" s="342">
        <f t="shared" si="641"/>
        <v>0</v>
      </c>
      <c r="JO204" s="342">
        <f t="shared" si="641"/>
        <v>0</v>
      </c>
      <c r="JP204" s="342">
        <f t="shared" si="641"/>
        <v>0</v>
      </c>
      <c r="JQ204" s="342">
        <f t="shared" si="641"/>
        <v>0</v>
      </c>
      <c r="JR204" s="342">
        <f t="shared" si="641"/>
        <v>0</v>
      </c>
      <c r="JS204" s="342">
        <f t="shared" si="641"/>
        <v>0</v>
      </c>
      <c r="JT204" s="342">
        <f t="shared" si="641"/>
        <v>0</v>
      </c>
      <c r="JU204" s="342">
        <f t="shared" si="641"/>
        <v>0</v>
      </c>
      <c r="JV204" s="342">
        <f t="shared" si="641"/>
        <v>0</v>
      </c>
      <c r="JW204" s="342">
        <f t="shared" si="641"/>
        <v>0</v>
      </c>
      <c r="JX204" s="342">
        <f t="shared" si="641"/>
        <v>0</v>
      </c>
      <c r="JY204" s="342">
        <f t="shared" si="641"/>
        <v>0</v>
      </c>
      <c r="JZ204" s="342">
        <f t="shared" si="641"/>
        <v>0</v>
      </c>
      <c r="KA204" s="342">
        <f t="shared" si="641"/>
        <v>0</v>
      </c>
      <c r="KB204" s="342">
        <f t="shared" si="641"/>
        <v>0</v>
      </c>
      <c r="KC204" s="342">
        <f t="shared" si="641"/>
        <v>0</v>
      </c>
      <c r="KD204" s="342">
        <f t="shared" si="641"/>
        <v>0</v>
      </c>
      <c r="KE204" s="342">
        <f t="shared" si="641"/>
        <v>0</v>
      </c>
      <c r="KF204" s="342">
        <f t="shared" si="641"/>
        <v>0</v>
      </c>
      <c r="KG204" s="342">
        <f t="shared" si="641"/>
        <v>0</v>
      </c>
      <c r="KH204" s="342">
        <f t="shared" si="641"/>
        <v>0</v>
      </c>
      <c r="KI204" s="342">
        <f t="shared" si="641"/>
        <v>0</v>
      </c>
      <c r="KJ204" s="342">
        <f t="shared" si="641"/>
        <v>0</v>
      </c>
      <c r="KK204" s="342">
        <f t="shared" si="641"/>
        <v>0</v>
      </c>
      <c r="KL204" s="342">
        <f t="shared" si="641"/>
        <v>0</v>
      </c>
      <c r="KM204" s="342">
        <f t="shared" si="641"/>
        <v>0</v>
      </c>
      <c r="KN204" s="342">
        <f t="shared" si="641"/>
        <v>0</v>
      </c>
      <c r="KO204" s="342">
        <f t="shared" si="641"/>
        <v>0</v>
      </c>
      <c r="KP204" s="342">
        <f t="shared" si="641"/>
        <v>0</v>
      </c>
      <c r="KQ204" s="342">
        <f t="shared" si="641"/>
        <v>0</v>
      </c>
      <c r="KR204" s="342">
        <f t="shared" si="641"/>
        <v>0</v>
      </c>
      <c r="KS204" s="342">
        <f t="shared" si="641"/>
        <v>0</v>
      </c>
      <c r="KT204" s="342">
        <f t="shared" si="641"/>
        <v>0</v>
      </c>
      <c r="KU204" s="342">
        <f t="shared" si="641"/>
        <v>0</v>
      </c>
      <c r="KV204" s="342">
        <f t="shared" si="641"/>
        <v>0</v>
      </c>
      <c r="KW204" s="342">
        <f t="shared" si="641"/>
        <v>0</v>
      </c>
      <c r="KX204" s="342">
        <f t="shared" si="641"/>
        <v>0</v>
      </c>
      <c r="KY204" s="342">
        <f t="shared" si="641"/>
        <v>0</v>
      </c>
      <c r="KZ204" s="342">
        <f t="shared" si="641"/>
        <v>0</v>
      </c>
      <c r="LA204" s="342">
        <f t="shared" si="641"/>
        <v>0</v>
      </c>
      <c r="LB204" s="342">
        <f t="shared" si="641"/>
        <v>0</v>
      </c>
      <c r="LC204" s="342">
        <f t="shared" si="641"/>
        <v>0</v>
      </c>
      <c r="LD204" s="342">
        <f t="shared" si="641"/>
        <v>0</v>
      </c>
      <c r="LE204" s="342">
        <f t="shared" si="641"/>
        <v>0</v>
      </c>
      <c r="LF204" s="342">
        <f t="shared" si="641"/>
        <v>0</v>
      </c>
      <c r="LG204" s="342">
        <f t="shared" si="641"/>
        <v>0</v>
      </c>
      <c r="LH204" s="342">
        <f t="shared" si="641"/>
        <v>0</v>
      </c>
      <c r="LI204" s="342">
        <f t="shared" si="641"/>
        <v>0</v>
      </c>
      <c r="LJ204" s="342">
        <f t="shared" si="641"/>
        <v>0</v>
      </c>
      <c r="LK204" s="342">
        <f t="shared" si="641"/>
        <v>0</v>
      </c>
      <c r="LL204" s="342">
        <f t="shared" si="641"/>
        <v>0</v>
      </c>
      <c r="LM204" s="342">
        <f t="shared" si="641"/>
        <v>0</v>
      </c>
      <c r="LN204" s="342">
        <f t="shared" si="641"/>
        <v>0</v>
      </c>
      <c r="LO204" s="342">
        <f t="shared" si="641"/>
        <v>0</v>
      </c>
      <c r="LP204" s="342">
        <f t="shared" si="641"/>
        <v>0</v>
      </c>
    </row>
    <row r="205">
      <c r="A205" s="331" t="str">
        <f t="shared" si="575"/>
        <v>12-2025</v>
      </c>
      <c r="B205" s="346">
        <f t="shared" si="581"/>
        <v>181908.706</v>
      </c>
      <c r="C205" s="346"/>
      <c r="E205" s="342">
        <f t="shared" ref="E205:BP205" si="642">if(or(and($A205-E$186&gt;0,$A205-E$187&lt;=0,month($A205)=month(E$186)),and($A205-E$186&gt;=0,$A205-E$187&lt;=0,month(edate($A205,6))=month(E$186))),E$190,0)</f>
        <v>6085.4205</v>
      </c>
      <c r="F205" s="342">
        <f t="shared" si="642"/>
        <v>2604.5913</v>
      </c>
      <c r="G205" s="342">
        <f t="shared" si="642"/>
        <v>4740</v>
      </c>
      <c r="H205" s="342">
        <f t="shared" si="642"/>
        <v>0</v>
      </c>
      <c r="I205" s="342">
        <f t="shared" si="642"/>
        <v>0</v>
      </c>
      <c r="J205" s="342">
        <f t="shared" si="642"/>
        <v>5954.9875</v>
      </c>
      <c r="K205" s="342">
        <f t="shared" si="642"/>
        <v>0</v>
      </c>
      <c r="L205" s="342">
        <f t="shared" si="642"/>
        <v>0</v>
      </c>
      <c r="M205" s="342">
        <f t="shared" si="642"/>
        <v>0</v>
      </c>
      <c r="N205" s="342">
        <f t="shared" si="642"/>
        <v>7812.75495</v>
      </c>
      <c r="O205" s="342">
        <f t="shared" si="642"/>
        <v>5688.688635</v>
      </c>
      <c r="P205" s="342">
        <f t="shared" si="642"/>
        <v>5334.19156</v>
      </c>
      <c r="Q205" s="342">
        <f t="shared" si="642"/>
        <v>0</v>
      </c>
      <c r="R205" s="342">
        <f t="shared" si="642"/>
        <v>0</v>
      </c>
      <c r="S205" s="342">
        <f t="shared" si="642"/>
        <v>10661.63949</v>
      </c>
      <c r="T205" s="342">
        <f t="shared" si="642"/>
        <v>0</v>
      </c>
      <c r="U205" s="342">
        <f t="shared" si="642"/>
        <v>0</v>
      </c>
      <c r="V205" s="342">
        <f t="shared" si="642"/>
        <v>5520.8475</v>
      </c>
      <c r="W205" s="342">
        <f t="shared" si="642"/>
        <v>0</v>
      </c>
      <c r="X205" s="342">
        <f t="shared" si="642"/>
        <v>7309.84635</v>
      </c>
      <c r="Y205" s="342">
        <f t="shared" si="642"/>
        <v>11393.6924</v>
      </c>
      <c r="Z205" s="342">
        <f t="shared" si="642"/>
        <v>70.99625</v>
      </c>
      <c r="AA205" s="342">
        <f t="shared" si="642"/>
        <v>0</v>
      </c>
      <c r="AB205" s="342">
        <f t="shared" si="642"/>
        <v>8275.222958</v>
      </c>
      <c r="AC205" s="342">
        <f t="shared" si="642"/>
        <v>0</v>
      </c>
      <c r="AD205" s="342">
        <f t="shared" si="642"/>
        <v>0</v>
      </c>
      <c r="AE205" s="342">
        <f t="shared" si="642"/>
        <v>0</v>
      </c>
      <c r="AF205" s="342">
        <f t="shared" si="642"/>
        <v>6214.90265</v>
      </c>
      <c r="AG205" s="342">
        <f t="shared" si="642"/>
        <v>0</v>
      </c>
      <c r="AH205" s="342">
        <f t="shared" si="642"/>
        <v>228.5555</v>
      </c>
      <c r="AI205" s="342">
        <f t="shared" si="642"/>
        <v>0</v>
      </c>
      <c r="AJ205" s="342">
        <f t="shared" si="642"/>
        <v>3780</v>
      </c>
      <c r="AK205" s="342">
        <f t="shared" si="642"/>
        <v>15922.28576</v>
      </c>
      <c r="AL205" s="342">
        <f t="shared" si="642"/>
        <v>0</v>
      </c>
      <c r="AM205" s="342">
        <f t="shared" si="642"/>
        <v>0</v>
      </c>
      <c r="AN205" s="342">
        <f t="shared" si="642"/>
        <v>12211.43486</v>
      </c>
      <c r="AO205" s="342">
        <f t="shared" si="642"/>
        <v>8896.907813</v>
      </c>
      <c r="AP205" s="342">
        <f t="shared" si="642"/>
        <v>0</v>
      </c>
      <c r="AQ205" s="342">
        <f t="shared" si="642"/>
        <v>0</v>
      </c>
      <c r="AR205" s="342">
        <f t="shared" si="642"/>
        <v>7542.9351</v>
      </c>
      <c r="AS205" s="342">
        <f t="shared" si="642"/>
        <v>0</v>
      </c>
      <c r="AT205" s="342">
        <f t="shared" si="642"/>
        <v>0</v>
      </c>
      <c r="AU205" s="342">
        <f t="shared" si="642"/>
        <v>0</v>
      </c>
      <c r="AV205" s="342">
        <f t="shared" si="642"/>
        <v>7136.0471</v>
      </c>
      <c r="AW205" s="342">
        <f t="shared" si="642"/>
        <v>0</v>
      </c>
      <c r="AX205" s="342">
        <f t="shared" si="642"/>
        <v>9058.61</v>
      </c>
      <c r="AY205" s="342">
        <f t="shared" si="642"/>
        <v>0</v>
      </c>
      <c r="AZ205" s="342">
        <f t="shared" si="642"/>
        <v>6480</v>
      </c>
      <c r="BA205" s="342">
        <f t="shared" si="642"/>
        <v>5867.9712</v>
      </c>
      <c r="BB205" s="342">
        <f t="shared" si="642"/>
        <v>0</v>
      </c>
      <c r="BC205" s="342">
        <f t="shared" si="642"/>
        <v>4873.17825</v>
      </c>
      <c r="BD205" s="342">
        <f t="shared" si="642"/>
        <v>0</v>
      </c>
      <c r="BE205" s="342">
        <f t="shared" si="642"/>
        <v>4565.5155</v>
      </c>
      <c r="BF205" s="342">
        <f t="shared" si="642"/>
        <v>0</v>
      </c>
      <c r="BG205" s="342">
        <f t="shared" si="642"/>
        <v>900.3978</v>
      </c>
      <c r="BH205" s="342">
        <f t="shared" si="642"/>
        <v>0</v>
      </c>
      <c r="BI205" s="342">
        <f t="shared" si="642"/>
        <v>0</v>
      </c>
      <c r="BJ205" s="342">
        <f t="shared" si="642"/>
        <v>0</v>
      </c>
      <c r="BK205" s="342">
        <f t="shared" si="642"/>
        <v>0</v>
      </c>
      <c r="BL205" s="342">
        <f t="shared" si="642"/>
        <v>0</v>
      </c>
      <c r="BM205" s="342">
        <f t="shared" si="642"/>
        <v>1521.41625</v>
      </c>
      <c r="BN205" s="342">
        <f t="shared" si="642"/>
        <v>0</v>
      </c>
      <c r="BO205" s="342">
        <f t="shared" si="642"/>
        <v>5255.6688</v>
      </c>
      <c r="BP205" s="342">
        <f t="shared" si="642"/>
        <v>0</v>
      </c>
      <c r="BQ205" s="342"/>
      <c r="BR205" s="342">
        <f t="shared" ref="BR205:EC205" si="643">if(or(and($A205-BR$186&gt;0,$A205-BR$187&lt;=0,month($A205)=month(BR$186)),and($A205-BR$186&gt;=0,$A205-BR$187&lt;=0,month(edate($A205,6))=month(BR$186))),BR$190,0)</f>
        <v>0</v>
      </c>
      <c r="BS205" s="342">
        <f t="shared" si="643"/>
        <v>0</v>
      </c>
      <c r="BT205" s="342">
        <f t="shared" si="643"/>
        <v>0</v>
      </c>
      <c r="BU205" s="342">
        <f t="shared" si="643"/>
        <v>0</v>
      </c>
      <c r="BV205" s="342">
        <f t="shared" si="643"/>
        <v>0</v>
      </c>
      <c r="BW205" s="342">
        <f t="shared" si="643"/>
        <v>0</v>
      </c>
      <c r="BX205" s="342">
        <f t="shared" si="643"/>
        <v>0</v>
      </c>
      <c r="BY205" s="342">
        <f t="shared" si="643"/>
        <v>0</v>
      </c>
      <c r="BZ205" s="342">
        <f t="shared" si="643"/>
        <v>0</v>
      </c>
      <c r="CA205" s="342">
        <f t="shared" si="643"/>
        <v>0</v>
      </c>
      <c r="CB205" s="342">
        <f t="shared" si="643"/>
        <v>0</v>
      </c>
      <c r="CC205" s="342">
        <f t="shared" si="643"/>
        <v>0</v>
      </c>
      <c r="CD205" s="342">
        <f t="shared" si="643"/>
        <v>0</v>
      </c>
      <c r="CE205" s="342">
        <f t="shared" si="643"/>
        <v>0</v>
      </c>
      <c r="CF205" s="342">
        <f t="shared" si="643"/>
        <v>0</v>
      </c>
      <c r="CG205" s="342">
        <f t="shared" si="643"/>
        <v>0</v>
      </c>
      <c r="CH205" s="342">
        <f t="shared" si="643"/>
        <v>0</v>
      </c>
      <c r="CI205" s="342">
        <f t="shared" si="643"/>
        <v>0</v>
      </c>
      <c r="CJ205" s="342">
        <f t="shared" si="643"/>
        <v>0</v>
      </c>
      <c r="CK205" s="342">
        <f t="shared" si="643"/>
        <v>0</v>
      </c>
      <c r="CL205" s="342">
        <f t="shared" si="643"/>
        <v>0</v>
      </c>
      <c r="CM205" s="342">
        <f t="shared" si="643"/>
        <v>0</v>
      </c>
      <c r="CN205" s="342">
        <f t="shared" si="643"/>
        <v>0</v>
      </c>
      <c r="CO205" s="342">
        <f t="shared" si="643"/>
        <v>0</v>
      </c>
      <c r="CP205" s="342">
        <f t="shared" si="643"/>
        <v>0</v>
      </c>
      <c r="CQ205" s="342">
        <f t="shared" si="643"/>
        <v>0</v>
      </c>
      <c r="CR205" s="342">
        <f t="shared" si="643"/>
        <v>0</v>
      </c>
      <c r="CS205" s="342">
        <f t="shared" si="643"/>
        <v>0</v>
      </c>
      <c r="CT205" s="342">
        <f t="shared" si="643"/>
        <v>0</v>
      </c>
      <c r="CU205" s="342">
        <f t="shared" si="643"/>
        <v>0</v>
      </c>
      <c r="CV205" s="342">
        <f t="shared" si="643"/>
        <v>0</v>
      </c>
      <c r="CW205" s="342">
        <f t="shared" si="643"/>
        <v>0</v>
      </c>
      <c r="CX205" s="342">
        <f t="shared" si="643"/>
        <v>0</v>
      </c>
      <c r="CY205" s="342">
        <f t="shared" si="643"/>
        <v>0</v>
      </c>
      <c r="CZ205" s="342">
        <f t="shared" si="643"/>
        <v>0</v>
      </c>
      <c r="DA205" s="342">
        <f t="shared" si="643"/>
        <v>0</v>
      </c>
      <c r="DB205" s="342">
        <f t="shared" si="643"/>
        <v>0</v>
      </c>
      <c r="DC205" s="342">
        <f t="shared" si="643"/>
        <v>0</v>
      </c>
      <c r="DD205" s="342">
        <f t="shared" si="643"/>
        <v>0</v>
      </c>
      <c r="DE205" s="342">
        <f t="shared" si="643"/>
        <v>0</v>
      </c>
      <c r="DF205" s="342">
        <f t="shared" si="643"/>
        <v>0</v>
      </c>
      <c r="DG205" s="342">
        <f t="shared" si="643"/>
        <v>0</v>
      </c>
      <c r="DH205" s="342">
        <f t="shared" si="643"/>
        <v>0</v>
      </c>
      <c r="DI205" s="342">
        <f t="shared" si="643"/>
        <v>0</v>
      </c>
      <c r="DJ205" s="342">
        <f t="shared" si="643"/>
        <v>0</v>
      </c>
      <c r="DK205" s="342">
        <f t="shared" si="643"/>
        <v>0</v>
      </c>
      <c r="DL205" s="342">
        <f t="shared" si="643"/>
        <v>0</v>
      </c>
      <c r="DM205" s="342">
        <f t="shared" si="643"/>
        <v>0</v>
      </c>
      <c r="DN205" s="342">
        <f t="shared" si="643"/>
        <v>0</v>
      </c>
      <c r="DO205" s="342">
        <f t="shared" si="643"/>
        <v>0</v>
      </c>
      <c r="DP205" s="342">
        <f t="shared" si="643"/>
        <v>0</v>
      </c>
      <c r="DQ205" s="342">
        <f t="shared" si="643"/>
        <v>0</v>
      </c>
      <c r="DR205" s="342">
        <f t="shared" si="643"/>
        <v>0</v>
      </c>
      <c r="DS205" s="342">
        <f t="shared" si="643"/>
        <v>0</v>
      </c>
      <c r="DT205" s="342">
        <f t="shared" si="643"/>
        <v>0</v>
      </c>
      <c r="DU205" s="342">
        <f t="shared" si="643"/>
        <v>0</v>
      </c>
      <c r="DV205" s="342">
        <f t="shared" si="643"/>
        <v>0</v>
      </c>
      <c r="DW205" s="342">
        <f t="shared" si="643"/>
        <v>0</v>
      </c>
      <c r="DX205" s="342">
        <f t="shared" si="643"/>
        <v>0</v>
      </c>
      <c r="DY205" s="342">
        <f t="shared" si="643"/>
        <v>0</v>
      </c>
      <c r="DZ205" s="342">
        <f t="shared" si="643"/>
        <v>0</v>
      </c>
      <c r="EA205" s="342">
        <f t="shared" si="643"/>
        <v>0</v>
      </c>
      <c r="EB205" s="342">
        <f t="shared" si="643"/>
        <v>0</v>
      </c>
      <c r="EC205" s="342">
        <f t="shared" si="643"/>
        <v>0</v>
      </c>
      <c r="ED205" s="342"/>
      <c r="EE205" s="342">
        <f t="shared" ref="EE205:GP205" si="644">if(or(and($A205-EE$186&gt;0,$A205-EE$187&lt;=0,month($A205)=month(EE$186)),and($A205-EE$186&gt;=0,$A205-EE$187&lt;=0,month(edate($A205,6))=month(EE$186))),EE$190,0)</f>
        <v>0</v>
      </c>
      <c r="EF205" s="342">
        <f t="shared" si="644"/>
        <v>0</v>
      </c>
      <c r="EG205" s="342">
        <f t="shared" si="644"/>
        <v>0</v>
      </c>
      <c r="EH205" s="342">
        <f t="shared" si="644"/>
        <v>0</v>
      </c>
      <c r="EI205" s="342">
        <f t="shared" si="644"/>
        <v>0</v>
      </c>
      <c r="EJ205" s="342">
        <f t="shared" si="644"/>
        <v>0</v>
      </c>
      <c r="EK205" s="342">
        <f t="shared" si="644"/>
        <v>0</v>
      </c>
      <c r="EL205" s="342">
        <f t="shared" si="644"/>
        <v>0</v>
      </c>
      <c r="EM205" s="342">
        <f t="shared" si="644"/>
        <v>0</v>
      </c>
      <c r="EN205" s="342">
        <f t="shared" si="644"/>
        <v>0</v>
      </c>
      <c r="EO205" s="342">
        <f t="shared" si="644"/>
        <v>0</v>
      </c>
      <c r="EP205" s="342">
        <f t="shared" si="644"/>
        <v>0</v>
      </c>
      <c r="EQ205" s="342">
        <f t="shared" si="644"/>
        <v>0</v>
      </c>
      <c r="ER205" s="342">
        <f t="shared" si="644"/>
        <v>0</v>
      </c>
      <c r="ES205" s="342">
        <f t="shared" si="644"/>
        <v>0</v>
      </c>
      <c r="ET205" s="342">
        <f t="shared" si="644"/>
        <v>0</v>
      </c>
      <c r="EU205" s="342">
        <f t="shared" si="644"/>
        <v>0</v>
      </c>
      <c r="EV205" s="342">
        <f t="shared" si="644"/>
        <v>0</v>
      </c>
      <c r="EW205" s="342">
        <f t="shared" si="644"/>
        <v>0</v>
      </c>
      <c r="EX205" s="342">
        <f t="shared" si="644"/>
        <v>0</v>
      </c>
      <c r="EY205" s="342">
        <f t="shared" si="644"/>
        <v>0</v>
      </c>
      <c r="EZ205" s="342">
        <f t="shared" si="644"/>
        <v>0</v>
      </c>
      <c r="FA205" s="342">
        <f t="shared" si="644"/>
        <v>0</v>
      </c>
      <c r="FB205" s="342">
        <f t="shared" si="644"/>
        <v>0</v>
      </c>
      <c r="FC205" s="342">
        <f t="shared" si="644"/>
        <v>0</v>
      </c>
      <c r="FD205" s="342">
        <f t="shared" si="644"/>
        <v>0</v>
      </c>
      <c r="FE205" s="342">
        <f t="shared" si="644"/>
        <v>0</v>
      </c>
      <c r="FF205" s="342">
        <f t="shared" si="644"/>
        <v>0</v>
      </c>
      <c r="FG205" s="342">
        <f t="shared" si="644"/>
        <v>0</v>
      </c>
      <c r="FH205" s="342">
        <f t="shared" si="644"/>
        <v>0</v>
      </c>
      <c r="FI205" s="342">
        <f t="shared" si="644"/>
        <v>0</v>
      </c>
      <c r="FJ205" s="342">
        <f t="shared" si="644"/>
        <v>0</v>
      </c>
      <c r="FK205" s="342">
        <f t="shared" si="644"/>
        <v>0</v>
      </c>
      <c r="FL205" s="342">
        <f t="shared" si="644"/>
        <v>0</v>
      </c>
      <c r="FM205" s="342">
        <f t="shared" si="644"/>
        <v>0</v>
      </c>
      <c r="FN205" s="342">
        <f t="shared" si="644"/>
        <v>0</v>
      </c>
      <c r="FO205" s="342">
        <f t="shared" si="644"/>
        <v>0</v>
      </c>
      <c r="FP205" s="342">
        <f t="shared" si="644"/>
        <v>0</v>
      </c>
      <c r="FQ205" s="342">
        <f t="shared" si="644"/>
        <v>0</v>
      </c>
      <c r="FR205" s="342">
        <f t="shared" si="644"/>
        <v>0</v>
      </c>
      <c r="FS205" s="342">
        <f t="shared" si="644"/>
        <v>0</v>
      </c>
      <c r="FT205" s="342">
        <f t="shared" si="644"/>
        <v>0</v>
      </c>
      <c r="FU205" s="342">
        <f t="shared" si="644"/>
        <v>0</v>
      </c>
      <c r="FV205" s="342">
        <f t="shared" si="644"/>
        <v>0</v>
      </c>
      <c r="FW205" s="342">
        <f t="shared" si="644"/>
        <v>0</v>
      </c>
      <c r="FX205" s="342">
        <f t="shared" si="644"/>
        <v>0</v>
      </c>
      <c r="FY205" s="342">
        <f t="shared" si="644"/>
        <v>0</v>
      </c>
      <c r="FZ205" s="342">
        <f t="shared" si="644"/>
        <v>0</v>
      </c>
      <c r="GA205" s="342">
        <f t="shared" si="644"/>
        <v>0</v>
      </c>
      <c r="GB205" s="342">
        <f t="shared" si="644"/>
        <v>0</v>
      </c>
      <c r="GC205" s="342">
        <f t="shared" si="644"/>
        <v>0</v>
      </c>
      <c r="GD205" s="342">
        <f t="shared" si="644"/>
        <v>0</v>
      </c>
      <c r="GE205" s="342">
        <f t="shared" si="644"/>
        <v>0</v>
      </c>
      <c r="GF205" s="342">
        <f t="shared" si="644"/>
        <v>0</v>
      </c>
      <c r="GG205" s="342">
        <f t="shared" si="644"/>
        <v>0</v>
      </c>
      <c r="GH205" s="342">
        <f t="shared" si="644"/>
        <v>0</v>
      </c>
      <c r="GI205" s="342">
        <f t="shared" si="644"/>
        <v>0</v>
      </c>
      <c r="GJ205" s="342">
        <f t="shared" si="644"/>
        <v>0</v>
      </c>
      <c r="GK205" s="342">
        <f t="shared" si="644"/>
        <v>0</v>
      </c>
      <c r="GL205" s="342">
        <f t="shared" si="644"/>
        <v>0</v>
      </c>
      <c r="GM205" s="342">
        <f t="shared" si="644"/>
        <v>0</v>
      </c>
      <c r="GN205" s="342">
        <f t="shared" si="644"/>
        <v>0</v>
      </c>
      <c r="GO205" s="342">
        <f t="shared" si="644"/>
        <v>0</v>
      </c>
      <c r="GP205" s="342">
        <f t="shared" si="644"/>
        <v>0</v>
      </c>
      <c r="GQ205" s="342"/>
      <c r="GR205" s="342">
        <f t="shared" ref="GR205:JC205" si="645">if(or(and($A205-GR$186&gt;0,$A205-GR$187&lt;=0,month($A205)=month(GR$186)),and($A205-GR$186&gt;=0,$A205-GR$187&lt;=0,month(edate($A205,6))=month(GR$186))),GR$190,0)</f>
        <v>0</v>
      </c>
      <c r="GS205" s="342">
        <f t="shared" si="645"/>
        <v>0</v>
      </c>
      <c r="GT205" s="342">
        <f t="shared" si="645"/>
        <v>0</v>
      </c>
      <c r="GU205" s="342">
        <f t="shared" si="645"/>
        <v>0</v>
      </c>
      <c r="GV205" s="342">
        <f t="shared" si="645"/>
        <v>0</v>
      </c>
      <c r="GW205" s="342">
        <f t="shared" si="645"/>
        <v>0</v>
      </c>
      <c r="GX205" s="342">
        <f t="shared" si="645"/>
        <v>0</v>
      </c>
      <c r="GY205" s="342">
        <f t="shared" si="645"/>
        <v>0</v>
      </c>
      <c r="GZ205" s="342">
        <f t="shared" si="645"/>
        <v>0</v>
      </c>
      <c r="HA205" s="342">
        <f t="shared" si="645"/>
        <v>0</v>
      </c>
      <c r="HB205" s="342">
        <f t="shared" si="645"/>
        <v>0</v>
      </c>
      <c r="HC205" s="342">
        <f t="shared" si="645"/>
        <v>0</v>
      </c>
      <c r="HD205" s="342">
        <f t="shared" si="645"/>
        <v>0</v>
      </c>
      <c r="HE205" s="342">
        <f t="shared" si="645"/>
        <v>0</v>
      </c>
      <c r="HF205" s="342">
        <f t="shared" si="645"/>
        <v>0</v>
      </c>
      <c r="HG205" s="342">
        <f t="shared" si="645"/>
        <v>0</v>
      </c>
      <c r="HH205" s="342">
        <f t="shared" si="645"/>
        <v>0</v>
      </c>
      <c r="HI205" s="342">
        <f t="shared" si="645"/>
        <v>0</v>
      </c>
      <c r="HJ205" s="342">
        <f t="shared" si="645"/>
        <v>0</v>
      </c>
      <c r="HK205" s="342">
        <f t="shared" si="645"/>
        <v>0</v>
      </c>
      <c r="HL205" s="342">
        <f t="shared" si="645"/>
        <v>0</v>
      </c>
      <c r="HM205" s="342">
        <f t="shared" si="645"/>
        <v>0</v>
      </c>
      <c r="HN205" s="342">
        <f t="shared" si="645"/>
        <v>0</v>
      </c>
      <c r="HO205" s="342">
        <f t="shared" si="645"/>
        <v>0</v>
      </c>
      <c r="HP205" s="342">
        <f t="shared" si="645"/>
        <v>0</v>
      </c>
      <c r="HQ205" s="342">
        <f t="shared" si="645"/>
        <v>0</v>
      </c>
      <c r="HR205" s="342">
        <f t="shared" si="645"/>
        <v>0</v>
      </c>
      <c r="HS205" s="342">
        <f t="shared" si="645"/>
        <v>0</v>
      </c>
      <c r="HT205" s="342">
        <f t="shared" si="645"/>
        <v>0</v>
      </c>
      <c r="HU205" s="342">
        <f t="shared" si="645"/>
        <v>0</v>
      </c>
      <c r="HV205" s="342">
        <f t="shared" si="645"/>
        <v>0</v>
      </c>
      <c r="HW205" s="342">
        <f t="shared" si="645"/>
        <v>0</v>
      </c>
      <c r="HX205" s="342">
        <f t="shared" si="645"/>
        <v>0</v>
      </c>
      <c r="HY205" s="342">
        <f t="shared" si="645"/>
        <v>0</v>
      </c>
      <c r="HZ205" s="342">
        <f t="shared" si="645"/>
        <v>0</v>
      </c>
      <c r="IA205" s="342">
        <f t="shared" si="645"/>
        <v>0</v>
      </c>
      <c r="IB205" s="342">
        <f t="shared" si="645"/>
        <v>0</v>
      </c>
      <c r="IC205" s="342">
        <f t="shared" si="645"/>
        <v>0</v>
      </c>
      <c r="ID205" s="342">
        <f t="shared" si="645"/>
        <v>0</v>
      </c>
      <c r="IE205" s="342">
        <f t="shared" si="645"/>
        <v>0</v>
      </c>
      <c r="IF205" s="342">
        <f t="shared" si="645"/>
        <v>0</v>
      </c>
      <c r="IG205" s="342">
        <f t="shared" si="645"/>
        <v>0</v>
      </c>
      <c r="IH205" s="342">
        <f t="shared" si="645"/>
        <v>0</v>
      </c>
      <c r="II205" s="342">
        <f t="shared" si="645"/>
        <v>0</v>
      </c>
      <c r="IJ205" s="342">
        <f t="shared" si="645"/>
        <v>0</v>
      </c>
      <c r="IK205" s="342">
        <f t="shared" si="645"/>
        <v>0</v>
      </c>
      <c r="IL205" s="342">
        <f t="shared" si="645"/>
        <v>0</v>
      </c>
      <c r="IM205" s="342">
        <f t="shared" si="645"/>
        <v>0</v>
      </c>
      <c r="IN205" s="342">
        <f t="shared" si="645"/>
        <v>0</v>
      </c>
      <c r="IO205" s="342">
        <f t="shared" si="645"/>
        <v>0</v>
      </c>
      <c r="IP205" s="342">
        <f t="shared" si="645"/>
        <v>0</v>
      </c>
      <c r="IQ205" s="342">
        <f t="shared" si="645"/>
        <v>0</v>
      </c>
      <c r="IR205" s="342">
        <f t="shared" si="645"/>
        <v>0</v>
      </c>
      <c r="IS205" s="342">
        <f t="shared" si="645"/>
        <v>0</v>
      </c>
      <c r="IT205" s="342">
        <f t="shared" si="645"/>
        <v>0</v>
      </c>
      <c r="IU205" s="342">
        <f t="shared" si="645"/>
        <v>0</v>
      </c>
      <c r="IV205" s="342">
        <f t="shared" si="645"/>
        <v>0</v>
      </c>
      <c r="IW205" s="342">
        <f t="shared" si="645"/>
        <v>0</v>
      </c>
      <c r="IX205" s="342">
        <f t="shared" si="645"/>
        <v>0</v>
      </c>
      <c r="IY205" s="342">
        <f t="shared" si="645"/>
        <v>0</v>
      </c>
      <c r="IZ205" s="342">
        <f t="shared" si="645"/>
        <v>0</v>
      </c>
      <c r="JA205" s="342">
        <f t="shared" si="645"/>
        <v>0</v>
      </c>
      <c r="JB205" s="342">
        <f t="shared" si="645"/>
        <v>0</v>
      </c>
      <c r="JC205" s="342">
        <f t="shared" si="645"/>
        <v>0</v>
      </c>
      <c r="JD205" s="342"/>
      <c r="JE205" s="342">
        <f t="shared" ref="JE205:LP205" si="646">if(or(and($A205-JE$186&gt;0,$A205-JE$187&lt;=0,month($A205)=month(JE$186)),and($A205-JE$186&gt;=0,$A205-JE$187&lt;=0,month(edate($A205,6))=month(JE$186))),JE$190,0)</f>
        <v>0</v>
      </c>
      <c r="JF205" s="342">
        <f t="shared" si="646"/>
        <v>0</v>
      </c>
      <c r="JG205" s="342">
        <f t="shared" si="646"/>
        <v>0</v>
      </c>
      <c r="JH205" s="342">
        <f t="shared" si="646"/>
        <v>0</v>
      </c>
      <c r="JI205" s="342">
        <f t="shared" si="646"/>
        <v>0</v>
      </c>
      <c r="JJ205" s="342">
        <f t="shared" si="646"/>
        <v>0</v>
      </c>
      <c r="JK205" s="342">
        <f t="shared" si="646"/>
        <v>0</v>
      </c>
      <c r="JL205" s="342">
        <f t="shared" si="646"/>
        <v>0</v>
      </c>
      <c r="JM205" s="342">
        <f t="shared" si="646"/>
        <v>0</v>
      </c>
      <c r="JN205" s="342">
        <f t="shared" si="646"/>
        <v>0</v>
      </c>
      <c r="JO205" s="342">
        <f t="shared" si="646"/>
        <v>0</v>
      </c>
      <c r="JP205" s="342">
        <f t="shared" si="646"/>
        <v>0</v>
      </c>
      <c r="JQ205" s="342">
        <f t="shared" si="646"/>
        <v>0</v>
      </c>
      <c r="JR205" s="342">
        <f t="shared" si="646"/>
        <v>0</v>
      </c>
      <c r="JS205" s="342">
        <f t="shared" si="646"/>
        <v>0</v>
      </c>
      <c r="JT205" s="342">
        <f t="shared" si="646"/>
        <v>0</v>
      </c>
      <c r="JU205" s="342">
        <f t="shared" si="646"/>
        <v>0</v>
      </c>
      <c r="JV205" s="342">
        <f t="shared" si="646"/>
        <v>0</v>
      </c>
      <c r="JW205" s="342">
        <f t="shared" si="646"/>
        <v>0</v>
      </c>
      <c r="JX205" s="342">
        <f t="shared" si="646"/>
        <v>0</v>
      </c>
      <c r="JY205" s="342">
        <f t="shared" si="646"/>
        <v>0</v>
      </c>
      <c r="JZ205" s="342">
        <f t="shared" si="646"/>
        <v>0</v>
      </c>
      <c r="KA205" s="342">
        <f t="shared" si="646"/>
        <v>0</v>
      </c>
      <c r="KB205" s="342">
        <f t="shared" si="646"/>
        <v>0</v>
      </c>
      <c r="KC205" s="342">
        <f t="shared" si="646"/>
        <v>0</v>
      </c>
      <c r="KD205" s="342">
        <f t="shared" si="646"/>
        <v>0</v>
      </c>
      <c r="KE205" s="342">
        <f t="shared" si="646"/>
        <v>0</v>
      </c>
      <c r="KF205" s="342">
        <f t="shared" si="646"/>
        <v>0</v>
      </c>
      <c r="KG205" s="342">
        <f t="shared" si="646"/>
        <v>0</v>
      </c>
      <c r="KH205" s="342">
        <f t="shared" si="646"/>
        <v>0</v>
      </c>
      <c r="KI205" s="342">
        <f t="shared" si="646"/>
        <v>0</v>
      </c>
      <c r="KJ205" s="342">
        <f t="shared" si="646"/>
        <v>0</v>
      </c>
      <c r="KK205" s="342">
        <f t="shared" si="646"/>
        <v>0</v>
      </c>
      <c r="KL205" s="342">
        <f t="shared" si="646"/>
        <v>0</v>
      </c>
      <c r="KM205" s="342">
        <f t="shared" si="646"/>
        <v>0</v>
      </c>
      <c r="KN205" s="342">
        <f t="shared" si="646"/>
        <v>0</v>
      </c>
      <c r="KO205" s="342">
        <f t="shared" si="646"/>
        <v>0</v>
      </c>
      <c r="KP205" s="342">
        <f t="shared" si="646"/>
        <v>0</v>
      </c>
      <c r="KQ205" s="342">
        <f t="shared" si="646"/>
        <v>0</v>
      </c>
      <c r="KR205" s="342">
        <f t="shared" si="646"/>
        <v>0</v>
      </c>
      <c r="KS205" s="342">
        <f t="shared" si="646"/>
        <v>0</v>
      </c>
      <c r="KT205" s="342">
        <f t="shared" si="646"/>
        <v>0</v>
      </c>
      <c r="KU205" s="342">
        <f t="shared" si="646"/>
        <v>0</v>
      </c>
      <c r="KV205" s="342">
        <f t="shared" si="646"/>
        <v>0</v>
      </c>
      <c r="KW205" s="342">
        <f t="shared" si="646"/>
        <v>0</v>
      </c>
      <c r="KX205" s="342">
        <f t="shared" si="646"/>
        <v>0</v>
      </c>
      <c r="KY205" s="342">
        <f t="shared" si="646"/>
        <v>0</v>
      </c>
      <c r="KZ205" s="342">
        <f t="shared" si="646"/>
        <v>0</v>
      </c>
      <c r="LA205" s="342">
        <f t="shared" si="646"/>
        <v>0</v>
      </c>
      <c r="LB205" s="342">
        <f t="shared" si="646"/>
        <v>0</v>
      </c>
      <c r="LC205" s="342">
        <f t="shared" si="646"/>
        <v>0</v>
      </c>
      <c r="LD205" s="342">
        <f t="shared" si="646"/>
        <v>0</v>
      </c>
      <c r="LE205" s="342">
        <f t="shared" si="646"/>
        <v>0</v>
      </c>
      <c r="LF205" s="342">
        <f t="shared" si="646"/>
        <v>0</v>
      </c>
      <c r="LG205" s="342">
        <f t="shared" si="646"/>
        <v>0</v>
      </c>
      <c r="LH205" s="342">
        <f t="shared" si="646"/>
        <v>0</v>
      </c>
      <c r="LI205" s="342">
        <f t="shared" si="646"/>
        <v>0</v>
      </c>
      <c r="LJ205" s="342">
        <f t="shared" si="646"/>
        <v>0</v>
      </c>
      <c r="LK205" s="342">
        <f t="shared" si="646"/>
        <v>0</v>
      </c>
      <c r="LL205" s="342">
        <f t="shared" si="646"/>
        <v>0</v>
      </c>
      <c r="LM205" s="342">
        <f t="shared" si="646"/>
        <v>0</v>
      </c>
      <c r="LN205" s="342">
        <f t="shared" si="646"/>
        <v>0</v>
      </c>
      <c r="LO205" s="342">
        <f t="shared" si="646"/>
        <v>0</v>
      </c>
      <c r="LP205" s="342">
        <f t="shared" si="646"/>
        <v>0</v>
      </c>
    </row>
    <row r="206">
      <c r="A206" s="331" t="str">
        <f t="shared" si="575"/>
        <v>03-2026</v>
      </c>
      <c r="B206" s="346">
        <f t="shared" si="581"/>
        <v>237841.6939</v>
      </c>
      <c r="C206" s="346"/>
      <c r="E206" s="342">
        <f t="shared" ref="E206:BP206" si="647">if(or(and($A206-E$186&gt;0,$A206-E$187&lt;=0,month($A206)=month(E$186)),and($A206-E$186&gt;=0,$A206-E$187&lt;=0,month(edate($A206,6))=month(E$186))),E$190,0)</f>
        <v>0</v>
      </c>
      <c r="F206" s="342">
        <f t="shared" si="647"/>
        <v>0</v>
      </c>
      <c r="G206" s="342">
        <f t="shared" si="647"/>
        <v>0</v>
      </c>
      <c r="H206" s="342">
        <f t="shared" si="647"/>
        <v>5603.13611</v>
      </c>
      <c r="I206" s="342">
        <f t="shared" si="647"/>
        <v>5350</v>
      </c>
      <c r="J206" s="342">
        <f t="shared" si="647"/>
        <v>0</v>
      </c>
      <c r="K206" s="342">
        <f t="shared" si="647"/>
        <v>6549.35727</v>
      </c>
      <c r="L206" s="342">
        <f t="shared" si="647"/>
        <v>3925.4562</v>
      </c>
      <c r="M206" s="342">
        <f t="shared" si="647"/>
        <v>5593.35392</v>
      </c>
      <c r="N206" s="342">
        <f t="shared" si="647"/>
        <v>0</v>
      </c>
      <c r="O206" s="342">
        <f t="shared" si="647"/>
        <v>0</v>
      </c>
      <c r="P206" s="342">
        <f t="shared" si="647"/>
        <v>0</v>
      </c>
      <c r="Q206" s="342">
        <f t="shared" si="647"/>
        <v>5838.7836</v>
      </c>
      <c r="R206" s="342">
        <f t="shared" si="647"/>
        <v>9911.380355</v>
      </c>
      <c r="S206" s="342">
        <f t="shared" si="647"/>
        <v>0</v>
      </c>
      <c r="T206" s="342">
        <f t="shared" si="647"/>
        <v>11963.3767</v>
      </c>
      <c r="U206" s="342">
        <f t="shared" si="647"/>
        <v>9633.12861</v>
      </c>
      <c r="V206" s="342">
        <f t="shared" si="647"/>
        <v>0</v>
      </c>
      <c r="W206" s="342">
        <f t="shared" si="647"/>
        <v>8655.033888</v>
      </c>
      <c r="X206" s="342">
        <f t="shared" si="647"/>
        <v>0</v>
      </c>
      <c r="Y206" s="342">
        <f t="shared" si="647"/>
        <v>0</v>
      </c>
      <c r="Z206" s="342">
        <f t="shared" si="647"/>
        <v>0</v>
      </c>
      <c r="AA206" s="342">
        <f t="shared" si="647"/>
        <v>9628.80765</v>
      </c>
      <c r="AB206" s="342">
        <f t="shared" si="647"/>
        <v>0</v>
      </c>
      <c r="AC206" s="342">
        <f t="shared" si="647"/>
        <v>6205.936838</v>
      </c>
      <c r="AD206" s="342">
        <f t="shared" si="647"/>
        <v>8318.29995</v>
      </c>
      <c r="AE206" s="342">
        <f t="shared" si="647"/>
        <v>6439.535258</v>
      </c>
      <c r="AF206" s="342">
        <f t="shared" si="647"/>
        <v>0</v>
      </c>
      <c r="AG206" s="342">
        <f t="shared" si="647"/>
        <v>7258.6275</v>
      </c>
      <c r="AH206" s="342">
        <f t="shared" si="647"/>
        <v>0</v>
      </c>
      <c r="AI206" s="342">
        <f t="shared" si="647"/>
        <v>10641.14589</v>
      </c>
      <c r="AJ206" s="342">
        <f t="shared" si="647"/>
        <v>0</v>
      </c>
      <c r="AK206" s="342">
        <f t="shared" si="647"/>
        <v>0</v>
      </c>
      <c r="AL206" s="342">
        <f t="shared" si="647"/>
        <v>275</v>
      </c>
      <c r="AM206" s="342">
        <f t="shared" si="647"/>
        <v>4982.50623</v>
      </c>
      <c r="AN206" s="342">
        <f t="shared" si="647"/>
        <v>0</v>
      </c>
      <c r="AO206" s="342">
        <f t="shared" si="647"/>
        <v>0</v>
      </c>
      <c r="AP206" s="342">
        <f t="shared" si="647"/>
        <v>9271.35</v>
      </c>
      <c r="AQ206" s="342">
        <f t="shared" si="647"/>
        <v>8358.125</v>
      </c>
      <c r="AR206" s="342">
        <f t="shared" si="647"/>
        <v>0</v>
      </c>
      <c r="AS206" s="342">
        <f t="shared" si="647"/>
        <v>8601.039</v>
      </c>
      <c r="AT206" s="342">
        <f t="shared" si="647"/>
        <v>16276.43473</v>
      </c>
      <c r="AU206" s="342">
        <f t="shared" si="647"/>
        <v>7462.28015</v>
      </c>
      <c r="AV206" s="342">
        <f t="shared" si="647"/>
        <v>0</v>
      </c>
      <c r="AW206" s="342">
        <f t="shared" si="647"/>
        <v>4800</v>
      </c>
      <c r="AX206" s="342">
        <f t="shared" si="647"/>
        <v>0</v>
      </c>
      <c r="AY206" s="342">
        <f t="shared" si="647"/>
        <v>12558.09375</v>
      </c>
      <c r="AZ206" s="342">
        <f t="shared" si="647"/>
        <v>0</v>
      </c>
      <c r="BA206" s="342">
        <f t="shared" si="647"/>
        <v>0</v>
      </c>
      <c r="BB206" s="342">
        <f t="shared" si="647"/>
        <v>9703.8664</v>
      </c>
      <c r="BC206" s="342">
        <f t="shared" si="647"/>
        <v>0</v>
      </c>
      <c r="BD206" s="342">
        <f t="shared" si="647"/>
        <v>13378.4</v>
      </c>
      <c r="BE206" s="342">
        <f t="shared" si="647"/>
        <v>0</v>
      </c>
      <c r="BF206" s="342">
        <f t="shared" si="647"/>
        <v>1557.6541</v>
      </c>
      <c r="BG206" s="342">
        <f t="shared" si="647"/>
        <v>0</v>
      </c>
      <c r="BH206" s="342">
        <f t="shared" si="647"/>
        <v>5158.157425</v>
      </c>
      <c r="BI206" s="342">
        <f t="shared" si="647"/>
        <v>2306.25</v>
      </c>
      <c r="BJ206" s="342">
        <f t="shared" si="647"/>
        <v>7162.4875</v>
      </c>
      <c r="BK206" s="342">
        <f t="shared" si="647"/>
        <v>1312.5</v>
      </c>
      <c r="BL206" s="342">
        <f t="shared" si="647"/>
        <v>1793.1</v>
      </c>
      <c r="BM206" s="342">
        <f t="shared" si="647"/>
        <v>0</v>
      </c>
      <c r="BN206" s="342">
        <f t="shared" si="647"/>
        <v>740.464875</v>
      </c>
      <c r="BO206" s="342">
        <f t="shared" si="647"/>
        <v>0</v>
      </c>
      <c r="BP206" s="342">
        <f t="shared" si="647"/>
        <v>628.625</v>
      </c>
      <c r="BQ206" s="342"/>
      <c r="BR206" s="342">
        <f t="shared" ref="BR206:EC206" si="648">if(or(and($A206-BR$186&gt;0,$A206-BR$187&lt;=0,month($A206)=month(BR$186)),and($A206-BR$186&gt;=0,$A206-BR$187&lt;=0,month(edate($A206,6))=month(BR$186))),BR$190,0)</f>
        <v>0</v>
      </c>
      <c r="BS206" s="342">
        <f t="shared" si="648"/>
        <v>0</v>
      </c>
      <c r="BT206" s="342">
        <f t="shared" si="648"/>
        <v>0</v>
      </c>
      <c r="BU206" s="342">
        <f t="shared" si="648"/>
        <v>0</v>
      </c>
      <c r="BV206" s="342">
        <f t="shared" si="648"/>
        <v>0</v>
      </c>
      <c r="BW206" s="342">
        <f t="shared" si="648"/>
        <v>0</v>
      </c>
      <c r="BX206" s="342">
        <f t="shared" si="648"/>
        <v>0</v>
      </c>
      <c r="BY206" s="342">
        <f t="shared" si="648"/>
        <v>0</v>
      </c>
      <c r="BZ206" s="342">
        <f t="shared" si="648"/>
        <v>0</v>
      </c>
      <c r="CA206" s="342">
        <f t="shared" si="648"/>
        <v>0</v>
      </c>
      <c r="CB206" s="342">
        <f t="shared" si="648"/>
        <v>0</v>
      </c>
      <c r="CC206" s="342">
        <f t="shared" si="648"/>
        <v>0</v>
      </c>
      <c r="CD206" s="342">
        <f t="shared" si="648"/>
        <v>0</v>
      </c>
      <c r="CE206" s="342">
        <f t="shared" si="648"/>
        <v>0</v>
      </c>
      <c r="CF206" s="342">
        <f t="shared" si="648"/>
        <v>0</v>
      </c>
      <c r="CG206" s="342">
        <f t="shared" si="648"/>
        <v>0</v>
      </c>
      <c r="CH206" s="342">
        <f t="shared" si="648"/>
        <v>0</v>
      </c>
      <c r="CI206" s="342">
        <f t="shared" si="648"/>
        <v>0</v>
      </c>
      <c r="CJ206" s="342">
        <f t="shared" si="648"/>
        <v>0</v>
      </c>
      <c r="CK206" s="342">
        <f t="shared" si="648"/>
        <v>0</v>
      </c>
      <c r="CL206" s="342">
        <f t="shared" si="648"/>
        <v>0</v>
      </c>
      <c r="CM206" s="342">
        <f t="shared" si="648"/>
        <v>0</v>
      </c>
      <c r="CN206" s="342">
        <f t="shared" si="648"/>
        <v>0</v>
      </c>
      <c r="CO206" s="342">
        <f t="shared" si="648"/>
        <v>0</v>
      </c>
      <c r="CP206" s="342">
        <f t="shared" si="648"/>
        <v>0</v>
      </c>
      <c r="CQ206" s="342">
        <f t="shared" si="648"/>
        <v>0</v>
      </c>
      <c r="CR206" s="342">
        <f t="shared" si="648"/>
        <v>0</v>
      </c>
      <c r="CS206" s="342">
        <f t="shared" si="648"/>
        <v>0</v>
      </c>
      <c r="CT206" s="342">
        <f t="shared" si="648"/>
        <v>0</v>
      </c>
      <c r="CU206" s="342">
        <f t="shared" si="648"/>
        <v>0</v>
      </c>
      <c r="CV206" s="342">
        <f t="shared" si="648"/>
        <v>0</v>
      </c>
      <c r="CW206" s="342">
        <f t="shared" si="648"/>
        <v>0</v>
      </c>
      <c r="CX206" s="342">
        <f t="shared" si="648"/>
        <v>0</v>
      </c>
      <c r="CY206" s="342">
        <f t="shared" si="648"/>
        <v>0</v>
      </c>
      <c r="CZ206" s="342">
        <f t="shared" si="648"/>
        <v>0</v>
      </c>
      <c r="DA206" s="342">
        <f t="shared" si="648"/>
        <v>0</v>
      </c>
      <c r="DB206" s="342">
        <f t="shared" si="648"/>
        <v>0</v>
      </c>
      <c r="DC206" s="342">
        <f t="shared" si="648"/>
        <v>0</v>
      </c>
      <c r="DD206" s="342">
        <f t="shared" si="648"/>
        <v>0</v>
      </c>
      <c r="DE206" s="342">
        <f t="shared" si="648"/>
        <v>0</v>
      </c>
      <c r="DF206" s="342">
        <f t="shared" si="648"/>
        <v>0</v>
      </c>
      <c r="DG206" s="342">
        <f t="shared" si="648"/>
        <v>0</v>
      </c>
      <c r="DH206" s="342">
        <f t="shared" si="648"/>
        <v>0</v>
      </c>
      <c r="DI206" s="342">
        <f t="shared" si="648"/>
        <v>0</v>
      </c>
      <c r="DJ206" s="342">
        <f t="shared" si="648"/>
        <v>0</v>
      </c>
      <c r="DK206" s="342">
        <f t="shared" si="648"/>
        <v>0</v>
      </c>
      <c r="DL206" s="342">
        <f t="shared" si="648"/>
        <v>0</v>
      </c>
      <c r="DM206" s="342">
        <f t="shared" si="648"/>
        <v>0</v>
      </c>
      <c r="DN206" s="342">
        <f t="shared" si="648"/>
        <v>0</v>
      </c>
      <c r="DO206" s="342">
        <f t="shared" si="648"/>
        <v>0</v>
      </c>
      <c r="DP206" s="342">
        <f t="shared" si="648"/>
        <v>0</v>
      </c>
      <c r="DQ206" s="342">
        <f t="shared" si="648"/>
        <v>0</v>
      </c>
      <c r="DR206" s="342">
        <f t="shared" si="648"/>
        <v>0</v>
      </c>
      <c r="DS206" s="342">
        <f t="shared" si="648"/>
        <v>0</v>
      </c>
      <c r="DT206" s="342">
        <f t="shared" si="648"/>
        <v>0</v>
      </c>
      <c r="DU206" s="342">
        <f t="shared" si="648"/>
        <v>0</v>
      </c>
      <c r="DV206" s="342">
        <f t="shared" si="648"/>
        <v>0</v>
      </c>
      <c r="DW206" s="342">
        <f t="shared" si="648"/>
        <v>0</v>
      </c>
      <c r="DX206" s="342">
        <f t="shared" si="648"/>
        <v>0</v>
      </c>
      <c r="DY206" s="342">
        <f t="shared" si="648"/>
        <v>0</v>
      </c>
      <c r="DZ206" s="342">
        <f t="shared" si="648"/>
        <v>0</v>
      </c>
      <c r="EA206" s="342">
        <f t="shared" si="648"/>
        <v>0</v>
      </c>
      <c r="EB206" s="342">
        <f t="shared" si="648"/>
        <v>0</v>
      </c>
      <c r="EC206" s="342">
        <f t="shared" si="648"/>
        <v>0</v>
      </c>
      <c r="ED206" s="342"/>
      <c r="EE206" s="342">
        <f t="shared" ref="EE206:GP206" si="649">if(or(and($A206-EE$186&gt;0,$A206-EE$187&lt;=0,month($A206)=month(EE$186)),and($A206-EE$186&gt;=0,$A206-EE$187&lt;=0,month(edate($A206,6))=month(EE$186))),EE$190,0)</f>
        <v>0</v>
      </c>
      <c r="EF206" s="342">
        <f t="shared" si="649"/>
        <v>0</v>
      </c>
      <c r="EG206" s="342">
        <f t="shared" si="649"/>
        <v>0</v>
      </c>
      <c r="EH206" s="342">
        <f t="shared" si="649"/>
        <v>0</v>
      </c>
      <c r="EI206" s="342">
        <f t="shared" si="649"/>
        <v>0</v>
      </c>
      <c r="EJ206" s="342">
        <f t="shared" si="649"/>
        <v>0</v>
      </c>
      <c r="EK206" s="342">
        <f t="shared" si="649"/>
        <v>0</v>
      </c>
      <c r="EL206" s="342">
        <f t="shared" si="649"/>
        <v>0</v>
      </c>
      <c r="EM206" s="342">
        <f t="shared" si="649"/>
        <v>0</v>
      </c>
      <c r="EN206" s="342">
        <f t="shared" si="649"/>
        <v>0</v>
      </c>
      <c r="EO206" s="342">
        <f t="shared" si="649"/>
        <v>0</v>
      </c>
      <c r="EP206" s="342">
        <f t="shared" si="649"/>
        <v>0</v>
      </c>
      <c r="EQ206" s="342">
        <f t="shared" si="649"/>
        <v>0</v>
      </c>
      <c r="ER206" s="342">
        <f t="shared" si="649"/>
        <v>0</v>
      </c>
      <c r="ES206" s="342">
        <f t="shared" si="649"/>
        <v>0</v>
      </c>
      <c r="ET206" s="342">
        <f t="shared" si="649"/>
        <v>0</v>
      </c>
      <c r="EU206" s="342">
        <f t="shared" si="649"/>
        <v>0</v>
      </c>
      <c r="EV206" s="342">
        <f t="shared" si="649"/>
        <v>0</v>
      </c>
      <c r="EW206" s="342">
        <f t="shared" si="649"/>
        <v>0</v>
      </c>
      <c r="EX206" s="342">
        <f t="shared" si="649"/>
        <v>0</v>
      </c>
      <c r="EY206" s="342">
        <f t="shared" si="649"/>
        <v>0</v>
      </c>
      <c r="EZ206" s="342">
        <f t="shared" si="649"/>
        <v>0</v>
      </c>
      <c r="FA206" s="342">
        <f t="shared" si="649"/>
        <v>0</v>
      </c>
      <c r="FB206" s="342">
        <f t="shared" si="649"/>
        <v>0</v>
      </c>
      <c r="FC206" s="342">
        <f t="shared" si="649"/>
        <v>0</v>
      </c>
      <c r="FD206" s="342">
        <f t="shared" si="649"/>
        <v>0</v>
      </c>
      <c r="FE206" s="342">
        <f t="shared" si="649"/>
        <v>0</v>
      </c>
      <c r="FF206" s="342">
        <f t="shared" si="649"/>
        <v>0</v>
      </c>
      <c r="FG206" s="342">
        <f t="shared" si="649"/>
        <v>0</v>
      </c>
      <c r="FH206" s="342">
        <f t="shared" si="649"/>
        <v>0</v>
      </c>
      <c r="FI206" s="342">
        <f t="shared" si="649"/>
        <v>0</v>
      </c>
      <c r="FJ206" s="342">
        <f t="shared" si="649"/>
        <v>0</v>
      </c>
      <c r="FK206" s="342">
        <f t="shared" si="649"/>
        <v>0</v>
      </c>
      <c r="FL206" s="342">
        <f t="shared" si="649"/>
        <v>0</v>
      </c>
      <c r="FM206" s="342">
        <f t="shared" si="649"/>
        <v>0</v>
      </c>
      <c r="FN206" s="342">
        <f t="shared" si="649"/>
        <v>0</v>
      </c>
      <c r="FO206" s="342">
        <f t="shared" si="649"/>
        <v>0</v>
      </c>
      <c r="FP206" s="342">
        <f t="shared" si="649"/>
        <v>0</v>
      </c>
      <c r="FQ206" s="342">
        <f t="shared" si="649"/>
        <v>0</v>
      </c>
      <c r="FR206" s="342">
        <f t="shared" si="649"/>
        <v>0</v>
      </c>
      <c r="FS206" s="342">
        <f t="shared" si="649"/>
        <v>0</v>
      </c>
      <c r="FT206" s="342">
        <f t="shared" si="649"/>
        <v>0</v>
      </c>
      <c r="FU206" s="342">
        <f t="shared" si="649"/>
        <v>0</v>
      </c>
      <c r="FV206" s="342">
        <f t="shared" si="649"/>
        <v>0</v>
      </c>
      <c r="FW206" s="342">
        <f t="shared" si="649"/>
        <v>0</v>
      </c>
      <c r="FX206" s="342">
        <f t="shared" si="649"/>
        <v>0</v>
      </c>
      <c r="FY206" s="342">
        <f t="shared" si="649"/>
        <v>0</v>
      </c>
      <c r="FZ206" s="342">
        <f t="shared" si="649"/>
        <v>0</v>
      </c>
      <c r="GA206" s="342">
        <f t="shared" si="649"/>
        <v>0</v>
      </c>
      <c r="GB206" s="342">
        <f t="shared" si="649"/>
        <v>0</v>
      </c>
      <c r="GC206" s="342">
        <f t="shared" si="649"/>
        <v>0</v>
      </c>
      <c r="GD206" s="342">
        <f t="shared" si="649"/>
        <v>0</v>
      </c>
      <c r="GE206" s="342">
        <f t="shared" si="649"/>
        <v>0</v>
      </c>
      <c r="GF206" s="342">
        <f t="shared" si="649"/>
        <v>0</v>
      </c>
      <c r="GG206" s="342">
        <f t="shared" si="649"/>
        <v>0</v>
      </c>
      <c r="GH206" s="342">
        <f t="shared" si="649"/>
        <v>0</v>
      </c>
      <c r="GI206" s="342">
        <f t="shared" si="649"/>
        <v>0</v>
      </c>
      <c r="GJ206" s="342">
        <f t="shared" si="649"/>
        <v>0</v>
      </c>
      <c r="GK206" s="342">
        <f t="shared" si="649"/>
        <v>0</v>
      </c>
      <c r="GL206" s="342">
        <f t="shared" si="649"/>
        <v>0</v>
      </c>
      <c r="GM206" s="342">
        <f t="shared" si="649"/>
        <v>0</v>
      </c>
      <c r="GN206" s="342">
        <f t="shared" si="649"/>
        <v>0</v>
      </c>
      <c r="GO206" s="342">
        <f t="shared" si="649"/>
        <v>0</v>
      </c>
      <c r="GP206" s="342">
        <f t="shared" si="649"/>
        <v>0</v>
      </c>
      <c r="GQ206" s="342"/>
      <c r="GR206" s="342">
        <f t="shared" ref="GR206:JC206" si="650">if(or(and($A206-GR$186&gt;0,$A206-GR$187&lt;=0,month($A206)=month(GR$186)),and($A206-GR$186&gt;=0,$A206-GR$187&lt;=0,month(edate($A206,6))=month(GR$186))),GR$190,0)</f>
        <v>0</v>
      </c>
      <c r="GS206" s="342">
        <f t="shared" si="650"/>
        <v>0</v>
      </c>
      <c r="GT206" s="342">
        <f t="shared" si="650"/>
        <v>0</v>
      </c>
      <c r="GU206" s="342">
        <f t="shared" si="650"/>
        <v>0</v>
      </c>
      <c r="GV206" s="342">
        <f t="shared" si="650"/>
        <v>0</v>
      </c>
      <c r="GW206" s="342">
        <f t="shared" si="650"/>
        <v>0</v>
      </c>
      <c r="GX206" s="342">
        <f t="shared" si="650"/>
        <v>0</v>
      </c>
      <c r="GY206" s="342">
        <f t="shared" si="650"/>
        <v>0</v>
      </c>
      <c r="GZ206" s="342">
        <f t="shared" si="650"/>
        <v>0</v>
      </c>
      <c r="HA206" s="342">
        <f t="shared" si="650"/>
        <v>0</v>
      </c>
      <c r="HB206" s="342">
        <f t="shared" si="650"/>
        <v>0</v>
      </c>
      <c r="HC206" s="342">
        <f t="shared" si="650"/>
        <v>0</v>
      </c>
      <c r="HD206" s="342">
        <f t="shared" si="650"/>
        <v>0</v>
      </c>
      <c r="HE206" s="342">
        <f t="shared" si="650"/>
        <v>0</v>
      </c>
      <c r="HF206" s="342">
        <f t="shared" si="650"/>
        <v>0</v>
      </c>
      <c r="HG206" s="342">
        <f t="shared" si="650"/>
        <v>0</v>
      </c>
      <c r="HH206" s="342">
        <f t="shared" si="650"/>
        <v>0</v>
      </c>
      <c r="HI206" s="342">
        <f t="shared" si="650"/>
        <v>0</v>
      </c>
      <c r="HJ206" s="342">
        <f t="shared" si="650"/>
        <v>0</v>
      </c>
      <c r="HK206" s="342">
        <f t="shared" si="650"/>
        <v>0</v>
      </c>
      <c r="HL206" s="342">
        <f t="shared" si="650"/>
        <v>0</v>
      </c>
      <c r="HM206" s="342">
        <f t="shared" si="650"/>
        <v>0</v>
      </c>
      <c r="HN206" s="342">
        <f t="shared" si="650"/>
        <v>0</v>
      </c>
      <c r="HO206" s="342">
        <f t="shared" si="650"/>
        <v>0</v>
      </c>
      <c r="HP206" s="342">
        <f t="shared" si="650"/>
        <v>0</v>
      </c>
      <c r="HQ206" s="342">
        <f t="shared" si="650"/>
        <v>0</v>
      </c>
      <c r="HR206" s="342">
        <f t="shared" si="650"/>
        <v>0</v>
      </c>
      <c r="HS206" s="342">
        <f t="shared" si="650"/>
        <v>0</v>
      </c>
      <c r="HT206" s="342">
        <f t="shared" si="650"/>
        <v>0</v>
      </c>
      <c r="HU206" s="342">
        <f t="shared" si="650"/>
        <v>0</v>
      </c>
      <c r="HV206" s="342">
        <f t="shared" si="650"/>
        <v>0</v>
      </c>
      <c r="HW206" s="342">
        <f t="shared" si="650"/>
        <v>0</v>
      </c>
      <c r="HX206" s="342">
        <f t="shared" si="650"/>
        <v>0</v>
      </c>
      <c r="HY206" s="342">
        <f t="shared" si="650"/>
        <v>0</v>
      </c>
      <c r="HZ206" s="342">
        <f t="shared" si="650"/>
        <v>0</v>
      </c>
      <c r="IA206" s="342">
        <f t="shared" si="650"/>
        <v>0</v>
      </c>
      <c r="IB206" s="342">
        <f t="shared" si="650"/>
        <v>0</v>
      </c>
      <c r="IC206" s="342">
        <f t="shared" si="650"/>
        <v>0</v>
      </c>
      <c r="ID206" s="342">
        <f t="shared" si="650"/>
        <v>0</v>
      </c>
      <c r="IE206" s="342">
        <f t="shared" si="650"/>
        <v>0</v>
      </c>
      <c r="IF206" s="342">
        <f t="shared" si="650"/>
        <v>0</v>
      </c>
      <c r="IG206" s="342">
        <f t="shared" si="650"/>
        <v>0</v>
      </c>
      <c r="IH206" s="342">
        <f t="shared" si="650"/>
        <v>0</v>
      </c>
      <c r="II206" s="342">
        <f t="shared" si="650"/>
        <v>0</v>
      </c>
      <c r="IJ206" s="342">
        <f t="shared" si="650"/>
        <v>0</v>
      </c>
      <c r="IK206" s="342">
        <f t="shared" si="650"/>
        <v>0</v>
      </c>
      <c r="IL206" s="342">
        <f t="shared" si="650"/>
        <v>0</v>
      </c>
      <c r="IM206" s="342">
        <f t="shared" si="650"/>
        <v>0</v>
      </c>
      <c r="IN206" s="342">
        <f t="shared" si="650"/>
        <v>0</v>
      </c>
      <c r="IO206" s="342">
        <f t="shared" si="650"/>
        <v>0</v>
      </c>
      <c r="IP206" s="342">
        <f t="shared" si="650"/>
        <v>0</v>
      </c>
      <c r="IQ206" s="342">
        <f t="shared" si="650"/>
        <v>0</v>
      </c>
      <c r="IR206" s="342">
        <f t="shared" si="650"/>
        <v>0</v>
      </c>
      <c r="IS206" s="342">
        <f t="shared" si="650"/>
        <v>0</v>
      </c>
      <c r="IT206" s="342">
        <f t="shared" si="650"/>
        <v>0</v>
      </c>
      <c r="IU206" s="342">
        <f t="shared" si="650"/>
        <v>0</v>
      </c>
      <c r="IV206" s="342">
        <f t="shared" si="650"/>
        <v>0</v>
      </c>
      <c r="IW206" s="342">
        <f t="shared" si="650"/>
        <v>0</v>
      </c>
      <c r="IX206" s="342">
        <f t="shared" si="650"/>
        <v>0</v>
      </c>
      <c r="IY206" s="342">
        <f t="shared" si="650"/>
        <v>0</v>
      </c>
      <c r="IZ206" s="342">
        <f t="shared" si="650"/>
        <v>0</v>
      </c>
      <c r="JA206" s="342">
        <f t="shared" si="650"/>
        <v>0</v>
      </c>
      <c r="JB206" s="342">
        <f t="shared" si="650"/>
        <v>0</v>
      </c>
      <c r="JC206" s="342">
        <f t="shared" si="650"/>
        <v>0</v>
      </c>
      <c r="JD206" s="342"/>
      <c r="JE206" s="342">
        <f t="shared" ref="JE206:LP206" si="651">if(or(and($A206-JE$186&gt;0,$A206-JE$187&lt;=0,month($A206)=month(JE$186)),and($A206-JE$186&gt;=0,$A206-JE$187&lt;=0,month(edate($A206,6))=month(JE$186))),JE$190,0)</f>
        <v>0</v>
      </c>
      <c r="JF206" s="342">
        <f t="shared" si="651"/>
        <v>0</v>
      </c>
      <c r="JG206" s="342">
        <f t="shared" si="651"/>
        <v>0</v>
      </c>
      <c r="JH206" s="342">
        <f t="shared" si="651"/>
        <v>0</v>
      </c>
      <c r="JI206" s="342">
        <f t="shared" si="651"/>
        <v>0</v>
      </c>
      <c r="JJ206" s="342">
        <f t="shared" si="651"/>
        <v>0</v>
      </c>
      <c r="JK206" s="342">
        <f t="shared" si="651"/>
        <v>0</v>
      </c>
      <c r="JL206" s="342">
        <f t="shared" si="651"/>
        <v>0</v>
      </c>
      <c r="JM206" s="342">
        <f t="shared" si="651"/>
        <v>0</v>
      </c>
      <c r="JN206" s="342">
        <f t="shared" si="651"/>
        <v>0</v>
      </c>
      <c r="JO206" s="342">
        <f t="shared" si="651"/>
        <v>0</v>
      </c>
      <c r="JP206" s="342">
        <f t="shared" si="651"/>
        <v>0</v>
      </c>
      <c r="JQ206" s="342">
        <f t="shared" si="651"/>
        <v>0</v>
      </c>
      <c r="JR206" s="342">
        <f t="shared" si="651"/>
        <v>0</v>
      </c>
      <c r="JS206" s="342">
        <f t="shared" si="651"/>
        <v>0</v>
      </c>
      <c r="JT206" s="342">
        <f t="shared" si="651"/>
        <v>0</v>
      </c>
      <c r="JU206" s="342">
        <f t="shared" si="651"/>
        <v>0</v>
      </c>
      <c r="JV206" s="342">
        <f t="shared" si="651"/>
        <v>0</v>
      </c>
      <c r="JW206" s="342">
        <f t="shared" si="651"/>
        <v>0</v>
      </c>
      <c r="JX206" s="342">
        <f t="shared" si="651"/>
        <v>0</v>
      </c>
      <c r="JY206" s="342">
        <f t="shared" si="651"/>
        <v>0</v>
      </c>
      <c r="JZ206" s="342">
        <f t="shared" si="651"/>
        <v>0</v>
      </c>
      <c r="KA206" s="342">
        <f t="shared" si="651"/>
        <v>0</v>
      </c>
      <c r="KB206" s="342">
        <f t="shared" si="651"/>
        <v>0</v>
      </c>
      <c r="KC206" s="342">
        <f t="shared" si="651"/>
        <v>0</v>
      </c>
      <c r="KD206" s="342">
        <f t="shared" si="651"/>
        <v>0</v>
      </c>
      <c r="KE206" s="342">
        <f t="shared" si="651"/>
        <v>0</v>
      </c>
      <c r="KF206" s="342">
        <f t="shared" si="651"/>
        <v>0</v>
      </c>
      <c r="KG206" s="342">
        <f t="shared" si="651"/>
        <v>0</v>
      </c>
      <c r="KH206" s="342">
        <f t="shared" si="651"/>
        <v>0</v>
      </c>
      <c r="KI206" s="342">
        <f t="shared" si="651"/>
        <v>0</v>
      </c>
      <c r="KJ206" s="342">
        <f t="shared" si="651"/>
        <v>0</v>
      </c>
      <c r="KK206" s="342">
        <f t="shared" si="651"/>
        <v>0</v>
      </c>
      <c r="KL206" s="342">
        <f t="shared" si="651"/>
        <v>0</v>
      </c>
      <c r="KM206" s="342">
        <f t="shared" si="651"/>
        <v>0</v>
      </c>
      <c r="KN206" s="342">
        <f t="shared" si="651"/>
        <v>0</v>
      </c>
      <c r="KO206" s="342">
        <f t="shared" si="651"/>
        <v>0</v>
      </c>
      <c r="KP206" s="342">
        <f t="shared" si="651"/>
        <v>0</v>
      </c>
      <c r="KQ206" s="342">
        <f t="shared" si="651"/>
        <v>0</v>
      </c>
      <c r="KR206" s="342">
        <f t="shared" si="651"/>
        <v>0</v>
      </c>
      <c r="KS206" s="342">
        <f t="shared" si="651"/>
        <v>0</v>
      </c>
      <c r="KT206" s="342">
        <f t="shared" si="651"/>
        <v>0</v>
      </c>
      <c r="KU206" s="342">
        <f t="shared" si="651"/>
        <v>0</v>
      </c>
      <c r="KV206" s="342">
        <f t="shared" si="651"/>
        <v>0</v>
      </c>
      <c r="KW206" s="342">
        <f t="shared" si="651"/>
        <v>0</v>
      </c>
      <c r="KX206" s="342">
        <f t="shared" si="651"/>
        <v>0</v>
      </c>
      <c r="KY206" s="342">
        <f t="shared" si="651"/>
        <v>0</v>
      </c>
      <c r="KZ206" s="342">
        <f t="shared" si="651"/>
        <v>0</v>
      </c>
      <c r="LA206" s="342">
        <f t="shared" si="651"/>
        <v>0</v>
      </c>
      <c r="LB206" s="342">
        <f t="shared" si="651"/>
        <v>0</v>
      </c>
      <c r="LC206" s="342">
        <f t="shared" si="651"/>
        <v>0</v>
      </c>
      <c r="LD206" s="342">
        <f t="shared" si="651"/>
        <v>0</v>
      </c>
      <c r="LE206" s="342">
        <f t="shared" si="651"/>
        <v>0</v>
      </c>
      <c r="LF206" s="342">
        <f t="shared" si="651"/>
        <v>0</v>
      </c>
      <c r="LG206" s="342">
        <f t="shared" si="651"/>
        <v>0</v>
      </c>
      <c r="LH206" s="342">
        <f t="shared" si="651"/>
        <v>0</v>
      </c>
      <c r="LI206" s="342">
        <f t="shared" si="651"/>
        <v>0</v>
      </c>
      <c r="LJ206" s="342">
        <f t="shared" si="651"/>
        <v>0</v>
      </c>
      <c r="LK206" s="342">
        <f t="shared" si="651"/>
        <v>0</v>
      </c>
      <c r="LL206" s="342">
        <f t="shared" si="651"/>
        <v>0</v>
      </c>
      <c r="LM206" s="342">
        <f t="shared" si="651"/>
        <v>0</v>
      </c>
      <c r="LN206" s="342">
        <f t="shared" si="651"/>
        <v>0</v>
      </c>
      <c r="LO206" s="342">
        <f t="shared" si="651"/>
        <v>0</v>
      </c>
      <c r="LP206" s="342">
        <f t="shared" si="651"/>
        <v>0</v>
      </c>
    </row>
    <row r="207">
      <c r="A207" s="331" t="str">
        <f t="shared" si="575"/>
        <v>06-2026</v>
      </c>
      <c r="B207" s="346">
        <f t="shared" si="581"/>
        <v>181908.706</v>
      </c>
      <c r="C207" s="346"/>
      <c r="E207" s="342">
        <f t="shared" ref="E207:BP207" si="652">if(or(and($A207-E$186&gt;0,$A207-E$187&lt;=0,month($A207)=month(E$186)),and($A207-E$186&gt;=0,$A207-E$187&lt;=0,month(edate($A207,6))=month(E$186))),E$190,0)</f>
        <v>6085.4205</v>
      </c>
      <c r="F207" s="342">
        <f t="shared" si="652"/>
        <v>2604.5913</v>
      </c>
      <c r="G207" s="342">
        <f t="shared" si="652"/>
        <v>4740</v>
      </c>
      <c r="H207" s="342">
        <f t="shared" si="652"/>
        <v>0</v>
      </c>
      <c r="I207" s="342">
        <f t="shared" si="652"/>
        <v>0</v>
      </c>
      <c r="J207" s="342">
        <f t="shared" si="652"/>
        <v>5954.9875</v>
      </c>
      <c r="K207" s="342">
        <f t="shared" si="652"/>
        <v>0</v>
      </c>
      <c r="L207" s="342">
        <f t="shared" si="652"/>
        <v>0</v>
      </c>
      <c r="M207" s="342">
        <f t="shared" si="652"/>
        <v>0</v>
      </c>
      <c r="N207" s="342">
        <f t="shared" si="652"/>
        <v>7812.75495</v>
      </c>
      <c r="O207" s="342">
        <f t="shared" si="652"/>
        <v>5688.688635</v>
      </c>
      <c r="P207" s="342">
        <f t="shared" si="652"/>
        <v>5334.19156</v>
      </c>
      <c r="Q207" s="342">
        <f t="shared" si="652"/>
        <v>0</v>
      </c>
      <c r="R207" s="342">
        <f t="shared" si="652"/>
        <v>0</v>
      </c>
      <c r="S207" s="342">
        <f t="shared" si="652"/>
        <v>10661.63949</v>
      </c>
      <c r="T207" s="342">
        <f t="shared" si="652"/>
        <v>0</v>
      </c>
      <c r="U207" s="342">
        <f t="shared" si="652"/>
        <v>0</v>
      </c>
      <c r="V207" s="342">
        <f t="shared" si="652"/>
        <v>5520.8475</v>
      </c>
      <c r="W207" s="342">
        <f t="shared" si="652"/>
        <v>0</v>
      </c>
      <c r="X207" s="342">
        <f t="shared" si="652"/>
        <v>7309.84635</v>
      </c>
      <c r="Y207" s="342">
        <f t="shared" si="652"/>
        <v>11393.6924</v>
      </c>
      <c r="Z207" s="342">
        <f t="shared" si="652"/>
        <v>70.99625</v>
      </c>
      <c r="AA207" s="342">
        <f t="shared" si="652"/>
        <v>0</v>
      </c>
      <c r="AB207" s="342">
        <f t="shared" si="652"/>
        <v>8275.222958</v>
      </c>
      <c r="AC207" s="342">
        <f t="shared" si="652"/>
        <v>0</v>
      </c>
      <c r="AD207" s="342">
        <f t="shared" si="652"/>
        <v>0</v>
      </c>
      <c r="AE207" s="342">
        <f t="shared" si="652"/>
        <v>0</v>
      </c>
      <c r="AF207" s="342">
        <f t="shared" si="652"/>
        <v>6214.90265</v>
      </c>
      <c r="AG207" s="342">
        <f t="shared" si="652"/>
        <v>0</v>
      </c>
      <c r="AH207" s="342">
        <f t="shared" si="652"/>
        <v>228.5555</v>
      </c>
      <c r="AI207" s="342">
        <f t="shared" si="652"/>
        <v>0</v>
      </c>
      <c r="AJ207" s="342">
        <f t="shared" si="652"/>
        <v>3780</v>
      </c>
      <c r="AK207" s="342">
        <f t="shared" si="652"/>
        <v>15922.28576</v>
      </c>
      <c r="AL207" s="342">
        <f t="shared" si="652"/>
        <v>0</v>
      </c>
      <c r="AM207" s="342">
        <f t="shared" si="652"/>
        <v>0</v>
      </c>
      <c r="AN207" s="342">
        <f t="shared" si="652"/>
        <v>12211.43486</v>
      </c>
      <c r="AO207" s="342">
        <f t="shared" si="652"/>
        <v>8896.907813</v>
      </c>
      <c r="AP207" s="342">
        <f t="shared" si="652"/>
        <v>0</v>
      </c>
      <c r="AQ207" s="342">
        <f t="shared" si="652"/>
        <v>0</v>
      </c>
      <c r="AR207" s="342">
        <f t="shared" si="652"/>
        <v>7542.9351</v>
      </c>
      <c r="AS207" s="342">
        <f t="shared" si="652"/>
        <v>0</v>
      </c>
      <c r="AT207" s="342">
        <f t="shared" si="652"/>
        <v>0</v>
      </c>
      <c r="AU207" s="342">
        <f t="shared" si="652"/>
        <v>0</v>
      </c>
      <c r="AV207" s="342">
        <f t="shared" si="652"/>
        <v>7136.0471</v>
      </c>
      <c r="AW207" s="342">
        <f t="shared" si="652"/>
        <v>0</v>
      </c>
      <c r="AX207" s="342">
        <f t="shared" si="652"/>
        <v>9058.61</v>
      </c>
      <c r="AY207" s="342">
        <f t="shared" si="652"/>
        <v>0</v>
      </c>
      <c r="AZ207" s="342">
        <f t="shared" si="652"/>
        <v>6480</v>
      </c>
      <c r="BA207" s="342">
        <f t="shared" si="652"/>
        <v>5867.9712</v>
      </c>
      <c r="BB207" s="342">
        <f t="shared" si="652"/>
        <v>0</v>
      </c>
      <c r="BC207" s="342">
        <f t="shared" si="652"/>
        <v>4873.17825</v>
      </c>
      <c r="BD207" s="342">
        <f t="shared" si="652"/>
        <v>0</v>
      </c>
      <c r="BE207" s="342">
        <f t="shared" si="652"/>
        <v>4565.5155</v>
      </c>
      <c r="BF207" s="342">
        <f t="shared" si="652"/>
        <v>0</v>
      </c>
      <c r="BG207" s="342">
        <f t="shared" si="652"/>
        <v>900.3978</v>
      </c>
      <c r="BH207" s="342">
        <f t="shared" si="652"/>
        <v>0</v>
      </c>
      <c r="BI207" s="342">
        <f t="shared" si="652"/>
        <v>0</v>
      </c>
      <c r="BJ207" s="342">
        <f t="shared" si="652"/>
        <v>0</v>
      </c>
      <c r="BK207" s="342">
        <f t="shared" si="652"/>
        <v>0</v>
      </c>
      <c r="BL207" s="342">
        <f t="shared" si="652"/>
        <v>0</v>
      </c>
      <c r="BM207" s="342">
        <f t="shared" si="652"/>
        <v>1521.41625</v>
      </c>
      <c r="BN207" s="342">
        <f t="shared" si="652"/>
        <v>0</v>
      </c>
      <c r="BO207" s="342">
        <f t="shared" si="652"/>
        <v>5255.6688</v>
      </c>
      <c r="BP207" s="342">
        <f t="shared" si="652"/>
        <v>0</v>
      </c>
      <c r="BQ207" s="342"/>
      <c r="BR207" s="342">
        <f t="shared" ref="BR207:EC207" si="653">if(or(and($A207-BR$186&gt;0,$A207-BR$187&lt;=0,month($A207)=month(BR$186)),and($A207-BR$186&gt;=0,$A207-BR$187&lt;=0,month(edate($A207,6))=month(BR$186))),BR$190,0)</f>
        <v>0</v>
      </c>
      <c r="BS207" s="342">
        <f t="shared" si="653"/>
        <v>0</v>
      </c>
      <c r="BT207" s="342">
        <f t="shared" si="653"/>
        <v>0</v>
      </c>
      <c r="BU207" s="342">
        <f t="shared" si="653"/>
        <v>0</v>
      </c>
      <c r="BV207" s="342">
        <f t="shared" si="653"/>
        <v>0</v>
      </c>
      <c r="BW207" s="342">
        <f t="shared" si="653"/>
        <v>0</v>
      </c>
      <c r="BX207" s="342">
        <f t="shared" si="653"/>
        <v>0</v>
      </c>
      <c r="BY207" s="342">
        <f t="shared" si="653"/>
        <v>0</v>
      </c>
      <c r="BZ207" s="342">
        <f t="shared" si="653"/>
        <v>0</v>
      </c>
      <c r="CA207" s="342">
        <f t="shared" si="653"/>
        <v>0</v>
      </c>
      <c r="CB207" s="342">
        <f t="shared" si="653"/>
        <v>0</v>
      </c>
      <c r="CC207" s="342">
        <f t="shared" si="653"/>
        <v>0</v>
      </c>
      <c r="CD207" s="342">
        <f t="shared" si="653"/>
        <v>0</v>
      </c>
      <c r="CE207" s="342">
        <f t="shared" si="653"/>
        <v>0</v>
      </c>
      <c r="CF207" s="342">
        <f t="shared" si="653"/>
        <v>0</v>
      </c>
      <c r="CG207" s="342">
        <f t="shared" si="653"/>
        <v>0</v>
      </c>
      <c r="CH207" s="342">
        <f t="shared" si="653"/>
        <v>0</v>
      </c>
      <c r="CI207" s="342">
        <f t="shared" si="653"/>
        <v>0</v>
      </c>
      <c r="CJ207" s="342">
        <f t="shared" si="653"/>
        <v>0</v>
      </c>
      <c r="CK207" s="342">
        <f t="shared" si="653"/>
        <v>0</v>
      </c>
      <c r="CL207" s="342">
        <f t="shared" si="653"/>
        <v>0</v>
      </c>
      <c r="CM207" s="342">
        <f t="shared" si="653"/>
        <v>0</v>
      </c>
      <c r="CN207" s="342">
        <f t="shared" si="653"/>
        <v>0</v>
      </c>
      <c r="CO207" s="342">
        <f t="shared" si="653"/>
        <v>0</v>
      </c>
      <c r="CP207" s="342">
        <f t="shared" si="653"/>
        <v>0</v>
      </c>
      <c r="CQ207" s="342">
        <f t="shared" si="653"/>
        <v>0</v>
      </c>
      <c r="CR207" s="342">
        <f t="shared" si="653"/>
        <v>0</v>
      </c>
      <c r="CS207" s="342">
        <f t="shared" si="653"/>
        <v>0</v>
      </c>
      <c r="CT207" s="342">
        <f t="shared" si="653"/>
        <v>0</v>
      </c>
      <c r="CU207" s="342">
        <f t="shared" si="653"/>
        <v>0</v>
      </c>
      <c r="CV207" s="342">
        <f t="shared" si="653"/>
        <v>0</v>
      </c>
      <c r="CW207" s="342">
        <f t="shared" si="653"/>
        <v>0</v>
      </c>
      <c r="CX207" s="342">
        <f t="shared" si="653"/>
        <v>0</v>
      </c>
      <c r="CY207" s="342">
        <f t="shared" si="653"/>
        <v>0</v>
      </c>
      <c r="CZ207" s="342">
        <f t="shared" si="653"/>
        <v>0</v>
      </c>
      <c r="DA207" s="342">
        <f t="shared" si="653"/>
        <v>0</v>
      </c>
      <c r="DB207" s="342">
        <f t="shared" si="653"/>
        <v>0</v>
      </c>
      <c r="DC207" s="342">
        <f t="shared" si="653"/>
        <v>0</v>
      </c>
      <c r="DD207" s="342">
        <f t="shared" si="653"/>
        <v>0</v>
      </c>
      <c r="DE207" s="342">
        <f t="shared" si="653"/>
        <v>0</v>
      </c>
      <c r="DF207" s="342">
        <f t="shared" si="653"/>
        <v>0</v>
      </c>
      <c r="DG207" s="342">
        <f t="shared" si="653"/>
        <v>0</v>
      </c>
      <c r="DH207" s="342">
        <f t="shared" si="653"/>
        <v>0</v>
      </c>
      <c r="DI207" s="342">
        <f t="shared" si="653"/>
        <v>0</v>
      </c>
      <c r="DJ207" s="342">
        <f t="shared" si="653"/>
        <v>0</v>
      </c>
      <c r="DK207" s="342">
        <f t="shared" si="653"/>
        <v>0</v>
      </c>
      <c r="DL207" s="342">
        <f t="shared" si="653"/>
        <v>0</v>
      </c>
      <c r="DM207" s="342">
        <f t="shared" si="653"/>
        <v>0</v>
      </c>
      <c r="DN207" s="342">
        <f t="shared" si="653"/>
        <v>0</v>
      </c>
      <c r="DO207" s="342">
        <f t="shared" si="653"/>
        <v>0</v>
      </c>
      <c r="DP207" s="342">
        <f t="shared" si="653"/>
        <v>0</v>
      </c>
      <c r="DQ207" s="342">
        <f t="shared" si="653"/>
        <v>0</v>
      </c>
      <c r="DR207" s="342">
        <f t="shared" si="653"/>
        <v>0</v>
      </c>
      <c r="DS207" s="342">
        <f t="shared" si="653"/>
        <v>0</v>
      </c>
      <c r="DT207" s="342">
        <f t="shared" si="653"/>
        <v>0</v>
      </c>
      <c r="DU207" s="342">
        <f t="shared" si="653"/>
        <v>0</v>
      </c>
      <c r="DV207" s="342">
        <f t="shared" si="653"/>
        <v>0</v>
      </c>
      <c r="DW207" s="342">
        <f t="shared" si="653"/>
        <v>0</v>
      </c>
      <c r="DX207" s="342">
        <f t="shared" si="653"/>
        <v>0</v>
      </c>
      <c r="DY207" s="342">
        <f t="shared" si="653"/>
        <v>0</v>
      </c>
      <c r="DZ207" s="342">
        <f t="shared" si="653"/>
        <v>0</v>
      </c>
      <c r="EA207" s="342">
        <f t="shared" si="653"/>
        <v>0</v>
      </c>
      <c r="EB207" s="342">
        <f t="shared" si="653"/>
        <v>0</v>
      </c>
      <c r="EC207" s="342">
        <f t="shared" si="653"/>
        <v>0</v>
      </c>
      <c r="ED207" s="342"/>
      <c r="EE207" s="342">
        <f t="shared" ref="EE207:GP207" si="654">if(or(and($A207-EE$186&gt;0,$A207-EE$187&lt;=0,month($A207)=month(EE$186)),and($A207-EE$186&gt;=0,$A207-EE$187&lt;=0,month(edate($A207,6))=month(EE$186))),EE$190,0)</f>
        <v>0</v>
      </c>
      <c r="EF207" s="342">
        <f t="shared" si="654"/>
        <v>0</v>
      </c>
      <c r="EG207" s="342">
        <f t="shared" si="654"/>
        <v>0</v>
      </c>
      <c r="EH207" s="342">
        <f t="shared" si="654"/>
        <v>0</v>
      </c>
      <c r="EI207" s="342">
        <f t="shared" si="654"/>
        <v>0</v>
      </c>
      <c r="EJ207" s="342">
        <f t="shared" si="654"/>
        <v>0</v>
      </c>
      <c r="EK207" s="342">
        <f t="shared" si="654"/>
        <v>0</v>
      </c>
      <c r="EL207" s="342">
        <f t="shared" si="654"/>
        <v>0</v>
      </c>
      <c r="EM207" s="342">
        <f t="shared" si="654"/>
        <v>0</v>
      </c>
      <c r="EN207" s="342">
        <f t="shared" si="654"/>
        <v>0</v>
      </c>
      <c r="EO207" s="342">
        <f t="shared" si="654"/>
        <v>0</v>
      </c>
      <c r="EP207" s="342">
        <f t="shared" si="654"/>
        <v>0</v>
      </c>
      <c r="EQ207" s="342">
        <f t="shared" si="654"/>
        <v>0</v>
      </c>
      <c r="ER207" s="342">
        <f t="shared" si="654"/>
        <v>0</v>
      </c>
      <c r="ES207" s="342">
        <f t="shared" si="654"/>
        <v>0</v>
      </c>
      <c r="ET207" s="342">
        <f t="shared" si="654"/>
        <v>0</v>
      </c>
      <c r="EU207" s="342">
        <f t="shared" si="654"/>
        <v>0</v>
      </c>
      <c r="EV207" s="342">
        <f t="shared" si="654"/>
        <v>0</v>
      </c>
      <c r="EW207" s="342">
        <f t="shared" si="654"/>
        <v>0</v>
      </c>
      <c r="EX207" s="342">
        <f t="shared" si="654"/>
        <v>0</v>
      </c>
      <c r="EY207" s="342">
        <f t="shared" si="654"/>
        <v>0</v>
      </c>
      <c r="EZ207" s="342">
        <f t="shared" si="654"/>
        <v>0</v>
      </c>
      <c r="FA207" s="342">
        <f t="shared" si="654"/>
        <v>0</v>
      </c>
      <c r="FB207" s="342">
        <f t="shared" si="654"/>
        <v>0</v>
      </c>
      <c r="FC207" s="342">
        <f t="shared" si="654"/>
        <v>0</v>
      </c>
      <c r="FD207" s="342">
        <f t="shared" si="654"/>
        <v>0</v>
      </c>
      <c r="FE207" s="342">
        <f t="shared" si="654"/>
        <v>0</v>
      </c>
      <c r="FF207" s="342">
        <f t="shared" si="654"/>
        <v>0</v>
      </c>
      <c r="FG207" s="342">
        <f t="shared" si="654"/>
        <v>0</v>
      </c>
      <c r="FH207" s="342">
        <f t="shared" si="654"/>
        <v>0</v>
      </c>
      <c r="FI207" s="342">
        <f t="shared" si="654"/>
        <v>0</v>
      </c>
      <c r="FJ207" s="342">
        <f t="shared" si="654"/>
        <v>0</v>
      </c>
      <c r="FK207" s="342">
        <f t="shared" si="654"/>
        <v>0</v>
      </c>
      <c r="FL207" s="342">
        <f t="shared" si="654"/>
        <v>0</v>
      </c>
      <c r="FM207" s="342">
        <f t="shared" si="654"/>
        <v>0</v>
      </c>
      <c r="FN207" s="342">
        <f t="shared" si="654"/>
        <v>0</v>
      </c>
      <c r="FO207" s="342">
        <f t="shared" si="654"/>
        <v>0</v>
      </c>
      <c r="FP207" s="342">
        <f t="shared" si="654"/>
        <v>0</v>
      </c>
      <c r="FQ207" s="342">
        <f t="shared" si="654"/>
        <v>0</v>
      </c>
      <c r="FR207" s="342">
        <f t="shared" si="654"/>
        <v>0</v>
      </c>
      <c r="FS207" s="342">
        <f t="shared" si="654"/>
        <v>0</v>
      </c>
      <c r="FT207" s="342">
        <f t="shared" si="654"/>
        <v>0</v>
      </c>
      <c r="FU207" s="342">
        <f t="shared" si="654"/>
        <v>0</v>
      </c>
      <c r="FV207" s="342">
        <f t="shared" si="654"/>
        <v>0</v>
      </c>
      <c r="FW207" s="342">
        <f t="shared" si="654"/>
        <v>0</v>
      </c>
      <c r="FX207" s="342">
        <f t="shared" si="654"/>
        <v>0</v>
      </c>
      <c r="FY207" s="342">
        <f t="shared" si="654"/>
        <v>0</v>
      </c>
      <c r="FZ207" s="342">
        <f t="shared" si="654"/>
        <v>0</v>
      </c>
      <c r="GA207" s="342">
        <f t="shared" si="654"/>
        <v>0</v>
      </c>
      <c r="GB207" s="342">
        <f t="shared" si="654"/>
        <v>0</v>
      </c>
      <c r="GC207" s="342">
        <f t="shared" si="654"/>
        <v>0</v>
      </c>
      <c r="GD207" s="342">
        <f t="shared" si="654"/>
        <v>0</v>
      </c>
      <c r="GE207" s="342">
        <f t="shared" si="654"/>
        <v>0</v>
      </c>
      <c r="GF207" s="342">
        <f t="shared" si="654"/>
        <v>0</v>
      </c>
      <c r="GG207" s="342">
        <f t="shared" si="654"/>
        <v>0</v>
      </c>
      <c r="GH207" s="342">
        <f t="shared" si="654"/>
        <v>0</v>
      </c>
      <c r="GI207" s="342">
        <f t="shared" si="654"/>
        <v>0</v>
      </c>
      <c r="GJ207" s="342">
        <f t="shared" si="654"/>
        <v>0</v>
      </c>
      <c r="GK207" s="342">
        <f t="shared" si="654"/>
        <v>0</v>
      </c>
      <c r="GL207" s="342">
        <f t="shared" si="654"/>
        <v>0</v>
      </c>
      <c r="GM207" s="342">
        <f t="shared" si="654"/>
        <v>0</v>
      </c>
      <c r="GN207" s="342">
        <f t="shared" si="654"/>
        <v>0</v>
      </c>
      <c r="GO207" s="342">
        <f t="shared" si="654"/>
        <v>0</v>
      </c>
      <c r="GP207" s="342">
        <f t="shared" si="654"/>
        <v>0</v>
      </c>
      <c r="GQ207" s="342"/>
      <c r="GR207" s="342">
        <f t="shared" ref="GR207:JC207" si="655">if(or(and($A207-GR$186&gt;0,$A207-GR$187&lt;=0,month($A207)=month(GR$186)),and($A207-GR$186&gt;=0,$A207-GR$187&lt;=0,month(edate($A207,6))=month(GR$186))),GR$190,0)</f>
        <v>0</v>
      </c>
      <c r="GS207" s="342">
        <f t="shared" si="655"/>
        <v>0</v>
      </c>
      <c r="GT207" s="342">
        <f t="shared" si="655"/>
        <v>0</v>
      </c>
      <c r="GU207" s="342">
        <f t="shared" si="655"/>
        <v>0</v>
      </c>
      <c r="GV207" s="342">
        <f t="shared" si="655"/>
        <v>0</v>
      </c>
      <c r="GW207" s="342">
        <f t="shared" si="655"/>
        <v>0</v>
      </c>
      <c r="GX207" s="342">
        <f t="shared" si="655"/>
        <v>0</v>
      </c>
      <c r="GY207" s="342">
        <f t="shared" si="655"/>
        <v>0</v>
      </c>
      <c r="GZ207" s="342">
        <f t="shared" si="655"/>
        <v>0</v>
      </c>
      <c r="HA207" s="342">
        <f t="shared" si="655"/>
        <v>0</v>
      </c>
      <c r="HB207" s="342">
        <f t="shared" si="655"/>
        <v>0</v>
      </c>
      <c r="HC207" s="342">
        <f t="shared" si="655"/>
        <v>0</v>
      </c>
      <c r="HD207" s="342">
        <f t="shared" si="655"/>
        <v>0</v>
      </c>
      <c r="HE207" s="342">
        <f t="shared" si="655"/>
        <v>0</v>
      </c>
      <c r="HF207" s="342">
        <f t="shared" si="655"/>
        <v>0</v>
      </c>
      <c r="HG207" s="342">
        <f t="shared" si="655"/>
        <v>0</v>
      </c>
      <c r="HH207" s="342">
        <f t="shared" si="655"/>
        <v>0</v>
      </c>
      <c r="HI207" s="342">
        <f t="shared" si="655"/>
        <v>0</v>
      </c>
      <c r="HJ207" s="342">
        <f t="shared" si="655"/>
        <v>0</v>
      </c>
      <c r="HK207" s="342">
        <f t="shared" si="655"/>
        <v>0</v>
      </c>
      <c r="HL207" s="342">
        <f t="shared" si="655"/>
        <v>0</v>
      </c>
      <c r="HM207" s="342">
        <f t="shared" si="655"/>
        <v>0</v>
      </c>
      <c r="HN207" s="342">
        <f t="shared" si="655"/>
        <v>0</v>
      </c>
      <c r="HO207" s="342">
        <f t="shared" si="655"/>
        <v>0</v>
      </c>
      <c r="HP207" s="342">
        <f t="shared" si="655"/>
        <v>0</v>
      </c>
      <c r="HQ207" s="342">
        <f t="shared" si="655"/>
        <v>0</v>
      </c>
      <c r="HR207" s="342">
        <f t="shared" si="655"/>
        <v>0</v>
      </c>
      <c r="HS207" s="342">
        <f t="shared" si="655"/>
        <v>0</v>
      </c>
      <c r="HT207" s="342">
        <f t="shared" si="655"/>
        <v>0</v>
      </c>
      <c r="HU207" s="342">
        <f t="shared" si="655"/>
        <v>0</v>
      </c>
      <c r="HV207" s="342">
        <f t="shared" si="655"/>
        <v>0</v>
      </c>
      <c r="HW207" s="342">
        <f t="shared" si="655"/>
        <v>0</v>
      </c>
      <c r="HX207" s="342">
        <f t="shared" si="655"/>
        <v>0</v>
      </c>
      <c r="HY207" s="342">
        <f t="shared" si="655"/>
        <v>0</v>
      </c>
      <c r="HZ207" s="342">
        <f t="shared" si="655"/>
        <v>0</v>
      </c>
      <c r="IA207" s="342">
        <f t="shared" si="655"/>
        <v>0</v>
      </c>
      <c r="IB207" s="342">
        <f t="shared" si="655"/>
        <v>0</v>
      </c>
      <c r="IC207" s="342">
        <f t="shared" si="655"/>
        <v>0</v>
      </c>
      <c r="ID207" s="342">
        <f t="shared" si="655"/>
        <v>0</v>
      </c>
      <c r="IE207" s="342">
        <f t="shared" si="655"/>
        <v>0</v>
      </c>
      <c r="IF207" s="342">
        <f t="shared" si="655"/>
        <v>0</v>
      </c>
      <c r="IG207" s="342">
        <f t="shared" si="655"/>
        <v>0</v>
      </c>
      <c r="IH207" s="342">
        <f t="shared" si="655"/>
        <v>0</v>
      </c>
      <c r="II207" s="342">
        <f t="shared" si="655"/>
        <v>0</v>
      </c>
      <c r="IJ207" s="342">
        <f t="shared" si="655"/>
        <v>0</v>
      </c>
      <c r="IK207" s="342">
        <f t="shared" si="655"/>
        <v>0</v>
      </c>
      <c r="IL207" s="342">
        <f t="shared" si="655"/>
        <v>0</v>
      </c>
      <c r="IM207" s="342">
        <f t="shared" si="655"/>
        <v>0</v>
      </c>
      <c r="IN207" s="342">
        <f t="shared" si="655"/>
        <v>0</v>
      </c>
      <c r="IO207" s="342">
        <f t="shared" si="655"/>
        <v>0</v>
      </c>
      <c r="IP207" s="342">
        <f t="shared" si="655"/>
        <v>0</v>
      </c>
      <c r="IQ207" s="342">
        <f t="shared" si="655"/>
        <v>0</v>
      </c>
      <c r="IR207" s="342">
        <f t="shared" si="655"/>
        <v>0</v>
      </c>
      <c r="IS207" s="342">
        <f t="shared" si="655"/>
        <v>0</v>
      </c>
      <c r="IT207" s="342">
        <f t="shared" si="655"/>
        <v>0</v>
      </c>
      <c r="IU207" s="342">
        <f t="shared" si="655"/>
        <v>0</v>
      </c>
      <c r="IV207" s="342">
        <f t="shared" si="655"/>
        <v>0</v>
      </c>
      <c r="IW207" s="342">
        <f t="shared" si="655"/>
        <v>0</v>
      </c>
      <c r="IX207" s="342">
        <f t="shared" si="655"/>
        <v>0</v>
      </c>
      <c r="IY207" s="342">
        <f t="shared" si="655"/>
        <v>0</v>
      </c>
      <c r="IZ207" s="342">
        <f t="shared" si="655"/>
        <v>0</v>
      </c>
      <c r="JA207" s="342">
        <f t="shared" si="655"/>
        <v>0</v>
      </c>
      <c r="JB207" s="342">
        <f t="shared" si="655"/>
        <v>0</v>
      </c>
      <c r="JC207" s="342">
        <f t="shared" si="655"/>
        <v>0</v>
      </c>
      <c r="JD207" s="342"/>
      <c r="JE207" s="342">
        <f t="shared" ref="JE207:LP207" si="656">if(or(and($A207-JE$186&gt;0,$A207-JE$187&lt;=0,month($A207)=month(JE$186)),and($A207-JE$186&gt;=0,$A207-JE$187&lt;=0,month(edate($A207,6))=month(JE$186))),JE$190,0)</f>
        <v>0</v>
      </c>
      <c r="JF207" s="342">
        <f t="shared" si="656"/>
        <v>0</v>
      </c>
      <c r="JG207" s="342">
        <f t="shared" si="656"/>
        <v>0</v>
      </c>
      <c r="JH207" s="342">
        <f t="shared" si="656"/>
        <v>0</v>
      </c>
      <c r="JI207" s="342">
        <f t="shared" si="656"/>
        <v>0</v>
      </c>
      <c r="JJ207" s="342">
        <f t="shared" si="656"/>
        <v>0</v>
      </c>
      <c r="JK207" s="342">
        <f t="shared" si="656"/>
        <v>0</v>
      </c>
      <c r="JL207" s="342">
        <f t="shared" si="656"/>
        <v>0</v>
      </c>
      <c r="JM207" s="342">
        <f t="shared" si="656"/>
        <v>0</v>
      </c>
      <c r="JN207" s="342">
        <f t="shared" si="656"/>
        <v>0</v>
      </c>
      <c r="JO207" s="342">
        <f t="shared" si="656"/>
        <v>0</v>
      </c>
      <c r="JP207" s="342">
        <f t="shared" si="656"/>
        <v>0</v>
      </c>
      <c r="JQ207" s="342">
        <f t="shared" si="656"/>
        <v>0</v>
      </c>
      <c r="JR207" s="342">
        <f t="shared" si="656"/>
        <v>0</v>
      </c>
      <c r="JS207" s="342">
        <f t="shared" si="656"/>
        <v>0</v>
      </c>
      <c r="JT207" s="342">
        <f t="shared" si="656"/>
        <v>0</v>
      </c>
      <c r="JU207" s="342">
        <f t="shared" si="656"/>
        <v>0</v>
      </c>
      <c r="JV207" s="342">
        <f t="shared" si="656"/>
        <v>0</v>
      </c>
      <c r="JW207" s="342">
        <f t="shared" si="656"/>
        <v>0</v>
      </c>
      <c r="JX207" s="342">
        <f t="shared" si="656"/>
        <v>0</v>
      </c>
      <c r="JY207" s="342">
        <f t="shared" si="656"/>
        <v>0</v>
      </c>
      <c r="JZ207" s="342">
        <f t="shared" si="656"/>
        <v>0</v>
      </c>
      <c r="KA207" s="342">
        <f t="shared" si="656"/>
        <v>0</v>
      </c>
      <c r="KB207" s="342">
        <f t="shared" si="656"/>
        <v>0</v>
      </c>
      <c r="KC207" s="342">
        <f t="shared" si="656"/>
        <v>0</v>
      </c>
      <c r="KD207" s="342">
        <f t="shared" si="656"/>
        <v>0</v>
      </c>
      <c r="KE207" s="342">
        <f t="shared" si="656"/>
        <v>0</v>
      </c>
      <c r="KF207" s="342">
        <f t="shared" si="656"/>
        <v>0</v>
      </c>
      <c r="KG207" s="342">
        <f t="shared" si="656"/>
        <v>0</v>
      </c>
      <c r="KH207" s="342">
        <f t="shared" si="656"/>
        <v>0</v>
      </c>
      <c r="KI207" s="342">
        <f t="shared" si="656"/>
        <v>0</v>
      </c>
      <c r="KJ207" s="342">
        <f t="shared" si="656"/>
        <v>0</v>
      </c>
      <c r="KK207" s="342">
        <f t="shared" si="656"/>
        <v>0</v>
      </c>
      <c r="KL207" s="342">
        <f t="shared" si="656"/>
        <v>0</v>
      </c>
      <c r="KM207" s="342">
        <f t="shared" si="656"/>
        <v>0</v>
      </c>
      <c r="KN207" s="342">
        <f t="shared" si="656"/>
        <v>0</v>
      </c>
      <c r="KO207" s="342">
        <f t="shared" si="656"/>
        <v>0</v>
      </c>
      <c r="KP207" s="342">
        <f t="shared" si="656"/>
        <v>0</v>
      </c>
      <c r="KQ207" s="342">
        <f t="shared" si="656"/>
        <v>0</v>
      </c>
      <c r="KR207" s="342">
        <f t="shared" si="656"/>
        <v>0</v>
      </c>
      <c r="KS207" s="342">
        <f t="shared" si="656"/>
        <v>0</v>
      </c>
      <c r="KT207" s="342">
        <f t="shared" si="656"/>
        <v>0</v>
      </c>
      <c r="KU207" s="342">
        <f t="shared" si="656"/>
        <v>0</v>
      </c>
      <c r="KV207" s="342">
        <f t="shared" si="656"/>
        <v>0</v>
      </c>
      <c r="KW207" s="342">
        <f t="shared" si="656"/>
        <v>0</v>
      </c>
      <c r="KX207" s="342">
        <f t="shared" si="656"/>
        <v>0</v>
      </c>
      <c r="KY207" s="342">
        <f t="shared" si="656"/>
        <v>0</v>
      </c>
      <c r="KZ207" s="342">
        <f t="shared" si="656"/>
        <v>0</v>
      </c>
      <c r="LA207" s="342">
        <f t="shared" si="656"/>
        <v>0</v>
      </c>
      <c r="LB207" s="342">
        <f t="shared" si="656"/>
        <v>0</v>
      </c>
      <c r="LC207" s="342">
        <f t="shared" si="656"/>
        <v>0</v>
      </c>
      <c r="LD207" s="342">
        <f t="shared" si="656"/>
        <v>0</v>
      </c>
      <c r="LE207" s="342">
        <f t="shared" si="656"/>
        <v>0</v>
      </c>
      <c r="LF207" s="342">
        <f t="shared" si="656"/>
        <v>0</v>
      </c>
      <c r="LG207" s="342">
        <f t="shared" si="656"/>
        <v>0</v>
      </c>
      <c r="LH207" s="342">
        <f t="shared" si="656"/>
        <v>0</v>
      </c>
      <c r="LI207" s="342">
        <f t="shared" si="656"/>
        <v>0</v>
      </c>
      <c r="LJ207" s="342">
        <f t="shared" si="656"/>
        <v>0</v>
      </c>
      <c r="LK207" s="342">
        <f t="shared" si="656"/>
        <v>0</v>
      </c>
      <c r="LL207" s="342">
        <f t="shared" si="656"/>
        <v>0</v>
      </c>
      <c r="LM207" s="342">
        <f t="shared" si="656"/>
        <v>0</v>
      </c>
      <c r="LN207" s="342">
        <f t="shared" si="656"/>
        <v>0</v>
      </c>
      <c r="LO207" s="342">
        <f t="shared" si="656"/>
        <v>0</v>
      </c>
      <c r="LP207" s="342">
        <f t="shared" si="656"/>
        <v>0</v>
      </c>
    </row>
    <row r="208">
      <c r="A208" s="331" t="str">
        <f t="shared" si="575"/>
        <v>09-2026</v>
      </c>
      <c r="B208" s="346">
        <f t="shared" si="581"/>
        <v>237841.6939</v>
      </c>
      <c r="C208" s="346"/>
      <c r="E208" s="342">
        <f t="shared" ref="E208:BP208" si="657">if(or(and($A208-E$186&gt;0,$A208-E$187&lt;=0,month($A208)=month(E$186)),and($A208-E$186&gt;=0,$A208-E$187&lt;=0,month(edate($A208,6))=month(E$186))),E$190,0)</f>
        <v>0</v>
      </c>
      <c r="F208" s="342">
        <f t="shared" si="657"/>
        <v>0</v>
      </c>
      <c r="G208" s="342">
        <f t="shared" si="657"/>
        <v>0</v>
      </c>
      <c r="H208" s="342">
        <f t="shared" si="657"/>
        <v>5603.13611</v>
      </c>
      <c r="I208" s="342">
        <f t="shared" si="657"/>
        <v>5350</v>
      </c>
      <c r="J208" s="342">
        <f t="shared" si="657"/>
        <v>0</v>
      </c>
      <c r="K208" s="342">
        <f t="shared" si="657"/>
        <v>6549.35727</v>
      </c>
      <c r="L208" s="342">
        <f t="shared" si="657"/>
        <v>3925.4562</v>
      </c>
      <c r="M208" s="342">
        <f t="shared" si="657"/>
        <v>5593.35392</v>
      </c>
      <c r="N208" s="342">
        <f t="shared" si="657"/>
        <v>0</v>
      </c>
      <c r="O208" s="342">
        <f t="shared" si="657"/>
        <v>0</v>
      </c>
      <c r="P208" s="342">
        <f t="shared" si="657"/>
        <v>0</v>
      </c>
      <c r="Q208" s="342">
        <f t="shared" si="657"/>
        <v>5838.7836</v>
      </c>
      <c r="R208" s="342">
        <f t="shared" si="657"/>
        <v>9911.380355</v>
      </c>
      <c r="S208" s="342">
        <f t="shared" si="657"/>
        <v>0</v>
      </c>
      <c r="T208" s="342">
        <f t="shared" si="657"/>
        <v>11963.3767</v>
      </c>
      <c r="U208" s="342">
        <f t="shared" si="657"/>
        <v>9633.12861</v>
      </c>
      <c r="V208" s="342">
        <f t="shared" si="657"/>
        <v>0</v>
      </c>
      <c r="W208" s="342">
        <f t="shared" si="657"/>
        <v>8655.033888</v>
      </c>
      <c r="X208" s="342">
        <f t="shared" si="657"/>
        <v>0</v>
      </c>
      <c r="Y208" s="342">
        <f t="shared" si="657"/>
        <v>0</v>
      </c>
      <c r="Z208" s="342">
        <f t="shared" si="657"/>
        <v>0</v>
      </c>
      <c r="AA208" s="342">
        <f t="shared" si="657"/>
        <v>9628.80765</v>
      </c>
      <c r="AB208" s="342">
        <f t="shared" si="657"/>
        <v>0</v>
      </c>
      <c r="AC208" s="342">
        <f t="shared" si="657"/>
        <v>6205.936838</v>
      </c>
      <c r="AD208" s="342">
        <f t="shared" si="657"/>
        <v>8318.29995</v>
      </c>
      <c r="AE208" s="342">
        <f t="shared" si="657"/>
        <v>6439.535258</v>
      </c>
      <c r="AF208" s="342">
        <f t="shared" si="657"/>
        <v>0</v>
      </c>
      <c r="AG208" s="342">
        <f t="shared" si="657"/>
        <v>7258.6275</v>
      </c>
      <c r="AH208" s="342">
        <f t="shared" si="657"/>
        <v>0</v>
      </c>
      <c r="AI208" s="342">
        <f t="shared" si="657"/>
        <v>10641.14589</v>
      </c>
      <c r="AJ208" s="342">
        <f t="shared" si="657"/>
        <v>0</v>
      </c>
      <c r="AK208" s="342">
        <f t="shared" si="657"/>
        <v>0</v>
      </c>
      <c r="AL208" s="342">
        <f t="shared" si="657"/>
        <v>275</v>
      </c>
      <c r="AM208" s="342">
        <f t="shared" si="657"/>
        <v>4982.50623</v>
      </c>
      <c r="AN208" s="342">
        <f t="shared" si="657"/>
        <v>0</v>
      </c>
      <c r="AO208" s="342">
        <f t="shared" si="657"/>
        <v>0</v>
      </c>
      <c r="AP208" s="342">
        <f t="shared" si="657"/>
        <v>9271.35</v>
      </c>
      <c r="AQ208" s="342">
        <f t="shared" si="657"/>
        <v>8358.125</v>
      </c>
      <c r="AR208" s="342">
        <f t="shared" si="657"/>
        <v>0</v>
      </c>
      <c r="AS208" s="342">
        <f t="shared" si="657"/>
        <v>8601.039</v>
      </c>
      <c r="AT208" s="342">
        <f t="shared" si="657"/>
        <v>16276.43473</v>
      </c>
      <c r="AU208" s="342">
        <f t="shared" si="657"/>
        <v>7462.28015</v>
      </c>
      <c r="AV208" s="342">
        <f t="shared" si="657"/>
        <v>0</v>
      </c>
      <c r="AW208" s="342">
        <f t="shared" si="657"/>
        <v>4800</v>
      </c>
      <c r="AX208" s="342">
        <f t="shared" si="657"/>
        <v>0</v>
      </c>
      <c r="AY208" s="342">
        <f t="shared" si="657"/>
        <v>12558.09375</v>
      </c>
      <c r="AZ208" s="342">
        <f t="shared" si="657"/>
        <v>0</v>
      </c>
      <c r="BA208" s="342">
        <f t="shared" si="657"/>
        <v>0</v>
      </c>
      <c r="BB208" s="342">
        <f t="shared" si="657"/>
        <v>9703.8664</v>
      </c>
      <c r="BC208" s="342">
        <f t="shared" si="657"/>
        <v>0</v>
      </c>
      <c r="BD208" s="342">
        <f t="shared" si="657"/>
        <v>13378.4</v>
      </c>
      <c r="BE208" s="342">
        <f t="shared" si="657"/>
        <v>0</v>
      </c>
      <c r="BF208" s="342">
        <f t="shared" si="657"/>
        <v>1557.6541</v>
      </c>
      <c r="BG208" s="342">
        <f t="shared" si="657"/>
        <v>0</v>
      </c>
      <c r="BH208" s="342">
        <f t="shared" si="657"/>
        <v>5158.157425</v>
      </c>
      <c r="BI208" s="342">
        <f t="shared" si="657"/>
        <v>2306.25</v>
      </c>
      <c r="BJ208" s="342">
        <f t="shared" si="657"/>
        <v>7162.4875</v>
      </c>
      <c r="BK208" s="342">
        <f t="shared" si="657"/>
        <v>1312.5</v>
      </c>
      <c r="BL208" s="342">
        <f t="shared" si="657"/>
        <v>1793.1</v>
      </c>
      <c r="BM208" s="342">
        <f t="shared" si="657"/>
        <v>0</v>
      </c>
      <c r="BN208" s="342">
        <f t="shared" si="657"/>
        <v>740.464875</v>
      </c>
      <c r="BO208" s="342">
        <f t="shared" si="657"/>
        <v>0</v>
      </c>
      <c r="BP208" s="342">
        <f t="shared" si="657"/>
        <v>628.625</v>
      </c>
      <c r="BQ208" s="342"/>
      <c r="BR208" s="342">
        <f t="shared" ref="BR208:EC208" si="658">if(or(and($A208-BR$186&gt;0,$A208-BR$187&lt;=0,month($A208)=month(BR$186)),and($A208-BR$186&gt;=0,$A208-BR$187&lt;=0,month(edate($A208,6))=month(BR$186))),BR$190,0)</f>
        <v>0</v>
      </c>
      <c r="BS208" s="342">
        <f t="shared" si="658"/>
        <v>0</v>
      </c>
      <c r="BT208" s="342">
        <f t="shared" si="658"/>
        <v>0</v>
      </c>
      <c r="BU208" s="342">
        <f t="shared" si="658"/>
        <v>0</v>
      </c>
      <c r="BV208" s="342">
        <f t="shared" si="658"/>
        <v>0</v>
      </c>
      <c r="BW208" s="342">
        <f t="shared" si="658"/>
        <v>0</v>
      </c>
      <c r="BX208" s="342">
        <f t="shared" si="658"/>
        <v>0</v>
      </c>
      <c r="BY208" s="342">
        <f t="shared" si="658"/>
        <v>0</v>
      </c>
      <c r="BZ208" s="342">
        <f t="shared" si="658"/>
        <v>0</v>
      </c>
      <c r="CA208" s="342">
        <f t="shared" si="658"/>
        <v>0</v>
      </c>
      <c r="CB208" s="342">
        <f t="shared" si="658"/>
        <v>0</v>
      </c>
      <c r="CC208" s="342">
        <f t="shared" si="658"/>
        <v>0</v>
      </c>
      <c r="CD208" s="342">
        <f t="shared" si="658"/>
        <v>0</v>
      </c>
      <c r="CE208" s="342">
        <f t="shared" si="658"/>
        <v>0</v>
      </c>
      <c r="CF208" s="342">
        <f t="shared" si="658"/>
        <v>0</v>
      </c>
      <c r="CG208" s="342">
        <f t="shared" si="658"/>
        <v>0</v>
      </c>
      <c r="CH208" s="342">
        <f t="shared" si="658"/>
        <v>0</v>
      </c>
      <c r="CI208" s="342">
        <f t="shared" si="658"/>
        <v>0</v>
      </c>
      <c r="CJ208" s="342">
        <f t="shared" si="658"/>
        <v>0</v>
      </c>
      <c r="CK208" s="342">
        <f t="shared" si="658"/>
        <v>0</v>
      </c>
      <c r="CL208" s="342">
        <f t="shared" si="658"/>
        <v>0</v>
      </c>
      <c r="CM208" s="342">
        <f t="shared" si="658"/>
        <v>0</v>
      </c>
      <c r="CN208" s="342">
        <f t="shared" si="658"/>
        <v>0</v>
      </c>
      <c r="CO208" s="342">
        <f t="shared" si="658"/>
        <v>0</v>
      </c>
      <c r="CP208" s="342">
        <f t="shared" si="658"/>
        <v>0</v>
      </c>
      <c r="CQ208" s="342">
        <f t="shared" si="658"/>
        <v>0</v>
      </c>
      <c r="CR208" s="342">
        <f t="shared" si="658"/>
        <v>0</v>
      </c>
      <c r="CS208" s="342">
        <f t="shared" si="658"/>
        <v>0</v>
      </c>
      <c r="CT208" s="342">
        <f t="shared" si="658"/>
        <v>0</v>
      </c>
      <c r="CU208" s="342">
        <f t="shared" si="658"/>
        <v>0</v>
      </c>
      <c r="CV208" s="342">
        <f t="shared" si="658"/>
        <v>0</v>
      </c>
      <c r="CW208" s="342">
        <f t="shared" si="658"/>
        <v>0</v>
      </c>
      <c r="CX208" s="342">
        <f t="shared" si="658"/>
        <v>0</v>
      </c>
      <c r="CY208" s="342">
        <f t="shared" si="658"/>
        <v>0</v>
      </c>
      <c r="CZ208" s="342">
        <f t="shared" si="658"/>
        <v>0</v>
      </c>
      <c r="DA208" s="342">
        <f t="shared" si="658"/>
        <v>0</v>
      </c>
      <c r="DB208" s="342">
        <f t="shared" si="658"/>
        <v>0</v>
      </c>
      <c r="DC208" s="342">
        <f t="shared" si="658"/>
        <v>0</v>
      </c>
      <c r="DD208" s="342">
        <f t="shared" si="658"/>
        <v>0</v>
      </c>
      <c r="DE208" s="342">
        <f t="shared" si="658"/>
        <v>0</v>
      </c>
      <c r="DF208" s="342">
        <f t="shared" si="658"/>
        <v>0</v>
      </c>
      <c r="DG208" s="342">
        <f t="shared" si="658"/>
        <v>0</v>
      </c>
      <c r="DH208" s="342">
        <f t="shared" si="658"/>
        <v>0</v>
      </c>
      <c r="DI208" s="342">
        <f t="shared" si="658"/>
        <v>0</v>
      </c>
      <c r="DJ208" s="342">
        <f t="shared" si="658"/>
        <v>0</v>
      </c>
      <c r="DK208" s="342">
        <f t="shared" si="658"/>
        <v>0</v>
      </c>
      <c r="DL208" s="342">
        <f t="shared" si="658"/>
        <v>0</v>
      </c>
      <c r="DM208" s="342">
        <f t="shared" si="658"/>
        <v>0</v>
      </c>
      <c r="DN208" s="342">
        <f t="shared" si="658"/>
        <v>0</v>
      </c>
      <c r="DO208" s="342">
        <f t="shared" si="658"/>
        <v>0</v>
      </c>
      <c r="DP208" s="342">
        <f t="shared" si="658"/>
        <v>0</v>
      </c>
      <c r="DQ208" s="342">
        <f t="shared" si="658"/>
        <v>0</v>
      </c>
      <c r="DR208" s="342">
        <f t="shared" si="658"/>
        <v>0</v>
      </c>
      <c r="DS208" s="342">
        <f t="shared" si="658"/>
        <v>0</v>
      </c>
      <c r="DT208" s="342">
        <f t="shared" si="658"/>
        <v>0</v>
      </c>
      <c r="DU208" s="342">
        <f t="shared" si="658"/>
        <v>0</v>
      </c>
      <c r="DV208" s="342">
        <f t="shared" si="658"/>
        <v>0</v>
      </c>
      <c r="DW208" s="342">
        <f t="shared" si="658"/>
        <v>0</v>
      </c>
      <c r="DX208" s="342">
        <f t="shared" si="658"/>
        <v>0</v>
      </c>
      <c r="DY208" s="342">
        <f t="shared" si="658"/>
        <v>0</v>
      </c>
      <c r="DZ208" s="342">
        <f t="shared" si="658"/>
        <v>0</v>
      </c>
      <c r="EA208" s="342">
        <f t="shared" si="658"/>
        <v>0</v>
      </c>
      <c r="EB208" s="342">
        <f t="shared" si="658"/>
        <v>0</v>
      </c>
      <c r="EC208" s="342">
        <f t="shared" si="658"/>
        <v>0</v>
      </c>
      <c r="ED208" s="342"/>
      <c r="EE208" s="342">
        <f t="shared" ref="EE208:GP208" si="659">if(or(and($A208-EE$186&gt;0,$A208-EE$187&lt;=0,month($A208)=month(EE$186)),and($A208-EE$186&gt;=0,$A208-EE$187&lt;=0,month(edate($A208,6))=month(EE$186))),EE$190,0)</f>
        <v>0</v>
      </c>
      <c r="EF208" s="342">
        <f t="shared" si="659"/>
        <v>0</v>
      </c>
      <c r="EG208" s="342">
        <f t="shared" si="659"/>
        <v>0</v>
      </c>
      <c r="EH208" s="342">
        <f t="shared" si="659"/>
        <v>0</v>
      </c>
      <c r="EI208" s="342">
        <f t="shared" si="659"/>
        <v>0</v>
      </c>
      <c r="EJ208" s="342">
        <f t="shared" si="659"/>
        <v>0</v>
      </c>
      <c r="EK208" s="342">
        <f t="shared" si="659"/>
        <v>0</v>
      </c>
      <c r="EL208" s="342">
        <f t="shared" si="659"/>
        <v>0</v>
      </c>
      <c r="EM208" s="342">
        <f t="shared" si="659"/>
        <v>0</v>
      </c>
      <c r="EN208" s="342">
        <f t="shared" si="659"/>
        <v>0</v>
      </c>
      <c r="EO208" s="342">
        <f t="shared" si="659"/>
        <v>0</v>
      </c>
      <c r="EP208" s="342">
        <f t="shared" si="659"/>
        <v>0</v>
      </c>
      <c r="EQ208" s="342">
        <f t="shared" si="659"/>
        <v>0</v>
      </c>
      <c r="ER208" s="342">
        <f t="shared" si="659"/>
        <v>0</v>
      </c>
      <c r="ES208" s="342">
        <f t="shared" si="659"/>
        <v>0</v>
      </c>
      <c r="ET208" s="342">
        <f t="shared" si="659"/>
        <v>0</v>
      </c>
      <c r="EU208" s="342">
        <f t="shared" si="659"/>
        <v>0</v>
      </c>
      <c r="EV208" s="342">
        <f t="shared" si="659"/>
        <v>0</v>
      </c>
      <c r="EW208" s="342">
        <f t="shared" si="659"/>
        <v>0</v>
      </c>
      <c r="EX208" s="342">
        <f t="shared" si="659"/>
        <v>0</v>
      </c>
      <c r="EY208" s="342">
        <f t="shared" si="659"/>
        <v>0</v>
      </c>
      <c r="EZ208" s="342">
        <f t="shared" si="659"/>
        <v>0</v>
      </c>
      <c r="FA208" s="342">
        <f t="shared" si="659"/>
        <v>0</v>
      </c>
      <c r="FB208" s="342">
        <f t="shared" si="659"/>
        <v>0</v>
      </c>
      <c r="FC208" s="342">
        <f t="shared" si="659"/>
        <v>0</v>
      </c>
      <c r="FD208" s="342">
        <f t="shared" si="659"/>
        <v>0</v>
      </c>
      <c r="FE208" s="342">
        <f t="shared" si="659"/>
        <v>0</v>
      </c>
      <c r="FF208" s="342">
        <f t="shared" si="659"/>
        <v>0</v>
      </c>
      <c r="FG208" s="342">
        <f t="shared" si="659"/>
        <v>0</v>
      </c>
      <c r="FH208" s="342">
        <f t="shared" si="659"/>
        <v>0</v>
      </c>
      <c r="FI208" s="342">
        <f t="shared" si="659"/>
        <v>0</v>
      </c>
      <c r="FJ208" s="342">
        <f t="shared" si="659"/>
        <v>0</v>
      </c>
      <c r="FK208" s="342">
        <f t="shared" si="659"/>
        <v>0</v>
      </c>
      <c r="FL208" s="342">
        <f t="shared" si="659"/>
        <v>0</v>
      </c>
      <c r="FM208" s="342">
        <f t="shared" si="659"/>
        <v>0</v>
      </c>
      <c r="FN208" s="342">
        <f t="shared" si="659"/>
        <v>0</v>
      </c>
      <c r="FO208" s="342">
        <f t="shared" si="659"/>
        <v>0</v>
      </c>
      <c r="FP208" s="342">
        <f t="shared" si="659"/>
        <v>0</v>
      </c>
      <c r="FQ208" s="342">
        <f t="shared" si="659"/>
        <v>0</v>
      </c>
      <c r="FR208" s="342">
        <f t="shared" si="659"/>
        <v>0</v>
      </c>
      <c r="FS208" s="342">
        <f t="shared" si="659"/>
        <v>0</v>
      </c>
      <c r="FT208" s="342">
        <f t="shared" si="659"/>
        <v>0</v>
      </c>
      <c r="FU208" s="342">
        <f t="shared" si="659"/>
        <v>0</v>
      </c>
      <c r="FV208" s="342">
        <f t="shared" si="659"/>
        <v>0</v>
      </c>
      <c r="FW208" s="342">
        <f t="shared" si="659"/>
        <v>0</v>
      </c>
      <c r="FX208" s="342">
        <f t="shared" si="659"/>
        <v>0</v>
      </c>
      <c r="FY208" s="342">
        <f t="shared" si="659"/>
        <v>0</v>
      </c>
      <c r="FZ208" s="342">
        <f t="shared" si="659"/>
        <v>0</v>
      </c>
      <c r="GA208" s="342">
        <f t="shared" si="659"/>
        <v>0</v>
      </c>
      <c r="GB208" s="342">
        <f t="shared" si="659"/>
        <v>0</v>
      </c>
      <c r="GC208" s="342">
        <f t="shared" si="659"/>
        <v>0</v>
      </c>
      <c r="GD208" s="342">
        <f t="shared" si="659"/>
        <v>0</v>
      </c>
      <c r="GE208" s="342">
        <f t="shared" si="659"/>
        <v>0</v>
      </c>
      <c r="GF208" s="342">
        <f t="shared" si="659"/>
        <v>0</v>
      </c>
      <c r="GG208" s="342">
        <f t="shared" si="659"/>
        <v>0</v>
      </c>
      <c r="GH208" s="342">
        <f t="shared" si="659"/>
        <v>0</v>
      </c>
      <c r="GI208" s="342">
        <f t="shared" si="659"/>
        <v>0</v>
      </c>
      <c r="GJ208" s="342">
        <f t="shared" si="659"/>
        <v>0</v>
      </c>
      <c r="GK208" s="342">
        <f t="shared" si="659"/>
        <v>0</v>
      </c>
      <c r="GL208" s="342">
        <f t="shared" si="659"/>
        <v>0</v>
      </c>
      <c r="GM208" s="342">
        <f t="shared" si="659"/>
        <v>0</v>
      </c>
      <c r="GN208" s="342">
        <f t="shared" si="659"/>
        <v>0</v>
      </c>
      <c r="GO208" s="342">
        <f t="shared" si="659"/>
        <v>0</v>
      </c>
      <c r="GP208" s="342">
        <f t="shared" si="659"/>
        <v>0</v>
      </c>
      <c r="GQ208" s="342"/>
      <c r="GR208" s="342">
        <f t="shared" ref="GR208:JC208" si="660">if(or(and($A208-GR$186&gt;0,$A208-GR$187&lt;=0,month($A208)=month(GR$186)),and($A208-GR$186&gt;=0,$A208-GR$187&lt;=0,month(edate($A208,6))=month(GR$186))),GR$190,0)</f>
        <v>0</v>
      </c>
      <c r="GS208" s="342">
        <f t="shared" si="660"/>
        <v>0</v>
      </c>
      <c r="GT208" s="342">
        <f t="shared" si="660"/>
        <v>0</v>
      </c>
      <c r="GU208" s="342">
        <f t="shared" si="660"/>
        <v>0</v>
      </c>
      <c r="GV208" s="342">
        <f t="shared" si="660"/>
        <v>0</v>
      </c>
      <c r="GW208" s="342">
        <f t="shared" si="660"/>
        <v>0</v>
      </c>
      <c r="GX208" s="342">
        <f t="shared" si="660"/>
        <v>0</v>
      </c>
      <c r="GY208" s="342">
        <f t="shared" si="660"/>
        <v>0</v>
      </c>
      <c r="GZ208" s="342">
        <f t="shared" si="660"/>
        <v>0</v>
      </c>
      <c r="HA208" s="342">
        <f t="shared" si="660"/>
        <v>0</v>
      </c>
      <c r="HB208" s="342">
        <f t="shared" si="660"/>
        <v>0</v>
      </c>
      <c r="HC208" s="342">
        <f t="shared" si="660"/>
        <v>0</v>
      </c>
      <c r="HD208" s="342">
        <f t="shared" si="660"/>
        <v>0</v>
      </c>
      <c r="HE208" s="342">
        <f t="shared" si="660"/>
        <v>0</v>
      </c>
      <c r="HF208" s="342">
        <f t="shared" si="660"/>
        <v>0</v>
      </c>
      <c r="HG208" s="342">
        <f t="shared" si="660"/>
        <v>0</v>
      </c>
      <c r="HH208" s="342">
        <f t="shared" si="660"/>
        <v>0</v>
      </c>
      <c r="HI208" s="342">
        <f t="shared" si="660"/>
        <v>0</v>
      </c>
      <c r="HJ208" s="342">
        <f t="shared" si="660"/>
        <v>0</v>
      </c>
      <c r="HK208" s="342">
        <f t="shared" si="660"/>
        <v>0</v>
      </c>
      <c r="HL208" s="342">
        <f t="shared" si="660"/>
        <v>0</v>
      </c>
      <c r="HM208" s="342">
        <f t="shared" si="660"/>
        <v>0</v>
      </c>
      <c r="HN208" s="342">
        <f t="shared" si="660"/>
        <v>0</v>
      </c>
      <c r="HO208" s="342">
        <f t="shared" si="660"/>
        <v>0</v>
      </c>
      <c r="HP208" s="342">
        <f t="shared" si="660"/>
        <v>0</v>
      </c>
      <c r="HQ208" s="342">
        <f t="shared" si="660"/>
        <v>0</v>
      </c>
      <c r="HR208" s="342">
        <f t="shared" si="660"/>
        <v>0</v>
      </c>
      <c r="HS208" s="342">
        <f t="shared" si="660"/>
        <v>0</v>
      </c>
      <c r="HT208" s="342">
        <f t="shared" si="660"/>
        <v>0</v>
      </c>
      <c r="HU208" s="342">
        <f t="shared" si="660"/>
        <v>0</v>
      </c>
      <c r="HV208" s="342">
        <f t="shared" si="660"/>
        <v>0</v>
      </c>
      <c r="HW208" s="342">
        <f t="shared" si="660"/>
        <v>0</v>
      </c>
      <c r="HX208" s="342">
        <f t="shared" si="660"/>
        <v>0</v>
      </c>
      <c r="HY208" s="342">
        <f t="shared" si="660"/>
        <v>0</v>
      </c>
      <c r="HZ208" s="342">
        <f t="shared" si="660"/>
        <v>0</v>
      </c>
      <c r="IA208" s="342">
        <f t="shared" si="660"/>
        <v>0</v>
      </c>
      <c r="IB208" s="342">
        <f t="shared" si="660"/>
        <v>0</v>
      </c>
      <c r="IC208" s="342">
        <f t="shared" si="660"/>
        <v>0</v>
      </c>
      <c r="ID208" s="342">
        <f t="shared" si="660"/>
        <v>0</v>
      </c>
      <c r="IE208" s="342">
        <f t="shared" si="660"/>
        <v>0</v>
      </c>
      <c r="IF208" s="342">
        <f t="shared" si="660"/>
        <v>0</v>
      </c>
      <c r="IG208" s="342">
        <f t="shared" si="660"/>
        <v>0</v>
      </c>
      <c r="IH208" s="342">
        <f t="shared" si="660"/>
        <v>0</v>
      </c>
      <c r="II208" s="342">
        <f t="shared" si="660"/>
        <v>0</v>
      </c>
      <c r="IJ208" s="342">
        <f t="shared" si="660"/>
        <v>0</v>
      </c>
      <c r="IK208" s="342">
        <f t="shared" si="660"/>
        <v>0</v>
      </c>
      <c r="IL208" s="342">
        <f t="shared" si="660"/>
        <v>0</v>
      </c>
      <c r="IM208" s="342">
        <f t="shared" si="660"/>
        <v>0</v>
      </c>
      <c r="IN208" s="342">
        <f t="shared" si="660"/>
        <v>0</v>
      </c>
      <c r="IO208" s="342">
        <f t="shared" si="660"/>
        <v>0</v>
      </c>
      <c r="IP208" s="342">
        <f t="shared" si="660"/>
        <v>0</v>
      </c>
      <c r="IQ208" s="342">
        <f t="shared" si="660"/>
        <v>0</v>
      </c>
      <c r="IR208" s="342">
        <f t="shared" si="660"/>
        <v>0</v>
      </c>
      <c r="IS208" s="342">
        <f t="shared" si="660"/>
        <v>0</v>
      </c>
      <c r="IT208" s="342">
        <f t="shared" si="660"/>
        <v>0</v>
      </c>
      <c r="IU208" s="342">
        <f t="shared" si="660"/>
        <v>0</v>
      </c>
      <c r="IV208" s="342">
        <f t="shared" si="660"/>
        <v>0</v>
      </c>
      <c r="IW208" s="342">
        <f t="shared" si="660"/>
        <v>0</v>
      </c>
      <c r="IX208" s="342">
        <f t="shared" si="660"/>
        <v>0</v>
      </c>
      <c r="IY208" s="342">
        <f t="shared" si="660"/>
        <v>0</v>
      </c>
      <c r="IZ208" s="342">
        <f t="shared" si="660"/>
        <v>0</v>
      </c>
      <c r="JA208" s="342">
        <f t="shared" si="660"/>
        <v>0</v>
      </c>
      <c r="JB208" s="342">
        <f t="shared" si="660"/>
        <v>0</v>
      </c>
      <c r="JC208" s="342">
        <f t="shared" si="660"/>
        <v>0</v>
      </c>
      <c r="JD208" s="342"/>
      <c r="JE208" s="342">
        <f t="shared" ref="JE208:LP208" si="661">if(or(and($A208-JE$186&gt;0,$A208-JE$187&lt;=0,month($A208)=month(JE$186)),and($A208-JE$186&gt;=0,$A208-JE$187&lt;=0,month(edate($A208,6))=month(JE$186))),JE$190,0)</f>
        <v>0</v>
      </c>
      <c r="JF208" s="342">
        <f t="shared" si="661"/>
        <v>0</v>
      </c>
      <c r="JG208" s="342">
        <f t="shared" si="661"/>
        <v>0</v>
      </c>
      <c r="JH208" s="342">
        <f t="shared" si="661"/>
        <v>0</v>
      </c>
      <c r="JI208" s="342">
        <f t="shared" si="661"/>
        <v>0</v>
      </c>
      <c r="JJ208" s="342">
        <f t="shared" si="661"/>
        <v>0</v>
      </c>
      <c r="JK208" s="342">
        <f t="shared" si="661"/>
        <v>0</v>
      </c>
      <c r="JL208" s="342">
        <f t="shared" si="661"/>
        <v>0</v>
      </c>
      <c r="JM208" s="342">
        <f t="shared" si="661"/>
        <v>0</v>
      </c>
      <c r="JN208" s="342">
        <f t="shared" si="661"/>
        <v>0</v>
      </c>
      <c r="JO208" s="342">
        <f t="shared" si="661"/>
        <v>0</v>
      </c>
      <c r="JP208" s="342">
        <f t="shared" si="661"/>
        <v>0</v>
      </c>
      <c r="JQ208" s="342">
        <f t="shared" si="661"/>
        <v>0</v>
      </c>
      <c r="JR208" s="342">
        <f t="shared" si="661"/>
        <v>0</v>
      </c>
      <c r="JS208" s="342">
        <f t="shared" si="661"/>
        <v>0</v>
      </c>
      <c r="JT208" s="342">
        <f t="shared" si="661"/>
        <v>0</v>
      </c>
      <c r="JU208" s="342">
        <f t="shared" si="661"/>
        <v>0</v>
      </c>
      <c r="JV208" s="342">
        <f t="shared" si="661"/>
        <v>0</v>
      </c>
      <c r="JW208" s="342">
        <f t="shared" si="661"/>
        <v>0</v>
      </c>
      <c r="JX208" s="342">
        <f t="shared" si="661"/>
        <v>0</v>
      </c>
      <c r="JY208" s="342">
        <f t="shared" si="661"/>
        <v>0</v>
      </c>
      <c r="JZ208" s="342">
        <f t="shared" si="661"/>
        <v>0</v>
      </c>
      <c r="KA208" s="342">
        <f t="shared" si="661"/>
        <v>0</v>
      </c>
      <c r="KB208" s="342">
        <f t="shared" si="661"/>
        <v>0</v>
      </c>
      <c r="KC208" s="342">
        <f t="shared" si="661"/>
        <v>0</v>
      </c>
      <c r="KD208" s="342">
        <f t="shared" si="661"/>
        <v>0</v>
      </c>
      <c r="KE208" s="342">
        <f t="shared" si="661"/>
        <v>0</v>
      </c>
      <c r="KF208" s="342">
        <f t="shared" si="661"/>
        <v>0</v>
      </c>
      <c r="KG208" s="342">
        <f t="shared" si="661"/>
        <v>0</v>
      </c>
      <c r="KH208" s="342">
        <f t="shared" si="661"/>
        <v>0</v>
      </c>
      <c r="KI208" s="342">
        <f t="shared" si="661"/>
        <v>0</v>
      </c>
      <c r="KJ208" s="342">
        <f t="shared" si="661"/>
        <v>0</v>
      </c>
      <c r="KK208" s="342">
        <f t="shared" si="661"/>
        <v>0</v>
      </c>
      <c r="KL208" s="342">
        <f t="shared" si="661"/>
        <v>0</v>
      </c>
      <c r="KM208" s="342">
        <f t="shared" si="661"/>
        <v>0</v>
      </c>
      <c r="KN208" s="342">
        <f t="shared" si="661"/>
        <v>0</v>
      </c>
      <c r="KO208" s="342">
        <f t="shared" si="661"/>
        <v>0</v>
      </c>
      <c r="KP208" s="342">
        <f t="shared" si="661"/>
        <v>0</v>
      </c>
      <c r="KQ208" s="342">
        <f t="shared" si="661"/>
        <v>0</v>
      </c>
      <c r="KR208" s="342">
        <f t="shared" si="661"/>
        <v>0</v>
      </c>
      <c r="KS208" s="342">
        <f t="shared" si="661"/>
        <v>0</v>
      </c>
      <c r="KT208" s="342">
        <f t="shared" si="661"/>
        <v>0</v>
      </c>
      <c r="KU208" s="342">
        <f t="shared" si="661"/>
        <v>0</v>
      </c>
      <c r="KV208" s="342">
        <f t="shared" si="661"/>
        <v>0</v>
      </c>
      <c r="KW208" s="342">
        <f t="shared" si="661"/>
        <v>0</v>
      </c>
      <c r="KX208" s="342">
        <f t="shared" si="661"/>
        <v>0</v>
      </c>
      <c r="KY208" s="342">
        <f t="shared" si="661"/>
        <v>0</v>
      </c>
      <c r="KZ208" s="342">
        <f t="shared" si="661"/>
        <v>0</v>
      </c>
      <c r="LA208" s="342">
        <f t="shared" si="661"/>
        <v>0</v>
      </c>
      <c r="LB208" s="342">
        <f t="shared" si="661"/>
        <v>0</v>
      </c>
      <c r="LC208" s="342">
        <f t="shared" si="661"/>
        <v>0</v>
      </c>
      <c r="LD208" s="342">
        <f t="shared" si="661"/>
        <v>0</v>
      </c>
      <c r="LE208" s="342">
        <f t="shared" si="661"/>
        <v>0</v>
      </c>
      <c r="LF208" s="342">
        <f t="shared" si="661"/>
        <v>0</v>
      </c>
      <c r="LG208" s="342">
        <f t="shared" si="661"/>
        <v>0</v>
      </c>
      <c r="LH208" s="342">
        <f t="shared" si="661"/>
        <v>0</v>
      </c>
      <c r="LI208" s="342">
        <f t="shared" si="661"/>
        <v>0</v>
      </c>
      <c r="LJ208" s="342">
        <f t="shared" si="661"/>
        <v>0</v>
      </c>
      <c r="LK208" s="342">
        <f t="shared" si="661"/>
        <v>0</v>
      </c>
      <c r="LL208" s="342">
        <f t="shared" si="661"/>
        <v>0</v>
      </c>
      <c r="LM208" s="342">
        <f t="shared" si="661"/>
        <v>0</v>
      </c>
      <c r="LN208" s="342">
        <f t="shared" si="661"/>
        <v>0</v>
      </c>
      <c r="LO208" s="342">
        <f t="shared" si="661"/>
        <v>0</v>
      </c>
      <c r="LP208" s="342">
        <f t="shared" si="661"/>
        <v>0</v>
      </c>
    </row>
    <row r="209">
      <c r="A209" s="331" t="str">
        <f t="shared" si="575"/>
        <v>12-2026</v>
      </c>
      <c r="B209" s="346">
        <f t="shared" si="581"/>
        <v>181908.706</v>
      </c>
      <c r="C209" s="346"/>
      <c r="E209" s="342">
        <f t="shared" ref="E209:BP209" si="662">if(or(and($A209-E$186&gt;0,$A209-E$187&lt;=0,month($A209)=month(E$186)),and($A209-E$186&gt;=0,$A209-E$187&lt;=0,month(edate($A209,6))=month(E$186))),E$190,0)</f>
        <v>6085.4205</v>
      </c>
      <c r="F209" s="342">
        <f t="shared" si="662"/>
        <v>2604.5913</v>
      </c>
      <c r="G209" s="342">
        <f t="shared" si="662"/>
        <v>4740</v>
      </c>
      <c r="H209" s="342">
        <f t="shared" si="662"/>
        <v>0</v>
      </c>
      <c r="I209" s="342">
        <f t="shared" si="662"/>
        <v>0</v>
      </c>
      <c r="J209" s="342">
        <f t="shared" si="662"/>
        <v>5954.9875</v>
      </c>
      <c r="K209" s="342">
        <f t="shared" si="662"/>
        <v>0</v>
      </c>
      <c r="L209" s="342">
        <f t="shared" si="662"/>
        <v>0</v>
      </c>
      <c r="M209" s="342">
        <f t="shared" si="662"/>
        <v>0</v>
      </c>
      <c r="N209" s="342">
        <f t="shared" si="662"/>
        <v>7812.75495</v>
      </c>
      <c r="O209" s="342">
        <f t="shared" si="662"/>
        <v>5688.688635</v>
      </c>
      <c r="P209" s="342">
        <f t="shared" si="662"/>
        <v>5334.19156</v>
      </c>
      <c r="Q209" s="342">
        <f t="shared" si="662"/>
        <v>0</v>
      </c>
      <c r="R209" s="342">
        <f t="shared" si="662"/>
        <v>0</v>
      </c>
      <c r="S209" s="342">
        <f t="shared" si="662"/>
        <v>10661.63949</v>
      </c>
      <c r="T209" s="342">
        <f t="shared" si="662"/>
        <v>0</v>
      </c>
      <c r="U209" s="342">
        <f t="shared" si="662"/>
        <v>0</v>
      </c>
      <c r="V209" s="342">
        <f t="shared" si="662"/>
        <v>5520.8475</v>
      </c>
      <c r="W209" s="342">
        <f t="shared" si="662"/>
        <v>0</v>
      </c>
      <c r="X209" s="342">
        <f t="shared" si="662"/>
        <v>7309.84635</v>
      </c>
      <c r="Y209" s="342">
        <f t="shared" si="662"/>
        <v>11393.6924</v>
      </c>
      <c r="Z209" s="342">
        <f t="shared" si="662"/>
        <v>70.99625</v>
      </c>
      <c r="AA209" s="342">
        <f t="shared" si="662"/>
        <v>0</v>
      </c>
      <c r="AB209" s="342">
        <f t="shared" si="662"/>
        <v>8275.222958</v>
      </c>
      <c r="AC209" s="342">
        <f t="shared" si="662"/>
        <v>0</v>
      </c>
      <c r="AD209" s="342">
        <f t="shared" si="662"/>
        <v>0</v>
      </c>
      <c r="AE209" s="342">
        <f t="shared" si="662"/>
        <v>0</v>
      </c>
      <c r="AF209" s="342">
        <f t="shared" si="662"/>
        <v>6214.90265</v>
      </c>
      <c r="AG209" s="342">
        <f t="shared" si="662"/>
        <v>0</v>
      </c>
      <c r="AH209" s="342">
        <f t="shared" si="662"/>
        <v>228.5555</v>
      </c>
      <c r="AI209" s="342">
        <f t="shared" si="662"/>
        <v>0</v>
      </c>
      <c r="AJ209" s="342">
        <f t="shared" si="662"/>
        <v>3780</v>
      </c>
      <c r="AK209" s="342">
        <f t="shared" si="662"/>
        <v>15922.28576</v>
      </c>
      <c r="AL209" s="342">
        <f t="shared" si="662"/>
        <v>0</v>
      </c>
      <c r="AM209" s="342">
        <f t="shared" si="662"/>
        <v>0</v>
      </c>
      <c r="AN209" s="342">
        <f t="shared" si="662"/>
        <v>12211.43486</v>
      </c>
      <c r="AO209" s="342">
        <f t="shared" si="662"/>
        <v>8896.907813</v>
      </c>
      <c r="AP209" s="342">
        <f t="shared" si="662"/>
        <v>0</v>
      </c>
      <c r="AQ209" s="342">
        <f t="shared" si="662"/>
        <v>0</v>
      </c>
      <c r="AR209" s="342">
        <f t="shared" si="662"/>
        <v>7542.9351</v>
      </c>
      <c r="AS209" s="342">
        <f t="shared" si="662"/>
        <v>0</v>
      </c>
      <c r="AT209" s="342">
        <f t="shared" si="662"/>
        <v>0</v>
      </c>
      <c r="AU209" s="342">
        <f t="shared" si="662"/>
        <v>0</v>
      </c>
      <c r="AV209" s="342">
        <f t="shared" si="662"/>
        <v>7136.0471</v>
      </c>
      <c r="AW209" s="342">
        <f t="shared" si="662"/>
        <v>0</v>
      </c>
      <c r="AX209" s="342">
        <f t="shared" si="662"/>
        <v>9058.61</v>
      </c>
      <c r="AY209" s="342">
        <f t="shared" si="662"/>
        <v>0</v>
      </c>
      <c r="AZ209" s="342">
        <f t="shared" si="662"/>
        <v>6480</v>
      </c>
      <c r="BA209" s="342">
        <f t="shared" si="662"/>
        <v>5867.9712</v>
      </c>
      <c r="BB209" s="342">
        <f t="shared" si="662"/>
        <v>0</v>
      </c>
      <c r="BC209" s="342">
        <f t="shared" si="662"/>
        <v>4873.17825</v>
      </c>
      <c r="BD209" s="342">
        <f t="shared" si="662"/>
        <v>0</v>
      </c>
      <c r="BE209" s="342">
        <f t="shared" si="662"/>
        <v>4565.5155</v>
      </c>
      <c r="BF209" s="342">
        <f t="shared" si="662"/>
        <v>0</v>
      </c>
      <c r="BG209" s="342">
        <f t="shared" si="662"/>
        <v>900.3978</v>
      </c>
      <c r="BH209" s="342">
        <f t="shared" si="662"/>
        <v>0</v>
      </c>
      <c r="BI209" s="342">
        <f t="shared" si="662"/>
        <v>0</v>
      </c>
      <c r="BJ209" s="342">
        <f t="shared" si="662"/>
        <v>0</v>
      </c>
      <c r="BK209" s="342">
        <f t="shared" si="662"/>
        <v>0</v>
      </c>
      <c r="BL209" s="342">
        <f t="shared" si="662"/>
        <v>0</v>
      </c>
      <c r="BM209" s="342">
        <f t="shared" si="662"/>
        <v>1521.41625</v>
      </c>
      <c r="BN209" s="342">
        <f t="shared" si="662"/>
        <v>0</v>
      </c>
      <c r="BO209" s="342">
        <f t="shared" si="662"/>
        <v>5255.6688</v>
      </c>
      <c r="BP209" s="342">
        <f t="shared" si="662"/>
        <v>0</v>
      </c>
      <c r="BQ209" s="342"/>
      <c r="BR209" s="342">
        <f t="shared" ref="BR209:EC209" si="663">if(or(and($A209-BR$186&gt;0,$A209-BR$187&lt;=0,month($A209)=month(BR$186)),and($A209-BR$186&gt;=0,$A209-BR$187&lt;=0,month(edate($A209,6))=month(BR$186))),BR$190,0)</f>
        <v>0</v>
      </c>
      <c r="BS209" s="342">
        <f t="shared" si="663"/>
        <v>0</v>
      </c>
      <c r="BT209" s="342">
        <f t="shared" si="663"/>
        <v>0</v>
      </c>
      <c r="BU209" s="342">
        <f t="shared" si="663"/>
        <v>0</v>
      </c>
      <c r="BV209" s="342">
        <f t="shared" si="663"/>
        <v>0</v>
      </c>
      <c r="BW209" s="342">
        <f t="shared" si="663"/>
        <v>0</v>
      </c>
      <c r="BX209" s="342">
        <f t="shared" si="663"/>
        <v>0</v>
      </c>
      <c r="BY209" s="342">
        <f t="shared" si="663"/>
        <v>0</v>
      </c>
      <c r="BZ209" s="342">
        <f t="shared" si="663"/>
        <v>0</v>
      </c>
      <c r="CA209" s="342">
        <f t="shared" si="663"/>
        <v>0</v>
      </c>
      <c r="CB209" s="342">
        <f t="shared" si="663"/>
        <v>0</v>
      </c>
      <c r="CC209" s="342">
        <f t="shared" si="663"/>
        <v>0</v>
      </c>
      <c r="CD209" s="342">
        <f t="shared" si="663"/>
        <v>0</v>
      </c>
      <c r="CE209" s="342">
        <f t="shared" si="663"/>
        <v>0</v>
      </c>
      <c r="CF209" s="342">
        <f t="shared" si="663"/>
        <v>0</v>
      </c>
      <c r="CG209" s="342">
        <f t="shared" si="663"/>
        <v>0</v>
      </c>
      <c r="CH209" s="342">
        <f t="shared" si="663"/>
        <v>0</v>
      </c>
      <c r="CI209" s="342">
        <f t="shared" si="663"/>
        <v>0</v>
      </c>
      <c r="CJ209" s="342">
        <f t="shared" si="663"/>
        <v>0</v>
      </c>
      <c r="CK209" s="342">
        <f t="shared" si="663"/>
        <v>0</v>
      </c>
      <c r="CL209" s="342">
        <f t="shared" si="663"/>
        <v>0</v>
      </c>
      <c r="CM209" s="342">
        <f t="shared" si="663"/>
        <v>0</v>
      </c>
      <c r="CN209" s="342">
        <f t="shared" si="663"/>
        <v>0</v>
      </c>
      <c r="CO209" s="342">
        <f t="shared" si="663"/>
        <v>0</v>
      </c>
      <c r="CP209" s="342">
        <f t="shared" si="663"/>
        <v>0</v>
      </c>
      <c r="CQ209" s="342">
        <f t="shared" si="663"/>
        <v>0</v>
      </c>
      <c r="CR209" s="342">
        <f t="shared" si="663"/>
        <v>0</v>
      </c>
      <c r="CS209" s="342">
        <f t="shared" si="663"/>
        <v>0</v>
      </c>
      <c r="CT209" s="342">
        <f t="shared" si="663"/>
        <v>0</v>
      </c>
      <c r="CU209" s="342">
        <f t="shared" si="663"/>
        <v>0</v>
      </c>
      <c r="CV209" s="342">
        <f t="shared" si="663"/>
        <v>0</v>
      </c>
      <c r="CW209" s="342">
        <f t="shared" si="663"/>
        <v>0</v>
      </c>
      <c r="CX209" s="342">
        <f t="shared" si="663"/>
        <v>0</v>
      </c>
      <c r="CY209" s="342">
        <f t="shared" si="663"/>
        <v>0</v>
      </c>
      <c r="CZ209" s="342">
        <f t="shared" si="663"/>
        <v>0</v>
      </c>
      <c r="DA209" s="342">
        <f t="shared" si="663"/>
        <v>0</v>
      </c>
      <c r="DB209" s="342">
        <f t="shared" si="663"/>
        <v>0</v>
      </c>
      <c r="DC209" s="342">
        <f t="shared" si="663"/>
        <v>0</v>
      </c>
      <c r="DD209" s="342">
        <f t="shared" si="663"/>
        <v>0</v>
      </c>
      <c r="DE209" s="342">
        <f t="shared" si="663"/>
        <v>0</v>
      </c>
      <c r="DF209" s="342">
        <f t="shared" si="663"/>
        <v>0</v>
      </c>
      <c r="DG209" s="342">
        <f t="shared" si="663"/>
        <v>0</v>
      </c>
      <c r="DH209" s="342">
        <f t="shared" si="663"/>
        <v>0</v>
      </c>
      <c r="DI209" s="342">
        <f t="shared" si="663"/>
        <v>0</v>
      </c>
      <c r="DJ209" s="342">
        <f t="shared" si="663"/>
        <v>0</v>
      </c>
      <c r="DK209" s="342">
        <f t="shared" si="663"/>
        <v>0</v>
      </c>
      <c r="DL209" s="342">
        <f t="shared" si="663"/>
        <v>0</v>
      </c>
      <c r="DM209" s="342">
        <f t="shared" si="663"/>
        <v>0</v>
      </c>
      <c r="DN209" s="342">
        <f t="shared" si="663"/>
        <v>0</v>
      </c>
      <c r="DO209" s="342">
        <f t="shared" si="663"/>
        <v>0</v>
      </c>
      <c r="DP209" s="342">
        <f t="shared" si="663"/>
        <v>0</v>
      </c>
      <c r="DQ209" s="342">
        <f t="shared" si="663"/>
        <v>0</v>
      </c>
      <c r="DR209" s="342">
        <f t="shared" si="663"/>
        <v>0</v>
      </c>
      <c r="DS209" s="342">
        <f t="shared" si="663"/>
        <v>0</v>
      </c>
      <c r="DT209" s="342">
        <f t="shared" si="663"/>
        <v>0</v>
      </c>
      <c r="DU209" s="342">
        <f t="shared" si="663"/>
        <v>0</v>
      </c>
      <c r="DV209" s="342">
        <f t="shared" si="663"/>
        <v>0</v>
      </c>
      <c r="DW209" s="342">
        <f t="shared" si="663"/>
        <v>0</v>
      </c>
      <c r="DX209" s="342">
        <f t="shared" si="663"/>
        <v>0</v>
      </c>
      <c r="DY209" s="342">
        <f t="shared" si="663"/>
        <v>0</v>
      </c>
      <c r="DZ209" s="342">
        <f t="shared" si="663"/>
        <v>0</v>
      </c>
      <c r="EA209" s="342">
        <f t="shared" si="663"/>
        <v>0</v>
      </c>
      <c r="EB209" s="342">
        <f t="shared" si="663"/>
        <v>0</v>
      </c>
      <c r="EC209" s="342">
        <f t="shared" si="663"/>
        <v>0</v>
      </c>
      <c r="ED209" s="342"/>
      <c r="EE209" s="342">
        <f t="shared" ref="EE209:GP209" si="664">if(or(and($A209-EE$186&gt;0,$A209-EE$187&lt;=0,month($A209)=month(EE$186)),and($A209-EE$186&gt;=0,$A209-EE$187&lt;=0,month(edate($A209,6))=month(EE$186))),EE$190,0)</f>
        <v>0</v>
      </c>
      <c r="EF209" s="342">
        <f t="shared" si="664"/>
        <v>0</v>
      </c>
      <c r="EG209" s="342">
        <f t="shared" si="664"/>
        <v>0</v>
      </c>
      <c r="EH209" s="342">
        <f t="shared" si="664"/>
        <v>0</v>
      </c>
      <c r="EI209" s="342">
        <f t="shared" si="664"/>
        <v>0</v>
      </c>
      <c r="EJ209" s="342">
        <f t="shared" si="664"/>
        <v>0</v>
      </c>
      <c r="EK209" s="342">
        <f t="shared" si="664"/>
        <v>0</v>
      </c>
      <c r="EL209" s="342">
        <f t="shared" si="664"/>
        <v>0</v>
      </c>
      <c r="EM209" s="342">
        <f t="shared" si="664"/>
        <v>0</v>
      </c>
      <c r="EN209" s="342">
        <f t="shared" si="664"/>
        <v>0</v>
      </c>
      <c r="EO209" s="342">
        <f t="shared" si="664"/>
        <v>0</v>
      </c>
      <c r="EP209" s="342">
        <f t="shared" si="664"/>
        <v>0</v>
      </c>
      <c r="EQ209" s="342">
        <f t="shared" si="664"/>
        <v>0</v>
      </c>
      <c r="ER209" s="342">
        <f t="shared" si="664"/>
        <v>0</v>
      </c>
      <c r="ES209" s="342">
        <f t="shared" si="664"/>
        <v>0</v>
      </c>
      <c r="ET209" s="342">
        <f t="shared" si="664"/>
        <v>0</v>
      </c>
      <c r="EU209" s="342">
        <f t="shared" si="664"/>
        <v>0</v>
      </c>
      <c r="EV209" s="342">
        <f t="shared" si="664"/>
        <v>0</v>
      </c>
      <c r="EW209" s="342">
        <f t="shared" si="664"/>
        <v>0</v>
      </c>
      <c r="EX209" s="342">
        <f t="shared" si="664"/>
        <v>0</v>
      </c>
      <c r="EY209" s="342">
        <f t="shared" si="664"/>
        <v>0</v>
      </c>
      <c r="EZ209" s="342">
        <f t="shared" si="664"/>
        <v>0</v>
      </c>
      <c r="FA209" s="342">
        <f t="shared" si="664"/>
        <v>0</v>
      </c>
      <c r="FB209" s="342">
        <f t="shared" si="664"/>
        <v>0</v>
      </c>
      <c r="FC209" s="342">
        <f t="shared" si="664"/>
        <v>0</v>
      </c>
      <c r="FD209" s="342">
        <f t="shared" si="664"/>
        <v>0</v>
      </c>
      <c r="FE209" s="342">
        <f t="shared" si="664"/>
        <v>0</v>
      </c>
      <c r="FF209" s="342">
        <f t="shared" si="664"/>
        <v>0</v>
      </c>
      <c r="FG209" s="342">
        <f t="shared" si="664"/>
        <v>0</v>
      </c>
      <c r="FH209" s="342">
        <f t="shared" si="664"/>
        <v>0</v>
      </c>
      <c r="FI209" s="342">
        <f t="shared" si="664"/>
        <v>0</v>
      </c>
      <c r="FJ209" s="342">
        <f t="shared" si="664"/>
        <v>0</v>
      </c>
      <c r="FK209" s="342">
        <f t="shared" si="664"/>
        <v>0</v>
      </c>
      <c r="FL209" s="342">
        <f t="shared" si="664"/>
        <v>0</v>
      </c>
      <c r="FM209" s="342">
        <f t="shared" si="664"/>
        <v>0</v>
      </c>
      <c r="FN209" s="342">
        <f t="shared" si="664"/>
        <v>0</v>
      </c>
      <c r="FO209" s="342">
        <f t="shared" si="664"/>
        <v>0</v>
      </c>
      <c r="FP209" s="342">
        <f t="shared" si="664"/>
        <v>0</v>
      </c>
      <c r="FQ209" s="342">
        <f t="shared" si="664"/>
        <v>0</v>
      </c>
      <c r="FR209" s="342">
        <f t="shared" si="664"/>
        <v>0</v>
      </c>
      <c r="FS209" s="342">
        <f t="shared" si="664"/>
        <v>0</v>
      </c>
      <c r="FT209" s="342">
        <f t="shared" si="664"/>
        <v>0</v>
      </c>
      <c r="FU209" s="342">
        <f t="shared" si="664"/>
        <v>0</v>
      </c>
      <c r="FV209" s="342">
        <f t="shared" si="664"/>
        <v>0</v>
      </c>
      <c r="FW209" s="342">
        <f t="shared" si="664"/>
        <v>0</v>
      </c>
      <c r="FX209" s="342">
        <f t="shared" si="664"/>
        <v>0</v>
      </c>
      <c r="FY209" s="342">
        <f t="shared" si="664"/>
        <v>0</v>
      </c>
      <c r="FZ209" s="342">
        <f t="shared" si="664"/>
        <v>0</v>
      </c>
      <c r="GA209" s="342">
        <f t="shared" si="664"/>
        <v>0</v>
      </c>
      <c r="GB209" s="342">
        <f t="shared" si="664"/>
        <v>0</v>
      </c>
      <c r="GC209" s="342">
        <f t="shared" si="664"/>
        <v>0</v>
      </c>
      <c r="GD209" s="342">
        <f t="shared" si="664"/>
        <v>0</v>
      </c>
      <c r="GE209" s="342">
        <f t="shared" si="664"/>
        <v>0</v>
      </c>
      <c r="GF209" s="342">
        <f t="shared" si="664"/>
        <v>0</v>
      </c>
      <c r="GG209" s="342">
        <f t="shared" si="664"/>
        <v>0</v>
      </c>
      <c r="GH209" s="342">
        <f t="shared" si="664"/>
        <v>0</v>
      </c>
      <c r="GI209" s="342">
        <f t="shared" si="664"/>
        <v>0</v>
      </c>
      <c r="GJ209" s="342">
        <f t="shared" si="664"/>
        <v>0</v>
      </c>
      <c r="GK209" s="342">
        <f t="shared" si="664"/>
        <v>0</v>
      </c>
      <c r="GL209" s="342">
        <f t="shared" si="664"/>
        <v>0</v>
      </c>
      <c r="GM209" s="342">
        <f t="shared" si="664"/>
        <v>0</v>
      </c>
      <c r="GN209" s="342">
        <f t="shared" si="664"/>
        <v>0</v>
      </c>
      <c r="GO209" s="342">
        <f t="shared" si="664"/>
        <v>0</v>
      </c>
      <c r="GP209" s="342">
        <f t="shared" si="664"/>
        <v>0</v>
      </c>
      <c r="GQ209" s="342"/>
      <c r="GR209" s="342">
        <f t="shared" ref="GR209:JC209" si="665">if(or(and($A209-GR$186&gt;0,$A209-GR$187&lt;=0,month($A209)=month(GR$186)),and($A209-GR$186&gt;=0,$A209-GR$187&lt;=0,month(edate($A209,6))=month(GR$186))),GR$190,0)</f>
        <v>0</v>
      </c>
      <c r="GS209" s="342">
        <f t="shared" si="665"/>
        <v>0</v>
      </c>
      <c r="GT209" s="342">
        <f t="shared" si="665"/>
        <v>0</v>
      </c>
      <c r="GU209" s="342">
        <f t="shared" si="665"/>
        <v>0</v>
      </c>
      <c r="GV209" s="342">
        <f t="shared" si="665"/>
        <v>0</v>
      </c>
      <c r="GW209" s="342">
        <f t="shared" si="665"/>
        <v>0</v>
      </c>
      <c r="GX209" s="342">
        <f t="shared" si="665"/>
        <v>0</v>
      </c>
      <c r="GY209" s="342">
        <f t="shared" si="665"/>
        <v>0</v>
      </c>
      <c r="GZ209" s="342">
        <f t="shared" si="665"/>
        <v>0</v>
      </c>
      <c r="HA209" s="342">
        <f t="shared" si="665"/>
        <v>0</v>
      </c>
      <c r="HB209" s="342">
        <f t="shared" si="665"/>
        <v>0</v>
      </c>
      <c r="HC209" s="342">
        <f t="shared" si="665"/>
        <v>0</v>
      </c>
      <c r="HD209" s="342">
        <f t="shared" si="665"/>
        <v>0</v>
      </c>
      <c r="HE209" s="342">
        <f t="shared" si="665"/>
        <v>0</v>
      </c>
      <c r="HF209" s="342">
        <f t="shared" si="665"/>
        <v>0</v>
      </c>
      <c r="HG209" s="342">
        <f t="shared" si="665"/>
        <v>0</v>
      </c>
      <c r="HH209" s="342">
        <f t="shared" si="665"/>
        <v>0</v>
      </c>
      <c r="HI209" s="342">
        <f t="shared" si="665"/>
        <v>0</v>
      </c>
      <c r="HJ209" s="342">
        <f t="shared" si="665"/>
        <v>0</v>
      </c>
      <c r="HK209" s="342">
        <f t="shared" si="665"/>
        <v>0</v>
      </c>
      <c r="HL209" s="342">
        <f t="shared" si="665"/>
        <v>0</v>
      </c>
      <c r="HM209" s="342">
        <f t="shared" si="665"/>
        <v>0</v>
      </c>
      <c r="HN209" s="342">
        <f t="shared" si="665"/>
        <v>0</v>
      </c>
      <c r="HO209" s="342">
        <f t="shared" si="665"/>
        <v>0</v>
      </c>
      <c r="HP209" s="342">
        <f t="shared" si="665"/>
        <v>0</v>
      </c>
      <c r="HQ209" s="342">
        <f t="shared" si="665"/>
        <v>0</v>
      </c>
      <c r="HR209" s="342">
        <f t="shared" si="665"/>
        <v>0</v>
      </c>
      <c r="HS209" s="342">
        <f t="shared" si="665"/>
        <v>0</v>
      </c>
      <c r="HT209" s="342">
        <f t="shared" si="665"/>
        <v>0</v>
      </c>
      <c r="HU209" s="342">
        <f t="shared" si="665"/>
        <v>0</v>
      </c>
      <c r="HV209" s="342">
        <f t="shared" si="665"/>
        <v>0</v>
      </c>
      <c r="HW209" s="342">
        <f t="shared" si="665"/>
        <v>0</v>
      </c>
      <c r="HX209" s="342">
        <f t="shared" si="665"/>
        <v>0</v>
      </c>
      <c r="HY209" s="342">
        <f t="shared" si="665"/>
        <v>0</v>
      </c>
      <c r="HZ209" s="342">
        <f t="shared" si="665"/>
        <v>0</v>
      </c>
      <c r="IA209" s="342">
        <f t="shared" si="665"/>
        <v>0</v>
      </c>
      <c r="IB209" s="342">
        <f t="shared" si="665"/>
        <v>0</v>
      </c>
      <c r="IC209" s="342">
        <f t="shared" si="665"/>
        <v>0</v>
      </c>
      <c r="ID209" s="342">
        <f t="shared" si="665"/>
        <v>0</v>
      </c>
      <c r="IE209" s="342">
        <f t="shared" si="665"/>
        <v>0</v>
      </c>
      <c r="IF209" s="342">
        <f t="shared" si="665"/>
        <v>0</v>
      </c>
      <c r="IG209" s="342">
        <f t="shared" si="665"/>
        <v>0</v>
      </c>
      <c r="IH209" s="342">
        <f t="shared" si="665"/>
        <v>0</v>
      </c>
      <c r="II209" s="342">
        <f t="shared" si="665"/>
        <v>0</v>
      </c>
      <c r="IJ209" s="342">
        <f t="shared" si="665"/>
        <v>0</v>
      </c>
      <c r="IK209" s="342">
        <f t="shared" si="665"/>
        <v>0</v>
      </c>
      <c r="IL209" s="342">
        <f t="shared" si="665"/>
        <v>0</v>
      </c>
      <c r="IM209" s="342">
        <f t="shared" si="665"/>
        <v>0</v>
      </c>
      <c r="IN209" s="342">
        <f t="shared" si="665"/>
        <v>0</v>
      </c>
      <c r="IO209" s="342">
        <f t="shared" si="665"/>
        <v>0</v>
      </c>
      <c r="IP209" s="342">
        <f t="shared" si="665"/>
        <v>0</v>
      </c>
      <c r="IQ209" s="342">
        <f t="shared" si="665"/>
        <v>0</v>
      </c>
      <c r="IR209" s="342">
        <f t="shared" si="665"/>
        <v>0</v>
      </c>
      <c r="IS209" s="342">
        <f t="shared" si="665"/>
        <v>0</v>
      </c>
      <c r="IT209" s="342">
        <f t="shared" si="665"/>
        <v>0</v>
      </c>
      <c r="IU209" s="342">
        <f t="shared" si="665"/>
        <v>0</v>
      </c>
      <c r="IV209" s="342">
        <f t="shared" si="665"/>
        <v>0</v>
      </c>
      <c r="IW209" s="342">
        <f t="shared" si="665"/>
        <v>0</v>
      </c>
      <c r="IX209" s="342">
        <f t="shared" si="665"/>
        <v>0</v>
      </c>
      <c r="IY209" s="342">
        <f t="shared" si="665"/>
        <v>0</v>
      </c>
      <c r="IZ209" s="342">
        <f t="shared" si="665"/>
        <v>0</v>
      </c>
      <c r="JA209" s="342">
        <f t="shared" si="665"/>
        <v>0</v>
      </c>
      <c r="JB209" s="342">
        <f t="shared" si="665"/>
        <v>0</v>
      </c>
      <c r="JC209" s="342">
        <f t="shared" si="665"/>
        <v>0</v>
      </c>
      <c r="JD209" s="342"/>
      <c r="JE209" s="342">
        <f t="shared" ref="JE209:LP209" si="666">if(or(and($A209-JE$186&gt;0,$A209-JE$187&lt;=0,month($A209)=month(JE$186)),and($A209-JE$186&gt;=0,$A209-JE$187&lt;=0,month(edate($A209,6))=month(JE$186))),JE$190,0)</f>
        <v>0</v>
      </c>
      <c r="JF209" s="342">
        <f t="shared" si="666"/>
        <v>0</v>
      </c>
      <c r="JG209" s="342">
        <f t="shared" si="666"/>
        <v>0</v>
      </c>
      <c r="JH209" s="342">
        <f t="shared" si="666"/>
        <v>0</v>
      </c>
      <c r="JI209" s="342">
        <f t="shared" si="666"/>
        <v>0</v>
      </c>
      <c r="JJ209" s="342">
        <f t="shared" si="666"/>
        <v>0</v>
      </c>
      <c r="JK209" s="342">
        <f t="shared" si="666"/>
        <v>0</v>
      </c>
      <c r="JL209" s="342">
        <f t="shared" si="666"/>
        <v>0</v>
      </c>
      <c r="JM209" s="342">
        <f t="shared" si="666"/>
        <v>0</v>
      </c>
      <c r="JN209" s="342">
        <f t="shared" si="666"/>
        <v>0</v>
      </c>
      <c r="JO209" s="342">
        <f t="shared" si="666"/>
        <v>0</v>
      </c>
      <c r="JP209" s="342">
        <f t="shared" si="666"/>
        <v>0</v>
      </c>
      <c r="JQ209" s="342">
        <f t="shared" si="666"/>
        <v>0</v>
      </c>
      <c r="JR209" s="342">
        <f t="shared" si="666"/>
        <v>0</v>
      </c>
      <c r="JS209" s="342">
        <f t="shared" si="666"/>
        <v>0</v>
      </c>
      <c r="JT209" s="342">
        <f t="shared" si="666"/>
        <v>0</v>
      </c>
      <c r="JU209" s="342">
        <f t="shared" si="666"/>
        <v>0</v>
      </c>
      <c r="JV209" s="342">
        <f t="shared" si="666"/>
        <v>0</v>
      </c>
      <c r="JW209" s="342">
        <f t="shared" si="666"/>
        <v>0</v>
      </c>
      <c r="JX209" s="342">
        <f t="shared" si="666"/>
        <v>0</v>
      </c>
      <c r="JY209" s="342">
        <f t="shared" si="666"/>
        <v>0</v>
      </c>
      <c r="JZ209" s="342">
        <f t="shared" si="666"/>
        <v>0</v>
      </c>
      <c r="KA209" s="342">
        <f t="shared" si="666"/>
        <v>0</v>
      </c>
      <c r="KB209" s="342">
        <f t="shared" si="666"/>
        <v>0</v>
      </c>
      <c r="KC209" s="342">
        <f t="shared" si="666"/>
        <v>0</v>
      </c>
      <c r="KD209" s="342">
        <f t="shared" si="666"/>
        <v>0</v>
      </c>
      <c r="KE209" s="342">
        <f t="shared" si="666"/>
        <v>0</v>
      </c>
      <c r="KF209" s="342">
        <f t="shared" si="666"/>
        <v>0</v>
      </c>
      <c r="KG209" s="342">
        <f t="shared" si="666"/>
        <v>0</v>
      </c>
      <c r="KH209" s="342">
        <f t="shared" si="666"/>
        <v>0</v>
      </c>
      <c r="KI209" s="342">
        <f t="shared" si="666"/>
        <v>0</v>
      </c>
      <c r="KJ209" s="342">
        <f t="shared" si="666"/>
        <v>0</v>
      </c>
      <c r="KK209" s="342">
        <f t="shared" si="666"/>
        <v>0</v>
      </c>
      <c r="KL209" s="342">
        <f t="shared" si="666"/>
        <v>0</v>
      </c>
      <c r="KM209" s="342">
        <f t="shared" si="666"/>
        <v>0</v>
      </c>
      <c r="KN209" s="342">
        <f t="shared" si="666"/>
        <v>0</v>
      </c>
      <c r="KO209" s="342">
        <f t="shared" si="666"/>
        <v>0</v>
      </c>
      <c r="KP209" s="342">
        <f t="shared" si="666"/>
        <v>0</v>
      </c>
      <c r="KQ209" s="342">
        <f t="shared" si="666"/>
        <v>0</v>
      </c>
      <c r="KR209" s="342">
        <f t="shared" si="666"/>
        <v>0</v>
      </c>
      <c r="KS209" s="342">
        <f t="shared" si="666"/>
        <v>0</v>
      </c>
      <c r="KT209" s="342">
        <f t="shared" si="666"/>
        <v>0</v>
      </c>
      <c r="KU209" s="342">
        <f t="shared" si="666"/>
        <v>0</v>
      </c>
      <c r="KV209" s="342">
        <f t="shared" si="666"/>
        <v>0</v>
      </c>
      <c r="KW209" s="342">
        <f t="shared" si="666"/>
        <v>0</v>
      </c>
      <c r="KX209" s="342">
        <f t="shared" si="666"/>
        <v>0</v>
      </c>
      <c r="KY209" s="342">
        <f t="shared" si="666"/>
        <v>0</v>
      </c>
      <c r="KZ209" s="342">
        <f t="shared" si="666"/>
        <v>0</v>
      </c>
      <c r="LA209" s="342">
        <f t="shared" si="666"/>
        <v>0</v>
      </c>
      <c r="LB209" s="342">
        <f t="shared" si="666"/>
        <v>0</v>
      </c>
      <c r="LC209" s="342">
        <f t="shared" si="666"/>
        <v>0</v>
      </c>
      <c r="LD209" s="342">
        <f t="shared" si="666"/>
        <v>0</v>
      </c>
      <c r="LE209" s="342">
        <f t="shared" si="666"/>
        <v>0</v>
      </c>
      <c r="LF209" s="342">
        <f t="shared" si="666"/>
        <v>0</v>
      </c>
      <c r="LG209" s="342">
        <f t="shared" si="666"/>
        <v>0</v>
      </c>
      <c r="LH209" s="342">
        <f t="shared" si="666"/>
        <v>0</v>
      </c>
      <c r="LI209" s="342">
        <f t="shared" si="666"/>
        <v>0</v>
      </c>
      <c r="LJ209" s="342">
        <f t="shared" si="666"/>
        <v>0</v>
      </c>
      <c r="LK209" s="342">
        <f t="shared" si="666"/>
        <v>0</v>
      </c>
      <c r="LL209" s="342">
        <f t="shared" si="666"/>
        <v>0</v>
      </c>
      <c r="LM209" s="342">
        <f t="shared" si="666"/>
        <v>0</v>
      </c>
      <c r="LN209" s="342">
        <f t="shared" si="666"/>
        <v>0</v>
      </c>
      <c r="LO209" s="342">
        <f t="shared" si="666"/>
        <v>0</v>
      </c>
      <c r="LP209" s="342">
        <f t="shared" si="666"/>
        <v>0</v>
      </c>
    </row>
    <row r="210">
      <c r="A210" s="331" t="str">
        <f t="shared" si="575"/>
        <v>03-2027</v>
      </c>
      <c r="B210" s="346">
        <f t="shared" si="581"/>
        <v>237841.6939</v>
      </c>
      <c r="C210" s="346"/>
      <c r="E210" s="342">
        <f t="shared" ref="E210:BP210" si="667">if(or(and($A210-E$186&gt;0,$A210-E$187&lt;=0,month($A210)=month(E$186)),and($A210-E$186&gt;=0,$A210-E$187&lt;=0,month(edate($A210,6))=month(E$186))),E$190,0)</f>
        <v>0</v>
      </c>
      <c r="F210" s="342">
        <f t="shared" si="667"/>
        <v>0</v>
      </c>
      <c r="G210" s="342">
        <f t="shared" si="667"/>
        <v>0</v>
      </c>
      <c r="H210" s="342">
        <f t="shared" si="667"/>
        <v>5603.13611</v>
      </c>
      <c r="I210" s="342">
        <f t="shared" si="667"/>
        <v>5350</v>
      </c>
      <c r="J210" s="342">
        <f t="shared" si="667"/>
        <v>0</v>
      </c>
      <c r="K210" s="342">
        <f t="shared" si="667"/>
        <v>6549.35727</v>
      </c>
      <c r="L210" s="342">
        <f t="shared" si="667"/>
        <v>3925.4562</v>
      </c>
      <c r="M210" s="342">
        <f t="shared" si="667"/>
        <v>5593.35392</v>
      </c>
      <c r="N210" s="342">
        <f t="shared" si="667"/>
        <v>0</v>
      </c>
      <c r="O210" s="342">
        <f t="shared" si="667"/>
        <v>0</v>
      </c>
      <c r="P210" s="342">
        <f t="shared" si="667"/>
        <v>0</v>
      </c>
      <c r="Q210" s="342">
        <f t="shared" si="667"/>
        <v>5838.7836</v>
      </c>
      <c r="R210" s="342">
        <f t="shared" si="667"/>
        <v>9911.380355</v>
      </c>
      <c r="S210" s="342">
        <f t="shared" si="667"/>
        <v>0</v>
      </c>
      <c r="T210" s="342">
        <f t="shared" si="667"/>
        <v>11963.3767</v>
      </c>
      <c r="U210" s="342">
        <f t="shared" si="667"/>
        <v>9633.12861</v>
      </c>
      <c r="V210" s="342">
        <f t="shared" si="667"/>
        <v>0</v>
      </c>
      <c r="W210" s="342">
        <f t="shared" si="667"/>
        <v>8655.033888</v>
      </c>
      <c r="X210" s="342">
        <f t="shared" si="667"/>
        <v>0</v>
      </c>
      <c r="Y210" s="342">
        <f t="shared" si="667"/>
        <v>0</v>
      </c>
      <c r="Z210" s="342">
        <f t="shared" si="667"/>
        <v>0</v>
      </c>
      <c r="AA210" s="342">
        <f t="shared" si="667"/>
        <v>9628.80765</v>
      </c>
      <c r="AB210" s="342">
        <f t="shared" si="667"/>
        <v>0</v>
      </c>
      <c r="AC210" s="342">
        <f t="shared" si="667"/>
        <v>6205.936838</v>
      </c>
      <c r="AD210" s="342">
        <f t="shared" si="667"/>
        <v>8318.29995</v>
      </c>
      <c r="AE210" s="342">
        <f t="shared" si="667"/>
        <v>6439.535258</v>
      </c>
      <c r="AF210" s="342">
        <f t="shared" si="667"/>
        <v>0</v>
      </c>
      <c r="AG210" s="342">
        <f t="shared" si="667"/>
        <v>7258.6275</v>
      </c>
      <c r="AH210" s="342">
        <f t="shared" si="667"/>
        <v>0</v>
      </c>
      <c r="AI210" s="342">
        <f t="shared" si="667"/>
        <v>10641.14589</v>
      </c>
      <c r="AJ210" s="342">
        <f t="shared" si="667"/>
        <v>0</v>
      </c>
      <c r="AK210" s="342">
        <f t="shared" si="667"/>
        <v>0</v>
      </c>
      <c r="AL210" s="342">
        <f t="shared" si="667"/>
        <v>275</v>
      </c>
      <c r="AM210" s="342">
        <f t="shared" si="667"/>
        <v>4982.50623</v>
      </c>
      <c r="AN210" s="342">
        <f t="shared" si="667"/>
        <v>0</v>
      </c>
      <c r="AO210" s="342">
        <f t="shared" si="667"/>
        <v>0</v>
      </c>
      <c r="AP210" s="342">
        <f t="shared" si="667"/>
        <v>9271.35</v>
      </c>
      <c r="AQ210" s="342">
        <f t="shared" si="667"/>
        <v>8358.125</v>
      </c>
      <c r="AR210" s="342">
        <f t="shared" si="667"/>
        <v>0</v>
      </c>
      <c r="AS210" s="342">
        <f t="shared" si="667"/>
        <v>8601.039</v>
      </c>
      <c r="AT210" s="342">
        <f t="shared" si="667"/>
        <v>16276.43473</v>
      </c>
      <c r="AU210" s="342">
        <f t="shared" si="667"/>
        <v>7462.28015</v>
      </c>
      <c r="AV210" s="342">
        <f t="shared" si="667"/>
        <v>0</v>
      </c>
      <c r="AW210" s="342">
        <f t="shared" si="667"/>
        <v>4800</v>
      </c>
      <c r="AX210" s="342">
        <f t="shared" si="667"/>
        <v>0</v>
      </c>
      <c r="AY210" s="342">
        <f t="shared" si="667"/>
        <v>12558.09375</v>
      </c>
      <c r="AZ210" s="342">
        <f t="shared" si="667"/>
        <v>0</v>
      </c>
      <c r="BA210" s="342">
        <f t="shared" si="667"/>
        <v>0</v>
      </c>
      <c r="BB210" s="342">
        <f t="shared" si="667"/>
        <v>9703.8664</v>
      </c>
      <c r="BC210" s="342">
        <f t="shared" si="667"/>
        <v>0</v>
      </c>
      <c r="BD210" s="342">
        <f t="shared" si="667"/>
        <v>13378.4</v>
      </c>
      <c r="BE210" s="342">
        <f t="shared" si="667"/>
        <v>0</v>
      </c>
      <c r="BF210" s="342">
        <f t="shared" si="667"/>
        <v>1557.6541</v>
      </c>
      <c r="BG210" s="342">
        <f t="shared" si="667"/>
        <v>0</v>
      </c>
      <c r="BH210" s="342">
        <f t="shared" si="667"/>
        <v>5158.157425</v>
      </c>
      <c r="BI210" s="342">
        <f t="shared" si="667"/>
        <v>2306.25</v>
      </c>
      <c r="BJ210" s="342">
        <f t="shared" si="667"/>
        <v>7162.4875</v>
      </c>
      <c r="BK210" s="342">
        <f t="shared" si="667"/>
        <v>1312.5</v>
      </c>
      <c r="BL210" s="342">
        <f t="shared" si="667"/>
        <v>1793.1</v>
      </c>
      <c r="BM210" s="342">
        <f t="shared" si="667"/>
        <v>0</v>
      </c>
      <c r="BN210" s="342">
        <f t="shared" si="667"/>
        <v>740.464875</v>
      </c>
      <c r="BO210" s="342">
        <f t="shared" si="667"/>
        <v>0</v>
      </c>
      <c r="BP210" s="342">
        <f t="shared" si="667"/>
        <v>628.625</v>
      </c>
      <c r="BQ210" s="342"/>
      <c r="BR210" s="342">
        <f t="shared" ref="BR210:EC210" si="668">if(or(and($A210-BR$186&gt;0,$A210-BR$187&lt;=0,month($A210)=month(BR$186)),and($A210-BR$186&gt;=0,$A210-BR$187&lt;=0,month(edate($A210,6))=month(BR$186))),BR$190,0)</f>
        <v>0</v>
      </c>
      <c r="BS210" s="342">
        <f t="shared" si="668"/>
        <v>0</v>
      </c>
      <c r="BT210" s="342">
        <f t="shared" si="668"/>
        <v>0</v>
      </c>
      <c r="BU210" s="342">
        <f t="shared" si="668"/>
        <v>0</v>
      </c>
      <c r="BV210" s="342">
        <f t="shared" si="668"/>
        <v>0</v>
      </c>
      <c r="BW210" s="342">
        <f t="shared" si="668"/>
        <v>0</v>
      </c>
      <c r="BX210" s="342">
        <f t="shared" si="668"/>
        <v>0</v>
      </c>
      <c r="BY210" s="342">
        <f t="shared" si="668"/>
        <v>0</v>
      </c>
      <c r="BZ210" s="342">
        <f t="shared" si="668"/>
        <v>0</v>
      </c>
      <c r="CA210" s="342">
        <f t="shared" si="668"/>
        <v>0</v>
      </c>
      <c r="CB210" s="342">
        <f t="shared" si="668"/>
        <v>0</v>
      </c>
      <c r="CC210" s="342">
        <f t="shared" si="668"/>
        <v>0</v>
      </c>
      <c r="CD210" s="342">
        <f t="shared" si="668"/>
        <v>0</v>
      </c>
      <c r="CE210" s="342">
        <f t="shared" si="668"/>
        <v>0</v>
      </c>
      <c r="CF210" s="342">
        <f t="shared" si="668"/>
        <v>0</v>
      </c>
      <c r="CG210" s="342">
        <f t="shared" si="668"/>
        <v>0</v>
      </c>
      <c r="CH210" s="342">
        <f t="shared" si="668"/>
        <v>0</v>
      </c>
      <c r="CI210" s="342">
        <f t="shared" si="668"/>
        <v>0</v>
      </c>
      <c r="CJ210" s="342">
        <f t="shared" si="668"/>
        <v>0</v>
      </c>
      <c r="CK210" s="342">
        <f t="shared" si="668"/>
        <v>0</v>
      </c>
      <c r="CL210" s="342">
        <f t="shared" si="668"/>
        <v>0</v>
      </c>
      <c r="CM210" s="342">
        <f t="shared" si="668"/>
        <v>0</v>
      </c>
      <c r="CN210" s="342">
        <f t="shared" si="668"/>
        <v>0</v>
      </c>
      <c r="CO210" s="342">
        <f t="shared" si="668"/>
        <v>0</v>
      </c>
      <c r="CP210" s="342">
        <f t="shared" si="668"/>
        <v>0</v>
      </c>
      <c r="CQ210" s="342">
        <f t="shared" si="668"/>
        <v>0</v>
      </c>
      <c r="CR210" s="342">
        <f t="shared" si="668"/>
        <v>0</v>
      </c>
      <c r="CS210" s="342">
        <f t="shared" si="668"/>
        <v>0</v>
      </c>
      <c r="CT210" s="342">
        <f t="shared" si="668"/>
        <v>0</v>
      </c>
      <c r="CU210" s="342">
        <f t="shared" si="668"/>
        <v>0</v>
      </c>
      <c r="CV210" s="342">
        <f t="shared" si="668"/>
        <v>0</v>
      </c>
      <c r="CW210" s="342">
        <f t="shared" si="668"/>
        <v>0</v>
      </c>
      <c r="CX210" s="342">
        <f t="shared" si="668"/>
        <v>0</v>
      </c>
      <c r="CY210" s="342">
        <f t="shared" si="668"/>
        <v>0</v>
      </c>
      <c r="CZ210" s="342">
        <f t="shared" si="668"/>
        <v>0</v>
      </c>
      <c r="DA210" s="342">
        <f t="shared" si="668"/>
        <v>0</v>
      </c>
      <c r="DB210" s="342">
        <f t="shared" si="668"/>
        <v>0</v>
      </c>
      <c r="DC210" s="342">
        <f t="shared" si="668"/>
        <v>0</v>
      </c>
      <c r="DD210" s="342">
        <f t="shared" si="668"/>
        <v>0</v>
      </c>
      <c r="DE210" s="342">
        <f t="shared" si="668"/>
        <v>0</v>
      </c>
      <c r="DF210" s="342">
        <f t="shared" si="668"/>
        <v>0</v>
      </c>
      <c r="DG210" s="342">
        <f t="shared" si="668"/>
        <v>0</v>
      </c>
      <c r="DH210" s="342">
        <f t="shared" si="668"/>
        <v>0</v>
      </c>
      <c r="DI210" s="342">
        <f t="shared" si="668"/>
        <v>0</v>
      </c>
      <c r="DJ210" s="342">
        <f t="shared" si="668"/>
        <v>0</v>
      </c>
      <c r="DK210" s="342">
        <f t="shared" si="668"/>
        <v>0</v>
      </c>
      <c r="DL210" s="342">
        <f t="shared" si="668"/>
        <v>0</v>
      </c>
      <c r="DM210" s="342">
        <f t="shared" si="668"/>
        <v>0</v>
      </c>
      <c r="DN210" s="342">
        <f t="shared" si="668"/>
        <v>0</v>
      </c>
      <c r="DO210" s="342">
        <f t="shared" si="668"/>
        <v>0</v>
      </c>
      <c r="DP210" s="342">
        <f t="shared" si="668"/>
        <v>0</v>
      </c>
      <c r="DQ210" s="342">
        <f t="shared" si="668"/>
        <v>0</v>
      </c>
      <c r="DR210" s="342">
        <f t="shared" si="668"/>
        <v>0</v>
      </c>
      <c r="DS210" s="342">
        <f t="shared" si="668"/>
        <v>0</v>
      </c>
      <c r="DT210" s="342">
        <f t="shared" si="668"/>
        <v>0</v>
      </c>
      <c r="DU210" s="342">
        <f t="shared" si="668"/>
        <v>0</v>
      </c>
      <c r="DV210" s="342">
        <f t="shared" si="668"/>
        <v>0</v>
      </c>
      <c r="DW210" s="342">
        <f t="shared" si="668"/>
        <v>0</v>
      </c>
      <c r="DX210" s="342">
        <f t="shared" si="668"/>
        <v>0</v>
      </c>
      <c r="DY210" s="342">
        <f t="shared" si="668"/>
        <v>0</v>
      </c>
      <c r="DZ210" s="342">
        <f t="shared" si="668"/>
        <v>0</v>
      </c>
      <c r="EA210" s="342">
        <f t="shared" si="668"/>
        <v>0</v>
      </c>
      <c r="EB210" s="342">
        <f t="shared" si="668"/>
        <v>0</v>
      </c>
      <c r="EC210" s="342">
        <f t="shared" si="668"/>
        <v>0</v>
      </c>
      <c r="ED210" s="342"/>
      <c r="EE210" s="342">
        <f t="shared" ref="EE210:GP210" si="669">if(or(and($A210-EE$186&gt;0,$A210-EE$187&lt;=0,month($A210)=month(EE$186)),and($A210-EE$186&gt;=0,$A210-EE$187&lt;=0,month(edate($A210,6))=month(EE$186))),EE$190,0)</f>
        <v>0</v>
      </c>
      <c r="EF210" s="342">
        <f t="shared" si="669"/>
        <v>0</v>
      </c>
      <c r="EG210" s="342">
        <f t="shared" si="669"/>
        <v>0</v>
      </c>
      <c r="EH210" s="342">
        <f t="shared" si="669"/>
        <v>0</v>
      </c>
      <c r="EI210" s="342">
        <f t="shared" si="669"/>
        <v>0</v>
      </c>
      <c r="EJ210" s="342">
        <f t="shared" si="669"/>
        <v>0</v>
      </c>
      <c r="EK210" s="342">
        <f t="shared" si="669"/>
        <v>0</v>
      </c>
      <c r="EL210" s="342">
        <f t="shared" si="669"/>
        <v>0</v>
      </c>
      <c r="EM210" s="342">
        <f t="shared" si="669"/>
        <v>0</v>
      </c>
      <c r="EN210" s="342">
        <f t="shared" si="669"/>
        <v>0</v>
      </c>
      <c r="EO210" s="342">
        <f t="shared" si="669"/>
        <v>0</v>
      </c>
      <c r="EP210" s="342">
        <f t="shared" si="669"/>
        <v>0</v>
      </c>
      <c r="EQ210" s="342">
        <f t="shared" si="669"/>
        <v>0</v>
      </c>
      <c r="ER210" s="342">
        <f t="shared" si="669"/>
        <v>0</v>
      </c>
      <c r="ES210" s="342">
        <f t="shared" si="669"/>
        <v>0</v>
      </c>
      <c r="ET210" s="342">
        <f t="shared" si="669"/>
        <v>0</v>
      </c>
      <c r="EU210" s="342">
        <f t="shared" si="669"/>
        <v>0</v>
      </c>
      <c r="EV210" s="342">
        <f t="shared" si="669"/>
        <v>0</v>
      </c>
      <c r="EW210" s="342">
        <f t="shared" si="669"/>
        <v>0</v>
      </c>
      <c r="EX210" s="342">
        <f t="shared" si="669"/>
        <v>0</v>
      </c>
      <c r="EY210" s="342">
        <f t="shared" si="669"/>
        <v>0</v>
      </c>
      <c r="EZ210" s="342">
        <f t="shared" si="669"/>
        <v>0</v>
      </c>
      <c r="FA210" s="342">
        <f t="shared" si="669"/>
        <v>0</v>
      </c>
      <c r="FB210" s="342">
        <f t="shared" si="669"/>
        <v>0</v>
      </c>
      <c r="FC210" s="342">
        <f t="shared" si="669"/>
        <v>0</v>
      </c>
      <c r="FD210" s="342">
        <f t="shared" si="669"/>
        <v>0</v>
      </c>
      <c r="FE210" s="342">
        <f t="shared" si="669"/>
        <v>0</v>
      </c>
      <c r="FF210" s="342">
        <f t="shared" si="669"/>
        <v>0</v>
      </c>
      <c r="FG210" s="342">
        <f t="shared" si="669"/>
        <v>0</v>
      </c>
      <c r="FH210" s="342">
        <f t="shared" si="669"/>
        <v>0</v>
      </c>
      <c r="FI210" s="342">
        <f t="shared" si="669"/>
        <v>0</v>
      </c>
      <c r="FJ210" s="342">
        <f t="shared" si="669"/>
        <v>0</v>
      </c>
      <c r="FK210" s="342">
        <f t="shared" si="669"/>
        <v>0</v>
      </c>
      <c r="FL210" s="342">
        <f t="shared" si="669"/>
        <v>0</v>
      </c>
      <c r="FM210" s="342">
        <f t="shared" si="669"/>
        <v>0</v>
      </c>
      <c r="FN210" s="342">
        <f t="shared" si="669"/>
        <v>0</v>
      </c>
      <c r="FO210" s="342">
        <f t="shared" si="669"/>
        <v>0</v>
      </c>
      <c r="FP210" s="342">
        <f t="shared" si="669"/>
        <v>0</v>
      </c>
      <c r="FQ210" s="342">
        <f t="shared" si="669"/>
        <v>0</v>
      </c>
      <c r="FR210" s="342">
        <f t="shared" si="669"/>
        <v>0</v>
      </c>
      <c r="FS210" s="342">
        <f t="shared" si="669"/>
        <v>0</v>
      </c>
      <c r="FT210" s="342">
        <f t="shared" si="669"/>
        <v>0</v>
      </c>
      <c r="FU210" s="342">
        <f t="shared" si="669"/>
        <v>0</v>
      </c>
      <c r="FV210" s="342">
        <f t="shared" si="669"/>
        <v>0</v>
      </c>
      <c r="FW210" s="342">
        <f t="shared" si="669"/>
        <v>0</v>
      </c>
      <c r="FX210" s="342">
        <f t="shared" si="669"/>
        <v>0</v>
      </c>
      <c r="FY210" s="342">
        <f t="shared" si="669"/>
        <v>0</v>
      </c>
      <c r="FZ210" s="342">
        <f t="shared" si="669"/>
        <v>0</v>
      </c>
      <c r="GA210" s="342">
        <f t="shared" si="669"/>
        <v>0</v>
      </c>
      <c r="GB210" s="342">
        <f t="shared" si="669"/>
        <v>0</v>
      </c>
      <c r="GC210" s="342">
        <f t="shared" si="669"/>
        <v>0</v>
      </c>
      <c r="GD210" s="342">
        <f t="shared" si="669"/>
        <v>0</v>
      </c>
      <c r="GE210" s="342">
        <f t="shared" si="669"/>
        <v>0</v>
      </c>
      <c r="GF210" s="342">
        <f t="shared" si="669"/>
        <v>0</v>
      </c>
      <c r="GG210" s="342">
        <f t="shared" si="669"/>
        <v>0</v>
      </c>
      <c r="GH210" s="342">
        <f t="shared" si="669"/>
        <v>0</v>
      </c>
      <c r="GI210" s="342">
        <f t="shared" si="669"/>
        <v>0</v>
      </c>
      <c r="GJ210" s="342">
        <f t="shared" si="669"/>
        <v>0</v>
      </c>
      <c r="GK210" s="342">
        <f t="shared" si="669"/>
        <v>0</v>
      </c>
      <c r="GL210" s="342">
        <f t="shared" si="669"/>
        <v>0</v>
      </c>
      <c r="GM210" s="342">
        <f t="shared" si="669"/>
        <v>0</v>
      </c>
      <c r="GN210" s="342">
        <f t="shared" si="669"/>
        <v>0</v>
      </c>
      <c r="GO210" s="342">
        <f t="shared" si="669"/>
        <v>0</v>
      </c>
      <c r="GP210" s="342">
        <f t="shared" si="669"/>
        <v>0</v>
      </c>
      <c r="GQ210" s="342"/>
      <c r="GR210" s="342">
        <f t="shared" ref="GR210:JC210" si="670">if(or(and($A210-GR$186&gt;0,$A210-GR$187&lt;=0,month($A210)=month(GR$186)),and($A210-GR$186&gt;=0,$A210-GR$187&lt;=0,month(edate($A210,6))=month(GR$186))),GR$190,0)</f>
        <v>0</v>
      </c>
      <c r="GS210" s="342">
        <f t="shared" si="670"/>
        <v>0</v>
      </c>
      <c r="GT210" s="342">
        <f t="shared" si="670"/>
        <v>0</v>
      </c>
      <c r="GU210" s="342">
        <f t="shared" si="670"/>
        <v>0</v>
      </c>
      <c r="GV210" s="342">
        <f t="shared" si="670"/>
        <v>0</v>
      </c>
      <c r="GW210" s="342">
        <f t="shared" si="670"/>
        <v>0</v>
      </c>
      <c r="GX210" s="342">
        <f t="shared" si="670"/>
        <v>0</v>
      </c>
      <c r="GY210" s="342">
        <f t="shared" si="670"/>
        <v>0</v>
      </c>
      <c r="GZ210" s="342">
        <f t="shared" si="670"/>
        <v>0</v>
      </c>
      <c r="HA210" s="342">
        <f t="shared" si="670"/>
        <v>0</v>
      </c>
      <c r="HB210" s="342">
        <f t="shared" si="670"/>
        <v>0</v>
      </c>
      <c r="HC210" s="342">
        <f t="shared" si="670"/>
        <v>0</v>
      </c>
      <c r="HD210" s="342">
        <f t="shared" si="670"/>
        <v>0</v>
      </c>
      <c r="HE210" s="342">
        <f t="shared" si="670"/>
        <v>0</v>
      </c>
      <c r="HF210" s="342">
        <f t="shared" si="670"/>
        <v>0</v>
      </c>
      <c r="HG210" s="342">
        <f t="shared" si="670"/>
        <v>0</v>
      </c>
      <c r="HH210" s="342">
        <f t="shared" si="670"/>
        <v>0</v>
      </c>
      <c r="HI210" s="342">
        <f t="shared" si="670"/>
        <v>0</v>
      </c>
      <c r="HJ210" s="342">
        <f t="shared" si="670"/>
        <v>0</v>
      </c>
      <c r="HK210" s="342">
        <f t="shared" si="670"/>
        <v>0</v>
      </c>
      <c r="HL210" s="342">
        <f t="shared" si="670"/>
        <v>0</v>
      </c>
      <c r="HM210" s="342">
        <f t="shared" si="670"/>
        <v>0</v>
      </c>
      <c r="HN210" s="342">
        <f t="shared" si="670"/>
        <v>0</v>
      </c>
      <c r="HO210" s="342">
        <f t="shared" si="670"/>
        <v>0</v>
      </c>
      <c r="HP210" s="342">
        <f t="shared" si="670"/>
        <v>0</v>
      </c>
      <c r="HQ210" s="342">
        <f t="shared" si="670"/>
        <v>0</v>
      </c>
      <c r="HR210" s="342">
        <f t="shared" si="670"/>
        <v>0</v>
      </c>
      <c r="HS210" s="342">
        <f t="shared" si="670"/>
        <v>0</v>
      </c>
      <c r="HT210" s="342">
        <f t="shared" si="670"/>
        <v>0</v>
      </c>
      <c r="HU210" s="342">
        <f t="shared" si="670"/>
        <v>0</v>
      </c>
      <c r="HV210" s="342">
        <f t="shared" si="670"/>
        <v>0</v>
      </c>
      <c r="HW210" s="342">
        <f t="shared" si="670"/>
        <v>0</v>
      </c>
      <c r="HX210" s="342">
        <f t="shared" si="670"/>
        <v>0</v>
      </c>
      <c r="HY210" s="342">
        <f t="shared" si="670"/>
        <v>0</v>
      </c>
      <c r="HZ210" s="342">
        <f t="shared" si="670"/>
        <v>0</v>
      </c>
      <c r="IA210" s="342">
        <f t="shared" si="670"/>
        <v>0</v>
      </c>
      <c r="IB210" s="342">
        <f t="shared" si="670"/>
        <v>0</v>
      </c>
      <c r="IC210" s="342">
        <f t="shared" si="670"/>
        <v>0</v>
      </c>
      <c r="ID210" s="342">
        <f t="shared" si="670"/>
        <v>0</v>
      </c>
      <c r="IE210" s="342">
        <f t="shared" si="670"/>
        <v>0</v>
      </c>
      <c r="IF210" s="342">
        <f t="shared" si="670"/>
        <v>0</v>
      </c>
      <c r="IG210" s="342">
        <f t="shared" si="670"/>
        <v>0</v>
      </c>
      <c r="IH210" s="342">
        <f t="shared" si="670"/>
        <v>0</v>
      </c>
      <c r="II210" s="342">
        <f t="shared" si="670"/>
        <v>0</v>
      </c>
      <c r="IJ210" s="342">
        <f t="shared" si="670"/>
        <v>0</v>
      </c>
      <c r="IK210" s="342">
        <f t="shared" si="670"/>
        <v>0</v>
      </c>
      <c r="IL210" s="342">
        <f t="shared" si="670"/>
        <v>0</v>
      </c>
      <c r="IM210" s="342">
        <f t="shared" si="670"/>
        <v>0</v>
      </c>
      <c r="IN210" s="342">
        <f t="shared" si="670"/>
        <v>0</v>
      </c>
      <c r="IO210" s="342">
        <f t="shared" si="670"/>
        <v>0</v>
      </c>
      <c r="IP210" s="342">
        <f t="shared" si="670"/>
        <v>0</v>
      </c>
      <c r="IQ210" s="342">
        <f t="shared" si="670"/>
        <v>0</v>
      </c>
      <c r="IR210" s="342">
        <f t="shared" si="670"/>
        <v>0</v>
      </c>
      <c r="IS210" s="342">
        <f t="shared" si="670"/>
        <v>0</v>
      </c>
      <c r="IT210" s="342">
        <f t="shared" si="670"/>
        <v>0</v>
      </c>
      <c r="IU210" s="342">
        <f t="shared" si="670"/>
        <v>0</v>
      </c>
      <c r="IV210" s="342">
        <f t="shared" si="670"/>
        <v>0</v>
      </c>
      <c r="IW210" s="342">
        <f t="shared" si="670"/>
        <v>0</v>
      </c>
      <c r="IX210" s="342">
        <f t="shared" si="670"/>
        <v>0</v>
      </c>
      <c r="IY210" s="342">
        <f t="shared" si="670"/>
        <v>0</v>
      </c>
      <c r="IZ210" s="342">
        <f t="shared" si="670"/>
        <v>0</v>
      </c>
      <c r="JA210" s="342">
        <f t="shared" si="670"/>
        <v>0</v>
      </c>
      <c r="JB210" s="342">
        <f t="shared" si="670"/>
        <v>0</v>
      </c>
      <c r="JC210" s="342">
        <f t="shared" si="670"/>
        <v>0</v>
      </c>
      <c r="JD210" s="342"/>
      <c r="JE210" s="342">
        <f t="shared" ref="JE210:LP210" si="671">if(or(and($A210-JE$186&gt;0,$A210-JE$187&lt;=0,month($A210)=month(JE$186)),and($A210-JE$186&gt;=0,$A210-JE$187&lt;=0,month(edate($A210,6))=month(JE$186))),JE$190,0)</f>
        <v>0</v>
      </c>
      <c r="JF210" s="342">
        <f t="shared" si="671"/>
        <v>0</v>
      </c>
      <c r="JG210" s="342">
        <f t="shared" si="671"/>
        <v>0</v>
      </c>
      <c r="JH210" s="342">
        <f t="shared" si="671"/>
        <v>0</v>
      </c>
      <c r="JI210" s="342">
        <f t="shared" si="671"/>
        <v>0</v>
      </c>
      <c r="JJ210" s="342">
        <f t="shared" si="671"/>
        <v>0</v>
      </c>
      <c r="JK210" s="342">
        <f t="shared" si="671"/>
        <v>0</v>
      </c>
      <c r="JL210" s="342">
        <f t="shared" si="671"/>
        <v>0</v>
      </c>
      <c r="JM210" s="342">
        <f t="shared" si="671"/>
        <v>0</v>
      </c>
      <c r="JN210" s="342">
        <f t="shared" si="671"/>
        <v>0</v>
      </c>
      <c r="JO210" s="342">
        <f t="shared" si="671"/>
        <v>0</v>
      </c>
      <c r="JP210" s="342">
        <f t="shared" si="671"/>
        <v>0</v>
      </c>
      <c r="JQ210" s="342">
        <f t="shared" si="671"/>
        <v>0</v>
      </c>
      <c r="JR210" s="342">
        <f t="shared" si="671"/>
        <v>0</v>
      </c>
      <c r="JS210" s="342">
        <f t="shared" si="671"/>
        <v>0</v>
      </c>
      <c r="JT210" s="342">
        <f t="shared" si="671"/>
        <v>0</v>
      </c>
      <c r="JU210" s="342">
        <f t="shared" si="671"/>
        <v>0</v>
      </c>
      <c r="JV210" s="342">
        <f t="shared" si="671"/>
        <v>0</v>
      </c>
      <c r="JW210" s="342">
        <f t="shared" si="671"/>
        <v>0</v>
      </c>
      <c r="JX210" s="342">
        <f t="shared" si="671"/>
        <v>0</v>
      </c>
      <c r="JY210" s="342">
        <f t="shared" si="671"/>
        <v>0</v>
      </c>
      <c r="JZ210" s="342">
        <f t="shared" si="671"/>
        <v>0</v>
      </c>
      <c r="KA210" s="342">
        <f t="shared" si="671"/>
        <v>0</v>
      </c>
      <c r="KB210" s="342">
        <f t="shared" si="671"/>
        <v>0</v>
      </c>
      <c r="KC210" s="342">
        <f t="shared" si="671"/>
        <v>0</v>
      </c>
      <c r="KD210" s="342">
        <f t="shared" si="671"/>
        <v>0</v>
      </c>
      <c r="KE210" s="342">
        <f t="shared" si="671"/>
        <v>0</v>
      </c>
      <c r="KF210" s="342">
        <f t="shared" si="671"/>
        <v>0</v>
      </c>
      <c r="KG210" s="342">
        <f t="shared" si="671"/>
        <v>0</v>
      </c>
      <c r="KH210" s="342">
        <f t="shared" si="671"/>
        <v>0</v>
      </c>
      <c r="KI210" s="342">
        <f t="shared" si="671"/>
        <v>0</v>
      </c>
      <c r="KJ210" s="342">
        <f t="shared" si="671"/>
        <v>0</v>
      </c>
      <c r="KK210" s="342">
        <f t="shared" si="671"/>
        <v>0</v>
      </c>
      <c r="KL210" s="342">
        <f t="shared" si="671"/>
        <v>0</v>
      </c>
      <c r="KM210" s="342">
        <f t="shared" si="671"/>
        <v>0</v>
      </c>
      <c r="KN210" s="342">
        <f t="shared" si="671"/>
        <v>0</v>
      </c>
      <c r="KO210" s="342">
        <f t="shared" si="671"/>
        <v>0</v>
      </c>
      <c r="KP210" s="342">
        <f t="shared" si="671"/>
        <v>0</v>
      </c>
      <c r="KQ210" s="342">
        <f t="shared" si="671"/>
        <v>0</v>
      </c>
      <c r="KR210" s="342">
        <f t="shared" si="671"/>
        <v>0</v>
      </c>
      <c r="KS210" s="342">
        <f t="shared" si="671"/>
        <v>0</v>
      </c>
      <c r="KT210" s="342">
        <f t="shared" si="671"/>
        <v>0</v>
      </c>
      <c r="KU210" s="342">
        <f t="shared" si="671"/>
        <v>0</v>
      </c>
      <c r="KV210" s="342">
        <f t="shared" si="671"/>
        <v>0</v>
      </c>
      <c r="KW210" s="342">
        <f t="shared" si="671"/>
        <v>0</v>
      </c>
      <c r="KX210" s="342">
        <f t="shared" si="671"/>
        <v>0</v>
      </c>
      <c r="KY210" s="342">
        <f t="shared" si="671"/>
        <v>0</v>
      </c>
      <c r="KZ210" s="342">
        <f t="shared" si="671"/>
        <v>0</v>
      </c>
      <c r="LA210" s="342">
        <f t="shared" si="671"/>
        <v>0</v>
      </c>
      <c r="LB210" s="342">
        <f t="shared" si="671"/>
        <v>0</v>
      </c>
      <c r="LC210" s="342">
        <f t="shared" si="671"/>
        <v>0</v>
      </c>
      <c r="LD210" s="342">
        <f t="shared" si="671"/>
        <v>0</v>
      </c>
      <c r="LE210" s="342">
        <f t="shared" si="671"/>
        <v>0</v>
      </c>
      <c r="LF210" s="342">
        <f t="shared" si="671"/>
        <v>0</v>
      </c>
      <c r="LG210" s="342">
        <f t="shared" si="671"/>
        <v>0</v>
      </c>
      <c r="LH210" s="342">
        <f t="shared" si="671"/>
        <v>0</v>
      </c>
      <c r="LI210" s="342">
        <f t="shared" si="671"/>
        <v>0</v>
      </c>
      <c r="LJ210" s="342">
        <f t="shared" si="671"/>
        <v>0</v>
      </c>
      <c r="LK210" s="342">
        <f t="shared" si="671"/>
        <v>0</v>
      </c>
      <c r="LL210" s="342">
        <f t="shared" si="671"/>
        <v>0</v>
      </c>
      <c r="LM210" s="342">
        <f t="shared" si="671"/>
        <v>0</v>
      </c>
      <c r="LN210" s="342">
        <f t="shared" si="671"/>
        <v>0</v>
      </c>
      <c r="LO210" s="342">
        <f t="shared" si="671"/>
        <v>0</v>
      </c>
      <c r="LP210" s="342">
        <f t="shared" si="671"/>
        <v>0</v>
      </c>
    </row>
    <row r="211">
      <c r="A211" s="331" t="str">
        <f t="shared" si="575"/>
        <v>06-2027</v>
      </c>
      <c r="B211" s="346">
        <f t="shared" si="581"/>
        <v>181908.706</v>
      </c>
      <c r="C211" s="346"/>
      <c r="E211" s="342">
        <f t="shared" ref="E211:BP211" si="672">if(or(and($A211-E$186&gt;0,$A211-E$187&lt;=0,month($A211)=month(E$186)),and($A211-E$186&gt;=0,$A211-E$187&lt;=0,month(edate($A211,6))=month(E$186))),E$190,0)</f>
        <v>6085.4205</v>
      </c>
      <c r="F211" s="342">
        <f t="shared" si="672"/>
        <v>2604.5913</v>
      </c>
      <c r="G211" s="342">
        <f t="shared" si="672"/>
        <v>4740</v>
      </c>
      <c r="H211" s="342">
        <f t="shared" si="672"/>
        <v>0</v>
      </c>
      <c r="I211" s="342">
        <f t="shared" si="672"/>
        <v>0</v>
      </c>
      <c r="J211" s="342">
        <f t="shared" si="672"/>
        <v>5954.9875</v>
      </c>
      <c r="K211" s="342">
        <f t="shared" si="672"/>
        <v>0</v>
      </c>
      <c r="L211" s="342">
        <f t="shared" si="672"/>
        <v>0</v>
      </c>
      <c r="M211" s="342">
        <f t="shared" si="672"/>
        <v>0</v>
      </c>
      <c r="N211" s="342">
        <f t="shared" si="672"/>
        <v>7812.75495</v>
      </c>
      <c r="O211" s="342">
        <f t="shared" si="672"/>
        <v>5688.688635</v>
      </c>
      <c r="P211" s="342">
        <f t="shared" si="672"/>
        <v>5334.19156</v>
      </c>
      <c r="Q211" s="342">
        <f t="shared" si="672"/>
        <v>0</v>
      </c>
      <c r="R211" s="342">
        <f t="shared" si="672"/>
        <v>0</v>
      </c>
      <c r="S211" s="342">
        <f t="shared" si="672"/>
        <v>10661.63949</v>
      </c>
      <c r="T211" s="342">
        <f t="shared" si="672"/>
        <v>0</v>
      </c>
      <c r="U211" s="342">
        <f t="shared" si="672"/>
        <v>0</v>
      </c>
      <c r="V211" s="342">
        <f t="shared" si="672"/>
        <v>5520.8475</v>
      </c>
      <c r="W211" s="342">
        <f t="shared" si="672"/>
        <v>0</v>
      </c>
      <c r="X211" s="342">
        <f t="shared" si="672"/>
        <v>7309.84635</v>
      </c>
      <c r="Y211" s="342">
        <f t="shared" si="672"/>
        <v>11393.6924</v>
      </c>
      <c r="Z211" s="342">
        <f t="shared" si="672"/>
        <v>70.99625</v>
      </c>
      <c r="AA211" s="342">
        <f t="shared" si="672"/>
        <v>0</v>
      </c>
      <c r="AB211" s="342">
        <f t="shared" si="672"/>
        <v>8275.222958</v>
      </c>
      <c r="AC211" s="342">
        <f t="shared" si="672"/>
        <v>0</v>
      </c>
      <c r="AD211" s="342">
        <f t="shared" si="672"/>
        <v>0</v>
      </c>
      <c r="AE211" s="342">
        <f t="shared" si="672"/>
        <v>0</v>
      </c>
      <c r="AF211" s="342">
        <f t="shared" si="672"/>
        <v>6214.90265</v>
      </c>
      <c r="AG211" s="342">
        <f t="shared" si="672"/>
        <v>0</v>
      </c>
      <c r="AH211" s="342">
        <f t="shared" si="672"/>
        <v>228.5555</v>
      </c>
      <c r="AI211" s="342">
        <f t="shared" si="672"/>
        <v>0</v>
      </c>
      <c r="AJ211" s="342">
        <f t="shared" si="672"/>
        <v>3780</v>
      </c>
      <c r="AK211" s="342">
        <f t="shared" si="672"/>
        <v>15922.28576</v>
      </c>
      <c r="AL211" s="342">
        <f t="shared" si="672"/>
        <v>0</v>
      </c>
      <c r="AM211" s="342">
        <f t="shared" si="672"/>
        <v>0</v>
      </c>
      <c r="AN211" s="342">
        <f t="shared" si="672"/>
        <v>12211.43486</v>
      </c>
      <c r="AO211" s="342">
        <f t="shared" si="672"/>
        <v>8896.907813</v>
      </c>
      <c r="AP211" s="342">
        <f t="shared" si="672"/>
        <v>0</v>
      </c>
      <c r="AQ211" s="342">
        <f t="shared" si="672"/>
        <v>0</v>
      </c>
      <c r="AR211" s="342">
        <f t="shared" si="672"/>
        <v>7542.9351</v>
      </c>
      <c r="AS211" s="342">
        <f t="shared" si="672"/>
        <v>0</v>
      </c>
      <c r="AT211" s="342">
        <f t="shared" si="672"/>
        <v>0</v>
      </c>
      <c r="AU211" s="342">
        <f t="shared" si="672"/>
        <v>0</v>
      </c>
      <c r="AV211" s="342">
        <f t="shared" si="672"/>
        <v>7136.0471</v>
      </c>
      <c r="AW211" s="342">
        <f t="shared" si="672"/>
        <v>0</v>
      </c>
      <c r="AX211" s="342">
        <f t="shared" si="672"/>
        <v>9058.61</v>
      </c>
      <c r="AY211" s="342">
        <f t="shared" si="672"/>
        <v>0</v>
      </c>
      <c r="AZ211" s="342">
        <f t="shared" si="672"/>
        <v>6480</v>
      </c>
      <c r="BA211" s="342">
        <f t="shared" si="672"/>
        <v>5867.9712</v>
      </c>
      <c r="BB211" s="342">
        <f t="shared" si="672"/>
        <v>0</v>
      </c>
      <c r="BC211" s="342">
        <f t="shared" si="672"/>
        <v>4873.17825</v>
      </c>
      <c r="BD211" s="342">
        <f t="shared" si="672"/>
        <v>0</v>
      </c>
      <c r="BE211" s="342">
        <f t="shared" si="672"/>
        <v>4565.5155</v>
      </c>
      <c r="BF211" s="342">
        <f t="shared" si="672"/>
        <v>0</v>
      </c>
      <c r="BG211" s="342">
        <f t="shared" si="672"/>
        <v>900.3978</v>
      </c>
      <c r="BH211" s="342">
        <f t="shared" si="672"/>
        <v>0</v>
      </c>
      <c r="BI211" s="342">
        <f t="shared" si="672"/>
        <v>0</v>
      </c>
      <c r="BJ211" s="342">
        <f t="shared" si="672"/>
        <v>0</v>
      </c>
      <c r="BK211" s="342">
        <f t="shared" si="672"/>
        <v>0</v>
      </c>
      <c r="BL211" s="342">
        <f t="shared" si="672"/>
        <v>0</v>
      </c>
      <c r="BM211" s="342">
        <f t="shared" si="672"/>
        <v>1521.41625</v>
      </c>
      <c r="BN211" s="342">
        <f t="shared" si="672"/>
        <v>0</v>
      </c>
      <c r="BO211" s="342">
        <f t="shared" si="672"/>
        <v>5255.6688</v>
      </c>
      <c r="BP211" s="342">
        <f t="shared" si="672"/>
        <v>0</v>
      </c>
      <c r="BQ211" s="342"/>
      <c r="BR211" s="342">
        <f t="shared" ref="BR211:EC211" si="673">if(or(and($A211-BR$186&gt;0,$A211-BR$187&lt;=0,month($A211)=month(BR$186)),and($A211-BR$186&gt;=0,$A211-BR$187&lt;=0,month(edate($A211,6))=month(BR$186))),BR$190,0)</f>
        <v>0</v>
      </c>
      <c r="BS211" s="342">
        <f t="shared" si="673"/>
        <v>0</v>
      </c>
      <c r="BT211" s="342">
        <f t="shared" si="673"/>
        <v>0</v>
      </c>
      <c r="BU211" s="342">
        <f t="shared" si="673"/>
        <v>0</v>
      </c>
      <c r="BV211" s="342">
        <f t="shared" si="673"/>
        <v>0</v>
      </c>
      <c r="BW211" s="342">
        <f t="shared" si="673"/>
        <v>0</v>
      </c>
      <c r="BX211" s="342">
        <f t="shared" si="673"/>
        <v>0</v>
      </c>
      <c r="BY211" s="342">
        <f t="shared" si="673"/>
        <v>0</v>
      </c>
      <c r="BZ211" s="342">
        <f t="shared" si="673"/>
        <v>0</v>
      </c>
      <c r="CA211" s="342">
        <f t="shared" si="673"/>
        <v>0</v>
      </c>
      <c r="CB211" s="342">
        <f t="shared" si="673"/>
        <v>0</v>
      </c>
      <c r="CC211" s="342">
        <f t="shared" si="673"/>
        <v>0</v>
      </c>
      <c r="CD211" s="342">
        <f t="shared" si="673"/>
        <v>0</v>
      </c>
      <c r="CE211" s="342">
        <f t="shared" si="673"/>
        <v>0</v>
      </c>
      <c r="CF211" s="342">
        <f t="shared" si="673"/>
        <v>0</v>
      </c>
      <c r="CG211" s="342">
        <f t="shared" si="673"/>
        <v>0</v>
      </c>
      <c r="CH211" s="342">
        <f t="shared" si="673"/>
        <v>0</v>
      </c>
      <c r="CI211" s="342">
        <f t="shared" si="673"/>
        <v>0</v>
      </c>
      <c r="CJ211" s="342">
        <f t="shared" si="673"/>
        <v>0</v>
      </c>
      <c r="CK211" s="342">
        <f t="shared" si="673"/>
        <v>0</v>
      </c>
      <c r="CL211" s="342">
        <f t="shared" si="673"/>
        <v>0</v>
      </c>
      <c r="CM211" s="342">
        <f t="shared" si="673"/>
        <v>0</v>
      </c>
      <c r="CN211" s="342">
        <f t="shared" si="673"/>
        <v>0</v>
      </c>
      <c r="CO211" s="342">
        <f t="shared" si="673"/>
        <v>0</v>
      </c>
      <c r="CP211" s="342">
        <f t="shared" si="673"/>
        <v>0</v>
      </c>
      <c r="CQ211" s="342">
        <f t="shared" si="673"/>
        <v>0</v>
      </c>
      <c r="CR211" s="342">
        <f t="shared" si="673"/>
        <v>0</v>
      </c>
      <c r="CS211" s="342">
        <f t="shared" si="673"/>
        <v>0</v>
      </c>
      <c r="CT211" s="342">
        <f t="shared" si="673"/>
        <v>0</v>
      </c>
      <c r="CU211" s="342">
        <f t="shared" si="673"/>
        <v>0</v>
      </c>
      <c r="CV211" s="342">
        <f t="shared" si="673"/>
        <v>0</v>
      </c>
      <c r="CW211" s="342">
        <f t="shared" si="673"/>
        <v>0</v>
      </c>
      <c r="CX211" s="342">
        <f t="shared" si="673"/>
        <v>0</v>
      </c>
      <c r="CY211" s="342">
        <f t="shared" si="673"/>
        <v>0</v>
      </c>
      <c r="CZ211" s="342">
        <f t="shared" si="673"/>
        <v>0</v>
      </c>
      <c r="DA211" s="342">
        <f t="shared" si="673"/>
        <v>0</v>
      </c>
      <c r="DB211" s="342">
        <f t="shared" si="673"/>
        <v>0</v>
      </c>
      <c r="DC211" s="342">
        <f t="shared" si="673"/>
        <v>0</v>
      </c>
      <c r="DD211" s="342">
        <f t="shared" si="673"/>
        <v>0</v>
      </c>
      <c r="DE211" s="342">
        <f t="shared" si="673"/>
        <v>0</v>
      </c>
      <c r="DF211" s="342">
        <f t="shared" si="673"/>
        <v>0</v>
      </c>
      <c r="DG211" s="342">
        <f t="shared" si="673"/>
        <v>0</v>
      </c>
      <c r="DH211" s="342">
        <f t="shared" si="673"/>
        <v>0</v>
      </c>
      <c r="DI211" s="342">
        <f t="shared" si="673"/>
        <v>0</v>
      </c>
      <c r="DJ211" s="342">
        <f t="shared" si="673"/>
        <v>0</v>
      </c>
      <c r="DK211" s="342">
        <f t="shared" si="673"/>
        <v>0</v>
      </c>
      <c r="DL211" s="342">
        <f t="shared" si="673"/>
        <v>0</v>
      </c>
      <c r="DM211" s="342">
        <f t="shared" si="673"/>
        <v>0</v>
      </c>
      <c r="DN211" s="342">
        <f t="shared" si="673"/>
        <v>0</v>
      </c>
      <c r="DO211" s="342">
        <f t="shared" si="673"/>
        <v>0</v>
      </c>
      <c r="DP211" s="342">
        <f t="shared" si="673"/>
        <v>0</v>
      </c>
      <c r="DQ211" s="342">
        <f t="shared" si="673"/>
        <v>0</v>
      </c>
      <c r="DR211" s="342">
        <f t="shared" si="673"/>
        <v>0</v>
      </c>
      <c r="DS211" s="342">
        <f t="shared" si="673"/>
        <v>0</v>
      </c>
      <c r="DT211" s="342">
        <f t="shared" si="673"/>
        <v>0</v>
      </c>
      <c r="DU211" s="342">
        <f t="shared" si="673"/>
        <v>0</v>
      </c>
      <c r="DV211" s="342">
        <f t="shared" si="673"/>
        <v>0</v>
      </c>
      <c r="DW211" s="342">
        <f t="shared" si="673"/>
        <v>0</v>
      </c>
      <c r="DX211" s="342">
        <f t="shared" si="673"/>
        <v>0</v>
      </c>
      <c r="DY211" s="342">
        <f t="shared" si="673"/>
        <v>0</v>
      </c>
      <c r="DZ211" s="342">
        <f t="shared" si="673"/>
        <v>0</v>
      </c>
      <c r="EA211" s="342">
        <f t="shared" si="673"/>
        <v>0</v>
      </c>
      <c r="EB211" s="342">
        <f t="shared" si="673"/>
        <v>0</v>
      </c>
      <c r="EC211" s="342">
        <f t="shared" si="673"/>
        <v>0</v>
      </c>
      <c r="ED211" s="342"/>
      <c r="EE211" s="342">
        <f t="shared" ref="EE211:GP211" si="674">if(or(and($A211-EE$186&gt;0,$A211-EE$187&lt;=0,month($A211)=month(EE$186)),and($A211-EE$186&gt;=0,$A211-EE$187&lt;=0,month(edate($A211,6))=month(EE$186))),EE$190,0)</f>
        <v>0</v>
      </c>
      <c r="EF211" s="342">
        <f t="shared" si="674"/>
        <v>0</v>
      </c>
      <c r="EG211" s="342">
        <f t="shared" si="674"/>
        <v>0</v>
      </c>
      <c r="EH211" s="342">
        <f t="shared" si="674"/>
        <v>0</v>
      </c>
      <c r="EI211" s="342">
        <f t="shared" si="674"/>
        <v>0</v>
      </c>
      <c r="EJ211" s="342">
        <f t="shared" si="674"/>
        <v>0</v>
      </c>
      <c r="EK211" s="342">
        <f t="shared" si="674"/>
        <v>0</v>
      </c>
      <c r="EL211" s="342">
        <f t="shared" si="674"/>
        <v>0</v>
      </c>
      <c r="EM211" s="342">
        <f t="shared" si="674"/>
        <v>0</v>
      </c>
      <c r="EN211" s="342">
        <f t="shared" si="674"/>
        <v>0</v>
      </c>
      <c r="EO211" s="342">
        <f t="shared" si="674"/>
        <v>0</v>
      </c>
      <c r="EP211" s="342">
        <f t="shared" si="674"/>
        <v>0</v>
      </c>
      <c r="EQ211" s="342">
        <f t="shared" si="674"/>
        <v>0</v>
      </c>
      <c r="ER211" s="342">
        <f t="shared" si="674"/>
        <v>0</v>
      </c>
      <c r="ES211" s="342">
        <f t="shared" si="674"/>
        <v>0</v>
      </c>
      <c r="ET211" s="342">
        <f t="shared" si="674"/>
        <v>0</v>
      </c>
      <c r="EU211" s="342">
        <f t="shared" si="674"/>
        <v>0</v>
      </c>
      <c r="EV211" s="342">
        <f t="shared" si="674"/>
        <v>0</v>
      </c>
      <c r="EW211" s="342">
        <f t="shared" si="674"/>
        <v>0</v>
      </c>
      <c r="EX211" s="342">
        <f t="shared" si="674"/>
        <v>0</v>
      </c>
      <c r="EY211" s="342">
        <f t="shared" si="674"/>
        <v>0</v>
      </c>
      <c r="EZ211" s="342">
        <f t="shared" si="674"/>
        <v>0</v>
      </c>
      <c r="FA211" s="342">
        <f t="shared" si="674"/>
        <v>0</v>
      </c>
      <c r="FB211" s="342">
        <f t="shared" si="674"/>
        <v>0</v>
      </c>
      <c r="FC211" s="342">
        <f t="shared" si="674"/>
        <v>0</v>
      </c>
      <c r="FD211" s="342">
        <f t="shared" si="674"/>
        <v>0</v>
      </c>
      <c r="FE211" s="342">
        <f t="shared" si="674"/>
        <v>0</v>
      </c>
      <c r="FF211" s="342">
        <f t="shared" si="674"/>
        <v>0</v>
      </c>
      <c r="FG211" s="342">
        <f t="shared" si="674"/>
        <v>0</v>
      </c>
      <c r="FH211" s="342">
        <f t="shared" si="674"/>
        <v>0</v>
      </c>
      <c r="FI211" s="342">
        <f t="shared" si="674"/>
        <v>0</v>
      </c>
      <c r="FJ211" s="342">
        <f t="shared" si="674"/>
        <v>0</v>
      </c>
      <c r="FK211" s="342">
        <f t="shared" si="674"/>
        <v>0</v>
      </c>
      <c r="FL211" s="342">
        <f t="shared" si="674"/>
        <v>0</v>
      </c>
      <c r="FM211" s="342">
        <f t="shared" si="674"/>
        <v>0</v>
      </c>
      <c r="FN211" s="342">
        <f t="shared" si="674"/>
        <v>0</v>
      </c>
      <c r="FO211" s="342">
        <f t="shared" si="674"/>
        <v>0</v>
      </c>
      <c r="FP211" s="342">
        <f t="shared" si="674"/>
        <v>0</v>
      </c>
      <c r="FQ211" s="342">
        <f t="shared" si="674"/>
        <v>0</v>
      </c>
      <c r="FR211" s="342">
        <f t="shared" si="674"/>
        <v>0</v>
      </c>
      <c r="FS211" s="342">
        <f t="shared" si="674"/>
        <v>0</v>
      </c>
      <c r="FT211" s="342">
        <f t="shared" si="674"/>
        <v>0</v>
      </c>
      <c r="FU211" s="342">
        <f t="shared" si="674"/>
        <v>0</v>
      </c>
      <c r="FV211" s="342">
        <f t="shared" si="674"/>
        <v>0</v>
      </c>
      <c r="FW211" s="342">
        <f t="shared" si="674"/>
        <v>0</v>
      </c>
      <c r="FX211" s="342">
        <f t="shared" si="674"/>
        <v>0</v>
      </c>
      <c r="FY211" s="342">
        <f t="shared" si="674"/>
        <v>0</v>
      </c>
      <c r="FZ211" s="342">
        <f t="shared" si="674"/>
        <v>0</v>
      </c>
      <c r="GA211" s="342">
        <f t="shared" si="674"/>
        <v>0</v>
      </c>
      <c r="GB211" s="342">
        <f t="shared" si="674"/>
        <v>0</v>
      </c>
      <c r="GC211" s="342">
        <f t="shared" si="674"/>
        <v>0</v>
      </c>
      <c r="GD211" s="342">
        <f t="shared" si="674"/>
        <v>0</v>
      </c>
      <c r="GE211" s="342">
        <f t="shared" si="674"/>
        <v>0</v>
      </c>
      <c r="GF211" s="342">
        <f t="shared" si="674"/>
        <v>0</v>
      </c>
      <c r="GG211" s="342">
        <f t="shared" si="674"/>
        <v>0</v>
      </c>
      <c r="GH211" s="342">
        <f t="shared" si="674"/>
        <v>0</v>
      </c>
      <c r="GI211" s="342">
        <f t="shared" si="674"/>
        <v>0</v>
      </c>
      <c r="GJ211" s="342">
        <f t="shared" si="674"/>
        <v>0</v>
      </c>
      <c r="GK211" s="342">
        <f t="shared" si="674"/>
        <v>0</v>
      </c>
      <c r="GL211" s="342">
        <f t="shared" si="674"/>
        <v>0</v>
      </c>
      <c r="GM211" s="342">
        <f t="shared" si="674"/>
        <v>0</v>
      </c>
      <c r="GN211" s="342">
        <f t="shared" si="674"/>
        <v>0</v>
      </c>
      <c r="GO211" s="342">
        <f t="shared" si="674"/>
        <v>0</v>
      </c>
      <c r="GP211" s="342">
        <f t="shared" si="674"/>
        <v>0</v>
      </c>
      <c r="GQ211" s="342"/>
      <c r="GR211" s="342">
        <f t="shared" ref="GR211:JC211" si="675">if(or(and($A211-GR$186&gt;0,$A211-GR$187&lt;=0,month($A211)=month(GR$186)),and($A211-GR$186&gt;=0,$A211-GR$187&lt;=0,month(edate($A211,6))=month(GR$186))),GR$190,0)</f>
        <v>0</v>
      </c>
      <c r="GS211" s="342">
        <f t="shared" si="675"/>
        <v>0</v>
      </c>
      <c r="GT211" s="342">
        <f t="shared" si="675"/>
        <v>0</v>
      </c>
      <c r="GU211" s="342">
        <f t="shared" si="675"/>
        <v>0</v>
      </c>
      <c r="GV211" s="342">
        <f t="shared" si="675"/>
        <v>0</v>
      </c>
      <c r="GW211" s="342">
        <f t="shared" si="675"/>
        <v>0</v>
      </c>
      <c r="GX211" s="342">
        <f t="shared" si="675"/>
        <v>0</v>
      </c>
      <c r="GY211" s="342">
        <f t="shared" si="675"/>
        <v>0</v>
      </c>
      <c r="GZ211" s="342">
        <f t="shared" si="675"/>
        <v>0</v>
      </c>
      <c r="HA211" s="342">
        <f t="shared" si="675"/>
        <v>0</v>
      </c>
      <c r="HB211" s="342">
        <f t="shared" si="675"/>
        <v>0</v>
      </c>
      <c r="HC211" s="342">
        <f t="shared" si="675"/>
        <v>0</v>
      </c>
      <c r="HD211" s="342">
        <f t="shared" si="675"/>
        <v>0</v>
      </c>
      <c r="HE211" s="342">
        <f t="shared" si="675"/>
        <v>0</v>
      </c>
      <c r="HF211" s="342">
        <f t="shared" si="675"/>
        <v>0</v>
      </c>
      <c r="HG211" s="342">
        <f t="shared" si="675"/>
        <v>0</v>
      </c>
      <c r="HH211" s="342">
        <f t="shared" si="675"/>
        <v>0</v>
      </c>
      <c r="HI211" s="342">
        <f t="shared" si="675"/>
        <v>0</v>
      </c>
      <c r="HJ211" s="342">
        <f t="shared" si="675"/>
        <v>0</v>
      </c>
      <c r="HK211" s="342">
        <f t="shared" si="675"/>
        <v>0</v>
      </c>
      <c r="HL211" s="342">
        <f t="shared" si="675"/>
        <v>0</v>
      </c>
      <c r="HM211" s="342">
        <f t="shared" si="675"/>
        <v>0</v>
      </c>
      <c r="HN211" s="342">
        <f t="shared" si="675"/>
        <v>0</v>
      </c>
      <c r="HO211" s="342">
        <f t="shared" si="675"/>
        <v>0</v>
      </c>
      <c r="HP211" s="342">
        <f t="shared" si="675"/>
        <v>0</v>
      </c>
      <c r="HQ211" s="342">
        <f t="shared" si="675"/>
        <v>0</v>
      </c>
      <c r="HR211" s="342">
        <f t="shared" si="675"/>
        <v>0</v>
      </c>
      <c r="HS211" s="342">
        <f t="shared" si="675"/>
        <v>0</v>
      </c>
      <c r="HT211" s="342">
        <f t="shared" si="675"/>
        <v>0</v>
      </c>
      <c r="HU211" s="342">
        <f t="shared" si="675"/>
        <v>0</v>
      </c>
      <c r="HV211" s="342">
        <f t="shared" si="675"/>
        <v>0</v>
      </c>
      <c r="HW211" s="342">
        <f t="shared" si="675"/>
        <v>0</v>
      </c>
      <c r="HX211" s="342">
        <f t="shared" si="675"/>
        <v>0</v>
      </c>
      <c r="HY211" s="342">
        <f t="shared" si="675"/>
        <v>0</v>
      </c>
      <c r="HZ211" s="342">
        <f t="shared" si="675"/>
        <v>0</v>
      </c>
      <c r="IA211" s="342">
        <f t="shared" si="675"/>
        <v>0</v>
      </c>
      <c r="IB211" s="342">
        <f t="shared" si="675"/>
        <v>0</v>
      </c>
      <c r="IC211" s="342">
        <f t="shared" si="675"/>
        <v>0</v>
      </c>
      <c r="ID211" s="342">
        <f t="shared" si="675"/>
        <v>0</v>
      </c>
      <c r="IE211" s="342">
        <f t="shared" si="675"/>
        <v>0</v>
      </c>
      <c r="IF211" s="342">
        <f t="shared" si="675"/>
        <v>0</v>
      </c>
      <c r="IG211" s="342">
        <f t="shared" si="675"/>
        <v>0</v>
      </c>
      <c r="IH211" s="342">
        <f t="shared" si="675"/>
        <v>0</v>
      </c>
      <c r="II211" s="342">
        <f t="shared" si="675"/>
        <v>0</v>
      </c>
      <c r="IJ211" s="342">
        <f t="shared" si="675"/>
        <v>0</v>
      </c>
      <c r="IK211" s="342">
        <f t="shared" si="675"/>
        <v>0</v>
      </c>
      <c r="IL211" s="342">
        <f t="shared" si="675"/>
        <v>0</v>
      </c>
      <c r="IM211" s="342">
        <f t="shared" si="675"/>
        <v>0</v>
      </c>
      <c r="IN211" s="342">
        <f t="shared" si="675"/>
        <v>0</v>
      </c>
      <c r="IO211" s="342">
        <f t="shared" si="675"/>
        <v>0</v>
      </c>
      <c r="IP211" s="342">
        <f t="shared" si="675"/>
        <v>0</v>
      </c>
      <c r="IQ211" s="342">
        <f t="shared" si="675"/>
        <v>0</v>
      </c>
      <c r="IR211" s="342">
        <f t="shared" si="675"/>
        <v>0</v>
      </c>
      <c r="IS211" s="342">
        <f t="shared" si="675"/>
        <v>0</v>
      </c>
      <c r="IT211" s="342">
        <f t="shared" si="675"/>
        <v>0</v>
      </c>
      <c r="IU211" s="342">
        <f t="shared" si="675"/>
        <v>0</v>
      </c>
      <c r="IV211" s="342">
        <f t="shared" si="675"/>
        <v>0</v>
      </c>
      <c r="IW211" s="342">
        <f t="shared" si="675"/>
        <v>0</v>
      </c>
      <c r="IX211" s="342">
        <f t="shared" si="675"/>
        <v>0</v>
      </c>
      <c r="IY211" s="342">
        <f t="shared" si="675"/>
        <v>0</v>
      </c>
      <c r="IZ211" s="342">
        <f t="shared" si="675"/>
        <v>0</v>
      </c>
      <c r="JA211" s="342">
        <f t="shared" si="675"/>
        <v>0</v>
      </c>
      <c r="JB211" s="342">
        <f t="shared" si="675"/>
        <v>0</v>
      </c>
      <c r="JC211" s="342">
        <f t="shared" si="675"/>
        <v>0</v>
      </c>
      <c r="JD211" s="342"/>
      <c r="JE211" s="342">
        <f t="shared" ref="JE211:LP211" si="676">if(or(and($A211-JE$186&gt;0,$A211-JE$187&lt;=0,month($A211)=month(JE$186)),and($A211-JE$186&gt;=0,$A211-JE$187&lt;=0,month(edate($A211,6))=month(JE$186))),JE$190,0)</f>
        <v>0</v>
      </c>
      <c r="JF211" s="342">
        <f t="shared" si="676"/>
        <v>0</v>
      </c>
      <c r="JG211" s="342">
        <f t="shared" si="676"/>
        <v>0</v>
      </c>
      <c r="JH211" s="342">
        <f t="shared" si="676"/>
        <v>0</v>
      </c>
      <c r="JI211" s="342">
        <f t="shared" si="676"/>
        <v>0</v>
      </c>
      <c r="JJ211" s="342">
        <f t="shared" si="676"/>
        <v>0</v>
      </c>
      <c r="JK211" s="342">
        <f t="shared" si="676"/>
        <v>0</v>
      </c>
      <c r="JL211" s="342">
        <f t="shared" si="676"/>
        <v>0</v>
      </c>
      <c r="JM211" s="342">
        <f t="shared" si="676"/>
        <v>0</v>
      </c>
      <c r="JN211" s="342">
        <f t="shared" si="676"/>
        <v>0</v>
      </c>
      <c r="JO211" s="342">
        <f t="shared" si="676"/>
        <v>0</v>
      </c>
      <c r="JP211" s="342">
        <f t="shared" si="676"/>
        <v>0</v>
      </c>
      <c r="JQ211" s="342">
        <f t="shared" si="676"/>
        <v>0</v>
      </c>
      <c r="JR211" s="342">
        <f t="shared" si="676"/>
        <v>0</v>
      </c>
      <c r="JS211" s="342">
        <f t="shared" si="676"/>
        <v>0</v>
      </c>
      <c r="JT211" s="342">
        <f t="shared" si="676"/>
        <v>0</v>
      </c>
      <c r="JU211" s="342">
        <f t="shared" si="676"/>
        <v>0</v>
      </c>
      <c r="JV211" s="342">
        <f t="shared" si="676"/>
        <v>0</v>
      </c>
      <c r="JW211" s="342">
        <f t="shared" si="676"/>
        <v>0</v>
      </c>
      <c r="JX211" s="342">
        <f t="shared" si="676"/>
        <v>0</v>
      </c>
      <c r="JY211" s="342">
        <f t="shared" si="676"/>
        <v>0</v>
      </c>
      <c r="JZ211" s="342">
        <f t="shared" si="676"/>
        <v>0</v>
      </c>
      <c r="KA211" s="342">
        <f t="shared" si="676"/>
        <v>0</v>
      </c>
      <c r="KB211" s="342">
        <f t="shared" si="676"/>
        <v>0</v>
      </c>
      <c r="KC211" s="342">
        <f t="shared" si="676"/>
        <v>0</v>
      </c>
      <c r="KD211" s="342">
        <f t="shared" si="676"/>
        <v>0</v>
      </c>
      <c r="KE211" s="342">
        <f t="shared" si="676"/>
        <v>0</v>
      </c>
      <c r="KF211" s="342">
        <f t="shared" si="676"/>
        <v>0</v>
      </c>
      <c r="KG211" s="342">
        <f t="shared" si="676"/>
        <v>0</v>
      </c>
      <c r="KH211" s="342">
        <f t="shared" si="676"/>
        <v>0</v>
      </c>
      <c r="KI211" s="342">
        <f t="shared" si="676"/>
        <v>0</v>
      </c>
      <c r="KJ211" s="342">
        <f t="shared" si="676"/>
        <v>0</v>
      </c>
      <c r="KK211" s="342">
        <f t="shared" si="676"/>
        <v>0</v>
      </c>
      <c r="KL211" s="342">
        <f t="shared" si="676"/>
        <v>0</v>
      </c>
      <c r="KM211" s="342">
        <f t="shared" si="676"/>
        <v>0</v>
      </c>
      <c r="KN211" s="342">
        <f t="shared" si="676"/>
        <v>0</v>
      </c>
      <c r="KO211" s="342">
        <f t="shared" si="676"/>
        <v>0</v>
      </c>
      <c r="KP211" s="342">
        <f t="shared" si="676"/>
        <v>0</v>
      </c>
      <c r="KQ211" s="342">
        <f t="shared" si="676"/>
        <v>0</v>
      </c>
      <c r="KR211" s="342">
        <f t="shared" si="676"/>
        <v>0</v>
      </c>
      <c r="KS211" s="342">
        <f t="shared" si="676"/>
        <v>0</v>
      </c>
      <c r="KT211" s="342">
        <f t="shared" si="676"/>
        <v>0</v>
      </c>
      <c r="KU211" s="342">
        <f t="shared" si="676"/>
        <v>0</v>
      </c>
      <c r="KV211" s="342">
        <f t="shared" si="676"/>
        <v>0</v>
      </c>
      <c r="KW211" s="342">
        <f t="shared" si="676"/>
        <v>0</v>
      </c>
      <c r="KX211" s="342">
        <f t="shared" si="676"/>
        <v>0</v>
      </c>
      <c r="KY211" s="342">
        <f t="shared" si="676"/>
        <v>0</v>
      </c>
      <c r="KZ211" s="342">
        <f t="shared" si="676"/>
        <v>0</v>
      </c>
      <c r="LA211" s="342">
        <f t="shared" si="676"/>
        <v>0</v>
      </c>
      <c r="LB211" s="342">
        <f t="shared" si="676"/>
        <v>0</v>
      </c>
      <c r="LC211" s="342">
        <f t="shared" si="676"/>
        <v>0</v>
      </c>
      <c r="LD211" s="342">
        <f t="shared" si="676"/>
        <v>0</v>
      </c>
      <c r="LE211" s="342">
        <f t="shared" si="676"/>
        <v>0</v>
      </c>
      <c r="LF211" s="342">
        <f t="shared" si="676"/>
        <v>0</v>
      </c>
      <c r="LG211" s="342">
        <f t="shared" si="676"/>
        <v>0</v>
      </c>
      <c r="LH211" s="342">
        <f t="shared" si="676"/>
        <v>0</v>
      </c>
      <c r="LI211" s="342">
        <f t="shared" si="676"/>
        <v>0</v>
      </c>
      <c r="LJ211" s="342">
        <f t="shared" si="676"/>
        <v>0</v>
      </c>
      <c r="LK211" s="342">
        <f t="shared" si="676"/>
        <v>0</v>
      </c>
      <c r="LL211" s="342">
        <f t="shared" si="676"/>
        <v>0</v>
      </c>
      <c r="LM211" s="342">
        <f t="shared" si="676"/>
        <v>0</v>
      </c>
      <c r="LN211" s="342">
        <f t="shared" si="676"/>
        <v>0</v>
      </c>
      <c r="LO211" s="342">
        <f t="shared" si="676"/>
        <v>0</v>
      </c>
      <c r="LP211" s="342">
        <f t="shared" si="676"/>
        <v>0</v>
      </c>
    </row>
    <row r="212">
      <c r="A212" s="331" t="str">
        <f t="shared" si="575"/>
        <v>09-2027</v>
      </c>
      <c r="B212" s="346">
        <f t="shared" si="581"/>
        <v>237841.6939</v>
      </c>
      <c r="C212" s="346"/>
      <c r="E212" s="342">
        <f t="shared" ref="E212:BP212" si="677">if(or(and($A212-E$186&gt;0,$A212-E$187&lt;=0,month($A212)=month(E$186)),and($A212-E$186&gt;=0,$A212-E$187&lt;=0,month(edate($A212,6))=month(E$186))),E$190,0)</f>
        <v>0</v>
      </c>
      <c r="F212" s="342">
        <f t="shared" si="677"/>
        <v>0</v>
      </c>
      <c r="G212" s="342">
        <f t="shared" si="677"/>
        <v>0</v>
      </c>
      <c r="H212" s="342">
        <f t="shared" si="677"/>
        <v>5603.13611</v>
      </c>
      <c r="I212" s="342">
        <f t="shared" si="677"/>
        <v>5350</v>
      </c>
      <c r="J212" s="342">
        <f t="shared" si="677"/>
        <v>0</v>
      </c>
      <c r="K212" s="342">
        <f t="shared" si="677"/>
        <v>6549.35727</v>
      </c>
      <c r="L212" s="342">
        <f t="shared" si="677"/>
        <v>3925.4562</v>
      </c>
      <c r="M212" s="342">
        <f t="shared" si="677"/>
        <v>5593.35392</v>
      </c>
      <c r="N212" s="342">
        <f t="shared" si="677"/>
        <v>0</v>
      </c>
      <c r="O212" s="342">
        <f t="shared" si="677"/>
        <v>0</v>
      </c>
      <c r="P212" s="342">
        <f t="shared" si="677"/>
        <v>0</v>
      </c>
      <c r="Q212" s="342">
        <f t="shared" si="677"/>
        <v>5838.7836</v>
      </c>
      <c r="R212" s="342">
        <f t="shared" si="677"/>
        <v>9911.380355</v>
      </c>
      <c r="S212" s="342">
        <f t="shared" si="677"/>
        <v>0</v>
      </c>
      <c r="T212" s="342">
        <f t="shared" si="677"/>
        <v>11963.3767</v>
      </c>
      <c r="U212" s="342">
        <f t="shared" si="677"/>
        <v>9633.12861</v>
      </c>
      <c r="V212" s="342">
        <f t="shared" si="677"/>
        <v>0</v>
      </c>
      <c r="W212" s="342">
        <f t="shared" si="677"/>
        <v>8655.033888</v>
      </c>
      <c r="X212" s="342">
        <f t="shared" si="677"/>
        <v>0</v>
      </c>
      <c r="Y212" s="342">
        <f t="shared" si="677"/>
        <v>0</v>
      </c>
      <c r="Z212" s="342">
        <f t="shared" si="677"/>
        <v>0</v>
      </c>
      <c r="AA212" s="342">
        <f t="shared" si="677"/>
        <v>9628.80765</v>
      </c>
      <c r="AB212" s="342">
        <f t="shared" si="677"/>
        <v>0</v>
      </c>
      <c r="AC212" s="342">
        <f t="shared" si="677"/>
        <v>6205.936838</v>
      </c>
      <c r="AD212" s="342">
        <f t="shared" si="677"/>
        <v>8318.29995</v>
      </c>
      <c r="AE212" s="342">
        <f t="shared" si="677"/>
        <v>6439.535258</v>
      </c>
      <c r="AF212" s="342">
        <f t="shared" si="677"/>
        <v>0</v>
      </c>
      <c r="AG212" s="342">
        <f t="shared" si="677"/>
        <v>7258.6275</v>
      </c>
      <c r="AH212" s="342">
        <f t="shared" si="677"/>
        <v>0</v>
      </c>
      <c r="AI212" s="342">
        <f t="shared" si="677"/>
        <v>10641.14589</v>
      </c>
      <c r="AJ212" s="342">
        <f t="shared" si="677"/>
        <v>0</v>
      </c>
      <c r="AK212" s="342">
        <f t="shared" si="677"/>
        <v>0</v>
      </c>
      <c r="AL212" s="342">
        <f t="shared" si="677"/>
        <v>275</v>
      </c>
      <c r="AM212" s="342">
        <f t="shared" si="677"/>
        <v>4982.50623</v>
      </c>
      <c r="AN212" s="342">
        <f t="shared" si="677"/>
        <v>0</v>
      </c>
      <c r="AO212" s="342">
        <f t="shared" si="677"/>
        <v>0</v>
      </c>
      <c r="AP212" s="342">
        <f t="shared" si="677"/>
        <v>9271.35</v>
      </c>
      <c r="AQ212" s="342">
        <f t="shared" si="677"/>
        <v>8358.125</v>
      </c>
      <c r="AR212" s="342">
        <f t="shared" si="677"/>
        <v>0</v>
      </c>
      <c r="AS212" s="342">
        <f t="shared" si="677"/>
        <v>8601.039</v>
      </c>
      <c r="AT212" s="342">
        <f t="shared" si="677"/>
        <v>16276.43473</v>
      </c>
      <c r="AU212" s="342">
        <f t="shared" si="677"/>
        <v>7462.28015</v>
      </c>
      <c r="AV212" s="342">
        <f t="shared" si="677"/>
        <v>0</v>
      </c>
      <c r="AW212" s="342">
        <f t="shared" si="677"/>
        <v>4800</v>
      </c>
      <c r="AX212" s="342">
        <f t="shared" si="677"/>
        <v>0</v>
      </c>
      <c r="AY212" s="342">
        <f t="shared" si="677"/>
        <v>12558.09375</v>
      </c>
      <c r="AZ212" s="342">
        <f t="shared" si="677"/>
        <v>0</v>
      </c>
      <c r="BA212" s="342">
        <f t="shared" si="677"/>
        <v>0</v>
      </c>
      <c r="BB212" s="342">
        <f t="shared" si="677"/>
        <v>9703.8664</v>
      </c>
      <c r="BC212" s="342">
        <f t="shared" si="677"/>
        <v>0</v>
      </c>
      <c r="BD212" s="342">
        <f t="shared" si="677"/>
        <v>13378.4</v>
      </c>
      <c r="BE212" s="342">
        <f t="shared" si="677"/>
        <v>0</v>
      </c>
      <c r="BF212" s="342">
        <f t="shared" si="677"/>
        <v>1557.6541</v>
      </c>
      <c r="BG212" s="342">
        <f t="shared" si="677"/>
        <v>0</v>
      </c>
      <c r="BH212" s="342">
        <f t="shared" si="677"/>
        <v>5158.157425</v>
      </c>
      <c r="BI212" s="342">
        <f t="shared" si="677"/>
        <v>2306.25</v>
      </c>
      <c r="BJ212" s="342">
        <f t="shared" si="677"/>
        <v>7162.4875</v>
      </c>
      <c r="BK212" s="342">
        <f t="shared" si="677"/>
        <v>1312.5</v>
      </c>
      <c r="BL212" s="342">
        <f t="shared" si="677"/>
        <v>1793.1</v>
      </c>
      <c r="BM212" s="342">
        <f t="shared" si="677"/>
        <v>0</v>
      </c>
      <c r="BN212" s="342">
        <f t="shared" si="677"/>
        <v>740.464875</v>
      </c>
      <c r="BO212" s="342">
        <f t="shared" si="677"/>
        <v>0</v>
      </c>
      <c r="BP212" s="342">
        <f t="shared" si="677"/>
        <v>628.625</v>
      </c>
      <c r="BQ212" s="342"/>
      <c r="BR212" s="342">
        <f t="shared" ref="BR212:EC212" si="678">if(or(and($A212-BR$186&gt;0,$A212-BR$187&lt;=0,month($A212)=month(BR$186)),and($A212-BR$186&gt;=0,$A212-BR$187&lt;=0,month(edate($A212,6))=month(BR$186))),BR$190,0)</f>
        <v>0</v>
      </c>
      <c r="BS212" s="342">
        <f t="shared" si="678"/>
        <v>0</v>
      </c>
      <c r="BT212" s="342">
        <f t="shared" si="678"/>
        <v>0</v>
      </c>
      <c r="BU212" s="342">
        <f t="shared" si="678"/>
        <v>0</v>
      </c>
      <c r="BV212" s="342">
        <f t="shared" si="678"/>
        <v>0</v>
      </c>
      <c r="BW212" s="342">
        <f t="shared" si="678"/>
        <v>0</v>
      </c>
      <c r="BX212" s="342">
        <f t="shared" si="678"/>
        <v>0</v>
      </c>
      <c r="BY212" s="342">
        <f t="shared" si="678"/>
        <v>0</v>
      </c>
      <c r="BZ212" s="342">
        <f t="shared" si="678"/>
        <v>0</v>
      </c>
      <c r="CA212" s="342">
        <f t="shared" si="678"/>
        <v>0</v>
      </c>
      <c r="CB212" s="342">
        <f t="shared" si="678"/>
        <v>0</v>
      </c>
      <c r="CC212" s="342">
        <f t="shared" si="678"/>
        <v>0</v>
      </c>
      <c r="CD212" s="342">
        <f t="shared" si="678"/>
        <v>0</v>
      </c>
      <c r="CE212" s="342">
        <f t="shared" si="678"/>
        <v>0</v>
      </c>
      <c r="CF212" s="342">
        <f t="shared" si="678"/>
        <v>0</v>
      </c>
      <c r="CG212" s="342">
        <f t="shared" si="678"/>
        <v>0</v>
      </c>
      <c r="CH212" s="342">
        <f t="shared" si="678"/>
        <v>0</v>
      </c>
      <c r="CI212" s="342">
        <f t="shared" si="678"/>
        <v>0</v>
      </c>
      <c r="CJ212" s="342">
        <f t="shared" si="678"/>
        <v>0</v>
      </c>
      <c r="CK212" s="342">
        <f t="shared" si="678"/>
        <v>0</v>
      </c>
      <c r="CL212" s="342">
        <f t="shared" si="678"/>
        <v>0</v>
      </c>
      <c r="CM212" s="342">
        <f t="shared" si="678"/>
        <v>0</v>
      </c>
      <c r="CN212" s="342">
        <f t="shared" si="678"/>
        <v>0</v>
      </c>
      <c r="CO212" s="342">
        <f t="shared" si="678"/>
        <v>0</v>
      </c>
      <c r="CP212" s="342">
        <f t="shared" si="678"/>
        <v>0</v>
      </c>
      <c r="CQ212" s="342">
        <f t="shared" si="678"/>
        <v>0</v>
      </c>
      <c r="CR212" s="342">
        <f t="shared" si="678"/>
        <v>0</v>
      </c>
      <c r="CS212" s="342">
        <f t="shared" si="678"/>
        <v>0</v>
      </c>
      <c r="CT212" s="342">
        <f t="shared" si="678"/>
        <v>0</v>
      </c>
      <c r="CU212" s="342">
        <f t="shared" si="678"/>
        <v>0</v>
      </c>
      <c r="CV212" s="342">
        <f t="shared" si="678"/>
        <v>0</v>
      </c>
      <c r="CW212" s="342">
        <f t="shared" si="678"/>
        <v>0</v>
      </c>
      <c r="CX212" s="342">
        <f t="shared" si="678"/>
        <v>0</v>
      </c>
      <c r="CY212" s="342">
        <f t="shared" si="678"/>
        <v>0</v>
      </c>
      <c r="CZ212" s="342">
        <f t="shared" si="678"/>
        <v>0</v>
      </c>
      <c r="DA212" s="342">
        <f t="shared" si="678"/>
        <v>0</v>
      </c>
      <c r="DB212" s="342">
        <f t="shared" si="678"/>
        <v>0</v>
      </c>
      <c r="DC212" s="342">
        <f t="shared" si="678"/>
        <v>0</v>
      </c>
      <c r="DD212" s="342">
        <f t="shared" si="678"/>
        <v>0</v>
      </c>
      <c r="DE212" s="342">
        <f t="shared" si="678"/>
        <v>0</v>
      </c>
      <c r="DF212" s="342">
        <f t="shared" si="678"/>
        <v>0</v>
      </c>
      <c r="DG212" s="342">
        <f t="shared" si="678"/>
        <v>0</v>
      </c>
      <c r="DH212" s="342">
        <f t="shared" si="678"/>
        <v>0</v>
      </c>
      <c r="DI212" s="342">
        <f t="shared" si="678"/>
        <v>0</v>
      </c>
      <c r="DJ212" s="342">
        <f t="shared" si="678"/>
        <v>0</v>
      </c>
      <c r="DK212" s="342">
        <f t="shared" si="678"/>
        <v>0</v>
      </c>
      <c r="DL212" s="342">
        <f t="shared" si="678"/>
        <v>0</v>
      </c>
      <c r="DM212" s="342">
        <f t="shared" si="678"/>
        <v>0</v>
      </c>
      <c r="DN212" s="342">
        <f t="shared" si="678"/>
        <v>0</v>
      </c>
      <c r="DO212" s="342">
        <f t="shared" si="678"/>
        <v>0</v>
      </c>
      <c r="DP212" s="342">
        <f t="shared" si="678"/>
        <v>0</v>
      </c>
      <c r="DQ212" s="342">
        <f t="shared" si="678"/>
        <v>0</v>
      </c>
      <c r="DR212" s="342">
        <f t="shared" si="678"/>
        <v>0</v>
      </c>
      <c r="DS212" s="342">
        <f t="shared" si="678"/>
        <v>0</v>
      </c>
      <c r="DT212" s="342">
        <f t="shared" si="678"/>
        <v>0</v>
      </c>
      <c r="DU212" s="342">
        <f t="shared" si="678"/>
        <v>0</v>
      </c>
      <c r="DV212" s="342">
        <f t="shared" si="678"/>
        <v>0</v>
      </c>
      <c r="DW212" s="342">
        <f t="shared" si="678"/>
        <v>0</v>
      </c>
      <c r="DX212" s="342">
        <f t="shared" si="678"/>
        <v>0</v>
      </c>
      <c r="DY212" s="342">
        <f t="shared" si="678"/>
        <v>0</v>
      </c>
      <c r="DZ212" s="342">
        <f t="shared" si="678"/>
        <v>0</v>
      </c>
      <c r="EA212" s="342">
        <f t="shared" si="678"/>
        <v>0</v>
      </c>
      <c r="EB212" s="342">
        <f t="shared" si="678"/>
        <v>0</v>
      </c>
      <c r="EC212" s="342">
        <f t="shared" si="678"/>
        <v>0</v>
      </c>
      <c r="ED212" s="342"/>
      <c r="EE212" s="342">
        <f t="shared" ref="EE212:GP212" si="679">if(or(and($A212-EE$186&gt;0,$A212-EE$187&lt;=0,month($A212)=month(EE$186)),and($A212-EE$186&gt;=0,$A212-EE$187&lt;=0,month(edate($A212,6))=month(EE$186))),EE$190,0)</f>
        <v>0</v>
      </c>
      <c r="EF212" s="342">
        <f t="shared" si="679"/>
        <v>0</v>
      </c>
      <c r="EG212" s="342">
        <f t="shared" si="679"/>
        <v>0</v>
      </c>
      <c r="EH212" s="342">
        <f t="shared" si="679"/>
        <v>0</v>
      </c>
      <c r="EI212" s="342">
        <f t="shared" si="679"/>
        <v>0</v>
      </c>
      <c r="EJ212" s="342">
        <f t="shared" si="679"/>
        <v>0</v>
      </c>
      <c r="EK212" s="342">
        <f t="shared" si="679"/>
        <v>0</v>
      </c>
      <c r="EL212" s="342">
        <f t="shared" si="679"/>
        <v>0</v>
      </c>
      <c r="EM212" s="342">
        <f t="shared" si="679"/>
        <v>0</v>
      </c>
      <c r="EN212" s="342">
        <f t="shared" si="679"/>
        <v>0</v>
      </c>
      <c r="EO212" s="342">
        <f t="shared" si="679"/>
        <v>0</v>
      </c>
      <c r="EP212" s="342">
        <f t="shared" si="679"/>
        <v>0</v>
      </c>
      <c r="EQ212" s="342">
        <f t="shared" si="679"/>
        <v>0</v>
      </c>
      <c r="ER212" s="342">
        <f t="shared" si="679"/>
        <v>0</v>
      </c>
      <c r="ES212" s="342">
        <f t="shared" si="679"/>
        <v>0</v>
      </c>
      <c r="ET212" s="342">
        <f t="shared" si="679"/>
        <v>0</v>
      </c>
      <c r="EU212" s="342">
        <f t="shared" si="679"/>
        <v>0</v>
      </c>
      <c r="EV212" s="342">
        <f t="shared" si="679"/>
        <v>0</v>
      </c>
      <c r="EW212" s="342">
        <f t="shared" si="679"/>
        <v>0</v>
      </c>
      <c r="EX212" s="342">
        <f t="shared" si="679"/>
        <v>0</v>
      </c>
      <c r="EY212" s="342">
        <f t="shared" si="679"/>
        <v>0</v>
      </c>
      <c r="EZ212" s="342">
        <f t="shared" si="679"/>
        <v>0</v>
      </c>
      <c r="FA212" s="342">
        <f t="shared" si="679"/>
        <v>0</v>
      </c>
      <c r="FB212" s="342">
        <f t="shared" si="679"/>
        <v>0</v>
      </c>
      <c r="FC212" s="342">
        <f t="shared" si="679"/>
        <v>0</v>
      </c>
      <c r="FD212" s="342">
        <f t="shared" si="679"/>
        <v>0</v>
      </c>
      <c r="FE212" s="342">
        <f t="shared" si="679"/>
        <v>0</v>
      </c>
      <c r="FF212" s="342">
        <f t="shared" si="679"/>
        <v>0</v>
      </c>
      <c r="FG212" s="342">
        <f t="shared" si="679"/>
        <v>0</v>
      </c>
      <c r="FH212" s="342">
        <f t="shared" si="679"/>
        <v>0</v>
      </c>
      <c r="FI212" s="342">
        <f t="shared" si="679"/>
        <v>0</v>
      </c>
      <c r="FJ212" s="342">
        <f t="shared" si="679"/>
        <v>0</v>
      </c>
      <c r="FK212" s="342">
        <f t="shared" si="679"/>
        <v>0</v>
      </c>
      <c r="FL212" s="342">
        <f t="shared" si="679"/>
        <v>0</v>
      </c>
      <c r="FM212" s="342">
        <f t="shared" si="679"/>
        <v>0</v>
      </c>
      <c r="FN212" s="342">
        <f t="shared" si="679"/>
        <v>0</v>
      </c>
      <c r="FO212" s="342">
        <f t="shared" si="679"/>
        <v>0</v>
      </c>
      <c r="FP212" s="342">
        <f t="shared" si="679"/>
        <v>0</v>
      </c>
      <c r="FQ212" s="342">
        <f t="shared" si="679"/>
        <v>0</v>
      </c>
      <c r="FR212" s="342">
        <f t="shared" si="679"/>
        <v>0</v>
      </c>
      <c r="FS212" s="342">
        <f t="shared" si="679"/>
        <v>0</v>
      </c>
      <c r="FT212" s="342">
        <f t="shared" si="679"/>
        <v>0</v>
      </c>
      <c r="FU212" s="342">
        <f t="shared" si="679"/>
        <v>0</v>
      </c>
      <c r="FV212" s="342">
        <f t="shared" si="679"/>
        <v>0</v>
      </c>
      <c r="FW212" s="342">
        <f t="shared" si="679"/>
        <v>0</v>
      </c>
      <c r="FX212" s="342">
        <f t="shared" si="679"/>
        <v>0</v>
      </c>
      <c r="FY212" s="342">
        <f t="shared" si="679"/>
        <v>0</v>
      </c>
      <c r="FZ212" s="342">
        <f t="shared" si="679"/>
        <v>0</v>
      </c>
      <c r="GA212" s="342">
        <f t="shared" si="679"/>
        <v>0</v>
      </c>
      <c r="GB212" s="342">
        <f t="shared" si="679"/>
        <v>0</v>
      </c>
      <c r="GC212" s="342">
        <f t="shared" si="679"/>
        <v>0</v>
      </c>
      <c r="GD212" s="342">
        <f t="shared" si="679"/>
        <v>0</v>
      </c>
      <c r="GE212" s="342">
        <f t="shared" si="679"/>
        <v>0</v>
      </c>
      <c r="GF212" s="342">
        <f t="shared" si="679"/>
        <v>0</v>
      </c>
      <c r="GG212" s="342">
        <f t="shared" si="679"/>
        <v>0</v>
      </c>
      <c r="GH212" s="342">
        <f t="shared" si="679"/>
        <v>0</v>
      </c>
      <c r="GI212" s="342">
        <f t="shared" si="679"/>
        <v>0</v>
      </c>
      <c r="GJ212" s="342">
        <f t="shared" si="679"/>
        <v>0</v>
      </c>
      <c r="GK212" s="342">
        <f t="shared" si="679"/>
        <v>0</v>
      </c>
      <c r="GL212" s="342">
        <f t="shared" si="679"/>
        <v>0</v>
      </c>
      <c r="GM212" s="342">
        <f t="shared" si="679"/>
        <v>0</v>
      </c>
      <c r="GN212" s="342">
        <f t="shared" si="679"/>
        <v>0</v>
      </c>
      <c r="GO212" s="342">
        <f t="shared" si="679"/>
        <v>0</v>
      </c>
      <c r="GP212" s="342">
        <f t="shared" si="679"/>
        <v>0</v>
      </c>
      <c r="GQ212" s="342"/>
      <c r="GR212" s="342">
        <f t="shared" ref="GR212:JC212" si="680">if(or(and($A212-GR$186&gt;0,$A212-GR$187&lt;=0,month($A212)=month(GR$186)),and($A212-GR$186&gt;=0,$A212-GR$187&lt;=0,month(edate($A212,6))=month(GR$186))),GR$190,0)</f>
        <v>0</v>
      </c>
      <c r="GS212" s="342">
        <f t="shared" si="680"/>
        <v>0</v>
      </c>
      <c r="GT212" s="342">
        <f t="shared" si="680"/>
        <v>0</v>
      </c>
      <c r="GU212" s="342">
        <f t="shared" si="680"/>
        <v>0</v>
      </c>
      <c r="GV212" s="342">
        <f t="shared" si="680"/>
        <v>0</v>
      </c>
      <c r="GW212" s="342">
        <f t="shared" si="680"/>
        <v>0</v>
      </c>
      <c r="GX212" s="342">
        <f t="shared" si="680"/>
        <v>0</v>
      </c>
      <c r="GY212" s="342">
        <f t="shared" si="680"/>
        <v>0</v>
      </c>
      <c r="GZ212" s="342">
        <f t="shared" si="680"/>
        <v>0</v>
      </c>
      <c r="HA212" s="342">
        <f t="shared" si="680"/>
        <v>0</v>
      </c>
      <c r="HB212" s="342">
        <f t="shared" si="680"/>
        <v>0</v>
      </c>
      <c r="HC212" s="342">
        <f t="shared" si="680"/>
        <v>0</v>
      </c>
      <c r="HD212" s="342">
        <f t="shared" si="680"/>
        <v>0</v>
      </c>
      <c r="HE212" s="342">
        <f t="shared" si="680"/>
        <v>0</v>
      </c>
      <c r="HF212" s="342">
        <f t="shared" si="680"/>
        <v>0</v>
      </c>
      <c r="HG212" s="342">
        <f t="shared" si="680"/>
        <v>0</v>
      </c>
      <c r="HH212" s="342">
        <f t="shared" si="680"/>
        <v>0</v>
      </c>
      <c r="HI212" s="342">
        <f t="shared" si="680"/>
        <v>0</v>
      </c>
      <c r="HJ212" s="342">
        <f t="shared" si="680"/>
        <v>0</v>
      </c>
      <c r="HK212" s="342">
        <f t="shared" si="680"/>
        <v>0</v>
      </c>
      <c r="HL212" s="342">
        <f t="shared" si="680"/>
        <v>0</v>
      </c>
      <c r="HM212" s="342">
        <f t="shared" si="680"/>
        <v>0</v>
      </c>
      <c r="HN212" s="342">
        <f t="shared" si="680"/>
        <v>0</v>
      </c>
      <c r="HO212" s="342">
        <f t="shared" si="680"/>
        <v>0</v>
      </c>
      <c r="HP212" s="342">
        <f t="shared" si="680"/>
        <v>0</v>
      </c>
      <c r="HQ212" s="342">
        <f t="shared" si="680"/>
        <v>0</v>
      </c>
      <c r="HR212" s="342">
        <f t="shared" si="680"/>
        <v>0</v>
      </c>
      <c r="HS212" s="342">
        <f t="shared" si="680"/>
        <v>0</v>
      </c>
      <c r="HT212" s="342">
        <f t="shared" si="680"/>
        <v>0</v>
      </c>
      <c r="HU212" s="342">
        <f t="shared" si="680"/>
        <v>0</v>
      </c>
      <c r="HV212" s="342">
        <f t="shared" si="680"/>
        <v>0</v>
      </c>
      <c r="HW212" s="342">
        <f t="shared" si="680"/>
        <v>0</v>
      </c>
      <c r="HX212" s="342">
        <f t="shared" si="680"/>
        <v>0</v>
      </c>
      <c r="HY212" s="342">
        <f t="shared" si="680"/>
        <v>0</v>
      </c>
      <c r="HZ212" s="342">
        <f t="shared" si="680"/>
        <v>0</v>
      </c>
      <c r="IA212" s="342">
        <f t="shared" si="680"/>
        <v>0</v>
      </c>
      <c r="IB212" s="342">
        <f t="shared" si="680"/>
        <v>0</v>
      </c>
      <c r="IC212" s="342">
        <f t="shared" si="680"/>
        <v>0</v>
      </c>
      <c r="ID212" s="342">
        <f t="shared" si="680"/>
        <v>0</v>
      </c>
      <c r="IE212" s="342">
        <f t="shared" si="680"/>
        <v>0</v>
      </c>
      <c r="IF212" s="342">
        <f t="shared" si="680"/>
        <v>0</v>
      </c>
      <c r="IG212" s="342">
        <f t="shared" si="680"/>
        <v>0</v>
      </c>
      <c r="IH212" s="342">
        <f t="shared" si="680"/>
        <v>0</v>
      </c>
      <c r="II212" s="342">
        <f t="shared" si="680"/>
        <v>0</v>
      </c>
      <c r="IJ212" s="342">
        <f t="shared" si="680"/>
        <v>0</v>
      </c>
      <c r="IK212" s="342">
        <f t="shared" si="680"/>
        <v>0</v>
      </c>
      <c r="IL212" s="342">
        <f t="shared" si="680"/>
        <v>0</v>
      </c>
      <c r="IM212" s="342">
        <f t="shared" si="680"/>
        <v>0</v>
      </c>
      <c r="IN212" s="342">
        <f t="shared" si="680"/>
        <v>0</v>
      </c>
      <c r="IO212" s="342">
        <f t="shared" si="680"/>
        <v>0</v>
      </c>
      <c r="IP212" s="342">
        <f t="shared" si="680"/>
        <v>0</v>
      </c>
      <c r="IQ212" s="342">
        <f t="shared" si="680"/>
        <v>0</v>
      </c>
      <c r="IR212" s="342">
        <f t="shared" si="680"/>
        <v>0</v>
      </c>
      <c r="IS212" s="342">
        <f t="shared" si="680"/>
        <v>0</v>
      </c>
      <c r="IT212" s="342">
        <f t="shared" si="680"/>
        <v>0</v>
      </c>
      <c r="IU212" s="342">
        <f t="shared" si="680"/>
        <v>0</v>
      </c>
      <c r="IV212" s="342">
        <f t="shared" si="680"/>
        <v>0</v>
      </c>
      <c r="IW212" s="342">
        <f t="shared" si="680"/>
        <v>0</v>
      </c>
      <c r="IX212" s="342">
        <f t="shared" si="680"/>
        <v>0</v>
      </c>
      <c r="IY212" s="342">
        <f t="shared" si="680"/>
        <v>0</v>
      </c>
      <c r="IZ212" s="342">
        <f t="shared" si="680"/>
        <v>0</v>
      </c>
      <c r="JA212" s="342">
        <f t="shared" si="680"/>
        <v>0</v>
      </c>
      <c r="JB212" s="342">
        <f t="shared" si="680"/>
        <v>0</v>
      </c>
      <c r="JC212" s="342">
        <f t="shared" si="680"/>
        <v>0</v>
      </c>
      <c r="JD212" s="342"/>
      <c r="JE212" s="342">
        <f t="shared" ref="JE212:LP212" si="681">if(or(and($A212-JE$186&gt;0,$A212-JE$187&lt;=0,month($A212)=month(JE$186)),and($A212-JE$186&gt;=0,$A212-JE$187&lt;=0,month(edate($A212,6))=month(JE$186))),JE$190,0)</f>
        <v>0</v>
      </c>
      <c r="JF212" s="342">
        <f t="shared" si="681"/>
        <v>0</v>
      </c>
      <c r="JG212" s="342">
        <f t="shared" si="681"/>
        <v>0</v>
      </c>
      <c r="JH212" s="342">
        <f t="shared" si="681"/>
        <v>0</v>
      </c>
      <c r="JI212" s="342">
        <f t="shared" si="681"/>
        <v>0</v>
      </c>
      <c r="JJ212" s="342">
        <f t="shared" si="681"/>
        <v>0</v>
      </c>
      <c r="JK212" s="342">
        <f t="shared" si="681"/>
        <v>0</v>
      </c>
      <c r="JL212" s="342">
        <f t="shared" si="681"/>
        <v>0</v>
      </c>
      <c r="JM212" s="342">
        <f t="shared" si="681"/>
        <v>0</v>
      </c>
      <c r="JN212" s="342">
        <f t="shared" si="681"/>
        <v>0</v>
      </c>
      <c r="JO212" s="342">
        <f t="shared" si="681"/>
        <v>0</v>
      </c>
      <c r="JP212" s="342">
        <f t="shared" si="681"/>
        <v>0</v>
      </c>
      <c r="JQ212" s="342">
        <f t="shared" si="681"/>
        <v>0</v>
      </c>
      <c r="JR212" s="342">
        <f t="shared" si="681"/>
        <v>0</v>
      </c>
      <c r="JS212" s="342">
        <f t="shared" si="681"/>
        <v>0</v>
      </c>
      <c r="JT212" s="342">
        <f t="shared" si="681"/>
        <v>0</v>
      </c>
      <c r="JU212" s="342">
        <f t="shared" si="681"/>
        <v>0</v>
      </c>
      <c r="JV212" s="342">
        <f t="shared" si="681"/>
        <v>0</v>
      </c>
      <c r="JW212" s="342">
        <f t="shared" si="681"/>
        <v>0</v>
      </c>
      <c r="JX212" s="342">
        <f t="shared" si="681"/>
        <v>0</v>
      </c>
      <c r="JY212" s="342">
        <f t="shared" si="681"/>
        <v>0</v>
      </c>
      <c r="JZ212" s="342">
        <f t="shared" si="681"/>
        <v>0</v>
      </c>
      <c r="KA212" s="342">
        <f t="shared" si="681"/>
        <v>0</v>
      </c>
      <c r="KB212" s="342">
        <f t="shared" si="681"/>
        <v>0</v>
      </c>
      <c r="KC212" s="342">
        <f t="shared" si="681"/>
        <v>0</v>
      </c>
      <c r="KD212" s="342">
        <f t="shared" si="681"/>
        <v>0</v>
      </c>
      <c r="KE212" s="342">
        <f t="shared" si="681"/>
        <v>0</v>
      </c>
      <c r="KF212" s="342">
        <f t="shared" si="681"/>
        <v>0</v>
      </c>
      <c r="KG212" s="342">
        <f t="shared" si="681"/>
        <v>0</v>
      </c>
      <c r="KH212" s="342">
        <f t="shared" si="681"/>
        <v>0</v>
      </c>
      <c r="KI212" s="342">
        <f t="shared" si="681"/>
        <v>0</v>
      </c>
      <c r="KJ212" s="342">
        <f t="shared" si="681"/>
        <v>0</v>
      </c>
      <c r="KK212" s="342">
        <f t="shared" si="681"/>
        <v>0</v>
      </c>
      <c r="KL212" s="342">
        <f t="shared" si="681"/>
        <v>0</v>
      </c>
      <c r="KM212" s="342">
        <f t="shared" si="681"/>
        <v>0</v>
      </c>
      <c r="KN212" s="342">
        <f t="shared" si="681"/>
        <v>0</v>
      </c>
      <c r="KO212" s="342">
        <f t="shared" si="681"/>
        <v>0</v>
      </c>
      <c r="KP212" s="342">
        <f t="shared" si="681"/>
        <v>0</v>
      </c>
      <c r="KQ212" s="342">
        <f t="shared" si="681"/>
        <v>0</v>
      </c>
      <c r="KR212" s="342">
        <f t="shared" si="681"/>
        <v>0</v>
      </c>
      <c r="KS212" s="342">
        <f t="shared" si="681"/>
        <v>0</v>
      </c>
      <c r="KT212" s="342">
        <f t="shared" si="681"/>
        <v>0</v>
      </c>
      <c r="KU212" s="342">
        <f t="shared" si="681"/>
        <v>0</v>
      </c>
      <c r="KV212" s="342">
        <f t="shared" si="681"/>
        <v>0</v>
      </c>
      <c r="KW212" s="342">
        <f t="shared" si="681"/>
        <v>0</v>
      </c>
      <c r="KX212" s="342">
        <f t="shared" si="681"/>
        <v>0</v>
      </c>
      <c r="KY212" s="342">
        <f t="shared" si="681"/>
        <v>0</v>
      </c>
      <c r="KZ212" s="342">
        <f t="shared" si="681"/>
        <v>0</v>
      </c>
      <c r="LA212" s="342">
        <f t="shared" si="681"/>
        <v>0</v>
      </c>
      <c r="LB212" s="342">
        <f t="shared" si="681"/>
        <v>0</v>
      </c>
      <c r="LC212" s="342">
        <f t="shared" si="681"/>
        <v>0</v>
      </c>
      <c r="LD212" s="342">
        <f t="shared" si="681"/>
        <v>0</v>
      </c>
      <c r="LE212" s="342">
        <f t="shared" si="681"/>
        <v>0</v>
      </c>
      <c r="LF212" s="342">
        <f t="shared" si="681"/>
        <v>0</v>
      </c>
      <c r="LG212" s="342">
        <f t="shared" si="681"/>
        <v>0</v>
      </c>
      <c r="LH212" s="342">
        <f t="shared" si="681"/>
        <v>0</v>
      </c>
      <c r="LI212" s="342">
        <f t="shared" si="681"/>
        <v>0</v>
      </c>
      <c r="LJ212" s="342">
        <f t="shared" si="681"/>
        <v>0</v>
      </c>
      <c r="LK212" s="342">
        <f t="shared" si="681"/>
        <v>0</v>
      </c>
      <c r="LL212" s="342">
        <f t="shared" si="681"/>
        <v>0</v>
      </c>
      <c r="LM212" s="342">
        <f t="shared" si="681"/>
        <v>0</v>
      </c>
      <c r="LN212" s="342">
        <f t="shared" si="681"/>
        <v>0</v>
      </c>
      <c r="LO212" s="342">
        <f t="shared" si="681"/>
        <v>0</v>
      </c>
      <c r="LP212" s="342">
        <f t="shared" si="681"/>
        <v>0</v>
      </c>
    </row>
    <row r="213">
      <c r="A213" s="331" t="str">
        <f t="shared" si="575"/>
        <v>12-2027</v>
      </c>
      <c r="B213" s="346">
        <f t="shared" si="581"/>
        <v>181908.706</v>
      </c>
      <c r="C213" s="346"/>
      <c r="E213" s="342">
        <f t="shared" ref="E213:BP213" si="682">if(or(and($A213-E$186&gt;0,$A213-E$187&lt;=0,month($A213)=month(E$186)),and($A213-E$186&gt;=0,$A213-E$187&lt;=0,month(edate($A213,6))=month(E$186))),E$190,0)</f>
        <v>6085.4205</v>
      </c>
      <c r="F213" s="342">
        <f t="shared" si="682"/>
        <v>2604.5913</v>
      </c>
      <c r="G213" s="342">
        <f t="shared" si="682"/>
        <v>4740</v>
      </c>
      <c r="H213" s="342">
        <f t="shared" si="682"/>
        <v>0</v>
      </c>
      <c r="I213" s="342">
        <f t="shared" si="682"/>
        <v>0</v>
      </c>
      <c r="J213" s="342">
        <f t="shared" si="682"/>
        <v>5954.9875</v>
      </c>
      <c r="K213" s="342">
        <f t="shared" si="682"/>
        <v>0</v>
      </c>
      <c r="L213" s="342">
        <f t="shared" si="682"/>
        <v>0</v>
      </c>
      <c r="M213" s="342">
        <f t="shared" si="682"/>
        <v>0</v>
      </c>
      <c r="N213" s="342">
        <f t="shared" si="682"/>
        <v>7812.75495</v>
      </c>
      <c r="O213" s="342">
        <f t="shared" si="682"/>
        <v>5688.688635</v>
      </c>
      <c r="P213" s="342">
        <f t="shared" si="682"/>
        <v>5334.19156</v>
      </c>
      <c r="Q213" s="342">
        <f t="shared" si="682"/>
        <v>0</v>
      </c>
      <c r="R213" s="342">
        <f t="shared" si="682"/>
        <v>0</v>
      </c>
      <c r="S213" s="342">
        <f t="shared" si="682"/>
        <v>10661.63949</v>
      </c>
      <c r="T213" s="342">
        <f t="shared" si="682"/>
        <v>0</v>
      </c>
      <c r="U213" s="342">
        <f t="shared" si="682"/>
        <v>0</v>
      </c>
      <c r="V213" s="342">
        <f t="shared" si="682"/>
        <v>5520.8475</v>
      </c>
      <c r="W213" s="342">
        <f t="shared" si="682"/>
        <v>0</v>
      </c>
      <c r="X213" s="342">
        <f t="shared" si="682"/>
        <v>7309.84635</v>
      </c>
      <c r="Y213" s="342">
        <f t="shared" si="682"/>
        <v>11393.6924</v>
      </c>
      <c r="Z213" s="342">
        <f t="shared" si="682"/>
        <v>70.99625</v>
      </c>
      <c r="AA213" s="342">
        <f t="shared" si="682"/>
        <v>0</v>
      </c>
      <c r="AB213" s="342">
        <f t="shared" si="682"/>
        <v>8275.222958</v>
      </c>
      <c r="AC213" s="342">
        <f t="shared" si="682"/>
        <v>0</v>
      </c>
      <c r="AD213" s="342">
        <f t="shared" si="682"/>
        <v>0</v>
      </c>
      <c r="AE213" s="342">
        <f t="shared" si="682"/>
        <v>0</v>
      </c>
      <c r="AF213" s="342">
        <f t="shared" si="682"/>
        <v>6214.90265</v>
      </c>
      <c r="AG213" s="342">
        <f t="shared" si="682"/>
        <v>0</v>
      </c>
      <c r="AH213" s="342">
        <f t="shared" si="682"/>
        <v>228.5555</v>
      </c>
      <c r="AI213" s="342">
        <f t="shared" si="682"/>
        <v>0</v>
      </c>
      <c r="AJ213" s="342">
        <f t="shared" si="682"/>
        <v>3780</v>
      </c>
      <c r="AK213" s="342">
        <f t="shared" si="682"/>
        <v>15922.28576</v>
      </c>
      <c r="AL213" s="342">
        <f t="shared" si="682"/>
        <v>0</v>
      </c>
      <c r="AM213" s="342">
        <f t="shared" si="682"/>
        <v>0</v>
      </c>
      <c r="AN213" s="342">
        <f t="shared" si="682"/>
        <v>12211.43486</v>
      </c>
      <c r="AO213" s="342">
        <f t="shared" si="682"/>
        <v>8896.907813</v>
      </c>
      <c r="AP213" s="342">
        <f t="shared" si="682"/>
        <v>0</v>
      </c>
      <c r="AQ213" s="342">
        <f t="shared" si="682"/>
        <v>0</v>
      </c>
      <c r="AR213" s="342">
        <f t="shared" si="682"/>
        <v>7542.9351</v>
      </c>
      <c r="AS213" s="342">
        <f t="shared" si="682"/>
        <v>0</v>
      </c>
      <c r="AT213" s="342">
        <f t="shared" si="682"/>
        <v>0</v>
      </c>
      <c r="AU213" s="342">
        <f t="shared" si="682"/>
        <v>0</v>
      </c>
      <c r="AV213" s="342">
        <f t="shared" si="682"/>
        <v>7136.0471</v>
      </c>
      <c r="AW213" s="342">
        <f t="shared" si="682"/>
        <v>0</v>
      </c>
      <c r="AX213" s="342">
        <f t="shared" si="682"/>
        <v>9058.61</v>
      </c>
      <c r="AY213" s="342">
        <f t="shared" si="682"/>
        <v>0</v>
      </c>
      <c r="AZ213" s="342">
        <f t="shared" si="682"/>
        <v>6480</v>
      </c>
      <c r="BA213" s="342">
        <f t="shared" si="682"/>
        <v>5867.9712</v>
      </c>
      <c r="BB213" s="342">
        <f t="shared" si="682"/>
        <v>0</v>
      </c>
      <c r="BC213" s="342">
        <f t="shared" si="682"/>
        <v>4873.17825</v>
      </c>
      <c r="BD213" s="342">
        <f t="shared" si="682"/>
        <v>0</v>
      </c>
      <c r="BE213" s="342">
        <f t="shared" si="682"/>
        <v>4565.5155</v>
      </c>
      <c r="BF213" s="342">
        <f t="shared" si="682"/>
        <v>0</v>
      </c>
      <c r="BG213" s="342">
        <f t="shared" si="682"/>
        <v>900.3978</v>
      </c>
      <c r="BH213" s="342">
        <f t="shared" si="682"/>
        <v>0</v>
      </c>
      <c r="BI213" s="342">
        <f t="shared" si="682"/>
        <v>0</v>
      </c>
      <c r="BJ213" s="342">
        <f t="shared" si="682"/>
        <v>0</v>
      </c>
      <c r="BK213" s="342">
        <f t="shared" si="682"/>
        <v>0</v>
      </c>
      <c r="BL213" s="342">
        <f t="shared" si="682"/>
        <v>0</v>
      </c>
      <c r="BM213" s="342">
        <f t="shared" si="682"/>
        <v>1521.41625</v>
      </c>
      <c r="BN213" s="342">
        <f t="shared" si="682"/>
        <v>0</v>
      </c>
      <c r="BO213" s="342">
        <f t="shared" si="682"/>
        <v>5255.6688</v>
      </c>
      <c r="BP213" s="342">
        <f t="shared" si="682"/>
        <v>0</v>
      </c>
      <c r="BQ213" s="342"/>
      <c r="BR213" s="342">
        <f t="shared" ref="BR213:EC213" si="683">if(or(and($A213-BR$186&gt;0,$A213-BR$187&lt;=0,month($A213)=month(BR$186)),and($A213-BR$186&gt;=0,$A213-BR$187&lt;=0,month(edate($A213,6))=month(BR$186))),BR$190,0)</f>
        <v>0</v>
      </c>
      <c r="BS213" s="342">
        <f t="shared" si="683"/>
        <v>0</v>
      </c>
      <c r="BT213" s="342">
        <f t="shared" si="683"/>
        <v>0</v>
      </c>
      <c r="BU213" s="342">
        <f t="shared" si="683"/>
        <v>0</v>
      </c>
      <c r="BV213" s="342">
        <f t="shared" si="683"/>
        <v>0</v>
      </c>
      <c r="BW213" s="342">
        <f t="shared" si="683"/>
        <v>0</v>
      </c>
      <c r="BX213" s="342">
        <f t="shared" si="683"/>
        <v>0</v>
      </c>
      <c r="BY213" s="342">
        <f t="shared" si="683"/>
        <v>0</v>
      </c>
      <c r="BZ213" s="342">
        <f t="shared" si="683"/>
        <v>0</v>
      </c>
      <c r="CA213" s="342">
        <f t="shared" si="683"/>
        <v>0</v>
      </c>
      <c r="CB213" s="342">
        <f t="shared" si="683"/>
        <v>0</v>
      </c>
      <c r="CC213" s="342">
        <f t="shared" si="683"/>
        <v>0</v>
      </c>
      <c r="CD213" s="342">
        <f t="shared" si="683"/>
        <v>0</v>
      </c>
      <c r="CE213" s="342">
        <f t="shared" si="683"/>
        <v>0</v>
      </c>
      <c r="CF213" s="342">
        <f t="shared" si="683"/>
        <v>0</v>
      </c>
      <c r="CG213" s="342">
        <f t="shared" si="683"/>
        <v>0</v>
      </c>
      <c r="CH213" s="342">
        <f t="shared" si="683"/>
        <v>0</v>
      </c>
      <c r="CI213" s="342">
        <f t="shared" si="683"/>
        <v>0</v>
      </c>
      <c r="CJ213" s="342">
        <f t="shared" si="683"/>
        <v>0</v>
      </c>
      <c r="CK213" s="342">
        <f t="shared" si="683"/>
        <v>0</v>
      </c>
      <c r="CL213" s="342">
        <f t="shared" si="683"/>
        <v>0</v>
      </c>
      <c r="CM213" s="342">
        <f t="shared" si="683"/>
        <v>0</v>
      </c>
      <c r="CN213" s="342">
        <f t="shared" si="683"/>
        <v>0</v>
      </c>
      <c r="CO213" s="342">
        <f t="shared" si="683"/>
        <v>0</v>
      </c>
      <c r="CP213" s="342">
        <f t="shared" si="683"/>
        <v>0</v>
      </c>
      <c r="CQ213" s="342">
        <f t="shared" si="683"/>
        <v>0</v>
      </c>
      <c r="CR213" s="342">
        <f t="shared" si="683"/>
        <v>0</v>
      </c>
      <c r="CS213" s="342">
        <f t="shared" si="683"/>
        <v>0</v>
      </c>
      <c r="CT213" s="342">
        <f t="shared" si="683"/>
        <v>0</v>
      </c>
      <c r="CU213" s="342">
        <f t="shared" si="683"/>
        <v>0</v>
      </c>
      <c r="CV213" s="342">
        <f t="shared" si="683"/>
        <v>0</v>
      </c>
      <c r="CW213" s="342">
        <f t="shared" si="683"/>
        <v>0</v>
      </c>
      <c r="CX213" s="342">
        <f t="shared" si="683"/>
        <v>0</v>
      </c>
      <c r="CY213" s="342">
        <f t="shared" si="683"/>
        <v>0</v>
      </c>
      <c r="CZ213" s="342">
        <f t="shared" si="683"/>
        <v>0</v>
      </c>
      <c r="DA213" s="342">
        <f t="shared" si="683"/>
        <v>0</v>
      </c>
      <c r="DB213" s="342">
        <f t="shared" si="683"/>
        <v>0</v>
      </c>
      <c r="DC213" s="342">
        <f t="shared" si="683"/>
        <v>0</v>
      </c>
      <c r="DD213" s="342">
        <f t="shared" si="683"/>
        <v>0</v>
      </c>
      <c r="DE213" s="342">
        <f t="shared" si="683"/>
        <v>0</v>
      </c>
      <c r="DF213" s="342">
        <f t="shared" si="683"/>
        <v>0</v>
      </c>
      <c r="DG213" s="342">
        <f t="shared" si="683"/>
        <v>0</v>
      </c>
      <c r="DH213" s="342">
        <f t="shared" si="683"/>
        <v>0</v>
      </c>
      <c r="DI213" s="342">
        <f t="shared" si="683"/>
        <v>0</v>
      </c>
      <c r="DJ213" s="342">
        <f t="shared" si="683"/>
        <v>0</v>
      </c>
      <c r="DK213" s="342">
        <f t="shared" si="683"/>
        <v>0</v>
      </c>
      <c r="DL213" s="342">
        <f t="shared" si="683"/>
        <v>0</v>
      </c>
      <c r="DM213" s="342">
        <f t="shared" si="683"/>
        <v>0</v>
      </c>
      <c r="DN213" s="342">
        <f t="shared" si="683"/>
        <v>0</v>
      </c>
      <c r="DO213" s="342">
        <f t="shared" si="683"/>
        <v>0</v>
      </c>
      <c r="DP213" s="342">
        <f t="shared" si="683"/>
        <v>0</v>
      </c>
      <c r="DQ213" s="342">
        <f t="shared" si="683"/>
        <v>0</v>
      </c>
      <c r="DR213" s="342">
        <f t="shared" si="683"/>
        <v>0</v>
      </c>
      <c r="DS213" s="342">
        <f t="shared" si="683"/>
        <v>0</v>
      </c>
      <c r="DT213" s="342">
        <f t="shared" si="683"/>
        <v>0</v>
      </c>
      <c r="DU213" s="342">
        <f t="shared" si="683"/>
        <v>0</v>
      </c>
      <c r="DV213" s="342">
        <f t="shared" si="683"/>
        <v>0</v>
      </c>
      <c r="DW213" s="342">
        <f t="shared" si="683"/>
        <v>0</v>
      </c>
      <c r="DX213" s="342">
        <f t="shared" si="683"/>
        <v>0</v>
      </c>
      <c r="DY213" s="342">
        <f t="shared" si="683"/>
        <v>0</v>
      </c>
      <c r="DZ213" s="342">
        <f t="shared" si="683"/>
        <v>0</v>
      </c>
      <c r="EA213" s="342">
        <f t="shared" si="683"/>
        <v>0</v>
      </c>
      <c r="EB213" s="342">
        <f t="shared" si="683"/>
        <v>0</v>
      </c>
      <c r="EC213" s="342">
        <f t="shared" si="683"/>
        <v>0</v>
      </c>
      <c r="ED213" s="342"/>
      <c r="EE213" s="342">
        <f t="shared" ref="EE213:GP213" si="684">if(or(and($A213-EE$186&gt;0,$A213-EE$187&lt;=0,month($A213)=month(EE$186)),and($A213-EE$186&gt;=0,$A213-EE$187&lt;=0,month(edate($A213,6))=month(EE$186))),EE$190,0)</f>
        <v>0</v>
      </c>
      <c r="EF213" s="342">
        <f t="shared" si="684"/>
        <v>0</v>
      </c>
      <c r="EG213" s="342">
        <f t="shared" si="684"/>
        <v>0</v>
      </c>
      <c r="EH213" s="342">
        <f t="shared" si="684"/>
        <v>0</v>
      </c>
      <c r="EI213" s="342">
        <f t="shared" si="684"/>
        <v>0</v>
      </c>
      <c r="EJ213" s="342">
        <f t="shared" si="684"/>
        <v>0</v>
      </c>
      <c r="EK213" s="342">
        <f t="shared" si="684"/>
        <v>0</v>
      </c>
      <c r="EL213" s="342">
        <f t="shared" si="684"/>
        <v>0</v>
      </c>
      <c r="EM213" s="342">
        <f t="shared" si="684"/>
        <v>0</v>
      </c>
      <c r="EN213" s="342">
        <f t="shared" si="684"/>
        <v>0</v>
      </c>
      <c r="EO213" s="342">
        <f t="shared" si="684"/>
        <v>0</v>
      </c>
      <c r="EP213" s="342">
        <f t="shared" si="684"/>
        <v>0</v>
      </c>
      <c r="EQ213" s="342">
        <f t="shared" si="684"/>
        <v>0</v>
      </c>
      <c r="ER213" s="342">
        <f t="shared" si="684"/>
        <v>0</v>
      </c>
      <c r="ES213" s="342">
        <f t="shared" si="684"/>
        <v>0</v>
      </c>
      <c r="ET213" s="342">
        <f t="shared" si="684"/>
        <v>0</v>
      </c>
      <c r="EU213" s="342">
        <f t="shared" si="684"/>
        <v>0</v>
      </c>
      <c r="EV213" s="342">
        <f t="shared" si="684"/>
        <v>0</v>
      </c>
      <c r="EW213" s="342">
        <f t="shared" si="684"/>
        <v>0</v>
      </c>
      <c r="EX213" s="342">
        <f t="shared" si="684"/>
        <v>0</v>
      </c>
      <c r="EY213" s="342">
        <f t="shared" si="684"/>
        <v>0</v>
      </c>
      <c r="EZ213" s="342">
        <f t="shared" si="684"/>
        <v>0</v>
      </c>
      <c r="FA213" s="342">
        <f t="shared" si="684"/>
        <v>0</v>
      </c>
      <c r="FB213" s="342">
        <f t="shared" si="684"/>
        <v>0</v>
      </c>
      <c r="FC213" s="342">
        <f t="shared" si="684"/>
        <v>0</v>
      </c>
      <c r="FD213" s="342">
        <f t="shared" si="684"/>
        <v>0</v>
      </c>
      <c r="FE213" s="342">
        <f t="shared" si="684"/>
        <v>0</v>
      </c>
      <c r="FF213" s="342">
        <f t="shared" si="684"/>
        <v>0</v>
      </c>
      <c r="FG213" s="342">
        <f t="shared" si="684"/>
        <v>0</v>
      </c>
      <c r="FH213" s="342">
        <f t="shared" si="684"/>
        <v>0</v>
      </c>
      <c r="FI213" s="342">
        <f t="shared" si="684"/>
        <v>0</v>
      </c>
      <c r="FJ213" s="342">
        <f t="shared" si="684"/>
        <v>0</v>
      </c>
      <c r="FK213" s="342">
        <f t="shared" si="684"/>
        <v>0</v>
      </c>
      <c r="FL213" s="342">
        <f t="shared" si="684"/>
        <v>0</v>
      </c>
      <c r="FM213" s="342">
        <f t="shared" si="684"/>
        <v>0</v>
      </c>
      <c r="FN213" s="342">
        <f t="shared" si="684"/>
        <v>0</v>
      </c>
      <c r="FO213" s="342">
        <f t="shared" si="684"/>
        <v>0</v>
      </c>
      <c r="FP213" s="342">
        <f t="shared" si="684"/>
        <v>0</v>
      </c>
      <c r="FQ213" s="342">
        <f t="shared" si="684"/>
        <v>0</v>
      </c>
      <c r="FR213" s="342">
        <f t="shared" si="684"/>
        <v>0</v>
      </c>
      <c r="FS213" s="342">
        <f t="shared" si="684"/>
        <v>0</v>
      </c>
      <c r="FT213" s="342">
        <f t="shared" si="684"/>
        <v>0</v>
      </c>
      <c r="FU213" s="342">
        <f t="shared" si="684"/>
        <v>0</v>
      </c>
      <c r="FV213" s="342">
        <f t="shared" si="684"/>
        <v>0</v>
      </c>
      <c r="FW213" s="342">
        <f t="shared" si="684"/>
        <v>0</v>
      </c>
      <c r="FX213" s="342">
        <f t="shared" si="684"/>
        <v>0</v>
      </c>
      <c r="FY213" s="342">
        <f t="shared" si="684"/>
        <v>0</v>
      </c>
      <c r="FZ213" s="342">
        <f t="shared" si="684"/>
        <v>0</v>
      </c>
      <c r="GA213" s="342">
        <f t="shared" si="684"/>
        <v>0</v>
      </c>
      <c r="GB213" s="342">
        <f t="shared" si="684"/>
        <v>0</v>
      </c>
      <c r="GC213" s="342">
        <f t="shared" si="684"/>
        <v>0</v>
      </c>
      <c r="GD213" s="342">
        <f t="shared" si="684"/>
        <v>0</v>
      </c>
      <c r="GE213" s="342">
        <f t="shared" si="684"/>
        <v>0</v>
      </c>
      <c r="GF213" s="342">
        <f t="shared" si="684"/>
        <v>0</v>
      </c>
      <c r="GG213" s="342">
        <f t="shared" si="684"/>
        <v>0</v>
      </c>
      <c r="GH213" s="342">
        <f t="shared" si="684"/>
        <v>0</v>
      </c>
      <c r="GI213" s="342">
        <f t="shared" si="684"/>
        <v>0</v>
      </c>
      <c r="GJ213" s="342">
        <f t="shared" si="684"/>
        <v>0</v>
      </c>
      <c r="GK213" s="342">
        <f t="shared" si="684"/>
        <v>0</v>
      </c>
      <c r="GL213" s="342">
        <f t="shared" si="684"/>
        <v>0</v>
      </c>
      <c r="GM213" s="342">
        <f t="shared" si="684"/>
        <v>0</v>
      </c>
      <c r="GN213" s="342">
        <f t="shared" si="684"/>
        <v>0</v>
      </c>
      <c r="GO213" s="342">
        <f t="shared" si="684"/>
        <v>0</v>
      </c>
      <c r="GP213" s="342">
        <f t="shared" si="684"/>
        <v>0</v>
      </c>
      <c r="GQ213" s="342"/>
      <c r="GR213" s="342">
        <f t="shared" ref="GR213:JC213" si="685">if(or(and($A213-GR$186&gt;0,$A213-GR$187&lt;=0,month($A213)=month(GR$186)),and($A213-GR$186&gt;=0,$A213-GR$187&lt;=0,month(edate($A213,6))=month(GR$186))),GR$190,0)</f>
        <v>0</v>
      </c>
      <c r="GS213" s="342">
        <f t="shared" si="685"/>
        <v>0</v>
      </c>
      <c r="GT213" s="342">
        <f t="shared" si="685"/>
        <v>0</v>
      </c>
      <c r="GU213" s="342">
        <f t="shared" si="685"/>
        <v>0</v>
      </c>
      <c r="GV213" s="342">
        <f t="shared" si="685"/>
        <v>0</v>
      </c>
      <c r="GW213" s="342">
        <f t="shared" si="685"/>
        <v>0</v>
      </c>
      <c r="GX213" s="342">
        <f t="shared" si="685"/>
        <v>0</v>
      </c>
      <c r="GY213" s="342">
        <f t="shared" si="685"/>
        <v>0</v>
      </c>
      <c r="GZ213" s="342">
        <f t="shared" si="685"/>
        <v>0</v>
      </c>
      <c r="HA213" s="342">
        <f t="shared" si="685"/>
        <v>0</v>
      </c>
      <c r="HB213" s="342">
        <f t="shared" si="685"/>
        <v>0</v>
      </c>
      <c r="HC213" s="342">
        <f t="shared" si="685"/>
        <v>0</v>
      </c>
      <c r="HD213" s="342">
        <f t="shared" si="685"/>
        <v>0</v>
      </c>
      <c r="HE213" s="342">
        <f t="shared" si="685"/>
        <v>0</v>
      </c>
      <c r="HF213" s="342">
        <f t="shared" si="685"/>
        <v>0</v>
      </c>
      <c r="HG213" s="342">
        <f t="shared" si="685"/>
        <v>0</v>
      </c>
      <c r="HH213" s="342">
        <f t="shared" si="685"/>
        <v>0</v>
      </c>
      <c r="HI213" s="342">
        <f t="shared" si="685"/>
        <v>0</v>
      </c>
      <c r="HJ213" s="342">
        <f t="shared" si="685"/>
        <v>0</v>
      </c>
      <c r="HK213" s="342">
        <f t="shared" si="685"/>
        <v>0</v>
      </c>
      <c r="HL213" s="342">
        <f t="shared" si="685"/>
        <v>0</v>
      </c>
      <c r="HM213" s="342">
        <f t="shared" si="685"/>
        <v>0</v>
      </c>
      <c r="HN213" s="342">
        <f t="shared" si="685"/>
        <v>0</v>
      </c>
      <c r="HO213" s="342">
        <f t="shared" si="685"/>
        <v>0</v>
      </c>
      <c r="HP213" s="342">
        <f t="shared" si="685"/>
        <v>0</v>
      </c>
      <c r="HQ213" s="342">
        <f t="shared" si="685"/>
        <v>0</v>
      </c>
      <c r="HR213" s="342">
        <f t="shared" si="685"/>
        <v>0</v>
      </c>
      <c r="HS213" s="342">
        <f t="shared" si="685"/>
        <v>0</v>
      </c>
      <c r="HT213" s="342">
        <f t="shared" si="685"/>
        <v>0</v>
      </c>
      <c r="HU213" s="342">
        <f t="shared" si="685"/>
        <v>0</v>
      </c>
      <c r="HV213" s="342">
        <f t="shared" si="685"/>
        <v>0</v>
      </c>
      <c r="HW213" s="342">
        <f t="shared" si="685"/>
        <v>0</v>
      </c>
      <c r="HX213" s="342">
        <f t="shared" si="685"/>
        <v>0</v>
      </c>
      <c r="HY213" s="342">
        <f t="shared" si="685"/>
        <v>0</v>
      </c>
      <c r="HZ213" s="342">
        <f t="shared" si="685"/>
        <v>0</v>
      </c>
      <c r="IA213" s="342">
        <f t="shared" si="685"/>
        <v>0</v>
      </c>
      <c r="IB213" s="342">
        <f t="shared" si="685"/>
        <v>0</v>
      </c>
      <c r="IC213" s="342">
        <f t="shared" si="685"/>
        <v>0</v>
      </c>
      <c r="ID213" s="342">
        <f t="shared" si="685"/>
        <v>0</v>
      </c>
      <c r="IE213" s="342">
        <f t="shared" si="685"/>
        <v>0</v>
      </c>
      <c r="IF213" s="342">
        <f t="shared" si="685"/>
        <v>0</v>
      </c>
      <c r="IG213" s="342">
        <f t="shared" si="685"/>
        <v>0</v>
      </c>
      <c r="IH213" s="342">
        <f t="shared" si="685"/>
        <v>0</v>
      </c>
      <c r="II213" s="342">
        <f t="shared" si="685"/>
        <v>0</v>
      </c>
      <c r="IJ213" s="342">
        <f t="shared" si="685"/>
        <v>0</v>
      </c>
      <c r="IK213" s="342">
        <f t="shared" si="685"/>
        <v>0</v>
      </c>
      <c r="IL213" s="342">
        <f t="shared" si="685"/>
        <v>0</v>
      </c>
      <c r="IM213" s="342">
        <f t="shared" si="685"/>
        <v>0</v>
      </c>
      <c r="IN213" s="342">
        <f t="shared" si="685"/>
        <v>0</v>
      </c>
      <c r="IO213" s="342">
        <f t="shared" si="685"/>
        <v>0</v>
      </c>
      <c r="IP213" s="342">
        <f t="shared" si="685"/>
        <v>0</v>
      </c>
      <c r="IQ213" s="342">
        <f t="shared" si="685"/>
        <v>0</v>
      </c>
      <c r="IR213" s="342">
        <f t="shared" si="685"/>
        <v>0</v>
      </c>
      <c r="IS213" s="342">
        <f t="shared" si="685"/>
        <v>0</v>
      </c>
      <c r="IT213" s="342">
        <f t="shared" si="685"/>
        <v>0</v>
      </c>
      <c r="IU213" s="342">
        <f t="shared" si="685"/>
        <v>0</v>
      </c>
      <c r="IV213" s="342">
        <f t="shared" si="685"/>
        <v>0</v>
      </c>
      <c r="IW213" s="342">
        <f t="shared" si="685"/>
        <v>0</v>
      </c>
      <c r="IX213" s="342">
        <f t="shared" si="685"/>
        <v>0</v>
      </c>
      <c r="IY213" s="342">
        <f t="shared" si="685"/>
        <v>0</v>
      </c>
      <c r="IZ213" s="342">
        <f t="shared" si="685"/>
        <v>0</v>
      </c>
      <c r="JA213" s="342">
        <f t="shared" si="685"/>
        <v>0</v>
      </c>
      <c r="JB213" s="342">
        <f t="shared" si="685"/>
        <v>0</v>
      </c>
      <c r="JC213" s="342">
        <f t="shared" si="685"/>
        <v>0</v>
      </c>
      <c r="JD213" s="342"/>
      <c r="JE213" s="342">
        <f t="shared" ref="JE213:LP213" si="686">if(or(and($A213-JE$186&gt;0,$A213-JE$187&lt;=0,month($A213)=month(JE$186)),and($A213-JE$186&gt;=0,$A213-JE$187&lt;=0,month(edate($A213,6))=month(JE$186))),JE$190,0)</f>
        <v>0</v>
      </c>
      <c r="JF213" s="342">
        <f t="shared" si="686"/>
        <v>0</v>
      </c>
      <c r="JG213" s="342">
        <f t="shared" si="686"/>
        <v>0</v>
      </c>
      <c r="JH213" s="342">
        <f t="shared" si="686"/>
        <v>0</v>
      </c>
      <c r="JI213" s="342">
        <f t="shared" si="686"/>
        <v>0</v>
      </c>
      <c r="JJ213" s="342">
        <f t="shared" si="686"/>
        <v>0</v>
      </c>
      <c r="JK213" s="342">
        <f t="shared" si="686"/>
        <v>0</v>
      </c>
      <c r="JL213" s="342">
        <f t="shared" si="686"/>
        <v>0</v>
      </c>
      <c r="JM213" s="342">
        <f t="shared" si="686"/>
        <v>0</v>
      </c>
      <c r="JN213" s="342">
        <f t="shared" si="686"/>
        <v>0</v>
      </c>
      <c r="JO213" s="342">
        <f t="shared" si="686"/>
        <v>0</v>
      </c>
      <c r="JP213" s="342">
        <f t="shared" si="686"/>
        <v>0</v>
      </c>
      <c r="JQ213" s="342">
        <f t="shared" si="686"/>
        <v>0</v>
      </c>
      <c r="JR213" s="342">
        <f t="shared" si="686"/>
        <v>0</v>
      </c>
      <c r="JS213" s="342">
        <f t="shared" si="686"/>
        <v>0</v>
      </c>
      <c r="JT213" s="342">
        <f t="shared" si="686"/>
        <v>0</v>
      </c>
      <c r="JU213" s="342">
        <f t="shared" si="686"/>
        <v>0</v>
      </c>
      <c r="JV213" s="342">
        <f t="shared" si="686"/>
        <v>0</v>
      </c>
      <c r="JW213" s="342">
        <f t="shared" si="686"/>
        <v>0</v>
      </c>
      <c r="JX213" s="342">
        <f t="shared" si="686"/>
        <v>0</v>
      </c>
      <c r="JY213" s="342">
        <f t="shared" si="686"/>
        <v>0</v>
      </c>
      <c r="JZ213" s="342">
        <f t="shared" si="686"/>
        <v>0</v>
      </c>
      <c r="KA213" s="342">
        <f t="shared" si="686"/>
        <v>0</v>
      </c>
      <c r="KB213" s="342">
        <f t="shared" si="686"/>
        <v>0</v>
      </c>
      <c r="KC213" s="342">
        <f t="shared" si="686"/>
        <v>0</v>
      </c>
      <c r="KD213" s="342">
        <f t="shared" si="686"/>
        <v>0</v>
      </c>
      <c r="KE213" s="342">
        <f t="shared" si="686"/>
        <v>0</v>
      </c>
      <c r="KF213" s="342">
        <f t="shared" si="686"/>
        <v>0</v>
      </c>
      <c r="KG213" s="342">
        <f t="shared" si="686"/>
        <v>0</v>
      </c>
      <c r="KH213" s="342">
        <f t="shared" si="686"/>
        <v>0</v>
      </c>
      <c r="KI213" s="342">
        <f t="shared" si="686"/>
        <v>0</v>
      </c>
      <c r="KJ213" s="342">
        <f t="shared" si="686"/>
        <v>0</v>
      </c>
      <c r="KK213" s="342">
        <f t="shared" si="686"/>
        <v>0</v>
      </c>
      <c r="KL213" s="342">
        <f t="shared" si="686"/>
        <v>0</v>
      </c>
      <c r="KM213" s="342">
        <f t="shared" si="686"/>
        <v>0</v>
      </c>
      <c r="KN213" s="342">
        <f t="shared" si="686"/>
        <v>0</v>
      </c>
      <c r="KO213" s="342">
        <f t="shared" si="686"/>
        <v>0</v>
      </c>
      <c r="KP213" s="342">
        <f t="shared" si="686"/>
        <v>0</v>
      </c>
      <c r="KQ213" s="342">
        <f t="shared" si="686"/>
        <v>0</v>
      </c>
      <c r="KR213" s="342">
        <f t="shared" si="686"/>
        <v>0</v>
      </c>
      <c r="KS213" s="342">
        <f t="shared" si="686"/>
        <v>0</v>
      </c>
      <c r="KT213" s="342">
        <f t="shared" si="686"/>
        <v>0</v>
      </c>
      <c r="KU213" s="342">
        <f t="shared" si="686"/>
        <v>0</v>
      </c>
      <c r="KV213" s="342">
        <f t="shared" si="686"/>
        <v>0</v>
      </c>
      <c r="KW213" s="342">
        <f t="shared" si="686"/>
        <v>0</v>
      </c>
      <c r="KX213" s="342">
        <f t="shared" si="686"/>
        <v>0</v>
      </c>
      <c r="KY213" s="342">
        <f t="shared" si="686"/>
        <v>0</v>
      </c>
      <c r="KZ213" s="342">
        <f t="shared" si="686"/>
        <v>0</v>
      </c>
      <c r="LA213" s="342">
        <f t="shared" si="686"/>
        <v>0</v>
      </c>
      <c r="LB213" s="342">
        <f t="shared" si="686"/>
        <v>0</v>
      </c>
      <c r="LC213" s="342">
        <f t="shared" si="686"/>
        <v>0</v>
      </c>
      <c r="LD213" s="342">
        <f t="shared" si="686"/>
        <v>0</v>
      </c>
      <c r="LE213" s="342">
        <f t="shared" si="686"/>
        <v>0</v>
      </c>
      <c r="LF213" s="342">
        <f t="shared" si="686"/>
        <v>0</v>
      </c>
      <c r="LG213" s="342">
        <f t="shared" si="686"/>
        <v>0</v>
      </c>
      <c r="LH213" s="342">
        <f t="shared" si="686"/>
        <v>0</v>
      </c>
      <c r="LI213" s="342">
        <f t="shared" si="686"/>
        <v>0</v>
      </c>
      <c r="LJ213" s="342">
        <f t="shared" si="686"/>
        <v>0</v>
      </c>
      <c r="LK213" s="342">
        <f t="shared" si="686"/>
        <v>0</v>
      </c>
      <c r="LL213" s="342">
        <f t="shared" si="686"/>
        <v>0</v>
      </c>
      <c r="LM213" s="342">
        <f t="shared" si="686"/>
        <v>0</v>
      </c>
      <c r="LN213" s="342">
        <f t="shared" si="686"/>
        <v>0</v>
      </c>
      <c r="LO213" s="342">
        <f t="shared" si="686"/>
        <v>0</v>
      </c>
      <c r="LP213" s="342">
        <f t="shared" si="686"/>
        <v>0</v>
      </c>
    </row>
    <row r="214">
      <c r="A214" s="331" t="str">
        <f t="shared" si="575"/>
        <v>03-2028</v>
      </c>
      <c r="B214" s="346">
        <f t="shared" si="581"/>
        <v>237841.6939</v>
      </c>
      <c r="C214" s="346"/>
      <c r="E214" s="342">
        <f t="shared" ref="E214:BP214" si="687">if(or(and($A214-E$186&gt;0,$A214-E$187&lt;=0,month($A214)=month(E$186)),and($A214-E$186&gt;=0,$A214-E$187&lt;=0,month(edate($A214,6))=month(E$186))),E$190,0)</f>
        <v>0</v>
      </c>
      <c r="F214" s="342">
        <f t="shared" si="687"/>
        <v>0</v>
      </c>
      <c r="G214" s="342">
        <f t="shared" si="687"/>
        <v>0</v>
      </c>
      <c r="H214" s="342">
        <f t="shared" si="687"/>
        <v>5603.13611</v>
      </c>
      <c r="I214" s="342">
        <f t="shared" si="687"/>
        <v>5350</v>
      </c>
      <c r="J214" s="342">
        <f t="shared" si="687"/>
        <v>0</v>
      </c>
      <c r="K214" s="342">
        <f t="shared" si="687"/>
        <v>6549.35727</v>
      </c>
      <c r="L214" s="342">
        <f t="shared" si="687"/>
        <v>3925.4562</v>
      </c>
      <c r="M214" s="342">
        <f t="shared" si="687"/>
        <v>5593.35392</v>
      </c>
      <c r="N214" s="342">
        <f t="shared" si="687"/>
        <v>0</v>
      </c>
      <c r="O214" s="342">
        <f t="shared" si="687"/>
        <v>0</v>
      </c>
      <c r="P214" s="342">
        <f t="shared" si="687"/>
        <v>0</v>
      </c>
      <c r="Q214" s="342">
        <f t="shared" si="687"/>
        <v>5838.7836</v>
      </c>
      <c r="R214" s="342">
        <f t="shared" si="687"/>
        <v>9911.380355</v>
      </c>
      <c r="S214" s="342">
        <f t="shared" si="687"/>
        <v>0</v>
      </c>
      <c r="T214" s="342">
        <f t="shared" si="687"/>
        <v>11963.3767</v>
      </c>
      <c r="U214" s="342">
        <f t="shared" si="687"/>
        <v>9633.12861</v>
      </c>
      <c r="V214" s="342">
        <f t="shared" si="687"/>
        <v>0</v>
      </c>
      <c r="W214" s="342">
        <f t="shared" si="687"/>
        <v>8655.033888</v>
      </c>
      <c r="X214" s="342">
        <f t="shared" si="687"/>
        <v>0</v>
      </c>
      <c r="Y214" s="342">
        <f t="shared" si="687"/>
        <v>0</v>
      </c>
      <c r="Z214" s="342">
        <f t="shared" si="687"/>
        <v>0</v>
      </c>
      <c r="AA214" s="342">
        <f t="shared" si="687"/>
        <v>9628.80765</v>
      </c>
      <c r="AB214" s="342">
        <f t="shared" si="687"/>
        <v>0</v>
      </c>
      <c r="AC214" s="342">
        <f t="shared" si="687"/>
        <v>6205.936838</v>
      </c>
      <c r="AD214" s="342">
        <f t="shared" si="687"/>
        <v>8318.29995</v>
      </c>
      <c r="AE214" s="342">
        <f t="shared" si="687"/>
        <v>6439.535258</v>
      </c>
      <c r="AF214" s="342">
        <f t="shared" si="687"/>
        <v>0</v>
      </c>
      <c r="AG214" s="342">
        <f t="shared" si="687"/>
        <v>7258.6275</v>
      </c>
      <c r="AH214" s="342">
        <f t="shared" si="687"/>
        <v>0</v>
      </c>
      <c r="AI214" s="342">
        <f t="shared" si="687"/>
        <v>10641.14589</v>
      </c>
      <c r="AJ214" s="342">
        <f t="shared" si="687"/>
        <v>0</v>
      </c>
      <c r="AK214" s="342">
        <f t="shared" si="687"/>
        <v>0</v>
      </c>
      <c r="AL214" s="342">
        <f t="shared" si="687"/>
        <v>275</v>
      </c>
      <c r="AM214" s="342">
        <f t="shared" si="687"/>
        <v>4982.50623</v>
      </c>
      <c r="AN214" s="342">
        <f t="shared" si="687"/>
        <v>0</v>
      </c>
      <c r="AO214" s="342">
        <f t="shared" si="687"/>
        <v>0</v>
      </c>
      <c r="AP214" s="342">
        <f t="shared" si="687"/>
        <v>9271.35</v>
      </c>
      <c r="AQ214" s="342">
        <f t="shared" si="687"/>
        <v>8358.125</v>
      </c>
      <c r="AR214" s="342">
        <f t="shared" si="687"/>
        <v>0</v>
      </c>
      <c r="AS214" s="342">
        <f t="shared" si="687"/>
        <v>8601.039</v>
      </c>
      <c r="AT214" s="342">
        <f t="shared" si="687"/>
        <v>16276.43473</v>
      </c>
      <c r="AU214" s="342">
        <f t="shared" si="687"/>
        <v>7462.28015</v>
      </c>
      <c r="AV214" s="342">
        <f t="shared" si="687"/>
        <v>0</v>
      </c>
      <c r="AW214" s="342">
        <f t="shared" si="687"/>
        <v>4800</v>
      </c>
      <c r="AX214" s="342">
        <f t="shared" si="687"/>
        <v>0</v>
      </c>
      <c r="AY214" s="342">
        <f t="shared" si="687"/>
        <v>12558.09375</v>
      </c>
      <c r="AZ214" s="342">
        <f t="shared" si="687"/>
        <v>0</v>
      </c>
      <c r="BA214" s="342">
        <f t="shared" si="687"/>
        <v>0</v>
      </c>
      <c r="BB214" s="342">
        <f t="shared" si="687"/>
        <v>9703.8664</v>
      </c>
      <c r="BC214" s="342">
        <f t="shared" si="687"/>
        <v>0</v>
      </c>
      <c r="BD214" s="342">
        <f t="shared" si="687"/>
        <v>13378.4</v>
      </c>
      <c r="BE214" s="342">
        <f t="shared" si="687"/>
        <v>0</v>
      </c>
      <c r="BF214" s="342">
        <f t="shared" si="687"/>
        <v>1557.6541</v>
      </c>
      <c r="BG214" s="342">
        <f t="shared" si="687"/>
        <v>0</v>
      </c>
      <c r="BH214" s="342">
        <f t="shared" si="687"/>
        <v>5158.157425</v>
      </c>
      <c r="BI214" s="342">
        <f t="shared" si="687"/>
        <v>2306.25</v>
      </c>
      <c r="BJ214" s="342">
        <f t="shared" si="687"/>
        <v>7162.4875</v>
      </c>
      <c r="BK214" s="342">
        <f t="shared" si="687"/>
        <v>1312.5</v>
      </c>
      <c r="BL214" s="342">
        <f t="shared" si="687"/>
        <v>1793.1</v>
      </c>
      <c r="BM214" s="342">
        <f t="shared" si="687"/>
        <v>0</v>
      </c>
      <c r="BN214" s="342">
        <f t="shared" si="687"/>
        <v>740.464875</v>
      </c>
      <c r="BO214" s="342">
        <f t="shared" si="687"/>
        <v>0</v>
      </c>
      <c r="BP214" s="342">
        <f t="shared" si="687"/>
        <v>628.625</v>
      </c>
      <c r="BQ214" s="342"/>
      <c r="BR214" s="342">
        <f t="shared" ref="BR214:EC214" si="688">if(or(and($A214-BR$186&gt;0,$A214-BR$187&lt;=0,month($A214)=month(BR$186)),and($A214-BR$186&gt;=0,$A214-BR$187&lt;=0,month(edate($A214,6))=month(BR$186))),BR$190,0)</f>
        <v>0</v>
      </c>
      <c r="BS214" s="342">
        <f t="shared" si="688"/>
        <v>0</v>
      </c>
      <c r="BT214" s="342">
        <f t="shared" si="688"/>
        <v>0</v>
      </c>
      <c r="BU214" s="342">
        <f t="shared" si="688"/>
        <v>0</v>
      </c>
      <c r="BV214" s="342">
        <f t="shared" si="688"/>
        <v>0</v>
      </c>
      <c r="BW214" s="342">
        <f t="shared" si="688"/>
        <v>0</v>
      </c>
      <c r="BX214" s="342">
        <f t="shared" si="688"/>
        <v>0</v>
      </c>
      <c r="BY214" s="342">
        <f t="shared" si="688"/>
        <v>0</v>
      </c>
      <c r="BZ214" s="342">
        <f t="shared" si="688"/>
        <v>0</v>
      </c>
      <c r="CA214" s="342">
        <f t="shared" si="688"/>
        <v>0</v>
      </c>
      <c r="CB214" s="342">
        <f t="shared" si="688"/>
        <v>0</v>
      </c>
      <c r="CC214" s="342">
        <f t="shared" si="688"/>
        <v>0</v>
      </c>
      <c r="CD214" s="342">
        <f t="shared" si="688"/>
        <v>0</v>
      </c>
      <c r="CE214" s="342">
        <f t="shared" si="688"/>
        <v>0</v>
      </c>
      <c r="CF214" s="342">
        <f t="shared" si="688"/>
        <v>0</v>
      </c>
      <c r="CG214" s="342">
        <f t="shared" si="688"/>
        <v>0</v>
      </c>
      <c r="CH214" s="342">
        <f t="shared" si="688"/>
        <v>0</v>
      </c>
      <c r="CI214" s="342">
        <f t="shared" si="688"/>
        <v>0</v>
      </c>
      <c r="CJ214" s="342">
        <f t="shared" si="688"/>
        <v>0</v>
      </c>
      <c r="CK214" s="342">
        <f t="shared" si="688"/>
        <v>0</v>
      </c>
      <c r="CL214" s="342">
        <f t="shared" si="688"/>
        <v>0</v>
      </c>
      <c r="CM214" s="342">
        <f t="shared" si="688"/>
        <v>0</v>
      </c>
      <c r="CN214" s="342">
        <f t="shared" si="688"/>
        <v>0</v>
      </c>
      <c r="CO214" s="342">
        <f t="shared" si="688"/>
        <v>0</v>
      </c>
      <c r="CP214" s="342">
        <f t="shared" si="688"/>
        <v>0</v>
      </c>
      <c r="CQ214" s="342">
        <f t="shared" si="688"/>
        <v>0</v>
      </c>
      <c r="CR214" s="342">
        <f t="shared" si="688"/>
        <v>0</v>
      </c>
      <c r="CS214" s="342">
        <f t="shared" si="688"/>
        <v>0</v>
      </c>
      <c r="CT214" s="342">
        <f t="shared" si="688"/>
        <v>0</v>
      </c>
      <c r="CU214" s="342">
        <f t="shared" si="688"/>
        <v>0</v>
      </c>
      <c r="CV214" s="342">
        <f t="shared" si="688"/>
        <v>0</v>
      </c>
      <c r="CW214" s="342">
        <f t="shared" si="688"/>
        <v>0</v>
      </c>
      <c r="CX214" s="342">
        <f t="shared" si="688"/>
        <v>0</v>
      </c>
      <c r="CY214" s="342">
        <f t="shared" si="688"/>
        <v>0</v>
      </c>
      <c r="CZ214" s="342">
        <f t="shared" si="688"/>
        <v>0</v>
      </c>
      <c r="DA214" s="342">
        <f t="shared" si="688"/>
        <v>0</v>
      </c>
      <c r="DB214" s="342">
        <f t="shared" si="688"/>
        <v>0</v>
      </c>
      <c r="DC214" s="342">
        <f t="shared" si="688"/>
        <v>0</v>
      </c>
      <c r="DD214" s="342">
        <f t="shared" si="688"/>
        <v>0</v>
      </c>
      <c r="DE214" s="342">
        <f t="shared" si="688"/>
        <v>0</v>
      </c>
      <c r="DF214" s="342">
        <f t="shared" si="688"/>
        <v>0</v>
      </c>
      <c r="DG214" s="342">
        <f t="shared" si="688"/>
        <v>0</v>
      </c>
      <c r="DH214" s="342">
        <f t="shared" si="688"/>
        <v>0</v>
      </c>
      <c r="DI214" s="342">
        <f t="shared" si="688"/>
        <v>0</v>
      </c>
      <c r="DJ214" s="342">
        <f t="shared" si="688"/>
        <v>0</v>
      </c>
      <c r="DK214" s="342">
        <f t="shared" si="688"/>
        <v>0</v>
      </c>
      <c r="DL214" s="342">
        <f t="shared" si="688"/>
        <v>0</v>
      </c>
      <c r="DM214" s="342">
        <f t="shared" si="688"/>
        <v>0</v>
      </c>
      <c r="DN214" s="342">
        <f t="shared" si="688"/>
        <v>0</v>
      </c>
      <c r="DO214" s="342">
        <f t="shared" si="688"/>
        <v>0</v>
      </c>
      <c r="DP214" s="342">
        <f t="shared" si="688"/>
        <v>0</v>
      </c>
      <c r="DQ214" s="342">
        <f t="shared" si="688"/>
        <v>0</v>
      </c>
      <c r="DR214" s="342">
        <f t="shared" si="688"/>
        <v>0</v>
      </c>
      <c r="DS214" s="342">
        <f t="shared" si="688"/>
        <v>0</v>
      </c>
      <c r="DT214" s="342">
        <f t="shared" si="688"/>
        <v>0</v>
      </c>
      <c r="DU214" s="342">
        <f t="shared" si="688"/>
        <v>0</v>
      </c>
      <c r="DV214" s="342">
        <f t="shared" si="688"/>
        <v>0</v>
      </c>
      <c r="DW214" s="342">
        <f t="shared" si="688"/>
        <v>0</v>
      </c>
      <c r="DX214" s="342">
        <f t="shared" si="688"/>
        <v>0</v>
      </c>
      <c r="DY214" s="342">
        <f t="shared" si="688"/>
        <v>0</v>
      </c>
      <c r="DZ214" s="342">
        <f t="shared" si="688"/>
        <v>0</v>
      </c>
      <c r="EA214" s="342">
        <f t="shared" si="688"/>
        <v>0</v>
      </c>
      <c r="EB214" s="342">
        <f t="shared" si="688"/>
        <v>0</v>
      </c>
      <c r="EC214" s="342">
        <f t="shared" si="688"/>
        <v>0</v>
      </c>
      <c r="ED214" s="342"/>
      <c r="EE214" s="342">
        <f t="shared" ref="EE214:GP214" si="689">if(or(and($A214-EE$186&gt;0,$A214-EE$187&lt;=0,month($A214)=month(EE$186)),and($A214-EE$186&gt;=0,$A214-EE$187&lt;=0,month(edate($A214,6))=month(EE$186))),EE$190,0)</f>
        <v>0</v>
      </c>
      <c r="EF214" s="342">
        <f t="shared" si="689"/>
        <v>0</v>
      </c>
      <c r="EG214" s="342">
        <f t="shared" si="689"/>
        <v>0</v>
      </c>
      <c r="EH214" s="342">
        <f t="shared" si="689"/>
        <v>0</v>
      </c>
      <c r="EI214" s="342">
        <f t="shared" si="689"/>
        <v>0</v>
      </c>
      <c r="EJ214" s="342">
        <f t="shared" si="689"/>
        <v>0</v>
      </c>
      <c r="EK214" s="342">
        <f t="shared" si="689"/>
        <v>0</v>
      </c>
      <c r="EL214" s="342">
        <f t="shared" si="689"/>
        <v>0</v>
      </c>
      <c r="EM214" s="342">
        <f t="shared" si="689"/>
        <v>0</v>
      </c>
      <c r="EN214" s="342">
        <f t="shared" si="689"/>
        <v>0</v>
      </c>
      <c r="EO214" s="342">
        <f t="shared" si="689"/>
        <v>0</v>
      </c>
      <c r="EP214" s="342">
        <f t="shared" si="689"/>
        <v>0</v>
      </c>
      <c r="EQ214" s="342">
        <f t="shared" si="689"/>
        <v>0</v>
      </c>
      <c r="ER214" s="342">
        <f t="shared" si="689"/>
        <v>0</v>
      </c>
      <c r="ES214" s="342">
        <f t="shared" si="689"/>
        <v>0</v>
      </c>
      <c r="ET214" s="342">
        <f t="shared" si="689"/>
        <v>0</v>
      </c>
      <c r="EU214" s="342">
        <f t="shared" si="689"/>
        <v>0</v>
      </c>
      <c r="EV214" s="342">
        <f t="shared" si="689"/>
        <v>0</v>
      </c>
      <c r="EW214" s="342">
        <f t="shared" si="689"/>
        <v>0</v>
      </c>
      <c r="EX214" s="342">
        <f t="shared" si="689"/>
        <v>0</v>
      </c>
      <c r="EY214" s="342">
        <f t="shared" si="689"/>
        <v>0</v>
      </c>
      <c r="EZ214" s="342">
        <f t="shared" si="689"/>
        <v>0</v>
      </c>
      <c r="FA214" s="342">
        <f t="shared" si="689"/>
        <v>0</v>
      </c>
      <c r="FB214" s="342">
        <f t="shared" si="689"/>
        <v>0</v>
      </c>
      <c r="FC214" s="342">
        <f t="shared" si="689"/>
        <v>0</v>
      </c>
      <c r="FD214" s="342">
        <f t="shared" si="689"/>
        <v>0</v>
      </c>
      <c r="FE214" s="342">
        <f t="shared" si="689"/>
        <v>0</v>
      </c>
      <c r="FF214" s="342">
        <f t="shared" si="689"/>
        <v>0</v>
      </c>
      <c r="FG214" s="342">
        <f t="shared" si="689"/>
        <v>0</v>
      </c>
      <c r="FH214" s="342">
        <f t="shared" si="689"/>
        <v>0</v>
      </c>
      <c r="FI214" s="342">
        <f t="shared" si="689"/>
        <v>0</v>
      </c>
      <c r="FJ214" s="342">
        <f t="shared" si="689"/>
        <v>0</v>
      </c>
      <c r="FK214" s="342">
        <f t="shared" si="689"/>
        <v>0</v>
      </c>
      <c r="FL214" s="342">
        <f t="shared" si="689"/>
        <v>0</v>
      </c>
      <c r="FM214" s="342">
        <f t="shared" si="689"/>
        <v>0</v>
      </c>
      <c r="FN214" s="342">
        <f t="shared" si="689"/>
        <v>0</v>
      </c>
      <c r="FO214" s="342">
        <f t="shared" si="689"/>
        <v>0</v>
      </c>
      <c r="FP214" s="342">
        <f t="shared" si="689"/>
        <v>0</v>
      </c>
      <c r="FQ214" s="342">
        <f t="shared" si="689"/>
        <v>0</v>
      </c>
      <c r="FR214" s="342">
        <f t="shared" si="689"/>
        <v>0</v>
      </c>
      <c r="FS214" s="342">
        <f t="shared" si="689"/>
        <v>0</v>
      </c>
      <c r="FT214" s="342">
        <f t="shared" si="689"/>
        <v>0</v>
      </c>
      <c r="FU214" s="342">
        <f t="shared" si="689"/>
        <v>0</v>
      </c>
      <c r="FV214" s="342">
        <f t="shared" si="689"/>
        <v>0</v>
      </c>
      <c r="FW214" s="342">
        <f t="shared" si="689"/>
        <v>0</v>
      </c>
      <c r="FX214" s="342">
        <f t="shared" si="689"/>
        <v>0</v>
      </c>
      <c r="FY214" s="342">
        <f t="shared" si="689"/>
        <v>0</v>
      </c>
      <c r="FZ214" s="342">
        <f t="shared" si="689"/>
        <v>0</v>
      </c>
      <c r="GA214" s="342">
        <f t="shared" si="689"/>
        <v>0</v>
      </c>
      <c r="GB214" s="342">
        <f t="shared" si="689"/>
        <v>0</v>
      </c>
      <c r="GC214" s="342">
        <f t="shared" si="689"/>
        <v>0</v>
      </c>
      <c r="GD214" s="342">
        <f t="shared" si="689"/>
        <v>0</v>
      </c>
      <c r="GE214" s="342">
        <f t="shared" si="689"/>
        <v>0</v>
      </c>
      <c r="GF214" s="342">
        <f t="shared" si="689"/>
        <v>0</v>
      </c>
      <c r="GG214" s="342">
        <f t="shared" si="689"/>
        <v>0</v>
      </c>
      <c r="GH214" s="342">
        <f t="shared" si="689"/>
        <v>0</v>
      </c>
      <c r="GI214" s="342">
        <f t="shared" si="689"/>
        <v>0</v>
      </c>
      <c r="GJ214" s="342">
        <f t="shared" si="689"/>
        <v>0</v>
      </c>
      <c r="GK214" s="342">
        <f t="shared" si="689"/>
        <v>0</v>
      </c>
      <c r="GL214" s="342">
        <f t="shared" si="689"/>
        <v>0</v>
      </c>
      <c r="GM214" s="342">
        <f t="shared" si="689"/>
        <v>0</v>
      </c>
      <c r="GN214" s="342">
        <f t="shared" si="689"/>
        <v>0</v>
      </c>
      <c r="GO214" s="342">
        <f t="shared" si="689"/>
        <v>0</v>
      </c>
      <c r="GP214" s="342">
        <f t="shared" si="689"/>
        <v>0</v>
      </c>
      <c r="GQ214" s="342"/>
      <c r="GR214" s="342">
        <f t="shared" ref="GR214:JC214" si="690">if(or(and($A214-GR$186&gt;0,$A214-GR$187&lt;=0,month($A214)=month(GR$186)),and($A214-GR$186&gt;=0,$A214-GR$187&lt;=0,month(edate($A214,6))=month(GR$186))),GR$190,0)</f>
        <v>0</v>
      </c>
      <c r="GS214" s="342">
        <f t="shared" si="690"/>
        <v>0</v>
      </c>
      <c r="GT214" s="342">
        <f t="shared" si="690"/>
        <v>0</v>
      </c>
      <c r="GU214" s="342">
        <f t="shared" si="690"/>
        <v>0</v>
      </c>
      <c r="GV214" s="342">
        <f t="shared" si="690"/>
        <v>0</v>
      </c>
      <c r="GW214" s="342">
        <f t="shared" si="690"/>
        <v>0</v>
      </c>
      <c r="GX214" s="342">
        <f t="shared" si="690"/>
        <v>0</v>
      </c>
      <c r="GY214" s="342">
        <f t="shared" si="690"/>
        <v>0</v>
      </c>
      <c r="GZ214" s="342">
        <f t="shared" si="690"/>
        <v>0</v>
      </c>
      <c r="HA214" s="342">
        <f t="shared" si="690"/>
        <v>0</v>
      </c>
      <c r="HB214" s="342">
        <f t="shared" si="690"/>
        <v>0</v>
      </c>
      <c r="HC214" s="342">
        <f t="shared" si="690"/>
        <v>0</v>
      </c>
      <c r="HD214" s="342">
        <f t="shared" si="690"/>
        <v>0</v>
      </c>
      <c r="HE214" s="342">
        <f t="shared" si="690"/>
        <v>0</v>
      </c>
      <c r="HF214" s="342">
        <f t="shared" si="690"/>
        <v>0</v>
      </c>
      <c r="HG214" s="342">
        <f t="shared" si="690"/>
        <v>0</v>
      </c>
      <c r="HH214" s="342">
        <f t="shared" si="690"/>
        <v>0</v>
      </c>
      <c r="HI214" s="342">
        <f t="shared" si="690"/>
        <v>0</v>
      </c>
      <c r="HJ214" s="342">
        <f t="shared" si="690"/>
        <v>0</v>
      </c>
      <c r="HK214" s="342">
        <f t="shared" si="690"/>
        <v>0</v>
      </c>
      <c r="HL214" s="342">
        <f t="shared" si="690"/>
        <v>0</v>
      </c>
      <c r="HM214" s="342">
        <f t="shared" si="690"/>
        <v>0</v>
      </c>
      <c r="HN214" s="342">
        <f t="shared" si="690"/>
        <v>0</v>
      </c>
      <c r="HO214" s="342">
        <f t="shared" si="690"/>
        <v>0</v>
      </c>
      <c r="HP214" s="342">
        <f t="shared" si="690"/>
        <v>0</v>
      </c>
      <c r="HQ214" s="342">
        <f t="shared" si="690"/>
        <v>0</v>
      </c>
      <c r="HR214" s="342">
        <f t="shared" si="690"/>
        <v>0</v>
      </c>
      <c r="HS214" s="342">
        <f t="shared" si="690"/>
        <v>0</v>
      </c>
      <c r="HT214" s="342">
        <f t="shared" si="690"/>
        <v>0</v>
      </c>
      <c r="HU214" s="342">
        <f t="shared" si="690"/>
        <v>0</v>
      </c>
      <c r="HV214" s="342">
        <f t="shared" si="690"/>
        <v>0</v>
      </c>
      <c r="HW214" s="342">
        <f t="shared" si="690"/>
        <v>0</v>
      </c>
      <c r="HX214" s="342">
        <f t="shared" si="690"/>
        <v>0</v>
      </c>
      <c r="HY214" s="342">
        <f t="shared" si="690"/>
        <v>0</v>
      </c>
      <c r="HZ214" s="342">
        <f t="shared" si="690"/>
        <v>0</v>
      </c>
      <c r="IA214" s="342">
        <f t="shared" si="690"/>
        <v>0</v>
      </c>
      <c r="IB214" s="342">
        <f t="shared" si="690"/>
        <v>0</v>
      </c>
      <c r="IC214" s="342">
        <f t="shared" si="690"/>
        <v>0</v>
      </c>
      <c r="ID214" s="342">
        <f t="shared" si="690"/>
        <v>0</v>
      </c>
      <c r="IE214" s="342">
        <f t="shared" si="690"/>
        <v>0</v>
      </c>
      <c r="IF214" s="342">
        <f t="shared" si="690"/>
        <v>0</v>
      </c>
      <c r="IG214" s="342">
        <f t="shared" si="690"/>
        <v>0</v>
      </c>
      <c r="IH214" s="342">
        <f t="shared" si="690"/>
        <v>0</v>
      </c>
      <c r="II214" s="342">
        <f t="shared" si="690"/>
        <v>0</v>
      </c>
      <c r="IJ214" s="342">
        <f t="shared" si="690"/>
        <v>0</v>
      </c>
      <c r="IK214" s="342">
        <f t="shared" si="690"/>
        <v>0</v>
      </c>
      <c r="IL214" s="342">
        <f t="shared" si="690"/>
        <v>0</v>
      </c>
      <c r="IM214" s="342">
        <f t="shared" si="690"/>
        <v>0</v>
      </c>
      <c r="IN214" s="342">
        <f t="shared" si="690"/>
        <v>0</v>
      </c>
      <c r="IO214" s="342">
        <f t="shared" si="690"/>
        <v>0</v>
      </c>
      <c r="IP214" s="342">
        <f t="shared" si="690"/>
        <v>0</v>
      </c>
      <c r="IQ214" s="342">
        <f t="shared" si="690"/>
        <v>0</v>
      </c>
      <c r="IR214" s="342">
        <f t="shared" si="690"/>
        <v>0</v>
      </c>
      <c r="IS214" s="342">
        <f t="shared" si="690"/>
        <v>0</v>
      </c>
      <c r="IT214" s="342">
        <f t="shared" si="690"/>
        <v>0</v>
      </c>
      <c r="IU214" s="342">
        <f t="shared" si="690"/>
        <v>0</v>
      </c>
      <c r="IV214" s="342">
        <f t="shared" si="690"/>
        <v>0</v>
      </c>
      <c r="IW214" s="342">
        <f t="shared" si="690"/>
        <v>0</v>
      </c>
      <c r="IX214" s="342">
        <f t="shared" si="690"/>
        <v>0</v>
      </c>
      <c r="IY214" s="342">
        <f t="shared" si="690"/>
        <v>0</v>
      </c>
      <c r="IZ214" s="342">
        <f t="shared" si="690"/>
        <v>0</v>
      </c>
      <c r="JA214" s="342">
        <f t="shared" si="690"/>
        <v>0</v>
      </c>
      <c r="JB214" s="342">
        <f t="shared" si="690"/>
        <v>0</v>
      </c>
      <c r="JC214" s="342">
        <f t="shared" si="690"/>
        <v>0</v>
      </c>
      <c r="JD214" s="342"/>
      <c r="JE214" s="342">
        <f t="shared" ref="JE214:LP214" si="691">if(or(and($A214-JE$186&gt;0,$A214-JE$187&lt;=0,month($A214)=month(JE$186)),and($A214-JE$186&gt;=0,$A214-JE$187&lt;=0,month(edate($A214,6))=month(JE$186))),JE$190,0)</f>
        <v>0</v>
      </c>
      <c r="JF214" s="342">
        <f t="shared" si="691"/>
        <v>0</v>
      </c>
      <c r="JG214" s="342">
        <f t="shared" si="691"/>
        <v>0</v>
      </c>
      <c r="JH214" s="342">
        <f t="shared" si="691"/>
        <v>0</v>
      </c>
      <c r="JI214" s="342">
        <f t="shared" si="691"/>
        <v>0</v>
      </c>
      <c r="JJ214" s="342">
        <f t="shared" si="691"/>
        <v>0</v>
      </c>
      <c r="JK214" s="342">
        <f t="shared" si="691"/>
        <v>0</v>
      </c>
      <c r="JL214" s="342">
        <f t="shared" si="691"/>
        <v>0</v>
      </c>
      <c r="JM214" s="342">
        <f t="shared" si="691"/>
        <v>0</v>
      </c>
      <c r="JN214" s="342">
        <f t="shared" si="691"/>
        <v>0</v>
      </c>
      <c r="JO214" s="342">
        <f t="shared" si="691"/>
        <v>0</v>
      </c>
      <c r="JP214" s="342">
        <f t="shared" si="691"/>
        <v>0</v>
      </c>
      <c r="JQ214" s="342">
        <f t="shared" si="691"/>
        <v>0</v>
      </c>
      <c r="JR214" s="342">
        <f t="shared" si="691"/>
        <v>0</v>
      </c>
      <c r="JS214" s="342">
        <f t="shared" si="691"/>
        <v>0</v>
      </c>
      <c r="JT214" s="342">
        <f t="shared" si="691"/>
        <v>0</v>
      </c>
      <c r="JU214" s="342">
        <f t="shared" si="691"/>
        <v>0</v>
      </c>
      <c r="JV214" s="342">
        <f t="shared" si="691"/>
        <v>0</v>
      </c>
      <c r="JW214" s="342">
        <f t="shared" si="691"/>
        <v>0</v>
      </c>
      <c r="JX214" s="342">
        <f t="shared" si="691"/>
        <v>0</v>
      </c>
      <c r="JY214" s="342">
        <f t="shared" si="691"/>
        <v>0</v>
      </c>
      <c r="JZ214" s="342">
        <f t="shared" si="691"/>
        <v>0</v>
      </c>
      <c r="KA214" s="342">
        <f t="shared" si="691"/>
        <v>0</v>
      </c>
      <c r="KB214" s="342">
        <f t="shared" si="691"/>
        <v>0</v>
      </c>
      <c r="KC214" s="342">
        <f t="shared" si="691"/>
        <v>0</v>
      </c>
      <c r="KD214" s="342">
        <f t="shared" si="691"/>
        <v>0</v>
      </c>
      <c r="KE214" s="342">
        <f t="shared" si="691"/>
        <v>0</v>
      </c>
      <c r="KF214" s="342">
        <f t="shared" si="691"/>
        <v>0</v>
      </c>
      <c r="KG214" s="342">
        <f t="shared" si="691"/>
        <v>0</v>
      </c>
      <c r="KH214" s="342">
        <f t="shared" si="691"/>
        <v>0</v>
      </c>
      <c r="KI214" s="342">
        <f t="shared" si="691"/>
        <v>0</v>
      </c>
      <c r="KJ214" s="342">
        <f t="shared" si="691"/>
        <v>0</v>
      </c>
      <c r="KK214" s="342">
        <f t="shared" si="691"/>
        <v>0</v>
      </c>
      <c r="KL214" s="342">
        <f t="shared" si="691"/>
        <v>0</v>
      </c>
      <c r="KM214" s="342">
        <f t="shared" si="691"/>
        <v>0</v>
      </c>
      <c r="KN214" s="342">
        <f t="shared" si="691"/>
        <v>0</v>
      </c>
      <c r="KO214" s="342">
        <f t="shared" si="691"/>
        <v>0</v>
      </c>
      <c r="KP214" s="342">
        <f t="shared" si="691"/>
        <v>0</v>
      </c>
      <c r="KQ214" s="342">
        <f t="shared" si="691"/>
        <v>0</v>
      </c>
      <c r="KR214" s="342">
        <f t="shared" si="691"/>
        <v>0</v>
      </c>
      <c r="KS214" s="342">
        <f t="shared" si="691"/>
        <v>0</v>
      </c>
      <c r="KT214" s="342">
        <f t="shared" si="691"/>
        <v>0</v>
      </c>
      <c r="KU214" s="342">
        <f t="shared" si="691"/>
        <v>0</v>
      </c>
      <c r="KV214" s="342">
        <f t="shared" si="691"/>
        <v>0</v>
      </c>
      <c r="KW214" s="342">
        <f t="shared" si="691"/>
        <v>0</v>
      </c>
      <c r="KX214" s="342">
        <f t="shared" si="691"/>
        <v>0</v>
      </c>
      <c r="KY214" s="342">
        <f t="shared" si="691"/>
        <v>0</v>
      </c>
      <c r="KZ214" s="342">
        <f t="shared" si="691"/>
        <v>0</v>
      </c>
      <c r="LA214" s="342">
        <f t="shared" si="691"/>
        <v>0</v>
      </c>
      <c r="LB214" s="342">
        <f t="shared" si="691"/>
        <v>0</v>
      </c>
      <c r="LC214" s="342">
        <f t="shared" si="691"/>
        <v>0</v>
      </c>
      <c r="LD214" s="342">
        <f t="shared" si="691"/>
        <v>0</v>
      </c>
      <c r="LE214" s="342">
        <f t="shared" si="691"/>
        <v>0</v>
      </c>
      <c r="LF214" s="342">
        <f t="shared" si="691"/>
        <v>0</v>
      </c>
      <c r="LG214" s="342">
        <f t="shared" si="691"/>
        <v>0</v>
      </c>
      <c r="LH214" s="342">
        <f t="shared" si="691"/>
        <v>0</v>
      </c>
      <c r="LI214" s="342">
        <f t="shared" si="691"/>
        <v>0</v>
      </c>
      <c r="LJ214" s="342">
        <f t="shared" si="691"/>
        <v>0</v>
      </c>
      <c r="LK214" s="342">
        <f t="shared" si="691"/>
        <v>0</v>
      </c>
      <c r="LL214" s="342">
        <f t="shared" si="691"/>
        <v>0</v>
      </c>
      <c r="LM214" s="342">
        <f t="shared" si="691"/>
        <v>0</v>
      </c>
      <c r="LN214" s="342">
        <f t="shared" si="691"/>
        <v>0</v>
      </c>
      <c r="LO214" s="342">
        <f t="shared" si="691"/>
        <v>0</v>
      </c>
      <c r="LP214" s="342">
        <f t="shared" si="691"/>
        <v>0</v>
      </c>
    </row>
    <row r="215">
      <c r="A215" s="331" t="str">
        <f t="shared" si="575"/>
        <v>06-2028</v>
      </c>
      <c r="B215" s="346">
        <f t="shared" si="581"/>
        <v>181908.706</v>
      </c>
      <c r="C215" s="346"/>
      <c r="E215" s="342">
        <f t="shared" ref="E215:BP215" si="692">if(or(and($A215-E$186&gt;0,$A215-E$187&lt;=0,month($A215)=month(E$186)),and($A215-E$186&gt;=0,$A215-E$187&lt;=0,month(edate($A215,6))=month(E$186))),E$190,0)</f>
        <v>6085.4205</v>
      </c>
      <c r="F215" s="342">
        <f t="shared" si="692"/>
        <v>2604.5913</v>
      </c>
      <c r="G215" s="342">
        <f t="shared" si="692"/>
        <v>4740</v>
      </c>
      <c r="H215" s="342">
        <f t="shared" si="692"/>
        <v>0</v>
      </c>
      <c r="I215" s="342">
        <f t="shared" si="692"/>
        <v>0</v>
      </c>
      <c r="J215" s="342">
        <f t="shared" si="692"/>
        <v>5954.9875</v>
      </c>
      <c r="K215" s="342">
        <f t="shared" si="692"/>
        <v>0</v>
      </c>
      <c r="L215" s="342">
        <f t="shared" si="692"/>
        <v>0</v>
      </c>
      <c r="M215" s="342">
        <f t="shared" si="692"/>
        <v>0</v>
      </c>
      <c r="N215" s="342">
        <f t="shared" si="692"/>
        <v>7812.75495</v>
      </c>
      <c r="O215" s="342">
        <f t="shared" si="692"/>
        <v>5688.688635</v>
      </c>
      <c r="P215" s="342">
        <f t="shared" si="692"/>
        <v>5334.19156</v>
      </c>
      <c r="Q215" s="342">
        <f t="shared" si="692"/>
        <v>0</v>
      </c>
      <c r="R215" s="342">
        <f t="shared" si="692"/>
        <v>0</v>
      </c>
      <c r="S215" s="342">
        <f t="shared" si="692"/>
        <v>10661.63949</v>
      </c>
      <c r="T215" s="342">
        <f t="shared" si="692"/>
        <v>0</v>
      </c>
      <c r="U215" s="342">
        <f t="shared" si="692"/>
        <v>0</v>
      </c>
      <c r="V215" s="342">
        <f t="shared" si="692"/>
        <v>5520.8475</v>
      </c>
      <c r="W215" s="342">
        <f t="shared" si="692"/>
        <v>0</v>
      </c>
      <c r="X215" s="342">
        <f t="shared" si="692"/>
        <v>7309.84635</v>
      </c>
      <c r="Y215" s="342">
        <f t="shared" si="692"/>
        <v>11393.6924</v>
      </c>
      <c r="Z215" s="342">
        <f t="shared" si="692"/>
        <v>70.99625</v>
      </c>
      <c r="AA215" s="342">
        <f t="shared" si="692"/>
        <v>0</v>
      </c>
      <c r="AB215" s="342">
        <f t="shared" si="692"/>
        <v>8275.222958</v>
      </c>
      <c r="AC215" s="342">
        <f t="shared" si="692"/>
        <v>0</v>
      </c>
      <c r="AD215" s="342">
        <f t="shared" si="692"/>
        <v>0</v>
      </c>
      <c r="AE215" s="342">
        <f t="shared" si="692"/>
        <v>0</v>
      </c>
      <c r="AF215" s="342">
        <f t="shared" si="692"/>
        <v>6214.90265</v>
      </c>
      <c r="AG215" s="342">
        <f t="shared" si="692"/>
        <v>0</v>
      </c>
      <c r="AH215" s="342">
        <f t="shared" si="692"/>
        <v>228.5555</v>
      </c>
      <c r="AI215" s="342">
        <f t="shared" si="692"/>
        <v>0</v>
      </c>
      <c r="AJ215" s="342">
        <f t="shared" si="692"/>
        <v>3780</v>
      </c>
      <c r="AK215" s="342">
        <f t="shared" si="692"/>
        <v>15922.28576</v>
      </c>
      <c r="AL215" s="342">
        <f t="shared" si="692"/>
        <v>0</v>
      </c>
      <c r="AM215" s="342">
        <f t="shared" si="692"/>
        <v>0</v>
      </c>
      <c r="AN215" s="342">
        <f t="shared" si="692"/>
        <v>12211.43486</v>
      </c>
      <c r="AO215" s="342">
        <f t="shared" si="692"/>
        <v>8896.907813</v>
      </c>
      <c r="AP215" s="342">
        <f t="shared" si="692"/>
        <v>0</v>
      </c>
      <c r="AQ215" s="342">
        <f t="shared" si="692"/>
        <v>0</v>
      </c>
      <c r="AR215" s="342">
        <f t="shared" si="692"/>
        <v>7542.9351</v>
      </c>
      <c r="AS215" s="342">
        <f t="shared" si="692"/>
        <v>0</v>
      </c>
      <c r="AT215" s="342">
        <f t="shared" si="692"/>
        <v>0</v>
      </c>
      <c r="AU215" s="342">
        <f t="shared" si="692"/>
        <v>0</v>
      </c>
      <c r="AV215" s="342">
        <f t="shared" si="692"/>
        <v>7136.0471</v>
      </c>
      <c r="AW215" s="342">
        <f t="shared" si="692"/>
        <v>0</v>
      </c>
      <c r="AX215" s="342">
        <f t="shared" si="692"/>
        <v>9058.61</v>
      </c>
      <c r="AY215" s="342">
        <f t="shared" si="692"/>
        <v>0</v>
      </c>
      <c r="AZ215" s="342">
        <f t="shared" si="692"/>
        <v>6480</v>
      </c>
      <c r="BA215" s="342">
        <f t="shared" si="692"/>
        <v>5867.9712</v>
      </c>
      <c r="BB215" s="342">
        <f t="shared" si="692"/>
        <v>0</v>
      </c>
      <c r="BC215" s="342">
        <f t="shared" si="692"/>
        <v>4873.17825</v>
      </c>
      <c r="BD215" s="342">
        <f t="shared" si="692"/>
        <v>0</v>
      </c>
      <c r="BE215" s="342">
        <f t="shared" si="692"/>
        <v>4565.5155</v>
      </c>
      <c r="BF215" s="342">
        <f t="shared" si="692"/>
        <v>0</v>
      </c>
      <c r="BG215" s="342">
        <f t="shared" si="692"/>
        <v>900.3978</v>
      </c>
      <c r="BH215" s="342">
        <f t="shared" si="692"/>
        <v>0</v>
      </c>
      <c r="BI215" s="342">
        <f t="shared" si="692"/>
        <v>0</v>
      </c>
      <c r="BJ215" s="342">
        <f t="shared" si="692"/>
        <v>0</v>
      </c>
      <c r="BK215" s="342">
        <f t="shared" si="692"/>
        <v>0</v>
      </c>
      <c r="BL215" s="342">
        <f t="shared" si="692"/>
        <v>0</v>
      </c>
      <c r="BM215" s="342">
        <f t="shared" si="692"/>
        <v>1521.41625</v>
      </c>
      <c r="BN215" s="342">
        <f t="shared" si="692"/>
        <v>0</v>
      </c>
      <c r="BO215" s="342">
        <f t="shared" si="692"/>
        <v>5255.6688</v>
      </c>
      <c r="BP215" s="342">
        <f t="shared" si="692"/>
        <v>0</v>
      </c>
      <c r="BQ215" s="342"/>
      <c r="BR215" s="342">
        <f t="shared" ref="BR215:EC215" si="693">if(or(and($A215-BR$186&gt;0,$A215-BR$187&lt;=0,month($A215)=month(BR$186)),and($A215-BR$186&gt;=0,$A215-BR$187&lt;=0,month(edate($A215,6))=month(BR$186))),BR$190,0)</f>
        <v>0</v>
      </c>
      <c r="BS215" s="342">
        <f t="shared" si="693"/>
        <v>0</v>
      </c>
      <c r="BT215" s="342">
        <f t="shared" si="693"/>
        <v>0</v>
      </c>
      <c r="BU215" s="342">
        <f t="shared" si="693"/>
        <v>0</v>
      </c>
      <c r="BV215" s="342">
        <f t="shared" si="693"/>
        <v>0</v>
      </c>
      <c r="BW215" s="342">
        <f t="shared" si="693"/>
        <v>0</v>
      </c>
      <c r="BX215" s="342">
        <f t="shared" si="693"/>
        <v>0</v>
      </c>
      <c r="BY215" s="342">
        <f t="shared" si="693"/>
        <v>0</v>
      </c>
      <c r="BZ215" s="342">
        <f t="shared" si="693"/>
        <v>0</v>
      </c>
      <c r="CA215" s="342">
        <f t="shared" si="693"/>
        <v>0</v>
      </c>
      <c r="CB215" s="342">
        <f t="shared" si="693"/>
        <v>0</v>
      </c>
      <c r="CC215" s="342">
        <f t="shared" si="693"/>
        <v>0</v>
      </c>
      <c r="CD215" s="342">
        <f t="shared" si="693"/>
        <v>0</v>
      </c>
      <c r="CE215" s="342">
        <f t="shared" si="693"/>
        <v>0</v>
      </c>
      <c r="CF215" s="342">
        <f t="shared" si="693"/>
        <v>0</v>
      </c>
      <c r="CG215" s="342">
        <f t="shared" si="693"/>
        <v>0</v>
      </c>
      <c r="CH215" s="342">
        <f t="shared" si="693"/>
        <v>0</v>
      </c>
      <c r="CI215" s="342">
        <f t="shared" si="693"/>
        <v>0</v>
      </c>
      <c r="CJ215" s="342">
        <f t="shared" si="693"/>
        <v>0</v>
      </c>
      <c r="CK215" s="342">
        <f t="shared" si="693"/>
        <v>0</v>
      </c>
      <c r="CL215" s="342">
        <f t="shared" si="693"/>
        <v>0</v>
      </c>
      <c r="CM215" s="342">
        <f t="shared" si="693"/>
        <v>0</v>
      </c>
      <c r="CN215" s="342">
        <f t="shared" si="693"/>
        <v>0</v>
      </c>
      <c r="CO215" s="342">
        <f t="shared" si="693"/>
        <v>0</v>
      </c>
      <c r="CP215" s="342">
        <f t="shared" si="693"/>
        <v>0</v>
      </c>
      <c r="CQ215" s="342">
        <f t="shared" si="693"/>
        <v>0</v>
      </c>
      <c r="CR215" s="342">
        <f t="shared" si="693"/>
        <v>0</v>
      </c>
      <c r="CS215" s="342">
        <f t="shared" si="693"/>
        <v>0</v>
      </c>
      <c r="CT215" s="342">
        <f t="shared" si="693"/>
        <v>0</v>
      </c>
      <c r="CU215" s="342">
        <f t="shared" si="693"/>
        <v>0</v>
      </c>
      <c r="CV215" s="342">
        <f t="shared" si="693"/>
        <v>0</v>
      </c>
      <c r="CW215" s="342">
        <f t="shared" si="693"/>
        <v>0</v>
      </c>
      <c r="CX215" s="342">
        <f t="shared" si="693"/>
        <v>0</v>
      </c>
      <c r="CY215" s="342">
        <f t="shared" si="693"/>
        <v>0</v>
      </c>
      <c r="CZ215" s="342">
        <f t="shared" si="693"/>
        <v>0</v>
      </c>
      <c r="DA215" s="342">
        <f t="shared" si="693"/>
        <v>0</v>
      </c>
      <c r="DB215" s="342">
        <f t="shared" si="693"/>
        <v>0</v>
      </c>
      <c r="DC215" s="342">
        <f t="shared" si="693"/>
        <v>0</v>
      </c>
      <c r="DD215" s="342">
        <f t="shared" si="693"/>
        <v>0</v>
      </c>
      <c r="DE215" s="342">
        <f t="shared" si="693"/>
        <v>0</v>
      </c>
      <c r="DF215" s="342">
        <f t="shared" si="693"/>
        <v>0</v>
      </c>
      <c r="DG215" s="342">
        <f t="shared" si="693"/>
        <v>0</v>
      </c>
      <c r="DH215" s="342">
        <f t="shared" si="693"/>
        <v>0</v>
      </c>
      <c r="DI215" s="342">
        <f t="shared" si="693"/>
        <v>0</v>
      </c>
      <c r="DJ215" s="342">
        <f t="shared" si="693"/>
        <v>0</v>
      </c>
      <c r="DK215" s="342">
        <f t="shared" si="693"/>
        <v>0</v>
      </c>
      <c r="DL215" s="342">
        <f t="shared" si="693"/>
        <v>0</v>
      </c>
      <c r="DM215" s="342">
        <f t="shared" si="693"/>
        <v>0</v>
      </c>
      <c r="DN215" s="342">
        <f t="shared" si="693"/>
        <v>0</v>
      </c>
      <c r="DO215" s="342">
        <f t="shared" si="693"/>
        <v>0</v>
      </c>
      <c r="DP215" s="342">
        <f t="shared" si="693"/>
        <v>0</v>
      </c>
      <c r="DQ215" s="342">
        <f t="shared" si="693"/>
        <v>0</v>
      </c>
      <c r="DR215" s="342">
        <f t="shared" si="693"/>
        <v>0</v>
      </c>
      <c r="DS215" s="342">
        <f t="shared" si="693"/>
        <v>0</v>
      </c>
      <c r="DT215" s="342">
        <f t="shared" si="693"/>
        <v>0</v>
      </c>
      <c r="DU215" s="342">
        <f t="shared" si="693"/>
        <v>0</v>
      </c>
      <c r="DV215" s="342">
        <f t="shared" si="693"/>
        <v>0</v>
      </c>
      <c r="DW215" s="342">
        <f t="shared" si="693"/>
        <v>0</v>
      </c>
      <c r="DX215" s="342">
        <f t="shared" si="693"/>
        <v>0</v>
      </c>
      <c r="DY215" s="342">
        <f t="shared" si="693"/>
        <v>0</v>
      </c>
      <c r="DZ215" s="342">
        <f t="shared" si="693"/>
        <v>0</v>
      </c>
      <c r="EA215" s="342">
        <f t="shared" si="693"/>
        <v>0</v>
      </c>
      <c r="EB215" s="342">
        <f t="shared" si="693"/>
        <v>0</v>
      </c>
      <c r="EC215" s="342">
        <f t="shared" si="693"/>
        <v>0</v>
      </c>
      <c r="ED215" s="342"/>
      <c r="EE215" s="342">
        <f t="shared" ref="EE215:GP215" si="694">if(or(and($A215-EE$186&gt;0,$A215-EE$187&lt;=0,month($A215)=month(EE$186)),and($A215-EE$186&gt;=0,$A215-EE$187&lt;=0,month(edate($A215,6))=month(EE$186))),EE$190,0)</f>
        <v>0</v>
      </c>
      <c r="EF215" s="342">
        <f t="shared" si="694"/>
        <v>0</v>
      </c>
      <c r="EG215" s="342">
        <f t="shared" si="694"/>
        <v>0</v>
      </c>
      <c r="EH215" s="342">
        <f t="shared" si="694"/>
        <v>0</v>
      </c>
      <c r="EI215" s="342">
        <f t="shared" si="694"/>
        <v>0</v>
      </c>
      <c r="EJ215" s="342">
        <f t="shared" si="694"/>
        <v>0</v>
      </c>
      <c r="EK215" s="342">
        <f t="shared" si="694"/>
        <v>0</v>
      </c>
      <c r="EL215" s="342">
        <f t="shared" si="694"/>
        <v>0</v>
      </c>
      <c r="EM215" s="342">
        <f t="shared" si="694"/>
        <v>0</v>
      </c>
      <c r="EN215" s="342">
        <f t="shared" si="694"/>
        <v>0</v>
      </c>
      <c r="EO215" s="342">
        <f t="shared" si="694"/>
        <v>0</v>
      </c>
      <c r="EP215" s="342">
        <f t="shared" si="694"/>
        <v>0</v>
      </c>
      <c r="EQ215" s="342">
        <f t="shared" si="694"/>
        <v>0</v>
      </c>
      <c r="ER215" s="342">
        <f t="shared" si="694"/>
        <v>0</v>
      </c>
      <c r="ES215" s="342">
        <f t="shared" si="694"/>
        <v>0</v>
      </c>
      <c r="ET215" s="342">
        <f t="shared" si="694"/>
        <v>0</v>
      </c>
      <c r="EU215" s="342">
        <f t="shared" si="694"/>
        <v>0</v>
      </c>
      <c r="EV215" s="342">
        <f t="shared" si="694"/>
        <v>0</v>
      </c>
      <c r="EW215" s="342">
        <f t="shared" si="694"/>
        <v>0</v>
      </c>
      <c r="EX215" s="342">
        <f t="shared" si="694"/>
        <v>0</v>
      </c>
      <c r="EY215" s="342">
        <f t="shared" si="694"/>
        <v>0</v>
      </c>
      <c r="EZ215" s="342">
        <f t="shared" si="694"/>
        <v>0</v>
      </c>
      <c r="FA215" s="342">
        <f t="shared" si="694"/>
        <v>0</v>
      </c>
      <c r="FB215" s="342">
        <f t="shared" si="694"/>
        <v>0</v>
      </c>
      <c r="FC215" s="342">
        <f t="shared" si="694"/>
        <v>0</v>
      </c>
      <c r="FD215" s="342">
        <f t="shared" si="694"/>
        <v>0</v>
      </c>
      <c r="FE215" s="342">
        <f t="shared" si="694"/>
        <v>0</v>
      </c>
      <c r="FF215" s="342">
        <f t="shared" si="694"/>
        <v>0</v>
      </c>
      <c r="FG215" s="342">
        <f t="shared" si="694"/>
        <v>0</v>
      </c>
      <c r="FH215" s="342">
        <f t="shared" si="694"/>
        <v>0</v>
      </c>
      <c r="FI215" s="342">
        <f t="shared" si="694"/>
        <v>0</v>
      </c>
      <c r="FJ215" s="342">
        <f t="shared" si="694"/>
        <v>0</v>
      </c>
      <c r="FK215" s="342">
        <f t="shared" si="694"/>
        <v>0</v>
      </c>
      <c r="FL215" s="342">
        <f t="shared" si="694"/>
        <v>0</v>
      </c>
      <c r="FM215" s="342">
        <f t="shared" si="694"/>
        <v>0</v>
      </c>
      <c r="FN215" s="342">
        <f t="shared" si="694"/>
        <v>0</v>
      </c>
      <c r="FO215" s="342">
        <f t="shared" si="694"/>
        <v>0</v>
      </c>
      <c r="FP215" s="342">
        <f t="shared" si="694"/>
        <v>0</v>
      </c>
      <c r="FQ215" s="342">
        <f t="shared" si="694"/>
        <v>0</v>
      </c>
      <c r="FR215" s="342">
        <f t="shared" si="694"/>
        <v>0</v>
      </c>
      <c r="FS215" s="342">
        <f t="shared" si="694"/>
        <v>0</v>
      </c>
      <c r="FT215" s="342">
        <f t="shared" si="694"/>
        <v>0</v>
      </c>
      <c r="FU215" s="342">
        <f t="shared" si="694"/>
        <v>0</v>
      </c>
      <c r="FV215" s="342">
        <f t="shared" si="694"/>
        <v>0</v>
      </c>
      <c r="FW215" s="342">
        <f t="shared" si="694"/>
        <v>0</v>
      </c>
      <c r="FX215" s="342">
        <f t="shared" si="694"/>
        <v>0</v>
      </c>
      <c r="FY215" s="342">
        <f t="shared" si="694"/>
        <v>0</v>
      </c>
      <c r="FZ215" s="342">
        <f t="shared" si="694"/>
        <v>0</v>
      </c>
      <c r="GA215" s="342">
        <f t="shared" si="694"/>
        <v>0</v>
      </c>
      <c r="GB215" s="342">
        <f t="shared" si="694"/>
        <v>0</v>
      </c>
      <c r="GC215" s="342">
        <f t="shared" si="694"/>
        <v>0</v>
      </c>
      <c r="GD215" s="342">
        <f t="shared" si="694"/>
        <v>0</v>
      </c>
      <c r="GE215" s="342">
        <f t="shared" si="694"/>
        <v>0</v>
      </c>
      <c r="GF215" s="342">
        <f t="shared" si="694"/>
        <v>0</v>
      </c>
      <c r="GG215" s="342">
        <f t="shared" si="694"/>
        <v>0</v>
      </c>
      <c r="GH215" s="342">
        <f t="shared" si="694"/>
        <v>0</v>
      </c>
      <c r="GI215" s="342">
        <f t="shared" si="694"/>
        <v>0</v>
      </c>
      <c r="GJ215" s="342">
        <f t="shared" si="694"/>
        <v>0</v>
      </c>
      <c r="GK215" s="342">
        <f t="shared" si="694"/>
        <v>0</v>
      </c>
      <c r="GL215" s="342">
        <f t="shared" si="694"/>
        <v>0</v>
      </c>
      <c r="GM215" s="342">
        <f t="shared" si="694"/>
        <v>0</v>
      </c>
      <c r="GN215" s="342">
        <f t="shared" si="694"/>
        <v>0</v>
      </c>
      <c r="GO215" s="342">
        <f t="shared" si="694"/>
        <v>0</v>
      </c>
      <c r="GP215" s="342">
        <f t="shared" si="694"/>
        <v>0</v>
      </c>
      <c r="GQ215" s="342"/>
      <c r="GR215" s="342">
        <f t="shared" ref="GR215:JC215" si="695">if(or(and($A215-GR$186&gt;0,$A215-GR$187&lt;=0,month($A215)=month(GR$186)),and($A215-GR$186&gt;=0,$A215-GR$187&lt;=0,month(edate($A215,6))=month(GR$186))),GR$190,0)</f>
        <v>0</v>
      </c>
      <c r="GS215" s="342">
        <f t="shared" si="695"/>
        <v>0</v>
      </c>
      <c r="GT215" s="342">
        <f t="shared" si="695"/>
        <v>0</v>
      </c>
      <c r="GU215" s="342">
        <f t="shared" si="695"/>
        <v>0</v>
      </c>
      <c r="GV215" s="342">
        <f t="shared" si="695"/>
        <v>0</v>
      </c>
      <c r="GW215" s="342">
        <f t="shared" si="695"/>
        <v>0</v>
      </c>
      <c r="GX215" s="342">
        <f t="shared" si="695"/>
        <v>0</v>
      </c>
      <c r="GY215" s="342">
        <f t="shared" si="695"/>
        <v>0</v>
      </c>
      <c r="GZ215" s="342">
        <f t="shared" si="695"/>
        <v>0</v>
      </c>
      <c r="HA215" s="342">
        <f t="shared" si="695"/>
        <v>0</v>
      </c>
      <c r="HB215" s="342">
        <f t="shared" si="695"/>
        <v>0</v>
      </c>
      <c r="HC215" s="342">
        <f t="shared" si="695"/>
        <v>0</v>
      </c>
      <c r="HD215" s="342">
        <f t="shared" si="695"/>
        <v>0</v>
      </c>
      <c r="HE215" s="342">
        <f t="shared" si="695"/>
        <v>0</v>
      </c>
      <c r="HF215" s="342">
        <f t="shared" si="695"/>
        <v>0</v>
      </c>
      <c r="HG215" s="342">
        <f t="shared" si="695"/>
        <v>0</v>
      </c>
      <c r="HH215" s="342">
        <f t="shared" si="695"/>
        <v>0</v>
      </c>
      <c r="HI215" s="342">
        <f t="shared" si="695"/>
        <v>0</v>
      </c>
      <c r="HJ215" s="342">
        <f t="shared" si="695"/>
        <v>0</v>
      </c>
      <c r="HK215" s="342">
        <f t="shared" si="695"/>
        <v>0</v>
      </c>
      <c r="HL215" s="342">
        <f t="shared" si="695"/>
        <v>0</v>
      </c>
      <c r="HM215" s="342">
        <f t="shared" si="695"/>
        <v>0</v>
      </c>
      <c r="HN215" s="342">
        <f t="shared" si="695"/>
        <v>0</v>
      </c>
      <c r="HO215" s="342">
        <f t="shared" si="695"/>
        <v>0</v>
      </c>
      <c r="HP215" s="342">
        <f t="shared" si="695"/>
        <v>0</v>
      </c>
      <c r="HQ215" s="342">
        <f t="shared" si="695"/>
        <v>0</v>
      </c>
      <c r="HR215" s="342">
        <f t="shared" si="695"/>
        <v>0</v>
      </c>
      <c r="HS215" s="342">
        <f t="shared" si="695"/>
        <v>0</v>
      </c>
      <c r="HT215" s="342">
        <f t="shared" si="695"/>
        <v>0</v>
      </c>
      <c r="HU215" s="342">
        <f t="shared" si="695"/>
        <v>0</v>
      </c>
      <c r="HV215" s="342">
        <f t="shared" si="695"/>
        <v>0</v>
      </c>
      <c r="HW215" s="342">
        <f t="shared" si="695"/>
        <v>0</v>
      </c>
      <c r="HX215" s="342">
        <f t="shared" si="695"/>
        <v>0</v>
      </c>
      <c r="HY215" s="342">
        <f t="shared" si="695"/>
        <v>0</v>
      </c>
      <c r="HZ215" s="342">
        <f t="shared" si="695"/>
        <v>0</v>
      </c>
      <c r="IA215" s="342">
        <f t="shared" si="695"/>
        <v>0</v>
      </c>
      <c r="IB215" s="342">
        <f t="shared" si="695"/>
        <v>0</v>
      </c>
      <c r="IC215" s="342">
        <f t="shared" si="695"/>
        <v>0</v>
      </c>
      <c r="ID215" s="342">
        <f t="shared" si="695"/>
        <v>0</v>
      </c>
      <c r="IE215" s="342">
        <f t="shared" si="695"/>
        <v>0</v>
      </c>
      <c r="IF215" s="342">
        <f t="shared" si="695"/>
        <v>0</v>
      </c>
      <c r="IG215" s="342">
        <f t="shared" si="695"/>
        <v>0</v>
      </c>
      <c r="IH215" s="342">
        <f t="shared" si="695"/>
        <v>0</v>
      </c>
      <c r="II215" s="342">
        <f t="shared" si="695"/>
        <v>0</v>
      </c>
      <c r="IJ215" s="342">
        <f t="shared" si="695"/>
        <v>0</v>
      </c>
      <c r="IK215" s="342">
        <f t="shared" si="695"/>
        <v>0</v>
      </c>
      <c r="IL215" s="342">
        <f t="shared" si="695"/>
        <v>0</v>
      </c>
      <c r="IM215" s="342">
        <f t="shared" si="695"/>
        <v>0</v>
      </c>
      <c r="IN215" s="342">
        <f t="shared" si="695"/>
        <v>0</v>
      </c>
      <c r="IO215" s="342">
        <f t="shared" si="695"/>
        <v>0</v>
      </c>
      <c r="IP215" s="342">
        <f t="shared" si="695"/>
        <v>0</v>
      </c>
      <c r="IQ215" s="342">
        <f t="shared" si="695"/>
        <v>0</v>
      </c>
      <c r="IR215" s="342">
        <f t="shared" si="695"/>
        <v>0</v>
      </c>
      <c r="IS215" s="342">
        <f t="shared" si="695"/>
        <v>0</v>
      </c>
      <c r="IT215" s="342">
        <f t="shared" si="695"/>
        <v>0</v>
      </c>
      <c r="IU215" s="342">
        <f t="shared" si="695"/>
        <v>0</v>
      </c>
      <c r="IV215" s="342">
        <f t="shared" si="695"/>
        <v>0</v>
      </c>
      <c r="IW215" s="342">
        <f t="shared" si="695"/>
        <v>0</v>
      </c>
      <c r="IX215" s="342">
        <f t="shared" si="695"/>
        <v>0</v>
      </c>
      <c r="IY215" s="342">
        <f t="shared" si="695"/>
        <v>0</v>
      </c>
      <c r="IZ215" s="342">
        <f t="shared" si="695"/>
        <v>0</v>
      </c>
      <c r="JA215" s="342">
        <f t="shared" si="695"/>
        <v>0</v>
      </c>
      <c r="JB215" s="342">
        <f t="shared" si="695"/>
        <v>0</v>
      </c>
      <c r="JC215" s="342">
        <f t="shared" si="695"/>
        <v>0</v>
      </c>
      <c r="JD215" s="342"/>
      <c r="JE215" s="342">
        <f t="shared" ref="JE215:LP215" si="696">if(or(and($A215-JE$186&gt;0,$A215-JE$187&lt;=0,month($A215)=month(JE$186)),and($A215-JE$186&gt;=0,$A215-JE$187&lt;=0,month(edate($A215,6))=month(JE$186))),JE$190,0)</f>
        <v>0</v>
      </c>
      <c r="JF215" s="342">
        <f t="shared" si="696"/>
        <v>0</v>
      </c>
      <c r="JG215" s="342">
        <f t="shared" si="696"/>
        <v>0</v>
      </c>
      <c r="JH215" s="342">
        <f t="shared" si="696"/>
        <v>0</v>
      </c>
      <c r="JI215" s="342">
        <f t="shared" si="696"/>
        <v>0</v>
      </c>
      <c r="JJ215" s="342">
        <f t="shared" si="696"/>
        <v>0</v>
      </c>
      <c r="JK215" s="342">
        <f t="shared" si="696"/>
        <v>0</v>
      </c>
      <c r="JL215" s="342">
        <f t="shared" si="696"/>
        <v>0</v>
      </c>
      <c r="JM215" s="342">
        <f t="shared" si="696"/>
        <v>0</v>
      </c>
      <c r="JN215" s="342">
        <f t="shared" si="696"/>
        <v>0</v>
      </c>
      <c r="JO215" s="342">
        <f t="shared" si="696"/>
        <v>0</v>
      </c>
      <c r="JP215" s="342">
        <f t="shared" si="696"/>
        <v>0</v>
      </c>
      <c r="JQ215" s="342">
        <f t="shared" si="696"/>
        <v>0</v>
      </c>
      <c r="JR215" s="342">
        <f t="shared" si="696"/>
        <v>0</v>
      </c>
      <c r="JS215" s="342">
        <f t="shared" si="696"/>
        <v>0</v>
      </c>
      <c r="JT215" s="342">
        <f t="shared" si="696"/>
        <v>0</v>
      </c>
      <c r="JU215" s="342">
        <f t="shared" si="696"/>
        <v>0</v>
      </c>
      <c r="JV215" s="342">
        <f t="shared" si="696"/>
        <v>0</v>
      </c>
      <c r="JW215" s="342">
        <f t="shared" si="696"/>
        <v>0</v>
      </c>
      <c r="JX215" s="342">
        <f t="shared" si="696"/>
        <v>0</v>
      </c>
      <c r="JY215" s="342">
        <f t="shared" si="696"/>
        <v>0</v>
      </c>
      <c r="JZ215" s="342">
        <f t="shared" si="696"/>
        <v>0</v>
      </c>
      <c r="KA215" s="342">
        <f t="shared" si="696"/>
        <v>0</v>
      </c>
      <c r="KB215" s="342">
        <f t="shared" si="696"/>
        <v>0</v>
      </c>
      <c r="KC215" s="342">
        <f t="shared" si="696"/>
        <v>0</v>
      </c>
      <c r="KD215" s="342">
        <f t="shared" si="696"/>
        <v>0</v>
      </c>
      <c r="KE215" s="342">
        <f t="shared" si="696"/>
        <v>0</v>
      </c>
      <c r="KF215" s="342">
        <f t="shared" si="696"/>
        <v>0</v>
      </c>
      <c r="KG215" s="342">
        <f t="shared" si="696"/>
        <v>0</v>
      </c>
      <c r="KH215" s="342">
        <f t="shared" si="696"/>
        <v>0</v>
      </c>
      <c r="KI215" s="342">
        <f t="shared" si="696"/>
        <v>0</v>
      </c>
      <c r="KJ215" s="342">
        <f t="shared" si="696"/>
        <v>0</v>
      </c>
      <c r="KK215" s="342">
        <f t="shared" si="696"/>
        <v>0</v>
      </c>
      <c r="KL215" s="342">
        <f t="shared" si="696"/>
        <v>0</v>
      </c>
      <c r="KM215" s="342">
        <f t="shared" si="696"/>
        <v>0</v>
      </c>
      <c r="KN215" s="342">
        <f t="shared" si="696"/>
        <v>0</v>
      </c>
      <c r="KO215" s="342">
        <f t="shared" si="696"/>
        <v>0</v>
      </c>
      <c r="KP215" s="342">
        <f t="shared" si="696"/>
        <v>0</v>
      </c>
      <c r="KQ215" s="342">
        <f t="shared" si="696"/>
        <v>0</v>
      </c>
      <c r="KR215" s="342">
        <f t="shared" si="696"/>
        <v>0</v>
      </c>
      <c r="KS215" s="342">
        <f t="shared" si="696"/>
        <v>0</v>
      </c>
      <c r="KT215" s="342">
        <f t="shared" si="696"/>
        <v>0</v>
      </c>
      <c r="KU215" s="342">
        <f t="shared" si="696"/>
        <v>0</v>
      </c>
      <c r="KV215" s="342">
        <f t="shared" si="696"/>
        <v>0</v>
      </c>
      <c r="KW215" s="342">
        <f t="shared" si="696"/>
        <v>0</v>
      </c>
      <c r="KX215" s="342">
        <f t="shared" si="696"/>
        <v>0</v>
      </c>
      <c r="KY215" s="342">
        <f t="shared" si="696"/>
        <v>0</v>
      </c>
      <c r="KZ215" s="342">
        <f t="shared" si="696"/>
        <v>0</v>
      </c>
      <c r="LA215" s="342">
        <f t="shared" si="696"/>
        <v>0</v>
      </c>
      <c r="LB215" s="342">
        <f t="shared" si="696"/>
        <v>0</v>
      </c>
      <c r="LC215" s="342">
        <f t="shared" si="696"/>
        <v>0</v>
      </c>
      <c r="LD215" s="342">
        <f t="shared" si="696"/>
        <v>0</v>
      </c>
      <c r="LE215" s="342">
        <f t="shared" si="696"/>
        <v>0</v>
      </c>
      <c r="LF215" s="342">
        <f t="shared" si="696"/>
        <v>0</v>
      </c>
      <c r="LG215" s="342">
        <f t="shared" si="696"/>
        <v>0</v>
      </c>
      <c r="LH215" s="342">
        <f t="shared" si="696"/>
        <v>0</v>
      </c>
      <c r="LI215" s="342">
        <f t="shared" si="696"/>
        <v>0</v>
      </c>
      <c r="LJ215" s="342">
        <f t="shared" si="696"/>
        <v>0</v>
      </c>
      <c r="LK215" s="342">
        <f t="shared" si="696"/>
        <v>0</v>
      </c>
      <c r="LL215" s="342">
        <f t="shared" si="696"/>
        <v>0</v>
      </c>
      <c r="LM215" s="342">
        <f t="shared" si="696"/>
        <v>0</v>
      </c>
      <c r="LN215" s="342">
        <f t="shared" si="696"/>
        <v>0</v>
      </c>
      <c r="LO215" s="342">
        <f t="shared" si="696"/>
        <v>0</v>
      </c>
      <c r="LP215" s="342">
        <f t="shared" si="696"/>
        <v>0</v>
      </c>
    </row>
    <row r="216">
      <c r="A216" s="331" t="str">
        <f t="shared" si="575"/>
        <v>09-2028</v>
      </c>
      <c r="B216" s="346">
        <f t="shared" si="581"/>
        <v>237841.6939</v>
      </c>
      <c r="C216" s="346"/>
      <c r="E216" s="342">
        <f t="shared" ref="E216:BP216" si="697">if(or(and($A216-E$186&gt;0,$A216-E$187&lt;=0,month($A216)=month(E$186)),and($A216-E$186&gt;=0,$A216-E$187&lt;=0,month(edate($A216,6))=month(E$186))),E$190,0)</f>
        <v>0</v>
      </c>
      <c r="F216" s="342">
        <f t="shared" si="697"/>
        <v>0</v>
      </c>
      <c r="G216" s="342">
        <f t="shared" si="697"/>
        <v>0</v>
      </c>
      <c r="H216" s="342">
        <f t="shared" si="697"/>
        <v>5603.13611</v>
      </c>
      <c r="I216" s="342">
        <f t="shared" si="697"/>
        <v>5350</v>
      </c>
      <c r="J216" s="342">
        <f t="shared" si="697"/>
        <v>0</v>
      </c>
      <c r="K216" s="342">
        <f t="shared" si="697"/>
        <v>6549.35727</v>
      </c>
      <c r="L216" s="342">
        <f t="shared" si="697"/>
        <v>3925.4562</v>
      </c>
      <c r="M216" s="342">
        <f t="shared" si="697"/>
        <v>5593.35392</v>
      </c>
      <c r="N216" s="342">
        <f t="shared" si="697"/>
        <v>0</v>
      </c>
      <c r="O216" s="342">
        <f t="shared" si="697"/>
        <v>0</v>
      </c>
      <c r="P216" s="342">
        <f t="shared" si="697"/>
        <v>0</v>
      </c>
      <c r="Q216" s="342">
        <f t="shared" si="697"/>
        <v>5838.7836</v>
      </c>
      <c r="R216" s="342">
        <f t="shared" si="697"/>
        <v>9911.380355</v>
      </c>
      <c r="S216" s="342">
        <f t="shared" si="697"/>
        <v>0</v>
      </c>
      <c r="T216" s="342">
        <f t="shared" si="697"/>
        <v>11963.3767</v>
      </c>
      <c r="U216" s="342">
        <f t="shared" si="697"/>
        <v>9633.12861</v>
      </c>
      <c r="V216" s="342">
        <f t="shared" si="697"/>
        <v>0</v>
      </c>
      <c r="W216" s="342">
        <f t="shared" si="697"/>
        <v>8655.033888</v>
      </c>
      <c r="X216" s="342">
        <f t="shared" si="697"/>
        <v>0</v>
      </c>
      <c r="Y216" s="342">
        <f t="shared" si="697"/>
        <v>0</v>
      </c>
      <c r="Z216" s="342">
        <f t="shared" si="697"/>
        <v>0</v>
      </c>
      <c r="AA216" s="342">
        <f t="shared" si="697"/>
        <v>9628.80765</v>
      </c>
      <c r="AB216" s="342">
        <f t="shared" si="697"/>
        <v>0</v>
      </c>
      <c r="AC216" s="342">
        <f t="shared" si="697"/>
        <v>6205.936838</v>
      </c>
      <c r="AD216" s="342">
        <f t="shared" si="697"/>
        <v>8318.29995</v>
      </c>
      <c r="AE216" s="342">
        <f t="shared" si="697"/>
        <v>6439.535258</v>
      </c>
      <c r="AF216" s="342">
        <f t="shared" si="697"/>
        <v>0</v>
      </c>
      <c r="AG216" s="342">
        <f t="shared" si="697"/>
        <v>7258.6275</v>
      </c>
      <c r="AH216" s="342">
        <f t="shared" si="697"/>
        <v>0</v>
      </c>
      <c r="AI216" s="342">
        <f t="shared" si="697"/>
        <v>10641.14589</v>
      </c>
      <c r="AJ216" s="342">
        <f t="shared" si="697"/>
        <v>0</v>
      </c>
      <c r="AK216" s="342">
        <f t="shared" si="697"/>
        <v>0</v>
      </c>
      <c r="AL216" s="342">
        <f t="shared" si="697"/>
        <v>275</v>
      </c>
      <c r="AM216" s="342">
        <f t="shared" si="697"/>
        <v>4982.50623</v>
      </c>
      <c r="AN216" s="342">
        <f t="shared" si="697"/>
        <v>0</v>
      </c>
      <c r="AO216" s="342">
        <f t="shared" si="697"/>
        <v>0</v>
      </c>
      <c r="AP216" s="342">
        <f t="shared" si="697"/>
        <v>9271.35</v>
      </c>
      <c r="AQ216" s="342">
        <f t="shared" si="697"/>
        <v>8358.125</v>
      </c>
      <c r="AR216" s="342">
        <f t="shared" si="697"/>
        <v>0</v>
      </c>
      <c r="AS216" s="342">
        <f t="shared" si="697"/>
        <v>8601.039</v>
      </c>
      <c r="AT216" s="342">
        <f t="shared" si="697"/>
        <v>16276.43473</v>
      </c>
      <c r="AU216" s="342">
        <f t="shared" si="697"/>
        <v>7462.28015</v>
      </c>
      <c r="AV216" s="342">
        <f t="shared" si="697"/>
        <v>0</v>
      </c>
      <c r="AW216" s="342">
        <f t="shared" si="697"/>
        <v>4800</v>
      </c>
      <c r="AX216" s="342">
        <f t="shared" si="697"/>
        <v>0</v>
      </c>
      <c r="AY216" s="342">
        <f t="shared" si="697"/>
        <v>12558.09375</v>
      </c>
      <c r="AZ216" s="342">
        <f t="shared" si="697"/>
        <v>0</v>
      </c>
      <c r="BA216" s="342">
        <f t="shared" si="697"/>
        <v>0</v>
      </c>
      <c r="BB216" s="342">
        <f t="shared" si="697"/>
        <v>9703.8664</v>
      </c>
      <c r="BC216" s="342">
        <f t="shared" si="697"/>
        <v>0</v>
      </c>
      <c r="BD216" s="342">
        <f t="shared" si="697"/>
        <v>13378.4</v>
      </c>
      <c r="BE216" s="342">
        <f t="shared" si="697"/>
        <v>0</v>
      </c>
      <c r="BF216" s="342">
        <f t="shared" si="697"/>
        <v>1557.6541</v>
      </c>
      <c r="BG216" s="342">
        <f t="shared" si="697"/>
        <v>0</v>
      </c>
      <c r="BH216" s="342">
        <f t="shared" si="697"/>
        <v>5158.157425</v>
      </c>
      <c r="BI216" s="342">
        <f t="shared" si="697"/>
        <v>2306.25</v>
      </c>
      <c r="BJ216" s="342">
        <f t="shared" si="697"/>
        <v>7162.4875</v>
      </c>
      <c r="BK216" s="342">
        <f t="shared" si="697"/>
        <v>1312.5</v>
      </c>
      <c r="BL216" s="342">
        <f t="shared" si="697"/>
        <v>1793.1</v>
      </c>
      <c r="BM216" s="342">
        <f t="shared" si="697"/>
        <v>0</v>
      </c>
      <c r="BN216" s="342">
        <f t="shared" si="697"/>
        <v>740.464875</v>
      </c>
      <c r="BO216" s="342">
        <f t="shared" si="697"/>
        <v>0</v>
      </c>
      <c r="BP216" s="342">
        <f t="shared" si="697"/>
        <v>628.625</v>
      </c>
      <c r="BQ216" s="342"/>
      <c r="BR216" s="342">
        <f t="shared" ref="BR216:EC216" si="698">if(or(and($A216-BR$186&gt;0,$A216-BR$187&lt;=0,month($A216)=month(BR$186)),and($A216-BR$186&gt;=0,$A216-BR$187&lt;=0,month(edate($A216,6))=month(BR$186))),BR$190,0)</f>
        <v>0</v>
      </c>
      <c r="BS216" s="342">
        <f t="shared" si="698"/>
        <v>0</v>
      </c>
      <c r="BT216" s="342">
        <f t="shared" si="698"/>
        <v>0</v>
      </c>
      <c r="BU216" s="342">
        <f t="shared" si="698"/>
        <v>0</v>
      </c>
      <c r="BV216" s="342">
        <f t="shared" si="698"/>
        <v>0</v>
      </c>
      <c r="BW216" s="342">
        <f t="shared" si="698"/>
        <v>0</v>
      </c>
      <c r="BX216" s="342">
        <f t="shared" si="698"/>
        <v>0</v>
      </c>
      <c r="BY216" s="342">
        <f t="shared" si="698"/>
        <v>0</v>
      </c>
      <c r="BZ216" s="342">
        <f t="shared" si="698"/>
        <v>0</v>
      </c>
      <c r="CA216" s="342">
        <f t="shared" si="698"/>
        <v>0</v>
      </c>
      <c r="CB216" s="342">
        <f t="shared" si="698"/>
        <v>0</v>
      </c>
      <c r="CC216" s="342">
        <f t="shared" si="698"/>
        <v>0</v>
      </c>
      <c r="CD216" s="342">
        <f t="shared" si="698"/>
        <v>0</v>
      </c>
      <c r="CE216" s="342">
        <f t="shared" si="698"/>
        <v>0</v>
      </c>
      <c r="CF216" s="342">
        <f t="shared" si="698"/>
        <v>0</v>
      </c>
      <c r="CG216" s="342">
        <f t="shared" si="698"/>
        <v>0</v>
      </c>
      <c r="CH216" s="342">
        <f t="shared" si="698"/>
        <v>0</v>
      </c>
      <c r="CI216" s="342">
        <f t="shared" si="698"/>
        <v>0</v>
      </c>
      <c r="CJ216" s="342">
        <f t="shared" si="698"/>
        <v>0</v>
      </c>
      <c r="CK216" s="342">
        <f t="shared" si="698"/>
        <v>0</v>
      </c>
      <c r="CL216" s="342">
        <f t="shared" si="698"/>
        <v>0</v>
      </c>
      <c r="CM216" s="342">
        <f t="shared" si="698"/>
        <v>0</v>
      </c>
      <c r="CN216" s="342">
        <f t="shared" si="698"/>
        <v>0</v>
      </c>
      <c r="CO216" s="342">
        <f t="shared" si="698"/>
        <v>0</v>
      </c>
      <c r="CP216" s="342">
        <f t="shared" si="698"/>
        <v>0</v>
      </c>
      <c r="CQ216" s="342">
        <f t="shared" si="698"/>
        <v>0</v>
      </c>
      <c r="CR216" s="342">
        <f t="shared" si="698"/>
        <v>0</v>
      </c>
      <c r="CS216" s="342">
        <f t="shared" si="698"/>
        <v>0</v>
      </c>
      <c r="CT216" s="342">
        <f t="shared" si="698"/>
        <v>0</v>
      </c>
      <c r="CU216" s="342">
        <f t="shared" si="698"/>
        <v>0</v>
      </c>
      <c r="CV216" s="342">
        <f t="shared" si="698"/>
        <v>0</v>
      </c>
      <c r="CW216" s="342">
        <f t="shared" si="698"/>
        <v>0</v>
      </c>
      <c r="CX216" s="342">
        <f t="shared" si="698"/>
        <v>0</v>
      </c>
      <c r="CY216" s="342">
        <f t="shared" si="698"/>
        <v>0</v>
      </c>
      <c r="CZ216" s="342">
        <f t="shared" si="698"/>
        <v>0</v>
      </c>
      <c r="DA216" s="342">
        <f t="shared" si="698"/>
        <v>0</v>
      </c>
      <c r="DB216" s="342">
        <f t="shared" si="698"/>
        <v>0</v>
      </c>
      <c r="DC216" s="342">
        <f t="shared" si="698"/>
        <v>0</v>
      </c>
      <c r="DD216" s="342">
        <f t="shared" si="698"/>
        <v>0</v>
      </c>
      <c r="DE216" s="342">
        <f t="shared" si="698"/>
        <v>0</v>
      </c>
      <c r="DF216" s="342">
        <f t="shared" si="698"/>
        <v>0</v>
      </c>
      <c r="DG216" s="342">
        <f t="shared" si="698"/>
        <v>0</v>
      </c>
      <c r="DH216" s="342">
        <f t="shared" si="698"/>
        <v>0</v>
      </c>
      <c r="DI216" s="342">
        <f t="shared" si="698"/>
        <v>0</v>
      </c>
      <c r="DJ216" s="342">
        <f t="shared" si="698"/>
        <v>0</v>
      </c>
      <c r="DK216" s="342">
        <f t="shared" si="698"/>
        <v>0</v>
      </c>
      <c r="DL216" s="342">
        <f t="shared" si="698"/>
        <v>0</v>
      </c>
      <c r="DM216" s="342">
        <f t="shared" si="698"/>
        <v>0</v>
      </c>
      <c r="DN216" s="342">
        <f t="shared" si="698"/>
        <v>0</v>
      </c>
      <c r="DO216" s="342">
        <f t="shared" si="698"/>
        <v>0</v>
      </c>
      <c r="DP216" s="342">
        <f t="shared" si="698"/>
        <v>0</v>
      </c>
      <c r="DQ216" s="342">
        <f t="shared" si="698"/>
        <v>0</v>
      </c>
      <c r="DR216" s="342">
        <f t="shared" si="698"/>
        <v>0</v>
      </c>
      <c r="DS216" s="342">
        <f t="shared" si="698"/>
        <v>0</v>
      </c>
      <c r="DT216" s="342">
        <f t="shared" si="698"/>
        <v>0</v>
      </c>
      <c r="DU216" s="342">
        <f t="shared" si="698"/>
        <v>0</v>
      </c>
      <c r="DV216" s="342">
        <f t="shared" si="698"/>
        <v>0</v>
      </c>
      <c r="DW216" s="342">
        <f t="shared" si="698"/>
        <v>0</v>
      </c>
      <c r="DX216" s="342">
        <f t="shared" si="698"/>
        <v>0</v>
      </c>
      <c r="DY216" s="342">
        <f t="shared" si="698"/>
        <v>0</v>
      </c>
      <c r="DZ216" s="342">
        <f t="shared" si="698"/>
        <v>0</v>
      </c>
      <c r="EA216" s="342">
        <f t="shared" si="698"/>
        <v>0</v>
      </c>
      <c r="EB216" s="342">
        <f t="shared" si="698"/>
        <v>0</v>
      </c>
      <c r="EC216" s="342">
        <f t="shared" si="698"/>
        <v>0</v>
      </c>
      <c r="ED216" s="342"/>
      <c r="EE216" s="342">
        <f t="shared" ref="EE216:GP216" si="699">if(or(and($A216-EE$186&gt;0,$A216-EE$187&lt;=0,month($A216)=month(EE$186)),and($A216-EE$186&gt;=0,$A216-EE$187&lt;=0,month(edate($A216,6))=month(EE$186))),EE$190,0)</f>
        <v>0</v>
      </c>
      <c r="EF216" s="342">
        <f t="shared" si="699"/>
        <v>0</v>
      </c>
      <c r="EG216" s="342">
        <f t="shared" si="699"/>
        <v>0</v>
      </c>
      <c r="EH216" s="342">
        <f t="shared" si="699"/>
        <v>0</v>
      </c>
      <c r="EI216" s="342">
        <f t="shared" si="699"/>
        <v>0</v>
      </c>
      <c r="EJ216" s="342">
        <f t="shared" si="699"/>
        <v>0</v>
      </c>
      <c r="EK216" s="342">
        <f t="shared" si="699"/>
        <v>0</v>
      </c>
      <c r="EL216" s="342">
        <f t="shared" si="699"/>
        <v>0</v>
      </c>
      <c r="EM216" s="342">
        <f t="shared" si="699"/>
        <v>0</v>
      </c>
      <c r="EN216" s="342">
        <f t="shared" si="699"/>
        <v>0</v>
      </c>
      <c r="EO216" s="342">
        <f t="shared" si="699"/>
        <v>0</v>
      </c>
      <c r="EP216" s="342">
        <f t="shared" si="699"/>
        <v>0</v>
      </c>
      <c r="EQ216" s="342">
        <f t="shared" si="699"/>
        <v>0</v>
      </c>
      <c r="ER216" s="342">
        <f t="shared" si="699"/>
        <v>0</v>
      </c>
      <c r="ES216" s="342">
        <f t="shared" si="699"/>
        <v>0</v>
      </c>
      <c r="ET216" s="342">
        <f t="shared" si="699"/>
        <v>0</v>
      </c>
      <c r="EU216" s="342">
        <f t="shared" si="699"/>
        <v>0</v>
      </c>
      <c r="EV216" s="342">
        <f t="shared" si="699"/>
        <v>0</v>
      </c>
      <c r="EW216" s="342">
        <f t="shared" si="699"/>
        <v>0</v>
      </c>
      <c r="EX216" s="342">
        <f t="shared" si="699"/>
        <v>0</v>
      </c>
      <c r="EY216" s="342">
        <f t="shared" si="699"/>
        <v>0</v>
      </c>
      <c r="EZ216" s="342">
        <f t="shared" si="699"/>
        <v>0</v>
      </c>
      <c r="FA216" s="342">
        <f t="shared" si="699"/>
        <v>0</v>
      </c>
      <c r="FB216" s="342">
        <f t="shared" si="699"/>
        <v>0</v>
      </c>
      <c r="FC216" s="342">
        <f t="shared" si="699"/>
        <v>0</v>
      </c>
      <c r="FD216" s="342">
        <f t="shared" si="699"/>
        <v>0</v>
      </c>
      <c r="FE216" s="342">
        <f t="shared" si="699"/>
        <v>0</v>
      </c>
      <c r="FF216" s="342">
        <f t="shared" si="699"/>
        <v>0</v>
      </c>
      <c r="FG216" s="342">
        <f t="shared" si="699"/>
        <v>0</v>
      </c>
      <c r="FH216" s="342">
        <f t="shared" si="699"/>
        <v>0</v>
      </c>
      <c r="FI216" s="342">
        <f t="shared" si="699"/>
        <v>0</v>
      </c>
      <c r="FJ216" s="342">
        <f t="shared" si="699"/>
        <v>0</v>
      </c>
      <c r="FK216" s="342">
        <f t="shared" si="699"/>
        <v>0</v>
      </c>
      <c r="FL216" s="342">
        <f t="shared" si="699"/>
        <v>0</v>
      </c>
      <c r="FM216" s="342">
        <f t="shared" si="699"/>
        <v>0</v>
      </c>
      <c r="FN216" s="342">
        <f t="shared" si="699"/>
        <v>0</v>
      </c>
      <c r="FO216" s="342">
        <f t="shared" si="699"/>
        <v>0</v>
      </c>
      <c r="FP216" s="342">
        <f t="shared" si="699"/>
        <v>0</v>
      </c>
      <c r="FQ216" s="342">
        <f t="shared" si="699"/>
        <v>0</v>
      </c>
      <c r="FR216" s="342">
        <f t="shared" si="699"/>
        <v>0</v>
      </c>
      <c r="FS216" s="342">
        <f t="shared" si="699"/>
        <v>0</v>
      </c>
      <c r="FT216" s="342">
        <f t="shared" si="699"/>
        <v>0</v>
      </c>
      <c r="FU216" s="342">
        <f t="shared" si="699"/>
        <v>0</v>
      </c>
      <c r="FV216" s="342">
        <f t="shared" si="699"/>
        <v>0</v>
      </c>
      <c r="FW216" s="342">
        <f t="shared" si="699"/>
        <v>0</v>
      </c>
      <c r="FX216" s="342">
        <f t="shared" si="699"/>
        <v>0</v>
      </c>
      <c r="FY216" s="342">
        <f t="shared" si="699"/>
        <v>0</v>
      </c>
      <c r="FZ216" s="342">
        <f t="shared" si="699"/>
        <v>0</v>
      </c>
      <c r="GA216" s="342">
        <f t="shared" si="699"/>
        <v>0</v>
      </c>
      <c r="GB216" s="342">
        <f t="shared" si="699"/>
        <v>0</v>
      </c>
      <c r="GC216" s="342">
        <f t="shared" si="699"/>
        <v>0</v>
      </c>
      <c r="GD216" s="342">
        <f t="shared" si="699"/>
        <v>0</v>
      </c>
      <c r="GE216" s="342">
        <f t="shared" si="699"/>
        <v>0</v>
      </c>
      <c r="GF216" s="342">
        <f t="shared" si="699"/>
        <v>0</v>
      </c>
      <c r="GG216" s="342">
        <f t="shared" si="699"/>
        <v>0</v>
      </c>
      <c r="GH216" s="342">
        <f t="shared" si="699"/>
        <v>0</v>
      </c>
      <c r="GI216" s="342">
        <f t="shared" si="699"/>
        <v>0</v>
      </c>
      <c r="GJ216" s="342">
        <f t="shared" si="699"/>
        <v>0</v>
      </c>
      <c r="GK216" s="342">
        <f t="shared" si="699"/>
        <v>0</v>
      </c>
      <c r="GL216" s="342">
        <f t="shared" si="699"/>
        <v>0</v>
      </c>
      <c r="GM216" s="342">
        <f t="shared" si="699"/>
        <v>0</v>
      </c>
      <c r="GN216" s="342">
        <f t="shared" si="699"/>
        <v>0</v>
      </c>
      <c r="GO216" s="342">
        <f t="shared" si="699"/>
        <v>0</v>
      </c>
      <c r="GP216" s="342">
        <f t="shared" si="699"/>
        <v>0</v>
      </c>
      <c r="GQ216" s="342"/>
      <c r="GR216" s="342">
        <f t="shared" ref="GR216:JC216" si="700">if(or(and($A216-GR$186&gt;0,$A216-GR$187&lt;=0,month($A216)=month(GR$186)),and($A216-GR$186&gt;=0,$A216-GR$187&lt;=0,month(edate($A216,6))=month(GR$186))),GR$190,0)</f>
        <v>0</v>
      </c>
      <c r="GS216" s="342">
        <f t="shared" si="700"/>
        <v>0</v>
      </c>
      <c r="GT216" s="342">
        <f t="shared" si="700"/>
        <v>0</v>
      </c>
      <c r="GU216" s="342">
        <f t="shared" si="700"/>
        <v>0</v>
      </c>
      <c r="GV216" s="342">
        <f t="shared" si="700"/>
        <v>0</v>
      </c>
      <c r="GW216" s="342">
        <f t="shared" si="700"/>
        <v>0</v>
      </c>
      <c r="GX216" s="342">
        <f t="shared" si="700"/>
        <v>0</v>
      </c>
      <c r="GY216" s="342">
        <f t="shared" si="700"/>
        <v>0</v>
      </c>
      <c r="GZ216" s="342">
        <f t="shared" si="700"/>
        <v>0</v>
      </c>
      <c r="HA216" s="342">
        <f t="shared" si="700"/>
        <v>0</v>
      </c>
      <c r="HB216" s="342">
        <f t="shared" si="700"/>
        <v>0</v>
      </c>
      <c r="HC216" s="342">
        <f t="shared" si="700"/>
        <v>0</v>
      </c>
      <c r="HD216" s="342">
        <f t="shared" si="700"/>
        <v>0</v>
      </c>
      <c r="HE216" s="342">
        <f t="shared" si="700"/>
        <v>0</v>
      </c>
      <c r="HF216" s="342">
        <f t="shared" si="700"/>
        <v>0</v>
      </c>
      <c r="HG216" s="342">
        <f t="shared" si="700"/>
        <v>0</v>
      </c>
      <c r="HH216" s="342">
        <f t="shared" si="700"/>
        <v>0</v>
      </c>
      <c r="HI216" s="342">
        <f t="shared" si="700"/>
        <v>0</v>
      </c>
      <c r="HJ216" s="342">
        <f t="shared" si="700"/>
        <v>0</v>
      </c>
      <c r="HK216" s="342">
        <f t="shared" si="700"/>
        <v>0</v>
      </c>
      <c r="HL216" s="342">
        <f t="shared" si="700"/>
        <v>0</v>
      </c>
      <c r="HM216" s="342">
        <f t="shared" si="700"/>
        <v>0</v>
      </c>
      <c r="HN216" s="342">
        <f t="shared" si="700"/>
        <v>0</v>
      </c>
      <c r="HO216" s="342">
        <f t="shared" si="700"/>
        <v>0</v>
      </c>
      <c r="HP216" s="342">
        <f t="shared" si="700"/>
        <v>0</v>
      </c>
      <c r="HQ216" s="342">
        <f t="shared" si="700"/>
        <v>0</v>
      </c>
      <c r="HR216" s="342">
        <f t="shared" si="700"/>
        <v>0</v>
      </c>
      <c r="HS216" s="342">
        <f t="shared" si="700"/>
        <v>0</v>
      </c>
      <c r="HT216" s="342">
        <f t="shared" si="700"/>
        <v>0</v>
      </c>
      <c r="HU216" s="342">
        <f t="shared" si="700"/>
        <v>0</v>
      </c>
      <c r="HV216" s="342">
        <f t="shared" si="700"/>
        <v>0</v>
      </c>
      <c r="HW216" s="342">
        <f t="shared" si="700"/>
        <v>0</v>
      </c>
      <c r="HX216" s="342">
        <f t="shared" si="700"/>
        <v>0</v>
      </c>
      <c r="HY216" s="342">
        <f t="shared" si="700"/>
        <v>0</v>
      </c>
      <c r="HZ216" s="342">
        <f t="shared" si="700"/>
        <v>0</v>
      </c>
      <c r="IA216" s="342">
        <f t="shared" si="700"/>
        <v>0</v>
      </c>
      <c r="IB216" s="342">
        <f t="shared" si="700"/>
        <v>0</v>
      </c>
      <c r="IC216" s="342">
        <f t="shared" si="700"/>
        <v>0</v>
      </c>
      <c r="ID216" s="342">
        <f t="shared" si="700"/>
        <v>0</v>
      </c>
      <c r="IE216" s="342">
        <f t="shared" si="700"/>
        <v>0</v>
      </c>
      <c r="IF216" s="342">
        <f t="shared" si="700"/>
        <v>0</v>
      </c>
      <c r="IG216" s="342">
        <f t="shared" si="700"/>
        <v>0</v>
      </c>
      <c r="IH216" s="342">
        <f t="shared" si="700"/>
        <v>0</v>
      </c>
      <c r="II216" s="342">
        <f t="shared" si="700"/>
        <v>0</v>
      </c>
      <c r="IJ216" s="342">
        <f t="shared" si="700"/>
        <v>0</v>
      </c>
      <c r="IK216" s="342">
        <f t="shared" si="700"/>
        <v>0</v>
      </c>
      <c r="IL216" s="342">
        <f t="shared" si="700"/>
        <v>0</v>
      </c>
      <c r="IM216" s="342">
        <f t="shared" si="700"/>
        <v>0</v>
      </c>
      <c r="IN216" s="342">
        <f t="shared" si="700"/>
        <v>0</v>
      </c>
      <c r="IO216" s="342">
        <f t="shared" si="700"/>
        <v>0</v>
      </c>
      <c r="IP216" s="342">
        <f t="shared" si="700"/>
        <v>0</v>
      </c>
      <c r="IQ216" s="342">
        <f t="shared" si="700"/>
        <v>0</v>
      </c>
      <c r="IR216" s="342">
        <f t="shared" si="700"/>
        <v>0</v>
      </c>
      <c r="IS216" s="342">
        <f t="shared" si="700"/>
        <v>0</v>
      </c>
      <c r="IT216" s="342">
        <f t="shared" si="700"/>
        <v>0</v>
      </c>
      <c r="IU216" s="342">
        <f t="shared" si="700"/>
        <v>0</v>
      </c>
      <c r="IV216" s="342">
        <f t="shared" si="700"/>
        <v>0</v>
      </c>
      <c r="IW216" s="342">
        <f t="shared" si="700"/>
        <v>0</v>
      </c>
      <c r="IX216" s="342">
        <f t="shared" si="700"/>
        <v>0</v>
      </c>
      <c r="IY216" s="342">
        <f t="shared" si="700"/>
        <v>0</v>
      </c>
      <c r="IZ216" s="342">
        <f t="shared" si="700"/>
        <v>0</v>
      </c>
      <c r="JA216" s="342">
        <f t="shared" si="700"/>
        <v>0</v>
      </c>
      <c r="JB216" s="342">
        <f t="shared" si="700"/>
        <v>0</v>
      </c>
      <c r="JC216" s="342">
        <f t="shared" si="700"/>
        <v>0</v>
      </c>
      <c r="JD216" s="342"/>
      <c r="JE216" s="342">
        <f t="shared" ref="JE216:LP216" si="701">if(or(and($A216-JE$186&gt;0,$A216-JE$187&lt;=0,month($A216)=month(JE$186)),and($A216-JE$186&gt;=0,$A216-JE$187&lt;=0,month(edate($A216,6))=month(JE$186))),JE$190,0)</f>
        <v>0</v>
      </c>
      <c r="JF216" s="342">
        <f t="shared" si="701"/>
        <v>0</v>
      </c>
      <c r="JG216" s="342">
        <f t="shared" si="701"/>
        <v>0</v>
      </c>
      <c r="JH216" s="342">
        <f t="shared" si="701"/>
        <v>0</v>
      </c>
      <c r="JI216" s="342">
        <f t="shared" si="701"/>
        <v>0</v>
      </c>
      <c r="JJ216" s="342">
        <f t="shared" si="701"/>
        <v>0</v>
      </c>
      <c r="JK216" s="342">
        <f t="shared" si="701"/>
        <v>0</v>
      </c>
      <c r="JL216" s="342">
        <f t="shared" si="701"/>
        <v>0</v>
      </c>
      <c r="JM216" s="342">
        <f t="shared" si="701"/>
        <v>0</v>
      </c>
      <c r="JN216" s="342">
        <f t="shared" si="701"/>
        <v>0</v>
      </c>
      <c r="JO216" s="342">
        <f t="shared" si="701"/>
        <v>0</v>
      </c>
      <c r="JP216" s="342">
        <f t="shared" si="701"/>
        <v>0</v>
      </c>
      <c r="JQ216" s="342">
        <f t="shared" si="701"/>
        <v>0</v>
      </c>
      <c r="JR216" s="342">
        <f t="shared" si="701"/>
        <v>0</v>
      </c>
      <c r="JS216" s="342">
        <f t="shared" si="701"/>
        <v>0</v>
      </c>
      <c r="JT216" s="342">
        <f t="shared" si="701"/>
        <v>0</v>
      </c>
      <c r="JU216" s="342">
        <f t="shared" si="701"/>
        <v>0</v>
      </c>
      <c r="JV216" s="342">
        <f t="shared" si="701"/>
        <v>0</v>
      </c>
      <c r="JW216" s="342">
        <f t="shared" si="701"/>
        <v>0</v>
      </c>
      <c r="JX216" s="342">
        <f t="shared" si="701"/>
        <v>0</v>
      </c>
      <c r="JY216" s="342">
        <f t="shared" si="701"/>
        <v>0</v>
      </c>
      <c r="JZ216" s="342">
        <f t="shared" si="701"/>
        <v>0</v>
      </c>
      <c r="KA216" s="342">
        <f t="shared" si="701"/>
        <v>0</v>
      </c>
      <c r="KB216" s="342">
        <f t="shared" si="701"/>
        <v>0</v>
      </c>
      <c r="KC216" s="342">
        <f t="shared" si="701"/>
        <v>0</v>
      </c>
      <c r="KD216" s="342">
        <f t="shared" si="701"/>
        <v>0</v>
      </c>
      <c r="KE216" s="342">
        <f t="shared" si="701"/>
        <v>0</v>
      </c>
      <c r="KF216" s="342">
        <f t="shared" si="701"/>
        <v>0</v>
      </c>
      <c r="KG216" s="342">
        <f t="shared" si="701"/>
        <v>0</v>
      </c>
      <c r="KH216" s="342">
        <f t="shared" si="701"/>
        <v>0</v>
      </c>
      <c r="KI216" s="342">
        <f t="shared" si="701"/>
        <v>0</v>
      </c>
      <c r="KJ216" s="342">
        <f t="shared" si="701"/>
        <v>0</v>
      </c>
      <c r="KK216" s="342">
        <f t="shared" si="701"/>
        <v>0</v>
      </c>
      <c r="KL216" s="342">
        <f t="shared" si="701"/>
        <v>0</v>
      </c>
      <c r="KM216" s="342">
        <f t="shared" si="701"/>
        <v>0</v>
      </c>
      <c r="KN216" s="342">
        <f t="shared" si="701"/>
        <v>0</v>
      </c>
      <c r="KO216" s="342">
        <f t="shared" si="701"/>
        <v>0</v>
      </c>
      <c r="KP216" s="342">
        <f t="shared" si="701"/>
        <v>0</v>
      </c>
      <c r="KQ216" s="342">
        <f t="shared" si="701"/>
        <v>0</v>
      </c>
      <c r="KR216" s="342">
        <f t="shared" si="701"/>
        <v>0</v>
      </c>
      <c r="KS216" s="342">
        <f t="shared" si="701"/>
        <v>0</v>
      </c>
      <c r="KT216" s="342">
        <f t="shared" si="701"/>
        <v>0</v>
      </c>
      <c r="KU216" s="342">
        <f t="shared" si="701"/>
        <v>0</v>
      </c>
      <c r="KV216" s="342">
        <f t="shared" si="701"/>
        <v>0</v>
      </c>
      <c r="KW216" s="342">
        <f t="shared" si="701"/>
        <v>0</v>
      </c>
      <c r="KX216" s="342">
        <f t="shared" si="701"/>
        <v>0</v>
      </c>
      <c r="KY216" s="342">
        <f t="shared" si="701"/>
        <v>0</v>
      </c>
      <c r="KZ216" s="342">
        <f t="shared" si="701"/>
        <v>0</v>
      </c>
      <c r="LA216" s="342">
        <f t="shared" si="701"/>
        <v>0</v>
      </c>
      <c r="LB216" s="342">
        <f t="shared" si="701"/>
        <v>0</v>
      </c>
      <c r="LC216" s="342">
        <f t="shared" si="701"/>
        <v>0</v>
      </c>
      <c r="LD216" s="342">
        <f t="shared" si="701"/>
        <v>0</v>
      </c>
      <c r="LE216" s="342">
        <f t="shared" si="701"/>
        <v>0</v>
      </c>
      <c r="LF216" s="342">
        <f t="shared" si="701"/>
        <v>0</v>
      </c>
      <c r="LG216" s="342">
        <f t="shared" si="701"/>
        <v>0</v>
      </c>
      <c r="LH216" s="342">
        <f t="shared" si="701"/>
        <v>0</v>
      </c>
      <c r="LI216" s="342">
        <f t="shared" si="701"/>
        <v>0</v>
      </c>
      <c r="LJ216" s="342">
        <f t="shared" si="701"/>
        <v>0</v>
      </c>
      <c r="LK216" s="342">
        <f t="shared" si="701"/>
        <v>0</v>
      </c>
      <c r="LL216" s="342">
        <f t="shared" si="701"/>
        <v>0</v>
      </c>
      <c r="LM216" s="342">
        <f t="shared" si="701"/>
        <v>0</v>
      </c>
      <c r="LN216" s="342">
        <f t="shared" si="701"/>
        <v>0</v>
      </c>
      <c r="LO216" s="342">
        <f t="shared" si="701"/>
        <v>0</v>
      </c>
      <c r="LP216" s="342">
        <f t="shared" si="701"/>
        <v>0</v>
      </c>
    </row>
    <row r="217">
      <c r="A217" s="331" t="str">
        <f t="shared" si="575"/>
        <v>12-2028</v>
      </c>
      <c r="B217" s="346">
        <f t="shared" si="581"/>
        <v>181908.706</v>
      </c>
      <c r="C217" s="346"/>
      <c r="E217" s="342">
        <f t="shared" ref="E217:BP217" si="702">if(or(and($A217-E$186&gt;0,$A217-E$187&lt;=0,month($A217)=month(E$186)),and($A217-E$186&gt;=0,$A217-E$187&lt;=0,month(edate($A217,6))=month(E$186))),E$190,0)</f>
        <v>6085.4205</v>
      </c>
      <c r="F217" s="342">
        <f t="shared" si="702"/>
        <v>2604.5913</v>
      </c>
      <c r="G217" s="342">
        <f t="shared" si="702"/>
        <v>4740</v>
      </c>
      <c r="H217" s="342">
        <f t="shared" si="702"/>
        <v>0</v>
      </c>
      <c r="I217" s="342">
        <f t="shared" si="702"/>
        <v>0</v>
      </c>
      <c r="J217" s="342">
        <f t="shared" si="702"/>
        <v>5954.9875</v>
      </c>
      <c r="K217" s="342">
        <f t="shared" si="702"/>
        <v>0</v>
      </c>
      <c r="L217" s="342">
        <f t="shared" si="702"/>
        <v>0</v>
      </c>
      <c r="M217" s="342">
        <f t="shared" si="702"/>
        <v>0</v>
      </c>
      <c r="N217" s="342">
        <f t="shared" si="702"/>
        <v>7812.75495</v>
      </c>
      <c r="O217" s="342">
        <f t="shared" si="702"/>
        <v>5688.688635</v>
      </c>
      <c r="P217" s="342">
        <f t="shared" si="702"/>
        <v>5334.19156</v>
      </c>
      <c r="Q217" s="342">
        <f t="shared" si="702"/>
        <v>0</v>
      </c>
      <c r="R217" s="342">
        <f t="shared" si="702"/>
        <v>0</v>
      </c>
      <c r="S217" s="342">
        <f t="shared" si="702"/>
        <v>10661.63949</v>
      </c>
      <c r="T217" s="342">
        <f t="shared" si="702"/>
        <v>0</v>
      </c>
      <c r="U217" s="342">
        <f t="shared" si="702"/>
        <v>0</v>
      </c>
      <c r="V217" s="342">
        <f t="shared" si="702"/>
        <v>5520.8475</v>
      </c>
      <c r="W217" s="342">
        <f t="shared" si="702"/>
        <v>0</v>
      </c>
      <c r="X217" s="342">
        <f t="shared" si="702"/>
        <v>7309.84635</v>
      </c>
      <c r="Y217" s="342">
        <f t="shared" si="702"/>
        <v>11393.6924</v>
      </c>
      <c r="Z217" s="342">
        <f t="shared" si="702"/>
        <v>70.99625</v>
      </c>
      <c r="AA217" s="342">
        <f t="shared" si="702"/>
        <v>0</v>
      </c>
      <c r="AB217" s="342">
        <f t="shared" si="702"/>
        <v>8275.222958</v>
      </c>
      <c r="AC217" s="342">
        <f t="shared" si="702"/>
        <v>0</v>
      </c>
      <c r="AD217" s="342">
        <f t="shared" si="702"/>
        <v>0</v>
      </c>
      <c r="AE217" s="342">
        <f t="shared" si="702"/>
        <v>0</v>
      </c>
      <c r="AF217" s="342">
        <f t="shared" si="702"/>
        <v>6214.90265</v>
      </c>
      <c r="AG217" s="342">
        <f t="shared" si="702"/>
        <v>0</v>
      </c>
      <c r="AH217" s="342">
        <f t="shared" si="702"/>
        <v>228.5555</v>
      </c>
      <c r="AI217" s="342">
        <f t="shared" si="702"/>
        <v>0</v>
      </c>
      <c r="AJ217" s="342">
        <f t="shared" si="702"/>
        <v>3780</v>
      </c>
      <c r="AK217" s="342">
        <f t="shared" si="702"/>
        <v>15922.28576</v>
      </c>
      <c r="AL217" s="342">
        <f t="shared" si="702"/>
        <v>0</v>
      </c>
      <c r="AM217" s="342">
        <f t="shared" si="702"/>
        <v>0</v>
      </c>
      <c r="AN217" s="342">
        <f t="shared" si="702"/>
        <v>12211.43486</v>
      </c>
      <c r="AO217" s="342">
        <f t="shared" si="702"/>
        <v>8896.907813</v>
      </c>
      <c r="AP217" s="342">
        <f t="shared" si="702"/>
        <v>0</v>
      </c>
      <c r="AQ217" s="342">
        <f t="shared" si="702"/>
        <v>0</v>
      </c>
      <c r="AR217" s="342">
        <f t="shared" si="702"/>
        <v>7542.9351</v>
      </c>
      <c r="AS217" s="342">
        <f t="shared" si="702"/>
        <v>0</v>
      </c>
      <c r="AT217" s="342">
        <f t="shared" si="702"/>
        <v>0</v>
      </c>
      <c r="AU217" s="342">
        <f t="shared" si="702"/>
        <v>0</v>
      </c>
      <c r="AV217" s="342">
        <f t="shared" si="702"/>
        <v>7136.0471</v>
      </c>
      <c r="AW217" s="342">
        <f t="shared" si="702"/>
        <v>0</v>
      </c>
      <c r="AX217" s="342">
        <f t="shared" si="702"/>
        <v>9058.61</v>
      </c>
      <c r="AY217" s="342">
        <f t="shared" si="702"/>
        <v>0</v>
      </c>
      <c r="AZ217" s="342">
        <f t="shared" si="702"/>
        <v>6480</v>
      </c>
      <c r="BA217" s="342">
        <f t="shared" si="702"/>
        <v>5867.9712</v>
      </c>
      <c r="BB217" s="342">
        <f t="shared" si="702"/>
        <v>0</v>
      </c>
      <c r="BC217" s="342">
        <f t="shared" si="702"/>
        <v>4873.17825</v>
      </c>
      <c r="BD217" s="342">
        <f t="shared" si="702"/>
        <v>0</v>
      </c>
      <c r="BE217" s="342">
        <f t="shared" si="702"/>
        <v>4565.5155</v>
      </c>
      <c r="BF217" s="342">
        <f t="shared" si="702"/>
        <v>0</v>
      </c>
      <c r="BG217" s="342">
        <f t="shared" si="702"/>
        <v>900.3978</v>
      </c>
      <c r="BH217" s="342">
        <f t="shared" si="702"/>
        <v>0</v>
      </c>
      <c r="BI217" s="342">
        <f t="shared" si="702"/>
        <v>0</v>
      </c>
      <c r="BJ217" s="342">
        <f t="shared" si="702"/>
        <v>0</v>
      </c>
      <c r="BK217" s="342">
        <f t="shared" si="702"/>
        <v>0</v>
      </c>
      <c r="BL217" s="342">
        <f t="shared" si="702"/>
        <v>0</v>
      </c>
      <c r="BM217" s="342">
        <f t="shared" si="702"/>
        <v>1521.41625</v>
      </c>
      <c r="BN217" s="342">
        <f t="shared" si="702"/>
        <v>0</v>
      </c>
      <c r="BO217" s="342">
        <f t="shared" si="702"/>
        <v>5255.6688</v>
      </c>
      <c r="BP217" s="342">
        <f t="shared" si="702"/>
        <v>0</v>
      </c>
      <c r="BQ217" s="342"/>
      <c r="BR217" s="342">
        <f t="shared" ref="BR217:EC217" si="703">if(or(and($A217-BR$186&gt;0,$A217-BR$187&lt;=0,month($A217)=month(BR$186)),and($A217-BR$186&gt;=0,$A217-BR$187&lt;=0,month(edate($A217,6))=month(BR$186))),BR$190,0)</f>
        <v>0</v>
      </c>
      <c r="BS217" s="342">
        <f t="shared" si="703"/>
        <v>0</v>
      </c>
      <c r="BT217" s="342">
        <f t="shared" si="703"/>
        <v>0</v>
      </c>
      <c r="BU217" s="342">
        <f t="shared" si="703"/>
        <v>0</v>
      </c>
      <c r="BV217" s="342">
        <f t="shared" si="703"/>
        <v>0</v>
      </c>
      <c r="BW217" s="342">
        <f t="shared" si="703"/>
        <v>0</v>
      </c>
      <c r="BX217" s="342">
        <f t="shared" si="703"/>
        <v>0</v>
      </c>
      <c r="BY217" s="342">
        <f t="shared" si="703"/>
        <v>0</v>
      </c>
      <c r="BZ217" s="342">
        <f t="shared" si="703"/>
        <v>0</v>
      </c>
      <c r="CA217" s="342">
        <f t="shared" si="703"/>
        <v>0</v>
      </c>
      <c r="CB217" s="342">
        <f t="shared" si="703"/>
        <v>0</v>
      </c>
      <c r="CC217" s="342">
        <f t="shared" si="703"/>
        <v>0</v>
      </c>
      <c r="CD217" s="342">
        <f t="shared" si="703"/>
        <v>0</v>
      </c>
      <c r="CE217" s="342">
        <f t="shared" si="703"/>
        <v>0</v>
      </c>
      <c r="CF217" s="342">
        <f t="shared" si="703"/>
        <v>0</v>
      </c>
      <c r="CG217" s="342">
        <f t="shared" si="703"/>
        <v>0</v>
      </c>
      <c r="CH217" s="342">
        <f t="shared" si="703"/>
        <v>0</v>
      </c>
      <c r="CI217" s="342">
        <f t="shared" si="703"/>
        <v>0</v>
      </c>
      <c r="CJ217" s="342">
        <f t="shared" si="703"/>
        <v>0</v>
      </c>
      <c r="CK217" s="342">
        <f t="shared" si="703"/>
        <v>0</v>
      </c>
      <c r="CL217" s="342">
        <f t="shared" si="703"/>
        <v>0</v>
      </c>
      <c r="CM217" s="342">
        <f t="shared" si="703"/>
        <v>0</v>
      </c>
      <c r="CN217" s="342">
        <f t="shared" si="703"/>
        <v>0</v>
      </c>
      <c r="CO217" s="342">
        <f t="shared" si="703"/>
        <v>0</v>
      </c>
      <c r="CP217" s="342">
        <f t="shared" si="703"/>
        <v>0</v>
      </c>
      <c r="CQ217" s="342">
        <f t="shared" si="703"/>
        <v>0</v>
      </c>
      <c r="CR217" s="342">
        <f t="shared" si="703"/>
        <v>0</v>
      </c>
      <c r="CS217" s="342">
        <f t="shared" si="703"/>
        <v>0</v>
      </c>
      <c r="CT217" s="342">
        <f t="shared" si="703"/>
        <v>0</v>
      </c>
      <c r="CU217" s="342">
        <f t="shared" si="703"/>
        <v>0</v>
      </c>
      <c r="CV217" s="342">
        <f t="shared" si="703"/>
        <v>0</v>
      </c>
      <c r="CW217" s="342">
        <f t="shared" si="703"/>
        <v>0</v>
      </c>
      <c r="CX217" s="342">
        <f t="shared" si="703"/>
        <v>0</v>
      </c>
      <c r="CY217" s="342">
        <f t="shared" si="703"/>
        <v>0</v>
      </c>
      <c r="CZ217" s="342">
        <f t="shared" si="703"/>
        <v>0</v>
      </c>
      <c r="DA217" s="342">
        <f t="shared" si="703"/>
        <v>0</v>
      </c>
      <c r="DB217" s="342">
        <f t="shared" si="703"/>
        <v>0</v>
      </c>
      <c r="DC217" s="342">
        <f t="shared" si="703"/>
        <v>0</v>
      </c>
      <c r="DD217" s="342">
        <f t="shared" si="703"/>
        <v>0</v>
      </c>
      <c r="DE217" s="342">
        <f t="shared" si="703"/>
        <v>0</v>
      </c>
      <c r="DF217" s="342">
        <f t="shared" si="703"/>
        <v>0</v>
      </c>
      <c r="DG217" s="342">
        <f t="shared" si="703"/>
        <v>0</v>
      </c>
      <c r="DH217" s="342">
        <f t="shared" si="703"/>
        <v>0</v>
      </c>
      <c r="DI217" s="342">
        <f t="shared" si="703"/>
        <v>0</v>
      </c>
      <c r="DJ217" s="342">
        <f t="shared" si="703"/>
        <v>0</v>
      </c>
      <c r="DK217" s="342">
        <f t="shared" si="703"/>
        <v>0</v>
      </c>
      <c r="DL217" s="342">
        <f t="shared" si="703"/>
        <v>0</v>
      </c>
      <c r="DM217" s="342">
        <f t="shared" si="703"/>
        <v>0</v>
      </c>
      <c r="DN217" s="342">
        <f t="shared" si="703"/>
        <v>0</v>
      </c>
      <c r="DO217" s="342">
        <f t="shared" si="703"/>
        <v>0</v>
      </c>
      <c r="DP217" s="342">
        <f t="shared" si="703"/>
        <v>0</v>
      </c>
      <c r="DQ217" s="342">
        <f t="shared" si="703"/>
        <v>0</v>
      </c>
      <c r="DR217" s="342">
        <f t="shared" si="703"/>
        <v>0</v>
      </c>
      <c r="DS217" s="342">
        <f t="shared" si="703"/>
        <v>0</v>
      </c>
      <c r="DT217" s="342">
        <f t="shared" si="703"/>
        <v>0</v>
      </c>
      <c r="DU217" s="342">
        <f t="shared" si="703"/>
        <v>0</v>
      </c>
      <c r="DV217" s="342">
        <f t="shared" si="703"/>
        <v>0</v>
      </c>
      <c r="DW217" s="342">
        <f t="shared" si="703"/>
        <v>0</v>
      </c>
      <c r="DX217" s="342">
        <f t="shared" si="703"/>
        <v>0</v>
      </c>
      <c r="DY217" s="342">
        <f t="shared" si="703"/>
        <v>0</v>
      </c>
      <c r="DZ217" s="342">
        <f t="shared" si="703"/>
        <v>0</v>
      </c>
      <c r="EA217" s="342">
        <f t="shared" si="703"/>
        <v>0</v>
      </c>
      <c r="EB217" s="342">
        <f t="shared" si="703"/>
        <v>0</v>
      </c>
      <c r="EC217" s="342">
        <f t="shared" si="703"/>
        <v>0</v>
      </c>
      <c r="ED217" s="342"/>
      <c r="EE217" s="342">
        <f t="shared" ref="EE217:GP217" si="704">if(or(and($A217-EE$186&gt;0,$A217-EE$187&lt;=0,month($A217)=month(EE$186)),and($A217-EE$186&gt;=0,$A217-EE$187&lt;=0,month(edate($A217,6))=month(EE$186))),EE$190,0)</f>
        <v>0</v>
      </c>
      <c r="EF217" s="342">
        <f t="shared" si="704"/>
        <v>0</v>
      </c>
      <c r="EG217" s="342">
        <f t="shared" si="704"/>
        <v>0</v>
      </c>
      <c r="EH217" s="342">
        <f t="shared" si="704"/>
        <v>0</v>
      </c>
      <c r="EI217" s="342">
        <f t="shared" si="704"/>
        <v>0</v>
      </c>
      <c r="EJ217" s="342">
        <f t="shared" si="704"/>
        <v>0</v>
      </c>
      <c r="EK217" s="342">
        <f t="shared" si="704"/>
        <v>0</v>
      </c>
      <c r="EL217" s="342">
        <f t="shared" si="704"/>
        <v>0</v>
      </c>
      <c r="EM217" s="342">
        <f t="shared" si="704"/>
        <v>0</v>
      </c>
      <c r="EN217" s="342">
        <f t="shared" si="704"/>
        <v>0</v>
      </c>
      <c r="EO217" s="342">
        <f t="shared" si="704"/>
        <v>0</v>
      </c>
      <c r="EP217" s="342">
        <f t="shared" si="704"/>
        <v>0</v>
      </c>
      <c r="EQ217" s="342">
        <f t="shared" si="704"/>
        <v>0</v>
      </c>
      <c r="ER217" s="342">
        <f t="shared" si="704"/>
        <v>0</v>
      </c>
      <c r="ES217" s="342">
        <f t="shared" si="704"/>
        <v>0</v>
      </c>
      <c r="ET217" s="342">
        <f t="shared" si="704"/>
        <v>0</v>
      </c>
      <c r="EU217" s="342">
        <f t="shared" si="704"/>
        <v>0</v>
      </c>
      <c r="EV217" s="342">
        <f t="shared" si="704"/>
        <v>0</v>
      </c>
      <c r="EW217" s="342">
        <f t="shared" si="704"/>
        <v>0</v>
      </c>
      <c r="EX217" s="342">
        <f t="shared" si="704"/>
        <v>0</v>
      </c>
      <c r="EY217" s="342">
        <f t="shared" si="704"/>
        <v>0</v>
      </c>
      <c r="EZ217" s="342">
        <f t="shared" si="704"/>
        <v>0</v>
      </c>
      <c r="FA217" s="342">
        <f t="shared" si="704"/>
        <v>0</v>
      </c>
      <c r="FB217" s="342">
        <f t="shared" si="704"/>
        <v>0</v>
      </c>
      <c r="FC217" s="342">
        <f t="shared" si="704"/>
        <v>0</v>
      </c>
      <c r="FD217" s="342">
        <f t="shared" si="704"/>
        <v>0</v>
      </c>
      <c r="FE217" s="342">
        <f t="shared" si="704"/>
        <v>0</v>
      </c>
      <c r="FF217" s="342">
        <f t="shared" si="704"/>
        <v>0</v>
      </c>
      <c r="FG217" s="342">
        <f t="shared" si="704"/>
        <v>0</v>
      </c>
      <c r="FH217" s="342">
        <f t="shared" si="704"/>
        <v>0</v>
      </c>
      <c r="FI217" s="342">
        <f t="shared" si="704"/>
        <v>0</v>
      </c>
      <c r="FJ217" s="342">
        <f t="shared" si="704"/>
        <v>0</v>
      </c>
      <c r="FK217" s="342">
        <f t="shared" si="704"/>
        <v>0</v>
      </c>
      <c r="FL217" s="342">
        <f t="shared" si="704"/>
        <v>0</v>
      </c>
      <c r="FM217" s="342">
        <f t="shared" si="704"/>
        <v>0</v>
      </c>
      <c r="FN217" s="342">
        <f t="shared" si="704"/>
        <v>0</v>
      </c>
      <c r="FO217" s="342">
        <f t="shared" si="704"/>
        <v>0</v>
      </c>
      <c r="FP217" s="342">
        <f t="shared" si="704"/>
        <v>0</v>
      </c>
      <c r="FQ217" s="342">
        <f t="shared" si="704"/>
        <v>0</v>
      </c>
      <c r="FR217" s="342">
        <f t="shared" si="704"/>
        <v>0</v>
      </c>
      <c r="FS217" s="342">
        <f t="shared" si="704"/>
        <v>0</v>
      </c>
      <c r="FT217" s="342">
        <f t="shared" si="704"/>
        <v>0</v>
      </c>
      <c r="FU217" s="342">
        <f t="shared" si="704"/>
        <v>0</v>
      </c>
      <c r="FV217" s="342">
        <f t="shared" si="704"/>
        <v>0</v>
      </c>
      <c r="FW217" s="342">
        <f t="shared" si="704"/>
        <v>0</v>
      </c>
      <c r="FX217" s="342">
        <f t="shared" si="704"/>
        <v>0</v>
      </c>
      <c r="FY217" s="342">
        <f t="shared" si="704"/>
        <v>0</v>
      </c>
      <c r="FZ217" s="342">
        <f t="shared" si="704"/>
        <v>0</v>
      </c>
      <c r="GA217" s="342">
        <f t="shared" si="704"/>
        <v>0</v>
      </c>
      <c r="GB217" s="342">
        <f t="shared" si="704"/>
        <v>0</v>
      </c>
      <c r="GC217" s="342">
        <f t="shared" si="704"/>
        <v>0</v>
      </c>
      <c r="GD217" s="342">
        <f t="shared" si="704"/>
        <v>0</v>
      </c>
      <c r="GE217" s="342">
        <f t="shared" si="704"/>
        <v>0</v>
      </c>
      <c r="GF217" s="342">
        <f t="shared" si="704"/>
        <v>0</v>
      </c>
      <c r="GG217" s="342">
        <f t="shared" si="704"/>
        <v>0</v>
      </c>
      <c r="GH217" s="342">
        <f t="shared" si="704"/>
        <v>0</v>
      </c>
      <c r="GI217" s="342">
        <f t="shared" si="704"/>
        <v>0</v>
      </c>
      <c r="GJ217" s="342">
        <f t="shared" si="704"/>
        <v>0</v>
      </c>
      <c r="GK217" s="342">
        <f t="shared" si="704"/>
        <v>0</v>
      </c>
      <c r="GL217" s="342">
        <f t="shared" si="704"/>
        <v>0</v>
      </c>
      <c r="GM217" s="342">
        <f t="shared" si="704"/>
        <v>0</v>
      </c>
      <c r="GN217" s="342">
        <f t="shared" si="704"/>
        <v>0</v>
      </c>
      <c r="GO217" s="342">
        <f t="shared" si="704"/>
        <v>0</v>
      </c>
      <c r="GP217" s="342">
        <f t="shared" si="704"/>
        <v>0</v>
      </c>
      <c r="GQ217" s="342"/>
      <c r="GR217" s="342">
        <f t="shared" ref="GR217:JC217" si="705">if(or(and($A217-GR$186&gt;0,$A217-GR$187&lt;=0,month($A217)=month(GR$186)),and($A217-GR$186&gt;=0,$A217-GR$187&lt;=0,month(edate($A217,6))=month(GR$186))),GR$190,0)</f>
        <v>0</v>
      </c>
      <c r="GS217" s="342">
        <f t="shared" si="705"/>
        <v>0</v>
      </c>
      <c r="GT217" s="342">
        <f t="shared" si="705"/>
        <v>0</v>
      </c>
      <c r="GU217" s="342">
        <f t="shared" si="705"/>
        <v>0</v>
      </c>
      <c r="GV217" s="342">
        <f t="shared" si="705"/>
        <v>0</v>
      </c>
      <c r="GW217" s="342">
        <f t="shared" si="705"/>
        <v>0</v>
      </c>
      <c r="GX217" s="342">
        <f t="shared" si="705"/>
        <v>0</v>
      </c>
      <c r="GY217" s="342">
        <f t="shared" si="705"/>
        <v>0</v>
      </c>
      <c r="GZ217" s="342">
        <f t="shared" si="705"/>
        <v>0</v>
      </c>
      <c r="HA217" s="342">
        <f t="shared" si="705"/>
        <v>0</v>
      </c>
      <c r="HB217" s="342">
        <f t="shared" si="705"/>
        <v>0</v>
      </c>
      <c r="HC217" s="342">
        <f t="shared" si="705"/>
        <v>0</v>
      </c>
      <c r="HD217" s="342">
        <f t="shared" si="705"/>
        <v>0</v>
      </c>
      <c r="HE217" s="342">
        <f t="shared" si="705"/>
        <v>0</v>
      </c>
      <c r="HF217" s="342">
        <f t="shared" si="705"/>
        <v>0</v>
      </c>
      <c r="HG217" s="342">
        <f t="shared" si="705"/>
        <v>0</v>
      </c>
      <c r="HH217" s="342">
        <f t="shared" si="705"/>
        <v>0</v>
      </c>
      <c r="HI217" s="342">
        <f t="shared" si="705"/>
        <v>0</v>
      </c>
      <c r="HJ217" s="342">
        <f t="shared" si="705"/>
        <v>0</v>
      </c>
      <c r="HK217" s="342">
        <f t="shared" si="705"/>
        <v>0</v>
      </c>
      <c r="HL217" s="342">
        <f t="shared" si="705"/>
        <v>0</v>
      </c>
      <c r="HM217" s="342">
        <f t="shared" si="705"/>
        <v>0</v>
      </c>
      <c r="HN217" s="342">
        <f t="shared" si="705"/>
        <v>0</v>
      </c>
      <c r="HO217" s="342">
        <f t="shared" si="705"/>
        <v>0</v>
      </c>
      <c r="HP217" s="342">
        <f t="shared" si="705"/>
        <v>0</v>
      </c>
      <c r="HQ217" s="342">
        <f t="shared" si="705"/>
        <v>0</v>
      </c>
      <c r="HR217" s="342">
        <f t="shared" si="705"/>
        <v>0</v>
      </c>
      <c r="HS217" s="342">
        <f t="shared" si="705"/>
        <v>0</v>
      </c>
      <c r="HT217" s="342">
        <f t="shared" si="705"/>
        <v>0</v>
      </c>
      <c r="HU217" s="342">
        <f t="shared" si="705"/>
        <v>0</v>
      </c>
      <c r="HV217" s="342">
        <f t="shared" si="705"/>
        <v>0</v>
      </c>
      <c r="HW217" s="342">
        <f t="shared" si="705"/>
        <v>0</v>
      </c>
      <c r="HX217" s="342">
        <f t="shared" si="705"/>
        <v>0</v>
      </c>
      <c r="HY217" s="342">
        <f t="shared" si="705"/>
        <v>0</v>
      </c>
      <c r="HZ217" s="342">
        <f t="shared" si="705"/>
        <v>0</v>
      </c>
      <c r="IA217" s="342">
        <f t="shared" si="705"/>
        <v>0</v>
      </c>
      <c r="IB217" s="342">
        <f t="shared" si="705"/>
        <v>0</v>
      </c>
      <c r="IC217" s="342">
        <f t="shared" si="705"/>
        <v>0</v>
      </c>
      <c r="ID217" s="342">
        <f t="shared" si="705"/>
        <v>0</v>
      </c>
      <c r="IE217" s="342">
        <f t="shared" si="705"/>
        <v>0</v>
      </c>
      <c r="IF217" s="342">
        <f t="shared" si="705"/>
        <v>0</v>
      </c>
      <c r="IG217" s="342">
        <f t="shared" si="705"/>
        <v>0</v>
      </c>
      <c r="IH217" s="342">
        <f t="shared" si="705"/>
        <v>0</v>
      </c>
      <c r="II217" s="342">
        <f t="shared" si="705"/>
        <v>0</v>
      </c>
      <c r="IJ217" s="342">
        <f t="shared" si="705"/>
        <v>0</v>
      </c>
      <c r="IK217" s="342">
        <f t="shared" si="705"/>
        <v>0</v>
      </c>
      <c r="IL217" s="342">
        <f t="shared" si="705"/>
        <v>0</v>
      </c>
      <c r="IM217" s="342">
        <f t="shared" si="705"/>
        <v>0</v>
      </c>
      <c r="IN217" s="342">
        <f t="shared" si="705"/>
        <v>0</v>
      </c>
      <c r="IO217" s="342">
        <f t="shared" si="705"/>
        <v>0</v>
      </c>
      <c r="IP217" s="342">
        <f t="shared" si="705"/>
        <v>0</v>
      </c>
      <c r="IQ217" s="342">
        <f t="shared" si="705"/>
        <v>0</v>
      </c>
      <c r="IR217" s="342">
        <f t="shared" si="705"/>
        <v>0</v>
      </c>
      <c r="IS217" s="342">
        <f t="shared" si="705"/>
        <v>0</v>
      </c>
      <c r="IT217" s="342">
        <f t="shared" si="705"/>
        <v>0</v>
      </c>
      <c r="IU217" s="342">
        <f t="shared" si="705"/>
        <v>0</v>
      </c>
      <c r="IV217" s="342">
        <f t="shared" si="705"/>
        <v>0</v>
      </c>
      <c r="IW217" s="342">
        <f t="shared" si="705"/>
        <v>0</v>
      </c>
      <c r="IX217" s="342">
        <f t="shared" si="705"/>
        <v>0</v>
      </c>
      <c r="IY217" s="342">
        <f t="shared" si="705"/>
        <v>0</v>
      </c>
      <c r="IZ217" s="342">
        <f t="shared" si="705"/>
        <v>0</v>
      </c>
      <c r="JA217" s="342">
        <f t="shared" si="705"/>
        <v>0</v>
      </c>
      <c r="JB217" s="342">
        <f t="shared" si="705"/>
        <v>0</v>
      </c>
      <c r="JC217" s="342">
        <f t="shared" si="705"/>
        <v>0</v>
      </c>
      <c r="JD217" s="342"/>
      <c r="JE217" s="342">
        <f t="shared" ref="JE217:LP217" si="706">if(or(and($A217-JE$186&gt;0,$A217-JE$187&lt;=0,month($A217)=month(JE$186)),and($A217-JE$186&gt;=0,$A217-JE$187&lt;=0,month(edate($A217,6))=month(JE$186))),JE$190,0)</f>
        <v>0</v>
      </c>
      <c r="JF217" s="342">
        <f t="shared" si="706"/>
        <v>0</v>
      </c>
      <c r="JG217" s="342">
        <f t="shared" si="706"/>
        <v>0</v>
      </c>
      <c r="JH217" s="342">
        <f t="shared" si="706"/>
        <v>0</v>
      </c>
      <c r="JI217" s="342">
        <f t="shared" si="706"/>
        <v>0</v>
      </c>
      <c r="JJ217" s="342">
        <f t="shared" si="706"/>
        <v>0</v>
      </c>
      <c r="JK217" s="342">
        <f t="shared" si="706"/>
        <v>0</v>
      </c>
      <c r="JL217" s="342">
        <f t="shared" si="706"/>
        <v>0</v>
      </c>
      <c r="JM217" s="342">
        <f t="shared" si="706"/>
        <v>0</v>
      </c>
      <c r="JN217" s="342">
        <f t="shared" si="706"/>
        <v>0</v>
      </c>
      <c r="JO217" s="342">
        <f t="shared" si="706"/>
        <v>0</v>
      </c>
      <c r="JP217" s="342">
        <f t="shared" si="706"/>
        <v>0</v>
      </c>
      <c r="JQ217" s="342">
        <f t="shared" si="706"/>
        <v>0</v>
      </c>
      <c r="JR217" s="342">
        <f t="shared" si="706"/>
        <v>0</v>
      </c>
      <c r="JS217" s="342">
        <f t="shared" si="706"/>
        <v>0</v>
      </c>
      <c r="JT217" s="342">
        <f t="shared" si="706"/>
        <v>0</v>
      </c>
      <c r="JU217" s="342">
        <f t="shared" si="706"/>
        <v>0</v>
      </c>
      <c r="JV217" s="342">
        <f t="shared" si="706"/>
        <v>0</v>
      </c>
      <c r="JW217" s="342">
        <f t="shared" si="706"/>
        <v>0</v>
      </c>
      <c r="JX217" s="342">
        <f t="shared" si="706"/>
        <v>0</v>
      </c>
      <c r="JY217" s="342">
        <f t="shared" si="706"/>
        <v>0</v>
      </c>
      <c r="JZ217" s="342">
        <f t="shared" si="706"/>
        <v>0</v>
      </c>
      <c r="KA217" s="342">
        <f t="shared" si="706"/>
        <v>0</v>
      </c>
      <c r="KB217" s="342">
        <f t="shared" si="706"/>
        <v>0</v>
      </c>
      <c r="KC217" s="342">
        <f t="shared" si="706"/>
        <v>0</v>
      </c>
      <c r="KD217" s="342">
        <f t="shared" si="706"/>
        <v>0</v>
      </c>
      <c r="KE217" s="342">
        <f t="shared" si="706"/>
        <v>0</v>
      </c>
      <c r="KF217" s="342">
        <f t="shared" si="706"/>
        <v>0</v>
      </c>
      <c r="KG217" s="342">
        <f t="shared" si="706"/>
        <v>0</v>
      </c>
      <c r="KH217" s="342">
        <f t="shared" si="706"/>
        <v>0</v>
      </c>
      <c r="KI217" s="342">
        <f t="shared" si="706"/>
        <v>0</v>
      </c>
      <c r="KJ217" s="342">
        <f t="shared" si="706"/>
        <v>0</v>
      </c>
      <c r="KK217" s="342">
        <f t="shared" si="706"/>
        <v>0</v>
      </c>
      <c r="KL217" s="342">
        <f t="shared" si="706"/>
        <v>0</v>
      </c>
      <c r="KM217" s="342">
        <f t="shared" si="706"/>
        <v>0</v>
      </c>
      <c r="KN217" s="342">
        <f t="shared" si="706"/>
        <v>0</v>
      </c>
      <c r="KO217" s="342">
        <f t="shared" si="706"/>
        <v>0</v>
      </c>
      <c r="KP217" s="342">
        <f t="shared" si="706"/>
        <v>0</v>
      </c>
      <c r="KQ217" s="342">
        <f t="shared" si="706"/>
        <v>0</v>
      </c>
      <c r="KR217" s="342">
        <f t="shared" si="706"/>
        <v>0</v>
      </c>
      <c r="KS217" s="342">
        <f t="shared" si="706"/>
        <v>0</v>
      </c>
      <c r="KT217" s="342">
        <f t="shared" si="706"/>
        <v>0</v>
      </c>
      <c r="KU217" s="342">
        <f t="shared" si="706"/>
        <v>0</v>
      </c>
      <c r="KV217" s="342">
        <f t="shared" si="706"/>
        <v>0</v>
      </c>
      <c r="KW217" s="342">
        <f t="shared" si="706"/>
        <v>0</v>
      </c>
      <c r="KX217" s="342">
        <f t="shared" si="706"/>
        <v>0</v>
      </c>
      <c r="KY217" s="342">
        <f t="shared" si="706"/>
        <v>0</v>
      </c>
      <c r="KZ217" s="342">
        <f t="shared" si="706"/>
        <v>0</v>
      </c>
      <c r="LA217" s="342">
        <f t="shared" si="706"/>
        <v>0</v>
      </c>
      <c r="LB217" s="342">
        <f t="shared" si="706"/>
        <v>0</v>
      </c>
      <c r="LC217" s="342">
        <f t="shared" si="706"/>
        <v>0</v>
      </c>
      <c r="LD217" s="342">
        <f t="shared" si="706"/>
        <v>0</v>
      </c>
      <c r="LE217" s="342">
        <f t="shared" si="706"/>
        <v>0</v>
      </c>
      <c r="LF217" s="342">
        <f t="shared" si="706"/>
        <v>0</v>
      </c>
      <c r="LG217" s="342">
        <f t="shared" si="706"/>
        <v>0</v>
      </c>
      <c r="LH217" s="342">
        <f t="shared" si="706"/>
        <v>0</v>
      </c>
      <c r="LI217" s="342">
        <f t="shared" si="706"/>
        <v>0</v>
      </c>
      <c r="LJ217" s="342">
        <f t="shared" si="706"/>
        <v>0</v>
      </c>
      <c r="LK217" s="342">
        <f t="shared" si="706"/>
        <v>0</v>
      </c>
      <c r="LL217" s="342">
        <f t="shared" si="706"/>
        <v>0</v>
      </c>
      <c r="LM217" s="342">
        <f t="shared" si="706"/>
        <v>0</v>
      </c>
      <c r="LN217" s="342">
        <f t="shared" si="706"/>
        <v>0</v>
      </c>
      <c r="LO217" s="342">
        <f t="shared" si="706"/>
        <v>0</v>
      </c>
      <c r="LP217" s="342">
        <f t="shared" si="706"/>
        <v>0</v>
      </c>
    </row>
    <row r="218">
      <c r="A218" s="331" t="str">
        <f t="shared" si="575"/>
        <v>03-2029</v>
      </c>
      <c r="B218" s="346">
        <f t="shared" si="581"/>
        <v>237841.6939</v>
      </c>
      <c r="C218" s="346"/>
      <c r="E218" s="342">
        <f t="shared" ref="E218:BP218" si="707">if(or(and($A218-E$186&gt;0,$A218-E$187&lt;=0,month($A218)=month(E$186)),and($A218-E$186&gt;=0,$A218-E$187&lt;=0,month(edate($A218,6))=month(E$186))),E$190,0)</f>
        <v>0</v>
      </c>
      <c r="F218" s="342">
        <f t="shared" si="707"/>
        <v>0</v>
      </c>
      <c r="G218" s="342">
        <f t="shared" si="707"/>
        <v>0</v>
      </c>
      <c r="H218" s="342">
        <f t="shared" si="707"/>
        <v>5603.13611</v>
      </c>
      <c r="I218" s="342">
        <f t="shared" si="707"/>
        <v>5350</v>
      </c>
      <c r="J218" s="342">
        <f t="shared" si="707"/>
        <v>0</v>
      </c>
      <c r="K218" s="342">
        <f t="shared" si="707"/>
        <v>6549.35727</v>
      </c>
      <c r="L218" s="342">
        <f t="shared" si="707"/>
        <v>3925.4562</v>
      </c>
      <c r="M218" s="342">
        <f t="shared" si="707"/>
        <v>5593.35392</v>
      </c>
      <c r="N218" s="342">
        <f t="shared" si="707"/>
        <v>0</v>
      </c>
      <c r="O218" s="342">
        <f t="shared" si="707"/>
        <v>0</v>
      </c>
      <c r="P218" s="342">
        <f t="shared" si="707"/>
        <v>0</v>
      </c>
      <c r="Q218" s="342">
        <f t="shared" si="707"/>
        <v>5838.7836</v>
      </c>
      <c r="R218" s="342">
        <f t="shared" si="707"/>
        <v>9911.380355</v>
      </c>
      <c r="S218" s="342">
        <f t="shared" si="707"/>
        <v>0</v>
      </c>
      <c r="T218" s="342">
        <f t="shared" si="707"/>
        <v>11963.3767</v>
      </c>
      <c r="U218" s="342">
        <f t="shared" si="707"/>
        <v>9633.12861</v>
      </c>
      <c r="V218" s="342">
        <f t="shared" si="707"/>
        <v>0</v>
      </c>
      <c r="W218" s="342">
        <f t="shared" si="707"/>
        <v>8655.033888</v>
      </c>
      <c r="X218" s="342">
        <f t="shared" si="707"/>
        <v>0</v>
      </c>
      <c r="Y218" s="342">
        <f t="shared" si="707"/>
        <v>0</v>
      </c>
      <c r="Z218" s="342">
        <f t="shared" si="707"/>
        <v>0</v>
      </c>
      <c r="AA218" s="342">
        <f t="shared" si="707"/>
        <v>9628.80765</v>
      </c>
      <c r="AB218" s="342">
        <f t="shared" si="707"/>
        <v>0</v>
      </c>
      <c r="AC218" s="342">
        <f t="shared" si="707"/>
        <v>6205.936838</v>
      </c>
      <c r="AD218" s="342">
        <f t="shared" si="707"/>
        <v>8318.29995</v>
      </c>
      <c r="AE218" s="342">
        <f t="shared" si="707"/>
        <v>6439.535258</v>
      </c>
      <c r="AF218" s="342">
        <f t="shared" si="707"/>
        <v>0</v>
      </c>
      <c r="AG218" s="342">
        <f t="shared" si="707"/>
        <v>7258.6275</v>
      </c>
      <c r="AH218" s="342">
        <f t="shared" si="707"/>
        <v>0</v>
      </c>
      <c r="AI218" s="342">
        <f t="shared" si="707"/>
        <v>10641.14589</v>
      </c>
      <c r="AJ218" s="342">
        <f t="shared" si="707"/>
        <v>0</v>
      </c>
      <c r="AK218" s="342">
        <f t="shared" si="707"/>
        <v>0</v>
      </c>
      <c r="AL218" s="342">
        <f t="shared" si="707"/>
        <v>275</v>
      </c>
      <c r="AM218" s="342">
        <f t="shared" si="707"/>
        <v>4982.50623</v>
      </c>
      <c r="AN218" s="342">
        <f t="shared" si="707"/>
        <v>0</v>
      </c>
      <c r="AO218" s="342">
        <f t="shared" si="707"/>
        <v>0</v>
      </c>
      <c r="AP218" s="342">
        <f t="shared" si="707"/>
        <v>9271.35</v>
      </c>
      <c r="AQ218" s="342">
        <f t="shared" si="707"/>
        <v>8358.125</v>
      </c>
      <c r="AR218" s="342">
        <f t="shared" si="707"/>
        <v>0</v>
      </c>
      <c r="AS218" s="342">
        <f t="shared" si="707"/>
        <v>8601.039</v>
      </c>
      <c r="AT218" s="342">
        <f t="shared" si="707"/>
        <v>16276.43473</v>
      </c>
      <c r="AU218" s="342">
        <f t="shared" si="707"/>
        <v>7462.28015</v>
      </c>
      <c r="AV218" s="342">
        <f t="shared" si="707"/>
        <v>0</v>
      </c>
      <c r="AW218" s="342">
        <f t="shared" si="707"/>
        <v>4800</v>
      </c>
      <c r="AX218" s="342">
        <f t="shared" si="707"/>
        <v>0</v>
      </c>
      <c r="AY218" s="342">
        <f t="shared" si="707"/>
        <v>12558.09375</v>
      </c>
      <c r="AZ218" s="342">
        <f t="shared" si="707"/>
        <v>0</v>
      </c>
      <c r="BA218" s="342">
        <f t="shared" si="707"/>
        <v>0</v>
      </c>
      <c r="BB218" s="342">
        <f t="shared" si="707"/>
        <v>9703.8664</v>
      </c>
      <c r="BC218" s="342">
        <f t="shared" si="707"/>
        <v>0</v>
      </c>
      <c r="BD218" s="342">
        <f t="shared" si="707"/>
        <v>13378.4</v>
      </c>
      <c r="BE218" s="342">
        <f t="shared" si="707"/>
        <v>0</v>
      </c>
      <c r="BF218" s="342">
        <f t="shared" si="707"/>
        <v>1557.6541</v>
      </c>
      <c r="BG218" s="342">
        <f t="shared" si="707"/>
        <v>0</v>
      </c>
      <c r="BH218" s="342">
        <f t="shared" si="707"/>
        <v>5158.157425</v>
      </c>
      <c r="BI218" s="342">
        <f t="shared" si="707"/>
        <v>2306.25</v>
      </c>
      <c r="BJ218" s="342">
        <f t="shared" si="707"/>
        <v>7162.4875</v>
      </c>
      <c r="BK218" s="342">
        <f t="shared" si="707"/>
        <v>1312.5</v>
      </c>
      <c r="BL218" s="342">
        <f t="shared" si="707"/>
        <v>1793.1</v>
      </c>
      <c r="BM218" s="342">
        <f t="shared" si="707"/>
        <v>0</v>
      </c>
      <c r="BN218" s="342">
        <f t="shared" si="707"/>
        <v>740.464875</v>
      </c>
      <c r="BO218" s="342">
        <f t="shared" si="707"/>
        <v>0</v>
      </c>
      <c r="BP218" s="342">
        <f t="shared" si="707"/>
        <v>628.625</v>
      </c>
      <c r="BQ218" s="342"/>
      <c r="BR218" s="342">
        <f t="shared" ref="BR218:EC218" si="708">if(or(and($A218-BR$186&gt;0,$A218-BR$187&lt;=0,month($A218)=month(BR$186)),and($A218-BR$186&gt;=0,$A218-BR$187&lt;=0,month(edate($A218,6))=month(BR$186))),BR$190,0)</f>
        <v>0</v>
      </c>
      <c r="BS218" s="342">
        <f t="shared" si="708"/>
        <v>0</v>
      </c>
      <c r="BT218" s="342">
        <f t="shared" si="708"/>
        <v>0</v>
      </c>
      <c r="BU218" s="342">
        <f t="shared" si="708"/>
        <v>0</v>
      </c>
      <c r="BV218" s="342">
        <f t="shared" si="708"/>
        <v>0</v>
      </c>
      <c r="BW218" s="342">
        <f t="shared" si="708"/>
        <v>0</v>
      </c>
      <c r="BX218" s="342">
        <f t="shared" si="708"/>
        <v>0</v>
      </c>
      <c r="BY218" s="342">
        <f t="shared" si="708"/>
        <v>0</v>
      </c>
      <c r="BZ218" s="342">
        <f t="shared" si="708"/>
        <v>0</v>
      </c>
      <c r="CA218" s="342">
        <f t="shared" si="708"/>
        <v>0</v>
      </c>
      <c r="CB218" s="342">
        <f t="shared" si="708"/>
        <v>0</v>
      </c>
      <c r="CC218" s="342">
        <f t="shared" si="708"/>
        <v>0</v>
      </c>
      <c r="CD218" s="342">
        <f t="shared" si="708"/>
        <v>0</v>
      </c>
      <c r="CE218" s="342">
        <f t="shared" si="708"/>
        <v>0</v>
      </c>
      <c r="CF218" s="342">
        <f t="shared" si="708"/>
        <v>0</v>
      </c>
      <c r="CG218" s="342">
        <f t="shared" si="708"/>
        <v>0</v>
      </c>
      <c r="CH218" s="342">
        <f t="shared" si="708"/>
        <v>0</v>
      </c>
      <c r="CI218" s="342">
        <f t="shared" si="708"/>
        <v>0</v>
      </c>
      <c r="CJ218" s="342">
        <f t="shared" si="708"/>
        <v>0</v>
      </c>
      <c r="CK218" s="342">
        <f t="shared" si="708"/>
        <v>0</v>
      </c>
      <c r="CL218" s="342">
        <f t="shared" si="708"/>
        <v>0</v>
      </c>
      <c r="CM218" s="342">
        <f t="shared" si="708"/>
        <v>0</v>
      </c>
      <c r="CN218" s="342">
        <f t="shared" si="708"/>
        <v>0</v>
      </c>
      <c r="CO218" s="342">
        <f t="shared" si="708"/>
        <v>0</v>
      </c>
      <c r="CP218" s="342">
        <f t="shared" si="708"/>
        <v>0</v>
      </c>
      <c r="CQ218" s="342">
        <f t="shared" si="708"/>
        <v>0</v>
      </c>
      <c r="CR218" s="342">
        <f t="shared" si="708"/>
        <v>0</v>
      </c>
      <c r="CS218" s="342">
        <f t="shared" si="708"/>
        <v>0</v>
      </c>
      <c r="CT218" s="342">
        <f t="shared" si="708"/>
        <v>0</v>
      </c>
      <c r="CU218" s="342">
        <f t="shared" si="708"/>
        <v>0</v>
      </c>
      <c r="CV218" s="342">
        <f t="shared" si="708"/>
        <v>0</v>
      </c>
      <c r="CW218" s="342">
        <f t="shared" si="708"/>
        <v>0</v>
      </c>
      <c r="CX218" s="342">
        <f t="shared" si="708"/>
        <v>0</v>
      </c>
      <c r="CY218" s="342">
        <f t="shared" si="708"/>
        <v>0</v>
      </c>
      <c r="CZ218" s="342">
        <f t="shared" si="708"/>
        <v>0</v>
      </c>
      <c r="DA218" s="342">
        <f t="shared" si="708"/>
        <v>0</v>
      </c>
      <c r="DB218" s="342">
        <f t="shared" si="708"/>
        <v>0</v>
      </c>
      <c r="DC218" s="342">
        <f t="shared" si="708"/>
        <v>0</v>
      </c>
      <c r="DD218" s="342">
        <f t="shared" si="708"/>
        <v>0</v>
      </c>
      <c r="DE218" s="342">
        <f t="shared" si="708"/>
        <v>0</v>
      </c>
      <c r="DF218" s="342">
        <f t="shared" si="708"/>
        <v>0</v>
      </c>
      <c r="DG218" s="342">
        <f t="shared" si="708"/>
        <v>0</v>
      </c>
      <c r="DH218" s="342">
        <f t="shared" si="708"/>
        <v>0</v>
      </c>
      <c r="DI218" s="342">
        <f t="shared" si="708"/>
        <v>0</v>
      </c>
      <c r="DJ218" s="342">
        <f t="shared" si="708"/>
        <v>0</v>
      </c>
      <c r="DK218" s="342">
        <f t="shared" si="708"/>
        <v>0</v>
      </c>
      <c r="DL218" s="342">
        <f t="shared" si="708"/>
        <v>0</v>
      </c>
      <c r="DM218" s="342">
        <f t="shared" si="708"/>
        <v>0</v>
      </c>
      <c r="DN218" s="342">
        <f t="shared" si="708"/>
        <v>0</v>
      </c>
      <c r="DO218" s="342">
        <f t="shared" si="708"/>
        <v>0</v>
      </c>
      <c r="DP218" s="342">
        <f t="shared" si="708"/>
        <v>0</v>
      </c>
      <c r="DQ218" s="342">
        <f t="shared" si="708"/>
        <v>0</v>
      </c>
      <c r="DR218" s="342">
        <f t="shared" si="708"/>
        <v>0</v>
      </c>
      <c r="DS218" s="342">
        <f t="shared" si="708"/>
        <v>0</v>
      </c>
      <c r="DT218" s="342">
        <f t="shared" si="708"/>
        <v>0</v>
      </c>
      <c r="DU218" s="342">
        <f t="shared" si="708"/>
        <v>0</v>
      </c>
      <c r="DV218" s="342">
        <f t="shared" si="708"/>
        <v>0</v>
      </c>
      <c r="DW218" s="342">
        <f t="shared" si="708"/>
        <v>0</v>
      </c>
      <c r="DX218" s="342">
        <f t="shared" si="708"/>
        <v>0</v>
      </c>
      <c r="DY218" s="342">
        <f t="shared" si="708"/>
        <v>0</v>
      </c>
      <c r="DZ218" s="342">
        <f t="shared" si="708"/>
        <v>0</v>
      </c>
      <c r="EA218" s="342">
        <f t="shared" si="708"/>
        <v>0</v>
      </c>
      <c r="EB218" s="342">
        <f t="shared" si="708"/>
        <v>0</v>
      </c>
      <c r="EC218" s="342">
        <f t="shared" si="708"/>
        <v>0</v>
      </c>
      <c r="ED218" s="342"/>
      <c r="EE218" s="342">
        <f t="shared" ref="EE218:GP218" si="709">if(or(and($A218-EE$186&gt;0,$A218-EE$187&lt;=0,month($A218)=month(EE$186)),and($A218-EE$186&gt;=0,$A218-EE$187&lt;=0,month(edate($A218,6))=month(EE$186))),EE$190,0)</f>
        <v>0</v>
      </c>
      <c r="EF218" s="342">
        <f t="shared" si="709"/>
        <v>0</v>
      </c>
      <c r="EG218" s="342">
        <f t="shared" si="709"/>
        <v>0</v>
      </c>
      <c r="EH218" s="342">
        <f t="shared" si="709"/>
        <v>0</v>
      </c>
      <c r="EI218" s="342">
        <f t="shared" si="709"/>
        <v>0</v>
      </c>
      <c r="EJ218" s="342">
        <f t="shared" si="709"/>
        <v>0</v>
      </c>
      <c r="EK218" s="342">
        <f t="shared" si="709"/>
        <v>0</v>
      </c>
      <c r="EL218" s="342">
        <f t="shared" si="709"/>
        <v>0</v>
      </c>
      <c r="EM218" s="342">
        <f t="shared" si="709"/>
        <v>0</v>
      </c>
      <c r="EN218" s="342">
        <f t="shared" si="709"/>
        <v>0</v>
      </c>
      <c r="EO218" s="342">
        <f t="shared" si="709"/>
        <v>0</v>
      </c>
      <c r="EP218" s="342">
        <f t="shared" si="709"/>
        <v>0</v>
      </c>
      <c r="EQ218" s="342">
        <f t="shared" si="709"/>
        <v>0</v>
      </c>
      <c r="ER218" s="342">
        <f t="shared" si="709"/>
        <v>0</v>
      </c>
      <c r="ES218" s="342">
        <f t="shared" si="709"/>
        <v>0</v>
      </c>
      <c r="ET218" s="342">
        <f t="shared" si="709"/>
        <v>0</v>
      </c>
      <c r="EU218" s="342">
        <f t="shared" si="709"/>
        <v>0</v>
      </c>
      <c r="EV218" s="342">
        <f t="shared" si="709"/>
        <v>0</v>
      </c>
      <c r="EW218" s="342">
        <f t="shared" si="709"/>
        <v>0</v>
      </c>
      <c r="EX218" s="342">
        <f t="shared" si="709"/>
        <v>0</v>
      </c>
      <c r="EY218" s="342">
        <f t="shared" si="709"/>
        <v>0</v>
      </c>
      <c r="EZ218" s="342">
        <f t="shared" si="709"/>
        <v>0</v>
      </c>
      <c r="FA218" s="342">
        <f t="shared" si="709"/>
        <v>0</v>
      </c>
      <c r="FB218" s="342">
        <f t="shared" si="709"/>
        <v>0</v>
      </c>
      <c r="FC218" s="342">
        <f t="shared" si="709"/>
        <v>0</v>
      </c>
      <c r="FD218" s="342">
        <f t="shared" si="709"/>
        <v>0</v>
      </c>
      <c r="FE218" s="342">
        <f t="shared" si="709"/>
        <v>0</v>
      </c>
      <c r="FF218" s="342">
        <f t="shared" si="709"/>
        <v>0</v>
      </c>
      <c r="FG218" s="342">
        <f t="shared" si="709"/>
        <v>0</v>
      </c>
      <c r="FH218" s="342">
        <f t="shared" si="709"/>
        <v>0</v>
      </c>
      <c r="FI218" s="342">
        <f t="shared" si="709"/>
        <v>0</v>
      </c>
      <c r="FJ218" s="342">
        <f t="shared" si="709"/>
        <v>0</v>
      </c>
      <c r="FK218" s="342">
        <f t="shared" si="709"/>
        <v>0</v>
      </c>
      <c r="FL218" s="342">
        <f t="shared" si="709"/>
        <v>0</v>
      </c>
      <c r="FM218" s="342">
        <f t="shared" si="709"/>
        <v>0</v>
      </c>
      <c r="FN218" s="342">
        <f t="shared" si="709"/>
        <v>0</v>
      </c>
      <c r="FO218" s="342">
        <f t="shared" si="709"/>
        <v>0</v>
      </c>
      <c r="FP218" s="342">
        <f t="shared" si="709"/>
        <v>0</v>
      </c>
      <c r="FQ218" s="342">
        <f t="shared" si="709"/>
        <v>0</v>
      </c>
      <c r="FR218" s="342">
        <f t="shared" si="709"/>
        <v>0</v>
      </c>
      <c r="FS218" s="342">
        <f t="shared" si="709"/>
        <v>0</v>
      </c>
      <c r="FT218" s="342">
        <f t="shared" si="709"/>
        <v>0</v>
      </c>
      <c r="FU218" s="342">
        <f t="shared" si="709"/>
        <v>0</v>
      </c>
      <c r="FV218" s="342">
        <f t="shared" si="709"/>
        <v>0</v>
      </c>
      <c r="FW218" s="342">
        <f t="shared" si="709"/>
        <v>0</v>
      </c>
      <c r="FX218" s="342">
        <f t="shared" si="709"/>
        <v>0</v>
      </c>
      <c r="FY218" s="342">
        <f t="shared" si="709"/>
        <v>0</v>
      </c>
      <c r="FZ218" s="342">
        <f t="shared" si="709"/>
        <v>0</v>
      </c>
      <c r="GA218" s="342">
        <f t="shared" si="709"/>
        <v>0</v>
      </c>
      <c r="GB218" s="342">
        <f t="shared" si="709"/>
        <v>0</v>
      </c>
      <c r="GC218" s="342">
        <f t="shared" si="709"/>
        <v>0</v>
      </c>
      <c r="GD218" s="342">
        <f t="shared" si="709"/>
        <v>0</v>
      </c>
      <c r="GE218" s="342">
        <f t="shared" si="709"/>
        <v>0</v>
      </c>
      <c r="GF218" s="342">
        <f t="shared" si="709"/>
        <v>0</v>
      </c>
      <c r="GG218" s="342">
        <f t="shared" si="709"/>
        <v>0</v>
      </c>
      <c r="GH218" s="342">
        <f t="shared" si="709"/>
        <v>0</v>
      </c>
      <c r="GI218" s="342">
        <f t="shared" si="709"/>
        <v>0</v>
      </c>
      <c r="GJ218" s="342">
        <f t="shared" si="709"/>
        <v>0</v>
      </c>
      <c r="GK218" s="342">
        <f t="shared" si="709"/>
        <v>0</v>
      </c>
      <c r="GL218" s="342">
        <f t="shared" si="709"/>
        <v>0</v>
      </c>
      <c r="GM218" s="342">
        <f t="shared" si="709"/>
        <v>0</v>
      </c>
      <c r="GN218" s="342">
        <f t="shared" si="709"/>
        <v>0</v>
      </c>
      <c r="GO218" s="342">
        <f t="shared" si="709"/>
        <v>0</v>
      </c>
      <c r="GP218" s="342">
        <f t="shared" si="709"/>
        <v>0</v>
      </c>
      <c r="GQ218" s="342"/>
      <c r="GR218" s="342">
        <f t="shared" ref="GR218:JC218" si="710">if(or(and($A218-GR$186&gt;0,$A218-GR$187&lt;=0,month($A218)=month(GR$186)),and($A218-GR$186&gt;=0,$A218-GR$187&lt;=0,month(edate($A218,6))=month(GR$186))),GR$190,0)</f>
        <v>0</v>
      </c>
      <c r="GS218" s="342">
        <f t="shared" si="710"/>
        <v>0</v>
      </c>
      <c r="GT218" s="342">
        <f t="shared" si="710"/>
        <v>0</v>
      </c>
      <c r="GU218" s="342">
        <f t="shared" si="710"/>
        <v>0</v>
      </c>
      <c r="GV218" s="342">
        <f t="shared" si="710"/>
        <v>0</v>
      </c>
      <c r="GW218" s="342">
        <f t="shared" si="710"/>
        <v>0</v>
      </c>
      <c r="GX218" s="342">
        <f t="shared" si="710"/>
        <v>0</v>
      </c>
      <c r="GY218" s="342">
        <f t="shared" si="710"/>
        <v>0</v>
      </c>
      <c r="GZ218" s="342">
        <f t="shared" si="710"/>
        <v>0</v>
      </c>
      <c r="HA218" s="342">
        <f t="shared" si="710"/>
        <v>0</v>
      </c>
      <c r="HB218" s="342">
        <f t="shared" si="710"/>
        <v>0</v>
      </c>
      <c r="HC218" s="342">
        <f t="shared" si="710"/>
        <v>0</v>
      </c>
      <c r="HD218" s="342">
        <f t="shared" si="710"/>
        <v>0</v>
      </c>
      <c r="HE218" s="342">
        <f t="shared" si="710"/>
        <v>0</v>
      </c>
      <c r="HF218" s="342">
        <f t="shared" si="710"/>
        <v>0</v>
      </c>
      <c r="HG218" s="342">
        <f t="shared" si="710"/>
        <v>0</v>
      </c>
      <c r="HH218" s="342">
        <f t="shared" si="710"/>
        <v>0</v>
      </c>
      <c r="HI218" s="342">
        <f t="shared" si="710"/>
        <v>0</v>
      </c>
      <c r="HJ218" s="342">
        <f t="shared" si="710"/>
        <v>0</v>
      </c>
      <c r="HK218" s="342">
        <f t="shared" si="710"/>
        <v>0</v>
      </c>
      <c r="HL218" s="342">
        <f t="shared" si="710"/>
        <v>0</v>
      </c>
      <c r="HM218" s="342">
        <f t="shared" si="710"/>
        <v>0</v>
      </c>
      <c r="HN218" s="342">
        <f t="shared" si="710"/>
        <v>0</v>
      </c>
      <c r="HO218" s="342">
        <f t="shared" si="710"/>
        <v>0</v>
      </c>
      <c r="HP218" s="342">
        <f t="shared" si="710"/>
        <v>0</v>
      </c>
      <c r="HQ218" s="342">
        <f t="shared" si="710"/>
        <v>0</v>
      </c>
      <c r="HR218" s="342">
        <f t="shared" si="710"/>
        <v>0</v>
      </c>
      <c r="HS218" s="342">
        <f t="shared" si="710"/>
        <v>0</v>
      </c>
      <c r="HT218" s="342">
        <f t="shared" si="710"/>
        <v>0</v>
      </c>
      <c r="HU218" s="342">
        <f t="shared" si="710"/>
        <v>0</v>
      </c>
      <c r="HV218" s="342">
        <f t="shared" si="710"/>
        <v>0</v>
      </c>
      <c r="HW218" s="342">
        <f t="shared" si="710"/>
        <v>0</v>
      </c>
      <c r="HX218" s="342">
        <f t="shared" si="710"/>
        <v>0</v>
      </c>
      <c r="HY218" s="342">
        <f t="shared" si="710"/>
        <v>0</v>
      </c>
      <c r="HZ218" s="342">
        <f t="shared" si="710"/>
        <v>0</v>
      </c>
      <c r="IA218" s="342">
        <f t="shared" si="710"/>
        <v>0</v>
      </c>
      <c r="IB218" s="342">
        <f t="shared" si="710"/>
        <v>0</v>
      </c>
      <c r="IC218" s="342">
        <f t="shared" si="710"/>
        <v>0</v>
      </c>
      <c r="ID218" s="342">
        <f t="shared" si="710"/>
        <v>0</v>
      </c>
      <c r="IE218" s="342">
        <f t="shared" si="710"/>
        <v>0</v>
      </c>
      <c r="IF218" s="342">
        <f t="shared" si="710"/>
        <v>0</v>
      </c>
      <c r="IG218" s="342">
        <f t="shared" si="710"/>
        <v>0</v>
      </c>
      <c r="IH218" s="342">
        <f t="shared" si="710"/>
        <v>0</v>
      </c>
      <c r="II218" s="342">
        <f t="shared" si="710"/>
        <v>0</v>
      </c>
      <c r="IJ218" s="342">
        <f t="shared" si="710"/>
        <v>0</v>
      </c>
      <c r="IK218" s="342">
        <f t="shared" si="710"/>
        <v>0</v>
      </c>
      <c r="IL218" s="342">
        <f t="shared" si="710"/>
        <v>0</v>
      </c>
      <c r="IM218" s="342">
        <f t="shared" si="710"/>
        <v>0</v>
      </c>
      <c r="IN218" s="342">
        <f t="shared" si="710"/>
        <v>0</v>
      </c>
      <c r="IO218" s="342">
        <f t="shared" si="710"/>
        <v>0</v>
      </c>
      <c r="IP218" s="342">
        <f t="shared" si="710"/>
        <v>0</v>
      </c>
      <c r="IQ218" s="342">
        <f t="shared" si="710"/>
        <v>0</v>
      </c>
      <c r="IR218" s="342">
        <f t="shared" si="710"/>
        <v>0</v>
      </c>
      <c r="IS218" s="342">
        <f t="shared" si="710"/>
        <v>0</v>
      </c>
      <c r="IT218" s="342">
        <f t="shared" si="710"/>
        <v>0</v>
      </c>
      <c r="IU218" s="342">
        <f t="shared" si="710"/>
        <v>0</v>
      </c>
      <c r="IV218" s="342">
        <f t="shared" si="710"/>
        <v>0</v>
      </c>
      <c r="IW218" s="342">
        <f t="shared" si="710"/>
        <v>0</v>
      </c>
      <c r="IX218" s="342">
        <f t="shared" si="710"/>
        <v>0</v>
      </c>
      <c r="IY218" s="342">
        <f t="shared" si="710"/>
        <v>0</v>
      </c>
      <c r="IZ218" s="342">
        <f t="shared" si="710"/>
        <v>0</v>
      </c>
      <c r="JA218" s="342">
        <f t="shared" si="710"/>
        <v>0</v>
      </c>
      <c r="JB218" s="342">
        <f t="shared" si="710"/>
        <v>0</v>
      </c>
      <c r="JC218" s="342">
        <f t="shared" si="710"/>
        <v>0</v>
      </c>
      <c r="JD218" s="342"/>
      <c r="JE218" s="342">
        <f t="shared" ref="JE218:LP218" si="711">if(or(and($A218-JE$186&gt;0,$A218-JE$187&lt;=0,month($A218)=month(JE$186)),and($A218-JE$186&gt;=0,$A218-JE$187&lt;=0,month(edate($A218,6))=month(JE$186))),JE$190,0)</f>
        <v>0</v>
      </c>
      <c r="JF218" s="342">
        <f t="shared" si="711"/>
        <v>0</v>
      </c>
      <c r="JG218" s="342">
        <f t="shared" si="711"/>
        <v>0</v>
      </c>
      <c r="JH218" s="342">
        <f t="shared" si="711"/>
        <v>0</v>
      </c>
      <c r="JI218" s="342">
        <f t="shared" si="711"/>
        <v>0</v>
      </c>
      <c r="JJ218" s="342">
        <f t="shared" si="711"/>
        <v>0</v>
      </c>
      <c r="JK218" s="342">
        <f t="shared" si="711"/>
        <v>0</v>
      </c>
      <c r="JL218" s="342">
        <f t="shared" si="711"/>
        <v>0</v>
      </c>
      <c r="JM218" s="342">
        <f t="shared" si="711"/>
        <v>0</v>
      </c>
      <c r="JN218" s="342">
        <f t="shared" si="711"/>
        <v>0</v>
      </c>
      <c r="JO218" s="342">
        <f t="shared" si="711"/>
        <v>0</v>
      </c>
      <c r="JP218" s="342">
        <f t="shared" si="711"/>
        <v>0</v>
      </c>
      <c r="JQ218" s="342">
        <f t="shared" si="711"/>
        <v>0</v>
      </c>
      <c r="JR218" s="342">
        <f t="shared" si="711"/>
        <v>0</v>
      </c>
      <c r="JS218" s="342">
        <f t="shared" si="711"/>
        <v>0</v>
      </c>
      <c r="JT218" s="342">
        <f t="shared" si="711"/>
        <v>0</v>
      </c>
      <c r="JU218" s="342">
        <f t="shared" si="711"/>
        <v>0</v>
      </c>
      <c r="JV218" s="342">
        <f t="shared" si="711"/>
        <v>0</v>
      </c>
      <c r="JW218" s="342">
        <f t="shared" si="711"/>
        <v>0</v>
      </c>
      <c r="JX218" s="342">
        <f t="shared" si="711"/>
        <v>0</v>
      </c>
      <c r="JY218" s="342">
        <f t="shared" si="711"/>
        <v>0</v>
      </c>
      <c r="JZ218" s="342">
        <f t="shared" si="711"/>
        <v>0</v>
      </c>
      <c r="KA218" s="342">
        <f t="shared" si="711"/>
        <v>0</v>
      </c>
      <c r="KB218" s="342">
        <f t="shared" si="711"/>
        <v>0</v>
      </c>
      <c r="KC218" s="342">
        <f t="shared" si="711"/>
        <v>0</v>
      </c>
      <c r="KD218" s="342">
        <f t="shared" si="711"/>
        <v>0</v>
      </c>
      <c r="KE218" s="342">
        <f t="shared" si="711"/>
        <v>0</v>
      </c>
      <c r="KF218" s="342">
        <f t="shared" si="711"/>
        <v>0</v>
      </c>
      <c r="KG218" s="342">
        <f t="shared" si="711"/>
        <v>0</v>
      </c>
      <c r="KH218" s="342">
        <f t="shared" si="711"/>
        <v>0</v>
      </c>
      <c r="KI218" s="342">
        <f t="shared" si="711"/>
        <v>0</v>
      </c>
      <c r="KJ218" s="342">
        <f t="shared" si="711"/>
        <v>0</v>
      </c>
      <c r="KK218" s="342">
        <f t="shared" si="711"/>
        <v>0</v>
      </c>
      <c r="KL218" s="342">
        <f t="shared" si="711"/>
        <v>0</v>
      </c>
      <c r="KM218" s="342">
        <f t="shared" si="711"/>
        <v>0</v>
      </c>
      <c r="KN218" s="342">
        <f t="shared" si="711"/>
        <v>0</v>
      </c>
      <c r="KO218" s="342">
        <f t="shared" si="711"/>
        <v>0</v>
      </c>
      <c r="KP218" s="342">
        <f t="shared" si="711"/>
        <v>0</v>
      </c>
      <c r="KQ218" s="342">
        <f t="shared" si="711"/>
        <v>0</v>
      </c>
      <c r="KR218" s="342">
        <f t="shared" si="711"/>
        <v>0</v>
      </c>
      <c r="KS218" s="342">
        <f t="shared" si="711"/>
        <v>0</v>
      </c>
      <c r="KT218" s="342">
        <f t="shared" si="711"/>
        <v>0</v>
      </c>
      <c r="KU218" s="342">
        <f t="shared" si="711"/>
        <v>0</v>
      </c>
      <c r="KV218" s="342">
        <f t="shared" si="711"/>
        <v>0</v>
      </c>
      <c r="KW218" s="342">
        <f t="shared" si="711"/>
        <v>0</v>
      </c>
      <c r="KX218" s="342">
        <f t="shared" si="711"/>
        <v>0</v>
      </c>
      <c r="KY218" s="342">
        <f t="shared" si="711"/>
        <v>0</v>
      </c>
      <c r="KZ218" s="342">
        <f t="shared" si="711"/>
        <v>0</v>
      </c>
      <c r="LA218" s="342">
        <f t="shared" si="711"/>
        <v>0</v>
      </c>
      <c r="LB218" s="342">
        <f t="shared" si="711"/>
        <v>0</v>
      </c>
      <c r="LC218" s="342">
        <f t="shared" si="711"/>
        <v>0</v>
      </c>
      <c r="LD218" s="342">
        <f t="shared" si="711"/>
        <v>0</v>
      </c>
      <c r="LE218" s="342">
        <f t="shared" si="711"/>
        <v>0</v>
      </c>
      <c r="LF218" s="342">
        <f t="shared" si="711"/>
        <v>0</v>
      </c>
      <c r="LG218" s="342">
        <f t="shared" si="711"/>
        <v>0</v>
      </c>
      <c r="LH218" s="342">
        <f t="shared" si="711"/>
        <v>0</v>
      </c>
      <c r="LI218" s="342">
        <f t="shared" si="711"/>
        <v>0</v>
      </c>
      <c r="LJ218" s="342">
        <f t="shared" si="711"/>
        <v>0</v>
      </c>
      <c r="LK218" s="342">
        <f t="shared" si="711"/>
        <v>0</v>
      </c>
      <c r="LL218" s="342">
        <f t="shared" si="711"/>
        <v>0</v>
      </c>
      <c r="LM218" s="342">
        <f t="shared" si="711"/>
        <v>0</v>
      </c>
      <c r="LN218" s="342">
        <f t="shared" si="711"/>
        <v>0</v>
      </c>
      <c r="LO218" s="342">
        <f t="shared" si="711"/>
        <v>0</v>
      </c>
      <c r="LP218" s="342">
        <f t="shared" si="711"/>
        <v>0</v>
      </c>
    </row>
    <row r="219">
      <c r="A219" s="331" t="str">
        <f t="shared" si="575"/>
        <v>06-2029</v>
      </c>
      <c r="B219" s="346">
        <f t="shared" si="581"/>
        <v>181908.706</v>
      </c>
      <c r="C219" s="346"/>
      <c r="E219" s="342">
        <f t="shared" ref="E219:BP219" si="712">if(or(and($A219-E$186&gt;0,$A219-E$187&lt;=0,month($A219)=month(E$186)),and($A219-E$186&gt;=0,$A219-E$187&lt;=0,month(edate($A219,6))=month(E$186))),E$190,0)</f>
        <v>6085.4205</v>
      </c>
      <c r="F219" s="342">
        <f t="shared" si="712"/>
        <v>2604.5913</v>
      </c>
      <c r="G219" s="342">
        <f t="shared" si="712"/>
        <v>4740</v>
      </c>
      <c r="H219" s="342">
        <f t="shared" si="712"/>
        <v>0</v>
      </c>
      <c r="I219" s="342">
        <f t="shared" si="712"/>
        <v>0</v>
      </c>
      <c r="J219" s="342">
        <f t="shared" si="712"/>
        <v>5954.9875</v>
      </c>
      <c r="K219" s="342">
        <f t="shared" si="712"/>
        <v>0</v>
      </c>
      <c r="L219" s="342">
        <f t="shared" si="712"/>
        <v>0</v>
      </c>
      <c r="M219" s="342">
        <f t="shared" si="712"/>
        <v>0</v>
      </c>
      <c r="N219" s="342">
        <f t="shared" si="712"/>
        <v>7812.75495</v>
      </c>
      <c r="O219" s="342">
        <f t="shared" si="712"/>
        <v>5688.688635</v>
      </c>
      <c r="P219" s="342">
        <f t="shared" si="712"/>
        <v>5334.19156</v>
      </c>
      <c r="Q219" s="342">
        <f t="shared" si="712"/>
        <v>0</v>
      </c>
      <c r="R219" s="342">
        <f t="shared" si="712"/>
        <v>0</v>
      </c>
      <c r="S219" s="342">
        <f t="shared" si="712"/>
        <v>10661.63949</v>
      </c>
      <c r="T219" s="342">
        <f t="shared" si="712"/>
        <v>0</v>
      </c>
      <c r="U219" s="342">
        <f t="shared" si="712"/>
        <v>0</v>
      </c>
      <c r="V219" s="342">
        <f t="shared" si="712"/>
        <v>5520.8475</v>
      </c>
      <c r="W219" s="342">
        <f t="shared" si="712"/>
        <v>0</v>
      </c>
      <c r="X219" s="342">
        <f t="shared" si="712"/>
        <v>7309.84635</v>
      </c>
      <c r="Y219" s="342">
        <f t="shared" si="712"/>
        <v>11393.6924</v>
      </c>
      <c r="Z219" s="342">
        <f t="shared" si="712"/>
        <v>70.99625</v>
      </c>
      <c r="AA219" s="342">
        <f t="shared" si="712"/>
        <v>0</v>
      </c>
      <c r="AB219" s="342">
        <f t="shared" si="712"/>
        <v>8275.222958</v>
      </c>
      <c r="AC219" s="342">
        <f t="shared" si="712"/>
        <v>0</v>
      </c>
      <c r="AD219" s="342">
        <f t="shared" si="712"/>
        <v>0</v>
      </c>
      <c r="AE219" s="342">
        <f t="shared" si="712"/>
        <v>0</v>
      </c>
      <c r="AF219" s="342">
        <f t="shared" si="712"/>
        <v>6214.90265</v>
      </c>
      <c r="AG219" s="342">
        <f t="shared" si="712"/>
        <v>0</v>
      </c>
      <c r="AH219" s="342">
        <f t="shared" si="712"/>
        <v>228.5555</v>
      </c>
      <c r="AI219" s="342">
        <f t="shared" si="712"/>
        <v>0</v>
      </c>
      <c r="AJ219" s="342">
        <f t="shared" si="712"/>
        <v>3780</v>
      </c>
      <c r="AK219" s="342">
        <f t="shared" si="712"/>
        <v>15922.28576</v>
      </c>
      <c r="AL219" s="342">
        <f t="shared" si="712"/>
        <v>0</v>
      </c>
      <c r="AM219" s="342">
        <f t="shared" si="712"/>
        <v>0</v>
      </c>
      <c r="AN219" s="342">
        <f t="shared" si="712"/>
        <v>12211.43486</v>
      </c>
      <c r="AO219" s="342">
        <f t="shared" si="712"/>
        <v>8896.907813</v>
      </c>
      <c r="AP219" s="342">
        <f t="shared" si="712"/>
        <v>0</v>
      </c>
      <c r="AQ219" s="342">
        <f t="shared" si="712"/>
        <v>0</v>
      </c>
      <c r="AR219" s="342">
        <f t="shared" si="712"/>
        <v>7542.9351</v>
      </c>
      <c r="AS219" s="342">
        <f t="shared" si="712"/>
        <v>0</v>
      </c>
      <c r="AT219" s="342">
        <f t="shared" si="712"/>
        <v>0</v>
      </c>
      <c r="AU219" s="342">
        <f t="shared" si="712"/>
        <v>0</v>
      </c>
      <c r="AV219" s="342">
        <f t="shared" si="712"/>
        <v>7136.0471</v>
      </c>
      <c r="AW219" s="342">
        <f t="shared" si="712"/>
        <v>0</v>
      </c>
      <c r="AX219" s="342">
        <f t="shared" si="712"/>
        <v>9058.61</v>
      </c>
      <c r="AY219" s="342">
        <f t="shared" si="712"/>
        <v>0</v>
      </c>
      <c r="AZ219" s="342">
        <f t="shared" si="712"/>
        <v>6480</v>
      </c>
      <c r="BA219" s="342">
        <f t="shared" si="712"/>
        <v>5867.9712</v>
      </c>
      <c r="BB219" s="342">
        <f t="shared" si="712"/>
        <v>0</v>
      </c>
      <c r="BC219" s="342">
        <f t="shared" si="712"/>
        <v>4873.17825</v>
      </c>
      <c r="BD219" s="342">
        <f t="shared" si="712"/>
        <v>0</v>
      </c>
      <c r="BE219" s="342">
        <f t="shared" si="712"/>
        <v>4565.5155</v>
      </c>
      <c r="BF219" s="342">
        <f t="shared" si="712"/>
        <v>0</v>
      </c>
      <c r="BG219" s="342">
        <f t="shared" si="712"/>
        <v>900.3978</v>
      </c>
      <c r="BH219" s="342">
        <f t="shared" si="712"/>
        <v>0</v>
      </c>
      <c r="BI219" s="342">
        <f t="shared" si="712"/>
        <v>0</v>
      </c>
      <c r="BJ219" s="342">
        <f t="shared" si="712"/>
        <v>0</v>
      </c>
      <c r="BK219" s="342">
        <f t="shared" si="712"/>
        <v>0</v>
      </c>
      <c r="BL219" s="342">
        <f t="shared" si="712"/>
        <v>0</v>
      </c>
      <c r="BM219" s="342">
        <f t="shared" si="712"/>
        <v>1521.41625</v>
      </c>
      <c r="BN219" s="342">
        <f t="shared" si="712"/>
        <v>0</v>
      </c>
      <c r="BO219" s="342">
        <f t="shared" si="712"/>
        <v>5255.6688</v>
      </c>
      <c r="BP219" s="342">
        <f t="shared" si="712"/>
        <v>0</v>
      </c>
      <c r="BQ219" s="342"/>
      <c r="BR219" s="342">
        <f t="shared" ref="BR219:EC219" si="713">if(or(and($A219-BR$186&gt;0,$A219-BR$187&lt;=0,month($A219)=month(BR$186)),and($A219-BR$186&gt;=0,$A219-BR$187&lt;=0,month(edate($A219,6))=month(BR$186))),BR$190,0)</f>
        <v>0</v>
      </c>
      <c r="BS219" s="342">
        <f t="shared" si="713"/>
        <v>0</v>
      </c>
      <c r="BT219" s="342">
        <f t="shared" si="713"/>
        <v>0</v>
      </c>
      <c r="BU219" s="342">
        <f t="shared" si="713"/>
        <v>0</v>
      </c>
      <c r="BV219" s="342">
        <f t="shared" si="713"/>
        <v>0</v>
      </c>
      <c r="BW219" s="342">
        <f t="shared" si="713"/>
        <v>0</v>
      </c>
      <c r="BX219" s="342">
        <f t="shared" si="713"/>
        <v>0</v>
      </c>
      <c r="BY219" s="342">
        <f t="shared" si="713"/>
        <v>0</v>
      </c>
      <c r="BZ219" s="342">
        <f t="shared" si="713"/>
        <v>0</v>
      </c>
      <c r="CA219" s="342">
        <f t="shared" si="713"/>
        <v>0</v>
      </c>
      <c r="CB219" s="342">
        <f t="shared" si="713"/>
        <v>0</v>
      </c>
      <c r="CC219" s="342">
        <f t="shared" si="713"/>
        <v>0</v>
      </c>
      <c r="CD219" s="342">
        <f t="shared" si="713"/>
        <v>0</v>
      </c>
      <c r="CE219" s="342">
        <f t="shared" si="713"/>
        <v>0</v>
      </c>
      <c r="CF219" s="342">
        <f t="shared" si="713"/>
        <v>0</v>
      </c>
      <c r="CG219" s="342">
        <f t="shared" si="713"/>
        <v>0</v>
      </c>
      <c r="CH219" s="342">
        <f t="shared" si="713"/>
        <v>0</v>
      </c>
      <c r="CI219" s="342">
        <f t="shared" si="713"/>
        <v>0</v>
      </c>
      <c r="CJ219" s="342">
        <f t="shared" si="713"/>
        <v>0</v>
      </c>
      <c r="CK219" s="342">
        <f t="shared" si="713"/>
        <v>0</v>
      </c>
      <c r="CL219" s="342">
        <f t="shared" si="713"/>
        <v>0</v>
      </c>
      <c r="CM219" s="342">
        <f t="shared" si="713"/>
        <v>0</v>
      </c>
      <c r="CN219" s="342">
        <f t="shared" si="713"/>
        <v>0</v>
      </c>
      <c r="CO219" s="342">
        <f t="shared" si="713"/>
        <v>0</v>
      </c>
      <c r="CP219" s="342">
        <f t="shared" si="713"/>
        <v>0</v>
      </c>
      <c r="CQ219" s="342">
        <f t="shared" si="713"/>
        <v>0</v>
      </c>
      <c r="CR219" s="342">
        <f t="shared" si="713"/>
        <v>0</v>
      </c>
      <c r="CS219" s="342">
        <f t="shared" si="713"/>
        <v>0</v>
      </c>
      <c r="CT219" s="342">
        <f t="shared" si="713"/>
        <v>0</v>
      </c>
      <c r="CU219" s="342">
        <f t="shared" si="713"/>
        <v>0</v>
      </c>
      <c r="CV219" s="342">
        <f t="shared" si="713"/>
        <v>0</v>
      </c>
      <c r="CW219" s="342">
        <f t="shared" si="713"/>
        <v>0</v>
      </c>
      <c r="CX219" s="342">
        <f t="shared" si="713"/>
        <v>0</v>
      </c>
      <c r="CY219" s="342">
        <f t="shared" si="713"/>
        <v>0</v>
      </c>
      <c r="CZ219" s="342">
        <f t="shared" si="713"/>
        <v>0</v>
      </c>
      <c r="DA219" s="342">
        <f t="shared" si="713"/>
        <v>0</v>
      </c>
      <c r="DB219" s="342">
        <f t="shared" si="713"/>
        <v>0</v>
      </c>
      <c r="DC219" s="342">
        <f t="shared" si="713"/>
        <v>0</v>
      </c>
      <c r="DD219" s="342">
        <f t="shared" si="713"/>
        <v>0</v>
      </c>
      <c r="DE219" s="342">
        <f t="shared" si="713"/>
        <v>0</v>
      </c>
      <c r="DF219" s="342">
        <f t="shared" si="713"/>
        <v>0</v>
      </c>
      <c r="DG219" s="342">
        <f t="shared" si="713"/>
        <v>0</v>
      </c>
      <c r="DH219" s="342">
        <f t="shared" si="713"/>
        <v>0</v>
      </c>
      <c r="DI219" s="342">
        <f t="shared" si="713"/>
        <v>0</v>
      </c>
      <c r="DJ219" s="342">
        <f t="shared" si="713"/>
        <v>0</v>
      </c>
      <c r="DK219" s="342">
        <f t="shared" si="713"/>
        <v>0</v>
      </c>
      <c r="DL219" s="342">
        <f t="shared" si="713"/>
        <v>0</v>
      </c>
      <c r="DM219" s="342">
        <f t="shared" si="713"/>
        <v>0</v>
      </c>
      <c r="DN219" s="342">
        <f t="shared" si="713"/>
        <v>0</v>
      </c>
      <c r="DO219" s="342">
        <f t="shared" si="713"/>
        <v>0</v>
      </c>
      <c r="DP219" s="342">
        <f t="shared" si="713"/>
        <v>0</v>
      </c>
      <c r="DQ219" s="342">
        <f t="shared" si="713"/>
        <v>0</v>
      </c>
      <c r="DR219" s="342">
        <f t="shared" si="713"/>
        <v>0</v>
      </c>
      <c r="DS219" s="342">
        <f t="shared" si="713"/>
        <v>0</v>
      </c>
      <c r="DT219" s="342">
        <f t="shared" si="713"/>
        <v>0</v>
      </c>
      <c r="DU219" s="342">
        <f t="shared" si="713"/>
        <v>0</v>
      </c>
      <c r="DV219" s="342">
        <f t="shared" si="713"/>
        <v>0</v>
      </c>
      <c r="DW219" s="342">
        <f t="shared" si="713"/>
        <v>0</v>
      </c>
      <c r="DX219" s="342">
        <f t="shared" si="713"/>
        <v>0</v>
      </c>
      <c r="DY219" s="342">
        <f t="shared" si="713"/>
        <v>0</v>
      </c>
      <c r="DZ219" s="342">
        <f t="shared" si="713"/>
        <v>0</v>
      </c>
      <c r="EA219" s="342">
        <f t="shared" si="713"/>
        <v>0</v>
      </c>
      <c r="EB219" s="342">
        <f t="shared" si="713"/>
        <v>0</v>
      </c>
      <c r="EC219" s="342">
        <f t="shared" si="713"/>
        <v>0</v>
      </c>
      <c r="ED219" s="342"/>
      <c r="EE219" s="342">
        <f t="shared" ref="EE219:GP219" si="714">if(or(and($A219-EE$186&gt;0,$A219-EE$187&lt;=0,month($A219)=month(EE$186)),and($A219-EE$186&gt;=0,$A219-EE$187&lt;=0,month(edate($A219,6))=month(EE$186))),EE$190,0)</f>
        <v>0</v>
      </c>
      <c r="EF219" s="342">
        <f t="shared" si="714"/>
        <v>0</v>
      </c>
      <c r="EG219" s="342">
        <f t="shared" si="714"/>
        <v>0</v>
      </c>
      <c r="EH219" s="342">
        <f t="shared" si="714"/>
        <v>0</v>
      </c>
      <c r="EI219" s="342">
        <f t="shared" si="714"/>
        <v>0</v>
      </c>
      <c r="EJ219" s="342">
        <f t="shared" si="714"/>
        <v>0</v>
      </c>
      <c r="EK219" s="342">
        <f t="shared" si="714"/>
        <v>0</v>
      </c>
      <c r="EL219" s="342">
        <f t="shared" si="714"/>
        <v>0</v>
      </c>
      <c r="EM219" s="342">
        <f t="shared" si="714"/>
        <v>0</v>
      </c>
      <c r="EN219" s="342">
        <f t="shared" si="714"/>
        <v>0</v>
      </c>
      <c r="EO219" s="342">
        <f t="shared" si="714"/>
        <v>0</v>
      </c>
      <c r="EP219" s="342">
        <f t="shared" si="714"/>
        <v>0</v>
      </c>
      <c r="EQ219" s="342">
        <f t="shared" si="714"/>
        <v>0</v>
      </c>
      <c r="ER219" s="342">
        <f t="shared" si="714"/>
        <v>0</v>
      </c>
      <c r="ES219" s="342">
        <f t="shared" si="714"/>
        <v>0</v>
      </c>
      <c r="ET219" s="342">
        <f t="shared" si="714"/>
        <v>0</v>
      </c>
      <c r="EU219" s="342">
        <f t="shared" si="714"/>
        <v>0</v>
      </c>
      <c r="EV219" s="342">
        <f t="shared" si="714"/>
        <v>0</v>
      </c>
      <c r="EW219" s="342">
        <f t="shared" si="714"/>
        <v>0</v>
      </c>
      <c r="EX219" s="342">
        <f t="shared" si="714"/>
        <v>0</v>
      </c>
      <c r="EY219" s="342">
        <f t="shared" si="714"/>
        <v>0</v>
      </c>
      <c r="EZ219" s="342">
        <f t="shared" si="714"/>
        <v>0</v>
      </c>
      <c r="FA219" s="342">
        <f t="shared" si="714"/>
        <v>0</v>
      </c>
      <c r="FB219" s="342">
        <f t="shared" si="714"/>
        <v>0</v>
      </c>
      <c r="FC219" s="342">
        <f t="shared" si="714"/>
        <v>0</v>
      </c>
      <c r="FD219" s="342">
        <f t="shared" si="714"/>
        <v>0</v>
      </c>
      <c r="FE219" s="342">
        <f t="shared" si="714"/>
        <v>0</v>
      </c>
      <c r="FF219" s="342">
        <f t="shared" si="714"/>
        <v>0</v>
      </c>
      <c r="FG219" s="342">
        <f t="shared" si="714"/>
        <v>0</v>
      </c>
      <c r="FH219" s="342">
        <f t="shared" si="714"/>
        <v>0</v>
      </c>
      <c r="FI219" s="342">
        <f t="shared" si="714"/>
        <v>0</v>
      </c>
      <c r="FJ219" s="342">
        <f t="shared" si="714"/>
        <v>0</v>
      </c>
      <c r="FK219" s="342">
        <f t="shared" si="714"/>
        <v>0</v>
      </c>
      <c r="FL219" s="342">
        <f t="shared" si="714"/>
        <v>0</v>
      </c>
      <c r="FM219" s="342">
        <f t="shared" si="714"/>
        <v>0</v>
      </c>
      <c r="FN219" s="342">
        <f t="shared" si="714"/>
        <v>0</v>
      </c>
      <c r="FO219" s="342">
        <f t="shared" si="714"/>
        <v>0</v>
      </c>
      <c r="FP219" s="342">
        <f t="shared" si="714"/>
        <v>0</v>
      </c>
      <c r="FQ219" s="342">
        <f t="shared" si="714"/>
        <v>0</v>
      </c>
      <c r="FR219" s="342">
        <f t="shared" si="714"/>
        <v>0</v>
      </c>
      <c r="FS219" s="342">
        <f t="shared" si="714"/>
        <v>0</v>
      </c>
      <c r="FT219" s="342">
        <f t="shared" si="714"/>
        <v>0</v>
      </c>
      <c r="FU219" s="342">
        <f t="shared" si="714"/>
        <v>0</v>
      </c>
      <c r="FV219" s="342">
        <f t="shared" si="714"/>
        <v>0</v>
      </c>
      <c r="FW219" s="342">
        <f t="shared" si="714"/>
        <v>0</v>
      </c>
      <c r="FX219" s="342">
        <f t="shared" si="714"/>
        <v>0</v>
      </c>
      <c r="FY219" s="342">
        <f t="shared" si="714"/>
        <v>0</v>
      </c>
      <c r="FZ219" s="342">
        <f t="shared" si="714"/>
        <v>0</v>
      </c>
      <c r="GA219" s="342">
        <f t="shared" si="714"/>
        <v>0</v>
      </c>
      <c r="GB219" s="342">
        <f t="shared" si="714"/>
        <v>0</v>
      </c>
      <c r="GC219" s="342">
        <f t="shared" si="714"/>
        <v>0</v>
      </c>
      <c r="GD219" s="342">
        <f t="shared" si="714"/>
        <v>0</v>
      </c>
      <c r="GE219" s="342">
        <f t="shared" si="714"/>
        <v>0</v>
      </c>
      <c r="GF219" s="342">
        <f t="shared" si="714"/>
        <v>0</v>
      </c>
      <c r="GG219" s="342">
        <f t="shared" si="714"/>
        <v>0</v>
      </c>
      <c r="GH219" s="342">
        <f t="shared" si="714"/>
        <v>0</v>
      </c>
      <c r="GI219" s="342">
        <f t="shared" si="714"/>
        <v>0</v>
      </c>
      <c r="GJ219" s="342">
        <f t="shared" si="714"/>
        <v>0</v>
      </c>
      <c r="GK219" s="342">
        <f t="shared" si="714"/>
        <v>0</v>
      </c>
      <c r="GL219" s="342">
        <f t="shared" si="714"/>
        <v>0</v>
      </c>
      <c r="GM219" s="342">
        <f t="shared" si="714"/>
        <v>0</v>
      </c>
      <c r="GN219" s="342">
        <f t="shared" si="714"/>
        <v>0</v>
      </c>
      <c r="GO219" s="342">
        <f t="shared" si="714"/>
        <v>0</v>
      </c>
      <c r="GP219" s="342">
        <f t="shared" si="714"/>
        <v>0</v>
      </c>
      <c r="GQ219" s="342"/>
      <c r="GR219" s="342">
        <f t="shared" ref="GR219:JC219" si="715">if(or(and($A219-GR$186&gt;0,$A219-GR$187&lt;=0,month($A219)=month(GR$186)),and($A219-GR$186&gt;=0,$A219-GR$187&lt;=0,month(edate($A219,6))=month(GR$186))),GR$190,0)</f>
        <v>0</v>
      </c>
      <c r="GS219" s="342">
        <f t="shared" si="715"/>
        <v>0</v>
      </c>
      <c r="GT219" s="342">
        <f t="shared" si="715"/>
        <v>0</v>
      </c>
      <c r="GU219" s="342">
        <f t="shared" si="715"/>
        <v>0</v>
      </c>
      <c r="GV219" s="342">
        <f t="shared" si="715"/>
        <v>0</v>
      </c>
      <c r="GW219" s="342">
        <f t="shared" si="715"/>
        <v>0</v>
      </c>
      <c r="GX219" s="342">
        <f t="shared" si="715"/>
        <v>0</v>
      </c>
      <c r="GY219" s="342">
        <f t="shared" si="715"/>
        <v>0</v>
      </c>
      <c r="GZ219" s="342">
        <f t="shared" si="715"/>
        <v>0</v>
      </c>
      <c r="HA219" s="342">
        <f t="shared" si="715"/>
        <v>0</v>
      </c>
      <c r="HB219" s="342">
        <f t="shared" si="715"/>
        <v>0</v>
      </c>
      <c r="HC219" s="342">
        <f t="shared" si="715"/>
        <v>0</v>
      </c>
      <c r="HD219" s="342">
        <f t="shared" si="715"/>
        <v>0</v>
      </c>
      <c r="HE219" s="342">
        <f t="shared" si="715"/>
        <v>0</v>
      </c>
      <c r="HF219" s="342">
        <f t="shared" si="715"/>
        <v>0</v>
      </c>
      <c r="HG219" s="342">
        <f t="shared" si="715"/>
        <v>0</v>
      </c>
      <c r="HH219" s="342">
        <f t="shared" si="715"/>
        <v>0</v>
      </c>
      <c r="HI219" s="342">
        <f t="shared" si="715"/>
        <v>0</v>
      </c>
      <c r="HJ219" s="342">
        <f t="shared" si="715"/>
        <v>0</v>
      </c>
      <c r="HK219" s="342">
        <f t="shared" si="715"/>
        <v>0</v>
      </c>
      <c r="HL219" s="342">
        <f t="shared" si="715"/>
        <v>0</v>
      </c>
      <c r="HM219" s="342">
        <f t="shared" si="715"/>
        <v>0</v>
      </c>
      <c r="HN219" s="342">
        <f t="shared" si="715"/>
        <v>0</v>
      </c>
      <c r="HO219" s="342">
        <f t="shared" si="715"/>
        <v>0</v>
      </c>
      <c r="HP219" s="342">
        <f t="shared" si="715"/>
        <v>0</v>
      </c>
      <c r="HQ219" s="342">
        <f t="shared" si="715"/>
        <v>0</v>
      </c>
      <c r="HR219" s="342">
        <f t="shared" si="715"/>
        <v>0</v>
      </c>
      <c r="HS219" s="342">
        <f t="shared" si="715"/>
        <v>0</v>
      </c>
      <c r="HT219" s="342">
        <f t="shared" si="715"/>
        <v>0</v>
      </c>
      <c r="HU219" s="342">
        <f t="shared" si="715"/>
        <v>0</v>
      </c>
      <c r="HV219" s="342">
        <f t="shared" si="715"/>
        <v>0</v>
      </c>
      <c r="HW219" s="342">
        <f t="shared" si="715"/>
        <v>0</v>
      </c>
      <c r="HX219" s="342">
        <f t="shared" si="715"/>
        <v>0</v>
      </c>
      <c r="HY219" s="342">
        <f t="shared" si="715"/>
        <v>0</v>
      </c>
      <c r="HZ219" s="342">
        <f t="shared" si="715"/>
        <v>0</v>
      </c>
      <c r="IA219" s="342">
        <f t="shared" si="715"/>
        <v>0</v>
      </c>
      <c r="IB219" s="342">
        <f t="shared" si="715"/>
        <v>0</v>
      </c>
      <c r="IC219" s="342">
        <f t="shared" si="715"/>
        <v>0</v>
      </c>
      <c r="ID219" s="342">
        <f t="shared" si="715"/>
        <v>0</v>
      </c>
      <c r="IE219" s="342">
        <f t="shared" si="715"/>
        <v>0</v>
      </c>
      <c r="IF219" s="342">
        <f t="shared" si="715"/>
        <v>0</v>
      </c>
      <c r="IG219" s="342">
        <f t="shared" si="715"/>
        <v>0</v>
      </c>
      <c r="IH219" s="342">
        <f t="shared" si="715"/>
        <v>0</v>
      </c>
      <c r="II219" s="342">
        <f t="shared" si="715"/>
        <v>0</v>
      </c>
      <c r="IJ219" s="342">
        <f t="shared" si="715"/>
        <v>0</v>
      </c>
      <c r="IK219" s="342">
        <f t="shared" si="715"/>
        <v>0</v>
      </c>
      <c r="IL219" s="342">
        <f t="shared" si="715"/>
        <v>0</v>
      </c>
      <c r="IM219" s="342">
        <f t="shared" si="715"/>
        <v>0</v>
      </c>
      <c r="IN219" s="342">
        <f t="shared" si="715"/>
        <v>0</v>
      </c>
      <c r="IO219" s="342">
        <f t="shared" si="715"/>
        <v>0</v>
      </c>
      <c r="IP219" s="342">
        <f t="shared" si="715"/>
        <v>0</v>
      </c>
      <c r="IQ219" s="342">
        <f t="shared" si="715"/>
        <v>0</v>
      </c>
      <c r="IR219" s="342">
        <f t="shared" si="715"/>
        <v>0</v>
      </c>
      <c r="IS219" s="342">
        <f t="shared" si="715"/>
        <v>0</v>
      </c>
      <c r="IT219" s="342">
        <f t="shared" si="715"/>
        <v>0</v>
      </c>
      <c r="IU219" s="342">
        <f t="shared" si="715"/>
        <v>0</v>
      </c>
      <c r="IV219" s="342">
        <f t="shared" si="715"/>
        <v>0</v>
      </c>
      <c r="IW219" s="342">
        <f t="shared" si="715"/>
        <v>0</v>
      </c>
      <c r="IX219" s="342">
        <f t="shared" si="715"/>
        <v>0</v>
      </c>
      <c r="IY219" s="342">
        <f t="shared" si="715"/>
        <v>0</v>
      </c>
      <c r="IZ219" s="342">
        <f t="shared" si="715"/>
        <v>0</v>
      </c>
      <c r="JA219" s="342">
        <f t="shared" si="715"/>
        <v>0</v>
      </c>
      <c r="JB219" s="342">
        <f t="shared" si="715"/>
        <v>0</v>
      </c>
      <c r="JC219" s="342">
        <f t="shared" si="715"/>
        <v>0</v>
      </c>
      <c r="JD219" s="342"/>
      <c r="JE219" s="342">
        <f t="shared" ref="JE219:LP219" si="716">if(or(and($A219-JE$186&gt;0,$A219-JE$187&lt;=0,month($A219)=month(JE$186)),and($A219-JE$186&gt;=0,$A219-JE$187&lt;=0,month(edate($A219,6))=month(JE$186))),JE$190,0)</f>
        <v>0</v>
      </c>
      <c r="JF219" s="342">
        <f t="shared" si="716"/>
        <v>0</v>
      </c>
      <c r="JG219" s="342">
        <f t="shared" si="716"/>
        <v>0</v>
      </c>
      <c r="JH219" s="342">
        <f t="shared" si="716"/>
        <v>0</v>
      </c>
      <c r="JI219" s="342">
        <f t="shared" si="716"/>
        <v>0</v>
      </c>
      <c r="JJ219" s="342">
        <f t="shared" si="716"/>
        <v>0</v>
      </c>
      <c r="JK219" s="342">
        <f t="shared" si="716"/>
        <v>0</v>
      </c>
      <c r="JL219" s="342">
        <f t="shared" si="716"/>
        <v>0</v>
      </c>
      <c r="JM219" s="342">
        <f t="shared" si="716"/>
        <v>0</v>
      </c>
      <c r="JN219" s="342">
        <f t="shared" si="716"/>
        <v>0</v>
      </c>
      <c r="JO219" s="342">
        <f t="shared" si="716"/>
        <v>0</v>
      </c>
      <c r="JP219" s="342">
        <f t="shared" si="716"/>
        <v>0</v>
      </c>
      <c r="JQ219" s="342">
        <f t="shared" si="716"/>
        <v>0</v>
      </c>
      <c r="JR219" s="342">
        <f t="shared" si="716"/>
        <v>0</v>
      </c>
      <c r="JS219" s="342">
        <f t="shared" si="716"/>
        <v>0</v>
      </c>
      <c r="JT219" s="342">
        <f t="shared" si="716"/>
        <v>0</v>
      </c>
      <c r="JU219" s="342">
        <f t="shared" si="716"/>
        <v>0</v>
      </c>
      <c r="JV219" s="342">
        <f t="shared" si="716"/>
        <v>0</v>
      </c>
      <c r="JW219" s="342">
        <f t="shared" si="716"/>
        <v>0</v>
      </c>
      <c r="JX219" s="342">
        <f t="shared" si="716"/>
        <v>0</v>
      </c>
      <c r="JY219" s="342">
        <f t="shared" si="716"/>
        <v>0</v>
      </c>
      <c r="JZ219" s="342">
        <f t="shared" si="716"/>
        <v>0</v>
      </c>
      <c r="KA219" s="342">
        <f t="shared" si="716"/>
        <v>0</v>
      </c>
      <c r="KB219" s="342">
        <f t="shared" si="716"/>
        <v>0</v>
      </c>
      <c r="KC219" s="342">
        <f t="shared" si="716"/>
        <v>0</v>
      </c>
      <c r="KD219" s="342">
        <f t="shared" si="716"/>
        <v>0</v>
      </c>
      <c r="KE219" s="342">
        <f t="shared" si="716"/>
        <v>0</v>
      </c>
      <c r="KF219" s="342">
        <f t="shared" si="716"/>
        <v>0</v>
      </c>
      <c r="KG219" s="342">
        <f t="shared" si="716"/>
        <v>0</v>
      </c>
      <c r="KH219" s="342">
        <f t="shared" si="716"/>
        <v>0</v>
      </c>
      <c r="KI219" s="342">
        <f t="shared" si="716"/>
        <v>0</v>
      </c>
      <c r="KJ219" s="342">
        <f t="shared" si="716"/>
        <v>0</v>
      </c>
      <c r="KK219" s="342">
        <f t="shared" si="716"/>
        <v>0</v>
      </c>
      <c r="KL219" s="342">
        <f t="shared" si="716"/>
        <v>0</v>
      </c>
      <c r="KM219" s="342">
        <f t="shared" si="716"/>
        <v>0</v>
      </c>
      <c r="KN219" s="342">
        <f t="shared" si="716"/>
        <v>0</v>
      </c>
      <c r="KO219" s="342">
        <f t="shared" si="716"/>
        <v>0</v>
      </c>
      <c r="KP219" s="342">
        <f t="shared" si="716"/>
        <v>0</v>
      </c>
      <c r="KQ219" s="342">
        <f t="shared" si="716"/>
        <v>0</v>
      </c>
      <c r="KR219" s="342">
        <f t="shared" si="716"/>
        <v>0</v>
      </c>
      <c r="KS219" s="342">
        <f t="shared" si="716"/>
        <v>0</v>
      </c>
      <c r="KT219" s="342">
        <f t="shared" si="716"/>
        <v>0</v>
      </c>
      <c r="KU219" s="342">
        <f t="shared" si="716"/>
        <v>0</v>
      </c>
      <c r="KV219" s="342">
        <f t="shared" si="716"/>
        <v>0</v>
      </c>
      <c r="KW219" s="342">
        <f t="shared" si="716"/>
        <v>0</v>
      </c>
      <c r="KX219" s="342">
        <f t="shared" si="716"/>
        <v>0</v>
      </c>
      <c r="KY219" s="342">
        <f t="shared" si="716"/>
        <v>0</v>
      </c>
      <c r="KZ219" s="342">
        <f t="shared" si="716"/>
        <v>0</v>
      </c>
      <c r="LA219" s="342">
        <f t="shared" si="716"/>
        <v>0</v>
      </c>
      <c r="LB219" s="342">
        <f t="shared" si="716"/>
        <v>0</v>
      </c>
      <c r="LC219" s="342">
        <f t="shared" si="716"/>
        <v>0</v>
      </c>
      <c r="LD219" s="342">
        <f t="shared" si="716"/>
        <v>0</v>
      </c>
      <c r="LE219" s="342">
        <f t="shared" si="716"/>
        <v>0</v>
      </c>
      <c r="LF219" s="342">
        <f t="shared" si="716"/>
        <v>0</v>
      </c>
      <c r="LG219" s="342">
        <f t="shared" si="716"/>
        <v>0</v>
      </c>
      <c r="LH219" s="342">
        <f t="shared" si="716"/>
        <v>0</v>
      </c>
      <c r="LI219" s="342">
        <f t="shared" si="716"/>
        <v>0</v>
      </c>
      <c r="LJ219" s="342">
        <f t="shared" si="716"/>
        <v>0</v>
      </c>
      <c r="LK219" s="342">
        <f t="shared" si="716"/>
        <v>0</v>
      </c>
      <c r="LL219" s="342">
        <f t="shared" si="716"/>
        <v>0</v>
      </c>
      <c r="LM219" s="342">
        <f t="shared" si="716"/>
        <v>0</v>
      </c>
      <c r="LN219" s="342">
        <f t="shared" si="716"/>
        <v>0</v>
      </c>
      <c r="LO219" s="342">
        <f t="shared" si="716"/>
        <v>0</v>
      </c>
      <c r="LP219" s="342">
        <f t="shared" si="716"/>
        <v>0</v>
      </c>
    </row>
    <row r="220">
      <c r="A220" s="331" t="str">
        <f t="shared" si="575"/>
        <v>09-2029</v>
      </c>
      <c r="B220" s="346">
        <f t="shared" si="581"/>
        <v>237841.6939</v>
      </c>
      <c r="C220" s="346"/>
      <c r="E220" s="342">
        <f t="shared" ref="E220:BP220" si="717">if(or(and($A220-E$186&gt;0,$A220-E$187&lt;=0,month($A220)=month(E$186)),and($A220-E$186&gt;=0,$A220-E$187&lt;=0,month(edate($A220,6))=month(E$186))),E$190,0)</f>
        <v>0</v>
      </c>
      <c r="F220" s="342">
        <f t="shared" si="717"/>
        <v>0</v>
      </c>
      <c r="G220" s="342">
        <f t="shared" si="717"/>
        <v>0</v>
      </c>
      <c r="H220" s="342">
        <f t="shared" si="717"/>
        <v>5603.13611</v>
      </c>
      <c r="I220" s="342">
        <f t="shared" si="717"/>
        <v>5350</v>
      </c>
      <c r="J220" s="342">
        <f t="shared" si="717"/>
        <v>0</v>
      </c>
      <c r="K220" s="342">
        <f t="shared" si="717"/>
        <v>6549.35727</v>
      </c>
      <c r="L220" s="342">
        <f t="shared" si="717"/>
        <v>3925.4562</v>
      </c>
      <c r="M220" s="342">
        <f t="shared" si="717"/>
        <v>5593.35392</v>
      </c>
      <c r="N220" s="342">
        <f t="shared" si="717"/>
        <v>0</v>
      </c>
      <c r="O220" s="342">
        <f t="shared" si="717"/>
        <v>0</v>
      </c>
      <c r="P220" s="342">
        <f t="shared" si="717"/>
        <v>0</v>
      </c>
      <c r="Q220" s="342">
        <f t="shared" si="717"/>
        <v>5838.7836</v>
      </c>
      <c r="R220" s="342">
        <f t="shared" si="717"/>
        <v>9911.380355</v>
      </c>
      <c r="S220" s="342">
        <f t="shared" si="717"/>
        <v>0</v>
      </c>
      <c r="T220" s="342">
        <f t="shared" si="717"/>
        <v>11963.3767</v>
      </c>
      <c r="U220" s="342">
        <f t="shared" si="717"/>
        <v>9633.12861</v>
      </c>
      <c r="V220" s="342">
        <f t="shared" si="717"/>
        <v>0</v>
      </c>
      <c r="W220" s="342">
        <f t="shared" si="717"/>
        <v>8655.033888</v>
      </c>
      <c r="X220" s="342">
        <f t="shared" si="717"/>
        <v>0</v>
      </c>
      <c r="Y220" s="342">
        <f t="shared" si="717"/>
        <v>0</v>
      </c>
      <c r="Z220" s="342">
        <f t="shared" si="717"/>
        <v>0</v>
      </c>
      <c r="AA220" s="342">
        <f t="shared" si="717"/>
        <v>9628.80765</v>
      </c>
      <c r="AB220" s="342">
        <f t="shared" si="717"/>
        <v>0</v>
      </c>
      <c r="AC220" s="342">
        <f t="shared" si="717"/>
        <v>6205.936838</v>
      </c>
      <c r="AD220" s="342">
        <f t="shared" si="717"/>
        <v>8318.29995</v>
      </c>
      <c r="AE220" s="342">
        <f t="shared" si="717"/>
        <v>6439.535258</v>
      </c>
      <c r="AF220" s="342">
        <f t="shared" si="717"/>
        <v>0</v>
      </c>
      <c r="AG220" s="342">
        <f t="shared" si="717"/>
        <v>7258.6275</v>
      </c>
      <c r="AH220" s="342">
        <f t="shared" si="717"/>
        <v>0</v>
      </c>
      <c r="AI220" s="342">
        <f t="shared" si="717"/>
        <v>10641.14589</v>
      </c>
      <c r="AJ220" s="342">
        <f t="shared" si="717"/>
        <v>0</v>
      </c>
      <c r="AK220" s="342">
        <f t="shared" si="717"/>
        <v>0</v>
      </c>
      <c r="AL220" s="342">
        <f t="shared" si="717"/>
        <v>275</v>
      </c>
      <c r="AM220" s="342">
        <f t="shared" si="717"/>
        <v>4982.50623</v>
      </c>
      <c r="AN220" s="342">
        <f t="shared" si="717"/>
        <v>0</v>
      </c>
      <c r="AO220" s="342">
        <f t="shared" si="717"/>
        <v>0</v>
      </c>
      <c r="AP220" s="342">
        <f t="shared" si="717"/>
        <v>9271.35</v>
      </c>
      <c r="AQ220" s="342">
        <f t="shared" si="717"/>
        <v>8358.125</v>
      </c>
      <c r="AR220" s="342">
        <f t="shared" si="717"/>
        <v>0</v>
      </c>
      <c r="AS220" s="342">
        <f t="shared" si="717"/>
        <v>8601.039</v>
      </c>
      <c r="AT220" s="342">
        <f t="shared" si="717"/>
        <v>16276.43473</v>
      </c>
      <c r="AU220" s="342">
        <f t="shared" si="717"/>
        <v>7462.28015</v>
      </c>
      <c r="AV220" s="342">
        <f t="shared" si="717"/>
        <v>0</v>
      </c>
      <c r="AW220" s="342">
        <f t="shared" si="717"/>
        <v>4800</v>
      </c>
      <c r="AX220" s="342">
        <f t="shared" si="717"/>
        <v>0</v>
      </c>
      <c r="AY220" s="342">
        <f t="shared" si="717"/>
        <v>12558.09375</v>
      </c>
      <c r="AZ220" s="342">
        <f t="shared" si="717"/>
        <v>0</v>
      </c>
      <c r="BA220" s="342">
        <f t="shared" si="717"/>
        <v>0</v>
      </c>
      <c r="BB220" s="342">
        <f t="shared" si="717"/>
        <v>9703.8664</v>
      </c>
      <c r="BC220" s="342">
        <f t="shared" si="717"/>
        <v>0</v>
      </c>
      <c r="BD220" s="342">
        <f t="shared" si="717"/>
        <v>13378.4</v>
      </c>
      <c r="BE220" s="342">
        <f t="shared" si="717"/>
        <v>0</v>
      </c>
      <c r="BF220" s="342">
        <f t="shared" si="717"/>
        <v>1557.6541</v>
      </c>
      <c r="BG220" s="342">
        <f t="shared" si="717"/>
        <v>0</v>
      </c>
      <c r="BH220" s="342">
        <f t="shared" si="717"/>
        <v>5158.157425</v>
      </c>
      <c r="BI220" s="342">
        <f t="shared" si="717"/>
        <v>2306.25</v>
      </c>
      <c r="BJ220" s="342">
        <f t="shared" si="717"/>
        <v>7162.4875</v>
      </c>
      <c r="BK220" s="342">
        <f t="shared" si="717"/>
        <v>1312.5</v>
      </c>
      <c r="BL220" s="342">
        <f t="shared" si="717"/>
        <v>1793.1</v>
      </c>
      <c r="BM220" s="342">
        <f t="shared" si="717"/>
        <v>0</v>
      </c>
      <c r="BN220" s="342">
        <f t="shared" si="717"/>
        <v>740.464875</v>
      </c>
      <c r="BO220" s="342">
        <f t="shared" si="717"/>
        <v>0</v>
      </c>
      <c r="BP220" s="342">
        <f t="shared" si="717"/>
        <v>628.625</v>
      </c>
      <c r="BQ220" s="342"/>
      <c r="BR220" s="342">
        <f t="shared" ref="BR220:EC220" si="718">if(or(and($A220-BR$186&gt;0,$A220-BR$187&lt;=0,month($A220)=month(BR$186)),and($A220-BR$186&gt;=0,$A220-BR$187&lt;=0,month(edate($A220,6))=month(BR$186))),BR$190,0)</f>
        <v>0</v>
      </c>
      <c r="BS220" s="342">
        <f t="shared" si="718"/>
        <v>0</v>
      </c>
      <c r="BT220" s="342">
        <f t="shared" si="718"/>
        <v>0</v>
      </c>
      <c r="BU220" s="342">
        <f t="shared" si="718"/>
        <v>0</v>
      </c>
      <c r="BV220" s="342">
        <f t="shared" si="718"/>
        <v>0</v>
      </c>
      <c r="BW220" s="342">
        <f t="shared" si="718"/>
        <v>0</v>
      </c>
      <c r="BX220" s="342">
        <f t="shared" si="718"/>
        <v>0</v>
      </c>
      <c r="BY220" s="342">
        <f t="shared" si="718"/>
        <v>0</v>
      </c>
      <c r="BZ220" s="342">
        <f t="shared" si="718"/>
        <v>0</v>
      </c>
      <c r="CA220" s="342">
        <f t="shared" si="718"/>
        <v>0</v>
      </c>
      <c r="CB220" s="342">
        <f t="shared" si="718"/>
        <v>0</v>
      </c>
      <c r="CC220" s="342">
        <f t="shared" si="718"/>
        <v>0</v>
      </c>
      <c r="CD220" s="342">
        <f t="shared" si="718"/>
        <v>0</v>
      </c>
      <c r="CE220" s="342">
        <f t="shared" si="718"/>
        <v>0</v>
      </c>
      <c r="CF220" s="342">
        <f t="shared" si="718"/>
        <v>0</v>
      </c>
      <c r="CG220" s="342">
        <f t="shared" si="718"/>
        <v>0</v>
      </c>
      <c r="CH220" s="342">
        <f t="shared" si="718"/>
        <v>0</v>
      </c>
      <c r="CI220" s="342">
        <f t="shared" si="718"/>
        <v>0</v>
      </c>
      <c r="CJ220" s="342">
        <f t="shared" si="718"/>
        <v>0</v>
      </c>
      <c r="CK220" s="342">
        <f t="shared" si="718"/>
        <v>0</v>
      </c>
      <c r="CL220" s="342">
        <f t="shared" si="718"/>
        <v>0</v>
      </c>
      <c r="CM220" s="342">
        <f t="shared" si="718"/>
        <v>0</v>
      </c>
      <c r="CN220" s="342">
        <f t="shared" si="718"/>
        <v>0</v>
      </c>
      <c r="CO220" s="342">
        <f t="shared" si="718"/>
        <v>0</v>
      </c>
      <c r="CP220" s="342">
        <f t="shared" si="718"/>
        <v>0</v>
      </c>
      <c r="CQ220" s="342">
        <f t="shared" si="718"/>
        <v>0</v>
      </c>
      <c r="CR220" s="342">
        <f t="shared" si="718"/>
        <v>0</v>
      </c>
      <c r="CS220" s="342">
        <f t="shared" si="718"/>
        <v>0</v>
      </c>
      <c r="CT220" s="342">
        <f t="shared" si="718"/>
        <v>0</v>
      </c>
      <c r="CU220" s="342">
        <f t="shared" si="718"/>
        <v>0</v>
      </c>
      <c r="CV220" s="342">
        <f t="shared" si="718"/>
        <v>0</v>
      </c>
      <c r="CW220" s="342">
        <f t="shared" si="718"/>
        <v>0</v>
      </c>
      <c r="CX220" s="342">
        <f t="shared" si="718"/>
        <v>0</v>
      </c>
      <c r="CY220" s="342">
        <f t="shared" si="718"/>
        <v>0</v>
      </c>
      <c r="CZ220" s="342">
        <f t="shared" si="718"/>
        <v>0</v>
      </c>
      <c r="DA220" s="342">
        <f t="shared" si="718"/>
        <v>0</v>
      </c>
      <c r="DB220" s="342">
        <f t="shared" si="718"/>
        <v>0</v>
      </c>
      <c r="DC220" s="342">
        <f t="shared" si="718"/>
        <v>0</v>
      </c>
      <c r="DD220" s="342">
        <f t="shared" si="718"/>
        <v>0</v>
      </c>
      <c r="DE220" s="342">
        <f t="shared" si="718"/>
        <v>0</v>
      </c>
      <c r="DF220" s="342">
        <f t="shared" si="718"/>
        <v>0</v>
      </c>
      <c r="DG220" s="342">
        <f t="shared" si="718"/>
        <v>0</v>
      </c>
      <c r="DH220" s="342">
        <f t="shared" si="718"/>
        <v>0</v>
      </c>
      <c r="DI220" s="342">
        <f t="shared" si="718"/>
        <v>0</v>
      </c>
      <c r="DJ220" s="342">
        <f t="shared" si="718"/>
        <v>0</v>
      </c>
      <c r="DK220" s="342">
        <f t="shared" si="718"/>
        <v>0</v>
      </c>
      <c r="DL220" s="342">
        <f t="shared" si="718"/>
        <v>0</v>
      </c>
      <c r="DM220" s="342">
        <f t="shared" si="718"/>
        <v>0</v>
      </c>
      <c r="DN220" s="342">
        <f t="shared" si="718"/>
        <v>0</v>
      </c>
      <c r="DO220" s="342">
        <f t="shared" si="718"/>
        <v>0</v>
      </c>
      <c r="DP220" s="342">
        <f t="shared" si="718"/>
        <v>0</v>
      </c>
      <c r="DQ220" s="342">
        <f t="shared" si="718"/>
        <v>0</v>
      </c>
      <c r="DR220" s="342">
        <f t="shared" si="718"/>
        <v>0</v>
      </c>
      <c r="DS220" s="342">
        <f t="shared" si="718"/>
        <v>0</v>
      </c>
      <c r="DT220" s="342">
        <f t="shared" si="718"/>
        <v>0</v>
      </c>
      <c r="DU220" s="342">
        <f t="shared" si="718"/>
        <v>0</v>
      </c>
      <c r="DV220" s="342">
        <f t="shared" si="718"/>
        <v>0</v>
      </c>
      <c r="DW220" s="342">
        <f t="shared" si="718"/>
        <v>0</v>
      </c>
      <c r="DX220" s="342">
        <f t="shared" si="718"/>
        <v>0</v>
      </c>
      <c r="DY220" s="342">
        <f t="shared" si="718"/>
        <v>0</v>
      </c>
      <c r="DZ220" s="342">
        <f t="shared" si="718"/>
        <v>0</v>
      </c>
      <c r="EA220" s="342">
        <f t="shared" si="718"/>
        <v>0</v>
      </c>
      <c r="EB220" s="342">
        <f t="shared" si="718"/>
        <v>0</v>
      </c>
      <c r="EC220" s="342">
        <f t="shared" si="718"/>
        <v>0</v>
      </c>
      <c r="ED220" s="342"/>
      <c r="EE220" s="342">
        <f t="shared" ref="EE220:GP220" si="719">if(or(and($A220-EE$186&gt;0,$A220-EE$187&lt;=0,month($A220)=month(EE$186)),and($A220-EE$186&gt;=0,$A220-EE$187&lt;=0,month(edate($A220,6))=month(EE$186))),EE$190,0)</f>
        <v>0</v>
      </c>
      <c r="EF220" s="342">
        <f t="shared" si="719"/>
        <v>0</v>
      </c>
      <c r="EG220" s="342">
        <f t="shared" si="719"/>
        <v>0</v>
      </c>
      <c r="EH220" s="342">
        <f t="shared" si="719"/>
        <v>0</v>
      </c>
      <c r="EI220" s="342">
        <f t="shared" si="719"/>
        <v>0</v>
      </c>
      <c r="EJ220" s="342">
        <f t="shared" si="719"/>
        <v>0</v>
      </c>
      <c r="EK220" s="342">
        <f t="shared" si="719"/>
        <v>0</v>
      </c>
      <c r="EL220" s="342">
        <f t="shared" si="719"/>
        <v>0</v>
      </c>
      <c r="EM220" s="342">
        <f t="shared" si="719"/>
        <v>0</v>
      </c>
      <c r="EN220" s="342">
        <f t="shared" si="719"/>
        <v>0</v>
      </c>
      <c r="EO220" s="342">
        <f t="shared" si="719"/>
        <v>0</v>
      </c>
      <c r="EP220" s="342">
        <f t="shared" si="719"/>
        <v>0</v>
      </c>
      <c r="EQ220" s="342">
        <f t="shared" si="719"/>
        <v>0</v>
      </c>
      <c r="ER220" s="342">
        <f t="shared" si="719"/>
        <v>0</v>
      </c>
      <c r="ES220" s="342">
        <f t="shared" si="719"/>
        <v>0</v>
      </c>
      <c r="ET220" s="342">
        <f t="shared" si="719"/>
        <v>0</v>
      </c>
      <c r="EU220" s="342">
        <f t="shared" si="719"/>
        <v>0</v>
      </c>
      <c r="EV220" s="342">
        <f t="shared" si="719"/>
        <v>0</v>
      </c>
      <c r="EW220" s="342">
        <f t="shared" si="719"/>
        <v>0</v>
      </c>
      <c r="EX220" s="342">
        <f t="shared" si="719"/>
        <v>0</v>
      </c>
      <c r="EY220" s="342">
        <f t="shared" si="719"/>
        <v>0</v>
      </c>
      <c r="EZ220" s="342">
        <f t="shared" si="719"/>
        <v>0</v>
      </c>
      <c r="FA220" s="342">
        <f t="shared" si="719"/>
        <v>0</v>
      </c>
      <c r="FB220" s="342">
        <f t="shared" si="719"/>
        <v>0</v>
      </c>
      <c r="FC220" s="342">
        <f t="shared" si="719"/>
        <v>0</v>
      </c>
      <c r="FD220" s="342">
        <f t="shared" si="719"/>
        <v>0</v>
      </c>
      <c r="FE220" s="342">
        <f t="shared" si="719"/>
        <v>0</v>
      </c>
      <c r="FF220" s="342">
        <f t="shared" si="719"/>
        <v>0</v>
      </c>
      <c r="FG220" s="342">
        <f t="shared" si="719"/>
        <v>0</v>
      </c>
      <c r="FH220" s="342">
        <f t="shared" si="719"/>
        <v>0</v>
      </c>
      <c r="FI220" s="342">
        <f t="shared" si="719"/>
        <v>0</v>
      </c>
      <c r="FJ220" s="342">
        <f t="shared" si="719"/>
        <v>0</v>
      </c>
      <c r="FK220" s="342">
        <f t="shared" si="719"/>
        <v>0</v>
      </c>
      <c r="FL220" s="342">
        <f t="shared" si="719"/>
        <v>0</v>
      </c>
      <c r="FM220" s="342">
        <f t="shared" si="719"/>
        <v>0</v>
      </c>
      <c r="FN220" s="342">
        <f t="shared" si="719"/>
        <v>0</v>
      </c>
      <c r="FO220" s="342">
        <f t="shared" si="719"/>
        <v>0</v>
      </c>
      <c r="FP220" s="342">
        <f t="shared" si="719"/>
        <v>0</v>
      </c>
      <c r="FQ220" s="342">
        <f t="shared" si="719"/>
        <v>0</v>
      </c>
      <c r="FR220" s="342">
        <f t="shared" si="719"/>
        <v>0</v>
      </c>
      <c r="FS220" s="342">
        <f t="shared" si="719"/>
        <v>0</v>
      </c>
      <c r="FT220" s="342">
        <f t="shared" si="719"/>
        <v>0</v>
      </c>
      <c r="FU220" s="342">
        <f t="shared" si="719"/>
        <v>0</v>
      </c>
      <c r="FV220" s="342">
        <f t="shared" si="719"/>
        <v>0</v>
      </c>
      <c r="FW220" s="342">
        <f t="shared" si="719"/>
        <v>0</v>
      </c>
      <c r="FX220" s="342">
        <f t="shared" si="719"/>
        <v>0</v>
      </c>
      <c r="FY220" s="342">
        <f t="shared" si="719"/>
        <v>0</v>
      </c>
      <c r="FZ220" s="342">
        <f t="shared" si="719"/>
        <v>0</v>
      </c>
      <c r="GA220" s="342">
        <f t="shared" si="719"/>
        <v>0</v>
      </c>
      <c r="GB220" s="342">
        <f t="shared" si="719"/>
        <v>0</v>
      </c>
      <c r="GC220" s="342">
        <f t="shared" si="719"/>
        <v>0</v>
      </c>
      <c r="GD220" s="342">
        <f t="shared" si="719"/>
        <v>0</v>
      </c>
      <c r="GE220" s="342">
        <f t="shared" si="719"/>
        <v>0</v>
      </c>
      <c r="GF220" s="342">
        <f t="shared" si="719"/>
        <v>0</v>
      </c>
      <c r="GG220" s="342">
        <f t="shared" si="719"/>
        <v>0</v>
      </c>
      <c r="GH220" s="342">
        <f t="shared" si="719"/>
        <v>0</v>
      </c>
      <c r="GI220" s="342">
        <f t="shared" si="719"/>
        <v>0</v>
      </c>
      <c r="GJ220" s="342">
        <f t="shared" si="719"/>
        <v>0</v>
      </c>
      <c r="GK220" s="342">
        <f t="shared" si="719"/>
        <v>0</v>
      </c>
      <c r="GL220" s="342">
        <f t="shared" si="719"/>
        <v>0</v>
      </c>
      <c r="GM220" s="342">
        <f t="shared" si="719"/>
        <v>0</v>
      </c>
      <c r="GN220" s="342">
        <f t="shared" si="719"/>
        <v>0</v>
      </c>
      <c r="GO220" s="342">
        <f t="shared" si="719"/>
        <v>0</v>
      </c>
      <c r="GP220" s="342">
        <f t="shared" si="719"/>
        <v>0</v>
      </c>
      <c r="GQ220" s="342"/>
      <c r="GR220" s="342">
        <f t="shared" ref="GR220:JC220" si="720">if(or(and($A220-GR$186&gt;0,$A220-GR$187&lt;=0,month($A220)=month(GR$186)),and($A220-GR$186&gt;=0,$A220-GR$187&lt;=0,month(edate($A220,6))=month(GR$186))),GR$190,0)</f>
        <v>0</v>
      </c>
      <c r="GS220" s="342">
        <f t="shared" si="720"/>
        <v>0</v>
      </c>
      <c r="GT220" s="342">
        <f t="shared" si="720"/>
        <v>0</v>
      </c>
      <c r="GU220" s="342">
        <f t="shared" si="720"/>
        <v>0</v>
      </c>
      <c r="GV220" s="342">
        <f t="shared" si="720"/>
        <v>0</v>
      </c>
      <c r="GW220" s="342">
        <f t="shared" si="720"/>
        <v>0</v>
      </c>
      <c r="GX220" s="342">
        <f t="shared" si="720"/>
        <v>0</v>
      </c>
      <c r="GY220" s="342">
        <f t="shared" si="720"/>
        <v>0</v>
      </c>
      <c r="GZ220" s="342">
        <f t="shared" si="720"/>
        <v>0</v>
      </c>
      <c r="HA220" s="342">
        <f t="shared" si="720"/>
        <v>0</v>
      </c>
      <c r="HB220" s="342">
        <f t="shared" si="720"/>
        <v>0</v>
      </c>
      <c r="HC220" s="342">
        <f t="shared" si="720"/>
        <v>0</v>
      </c>
      <c r="HD220" s="342">
        <f t="shared" si="720"/>
        <v>0</v>
      </c>
      <c r="HE220" s="342">
        <f t="shared" si="720"/>
        <v>0</v>
      </c>
      <c r="HF220" s="342">
        <f t="shared" si="720"/>
        <v>0</v>
      </c>
      <c r="HG220" s="342">
        <f t="shared" si="720"/>
        <v>0</v>
      </c>
      <c r="HH220" s="342">
        <f t="shared" si="720"/>
        <v>0</v>
      </c>
      <c r="HI220" s="342">
        <f t="shared" si="720"/>
        <v>0</v>
      </c>
      <c r="HJ220" s="342">
        <f t="shared" si="720"/>
        <v>0</v>
      </c>
      <c r="HK220" s="342">
        <f t="shared" si="720"/>
        <v>0</v>
      </c>
      <c r="HL220" s="342">
        <f t="shared" si="720"/>
        <v>0</v>
      </c>
      <c r="HM220" s="342">
        <f t="shared" si="720"/>
        <v>0</v>
      </c>
      <c r="HN220" s="342">
        <f t="shared" si="720"/>
        <v>0</v>
      </c>
      <c r="HO220" s="342">
        <f t="shared" si="720"/>
        <v>0</v>
      </c>
      <c r="HP220" s="342">
        <f t="shared" si="720"/>
        <v>0</v>
      </c>
      <c r="HQ220" s="342">
        <f t="shared" si="720"/>
        <v>0</v>
      </c>
      <c r="HR220" s="342">
        <f t="shared" si="720"/>
        <v>0</v>
      </c>
      <c r="HS220" s="342">
        <f t="shared" si="720"/>
        <v>0</v>
      </c>
      <c r="HT220" s="342">
        <f t="shared" si="720"/>
        <v>0</v>
      </c>
      <c r="HU220" s="342">
        <f t="shared" si="720"/>
        <v>0</v>
      </c>
      <c r="HV220" s="342">
        <f t="shared" si="720"/>
        <v>0</v>
      </c>
      <c r="HW220" s="342">
        <f t="shared" si="720"/>
        <v>0</v>
      </c>
      <c r="HX220" s="342">
        <f t="shared" si="720"/>
        <v>0</v>
      </c>
      <c r="HY220" s="342">
        <f t="shared" si="720"/>
        <v>0</v>
      </c>
      <c r="HZ220" s="342">
        <f t="shared" si="720"/>
        <v>0</v>
      </c>
      <c r="IA220" s="342">
        <f t="shared" si="720"/>
        <v>0</v>
      </c>
      <c r="IB220" s="342">
        <f t="shared" si="720"/>
        <v>0</v>
      </c>
      <c r="IC220" s="342">
        <f t="shared" si="720"/>
        <v>0</v>
      </c>
      <c r="ID220" s="342">
        <f t="shared" si="720"/>
        <v>0</v>
      </c>
      <c r="IE220" s="342">
        <f t="shared" si="720"/>
        <v>0</v>
      </c>
      <c r="IF220" s="342">
        <f t="shared" si="720"/>
        <v>0</v>
      </c>
      <c r="IG220" s="342">
        <f t="shared" si="720"/>
        <v>0</v>
      </c>
      <c r="IH220" s="342">
        <f t="shared" si="720"/>
        <v>0</v>
      </c>
      <c r="II220" s="342">
        <f t="shared" si="720"/>
        <v>0</v>
      </c>
      <c r="IJ220" s="342">
        <f t="shared" si="720"/>
        <v>0</v>
      </c>
      <c r="IK220" s="342">
        <f t="shared" si="720"/>
        <v>0</v>
      </c>
      <c r="IL220" s="342">
        <f t="shared" si="720"/>
        <v>0</v>
      </c>
      <c r="IM220" s="342">
        <f t="shared" si="720"/>
        <v>0</v>
      </c>
      <c r="IN220" s="342">
        <f t="shared" si="720"/>
        <v>0</v>
      </c>
      <c r="IO220" s="342">
        <f t="shared" si="720"/>
        <v>0</v>
      </c>
      <c r="IP220" s="342">
        <f t="shared" si="720"/>
        <v>0</v>
      </c>
      <c r="IQ220" s="342">
        <f t="shared" si="720"/>
        <v>0</v>
      </c>
      <c r="IR220" s="342">
        <f t="shared" si="720"/>
        <v>0</v>
      </c>
      <c r="IS220" s="342">
        <f t="shared" si="720"/>
        <v>0</v>
      </c>
      <c r="IT220" s="342">
        <f t="shared" si="720"/>
        <v>0</v>
      </c>
      <c r="IU220" s="342">
        <f t="shared" si="720"/>
        <v>0</v>
      </c>
      <c r="IV220" s="342">
        <f t="shared" si="720"/>
        <v>0</v>
      </c>
      <c r="IW220" s="342">
        <f t="shared" si="720"/>
        <v>0</v>
      </c>
      <c r="IX220" s="342">
        <f t="shared" si="720"/>
        <v>0</v>
      </c>
      <c r="IY220" s="342">
        <f t="shared" si="720"/>
        <v>0</v>
      </c>
      <c r="IZ220" s="342">
        <f t="shared" si="720"/>
        <v>0</v>
      </c>
      <c r="JA220" s="342">
        <f t="shared" si="720"/>
        <v>0</v>
      </c>
      <c r="JB220" s="342">
        <f t="shared" si="720"/>
        <v>0</v>
      </c>
      <c r="JC220" s="342">
        <f t="shared" si="720"/>
        <v>0</v>
      </c>
      <c r="JD220" s="342"/>
      <c r="JE220" s="342">
        <f t="shared" ref="JE220:LP220" si="721">if(or(and($A220-JE$186&gt;0,$A220-JE$187&lt;=0,month($A220)=month(JE$186)),and($A220-JE$186&gt;=0,$A220-JE$187&lt;=0,month(edate($A220,6))=month(JE$186))),JE$190,0)</f>
        <v>0</v>
      </c>
      <c r="JF220" s="342">
        <f t="shared" si="721"/>
        <v>0</v>
      </c>
      <c r="JG220" s="342">
        <f t="shared" si="721"/>
        <v>0</v>
      </c>
      <c r="JH220" s="342">
        <f t="shared" si="721"/>
        <v>0</v>
      </c>
      <c r="JI220" s="342">
        <f t="shared" si="721"/>
        <v>0</v>
      </c>
      <c r="JJ220" s="342">
        <f t="shared" si="721"/>
        <v>0</v>
      </c>
      <c r="JK220" s="342">
        <f t="shared" si="721"/>
        <v>0</v>
      </c>
      <c r="JL220" s="342">
        <f t="shared" si="721"/>
        <v>0</v>
      </c>
      <c r="JM220" s="342">
        <f t="shared" si="721"/>
        <v>0</v>
      </c>
      <c r="JN220" s="342">
        <f t="shared" si="721"/>
        <v>0</v>
      </c>
      <c r="JO220" s="342">
        <f t="shared" si="721"/>
        <v>0</v>
      </c>
      <c r="JP220" s="342">
        <f t="shared" si="721"/>
        <v>0</v>
      </c>
      <c r="JQ220" s="342">
        <f t="shared" si="721"/>
        <v>0</v>
      </c>
      <c r="JR220" s="342">
        <f t="shared" si="721"/>
        <v>0</v>
      </c>
      <c r="JS220" s="342">
        <f t="shared" si="721"/>
        <v>0</v>
      </c>
      <c r="JT220" s="342">
        <f t="shared" si="721"/>
        <v>0</v>
      </c>
      <c r="JU220" s="342">
        <f t="shared" si="721"/>
        <v>0</v>
      </c>
      <c r="JV220" s="342">
        <f t="shared" si="721"/>
        <v>0</v>
      </c>
      <c r="JW220" s="342">
        <f t="shared" si="721"/>
        <v>0</v>
      </c>
      <c r="JX220" s="342">
        <f t="shared" si="721"/>
        <v>0</v>
      </c>
      <c r="JY220" s="342">
        <f t="shared" si="721"/>
        <v>0</v>
      </c>
      <c r="JZ220" s="342">
        <f t="shared" si="721"/>
        <v>0</v>
      </c>
      <c r="KA220" s="342">
        <f t="shared" si="721"/>
        <v>0</v>
      </c>
      <c r="KB220" s="342">
        <f t="shared" si="721"/>
        <v>0</v>
      </c>
      <c r="KC220" s="342">
        <f t="shared" si="721"/>
        <v>0</v>
      </c>
      <c r="KD220" s="342">
        <f t="shared" si="721"/>
        <v>0</v>
      </c>
      <c r="KE220" s="342">
        <f t="shared" si="721"/>
        <v>0</v>
      </c>
      <c r="KF220" s="342">
        <f t="shared" si="721"/>
        <v>0</v>
      </c>
      <c r="KG220" s="342">
        <f t="shared" si="721"/>
        <v>0</v>
      </c>
      <c r="KH220" s="342">
        <f t="shared" si="721"/>
        <v>0</v>
      </c>
      <c r="KI220" s="342">
        <f t="shared" si="721"/>
        <v>0</v>
      </c>
      <c r="KJ220" s="342">
        <f t="shared" si="721"/>
        <v>0</v>
      </c>
      <c r="KK220" s="342">
        <f t="shared" si="721"/>
        <v>0</v>
      </c>
      <c r="KL220" s="342">
        <f t="shared" si="721"/>
        <v>0</v>
      </c>
      <c r="KM220" s="342">
        <f t="shared" si="721"/>
        <v>0</v>
      </c>
      <c r="KN220" s="342">
        <f t="shared" si="721"/>
        <v>0</v>
      </c>
      <c r="KO220" s="342">
        <f t="shared" si="721"/>
        <v>0</v>
      </c>
      <c r="KP220" s="342">
        <f t="shared" si="721"/>
        <v>0</v>
      </c>
      <c r="KQ220" s="342">
        <f t="shared" si="721"/>
        <v>0</v>
      </c>
      <c r="KR220" s="342">
        <f t="shared" si="721"/>
        <v>0</v>
      </c>
      <c r="KS220" s="342">
        <f t="shared" si="721"/>
        <v>0</v>
      </c>
      <c r="KT220" s="342">
        <f t="shared" si="721"/>
        <v>0</v>
      </c>
      <c r="KU220" s="342">
        <f t="shared" si="721"/>
        <v>0</v>
      </c>
      <c r="KV220" s="342">
        <f t="shared" si="721"/>
        <v>0</v>
      </c>
      <c r="KW220" s="342">
        <f t="shared" si="721"/>
        <v>0</v>
      </c>
      <c r="KX220" s="342">
        <f t="shared" si="721"/>
        <v>0</v>
      </c>
      <c r="KY220" s="342">
        <f t="shared" si="721"/>
        <v>0</v>
      </c>
      <c r="KZ220" s="342">
        <f t="shared" si="721"/>
        <v>0</v>
      </c>
      <c r="LA220" s="342">
        <f t="shared" si="721"/>
        <v>0</v>
      </c>
      <c r="LB220" s="342">
        <f t="shared" si="721"/>
        <v>0</v>
      </c>
      <c r="LC220" s="342">
        <f t="shared" si="721"/>
        <v>0</v>
      </c>
      <c r="LD220" s="342">
        <f t="shared" si="721"/>
        <v>0</v>
      </c>
      <c r="LE220" s="342">
        <f t="shared" si="721"/>
        <v>0</v>
      </c>
      <c r="LF220" s="342">
        <f t="shared" si="721"/>
        <v>0</v>
      </c>
      <c r="LG220" s="342">
        <f t="shared" si="721"/>
        <v>0</v>
      </c>
      <c r="LH220" s="342">
        <f t="shared" si="721"/>
        <v>0</v>
      </c>
      <c r="LI220" s="342">
        <f t="shared" si="721"/>
        <v>0</v>
      </c>
      <c r="LJ220" s="342">
        <f t="shared" si="721"/>
        <v>0</v>
      </c>
      <c r="LK220" s="342">
        <f t="shared" si="721"/>
        <v>0</v>
      </c>
      <c r="LL220" s="342">
        <f t="shared" si="721"/>
        <v>0</v>
      </c>
      <c r="LM220" s="342">
        <f t="shared" si="721"/>
        <v>0</v>
      </c>
      <c r="LN220" s="342">
        <f t="shared" si="721"/>
        <v>0</v>
      </c>
      <c r="LO220" s="342">
        <f t="shared" si="721"/>
        <v>0</v>
      </c>
      <c r="LP220" s="342">
        <f t="shared" si="721"/>
        <v>0</v>
      </c>
    </row>
    <row r="221">
      <c r="A221" s="331" t="str">
        <f t="shared" si="575"/>
        <v>12-2029</v>
      </c>
      <c r="B221" s="346">
        <f t="shared" si="581"/>
        <v>181908.706</v>
      </c>
      <c r="C221" s="346"/>
      <c r="E221" s="342">
        <f t="shared" ref="E221:BP221" si="722">if(or(and($A221-E$186&gt;0,$A221-E$187&lt;=0,month($A221)=month(E$186)),and($A221-E$186&gt;=0,$A221-E$187&lt;=0,month(edate($A221,6))=month(E$186))),E$190,0)</f>
        <v>6085.4205</v>
      </c>
      <c r="F221" s="342">
        <f t="shared" si="722"/>
        <v>2604.5913</v>
      </c>
      <c r="G221" s="342">
        <f t="shared" si="722"/>
        <v>4740</v>
      </c>
      <c r="H221" s="342">
        <f t="shared" si="722"/>
        <v>0</v>
      </c>
      <c r="I221" s="342">
        <f t="shared" si="722"/>
        <v>0</v>
      </c>
      <c r="J221" s="342">
        <f t="shared" si="722"/>
        <v>5954.9875</v>
      </c>
      <c r="K221" s="342">
        <f t="shared" si="722"/>
        <v>0</v>
      </c>
      <c r="L221" s="342">
        <f t="shared" si="722"/>
        <v>0</v>
      </c>
      <c r="M221" s="342">
        <f t="shared" si="722"/>
        <v>0</v>
      </c>
      <c r="N221" s="342">
        <f t="shared" si="722"/>
        <v>7812.75495</v>
      </c>
      <c r="O221" s="342">
        <f t="shared" si="722"/>
        <v>5688.688635</v>
      </c>
      <c r="P221" s="342">
        <f t="shared" si="722"/>
        <v>5334.19156</v>
      </c>
      <c r="Q221" s="342">
        <f t="shared" si="722"/>
        <v>0</v>
      </c>
      <c r="R221" s="342">
        <f t="shared" si="722"/>
        <v>0</v>
      </c>
      <c r="S221" s="342">
        <f t="shared" si="722"/>
        <v>10661.63949</v>
      </c>
      <c r="T221" s="342">
        <f t="shared" si="722"/>
        <v>0</v>
      </c>
      <c r="U221" s="342">
        <f t="shared" si="722"/>
        <v>0</v>
      </c>
      <c r="V221" s="342">
        <f t="shared" si="722"/>
        <v>5520.8475</v>
      </c>
      <c r="W221" s="342">
        <f t="shared" si="722"/>
        <v>0</v>
      </c>
      <c r="X221" s="342">
        <f t="shared" si="722"/>
        <v>7309.84635</v>
      </c>
      <c r="Y221" s="342">
        <f t="shared" si="722"/>
        <v>11393.6924</v>
      </c>
      <c r="Z221" s="342">
        <f t="shared" si="722"/>
        <v>70.99625</v>
      </c>
      <c r="AA221" s="342">
        <f t="shared" si="722"/>
        <v>0</v>
      </c>
      <c r="AB221" s="342">
        <f t="shared" si="722"/>
        <v>8275.222958</v>
      </c>
      <c r="AC221" s="342">
        <f t="shared" si="722"/>
        <v>0</v>
      </c>
      <c r="AD221" s="342">
        <f t="shared" si="722"/>
        <v>0</v>
      </c>
      <c r="AE221" s="342">
        <f t="shared" si="722"/>
        <v>0</v>
      </c>
      <c r="AF221" s="342">
        <f t="shared" si="722"/>
        <v>6214.90265</v>
      </c>
      <c r="AG221" s="342">
        <f t="shared" si="722"/>
        <v>0</v>
      </c>
      <c r="AH221" s="342">
        <f t="shared" si="722"/>
        <v>228.5555</v>
      </c>
      <c r="AI221" s="342">
        <f t="shared" si="722"/>
        <v>0</v>
      </c>
      <c r="AJ221" s="342">
        <f t="shared" si="722"/>
        <v>3780</v>
      </c>
      <c r="AK221" s="342">
        <f t="shared" si="722"/>
        <v>15922.28576</v>
      </c>
      <c r="AL221" s="342">
        <f t="shared" si="722"/>
        <v>0</v>
      </c>
      <c r="AM221" s="342">
        <f t="shared" si="722"/>
        <v>0</v>
      </c>
      <c r="AN221" s="342">
        <f t="shared" si="722"/>
        <v>12211.43486</v>
      </c>
      <c r="AO221" s="342">
        <f t="shared" si="722"/>
        <v>8896.907813</v>
      </c>
      <c r="AP221" s="342">
        <f t="shared" si="722"/>
        <v>0</v>
      </c>
      <c r="AQ221" s="342">
        <f t="shared" si="722"/>
        <v>0</v>
      </c>
      <c r="AR221" s="342">
        <f t="shared" si="722"/>
        <v>7542.9351</v>
      </c>
      <c r="AS221" s="342">
        <f t="shared" si="722"/>
        <v>0</v>
      </c>
      <c r="AT221" s="342">
        <f t="shared" si="722"/>
        <v>0</v>
      </c>
      <c r="AU221" s="342">
        <f t="shared" si="722"/>
        <v>0</v>
      </c>
      <c r="AV221" s="342">
        <f t="shared" si="722"/>
        <v>7136.0471</v>
      </c>
      <c r="AW221" s="342">
        <f t="shared" si="722"/>
        <v>0</v>
      </c>
      <c r="AX221" s="342">
        <f t="shared" si="722"/>
        <v>9058.61</v>
      </c>
      <c r="AY221" s="342">
        <f t="shared" si="722"/>
        <v>0</v>
      </c>
      <c r="AZ221" s="342">
        <f t="shared" si="722"/>
        <v>6480</v>
      </c>
      <c r="BA221" s="342">
        <f t="shared" si="722"/>
        <v>5867.9712</v>
      </c>
      <c r="BB221" s="342">
        <f t="shared" si="722"/>
        <v>0</v>
      </c>
      <c r="BC221" s="342">
        <f t="shared" si="722"/>
        <v>4873.17825</v>
      </c>
      <c r="BD221" s="342">
        <f t="shared" si="722"/>
        <v>0</v>
      </c>
      <c r="BE221" s="342">
        <f t="shared" si="722"/>
        <v>4565.5155</v>
      </c>
      <c r="BF221" s="342">
        <f t="shared" si="722"/>
        <v>0</v>
      </c>
      <c r="BG221" s="342">
        <f t="shared" si="722"/>
        <v>900.3978</v>
      </c>
      <c r="BH221" s="342">
        <f t="shared" si="722"/>
        <v>0</v>
      </c>
      <c r="BI221" s="342">
        <f t="shared" si="722"/>
        <v>0</v>
      </c>
      <c r="BJ221" s="342">
        <f t="shared" si="722"/>
        <v>0</v>
      </c>
      <c r="BK221" s="342">
        <f t="shared" si="722"/>
        <v>0</v>
      </c>
      <c r="BL221" s="342">
        <f t="shared" si="722"/>
        <v>0</v>
      </c>
      <c r="BM221" s="342">
        <f t="shared" si="722"/>
        <v>1521.41625</v>
      </c>
      <c r="BN221" s="342">
        <f t="shared" si="722"/>
        <v>0</v>
      </c>
      <c r="BO221" s="342">
        <f t="shared" si="722"/>
        <v>5255.6688</v>
      </c>
      <c r="BP221" s="342">
        <f t="shared" si="722"/>
        <v>0</v>
      </c>
      <c r="BQ221" s="342"/>
      <c r="BR221" s="342">
        <f t="shared" ref="BR221:EC221" si="723">if(or(and($A221-BR$186&gt;0,$A221-BR$187&lt;=0,month($A221)=month(BR$186)),and($A221-BR$186&gt;=0,$A221-BR$187&lt;=0,month(edate($A221,6))=month(BR$186))),BR$190,0)</f>
        <v>0</v>
      </c>
      <c r="BS221" s="342">
        <f t="shared" si="723"/>
        <v>0</v>
      </c>
      <c r="BT221" s="342">
        <f t="shared" si="723"/>
        <v>0</v>
      </c>
      <c r="BU221" s="342">
        <f t="shared" si="723"/>
        <v>0</v>
      </c>
      <c r="BV221" s="342">
        <f t="shared" si="723"/>
        <v>0</v>
      </c>
      <c r="BW221" s="342">
        <f t="shared" si="723"/>
        <v>0</v>
      </c>
      <c r="BX221" s="342">
        <f t="shared" si="723"/>
        <v>0</v>
      </c>
      <c r="BY221" s="342">
        <f t="shared" si="723"/>
        <v>0</v>
      </c>
      <c r="BZ221" s="342">
        <f t="shared" si="723"/>
        <v>0</v>
      </c>
      <c r="CA221" s="342">
        <f t="shared" si="723"/>
        <v>0</v>
      </c>
      <c r="CB221" s="342">
        <f t="shared" si="723"/>
        <v>0</v>
      </c>
      <c r="CC221" s="342">
        <f t="shared" si="723"/>
        <v>0</v>
      </c>
      <c r="CD221" s="342">
        <f t="shared" si="723"/>
        <v>0</v>
      </c>
      <c r="CE221" s="342">
        <f t="shared" si="723"/>
        <v>0</v>
      </c>
      <c r="CF221" s="342">
        <f t="shared" si="723"/>
        <v>0</v>
      </c>
      <c r="CG221" s="342">
        <f t="shared" si="723"/>
        <v>0</v>
      </c>
      <c r="CH221" s="342">
        <f t="shared" si="723"/>
        <v>0</v>
      </c>
      <c r="CI221" s="342">
        <f t="shared" si="723"/>
        <v>0</v>
      </c>
      <c r="CJ221" s="342">
        <f t="shared" si="723"/>
        <v>0</v>
      </c>
      <c r="CK221" s="342">
        <f t="shared" si="723"/>
        <v>0</v>
      </c>
      <c r="CL221" s="342">
        <f t="shared" si="723"/>
        <v>0</v>
      </c>
      <c r="CM221" s="342">
        <f t="shared" si="723"/>
        <v>0</v>
      </c>
      <c r="CN221" s="342">
        <f t="shared" si="723"/>
        <v>0</v>
      </c>
      <c r="CO221" s="342">
        <f t="shared" si="723"/>
        <v>0</v>
      </c>
      <c r="CP221" s="342">
        <f t="shared" si="723"/>
        <v>0</v>
      </c>
      <c r="CQ221" s="342">
        <f t="shared" si="723"/>
        <v>0</v>
      </c>
      <c r="CR221" s="342">
        <f t="shared" si="723"/>
        <v>0</v>
      </c>
      <c r="CS221" s="342">
        <f t="shared" si="723"/>
        <v>0</v>
      </c>
      <c r="CT221" s="342">
        <f t="shared" si="723"/>
        <v>0</v>
      </c>
      <c r="CU221" s="342">
        <f t="shared" si="723"/>
        <v>0</v>
      </c>
      <c r="CV221" s="342">
        <f t="shared" si="723"/>
        <v>0</v>
      </c>
      <c r="CW221" s="342">
        <f t="shared" si="723"/>
        <v>0</v>
      </c>
      <c r="CX221" s="342">
        <f t="shared" si="723"/>
        <v>0</v>
      </c>
      <c r="CY221" s="342">
        <f t="shared" si="723"/>
        <v>0</v>
      </c>
      <c r="CZ221" s="342">
        <f t="shared" si="723"/>
        <v>0</v>
      </c>
      <c r="DA221" s="342">
        <f t="shared" si="723"/>
        <v>0</v>
      </c>
      <c r="DB221" s="342">
        <f t="shared" si="723"/>
        <v>0</v>
      </c>
      <c r="DC221" s="342">
        <f t="shared" si="723"/>
        <v>0</v>
      </c>
      <c r="DD221" s="342">
        <f t="shared" si="723"/>
        <v>0</v>
      </c>
      <c r="DE221" s="342">
        <f t="shared" si="723"/>
        <v>0</v>
      </c>
      <c r="DF221" s="342">
        <f t="shared" si="723"/>
        <v>0</v>
      </c>
      <c r="DG221" s="342">
        <f t="shared" si="723"/>
        <v>0</v>
      </c>
      <c r="DH221" s="342">
        <f t="shared" si="723"/>
        <v>0</v>
      </c>
      <c r="DI221" s="342">
        <f t="shared" si="723"/>
        <v>0</v>
      </c>
      <c r="DJ221" s="342">
        <f t="shared" si="723"/>
        <v>0</v>
      </c>
      <c r="DK221" s="342">
        <f t="shared" si="723"/>
        <v>0</v>
      </c>
      <c r="DL221" s="342">
        <f t="shared" si="723"/>
        <v>0</v>
      </c>
      <c r="DM221" s="342">
        <f t="shared" si="723"/>
        <v>0</v>
      </c>
      <c r="DN221" s="342">
        <f t="shared" si="723"/>
        <v>0</v>
      </c>
      <c r="DO221" s="342">
        <f t="shared" si="723"/>
        <v>0</v>
      </c>
      <c r="DP221" s="342">
        <f t="shared" si="723"/>
        <v>0</v>
      </c>
      <c r="DQ221" s="342">
        <f t="shared" si="723"/>
        <v>0</v>
      </c>
      <c r="DR221" s="342">
        <f t="shared" si="723"/>
        <v>0</v>
      </c>
      <c r="DS221" s="342">
        <f t="shared" si="723"/>
        <v>0</v>
      </c>
      <c r="DT221" s="342">
        <f t="shared" si="723"/>
        <v>0</v>
      </c>
      <c r="DU221" s="342">
        <f t="shared" si="723"/>
        <v>0</v>
      </c>
      <c r="DV221" s="342">
        <f t="shared" si="723"/>
        <v>0</v>
      </c>
      <c r="DW221" s="342">
        <f t="shared" si="723"/>
        <v>0</v>
      </c>
      <c r="DX221" s="342">
        <f t="shared" si="723"/>
        <v>0</v>
      </c>
      <c r="DY221" s="342">
        <f t="shared" si="723"/>
        <v>0</v>
      </c>
      <c r="DZ221" s="342">
        <f t="shared" si="723"/>
        <v>0</v>
      </c>
      <c r="EA221" s="342">
        <f t="shared" si="723"/>
        <v>0</v>
      </c>
      <c r="EB221" s="342">
        <f t="shared" si="723"/>
        <v>0</v>
      </c>
      <c r="EC221" s="342">
        <f t="shared" si="723"/>
        <v>0</v>
      </c>
      <c r="ED221" s="342"/>
      <c r="EE221" s="342">
        <f t="shared" ref="EE221:GP221" si="724">if(or(and($A221-EE$186&gt;0,$A221-EE$187&lt;=0,month($A221)=month(EE$186)),and($A221-EE$186&gt;=0,$A221-EE$187&lt;=0,month(edate($A221,6))=month(EE$186))),EE$190,0)</f>
        <v>0</v>
      </c>
      <c r="EF221" s="342">
        <f t="shared" si="724"/>
        <v>0</v>
      </c>
      <c r="EG221" s="342">
        <f t="shared" si="724"/>
        <v>0</v>
      </c>
      <c r="EH221" s="342">
        <f t="shared" si="724"/>
        <v>0</v>
      </c>
      <c r="EI221" s="342">
        <f t="shared" si="724"/>
        <v>0</v>
      </c>
      <c r="EJ221" s="342">
        <f t="shared" si="724"/>
        <v>0</v>
      </c>
      <c r="EK221" s="342">
        <f t="shared" si="724"/>
        <v>0</v>
      </c>
      <c r="EL221" s="342">
        <f t="shared" si="724"/>
        <v>0</v>
      </c>
      <c r="EM221" s="342">
        <f t="shared" si="724"/>
        <v>0</v>
      </c>
      <c r="EN221" s="342">
        <f t="shared" si="724"/>
        <v>0</v>
      </c>
      <c r="EO221" s="342">
        <f t="shared" si="724"/>
        <v>0</v>
      </c>
      <c r="EP221" s="342">
        <f t="shared" si="724"/>
        <v>0</v>
      </c>
      <c r="EQ221" s="342">
        <f t="shared" si="724"/>
        <v>0</v>
      </c>
      <c r="ER221" s="342">
        <f t="shared" si="724"/>
        <v>0</v>
      </c>
      <c r="ES221" s="342">
        <f t="shared" si="724"/>
        <v>0</v>
      </c>
      <c r="ET221" s="342">
        <f t="shared" si="724"/>
        <v>0</v>
      </c>
      <c r="EU221" s="342">
        <f t="shared" si="724"/>
        <v>0</v>
      </c>
      <c r="EV221" s="342">
        <f t="shared" si="724"/>
        <v>0</v>
      </c>
      <c r="EW221" s="342">
        <f t="shared" si="724"/>
        <v>0</v>
      </c>
      <c r="EX221" s="342">
        <f t="shared" si="724"/>
        <v>0</v>
      </c>
      <c r="EY221" s="342">
        <f t="shared" si="724"/>
        <v>0</v>
      </c>
      <c r="EZ221" s="342">
        <f t="shared" si="724"/>
        <v>0</v>
      </c>
      <c r="FA221" s="342">
        <f t="shared" si="724"/>
        <v>0</v>
      </c>
      <c r="FB221" s="342">
        <f t="shared" si="724"/>
        <v>0</v>
      </c>
      <c r="FC221" s="342">
        <f t="shared" si="724"/>
        <v>0</v>
      </c>
      <c r="FD221" s="342">
        <f t="shared" si="724"/>
        <v>0</v>
      </c>
      <c r="FE221" s="342">
        <f t="shared" si="724"/>
        <v>0</v>
      </c>
      <c r="FF221" s="342">
        <f t="shared" si="724"/>
        <v>0</v>
      </c>
      <c r="FG221" s="342">
        <f t="shared" si="724"/>
        <v>0</v>
      </c>
      <c r="FH221" s="342">
        <f t="shared" si="724"/>
        <v>0</v>
      </c>
      <c r="FI221" s="342">
        <f t="shared" si="724"/>
        <v>0</v>
      </c>
      <c r="FJ221" s="342">
        <f t="shared" si="724"/>
        <v>0</v>
      </c>
      <c r="FK221" s="342">
        <f t="shared" si="724"/>
        <v>0</v>
      </c>
      <c r="FL221" s="342">
        <f t="shared" si="724"/>
        <v>0</v>
      </c>
      <c r="FM221" s="342">
        <f t="shared" si="724"/>
        <v>0</v>
      </c>
      <c r="FN221" s="342">
        <f t="shared" si="724"/>
        <v>0</v>
      </c>
      <c r="FO221" s="342">
        <f t="shared" si="724"/>
        <v>0</v>
      </c>
      <c r="FP221" s="342">
        <f t="shared" si="724"/>
        <v>0</v>
      </c>
      <c r="FQ221" s="342">
        <f t="shared" si="724"/>
        <v>0</v>
      </c>
      <c r="FR221" s="342">
        <f t="shared" si="724"/>
        <v>0</v>
      </c>
      <c r="FS221" s="342">
        <f t="shared" si="724"/>
        <v>0</v>
      </c>
      <c r="FT221" s="342">
        <f t="shared" si="724"/>
        <v>0</v>
      </c>
      <c r="FU221" s="342">
        <f t="shared" si="724"/>
        <v>0</v>
      </c>
      <c r="FV221" s="342">
        <f t="shared" si="724"/>
        <v>0</v>
      </c>
      <c r="FW221" s="342">
        <f t="shared" si="724"/>
        <v>0</v>
      </c>
      <c r="FX221" s="342">
        <f t="shared" si="724"/>
        <v>0</v>
      </c>
      <c r="FY221" s="342">
        <f t="shared" si="724"/>
        <v>0</v>
      </c>
      <c r="FZ221" s="342">
        <f t="shared" si="724"/>
        <v>0</v>
      </c>
      <c r="GA221" s="342">
        <f t="shared" si="724"/>
        <v>0</v>
      </c>
      <c r="GB221" s="342">
        <f t="shared" si="724"/>
        <v>0</v>
      </c>
      <c r="GC221" s="342">
        <f t="shared" si="724"/>
        <v>0</v>
      </c>
      <c r="GD221" s="342">
        <f t="shared" si="724"/>
        <v>0</v>
      </c>
      <c r="GE221" s="342">
        <f t="shared" si="724"/>
        <v>0</v>
      </c>
      <c r="GF221" s="342">
        <f t="shared" si="724"/>
        <v>0</v>
      </c>
      <c r="GG221" s="342">
        <f t="shared" si="724"/>
        <v>0</v>
      </c>
      <c r="GH221" s="342">
        <f t="shared" si="724"/>
        <v>0</v>
      </c>
      <c r="GI221" s="342">
        <f t="shared" si="724"/>
        <v>0</v>
      </c>
      <c r="GJ221" s="342">
        <f t="shared" si="724"/>
        <v>0</v>
      </c>
      <c r="GK221" s="342">
        <f t="shared" si="724"/>
        <v>0</v>
      </c>
      <c r="GL221" s="342">
        <f t="shared" si="724"/>
        <v>0</v>
      </c>
      <c r="GM221" s="342">
        <f t="shared" si="724"/>
        <v>0</v>
      </c>
      <c r="GN221" s="342">
        <f t="shared" si="724"/>
        <v>0</v>
      </c>
      <c r="GO221" s="342">
        <f t="shared" si="724"/>
        <v>0</v>
      </c>
      <c r="GP221" s="342">
        <f t="shared" si="724"/>
        <v>0</v>
      </c>
      <c r="GQ221" s="342"/>
      <c r="GR221" s="342">
        <f t="shared" ref="GR221:JC221" si="725">if(or(and($A221-GR$186&gt;0,$A221-GR$187&lt;=0,month($A221)=month(GR$186)),and($A221-GR$186&gt;=0,$A221-GR$187&lt;=0,month(edate($A221,6))=month(GR$186))),GR$190,0)</f>
        <v>0</v>
      </c>
      <c r="GS221" s="342">
        <f t="shared" si="725"/>
        <v>0</v>
      </c>
      <c r="GT221" s="342">
        <f t="shared" si="725"/>
        <v>0</v>
      </c>
      <c r="GU221" s="342">
        <f t="shared" si="725"/>
        <v>0</v>
      </c>
      <c r="GV221" s="342">
        <f t="shared" si="725"/>
        <v>0</v>
      </c>
      <c r="GW221" s="342">
        <f t="shared" si="725"/>
        <v>0</v>
      </c>
      <c r="GX221" s="342">
        <f t="shared" si="725"/>
        <v>0</v>
      </c>
      <c r="GY221" s="342">
        <f t="shared" si="725"/>
        <v>0</v>
      </c>
      <c r="GZ221" s="342">
        <f t="shared" si="725"/>
        <v>0</v>
      </c>
      <c r="HA221" s="342">
        <f t="shared" si="725"/>
        <v>0</v>
      </c>
      <c r="HB221" s="342">
        <f t="shared" si="725"/>
        <v>0</v>
      </c>
      <c r="HC221" s="342">
        <f t="shared" si="725"/>
        <v>0</v>
      </c>
      <c r="HD221" s="342">
        <f t="shared" si="725"/>
        <v>0</v>
      </c>
      <c r="HE221" s="342">
        <f t="shared" si="725"/>
        <v>0</v>
      </c>
      <c r="HF221" s="342">
        <f t="shared" si="725"/>
        <v>0</v>
      </c>
      <c r="HG221" s="342">
        <f t="shared" si="725"/>
        <v>0</v>
      </c>
      <c r="HH221" s="342">
        <f t="shared" si="725"/>
        <v>0</v>
      </c>
      <c r="HI221" s="342">
        <f t="shared" si="725"/>
        <v>0</v>
      </c>
      <c r="HJ221" s="342">
        <f t="shared" si="725"/>
        <v>0</v>
      </c>
      <c r="HK221" s="342">
        <f t="shared" si="725"/>
        <v>0</v>
      </c>
      <c r="HL221" s="342">
        <f t="shared" si="725"/>
        <v>0</v>
      </c>
      <c r="HM221" s="342">
        <f t="shared" si="725"/>
        <v>0</v>
      </c>
      <c r="HN221" s="342">
        <f t="shared" si="725"/>
        <v>0</v>
      </c>
      <c r="HO221" s="342">
        <f t="shared" si="725"/>
        <v>0</v>
      </c>
      <c r="HP221" s="342">
        <f t="shared" si="725"/>
        <v>0</v>
      </c>
      <c r="HQ221" s="342">
        <f t="shared" si="725"/>
        <v>0</v>
      </c>
      <c r="HR221" s="342">
        <f t="shared" si="725"/>
        <v>0</v>
      </c>
      <c r="HS221" s="342">
        <f t="shared" si="725"/>
        <v>0</v>
      </c>
      <c r="HT221" s="342">
        <f t="shared" si="725"/>
        <v>0</v>
      </c>
      <c r="HU221" s="342">
        <f t="shared" si="725"/>
        <v>0</v>
      </c>
      <c r="HV221" s="342">
        <f t="shared" si="725"/>
        <v>0</v>
      </c>
      <c r="HW221" s="342">
        <f t="shared" si="725"/>
        <v>0</v>
      </c>
      <c r="HX221" s="342">
        <f t="shared" si="725"/>
        <v>0</v>
      </c>
      <c r="HY221" s="342">
        <f t="shared" si="725"/>
        <v>0</v>
      </c>
      <c r="HZ221" s="342">
        <f t="shared" si="725"/>
        <v>0</v>
      </c>
      <c r="IA221" s="342">
        <f t="shared" si="725"/>
        <v>0</v>
      </c>
      <c r="IB221" s="342">
        <f t="shared" si="725"/>
        <v>0</v>
      </c>
      <c r="IC221" s="342">
        <f t="shared" si="725"/>
        <v>0</v>
      </c>
      <c r="ID221" s="342">
        <f t="shared" si="725"/>
        <v>0</v>
      </c>
      <c r="IE221" s="342">
        <f t="shared" si="725"/>
        <v>0</v>
      </c>
      <c r="IF221" s="342">
        <f t="shared" si="725"/>
        <v>0</v>
      </c>
      <c r="IG221" s="342">
        <f t="shared" si="725"/>
        <v>0</v>
      </c>
      <c r="IH221" s="342">
        <f t="shared" si="725"/>
        <v>0</v>
      </c>
      <c r="II221" s="342">
        <f t="shared" si="725"/>
        <v>0</v>
      </c>
      <c r="IJ221" s="342">
        <f t="shared" si="725"/>
        <v>0</v>
      </c>
      <c r="IK221" s="342">
        <f t="shared" si="725"/>
        <v>0</v>
      </c>
      <c r="IL221" s="342">
        <f t="shared" si="725"/>
        <v>0</v>
      </c>
      <c r="IM221" s="342">
        <f t="shared" si="725"/>
        <v>0</v>
      </c>
      <c r="IN221" s="342">
        <f t="shared" si="725"/>
        <v>0</v>
      </c>
      <c r="IO221" s="342">
        <f t="shared" si="725"/>
        <v>0</v>
      </c>
      <c r="IP221" s="342">
        <f t="shared" si="725"/>
        <v>0</v>
      </c>
      <c r="IQ221" s="342">
        <f t="shared" si="725"/>
        <v>0</v>
      </c>
      <c r="IR221" s="342">
        <f t="shared" si="725"/>
        <v>0</v>
      </c>
      <c r="IS221" s="342">
        <f t="shared" si="725"/>
        <v>0</v>
      </c>
      <c r="IT221" s="342">
        <f t="shared" si="725"/>
        <v>0</v>
      </c>
      <c r="IU221" s="342">
        <f t="shared" si="725"/>
        <v>0</v>
      </c>
      <c r="IV221" s="342">
        <f t="shared" si="725"/>
        <v>0</v>
      </c>
      <c r="IW221" s="342">
        <f t="shared" si="725"/>
        <v>0</v>
      </c>
      <c r="IX221" s="342">
        <f t="shared" si="725"/>
        <v>0</v>
      </c>
      <c r="IY221" s="342">
        <f t="shared" si="725"/>
        <v>0</v>
      </c>
      <c r="IZ221" s="342">
        <f t="shared" si="725"/>
        <v>0</v>
      </c>
      <c r="JA221" s="342">
        <f t="shared" si="725"/>
        <v>0</v>
      </c>
      <c r="JB221" s="342">
        <f t="shared" si="725"/>
        <v>0</v>
      </c>
      <c r="JC221" s="342">
        <f t="shared" si="725"/>
        <v>0</v>
      </c>
      <c r="JD221" s="342"/>
      <c r="JE221" s="342">
        <f t="shared" ref="JE221:LP221" si="726">if(or(and($A221-JE$186&gt;0,$A221-JE$187&lt;=0,month($A221)=month(JE$186)),and($A221-JE$186&gt;=0,$A221-JE$187&lt;=0,month(edate($A221,6))=month(JE$186))),JE$190,0)</f>
        <v>0</v>
      </c>
      <c r="JF221" s="342">
        <f t="shared" si="726"/>
        <v>0</v>
      </c>
      <c r="JG221" s="342">
        <f t="shared" si="726"/>
        <v>0</v>
      </c>
      <c r="JH221" s="342">
        <f t="shared" si="726"/>
        <v>0</v>
      </c>
      <c r="JI221" s="342">
        <f t="shared" si="726"/>
        <v>0</v>
      </c>
      <c r="JJ221" s="342">
        <f t="shared" si="726"/>
        <v>0</v>
      </c>
      <c r="JK221" s="342">
        <f t="shared" si="726"/>
        <v>0</v>
      </c>
      <c r="JL221" s="342">
        <f t="shared" si="726"/>
        <v>0</v>
      </c>
      <c r="JM221" s="342">
        <f t="shared" si="726"/>
        <v>0</v>
      </c>
      <c r="JN221" s="342">
        <f t="shared" si="726"/>
        <v>0</v>
      </c>
      <c r="JO221" s="342">
        <f t="shared" si="726"/>
        <v>0</v>
      </c>
      <c r="JP221" s="342">
        <f t="shared" si="726"/>
        <v>0</v>
      </c>
      <c r="JQ221" s="342">
        <f t="shared" si="726"/>
        <v>0</v>
      </c>
      <c r="JR221" s="342">
        <f t="shared" si="726"/>
        <v>0</v>
      </c>
      <c r="JS221" s="342">
        <f t="shared" si="726"/>
        <v>0</v>
      </c>
      <c r="JT221" s="342">
        <f t="shared" si="726"/>
        <v>0</v>
      </c>
      <c r="JU221" s="342">
        <f t="shared" si="726"/>
        <v>0</v>
      </c>
      <c r="JV221" s="342">
        <f t="shared" si="726"/>
        <v>0</v>
      </c>
      <c r="JW221" s="342">
        <f t="shared" si="726"/>
        <v>0</v>
      </c>
      <c r="JX221" s="342">
        <f t="shared" si="726"/>
        <v>0</v>
      </c>
      <c r="JY221" s="342">
        <f t="shared" si="726"/>
        <v>0</v>
      </c>
      <c r="JZ221" s="342">
        <f t="shared" si="726"/>
        <v>0</v>
      </c>
      <c r="KA221" s="342">
        <f t="shared" si="726"/>
        <v>0</v>
      </c>
      <c r="KB221" s="342">
        <f t="shared" si="726"/>
        <v>0</v>
      </c>
      <c r="KC221" s="342">
        <f t="shared" si="726"/>
        <v>0</v>
      </c>
      <c r="KD221" s="342">
        <f t="shared" si="726"/>
        <v>0</v>
      </c>
      <c r="KE221" s="342">
        <f t="shared" si="726"/>
        <v>0</v>
      </c>
      <c r="KF221" s="342">
        <f t="shared" si="726"/>
        <v>0</v>
      </c>
      <c r="KG221" s="342">
        <f t="shared" si="726"/>
        <v>0</v>
      </c>
      <c r="KH221" s="342">
        <f t="shared" si="726"/>
        <v>0</v>
      </c>
      <c r="KI221" s="342">
        <f t="shared" si="726"/>
        <v>0</v>
      </c>
      <c r="KJ221" s="342">
        <f t="shared" si="726"/>
        <v>0</v>
      </c>
      <c r="KK221" s="342">
        <f t="shared" si="726"/>
        <v>0</v>
      </c>
      <c r="KL221" s="342">
        <f t="shared" si="726"/>
        <v>0</v>
      </c>
      <c r="KM221" s="342">
        <f t="shared" si="726"/>
        <v>0</v>
      </c>
      <c r="KN221" s="342">
        <f t="shared" si="726"/>
        <v>0</v>
      </c>
      <c r="KO221" s="342">
        <f t="shared" si="726"/>
        <v>0</v>
      </c>
      <c r="KP221" s="342">
        <f t="shared" si="726"/>
        <v>0</v>
      </c>
      <c r="KQ221" s="342">
        <f t="shared" si="726"/>
        <v>0</v>
      </c>
      <c r="KR221" s="342">
        <f t="shared" si="726"/>
        <v>0</v>
      </c>
      <c r="KS221" s="342">
        <f t="shared" si="726"/>
        <v>0</v>
      </c>
      <c r="KT221" s="342">
        <f t="shared" si="726"/>
        <v>0</v>
      </c>
      <c r="KU221" s="342">
        <f t="shared" si="726"/>
        <v>0</v>
      </c>
      <c r="KV221" s="342">
        <f t="shared" si="726"/>
        <v>0</v>
      </c>
      <c r="KW221" s="342">
        <f t="shared" si="726"/>
        <v>0</v>
      </c>
      <c r="KX221" s="342">
        <f t="shared" si="726"/>
        <v>0</v>
      </c>
      <c r="KY221" s="342">
        <f t="shared" si="726"/>
        <v>0</v>
      </c>
      <c r="KZ221" s="342">
        <f t="shared" si="726"/>
        <v>0</v>
      </c>
      <c r="LA221" s="342">
        <f t="shared" si="726"/>
        <v>0</v>
      </c>
      <c r="LB221" s="342">
        <f t="shared" si="726"/>
        <v>0</v>
      </c>
      <c r="LC221" s="342">
        <f t="shared" si="726"/>
        <v>0</v>
      </c>
      <c r="LD221" s="342">
        <f t="shared" si="726"/>
        <v>0</v>
      </c>
      <c r="LE221" s="342">
        <f t="shared" si="726"/>
        <v>0</v>
      </c>
      <c r="LF221" s="342">
        <f t="shared" si="726"/>
        <v>0</v>
      </c>
      <c r="LG221" s="342">
        <f t="shared" si="726"/>
        <v>0</v>
      </c>
      <c r="LH221" s="342">
        <f t="shared" si="726"/>
        <v>0</v>
      </c>
      <c r="LI221" s="342">
        <f t="shared" si="726"/>
        <v>0</v>
      </c>
      <c r="LJ221" s="342">
        <f t="shared" si="726"/>
        <v>0</v>
      </c>
      <c r="LK221" s="342">
        <f t="shared" si="726"/>
        <v>0</v>
      </c>
      <c r="LL221" s="342">
        <f t="shared" si="726"/>
        <v>0</v>
      </c>
      <c r="LM221" s="342">
        <f t="shared" si="726"/>
        <v>0</v>
      </c>
      <c r="LN221" s="342">
        <f t="shared" si="726"/>
        <v>0</v>
      </c>
      <c r="LO221" s="342">
        <f t="shared" si="726"/>
        <v>0</v>
      </c>
      <c r="LP221" s="342">
        <f t="shared" si="726"/>
        <v>0</v>
      </c>
    </row>
    <row r="222">
      <c r="A222" s="331" t="str">
        <f t="shared" si="575"/>
        <v>03-2030</v>
      </c>
      <c r="B222" s="346">
        <f t="shared" si="581"/>
        <v>237841.6939</v>
      </c>
      <c r="C222" s="346"/>
      <c r="E222" s="342">
        <f t="shared" ref="E222:BP222" si="727">if(or(and($A222-E$186&gt;0,$A222-E$187&lt;=0,month($A222)=month(E$186)),and($A222-E$186&gt;=0,$A222-E$187&lt;=0,month(edate($A222,6))=month(E$186))),E$190,0)</f>
        <v>0</v>
      </c>
      <c r="F222" s="342">
        <f t="shared" si="727"/>
        <v>0</v>
      </c>
      <c r="G222" s="342">
        <f t="shared" si="727"/>
        <v>0</v>
      </c>
      <c r="H222" s="342">
        <f t="shared" si="727"/>
        <v>5603.13611</v>
      </c>
      <c r="I222" s="342">
        <f t="shared" si="727"/>
        <v>5350</v>
      </c>
      <c r="J222" s="342">
        <f t="shared" si="727"/>
        <v>0</v>
      </c>
      <c r="K222" s="342">
        <f t="shared" si="727"/>
        <v>6549.35727</v>
      </c>
      <c r="L222" s="342">
        <f t="shared" si="727"/>
        <v>3925.4562</v>
      </c>
      <c r="M222" s="342">
        <f t="shared" si="727"/>
        <v>5593.35392</v>
      </c>
      <c r="N222" s="342">
        <f t="shared" si="727"/>
        <v>0</v>
      </c>
      <c r="O222" s="342">
        <f t="shared" si="727"/>
        <v>0</v>
      </c>
      <c r="P222" s="342">
        <f t="shared" si="727"/>
        <v>0</v>
      </c>
      <c r="Q222" s="342">
        <f t="shared" si="727"/>
        <v>5838.7836</v>
      </c>
      <c r="R222" s="342">
        <f t="shared" si="727"/>
        <v>9911.380355</v>
      </c>
      <c r="S222" s="342">
        <f t="shared" si="727"/>
        <v>0</v>
      </c>
      <c r="T222" s="342">
        <f t="shared" si="727"/>
        <v>11963.3767</v>
      </c>
      <c r="U222" s="342">
        <f t="shared" si="727"/>
        <v>9633.12861</v>
      </c>
      <c r="V222" s="342">
        <f t="shared" si="727"/>
        <v>0</v>
      </c>
      <c r="W222" s="342">
        <f t="shared" si="727"/>
        <v>8655.033888</v>
      </c>
      <c r="X222" s="342">
        <f t="shared" si="727"/>
        <v>0</v>
      </c>
      <c r="Y222" s="342">
        <f t="shared" si="727"/>
        <v>0</v>
      </c>
      <c r="Z222" s="342">
        <f t="shared" si="727"/>
        <v>0</v>
      </c>
      <c r="AA222" s="342">
        <f t="shared" si="727"/>
        <v>9628.80765</v>
      </c>
      <c r="AB222" s="342">
        <f t="shared" si="727"/>
        <v>0</v>
      </c>
      <c r="AC222" s="342">
        <f t="shared" si="727"/>
        <v>6205.936838</v>
      </c>
      <c r="AD222" s="342">
        <f t="shared" si="727"/>
        <v>8318.29995</v>
      </c>
      <c r="AE222" s="342">
        <f t="shared" si="727"/>
        <v>6439.535258</v>
      </c>
      <c r="AF222" s="342">
        <f t="shared" si="727"/>
        <v>0</v>
      </c>
      <c r="AG222" s="342">
        <f t="shared" si="727"/>
        <v>7258.6275</v>
      </c>
      <c r="AH222" s="342">
        <f t="shared" si="727"/>
        <v>0</v>
      </c>
      <c r="AI222" s="342">
        <f t="shared" si="727"/>
        <v>10641.14589</v>
      </c>
      <c r="AJ222" s="342">
        <f t="shared" si="727"/>
        <v>0</v>
      </c>
      <c r="AK222" s="342">
        <f t="shared" si="727"/>
        <v>0</v>
      </c>
      <c r="AL222" s="342">
        <f t="shared" si="727"/>
        <v>275</v>
      </c>
      <c r="AM222" s="342">
        <f t="shared" si="727"/>
        <v>4982.50623</v>
      </c>
      <c r="AN222" s="342">
        <f t="shared" si="727"/>
        <v>0</v>
      </c>
      <c r="AO222" s="342">
        <f t="shared" si="727"/>
        <v>0</v>
      </c>
      <c r="AP222" s="342">
        <f t="shared" si="727"/>
        <v>9271.35</v>
      </c>
      <c r="AQ222" s="342">
        <f t="shared" si="727"/>
        <v>8358.125</v>
      </c>
      <c r="AR222" s="342">
        <f t="shared" si="727"/>
        <v>0</v>
      </c>
      <c r="AS222" s="342">
        <f t="shared" si="727"/>
        <v>8601.039</v>
      </c>
      <c r="AT222" s="342">
        <f t="shared" si="727"/>
        <v>16276.43473</v>
      </c>
      <c r="AU222" s="342">
        <f t="shared" si="727"/>
        <v>7462.28015</v>
      </c>
      <c r="AV222" s="342">
        <f t="shared" si="727"/>
        <v>0</v>
      </c>
      <c r="AW222" s="342">
        <f t="shared" si="727"/>
        <v>4800</v>
      </c>
      <c r="AX222" s="342">
        <f t="shared" si="727"/>
        <v>0</v>
      </c>
      <c r="AY222" s="342">
        <f t="shared" si="727"/>
        <v>12558.09375</v>
      </c>
      <c r="AZ222" s="342">
        <f t="shared" si="727"/>
        <v>0</v>
      </c>
      <c r="BA222" s="342">
        <f t="shared" si="727"/>
        <v>0</v>
      </c>
      <c r="BB222" s="342">
        <f t="shared" si="727"/>
        <v>9703.8664</v>
      </c>
      <c r="BC222" s="342">
        <f t="shared" si="727"/>
        <v>0</v>
      </c>
      <c r="BD222" s="342">
        <f t="shared" si="727"/>
        <v>13378.4</v>
      </c>
      <c r="BE222" s="342">
        <f t="shared" si="727"/>
        <v>0</v>
      </c>
      <c r="BF222" s="342">
        <f t="shared" si="727"/>
        <v>1557.6541</v>
      </c>
      <c r="BG222" s="342">
        <f t="shared" si="727"/>
        <v>0</v>
      </c>
      <c r="BH222" s="342">
        <f t="shared" si="727"/>
        <v>5158.157425</v>
      </c>
      <c r="BI222" s="342">
        <f t="shared" si="727"/>
        <v>2306.25</v>
      </c>
      <c r="BJ222" s="342">
        <f t="shared" si="727"/>
        <v>7162.4875</v>
      </c>
      <c r="BK222" s="342">
        <f t="shared" si="727"/>
        <v>1312.5</v>
      </c>
      <c r="BL222" s="342">
        <f t="shared" si="727"/>
        <v>1793.1</v>
      </c>
      <c r="BM222" s="342">
        <f t="shared" si="727"/>
        <v>0</v>
      </c>
      <c r="BN222" s="342">
        <f t="shared" si="727"/>
        <v>740.464875</v>
      </c>
      <c r="BO222" s="342">
        <f t="shared" si="727"/>
        <v>0</v>
      </c>
      <c r="BP222" s="342">
        <f t="shared" si="727"/>
        <v>628.625</v>
      </c>
      <c r="BQ222" s="342"/>
      <c r="BR222" s="342">
        <f t="shared" ref="BR222:EC222" si="728">if(or(and($A222-BR$186&gt;0,$A222-BR$187&lt;=0,month($A222)=month(BR$186)),and($A222-BR$186&gt;=0,$A222-BR$187&lt;=0,month(edate($A222,6))=month(BR$186))),BR$190,0)</f>
        <v>0</v>
      </c>
      <c r="BS222" s="342">
        <f t="shared" si="728"/>
        <v>0</v>
      </c>
      <c r="BT222" s="342">
        <f t="shared" si="728"/>
        <v>0</v>
      </c>
      <c r="BU222" s="342">
        <f t="shared" si="728"/>
        <v>0</v>
      </c>
      <c r="BV222" s="342">
        <f t="shared" si="728"/>
        <v>0</v>
      </c>
      <c r="BW222" s="342">
        <f t="shared" si="728"/>
        <v>0</v>
      </c>
      <c r="BX222" s="342">
        <f t="shared" si="728"/>
        <v>0</v>
      </c>
      <c r="BY222" s="342">
        <f t="shared" si="728"/>
        <v>0</v>
      </c>
      <c r="BZ222" s="342">
        <f t="shared" si="728"/>
        <v>0</v>
      </c>
      <c r="CA222" s="342">
        <f t="shared" si="728"/>
        <v>0</v>
      </c>
      <c r="CB222" s="342">
        <f t="shared" si="728"/>
        <v>0</v>
      </c>
      <c r="CC222" s="342">
        <f t="shared" si="728"/>
        <v>0</v>
      </c>
      <c r="CD222" s="342">
        <f t="shared" si="728"/>
        <v>0</v>
      </c>
      <c r="CE222" s="342">
        <f t="shared" si="728"/>
        <v>0</v>
      </c>
      <c r="CF222" s="342">
        <f t="shared" si="728"/>
        <v>0</v>
      </c>
      <c r="CG222" s="342">
        <f t="shared" si="728"/>
        <v>0</v>
      </c>
      <c r="CH222" s="342">
        <f t="shared" si="728"/>
        <v>0</v>
      </c>
      <c r="CI222" s="342">
        <f t="shared" si="728"/>
        <v>0</v>
      </c>
      <c r="CJ222" s="342">
        <f t="shared" si="728"/>
        <v>0</v>
      </c>
      <c r="CK222" s="342">
        <f t="shared" si="728"/>
        <v>0</v>
      </c>
      <c r="CL222" s="342">
        <f t="shared" si="728"/>
        <v>0</v>
      </c>
      <c r="CM222" s="342">
        <f t="shared" si="728"/>
        <v>0</v>
      </c>
      <c r="CN222" s="342">
        <f t="shared" si="728"/>
        <v>0</v>
      </c>
      <c r="CO222" s="342">
        <f t="shared" si="728"/>
        <v>0</v>
      </c>
      <c r="CP222" s="342">
        <f t="shared" si="728"/>
        <v>0</v>
      </c>
      <c r="CQ222" s="342">
        <f t="shared" si="728"/>
        <v>0</v>
      </c>
      <c r="CR222" s="342">
        <f t="shared" si="728"/>
        <v>0</v>
      </c>
      <c r="CS222" s="342">
        <f t="shared" si="728"/>
        <v>0</v>
      </c>
      <c r="CT222" s="342">
        <f t="shared" si="728"/>
        <v>0</v>
      </c>
      <c r="CU222" s="342">
        <f t="shared" si="728"/>
        <v>0</v>
      </c>
      <c r="CV222" s="342">
        <f t="shared" si="728"/>
        <v>0</v>
      </c>
      <c r="CW222" s="342">
        <f t="shared" si="728"/>
        <v>0</v>
      </c>
      <c r="CX222" s="342">
        <f t="shared" si="728"/>
        <v>0</v>
      </c>
      <c r="CY222" s="342">
        <f t="shared" si="728"/>
        <v>0</v>
      </c>
      <c r="CZ222" s="342">
        <f t="shared" si="728"/>
        <v>0</v>
      </c>
      <c r="DA222" s="342">
        <f t="shared" si="728"/>
        <v>0</v>
      </c>
      <c r="DB222" s="342">
        <f t="shared" si="728"/>
        <v>0</v>
      </c>
      <c r="DC222" s="342">
        <f t="shared" si="728"/>
        <v>0</v>
      </c>
      <c r="DD222" s="342">
        <f t="shared" si="728"/>
        <v>0</v>
      </c>
      <c r="DE222" s="342">
        <f t="shared" si="728"/>
        <v>0</v>
      </c>
      <c r="DF222" s="342">
        <f t="shared" si="728"/>
        <v>0</v>
      </c>
      <c r="DG222" s="342">
        <f t="shared" si="728"/>
        <v>0</v>
      </c>
      <c r="DH222" s="342">
        <f t="shared" si="728"/>
        <v>0</v>
      </c>
      <c r="DI222" s="342">
        <f t="shared" si="728"/>
        <v>0</v>
      </c>
      <c r="DJ222" s="342">
        <f t="shared" si="728"/>
        <v>0</v>
      </c>
      <c r="DK222" s="342">
        <f t="shared" si="728"/>
        <v>0</v>
      </c>
      <c r="DL222" s="342">
        <f t="shared" si="728"/>
        <v>0</v>
      </c>
      <c r="DM222" s="342">
        <f t="shared" si="728"/>
        <v>0</v>
      </c>
      <c r="DN222" s="342">
        <f t="shared" si="728"/>
        <v>0</v>
      </c>
      <c r="DO222" s="342">
        <f t="shared" si="728"/>
        <v>0</v>
      </c>
      <c r="DP222" s="342">
        <f t="shared" si="728"/>
        <v>0</v>
      </c>
      <c r="DQ222" s="342">
        <f t="shared" si="728"/>
        <v>0</v>
      </c>
      <c r="DR222" s="342">
        <f t="shared" si="728"/>
        <v>0</v>
      </c>
      <c r="DS222" s="342">
        <f t="shared" si="728"/>
        <v>0</v>
      </c>
      <c r="DT222" s="342">
        <f t="shared" si="728"/>
        <v>0</v>
      </c>
      <c r="DU222" s="342">
        <f t="shared" si="728"/>
        <v>0</v>
      </c>
      <c r="DV222" s="342">
        <f t="shared" si="728"/>
        <v>0</v>
      </c>
      <c r="DW222" s="342">
        <f t="shared" si="728"/>
        <v>0</v>
      </c>
      <c r="DX222" s="342">
        <f t="shared" si="728"/>
        <v>0</v>
      </c>
      <c r="DY222" s="342">
        <f t="shared" si="728"/>
        <v>0</v>
      </c>
      <c r="DZ222" s="342">
        <f t="shared" si="728"/>
        <v>0</v>
      </c>
      <c r="EA222" s="342">
        <f t="shared" si="728"/>
        <v>0</v>
      </c>
      <c r="EB222" s="342">
        <f t="shared" si="728"/>
        <v>0</v>
      </c>
      <c r="EC222" s="342">
        <f t="shared" si="728"/>
        <v>0</v>
      </c>
      <c r="ED222" s="342"/>
      <c r="EE222" s="342">
        <f t="shared" ref="EE222:GP222" si="729">if(or(and($A222-EE$186&gt;0,$A222-EE$187&lt;=0,month($A222)=month(EE$186)),and($A222-EE$186&gt;=0,$A222-EE$187&lt;=0,month(edate($A222,6))=month(EE$186))),EE$190,0)</f>
        <v>0</v>
      </c>
      <c r="EF222" s="342">
        <f t="shared" si="729"/>
        <v>0</v>
      </c>
      <c r="EG222" s="342">
        <f t="shared" si="729"/>
        <v>0</v>
      </c>
      <c r="EH222" s="342">
        <f t="shared" si="729"/>
        <v>0</v>
      </c>
      <c r="EI222" s="342">
        <f t="shared" si="729"/>
        <v>0</v>
      </c>
      <c r="EJ222" s="342">
        <f t="shared" si="729"/>
        <v>0</v>
      </c>
      <c r="EK222" s="342">
        <f t="shared" si="729"/>
        <v>0</v>
      </c>
      <c r="EL222" s="342">
        <f t="shared" si="729"/>
        <v>0</v>
      </c>
      <c r="EM222" s="342">
        <f t="shared" si="729"/>
        <v>0</v>
      </c>
      <c r="EN222" s="342">
        <f t="shared" si="729"/>
        <v>0</v>
      </c>
      <c r="EO222" s="342">
        <f t="shared" si="729"/>
        <v>0</v>
      </c>
      <c r="EP222" s="342">
        <f t="shared" si="729"/>
        <v>0</v>
      </c>
      <c r="EQ222" s="342">
        <f t="shared" si="729"/>
        <v>0</v>
      </c>
      <c r="ER222" s="342">
        <f t="shared" si="729"/>
        <v>0</v>
      </c>
      <c r="ES222" s="342">
        <f t="shared" si="729"/>
        <v>0</v>
      </c>
      <c r="ET222" s="342">
        <f t="shared" si="729"/>
        <v>0</v>
      </c>
      <c r="EU222" s="342">
        <f t="shared" si="729"/>
        <v>0</v>
      </c>
      <c r="EV222" s="342">
        <f t="shared" si="729"/>
        <v>0</v>
      </c>
      <c r="EW222" s="342">
        <f t="shared" si="729"/>
        <v>0</v>
      </c>
      <c r="EX222" s="342">
        <f t="shared" si="729"/>
        <v>0</v>
      </c>
      <c r="EY222" s="342">
        <f t="shared" si="729"/>
        <v>0</v>
      </c>
      <c r="EZ222" s="342">
        <f t="shared" si="729"/>
        <v>0</v>
      </c>
      <c r="FA222" s="342">
        <f t="shared" si="729"/>
        <v>0</v>
      </c>
      <c r="FB222" s="342">
        <f t="shared" si="729"/>
        <v>0</v>
      </c>
      <c r="FC222" s="342">
        <f t="shared" si="729"/>
        <v>0</v>
      </c>
      <c r="FD222" s="342">
        <f t="shared" si="729"/>
        <v>0</v>
      </c>
      <c r="FE222" s="342">
        <f t="shared" si="729"/>
        <v>0</v>
      </c>
      <c r="FF222" s="342">
        <f t="shared" si="729"/>
        <v>0</v>
      </c>
      <c r="FG222" s="342">
        <f t="shared" si="729"/>
        <v>0</v>
      </c>
      <c r="FH222" s="342">
        <f t="shared" si="729"/>
        <v>0</v>
      </c>
      <c r="FI222" s="342">
        <f t="shared" si="729"/>
        <v>0</v>
      </c>
      <c r="FJ222" s="342">
        <f t="shared" si="729"/>
        <v>0</v>
      </c>
      <c r="FK222" s="342">
        <f t="shared" si="729"/>
        <v>0</v>
      </c>
      <c r="FL222" s="342">
        <f t="shared" si="729"/>
        <v>0</v>
      </c>
      <c r="FM222" s="342">
        <f t="shared" si="729"/>
        <v>0</v>
      </c>
      <c r="FN222" s="342">
        <f t="shared" si="729"/>
        <v>0</v>
      </c>
      <c r="FO222" s="342">
        <f t="shared" si="729"/>
        <v>0</v>
      </c>
      <c r="FP222" s="342">
        <f t="shared" si="729"/>
        <v>0</v>
      </c>
      <c r="FQ222" s="342">
        <f t="shared" si="729"/>
        <v>0</v>
      </c>
      <c r="FR222" s="342">
        <f t="shared" si="729"/>
        <v>0</v>
      </c>
      <c r="FS222" s="342">
        <f t="shared" si="729"/>
        <v>0</v>
      </c>
      <c r="FT222" s="342">
        <f t="shared" si="729"/>
        <v>0</v>
      </c>
      <c r="FU222" s="342">
        <f t="shared" si="729"/>
        <v>0</v>
      </c>
      <c r="FV222" s="342">
        <f t="shared" si="729"/>
        <v>0</v>
      </c>
      <c r="FW222" s="342">
        <f t="shared" si="729"/>
        <v>0</v>
      </c>
      <c r="FX222" s="342">
        <f t="shared" si="729"/>
        <v>0</v>
      </c>
      <c r="FY222" s="342">
        <f t="shared" si="729"/>
        <v>0</v>
      </c>
      <c r="FZ222" s="342">
        <f t="shared" si="729"/>
        <v>0</v>
      </c>
      <c r="GA222" s="342">
        <f t="shared" si="729"/>
        <v>0</v>
      </c>
      <c r="GB222" s="342">
        <f t="shared" si="729"/>
        <v>0</v>
      </c>
      <c r="GC222" s="342">
        <f t="shared" si="729"/>
        <v>0</v>
      </c>
      <c r="GD222" s="342">
        <f t="shared" si="729"/>
        <v>0</v>
      </c>
      <c r="GE222" s="342">
        <f t="shared" si="729"/>
        <v>0</v>
      </c>
      <c r="GF222" s="342">
        <f t="shared" si="729"/>
        <v>0</v>
      </c>
      <c r="GG222" s="342">
        <f t="shared" si="729"/>
        <v>0</v>
      </c>
      <c r="GH222" s="342">
        <f t="shared" si="729"/>
        <v>0</v>
      </c>
      <c r="GI222" s="342">
        <f t="shared" si="729"/>
        <v>0</v>
      </c>
      <c r="GJ222" s="342">
        <f t="shared" si="729"/>
        <v>0</v>
      </c>
      <c r="GK222" s="342">
        <f t="shared" si="729"/>
        <v>0</v>
      </c>
      <c r="GL222" s="342">
        <f t="shared" si="729"/>
        <v>0</v>
      </c>
      <c r="GM222" s="342">
        <f t="shared" si="729"/>
        <v>0</v>
      </c>
      <c r="GN222" s="342">
        <f t="shared" si="729"/>
        <v>0</v>
      </c>
      <c r="GO222" s="342">
        <f t="shared" si="729"/>
        <v>0</v>
      </c>
      <c r="GP222" s="342">
        <f t="shared" si="729"/>
        <v>0</v>
      </c>
      <c r="GQ222" s="342"/>
      <c r="GR222" s="342">
        <f t="shared" ref="GR222:JC222" si="730">if(or(and($A222-GR$186&gt;0,$A222-GR$187&lt;=0,month($A222)=month(GR$186)),and($A222-GR$186&gt;=0,$A222-GR$187&lt;=0,month(edate($A222,6))=month(GR$186))),GR$190,0)</f>
        <v>0</v>
      </c>
      <c r="GS222" s="342">
        <f t="shared" si="730"/>
        <v>0</v>
      </c>
      <c r="GT222" s="342">
        <f t="shared" si="730"/>
        <v>0</v>
      </c>
      <c r="GU222" s="342">
        <f t="shared" si="730"/>
        <v>0</v>
      </c>
      <c r="GV222" s="342">
        <f t="shared" si="730"/>
        <v>0</v>
      </c>
      <c r="GW222" s="342">
        <f t="shared" si="730"/>
        <v>0</v>
      </c>
      <c r="GX222" s="342">
        <f t="shared" si="730"/>
        <v>0</v>
      </c>
      <c r="GY222" s="342">
        <f t="shared" si="730"/>
        <v>0</v>
      </c>
      <c r="GZ222" s="342">
        <f t="shared" si="730"/>
        <v>0</v>
      </c>
      <c r="HA222" s="342">
        <f t="shared" si="730"/>
        <v>0</v>
      </c>
      <c r="HB222" s="342">
        <f t="shared" si="730"/>
        <v>0</v>
      </c>
      <c r="HC222" s="342">
        <f t="shared" si="730"/>
        <v>0</v>
      </c>
      <c r="HD222" s="342">
        <f t="shared" si="730"/>
        <v>0</v>
      </c>
      <c r="HE222" s="342">
        <f t="shared" si="730"/>
        <v>0</v>
      </c>
      <c r="HF222" s="342">
        <f t="shared" si="730"/>
        <v>0</v>
      </c>
      <c r="HG222" s="342">
        <f t="shared" si="730"/>
        <v>0</v>
      </c>
      <c r="HH222" s="342">
        <f t="shared" si="730"/>
        <v>0</v>
      </c>
      <c r="HI222" s="342">
        <f t="shared" si="730"/>
        <v>0</v>
      </c>
      <c r="HJ222" s="342">
        <f t="shared" si="730"/>
        <v>0</v>
      </c>
      <c r="HK222" s="342">
        <f t="shared" si="730"/>
        <v>0</v>
      </c>
      <c r="HL222" s="342">
        <f t="shared" si="730"/>
        <v>0</v>
      </c>
      <c r="HM222" s="342">
        <f t="shared" si="730"/>
        <v>0</v>
      </c>
      <c r="HN222" s="342">
        <f t="shared" si="730"/>
        <v>0</v>
      </c>
      <c r="HO222" s="342">
        <f t="shared" si="730"/>
        <v>0</v>
      </c>
      <c r="HP222" s="342">
        <f t="shared" si="730"/>
        <v>0</v>
      </c>
      <c r="HQ222" s="342">
        <f t="shared" si="730"/>
        <v>0</v>
      </c>
      <c r="HR222" s="342">
        <f t="shared" si="730"/>
        <v>0</v>
      </c>
      <c r="HS222" s="342">
        <f t="shared" si="730"/>
        <v>0</v>
      </c>
      <c r="HT222" s="342">
        <f t="shared" si="730"/>
        <v>0</v>
      </c>
      <c r="HU222" s="342">
        <f t="shared" si="730"/>
        <v>0</v>
      </c>
      <c r="HV222" s="342">
        <f t="shared" si="730"/>
        <v>0</v>
      </c>
      <c r="HW222" s="342">
        <f t="shared" si="730"/>
        <v>0</v>
      </c>
      <c r="HX222" s="342">
        <f t="shared" si="730"/>
        <v>0</v>
      </c>
      <c r="HY222" s="342">
        <f t="shared" si="730"/>
        <v>0</v>
      </c>
      <c r="HZ222" s="342">
        <f t="shared" si="730"/>
        <v>0</v>
      </c>
      <c r="IA222" s="342">
        <f t="shared" si="730"/>
        <v>0</v>
      </c>
      <c r="IB222" s="342">
        <f t="shared" si="730"/>
        <v>0</v>
      </c>
      <c r="IC222" s="342">
        <f t="shared" si="730"/>
        <v>0</v>
      </c>
      <c r="ID222" s="342">
        <f t="shared" si="730"/>
        <v>0</v>
      </c>
      <c r="IE222" s="342">
        <f t="shared" si="730"/>
        <v>0</v>
      </c>
      <c r="IF222" s="342">
        <f t="shared" si="730"/>
        <v>0</v>
      </c>
      <c r="IG222" s="342">
        <f t="shared" si="730"/>
        <v>0</v>
      </c>
      <c r="IH222" s="342">
        <f t="shared" si="730"/>
        <v>0</v>
      </c>
      <c r="II222" s="342">
        <f t="shared" si="730"/>
        <v>0</v>
      </c>
      <c r="IJ222" s="342">
        <f t="shared" si="730"/>
        <v>0</v>
      </c>
      <c r="IK222" s="342">
        <f t="shared" si="730"/>
        <v>0</v>
      </c>
      <c r="IL222" s="342">
        <f t="shared" si="730"/>
        <v>0</v>
      </c>
      <c r="IM222" s="342">
        <f t="shared" si="730"/>
        <v>0</v>
      </c>
      <c r="IN222" s="342">
        <f t="shared" si="730"/>
        <v>0</v>
      </c>
      <c r="IO222" s="342">
        <f t="shared" si="730"/>
        <v>0</v>
      </c>
      <c r="IP222" s="342">
        <f t="shared" si="730"/>
        <v>0</v>
      </c>
      <c r="IQ222" s="342">
        <f t="shared" si="730"/>
        <v>0</v>
      </c>
      <c r="IR222" s="342">
        <f t="shared" si="730"/>
        <v>0</v>
      </c>
      <c r="IS222" s="342">
        <f t="shared" si="730"/>
        <v>0</v>
      </c>
      <c r="IT222" s="342">
        <f t="shared" si="730"/>
        <v>0</v>
      </c>
      <c r="IU222" s="342">
        <f t="shared" si="730"/>
        <v>0</v>
      </c>
      <c r="IV222" s="342">
        <f t="shared" si="730"/>
        <v>0</v>
      </c>
      <c r="IW222" s="342">
        <f t="shared" si="730"/>
        <v>0</v>
      </c>
      <c r="IX222" s="342">
        <f t="shared" si="730"/>
        <v>0</v>
      </c>
      <c r="IY222" s="342">
        <f t="shared" si="730"/>
        <v>0</v>
      </c>
      <c r="IZ222" s="342">
        <f t="shared" si="730"/>
        <v>0</v>
      </c>
      <c r="JA222" s="342">
        <f t="shared" si="730"/>
        <v>0</v>
      </c>
      <c r="JB222" s="342">
        <f t="shared" si="730"/>
        <v>0</v>
      </c>
      <c r="JC222" s="342">
        <f t="shared" si="730"/>
        <v>0</v>
      </c>
      <c r="JD222" s="342"/>
      <c r="JE222" s="342">
        <f t="shared" ref="JE222:LP222" si="731">if(or(and($A222-JE$186&gt;0,$A222-JE$187&lt;=0,month($A222)=month(JE$186)),and($A222-JE$186&gt;=0,$A222-JE$187&lt;=0,month(edate($A222,6))=month(JE$186))),JE$190,0)</f>
        <v>0</v>
      </c>
      <c r="JF222" s="342">
        <f t="shared" si="731"/>
        <v>0</v>
      </c>
      <c r="JG222" s="342">
        <f t="shared" si="731"/>
        <v>0</v>
      </c>
      <c r="JH222" s="342">
        <f t="shared" si="731"/>
        <v>0</v>
      </c>
      <c r="JI222" s="342">
        <f t="shared" si="731"/>
        <v>0</v>
      </c>
      <c r="JJ222" s="342">
        <f t="shared" si="731"/>
        <v>0</v>
      </c>
      <c r="JK222" s="342">
        <f t="shared" si="731"/>
        <v>0</v>
      </c>
      <c r="JL222" s="342">
        <f t="shared" si="731"/>
        <v>0</v>
      </c>
      <c r="JM222" s="342">
        <f t="shared" si="731"/>
        <v>0</v>
      </c>
      <c r="JN222" s="342">
        <f t="shared" si="731"/>
        <v>0</v>
      </c>
      <c r="JO222" s="342">
        <f t="shared" si="731"/>
        <v>0</v>
      </c>
      <c r="JP222" s="342">
        <f t="shared" si="731"/>
        <v>0</v>
      </c>
      <c r="JQ222" s="342">
        <f t="shared" si="731"/>
        <v>0</v>
      </c>
      <c r="JR222" s="342">
        <f t="shared" si="731"/>
        <v>0</v>
      </c>
      <c r="JS222" s="342">
        <f t="shared" si="731"/>
        <v>0</v>
      </c>
      <c r="JT222" s="342">
        <f t="shared" si="731"/>
        <v>0</v>
      </c>
      <c r="JU222" s="342">
        <f t="shared" si="731"/>
        <v>0</v>
      </c>
      <c r="JV222" s="342">
        <f t="shared" si="731"/>
        <v>0</v>
      </c>
      <c r="JW222" s="342">
        <f t="shared" si="731"/>
        <v>0</v>
      </c>
      <c r="JX222" s="342">
        <f t="shared" si="731"/>
        <v>0</v>
      </c>
      <c r="JY222" s="342">
        <f t="shared" si="731"/>
        <v>0</v>
      </c>
      <c r="JZ222" s="342">
        <f t="shared" si="731"/>
        <v>0</v>
      </c>
      <c r="KA222" s="342">
        <f t="shared" si="731"/>
        <v>0</v>
      </c>
      <c r="KB222" s="342">
        <f t="shared" si="731"/>
        <v>0</v>
      </c>
      <c r="KC222" s="342">
        <f t="shared" si="731"/>
        <v>0</v>
      </c>
      <c r="KD222" s="342">
        <f t="shared" si="731"/>
        <v>0</v>
      </c>
      <c r="KE222" s="342">
        <f t="shared" si="731"/>
        <v>0</v>
      </c>
      <c r="KF222" s="342">
        <f t="shared" si="731"/>
        <v>0</v>
      </c>
      <c r="KG222" s="342">
        <f t="shared" si="731"/>
        <v>0</v>
      </c>
      <c r="KH222" s="342">
        <f t="shared" si="731"/>
        <v>0</v>
      </c>
      <c r="KI222" s="342">
        <f t="shared" si="731"/>
        <v>0</v>
      </c>
      <c r="KJ222" s="342">
        <f t="shared" si="731"/>
        <v>0</v>
      </c>
      <c r="KK222" s="342">
        <f t="shared" si="731"/>
        <v>0</v>
      </c>
      <c r="KL222" s="342">
        <f t="shared" si="731"/>
        <v>0</v>
      </c>
      <c r="KM222" s="342">
        <f t="shared" si="731"/>
        <v>0</v>
      </c>
      <c r="KN222" s="342">
        <f t="shared" si="731"/>
        <v>0</v>
      </c>
      <c r="KO222" s="342">
        <f t="shared" si="731"/>
        <v>0</v>
      </c>
      <c r="KP222" s="342">
        <f t="shared" si="731"/>
        <v>0</v>
      </c>
      <c r="KQ222" s="342">
        <f t="shared" si="731"/>
        <v>0</v>
      </c>
      <c r="KR222" s="342">
        <f t="shared" si="731"/>
        <v>0</v>
      </c>
      <c r="KS222" s="342">
        <f t="shared" si="731"/>
        <v>0</v>
      </c>
      <c r="KT222" s="342">
        <f t="shared" si="731"/>
        <v>0</v>
      </c>
      <c r="KU222" s="342">
        <f t="shared" si="731"/>
        <v>0</v>
      </c>
      <c r="KV222" s="342">
        <f t="shared" si="731"/>
        <v>0</v>
      </c>
      <c r="KW222" s="342">
        <f t="shared" si="731"/>
        <v>0</v>
      </c>
      <c r="KX222" s="342">
        <f t="shared" si="731"/>
        <v>0</v>
      </c>
      <c r="KY222" s="342">
        <f t="shared" si="731"/>
        <v>0</v>
      </c>
      <c r="KZ222" s="342">
        <f t="shared" si="731"/>
        <v>0</v>
      </c>
      <c r="LA222" s="342">
        <f t="shared" si="731"/>
        <v>0</v>
      </c>
      <c r="LB222" s="342">
        <f t="shared" si="731"/>
        <v>0</v>
      </c>
      <c r="LC222" s="342">
        <f t="shared" si="731"/>
        <v>0</v>
      </c>
      <c r="LD222" s="342">
        <f t="shared" si="731"/>
        <v>0</v>
      </c>
      <c r="LE222" s="342">
        <f t="shared" si="731"/>
        <v>0</v>
      </c>
      <c r="LF222" s="342">
        <f t="shared" si="731"/>
        <v>0</v>
      </c>
      <c r="LG222" s="342">
        <f t="shared" si="731"/>
        <v>0</v>
      </c>
      <c r="LH222" s="342">
        <f t="shared" si="731"/>
        <v>0</v>
      </c>
      <c r="LI222" s="342">
        <f t="shared" si="731"/>
        <v>0</v>
      </c>
      <c r="LJ222" s="342">
        <f t="shared" si="731"/>
        <v>0</v>
      </c>
      <c r="LK222" s="342">
        <f t="shared" si="731"/>
        <v>0</v>
      </c>
      <c r="LL222" s="342">
        <f t="shared" si="731"/>
        <v>0</v>
      </c>
      <c r="LM222" s="342">
        <f t="shared" si="731"/>
        <v>0</v>
      </c>
      <c r="LN222" s="342">
        <f t="shared" si="731"/>
        <v>0</v>
      </c>
      <c r="LO222" s="342">
        <f t="shared" si="731"/>
        <v>0</v>
      </c>
      <c r="LP222" s="342">
        <f t="shared" si="731"/>
        <v>0</v>
      </c>
    </row>
    <row r="223">
      <c r="A223" s="331" t="str">
        <f t="shared" si="575"/>
        <v>06-2030</v>
      </c>
      <c r="B223" s="346">
        <f t="shared" si="581"/>
        <v>181908.706</v>
      </c>
      <c r="C223" s="346"/>
      <c r="E223" s="342">
        <f t="shared" ref="E223:BP223" si="732">if(or(and($A223-E$186&gt;0,$A223-E$187&lt;=0,month($A223)=month(E$186)),and($A223-E$186&gt;=0,$A223-E$187&lt;=0,month(edate($A223,6))=month(E$186))),E$190,0)</f>
        <v>6085.4205</v>
      </c>
      <c r="F223" s="342">
        <f t="shared" si="732"/>
        <v>2604.5913</v>
      </c>
      <c r="G223" s="342">
        <f t="shared" si="732"/>
        <v>4740</v>
      </c>
      <c r="H223" s="342">
        <f t="shared" si="732"/>
        <v>0</v>
      </c>
      <c r="I223" s="342">
        <f t="shared" si="732"/>
        <v>0</v>
      </c>
      <c r="J223" s="342">
        <f t="shared" si="732"/>
        <v>5954.9875</v>
      </c>
      <c r="K223" s="342">
        <f t="shared" si="732"/>
        <v>0</v>
      </c>
      <c r="L223" s="342">
        <f t="shared" si="732"/>
        <v>0</v>
      </c>
      <c r="M223" s="342">
        <f t="shared" si="732"/>
        <v>0</v>
      </c>
      <c r="N223" s="342">
        <f t="shared" si="732"/>
        <v>7812.75495</v>
      </c>
      <c r="O223" s="342">
        <f t="shared" si="732"/>
        <v>5688.688635</v>
      </c>
      <c r="P223" s="342">
        <f t="shared" si="732"/>
        <v>5334.19156</v>
      </c>
      <c r="Q223" s="342">
        <f t="shared" si="732"/>
        <v>0</v>
      </c>
      <c r="R223" s="342">
        <f t="shared" si="732"/>
        <v>0</v>
      </c>
      <c r="S223" s="342">
        <f t="shared" si="732"/>
        <v>10661.63949</v>
      </c>
      <c r="T223" s="342">
        <f t="shared" si="732"/>
        <v>0</v>
      </c>
      <c r="U223" s="342">
        <f t="shared" si="732"/>
        <v>0</v>
      </c>
      <c r="V223" s="342">
        <f t="shared" si="732"/>
        <v>5520.8475</v>
      </c>
      <c r="W223" s="342">
        <f t="shared" si="732"/>
        <v>0</v>
      </c>
      <c r="X223" s="342">
        <f t="shared" si="732"/>
        <v>7309.84635</v>
      </c>
      <c r="Y223" s="342">
        <f t="shared" si="732"/>
        <v>11393.6924</v>
      </c>
      <c r="Z223" s="342">
        <f t="shared" si="732"/>
        <v>70.99625</v>
      </c>
      <c r="AA223" s="342">
        <f t="shared" si="732"/>
        <v>0</v>
      </c>
      <c r="AB223" s="342">
        <f t="shared" si="732"/>
        <v>8275.222958</v>
      </c>
      <c r="AC223" s="342">
        <f t="shared" si="732"/>
        <v>0</v>
      </c>
      <c r="AD223" s="342">
        <f t="shared" si="732"/>
        <v>0</v>
      </c>
      <c r="AE223" s="342">
        <f t="shared" si="732"/>
        <v>0</v>
      </c>
      <c r="AF223" s="342">
        <f t="shared" si="732"/>
        <v>6214.90265</v>
      </c>
      <c r="AG223" s="342">
        <f t="shared" si="732"/>
        <v>0</v>
      </c>
      <c r="AH223" s="342">
        <f t="shared" si="732"/>
        <v>228.5555</v>
      </c>
      <c r="AI223" s="342">
        <f t="shared" si="732"/>
        <v>0</v>
      </c>
      <c r="AJ223" s="342">
        <f t="shared" si="732"/>
        <v>3780</v>
      </c>
      <c r="AK223" s="342">
        <f t="shared" si="732"/>
        <v>15922.28576</v>
      </c>
      <c r="AL223" s="342">
        <f t="shared" si="732"/>
        <v>0</v>
      </c>
      <c r="AM223" s="342">
        <f t="shared" si="732"/>
        <v>0</v>
      </c>
      <c r="AN223" s="342">
        <f t="shared" si="732"/>
        <v>12211.43486</v>
      </c>
      <c r="AO223" s="342">
        <f t="shared" si="732"/>
        <v>8896.907813</v>
      </c>
      <c r="AP223" s="342">
        <f t="shared" si="732"/>
        <v>0</v>
      </c>
      <c r="AQ223" s="342">
        <f t="shared" si="732"/>
        <v>0</v>
      </c>
      <c r="AR223" s="342">
        <f t="shared" si="732"/>
        <v>7542.9351</v>
      </c>
      <c r="AS223" s="342">
        <f t="shared" si="732"/>
        <v>0</v>
      </c>
      <c r="AT223" s="342">
        <f t="shared" si="732"/>
        <v>0</v>
      </c>
      <c r="AU223" s="342">
        <f t="shared" si="732"/>
        <v>0</v>
      </c>
      <c r="AV223" s="342">
        <f t="shared" si="732"/>
        <v>7136.0471</v>
      </c>
      <c r="AW223" s="342">
        <f t="shared" si="732"/>
        <v>0</v>
      </c>
      <c r="AX223" s="342">
        <f t="shared" si="732"/>
        <v>9058.61</v>
      </c>
      <c r="AY223" s="342">
        <f t="shared" si="732"/>
        <v>0</v>
      </c>
      <c r="AZ223" s="342">
        <f t="shared" si="732"/>
        <v>6480</v>
      </c>
      <c r="BA223" s="342">
        <f t="shared" si="732"/>
        <v>5867.9712</v>
      </c>
      <c r="BB223" s="342">
        <f t="shared" si="732"/>
        <v>0</v>
      </c>
      <c r="BC223" s="342">
        <f t="shared" si="732"/>
        <v>4873.17825</v>
      </c>
      <c r="BD223" s="342">
        <f t="shared" si="732"/>
        <v>0</v>
      </c>
      <c r="BE223" s="342">
        <f t="shared" si="732"/>
        <v>4565.5155</v>
      </c>
      <c r="BF223" s="342">
        <f t="shared" si="732"/>
        <v>0</v>
      </c>
      <c r="BG223" s="342">
        <f t="shared" si="732"/>
        <v>900.3978</v>
      </c>
      <c r="BH223" s="342">
        <f t="shared" si="732"/>
        <v>0</v>
      </c>
      <c r="BI223" s="342">
        <f t="shared" si="732"/>
        <v>0</v>
      </c>
      <c r="BJ223" s="342">
        <f t="shared" si="732"/>
        <v>0</v>
      </c>
      <c r="BK223" s="342">
        <f t="shared" si="732"/>
        <v>0</v>
      </c>
      <c r="BL223" s="342">
        <f t="shared" si="732"/>
        <v>0</v>
      </c>
      <c r="BM223" s="342">
        <f t="shared" si="732"/>
        <v>1521.41625</v>
      </c>
      <c r="BN223" s="342">
        <f t="shared" si="732"/>
        <v>0</v>
      </c>
      <c r="BO223" s="342">
        <f t="shared" si="732"/>
        <v>5255.6688</v>
      </c>
      <c r="BP223" s="342">
        <f t="shared" si="732"/>
        <v>0</v>
      </c>
      <c r="BQ223" s="342"/>
      <c r="BR223" s="342">
        <f t="shared" ref="BR223:EC223" si="733">if(or(and($A223-BR$186&gt;0,$A223-BR$187&lt;=0,month($A223)=month(BR$186)),and($A223-BR$186&gt;=0,$A223-BR$187&lt;=0,month(edate($A223,6))=month(BR$186))),BR$190,0)</f>
        <v>0</v>
      </c>
      <c r="BS223" s="342">
        <f t="shared" si="733"/>
        <v>0</v>
      </c>
      <c r="BT223" s="342">
        <f t="shared" si="733"/>
        <v>0</v>
      </c>
      <c r="BU223" s="342">
        <f t="shared" si="733"/>
        <v>0</v>
      </c>
      <c r="BV223" s="342">
        <f t="shared" si="733"/>
        <v>0</v>
      </c>
      <c r="BW223" s="342">
        <f t="shared" si="733"/>
        <v>0</v>
      </c>
      <c r="BX223" s="342">
        <f t="shared" si="733"/>
        <v>0</v>
      </c>
      <c r="BY223" s="342">
        <f t="shared" si="733"/>
        <v>0</v>
      </c>
      <c r="BZ223" s="342">
        <f t="shared" si="733"/>
        <v>0</v>
      </c>
      <c r="CA223" s="342">
        <f t="shared" si="733"/>
        <v>0</v>
      </c>
      <c r="CB223" s="342">
        <f t="shared" si="733"/>
        <v>0</v>
      </c>
      <c r="CC223" s="342">
        <f t="shared" si="733"/>
        <v>0</v>
      </c>
      <c r="CD223" s="342">
        <f t="shared" si="733"/>
        <v>0</v>
      </c>
      <c r="CE223" s="342">
        <f t="shared" si="733"/>
        <v>0</v>
      </c>
      <c r="CF223" s="342">
        <f t="shared" si="733"/>
        <v>0</v>
      </c>
      <c r="CG223" s="342">
        <f t="shared" si="733"/>
        <v>0</v>
      </c>
      <c r="CH223" s="342">
        <f t="shared" si="733"/>
        <v>0</v>
      </c>
      <c r="CI223" s="342">
        <f t="shared" si="733"/>
        <v>0</v>
      </c>
      <c r="CJ223" s="342">
        <f t="shared" si="733"/>
        <v>0</v>
      </c>
      <c r="CK223" s="342">
        <f t="shared" si="733"/>
        <v>0</v>
      </c>
      <c r="CL223" s="342">
        <f t="shared" si="733"/>
        <v>0</v>
      </c>
      <c r="CM223" s="342">
        <f t="shared" si="733"/>
        <v>0</v>
      </c>
      <c r="CN223" s="342">
        <f t="shared" si="733"/>
        <v>0</v>
      </c>
      <c r="CO223" s="342">
        <f t="shared" si="733"/>
        <v>0</v>
      </c>
      <c r="CP223" s="342">
        <f t="shared" si="733"/>
        <v>0</v>
      </c>
      <c r="CQ223" s="342">
        <f t="shared" si="733"/>
        <v>0</v>
      </c>
      <c r="CR223" s="342">
        <f t="shared" si="733"/>
        <v>0</v>
      </c>
      <c r="CS223" s="342">
        <f t="shared" si="733"/>
        <v>0</v>
      </c>
      <c r="CT223" s="342">
        <f t="shared" si="733"/>
        <v>0</v>
      </c>
      <c r="CU223" s="342">
        <f t="shared" si="733"/>
        <v>0</v>
      </c>
      <c r="CV223" s="342">
        <f t="shared" si="733"/>
        <v>0</v>
      </c>
      <c r="CW223" s="342">
        <f t="shared" si="733"/>
        <v>0</v>
      </c>
      <c r="CX223" s="342">
        <f t="shared" si="733"/>
        <v>0</v>
      </c>
      <c r="CY223" s="342">
        <f t="shared" si="733"/>
        <v>0</v>
      </c>
      <c r="CZ223" s="342">
        <f t="shared" si="733"/>
        <v>0</v>
      </c>
      <c r="DA223" s="342">
        <f t="shared" si="733"/>
        <v>0</v>
      </c>
      <c r="DB223" s="342">
        <f t="shared" si="733"/>
        <v>0</v>
      </c>
      <c r="DC223" s="342">
        <f t="shared" si="733"/>
        <v>0</v>
      </c>
      <c r="DD223" s="342">
        <f t="shared" si="733"/>
        <v>0</v>
      </c>
      <c r="DE223" s="342">
        <f t="shared" si="733"/>
        <v>0</v>
      </c>
      <c r="DF223" s="342">
        <f t="shared" si="733"/>
        <v>0</v>
      </c>
      <c r="DG223" s="342">
        <f t="shared" si="733"/>
        <v>0</v>
      </c>
      <c r="DH223" s="342">
        <f t="shared" si="733"/>
        <v>0</v>
      </c>
      <c r="DI223" s="342">
        <f t="shared" si="733"/>
        <v>0</v>
      </c>
      <c r="DJ223" s="342">
        <f t="shared" si="733"/>
        <v>0</v>
      </c>
      <c r="DK223" s="342">
        <f t="shared" si="733"/>
        <v>0</v>
      </c>
      <c r="DL223" s="342">
        <f t="shared" si="733"/>
        <v>0</v>
      </c>
      <c r="DM223" s="342">
        <f t="shared" si="733"/>
        <v>0</v>
      </c>
      <c r="DN223" s="342">
        <f t="shared" si="733"/>
        <v>0</v>
      </c>
      <c r="DO223" s="342">
        <f t="shared" si="733"/>
        <v>0</v>
      </c>
      <c r="DP223" s="342">
        <f t="shared" si="733"/>
        <v>0</v>
      </c>
      <c r="DQ223" s="342">
        <f t="shared" si="733"/>
        <v>0</v>
      </c>
      <c r="DR223" s="342">
        <f t="shared" si="733"/>
        <v>0</v>
      </c>
      <c r="DS223" s="342">
        <f t="shared" si="733"/>
        <v>0</v>
      </c>
      <c r="DT223" s="342">
        <f t="shared" si="733"/>
        <v>0</v>
      </c>
      <c r="DU223" s="342">
        <f t="shared" si="733"/>
        <v>0</v>
      </c>
      <c r="DV223" s="342">
        <f t="shared" si="733"/>
        <v>0</v>
      </c>
      <c r="DW223" s="342">
        <f t="shared" si="733"/>
        <v>0</v>
      </c>
      <c r="DX223" s="342">
        <f t="shared" si="733"/>
        <v>0</v>
      </c>
      <c r="DY223" s="342">
        <f t="shared" si="733"/>
        <v>0</v>
      </c>
      <c r="DZ223" s="342">
        <f t="shared" si="733"/>
        <v>0</v>
      </c>
      <c r="EA223" s="342">
        <f t="shared" si="733"/>
        <v>0</v>
      </c>
      <c r="EB223" s="342">
        <f t="shared" si="733"/>
        <v>0</v>
      </c>
      <c r="EC223" s="342">
        <f t="shared" si="733"/>
        <v>0</v>
      </c>
      <c r="ED223" s="342"/>
      <c r="EE223" s="342">
        <f t="shared" ref="EE223:GP223" si="734">if(or(and($A223-EE$186&gt;0,$A223-EE$187&lt;=0,month($A223)=month(EE$186)),and($A223-EE$186&gt;=0,$A223-EE$187&lt;=0,month(edate($A223,6))=month(EE$186))),EE$190,0)</f>
        <v>0</v>
      </c>
      <c r="EF223" s="342">
        <f t="shared" si="734"/>
        <v>0</v>
      </c>
      <c r="EG223" s="342">
        <f t="shared" si="734"/>
        <v>0</v>
      </c>
      <c r="EH223" s="342">
        <f t="shared" si="734"/>
        <v>0</v>
      </c>
      <c r="EI223" s="342">
        <f t="shared" si="734"/>
        <v>0</v>
      </c>
      <c r="EJ223" s="342">
        <f t="shared" si="734"/>
        <v>0</v>
      </c>
      <c r="EK223" s="342">
        <f t="shared" si="734"/>
        <v>0</v>
      </c>
      <c r="EL223" s="342">
        <f t="shared" si="734"/>
        <v>0</v>
      </c>
      <c r="EM223" s="342">
        <f t="shared" si="734"/>
        <v>0</v>
      </c>
      <c r="EN223" s="342">
        <f t="shared" si="734"/>
        <v>0</v>
      </c>
      <c r="EO223" s="342">
        <f t="shared" si="734"/>
        <v>0</v>
      </c>
      <c r="EP223" s="342">
        <f t="shared" si="734"/>
        <v>0</v>
      </c>
      <c r="EQ223" s="342">
        <f t="shared" si="734"/>
        <v>0</v>
      </c>
      <c r="ER223" s="342">
        <f t="shared" si="734"/>
        <v>0</v>
      </c>
      <c r="ES223" s="342">
        <f t="shared" si="734"/>
        <v>0</v>
      </c>
      <c r="ET223" s="342">
        <f t="shared" si="734"/>
        <v>0</v>
      </c>
      <c r="EU223" s="342">
        <f t="shared" si="734"/>
        <v>0</v>
      </c>
      <c r="EV223" s="342">
        <f t="shared" si="734"/>
        <v>0</v>
      </c>
      <c r="EW223" s="342">
        <f t="shared" si="734"/>
        <v>0</v>
      </c>
      <c r="EX223" s="342">
        <f t="shared" si="734"/>
        <v>0</v>
      </c>
      <c r="EY223" s="342">
        <f t="shared" si="734"/>
        <v>0</v>
      </c>
      <c r="EZ223" s="342">
        <f t="shared" si="734"/>
        <v>0</v>
      </c>
      <c r="FA223" s="342">
        <f t="shared" si="734"/>
        <v>0</v>
      </c>
      <c r="FB223" s="342">
        <f t="shared" si="734"/>
        <v>0</v>
      </c>
      <c r="FC223" s="342">
        <f t="shared" si="734"/>
        <v>0</v>
      </c>
      <c r="FD223" s="342">
        <f t="shared" si="734"/>
        <v>0</v>
      </c>
      <c r="FE223" s="342">
        <f t="shared" si="734"/>
        <v>0</v>
      </c>
      <c r="FF223" s="342">
        <f t="shared" si="734"/>
        <v>0</v>
      </c>
      <c r="FG223" s="342">
        <f t="shared" si="734"/>
        <v>0</v>
      </c>
      <c r="FH223" s="342">
        <f t="shared" si="734"/>
        <v>0</v>
      </c>
      <c r="FI223" s="342">
        <f t="shared" si="734"/>
        <v>0</v>
      </c>
      <c r="FJ223" s="342">
        <f t="shared" si="734"/>
        <v>0</v>
      </c>
      <c r="FK223" s="342">
        <f t="shared" si="734"/>
        <v>0</v>
      </c>
      <c r="FL223" s="342">
        <f t="shared" si="734"/>
        <v>0</v>
      </c>
      <c r="FM223" s="342">
        <f t="shared" si="734"/>
        <v>0</v>
      </c>
      <c r="FN223" s="342">
        <f t="shared" si="734"/>
        <v>0</v>
      </c>
      <c r="FO223" s="342">
        <f t="shared" si="734"/>
        <v>0</v>
      </c>
      <c r="FP223" s="342">
        <f t="shared" si="734"/>
        <v>0</v>
      </c>
      <c r="FQ223" s="342">
        <f t="shared" si="734"/>
        <v>0</v>
      </c>
      <c r="FR223" s="342">
        <f t="shared" si="734"/>
        <v>0</v>
      </c>
      <c r="FS223" s="342">
        <f t="shared" si="734"/>
        <v>0</v>
      </c>
      <c r="FT223" s="342">
        <f t="shared" si="734"/>
        <v>0</v>
      </c>
      <c r="FU223" s="342">
        <f t="shared" si="734"/>
        <v>0</v>
      </c>
      <c r="FV223" s="342">
        <f t="shared" si="734"/>
        <v>0</v>
      </c>
      <c r="FW223" s="342">
        <f t="shared" si="734"/>
        <v>0</v>
      </c>
      <c r="FX223" s="342">
        <f t="shared" si="734"/>
        <v>0</v>
      </c>
      <c r="FY223" s="342">
        <f t="shared" si="734"/>
        <v>0</v>
      </c>
      <c r="FZ223" s="342">
        <f t="shared" si="734"/>
        <v>0</v>
      </c>
      <c r="GA223" s="342">
        <f t="shared" si="734"/>
        <v>0</v>
      </c>
      <c r="GB223" s="342">
        <f t="shared" si="734"/>
        <v>0</v>
      </c>
      <c r="GC223" s="342">
        <f t="shared" si="734"/>
        <v>0</v>
      </c>
      <c r="GD223" s="342">
        <f t="shared" si="734"/>
        <v>0</v>
      </c>
      <c r="GE223" s="342">
        <f t="shared" si="734"/>
        <v>0</v>
      </c>
      <c r="GF223" s="342">
        <f t="shared" si="734"/>
        <v>0</v>
      </c>
      <c r="GG223" s="342">
        <f t="shared" si="734"/>
        <v>0</v>
      </c>
      <c r="GH223" s="342">
        <f t="shared" si="734"/>
        <v>0</v>
      </c>
      <c r="GI223" s="342">
        <f t="shared" si="734"/>
        <v>0</v>
      </c>
      <c r="GJ223" s="342">
        <f t="shared" si="734"/>
        <v>0</v>
      </c>
      <c r="GK223" s="342">
        <f t="shared" si="734"/>
        <v>0</v>
      </c>
      <c r="GL223" s="342">
        <f t="shared" si="734"/>
        <v>0</v>
      </c>
      <c r="GM223" s="342">
        <f t="shared" si="734"/>
        <v>0</v>
      </c>
      <c r="GN223" s="342">
        <f t="shared" si="734"/>
        <v>0</v>
      </c>
      <c r="GO223" s="342">
        <f t="shared" si="734"/>
        <v>0</v>
      </c>
      <c r="GP223" s="342">
        <f t="shared" si="734"/>
        <v>0</v>
      </c>
      <c r="GQ223" s="342"/>
      <c r="GR223" s="342">
        <f t="shared" ref="GR223:JC223" si="735">if(or(and($A223-GR$186&gt;0,$A223-GR$187&lt;=0,month($A223)=month(GR$186)),and($A223-GR$186&gt;=0,$A223-GR$187&lt;=0,month(edate($A223,6))=month(GR$186))),GR$190,0)</f>
        <v>0</v>
      </c>
      <c r="GS223" s="342">
        <f t="shared" si="735"/>
        <v>0</v>
      </c>
      <c r="GT223" s="342">
        <f t="shared" si="735"/>
        <v>0</v>
      </c>
      <c r="GU223" s="342">
        <f t="shared" si="735"/>
        <v>0</v>
      </c>
      <c r="GV223" s="342">
        <f t="shared" si="735"/>
        <v>0</v>
      </c>
      <c r="GW223" s="342">
        <f t="shared" si="735"/>
        <v>0</v>
      </c>
      <c r="GX223" s="342">
        <f t="shared" si="735"/>
        <v>0</v>
      </c>
      <c r="GY223" s="342">
        <f t="shared" si="735"/>
        <v>0</v>
      </c>
      <c r="GZ223" s="342">
        <f t="shared" si="735"/>
        <v>0</v>
      </c>
      <c r="HA223" s="342">
        <f t="shared" si="735"/>
        <v>0</v>
      </c>
      <c r="HB223" s="342">
        <f t="shared" si="735"/>
        <v>0</v>
      </c>
      <c r="HC223" s="342">
        <f t="shared" si="735"/>
        <v>0</v>
      </c>
      <c r="HD223" s="342">
        <f t="shared" si="735"/>
        <v>0</v>
      </c>
      <c r="HE223" s="342">
        <f t="shared" si="735"/>
        <v>0</v>
      </c>
      <c r="HF223" s="342">
        <f t="shared" si="735"/>
        <v>0</v>
      </c>
      <c r="HG223" s="342">
        <f t="shared" si="735"/>
        <v>0</v>
      </c>
      <c r="HH223" s="342">
        <f t="shared" si="735"/>
        <v>0</v>
      </c>
      <c r="HI223" s="342">
        <f t="shared" si="735"/>
        <v>0</v>
      </c>
      <c r="HJ223" s="342">
        <f t="shared" si="735"/>
        <v>0</v>
      </c>
      <c r="HK223" s="342">
        <f t="shared" si="735"/>
        <v>0</v>
      </c>
      <c r="HL223" s="342">
        <f t="shared" si="735"/>
        <v>0</v>
      </c>
      <c r="HM223" s="342">
        <f t="shared" si="735"/>
        <v>0</v>
      </c>
      <c r="HN223" s="342">
        <f t="shared" si="735"/>
        <v>0</v>
      </c>
      <c r="HO223" s="342">
        <f t="shared" si="735"/>
        <v>0</v>
      </c>
      <c r="HP223" s="342">
        <f t="shared" si="735"/>
        <v>0</v>
      </c>
      <c r="HQ223" s="342">
        <f t="shared" si="735"/>
        <v>0</v>
      </c>
      <c r="HR223" s="342">
        <f t="shared" si="735"/>
        <v>0</v>
      </c>
      <c r="HS223" s="342">
        <f t="shared" si="735"/>
        <v>0</v>
      </c>
      <c r="HT223" s="342">
        <f t="shared" si="735"/>
        <v>0</v>
      </c>
      <c r="HU223" s="342">
        <f t="shared" si="735"/>
        <v>0</v>
      </c>
      <c r="HV223" s="342">
        <f t="shared" si="735"/>
        <v>0</v>
      </c>
      <c r="HW223" s="342">
        <f t="shared" si="735"/>
        <v>0</v>
      </c>
      <c r="HX223" s="342">
        <f t="shared" si="735"/>
        <v>0</v>
      </c>
      <c r="HY223" s="342">
        <f t="shared" si="735"/>
        <v>0</v>
      </c>
      <c r="HZ223" s="342">
        <f t="shared" si="735"/>
        <v>0</v>
      </c>
      <c r="IA223" s="342">
        <f t="shared" si="735"/>
        <v>0</v>
      </c>
      <c r="IB223" s="342">
        <f t="shared" si="735"/>
        <v>0</v>
      </c>
      <c r="IC223" s="342">
        <f t="shared" si="735"/>
        <v>0</v>
      </c>
      <c r="ID223" s="342">
        <f t="shared" si="735"/>
        <v>0</v>
      </c>
      <c r="IE223" s="342">
        <f t="shared" si="735"/>
        <v>0</v>
      </c>
      <c r="IF223" s="342">
        <f t="shared" si="735"/>
        <v>0</v>
      </c>
      <c r="IG223" s="342">
        <f t="shared" si="735"/>
        <v>0</v>
      </c>
      <c r="IH223" s="342">
        <f t="shared" si="735"/>
        <v>0</v>
      </c>
      <c r="II223" s="342">
        <f t="shared" si="735"/>
        <v>0</v>
      </c>
      <c r="IJ223" s="342">
        <f t="shared" si="735"/>
        <v>0</v>
      </c>
      <c r="IK223" s="342">
        <f t="shared" si="735"/>
        <v>0</v>
      </c>
      <c r="IL223" s="342">
        <f t="shared" si="735"/>
        <v>0</v>
      </c>
      <c r="IM223" s="342">
        <f t="shared" si="735"/>
        <v>0</v>
      </c>
      <c r="IN223" s="342">
        <f t="shared" si="735"/>
        <v>0</v>
      </c>
      <c r="IO223" s="342">
        <f t="shared" si="735"/>
        <v>0</v>
      </c>
      <c r="IP223" s="342">
        <f t="shared" si="735"/>
        <v>0</v>
      </c>
      <c r="IQ223" s="342">
        <f t="shared" si="735"/>
        <v>0</v>
      </c>
      <c r="IR223" s="342">
        <f t="shared" si="735"/>
        <v>0</v>
      </c>
      <c r="IS223" s="342">
        <f t="shared" si="735"/>
        <v>0</v>
      </c>
      <c r="IT223" s="342">
        <f t="shared" si="735"/>
        <v>0</v>
      </c>
      <c r="IU223" s="342">
        <f t="shared" si="735"/>
        <v>0</v>
      </c>
      <c r="IV223" s="342">
        <f t="shared" si="735"/>
        <v>0</v>
      </c>
      <c r="IW223" s="342">
        <f t="shared" si="735"/>
        <v>0</v>
      </c>
      <c r="IX223" s="342">
        <f t="shared" si="735"/>
        <v>0</v>
      </c>
      <c r="IY223" s="342">
        <f t="shared" si="735"/>
        <v>0</v>
      </c>
      <c r="IZ223" s="342">
        <f t="shared" si="735"/>
        <v>0</v>
      </c>
      <c r="JA223" s="342">
        <f t="shared" si="735"/>
        <v>0</v>
      </c>
      <c r="JB223" s="342">
        <f t="shared" si="735"/>
        <v>0</v>
      </c>
      <c r="JC223" s="342">
        <f t="shared" si="735"/>
        <v>0</v>
      </c>
      <c r="JD223" s="342"/>
      <c r="JE223" s="342">
        <f t="shared" ref="JE223:LP223" si="736">if(or(and($A223-JE$186&gt;0,$A223-JE$187&lt;=0,month($A223)=month(JE$186)),and($A223-JE$186&gt;=0,$A223-JE$187&lt;=0,month(edate($A223,6))=month(JE$186))),JE$190,0)</f>
        <v>0</v>
      </c>
      <c r="JF223" s="342">
        <f t="shared" si="736"/>
        <v>0</v>
      </c>
      <c r="JG223" s="342">
        <f t="shared" si="736"/>
        <v>0</v>
      </c>
      <c r="JH223" s="342">
        <f t="shared" si="736"/>
        <v>0</v>
      </c>
      <c r="JI223" s="342">
        <f t="shared" si="736"/>
        <v>0</v>
      </c>
      <c r="JJ223" s="342">
        <f t="shared" si="736"/>
        <v>0</v>
      </c>
      <c r="JK223" s="342">
        <f t="shared" si="736"/>
        <v>0</v>
      </c>
      <c r="JL223" s="342">
        <f t="shared" si="736"/>
        <v>0</v>
      </c>
      <c r="JM223" s="342">
        <f t="shared" si="736"/>
        <v>0</v>
      </c>
      <c r="JN223" s="342">
        <f t="shared" si="736"/>
        <v>0</v>
      </c>
      <c r="JO223" s="342">
        <f t="shared" si="736"/>
        <v>0</v>
      </c>
      <c r="JP223" s="342">
        <f t="shared" si="736"/>
        <v>0</v>
      </c>
      <c r="JQ223" s="342">
        <f t="shared" si="736"/>
        <v>0</v>
      </c>
      <c r="JR223" s="342">
        <f t="shared" si="736"/>
        <v>0</v>
      </c>
      <c r="JS223" s="342">
        <f t="shared" si="736"/>
        <v>0</v>
      </c>
      <c r="JT223" s="342">
        <f t="shared" si="736"/>
        <v>0</v>
      </c>
      <c r="JU223" s="342">
        <f t="shared" si="736"/>
        <v>0</v>
      </c>
      <c r="JV223" s="342">
        <f t="shared" si="736"/>
        <v>0</v>
      </c>
      <c r="JW223" s="342">
        <f t="shared" si="736"/>
        <v>0</v>
      </c>
      <c r="JX223" s="342">
        <f t="shared" si="736"/>
        <v>0</v>
      </c>
      <c r="JY223" s="342">
        <f t="shared" si="736"/>
        <v>0</v>
      </c>
      <c r="JZ223" s="342">
        <f t="shared" si="736"/>
        <v>0</v>
      </c>
      <c r="KA223" s="342">
        <f t="shared" si="736"/>
        <v>0</v>
      </c>
      <c r="KB223" s="342">
        <f t="shared" si="736"/>
        <v>0</v>
      </c>
      <c r="KC223" s="342">
        <f t="shared" si="736"/>
        <v>0</v>
      </c>
      <c r="KD223" s="342">
        <f t="shared" si="736"/>
        <v>0</v>
      </c>
      <c r="KE223" s="342">
        <f t="shared" si="736"/>
        <v>0</v>
      </c>
      <c r="KF223" s="342">
        <f t="shared" si="736"/>
        <v>0</v>
      </c>
      <c r="KG223" s="342">
        <f t="shared" si="736"/>
        <v>0</v>
      </c>
      <c r="KH223" s="342">
        <f t="shared" si="736"/>
        <v>0</v>
      </c>
      <c r="KI223" s="342">
        <f t="shared" si="736"/>
        <v>0</v>
      </c>
      <c r="KJ223" s="342">
        <f t="shared" si="736"/>
        <v>0</v>
      </c>
      <c r="KK223" s="342">
        <f t="shared" si="736"/>
        <v>0</v>
      </c>
      <c r="KL223" s="342">
        <f t="shared" si="736"/>
        <v>0</v>
      </c>
      <c r="KM223" s="342">
        <f t="shared" si="736"/>
        <v>0</v>
      </c>
      <c r="KN223" s="342">
        <f t="shared" si="736"/>
        <v>0</v>
      </c>
      <c r="KO223" s="342">
        <f t="shared" si="736"/>
        <v>0</v>
      </c>
      <c r="KP223" s="342">
        <f t="shared" si="736"/>
        <v>0</v>
      </c>
      <c r="KQ223" s="342">
        <f t="shared" si="736"/>
        <v>0</v>
      </c>
      <c r="KR223" s="342">
        <f t="shared" si="736"/>
        <v>0</v>
      </c>
      <c r="KS223" s="342">
        <f t="shared" si="736"/>
        <v>0</v>
      </c>
      <c r="KT223" s="342">
        <f t="shared" si="736"/>
        <v>0</v>
      </c>
      <c r="KU223" s="342">
        <f t="shared" si="736"/>
        <v>0</v>
      </c>
      <c r="KV223" s="342">
        <f t="shared" si="736"/>
        <v>0</v>
      </c>
      <c r="KW223" s="342">
        <f t="shared" si="736"/>
        <v>0</v>
      </c>
      <c r="KX223" s="342">
        <f t="shared" si="736"/>
        <v>0</v>
      </c>
      <c r="KY223" s="342">
        <f t="shared" si="736"/>
        <v>0</v>
      </c>
      <c r="KZ223" s="342">
        <f t="shared" si="736"/>
        <v>0</v>
      </c>
      <c r="LA223" s="342">
        <f t="shared" si="736"/>
        <v>0</v>
      </c>
      <c r="LB223" s="342">
        <f t="shared" si="736"/>
        <v>0</v>
      </c>
      <c r="LC223" s="342">
        <f t="shared" si="736"/>
        <v>0</v>
      </c>
      <c r="LD223" s="342">
        <f t="shared" si="736"/>
        <v>0</v>
      </c>
      <c r="LE223" s="342">
        <f t="shared" si="736"/>
        <v>0</v>
      </c>
      <c r="LF223" s="342">
        <f t="shared" si="736"/>
        <v>0</v>
      </c>
      <c r="LG223" s="342">
        <f t="shared" si="736"/>
        <v>0</v>
      </c>
      <c r="LH223" s="342">
        <f t="shared" si="736"/>
        <v>0</v>
      </c>
      <c r="LI223" s="342">
        <f t="shared" si="736"/>
        <v>0</v>
      </c>
      <c r="LJ223" s="342">
        <f t="shared" si="736"/>
        <v>0</v>
      </c>
      <c r="LK223" s="342">
        <f t="shared" si="736"/>
        <v>0</v>
      </c>
      <c r="LL223" s="342">
        <f t="shared" si="736"/>
        <v>0</v>
      </c>
      <c r="LM223" s="342">
        <f t="shared" si="736"/>
        <v>0</v>
      </c>
      <c r="LN223" s="342">
        <f t="shared" si="736"/>
        <v>0</v>
      </c>
      <c r="LO223" s="342">
        <f t="shared" si="736"/>
        <v>0</v>
      </c>
      <c r="LP223" s="342">
        <f t="shared" si="736"/>
        <v>0</v>
      </c>
    </row>
    <row r="224">
      <c r="A224" s="331" t="str">
        <f t="shared" si="575"/>
        <v>09-2030</v>
      </c>
      <c r="B224" s="346">
        <f t="shared" si="581"/>
        <v>237841.6939</v>
      </c>
      <c r="C224" s="346"/>
      <c r="E224" s="342">
        <f t="shared" ref="E224:BP224" si="737">if(or(and($A224-E$186&gt;0,$A224-E$187&lt;=0,month($A224)=month(E$186)),and($A224-E$186&gt;=0,$A224-E$187&lt;=0,month(edate($A224,6))=month(E$186))),E$190,0)</f>
        <v>0</v>
      </c>
      <c r="F224" s="342">
        <f t="shared" si="737"/>
        <v>0</v>
      </c>
      <c r="G224" s="342">
        <f t="shared" si="737"/>
        <v>0</v>
      </c>
      <c r="H224" s="342">
        <f t="shared" si="737"/>
        <v>5603.13611</v>
      </c>
      <c r="I224" s="342">
        <f t="shared" si="737"/>
        <v>5350</v>
      </c>
      <c r="J224" s="342">
        <f t="shared" si="737"/>
        <v>0</v>
      </c>
      <c r="K224" s="342">
        <f t="shared" si="737"/>
        <v>6549.35727</v>
      </c>
      <c r="L224" s="342">
        <f t="shared" si="737"/>
        <v>3925.4562</v>
      </c>
      <c r="M224" s="342">
        <f t="shared" si="737"/>
        <v>5593.35392</v>
      </c>
      <c r="N224" s="342">
        <f t="shared" si="737"/>
        <v>0</v>
      </c>
      <c r="O224" s="342">
        <f t="shared" si="737"/>
        <v>0</v>
      </c>
      <c r="P224" s="342">
        <f t="shared" si="737"/>
        <v>0</v>
      </c>
      <c r="Q224" s="342">
        <f t="shared" si="737"/>
        <v>5838.7836</v>
      </c>
      <c r="R224" s="342">
        <f t="shared" si="737"/>
        <v>9911.380355</v>
      </c>
      <c r="S224" s="342">
        <f t="shared" si="737"/>
        <v>0</v>
      </c>
      <c r="T224" s="342">
        <f t="shared" si="737"/>
        <v>11963.3767</v>
      </c>
      <c r="U224" s="342">
        <f t="shared" si="737"/>
        <v>9633.12861</v>
      </c>
      <c r="V224" s="342">
        <f t="shared" si="737"/>
        <v>0</v>
      </c>
      <c r="W224" s="342">
        <f t="shared" si="737"/>
        <v>8655.033888</v>
      </c>
      <c r="X224" s="342">
        <f t="shared" si="737"/>
        <v>0</v>
      </c>
      <c r="Y224" s="342">
        <f t="shared" si="737"/>
        <v>0</v>
      </c>
      <c r="Z224" s="342">
        <f t="shared" si="737"/>
        <v>0</v>
      </c>
      <c r="AA224" s="342">
        <f t="shared" si="737"/>
        <v>9628.80765</v>
      </c>
      <c r="AB224" s="342">
        <f t="shared" si="737"/>
        <v>0</v>
      </c>
      <c r="AC224" s="342">
        <f t="shared" si="737"/>
        <v>6205.936838</v>
      </c>
      <c r="AD224" s="342">
        <f t="shared" si="737"/>
        <v>8318.29995</v>
      </c>
      <c r="AE224" s="342">
        <f t="shared" si="737"/>
        <v>6439.535258</v>
      </c>
      <c r="AF224" s="342">
        <f t="shared" si="737"/>
        <v>0</v>
      </c>
      <c r="AG224" s="342">
        <f t="shared" si="737"/>
        <v>7258.6275</v>
      </c>
      <c r="AH224" s="342">
        <f t="shared" si="737"/>
        <v>0</v>
      </c>
      <c r="AI224" s="342">
        <f t="shared" si="737"/>
        <v>10641.14589</v>
      </c>
      <c r="AJ224" s="342">
        <f t="shared" si="737"/>
        <v>0</v>
      </c>
      <c r="AK224" s="342">
        <f t="shared" si="737"/>
        <v>0</v>
      </c>
      <c r="AL224" s="342">
        <f t="shared" si="737"/>
        <v>275</v>
      </c>
      <c r="AM224" s="342">
        <f t="shared" si="737"/>
        <v>4982.50623</v>
      </c>
      <c r="AN224" s="342">
        <f t="shared" si="737"/>
        <v>0</v>
      </c>
      <c r="AO224" s="342">
        <f t="shared" si="737"/>
        <v>0</v>
      </c>
      <c r="AP224" s="342">
        <f t="shared" si="737"/>
        <v>9271.35</v>
      </c>
      <c r="AQ224" s="342">
        <f t="shared" si="737"/>
        <v>8358.125</v>
      </c>
      <c r="AR224" s="342">
        <f t="shared" si="737"/>
        <v>0</v>
      </c>
      <c r="AS224" s="342">
        <f t="shared" si="737"/>
        <v>8601.039</v>
      </c>
      <c r="AT224" s="342">
        <f t="shared" si="737"/>
        <v>16276.43473</v>
      </c>
      <c r="AU224" s="342">
        <f t="shared" si="737"/>
        <v>7462.28015</v>
      </c>
      <c r="AV224" s="342">
        <f t="shared" si="737"/>
        <v>0</v>
      </c>
      <c r="AW224" s="342">
        <f t="shared" si="737"/>
        <v>4800</v>
      </c>
      <c r="AX224" s="342">
        <f t="shared" si="737"/>
        <v>0</v>
      </c>
      <c r="AY224" s="342">
        <f t="shared" si="737"/>
        <v>12558.09375</v>
      </c>
      <c r="AZ224" s="342">
        <f t="shared" si="737"/>
        <v>0</v>
      </c>
      <c r="BA224" s="342">
        <f t="shared" si="737"/>
        <v>0</v>
      </c>
      <c r="BB224" s="342">
        <f t="shared" si="737"/>
        <v>9703.8664</v>
      </c>
      <c r="BC224" s="342">
        <f t="shared" si="737"/>
        <v>0</v>
      </c>
      <c r="BD224" s="342">
        <f t="shared" si="737"/>
        <v>13378.4</v>
      </c>
      <c r="BE224" s="342">
        <f t="shared" si="737"/>
        <v>0</v>
      </c>
      <c r="BF224" s="342">
        <f t="shared" si="737"/>
        <v>1557.6541</v>
      </c>
      <c r="BG224" s="342">
        <f t="shared" si="737"/>
        <v>0</v>
      </c>
      <c r="BH224" s="342">
        <f t="shared" si="737"/>
        <v>5158.157425</v>
      </c>
      <c r="BI224" s="342">
        <f t="shared" si="737"/>
        <v>2306.25</v>
      </c>
      <c r="BJ224" s="342">
        <f t="shared" si="737"/>
        <v>7162.4875</v>
      </c>
      <c r="BK224" s="342">
        <f t="shared" si="737"/>
        <v>1312.5</v>
      </c>
      <c r="BL224" s="342">
        <f t="shared" si="737"/>
        <v>1793.1</v>
      </c>
      <c r="BM224" s="342">
        <f t="shared" si="737"/>
        <v>0</v>
      </c>
      <c r="BN224" s="342">
        <f t="shared" si="737"/>
        <v>740.464875</v>
      </c>
      <c r="BO224" s="342">
        <f t="shared" si="737"/>
        <v>0</v>
      </c>
      <c r="BP224" s="342">
        <f t="shared" si="737"/>
        <v>628.625</v>
      </c>
      <c r="BQ224" s="342"/>
      <c r="BR224" s="342">
        <f t="shared" ref="BR224:EC224" si="738">if(or(and($A224-BR$186&gt;0,$A224-BR$187&lt;=0,month($A224)=month(BR$186)),and($A224-BR$186&gt;=0,$A224-BR$187&lt;=0,month(edate($A224,6))=month(BR$186))),BR$190,0)</f>
        <v>0</v>
      </c>
      <c r="BS224" s="342">
        <f t="shared" si="738"/>
        <v>0</v>
      </c>
      <c r="BT224" s="342">
        <f t="shared" si="738"/>
        <v>0</v>
      </c>
      <c r="BU224" s="342">
        <f t="shared" si="738"/>
        <v>0</v>
      </c>
      <c r="BV224" s="342">
        <f t="shared" si="738"/>
        <v>0</v>
      </c>
      <c r="BW224" s="342">
        <f t="shared" si="738"/>
        <v>0</v>
      </c>
      <c r="BX224" s="342">
        <f t="shared" si="738"/>
        <v>0</v>
      </c>
      <c r="BY224" s="342">
        <f t="shared" si="738"/>
        <v>0</v>
      </c>
      <c r="BZ224" s="342">
        <f t="shared" si="738"/>
        <v>0</v>
      </c>
      <c r="CA224" s="342">
        <f t="shared" si="738"/>
        <v>0</v>
      </c>
      <c r="CB224" s="342">
        <f t="shared" si="738"/>
        <v>0</v>
      </c>
      <c r="CC224" s="342">
        <f t="shared" si="738"/>
        <v>0</v>
      </c>
      <c r="CD224" s="342">
        <f t="shared" si="738"/>
        <v>0</v>
      </c>
      <c r="CE224" s="342">
        <f t="shared" si="738"/>
        <v>0</v>
      </c>
      <c r="CF224" s="342">
        <f t="shared" si="738"/>
        <v>0</v>
      </c>
      <c r="CG224" s="342">
        <f t="shared" si="738"/>
        <v>0</v>
      </c>
      <c r="CH224" s="342">
        <f t="shared" si="738"/>
        <v>0</v>
      </c>
      <c r="CI224" s="342">
        <f t="shared" si="738"/>
        <v>0</v>
      </c>
      <c r="CJ224" s="342">
        <f t="shared" si="738"/>
        <v>0</v>
      </c>
      <c r="CK224" s="342">
        <f t="shared" si="738"/>
        <v>0</v>
      </c>
      <c r="CL224" s="342">
        <f t="shared" si="738"/>
        <v>0</v>
      </c>
      <c r="CM224" s="342">
        <f t="shared" si="738"/>
        <v>0</v>
      </c>
      <c r="CN224" s="342">
        <f t="shared" si="738"/>
        <v>0</v>
      </c>
      <c r="CO224" s="342">
        <f t="shared" si="738"/>
        <v>0</v>
      </c>
      <c r="CP224" s="342">
        <f t="shared" si="738"/>
        <v>0</v>
      </c>
      <c r="CQ224" s="342">
        <f t="shared" si="738"/>
        <v>0</v>
      </c>
      <c r="CR224" s="342">
        <f t="shared" si="738"/>
        <v>0</v>
      </c>
      <c r="CS224" s="342">
        <f t="shared" si="738"/>
        <v>0</v>
      </c>
      <c r="CT224" s="342">
        <f t="shared" si="738"/>
        <v>0</v>
      </c>
      <c r="CU224" s="342">
        <f t="shared" si="738"/>
        <v>0</v>
      </c>
      <c r="CV224" s="342">
        <f t="shared" si="738"/>
        <v>0</v>
      </c>
      <c r="CW224" s="342">
        <f t="shared" si="738"/>
        <v>0</v>
      </c>
      <c r="CX224" s="342">
        <f t="shared" si="738"/>
        <v>0</v>
      </c>
      <c r="CY224" s="342">
        <f t="shared" si="738"/>
        <v>0</v>
      </c>
      <c r="CZ224" s="342">
        <f t="shared" si="738"/>
        <v>0</v>
      </c>
      <c r="DA224" s="342">
        <f t="shared" si="738"/>
        <v>0</v>
      </c>
      <c r="DB224" s="342">
        <f t="shared" si="738"/>
        <v>0</v>
      </c>
      <c r="DC224" s="342">
        <f t="shared" si="738"/>
        <v>0</v>
      </c>
      <c r="DD224" s="342">
        <f t="shared" si="738"/>
        <v>0</v>
      </c>
      <c r="DE224" s="342">
        <f t="shared" si="738"/>
        <v>0</v>
      </c>
      <c r="DF224" s="342">
        <f t="shared" si="738"/>
        <v>0</v>
      </c>
      <c r="DG224" s="342">
        <f t="shared" si="738"/>
        <v>0</v>
      </c>
      <c r="DH224" s="342">
        <f t="shared" si="738"/>
        <v>0</v>
      </c>
      <c r="DI224" s="342">
        <f t="shared" si="738"/>
        <v>0</v>
      </c>
      <c r="DJ224" s="342">
        <f t="shared" si="738"/>
        <v>0</v>
      </c>
      <c r="DK224" s="342">
        <f t="shared" si="738"/>
        <v>0</v>
      </c>
      <c r="DL224" s="342">
        <f t="shared" si="738"/>
        <v>0</v>
      </c>
      <c r="DM224" s="342">
        <f t="shared" si="738"/>
        <v>0</v>
      </c>
      <c r="DN224" s="342">
        <f t="shared" si="738"/>
        <v>0</v>
      </c>
      <c r="DO224" s="342">
        <f t="shared" si="738"/>
        <v>0</v>
      </c>
      <c r="DP224" s="342">
        <f t="shared" si="738"/>
        <v>0</v>
      </c>
      <c r="DQ224" s="342">
        <f t="shared" si="738"/>
        <v>0</v>
      </c>
      <c r="DR224" s="342">
        <f t="shared" si="738"/>
        <v>0</v>
      </c>
      <c r="DS224" s="342">
        <f t="shared" si="738"/>
        <v>0</v>
      </c>
      <c r="DT224" s="342">
        <f t="shared" si="738"/>
        <v>0</v>
      </c>
      <c r="DU224" s="342">
        <f t="shared" si="738"/>
        <v>0</v>
      </c>
      <c r="DV224" s="342">
        <f t="shared" si="738"/>
        <v>0</v>
      </c>
      <c r="DW224" s="342">
        <f t="shared" si="738"/>
        <v>0</v>
      </c>
      <c r="DX224" s="342">
        <f t="shared" si="738"/>
        <v>0</v>
      </c>
      <c r="DY224" s="342">
        <f t="shared" si="738"/>
        <v>0</v>
      </c>
      <c r="DZ224" s="342">
        <f t="shared" si="738"/>
        <v>0</v>
      </c>
      <c r="EA224" s="342">
        <f t="shared" si="738"/>
        <v>0</v>
      </c>
      <c r="EB224" s="342">
        <f t="shared" si="738"/>
        <v>0</v>
      </c>
      <c r="EC224" s="342">
        <f t="shared" si="738"/>
        <v>0</v>
      </c>
      <c r="ED224" s="342"/>
      <c r="EE224" s="342">
        <f t="shared" ref="EE224:GP224" si="739">if(or(and($A224-EE$186&gt;0,$A224-EE$187&lt;=0,month($A224)=month(EE$186)),and($A224-EE$186&gt;=0,$A224-EE$187&lt;=0,month(edate($A224,6))=month(EE$186))),EE$190,0)</f>
        <v>0</v>
      </c>
      <c r="EF224" s="342">
        <f t="shared" si="739"/>
        <v>0</v>
      </c>
      <c r="EG224" s="342">
        <f t="shared" si="739"/>
        <v>0</v>
      </c>
      <c r="EH224" s="342">
        <f t="shared" si="739"/>
        <v>0</v>
      </c>
      <c r="EI224" s="342">
        <f t="shared" si="739"/>
        <v>0</v>
      </c>
      <c r="EJ224" s="342">
        <f t="shared" si="739"/>
        <v>0</v>
      </c>
      <c r="EK224" s="342">
        <f t="shared" si="739"/>
        <v>0</v>
      </c>
      <c r="EL224" s="342">
        <f t="shared" si="739"/>
        <v>0</v>
      </c>
      <c r="EM224" s="342">
        <f t="shared" si="739"/>
        <v>0</v>
      </c>
      <c r="EN224" s="342">
        <f t="shared" si="739"/>
        <v>0</v>
      </c>
      <c r="EO224" s="342">
        <f t="shared" si="739"/>
        <v>0</v>
      </c>
      <c r="EP224" s="342">
        <f t="shared" si="739"/>
        <v>0</v>
      </c>
      <c r="EQ224" s="342">
        <f t="shared" si="739"/>
        <v>0</v>
      </c>
      <c r="ER224" s="342">
        <f t="shared" si="739"/>
        <v>0</v>
      </c>
      <c r="ES224" s="342">
        <f t="shared" si="739"/>
        <v>0</v>
      </c>
      <c r="ET224" s="342">
        <f t="shared" si="739"/>
        <v>0</v>
      </c>
      <c r="EU224" s="342">
        <f t="shared" si="739"/>
        <v>0</v>
      </c>
      <c r="EV224" s="342">
        <f t="shared" si="739"/>
        <v>0</v>
      </c>
      <c r="EW224" s="342">
        <f t="shared" si="739"/>
        <v>0</v>
      </c>
      <c r="EX224" s="342">
        <f t="shared" si="739"/>
        <v>0</v>
      </c>
      <c r="EY224" s="342">
        <f t="shared" si="739"/>
        <v>0</v>
      </c>
      <c r="EZ224" s="342">
        <f t="shared" si="739"/>
        <v>0</v>
      </c>
      <c r="FA224" s="342">
        <f t="shared" si="739"/>
        <v>0</v>
      </c>
      <c r="FB224" s="342">
        <f t="shared" si="739"/>
        <v>0</v>
      </c>
      <c r="FC224" s="342">
        <f t="shared" si="739"/>
        <v>0</v>
      </c>
      <c r="FD224" s="342">
        <f t="shared" si="739"/>
        <v>0</v>
      </c>
      <c r="FE224" s="342">
        <f t="shared" si="739"/>
        <v>0</v>
      </c>
      <c r="FF224" s="342">
        <f t="shared" si="739"/>
        <v>0</v>
      </c>
      <c r="FG224" s="342">
        <f t="shared" si="739"/>
        <v>0</v>
      </c>
      <c r="FH224" s="342">
        <f t="shared" si="739"/>
        <v>0</v>
      </c>
      <c r="FI224" s="342">
        <f t="shared" si="739"/>
        <v>0</v>
      </c>
      <c r="FJ224" s="342">
        <f t="shared" si="739"/>
        <v>0</v>
      </c>
      <c r="FK224" s="342">
        <f t="shared" si="739"/>
        <v>0</v>
      </c>
      <c r="FL224" s="342">
        <f t="shared" si="739"/>
        <v>0</v>
      </c>
      <c r="FM224" s="342">
        <f t="shared" si="739"/>
        <v>0</v>
      </c>
      <c r="FN224" s="342">
        <f t="shared" si="739"/>
        <v>0</v>
      </c>
      <c r="FO224" s="342">
        <f t="shared" si="739"/>
        <v>0</v>
      </c>
      <c r="FP224" s="342">
        <f t="shared" si="739"/>
        <v>0</v>
      </c>
      <c r="FQ224" s="342">
        <f t="shared" si="739"/>
        <v>0</v>
      </c>
      <c r="FR224" s="342">
        <f t="shared" si="739"/>
        <v>0</v>
      </c>
      <c r="FS224" s="342">
        <f t="shared" si="739"/>
        <v>0</v>
      </c>
      <c r="FT224" s="342">
        <f t="shared" si="739"/>
        <v>0</v>
      </c>
      <c r="FU224" s="342">
        <f t="shared" si="739"/>
        <v>0</v>
      </c>
      <c r="FV224" s="342">
        <f t="shared" si="739"/>
        <v>0</v>
      </c>
      <c r="FW224" s="342">
        <f t="shared" si="739"/>
        <v>0</v>
      </c>
      <c r="FX224" s="342">
        <f t="shared" si="739"/>
        <v>0</v>
      </c>
      <c r="FY224" s="342">
        <f t="shared" si="739"/>
        <v>0</v>
      </c>
      <c r="FZ224" s="342">
        <f t="shared" si="739"/>
        <v>0</v>
      </c>
      <c r="GA224" s="342">
        <f t="shared" si="739"/>
        <v>0</v>
      </c>
      <c r="GB224" s="342">
        <f t="shared" si="739"/>
        <v>0</v>
      </c>
      <c r="GC224" s="342">
        <f t="shared" si="739"/>
        <v>0</v>
      </c>
      <c r="GD224" s="342">
        <f t="shared" si="739"/>
        <v>0</v>
      </c>
      <c r="GE224" s="342">
        <f t="shared" si="739"/>
        <v>0</v>
      </c>
      <c r="GF224" s="342">
        <f t="shared" si="739"/>
        <v>0</v>
      </c>
      <c r="GG224" s="342">
        <f t="shared" si="739"/>
        <v>0</v>
      </c>
      <c r="GH224" s="342">
        <f t="shared" si="739"/>
        <v>0</v>
      </c>
      <c r="GI224" s="342">
        <f t="shared" si="739"/>
        <v>0</v>
      </c>
      <c r="GJ224" s="342">
        <f t="shared" si="739"/>
        <v>0</v>
      </c>
      <c r="GK224" s="342">
        <f t="shared" si="739"/>
        <v>0</v>
      </c>
      <c r="GL224" s="342">
        <f t="shared" si="739"/>
        <v>0</v>
      </c>
      <c r="GM224" s="342">
        <f t="shared" si="739"/>
        <v>0</v>
      </c>
      <c r="GN224" s="342">
        <f t="shared" si="739"/>
        <v>0</v>
      </c>
      <c r="GO224" s="342">
        <f t="shared" si="739"/>
        <v>0</v>
      </c>
      <c r="GP224" s="342">
        <f t="shared" si="739"/>
        <v>0</v>
      </c>
      <c r="GQ224" s="342"/>
      <c r="GR224" s="342">
        <f t="shared" ref="GR224:JC224" si="740">if(or(and($A224-GR$186&gt;0,$A224-GR$187&lt;=0,month($A224)=month(GR$186)),and($A224-GR$186&gt;=0,$A224-GR$187&lt;=0,month(edate($A224,6))=month(GR$186))),GR$190,0)</f>
        <v>0</v>
      </c>
      <c r="GS224" s="342">
        <f t="shared" si="740"/>
        <v>0</v>
      </c>
      <c r="GT224" s="342">
        <f t="shared" si="740"/>
        <v>0</v>
      </c>
      <c r="GU224" s="342">
        <f t="shared" si="740"/>
        <v>0</v>
      </c>
      <c r="GV224" s="342">
        <f t="shared" si="740"/>
        <v>0</v>
      </c>
      <c r="GW224" s="342">
        <f t="shared" si="740"/>
        <v>0</v>
      </c>
      <c r="GX224" s="342">
        <f t="shared" si="740"/>
        <v>0</v>
      </c>
      <c r="GY224" s="342">
        <f t="shared" si="740"/>
        <v>0</v>
      </c>
      <c r="GZ224" s="342">
        <f t="shared" si="740"/>
        <v>0</v>
      </c>
      <c r="HA224" s="342">
        <f t="shared" si="740"/>
        <v>0</v>
      </c>
      <c r="HB224" s="342">
        <f t="shared" si="740"/>
        <v>0</v>
      </c>
      <c r="HC224" s="342">
        <f t="shared" si="740"/>
        <v>0</v>
      </c>
      <c r="HD224" s="342">
        <f t="shared" si="740"/>
        <v>0</v>
      </c>
      <c r="HE224" s="342">
        <f t="shared" si="740"/>
        <v>0</v>
      </c>
      <c r="HF224" s="342">
        <f t="shared" si="740"/>
        <v>0</v>
      </c>
      <c r="HG224" s="342">
        <f t="shared" si="740"/>
        <v>0</v>
      </c>
      <c r="HH224" s="342">
        <f t="shared" si="740"/>
        <v>0</v>
      </c>
      <c r="HI224" s="342">
        <f t="shared" si="740"/>
        <v>0</v>
      </c>
      <c r="HJ224" s="342">
        <f t="shared" si="740"/>
        <v>0</v>
      </c>
      <c r="HK224" s="342">
        <f t="shared" si="740"/>
        <v>0</v>
      </c>
      <c r="HL224" s="342">
        <f t="shared" si="740"/>
        <v>0</v>
      </c>
      <c r="HM224" s="342">
        <f t="shared" si="740"/>
        <v>0</v>
      </c>
      <c r="HN224" s="342">
        <f t="shared" si="740"/>
        <v>0</v>
      </c>
      <c r="HO224" s="342">
        <f t="shared" si="740"/>
        <v>0</v>
      </c>
      <c r="HP224" s="342">
        <f t="shared" si="740"/>
        <v>0</v>
      </c>
      <c r="HQ224" s="342">
        <f t="shared" si="740"/>
        <v>0</v>
      </c>
      <c r="HR224" s="342">
        <f t="shared" si="740"/>
        <v>0</v>
      </c>
      <c r="HS224" s="342">
        <f t="shared" si="740"/>
        <v>0</v>
      </c>
      <c r="HT224" s="342">
        <f t="shared" si="740"/>
        <v>0</v>
      </c>
      <c r="HU224" s="342">
        <f t="shared" si="740"/>
        <v>0</v>
      </c>
      <c r="HV224" s="342">
        <f t="shared" si="740"/>
        <v>0</v>
      </c>
      <c r="HW224" s="342">
        <f t="shared" si="740"/>
        <v>0</v>
      </c>
      <c r="HX224" s="342">
        <f t="shared" si="740"/>
        <v>0</v>
      </c>
      <c r="HY224" s="342">
        <f t="shared" si="740"/>
        <v>0</v>
      </c>
      <c r="HZ224" s="342">
        <f t="shared" si="740"/>
        <v>0</v>
      </c>
      <c r="IA224" s="342">
        <f t="shared" si="740"/>
        <v>0</v>
      </c>
      <c r="IB224" s="342">
        <f t="shared" si="740"/>
        <v>0</v>
      </c>
      <c r="IC224" s="342">
        <f t="shared" si="740"/>
        <v>0</v>
      </c>
      <c r="ID224" s="342">
        <f t="shared" si="740"/>
        <v>0</v>
      </c>
      <c r="IE224" s="342">
        <f t="shared" si="740"/>
        <v>0</v>
      </c>
      <c r="IF224" s="342">
        <f t="shared" si="740"/>
        <v>0</v>
      </c>
      <c r="IG224" s="342">
        <f t="shared" si="740"/>
        <v>0</v>
      </c>
      <c r="IH224" s="342">
        <f t="shared" si="740"/>
        <v>0</v>
      </c>
      <c r="II224" s="342">
        <f t="shared" si="740"/>
        <v>0</v>
      </c>
      <c r="IJ224" s="342">
        <f t="shared" si="740"/>
        <v>0</v>
      </c>
      <c r="IK224" s="342">
        <f t="shared" si="740"/>
        <v>0</v>
      </c>
      <c r="IL224" s="342">
        <f t="shared" si="740"/>
        <v>0</v>
      </c>
      <c r="IM224" s="342">
        <f t="shared" si="740"/>
        <v>0</v>
      </c>
      <c r="IN224" s="342">
        <f t="shared" si="740"/>
        <v>0</v>
      </c>
      <c r="IO224" s="342">
        <f t="shared" si="740"/>
        <v>0</v>
      </c>
      <c r="IP224" s="342">
        <f t="shared" si="740"/>
        <v>0</v>
      </c>
      <c r="IQ224" s="342">
        <f t="shared" si="740"/>
        <v>0</v>
      </c>
      <c r="IR224" s="342">
        <f t="shared" si="740"/>
        <v>0</v>
      </c>
      <c r="IS224" s="342">
        <f t="shared" si="740"/>
        <v>0</v>
      </c>
      <c r="IT224" s="342">
        <f t="shared" si="740"/>
        <v>0</v>
      </c>
      <c r="IU224" s="342">
        <f t="shared" si="740"/>
        <v>0</v>
      </c>
      <c r="IV224" s="342">
        <f t="shared" si="740"/>
        <v>0</v>
      </c>
      <c r="IW224" s="342">
        <f t="shared" si="740"/>
        <v>0</v>
      </c>
      <c r="IX224" s="342">
        <f t="shared" si="740"/>
        <v>0</v>
      </c>
      <c r="IY224" s="342">
        <f t="shared" si="740"/>
        <v>0</v>
      </c>
      <c r="IZ224" s="342">
        <f t="shared" si="740"/>
        <v>0</v>
      </c>
      <c r="JA224" s="342">
        <f t="shared" si="740"/>
        <v>0</v>
      </c>
      <c r="JB224" s="342">
        <f t="shared" si="740"/>
        <v>0</v>
      </c>
      <c r="JC224" s="342">
        <f t="shared" si="740"/>
        <v>0</v>
      </c>
      <c r="JD224" s="342"/>
      <c r="JE224" s="342">
        <f t="shared" ref="JE224:LP224" si="741">if(or(and($A224-JE$186&gt;0,$A224-JE$187&lt;=0,month($A224)=month(JE$186)),and($A224-JE$186&gt;=0,$A224-JE$187&lt;=0,month(edate($A224,6))=month(JE$186))),JE$190,0)</f>
        <v>0</v>
      </c>
      <c r="JF224" s="342">
        <f t="shared" si="741"/>
        <v>0</v>
      </c>
      <c r="JG224" s="342">
        <f t="shared" si="741"/>
        <v>0</v>
      </c>
      <c r="JH224" s="342">
        <f t="shared" si="741"/>
        <v>0</v>
      </c>
      <c r="JI224" s="342">
        <f t="shared" si="741"/>
        <v>0</v>
      </c>
      <c r="JJ224" s="342">
        <f t="shared" si="741"/>
        <v>0</v>
      </c>
      <c r="JK224" s="342">
        <f t="shared" si="741"/>
        <v>0</v>
      </c>
      <c r="JL224" s="342">
        <f t="shared" si="741"/>
        <v>0</v>
      </c>
      <c r="JM224" s="342">
        <f t="shared" si="741"/>
        <v>0</v>
      </c>
      <c r="JN224" s="342">
        <f t="shared" si="741"/>
        <v>0</v>
      </c>
      <c r="JO224" s="342">
        <f t="shared" si="741"/>
        <v>0</v>
      </c>
      <c r="JP224" s="342">
        <f t="shared" si="741"/>
        <v>0</v>
      </c>
      <c r="JQ224" s="342">
        <f t="shared" si="741"/>
        <v>0</v>
      </c>
      <c r="JR224" s="342">
        <f t="shared" si="741"/>
        <v>0</v>
      </c>
      <c r="JS224" s="342">
        <f t="shared" si="741"/>
        <v>0</v>
      </c>
      <c r="JT224" s="342">
        <f t="shared" si="741"/>
        <v>0</v>
      </c>
      <c r="JU224" s="342">
        <f t="shared" si="741"/>
        <v>0</v>
      </c>
      <c r="JV224" s="342">
        <f t="shared" si="741"/>
        <v>0</v>
      </c>
      <c r="JW224" s="342">
        <f t="shared" si="741"/>
        <v>0</v>
      </c>
      <c r="JX224" s="342">
        <f t="shared" si="741"/>
        <v>0</v>
      </c>
      <c r="JY224" s="342">
        <f t="shared" si="741"/>
        <v>0</v>
      </c>
      <c r="JZ224" s="342">
        <f t="shared" si="741"/>
        <v>0</v>
      </c>
      <c r="KA224" s="342">
        <f t="shared" si="741"/>
        <v>0</v>
      </c>
      <c r="KB224" s="342">
        <f t="shared" si="741"/>
        <v>0</v>
      </c>
      <c r="KC224" s="342">
        <f t="shared" si="741"/>
        <v>0</v>
      </c>
      <c r="KD224" s="342">
        <f t="shared" si="741"/>
        <v>0</v>
      </c>
      <c r="KE224" s="342">
        <f t="shared" si="741"/>
        <v>0</v>
      </c>
      <c r="KF224" s="342">
        <f t="shared" si="741"/>
        <v>0</v>
      </c>
      <c r="KG224" s="342">
        <f t="shared" si="741"/>
        <v>0</v>
      </c>
      <c r="KH224" s="342">
        <f t="shared" si="741"/>
        <v>0</v>
      </c>
      <c r="KI224" s="342">
        <f t="shared" si="741"/>
        <v>0</v>
      </c>
      <c r="KJ224" s="342">
        <f t="shared" si="741"/>
        <v>0</v>
      </c>
      <c r="KK224" s="342">
        <f t="shared" si="741"/>
        <v>0</v>
      </c>
      <c r="KL224" s="342">
        <f t="shared" si="741"/>
        <v>0</v>
      </c>
      <c r="KM224" s="342">
        <f t="shared" si="741"/>
        <v>0</v>
      </c>
      <c r="KN224" s="342">
        <f t="shared" si="741"/>
        <v>0</v>
      </c>
      <c r="KO224" s="342">
        <f t="shared" si="741"/>
        <v>0</v>
      </c>
      <c r="KP224" s="342">
        <f t="shared" si="741"/>
        <v>0</v>
      </c>
      <c r="KQ224" s="342">
        <f t="shared" si="741"/>
        <v>0</v>
      </c>
      <c r="KR224" s="342">
        <f t="shared" si="741"/>
        <v>0</v>
      </c>
      <c r="KS224" s="342">
        <f t="shared" si="741"/>
        <v>0</v>
      </c>
      <c r="KT224" s="342">
        <f t="shared" si="741"/>
        <v>0</v>
      </c>
      <c r="KU224" s="342">
        <f t="shared" si="741"/>
        <v>0</v>
      </c>
      <c r="KV224" s="342">
        <f t="shared" si="741"/>
        <v>0</v>
      </c>
      <c r="KW224" s="342">
        <f t="shared" si="741"/>
        <v>0</v>
      </c>
      <c r="KX224" s="342">
        <f t="shared" si="741"/>
        <v>0</v>
      </c>
      <c r="KY224" s="342">
        <f t="shared" si="741"/>
        <v>0</v>
      </c>
      <c r="KZ224" s="342">
        <f t="shared" si="741"/>
        <v>0</v>
      </c>
      <c r="LA224" s="342">
        <f t="shared" si="741"/>
        <v>0</v>
      </c>
      <c r="LB224" s="342">
        <f t="shared" si="741"/>
        <v>0</v>
      </c>
      <c r="LC224" s="342">
        <f t="shared" si="741"/>
        <v>0</v>
      </c>
      <c r="LD224" s="342">
        <f t="shared" si="741"/>
        <v>0</v>
      </c>
      <c r="LE224" s="342">
        <f t="shared" si="741"/>
        <v>0</v>
      </c>
      <c r="LF224" s="342">
        <f t="shared" si="741"/>
        <v>0</v>
      </c>
      <c r="LG224" s="342">
        <f t="shared" si="741"/>
        <v>0</v>
      </c>
      <c r="LH224" s="342">
        <f t="shared" si="741"/>
        <v>0</v>
      </c>
      <c r="LI224" s="342">
        <f t="shared" si="741"/>
        <v>0</v>
      </c>
      <c r="LJ224" s="342">
        <f t="shared" si="741"/>
        <v>0</v>
      </c>
      <c r="LK224" s="342">
        <f t="shared" si="741"/>
        <v>0</v>
      </c>
      <c r="LL224" s="342">
        <f t="shared" si="741"/>
        <v>0</v>
      </c>
      <c r="LM224" s="342">
        <f t="shared" si="741"/>
        <v>0</v>
      </c>
      <c r="LN224" s="342">
        <f t="shared" si="741"/>
        <v>0</v>
      </c>
      <c r="LO224" s="342">
        <f t="shared" si="741"/>
        <v>0</v>
      </c>
      <c r="LP224" s="342">
        <f t="shared" si="741"/>
        <v>0</v>
      </c>
    </row>
    <row r="225">
      <c r="A225" s="331" t="str">
        <f t="shared" si="575"/>
        <v>12-2030</v>
      </c>
      <c r="B225" s="346">
        <f t="shared" si="581"/>
        <v>181908.706</v>
      </c>
      <c r="C225" s="346"/>
      <c r="E225" s="342">
        <f t="shared" ref="E225:BP225" si="742">if(or(and($A225-E$186&gt;0,$A225-E$187&lt;=0,month($A225)=month(E$186)),and($A225-E$186&gt;=0,$A225-E$187&lt;=0,month(edate($A225,6))=month(E$186))),E$190,0)</f>
        <v>6085.4205</v>
      </c>
      <c r="F225" s="342">
        <f t="shared" si="742"/>
        <v>2604.5913</v>
      </c>
      <c r="G225" s="342">
        <f t="shared" si="742"/>
        <v>4740</v>
      </c>
      <c r="H225" s="342">
        <f t="shared" si="742"/>
        <v>0</v>
      </c>
      <c r="I225" s="342">
        <f t="shared" si="742"/>
        <v>0</v>
      </c>
      <c r="J225" s="342">
        <f t="shared" si="742"/>
        <v>5954.9875</v>
      </c>
      <c r="K225" s="342">
        <f t="shared" si="742"/>
        <v>0</v>
      </c>
      <c r="L225" s="342">
        <f t="shared" si="742"/>
        <v>0</v>
      </c>
      <c r="M225" s="342">
        <f t="shared" si="742"/>
        <v>0</v>
      </c>
      <c r="N225" s="342">
        <f t="shared" si="742"/>
        <v>7812.75495</v>
      </c>
      <c r="O225" s="342">
        <f t="shared" si="742"/>
        <v>5688.688635</v>
      </c>
      <c r="P225" s="342">
        <f t="shared" si="742"/>
        <v>5334.19156</v>
      </c>
      <c r="Q225" s="342">
        <f t="shared" si="742"/>
        <v>0</v>
      </c>
      <c r="R225" s="342">
        <f t="shared" si="742"/>
        <v>0</v>
      </c>
      <c r="S225" s="342">
        <f t="shared" si="742"/>
        <v>10661.63949</v>
      </c>
      <c r="T225" s="342">
        <f t="shared" si="742"/>
        <v>0</v>
      </c>
      <c r="U225" s="342">
        <f t="shared" si="742"/>
        <v>0</v>
      </c>
      <c r="V225" s="342">
        <f t="shared" si="742"/>
        <v>5520.8475</v>
      </c>
      <c r="W225" s="342">
        <f t="shared" si="742"/>
        <v>0</v>
      </c>
      <c r="X225" s="342">
        <f t="shared" si="742"/>
        <v>7309.84635</v>
      </c>
      <c r="Y225" s="342">
        <f t="shared" si="742"/>
        <v>11393.6924</v>
      </c>
      <c r="Z225" s="342">
        <f t="shared" si="742"/>
        <v>70.99625</v>
      </c>
      <c r="AA225" s="342">
        <f t="shared" si="742"/>
        <v>0</v>
      </c>
      <c r="AB225" s="342">
        <f t="shared" si="742"/>
        <v>8275.222958</v>
      </c>
      <c r="AC225" s="342">
        <f t="shared" si="742"/>
        <v>0</v>
      </c>
      <c r="AD225" s="342">
        <f t="shared" si="742"/>
        <v>0</v>
      </c>
      <c r="AE225" s="342">
        <f t="shared" si="742"/>
        <v>0</v>
      </c>
      <c r="AF225" s="342">
        <f t="shared" si="742"/>
        <v>6214.90265</v>
      </c>
      <c r="AG225" s="342">
        <f t="shared" si="742"/>
        <v>0</v>
      </c>
      <c r="AH225" s="342">
        <f t="shared" si="742"/>
        <v>228.5555</v>
      </c>
      <c r="AI225" s="342">
        <f t="shared" si="742"/>
        <v>0</v>
      </c>
      <c r="AJ225" s="342">
        <f t="shared" si="742"/>
        <v>3780</v>
      </c>
      <c r="AK225" s="342">
        <f t="shared" si="742"/>
        <v>15922.28576</v>
      </c>
      <c r="AL225" s="342">
        <f t="shared" si="742"/>
        <v>0</v>
      </c>
      <c r="AM225" s="342">
        <f t="shared" si="742"/>
        <v>0</v>
      </c>
      <c r="AN225" s="342">
        <f t="shared" si="742"/>
        <v>12211.43486</v>
      </c>
      <c r="AO225" s="342">
        <f t="shared" si="742"/>
        <v>8896.907813</v>
      </c>
      <c r="AP225" s="342">
        <f t="shared" si="742"/>
        <v>0</v>
      </c>
      <c r="AQ225" s="342">
        <f t="shared" si="742"/>
        <v>0</v>
      </c>
      <c r="AR225" s="342">
        <f t="shared" si="742"/>
        <v>7542.9351</v>
      </c>
      <c r="AS225" s="342">
        <f t="shared" si="742"/>
        <v>0</v>
      </c>
      <c r="AT225" s="342">
        <f t="shared" si="742"/>
        <v>0</v>
      </c>
      <c r="AU225" s="342">
        <f t="shared" si="742"/>
        <v>0</v>
      </c>
      <c r="AV225" s="342">
        <f t="shared" si="742"/>
        <v>7136.0471</v>
      </c>
      <c r="AW225" s="342">
        <f t="shared" si="742"/>
        <v>0</v>
      </c>
      <c r="AX225" s="342">
        <f t="shared" si="742"/>
        <v>9058.61</v>
      </c>
      <c r="AY225" s="342">
        <f t="shared" si="742"/>
        <v>0</v>
      </c>
      <c r="AZ225" s="342">
        <f t="shared" si="742"/>
        <v>6480</v>
      </c>
      <c r="BA225" s="342">
        <f t="shared" si="742"/>
        <v>5867.9712</v>
      </c>
      <c r="BB225" s="342">
        <f t="shared" si="742"/>
        <v>0</v>
      </c>
      <c r="BC225" s="342">
        <f t="shared" si="742"/>
        <v>4873.17825</v>
      </c>
      <c r="BD225" s="342">
        <f t="shared" si="742"/>
        <v>0</v>
      </c>
      <c r="BE225" s="342">
        <f t="shared" si="742"/>
        <v>4565.5155</v>
      </c>
      <c r="BF225" s="342">
        <f t="shared" si="742"/>
        <v>0</v>
      </c>
      <c r="BG225" s="342">
        <f t="shared" si="742"/>
        <v>900.3978</v>
      </c>
      <c r="BH225" s="342">
        <f t="shared" si="742"/>
        <v>0</v>
      </c>
      <c r="BI225" s="342">
        <f t="shared" si="742"/>
        <v>0</v>
      </c>
      <c r="BJ225" s="342">
        <f t="shared" si="742"/>
        <v>0</v>
      </c>
      <c r="BK225" s="342">
        <f t="shared" si="742"/>
        <v>0</v>
      </c>
      <c r="BL225" s="342">
        <f t="shared" si="742"/>
        <v>0</v>
      </c>
      <c r="BM225" s="342">
        <f t="shared" si="742"/>
        <v>1521.41625</v>
      </c>
      <c r="BN225" s="342">
        <f t="shared" si="742"/>
        <v>0</v>
      </c>
      <c r="BO225" s="342">
        <f t="shared" si="742"/>
        <v>5255.6688</v>
      </c>
      <c r="BP225" s="342">
        <f t="shared" si="742"/>
        <v>0</v>
      </c>
      <c r="BQ225" s="342"/>
      <c r="BR225" s="342">
        <f t="shared" ref="BR225:EC225" si="743">if(or(and($A225-BR$186&gt;0,$A225-BR$187&lt;=0,month($A225)=month(BR$186)),and($A225-BR$186&gt;=0,$A225-BR$187&lt;=0,month(edate($A225,6))=month(BR$186))),BR$190,0)</f>
        <v>0</v>
      </c>
      <c r="BS225" s="342">
        <f t="shared" si="743"/>
        <v>0</v>
      </c>
      <c r="BT225" s="342">
        <f t="shared" si="743"/>
        <v>0</v>
      </c>
      <c r="BU225" s="342">
        <f t="shared" si="743"/>
        <v>0</v>
      </c>
      <c r="BV225" s="342">
        <f t="shared" si="743"/>
        <v>0</v>
      </c>
      <c r="BW225" s="342">
        <f t="shared" si="743"/>
        <v>0</v>
      </c>
      <c r="BX225" s="342">
        <f t="shared" si="743"/>
        <v>0</v>
      </c>
      <c r="BY225" s="342">
        <f t="shared" si="743"/>
        <v>0</v>
      </c>
      <c r="BZ225" s="342">
        <f t="shared" si="743"/>
        <v>0</v>
      </c>
      <c r="CA225" s="342">
        <f t="shared" si="743"/>
        <v>0</v>
      </c>
      <c r="CB225" s="342">
        <f t="shared" si="743"/>
        <v>0</v>
      </c>
      <c r="CC225" s="342">
        <f t="shared" si="743"/>
        <v>0</v>
      </c>
      <c r="CD225" s="342">
        <f t="shared" si="743"/>
        <v>0</v>
      </c>
      <c r="CE225" s="342">
        <f t="shared" si="743"/>
        <v>0</v>
      </c>
      <c r="CF225" s="342">
        <f t="shared" si="743"/>
        <v>0</v>
      </c>
      <c r="CG225" s="342">
        <f t="shared" si="743"/>
        <v>0</v>
      </c>
      <c r="CH225" s="342">
        <f t="shared" si="743"/>
        <v>0</v>
      </c>
      <c r="CI225" s="342">
        <f t="shared" si="743"/>
        <v>0</v>
      </c>
      <c r="CJ225" s="342">
        <f t="shared" si="743"/>
        <v>0</v>
      </c>
      <c r="CK225" s="342">
        <f t="shared" si="743"/>
        <v>0</v>
      </c>
      <c r="CL225" s="342">
        <f t="shared" si="743"/>
        <v>0</v>
      </c>
      <c r="CM225" s="342">
        <f t="shared" si="743"/>
        <v>0</v>
      </c>
      <c r="CN225" s="342">
        <f t="shared" si="743"/>
        <v>0</v>
      </c>
      <c r="CO225" s="342">
        <f t="shared" si="743"/>
        <v>0</v>
      </c>
      <c r="CP225" s="342">
        <f t="shared" si="743"/>
        <v>0</v>
      </c>
      <c r="CQ225" s="342">
        <f t="shared" si="743"/>
        <v>0</v>
      </c>
      <c r="CR225" s="342">
        <f t="shared" si="743"/>
        <v>0</v>
      </c>
      <c r="CS225" s="342">
        <f t="shared" si="743"/>
        <v>0</v>
      </c>
      <c r="CT225" s="342">
        <f t="shared" si="743"/>
        <v>0</v>
      </c>
      <c r="CU225" s="342">
        <f t="shared" si="743"/>
        <v>0</v>
      </c>
      <c r="CV225" s="342">
        <f t="shared" si="743"/>
        <v>0</v>
      </c>
      <c r="CW225" s="342">
        <f t="shared" si="743"/>
        <v>0</v>
      </c>
      <c r="CX225" s="342">
        <f t="shared" si="743"/>
        <v>0</v>
      </c>
      <c r="CY225" s="342">
        <f t="shared" si="743"/>
        <v>0</v>
      </c>
      <c r="CZ225" s="342">
        <f t="shared" si="743"/>
        <v>0</v>
      </c>
      <c r="DA225" s="342">
        <f t="shared" si="743"/>
        <v>0</v>
      </c>
      <c r="DB225" s="342">
        <f t="shared" si="743"/>
        <v>0</v>
      </c>
      <c r="DC225" s="342">
        <f t="shared" si="743"/>
        <v>0</v>
      </c>
      <c r="DD225" s="342">
        <f t="shared" si="743"/>
        <v>0</v>
      </c>
      <c r="DE225" s="342">
        <f t="shared" si="743"/>
        <v>0</v>
      </c>
      <c r="DF225" s="342">
        <f t="shared" si="743"/>
        <v>0</v>
      </c>
      <c r="DG225" s="342">
        <f t="shared" si="743"/>
        <v>0</v>
      </c>
      <c r="DH225" s="342">
        <f t="shared" si="743"/>
        <v>0</v>
      </c>
      <c r="DI225" s="342">
        <f t="shared" si="743"/>
        <v>0</v>
      </c>
      <c r="DJ225" s="342">
        <f t="shared" si="743"/>
        <v>0</v>
      </c>
      <c r="DK225" s="342">
        <f t="shared" si="743"/>
        <v>0</v>
      </c>
      <c r="DL225" s="342">
        <f t="shared" si="743"/>
        <v>0</v>
      </c>
      <c r="DM225" s="342">
        <f t="shared" si="743"/>
        <v>0</v>
      </c>
      <c r="DN225" s="342">
        <f t="shared" si="743"/>
        <v>0</v>
      </c>
      <c r="DO225" s="342">
        <f t="shared" si="743"/>
        <v>0</v>
      </c>
      <c r="DP225" s="342">
        <f t="shared" si="743"/>
        <v>0</v>
      </c>
      <c r="DQ225" s="342">
        <f t="shared" si="743"/>
        <v>0</v>
      </c>
      <c r="DR225" s="342">
        <f t="shared" si="743"/>
        <v>0</v>
      </c>
      <c r="DS225" s="342">
        <f t="shared" si="743"/>
        <v>0</v>
      </c>
      <c r="DT225" s="342">
        <f t="shared" si="743"/>
        <v>0</v>
      </c>
      <c r="DU225" s="342">
        <f t="shared" si="743"/>
        <v>0</v>
      </c>
      <c r="DV225" s="342">
        <f t="shared" si="743"/>
        <v>0</v>
      </c>
      <c r="DW225" s="342">
        <f t="shared" si="743"/>
        <v>0</v>
      </c>
      <c r="DX225" s="342">
        <f t="shared" si="743"/>
        <v>0</v>
      </c>
      <c r="DY225" s="342">
        <f t="shared" si="743"/>
        <v>0</v>
      </c>
      <c r="DZ225" s="342">
        <f t="shared" si="743"/>
        <v>0</v>
      </c>
      <c r="EA225" s="342">
        <f t="shared" si="743"/>
        <v>0</v>
      </c>
      <c r="EB225" s="342">
        <f t="shared" si="743"/>
        <v>0</v>
      </c>
      <c r="EC225" s="342">
        <f t="shared" si="743"/>
        <v>0</v>
      </c>
      <c r="ED225" s="342"/>
      <c r="EE225" s="342">
        <f t="shared" ref="EE225:GP225" si="744">if(or(and($A225-EE$186&gt;0,$A225-EE$187&lt;=0,month($A225)=month(EE$186)),and($A225-EE$186&gt;=0,$A225-EE$187&lt;=0,month(edate($A225,6))=month(EE$186))),EE$190,0)</f>
        <v>0</v>
      </c>
      <c r="EF225" s="342">
        <f t="shared" si="744"/>
        <v>0</v>
      </c>
      <c r="EG225" s="342">
        <f t="shared" si="744"/>
        <v>0</v>
      </c>
      <c r="EH225" s="342">
        <f t="shared" si="744"/>
        <v>0</v>
      </c>
      <c r="EI225" s="342">
        <f t="shared" si="744"/>
        <v>0</v>
      </c>
      <c r="EJ225" s="342">
        <f t="shared" si="744"/>
        <v>0</v>
      </c>
      <c r="EK225" s="342">
        <f t="shared" si="744"/>
        <v>0</v>
      </c>
      <c r="EL225" s="342">
        <f t="shared" si="744"/>
        <v>0</v>
      </c>
      <c r="EM225" s="342">
        <f t="shared" si="744"/>
        <v>0</v>
      </c>
      <c r="EN225" s="342">
        <f t="shared" si="744"/>
        <v>0</v>
      </c>
      <c r="EO225" s="342">
        <f t="shared" si="744"/>
        <v>0</v>
      </c>
      <c r="EP225" s="342">
        <f t="shared" si="744"/>
        <v>0</v>
      </c>
      <c r="EQ225" s="342">
        <f t="shared" si="744"/>
        <v>0</v>
      </c>
      <c r="ER225" s="342">
        <f t="shared" si="744"/>
        <v>0</v>
      </c>
      <c r="ES225" s="342">
        <f t="shared" si="744"/>
        <v>0</v>
      </c>
      <c r="ET225" s="342">
        <f t="shared" si="744"/>
        <v>0</v>
      </c>
      <c r="EU225" s="342">
        <f t="shared" si="744"/>
        <v>0</v>
      </c>
      <c r="EV225" s="342">
        <f t="shared" si="744"/>
        <v>0</v>
      </c>
      <c r="EW225" s="342">
        <f t="shared" si="744"/>
        <v>0</v>
      </c>
      <c r="EX225" s="342">
        <f t="shared" si="744"/>
        <v>0</v>
      </c>
      <c r="EY225" s="342">
        <f t="shared" si="744"/>
        <v>0</v>
      </c>
      <c r="EZ225" s="342">
        <f t="shared" si="744"/>
        <v>0</v>
      </c>
      <c r="FA225" s="342">
        <f t="shared" si="744"/>
        <v>0</v>
      </c>
      <c r="FB225" s="342">
        <f t="shared" si="744"/>
        <v>0</v>
      </c>
      <c r="FC225" s="342">
        <f t="shared" si="744"/>
        <v>0</v>
      </c>
      <c r="FD225" s="342">
        <f t="shared" si="744"/>
        <v>0</v>
      </c>
      <c r="FE225" s="342">
        <f t="shared" si="744"/>
        <v>0</v>
      </c>
      <c r="FF225" s="342">
        <f t="shared" si="744"/>
        <v>0</v>
      </c>
      <c r="FG225" s="342">
        <f t="shared" si="744"/>
        <v>0</v>
      </c>
      <c r="FH225" s="342">
        <f t="shared" si="744"/>
        <v>0</v>
      </c>
      <c r="FI225" s="342">
        <f t="shared" si="744"/>
        <v>0</v>
      </c>
      <c r="FJ225" s="342">
        <f t="shared" si="744"/>
        <v>0</v>
      </c>
      <c r="FK225" s="342">
        <f t="shared" si="744"/>
        <v>0</v>
      </c>
      <c r="FL225" s="342">
        <f t="shared" si="744"/>
        <v>0</v>
      </c>
      <c r="FM225" s="342">
        <f t="shared" si="744"/>
        <v>0</v>
      </c>
      <c r="FN225" s="342">
        <f t="shared" si="744"/>
        <v>0</v>
      </c>
      <c r="FO225" s="342">
        <f t="shared" si="744"/>
        <v>0</v>
      </c>
      <c r="FP225" s="342">
        <f t="shared" si="744"/>
        <v>0</v>
      </c>
      <c r="FQ225" s="342">
        <f t="shared" si="744"/>
        <v>0</v>
      </c>
      <c r="FR225" s="342">
        <f t="shared" si="744"/>
        <v>0</v>
      </c>
      <c r="FS225" s="342">
        <f t="shared" si="744"/>
        <v>0</v>
      </c>
      <c r="FT225" s="342">
        <f t="shared" si="744"/>
        <v>0</v>
      </c>
      <c r="FU225" s="342">
        <f t="shared" si="744"/>
        <v>0</v>
      </c>
      <c r="FV225" s="342">
        <f t="shared" si="744"/>
        <v>0</v>
      </c>
      <c r="FW225" s="342">
        <f t="shared" si="744"/>
        <v>0</v>
      </c>
      <c r="FX225" s="342">
        <f t="shared" si="744"/>
        <v>0</v>
      </c>
      <c r="FY225" s="342">
        <f t="shared" si="744"/>
        <v>0</v>
      </c>
      <c r="FZ225" s="342">
        <f t="shared" si="744"/>
        <v>0</v>
      </c>
      <c r="GA225" s="342">
        <f t="shared" si="744"/>
        <v>0</v>
      </c>
      <c r="GB225" s="342">
        <f t="shared" si="744"/>
        <v>0</v>
      </c>
      <c r="GC225" s="342">
        <f t="shared" si="744"/>
        <v>0</v>
      </c>
      <c r="GD225" s="342">
        <f t="shared" si="744"/>
        <v>0</v>
      </c>
      <c r="GE225" s="342">
        <f t="shared" si="744"/>
        <v>0</v>
      </c>
      <c r="GF225" s="342">
        <f t="shared" si="744"/>
        <v>0</v>
      </c>
      <c r="GG225" s="342">
        <f t="shared" si="744"/>
        <v>0</v>
      </c>
      <c r="GH225" s="342">
        <f t="shared" si="744"/>
        <v>0</v>
      </c>
      <c r="GI225" s="342">
        <f t="shared" si="744"/>
        <v>0</v>
      </c>
      <c r="GJ225" s="342">
        <f t="shared" si="744"/>
        <v>0</v>
      </c>
      <c r="GK225" s="342">
        <f t="shared" si="744"/>
        <v>0</v>
      </c>
      <c r="GL225" s="342">
        <f t="shared" si="744"/>
        <v>0</v>
      </c>
      <c r="GM225" s="342">
        <f t="shared" si="744"/>
        <v>0</v>
      </c>
      <c r="GN225" s="342">
        <f t="shared" si="744"/>
        <v>0</v>
      </c>
      <c r="GO225" s="342">
        <f t="shared" si="744"/>
        <v>0</v>
      </c>
      <c r="GP225" s="342">
        <f t="shared" si="744"/>
        <v>0</v>
      </c>
      <c r="GQ225" s="342"/>
      <c r="GR225" s="342">
        <f t="shared" ref="GR225:JC225" si="745">if(or(and($A225-GR$186&gt;0,$A225-GR$187&lt;=0,month($A225)=month(GR$186)),and($A225-GR$186&gt;=0,$A225-GR$187&lt;=0,month(edate($A225,6))=month(GR$186))),GR$190,0)</f>
        <v>0</v>
      </c>
      <c r="GS225" s="342">
        <f t="shared" si="745"/>
        <v>0</v>
      </c>
      <c r="GT225" s="342">
        <f t="shared" si="745"/>
        <v>0</v>
      </c>
      <c r="GU225" s="342">
        <f t="shared" si="745"/>
        <v>0</v>
      </c>
      <c r="GV225" s="342">
        <f t="shared" si="745"/>
        <v>0</v>
      </c>
      <c r="GW225" s="342">
        <f t="shared" si="745"/>
        <v>0</v>
      </c>
      <c r="GX225" s="342">
        <f t="shared" si="745"/>
        <v>0</v>
      </c>
      <c r="GY225" s="342">
        <f t="shared" si="745"/>
        <v>0</v>
      </c>
      <c r="GZ225" s="342">
        <f t="shared" si="745"/>
        <v>0</v>
      </c>
      <c r="HA225" s="342">
        <f t="shared" si="745"/>
        <v>0</v>
      </c>
      <c r="HB225" s="342">
        <f t="shared" si="745"/>
        <v>0</v>
      </c>
      <c r="HC225" s="342">
        <f t="shared" si="745"/>
        <v>0</v>
      </c>
      <c r="HD225" s="342">
        <f t="shared" si="745"/>
        <v>0</v>
      </c>
      <c r="HE225" s="342">
        <f t="shared" si="745"/>
        <v>0</v>
      </c>
      <c r="HF225" s="342">
        <f t="shared" si="745"/>
        <v>0</v>
      </c>
      <c r="HG225" s="342">
        <f t="shared" si="745"/>
        <v>0</v>
      </c>
      <c r="HH225" s="342">
        <f t="shared" si="745"/>
        <v>0</v>
      </c>
      <c r="HI225" s="342">
        <f t="shared" si="745"/>
        <v>0</v>
      </c>
      <c r="HJ225" s="342">
        <f t="shared" si="745"/>
        <v>0</v>
      </c>
      <c r="HK225" s="342">
        <f t="shared" si="745"/>
        <v>0</v>
      </c>
      <c r="HL225" s="342">
        <f t="shared" si="745"/>
        <v>0</v>
      </c>
      <c r="HM225" s="342">
        <f t="shared" si="745"/>
        <v>0</v>
      </c>
      <c r="HN225" s="342">
        <f t="shared" si="745"/>
        <v>0</v>
      </c>
      <c r="HO225" s="342">
        <f t="shared" si="745"/>
        <v>0</v>
      </c>
      <c r="HP225" s="342">
        <f t="shared" si="745"/>
        <v>0</v>
      </c>
      <c r="HQ225" s="342">
        <f t="shared" si="745"/>
        <v>0</v>
      </c>
      <c r="HR225" s="342">
        <f t="shared" si="745"/>
        <v>0</v>
      </c>
      <c r="HS225" s="342">
        <f t="shared" si="745"/>
        <v>0</v>
      </c>
      <c r="HT225" s="342">
        <f t="shared" si="745"/>
        <v>0</v>
      </c>
      <c r="HU225" s="342">
        <f t="shared" si="745"/>
        <v>0</v>
      </c>
      <c r="HV225" s="342">
        <f t="shared" si="745"/>
        <v>0</v>
      </c>
      <c r="HW225" s="342">
        <f t="shared" si="745"/>
        <v>0</v>
      </c>
      <c r="HX225" s="342">
        <f t="shared" si="745"/>
        <v>0</v>
      </c>
      <c r="HY225" s="342">
        <f t="shared" si="745"/>
        <v>0</v>
      </c>
      <c r="HZ225" s="342">
        <f t="shared" si="745"/>
        <v>0</v>
      </c>
      <c r="IA225" s="342">
        <f t="shared" si="745"/>
        <v>0</v>
      </c>
      <c r="IB225" s="342">
        <f t="shared" si="745"/>
        <v>0</v>
      </c>
      <c r="IC225" s="342">
        <f t="shared" si="745"/>
        <v>0</v>
      </c>
      <c r="ID225" s="342">
        <f t="shared" si="745"/>
        <v>0</v>
      </c>
      <c r="IE225" s="342">
        <f t="shared" si="745"/>
        <v>0</v>
      </c>
      <c r="IF225" s="342">
        <f t="shared" si="745"/>
        <v>0</v>
      </c>
      <c r="IG225" s="342">
        <f t="shared" si="745"/>
        <v>0</v>
      </c>
      <c r="IH225" s="342">
        <f t="shared" si="745"/>
        <v>0</v>
      </c>
      <c r="II225" s="342">
        <f t="shared" si="745"/>
        <v>0</v>
      </c>
      <c r="IJ225" s="342">
        <f t="shared" si="745"/>
        <v>0</v>
      </c>
      <c r="IK225" s="342">
        <f t="shared" si="745"/>
        <v>0</v>
      </c>
      <c r="IL225" s="342">
        <f t="shared" si="745"/>
        <v>0</v>
      </c>
      <c r="IM225" s="342">
        <f t="shared" si="745"/>
        <v>0</v>
      </c>
      <c r="IN225" s="342">
        <f t="shared" si="745"/>
        <v>0</v>
      </c>
      <c r="IO225" s="342">
        <f t="shared" si="745"/>
        <v>0</v>
      </c>
      <c r="IP225" s="342">
        <f t="shared" si="745"/>
        <v>0</v>
      </c>
      <c r="IQ225" s="342">
        <f t="shared" si="745"/>
        <v>0</v>
      </c>
      <c r="IR225" s="342">
        <f t="shared" si="745"/>
        <v>0</v>
      </c>
      <c r="IS225" s="342">
        <f t="shared" si="745"/>
        <v>0</v>
      </c>
      <c r="IT225" s="342">
        <f t="shared" si="745"/>
        <v>0</v>
      </c>
      <c r="IU225" s="342">
        <f t="shared" si="745"/>
        <v>0</v>
      </c>
      <c r="IV225" s="342">
        <f t="shared" si="745"/>
        <v>0</v>
      </c>
      <c r="IW225" s="342">
        <f t="shared" si="745"/>
        <v>0</v>
      </c>
      <c r="IX225" s="342">
        <f t="shared" si="745"/>
        <v>0</v>
      </c>
      <c r="IY225" s="342">
        <f t="shared" si="745"/>
        <v>0</v>
      </c>
      <c r="IZ225" s="342">
        <f t="shared" si="745"/>
        <v>0</v>
      </c>
      <c r="JA225" s="342">
        <f t="shared" si="745"/>
        <v>0</v>
      </c>
      <c r="JB225" s="342">
        <f t="shared" si="745"/>
        <v>0</v>
      </c>
      <c r="JC225" s="342">
        <f t="shared" si="745"/>
        <v>0</v>
      </c>
      <c r="JD225" s="342"/>
      <c r="JE225" s="342">
        <f t="shared" ref="JE225:LP225" si="746">if(or(and($A225-JE$186&gt;0,$A225-JE$187&lt;=0,month($A225)=month(JE$186)),and($A225-JE$186&gt;=0,$A225-JE$187&lt;=0,month(edate($A225,6))=month(JE$186))),JE$190,0)</f>
        <v>0</v>
      </c>
      <c r="JF225" s="342">
        <f t="shared" si="746"/>
        <v>0</v>
      </c>
      <c r="JG225" s="342">
        <f t="shared" si="746"/>
        <v>0</v>
      </c>
      <c r="JH225" s="342">
        <f t="shared" si="746"/>
        <v>0</v>
      </c>
      <c r="JI225" s="342">
        <f t="shared" si="746"/>
        <v>0</v>
      </c>
      <c r="JJ225" s="342">
        <f t="shared" si="746"/>
        <v>0</v>
      </c>
      <c r="JK225" s="342">
        <f t="shared" si="746"/>
        <v>0</v>
      </c>
      <c r="JL225" s="342">
        <f t="shared" si="746"/>
        <v>0</v>
      </c>
      <c r="JM225" s="342">
        <f t="shared" si="746"/>
        <v>0</v>
      </c>
      <c r="JN225" s="342">
        <f t="shared" si="746"/>
        <v>0</v>
      </c>
      <c r="JO225" s="342">
        <f t="shared" si="746"/>
        <v>0</v>
      </c>
      <c r="JP225" s="342">
        <f t="shared" si="746"/>
        <v>0</v>
      </c>
      <c r="JQ225" s="342">
        <f t="shared" si="746"/>
        <v>0</v>
      </c>
      <c r="JR225" s="342">
        <f t="shared" si="746"/>
        <v>0</v>
      </c>
      <c r="JS225" s="342">
        <f t="shared" si="746"/>
        <v>0</v>
      </c>
      <c r="JT225" s="342">
        <f t="shared" si="746"/>
        <v>0</v>
      </c>
      <c r="JU225" s="342">
        <f t="shared" si="746"/>
        <v>0</v>
      </c>
      <c r="JV225" s="342">
        <f t="shared" si="746"/>
        <v>0</v>
      </c>
      <c r="JW225" s="342">
        <f t="shared" si="746"/>
        <v>0</v>
      </c>
      <c r="JX225" s="342">
        <f t="shared" si="746"/>
        <v>0</v>
      </c>
      <c r="JY225" s="342">
        <f t="shared" si="746"/>
        <v>0</v>
      </c>
      <c r="JZ225" s="342">
        <f t="shared" si="746"/>
        <v>0</v>
      </c>
      <c r="KA225" s="342">
        <f t="shared" si="746"/>
        <v>0</v>
      </c>
      <c r="KB225" s="342">
        <f t="shared" si="746"/>
        <v>0</v>
      </c>
      <c r="KC225" s="342">
        <f t="shared" si="746"/>
        <v>0</v>
      </c>
      <c r="KD225" s="342">
        <f t="shared" si="746"/>
        <v>0</v>
      </c>
      <c r="KE225" s="342">
        <f t="shared" si="746"/>
        <v>0</v>
      </c>
      <c r="KF225" s="342">
        <f t="shared" si="746"/>
        <v>0</v>
      </c>
      <c r="KG225" s="342">
        <f t="shared" si="746"/>
        <v>0</v>
      </c>
      <c r="KH225" s="342">
        <f t="shared" si="746"/>
        <v>0</v>
      </c>
      <c r="KI225" s="342">
        <f t="shared" si="746"/>
        <v>0</v>
      </c>
      <c r="KJ225" s="342">
        <f t="shared" si="746"/>
        <v>0</v>
      </c>
      <c r="KK225" s="342">
        <f t="shared" si="746"/>
        <v>0</v>
      </c>
      <c r="KL225" s="342">
        <f t="shared" si="746"/>
        <v>0</v>
      </c>
      <c r="KM225" s="342">
        <f t="shared" si="746"/>
        <v>0</v>
      </c>
      <c r="KN225" s="342">
        <f t="shared" si="746"/>
        <v>0</v>
      </c>
      <c r="KO225" s="342">
        <f t="shared" si="746"/>
        <v>0</v>
      </c>
      <c r="KP225" s="342">
        <f t="shared" si="746"/>
        <v>0</v>
      </c>
      <c r="KQ225" s="342">
        <f t="shared" si="746"/>
        <v>0</v>
      </c>
      <c r="KR225" s="342">
        <f t="shared" si="746"/>
        <v>0</v>
      </c>
      <c r="KS225" s="342">
        <f t="shared" si="746"/>
        <v>0</v>
      </c>
      <c r="KT225" s="342">
        <f t="shared" si="746"/>
        <v>0</v>
      </c>
      <c r="KU225" s="342">
        <f t="shared" si="746"/>
        <v>0</v>
      </c>
      <c r="KV225" s="342">
        <f t="shared" si="746"/>
        <v>0</v>
      </c>
      <c r="KW225" s="342">
        <f t="shared" si="746"/>
        <v>0</v>
      </c>
      <c r="KX225" s="342">
        <f t="shared" si="746"/>
        <v>0</v>
      </c>
      <c r="KY225" s="342">
        <f t="shared" si="746"/>
        <v>0</v>
      </c>
      <c r="KZ225" s="342">
        <f t="shared" si="746"/>
        <v>0</v>
      </c>
      <c r="LA225" s="342">
        <f t="shared" si="746"/>
        <v>0</v>
      </c>
      <c r="LB225" s="342">
        <f t="shared" si="746"/>
        <v>0</v>
      </c>
      <c r="LC225" s="342">
        <f t="shared" si="746"/>
        <v>0</v>
      </c>
      <c r="LD225" s="342">
        <f t="shared" si="746"/>
        <v>0</v>
      </c>
      <c r="LE225" s="342">
        <f t="shared" si="746"/>
        <v>0</v>
      </c>
      <c r="LF225" s="342">
        <f t="shared" si="746"/>
        <v>0</v>
      </c>
      <c r="LG225" s="342">
        <f t="shared" si="746"/>
        <v>0</v>
      </c>
      <c r="LH225" s="342">
        <f t="shared" si="746"/>
        <v>0</v>
      </c>
      <c r="LI225" s="342">
        <f t="shared" si="746"/>
        <v>0</v>
      </c>
      <c r="LJ225" s="342">
        <f t="shared" si="746"/>
        <v>0</v>
      </c>
      <c r="LK225" s="342">
        <f t="shared" si="746"/>
        <v>0</v>
      </c>
      <c r="LL225" s="342">
        <f t="shared" si="746"/>
        <v>0</v>
      </c>
      <c r="LM225" s="342">
        <f t="shared" si="746"/>
        <v>0</v>
      </c>
      <c r="LN225" s="342">
        <f t="shared" si="746"/>
        <v>0</v>
      </c>
      <c r="LO225" s="342">
        <f t="shared" si="746"/>
        <v>0</v>
      </c>
      <c r="LP225" s="342">
        <f t="shared" si="746"/>
        <v>0</v>
      </c>
    </row>
    <row r="226">
      <c r="A226" s="331" t="str">
        <f t="shared" si="575"/>
        <v>03-2031</v>
      </c>
      <c r="B226" s="346">
        <f t="shared" si="581"/>
        <v>237841.6939</v>
      </c>
      <c r="C226" s="346"/>
      <c r="E226" s="342">
        <f t="shared" ref="E226:BP226" si="747">if(or(and($A226-E$186&gt;0,$A226-E$187&lt;=0,month($A226)=month(E$186)),and($A226-E$186&gt;=0,$A226-E$187&lt;=0,month(edate($A226,6))=month(E$186))),E$190,0)</f>
        <v>0</v>
      </c>
      <c r="F226" s="342">
        <f t="shared" si="747"/>
        <v>0</v>
      </c>
      <c r="G226" s="342">
        <f t="shared" si="747"/>
        <v>0</v>
      </c>
      <c r="H226" s="342">
        <f t="shared" si="747"/>
        <v>5603.13611</v>
      </c>
      <c r="I226" s="342">
        <f t="shared" si="747"/>
        <v>5350</v>
      </c>
      <c r="J226" s="342">
        <f t="shared" si="747"/>
        <v>0</v>
      </c>
      <c r="K226" s="342">
        <f t="shared" si="747"/>
        <v>6549.35727</v>
      </c>
      <c r="L226" s="342">
        <f t="shared" si="747"/>
        <v>3925.4562</v>
      </c>
      <c r="M226" s="342">
        <f t="shared" si="747"/>
        <v>5593.35392</v>
      </c>
      <c r="N226" s="342">
        <f t="shared" si="747"/>
        <v>0</v>
      </c>
      <c r="O226" s="342">
        <f t="shared" si="747"/>
        <v>0</v>
      </c>
      <c r="P226" s="342">
        <f t="shared" si="747"/>
        <v>0</v>
      </c>
      <c r="Q226" s="342">
        <f t="shared" si="747"/>
        <v>5838.7836</v>
      </c>
      <c r="R226" s="342">
        <f t="shared" si="747"/>
        <v>9911.380355</v>
      </c>
      <c r="S226" s="342">
        <f t="shared" si="747"/>
        <v>0</v>
      </c>
      <c r="T226" s="342">
        <f t="shared" si="747"/>
        <v>11963.3767</v>
      </c>
      <c r="U226" s="342">
        <f t="shared" si="747"/>
        <v>9633.12861</v>
      </c>
      <c r="V226" s="342">
        <f t="shared" si="747"/>
        <v>0</v>
      </c>
      <c r="W226" s="342">
        <f t="shared" si="747"/>
        <v>8655.033888</v>
      </c>
      <c r="X226" s="342">
        <f t="shared" si="747"/>
        <v>0</v>
      </c>
      <c r="Y226" s="342">
        <f t="shared" si="747"/>
        <v>0</v>
      </c>
      <c r="Z226" s="342">
        <f t="shared" si="747"/>
        <v>0</v>
      </c>
      <c r="AA226" s="342">
        <f t="shared" si="747"/>
        <v>9628.80765</v>
      </c>
      <c r="AB226" s="342">
        <f t="shared" si="747"/>
        <v>0</v>
      </c>
      <c r="AC226" s="342">
        <f t="shared" si="747"/>
        <v>6205.936838</v>
      </c>
      <c r="AD226" s="342">
        <f t="shared" si="747"/>
        <v>8318.29995</v>
      </c>
      <c r="AE226" s="342">
        <f t="shared" si="747"/>
        <v>6439.535258</v>
      </c>
      <c r="AF226" s="342">
        <f t="shared" si="747"/>
        <v>0</v>
      </c>
      <c r="AG226" s="342">
        <f t="shared" si="747"/>
        <v>7258.6275</v>
      </c>
      <c r="AH226" s="342">
        <f t="shared" si="747"/>
        <v>0</v>
      </c>
      <c r="AI226" s="342">
        <f t="shared" si="747"/>
        <v>10641.14589</v>
      </c>
      <c r="AJ226" s="342">
        <f t="shared" si="747"/>
        <v>0</v>
      </c>
      <c r="AK226" s="342">
        <f t="shared" si="747"/>
        <v>0</v>
      </c>
      <c r="AL226" s="342">
        <f t="shared" si="747"/>
        <v>275</v>
      </c>
      <c r="AM226" s="342">
        <f t="shared" si="747"/>
        <v>4982.50623</v>
      </c>
      <c r="AN226" s="342">
        <f t="shared" si="747"/>
        <v>0</v>
      </c>
      <c r="AO226" s="342">
        <f t="shared" si="747"/>
        <v>0</v>
      </c>
      <c r="AP226" s="342">
        <f t="shared" si="747"/>
        <v>9271.35</v>
      </c>
      <c r="AQ226" s="342">
        <f t="shared" si="747"/>
        <v>8358.125</v>
      </c>
      <c r="AR226" s="342">
        <f t="shared" si="747"/>
        <v>0</v>
      </c>
      <c r="AS226" s="342">
        <f t="shared" si="747"/>
        <v>8601.039</v>
      </c>
      <c r="AT226" s="342">
        <f t="shared" si="747"/>
        <v>16276.43473</v>
      </c>
      <c r="AU226" s="342">
        <f t="shared" si="747"/>
        <v>7462.28015</v>
      </c>
      <c r="AV226" s="342">
        <f t="shared" si="747"/>
        <v>0</v>
      </c>
      <c r="AW226" s="342">
        <f t="shared" si="747"/>
        <v>4800</v>
      </c>
      <c r="AX226" s="342">
        <f t="shared" si="747"/>
        <v>0</v>
      </c>
      <c r="AY226" s="342">
        <f t="shared" si="747"/>
        <v>12558.09375</v>
      </c>
      <c r="AZ226" s="342">
        <f t="shared" si="747"/>
        <v>0</v>
      </c>
      <c r="BA226" s="342">
        <f t="shared" si="747"/>
        <v>0</v>
      </c>
      <c r="BB226" s="342">
        <f t="shared" si="747"/>
        <v>9703.8664</v>
      </c>
      <c r="BC226" s="342">
        <f t="shared" si="747"/>
        <v>0</v>
      </c>
      <c r="BD226" s="342">
        <f t="shared" si="747"/>
        <v>13378.4</v>
      </c>
      <c r="BE226" s="342">
        <f t="shared" si="747"/>
        <v>0</v>
      </c>
      <c r="BF226" s="342">
        <f t="shared" si="747"/>
        <v>1557.6541</v>
      </c>
      <c r="BG226" s="342">
        <f t="shared" si="747"/>
        <v>0</v>
      </c>
      <c r="BH226" s="342">
        <f t="shared" si="747"/>
        <v>5158.157425</v>
      </c>
      <c r="BI226" s="342">
        <f t="shared" si="747"/>
        <v>2306.25</v>
      </c>
      <c r="BJ226" s="342">
        <f t="shared" si="747"/>
        <v>7162.4875</v>
      </c>
      <c r="BK226" s="342">
        <f t="shared" si="747"/>
        <v>1312.5</v>
      </c>
      <c r="BL226" s="342">
        <f t="shared" si="747"/>
        <v>1793.1</v>
      </c>
      <c r="BM226" s="342">
        <f t="shared" si="747"/>
        <v>0</v>
      </c>
      <c r="BN226" s="342">
        <f t="shared" si="747"/>
        <v>740.464875</v>
      </c>
      <c r="BO226" s="342">
        <f t="shared" si="747"/>
        <v>0</v>
      </c>
      <c r="BP226" s="342">
        <f t="shared" si="747"/>
        <v>628.625</v>
      </c>
      <c r="BQ226" s="342"/>
      <c r="BR226" s="342">
        <f t="shared" ref="BR226:EC226" si="748">if(or(and($A226-BR$186&gt;0,$A226-BR$187&lt;=0,month($A226)=month(BR$186)),and($A226-BR$186&gt;=0,$A226-BR$187&lt;=0,month(edate($A226,6))=month(BR$186))),BR$190,0)</f>
        <v>0</v>
      </c>
      <c r="BS226" s="342">
        <f t="shared" si="748"/>
        <v>0</v>
      </c>
      <c r="BT226" s="342">
        <f t="shared" si="748"/>
        <v>0</v>
      </c>
      <c r="BU226" s="342">
        <f t="shared" si="748"/>
        <v>0</v>
      </c>
      <c r="BV226" s="342">
        <f t="shared" si="748"/>
        <v>0</v>
      </c>
      <c r="BW226" s="342">
        <f t="shared" si="748"/>
        <v>0</v>
      </c>
      <c r="BX226" s="342">
        <f t="shared" si="748"/>
        <v>0</v>
      </c>
      <c r="BY226" s="342">
        <f t="shared" si="748"/>
        <v>0</v>
      </c>
      <c r="BZ226" s="342">
        <f t="shared" si="748"/>
        <v>0</v>
      </c>
      <c r="CA226" s="342">
        <f t="shared" si="748"/>
        <v>0</v>
      </c>
      <c r="CB226" s="342">
        <f t="shared" si="748"/>
        <v>0</v>
      </c>
      <c r="CC226" s="342">
        <f t="shared" si="748"/>
        <v>0</v>
      </c>
      <c r="CD226" s="342">
        <f t="shared" si="748"/>
        <v>0</v>
      </c>
      <c r="CE226" s="342">
        <f t="shared" si="748"/>
        <v>0</v>
      </c>
      <c r="CF226" s="342">
        <f t="shared" si="748"/>
        <v>0</v>
      </c>
      <c r="CG226" s="342">
        <f t="shared" si="748"/>
        <v>0</v>
      </c>
      <c r="CH226" s="342">
        <f t="shared" si="748"/>
        <v>0</v>
      </c>
      <c r="CI226" s="342">
        <f t="shared" si="748"/>
        <v>0</v>
      </c>
      <c r="CJ226" s="342">
        <f t="shared" si="748"/>
        <v>0</v>
      </c>
      <c r="CK226" s="342">
        <f t="shared" si="748"/>
        <v>0</v>
      </c>
      <c r="CL226" s="342">
        <f t="shared" si="748"/>
        <v>0</v>
      </c>
      <c r="CM226" s="342">
        <f t="shared" si="748"/>
        <v>0</v>
      </c>
      <c r="CN226" s="342">
        <f t="shared" si="748"/>
        <v>0</v>
      </c>
      <c r="CO226" s="342">
        <f t="shared" si="748"/>
        <v>0</v>
      </c>
      <c r="CP226" s="342">
        <f t="shared" si="748"/>
        <v>0</v>
      </c>
      <c r="CQ226" s="342">
        <f t="shared" si="748"/>
        <v>0</v>
      </c>
      <c r="CR226" s="342">
        <f t="shared" si="748"/>
        <v>0</v>
      </c>
      <c r="CS226" s="342">
        <f t="shared" si="748"/>
        <v>0</v>
      </c>
      <c r="CT226" s="342">
        <f t="shared" si="748"/>
        <v>0</v>
      </c>
      <c r="CU226" s="342">
        <f t="shared" si="748"/>
        <v>0</v>
      </c>
      <c r="CV226" s="342">
        <f t="shared" si="748"/>
        <v>0</v>
      </c>
      <c r="CW226" s="342">
        <f t="shared" si="748"/>
        <v>0</v>
      </c>
      <c r="CX226" s="342">
        <f t="shared" si="748"/>
        <v>0</v>
      </c>
      <c r="CY226" s="342">
        <f t="shared" si="748"/>
        <v>0</v>
      </c>
      <c r="CZ226" s="342">
        <f t="shared" si="748"/>
        <v>0</v>
      </c>
      <c r="DA226" s="342">
        <f t="shared" si="748"/>
        <v>0</v>
      </c>
      <c r="DB226" s="342">
        <f t="shared" si="748"/>
        <v>0</v>
      </c>
      <c r="DC226" s="342">
        <f t="shared" si="748"/>
        <v>0</v>
      </c>
      <c r="DD226" s="342">
        <f t="shared" si="748"/>
        <v>0</v>
      </c>
      <c r="DE226" s="342">
        <f t="shared" si="748"/>
        <v>0</v>
      </c>
      <c r="DF226" s="342">
        <f t="shared" si="748"/>
        <v>0</v>
      </c>
      <c r="DG226" s="342">
        <f t="shared" si="748"/>
        <v>0</v>
      </c>
      <c r="DH226" s="342">
        <f t="shared" si="748"/>
        <v>0</v>
      </c>
      <c r="DI226" s="342">
        <f t="shared" si="748"/>
        <v>0</v>
      </c>
      <c r="DJ226" s="342">
        <f t="shared" si="748"/>
        <v>0</v>
      </c>
      <c r="DK226" s="342">
        <f t="shared" si="748"/>
        <v>0</v>
      </c>
      <c r="DL226" s="342">
        <f t="shared" si="748"/>
        <v>0</v>
      </c>
      <c r="DM226" s="342">
        <f t="shared" si="748"/>
        <v>0</v>
      </c>
      <c r="DN226" s="342">
        <f t="shared" si="748"/>
        <v>0</v>
      </c>
      <c r="DO226" s="342">
        <f t="shared" si="748"/>
        <v>0</v>
      </c>
      <c r="DP226" s="342">
        <f t="shared" si="748"/>
        <v>0</v>
      </c>
      <c r="DQ226" s="342">
        <f t="shared" si="748"/>
        <v>0</v>
      </c>
      <c r="DR226" s="342">
        <f t="shared" si="748"/>
        <v>0</v>
      </c>
      <c r="DS226" s="342">
        <f t="shared" si="748"/>
        <v>0</v>
      </c>
      <c r="DT226" s="342">
        <f t="shared" si="748"/>
        <v>0</v>
      </c>
      <c r="DU226" s="342">
        <f t="shared" si="748"/>
        <v>0</v>
      </c>
      <c r="DV226" s="342">
        <f t="shared" si="748"/>
        <v>0</v>
      </c>
      <c r="DW226" s="342">
        <f t="shared" si="748"/>
        <v>0</v>
      </c>
      <c r="DX226" s="342">
        <f t="shared" si="748"/>
        <v>0</v>
      </c>
      <c r="DY226" s="342">
        <f t="shared" si="748"/>
        <v>0</v>
      </c>
      <c r="DZ226" s="342">
        <f t="shared" si="748"/>
        <v>0</v>
      </c>
      <c r="EA226" s="342">
        <f t="shared" si="748"/>
        <v>0</v>
      </c>
      <c r="EB226" s="342">
        <f t="shared" si="748"/>
        <v>0</v>
      </c>
      <c r="EC226" s="342">
        <f t="shared" si="748"/>
        <v>0</v>
      </c>
      <c r="ED226" s="342"/>
      <c r="EE226" s="342">
        <f t="shared" ref="EE226:GP226" si="749">if(or(and($A226-EE$186&gt;0,$A226-EE$187&lt;=0,month($A226)=month(EE$186)),and($A226-EE$186&gt;=0,$A226-EE$187&lt;=0,month(edate($A226,6))=month(EE$186))),EE$190,0)</f>
        <v>0</v>
      </c>
      <c r="EF226" s="342">
        <f t="shared" si="749"/>
        <v>0</v>
      </c>
      <c r="EG226" s="342">
        <f t="shared" si="749"/>
        <v>0</v>
      </c>
      <c r="EH226" s="342">
        <f t="shared" si="749"/>
        <v>0</v>
      </c>
      <c r="EI226" s="342">
        <f t="shared" si="749"/>
        <v>0</v>
      </c>
      <c r="EJ226" s="342">
        <f t="shared" si="749"/>
        <v>0</v>
      </c>
      <c r="EK226" s="342">
        <f t="shared" si="749"/>
        <v>0</v>
      </c>
      <c r="EL226" s="342">
        <f t="shared" si="749"/>
        <v>0</v>
      </c>
      <c r="EM226" s="342">
        <f t="shared" si="749"/>
        <v>0</v>
      </c>
      <c r="EN226" s="342">
        <f t="shared" si="749"/>
        <v>0</v>
      </c>
      <c r="EO226" s="342">
        <f t="shared" si="749"/>
        <v>0</v>
      </c>
      <c r="EP226" s="342">
        <f t="shared" si="749"/>
        <v>0</v>
      </c>
      <c r="EQ226" s="342">
        <f t="shared" si="749"/>
        <v>0</v>
      </c>
      <c r="ER226" s="342">
        <f t="shared" si="749"/>
        <v>0</v>
      </c>
      <c r="ES226" s="342">
        <f t="shared" si="749"/>
        <v>0</v>
      </c>
      <c r="ET226" s="342">
        <f t="shared" si="749"/>
        <v>0</v>
      </c>
      <c r="EU226" s="342">
        <f t="shared" si="749"/>
        <v>0</v>
      </c>
      <c r="EV226" s="342">
        <f t="shared" si="749"/>
        <v>0</v>
      </c>
      <c r="EW226" s="342">
        <f t="shared" si="749"/>
        <v>0</v>
      </c>
      <c r="EX226" s="342">
        <f t="shared" si="749"/>
        <v>0</v>
      </c>
      <c r="EY226" s="342">
        <f t="shared" si="749"/>
        <v>0</v>
      </c>
      <c r="EZ226" s="342">
        <f t="shared" si="749"/>
        <v>0</v>
      </c>
      <c r="FA226" s="342">
        <f t="shared" si="749"/>
        <v>0</v>
      </c>
      <c r="FB226" s="342">
        <f t="shared" si="749"/>
        <v>0</v>
      </c>
      <c r="FC226" s="342">
        <f t="shared" si="749"/>
        <v>0</v>
      </c>
      <c r="FD226" s="342">
        <f t="shared" si="749"/>
        <v>0</v>
      </c>
      <c r="FE226" s="342">
        <f t="shared" si="749"/>
        <v>0</v>
      </c>
      <c r="FF226" s="342">
        <f t="shared" si="749"/>
        <v>0</v>
      </c>
      <c r="FG226" s="342">
        <f t="shared" si="749"/>
        <v>0</v>
      </c>
      <c r="FH226" s="342">
        <f t="shared" si="749"/>
        <v>0</v>
      </c>
      <c r="FI226" s="342">
        <f t="shared" si="749"/>
        <v>0</v>
      </c>
      <c r="FJ226" s="342">
        <f t="shared" si="749"/>
        <v>0</v>
      </c>
      <c r="FK226" s="342">
        <f t="shared" si="749"/>
        <v>0</v>
      </c>
      <c r="FL226" s="342">
        <f t="shared" si="749"/>
        <v>0</v>
      </c>
      <c r="FM226" s="342">
        <f t="shared" si="749"/>
        <v>0</v>
      </c>
      <c r="FN226" s="342">
        <f t="shared" si="749"/>
        <v>0</v>
      </c>
      <c r="FO226" s="342">
        <f t="shared" si="749"/>
        <v>0</v>
      </c>
      <c r="FP226" s="342">
        <f t="shared" si="749"/>
        <v>0</v>
      </c>
      <c r="FQ226" s="342">
        <f t="shared" si="749"/>
        <v>0</v>
      </c>
      <c r="FR226" s="342">
        <f t="shared" si="749"/>
        <v>0</v>
      </c>
      <c r="FS226" s="342">
        <f t="shared" si="749"/>
        <v>0</v>
      </c>
      <c r="FT226" s="342">
        <f t="shared" si="749"/>
        <v>0</v>
      </c>
      <c r="FU226" s="342">
        <f t="shared" si="749"/>
        <v>0</v>
      </c>
      <c r="FV226" s="342">
        <f t="shared" si="749"/>
        <v>0</v>
      </c>
      <c r="FW226" s="342">
        <f t="shared" si="749"/>
        <v>0</v>
      </c>
      <c r="FX226" s="342">
        <f t="shared" si="749"/>
        <v>0</v>
      </c>
      <c r="FY226" s="342">
        <f t="shared" si="749"/>
        <v>0</v>
      </c>
      <c r="FZ226" s="342">
        <f t="shared" si="749"/>
        <v>0</v>
      </c>
      <c r="GA226" s="342">
        <f t="shared" si="749"/>
        <v>0</v>
      </c>
      <c r="GB226" s="342">
        <f t="shared" si="749"/>
        <v>0</v>
      </c>
      <c r="GC226" s="342">
        <f t="shared" si="749"/>
        <v>0</v>
      </c>
      <c r="GD226" s="342">
        <f t="shared" si="749"/>
        <v>0</v>
      </c>
      <c r="GE226" s="342">
        <f t="shared" si="749"/>
        <v>0</v>
      </c>
      <c r="GF226" s="342">
        <f t="shared" si="749"/>
        <v>0</v>
      </c>
      <c r="GG226" s="342">
        <f t="shared" si="749"/>
        <v>0</v>
      </c>
      <c r="GH226" s="342">
        <f t="shared" si="749"/>
        <v>0</v>
      </c>
      <c r="GI226" s="342">
        <f t="shared" si="749"/>
        <v>0</v>
      </c>
      <c r="GJ226" s="342">
        <f t="shared" si="749"/>
        <v>0</v>
      </c>
      <c r="GK226" s="342">
        <f t="shared" si="749"/>
        <v>0</v>
      </c>
      <c r="GL226" s="342">
        <f t="shared" si="749"/>
        <v>0</v>
      </c>
      <c r="GM226" s="342">
        <f t="shared" si="749"/>
        <v>0</v>
      </c>
      <c r="GN226" s="342">
        <f t="shared" si="749"/>
        <v>0</v>
      </c>
      <c r="GO226" s="342">
        <f t="shared" si="749"/>
        <v>0</v>
      </c>
      <c r="GP226" s="342">
        <f t="shared" si="749"/>
        <v>0</v>
      </c>
      <c r="GQ226" s="342"/>
      <c r="GR226" s="342">
        <f t="shared" ref="GR226:JC226" si="750">if(or(and($A226-GR$186&gt;0,$A226-GR$187&lt;=0,month($A226)=month(GR$186)),and($A226-GR$186&gt;=0,$A226-GR$187&lt;=0,month(edate($A226,6))=month(GR$186))),GR$190,0)</f>
        <v>0</v>
      </c>
      <c r="GS226" s="342">
        <f t="shared" si="750"/>
        <v>0</v>
      </c>
      <c r="GT226" s="342">
        <f t="shared" si="750"/>
        <v>0</v>
      </c>
      <c r="GU226" s="342">
        <f t="shared" si="750"/>
        <v>0</v>
      </c>
      <c r="GV226" s="342">
        <f t="shared" si="750"/>
        <v>0</v>
      </c>
      <c r="GW226" s="342">
        <f t="shared" si="750"/>
        <v>0</v>
      </c>
      <c r="GX226" s="342">
        <f t="shared" si="750"/>
        <v>0</v>
      </c>
      <c r="GY226" s="342">
        <f t="shared" si="750"/>
        <v>0</v>
      </c>
      <c r="GZ226" s="342">
        <f t="shared" si="750"/>
        <v>0</v>
      </c>
      <c r="HA226" s="342">
        <f t="shared" si="750"/>
        <v>0</v>
      </c>
      <c r="HB226" s="342">
        <f t="shared" si="750"/>
        <v>0</v>
      </c>
      <c r="HC226" s="342">
        <f t="shared" si="750"/>
        <v>0</v>
      </c>
      <c r="HD226" s="342">
        <f t="shared" si="750"/>
        <v>0</v>
      </c>
      <c r="HE226" s="342">
        <f t="shared" si="750"/>
        <v>0</v>
      </c>
      <c r="HF226" s="342">
        <f t="shared" si="750"/>
        <v>0</v>
      </c>
      <c r="HG226" s="342">
        <f t="shared" si="750"/>
        <v>0</v>
      </c>
      <c r="HH226" s="342">
        <f t="shared" si="750"/>
        <v>0</v>
      </c>
      <c r="HI226" s="342">
        <f t="shared" si="750"/>
        <v>0</v>
      </c>
      <c r="HJ226" s="342">
        <f t="shared" si="750"/>
        <v>0</v>
      </c>
      <c r="HK226" s="342">
        <f t="shared" si="750"/>
        <v>0</v>
      </c>
      <c r="HL226" s="342">
        <f t="shared" si="750"/>
        <v>0</v>
      </c>
      <c r="HM226" s="342">
        <f t="shared" si="750"/>
        <v>0</v>
      </c>
      <c r="HN226" s="342">
        <f t="shared" si="750"/>
        <v>0</v>
      </c>
      <c r="HO226" s="342">
        <f t="shared" si="750"/>
        <v>0</v>
      </c>
      <c r="HP226" s="342">
        <f t="shared" si="750"/>
        <v>0</v>
      </c>
      <c r="HQ226" s="342">
        <f t="shared" si="750"/>
        <v>0</v>
      </c>
      <c r="HR226" s="342">
        <f t="shared" si="750"/>
        <v>0</v>
      </c>
      <c r="HS226" s="342">
        <f t="shared" si="750"/>
        <v>0</v>
      </c>
      <c r="HT226" s="342">
        <f t="shared" si="750"/>
        <v>0</v>
      </c>
      <c r="HU226" s="342">
        <f t="shared" si="750"/>
        <v>0</v>
      </c>
      <c r="HV226" s="342">
        <f t="shared" si="750"/>
        <v>0</v>
      </c>
      <c r="HW226" s="342">
        <f t="shared" si="750"/>
        <v>0</v>
      </c>
      <c r="HX226" s="342">
        <f t="shared" si="750"/>
        <v>0</v>
      </c>
      <c r="HY226" s="342">
        <f t="shared" si="750"/>
        <v>0</v>
      </c>
      <c r="HZ226" s="342">
        <f t="shared" si="750"/>
        <v>0</v>
      </c>
      <c r="IA226" s="342">
        <f t="shared" si="750"/>
        <v>0</v>
      </c>
      <c r="IB226" s="342">
        <f t="shared" si="750"/>
        <v>0</v>
      </c>
      <c r="IC226" s="342">
        <f t="shared" si="750"/>
        <v>0</v>
      </c>
      <c r="ID226" s="342">
        <f t="shared" si="750"/>
        <v>0</v>
      </c>
      <c r="IE226" s="342">
        <f t="shared" si="750"/>
        <v>0</v>
      </c>
      <c r="IF226" s="342">
        <f t="shared" si="750"/>
        <v>0</v>
      </c>
      <c r="IG226" s="342">
        <f t="shared" si="750"/>
        <v>0</v>
      </c>
      <c r="IH226" s="342">
        <f t="shared" si="750"/>
        <v>0</v>
      </c>
      <c r="II226" s="342">
        <f t="shared" si="750"/>
        <v>0</v>
      </c>
      <c r="IJ226" s="342">
        <f t="shared" si="750"/>
        <v>0</v>
      </c>
      <c r="IK226" s="342">
        <f t="shared" si="750"/>
        <v>0</v>
      </c>
      <c r="IL226" s="342">
        <f t="shared" si="750"/>
        <v>0</v>
      </c>
      <c r="IM226" s="342">
        <f t="shared" si="750"/>
        <v>0</v>
      </c>
      <c r="IN226" s="342">
        <f t="shared" si="750"/>
        <v>0</v>
      </c>
      <c r="IO226" s="342">
        <f t="shared" si="750"/>
        <v>0</v>
      </c>
      <c r="IP226" s="342">
        <f t="shared" si="750"/>
        <v>0</v>
      </c>
      <c r="IQ226" s="342">
        <f t="shared" si="750"/>
        <v>0</v>
      </c>
      <c r="IR226" s="342">
        <f t="shared" si="750"/>
        <v>0</v>
      </c>
      <c r="IS226" s="342">
        <f t="shared" si="750"/>
        <v>0</v>
      </c>
      <c r="IT226" s="342">
        <f t="shared" si="750"/>
        <v>0</v>
      </c>
      <c r="IU226" s="342">
        <f t="shared" si="750"/>
        <v>0</v>
      </c>
      <c r="IV226" s="342">
        <f t="shared" si="750"/>
        <v>0</v>
      </c>
      <c r="IW226" s="342">
        <f t="shared" si="750"/>
        <v>0</v>
      </c>
      <c r="IX226" s="342">
        <f t="shared" si="750"/>
        <v>0</v>
      </c>
      <c r="IY226" s="342">
        <f t="shared" si="750"/>
        <v>0</v>
      </c>
      <c r="IZ226" s="342">
        <f t="shared" si="750"/>
        <v>0</v>
      </c>
      <c r="JA226" s="342">
        <f t="shared" si="750"/>
        <v>0</v>
      </c>
      <c r="JB226" s="342">
        <f t="shared" si="750"/>
        <v>0</v>
      </c>
      <c r="JC226" s="342">
        <f t="shared" si="750"/>
        <v>0</v>
      </c>
      <c r="JD226" s="342"/>
      <c r="JE226" s="342">
        <f t="shared" ref="JE226:LP226" si="751">if(or(and($A226-JE$186&gt;0,$A226-JE$187&lt;=0,month($A226)=month(JE$186)),and($A226-JE$186&gt;=0,$A226-JE$187&lt;=0,month(edate($A226,6))=month(JE$186))),JE$190,0)</f>
        <v>0</v>
      </c>
      <c r="JF226" s="342">
        <f t="shared" si="751"/>
        <v>0</v>
      </c>
      <c r="JG226" s="342">
        <f t="shared" si="751"/>
        <v>0</v>
      </c>
      <c r="JH226" s="342">
        <f t="shared" si="751"/>
        <v>0</v>
      </c>
      <c r="JI226" s="342">
        <f t="shared" si="751"/>
        <v>0</v>
      </c>
      <c r="JJ226" s="342">
        <f t="shared" si="751"/>
        <v>0</v>
      </c>
      <c r="JK226" s="342">
        <f t="shared" si="751"/>
        <v>0</v>
      </c>
      <c r="JL226" s="342">
        <f t="shared" si="751"/>
        <v>0</v>
      </c>
      <c r="JM226" s="342">
        <f t="shared" si="751"/>
        <v>0</v>
      </c>
      <c r="JN226" s="342">
        <f t="shared" si="751"/>
        <v>0</v>
      </c>
      <c r="JO226" s="342">
        <f t="shared" si="751"/>
        <v>0</v>
      </c>
      <c r="JP226" s="342">
        <f t="shared" si="751"/>
        <v>0</v>
      </c>
      <c r="JQ226" s="342">
        <f t="shared" si="751"/>
        <v>0</v>
      </c>
      <c r="JR226" s="342">
        <f t="shared" si="751"/>
        <v>0</v>
      </c>
      <c r="JS226" s="342">
        <f t="shared" si="751"/>
        <v>0</v>
      </c>
      <c r="JT226" s="342">
        <f t="shared" si="751"/>
        <v>0</v>
      </c>
      <c r="JU226" s="342">
        <f t="shared" si="751"/>
        <v>0</v>
      </c>
      <c r="JV226" s="342">
        <f t="shared" si="751"/>
        <v>0</v>
      </c>
      <c r="JW226" s="342">
        <f t="shared" si="751"/>
        <v>0</v>
      </c>
      <c r="JX226" s="342">
        <f t="shared" si="751"/>
        <v>0</v>
      </c>
      <c r="JY226" s="342">
        <f t="shared" si="751"/>
        <v>0</v>
      </c>
      <c r="JZ226" s="342">
        <f t="shared" si="751"/>
        <v>0</v>
      </c>
      <c r="KA226" s="342">
        <f t="shared" si="751"/>
        <v>0</v>
      </c>
      <c r="KB226" s="342">
        <f t="shared" si="751"/>
        <v>0</v>
      </c>
      <c r="KC226" s="342">
        <f t="shared" si="751"/>
        <v>0</v>
      </c>
      <c r="KD226" s="342">
        <f t="shared" si="751"/>
        <v>0</v>
      </c>
      <c r="KE226" s="342">
        <f t="shared" si="751"/>
        <v>0</v>
      </c>
      <c r="KF226" s="342">
        <f t="shared" si="751"/>
        <v>0</v>
      </c>
      <c r="KG226" s="342">
        <f t="shared" si="751"/>
        <v>0</v>
      </c>
      <c r="KH226" s="342">
        <f t="shared" si="751"/>
        <v>0</v>
      </c>
      <c r="KI226" s="342">
        <f t="shared" si="751"/>
        <v>0</v>
      </c>
      <c r="KJ226" s="342">
        <f t="shared" si="751"/>
        <v>0</v>
      </c>
      <c r="KK226" s="342">
        <f t="shared" si="751"/>
        <v>0</v>
      </c>
      <c r="KL226" s="342">
        <f t="shared" si="751"/>
        <v>0</v>
      </c>
      <c r="KM226" s="342">
        <f t="shared" si="751"/>
        <v>0</v>
      </c>
      <c r="KN226" s="342">
        <f t="shared" si="751"/>
        <v>0</v>
      </c>
      <c r="KO226" s="342">
        <f t="shared" si="751"/>
        <v>0</v>
      </c>
      <c r="KP226" s="342">
        <f t="shared" si="751"/>
        <v>0</v>
      </c>
      <c r="KQ226" s="342">
        <f t="shared" si="751"/>
        <v>0</v>
      </c>
      <c r="KR226" s="342">
        <f t="shared" si="751"/>
        <v>0</v>
      </c>
      <c r="KS226" s="342">
        <f t="shared" si="751"/>
        <v>0</v>
      </c>
      <c r="KT226" s="342">
        <f t="shared" si="751"/>
        <v>0</v>
      </c>
      <c r="KU226" s="342">
        <f t="shared" si="751"/>
        <v>0</v>
      </c>
      <c r="KV226" s="342">
        <f t="shared" si="751"/>
        <v>0</v>
      </c>
      <c r="KW226" s="342">
        <f t="shared" si="751"/>
        <v>0</v>
      </c>
      <c r="KX226" s="342">
        <f t="shared" si="751"/>
        <v>0</v>
      </c>
      <c r="KY226" s="342">
        <f t="shared" si="751"/>
        <v>0</v>
      </c>
      <c r="KZ226" s="342">
        <f t="shared" si="751"/>
        <v>0</v>
      </c>
      <c r="LA226" s="342">
        <f t="shared" si="751"/>
        <v>0</v>
      </c>
      <c r="LB226" s="342">
        <f t="shared" si="751"/>
        <v>0</v>
      </c>
      <c r="LC226" s="342">
        <f t="shared" si="751"/>
        <v>0</v>
      </c>
      <c r="LD226" s="342">
        <f t="shared" si="751"/>
        <v>0</v>
      </c>
      <c r="LE226" s="342">
        <f t="shared" si="751"/>
        <v>0</v>
      </c>
      <c r="LF226" s="342">
        <f t="shared" si="751"/>
        <v>0</v>
      </c>
      <c r="LG226" s="342">
        <f t="shared" si="751"/>
        <v>0</v>
      </c>
      <c r="LH226" s="342">
        <f t="shared" si="751"/>
        <v>0</v>
      </c>
      <c r="LI226" s="342">
        <f t="shared" si="751"/>
        <v>0</v>
      </c>
      <c r="LJ226" s="342">
        <f t="shared" si="751"/>
        <v>0</v>
      </c>
      <c r="LK226" s="342">
        <f t="shared" si="751"/>
        <v>0</v>
      </c>
      <c r="LL226" s="342">
        <f t="shared" si="751"/>
        <v>0</v>
      </c>
      <c r="LM226" s="342">
        <f t="shared" si="751"/>
        <v>0</v>
      </c>
      <c r="LN226" s="342">
        <f t="shared" si="751"/>
        <v>0</v>
      </c>
      <c r="LO226" s="342">
        <f t="shared" si="751"/>
        <v>0</v>
      </c>
      <c r="LP226" s="342">
        <f t="shared" si="751"/>
        <v>0</v>
      </c>
    </row>
    <row r="227">
      <c r="A227" s="331" t="str">
        <f t="shared" si="575"/>
        <v>06-2031</v>
      </c>
      <c r="B227" s="346">
        <f t="shared" si="581"/>
        <v>181908.706</v>
      </c>
      <c r="C227" s="346"/>
      <c r="E227" s="342">
        <f t="shared" ref="E227:BP227" si="752">if(or(and($A227-E$186&gt;0,$A227-E$187&lt;=0,month($A227)=month(E$186)),and($A227-E$186&gt;=0,$A227-E$187&lt;=0,month(edate($A227,6))=month(E$186))),E$190,0)</f>
        <v>6085.4205</v>
      </c>
      <c r="F227" s="342">
        <f t="shared" si="752"/>
        <v>2604.5913</v>
      </c>
      <c r="G227" s="342">
        <f t="shared" si="752"/>
        <v>4740</v>
      </c>
      <c r="H227" s="342">
        <f t="shared" si="752"/>
        <v>0</v>
      </c>
      <c r="I227" s="342">
        <f t="shared" si="752"/>
        <v>0</v>
      </c>
      <c r="J227" s="342">
        <f t="shared" si="752"/>
        <v>5954.9875</v>
      </c>
      <c r="K227" s="342">
        <f t="shared" si="752"/>
        <v>0</v>
      </c>
      <c r="L227" s="342">
        <f t="shared" si="752"/>
        <v>0</v>
      </c>
      <c r="M227" s="342">
        <f t="shared" si="752"/>
        <v>0</v>
      </c>
      <c r="N227" s="342">
        <f t="shared" si="752"/>
        <v>7812.75495</v>
      </c>
      <c r="O227" s="342">
        <f t="shared" si="752"/>
        <v>5688.688635</v>
      </c>
      <c r="P227" s="342">
        <f t="shared" si="752"/>
        <v>5334.19156</v>
      </c>
      <c r="Q227" s="342">
        <f t="shared" si="752"/>
        <v>0</v>
      </c>
      <c r="R227" s="342">
        <f t="shared" si="752"/>
        <v>0</v>
      </c>
      <c r="S227" s="342">
        <f t="shared" si="752"/>
        <v>10661.63949</v>
      </c>
      <c r="T227" s="342">
        <f t="shared" si="752"/>
        <v>0</v>
      </c>
      <c r="U227" s="342">
        <f t="shared" si="752"/>
        <v>0</v>
      </c>
      <c r="V227" s="342">
        <f t="shared" si="752"/>
        <v>5520.8475</v>
      </c>
      <c r="W227" s="342">
        <f t="shared" si="752"/>
        <v>0</v>
      </c>
      <c r="X227" s="342">
        <f t="shared" si="752"/>
        <v>7309.84635</v>
      </c>
      <c r="Y227" s="342">
        <f t="shared" si="752"/>
        <v>11393.6924</v>
      </c>
      <c r="Z227" s="342">
        <f t="shared" si="752"/>
        <v>70.99625</v>
      </c>
      <c r="AA227" s="342">
        <f t="shared" si="752"/>
        <v>0</v>
      </c>
      <c r="AB227" s="342">
        <f t="shared" si="752"/>
        <v>8275.222958</v>
      </c>
      <c r="AC227" s="342">
        <f t="shared" si="752"/>
        <v>0</v>
      </c>
      <c r="AD227" s="342">
        <f t="shared" si="752"/>
        <v>0</v>
      </c>
      <c r="AE227" s="342">
        <f t="shared" si="752"/>
        <v>0</v>
      </c>
      <c r="AF227" s="342">
        <f t="shared" si="752"/>
        <v>6214.90265</v>
      </c>
      <c r="AG227" s="342">
        <f t="shared" si="752"/>
        <v>0</v>
      </c>
      <c r="AH227" s="342">
        <f t="shared" si="752"/>
        <v>228.5555</v>
      </c>
      <c r="AI227" s="342">
        <f t="shared" si="752"/>
        <v>0</v>
      </c>
      <c r="AJ227" s="342">
        <f t="shared" si="752"/>
        <v>3780</v>
      </c>
      <c r="AK227" s="342">
        <f t="shared" si="752"/>
        <v>15922.28576</v>
      </c>
      <c r="AL227" s="342">
        <f t="shared" si="752"/>
        <v>0</v>
      </c>
      <c r="AM227" s="342">
        <f t="shared" si="752"/>
        <v>0</v>
      </c>
      <c r="AN227" s="342">
        <f t="shared" si="752"/>
        <v>12211.43486</v>
      </c>
      <c r="AO227" s="342">
        <f t="shared" si="752"/>
        <v>8896.907813</v>
      </c>
      <c r="AP227" s="342">
        <f t="shared" si="752"/>
        <v>0</v>
      </c>
      <c r="AQ227" s="342">
        <f t="shared" si="752"/>
        <v>0</v>
      </c>
      <c r="AR227" s="342">
        <f t="shared" si="752"/>
        <v>7542.9351</v>
      </c>
      <c r="AS227" s="342">
        <f t="shared" si="752"/>
        <v>0</v>
      </c>
      <c r="AT227" s="342">
        <f t="shared" si="752"/>
        <v>0</v>
      </c>
      <c r="AU227" s="342">
        <f t="shared" si="752"/>
        <v>0</v>
      </c>
      <c r="AV227" s="342">
        <f t="shared" si="752"/>
        <v>7136.0471</v>
      </c>
      <c r="AW227" s="342">
        <f t="shared" si="752"/>
        <v>0</v>
      </c>
      <c r="AX227" s="342">
        <f t="shared" si="752"/>
        <v>9058.61</v>
      </c>
      <c r="AY227" s="342">
        <f t="shared" si="752"/>
        <v>0</v>
      </c>
      <c r="AZ227" s="342">
        <f t="shared" si="752"/>
        <v>6480</v>
      </c>
      <c r="BA227" s="342">
        <f t="shared" si="752"/>
        <v>5867.9712</v>
      </c>
      <c r="BB227" s="342">
        <f t="shared" si="752"/>
        <v>0</v>
      </c>
      <c r="BC227" s="342">
        <f t="shared" si="752"/>
        <v>4873.17825</v>
      </c>
      <c r="BD227" s="342">
        <f t="shared" si="752"/>
        <v>0</v>
      </c>
      <c r="BE227" s="342">
        <f t="shared" si="752"/>
        <v>4565.5155</v>
      </c>
      <c r="BF227" s="342">
        <f t="shared" si="752"/>
        <v>0</v>
      </c>
      <c r="BG227" s="342">
        <f t="shared" si="752"/>
        <v>900.3978</v>
      </c>
      <c r="BH227" s="342">
        <f t="shared" si="752"/>
        <v>0</v>
      </c>
      <c r="BI227" s="342">
        <f t="shared" si="752"/>
        <v>0</v>
      </c>
      <c r="BJ227" s="342">
        <f t="shared" si="752"/>
        <v>0</v>
      </c>
      <c r="BK227" s="342">
        <f t="shared" si="752"/>
        <v>0</v>
      </c>
      <c r="BL227" s="342">
        <f t="shared" si="752"/>
        <v>0</v>
      </c>
      <c r="BM227" s="342">
        <f t="shared" si="752"/>
        <v>1521.41625</v>
      </c>
      <c r="BN227" s="342">
        <f t="shared" si="752"/>
        <v>0</v>
      </c>
      <c r="BO227" s="342">
        <f t="shared" si="752"/>
        <v>5255.6688</v>
      </c>
      <c r="BP227" s="342">
        <f t="shared" si="752"/>
        <v>0</v>
      </c>
      <c r="BQ227" s="342"/>
      <c r="BR227" s="342">
        <f t="shared" ref="BR227:EC227" si="753">if(or(and($A227-BR$186&gt;0,$A227-BR$187&lt;=0,month($A227)=month(BR$186)),and($A227-BR$186&gt;=0,$A227-BR$187&lt;=0,month(edate($A227,6))=month(BR$186))),BR$190,0)</f>
        <v>0</v>
      </c>
      <c r="BS227" s="342">
        <f t="shared" si="753"/>
        <v>0</v>
      </c>
      <c r="BT227" s="342">
        <f t="shared" si="753"/>
        <v>0</v>
      </c>
      <c r="BU227" s="342">
        <f t="shared" si="753"/>
        <v>0</v>
      </c>
      <c r="BV227" s="342">
        <f t="shared" si="753"/>
        <v>0</v>
      </c>
      <c r="BW227" s="342">
        <f t="shared" si="753"/>
        <v>0</v>
      </c>
      <c r="BX227" s="342">
        <f t="shared" si="753"/>
        <v>0</v>
      </c>
      <c r="BY227" s="342">
        <f t="shared" si="753"/>
        <v>0</v>
      </c>
      <c r="BZ227" s="342">
        <f t="shared" si="753"/>
        <v>0</v>
      </c>
      <c r="CA227" s="342">
        <f t="shared" si="753"/>
        <v>0</v>
      </c>
      <c r="CB227" s="342">
        <f t="shared" si="753"/>
        <v>0</v>
      </c>
      <c r="CC227" s="342">
        <f t="shared" si="753"/>
        <v>0</v>
      </c>
      <c r="CD227" s="342">
        <f t="shared" si="753"/>
        <v>0</v>
      </c>
      <c r="CE227" s="342">
        <f t="shared" si="753"/>
        <v>0</v>
      </c>
      <c r="CF227" s="342">
        <f t="shared" si="753"/>
        <v>0</v>
      </c>
      <c r="CG227" s="342">
        <f t="shared" si="753"/>
        <v>0</v>
      </c>
      <c r="CH227" s="342">
        <f t="shared" si="753"/>
        <v>0</v>
      </c>
      <c r="CI227" s="342">
        <f t="shared" si="753"/>
        <v>0</v>
      </c>
      <c r="CJ227" s="342">
        <f t="shared" si="753"/>
        <v>0</v>
      </c>
      <c r="CK227" s="342">
        <f t="shared" si="753"/>
        <v>0</v>
      </c>
      <c r="CL227" s="342">
        <f t="shared" si="753"/>
        <v>0</v>
      </c>
      <c r="CM227" s="342">
        <f t="shared" si="753"/>
        <v>0</v>
      </c>
      <c r="CN227" s="342">
        <f t="shared" si="753"/>
        <v>0</v>
      </c>
      <c r="CO227" s="342">
        <f t="shared" si="753"/>
        <v>0</v>
      </c>
      <c r="CP227" s="342">
        <f t="shared" si="753"/>
        <v>0</v>
      </c>
      <c r="CQ227" s="342">
        <f t="shared" si="753"/>
        <v>0</v>
      </c>
      <c r="CR227" s="342">
        <f t="shared" si="753"/>
        <v>0</v>
      </c>
      <c r="CS227" s="342">
        <f t="shared" si="753"/>
        <v>0</v>
      </c>
      <c r="CT227" s="342">
        <f t="shared" si="753"/>
        <v>0</v>
      </c>
      <c r="CU227" s="342">
        <f t="shared" si="753"/>
        <v>0</v>
      </c>
      <c r="CV227" s="342">
        <f t="shared" si="753"/>
        <v>0</v>
      </c>
      <c r="CW227" s="342">
        <f t="shared" si="753"/>
        <v>0</v>
      </c>
      <c r="CX227" s="342">
        <f t="shared" si="753"/>
        <v>0</v>
      </c>
      <c r="CY227" s="342">
        <f t="shared" si="753"/>
        <v>0</v>
      </c>
      <c r="CZ227" s="342">
        <f t="shared" si="753"/>
        <v>0</v>
      </c>
      <c r="DA227" s="342">
        <f t="shared" si="753"/>
        <v>0</v>
      </c>
      <c r="DB227" s="342">
        <f t="shared" si="753"/>
        <v>0</v>
      </c>
      <c r="DC227" s="342">
        <f t="shared" si="753"/>
        <v>0</v>
      </c>
      <c r="DD227" s="342">
        <f t="shared" si="753"/>
        <v>0</v>
      </c>
      <c r="DE227" s="342">
        <f t="shared" si="753"/>
        <v>0</v>
      </c>
      <c r="DF227" s="342">
        <f t="shared" si="753"/>
        <v>0</v>
      </c>
      <c r="DG227" s="342">
        <f t="shared" si="753"/>
        <v>0</v>
      </c>
      <c r="DH227" s="342">
        <f t="shared" si="753"/>
        <v>0</v>
      </c>
      <c r="DI227" s="342">
        <f t="shared" si="753"/>
        <v>0</v>
      </c>
      <c r="DJ227" s="342">
        <f t="shared" si="753"/>
        <v>0</v>
      </c>
      <c r="DK227" s="342">
        <f t="shared" si="753"/>
        <v>0</v>
      </c>
      <c r="DL227" s="342">
        <f t="shared" si="753"/>
        <v>0</v>
      </c>
      <c r="DM227" s="342">
        <f t="shared" si="753"/>
        <v>0</v>
      </c>
      <c r="DN227" s="342">
        <f t="shared" si="753"/>
        <v>0</v>
      </c>
      <c r="DO227" s="342">
        <f t="shared" si="753"/>
        <v>0</v>
      </c>
      <c r="DP227" s="342">
        <f t="shared" si="753"/>
        <v>0</v>
      </c>
      <c r="DQ227" s="342">
        <f t="shared" si="753"/>
        <v>0</v>
      </c>
      <c r="DR227" s="342">
        <f t="shared" si="753"/>
        <v>0</v>
      </c>
      <c r="DS227" s="342">
        <f t="shared" si="753"/>
        <v>0</v>
      </c>
      <c r="DT227" s="342">
        <f t="shared" si="753"/>
        <v>0</v>
      </c>
      <c r="DU227" s="342">
        <f t="shared" si="753"/>
        <v>0</v>
      </c>
      <c r="DV227" s="342">
        <f t="shared" si="753"/>
        <v>0</v>
      </c>
      <c r="DW227" s="342">
        <f t="shared" si="753"/>
        <v>0</v>
      </c>
      <c r="DX227" s="342">
        <f t="shared" si="753"/>
        <v>0</v>
      </c>
      <c r="DY227" s="342">
        <f t="shared" si="753"/>
        <v>0</v>
      </c>
      <c r="DZ227" s="342">
        <f t="shared" si="753"/>
        <v>0</v>
      </c>
      <c r="EA227" s="342">
        <f t="shared" si="753"/>
        <v>0</v>
      </c>
      <c r="EB227" s="342">
        <f t="shared" si="753"/>
        <v>0</v>
      </c>
      <c r="EC227" s="342">
        <f t="shared" si="753"/>
        <v>0</v>
      </c>
      <c r="ED227" s="342"/>
      <c r="EE227" s="342">
        <f t="shared" ref="EE227:GP227" si="754">if(or(and($A227-EE$186&gt;0,$A227-EE$187&lt;=0,month($A227)=month(EE$186)),and($A227-EE$186&gt;=0,$A227-EE$187&lt;=0,month(edate($A227,6))=month(EE$186))),EE$190,0)</f>
        <v>0</v>
      </c>
      <c r="EF227" s="342">
        <f t="shared" si="754"/>
        <v>0</v>
      </c>
      <c r="EG227" s="342">
        <f t="shared" si="754"/>
        <v>0</v>
      </c>
      <c r="EH227" s="342">
        <f t="shared" si="754"/>
        <v>0</v>
      </c>
      <c r="EI227" s="342">
        <f t="shared" si="754"/>
        <v>0</v>
      </c>
      <c r="EJ227" s="342">
        <f t="shared" si="754"/>
        <v>0</v>
      </c>
      <c r="EK227" s="342">
        <f t="shared" si="754"/>
        <v>0</v>
      </c>
      <c r="EL227" s="342">
        <f t="shared" si="754"/>
        <v>0</v>
      </c>
      <c r="EM227" s="342">
        <f t="shared" si="754"/>
        <v>0</v>
      </c>
      <c r="EN227" s="342">
        <f t="shared" si="754"/>
        <v>0</v>
      </c>
      <c r="EO227" s="342">
        <f t="shared" si="754"/>
        <v>0</v>
      </c>
      <c r="EP227" s="342">
        <f t="shared" si="754"/>
        <v>0</v>
      </c>
      <c r="EQ227" s="342">
        <f t="shared" si="754"/>
        <v>0</v>
      </c>
      <c r="ER227" s="342">
        <f t="shared" si="754"/>
        <v>0</v>
      </c>
      <c r="ES227" s="342">
        <f t="shared" si="754"/>
        <v>0</v>
      </c>
      <c r="ET227" s="342">
        <f t="shared" si="754"/>
        <v>0</v>
      </c>
      <c r="EU227" s="342">
        <f t="shared" si="754"/>
        <v>0</v>
      </c>
      <c r="EV227" s="342">
        <f t="shared" si="754"/>
        <v>0</v>
      </c>
      <c r="EW227" s="342">
        <f t="shared" si="754"/>
        <v>0</v>
      </c>
      <c r="EX227" s="342">
        <f t="shared" si="754"/>
        <v>0</v>
      </c>
      <c r="EY227" s="342">
        <f t="shared" si="754"/>
        <v>0</v>
      </c>
      <c r="EZ227" s="342">
        <f t="shared" si="754"/>
        <v>0</v>
      </c>
      <c r="FA227" s="342">
        <f t="shared" si="754"/>
        <v>0</v>
      </c>
      <c r="FB227" s="342">
        <f t="shared" si="754"/>
        <v>0</v>
      </c>
      <c r="FC227" s="342">
        <f t="shared" si="754"/>
        <v>0</v>
      </c>
      <c r="FD227" s="342">
        <f t="shared" si="754"/>
        <v>0</v>
      </c>
      <c r="FE227" s="342">
        <f t="shared" si="754"/>
        <v>0</v>
      </c>
      <c r="FF227" s="342">
        <f t="shared" si="754"/>
        <v>0</v>
      </c>
      <c r="FG227" s="342">
        <f t="shared" si="754"/>
        <v>0</v>
      </c>
      <c r="FH227" s="342">
        <f t="shared" si="754"/>
        <v>0</v>
      </c>
      <c r="FI227" s="342">
        <f t="shared" si="754"/>
        <v>0</v>
      </c>
      <c r="FJ227" s="342">
        <f t="shared" si="754"/>
        <v>0</v>
      </c>
      <c r="FK227" s="342">
        <f t="shared" si="754"/>
        <v>0</v>
      </c>
      <c r="FL227" s="342">
        <f t="shared" si="754"/>
        <v>0</v>
      </c>
      <c r="FM227" s="342">
        <f t="shared" si="754"/>
        <v>0</v>
      </c>
      <c r="FN227" s="342">
        <f t="shared" si="754"/>
        <v>0</v>
      </c>
      <c r="FO227" s="342">
        <f t="shared" si="754"/>
        <v>0</v>
      </c>
      <c r="FP227" s="342">
        <f t="shared" si="754"/>
        <v>0</v>
      </c>
      <c r="FQ227" s="342">
        <f t="shared" si="754"/>
        <v>0</v>
      </c>
      <c r="FR227" s="342">
        <f t="shared" si="754"/>
        <v>0</v>
      </c>
      <c r="FS227" s="342">
        <f t="shared" si="754"/>
        <v>0</v>
      </c>
      <c r="FT227" s="342">
        <f t="shared" si="754"/>
        <v>0</v>
      </c>
      <c r="FU227" s="342">
        <f t="shared" si="754"/>
        <v>0</v>
      </c>
      <c r="FV227" s="342">
        <f t="shared" si="754"/>
        <v>0</v>
      </c>
      <c r="FW227" s="342">
        <f t="shared" si="754"/>
        <v>0</v>
      </c>
      <c r="FX227" s="342">
        <f t="shared" si="754"/>
        <v>0</v>
      </c>
      <c r="FY227" s="342">
        <f t="shared" si="754"/>
        <v>0</v>
      </c>
      <c r="FZ227" s="342">
        <f t="shared" si="754"/>
        <v>0</v>
      </c>
      <c r="GA227" s="342">
        <f t="shared" si="754"/>
        <v>0</v>
      </c>
      <c r="GB227" s="342">
        <f t="shared" si="754"/>
        <v>0</v>
      </c>
      <c r="GC227" s="342">
        <f t="shared" si="754"/>
        <v>0</v>
      </c>
      <c r="GD227" s="342">
        <f t="shared" si="754"/>
        <v>0</v>
      </c>
      <c r="GE227" s="342">
        <f t="shared" si="754"/>
        <v>0</v>
      </c>
      <c r="GF227" s="342">
        <f t="shared" si="754"/>
        <v>0</v>
      </c>
      <c r="GG227" s="342">
        <f t="shared" si="754"/>
        <v>0</v>
      </c>
      <c r="GH227" s="342">
        <f t="shared" si="754"/>
        <v>0</v>
      </c>
      <c r="GI227" s="342">
        <f t="shared" si="754"/>
        <v>0</v>
      </c>
      <c r="GJ227" s="342">
        <f t="shared" si="754"/>
        <v>0</v>
      </c>
      <c r="GK227" s="342">
        <f t="shared" si="754"/>
        <v>0</v>
      </c>
      <c r="GL227" s="342">
        <f t="shared" si="754"/>
        <v>0</v>
      </c>
      <c r="GM227" s="342">
        <f t="shared" si="754"/>
        <v>0</v>
      </c>
      <c r="GN227" s="342">
        <f t="shared" si="754"/>
        <v>0</v>
      </c>
      <c r="GO227" s="342">
        <f t="shared" si="754"/>
        <v>0</v>
      </c>
      <c r="GP227" s="342">
        <f t="shared" si="754"/>
        <v>0</v>
      </c>
      <c r="GQ227" s="342"/>
      <c r="GR227" s="342">
        <f t="shared" ref="GR227:JC227" si="755">if(or(and($A227-GR$186&gt;0,$A227-GR$187&lt;=0,month($A227)=month(GR$186)),and($A227-GR$186&gt;=0,$A227-GR$187&lt;=0,month(edate($A227,6))=month(GR$186))),GR$190,0)</f>
        <v>0</v>
      </c>
      <c r="GS227" s="342">
        <f t="shared" si="755"/>
        <v>0</v>
      </c>
      <c r="GT227" s="342">
        <f t="shared" si="755"/>
        <v>0</v>
      </c>
      <c r="GU227" s="342">
        <f t="shared" si="755"/>
        <v>0</v>
      </c>
      <c r="GV227" s="342">
        <f t="shared" si="755"/>
        <v>0</v>
      </c>
      <c r="GW227" s="342">
        <f t="shared" si="755"/>
        <v>0</v>
      </c>
      <c r="GX227" s="342">
        <f t="shared" si="755"/>
        <v>0</v>
      </c>
      <c r="GY227" s="342">
        <f t="shared" si="755"/>
        <v>0</v>
      </c>
      <c r="GZ227" s="342">
        <f t="shared" si="755"/>
        <v>0</v>
      </c>
      <c r="HA227" s="342">
        <f t="shared" si="755"/>
        <v>0</v>
      </c>
      <c r="HB227" s="342">
        <f t="shared" si="755"/>
        <v>0</v>
      </c>
      <c r="HC227" s="342">
        <f t="shared" si="755"/>
        <v>0</v>
      </c>
      <c r="HD227" s="342">
        <f t="shared" si="755"/>
        <v>0</v>
      </c>
      <c r="HE227" s="342">
        <f t="shared" si="755"/>
        <v>0</v>
      </c>
      <c r="HF227" s="342">
        <f t="shared" si="755"/>
        <v>0</v>
      </c>
      <c r="HG227" s="342">
        <f t="shared" si="755"/>
        <v>0</v>
      </c>
      <c r="HH227" s="342">
        <f t="shared" si="755"/>
        <v>0</v>
      </c>
      <c r="HI227" s="342">
        <f t="shared" si="755"/>
        <v>0</v>
      </c>
      <c r="HJ227" s="342">
        <f t="shared" si="755"/>
        <v>0</v>
      </c>
      <c r="HK227" s="342">
        <f t="shared" si="755"/>
        <v>0</v>
      </c>
      <c r="HL227" s="342">
        <f t="shared" si="755"/>
        <v>0</v>
      </c>
      <c r="HM227" s="342">
        <f t="shared" si="755"/>
        <v>0</v>
      </c>
      <c r="HN227" s="342">
        <f t="shared" si="755"/>
        <v>0</v>
      </c>
      <c r="HO227" s="342">
        <f t="shared" si="755"/>
        <v>0</v>
      </c>
      <c r="HP227" s="342">
        <f t="shared" si="755"/>
        <v>0</v>
      </c>
      <c r="HQ227" s="342">
        <f t="shared" si="755"/>
        <v>0</v>
      </c>
      <c r="HR227" s="342">
        <f t="shared" si="755"/>
        <v>0</v>
      </c>
      <c r="HS227" s="342">
        <f t="shared" si="755"/>
        <v>0</v>
      </c>
      <c r="HT227" s="342">
        <f t="shared" si="755"/>
        <v>0</v>
      </c>
      <c r="HU227" s="342">
        <f t="shared" si="755"/>
        <v>0</v>
      </c>
      <c r="HV227" s="342">
        <f t="shared" si="755"/>
        <v>0</v>
      </c>
      <c r="HW227" s="342">
        <f t="shared" si="755"/>
        <v>0</v>
      </c>
      <c r="HX227" s="342">
        <f t="shared" si="755"/>
        <v>0</v>
      </c>
      <c r="HY227" s="342">
        <f t="shared" si="755"/>
        <v>0</v>
      </c>
      <c r="HZ227" s="342">
        <f t="shared" si="755"/>
        <v>0</v>
      </c>
      <c r="IA227" s="342">
        <f t="shared" si="755"/>
        <v>0</v>
      </c>
      <c r="IB227" s="342">
        <f t="shared" si="755"/>
        <v>0</v>
      </c>
      <c r="IC227" s="342">
        <f t="shared" si="755"/>
        <v>0</v>
      </c>
      <c r="ID227" s="342">
        <f t="shared" si="755"/>
        <v>0</v>
      </c>
      <c r="IE227" s="342">
        <f t="shared" si="755"/>
        <v>0</v>
      </c>
      <c r="IF227" s="342">
        <f t="shared" si="755"/>
        <v>0</v>
      </c>
      <c r="IG227" s="342">
        <f t="shared" si="755"/>
        <v>0</v>
      </c>
      <c r="IH227" s="342">
        <f t="shared" si="755"/>
        <v>0</v>
      </c>
      <c r="II227" s="342">
        <f t="shared" si="755"/>
        <v>0</v>
      </c>
      <c r="IJ227" s="342">
        <f t="shared" si="755"/>
        <v>0</v>
      </c>
      <c r="IK227" s="342">
        <f t="shared" si="755"/>
        <v>0</v>
      </c>
      <c r="IL227" s="342">
        <f t="shared" si="755"/>
        <v>0</v>
      </c>
      <c r="IM227" s="342">
        <f t="shared" si="755"/>
        <v>0</v>
      </c>
      <c r="IN227" s="342">
        <f t="shared" si="755"/>
        <v>0</v>
      </c>
      <c r="IO227" s="342">
        <f t="shared" si="755"/>
        <v>0</v>
      </c>
      <c r="IP227" s="342">
        <f t="shared" si="755"/>
        <v>0</v>
      </c>
      <c r="IQ227" s="342">
        <f t="shared" si="755"/>
        <v>0</v>
      </c>
      <c r="IR227" s="342">
        <f t="shared" si="755"/>
        <v>0</v>
      </c>
      <c r="IS227" s="342">
        <f t="shared" si="755"/>
        <v>0</v>
      </c>
      <c r="IT227" s="342">
        <f t="shared" si="755"/>
        <v>0</v>
      </c>
      <c r="IU227" s="342">
        <f t="shared" si="755"/>
        <v>0</v>
      </c>
      <c r="IV227" s="342">
        <f t="shared" si="755"/>
        <v>0</v>
      </c>
      <c r="IW227" s="342">
        <f t="shared" si="755"/>
        <v>0</v>
      </c>
      <c r="IX227" s="342">
        <f t="shared" si="755"/>
        <v>0</v>
      </c>
      <c r="IY227" s="342">
        <f t="shared" si="755"/>
        <v>0</v>
      </c>
      <c r="IZ227" s="342">
        <f t="shared" si="755"/>
        <v>0</v>
      </c>
      <c r="JA227" s="342">
        <f t="shared" si="755"/>
        <v>0</v>
      </c>
      <c r="JB227" s="342">
        <f t="shared" si="755"/>
        <v>0</v>
      </c>
      <c r="JC227" s="342">
        <f t="shared" si="755"/>
        <v>0</v>
      </c>
      <c r="JD227" s="342"/>
      <c r="JE227" s="342">
        <f t="shared" ref="JE227:LP227" si="756">if(or(and($A227-JE$186&gt;0,$A227-JE$187&lt;=0,month($A227)=month(JE$186)),and($A227-JE$186&gt;=0,$A227-JE$187&lt;=0,month(edate($A227,6))=month(JE$186))),JE$190,0)</f>
        <v>0</v>
      </c>
      <c r="JF227" s="342">
        <f t="shared" si="756"/>
        <v>0</v>
      </c>
      <c r="JG227" s="342">
        <f t="shared" si="756"/>
        <v>0</v>
      </c>
      <c r="JH227" s="342">
        <f t="shared" si="756"/>
        <v>0</v>
      </c>
      <c r="JI227" s="342">
        <f t="shared" si="756"/>
        <v>0</v>
      </c>
      <c r="JJ227" s="342">
        <f t="shared" si="756"/>
        <v>0</v>
      </c>
      <c r="JK227" s="342">
        <f t="shared" si="756"/>
        <v>0</v>
      </c>
      <c r="JL227" s="342">
        <f t="shared" si="756"/>
        <v>0</v>
      </c>
      <c r="JM227" s="342">
        <f t="shared" si="756"/>
        <v>0</v>
      </c>
      <c r="JN227" s="342">
        <f t="shared" si="756"/>
        <v>0</v>
      </c>
      <c r="JO227" s="342">
        <f t="shared" si="756"/>
        <v>0</v>
      </c>
      <c r="JP227" s="342">
        <f t="shared" si="756"/>
        <v>0</v>
      </c>
      <c r="JQ227" s="342">
        <f t="shared" si="756"/>
        <v>0</v>
      </c>
      <c r="JR227" s="342">
        <f t="shared" si="756"/>
        <v>0</v>
      </c>
      <c r="JS227" s="342">
        <f t="shared" si="756"/>
        <v>0</v>
      </c>
      <c r="JT227" s="342">
        <f t="shared" si="756"/>
        <v>0</v>
      </c>
      <c r="JU227" s="342">
        <f t="shared" si="756"/>
        <v>0</v>
      </c>
      <c r="JV227" s="342">
        <f t="shared" si="756"/>
        <v>0</v>
      </c>
      <c r="JW227" s="342">
        <f t="shared" si="756"/>
        <v>0</v>
      </c>
      <c r="JX227" s="342">
        <f t="shared" si="756"/>
        <v>0</v>
      </c>
      <c r="JY227" s="342">
        <f t="shared" si="756"/>
        <v>0</v>
      </c>
      <c r="JZ227" s="342">
        <f t="shared" si="756"/>
        <v>0</v>
      </c>
      <c r="KA227" s="342">
        <f t="shared" si="756"/>
        <v>0</v>
      </c>
      <c r="KB227" s="342">
        <f t="shared" si="756"/>
        <v>0</v>
      </c>
      <c r="KC227" s="342">
        <f t="shared" si="756"/>
        <v>0</v>
      </c>
      <c r="KD227" s="342">
        <f t="shared" si="756"/>
        <v>0</v>
      </c>
      <c r="KE227" s="342">
        <f t="shared" si="756"/>
        <v>0</v>
      </c>
      <c r="KF227" s="342">
        <f t="shared" si="756"/>
        <v>0</v>
      </c>
      <c r="KG227" s="342">
        <f t="shared" si="756"/>
        <v>0</v>
      </c>
      <c r="KH227" s="342">
        <f t="shared" si="756"/>
        <v>0</v>
      </c>
      <c r="KI227" s="342">
        <f t="shared" si="756"/>
        <v>0</v>
      </c>
      <c r="KJ227" s="342">
        <f t="shared" si="756"/>
        <v>0</v>
      </c>
      <c r="KK227" s="342">
        <f t="shared" si="756"/>
        <v>0</v>
      </c>
      <c r="KL227" s="342">
        <f t="shared" si="756"/>
        <v>0</v>
      </c>
      <c r="KM227" s="342">
        <f t="shared" si="756"/>
        <v>0</v>
      </c>
      <c r="KN227" s="342">
        <f t="shared" si="756"/>
        <v>0</v>
      </c>
      <c r="KO227" s="342">
        <f t="shared" si="756"/>
        <v>0</v>
      </c>
      <c r="KP227" s="342">
        <f t="shared" si="756"/>
        <v>0</v>
      </c>
      <c r="KQ227" s="342">
        <f t="shared" si="756"/>
        <v>0</v>
      </c>
      <c r="KR227" s="342">
        <f t="shared" si="756"/>
        <v>0</v>
      </c>
      <c r="KS227" s="342">
        <f t="shared" si="756"/>
        <v>0</v>
      </c>
      <c r="KT227" s="342">
        <f t="shared" si="756"/>
        <v>0</v>
      </c>
      <c r="KU227" s="342">
        <f t="shared" si="756"/>
        <v>0</v>
      </c>
      <c r="KV227" s="342">
        <f t="shared" si="756"/>
        <v>0</v>
      </c>
      <c r="KW227" s="342">
        <f t="shared" si="756"/>
        <v>0</v>
      </c>
      <c r="KX227" s="342">
        <f t="shared" si="756"/>
        <v>0</v>
      </c>
      <c r="KY227" s="342">
        <f t="shared" si="756"/>
        <v>0</v>
      </c>
      <c r="KZ227" s="342">
        <f t="shared" si="756"/>
        <v>0</v>
      </c>
      <c r="LA227" s="342">
        <f t="shared" si="756"/>
        <v>0</v>
      </c>
      <c r="LB227" s="342">
        <f t="shared" si="756"/>
        <v>0</v>
      </c>
      <c r="LC227" s="342">
        <f t="shared" si="756"/>
        <v>0</v>
      </c>
      <c r="LD227" s="342">
        <f t="shared" si="756"/>
        <v>0</v>
      </c>
      <c r="LE227" s="342">
        <f t="shared" si="756"/>
        <v>0</v>
      </c>
      <c r="LF227" s="342">
        <f t="shared" si="756"/>
        <v>0</v>
      </c>
      <c r="LG227" s="342">
        <f t="shared" si="756"/>
        <v>0</v>
      </c>
      <c r="LH227" s="342">
        <f t="shared" si="756"/>
        <v>0</v>
      </c>
      <c r="LI227" s="342">
        <f t="shared" si="756"/>
        <v>0</v>
      </c>
      <c r="LJ227" s="342">
        <f t="shared" si="756"/>
        <v>0</v>
      </c>
      <c r="LK227" s="342">
        <f t="shared" si="756"/>
        <v>0</v>
      </c>
      <c r="LL227" s="342">
        <f t="shared" si="756"/>
        <v>0</v>
      </c>
      <c r="LM227" s="342">
        <f t="shared" si="756"/>
        <v>0</v>
      </c>
      <c r="LN227" s="342">
        <f t="shared" si="756"/>
        <v>0</v>
      </c>
      <c r="LO227" s="342">
        <f t="shared" si="756"/>
        <v>0</v>
      </c>
      <c r="LP227" s="342">
        <f t="shared" si="756"/>
        <v>0</v>
      </c>
    </row>
    <row r="228">
      <c r="A228" s="331" t="str">
        <f t="shared" si="575"/>
        <v>09-2031</v>
      </c>
      <c r="B228" s="346">
        <f t="shared" si="581"/>
        <v>237841.6939</v>
      </c>
      <c r="C228" s="346"/>
      <c r="E228" s="342">
        <f t="shared" ref="E228:BP228" si="757">if(or(and($A228-E$186&gt;0,$A228-E$187&lt;=0,month($A228)=month(E$186)),and($A228-E$186&gt;=0,$A228-E$187&lt;=0,month(edate($A228,6))=month(E$186))),E$190,0)</f>
        <v>0</v>
      </c>
      <c r="F228" s="342">
        <f t="shared" si="757"/>
        <v>0</v>
      </c>
      <c r="G228" s="342">
        <f t="shared" si="757"/>
        <v>0</v>
      </c>
      <c r="H228" s="342">
        <f t="shared" si="757"/>
        <v>5603.13611</v>
      </c>
      <c r="I228" s="342">
        <f t="shared" si="757"/>
        <v>5350</v>
      </c>
      <c r="J228" s="342">
        <f t="shared" si="757"/>
        <v>0</v>
      </c>
      <c r="K228" s="342">
        <f t="shared" si="757"/>
        <v>6549.35727</v>
      </c>
      <c r="L228" s="342">
        <f t="shared" si="757"/>
        <v>3925.4562</v>
      </c>
      <c r="M228" s="342">
        <f t="shared" si="757"/>
        <v>5593.35392</v>
      </c>
      <c r="N228" s="342">
        <f t="shared" si="757"/>
        <v>0</v>
      </c>
      <c r="O228" s="342">
        <f t="shared" si="757"/>
        <v>0</v>
      </c>
      <c r="P228" s="342">
        <f t="shared" si="757"/>
        <v>0</v>
      </c>
      <c r="Q228" s="342">
        <f t="shared" si="757"/>
        <v>5838.7836</v>
      </c>
      <c r="R228" s="342">
        <f t="shared" si="757"/>
        <v>9911.380355</v>
      </c>
      <c r="S228" s="342">
        <f t="shared" si="757"/>
        <v>0</v>
      </c>
      <c r="T228" s="342">
        <f t="shared" si="757"/>
        <v>11963.3767</v>
      </c>
      <c r="U228" s="342">
        <f t="shared" si="757"/>
        <v>9633.12861</v>
      </c>
      <c r="V228" s="342">
        <f t="shared" si="757"/>
        <v>0</v>
      </c>
      <c r="W228" s="342">
        <f t="shared" si="757"/>
        <v>8655.033888</v>
      </c>
      <c r="X228" s="342">
        <f t="shared" si="757"/>
        <v>0</v>
      </c>
      <c r="Y228" s="342">
        <f t="shared" si="757"/>
        <v>0</v>
      </c>
      <c r="Z228" s="342">
        <f t="shared" si="757"/>
        <v>0</v>
      </c>
      <c r="AA228" s="342">
        <f t="shared" si="757"/>
        <v>9628.80765</v>
      </c>
      <c r="AB228" s="342">
        <f t="shared" si="757"/>
        <v>0</v>
      </c>
      <c r="AC228" s="342">
        <f t="shared" si="757"/>
        <v>6205.936838</v>
      </c>
      <c r="AD228" s="342">
        <f t="shared" si="757"/>
        <v>8318.29995</v>
      </c>
      <c r="AE228" s="342">
        <f t="shared" si="757"/>
        <v>6439.535258</v>
      </c>
      <c r="AF228" s="342">
        <f t="shared" si="757"/>
        <v>0</v>
      </c>
      <c r="AG228" s="342">
        <f t="shared" si="757"/>
        <v>7258.6275</v>
      </c>
      <c r="AH228" s="342">
        <f t="shared" si="757"/>
        <v>0</v>
      </c>
      <c r="AI228" s="342">
        <f t="shared" si="757"/>
        <v>10641.14589</v>
      </c>
      <c r="AJ228" s="342">
        <f t="shared" si="757"/>
        <v>0</v>
      </c>
      <c r="AK228" s="342">
        <f t="shared" si="757"/>
        <v>0</v>
      </c>
      <c r="AL228" s="342">
        <f t="shared" si="757"/>
        <v>275</v>
      </c>
      <c r="AM228" s="342">
        <f t="shared" si="757"/>
        <v>4982.50623</v>
      </c>
      <c r="AN228" s="342">
        <f t="shared" si="757"/>
        <v>0</v>
      </c>
      <c r="AO228" s="342">
        <f t="shared" si="757"/>
        <v>0</v>
      </c>
      <c r="AP228" s="342">
        <f t="shared" si="757"/>
        <v>9271.35</v>
      </c>
      <c r="AQ228" s="342">
        <f t="shared" si="757"/>
        <v>8358.125</v>
      </c>
      <c r="AR228" s="342">
        <f t="shared" si="757"/>
        <v>0</v>
      </c>
      <c r="AS228" s="342">
        <f t="shared" si="757"/>
        <v>8601.039</v>
      </c>
      <c r="AT228" s="342">
        <f t="shared" si="757"/>
        <v>16276.43473</v>
      </c>
      <c r="AU228" s="342">
        <f t="shared" si="757"/>
        <v>7462.28015</v>
      </c>
      <c r="AV228" s="342">
        <f t="shared" si="757"/>
        <v>0</v>
      </c>
      <c r="AW228" s="342">
        <f t="shared" si="757"/>
        <v>4800</v>
      </c>
      <c r="AX228" s="342">
        <f t="shared" si="757"/>
        <v>0</v>
      </c>
      <c r="AY228" s="342">
        <f t="shared" si="757"/>
        <v>12558.09375</v>
      </c>
      <c r="AZ228" s="342">
        <f t="shared" si="757"/>
        <v>0</v>
      </c>
      <c r="BA228" s="342">
        <f t="shared" si="757"/>
        <v>0</v>
      </c>
      <c r="BB228" s="342">
        <f t="shared" si="757"/>
        <v>9703.8664</v>
      </c>
      <c r="BC228" s="342">
        <f t="shared" si="757"/>
        <v>0</v>
      </c>
      <c r="BD228" s="342">
        <f t="shared" si="757"/>
        <v>13378.4</v>
      </c>
      <c r="BE228" s="342">
        <f t="shared" si="757"/>
        <v>0</v>
      </c>
      <c r="BF228" s="342">
        <f t="shared" si="757"/>
        <v>1557.6541</v>
      </c>
      <c r="BG228" s="342">
        <f t="shared" si="757"/>
        <v>0</v>
      </c>
      <c r="BH228" s="342">
        <f t="shared" si="757"/>
        <v>5158.157425</v>
      </c>
      <c r="BI228" s="342">
        <f t="shared" si="757"/>
        <v>2306.25</v>
      </c>
      <c r="BJ228" s="342">
        <f t="shared" si="757"/>
        <v>7162.4875</v>
      </c>
      <c r="BK228" s="342">
        <f t="shared" si="757"/>
        <v>1312.5</v>
      </c>
      <c r="BL228" s="342">
        <f t="shared" si="757"/>
        <v>1793.1</v>
      </c>
      <c r="BM228" s="342">
        <f t="shared" si="757"/>
        <v>0</v>
      </c>
      <c r="BN228" s="342">
        <f t="shared" si="757"/>
        <v>740.464875</v>
      </c>
      <c r="BO228" s="342">
        <f t="shared" si="757"/>
        <v>0</v>
      </c>
      <c r="BP228" s="342">
        <f t="shared" si="757"/>
        <v>628.625</v>
      </c>
      <c r="BQ228" s="342"/>
      <c r="BR228" s="342">
        <f t="shared" ref="BR228:EC228" si="758">if(or(and($A228-BR$186&gt;0,$A228-BR$187&lt;=0,month($A228)=month(BR$186)),and($A228-BR$186&gt;=0,$A228-BR$187&lt;=0,month(edate($A228,6))=month(BR$186))),BR$190,0)</f>
        <v>0</v>
      </c>
      <c r="BS228" s="342">
        <f t="shared" si="758"/>
        <v>0</v>
      </c>
      <c r="BT228" s="342">
        <f t="shared" si="758"/>
        <v>0</v>
      </c>
      <c r="BU228" s="342">
        <f t="shared" si="758"/>
        <v>0</v>
      </c>
      <c r="BV228" s="342">
        <f t="shared" si="758"/>
        <v>0</v>
      </c>
      <c r="BW228" s="342">
        <f t="shared" si="758"/>
        <v>0</v>
      </c>
      <c r="BX228" s="342">
        <f t="shared" si="758"/>
        <v>0</v>
      </c>
      <c r="BY228" s="342">
        <f t="shared" si="758"/>
        <v>0</v>
      </c>
      <c r="BZ228" s="342">
        <f t="shared" si="758"/>
        <v>0</v>
      </c>
      <c r="CA228" s="342">
        <f t="shared" si="758"/>
        <v>0</v>
      </c>
      <c r="CB228" s="342">
        <f t="shared" si="758"/>
        <v>0</v>
      </c>
      <c r="CC228" s="342">
        <f t="shared" si="758"/>
        <v>0</v>
      </c>
      <c r="CD228" s="342">
        <f t="shared" si="758"/>
        <v>0</v>
      </c>
      <c r="CE228" s="342">
        <f t="shared" si="758"/>
        <v>0</v>
      </c>
      <c r="CF228" s="342">
        <f t="shared" si="758"/>
        <v>0</v>
      </c>
      <c r="CG228" s="342">
        <f t="shared" si="758"/>
        <v>0</v>
      </c>
      <c r="CH228" s="342">
        <f t="shared" si="758"/>
        <v>0</v>
      </c>
      <c r="CI228" s="342">
        <f t="shared" si="758"/>
        <v>0</v>
      </c>
      <c r="CJ228" s="342">
        <f t="shared" si="758"/>
        <v>0</v>
      </c>
      <c r="CK228" s="342">
        <f t="shared" si="758"/>
        <v>0</v>
      </c>
      <c r="CL228" s="342">
        <f t="shared" si="758"/>
        <v>0</v>
      </c>
      <c r="CM228" s="342">
        <f t="shared" si="758"/>
        <v>0</v>
      </c>
      <c r="CN228" s="342">
        <f t="shared" si="758"/>
        <v>0</v>
      </c>
      <c r="CO228" s="342">
        <f t="shared" si="758"/>
        <v>0</v>
      </c>
      <c r="CP228" s="342">
        <f t="shared" si="758"/>
        <v>0</v>
      </c>
      <c r="CQ228" s="342">
        <f t="shared" si="758"/>
        <v>0</v>
      </c>
      <c r="CR228" s="342">
        <f t="shared" si="758"/>
        <v>0</v>
      </c>
      <c r="CS228" s="342">
        <f t="shared" si="758"/>
        <v>0</v>
      </c>
      <c r="CT228" s="342">
        <f t="shared" si="758"/>
        <v>0</v>
      </c>
      <c r="CU228" s="342">
        <f t="shared" si="758"/>
        <v>0</v>
      </c>
      <c r="CV228" s="342">
        <f t="shared" si="758"/>
        <v>0</v>
      </c>
      <c r="CW228" s="342">
        <f t="shared" si="758"/>
        <v>0</v>
      </c>
      <c r="CX228" s="342">
        <f t="shared" si="758"/>
        <v>0</v>
      </c>
      <c r="CY228" s="342">
        <f t="shared" si="758"/>
        <v>0</v>
      </c>
      <c r="CZ228" s="342">
        <f t="shared" si="758"/>
        <v>0</v>
      </c>
      <c r="DA228" s="342">
        <f t="shared" si="758"/>
        <v>0</v>
      </c>
      <c r="DB228" s="342">
        <f t="shared" si="758"/>
        <v>0</v>
      </c>
      <c r="DC228" s="342">
        <f t="shared" si="758"/>
        <v>0</v>
      </c>
      <c r="DD228" s="342">
        <f t="shared" si="758"/>
        <v>0</v>
      </c>
      <c r="DE228" s="342">
        <f t="shared" si="758"/>
        <v>0</v>
      </c>
      <c r="DF228" s="342">
        <f t="shared" si="758"/>
        <v>0</v>
      </c>
      <c r="DG228" s="342">
        <f t="shared" si="758"/>
        <v>0</v>
      </c>
      <c r="DH228" s="342">
        <f t="shared" si="758"/>
        <v>0</v>
      </c>
      <c r="DI228" s="342">
        <f t="shared" si="758"/>
        <v>0</v>
      </c>
      <c r="DJ228" s="342">
        <f t="shared" si="758"/>
        <v>0</v>
      </c>
      <c r="DK228" s="342">
        <f t="shared" si="758"/>
        <v>0</v>
      </c>
      <c r="DL228" s="342">
        <f t="shared" si="758"/>
        <v>0</v>
      </c>
      <c r="DM228" s="342">
        <f t="shared" si="758"/>
        <v>0</v>
      </c>
      <c r="DN228" s="342">
        <f t="shared" si="758"/>
        <v>0</v>
      </c>
      <c r="DO228" s="342">
        <f t="shared" si="758"/>
        <v>0</v>
      </c>
      <c r="DP228" s="342">
        <f t="shared" si="758"/>
        <v>0</v>
      </c>
      <c r="DQ228" s="342">
        <f t="shared" si="758"/>
        <v>0</v>
      </c>
      <c r="DR228" s="342">
        <f t="shared" si="758"/>
        <v>0</v>
      </c>
      <c r="DS228" s="342">
        <f t="shared" si="758"/>
        <v>0</v>
      </c>
      <c r="DT228" s="342">
        <f t="shared" si="758"/>
        <v>0</v>
      </c>
      <c r="DU228" s="342">
        <f t="shared" si="758"/>
        <v>0</v>
      </c>
      <c r="DV228" s="342">
        <f t="shared" si="758"/>
        <v>0</v>
      </c>
      <c r="DW228" s="342">
        <f t="shared" si="758"/>
        <v>0</v>
      </c>
      <c r="DX228" s="342">
        <f t="shared" si="758"/>
        <v>0</v>
      </c>
      <c r="DY228" s="342">
        <f t="shared" si="758"/>
        <v>0</v>
      </c>
      <c r="DZ228" s="342">
        <f t="shared" si="758"/>
        <v>0</v>
      </c>
      <c r="EA228" s="342">
        <f t="shared" si="758"/>
        <v>0</v>
      </c>
      <c r="EB228" s="342">
        <f t="shared" si="758"/>
        <v>0</v>
      </c>
      <c r="EC228" s="342">
        <f t="shared" si="758"/>
        <v>0</v>
      </c>
      <c r="ED228" s="342"/>
      <c r="EE228" s="342">
        <f t="shared" ref="EE228:GP228" si="759">if(or(and($A228-EE$186&gt;0,$A228-EE$187&lt;=0,month($A228)=month(EE$186)),and($A228-EE$186&gt;=0,$A228-EE$187&lt;=0,month(edate($A228,6))=month(EE$186))),EE$190,0)</f>
        <v>0</v>
      </c>
      <c r="EF228" s="342">
        <f t="shared" si="759"/>
        <v>0</v>
      </c>
      <c r="EG228" s="342">
        <f t="shared" si="759"/>
        <v>0</v>
      </c>
      <c r="EH228" s="342">
        <f t="shared" si="759"/>
        <v>0</v>
      </c>
      <c r="EI228" s="342">
        <f t="shared" si="759"/>
        <v>0</v>
      </c>
      <c r="EJ228" s="342">
        <f t="shared" si="759"/>
        <v>0</v>
      </c>
      <c r="EK228" s="342">
        <f t="shared" si="759"/>
        <v>0</v>
      </c>
      <c r="EL228" s="342">
        <f t="shared" si="759"/>
        <v>0</v>
      </c>
      <c r="EM228" s="342">
        <f t="shared" si="759"/>
        <v>0</v>
      </c>
      <c r="EN228" s="342">
        <f t="shared" si="759"/>
        <v>0</v>
      </c>
      <c r="EO228" s="342">
        <f t="shared" si="759"/>
        <v>0</v>
      </c>
      <c r="EP228" s="342">
        <f t="shared" si="759"/>
        <v>0</v>
      </c>
      <c r="EQ228" s="342">
        <f t="shared" si="759"/>
        <v>0</v>
      </c>
      <c r="ER228" s="342">
        <f t="shared" si="759"/>
        <v>0</v>
      </c>
      <c r="ES228" s="342">
        <f t="shared" si="759"/>
        <v>0</v>
      </c>
      <c r="ET228" s="342">
        <f t="shared" si="759"/>
        <v>0</v>
      </c>
      <c r="EU228" s="342">
        <f t="shared" si="759"/>
        <v>0</v>
      </c>
      <c r="EV228" s="342">
        <f t="shared" si="759"/>
        <v>0</v>
      </c>
      <c r="EW228" s="342">
        <f t="shared" si="759"/>
        <v>0</v>
      </c>
      <c r="EX228" s="342">
        <f t="shared" si="759"/>
        <v>0</v>
      </c>
      <c r="EY228" s="342">
        <f t="shared" si="759"/>
        <v>0</v>
      </c>
      <c r="EZ228" s="342">
        <f t="shared" si="759"/>
        <v>0</v>
      </c>
      <c r="FA228" s="342">
        <f t="shared" si="759"/>
        <v>0</v>
      </c>
      <c r="FB228" s="342">
        <f t="shared" si="759"/>
        <v>0</v>
      </c>
      <c r="FC228" s="342">
        <f t="shared" si="759"/>
        <v>0</v>
      </c>
      <c r="FD228" s="342">
        <f t="shared" si="759"/>
        <v>0</v>
      </c>
      <c r="FE228" s="342">
        <f t="shared" si="759"/>
        <v>0</v>
      </c>
      <c r="FF228" s="342">
        <f t="shared" si="759"/>
        <v>0</v>
      </c>
      <c r="FG228" s="342">
        <f t="shared" si="759"/>
        <v>0</v>
      </c>
      <c r="FH228" s="342">
        <f t="shared" si="759"/>
        <v>0</v>
      </c>
      <c r="FI228" s="342">
        <f t="shared" si="759"/>
        <v>0</v>
      </c>
      <c r="FJ228" s="342">
        <f t="shared" si="759"/>
        <v>0</v>
      </c>
      <c r="FK228" s="342">
        <f t="shared" si="759"/>
        <v>0</v>
      </c>
      <c r="FL228" s="342">
        <f t="shared" si="759"/>
        <v>0</v>
      </c>
      <c r="FM228" s="342">
        <f t="shared" si="759"/>
        <v>0</v>
      </c>
      <c r="FN228" s="342">
        <f t="shared" si="759"/>
        <v>0</v>
      </c>
      <c r="FO228" s="342">
        <f t="shared" si="759"/>
        <v>0</v>
      </c>
      <c r="FP228" s="342">
        <f t="shared" si="759"/>
        <v>0</v>
      </c>
      <c r="FQ228" s="342">
        <f t="shared" si="759"/>
        <v>0</v>
      </c>
      <c r="FR228" s="342">
        <f t="shared" si="759"/>
        <v>0</v>
      </c>
      <c r="FS228" s="342">
        <f t="shared" si="759"/>
        <v>0</v>
      </c>
      <c r="FT228" s="342">
        <f t="shared" si="759"/>
        <v>0</v>
      </c>
      <c r="FU228" s="342">
        <f t="shared" si="759"/>
        <v>0</v>
      </c>
      <c r="FV228" s="342">
        <f t="shared" si="759"/>
        <v>0</v>
      </c>
      <c r="FW228" s="342">
        <f t="shared" si="759"/>
        <v>0</v>
      </c>
      <c r="FX228" s="342">
        <f t="shared" si="759"/>
        <v>0</v>
      </c>
      <c r="FY228" s="342">
        <f t="shared" si="759"/>
        <v>0</v>
      </c>
      <c r="FZ228" s="342">
        <f t="shared" si="759"/>
        <v>0</v>
      </c>
      <c r="GA228" s="342">
        <f t="shared" si="759"/>
        <v>0</v>
      </c>
      <c r="GB228" s="342">
        <f t="shared" si="759"/>
        <v>0</v>
      </c>
      <c r="GC228" s="342">
        <f t="shared" si="759"/>
        <v>0</v>
      </c>
      <c r="GD228" s="342">
        <f t="shared" si="759"/>
        <v>0</v>
      </c>
      <c r="GE228" s="342">
        <f t="shared" si="759"/>
        <v>0</v>
      </c>
      <c r="GF228" s="342">
        <f t="shared" si="759"/>
        <v>0</v>
      </c>
      <c r="GG228" s="342">
        <f t="shared" si="759"/>
        <v>0</v>
      </c>
      <c r="GH228" s="342">
        <f t="shared" si="759"/>
        <v>0</v>
      </c>
      <c r="GI228" s="342">
        <f t="shared" si="759"/>
        <v>0</v>
      </c>
      <c r="GJ228" s="342">
        <f t="shared" si="759"/>
        <v>0</v>
      </c>
      <c r="GK228" s="342">
        <f t="shared" si="759"/>
        <v>0</v>
      </c>
      <c r="GL228" s="342">
        <f t="shared" si="759"/>
        <v>0</v>
      </c>
      <c r="GM228" s="342">
        <f t="shared" si="759"/>
        <v>0</v>
      </c>
      <c r="GN228" s="342">
        <f t="shared" si="759"/>
        <v>0</v>
      </c>
      <c r="GO228" s="342">
        <f t="shared" si="759"/>
        <v>0</v>
      </c>
      <c r="GP228" s="342">
        <f t="shared" si="759"/>
        <v>0</v>
      </c>
      <c r="GQ228" s="342"/>
      <c r="GR228" s="342">
        <f t="shared" ref="GR228:JC228" si="760">if(or(and($A228-GR$186&gt;0,$A228-GR$187&lt;=0,month($A228)=month(GR$186)),and($A228-GR$186&gt;=0,$A228-GR$187&lt;=0,month(edate($A228,6))=month(GR$186))),GR$190,0)</f>
        <v>0</v>
      </c>
      <c r="GS228" s="342">
        <f t="shared" si="760"/>
        <v>0</v>
      </c>
      <c r="GT228" s="342">
        <f t="shared" si="760"/>
        <v>0</v>
      </c>
      <c r="GU228" s="342">
        <f t="shared" si="760"/>
        <v>0</v>
      </c>
      <c r="GV228" s="342">
        <f t="shared" si="760"/>
        <v>0</v>
      </c>
      <c r="GW228" s="342">
        <f t="shared" si="760"/>
        <v>0</v>
      </c>
      <c r="GX228" s="342">
        <f t="shared" si="760"/>
        <v>0</v>
      </c>
      <c r="GY228" s="342">
        <f t="shared" si="760"/>
        <v>0</v>
      </c>
      <c r="GZ228" s="342">
        <f t="shared" si="760"/>
        <v>0</v>
      </c>
      <c r="HA228" s="342">
        <f t="shared" si="760"/>
        <v>0</v>
      </c>
      <c r="HB228" s="342">
        <f t="shared" si="760"/>
        <v>0</v>
      </c>
      <c r="HC228" s="342">
        <f t="shared" si="760"/>
        <v>0</v>
      </c>
      <c r="HD228" s="342">
        <f t="shared" si="760"/>
        <v>0</v>
      </c>
      <c r="HE228" s="342">
        <f t="shared" si="760"/>
        <v>0</v>
      </c>
      <c r="HF228" s="342">
        <f t="shared" si="760"/>
        <v>0</v>
      </c>
      <c r="HG228" s="342">
        <f t="shared" si="760"/>
        <v>0</v>
      </c>
      <c r="HH228" s="342">
        <f t="shared" si="760"/>
        <v>0</v>
      </c>
      <c r="HI228" s="342">
        <f t="shared" si="760"/>
        <v>0</v>
      </c>
      <c r="HJ228" s="342">
        <f t="shared" si="760"/>
        <v>0</v>
      </c>
      <c r="HK228" s="342">
        <f t="shared" si="760"/>
        <v>0</v>
      </c>
      <c r="HL228" s="342">
        <f t="shared" si="760"/>
        <v>0</v>
      </c>
      <c r="HM228" s="342">
        <f t="shared" si="760"/>
        <v>0</v>
      </c>
      <c r="HN228" s="342">
        <f t="shared" si="760"/>
        <v>0</v>
      </c>
      <c r="HO228" s="342">
        <f t="shared" si="760"/>
        <v>0</v>
      </c>
      <c r="HP228" s="342">
        <f t="shared" si="760"/>
        <v>0</v>
      </c>
      <c r="HQ228" s="342">
        <f t="shared" si="760"/>
        <v>0</v>
      </c>
      <c r="HR228" s="342">
        <f t="shared" si="760"/>
        <v>0</v>
      </c>
      <c r="HS228" s="342">
        <f t="shared" si="760"/>
        <v>0</v>
      </c>
      <c r="HT228" s="342">
        <f t="shared" si="760"/>
        <v>0</v>
      </c>
      <c r="HU228" s="342">
        <f t="shared" si="760"/>
        <v>0</v>
      </c>
      <c r="HV228" s="342">
        <f t="shared" si="760"/>
        <v>0</v>
      </c>
      <c r="HW228" s="342">
        <f t="shared" si="760"/>
        <v>0</v>
      </c>
      <c r="HX228" s="342">
        <f t="shared" si="760"/>
        <v>0</v>
      </c>
      <c r="HY228" s="342">
        <f t="shared" si="760"/>
        <v>0</v>
      </c>
      <c r="HZ228" s="342">
        <f t="shared" si="760"/>
        <v>0</v>
      </c>
      <c r="IA228" s="342">
        <f t="shared" si="760"/>
        <v>0</v>
      </c>
      <c r="IB228" s="342">
        <f t="shared" si="760"/>
        <v>0</v>
      </c>
      <c r="IC228" s="342">
        <f t="shared" si="760"/>
        <v>0</v>
      </c>
      <c r="ID228" s="342">
        <f t="shared" si="760"/>
        <v>0</v>
      </c>
      <c r="IE228" s="342">
        <f t="shared" si="760"/>
        <v>0</v>
      </c>
      <c r="IF228" s="342">
        <f t="shared" si="760"/>
        <v>0</v>
      </c>
      <c r="IG228" s="342">
        <f t="shared" si="760"/>
        <v>0</v>
      </c>
      <c r="IH228" s="342">
        <f t="shared" si="760"/>
        <v>0</v>
      </c>
      <c r="II228" s="342">
        <f t="shared" si="760"/>
        <v>0</v>
      </c>
      <c r="IJ228" s="342">
        <f t="shared" si="760"/>
        <v>0</v>
      </c>
      <c r="IK228" s="342">
        <f t="shared" si="760"/>
        <v>0</v>
      </c>
      <c r="IL228" s="342">
        <f t="shared" si="760"/>
        <v>0</v>
      </c>
      <c r="IM228" s="342">
        <f t="shared" si="760"/>
        <v>0</v>
      </c>
      <c r="IN228" s="342">
        <f t="shared" si="760"/>
        <v>0</v>
      </c>
      <c r="IO228" s="342">
        <f t="shared" si="760"/>
        <v>0</v>
      </c>
      <c r="IP228" s="342">
        <f t="shared" si="760"/>
        <v>0</v>
      </c>
      <c r="IQ228" s="342">
        <f t="shared" si="760"/>
        <v>0</v>
      </c>
      <c r="IR228" s="342">
        <f t="shared" si="760"/>
        <v>0</v>
      </c>
      <c r="IS228" s="342">
        <f t="shared" si="760"/>
        <v>0</v>
      </c>
      <c r="IT228" s="342">
        <f t="shared" si="760"/>
        <v>0</v>
      </c>
      <c r="IU228" s="342">
        <f t="shared" si="760"/>
        <v>0</v>
      </c>
      <c r="IV228" s="342">
        <f t="shared" si="760"/>
        <v>0</v>
      </c>
      <c r="IW228" s="342">
        <f t="shared" si="760"/>
        <v>0</v>
      </c>
      <c r="IX228" s="342">
        <f t="shared" si="760"/>
        <v>0</v>
      </c>
      <c r="IY228" s="342">
        <f t="shared" si="760"/>
        <v>0</v>
      </c>
      <c r="IZ228" s="342">
        <f t="shared" si="760"/>
        <v>0</v>
      </c>
      <c r="JA228" s="342">
        <f t="shared" si="760"/>
        <v>0</v>
      </c>
      <c r="JB228" s="342">
        <f t="shared" si="760"/>
        <v>0</v>
      </c>
      <c r="JC228" s="342">
        <f t="shared" si="760"/>
        <v>0</v>
      </c>
      <c r="JD228" s="342"/>
      <c r="JE228" s="342">
        <f t="shared" ref="JE228:LP228" si="761">if(or(and($A228-JE$186&gt;0,$A228-JE$187&lt;=0,month($A228)=month(JE$186)),and($A228-JE$186&gt;=0,$A228-JE$187&lt;=0,month(edate($A228,6))=month(JE$186))),JE$190,0)</f>
        <v>0</v>
      </c>
      <c r="JF228" s="342">
        <f t="shared" si="761"/>
        <v>0</v>
      </c>
      <c r="JG228" s="342">
        <f t="shared" si="761"/>
        <v>0</v>
      </c>
      <c r="JH228" s="342">
        <f t="shared" si="761"/>
        <v>0</v>
      </c>
      <c r="JI228" s="342">
        <f t="shared" si="761"/>
        <v>0</v>
      </c>
      <c r="JJ228" s="342">
        <f t="shared" si="761"/>
        <v>0</v>
      </c>
      <c r="JK228" s="342">
        <f t="shared" si="761"/>
        <v>0</v>
      </c>
      <c r="JL228" s="342">
        <f t="shared" si="761"/>
        <v>0</v>
      </c>
      <c r="JM228" s="342">
        <f t="shared" si="761"/>
        <v>0</v>
      </c>
      <c r="JN228" s="342">
        <f t="shared" si="761"/>
        <v>0</v>
      </c>
      <c r="JO228" s="342">
        <f t="shared" si="761"/>
        <v>0</v>
      </c>
      <c r="JP228" s="342">
        <f t="shared" si="761"/>
        <v>0</v>
      </c>
      <c r="JQ228" s="342">
        <f t="shared" si="761"/>
        <v>0</v>
      </c>
      <c r="JR228" s="342">
        <f t="shared" si="761"/>
        <v>0</v>
      </c>
      <c r="JS228" s="342">
        <f t="shared" si="761"/>
        <v>0</v>
      </c>
      <c r="JT228" s="342">
        <f t="shared" si="761"/>
        <v>0</v>
      </c>
      <c r="JU228" s="342">
        <f t="shared" si="761"/>
        <v>0</v>
      </c>
      <c r="JV228" s="342">
        <f t="shared" si="761"/>
        <v>0</v>
      </c>
      <c r="JW228" s="342">
        <f t="shared" si="761"/>
        <v>0</v>
      </c>
      <c r="JX228" s="342">
        <f t="shared" si="761"/>
        <v>0</v>
      </c>
      <c r="JY228" s="342">
        <f t="shared" si="761"/>
        <v>0</v>
      </c>
      <c r="JZ228" s="342">
        <f t="shared" si="761"/>
        <v>0</v>
      </c>
      <c r="KA228" s="342">
        <f t="shared" si="761"/>
        <v>0</v>
      </c>
      <c r="KB228" s="342">
        <f t="shared" si="761"/>
        <v>0</v>
      </c>
      <c r="KC228" s="342">
        <f t="shared" si="761"/>
        <v>0</v>
      </c>
      <c r="KD228" s="342">
        <f t="shared" si="761"/>
        <v>0</v>
      </c>
      <c r="KE228" s="342">
        <f t="shared" si="761"/>
        <v>0</v>
      </c>
      <c r="KF228" s="342">
        <f t="shared" si="761"/>
        <v>0</v>
      </c>
      <c r="KG228" s="342">
        <f t="shared" si="761"/>
        <v>0</v>
      </c>
      <c r="KH228" s="342">
        <f t="shared" si="761"/>
        <v>0</v>
      </c>
      <c r="KI228" s="342">
        <f t="shared" si="761"/>
        <v>0</v>
      </c>
      <c r="KJ228" s="342">
        <f t="shared" si="761"/>
        <v>0</v>
      </c>
      <c r="KK228" s="342">
        <f t="shared" si="761"/>
        <v>0</v>
      </c>
      <c r="KL228" s="342">
        <f t="shared" si="761"/>
        <v>0</v>
      </c>
      <c r="KM228" s="342">
        <f t="shared" si="761"/>
        <v>0</v>
      </c>
      <c r="KN228" s="342">
        <f t="shared" si="761"/>
        <v>0</v>
      </c>
      <c r="KO228" s="342">
        <f t="shared" si="761"/>
        <v>0</v>
      </c>
      <c r="KP228" s="342">
        <f t="shared" si="761"/>
        <v>0</v>
      </c>
      <c r="KQ228" s="342">
        <f t="shared" si="761"/>
        <v>0</v>
      </c>
      <c r="KR228" s="342">
        <f t="shared" si="761"/>
        <v>0</v>
      </c>
      <c r="KS228" s="342">
        <f t="shared" si="761"/>
        <v>0</v>
      </c>
      <c r="KT228" s="342">
        <f t="shared" si="761"/>
        <v>0</v>
      </c>
      <c r="KU228" s="342">
        <f t="shared" si="761"/>
        <v>0</v>
      </c>
      <c r="KV228" s="342">
        <f t="shared" si="761"/>
        <v>0</v>
      </c>
      <c r="KW228" s="342">
        <f t="shared" si="761"/>
        <v>0</v>
      </c>
      <c r="KX228" s="342">
        <f t="shared" si="761"/>
        <v>0</v>
      </c>
      <c r="KY228" s="342">
        <f t="shared" si="761"/>
        <v>0</v>
      </c>
      <c r="KZ228" s="342">
        <f t="shared" si="761"/>
        <v>0</v>
      </c>
      <c r="LA228" s="342">
        <f t="shared" si="761"/>
        <v>0</v>
      </c>
      <c r="LB228" s="342">
        <f t="shared" si="761"/>
        <v>0</v>
      </c>
      <c r="LC228" s="342">
        <f t="shared" si="761"/>
        <v>0</v>
      </c>
      <c r="LD228" s="342">
        <f t="shared" si="761"/>
        <v>0</v>
      </c>
      <c r="LE228" s="342">
        <f t="shared" si="761"/>
        <v>0</v>
      </c>
      <c r="LF228" s="342">
        <f t="shared" si="761"/>
        <v>0</v>
      </c>
      <c r="LG228" s="342">
        <f t="shared" si="761"/>
        <v>0</v>
      </c>
      <c r="LH228" s="342">
        <f t="shared" si="761"/>
        <v>0</v>
      </c>
      <c r="LI228" s="342">
        <f t="shared" si="761"/>
        <v>0</v>
      </c>
      <c r="LJ228" s="342">
        <f t="shared" si="761"/>
        <v>0</v>
      </c>
      <c r="LK228" s="342">
        <f t="shared" si="761"/>
        <v>0</v>
      </c>
      <c r="LL228" s="342">
        <f t="shared" si="761"/>
        <v>0</v>
      </c>
      <c r="LM228" s="342">
        <f t="shared" si="761"/>
        <v>0</v>
      </c>
      <c r="LN228" s="342">
        <f t="shared" si="761"/>
        <v>0</v>
      </c>
      <c r="LO228" s="342">
        <f t="shared" si="761"/>
        <v>0</v>
      </c>
      <c r="LP228" s="342">
        <f t="shared" si="761"/>
        <v>0</v>
      </c>
    </row>
    <row r="229">
      <c r="A229" s="331" t="str">
        <f t="shared" si="575"/>
        <v>12-2031</v>
      </c>
      <c r="B229" s="346">
        <f t="shared" si="581"/>
        <v>181908.706</v>
      </c>
      <c r="C229" s="346"/>
      <c r="E229" s="342">
        <f t="shared" ref="E229:BP229" si="762">if(or(and($A229-E$186&gt;0,$A229-E$187&lt;=0,month($A229)=month(E$186)),and($A229-E$186&gt;=0,$A229-E$187&lt;=0,month(edate($A229,6))=month(E$186))),E$190,0)</f>
        <v>6085.4205</v>
      </c>
      <c r="F229" s="342">
        <f t="shared" si="762"/>
        <v>2604.5913</v>
      </c>
      <c r="G229" s="342">
        <f t="shared" si="762"/>
        <v>4740</v>
      </c>
      <c r="H229" s="342">
        <f t="shared" si="762"/>
        <v>0</v>
      </c>
      <c r="I229" s="342">
        <f t="shared" si="762"/>
        <v>0</v>
      </c>
      <c r="J229" s="342">
        <f t="shared" si="762"/>
        <v>5954.9875</v>
      </c>
      <c r="K229" s="342">
        <f t="shared" si="762"/>
        <v>0</v>
      </c>
      <c r="L229" s="342">
        <f t="shared" si="762"/>
        <v>0</v>
      </c>
      <c r="M229" s="342">
        <f t="shared" si="762"/>
        <v>0</v>
      </c>
      <c r="N229" s="342">
        <f t="shared" si="762"/>
        <v>7812.75495</v>
      </c>
      <c r="O229" s="342">
        <f t="shared" si="762"/>
        <v>5688.688635</v>
      </c>
      <c r="P229" s="342">
        <f t="shared" si="762"/>
        <v>5334.19156</v>
      </c>
      <c r="Q229" s="342">
        <f t="shared" si="762"/>
        <v>0</v>
      </c>
      <c r="R229" s="342">
        <f t="shared" si="762"/>
        <v>0</v>
      </c>
      <c r="S229" s="342">
        <f t="shared" si="762"/>
        <v>10661.63949</v>
      </c>
      <c r="T229" s="342">
        <f t="shared" si="762"/>
        <v>0</v>
      </c>
      <c r="U229" s="342">
        <f t="shared" si="762"/>
        <v>0</v>
      </c>
      <c r="V229" s="342">
        <f t="shared" si="762"/>
        <v>5520.8475</v>
      </c>
      <c r="W229" s="342">
        <f t="shared" si="762"/>
        <v>0</v>
      </c>
      <c r="X229" s="342">
        <f t="shared" si="762"/>
        <v>7309.84635</v>
      </c>
      <c r="Y229" s="342">
        <f t="shared" si="762"/>
        <v>11393.6924</v>
      </c>
      <c r="Z229" s="342">
        <f t="shared" si="762"/>
        <v>70.99625</v>
      </c>
      <c r="AA229" s="342">
        <f t="shared" si="762"/>
        <v>0</v>
      </c>
      <c r="AB229" s="342">
        <f t="shared" si="762"/>
        <v>8275.222958</v>
      </c>
      <c r="AC229" s="342">
        <f t="shared" si="762"/>
        <v>0</v>
      </c>
      <c r="AD229" s="342">
        <f t="shared" si="762"/>
        <v>0</v>
      </c>
      <c r="AE229" s="342">
        <f t="shared" si="762"/>
        <v>0</v>
      </c>
      <c r="AF229" s="342">
        <f t="shared" si="762"/>
        <v>6214.90265</v>
      </c>
      <c r="AG229" s="342">
        <f t="shared" si="762"/>
        <v>0</v>
      </c>
      <c r="AH229" s="342">
        <f t="shared" si="762"/>
        <v>228.5555</v>
      </c>
      <c r="AI229" s="342">
        <f t="shared" si="762"/>
        <v>0</v>
      </c>
      <c r="AJ229" s="342">
        <f t="shared" si="762"/>
        <v>3780</v>
      </c>
      <c r="AK229" s="342">
        <f t="shared" si="762"/>
        <v>15922.28576</v>
      </c>
      <c r="AL229" s="342">
        <f t="shared" si="762"/>
        <v>0</v>
      </c>
      <c r="AM229" s="342">
        <f t="shared" si="762"/>
        <v>0</v>
      </c>
      <c r="AN229" s="342">
        <f t="shared" si="762"/>
        <v>12211.43486</v>
      </c>
      <c r="AO229" s="342">
        <f t="shared" si="762"/>
        <v>8896.907813</v>
      </c>
      <c r="AP229" s="342">
        <f t="shared" si="762"/>
        <v>0</v>
      </c>
      <c r="AQ229" s="342">
        <f t="shared" si="762"/>
        <v>0</v>
      </c>
      <c r="AR229" s="342">
        <f t="shared" si="762"/>
        <v>7542.9351</v>
      </c>
      <c r="AS229" s="342">
        <f t="shared" si="762"/>
        <v>0</v>
      </c>
      <c r="AT229" s="342">
        <f t="shared" si="762"/>
        <v>0</v>
      </c>
      <c r="AU229" s="342">
        <f t="shared" si="762"/>
        <v>0</v>
      </c>
      <c r="AV229" s="342">
        <f t="shared" si="762"/>
        <v>7136.0471</v>
      </c>
      <c r="AW229" s="342">
        <f t="shared" si="762"/>
        <v>0</v>
      </c>
      <c r="AX229" s="342">
        <f t="shared" si="762"/>
        <v>9058.61</v>
      </c>
      <c r="AY229" s="342">
        <f t="shared" si="762"/>
        <v>0</v>
      </c>
      <c r="AZ229" s="342">
        <f t="shared" si="762"/>
        <v>6480</v>
      </c>
      <c r="BA229" s="342">
        <f t="shared" si="762"/>
        <v>5867.9712</v>
      </c>
      <c r="BB229" s="342">
        <f t="shared" si="762"/>
        <v>0</v>
      </c>
      <c r="BC229" s="342">
        <f t="shared" si="762"/>
        <v>4873.17825</v>
      </c>
      <c r="BD229" s="342">
        <f t="shared" si="762"/>
        <v>0</v>
      </c>
      <c r="BE229" s="342">
        <f t="shared" si="762"/>
        <v>4565.5155</v>
      </c>
      <c r="BF229" s="342">
        <f t="shared" si="762"/>
        <v>0</v>
      </c>
      <c r="BG229" s="342">
        <f t="shared" si="762"/>
        <v>900.3978</v>
      </c>
      <c r="BH229" s="342">
        <f t="shared" si="762"/>
        <v>0</v>
      </c>
      <c r="BI229" s="342">
        <f t="shared" si="762"/>
        <v>0</v>
      </c>
      <c r="BJ229" s="342">
        <f t="shared" si="762"/>
        <v>0</v>
      </c>
      <c r="BK229" s="342">
        <f t="shared" si="762"/>
        <v>0</v>
      </c>
      <c r="BL229" s="342">
        <f t="shared" si="762"/>
        <v>0</v>
      </c>
      <c r="BM229" s="342">
        <f t="shared" si="762"/>
        <v>1521.41625</v>
      </c>
      <c r="BN229" s="342">
        <f t="shared" si="762"/>
        <v>0</v>
      </c>
      <c r="BO229" s="342">
        <f t="shared" si="762"/>
        <v>5255.6688</v>
      </c>
      <c r="BP229" s="342">
        <f t="shared" si="762"/>
        <v>0</v>
      </c>
      <c r="BQ229" s="342"/>
      <c r="BR229" s="342">
        <f t="shared" ref="BR229:EC229" si="763">if(or(and($A229-BR$186&gt;0,$A229-BR$187&lt;=0,month($A229)=month(BR$186)),and($A229-BR$186&gt;=0,$A229-BR$187&lt;=0,month(edate($A229,6))=month(BR$186))),BR$190,0)</f>
        <v>0</v>
      </c>
      <c r="BS229" s="342">
        <f t="shared" si="763"/>
        <v>0</v>
      </c>
      <c r="BT229" s="342">
        <f t="shared" si="763"/>
        <v>0</v>
      </c>
      <c r="BU229" s="342">
        <f t="shared" si="763"/>
        <v>0</v>
      </c>
      <c r="BV229" s="342">
        <f t="shared" si="763"/>
        <v>0</v>
      </c>
      <c r="BW229" s="342">
        <f t="shared" si="763"/>
        <v>0</v>
      </c>
      <c r="BX229" s="342">
        <f t="shared" si="763"/>
        <v>0</v>
      </c>
      <c r="BY229" s="342">
        <f t="shared" si="763"/>
        <v>0</v>
      </c>
      <c r="BZ229" s="342">
        <f t="shared" si="763"/>
        <v>0</v>
      </c>
      <c r="CA229" s="342">
        <f t="shared" si="763"/>
        <v>0</v>
      </c>
      <c r="CB229" s="342">
        <f t="shared" si="763"/>
        <v>0</v>
      </c>
      <c r="CC229" s="342">
        <f t="shared" si="763"/>
        <v>0</v>
      </c>
      <c r="CD229" s="342">
        <f t="shared" si="763"/>
        <v>0</v>
      </c>
      <c r="CE229" s="342">
        <f t="shared" si="763"/>
        <v>0</v>
      </c>
      <c r="CF229" s="342">
        <f t="shared" si="763"/>
        <v>0</v>
      </c>
      <c r="CG229" s="342">
        <f t="shared" si="763"/>
        <v>0</v>
      </c>
      <c r="CH229" s="342">
        <f t="shared" si="763"/>
        <v>0</v>
      </c>
      <c r="CI229" s="342">
        <f t="shared" si="763"/>
        <v>0</v>
      </c>
      <c r="CJ229" s="342">
        <f t="shared" si="763"/>
        <v>0</v>
      </c>
      <c r="CK229" s="342">
        <f t="shared" si="763"/>
        <v>0</v>
      </c>
      <c r="CL229" s="342">
        <f t="shared" si="763"/>
        <v>0</v>
      </c>
      <c r="CM229" s="342">
        <f t="shared" si="763"/>
        <v>0</v>
      </c>
      <c r="CN229" s="342">
        <f t="shared" si="763"/>
        <v>0</v>
      </c>
      <c r="CO229" s="342">
        <f t="shared" si="763"/>
        <v>0</v>
      </c>
      <c r="CP229" s="342">
        <f t="shared" si="763"/>
        <v>0</v>
      </c>
      <c r="CQ229" s="342">
        <f t="shared" si="763"/>
        <v>0</v>
      </c>
      <c r="CR229" s="342">
        <f t="shared" si="763"/>
        <v>0</v>
      </c>
      <c r="CS229" s="342">
        <f t="shared" si="763"/>
        <v>0</v>
      </c>
      <c r="CT229" s="342">
        <f t="shared" si="763"/>
        <v>0</v>
      </c>
      <c r="CU229" s="342">
        <f t="shared" si="763"/>
        <v>0</v>
      </c>
      <c r="CV229" s="342">
        <f t="shared" si="763"/>
        <v>0</v>
      </c>
      <c r="CW229" s="342">
        <f t="shared" si="763"/>
        <v>0</v>
      </c>
      <c r="CX229" s="342">
        <f t="shared" si="763"/>
        <v>0</v>
      </c>
      <c r="CY229" s="342">
        <f t="shared" si="763"/>
        <v>0</v>
      </c>
      <c r="CZ229" s="342">
        <f t="shared" si="763"/>
        <v>0</v>
      </c>
      <c r="DA229" s="342">
        <f t="shared" si="763"/>
        <v>0</v>
      </c>
      <c r="DB229" s="342">
        <f t="shared" si="763"/>
        <v>0</v>
      </c>
      <c r="DC229" s="342">
        <f t="shared" si="763"/>
        <v>0</v>
      </c>
      <c r="DD229" s="342">
        <f t="shared" si="763"/>
        <v>0</v>
      </c>
      <c r="DE229" s="342">
        <f t="shared" si="763"/>
        <v>0</v>
      </c>
      <c r="DF229" s="342">
        <f t="shared" si="763"/>
        <v>0</v>
      </c>
      <c r="DG229" s="342">
        <f t="shared" si="763"/>
        <v>0</v>
      </c>
      <c r="DH229" s="342">
        <f t="shared" si="763"/>
        <v>0</v>
      </c>
      <c r="DI229" s="342">
        <f t="shared" si="763"/>
        <v>0</v>
      </c>
      <c r="DJ229" s="342">
        <f t="shared" si="763"/>
        <v>0</v>
      </c>
      <c r="DK229" s="342">
        <f t="shared" si="763"/>
        <v>0</v>
      </c>
      <c r="DL229" s="342">
        <f t="shared" si="763"/>
        <v>0</v>
      </c>
      <c r="DM229" s="342">
        <f t="shared" si="763"/>
        <v>0</v>
      </c>
      <c r="DN229" s="342">
        <f t="shared" si="763"/>
        <v>0</v>
      </c>
      <c r="DO229" s="342">
        <f t="shared" si="763"/>
        <v>0</v>
      </c>
      <c r="DP229" s="342">
        <f t="shared" si="763"/>
        <v>0</v>
      </c>
      <c r="DQ229" s="342">
        <f t="shared" si="763"/>
        <v>0</v>
      </c>
      <c r="DR229" s="342">
        <f t="shared" si="763"/>
        <v>0</v>
      </c>
      <c r="DS229" s="342">
        <f t="shared" si="763"/>
        <v>0</v>
      </c>
      <c r="DT229" s="342">
        <f t="shared" si="763"/>
        <v>0</v>
      </c>
      <c r="DU229" s="342">
        <f t="shared" si="763"/>
        <v>0</v>
      </c>
      <c r="DV229" s="342">
        <f t="shared" si="763"/>
        <v>0</v>
      </c>
      <c r="DW229" s="342">
        <f t="shared" si="763"/>
        <v>0</v>
      </c>
      <c r="DX229" s="342">
        <f t="shared" si="763"/>
        <v>0</v>
      </c>
      <c r="DY229" s="342">
        <f t="shared" si="763"/>
        <v>0</v>
      </c>
      <c r="DZ229" s="342">
        <f t="shared" si="763"/>
        <v>0</v>
      </c>
      <c r="EA229" s="342">
        <f t="shared" si="763"/>
        <v>0</v>
      </c>
      <c r="EB229" s="342">
        <f t="shared" si="763"/>
        <v>0</v>
      </c>
      <c r="EC229" s="342">
        <f t="shared" si="763"/>
        <v>0</v>
      </c>
      <c r="ED229" s="342"/>
      <c r="EE229" s="342">
        <f t="shared" ref="EE229:GP229" si="764">if(or(and($A229-EE$186&gt;0,$A229-EE$187&lt;=0,month($A229)=month(EE$186)),and($A229-EE$186&gt;=0,$A229-EE$187&lt;=0,month(edate($A229,6))=month(EE$186))),EE$190,0)</f>
        <v>0</v>
      </c>
      <c r="EF229" s="342">
        <f t="shared" si="764"/>
        <v>0</v>
      </c>
      <c r="EG229" s="342">
        <f t="shared" si="764"/>
        <v>0</v>
      </c>
      <c r="EH229" s="342">
        <f t="shared" si="764"/>
        <v>0</v>
      </c>
      <c r="EI229" s="342">
        <f t="shared" si="764"/>
        <v>0</v>
      </c>
      <c r="EJ229" s="342">
        <f t="shared" si="764"/>
        <v>0</v>
      </c>
      <c r="EK229" s="342">
        <f t="shared" si="764"/>
        <v>0</v>
      </c>
      <c r="EL229" s="342">
        <f t="shared" si="764"/>
        <v>0</v>
      </c>
      <c r="EM229" s="342">
        <f t="shared" si="764"/>
        <v>0</v>
      </c>
      <c r="EN229" s="342">
        <f t="shared" si="764"/>
        <v>0</v>
      </c>
      <c r="EO229" s="342">
        <f t="shared" si="764"/>
        <v>0</v>
      </c>
      <c r="EP229" s="342">
        <f t="shared" si="764"/>
        <v>0</v>
      </c>
      <c r="EQ229" s="342">
        <f t="shared" si="764"/>
        <v>0</v>
      </c>
      <c r="ER229" s="342">
        <f t="shared" si="764"/>
        <v>0</v>
      </c>
      <c r="ES229" s="342">
        <f t="shared" si="764"/>
        <v>0</v>
      </c>
      <c r="ET229" s="342">
        <f t="shared" si="764"/>
        <v>0</v>
      </c>
      <c r="EU229" s="342">
        <f t="shared" si="764"/>
        <v>0</v>
      </c>
      <c r="EV229" s="342">
        <f t="shared" si="764"/>
        <v>0</v>
      </c>
      <c r="EW229" s="342">
        <f t="shared" si="764"/>
        <v>0</v>
      </c>
      <c r="EX229" s="342">
        <f t="shared" si="764"/>
        <v>0</v>
      </c>
      <c r="EY229" s="342">
        <f t="shared" si="764"/>
        <v>0</v>
      </c>
      <c r="EZ229" s="342">
        <f t="shared" si="764"/>
        <v>0</v>
      </c>
      <c r="FA229" s="342">
        <f t="shared" si="764"/>
        <v>0</v>
      </c>
      <c r="FB229" s="342">
        <f t="shared" si="764"/>
        <v>0</v>
      </c>
      <c r="FC229" s="342">
        <f t="shared" si="764"/>
        <v>0</v>
      </c>
      <c r="FD229" s="342">
        <f t="shared" si="764"/>
        <v>0</v>
      </c>
      <c r="FE229" s="342">
        <f t="shared" si="764"/>
        <v>0</v>
      </c>
      <c r="FF229" s="342">
        <f t="shared" si="764"/>
        <v>0</v>
      </c>
      <c r="FG229" s="342">
        <f t="shared" si="764"/>
        <v>0</v>
      </c>
      <c r="FH229" s="342">
        <f t="shared" si="764"/>
        <v>0</v>
      </c>
      <c r="FI229" s="342">
        <f t="shared" si="764"/>
        <v>0</v>
      </c>
      <c r="FJ229" s="342">
        <f t="shared" si="764"/>
        <v>0</v>
      </c>
      <c r="FK229" s="342">
        <f t="shared" si="764"/>
        <v>0</v>
      </c>
      <c r="FL229" s="342">
        <f t="shared" si="764"/>
        <v>0</v>
      </c>
      <c r="FM229" s="342">
        <f t="shared" si="764"/>
        <v>0</v>
      </c>
      <c r="FN229" s="342">
        <f t="shared" si="764"/>
        <v>0</v>
      </c>
      <c r="FO229" s="342">
        <f t="shared" si="764"/>
        <v>0</v>
      </c>
      <c r="FP229" s="342">
        <f t="shared" si="764"/>
        <v>0</v>
      </c>
      <c r="FQ229" s="342">
        <f t="shared" si="764"/>
        <v>0</v>
      </c>
      <c r="FR229" s="342">
        <f t="shared" si="764"/>
        <v>0</v>
      </c>
      <c r="FS229" s="342">
        <f t="shared" si="764"/>
        <v>0</v>
      </c>
      <c r="FT229" s="342">
        <f t="shared" si="764"/>
        <v>0</v>
      </c>
      <c r="FU229" s="342">
        <f t="shared" si="764"/>
        <v>0</v>
      </c>
      <c r="FV229" s="342">
        <f t="shared" si="764"/>
        <v>0</v>
      </c>
      <c r="FW229" s="342">
        <f t="shared" si="764"/>
        <v>0</v>
      </c>
      <c r="FX229" s="342">
        <f t="shared" si="764"/>
        <v>0</v>
      </c>
      <c r="FY229" s="342">
        <f t="shared" si="764"/>
        <v>0</v>
      </c>
      <c r="FZ229" s="342">
        <f t="shared" si="764"/>
        <v>0</v>
      </c>
      <c r="GA229" s="342">
        <f t="shared" si="764"/>
        <v>0</v>
      </c>
      <c r="GB229" s="342">
        <f t="shared" si="764"/>
        <v>0</v>
      </c>
      <c r="GC229" s="342">
        <f t="shared" si="764"/>
        <v>0</v>
      </c>
      <c r="GD229" s="342">
        <f t="shared" si="764"/>
        <v>0</v>
      </c>
      <c r="GE229" s="342">
        <f t="shared" si="764"/>
        <v>0</v>
      </c>
      <c r="GF229" s="342">
        <f t="shared" si="764"/>
        <v>0</v>
      </c>
      <c r="GG229" s="342">
        <f t="shared" si="764"/>
        <v>0</v>
      </c>
      <c r="GH229" s="342">
        <f t="shared" si="764"/>
        <v>0</v>
      </c>
      <c r="GI229" s="342">
        <f t="shared" si="764"/>
        <v>0</v>
      </c>
      <c r="GJ229" s="342">
        <f t="shared" si="764"/>
        <v>0</v>
      </c>
      <c r="GK229" s="342">
        <f t="shared" si="764"/>
        <v>0</v>
      </c>
      <c r="GL229" s="342">
        <f t="shared" si="764"/>
        <v>0</v>
      </c>
      <c r="GM229" s="342">
        <f t="shared" si="764"/>
        <v>0</v>
      </c>
      <c r="GN229" s="342">
        <f t="shared" si="764"/>
        <v>0</v>
      </c>
      <c r="GO229" s="342">
        <f t="shared" si="764"/>
        <v>0</v>
      </c>
      <c r="GP229" s="342">
        <f t="shared" si="764"/>
        <v>0</v>
      </c>
      <c r="GQ229" s="342"/>
      <c r="GR229" s="342">
        <f t="shared" ref="GR229:JC229" si="765">if(or(and($A229-GR$186&gt;0,$A229-GR$187&lt;=0,month($A229)=month(GR$186)),and($A229-GR$186&gt;=0,$A229-GR$187&lt;=0,month(edate($A229,6))=month(GR$186))),GR$190,0)</f>
        <v>0</v>
      </c>
      <c r="GS229" s="342">
        <f t="shared" si="765"/>
        <v>0</v>
      </c>
      <c r="GT229" s="342">
        <f t="shared" si="765"/>
        <v>0</v>
      </c>
      <c r="GU229" s="342">
        <f t="shared" si="765"/>
        <v>0</v>
      </c>
      <c r="GV229" s="342">
        <f t="shared" si="765"/>
        <v>0</v>
      </c>
      <c r="GW229" s="342">
        <f t="shared" si="765"/>
        <v>0</v>
      </c>
      <c r="GX229" s="342">
        <f t="shared" si="765"/>
        <v>0</v>
      </c>
      <c r="GY229" s="342">
        <f t="shared" si="765"/>
        <v>0</v>
      </c>
      <c r="GZ229" s="342">
        <f t="shared" si="765"/>
        <v>0</v>
      </c>
      <c r="HA229" s="342">
        <f t="shared" si="765"/>
        <v>0</v>
      </c>
      <c r="HB229" s="342">
        <f t="shared" si="765"/>
        <v>0</v>
      </c>
      <c r="HC229" s="342">
        <f t="shared" si="765"/>
        <v>0</v>
      </c>
      <c r="HD229" s="342">
        <f t="shared" si="765"/>
        <v>0</v>
      </c>
      <c r="HE229" s="342">
        <f t="shared" si="765"/>
        <v>0</v>
      </c>
      <c r="HF229" s="342">
        <f t="shared" si="765"/>
        <v>0</v>
      </c>
      <c r="HG229" s="342">
        <f t="shared" si="765"/>
        <v>0</v>
      </c>
      <c r="HH229" s="342">
        <f t="shared" si="765"/>
        <v>0</v>
      </c>
      <c r="HI229" s="342">
        <f t="shared" si="765"/>
        <v>0</v>
      </c>
      <c r="HJ229" s="342">
        <f t="shared" si="765"/>
        <v>0</v>
      </c>
      <c r="HK229" s="342">
        <f t="shared" si="765"/>
        <v>0</v>
      </c>
      <c r="HL229" s="342">
        <f t="shared" si="765"/>
        <v>0</v>
      </c>
      <c r="HM229" s="342">
        <f t="shared" si="765"/>
        <v>0</v>
      </c>
      <c r="HN229" s="342">
        <f t="shared" si="765"/>
        <v>0</v>
      </c>
      <c r="HO229" s="342">
        <f t="shared" si="765"/>
        <v>0</v>
      </c>
      <c r="HP229" s="342">
        <f t="shared" si="765"/>
        <v>0</v>
      </c>
      <c r="HQ229" s="342">
        <f t="shared" si="765"/>
        <v>0</v>
      </c>
      <c r="HR229" s="342">
        <f t="shared" si="765"/>
        <v>0</v>
      </c>
      <c r="HS229" s="342">
        <f t="shared" si="765"/>
        <v>0</v>
      </c>
      <c r="HT229" s="342">
        <f t="shared" si="765"/>
        <v>0</v>
      </c>
      <c r="HU229" s="342">
        <f t="shared" si="765"/>
        <v>0</v>
      </c>
      <c r="HV229" s="342">
        <f t="shared" si="765"/>
        <v>0</v>
      </c>
      <c r="HW229" s="342">
        <f t="shared" si="765"/>
        <v>0</v>
      </c>
      <c r="HX229" s="342">
        <f t="shared" si="765"/>
        <v>0</v>
      </c>
      <c r="HY229" s="342">
        <f t="shared" si="765"/>
        <v>0</v>
      </c>
      <c r="HZ229" s="342">
        <f t="shared" si="765"/>
        <v>0</v>
      </c>
      <c r="IA229" s="342">
        <f t="shared" si="765"/>
        <v>0</v>
      </c>
      <c r="IB229" s="342">
        <f t="shared" si="765"/>
        <v>0</v>
      </c>
      <c r="IC229" s="342">
        <f t="shared" si="765"/>
        <v>0</v>
      </c>
      <c r="ID229" s="342">
        <f t="shared" si="765"/>
        <v>0</v>
      </c>
      <c r="IE229" s="342">
        <f t="shared" si="765"/>
        <v>0</v>
      </c>
      <c r="IF229" s="342">
        <f t="shared" si="765"/>
        <v>0</v>
      </c>
      <c r="IG229" s="342">
        <f t="shared" si="765"/>
        <v>0</v>
      </c>
      <c r="IH229" s="342">
        <f t="shared" si="765"/>
        <v>0</v>
      </c>
      <c r="II229" s="342">
        <f t="shared" si="765"/>
        <v>0</v>
      </c>
      <c r="IJ229" s="342">
        <f t="shared" si="765"/>
        <v>0</v>
      </c>
      <c r="IK229" s="342">
        <f t="shared" si="765"/>
        <v>0</v>
      </c>
      <c r="IL229" s="342">
        <f t="shared" si="765"/>
        <v>0</v>
      </c>
      <c r="IM229" s="342">
        <f t="shared" si="765"/>
        <v>0</v>
      </c>
      <c r="IN229" s="342">
        <f t="shared" si="765"/>
        <v>0</v>
      </c>
      <c r="IO229" s="342">
        <f t="shared" si="765"/>
        <v>0</v>
      </c>
      <c r="IP229" s="342">
        <f t="shared" si="765"/>
        <v>0</v>
      </c>
      <c r="IQ229" s="342">
        <f t="shared" si="765"/>
        <v>0</v>
      </c>
      <c r="IR229" s="342">
        <f t="shared" si="765"/>
        <v>0</v>
      </c>
      <c r="IS229" s="342">
        <f t="shared" si="765"/>
        <v>0</v>
      </c>
      <c r="IT229" s="342">
        <f t="shared" si="765"/>
        <v>0</v>
      </c>
      <c r="IU229" s="342">
        <f t="shared" si="765"/>
        <v>0</v>
      </c>
      <c r="IV229" s="342">
        <f t="shared" si="765"/>
        <v>0</v>
      </c>
      <c r="IW229" s="342">
        <f t="shared" si="765"/>
        <v>0</v>
      </c>
      <c r="IX229" s="342">
        <f t="shared" si="765"/>
        <v>0</v>
      </c>
      <c r="IY229" s="342">
        <f t="shared" si="765"/>
        <v>0</v>
      </c>
      <c r="IZ229" s="342">
        <f t="shared" si="765"/>
        <v>0</v>
      </c>
      <c r="JA229" s="342">
        <f t="shared" si="765"/>
        <v>0</v>
      </c>
      <c r="JB229" s="342">
        <f t="shared" si="765"/>
        <v>0</v>
      </c>
      <c r="JC229" s="342">
        <f t="shared" si="765"/>
        <v>0</v>
      </c>
      <c r="JD229" s="342"/>
      <c r="JE229" s="342">
        <f t="shared" ref="JE229:LP229" si="766">if(or(and($A229-JE$186&gt;0,$A229-JE$187&lt;=0,month($A229)=month(JE$186)),and($A229-JE$186&gt;=0,$A229-JE$187&lt;=0,month(edate($A229,6))=month(JE$186))),JE$190,0)</f>
        <v>0</v>
      </c>
      <c r="JF229" s="342">
        <f t="shared" si="766"/>
        <v>0</v>
      </c>
      <c r="JG229" s="342">
        <f t="shared" si="766"/>
        <v>0</v>
      </c>
      <c r="JH229" s="342">
        <f t="shared" si="766"/>
        <v>0</v>
      </c>
      <c r="JI229" s="342">
        <f t="shared" si="766"/>
        <v>0</v>
      </c>
      <c r="JJ229" s="342">
        <f t="shared" si="766"/>
        <v>0</v>
      </c>
      <c r="JK229" s="342">
        <f t="shared" si="766"/>
        <v>0</v>
      </c>
      <c r="JL229" s="342">
        <f t="shared" si="766"/>
        <v>0</v>
      </c>
      <c r="JM229" s="342">
        <f t="shared" si="766"/>
        <v>0</v>
      </c>
      <c r="JN229" s="342">
        <f t="shared" si="766"/>
        <v>0</v>
      </c>
      <c r="JO229" s="342">
        <f t="shared" si="766"/>
        <v>0</v>
      </c>
      <c r="JP229" s="342">
        <f t="shared" si="766"/>
        <v>0</v>
      </c>
      <c r="JQ229" s="342">
        <f t="shared" si="766"/>
        <v>0</v>
      </c>
      <c r="JR229" s="342">
        <f t="shared" si="766"/>
        <v>0</v>
      </c>
      <c r="JS229" s="342">
        <f t="shared" si="766"/>
        <v>0</v>
      </c>
      <c r="JT229" s="342">
        <f t="shared" si="766"/>
        <v>0</v>
      </c>
      <c r="JU229" s="342">
        <f t="shared" si="766"/>
        <v>0</v>
      </c>
      <c r="JV229" s="342">
        <f t="shared" si="766"/>
        <v>0</v>
      </c>
      <c r="JW229" s="342">
        <f t="shared" si="766"/>
        <v>0</v>
      </c>
      <c r="JX229" s="342">
        <f t="shared" si="766"/>
        <v>0</v>
      </c>
      <c r="JY229" s="342">
        <f t="shared" si="766"/>
        <v>0</v>
      </c>
      <c r="JZ229" s="342">
        <f t="shared" si="766"/>
        <v>0</v>
      </c>
      <c r="KA229" s="342">
        <f t="shared" si="766"/>
        <v>0</v>
      </c>
      <c r="KB229" s="342">
        <f t="shared" si="766"/>
        <v>0</v>
      </c>
      <c r="KC229" s="342">
        <f t="shared" si="766"/>
        <v>0</v>
      </c>
      <c r="KD229" s="342">
        <f t="shared" si="766"/>
        <v>0</v>
      </c>
      <c r="KE229" s="342">
        <f t="shared" si="766"/>
        <v>0</v>
      </c>
      <c r="KF229" s="342">
        <f t="shared" si="766"/>
        <v>0</v>
      </c>
      <c r="KG229" s="342">
        <f t="shared" si="766"/>
        <v>0</v>
      </c>
      <c r="KH229" s="342">
        <f t="shared" si="766"/>
        <v>0</v>
      </c>
      <c r="KI229" s="342">
        <f t="shared" si="766"/>
        <v>0</v>
      </c>
      <c r="KJ229" s="342">
        <f t="shared" si="766"/>
        <v>0</v>
      </c>
      <c r="KK229" s="342">
        <f t="shared" si="766"/>
        <v>0</v>
      </c>
      <c r="KL229" s="342">
        <f t="shared" si="766"/>
        <v>0</v>
      </c>
      <c r="KM229" s="342">
        <f t="shared" si="766"/>
        <v>0</v>
      </c>
      <c r="KN229" s="342">
        <f t="shared" si="766"/>
        <v>0</v>
      </c>
      <c r="KO229" s="342">
        <f t="shared" si="766"/>
        <v>0</v>
      </c>
      <c r="KP229" s="342">
        <f t="shared" si="766"/>
        <v>0</v>
      </c>
      <c r="KQ229" s="342">
        <f t="shared" si="766"/>
        <v>0</v>
      </c>
      <c r="KR229" s="342">
        <f t="shared" si="766"/>
        <v>0</v>
      </c>
      <c r="KS229" s="342">
        <f t="shared" si="766"/>
        <v>0</v>
      </c>
      <c r="KT229" s="342">
        <f t="shared" si="766"/>
        <v>0</v>
      </c>
      <c r="KU229" s="342">
        <f t="shared" si="766"/>
        <v>0</v>
      </c>
      <c r="KV229" s="342">
        <f t="shared" si="766"/>
        <v>0</v>
      </c>
      <c r="KW229" s="342">
        <f t="shared" si="766"/>
        <v>0</v>
      </c>
      <c r="KX229" s="342">
        <f t="shared" si="766"/>
        <v>0</v>
      </c>
      <c r="KY229" s="342">
        <f t="shared" si="766"/>
        <v>0</v>
      </c>
      <c r="KZ229" s="342">
        <f t="shared" si="766"/>
        <v>0</v>
      </c>
      <c r="LA229" s="342">
        <f t="shared" si="766"/>
        <v>0</v>
      </c>
      <c r="LB229" s="342">
        <f t="shared" si="766"/>
        <v>0</v>
      </c>
      <c r="LC229" s="342">
        <f t="shared" si="766"/>
        <v>0</v>
      </c>
      <c r="LD229" s="342">
        <f t="shared" si="766"/>
        <v>0</v>
      </c>
      <c r="LE229" s="342">
        <f t="shared" si="766"/>
        <v>0</v>
      </c>
      <c r="LF229" s="342">
        <f t="shared" si="766"/>
        <v>0</v>
      </c>
      <c r="LG229" s="342">
        <f t="shared" si="766"/>
        <v>0</v>
      </c>
      <c r="LH229" s="342">
        <f t="shared" si="766"/>
        <v>0</v>
      </c>
      <c r="LI229" s="342">
        <f t="shared" si="766"/>
        <v>0</v>
      </c>
      <c r="LJ229" s="342">
        <f t="shared" si="766"/>
        <v>0</v>
      </c>
      <c r="LK229" s="342">
        <f t="shared" si="766"/>
        <v>0</v>
      </c>
      <c r="LL229" s="342">
        <f t="shared" si="766"/>
        <v>0</v>
      </c>
      <c r="LM229" s="342">
        <f t="shared" si="766"/>
        <v>0</v>
      </c>
      <c r="LN229" s="342">
        <f t="shared" si="766"/>
        <v>0</v>
      </c>
      <c r="LO229" s="342">
        <f t="shared" si="766"/>
        <v>0</v>
      </c>
      <c r="LP229" s="342">
        <f t="shared" si="766"/>
        <v>0</v>
      </c>
    </row>
    <row r="230">
      <c r="A230" s="331" t="str">
        <f t="shared" si="575"/>
        <v>03-2032</v>
      </c>
      <c r="B230" s="346">
        <f t="shared" si="581"/>
        <v>237841.6939</v>
      </c>
      <c r="C230" s="346"/>
      <c r="E230" s="342">
        <f t="shared" ref="E230:BP230" si="767">if(or(and($A230-E$186&gt;0,$A230-E$187&lt;=0,month($A230)=month(E$186)),and($A230-E$186&gt;=0,$A230-E$187&lt;=0,month(edate($A230,6))=month(E$186))),E$190,0)</f>
        <v>0</v>
      </c>
      <c r="F230" s="342">
        <f t="shared" si="767"/>
        <v>0</v>
      </c>
      <c r="G230" s="342">
        <f t="shared" si="767"/>
        <v>0</v>
      </c>
      <c r="H230" s="342">
        <f t="shared" si="767"/>
        <v>5603.13611</v>
      </c>
      <c r="I230" s="342">
        <f t="shared" si="767"/>
        <v>5350</v>
      </c>
      <c r="J230" s="342">
        <f t="shared" si="767"/>
        <v>0</v>
      </c>
      <c r="K230" s="342">
        <f t="shared" si="767"/>
        <v>6549.35727</v>
      </c>
      <c r="L230" s="342">
        <f t="shared" si="767"/>
        <v>3925.4562</v>
      </c>
      <c r="M230" s="342">
        <f t="shared" si="767"/>
        <v>5593.35392</v>
      </c>
      <c r="N230" s="342">
        <f t="shared" si="767"/>
        <v>0</v>
      </c>
      <c r="O230" s="342">
        <f t="shared" si="767"/>
        <v>0</v>
      </c>
      <c r="P230" s="342">
        <f t="shared" si="767"/>
        <v>0</v>
      </c>
      <c r="Q230" s="342">
        <f t="shared" si="767"/>
        <v>5838.7836</v>
      </c>
      <c r="R230" s="342">
        <f t="shared" si="767"/>
        <v>9911.380355</v>
      </c>
      <c r="S230" s="342">
        <f t="shared" si="767"/>
        <v>0</v>
      </c>
      <c r="T230" s="342">
        <f t="shared" si="767"/>
        <v>11963.3767</v>
      </c>
      <c r="U230" s="342">
        <f t="shared" si="767"/>
        <v>9633.12861</v>
      </c>
      <c r="V230" s="342">
        <f t="shared" si="767"/>
        <v>0</v>
      </c>
      <c r="W230" s="342">
        <f t="shared" si="767"/>
        <v>8655.033888</v>
      </c>
      <c r="X230" s="342">
        <f t="shared" si="767"/>
        <v>0</v>
      </c>
      <c r="Y230" s="342">
        <f t="shared" si="767"/>
        <v>0</v>
      </c>
      <c r="Z230" s="342">
        <f t="shared" si="767"/>
        <v>0</v>
      </c>
      <c r="AA230" s="342">
        <f t="shared" si="767"/>
        <v>9628.80765</v>
      </c>
      <c r="AB230" s="342">
        <f t="shared" si="767"/>
        <v>0</v>
      </c>
      <c r="AC230" s="342">
        <f t="shared" si="767"/>
        <v>6205.936838</v>
      </c>
      <c r="AD230" s="342">
        <f t="shared" si="767"/>
        <v>8318.29995</v>
      </c>
      <c r="AE230" s="342">
        <f t="shared" si="767"/>
        <v>6439.535258</v>
      </c>
      <c r="AF230" s="342">
        <f t="shared" si="767"/>
        <v>0</v>
      </c>
      <c r="AG230" s="342">
        <f t="shared" si="767"/>
        <v>7258.6275</v>
      </c>
      <c r="AH230" s="342">
        <f t="shared" si="767"/>
        <v>0</v>
      </c>
      <c r="AI230" s="342">
        <f t="shared" si="767"/>
        <v>10641.14589</v>
      </c>
      <c r="AJ230" s="342">
        <f t="shared" si="767"/>
        <v>0</v>
      </c>
      <c r="AK230" s="342">
        <f t="shared" si="767"/>
        <v>0</v>
      </c>
      <c r="AL230" s="342">
        <f t="shared" si="767"/>
        <v>275</v>
      </c>
      <c r="AM230" s="342">
        <f t="shared" si="767"/>
        <v>4982.50623</v>
      </c>
      <c r="AN230" s="342">
        <f t="shared" si="767"/>
        <v>0</v>
      </c>
      <c r="AO230" s="342">
        <f t="shared" si="767"/>
        <v>0</v>
      </c>
      <c r="AP230" s="342">
        <f t="shared" si="767"/>
        <v>9271.35</v>
      </c>
      <c r="AQ230" s="342">
        <f t="shared" si="767"/>
        <v>8358.125</v>
      </c>
      <c r="AR230" s="342">
        <f t="shared" si="767"/>
        <v>0</v>
      </c>
      <c r="AS230" s="342">
        <f t="shared" si="767"/>
        <v>8601.039</v>
      </c>
      <c r="AT230" s="342">
        <f t="shared" si="767"/>
        <v>16276.43473</v>
      </c>
      <c r="AU230" s="342">
        <f t="shared" si="767"/>
        <v>7462.28015</v>
      </c>
      <c r="AV230" s="342">
        <f t="shared" si="767"/>
        <v>0</v>
      </c>
      <c r="AW230" s="342">
        <f t="shared" si="767"/>
        <v>4800</v>
      </c>
      <c r="AX230" s="342">
        <f t="shared" si="767"/>
        <v>0</v>
      </c>
      <c r="AY230" s="342">
        <f t="shared" si="767"/>
        <v>12558.09375</v>
      </c>
      <c r="AZ230" s="342">
        <f t="shared" si="767"/>
        <v>0</v>
      </c>
      <c r="BA230" s="342">
        <f t="shared" si="767"/>
        <v>0</v>
      </c>
      <c r="BB230" s="342">
        <f t="shared" si="767"/>
        <v>9703.8664</v>
      </c>
      <c r="BC230" s="342">
        <f t="shared" si="767"/>
        <v>0</v>
      </c>
      <c r="BD230" s="342">
        <f t="shared" si="767"/>
        <v>13378.4</v>
      </c>
      <c r="BE230" s="342">
        <f t="shared" si="767"/>
        <v>0</v>
      </c>
      <c r="BF230" s="342">
        <f t="shared" si="767"/>
        <v>1557.6541</v>
      </c>
      <c r="BG230" s="342">
        <f t="shared" si="767"/>
        <v>0</v>
      </c>
      <c r="BH230" s="342">
        <f t="shared" si="767"/>
        <v>5158.157425</v>
      </c>
      <c r="BI230" s="342">
        <f t="shared" si="767"/>
        <v>2306.25</v>
      </c>
      <c r="BJ230" s="342">
        <f t="shared" si="767"/>
        <v>7162.4875</v>
      </c>
      <c r="BK230" s="342">
        <f t="shared" si="767"/>
        <v>1312.5</v>
      </c>
      <c r="BL230" s="342">
        <f t="shared" si="767"/>
        <v>1793.1</v>
      </c>
      <c r="BM230" s="342">
        <f t="shared" si="767"/>
        <v>0</v>
      </c>
      <c r="BN230" s="342">
        <f t="shared" si="767"/>
        <v>740.464875</v>
      </c>
      <c r="BO230" s="342">
        <f t="shared" si="767"/>
        <v>0</v>
      </c>
      <c r="BP230" s="342">
        <f t="shared" si="767"/>
        <v>628.625</v>
      </c>
      <c r="BQ230" s="342"/>
      <c r="BR230" s="342">
        <f t="shared" ref="BR230:EC230" si="768">if(or(and($A230-BR$186&gt;0,$A230-BR$187&lt;=0,month($A230)=month(BR$186)),and($A230-BR$186&gt;=0,$A230-BR$187&lt;=0,month(edate($A230,6))=month(BR$186))),BR$190,0)</f>
        <v>0</v>
      </c>
      <c r="BS230" s="342">
        <f t="shared" si="768"/>
        <v>0</v>
      </c>
      <c r="BT230" s="342">
        <f t="shared" si="768"/>
        <v>0</v>
      </c>
      <c r="BU230" s="342">
        <f t="shared" si="768"/>
        <v>0</v>
      </c>
      <c r="BV230" s="342">
        <f t="shared" si="768"/>
        <v>0</v>
      </c>
      <c r="BW230" s="342">
        <f t="shared" si="768"/>
        <v>0</v>
      </c>
      <c r="BX230" s="342">
        <f t="shared" si="768"/>
        <v>0</v>
      </c>
      <c r="BY230" s="342">
        <f t="shared" si="768"/>
        <v>0</v>
      </c>
      <c r="BZ230" s="342">
        <f t="shared" si="768"/>
        <v>0</v>
      </c>
      <c r="CA230" s="342">
        <f t="shared" si="768"/>
        <v>0</v>
      </c>
      <c r="CB230" s="342">
        <f t="shared" si="768"/>
        <v>0</v>
      </c>
      <c r="CC230" s="342">
        <f t="shared" si="768"/>
        <v>0</v>
      </c>
      <c r="CD230" s="342">
        <f t="shared" si="768"/>
        <v>0</v>
      </c>
      <c r="CE230" s="342">
        <f t="shared" si="768"/>
        <v>0</v>
      </c>
      <c r="CF230" s="342">
        <f t="shared" si="768"/>
        <v>0</v>
      </c>
      <c r="CG230" s="342">
        <f t="shared" si="768"/>
        <v>0</v>
      </c>
      <c r="CH230" s="342">
        <f t="shared" si="768"/>
        <v>0</v>
      </c>
      <c r="CI230" s="342">
        <f t="shared" si="768"/>
        <v>0</v>
      </c>
      <c r="CJ230" s="342">
        <f t="shared" si="768"/>
        <v>0</v>
      </c>
      <c r="CK230" s="342">
        <f t="shared" si="768"/>
        <v>0</v>
      </c>
      <c r="CL230" s="342">
        <f t="shared" si="768"/>
        <v>0</v>
      </c>
      <c r="CM230" s="342">
        <f t="shared" si="768"/>
        <v>0</v>
      </c>
      <c r="CN230" s="342">
        <f t="shared" si="768"/>
        <v>0</v>
      </c>
      <c r="CO230" s="342">
        <f t="shared" si="768"/>
        <v>0</v>
      </c>
      <c r="CP230" s="342">
        <f t="shared" si="768"/>
        <v>0</v>
      </c>
      <c r="CQ230" s="342">
        <f t="shared" si="768"/>
        <v>0</v>
      </c>
      <c r="CR230" s="342">
        <f t="shared" si="768"/>
        <v>0</v>
      </c>
      <c r="CS230" s="342">
        <f t="shared" si="768"/>
        <v>0</v>
      </c>
      <c r="CT230" s="342">
        <f t="shared" si="768"/>
        <v>0</v>
      </c>
      <c r="CU230" s="342">
        <f t="shared" si="768"/>
        <v>0</v>
      </c>
      <c r="CV230" s="342">
        <f t="shared" si="768"/>
        <v>0</v>
      </c>
      <c r="CW230" s="342">
        <f t="shared" si="768"/>
        <v>0</v>
      </c>
      <c r="CX230" s="342">
        <f t="shared" si="768"/>
        <v>0</v>
      </c>
      <c r="CY230" s="342">
        <f t="shared" si="768"/>
        <v>0</v>
      </c>
      <c r="CZ230" s="342">
        <f t="shared" si="768"/>
        <v>0</v>
      </c>
      <c r="DA230" s="342">
        <f t="shared" si="768"/>
        <v>0</v>
      </c>
      <c r="DB230" s="342">
        <f t="shared" si="768"/>
        <v>0</v>
      </c>
      <c r="DC230" s="342">
        <f t="shared" si="768"/>
        <v>0</v>
      </c>
      <c r="DD230" s="342">
        <f t="shared" si="768"/>
        <v>0</v>
      </c>
      <c r="DE230" s="342">
        <f t="shared" si="768"/>
        <v>0</v>
      </c>
      <c r="DF230" s="342">
        <f t="shared" si="768"/>
        <v>0</v>
      </c>
      <c r="DG230" s="342">
        <f t="shared" si="768"/>
        <v>0</v>
      </c>
      <c r="DH230" s="342">
        <f t="shared" si="768"/>
        <v>0</v>
      </c>
      <c r="DI230" s="342">
        <f t="shared" si="768"/>
        <v>0</v>
      </c>
      <c r="DJ230" s="342">
        <f t="shared" si="768"/>
        <v>0</v>
      </c>
      <c r="DK230" s="342">
        <f t="shared" si="768"/>
        <v>0</v>
      </c>
      <c r="DL230" s="342">
        <f t="shared" si="768"/>
        <v>0</v>
      </c>
      <c r="DM230" s="342">
        <f t="shared" si="768"/>
        <v>0</v>
      </c>
      <c r="DN230" s="342">
        <f t="shared" si="768"/>
        <v>0</v>
      </c>
      <c r="DO230" s="342">
        <f t="shared" si="768"/>
        <v>0</v>
      </c>
      <c r="DP230" s="342">
        <f t="shared" si="768"/>
        <v>0</v>
      </c>
      <c r="DQ230" s="342">
        <f t="shared" si="768"/>
        <v>0</v>
      </c>
      <c r="DR230" s="342">
        <f t="shared" si="768"/>
        <v>0</v>
      </c>
      <c r="DS230" s="342">
        <f t="shared" si="768"/>
        <v>0</v>
      </c>
      <c r="DT230" s="342">
        <f t="shared" si="768"/>
        <v>0</v>
      </c>
      <c r="DU230" s="342">
        <f t="shared" si="768"/>
        <v>0</v>
      </c>
      <c r="DV230" s="342">
        <f t="shared" si="768"/>
        <v>0</v>
      </c>
      <c r="DW230" s="342">
        <f t="shared" si="768"/>
        <v>0</v>
      </c>
      <c r="DX230" s="342">
        <f t="shared" si="768"/>
        <v>0</v>
      </c>
      <c r="DY230" s="342">
        <f t="shared" si="768"/>
        <v>0</v>
      </c>
      <c r="DZ230" s="342">
        <f t="shared" si="768"/>
        <v>0</v>
      </c>
      <c r="EA230" s="342">
        <f t="shared" si="768"/>
        <v>0</v>
      </c>
      <c r="EB230" s="342">
        <f t="shared" si="768"/>
        <v>0</v>
      </c>
      <c r="EC230" s="342">
        <f t="shared" si="768"/>
        <v>0</v>
      </c>
      <c r="ED230" s="342"/>
      <c r="EE230" s="342">
        <f t="shared" ref="EE230:GP230" si="769">if(or(and($A230-EE$186&gt;0,$A230-EE$187&lt;=0,month($A230)=month(EE$186)),and($A230-EE$186&gt;=0,$A230-EE$187&lt;=0,month(edate($A230,6))=month(EE$186))),EE$190,0)</f>
        <v>0</v>
      </c>
      <c r="EF230" s="342">
        <f t="shared" si="769"/>
        <v>0</v>
      </c>
      <c r="EG230" s="342">
        <f t="shared" si="769"/>
        <v>0</v>
      </c>
      <c r="EH230" s="342">
        <f t="shared" si="769"/>
        <v>0</v>
      </c>
      <c r="EI230" s="342">
        <f t="shared" si="769"/>
        <v>0</v>
      </c>
      <c r="EJ230" s="342">
        <f t="shared" si="769"/>
        <v>0</v>
      </c>
      <c r="EK230" s="342">
        <f t="shared" si="769"/>
        <v>0</v>
      </c>
      <c r="EL230" s="342">
        <f t="shared" si="769"/>
        <v>0</v>
      </c>
      <c r="EM230" s="342">
        <f t="shared" si="769"/>
        <v>0</v>
      </c>
      <c r="EN230" s="342">
        <f t="shared" si="769"/>
        <v>0</v>
      </c>
      <c r="EO230" s="342">
        <f t="shared" si="769"/>
        <v>0</v>
      </c>
      <c r="EP230" s="342">
        <f t="shared" si="769"/>
        <v>0</v>
      </c>
      <c r="EQ230" s="342">
        <f t="shared" si="769"/>
        <v>0</v>
      </c>
      <c r="ER230" s="342">
        <f t="shared" si="769"/>
        <v>0</v>
      </c>
      <c r="ES230" s="342">
        <f t="shared" si="769"/>
        <v>0</v>
      </c>
      <c r="ET230" s="342">
        <f t="shared" si="769"/>
        <v>0</v>
      </c>
      <c r="EU230" s="342">
        <f t="shared" si="769"/>
        <v>0</v>
      </c>
      <c r="EV230" s="342">
        <f t="shared" si="769"/>
        <v>0</v>
      </c>
      <c r="EW230" s="342">
        <f t="shared" si="769"/>
        <v>0</v>
      </c>
      <c r="EX230" s="342">
        <f t="shared" si="769"/>
        <v>0</v>
      </c>
      <c r="EY230" s="342">
        <f t="shared" si="769"/>
        <v>0</v>
      </c>
      <c r="EZ230" s="342">
        <f t="shared" si="769"/>
        <v>0</v>
      </c>
      <c r="FA230" s="342">
        <f t="shared" si="769"/>
        <v>0</v>
      </c>
      <c r="FB230" s="342">
        <f t="shared" si="769"/>
        <v>0</v>
      </c>
      <c r="FC230" s="342">
        <f t="shared" si="769"/>
        <v>0</v>
      </c>
      <c r="FD230" s="342">
        <f t="shared" si="769"/>
        <v>0</v>
      </c>
      <c r="FE230" s="342">
        <f t="shared" si="769"/>
        <v>0</v>
      </c>
      <c r="FF230" s="342">
        <f t="shared" si="769"/>
        <v>0</v>
      </c>
      <c r="FG230" s="342">
        <f t="shared" si="769"/>
        <v>0</v>
      </c>
      <c r="FH230" s="342">
        <f t="shared" si="769"/>
        <v>0</v>
      </c>
      <c r="FI230" s="342">
        <f t="shared" si="769"/>
        <v>0</v>
      </c>
      <c r="FJ230" s="342">
        <f t="shared" si="769"/>
        <v>0</v>
      </c>
      <c r="FK230" s="342">
        <f t="shared" si="769"/>
        <v>0</v>
      </c>
      <c r="FL230" s="342">
        <f t="shared" si="769"/>
        <v>0</v>
      </c>
      <c r="FM230" s="342">
        <f t="shared" si="769"/>
        <v>0</v>
      </c>
      <c r="FN230" s="342">
        <f t="shared" si="769"/>
        <v>0</v>
      </c>
      <c r="FO230" s="342">
        <f t="shared" si="769"/>
        <v>0</v>
      </c>
      <c r="FP230" s="342">
        <f t="shared" si="769"/>
        <v>0</v>
      </c>
      <c r="FQ230" s="342">
        <f t="shared" si="769"/>
        <v>0</v>
      </c>
      <c r="FR230" s="342">
        <f t="shared" si="769"/>
        <v>0</v>
      </c>
      <c r="FS230" s="342">
        <f t="shared" si="769"/>
        <v>0</v>
      </c>
      <c r="FT230" s="342">
        <f t="shared" si="769"/>
        <v>0</v>
      </c>
      <c r="FU230" s="342">
        <f t="shared" si="769"/>
        <v>0</v>
      </c>
      <c r="FV230" s="342">
        <f t="shared" si="769"/>
        <v>0</v>
      </c>
      <c r="FW230" s="342">
        <f t="shared" si="769"/>
        <v>0</v>
      </c>
      <c r="FX230" s="342">
        <f t="shared" si="769"/>
        <v>0</v>
      </c>
      <c r="FY230" s="342">
        <f t="shared" si="769"/>
        <v>0</v>
      </c>
      <c r="FZ230" s="342">
        <f t="shared" si="769"/>
        <v>0</v>
      </c>
      <c r="GA230" s="342">
        <f t="shared" si="769"/>
        <v>0</v>
      </c>
      <c r="GB230" s="342">
        <f t="shared" si="769"/>
        <v>0</v>
      </c>
      <c r="GC230" s="342">
        <f t="shared" si="769"/>
        <v>0</v>
      </c>
      <c r="GD230" s="342">
        <f t="shared" si="769"/>
        <v>0</v>
      </c>
      <c r="GE230" s="342">
        <f t="shared" si="769"/>
        <v>0</v>
      </c>
      <c r="GF230" s="342">
        <f t="shared" si="769"/>
        <v>0</v>
      </c>
      <c r="GG230" s="342">
        <f t="shared" si="769"/>
        <v>0</v>
      </c>
      <c r="GH230" s="342">
        <f t="shared" si="769"/>
        <v>0</v>
      </c>
      <c r="GI230" s="342">
        <f t="shared" si="769"/>
        <v>0</v>
      </c>
      <c r="GJ230" s="342">
        <f t="shared" si="769"/>
        <v>0</v>
      </c>
      <c r="GK230" s="342">
        <f t="shared" si="769"/>
        <v>0</v>
      </c>
      <c r="GL230" s="342">
        <f t="shared" si="769"/>
        <v>0</v>
      </c>
      <c r="GM230" s="342">
        <f t="shared" si="769"/>
        <v>0</v>
      </c>
      <c r="GN230" s="342">
        <f t="shared" si="769"/>
        <v>0</v>
      </c>
      <c r="GO230" s="342">
        <f t="shared" si="769"/>
        <v>0</v>
      </c>
      <c r="GP230" s="342">
        <f t="shared" si="769"/>
        <v>0</v>
      </c>
      <c r="GQ230" s="342"/>
      <c r="GR230" s="342">
        <f t="shared" ref="GR230:JC230" si="770">if(or(and($A230-GR$186&gt;0,$A230-GR$187&lt;=0,month($A230)=month(GR$186)),and($A230-GR$186&gt;=0,$A230-GR$187&lt;=0,month(edate($A230,6))=month(GR$186))),GR$190,0)</f>
        <v>0</v>
      </c>
      <c r="GS230" s="342">
        <f t="shared" si="770"/>
        <v>0</v>
      </c>
      <c r="GT230" s="342">
        <f t="shared" si="770"/>
        <v>0</v>
      </c>
      <c r="GU230" s="342">
        <f t="shared" si="770"/>
        <v>0</v>
      </c>
      <c r="GV230" s="342">
        <f t="shared" si="770"/>
        <v>0</v>
      </c>
      <c r="GW230" s="342">
        <f t="shared" si="770"/>
        <v>0</v>
      </c>
      <c r="GX230" s="342">
        <f t="shared" si="770"/>
        <v>0</v>
      </c>
      <c r="GY230" s="342">
        <f t="shared" si="770"/>
        <v>0</v>
      </c>
      <c r="GZ230" s="342">
        <f t="shared" si="770"/>
        <v>0</v>
      </c>
      <c r="HA230" s="342">
        <f t="shared" si="770"/>
        <v>0</v>
      </c>
      <c r="HB230" s="342">
        <f t="shared" si="770"/>
        <v>0</v>
      </c>
      <c r="HC230" s="342">
        <f t="shared" si="770"/>
        <v>0</v>
      </c>
      <c r="HD230" s="342">
        <f t="shared" si="770"/>
        <v>0</v>
      </c>
      <c r="HE230" s="342">
        <f t="shared" si="770"/>
        <v>0</v>
      </c>
      <c r="HF230" s="342">
        <f t="shared" si="770"/>
        <v>0</v>
      </c>
      <c r="HG230" s="342">
        <f t="shared" si="770"/>
        <v>0</v>
      </c>
      <c r="HH230" s="342">
        <f t="shared" si="770"/>
        <v>0</v>
      </c>
      <c r="HI230" s="342">
        <f t="shared" si="770"/>
        <v>0</v>
      </c>
      <c r="HJ230" s="342">
        <f t="shared" si="770"/>
        <v>0</v>
      </c>
      <c r="HK230" s="342">
        <f t="shared" si="770"/>
        <v>0</v>
      </c>
      <c r="HL230" s="342">
        <f t="shared" si="770"/>
        <v>0</v>
      </c>
      <c r="HM230" s="342">
        <f t="shared" si="770"/>
        <v>0</v>
      </c>
      <c r="HN230" s="342">
        <f t="shared" si="770"/>
        <v>0</v>
      </c>
      <c r="HO230" s="342">
        <f t="shared" si="770"/>
        <v>0</v>
      </c>
      <c r="HP230" s="342">
        <f t="shared" si="770"/>
        <v>0</v>
      </c>
      <c r="HQ230" s="342">
        <f t="shared" si="770"/>
        <v>0</v>
      </c>
      <c r="HR230" s="342">
        <f t="shared" si="770"/>
        <v>0</v>
      </c>
      <c r="HS230" s="342">
        <f t="shared" si="770"/>
        <v>0</v>
      </c>
      <c r="HT230" s="342">
        <f t="shared" si="770"/>
        <v>0</v>
      </c>
      <c r="HU230" s="342">
        <f t="shared" si="770"/>
        <v>0</v>
      </c>
      <c r="HV230" s="342">
        <f t="shared" si="770"/>
        <v>0</v>
      </c>
      <c r="HW230" s="342">
        <f t="shared" si="770"/>
        <v>0</v>
      </c>
      <c r="HX230" s="342">
        <f t="shared" si="770"/>
        <v>0</v>
      </c>
      <c r="HY230" s="342">
        <f t="shared" si="770"/>
        <v>0</v>
      </c>
      <c r="HZ230" s="342">
        <f t="shared" si="770"/>
        <v>0</v>
      </c>
      <c r="IA230" s="342">
        <f t="shared" si="770"/>
        <v>0</v>
      </c>
      <c r="IB230" s="342">
        <f t="shared" si="770"/>
        <v>0</v>
      </c>
      <c r="IC230" s="342">
        <f t="shared" si="770"/>
        <v>0</v>
      </c>
      <c r="ID230" s="342">
        <f t="shared" si="770"/>
        <v>0</v>
      </c>
      <c r="IE230" s="342">
        <f t="shared" si="770"/>
        <v>0</v>
      </c>
      <c r="IF230" s="342">
        <f t="shared" si="770"/>
        <v>0</v>
      </c>
      <c r="IG230" s="342">
        <f t="shared" si="770"/>
        <v>0</v>
      </c>
      <c r="IH230" s="342">
        <f t="shared" si="770"/>
        <v>0</v>
      </c>
      <c r="II230" s="342">
        <f t="shared" si="770"/>
        <v>0</v>
      </c>
      <c r="IJ230" s="342">
        <f t="shared" si="770"/>
        <v>0</v>
      </c>
      <c r="IK230" s="342">
        <f t="shared" si="770"/>
        <v>0</v>
      </c>
      <c r="IL230" s="342">
        <f t="shared" si="770"/>
        <v>0</v>
      </c>
      <c r="IM230" s="342">
        <f t="shared" si="770"/>
        <v>0</v>
      </c>
      <c r="IN230" s="342">
        <f t="shared" si="770"/>
        <v>0</v>
      </c>
      <c r="IO230" s="342">
        <f t="shared" si="770"/>
        <v>0</v>
      </c>
      <c r="IP230" s="342">
        <f t="shared" si="770"/>
        <v>0</v>
      </c>
      <c r="IQ230" s="342">
        <f t="shared" si="770"/>
        <v>0</v>
      </c>
      <c r="IR230" s="342">
        <f t="shared" si="770"/>
        <v>0</v>
      </c>
      <c r="IS230" s="342">
        <f t="shared" si="770"/>
        <v>0</v>
      </c>
      <c r="IT230" s="342">
        <f t="shared" si="770"/>
        <v>0</v>
      </c>
      <c r="IU230" s="342">
        <f t="shared" si="770"/>
        <v>0</v>
      </c>
      <c r="IV230" s="342">
        <f t="shared" si="770"/>
        <v>0</v>
      </c>
      <c r="IW230" s="342">
        <f t="shared" si="770"/>
        <v>0</v>
      </c>
      <c r="IX230" s="342">
        <f t="shared" si="770"/>
        <v>0</v>
      </c>
      <c r="IY230" s="342">
        <f t="shared" si="770"/>
        <v>0</v>
      </c>
      <c r="IZ230" s="342">
        <f t="shared" si="770"/>
        <v>0</v>
      </c>
      <c r="JA230" s="342">
        <f t="shared" si="770"/>
        <v>0</v>
      </c>
      <c r="JB230" s="342">
        <f t="shared" si="770"/>
        <v>0</v>
      </c>
      <c r="JC230" s="342">
        <f t="shared" si="770"/>
        <v>0</v>
      </c>
      <c r="JD230" s="342"/>
      <c r="JE230" s="342">
        <f t="shared" ref="JE230:LP230" si="771">if(or(and($A230-JE$186&gt;0,$A230-JE$187&lt;=0,month($A230)=month(JE$186)),and($A230-JE$186&gt;=0,$A230-JE$187&lt;=0,month(edate($A230,6))=month(JE$186))),JE$190,0)</f>
        <v>0</v>
      </c>
      <c r="JF230" s="342">
        <f t="shared" si="771"/>
        <v>0</v>
      </c>
      <c r="JG230" s="342">
        <f t="shared" si="771"/>
        <v>0</v>
      </c>
      <c r="JH230" s="342">
        <f t="shared" si="771"/>
        <v>0</v>
      </c>
      <c r="JI230" s="342">
        <f t="shared" si="771"/>
        <v>0</v>
      </c>
      <c r="JJ230" s="342">
        <f t="shared" si="771"/>
        <v>0</v>
      </c>
      <c r="JK230" s="342">
        <f t="shared" si="771"/>
        <v>0</v>
      </c>
      <c r="JL230" s="342">
        <f t="shared" si="771"/>
        <v>0</v>
      </c>
      <c r="JM230" s="342">
        <f t="shared" si="771"/>
        <v>0</v>
      </c>
      <c r="JN230" s="342">
        <f t="shared" si="771"/>
        <v>0</v>
      </c>
      <c r="JO230" s="342">
        <f t="shared" si="771"/>
        <v>0</v>
      </c>
      <c r="JP230" s="342">
        <f t="shared" si="771"/>
        <v>0</v>
      </c>
      <c r="JQ230" s="342">
        <f t="shared" si="771"/>
        <v>0</v>
      </c>
      <c r="JR230" s="342">
        <f t="shared" si="771"/>
        <v>0</v>
      </c>
      <c r="JS230" s="342">
        <f t="shared" si="771"/>
        <v>0</v>
      </c>
      <c r="JT230" s="342">
        <f t="shared" si="771"/>
        <v>0</v>
      </c>
      <c r="JU230" s="342">
        <f t="shared" si="771"/>
        <v>0</v>
      </c>
      <c r="JV230" s="342">
        <f t="shared" si="771"/>
        <v>0</v>
      </c>
      <c r="JW230" s="342">
        <f t="shared" si="771"/>
        <v>0</v>
      </c>
      <c r="JX230" s="342">
        <f t="shared" si="771"/>
        <v>0</v>
      </c>
      <c r="JY230" s="342">
        <f t="shared" si="771"/>
        <v>0</v>
      </c>
      <c r="JZ230" s="342">
        <f t="shared" si="771"/>
        <v>0</v>
      </c>
      <c r="KA230" s="342">
        <f t="shared" si="771"/>
        <v>0</v>
      </c>
      <c r="KB230" s="342">
        <f t="shared" si="771"/>
        <v>0</v>
      </c>
      <c r="KC230" s="342">
        <f t="shared" si="771"/>
        <v>0</v>
      </c>
      <c r="KD230" s="342">
        <f t="shared" si="771"/>
        <v>0</v>
      </c>
      <c r="KE230" s="342">
        <f t="shared" si="771"/>
        <v>0</v>
      </c>
      <c r="KF230" s="342">
        <f t="shared" si="771"/>
        <v>0</v>
      </c>
      <c r="KG230" s="342">
        <f t="shared" si="771"/>
        <v>0</v>
      </c>
      <c r="KH230" s="342">
        <f t="shared" si="771"/>
        <v>0</v>
      </c>
      <c r="KI230" s="342">
        <f t="shared" si="771"/>
        <v>0</v>
      </c>
      <c r="KJ230" s="342">
        <f t="shared" si="771"/>
        <v>0</v>
      </c>
      <c r="KK230" s="342">
        <f t="shared" si="771"/>
        <v>0</v>
      </c>
      <c r="KL230" s="342">
        <f t="shared" si="771"/>
        <v>0</v>
      </c>
      <c r="KM230" s="342">
        <f t="shared" si="771"/>
        <v>0</v>
      </c>
      <c r="KN230" s="342">
        <f t="shared" si="771"/>
        <v>0</v>
      </c>
      <c r="KO230" s="342">
        <f t="shared" si="771"/>
        <v>0</v>
      </c>
      <c r="KP230" s="342">
        <f t="shared" si="771"/>
        <v>0</v>
      </c>
      <c r="KQ230" s="342">
        <f t="shared" si="771"/>
        <v>0</v>
      </c>
      <c r="KR230" s="342">
        <f t="shared" si="771"/>
        <v>0</v>
      </c>
      <c r="KS230" s="342">
        <f t="shared" si="771"/>
        <v>0</v>
      </c>
      <c r="KT230" s="342">
        <f t="shared" si="771"/>
        <v>0</v>
      </c>
      <c r="KU230" s="342">
        <f t="shared" si="771"/>
        <v>0</v>
      </c>
      <c r="KV230" s="342">
        <f t="shared" si="771"/>
        <v>0</v>
      </c>
      <c r="KW230" s="342">
        <f t="shared" si="771"/>
        <v>0</v>
      </c>
      <c r="KX230" s="342">
        <f t="shared" si="771"/>
        <v>0</v>
      </c>
      <c r="KY230" s="342">
        <f t="shared" si="771"/>
        <v>0</v>
      </c>
      <c r="KZ230" s="342">
        <f t="shared" si="771"/>
        <v>0</v>
      </c>
      <c r="LA230" s="342">
        <f t="shared" si="771"/>
        <v>0</v>
      </c>
      <c r="LB230" s="342">
        <f t="shared" si="771"/>
        <v>0</v>
      </c>
      <c r="LC230" s="342">
        <f t="shared" si="771"/>
        <v>0</v>
      </c>
      <c r="LD230" s="342">
        <f t="shared" si="771"/>
        <v>0</v>
      </c>
      <c r="LE230" s="342">
        <f t="shared" si="771"/>
        <v>0</v>
      </c>
      <c r="LF230" s="342">
        <f t="shared" si="771"/>
        <v>0</v>
      </c>
      <c r="LG230" s="342">
        <f t="shared" si="771"/>
        <v>0</v>
      </c>
      <c r="LH230" s="342">
        <f t="shared" si="771"/>
        <v>0</v>
      </c>
      <c r="LI230" s="342">
        <f t="shared" si="771"/>
        <v>0</v>
      </c>
      <c r="LJ230" s="342">
        <f t="shared" si="771"/>
        <v>0</v>
      </c>
      <c r="LK230" s="342">
        <f t="shared" si="771"/>
        <v>0</v>
      </c>
      <c r="LL230" s="342">
        <f t="shared" si="771"/>
        <v>0</v>
      </c>
      <c r="LM230" s="342">
        <f t="shared" si="771"/>
        <v>0</v>
      </c>
      <c r="LN230" s="342">
        <f t="shared" si="771"/>
        <v>0</v>
      </c>
      <c r="LO230" s="342">
        <f t="shared" si="771"/>
        <v>0</v>
      </c>
      <c r="LP230" s="342">
        <f t="shared" si="771"/>
        <v>0</v>
      </c>
    </row>
    <row r="231">
      <c r="A231" s="331" t="str">
        <f t="shared" si="575"/>
        <v>06-2032</v>
      </c>
      <c r="B231" s="346">
        <f t="shared" si="581"/>
        <v>181908.706</v>
      </c>
      <c r="C231" s="346"/>
      <c r="E231" s="342">
        <f t="shared" ref="E231:BP231" si="772">if(or(and($A231-E$186&gt;0,$A231-E$187&lt;=0,month($A231)=month(E$186)),and($A231-E$186&gt;=0,$A231-E$187&lt;=0,month(edate($A231,6))=month(E$186))),E$190,0)</f>
        <v>6085.4205</v>
      </c>
      <c r="F231" s="342">
        <f t="shared" si="772"/>
        <v>2604.5913</v>
      </c>
      <c r="G231" s="342">
        <f t="shared" si="772"/>
        <v>4740</v>
      </c>
      <c r="H231" s="342">
        <f t="shared" si="772"/>
        <v>0</v>
      </c>
      <c r="I231" s="342">
        <f t="shared" si="772"/>
        <v>0</v>
      </c>
      <c r="J231" s="342">
        <f t="shared" si="772"/>
        <v>5954.9875</v>
      </c>
      <c r="K231" s="342">
        <f t="shared" si="772"/>
        <v>0</v>
      </c>
      <c r="L231" s="342">
        <f t="shared" si="772"/>
        <v>0</v>
      </c>
      <c r="M231" s="342">
        <f t="shared" si="772"/>
        <v>0</v>
      </c>
      <c r="N231" s="342">
        <f t="shared" si="772"/>
        <v>7812.75495</v>
      </c>
      <c r="O231" s="342">
        <f t="shared" si="772"/>
        <v>5688.688635</v>
      </c>
      <c r="P231" s="342">
        <f t="shared" si="772"/>
        <v>5334.19156</v>
      </c>
      <c r="Q231" s="342">
        <f t="shared" si="772"/>
        <v>0</v>
      </c>
      <c r="R231" s="342">
        <f t="shared" si="772"/>
        <v>0</v>
      </c>
      <c r="S231" s="342">
        <f t="shared" si="772"/>
        <v>10661.63949</v>
      </c>
      <c r="T231" s="342">
        <f t="shared" si="772"/>
        <v>0</v>
      </c>
      <c r="U231" s="342">
        <f t="shared" si="772"/>
        <v>0</v>
      </c>
      <c r="V231" s="342">
        <f t="shared" si="772"/>
        <v>5520.8475</v>
      </c>
      <c r="W231" s="342">
        <f t="shared" si="772"/>
        <v>0</v>
      </c>
      <c r="X231" s="342">
        <f t="shared" si="772"/>
        <v>7309.84635</v>
      </c>
      <c r="Y231" s="342">
        <f t="shared" si="772"/>
        <v>11393.6924</v>
      </c>
      <c r="Z231" s="342">
        <f t="shared" si="772"/>
        <v>70.99625</v>
      </c>
      <c r="AA231" s="342">
        <f t="shared" si="772"/>
        <v>0</v>
      </c>
      <c r="AB231" s="342">
        <f t="shared" si="772"/>
        <v>8275.222958</v>
      </c>
      <c r="AC231" s="342">
        <f t="shared" si="772"/>
        <v>0</v>
      </c>
      <c r="AD231" s="342">
        <f t="shared" si="772"/>
        <v>0</v>
      </c>
      <c r="AE231" s="342">
        <f t="shared" si="772"/>
        <v>0</v>
      </c>
      <c r="AF231" s="342">
        <f t="shared" si="772"/>
        <v>6214.90265</v>
      </c>
      <c r="AG231" s="342">
        <f t="shared" si="772"/>
        <v>0</v>
      </c>
      <c r="AH231" s="342">
        <f t="shared" si="772"/>
        <v>228.5555</v>
      </c>
      <c r="AI231" s="342">
        <f t="shared" si="772"/>
        <v>0</v>
      </c>
      <c r="AJ231" s="342">
        <f t="shared" si="772"/>
        <v>3780</v>
      </c>
      <c r="AK231" s="342">
        <f t="shared" si="772"/>
        <v>15922.28576</v>
      </c>
      <c r="AL231" s="342">
        <f t="shared" si="772"/>
        <v>0</v>
      </c>
      <c r="AM231" s="342">
        <f t="shared" si="772"/>
        <v>0</v>
      </c>
      <c r="AN231" s="342">
        <f t="shared" si="772"/>
        <v>12211.43486</v>
      </c>
      <c r="AO231" s="342">
        <f t="shared" si="772"/>
        <v>8896.907813</v>
      </c>
      <c r="AP231" s="342">
        <f t="shared" si="772"/>
        <v>0</v>
      </c>
      <c r="AQ231" s="342">
        <f t="shared" si="772"/>
        <v>0</v>
      </c>
      <c r="AR231" s="342">
        <f t="shared" si="772"/>
        <v>7542.9351</v>
      </c>
      <c r="AS231" s="342">
        <f t="shared" si="772"/>
        <v>0</v>
      </c>
      <c r="AT231" s="342">
        <f t="shared" si="772"/>
        <v>0</v>
      </c>
      <c r="AU231" s="342">
        <f t="shared" si="772"/>
        <v>0</v>
      </c>
      <c r="AV231" s="342">
        <f t="shared" si="772"/>
        <v>7136.0471</v>
      </c>
      <c r="AW231" s="342">
        <f t="shared" si="772"/>
        <v>0</v>
      </c>
      <c r="AX231" s="342">
        <f t="shared" si="772"/>
        <v>9058.61</v>
      </c>
      <c r="AY231" s="342">
        <f t="shared" si="772"/>
        <v>0</v>
      </c>
      <c r="AZ231" s="342">
        <f t="shared" si="772"/>
        <v>6480</v>
      </c>
      <c r="BA231" s="342">
        <f t="shared" si="772"/>
        <v>5867.9712</v>
      </c>
      <c r="BB231" s="342">
        <f t="shared" si="772"/>
        <v>0</v>
      </c>
      <c r="BC231" s="342">
        <f t="shared" si="772"/>
        <v>4873.17825</v>
      </c>
      <c r="BD231" s="342">
        <f t="shared" si="772"/>
        <v>0</v>
      </c>
      <c r="BE231" s="342">
        <f t="shared" si="772"/>
        <v>4565.5155</v>
      </c>
      <c r="BF231" s="342">
        <f t="shared" si="772"/>
        <v>0</v>
      </c>
      <c r="BG231" s="342">
        <f t="shared" si="772"/>
        <v>900.3978</v>
      </c>
      <c r="BH231" s="342">
        <f t="shared" si="772"/>
        <v>0</v>
      </c>
      <c r="BI231" s="342">
        <f t="shared" si="772"/>
        <v>0</v>
      </c>
      <c r="BJ231" s="342">
        <f t="shared" si="772"/>
        <v>0</v>
      </c>
      <c r="BK231" s="342">
        <f t="shared" si="772"/>
        <v>0</v>
      </c>
      <c r="BL231" s="342">
        <f t="shared" si="772"/>
        <v>0</v>
      </c>
      <c r="BM231" s="342">
        <f t="shared" si="772"/>
        <v>1521.41625</v>
      </c>
      <c r="BN231" s="342">
        <f t="shared" si="772"/>
        <v>0</v>
      </c>
      <c r="BO231" s="342">
        <f t="shared" si="772"/>
        <v>5255.6688</v>
      </c>
      <c r="BP231" s="342">
        <f t="shared" si="772"/>
        <v>0</v>
      </c>
      <c r="BQ231" s="342"/>
      <c r="BR231" s="342">
        <f t="shared" ref="BR231:EC231" si="773">if(or(and($A231-BR$186&gt;0,$A231-BR$187&lt;=0,month($A231)=month(BR$186)),and($A231-BR$186&gt;=0,$A231-BR$187&lt;=0,month(edate($A231,6))=month(BR$186))),BR$190,0)</f>
        <v>0</v>
      </c>
      <c r="BS231" s="342">
        <f t="shared" si="773"/>
        <v>0</v>
      </c>
      <c r="BT231" s="342">
        <f t="shared" si="773"/>
        <v>0</v>
      </c>
      <c r="BU231" s="342">
        <f t="shared" si="773"/>
        <v>0</v>
      </c>
      <c r="BV231" s="342">
        <f t="shared" si="773"/>
        <v>0</v>
      </c>
      <c r="BW231" s="342">
        <f t="shared" si="773"/>
        <v>0</v>
      </c>
      <c r="BX231" s="342">
        <f t="shared" si="773"/>
        <v>0</v>
      </c>
      <c r="BY231" s="342">
        <f t="shared" si="773"/>
        <v>0</v>
      </c>
      <c r="BZ231" s="342">
        <f t="shared" si="773"/>
        <v>0</v>
      </c>
      <c r="CA231" s="342">
        <f t="shared" si="773"/>
        <v>0</v>
      </c>
      <c r="CB231" s="342">
        <f t="shared" si="773"/>
        <v>0</v>
      </c>
      <c r="CC231" s="342">
        <f t="shared" si="773"/>
        <v>0</v>
      </c>
      <c r="CD231" s="342">
        <f t="shared" si="773"/>
        <v>0</v>
      </c>
      <c r="CE231" s="342">
        <f t="shared" si="773"/>
        <v>0</v>
      </c>
      <c r="CF231" s="342">
        <f t="shared" si="773"/>
        <v>0</v>
      </c>
      <c r="CG231" s="342">
        <f t="shared" si="773"/>
        <v>0</v>
      </c>
      <c r="CH231" s="342">
        <f t="shared" si="773"/>
        <v>0</v>
      </c>
      <c r="CI231" s="342">
        <f t="shared" si="773"/>
        <v>0</v>
      </c>
      <c r="CJ231" s="342">
        <f t="shared" si="773"/>
        <v>0</v>
      </c>
      <c r="CK231" s="342">
        <f t="shared" si="773"/>
        <v>0</v>
      </c>
      <c r="CL231" s="342">
        <f t="shared" si="773"/>
        <v>0</v>
      </c>
      <c r="CM231" s="342">
        <f t="shared" si="773"/>
        <v>0</v>
      </c>
      <c r="CN231" s="342">
        <f t="shared" si="773"/>
        <v>0</v>
      </c>
      <c r="CO231" s="342">
        <f t="shared" si="773"/>
        <v>0</v>
      </c>
      <c r="CP231" s="342">
        <f t="shared" si="773"/>
        <v>0</v>
      </c>
      <c r="CQ231" s="342">
        <f t="shared" si="773"/>
        <v>0</v>
      </c>
      <c r="CR231" s="342">
        <f t="shared" si="773"/>
        <v>0</v>
      </c>
      <c r="CS231" s="342">
        <f t="shared" si="773"/>
        <v>0</v>
      </c>
      <c r="CT231" s="342">
        <f t="shared" si="773"/>
        <v>0</v>
      </c>
      <c r="CU231" s="342">
        <f t="shared" si="773"/>
        <v>0</v>
      </c>
      <c r="CV231" s="342">
        <f t="shared" si="773"/>
        <v>0</v>
      </c>
      <c r="CW231" s="342">
        <f t="shared" si="773"/>
        <v>0</v>
      </c>
      <c r="CX231" s="342">
        <f t="shared" si="773"/>
        <v>0</v>
      </c>
      <c r="CY231" s="342">
        <f t="shared" si="773"/>
        <v>0</v>
      </c>
      <c r="CZ231" s="342">
        <f t="shared" si="773"/>
        <v>0</v>
      </c>
      <c r="DA231" s="342">
        <f t="shared" si="773"/>
        <v>0</v>
      </c>
      <c r="DB231" s="342">
        <f t="shared" si="773"/>
        <v>0</v>
      </c>
      <c r="DC231" s="342">
        <f t="shared" si="773"/>
        <v>0</v>
      </c>
      <c r="DD231" s="342">
        <f t="shared" si="773"/>
        <v>0</v>
      </c>
      <c r="DE231" s="342">
        <f t="shared" si="773"/>
        <v>0</v>
      </c>
      <c r="DF231" s="342">
        <f t="shared" si="773"/>
        <v>0</v>
      </c>
      <c r="DG231" s="342">
        <f t="shared" si="773"/>
        <v>0</v>
      </c>
      <c r="DH231" s="342">
        <f t="shared" si="773"/>
        <v>0</v>
      </c>
      <c r="DI231" s="342">
        <f t="shared" si="773"/>
        <v>0</v>
      </c>
      <c r="DJ231" s="342">
        <f t="shared" si="773"/>
        <v>0</v>
      </c>
      <c r="DK231" s="342">
        <f t="shared" si="773"/>
        <v>0</v>
      </c>
      <c r="DL231" s="342">
        <f t="shared" si="773"/>
        <v>0</v>
      </c>
      <c r="DM231" s="342">
        <f t="shared" si="773"/>
        <v>0</v>
      </c>
      <c r="DN231" s="342">
        <f t="shared" si="773"/>
        <v>0</v>
      </c>
      <c r="DO231" s="342">
        <f t="shared" si="773"/>
        <v>0</v>
      </c>
      <c r="DP231" s="342">
        <f t="shared" si="773"/>
        <v>0</v>
      </c>
      <c r="DQ231" s="342">
        <f t="shared" si="773"/>
        <v>0</v>
      </c>
      <c r="DR231" s="342">
        <f t="shared" si="773"/>
        <v>0</v>
      </c>
      <c r="DS231" s="342">
        <f t="shared" si="773"/>
        <v>0</v>
      </c>
      <c r="DT231" s="342">
        <f t="shared" si="773"/>
        <v>0</v>
      </c>
      <c r="DU231" s="342">
        <f t="shared" si="773"/>
        <v>0</v>
      </c>
      <c r="DV231" s="342">
        <f t="shared" si="773"/>
        <v>0</v>
      </c>
      <c r="DW231" s="342">
        <f t="shared" si="773"/>
        <v>0</v>
      </c>
      <c r="DX231" s="342">
        <f t="shared" si="773"/>
        <v>0</v>
      </c>
      <c r="DY231" s="342">
        <f t="shared" si="773"/>
        <v>0</v>
      </c>
      <c r="DZ231" s="342">
        <f t="shared" si="773"/>
        <v>0</v>
      </c>
      <c r="EA231" s="342">
        <f t="shared" si="773"/>
        <v>0</v>
      </c>
      <c r="EB231" s="342">
        <f t="shared" si="773"/>
        <v>0</v>
      </c>
      <c r="EC231" s="342">
        <f t="shared" si="773"/>
        <v>0</v>
      </c>
      <c r="ED231" s="342"/>
      <c r="EE231" s="342">
        <f t="shared" ref="EE231:GP231" si="774">if(or(and($A231-EE$186&gt;0,$A231-EE$187&lt;=0,month($A231)=month(EE$186)),and($A231-EE$186&gt;=0,$A231-EE$187&lt;=0,month(edate($A231,6))=month(EE$186))),EE$190,0)</f>
        <v>0</v>
      </c>
      <c r="EF231" s="342">
        <f t="shared" si="774"/>
        <v>0</v>
      </c>
      <c r="EG231" s="342">
        <f t="shared" si="774"/>
        <v>0</v>
      </c>
      <c r="EH231" s="342">
        <f t="shared" si="774"/>
        <v>0</v>
      </c>
      <c r="EI231" s="342">
        <f t="shared" si="774"/>
        <v>0</v>
      </c>
      <c r="EJ231" s="342">
        <f t="shared" si="774"/>
        <v>0</v>
      </c>
      <c r="EK231" s="342">
        <f t="shared" si="774"/>
        <v>0</v>
      </c>
      <c r="EL231" s="342">
        <f t="shared" si="774"/>
        <v>0</v>
      </c>
      <c r="EM231" s="342">
        <f t="shared" si="774"/>
        <v>0</v>
      </c>
      <c r="EN231" s="342">
        <f t="shared" si="774"/>
        <v>0</v>
      </c>
      <c r="EO231" s="342">
        <f t="shared" si="774"/>
        <v>0</v>
      </c>
      <c r="EP231" s="342">
        <f t="shared" si="774"/>
        <v>0</v>
      </c>
      <c r="EQ231" s="342">
        <f t="shared" si="774"/>
        <v>0</v>
      </c>
      <c r="ER231" s="342">
        <f t="shared" si="774"/>
        <v>0</v>
      </c>
      <c r="ES231" s="342">
        <f t="shared" si="774"/>
        <v>0</v>
      </c>
      <c r="ET231" s="342">
        <f t="shared" si="774"/>
        <v>0</v>
      </c>
      <c r="EU231" s="342">
        <f t="shared" si="774"/>
        <v>0</v>
      </c>
      <c r="EV231" s="342">
        <f t="shared" si="774"/>
        <v>0</v>
      </c>
      <c r="EW231" s="342">
        <f t="shared" si="774"/>
        <v>0</v>
      </c>
      <c r="EX231" s="342">
        <f t="shared" si="774"/>
        <v>0</v>
      </c>
      <c r="EY231" s="342">
        <f t="shared" si="774"/>
        <v>0</v>
      </c>
      <c r="EZ231" s="342">
        <f t="shared" si="774"/>
        <v>0</v>
      </c>
      <c r="FA231" s="342">
        <f t="shared" si="774"/>
        <v>0</v>
      </c>
      <c r="FB231" s="342">
        <f t="shared" si="774"/>
        <v>0</v>
      </c>
      <c r="FC231" s="342">
        <f t="shared" si="774"/>
        <v>0</v>
      </c>
      <c r="FD231" s="342">
        <f t="shared" si="774"/>
        <v>0</v>
      </c>
      <c r="FE231" s="342">
        <f t="shared" si="774"/>
        <v>0</v>
      </c>
      <c r="FF231" s="342">
        <f t="shared" si="774"/>
        <v>0</v>
      </c>
      <c r="FG231" s="342">
        <f t="shared" si="774"/>
        <v>0</v>
      </c>
      <c r="FH231" s="342">
        <f t="shared" si="774"/>
        <v>0</v>
      </c>
      <c r="FI231" s="342">
        <f t="shared" si="774"/>
        <v>0</v>
      </c>
      <c r="FJ231" s="342">
        <f t="shared" si="774"/>
        <v>0</v>
      </c>
      <c r="FK231" s="342">
        <f t="shared" si="774"/>
        <v>0</v>
      </c>
      <c r="FL231" s="342">
        <f t="shared" si="774"/>
        <v>0</v>
      </c>
      <c r="FM231" s="342">
        <f t="shared" si="774"/>
        <v>0</v>
      </c>
      <c r="FN231" s="342">
        <f t="shared" si="774"/>
        <v>0</v>
      </c>
      <c r="FO231" s="342">
        <f t="shared" si="774"/>
        <v>0</v>
      </c>
      <c r="FP231" s="342">
        <f t="shared" si="774"/>
        <v>0</v>
      </c>
      <c r="FQ231" s="342">
        <f t="shared" si="774"/>
        <v>0</v>
      </c>
      <c r="FR231" s="342">
        <f t="shared" si="774"/>
        <v>0</v>
      </c>
      <c r="FS231" s="342">
        <f t="shared" si="774"/>
        <v>0</v>
      </c>
      <c r="FT231" s="342">
        <f t="shared" si="774"/>
        <v>0</v>
      </c>
      <c r="FU231" s="342">
        <f t="shared" si="774"/>
        <v>0</v>
      </c>
      <c r="FV231" s="342">
        <f t="shared" si="774"/>
        <v>0</v>
      </c>
      <c r="FW231" s="342">
        <f t="shared" si="774"/>
        <v>0</v>
      </c>
      <c r="FX231" s="342">
        <f t="shared" si="774"/>
        <v>0</v>
      </c>
      <c r="FY231" s="342">
        <f t="shared" si="774"/>
        <v>0</v>
      </c>
      <c r="FZ231" s="342">
        <f t="shared" si="774"/>
        <v>0</v>
      </c>
      <c r="GA231" s="342">
        <f t="shared" si="774"/>
        <v>0</v>
      </c>
      <c r="GB231" s="342">
        <f t="shared" si="774"/>
        <v>0</v>
      </c>
      <c r="GC231" s="342">
        <f t="shared" si="774"/>
        <v>0</v>
      </c>
      <c r="GD231" s="342">
        <f t="shared" si="774"/>
        <v>0</v>
      </c>
      <c r="GE231" s="342">
        <f t="shared" si="774"/>
        <v>0</v>
      </c>
      <c r="GF231" s="342">
        <f t="shared" si="774"/>
        <v>0</v>
      </c>
      <c r="GG231" s="342">
        <f t="shared" si="774"/>
        <v>0</v>
      </c>
      <c r="GH231" s="342">
        <f t="shared" si="774"/>
        <v>0</v>
      </c>
      <c r="GI231" s="342">
        <f t="shared" si="774"/>
        <v>0</v>
      </c>
      <c r="GJ231" s="342">
        <f t="shared" si="774"/>
        <v>0</v>
      </c>
      <c r="GK231" s="342">
        <f t="shared" si="774"/>
        <v>0</v>
      </c>
      <c r="GL231" s="342">
        <f t="shared" si="774"/>
        <v>0</v>
      </c>
      <c r="GM231" s="342">
        <f t="shared" si="774"/>
        <v>0</v>
      </c>
      <c r="GN231" s="342">
        <f t="shared" si="774"/>
        <v>0</v>
      </c>
      <c r="GO231" s="342">
        <f t="shared" si="774"/>
        <v>0</v>
      </c>
      <c r="GP231" s="342">
        <f t="shared" si="774"/>
        <v>0</v>
      </c>
      <c r="GQ231" s="342"/>
      <c r="GR231" s="342">
        <f t="shared" ref="GR231:JC231" si="775">if(or(and($A231-GR$186&gt;0,$A231-GR$187&lt;=0,month($A231)=month(GR$186)),and($A231-GR$186&gt;=0,$A231-GR$187&lt;=0,month(edate($A231,6))=month(GR$186))),GR$190,0)</f>
        <v>0</v>
      </c>
      <c r="GS231" s="342">
        <f t="shared" si="775"/>
        <v>0</v>
      </c>
      <c r="GT231" s="342">
        <f t="shared" si="775"/>
        <v>0</v>
      </c>
      <c r="GU231" s="342">
        <f t="shared" si="775"/>
        <v>0</v>
      </c>
      <c r="GV231" s="342">
        <f t="shared" si="775"/>
        <v>0</v>
      </c>
      <c r="GW231" s="342">
        <f t="shared" si="775"/>
        <v>0</v>
      </c>
      <c r="GX231" s="342">
        <f t="shared" si="775"/>
        <v>0</v>
      </c>
      <c r="GY231" s="342">
        <f t="shared" si="775"/>
        <v>0</v>
      </c>
      <c r="GZ231" s="342">
        <f t="shared" si="775"/>
        <v>0</v>
      </c>
      <c r="HA231" s="342">
        <f t="shared" si="775"/>
        <v>0</v>
      </c>
      <c r="HB231" s="342">
        <f t="shared" si="775"/>
        <v>0</v>
      </c>
      <c r="HC231" s="342">
        <f t="shared" si="775"/>
        <v>0</v>
      </c>
      <c r="HD231" s="342">
        <f t="shared" si="775"/>
        <v>0</v>
      </c>
      <c r="HE231" s="342">
        <f t="shared" si="775"/>
        <v>0</v>
      </c>
      <c r="HF231" s="342">
        <f t="shared" si="775"/>
        <v>0</v>
      </c>
      <c r="HG231" s="342">
        <f t="shared" si="775"/>
        <v>0</v>
      </c>
      <c r="HH231" s="342">
        <f t="shared" si="775"/>
        <v>0</v>
      </c>
      <c r="HI231" s="342">
        <f t="shared" si="775"/>
        <v>0</v>
      </c>
      <c r="HJ231" s="342">
        <f t="shared" si="775"/>
        <v>0</v>
      </c>
      <c r="HK231" s="342">
        <f t="shared" si="775"/>
        <v>0</v>
      </c>
      <c r="HL231" s="342">
        <f t="shared" si="775"/>
        <v>0</v>
      </c>
      <c r="HM231" s="342">
        <f t="shared" si="775"/>
        <v>0</v>
      </c>
      <c r="HN231" s="342">
        <f t="shared" si="775"/>
        <v>0</v>
      </c>
      <c r="HO231" s="342">
        <f t="shared" si="775"/>
        <v>0</v>
      </c>
      <c r="HP231" s="342">
        <f t="shared" si="775"/>
        <v>0</v>
      </c>
      <c r="HQ231" s="342">
        <f t="shared" si="775"/>
        <v>0</v>
      </c>
      <c r="HR231" s="342">
        <f t="shared" si="775"/>
        <v>0</v>
      </c>
      <c r="HS231" s="342">
        <f t="shared" si="775"/>
        <v>0</v>
      </c>
      <c r="HT231" s="342">
        <f t="shared" si="775"/>
        <v>0</v>
      </c>
      <c r="HU231" s="342">
        <f t="shared" si="775"/>
        <v>0</v>
      </c>
      <c r="HV231" s="342">
        <f t="shared" si="775"/>
        <v>0</v>
      </c>
      <c r="HW231" s="342">
        <f t="shared" si="775"/>
        <v>0</v>
      </c>
      <c r="HX231" s="342">
        <f t="shared" si="775"/>
        <v>0</v>
      </c>
      <c r="HY231" s="342">
        <f t="shared" si="775"/>
        <v>0</v>
      </c>
      <c r="HZ231" s="342">
        <f t="shared" si="775"/>
        <v>0</v>
      </c>
      <c r="IA231" s="342">
        <f t="shared" si="775"/>
        <v>0</v>
      </c>
      <c r="IB231" s="342">
        <f t="shared" si="775"/>
        <v>0</v>
      </c>
      <c r="IC231" s="342">
        <f t="shared" si="775"/>
        <v>0</v>
      </c>
      <c r="ID231" s="342">
        <f t="shared" si="775"/>
        <v>0</v>
      </c>
      <c r="IE231" s="342">
        <f t="shared" si="775"/>
        <v>0</v>
      </c>
      <c r="IF231" s="342">
        <f t="shared" si="775"/>
        <v>0</v>
      </c>
      <c r="IG231" s="342">
        <f t="shared" si="775"/>
        <v>0</v>
      </c>
      <c r="IH231" s="342">
        <f t="shared" si="775"/>
        <v>0</v>
      </c>
      <c r="II231" s="342">
        <f t="shared" si="775"/>
        <v>0</v>
      </c>
      <c r="IJ231" s="342">
        <f t="shared" si="775"/>
        <v>0</v>
      </c>
      <c r="IK231" s="342">
        <f t="shared" si="775"/>
        <v>0</v>
      </c>
      <c r="IL231" s="342">
        <f t="shared" si="775"/>
        <v>0</v>
      </c>
      <c r="IM231" s="342">
        <f t="shared" si="775"/>
        <v>0</v>
      </c>
      <c r="IN231" s="342">
        <f t="shared" si="775"/>
        <v>0</v>
      </c>
      <c r="IO231" s="342">
        <f t="shared" si="775"/>
        <v>0</v>
      </c>
      <c r="IP231" s="342">
        <f t="shared" si="775"/>
        <v>0</v>
      </c>
      <c r="IQ231" s="342">
        <f t="shared" si="775"/>
        <v>0</v>
      </c>
      <c r="IR231" s="342">
        <f t="shared" si="775"/>
        <v>0</v>
      </c>
      <c r="IS231" s="342">
        <f t="shared" si="775"/>
        <v>0</v>
      </c>
      <c r="IT231" s="342">
        <f t="shared" si="775"/>
        <v>0</v>
      </c>
      <c r="IU231" s="342">
        <f t="shared" si="775"/>
        <v>0</v>
      </c>
      <c r="IV231" s="342">
        <f t="shared" si="775"/>
        <v>0</v>
      </c>
      <c r="IW231" s="342">
        <f t="shared" si="775"/>
        <v>0</v>
      </c>
      <c r="IX231" s="342">
        <f t="shared" si="775"/>
        <v>0</v>
      </c>
      <c r="IY231" s="342">
        <f t="shared" si="775"/>
        <v>0</v>
      </c>
      <c r="IZ231" s="342">
        <f t="shared" si="775"/>
        <v>0</v>
      </c>
      <c r="JA231" s="342">
        <f t="shared" si="775"/>
        <v>0</v>
      </c>
      <c r="JB231" s="342">
        <f t="shared" si="775"/>
        <v>0</v>
      </c>
      <c r="JC231" s="342">
        <f t="shared" si="775"/>
        <v>0</v>
      </c>
      <c r="JD231" s="342"/>
      <c r="JE231" s="342">
        <f t="shared" ref="JE231:LP231" si="776">if(or(and($A231-JE$186&gt;0,$A231-JE$187&lt;=0,month($A231)=month(JE$186)),and($A231-JE$186&gt;=0,$A231-JE$187&lt;=0,month(edate($A231,6))=month(JE$186))),JE$190,0)</f>
        <v>0</v>
      </c>
      <c r="JF231" s="342">
        <f t="shared" si="776"/>
        <v>0</v>
      </c>
      <c r="JG231" s="342">
        <f t="shared" si="776"/>
        <v>0</v>
      </c>
      <c r="JH231" s="342">
        <f t="shared" si="776"/>
        <v>0</v>
      </c>
      <c r="JI231" s="342">
        <f t="shared" si="776"/>
        <v>0</v>
      </c>
      <c r="JJ231" s="342">
        <f t="shared" si="776"/>
        <v>0</v>
      </c>
      <c r="JK231" s="342">
        <f t="shared" si="776"/>
        <v>0</v>
      </c>
      <c r="JL231" s="342">
        <f t="shared" si="776"/>
        <v>0</v>
      </c>
      <c r="JM231" s="342">
        <f t="shared" si="776"/>
        <v>0</v>
      </c>
      <c r="JN231" s="342">
        <f t="shared" si="776"/>
        <v>0</v>
      </c>
      <c r="JO231" s="342">
        <f t="shared" si="776"/>
        <v>0</v>
      </c>
      <c r="JP231" s="342">
        <f t="shared" si="776"/>
        <v>0</v>
      </c>
      <c r="JQ231" s="342">
        <f t="shared" si="776"/>
        <v>0</v>
      </c>
      <c r="JR231" s="342">
        <f t="shared" si="776"/>
        <v>0</v>
      </c>
      <c r="JS231" s="342">
        <f t="shared" si="776"/>
        <v>0</v>
      </c>
      <c r="JT231" s="342">
        <f t="shared" si="776"/>
        <v>0</v>
      </c>
      <c r="JU231" s="342">
        <f t="shared" si="776"/>
        <v>0</v>
      </c>
      <c r="JV231" s="342">
        <f t="shared" si="776"/>
        <v>0</v>
      </c>
      <c r="JW231" s="342">
        <f t="shared" si="776"/>
        <v>0</v>
      </c>
      <c r="JX231" s="342">
        <f t="shared" si="776"/>
        <v>0</v>
      </c>
      <c r="JY231" s="342">
        <f t="shared" si="776"/>
        <v>0</v>
      </c>
      <c r="JZ231" s="342">
        <f t="shared" si="776"/>
        <v>0</v>
      </c>
      <c r="KA231" s="342">
        <f t="shared" si="776"/>
        <v>0</v>
      </c>
      <c r="KB231" s="342">
        <f t="shared" si="776"/>
        <v>0</v>
      </c>
      <c r="KC231" s="342">
        <f t="shared" si="776"/>
        <v>0</v>
      </c>
      <c r="KD231" s="342">
        <f t="shared" si="776"/>
        <v>0</v>
      </c>
      <c r="KE231" s="342">
        <f t="shared" si="776"/>
        <v>0</v>
      </c>
      <c r="KF231" s="342">
        <f t="shared" si="776"/>
        <v>0</v>
      </c>
      <c r="KG231" s="342">
        <f t="shared" si="776"/>
        <v>0</v>
      </c>
      <c r="KH231" s="342">
        <f t="shared" si="776"/>
        <v>0</v>
      </c>
      <c r="KI231" s="342">
        <f t="shared" si="776"/>
        <v>0</v>
      </c>
      <c r="KJ231" s="342">
        <f t="shared" si="776"/>
        <v>0</v>
      </c>
      <c r="KK231" s="342">
        <f t="shared" si="776"/>
        <v>0</v>
      </c>
      <c r="KL231" s="342">
        <f t="shared" si="776"/>
        <v>0</v>
      </c>
      <c r="KM231" s="342">
        <f t="shared" si="776"/>
        <v>0</v>
      </c>
      <c r="KN231" s="342">
        <f t="shared" si="776"/>
        <v>0</v>
      </c>
      <c r="KO231" s="342">
        <f t="shared" si="776"/>
        <v>0</v>
      </c>
      <c r="KP231" s="342">
        <f t="shared" si="776"/>
        <v>0</v>
      </c>
      <c r="KQ231" s="342">
        <f t="shared" si="776"/>
        <v>0</v>
      </c>
      <c r="KR231" s="342">
        <f t="shared" si="776"/>
        <v>0</v>
      </c>
      <c r="KS231" s="342">
        <f t="shared" si="776"/>
        <v>0</v>
      </c>
      <c r="KT231" s="342">
        <f t="shared" si="776"/>
        <v>0</v>
      </c>
      <c r="KU231" s="342">
        <f t="shared" si="776"/>
        <v>0</v>
      </c>
      <c r="KV231" s="342">
        <f t="shared" si="776"/>
        <v>0</v>
      </c>
      <c r="KW231" s="342">
        <f t="shared" si="776"/>
        <v>0</v>
      </c>
      <c r="KX231" s="342">
        <f t="shared" si="776"/>
        <v>0</v>
      </c>
      <c r="KY231" s="342">
        <f t="shared" si="776"/>
        <v>0</v>
      </c>
      <c r="KZ231" s="342">
        <f t="shared" si="776"/>
        <v>0</v>
      </c>
      <c r="LA231" s="342">
        <f t="shared" si="776"/>
        <v>0</v>
      </c>
      <c r="LB231" s="342">
        <f t="shared" si="776"/>
        <v>0</v>
      </c>
      <c r="LC231" s="342">
        <f t="shared" si="776"/>
        <v>0</v>
      </c>
      <c r="LD231" s="342">
        <f t="shared" si="776"/>
        <v>0</v>
      </c>
      <c r="LE231" s="342">
        <f t="shared" si="776"/>
        <v>0</v>
      </c>
      <c r="LF231" s="342">
        <f t="shared" si="776"/>
        <v>0</v>
      </c>
      <c r="LG231" s="342">
        <f t="shared" si="776"/>
        <v>0</v>
      </c>
      <c r="LH231" s="342">
        <f t="shared" si="776"/>
        <v>0</v>
      </c>
      <c r="LI231" s="342">
        <f t="shared" si="776"/>
        <v>0</v>
      </c>
      <c r="LJ231" s="342">
        <f t="shared" si="776"/>
        <v>0</v>
      </c>
      <c r="LK231" s="342">
        <f t="shared" si="776"/>
        <v>0</v>
      </c>
      <c r="LL231" s="342">
        <f t="shared" si="776"/>
        <v>0</v>
      </c>
      <c r="LM231" s="342">
        <f t="shared" si="776"/>
        <v>0</v>
      </c>
      <c r="LN231" s="342">
        <f t="shared" si="776"/>
        <v>0</v>
      </c>
      <c r="LO231" s="342">
        <f t="shared" si="776"/>
        <v>0</v>
      </c>
      <c r="LP231" s="342">
        <f t="shared" si="776"/>
        <v>0</v>
      </c>
    </row>
    <row r="232">
      <c r="A232" s="331" t="str">
        <f t="shared" si="575"/>
        <v>09-2032</v>
      </c>
      <c r="B232" s="346">
        <f t="shared" si="581"/>
        <v>237841.6939</v>
      </c>
      <c r="C232" s="346"/>
      <c r="E232" s="342">
        <f t="shared" ref="E232:BP232" si="777">if(or(and($A232-E$186&gt;0,$A232-E$187&lt;=0,month($A232)=month(E$186)),and($A232-E$186&gt;=0,$A232-E$187&lt;=0,month(edate($A232,6))=month(E$186))),E$190,0)</f>
        <v>0</v>
      </c>
      <c r="F232" s="342">
        <f t="shared" si="777"/>
        <v>0</v>
      </c>
      <c r="G232" s="342">
        <f t="shared" si="777"/>
        <v>0</v>
      </c>
      <c r="H232" s="342">
        <f t="shared" si="777"/>
        <v>5603.13611</v>
      </c>
      <c r="I232" s="342">
        <f t="shared" si="777"/>
        <v>5350</v>
      </c>
      <c r="J232" s="342">
        <f t="shared" si="777"/>
        <v>0</v>
      </c>
      <c r="K232" s="342">
        <f t="shared" si="777"/>
        <v>6549.35727</v>
      </c>
      <c r="L232" s="342">
        <f t="shared" si="777"/>
        <v>3925.4562</v>
      </c>
      <c r="M232" s="342">
        <f t="shared" si="777"/>
        <v>5593.35392</v>
      </c>
      <c r="N232" s="342">
        <f t="shared" si="777"/>
        <v>0</v>
      </c>
      <c r="O232" s="342">
        <f t="shared" si="777"/>
        <v>0</v>
      </c>
      <c r="P232" s="342">
        <f t="shared" si="777"/>
        <v>0</v>
      </c>
      <c r="Q232" s="342">
        <f t="shared" si="777"/>
        <v>5838.7836</v>
      </c>
      <c r="R232" s="342">
        <f t="shared" si="777"/>
        <v>9911.380355</v>
      </c>
      <c r="S232" s="342">
        <f t="shared" si="777"/>
        <v>0</v>
      </c>
      <c r="T232" s="342">
        <f t="shared" si="777"/>
        <v>11963.3767</v>
      </c>
      <c r="U232" s="342">
        <f t="shared" si="777"/>
        <v>9633.12861</v>
      </c>
      <c r="V232" s="342">
        <f t="shared" si="777"/>
        <v>0</v>
      </c>
      <c r="W232" s="342">
        <f t="shared" si="777"/>
        <v>8655.033888</v>
      </c>
      <c r="X232" s="342">
        <f t="shared" si="777"/>
        <v>0</v>
      </c>
      <c r="Y232" s="342">
        <f t="shared" si="777"/>
        <v>0</v>
      </c>
      <c r="Z232" s="342">
        <f t="shared" si="777"/>
        <v>0</v>
      </c>
      <c r="AA232" s="342">
        <f t="shared" si="777"/>
        <v>9628.80765</v>
      </c>
      <c r="AB232" s="342">
        <f t="shared" si="777"/>
        <v>0</v>
      </c>
      <c r="AC232" s="342">
        <f t="shared" si="777"/>
        <v>6205.936838</v>
      </c>
      <c r="AD232" s="342">
        <f t="shared" si="777"/>
        <v>8318.29995</v>
      </c>
      <c r="AE232" s="342">
        <f t="shared" si="777"/>
        <v>6439.535258</v>
      </c>
      <c r="AF232" s="342">
        <f t="shared" si="777"/>
        <v>0</v>
      </c>
      <c r="AG232" s="342">
        <f t="shared" si="777"/>
        <v>7258.6275</v>
      </c>
      <c r="AH232" s="342">
        <f t="shared" si="777"/>
        <v>0</v>
      </c>
      <c r="AI232" s="342">
        <f t="shared" si="777"/>
        <v>10641.14589</v>
      </c>
      <c r="AJ232" s="342">
        <f t="shared" si="777"/>
        <v>0</v>
      </c>
      <c r="AK232" s="342">
        <f t="shared" si="777"/>
        <v>0</v>
      </c>
      <c r="AL232" s="342">
        <f t="shared" si="777"/>
        <v>275</v>
      </c>
      <c r="AM232" s="342">
        <f t="shared" si="777"/>
        <v>4982.50623</v>
      </c>
      <c r="AN232" s="342">
        <f t="shared" si="777"/>
        <v>0</v>
      </c>
      <c r="AO232" s="342">
        <f t="shared" si="777"/>
        <v>0</v>
      </c>
      <c r="AP232" s="342">
        <f t="shared" si="777"/>
        <v>9271.35</v>
      </c>
      <c r="AQ232" s="342">
        <f t="shared" si="777"/>
        <v>8358.125</v>
      </c>
      <c r="AR232" s="342">
        <f t="shared" si="777"/>
        <v>0</v>
      </c>
      <c r="AS232" s="342">
        <f t="shared" si="777"/>
        <v>8601.039</v>
      </c>
      <c r="AT232" s="342">
        <f t="shared" si="777"/>
        <v>16276.43473</v>
      </c>
      <c r="AU232" s="342">
        <f t="shared" si="777"/>
        <v>7462.28015</v>
      </c>
      <c r="AV232" s="342">
        <f t="shared" si="777"/>
        <v>0</v>
      </c>
      <c r="AW232" s="342">
        <f t="shared" si="777"/>
        <v>4800</v>
      </c>
      <c r="AX232" s="342">
        <f t="shared" si="777"/>
        <v>0</v>
      </c>
      <c r="AY232" s="342">
        <f t="shared" si="777"/>
        <v>12558.09375</v>
      </c>
      <c r="AZ232" s="342">
        <f t="shared" si="777"/>
        <v>0</v>
      </c>
      <c r="BA232" s="342">
        <f t="shared" si="777"/>
        <v>0</v>
      </c>
      <c r="BB232" s="342">
        <f t="shared" si="777"/>
        <v>9703.8664</v>
      </c>
      <c r="BC232" s="342">
        <f t="shared" si="777"/>
        <v>0</v>
      </c>
      <c r="BD232" s="342">
        <f t="shared" si="777"/>
        <v>13378.4</v>
      </c>
      <c r="BE232" s="342">
        <f t="shared" si="777"/>
        <v>0</v>
      </c>
      <c r="BF232" s="342">
        <f t="shared" si="777"/>
        <v>1557.6541</v>
      </c>
      <c r="BG232" s="342">
        <f t="shared" si="777"/>
        <v>0</v>
      </c>
      <c r="BH232" s="342">
        <f t="shared" si="777"/>
        <v>5158.157425</v>
      </c>
      <c r="BI232" s="342">
        <f t="shared" si="777"/>
        <v>2306.25</v>
      </c>
      <c r="BJ232" s="342">
        <f t="shared" si="777"/>
        <v>7162.4875</v>
      </c>
      <c r="BK232" s="342">
        <f t="shared" si="777"/>
        <v>1312.5</v>
      </c>
      <c r="BL232" s="342">
        <f t="shared" si="777"/>
        <v>1793.1</v>
      </c>
      <c r="BM232" s="342">
        <f t="shared" si="777"/>
        <v>0</v>
      </c>
      <c r="BN232" s="342">
        <f t="shared" si="777"/>
        <v>740.464875</v>
      </c>
      <c r="BO232" s="342">
        <f t="shared" si="777"/>
        <v>0</v>
      </c>
      <c r="BP232" s="342">
        <f t="shared" si="777"/>
        <v>628.625</v>
      </c>
      <c r="BQ232" s="342"/>
      <c r="BR232" s="342">
        <f t="shared" ref="BR232:EC232" si="778">if(or(and($A232-BR$186&gt;0,$A232-BR$187&lt;=0,month($A232)=month(BR$186)),and($A232-BR$186&gt;=0,$A232-BR$187&lt;=0,month(edate($A232,6))=month(BR$186))),BR$190,0)</f>
        <v>0</v>
      </c>
      <c r="BS232" s="342">
        <f t="shared" si="778"/>
        <v>0</v>
      </c>
      <c r="BT232" s="342">
        <f t="shared" si="778"/>
        <v>0</v>
      </c>
      <c r="BU232" s="342">
        <f t="shared" si="778"/>
        <v>0</v>
      </c>
      <c r="BV232" s="342">
        <f t="shared" si="778"/>
        <v>0</v>
      </c>
      <c r="BW232" s="342">
        <f t="shared" si="778"/>
        <v>0</v>
      </c>
      <c r="BX232" s="342">
        <f t="shared" si="778"/>
        <v>0</v>
      </c>
      <c r="BY232" s="342">
        <f t="shared" si="778"/>
        <v>0</v>
      </c>
      <c r="BZ232" s="342">
        <f t="shared" si="778"/>
        <v>0</v>
      </c>
      <c r="CA232" s="342">
        <f t="shared" si="778"/>
        <v>0</v>
      </c>
      <c r="CB232" s="342">
        <f t="shared" si="778"/>
        <v>0</v>
      </c>
      <c r="CC232" s="342">
        <f t="shared" si="778"/>
        <v>0</v>
      </c>
      <c r="CD232" s="342">
        <f t="shared" si="778"/>
        <v>0</v>
      </c>
      <c r="CE232" s="342">
        <f t="shared" si="778"/>
        <v>0</v>
      </c>
      <c r="CF232" s="342">
        <f t="shared" si="778"/>
        <v>0</v>
      </c>
      <c r="CG232" s="342">
        <f t="shared" si="778"/>
        <v>0</v>
      </c>
      <c r="CH232" s="342">
        <f t="shared" si="778"/>
        <v>0</v>
      </c>
      <c r="CI232" s="342">
        <f t="shared" si="778"/>
        <v>0</v>
      </c>
      <c r="CJ232" s="342">
        <f t="shared" si="778"/>
        <v>0</v>
      </c>
      <c r="CK232" s="342">
        <f t="shared" si="778"/>
        <v>0</v>
      </c>
      <c r="CL232" s="342">
        <f t="shared" si="778"/>
        <v>0</v>
      </c>
      <c r="CM232" s="342">
        <f t="shared" si="778"/>
        <v>0</v>
      </c>
      <c r="CN232" s="342">
        <f t="shared" si="778"/>
        <v>0</v>
      </c>
      <c r="CO232" s="342">
        <f t="shared" si="778"/>
        <v>0</v>
      </c>
      <c r="CP232" s="342">
        <f t="shared" si="778"/>
        <v>0</v>
      </c>
      <c r="CQ232" s="342">
        <f t="shared" si="778"/>
        <v>0</v>
      </c>
      <c r="CR232" s="342">
        <f t="shared" si="778"/>
        <v>0</v>
      </c>
      <c r="CS232" s="342">
        <f t="shared" si="778"/>
        <v>0</v>
      </c>
      <c r="CT232" s="342">
        <f t="shared" si="778"/>
        <v>0</v>
      </c>
      <c r="CU232" s="342">
        <f t="shared" si="778"/>
        <v>0</v>
      </c>
      <c r="CV232" s="342">
        <f t="shared" si="778"/>
        <v>0</v>
      </c>
      <c r="CW232" s="342">
        <f t="shared" si="778"/>
        <v>0</v>
      </c>
      <c r="CX232" s="342">
        <f t="shared" si="778"/>
        <v>0</v>
      </c>
      <c r="CY232" s="342">
        <f t="shared" si="778"/>
        <v>0</v>
      </c>
      <c r="CZ232" s="342">
        <f t="shared" si="778"/>
        <v>0</v>
      </c>
      <c r="DA232" s="342">
        <f t="shared" si="778"/>
        <v>0</v>
      </c>
      <c r="DB232" s="342">
        <f t="shared" si="778"/>
        <v>0</v>
      </c>
      <c r="DC232" s="342">
        <f t="shared" si="778"/>
        <v>0</v>
      </c>
      <c r="DD232" s="342">
        <f t="shared" si="778"/>
        <v>0</v>
      </c>
      <c r="DE232" s="342">
        <f t="shared" si="778"/>
        <v>0</v>
      </c>
      <c r="DF232" s="342">
        <f t="shared" si="778"/>
        <v>0</v>
      </c>
      <c r="DG232" s="342">
        <f t="shared" si="778"/>
        <v>0</v>
      </c>
      <c r="DH232" s="342">
        <f t="shared" si="778"/>
        <v>0</v>
      </c>
      <c r="DI232" s="342">
        <f t="shared" si="778"/>
        <v>0</v>
      </c>
      <c r="DJ232" s="342">
        <f t="shared" si="778"/>
        <v>0</v>
      </c>
      <c r="DK232" s="342">
        <f t="shared" si="778"/>
        <v>0</v>
      </c>
      <c r="DL232" s="342">
        <f t="shared" si="778"/>
        <v>0</v>
      </c>
      <c r="DM232" s="342">
        <f t="shared" si="778"/>
        <v>0</v>
      </c>
      <c r="DN232" s="342">
        <f t="shared" si="778"/>
        <v>0</v>
      </c>
      <c r="DO232" s="342">
        <f t="shared" si="778"/>
        <v>0</v>
      </c>
      <c r="DP232" s="342">
        <f t="shared" si="778"/>
        <v>0</v>
      </c>
      <c r="DQ232" s="342">
        <f t="shared" si="778"/>
        <v>0</v>
      </c>
      <c r="DR232" s="342">
        <f t="shared" si="778"/>
        <v>0</v>
      </c>
      <c r="DS232" s="342">
        <f t="shared" si="778"/>
        <v>0</v>
      </c>
      <c r="DT232" s="342">
        <f t="shared" si="778"/>
        <v>0</v>
      </c>
      <c r="DU232" s="342">
        <f t="shared" si="778"/>
        <v>0</v>
      </c>
      <c r="DV232" s="342">
        <f t="shared" si="778"/>
        <v>0</v>
      </c>
      <c r="DW232" s="342">
        <f t="shared" si="778"/>
        <v>0</v>
      </c>
      <c r="DX232" s="342">
        <f t="shared" si="778"/>
        <v>0</v>
      </c>
      <c r="DY232" s="342">
        <f t="shared" si="778"/>
        <v>0</v>
      </c>
      <c r="DZ232" s="342">
        <f t="shared" si="778"/>
        <v>0</v>
      </c>
      <c r="EA232" s="342">
        <f t="shared" si="778"/>
        <v>0</v>
      </c>
      <c r="EB232" s="342">
        <f t="shared" si="778"/>
        <v>0</v>
      </c>
      <c r="EC232" s="342">
        <f t="shared" si="778"/>
        <v>0</v>
      </c>
      <c r="ED232" s="342"/>
      <c r="EE232" s="342">
        <f t="shared" ref="EE232:GP232" si="779">if(or(and($A232-EE$186&gt;0,$A232-EE$187&lt;=0,month($A232)=month(EE$186)),and($A232-EE$186&gt;=0,$A232-EE$187&lt;=0,month(edate($A232,6))=month(EE$186))),EE$190,0)</f>
        <v>0</v>
      </c>
      <c r="EF232" s="342">
        <f t="shared" si="779"/>
        <v>0</v>
      </c>
      <c r="EG232" s="342">
        <f t="shared" si="779"/>
        <v>0</v>
      </c>
      <c r="EH232" s="342">
        <f t="shared" si="779"/>
        <v>0</v>
      </c>
      <c r="EI232" s="342">
        <f t="shared" si="779"/>
        <v>0</v>
      </c>
      <c r="EJ232" s="342">
        <f t="shared" si="779"/>
        <v>0</v>
      </c>
      <c r="EK232" s="342">
        <f t="shared" si="779"/>
        <v>0</v>
      </c>
      <c r="EL232" s="342">
        <f t="shared" si="779"/>
        <v>0</v>
      </c>
      <c r="EM232" s="342">
        <f t="shared" si="779"/>
        <v>0</v>
      </c>
      <c r="EN232" s="342">
        <f t="shared" si="779"/>
        <v>0</v>
      </c>
      <c r="EO232" s="342">
        <f t="shared" si="779"/>
        <v>0</v>
      </c>
      <c r="EP232" s="342">
        <f t="shared" si="779"/>
        <v>0</v>
      </c>
      <c r="EQ232" s="342">
        <f t="shared" si="779"/>
        <v>0</v>
      </c>
      <c r="ER232" s="342">
        <f t="shared" si="779"/>
        <v>0</v>
      </c>
      <c r="ES232" s="342">
        <f t="shared" si="779"/>
        <v>0</v>
      </c>
      <c r="ET232" s="342">
        <f t="shared" si="779"/>
        <v>0</v>
      </c>
      <c r="EU232" s="342">
        <f t="shared" si="779"/>
        <v>0</v>
      </c>
      <c r="EV232" s="342">
        <f t="shared" si="779"/>
        <v>0</v>
      </c>
      <c r="EW232" s="342">
        <f t="shared" si="779"/>
        <v>0</v>
      </c>
      <c r="EX232" s="342">
        <f t="shared" si="779"/>
        <v>0</v>
      </c>
      <c r="EY232" s="342">
        <f t="shared" si="779"/>
        <v>0</v>
      </c>
      <c r="EZ232" s="342">
        <f t="shared" si="779"/>
        <v>0</v>
      </c>
      <c r="FA232" s="342">
        <f t="shared" si="779"/>
        <v>0</v>
      </c>
      <c r="FB232" s="342">
        <f t="shared" si="779"/>
        <v>0</v>
      </c>
      <c r="FC232" s="342">
        <f t="shared" si="779"/>
        <v>0</v>
      </c>
      <c r="FD232" s="342">
        <f t="shared" si="779"/>
        <v>0</v>
      </c>
      <c r="FE232" s="342">
        <f t="shared" si="779"/>
        <v>0</v>
      </c>
      <c r="FF232" s="342">
        <f t="shared" si="779"/>
        <v>0</v>
      </c>
      <c r="FG232" s="342">
        <f t="shared" si="779"/>
        <v>0</v>
      </c>
      <c r="FH232" s="342">
        <f t="shared" si="779"/>
        <v>0</v>
      </c>
      <c r="FI232" s="342">
        <f t="shared" si="779"/>
        <v>0</v>
      </c>
      <c r="FJ232" s="342">
        <f t="shared" si="779"/>
        <v>0</v>
      </c>
      <c r="FK232" s="342">
        <f t="shared" si="779"/>
        <v>0</v>
      </c>
      <c r="FL232" s="342">
        <f t="shared" si="779"/>
        <v>0</v>
      </c>
      <c r="FM232" s="342">
        <f t="shared" si="779"/>
        <v>0</v>
      </c>
      <c r="FN232" s="342">
        <f t="shared" si="779"/>
        <v>0</v>
      </c>
      <c r="FO232" s="342">
        <f t="shared" si="779"/>
        <v>0</v>
      </c>
      <c r="FP232" s="342">
        <f t="shared" si="779"/>
        <v>0</v>
      </c>
      <c r="FQ232" s="342">
        <f t="shared" si="779"/>
        <v>0</v>
      </c>
      <c r="FR232" s="342">
        <f t="shared" si="779"/>
        <v>0</v>
      </c>
      <c r="FS232" s="342">
        <f t="shared" si="779"/>
        <v>0</v>
      </c>
      <c r="FT232" s="342">
        <f t="shared" si="779"/>
        <v>0</v>
      </c>
      <c r="FU232" s="342">
        <f t="shared" si="779"/>
        <v>0</v>
      </c>
      <c r="FV232" s="342">
        <f t="shared" si="779"/>
        <v>0</v>
      </c>
      <c r="FW232" s="342">
        <f t="shared" si="779"/>
        <v>0</v>
      </c>
      <c r="FX232" s="342">
        <f t="shared" si="779"/>
        <v>0</v>
      </c>
      <c r="FY232" s="342">
        <f t="shared" si="779"/>
        <v>0</v>
      </c>
      <c r="FZ232" s="342">
        <f t="shared" si="779"/>
        <v>0</v>
      </c>
      <c r="GA232" s="342">
        <f t="shared" si="779"/>
        <v>0</v>
      </c>
      <c r="GB232" s="342">
        <f t="shared" si="779"/>
        <v>0</v>
      </c>
      <c r="GC232" s="342">
        <f t="shared" si="779"/>
        <v>0</v>
      </c>
      <c r="GD232" s="342">
        <f t="shared" si="779"/>
        <v>0</v>
      </c>
      <c r="GE232" s="342">
        <f t="shared" si="779"/>
        <v>0</v>
      </c>
      <c r="GF232" s="342">
        <f t="shared" si="779"/>
        <v>0</v>
      </c>
      <c r="GG232" s="342">
        <f t="shared" si="779"/>
        <v>0</v>
      </c>
      <c r="GH232" s="342">
        <f t="shared" si="779"/>
        <v>0</v>
      </c>
      <c r="GI232" s="342">
        <f t="shared" si="779"/>
        <v>0</v>
      </c>
      <c r="GJ232" s="342">
        <f t="shared" si="779"/>
        <v>0</v>
      </c>
      <c r="GK232" s="342">
        <f t="shared" si="779"/>
        <v>0</v>
      </c>
      <c r="GL232" s="342">
        <f t="shared" si="779"/>
        <v>0</v>
      </c>
      <c r="GM232" s="342">
        <f t="shared" si="779"/>
        <v>0</v>
      </c>
      <c r="GN232" s="342">
        <f t="shared" si="779"/>
        <v>0</v>
      </c>
      <c r="GO232" s="342">
        <f t="shared" si="779"/>
        <v>0</v>
      </c>
      <c r="GP232" s="342">
        <f t="shared" si="779"/>
        <v>0</v>
      </c>
      <c r="GQ232" s="342"/>
      <c r="GR232" s="342">
        <f t="shared" ref="GR232:JC232" si="780">if(or(and($A232-GR$186&gt;0,$A232-GR$187&lt;=0,month($A232)=month(GR$186)),and($A232-GR$186&gt;=0,$A232-GR$187&lt;=0,month(edate($A232,6))=month(GR$186))),GR$190,0)</f>
        <v>0</v>
      </c>
      <c r="GS232" s="342">
        <f t="shared" si="780"/>
        <v>0</v>
      </c>
      <c r="GT232" s="342">
        <f t="shared" si="780"/>
        <v>0</v>
      </c>
      <c r="GU232" s="342">
        <f t="shared" si="780"/>
        <v>0</v>
      </c>
      <c r="GV232" s="342">
        <f t="shared" si="780"/>
        <v>0</v>
      </c>
      <c r="GW232" s="342">
        <f t="shared" si="780"/>
        <v>0</v>
      </c>
      <c r="GX232" s="342">
        <f t="shared" si="780"/>
        <v>0</v>
      </c>
      <c r="GY232" s="342">
        <f t="shared" si="780"/>
        <v>0</v>
      </c>
      <c r="GZ232" s="342">
        <f t="shared" si="780"/>
        <v>0</v>
      </c>
      <c r="HA232" s="342">
        <f t="shared" si="780"/>
        <v>0</v>
      </c>
      <c r="HB232" s="342">
        <f t="shared" si="780"/>
        <v>0</v>
      </c>
      <c r="HC232" s="342">
        <f t="shared" si="780"/>
        <v>0</v>
      </c>
      <c r="HD232" s="342">
        <f t="shared" si="780"/>
        <v>0</v>
      </c>
      <c r="HE232" s="342">
        <f t="shared" si="780"/>
        <v>0</v>
      </c>
      <c r="HF232" s="342">
        <f t="shared" si="780"/>
        <v>0</v>
      </c>
      <c r="HG232" s="342">
        <f t="shared" si="780"/>
        <v>0</v>
      </c>
      <c r="HH232" s="342">
        <f t="shared" si="780"/>
        <v>0</v>
      </c>
      <c r="HI232" s="342">
        <f t="shared" si="780"/>
        <v>0</v>
      </c>
      <c r="HJ232" s="342">
        <f t="shared" si="780"/>
        <v>0</v>
      </c>
      <c r="HK232" s="342">
        <f t="shared" si="780"/>
        <v>0</v>
      </c>
      <c r="HL232" s="342">
        <f t="shared" si="780"/>
        <v>0</v>
      </c>
      <c r="HM232" s="342">
        <f t="shared" si="780"/>
        <v>0</v>
      </c>
      <c r="HN232" s="342">
        <f t="shared" si="780"/>
        <v>0</v>
      </c>
      <c r="HO232" s="342">
        <f t="shared" si="780"/>
        <v>0</v>
      </c>
      <c r="HP232" s="342">
        <f t="shared" si="780"/>
        <v>0</v>
      </c>
      <c r="HQ232" s="342">
        <f t="shared" si="780"/>
        <v>0</v>
      </c>
      <c r="HR232" s="342">
        <f t="shared" si="780"/>
        <v>0</v>
      </c>
      <c r="HS232" s="342">
        <f t="shared" si="780"/>
        <v>0</v>
      </c>
      <c r="HT232" s="342">
        <f t="shared" si="780"/>
        <v>0</v>
      </c>
      <c r="HU232" s="342">
        <f t="shared" si="780"/>
        <v>0</v>
      </c>
      <c r="HV232" s="342">
        <f t="shared" si="780"/>
        <v>0</v>
      </c>
      <c r="HW232" s="342">
        <f t="shared" si="780"/>
        <v>0</v>
      </c>
      <c r="HX232" s="342">
        <f t="shared" si="780"/>
        <v>0</v>
      </c>
      <c r="HY232" s="342">
        <f t="shared" si="780"/>
        <v>0</v>
      </c>
      <c r="HZ232" s="342">
        <f t="shared" si="780"/>
        <v>0</v>
      </c>
      <c r="IA232" s="342">
        <f t="shared" si="780"/>
        <v>0</v>
      </c>
      <c r="IB232" s="342">
        <f t="shared" si="780"/>
        <v>0</v>
      </c>
      <c r="IC232" s="342">
        <f t="shared" si="780"/>
        <v>0</v>
      </c>
      <c r="ID232" s="342">
        <f t="shared" si="780"/>
        <v>0</v>
      </c>
      <c r="IE232" s="342">
        <f t="shared" si="780"/>
        <v>0</v>
      </c>
      <c r="IF232" s="342">
        <f t="shared" si="780"/>
        <v>0</v>
      </c>
      <c r="IG232" s="342">
        <f t="shared" si="780"/>
        <v>0</v>
      </c>
      <c r="IH232" s="342">
        <f t="shared" si="780"/>
        <v>0</v>
      </c>
      <c r="II232" s="342">
        <f t="shared" si="780"/>
        <v>0</v>
      </c>
      <c r="IJ232" s="342">
        <f t="shared" si="780"/>
        <v>0</v>
      </c>
      <c r="IK232" s="342">
        <f t="shared" si="780"/>
        <v>0</v>
      </c>
      <c r="IL232" s="342">
        <f t="shared" si="780"/>
        <v>0</v>
      </c>
      <c r="IM232" s="342">
        <f t="shared" si="780"/>
        <v>0</v>
      </c>
      <c r="IN232" s="342">
        <f t="shared" si="780"/>
        <v>0</v>
      </c>
      <c r="IO232" s="342">
        <f t="shared" si="780"/>
        <v>0</v>
      </c>
      <c r="IP232" s="342">
        <f t="shared" si="780"/>
        <v>0</v>
      </c>
      <c r="IQ232" s="342">
        <f t="shared" si="780"/>
        <v>0</v>
      </c>
      <c r="IR232" s="342">
        <f t="shared" si="780"/>
        <v>0</v>
      </c>
      <c r="IS232" s="342">
        <f t="shared" si="780"/>
        <v>0</v>
      </c>
      <c r="IT232" s="342">
        <f t="shared" si="780"/>
        <v>0</v>
      </c>
      <c r="IU232" s="342">
        <f t="shared" si="780"/>
        <v>0</v>
      </c>
      <c r="IV232" s="342">
        <f t="shared" si="780"/>
        <v>0</v>
      </c>
      <c r="IW232" s="342">
        <f t="shared" si="780"/>
        <v>0</v>
      </c>
      <c r="IX232" s="342">
        <f t="shared" si="780"/>
        <v>0</v>
      </c>
      <c r="IY232" s="342">
        <f t="shared" si="780"/>
        <v>0</v>
      </c>
      <c r="IZ232" s="342">
        <f t="shared" si="780"/>
        <v>0</v>
      </c>
      <c r="JA232" s="342">
        <f t="shared" si="780"/>
        <v>0</v>
      </c>
      <c r="JB232" s="342">
        <f t="shared" si="780"/>
        <v>0</v>
      </c>
      <c r="JC232" s="342">
        <f t="shared" si="780"/>
        <v>0</v>
      </c>
      <c r="JD232" s="342"/>
      <c r="JE232" s="342">
        <f t="shared" ref="JE232:LP232" si="781">if(or(and($A232-JE$186&gt;0,$A232-JE$187&lt;=0,month($A232)=month(JE$186)),and($A232-JE$186&gt;=0,$A232-JE$187&lt;=0,month(edate($A232,6))=month(JE$186))),JE$190,0)</f>
        <v>0</v>
      </c>
      <c r="JF232" s="342">
        <f t="shared" si="781"/>
        <v>0</v>
      </c>
      <c r="JG232" s="342">
        <f t="shared" si="781"/>
        <v>0</v>
      </c>
      <c r="JH232" s="342">
        <f t="shared" si="781"/>
        <v>0</v>
      </c>
      <c r="JI232" s="342">
        <f t="shared" si="781"/>
        <v>0</v>
      </c>
      <c r="JJ232" s="342">
        <f t="shared" si="781"/>
        <v>0</v>
      </c>
      <c r="JK232" s="342">
        <f t="shared" si="781"/>
        <v>0</v>
      </c>
      <c r="JL232" s="342">
        <f t="shared" si="781"/>
        <v>0</v>
      </c>
      <c r="JM232" s="342">
        <f t="shared" si="781"/>
        <v>0</v>
      </c>
      <c r="JN232" s="342">
        <f t="shared" si="781"/>
        <v>0</v>
      </c>
      <c r="JO232" s="342">
        <f t="shared" si="781"/>
        <v>0</v>
      </c>
      <c r="JP232" s="342">
        <f t="shared" si="781"/>
        <v>0</v>
      </c>
      <c r="JQ232" s="342">
        <f t="shared" si="781"/>
        <v>0</v>
      </c>
      <c r="JR232" s="342">
        <f t="shared" si="781"/>
        <v>0</v>
      </c>
      <c r="JS232" s="342">
        <f t="shared" si="781"/>
        <v>0</v>
      </c>
      <c r="JT232" s="342">
        <f t="shared" si="781"/>
        <v>0</v>
      </c>
      <c r="JU232" s="342">
        <f t="shared" si="781"/>
        <v>0</v>
      </c>
      <c r="JV232" s="342">
        <f t="shared" si="781"/>
        <v>0</v>
      </c>
      <c r="JW232" s="342">
        <f t="shared" si="781"/>
        <v>0</v>
      </c>
      <c r="JX232" s="342">
        <f t="shared" si="781"/>
        <v>0</v>
      </c>
      <c r="JY232" s="342">
        <f t="shared" si="781"/>
        <v>0</v>
      </c>
      <c r="JZ232" s="342">
        <f t="shared" si="781"/>
        <v>0</v>
      </c>
      <c r="KA232" s="342">
        <f t="shared" si="781"/>
        <v>0</v>
      </c>
      <c r="KB232" s="342">
        <f t="shared" si="781"/>
        <v>0</v>
      </c>
      <c r="KC232" s="342">
        <f t="shared" si="781"/>
        <v>0</v>
      </c>
      <c r="KD232" s="342">
        <f t="shared" si="781"/>
        <v>0</v>
      </c>
      <c r="KE232" s="342">
        <f t="shared" si="781"/>
        <v>0</v>
      </c>
      <c r="KF232" s="342">
        <f t="shared" si="781"/>
        <v>0</v>
      </c>
      <c r="KG232" s="342">
        <f t="shared" si="781"/>
        <v>0</v>
      </c>
      <c r="KH232" s="342">
        <f t="shared" si="781"/>
        <v>0</v>
      </c>
      <c r="KI232" s="342">
        <f t="shared" si="781"/>
        <v>0</v>
      </c>
      <c r="KJ232" s="342">
        <f t="shared" si="781"/>
        <v>0</v>
      </c>
      <c r="KK232" s="342">
        <f t="shared" si="781"/>
        <v>0</v>
      </c>
      <c r="KL232" s="342">
        <f t="shared" si="781"/>
        <v>0</v>
      </c>
      <c r="KM232" s="342">
        <f t="shared" si="781"/>
        <v>0</v>
      </c>
      <c r="KN232" s="342">
        <f t="shared" si="781"/>
        <v>0</v>
      </c>
      <c r="KO232" s="342">
        <f t="shared" si="781"/>
        <v>0</v>
      </c>
      <c r="KP232" s="342">
        <f t="shared" si="781"/>
        <v>0</v>
      </c>
      <c r="KQ232" s="342">
        <f t="shared" si="781"/>
        <v>0</v>
      </c>
      <c r="KR232" s="342">
        <f t="shared" si="781"/>
        <v>0</v>
      </c>
      <c r="KS232" s="342">
        <f t="shared" si="781"/>
        <v>0</v>
      </c>
      <c r="KT232" s="342">
        <f t="shared" si="781"/>
        <v>0</v>
      </c>
      <c r="KU232" s="342">
        <f t="shared" si="781"/>
        <v>0</v>
      </c>
      <c r="KV232" s="342">
        <f t="shared" si="781"/>
        <v>0</v>
      </c>
      <c r="KW232" s="342">
        <f t="shared" si="781"/>
        <v>0</v>
      </c>
      <c r="KX232" s="342">
        <f t="shared" si="781"/>
        <v>0</v>
      </c>
      <c r="KY232" s="342">
        <f t="shared" si="781"/>
        <v>0</v>
      </c>
      <c r="KZ232" s="342">
        <f t="shared" si="781"/>
        <v>0</v>
      </c>
      <c r="LA232" s="342">
        <f t="shared" si="781"/>
        <v>0</v>
      </c>
      <c r="LB232" s="342">
        <f t="shared" si="781"/>
        <v>0</v>
      </c>
      <c r="LC232" s="342">
        <f t="shared" si="781"/>
        <v>0</v>
      </c>
      <c r="LD232" s="342">
        <f t="shared" si="781"/>
        <v>0</v>
      </c>
      <c r="LE232" s="342">
        <f t="shared" si="781"/>
        <v>0</v>
      </c>
      <c r="LF232" s="342">
        <f t="shared" si="781"/>
        <v>0</v>
      </c>
      <c r="LG232" s="342">
        <f t="shared" si="781"/>
        <v>0</v>
      </c>
      <c r="LH232" s="342">
        <f t="shared" si="781"/>
        <v>0</v>
      </c>
      <c r="LI232" s="342">
        <f t="shared" si="781"/>
        <v>0</v>
      </c>
      <c r="LJ232" s="342">
        <f t="shared" si="781"/>
        <v>0</v>
      </c>
      <c r="LK232" s="342">
        <f t="shared" si="781"/>
        <v>0</v>
      </c>
      <c r="LL232" s="342">
        <f t="shared" si="781"/>
        <v>0</v>
      </c>
      <c r="LM232" s="342">
        <f t="shared" si="781"/>
        <v>0</v>
      </c>
      <c r="LN232" s="342">
        <f t="shared" si="781"/>
        <v>0</v>
      </c>
      <c r="LO232" s="342">
        <f t="shared" si="781"/>
        <v>0</v>
      </c>
      <c r="LP232" s="342">
        <f t="shared" si="781"/>
        <v>0</v>
      </c>
    </row>
    <row r="233">
      <c r="A233" s="331" t="str">
        <f t="shared" si="575"/>
        <v>12-2032</v>
      </c>
      <c r="B233" s="346">
        <f t="shared" si="581"/>
        <v>181908.706</v>
      </c>
      <c r="C233" s="346"/>
      <c r="E233" s="342">
        <f t="shared" ref="E233:BP233" si="782">if(or(and($A233-E$186&gt;0,$A233-E$187&lt;=0,month($A233)=month(E$186)),and($A233-E$186&gt;=0,$A233-E$187&lt;=0,month(edate($A233,6))=month(E$186))),E$190,0)</f>
        <v>6085.4205</v>
      </c>
      <c r="F233" s="342">
        <f t="shared" si="782"/>
        <v>2604.5913</v>
      </c>
      <c r="G233" s="342">
        <f t="shared" si="782"/>
        <v>4740</v>
      </c>
      <c r="H233" s="342">
        <f t="shared" si="782"/>
        <v>0</v>
      </c>
      <c r="I233" s="342">
        <f t="shared" si="782"/>
        <v>0</v>
      </c>
      <c r="J233" s="342">
        <f t="shared" si="782"/>
        <v>5954.9875</v>
      </c>
      <c r="K233" s="342">
        <f t="shared" si="782"/>
        <v>0</v>
      </c>
      <c r="L233" s="342">
        <f t="shared" si="782"/>
        <v>0</v>
      </c>
      <c r="M233" s="342">
        <f t="shared" si="782"/>
        <v>0</v>
      </c>
      <c r="N233" s="342">
        <f t="shared" si="782"/>
        <v>7812.75495</v>
      </c>
      <c r="O233" s="342">
        <f t="shared" si="782"/>
        <v>5688.688635</v>
      </c>
      <c r="P233" s="342">
        <f t="shared" si="782"/>
        <v>5334.19156</v>
      </c>
      <c r="Q233" s="342">
        <f t="shared" si="782"/>
        <v>0</v>
      </c>
      <c r="R233" s="342">
        <f t="shared" si="782"/>
        <v>0</v>
      </c>
      <c r="S233" s="342">
        <f t="shared" si="782"/>
        <v>10661.63949</v>
      </c>
      <c r="T233" s="342">
        <f t="shared" si="782"/>
        <v>0</v>
      </c>
      <c r="U233" s="342">
        <f t="shared" si="782"/>
        <v>0</v>
      </c>
      <c r="V233" s="342">
        <f t="shared" si="782"/>
        <v>5520.8475</v>
      </c>
      <c r="W233" s="342">
        <f t="shared" si="782"/>
        <v>0</v>
      </c>
      <c r="X233" s="342">
        <f t="shared" si="782"/>
        <v>7309.84635</v>
      </c>
      <c r="Y233" s="342">
        <f t="shared" si="782"/>
        <v>11393.6924</v>
      </c>
      <c r="Z233" s="342">
        <f t="shared" si="782"/>
        <v>70.99625</v>
      </c>
      <c r="AA233" s="342">
        <f t="shared" si="782"/>
        <v>0</v>
      </c>
      <c r="AB233" s="342">
        <f t="shared" si="782"/>
        <v>8275.222958</v>
      </c>
      <c r="AC233" s="342">
        <f t="shared" si="782"/>
        <v>0</v>
      </c>
      <c r="AD233" s="342">
        <f t="shared" si="782"/>
        <v>0</v>
      </c>
      <c r="AE233" s="342">
        <f t="shared" si="782"/>
        <v>0</v>
      </c>
      <c r="AF233" s="342">
        <f t="shared" si="782"/>
        <v>6214.90265</v>
      </c>
      <c r="AG233" s="342">
        <f t="shared" si="782"/>
        <v>0</v>
      </c>
      <c r="AH233" s="342">
        <f t="shared" si="782"/>
        <v>228.5555</v>
      </c>
      <c r="AI233" s="342">
        <f t="shared" si="782"/>
        <v>0</v>
      </c>
      <c r="AJ233" s="342">
        <f t="shared" si="782"/>
        <v>3780</v>
      </c>
      <c r="AK233" s="342">
        <f t="shared" si="782"/>
        <v>15922.28576</v>
      </c>
      <c r="AL233" s="342">
        <f t="shared" si="782"/>
        <v>0</v>
      </c>
      <c r="AM233" s="342">
        <f t="shared" si="782"/>
        <v>0</v>
      </c>
      <c r="AN233" s="342">
        <f t="shared" si="782"/>
        <v>12211.43486</v>
      </c>
      <c r="AO233" s="342">
        <f t="shared" si="782"/>
        <v>8896.907813</v>
      </c>
      <c r="AP233" s="342">
        <f t="shared" si="782"/>
        <v>0</v>
      </c>
      <c r="AQ233" s="342">
        <f t="shared" si="782"/>
        <v>0</v>
      </c>
      <c r="AR233" s="342">
        <f t="shared" si="782"/>
        <v>7542.9351</v>
      </c>
      <c r="AS233" s="342">
        <f t="shared" si="782"/>
        <v>0</v>
      </c>
      <c r="AT233" s="342">
        <f t="shared" si="782"/>
        <v>0</v>
      </c>
      <c r="AU233" s="342">
        <f t="shared" si="782"/>
        <v>0</v>
      </c>
      <c r="AV233" s="342">
        <f t="shared" si="782"/>
        <v>7136.0471</v>
      </c>
      <c r="AW233" s="342">
        <f t="shared" si="782"/>
        <v>0</v>
      </c>
      <c r="AX233" s="342">
        <f t="shared" si="782"/>
        <v>9058.61</v>
      </c>
      <c r="AY233" s="342">
        <f t="shared" si="782"/>
        <v>0</v>
      </c>
      <c r="AZ233" s="342">
        <f t="shared" si="782"/>
        <v>6480</v>
      </c>
      <c r="BA233" s="342">
        <f t="shared" si="782"/>
        <v>5867.9712</v>
      </c>
      <c r="BB233" s="342">
        <f t="shared" si="782"/>
        <v>0</v>
      </c>
      <c r="BC233" s="342">
        <f t="shared" si="782"/>
        <v>4873.17825</v>
      </c>
      <c r="BD233" s="342">
        <f t="shared" si="782"/>
        <v>0</v>
      </c>
      <c r="BE233" s="342">
        <f t="shared" si="782"/>
        <v>4565.5155</v>
      </c>
      <c r="BF233" s="342">
        <f t="shared" si="782"/>
        <v>0</v>
      </c>
      <c r="BG233" s="342">
        <f t="shared" si="782"/>
        <v>900.3978</v>
      </c>
      <c r="BH233" s="342">
        <f t="shared" si="782"/>
        <v>0</v>
      </c>
      <c r="BI233" s="342">
        <f t="shared" si="782"/>
        <v>0</v>
      </c>
      <c r="BJ233" s="342">
        <f t="shared" si="782"/>
        <v>0</v>
      </c>
      <c r="BK233" s="342">
        <f t="shared" si="782"/>
        <v>0</v>
      </c>
      <c r="BL233" s="342">
        <f t="shared" si="782"/>
        <v>0</v>
      </c>
      <c r="BM233" s="342">
        <f t="shared" si="782"/>
        <v>1521.41625</v>
      </c>
      <c r="BN233" s="342">
        <f t="shared" si="782"/>
        <v>0</v>
      </c>
      <c r="BO233" s="342">
        <f t="shared" si="782"/>
        <v>5255.6688</v>
      </c>
      <c r="BP233" s="342">
        <f t="shared" si="782"/>
        <v>0</v>
      </c>
      <c r="BQ233" s="342"/>
      <c r="BR233" s="342">
        <f t="shared" ref="BR233:EC233" si="783">if(or(and($A233-BR$186&gt;0,$A233-BR$187&lt;=0,month($A233)=month(BR$186)),and($A233-BR$186&gt;=0,$A233-BR$187&lt;=0,month(edate($A233,6))=month(BR$186))),BR$190,0)</f>
        <v>0</v>
      </c>
      <c r="BS233" s="342">
        <f t="shared" si="783"/>
        <v>0</v>
      </c>
      <c r="BT233" s="342">
        <f t="shared" si="783"/>
        <v>0</v>
      </c>
      <c r="BU233" s="342">
        <f t="shared" si="783"/>
        <v>0</v>
      </c>
      <c r="BV233" s="342">
        <f t="shared" si="783"/>
        <v>0</v>
      </c>
      <c r="BW233" s="342">
        <f t="shared" si="783"/>
        <v>0</v>
      </c>
      <c r="BX233" s="342">
        <f t="shared" si="783"/>
        <v>0</v>
      </c>
      <c r="BY233" s="342">
        <f t="shared" si="783"/>
        <v>0</v>
      </c>
      <c r="BZ233" s="342">
        <f t="shared" si="783"/>
        <v>0</v>
      </c>
      <c r="CA233" s="342">
        <f t="shared" si="783"/>
        <v>0</v>
      </c>
      <c r="CB233" s="342">
        <f t="shared" si="783"/>
        <v>0</v>
      </c>
      <c r="CC233" s="342">
        <f t="shared" si="783"/>
        <v>0</v>
      </c>
      <c r="CD233" s="342">
        <f t="shared" si="783"/>
        <v>0</v>
      </c>
      <c r="CE233" s="342">
        <f t="shared" si="783"/>
        <v>0</v>
      </c>
      <c r="CF233" s="342">
        <f t="shared" si="783"/>
        <v>0</v>
      </c>
      <c r="CG233" s="342">
        <f t="shared" si="783"/>
        <v>0</v>
      </c>
      <c r="CH233" s="342">
        <f t="shared" si="783"/>
        <v>0</v>
      </c>
      <c r="CI233" s="342">
        <f t="shared" si="783"/>
        <v>0</v>
      </c>
      <c r="CJ233" s="342">
        <f t="shared" si="783"/>
        <v>0</v>
      </c>
      <c r="CK233" s="342">
        <f t="shared" si="783"/>
        <v>0</v>
      </c>
      <c r="CL233" s="342">
        <f t="shared" si="783"/>
        <v>0</v>
      </c>
      <c r="CM233" s="342">
        <f t="shared" si="783"/>
        <v>0</v>
      </c>
      <c r="CN233" s="342">
        <f t="shared" si="783"/>
        <v>0</v>
      </c>
      <c r="CO233" s="342">
        <f t="shared" si="783"/>
        <v>0</v>
      </c>
      <c r="CP233" s="342">
        <f t="shared" si="783"/>
        <v>0</v>
      </c>
      <c r="CQ233" s="342">
        <f t="shared" si="783"/>
        <v>0</v>
      </c>
      <c r="CR233" s="342">
        <f t="shared" si="783"/>
        <v>0</v>
      </c>
      <c r="CS233" s="342">
        <f t="shared" si="783"/>
        <v>0</v>
      </c>
      <c r="CT233" s="342">
        <f t="shared" si="783"/>
        <v>0</v>
      </c>
      <c r="CU233" s="342">
        <f t="shared" si="783"/>
        <v>0</v>
      </c>
      <c r="CV233" s="342">
        <f t="shared" si="783"/>
        <v>0</v>
      </c>
      <c r="CW233" s="342">
        <f t="shared" si="783"/>
        <v>0</v>
      </c>
      <c r="CX233" s="342">
        <f t="shared" si="783"/>
        <v>0</v>
      </c>
      <c r="CY233" s="342">
        <f t="shared" si="783"/>
        <v>0</v>
      </c>
      <c r="CZ233" s="342">
        <f t="shared" si="783"/>
        <v>0</v>
      </c>
      <c r="DA233" s="342">
        <f t="shared" si="783"/>
        <v>0</v>
      </c>
      <c r="DB233" s="342">
        <f t="shared" si="783"/>
        <v>0</v>
      </c>
      <c r="DC233" s="342">
        <f t="shared" si="783"/>
        <v>0</v>
      </c>
      <c r="DD233" s="342">
        <f t="shared" si="783"/>
        <v>0</v>
      </c>
      <c r="DE233" s="342">
        <f t="shared" si="783"/>
        <v>0</v>
      </c>
      <c r="DF233" s="342">
        <f t="shared" si="783"/>
        <v>0</v>
      </c>
      <c r="DG233" s="342">
        <f t="shared" si="783"/>
        <v>0</v>
      </c>
      <c r="DH233" s="342">
        <f t="shared" si="783"/>
        <v>0</v>
      </c>
      <c r="DI233" s="342">
        <f t="shared" si="783"/>
        <v>0</v>
      </c>
      <c r="DJ233" s="342">
        <f t="shared" si="783"/>
        <v>0</v>
      </c>
      <c r="DK233" s="342">
        <f t="shared" si="783"/>
        <v>0</v>
      </c>
      <c r="DL233" s="342">
        <f t="shared" si="783"/>
        <v>0</v>
      </c>
      <c r="DM233" s="342">
        <f t="shared" si="783"/>
        <v>0</v>
      </c>
      <c r="DN233" s="342">
        <f t="shared" si="783"/>
        <v>0</v>
      </c>
      <c r="DO233" s="342">
        <f t="shared" si="783"/>
        <v>0</v>
      </c>
      <c r="DP233" s="342">
        <f t="shared" si="783"/>
        <v>0</v>
      </c>
      <c r="DQ233" s="342">
        <f t="shared" si="783"/>
        <v>0</v>
      </c>
      <c r="DR233" s="342">
        <f t="shared" si="783"/>
        <v>0</v>
      </c>
      <c r="DS233" s="342">
        <f t="shared" si="783"/>
        <v>0</v>
      </c>
      <c r="DT233" s="342">
        <f t="shared" si="783"/>
        <v>0</v>
      </c>
      <c r="DU233" s="342">
        <f t="shared" si="783"/>
        <v>0</v>
      </c>
      <c r="DV233" s="342">
        <f t="shared" si="783"/>
        <v>0</v>
      </c>
      <c r="DW233" s="342">
        <f t="shared" si="783"/>
        <v>0</v>
      </c>
      <c r="DX233" s="342">
        <f t="shared" si="783"/>
        <v>0</v>
      </c>
      <c r="DY233" s="342">
        <f t="shared" si="783"/>
        <v>0</v>
      </c>
      <c r="DZ233" s="342">
        <f t="shared" si="783"/>
        <v>0</v>
      </c>
      <c r="EA233" s="342">
        <f t="shared" si="783"/>
        <v>0</v>
      </c>
      <c r="EB233" s="342">
        <f t="shared" si="783"/>
        <v>0</v>
      </c>
      <c r="EC233" s="342">
        <f t="shared" si="783"/>
        <v>0</v>
      </c>
      <c r="ED233" s="342"/>
      <c r="EE233" s="342">
        <f t="shared" ref="EE233:GP233" si="784">if(or(and($A233-EE$186&gt;0,$A233-EE$187&lt;=0,month($A233)=month(EE$186)),and($A233-EE$186&gt;=0,$A233-EE$187&lt;=0,month(edate($A233,6))=month(EE$186))),EE$190,0)</f>
        <v>0</v>
      </c>
      <c r="EF233" s="342">
        <f t="shared" si="784"/>
        <v>0</v>
      </c>
      <c r="EG233" s="342">
        <f t="shared" si="784"/>
        <v>0</v>
      </c>
      <c r="EH233" s="342">
        <f t="shared" si="784"/>
        <v>0</v>
      </c>
      <c r="EI233" s="342">
        <f t="shared" si="784"/>
        <v>0</v>
      </c>
      <c r="EJ233" s="342">
        <f t="shared" si="784"/>
        <v>0</v>
      </c>
      <c r="EK233" s="342">
        <f t="shared" si="784"/>
        <v>0</v>
      </c>
      <c r="EL233" s="342">
        <f t="shared" si="784"/>
        <v>0</v>
      </c>
      <c r="EM233" s="342">
        <f t="shared" si="784"/>
        <v>0</v>
      </c>
      <c r="EN233" s="342">
        <f t="shared" si="784"/>
        <v>0</v>
      </c>
      <c r="EO233" s="342">
        <f t="shared" si="784"/>
        <v>0</v>
      </c>
      <c r="EP233" s="342">
        <f t="shared" si="784"/>
        <v>0</v>
      </c>
      <c r="EQ233" s="342">
        <f t="shared" si="784"/>
        <v>0</v>
      </c>
      <c r="ER233" s="342">
        <f t="shared" si="784"/>
        <v>0</v>
      </c>
      <c r="ES233" s="342">
        <f t="shared" si="784"/>
        <v>0</v>
      </c>
      <c r="ET233" s="342">
        <f t="shared" si="784"/>
        <v>0</v>
      </c>
      <c r="EU233" s="342">
        <f t="shared" si="784"/>
        <v>0</v>
      </c>
      <c r="EV233" s="342">
        <f t="shared" si="784"/>
        <v>0</v>
      </c>
      <c r="EW233" s="342">
        <f t="shared" si="784"/>
        <v>0</v>
      </c>
      <c r="EX233" s="342">
        <f t="shared" si="784"/>
        <v>0</v>
      </c>
      <c r="EY233" s="342">
        <f t="shared" si="784"/>
        <v>0</v>
      </c>
      <c r="EZ233" s="342">
        <f t="shared" si="784"/>
        <v>0</v>
      </c>
      <c r="FA233" s="342">
        <f t="shared" si="784"/>
        <v>0</v>
      </c>
      <c r="FB233" s="342">
        <f t="shared" si="784"/>
        <v>0</v>
      </c>
      <c r="FC233" s="342">
        <f t="shared" si="784"/>
        <v>0</v>
      </c>
      <c r="FD233" s="342">
        <f t="shared" si="784"/>
        <v>0</v>
      </c>
      <c r="FE233" s="342">
        <f t="shared" si="784"/>
        <v>0</v>
      </c>
      <c r="FF233" s="342">
        <f t="shared" si="784"/>
        <v>0</v>
      </c>
      <c r="FG233" s="342">
        <f t="shared" si="784"/>
        <v>0</v>
      </c>
      <c r="FH233" s="342">
        <f t="shared" si="784"/>
        <v>0</v>
      </c>
      <c r="FI233" s="342">
        <f t="shared" si="784"/>
        <v>0</v>
      </c>
      <c r="FJ233" s="342">
        <f t="shared" si="784"/>
        <v>0</v>
      </c>
      <c r="FK233" s="342">
        <f t="shared" si="784"/>
        <v>0</v>
      </c>
      <c r="FL233" s="342">
        <f t="shared" si="784"/>
        <v>0</v>
      </c>
      <c r="FM233" s="342">
        <f t="shared" si="784"/>
        <v>0</v>
      </c>
      <c r="FN233" s="342">
        <f t="shared" si="784"/>
        <v>0</v>
      </c>
      <c r="FO233" s="342">
        <f t="shared" si="784"/>
        <v>0</v>
      </c>
      <c r="FP233" s="342">
        <f t="shared" si="784"/>
        <v>0</v>
      </c>
      <c r="FQ233" s="342">
        <f t="shared" si="784"/>
        <v>0</v>
      </c>
      <c r="FR233" s="342">
        <f t="shared" si="784"/>
        <v>0</v>
      </c>
      <c r="FS233" s="342">
        <f t="shared" si="784"/>
        <v>0</v>
      </c>
      <c r="FT233" s="342">
        <f t="shared" si="784"/>
        <v>0</v>
      </c>
      <c r="FU233" s="342">
        <f t="shared" si="784"/>
        <v>0</v>
      </c>
      <c r="FV233" s="342">
        <f t="shared" si="784"/>
        <v>0</v>
      </c>
      <c r="FW233" s="342">
        <f t="shared" si="784"/>
        <v>0</v>
      </c>
      <c r="FX233" s="342">
        <f t="shared" si="784"/>
        <v>0</v>
      </c>
      <c r="FY233" s="342">
        <f t="shared" si="784"/>
        <v>0</v>
      </c>
      <c r="FZ233" s="342">
        <f t="shared" si="784"/>
        <v>0</v>
      </c>
      <c r="GA233" s="342">
        <f t="shared" si="784"/>
        <v>0</v>
      </c>
      <c r="GB233" s="342">
        <f t="shared" si="784"/>
        <v>0</v>
      </c>
      <c r="GC233" s="342">
        <f t="shared" si="784"/>
        <v>0</v>
      </c>
      <c r="GD233" s="342">
        <f t="shared" si="784"/>
        <v>0</v>
      </c>
      <c r="GE233" s="342">
        <f t="shared" si="784"/>
        <v>0</v>
      </c>
      <c r="GF233" s="342">
        <f t="shared" si="784"/>
        <v>0</v>
      </c>
      <c r="GG233" s="342">
        <f t="shared" si="784"/>
        <v>0</v>
      </c>
      <c r="GH233" s="342">
        <f t="shared" si="784"/>
        <v>0</v>
      </c>
      <c r="GI233" s="342">
        <f t="shared" si="784"/>
        <v>0</v>
      </c>
      <c r="GJ233" s="342">
        <f t="shared" si="784"/>
        <v>0</v>
      </c>
      <c r="GK233" s="342">
        <f t="shared" si="784"/>
        <v>0</v>
      </c>
      <c r="GL233" s="342">
        <f t="shared" si="784"/>
        <v>0</v>
      </c>
      <c r="GM233" s="342">
        <f t="shared" si="784"/>
        <v>0</v>
      </c>
      <c r="GN233" s="342">
        <f t="shared" si="784"/>
        <v>0</v>
      </c>
      <c r="GO233" s="342">
        <f t="shared" si="784"/>
        <v>0</v>
      </c>
      <c r="GP233" s="342">
        <f t="shared" si="784"/>
        <v>0</v>
      </c>
      <c r="GQ233" s="342"/>
      <c r="GR233" s="342">
        <f t="shared" ref="GR233:JC233" si="785">if(or(and($A233-GR$186&gt;0,$A233-GR$187&lt;=0,month($A233)=month(GR$186)),and($A233-GR$186&gt;=0,$A233-GR$187&lt;=0,month(edate($A233,6))=month(GR$186))),GR$190,0)</f>
        <v>0</v>
      </c>
      <c r="GS233" s="342">
        <f t="shared" si="785"/>
        <v>0</v>
      </c>
      <c r="GT233" s="342">
        <f t="shared" si="785"/>
        <v>0</v>
      </c>
      <c r="GU233" s="342">
        <f t="shared" si="785"/>
        <v>0</v>
      </c>
      <c r="GV233" s="342">
        <f t="shared" si="785"/>
        <v>0</v>
      </c>
      <c r="GW233" s="342">
        <f t="shared" si="785"/>
        <v>0</v>
      </c>
      <c r="GX233" s="342">
        <f t="shared" si="785"/>
        <v>0</v>
      </c>
      <c r="GY233" s="342">
        <f t="shared" si="785"/>
        <v>0</v>
      </c>
      <c r="GZ233" s="342">
        <f t="shared" si="785"/>
        <v>0</v>
      </c>
      <c r="HA233" s="342">
        <f t="shared" si="785"/>
        <v>0</v>
      </c>
      <c r="HB233" s="342">
        <f t="shared" si="785"/>
        <v>0</v>
      </c>
      <c r="HC233" s="342">
        <f t="shared" si="785"/>
        <v>0</v>
      </c>
      <c r="HD233" s="342">
        <f t="shared" si="785"/>
        <v>0</v>
      </c>
      <c r="HE233" s="342">
        <f t="shared" si="785"/>
        <v>0</v>
      </c>
      <c r="HF233" s="342">
        <f t="shared" si="785"/>
        <v>0</v>
      </c>
      <c r="HG233" s="342">
        <f t="shared" si="785"/>
        <v>0</v>
      </c>
      <c r="HH233" s="342">
        <f t="shared" si="785"/>
        <v>0</v>
      </c>
      <c r="HI233" s="342">
        <f t="shared" si="785"/>
        <v>0</v>
      </c>
      <c r="HJ233" s="342">
        <f t="shared" si="785"/>
        <v>0</v>
      </c>
      <c r="HK233" s="342">
        <f t="shared" si="785"/>
        <v>0</v>
      </c>
      <c r="HL233" s="342">
        <f t="shared" si="785"/>
        <v>0</v>
      </c>
      <c r="HM233" s="342">
        <f t="shared" si="785"/>
        <v>0</v>
      </c>
      <c r="HN233" s="342">
        <f t="shared" si="785"/>
        <v>0</v>
      </c>
      <c r="HO233" s="342">
        <f t="shared" si="785"/>
        <v>0</v>
      </c>
      <c r="HP233" s="342">
        <f t="shared" si="785"/>
        <v>0</v>
      </c>
      <c r="HQ233" s="342">
        <f t="shared" si="785"/>
        <v>0</v>
      </c>
      <c r="HR233" s="342">
        <f t="shared" si="785"/>
        <v>0</v>
      </c>
      <c r="HS233" s="342">
        <f t="shared" si="785"/>
        <v>0</v>
      </c>
      <c r="HT233" s="342">
        <f t="shared" si="785"/>
        <v>0</v>
      </c>
      <c r="HU233" s="342">
        <f t="shared" si="785"/>
        <v>0</v>
      </c>
      <c r="HV233" s="342">
        <f t="shared" si="785"/>
        <v>0</v>
      </c>
      <c r="HW233" s="342">
        <f t="shared" si="785"/>
        <v>0</v>
      </c>
      <c r="HX233" s="342">
        <f t="shared" si="785"/>
        <v>0</v>
      </c>
      <c r="HY233" s="342">
        <f t="shared" si="785"/>
        <v>0</v>
      </c>
      <c r="HZ233" s="342">
        <f t="shared" si="785"/>
        <v>0</v>
      </c>
      <c r="IA233" s="342">
        <f t="shared" si="785"/>
        <v>0</v>
      </c>
      <c r="IB233" s="342">
        <f t="shared" si="785"/>
        <v>0</v>
      </c>
      <c r="IC233" s="342">
        <f t="shared" si="785"/>
        <v>0</v>
      </c>
      <c r="ID233" s="342">
        <f t="shared" si="785"/>
        <v>0</v>
      </c>
      <c r="IE233" s="342">
        <f t="shared" si="785"/>
        <v>0</v>
      </c>
      <c r="IF233" s="342">
        <f t="shared" si="785"/>
        <v>0</v>
      </c>
      <c r="IG233" s="342">
        <f t="shared" si="785"/>
        <v>0</v>
      </c>
      <c r="IH233" s="342">
        <f t="shared" si="785"/>
        <v>0</v>
      </c>
      <c r="II233" s="342">
        <f t="shared" si="785"/>
        <v>0</v>
      </c>
      <c r="IJ233" s="342">
        <f t="shared" si="785"/>
        <v>0</v>
      </c>
      <c r="IK233" s="342">
        <f t="shared" si="785"/>
        <v>0</v>
      </c>
      <c r="IL233" s="342">
        <f t="shared" si="785"/>
        <v>0</v>
      </c>
      <c r="IM233" s="342">
        <f t="shared" si="785"/>
        <v>0</v>
      </c>
      <c r="IN233" s="342">
        <f t="shared" si="785"/>
        <v>0</v>
      </c>
      <c r="IO233" s="342">
        <f t="shared" si="785"/>
        <v>0</v>
      </c>
      <c r="IP233" s="342">
        <f t="shared" si="785"/>
        <v>0</v>
      </c>
      <c r="IQ233" s="342">
        <f t="shared" si="785"/>
        <v>0</v>
      </c>
      <c r="IR233" s="342">
        <f t="shared" si="785"/>
        <v>0</v>
      </c>
      <c r="IS233" s="342">
        <f t="shared" si="785"/>
        <v>0</v>
      </c>
      <c r="IT233" s="342">
        <f t="shared" si="785"/>
        <v>0</v>
      </c>
      <c r="IU233" s="342">
        <f t="shared" si="785"/>
        <v>0</v>
      </c>
      <c r="IV233" s="342">
        <f t="shared" si="785"/>
        <v>0</v>
      </c>
      <c r="IW233" s="342">
        <f t="shared" si="785"/>
        <v>0</v>
      </c>
      <c r="IX233" s="342">
        <f t="shared" si="785"/>
        <v>0</v>
      </c>
      <c r="IY233" s="342">
        <f t="shared" si="785"/>
        <v>0</v>
      </c>
      <c r="IZ233" s="342">
        <f t="shared" si="785"/>
        <v>0</v>
      </c>
      <c r="JA233" s="342">
        <f t="shared" si="785"/>
        <v>0</v>
      </c>
      <c r="JB233" s="342">
        <f t="shared" si="785"/>
        <v>0</v>
      </c>
      <c r="JC233" s="342">
        <f t="shared" si="785"/>
        <v>0</v>
      </c>
      <c r="JD233" s="342"/>
      <c r="JE233" s="342">
        <f t="shared" ref="JE233:LP233" si="786">if(or(and($A233-JE$186&gt;0,$A233-JE$187&lt;=0,month($A233)=month(JE$186)),and($A233-JE$186&gt;=0,$A233-JE$187&lt;=0,month(edate($A233,6))=month(JE$186))),JE$190,0)</f>
        <v>0</v>
      </c>
      <c r="JF233" s="342">
        <f t="shared" si="786"/>
        <v>0</v>
      </c>
      <c r="JG233" s="342">
        <f t="shared" si="786"/>
        <v>0</v>
      </c>
      <c r="JH233" s="342">
        <f t="shared" si="786"/>
        <v>0</v>
      </c>
      <c r="JI233" s="342">
        <f t="shared" si="786"/>
        <v>0</v>
      </c>
      <c r="JJ233" s="342">
        <f t="shared" si="786"/>
        <v>0</v>
      </c>
      <c r="JK233" s="342">
        <f t="shared" si="786"/>
        <v>0</v>
      </c>
      <c r="JL233" s="342">
        <f t="shared" si="786"/>
        <v>0</v>
      </c>
      <c r="JM233" s="342">
        <f t="shared" si="786"/>
        <v>0</v>
      </c>
      <c r="JN233" s="342">
        <f t="shared" si="786"/>
        <v>0</v>
      </c>
      <c r="JO233" s="342">
        <f t="shared" si="786"/>
        <v>0</v>
      </c>
      <c r="JP233" s="342">
        <f t="shared" si="786"/>
        <v>0</v>
      </c>
      <c r="JQ233" s="342">
        <f t="shared" si="786"/>
        <v>0</v>
      </c>
      <c r="JR233" s="342">
        <f t="shared" si="786"/>
        <v>0</v>
      </c>
      <c r="JS233" s="342">
        <f t="shared" si="786"/>
        <v>0</v>
      </c>
      <c r="JT233" s="342">
        <f t="shared" si="786"/>
        <v>0</v>
      </c>
      <c r="JU233" s="342">
        <f t="shared" si="786"/>
        <v>0</v>
      </c>
      <c r="JV233" s="342">
        <f t="shared" si="786"/>
        <v>0</v>
      </c>
      <c r="JW233" s="342">
        <f t="shared" si="786"/>
        <v>0</v>
      </c>
      <c r="JX233" s="342">
        <f t="shared" si="786"/>
        <v>0</v>
      </c>
      <c r="JY233" s="342">
        <f t="shared" si="786"/>
        <v>0</v>
      </c>
      <c r="JZ233" s="342">
        <f t="shared" si="786"/>
        <v>0</v>
      </c>
      <c r="KA233" s="342">
        <f t="shared" si="786"/>
        <v>0</v>
      </c>
      <c r="KB233" s="342">
        <f t="shared" si="786"/>
        <v>0</v>
      </c>
      <c r="KC233" s="342">
        <f t="shared" si="786"/>
        <v>0</v>
      </c>
      <c r="KD233" s="342">
        <f t="shared" si="786"/>
        <v>0</v>
      </c>
      <c r="KE233" s="342">
        <f t="shared" si="786"/>
        <v>0</v>
      </c>
      <c r="KF233" s="342">
        <f t="shared" si="786"/>
        <v>0</v>
      </c>
      <c r="KG233" s="342">
        <f t="shared" si="786"/>
        <v>0</v>
      </c>
      <c r="KH233" s="342">
        <f t="shared" si="786"/>
        <v>0</v>
      </c>
      <c r="KI233" s="342">
        <f t="shared" si="786"/>
        <v>0</v>
      </c>
      <c r="KJ233" s="342">
        <f t="shared" si="786"/>
        <v>0</v>
      </c>
      <c r="KK233" s="342">
        <f t="shared" si="786"/>
        <v>0</v>
      </c>
      <c r="KL233" s="342">
        <f t="shared" si="786"/>
        <v>0</v>
      </c>
      <c r="KM233" s="342">
        <f t="shared" si="786"/>
        <v>0</v>
      </c>
      <c r="KN233" s="342">
        <f t="shared" si="786"/>
        <v>0</v>
      </c>
      <c r="KO233" s="342">
        <f t="shared" si="786"/>
        <v>0</v>
      </c>
      <c r="KP233" s="342">
        <f t="shared" si="786"/>
        <v>0</v>
      </c>
      <c r="KQ233" s="342">
        <f t="shared" si="786"/>
        <v>0</v>
      </c>
      <c r="KR233" s="342">
        <f t="shared" si="786"/>
        <v>0</v>
      </c>
      <c r="KS233" s="342">
        <f t="shared" si="786"/>
        <v>0</v>
      </c>
      <c r="KT233" s="342">
        <f t="shared" si="786"/>
        <v>0</v>
      </c>
      <c r="KU233" s="342">
        <f t="shared" si="786"/>
        <v>0</v>
      </c>
      <c r="KV233" s="342">
        <f t="shared" si="786"/>
        <v>0</v>
      </c>
      <c r="KW233" s="342">
        <f t="shared" si="786"/>
        <v>0</v>
      </c>
      <c r="KX233" s="342">
        <f t="shared" si="786"/>
        <v>0</v>
      </c>
      <c r="KY233" s="342">
        <f t="shared" si="786"/>
        <v>0</v>
      </c>
      <c r="KZ233" s="342">
        <f t="shared" si="786"/>
        <v>0</v>
      </c>
      <c r="LA233" s="342">
        <f t="shared" si="786"/>
        <v>0</v>
      </c>
      <c r="LB233" s="342">
        <f t="shared" si="786"/>
        <v>0</v>
      </c>
      <c r="LC233" s="342">
        <f t="shared" si="786"/>
        <v>0</v>
      </c>
      <c r="LD233" s="342">
        <f t="shared" si="786"/>
        <v>0</v>
      </c>
      <c r="LE233" s="342">
        <f t="shared" si="786"/>
        <v>0</v>
      </c>
      <c r="LF233" s="342">
        <f t="shared" si="786"/>
        <v>0</v>
      </c>
      <c r="LG233" s="342">
        <f t="shared" si="786"/>
        <v>0</v>
      </c>
      <c r="LH233" s="342">
        <f t="shared" si="786"/>
        <v>0</v>
      </c>
      <c r="LI233" s="342">
        <f t="shared" si="786"/>
        <v>0</v>
      </c>
      <c r="LJ233" s="342">
        <f t="shared" si="786"/>
        <v>0</v>
      </c>
      <c r="LK233" s="342">
        <f t="shared" si="786"/>
        <v>0</v>
      </c>
      <c r="LL233" s="342">
        <f t="shared" si="786"/>
        <v>0</v>
      </c>
      <c r="LM233" s="342">
        <f t="shared" si="786"/>
        <v>0</v>
      </c>
      <c r="LN233" s="342">
        <f t="shared" si="786"/>
        <v>0</v>
      </c>
      <c r="LO233" s="342">
        <f t="shared" si="786"/>
        <v>0</v>
      </c>
      <c r="LP233" s="342">
        <f t="shared" si="786"/>
        <v>0</v>
      </c>
    </row>
    <row r="234">
      <c r="A234" s="405"/>
      <c r="B234" s="405"/>
      <c r="C234" s="405"/>
      <c r="D234" s="405"/>
      <c r="E234" s="406">
        <f t="shared" ref="E234:BP234" si="787">countif(E192:E233,"&gt;0")</f>
        <v>21</v>
      </c>
      <c r="F234" s="406">
        <f t="shared" si="787"/>
        <v>21</v>
      </c>
      <c r="G234" s="406">
        <f t="shared" si="787"/>
        <v>21</v>
      </c>
      <c r="H234" s="406">
        <f t="shared" si="787"/>
        <v>21</v>
      </c>
      <c r="I234" s="406">
        <f t="shared" si="787"/>
        <v>21</v>
      </c>
      <c r="J234" s="406">
        <f t="shared" si="787"/>
        <v>21</v>
      </c>
      <c r="K234" s="406">
        <f t="shared" si="787"/>
        <v>21</v>
      </c>
      <c r="L234" s="406">
        <f t="shared" si="787"/>
        <v>21</v>
      </c>
      <c r="M234" s="406">
        <f t="shared" si="787"/>
        <v>21</v>
      </c>
      <c r="N234" s="406">
        <f t="shared" si="787"/>
        <v>21</v>
      </c>
      <c r="O234" s="406">
        <f t="shared" si="787"/>
        <v>21</v>
      </c>
      <c r="P234" s="406">
        <f t="shared" si="787"/>
        <v>21</v>
      </c>
      <c r="Q234" s="406">
        <f t="shared" si="787"/>
        <v>21</v>
      </c>
      <c r="R234" s="406">
        <f t="shared" si="787"/>
        <v>21</v>
      </c>
      <c r="S234" s="406">
        <f t="shared" si="787"/>
        <v>21</v>
      </c>
      <c r="T234" s="406">
        <f t="shared" si="787"/>
        <v>21</v>
      </c>
      <c r="U234" s="406">
        <f t="shared" si="787"/>
        <v>21</v>
      </c>
      <c r="V234" s="406">
        <f t="shared" si="787"/>
        <v>21</v>
      </c>
      <c r="W234" s="406">
        <f t="shared" si="787"/>
        <v>21</v>
      </c>
      <c r="X234" s="406">
        <f t="shared" si="787"/>
        <v>21</v>
      </c>
      <c r="Y234" s="406">
        <f t="shared" si="787"/>
        <v>21</v>
      </c>
      <c r="Z234" s="406">
        <f t="shared" si="787"/>
        <v>21</v>
      </c>
      <c r="AA234" s="406">
        <f t="shared" si="787"/>
        <v>21</v>
      </c>
      <c r="AB234" s="406">
        <f t="shared" si="787"/>
        <v>21</v>
      </c>
      <c r="AC234" s="406">
        <f t="shared" si="787"/>
        <v>21</v>
      </c>
      <c r="AD234" s="406">
        <f t="shared" si="787"/>
        <v>21</v>
      </c>
      <c r="AE234" s="406">
        <f t="shared" si="787"/>
        <v>21</v>
      </c>
      <c r="AF234" s="406">
        <f t="shared" si="787"/>
        <v>21</v>
      </c>
      <c r="AG234" s="406">
        <f t="shared" si="787"/>
        <v>21</v>
      </c>
      <c r="AH234" s="406">
        <f t="shared" si="787"/>
        <v>21</v>
      </c>
      <c r="AI234" s="406">
        <f t="shared" si="787"/>
        <v>21</v>
      </c>
      <c r="AJ234" s="406">
        <f t="shared" si="787"/>
        <v>21</v>
      </c>
      <c r="AK234" s="406">
        <f t="shared" si="787"/>
        <v>21</v>
      </c>
      <c r="AL234" s="406">
        <f t="shared" si="787"/>
        <v>21</v>
      </c>
      <c r="AM234" s="406">
        <f t="shared" si="787"/>
        <v>21</v>
      </c>
      <c r="AN234" s="406">
        <f t="shared" si="787"/>
        <v>21</v>
      </c>
      <c r="AO234" s="406">
        <f t="shared" si="787"/>
        <v>21</v>
      </c>
      <c r="AP234" s="406">
        <f t="shared" si="787"/>
        <v>21</v>
      </c>
      <c r="AQ234" s="406">
        <f t="shared" si="787"/>
        <v>21</v>
      </c>
      <c r="AR234" s="406">
        <f t="shared" si="787"/>
        <v>21</v>
      </c>
      <c r="AS234" s="406">
        <f t="shared" si="787"/>
        <v>21</v>
      </c>
      <c r="AT234" s="406">
        <f t="shared" si="787"/>
        <v>21</v>
      </c>
      <c r="AU234" s="406">
        <f t="shared" si="787"/>
        <v>21</v>
      </c>
      <c r="AV234" s="406">
        <f t="shared" si="787"/>
        <v>21</v>
      </c>
      <c r="AW234" s="406">
        <f t="shared" si="787"/>
        <v>20</v>
      </c>
      <c r="AX234" s="406">
        <f t="shared" si="787"/>
        <v>21</v>
      </c>
      <c r="AY234" s="406">
        <f t="shared" si="787"/>
        <v>21</v>
      </c>
      <c r="AZ234" s="406">
        <f t="shared" si="787"/>
        <v>21</v>
      </c>
      <c r="BA234" s="406">
        <f t="shared" si="787"/>
        <v>21</v>
      </c>
      <c r="BB234" s="406">
        <f t="shared" si="787"/>
        <v>21</v>
      </c>
      <c r="BC234" s="406">
        <f t="shared" si="787"/>
        <v>21</v>
      </c>
      <c r="BD234" s="406">
        <f t="shared" si="787"/>
        <v>21</v>
      </c>
      <c r="BE234" s="406">
        <f t="shared" si="787"/>
        <v>21</v>
      </c>
      <c r="BF234" s="406">
        <f t="shared" si="787"/>
        <v>21</v>
      </c>
      <c r="BG234" s="406">
        <f t="shared" si="787"/>
        <v>21</v>
      </c>
      <c r="BH234" s="406">
        <f t="shared" si="787"/>
        <v>21</v>
      </c>
      <c r="BI234" s="406">
        <f t="shared" si="787"/>
        <v>21</v>
      </c>
      <c r="BJ234" s="406">
        <f t="shared" si="787"/>
        <v>21</v>
      </c>
      <c r="BK234" s="406">
        <f t="shared" si="787"/>
        <v>21</v>
      </c>
      <c r="BL234" s="406">
        <f t="shared" si="787"/>
        <v>21</v>
      </c>
      <c r="BM234" s="406">
        <f t="shared" si="787"/>
        <v>21</v>
      </c>
      <c r="BN234" s="406">
        <f t="shared" si="787"/>
        <v>21</v>
      </c>
      <c r="BO234" s="406">
        <f t="shared" si="787"/>
        <v>21</v>
      </c>
      <c r="BP234" s="406">
        <f t="shared" si="787"/>
        <v>21</v>
      </c>
      <c r="BQ234" s="406"/>
      <c r="BR234" s="406">
        <f t="shared" ref="BR234:EC234" si="788">countif(BR192:BR233,"&gt;0")</f>
        <v>0</v>
      </c>
      <c r="BS234" s="406">
        <f t="shared" si="788"/>
        <v>0</v>
      </c>
      <c r="BT234" s="406">
        <f t="shared" si="788"/>
        <v>0</v>
      </c>
      <c r="BU234" s="406">
        <f t="shared" si="788"/>
        <v>0</v>
      </c>
      <c r="BV234" s="406">
        <f t="shared" si="788"/>
        <v>0</v>
      </c>
      <c r="BW234" s="406">
        <f t="shared" si="788"/>
        <v>0</v>
      </c>
      <c r="BX234" s="406">
        <f t="shared" si="788"/>
        <v>0</v>
      </c>
      <c r="BY234" s="406">
        <f t="shared" si="788"/>
        <v>0</v>
      </c>
      <c r="BZ234" s="406">
        <f t="shared" si="788"/>
        <v>0</v>
      </c>
      <c r="CA234" s="406">
        <f t="shared" si="788"/>
        <v>0</v>
      </c>
      <c r="CB234" s="406">
        <f t="shared" si="788"/>
        <v>0</v>
      </c>
      <c r="CC234" s="406">
        <f t="shared" si="788"/>
        <v>0</v>
      </c>
      <c r="CD234" s="406">
        <f t="shared" si="788"/>
        <v>0</v>
      </c>
      <c r="CE234" s="406">
        <f t="shared" si="788"/>
        <v>0</v>
      </c>
      <c r="CF234" s="406">
        <f t="shared" si="788"/>
        <v>0</v>
      </c>
      <c r="CG234" s="406">
        <f t="shared" si="788"/>
        <v>0</v>
      </c>
      <c r="CH234" s="406">
        <f t="shared" si="788"/>
        <v>0</v>
      </c>
      <c r="CI234" s="406">
        <f t="shared" si="788"/>
        <v>0</v>
      </c>
      <c r="CJ234" s="406">
        <f t="shared" si="788"/>
        <v>0</v>
      </c>
      <c r="CK234" s="406">
        <f t="shared" si="788"/>
        <v>0</v>
      </c>
      <c r="CL234" s="406">
        <f t="shared" si="788"/>
        <v>0</v>
      </c>
      <c r="CM234" s="406">
        <f t="shared" si="788"/>
        <v>0</v>
      </c>
      <c r="CN234" s="406">
        <f t="shared" si="788"/>
        <v>0</v>
      </c>
      <c r="CO234" s="406">
        <f t="shared" si="788"/>
        <v>0</v>
      </c>
      <c r="CP234" s="406">
        <f t="shared" si="788"/>
        <v>0</v>
      </c>
      <c r="CQ234" s="406">
        <f t="shared" si="788"/>
        <v>0</v>
      </c>
      <c r="CR234" s="406">
        <f t="shared" si="788"/>
        <v>0</v>
      </c>
      <c r="CS234" s="406">
        <f t="shared" si="788"/>
        <v>0</v>
      </c>
      <c r="CT234" s="406">
        <f t="shared" si="788"/>
        <v>0</v>
      </c>
      <c r="CU234" s="406">
        <f t="shared" si="788"/>
        <v>0</v>
      </c>
      <c r="CV234" s="406">
        <f t="shared" si="788"/>
        <v>0</v>
      </c>
      <c r="CW234" s="406">
        <f t="shared" si="788"/>
        <v>0</v>
      </c>
      <c r="CX234" s="406">
        <f t="shared" si="788"/>
        <v>0</v>
      </c>
      <c r="CY234" s="406">
        <f t="shared" si="788"/>
        <v>0</v>
      </c>
      <c r="CZ234" s="406">
        <f t="shared" si="788"/>
        <v>0</v>
      </c>
      <c r="DA234" s="406">
        <f t="shared" si="788"/>
        <v>0</v>
      </c>
      <c r="DB234" s="406">
        <f t="shared" si="788"/>
        <v>0</v>
      </c>
      <c r="DC234" s="406">
        <f t="shared" si="788"/>
        <v>0</v>
      </c>
      <c r="DD234" s="406">
        <f t="shared" si="788"/>
        <v>0</v>
      </c>
      <c r="DE234" s="406">
        <f t="shared" si="788"/>
        <v>0</v>
      </c>
      <c r="DF234" s="406">
        <f t="shared" si="788"/>
        <v>0</v>
      </c>
      <c r="DG234" s="406">
        <f t="shared" si="788"/>
        <v>0</v>
      </c>
      <c r="DH234" s="406">
        <f t="shared" si="788"/>
        <v>0</v>
      </c>
      <c r="DI234" s="406">
        <f t="shared" si="788"/>
        <v>0</v>
      </c>
      <c r="DJ234" s="406">
        <f t="shared" si="788"/>
        <v>0</v>
      </c>
      <c r="DK234" s="406">
        <f t="shared" si="788"/>
        <v>0</v>
      </c>
      <c r="DL234" s="406">
        <f t="shared" si="788"/>
        <v>0</v>
      </c>
      <c r="DM234" s="406">
        <f t="shared" si="788"/>
        <v>0</v>
      </c>
      <c r="DN234" s="406">
        <f t="shared" si="788"/>
        <v>0</v>
      </c>
      <c r="DO234" s="406">
        <f t="shared" si="788"/>
        <v>0</v>
      </c>
      <c r="DP234" s="406">
        <f t="shared" si="788"/>
        <v>0</v>
      </c>
      <c r="DQ234" s="406">
        <f t="shared" si="788"/>
        <v>0</v>
      </c>
      <c r="DR234" s="406">
        <f t="shared" si="788"/>
        <v>0</v>
      </c>
      <c r="DS234" s="406">
        <f t="shared" si="788"/>
        <v>0</v>
      </c>
      <c r="DT234" s="406">
        <f t="shared" si="788"/>
        <v>0</v>
      </c>
      <c r="DU234" s="406">
        <f t="shared" si="788"/>
        <v>0</v>
      </c>
      <c r="DV234" s="406">
        <f t="shared" si="788"/>
        <v>0</v>
      </c>
      <c r="DW234" s="406">
        <f t="shared" si="788"/>
        <v>0</v>
      </c>
      <c r="DX234" s="406">
        <f t="shared" si="788"/>
        <v>0</v>
      </c>
      <c r="DY234" s="406">
        <f t="shared" si="788"/>
        <v>0</v>
      </c>
      <c r="DZ234" s="406">
        <f t="shared" si="788"/>
        <v>0</v>
      </c>
      <c r="EA234" s="406">
        <f t="shared" si="788"/>
        <v>0</v>
      </c>
      <c r="EB234" s="406">
        <f t="shared" si="788"/>
        <v>0</v>
      </c>
      <c r="EC234" s="406">
        <f t="shared" si="788"/>
        <v>0</v>
      </c>
      <c r="ED234" s="406"/>
      <c r="EE234" s="406">
        <f t="shared" ref="EE234:GP234" si="789">countif(EE192:EE233,"&gt;0")</f>
        <v>0</v>
      </c>
      <c r="EF234" s="406">
        <f t="shared" si="789"/>
        <v>0</v>
      </c>
      <c r="EG234" s="406">
        <f t="shared" si="789"/>
        <v>0</v>
      </c>
      <c r="EH234" s="406">
        <f t="shared" si="789"/>
        <v>0</v>
      </c>
      <c r="EI234" s="406">
        <f t="shared" si="789"/>
        <v>0</v>
      </c>
      <c r="EJ234" s="406">
        <f t="shared" si="789"/>
        <v>0</v>
      </c>
      <c r="EK234" s="406">
        <f t="shared" si="789"/>
        <v>0</v>
      </c>
      <c r="EL234" s="406">
        <f t="shared" si="789"/>
        <v>0</v>
      </c>
      <c r="EM234" s="406">
        <f t="shared" si="789"/>
        <v>0</v>
      </c>
      <c r="EN234" s="406">
        <f t="shared" si="789"/>
        <v>0</v>
      </c>
      <c r="EO234" s="406">
        <f t="shared" si="789"/>
        <v>0</v>
      </c>
      <c r="EP234" s="406">
        <f t="shared" si="789"/>
        <v>0</v>
      </c>
      <c r="EQ234" s="406">
        <f t="shared" si="789"/>
        <v>0</v>
      </c>
      <c r="ER234" s="406">
        <f t="shared" si="789"/>
        <v>0</v>
      </c>
      <c r="ES234" s="406">
        <f t="shared" si="789"/>
        <v>0</v>
      </c>
      <c r="ET234" s="406">
        <f t="shared" si="789"/>
        <v>0</v>
      </c>
      <c r="EU234" s="406">
        <f t="shared" si="789"/>
        <v>0</v>
      </c>
      <c r="EV234" s="406">
        <f t="shared" si="789"/>
        <v>0</v>
      </c>
      <c r="EW234" s="406">
        <f t="shared" si="789"/>
        <v>0</v>
      </c>
      <c r="EX234" s="406">
        <f t="shared" si="789"/>
        <v>0</v>
      </c>
      <c r="EY234" s="406">
        <f t="shared" si="789"/>
        <v>0</v>
      </c>
      <c r="EZ234" s="406">
        <f t="shared" si="789"/>
        <v>0</v>
      </c>
      <c r="FA234" s="406">
        <f t="shared" si="789"/>
        <v>0</v>
      </c>
      <c r="FB234" s="406">
        <f t="shared" si="789"/>
        <v>0</v>
      </c>
      <c r="FC234" s="406">
        <f t="shared" si="789"/>
        <v>0</v>
      </c>
      <c r="FD234" s="406">
        <f t="shared" si="789"/>
        <v>0</v>
      </c>
      <c r="FE234" s="406">
        <f t="shared" si="789"/>
        <v>0</v>
      </c>
      <c r="FF234" s="406">
        <f t="shared" si="789"/>
        <v>0</v>
      </c>
      <c r="FG234" s="406">
        <f t="shared" si="789"/>
        <v>0</v>
      </c>
      <c r="FH234" s="406">
        <f t="shared" si="789"/>
        <v>0</v>
      </c>
      <c r="FI234" s="406">
        <f t="shared" si="789"/>
        <v>0</v>
      </c>
      <c r="FJ234" s="406">
        <f t="shared" si="789"/>
        <v>0</v>
      </c>
      <c r="FK234" s="406">
        <f t="shared" si="789"/>
        <v>0</v>
      </c>
      <c r="FL234" s="406">
        <f t="shared" si="789"/>
        <v>0</v>
      </c>
      <c r="FM234" s="406">
        <f t="shared" si="789"/>
        <v>0</v>
      </c>
      <c r="FN234" s="406">
        <f t="shared" si="789"/>
        <v>0</v>
      </c>
      <c r="FO234" s="406">
        <f t="shared" si="789"/>
        <v>0</v>
      </c>
      <c r="FP234" s="406">
        <f t="shared" si="789"/>
        <v>0</v>
      </c>
      <c r="FQ234" s="406">
        <f t="shared" si="789"/>
        <v>0</v>
      </c>
      <c r="FR234" s="406">
        <f t="shared" si="789"/>
        <v>0</v>
      </c>
      <c r="FS234" s="406">
        <f t="shared" si="789"/>
        <v>0</v>
      </c>
      <c r="FT234" s="406">
        <f t="shared" si="789"/>
        <v>0</v>
      </c>
      <c r="FU234" s="406">
        <f t="shared" si="789"/>
        <v>0</v>
      </c>
      <c r="FV234" s="406">
        <f t="shared" si="789"/>
        <v>0</v>
      </c>
      <c r="FW234" s="406">
        <f t="shared" si="789"/>
        <v>0</v>
      </c>
      <c r="FX234" s="406">
        <f t="shared" si="789"/>
        <v>0</v>
      </c>
      <c r="FY234" s="406">
        <f t="shared" si="789"/>
        <v>0</v>
      </c>
      <c r="FZ234" s="406">
        <f t="shared" si="789"/>
        <v>0</v>
      </c>
      <c r="GA234" s="406">
        <f t="shared" si="789"/>
        <v>0</v>
      </c>
      <c r="GB234" s="406">
        <f t="shared" si="789"/>
        <v>0</v>
      </c>
      <c r="GC234" s="406">
        <f t="shared" si="789"/>
        <v>0</v>
      </c>
      <c r="GD234" s="406">
        <f t="shared" si="789"/>
        <v>0</v>
      </c>
      <c r="GE234" s="406">
        <f t="shared" si="789"/>
        <v>0</v>
      </c>
      <c r="GF234" s="406">
        <f t="shared" si="789"/>
        <v>0</v>
      </c>
      <c r="GG234" s="406">
        <f t="shared" si="789"/>
        <v>0</v>
      </c>
      <c r="GH234" s="406">
        <f t="shared" si="789"/>
        <v>0</v>
      </c>
      <c r="GI234" s="406">
        <f t="shared" si="789"/>
        <v>0</v>
      </c>
      <c r="GJ234" s="406">
        <f t="shared" si="789"/>
        <v>0</v>
      </c>
      <c r="GK234" s="406">
        <f t="shared" si="789"/>
        <v>0</v>
      </c>
      <c r="GL234" s="406">
        <f t="shared" si="789"/>
        <v>0</v>
      </c>
      <c r="GM234" s="406">
        <f t="shared" si="789"/>
        <v>0</v>
      </c>
      <c r="GN234" s="406">
        <f t="shared" si="789"/>
        <v>0</v>
      </c>
      <c r="GO234" s="406">
        <f t="shared" si="789"/>
        <v>0</v>
      </c>
      <c r="GP234" s="406">
        <f t="shared" si="789"/>
        <v>0</v>
      </c>
      <c r="GQ234" s="406"/>
      <c r="GR234" s="406">
        <f t="shared" ref="GR234:JC234" si="790">countif(GR192:GR233,"&gt;0")</f>
        <v>0</v>
      </c>
      <c r="GS234" s="406">
        <f t="shared" si="790"/>
        <v>0</v>
      </c>
      <c r="GT234" s="406">
        <f t="shared" si="790"/>
        <v>0</v>
      </c>
      <c r="GU234" s="406">
        <f t="shared" si="790"/>
        <v>0</v>
      </c>
      <c r="GV234" s="406">
        <f t="shared" si="790"/>
        <v>0</v>
      </c>
      <c r="GW234" s="406">
        <f t="shared" si="790"/>
        <v>0</v>
      </c>
      <c r="GX234" s="406">
        <f t="shared" si="790"/>
        <v>0</v>
      </c>
      <c r="GY234" s="406">
        <f t="shared" si="790"/>
        <v>0</v>
      </c>
      <c r="GZ234" s="406">
        <f t="shared" si="790"/>
        <v>0</v>
      </c>
      <c r="HA234" s="406">
        <f t="shared" si="790"/>
        <v>0</v>
      </c>
      <c r="HB234" s="406">
        <f t="shared" si="790"/>
        <v>0</v>
      </c>
      <c r="HC234" s="406">
        <f t="shared" si="790"/>
        <v>0</v>
      </c>
      <c r="HD234" s="406">
        <f t="shared" si="790"/>
        <v>0</v>
      </c>
      <c r="HE234" s="406">
        <f t="shared" si="790"/>
        <v>0</v>
      </c>
      <c r="HF234" s="406">
        <f t="shared" si="790"/>
        <v>0</v>
      </c>
      <c r="HG234" s="406">
        <f t="shared" si="790"/>
        <v>0</v>
      </c>
      <c r="HH234" s="406">
        <f t="shared" si="790"/>
        <v>0</v>
      </c>
      <c r="HI234" s="406">
        <f t="shared" si="790"/>
        <v>0</v>
      </c>
      <c r="HJ234" s="406">
        <f t="shared" si="790"/>
        <v>0</v>
      </c>
      <c r="HK234" s="406">
        <f t="shared" si="790"/>
        <v>0</v>
      </c>
      <c r="HL234" s="406">
        <f t="shared" si="790"/>
        <v>0</v>
      </c>
      <c r="HM234" s="406">
        <f t="shared" si="790"/>
        <v>0</v>
      </c>
      <c r="HN234" s="406">
        <f t="shared" si="790"/>
        <v>0</v>
      </c>
      <c r="HO234" s="406">
        <f t="shared" si="790"/>
        <v>0</v>
      </c>
      <c r="HP234" s="406">
        <f t="shared" si="790"/>
        <v>0</v>
      </c>
      <c r="HQ234" s="406">
        <f t="shared" si="790"/>
        <v>0</v>
      </c>
      <c r="HR234" s="406">
        <f t="shared" si="790"/>
        <v>0</v>
      </c>
      <c r="HS234" s="406">
        <f t="shared" si="790"/>
        <v>0</v>
      </c>
      <c r="HT234" s="406">
        <f t="shared" si="790"/>
        <v>0</v>
      </c>
      <c r="HU234" s="406">
        <f t="shared" si="790"/>
        <v>0</v>
      </c>
      <c r="HV234" s="406">
        <f t="shared" si="790"/>
        <v>0</v>
      </c>
      <c r="HW234" s="406">
        <f t="shared" si="790"/>
        <v>0</v>
      </c>
      <c r="HX234" s="406">
        <f t="shared" si="790"/>
        <v>0</v>
      </c>
      <c r="HY234" s="406">
        <f t="shared" si="790"/>
        <v>0</v>
      </c>
      <c r="HZ234" s="406">
        <f t="shared" si="790"/>
        <v>0</v>
      </c>
      <c r="IA234" s="406">
        <f t="shared" si="790"/>
        <v>0</v>
      </c>
      <c r="IB234" s="406">
        <f t="shared" si="790"/>
        <v>0</v>
      </c>
      <c r="IC234" s="406">
        <f t="shared" si="790"/>
        <v>0</v>
      </c>
      <c r="ID234" s="406">
        <f t="shared" si="790"/>
        <v>0</v>
      </c>
      <c r="IE234" s="406">
        <f t="shared" si="790"/>
        <v>0</v>
      </c>
      <c r="IF234" s="406">
        <f t="shared" si="790"/>
        <v>0</v>
      </c>
      <c r="IG234" s="406">
        <f t="shared" si="790"/>
        <v>0</v>
      </c>
      <c r="IH234" s="406">
        <f t="shared" si="790"/>
        <v>0</v>
      </c>
      <c r="II234" s="406">
        <f t="shared" si="790"/>
        <v>0</v>
      </c>
      <c r="IJ234" s="406">
        <f t="shared" si="790"/>
        <v>0</v>
      </c>
      <c r="IK234" s="406">
        <f t="shared" si="790"/>
        <v>0</v>
      </c>
      <c r="IL234" s="406">
        <f t="shared" si="790"/>
        <v>0</v>
      </c>
      <c r="IM234" s="406">
        <f t="shared" si="790"/>
        <v>0</v>
      </c>
      <c r="IN234" s="406">
        <f t="shared" si="790"/>
        <v>0</v>
      </c>
      <c r="IO234" s="406">
        <f t="shared" si="790"/>
        <v>0</v>
      </c>
      <c r="IP234" s="406">
        <f t="shared" si="790"/>
        <v>0</v>
      </c>
      <c r="IQ234" s="406">
        <f t="shared" si="790"/>
        <v>0</v>
      </c>
      <c r="IR234" s="406">
        <f t="shared" si="790"/>
        <v>0</v>
      </c>
      <c r="IS234" s="406">
        <f t="shared" si="790"/>
        <v>0</v>
      </c>
      <c r="IT234" s="406">
        <f t="shared" si="790"/>
        <v>0</v>
      </c>
      <c r="IU234" s="406">
        <f t="shared" si="790"/>
        <v>0</v>
      </c>
      <c r="IV234" s="406">
        <f t="shared" si="790"/>
        <v>0</v>
      </c>
      <c r="IW234" s="406">
        <f t="shared" si="790"/>
        <v>0</v>
      </c>
      <c r="IX234" s="406">
        <f t="shared" si="790"/>
        <v>0</v>
      </c>
      <c r="IY234" s="406">
        <f t="shared" si="790"/>
        <v>0</v>
      </c>
      <c r="IZ234" s="406">
        <f t="shared" si="790"/>
        <v>0</v>
      </c>
      <c r="JA234" s="406">
        <f t="shared" si="790"/>
        <v>0</v>
      </c>
      <c r="JB234" s="406">
        <f t="shared" si="790"/>
        <v>0</v>
      </c>
      <c r="JC234" s="406">
        <f t="shared" si="790"/>
        <v>0</v>
      </c>
      <c r="JD234" s="406"/>
      <c r="JE234" s="406">
        <f t="shared" ref="JE234:LP234" si="791">countif(JE192:JE233,"&gt;0")</f>
        <v>0</v>
      </c>
      <c r="JF234" s="406">
        <f t="shared" si="791"/>
        <v>0</v>
      </c>
      <c r="JG234" s="406">
        <f t="shared" si="791"/>
        <v>0</v>
      </c>
      <c r="JH234" s="406">
        <f t="shared" si="791"/>
        <v>0</v>
      </c>
      <c r="JI234" s="406">
        <f t="shared" si="791"/>
        <v>0</v>
      </c>
      <c r="JJ234" s="406">
        <f t="shared" si="791"/>
        <v>0</v>
      </c>
      <c r="JK234" s="406">
        <f t="shared" si="791"/>
        <v>0</v>
      </c>
      <c r="JL234" s="406">
        <f t="shared" si="791"/>
        <v>0</v>
      </c>
      <c r="JM234" s="406">
        <f t="shared" si="791"/>
        <v>0</v>
      </c>
      <c r="JN234" s="406">
        <f t="shared" si="791"/>
        <v>0</v>
      </c>
      <c r="JO234" s="406">
        <f t="shared" si="791"/>
        <v>0</v>
      </c>
      <c r="JP234" s="406">
        <f t="shared" si="791"/>
        <v>0</v>
      </c>
      <c r="JQ234" s="406">
        <f t="shared" si="791"/>
        <v>0</v>
      </c>
      <c r="JR234" s="406">
        <f t="shared" si="791"/>
        <v>0</v>
      </c>
      <c r="JS234" s="406">
        <f t="shared" si="791"/>
        <v>0</v>
      </c>
      <c r="JT234" s="406">
        <f t="shared" si="791"/>
        <v>0</v>
      </c>
      <c r="JU234" s="406">
        <f t="shared" si="791"/>
        <v>0</v>
      </c>
      <c r="JV234" s="406">
        <f t="shared" si="791"/>
        <v>0</v>
      </c>
      <c r="JW234" s="406">
        <f t="shared" si="791"/>
        <v>0</v>
      </c>
      <c r="JX234" s="406">
        <f t="shared" si="791"/>
        <v>0</v>
      </c>
      <c r="JY234" s="406">
        <f t="shared" si="791"/>
        <v>0</v>
      </c>
      <c r="JZ234" s="406">
        <f t="shared" si="791"/>
        <v>0</v>
      </c>
      <c r="KA234" s="406">
        <f t="shared" si="791"/>
        <v>0</v>
      </c>
      <c r="KB234" s="406">
        <f t="shared" si="791"/>
        <v>0</v>
      </c>
      <c r="KC234" s="406">
        <f t="shared" si="791"/>
        <v>0</v>
      </c>
      <c r="KD234" s="406">
        <f t="shared" si="791"/>
        <v>0</v>
      </c>
      <c r="KE234" s="406">
        <f t="shared" si="791"/>
        <v>0</v>
      </c>
      <c r="KF234" s="406">
        <f t="shared" si="791"/>
        <v>0</v>
      </c>
      <c r="KG234" s="406">
        <f t="shared" si="791"/>
        <v>0</v>
      </c>
      <c r="KH234" s="406">
        <f t="shared" si="791"/>
        <v>0</v>
      </c>
      <c r="KI234" s="406">
        <f t="shared" si="791"/>
        <v>0</v>
      </c>
      <c r="KJ234" s="406">
        <f t="shared" si="791"/>
        <v>0</v>
      </c>
      <c r="KK234" s="406">
        <f t="shared" si="791"/>
        <v>0</v>
      </c>
      <c r="KL234" s="406">
        <f t="shared" si="791"/>
        <v>0</v>
      </c>
      <c r="KM234" s="406">
        <f t="shared" si="791"/>
        <v>0</v>
      </c>
      <c r="KN234" s="406">
        <f t="shared" si="791"/>
        <v>0</v>
      </c>
      <c r="KO234" s="406">
        <f t="shared" si="791"/>
        <v>0</v>
      </c>
      <c r="KP234" s="406">
        <f t="shared" si="791"/>
        <v>0</v>
      </c>
      <c r="KQ234" s="406">
        <f t="shared" si="791"/>
        <v>0</v>
      </c>
      <c r="KR234" s="406">
        <f t="shared" si="791"/>
        <v>0</v>
      </c>
      <c r="KS234" s="406">
        <f t="shared" si="791"/>
        <v>0</v>
      </c>
      <c r="KT234" s="406">
        <f t="shared" si="791"/>
        <v>0</v>
      </c>
      <c r="KU234" s="406">
        <f t="shared" si="791"/>
        <v>0</v>
      </c>
      <c r="KV234" s="406">
        <f t="shared" si="791"/>
        <v>0</v>
      </c>
      <c r="KW234" s="406">
        <f t="shared" si="791"/>
        <v>0</v>
      </c>
      <c r="KX234" s="406">
        <f t="shared" si="791"/>
        <v>0</v>
      </c>
      <c r="KY234" s="406">
        <f t="shared" si="791"/>
        <v>0</v>
      </c>
      <c r="KZ234" s="406">
        <f t="shared" si="791"/>
        <v>0</v>
      </c>
      <c r="LA234" s="406">
        <f t="shared" si="791"/>
        <v>0</v>
      </c>
      <c r="LB234" s="406">
        <f t="shared" si="791"/>
        <v>0</v>
      </c>
      <c r="LC234" s="406">
        <f t="shared" si="791"/>
        <v>0</v>
      </c>
      <c r="LD234" s="406">
        <f t="shared" si="791"/>
        <v>0</v>
      </c>
      <c r="LE234" s="406">
        <f t="shared" si="791"/>
        <v>0</v>
      </c>
      <c r="LF234" s="406">
        <f t="shared" si="791"/>
        <v>0</v>
      </c>
      <c r="LG234" s="406">
        <f t="shared" si="791"/>
        <v>0</v>
      </c>
      <c r="LH234" s="406">
        <f t="shared" si="791"/>
        <v>0</v>
      </c>
      <c r="LI234" s="406">
        <f t="shared" si="791"/>
        <v>0</v>
      </c>
      <c r="LJ234" s="406">
        <f t="shared" si="791"/>
        <v>0</v>
      </c>
      <c r="LK234" s="406">
        <f t="shared" si="791"/>
        <v>0</v>
      </c>
      <c r="LL234" s="406">
        <f t="shared" si="791"/>
        <v>0</v>
      </c>
      <c r="LM234" s="406">
        <f t="shared" si="791"/>
        <v>0</v>
      </c>
      <c r="LN234" s="406">
        <f t="shared" si="791"/>
        <v>0</v>
      </c>
      <c r="LO234" s="406">
        <f t="shared" si="791"/>
        <v>0</v>
      </c>
      <c r="LP234" s="406">
        <f t="shared" si="791"/>
        <v>0</v>
      </c>
    </row>
    <row r="235">
      <c r="A235" s="408"/>
      <c r="B235" s="406">
        <f>countif(B192:B233,"&gt;0")</f>
        <v>42</v>
      </c>
      <c r="C235" s="405">
        <f>count(C192:C233)*63/2</f>
        <v>0</v>
      </c>
      <c r="D235" s="405">
        <f>sum(E235:BO235)</f>
        <v>1322</v>
      </c>
      <c r="E235" s="406">
        <f t="shared" ref="E235:BP235" si="792">E234+BR234+EE234+GR234+JE234</f>
        <v>21</v>
      </c>
      <c r="F235" s="406">
        <f t="shared" si="792"/>
        <v>21</v>
      </c>
      <c r="G235" s="406">
        <f t="shared" si="792"/>
        <v>21</v>
      </c>
      <c r="H235" s="406">
        <f t="shared" si="792"/>
        <v>21</v>
      </c>
      <c r="I235" s="406">
        <f t="shared" si="792"/>
        <v>21</v>
      </c>
      <c r="J235" s="406">
        <f t="shared" si="792"/>
        <v>21</v>
      </c>
      <c r="K235" s="406">
        <f t="shared" si="792"/>
        <v>21</v>
      </c>
      <c r="L235" s="406">
        <f t="shared" si="792"/>
        <v>21</v>
      </c>
      <c r="M235" s="406">
        <f t="shared" si="792"/>
        <v>21</v>
      </c>
      <c r="N235" s="406">
        <f t="shared" si="792"/>
        <v>21</v>
      </c>
      <c r="O235" s="406">
        <f t="shared" si="792"/>
        <v>21</v>
      </c>
      <c r="P235" s="406">
        <f t="shared" si="792"/>
        <v>21</v>
      </c>
      <c r="Q235" s="406">
        <f t="shared" si="792"/>
        <v>21</v>
      </c>
      <c r="R235" s="406">
        <f t="shared" si="792"/>
        <v>21</v>
      </c>
      <c r="S235" s="406">
        <f t="shared" si="792"/>
        <v>21</v>
      </c>
      <c r="T235" s="406">
        <f t="shared" si="792"/>
        <v>21</v>
      </c>
      <c r="U235" s="406">
        <f t="shared" si="792"/>
        <v>21</v>
      </c>
      <c r="V235" s="406">
        <f t="shared" si="792"/>
        <v>21</v>
      </c>
      <c r="W235" s="406">
        <f t="shared" si="792"/>
        <v>21</v>
      </c>
      <c r="X235" s="406">
        <f t="shared" si="792"/>
        <v>21</v>
      </c>
      <c r="Y235" s="406">
        <f t="shared" si="792"/>
        <v>21</v>
      </c>
      <c r="Z235" s="406">
        <f t="shared" si="792"/>
        <v>21</v>
      </c>
      <c r="AA235" s="406">
        <f t="shared" si="792"/>
        <v>21</v>
      </c>
      <c r="AB235" s="406">
        <f t="shared" si="792"/>
        <v>21</v>
      </c>
      <c r="AC235" s="406">
        <f t="shared" si="792"/>
        <v>21</v>
      </c>
      <c r="AD235" s="406">
        <f t="shared" si="792"/>
        <v>21</v>
      </c>
      <c r="AE235" s="406">
        <f t="shared" si="792"/>
        <v>21</v>
      </c>
      <c r="AF235" s="406">
        <f t="shared" si="792"/>
        <v>21</v>
      </c>
      <c r="AG235" s="406">
        <f t="shared" si="792"/>
        <v>21</v>
      </c>
      <c r="AH235" s="406">
        <f t="shared" si="792"/>
        <v>21</v>
      </c>
      <c r="AI235" s="406">
        <f t="shared" si="792"/>
        <v>21</v>
      </c>
      <c r="AJ235" s="406">
        <f t="shared" si="792"/>
        <v>21</v>
      </c>
      <c r="AK235" s="406">
        <f t="shared" si="792"/>
        <v>21</v>
      </c>
      <c r="AL235" s="406">
        <f t="shared" si="792"/>
        <v>21</v>
      </c>
      <c r="AM235" s="406">
        <f t="shared" si="792"/>
        <v>21</v>
      </c>
      <c r="AN235" s="406">
        <f t="shared" si="792"/>
        <v>21</v>
      </c>
      <c r="AO235" s="406">
        <f t="shared" si="792"/>
        <v>21</v>
      </c>
      <c r="AP235" s="406">
        <f t="shared" si="792"/>
        <v>21</v>
      </c>
      <c r="AQ235" s="406">
        <f t="shared" si="792"/>
        <v>21</v>
      </c>
      <c r="AR235" s="406">
        <f t="shared" si="792"/>
        <v>21</v>
      </c>
      <c r="AS235" s="406">
        <f t="shared" si="792"/>
        <v>21</v>
      </c>
      <c r="AT235" s="406">
        <f t="shared" si="792"/>
        <v>21</v>
      </c>
      <c r="AU235" s="406">
        <f t="shared" si="792"/>
        <v>21</v>
      </c>
      <c r="AV235" s="406">
        <f t="shared" si="792"/>
        <v>21</v>
      </c>
      <c r="AW235" s="406">
        <f t="shared" si="792"/>
        <v>20</v>
      </c>
      <c r="AX235" s="406">
        <f t="shared" si="792"/>
        <v>21</v>
      </c>
      <c r="AY235" s="406">
        <f t="shared" si="792"/>
        <v>21</v>
      </c>
      <c r="AZ235" s="406">
        <f t="shared" si="792"/>
        <v>21</v>
      </c>
      <c r="BA235" s="406">
        <f t="shared" si="792"/>
        <v>21</v>
      </c>
      <c r="BB235" s="406">
        <f t="shared" si="792"/>
        <v>21</v>
      </c>
      <c r="BC235" s="406">
        <f t="shared" si="792"/>
        <v>21</v>
      </c>
      <c r="BD235" s="406">
        <f t="shared" si="792"/>
        <v>21</v>
      </c>
      <c r="BE235" s="406">
        <f t="shared" si="792"/>
        <v>21</v>
      </c>
      <c r="BF235" s="406">
        <f t="shared" si="792"/>
        <v>21</v>
      </c>
      <c r="BG235" s="406">
        <f t="shared" si="792"/>
        <v>21</v>
      </c>
      <c r="BH235" s="406">
        <f t="shared" si="792"/>
        <v>21</v>
      </c>
      <c r="BI235" s="406">
        <f t="shared" si="792"/>
        <v>21</v>
      </c>
      <c r="BJ235" s="406">
        <f t="shared" si="792"/>
        <v>21</v>
      </c>
      <c r="BK235" s="406">
        <f t="shared" si="792"/>
        <v>21</v>
      </c>
      <c r="BL235" s="406">
        <f t="shared" si="792"/>
        <v>21</v>
      </c>
      <c r="BM235" s="406">
        <f t="shared" si="792"/>
        <v>21</v>
      </c>
      <c r="BN235" s="406">
        <f t="shared" si="792"/>
        <v>21</v>
      </c>
      <c r="BO235" s="406">
        <f t="shared" si="792"/>
        <v>21</v>
      </c>
      <c r="BP235" s="406">
        <f t="shared" si="792"/>
        <v>21</v>
      </c>
      <c r="BQ235" s="406"/>
      <c r="BR235" s="406"/>
      <c r="BS235" s="406"/>
      <c r="BT235" s="406"/>
      <c r="BU235" s="406"/>
      <c r="BV235" s="406"/>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c r="DH235" s="406"/>
      <c r="DI235" s="406"/>
      <c r="DJ235" s="406"/>
      <c r="DK235" s="406"/>
      <c r="DL235" s="406"/>
      <c r="DM235" s="406"/>
      <c r="DN235" s="406"/>
      <c r="DO235" s="406"/>
      <c r="DP235" s="406"/>
      <c r="DQ235" s="406"/>
      <c r="DR235" s="406"/>
      <c r="DS235" s="406"/>
      <c r="DT235" s="406"/>
      <c r="DU235" s="406"/>
      <c r="DV235" s="406"/>
      <c r="DW235" s="406"/>
      <c r="DX235" s="406"/>
      <c r="DY235" s="406"/>
      <c r="DZ235" s="406"/>
      <c r="EA235" s="406"/>
      <c r="EB235" s="406"/>
      <c r="EC235" s="407"/>
      <c r="ED235" s="406"/>
      <c r="EE235" s="406"/>
      <c r="EF235" s="406"/>
      <c r="EG235" s="406"/>
      <c r="EH235" s="406"/>
      <c r="EI235" s="406"/>
      <c r="EJ235" s="406"/>
      <c r="EK235" s="406"/>
      <c r="EL235" s="406"/>
      <c r="EM235" s="406"/>
      <c r="EN235" s="406"/>
      <c r="EO235" s="406"/>
      <c r="EP235" s="406"/>
      <c r="EQ235" s="406"/>
      <c r="ER235" s="406"/>
      <c r="ES235" s="406"/>
      <c r="ET235" s="406"/>
      <c r="EU235" s="406"/>
      <c r="EV235" s="406"/>
      <c r="EW235" s="406"/>
      <c r="EX235" s="406"/>
      <c r="EY235" s="406"/>
      <c r="EZ235" s="406"/>
      <c r="FA235" s="406"/>
      <c r="FB235" s="406"/>
      <c r="FC235" s="406"/>
      <c r="FD235" s="406"/>
      <c r="FE235" s="406"/>
      <c r="FF235" s="406"/>
      <c r="FG235" s="406"/>
      <c r="FH235" s="406"/>
      <c r="FI235" s="406"/>
      <c r="FJ235" s="406"/>
      <c r="FK235" s="406"/>
      <c r="FL235" s="406"/>
      <c r="FM235" s="406"/>
      <c r="FN235" s="406"/>
      <c r="FO235" s="406"/>
      <c r="FP235" s="406"/>
      <c r="FQ235" s="406"/>
      <c r="FR235" s="406"/>
      <c r="FS235" s="406"/>
      <c r="FT235" s="406"/>
      <c r="FU235" s="406"/>
      <c r="FV235" s="406"/>
      <c r="FW235" s="406"/>
      <c r="FX235" s="406"/>
      <c r="FY235" s="406"/>
      <c r="FZ235" s="406"/>
      <c r="GA235" s="406"/>
      <c r="GB235" s="406"/>
      <c r="GC235" s="406"/>
      <c r="GD235" s="406"/>
      <c r="GE235" s="406"/>
      <c r="GF235" s="406"/>
      <c r="GG235" s="406"/>
      <c r="GH235" s="406"/>
      <c r="GI235" s="406"/>
      <c r="GJ235" s="406"/>
      <c r="GK235" s="406"/>
      <c r="GL235" s="406"/>
      <c r="GM235" s="406"/>
      <c r="GN235" s="406"/>
      <c r="GO235" s="406"/>
      <c r="GP235" s="407"/>
      <c r="GQ235" s="406"/>
      <c r="GR235" s="406"/>
      <c r="GS235" s="406"/>
      <c r="GT235" s="406"/>
      <c r="GU235" s="406"/>
      <c r="GV235" s="406"/>
      <c r="GW235" s="406"/>
      <c r="GX235" s="406"/>
      <c r="GY235" s="406"/>
      <c r="GZ235" s="406"/>
      <c r="HA235" s="406"/>
      <c r="HB235" s="406"/>
      <c r="HC235" s="406"/>
      <c r="HD235" s="406"/>
      <c r="HE235" s="406"/>
      <c r="HF235" s="406"/>
      <c r="HG235" s="406"/>
      <c r="HH235" s="406"/>
      <c r="HI235" s="406"/>
      <c r="HJ235" s="406"/>
      <c r="HK235" s="406"/>
      <c r="HL235" s="406"/>
      <c r="HM235" s="406"/>
      <c r="HN235" s="406"/>
      <c r="HO235" s="406"/>
      <c r="HP235" s="406"/>
      <c r="HQ235" s="406"/>
      <c r="HR235" s="406"/>
      <c r="HS235" s="406"/>
      <c r="HT235" s="406"/>
      <c r="HU235" s="406"/>
      <c r="HV235" s="406"/>
      <c r="HW235" s="406"/>
      <c r="HX235" s="406"/>
      <c r="HY235" s="406"/>
      <c r="HZ235" s="406"/>
      <c r="IA235" s="406"/>
      <c r="IB235" s="406"/>
      <c r="IC235" s="406"/>
      <c r="ID235" s="406"/>
      <c r="IE235" s="406"/>
      <c r="IF235" s="406"/>
      <c r="IG235" s="406"/>
      <c r="IH235" s="406"/>
      <c r="II235" s="406"/>
      <c r="IJ235" s="406"/>
      <c r="IK235" s="406"/>
      <c r="IL235" s="406"/>
      <c r="IM235" s="406"/>
      <c r="IN235" s="406"/>
      <c r="IO235" s="406"/>
      <c r="IP235" s="406"/>
      <c r="IQ235" s="406"/>
      <c r="IR235" s="406"/>
      <c r="IS235" s="406"/>
      <c r="IT235" s="406"/>
      <c r="IU235" s="406"/>
      <c r="IV235" s="406"/>
      <c r="IW235" s="406"/>
      <c r="IX235" s="406"/>
      <c r="IY235" s="406"/>
      <c r="IZ235" s="406"/>
      <c r="JA235" s="406"/>
      <c r="JB235" s="406"/>
      <c r="JC235" s="407"/>
      <c r="JD235" s="406"/>
      <c r="JE235" s="406"/>
      <c r="JF235" s="406"/>
      <c r="JG235" s="406"/>
      <c r="JH235" s="406"/>
      <c r="JI235" s="406"/>
      <c r="JJ235" s="406"/>
      <c r="JK235" s="406"/>
      <c r="JL235" s="406"/>
      <c r="JM235" s="406"/>
      <c r="JN235" s="406"/>
      <c r="JO235" s="406"/>
      <c r="JP235" s="406"/>
      <c r="JQ235" s="406"/>
      <c r="JR235" s="406"/>
      <c r="JS235" s="406"/>
      <c r="JT235" s="406"/>
      <c r="JU235" s="406"/>
      <c r="JV235" s="406"/>
      <c r="JW235" s="406"/>
      <c r="JX235" s="406"/>
      <c r="JY235" s="406"/>
      <c r="JZ235" s="406"/>
      <c r="KA235" s="406"/>
      <c r="KB235" s="406"/>
      <c r="KC235" s="406"/>
      <c r="KD235" s="406"/>
      <c r="KE235" s="406"/>
      <c r="KF235" s="406"/>
      <c r="KG235" s="406"/>
      <c r="KH235" s="406"/>
      <c r="KI235" s="406"/>
      <c r="KJ235" s="406"/>
      <c r="KK235" s="406"/>
      <c r="KL235" s="406"/>
      <c r="KM235" s="406"/>
      <c r="KN235" s="406"/>
      <c r="KO235" s="406"/>
      <c r="KP235" s="406"/>
      <c r="KQ235" s="406"/>
      <c r="KR235" s="406"/>
      <c r="KS235" s="406"/>
      <c r="KT235" s="406"/>
      <c r="KU235" s="406"/>
      <c r="KV235" s="406"/>
      <c r="KW235" s="406"/>
      <c r="KX235" s="406"/>
      <c r="KY235" s="406"/>
      <c r="KZ235" s="406"/>
      <c r="LA235" s="406"/>
      <c r="LB235" s="406"/>
      <c r="LC235" s="406"/>
      <c r="LD235" s="406"/>
      <c r="LE235" s="406"/>
      <c r="LF235" s="406"/>
      <c r="LG235" s="406"/>
      <c r="LH235" s="406"/>
      <c r="LI235" s="406"/>
      <c r="LJ235" s="406"/>
      <c r="LK235" s="406"/>
      <c r="LL235" s="406"/>
      <c r="LM235" s="406"/>
      <c r="LN235" s="406"/>
      <c r="LO235" s="406"/>
      <c r="LP235" s="407"/>
    </row>
    <row r="236">
      <c r="A236" s="331"/>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c r="AS236" s="346"/>
      <c r="AT236" s="346"/>
      <c r="AU236" s="346"/>
      <c r="AV236" s="346"/>
      <c r="AW236" s="346"/>
      <c r="AX236" s="346"/>
      <c r="AY236" s="346"/>
      <c r="AZ236" s="346"/>
      <c r="BA236" s="346"/>
      <c r="BB236" s="346"/>
      <c r="BC236" s="346"/>
      <c r="BD236" s="346"/>
      <c r="BE236" s="346"/>
      <c r="BF236" s="346"/>
      <c r="BG236" s="346"/>
      <c r="BH236" s="346"/>
      <c r="BI236" s="346"/>
      <c r="BJ236" s="346"/>
      <c r="BK236" s="346"/>
      <c r="BL236" s="346"/>
      <c r="BM236" s="346"/>
      <c r="BN236" s="346"/>
      <c r="BO236" s="346"/>
      <c r="BP236" s="346"/>
      <c r="BQ236" s="346"/>
      <c r="BR236" s="346"/>
      <c r="BS236" s="346"/>
      <c r="BT236" s="346"/>
      <c r="BU236" s="346"/>
      <c r="BV236" s="346"/>
      <c r="BW236" s="346"/>
      <c r="BX236" s="346"/>
      <c r="BY236" s="346"/>
      <c r="BZ236" s="346"/>
      <c r="CA236" s="346"/>
      <c r="CB236" s="346"/>
      <c r="CC236" s="346"/>
      <c r="CD236" s="346"/>
      <c r="CE236" s="346"/>
      <c r="CF236" s="346"/>
      <c r="CG236" s="346"/>
      <c r="CH236" s="346"/>
      <c r="CI236" s="346"/>
      <c r="CJ236" s="346"/>
      <c r="CK236" s="346"/>
      <c r="CL236" s="346"/>
      <c r="CM236" s="346"/>
      <c r="CN236" s="346"/>
      <c r="CO236" s="346"/>
      <c r="CP236" s="346"/>
      <c r="CQ236" s="346"/>
      <c r="CR236" s="346"/>
      <c r="CS236" s="346"/>
      <c r="CT236" s="346"/>
      <c r="CU236" s="346"/>
      <c r="CV236" s="346"/>
      <c r="CW236" s="346"/>
      <c r="CX236" s="346"/>
      <c r="CY236" s="346"/>
      <c r="CZ236" s="346"/>
      <c r="DA236" s="346"/>
      <c r="DB236" s="346"/>
      <c r="DC236" s="346"/>
      <c r="DD236" s="346"/>
      <c r="DE236" s="346"/>
      <c r="DF236" s="346"/>
      <c r="DG236" s="346"/>
      <c r="DH236" s="346"/>
      <c r="DI236" s="346"/>
      <c r="DJ236" s="346"/>
      <c r="DK236" s="346"/>
      <c r="DL236" s="346"/>
      <c r="DM236" s="346"/>
      <c r="DN236" s="346"/>
      <c r="DO236" s="346"/>
      <c r="DP236" s="346"/>
      <c r="DQ236" s="346"/>
      <c r="DR236" s="346"/>
      <c r="DS236" s="346"/>
      <c r="DT236" s="346"/>
      <c r="DU236" s="346"/>
      <c r="DV236" s="346"/>
      <c r="DW236" s="346"/>
      <c r="DX236" s="346"/>
      <c r="DY236" s="346"/>
      <c r="DZ236" s="346"/>
      <c r="EA236" s="346"/>
      <c r="EB236" s="346"/>
      <c r="EC236" s="346"/>
      <c r="ED236" s="346"/>
      <c r="EE236" s="346"/>
      <c r="EF236" s="346"/>
      <c r="EG236" s="346"/>
      <c r="EH236" s="346"/>
      <c r="EI236" s="346"/>
      <c r="EJ236" s="346"/>
      <c r="EK236" s="346"/>
      <c r="EL236" s="346"/>
      <c r="EM236" s="346"/>
      <c r="EN236" s="346"/>
      <c r="EO236" s="346"/>
      <c r="EP236" s="346"/>
      <c r="EQ236" s="346"/>
      <c r="ER236" s="346"/>
      <c r="ES236" s="346"/>
      <c r="ET236" s="346"/>
      <c r="EU236" s="346"/>
      <c r="EV236" s="346"/>
      <c r="EW236" s="346"/>
      <c r="EX236" s="346"/>
      <c r="EY236" s="346"/>
      <c r="EZ236" s="346"/>
      <c r="FA236" s="346"/>
      <c r="FB236" s="346"/>
      <c r="FC236" s="346"/>
      <c r="FD236" s="346"/>
      <c r="FE236" s="346"/>
      <c r="FF236" s="346"/>
      <c r="FG236" s="346"/>
      <c r="FH236" s="346"/>
      <c r="FI236" s="346"/>
      <c r="FJ236" s="346"/>
      <c r="FK236" s="346"/>
      <c r="FL236" s="346"/>
      <c r="FM236" s="346"/>
      <c r="FN236" s="346"/>
      <c r="FO236" s="346"/>
      <c r="FP236" s="346"/>
      <c r="FQ236" s="346"/>
      <c r="FR236" s="346"/>
      <c r="FS236" s="346"/>
      <c r="FT236" s="346"/>
      <c r="FU236" s="346"/>
      <c r="FV236" s="346"/>
      <c r="FW236" s="346"/>
      <c r="FX236" s="346"/>
      <c r="FY236" s="346"/>
      <c r="FZ236" s="346"/>
      <c r="GA236" s="346"/>
      <c r="GB236" s="346"/>
      <c r="GC236" s="346"/>
      <c r="GD236" s="346"/>
      <c r="GE236" s="346"/>
      <c r="GF236" s="346"/>
      <c r="GG236" s="346"/>
      <c r="GH236" s="346"/>
      <c r="GI236" s="346"/>
      <c r="GJ236" s="346"/>
      <c r="GK236" s="346"/>
      <c r="GL236" s="346"/>
      <c r="GM236" s="346"/>
      <c r="GN236" s="346"/>
      <c r="GO236" s="346"/>
      <c r="GP236" s="346"/>
      <c r="GQ236" s="346"/>
      <c r="GR236" s="346"/>
      <c r="GS236" s="346"/>
      <c r="GT236" s="346"/>
      <c r="GU236" s="346"/>
      <c r="GV236" s="346"/>
      <c r="GW236" s="346"/>
      <c r="GX236" s="346"/>
      <c r="GY236" s="346"/>
      <c r="GZ236" s="346"/>
      <c r="HA236" s="346"/>
      <c r="HB236" s="346"/>
      <c r="HC236" s="346"/>
      <c r="HD236" s="346"/>
      <c r="HE236" s="346"/>
      <c r="HF236" s="346"/>
      <c r="HG236" s="346"/>
      <c r="HH236" s="346"/>
      <c r="HI236" s="346"/>
      <c r="HJ236" s="346"/>
      <c r="HK236" s="346"/>
      <c r="HL236" s="346"/>
      <c r="HM236" s="346"/>
      <c r="HN236" s="346"/>
      <c r="HO236" s="346"/>
      <c r="HP236" s="346"/>
      <c r="HQ236" s="346"/>
      <c r="HR236" s="346"/>
      <c r="HS236" s="346"/>
      <c r="HT236" s="346"/>
      <c r="HU236" s="346"/>
      <c r="HV236" s="346"/>
      <c r="HW236" s="346"/>
      <c r="HX236" s="346"/>
      <c r="HY236" s="346"/>
      <c r="HZ236" s="346"/>
      <c r="IA236" s="346"/>
      <c r="IB236" s="346"/>
      <c r="IC236" s="346"/>
      <c r="ID236" s="346"/>
      <c r="IE236" s="346"/>
      <c r="IF236" s="346"/>
      <c r="IG236" s="346"/>
      <c r="IH236" s="346"/>
      <c r="II236" s="346"/>
      <c r="IJ236" s="346"/>
      <c r="IK236" s="346"/>
      <c r="IL236" s="346"/>
      <c r="IM236" s="346"/>
      <c r="IN236" s="346"/>
      <c r="IO236" s="346"/>
      <c r="IP236" s="346"/>
      <c r="IQ236" s="346"/>
      <c r="IR236" s="346"/>
      <c r="IS236" s="346"/>
      <c r="IT236" s="346"/>
      <c r="IU236" s="346"/>
      <c r="IV236" s="346"/>
      <c r="IW236" s="346"/>
      <c r="IX236" s="346"/>
      <c r="IY236" s="346"/>
      <c r="IZ236" s="346"/>
      <c r="JA236" s="346"/>
      <c r="JB236" s="346"/>
      <c r="JC236" s="346"/>
      <c r="JD236" s="346"/>
      <c r="JE236" s="346"/>
      <c r="JF236" s="346"/>
      <c r="JG236" s="346"/>
      <c r="JH236" s="346"/>
      <c r="JI236" s="346"/>
      <c r="JJ236" s="346"/>
      <c r="JK236" s="346"/>
      <c r="JL236" s="346"/>
      <c r="JM236" s="346"/>
      <c r="JN236" s="346"/>
      <c r="JO236" s="346"/>
      <c r="JP236" s="346"/>
      <c r="JQ236" s="346"/>
      <c r="JR236" s="346"/>
      <c r="JS236" s="346"/>
      <c r="JT236" s="346"/>
      <c r="JU236" s="346"/>
      <c r="JV236" s="346"/>
      <c r="JW236" s="346"/>
      <c r="JX236" s="346"/>
      <c r="JY236" s="346"/>
      <c r="JZ236" s="346"/>
      <c r="KA236" s="346"/>
      <c r="KB236" s="346"/>
      <c r="KC236" s="346"/>
      <c r="KD236" s="346"/>
      <c r="KE236" s="346"/>
      <c r="KF236" s="346"/>
      <c r="KG236" s="346"/>
      <c r="KH236" s="346"/>
      <c r="KI236" s="346"/>
      <c r="KJ236" s="346"/>
      <c r="KK236" s="346"/>
      <c r="KL236" s="346"/>
      <c r="KM236" s="346"/>
      <c r="KN236" s="346"/>
      <c r="KO236" s="346"/>
      <c r="KP236" s="346"/>
      <c r="KQ236" s="346"/>
      <c r="KR236" s="346"/>
      <c r="KS236" s="346"/>
      <c r="KT236" s="346"/>
      <c r="KU236" s="346"/>
      <c r="KV236" s="346"/>
      <c r="KW236" s="346"/>
      <c r="KX236" s="346"/>
      <c r="KY236" s="346"/>
      <c r="KZ236" s="346"/>
      <c r="LA236" s="346"/>
      <c r="LB236" s="346"/>
      <c r="LC236" s="346"/>
      <c r="LD236" s="346"/>
      <c r="LE236" s="346"/>
      <c r="LF236" s="346"/>
      <c r="LG236" s="346"/>
      <c r="LH236" s="346"/>
      <c r="LI236" s="346"/>
      <c r="LJ236" s="346"/>
      <c r="LK236" s="346"/>
      <c r="LL236" s="346"/>
      <c r="LM236" s="346"/>
      <c r="LN236" s="346"/>
      <c r="LO236" s="346"/>
      <c r="LP236" s="346"/>
    </row>
    <row r="237">
      <c r="A237" s="394" t="s">
        <v>325</v>
      </c>
      <c r="B237" s="394"/>
      <c r="C237" s="61"/>
      <c r="D237" s="61"/>
      <c r="E237" s="335"/>
      <c r="F237" s="336"/>
      <c r="G237" s="336"/>
      <c r="H237" s="336"/>
      <c r="I237" s="336"/>
      <c r="J237" s="336"/>
      <c r="K237" s="336"/>
      <c r="L237" s="336"/>
      <c r="M237" s="336"/>
      <c r="N237" s="336"/>
      <c r="O237" s="336"/>
      <c r="P237" s="336"/>
      <c r="Q237" s="336"/>
      <c r="R237" s="336"/>
      <c r="S237" s="336"/>
      <c r="T237" s="336"/>
      <c r="U237" s="336"/>
      <c r="V237" s="336"/>
      <c r="W237" s="336"/>
      <c r="X237" s="336"/>
      <c r="Y237" s="336"/>
      <c r="Z237" s="336"/>
      <c r="AA237" s="336"/>
      <c r="AB237" s="336"/>
      <c r="AC237" s="336"/>
      <c r="AD237" s="336"/>
      <c r="AE237" s="336"/>
      <c r="AF237" s="336"/>
      <c r="AG237" s="336"/>
      <c r="AH237" s="336"/>
      <c r="AI237" s="336"/>
      <c r="AJ237" s="336"/>
      <c r="AK237" s="336"/>
      <c r="AL237" s="336"/>
      <c r="AM237" s="336"/>
      <c r="AN237" s="336"/>
      <c r="AO237" s="336"/>
      <c r="AP237" s="336"/>
      <c r="AQ237" s="336"/>
      <c r="AR237" s="336"/>
      <c r="AS237" s="336"/>
      <c r="AT237" s="336"/>
      <c r="AU237" s="336"/>
      <c r="AV237" s="336"/>
      <c r="AW237" s="336"/>
      <c r="AX237" s="336"/>
      <c r="AY237" s="336"/>
      <c r="AZ237" s="336"/>
      <c r="BA237" s="336"/>
      <c r="BB237" s="336"/>
      <c r="BC237" s="336"/>
      <c r="BD237" s="336"/>
      <c r="BE237" s="336"/>
      <c r="BF237" s="336"/>
      <c r="BG237" s="336"/>
      <c r="BH237" s="336"/>
      <c r="BI237" s="336"/>
      <c r="BJ237" s="336"/>
      <c r="BK237" s="336"/>
      <c r="BL237" s="336"/>
      <c r="BM237" s="336"/>
      <c r="BN237" s="336"/>
      <c r="BO237" s="336"/>
      <c r="BQ237" s="336"/>
      <c r="BR237" s="336">
        <f>BR121</f>
        <v>15</v>
      </c>
      <c r="BS237" s="336">
        <f t="shared" ref="BS237:EC237" si="793">BR237</f>
        <v>15</v>
      </c>
      <c r="BT237" s="336">
        <f t="shared" si="793"/>
        <v>15</v>
      </c>
      <c r="BU237" s="336">
        <f t="shared" si="793"/>
        <v>15</v>
      </c>
      <c r="BV237" s="336">
        <f t="shared" si="793"/>
        <v>15</v>
      </c>
      <c r="BW237" s="336">
        <f t="shared" si="793"/>
        <v>15</v>
      </c>
      <c r="BX237" s="336">
        <f t="shared" si="793"/>
        <v>15</v>
      </c>
      <c r="BY237" s="336">
        <f t="shared" si="793"/>
        <v>15</v>
      </c>
      <c r="BZ237" s="336">
        <f t="shared" si="793"/>
        <v>15</v>
      </c>
      <c r="CA237" s="336">
        <f t="shared" si="793"/>
        <v>15</v>
      </c>
      <c r="CB237" s="336">
        <f t="shared" si="793"/>
        <v>15</v>
      </c>
      <c r="CC237" s="336">
        <f t="shared" si="793"/>
        <v>15</v>
      </c>
      <c r="CD237" s="336">
        <f t="shared" si="793"/>
        <v>15</v>
      </c>
      <c r="CE237" s="336">
        <f t="shared" si="793"/>
        <v>15</v>
      </c>
      <c r="CF237" s="336">
        <f t="shared" si="793"/>
        <v>15</v>
      </c>
      <c r="CG237" s="336">
        <f t="shared" si="793"/>
        <v>15</v>
      </c>
      <c r="CH237" s="336">
        <f t="shared" si="793"/>
        <v>15</v>
      </c>
      <c r="CI237" s="336">
        <f t="shared" si="793"/>
        <v>15</v>
      </c>
      <c r="CJ237" s="336">
        <f t="shared" si="793"/>
        <v>15</v>
      </c>
      <c r="CK237" s="336">
        <f t="shared" si="793"/>
        <v>15</v>
      </c>
      <c r="CL237" s="336">
        <f t="shared" si="793"/>
        <v>15</v>
      </c>
      <c r="CM237" s="336">
        <f t="shared" si="793"/>
        <v>15</v>
      </c>
      <c r="CN237" s="336">
        <f t="shared" si="793"/>
        <v>15</v>
      </c>
      <c r="CO237" s="336">
        <f t="shared" si="793"/>
        <v>15</v>
      </c>
      <c r="CP237" s="336">
        <f t="shared" si="793"/>
        <v>15</v>
      </c>
      <c r="CQ237" s="336">
        <f t="shared" si="793"/>
        <v>15</v>
      </c>
      <c r="CR237" s="336">
        <f t="shared" si="793"/>
        <v>15</v>
      </c>
      <c r="CS237" s="336">
        <f t="shared" si="793"/>
        <v>15</v>
      </c>
      <c r="CT237" s="336">
        <f t="shared" si="793"/>
        <v>15</v>
      </c>
      <c r="CU237" s="336">
        <f t="shared" si="793"/>
        <v>15</v>
      </c>
      <c r="CV237" s="336">
        <f t="shared" si="793"/>
        <v>15</v>
      </c>
      <c r="CW237" s="336">
        <f t="shared" si="793"/>
        <v>15</v>
      </c>
      <c r="CX237" s="336">
        <f t="shared" si="793"/>
        <v>15</v>
      </c>
      <c r="CY237" s="336">
        <f t="shared" si="793"/>
        <v>15</v>
      </c>
      <c r="CZ237" s="336">
        <f t="shared" si="793"/>
        <v>15</v>
      </c>
      <c r="DA237" s="336">
        <f t="shared" si="793"/>
        <v>15</v>
      </c>
      <c r="DB237" s="336">
        <f t="shared" si="793"/>
        <v>15</v>
      </c>
      <c r="DC237" s="336">
        <f t="shared" si="793"/>
        <v>15</v>
      </c>
      <c r="DD237" s="336">
        <f t="shared" si="793"/>
        <v>15</v>
      </c>
      <c r="DE237" s="336">
        <f t="shared" si="793"/>
        <v>15</v>
      </c>
      <c r="DF237" s="336">
        <f t="shared" si="793"/>
        <v>15</v>
      </c>
      <c r="DG237" s="336">
        <f t="shared" si="793"/>
        <v>15</v>
      </c>
      <c r="DH237" s="336">
        <f t="shared" si="793"/>
        <v>15</v>
      </c>
      <c r="DI237" s="336">
        <f t="shared" si="793"/>
        <v>15</v>
      </c>
      <c r="DJ237" s="336">
        <f t="shared" si="793"/>
        <v>15</v>
      </c>
      <c r="DK237" s="336">
        <f t="shared" si="793"/>
        <v>15</v>
      </c>
      <c r="DL237" s="336">
        <f t="shared" si="793"/>
        <v>15</v>
      </c>
      <c r="DM237" s="336">
        <f t="shared" si="793"/>
        <v>15</v>
      </c>
      <c r="DN237" s="336">
        <f t="shared" si="793"/>
        <v>15</v>
      </c>
      <c r="DO237" s="336">
        <f t="shared" si="793"/>
        <v>15</v>
      </c>
      <c r="DP237" s="336">
        <f t="shared" si="793"/>
        <v>15</v>
      </c>
      <c r="DQ237" s="336">
        <f t="shared" si="793"/>
        <v>15</v>
      </c>
      <c r="DR237" s="336">
        <f t="shared" si="793"/>
        <v>15</v>
      </c>
      <c r="DS237" s="336">
        <f t="shared" si="793"/>
        <v>15</v>
      </c>
      <c r="DT237" s="336">
        <f t="shared" si="793"/>
        <v>15</v>
      </c>
      <c r="DU237" s="336">
        <f t="shared" si="793"/>
        <v>15</v>
      </c>
      <c r="DV237" s="336">
        <f t="shared" si="793"/>
        <v>15</v>
      </c>
      <c r="DW237" s="336">
        <f t="shared" si="793"/>
        <v>15</v>
      </c>
      <c r="DX237" s="336">
        <f t="shared" si="793"/>
        <v>15</v>
      </c>
      <c r="DY237" s="336">
        <f t="shared" si="793"/>
        <v>15</v>
      </c>
      <c r="DZ237" s="336">
        <f t="shared" si="793"/>
        <v>15</v>
      </c>
      <c r="EA237" s="336">
        <f t="shared" si="793"/>
        <v>15</v>
      </c>
      <c r="EB237" s="336">
        <f t="shared" si="793"/>
        <v>15</v>
      </c>
      <c r="EC237" s="336">
        <f t="shared" si="793"/>
        <v>15</v>
      </c>
      <c r="ED237" s="336"/>
      <c r="EE237" s="336">
        <f>EE121</f>
        <v>21</v>
      </c>
      <c r="EF237" s="336">
        <f t="shared" ref="EF237:GP237" si="794">EE237</f>
        <v>21</v>
      </c>
      <c r="EG237" s="336">
        <f t="shared" si="794"/>
        <v>21</v>
      </c>
      <c r="EH237" s="336">
        <f t="shared" si="794"/>
        <v>21</v>
      </c>
      <c r="EI237" s="336">
        <f t="shared" si="794"/>
        <v>21</v>
      </c>
      <c r="EJ237" s="336">
        <f t="shared" si="794"/>
        <v>21</v>
      </c>
      <c r="EK237" s="336">
        <f t="shared" si="794"/>
        <v>21</v>
      </c>
      <c r="EL237" s="336">
        <f t="shared" si="794"/>
        <v>21</v>
      </c>
      <c r="EM237" s="336">
        <f t="shared" si="794"/>
        <v>21</v>
      </c>
      <c r="EN237" s="336">
        <f t="shared" si="794"/>
        <v>21</v>
      </c>
      <c r="EO237" s="336">
        <f t="shared" si="794"/>
        <v>21</v>
      </c>
      <c r="EP237" s="336">
        <f t="shared" si="794"/>
        <v>21</v>
      </c>
      <c r="EQ237" s="336">
        <f t="shared" si="794"/>
        <v>21</v>
      </c>
      <c r="ER237" s="336">
        <f t="shared" si="794"/>
        <v>21</v>
      </c>
      <c r="ES237" s="336">
        <f t="shared" si="794"/>
        <v>21</v>
      </c>
      <c r="ET237" s="336">
        <f t="shared" si="794"/>
        <v>21</v>
      </c>
      <c r="EU237" s="336">
        <f t="shared" si="794"/>
        <v>21</v>
      </c>
      <c r="EV237" s="336">
        <f t="shared" si="794"/>
        <v>21</v>
      </c>
      <c r="EW237" s="336">
        <f t="shared" si="794"/>
        <v>21</v>
      </c>
      <c r="EX237" s="336">
        <f t="shared" si="794"/>
        <v>21</v>
      </c>
      <c r="EY237" s="336">
        <f t="shared" si="794"/>
        <v>21</v>
      </c>
      <c r="EZ237" s="336">
        <f t="shared" si="794"/>
        <v>21</v>
      </c>
      <c r="FA237" s="336">
        <f t="shared" si="794"/>
        <v>21</v>
      </c>
      <c r="FB237" s="336">
        <f t="shared" si="794"/>
        <v>21</v>
      </c>
      <c r="FC237" s="336">
        <f t="shared" si="794"/>
        <v>21</v>
      </c>
      <c r="FD237" s="336">
        <f t="shared" si="794"/>
        <v>21</v>
      </c>
      <c r="FE237" s="336">
        <f t="shared" si="794"/>
        <v>21</v>
      </c>
      <c r="FF237" s="336">
        <f t="shared" si="794"/>
        <v>21</v>
      </c>
      <c r="FG237" s="336">
        <f t="shared" si="794"/>
        <v>21</v>
      </c>
      <c r="FH237" s="336">
        <f t="shared" si="794"/>
        <v>21</v>
      </c>
      <c r="FI237" s="336">
        <f t="shared" si="794"/>
        <v>21</v>
      </c>
      <c r="FJ237" s="336">
        <f t="shared" si="794"/>
        <v>21</v>
      </c>
      <c r="FK237" s="336">
        <f t="shared" si="794"/>
        <v>21</v>
      </c>
      <c r="FL237" s="336">
        <f t="shared" si="794"/>
        <v>21</v>
      </c>
      <c r="FM237" s="336">
        <f t="shared" si="794"/>
        <v>21</v>
      </c>
      <c r="FN237" s="336">
        <f t="shared" si="794"/>
        <v>21</v>
      </c>
      <c r="FO237" s="336">
        <f t="shared" si="794"/>
        <v>21</v>
      </c>
      <c r="FP237" s="336">
        <f t="shared" si="794"/>
        <v>21</v>
      </c>
      <c r="FQ237" s="336">
        <f t="shared" si="794"/>
        <v>21</v>
      </c>
      <c r="FR237" s="336">
        <f t="shared" si="794"/>
        <v>21</v>
      </c>
      <c r="FS237" s="336">
        <f t="shared" si="794"/>
        <v>21</v>
      </c>
      <c r="FT237" s="336">
        <f t="shared" si="794"/>
        <v>21</v>
      </c>
      <c r="FU237" s="336">
        <f t="shared" si="794"/>
        <v>21</v>
      </c>
      <c r="FV237" s="336">
        <f t="shared" si="794"/>
        <v>21</v>
      </c>
      <c r="FW237" s="336">
        <f t="shared" si="794"/>
        <v>21</v>
      </c>
      <c r="FX237" s="336">
        <f t="shared" si="794"/>
        <v>21</v>
      </c>
      <c r="FY237" s="336">
        <f t="shared" si="794"/>
        <v>21</v>
      </c>
      <c r="FZ237" s="336">
        <f t="shared" si="794"/>
        <v>21</v>
      </c>
      <c r="GA237" s="336">
        <f t="shared" si="794"/>
        <v>21</v>
      </c>
      <c r="GB237" s="336">
        <f t="shared" si="794"/>
        <v>21</v>
      </c>
      <c r="GC237" s="336">
        <f t="shared" si="794"/>
        <v>21</v>
      </c>
      <c r="GD237" s="336">
        <f t="shared" si="794"/>
        <v>21</v>
      </c>
      <c r="GE237" s="336">
        <f t="shared" si="794"/>
        <v>21</v>
      </c>
      <c r="GF237" s="336">
        <f t="shared" si="794"/>
        <v>21</v>
      </c>
      <c r="GG237" s="336">
        <f t="shared" si="794"/>
        <v>21</v>
      </c>
      <c r="GH237" s="336">
        <f t="shared" si="794"/>
        <v>21</v>
      </c>
      <c r="GI237" s="336">
        <f t="shared" si="794"/>
        <v>21</v>
      </c>
      <c r="GJ237" s="336">
        <f t="shared" si="794"/>
        <v>21</v>
      </c>
      <c r="GK237" s="336">
        <f t="shared" si="794"/>
        <v>21</v>
      </c>
      <c r="GL237" s="336">
        <f t="shared" si="794"/>
        <v>21</v>
      </c>
      <c r="GM237" s="336">
        <f t="shared" si="794"/>
        <v>21</v>
      </c>
      <c r="GN237" s="336">
        <f t="shared" si="794"/>
        <v>21</v>
      </c>
      <c r="GO237" s="336">
        <f t="shared" si="794"/>
        <v>21</v>
      </c>
      <c r="GP237" s="336">
        <f t="shared" si="794"/>
        <v>21</v>
      </c>
      <c r="GQ237" s="336"/>
      <c r="GR237" s="336">
        <f>GR121</f>
        <v>27</v>
      </c>
      <c r="GS237" s="336">
        <f t="shared" ref="GS237:JC237" si="795">GR237</f>
        <v>27</v>
      </c>
      <c r="GT237" s="336">
        <f t="shared" si="795"/>
        <v>27</v>
      </c>
      <c r="GU237" s="336">
        <f t="shared" si="795"/>
        <v>27</v>
      </c>
      <c r="GV237" s="336">
        <f t="shared" si="795"/>
        <v>27</v>
      </c>
      <c r="GW237" s="336">
        <f t="shared" si="795"/>
        <v>27</v>
      </c>
      <c r="GX237" s="336">
        <f t="shared" si="795"/>
        <v>27</v>
      </c>
      <c r="GY237" s="336">
        <f t="shared" si="795"/>
        <v>27</v>
      </c>
      <c r="GZ237" s="336">
        <f t="shared" si="795"/>
        <v>27</v>
      </c>
      <c r="HA237" s="336">
        <f t="shared" si="795"/>
        <v>27</v>
      </c>
      <c r="HB237" s="336">
        <f t="shared" si="795"/>
        <v>27</v>
      </c>
      <c r="HC237" s="336">
        <f t="shared" si="795"/>
        <v>27</v>
      </c>
      <c r="HD237" s="336">
        <f t="shared" si="795"/>
        <v>27</v>
      </c>
      <c r="HE237" s="336">
        <f t="shared" si="795"/>
        <v>27</v>
      </c>
      <c r="HF237" s="336">
        <f t="shared" si="795"/>
        <v>27</v>
      </c>
      <c r="HG237" s="336">
        <f t="shared" si="795"/>
        <v>27</v>
      </c>
      <c r="HH237" s="336">
        <f t="shared" si="795"/>
        <v>27</v>
      </c>
      <c r="HI237" s="336">
        <f t="shared" si="795"/>
        <v>27</v>
      </c>
      <c r="HJ237" s="336">
        <f t="shared" si="795"/>
        <v>27</v>
      </c>
      <c r="HK237" s="336">
        <f t="shared" si="795"/>
        <v>27</v>
      </c>
      <c r="HL237" s="336">
        <f t="shared" si="795"/>
        <v>27</v>
      </c>
      <c r="HM237" s="336">
        <f t="shared" si="795"/>
        <v>27</v>
      </c>
      <c r="HN237" s="336">
        <f t="shared" si="795"/>
        <v>27</v>
      </c>
      <c r="HO237" s="336">
        <f t="shared" si="795"/>
        <v>27</v>
      </c>
      <c r="HP237" s="336">
        <f t="shared" si="795"/>
        <v>27</v>
      </c>
      <c r="HQ237" s="336">
        <f t="shared" si="795"/>
        <v>27</v>
      </c>
      <c r="HR237" s="336">
        <f t="shared" si="795"/>
        <v>27</v>
      </c>
      <c r="HS237" s="336">
        <f t="shared" si="795"/>
        <v>27</v>
      </c>
      <c r="HT237" s="336">
        <f t="shared" si="795"/>
        <v>27</v>
      </c>
      <c r="HU237" s="336">
        <f t="shared" si="795"/>
        <v>27</v>
      </c>
      <c r="HV237" s="336">
        <f t="shared" si="795"/>
        <v>27</v>
      </c>
      <c r="HW237" s="336">
        <f t="shared" si="795"/>
        <v>27</v>
      </c>
      <c r="HX237" s="336">
        <f t="shared" si="795"/>
        <v>27</v>
      </c>
      <c r="HY237" s="336">
        <f t="shared" si="795"/>
        <v>27</v>
      </c>
      <c r="HZ237" s="336">
        <f t="shared" si="795"/>
        <v>27</v>
      </c>
      <c r="IA237" s="336">
        <f t="shared" si="795"/>
        <v>27</v>
      </c>
      <c r="IB237" s="336">
        <f t="shared" si="795"/>
        <v>27</v>
      </c>
      <c r="IC237" s="336">
        <f t="shared" si="795"/>
        <v>27</v>
      </c>
      <c r="ID237" s="336">
        <f t="shared" si="795"/>
        <v>27</v>
      </c>
      <c r="IE237" s="336">
        <f t="shared" si="795"/>
        <v>27</v>
      </c>
      <c r="IF237" s="336">
        <f t="shared" si="795"/>
        <v>27</v>
      </c>
      <c r="IG237" s="336">
        <f t="shared" si="795"/>
        <v>27</v>
      </c>
      <c r="IH237" s="336">
        <f t="shared" si="795"/>
        <v>27</v>
      </c>
      <c r="II237" s="336">
        <f t="shared" si="795"/>
        <v>27</v>
      </c>
      <c r="IJ237" s="336">
        <f t="shared" si="795"/>
        <v>27</v>
      </c>
      <c r="IK237" s="336">
        <f t="shared" si="795"/>
        <v>27</v>
      </c>
      <c r="IL237" s="336">
        <f t="shared" si="795"/>
        <v>27</v>
      </c>
      <c r="IM237" s="336">
        <f t="shared" si="795"/>
        <v>27</v>
      </c>
      <c r="IN237" s="336">
        <f t="shared" si="795"/>
        <v>27</v>
      </c>
      <c r="IO237" s="336">
        <f t="shared" si="795"/>
        <v>27</v>
      </c>
      <c r="IP237" s="336">
        <f t="shared" si="795"/>
        <v>27</v>
      </c>
      <c r="IQ237" s="336">
        <f t="shared" si="795"/>
        <v>27</v>
      </c>
      <c r="IR237" s="336">
        <f t="shared" si="795"/>
        <v>27</v>
      </c>
      <c r="IS237" s="336">
        <f t="shared" si="795"/>
        <v>27</v>
      </c>
      <c r="IT237" s="336">
        <f t="shared" si="795"/>
        <v>27</v>
      </c>
      <c r="IU237" s="336">
        <f t="shared" si="795"/>
        <v>27</v>
      </c>
      <c r="IV237" s="336">
        <f t="shared" si="795"/>
        <v>27</v>
      </c>
      <c r="IW237" s="336">
        <f t="shared" si="795"/>
        <v>27</v>
      </c>
      <c r="IX237" s="336">
        <f t="shared" si="795"/>
        <v>27</v>
      </c>
      <c r="IY237" s="336">
        <f t="shared" si="795"/>
        <v>27</v>
      </c>
      <c r="IZ237" s="336">
        <f t="shared" si="795"/>
        <v>27</v>
      </c>
      <c r="JA237" s="336">
        <f t="shared" si="795"/>
        <v>27</v>
      </c>
      <c r="JB237" s="336">
        <f t="shared" si="795"/>
        <v>27</v>
      </c>
      <c r="JC237" s="336">
        <f t="shared" si="795"/>
        <v>27</v>
      </c>
      <c r="JD237" s="336"/>
      <c r="JE237" s="336">
        <f>JE121</f>
        <v>33</v>
      </c>
      <c r="JF237" s="336">
        <f t="shared" ref="JF237:LP237" si="796">JE237</f>
        <v>33</v>
      </c>
      <c r="JG237" s="336">
        <f t="shared" si="796"/>
        <v>33</v>
      </c>
      <c r="JH237" s="336">
        <f t="shared" si="796"/>
        <v>33</v>
      </c>
      <c r="JI237" s="336">
        <f t="shared" si="796"/>
        <v>33</v>
      </c>
      <c r="JJ237" s="336">
        <f t="shared" si="796"/>
        <v>33</v>
      </c>
      <c r="JK237" s="336">
        <f t="shared" si="796"/>
        <v>33</v>
      </c>
      <c r="JL237" s="336">
        <f t="shared" si="796"/>
        <v>33</v>
      </c>
      <c r="JM237" s="336">
        <f t="shared" si="796"/>
        <v>33</v>
      </c>
      <c r="JN237" s="336">
        <f t="shared" si="796"/>
        <v>33</v>
      </c>
      <c r="JO237" s="336">
        <f t="shared" si="796"/>
        <v>33</v>
      </c>
      <c r="JP237" s="336">
        <f t="shared" si="796"/>
        <v>33</v>
      </c>
      <c r="JQ237" s="336">
        <f t="shared" si="796"/>
        <v>33</v>
      </c>
      <c r="JR237" s="336">
        <f t="shared" si="796"/>
        <v>33</v>
      </c>
      <c r="JS237" s="336">
        <f t="shared" si="796"/>
        <v>33</v>
      </c>
      <c r="JT237" s="336">
        <f t="shared" si="796"/>
        <v>33</v>
      </c>
      <c r="JU237" s="336">
        <f t="shared" si="796"/>
        <v>33</v>
      </c>
      <c r="JV237" s="336">
        <f t="shared" si="796"/>
        <v>33</v>
      </c>
      <c r="JW237" s="336">
        <f t="shared" si="796"/>
        <v>33</v>
      </c>
      <c r="JX237" s="336">
        <f t="shared" si="796"/>
        <v>33</v>
      </c>
      <c r="JY237" s="336">
        <f t="shared" si="796"/>
        <v>33</v>
      </c>
      <c r="JZ237" s="336">
        <f t="shared" si="796"/>
        <v>33</v>
      </c>
      <c r="KA237" s="336">
        <f t="shared" si="796"/>
        <v>33</v>
      </c>
      <c r="KB237" s="336">
        <f t="shared" si="796"/>
        <v>33</v>
      </c>
      <c r="KC237" s="336">
        <f t="shared" si="796"/>
        <v>33</v>
      </c>
      <c r="KD237" s="336">
        <f t="shared" si="796"/>
        <v>33</v>
      </c>
      <c r="KE237" s="336">
        <f t="shared" si="796"/>
        <v>33</v>
      </c>
      <c r="KF237" s="336">
        <f t="shared" si="796"/>
        <v>33</v>
      </c>
      <c r="KG237" s="336">
        <f t="shared" si="796"/>
        <v>33</v>
      </c>
      <c r="KH237" s="336">
        <f t="shared" si="796"/>
        <v>33</v>
      </c>
      <c r="KI237" s="336">
        <f t="shared" si="796"/>
        <v>33</v>
      </c>
      <c r="KJ237" s="336">
        <f t="shared" si="796"/>
        <v>33</v>
      </c>
      <c r="KK237" s="336">
        <f t="shared" si="796"/>
        <v>33</v>
      </c>
      <c r="KL237" s="336">
        <f t="shared" si="796"/>
        <v>33</v>
      </c>
      <c r="KM237" s="336">
        <f t="shared" si="796"/>
        <v>33</v>
      </c>
      <c r="KN237" s="336">
        <f t="shared" si="796"/>
        <v>33</v>
      </c>
      <c r="KO237" s="336">
        <f t="shared" si="796"/>
        <v>33</v>
      </c>
      <c r="KP237" s="336">
        <f t="shared" si="796"/>
        <v>33</v>
      </c>
      <c r="KQ237" s="336">
        <f t="shared" si="796"/>
        <v>33</v>
      </c>
      <c r="KR237" s="336">
        <f t="shared" si="796"/>
        <v>33</v>
      </c>
      <c r="KS237" s="336">
        <f t="shared" si="796"/>
        <v>33</v>
      </c>
      <c r="KT237" s="336">
        <f t="shared" si="796"/>
        <v>33</v>
      </c>
      <c r="KU237" s="336">
        <f t="shared" si="796"/>
        <v>33</v>
      </c>
      <c r="KV237" s="336">
        <f t="shared" si="796"/>
        <v>33</v>
      </c>
      <c r="KW237" s="336">
        <f t="shared" si="796"/>
        <v>33</v>
      </c>
      <c r="KX237" s="336">
        <f t="shared" si="796"/>
        <v>33</v>
      </c>
      <c r="KY237" s="336">
        <f t="shared" si="796"/>
        <v>33</v>
      </c>
      <c r="KZ237" s="336">
        <f t="shared" si="796"/>
        <v>33</v>
      </c>
      <c r="LA237" s="336">
        <f t="shared" si="796"/>
        <v>33</v>
      </c>
      <c r="LB237" s="336">
        <f t="shared" si="796"/>
        <v>33</v>
      </c>
      <c r="LC237" s="336">
        <f t="shared" si="796"/>
        <v>33</v>
      </c>
      <c r="LD237" s="336">
        <f t="shared" si="796"/>
        <v>33</v>
      </c>
      <c r="LE237" s="336">
        <f t="shared" si="796"/>
        <v>33</v>
      </c>
      <c r="LF237" s="336">
        <f t="shared" si="796"/>
        <v>33</v>
      </c>
      <c r="LG237" s="336">
        <f t="shared" si="796"/>
        <v>33</v>
      </c>
      <c r="LH237" s="336">
        <f t="shared" si="796"/>
        <v>33</v>
      </c>
      <c r="LI237" s="336">
        <f t="shared" si="796"/>
        <v>33</v>
      </c>
      <c r="LJ237" s="336">
        <f t="shared" si="796"/>
        <v>33</v>
      </c>
      <c r="LK237" s="336">
        <f t="shared" si="796"/>
        <v>33</v>
      </c>
      <c r="LL237" s="336">
        <f t="shared" si="796"/>
        <v>33</v>
      </c>
      <c r="LM237" s="336">
        <f t="shared" si="796"/>
        <v>33</v>
      </c>
      <c r="LN237" s="336">
        <f t="shared" si="796"/>
        <v>33</v>
      </c>
      <c r="LO237" s="336">
        <f t="shared" si="796"/>
        <v>33</v>
      </c>
      <c r="LP237" s="336">
        <f t="shared" si="796"/>
        <v>33</v>
      </c>
    </row>
    <row r="238">
      <c r="A238" s="61"/>
      <c r="B238" s="61"/>
      <c r="C238" s="61"/>
      <c r="D238" s="61" t="s">
        <v>279</v>
      </c>
      <c r="E238" s="335">
        <v>1.0</v>
      </c>
      <c r="F238" s="336">
        <f t="shared" ref="F238:BP238" si="797">E238+1</f>
        <v>2</v>
      </c>
      <c r="G238" s="336">
        <f t="shared" si="797"/>
        <v>3</v>
      </c>
      <c r="H238" s="336">
        <f t="shared" si="797"/>
        <v>4</v>
      </c>
      <c r="I238" s="336">
        <f t="shared" si="797"/>
        <v>5</v>
      </c>
      <c r="J238" s="336">
        <f t="shared" si="797"/>
        <v>6</v>
      </c>
      <c r="K238" s="336">
        <f t="shared" si="797"/>
        <v>7</v>
      </c>
      <c r="L238" s="336">
        <f t="shared" si="797"/>
        <v>8</v>
      </c>
      <c r="M238" s="336">
        <f t="shared" si="797"/>
        <v>9</v>
      </c>
      <c r="N238" s="336">
        <f t="shared" si="797"/>
        <v>10</v>
      </c>
      <c r="O238" s="336">
        <f t="shared" si="797"/>
        <v>11</v>
      </c>
      <c r="P238" s="336">
        <f t="shared" si="797"/>
        <v>12</v>
      </c>
      <c r="Q238" s="336">
        <f t="shared" si="797"/>
        <v>13</v>
      </c>
      <c r="R238" s="336">
        <f t="shared" si="797"/>
        <v>14</v>
      </c>
      <c r="S238" s="336">
        <f t="shared" si="797"/>
        <v>15</v>
      </c>
      <c r="T238" s="336">
        <f t="shared" si="797"/>
        <v>16</v>
      </c>
      <c r="U238" s="336">
        <f t="shared" si="797"/>
        <v>17</v>
      </c>
      <c r="V238" s="336">
        <f t="shared" si="797"/>
        <v>18</v>
      </c>
      <c r="W238" s="336">
        <f t="shared" si="797"/>
        <v>19</v>
      </c>
      <c r="X238" s="336">
        <f t="shared" si="797"/>
        <v>20</v>
      </c>
      <c r="Y238" s="336">
        <f t="shared" si="797"/>
        <v>21</v>
      </c>
      <c r="Z238" s="336">
        <f t="shared" si="797"/>
        <v>22</v>
      </c>
      <c r="AA238" s="336">
        <f t="shared" si="797"/>
        <v>23</v>
      </c>
      <c r="AB238" s="336">
        <f t="shared" si="797"/>
        <v>24</v>
      </c>
      <c r="AC238" s="336">
        <f t="shared" si="797"/>
        <v>25</v>
      </c>
      <c r="AD238" s="336">
        <f t="shared" si="797"/>
        <v>26</v>
      </c>
      <c r="AE238" s="336">
        <f t="shared" si="797"/>
        <v>27</v>
      </c>
      <c r="AF238" s="336">
        <f t="shared" si="797"/>
        <v>28</v>
      </c>
      <c r="AG238" s="336">
        <f t="shared" si="797"/>
        <v>29</v>
      </c>
      <c r="AH238" s="336">
        <f t="shared" si="797"/>
        <v>30</v>
      </c>
      <c r="AI238" s="336">
        <f t="shared" si="797"/>
        <v>31</v>
      </c>
      <c r="AJ238" s="336">
        <f t="shared" si="797"/>
        <v>32</v>
      </c>
      <c r="AK238" s="336">
        <f t="shared" si="797"/>
        <v>33</v>
      </c>
      <c r="AL238" s="336">
        <f t="shared" si="797"/>
        <v>34</v>
      </c>
      <c r="AM238" s="336">
        <f t="shared" si="797"/>
        <v>35</v>
      </c>
      <c r="AN238" s="336">
        <f t="shared" si="797"/>
        <v>36</v>
      </c>
      <c r="AO238" s="336">
        <f t="shared" si="797"/>
        <v>37</v>
      </c>
      <c r="AP238" s="336">
        <f t="shared" si="797"/>
        <v>38</v>
      </c>
      <c r="AQ238" s="336">
        <f t="shared" si="797"/>
        <v>39</v>
      </c>
      <c r="AR238" s="336">
        <f t="shared" si="797"/>
        <v>40</v>
      </c>
      <c r="AS238" s="336">
        <f t="shared" si="797"/>
        <v>41</v>
      </c>
      <c r="AT238" s="336">
        <f t="shared" si="797"/>
        <v>42</v>
      </c>
      <c r="AU238" s="336">
        <f t="shared" si="797"/>
        <v>43</v>
      </c>
      <c r="AV238" s="336">
        <f t="shared" si="797"/>
        <v>44</v>
      </c>
      <c r="AW238" s="336">
        <f t="shared" si="797"/>
        <v>45</v>
      </c>
      <c r="AX238" s="336">
        <f t="shared" si="797"/>
        <v>46</v>
      </c>
      <c r="AY238" s="336">
        <f t="shared" si="797"/>
        <v>47</v>
      </c>
      <c r="AZ238" s="336">
        <f t="shared" si="797"/>
        <v>48</v>
      </c>
      <c r="BA238" s="336">
        <f t="shared" si="797"/>
        <v>49</v>
      </c>
      <c r="BB238" s="336">
        <f t="shared" si="797"/>
        <v>50</v>
      </c>
      <c r="BC238" s="336">
        <f t="shared" si="797"/>
        <v>51</v>
      </c>
      <c r="BD238" s="336">
        <f t="shared" si="797"/>
        <v>52</v>
      </c>
      <c r="BE238" s="336">
        <f t="shared" si="797"/>
        <v>53</v>
      </c>
      <c r="BF238" s="336">
        <f t="shared" si="797"/>
        <v>54</v>
      </c>
      <c r="BG238" s="336">
        <f t="shared" si="797"/>
        <v>55</v>
      </c>
      <c r="BH238" s="336">
        <f t="shared" si="797"/>
        <v>56</v>
      </c>
      <c r="BI238" s="336">
        <f t="shared" si="797"/>
        <v>57</v>
      </c>
      <c r="BJ238" s="336">
        <f t="shared" si="797"/>
        <v>58</v>
      </c>
      <c r="BK238" s="336">
        <f t="shared" si="797"/>
        <v>59</v>
      </c>
      <c r="BL238" s="336">
        <f t="shared" si="797"/>
        <v>60</v>
      </c>
      <c r="BM238" s="336">
        <f t="shared" si="797"/>
        <v>61</v>
      </c>
      <c r="BN238" s="336">
        <f t="shared" si="797"/>
        <v>62</v>
      </c>
      <c r="BO238" s="336">
        <f t="shared" si="797"/>
        <v>63</v>
      </c>
      <c r="BP238" s="336">
        <f t="shared" si="797"/>
        <v>64</v>
      </c>
      <c r="BQ238" s="335"/>
      <c r="BR238" s="335">
        <v>1.0</v>
      </c>
      <c r="BS238" s="336">
        <f t="shared" ref="BS238:EC238" si="798">BR238+1</f>
        <v>2</v>
      </c>
      <c r="BT238" s="336">
        <f t="shared" si="798"/>
        <v>3</v>
      </c>
      <c r="BU238" s="336">
        <f t="shared" si="798"/>
        <v>4</v>
      </c>
      <c r="BV238" s="336">
        <f t="shared" si="798"/>
        <v>5</v>
      </c>
      <c r="BW238" s="336">
        <f t="shared" si="798"/>
        <v>6</v>
      </c>
      <c r="BX238" s="336">
        <f t="shared" si="798"/>
        <v>7</v>
      </c>
      <c r="BY238" s="336">
        <f t="shared" si="798"/>
        <v>8</v>
      </c>
      <c r="BZ238" s="336">
        <f t="shared" si="798"/>
        <v>9</v>
      </c>
      <c r="CA238" s="336">
        <f t="shared" si="798"/>
        <v>10</v>
      </c>
      <c r="CB238" s="336">
        <f t="shared" si="798"/>
        <v>11</v>
      </c>
      <c r="CC238" s="336">
        <f t="shared" si="798"/>
        <v>12</v>
      </c>
      <c r="CD238" s="336">
        <f t="shared" si="798"/>
        <v>13</v>
      </c>
      <c r="CE238" s="336">
        <f t="shared" si="798"/>
        <v>14</v>
      </c>
      <c r="CF238" s="336">
        <f t="shared" si="798"/>
        <v>15</v>
      </c>
      <c r="CG238" s="336">
        <f t="shared" si="798"/>
        <v>16</v>
      </c>
      <c r="CH238" s="336">
        <f t="shared" si="798"/>
        <v>17</v>
      </c>
      <c r="CI238" s="336">
        <f t="shared" si="798"/>
        <v>18</v>
      </c>
      <c r="CJ238" s="336">
        <f t="shared" si="798"/>
        <v>19</v>
      </c>
      <c r="CK238" s="336">
        <f t="shared" si="798"/>
        <v>20</v>
      </c>
      <c r="CL238" s="336">
        <f t="shared" si="798"/>
        <v>21</v>
      </c>
      <c r="CM238" s="336">
        <f t="shared" si="798"/>
        <v>22</v>
      </c>
      <c r="CN238" s="336">
        <f t="shared" si="798"/>
        <v>23</v>
      </c>
      <c r="CO238" s="336">
        <f t="shared" si="798"/>
        <v>24</v>
      </c>
      <c r="CP238" s="336">
        <f t="shared" si="798"/>
        <v>25</v>
      </c>
      <c r="CQ238" s="336">
        <f t="shared" si="798"/>
        <v>26</v>
      </c>
      <c r="CR238" s="336">
        <f t="shared" si="798"/>
        <v>27</v>
      </c>
      <c r="CS238" s="336">
        <f t="shared" si="798"/>
        <v>28</v>
      </c>
      <c r="CT238" s="336">
        <f t="shared" si="798"/>
        <v>29</v>
      </c>
      <c r="CU238" s="336">
        <f t="shared" si="798"/>
        <v>30</v>
      </c>
      <c r="CV238" s="336">
        <f t="shared" si="798"/>
        <v>31</v>
      </c>
      <c r="CW238" s="336">
        <f t="shared" si="798"/>
        <v>32</v>
      </c>
      <c r="CX238" s="336">
        <f t="shared" si="798"/>
        <v>33</v>
      </c>
      <c r="CY238" s="336">
        <f t="shared" si="798"/>
        <v>34</v>
      </c>
      <c r="CZ238" s="336">
        <f t="shared" si="798"/>
        <v>35</v>
      </c>
      <c r="DA238" s="336">
        <f t="shared" si="798"/>
        <v>36</v>
      </c>
      <c r="DB238" s="336">
        <f t="shared" si="798"/>
        <v>37</v>
      </c>
      <c r="DC238" s="336">
        <f t="shared" si="798"/>
        <v>38</v>
      </c>
      <c r="DD238" s="336">
        <f t="shared" si="798"/>
        <v>39</v>
      </c>
      <c r="DE238" s="336">
        <f t="shared" si="798"/>
        <v>40</v>
      </c>
      <c r="DF238" s="336">
        <f t="shared" si="798"/>
        <v>41</v>
      </c>
      <c r="DG238" s="336">
        <f t="shared" si="798"/>
        <v>42</v>
      </c>
      <c r="DH238" s="336">
        <f t="shared" si="798"/>
        <v>43</v>
      </c>
      <c r="DI238" s="336">
        <f t="shared" si="798"/>
        <v>44</v>
      </c>
      <c r="DJ238" s="336">
        <f t="shared" si="798"/>
        <v>45</v>
      </c>
      <c r="DK238" s="336">
        <f t="shared" si="798"/>
        <v>46</v>
      </c>
      <c r="DL238" s="336">
        <f t="shared" si="798"/>
        <v>47</v>
      </c>
      <c r="DM238" s="336">
        <f t="shared" si="798"/>
        <v>48</v>
      </c>
      <c r="DN238" s="336">
        <f t="shared" si="798"/>
        <v>49</v>
      </c>
      <c r="DO238" s="336">
        <f t="shared" si="798"/>
        <v>50</v>
      </c>
      <c r="DP238" s="336">
        <f t="shared" si="798"/>
        <v>51</v>
      </c>
      <c r="DQ238" s="336">
        <f t="shared" si="798"/>
        <v>52</v>
      </c>
      <c r="DR238" s="336">
        <f t="shared" si="798"/>
        <v>53</v>
      </c>
      <c r="DS238" s="336">
        <f t="shared" si="798"/>
        <v>54</v>
      </c>
      <c r="DT238" s="336">
        <f t="shared" si="798"/>
        <v>55</v>
      </c>
      <c r="DU238" s="336">
        <f t="shared" si="798"/>
        <v>56</v>
      </c>
      <c r="DV238" s="336">
        <f t="shared" si="798"/>
        <v>57</v>
      </c>
      <c r="DW238" s="336">
        <f t="shared" si="798"/>
        <v>58</v>
      </c>
      <c r="DX238" s="336">
        <f t="shared" si="798"/>
        <v>59</v>
      </c>
      <c r="DY238" s="336">
        <f t="shared" si="798"/>
        <v>60</v>
      </c>
      <c r="DZ238" s="336">
        <f t="shared" si="798"/>
        <v>61</v>
      </c>
      <c r="EA238" s="336">
        <f t="shared" si="798"/>
        <v>62</v>
      </c>
      <c r="EB238" s="336">
        <f t="shared" si="798"/>
        <v>63</v>
      </c>
      <c r="EC238" s="336">
        <f t="shared" si="798"/>
        <v>64</v>
      </c>
      <c r="ED238" s="335"/>
      <c r="EE238" s="335">
        <v>1.0</v>
      </c>
      <c r="EF238" s="336">
        <f t="shared" ref="EF238:GP238" si="799">EE238+1</f>
        <v>2</v>
      </c>
      <c r="EG238" s="336">
        <f t="shared" si="799"/>
        <v>3</v>
      </c>
      <c r="EH238" s="336">
        <f t="shared" si="799"/>
        <v>4</v>
      </c>
      <c r="EI238" s="336">
        <f t="shared" si="799"/>
        <v>5</v>
      </c>
      <c r="EJ238" s="336">
        <f t="shared" si="799"/>
        <v>6</v>
      </c>
      <c r="EK238" s="336">
        <f t="shared" si="799"/>
        <v>7</v>
      </c>
      <c r="EL238" s="336">
        <f t="shared" si="799"/>
        <v>8</v>
      </c>
      <c r="EM238" s="336">
        <f t="shared" si="799"/>
        <v>9</v>
      </c>
      <c r="EN238" s="336">
        <f t="shared" si="799"/>
        <v>10</v>
      </c>
      <c r="EO238" s="336">
        <f t="shared" si="799"/>
        <v>11</v>
      </c>
      <c r="EP238" s="336">
        <f t="shared" si="799"/>
        <v>12</v>
      </c>
      <c r="EQ238" s="336">
        <f t="shared" si="799"/>
        <v>13</v>
      </c>
      <c r="ER238" s="336">
        <f t="shared" si="799"/>
        <v>14</v>
      </c>
      <c r="ES238" s="336">
        <f t="shared" si="799"/>
        <v>15</v>
      </c>
      <c r="ET238" s="336">
        <f t="shared" si="799"/>
        <v>16</v>
      </c>
      <c r="EU238" s="336">
        <f t="shared" si="799"/>
        <v>17</v>
      </c>
      <c r="EV238" s="336">
        <f t="shared" si="799"/>
        <v>18</v>
      </c>
      <c r="EW238" s="336">
        <f t="shared" si="799"/>
        <v>19</v>
      </c>
      <c r="EX238" s="336">
        <f t="shared" si="799"/>
        <v>20</v>
      </c>
      <c r="EY238" s="336">
        <f t="shared" si="799"/>
        <v>21</v>
      </c>
      <c r="EZ238" s="336">
        <f t="shared" si="799"/>
        <v>22</v>
      </c>
      <c r="FA238" s="336">
        <f t="shared" si="799"/>
        <v>23</v>
      </c>
      <c r="FB238" s="336">
        <f t="shared" si="799"/>
        <v>24</v>
      </c>
      <c r="FC238" s="336">
        <f t="shared" si="799"/>
        <v>25</v>
      </c>
      <c r="FD238" s="336">
        <f t="shared" si="799"/>
        <v>26</v>
      </c>
      <c r="FE238" s="336">
        <f t="shared" si="799"/>
        <v>27</v>
      </c>
      <c r="FF238" s="336">
        <f t="shared" si="799"/>
        <v>28</v>
      </c>
      <c r="FG238" s="336">
        <f t="shared" si="799"/>
        <v>29</v>
      </c>
      <c r="FH238" s="336">
        <f t="shared" si="799"/>
        <v>30</v>
      </c>
      <c r="FI238" s="336">
        <f t="shared" si="799"/>
        <v>31</v>
      </c>
      <c r="FJ238" s="336">
        <f t="shared" si="799"/>
        <v>32</v>
      </c>
      <c r="FK238" s="336">
        <f t="shared" si="799"/>
        <v>33</v>
      </c>
      <c r="FL238" s="336">
        <f t="shared" si="799"/>
        <v>34</v>
      </c>
      <c r="FM238" s="336">
        <f t="shared" si="799"/>
        <v>35</v>
      </c>
      <c r="FN238" s="336">
        <f t="shared" si="799"/>
        <v>36</v>
      </c>
      <c r="FO238" s="336">
        <f t="shared" si="799"/>
        <v>37</v>
      </c>
      <c r="FP238" s="336">
        <f t="shared" si="799"/>
        <v>38</v>
      </c>
      <c r="FQ238" s="336">
        <f t="shared" si="799"/>
        <v>39</v>
      </c>
      <c r="FR238" s="336">
        <f t="shared" si="799"/>
        <v>40</v>
      </c>
      <c r="FS238" s="336">
        <f t="shared" si="799"/>
        <v>41</v>
      </c>
      <c r="FT238" s="336">
        <f t="shared" si="799"/>
        <v>42</v>
      </c>
      <c r="FU238" s="336">
        <f t="shared" si="799"/>
        <v>43</v>
      </c>
      <c r="FV238" s="336">
        <f t="shared" si="799"/>
        <v>44</v>
      </c>
      <c r="FW238" s="336">
        <f t="shared" si="799"/>
        <v>45</v>
      </c>
      <c r="FX238" s="336">
        <f t="shared" si="799"/>
        <v>46</v>
      </c>
      <c r="FY238" s="336">
        <f t="shared" si="799"/>
        <v>47</v>
      </c>
      <c r="FZ238" s="336">
        <f t="shared" si="799"/>
        <v>48</v>
      </c>
      <c r="GA238" s="336">
        <f t="shared" si="799"/>
        <v>49</v>
      </c>
      <c r="GB238" s="336">
        <f t="shared" si="799"/>
        <v>50</v>
      </c>
      <c r="GC238" s="336">
        <f t="shared" si="799"/>
        <v>51</v>
      </c>
      <c r="GD238" s="336">
        <f t="shared" si="799"/>
        <v>52</v>
      </c>
      <c r="GE238" s="336">
        <f t="shared" si="799"/>
        <v>53</v>
      </c>
      <c r="GF238" s="336">
        <f t="shared" si="799"/>
        <v>54</v>
      </c>
      <c r="GG238" s="336">
        <f t="shared" si="799"/>
        <v>55</v>
      </c>
      <c r="GH238" s="336">
        <f t="shared" si="799"/>
        <v>56</v>
      </c>
      <c r="GI238" s="336">
        <f t="shared" si="799"/>
        <v>57</v>
      </c>
      <c r="GJ238" s="336">
        <f t="shared" si="799"/>
        <v>58</v>
      </c>
      <c r="GK238" s="336">
        <f t="shared" si="799"/>
        <v>59</v>
      </c>
      <c r="GL238" s="336">
        <f t="shared" si="799"/>
        <v>60</v>
      </c>
      <c r="GM238" s="336">
        <f t="shared" si="799"/>
        <v>61</v>
      </c>
      <c r="GN238" s="336">
        <f t="shared" si="799"/>
        <v>62</v>
      </c>
      <c r="GO238" s="336">
        <f t="shared" si="799"/>
        <v>63</v>
      </c>
      <c r="GP238" s="336">
        <f t="shared" si="799"/>
        <v>64</v>
      </c>
      <c r="GQ238" s="335"/>
      <c r="GR238" s="335">
        <v>1.0</v>
      </c>
      <c r="GS238" s="336">
        <f t="shared" ref="GS238:JC238" si="800">GR238+1</f>
        <v>2</v>
      </c>
      <c r="GT238" s="336">
        <f t="shared" si="800"/>
        <v>3</v>
      </c>
      <c r="GU238" s="336">
        <f t="shared" si="800"/>
        <v>4</v>
      </c>
      <c r="GV238" s="336">
        <f t="shared" si="800"/>
        <v>5</v>
      </c>
      <c r="GW238" s="336">
        <f t="shared" si="800"/>
        <v>6</v>
      </c>
      <c r="GX238" s="336">
        <f t="shared" si="800"/>
        <v>7</v>
      </c>
      <c r="GY238" s="336">
        <f t="shared" si="800"/>
        <v>8</v>
      </c>
      <c r="GZ238" s="336">
        <f t="shared" si="800"/>
        <v>9</v>
      </c>
      <c r="HA238" s="336">
        <f t="shared" si="800"/>
        <v>10</v>
      </c>
      <c r="HB238" s="336">
        <f t="shared" si="800"/>
        <v>11</v>
      </c>
      <c r="HC238" s="336">
        <f t="shared" si="800"/>
        <v>12</v>
      </c>
      <c r="HD238" s="336">
        <f t="shared" si="800"/>
        <v>13</v>
      </c>
      <c r="HE238" s="336">
        <f t="shared" si="800"/>
        <v>14</v>
      </c>
      <c r="HF238" s="336">
        <f t="shared" si="800"/>
        <v>15</v>
      </c>
      <c r="HG238" s="336">
        <f t="shared" si="800"/>
        <v>16</v>
      </c>
      <c r="HH238" s="336">
        <f t="shared" si="800"/>
        <v>17</v>
      </c>
      <c r="HI238" s="336">
        <f t="shared" si="800"/>
        <v>18</v>
      </c>
      <c r="HJ238" s="336">
        <f t="shared" si="800"/>
        <v>19</v>
      </c>
      <c r="HK238" s="336">
        <f t="shared" si="800"/>
        <v>20</v>
      </c>
      <c r="HL238" s="336">
        <f t="shared" si="800"/>
        <v>21</v>
      </c>
      <c r="HM238" s="336">
        <f t="shared" si="800"/>
        <v>22</v>
      </c>
      <c r="HN238" s="336">
        <f t="shared" si="800"/>
        <v>23</v>
      </c>
      <c r="HO238" s="336">
        <f t="shared" si="800"/>
        <v>24</v>
      </c>
      <c r="HP238" s="336">
        <f t="shared" si="800"/>
        <v>25</v>
      </c>
      <c r="HQ238" s="336">
        <f t="shared" si="800"/>
        <v>26</v>
      </c>
      <c r="HR238" s="336">
        <f t="shared" si="800"/>
        <v>27</v>
      </c>
      <c r="HS238" s="336">
        <f t="shared" si="800"/>
        <v>28</v>
      </c>
      <c r="HT238" s="336">
        <f t="shared" si="800"/>
        <v>29</v>
      </c>
      <c r="HU238" s="336">
        <f t="shared" si="800"/>
        <v>30</v>
      </c>
      <c r="HV238" s="336">
        <f t="shared" si="800"/>
        <v>31</v>
      </c>
      <c r="HW238" s="336">
        <f t="shared" si="800"/>
        <v>32</v>
      </c>
      <c r="HX238" s="336">
        <f t="shared" si="800"/>
        <v>33</v>
      </c>
      <c r="HY238" s="336">
        <f t="shared" si="800"/>
        <v>34</v>
      </c>
      <c r="HZ238" s="336">
        <f t="shared" si="800"/>
        <v>35</v>
      </c>
      <c r="IA238" s="336">
        <f t="shared" si="800"/>
        <v>36</v>
      </c>
      <c r="IB238" s="336">
        <f t="shared" si="800"/>
        <v>37</v>
      </c>
      <c r="IC238" s="336">
        <f t="shared" si="800"/>
        <v>38</v>
      </c>
      <c r="ID238" s="336">
        <f t="shared" si="800"/>
        <v>39</v>
      </c>
      <c r="IE238" s="336">
        <f t="shared" si="800"/>
        <v>40</v>
      </c>
      <c r="IF238" s="336">
        <f t="shared" si="800"/>
        <v>41</v>
      </c>
      <c r="IG238" s="336">
        <f t="shared" si="800"/>
        <v>42</v>
      </c>
      <c r="IH238" s="336">
        <f t="shared" si="800"/>
        <v>43</v>
      </c>
      <c r="II238" s="336">
        <f t="shared" si="800"/>
        <v>44</v>
      </c>
      <c r="IJ238" s="336">
        <f t="shared" si="800"/>
        <v>45</v>
      </c>
      <c r="IK238" s="336">
        <f t="shared" si="800"/>
        <v>46</v>
      </c>
      <c r="IL238" s="336">
        <f t="shared" si="800"/>
        <v>47</v>
      </c>
      <c r="IM238" s="336">
        <f t="shared" si="800"/>
        <v>48</v>
      </c>
      <c r="IN238" s="336">
        <f t="shared" si="800"/>
        <v>49</v>
      </c>
      <c r="IO238" s="336">
        <f t="shared" si="800"/>
        <v>50</v>
      </c>
      <c r="IP238" s="336">
        <f t="shared" si="800"/>
        <v>51</v>
      </c>
      <c r="IQ238" s="336">
        <f t="shared" si="800"/>
        <v>52</v>
      </c>
      <c r="IR238" s="336">
        <f t="shared" si="800"/>
        <v>53</v>
      </c>
      <c r="IS238" s="336">
        <f t="shared" si="800"/>
        <v>54</v>
      </c>
      <c r="IT238" s="336">
        <f t="shared" si="800"/>
        <v>55</v>
      </c>
      <c r="IU238" s="336">
        <f t="shared" si="800"/>
        <v>56</v>
      </c>
      <c r="IV238" s="336">
        <f t="shared" si="800"/>
        <v>57</v>
      </c>
      <c r="IW238" s="336">
        <f t="shared" si="800"/>
        <v>58</v>
      </c>
      <c r="IX238" s="336">
        <f t="shared" si="800"/>
        <v>59</v>
      </c>
      <c r="IY238" s="336">
        <f t="shared" si="800"/>
        <v>60</v>
      </c>
      <c r="IZ238" s="336">
        <f t="shared" si="800"/>
        <v>61</v>
      </c>
      <c r="JA238" s="336">
        <f t="shared" si="800"/>
        <v>62</v>
      </c>
      <c r="JB238" s="336">
        <f t="shared" si="800"/>
        <v>63</v>
      </c>
      <c r="JC238" s="336">
        <f t="shared" si="800"/>
        <v>64</v>
      </c>
      <c r="JD238" s="335"/>
      <c r="JE238" s="335">
        <v>1.0</v>
      </c>
      <c r="JF238" s="336">
        <f t="shared" ref="JF238:LP238" si="801">JE238+1</f>
        <v>2</v>
      </c>
      <c r="JG238" s="336">
        <f t="shared" si="801"/>
        <v>3</v>
      </c>
      <c r="JH238" s="336">
        <f t="shared" si="801"/>
        <v>4</v>
      </c>
      <c r="JI238" s="336">
        <f t="shared" si="801"/>
        <v>5</v>
      </c>
      <c r="JJ238" s="336">
        <f t="shared" si="801"/>
        <v>6</v>
      </c>
      <c r="JK238" s="336">
        <f t="shared" si="801"/>
        <v>7</v>
      </c>
      <c r="JL238" s="336">
        <f t="shared" si="801"/>
        <v>8</v>
      </c>
      <c r="JM238" s="336">
        <f t="shared" si="801"/>
        <v>9</v>
      </c>
      <c r="JN238" s="336">
        <f t="shared" si="801"/>
        <v>10</v>
      </c>
      <c r="JO238" s="336">
        <f t="shared" si="801"/>
        <v>11</v>
      </c>
      <c r="JP238" s="336">
        <f t="shared" si="801"/>
        <v>12</v>
      </c>
      <c r="JQ238" s="336">
        <f t="shared" si="801"/>
        <v>13</v>
      </c>
      <c r="JR238" s="336">
        <f t="shared" si="801"/>
        <v>14</v>
      </c>
      <c r="JS238" s="336">
        <f t="shared" si="801"/>
        <v>15</v>
      </c>
      <c r="JT238" s="336">
        <f t="shared" si="801"/>
        <v>16</v>
      </c>
      <c r="JU238" s="336">
        <f t="shared" si="801"/>
        <v>17</v>
      </c>
      <c r="JV238" s="336">
        <f t="shared" si="801"/>
        <v>18</v>
      </c>
      <c r="JW238" s="336">
        <f t="shared" si="801"/>
        <v>19</v>
      </c>
      <c r="JX238" s="336">
        <f t="shared" si="801"/>
        <v>20</v>
      </c>
      <c r="JY238" s="336">
        <f t="shared" si="801"/>
        <v>21</v>
      </c>
      <c r="JZ238" s="336">
        <f t="shared" si="801"/>
        <v>22</v>
      </c>
      <c r="KA238" s="336">
        <f t="shared" si="801"/>
        <v>23</v>
      </c>
      <c r="KB238" s="336">
        <f t="shared" si="801"/>
        <v>24</v>
      </c>
      <c r="KC238" s="336">
        <f t="shared" si="801"/>
        <v>25</v>
      </c>
      <c r="KD238" s="336">
        <f t="shared" si="801"/>
        <v>26</v>
      </c>
      <c r="KE238" s="336">
        <f t="shared" si="801"/>
        <v>27</v>
      </c>
      <c r="KF238" s="336">
        <f t="shared" si="801"/>
        <v>28</v>
      </c>
      <c r="KG238" s="336">
        <f t="shared" si="801"/>
        <v>29</v>
      </c>
      <c r="KH238" s="336">
        <f t="shared" si="801"/>
        <v>30</v>
      </c>
      <c r="KI238" s="336">
        <f t="shared" si="801"/>
        <v>31</v>
      </c>
      <c r="KJ238" s="336">
        <f t="shared" si="801"/>
        <v>32</v>
      </c>
      <c r="KK238" s="336">
        <f t="shared" si="801"/>
        <v>33</v>
      </c>
      <c r="KL238" s="336">
        <f t="shared" si="801"/>
        <v>34</v>
      </c>
      <c r="KM238" s="336">
        <f t="shared" si="801"/>
        <v>35</v>
      </c>
      <c r="KN238" s="336">
        <f t="shared" si="801"/>
        <v>36</v>
      </c>
      <c r="KO238" s="336">
        <f t="shared" si="801"/>
        <v>37</v>
      </c>
      <c r="KP238" s="336">
        <f t="shared" si="801"/>
        <v>38</v>
      </c>
      <c r="KQ238" s="336">
        <f t="shared" si="801"/>
        <v>39</v>
      </c>
      <c r="KR238" s="336">
        <f t="shared" si="801"/>
        <v>40</v>
      </c>
      <c r="KS238" s="336">
        <f t="shared" si="801"/>
        <v>41</v>
      </c>
      <c r="KT238" s="336">
        <f t="shared" si="801"/>
        <v>42</v>
      </c>
      <c r="KU238" s="336">
        <f t="shared" si="801"/>
        <v>43</v>
      </c>
      <c r="KV238" s="336">
        <f t="shared" si="801"/>
        <v>44</v>
      </c>
      <c r="KW238" s="336">
        <f t="shared" si="801"/>
        <v>45</v>
      </c>
      <c r="KX238" s="336">
        <f t="shared" si="801"/>
        <v>46</v>
      </c>
      <c r="KY238" s="336">
        <f t="shared" si="801"/>
        <v>47</v>
      </c>
      <c r="KZ238" s="336">
        <f t="shared" si="801"/>
        <v>48</v>
      </c>
      <c r="LA238" s="336">
        <f t="shared" si="801"/>
        <v>49</v>
      </c>
      <c r="LB238" s="336">
        <f t="shared" si="801"/>
        <v>50</v>
      </c>
      <c r="LC238" s="336">
        <f t="shared" si="801"/>
        <v>51</v>
      </c>
      <c r="LD238" s="336">
        <f t="shared" si="801"/>
        <v>52</v>
      </c>
      <c r="LE238" s="336">
        <f t="shared" si="801"/>
        <v>53</v>
      </c>
      <c r="LF238" s="336">
        <f t="shared" si="801"/>
        <v>54</v>
      </c>
      <c r="LG238" s="336">
        <f t="shared" si="801"/>
        <v>55</v>
      </c>
      <c r="LH238" s="336">
        <f t="shared" si="801"/>
        <v>56</v>
      </c>
      <c r="LI238" s="336">
        <f t="shared" si="801"/>
        <v>57</v>
      </c>
      <c r="LJ238" s="336">
        <f t="shared" si="801"/>
        <v>58</v>
      </c>
      <c r="LK238" s="336">
        <f t="shared" si="801"/>
        <v>59</v>
      </c>
      <c r="LL238" s="336">
        <f t="shared" si="801"/>
        <v>60</v>
      </c>
      <c r="LM238" s="336">
        <f t="shared" si="801"/>
        <v>61</v>
      </c>
      <c r="LN238" s="336">
        <f t="shared" si="801"/>
        <v>62</v>
      </c>
      <c r="LO238" s="336">
        <f t="shared" si="801"/>
        <v>63</v>
      </c>
      <c r="LP238" s="336">
        <f t="shared" si="801"/>
        <v>64</v>
      </c>
    </row>
    <row r="239">
      <c r="A239" s="138"/>
      <c r="B239" s="338"/>
      <c r="C239" s="138"/>
      <c r="D239" s="61" t="s">
        <v>135</v>
      </c>
      <c r="E239" s="395" t="str">
        <f>vlookup(E$184,'3a. TBond Main'!$A$10:$AN$73,2)</f>
        <v>10.00%2022A</v>
      </c>
      <c r="F239" s="395" t="str">
        <f>vlookup(F$184,'3a. TBond Main'!$A$10:$AN$73,2)</f>
        <v>05.75%2022A</v>
      </c>
      <c r="G239" s="395" t="str">
        <f>vlookup(G$184,'3a. TBond Main'!$A$10:$AN$73,2)</f>
        <v>07.90%2022A</v>
      </c>
      <c r="H239" s="395" t="str">
        <f>vlookup(H$184,'3a. TBond Main'!$A$10:$AN$73,2)</f>
        <v>08.65%2023A</v>
      </c>
      <c r="I239" s="395" t="str">
        <f>vlookup(I$184,'3a. TBond Main'!$A$10:$AN$73,2)</f>
        <v>10.00%2023A</v>
      </c>
      <c r="J239" s="395" t="str">
        <f>vlookup(J$184,'3a. TBond Main'!$A$10:$AN$73,2)</f>
        <v>11.50%2023A</v>
      </c>
      <c r="K239" s="395" t="str">
        <f>vlookup(K$184,'3a. TBond Main'!$A$10:$AN$73,2)</f>
        <v>10.20%2023A</v>
      </c>
      <c r="L239" s="395" t="str">
        <f>vlookup(L$184,'3a. TBond Main'!$A$10:$AN$73,2)</f>
        <v>09.00%2023A</v>
      </c>
      <c r="M239" s="395" t="str">
        <f>vlookup(M$184,'3a. TBond Main'!$A$10:$AN$73,2)</f>
        <v>11.20%2023A</v>
      </c>
      <c r="N239" s="395" t="str">
        <f>vlookup(N$184,'3a. TBond Main'!$A$10:$AN$73,2)</f>
        <v>07.00%2023A</v>
      </c>
      <c r="O239" s="395" t="str">
        <f>vlookup(O$184,'3a. TBond Main'!$A$10:$AN$73,2)</f>
        <v>06.30%2023A</v>
      </c>
      <c r="P239" s="395" t="str">
        <f>vlookup(P$184,'3a. TBond Main'!$A$10:$AN$73,2)</f>
        <v>11.60%2023A</v>
      </c>
      <c r="Q239" s="395" t="str">
        <f>vlookup(Q$184,'3a. TBond Main'!$A$10:$AN$73,2)</f>
        <v>11.40%2024A</v>
      </c>
      <c r="R239" s="395" t="str">
        <f>vlookup(R$184,'3a. TBond Main'!$A$10:$AN$73,2)</f>
        <v>10.90%2024A</v>
      </c>
      <c r="S239" s="395" t="str">
        <f>vlookup(S$184,'3a. TBond Main'!$A$10:$AN$73,2)</f>
        <v>10.25%2024A</v>
      </c>
      <c r="T239" s="395" t="str">
        <f>vlookup(T$184,'3a. TBond Main'!$A$10:$AN$73,2)</f>
        <v>11.00%2024A</v>
      </c>
      <c r="U239" s="395" t="str">
        <f>vlookup(U$184,'3a. TBond Main'!$A$10:$AN$73,2)</f>
        <v>09.85%2024A</v>
      </c>
      <c r="V239" s="395" t="str">
        <f>vlookup(V$184,'3a. TBond Main'!$A$10:$AN$73,2)</f>
        <v>06.00%2024A</v>
      </c>
      <c r="W239" s="395" t="str">
        <f>vlookup(W$184,'3a. TBond Main'!$A$10:$AN$73,2)</f>
        <v>10.25%2025A</v>
      </c>
      <c r="X239" s="395" t="str">
        <f>vlookup(X$184,'3a. TBond Main'!$A$10:$AN$73,2)</f>
        <v>09.00%2025A</v>
      </c>
      <c r="Y239" s="395" t="str">
        <f>vlookup(Y$184,'3a. TBond Main'!$A$10:$AN$73,2)</f>
        <v>17.00%2025A</v>
      </c>
      <c r="Z239" s="395" t="str">
        <f>vlookup(Z$184,'3a. TBond Main'!$A$10:$AN$73,2)</f>
        <v>17.00%2025A</v>
      </c>
      <c r="AA239" s="395" t="str">
        <f>vlookup(AA$184,'3a. TBond Main'!$A$10:$AN$73,2)</f>
        <v>11.00%2025A</v>
      </c>
      <c r="AB239" s="395" t="str">
        <f>vlookup(AB$184,'3a. TBond Main'!$A$10:$AN$73,2)</f>
        <v>10.35%2025A</v>
      </c>
      <c r="AC239" s="395" t="str">
        <f>vlookup(AC$184,'3a. TBond Main'!$A$10:$AN$73,2)</f>
        <v>06.75%2026A</v>
      </c>
      <c r="AD239" s="395" t="str">
        <f>vlookup(AD$184,'3a. TBond Main'!$A$10:$AN$73,2)</f>
        <v>09.00%2026A</v>
      </c>
      <c r="AE239" s="395" t="str">
        <f>vlookup(AE$184,'3a. TBond Main'!$A$10:$AN$73,2)</f>
        <v>05.35%2026A</v>
      </c>
      <c r="AF239" s="395" t="str">
        <f>vlookup(AF$184,'3a. TBond Main'!$A$10:$AN$73,2)</f>
        <v>11.00%2026A</v>
      </c>
      <c r="AG239" s="395" t="str">
        <f>vlookup(AG$184,'3a. TBond Main'!$A$10:$AN$73,2)</f>
        <v>11.50%2026A</v>
      </c>
      <c r="AH239" s="395" t="str">
        <f>vlookup(AH$184,'3a. TBond Main'!$A$10:$AN$73,2)</f>
        <v>05.00%2026A</v>
      </c>
      <c r="AI239" s="395" t="str">
        <f>vlookup(AI$184,'3a. TBond Main'!$A$10:$AN$73,2)</f>
        <v>11.40%2027A</v>
      </c>
      <c r="AJ239" s="395" t="str">
        <f>vlookup(AJ$184,'3a. TBond Main'!$A$10:$AN$73,2)</f>
        <v>18.00%2027A</v>
      </c>
      <c r="AK239" s="395" t="str">
        <f>vlookup(AK$184,'3a. TBond Main'!$A$10:$AN$73,2)</f>
        <v>11.75%2027A</v>
      </c>
      <c r="AL239" s="395" t="str">
        <f>vlookup(AL$184,'3a. TBond Main'!$A$10:$AN$73,2)</f>
        <v>11.00%2027A</v>
      </c>
      <c r="AM239" s="395" t="str">
        <f>vlookup(AM$184,'3a. TBond Main'!$A$10:$AN$73,2)</f>
        <v>07.80%2027A</v>
      </c>
      <c r="AN239" s="395" t="str">
        <f>vlookup(AN$184,'3a. TBond Main'!$A$10:$AN$73,2)</f>
        <v>10.30%2027A</v>
      </c>
      <c r="AO239" s="395" t="str">
        <f>vlookup(AO$184,'3a. TBond Main'!$A$10:$AN$73,2)</f>
        <v>11.25%2027A</v>
      </c>
      <c r="AP239" s="395" t="str">
        <f>vlookup(AP$184,'3a. TBond Main'!$A$10:$AN$73,2)</f>
        <v>18.00%2028A</v>
      </c>
      <c r="AQ239" s="395" t="str">
        <f>vlookup(AQ$184,'3a. TBond Main'!$A$10:$AN$73,2)</f>
        <v>10.75%2028A</v>
      </c>
      <c r="AR239" s="395" t="str">
        <f>vlookup(AR$184,'3a. TBond Main'!$A$10:$AN$73,2)</f>
        <v>09.00%2028B</v>
      </c>
      <c r="AS239" s="395" t="str">
        <f>vlookup(AS$184,'3a. TBond Main'!$A$10:$AN$73,2)</f>
        <v>09.00%2028A</v>
      </c>
      <c r="AT239" s="395" t="str">
        <f>vlookup(AT$184,'3a. TBond Main'!$A$10:$AN$73,2)</f>
        <v>11.50%2028A</v>
      </c>
      <c r="AU239" s="395" t="str">
        <f>vlookup(AU$184,'3a. TBond Main'!$A$10:$AN$73,2)</f>
        <v>13.00%2029A</v>
      </c>
      <c r="AV239" s="395" t="str">
        <f>vlookup(AV$184,'3a. TBond Main'!$A$10:$AN$73,2)</f>
        <v>13.00%2029B</v>
      </c>
      <c r="AW239" s="395" t="str">
        <f>vlookup(AW$184,'3a. TBond Main'!$A$10:$AN$73,2)</f>
        <v>20.00%2029A</v>
      </c>
      <c r="AX239" s="395" t="str">
        <f>vlookup(AX$184,'3a. TBond Main'!$A$10:$AN$73,2)</f>
        <v>11.00%2030A</v>
      </c>
      <c r="AY239" s="395" t="str">
        <f>vlookup(AY$184,'3a. TBond Main'!$A$10:$AN$73,2)</f>
        <v>11.25%2031A</v>
      </c>
      <c r="AZ239" s="395" t="str">
        <f>vlookup(AZ$184,'3a. TBond Main'!$A$10:$AN$73,2)</f>
        <v>18.00%2031A</v>
      </c>
      <c r="BA239" s="395" t="str">
        <f>vlookup(BA$184,'3a. TBond Main'!$A$10:$AN$73,2)</f>
        <v>12.00%2031A</v>
      </c>
      <c r="BB239" s="395" t="str">
        <f>vlookup(BB$184,'3a. TBond Main'!$A$10:$AN$73,2)</f>
        <v>08.00%2032A</v>
      </c>
      <c r="BC239" s="395" t="str">
        <f>vlookup(BC$184,'3a. TBond Main'!$A$10:$AN$73,2)</f>
        <v>09.00%2032A</v>
      </c>
      <c r="BD239" s="395" t="str">
        <f>vlookup(BD$184,'3a. TBond Main'!$A$10:$AN$73,2)</f>
        <v>11.20%2033A</v>
      </c>
      <c r="BE239" s="395" t="str">
        <f>vlookup(BE$184,'3a. TBond Main'!$A$10:$AN$73,2)</f>
        <v>09.00%2033A</v>
      </c>
      <c r="BF239" s="395" t="str">
        <f>vlookup(BF$184,'3a. TBond Main'!$A$10:$AN$73,2)</f>
        <v>13.25%2033A</v>
      </c>
      <c r="BG239" s="395" t="str">
        <f>vlookup(BG$184,'3a. TBond Main'!$A$10:$AN$73,2)</f>
        <v>09.00%2033B</v>
      </c>
      <c r="BH239" s="395" t="str">
        <f>vlookup(BH$184,'3a. TBond Main'!$A$10:$AN$73,2)</f>
        <v>13.25%2034A</v>
      </c>
      <c r="BI239" s="395" t="str">
        <f>vlookup(BI$184,'3a. TBond Main'!$A$10:$AN$73,2)</f>
        <v>10.25%2034A</v>
      </c>
      <c r="BJ239" s="395" t="str">
        <f>vlookup(BJ$184,'3a. TBond Main'!$A$10:$AN$73,2)</f>
        <v>11.50%2035A</v>
      </c>
      <c r="BK239" s="395" t="str">
        <f>vlookup(BK$184,'3a. TBond Main'!$A$10:$AN$73,2)</f>
        <v>10.50%2039A</v>
      </c>
      <c r="BL239" s="395" t="str">
        <f>vlookup(BL$184,'3a. TBond Main'!$A$10:$AN$73,2)</f>
        <v>12.00%2041A</v>
      </c>
      <c r="BM239" s="395" t="str">
        <f>vlookup(BM$184,'3a. TBond Main'!$A$10:$AN$73,2)</f>
        <v>09.00%2043A</v>
      </c>
      <c r="BN239" s="395" t="str">
        <f>vlookup(BN$184,'3a. TBond Main'!$A$10:$AN$73,2)</f>
        <v>13.50%2044A</v>
      </c>
      <c r="BO239" s="395" t="str">
        <f>vlookup(BO$184,'3a. TBond Main'!$A$10:$AN$73,2)</f>
        <v>13.50%2044B</v>
      </c>
      <c r="BP239" s="395" t="str">
        <f>vlookup(BP$184,'3a. TBond Main'!$A$10:$AN$73,2)</f>
        <v>12.50%2045A</v>
      </c>
      <c r="BQ239" s="337"/>
      <c r="BR239" s="395" t="str">
        <f>vlookup(BR$184,'3a. TBond Main'!$A$10:$AN$73,2)</f>
        <v>10.00%2022A</v>
      </c>
      <c r="BS239" s="395" t="str">
        <f>vlookup(BS$184,'3a. TBond Main'!$A$10:$AN$73,2)</f>
        <v>05.75%2022A</v>
      </c>
      <c r="BT239" s="395" t="str">
        <f>vlookup(BT$184,'3a. TBond Main'!$A$10:$AN$73,2)</f>
        <v>07.90%2022A</v>
      </c>
      <c r="BU239" s="395" t="str">
        <f>vlookup(BU$184,'3a. TBond Main'!$A$10:$AN$73,2)</f>
        <v>08.65%2023A</v>
      </c>
      <c r="BV239" s="395" t="str">
        <f>vlookup(BV$184,'3a. TBond Main'!$A$10:$AN$73,2)</f>
        <v>10.00%2023A</v>
      </c>
      <c r="BW239" s="395" t="str">
        <f>vlookup(BW$184,'3a. TBond Main'!$A$10:$AN$73,2)</f>
        <v>11.50%2023A</v>
      </c>
      <c r="BX239" s="395" t="str">
        <f>vlookup(BX$184,'3a. TBond Main'!$A$10:$AN$73,2)</f>
        <v>10.20%2023A</v>
      </c>
      <c r="BY239" s="395" t="str">
        <f>vlookup(BY$184,'3a. TBond Main'!$A$10:$AN$73,2)</f>
        <v>09.00%2023A</v>
      </c>
      <c r="BZ239" s="395" t="str">
        <f>vlookup(BZ$184,'3a. TBond Main'!$A$10:$AN$73,2)</f>
        <v>11.20%2023A</v>
      </c>
      <c r="CA239" s="395" t="str">
        <f>vlookup(CA$184,'3a. TBond Main'!$A$10:$AN$73,2)</f>
        <v>07.00%2023A</v>
      </c>
      <c r="CB239" s="395" t="str">
        <f>vlookup(CB$184,'3a. TBond Main'!$A$10:$AN$73,2)</f>
        <v>06.30%2023A</v>
      </c>
      <c r="CC239" s="395" t="str">
        <f>vlookup(CC$184,'3a. TBond Main'!$A$10:$AN$73,2)</f>
        <v>11.60%2023A</v>
      </c>
      <c r="CD239" s="395" t="str">
        <f>vlookup(CD$184,'3a. TBond Main'!$A$10:$AN$73,2)</f>
        <v>11.40%2024A</v>
      </c>
      <c r="CE239" s="395" t="str">
        <f>vlookup(CE$184,'3a. TBond Main'!$A$10:$AN$73,2)</f>
        <v>10.90%2024A</v>
      </c>
      <c r="CF239" s="395" t="str">
        <f>vlookup(CF$184,'3a. TBond Main'!$A$10:$AN$73,2)</f>
        <v>10.25%2024A</v>
      </c>
      <c r="CG239" s="395" t="str">
        <f>vlookup(CG$184,'3a. TBond Main'!$A$10:$AN$73,2)</f>
        <v>11.00%2024A</v>
      </c>
      <c r="CH239" s="395" t="str">
        <f>vlookup(CH$184,'3a. TBond Main'!$A$10:$AN$73,2)</f>
        <v>09.85%2024A</v>
      </c>
      <c r="CI239" s="395" t="str">
        <f>vlookup(CI$184,'3a. TBond Main'!$A$10:$AN$73,2)</f>
        <v>06.00%2024A</v>
      </c>
      <c r="CJ239" s="395" t="str">
        <f>vlookup(CJ$184,'3a. TBond Main'!$A$10:$AN$73,2)</f>
        <v>10.25%2025A</v>
      </c>
      <c r="CK239" s="395" t="str">
        <f>vlookup(CK$184,'3a. TBond Main'!$A$10:$AN$73,2)</f>
        <v>09.00%2025A</v>
      </c>
      <c r="CL239" s="395" t="str">
        <f>vlookup(CL$184,'3a. TBond Main'!$A$10:$AN$73,2)</f>
        <v>17.00%2025A</v>
      </c>
      <c r="CM239" s="395" t="str">
        <f>vlookup(CM$184,'3a. TBond Main'!$A$10:$AN$73,2)</f>
        <v>17.00%2025A</v>
      </c>
      <c r="CN239" s="395" t="str">
        <f>vlookup(CN$184,'3a. TBond Main'!$A$10:$AN$73,2)</f>
        <v>11.00%2025A</v>
      </c>
      <c r="CO239" s="395" t="str">
        <f>vlookup(CO$184,'3a. TBond Main'!$A$10:$AN$73,2)</f>
        <v>10.35%2025A</v>
      </c>
      <c r="CP239" s="395" t="str">
        <f>vlookup(CP$184,'3a. TBond Main'!$A$10:$AN$73,2)</f>
        <v>06.75%2026A</v>
      </c>
      <c r="CQ239" s="395" t="str">
        <f>vlookup(CQ$184,'3a. TBond Main'!$A$10:$AN$73,2)</f>
        <v>09.00%2026A</v>
      </c>
      <c r="CR239" s="395" t="str">
        <f>vlookup(CR$184,'3a. TBond Main'!$A$10:$AN$73,2)</f>
        <v>05.35%2026A</v>
      </c>
      <c r="CS239" s="395" t="str">
        <f>vlookup(CS$184,'3a. TBond Main'!$A$10:$AN$73,2)</f>
        <v>11.00%2026A</v>
      </c>
      <c r="CT239" s="395" t="str">
        <f>vlookup(CT$184,'3a. TBond Main'!$A$10:$AN$73,2)</f>
        <v>11.50%2026A</v>
      </c>
      <c r="CU239" s="395" t="str">
        <f>vlookup(CU$184,'3a. TBond Main'!$A$10:$AN$73,2)</f>
        <v>05.00%2026A</v>
      </c>
      <c r="CV239" s="395" t="str">
        <f>vlookup(CV$184,'3a. TBond Main'!$A$10:$AN$73,2)</f>
        <v>11.40%2027A</v>
      </c>
      <c r="CW239" s="395" t="str">
        <f>vlookup(CW$184,'3a. TBond Main'!$A$10:$AN$73,2)</f>
        <v>18.00%2027A</v>
      </c>
      <c r="CX239" s="395" t="str">
        <f>vlookup(CX$184,'3a. TBond Main'!$A$10:$AN$73,2)</f>
        <v>11.75%2027A</v>
      </c>
      <c r="CY239" s="395" t="str">
        <f>vlookup(CY$184,'3a. TBond Main'!$A$10:$AN$73,2)</f>
        <v>11.00%2027A</v>
      </c>
      <c r="CZ239" s="395" t="str">
        <f>vlookup(CZ$184,'3a. TBond Main'!$A$10:$AN$73,2)</f>
        <v>07.80%2027A</v>
      </c>
      <c r="DA239" s="395" t="str">
        <f>vlookup(DA$184,'3a. TBond Main'!$A$10:$AN$73,2)</f>
        <v>10.30%2027A</v>
      </c>
      <c r="DB239" s="395" t="str">
        <f>vlookup(DB$184,'3a. TBond Main'!$A$10:$AN$73,2)</f>
        <v>11.25%2027A</v>
      </c>
      <c r="DC239" s="395" t="str">
        <f>vlookup(DC$184,'3a. TBond Main'!$A$10:$AN$73,2)</f>
        <v>18.00%2028A</v>
      </c>
      <c r="DD239" s="395" t="str">
        <f>vlookup(DD$184,'3a. TBond Main'!$A$10:$AN$73,2)</f>
        <v>10.75%2028A</v>
      </c>
      <c r="DE239" s="395" t="str">
        <f>vlookup(DE$184,'3a. TBond Main'!$A$10:$AN$73,2)</f>
        <v>09.00%2028B</v>
      </c>
      <c r="DF239" s="395" t="str">
        <f>vlookup(DF$184,'3a. TBond Main'!$A$10:$AN$73,2)</f>
        <v>09.00%2028A</v>
      </c>
      <c r="DG239" s="395" t="str">
        <f>vlookup(DG$184,'3a. TBond Main'!$A$10:$AN$73,2)</f>
        <v>11.50%2028A</v>
      </c>
      <c r="DH239" s="395" t="str">
        <f>vlookup(DH$184,'3a. TBond Main'!$A$10:$AN$73,2)</f>
        <v>13.00%2029A</v>
      </c>
      <c r="DI239" s="395" t="str">
        <f>vlookup(DI$184,'3a. TBond Main'!$A$10:$AN$73,2)</f>
        <v>13.00%2029B</v>
      </c>
      <c r="DJ239" s="395" t="str">
        <f>vlookup(DJ$184,'3a. TBond Main'!$A$10:$AN$73,2)</f>
        <v>20.00%2029A</v>
      </c>
      <c r="DK239" s="395" t="str">
        <f>vlookup(DK$184,'3a. TBond Main'!$A$10:$AN$73,2)</f>
        <v>11.00%2030A</v>
      </c>
      <c r="DL239" s="395" t="str">
        <f>vlookup(DL$184,'3a. TBond Main'!$A$10:$AN$73,2)</f>
        <v>11.25%2031A</v>
      </c>
      <c r="DM239" s="395" t="str">
        <f>vlookup(DM$184,'3a. TBond Main'!$A$10:$AN$73,2)</f>
        <v>18.00%2031A</v>
      </c>
      <c r="DN239" s="395" t="str">
        <f>vlookup(DN$184,'3a. TBond Main'!$A$10:$AN$73,2)</f>
        <v>12.00%2031A</v>
      </c>
      <c r="DO239" s="395" t="str">
        <f>vlookup(DO$184,'3a. TBond Main'!$A$10:$AN$73,2)</f>
        <v>08.00%2032A</v>
      </c>
      <c r="DP239" s="395" t="str">
        <f>vlookup(DP$184,'3a. TBond Main'!$A$10:$AN$73,2)</f>
        <v>09.00%2032A</v>
      </c>
      <c r="DQ239" s="395" t="str">
        <f>vlookup(DQ$184,'3a. TBond Main'!$A$10:$AN$73,2)</f>
        <v>11.20%2033A</v>
      </c>
      <c r="DR239" s="395" t="str">
        <f>vlookup(DR$184,'3a. TBond Main'!$A$10:$AN$73,2)</f>
        <v>09.00%2033A</v>
      </c>
      <c r="DS239" s="395" t="str">
        <f>vlookup(DS$184,'3a. TBond Main'!$A$10:$AN$73,2)</f>
        <v>13.25%2033A</v>
      </c>
      <c r="DT239" s="395" t="str">
        <f>vlookup(DT$184,'3a. TBond Main'!$A$10:$AN$73,2)</f>
        <v>09.00%2033B</v>
      </c>
      <c r="DU239" s="395" t="str">
        <f>vlookup(DU$184,'3a. TBond Main'!$A$10:$AN$73,2)</f>
        <v>13.25%2034A</v>
      </c>
      <c r="DV239" s="395" t="str">
        <f>vlookup(DV$184,'3a. TBond Main'!$A$10:$AN$73,2)</f>
        <v>10.25%2034A</v>
      </c>
      <c r="DW239" s="395" t="str">
        <f>vlookup(DW$184,'3a. TBond Main'!$A$10:$AN$73,2)</f>
        <v>11.50%2035A</v>
      </c>
      <c r="DX239" s="395" t="str">
        <f>vlookup(DX$184,'3a. TBond Main'!$A$10:$AN$73,2)</f>
        <v>10.50%2039A</v>
      </c>
      <c r="DY239" s="395" t="str">
        <f>vlookup(DY$184,'3a. TBond Main'!$A$10:$AN$73,2)</f>
        <v>12.00%2041A</v>
      </c>
      <c r="DZ239" s="395" t="str">
        <f>vlookup(DZ$184,'3a. TBond Main'!$A$10:$AN$73,2)</f>
        <v>09.00%2043A</v>
      </c>
      <c r="EA239" s="395" t="str">
        <f>vlookup(EA$184,'3a. TBond Main'!$A$10:$AN$73,2)</f>
        <v>13.50%2044A</v>
      </c>
      <c r="EB239" s="395" t="str">
        <f>vlookup(EB$184,'3a. TBond Main'!$A$10:$AN$73,2)</f>
        <v>13.50%2044B</v>
      </c>
      <c r="EC239" s="395" t="str">
        <f>vlookup(EC$184,'3a. TBond Main'!$A$10:$AN$73,2)</f>
        <v>12.50%2045A</v>
      </c>
      <c r="ED239" s="337"/>
      <c r="EE239" s="395" t="str">
        <f>vlookup(EE$184,'3a. TBond Main'!$A$10:$AN$73,2)</f>
        <v>10.00%2022A</v>
      </c>
      <c r="EF239" s="395" t="str">
        <f>vlookup(EF$184,'3a. TBond Main'!$A$10:$AN$73,2)</f>
        <v>05.75%2022A</v>
      </c>
      <c r="EG239" s="395" t="str">
        <f>vlookup(EG$184,'3a. TBond Main'!$A$10:$AN$73,2)</f>
        <v>07.90%2022A</v>
      </c>
      <c r="EH239" s="395" t="str">
        <f>vlookup(EH$184,'3a. TBond Main'!$A$10:$AN$73,2)</f>
        <v>08.65%2023A</v>
      </c>
      <c r="EI239" s="395" t="str">
        <f>vlookup(EI$184,'3a. TBond Main'!$A$10:$AN$73,2)</f>
        <v>10.00%2023A</v>
      </c>
      <c r="EJ239" s="395" t="str">
        <f>vlookup(EJ$184,'3a. TBond Main'!$A$10:$AN$73,2)</f>
        <v>11.50%2023A</v>
      </c>
      <c r="EK239" s="395" t="str">
        <f>vlookup(EK$184,'3a. TBond Main'!$A$10:$AN$73,2)</f>
        <v>10.20%2023A</v>
      </c>
      <c r="EL239" s="395" t="str">
        <f>vlookup(EL$184,'3a. TBond Main'!$A$10:$AN$73,2)</f>
        <v>09.00%2023A</v>
      </c>
      <c r="EM239" s="395" t="str">
        <f>vlookup(EM$184,'3a. TBond Main'!$A$10:$AN$73,2)</f>
        <v>11.20%2023A</v>
      </c>
      <c r="EN239" s="395" t="str">
        <f>vlookup(EN$184,'3a. TBond Main'!$A$10:$AN$73,2)</f>
        <v>07.00%2023A</v>
      </c>
      <c r="EO239" s="395" t="str">
        <f>vlookup(EO$184,'3a. TBond Main'!$A$10:$AN$73,2)</f>
        <v>06.30%2023A</v>
      </c>
      <c r="EP239" s="395" t="str">
        <f>vlookup(EP$184,'3a. TBond Main'!$A$10:$AN$73,2)</f>
        <v>11.60%2023A</v>
      </c>
      <c r="EQ239" s="395" t="str">
        <f>vlookup(EQ$184,'3a. TBond Main'!$A$10:$AN$73,2)</f>
        <v>11.40%2024A</v>
      </c>
      <c r="ER239" s="395" t="str">
        <f>vlookup(ER$184,'3a. TBond Main'!$A$10:$AN$73,2)</f>
        <v>10.90%2024A</v>
      </c>
      <c r="ES239" s="395" t="str">
        <f>vlookup(ES$184,'3a. TBond Main'!$A$10:$AN$73,2)</f>
        <v>10.25%2024A</v>
      </c>
      <c r="ET239" s="395" t="str">
        <f>vlookup(ET$184,'3a. TBond Main'!$A$10:$AN$73,2)</f>
        <v>11.00%2024A</v>
      </c>
      <c r="EU239" s="395" t="str">
        <f>vlookup(EU$184,'3a. TBond Main'!$A$10:$AN$73,2)</f>
        <v>09.85%2024A</v>
      </c>
      <c r="EV239" s="395" t="str">
        <f>vlookup(EV$184,'3a. TBond Main'!$A$10:$AN$73,2)</f>
        <v>06.00%2024A</v>
      </c>
      <c r="EW239" s="395" t="str">
        <f>vlookup(EW$184,'3a. TBond Main'!$A$10:$AN$73,2)</f>
        <v>10.25%2025A</v>
      </c>
      <c r="EX239" s="395" t="str">
        <f>vlookup(EX$184,'3a. TBond Main'!$A$10:$AN$73,2)</f>
        <v>09.00%2025A</v>
      </c>
      <c r="EY239" s="395" t="str">
        <f>vlookup(EY$184,'3a. TBond Main'!$A$10:$AN$73,2)</f>
        <v>17.00%2025A</v>
      </c>
      <c r="EZ239" s="395" t="str">
        <f>vlookup(EZ$184,'3a. TBond Main'!$A$10:$AN$73,2)</f>
        <v>17.00%2025A</v>
      </c>
      <c r="FA239" s="395" t="str">
        <f>vlookup(FA$184,'3a. TBond Main'!$A$10:$AN$73,2)</f>
        <v>11.00%2025A</v>
      </c>
      <c r="FB239" s="395" t="str">
        <f>vlookup(FB$184,'3a. TBond Main'!$A$10:$AN$73,2)</f>
        <v>10.35%2025A</v>
      </c>
      <c r="FC239" s="395" t="str">
        <f>vlookup(FC$184,'3a. TBond Main'!$A$10:$AN$73,2)</f>
        <v>06.75%2026A</v>
      </c>
      <c r="FD239" s="395" t="str">
        <f>vlookup(FD$184,'3a. TBond Main'!$A$10:$AN$73,2)</f>
        <v>09.00%2026A</v>
      </c>
      <c r="FE239" s="395" t="str">
        <f>vlookup(FE$184,'3a. TBond Main'!$A$10:$AN$73,2)</f>
        <v>05.35%2026A</v>
      </c>
      <c r="FF239" s="395" t="str">
        <f>vlookup(FF$184,'3a. TBond Main'!$A$10:$AN$73,2)</f>
        <v>11.00%2026A</v>
      </c>
      <c r="FG239" s="395" t="str">
        <f>vlookup(FG$184,'3a. TBond Main'!$A$10:$AN$73,2)</f>
        <v>11.50%2026A</v>
      </c>
      <c r="FH239" s="395" t="str">
        <f>vlookup(FH$184,'3a. TBond Main'!$A$10:$AN$73,2)</f>
        <v>05.00%2026A</v>
      </c>
      <c r="FI239" s="395" t="str">
        <f>vlookup(FI$184,'3a. TBond Main'!$A$10:$AN$73,2)</f>
        <v>11.40%2027A</v>
      </c>
      <c r="FJ239" s="395" t="str">
        <f>vlookup(FJ$184,'3a. TBond Main'!$A$10:$AN$73,2)</f>
        <v>18.00%2027A</v>
      </c>
      <c r="FK239" s="395" t="str">
        <f>vlookup(FK$184,'3a. TBond Main'!$A$10:$AN$73,2)</f>
        <v>11.75%2027A</v>
      </c>
      <c r="FL239" s="395" t="str">
        <f>vlookup(FL$184,'3a. TBond Main'!$A$10:$AN$73,2)</f>
        <v>11.00%2027A</v>
      </c>
      <c r="FM239" s="395" t="str">
        <f>vlookup(FM$184,'3a. TBond Main'!$A$10:$AN$73,2)</f>
        <v>07.80%2027A</v>
      </c>
      <c r="FN239" s="395" t="str">
        <f>vlookup(FN$184,'3a. TBond Main'!$A$10:$AN$73,2)</f>
        <v>10.30%2027A</v>
      </c>
      <c r="FO239" s="395" t="str">
        <f>vlookup(FO$184,'3a. TBond Main'!$A$10:$AN$73,2)</f>
        <v>11.25%2027A</v>
      </c>
      <c r="FP239" s="395" t="str">
        <f>vlookup(FP$184,'3a. TBond Main'!$A$10:$AN$73,2)</f>
        <v>18.00%2028A</v>
      </c>
      <c r="FQ239" s="395" t="str">
        <f>vlookup(FQ$184,'3a. TBond Main'!$A$10:$AN$73,2)</f>
        <v>10.75%2028A</v>
      </c>
      <c r="FR239" s="395" t="str">
        <f>vlookup(FR$184,'3a. TBond Main'!$A$10:$AN$73,2)</f>
        <v>09.00%2028B</v>
      </c>
      <c r="FS239" s="395" t="str">
        <f>vlookup(FS$184,'3a. TBond Main'!$A$10:$AN$73,2)</f>
        <v>09.00%2028A</v>
      </c>
      <c r="FT239" s="395" t="str">
        <f>vlookup(FT$184,'3a. TBond Main'!$A$10:$AN$73,2)</f>
        <v>11.50%2028A</v>
      </c>
      <c r="FU239" s="395" t="str">
        <f>vlookup(FU$184,'3a. TBond Main'!$A$10:$AN$73,2)</f>
        <v>13.00%2029A</v>
      </c>
      <c r="FV239" s="395" t="str">
        <f>vlookup(FV$184,'3a. TBond Main'!$A$10:$AN$73,2)</f>
        <v>13.00%2029B</v>
      </c>
      <c r="FW239" s="395" t="str">
        <f>vlookup(FW$184,'3a. TBond Main'!$A$10:$AN$73,2)</f>
        <v>20.00%2029A</v>
      </c>
      <c r="FX239" s="395" t="str">
        <f>vlookup(FX$184,'3a. TBond Main'!$A$10:$AN$73,2)</f>
        <v>11.00%2030A</v>
      </c>
      <c r="FY239" s="395" t="str">
        <f>vlookup(FY$184,'3a. TBond Main'!$A$10:$AN$73,2)</f>
        <v>11.25%2031A</v>
      </c>
      <c r="FZ239" s="395" t="str">
        <f>vlookup(FZ$184,'3a. TBond Main'!$A$10:$AN$73,2)</f>
        <v>18.00%2031A</v>
      </c>
      <c r="GA239" s="395" t="str">
        <f>vlookup(GA$184,'3a. TBond Main'!$A$10:$AN$73,2)</f>
        <v>12.00%2031A</v>
      </c>
      <c r="GB239" s="395" t="str">
        <f>vlookup(GB$184,'3a. TBond Main'!$A$10:$AN$73,2)</f>
        <v>08.00%2032A</v>
      </c>
      <c r="GC239" s="395" t="str">
        <f>vlookup(GC$184,'3a. TBond Main'!$A$10:$AN$73,2)</f>
        <v>09.00%2032A</v>
      </c>
      <c r="GD239" s="395" t="str">
        <f>vlookup(GD$184,'3a. TBond Main'!$A$10:$AN$73,2)</f>
        <v>11.20%2033A</v>
      </c>
      <c r="GE239" s="395" t="str">
        <f>vlookup(GE$184,'3a. TBond Main'!$A$10:$AN$73,2)</f>
        <v>09.00%2033A</v>
      </c>
      <c r="GF239" s="395" t="str">
        <f>vlookup(GF$184,'3a. TBond Main'!$A$10:$AN$73,2)</f>
        <v>13.25%2033A</v>
      </c>
      <c r="GG239" s="395" t="str">
        <f>vlookup(GG$184,'3a. TBond Main'!$A$10:$AN$73,2)</f>
        <v>09.00%2033B</v>
      </c>
      <c r="GH239" s="395" t="str">
        <f>vlookup(GH$184,'3a. TBond Main'!$A$10:$AN$73,2)</f>
        <v>13.25%2034A</v>
      </c>
      <c r="GI239" s="395" t="str">
        <f>vlookup(GI$184,'3a. TBond Main'!$A$10:$AN$73,2)</f>
        <v>10.25%2034A</v>
      </c>
      <c r="GJ239" s="395" t="str">
        <f>vlookup(GJ$184,'3a. TBond Main'!$A$10:$AN$73,2)</f>
        <v>11.50%2035A</v>
      </c>
      <c r="GK239" s="395" t="str">
        <f>vlookup(GK$184,'3a. TBond Main'!$A$10:$AN$73,2)</f>
        <v>10.50%2039A</v>
      </c>
      <c r="GL239" s="395" t="str">
        <f>vlookup(GL$184,'3a. TBond Main'!$A$10:$AN$73,2)</f>
        <v>12.00%2041A</v>
      </c>
      <c r="GM239" s="395" t="str">
        <f>vlookup(GM$184,'3a. TBond Main'!$A$10:$AN$73,2)</f>
        <v>09.00%2043A</v>
      </c>
      <c r="GN239" s="395" t="str">
        <f>vlookup(GN$184,'3a. TBond Main'!$A$10:$AN$73,2)</f>
        <v>13.50%2044A</v>
      </c>
      <c r="GO239" s="395" t="str">
        <f>vlookup(GO$184,'3a. TBond Main'!$A$10:$AN$73,2)</f>
        <v>13.50%2044B</v>
      </c>
      <c r="GP239" s="395" t="str">
        <f>vlookup(GP$184,'3a. TBond Main'!$A$10:$AN$73,2)</f>
        <v>12.50%2045A</v>
      </c>
      <c r="GQ239" s="337"/>
      <c r="GR239" s="395" t="str">
        <f>vlookup(GR$184,'3a. TBond Main'!$A$10:$AN$73,2)</f>
        <v>10.00%2022A</v>
      </c>
      <c r="GS239" s="395" t="str">
        <f>vlookup(GS$184,'3a. TBond Main'!$A$10:$AN$73,2)</f>
        <v>05.75%2022A</v>
      </c>
      <c r="GT239" s="395" t="str">
        <f>vlookup(GT$184,'3a. TBond Main'!$A$10:$AN$73,2)</f>
        <v>07.90%2022A</v>
      </c>
      <c r="GU239" s="395" t="str">
        <f>vlookup(GU$184,'3a. TBond Main'!$A$10:$AN$73,2)</f>
        <v>08.65%2023A</v>
      </c>
      <c r="GV239" s="395" t="str">
        <f>vlookup(GV$184,'3a. TBond Main'!$A$10:$AN$73,2)</f>
        <v>10.00%2023A</v>
      </c>
      <c r="GW239" s="395" t="str">
        <f>vlookup(GW$184,'3a. TBond Main'!$A$10:$AN$73,2)</f>
        <v>11.50%2023A</v>
      </c>
      <c r="GX239" s="395" t="str">
        <f>vlookup(GX$184,'3a. TBond Main'!$A$10:$AN$73,2)</f>
        <v>10.20%2023A</v>
      </c>
      <c r="GY239" s="395" t="str">
        <f>vlookup(GY$184,'3a. TBond Main'!$A$10:$AN$73,2)</f>
        <v>09.00%2023A</v>
      </c>
      <c r="GZ239" s="395" t="str">
        <f>vlookup(GZ$184,'3a. TBond Main'!$A$10:$AN$73,2)</f>
        <v>11.20%2023A</v>
      </c>
      <c r="HA239" s="395" t="str">
        <f>vlookup(HA$184,'3a. TBond Main'!$A$10:$AN$73,2)</f>
        <v>07.00%2023A</v>
      </c>
      <c r="HB239" s="395" t="str">
        <f>vlookup(HB$184,'3a. TBond Main'!$A$10:$AN$73,2)</f>
        <v>06.30%2023A</v>
      </c>
      <c r="HC239" s="395" t="str">
        <f>vlookup(HC$184,'3a. TBond Main'!$A$10:$AN$73,2)</f>
        <v>11.60%2023A</v>
      </c>
      <c r="HD239" s="395" t="str">
        <f>vlookup(HD$184,'3a. TBond Main'!$A$10:$AN$73,2)</f>
        <v>11.40%2024A</v>
      </c>
      <c r="HE239" s="395" t="str">
        <f>vlookup(HE$184,'3a. TBond Main'!$A$10:$AN$73,2)</f>
        <v>10.90%2024A</v>
      </c>
      <c r="HF239" s="395" t="str">
        <f>vlookup(HF$184,'3a. TBond Main'!$A$10:$AN$73,2)</f>
        <v>10.25%2024A</v>
      </c>
      <c r="HG239" s="395" t="str">
        <f>vlookup(HG$184,'3a. TBond Main'!$A$10:$AN$73,2)</f>
        <v>11.00%2024A</v>
      </c>
      <c r="HH239" s="395" t="str">
        <f>vlookup(HH$184,'3a. TBond Main'!$A$10:$AN$73,2)</f>
        <v>09.85%2024A</v>
      </c>
      <c r="HI239" s="395" t="str">
        <f>vlookup(HI$184,'3a. TBond Main'!$A$10:$AN$73,2)</f>
        <v>06.00%2024A</v>
      </c>
      <c r="HJ239" s="395" t="str">
        <f>vlookup(HJ$184,'3a. TBond Main'!$A$10:$AN$73,2)</f>
        <v>10.25%2025A</v>
      </c>
      <c r="HK239" s="395" t="str">
        <f>vlookup(HK$184,'3a. TBond Main'!$A$10:$AN$73,2)</f>
        <v>09.00%2025A</v>
      </c>
      <c r="HL239" s="395" t="str">
        <f>vlookup(HL$184,'3a. TBond Main'!$A$10:$AN$73,2)</f>
        <v>17.00%2025A</v>
      </c>
      <c r="HM239" s="395" t="str">
        <f>vlookup(HM$184,'3a. TBond Main'!$A$10:$AN$73,2)</f>
        <v>17.00%2025A</v>
      </c>
      <c r="HN239" s="395" t="str">
        <f>vlookup(HN$184,'3a. TBond Main'!$A$10:$AN$73,2)</f>
        <v>11.00%2025A</v>
      </c>
      <c r="HO239" s="395" t="str">
        <f>vlookup(HO$184,'3a. TBond Main'!$A$10:$AN$73,2)</f>
        <v>10.35%2025A</v>
      </c>
      <c r="HP239" s="395" t="str">
        <f>vlookup(HP$184,'3a. TBond Main'!$A$10:$AN$73,2)</f>
        <v>06.75%2026A</v>
      </c>
      <c r="HQ239" s="395" t="str">
        <f>vlookup(HQ$184,'3a. TBond Main'!$A$10:$AN$73,2)</f>
        <v>09.00%2026A</v>
      </c>
      <c r="HR239" s="395" t="str">
        <f>vlookup(HR$184,'3a. TBond Main'!$A$10:$AN$73,2)</f>
        <v>05.35%2026A</v>
      </c>
      <c r="HS239" s="395" t="str">
        <f>vlookup(HS$184,'3a. TBond Main'!$A$10:$AN$73,2)</f>
        <v>11.00%2026A</v>
      </c>
      <c r="HT239" s="395" t="str">
        <f>vlookup(HT$184,'3a. TBond Main'!$A$10:$AN$73,2)</f>
        <v>11.50%2026A</v>
      </c>
      <c r="HU239" s="395" t="str">
        <f>vlookup(HU$184,'3a. TBond Main'!$A$10:$AN$73,2)</f>
        <v>05.00%2026A</v>
      </c>
      <c r="HV239" s="395" t="str">
        <f>vlookup(HV$184,'3a. TBond Main'!$A$10:$AN$73,2)</f>
        <v>11.40%2027A</v>
      </c>
      <c r="HW239" s="395" t="str">
        <f>vlookup(HW$184,'3a. TBond Main'!$A$10:$AN$73,2)</f>
        <v>18.00%2027A</v>
      </c>
      <c r="HX239" s="395" t="str">
        <f>vlookup(HX$184,'3a. TBond Main'!$A$10:$AN$73,2)</f>
        <v>11.75%2027A</v>
      </c>
      <c r="HY239" s="395" t="str">
        <f>vlookup(HY$184,'3a. TBond Main'!$A$10:$AN$73,2)</f>
        <v>11.00%2027A</v>
      </c>
      <c r="HZ239" s="395" t="str">
        <f>vlookup(HZ$184,'3a. TBond Main'!$A$10:$AN$73,2)</f>
        <v>07.80%2027A</v>
      </c>
      <c r="IA239" s="395" t="str">
        <f>vlookup(IA$184,'3a. TBond Main'!$A$10:$AN$73,2)</f>
        <v>10.30%2027A</v>
      </c>
      <c r="IB239" s="395" t="str">
        <f>vlookup(IB$184,'3a. TBond Main'!$A$10:$AN$73,2)</f>
        <v>11.25%2027A</v>
      </c>
      <c r="IC239" s="395" t="str">
        <f>vlookup(IC$184,'3a. TBond Main'!$A$10:$AN$73,2)</f>
        <v>18.00%2028A</v>
      </c>
      <c r="ID239" s="395" t="str">
        <f>vlookup(ID$184,'3a. TBond Main'!$A$10:$AN$73,2)</f>
        <v>10.75%2028A</v>
      </c>
      <c r="IE239" s="395" t="str">
        <f>vlookup(IE$184,'3a. TBond Main'!$A$10:$AN$73,2)</f>
        <v>09.00%2028B</v>
      </c>
      <c r="IF239" s="395" t="str">
        <f>vlookup(IF$184,'3a. TBond Main'!$A$10:$AN$73,2)</f>
        <v>09.00%2028A</v>
      </c>
      <c r="IG239" s="395" t="str">
        <f>vlookup(IG$184,'3a. TBond Main'!$A$10:$AN$73,2)</f>
        <v>11.50%2028A</v>
      </c>
      <c r="IH239" s="395" t="str">
        <f>vlookup(IH$184,'3a. TBond Main'!$A$10:$AN$73,2)</f>
        <v>13.00%2029A</v>
      </c>
      <c r="II239" s="395" t="str">
        <f>vlookup(II$184,'3a. TBond Main'!$A$10:$AN$73,2)</f>
        <v>13.00%2029B</v>
      </c>
      <c r="IJ239" s="395" t="str">
        <f>vlookup(IJ$184,'3a. TBond Main'!$A$10:$AN$73,2)</f>
        <v>20.00%2029A</v>
      </c>
      <c r="IK239" s="395" t="str">
        <f>vlookup(IK$184,'3a. TBond Main'!$A$10:$AN$73,2)</f>
        <v>11.00%2030A</v>
      </c>
      <c r="IL239" s="395" t="str">
        <f>vlookup(IL$184,'3a. TBond Main'!$A$10:$AN$73,2)</f>
        <v>11.25%2031A</v>
      </c>
      <c r="IM239" s="395" t="str">
        <f>vlookup(IM$184,'3a. TBond Main'!$A$10:$AN$73,2)</f>
        <v>18.00%2031A</v>
      </c>
      <c r="IN239" s="395" t="str">
        <f>vlookup(IN$184,'3a. TBond Main'!$A$10:$AN$73,2)</f>
        <v>12.00%2031A</v>
      </c>
      <c r="IO239" s="395" t="str">
        <f>vlookup(IO$184,'3a. TBond Main'!$A$10:$AN$73,2)</f>
        <v>08.00%2032A</v>
      </c>
      <c r="IP239" s="395" t="str">
        <f>vlookup(IP$184,'3a. TBond Main'!$A$10:$AN$73,2)</f>
        <v>09.00%2032A</v>
      </c>
      <c r="IQ239" s="395" t="str">
        <f>vlookup(IQ$184,'3a. TBond Main'!$A$10:$AN$73,2)</f>
        <v>11.20%2033A</v>
      </c>
      <c r="IR239" s="395" t="str">
        <f>vlookup(IR$184,'3a. TBond Main'!$A$10:$AN$73,2)</f>
        <v>09.00%2033A</v>
      </c>
      <c r="IS239" s="395" t="str">
        <f>vlookup(IS$184,'3a. TBond Main'!$A$10:$AN$73,2)</f>
        <v>13.25%2033A</v>
      </c>
      <c r="IT239" s="395" t="str">
        <f>vlookup(IT$184,'3a. TBond Main'!$A$10:$AN$73,2)</f>
        <v>09.00%2033B</v>
      </c>
      <c r="IU239" s="395" t="str">
        <f>vlookup(IU$184,'3a. TBond Main'!$A$10:$AN$73,2)</f>
        <v>13.25%2034A</v>
      </c>
      <c r="IV239" s="395" t="str">
        <f>vlookup(IV$184,'3a. TBond Main'!$A$10:$AN$73,2)</f>
        <v>10.25%2034A</v>
      </c>
      <c r="IW239" s="395" t="str">
        <f>vlookup(IW$184,'3a. TBond Main'!$A$10:$AN$73,2)</f>
        <v>11.50%2035A</v>
      </c>
      <c r="IX239" s="395" t="str">
        <f>vlookup(IX$184,'3a. TBond Main'!$A$10:$AN$73,2)</f>
        <v>10.50%2039A</v>
      </c>
      <c r="IY239" s="395" t="str">
        <f>vlookup(IY$184,'3a. TBond Main'!$A$10:$AN$73,2)</f>
        <v>12.00%2041A</v>
      </c>
      <c r="IZ239" s="395" t="str">
        <f>vlookup(IZ$184,'3a. TBond Main'!$A$10:$AN$73,2)</f>
        <v>09.00%2043A</v>
      </c>
      <c r="JA239" s="395" t="str">
        <f>vlookup(JA$184,'3a. TBond Main'!$A$10:$AN$73,2)</f>
        <v>13.50%2044A</v>
      </c>
      <c r="JB239" s="395" t="str">
        <f>vlookup(JB$184,'3a. TBond Main'!$A$10:$AN$73,2)</f>
        <v>13.50%2044B</v>
      </c>
      <c r="JC239" s="395" t="str">
        <f>vlookup(JC$184,'3a. TBond Main'!$A$10:$AN$73,2)</f>
        <v>12.50%2045A</v>
      </c>
      <c r="JD239" s="337"/>
      <c r="JE239" s="395" t="str">
        <f>vlookup(JE$184,'3a. TBond Main'!$A$10:$AN$73,2)</f>
        <v>10.00%2022A</v>
      </c>
      <c r="JF239" s="395" t="str">
        <f>vlookup(JF$184,'3a. TBond Main'!$A$10:$AN$73,2)</f>
        <v>05.75%2022A</v>
      </c>
      <c r="JG239" s="395" t="str">
        <f>vlookup(JG$184,'3a. TBond Main'!$A$10:$AN$73,2)</f>
        <v>07.90%2022A</v>
      </c>
      <c r="JH239" s="395" t="str">
        <f>vlookup(JH$184,'3a. TBond Main'!$A$10:$AN$73,2)</f>
        <v>08.65%2023A</v>
      </c>
      <c r="JI239" s="395" t="str">
        <f>vlookup(JI$184,'3a. TBond Main'!$A$10:$AN$73,2)</f>
        <v>10.00%2023A</v>
      </c>
      <c r="JJ239" s="395" t="str">
        <f>vlookup(JJ$184,'3a. TBond Main'!$A$10:$AN$73,2)</f>
        <v>11.50%2023A</v>
      </c>
      <c r="JK239" s="395" t="str">
        <f>vlookup(JK$184,'3a. TBond Main'!$A$10:$AN$73,2)</f>
        <v>10.20%2023A</v>
      </c>
      <c r="JL239" s="395" t="str">
        <f>vlookup(JL$184,'3a. TBond Main'!$A$10:$AN$73,2)</f>
        <v>09.00%2023A</v>
      </c>
      <c r="JM239" s="395" t="str">
        <f>vlookup(JM$184,'3a. TBond Main'!$A$10:$AN$73,2)</f>
        <v>11.20%2023A</v>
      </c>
      <c r="JN239" s="395" t="str">
        <f>vlookup(JN$184,'3a. TBond Main'!$A$10:$AN$73,2)</f>
        <v>07.00%2023A</v>
      </c>
      <c r="JO239" s="395" t="str">
        <f>vlookup(JO$184,'3a. TBond Main'!$A$10:$AN$73,2)</f>
        <v>06.30%2023A</v>
      </c>
      <c r="JP239" s="395" t="str">
        <f>vlookup(JP$184,'3a. TBond Main'!$A$10:$AN$73,2)</f>
        <v>11.60%2023A</v>
      </c>
      <c r="JQ239" s="395" t="str">
        <f>vlookup(JQ$184,'3a. TBond Main'!$A$10:$AN$73,2)</f>
        <v>11.40%2024A</v>
      </c>
      <c r="JR239" s="395" t="str">
        <f>vlookup(JR$184,'3a. TBond Main'!$A$10:$AN$73,2)</f>
        <v>10.90%2024A</v>
      </c>
      <c r="JS239" s="395" t="str">
        <f>vlookup(JS$184,'3a. TBond Main'!$A$10:$AN$73,2)</f>
        <v>10.25%2024A</v>
      </c>
      <c r="JT239" s="395" t="str">
        <f>vlookup(JT$184,'3a. TBond Main'!$A$10:$AN$73,2)</f>
        <v>11.00%2024A</v>
      </c>
      <c r="JU239" s="395" t="str">
        <f>vlookup(JU$184,'3a. TBond Main'!$A$10:$AN$73,2)</f>
        <v>09.85%2024A</v>
      </c>
      <c r="JV239" s="395" t="str">
        <f>vlookup(JV$184,'3a. TBond Main'!$A$10:$AN$73,2)</f>
        <v>06.00%2024A</v>
      </c>
      <c r="JW239" s="395" t="str">
        <f>vlookup(JW$184,'3a. TBond Main'!$A$10:$AN$73,2)</f>
        <v>10.25%2025A</v>
      </c>
      <c r="JX239" s="395" t="str">
        <f>vlookup(JX$184,'3a. TBond Main'!$A$10:$AN$73,2)</f>
        <v>09.00%2025A</v>
      </c>
      <c r="JY239" s="395" t="str">
        <f>vlookup(JY$184,'3a. TBond Main'!$A$10:$AN$73,2)</f>
        <v>17.00%2025A</v>
      </c>
      <c r="JZ239" s="395" t="str">
        <f>vlookup(JZ$184,'3a. TBond Main'!$A$10:$AN$73,2)</f>
        <v>17.00%2025A</v>
      </c>
      <c r="KA239" s="395" t="str">
        <f>vlookup(KA$184,'3a. TBond Main'!$A$10:$AN$73,2)</f>
        <v>11.00%2025A</v>
      </c>
      <c r="KB239" s="395" t="str">
        <f>vlookup(KB$184,'3a. TBond Main'!$A$10:$AN$73,2)</f>
        <v>10.35%2025A</v>
      </c>
      <c r="KC239" s="395" t="str">
        <f>vlookup(KC$184,'3a. TBond Main'!$A$10:$AN$73,2)</f>
        <v>06.75%2026A</v>
      </c>
      <c r="KD239" s="395" t="str">
        <f>vlookup(KD$184,'3a. TBond Main'!$A$10:$AN$73,2)</f>
        <v>09.00%2026A</v>
      </c>
      <c r="KE239" s="395" t="str">
        <f>vlookup(KE$184,'3a. TBond Main'!$A$10:$AN$73,2)</f>
        <v>05.35%2026A</v>
      </c>
      <c r="KF239" s="395" t="str">
        <f>vlookup(KF$184,'3a. TBond Main'!$A$10:$AN$73,2)</f>
        <v>11.00%2026A</v>
      </c>
      <c r="KG239" s="395" t="str">
        <f>vlookup(KG$184,'3a. TBond Main'!$A$10:$AN$73,2)</f>
        <v>11.50%2026A</v>
      </c>
      <c r="KH239" s="395" t="str">
        <f>vlookup(KH$184,'3a. TBond Main'!$A$10:$AN$73,2)</f>
        <v>05.00%2026A</v>
      </c>
      <c r="KI239" s="395" t="str">
        <f>vlookup(KI$184,'3a. TBond Main'!$A$10:$AN$73,2)</f>
        <v>11.40%2027A</v>
      </c>
      <c r="KJ239" s="395" t="str">
        <f>vlookup(KJ$184,'3a. TBond Main'!$A$10:$AN$73,2)</f>
        <v>18.00%2027A</v>
      </c>
      <c r="KK239" s="395" t="str">
        <f>vlookup(KK$184,'3a. TBond Main'!$A$10:$AN$73,2)</f>
        <v>11.75%2027A</v>
      </c>
      <c r="KL239" s="395" t="str">
        <f>vlookup(KL$184,'3a. TBond Main'!$A$10:$AN$73,2)</f>
        <v>11.00%2027A</v>
      </c>
      <c r="KM239" s="395" t="str">
        <f>vlookup(KM$184,'3a. TBond Main'!$A$10:$AN$73,2)</f>
        <v>07.80%2027A</v>
      </c>
      <c r="KN239" s="395" t="str">
        <f>vlookup(KN$184,'3a. TBond Main'!$A$10:$AN$73,2)</f>
        <v>10.30%2027A</v>
      </c>
      <c r="KO239" s="395" t="str">
        <f>vlookup(KO$184,'3a. TBond Main'!$A$10:$AN$73,2)</f>
        <v>11.25%2027A</v>
      </c>
      <c r="KP239" s="395" t="str">
        <f>vlookup(KP$184,'3a. TBond Main'!$A$10:$AN$73,2)</f>
        <v>18.00%2028A</v>
      </c>
      <c r="KQ239" s="395" t="str">
        <f>vlookup(KQ$184,'3a. TBond Main'!$A$10:$AN$73,2)</f>
        <v>10.75%2028A</v>
      </c>
      <c r="KR239" s="395" t="str">
        <f>vlookup(KR$184,'3a. TBond Main'!$A$10:$AN$73,2)</f>
        <v>09.00%2028B</v>
      </c>
      <c r="KS239" s="395" t="str">
        <f>vlookup(KS$184,'3a. TBond Main'!$A$10:$AN$73,2)</f>
        <v>09.00%2028A</v>
      </c>
      <c r="KT239" s="395" t="str">
        <f>vlookup(KT$184,'3a. TBond Main'!$A$10:$AN$73,2)</f>
        <v>11.50%2028A</v>
      </c>
      <c r="KU239" s="395" t="str">
        <f>vlookup(KU$184,'3a. TBond Main'!$A$10:$AN$73,2)</f>
        <v>13.00%2029A</v>
      </c>
      <c r="KV239" s="395" t="str">
        <f>vlookup(KV$184,'3a. TBond Main'!$A$10:$AN$73,2)</f>
        <v>13.00%2029B</v>
      </c>
      <c r="KW239" s="395" t="str">
        <f>vlookup(KW$184,'3a. TBond Main'!$A$10:$AN$73,2)</f>
        <v>20.00%2029A</v>
      </c>
      <c r="KX239" s="395" t="str">
        <f>vlookup(KX$184,'3a. TBond Main'!$A$10:$AN$73,2)</f>
        <v>11.00%2030A</v>
      </c>
      <c r="KY239" s="395" t="str">
        <f>vlookup(KY$184,'3a. TBond Main'!$A$10:$AN$73,2)</f>
        <v>11.25%2031A</v>
      </c>
      <c r="KZ239" s="395" t="str">
        <f>vlookup(KZ$184,'3a. TBond Main'!$A$10:$AN$73,2)</f>
        <v>18.00%2031A</v>
      </c>
      <c r="LA239" s="395" t="str">
        <f>vlookup(LA$184,'3a. TBond Main'!$A$10:$AN$73,2)</f>
        <v>12.00%2031A</v>
      </c>
      <c r="LB239" s="395" t="str">
        <f>vlookup(LB$184,'3a. TBond Main'!$A$10:$AN$73,2)</f>
        <v>08.00%2032A</v>
      </c>
      <c r="LC239" s="395" t="str">
        <f>vlookup(LC$184,'3a. TBond Main'!$A$10:$AN$73,2)</f>
        <v>09.00%2032A</v>
      </c>
      <c r="LD239" s="395" t="str">
        <f>vlookup(LD$184,'3a. TBond Main'!$A$10:$AN$73,2)</f>
        <v>11.20%2033A</v>
      </c>
      <c r="LE239" s="395" t="str">
        <f>vlookup(LE$184,'3a. TBond Main'!$A$10:$AN$73,2)</f>
        <v>09.00%2033A</v>
      </c>
      <c r="LF239" s="395" t="str">
        <f>vlookup(LF$184,'3a. TBond Main'!$A$10:$AN$73,2)</f>
        <v>13.25%2033A</v>
      </c>
      <c r="LG239" s="395" t="str">
        <f>vlookup(LG$184,'3a. TBond Main'!$A$10:$AN$73,2)</f>
        <v>09.00%2033B</v>
      </c>
      <c r="LH239" s="395" t="str">
        <f>vlookup(LH$184,'3a. TBond Main'!$A$10:$AN$73,2)</f>
        <v>13.25%2034A</v>
      </c>
      <c r="LI239" s="395" t="str">
        <f>vlookup(LI$184,'3a. TBond Main'!$A$10:$AN$73,2)</f>
        <v>10.25%2034A</v>
      </c>
      <c r="LJ239" s="395" t="str">
        <f>vlookup(LJ$184,'3a. TBond Main'!$A$10:$AN$73,2)</f>
        <v>11.50%2035A</v>
      </c>
      <c r="LK239" s="395" t="str">
        <f>vlookup(LK$184,'3a. TBond Main'!$A$10:$AN$73,2)</f>
        <v>10.50%2039A</v>
      </c>
      <c r="LL239" s="395" t="str">
        <f>vlookup(LL$184,'3a. TBond Main'!$A$10:$AN$73,2)</f>
        <v>12.00%2041A</v>
      </c>
      <c r="LM239" s="395" t="str">
        <f>vlookup(LM$184,'3a. TBond Main'!$A$10:$AN$73,2)</f>
        <v>09.00%2043A</v>
      </c>
      <c r="LN239" s="395" t="str">
        <f>vlookup(LN$184,'3a. TBond Main'!$A$10:$AN$73,2)</f>
        <v>13.50%2044A</v>
      </c>
      <c r="LO239" s="395" t="str">
        <f>vlookup(LO$184,'3a. TBond Main'!$A$10:$AN$73,2)</f>
        <v>13.50%2044B</v>
      </c>
      <c r="LP239" s="395" t="str">
        <f>vlookup(LP$184,'3a. TBond Main'!$A$10:$AN$73,2)</f>
        <v>12.50%2045A</v>
      </c>
    </row>
    <row r="240">
      <c r="A240" s="331"/>
      <c r="B240" s="338"/>
      <c r="C240" s="338"/>
      <c r="D240" s="397" t="str">
        <f t="shared" ref="D240:BP240" si="802">D124</f>
        <v>Issue Quarter</v>
      </c>
      <c r="E240" s="397" t="str">
        <f t="shared" si="802"/>
        <v>12-2013</v>
      </c>
      <c r="F240" s="397" t="str">
        <f t="shared" si="802"/>
        <v>12-2019</v>
      </c>
      <c r="G240" s="397" t="str">
        <f t="shared" si="802"/>
        <v>12-2019</v>
      </c>
      <c r="H240" s="397" t="str">
        <f t="shared" si="802"/>
        <v>03-2020</v>
      </c>
      <c r="I240" s="397" t="str">
        <f t="shared" si="802"/>
        <v>03-2018</v>
      </c>
      <c r="J240" s="397" t="str">
        <f t="shared" si="802"/>
        <v>06-2017</v>
      </c>
      <c r="K240" s="397" t="str">
        <f t="shared" si="802"/>
        <v>09-2018</v>
      </c>
      <c r="L240" s="397" t="str">
        <f t="shared" si="802"/>
        <v>09-2012</v>
      </c>
      <c r="M240" s="397" t="str">
        <f t="shared" si="802"/>
        <v>09-2013</v>
      </c>
      <c r="N240" s="397" t="str">
        <f t="shared" si="802"/>
        <v>12-2003</v>
      </c>
      <c r="O240" s="397" t="str">
        <f t="shared" si="802"/>
        <v>12-2020</v>
      </c>
      <c r="P240" s="397" t="str">
        <f t="shared" si="802"/>
        <v>12-2018</v>
      </c>
      <c r="Q240" s="397" t="str">
        <f t="shared" si="802"/>
        <v>03-2014</v>
      </c>
      <c r="R240" s="397" t="str">
        <f t="shared" si="802"/>
        <v>03-2019</v>
      </c>
      <c r="S240" s="397" t="str">
        <f t="shared" si="802"/>
        <v>06-2019</v>
      </c>
      <c r="T240" s="397" t="str">
        <f t="shared" si="802"/>
        <v>09-2016</v>
      </c>
      <c r="U240" s="397" t="str">
        <f t="shared" si="802"/>
        <v>09-2019</v>
      </c>
      <c r="V240" s="397" t="str">
        <f t="shared" si="802"/>
        <v>12-2014</v>
      </c>
      <c r="W240" s="397" t="str">
        <f t="shared" si="802"/>
        <v>03-2015</v>
      </c>
      <c r="X240" s="397" t="str">
        <f t="shared" si="802"/>
        <v>06-2013</v>
      </c>
      <c r="Y240" s="397" t="str">
        <f t="shared" si="802"/>
        <v>06-2021</v>
      </c>
      <c r="Z240" s="397" t="str">
        <f t="shared" si="802"/>
        <v>06-2022</v>
      </c>
      <c r="AA240" s="397" t="str">
        <f t="shared" si="802"/>
        <v>09-2015</v>
      </c>
      <c r="AB240" s="397" t="str">
        <f t="shared" si="802"/>
        <v>12-2017</v>
      </c>
      <c r="AC240" s="397" t="str">
        <f t="shared" si="802"/>
        <v>03-2021</v>
      </c>
      <c r="AD240" s="397" t="str">
        <f t="shared" si="802"/>
        <v>03-2013</v>
      </c>
      <c r="AE240" s="397" t="str">
        <f t="shared" si="802"/>
        <v>03-2011</v>
      </c>
      <c r="AF240" s="397" t="str">
        <f t="shared" si="802"/>
        <v>06-2014</v>
      </c>
      <c r="AG240" s="397" t="str">
        <f t="shared" si="802"/>
        <v>09-2016</v>
      </c>
      <c r="AH240" s="397" t="str">
        <f t="shared" si="802"/>
        <v>12-2016</v>
      </c>
      <c r="AI240" s="397" t="str">
        <f t="shared" si="802"/>
        <v>03-2019</v>
      </c>
      <c r="AJ240" s="397" t="str">
        <f t="shared" si="802"/>
        <v>06-2022</v>
      </c>
      <c r="AK240" s="397" t="str">
        <f t="shared" si="802"/>
        <v>06-2017</v>
      </c>
      <c r="AL240" s="397" t="str">
        <f t="shared" si="802"/>
        <v>09-2017</v>
      </c>
      <c r="AM240" s="397" t="str">
        <f t="shared" si="802"/>
        <v>09-2019</v>
      </c>
      <c r="AN240" s="397" t="str">
        <f t="shared" si="802"/>
        <v>12-2019</v>
      </c>
      <c r="AO240" s="397" t="str">
        <f t="shared" si="802"/>
        <v>12-2017</v>
      </c>
      <c r="AP240" s="397" t="str">
        <f t="shared" si="802"/>
        <v>03-2022</v>
      </c>
      <c r="AQ240" s="397" t="str">
        <f t="shared" si="802"/>
        <v>03-2018</v>
      </c>
      <c r="AR240" s="397" t="str">
        <f t="shared" si="802"/>
        <v>06-2013</v>
      </c>
      <c r="AS240" s="397" t="str">
        <f t="shared" si="802"/>
        <v>09-2012</v>
      </c>
      <c r="AT240" s="397" t="str">
        <f t="shared" si="802"/>
        <v>09-2013</v>
      </c>
      <c r="AU240" s="397" t="str">
        <f t="shared" si="802"/>
        <v>03-2014</v>
      </c>
      <c r="AV240" s="397" t="str">
        <f t="shared" si="802"/>
        <v>06-2014</v>
      </c>
      <c r="AW240" s="397" t="str">
        <f t="shared" si="802"/>
        <v>09-2022</v>
      </c>
      <c r="AX240" s="397" t="str">
        <f t="shared" si="802"/>
        <v>06-2015</v>
      </c>
      <c r="AY240" s="397" t="str">
        <f t="shared" si="802"/>
        <v>03-2019</v>
      </c>
      <c r="AZ240" s="397" t="str">
        <f t="shared" si="802"/>
        <v>06-2022</v>
      </c>
      <c r="BA240" s="397" t="str">
        <f t="shared" si="802"/>
        <v>12-2021</v>
      </c>
      <c r="BB240" s="397" t="str">
        <f t="shared" si="802"/>
        <v>03-2012</v>
      </c>
      <c r="BC240" s="397" t="str">
        <f t="shared" si="802"/>
        <v>12-2012</v>
      </c>
      <c r="BD240" s="397" t="str">
        <f t="shared" si="802"/>
        <v>03-2018</v>
      </c>
      <c r="BE240" s="397" t="str">
        <f t="shared" si="802"/>
        <v>06-2013</v>
      </c>
      <c r="BF240" s="397" t="str">
        <f t="shared" si="802"/>
        <v>09-2013</v>
      </c>
      <c r="BG240" s="397" t="str">
        <f t="shared" si="802"/>
        <v>12-2013</v>
      </c>
      <c r="BH240" s="397" t="str">
        <f t="shared" si="802"/>
        <v>03-2014</v>
      </c>
      <c r="BI240" s="397" t="str">
        <f t="shared" si="802"/>
        <v>09-2019</v>
      </c>
      <c r="BJ240" s="397" t="str">
        <f t="shared" si="802"/>
        <v>03-2015</v>
      </c>
      <c r="BK240" s="397" t="str">
        <f t="shared" si="802"/>
        <v>09-2019</v>
      </c>
      <c r="BL240" s="397" t="str">
        <f t="shared" si="802"/>
        <v>03-2016</v>
      </c>
      <c r="BM240" s="397" t="str">
        <f t="shared" si="802"/>
        <v>06-2013</v>
      </c>
      <c r="BN240" s="397" t="str">
        <f t="shared" si="802"/>
        <v>03-2014</v>
      </c>
      <c r="BO240" s="397" t="str">
        <f t="shared" si="802"/>
        <v>06-2014</v>
      </c>
      <c r="BP240" s="397" t="str">
        <f t="shared" si="802"/>
        <v>03-2015</v>
      </c>
      <c r="BQ240" s="397"/>
      <c r="BR240" s="397">
        <f t="shared" ref="BR240:EC240" si="803">BR124</f>
        <v>48549</v>
      </c>
      <c r="BS240" s="397">
        <f t="shared" si="803"/>
        <v>48549</v>
      </c>
      <c r="BT240" s="397">
        <f t="shared" si="803"/>
        <v>48549</v>
      </c>
      <c r="BU240" s="397">
        <f t="shared" si="803"/>
        <v>48639</v>
      </c>
      <c r="BV240" s="397">
        <f t="shared" si="803"/>
        <v>48639</v>
      </c>
      <c r="BW240" s="397">
        <f t="shared" si="803"/>
        <v>48731</v>
      </c>
      <c r="BX240" s="397">
        <f t="shared" si="803"/>
        <v>48823</v>
      </c>
      <c r="BY240" s="397">
        <f t="shared" si="803"/>
        <v>48823</v>
      </c>
      <c r="BZ240" s="397">
        <f t="shared" si="803"/>
        <v>48823</v>
      </c>
      <c r="CA240" s="397">
        <f t="shared" si="803"/>
        <v>48914</v>
      </c>
      <c r="CB240" s="397">
        <f t="shared" si="803"/>
        <v>48914</v>
      </c>
      <c r="CC240" s="397">
        <f t="shared" si="803"/>
        <v>48914</v>
      </c>
      <c r="CD240" s="397">
        <f t="shared" si="803"/>
        <v>49004</v>
      </c>
      <c r="CE240" s="397">
        <f t="shared" si="803"/>
        <v>49004</v>
      </c>
      <c r="CF240" s="397">
        <f t="shared" si="803"/>
        <v>49096</v>
      </c>
      <c r="CG240" s="397">
        <f t="shared" si="803"/>
        <v>49188</v>
      </c>
      <c r="CH240" s="397">
        <f t="shared" si="803"/>
        <v>49188</v>
      </c>
      <c r="CI240" s="397">
        <f t="shared" si="803"/>
        <v>49279</v>
      </c>
      <c r="CJ240" s="397">
        <f t="shared" si="803"/>
        <v>49369</v>
      </c>
      <c r="CK240" s="397">
        <f t="shared" si="803"/>
        <v>49461</v>
      </c>
      <c r="CL240" s="397">
        <f t="shared" si="803"/>
        <v>49461</v>
      </c>
      <c r="CM240" s="397">
        <f t="shared" si="803"/>
        <v>49461</v>
      </c>
      <c r="CN240" s="397">
        <f t="shared" si="803"/>
        <v>49553</v>
      </c>
      <c r="CO240" s="397">
        <f t="shared" si="803"/>
        <v>49644</v>
      </c>
      <c r="CP240" s="397">
        <f t="shared" si="803"/>
        <v>49735</v>
      </c>
      <c r="CQ240" s="397">
        <f t="shared" si="803"/>
        <v>49735</v>
      </c>
      <c r="CR240" s="397">
        <f t="shared" si="803"/>
        <v>49735</v>
      </c>
      <c r="CS240" s="397">
        <f t="shared" si="803"/>
        <v>49827</v>
      </c>
      <c r="CT240" s="397">
        <f t="shared" si="803"/>
        <v>49919</v>
      </c>
      <c r="CU240" s="397">
        <f t="shared" si="803"/>
        <v>50010</v>
      </c>
      <c r="CV240" s="397">
        <f t="shared" si="803"/>
        <v>50100</v>
      </c>
      <c r="CW240" s="397">
        <f t="shared" si="803"/>
        <v>50192</v>
      </c>
      <c r="CX240" s="397">
        <f t="shared" si="803"/>
        <v>50192</v>
      </c>
      <c r="CY240" s="397">
        <f t="shared" si="803"/>
        <v>50284</v>
      </c>
      <c r="CZ240" s="397">
        <f t="shared" si="803"/>
        <v>50284</v>
      </c>
      <c r="DA240" s="397">
        <f t="shared" si="803"/>
        <v>50375</v>
      </c>
      <c r="DB240" s="397">
        <f t="shared" si="803"/>
        <v>50375</v>
      </c>
      <c r="DC240" s="397">
        <f t="shared" si="803"/>
        <v>50465</v>
      </c>
      <c r="DD240" s="397">
        <f t="shared" si="803"/>
        <v>50465</v>
      </c>
      <c r="DE240" s="397">
        <f t="shared" si="803"/>
        <v>50557</v>
      </c>
      <c r="DF240" s="397">
        <f t="shared" si="803"/>
        <v>50649</v>
      </c>
      <c r="DG240" s="397">
        <f t="shared" si="803"/>
        <v>50649</v>
      </c>
      <c r="DH240" s="397">
        <f t="shared" si="803"/>
        <v>50830</v>
      </c>
      <c r="DI240" s="397">
        <f t="shared" si="803"/>
        <v>50922</v>
      </c>
      <c r="DJ240" s="397">
        <f t="shared" si="803"/>
        <v>51014</v>
      </c>
      <c r="DK240" s="397">
        <f t="shared" si="803"/>
        <v>51288</v>
      </c>
      <c r="DL240" s="397">
        <f t="shared" si="803"/>
        <v>51561</v>
      </c>
      <c r="DM240" s="397">
        <f t="shared" si="803"/>
        <v>51653</v>
      </c>
      <c r="DN240" s="397">
        <f t="shared" si="803"/>
        <v>51836</v>
      </c>
      <c r="DO240" s="397">
        <f t="shared" si="803"/>
        <v>51926</v>
      </c>
      <c r="DP240" s="397">
        <f t="shared" si="803"/>
        <v>52201</v>
      </c>
      <c r="DQ240" s="397">
        <f t="shared" si="803"/>
        <v>52291</v>
      </c>
      <c r="DR240" s="397">
        <f t="shared" si="803"/>
        <v>52383</v>
      </c>
      <c r="DS240" s="397">
        <f t="shared" si="803"/>
        <v>52475</v>
      </c>
      <c r="DT240" s="397">
        <f t="shared" si="803"/>
        <v>52566</v>
      </c>
      <c r="DU240" s="397">
        <f t="shared" si="803"/>
        <v>52657</v>
      </c>
      <c r="DV240" s="397">
        <f t="shared" si="803"/>
        <v>52841</v>
      </c>
      <c r="DW240" s="397">
        <f t="shared" si="803"/>
        <v>53022</v>
      </c>
      <c r="DX240" s="397">
        <f t="shared" si="803"/>
        <v>54667</v>
      </c>
      <c r="DY240" s="397">
        <f t="shared" si="803"/>
        <v>55213</v>
      </c>
      <c r="DZ240" s="397">
        <f t="shared" si="803"/>
        <v>56036</v>
      </c>
      <c r="EA240" s="397">
        <f t="shared" si="803"/>
        <v>56309</v>
      </c>
      <c r="EB240" s="397">
        <f t="shared" si="803"/>
        <v>56401</v>
      </c>
      <c r="EC240" s="397">
        <f t="shared" si="803"/>
        <v>56674</v>
      </c>
      <c r="ED240" s="397"/>
      <c r="EE240" s="397">
        <f t="shared" ref="EE240:GP240" si="804">EE124</f>
        <v>51836</v>
      </c>
      <c r="EF240" s="397">
        <f t="shared" si="804"/>
        <v>49644</v>
      </c>
      <c r="EG240" s="397">
        <f t="shared" si="804"/>
        <v>49644</v>
      </c>
      <c r="EH240" s="397">
        <f t="shared" si="804"/>
        <v>49735</v>
      </c>
      <c r="EI240" s="397">
        <f t="shared" si="804"/>
        <v>50465</v>
      </c>
      <c r="EJ240" s="397">
        <f t="shared" si="804"/>
        <v>50922</v>
      </c>
      <c r="EK240" s="397">
        <f t="shared" si="804"/>
        <v>50649</v>
      </c>
      <c r="EL240" s="397">
        <f t="shared" si="804"/>
        <v>52841</v>
      </c>
      <c r="EM240" s="397">
        <f t="shared" si="804"/>
        <v>52475</v>
      </c>
      <c r="EN240" s="397">
        <f t="shared" si="804"/>
        <v>56219</v>
      </c>
      <c r="EO240" s="397">
        <f t="shared" si="804"/>
        <v>50010</v>
      </c>
      <c r="EP240" s="397">
        <f t="shared" si="804"/>
        <v>50740</v>
      </c>
      <c r="EQ240" s="397">
        <f t="shared" si="804"/>
        <v>52657</v>
      </c>
      <c r="ER240" s="397">
        <f t="shared" si="804"/>
        <v>50830</v>
      </c>
      <c r="ES240" s="397">
        <f t="shared" si="804"/>
        <v>50922</v>
      </c>
      <c r="ET240" s="397">
        <f t="shared" si="804"/>
        <v>52110</v>
      </c>
      <c r="EU240" s="397">
        <f t="shared" si="804"/>
        <v>51014</v>
      </c>
      <c r="EV240" s="397">
        <f t="shared" si="804"/>
        <v>52932</v>
      </c>
      <c r="EW240" s="397">
        <f t="shared" si="804"/>
        <v>53022</v>
      </c>
      <c r="EX240" s="397">
        <f t="shared" si="804"/>
        <v>53844</v>
      </c>
      <c r="EY240" s="397">
        <f t="shared" si="804"/>
        <v>50922</v>
      </c>
      <c r="EZ240" s="397">
        <f t="shared" si="804"/>
        <v>50557</v>
      </c>
      <c r="FA240" s="397">
        <f t="shared" si="804"/>
        <v>53206</v>
      </c>
      <c r="FB240" s="397">
        <f t="shared" si="804"/>
        <v>52566</v>
      </c>
      <c r="FC240" s="397">
        <f t="shared" si="804"/>
        <v>51561</v>
      </c>
      <c r="FD240" s="397">
        <f t="shared" si="804"/>
        <v>54483</v>
      </c>
      <c r="FE240" s="397">
        <f t="shared" si="804"/>
        <v>55213</v>
      </c>
      <c r="FF240" s="397">
        <f t="shared" si="804"/>
        <v>54210</v>
      </c>
      <c r="FG240" s="397">
        <f t="shared" si="804"/>
        <v>53571</v>
      </c>
      <c r="FH240" s="397">
        <f t="shared" si="804"/>
        <v>53662</v>
      </c>
      <c r="FI240" s="397">
        <f t="shared" si="804"/>
        <v>53022</v>
      </c>
      <c r="FJ240" s="397">
        <f t="shared" si="804"/>
        <v>52018</v>
      </c>
      <c r="FK240" s="397">
        <f t="shared" si="804"/>
        <v>53844</v>
      </c>
      <c r="FL240" s="397">
        <f t="shared" si="804"/>
        <v>53936</v>
      </c>
      <c r="FM240" s="397">
        <f t="shared" si="804"/>
        <v>53206</v>
      </c>
      <c r="FN240" s="397">
        <f t="shared" si="804"/>
        <v>53297</v>
      </c>
      <c r="FO240" s="397">
        <f t="shared" si="804"/>
        <v>54027</v>
      </c>
      <c r="FP240" s="397">
        <f t="shared" si="804"/>
        <v>52657</v>
      </c>
      <c r="FQ240" s="397">
        <f t="shared" si="804"/>
        <v>54118</v>
      </c>
      <c r="FR240" s="397">
        <f t="shared" si="804"/>
        <v>56036</v>
      </c>
      <c r="FS240" s="397">
        <f t="shared" si="804"/>
        <v>56493</v>
      </c>
      <c r="FT240" s="397">
        <f t="shared" si="804"/>
        <v>56128</v>
      </c>
      <c r="FU240" s="397">
        <f t="shared" si="804"/>
        <v>56309</v>
      </c>
      <c r="FV240" s="397">
        <f t="shared" si="804"/>
        <v>56401</v>
      </c>
      <c r="FW240" s="397">
        <f t="shared" si="804"/>
        <v>53571</v>
      </c>
      <c r="FX240" s="397">
        <f t="shared" si="804"/>
        <v>56766</v>
      </c>
      <c r="FY240" s="397">
        <f t="shared" si="804"/>
        <v>55944</v>
      </c>
      <c r="FZ240" s="397">
        <f t="shared" si="804"/>
        <v>54940</v>
      </c>
      <c r="GA240" s="397">
        <f t="shared" si="804"/>
        <v>55488</v>
      </c>
      <c r="GB240" s="397">
        <f t="shared" si="804"/>
        <v>59231</v>
      </c>
      <c r="GC240" s="397">
        <f t="shared" si="804"/>
        <v>59506</v>
      </c>
      <c r="GD240" s="397">
        <f t="shared" si="804"/>
        <v>57770</v>
      </c>
      <c r="GE240" s="397">
        <f t="shared" si="804"/>
        <v>59688</v>
      </c>
      <c r="GF240" s="397">
        <f t="shared" si="804"/>
        <v>59780</v>
      </c>
      <c r="GG240" s="397">
        <f t="shared" si="804"/>
        <v>59871</v>
      </c>
      <c r="GH240" s="397">
        <f t="shared" si="804"/>
        <v>59962</v>
      </c>
      <c r="GI240" s="397">
        <f t="shared" si="804"/>
        <v>58319</v>
      </c>
      <c r="GJ240" s="397">
        <f t="shared" si="804"/>
        <v>60327</v>
      </c>
      <c r="GK240" s="397">
        <f t="shared" si="804"/>
        <v>61972</v>
      </c>
      <c r="GL240" s="397">
        <f t="shared" si="804"/>
        <v>64345</v>
      </c>
      <c r="GM240" s="397">
        <f t="shared" si="804"/>
        <v>66993</v>
      </c>
      <c r="GN240" s="397">
        <f t="shared" si="804"/>
        <v>67267</v>
      </c>
      <c r="GO240" s="397">
        <f t="shared" si="804"/>
        <v>67359</v>
      </c>
      <c r="GP240" s="397">
        <f t="shared" si="804"/>
        <v>67632</v>
      </c>
      <c r="GQ240" s="397"/>
      <c r="GR240" s="397">
        <f t="shared" ref="GR240:JC240" si="805">GR124</f>
        <v>55123</v>
      </c>
      <c r="GS240" s="397">
        <f t="shared" si="805"/>
        <v>50740</v>
      </c>
      <c r="GT240" s="397">
        <f t="shared" si="805"/>
        <v>50740</v>
      </c>
      <c r="GU240" s="397">
        <f t="shared" si="805"/>
        <v>50830</v>
      </c>
      <c r="GV240" s="397">
        <f t="shared" si="805"/>
        <v>52291</v>
      </c>
      <c r="GW240" s="397">
        <f t="shared" si="805"/>
        <v>53114</v>
      </c>
      <c r="GX240" s="397">
        <f t="shared" si="805"/>
        <v>52475</v>
      </c>
      <c r="GY240" s="397">
        <f t="shared" si="805"/>
        <v>56858</v>
      </c>
      <c r="GZ240" s="397">
        <f t="shared" si="805"/>
        <v>56128</v>
      </c>
      <c r="HA240" s="397">
        <f t="shared" si="805"/>
        <v>63524</v>
      </c>
      <c r="HB240" s="397">
        <f t="shared" si="805"/>
        <v>51105</v>
      </c>
      <c r="HC240" s="397">
        <f t="shared" si="805"/>
        <v>52566</v>
      </c>
      <c r="HD240" s="397">
        <f t="shared" si="805"/>
        <v>56309</v>
      </c>
      <c r="HE240" s="397">
        <f t="shared" si="805"/>
        <v>52657</v>
      </c>
      <c r="HF240" s="397">
        <f t="shared" si="805"/>
        <v>52749</v>
      </c>
      <c r="HG240" s="397">
        <f t="shared" si="805"/>
        <v>55032</v>
      </c>
      <c r="HH240" s="397">
        <f t="shared" si="805"/>
        <v>52841</v>
      </c>
      <c r="HI240" s="397">
        <f t="shared" si="805"/>
        <v>56584</v>
      </c>
      <c r="HJ240" s="397">
        <f t="shared" si="805"/>
        <v>56674</v>
      </c>
      <c r="HK240" s="397">
        <f t="shared" si="805"/>
        <v>58227</v>
      </c>
      <c r="HL240" s="397">
        <f t="shared" si="805"/>
        <v>52383</v>
      </c>
      <c r="HM240" s="397">
        <f t="shared" si="805"/>
        <v>51653</v>
      </c>
      <c r="HN240" s="397">
        <f t="shared" si="805"/>
        <v>56858</v>
      </c>
      <c r="HO240" s="397">
        <f t="shared" si="805"/>
        <v>55488</v>
      </c>
      <c r="HP240" s="397">
        <f t="shared" si="805"/>
        <v>53387</v>
      </c>
      <c r="HQ240" s="397">
        <f t="shared" si="805"/>
        <v>59231</v>
      </c>
      <c r="HR240" s="397">
        <f t="shared" si="805"/>
        <v>60692</v>
      </c>
      <c r="HS240" s="397">
        <f t="shared" si="805"/>
        <v>58593</v>
      </c>
      <c r="HT240" s="397">
        <f t="shared" si="805"/>
        <v>57224</v>
      </c>
      <c r="HU240" s="397">
        <f t="shared" si="805"/>
        <v>57315</v>
      </c>
      <c r="HV240" s="397">
        <f t="shared" si="805"/>
        <v>55944</v>
      </c>
      <c r="HW240" s="397">
        <f t="shared" si="805"/>
        <v>53844</v>
      </c>
      <c r="HX240" s="397">
        <f t="shared" si="805"/>
        <v>57497</v>
      </c>
      <c r="HY240" s="397">
        <f t="shared" si="805"/>
        <v>57589</v>
      </c>
      <c r="HZ240" s="397">
        <f t="shared" si="805"/>
        <v>56128</v>
      </c>
      <c r="IA240" s="397">
        <f t="shared" si="805"/>
        <v>56219</v>
      </c>
      <c r="IB240" s="397">
        <f t="shared" si="805"/>
        <v>57680</v>
      </c>
      <c r="IC240" s="397">
        <f t="shared" si="805"/>
        <v>54848</v>
      </c>
      <c r="ID240" s="397">
        <f t="shared" si="805"/>
        <v>57770</v>
      </c>
      <c r="IE240" s="397">
        <f t="shared" si="805"/>
        <v>61515</v>
      </c>
      <c r="IF240" s="397">
        <f t="shared" si="805"/>
        <v>62337</v>
      </c>
      <c r="IG240" s="397">
        <f t="shared" si="805"/>
        <v>61607</v>
      </c>
      <c r="IH240" s="397">
        <f t="shared" si="805"/>
        <v>61788</v>
      </c>
      <c r="II240" s="397">
        <f t="shared" si="805"/>
        <v>61880</v>
      </c>
      <c r="IJ240" s="397">
        <f t="shared" si="805"/>
        <v>56128</v>
      </c>
      <c r="IK240" s="397">
        <f t="shared" si="805"/>
        <v>62245</v>
      </c>
      <c r="IL240" s="397">
        <f t="shared" si="805"/>
        <v>60327</v>
      </c>
      <c r="IM240" s="397">
        <f t="shared" si="805"/>
        <v>58227</v>
      </c>
      <c r="IN240" s="397">
        <f t="shared" si="805"/>
        <v>59141</v>
      </c>
      <c r="IO240" s="397">
        <f t="shared" si="805"/>
        <v>66536</v>
      </c>
      <c r="IP240" s="397">
        <f t="shared" si="805"/>
        <v>66811</v>
      </c>
      <c r="IQ240" s="397">
        <f t="shared" si="805"/>
        <v>63249</v>
      </c>
      <c r="IR240" s="397">
        <f t="shared" si="805"/>
        <v>66993</v>
      </c>
      <c r="IS240" s="397">
        <f t="shared" si="805"/>
        <v>67085</v>
      </c>
      <c r="IT240" s="397">
        <f t="shared" si="805"/>
        <v>67176</v>
      </c>
      <c r="IU240" s="397">
        <f t="shared" si="805"/>
        <v>67267</v>
      </c>
      <c r="IV240" s="397">
        <f t="shared" si="805"/>
        <v>63798</v>
      </c>
      <c r="IW240" s="397">
        <f t="shared" si="805"/>
        <v>67632</v>
      </c>
      <c r="IX240" s="397">
        <f t="shared" si="805"/>
        <v>69277</v>
      </c>
      <c r="IY240" s="397">
        <f t="shared" si="805"/>
        <v>73475</v>
      </c>
      <c r="IZ240" s="397">
        <f t="shared" si="805"/>
        <v>77950</v>
      </c>
      <c r="JA240" s="397">
        <f t="shared" si="805"/>
        <v>78223</v>
      </c>
      <c r="JB240" s="397">
        <f t="shared" si="805"/>
        <v>78315</v>
      </c>
      <c r="JC240" s="397">
        <f t="shared" si="805"/>
        <v>78588</v>
      </c>
      <c r="JD240" s="397"/>
      <c r="JE240" s="397">
        <f t="shared" ref="JE240:LP240" si="806">JE124</f>
        <v>58410</v>
      </c>
      <c r="JF240" s="397">
        <f t="shared" si="806"/>
        <v>51836</v>
      </c>
      <c r="JG240" s="397">
        <f t="shared" si="806"/>
        <v>51836</v>
      </c>
      <c r="JH240" s="397">
        <f t="shared" si="806"/>
        <v>51926</v>
      </c>
      <c r="JI240" s="397">
        <f t="shared" si="806"/>
        <v>54118</v>
      </c>
      <c r="JJ240" s="397">
        <f t="shared" si="806"/>
        <v>55305</v>
      </c>
      <c r="JK240" s="397">
        <f t="shared" si="806"/>
        <v>54302</v>
      </c>
      <c r="JL240" s="397">
        <f t="shared" si="806"/>
        <v>60876</v>
      </c>
      <c r="JM240" s="397">
        <f t="shared" si="806"/>
        <v>59780</v>
      </c>
      <c r="JN240" s="397">
        <f t="shared" si="806"/>
        <v>70829</v>
      </c>
      <c r="JO240" s="397">
        <f t="shared" si="806"/>
        <v>52201</v>
      </c>
      <c r="JP240" s="397">
        <f t="shared" si="806"/>
        <v>54393</v>
      </c>
      <c r="JQ240" s="397">
        <f t="shared" si="806"/>
        <v>59962</v>
      </c>
      <c r="JR240" s="397">
        <f t="shared" si="806"/>
        <v>54483</v>
      </c>
      <c r="JS240" s="397">
        <f t="shared" si="806"/>
        <v>54575</v>
      </c>
      <c r="JT240" s="397">
        <f t="shared" si="806"/>
        <v>57954</v>
      </c>
      <c r="JU240" s="397">
        <f t="shared" si="806"/>
        <v>54667</v>
      </c>
      <c r="JV240" s="397">
        <f t="shared" si="806"/>
        <v>60237</v>
      </c>
      <c r="JW240" s="397">
        <f t="shared" si="806"/>
        <v>60327</v>
      </c>
      <c r="JX240" s="397">
        <f t="shared" si="806"/>
        <v>62610</v>
      </c>
      <c r="JY240" s="397">
        <f t="shared" si="806"/>
        <v>53844</v>
      </c>
      <c r="JZ240" s="397">
        <f t="shared" si="806"/>
        <v>52749</v>
      </c>
      <c r="KA240" s="397">
        <f t="shared" si="806"/>
        <v>60511</v>
      </c>
      <c r="KB240" s="397">
        <f t="shared" si="806"/>
        <v>58410</v>
      </c>
      <c r="KC240" s="397">
        <f t="shared" si="806"/>
        <v>55213</v>
      </c>
      <c r="KD240" s="397">
        <f t="shared" si="806"/>
        <v>63979</v>
      </c>
      <c r="KE240" s="397">
        <f t="shared" si="806"/>
        <v>66171</v>
      </c>
      <c r="KF240" s="397">
        <f t="shared" si="806"/>
        <v>62976</v>
      </c>
      <c r="KG240" s="397">
        <f t="shared" si="806"/>
        <v>60876</v>
      </c>
      <c r="KH240" s="397">
        <f t="shared" si="806"/>
        <v>60967</v>
      </c>
      <c r="KI240" s="397">
        <f t="shared" si="806"/>
        <v>58866</v>
      </c>
      <c r="KJ240" s="397">
        <f t="shared" si="806"/>
        <v>55671</v>
      </c>
      <c r="KK240" s="397">
        <f t="shared" si="806"/>
        <v>61149</v>
      </c>
      <c r="KL240" s="397">
        <f t="shared" si="806"/>
        <v>61241</v>
      </c>
      <c r="KM240" s="397">
        <f t="shared" si="806"/>
        <v>59050</v>
      </c>
      <c r="KN240" s="397">
        <f t="shared" si="806"/>
        <v>59141</v>
      </c>
      <c r="KO240" s="397">
        <f t="shared" si="806"/>
        <v>61332</v>
      </c>
      <c r="KP240" s="397">
        <f t="shared" si="806"/>
        <v>57040</v>
      </c>
      <c r="KQ240" s="397">
        <f t="shared" si="806"/>
        <v>61423</v>
      </c>
      <c r="KR240" s="397">
        <f t="shared" si="806"/>
        <v>66993</v>
      </c>
      <c r="KS240" s="397">
        <f t="shared" si="806"/>
        <v>68181</v>
      </c>
      <c r="KT240" s="397">
        <f t="shared" si="806"/>
        <v>67085</v>
      </c>
      <c r="KU240" s="397">
        <f t="shared" si="806"/>
        <v>67267</v>
      </c>
      <c r="KV240" s="397">
        <f t="shared" si="806"/>
        <v>67359</v>
      </c>
      <c r="KW240" s="397">
        <f t="shared" si="806"/>
        <v>58685</v>
      </c>
      <c r="KX240" s="397">
        <f t="shared" si="806"/>
        <v>67724</v>
      </c>
      <c r="KY240" s="397">
        <f t="shared" si="806"/>
        <v>64710</v>
      </c>
      <c r="KZ240" s="397">
        <f t="shared" si="806"/>
        <v>61515</v>
      </c>
      <c r="LA240" s="397">
        <f t="shared" si="806"/>
        <v>62793</v>
      </c>
      <c r="LB240" s="397">
        <f t="shared" si="806"/>
        <v>73840</v>
      </c>
      <c r="LC240" s="397">
        <f t="shared" si="806"/>
        <v>74115</v>
      </c>
      <c r="LD240" s="397">
        <f t="shared" si="806"/>
        <v>68728</v>
      </c>
      <c r="LE240" s="397">
        <f t="shared" si="806"/>
        <v>74297</v>
      </c>
      <c r="LF240" s="397">
        <f t="shared" si="806"/>
        <v>74389</v>
      </c>
      <c r="LG240" s="397">
        <f t="shared" si="806"/>
        <v>74480</v>
      </c>
      <c r="LH240" s="397">
        <f t="shared" si="806"/>
        <v>74571</v>
      </c>
      <c r="LI240" s="397">
        <f t="shared" si="806"/>
        <v>69277</v>
      </c>
      <c r="LJ240" s="397">
        <f t="shared" si="806"/>
        <v>74936</v>
      </c>
      <c r="LK240" s="397">
        <f t="shared" si="806"/>
        <v>76581</v>
      </c>
      <c r="LL240" s="397">
        <f t="shared" si="806"/>
        <v>82606</v>
      </c>
      <c r="LM240" s="397">
        <f t="shared" si="806"/>
        <v>88907</v>
      </c>
      <c r="LN240" s="397">
        <f t="shared" si="806"/>
        <v>89181</v>
      </c>
      <c r="LO240" s="397">
        <f t="shared" si="806"/>
        <v>89273</v>
      </c>
      <c r="LP240" s="397">
        <f t="shared" si="806"/>
        <v>89546</v>
      </c>
    </row>
    <row r="241">
      <c r="C241" s="338"/>
      <c r="D241" s="397" t="str">
        <f t="shared" ref="D241:BP241" si="807">D125</f>
        <v>Maturity Quarter</v>
      </c>
      <c r="E241" s="397">
        <f t="shared" si="807"/>
        <v>48549</v>
      </c>
      <c r="F241" s="397">
        <f t="shared" si="807"/>
        <v>48549</v>
      </c>
      <c r="G241" s="397">
        <f t="shared" si="807"/>
        <v>48549</v>
      </c>
      <c r="H241" s="397">
        <f t="shared" si="807"/>
        <v>48639</v>
      </c>
      <c r="I241" s="397">
        <f t="shared" si="807"/>
        <v>48639</v>
      </c>
      <c r="J241" s="397">
        <f t="shared" si="807"/>
        <v>48731</v>
      </c>
      <c r="K241" s="397">
        <f t="shared" si="807"/>
        <v>48823</v>
      </c>
      <c r="L241" s="397">
        <f t="shared" si="807"/>
        <v>48823</v>
      </c>
      <c r="M241" s="397">
        <f t="shared" si="807"/>
        <v>48823</v>
      </c>
      <c r="N241" s="397">
        <f t="shared" si="807"/>
        <v>48914</v>
      </c>
      <c r="O241" s="397">
        <f t="shared" si="807"/>
        <v>48914</v>
      </c>
      <c r="P241" s="397">
        <f t="shared" si="807"/>
        <v>48914</v>
      </c>
      <c r="Q241" s="397">
        <f t="shared" si="807"/>
        <v>49004</v>
      </c>
      <c r="R241" s="397">
        <f t="shared" si="807"/>
        <v>49004</v>
      </c>
      <c r="S241" s="397">
        <f t="shared" si="807"/>
        <v>49096</v>
      </c>
      <c r="T241" s="397">
        <f t="shared" si="807"/>
        <v>49188</v>
      </c>
      <c r="U241" s="397">
        <f t="shared" si="807"/>
        <v>49188</v>
      </c>
      <c r="V241" s="397">
        <f t="shared" si="807"/>
        <v>49279</v>
      </c>
      <c r="W241" s="397">
        <f t="shared" si="807"/>
        <v>49369</v>
      </c>
      <c r="X241" s="397">
        <f t="shared" si="807"/>
        <v>49461</v>
      </c>
      <c r="Y241" s="397">
        <f t="shared" si="807"/>
        <v>49461</v>
      </c>
      <c r="Z241" s="397">
        <f t="shared" si="807"/>
        <v>49461</v>
      </c>
      <c r="AA241" s="397">
        <f t="shared" si="807"/>
        <v>49553</v>
      </c>
      <c r="AB241" s="397">
        <f t="shared" si="807"/>
        <v>49644</v>
      </c>
      <c r="AC241" s="397">
        <f t="shared" si="807"/>
        <v>49735</v>
      </c>
      <c r="AD241" s="397">
        <f t="shared" si="807"/>
        <v>49735</v>
      </c>
      <c r="AE241" s="397">
        <f t="shared" si="807"/>
        <v>49735</v>
      </c>
      <c r="AF241" s="397">
        <f t="shared" si="807"/>
        <v>49827</v>
      </c>
      <c r="AG241" s="397">
        <f t="shared" si="807"/>
        <v>49919</v>
      </c>
      <c r="AH241" s="397">
        <f t="shared" si="807"/>
        <v>50010</v>
      </c>
      <c r="AI241" s="397">
        <f t="shared" si="807"/>
        <v>50100</v>
      </c>
      <c r="AJ241" s="397">
        <f t="shared" si="807"/>
        <v>50192</v>
      </c>
      <c r="AK241" s="397">
        <f t="shared" si="807"/>
        <v>50192</v>
      </c>
      <c r="AL241" s="397">
        <f t="shared" si="807"/>
        <v>50284</v>
      </c>
      <c r="AM241" s="397">
        <f t="shared" si="807"/>
        <v>50284</v>
      </c>
      <c r="AN241" s="397">
        <f t="shared" si="807"/>
        <v>50375</v>
      </c>
      <c r="AO241" s="397">
        <f t="shared" si="807"/>
        <v>50375</v>
      </c>
      <c r="AP241" s="397">
        <f t="shared" si="807"/>
        <v>50465</v>
      </c>
      <c r="AQ241" s="397">
        <f t="shared" si="807"/>
        <v>50465</v>
      </c>
      <c r="AR241" s="397">
        <f t="shared" si="807"/>
        <v>50557</v>
      </c>
      <c r="AS241" s="397">
        <f t="shared" si="807"/>
        <v>50649</v>
      </c>
      <c r="AT241" s="397">
        <f t="shared" si="807"/>
        <v>50649</v>
      </c>
      <c r="AU241" s="397">
        <f t="shared" si="807"/>
        <v>50830</v>
      </c>
      <c r="AV241" s="397">
        <f t="shared" si="807"/>
        <v>50922</v>
      </c>
      <c r="AW241" s="397">
        <f t="shared" si="807"/>
        <v>51014</v>
      </c>
      <c r="AX241" s="397">
        <f t="shared" si="807"/>
        <v>51288</v>
      </c>
      <c r="AY241" s="397">
        <f t="shared" si="807"/>
        <v>51561</v>
      </c>
      <c r="AZ241" s="397">
        <f t="shared" si="807"/>
        <v>51653</v>
      </c>
      <c r="BA241" s="397">
        <f t="shared" si="807"/>
        <v>51836</v>
      </c>
      <c r="BB241" s="397">
        <f t="shared" si="807"/>
        <v>51926</v>
      </c>
      <c r="BC241" s="397">
        <f t="shared" si="807"/>
        <v>52201</v>
      </c>
      <c r="BD241" s="397">
        <f t="shared" si="807"/>
        <v>52291</v>
      </c>
      <c r="BE241" s="397">
        <f t="shared" si="807"/>
        <v>52383</v>
      </c>
      <c r="BF241" s="397">
        <f t="shared" si="807"/>
        <v>52475</v>
      </c>
      <c r="BG241" s="397">
        <f t="shared" si="807"/>
        <v>52566</v>
      </c>
      <c r="BH241" s="397">
        <f t="shared" si="807"/>
        <v>52657</v>
      </c>
      <c r="BI241" s="397">
        <f t="shared" si="807"/>
        <v>52841</v>
      </c>
      <c r="BJ241" s="397">
        <f t="shared" si="807"/>
        <v>53022</v>
      </c>
      <c r="BK241" s="397">
        <f t="shared" si="807"/>
        <v>54667</v>
      </c>
      <c r="BL241" s="397">
        <f t="shared" si="807"/>
        <v>55213</v>
      </c>
      <c r="BM241" s="397">
        <f t="shared" si="807"/>
        <v>56036</v>
      </c>
      <c r="BN241" s="397">
        <f t="shared" si="807"/>
        <v>56309</v>
      </c>
      <c r="BO241" s="397">
        <f t="shared" si="807"/>
        <v>56401</v>
      </c>
      <c r="BP241" s="397">
        <f t="shared" si="807"/>
        <v>56674</v>
      </c>
      <c r="BQ241" s="397"/>
      <c r="BR241" s="397">
        <f t="shared" ref="BR241:EC241" si="808">BR125</f>
        <v>51836</v>
      </c>
      <c r="BS241" s="397">
        <f t="shared" si="808"/>
        <v>49644</v>
      </c>
      <c r="BT241" s="397">
        <f t="shared" si="808"/>
        <v>49644</v>
      </c>
      <c r="BU241" s="397">
        <f t="shared" si="808"/>
        <v>49735</v>
      </c>
      <c r="BV241" s="397">
        <f t="shared" si="808"/>
        <v>50465</v>
      </c>
      <c r="BW241" s="397">
        <f t="shared" si="808"/>
        <v>50922</v>
      </c>
      <c r="BX241" s="397">
        <f t="shared" si="808"/>
        <v>50649</v>
      </c>
      <c r="BY241" s="397">
        <f t="shared" si="808"/>
        <v>52841</v>
      </c>
      <c r="BZ241" s="397">
        <f t="shared" si="808"/>
        <v>52475</v>
      </c>
      <c r="CA241" s="397">
        <f t="shared" si="808"/>
        <v>56219</v>
      </c>
      <c r="CB241" s="397">
        <f t="shared" si="808"/>
        <v>50010</v>
      </c>
      <c r="CC241" s="397">
        <f t="shared" si="808"/>
        <v>50740</v>
      </c>
      <c r="CD241" s="397">
        <f t="shared" si="808"/>
        <v>52657</v>
      </c>
      <c r="CE241" s="397">
        <f t="shared" si="808"/>
        <v>50830</v>
      </c>
      <c r="CF241" s="397">
        <f t="shared" si="808"/>
        <v>50922</v>
      </c>
      <c r="CG241" s="397">
        <f t="shared" si="808"/>
        <v>52110</v>
      </c>
      <c r="CH241" s="397">
        <f t="shared" si="808"/>
        <v>51014</v>
      </c>
      <c r="CI241" s="397">
        <f t="shared" si="808"/>
        <v>52932</v>
      </c>
      <c r="CJ241" s="397">
        <f t="shared" si="808"/>
        <v>53022</v>
      </c>
      <c r="CK241" s="397">
        <f t="shared" si="808"/>
        <v>53844</v>
      </c>
      <c r="CL241" s="397">
        <f t="shared" si="808"/>
        <v>50922</v>
      </c>
      <c r="CM241" s="397">
        <f t="shared" si="808"/>
        <v>50557</v>
      </c>
      <c r="CN241" s="397">
        <f t="shared" si="808"/>
        <v>53206</v>
      </c>
      <c r="CO241" s="397">
        <f t="shared" si="808"/>
        <v>52566</v>
      </c>
      <c r="CP241" s="397">
        <f t="shared" si="808"/>
        <v>51561</v>
      </c>
      <c r="CQ241" s="397">
        <f t="shared" si="808"/>
        <v>54483</v>
      </c>
      <c r="CR241" s="397">
        <f t="shared" si="808"/>
        <v>55213</v>
      </c>
      <c r="CS241" s="397">
        <f t="shared" si="808"/>
        <v>54210</v>
      </c>
      <c r="CT241" s="397">
        <f t="shared" si="808"/>
        <v>53571</v>
      </c>
      <c r="CU241" s="397">
        <f t="shared" si="808"/>
        <v>53662</v>
      </c>
      <c r="CV241" s="397">
        <f t="shared" si="808"/>
        <v>53022</v>
      </c>
      <c r="CW241" s="397">
        <f t="shared" si="808"/>
        <v>52018</v>
      </c>
      <c r="CX241" s="397">
        <f t="shared" si="808"/>
        <v>53844</v>
      </c>
      <c r="CY241" s="397">
        <f t="shared" si="808"/>
        <v>53936</v>
      </c>
      <c r="CZ241" s="397">
        <f t="shared" si="808"/>
        <v>53206</v>
      </c>
      <c r="DA241" s="397">
        <f t="shared" si="808"/>
        <v>53297</v>
      </c>
      <c r="DB241" s="397">
        <f t="shared" si="808"/>
        <v>54027</v>
      </c>
      <c r="DC241" s="397">
        <f t="shared" si="808"/>
        <v>52657</v>
      </c>
      <c r="DD241" s="397">
        <f t="shared" si="808"/>
        <v>54118</v>
      </c>
      <c r="DE241" s="397">
        <f t="shared" si="808"/>
        <v>56036</v>
      </c>
      <c r="DF241" s="397">
        <f t="shared" si="808"/>
        <v>56493</v>
      </c>
      <c r="DG241" s="397">
        <f t="shared" si="808"/>
        <v>56128</v>
      </c>
      <c r="DH241" s="397">
        <f t="shared" si="808"/>
        <v>56309</v>
      </c>
      <c r="DI241" s="397">
        <f t="shared" si="808"/>
        <v>56401</v>
      </c>
      <c r="DJ241" s="397">
        <f t="shared" si="808"/>
        <v>53571</v>
      </c>
      <c r="DK241" s="397">
        <f t="shared" si="808"/>
        <v>56766</v>
      </c>
      <c r="DL241" s="397">
        <f t="shared" si="808"/>
        <v>55944</v>
      </c>
      <c r="DM241" s="397">
        <f t="shared" si="808"/>
        <v>54940</v>
      </c>
      <c r="DN241" s="397">
        <f t="shared" si="808"/>
        <v>55488</v>
      </c>
      <c r="DO241" s="397">
        <f t="shared" si="808"/>
        <v>59231</v>
      </c>
      <c r="DP241" s="397">
        <f t="shared" si="808"/>
        <v>59506</v>
      </c>
      <c r="DQ241" s="397">
        <f t="shared" si="808"/>
        <v>57770</v>
      </c>
      <c r="DR241" s="397">
        <f t="shared" si="808"/>
        <v>59688</v>
      </c>
      <c r="DS241" s="397">
        <f t="shared" si="808"/>
        <v>59780</v>
      </c>
      <c r="DT241" s="397">
        <f t="shared" si="808"/>
        <v>59871</v>
      </c>
      <c r="DU241" s="397">
        <f t="shared" si="808"/>
        <v>59962</v>
      </c>
      <c r="DV241" s="397">
        <f t="shared" si="808"/>
        <v>58319</v>
      </c>
      <c r="DW241" s="397">
        <f t="shared" si="808"/>
        <v>60327</v>
      </c>
      <c r="DX241" s="397">
        <f t="shared" si="808"/>
        <v>61972</v>
      </c>
      <c r="DY241" s="397">
        <f t="shared" si="808"/>
        <v>64345</v>
      </c>
      <c r="DZ241" s="397">
        <f t="shared" si="808"/>
        <v>66993</v>
      </c>
      <c r="EA241" s="397">
        <f t="shared" si="808"/>
        <v>67267</v>
      </c>
      <c r="EB241" s="397">
        <f t="shared" si="808"/>
        <v>67359</v>
      </c>
      <c r="EC241" s="397">
        <f t="shared" si="808"/>
        <v>67632</v>
      </c>
      <c r="ED241" s="397"/>
      <c r="EE241" s="397">
        <f t="shared" ref="EE241:GP241" si="809">EE125</f>
        <v>55123</v>
      </c>
      <c r="EF241" s="397">
        <f t="shared" si="809"/>
        <v>50740</v>
      </c>
      <c r="EG241" s="397">
        <f t="shared" si="809"/>
        <v>50740</v>
      </c>
      <c r="EH241" s="397">
        <f t="shared" si="809"/>
        <v>50830</v>
      </c>
      <c r="EI241" s="397">
        <f t="shared" si="809"/>
        <v>52291</v>
      </c>
      <c r="EJ241" s="397">
        <f t="shared" si="809"/>
        <v>53114</v>
      </c>
      <c r="EK241" s="397">
        <f t="shared" si="809"/>
        <v>52475</v>
      </c>
      <c r="EL241" s="397">
        <f t="shared" si="809"/>
        <v>56858</v>
      </c>
      <c r="EM241" s="397">
        <f t="shared" si="809"/>
        <v>56128</v>
      </c>
      <c r="EN241" s="397">
        <f t="shared" si="809"/>
        <v>63524</v>
      </c>
      <c r="EO241" s="397">
        <f t="shared" si="809"/>
        <v>51105</v>
      </c>
      <c r="EP241" s="397">
        <f t="shared" si="809"/>
        <v>52566</v>
      </c>
      <c r="EQ241" s="397">
        <f t="shared" si="809"/>
        <v>56309</v>
      </c>
      <c r="ER241" s="397">
        <f t="shared" si="809"/>
        <v>52657</v>
      </c>
      <c r="ES241" s="397">
        <f t="shared" si="809"/>
        <v>52749</v>
      </c>
      <c r="ET241" s="397">
        <f t="shared" si="809"/>
        <v>55032</v>
      </c>
      <c r="EU241" s="397">
        <f t="shared" si="809"/>
        <v>52841</v>
      </c>
      <c r="EV241" s="397">
        <f t="shared" si="809"/>
        <v>56584</v>
      </c>
      <c r="EW241" s="397">
        <f t="shared" si="809"/>
        <v>56674</v>
      </c>
      <c r="EX241" s="397">
        <f t="shared" si="809"/>
        <v>58227</v>
      </c>
      <c r="EY241" s="397">
        <f t="shared" si="809"/>
        <v>52383</v>
      </c>
      <c r="EZ241" s="397">
        <f t="shared" si="809"/>
        <v>51653</v>
      </c>
      <c r="FA241" s="397">
        <f t="shared" si="809"/>
        <v>56858</v>
      </c>
      <c r="FB241" s="397">
        <f t="shared" si="809"/>
        <v>55488</v>
      </c>
      <c r="FC241" s="397">
        <f t="shared" si="809"/>
        <v>53387</v>
      </c>
      <c r="FD241" s="397">
        <f t="shared" si="809"/>
        <v>59231</v>
      </c>
      <c r="FE241" s="397">
        <f t="shared" si="809"/>
        <v>60692</v>
      </c>
      <c r="FF241" s="397">
        <f t="shared" si="809"/>
        <v>58593</v>
      </c>
      <c r="FG241" s="397">
        <f t="shared" si="809"/>
        <v>57224</v>
      </c>
      <c r="FH241" s="397">
        <f t="shared" si="809"/>
        <v>57315</v>
      </c>
      <c r="FI241" s="397">
        <f t="shared" si="809"/>
        <v>55944</v>
      </c>
      <c r="FJ241" s="397">
        <f t="shared" si="809"/>
        <v>53844</v>
      </c>
      <c r="FK241" s="397">
        <f t="shared" si="809"/>
        <v>57497</v>
      </c>
      <c r="FL241" s="397">
        <f t="shared" si="809"/>
        <v>57589</v>
      </c>
      <c r="FM241" s="397">
        <f t="shared" si="809"/>
        <v>56128</v>
      </c>
      <c r="FN241" s="397">
        <f t="shared" si="809"/>
        <v>56219</v>
      </c>
      <c r="FO241" s="397">
        <f t="shared" si="809"/>
        <v>57680</v>
      </c>
      <c r="FP241" s="397">
        <f t="shared" si="809"/>
        <v>54848</v>
      </c>
      <c r="FQ241" s="397">
        <f t="shared" si="809"/>
        <v>57770</v>
      </c>
      <c r="FR241" s="397">
        <f t="shared" si="809"/>
        <v>61515</v>
      </c>
      <c r="FS241" s="397">
        <f t="shared" si="809"/>
        <v>62337</v>
      </c>
      <c r="FT241" s="397">
        <f t="shared" si="809"/>
        <v>61607</v>
      </c>
      <c r="FU241" s="397">
        <f t="shared" si="809"/>
        <v>61788</v>
      </c>
      <c r="FV241" s="397">
        <f t="shared" si="809"/>
        <v>61880</v>
      </c>
      <c r="FW241" s="397">
        <f t="shared" si="809"/>
        <v>56128</v>
      </c>
      <c r="FX241" s="397">
        <f t="shared" si="809"/>
        <v>62245</v>
      </c>
      <c r="FY241" s="397">
        <f t="shared" si="809"/>
        <v>60327</v>
      </c>
      <c r="FZ241" s="397">
        <f t="shared" si="809"/>
        <v>58227</v>
      </c>
      <c r="GA241" s="397">
        <f t="shared" si="809"/>
        <v>59141</v>
      </c>
      <c r="GB241" s="397">
        <f t="shared" si="809"/>
        <v>66536</v>
      </c>
      <c r="GC241" s="397">
        <f t="shared" si="809"/>
        <v>66811</v>
      </c>
      <c r="GD241" s="397">
        <f t="shared" si="809"/>
        <v>63249</v>
      </c>
      <c r="GE241" s="397">
        <f t="shared" si="809"/>
        <v>66993</v>
      </c>
      <c r="GF241" s="397">
        <f t="shared" si="809"/>
        <v>67085</v>
      </c>
      <c r="GG241" s="397">
        <f t="shared" si="809"/>
        <v>67176</v>
      </c>
      <c r="GH241" s="397">
        <f t="shared" si="809"/>
        <v>67267</v>
      </c>
      <c r="GI241" s="397">
        <f t="shared" si="809"/>
        <v>63798</v>
      </c>
      <c r="GJ241" s="397">
        <f t="shared" si="809"/>
        <v>67632</v>
      </c>
      <c r="GK241" s="397">
        <f t="shared" si="809"/>
        <v>69277</v>
      </c>
      <c r="GL241" s="397">
        <f t="shared" si="809"/>
        <v>73475</v>
      </c>
      <c r="GM241" s="397">
        <f t="shared" si="809"/>
        <v>77950</v>
      </c>
      <c r="GN241" s="397">
        <f t="shared" si="809"/>
        <v>78223</v>
      </c>
      <c r="GO241" s="397">
        <f t="shared" si="809"/>
        <v>78315</v>
      </c>
      <c r="GP241" s="397">
        <f t="shared" si="809"/>
        <v>78588</v>
      </c>
      <c r="GQ241" s="397"/>
      <c r="GR241" s="397">
        <f t="shared" ref="GR241:JC241" si="810">GR125</f>
        <v>58410</v>
      </c>
      <c r="GS241" s="397">
        <f t="shared" si="810"/>
        <v>51836</v>
      </c>
      <c r="GT241" s="397">
        <f t="shared" si="810"/>
        <v>51836</v>
      </c>
      <c r="GU241" s="397">
        <f t="shared" si="810"/>
        <v>51926</v>
      </c>
      <c r="GV241" s="397">
        <f t="shared" si="810"/>
        <v>54118</v>
      </c>
      <c r="GW241" s="397">
        <f t="shared" si="810"/>
        <v>55305</v>
      </c>
      <c r="GX241" s="397">
        <f t="shared" si="810"/>
        <v>54302</v>
      </c>
      <c r="GY241" s="397">
        <f t="shared" si="810"/>
        <v>60876</v>
      </c>
      <c r="GZ241" s="397">
        <f t="shared" si="810"/>
        <v>59780</v>
      </c>
      <c r="HA241" s="397">
        <f t="shared" si="810"/>
        <v>70829</v>
      </c>
      <c r="HB241" s="397">
        <f t="shared" si="810"/>
        <v>52201</v>
      </c>
      <c r="HC241" s="397">
        <f t="shared" si="810"/>
        <v>54393</v>
      </c>
      <c r="HD241" s="397">
        <f t="shared" si="810"/>
        <v>59962</v>
      </c>
      <c r="HE241" s="397">
        <f t="shared" si="810"/>
        <v>54483</v>
      </c>
      <c r="HF241" s="397">
        <f t="shared" si="810"/>
        <v>54575</v>
      </c>
      <c r="HG241" s="397">
        <f t="shared" si="810"/>
        <v>57954</v>
      </c>
      <c r="HH241" s="397">
        <f t="shared" si="810"/>
        <v>54667</v>
      </c>
      <c r="HI241" s="397">
        <f t="shared" si="810"/>
        <v>60237</v>
      </c>
      <c r="HJ241" s="397">
        <f t="shared" si="810"/>
        <v>60327</v>
      </c>
      <c r="HK241" s="397">
        <f t="shared" si="810"/>
        <v>62610</v>
      </c>
      <c r="HL241" s="397">
        <f t="shared" si="810"/>
        <v>53844</v>
      </c>
      <c r="HM241" s="397">
        <f t="shared" si="810"/>
        <v>52749</v>
      </c>
      <c r="HN241" s="397">
        <f t="shared" si="810"/>
        <v>60511</v>
      </c>
      <c r="HO241" s="397">
        <f t="shared" si="810"/>
        <v>58410</v>
      </c>
      <c r="HP241" s="397">
        <f t="shared" si="810"/>
        <v>55213</v>
      </c>
      <c r="HQ241" s="397">
        <f t="shared" si="810"/>
        <v>63979</v>
      </c>
      <c r="HR241" s="397">
        <f t="shared" si="810"/>
        <v>66171</v>
      </c>
      <c r="HS241" s="397">
        <f t="shared" si="810"/>
        <v>62976</v>
      </c>
      <c r="HT241" s="397">
        <f t="shared" si="810"/>
        <v>60876</v>
      </c>
      <c r="HU241" s="397">
        <f t="shared" si="810"/>
        <v>60967</v>
      </c>
      <c r="HV241" s="397">
        <f t="shared" si="810"/>
        <v>58866</v>
      </c>
      <c r="HW241" s="397">
        <f t="shared" si="810"/>
        <v>55671</v>
      </c>
      <c r="HX241" s="397">
        <f t="shared" si="810"/>
        <v>61149</v>
      </c>
      <c r="HY241" s="397">
        <f t="shared" si="810"/>
        <v>61241</v>
      </c>
      <c r="HZ241" s="397">
        <f t="shared" si="810"/>
        <v>59050</v>
      </c>
      <c r="IA241" s="397">
        <f t="shared" si="810"/>
        <v>59141</v>
      </c>
      <c r="IB241" s="397">
        <f t="shared" si="810"/>
        <v>61332</v>
      </c>
      <c r="IC241" s="397">
        <f t="shared" si="810"/>
        <v>57040</v>
      </c>
      <c r="ID241" s="397">
        <f t="shared" si="810"/>
        <v>61423</v>
      </c>
      <c r="IE241" s="397">
        <f t="shared" si="810"/>
        <v>66993</v>
      </c>
      <c r="IF241" s="397">
        <f t="shared" si="810"/>
        <v>68181</v>
      </c>
      <c r="IG241" s="397">
        <f t="shared" si="810"/>
        <v>67085</v>
      </c>
      <c r="IH241" s="397">
        <f t="shared" si="810"/>
        <v>67267</v>
      </c>
      <c r="II241" s="397">
        <f t="shared" si="810"/>
        <v>67359</v>
      </c>
      <c r="IJ241" s="397">
        <f t="shared" si="810"/>
        <v>58685</v>
      </c>
      <c r="IK241" s="397">
        <f t="shared" si="810"/>
        <v>67724</v>
      </c>
      <c r="IL241" s="397">
        <f t="shared" si="810"/>
        <v>64710</v>
      </c>
      <c r="IM241" s="397">
        <f t="shared" si="810"/>
        <v>61515</v>
      </c>
      <c r="IN241" s="397">
        <f t="shared" si="810"/>
        <v>62793</v>
      </c>
      <c r="IO241" s="397">
        <f t="shared" si="810"/>
        <v>73840</v>
      </c>
      <c r="IP241" s="397">
        <f t="shared" si="810"/>
        <v>74115</v>
      </c>
      <c r="IQ241" s="397">
        <f t="shared" si="810"/>
        <v>68728</v>
      </c>
      <c r="IR241" s="397">
        <f t="shared" si="810"/>
        <v>74297</v>
      </c>
      <c r="IS241" s="397">
        <f t="shared" si="810"/>
        <v>74389</v>
      </c>
      <c r="IT241" s="397">
        <f t="shared" si="810"/>
        <v>74480</v>
      </c>
      <c r="IU241" s="397">
        <f t="shared" si="810"/>
        <v>74571</v>
      </c>
      <c r="IV241" s="397">
        <f t="shared" si="810"/>
        <v>69277</v>
      </c>
      <c r="IW241" s="397">
        <f t="shared" si="810"/>
        <v>74936</v>
      </c>
      <c r="IX241" s="397">
        <f t="shared" si="810"/>
        <v>76581</v>
      </c>
      <c r="IY241" s="397">
        <f t="shared" si="810"/>
        <v>82606</v>
      </c>
      <c r="IZ241" s="397">
        <f t="shared" si="810"/>
        <v>88907</v>
      </c>
      <c r="JA241" s="397">
        <f t="shared" si="810"/>
        <v>89181</v>
      </c>
      <c r="JB241" s="397">
        <f t="shared" si="810"/>
        <v>89273</v>
      </c>
      <c r="JC241" s="397">
        <f t="shared" si="810"/>
        <v>89546</v>
      </c>
      <c r="JD241" s="397"/>
      <c r="JE241" s="397">
        <f t="shared" ref="JE241:LP241" si="811">JE125</f>
        <v>61698</v>
      </c>
      <c r="JF241" s="397">
        <f t="shared" si="811"/>
        <v>52932</v>
      </c>
      <c r="JG241" s="397">
        <f t="shared" si="811"/>
        <v>52932</v>
      </c>
      <c r="JH241" s="397">
        <f t="shared" si="811"/>
        <v>53022</v>
      </c>
      <c r="JI241" s="397">
        <f t="shared" si="811"/>
        <v>55944</v>
      </c>
      <c r="JJ241" s="397">
        <f t="shared" si="811"/>
        <v>57497</v>
      </c>
      <c r="JK241" s="397">
        <f t="shared" si="811"/>
        <v>56128</v>
      </c>
      <c r="JL241" s="397">
        <f t="shared" si="811"/>
        <v>64894</v>
      </c>
      <c r="JM241" s="397">
        <f t="shared" si="811"/>
        <v>63433</v>
      </c>
      <c r="JN241" s="397">
        <f t="shared" si="811"/>
        <v>78133</v>
      </c>
      <c r="JO241" s="397">
        <f t="shared" si="811"/>
        <v>53297</v>
      </c>
      <c r="JP241" s="397">
        <f t="shared" si="811"/>
        <v>56219</v>
      </c>
      <c r="JQ241" s="397">
        <f t="shared" si="811"/>
        <v>63614</v>
      </c>
      <c r="JR241" s="397">
        <f t="shared" si="811"/>
        <v>56309</v>
      </c>
      <c r="JS241" s="397">
        <f t="shared" si="811"/>
        <v>56401</v>
      </c>
      <c r="JT241" s="397">
        <f t="shared" si="811"/>
        <v>60876</v>
      </c>
      <c r="JU241" s="397">
        <f t="shared" si="811"/>
        <v>56493</v>
      </c>
      <c r="JV241" s="397">
        <f t="shared" si="811"/>
        <v>63889</v>
      </c>
      <c r="JW241" s="397">
        <f t="shared" si="811"/>
        <v>63979</v>
      </c>
      <c r="JX241" s="397">
        <f t="shared" si="811"/>
        <v>66993</v>
      </c>
      <c r="JY241" s="397">
        <f t="shared" si="811"/>
        <v>55305</v>
      </c>
      <c r="JZ241" s="397">
        <f t="shared" si="811"/>
        <v>53844</v>
      </c>
      <c r="KA241" s="397">
        <f t="shared" si="811"/>
        <v>64163</v>
      </c>
      <c r="KB241" s="397">
        <f t="shared" si="811"/>
        <v>61332</v>
      </c>
      <c r="KC241" s="397">
        <f t="shared" si="811"/>
        <v>57040</v>
      </c>
      <c r="KD241" s="397">
        <f t="shared" si="811"/>
        <v>68728</v>
      </c>
      <c r="KE241" s="397">
        <f t="shared" si="811"/>
        <v>71650</v>
      </c>
      <c r="KF241" s="397">
        <f t="shared" si="811"/>
        <v>67359</v>
      </c>
      <c r="KG241" s="397">
        <f t="shared" si="811"/>
        <v>64529</v>
      </c>
      <c r="KH241" s="397">
        <f t="shared" si="811"/>
        <v>64620</v>
      </c>
      <c r="KI241" s="397">
        <f t="shared" si="811"/>
        <v>61788</v>
      </c>
      <c r="KJ241" s="397">
        <f t="shared" si="811"/>
        <v>57497</v>
      </c>
      <c r="KK241" s="397">
        <f t="shared" si="811"/>
        <v>64802</v>
      </c>
      <c r="KL241" s="397">
        <f t="shared" si="811"/>
        <v>64894</v>
      </c>
      <c r="KM241" s="397">
        <f t="shared" si="811"/>
        <v>61972</v>
      </c>
      <c r="KN241" s="397">
        <f t="shared" si="811"/>
        <v>62063</v>
      </c>
      <c r="KO241" s="397">
        <f t="shared" si="811"/>
        <v>64985</v>
      </c>
      <c r="KP241" s="397">
        <f t="shared" si="811"/>
        <v>59231</v>
      </c>
      <c r="KQ241" s="397">
        <f t="shared" si="811"/>
        <v>65075</v>
      </c>
      <c r="KR241" s="397">
        <f t="shared" si="811"/>
        <v>72472</v>
      </c>
      <c r="KS241" s="397">
        <f t="shared" si="811"/>
        <v>74024</v>
      </c>
      <c r="KT241" s="397">
        <f t="shared" si="811"/>
        <v>72564</v>
      </c>
      <c r="KU241" s="397">
        <f t="shared" si="811"/>
        <v>72745</v>
      </c>
      <c r="KV241" s="397">
        <f t="shared" si="811"/>
        <v>72837</v>
      </c>
      <c r="KW241" s="397">
        <f t="shared" si="811"/>
        <v>61241</v>
      </c>
      <c r="KX241" s="397">
        <f t="shared" si="811"/>
        <v>73202</v>
      </c>
      <c r="KY241" s="397">
        <f t="shared" si="811"/>
        <v>69093</v>
      </c>
      <c r="KZ241" s="397">
        <f t="shared" si="811"/>
        <v>64802</v>
      </c>
      <c r="LA241" s="397">
        <f t="shared" si="811"/>
        <v>66446</v>
      </c>
      <c r="LB241" s="397">
        <f t="shared" si="811"/>
        <v>81145</v>
      </c>
      <c r="LC241" s="397">
        <f t="shared" si="811"/>
        <v>81420</v>
      </c>
      <c r="LD241" s="397">
        <f t="shared" si="811"/>
        <v>74205</v>
      </c>
      <c r="LE241" s="397">
        <f t="shared" si="811"/>
        <v>81602</v>
      </c>
      <c r="LF241" s="397">
        <f t="shared" si="811"/>
        <v>81694</v>
      </c>
      <c r="LG241" s="397">
        <f t="shared" si="811"/>
        <v>81785</v>
      </c>
      <c r="LH241" s="397">
        <f t="shared" si="811"/>
        <v>81876</v>
      </c>
      <c r="LI241" s="397">
        <f t="shared" si="811"/>
        <v>74755</v>
      </c>
      <c r="LJ241" s="397">
        <f t="shared" si="811"/>
        <v>82241</v>
      </c>
      <c r="LK241" s="397">
        <f t="shared" si="811"/>
        <v>83886</v>
      </c>
      <c r="LL241" s="397">
        <f t="shared" si="811"/>
        <v>91737</v>
      </c>
      <c r="LM241" s="397">
        <f t="shared" si="811"/>
        <v>99865</v>
      </c>
      <c r="LN241" s="397">
        <f t="shared" si="811"/>
        <v>100138</v>
      </c>
      <c r="LO241" s="397">
        <f t="shared" si="811"/>
        <v>100230</v>
      </c>
      <c r="LP241" s="397">
        <f t="shared" si="811"/>
        <v>100503</v>
      </c>
    </row>
    <row r="242">
      <c r="A242" s="331"/>
      <c r="B242" s="338"/>
      <c r="C242" s="338"/>
      <c r="D242" s="138" t="s">
        <v>323</v>
      </c>
      <c r="E242" s="413" t="str">
        <f>VLOOKUP(E$184,'3a. TBond Main'!$A$10:$AN$73,7)</f>
        <v>10.00</v>
      </c>
      <c r="F242" s="413" t="str">
        <f>VLOOKUP(F$184,'3a. TBond Main'!$A$10:$AN$73,7)</f>
        <v>05.75</v>
      </c>
      <c r="G242" s="413" t="str">
        <f>VLOOKUP(G$184,'3a. TBond Main'!$A$10:$AN$73,7)</f>
        <v>07.90</v>
      </c>
      <c r="H242" s="413" t="str">
        <f>VLOOKUP(H$184,'3a. TBond Main'!$A$10:$AN$73,7)</f>
        <v>08.65</v>
      </c>
      <c r="I242" s="413" t="str">
        <f>VLOOKUP(I$184,'3a. TBond Main'!$A$10:$AN$73,7)</f>
        <v>10.00</v>
      </c>
      <c r="J242" s="413" t="str">
        <f>VLOOKUP(J$184,'3a. TBond Main'!$A$10:$AN$73,7)</f>
        <v>11.50</v>
      </c>
      <c r="K242" s="413" t="str">
        <f>VLOOKUP(K$184,'3a. TBond Main'!$A$10:$AN$73,7)</f>
        <v>10.20</v>
      </c>
      <c r="L242" s="413" t="str">
        <f>VLOOKUP(L$184,'3a. TBond Main'!$A$10:$AN$73,7)</f>
        <v>09.00</v>
      </c>
      <c r="M242" s="413" t="str">
        <f>VLOOKUP(M$184,'3a. TBond Main'!$A$10:$AN$73,7)</f>
        <v>11.20</v>
      </c>
      <c r="N242" s="413" t="str">
        <f>VLOOKUP(N$184,'3a. TBond Main'!$A$10:$AN$73,7)</f>
        <v>07.00</v>
      </c>
      <c r="O242" s="413" t="str">
        <f>VLOOKUP(O$184,'3a. TBond Main'!$A$10:$AN$73,7)</f>
        <v>06.30</v>
      </c>
      <c r="P242" s="413" t="str">
        <f>VLOOKUP(P$184,'3a. TBond Main'!$A$10:$AN$73,7)</f>
        <v>11.60</v>
      </c>
      <c r="Q242" s="413" t="str">
        <f>VLOOKUP(Q$184,'3a. TBond Main'!$A$10:$AN$73,7)</f>
        <v>11.40</v>
      </c>
      <c r="R242" s="413" t="str">
        <f>VLOOKUP(R$184,'3a. TBond Main'!$A$10:$AN$73,7)</f>
        <v>10.90</v>
      </c>
      <c r="S242" s="413" t="str">
        <f>VLOOKUP(S$184,'3a. TBond Main'!$A$10:$AN$73,7)</f>
        <v>10.25</v>
      </c>
      <c r="T242" s="413" t="str">
        <f>VLOOKUP(T$184,'3a. TBond Main'!$A$10:$AN$73,7)</f>
        <v>11.00</v>
      </c>
      <c r="U242" s="413" t="str">
        <f>VLOOKUP(U$184,'3a. TBond Main'!$A$10:$AN$73,7)</f>
        <v>09.85</v>
      </c>
      <c r="V242" s="413" t="str">
        <f>VLOOKUP(V$184,'3a. TBond Main'!$A$10:$AN$73,7)</f>
        <v>06.00</v>
      </c>
      <c r="W242" s="413" t="str">
        <f>VLOOKUP(W$184,'3a. TBond Main'!$A$10:$AN$73,7)</f>
        <v>10.25</v>
      </c>
      <c r="X242" s="413" t="str">
        <f>VLOOKUP(X$184,'3a. TBond Main'!$A$10:$AN$73,7)</f>
        <v>09.00</v>
      </c>
      <c r="Y242" s="413" t="str">
        <f>VLOOKUP(Y$184,'3a. TBond Main'!$A$10:$AN$73,7)</f>
        <v>17.00</v>
      </c>
      <c r="Z242" s="413" t="str">
        <f>VLOOKUP(Z$184,'3a. TBond Main'!$A$10:$AN$73,7)</f>
        <v>17.00</v>
      </c>
      <c r="AA242" s="413" t="str">
        <f>VLOOKUP(AA$184,'3a. TBond Main'!$A$10:$AN$73,7)</f>
        <v>11.00</v>
      </c>
      <c r="AB242" s="413" t="str">
        <f>VLOOKUP(AB$184,'3a. TBond Main'!$A$10:$AN$73,7)</f>
        <v>10.35</v>
      </c>
      <c r="AC242" s="413" t="str">
        <f>VLOOKUP(AC$184,'3a. TBond Main'!$A$10:$AN$73,7)</f>
        <v>06.75</v>
      </c>
      <c r="AD242" s="413" t="str">
        <f>VLOOKUP(AD$184,'3a. TBond Main'!$A$10:$AN$73,7)</f>
        <v>09.00</v>
      </c>
      <c r="AE242" s="413" t="str">
        <f>VLOOKUP(AE$184,'3a. TBond Main'!$A$10:$AN$73,7)</f>
        <v>05.35</v>
      </c>
      <c r="AF242" s="413" t="str">
        <f>VLOOKUP(AF$184,'3a. TBond Main'!$A$10:$AN$73,7)</f>
        <v>11.00</v>
      </c>
      <c r="AG242" s="413" t="str">
        <f>VLOOKUP(AG$184,'3a. TBond Main'!$A$10:$AN$73,7)</f>
        <v>11.50</v>
      </c>
      <c r="AH242" s="413" t="str">
        <f>VLOOKUP(AH$184,'3a. TBond Main'!$A$10:$AN$73,7)</f>
        <v>05.00</v>
      </c>
      <c r="AI242" s="413" t="str">
        <f>VLOOKUP(AI$184,'3a. TBond Main'!$A$10:$AN$73,7)</f>
        <v>11.40</v>
      </c>
      <c r="AJ242" s="413" t="str">
        <f>VLOOKUP(AJ$184,'3a. TBond Main'!$A$10:$AN$73,7)</f>
        <v>18.00</v>
      </c>
      <c r="AK242" s="413" t="str">
        <f>VLOOKUP(AK$184,'3a. TBond Main'!$A$10:$AN$73,7)</f>
        <v>11.75</v>
      </c>
      <c r="AL242" s="413" t="str">
        <f>VLOOKUP(AL$184,'3a. TBond Main'!$A$10:$AN$73,7)</f>
        <v>11.00</v>
      </c>
      <c r="AM242" s="413" t="str">
        <f>VLOOKUP(AM$184,'3a. TBond Main'!$A$10:$AN$73,7)</f>
        <v>07.80</v>
      </c>
      <c r="AN242" s="413" t="str">
        <f>VLOOKUP(AN$184,'3a. TBond Main'!$A$10:$AN$73,7)</f>
        <v>10.30</v>
      </c>
      <c r="AO242" s="413" t="str">
        <f>VLOOKUP(AO$184,'3a. TBond Main'!$A$10:$AN$73,7)</f>
        <v>11.25</v>
      </c>
      <c r="AP242" s="413" t="str">
        <f>VLOOKUP(AP$184,'3a. TBond Main'!$A$10:$AN$73,7)</f>
        <v>18.00</v>
      </c>
      <c r="AQ242" s="413" t="str">
        <f>VLOOKUP(AQ$184,'3a. TBond Main'!$A$10:$AN$73,7)</f>
        <v>10.75</v>
      </c>
      <c r="AR242" s="413" t="str">
        <f>VLOOKUP(AR$184,'3a. TBond Main'!$A$10:$AN$73,7)</f>
        <v>09.00</v>
      </c>
      <c r="AS242" s="413" t="str">
        <f>VLOOKUP(AS$184,'3a. TBond Main'!$A$10:$AN$73,7)</f>
        <v>09.00</v>
      </c>
      <c r="AT242" s="413" t="str">
        <f>VLOOKUP(AT$184,'3a. TBond Main'!$A$10:$AN$73,7)</f>
        <v>11.50</v>
      </c>
      <c r="AU242" s="413" t="str">
        <f>VLOOKUP(AU$184,'3a. TBond Main'!$A$10:$AN$73,7)</f>
        <v>13.00</v>
      </c>
      <c r="AV242" s="413" t="str">
        <f>VLOOKUP(AV$184,'3a. TBond Main'!$A$10:$AN$73,7)</f>
        <v>13.00</v>
      </c>
      <c r="AW242" s="413" t="str">
        <f>VLOOKUP(AW$184,'3a. TBond Main'!$A$10:$AN$73,7)</f>
        <v>20.00</v>
      </c>
      <c r="AX242" s="413" t="str">
        <f>VLOOKUP(AX$184,'3a. TBond Main'!$A$10:$AN$73,7)</f>
        <v>11.00</v>
      </c>
      <c r="AY242" s="413" t="str">
        <f>VLOOKUP(AY$184,'3a. TBond Main'!$A$10:$AN$73,7)</f>
        <v>11.25</v>
      </c>
      <c r="AZ242" s="413" t="str">
        <f>VLOOKUP(AZ$184,'3a. TBond Main'!$A$10:$AN$73,7)</f>
        <v>18.00</v>
      </c>
      <c r="BA242" s="413" t="str">
        <f>VLOOKUP(BA$184,'3a. TBond Main'!$A$10:$AN$73,7)</f>
        <v>12.00</v>
      </c>
      <c r="BB242" s="413" t="str">
        <f>VLOOKUP(BB$184,'3a. TBond Main'!$A$10:$AN$73,7)</f>
        <v>08.00</v>
      </c>
      <c r="BC242" s="413" t="str">
        <f>VLOOKUP(BC$184,'3a. TBond Main'!$A$10:$AN$73,7)</f>
        <v>09.00</v>
      </c>
      <c r="BD242" s="413" t="str">
        <f>VLOOKUP(BD$184,'3a. TBond Main'!$A$10:$AN$73,7)</f>
        <v>11.20</v>
      </c>
      <c r="BE242" s="413" t="str">
        <f>VLOOKUP(BE$184,'3a. TBond Main'!$A$10:$AN$73,7)</f>
        <v>09.00</v>
      </c>
      <c r="BF242" s="413" t="str">
        <f>VLOOKUP(BF$184,'3a. TBond Main'!$A$10:$AN$73,7)</f>
        <v>13.25</v>
      </c>
      <c r="BG242" s="413" t="str">
        <f>VLOOKUP(BG$184,'3a. TBond Main'!$A$10:$AN$73,7)</f>
        <v>09.00</v>
      </c>
      <c r="BH242" s="413" t="str">
        <f>VLOOKUP(BH$184,'3a. TBond Main'!$A$10:$AN$73,7)</f>
        <v>13.25</v>
      </c>
      <c r="BI242" s="413" t="str">
        <f>VLOOKUP(BI$184,'3a. TBond Main'!$A$10:$AN$73,7)</f>
        <v>10.25</v>
      </c>
      <c r="BJ242" s="413" t="str">
        <f>VLOOKUP(BJ$184,'3a. TBond Main'!$A$10:$AN$73,7)</f>
        <v>11.50</v>
      </c>
      <c r="BK242" s="413" t="str">
        <f>VLOOKUP(BK$184,'3a. TBond Main'!$A$10:$AN$73,7)</f>
        <v>10.50</v>
      </c>
      <c r="BL242" s="413" t="str">
        <f>VLOOKUP(BL$184,'3a. TBond Main'!$A$10:$AN$73,7)</f>
        <v>12.00</v>
      </c>
      <c r="BM242" s="413" t="str">
        <f>VLOOKUP(BM$184,'3a. TBond Main'!$A$10:$AN$73,7)</f>
        <v>09.00</v>
      </c>
      <c r="BN242" s="413" t="str">
        <f>VLOOKUP(BN$184,'3a. TBond Main'!$A$10:$AN$73,7)</f>
        <v>13.50</v>
      </c>
      <c r="BO242" s="413" t="str">
        <f>VLOOKUP(BO$184,'3a. TBond Main'!$A$10:$AN$73,7)</f>
        <v>13.50</v>
      </c>
      <c r="BP242" s="413" t="str">
        <f>VLOOKUP(BP$184,'3a. TBond Main'!$A$10:$AN$73,7)</f>
        <v>12.50</v>
      </c>
      <c r="BQ242" s="413"/>
      <c r="BR242" s="413" t="str">
        <f>VLOOKUP(BR$184,'3a. TBond Main'!$A$10:$AN$73,7)</f>
        <v>10.00</v>
      </c>
      <c r="BS242" s="413" t="str">
        <f>VLOOKUP(BS$184,'3a. TBond Main'!$A$10:$AN$73,7)</f>
        <v>05.75</v>
      </c>
      <c r="BT242" s="413" t="str">
        <f>VLOOKUP(BT$184,'3a. TBond Main'!$A$10:$AN$73,7)</f>
        <v>07.90</v>
      </c>
      <c r="BU242" s="413" t="str">
        <f>VLOOKUP(BU$184,'3a. TBond Main'!$A$10:$AN$73,7)</f>
        <v>08.65</v>
      </c>
      <c r="BV242" s="413" t="str">
        <f>VLOOKUP(BV$184,'3a. TBond Main'!$A$10:$AN$73,7)</f>
        <v>10.00</v>
      </c>
      <c r="BW242" s="413" t="str">
        <f>VLOOKUP(BW$184,'3a. TBond Main'!$A$10:$AN$73,7)</f>
        <v>11.50</v>
      </c>
      <c r="BX242" s="413" t="str">
        <f>VLOOKUP(BX$184,'3a. TBond Main'!$A$10:$AN$73,7)</f>
        <v>10.20</v>
      </c>
      <c r="BY242" s="413" t="str">
        <f>VLOOKUP(BY$184,'3a. TBond Main'!$A$10:$AN$73,7)</f>
        <v>09.00</v>
      </c>
      <c r="BZ242" s="413" t="str">
        <f>VLOOKUP(BZ$184,'3a. TBond Main'!$A$10:$AN$73,7)</f>
        <v>11.20</v>
      </c>
      <c r="CA242" s="413" t="str">
        <f>VLOOKUP(CA$184,'3a. TBond Main'!$A$10:$AN$73,7)</f>
        <v>07.00</v>
      </c>
      <c r="CB242" s="413" t="str">
        <f>VLOOKUP(CB$184,'3a. TBond Main'!$A$10:$AN$73,7)</f>
        <v>06.30</v>
      </c>
      <c r="CC242" s="413" t="str">
        <f>VLOOKUP(CC$184,'3a. TBond Main'!$A$10:$AN$73,7)</f>
        <v>11.60</v>
      </c>
      <c r="CD242" s="413" t="str">
        <f>VLOOKUP(CD$184,'3a. TBond Main'!$A$10:$AN$73,7)</f>
        <v>11.40</v>
      </c>
      <c r="CE242" s="413" t="str">
        <f>VLOOKUP(CE$184,'3a. TBond Main'!$A$10:$AN$73,7)</f>
        <v>10.90</v>
      </c>
      <c r="CF242" s="413" t="str">
        <f>VLOOKUP(CF$184,'3a. TBond Main'!$A$10:$AN$73,7)</f>
        <v>10.25</v>
      </c>
      <c r="CG242" s="413" t="str">
        <f>VLOOKUP(CG$184,'3a. TBond Main'!$A$10:$AN$73,7)</f>
        <v>11.00</v>
      </c>
      <c r="CH242" s="413" t="str">
        <f>VLOOKUP(CH$184,'3a. TBond Main'!$A$10:$AN$73,7)</f>
        <v>09.85</v>
      </c>
      <c r="CI242" s="413" t="str">
        <f>VLOOKUP(CI$184,'3a. TBond Main'!$A$10:$AN$73,7)</f>
        <v>06.00</v>
      </c>
      <c r="CJ242" s="413" t="str">
        <f>VLOOKUP(CJ$184,'3a. TBond Main'!$A$10:$AN$73,7)</f>
        <v>10.25</v>
      </c>
      <c r="CK242" s="413" t="str">
        <f>VLOOKUP(CK$184,'3a. TBond Main'!$A$10:$AN$73,7)</f>
        <v>09.00</v>
      </c>
      <c r="CL242" s="413" t="str">
        <f>VLOOKUP(CL$184,'3a. TBond Main'!$A$10:$AN$73,7)</f>
        <v>17.00</v>
      </c>
      <c r="CM242" s="413" t="str">
        <f>VLOOKUP(CM$184,'3a. TBond Main'!$A$10:$AN$73,7)</f>
        <v>17.00</v>
      </c>
      <c r="CN242" s="413" t="str">
        <f>VLOOKUP(CN$184,'3a. TBond Main'!$A$10:$AN$73,7)</f>
        <v>11.00</v>
      </c>
      <c r="CO242" s="413" t="str">
        <f>VLOOKUP(CO$184,'3a. TBond Main'!$A$10:$AN$73,7)</f>
        <v>10.35</v>
      </c>
      <c r="CP242" s="413" t="str">
        <f>VLOOKUP(CP$184,'3a. TBond Main'!$A$10:$AN$73,7)</f>
        <v>06.75</v>
      </c>
      <c r="CQ242" s="413" t="str">
        <f>VLOOKUP(CQ$184,'3a. TBond Main'!$A$10:$AN$73,7)</f>
        <v>09.00</v>
      </c>
      <c r="CR242" s="413" t="str">
        <f>VLOOKUP(CR$184,'3a. TBond Main'!$A$10:$AN$73,7)</f>
        <v>05.35</v>
      </c>
      <c r="CS242" s="413" t="str">
        <f>VLOOKUP(CS$184,'3a. TBond Main'!$A$10:$AN$73,7)</f>
        <v>11.00</v>
      </c>
      <c r="CT242" s="413" t="str">
        <f>VLOOKUP(CT$184,'3a. TBond Main'!$A$10:$AN$73,7)</f>
        <v>11.50</v>
      </c>
      <c r="CU242" s="413" t="str">
        <f>VLOOKUP(CU$184,'3a. TBond Main'!$A$10:$AN$73,7)</f>
        <v>05.00</v>
      </c>
      <c r="CV242" s="413" t="str">
        <f>VLOOKUP(CV$184,'3a. TBond Main'!$A$10:$AN$73,7)</f>
        <v>11.40</v>
      </c>
      <c r="CW242" s="413" t="str">
        <f>VLOOKUP(CW$184,'3a. TBond Main'!$A$10:$AN$73,7)</f>
        <v>18.00</v>
      </c>
      <c r="CX242" s="413" t="str">
        <f>VLOOKUP(CX$184,'3a. TBond Main'!$A$10:$AN$73,7)</f>
        <v>11.75</v>
      </c>
      <c r="CY242" s="413" t="str">
        <f>VLOOKUP(CY$184,'3a. TBond Main'!$A$10:$AN$73,7)</f>
        <v>11.00</v>
      </c>
      <c r="CZ242" s="413" t="str">
        <f>VLOOKUP(CZ$184,'3a. TBond Main'!$A$10:$AN$73,7)</f>
        <v>07.80</v>
      </c>
      <c r="DA242" s="413" t="str">
        <f>VLOOKUP(DA$184,'3a. TBond Main'!$A$10:$AN$73,7)</f>
        <v>10.30</v>
      </c>
      <c r="DB242" s="413" t="str">
        <f>VLOOKUP(DB$184,'3a. TBond Main'!$A$10:$AN$73,7)</f>
        <v>11.25</v>
      </c>
      <c r="DC242" s="413" t="str">
        <f>VLOOKUP(DC$184,'3a. TBond Main'!$A$10:$AN$73,7)</f>
        <v>18.00</v>
      </c>
      <c r="DD242" s="413" t="str">
        <f>VLOOKUP(DD$184,'3a. TBond Main'!$A$10:$AN$73,7)</f>
        <v>10.75</v>
      </c>
      <c r="DE242" s="413" t="str">
        <f>VLOOKUP(DE$184,'3a. TBond Main'!$A$10:$AN$73,7)</f>
        <v>09.00</v>
      </c>
      <c r="DF242" s="413" t="str">
        <f>VLOOKUP(DF$184,'3a. TBond Main'!$A$10:$AN$73,7)</f>
        <v>09.00</v>
      </c>
      <c r="DG242" s="413" t="str">
        <f>VLOOKUP(DG$184,'3a. TBond Main'!$A$10:$AN$73,7)</f>
        <v>11.50</v>
      </c>
      <c r="DH242" s="413" t="str">
        <f>VLOOKUP(DH$184,'3a. TBond Main'!$A$10:$AN$73,7)</f>
        <v>13.00</v>
      </c>
      <c r="DI242" s="413" t="str">
        <f>VLOOKUP(DI$184,'3a. TBond Main'!$A$10:$AN$73,7)</f>
        <v>13.00</v>
      </c>
      <c r="DJ242" s="413" t="str">
        <f>VLOOKUP(DJ$184,'3a. TBond Main'!$A$10:$AN$73,7)</f>
        <v>20.00</v>
      </c>
      <c r="DK242" s="413" t="str">
        <f>VLOOKUP(DK$184,'3a. TBond Main'!$A$10:$AN$73,7)</f>
        <v>11.00</v>
      </c>
      <c r="DL242" s="413" t="str">
        <f>VLOOKUP(DL$184,'3a. TBond Main'!$A$10:$AN$73,7)</f>
        <v>11.25</v>
      </c>
      <c r="DM242" s="413" t="str">
        <f>VLOOKUP(DM$184,'3a. TBond Main'!$A$10:$AN$73,7)</f>
        <v>18.00</v>
      </c>
      <c r="DN242" s="413" t="str">
        <f>VLOOKUP(DN$184,'3a. TBond Main'!$A$10:$AN$73,7)</f>
        <v>12.00</v>
      </c>
      <c r="DO242" s="413" t="str">
        <f>VLOOKUP(DO$184,'3a. TBond Main'!$A$10:$AN$73,7)</f>
        <v>08.00</v>
      </c>
      <c r="DP242" s="413" t="str">
        <f>VLOOKUP(DP$184,'3a. TBond Main'!$A$10:$AN$73,7)</f>
        <v>09.00</v>
      </c>
      <c r="DQ242" s="413" t="str">
        <f>VLOOKUP(DQ$184,'3a. TBond Main'!$A$10:$AN$73,7)</f>
        <v>11.20</v>
      </c>
      <c r="DR242" s="413" t="str">
        <f>VLOOKUP(DR$184,'3a. TBond Main'!$A$10:$AN$73,7)</f>
        <v>09.00</v>
      </c>
      <c r="DS242" s="413" t="str">
        <f>VLOOKUP(DS$184,'3a. TBond Main'!$A$10:$AN$73,7)</f>
        <v>13.25</v>
      </c>
      <c r="DT242" s="413" t="str">
        <f>VLOOKUP(DT$184,'3a. TBond Main'!$A$10:$AN$73,7)</f>
        <v>09.00</v>
      </c>
      <c r="DU242" s="413" t="str">
        <f>VLOOKUP(DU$184,'3a. TBond Main'!$A$10:$AN$73,7)</f>
        <v>13.25</v>
      </c>
      <c r="DV242" s="413" t="str">
        <f>VLOOKUP(DV$184,'3a. TBond Main'!$A$10:$AN$73,7)</f>
        <v>10.25</v>
      </c>
      <c r="DW242" s="413" t="str">
        <f>VLOOKUP(DW$184,'3a. TBond Main'!$A$10:$AN$73,7)</f>
        <v>11.50</v>
      </c>
      <c r="DX242" s="413" t="str">
        <f>VLOOKUP(DX$184,'3a. TBond Main'!$A$10:$AN$73,7)</f>
        <v>10.50</v>
      </c>
      <c r="DY242" s="413" t="str">
        <f>VLOOKUP(DY$184,'3a. TBond Main'!$A$10:$AN$73,7)</f>
        <v>12.00</v>
      </c>
      <c r="DZ242" s="413" t="str">
        <f>VLOOKUP(DZ$184,'3a. TBond Main'!$A$10:$AN$73,7)</f>
        <v>09.00</v>
      </c>
      <c r="EA242" s="413" t="str">
        <f>VLOOKUP(EA$184,'3a. TBond Main'!$A$10:$AN$73,7)</f>
        <v>13.50</v>
      </c>
      <c r="EB242" s="413" t="str">
        <f>VLOOKUP(EB$184,'3a. TBond Main'!$A$10:$AN$73,7)</f>
        <v>13.50</v>
      </c>
      <c r="EC242" s="413" t="str">
        <f>VLOOKUP(EC$184,'3a. TBond Main'!$A$10:$AN$73,7)</f>
        <v>12.50</v>
      </c>
      <c r="ED242" s="413"/>
      <c r="EE242" s="413" t="str">
        <f>VLOOKUP(EE$184,'3a. TBond Main'!$A$10:$AN$73,7)</f>
        <v>10.00</v>
      </c>
      <c r="EF242" s="413" t="str">
        <f>VLOOKUP(EF$184,'3a. TBond Main'!$A$10:$AN$73,7)</f>
        <v>05.75</v>
      </c>
      <c r="EG242" s="413" t="str">
        <f>VLOOKUP(EG$184,'3a. TBond Main'!$A$10:$AN$73,7)</f>
        <v>07.90</v>
      </c>
      <c r="EH242" s="413" t="str">
        <f>VLOOKUP(EH$184,'3a. TBond Main'!$A$10:$AN$73,7)</f>
        <v>08.65</v>
      </c>
      <c r="EI242" s="413" t="str">
        <f>VLOOKUP(EI$184,'3a. TBond Main'!$A$10:$AN$73,7)</f>
        <v>10.00</v>
      </c>
      <c r="EJ242" s="413" t="str">
        <f>VLOOKUP(EJ$184,'3a. TBond Main'!$A$10:$AN$73,7)</f>
        <v>11.50</v>
      </c>
      <c r="EK242" s="413" t="str">
        <f>VLOOKUP(EK$184,'3a. TBond Main'!$A$10:$AN$73,7)</f>
        <v>10.20</v>
      </c>
      <c r="EL242" s="413" t="str">
        <f>VLOOKUP(EL$184,'3a. TBond Main'!$A$10:$AN$73,7)</f>
        <v>09.00</v>
      </c>
      <c r="EM242" s="413" t="str">
        <f>VLOOKUP(EM$184,'3a. TBond Main'!$A$10:$AN$73,7)</f>
        <v>11.20</v>
      </c>
      <c r="EN242" s="413" t="str">
        <f>VLOOKUP(EN$184,'3a. TBond Main'!$A$10:$AN$73,7)</f>
        <v>07.00</v>
      </c>
      <c r="EO242" s="413" t="str">
        <f>VLOOKUP(EO$184,'3a. TBond Main'!$A$10:$AN$73,7)</f>
        <v>06.30</v>
      </c>
      <c r="EP242" s="413" t="str">
        <f>VLOOKUP(EP$184,'3a. TBond Main'!$A$10:$AN$73,7)</f>
        <v>11.60</v>
      </c>
      <c r="EQ242" s="413" t="str">
        <f>VLOOKUP(EQ$184,'3a. TBond Main'!$A$10:$AN$73,7)</f>
        <v>11.40</v>
      </c>
      <c r="ER242" s="413" t="str">
        <f>VLOOKUP(ER$184,'3a. TBond Main'!$A$10:$AN$73,7)</f>
        <v>10.90</v>
      </c>
      <c r="ES242" s="413" t="str">
        <f>VLOOKUP(ES$184,'3a. TBond Main'!$A$10:$AN$73,7)</f>
        <v>10.25</v>
      </c>
      <c r="ET242" s="413" t="str">
        <f>VLOOKUP(ET$184,'3a. TBond Main'!$A$10:$AN$73,7)</f>
        <v>11.00</v>
      </c>
      <c r="EU242" s="413" t="str">
        <f>VLOOKUP(EU$184,'3a. TBond Main'!$A$10:$AN$73,7)</f>
        <v>09.85</v>
      </c>
      <c r="EV242" s="413" t="str">
        <f>VLOOKUP(EV$184,'3a. TBond Main'!$A$10:$AN$73,7)</f>
        <v>06.00</v>
      </c>
      <c r="EW242" s="413" t="str">
        <f>VLOOKUP(EW$184,'3a. TBond Main'!$A$10:$AN$73,7)</f>
        <v>10.25</v>
      </c>
      <c r="EX242" s="413" t="str">
        <f>VLOOKUP(EX$184,'3a. TBond Main'!$A$10:$AN$73,7)</f>
        <v>09.00</v>
      </c>
      <c r="EY242" s="413" t="str">
        <f>VLOOKUP(EY$184,'3a. TBond Main'!$A$10:$AN$73,7)</f>
        <v>17.00</v>
      </c>
      <c r="EZ242" s="413" t="str">
        <f>VLOOKUP(EZ$184,'3a. TBond Main'!$A$10:$AN$73,7)</f>
        <v>17.00</v>
      </c>
      <c r="FA242" s="413" t="str">
        <f>VLOOKUP(FA$184,'3a. TBond Main'!$A$10:$AN$73,7)</f>
        <v>11.00</v>
      </c>
      <c r="FB242" s="413" t="str">
        <f>VLOOKUP(FB$184,'3a. TBond Main'!$A$10:$AN$73,7)</f>
        <v>10.35</v>
      </c>
      <c r="FC242" s="413" t="str">
        <f>VLOOKUP(FC$184,'3a. TBond Main'!$A$10:$AN$73,7)</f>
        <v>06.75</v>
      </c>
      <c r="FD242" s="413" t="str">
        <f>VLOOKUP(FD$184,'3a. TBond Main'!$A$10:$AN$73,7)</f>
        <v>09.00</v>
      </c>
      <c r="FE242" s="413" t="str">
        <f>VLOOKUP(FE$184,'3a. TBond Main'!$A$10:$AN$73,7)</f>
        <v>05.35</v>
      </c>
      <c r="FF242" s="413" t="str">
        <f>VLOOKUP(FF$184,'3a. TBond Main'!$A$10:$AN$73,7)</f>
        <v>11.00</v>
      </c>
      <c r="FG242" s="413" t="str">
        <f>VLOOKUP(FG$184,'3a. TBond Main'!$A$10:$AN$73,7)</f>
        <v>11.50</v>
      </c>
      <c r="FH242" s="413" t="str">
        <f>VLOOKUP(FH$184,'3a. TBond Main'!$A$10:$AN$73,7)</f>
        <v>05.00</v>
      </c>
      <c r="FI242" s="413" t="str">
        <f>VLOOKUP(FI$184,'3a. TBond Main'!$A$10:$AN$73,7)</f>
        <v>11.40</v>
      </c>
      <c r="FJ242" s="413" t="str">
        <f>VLOOKUP(FJ$184,'3a. TBond Main'!$A$10:$AN$73,7)</f>
        <v>18.00</v>
      </c>
      <c r="FK242" s="413" t="str">
        <f>VLOOKUP(FK$184,'3a. TBond Main'!$A$10:$AN$73,7)</f>
        <v>11.75</v>
      </c>
      <c r="FL242" s="413" t="str">
        <f>VLOOKUP(FL$184,'3a. TBond Main'!$A$10:$AN$73,7)</f>
        <v>11.00</v>
      </c>
      <c r="FM242" s="413" t="str">
        <f>VLOOKUP(FM$184,'3a. TBond Main'!$A$10:$AN$73,7)</f>
        <v>07.80</v>
      </c>
      <c r="FN242" s="413" t="str">
        <f>VLOOKUP(FN$184,'3a. TBond Main'!$A$10:$AN$73,7)</f>
        <v>10.30</v>
      </c>
      <c r="FO242" s="413" t="str">
        <f>VLOOKUP(FO$184,'3a. TBond Main'!$A$10:$AN$73,7)</f>
        <v>11.25</v>
      </c>
      <c r="FP242" s="413" t="str">
        <f>VLOOKUP(FP$184,'3a. TBond Main'!$A$10:$AN$73,7)</f>
        <v>18.00</v>
      </c>
      <c r="FQ242" s="413" t="str">
        <f>VLOOKUP(FQ$184,'3a. TBond Main'!$A$10:$AN$73,7)</f>
        <v>10.75</v>
      </c>
      <c r="FR242" s="413" t="str">
        <f>VLOOKUP(FR$184,'3a. TBond Main'!$A$10:$AN$73,7)</f>
        <v>09.00</v>
      </c>
      <c r="FS242" s="413" t="str">
        <f>VLOOKUP(FS$184,'3a. TBond Main'!$A$10:$AN$73,7)</f>
        <v>09.00</v>
      </c>
      <c r="FT242" s="413" t="str">
        <f>VLOOKUP(FT$184,'3a. TBond Main'!$A$10:$AN$73,7)</f>
        <v>11.50</v>
      </c>
      <c r="FU242" s="413" t="str">
        <f>VLOOKUP(FU$184,'3a. TBond Main'!$A$10:$AN$73,7)</f>
        <v>13.00</v>
      </c>
      <c r="FV242" s="413" t="str">
        <f>VLOOKUP(FV$184,'3a. TBond Main'!$A$10:$AN$73,7)</f>
        <v>13.00</v>
      </c>
      <c r="FW242" s="413" t="str">
        <f>VLOOKUP(FW$184,'3a. TBond Main'!$A$10:$AN$73,7)</f>
        <v>20.00</v>
      </c>
      <c r="FX242" s="413" t="str">
        <f>VLOOKUP(FX$184,'3a. TBond Main'!$A$10:$AN$73,7)</f>
        <v>11.00</v>
      </c>
      <c r="FY242" s="413" t="str">
        <f>VLOOKUP(FY$184,'3a. TBond Main'!$A$10:$AN$73,7)</f>
        <v>11.25</v>
      </c>
      <c r="FZ242" s="413" t="str">
        <f>VLOOKUP(FZ$184,'3a. TBond Main'!$A$10:$AN$73,7)</f>
        <v>18.00</v>
      </c>
      <c r="GA242" s="413" t="str">
        <f>VLOOKUP(GA$184,'3a. TBond Main'!$A$10:$AN$73,7)</f>
        <v>12.00</v>
      </c>
      <c r="GB242" s="413" t="str">
        <f>VLOOKUP(GB$184,'3a. TBond Main'!$A$10:$AN$73,7)</f>
        <v>08.00</v>
      </c>
      <c r="GC242" s="413" t="str">
        <f>VLOOKUP(GC$184,'3a. TBond Main'!$A$10:$AN$73,7)</f>
        <v>09.00</v>
      </c>
      <c r="GD242" s="413" t="str">
        <f>VLOOKUP(GD$184,'3a. TBond Main'!$A$10:$AN$73,7)</f>
        <v>11.20</v>
      </c>
      <c r="GE242" s="413" t="str">
        <f>VLOOKUP(GE$184,'3a. TBond Main'!$A$10:$AN$73,7)</f>
        <v>09.00</v>
      </c>
      <c r="GF242" s="413" t="str">
        <f>VLOOKUP(GF$184,'3a. TBond Main'!$A$10:$AN$73,7)</f>
        <v>13.25</v>
      </c>
      <c r="GG242" s="413" t="str">
        <f>VLOOKUP(GG$184,'3a. TBond Main'!$A$10:$AN$73,7)</f>
        <v>09.00</v>
      </c>
      <c r="GH242" s="413" t="str">
        <f>VLOOKUP(GH$184,'3a. TBond Main'!$A$10:$AN$73,7)</f>
        <v>13.25</v>
      </c>
      <c r="GI242" s="413" t="str">
        <f>VLOOKUP(GI$184,'3a. TBond Main'!$A$10:$AN$73,7)</f>
        <v>10.25</v>
      </c>
      <c r="GJ242" s="413" t="str">
        <f>VLOOKUP(GJ$184,'3a. TBond Main'!$A$10:$AN$73,7)</f>
        <v>11.50</v>
      </c>
      <c r="GK242" s="413" t="str">
        <f>VLOOKUP(GK$184,'3a. TBond Main'!$A$10:$AN$73,7)</f>
        <v>10.50</v>
      </c>
      <c r="GL242" s="413" t="str">
        <f>VLOOKUP(GL$184,'3a. TBond Main'!$A$10:$AN$73,7)</f>
        <v>12.00</v>
      </c>
      <c r="GM242" s="413" t="str">
        <f>VLOOKUP(GM$184,'3a. TBond Main'!$A$10:$AN$73,7)</f>
        <v>09.00</v>
      </c>
      <c r="GN242" s="413" t="str">
        <f>VLOOKUP(GN$184,'3a. TBond Main'!$A$10:$AN$73,7)</f>
        <v>13.50</v>
      </c>
      <c r="GO242" s="413" t="str">
        <f>VLOOKUP(GO$184,'3a. TBond Main'!$A$10:$AN$73,7)</f>
        <v>13.50</v>
      </c>
      <c r="GP242" s="413" t="str">
        <f>VLOOKUP(GP$184,'3a. TBond Main'!$A$10:$AN$73,7)</f>
        <v>12.50</v>
      </c>
      <c r="GQ242" s="413"/>
      <c r="GR242" s="413" t="str">
        <f>VLOOKUP(GR$184,'3a. TBond Main'!$A$10:$AN$73,7)</f>
        <v>10.00</v>
      </c>
      <c r="GS242" s="413" t="str">
        <f>VLOOKUP(GS$184,'3a. TBond Main'!$A$10:$AN$73,7)</f>
        <v>05.75</v>
      </c>
      <c r="GT242" s="413" t="str">
        <f>VLOOKUP(GT$184,'3a. TBond Main'!$A$10:$AN$73,7)</f>
        <v>07.90</v>
      </c>
      <c r="GU242" s="413" t="str">
        <f>VLOOKUP(GU$184,'3a. TBond Main'!$A$10:$AN$73,7)</f>
        <v>08.65</v>
      </c>
      <c r="GV242" s="413" t="str">
        <f>VLOOKUP(GV$184,'3a. TBond Main'!$A$10:$AN$73,7)</f>
        <v>10.00</v>
      </c>
      <c r="GW242" s="413" t="str">
        <f>VLOOKUP(GW$184,'3a. TBond Main'!$A$10:$AN$73,7)</f>
        <v>11.50</v>
      </c>
      <c r="GX242" s="413" t="str">
        <f>VLOOKUP(GX$184,'3a. TBond Main'!$A$10:$AN$73,7)</f>
        <v>10.20</v>
      </c>
      <c r="GY242" s="413" t="str">
        <f>VLOOKUP(GY$184,'3a. TBond Main'!$A$10:$AN$73,7)</f>
        <v>09.00</v>
      </c>
      <c r="GZ242" s="413" t="str">
        <f>VLOOKUP(GZ$184,'3a. TBond Main'!$A$10:$AN$73,7)</f>
        <v>11.20</v>
      </c>
      <c r="HA242" s="413" t="str">
        <f>VLOOKUP(HA$184,'3a. TBond Main'!$A$10:$AN$73,7)</f>
        <v>07.00</v>
      </c>
      <c r="HB242" s="413" t="str">
        <f>VLOOKUP(HB$184,'3a. TBond Main'!$A$10:$AN$73,7)</f>
        <v>06.30</v>
      </c>
      <c r="HC242" s="413" t="str">
        <f>VLOOKUP(HC$184,'3a. TBond Main'!$A$10:$AN$73,7)</f>
        <v>11.60</v>
      </c>
      <c r="HD242" s="413" t="str">
        <f>VLOOKUP(HD$184,'3a. TBond Main'!$A$10:$AN$73,7)</f>
        <v>11.40</v>
      </c>
      <c r="HE242" s="413" t="str">
        <f>VLOOKUP(HE$184,'3a. TBond Main'!$A$10:$AN$73,7)</f>
        <v>10.90</v>
      </c>
      <c r="HF242" s="413" t="str">
        <f>VLOOKUP(HF$184,'3a. TBond Main'!$A$10:$AN$73,7)</f>
        <v>10.25</v>
      </c>
      <c r="HG242" s="413" t="str">
        <f>VLOOKUP(HG$184,'3a. TBond Main'!$A$10:$AN$73,7)</f>
        <v>11.00</v>
      </c>
      <c r="HH242" s="413" t="str">
        <f>VLOOKUP(HH$184,'3a. TBond Main'!$A$10:$AN$73,7)</f>
        <v>09.85</v>
      </c>
      <c r="HI242" s="413" t="str">
        <f>VLOOKUP(HI$184,'3a. TBond Main'!$A$10:$AN$73,7)</f>
        <v>06.00</v>
      </c>
      <c r="HJ242" s="413" t="str">
        <f>VLOOKUP(HJ$184,'3a. TBond Main'!$A$10:$AN$73,7)</f>
        <v>10.25</v>
      </c>
      <c r="HK242" s="413" t="str">
        <f>VLOOKUP(HK$184,'3a. TBond Main'!$A$10:$AN$73,7)</f>
        <v>09.00</v>
      </c>
      <c r="HL242" s="413" t="str">
        <f>VLOOKUP(HL$184,'3a. TBond Main'!$A$10:$AN$73,7)</f>
        <v>17.00</v>
      </c>
      <c r="HM242" s="413" t="str">
        <f>VLOOKUP(HM$184,'3a. TBond Main'!$A$10:$AN$73,7)</f>
        <v>17.00</v>
      </c>
      <c r="HN242" s="413" t="str">
        <f>VLOOKUP(HN$184,'3a. TBond Main'!$A$10:$AN$73,7)</f>
        <v>11.00</v>
      </c>
      <c r="HO242" s="413" t="str">
        <f>VLOOKUP(HO$184,'3a. TBond Main'!$A$10:$AN$73,7)</f>
        <v>10.35</v>
      </c>
      <c r="HP242" s="413" t="str">
        <f>VLOOKUP(HP$184,'3a. TBond Main'!$A$10:$AN$73,7)</f>
        <v>06.75</v>
      </c>
      <c r="HQ242" s="413" t="str">
        <f>VLOOKUP(HQ$184,'3a. TBond Main'!$A$10:$AN$73,7)</f>
        <v>09.00</v>
      </c>
      <c r="HR242" s="413" t="str">
        <f>VLOOKUP(HR$184,'3a. TBond Main'!$A$10:$AN$73,7)</f>
        <v>05.35</v>
      </c>
      <c r="HS242" s="413" t="str">
        <f>VLOOKUP(HS$184,'3a. TBond Main'!$A$10:$AN$73,7)</f>
        <v>11.00</v>
      </c>
      <c r="HT242" s="413" t="str">
        <f>VLOOKUP(HT$184,'3a. TBond Main'!$A$10:$AN$73,7)</f>
        <v>11.50</v>
      </c>
      <c r="HU242" s="413" t="str">
        <f>VLOOKUP(HU$184,'3a. TBond Main'!$A$10:$AN$73,7)</f>
        <v>05.00</v>
      </c>
      <c r="HV242" s="413" t="str">
        <f>VLOOKUP(HV$184,'3a. TBond Main'!$A$10:$AN$73,7)</f>
        <v>11.40</v>
      </c>
      <c r="HW242" s="413" t="str">
        <f>VLOOKUP(HW$184,'3a. TBond Main'!$A$10:$AN$73,7)</f>
        <v>18.00</v>
      </c>
      <c r="HX242" s="413" t="str">
        <f>VLOOKUP(HX$184,'3a. TBond Main'!$A$10:$AN$73,7)</f>
        <v>11.75</v>
      </c>
      <c r="HY242" s="413" t="str">
        <f>VLOOKUP(HY$184,'3a. TBond Main'!$A$10:$AN$73,7)</f>
        <v>11.00</v>
      </c>
      <c r="HZ242" s="413" t="str">
        <f>VLOOKUP(HZ$184,'3a. TBond Main'!$A$10:$AN$73,7)</f>
        <v>07.80</v>
      </c>
      <c r="IA242" s="413" t="str">
        <f>VLOOKUP(IA$184,'3a. TBond Main'!$A$10:$AN$73,7)</f>
        <v>10.30</v>
      </c>
      <c r="IB242" s="413" t="str">
        <f>VLOOKUP(IB$184,'3a. TBond Main'!$A$10:$AN$73,7)</f>
        <v>11.25</v>
      </c>
      <c r="IC242" s="413" t="str">
        <f>VLOOKUP(IC$184,'3a. TBond Main'!$A$10:$AN$73,7)</f>
        <v>18.00</v>
      </c>
      <c r="ID242" s="413" t="str">
        <f>VLOOKUP(ID$184,'3a. TBond Main'!$A$10:$AN$73,7)</f>
        <v>10.75</v>
      </c>
      <c r="IE242" s="413" t="str">
        <f>VLOOKUP(IE$184,'3a. TBond Main'!$A$10:$AN$73,7)</f>
        <v>09.00</v>
      </c>
      <c r="IF242" s="413" t="str">
        <f>VLOOKUP(IF$184,'3a. TBond Main'!$A$10:$AN$73,7)</f>
        <v>09.00</v>
      </c>
      <c r="IG242" s="413" t="str">
        <f>VLOOKUP(IG$184,'3a. TBond Main'!$A$10:$AN$73,7)</f>
        <v>11.50</v>
      </c>
      <c r="IH242" s="413" t="str">
        <f>VLOOKUP(IH$184,'3a. TBond Main'!$A$10:$AN$73,7)</f>
        <v>13.00</v>
      </c>
      <c r="II242" s="413" t="str">
        <f>VLOOKUP(II$184,'3a. TBond Main'!$A$10:$AN$73,7)</f>
        <v>13.00</v>
      </c>
      <c r="IJ242" s="413" t="str">
        <f>VLOOKUP(IJ$184,'3a. TBond Main'!$A$10:$AN$73,7)</f>
        <v>20.00</v>
      </c>
      <c r="IK242" s="413" t="str">
        <f>VLOOKUP(IK$184,'3a. TBond Main'!$A$10:$AN$73,7)</f>
        <v>11.00</v>
      </c>
      <c r="IL242" s="413" t="str">
        <f>VLOOKUP(IL$184,'3a. TBond Main'!$A$10:$AN$73,7)</f>
        <v>11.25</v>
      </c>
      <c r="IM242" s="413" t="str">
        <f>VLOOKUP(IM$184,'3a. TBond Main'!$A$10:$AN$73,7)</f>
        <v>18.00</v>
      </c>
      <c r="IN242" s="413" t="str">
        <f>VLOOKUP(IN$184,'3a. TBond Main'!$A$10:$AN$73,7)</f>
        <v>12.00</v>
      </c>
      <c r="IO242" s="413" t="str">
        <f>VLOOKUP(IO$184,'3a. TBond Main'!$A$10:$AN$73,7)</f>
        <v>08.00</v>
      </c>
      <c r="IP242" s="413" t="str">
        <f>VLOOKUP(IP$184,'3a. TBond Main'!$A$10:$AN$73,7)</f>
        <v>09.00</v>
      </c>
      <c r="IQ242" s="413" t="str">
        <f>VLOOKUP(IQ$184,'3a. TBond Main'!$A$10:$AN$73,7)</f>
        <v>11.20</v>
      </c>
      <c r="IR242" s="413" t="str">
        <f>VLOOKUP(IR$184,'3a. TBond Main'!$A$10:$AN$73,7)</f>
        <v>09.00</v>
      </c>
      <c r="IS242" s="413" t="str">
        <f>VLOOKUP(IS$184,'3a. TBond Main'!$A$10:$AN$73,7)</f>
        <v>13.25</v>
      </c>
      <c r="IT242" s="413" t="str">
        <f>VLOOKUP(IT$184,'3a. TBond Main'!$A$10:$AN$73,7)</f>
        <v>09.00</v>
      </c>
      <c r="IU242" s="413" t="str">
        <f>VLOOKUP(IU$184,'3a. TBond Main'!$A$10:$AN$73,7)</f>
        <v>13.25</v>
      </c>
      <c r="IV242" s="413" t="str">
        <f>VLOOKUP(IV$184,'3a. TBond Main'!$A$10:$AN$73,7)</f>
        <v>10.25</v>
      </c>
      <c r="IW242" s="413" t="str">
        <f>VLOOKUP(IW$184,'3a. TBond Main'!$A$10:$AN$73,7)</f>
        <v>11.50</v>
      </c>
      <c r="IX242" s="413" t="str">
        <f>VLOOKUP(IX$184,'3a. TBond Main'!$A$10:$AN$73,7)</f>
        <v>10.50</v>
      </c>
      <c r="IY242" s="413" t="str">
        <f>VLOOKUP(IY$184,'3a. TBond Main'!$A$10:$AN$73,7)</f>
        <v>12.00</v>
      </c>
      <c r="IZ242" s="413" t="str">
        <f>VLOOKUP(IZ$184,'3a. TBond Main'!$A$10:$AN$73,7)</f>
        <v>09.00</v>
      </c>
      <c r="JA242" s="413" t="str">
        <f>VLOOKUP(JA$184,'3a. TBond Main'!$A$10:$AN$73,7)</f>
        <v>13.50</v>
      </c>
      <c r="JB242" s="413" t="str">
        <f>VLOOKUP(JB$184,'3a. TBond Main'!$A$10:$AN$73,7)</f>
        <v>13.50</v>
      </c>
      <c r="JC242" s="413" t="str">
        <f>VLOOKUP(JC$184,'3a. TBond Main'!$A$10:$AN$73,7)</f>
        <v>12.50</v>
      </c>
      <c r="JD242" s="413"/>
      <c r="JE242" s="413" t="str">
        <f>VLOOKUP(JE$184,'3a. TBond Main'!$A$10:$AN$73,7)</f>
        <v>10.00</v>
      </c>
      <c r="JF242" s="413" t="str">
        <f>VLOOKUP(JF$184,'3a. TBond Main'!$A$10:$AN$73,7)</f>
        <v>05.75</v>
      </c>
      <c r="JG242" s="413" t="str">
        <f>VLOOKUP(JG$184,'3a. TBond Main'!$A$10:$AN$73,7)</f>
        <v>07.90</v>
      </c>
      <c r="JH242" s="413" t="str">
        <f>VLOOKUP(JH$184,'3a. TBond Main'!$A$10:$AN$73,7)</f>
        <v>08.65</v>
      </c>
      <c r="JI242" s="413" t="str">
        <f>VLOOKUP(JI$184,'3a. TBond Main'!$A$10:$AN$73,7)</f>
        <v>10.00</v>
      </c>
      <c r="JJ242" s="413" t="str">
        <f>VLOOKUP(JJ$184,'3a. TBond Main'!$A$10:$AN$73,7)</f>
        <v>11.50</v>
      </c>
      <c r="JK242" s="413" t="str">
        <f>VLOOKUP(JK$184,'3a. TBond Main'!$A$10:$AN$73,7)</f>
        <v>10.20</v>
      </c>
      <c r="JL242" s="413" t="str">
        <f>VLOOKUP(JL$184,'3a. TBond Main'!$A$10:$AN$73,7)</f>
        <v>09.00</v>
      </c>
      <c r="JM242" s="413" t="str">
        <f>VLOOKUP(JM$184,'3a. TBond Main'!$A$10:$AN$73,7)</f>
        <v>11.20</v>
      </c>
      <c r="JN242" s="413" t="str">
        <f>VLOOKUP(JN$184,'3a. TBond Main'!$A$10:$AN$73,7)</f>
        <v>07.00</v>
      </c>
      <c r="JO242" s="413" t="str">
        <f>VLOOKUP(JO$184,'3a. TBond Main'!$A$10:$AN$73,7)</f>
        <v>06.30</v>
      </c>
      <c r="JP242" s="413" t="str">
        <f>VLOOKUP(JP$184,'3a. TBond Main'!$A$10:$AN$73,7)</f>
        <v>11.60</v>
      </c>
      <c r="JQ242" s="413" t="str">
        <f>VLOOKUP(JQ$184,'3a. TBond Main'!$A$10:$AN$73,7)</f>
        <v>11.40</v>
      </c>
      <c r="JR242" s="413" t="str">
        <f>VLOOKUP(JR$184,'3a. TBond Main'!$A$10:$AN$73,7)</f>
        <v>10.90</v>
      </c>
      <c r="JS242" s="413" t="str">
        <f>VLOOKUP(JS$184,'3a. TBond Main'!$A$10:$AN$73,7)</f>
        <v>10.25</v>
      </c>
      <c r="JT242" s="413" t="str">
        <f>VLOOKUP(JT$184,'3a. TBond Main'!$A$10:$AN$73,7)</f>
        <v>11.00</v>
      </c>
      <c r="JU242" s="413" t="str">
        <f>VLOOKUP(JU$184,'3a. TBond Main'!$A$10:$AN$73,7)</f>
        <v>09.85</v>
      </c>
      <c r="JV242" s="413" t="str">
        <f>VLOOKUP(JV$184,'3a. TBond Main'!$A$10:$AN$73,7)</f>
        <v>06.00</v>
      </c>
      <c r="JW242" s="413" t="str">
        <f>VLOOKUP(JW$184,'3a. TBond Main'!$A$10:$AN$73,7)</f>
        <v>10.25</v>
      </c>
      <c r="JX242" s="413" t="str">
        <f>VLOOKUP(JX$184,'3a. TBond Main'!$A$10:$AN$73,7)</f>
        <v>09.00</v>
      </c>
      <c r="JY242" s="413" t="str">
        <f>VLOOKUP(JY$184,'3a. TBond Main'!$A$10:$AN$73,7)</f>
        <v>17.00</v>
      </c>
      <c r="JZ242" s="413" t="str">
        <f>VLOOKUP(JZ$184,'3a. TBond Main'!$A$10:$AN$73,7)</f>
        <v>17.00</v>
      </c>
      <c r="KA242" s="413" t="str">
        <f>VLOOKUP(KA$184,'3a. TBond Main'!$A$10:$AN$73,7)</f>
        <v>11.00</v>
      </c>
      <c r="KB242" s="413" t="str">
        <f>VLOOKUP(KB$184,'3a. TBond Main'!$A$10:$AN$73,7)</f>
        <v>10.35</v>
      </c>
      <c r="KC242" s="413" t="str">
        <f>VLOOKUP(KC$184,'3a. TBond Main'!$A$10:$AN$73,7)</f>
        <v>06.75</v>
      </c>
      <c r="KD242" s="413" t="str">
        <f>VLOOKUP(KD$184,'3a. TBond Main'!$A$10:$AN$73,7)</f>
        <v>09.00</v>
      </c>
      <c r="KE242" s="413" t="str">
        <f>VLOOKUP(KE$184,'3a. TBond Main'!$A$10:$AN$73,7)</f>
        <v>05.35</v>
      </c>
      <c r="KF242" s="413" t="str">
        <f>VLOOKUP(KF$184,'3a. TBond Main'!$A$10:$AN$73,7)</f>
        <v>11.00</v>
      </c>
      <c r="KG242" s="413" t="str">
        <f>VLOOKUP(KG$184,'3a. TBond Main'!$A$10:$AN$73,7)</f>
        <v>11.50</v>
      </c>
      <c r="KH242" s="413" t="str">
        <f>VLOOKUP(KH$184,'3a. TBond Main'!$A$10:$AN$73,7)</f>
        <v>05.00</v>
      </c>
      <c r="KI242" s="413" t="str">
        <f>VLOOKUP(KI$184,'3a. TBond Main'!$A$10:$AN$73,7)</f>
        <v>11.40</v>
      </c>
      <c r="KJ242" s="413" t="str">
        <f>VLOOKUP(KJ$184,'3a. TBond Main'!$A$10:$AN$73,7)</f>
        <v>18.00</v>
      </c>
      <c r="KK242" s="413" t="str">
        <f>VLOOKUP(KK$184,'3a. TBond Main'!$A$10:$AN$73,7)</f>
        <v>11.75</v>
      </c>
      <c r="KL242" s="413" t="str">
        <f>VLOOKUP(KL$184,'3a. TBond Main'!$A$10:$AN$73,7)</f>
        <v>11.00</v>
      </c>
      <c r="KM242" s="413" t="str">
        <f>VLOOKUP(KM$184,'3a. TBond Main'!$A$10:$AN$73,7)</f>
        <v>07.80</v>
      </c>
      <c r="KN242" s="413" t="str">
        <f>VLOOKUP(KN$184,'3a. TBond Main'!$A$10:$AN$73,7)</f>
        <v>10.30</v>
      </c>
      <c r="KO242" s="413" t="str">
        <f>VLOOKUP(KO$184,'3a. TBond Main'!$A$10:$AN$73,7)</f>
        <v>11.25</v>
      </c>
      <c r="KP242" s="413" t="str">
        <f>VLOOKUP(KP$184,'3a. TBond Main'!$A$10:$AN$73,7)</f>
        <v>18.00</v>
      </c>
      <c r="KQ242" s="413" t="str">
        <f>VLOOKUP(KQ$184,'3a. TBond Main'!$A$10:$AN$73,7)</f>
        <v>10.75</v>
      </c>
      <c r="KR242" s="413" t="str">
        <f>VLOOKUP(KR$184,'3a. TBond Main'!$A$10:$AN$73,7)</f>
        <v>09.00</v>
      </c>
      <c r="KS242" s="413" t="str">
        <f>VLOOKUP(KS$184,'3a. TBond Main'!$A$10:$AN$73,7)</f>
        <v>09.00</v>
      </c>
      <c r="KT242" s="413" t="str">
        <f>VLOOKUP(KT$184,'3a. TBond Main'!$A$10:$AN$73,7)</f>
        <v>11.50</v>
      </c>
      <c r="KU242" s="413" t="str">
        <f>VLOOKUP(KU$184,'3a. TBond Main'!$A$10:$AN$73,7)</f>
        <v>13.00</v>
      </c>
      <c r="KV242" s="413" t="str">
        <f>VLOOKUP(KV$184,'3a. TBond Main'!$A$10:$AN$73,7)</f>
        <v>13.00</v>
      </c>
      <c r="KW242" s="413" t="str">
        <f>VLOOKUP(KW$184,'3a. TBond Main'!$A$10:$AN$73,7)</f>
        <v>20.00</v>
      </c>
      <c r="KX242" s="413" t="str">
        <f>VLOOKUP(KX$184,'3a. TBond Main'!$A$10:$AN$73,7)</f>
        <v>11.00</v>
      </c>
      <c r="KY242" s="413" t="str">
        <f>VLOOKUP(KY$184,'3a. TBond Main'!$A$10:$AN$73,7)</f>
        <v>11.25</v>
      </c>
      <c r="KZ242" s="413" t="str">
        <f>VLOOKUP(KZ$184,'3a. TBond Main'!$A$10:$AN$73,7)</f>
        <v>18.00</v>
      </c>
      <c r="LA242" s="413" t="str">
        <f>VLOOKUP(LA$184,'3a. TBond Main'!$A$10:$AN$73,7)</f>
        <v>12.00</v>
      </c>
      <c r="LB242" s="413" t="str">
        <f>VLOOKUP(LB$184,'3a. TBond Main'!$A$10:$AN$73,7)</f>
        <v>08.00</v>
      </c>
      <c r="LC242" s="413" t="str">
        <f>VLOOKUP(LC$184,'3a. TBond Main'!$A$10:$AN$73,7)</f>
        <v>09.00</v>
      </c>
      <c r="LD242" s="413" t="str">
        <f>VLOOKUP(LD$184,'3a. TBond Main'!$A$10:$AN$73,7)</f>
        <v>11.20</v>
      </c>
      <c r="LE242" s="413" t="str">
        <f>VLOOKUP(LE$184,'3a. TBond Main'!$A$10:$AN$73,7)</f>
        <v>09.00</v>
      </c>
      <c r="LF242" s="413" t="str">
        <f>VLOOKUP(LF$184,'3a. TBond Main'!$A$10:$AN$73,7)</f>
        <v>13.25</v>
      </c>
      <c r="LG242" s="413" t="str">
        <f>VLOOKUP(LG$184,'3a. TBond Main'!$A$10:$AN$73,7)</f>
        <v>09.00</v>
      </c>
      <c r="LH242" s="413" t="str">
        <f>VLOOKUP(LH$184,'3a. TBond Main'!$A$10:$AN$73,7)</f>
        <v>13.25</v>
      </c>
      <c r="LI242" s="413" t="str">
        <f>VLOOKUP(LI$184,'3a. TBond Main'!$A$10:$AN$73,7)</f>
        <v>10.25</v>
      </c>
      <c r="LJ242" s="413" t="str">
        <f>VLOOKUP(LJ$184,'3a. TBond Main'!$A$10:$AN$73,7)</f>
        <v>11.50</v>
      </c>
      <c r="LK242" s="413" t="str">
        <f>VLOOKUP(LK$184,'3a. TBond Main'!$A$10:$AN$73,7)</f>
        <v>10.50</v>
      </c>
      <c r="LL242" s="413" t="str">
        <f>VLOOKUP(LL$184,'3a. TBond Main'!$A$10:$AN$73,7)</f>
        <v>12.00</v>
      </c>
      <c r="LM242" s="413" t="str">
        <f>VLOOKUP(LM$184,'3a. TBond Main'!$A$10:$AN$73,7)</f>
        <v>09.00</v>
      </c>
      <c r="LN242" s="413" t="str">
        <f>VLOOKUP(LN$184,'3a. TBond Main'!$A$10:$AN$73,7)</f>
        <v>13.50</v>
      </c>
      <c r="LO242" s="413" t="str">
        <f>VLOOKUP(LO$184,'3a. TBond Main'!$A$10:$AN$73,7)</f>
        <v>13.50</v>
      </c>
      <c r="LP242" s="413" t="str">
        <f>VLOOKUP(LP$184,'3a. TBond Main'!$A$10:$AN$73,7)</f>
        <v>12.50</v>
      </c>
    </row>
    <row r="243">
      <c r="A243" s="331"/>
      <c r="B243" s="338"/>
      <c r="C243" s="338"/>
      <c r="D243" s="398" t="s">
        <v>317</v>
      </c>
      <c r="E243" s="339">
        <f t="shared" ref="E243:BP243" si="812">E131</f>
        <v>1217.0841</v>
      </c>
      <c r="F243" s="339">
        <f t="shared" si="812"/>
        <v>905.9448</v>
      </c>
      <c r="G243" s="339">
        <f t="shared" si="812"/>
        <v>1200</v>
      </c>
      <c r="H243" s="339">
        <f t="shared" si="812"/>
        <v>1295.5228</v>
      </c>
      <c r="I243" s="339">
        <f t="shared" si="812"/>
        <v>1070</v>
      </c>
      <c r="J243" s="339">
        <f t="shared" si="812"/>
        <v>1035.65</v>
      </c>
      <c r="K243" s="339">
        <f t="shared" si="812"/>
        <v>1284.1877</v>
      </c>
      <c r="L243" s="339">
        <f t="shared" si="812"/>
        <v>872.3236</v>
      </c>
      <c r="M243" s="339">
        <f t="shared" si="812"/>
        <v>998.8132</v>
      </c>
      <c r="N243" s="339">
        <f t="shared" si="812"/>
        <v>2232.2157</v>
      </c>
      <c r="O243" s="339">
        <f t="shared" si="812"/>
        <v>1805.9329</v>
      </c>
      <c r="P243" s="339">
        <f t="shared" si="812"/>
        <v>919.6882</v>
      </c>
      <c r="Q243" s="339">
        <f t="shared" si="812"/>
        <v>1024.348</v>
      </c>
      <c r="R243" s="339">
        <f t="shared" si="812"/>
        <v>1818.6019</v>
      </c>
      <c r="S243" s="339">
        <f t="shared" si="812"/>
        <v>2080.3199</v>
      </c>
      <c r="T243" s="339">
        <f t="shared" si="812"/>
        <v>2175.1594</v>
      </c>
      <c r="U243" s="339">
        <f t="shared" si="812"/>
        <v>1955.9652</v>
      </c>
      <c r="V243" s="339">
        <f t="shared" si="812"/>
        <v>1840.2825</v>
      </c>
      <c r="W243" s="339">
        <f t="shared" si="812"/>
        <v>1688.7871</v>
      </c>
      <c r="X243" s="339">
        <f t="shared" si="812"/>
        <v>1624.4103</v>
      </c>
      <c r="Y243" s="339">
        <f t="shared" si="812"/>
        <v>1340.4344</v>
      </c>
      <c r="Z243" s="339">
        <f t="shared" si="812"/>
        <v>8.3525</v>
      </c>
      <c r="AA243" s="339">
        <f t="shared" si="812"/>
        <v>1750.6923</v>
      </c>
      <c r="AB243" s="339">
        <f t="shared" si="812"/>
        <v>1599.0769</v>
      </c>
      <c r="AC243" s="339">
        <f t="shared" si="812"/>
        <v>1838.7961</v>
      </c>
      <c r="AD243" s="339">
        <f t="shared" si="812"/>
        <v>1848.5111</v>
      </c>
      <c r="AE243" s="339">
        <f t="shared" si="812"/>
        <v>2407.3029</v>
      </c>
      <c r="AF243" s="339">
        <f t="shared" si="812"/>
        <v>1129.9823</v>
      </c>
      <c r="AG243" s="339">
        <f t="shared" si="812"/>
        <v>1262.37</v>
      </c>
      <c r="AH243" s="339">
        <f t="shared" si="812"/>
        <v>91.4222</v>
      </c>
      <c r="AI243" s="339">
        <f t="shared" si="812"/>
        <v>1866.8677</v>
      </c>
      <c r="AJ243" s="339">
        <f t="shared" si="812"/>
        <v>420</v>
      </c>
      <c r="AK243" s="339">
        <f t="shared" si="812"/>
        <v>2710.1763</v>
      </c>
      <c r="AL243" s="339">
        <f t="shared" si="812"/>
        <v>50</v>
      </c>
      <c r="AM243" s="339">
        <f t="shared" si="812"/>
        <v>1277.5657</v>
      </c>
      <c r="AN243" s="339">
        <f t="shared" si="812"/>
        <v>2371.1524</v>
      </c>
      <c r="AO243" s="339">
        <f t="shared" si="812"/>
        <v>1581.6725</v>
      </c>
      <c r="AP243" s="339">
        <f t="shared" si="812"/>
        <v>1030.15</v>
      </c>
      <c r="AQ243" s="339">
        <f t="shared" si="812"/>
        <v>1555</v>
      </c>
      <c r="AR243" s="339">
        <f t="shared" si="812"/>
        <v>1676.2078</v>
      </c>
      <c r="AS243" s="339">
        <f t="shared" si="812"/>
        <v>1911.342</v>
      </c>
      <c r="AT243" s="339">
        <f t="shared" si="812"/>
        <v>2830.6843</v>
      </c>
      <c r="AU243" s="339">
        <f t="shared" si="812"/>
        <v>1148.0431</v>
      </c>
      <c r="AV243" s="339">
        <f t="shared" si="812"/>
        <v>1097.8534</v>
      </c>
      <c r="AW243" s="339">
        <f t="shared" si="812"/>
        <v>480</v>
      </c>
      <c r="AX243" s="339">
        <f t="shared" si="812"/>
        <v>1647.02</v>
      </c>
      <c r="AY243" s="339">
        <f t="shared" si="812"/>
        <v>2232.55</v>
      </c>
      <c r="AZ243" s="339">
        <f t="shared" si="812"/>
        <v>720</v>
      </c>
      <c r="BA243" s="339">
        <f t="shared" si="812"/>
        <v>977.9952</v>
      </c>
      <c r="BB243" s="339">
        <f t="shared" si="812"/>
        <v>2425.9666</v>
      </c>
      <c r="BC243" s="339">
        <f t="shared" si="812"/>
        <v>1082.9285</v>
      </c>
      <c r="BD243" s="339">
        <f t="shared" si="812"/>
        <v>2389</v>
      </c>
      <c r="BE243" s="339">
        <f t="shared" si="812"/>
        <v>1014.559</v>
      </c>
      <c r="BF243" s="339">
        <f t="shared" si="812"/>
        <v>235.1176</v>
      </c>
      <c r="BG243" s="339">
        <f t="shared" si="812"/>
        <v>200.0884</v>
      </c>
      <c r="BH243" s="339">
        <f t="shared" si="812"/>
        <v>778.5898</v>
      </c>
      <c r="BI243" s="339">
        <f t="shared" si="812"/>
        <v>450</v>
      </c>
      <c r="BJ243" s="339">
        <f t="shared" si="812"/>
        <v>1245.65</v>
      </c>
      <c r="BK243" s="339">
        <f t="shared" si="812"/>
        <v>250</v>
      </c>
      <c r="BL243" s="339">
        <f t="shared" si="812"/>
        <v>298.85</v>
      </c>
      <c r="BM243" s="339">
        <f t="shared" si="812"/>
        <v>338.0925</v>
      </c>
      <c r="BN243" s="339">
        <f t="shared" si="812"/>
        <v>109.6985</v>
      </c>
      <c r="BO243" s="339">
        <f t="shared" si="812"/>
        <v>778.6176</v>
      </c>
      <c r="BP243" s="339">
        <f t="shared" si="812"/>
        <v>100.58</v>
      </c>
      <c r="BQ243" s="339"/>
      <c r="BR243" s="339">
        <f t="shared" ref="BR243:EC243" si="813">BR131</f>
        <v>1212.820901</v>
      </c>
      <c r="BS243" s="339">
        <f t="shared" si="813"/>
        <v>994.6390988</v>
      </c>
      <c r="BT243" s="339">
        <f t="shared" si="813"/>
        <v>1242.135044</v>
      </c>
      <c r="BU243" s="339">
        <f t="shared" si="813"/>
        <v>1314.781598</v>
      </c>
      <c r="BV243" s="339">
        <f t="shared" si="813"/>
        <v>1057.250307</v>
      </c>
      <c r="BW243" s="339">
        <f t="shared" si="813"/>
        <v>964.3839215</v>
      </c>
      <c r="BX243" s="339">
        <f t="shared" si="813"/>
        <v>1259.205708</v>
      </c>
      <c r="BY243" s="339">
        <f t="shared" si="813"/>
        <v>940.0723892</v>
      </c>
      <c r="BZ243" s="339">
        <f t="shared" si="813"/>
        <v>934.997296</v>
      </c>
      <c r="CA243" s="339">
        <f t="shared" si="813"/>
        <v>3173.391966</v>
      </c>
      <c r="CB243" s="339">
        <f t="shared" si="813"/>
        <v>1952.44094</v>
      </c>
      <c r="CC243" s="339">
        <f t="shared" si="813"/>
        <v>856.0807068</v>
      </c>
      <c r="CD243" s="339">
        <f t="shared" si="813"/>
        <v>947.8893082</v>
      </c>
      <c r="CE243" s="339">
        <f t="shared" si="813"/>
        <v>1736.848197</v>
      </c>
      <c r="CF243" s="339">
        <f t="shared" si="813"/>
        <v>2035.967306</v>
      </c>
      <c r="CG243" s="339">
        <f t="shared" si="813"/>
        <v>2056.765734</v>
      </c>
      <c r="CH243" s="339">
        <f t="shared" si="813"/>
        <v>1943.866281</v>
      </c>
      <c r="CI243" s="339">
        <f t="shared" si="813"/>
        <v>2468.175768</v>
      </c>
      <c r="CJ243" s="339">
        <f t="shared" si="813"/>
        <v>1673.214229</v>
      </c>
      <c r="CK243" s="339">
        <f t="shared" si="813"/>
        <v>1757.116091</v>
      </c>
      <c r="CL243" s="339">
        <f t="shared" si="813"/>
        <v>1067.70871</v>
      </c>
      <c r="CM243" s="339">
        <f t="shared" si="813"/>
        <v>6.960816483</v>
      </c>
      <c r="CN243" s="339">
        <f t="shared" si="813"/>
        <v>1658.099143</v>
      </c>
      <c r="CO243" s="339">
        <f t="shared" si="813"/>
        <v>1564.248982</v>
      </c>
      <c r="CP243" s="339">
        <f t="shared" si="813"/>
        <v>2076.25486</v>
      </c>
      <c r="CQ243" s="339">
        <f t="shared" si="813"/>
        <v>2006.323524</v>
      </c>
      <c r="CR243" s="339">
        <f t="shared" si="813"/>
        <v>3882.729248</v>
      </c>
      <c r="CS243" s="339">
        <f t="shared" si="813"/>
        <v>1064.220904</v>
      </c>
      <c r="CT243" s="339">
        <f t="shared" si="813"/>
        <v>1161.476252</v>
      </c>
      <c r="CU243" s="339">
        <f t="shared" si="813"/>
        <v>133.7448895</v>
      </c>
      <c r="CV243" s="339">
        <f t="shared" si="813"/>
        <v>1729.726464</v>
      </c>
      <c r="CW243" s="339">
        <f t="shared" si="813"/>
        <v>317.3962885</v>
      </c>
      <c r="CX243" s="339">
        <f t="shared" si="813"/>
        <v>2458.480169</v>
      </c>
      <c r="CY243" s="339">
        <f t="shared" si="813"/>
        <v>47.35552739</v>
      </c>
      <c r="CZ243" s="339">
        <f t="shared" si="813"/>
        <v>1445.55699</v>
      </c>
      <c r="DA243" s="339">
        <f t="shared" si="813"/>
        <v>2325.685919</v>
      </c>
      <c r="DB243" s="339">
        <f t="shared" si="813"/>
        <v>1476.329196</v>
      </c>
      <c r="DC243" s="339">
        <f t="shared" si="813"/>
        <v>755.653102</v>
      </c>
      <c r="DD243" s="339">
        <f t="shared" si="813"/>
        <v>1494.716552</v>
      </c>
      <c r="DE243" s="339">
        <f t="shared" si="813"/>
        <v>1874.719097</v>
      </c>
      <c r="DF243" s="339">
        <f t="shared" si="813"/>
        <v>2144.541529</v>
      </c>
      <c r="DG243" s="339">
        <f t="shared" si="813"/>
        <v>2616.50478</v>
      </c>
      <c r="DH243" s="339">
        <f t="shared" si="813"/>
        <v>961.1040317</v>
      </c>
      <c r="DI243" s="339">
        <f t="shared" si="813"/>
        <v>919.0868609</v>
      </c>
      <c r="DJ243" s="339">
        <f t="shared" si="813"/>
        <v>318.845166</v>
      </c>
      <c r="DK243" s="339">
        <f t="shared" si="813"/>
        <v>1577.140112</v>
      </c>
      <c r="DL243" s="339">
        <f t="shared" si="813"/>
        <v>2069.17284</v>
      </c>
      <c r="DM243" s="339">
        <f t="shared" si="813"/>
        <v>489.0651637</v>
      </c>
      <c r="DN243" s="339">
        <f t="shared" si="813"/>
        <v>874.8576351</v>
      </c>
      <c r="DO243" s="339">
        <f t="shared" si="813"/>
        <v>3087.254407</v>
      </c>
      <c r="DP243" s="339">
        <f t="shared" si="813"/>
        <v>1247.347583</v>
      </c>
      <c r="DQ243" s="339">
        <f t="shared" si="813"/>
        <v>2255.204086</v>
      </c>
      <c r="DR243" s="339">
        <f t="shared" si="813"/>
        <v>1168.597665</v>
      </c>
      <c r="DS243" s="339">
        <f t="shared" si="813"/>
        <v>192.9853252</v>
      </c>
      <c r="DT243" s="339">
        <f t="shared" si="813"/>
        <v>230.4674612</v>
      </c>
      <c r="DU243" s="339">
        <f t="shared" si="813"/>
        <v>639.0691541</v>
      </c>
      <c r="DV243" s="339">
        <f t="shared" si="813"/>
        <v>455.4728352</v>
      </c>
      <c r="DW243" s="339">
        <f t="shared" si="813"/>
        <v>1159.665532</v>
      </c>
      <c r="DX243" s="339">
        <f t="shared" si="813"/>
        <v>252.0767178</v>
      </c>
      <c r="DY243" s="339">
        <f t="shared" si="813"/>
        <v>266.3335512</v>
      </c>
      <c r="DZ243" s="339">
        <f t="shared" si="813"/>
        <v>401.9190993</v>
      </c>
      <c r="EA243" s="339">
        <f t="shared" si="813"/>
        <v>88.43623344</v>
      </c>
      <c r="EB243" s="339">
        <f t="shared" si="813"/>
        <v>627.7023645</v>
      </c>
      <c r="EC243" s="339">
        <f t="shared" si="813"/>
        <v>81.08512294</v>
      </c>
      <c r="ED243" s="339"/>
      <c r="EE243" s="339">
        <f t="shared" ref="EE243:GP243" si="814">EE131</f>
        <v>1208.572635</v>
      </c>
      <c r="EF243" s="339">
        <f t="shared" si="814"/>
        <v>1092.016795</v>
      </c>
      <c r="EG243" s="339">
        <f t="shared" si="814"/>
        <v>1285.749556</v>
      </c>
      <c r="EH243" s="339">
        <f t="shared" si="814"/>
        <v>1334.32669</v>
      </c>
      <c r="EI243" s="339">
        <f t="shared" si="814"/>
        <v>1044.652535</v>
      </c>
      <c r="EJ243" s="339">
        <f t="shared" si="814"/>
        <v>898.0218684</v>
      </c>
      <c r="EK243" s="339">
        <f t="shared" si="814"/>
        <v>1234.709704</v>
      </c>
      <c r="EL243" s="339">
        <f t="shared" si="814"/>
        <v>1013.082871</v>
      </c>
      <c r="EM243" s="339">
        <f t="shared" si="814"/>
        <v>875.2587005</v>
      </c>
      <c r="EN243" s="339">
        <f t="shared" si="814"/>
        <v>4511.3994</v>
      </c>
      <c r="EO243" s="339">
        <f t="shared" si="814"/>
        <v>2110.834586</v>
      </c>
      <c r="EP243" s="339">
        <f t="shared" si="814"/>
        <v>796.8724363</v>
      </c>
      <c r="EQ243" s="339">
        <f t="shared" si="814"/>
        <v>877.1375945</v>
      </c>
      <c r="ER243" s="339">
        <f t="shared" si="814"/>
        <v>1658.769661</v>
      </c>
      <c r="ES243" s="339">
        <f t="shared" si="814"/>
        <v>1992.560312</v>
      </c>
      <c r="ET243" s="339">
        <f t="shared" si="814"/>
        <v>1944.816222</v>
      </c>
      <c r="EU243" s="339">
        <f t="shared" si="814"/>
        <v>1931.842202</v>
      </c>
      <c r="EV243" s="339">
        <f t="shared" si="814"/>
        <v>3310.302425</v>
      </c>
      <c r="EW243" s="339">
        <f t="shared" si="814"/>
        <v>1657.78496</v>
      </c>
      <c r="EX243" s="339">
        <f t="shared" si="814"/>
        <v>1900.663247</v>
      </c>
      <c r="EY243" s="339">
        <f t="shared" si="814"/>
        <v>850.471973</v>
      </c>
      <c r="EZ243" s="339">
        <f t="shared" si="814"/>
        <v>5.801013602</v>
      </c>
      <c r="FA243" s="339">
        <f t="shared" si="814"/>
        <v>1570.403188</v>
      </c>
      <c r="FB243" s="339">
        <f t="shared" si="814"/>
        <v>1530.179617</v>
      </c>
      <c r="FC243" s="339">
        <f t="shared" si="814"/>
        <v>2344.378609</v>
      </c>
      <c r="FD243" s="339">
        <f t="shared" si="814"/>
        <v>2177.608824</v>
      </c>
      <c r="FE243" s="339">
        <f t="shared" si="814"/>
        <v>6262.438521</v>
      </c>
      <c r="FF243" s="339">
        <f t="shared" si="814"/>
        <v>1002.286612</v>
      </c>
      <c r="FG243" s="339">
        <f t="shared" si="814"/>
        <v>1068.646343</v>
      </c>
      <c r="FH243" s="339">
        <f t="shared" si="814"/>
        <v>195.6603043</v>
      </c>
      <c r="FI243" s="339">
        <f t="shared" si="814"/>
        <v>1602.659706</v>
      </c>
      <c r="FJ243" s="339">
        <f t="shared" si="814"/>
        <v>239.8581046</v>
      </c>
      <c r="FK243" s="339">
        <f t="shared" si="814"/>
        <v>2230.159249</v>
      </c>
      <c r="FL243" s="339">
        <f t="shared" si="814"/>
        <v>44.85091949</v>
      </c>
      <c r="FM243" s="339">
        <f t="shared" si="814"/>
        <v>1635.638004</v>
      </c>
      <c r="FN243" s="339">
        <f t="shared" si="814"/>
        <v>2281.091252</v>
      </c>
      <c r="FO243" s="339">
        <f t="shared" si="814"/>
        <v>1378.002017</v>
      </c>
      <c r="FP243" s="339">
        <f t="shared" si="814"/>
        <v>554.2994812</v>
      </c>
      <c r="FQ243" s="339">
        <f t="shared" si="814"/>
        <v>1436.770142</v>
      </c>
      <c r="FR243" s="339">
        <f t="shared" si="814"/>
        <v>2096.739851</v>
      </c>
      <c r="FS243" s="339">
        <f t="shared" si="814"/>
        <v>2406.193329</v>
      </c>
      <c r="FT243" s="339">
        <f t="shared" si="814"/>
        <v>2418.530835</v>
      </c>
      <c r="FU243" s="339">
        <f t="shared" si="814"/>
        <v>804.6047746</v>
      </c>
      <c r="FV243" s="339">
        <f t="shared" si="814"/>
        <v>769.4293773</v>
      </c>
      <c r="FW243" s="339">
        <f t="shared" si="814"/>
        <v>211.796333</v>
      </c>
      <c r="FX243" s="339">
        <f t="shared" si="814"/>
        <v>1510.225093</v>
      </c>
      <c r="FY243" s="339">
        <f t="shared" si="814"/>
        <v>1917.751559</v>
      </c>
      <c r="FZ243" s="339">
        <f t="shared" si="814"/>
        <v>332.2010199</v>
      </c>
      <c r="GA243" s="339">
        <f t="shared" si="814"/>
        <v>782.5967671</v>
      </c>
      <c r="GB243" s="339">
        <f t="shared" si="814"/>
        <v>3928.800906</v>
      </c>
      <c r="GC243" s="339">
        <f t="shared" si="814"/>
        <v>1436.730118</v>
      </c>
      <c r="GD243" s="339">
        <f t="shared" si="814"/>
        <v>2128.90141</v>
      </c>
      <c r="GE243" s="339">
        <f t="shared" si="814"/>
        <v>1346.023742</v>
      </c>
      <c r="GF243" s="339">
        <f t="shared" si="814"/>
        <v>158.4030108</v>
      </c>
      <c r="GG243" s="339">
        <f t="shared" si="814"/>
        <v>265.4589205</v>
      </c>
      <c r="GH243" s="339">
        <f t="shared" si="814"/>
        <v>524.5501337</v>
      </c>
      <c r="GI243" s="339">
        <f t="shared" si="814"/>
        <v>461.0122303</v>
      </c>
      <c r="GJ243" s="339">
        <f t="shared" si="814"/>
        <v>1079.616383</v>
      </c>
      <c r="GK243" s="339">
        <f t="shared" si="814"/>
        <v>254.1706866</v>
      </c>
      <c r="GL243" s="339">
        <f t="shared" si="814"/>
        <v>237.3550628</v>
      </c>
      <c r="GM243" s="339">
        <f t="shared" si="814"/>
        <v>477.7951666</v>
      </c>
      <c r="GN243" s="339">
        <f t="shared" si="814"/>
        <v>71.29511693</v>
      </c>
      <c r="GO243" s="339">
        <f t="shared" si="814"/>
        <v>506.0382124</v>
      </c>
      <c r="GP243" s="339">
        <f t="shared" si="814"/>
        <v>65.3688324</v>
      </c>
      <c r="GQ243" s="339"/>
      <c r="GR243" s="339">
        <f t="shared" ref="GR243:JC243" si="815">GR131</f>
        <v>1204.33925</v>
      </c>
      <c r="GS243" s="339">
        <f t="shared" si="815"/>
        <v>1198.928015</v>
      </c>
      <c r="GT243" s="339">
        <f t="shared" si="815"/>
        <v>1330.895484</v>
      </c>
      <c r="GU243" s="339">
        <f t="shared" si="815"/>
        <v>1354.162334</v>
      </c>
      <c r="GV243" s="339">
        <f t="shared" si="815"/>
        <v>1032.204872</v>
      </c>
      <c r="GW243" s="339">
        <f t="shared" si="815"/>
        <v>836.2263806</v>
      </c>
      <c r="GX243" s="339">
        <f t="shared" si="815"/>
        <v>1210.690234</v>
      </c>
      <c r="GY243" s="339">
        <f t="shared" si="815"/>
        <v>1091.763693</v>
      </c>
      <c r="GZ243" s="339">
        <f t="shared" si="815"/>
        <v>819.3369073</v>
      </c>
      <c r="HA243" s="339">
        <f t="shared" si="815"/>
        <v>6413.5552</v>
      </c>
      <c r="HB243" s="339">
        <f t="shared" si="815"/>
        <v>2282.078069</v>
      </c>
      <c r="HC243" s="339">
        <f t="shared" si="815"/>
        <v>741.7591294</v>
      </c>
      <c r="HD243" s="339">
        <f t="shared" si="815"/>
        <v>811.6668824</v>
      </c>
      <c r="HE243" s="339">
        <f t="shared" si="815"/>
        <v>1584.20108</v>
      </c>
      <c r="HF243" s="339">
        <f t="shared" si="815"/>
        <v>1950.078759</v>
      </c>
      <c r="HG243" s="339">
        <f t="shared" si="815"/>
        <v>1838.960108</v>
      </c>
      <c r="HH243" s="339">
        <f t="shared" si="815"/>
        <v>1919.892499</v>
      </c>
      <c r="HI243" s="339">
        <f t="shared" si="815"/>
        <v>4439.757608</v>
      </c>
      <c r="HJ243" s="339">
        <f t="shared" si="815"/>
        <v>1642.49797</v>
      </c>
      <c r="HK243" s="339">
        <f t="shared" si="815"/>
        <v>2055.937453</v>
      </c>
      <c r="HL243" s="339">
        <f t="shared" si="815"/>
        <v>677.4343697</v>
      </c>
      <c r="HM243" s="339">
        <f t="shared" si="815"/>
        <v>4.834455684</v>
      </c>
      <c r="HN243" s="339">
        <f t="shared" si="815"/>
        <v>1487.345424</v>
      </c>
      <c r="HO243" s="339">
        <f t="shared" si="815"/>
        <v>1496.852283</v>
      </c>
      <c r="HP243" s="339">
        <f t="shared" si="815"/>
        <v>2647.127368</v>
      </c>
      <c r="HQ243" s="339">
        <f t="shared" si="815"/>
        <v>2363.517217</v>
      </c>
      <c r="HR243" s="339">
        <f t="shared" si="815"/>
        <v>10100.66212</v>
      </c>
      <c r="HS243" s="339">
        <f t="shared" si="815"/>
        <v>943.956701</v>
      </c>
      <c r="HT243" s="339">
        <f t="shared" si="815"/>
        <v>983.2357777</v>
      </c>
      <c r="HU243" s="339">
        <f t="shared" si="815"/>
        <v>286.2386354</v>
      </c>
      <c r="HV243" s="339">
        <f t="shared" si="815"/>
        <v>1484.92735</v>
      </c>
      <c r="HW243" s="339">
        <f t="shared" si="815"/>
        <v>181.2620766</v>
      </c>
      <c r="HX243" s="339">
        <f t="shared" si="815"/>
        <v>2023.042666</v>
      </c>
      <c r="HY243" s="339">
        <f t="shared" si="815"/>
        <v>42.47877893</v>
      </c>
      <c r="HZ243" s="339">
        <f t="shared" si="815"/>
        <v>1850.713392</v>
      </c>
      <c r="IA243" s="339">
        <f t="shared" si="815"/>
        <v>2237.35168</v>
      </c>
      <c r="IB243" s="339">
        <f t="shared" si="815"/>
        <v>1286.223672</v>
      </c>
      <c r="IC243" s="339">
        <f t="shared" si="815"/>
        <v>406.5991578</v>
      </c>
      <c r="ID243" s="339">
        <f t="shared" si="815"/>
        <v>1381.070168</v>
      </c>
      <c r="IE243" s="339">
        <f t="shared" si="815"/>
        <v>2345.054258</v>
      </c>
      <c r="IF243" s="339">
        <f t="shared" si="815"/>
        <v>2699.768813</v>
      </c>
      <c r="IG243" s="339">
        <f t="shared" si="815"/>
        <v>2235.536294</v>
      </c>
      <c r="IH243" s="339">
        <f t="shared" si="815"/>
        <v>673.5887292</v>
      </c>
      <c r="II243" s="339">
        <f t="shared" si="815"/>
        <v>644.1410402</v>
      </c>
      <c r="IJ243" s="339">
        <f t="shared" si="815"/>
        <v>140.6879937</v>
      </c>
      <c r="IK243" s="339">
        <f t="shared" si="815"/>
        <v>1446.14915</v>
      </c>
      <c r="IL243" s="339">
        <f t="shared" si="815"/>
        <v>1777.411229</v>
      </c>
      <c r="IM243" s="339">
        <f t="shared" si="815"/>
        <v>225.6499253</v>
      </c>
      <c r="IN243" s="339">
        <f t="shared" si="815"/>
        <v>700.0655596</v>
      </c>
      <c r="IO243" s="339">
        <f t="shared" si="815"/>
        <v>4999.742335</v>
      </c>
      <c r="IP243" s="339">
        <f t="shared" si="815"/>
        <v>1654.866263</v>
      </c>
      <c r="IQ243" s="339">
        <f t="shared" si="815"/>
        <v>2009.672314</v>
      </c>
      <c r="IR243" s="339">
        <f t="shared" si="815"/>
        <v>1550.388101</v>
      </c>
      <c r="IS243" s="339">
        <f t="shared" si="815"/>
        <v>130.0177297</v>
      </c>
      <c r="IT243" s="339">
        <f t="shared" si="815"/>
        <v>305.76307</v>
      </c>
      <c r="IU243" s="339">
        <f t="shared" si="815"/>
        <v>430.5525326</v>
      </c>
      <c r="IV243" s="339">
        <f t="shared" si="815"/>
        <v>466.6189947</v>
      </c>
      <c r="IW243" s="339">
        <f t="shared" si="815"/>
        <v>1005.092849</v>
      </c>
      <c r="IX243" s="339">
        <f t="shared" si="815"/>
        <v>256.2820498</v>
      </c>
      <c r="IY243" s="339">
        <f t="shared" si="815"/>
        <v>211.529586</v>
      </c>
      <c r="IZ243" s="339">
        <f t="shared" si="815"/>
        <v>567.995454</v>
      </c>
      <c r="JA243" s="339">
        <f t="shared" si="815"/>
        <v>57.47637027</v>
      </c>
      <c r="JB243" s="339">
        <f t="shared" si="815"/>
        <v>407.9555644</v>
      </c>
      <c r="JC243" s="339">
        <f t="shared" si="815"/>
        <v>52.6987454</v>
      </c>
      <c r="JD243" s="339"/>
      <c r="JE243" s="339">
        <f t="shared" ref="JE243:LP243" si="816">JE131</f>
        <v>1200.120694</v>
      </c>
      <c r="JF243" s="339">
        <f t="shared" si="816"/>
        <v>1316.306115</v>
      </c>
      <c r="JG243" s="339">
        <f t="shared" si="816"/>
        <v>1377.6266</v>
      </c>
      <c r="JH243" s="339">
        <f t="shared" si="816"/>
        <v>1374.292847</v>
      </c>
      <c r="JI243" s="339">
        <f t="shared" si="816"/>
        <v>1019.905531</v>
      </c>
      <c r="JJ243" s="339">
        <f t="shared" si="816"/>
        <v>778.6832194</v>
      </c>
      <c r="JK243" s="339">
        <f t="shared" si="816"/>
        <v>1187.138028</v>
      </c>
      <c r="JL243" s="339">
        <f t="shared" si="816"/>
        <v>1176.55524</v>
      </c>
      <c r="JM243" s="339">
        <f t="shared" si="816"/>
        <v>766.9880542</v>
      </c>
      <c r="JN243" s="339">
        <f t="shared" si="816"/>
        <v>9117.723052</v>
      </c>
      <c r="JO243" s="339">
        <f t="shared" si="816"/>
        <v>2467.213843</v>
      </c>
      <c r="JP243" s="339">
        <f t="shared" si="816"/>
        <v>690.4575701</v>
      </c>
      <c r="JQ243" s="339">
        <f t="shared" si="816"/>
        <v>751.082991</v>
      </c>
      <c r="JR243" s="339">
        <f t="shared" si="816"/>
        <v>1512.984667</v>
      </c>
      <c r="JS243" s="339">
        <f t="shared" si="816"/>
        <v>1908.502917</v>
      </c>
      <c r="JT243" s="339">
        <f t="shared" si="816"/>
        <v>1738.865729</v>
      </c>
      <c r="JU243" s="339">
        <f t="shared" si="816"/>
        <v>1908.016713</v>
      </c>
      <c r="JV243" s="339">
        <f t="shared" si="816"/>
        <v>5954.576074</v>
      </c>
      <c r="JW243" s="339">
        <f t="shared" si="816"/>
        <v>1627.351946</v>
      </c>
      <c r="JX243" s="339">
        <f t="shared" si="816"/>
        <v>2223.896746</v>
      </c>
      <c r="JY243" s="339">
        <f t="shared" si="816"/>
        <v>539.6031143</v>
      </c>
      <c r="JZ243" s="339">
        <f t="shared" si="816"/>
        <v>4.028944485</v>
      </c>
      <c r="KA243" s="339">
        <f t="shared" si="816"/>
        <v>1408.680539</v>
      </c>
      <c r="KB243" s="339">
        <f t="shared" si="816"/>
        <v>1464.250819</v>
      </c>
      <c r="KC243" s="339">
        <f t="shared" si="816"/>
        <v>2988.972548</v>
      </c>
      <c r="KD243" s="339">
        <f t="shared" si="816"/>
        <v>2565.297115</v>
      </c>
      <c r="KE243" s="339">
        <f t="shared" si="816"/>
        <v>16291.31765</v>
      </c>
      <c r="KF243" s="339">
        <f t="shared" si="816"/>
        <v>889.0214061</v>
      </c>
      <c r="KG243" s="339">
        <f t="shared" si="816"/>
        <v>904.6515727</v>
      </c>
      <c r="KH243" s="339">
        <f t="shared" si="816"/>
        <v>418.7489982</v>
      </c>
      <c r="KI243" s="339">
        <f t="shared" si="816"/>
        <v>1375.843684</v>
      </c>
      <c r="KJ243" s="339">
        <f t="shared" si="816"/>
        <v>136.980739</v>
      </c>
      <c r="KK243" s="339">
        <f t="shared" si="816"/>
        <v>1835.161158</v>
      </c>
      <c r="KL243" s="339">
        <f t="shared" si="816"/>
        <v>40.23209958</v>
      </c>
      <c r="KM243" s="339">
        <f t="shared" si="816"/>
        <v>2094.069746</v>
      </c>
      <c r="KN243" s="339">
        <f t="shared" si="816"/>
        <v>2194.450807</v>
      </c>
      <c r="KO243" s="339">
        <f t="shared" si="816"/>
        <v>1200.557991</v>
      </c>
      <c r="KP243" s="339">
        <f t="shared" si="816"/>
        <v>298.2555112</v>
      </c>
      <c r="KQ243" s="339">
        <f t="shared" si="816"/>
        <v>1327.529543</v>
      </c>
      <c r="KR243" s="339">
        <f t="shared" si="816"/>
        <v>2622.776246</v>
      </c>
      <c r="KS243" s="339">
        <f t="shared" si="816"/>
        <v>3029.162933</v>
      </c>
      <c r="KT243" s="339">
        <f t="shared" si="816"/>
        <v>2066.387763</v>
      </c>
      <c r="KU243" s="339">
        <f t="shared" si="816"/>
        <v>563.9063929</v>
      </c>
      <c r="KV243" s="339">
        <f t="shared" si="816"/>
        <v>539.2537534</v>
      </c>
      <c r="KW243" s="339">
        <f t="shared" si="816"/>
        <v>93.45351393</v>
      </c>
      <c r="KX243" s="339">
        <f t="shared" si="816"/>
        <v>1384.791825</v>
      </c>
      <c r="KY243" s="339">
        <f t="shared" si="816"/>
        <v>1647.340951</v>
      </c>
      <c r="KZ243" s="339">
        <f t="shared" si="816"/>
        <v>153.2743301</v>
      </c>
      <c r="LA243" s="339">
        <f t="shared" si="816"/>
        <v>626.2379405</v>
      </c>
      <c r="LB243" s="339">
        <f t="shared" si="816"/>
        <v>6362.608851</v>
      </c>
      <c r="LC243" s="339">
        <f t="shared" si="816"/>
        <v>1906.121625</v>
      </c>
      <c r="LD243" s="339">
        <f t="shared" si="816"/>
        <v>1897.120642</v>
      </c>
      <c r="LE243" s="339">
        <f t="shared" si="816"/>
        <v>1785.780732</v>
      </c>
      <c r="LF243" s="339">
        <f t="shared" si="816"/>
        <v>106.7189944</v>
      </c>
      <c r="LG243" s="339">
        <f t="shared" si="816"/>
        <v>352.1865258</v>
      </c>
      <c r="LH243" s="339">
        <f t="shared" si="816"/>
        <v>353.3989821</v>
      </c>
      <c r="LI243" s="339">
        <f t="shared" si="816"/>
        <v>472.2939478</v>
      </c>
      <c r="LJ243" s="339">
        <f t="shared" si="816"/>
        <v>935.7135098</v>
      </c>
      <c r="LK243" s="339">
        <f t="shared" si="816"/>
        <v>258.4109517</v>
      </c>
      <c r="LL243" s="339">
        <f t="shared" si="816"/>
        <v>188.5140566</v>
      </c>
      <c r="LM243" s="339">
        <f t="shared" si="816"/>
        <v>675.224151</v>
      </c>
      <c r="LN243" s="339">
        <f t="shared" si="816"/>
        <v>46.33603649</v>
      </c>
      <c r="LO243" s="339">
        <f t="shared" si="816"/>
        <v>328.8837452</v>
      </c>
      <c r="LP243" s="339">
        <f t="shared" si="816"/>
        <v>42.48443279</v>
      </c>
    </row>
    <row r="244">
      <c r="A244" s="331"/>
      <c r="B244" s="338"/>
      <c r="C244" s="338"/>
      <c r="D244" s="347" t="s">
        <v>324</v>
      </c>
      <c r="E244" s="346">
        <f t="shared" ref="E244:BP244" si="817">E243*E242/2</f>
        <v>6085.4205</v>
      </c>
      <c r="F244" s="346">
        <f t="shared" si="817"/>
        <v>2604.5913</v>
      </c>
      <c r="G244" s="346">
        <f t="shared" si="817"/>
        <v>4740</v>
      </c>
      <c r="H244" s="346">
        <f t="shared" si="817"/>
        <v>5603.13611</v>
      </c>
      <c r="I244" s="346">
        <f t="shared" si="817"/>
        <v>5350</v>
      </c>
      <c r="J244" s="346">
        <f t="shared" si="817"/>
        <v>5954.9875</v>
      </c>
      <c r="K244" s="346">
        <f t="shared" si="817"/>
        <v>6549.35727</v>
      </c>
      <c r="L244" s="346">
        <f t="shared" si="817"/>
        <v>3925.4562</v>
      </c>
      <c r="M244" s="346">
        <f t="shared" si="817"/>
        <v>5593.35392</v>
      </c>
      <c r="N244" s="346">
        <f t="shared" si="817"/>
        <v>7812.75495</v>
      </c>
      <c r="O244" s="346">
        <f t="shared" si="817"/>
        <v>5688.688635</v>
      </c>
      <c r="P244" s="346">
        <f t="shared" si="817"/>
        <v>5334.19156</v>
      </c>
      <c r="Q244" s="346">
        <f t="shared" si="817"/>
        <v>5838.7836</v>
      </c>
      <c r="R244" s="346">
        <f t="shared" si="817"/>
        <v>9911.380355</v>
      </c>
      <c r="S244" s="346">
        <f t="shared" si="817"/>
        <v>10661.63949</v>
      </c>
      <c r="T244" s="346">
        <f t="shared" si="817"/>
        <v>11963.3767</v>
      </c>
      <c r="U244" s="346">
        <f t="shared" si="817"/>
        <v>9633.12861</v>
      </c>
      <c r="V244" s="346">
        <f t="shared" si="817"/>
        <v>5520.8475</v>
      </c>
      <c r="W244" s="346">
        <f t="shared" si="817"/>
        <v>8655.033888</v>
      </c>
      <c r="X244" s="346">
        <f t="shared" si="817"/>
        <v>7309.84635</v>
      </c>
      <c r="Y244" s="346">
        <f t="shared" si="817"/>
        <v>11393.6924</v>
      </c>
      <c r="Z244" s="346">
        <f t="shared" si="817"/>
        <v>70.99625</v>
      </c>
      <c r="AA244" s="346">
        <f t="shared" si="817"/>
        <v>9628.80765</v>
      </c>
      <c r="AB244" s="346">
        <f t="shared" si="817"/>
        <v>8275.222958</v>
      </c>
      <c r="AC244" s="346">
        <f t="shared" si="817"/>
        <v>6205.936838</v>
      </c>
      <c r="AD244" s="346">
        <f t="shared" si="817"/>
        <v>8318.29995</v>
      </c>
      <c r="AE244" s="346">
        <f t="shared" si="817"/>
        <v>6439.535258</v>
      </c>
      <c r="AF244" s="346">
        <f t="shared" si="817"/>
        <v>6214.90265</v>
      </c>
      <c r="AG244" s="346">
        <f t="shared" si="817"/>
        <v>7258.6275</v>
      </c>
      <c r="AH244" s="346">
        <f t="shared" si="817"/>
        <v>228.5555</v>
      </c>
      <c r="AI244" s="346">
        <f t="shared" si="817"/>
        <v>10641.14589</v>
      </c>
      <c r="AJ244" s="346">
        <f t="shared" si="817"/>
        <v>3780</v>
      </c>
      <c r="AK244" s="346">
        <f t="shared" si="817"/>
        <v>15922.28576</v>
      </c>
      <c r="AL244" s="346">
        <f t="shared" si="817"/>
        <v>275</v>
      </c>
      <c r="AM244" s="346">
        <f t="shared" si="817"/>
        <v>4982.50623</v>
      </c>
      <c r="AN244" s="346">
        <f t="shared" si="817"/>
        <v>12211.43486</v>
      </c>
      <c r="AO244" s="346">
        <f t="shared" si="817"/>
        <v>8896.907813</v>
      </c>
      <c r="AP244" s="346">
        <f t="shared" si="817"/>
        <v>9271.35</v>
      </c>
      <c r="AQ244" s="346">
        <f t="shared" si="817"/>
        <v>8358.125</v>
      </c>
      <c r="AR244" s="346">
        <f t="shared" si="817"/>
        <v>7542.9351</v>
      </c>
      <c r="AS244" s="346">
        <f t="shared" si="817"/>
        <v>8601.039</v>
      </c>
      <c r="AT244" s="346">
        <f t="shared" si="817"/>
        <v>16276.43473</v>
      </c>
      <c r="AU244" s="346">
        <f t="shared" si="817"/>
        <v>7462.28015</v>
      </c>
      <c r="AV244" s="346">
        <f t="shared" si="817"/>
        <v>7136.0471</v>
      </c>
      <c r="AW244" s="346">
        <f t="shared" si="817"/>
        <v>4800</v>
      </c>
      <c r="AX244" s="346">
        <f t="shared" si="817"/>
        <v>9058.61</v>
      </c>
      <c r="AY244" s="346">
        <f t="shared" si="817"/>
        <v>12558.09375</v>
      </c>
      <c r="AZ244" s="346">
        <f t="shared" si="817"/>
        <v>6480</v>
      </c>
      <c r="BA244" s="346">
        <f t="shared" si="817"/>
        <v>5867.9712</v>
      </c>
      <c r="BB244" s="346">
        <f t="shared" si="817"/>
        <v>9703.8664</v>
      </c>
      <c r="BC244" s="346">
        <f t="shared" si="817"/>
        <v>4873.17825</v>
      </c>
      <c r="BD244" s="346">
        <f t="shared" si="817"/>
        <v>13378.4</v>
      </c>
      <c r="BE244" s="346">
        <f t="shared" si="817"/>
        <v>4565.5155</v>
      </c>
      <c r="BF244" s="346">
        <f t="shared" si="817"/>
        <v>1557.6541</v>
      </c>
      <c r="BG244" s="346">
        <f t="shared" si="817"/>
        <v>900.3978</v>
      </c>
      <c r="BH244" s="346">
        <f t="shared" si="817"/>
        <v>5158.157425</v>
      </c>
      <c r="BI244" s="346">
        <f t="shared" si="817"/>
        <v>2306.25</v>
      </c>
      <c r="BJ244" s="346">
        <f t="shared" si="817"/>
        <v>7162.4875</v>
      </c>
      <c r="BK244" s="346">
        <f t="shared" si="817"/>
        <v>1312.5</v>
      </c>
      <c r="BL244" s="346">
        <f t="shared" si="817"/>
        <v>1793.1</v>
      </c>
      <c r="BM244" s="346">
        <f t="shared" si="817"/>
        <v>1521.41625</v>
      </c>
      <c r="BN244" s="346">
        <f t="shared" si="817"/>
        <v>740.464875</v>
      </c>
      <c r="BO244" s="346">
        <f t="shared" si="817"/>
        <v>5255.6688</v>
      </c>
      <c r="BP244" s="346">
        <f t="shared" si="817"/>
        <v>628.625</v>
      </c>
      <c r="BQ244" s="346"/>
      <c r="BR244" s="346">
        <f t="shared" ref="BR244:EC244" si="818">BR243*BR242/2</f>
        <v>6064.104505</v>
      </c>
      <c r="BS244" s="346">
        <f t="shared" si="818"/>
        <v>2859.587409</v>
      </c>
      <c r="BT244" s="346">
        <f t="shared" si="818"/>
        <v>4906.433422</v>
      </c>
      <c r="BU244" s="346">
        <f t="shared" si="818"/>
        <v>5686.430411</v>
      </c>
      <c r="BV244" s="346">
        <f t="shared" si="818"/>
        <v>5286.251537</v>
      </c>
      <c r="BW244" s="346">
        <f t="shared" si="818"/>
        <v>5545.207549</v>
      </c>
      <c r="BX244" s="346">
        <f t="shared" si="818"/>
        <v>6421.949111</v>
      </c>
      <c r="BY244" s="346">
        <f t="shared" si="818"/>
        <v>4230.325751</v>
      </c>
      <c r="BZ244" s="346">
        <f t="shared" si="818"/>
        <v>5235.984857</v>
      </c>
      <c r="CA244" s="346">
        <f t="shared" si="818"/>
        <v>11106.87188</v>
      </c>
      <c r="CB244" s="346">
        <f t="shared" si="818"/>
        <v>6150.188962</v>
      </c>
      <c r="CC244" s="346">
        <f t="shared" si="818"/>
        <v>4965.2681</v>
      </c>
      <c r="CD244" s="346">
        <f t="shared" si="818"/>
        <v>5402.969057</v>
      </c>
      <c r="CE244" s="346">
        <f t="shared" si="818"/>
        <v>9465.822671</v>
      </c>
      <c r="CF244" s="346">
        <f t="shared" si="818"/>
        <v>10434.33244</v>
      </c>
      <c r="CG244" s="346">
        <f t="shared" si="818"/>
        <v>11312.21154</v>
      </c>
      <c r="CH244" s="346">
        <f t="shared" si="818"/>
        <v>9573.541434</v>
      </c>
      <c r="CI244" s="346">
        <f t="shared" si="818"/>
        <v>7404.527304</v>
      </c>
      <c r="CJ244" s="346">
        <f t="shared" si="818"/>
        <v>8575.222922</v>
      </c>
      <c r="CK244" s="346">
        <f t="shared" si="818"/>
        <v>7907.022408</v>
      </c>
      <c r="CL244" s="346">
        <f t="shared" si="818"/>
        <v>9075.524033</v>
      </c>
      <c r="CM244" s="346">
        <f t="shared" si="818"/>
        <v>59.1669401</v>
      </c>
      <c r="CN244" s="346">
        <f t="shared" si="818"/>
        <v>9119.545288</v>
      </c>
      <c r="CO244" s="346">
        <f t="shared" si="818"/>
        <v>8094.988483</v>
      </c>
      <c r="CP244" s="346">
        <f t="shared" si="818"/>
        <v>7007.360152</v>
      </c>
      <c r="CQ244" s="346">
        <f t="shared" si="818"/>
        <v>9028.455859</v>
      </c>
      <c r="CR244" s="346">
        <f t="shared" si="818"/>
        <v>10386.30074</v>
      </c>
      <c r="CS244" s="346">
        <f t="shared" si="818"/>
        <v>5853.214969</v>
      </c>
      <c r="CT244" s="346">
        <f t="shared" si="818"/>
        <v>6678.488448</v>
      </c>
      <c r="CU244" s="346">
        <f t="shared" si="818"/>
        <v>334.3622238</v>
      </c>
      <c r="CV244" s="346">
        <f t="shared" si="818"/>
        <v>9859.440844</v>
      </c>
      <c r="CW244" s="346">
        <f t="shared" si="818"/>
        <v>2856.566596</v>
      </c>
      <c r="CX244" s="346">
        <f t="shared" si="818"/>
        <v>14443.57099</v>
      </c>
      <c r="CY244" s="346">
        <f t="shared" si="818"/>
        <v>260.4554007</v>
      </c>
      <c r="CZ244" s="346">
        <f t="shared" si="818"/>
        <v>5637.672261</v>
      </c>
      <c r="DA244" s="346">
        <f t="shared" si="818"/>
        <v>11977.28249</v>
      </c>
      <c r="DB244" s="346">
        <f t="shared" si="818"/>
        <v>8304.351728</v>
      </c>
      <c r="DC244" s="346">
        <f t="shared" si="818"/>
        <v>6800.877918</v>
      </c>
      <c r="DD244" s="346">
        <f t="shared" si="818"/>
        <v>8034.101466</v>
      </c>
      <c r="DE244" s="346">
        <f t="shared" si="818"/>
        <v>8436.235936</v>
      </c>
      <c r="DF244" s="346">
        <f t="shared" si="818"/>
        <v>9650.436881</v>
      </c>
      <c r="DG244" s="346">
        <f t="shared" si="818"/>
        <v>15044.90248</v>
      </c>
      <c r="DH244" s="346">
        <f t="shared" si="818"/>
        <v>6247.176206</v>
      </c>
      <c r="DI244" s="346">
        <f t="shared" si="818"/>
        <v>5974.064596</v>
      </c>
      <c r="DJ244" s="346">
        <f t="shared" si="818"/>
        <v>3188.45166</v>
      </c>
      <c r="DK244" s="346">
        <f t="shared" si="818"/>
        <v>8674.270616</v>
      </c>
      <c r="DL244" s="346">
        <f t="shared" si="818"/>
        <v>11639.09723</v>
      </c>
      <c r="DM244" s="346">
        <f t="shared" si="818"/>
        <v>4401.586473</v>
      </c>
      <c r="DN244" s="346">
        <f t="shared" si="818"/>
        <v>5249.145811</v>
      </c>
      <c r="DO244" s="346">
        <f t="shared" si="818"/>
        <v>12349.01763</v>
      </c>
      <c r="DP244" s="346">
        <f t="shared" si="818"/>
        <v>5613.064121</v>
      </c>
      <c r="DQ244" s="346">
        <f t="shared" si="818"/>
        <v>12629.14288</v>
      </c>
      <c r="DR244" s="346">
        <f t="shared" si="818"/>
        <v>5258.689491</v>
      </c>
      <c r="DS244" s="346">
        <f t="shared" si="818"/>
        <v>1278.527779</v>
      </c>
      <c r="DT244" s="346">
        <f t="shared" si="818"/>
        <v>1037.103575</v>
      </c>
      <c r="DU244" s="346">
        <f t="shared" si="818"/>
        <v>4233.833146</v>
      </c>
      <c r="DV244" s="346">
        <f t="shared" si="818"/>
        <v>2334.298281</v>
      </c>
      <c r="DW244" s="346">
        <f t="shared" si="818"/>
        <v>6668.076811</v>
      </c>
      <c r="DX244" s="346">
        <f t="shared" si="818"/>
        <v>1323.402768</v>
      </c>
      <c r="DY244" s="346">
        <f t="shared" si="818"/>
        <v>1598.001307</v>
      </c>
      <c r="DZ244" s="346">
        <f t="shared" si="818"/>
        <v>1808.635947</v>
      </c>
      <c r="EA244" s="346">
        <f t="shared" si="818"/>
        <v>596.9445757</v>
      </c>
      <c r="EB244" s="346">
        <f t="shared" si="818"/>
        <v>4236.99096</v>
      </c>
      <c r="EC244" s="346">
        <f t="shared" si="818"/>
        <v>506.7820184</v>
      </c>
      <c r="ED244" s="346"/>
      <c r="EE244" s="346">
        <f t="shared" ref="EE244:GP244" si="819">EE243*EE242/2</f>
        <v>6042.863176</v>
      </c>
      <c r="EF244" s="346">
        <f t="shared" si="819"/>
        <v>3139.548285</v>
      </c>
      <c r="EG244" s="346">
        <f t="shared" si="819"/>
        <v>5078.710744</v>
      </c>
      <c r="EH244" s="346">
        <f t="shared" si="819"/>
        <v>5770.962936</v>
      </c>
      <c r="EI244" s="346">
        <f t="shared" si="819"/>
        <v>5223.262674</v>
      </c>
      <c r="EJ244" s="346">
        <f t="shared" si="819"/>
        <v>5163.625743</v>
      </c>
      <c r="EK244" s="346">
        <f t="shared" si="819"/>
        <v>6297.019492</v>
      </c>
      <c r="EL244" s="346">
        <f t="shared" si="819"/>
        <v>4558.872918</v>
      </c>
      <c r="EM244" s="346">
        <f t="shared" si="819"/>
        <v>4901.448723</v>
      </c>
      <c r="EN244" s="346">
        <f t="shared" si="819"/>
        <v>15789.8979</v>
      </c>
      <c r="EO244" s="346">
        <f t="shared" si="819"/>
        <v>6649.128947</v>
      </c>
      <c r="EP244" s="346">
        <f t="shared" si="819"/>
        <v>4621.860131</v>
      </c>
      <c r="EQ244" s="346">
        <f t="shared" si="819"/>
        <v>4999.684289</v>
      </c>
      <c r="ER244" s="346">
        <f t="shared" si="819"/>
        <v>9040.294654</v>
      </c>
      <c r="ES244" s="346">
        <f t="shared" si="819"/>
        <v>10211.8716</v>
      </c>
      <c r="ET244" s="346">
        <f t="shared" si="819"/>
        <v>10696.48922</v>
      </c>
      <c r="EU244" s="346">
        <f t="shared" si="819"/>
        <v>9514.322843</v>
      </c>
      <c r="EV244" s="346">
        <f t="shared" si="819"/>
        <v>9930.907275</v>
      </c>
      <c r="EW244" s="346">
        <f t="shared" si="819"/>
        <v>8496.14792</v>
      </c>
      <c r="EX244" s="346">
        <f t="shared" si="819"/>
        <v>8552.984613</v>
      </c>
      <c r="EY244" s="346">
        <f t="shared" si="819"/>
        <v>7229.01177</v>
      </c>
      <c r="EZ244" s="346">
        <f t="shared" si="819"/>
        <v>49.30861561</v>
      </c>
      <c r="FA244" s="346">
        <f t="shared" si="819"/>
        <v>8637.217534</v>
      </c>
      <c r="FB244" s="346">
        <f t="shared" si="819"/>
        <v>7918.679517</v>
      </c>
      <c r="FC244" s="346">
        <f t="shared" si="819"/>
        <v>7912.277806</v>
      </c>
      <c r="FD244" s="346">
        <f t="shared" si="819"/>
        <v>9799.23971</v>
      </c>
      <c r="FE244" s="346">
        <f t="shared" si="819"/>
        <v>16752.02304</v>
      </c>
      <c r="FF244" s="346">
        <f t="shared" si="819"/>
        <v>5512.576368</v>
      </c>
      <c r="FG244" s="346">
        <f t="shared" si="819"/>
        <v>6144.716471</v>
      </c>
      <c r="FH244" s="346">
        <f t="shared" si="819"/>
        <v>489.1507607</v>
      </c>
      <c r="FI244" s="346">
        <f t="shared" si="819"/>
        <v>9135.160326</v>
      </c>
      <c r="FJ244" s="346">
        <f t="shared" si="819"/>
        <v>2158.722942</v>
      </c>
      <c r="FK244" s="346">
        <f t="shared" si="819"/>
        <v>13102.18559</v>
      </c>
      <c r="FL244" s="346">
        <f t="shared" si="819"/>
        <v>246.6800572</v>
      </c>
      <c r="FM244" s="346">
        <f t="shared" si="819"/>
        <v>6378.988216</v>
      </c>
      <c r="FN244" s="346">
        <f t="shared" si="819"/>
        <v>11747.61995</v>
      </c>
      <c r="FO244" s="346">
        <f t="shared" si="819"/>
        <v>7751.261346</v>
      </c>
      <c r="FP244" s="346">
        <f t="shared" si="819"/>
        <v>4988.69533</v>
      </c>
      <c r="FQ244" s="346">
        <f t="shared" si="819"/>
        <v>7722.639511</v>
      </c>
      <c r="FR244" s="346">
        <f t="shared" si="819"/>
        <v>9435.329328</v>
      </c>
      <c r="FS244" s="346">
        <f t="shared" si="819"/>
        <v>10827.86998</v>
      </c>
      <c r="FT244" s="346">
        <f t="shared" si="819"/>
        <v>13906.5523</v>
      </c>
      <c r="FU244" s="346">
        <f t="shared" si="819"/>
        <v>5229.931035</v>
      </c>
      <c r="FV244" s="346">
        <f t="shared" si="819"/>
        <v>5001.290952</v>
      </c>
      <c r="FW244" s="346">
        <f t="shared" si="819"/>
        <v>2117.96333</v>
      </c>
      <c r="FX244" s="346">
        <f t="shared" si="819"/>
        <v>8306.238013</v>
      </c>
      <c r="FY244" s="346">
        <f t="shared" si="819"/>
        <v>10787.35252</v>
      </c>
      <c r="FZ244" s="346">
        <f t="shared" si="819"/>
        <v>2989.809179</v>
      </c>
      <c r="GA244" s="346">
        <f t="shared" si="819"/>
        <v>4695.580603</v>
      </c>
      <c r="GB244" s="346">
        <f t="shared" si="819"/>
        <v>15715.20362</v>
      </c>
      <c r="GC244" s="346">
        <f t="shared" si="819"/>
        <v>6465.285531</v>
      </c>
      <c r="GD244" s="346">
        <f t="shared" si="819"/>
        <v>11921.8479</v>
      </c>
      <c r="GE244" s="346">
        <f t="shared" si="819"/>
        <v>6057.106839</v>
      </c>
      <c r="GF244" s="346">
        <f t="shared" si="819"/>
        <v>1049.419947</v>
      </c>
      <c r="GG244" s="346">
        <f t="shared" si="819"/>
        <v>1194.565142</v>
      </c>
      <c r="GH244" s="346">
        <f t="shared" si="819"/>
        <v>3475.144636</v>
      </c>
      <c r="GI244" s="346">
        <f t="shared" si="819"/>
        <v>2362.68768</v>
      </c>
      <c r="GJ244" s="346">
        <f t="shared" si="819"/>
        <v>6207.7942</v>
      </c>
      <c r="GK244" s="346">
        <f t="shared" si="819"/>
        <v>1334.396105</v>
      </c>
      <c r="GL244" s="346">
        <f t="shared" si="819"/>
        <v>1424.130377</v>
      </c>
      <c r="GM244" s="346">
        <f t="shared" si="819"/>
        <v>2150.07825</v>
      </c>
      <c r="GN244" s="346">
        <f t="shared" si="819"/>
        <v>481.2420393</v>
      </c>
      <c r="GO244" s="346">
        <f t="shared" si="819"/>
        <v>3415.757933</v>
      </c>
      <c r="GP244" s="346">
        <f t="shared" si="819"/>
        <v>408.5552025</v>
      </c>
      <c r="GQ244" s="346"/>
      <c r="GR244" s="346">
        <f t="shared" ref="GR244:JC244" si="820">GR243*GR242/2</f>
        <v>6021.696251</v>
      </c>
      <c r="GS244" s="346">
        <f t="shared" si="820"/>
        <v>3446.918043</v>
      </c>
      <c r="GT244" s="346">
        <f t="shared" si="820"/>
        <v>5257.03716</v>
      </c>
      <c r="GU244" s="346">
        <f t="shared" si="820"/>
        <v>5856.752093</v>
      </c>
      <c r="GV244" s="346">
        <f t="shared" si="820"/>
        <v>5161.024362</v>
      </c>
      <c r="GW244" s="346">
        <f t="shared" si="820"/>
        <v>4808.301688</v>
      </c>
      <c r="GX244" s="346">
        <f t="shared" si="820"/>
        <v>6174.520195</v>
      </c>
      <c r="GY244" s="346">
        <f t="shared" si="820"/>
        <v>4912.936617</v>
      </c>
      <c r="GZ244" s="346">
        <f t="shared" si="820"/>
        <v>4588.286681</v>
      </c>
      <c r="HA244" s="346">
        <f t="shared" si="820"/>
        <v>22447.4432</v>
      </c>
      <c r="HB244" s="346">
        <f t="shared" si="820"/>
        <v>7188.545917</v>
      </c>
      <c r="HC244" s="346">
        <f t="shared" si="820"/>
        <v>4302.20295</v>
      </c>
      <c r="HD244" s="346">
        <f t="shared" si="820"/>
        <v>4626.50123</v>
      </c>
      <c r="HE244" s="346">
        <f t="shared" si="820"/>
        <v>8633.895888</v>
      </c>
      <c r="HF244" s="346">
        <f t="shared" si="820"/>
        <v>9994.153642</v>
      </c>
      <c r="HG244" s="346">
        <f t="shared" si="820"/>
        <v>10114.28059</v>
      </c>
      <c r="HH244" s="346">
        <f t="shared" si="820"/>
        <v>9455.470557</v>
      </c>
      <c r="HI244" s="346">
        <f t="shared" si="820"/>
        <v>13319.27282</v>
      </c>
      <c r="HJ244" s="346">
        <f t="shared" si="820"/>
        <v>8417.802096</v>
      </c>
      <c r="HK244" s="346">
        <f t="shared" si="820"/>
        <v>9251.718538</v>
      </c>
      <c r="HL244" s="346">
        <f t="shared" si="820"/>
        <v>5758.192143</v>
      </c>
      <c r="HM244" s="346">
        <f t="shared" si="820"/>
        <v>41.09287331</v>
      </c>
      <c r="HN244" s="346">
        <f t="shared" si="820"/>
        <v>8180.39983</v>
      </c>
      <c r="HO244" s="346">
        <f t="shared" si="820"/>
        <v>7746.210563</v>
      </c>
      <c r="HP244" s="346">
        <f t="shared" si="820"/>
        <v>8934.054868</v>
      </c>
      <c r="HQ244" s="346">
        <f t="shared" si="820"/>
        <v>10635.82748</v>
      </c>
      <c r="HR244" s="346">
        <f t="shared" si="820"/>
        <v>27019.27116</v>
      </c>
      <c r="HS244" s="346">
        <f t="shared" si="820"/>
        <v>5191.761856</v>
      </c>
      <c r="HT244" s="346">
        <f t="shared" si="820"/>
        <v>5653.605722</v>
      </c>
      <c r="HU244" s="346">
        <f t="shared" si="820"/>
        <v>715.5965886</v>
      </c>
      <c r="HV244" s="346">
        <f t="shared" si="820"/>
        <v>8464.085896</v>
      </c>
      <c r="HW244" s="346">
        <f t="shared" si="820"/>
        <v>1631.35869</v>
      </c>
      <c r="HX244" s="346">
        <f t="shared" si="820"/>
        <v>11885.37566</v>
      </c>
      <c r="HY244" s="346">
        <f t="shared" si="820"/>
        <v>233.6332841</v>
      </c>
      <c r="HZ244" s="346">
        <f t="shared" si="820"/>
        <v>7217.782228</v>
      </c>
      <c r="IA244" s="346">
        <f t="shared" si="820"/>
        <v>11522.36115</v>
      </c>
      <c r="IB244" s="346">
        <f t="shared" si="820"/>
        <v>7235.008153</v>
      </c>
      <c r="IC244" s="346">
        <f t="shared" si="820"/>
        <v>3659.39242</v>
      </c>
      <c r="ID244" s="346">
        <f t="shared" si="820"/>
        <v>7423.252154</v>
      </c>
      <c r="IE244" s="346">
        <f t="shared" si="820"/>
        <v>10552.74416</v>
      </c>
      <c r="IF244" s="346">
        <f t="shared" si="820"/>
        <v>12148.95966</v>
      </c>
      <c r="IG244" s="346">
        <f t="shared" si="820"/>
        <v>12854.33369</v>
      </c>
      <c r="IH244" s="346">
        <f t="shared" si="820"/>
        <v>4378.32674</v>
      </c>
      <c r="II244" s="346">
        <f t="shared" si="820"/>
        <v>4186.916761</v>
      </c>
      <c r="IJ244" s="346">
        <f t="shared" si="820"/>
        <v>1406.879937</v>
      </c>
      <c r="IK244" s="346">
        <f t="shared" si="820"/>
        <v>7953.820324</v>
      </c>
      <c r="IL244" s="346">
        <f t="shared" si="820"/>
        <v>9997.938162</v>
      </c>
      <c r="IM244" s="346">
        <f t="shared" si="820"/>
        <v>2030.849327</v>
      </c>
      <c r="IN244" s="346">
        <f t="shared" si="820"/>
        <v>4200.393357</v>
      </c>
      <c r="IO244" s="346">
        <f t="shared" si="820"/>
        <v>19998.96934</v>
      </c>
      <c r="IP244" s="346">
        <f t="shared" si="820"/>
        <v>7446.898182</v>
      </c>
      <c r="IQ244" s="346">
        <f t="shared" si="820"/>
        <v>11254.16496</v>
      </c>
      <c r="IR244" s="346">
        <f t="shared" si="820"/>
        <v>6976.746454</v>
      </c>
      <c r="IS244" s="346">
        <f t="shared" si="820"/>
        <v>861.3674591</v>
      </c>
      <c r="IT244" s="346">
        <f t="shared" si="820"/>
        <v>1375.933815</v>
      </c>
      <c r="IU244" s="346">
        <f t="shared" si="820"/>
        <v>2852.410529</v>
      </c>
      <c r="IV244" s="346">
        <f t="shared" si="820"/>
        <v>2391.422348</v>
      </c>
      <c r="IW244" s="346">
        <f t="shared" si="820"/>
        <v>5779.28388</v>
      </c>
      <c r="IX244" s="346">
        <f t="shared" si="820"/>
        <v>1345.480761</v>
      </c>
      <c r="IY244" s="346">
        <f t="shared" si="820"/>
        <v>1269.177516</v>
      </c>
      <c r="IZ244" s="346">
        <f t="shared" si="820"/>
        <v>2555.979543</v>
      </c>
      <c r="JA244" s="346">
        <f t="shared" si="820"/>
        <v>387.9654993</v>
      </c>
      <c r="JB244" s="346">
        <f t="shared" si="820"/>
        <v>2753.70006</v>
      </c>
      <c r="JC244" s="346">
        <f t="shared" si="820"/>
        <v>329.3671587</v>
      </c>
      <c r="JD244" s="346"/>
      <c r="JE244" s="346">
        <f t="shared" ref="JE244:LP244" si="821">JE243*JE242/2</f>
        <v>6000.603469</v>
      </c>
      <c r="JF244" s="346">
        <f t="shared" si="821"/>
        <v>3784.380081</v>
      </c>
      <c r="JG244" s="346">
        <f t="shared" si="821"/>
        <v>5441.625069</v>
      </c>
      <c r="JH244" s="346">
        <f t="shared" si="821"/>
        <v>5943.816562</v>
      </c>
      <c r="JI244" s="346">
        <f t="shared" si="821"/>
        <v>5099.527657</v>
      </c>
      <c r="JJ244" s="346">
        <f t="shared" si="821"/>
        <v>4477.428512</v>
      </c>
      <c r="JK244" s="346">
        <f t="shared" si="821"/>
        <v>6054.403943</v>
      </c>
      <c r="JL244" s="346">
        <f t="shared" si="821"/>
        <v>5294.498582</v>
      </c>
      <c r="JM244" s="346">
        <f t="shared" si="821"/>
        <v>4295.133104</v>
      </c>
      <c r="JN244" s="346">
        <f t="shared" si="821"/>
        <v>31912.03068</v>
      </c>
      <c r="JO244" s="346">
        <f t="shared" si="821"/>
        <v>7771.723606</v>
      </c>
      <c r="JP244" s="346">
        <f t="shared" si="821"/>
        <v>4004.653906</v>
      </c>
      <c r="JQ244" s="346">
        <f t="shared" si="821"/>
        <v>4281.173049</v>
      </c>
      <c r="JR244" s="346">
        <f t="shared" si="821"/>
        <v>8245.766433</v>
      </c>
      <c r="JS244" s="346">
        <f t="shared" si="821"/>
        <v>9781.077449</v>
      </c>
      <c r="JT244" s="346">
        <f t="shared" si="821"/>
        <v>9563.76151</v>
      </c>
      <c r="JU244" s="346">
        <f t="shared" si="821"/>
        <v>9396.982311</v>
      </c>
      <c r="JV244" s="346">
        <f t="shared" si="821"/>
        <v>17863.72822</v>
      </c>
      <c r="JW244" s="346">
        <f t="shared" si="821"/>
        <v>8340.178724</v>
      </c>
      <c r="JX244" s="346">
        <f t="shared" si="821"/>
        <v>10007.53536</v>
      </c>
      <c r="JY244" s="346">
        <f t="shared" si="821"/>
        <v>4586.626472</v>
      </c>
      <c r="JZ244" s="346">
        <f t="shared" si="821"/>
        <v>34.24602812</v>
      </c>
      <c r="KA244" s="346">
        <f t="shared" si="821"/>
        <v>7747.742965</v>
      </c>
      <c r="KB244" s="346">
        <f t="shared" si="821"/>
        <v>7577.497986</v>
      </c>
      <c r="KC244" s="346">
        <f t="shared" si="821"/>
        <v>10087.78235</v>
      </c>
      <c r="KD244" s="346">
        <f t="shared" si="821"/>
        <v>11543.83702</v>
      </c>
      <c r="KE244" s="346">
        <f t="shared" si="821"/>
        <v>43579.27472</v>
      </c>
      <c r="KF244" s="346">
        <f t="shared" si="821"/>
        <v>4889.617734</v>
      </c>
      <c r="KG244" s="346">
        <f t="shared" si="821"/>
        <v>5201.746543</v>
      </c>
      <c r="KH244" s="346">
        <f t="shared" si="821"/>
        <v>1046.872496</v>
      </c>
      <c r="KI244" s="346">
        <f t="shared" si="821"/>
        <v>7842.309001</v>
      </c>
      <c r="KJ244" s="346">
        <f t="shared" si="821"/>
        <v>1232.826651</v>
      </c>
      <c r="KK244" s="346">
        <f t="shared" si="821"/>
        <v>10781.5718</v>
      </c>
      <c r="KL244" s="346">
        <f t="shared" si="821"/>
        <v>221.2765477</v>
      </c>
      <c r="KM244" s="346">
        <f t="shared" si="821"/>
        <v>8166.872007</v>
      </c>
      <c r="KN244" s="346">
        <f t="shared" si="821"/>
        <v>11301.42166</v>
      </c>
      <c r="KO244" s="346">
        <f t="shared" si="821"/>
        <v>6753.1387</v>
      </c>
      <c r="KP244" s="346">
        <f t="shared" si="821"/>
        <v>2684.2996</v>
      </c>
      <c r="KQ244" s="346">
        <f t="shared" si="821"/>
        <v>7135.471294</v>
      </c>
      <c r="KR244" s="346">
        <f t="shared" si="821"/>
        <v>11802.49311</v>
      </c>
      <c r="KS244" s="346">
        <f t="shared" si="821"/>
        <v>13631.2332</v>
      </c>
      <c r="KT244" s="346">
        <f t="shared" si="821"/>
        <v>11881.72964</v>
      </c>
      <c r="KU244" s="346">
        <f t="shared" si="821"/>
        <v>3665.391554</v>
      </c>
      <c r="KV244" s="346">
        <f t="shared" si="821"/>
        <v>3505.149397</v>
      </c>
      <c r="KW244" s="346">
        <f t="shared" si="821"/>
        <v>934.5351393</v>
      </c>
      <c r="KX244" s="346">
        <f t="shared" si="821"/>
        <v>7616.35504</v>
      </c>
      <c r="KY244" s="346">
        <f t="shared" si="821"/>
        <v>9266.29285</v>
      </c>
      <c r="KZ244" s="346">
        <f t="shared" si="821"/>
        <v>1379.468971</v>
      </c>
      <c r="LA244" s="346">
        <f t="shared" si="821"/>
        <v>3757.427643</v>
      </c>
      <c r="LB244" s="346">
        <f t="shared" si="821"/>
        <v>25450.4354</v>
      </c>
      <c r="LC244" s="346">
        <f t="shared" si="821"/>
        <v>8577.547313</v>
      </c>
      <c r="LD244" s="346">
        <f t="shared" si="821"/>
        <v>10623.87559</v>
      </c>
      <c r="LE244" s="346">
        <f t="shared" si="821"/>
        <v>8036.013295</v>
      </c>
      <c r="LF244" s="346">
        <f t="shared" si="821"/>
        <v>707.013338</v>
      </c>
      <c r="LG244" s="346">
        <f t="shared" si="821"/>
        <v>1584.839366</v>
      </c>
      <c r="LH244" s="346">
        <f t="shared" si="821"/>
        <v>2341.268257</v>
      </c>
      <c r="LI244" s="346">
        <f t="shared" si="821"/>
        <v>2420.506482</v>
      </c>
      <c r="LJ244" s="346">
        <f t="shared" si="821"/>
        <v>5380.352681</v>
      </c>
      <c r="LK244" s="346">
        <f t="shared" si="821"/>
        <v>1356.657497</v>
      </c>
      <c r="LL244" s="346">
        <f t="shared" si="821"/>
        <v>1131.08434</v>
      </c>
      <c r="LM244" s="346">
        <f t="shared" si="821"/>
        <v>3038.508679</v>
      </c>
      <c r="LN244" s="346">
        <f t="shared" si="821"/>
        <v>312.7682463</v>
      </c>
      <c r="LO244" s="346">
        <f t="shared" si="821"/>
        <v>2219.96528</v>
      </c>
      <c r="LP244" s="346">
        <f t="shared" si="821"/>
        <v>265.5277049</v>
      </c>
    </row>
    <row r="245">
      <c r="A245" s="331" t="str">
        <f t="shared" ref="A245:A287" si="822">A191</f>
        <v>06-2022</v>
      </c>
      <c r="B245" s="338"/>
      <c r="C245" s="338"/>
      <c r="D245" s="347"/>
      <c r="E245" s="346"/>
    </row>
    <row r="246">
      <c r="A246" s="331" t="str">
        <f t="shared" si="822"/>
        <v>09-2022</v>
      </c>
      <c r="B246" s="346">
        <f t="shared" ref="B246:B287" si="828">sum(E246:JB246)</f>
        <v>233041.6939</v>
      </c>
      <c r="C246" s="346"/>
      <c r="E246" s="342">
        <f t="shared" ref="E246:BP246" si="823">if(or(and($A246-E$240&gt;0,$A246-E$241&lt;=0,month($A246)=month(E$241)),and($A246-E$240&gt;=0,$A246-E$241&lt;=0,month(edate($A246,6))=month(E$241))),E$244,0)</f>
        <v>0</v>
      </c>
      <c r="F246" s="342">
        <f t="shared" si="823"/>
        <v>0</v>
      </c>
      <c r="G246" s="342">
        <f t="shared" si="823"/>
        <v>0</v>
      </c>
      <c r="H246" s="342">
        <f t="shared" si="823"/>
        <v>5603.13611</v>
      </c>
      <c r="I246" s="342">
        <f t="shared" si="823"/>
        <v>5350</v>
      </c>
      <c r="J246" s="342">
        <f t="shared" si="823"/>
        <v>0</v>
      </c>
      <c r="K246" s="342">
        <f t="shared" si="823"/>
        <v>6549.35727</v>
      </c>
      <c r="L246" s="342">
        <f t="shared" si="823"/>
        <v>3925.4562</v>
      </c>
      <c r="M246" s="342">
        <f t="shared" si="823"/>
        <v>5593.35392</v>
      </c>
      <c r="N246" s="342">
        <f t="shared" si="823"/>
        <v>0</v>
      </c>
      <c r="O246" s="342">
        <f t="shared" si="823"/>
        <v>0</v>
      </c>
      <c r="P246" s="342">
        <f t="shared" si="823"/>
        <v>0</v>
      </c>
      <c r="Q246" s="342">
        <f t="shared" si="823"/>
        <v>5838.7836</v>
      </c>
      <c r="R246" s="342">
        <f t="shared" si="823"/>
        <v>9911.380355</v>
      </c>
      <c r="S246" s="342">
        <f t="shared" si="823"/>
        <v>0</v>
      </c>
      <c r="T246" s="342">
        <f t="shared" si="823"/>
        <v>11963.3767</v>
      </c>
      <c r="U246" s="342">
        <f t="shared" si="823"/>
        <v>9633.12861</v>
      </c>
      <c r="V246" s="342">
        <f t="shared" si="823"/>
        <v>0</v>
      </c>
      <c r="W246" s="342">
        <f t="shared" si="823"/>
        <v>8655.033888</v>
      </c>
      <c r="X246" s="342">
        <f t="shared" si="823"/>
        <v>0</v>
      </c>
      <c r="Y246" s="342">
        <f t="shared" si="823"/>
        <v>0</v>
      </c>
      <c r="Z246" s="342">
        <f t="shared" si="823"/>
        <v>0</v>
      </c>
      <c r="AA246" s="342">
        <f t="shared" si="823"/>
        <v>9628.80765</v>
      </c>
      <c r="AB246" s="342">
        <f t="shared" si="823"/>
        <v>0</v>
      </c>
      <c r="AC246" s="342">
        <f t="shared" si="823"/>
        <v>6205.936838</v>
      </c>
      <c r="AD246" s="342">
        <f t="shared" si="823"/>
        <v>8318.29995</v>
      </c>
      <c r="AE246" s="342">
        <f t="shared" si="823"/>
        <v>6439.535258</v>
      </c>
      <c r="AF246" s="342">
        <f t="shared" si="823"/>
        <v>0</v>
      </c>
      <c r="AG246" s="342">
        <f t="shared" si="823"/>
        <v>7258.6275</v>
      </c>
      <c r="AH246" s="342">
        <f t="shared" si="823"/>
        <v>0</v>
      </c>
      <c r="AI246" s="342">
        <f t="shared" si="823"/>
        <v>10641.14589</v>
      </c>
      <c r="AJ246" s="342">
        <f t="shared" si="823"/>
        <v>0</v>
      </c>
      <c r="AK246" s="342">
        <f t="shared" si="823"/>
        <v>0</v>
      </c>
      <c r="AL246" s="342">
        <f t="shared" si="823"/>
        <v>275</v>
      </c>
      <c r="AM246" s="342">
        <f t="shared" si="823"/>
        <v>4982.50623</v>
      </c>
      <c r="AN246" s="342">
        <f t="shared" si="823"/>
        <v>0</v>
      </c>
      <c r="AO246" s="342">
        <f t="shared" si="823"/>
        <v>0</v>
      </c>
      <c r="AP246" s="342">
        <f t="shared" si="823"/>
        <v>9271.35</v>
      </c>
      <c r="AQ246" s="342">
        <f t="shared" si="823"/>
        <v>8358.125</v>
      </c>
      <c r="AR246" s="342">
        <f t="shared" si="823"/>
        <v>0</v>
      </c>
      <c r="AS246" s="342">
        <f t="shared" si="823"/>
        <v>8601.039</v>
      </c>
      <c r="AT246" s="342">
        <f t="shared" si="823"/>
        <v>16276.43473</v>
      </c>
      <c r="AU246" s="342">
        <f t="shared" si="823"/>
        <v>7462.28015</v>
      </c>
      <c r="AV246" s="342">
        <f t="shared" si="823"/>
        <v>0</v>
      </c>
      <c r="AW246" s="342">
        <f t="shared" si="823"/>
        <v>0</v>
      </c>
      <c r="AX246" s="342">
        <f t="shared" si="823"/>
        <v>0</v>
      </c>
      <c r="AY246" s="342">
        <f t="shared" si="823"/>
        <v>12558.09375</v>
      </c>
      <c r="AZ246" s="342">
        <f t="shared" si="823"/>
        <v>0</v>
      </c>
      <c r="BA246" s="342">
        <f t="shared" si="823"/>
        <v>0</v>
      </c>
      <c r="BB246" s="342">
        <f t="shared" si="823"/>
        <v>9703.8664</v>
      </c>
      <c r="BC246" s="342">
        <f t="shared" si="823"/>
        <v>0</v>
      </c>
      <c r="BD246" s="342">
        <f t="shared" si="823"/>
        <v>13378.4</v>
      </c>
      <c r="BE246" s="342">
        <f t="shared" si="823"/>
        <v>0</v>
      </c>
      <c r="BF246" s="342">
        <f t="shared" si="823"/>
        <v>1557.6541</v>
      </c>
      <c r="BG246" s="342">
        <f t="shared" si="823"/>
        <v>0</v>
      </c>
      <c r="BH246" s="342">
        <f t="shared" si="823"/>
        <v>5158.157425</v>
      </c>
      <c r="BI246" s="342">
        <f t="shared" si="823"/>
        <v>2306.25</v>
      </c>
      <c r="BJ246" s="342">
        <f t="shared" si="823"/>
        <v>7162.4875</v>
      </c>
      <c r="BK246" s="342">
        <f t="shared" si="823"/>
        <v>1312.5</v>
      </c>
      <c r="BL246" s="342">
        <f t="shared" si="823"/>
        <v>1793.1</v>
      </c>
      <c r="BM246" s="342">
        <f t="shared" si="823"/>
        <v>0</v>
      </c>
      <c r="BN246" s="342">
        <f t="shared" si="823"/>
        <v>740.464875</v>
      </c>
      <c r="BO246" s="342">
        <f t="shared" si="823"/>
        <v>0</v>
      </c>
      <c r="BP246" s="342">
        <f t="shared" si="823"/>
        <v>628.625</v>
      </c>
      <c r="BQ246" s="342"/>
      <c r="BR246" s="342">
        <f t="shared" ref="BR246:EC246" si="824">if(or(and($A246-BR$240&gt;0,$A246-BR$241&lt;=0,month($A246)=month(BR$241)),and($A246-BR$240&gt;=0,$A246-BR$241&lt;=0,month(edate($A246,6))=month(BR$241))),BR$244,0)</f>
        <v>0</v>
      </c>
      <c r="BS246" s="342">
        <f t="shared" si="824"/>
        <v>0</v>
      </c>
      <c r="BT246" s="342">
        <f t="shared" si="824"/>
        <v>0</v>
      </c>
      <c r="BU246" s="342">
        <f t="shared" si="824"/>
        <v>0</v>
      </c>
      <c r="BV246" s="342">
        <f t="shared" si="824"/>
        <v>0</v>
      </c>
      <c r="BW246" s="342">
        <f t="shared" si="824"/>
        <v>0</v>
      </c>
      <c r="BX246" s="342">
        <f t="shared" si="824"/>
        <v>0</v>
      </c>
      <c r="BY246" s="342">
        <f t="shared" si="824"/>
        <v>0</v>
      </c>
      <c r="BZ246" s="342">
        <f t="shared" si="824"/>
        <v>0</v>
      </c>
      <c r="CA246" s="342">
        <f t="shared" si="824"/>
        <v>0</v>
      </c>
      <c r="CB246" s="342">
        <f t="shared" si="824"/>
        <v>0</v>
      </c>
      <c r="CC246" s="342">
        <f t="shared" si="824"/>
        <v>0</v>
      </c>
      <c r="CD246" s="342">
        <f t="shared" si="824"/>
        <v>0</v>
      </c>
      <c r="CE246" s="342">
        <f t="shared" si="824"/>
        <v>0</v>
      </c>
      <c r="CF246" s="342">
        <f t="shared" si="824"/>
        <v>0</v>
      </c>
      <c r="CG246" s="342">
        <f t="shared" si="824"/>
        <v>0</v>
      </c>
      <c r="CH246" s="342">
        <f t="shared" si="824"/>
        <v>0</v>
      </c>
      <c r="CI246" s="342">
        <f t="shared" si="824"/>
        <v>0</v>
      </c>
      <c r="CJ246" s="342">
        <f t="shared" si="824"/>
        <v>0</v>
      </c>
      <c r="CK246" s="342">
        <f t="shared" si="824"/>
        <v>0</v>
      </c>
      <c r="CL246" s="342">
        <f t="shared" si="824"/>
        <v>0</v>
      </c>
      <c r="CM246" s="342">
        <f t="shared" si="824"/>
        <v>0</v>
      </c>
      <c r="CN246" s="342">
        <f t="shared" si="824"/>
        <v>0</v>
      </c>
      <c r="CO246" s="342">
        <f t="shared" si="824"/>
        <v>0</v>
      </c>
      <c r="CP246" s="342">
        <f t="shared" si="824"/>
        <v>0</v>
      </c>
      <c r="CQ246" s="342">
        <f t="shared" si="824"/>
        <v>0</v>
      </c>
      <c r="CR246" s="342">
        <f t="shared" si="824"/>
        <v>0</v>
      </c>
      <c r="CS246" s="342">
        <f t="shared" si="824"/>
        <v>0</v>
      </c>
      <c r="CT246" s="342">
        <f t="shared" si="824"/>
        <v>0</v>
      </c>
      <c r="CU246" s="342">
        <f t="shared" si="824"/>
        <v>0</v>
      </c>
      <c r="CV246" s="342">
        <f t="shared" si="824"/>
        <v>0</v>
      </c>
      <c r="CW246" s="342">
        <f t="shared" si="824"/>
        <v>0</v>
      </c>
      <c r="CX246" s="342">
        <f t="shared" si="824"/>
        <v>0</v>
      </c>
      <c r="CY246" s="342">
        <f t="shared" si="824"/>
        <v>0</v>
      </c>
      <c r="CZ246" s="342">
        <f t="shared" si="824"/>
        <v>0</v>
      </c>
      <c r="DA246" s="342">
        <f t="shared" si="824"/>
        <v>0</v>
      </c>
      <c r="DB246" s="342">
        <f t="shared" si="824"/>
        <v>0</v>
      </c>
      <c r="DC246" s="342">
        <f t="shared" si="824"/>
        <v>0</v>
      </c>
      <c r="DD246" s="342">
        <f t="shared" si="824"/>
        <v>0</v>
      </c>
      <c r="DE246" s="342">
        <f t="shared" si="824"/>
        <v>0</v>
      </c>
      <c r="DF246" s="342">
        <f t="shared" si="824"/>
        <v>0</v>
      </c>
      <c r="DG246" s="342">
        <f t="shared" si="824"/>
        <v>0</v>
      </c>
      <c r="DH246" s="342">
        <f t="shared" si="824"/>
        <v>0</v>
      </c>
      <c r="DI246" s="342">
        <f t="shared" si="824"/>
        <v>0</v>
      </c>
      <c r="DJ246" s="342">
        <f t="shared" si="824"/>
        <v>0</v>
      </c>
      <c r="DK246" s="342">
        <f t="shared" si="824"/>
        <v>0</v>
      </c>
      <c r="DL246" s="342">
        <f t="shared" si="824"/>
        <v>0</v>
      </c>
      <c r="DM246" s="342">
        <f t="shared" si="824"/>
        <v>0</v>
      </c>
      <c r="DN246" s="342">
        <f t="shared" si="824"/>
        <v>0</v>
      </c>
      <c r="DO246" s="342">
        <f t="shared" si="824"/>
        <v>0</v>
      </c>
      <c r="DP246" s="342">
        <f t="shared" si="824"/>
        <v>0</v>
      </c>
      <c r="DQ246" s="342">
        <f t="shared" si="824"/>
        <v>0</v>
      </c>
      <c r="DR246" s="342">
        <f t="shared" si="824"/>
        <v>0</v>
      </c>
      <c r="DS246" s="342">
        <f t="shared" si="824"/>
        <v>0</v>
      </c>
      <c r="DT246" s="342">
        <f t="shared" si="824"/>
        <v>0</v>
      </c>
      <c r="DU246" s="342">
        <f t="shared" si="824"/>
        <v>0</v>
      </c>
      <c r="DV246" s="342">
        <f t="shared" si="824"/>
        <v>0</v>
      </c>
      <c r="DW246" s="342">
        <f t="shared" si="824"/>
        <v>0</v>
      </c>
      <c r="DX246" s="342">
        <f t="shared" si="824"/>
        <v>0</v>
      </c>
      <c r="DY246" s="342">
        <f t="shared" si="824"/>
        <v>0</v>
      </c>
      <c r="DZ246" s="342">
        <f t="shared" si="824"/>
        <v>0</v>
      </c>
      <c r="EA246" s="342">
        <f t="shared" si="824"/>
        <v>0</v>
      </c>
      <c r="EB246" s="342">
        <f t="shared" si="824"/>
        <v>0</v>
      </c>
      <c r="EC246" s="342">
        <f t="shared" si="824"/>
        <v>0</v>
      </c>
      <c r="ED246" s="342"/>
      <c r="EE246" s="342">
        <f t="shared" ref="EE246:GP246" si="825">if(or(and($A246-EE$240&gt;0,$A246-EE$241&lt;=0,month($A246)=month(EE$241)),and($A246-EE$240&gt;=0,$A246-EE$241&lt;=0,month(edate($A246,6))=month(EE$241))),EE$244,0)</f>
        <v>0</v>
      </c>
      <c r="EF246" s="342">
        <f t="shared" si="825"/>
        <v>0</v>
      </c>
      <c r="EG246" s="342">
        <f t="shared" si="825"/>
        <v>0</v>
      </c>
      <c r="EH246" s="342">
        <f t="shared" si="825"/>
        <v>0</v>
      </c>
      <c r="EI246" s="342">
        <f t="shared" si="825"/>
        <v>0</v>
      </c>
      <c r="EJ246" s="342">
        <f t="shared" si="825"/>
        <v>0</v>
      </c>
      <c r="EK246" s="342">
        <f t="shared" si="825"/>
        <v>0</v>
      </c>
      <c r="EL246" s="342">
        <f t="shared" si="825"/>
        <v>0</v>
      </c>
      <c r="EM246" s="342">
        <f t="shared" si="825"/>
        <v>0</v>
      </c>
      <c r="EN246" s="342">
        <f t="shared" si="825"/>
        <v>0</v>
      </c>
      <c r="EO246" s="342">
        <f t="shared" si="825"/>
        <v>0</v>
      </c>
      <c r="EP246" s="342">
        <f t="shared" si="825"/>
        <v>0</v>
      </c>
      <c r="EQ246" s="342">
        <f t="shared" si="825"/>
        <v>0</v>
      </c>
      <c r="ER246" s="342">
        <f t="shared" si="825"/>
        <v>0</v>
      </c>
      <c r="ES246" s="342">
        <f t="shared" si="825"/>
        <v>0</v>
      </c>
      <c r="ET246" s="342">
        <f t="shared" si="825"/>
        <v>0</v>
      </c>
      <c r="EU246" s="342">
        <f t="shared" si="825"/>
        <v>0</v>
      </c>
      <c r="EV246" s="342">
        <f t="shared" si="825"/>
        <v>0</v>
      </c>
      <c r="EW246" s="342">
        <f t="shared" si="825"/>
        <v>0</v>
      </c>
      <c r="EX246" s="342">
        <f t="shared" si="825"/>
        <v>0</v>
      </c>
      <c r="EY246" s="342">
        <f t="shared" si="825"/>
        <v>0</v>
      </c>
      <c r="EZ246" s="342">
        <f t="shared" si="825"/>
        <v>0</v>
      </c>
      <c r="FA246" s="342">
        <f t="shared" si="825"/>
        <v>0</v>
      </c>
      <c r="FB246" s="342">
        <f t="shared" si="825"/>
        <v>0</v>
      </c>
      <c r="FC246" s="342">
        <f t="shared" si="825"/>
        <v>0</v>
      </c>
      <c r="FD246" s="342">
        <f t="shared" si="825"/>
        <v>0</v>
      </c>
      <c r="FE246" s="342">
        <f t="shared" si="825"/>
        <v>0</v>
      </c>
      <c r="FF246" s="342">
        <f t="shared" si="825"/>
        <v>0</v>
      </c>
      <c r="FG246" s="342">
        <f t="shared" si="825"/>
        <v>0</v>
      </c>
      <c r="FH246" s="342">
        <f t="shared" si="825"/>
        <v>0</v>
      </c>
      <c r="FI246" s="342">
        <f t="shared" si="825"/>
        <v>0</v>
      </c>
      <c r="FJ246" s="342">
        <f t="shared" si="825"/>
        <v>0</v>
      </c>
      <c r="FK246" s="342">
        <f t="shared" si="825"/>
        <v>0</v>
      </c>
      <c r="FL246" s="342">
        <f t="shared" si="825"/>
        <v>0</v>
      </c>
      <c r="FM246" s="342">
        <f t="shared" si="825"/>
        <v>0</v>
      </c>
      <c r="FN246" s="342">
        <f t="shared" si="825"/>
        <v>0</v>
      </c>
      <c r="FO246" s="342">
        <f t="shared" si="825"/>
        <v>0</v>
      </c>
      <c r="FP246" s="342">
        <f t="shared" si="825"/>
        <v>0</v>
      </c>
      <c r="FQ246" s="342">
        <f t="shared" si="825"/>
        <v>0</v>
      </c>
      <c r="FR246" s="342">
        <f t="shared" si="825"/>
        <v>0</v>
      </c>
      <c r="FS246" s="342">
        <f t="shared" si="825"/>
        <v>0</v>
      </c>
      <c r="FT246" s="342">
        <f t="shared" si="825"/>
        <v>0</v>
      </c>
      <c r="FU246" s="342">
        <f t="shared" si="825"/>
        <v>0</v>
      </c>
      <c r="FV246" s="342">
        <f t="shared" si="825"/>
        <v>0</v>
      </c>
      <c r="FW246" s="342">
        <f t="shared" si="825"/>
        <v>0</v>
      </c>
      <c r="FX246" s="342">
        <f t="shared" si="825"/>
        <v>0</v>
      </c>
      <c r="FY246" s="342">
        <f t="shared" si="825"/>
        <v>0</v>
      </c>
      <c r="FZ246" s="342">
        <f t="shared" si="825"/>
        <v>0</v>
      </c>
      <c r="GA246" s="342">
        <f t="shared" si="825"/>
        <v>0</v>
      </c>
      <c r="GB246" s="342">
        <f t="shared" si="825"/>
        <v>0</v>
      </c>
      <c r="GC246" s="342">
        <f t="shared" si="825"/>
        <v>0</v>
      </c>
      <c r="GD246" s="342">
        <f t="shared" si="825"/>
        <v>0</v>
      </c>
      <c r="GE246" s="342">
        <f t="shared" si="825"/>
        <v>0</v>
      </c>
      <c r="GF246" s="342">
        <f t="shared" si="825"/>
        <v>0</v>
      </c>
      <c r="GG246" s="342">
        <f t="shared" si="825"/>
        <v>0</v>
      </c>
      <c r="GH246" s="342">
        <f t="shared" si="825"/>
        <v>0</v>
      </c>
      <c r="GI246" s="342">
        <f t="shared" si="825"/>
        <v>0</v>
      </c>
      <c r="GJ246" s="342">
        <f t="shared" si="825"/>
        <v>0</v>
      </c>
      <c r="GK246" s="342">
        <f t="shared" si="825"/>
        <v>0</v>
      </c>
      <c r="GL246" s="342">
        <f t="shared" si="825"/>
        <v>0</v>
      </c>
      <c r="GM246" s="342">
        <f t="shared" si="825"/>
        <v>0</v>
      </c>
      <c r="GN246" s="342">
        <f t="shared" si="825"/>
        <v>0</v>
      </c>
      <c r="GO246" s="342">
        <f t="shared" si="825"/>
        <v>0</v>
      </c>
      <c r="GP246" s="342">
        <f t="shared" si="825"/>
        <v>0</v>
      </c>
      <c r="GQ246" s="342"/>
      <c r="GR246" s="342">
        <f t="shared" ref="GR246:JC246" si="826">if(or(and($A246-GR$240&gt;0,$A246-GR$241&lt;=0,month($A246)=month(GR$241)),and($A246-GR$240&gt;=0,$A246-GR$241&lt;=0,month(edate($A246,6))=month(GR$241))),GR$244,0)</f>
        <v>0</v>
      </c>
      <c r="GS246" s="342">
        <f t="shared" si="826"/>
        <v>0</v>
      </c>
      <c r="GT246" s="342">
        <f t="shared" si="826"/>
        <v>0</v>
      </c>
      <c r="GU246" s="342">
        <f t="shared" si="826"/>
        <v>0</v>
      </c>
      <c r="GV246" s="342">
        <f t="shared" si="826"/>
        <v>0</v>
      </c>
      <c r="GW246" s="342">
        <f t="shared" si="826"/>
        <v>0</v>
      </c>
      <c r="GX246" s="342">
        <f t="shared" si="826"/>
        <v>0</v>
      </c>
      <c r="GY246" s="342">
        <f t="shared" si="826"/>
        <v>0</v>
      </c>
      <c r="GZ246" s="342">
        <f t="shared" si="826"/>
        <v>0</v>
      </c>
      <c r="HA246" s="342">
        <f t="shared" si="826"/>
        <v>0</v>
      </c>
      <c r="HB246" s="342">
        <f t="shared" si="826"/>
        <v>0</v>
      </c>
      <c r="HC246" s="342">
        <f t="shared" si="826"/>
        <v>0</v>
      </c>
      <c r="HD246" s="342">
        <f t="shared" si="826"/>
        <v>0</v>
      </c>
      <c r="HE246" s="342">
        <f t="shared" si="826"/>
        <v>0</v>
      </c>
      <c r="HF246" s="342">
        <f t="shared" si="826"/>
        <v>0</v>
      </c>
      <c r="HG246" s="342">
        <f t="shared" si="826"/>
        <v>0</v>
      </c>
      <c r="HH246" s="342">
        <f t="shared" si="826"/>
        <v>0</v>
      </c>
      <c r="HI246" s="342">
        <f t="shared" si="826"/>
        <v>0</v>
      </c>
      <c r="HJ246" s="342">
        <f t="shared" si="826"/>
        <v>0</v>
      </c>
      <c r="HK246" s="342">
        <f t="shared" si="826"/>
        <v>0</v>
      </c>
      <c r="HL246" s="342">
        <f t="shared" si="826"/>
        <v>0</v>
      </c>
      <c r="HM246" s="342">
        <f t="shared" si="826"/>
        <v>0</v>
      </c>
      <c r="HN246" s="342">
        <f t="shared" si="826"/>
        <v>0</v>
      </c>
      <c r="HO246" s="342">
        <f t="shared" si="826"/>
        <v>0</v>
      </c>
      <c r="HP246" s="342">
        <f t="shared" si="826"/>
        <v>0</v>
      </c>
      <c r="HQ246" s="342">
        <f t="shared" si="826"/>
        <v>0</v>
      </c>
      <c r="HR246" s="342">
        <f t="shared" si="826"/>
        <v>0</v>
      </c>
      <c r="HS246" s="342">
        <f t="shared" si="826"/>
        <v>0</v>
      </c>
      <c r="HT246" s="342">
        <f t="shared" si="826"/>
        <v>0</v>
      </c>
      <c r="HU246" s="342">
        <f t="shared" si="826"/>
        <v>0</v>
      </c>
      <c r="HV246" s="342">
        <f t="shared" si="826"/>
        <v>0</v>
      </c>
      <c r="HW246" s="342">
        <f t="shared" si="826"/>
        <v>0</v>
      </c>
      <c r="HX246" s="342">
        <f t="shared" si="826"/>
        <v>0</v>
      </c>
      <c r="HY246" s="342">
        <f t="shared" si="826"/>
        <v>0</v>
      </c>
      <c r="HZ246" s="342">
        <f t="shared" si="826"/>
        <v>0</v>
      </c>
      <c r="IA246" s="342">
        <f t="shared" si="826"/>
        <v>0</v>
      </c>
      <c r="IB246" s="342">
        <f t="shared" si="826"/>
        <v>0</v>
      </c>
      <c r="IC246" s="342">
        <f t="shared" si="826"/>
        <v>0</v>
      </c>
      <c r="ID246" s="342">
        <f t="shared" si="826"/>
        <v>0</v>
      </c>
      <c r="IE246" s="342">
        <f t="shared" si="826"/>
        <v>0</v>
      </c>
      <c r="IF246" s="342">
        <f t="shared" si="826"/>
        <v>0</v>
      </c>
      <c r="IG246" s="342">
        <f t="shared" si="826"/>
        <v>0</v>
      </c>
      <c r="IH246" s="342">
        <f t="shared" si="826"/>
        <v>0</v>
      </c>
      <c r="II246" s="342">
        <f t="shared" si="826"/>
        <v>0</v>
      </c>
      <c r="IJ246" s="342">
        <f t="shared" si="826"/>
        <v>0</v>
      </c>
      <c r="IK246" s="342">
        <f t="shared" si="826"/>
        <v>0</v>
      </c>
      <c r="IL246" s="342">
        <f t="shared" si="826"/>
        <v>0</v>
      </c>
      <c r="IM246" s="342">
        <f t="shared" si="826"/>
        <v>0</v>
      </c>
      <c r="IN246" s="342">
        <f t="shared" si="826"/>
        <v>0</v>
      </c>
      <c r="IO246" s="342">
        <f t="shared" si="826"/>
        <v>0</v>
      </c>
      <c r="IP246" s="342">
        <f t="shared" si="826"/>
        <v>0</v>
      </c>
      <c r="IQ246" s="342">
        <f t="shared" si="826"/>
        <v>0</v>
      </c>
      <c r="IR246" s="342">
        <f t="shared" si="826"/>
        <v>0</v>
      </c>
      <c r="IS246" s="342">
        <f t="shared" si="826"/>
        <v>0</v>
      </c>
      <c r="IT246" s="342">
        <f t="shared" si="826"/>
        <v>0</v>
      </c>
      <c r="IU246" s="342">
        <f t="shared" si="826"/>
        <v>0</v>
      </c>
      <c r="IV246" s="342">
        <f t="shared" si="826"/>
        <v>0</v>
      </c>
      <c r="IW246" s="342">
        <f t="shared" si="826"/>
        <v>0</v>
      </c>
      <c r="IX246" s="342">
        <f t="shared" si="826"/>
        <v>0</v>
      </c>
      <c r="IY246" s="342">
        <f t="shared" si="826"/>
        <v>0</v>
      </c>
      <c r="IZ246" s="342">
        <f t="shared" si="826"/>
        <v>0</v>
      </c>
      <c r="JA246" s="342">
        <f t="shared" si="826"/>
        <v>0</v>
      </c>
      <c r="JB246" s="342">
        <f t="shared" si="826"/>
        <v>0</v>
      </c>
      <c r="JC246" s="342">
        <f t="shared" si="826"/>
        <v>0</v>
      </c>
      <c r="JD246" s="342"/>
      <c r="JE246" s="342">
        <f t="shared" ref="JE246:LP246" si="827">if(or(and($A246-JE$240&gt;0,$A246-JE$241&lt;=0,month($A246)=month(JE$241)),and($A246-JE$240&gt;=0,$A246-JE$241&lt;=0,month(edate($A246,6))=month(JE$241))),JE$244,0)</f>
        <v>0</v>
      </c>
      <c r="JF246" s="342">
        <f t="shared" si="827"/>
        <v>0</v>
      </c>
      <c r="JG246" s="342">
        <f t="shared" si="827"/>
        <v>0</v>
      </c>
      <c r="JH246" s="342">
        <f t="shared" si="827"/>
        <v>0</v>
      </c>
      <c r="JI246" s="342">
        <f t="shared" si="827"/>
        <v>0</v>
      </c>
      <c r="JJ246" s="342">
        <f t="shared" si="827"/>
        <v>0</v>
      </c>
      <c r="JK246" s="342">
        <f t="shared" si="827"/>
        <v>0</v>
      </c>
      <c r="JL246" s="342">
        <f t="shared" si="827"/>
        <v>0</v>
      </c>
      <c r="JM246" s="342">
        <f t="shared" si="827"/>
        <v>0</v>
      </c>
      <c r="JN246" s="342">
        <f t="shared" si="827"/>
        <v>0</v>
      </c>
      <c r="JO246" s="342">
        <f t="shared" si="827"/>
        <v>0</v>
      </c>
      <c r="JP246" s="342">
        <f t="shared" si="827"/>
        <v>0</v>
      </c>
      <c r="JQ246" s="342">
        <f t="shared" si="827"/>
        <v>0</v>
      </c>
      <c r="JR246" s="342">
        <f t="shared" si="827"/>
        <v>0</v>
      </c>
      <c r="JS246" s="342">
        <f t="shared" si="827"/>
        <v>0</v>
      </c>
      <c r="JT246" s="342">
        <f t="shared" si="827"/>
        <v>0</v>
      </c>
      <c r="JU246" s="342">
        <f t="shared" si="827"/>
        <v>0</v>
      </c>
      <c r="JV246" s="342">
        <f t="shared" si="827"/>
        <v>0</v>
      </c>
      <c r="JW246" s="342">
        <f t="shared" si="827"/>
        <v>0</v>
      </c>
      <c r="JX246" s="342">
        <f t="shared" si="827"/>
        <v>0</v>
      </c>
      <c r="JY246" s="342">
        <f t="shared" si="827"/>
        <v>0</v>
      </c>
      <c r="JZ246" s="342">
        <f t="shared" si="827"/>
        <v>0</v>
      </c>
      <c r="KA246" s="342">
        <f t="shared" si="827"/>
        <v>0</v>
      </c>
      <c r="KB246" s="342">
        <f t="shared" si="827"/>
        <v>0</v>
      </c>
      <c r="KC246" s="342">
        <f t="shared" si="827"/>
        <v>0</v>
      </c>
      <c r="KD246" s="342">
        <f t="shared" si="827"/>
        <v>0</v>
      </c>
      <c r="KE246" s="342">
        <f t="shared" si="827"/>
        <v>0</v>
      </c>
      <c r="KF246" s="342">
        <f t="shared" si="827"/>
        <v>0</v>
      </c>
      <c r="KG246" s="342">
        <f t="shared" si="827"/>
        <v>0</v>
      </c>
      <c r="KH246" s="342">
        <f t="shared" si="827"/>
        <v>0</v>
      </c>
      <c r="KI246" s="342">
        <f t="shared" si="827"/>
        <v>0</v>
      </c>
      <c r="KJ246" s="342">
        <f t="shared" si="827"/>
        <v>0</v>
      </c>
      <c r="KK246" s="342">
        <f t="shared" si="827"/>
        <v>0</v>
      </c>
      <c r="KL246" s="342">
        <f t="shared" si="827"/>
        <v>0</v>
      </c>
      <c r="KM246" s="342">
        <f t="shared" si="827"/>
        <v>0</v>
      </c>
      <c r="KN246" s="342">
        <f t="shared" si="827"/>
        <v>0</v>
      </c>
      <c r="KO246" s="342">
        <f t="shared" si="827"/>
        <v>0</v>
      </c>
      <c r="KP246" s="342">
        <f t="shared" si="827"/>
        <v>0</v>
      </c>
      <c r="KQ246" s="342">
        <f t="shared" si="827"/>
        <v>0</v>
      </c>
      <c r="KR246" s="342">
        <f t="shared" si="827"/>
        <v>0</v>
      </c>
      <c r="KS246" s="342">
        <f t="shared" si="827"/>
        <v>0</v>
      </c>
      <c r="KT246" s="342">
        <f t="shared" si="827"/>
        <v>0</v>
      </c>
      <c r="KU246" s="342">
        <f t="shared" si="827"/>
        <v>0</v>
      </c>
      <c r="KV246" s="342">
        <f t="shared" si="827"/>
        <v>0</v>
      </c>
      <c r="KW246" s="342">
        <f t="shared" si="827"/>
        <v>0</v>
      </c>
      <c r="KX246" s="342">
        <f t="shared" si="827"/>
        <v>0</v>
      </c>
      <c r="KY246" s="342">
        <f t="shared" si="827"/>
        <v>0</v>
      </c>
      <c r="KZ246" s="342">
        <f t="shared" si="827"/>
        <v>0</v>
      </c>
      <c r="LA246" s="342">
        <f t="shared" si="827"/>
        <v>0</v>
      </c>
      <c r="LB246" s="342">
        <f t="shared" si="827"/>
        <v>0</v>
      </c>
      <c r="LC246" s="342">
        <f t="shared" si="827"/>
        <v>0</v>
      </c>
      <c r="LD246" s="342">
        <f t="shared" si="827"/>
        <v>0</v>
      </c>
      <c r="LE246" s="342">
        <f t="shared" si="827"/>
        <v>0</v>
      </c>
      <c r="LF246" s="342">
        <f t="shared" si="827"/>
        <v>0</v>
      </c>
      <c r="LG246" s="342">
        <f t="shared" si="827"/>
        <v>0</v>
      </c>
      <c r="LH246" s="342">
        <f t="shared" si="827"/>
        <v>0</v>
      </c>
      <c r="LI246" s="342">
        <f t="shared" si="827"/>
        <v>0</v>
      </c>
      <c r="LJ246" s="342">
        <f t="shared" si="827"/>
        <v>0</v>
      </c>
      <c r="LK246" s="342">
        <f t="shared" si="827"/>
        <v>0</v>
      </c>
      <c r="LL246" s="342">
        <f t="shared" si="827"/>
        <v>0</v>
      </c>
      <c r="LM246" s="342">
        <f t="shared" si="827"/>
        <v>0</v>
      </c>
      <c r="LN246" s="342">
        <f t="shared" si="827"/>
        <v>0</v>
      </c>
      <c r="LO246" s="342">
        <f t="shared" si="827"/>
        <v>0</v>
      </c>
      <c r="LP246" s="342">
        <f t="shared" si="827"/>
        <v>0</v>
      </c>
    </row>
    <row r="247">
      <c r="A247" s="331" t="str">
        <f t="shared" si="822"/>
        <v>12-2022</v>
      </c>
      <c r="B247" s="346">
        <f t="shared" si="828"/>
        <v>181908.706</v>
      </c>
      <c r="C247" s="346"/>
      <c r="D247" s="346"/>
      <c r="E247" s="342">
        <f t="shared" ref="E247:BP247" si="829">if(or(and($A247-E$240&gt;0,$A247-E$241&lt;=0,month($A247)=month(E$241)),and($A247-E$240&gt;=0,$A247-E$241&lt;=0,month(edate($A247,6))=month(E$241))),E$244,0)</f>
        <v>6085.4205</v>
      </c>
      <c r="F247" s="342">
        <f t="shared" si="829"/>
        <v>2604.5913</v>
      </c>
      <c r="G247" s="342">
        <f t="shared" si="829"/>
        <v>4740</v>
      </c>
      <c r="H247" s="342">
        <f t="shared" si="829"/>
        <v>0</v>
      </c>
      <c r="I247" s="342">
        <f t="shared" si="829"/>
        <v>0</v>
      </c>
      <c r="J247" s="342">
        <f t="shared" si="829"/>
        <v>5954.9875</v>
      </c>
      <c r="K247" s="342">
        <f t="shared" si="829"/>
        <v>0</v>
      </c>
      <c r="L247" s="342">
        <f t="shared" si="829"/>
        <v>0</v>
      </c>
      <c r="M247" s="342">
        <f t="shared" si="829"/>
        <v>0</v>
      </c>
      <c r="N247" s="342">
        <f t="shared" si="829"/>
        <v>7812.75495</v>
      </c>
      <c r="O247" s="342">
        <f t="shared" si="829"/>
        <v>5688.688635</v>
      </c>
      <c r="P247" s="342">
        <f t="shared" si="829"/>
        <v>5334.19156</v>
      </c>
      <c r="Q247" s="342">
        <f t="shared" si="829"/>
        <v>0</v>
      </c>
      <c r="R247" s="342">
        <f t="shared" si="829"/>
        <v>0</v>
      </c>
      <c r="S247" s="342">
        <f t="shared" si="829"/>
        <v>10661.63949</v>
      </c>
      <c r="T247" s="342">
        <f t="shared" si="829"/>
        <v>0</v>
      </c>
      <c r="U247" s="342">
        <f t="shared" si="829"/>
        <v>0</v>
      </c>
      <c r="V247" s="342">
        <f t="shared" si="829"/>
        <v>5520.8475</v>
      </c>
      <c r="W247" s="342">
        <f t="shared" si="829"/>
        <v>0</v>
      </c>
      <c r="X247" s="342">
        <f t="shared" si="829"/>
        <v>7309.84635</v>
      </c>
      <c r="Y247" s="342">
        <f t="shared" si="829"/>
        <v>11393.6924</v>
      </c>
      <c r="Z247" s="342">
        <f t="shared" si="829"/>
        <v>70.99625</v>
      </c>
      <c r="AA247" s="342">
        <f t="shared" si="829"/>
        <v>0</v>
      </c>
      <c r="AB247" s="342">
        <f t="shared" si="829"/>
        <v>8275.222958</v>
      </c>
      <c r="AC247" s="342">
        <f t="shared" si="829"/>
        <v>0</v>
      </c>
      <c r="AD247" s="342">
        <f t="shared" si="829"/>
        <v>0</v>
      </c>
      <c r="AE247" s="342">
        <f t="shared" si="829"/>
        <v>0</v>
      </c>
      <c r="AF247" s="342">
        <f t="shared" si="829"/>
        <v>6214.90265</v>
      </c>
      <c r="AG247" s="342">
        <f t="shared" si="829"/>
        <v>0</v>
      </c>
      <c r="AH247" s="342">
        <f t="shared" si="829"/>
        <v>228.5555</v>
      </c>
      <c r="AI247" s="342">
        <f t="shared" si="829"/>
        <v>0</v>
      </c>
      <c r="AJ247" s="342">
        <f t="shared" si="829"/>
        <v>3780</v>
      </c>
      <c r="AK247" s="342">
        <f t="shared" si="829"/>
        <v>15922.28576</v>
      </c>
      <c r="AL247" s="342">
        <f t="shared" si="829"/>
        <v>0</v>
      </c>
      <c r="AM247" s="342">
        <f t="shared" si="829"/>
        <v>0</v>
      </c>
      <c r="AN247" s="342">
        <f t="shared" si="829"/>
        <v>12211.43486</v>
      </c>
      <c r="AO247" s="342">
        <f t="shared" si="829"/>
        <v>8896.907813</v>
      </c>
      <c r="AP247" s="342">
        <f t="shared" si="829"/>
        <v>0</v>
      </c>
      <c r="AQ247" s="342">
        <f t="shared" si="829"/>
        <v>0</v>
      </c>
      <c r="AR247" s="342">
        <f t="shared" si="829"/>
        <v>7542.9351</v>
      </c>
      <c r="AS247" s="342">
        <f t="shared" si="829"/>
        <v>0</v>
      </c>
      <c r="AT247" s="342">
        <f t="shared" si="829"/>
        <v>0</v>
      </c>
      <c r="AU247" s="342">
        <f t="shared" si="829"/>
        <v>0</v>
      </c>
      <c r="AV247" s="342">
        <f t="shared" si="829"/>
        <v>7136.0471</v>
      </c>
      <c r="AW247" s="342">
        <f t="shared" si="829"/>
        <v>0</v>
      </c>
      <c r="AX247" s="342">
        <f t="shared" si="829"/>
        <v>9058.61</v>
      </c>
      <c r="AY247" s="342">
        <f t="shared" si="829"/>
        <v>0</v>
      </c>
      <c r="AZ247" s="342">
        <f t="shared" si="829"/>
        <v>6480</v>
      </c>
      <c r="BA247" s="342">
        <f t="shared" si="829"/>
        <v>5867.9712</v>
      </c>
      <c r="BB247" s="342">
        <f t="shared" si="829"/>
        <v>0</v>
      </c>
      <c r="BC247" s="342">
        <f t="shared" si="829"/>
        <v>4873.17825</v>
      </c>
      <c r="BD247" s="342">
        <f t="shared" si="829"/>
        <v>0</v>
      </c>
      <c r="BE247" s="342">
        <f t="shared" si="829"/>
        <v>4565.5155</v>
      </c>
      <c r="BF247" s="342">
        <f t="shared" si="829"/>
        <v>0</v>
      </c>
      <c r="BG247" s="342">
        <f t="shared" si="829"/>
        <v>900.3978</v>
      </c>
      <c r="BH247" s="342">
        <f t="shared" si="829"/>
        <v>0</v>
      </c>
      <c r="BI247" s="342">
        <f t="shared" si="829"/>
        <v>0</v>
      </c>
      <c r="BJ247" s="342">
        <f t="shared" si="829"/>
        <v>0</v>
      </c>
      <c r="BK247" s="342">
        <f t="shared" si="829"/>
        <v>0</v>
      </c>
      <c r="BL247" s="342">
        <f t="shared" si="829"/>
        <v>0</v>
      </c>
      <c r="BM247" s="342">
        <f t="shared" si="829"/>
        <v>1521.41625</v>
      </c>
      <c r="BN247" s="342">
        <f t="shared" si="829"/>
        <v>0</v>
      </c>
      <c r="BO247" s="342">
        <f t="shared" si="829"/>
        <v>5255.6688</v>
      </c>
      <c r="BP247" s="342">
        <f t="shared" si="829"/>
        <v>0</v>
      </c>
      <c r="BQ247" s="342"/>
      <c r="BR247" s="342">
        <f t="shared" ref="BR247:EC247" si="830">if(or(and($A247-BR$240&gt;0,$A247-BR$241&lt;=0,month($A247)=month(BR$241)),and($A247-BR$240&gt;=0,$A247-BR$241&lt;=0,month(edate($A247,6))=month(BR$241))),BR$244,0)</f>
        <v>0</v>
      </c>
      <c r="BS247" s="342">
        <f t="shared" si="830"/>
        <v>0</v>
      </c>
      <c r="BT247" s="342">
        <f t="shared" si="830"/>
        <v>0</v>
      </c>
      <c r="BU247" s="342">
        <f t="shared" si="830"/>
        <v>0</v>
      </c>
      <c r="BV247" s="342">
        <f t="shared" si="830"/>
        <v>0</v>
      </c>
      <c r="BW247" s="342">
        <f t="shared" si="830"/>
        <v>0</v>
      </c>
      <c r="BX247" s="342">
        <f t="shared" si="830"/>
        <v>0</v>
      </c>
      <c r="BY247" s="342">
        <f t="shared" si="830"/>
        <v>0</v>
      </c>
      <c r="BZ247" s="342">
        <f t="shared" si="830"/>
        <v>0</v>
      </c>
      <c r="CA247" s="342">
        <f t="shared" si="830"/>
        <v>0</v>
      </c>
      <c r="CB247" s="342">
        <f t="shared" si="830"/>
        <v>0</v>
      </c>
      <c r="CC247" s="342">
        <f t="shared" si="830"/>
        <v>0</v>
      </c>
      <c r="CD247" s="342">
        <f t="shared" si="830"/>
        <v>0</v>
      </c>
      <c r="CE247" s="342">
        <f t="shared" si="830"/>
        <v>0</v>
      </c>
      <c r="CF247" s="342">
        <f t="shared" si="830"/>
        <v>0</v>
      </c>
      <c r="CG247" s="342">
        <f t="shared" si="830"/>
        <v>0</v>
      </c>
      <c r="CH247" s="342">
        <f t="shared" si="830"/>
        <v>0</v>
      </c>
      <c r="CI247" s="342">
        <f t="shared" si="830"/>
        <v>0</v>
      </c>
      <c r="CJ247" s="342">
        <f t="shared" si="830"/>
        <v>0</v>
      </c>
      <c r="CK247" s="342">
        <f t="shared" si="830"/>
        <v>0</v>
      </c>
      <c r="CL247" s="342">
        <f t="shared" si="830"/>
        <v>0</v>
      </c>
      <c r="CM247" s="342">
        <f t="shared" si="830"/>
        <v>0</v>
      </c>
      <c r="CN247" s="342">
        <f t="shared" si="830"/>
        <v>0</v>
      </c>
      <c r="CO247" s="342">
        <f t="shared" si="830"/>
        <v>0</v>
      </c>
      <c r="CP247" s="342">
        <f t="shared" si="830"/>
        <v>0</v>
      </c>
      <c r="CQ247" s="342">
        <f t="shared" si="830"/>
        <v>0</v>
      </c>
      <c r="CR247" s="342">
        <f t="shared" si="830"/>
        <v>0</v>
      </c>
      <c r="CS247" s="342">
        <f t="shared" si="830"/>
        <v>0</v>
      </c>
      <c r="CT247" s="342">
        <f t="shared" si="830"/>
        <v>0</v>
      </c>
      <c r="CU247" s="342">
        <f t="shared" si="830"/>
        <v>0</v>
      </c>
      <c r="CV247" s="342">
        <f t="shared" si="830"/>
        <v>0</v>
      </c>
      <c r="CW247" s="342">
        <f t="shared" si="830"/>
        <v>0</v>
      </c>
      <c r="CX247" s="342">
        <f t="shared" si="830"/>
        <v>0</v>
      </c>
      <c r="CY247" s="342">
        <f t="shared" si="830"/>
        <v>0</v>
      </c>
      <c r="CZ247" s="342">
        <f t="shared" si="830"/>
        <v>0</v>
      </c>
      <c r="DA247" s="342">
        <f t="shared" si="830"/>
        <v>0</v>
      </c>
      <c r="DB247" s="342">
        <f t="shared" si="830"/>
        <v>0</v>
      </c>
      <c r="DC247" s="342">
        <f t="shared" si="830"/>
        <v>0</v>
      </c>
      <c r="DD247" s="342">
        <f t="shared" si="830"/>
        <v>0</v>
      </c>
      <c r="DE247" s="342">
        <f t="shared" si="830"/>
        <v>0</v>
      </c>
      <c r="DF247" s="342">
        <f t="shared" si="830"/>
        <v>0</v>
      </c>
      <c r="DG247" s="342">
        <f t="shared" si="830"/>
        <v>0</v>
      </c>
      <c r="DH247" s="342">
        <f t="shared" si="830"/>
        <v>0</v>
      </c>
      <c r="DI247" s="342">
        <f t="shared" si="830"/>
        <v>0</v>
      </c>
      <c r="DJ247" s="342">
        <f t="shared" si="830"/>
        <v>0</v>
      </c>
      <c r="DK247" s="342">
        <f t="shared" si="830"/>
        <v>0</v>
      </c>
      <c r="DL247" s="342">
        <f t="shared" si="830"/>
        <v>0</v>
      </c>
      <c r="DM247" s="342">
        <f t="shared" si="830"/>
        <v>0</v>
      </c>
      <c r="DN247" s="342">
        <f t="shared" si="830"/>
        <v>0</v>
      </c>
      <c r="DO247" s="342">
        <f t="shared" si="830"/>
        <v>0</v>
      </c>
      <c r="DP247" s="342">
        <f t="shared" si="830"/>
        <v>0</v>
      </c>
      <c r="DQ247" s="342">
        <f t="shared" si="830"/>
        <v>0</v>
      </c>
      <c r="DR247" s="342">
        <f t="shared" si="830"/>
        <v>0</v>
      </c>
      <c r="DS247" s="342">
        <f t="shared" si="830"/>
        <v>0</v>
      </c>
      <c r="DT247" s="342">
        <f t="shared" si="830"/>
        <v>0</v>
      </c>
      <c r="DU247" s="342">
        <f t="shared" si="830"/>
        <v>0</v>
      </c>
      <c r="DV247" s="342">
        <f t="shared" si="830"/>
        <v>0</v>
      </c>
      <c r="DW247" s="342">
        <f t="shared" si="830"/>
        <v>0</v>
      </c>
      <c r="DX247" s="342">
        <f t="shared" si="830"/>
        <v>0</v>
      </c>
      <c r="DY247" s="342">
        <f t="shared" si="830"/>
        <v>0</v>
      </c>
      <c r="DZ247" s="342">
        <f t="shared" si="830"/>
        <v>0</v>
      </c>
      <c r="EA247" s="342">
        <f t="shared" si="830"/>
        <v>0</v>
      </c>
      <c r="EB247" s="342">
        <f t="shared" si="830"/>
        <v>0</v>
      </c>
      <c r="EC247" s="342">
        <f t="shared" si="830"/>
        <v>0</v>
      </c>
      <c r="ED247" s="342"/>
      <c r="EE247" s="342">
        <f t="shared" ref="EE247:GP247" si="831">if(or(and($A247-EE$240&gt;0,$A247-EE$241&lt;=0,month($A247)=month(EE$241)),and($A247-EE$240&gt;=0,$A247-EE$241&lt;=0,month(edate($A247,6))=month(EE$241))),EE$244,0)</f>
        <v>0</v>
      </c>
      <c r="EF247" s="342">
        <f t="shared" si="831"/>
        <v>0</v>
      </c>
      <c r="EG247" s="342">
        <f t="shared" si="831"/>
        <v>0</v>
      </c>
      <c r="EH247" s="342">
        <f t="shared" si="831"/>
        <v>0</v>
      </c>
      <c r="EI247" s="342">
        <f t="shared" si="831"/>
        <v>0</v>
      </c>
      <c r="EJ247" s="342">
        <f t="shared" si="831"/>
        <v>0</v>
      </c>
      <c r="EK247" s="342">
        <f t="shared" si="831"/>
        <v>0</v>
      </c>
      <c r="EL247" s="342">
        <f t="shared" si="831"/>
        <v>0</v>
      </c>
      <c r="EM247" s="342">
        <f t="shared" si="831"/>
        <v>0</v>
      </c>
      <c r="EN247" s="342">
        <f t="shared" si="831"/>
        <v>0</v>
      </c>
      <c r="EO247" s="342">
        <f t="shared" si="831"/>
        <v>0</v>
      </c>
      <c r="EP247" s="342">
        <f t="shared" si="831"/>
        <v>0</v>
      </c>
      <c r="EQ247" s="342">
        <f t="shared" si="831"/>
        <v>0</v>
      </c>
      <c r="ER247" s="342">
        <f t="shared" si="831"/>
        <v>0</v>
      </c>
      <c r="ES247" s="342">
        <f t="shared" si="831"/>
        <v>0</v>
      </c>
      <c r="ET247" s="342">
        <f t="shared" si="831"/>
        <v>0</v>
      </c>
      <c r="EU247" s="342">
        <f t="shared" si="831"/>
        <v>0</v>
      </c>
      <c r="EV247" s="342">
        <f t="shared" si="831"/>
        <v>0</v>
      </c>
      <c r="EW247" s="342">
        <f t="shared" si="831"/>
        <v>0</v>
      </c>
      <c r="EX247" s="342">
        <f t="shared" si="831"/>
        <v>0</v>
      </c>
      <c r="EY247" s="342">
        <f t="shared" si="831"/>
        <v>0</v>
      </c>
      <c r="EZ247" s="342">
        <f t="shared" si="831"/>
        <v>0</v>
      </c>
      <c r="FA247" s="342">
        <f t="shared" si="831"/>
        <v>0</v>
      </c>
      <c r="FB247" s="342">
        <f t="shared" si="831"/>
        <v>0</v>
      </c>
      <c r="FC247" s="342">
        <f t="shared" si="831"/>
        <v>0</v>
      </c>
      <c r="FD247" s="342">
        <f t="shared" si="831"/>
        <v>0</v>
      </c>
      <c r="FE247" s="342">
        <f t="shared" si="831"/>
        <v>0</v>
      </c>
      <c r="FF247" s="342">
        <f t="shared" si="831"/>
        <v>0</v>
      </c>
      <c r="FG247" s="342">
        <f t="shared" si="831"/>
        <v>0</v>
      </c>
      <c r="FH247" s="342">
        <f t="shared" si="831"/>
        <v>0</v>
      </c>
      <c r="FI247" s="342">
        <f t="shared" si="831"/>
        <v>0</v>
      </c>
      <c r="FJ247" s="342">
        <f t="shared" si="831"/>
        <v>0</v>
      </c>
      <c r="FK247" s="342">
        <f t="shared" si="831"/>
        <v>0</v>
      </c>
      <c r="FL247" s="342">
        <f t="shared" si="831"/>
        <v>0</v>
      </c>
      <c r="FM247" s="342">
        <f t="shared" si="831"/>
        <v>0</v>
      </c>
      <c r="FN247" s="342">
        <f t="shared" si="831"/>
        <v>0</v>
      </c>
      <c r="FO247" s="342">
        <f t="shared" si="831"/>
        <v>0</v>
      </c>
      <c r="FP247" s="342">
        <f t="shared" si="831"/>
        <v>0</v>
      </c>
      <c r="FQ247" s="342">
        <f t="shared" si="831"/>
        <v>0</v>
      </c>
      <c r="FR247" s="342">
        <f t="shared" si="831"/>
        <v>0</v>
      </c>
      <c r="FS247" s="342">
        <f t="shared" si="831"/>
        <v>0</v>
      </c>
      <c r="FT247" s="342">
        <f t="shared" si="831"/>
        <v>0</v>
      </c>
      <c r="FU247" s="342">
        <f t="shared" si="831"/>
        <v>0</v>
      </c>
      <c r="FV247" s="342">
        <f t="shared" si="831"/>
        <v>0</v>
      </c>
      <c r="FW247" s="342">
        <f t="shared" si="831"/>
        <v>0</v>
      </c>
      <c r="FX247" s="342">
        <f t="shared" si="831"/>
        <v>0</v>
      </c>
      <c r="FY247" s="342">
        <f t="shared" si="831"/>
        <v>0</v>
      </c>
      <c r="FZ247" s="342">
        <f t="shared" si="831"/>
        <v>0</v>
      </c>
      <c r="GA247" s="342">
        <f t="shared" si="831"/>
        <v>0</v>
      </c>
      <c r="GB247" s="342">
        <f t="shared" si="831"/>
        <v>0</v>
      </c>
      <c r="GC247" s="342">
        <f t="shared" si="831"/>
        <v>0</v>
      </c>
      <c r="GD247" s="342">
        <f t="shared" si="831"/>
        <v>0</v>
      </c>
      <c r="GE247" s="342">
        <f t="shared" si="831"/>
        <v>0</v>
      </c>
      <c r="GF247" s="342">
        <f t="shared" si="831"/>
        <v>0</v>
      </c>
      <c r="GG247" s="342">
        <f t="shared" si="831"/>
        <v>0</v>
      </c>
      <c r="GH247" s="342">
        <f t="shared" si="831"/>
        <v>0</v>
      </c>
      <c r="GI247" s="342">
        <f t="shared" si="831"/>
        <v>0</v>
      </c>
      <c r="GJ247" s="342">
        <f t="shared" si="831"/>
        <v>0</v>
      </c>
      <c r="GK247" s="342">
        <f t="shared" si="831"/>
        <v>0</v>
      </c>
      <c r="GL247" s="342">
        <f t="shared" si="831"/>
        <v>0</v>
      </c>
      <c r="GM247" s="342">
        <f t="shared" si="831"/>
        <v>0</v>
      </c>
      <c r="GN247" s="342">
        <f t="shared" si="831"/>
        <v>0</v>
      </c>
      <c r="GO247" s="342">
        <f t="shared" si="831"/>
        <v>0</v>
      </c>
      <c r="GP247" s="342">
        <f t="shared" si="831"/>
        <v>0</v>
      </c>
      <c r="GQ247" s="342"/>
      <c r="GR247" s="342">
        <f t="shared" ref="GR247:JC247" si="832">if(or(and($A247-GR$240&gt;0,$A247-GR$241&lt;=0,month($A247)=month(GR$241)),and($A247-GR$240&gt;=0,$A247-GR$241&lt;=0,month(edate($A247,6))=month(GR$241))),GR$244,0)</f>
        <v>0</v>
      </c>
      <c r="GS247" s="342">
        <f t="shared" si="832"/>
        <v>0</v>
      </c>
      <c r="GT247" s="342">
        <f t="shared" si="832"/>
        <v>0</v>
      </c>
      <c r="GU247" s="342">
        <f t="shared" si="832"/>
        <v>0</v>
      </c>
      <c r="GV247" s="342">
        <f t="shared" si="832"/>
        <v>0</v>
      </c>
      <c r="GW247" s="342">
        <f t="shared" si="832"/>
        <v>0</v>
      </c>
      <c r="GX247" s="342">
        <f t="shared" si="832"/>
        <v>0</v>
      </c>
      <c r="GY247" s="342">
        <f t="shared" si="832"/>
        <v>0</v>
      </c>
      <c r="GZ247" s="342">
        <f t="shared" si="832"/>
        <v>0</v>
      </c>
      <c r="HA247" s="342">
        <f t="shared" si="832"/>
        <v>0</v>
      </c>
      <c r="HB247" s="342">
        <f t="shared" si="832"/>
        <v>0</v>
      </c>
      <c r="HC247" s="342">
        <f t="shared" si="832"/>
        <v>0</v>
      </c>
      <c r="HD247" s="342">
        <f t="shared" si="832"/>
        <v>0</v>
      </c>
      <c r="HE247" s="342">
        <f t="shared" si="832"/>
        <v>0</v>
      </c>
      <c r="HF247" s="342">
        <f t="shared" si="832"/>
        <v>0</v>
      </c>
      <c r="HG247" s="342">
        <f t="shared" si="832"/>
        <v>0</v>
      </c>
      <c r="HH247" s="342">
        <f t="shared" si="832"/>
        <v>0</v>
      </c>
      <c r="HI247" s="342">
        <f t="shared" si="832"/>
        <v>0</v>
      </c>
      <c r="HJ247" s="342">
        <f t="shared" si="832"/>
        <v>0</v>
      </c>
      <c r="HK247" s="342">
        <f t="shared" si="832"/>
        <v>0</v>
      </c>
      <c r="HL247" s="342">
        <f t="shared" si="832"/>
        <v>0</v>
      </c>
      <c r="HM247" s="342">
        <f t="shared" si="832"/>
        <v>0</v>
      </c>
      <c r="HN247" s="342">
        <f t="shared" si="832"/>
        <v>0</v>
      </c>
      <c r="HO247" s="342">
        <f t="shared" si="832"/>
        <v>0</v>
      </c>
      <c r="HP247" s="342">
        <f t="shared" si="832"/>
        <v>0</v>
      </c>
      <c r="HQ247" s="342">
        <f t="shared" si="832"/>
        <v>0</v>
      </c>
      <c r="HR247" s="342">
        <f t="shared" si="832"/>
        <v>0</v>
      </c>
      <c r="HS247" s="342">
        <f t="shared" si="832"/>
        <v>0</v>
      </c>
      <c r="HT247" s="342">
        <f t="shared" si="832"/>
        <v>0</v>
      </c>
      <c r="HU247" s="342">
        <f t="shared" si="832"/>
        <v>0</v>
      </c>
      <c r="HV247" s="342">
        <f t="shared" si="832"/>
        <v>0</v>
      </c>
      <c r="HW247" s="342">
        <f t="shared" si="832"/>
        <v>0</v>
      </c>
      <c r="HX247" s="342">
        <f t="shared" si="832"/>
        <v>0</v>
      </c>
      <c r="HY247" s="342">
        <f t="shared" si="832"/>
        <v>0</v>
      </c>
      <c r="HZ247" s="342">
        <f t="shared" si="832"/>
        <v>0</v>
      </c>
      <c r="IA247" s="342">
        <f t="shared" si="832"/>
        <v>0</v>
      </c>
      <c r="IB247" s="342">
        <f t="shared" si="832"/>
        <v>0</v>
      </c>
      <c r="IC247" s="342">
        <f t="shared" si="832"/>
        <v>0</v>
      </c>
      <c r="ID247" s="342">
        <f t="shared" si="832"/>
        <v>0</v>
      </c>
      <c r="IE247" s="342">
        <f t="shared" si="832"/>
        <v>0</v>
      </c>
      <c r="IF247" s="342">
        <f t="shared" si="832"/>
        <v>0</v>
      </c>
      <c r="IG247" s="342">
        <f t="shared" si="832"/>
        <v>0</v>
      </c>
      <c r="IH247" s="342">
        <f t="shared" si="832"/>
        <v>0</v>
      </c>
      <c r="II247" s="342">
        <f t="shared" si="832"/>
        <v>0</v>
      </c>
      <c r="IJ247" s="342">
        <f t="shared" si="832"/>
        <v>0</v>
      </c>
      <c r="IK247" s="342">
        <f t="shared" si="832"/>
        <v>0</v>
      </c>
      <c r="IL247" s="342">
        <f t="shared" si="832"/>
        <v>0</v>
      </c>
      <c r="IM247" s="342">
        <f t="shared" si="832"/>
        <v>0</v>
      </c>
      <c r="IN247" s="342">
        <f t="shared" si="832"/>
        <v>0</v>
      </c>
      <c r="IO247" s="342">
        <f t="shared" si="832"/>
        <v>0</v>
      </c>
      <c r="IP247" s="342">
        <f t="shared" si="832"/>
        <v>0</v>
      </c>
      <c r="IQ247" s="342">
        <f t="shared" si="832"/>
        <v>0</v>
      </c>
      <c r="IR247" s="342">
        <f t="shared" si="832"/>
        <v>0</v>
      </c>
      <c r="IS247" s="342">
        <f t="shared" si="832"/>
        <v>0</v>
      </c>
      <c r="IT247" s="342">
        <f t="shared" si="832"/>
        <v>0</v>
      </c>
      <c r="IU247" s="342">
        <f t="shared" si="832"/>
        <v>0</v>
      </c>
      <c r="IV247" s="342">
        <f t="shared" si="832"/>
        <v>0</v>
      </c>
      <c r="IW247" s="342">
        <f t="shared" si="832"/>
        <v>0</v>
      </c>
      <c r="IX247" s="342">
        <f t="shared" si="832"/>
        <v>0</v>
      </c>
      <c r="IY247" s="342">
        <f t="shared" si="832"/>
        <v>0</v>
      </c>
      <c r="IZ247" s="342">
        <f t="shared" si="832"/>
        <v>0</v>
      </c>
      <c r="JA247" s="342">
        <f t="shared" si="832"/>
        <v>0</v>
      </c>
      <c r="JB247" s="342">
        <f t="shared" si="832"/>
        <v>0</v>
      </c>
      <c r="JC247" s="342">
        <f t="shared" si="832"/>
        <v>0</v>
      </c>
      <c r="JD247" s="342"/>
      <c r="JE247" s="342">
        <f t="shared" ref="JE247:LP247" si="833">if(or(and($A247-JE$240&gt;0,$A247-JE$241&lt;=0,month($A247)=month(JE$241)),and($A247-JE$240&gt;=0,$A247-JE$241&lt;=0,month(edate($A247,6))=month(JE$241))),JE$244,0)</f>
        <v>0</v>
      </c>
      <c r="JF247" s="342">
        <f t="shared" si="833"/>
        <v>0</v>
      </c>
      <c r="JG247" s="342">
        <f t="shared" si="833"/>
        <v>0</v>
      </c>
      <c r="JH247" s="342">
        <f t="shared" si="833"/>
        <v>0</v>
      </c>
      <c r="JI247" s="342">
        <f t="shared" si="833"/>
        <v>0</v>
      </c>
      <c r="JJ247" s="342">
        <f t="shared" si="833"/>
        <v>0</v>
      </c>
      <c r="JK247" s="342">
        <f t="shared" si="833"/>
        <v>0</v>
      </c>
      <c r="JL247" s="342">
        <f t="shared" si="833"/>
        <v>0</v>
      </c>
      <c r="JM247" s="342">
        <f t="shared" si="833"/>
        <v>0</v>
      </c>
      <c r="JN247" s="342">
        <f t="shared" si="833"/>
        <v>0</v>
      </c>
      <c r="JO247" s="342">
        <f t="shared" si="833"/>
        <v>0</v>
      </c>
      <c r="JP247" s="342">
        <f t="shared" si="833"/>
        <v>0</v>
      </c>
      <c r="JQ247" s="342">
        <f t="shared" si="833"/>
        <v>0</v>
      </c>
      <c r="JR247" s="342">
        <f t="shared" si="833"/>
        <v>0</v>
      </c>
      <c r="JS247" s="342">
        <f t="shared" si="833"/>
        <v>0</v>
      </c>
      <c r="JT247" s="342">
        <f t="shared" si="833"/>
        <v>0</v>
      </c>
      <c r="JU247" s="342">
        <f t="shared" si="833"/>
        <v>0</v>
      </c>
      <c r="JV247" s="342">
        <f t="shared" si="833"/>
        <v>0</v>
      </c>
      <c r="JW247" s="342">
        <f t="shared" si="833"/>
        <v>0</v>
      </c>
      <c r="JX247" s="342">
        <f t="shared" si="833"/>
        <v>0</v>
      </c>
      <c r="JY247" s="342">
        <f t="shared" si="833"/>
        <v>0</v>
      </c>
      <c r="JZ247" s="342">
        <f t="shared" si="833"/>
        <v>0</v>
      </c>
      <c r="KA247" s="342">
        <f t="shared" si="833"/>
        <v>0</v>
      </c>
      <c r="KB247" s="342">
        <f t="shared" si="833"/>
        <v>0</v>
      </c>
      <c r="KC247" s="342">
        <f t="shared" si="833"/>
        <v>0</v>
      </c>
      <c r="KD247" s="342">
        <f t="shared" si="833"/>
        <v>0</v>
      </c>
      <c r="KE247" s="342">
        <f t="shared" si="833"/>
        <v>0</v>
      </c>
      <c r="KF247" s="342">
        <f t="shared" si="833"/>
        <v>0</v>
      </c>
      <c r="KG247" s="342">
        <f t="shared" si="833"/>
        <v>0</v>
      </c>
      <c r="KH247" s="342">
        <f t="shared" si="833"/>
        <v>0</v>
      </c>
      <c r="KI247" s="342">
        <f t="shared" si="833"/>
        <v>0</v>
      </c>
      <c r="KJ247" s="342">
        <f t="shared" si="833"/>
        <v>0</v>
      </c>
      <c r="KK247" s="342">
        <f t="shared" si="833"/>
        <v>0</v>
      </c>
      <c r="KL247" s="342">
        <f t="shared" si="833"/>
        <v>0</v>
      </c>
      <c r="KM247" s="342">
        <f t="shared" si="833"/>
        <v>0</v>
      </c>
      <c r="KN247" s="342">
        <f t="shared" si="833"/>
        <v>0</v>
      </c>
      <c r="KO247" s="342">
        <f t="shared" si="833"/>
        <v>0</v>
      </c>
      <c r="KP247" s="342">
        <f t="shared" si="833"/>
        <v>0</v>
      </c>
      <c r="KQ247" s="342">
        <f t="shared" si="833"/>
        <v>0</v>
      </c>
      <c r="KR247" s="342">
        <f t="shared" si="833"/>
        <v>0</v>
      </c>
      <c r="KS247" s="342">
        <f t="shared" si="833"/>
        <v>0</v>
      </c>
      <c r="KT247" s="342">
        <f t="shared" si="833"/>
        <v>0</v>
      </c>
      <c r="KU247" s="342">
        <f t="shared" si="833"/>
        <v>0</v>
      </c>
      <c r="KV247" s="342">
        <f t="shared" si="833"/>
        <v>0</v>
      </c>
      <c r="KW247" s="342">
        <f t="shared" si="833"/>
        <v>0</v>
      </c>
      <c r="KX247" s="342">
        <f t="shared" si="833"/>
        <v>0</v>
      </c>
      <c r="KY247" s="342">
        <f t="shared" si="833"/>
        <v>0</v>
      </c>
      <c r="KZ247" s="342">
        <f t="shared" si="833"/>
        <v>0</v>
      </c>
      <c r="LA247" s="342">
        <f t="shared" si="833"/>
        <v>0</v>
      </c>
      <c r="LB247" s="342">
        <f t="shared" si="833"/>
        <v>0</v>
      </c>
      <c r="LC247" s="342">
        <f t="shared" si="833"/>
        <v>0</v>
      </c>
      <c r="LD247" s="342">
        <f t="shared" si="833"/>
        <v>0</v>
      </c>
      <c r="LE247" s="342">
        <f t="shared" si="833"/>
        <v>0</v>
      </c>
      <c r="LF247" s="342">
        <f t="shared" si="833"/>
        <v>0</v>
      </c>
      <c r="LG247" s="342">
        <f t="shared" si="833"/>
        <v>0</v>
      </c>
      <c r="LH247" s="342">
        <f t="shared" si="833"/>
        <v>0</v>
      </c>
      <c r="LI247" s="342">
        <f t="shared" si="833"/>
        <v>0</v>
      </c>
      <c r="LJ247" s="342">
        <f t="shared" si="833"/>
        <v>0</v>
      </c>
      <c r="LK247" s="342">
        <f t="shared" si="833"/>
        <v>0</v>
      </c>
      <c r="LL247" s="342">
        <f t="shared" si="833"/>
        <v>0</v>
      </c>
      <c r="LM247" s="342">
        <f t="shared" si="833"/>
        <v>0</v>
      </c>
      <c r="LN247" s="342">
        <f t="shared" si="833"/>
        <v>0</v>
      </c>
      <c r="LO247" s="342">
        <f t="shared" si="833"/>
        <v>0</v>
      </c>
      <c r="LP247" s="342">
        <f t="shared" si="833"/>
        <v>0</v>
      </c>
    </row>
    <row r="248">
      <c r="A248" s="331" t="str">
        <f t="shared" si="822"/>
        <v>03-2023</v>
      </c>
      <c r="B248" s="346">
        <f t="shared" si="828"/>
        <v>237841.6939</v>
      </c>
      <c r="C248" s="346"/>
      <c r="D248" s="346"/>
      <c r="E248" s="342">
        <f t="shared" ref="E248:BP248" si="834">if(or(and($A248-E$240&gt;0,$A248-E$241&lt;=0,month($A248)=month(E$241)),and($A248-E$240&gt;=0,$A248-E$241&lt;=0,month(edate($A248,6))=month(E$241))),E$244,0)</f>
        <v>0</v>
      </c>
      <c r="F248" s="342">
        <f t="shared" si="834"/>
        <v>0</v>
      </c>
      <c r="G248" s="342">
        <f t="shared" si="834"/>
        <v>0</v>
      </c>
      <c r="H248" s="342">
        <f t="shared" si="834"/>
        <v>5603.13611</v>
      </c>
      <c r="I248" s="342">
        <f t="shared" si="834"/>
        <v>5350</v>
      </c>
      <c r="J248" s="342">
        <f t="shared" si="834"/>
        <v>0</v>
      </c>
      <c r="K248" s="342">
        <f t="shared" si="834"/>
        <v>6549.35727</v>
      </c>
      <c r="L248" s="342">
        <f t="shared" si="834"/>
        <v>3925.4562</v>
      </c>
      <c r="M248" s="342">
        <f t="shared" si="834"/>
        <v>5593.35392</v>
      </c>
      <c r="N248" s="342">
        <f t="shared" si="834"/>
        <v>0</v>
      </c>
      <c r="O248" s="342">
        <f t="shared" si="834"/>
        <v>0</v>
      </c>
      <c r="P248" s="342">
        <f t="shared" si="834"/>
        <v>0</v>
      </c>
      <c r="Q248" s="342">
        <f t="shared" si="834"/>
        <v>5838.7836</v>
      </c>
      <c r="R248" s="342">
        <f t="shared" si="834"/>
        <v>9911.380355</v>
      </c>
      <c r="S248" s="342">
        <f t="shared" si="834"/>
        <v>0</v>
      </c>
      <c r="T248" s="342">
        <f t="shared" si="834"/>
        <v>11963.3767</v>
      </c>
      <c r="U248" s="342">
        <f t="shared" si="834"/>
        <v>9633.12861</v>
      </c>
      <c r="V248" s="342">
        <f t="shared" si="834"/>
        <v>0</v>
      </c>
      <c r="W248" s="342">
        <f t="shared" si="834"/>
        <v>8655.033888</v>
      </c>
      <c r="X248" s="342">
        <f t="shared" si="834"/>
        <v>0</v>
      </c>
      <c r="Y248" s="342">
        <f t="shared" si="834"/>
        <v>0</v>
      </c>
      <c r="Z248" s="342">
        <f t="shared" si="834"/>
        <v>0</v>
      </c>
      <c r="AA248" s="342">
        <f t="shared" si="834"/>
        <v>9628.80765</v>
      </c>
      <c r="AB248" s="342">
        <f t="shared" si="834"/>
        <v>0</v>
      </c>
      <c r="AC248" s="342">
        <f t="shared" si="834"/>
        <v>6205.936838</v>
      </c>
      <c r="AD248" s="342">
        <f t="shared" si="834"/>
        <v>8318.29995</v>
      </c>
      <c r="AE248" s="342">
        <f t="shared" si="834"/>
        <v>6439.535258</v>
      </c>
      <c r="AF248" s="342">
        <f t="shared" si="834"/>
        <v>0</v>
      </c>
      <c r="AG248" s="342">
        <f t="shared" si="834"/>
        <v>7258.6275</v>
      </c>
      <c r="AH248" s="342">
        <f t="shared" si="834"/>
        <v>0</v>
      </c>
      <c r="AI248" s="342">
        <f t="shared" si="834"/>
        <v>10641.14589</v>
      </c>
      <c r="AJ248" s="342">
        <f t="shared" si="834"/>
        <v>0</v>
      </c>
      <c r="AK248" s="342">
        <f t="shared" si="834"/>
        <v>0</v>
      </c>
      <c r="AL248" s="342">
        <f t="shared" si="834"/>
        <v>275</v>
      </c>
      <c r="AM248" s="342">
        <f t="shared" si="834"/>
        <v>4982.50623</v>
      </c>
      <c r="AN248" s="342">
        <f t="shared" si="834"/>
        <v>0</v>
      </c>
      <c r="AO248" s="342">
        <f t="shared" si="834"/>
        <v>0</v>
      </c>
      <c r="AP248" s="342">
        <f t="shared" si="834"/>
        <v>9271.35</v>
      </c>
      <c r="AQ248" s="342">
        <f t="shared" si="834"/>
        <v>8358.125</v>
      </c>
      <c r="AR248" s="342">
        <f t="shared" si="834"/>
        <v>0</v>
      </c>
      <c r="AS248" s="342">
        <f t="shared" si="834"/>
        <v>8601.039</v>
      </c>
      <c r="AT248" s="342">
        <f t="shared" si="834"/>
        <v>16276.43473</v>
      </c>
      <c r="AU248" s="342">
        <f t="shared" si="834"/>
        <v>7462.28015</v>
      </c>
      <c r="AV248" s="342">
        <f t="shared" si="834"/>
        <v>0</v>
      </c>
      <c r="AW248" s="342">
        <f t="shared" si="834"/>
        <v>4800</v>
      </c>
      <c r="AX248" s="342">
        <f t="shared" si="834"/>
        <v>0</v>
      </c>
      <c r="AY248" s="342">
        <f t="shared" si="834"/>
        <v>12558.09375</v>
      </c>
      <c r="AZ248" s="342">
        <f t="shared" si="834"/>
        <v>0</v>
      </c>
      <c r="BA248" s="342">
        <f t="shared" si="834"/>
        <v>0</v>
      </c>
      <c r="BB248" s="342">
        <f t="shared" si="834"/>
        <v>9703.8664</v>
      </c>
      <c r="BC248" s="342">
        <f t="shared" si="834"/>
        <v>0</v>
      </c>
      <c r="BD248" s="342">
        <f t="shared" si="834"/>
        <v>13378.4</v>
      </c>
      <c r="BE248" s="342">
        <f t="shared" si="834"/>
        <v>0</v>
      </c>
      <c r="BF248" s="342">
        <f t="shared" si="834"/>
        <v>1557.6541</v>
      </c>
      <c r="BG248" s="342">
        <f t="shared" si="834"/>
        <v>0</v>
      </c>
      <c r="BH248" s="342">
        <f t="shared" si="834"/>
        <v>5158.157425</v>
      </c>
      <c r="BI248" s="342">
        <f t="shared" si="834"/>
        <v>2306.25</v>
      </c>
      <c r="BJ248" s="342">
        <f t="shared" si="834"/>
        <v>7162.4875</v>
      </c>
      <c r="BK248" s="342">
        <f t="shared" si="834"/>
        <v>1312.5</v>
      </c>
      <c r="BL248" s="342">
        <f t="shared" si="834"/>
        <v>1793.1</v>
      </c>
      <c r="BM248" s="342">
        <f t="shared" si="834"/>
        <v>0</v>
      </c>
      <c r="BN248" s="342">
        <f t="shared" si="834"/>
        <v>740.464875</v>
      </c>
      <c r="BO248" s="342">
        <f t="shared" si="834"/>
        <v>0</v>
      </c>
      <c r="BP248" s="342">
        <f t="shared" si="834"/>
        <v>628.625</v>
      </c>
      <c r="BQ248" s="342"/>
      <c r="BR248" s="342">
        <f t="shared" ref="BR248:EC248" si="835">if(or(and($A248-BR$240&gt;0,$A248-BR$241&lt;=0,month($A248)=month(BR$241)),and($A248-BR$240&gt;=0,$A248-BR$241&lt;=0,month(edate($A248,6))=month(BR$241))),BR$244,0)</f>
        <v>0</v>
      </c>
      <c r="BS248" s="342">
        <f t="shared" si="835"/>
        <v>0</v>
      </c>
      <c r="BT248" s="342">
        <f t="shared" si="835"/>
        <v>0</v>
      </c>
      <c r="BU248" s="342">
        <f t="shared" si="835"/>
        <v>0</v>
      </c>
      <c r="BV248" s="342">
        <f t="shared" si="835"/>
        <v>0</v>
      </c>
      <c r="BW248" s="342">
        <f t="shared" si="835"/>
        <v>0</v>
      </c>
      <c r="BX248" s="342">
        <f t="shared" si="835"/>
        <v>0</v>
      </c>
      <c r="BY248" s="342">
        <f t="shared" si="835"/>
        <v>0</v>
      </c>
      <c r="BZ248" s="342">
        <f t="shared" si="835"/>
        <v>0</v>
      </c>
      <c r="CA248" s="342">
        <f t="shared" si="835"/>
        <v>0</v>
      </c>
      <c r="CB248" s="342">
        <f t="shared" si="835"/>
        <v>0</v>
      </c>
      <c r="CC248" s="342">
        <f t="shared" si="835"/>
        <v>0</v>
      </c>
      <c r="CD248" s="342">
        <f t="shared" si="835"/>
        <v>0</v>
      </c>
      <c r="CE248" s="342">
        <f t="shared" si="835"/>
        <v>0</v>
      </c>
      <c r="CF248" s="342">
        <f t="shared" si="835"/>
        <v>0</v>
      </c>
      <c r="CG248" s="342">
        <f t="shared" si="835"/>
        <v>0</v>
      </c>
      <c r="CH248" s="342">
        <f t="shared" si="835"/>
        <v>0</v>
      </c>
      <c r="CI248" s="342">
        <f t="shared" si="835"/>
        <v>0</v>
      </c>
      <c r="CJ248" s="342">
        <f t="shared" si="835"/>
        <v>0</v>
      </c>
      <c r="CK248" s="342">
        <f t="shared" si="835"/>
        <v>0</v>
      </c>
      <c r="CL248" s="342">
        <f t="shared" si="835"/>
        <v>0</v>
      </c>
      <c r="CM248" s="342">
        <f t="shared" si="835"/>
        <v>0</v>
      </c>
      <c r="CN248" s="342">
        <f t="shared" si="835"/>
        <v>0</v>
      </c>
      <c r="CO248" s="342">
        <f t="shared" si="835"/>
        <v>0</v>
      </c>
      <c r="CP248" s="342">
        <f t="shared" si="835"/>
        <v>0</v>
      </c>
      <c r="CQ248" s="342">
        <f t="shared" si="835"/>
        <v>0</v>
      </c>
      <c r="CR248" s="342">
        <f t="shared" si="835"/>
        <v>0</v>
      </c>
      <c r="CS248" s="342">
        <f t="shared" si="835"/>
        <v>0</v>
      </c>
      <c r="CT248" s="342">
        <f t="shared" si="835"/>
        <v>0</v>
      </c>
      <c r="CU248" s="342">
        <f t="shared" si="835"/>
        <v>0</v>
      </c>
      <c r="CV248" s="342">
        <f t="shared" si="835"/>
        <v>0</v>
      </c>
      <c r="CW248" s="342">
        <f t="shared" si="835"/>
        <v>0</v>
      </c>
      <c r="CX248" s="342">
        <f t="shared" si="835"/>
        <v>0</v>
      </c>
      <c r="CY248" s="342">
        <f t="shared" si="835"/>
        <v>0</v>
      </c>
      <c r="CZ248" s="342">
        <f t="shared" si="835"/>
        <v>0</v>
      </c>
      <c r="DA248" s="342">
        <f t="shared" si="835"/>
        <v>0</v>
      </c>
      <c r="DB248" s="342">
        <f t="shared" si="835"/>
        <v>0</v>
      </c>
      <c r="DC248" s="342">
        <f t="shared" si="835"/>
        <v>0</v>
      </c>
      <c r="DD248" s="342">
        <f t="shared" si="835"/>
        <v>0</v>
      </c>
      <c r="DE248" s="342">
        <f t="shared" si="835"/>
        <v>0</v>
      </c>
      <c r="DF248" s="342">
        <f t="shared" si="835"/>
        <v>0</v>
      </c>
      <c r="DG248" s="342">
        <f t="shared" si="835"/>
        <v>0</v>
      </c>
      <c r="DH248" s="342">
        <f t="shared" si="835"/>
        <v>0</v>
      </c>
      <c r="DI248" s="342">
        <f t="shared" si="835"/>
        <v>0</v>
      </c>
      <c r="DJ248" s="342">
        <f t="shared" si="835"/>
        <v>0</v>
      </c>
      <c r="DK248" s="342">
        <f t="shared" si="835"/>
        <v>0</v>
      </c>
      <c r="DL248" s="342">
        <f t="shared" si="835"/>
        <v>0</v>
      </c>
      <c r="DM248" s="342">
        <f t="shared" si="835"/>
        <v>0</v>
      </c>
      <c r="DN248" s="342">
        <f t="shared" si="835"/>
        <v>0</v>
      </c>
      <c r="DO248" s="342">
        <f t="shared" si="835"/>
        <v>0</v>
      </c>
      <c r="DP248" s="342">
        <f t="shared" si="835"/>
        <v>0</v>
      </c>
      <c r="DQ248" s="342">
        <f t="shared" si="835"/>
        <v>0</v>
      </c>
      <c r="DR248" s="342">
        <f t="shared" si="835"/>
        <v>0</v>
      </c>
      <c r="DS248" s="342">
        <f t="shared" si="835"/>
        <v>0</v>
      </c>
      <c r="DT248" s="342">
        <f t="shared" si="835"/>
        <v>0</v>
      </c>
      <c r="DU248" s="342">
        <f t="shared" si="835"/>
        <v>0</v>
      </c>
      <c r="DV248" s="342">
        <f t="shared" si="835"/>
        <v>0</v>
      </c>
      <c r="DW248" s="342">
        <f t="shared" si="835"/>
        <v>0</v>
      </c>
      <c r="DX248" s="342">
        <f t="shared" si="835"/>
        <v>0</v>
      </c>
      <c r="DY248" s="342">
        <f t="shared" si="835"/>
        <v>0</v>
      </c>
      <c r="DZ248" s="342">
        <f t="shared" si="835"/>
        <v>0</v>
      </c>
      <c r="EA248" s="342">
        <f t="shared" si="835"/>
        <v>0</v>
      </c>
      <c r="EB248" s="342">
        <f t="shared" si="835"/>
        <v>0</v>
      </c>
      <c r="EC248" s="342">
        <f t="shared" si="835"/>
        <v>0</v>
      </c>
      <c r="ED248" s="342"/>
      <c r="EE248" s="342">
        <f t="shared" ref="EE248:GP248" si="836">if(or(and($A248-EE$240&gt;0,$A248-EE$241&lt;=0,month($A248)=month(EE$241)),and($A248-EE$240&gt;=0,$A248-EE$241&lt;=0,month(edate($A248,6))=month(EE$241))),EE$244,0)</f>
        <v>0</v>
      </c>
      <c r="EF248" s="342">
        <f t="shared" si="836"/>
        <v>0</v>
      </c>
      <c r="EG248" s="342">
        <f t="shared" si="836"/>
        <v>0</v>
      </c>
      <c r="EH248" s="342">
        <f t="shared" si="836"/>
        <v>0</v>
      </c>
      <c r="EI248" s="342">
        <f t="shared" si="836"/>
        <v>0</v>
      </c>
      <c r="EJ248" s="342">
        <f t="shared" si="836"/>
        <v>0</v>
      </c>
      <c r="EK248" s="342">
        <f t="shared" si="836"/>
        <v>0</v>
      </c>
      <c r="EL248" s="342">
        <f t="shared" si="836"/>
        <v>0</v>
      </c>
      <c r="EM248" s="342">
        <f t="shared" si="836"/>
        <v>0</v>
      </c>
      <c r="EN248" s="342">
        <f t="shared" si="836"/>
        <v>0</v>
      </c>
      <c r="EO248" s="342">
        <f t="shared" si="836"/>
        <v>0</v>
      </c>
      <c r="EP248" s="342">
        <f t="shared" si="836"/>
        <v>0</v>
      </c>
      <c r="EQ248" s="342">
        <f t="shared" si="836"/>
        <v>0</v>
      </c>
      <c r="ER248" s="342">
        <f t="shared" si="836"/>
        <v>0</v>
      </c>
      <c r="ES248" s="342">
        <f t="shared" si="836"/>
        <v>0</v>
      </c>
      <c r="ET248" s="342">
        <f t="shared" si="836"/>
        <v>0</v>
      </c>
      <c r="EU248" s="342">
        <f t="shared" si="836"/>
        <v>0</v>
      </c>
      <c r="EV248" s="342">
        <f t="shared" si="836"/>
        <v>0</v>
      </c>
      <c r="EW248" s="342">
        <f t="shared" si="836"/>
        <v>0</v>
      </c>
      <c r="EX248" s="342">
        <f t="shared" si="836"/>
        <v>0</v>
      </c>
      <c r="EY248" s="342">
        <f t="shared" si="836"/>
        <v>0</v>
      </c>
      <c r="EZ248" s="342">
        <f t="shared" si="836"/>
        <v>0</v>
      </c>
      <c r="FA248" s="342">
        <f t="shared" si="836"/>
        <v>0</v>
      </c>
      <c r="FB248" s="342">
        <f t="shared" si="836"/>
        <v>0</v>
      </c>
      <c r="FC248" s="342">
        <f t="shared" si="836"/>
        <v>0</v>
      </c>
      <c r="FD248" s="342">
        <f t="shared" si="836"/>
        <v>0</v>
      </c>
      <c r="FE248" s="342">
        <f t="shared" si="836"/>
        <v>0</v>
      </c>
      <c r="FF248" s="342">
        <f t="shared" si="836"/>
        <v>0</v>
      </c>
      <c r="FG248" s="342">
        <f t="shared" si="836"/>
        <v>0</v>
      </c>
      <c r="FH248" s="342">
        <f t="shared" si="836"/>
        <v>0</v>
      </c>
      <c r="FI248" s="342">
        <f t="shared" si="836"/>
        <v>0</v>
      </c>
      <c r="FJ248" s="342">
        <f t="shared" si="836"/>
        <v>0</v>
      </c>
      <c r="FK248" s="342">
        <f t="shared" si="836"/>
        <v>0</v>
      </c>
      <c r="FL248" s="342">
        <f t="shared" si="836"/>
        <v>0</v>
      </c>
      <c r="FM248" s="342">
        <f t="shared" si="836"/>
        <v>0</v>
      </c>
      <c r="FN248" s="342">
        <f t="shared" si="836"/>
        <v>0</v>
      </c>
      <c r="FO248" s="342">
        <f t="shared" si="836"/>
        <v>0</v>
      </c>
      <c r="FP248" s="342">
        <f t="shared" si="836"/>
        <v>0</v>
      </c>
      <c r="FQ248" s="342">
        <f t="shared" si="836"/>
        <v>0</v>
      </c>
      <c r="FR248" s="342">
        <f t="shared" si="836"/>
        <v>0</v>
      </c>
      <c r="FS248" s="342">
        <f t="shared" si="836"/>
        <v>0</v>
      </c>
      <c r="FT248" s="342">
        <f t="shared" si="836"/>
        <v>0</v>
      </c>
      <c r="FU248" s="342">
        <f t="shared" si="836"/>
        <v>0</v>
      </c>
      <c r="FV248" s="342">
        <f t="shared" si="836"/>
        <v>0</v>
      </c>
      <c r="FW248" s="342">
        <f t="shared" si="836"/>
        <v>0</v>
      </c>
      <c r="FX248" s="342">
        <f t="shared" si="836"/>
        <v>0</v>
      </c>
      <c r="FY248" s="342">
        <f t="shared" si="836"/>
        <v>0</v>
      </c>
      <c r="FZ248" s="342">
        <f t="shared" si="836"/>
        <v>0</v>
      </c>
      <c r="GA248" s="342">
        <f t="shared" si="836"/>
        <v>0</v>
      </c>
      <c r="GB248" s="342">
        <f t="shared" si="836"/>
        <v>0</v>
      </c>
      <c r="GC248" s="342">
        <f t="shared" si="836"/>
        <v>0</v>
      </c>
      <c r="GD248" s="342">
        <f t="shared" si="836"/>
        <v>0</v>
      </c>
      <c r="GE248" s="342">
        <f t="shared" si="836"/>
        <v>0</v>
      </c>
      <c r="GF248" s="342">
        <f t="shared" si="836"/>
        <v>0</v>
      </c>
      <c r="GG248" s="342">
        <f t="shared" si="836"/>
        <v>0</v>
      </c>
      <c r="GH248" s="342">
        <f t="shared" si="836"/>
        <v>0</v>
      </c>
      <c r="GI248" s="342">
        <f t="shared" si="836"/>
        <v>0</v>
      </c>
      <c r="GJ248" s="342">
        <f t="shared" si="836"/>
        <v>0</v>
      </c>
      <c r="GK248" s="342">
        <f t="shared" si="836"/>
        <v>0</v>
      </c>
      <c r="GL248" s="342">
        <f t="shared" si="836"/>
        <v>0</v>
      </c>
      <c r="GM248" s="342">
        <f t="shared" si="836"/>
        <v>0</v>
      </c>
      <c r="GN248" s="342">
        <f t="shared" si="836"/>
        <v>0</v>
      </c>
      <c r="GO248" s="342">
        <f t="shared" si="836"/>
        <v>0</v>
      </c>
      <c r="GP248" s="342">
        <f t="shared" si="836"/>
        <v>0</v>
      </c>
      <c r="GQ248" s="342"/>
      <c r="GR248" s="342">
        <f t="shared" ref="GR248:JC248" si="837">if(or(and($A248-GR$240&gt;0,$A248-GR$241&lt;=0,month($A248)=month(GR$241)),and($A248-GR$240&gt;=0,$A248-GR$241&lt;=0,month(edate($A248,6))=month(GR$241))),GR$244,0)</f>
        <v>0</v>
      </c>
      <c r="GS248" s="342">
        <f t="shared" si="837"/>
        <v>0</v>
      </c>
      <c r="GT248" s="342">
        <f t="shared" si="837"/>
        <v>0</v>
      </c>
      <c r="GU248" s="342">
        <f t="shared" si="837"/>
        <v>0</v>
      </c>
      <c r="GV248" s="342">
        <f t="shared" si="837"/>
        <v>0</v>
      </c>
      <c r="GW248" s="342">
        <f t="shared" si="837"/>
        <v>0</v>
      </c>
      <c r="GX248" s="342">
        <f t="shared" si="837"/>
        <v>0</v>
      </c>
      <c r="GY248" s="342">
        <f t="shared" si="837"/>
        <v>0</v>
      </c>
      <c r="GZ248" s="342">
        <f t="shared" si="837"/>
        <v>0</v>
      </c>
      <c r="HA248" s="342">
        <f t="shared" si="837"/>
        <v>0</v>
      </c>
      <c r="HB248" s="342">
        <f t="shared" si="837"/>
        <v>0</v>
      </c>
      <c r="HC248" s="342">
        <f t="shared" si="837"/>
        <v>0</v>
      </c>
      <c r="HD248" s="342">
        <f t="shared" si="837"/>
        <v>0</v>
      </c>
      <c r="HE248" s="342">
        <f t="shared" si="837"/>
        <v>0</v>
      </c>
      <c r="HF248" s="342">
        <f t="shared" si="837"/>
        <v>0</v>
      </c>
      <c r="HG248" s="342">
        <f t="shared" si="837"/>
        <v>0</v>
      </c>
      <c r="HH248" s="342">
        <f t="shared" si="837"/>
        <v>0</v>
      </c>
      <c r="HI248" s="342">
        <f t="shared" si="837"/>
        <v>0</v>
      </c>
      <c r="HJ248" s="342">
        <f t="shared" si="837"/>
        <v>0</v>
      </c>
      <c r="HK248" s="342">
        <f t="shared" si="837"/>
        <v>0</v>
      </c>
      <c r="HL248" s="342">
        <f t="shared" si="837"/>
        <v>0</v>
      </c>
      <c r="HM248" s="342">
        <f t="shared" si="837"/>
        <v>0</v>
      </c>
      <c r="HN248" s="342">
        <f t="shared" si="837"/>
        <v>0</v>
      </c>
      <c r="HO248" s="342">
        <f t="shared" si="837"/>
        <v>0</v>
      </c>
      <c r="HP248" s="342">
        <f t="shared" si="837"/>
        <v>0</v>
      </c>
      <c r="HQ248" s="342">
        <f t="shared" si="837"/>
        <v>0</v>
      </c>
      <c r="HR248" s="342">
        <f t="shared" si="837"/>
        <v>0</v>
      </c>
      <c r="HS248" s="342">
        <f t="shared" si="837"/>
        <v>0</v>
      </c>
      <c r="HT248" s="342">
        <f t="shared" si="837"/>
        <v>0</v>
      </c>
      <c r="HU248" s="342">
        <f t="shared" si="837"/>
        <v>0</v>
      </c>
      <c r="HV248" s="342">
        <f t="shared" si="837"/>
        <v>0</v>
      </c>
      <c r="HW248" s="342">
        <f t="shared" si="837"/>
        <v>0</v>
      </c>
      <c r="HX248" s="342">
        <f t="shared" si="837"/>
        <v>0</v>
      </c>
      <c r="HY248" s="342">
        <f t="shared" si="837"/>
        <v>0</v>
      </c>
      <c r="HZ248" s="342">
        <f t="shared" si="837"/>
        <v>0</v>
      </c>
      <c r="IA248" s="342">
        <f t="shared" si="837"/>
        <v>0</v>
      </c>
      <c r="IB248" s="342">
        <f t="shared" si="837"/>
        <v>0</v>
      </c>
      <c r="IC248" s="342">
        <f t="shared" si="837"/>
        <v>0</v>
      </c>
      <c r="ID248" s="342">
        <f t="shared" si="837"/>
        <v>0</v>
      </c>
      <c r="IE248" s="342">
        <f t="shared" si="837"/>
        <v>0</v>
      </c>
      <c r="IF248" s="342">
        <f t="shared" si="837"/>
        <v>0</v>
      </c>
      <c r="IG248" s="342">
        <f t="shared" si="837"/>
        <v>0</v>
      </c>
      <c r="IH248" s="342">
        <f t="shared" si="837"/>
        <v>0</v>
      </c>
      <c r="II248" s="342">
        <f t="shared" si="837"/>
        <v>0</v>
      </c>
      <c r="IJ248" s="342">
        <f t="shared" si="837"/>
        <v>0</v>
      </c>
      <c r="IK248" s="342">
        <f t="shared" si="837"/>
        <v>0</v>
      </c>
      <c r="IL248" s="342">
        <f t="shared" si="837"/>
        <v>0</v>
      </c>
      <c r="IM248" s="342">
        <f t="shared" si="837"/>
        <v>0</v>
      </c>
      <c r="IN248" s="342">
        <f t="shared" si="837"/>
        <v>0</v>
      </c>
      <c r="IO248" s="342">
        <f t="shared" si="837"/>
        <v>0</v>
      </c>
      <c r="IP248" s="342">
        <f t="shared" si="837"/>
        <v>0</v>
      </c>
      <c r="IQ248" s="342">
        <f t="shared" si="837"/>
        <v>0</v>
      </c>
      <c r="IR248" s="342">
        <f t="shared" si="837"/>
        <v>0</v>
      </c>
      <c r="IS248" s="342">
        <f t="shared" si="837"/>
        <v>0</v>
      </c>
      <c r="IT248" s="342">
        <f t="shared" si="837"/>
        <v>0</v>
      </c>
      <c r="IU248" s="342">
        <f t="shared" si="837"/>
        <v>0</v>
      </c>
      <c r="IV248" s="342">
        <f t="shared" si="837"/>
        <v>0</v>
      </c>
      <c r="IW248" s="342">
        <f t="shared" si="837"/>
        <v>0</v>
      </c>
      <c r="IX248" s="342">
        <f t="shared" si="837"/>
        <v>0</v>
      </c>
      <c r="IY248" s="342">
        <f t="shared" si="837"/>
        <v>0</v>
      </c>
      <c r="IZ248" s="342">
        <f t="shared" si="837"/>
        <v>0</v>
      </c>
      <c r="JA248" s="342">
        <f t="shared" si="837"/>
        <v>0</v>
      </c>
      <c r="JB248" s="342">
        <f t="shared" si="837"/>
        <v>0</v>
      </c>
      <c r="JC248" s="342">
        <f t="shared" si="837"/>
        <v>0</v>
      </c>
      <c r="JD248" s="342"/>
      <c r="JE248" s="342">
        <f t="shared" ref="JE248:LP248" si="838">if(or(and($A248-JE$240&gt;0,$A248-JE$241&lt;=0,month($A248)=month(JE$241)),and($A248-JE$240&gt;=0,$A248-JE$241&lt;=0,month(edate($A248,6))=month(JE$241))),JE$244,0)</f>
        <v>0</v>
      </c>
      <c r="JF248" s="342">
        <f t="shared" si="838"/>
        <v>0</v>
      </c>
      <c r="JG248" s="342">
        <f t="shared" si="838"/>
        <v>0</v>
      </c>
      <c r="JH248" s="342">
        <f t="shared" si="838"/>
        <v>0</v>
      </c>
      <c r="JI248" s="342">
        <f t="shared" si="838"/>
        <v>0</v>
      </c>
      <c r="JJ248" s="342">
        <f t="shared" si="838"/>
        <v>0</v>
      </c>
      <c r="JK248" s="342">
        <f t="shared" si="838"/>
        <v>0</v>
      </c>
      <c r="JL248" s="342">
        <f t="shared" si="838"/>
        <v>0</v>
      </c>
      <c r="JM248" s="342">
        <f t="shared" si="838"/>
        <v>0</v>
      </c>
      <c r="JN248" s="342">
        <f t="shared" si="838"/>
        <v>0</v>
      </c>
      <c r="JO248" s="342">
        <f t="shared" si="838"/>
        <v>0</v>
      </c>
      <c r="JP248" s="342">
        <f t="shared" si="838"/>
        <v>0</v>
      </c>
      <c r="JQ248" s="342">
        <f t="shared" si="838"/>
        <v>0</v>
      </c>
      <c r="JR248" s="342">
        <f t="shared" si="838"/>
        <v>0</v>
      </c>
      <c r="JS248" s="342">
        <f t="shared" si="838"/>
        <v>0</v>
      </c>
      <c r="JT248" s="342">
        <f t="shared" si="838"/>
        <v>0</v>
      </c>
      <c r="JU248" s="342">
        <f t="shared" si="838"/>
        <v>0</v>
      </c>
      <c r="JV248" s="342">
        <f t="shared" si="838"/>
        <v>0</v>
      </c>
      <c r="JW248" s="342">
        <f t="shared" si="838"/>
        <v>0</v>
      </c>
      <c r="JX248" s="342">
        <f t="shared" si="838"/>
        <v>0</v>
      </c>
      <c r="JY248" s="342">
        <f t="shared" si="838"/>
        <v>0</v>
      </c>
      <c r="JZ248" s="342">
        <f t="shared" si="838"/>
        <v>0</v>
      </c>
      <c r="KA248" s="342">
        <f t="shared" si="838"/>
        <v>0</v>
      </c>
      <c r="KB248" s="342">
        <f t="shared" si="838"/>
        <v>0</v>
      </c>
      <c r="KC248" s="342">
        <f t="shared" si="838"/>
        <v>0</v>
      </c>
      <c r="KD248" s="342">
        <f t="shared" si="838"/>
        <v>0</v>
      </c>
      <c r="KE248" s="342">
        <f t="shared" si="838"/>
        <v>0</v>
      </c>
      <c r="KF248" s="342">
        <f t="shared" si="838"/>
        <v>0</v>
      </c>
      <c r="KG248" s="342">
        <f t="shared" si="838"/>
        <v>0</v>
      </c>
      <c r="KH248" s="342">
        <f t="shared" si="838"/>
        <v>0</v>
      </c>
      <c r="KI248" s="342">
        <f t="shared" si="838"/>
        <v>0</v>
      </c>
      <c r="KJ248" s="342">
        <f t="shared" si="838"/>
        <v>0</v>
      </c>
      <c r="KK248" s="342">
        <f t="shared" si="838"/>
        <v>0</v>
      </c>
      <c r="KL248" s="342">
        <f t="shared" si="838"/>
        <v>0</v>
      </c>
      <c r="KM248" s="342">
        <f t="shared" si="838"/>
        <v>0</v>
      </c>
      <c r="KN248" s="342">
        <f t="shared" si="838"/>
        <v>0</v>
      </c>
      <c r="KO248" s="342">
        <f t="shared" si="838"/>
        <v>0</v>
      </c>
      <c r="KP248" s="342">
        <f t="shared" si="838"/>
        <v>0</v>
      </c>
      <c r="KQ248" s="342">
        <f t="shared" si="838"/>
        <v>0</v>
      </c>
      <c r="KR248" s="342">
        <f t="shared" si="838"/>
        <v>0</v>
      </c>
      <c r="KS248" s="342">
        <f t="shared" si="838"/>
        <v>0</v>
      </c>
      <c r="KT248" s="342">
        <f t="shared" si="838"/>
        <v>0</v>
      </c>
      <c r="KU248" s="342">
        <f t="shared" si="838"/>
        <v>0</v>
      </c>
      <c r="KV248" s="342">
        <f t="shared" si="838"/>
        <v>0</v>
      </c>
      <c r="KW248" s="342">
        <f t="shared" si="838"/>
        <v>0</v>
      </c>
      <c r="KX248" s="342">
        <f t="shared" si="838"/>
        <v>0</v>
      </c>
      <c r="KY248" s="342">
        <f t="shared" si="838"/>
        <v>0</v>
      </c>
      <c r="KZ248" s="342">
        <f t="shared" si="838"/>
        <v>0</v>
      </c>
      <c r="LA248" s="342">
        <f t="shared" si="838"/>
        <v>0</v>
      </c>
      <c r="LB248" s="342">
        <f t="shared" si="838"/>
        <v>0</v>
      </c>
      <c r="LC248" s="342">
        <f t="shared" si="838"/>
        <v>0</v>
      </c>
      <c r="LD248" s="342">
        <f t="shared" si="838"/>
        <v>0</v>
      </c>
      <c r="LE248" s="342">
        <f t="shared" si="838"/>
        <v>0</v>
      </c>
      <c r="LF248" s="342">
        <f t="shared" si="838"/>
        <v>0</v>
      </c>
      <c r="LG248" s="342">
        <f t="shared" si="838"/>
        <v>0</v>
      </c>
      <c r="LH248" s="342">
        <f t="shared" si="838"/>
        <v>0</v>
      </c>
      <c r="LI248" s="342">
        <f t="shared" si="838"/>
        <v>0</v>
      </c>
      <c r="LJ248" s="342">
        <f t="shared" si="838"/>
        <v>0</v>
      </c>
      <c r="LK248" s="342">
        <f t="shared" si="838"/>
        <v>0</v>
      </c>
      <c r="LL248" s="342">
        <f t="shared" si="838"/>
        <v>0</v>
      </c>
      <c r="LM248" s="342">
        <f t="shared" si="838"/>
        <v>0</v>
      </c>
      <c r="LN248" s="342">
        <f t="shared" si="838"/>
        <v>0</v>
      </c>
      <c r="LO248" s="342">
        <f t="shared" si="838"/>
        <v>0</v>
      </c>
      <c r="LP248" s="342">
        <f t="shared" si="838"/>
        <v>0</v>
      </c>
    </row>
    <row r="249">
      <c r="A249" s="331" t="str">
        <f t="shared" si="822"/>
        <v>06-2023</v>
      </c>
      <c r="B249" s="346">
        <f t="shared" si="828"/>
        <v>181908.706</v>
      </c>
      <c r="C249" s="346"/>
      <c r="E249" s="342">
        <f t="shared" ref="E249:BP249" si="839">if(or(and($A249-E$240&gt;0,$A249-E$241&lt;=0,month($A249)=month(E$241)),and($A249-E$240&gt;=0,$A249-E$241&lt;=0,month(edate($A249,6))=month(E$241))),E$244,0)</f>
        <v>6085.4205</v>
      </c>
      <c r="F249" s="342">
        <f t="shared" si="839"/>
        <v>2604.5913</v>
      </c>
      <c r="G249" s="342">
        <f t="shared" si="839"/>
        <v>4740</v>
      </c>
      <c r="H249" s="342">
        <f t="shared" si="839"/>
        <v>0</v>
      </c>
      <c r="I249" s="342">
        <f t="shared" si="839"/>
        <v>0</v>
      </c>
      <c r="J249" s="342">
        <f t="shared" si="839"/>
        <v>5954.9875</v>
      </c>
      <c r="K249" s="342">
        <f t="shared" si="839"/>
        <v>0</v>
      </c>
      <c r="L249" s="342">
        <f t="shared" si="839"/>
        <v>0</v>
      </c>
      <c r="M249" s="342">
        <f t="shared" si="839"/>
        <v>0</v>
      </c>
      <c r="N249" s="342">
        <f t="shared" si="839"/>
        <v>7812.75495</v>
      </c>
      <c r="O249" s="342">
        <f t="shared" si="839"/>
        <v>5688.688635</v>
      </c>
      <c r="P249" s="342">
        <f t="shared" si="839"/>
        <v>5334.19156</v>
      </c>
      <c r="Q249" s="342">
        <f t="shared" si="839"/>
        <v>0</v>
      </c>
      <c r="R249" s="342">
        <f t="shared" si="839"/>
        <v>0</v>
      </c>
      <c r="S249" s="342">
        <f t="shared" si="839"/>
        <v>10661.63949</v>
      </c>
      <c r="T249" s="342">
        <f t="shared" si="839"/>
        <v>0</v>
      </c>
      <c r="U249" s="342">
        <f t="shared" si="839"/>
        <v>0</v>
      </c>
      <c r="V249" s="342">
        <f t="shared" si="839"/>
        <v>5520.8475</v>
      </c>
      <c r="W249" s="342">
        <f t="shared" si="839"/>
        <v>0</v>
      </c>
      <c r="X249" s="342">
        <f t="shared" si="839"/>
        <v>7309.84635</v>
      </c>
      <c r="Y249" s="342">
        <f t="shared" si="839"/>
        <v>11393.6924</v>
      </c>
      <c r="Z249" s="342">
        <f t="shared" si="839"/>
        <v>70.99625</v>
      </c>
      <c r="AA249" s="342">
        <f t="shared" si="839"/>
        <v>0</v>
      </c>
      <c r="AB249" s="342">
        <f t="shared" si="839"/>
        <v>8275.222958</v>
      </c>
      <c r="AC249" s="342">
        <f t="shared" si="839"/>
        <v>0</v>
      </c>
      <c r="AD249" s="342">
        <f t="shared" si="839"/>
        <v>0</v>
      </c>
      <c r="AE249" s="342">
        <f t="shared" si="839"/>
        <v>0</v>
      </c>
      <c r="AF249" s="342">
        <f t="shared" si="839"/>
        <v>6214.90265</v>
      </c>
      <c r="AG249" s="342">
        <f t="shared" si="839"/>
        <v>0</v>
      </c>
      <c r="AH249" s="342">
        <f t="shared" si="839"/>
        <v>228.5555</v>
      </c>
      <c r="AI249" s="342">
        <f t="shared" si="839"/>
        <v>0</v>
      </c>
      <c r="AJ249" s="342">
        <f t="shared" si="839"/>
        <v>3780</v>
      </c>
      <c r="AK249" s="342">
        <f t="shared" si="839"/>
        <v>15922.28576</v>
      </c>
      <c r="AL249" s="342">
        <f t="shared" si="839"/>
        <v>0</v>
      </c>
      <c r="AM249" s="342">
        <f t="shared" si="839"/>
        <v>0</v>
      </c>
      <c r="AN249" s="342">
        <f t="shared" si="839"/>
        <v>12211.43486</v>
      </c>
      <c r="AO249" s="342">
        <f t="shared" si="839"/>
        <v>8896.907813</v>
      </c>
      <c r="AP249" s="342">
        <f t="shared" si="839"/>
        <v>0</v>
      </c>
      <c r="AQ249" s="342">
        <f t="shared" si="839"/>
        <v>0</v>
      </c>
      <c r="AR249" s="342">
        <f t="shared" si="839"/>
        <v>7542.9351</v>
      </c>
      <c r="AS249" s="342">
        <f t="shared" si="839"/>
        <v>0</v>
      </c>
      <c r="AT249" s="342">
        <f t="shared" si="839"/>
        <v>0</v>
      </c>
      <c r="AU249" s="342">
        <f t="shared" si="839"/>
        <v>0</v>
      </c>
      <c r="AV249" s="342">
        <f t="shared" si="839"/>
        <v>7136.0471</v>
      </c>
      <c r="AW249" s="342">
        <f t="shared" si="839"/>
        <v>0</v>
      </c>
      <c r="AX249" s="342">
        <f t="shared" si="839"/>
        <v>9058.61</v>
      </c>
      <c r="AY249" s="342">
        <f t="shared" si="839"/>
        <v>0</v>
      </c>
      <c r="AZ249" s="342">
        <f t="shared" si="839"/>
        <v>6480</v>
      </c>
      <c r="BA249" s="342">
        <f t="shared" si="839"/>
        <v>5867.9712</v>
      </c>
      <c r="BB249" s="342">
        <f t="shared" si="839"/>
        <v>0</v>
      </c>
      <c r="BC249" s="342">
        <f t="shared" si="839"/>
        <v>4873.17825</v>
      </c>
      <c r="BD249" s="342">
        <f t="shared" si="839"/>
        <v>0</v>
      </c>
      <c r="BE249" s="342">
        <f t="shared" si="839"/>
        <v>4565.5155</v>
      </c>
      <c r="BF249" s="342">
        <f t="shared" si="839"/>
        <v>0</v>
      </c>
      <c r="BG249" s="342">
        <f t="shared" si="839"/>
        <v>900.3978</v>
      </c>
      <c r="BH249" s="342">
        <f t="shared" si="839"/>
        <v>0</v>
      </c>
      <c r="BI249" s="342">
        <f t="shared" si="839"/>
        <v>0</v>
      </c>
      <c r="BJ249" s="342">
        <f t="shared" si="839"/>
        <v>0</v>
      </c>
      <c r="BK249" s="342">
        <f t="shared" si="839"/>
        <v>0</v>
      </c>
      <c r="BL249" s="342">
        <f t="shared" si="839"/>
        <v>0</v>
      </c>
      <c r="BM249" s="342">
        <f t="shared" si="839"/>
        <v>1521.41625</v>
      </c>
      <c r="BN249" s="342">
        <f t="shared" si="839"/>
        <v>0</v>
      </c>
      <c r="BO249" s="342">
        <f t="shared" si="839"/>
        <v>5255.6688</v>
      </c>
      <c r="BP249" s="342">
        <f t="shared" si="839"/>
        <v>0</v>
      </c>
      <c r="BQ249" s="342"/>
      <c r="BR249" s="342">
        <f t="shared" ref="BR249:EC249" si="840">if(or(and($A249-BR$240&gt;0,$A249-BR$241&lt;=0,month($A249)=month(BR$241)),and($A249-BR$240&gt;=0,$A249-BR$241&lt;=0,month(edate($A249,6))=month(BR$241))),BR$244,0)</f>
        <v>0</v>
      </c>
      <c r="BS249" s="342">
        <f t="shared" si="840"/>
        <v>0</v>
      </c>
      <c r="BT249" s="342">
        <f t="shared" si="840"/>
        <v>0</v>
      </c>
      <c r="BU249" s="342">
        <f t="shared" si="840"/>
        <v>0</v>
      </c>
      <c r="BV249" s="342">
        <f t="shared" si="840"/>
        <v>0</v>
      </c>
      <c r="BW249" s="342">
        <f t="shared" si="840"/>
        <v>0</v>
      </c>
      <c r="BX249" s="342">
        <f t="shared" si="840"/>
        <v>0</v>
      </c>
      <c r="BY249" s="342">
        <f t="shared" si="840"/>
        <v>0</v>
      </c>
      <c r="BZ249" s="342">
        <f t="shared" si="840"/>
        <v>0</v>
      </c>
      <c r="CA249" s="342">
        <f t="shared" si="840"/>
        <v>0</v>
      </c>
      <c r="CB249" s="342">
        <f t="shared" si="840"/>
        <v>0</v>
      </c>
      <c r="CC249" s="342">
        <f t="shared" si="840"/>
        <v>0</v>
      </c>
      <c r="CD249" s="342">
        <f t="shared" si="840"/>
        <v>0</v>
      </c>
      <c r="CE249" s="342">
        <f t="shared" si="840"/>
        <v>0</v>
      </c>
      <c r="CF249" s="342">
        <f t="shared" si="840"/>
        <v>0</v>
      </c>
      <c r="CG249" s="342">
        <f t="shared" si="840"/>
        <v>0</v>
      </c>
      <c r="CH249" s="342">
        <f t="shared" si="840"/>
        <v>0</v>
      </c>
      <c r="CI249" s="342">
        <f t="shared" si="840"/>
        <v>0</v>
      </c>
      <c r="CJ249" s="342">
        <f t="shared" si="840"/>
        <v>0</v>
      </c>
      <c r="CK249" s="342">
        <f t="shared" si="840"/>
        <v>0</v>
      </c>
      <c r="CL249" s="342">
        <f t="shared" si="840"/>
        <v>0</v>
      </c>
      <c r="CM249" s="342">
        <f t="shared" si="840"/>
        <v>0</v>
      </c>
      <c r="CN249" s="342">
        <f t="shared" si="840"/>
        <v>0</v>
      </c>
      <c r="CO249" s="342">
        <f t="shared" si="840"/>
        <v>0</v>
      </c>
      <c r="CP249" s="342">
        <f t="shared" si="840"/>
        <v>0</v>
      </c>
      <c r="CQ249" s="342">
        <f t="shared" si="840"/>
        <v>0</v>
      </c>
      <c r="CR249" s="342">
        <f t="shared" si="840"/>
        <v>0</v>
      </c>
      <c r="CS249" s="342">
        <f t="shared" si="840"/>
        <v>0</v>
      </c>
      <c r="CT249" s="342">
        <f t="shared" si="840"/>
        <v>0</v>
      </c>
      <c r="CU249" s="342">
        <f t="shared" si="840"/>
        <v>0</v>
      </c>
      <c r="CV249" s="342">
        <f t="shared" si="840"/>
        <v>0</v>
      </c>
      <c r="CW249" s="342">
        <f t="shared" si="840"/>
        <v>0</v>
      </c>
      <c r="CX249" s="342">
        <f t="shared" si="840"/>
        <v>0</v>
      </c>
      <c r="CY249" s="342">
        <f t="shared" si="840"/>
        <v>0</v>
      </c>
      <c r="CZ249" s="342">
        <f t="shared" si="840"/>
        <v>0</v>
      </c>
      <c r="DA249" s="342">
        <f t="shared" si="840"/>
        <v>0</v>
      </c>
      <c r="DB249" s="342">
        <f t="shared" si="840"/>
        <v>0</v>
      </c>
      <c r="DC249" s="342">
        <f t="shared" si="840"/>
        <v>0</v>
      </c>
      <c r="DD249" s="342">
        <f t="shared" si="840"/>
        <v>0</v>
      </c>
      <c r="DE249" s="342">
        <f t="shared" si="840"/>
        <v>0</v>
      </c>
      <c r="DF249" s="342">
        <f t="shared" si="840"/>
        <v>0</v>
      </c>
      <c r="DG249" s="342">
        <f t="shared" si="840"/>
        <v>0</v>
      </c>
      <c r="DH249" s="342">
        <f t="shared" si="840"/>
        <v>0</v>
      </c>
      <c r="DI249" s="342">
        <f t="shared" si="840"/>
        <v>0</v>
      </c>
      <c r="DJ249" s="342">
        <f t="shared" si="840"/>
        <v>0</v>
      </c>
      <c r="DK249" s="342">
        <f t="shared" si="840"/>
        <v>0</v>
      </c>
      <c r="DL249" s="342">
        <f t="shared" si="840"/>
        <v>0</v>
      </c>
      <c r="DM249" s="342">
        <f t="shared" si="840"/>
        <v>0</v>
      </c>
      <c r="DN249" s="342">
        <f t="shared" si="840"/>
        <v>0</v>
      </c>
      <c r="DO249" s="342">
        <f t="shared" si="840"/>
        <v>0</v>
      </c>
      <c r="DP249" s="342">
        <f t="shared" si="840"/>
        <v>0</v>
      </c>
      <c r="DQ249" s="342">
        <f t="shared" si="840"/>
        <v>0</v>
      </c>
      <c r="DR249" s="342">
        <f t="shared" si="840"/>
        <v>0</v>
      </c>
      <c r="DS249" s="342">
        <f t="shared" si="840"/>
        <v>0</v>
      </c>
      <c r="DT249" s="342">
        <f t="shared" si="840"/>
        <v>0</v>
      </c>
      <c r="DU249" s="342">
        <f t="shared" si="840"/>
        <v>0</v>
      </c>
      <c r="DV249" s="342">
        <f t="shared" si="840"/>
        <v>0</v>
      </c>
      <c r="DW249" s="342">
        <f t="shared" si="840"/>
        <v>0</v>
      </c>
      <c r="DX249" s="342">
        <f t="shared" si="840"/>
        <v>0</v>
      </c>
      <c r="DY249" s="342">
        <f t="shared" si="840"/>
        <v>0</v>
      </c>
      <c r="DZ249" s="342">
        <f t="shared" si="840"/>
        <v>0</v>
      </c>
      <c r="EA249" s="342">
        <f t="shared" si="840"/>
        <v>0</v>
      </c>
      <c r="EB249" s="342">
        <f t="shared" si="840"/>
        <v>0</v>
      </c>
      <c r="EC249" s="342">
        <f t="shared" si="840"/>
        <v>0</v>
      </c>
      <c r="ED249" s="342"/>
      <c r="EE249" s="342">
        <f t="shared" ref="EE249:GP249" si="841">if(or(and($A249-EE$240&gt;0,$A249-EE$241&lt;=0,month($A249)=month(EE$241)),and($A249-EE$240&gt;=0,$A249-EE$241&lt;=0,month(edate($A249,6))=month(EE$241))),EE$244,0)</f>
        <v>0</v>
      </c>
      <c r="EF249" s="342">
        <f t="shared" si="841"/>
        <v>0</v>
      </c>
      <c r="EG249" s="342">
        <f t="shared" si="841"/>
        <v>0</v>
      </c>
      <c r="EH249" s="342">
        <f t="shared" si="841"/>
        <v>0</v>
      </c>
      <c r="EI249" s="342">
        <f t="shared" si="841"/>
        <v>0</v>
      </c>
      <c r="EJ249" s="342">
        <f t="shared" si="841"/>
        <v>0</v>
      </c>
      <c r="EK249" s="342">
        <f t="shared" si="841"/>
        <v>0</v>
      </c>
      <c r="EL249" s="342">
        <f t="shared" si="841"/>
        <v>0</v>
      </c>
      <c r="EM249" s="342">
        <f t="shared" si="841"/>
        <v>0</v>
      </c>
      <c r="EN249" s="342">
        <f t="shared" si="841"/>
        <v>0</v>
      </c>
      <c r="EO249" s="342">
        <f t="shared" si="841"/>
        <v>0</v>
      </c>
      <c r="EP249" s="342">
        <f t="shared" si="841"/>
        <v>0</v>
      </c>
      <c r="EQ249" s="342">
        <f t="shared" si="841"/>
        <v>0</v>
      </c>
      <c r="ER249" s="342">
        <f t="shared" si="841"/>
        <v>0</v>
      </c>
      <c r="ES249" s="342">
        <f t="shared" si="841"/>
        <v>0</v>
      </c>
      <c r="ET249" s="342">
        <f t="shared" si="841"/>
        <v>0</v>
      </c>
      <c r="EU249" s="342">
        <f t="shared" si="841"/>
        <v>0</v>
      </c>
      <c r="EV249" s="342">
        <f t="shared" si="841"/>
        <v>0</v>
      </c>
      <c r="EW249" s="342">
        <f t="shared" si="841"/>
        <v>0</v>
      </c>
      <c r="EX249" s="342">
        <f t="shared" si="841"/>
        <v>0</v>
      </c>
      <c r="EY249" s="342">
        <f t="shared" si="841"/>
        <v>0</v>
      </c>
      <c r="EZ249" s="342">
        <f t="shared" si="841"/>
        <v>0</v>
      </c>
      <c r="FA249" s="342">
        <f t="shared" si="841"/>
        <v>0</v>
      </c>
      <c r="FB249" s="342">
        <f t="shared" si="841"/>
        <v>0</v>
      </c>
      <c r="FC249" s="342">
        <f t="shared" si="841"/>
        <v>0</v>
      </c>
      <c r="FD249" s="342">
        <f t="shared" si="841"/>
        <v>0</v>
      </c>
      <c r="FE249" s="342">
        <f t="shared" si="841"/>
        <v>0</v>
      </c>
      <c r="FF249" s="342">
        <f t="shared" si="841"/>
        <v>0</v>
      </c>
      <c r="FG249" s="342">
        <f t="shared" si="841"/>
        <v>0</v>
      </c>
      <c r="FH249" s="342">
        <f t="shared" si="841"/>
        <v>0</v>
      </c>
      <c r="FI249" s="342">
        <f t="shared" si="841"/>
        <v>0</v>
      </c>
      <c r="FJ249" s="342">
        <f t="shared" si="841"/>
        <v>0</v>
      </c>
      <c r="FK249" s="342">
        <f t="shared" si="841"/>
        <v>0</v>
      </c>
      <c r="FL249" s="342">
        <f t="shared" si="841"/>
        <v>0</v>
      </c>
      <c r="FM249" s="342">
        <f t="shared" si="841"/>
        <v>0</v>
      </c>
      <c r="FN249" s="342">
        <f t="shared" si="841"/>
        <v>0</v>
      </c>
      <c r="FO249" s="342">
        <f t="shared" si="841"/>
        <v>0</v>
      </c>
      <c r="FP249" s="342">
        <f t="shared" si="841"/>
        <v>0</v>
      </c>
      <c r="FQ249" s="342">
        <f t="shared" si="841"/>
        <v>0</v>
      </c>
      <c r="FR249" s="342">
        <f t="shared" si="841"/>
        <v>0</v>
      </c>
      <c r="FS249" s="342">
        <f t="shared" si="841"/>
        <v>0</v>
      </c>
      <c r="FT249" s="342">
        <f t="shared" si="841"/>
        <v>0</v>
      </c>
      <c r="FU249" s="342">
        <f t="shared" si="841"/>
        <v>0</v>
      </c>
      <c r="FV249" s="342">
        <f t="shared" si="841"/>
        <v>0</v>
      </c>
      <c r="FW249" s="342">
        <f t="shared" si="841"/>
        <v>0</v>
      </c>
      <c r="FX249" s="342">
        <f t="shared" si="841"/>
        <v>0</v>
      </c>
      <c r="FY249" s="342">
        <f t="shared" si="841"/>
        <v>0</v>
      </c>
      <c r="FZ249" s="342">
        <f t="shared" si="841"/>
        <v>0</v>
      </c>
      <c r="GA249" s="342">
        <f t="shared" si="841"/>
        <v>0</v>
      </c>
      <c r="GB249" s="342">
        <f t="shared" si="841"/>
        <v>0</v>
      </c>
      <c r="GC249" s="342">
        <f t="shared" si="841"/>
        <v>0</v>
      </c>
      <c r="GD249" s="342">
        <f t="shared" si="841"/>
        <v>0</v>
      </c>
      <c r="GE249" s="342">
        <f t="shared" si="841"/>
        <v>0</v>
      </c>
      <c r="GF249" s="342">
        <f t="shared" si="841"/>
        <v>0</v>
      </c>
      <c r="GG249" s="342">
        <f t="shared" si="841"/>
        <v>0</v>
      </c>
      <c r="GH249" s="342">
        <f t="shared" si="841"/>
        <v>0</v>
      </c>
      <c r="GI249" s="342">
        <f t="shared" si="841"/>
        <v>0</v>
      </c>
      <c r="GJ249" s="342">
        <f t="shared" si="841"/>
        <v>0</v>
      </c>
      <c r="GK249" s="342">
        <f t="shared" si="841"/>
        <v>0</v>
      </c>
      <c r="GL249" s="342">
        <f t="shared" si="841"/>
        <v>0</v>
      </c>
      <c r="GM249" s="342">
        <f t="shared" si="841"/>
        <v>0</v>
      </c>
      <c r="GN249" s="342">
        <f t="shared" si="841"/>
        <v>0</v>
      </c>
      <c r="GO249" s="342">
        <f t="shared" si="841"/>
        <v>0</v>
      </c>
      <c r="GP249" s="342">
        <f t="shared" si="841"/>
        <v>0</v>
      </c>
      <c r="GQ249" s="342"/>
      <c r="GR249" s="342">
        <f t="shared" ref="GR249:JC249" si="842">if(or(and($A249-GR$240&gt;0,$A249-GR$241&lt;=0,month($A249)=month(GR$241)),and($A249-GR$240&gt;=0,$A249-GR$241&lt;=0,month(edate($A249,6))=month(GR$241))),GR$244,0)</f>
        <v>0</v>
      </c>
      <c r="GS249" s="342">
        <f t="shared" si="842"/>
        <v>0</v>
      </c>
      <c r="GT249" s="342">
        <f t="shared" si="842"/>
        <v>0</v>
      </c>
      <c r="GU249" s="342">
        <f t="shared" si="842"/>
        <v>0</v>
      </c>
      <c r="GV249" s="342">
        <f t="shared" si="842"/>
        <v>0</v>
      </c>
      <c r="GW249" s="342">
        <f t="shared" si="842"/>
        <v>0</v>
      </c>
      <c r="GX249" s="342">
        <f t="shared" si="842"/>
        <v>0</v>
      </c>
      <c r="GY249" s="342">
        <f t="shared" si="842"/>
        <v>0</v>
      </c>
      <c r="GZ249" s="342">
        <f t="shared" si="842"/>
        <v>0</v>
      </c>
      <c r="HA249" s="342">
        <f t="shared" si="842"/>
        <v>0</v>
      </c>
      <c r="HB249" s="342">
        <f t="shared" si="842"/>
        <v>0</v>
      </c>
      <c r="HC249" s="342">
        <f t="shared" si="842"/>
        <v>0</v>
      </c>
      <c r="HD249" s="342">
        <f t="shared" si="842"/>
        <v>0</v>
      </c>
      <c r="HE249" s="342">
        <f t="shared" si="842"/>
        <v>0</v>
      </c>
      <c r="HF249" s="342">
        <f t="shared" si="842"/>
        <v>0</v>
      </c>
      <c r="HG249" s="342">
        <f t="shared" si="842"/>
        <v>0</v>
      </c>
      <c r="HH249" s="342">
        <f t="shared" si="842"/>
        <v>0</v>
      </c>
      <c r="HI249" s="342">
        <f t="shared" si="842"/>
        <v>0</v>
      </c>
      <c r="HJ249" s="342">
        <f t="shared" si="842"/>
        <v>0</v>
      </c>
      <c r="HK249" s="342">
        <f t="shared" si="842"/>
        <v>0</v>
      </c>
      <c r="HL249" s="342">
        <f t="shared" si="842"/>
        <v>0</v>
      </c>
      <c r="HM249" s="342">
        <f t="shared" si="842"/>
        <v>0</v>
      </c>
      <c r="HN249" s="342">
        <f t="shared" si="842"/>
        <v>0</v>
      </c>
      <c r="HO249" s="342">
        <f t="shared" si="842"/>
        <v>0</v>
      </c>
      <c r="HP249" s="342">
        <f t="shared" si="842"/>
        <v>0</v>
      </c>
      <c r="HQ249" s="342">
        <f t="shared" si="842"/>
        <v>0</v>
      </c>
      <c r="HR249" s="342">
        <f t="shared" si="842"/>
        <v>0</v>
      </c>
      <c r="HS249" s="342">
        <f t="shared" si="842"/>
        <v>0</v>
      </c>
      <c r="HT249" s="342">
        <f t="shared" si="842"/>
        <v>0</v>
      </c>
      <c r="HU249" s="342">
        <f t="shared" si="842"/>
        <v>0</v>
      </c>
      <c r="HV249" s="342">
        <f t="shared" si="842"/>
        <v>0</v>
      </c>
      <c r="HW249" s="342">
        <f t="shared" si="842"/>
        <v>0</v>
      </c>
      <c r="HX249" s="342">
        <f t="shared" si="842"/>
        <v>0</v>
      </c>
      <c r="HY249" s="342">
        <f t="shared" si="842"/>
        <v>0</v>
      </c>
      <c r="HZ249" s="342">
        <f t="shared" si="842"/>
        <v>0</v>
      </c>
      <c r="IA249" s="342">
        <f t="shared" si="842"/>
        <v>0</v>
      </c>
      <c r="IB249" s="342">
        <f t="shared" si="842"/>
        <v>0</v>
      </c>
      <c r="IC249" s="342">
        <f t="shared" si="842"/>
        <v>0</v>
      </c>
      <c r="ID249" s="342">
        <f t="shared" si="842"/>
        <v>0</v>
      </c>
      <c r="IE249" s="342">
        <f t="shared" si="842"/>
        <v>0</v>
      </c>
      <c r="IF249" s="342">
        <f t="shared" si="842"/>
        <v>0</v>
      </c>
      <c r="IG249" s="342">
        <f t="shared" si="842"/>
        <v>0</v>
      </c>
      <c r="IH249" s="342">
        <f t="shared" si="842"/>
        <v>0</v>
      </c>
      <c r="II249" s="342">
        <f t="shared" si="842"/>
        <v>0</v>
      </c>
      <c r="IJ249" s="342">
        <f t="shared" si="842"/>
        <v>0</v>
      </c>
      <c r="IK249" s="342">
        <f t="shared" si="842"/>
        <v>0</v>
      </c>
      <c r="IL249" s="342">
        <f t="shared" si="842"/>
        <v>0</v>
      </c>
      <c r="IM249" s="342">
        <f t="shared" si="842"/>
        <v>0</v>
      </c>
      <c r="IN249" s="342">
        <f t="shared" si="842"/>
        <v>0</v>
      </c>
      <c r="IO249" s="342">
        <f t="shared" si="842"/>
        <v>0</v>
      </c>
      <c r="IP249" s="342">
        <f t="shared" si="842"/>
        <v>0</v>
      </c>
      <c r="IQ249" s="342">
        <f t="shared" si="842"/>
        <v>0</v>
      </c>
      <c r="IR249" s="342">
        <f t="shared" si="842"/>
        <v>0</v>
      </c>
      <c r="IS249" s="342">
        <f t="shared" si="842"/>
        <v>0</v>
      </c>
      <c r="IT249" s="342">
        <f t="shared" si="842"/>
        <v>0</v>
      </c>
      <c r="IU249" s="342">
        <f t="shared" si="842"/>
        <v>0</v>
      </c>
      <c r="IV249" s="342">
        <f t="shared" si="842"/>
        <v>0</v>
      </c>
      <c r="IW249" s="342">
        <f t="shared" si="842"/>
        <v>0</v>
      </c>
      <c r="IX249" s="342">
        <f t="shared" si="842"/>
        <v>0</v>
      </c>
      <c r="IY249" s="342">
        <f t="shared" si="842"/>
        <v>0</v>
      </c>
      <c r="IZ249" s="342">
        <f t="shared" si="842"/>
        <v>0</v>
      </c>
      <c r="JA249" s="342">
        <f t="shared" si="842"/>
        <v>0</v>
      </c>
      <c r="JB249" s="342">
        <f t="shared" si="842"/>
        <v>0</v>
      </c>
      <c r="JC249" s="342">
        <f t="shared" si="842"/>
        <v>0</v>
      </c>
      <c r="JD249" s="342"/>
      <c r="JE249" s="342">
        <f t="shared" ref="JE249:LP249" si="843">if(or(and($A249-JE$240&gt;0,$A249-JE$241&lt;=0,month($A249)=month(JE$241)),and($A249-JE$240&gt;=0,$A249-JE$241&lt;=0,month(edate($A249,6))=month(JE$241))),JE$244,0)</f>
        <v>0</v>
      </c>
      <c r="JF249" s="342">
        <f t="shared" si="843"/>
        <v>0</v>
      </c>
      <c r="JG249" s="342">
        <f t="shared" si="843"/>
        <v>0</v>
      </c>
      <c r="JH249" s="342">
        <f t="shared" si="843"/>
        <v>0</v>
      </c>
      <c r="JI249" s="342">
        <f t="shared" si="843"/>
        <v>0</v>
      </c>
      <c r="JJ249" s="342">
        <f t="shared" si="843"/>
        <v>0</v>
      </c>
      <c r="JK249" s="342">
        <f t="shared" si="843"/>
        <v>0</v>
      </c>
      <c r="JL249" s="342">
        <f t="shared" si="843"/>
        <v>0</v>
      </c>
      <c r="JM249" s="342">
        <f t="shared" si="843"/>
        <v>0</v>
      </c>
      <c r="JN249" s="342">
        <f t="shared" si="843"/>
        <v>0</v>
      </c>
      <c r="JO249" s="342">
        <f t="shared" si="843"/>
        <v>0</v>
      </c>
      <c r="JP249" s="342">
        <f t="shared" si="843"/>
        <v>0</v>
      </c>
      <c r="JQ249" s="342">
        <f t="shared" si="843"/>
        <v>0</v>
      </c>
      <c r="JR249" s="342">
        <f t="shared" si="843"/>
        <v>0</v>
      </c>
      <c r="JS249" s="342">
        <f t="shared" si="843"/>
        <v>0</v>
      </c>
      <c r="JT249" s="342">
        <f t="shared" si="843"/>
        <v>0</v>
      </c>
      <c r="JU249" s="342">
        <f t="shared" si="843"/>
        <v>0</v>
      </c>
      <c r="JV249" s="342">
        <f t="shared" si="843"/>
        <v>0</v>
      </c>
      <c r="JW249" s="342">
        <f t="shared" si="843"/>
        <v>0</v>
      </c>
      <c r="JX249" s="342">
        <f t="shared" si="843"/>
        <v>0</v>
      </c>
      <c r="JY249" s="342">
        <f t="shared" si="843"/>
        <v>0</v>
      </c>
      <c r="JZ249" s="342">
        <f t="shared" si="843"/>
        <v>0</v>
      </c>
      <c r="KA249" s="342">
        <f t="shared" si="843"/>
        <v>0</v>
      </c>
      <c r="KB249" s="342">
        <f t="shared" si="843"/>
        <v>0</v>
      </c>
      <c r="KC249" s="342">
        <f t="shared" si="843"/>
        <v>0</v>
      </c>
      <c r="KD249" s="342">
        <f t="shared" si="843"/>
        <v>0</v>
      </c>
      <c r="KE249" s="342">
        <f t="shared" si="843"/>
        <v>0</v>
      </c>
      <c r="KF249" s="342">
        <f t="shared" si="843"/>
        <v>0</v>
      </c>
      <c r="KG249" s="342">
        <f t="shared" si="843"/>
        <v>0</v>
      </c>
      <c r="KH249" s="342">
        <f t="shared" si="843"/>
        <v>0</v>
      </c>
      <c r="KI249" s="342">
        <f t="shared" si="843"/>
        <v>0</v>
      </c>
      <c r="KJ249" s="342">
        <f t="shared" si="843"/>
        <v>0</v>
      </c>
      <c r="KK249" s="342">
        <f t="shared" si="843"/>
        <v>0</v>
      </c>
      <c r="KL249" s="342">
        <f t="shared" si="843"/>
        <v>0</v>
      </c>
      <c r="KM249" s="342">
        <f t="shared" si="843"/>
        <v>0</v>
      </c>
      <c r="KN249" s="342">
        <f t="shared" si="843"/>
        <v>0</v>
      </c>
      <c r="KO249" s="342">
        <f t="shared" si="843"/>
        <v>0</v>
      </c>
      <c r="KP249" s="342">
        <f t="shared" si="843"/>
        <v>0</v>
      </c>
      <c r="KQ249" s="342">
        <f t="shared" si="843"/>
        <v>0</v>
      </c>
      <c r="KR249" s="342">
        <f t="shared" si="843"/>
        <v>0</v>
      </c>
      <c r="KS249" s="342">
        <f t="shared" si="843"/>
        <v>0</v>
      </c>
      <c r="KT249" s="342">
        <f t="shared" si="843"/>
        <v>0</v>
      </c>
      <c r="KU249" s="342">
        <f t="shared" si="843"/>
        <v>0</v>
      </c>
      <c r="KV249" s="342">
        <f t="shared" si="843"/>
        <v>0</v>
      </c>
      <c r="KW249" s="342">
        <f t="shared" si="843"/>
        <v>0</v>
      </c>
      <c r="KX249" s="342">
        <f t="shared" si="843"/>
        <v>0</v>
      </c>
      <c r="KY249" s="342">
        <f t="shared" si="843"/>
        <v>0</v>
      </c>
      <c r="KZ249" s="342">
        <f t="shared" si="843"/>
        <v>0</v>
      </c>
      <c r="LA249" s="342">
        <f t="shared" si="843"/>
        <v>0</v>
      </c>
      <c r="LB249" s="342">
        <f t="shared" si="843"/>
        <v>0</v>
      </c>
      <c r="LC249" s="342">
        <f t="shared" si="843"/>
        <v>0</v>
      </c>
      <c r="LD249" s="342">
        <f t="shared" si="843"/>
        <v>0</v>
      </c>
      <c r="LE249" s="342">
        <f t="shared" si="843"/>
        <v>0</v>
      </c>
      <c r="LF249" s="342">
        <f t="shared" si="843"/>
        <v>0</v>
      </c>
      <c r="LG249" s="342">
        <f t="shared" si="843"/>
        <v>0</v>
      </c>
      <c r="LH249" s="342">
        <f t="shared" si="843"/>
        <v>0</v>
      </c>
      <c r="LI249" s="342">
        <f t="shared" si="843"/>
        <v>0</v>
      </c>
      <c r="LJ249" s="342">
        <f t="shared" si="843"/>
        <v>0</v>
      </c>
      <c r="LK249" s="342">
        <f t="shared" si="843"/>
        <v>0</v>
      </c>
      <c r="LL249" s="342">
        <f t="shared" si="843"/>
        <v>0</v>
      </c>
      <c r="LM249" s="342">
        <f t="shared" si="843"/>
        <v>0</v>
      </c>
      <c r="LN249" s="342">
        <f t="shared" si="843"/>
        <v>0</v>
      </c>
      <c r="LO249" s="342">
        <f t="shared" si="843"/>
        <v>0</v>
      </c>
      <c r="LP249" s="342">
        <f t="shared" si="843"/>
        <v>0</v>
      </c>
    </row>
    <row r="250">
      <c r="A250" s="331" t="str">
        <f t="shared" si="822"/>
        <v>09-2023</v>
      </c>
      <c r="B250" s="346">
        <f t="shared" si="828"/>
        <v>237841.6939</v>
      </c>
      <c r="C250" s="346"/>
      <c r="E250" s="342">
        <f t="shared" ref="E250:BP250" si="844">if(or(and($A250-E$240&gt;0,$A250-E$241&lt;=0,month($A250)=month(E$241)),and($A250-E$240&gt;=0,$A250-E$241&lt;=0,month(edate($A250,6))=month(E$241))),E$244,0)</f>
        <v>0</v>
      </c>
      <c r="F250" s="342">
        <f t="shared" si="844"/>
        <v>0</v>
      </c>
      <c r="G250" s="342">
        <f t="shared" si="844"/>
        <v>0</v>
      </c>
      <c r="H250" s="342">
        <f t="shared" si="844"/>
        <v>5603.13611</v>
      </c>
      <c r="I250" s="342">
        <f t="shared" si="844"/>
        <v>5350</v>
      </c>
      <c r="J250" s="342">
        <f t="shared" si="844"/>
        <v>0</v>
      </c>
      <c r="K250" s="342">
        <f t="shared" si="844"/>
        <v>6549.35727</v>
      </c>
      <c r="L250" s="342">
        <f t="shared" si="844"/>
        <v>3925.4562</v>
      </c>
      <c r="M250" s="342">
        <f t="shared" si="844"/>
        <v>5593.35392</v>
      </c>
      <c r="N250" s="342">
        <f t="shared" si="844"/>
        <v>0</v>
      </c>
      <c r="O250" s="342">
        <f t="shared" si="844"/>
        <v>0</v>
      </c>
      <c r="P250" s="342">
        <f t="shared" si="844"/>
        <v>0</v>
      </c>
      <c r="Q250" s="342">
        <f t="shared" si="844"/>
        <v>5838.7836</v>
      </c>
      <c r="R250" s="342">
        <f t="shared" si="844"/>
        <v>9911.380355</v>
      </c>
      <c r="S250" s="342">
        <f t="shared" si="844"/>
        <v>0</v>
      </c>
      <c r="T250" s="342">
        <f t="shared" si="844"/>
        <v>11963.3767</v>
      </c>
      <c r="U250" s="342">
        <f t="shared" si="844"/>
        <v>9633.12861</v>
      </c>
      <c r="V250" s="342">
        <f t="shared" si="844"/>
        <v>0</v>
      </c>
      <c r="W250" s="342">
        <f t="shared" si="844"/>
        <v>8655.033888</v>
      </c>
      <c r="X250" s="342">
        <f t="shared" si="844"/>
        <v>0</v>
      </c>
      <c r="Y250" s="342">
        <f t="shared" si="844"/>
        <v>0</v>
      </c>
      <c r="Z250" s="342">
        <f t="shared" si="844"/>
        <v>0</v>
      </c>
      <c r="AA250" s="342">
        <f t="shared" si="844"/>
        <v>9628.80765</v>
      </c>
      <c r="AB250" s="342">
        <f t="shared" si="844"/>
        <v>0</v>
      </c>
      <c r="AC250" s="342">
        <f t="shared" si="844"/>
        <v>6205.936838</v>
      </c>
      <c r="AD250" s="342">
        <f t="shared" si="844"/>
        <v>8318.29995</v>
      </c>
      <c r="AE250" s="342">
        <f t="shared" si="844"/>
        <v>6439.535258</v>
      </c>
      <c r="AF250" s="342">
        <f t="shared" si="844"/>
        <v>0</v>
      </c>
      <c r="AG250" s="342">
        <f t="shared" si="844"/>
        <v>7258.6275</v>
      </c>
      <c r="AH250" s="342">
        <f t="shared" si="844"/>
        <v>0</v>
      </c>
      <c r="AI250" s="342">
        <f t="shared" si="844"/>
        <v>10641.14589</v>
      </c>
      <c r="AJ250" s="342">
        <f t="shared" si="844"/>
        <v>0</v>
      </c>
      <c r="AK250" s="342">
        <f t="shared" si="844"/>
        <v>0</v>
      </c>
      <c r="AL250" s="342">
        <f t="shared" si="844"/>
        <v>275</v>
      </c>
      <c r="AM250" s="342">
        <f t="shared" si="844"/>
        <v>4982.50623</v>
      </c>
      <c r="AN250" s="342">
        <f t="shared" si="844"/>
        <v>0</v>
      </c>
      <c r="AO250" s="342">
        <f t="shared" si="844"/>
        <v>0</v>
      </c>
      <c r="AP250" s="342">
        <f t="shared" si="844"/>
        <v>9271.35</v>
      </c>
      <c r="AQ250" s="342">
        <f t="shared" si="844"/>
        <v>8358.125</v>
      </c>
      <c r="AR250" s="342">
        <f t="shared" si="844"/>
        <v>0</v>
      </c>
      <c r="AS250" s="342">
        <f t="shared" si="844"/>
        <v>8601.039</v>
      </c>
      <c r="AT250" s="342">
        <f t="shared" si="844"/>
        <v>16276.43473</v>
      </c>
      <c r="AU250" s="342">
        <f t="shared" si="844"/>
        <v>7462.28015</v>
      </c>
      <c r="AV250" s="342">
        <f t="shared" si="844"/>
        <v>0</v>
      </c>
      <c r="AW250" s="342">
        <f t="shared" si="844"/>
        <v>4800</v>
      </c>
      <c r="AX250" s="342">
        <f t="shared" si="844"/>
        <v>0</v>
      </c>
      <c r="AY250" s="342">
        <f t="shared" si="844"/>
        <v>12558.09375</v>
      </c>
      <c r="AZ250" s="342">
        <f t="shared" si="844"/>
        <v>0</v>
      </c>
      <c r="BA250" s="342">
        <f t="shared" si="844"/>
        <v>0</v>
      </c>
      <c r="BB250" s="342">
        <f t="shared" si="844"/>
        <v>9703.8664</v>
      </c>
      <c r="BC250" s="342">
        <f t="shared" si="844"/>
        <v>0</v>
      </c>
      <c r="BD250" s="342">
        <f t="shared" si="844"/>
        <v>13378.4</v>
      </c>
      <c r="BE250" s="342">
        <f t="shared" si="844"/>
        <v>0</v>
      </c>
      <c r="BF250" s="342">
        <f t="shared" si="844"/>
        <v>1557.6541</v>
      </c>
      <c r="BG250" s="342">
        <f t="shared" si="844"/>
        <v>0</v>
      </c>
      <c r="BH250" s="342">
        <f t="shared" si="844"/>
        <v>5158.157425</v>
      </c>
      <c r="BI250" s="342">
        <f t="shared" si="844"/>
        <v>2306.25</v>
      </c>
      <c r="BJ250" s="342">
        <f t="shared" si="844"/>
        <v>7162.4875</v>
      </c>
      <c r="BK250" s="342">
        <f t="shared" si="844"/>
        <v>1312.5</v>
      </c>
      <c r="BL250" s="342">
        <f t="shared" si="844"/>
        <v>1793.1</v>
      </c>
      <c r="BM250" s="342">
        <f t="shared" si="844"/>
        <v>0</v>
      </c>
      <c r="BN250" s="342">
        <f t="shared" si="844"/>
        <v>740.464875</v>
      </c>
      <c r="BO250" s="342">
        <f t="shared" si="844"/>
        <v>0</v>
      </c>
      <c r="BP250" s="342">
        <f t="shared" si="844"/>
        <v>628.625</v>
      </c>
      <c r="BQ250" s="342"/>
      <c r="BR250" s="342">
        <f t="shared" ref="BR250:EC250" si="845">if(or(and($A250-BR$240&gt;0,$A250-BR$241&lt;=0,month($A250)=month(BR$241)),and($A250-BR$240&gt;=0,$A250-BR$241&lt;=0,month(edate($A250,6))=month(BR$241))),BR$244,0)</f>
        <v>0</v>
      </c>
      <c r="BS250" s="342">
        <f t="shared" si="845"/>
        <v>0</v>
      </c>
      <c r="BT250" s="342">
        <f t="shared" si="845"/>
        <v>0</v>
      </c>
      <c r="BU250" s="342">
        <f t="shared" si="845"/>
        <v>0</v>
      </c>
      <c r="BV250" s="342">
        <f t="shared" si="845"/>
        <v>0</v>
      </c>
      <c r="BW250" s="342">
        <f t="shared" si="845"/>
        <v>0</v>
      </c>
      <c r="BX250" s="342">
        <f t="shared" si="845"/>
        <v>0</v>
      </c>
      <c r="BY250" s="342">
        <f t="shared" si="845"/>
        <v>0</v>
      </c>
      <c r="BZ250" s="342">
        <f t="shared" si="845"/>
        <v>0</v>
      </c>
      <c r="CA250" s="342">
        <f t="shared" si="845"/>
        <v>0</v>
      </c>
      <c r="CB250" s="342">
        <f t="shared" si="845"/>
        <v>0</v>
      </c>
      <c r="CC250" s="342">
        <f t="shared" si="845"/>
        <v>0</v>
      </c>
      <c r="CD250" s="342">
        <f t="shared" si="845"/>
        <v>0</v>
      </c>
      <c r="CE250" s="342">
        <f t="shared" si="845"/>
        <v>0</v>
      </c>
      <c r="CF250" s="342">
        <f t="shared" si="845"/>
        <v>0</v>
      </c>
      <c r="CG250" s="342">
        <f t="shared" si="845"/>
        <v>0</v>
      </c>
      <c r="CH250" s="342">
        <f t="shared" si="845"/>
        <v>0</v>
      </c>
      <c r="CI250" s="342">
        <f t="shared" si="845"/>
        <v>0</v>
      </c>
      <c r="CJ250" s="342">
        <f t="shared" si="845"/>
        <v>0</v>
      </c>
      <c r="CK250" s="342">
        <f t="shared" si="845"/>
        <v>0</v>
      </c>
      <c r="CL250" s="342">
        <f t="shared" si="845"/>
        <v>0</v>
      </c>
      <c r="CM250" s="342">
        <f t="shared" si="845"/>
        <v>0</v>
      </c>
      <c r="CN250" s="342">
        <f t="shared" si="845"/>
        <v>0</v>
      </c>
      <c r="CO250" s="342">
        <f t="shared" si="845"/>
        <v>0</v>
      </c>
      <c r="CP250" s="342">
        <f t="shared" si="845"/>
        <v>0</v>
      </c>
      <c r="CQ250" s="342">
        <f t="shared" si="845"/>
        <v>0</v>
      </c>
      <c r="CR250" s="342">
        <f t="shared" si="845"/>
        <v>0</v>
      </c>
      <c r="CS250" s="342">
        <f t="shared" si="845"/>
        <v>0</v>
      </c>
      <c r="CT250" s="342">
        <f t="shared" si="845"/>
        <v>0</v>
      </c>
      <c r="CU250" s="342">
        <f t="shared" si="845"/>
        <v>0</v>
      </c>
      <c r="CV250" s="342">
        <f t="shared" si="845"/>
        <v>0</v>
      </c>
      <c r="CW250" s="342">
        <f t="shared" si="845"/>
        <v>0</v>
      </c>
      <c r="CX250" s="342">
        <f t="shared" si="845"/>
        <v>0</v>
      </c>
      <c r="CY250" s="342">
        <f t="shared" si="845"/>
        <v>0</v>
      </c>
      <c r="CZ250" s="342">
        <f t="shared" si="845"/>
        <v>0</v>
      </c>
      <c r="DA250" s="342">
        <f t="shared" si="845"/>
        <v>0</v>
      </c>
      <c r="DB250" s="342">
        <f t="shared" si="845"/>
        <v>0</v>
      </c>
      <c r="DC250" s="342">
        <f t="shared" si="845"/>
        <v>0</v>
      </c>
      <c r="DD250" s="342">
        <f t="shared" si="845"/>
        <v>0</v>
      </c>
      <c r="DE250" s="342">
        <f t="shared" si="845"/>
        <v>0</v>
      </c>
      <c r="DF250" s="342">
        <f t="shared" si="845"/>
        <v>0</v>
      </c>
      <c r="DG250" s="342">
        <f t="shared" si="845"/>
        <v>0</v>
      </c>
      <c r="DH250" s="342">
        <f t="shared" si="845"/>
        <v>0</v>
      </c>
      <c r="DI250" s="342">
        <f t="shared" si="845"/>
        <v>0</v>
      </c>
      <c r="DJ250" s="342">
        <f t="shared" si="845"/>
        <v>0</v>
      </c>
      <c r="DK250" s="342">
        <f t="shared" si="845"/>
        <v>0</v>
      </c>
      <c r="DL250" s="342">
        <f t="shared" si="845"/>
        <v>0</v>
      </c>
      <c r="DM250" s="342">
        <f t="shared" si="845"/>
        <v>0</v>
      </c>
      <c r="DN250" s="342">
        <f t="shared" si="845"/>
        <v>0</v>
      </c>
      <c r="DO250" s="342">
        <f t="shared" si="845"/>
        <v>0</v>
      </c>
      <c r="DP250" s="342">
        <f t="shared" si="845"/>
        <v>0</v>
      </c>
      <c r="DQ250" s="342">
        <f t="shared" si="845"/>
        <v>0</v>
      </c>
      <c r="DR250" s="342">
        <f t="shared" si="845"/>
        <v>0</v>
      </c>
      <c r="DS250" s="342">
        <f t="shared" si="845"/>
        <v>0</v>
      </c>
      <c r="DT250" s="342">
        <f t="shared" si="845"/>
        <v>0</v>
      </c>
      <c r="DU250" s="342">
        <f t="shared" si="845"/>
        <v>0</v>
      </c>
      <c r="DV250" s="342">
        <f t="shared" si="845"/>
        <v>0</v>
      </c>
      <c r="DW250" s="342">
        <f t="shared" si="845"/>
        <v>0</v>
      </c>
      <c r="DX250" s="342">
        <f t="shared" si="845"/>
        <v>0</v>
      </c>
      <c r="DY250" s="342">
        <f t="shared" si="845"/>
        <v>0</v>
      </c>
      <c r="DZ250" s="342">
        <f t="shared" si="845"/>
        <v>0</v>
      </c>
      <c r="EA250" s="342">
        <f t="shared" si="845"/>
        <v>0</v>
      </c>
      <c r="EB250" s="342">
        <f t="shared" si="845"/>
        <v>0</v>
      </c>
      <c r="EC250" s="342">
        <f t="shared" si="845"/>
        <v>0</v>
      </c>
      <c r="ED250" s="342"/>
      <c r="EE250" s="342">
        <f t="shared" ref="EE250:GP250" si="846">if(or(and($A250-EE$240&gt;0,$A250-EE$241&lt;=0,month($A250)=month(EE$241)),and($A250-EE$240&gt;=0,$A250-EE$241&lt;=0,month(edate($A250,6))=month(EE$241))),EE$244,0)</f>
        <v>0</v>
      </c>
      <c r="EF250" s="342">
        <f t="shared" si="846"/>
        <v>0</v>
      </c>
      <c r="EG250" s="342">
        <f t="shared" si="846"/>
        <v>0</v>
      </c>
      <c r="EH250" s="342">
        <f t="shared" si="846"/>
        <v>0</v>
      </c>
      <c r="EI250" s="342">
        <f t="shared" si="846"/>
        <v>0</v>
      </c>
      <c r="EJ250" s="342">
        <f t="shared" si="846"/>
        <v>0</v>
      </c>
      <c r="EK250" s="342">
        <f t="shared" si="846"/>
        <v>0</v>
      </c>
      <c r="EL250" s="342">
        <f t="shared" si="846"/>
        <v>0</v>
      </c>
      <c r="EM250" s="342">
        <f t="shared" si="846"/>
        <v>0</v>
      </c>
      <c r="EN250" s="342">
        <f t="shared" si="846"/>
        <v>0</v>
      </c>
      <c r="EO250" s="342">
        <f t="shared" si="846"/>
        <v>0</v>
      </c>
      <c r="EP250" s="342">
        <f t="shared" si="846"/>
        <v>0</v>
      </c>
      <c r="EQ250" s="342">
        <f t="shared" si="846"/>
        <v>0</v>
      </c>
      <c r="ER250" s="342">
        <f t="shared" si="846"/>
        <v>0</v>
      </c>
      <c r="ES250" s="342">
        <f t="shared" si="846"/>
        <v>0</v>
      </c>
      <c r="ET250" s="342">
        <f t="shared" si="846"/>
        <v>0</v>
      </c>
      <c r="EU250" s="342">
        <f t="shared" si="846"/>
        <v>0</v>
      </c>
      <c r="EV250" s="342">
        <f t="shared" si="846"/>
        <v>0</v>
      </c>
      <c r="EW250" s="342">
        <f t="shared" si="846"/>
        <v>0</v>
      </c>
      <c r="EX250" s="342">
        <f t="shared" si="846"/>
        <v>0</v>
      </c>
      <c r="EY250" s="342">
        <f t="shared" si="846"/>
        <v>0</v>
      </c>
      <c r="EZ250" s="342">
        <f t="shared" si="846"/>
        <v>0</v>
      </c>
      <c r="FA250" s="342">
        <f t="shared" si="846"/>
        <v>0</v>
      </c>
      <c r="FB250" s="342">
        <f t="shared" si="846"/>
        <v>0</v>
      </c>
      <c r="FC250" s="342">
        <f t="shared" si="846"/>
        <v>0</v>
      </c>
      <c r="FD250" s="342">
        <f t="shared" si="846"/>
        <v>0</v>
      </c>
      <c r="FE250" s="342">
        <f t="shared" si="846"/>
        <v>0</v>
      </c>
      <c r="FF250" s="342">
        <f t="shared" si="846"/>
        <v>0</v>
      </c>
      <c r="FG250" s="342">
        <f t="shared" si="846"/>
        <v>0</v>
      </c>
      <c r="FH250" s="342">
        <f t="shared" si="846"/>
        <v>0</v>
      </c>
      <c r="FI250" s="342">
        <f t="shared" si="846"/>
        <v>0</v>
      </c>
      <c r="FJ250" s="342">
        <f t="shared" si="846"/>
        <v>0</v>
      </c>
      <c r="FK250" s="342">
        <f t="shared" si="846"/>
        <v>0</v>
      </c>
      <c r="FL250" s="342">
        <f t="shared" si="846"/>
        <v>0</v>
      </c>
      <c r="FM250" s="342">
        <f t="shared" si="846"/>
        <v>0</v>
      </c>
      <c r="FN250" s="342">
        <f t="shared" si="846"/>
        <v>0</v>
      </c>
      <c r="FO250" s="342">
        <f t="shared" si="846"/>
        <v>0</v>
      </c>
      <c r="FP250" s="342">
        <f t="shared" si="846"/>
        <v>0</v>
      </c>
      <c r="FQ250" s="342">
        <f t="shared" si="846"/>
        <v>0</v>
      </c>
      <c r="FR250" s="342">
        <f t="shared" si="846"/>
        <v>0</v>
      </c>
      <c r="FS250" s="342">
        <f t="shared" si="846"/>
        <v>0</v>
      </c>
      <c r="FT250" s="342">
        <f t="shared" si="846"/>
        <v>0</v>
      </c>
      <c r="FU250" s="342">
        <f t="shared" si="846"/>
        <v>0</v>
      </c>
      <c r="FV250" s="342">
        <f t="shared" si="846"/>
        <v>0</v>
      </c>
      <c r="FW250" s="342">
        <f t="shared" si="846"/>
        <v>0</v>
      </c>
      <c r="FX250" s="342">
        <f t="shared" si="846"/>
        <v>0</v>
      </c>
      <c r="FY250" s="342">
        <f t="shared" si="846"/>
        <v>0</v>
      </c>
      <c r="FZ250" s="342">
        <f t="shared" si="846"/>
        <v>0</v>
      </c>
      <c r="GA250" s="342">
        <f t="shared" si="846"/>
        <v>0</v>
      </c>
      <c r="GB250" s="342">
        <f t="shared" si="846"/>
        <v>0</v>
      </c>
      <c r="GC250" s="342">
        <f t="shared" si="846"/>
        <v>0</v>
      </c>
      <c r="GD250" s="342">
        <f t="shared" si="846"/>
        <v>0</v>
      </c>
      <c r="GE250" s="342">
        <f t="shared" si="846"/>
        <v>0</v>
      </c>
      <c r="GF250" s="342">
        <f t="shared" si="846"/>
        <v>0</v>
      </c>
      <c r="GG250" s="342">
        <f t="shared" si="846"/>
        <v>0</v>
      </c>
      <c r="GH250" s="342">
        <f t="shared" si="846"/>
        <v>0</v>
      </c>
      <c r="GI250" s="342">
        <f t="shared" si="846"/>
        <v>0</v>
      </c>
      <c r="GJ250" s="342">
        <f t="shared" si="846"/>
        <v>0</v>
      </c>
      <c r="GK250" s="342">
        <f t="shared" si="846"/>
        <v>0</v>
      </c>
      <c r="GL250" s="342">
        <f t="shared" si="846"/>
        <v>0</v>
      </c>
      <c r="GM250" s="342">
        <f t="shared" si="846"/>
        <v>0</v>
      </c>
      <c r="GN250" s="342">
        <f t="shared" si="846"/>
        <v>0</v>
      </c>
      <c r="GO250" s="342">
        <f t="shared" si="846"/>
        <v>0</v>
      </c>
      <c r="GP250" s="342">
        <f t="shared" si="846"/>
        <v>0</v>
      </c>
      <c r="GQ250" s="342"/>
      <c r="GR250" s="342">
        <f t="shared" ref="GR250:JC250" si="847">if(or(and($A250-GR$240&gt;0,$A250-GR$241&lt;=0,month($A250)=month(GR$241)),and($A250-GR$240&gt;=0,$A250-GR$241&lt;=0,month(edate($A250,6))=month(GR$241))),GR$244,0)</f>
        <v>0</v>
      </c>
      <c r="GS250" s="342">
        <f t="shared" si="847"/>
        <v>0</v>
      </c>
      <c r="GT250" s="342">
        <f t="shared" si="847"/>
        <v>0</v>
      </c>
      <c r="GU250" s="342">
        <f t="shared" si="847"/>
        <v>0</v>
      </c>
      <c r="GV250" s="342">
        <f t="shared" si="847"/>
        <v>0</v>
      </c>
      <c r="GW250" s="342">
        <f t="shared" si="847"/>
        <v>0</v>
      </c>
      <c r="GX250" s="342">
        <f t="shared" si="847"/>
        <v>0</v>
      </c>
      <c r="GY250" s="342">
        <f t="shared" si="847"/>
        <v>0</v>
      </c>
      <c r="GZ250" s="342">
        <f t="shared" si="847"/>
        <v>0</v>
      </c>
      <c r="HA250" s="342">
        <f t="shared" si="847"/>
        <v>0</v>
      </c>
      <c r="HB250" s="342">
        <f t="shared" si="847"/>
        <v>0</v>
      </c>
      <c r="HC250" s="342">
        <f t="shared" si="847"/>
        <v>0</v>
      </c>
      <c r="HD250" s="342">
        <f t="shared" si="847"/>
        <v>0</v>
      </c>
      <c r="HE250" s="342">
        <f t="shared" si="847"/>
        <v>0</v>
      </c>
      <c r="HF250" s="342">
        <f t="shared" si="847"/>
        <v>0</v>
      </c>
      <c r="HG250" s="342">
        <f t="shared" si="847"/>
        <v>0</v>
      </c>
      <c r="HH250" s="342">
        <f t="shared" si="847"/>
        <v>0</v>
      </c>
      <c r="HI250" s="342">
        <f t="shared" si="847"/>
        <v>0</v>
      </c>
      <c r="HJ250" s="342">
        <f t="shared" si="847"/>
        <v>0</v>
      </c>
      <c r="HK250" s="342">
        <f t="shared" si="847"/>
        <v>0</v>
      </c>
      <c r="HL250" s="342">
        <f t="shared" si="847"/>
        <v>0</v>
      </c>
      <c r="HM250" s="342">
        <f t="shared" si="847"/>
        <v>0</v>
      </c>
      <c r="HN250" s="342">
        <f t="shared" si="847"/>
        <v>0</v>
      </c>
      <c r="HO250" s="342">
        <f t="shared" si="847"/>
        <v>0</v>
      </c>
      <c r="HP250" s="342">
        <f t="shared" si="847"/>
        <v>0</v>
      </c>
      <c r="HQ250" s="342">
        <f t="shared" si="847"/>
        <v>0</v>
      </c>
      <c r="HR250" s="342">
        <f t="shared" si="847"/>
        <v>0</v>
      </c>
      <c r="HS250" s="342">
        <f t="shared" si="847"/>
        <v>0</v>
      </c>
      <c r="HT250" s="342">
        <f t="shared" si="847"/>
        <v>0</v>
      </c>
      <c r="HU250" s="342">
        <f t="shared" si="847"/>
        <v>0</v>
      </c>
      <c r="HV250" s="342">
        <f t="shared" si="847"/>
        <v>0</v>
      </c>
      <c r="HW250" s="342">
        <f t="shared" si="847"/>
        <v>0</v>
      </c>
      <c r="HX250" s="342">
        <f t="shared" si="847"/>
        <v>0</v>
      </c>
      <c r="HY250" s="342">
        <f t="shared" si="847"/>
        <v>0</v>
      </c>
      <c r="HZ250" s="342">
        <f t="shared" si="847"/>
        <v>0</v>
      </c>
      <c r="IA250" s="342">
        <f t="shared" si="847"/>
        <v>0</v>
      </c>
      <c r="IB250" s="342">
        <f t="shared" si="847"/>
        <v>0</v>
      </c>
      <c r="IC250" s="342">
        <f t="shared" si="847"/>
        <v>0</v>
      </c>
      <c r="ID250" s="342">
        <f t="shared" si="847"/>
        <v>0</v>
      </c>
      <c r="IE250" s="342">
        <f t="shared" si="847"/>
        <v>0</v>
      </c>
      <c r="IF250" s="342">
        <f t="shared" si="847"/>
        <v>0</v>
      </c>
      <c r="IG250" s="342">
        <f t="shared" si="847"/>
        <v>0</v>
      </c>
      <c r="IH250" s="342">
        <f t="shared" si="847"/>
        <v>0</v>
      </c>
      <c r="II250" s="342">
        <f t="shared" si="847"/>
        <v>0</v>
      </c>
      <c r="IJ250" s="342">
        <f t="shared" si="847"/>
        <v>0</v>
      </c>
      <c r="IK250" s="342">
        <f t="shared" si="847"/>
        <v>0</v>
      </c>
      <c r="IL250" s="342">
        <f t="shared" si="847"/>
        <v>0</v>
      </c>
      <c r="IM250" s="342">
        <f t="shared" si="847"/>
        <v>0</v>
      </c>
      <c r="IN250" s="342">
        <f t="shared" si="847"/>
        <v>0</v>
      </c>
      <c r="IO250" s="342">
        <f t="shared" si="847"/>
        <v>0</v>
      </c>
      <c r="IP250" s="342">
        <f t="shared" si="847"/>
        <v>0</v>
      </c>
      <c r="IQ250" s="342">
        <f t="shared" si="847"/>
        <v>0</v>
      </c>
      <c r="IR250" s="342">
        <f t="shared" si="847"/>
        <v>0</v>
      </c>
      <c r="IS250" s="342">
        <f t="shared" si="847"/>
        <v>0</v>
      </c>
      <c r="IT250" s="342">
        <f t="shared" si="847"/>
        <v>0</v>
      </c>
      <c r="IU250" s="342">
        <f t="shared" si="847"/>
        <v>0</v>
      </c>
      <c r="IV250" s="342">
        <f t="shared" si="847"/>
        <v>0</v>
      </c>
      <c r="IW250" s="342">
        <f t="shared" si="847"/>
        <v>0</v>
      </c>
      <c r="IX250" s="342">
        <f t="shared" si="847"/>
        <v>0</v>
      </c>
      <c r="IY250" s="342">
        <f t="shared" si="847"/>
        <v>0</v>
      </c>
      <c r="IZ250" s="342">
        <f t="shared" si="847"/>
        <v>0</v>
      </c>
      <c r="JA250" s="342">
        <f t="shared" si="847"/>
        <v>0</v>
      </c>
      <c r="JB250" s="342">
        <f t="shared" si="847"/>
        <v>0</v>
      </c>
      <c r="JC250" s="342">
        <f t="shared" si="847"/>
        <v>0</v>
      </c>
      <c r="JD250" s="342"/>
      <c r="JE250" s="342">
        <f t="shared" ref="JE250:LP250" si="848">if(or(and($A250-JE$240&gt;0,$A250-JE$241&lt;=0,month($A250)=month(JE$241)),and($A250-JE$240&gt;=0,$A250-JE$241&lt;=0,month(edate($A250,6))=month(JE$241))),JE$244,0)</f>
        <v>0</v>
      </c>
      <c r="JF250" s="342">
        <f t="shared" si="848"/>
        <v>0</v>
      </c>
      <c r="JG250" s="342">
        <f t="shared" si="848"/>
        <v>0</v>
      </c>
      <c r="JH250" s="342">
        <f t="shared" si="848"/>
        <v>0</v>
      </c>
      <c r="JI250" s="342">
        <f t="shared" si="848"/>
        <v>0</v>
      </c>
      <c r="JJ250" s="342">
        <f t="shared" si="848"/>
        <v>0</v>
      </c>
      <c r="JK250" s="342">
        <f t="shared" si="848"/>
        <v>0</v>
      </c>
      <c r="JL250" s="342">
        <f t="shared" si="848"/>
        <v>0</v>
      </c>
      <c r="JM250" s="342">
        <f t="shared" si="848"/>
        <v>0</v>
      </c>
      <c r="JN250" s="342">
        <f t="shared" si="848"/>
        <v>0</v>
      </c>
      <c r="JO250" s="342">
        <f t="shared" si="848"/>
        <v>0</v>
      </c>
      <c r="JP250" s="342">
        <f t="shared" si="848"/>
        <v>0</v>
      </c>
      <c r="JQ250" s="342">
        <f t="shared" si="848"/>
        <v>0</v>
      </c>
      <c r="JR250" s="342">
        <f t="shared" si="848"/>
        <v>0</v>
      </c>
      <c r="JS250" s="342">
        <f t="shared" si="848"/>
        <v>0</v>
      </c>
      <c r="JT250" s="342">
        <f t="shared" si="848"/>
        <v>0</v>
      </c>
      <c r="JU250" s="342">
        <f t="shared" si="848"/>
        <v>0</v>
      </c>
      <c r="JV250" s="342">
        <f t="shared" si="848"/>
        <v>0</v>
      </c>
      <c r="JW250" s="342">
        <f t="shared" si="848"/>
        <v>0</v>
      </c>
      <c r="JX250" s="342">
        <f t="shared" si="848"/>
        <v>0</v>
      </c>
      <c r="JY250" s="342">
        <f t="shared" si="848"/>
        <v>0</v>
      </c>
      <c r="JZ250" s="342">
        <f t="shared" si="848"/>
        <v>0</v>
      </c>
      <c r="KA250" s="342">
        <f t="shared" si="848"/>
        <v>0</v>
      </c>
      <c r="KB250" s="342">
        <f t="shared" si="848"/>
        <v>0</v>
      </c>
      <c r="KC250" s="342">
        <f t="shared" si="848"/>
        <v>0</v>
      </c>
      <c r="KD250" s="342">
        <f t="shared" si="848"/>
        <v>0</v>
      </c>
      <c r="KE250" s="342">
        <f t="shared" si="848"/>
        <v>0</v>
      </c>
      <c r="KF250" s="342">
        <f t="shared" si="848"/>
        <v>0</v>
      </c>
      <c r="KG250" s="342">
        <f t="shared" si="848"/>
        <v>0</v>
      </c>
      <c r="KH250" s="342">
        <f t="shared" si="848"/>
        <v>0</v>
      </c>
      <c r="KI250" s="342">
        <f t="shared" si="848"/>
        <v>0</v>
      </c>
      <c r="KJ250" s="342">
        <f t="shared" si="848"/>
        <v>0</v>
      </c>
      <c r="KK250" s="342">
        <f t="shared" si="848"/>
        <v>0</v>
      </c>
      <c r="KL250" s="342">
        <f t="shared" si="848"/>
        <v>0</v>
      </c>
      <c r="KM250" s="342">
        <f t="shared" si="848"/>
        <v>0</v>
      </c>
      <c r="KN250" s="342">
        <f t="shared" si="848"/>
        <v>0</v>
      </c>
      <c r="KO250" s="342">
        <f t="shared" si="848"/>
        <v>0</v>
      </c>
      <c r="KP250" s="342">
        <f t="shared" si="848"/>
        <v>0</v>
      </c>
      <c r="KQ250" s="342">
        <f t="shared" si="848"/>
        <v>0</v>
      </c>
      <c r="KR250" s="342">
        <f t="shared" si="848"/>
        <v>0</v>
      </c>
      <c r="KS250" s="342">
        <f t="shared" si="848"/>
        <v>0</v>
      </c>
      <c r="KT250" s="342">
        <f t="shared" si="848"/>
        <v>0</v>
      </c>
      <c r="KU250" s="342">
        <f t="shared" si="848"/>
        <v>0</v>
      </c>
      <c r="KV250" s="342">
        <f t="shared" si="848"/>
        <v>0</v>
      </c>
      <c r="KW250" s="342">
        <f t="shared" si="848"/>
        <v>0</v>
      </c>
      <c r="KX250" s="342">
        <f t="shared" si="848"/>
        <v>0</v>
      </c>
      <c r="KY250" s="342">
        <f t="shared" si="848"/>
        <v>0</v>
      </c>
      <c r="KZ250" s="342">
        <f t="shared" si="848"/>
        <v>0</v>
      </c>
      <c r="LA250" s="342">
        <f t="shared" si="848"/>
        <v>0</v>
      </c>
      <c r="LB250" s="342">
        <f t="shared" si="848"/>
        <v>0</v>
      </c>
      <c r="LC250" s="342">
        <f t="shared" si="848"/>
        <v>0</v>
      </c>
      <c r="LD250" s="342">
        <f t="shared" si="848"/>
        <v>0</v>
      </c>
      <c r="LE250" s="342">
        <f t="shared" si="848"/>
        <v>0</v>
      </c>
      <c r="LF250" s="342">
        <f t="shared" si="848"/>
        <v>0</v>
      </c>
      <c r="LG250" s="342">
        <f t="shared" si="848"/>
        <v>0</v>
      </c>
      <c r="LH250" s="342">
        <f t="shared" si="848"/>
        <v>0</v>
      </c>
      <c r="LI250" s="342">
        <f t="shared" si="848"/>
        <v>0</v>
      </c>
      <c r="LJ250" s="342">
        <f t="shared" si="848"/>
        <v>0</v>
      </c>
      <c r="LK250" s="342">
        <f t="shared" si="848"/>
        <v>0</v>
      </c>
      <c r="LL250" s="342">
        <f t="shared" si="848"/>
        <v>0</v>
      </c>
      <c r="LM250" s="342">
        <f t="shared" si="848"/>
        <v>0</v>
      </c>
      <c r="LN250" s="342">
        <f t="shared" si="848"/>
        <v>0</v>
      </c>
      <c r="LO250" s="342">
        <f t="shared" si="848"/>
        <v>0</v>
      </c>
      <c r="LP250" s="342">
        <f t="shared" si="848"/>
        <v>0</v>
      </c>
    </row>
    <row r="251">
      <c r="A251" s="331" t="str">
        <f t="shared" si="822"/>
        <v>12-2023</v>
      </c>
      <c r="B251" s="346">
        <f t="shared" si="828"/>
        <v>181908.706</v>
      </c>
      <c r="C251" s="346"/>
      <c r="E251" s="342">
        <f t="shared" ref="E251:BP251" si="849">if(or(and($A251-E$240&gt;0,$A251-E$241&lt;=0,month($A251)=month(E$241)),and($A251-E$240&gt;=0,$A251-E$241&lt;=0,month(edate($A251,6))=month(E$241))),E$244,0)</f>
        <v>6085.4205</v>
      </c>
      <c r="F251" s="342">
        <f t="shared" si="849"/>
        <v>2604.5913</v>
      </c>
      <c r="G251" s="342">
        <f t="shared" si="849"/>
        <v>4740</v>
      </c>
      <c r="H251" s="342">
        <f t="shared" si="849"/>
        <v>0</v>
      </c>
      <c r="I251" s="342">
        <f t="shared" si="849"/>
        <v>0</v>
      </c>
      <c r="J251" s="342">
        <f t="shared" si="849"/>
        <v>5954.9875</v>
      </c>
      <c r="K251" s="342">
        <f t="shared" si="849"/>
        <v>0</v>
      </c>
      <c r="L251" s="342">
        <f t="shared" si="849"/>
        <v>0</v>
      </c>
      <c r="M251" s="342">
        <f t="shared" si="849"/>
        <v>0</v>
      </c>
      <c r="N251" s="342">
        <f t="shared" si="849"/>
        <v>7812.75495</v>
      </c>
      <c r="O251" s="342">
        <f t="shared" si="849"/>
        <v>5688.688635</v>
      </c>
      <c r="P251" s="342">
        <f t="shared" si="849"/>
        <v>5334.19156</v>
      </c>
      <c r="Q251" s="342">
        <f t="shared" si="849"/>
        <v>0</v>
      </c>
      <c r="R251" s="342">
        <f t="shared" si="849"/>
        <v>0</v>
      </c>
      <c r="S251" s="342">
        <f t="shared" si="849"/>
        <v>10661.63949</v>
      </c>
      <c r="T251" s="342">
        <f t="shared" si="849"/>
        <v>0</v>
      </c>
      <c r="U251" s="342">
        <f t="shared" si="849"/>
        <v>0</v>
      </c>
      <c r="V251" s="342">
        <f t="shared" si="849"/>
        <v>5520.8475</v>
      </c>
      <c r="W251" s="342">
        <f t="shared" si="849"/>
        <v>0</v>
      </c>
      <c r="X251" s="342">
        <f t="shared" si="849"/>
        <v>7309.84635</v>
      </c>
      <c r="Y251" s="342">
        <f t="shared" si="849"/>
        <v>11393.6924</v>
      </c>
      <c r="Z251" s="342">
        <f t="shared" si="849"/>
        <v>70.99625</v>
      </c>
      <c r="AA251" s="342">
        <f t="shared" si="849"/>
        <v>0</v>
      </c>
      <c r="AB251" s="342">
        <f t="shared" si="849"/>
        <v>8275.222958</v>
      </c>
      <c r="AC251" s="342">
        <f t="shared" si="849"/>
        <v>0</v>
      </c>
      <c r="AD251" s="342">
        <f t="shared" si="849"/>
        <v>0</v>
      </c>
      <c r="AE251" s="342">
        <f t="shared" si="849"/>
        <v>0</v>
      </c>
      <c r="AF251" s="342">
        <f t="shared" si="849"/>
        <v>6214.90265</v>
      </c>
      <c r="AG251" s="342">
        <f t="shared" si="849"/>
        <v>0</v>
      </c>
      <c r="AH251" s="342">
        <f t="shared" si="849"/>
        <v>228.5555</v>
      </c>
      <c r="AI251" s="342">
        <f t="shared" si="849"/>
        <v>0</v>
      </c>
      <c r="AJ251" s="342">
        <f t="shared" si="849"/>
        <v>3780</v>
      </c>
      <c r="AK251" s="342">
        <f t="shared" si="849"/>
        <v>15922.28576</v>
      </c>
      <c r="AL251" s="342">
        <f t="shared" si="849"/>
        <v>0</v>
      </c>
      <c r="AM251" s="342">
        <f t="shared" si="849"/>
        <v>0</v>
      </c>
      <c r="AN251" s="342">
        <f t="shared" si="849"/>
        <v>12211.43486</v>
      </c>
      <c r="AO251" s="342">
        <f t="shared" si="849"/>
        <v>8896.907813</v>
      </c>
      <c r="AP251" s="342">
        <f t="shared" si="849"/>
        <v>0</v>
      </c>
      <c r="AQ251" s="342">
        <f t="shared" si="849"/>
        <v>0</v>
      </c>
      <c r="AR251" s="342">
        <f t="shared" si="849"/>
        <v>7542.9351</v>
      </c>
      <c r="AS251" s="342">
        <f t="shared" si="849"/>
        <v>0</v>
      </c>
      <c r="AT251" s="342">
        <f t="shared" si="849"/>
        <v>0</v>
      </c>
      <c r="AU251" s="342">
        <f t="shared" si="849"/>
        <v>0</v>
      </c>
      <c r="AV251" s="342">
        <f t="shared" si="849"/>
        <v>7136.0471</v>
      </c>
      <c r="AW251" s="342">
        <f t="shared" si="849"/>
        <v>0</v>
      </c>
      <c r="AX251" s="342">
        <f t="shared" si="849"/>
        <v>9058.61</v>
      </c>
      <c r="AY251" s="342">
        <f t="shared" si="849"/>
        <v>0</v>
      </c>
      <c r="AZ251" s="342">
        <f t="shared" si="849"/>
        <v>6480</v>
      </c>
      <c r="BA251" s="342">
        <f t="shared" si="849"/>
        <v>5867.9712</v>
      </c>
      <c r="BB251" s="342">
        <f t="shared" si="849"/>
        <v>0</v>
      </c>
      <c r="BC251" s="342">
        <f t="shared" si="849"/>
        <v>4873.17825</v>
      </c>
      <c r="BD251" s="342">
        <f t="shared" si="849"/>
        <v>0</v>
      </c>
      <c r="BE251" s="342">
        <f t="shared" si="849"/>
        <v>4565.5155</v>
      </c>
      <c r="BF251" s="342">
        <f t="shared" si="849"/>
        <v>0</v>
      </c>
      <c r="BG251" s="342">
        <f t="shared" si="849"/>
        <v>900.3978</v>
      </c>
      <c r="BH251" s="342">
        <f t="shared" si="849"/>
        <v>0</v>
      </c>
      <c r="BI251" s="342">
        <f t="shared" si="849"/>
        <v>0</v>
      </c>
      <c r="BJ251" s="342">
        <f t="shared" si="849"/>
        <v>0</v>
      </c>
      <c r="BK251" s="342">
        <f t="shared" si="849"/>
        <v>0</v>
      </c>
      <c r="BL251" s="342">
        <f t="shared" si="849"/>
        <v>0</v>
      </c>
      <c r="BM251" s="342">
        <f t="shared" si="849"/>
        <v>1521.41625</v>
      </c>
      <c r="BN251" s="342">
        <f t="shared" si="849"/>
        <v>0</v>
      </c>
      <c r="BO251" s="342">
        <f t="shared" si="849"/>
        <v>5255.6688</v>
      </c>
      <c r="BP251" s="342">
        <f t="shared" si="849"/>
        <v>0</v>
      </c>
      <c r="BQ251" s="342"/>
      <c r="BR251" s="342">
        <f t="shared" ref="BR251:EC251" si="850">if(or(and($A251-BR$240&gt;0,$A251-BR$241&lt;=0,month($A251)=month(BR$241)),and($A251-BR$240&gt;=0,$A251-BR$241&lt;=0,month(edate($A251,6))=month(BR$241))),BR$244,0)</f>
        <v>0</v>
      </c>
      <c r="BS251" s="342">
        <f t="shared" si="850"/>
        <v>0</v>
      </c>
      <c r="BT251" s="342">
        <f t="shared" si="850"/>
        <v>0</v>
      </c>
      <c r="BU251" s="342">
        <f t="shared" si="850"/>
        <v>0</v>
      </c>
      <c r="BV251" s="342">
        <f t="shared" si="850"/>
        <v>0</v>
      </c>
      <c r="BW251" s="342">
        <f t="shared" si="850"/>
        <v>0</v>
      </c>
      <c r="BX251" s="342">
        <f t="shared" si="850"/>
        <v>0</v>
      </c>
      <c r="BY251" s="342">
        <f t="shared" si="850"/>
        <v>0</v>
      </c>
      <c r="BZ251" s="342">
        <f t="shared" si="850"/>
        <v>0</v>
      </c>
      <c r="CA251" s="342">
        <f t="shared" si="850"/>
        <v>0</v>
      </c>
      <c r="CB251" s="342">
        <f t="shared" si="850"/>
        <v>0</v>
      </c>
      <c r="CC251" s="342">
        <f t="shared" si="850"/>
        <v>0</v>
      </c>
      <c r="CD251" s="342">
        <f t="shared" si="850"/>
        <v>0</v>
      </c>
      <c r="CE251" s="342">
        <f t="shared" si="850"/>
        <v>0</v>
      </c>
      <c r="CF251" s="342">
        <f t="shared" si="850"/>
        <v>0</v>
      </c>
      <c r="CG251" s="342">
        <f t="shared" si="850"/>
        <v>0</v>
      </c>
      <c r="CH251" s="342">
        <f t="shared" si="850"/>
        <v>0</v>
      </c>
      <c r="CI251" s="342">
        <f t="shared" si="850"/>
        <v>0</v>
      </c>
      <c r="CJ251" s="342">
        <f t="shared" si="850"/>
        <v>0</v>
      </c>
      <c r="CK251" s="342">
        <f t="shared" si="850"/>
        <v>0</v>
      </c>
      <c r="CL251" s="342">
        <f t="shared" si="850"/>
        <v>0</v>
      </c>
      <c r="CM251" s="342">
        <f t="shared" si="850"/>
        <v>0</v>
      </c>
      <c r="CN251" s="342">
        <f t="shared" si="850"/>
        <v>0</v>
      </c>
      <c r="CO251" s="342">
        <f t="shared" si="850"/>
        <v>0</v>
      </c>
      <c r="CP251" s="342">
        <f t="shared" si="850"/>
        <v>0</v>
      </c>
      <c r="CQ251" s="342">
        <f t="shared" si="850"/>
        <v>0</v>
      </c>
      <c r="CR251" s="342">
        <f t="shared" si="850"/>
        <v>0</v>
      </c>
      <c r="CS251" s="342">
        <f t="shared" si="850"/>
        <v>0</v>
      </c>
      <c r="CT251" s="342">
        <f t="shared" si="850"/>
        <v>0</v>
      </c>
      <c r="CU251" s="342">
        <f t="shared" si="850"/>
        <v>0</v>
      </c>
      <c r="CV251" s="342">
        <f t="shared" si="850"/>
        <v>0</v>
      </c>
      <c r="CW251" s="342">
        <f t="shared" si="850"/>
        <v>0</v>
      </c>
      <c r="CX251" s="342">
        <f t="shared" si="850"/>
        <v>0</v>
      </c>
      <c r="CY251" s="342">
        <f t="shared" si="850"/>
        <v>0</v>
      </c>
      <c r="CZ251" s="342">
        <f t="shared" si="850"/>
        <v>0</v>
      </c>
      <c r="DA251" s="342">
        <f t="shared" si="850"/>
        <v>0</v>
      </c>
      <c r="DB251" s="342">
        <f t="shared" si="850"/>
        <v>0</v>
      </c>
      <c r="DC251" s="342">
        <f t="shared" si="850"/>
        <v>0</v>
      </c>
      <c r="DD251" s="342">
        <f t="shared" si="850"/>
        <v>0</v>
      </c>
      <c r="DE251" s="342">
        <f t="shared" si="850"/>
        <v>0</v>
      </c>
      <c r="DF251" s="342">
        <f t="shared" si="850"/>
        <v>0</v>
      </c>
      <c r="DG251" s="342">
        <f t="shared" si="850"/>
        <v>0</v>
      </c>
      <c r="DH251" s="342">
        <f t="shared" si="850"/>
        <v>0</v>
      </c>
      <c r="DI251" s="342">
        <f t="shared" si="850"/>
        <v>0</v>
      </c>
      <c r="DJ251" s="342">
        <f t="shared" si="850"/>
        <v>0</v>
      </c>
      <c r="DK251" s="342">
        <f t="shared" si="850"/>
        <v>0</v>
      </c>
      <c r="DL251" s="342">
        <f t="shared" si="850"/>
        <v>0</v>
      </c>
      <c r="DM251" s="342">
        <f t="shared" si="850"/>
        <v>0</v>
      </c>
      <c r="DN251" s="342">
        <f t="shared" si="850"/>
        <v>0</v>
      </c>
      <c r="DO251" s="342">
        <f t="shared" si="850"/>
        <v>0</v>
      </c>
      <c r="DP251" s="342">
        <f t="shared" si="850"/>
        <v>0</v>
      </c>
      <c r="DQ251" s="342">
        <f t="shared" si="850"/>
        <v>0</v>
      </c>
      <c r="DR251" s="342">
        <f t="shared" si="850"/>
        <v>0</v>
      </c>
      <c r="DS251" s="342">
        <f t="shared" si="850"/>
        <v>0</v>
      </c>
      <c r="DT251" s="342">
        <f t="shared" si="850"/>
        <v>0</v>
      </c>
      <c r="DU251" s="342">
        <f t="shared" si="850"/>
        <v>0</v>
      </c>
      <c r="DV251" s="342">
        <f t="shared" si="850"/>
        <v>0</v>
      </c>
      <c r="DW251" s="342">
        <f t="shared" si="850"/>
        <v>0</v>
      </c>
      <c r="DX251" s="342">
        <f t="shared" si="850"/>
        <v>0</v>
      </c>
      <c r="DY251" s="342">
        <f t="shared" si="850"/>
        <v>0</v>
      </c>
      <c r="DZ251" s="342">
        <f t="shared" si="850"/>
        <v>0</v>
      </c>
      <c r="EA251" s="342">
        <f t="shared" si="850"/>
        <v>0</v>
      </c>
      <c r="EB251" s="342">
        <f t="shared" si="850"/>
        <v>0</v>
      </c>
      <c r="EC251" s="342">
        <f t="shared" si="850"/>
        <v>0</v>
      </c>
      <c r="ED251" s="342"/>
      <c r="EE251" s="342">
        <f t="shared" ref="EE251:GP251" si="851">if(or(and($A251-EE$240&gt;0,$A251-EE$241&lt;=0,month($A251)=month(EE$241)),and($A251-EE$240&gt;=0,$A251-EE$241&lt;=0,month(edate($A251,6))=month(EE$241))),EE$244,0)</f>
        <v>0</v>
      </c>
      <c r="EF251" s="342">
        <f t="shared" si="851"/>
        <v>0</v>
      </c>
      <c r="EG251" s="342">
        <f t="shared" si="851"/>
        <v>0</v>
      </c>
      <c r="EH251" s="342">
        <f t="shared" si="851"/>
        <v>0</v>
      </c>
      <c r="EI251" s="342">
        <f t="shared" si="851"/>
        <v>0</v>
      </c>
      <c r="EJ251" s="342">
        <f t="shared" si="851"/>
        <v>0</v>
      </c>
      <c r="EK251" s="342">
        <f t="shared" si="851"/>
        <v>0</v>
      </c>
      <c r="EL251" s="342">
        <f t="shared" si="851"/>
        <v>0</v>
      </c>
      <c r="EM251" s="342">
        <f t="shared" si="851"/>
        <v>0</v>
      </c>
      <c r="EN251" s="342">
        <f t="shared" si="851"/>
        <v>0</v>
      </c>
      <c r="EO251" s="342">
        <f t="shared" si="851"/>
        <v>0</v>
      </c>
      <c r="EP251" s="342">
        <f t="shared" si="851"/>
        <v>0</v>
      </c>
      <c r="EQ251" s="342">
        <f t="shared" si="851"/>
        <v>0</v>
      </c>
      <c r="ER251" s="342">
        <f t="shared" si="851"/>
        <v>0</v>
      </c>
      <c r="ES251" s="342">
        <f t="shared" si="851"/>
        <v>0</v>
      </c>
      <c r="ET251" s="342">
        <f t="shared" si="851"/>
        <v>0</v>
      </c>
      <c r="EU251" s="342">
        <f t="shared" si="851"/>
        <v>0</v>
      </c>
      <c r="EV251" s="342">
        <f t="shared" si="851"/>
        <v>0</v>
      </c>
      <c r="EW251" s="342">
        <f t="shared" si="851"/>
        <v>0</v>
      </c>
      <c r="EX251" s="342">
        <f t="shared" si="851"/>
        <v>0</v>
      </c>
      <c r="EY251" s="342">
        <f t="shared" si="851"/>
        <v>0</v>
      </c>
      <c r="EZ251" s="342">
        <f t="shared" si="851"/>
        <v>0</v>
      </c>
      <c r="FA251" s="342">
        <f t="shared" si="851"/>
        <v>0</v>
      </c>
      <c r="FB251" s="342">
        <f t="shared" si="851"/>
        <v>0</v>
      </c>
      <c r="FC251" s="342">
        <f t="shared" si="851"/>
        <v>0</v>
      </c>
      <c r="FD251" s="342">
        <f t="shared" si="851"/>
        <v>0</v>
      </c>
      <c r="FE251" s="342">
        <f t="shared" si="851"/>
        <v>0</v>
      </c>
      <c r="FF251" s="342">
        <f t="shared" si="851"/>
        <v>0</v>
      </c>
      <c r="FG251" s="342">
        <f t="shared" si="851"/>
        <v>0</v>
      </c>
      <c r="FH251" s="342">
        <f t="shared" si="851"/>
        <v>0</v>
      </c>
      <c r="FI251" s="342">
        <f t="shared" si="851"/>
        <v>0</v>
      </c>
      <c r="FJ251" s="342">
        <f t="shared" si="851"/>
        <v>0</v>
      </c>
      <c r="FK251" s="342">
        <f t="shared" si="851"/>
        <v>0</v>
      </c>
      <c r="FL251" s="342">
        <f t="shared" si="851"/>
        <v>0</v>
      </c>
      <c r="FM251" s="342">
        <f t="shared" si="851"/>
        <v>0</v>
      </c>
      <c r="FN251" s="342">
        <f t="shared" si="851"/>
        <v>0</v>
      </c>
      <c r="FO251" s="342">
        <f t="shared" si="851"/>
        <v>0</v>
      </c>
      <c r="FP251" s="342">
        <f t="shared" si="851"/>
        <v>0</v>
      </c>
      <c r="FQ251" s="342">
        <f t="shared" si="851"/>
        <v>0</v>
      </c>
      <c r="FR251" s="342">
        <f t="shared" si="851"/>
        <v>0</v>
      </c>
      <c r="FS251" s="342">
        <f t="shared" si="851"/>
        <v>0</v>
      </c>
      <c r="FT251" s="342">
        <f t="shared" si="851"/>
        <v>0</v>
      </c>
      <c r="FU251" s="342">
        <f t="shared" si="851"/>
        <v>0</v>
      </c>
      <c r="FV251" s="342">
        <f t="shared" si="851"/>
        <v>0</v>
      </c>
      <c r="FW251" s="342">
        <f t="shared" si="851"/>
        <v>0</v>
      </c>
      <c r="FX251" s="342">
        <f t="shared" si="851"/>
        <v>0</v>
      </c>
      <c r="FY251" s="342">
        <f t="shared" si="851"/>
        <v>0</v>
      </c>
      <c r="FZ251" s="342">
        <f t="shared" si="851"/>
        <v>0</v>
      </c>
      <c r="GA251" s="342">
        <f t="shared" si="851"/>
        <v>0</v>
      </c>
      <c r="GB251" s="342">
        <f t="shared" si="851"/>
        <v>0</v>
      </c>
      <c r="GC251" s="342">
        <f t="shared" si="851"/>
        <v>0</v>
      </c>
      <c r="GD251" s="342">
        <f t="shared" si="851"/>
        <v>0</v>
      </c>
      <c r="GE251" s="342">
        <f t="shared" si="851"/>
        <v>0</v>
      </c>
      <c r="GF251" s="342">
        <f t="shared" si="851"/>
        <v>0</v>
      </c>
      <c r="GG251" s="342">
        <f t="shared" si="851"/>
        <v>0</v>
      </c>
      <c r="GH251" s="342">
        <f t="shared" si="851"/>
        <v>0</v>
      </c>
      <c r="GI251" s="342">
        <f t="shared" si="851"/>
        <v>0</v>
      </c>
      <c r="GJ251" s="342">
        <f t="shared" si="851"/>
        <v>0</v>
      </c>
      <c r="GK251" s="342">
        <f t="shared" si="851"/>
        <v>0</v>
      </c>
      <c r="GL251" s="342">
        <f t="shared" si="851"/>
        <v>0</v>
      </c>
      <c r="GM251" s="342">
        <f t="shared" si="851"/>
        <v>0</v>
      </c>
      <c r="GN251" s="342">
        <f t="shared" si="851"/>
        <v>0</v>
      </c>
      <c r="GO251" s="342">
        <f t="shared" si="851"/>
        <v>0</v>
      </c>
      <c r="GP251" s="342">
        <f t="shared" si="851"/>
        <v>0</v>
      </c>
      <c r="GQ251" s="342"/>
      <c r="GR251" s="342">
        <f t="shared" ref="GR251:JC251" si="852">if(or(and($A251-GR$240&gt;0,$A251-GR$241&lt;=0,month($A251)=month(GR$241)),and($A251-GR$240&gt;=0,$A251-GR$241&lt;=0,month(edate($A251,6))=month(GR$241))),GR$244,0)</f>
        <v>0</v>
      </c>
      <c r="GS251" s="342">
        <f t="shared" si="852"/>
        <v>0</v>
      </c>
      <c r="GT251" s="342">
        <f t="shared" si="852"/>
        <v>0</v>
      </c>
      <c r="GU251" s="342">
        <f t="shared" si="852"/>
        <v>0</v>
      </c>
      <c r="GV251" s="342">
        <f t="shared" si="852"/>
        <v>0</v>
      </c>
      <c r="GW251" s="342">
        <f t="shared" si="852"/>
        <v>0</v>
      </c>
      <c r="GX251" s="342">
        <f t="shared" si="852"/>
        <v>0</v>
      </c>
      <c r="GY251" s="342">
        <f t="shared" si="852"/>
        <v>0</v>
      </c>
      <c r="GZ251" s="342">
        <f t="shared" si="852"/>
        <v>0</v>
      </c>
      <c r="HA251" s="342">
        <f t="shared" si="852"/>
        <v>0</v>
      </c>
      <c r="HB251" s="342">
        <f t="shared" si="852"/>
        <v>0</v>
      </c>
      <c r="HC251" s="342">
        <f t="shared" si="852"/>
        <v>0</v>
      </c>
      <c r="HD251" s="342">
        <f t="shared" si="852"/>
        <v>0</v>
      </c>
      <c r="HE251" s="342">
        <f t="shared" si="852"/>
        <v>0</v>
      </c>
      <c r="HF251" s="342">
        <f t="shared" si="852"/>
        <v>0</v>
      </c>
      <c r="HG251" s="342">
        <f t="shared" si="852"/>
        <v>0</v>
      </c>
      <c r="HH251" s="342">
        <f t="shared" si="852"/>
        <v>0</v>
      </c>
      <c r="HI251" s="342">
        <f t="shared" si="852"/>
        <v>0</v>
      </c>
      <c r="HJ251" s="342">
        <f t="shared" si="852"/>
        <v>0</v>
      </c>
      <c r="HK251" s="342">
        <f t="shared" si="852"/>
        <v>0</v>
      </c>
      <c r="HL251" s="342">
        <f t="shared" si="852"/>
        <v>0</v>
      </c>
      <c r="HM251" s="342">
        <f t="shared" si="852"/>
        <v>0</v>
      </c>
      <c r="HN251" s="342">
        <f t="shared" si="852"/>
        <v>0</v>
      </c>
      <c r="HO251" s="342">
        <f t="shared" si="852"/>
        <v>0</v>
      </c>
      <c r="HP251" s="342">
        <f t="shared" si="852"/>
        <v>0</v>
      </c>
      <c r="HQ251" s="342">
        <f t="shared" si="852"/>
        <v>0</v>
      </c>
      <c r="HR251" s="342">
        <f t="shared" si="852"/>
        <v>0</v>
      </c>
      <c r="HS251" s="342">
        <f t="shared" si="852"/>
        <v>0</v>
      </c>
      <c r="HT251" s="342">
        <f t="shared" si="852"/>
        <v>0</v>
      </c>
      <c r="HU251" s="342">
        <f t="shared" si="852"/>
        <v>0</v>
      </c>
      <c r="HV251" s="342">
        <f t="shared" si="852"/>
        <v>0</v>
      </c>
      <c r="HW251" s="342">
        <f t="shared" si="852"/>
        <v>0</v>
      </c>
      <c r="HX251" s="342">
        <f t="shared" si="852"/>
        <v>0</v>
      </c>
      <c r="HY251" s="342">
        <f t="shared" si="852"/>
        <v>0</v>
      </c>
      <c r="HZ251" s="342">
        <f t="shared" si="852"/>
        <v>0</v>
      </c>
      <c r="IA251" s="342">
        <f t="shared" si="852"/>
        <v>0</v>
      </c>
      <c r="IB251" s="342">
        <f t="shared" si="852"/>
        <v>0</v>
      </c>
      <c r="IC251" s="342">
        <f t="shared" si="852"/>
        <v>0</v>
      </c>
      <c r="ID251" s="342">
        <f t="shared" si="852"/>
        <v>0</v>
      </c>
      <c r="IE251" s="342">
        <f t="shared" si="852"/>
        <v>0</v>
      </c>
      <c r="IF251" s="342">
        <f t="shared" si="852"/>
        <v>0</v>
      </c>
      <c r="IG251" s="342">
        <f t="shared" si="852"/>
        <v>0</v>
      </c>
      <c r="IH251" s="342">
        <f t="shared" si="852"/>
        <v>0</v>
      </c>
      <c r="II251" s="342">
        <f t="shared" si="852"/>
        <v>0</v>
      </c>
      <c r="IJ251" s="342">
        <f t="shared" si="852"/>
        <v>0</v>
      </c>
      <c r="IK251" s="342">
        <f t="shared" si="852"/>
        <v>0</v>
      </c>
      <c r="IL251" s="342">
        <f t="shared" si="852"/>
        <v>0</v>
      </c>
      <c r="IM251" s="342">
        <f t="shared" si="852"/>
        <v>0</v>
      </c>
      <c r="IN251" s="342">
        <f t="shared" si="852"/>
        <v>0</v>
      </c>
      <c r="IO251" s="342">
        <f t="shared" si="852"/>
        <v>0</v>
      </c>
      <c r="IP251" s="342">
        <f t="shared" si="852"/>
        <v>0</v>
      </c>
      <c r="IQ251" s="342">
        <f t="shared" si="852"/>
        <v>0</v>
      </c>
      <c r="IR251" s="342">
        <f t="shared" si="852"/>
        <v>0</v>
      </c>
      <c r="IS251" s="342">
        <f t="shared" si="852"/>
        <v>0</v>
      </c>
      <c r="IT251" s="342">
        <f t="shared" si="852"/>
        <v>0</v>
      </c>
      <c r="IU251" s="342">
        <f t="shared" si="852"/>
        <v>0</v>
      </c>
      <c r="IV251" s="342">
        <f t="shared" si="852"/>
        <v>0</v>
      </c>
      <c r="IW251" s="342">
        <f t="shared" si="852"/>
        <v>0</v>
      </c>
      <c r="IX251" s="342">
        <f t="shared" si="852"/>
        <v>0</v>
      </c>
      <c r="IY251" s="342">
        <f t="shared" si="852"/>
        <v>0</v>
      </c>
      <c r="IZ251" s="342">
        <f t="shared" si="852"/>
        <v>0</v>
      </c>
      <c r="JA251" s="342">
        <f t="shared" si="852"/>
        <v>0</v>
      </c>
      <c r="JB251" s="342">
        <f t="shared" si="852"/>
        <v>0</v>
      </c>
      <c r="JC251" s="342">
        <f t="shared" si="852"/>
        <v>0</v>
      </c>
      <c r="JD251" s="342"/>
      <c r="JE251" s="342">
        <f t="shared" ref="JE251:LP251" si="853">if(or(and($A251-JE$240&gt;0,$A251-JE$241&lt;=0,month($A251)=month(JE$241)),and($A251-JE$240&gt;=0,$A251-JE$241&lt;=0,month(edate($A251,6))=month(JE$241))),JE$244,0)</f>
        <v>0</v>
      </c>
      <c r="JF251" s="342">
        <f t="shared" si="853"/>
        <v>0</v>
      </c>
      <c r="JG251" s="342">
        <f t="shared" si="853"/>
        <v>0</v>
      </c>
      <c r="JH251" s="342">
        <f t="shared" si="853"/>
        <v>0</v>
      </c>
      <c r="JI251" s="342">
        <f t="shared" si="853"/>
        <v>0</v>
      </c>
      <c r="JJ251" s="342">
        <f t="shared" si="853"/>
        <v>0</v>
      </c>
      <c r="JK251" s="342">
        <f t="shared" si="853"/>
        <v>0</v>
      </c>
      <c r="JL251" s="342">
        <f t="shared" si="853"/>
        <v>0</v>
      </c>
      <c r="JM251" s="342">
        <f t="shared" si="853"/>
        <v>0</v>
      </c>
      <c r="JN251" s="342">
        <f t="shared" si="853"/>
        <v>0</v>
      </c>
      <c r="JO251" s="342">
        <f t="shared" si="853"/>
        <v>0</v>
      </c>
      <c r="JP251" s="342">
        <f t="shared" si="853"/>
        <v>0</v>
      </c>
      <c r="JQ251" s="342">
        <f t="shared" si="853"/>
        <v>0</v>
      </c>
      <c r="JR251" s="342">
        <f t="shared" si="853"/>
        <v>0</v>
      </c>
      <c r="JS251" s="342">
        <f t="shared" si="853"/>
        <v>0</v>
      </c>
      <c r="JT251" s="342">
        <f t="shared" si="853"/>
        <v>0</v>
      </c>
      <c r="JU251" s="342">
        <f t="shared" si="853"/>
        <v>0</v>
      </c>
      <c r="JV251" s="342">
        <f t="shared" si="853"/>
        <v>0</v>
      </c>
      <c r="JW251" s="342">
        <f t="shared" si="853"/>
        <v>0</v>
      </c>
      <c r="JX251" s="342">
        <f t="shared" si="853"/>
        <v>0</v>
      </c>
      <c r="JY251" s="342">
        <f t="shared" si="853"/>
        <v>0</v>
      </c>
      <c r="JZ251" s="342">
        <f t="shared" si="853"/>
        <v>0</v>
      </c>
      <c r="KA251" s="342">
        <f t="shared" si="853"/>
        <v>0</v>
      </c>
      <c r="KB251" s="342">
        <f t="shared" si="853"/>
        <v>0</v>
      </c>
      <c r="KC251" s="342">
        <f t="shared" si="853"/>
        <v>0</v>
      </c>
      <c r="KD251" s="342">
        <f t="shared" si="853"/>
        <v>0</v>
      </c>
      <c r="KE251" s="342">
        <f t="shared" si="853"/>
        <v>0</v>
      </c>
      <c r="KF251" s="342">
        <f t="shared" si="853"/>
        <v>0</v>
      </c>
      <c r="KG251" s="342">
        <f t="shared" si="853"/>
        <v>0</v>
      </c>
      <c r="KH251" s="342">
        <f t="shared" si="853"/>
        <v>0</v>
      </c>
      <c r="KI251" s="342">
        <f t="shared" si="853"/>
        <v>0</v>
      </c>
      <c r="KJ251" s="342">
        <f t="shared" si="853"/>
        <v>0</v>
      </c>
      <c r="KK251" s="342">
        <f t="shared" si="853"/>
        <v>0</v>
      </c>
      <c r="KL251" s="342">
        <f t="shared" si="853"/>
        <v>0</v>
      </c>
      <c r="KM251" s="342">
        <f t="shared" si="853"/>
        <v>0</v>
      </c>
      <c r="KN251" s="342">
        <f t="shared" si="853"/>
        <v>0</v>
      </c>
      <c r="KO251" s="342">
        <f t="shared" si="853"/>
        <v>0</v>
      </c>
      <c r="KP251" s="342">
        <f t="shared" si="853"/>
        <v>0</v>
      </c>
      <c r="KQ251" s="342">
        <f t="shared" si="853"/>
        <v>0</v>
      </c>
      <c r="KR251" s="342">
        <f t="shared" si="853"/>
        <v>0</v>
      </c>
      <c r="KS251" s="342">
        <f t="shared" si="853"/>
        <v>0</v>
      </c>
      <c r="KT251" s="342">
        <f t="shared" si="853"/>
        <v>0</v>
      </c>
      <c r="KU251" s="342">
        <f t="shared" si="853"/>
        <v>0</v>
      </c>
      <c r="KV251" s="342">
        <f t="shared" si="853"/>
        <v>0</v>
      </c>
      <c r="KW251" s="342">
        <f t="shared" si="853"/>
        <v>0</v>
      </c>
      <c r="KX251" s="342">
        <f t="shared" si="853"/>
        <v>0</v>
      </c>
      <c r="KY251" s="342">
        <f t="shared" si="853"/>
        <v>0</v>
      </c>
      <c r="KZ251" s="342">
        <f t="shared" si="853"/>
        <v>0</v>
      </c>
      <c r="LA251" s="342">
        <f t="shared" si="853"/>
        <v>0</v>
      </c>
      <c r="LB251" s="342">
        <f t="shared" si="853"/>
        <v>0</v>
      </c>
      <c r="LC251" s="342">
        <f t="shared" si="853"/>
        <v>0</v>
      </c>
      <c r="LD251" s="342">
        <f t="shared" si="853"/>
        <v>0</v>
      </c>
      <c r="LE251" s="342">
        <f t="shared" si="853"/>
        <v>0</v>
      </c>
      <c r="LF251" s="342">
        <f t="shared" si="853"/>
        <v>0</v>
      </c>
      <c r="LG251" s="342">
        <f t="shared" si="853"/>
        <v>0</v>
      </c>
      <c r="LH251" s="342">
        <f t="shared" si="853"/>
        <v>0</v>
      </c>
      <c r="LI251" s="342">
        <f t="shared" si="853"/>
        <v>0</v>
      </c>
      <c r="LJ251" s="342">
        <f t="shared" si="853"/>
        <v>0</v>
      </c>
      <c r="LK251" s="342">
        <f t="shared" si="853"/>
        <v>0</v>
      </c>
      <c r="LL251" s="342">
        <f t="shared" si="853"/>
        <v>0</v>
      </c>
      <c r="LM251" s="342">
        <f t="shared" si="853"/>
        <v>0</v>
      </c>
      <c r="LN251" s="342">
        <f t="shared" si="853"/>
        <v>0</v>
      </c>
      <c r="LO251" s="342">
        <f t="shared" si="853"/>
        <v>0</v>
      </c>
      <c r="LP251" s="342">
        <f t="shared" si="853"/>
        <v>0</v>
      </c>
    </row>
    <row r="252">
      <c r="A252" s="331" t="str">
        <f t="shared" si="822"/>
        <v>03-2024</v>
      </c>
      <c r="B252" s="346">
        <f t="shared" si="828"/>
        <v>237841.6939</v>
      </c>
      <c r="C252" s="346"/>
      <c r="E252" s="342">
        <f t="shared" ref="E252:BP252" si="854">if(or(and($A252-E$240&gt;0,$A252-E$241&lt;=0,month($A252)=month(E$241)),and($A252-E$240&gt;=0,$A252-E$241&lt;=0,month(edate($A252,6))=month(E$241))),E$244,0)</f>
        <v>0</v>
      </c>
      <c r="F252" s="342">
        <f t="shared" si="854"/>
        <v>0</v>
      </c>
      <c r="G252" s="342">
        <f t="shared" si="854"/>
        <v>0</v>
      </c>
      <c r="H252" s="342">
        <f t="shared" si="854"/>
        <v>5603.13611</v>
      </c>
      <c r="I252" s="342">
        <f t="shared" si="854"/>
        <v>5350</v>
      </c>
      <c r="J252" s="342">
        <f t="shared" si="854"/>
        <v>0</v>
      </c>
      <c r="K252" s="342">
        <f t="shared" si="854"/>
        <v>6549.35727</v>
      </c>
      <c r="L252" s="342">
        <f t="shared" si="854"/>
        <v>3925.4562</v>
      </c>
      <c r="M252" s="342">
        <f t="shared" si="854"/>
        <v>5593.35392</v>
      </c>
      <c r="N252" s="342">
        <f t="shared" si="854"/>
        <v>0</v>
      </c>
      <c r="O252" s="342">
        <f t="shared" si="854"/>
        <v>0</v>
      </c>
      <c r="P252" s="342">
        <f t="shared" si="854"/>
        <v>0</v>
      </c>
      <c r="Q252" s="342">
        <f t="shared" si="854"/>
        <v>5838.7836</v>
      </c>
      <c r="R252" s="342">
        <f t="shared" si="854"/>
        <v>9911.380355</v>
      </c>
      <c r="S252" s="342">
        <f t="shared" si="854"/>
        <v>0</v>
      </c>
      <c r="T252" s="342">
        <f t="shared" si="854"/>
        <v>11963.3767</v>
      </c>
      <c r="U252" s="342">
        <f t="shared" si="854"/>
        <v>9633.12861</v>
      </c>
      <c r="V252" s="342">
        <f t="shared" si="854"/>
        <v>0</v>
      </c>
      <c r="W252" s="342">
        <f t="shared" si="854"/>
        <v>8655.033888</v>
      </c>
      <c r="X252" s="342">
        <f t="shared" si="854"/>
        <v>0</v>
      </c>
      <c r="Y252" s="342">
        <f t="shared" si="854"/>
        <v>0</v>
      </c>
      <c r="Z252" s="342">
        <f t="shared" si="854"/>
        <v>0</v>
      </c>
      <c r="AA252" s="342">
        <f t="shared" si="854"/>
        <v>9628.80765</v>
      </c>
      <c r="AB252" s="342">
        <f t="shared" si="854"/>
        <v>0</v>
      </c>
      <c r="AC252" s="342">
        <f t="shared" si="854"/>
        <v>6205.936838</v>
      </c>
      <c r="AD252" s="342">
        <f t="shared" si="854"/>
        <v>8318.29995</v>
      </c>
      <c r="AE252" s="342">
        <f t="shared" si="854"/>
        <v>6439.535258</v>
      </c>
      <c r="AF252" s="342">
        <f t="shared" si="854"/>
        <v>0</v>
      </c>
      <c r="AG252" s="342">
        <f t="shared" si="854"/>
        <v>7258.6275</v>
      </c>
      <c r="AH252" s="342">
        <f t="shared" si="854"/>
        <v>0</v>
      </c>
      <c r="AI252" s="342">
        <f t="shared" si="854"/>
        <v>10641.14589</v>
      </c>
      <c r="AJ252" s="342">
        <f t="shared" si="854"/>
        <v>0</v>
      </c>
      <c r="AK252" s="342">
        <f t="shared" si="854"/>
        <v>0</v>
      </c>
      <c r="AL252" s="342">
        <f t="shared" si="854"/>
        <v>275</v>
      </c>
      <c r="AM252" s="342">
        <f t="shared" si="854"/>
        <v>4982.50623</v>
      </c>
      <c r="AN252" s="342">
        <f t="shared" si="854"/>
        <v>0</v>
      </c>
      <c r="AO252" s="342">
        <f t="shared" si="854"/>
        <v>0</v>
      </c>
      <c r="AP252" s="342">
        <f t="shared" si="854"/>
        <v>9271.35</v>
      </c>
      <c r="AQ252" s="342">
        <f t="shared" si="854"/>
        <v>8358.125</v>
      </c>
      <c r="AR252" s="342">
        <f t="shared" si="854"/>
        <v>0</v>
      </c>
      <c r="AS252" s="342">
        <f t="shared" si="854"/>
        <v>8601.039</v>
      </c>
      <c r="AT252" s="342">
        <f t="shared" si="854"/>
        <v>16276.43473</v>
      </c>
      <c r="AU252" s="342">
        <f t="shared" si="854"/>
        <v>7462.28015</v>
      </c>
      <c r="AV252" s="342">
        <f t="shared" si="854"/>
        <v>0</v>
      </c>
      <c r="AW252" s="342">
        <f t="shared" si="854"/>
        <v>4800</v>
      </c>
      <c r="AX252" s="342">
        <f t="shared" si="854"/>
        <v>0</v>
      </c>
      <c r="AY252" s="342">
        <f t="shared" si="854"/>
        <v>12558.09375</v>
      </c>
      <c r="AZ252" s="342">
        <f t="shared" si="854"/>
        <v>0</v>
      </c>
      <c r="BA252" s="342">
        <f t="shared" si="854"/>
        <v>0</v>
      </c>
      <c r="BB252" s="342">
        <f t="shared" si="854"/>
        <v>9703.8664</v>
      </c>
      <c r="BC252" s="342">
        <f t="shared" si="854"/>
        <v>0</v>
      </c>
      <c r="BD252" s="342">
        <f t="shared" si="854"/>
        <v>13378.4</v>
      </c>
      <c r="BE252" s="342">
        <f t="shared" si="854"/>
        <v>0</v>
      </c>
      <c r="BF252" s="342">
        <f t="shared" si="854"/>
        <v>1557.6541</v>
      </c>
      <c r="BG252" s="342">
        <f t="shared" si="854"/>
        <v>0</v>
      </c>
      <c r="BH252" s="342">
        <f t="shared" si="854"/>
        <v>5158.157425</v>
      </c>
      <c r="BI252" s="342">
        <f t="shared" si="854"/>
        <v>2306.25</v>
      </c>
      <c r="BJ252" s="342">
        <f t="shared" si="854"/>
        <v>7162.4875</v>
      </c>
      <c r="BK252" s="342">
        <f t="shared" si="854"/>
        <v>1312.5</v>
      </c>
      <c r="BL252" s="342">
        <f t="shared" si="854"/>
        <v>1793.1</v>
      </c>
      <c r="BM252" s="342">
        <f t="shared" si="854"/>
        <v>0</v>
      </c>
      <c r="BN252" s="342">
        <f t="shared" si="854"/>
        <v>740.464875</v>
      </c>
      <c r="BO252" s="342">
        <f t="shared" si="854"/>
        <v>0</v>
      </c>
      <c r="BP252" s="342">
        <f t="shared" si="854"/>
        <v>628.625</v>
      </c>
      <c r="BQ252" s="342"/>
      <c r="BR252" s="342">
        <f t="shared" ref="BR252:EC252" si="855">if(or(and($A252-BR$240&gt;0,$A252-BR$241&lt;=0,month($A252)=month(BR$241)),and($A252-BR$240&gt;=0,$A252-BR$241&lt;=0,month(edate($A252,6))=month(BR$241))),BR$244,0)</f>
        <v>0</v>
      </c>
      <c r="BS252" s="342">
        <f t="shared" si="855"/>
        <v>0</v>
      </c>
      <c r="BT252" s="342">
        <f t="shared" si="855"/>
        <v>0</v>
      </c>
      <c r="BU252" s="342">
        <f t="shared" si="855"/>
        <v>0</v>
      </c>
      <c r="BV252" s="342">
        <f t="shared" si="855"/>
        <v>0</v>
      </c>
      <c r="BW252" s="342">
        <f t="shared" si="855"/>
        <v>0</v>
      </c>
      <c r="BX252" s="342">
        <f t="shared" si="855"/>
        <v>0</v>
      </c>
      <c r="BY252" s="342">
        <f t="shared" si="855"/>
        <v>0</v>
      </c>
      <c r="BZ252" s="342">
        <f t="shared" si="855"/>
        <v>0</v>
      </c>
      <c r="CA252" s="342">
        <f t="shared" si="855"/>
        <v>0</v>
      </c>
      <c r="CB252" s="342">
        <f t="shared" si="855"/>
        <v>0</v>
      </c>
      <c r="CC252" s="342">
        <f t="shared" si="855"/>
        <v>0</v>
      </c>
      <c r="CD252" s="342">
        <f t="shared" si="855"/>
        <v>0</v>
      </c>
      <c r="CE252" s="342">
        <f t="shared" si="855"/>
        <v>0</v>
      </c>
      <c r="CF252" s="342">
        <f t="shared" si="855"/>
        <v>0</v>
      </c>
      <c r="CG252" s="342">
        <f t="shared" si="855"/>
        <v>0</v>
      </c>
      <c r="CH252" s="342">
        <f t="shared" si="855"/>
        <v>0</v>
      </c>
      <c r="CI252" s="342">
        <f t="shared" si="855"/>
        <v>0</v>
      </c>
      <c r="CJ252" s="342">
        <f t="shared" si="855"/>
        <v>0</v>
      </c>
      <c r="CK252" s="342">
        <f t="shared" si="855"/>
        <v>0</v>
      </c>
      <c r="CL252" s="342">
        <f t="shared" si="855"/>
        <v>0</v>
      </c>
      <c r="CM252" s="342">
        <f t="shared" si="855"/>
        <v>0</v>
      </c>
      <c r="CN252" s="342">
        <f t="shared" si="855"/>
        <v>0</v>
      </c>
      <c r="CO252" s="342">
        <f t="shared" si="855"/>
        <v>0</v>
      </c>
      <c r="CP252" s="342">
        <f t="shared" si="855"/>
        <v>0</v>
      </c>
      <c r="CQ252" s="342">
        <f t="shared" si="855"/>
        <v>0</v>
      </c>
      <c r="CR252" s="342">
        <f t="shared" si="855"/>
        <v>0</v>
      </c>
      <c r="CS252" s="342">
        <f t="shared" si="855"/>
        <v>0</v>
      </c>
      <c r="CT252" s="342">
        <f t="shared" si="855"/>
        <v>0</v>
      </c>
      <c r="CU252" s="342">
        <f t="shared" si="855"/>
        <v>0</v>
      </c>
      <c r="CV252" s="342">
        <f t="shared" si="855"/>
        <v>0</v>
      </c>
      <c r="CW252" s="342">
        <f t="shared" si="855"/>
        <v>0</v>
      </c>
      <c r="CX252" s="342">
        <f t="shared" si="855"/>
        <v>0</v>
      </c>
      <c r="CY252" s="342">
        <f t="shared" si="855"/>
        <v>0</v>
      </c>
      <c r="CZ252" s="342">
        <f t="shared" si="855"/>
        <v>0</v>
      </c>
      <c r="DA252" s="342">
        <f t="shared" si="855"/>
        <v>0</v>
      </c>
      <c r="DB252" s="342">
        <f t="shared" si="855"/>
        <v>0</v>
      </c>
      <c r="DC252" s="342">
        <f t="shared" si="855"/>
        <v>0</v>
      </c>
      <c r="DD252" s="342">
        <f t="shared" si="855"/>
        <v>0</v>
      </c>
      <c r="DE252" s="342">
        <f t="shared" si="855"/>
        <v>0</v>
      </c>
      <c r="DF252" s="342">
        <f t="shared" si="855"/>
        <v>0</v>
      </c>
      <c r="DG252" s="342">
        <f t="shared" si="855"/>
        <v>0</v>
      </c>
      <c r="DH252" s="342">
        <f t="shared" si="855"/>
        <v>0</v>
      </c>
      <c r="DI252" s="342">
        <f t="shared" si="855"/>
        <v>0</v>
      </c>
      <c r="DJ252" s="342">
        <f t="shared" si="855"/>
        <v>0</v>
      </c>
      <c r="DK252" s="342">
        <f t="shared" si="855"/>
        <v>0</v>
      </c>
      <c r="DL252" s="342">
        <f t="shared" si="855"/>
        <v>0</v>
      </c>
      <c r="DM252" s="342">
        <f t="shared" si="855"/>
        <v>0</v>
      </c>
      <c r="DN252" s="342">
        <f t="shared" si="855"/>
        <v>0</v>
      </c>
      <c r="DO252" s="342">
        <f t="shared" si="855"/>
        <v>0</v>
      </c>
      <c r="DP252" s="342">
        <f t="shared" si="855"/>
        <v>0</v>
      </c>
      <c r="DQ252" s="342">
        <f t="shared" si="855"/>
        <v>0</v>
      </c>
      <c r="DR252" s="342">
        <f t="shared" si="855"/>
        <v>0</v>
      </c>
      <c r="DS252" s="342">
        <f t="shared" si="855"/>
        <v>0</v>
      </c>
      <c r="DT252" s="342">
        <f t="shared" si="855"/>
        <v>0</v>
      </c>
      <c r="DU252" s="342">
        <f t="shared" si="855"/>
        <v>0</v>
      </c>
      <c r="DV252" s="342">
        <f t="shared" si="855"/>
        <v>0</v>
      </c>
      <c r="DW252" s="342">
        <f t="shared" si="855"/>
        <v>0</v>
      </c>
      <c r="DX252" s="342">
        <f t="shared" si="855"/>
        <v>0</v>
      </c>
      <c r="DY252" s="342">
        <f t="shared" si="855"/>
        <v>0</v>
      </c>
      <c r="DZ252" s="342">
        <f t="shared" si="855"/>
        <v>0</v>
      </c>
      <c r="EA252" s="342">
        <f t="shared" si="855"/>
        <v>0</v>
      </c>
      <c r="EB252" s="342">
        <f t="shared" si="855"/>
        <v>0</v>
      </c>
      <c r="EC252" s="342">
        <f t="shared" si="855"/>
        <v>0</v>
      </c>
      <c r="ED252" s="342"/>
      <c r="EE252" s="342">
        <f t="shared" ref="EE252:GP252" si="856">if(or(and($A252-EE$240&gt;0,$A252-EE$241&lt;=0,month($A252)=month(EE$241)),and($A252-EE$240&gt;=0,$A252-EE$241&lt;=0,month(edate($A252,6))=month(EE$241))),EE$244,0)</f>
        <v>0</v>
      </c>
      <c r="EF252" s="342">
        <f t="shared" si="856"/>
        <v>0</v>
      </c>
      <c r="EG252" s="342">
        <f t="shared" si="856"/>
        <v>0</v>
      </c>
      <c r="EH252" s="342">
        <f t="shared" si="856"/>
        <v>0</v>
      </c>
      <c r="EI252" s="342">
        <f t="shared" si="856"/>
        <v>0</v>
      </c>
      <c r="EJ252" s="342">
        <f t="shared" si="856"/>
        <v>0</v>
      </c>
      <c r="EK252" s="342">
        <f t="shared" si="856"/>
        <v>0</v>
      </c>
      <c r="EL252" s="342">
        <f t="shared" si="856"/>
        <v>0</v>
      </c>
      <c r="EM252" s="342">
        <f t="shared" si="856"/>
        <v>0</v>
      </c>
      <c r="EN252" s="342">
        <f t="shared" si="856"/>
        <v>0</v>
      </c>
      <c r="EO252" s="342">
        <f t="shared" si="856"/>
        <v>0</v>
      </c>
      <c r="EP252" s="342">
        <f t="shared" si="856"/>
        <v>0</v>
      </c>
      <c r="EQ252" s="342">
        <f t="shared" si="856"/>
        <v>0</v>
      </c>
      <c r="ER252" s="342">
        <f t="shared" si="856"/>
        <v>0</v>
      </c>
      <c r="ES252" s="342">
        <f t="shared" si="856"/>
        <v>0</v>
      </c>
      <c r="ET252" s="342">
        <f t="shared" si="856"/>
        <v>0</v>
      </c>
      <c r="EU252" s="342">
        <f t="shared" si="856"/>
        <v>0</v>
      </c>
      <c r="EV252" s="342">
        <f t="shared" si="856"/>
        <v>0</v>
      </c>
      <c r="EW252" s="342">
        <f t="shared" si="856"/>
        <v>0</v>
      </c>
      <c r="EX252" s="342">
        <f t="shared" si="856"/>
        <v>0</v>
      </c>
      <c r="EY252" s="342">
        <f t="shared" si="856"/>
        <v>0</v>
      </c>
      <c r="EZ252" s="342">
        <f t="shared" si="856"/>
        <v>0</v>
      </c>
      <c r="FA252" s="342">
        <f t="shared" si="856"/>
        <v>0</v>
      </c>
      <c r="FB252" s="342">
        <f t="shared" si="856"/>
        <v>0</v>
      </c>
      <c r="FC252" s="342">
        <f t="shared" si="856"/>
        <v>0</v>
      </c>
      <c r="FD252" s="342">
        <f t="shared" si="856"/>
        <v>0</v>
      </c>
      <c r="FE252" s="342">
        <f t="shared" si="856"/>
        <v>0</v>
      </c>
      <c r="FF252" s="342">
        <f t="shared" si="856"/>
        <v>0</v>
      </c>
      <c r="FG252" s="342">
        <f t="shared" si="856"/>
        <v>0</v>
      </c>
      <c r="FH252" s="342">
        <f t="shared" si="856"/>
        <v>0</v>
      </c>
      <c r="FI252" s="342">
        <f t="shared" si="856"/>
        <v>0</v>
      </c>
      <c r="FJ252" s="342">
        <f t="shared" si="856"/>
        <v>0</v>
      </c>
      <c r="FK252" s="342">
        <f t="shared" si="856"/>
        <v>0</v>
      </c>
      <c r="FL252" s="342">
        <f t="shared" si="856"/>
        <v>0</v>
      </c>
      <c r="FM252" s="342">
        <f t="shared" si="856"/>
        <v>0</v>
      </c>
      <c r="FN252" s="342">
        <f t="shared" si="856"/>
        <v>0</v>
      </c>
      <c r="FO252" s="342">
        <f t="shared" si="856"/>
        <v>0</v>
      </c>
      <c r="FP252" s="342">
        <f t="shared" si="856"/>
        <v>0</v>
      </c>
      <c r="FQ252" s="342">
        <f t="shared" si="856"/>
        <v>0</v>
      </c>
      <c r="FR252" s="342">
        <f t="shared" si="856"/>
        <v>0</v>
      </c>
      <c r="FS252" s="342">
        <f t="shared" si="856"/>
        <v>0</v>
      </c>
      <c r="FT252" s="342">
        <f t="shared" si="856"/>
        <v>0</v>
      </c>
      <c r="FU252" s="342">
        <f t="shared" si="856"/>
        <v>0</v>
      </c>
      <c r="FV252" s="342">
        <f t="shared" si="856"/>
        <v>0</v>
      </c>
      <c r="FW252" s="342">
        <f t="shared" si="856"/>
        <v>0</v>
      </c>
      <c r="FX252" s="342">
        <f t="shared" si="856"/>
        <v>0</v>
      </c>
      <c r="FY252" s="342">
        <f t="shared" si="856"/>
        <v>0</v>
      </c>
      <c r="FZ252" s="342">
        <f t="shared" si="856"/>
        <v>0</v>
      </c>
      <c r="GA252" s="342">
        <f t="shared" si="856"/>
        <v>0</v>
      </c>
      <c r="GB252" s="342">
        <f t="shared" si="856"/>
        <v>0</v>
      </c>
      <c r="GC252" s="342">
        <f t="shared" si="856"/>
        <v>0</v>
      </c>
      <c r="GD252" s="342">
        <f t="shared" si="856"/>
        <v>0</v>
      </c>
      <c r="GE252" s="342">
        <f t="shared" si="856"/>
        <v>0</v>
      </c>
      <c r="GF252" s="342">
        <f t="shared" si="856"/>
        <v>0</v>
      </c>
      <c r="GG252" s="342">
        <f t="shared" si="856"/>
        <v>0</v>
      </c>
      <c r="GH252" s="342">
        <f t="shared" si="856"/>
        <v>0</v>
      </c>
      <c r="GI252" s="342">
        <f t="shared" si="856"/>
        <v>0</v>
      </c>
      <c r="GJ252" s="342">
        <f t="shared" si="856"/>
        <v>0</v>
      </c>
      <c r="GK252" s="342">
        <f t="shared" si="856"/>
        <v>0</v>
      </c>
      <c r="GL252" s="342">
        <f t="shared" si="856"/>
        <v>0</v>
      </c>
      <c r="GM252" s="342">
        <f t="shared" si="856"/>
        <v>0</v>
      </c>
      <c r="GN252" s="342">
        <f t="shared" si="856"/>
        <v>0</v>
      </c>
      <c r="GO252" s="342">
        <f t="shared" si="856"/>
        <v>0</v>
      </c>
      <c r="GP252" s="342">
        <f t="shared" si="856"/>
        <v>0</v>
      </c>
      <c r="GQ252" s="342"/>
      <c r="GR252" s="342">
        <f t="shared" ref="GR252:JC252" si="857">if(or(and($A252-GR$240&gt;0,$A252-GR$241&lt;=0,month($A252)=month(GR$241)),and($A252-GR$240&gt;=0,$A252-GR$241&lt;=0,month(edate($A252,6))=month(GR$241))),GR$244,0)</f>
        <v>0</v>
      </c>
      <c r="GS252" s="342">
        <f t="shared" si="857"/>
        <v>0</v>
      </c>
      <c r="GT252" s="342">
        <f t="shared" si="857"/>
        <v>0</v>
      </c>
      <c r="GU252" s="342">
        <f t="shared" si="857"/>
        <v>0</v>
      </c>
      <c r="GV252" s="342">
        <f t="shared" si="857"/>
        <v>0</v>
      </c>
      <c r="GW252" s="342">
        <f t="shared" si="857"/>
        <v>0</v>
      </c>
      <c r="GX252" s="342">
        <f t="shared" si="857"/>
        <v>0</v>
      </c>
      <c r="GY252" s="342">
        <f t="shared" si="857"/>
        <v>0</v>
      </c>
      <c r="GZ252" s="342">
        <f t="shared" si="857"/>
        <v>0</v>
      </c>
      <c r="HA252" s="342">
        <f t="shared" si="857"/>
        <v>0</v>
      </c>
      <c r="HB252" s="342">
        <f t="shared" si="857"/>
        <v>0</v>
      </c>
      <c r="HC252" s="342">
        <f t="shared" si="857"/>
        <v>0</v>
      </c>
      <c r="HD252" s="342">
        <f t="shared" si="857"/>
        <v>0</v>
      </c>
      <c r="HE252" s="342">
        <f t="shared" si="857"/>
        <v>0</v>
      </c>
      <c r="HF252" s="342">
        <f t="shared" si="857"/>
        <v>0</v>
      </c>
      <c r="HG252" s="342">
        <f t="shared" si="857"/>
        <v>0</v>
      </c>
      <c r="HH252" s="342">
        <f t="shared" si="857"/>
        <v>0</v>
      </c>
      <c r="HI252" s="342">
        <f t="shared" si="857"/>
        <v>0</v>
      </c>
      <c r="HJ252" s="342">
        <f t="shared" si="857"/>
        <v>0</v>
      </c>
      <c r="HK252" s="342">
        <f t="shared" si="857"/>
        <v>0</v>
      </c>
      <c r="HL252" s="342">
        <f t="shared" si="857"/>
        <v>0</v>
      </c>
      <c r="HM252" s="342">
        <f t="shared" si="857"/>
        <v>0</v>
      </c>
      <c r="HN252" s="342">
        <f t="shared" si="857"/>
        <v>0</v>
      </c>
      <c r="HO252" s="342">
        <f t="shared" si="857"/>
        <v>0</v>
      </c>
      <c r="HP252" s="342">
        <f t="shared" si="857"/>
        <v>0</v>
      </c>
      <c r="HQ252" s="342">
        <f t="shared" si="857"/>
        <v>0</v>
      </c>
      <c r="HR252" s="342">
        <f t="shared" si="857"/>
        <v>0</v>
      </c>
      <c r="HS252" s="342">
        <f t="shared" si="857"/>
        <v>0</v>
      </c>
      <c r="HT252" s="342">
        <f t="shared" si="857"/>
        <v>0</v>
      </c>
      <c r="HU252" s="342">
        <f t="shared" si="857"/>
        <v>0</v>
      </c>
      <c r="HV252" s="342">
        <f t="shared" si="857"/>
        <v>0</v>
      </c>
      <c r="HW252" s="342">
        <f t="shared" si="857"/>
        <v>0</v>
      </c>
      <c r="HX252" s="342">
        <f t="shared" si="857"/>
        <v>0</v>
      </c>
      <c r="HY252" s="342">
        <f t="shared" si="857"/>
        <v>0</v>
      </c>
      <c r="HZ252" s="342">
        <f t="shared" si="857"/>
        <v>0</v>
      </c>
      <c r="IA252" s="342">
        <f t="shared" si="857"/>
        <v>0</v>
      </c>
      <c r="IB252" s="342">
        <f t="shared" si="857"/>
        <v>0</v>
      </c>
      <c r="IC252" s="342">
        <f t="shared" si="857"/>
        <v>0</v>
      </c>
      <c r="ID252" s="342">
        <f t="shared" si="857"/>
        <v>0</v>
      </c>
      <c r="IE252" s="342">
        <f t="shared" si="857"/>
        <v>0</v>
      </c>
      <c r="IF252" s="342">
        <f t="shared" si="857"/>
        <v>0</v>
      </c>
      <c r="IG252" s="342">
        <f t="shared" si="857"/>
        <v>0</v>
      </c>
      <c r="IH252" s="342">
        <f t="shared" si="857"/>
        <v>0</v>
      </c>
      <c r="II252" s="342">
        <f t="shared" si="857"/>
        <v>0</v>
      </c>
      <c r="IJ252" s="342">
        <f t="shared" si="857"/>
        <v>0</v>
      </c>
      <c r="IK252" s="342">
        <f t="shared" si="857"/>
        <v>0</v>
      </c>
      <c r="IL252" s="342">
        <f t="shared" si="857"/>
        <v>0</v>
      </c>
      <c r="IM252" s="342">
        <f t="shared" si="857"/>
        <v>0</v>
      </c>
      <c r="IN252" s="342">
        <f t="shared" si="857"/>
        <v>0</v>
      </c>
      <c r="IO252" s="342">
        <f t="shared" si="857"/>
        <v>0</v>
      </c>
      <c r="IP252" s="342">
        <f t="shared" si="857"/>
        <v>0</v>
      </c>
      <c r="IQ252" s="342">
        <f t="shared" si="857"/>
        <v>0</v>
      </c>
      <c r="IR252" s="342">
        <f t="shared" si="857"/>
        <v>0</v>
      </c>
      <c r="IS252" s="342">
        <f t="shared" si="857"/>
        <v>0</v>
      </c>
      <c r="IT252" s="342">
        <f t="shared" si="857"/>
        <v>0</v>
      </c>
      <c r="IU252" s="342">
        <f t="shared" si="857"/>
        <v>0</v>
      </c>
      <c r="IV252" s="342">
        <f t="shared" si="857"/>
        <v>0</v>
      </c>
      <c r="IW252" s="342">
        <f t="shared" si="857"/>
        <v>0</v>
      </c>
      <c r="IX252" s="342">
        <f t="shared" si="857"/>
        <v>0</v>
      </c>
      <c r="IY252" s="342">
        <f t="shared" si="857"/>
        <v>0</v>
      </c>
      <c r="IZ252" s="342">
        <f t="shared" si="857"/>
        <v>0</v>
      </c>
      <c r="JA252" s="342">
        <f t="shared" si="857"/>
        <v>0</v>
      </c>
      <c r="JB252" s="342">
        <f t="shared" si="857"/>
        <v>0</v>
      </c>
      <c r="JC252" s="342">
        <f t="shared" si="857"/>
        <v>0</v>
      </c>
      <c r="JD252" s="342"/>
      <c r="JE252" s="342">
        <f t="shared" ref="JE252:LP252" si="858">if(or(and($A252-JE$240&gt;0,$A252-JE$241&lt;=0,month($A252)=month(JE$241)),and($A252-JE$240&gt;=0,$A252-JE$241&lt;=0,month(edate($A252,6))=month(JE$241))),JE$244,0)</f>
        <v>0</v>
      </c>
      <c r="JF252" s="342">
        <f t="shared" si="858"/>
        <v>0</v>
      </c>
      <c r="JG252" s="342">
        <f t="shared" si="858"/>
        <v>0</v>
      </c>
      <c r="JH252" s="342">
        <f t="shared" si="858"/>
        <v>0</v>
      </c>
      <c r="JI252" s="342">
        <f t="shared" si="858"/>
        <v>0</v>
      </c>
      <c r="JJ252" s="342">
        <f t="shared" si="858"/>
        <v>0</v>
      </c>
      <c r="JK252" s="342">
        <f t="shared" si="858"/>
        <v>0</v>
      </c>
      <c r="JL252" s="342">
        <f t="shared" si="858"/>
        <v>0</v>
      </c>
      <c r="JM252" s="342">
        <f t="shared" si="858"/>
        <v>0</v>
      </c>
      <c r="JN252" s="342">
        <f t="shared" si="858"/>
        <v>0</v>
      </c>
      <c r="JO252" s="342">
        <f t="shared" si="858"/>
        <v>0</v>
      </c>
      <c r="JP252" s="342">
        <f t="shared" si="858"/>
        <v>0</v>
      </c>
      <c r="JQ252" s="342">
        <f t="shared" si="858"/>
        <v>0</v>
      </c>
      <c r="JR252" s="342">
        <f t="shared" si="858"/>
        <v>0</v>
      </c>
      <c r="JS252" s="342">
        <f t="shared" si="858"/>
        <v>0</v>
      </c>
      <c r="JT252" s="342">
        <f t="shared" si="858"/>
        <v>0</v>
      </c>
      <c r="JU252" s="342">
        <f t="shared" si="858"/>
        <v>0</v>
      </c>
      <c r="JV252" s="342">
        <f t="shared" si="858"/>
        <v>0</v>
      </c>
      <c r="JW252" s="342">
        <f t="shared" si="858"/>
        <v>0</v>
      </c>
      <c r="JX252" s="342">
        <f t="shared" si="858"/>
        <v>0</v>
      </c>
      <c r="JY252" s="342">
        <f t="shared" si="858"/>
        <v>0</v>
      </c>
      <c r="JZ252" s="342">
        <f t="shared" si="858"/>
        <v>0</v>
      </c>
      <c r="KA252" s="342">
        <f t="shared" si="858"/>
        <v>0</v>
      </c>
      <c r="KB252" s="342">
        <f t="shared" si="858"/>
        <v>0</v>
      </c>
      <c r="KC252" s="342">
        <f t="shared" si="858"/>
        <v>0</v>
      </c>
      <c r="KD252" s="342">
        <f t="shared" si="858"/>
        <v>0</v>
      </c>
      <c r="KE252" s="342">
        <f t="shared" si="858"/>
        <v>0</v>
      </c>
      <c r="KF252" s="342">
        <f t="shared" si="858"/>
        <v>0</v>
      </c>
      <c r="KG252" s="342">
        <f t="shared" si="858"/>
        <v>0</v>
      </c>
      <c r="KH252" s="342">
        <f t="shared" si="858"/>
        <v>0</v>
      </c>
      <c r="KI252" s="342">
        <f t="shared" si="858"/>
        <v>0</v>
      </c>
      <c r="KJ252" s="342">
        <f t="shared" si="858"/>
        <v>0</v>
      </c>
      <c r="KK252" s="342">
        <f t="shared" si="858"/>
        <v>0</v>
      </c>
      <c r="KL252" s="342">
        <f t="shared" si="858"/>
        <v>0</v>
      </c>
      <c r="KM252" s="342">
        <f t="shared" si="858"/>
        <v>0</v>
      </c>
      <c r="KN252" s="342">
        <f t="shared" si="858"/>
        <v>0</v>
      </c>
      <c r="KO252" s="342">
        <f t="shared" si="858"/>
        <v>0</v>
      </c>
      <c r="KP252" s="342">
        <f t="shared" si="858"/>
        <v>0</v>
      </c>
      <c r="KQ252" s="342">
        <f t="shared" si="858"/>
        <v>0</v>
      </c>
      <c r="KR252" s="342">
        <f t="shared" si="858"/>
        <v>0</v>
      </c>
      <c r="KS252" s="342">
        <f t="shared" si="858"/>
        <v>0</v>
      </c>
      <c r="KT252" s="342">
        <f t="shared" si="858"/>
        <v>0</v>
      </c>
      <c r="KU252" s="342">
        <f t="shared" si="858"/>
        <v>0</v>
      </c>
      <c r="KV252" s="342">
        <f t="shared" si="858"/>
        <v>0</v>
      </c>
      <c r="KW252" s="342">
        <f t="shared" si="858"/>
        <v>0</v>
      </c>
      <c r="KX252" s="342">
        <f t="shared" si="858"/>
        <v>0</v>
      </c>
      <c r="KY252" s="342">
        <f t="shared" si="858"/>
        <v>0</v>
      </c>
      <c r="KZ252" s="342">
        <f t="shared" si="858"/>
        <v>0</v>
      </c>
      <c r="LA252" s="342">
        <f t="shared" si="858"/>
        <v>0</v>
      </c>
      <c r="LB252" s="342">
        <f t="shared" si="858"/>
        <v>0</v>
      </c>
      <c r="LC252" s="342">
        <f t="shared" si="858"/>
        <v>0</v>
      </c>
      <c r="LD252" s="342">
        <f t="shared" si="858"/>
        <v>0</v>
      </c>
      <c r="LE252" s="342">
        <f t="shared" si="858"/>
        <v>0</v>
      </c>
      <c r="LF252" s="342">
        <f t="shared" si="858"/>
        <v>0</v>
      </c>
      <c r="LG252" s="342">
        <f t="shared" si="858"/>
        <v>0</v>
      </c>
      <c r="LH252" s="342">
        <f t="shared" si="858"/>
        <v>0</v>
      </c>
      <c r="LI252" s="342">
        <f t="shared" si="858"/>
        <v>0</v>
      </c>
      <c r="LJ252" s="342">
        <f t="shared" si="858"/>
        <v>0</v>
      </c>
      <c r="LK252" s="342">
        <f t="shared" si="858"/>
        <v>0</v>
      </c>
      <c r="LL252" s="342">
        <f t="shared" si="858"/>
        <v>0</v>
      </c>
      <c r="LM252" s="342">
        <f t="shared" si="858"/>
        <v>0</v>
      </c>
      <c r="LN252" s="342">
        <f t="shared" si="858"/>
        <v>0</v>
      </c>
      <c r="LO252" s="342">
        <f t="shared" si="858"/>
        <v>0</v>
      </c>
      <c r="LP252" s="342">
        <f t="shared" si="858"/>
        <v>0</v>
      </c>
    </row>
    <row r="253">
      <c r="A253" s="331" t="str">
        <f t="shared" si="822"/>
        <v>06-2024</v>
      </c>
      <c r="B253" s="346">
        <f t="shared" si="828"/>
        <v>181908.706</v>
      </c>
      <c r="C253" s="346"/>
      <c r="E253" s="342">
        <f t="shared" ref="E253:BP253" si="859">if(or(and($A253-E$240&gt;0,$A253-E$241&lt;=0,month($A253)=month(E$241)),and($A253-E$240&gt;=0,$A253-E$241&lt;=0,month(edate($A253,6))=month(E$241))),E$244,0)</f>
        <v>6085.4205</v>
      </c>
      <c r="F253" s="342">
        <f t="shared" si="859"/>
        <v>2604.5913</v>
      </c>
      <c r="G253" s="342">
        <f t="shared" si="859"/>
        <v>4740</v>
      </c>
      <c r="H253" s="342">
        <f t="shared" si="859"/>
        <v>0</v>
      </c>
      <c r="I253" s="342">
        <f t="shared" si="859"/>
        <v>0</v>
      </c>
      <c r="J253" s="342">
        <f t="shared" si="859"/>
        <v>5954.9875</v>
      </c>
      <c r="K253" s="342">
        <f t="shared" si="859"/>
        <v>0</v>
      </c>
      <c r="L253" s="342">
        <f t="shared" si="859"/>
        <v>0</v>
      </c>
      <c r="M253" s="342">
        <f t="shared" si="859"/>
        <v>0</v>
      </c>
      <c r="N253" s="342">
        <f t="shared" si="859"/>
        <v>7812.75495</v>
      </c>
      <c r="O253" s="342">
        <f t="shared" si="859"/>
        <v>5688.688635</v>
      </c>
      <c r="P253" s="342">
        <f t="shared" si="859"/>
        <v>5334.19156</v>
      </c>
      <c r="Q253" s="342">
        <f t="shared" si="859"/>
        <v>0</v>
      </c>
      <c r="R253" s="342">
        <f t="shared" si="859"/>
        <v>0</v>
      </c>
      <c r="S253" s="342">
        <f t="shared" si="859"/>
        <v>10661.63949</v>
      </c>
      <c r="T253" s="342">
        <f t="shared" si="859"/>
        <v>0</v>
      </c>
      <c r="U253" s="342">
        <f t="shared" si="859"/>
        <v>0</v>
      </c>
      <c r="V253" s="342">
        <f t="shared" si="859"/>
        <v>5520.8475</v>
      </c>
      <c r="W253" s="342">
        <f t="shared" si="859"/>
        <v>0</v>
      </c>
      <c r="X253" s="342">
        <f t="shared" si="859"/>
        <v>7309.84635</v>
      </c>
      <c r="Y253" s="342">
        <f t="shared" si="859"/>
        <v>11393.6924</v>
      </c>
      <c r="Z253" s="342">
        <f t="shared" si="859"/>
        <v>70.99625</v>
      </c>
      <c r="AA253" s="342">
        <f t="shared" si="859"/>
        <v>0</v>
      </c>
      <c r="AB253" s="342">
        <f t="shared" si="859"/>
        <v>8275.222958</v>
      </c>
      <c r="AC253" s="342">
        <f t="shared" si="859"/>
        <v>0</v>
      </c>
      <c r="AD253" s="342">
        <f t="shared" si="859"/>
        <v>0</v>
      </c>
      <c r="AE253" s="342">
        <f t="shared" si="859"/>
        <v>0</v>
      </c>
      <c r="AF253" s="342">
        <f t="shared" si="859"/>
        <v>6214.90265</v>
      </c>
      <c r="AG253" s="342">
        <f t="shared" si="859"/>
        <v>0</v>
      </c>
      <c r="AH253" s="342">
        <f t="shared" si="859"/>
        <v>228.5555</v>
      </c>
      <c r="AI253" s="342">
        <f t="shared" si="859"/>
        <v>0</v>
      </c>
      <c r="AJ253" s="342">
        <f t="shared" si="859"/>
        <v>3780</v>
      </c>
      <c r="AK253" s="342">
        <f t="shared" si="859"/>
        <v>15922.28576</v>
      </c>
      <c r="AL253" s="342">
        <f t="shared" si="859"/>
        <v>0</v>
      </c>
      <c r="AM253" s="342">
        <f t="shared" si="859"/>
        <v>0</v>
      </c>
      <c r="AN253" s="342">
        <f t="shared" si="859"/>
        <v>12211.43486</v>
      </c>
      <c r="AO253" s="342">
        <f t="shared" si="859"/>
        <v>8896.907813</v>
      </c>
      <c r="AP253" s="342">
        <f t="shared" si="859"/>
        <v>0</v>
      </c>
      <c r="AQ253" s="342">
        <f t="shared" si="859"/>
        <v>0</v>
      </c>
      <c r="AR253" s="342">
        <f t="shared" si="859"/>
        <v>7542.9351</v>
      </c>
      <c r="AS253" s="342">
        <f t="shared" si="859"/>
        <v>0</v>
      </c>
      <c r="AT253" s="342">
        <f t="shared" si="859"/>
        <v>0</v>
      </c>
      <c r="AU253" s="342">
        <f t="shared" si="859"/>
        <v>0</v>
      </c>
      <c r="AV253" s="342">
        <f t="shared" si="859"/>
        <v>7136.0471</v>
      </c>
      <c r="AW253" s="342">
        <f t="shared" si="859"/>
        <v>0</v>
      </c>
      <c r="AX253" s="342">
        <f t="shared" si="859"/>
        <v>9058.61</v>
      </c>
      <c r="AY253" s="342">
        <f t="shared" si="859"/>
        <v>0</v>
      </c>
      <c r="AZ253" s="342">
        <f t="shared" si="859"/>
        <v>6480</v>
      </c>
      <c r="BA253" s="342">
        <f t="shared" si="859"/>
        <v>5867.9712</v>
      </c>
      <c r="BB253" s="342">
        <f t="shared" si="859"/>
        <v>0</v>
      </c>
      <c r="BC253" s="342">
        <f t="shared" si="859"/>
        <v>4873.17825</v>
      </c>
      <c r="BD253" s="342">
        <f t="shared" si="859"/>
        <v>0</v>
      </c>
      <c r="BE253" s="342">
        <f t="shared" si="859"/>
        <v>4565.5155</v>
      </c>
      <c r="BF253" s="342">
        <f t="shared" si="859"/>
        <v>0</v>
      </c>
      <c r="BG253" s="342">
        <f t="shared" si="859"/>
        <v>900.3978</v>
      </c>
      <c r="BH253" s="342">
        <f t="shared" si="859"/>
        <v>0</v>
      </c>
      <c r="BI253" s="342">
        <f t="shared" si="859"/>
        <v>0</v>
      </c>
      <c r="BJ253" s="342">
        <f t="shared" si="859"/>
        <v>0</v>
      </c>
      <c r="BK253" s="342">
        <f t="shared" si="859"/>
        <v>0</v>
      </c>
      <c r="BL253" s="342">
        <f t="shared" si="859"/>
        <v>0</v>
      </c>
      <c r="BM253" s="342">
        <f t="shared" si="859"/>
        <v>1521.41625</v>
      </c>
      <c r="BN253" s="342">
        <f t="shared" si="859"/>
        <v>0</v>
      </c>
      <c r="BO253" s="342">
        <f t="shared" si="859"/>
        <v>5255.6688</v>
      </c>
      <c r="BP253" s="342">
        <f t="shared" si="859"/>
        <v>0</v>
      </c>
      <c r="BQ253" s="342"/>
      <c r="BR253" s="342">
        <f t="shared" ref="BR253:EC253" si="860">if(or(and($A253-BR$240&gt;0,$A253-BR$241&lt;=0,month($A253)=month(BR$241)),and($A253-BR$240&gt;=0,$A253-BR$241&lt;=0,month(edate($A253,6))=month(BR$241))),BR$244,0)</f>
        <v>0</v>
      </c>
      <c r="BS253" s="342">
        <f t="shared" si="860"/>
        <v>0</v>
      </c>
      <c r="BT253" s="342">
        <f t="shared" si="860"/>
        <v>0</v>
      </c>
      <c r="BU253" s="342">
        <f t="shared" si="860"/>
        <v>0</v>
      </c>
      <c r="BV253" s="342">
        <f t="shared" si="860"/>
        <v>0</v>
      </c>
      <c r="BW253" s="342">
        <f t="shared" si="860"/>
        <v>0</v>
      </c>
      <c r="BX253" s="342">
        <f t="shared" si="860"/>
        <v>0</v>
      </c>
      <c r="BY253" s="342">
        <f t="shared" si="860"/>
        <v>0</v>
      </c>
      <c r="BZ253" s="342">
        <f t="shared" si="860"/>
        <v>0</v>
      </c>
      <c r="CA253" s="342">
        <f t="shared" si="860"/>
        <v>0</v>
      </c>
      <c r="CB253" s="342">
        <f t="shared" si="860"/>
        <v>0</v>
      </c>
      <c r="CC253" s="342">
        <f t="shared" si="860"/>
        <v>0</v>
      </c>
      <c r="CD253" s="342">
        <f t="shared" si="860"/>
        <v>0</v>
      </c>
      <c r="CE253" s="342">
        <f t="shared" si="860"/>
        <v>0</v>
      </c>
      <c r="CF253" s="342">
        <f t="shared" si="860"/>
        <v>0</v>
      </c>
      <c r="CG253" s="342">
        <f t="shared" si="860"/>
        <v>0</v>
      </c>
      <c r="CH253" s="342">
        <f t="shared" si="860"/>
        <v>0</v>
      </c>
      <c r="CI253" s="342">
        <f t="shared" si="860"/>
        <v>0</v>
      </c>
      <c r="CJ253" s="342">
        <f t="shared" si="860"/>
        <v>0</v>
      </c>
      <c r="CK253" s="342">
        <f t="shared" si="860"/>
        <v>0</v>
      </c>
      <c r="CL253" s="342">
        <f t="shared" si="860"/>
        <v>0</v>
      </c>
      <c r="CM253" s="342">
        <f t="shared" si="860"/>
        <v>0</v>
      </c>
      <c r="CN253" s="342">
        <f t="shared" si="860"/>
        <v>0</v>
      </c>
      <c r="CO253" s="342">
        <f t="shared" si="860"/>
        <v>0</v>
      </c>
      <c r="CP253" s="342">
        <f t="shared" si="860"/>
        <v>0</v>
      </c>
      <c r="CQ253" s="342">
        <f t="shared" si="860"/>
        <v>0</v>
      </c>
      <c r="CR253" s="342">
        <f t="shared" si="860"/>
        <v>0</v>
      </c>
      <c r="CS253" s="342">
        <f t="shared" si="860"/>
        <v>0</v>
      </c>
      <c r="CT253" s="342">
        <f t="shared" si="860"/>
        <v>0</v>
      </c>
      <c r="CU253" s="342">
        <f t="shared" si="860"/>
        <v>0</v>
      </c>
      <c r="CV253" s="342">
        <f t="shared" si="860"/>
        <v>0</v>
      </c>
      <c r="CW253" s="342">
        <f t="shared" si="860"/>
        <v>0</v>
      </c>
      <c r="CX253" s="342">
        <f t="shared" si="860"/>
        <v>0</v>
      </c>
      <c r="CY253" s="342">
        <f t="shared" si="860"/>
        <v>0</v>
      </c>
      <c r="CZ253" s="342">
        <f t="shared" si="860"/>
        <v>0</v>
      </c>
      <c r="DA253" s="342">
        <f t="shared" si="860"/>
        <v>0</v>
      </c>
      <c r="DB253" s="342">
        <f t="shared" si="860"/>
        <v>0</v>
      </c>
      <c r="DC253" s="342">
        <f t="shared" si="860"/>
        <v>0</v>
      </c>
      <c r="DD253" s="342">
        <f t="shared" si="860"/>
        <v>0</v>
      </c>
      <c r="DE253" s="342">
        <f t="shared" si="860"/>
        <v>0</v>
      </c>
      <c r="DF253" s="342">
        <f t="shared" si="860"/>
        <v>0</v>
      </c>
      <c r="DG253" s="342">
        <f t="shared" si="860"/>
        <v>0</v>
      </c>
      <c r="DH253" s="342">
        <f t="shared" si="860"/>
        <v>0</v>
      </c>
      <c r="DI253" s="342">
        <f t="shared" si="860"/>
        <v>0</v>
      </c>
      <c r="DJ253" s="342">
        <f t="shared" si="860"/>
        <v>0</v>
      </c>
      <c r="DK253" s="342">
        <f t="shared" si="860"/>
        <v>0</v>
      </c>
      <c r="DL253" s="342">
        <f t="shared" si="860"/>
        <v>0</v>
      </c>
      <c r="DM253" s="342">
        <f t="shared" si="860"/>
        <v>0</v>
      </c>
      <c r="DN253" s="342">
        <f t="shared" si="860"/>
        <v>0</v>
      </c>
      <c r="DO253" s="342">
        <f t="shared" si="860"/>
        <v>0</v>
      </c>
      <c r="DP253" s="342">
        <f t="shared" si="860"/>
        <v>0</v>
      </c>
      <c r="DQ253" s="342">
        <f t="shared" si="860"/>
        <v>0</v>
      </c>
      <c r="DR253" s="342">
        <f t="shared" si="860"/>
        <v>0</v>
      </c>
      <c r="DS253" s="342">
        <f t="shared" si="860"/>
        <v>0</v>
      </c>
      <c r="DT253" s="342">
        <f t="shared" si="860"/>
        <v>0</v>
      </c>
      <c r="DU253" s="342">
        <f t="shared" si="860"/>
        <v>0</v>
      </c>
      <c r="DV253" s="342">
        <f t="shared" si="860"/>
        <v>0</v>
      </c>
      <c r="DW253" s="342">
        <f t="shared" si="860"/>
        <v>0</v>
      </c>
      <c r="DX253" s="342">
        <f t="shared" si="860"/>
        <v>0</v>
      </c>
      <c r="DY253" s="342">
        <f t="shared" si="860"/>
        <v>0</v>
      </c>
      <c r="DZ253" s="342">
        <f t="shared" si="860"/>
        <v>0</v>
      </c>
      <c r="EA253" s="342">
        <f t="shared" si="860"/>
        <v>0</v>
      </c>
      <c r="EB253" s="342">
        <f t="shared" si="860"/>
        <v>0</v>
      </c>
      <c r="EC253" s="342">
        <f t="shared" si="860"/>
        <v>0</v>
      </c>
      <c r="ED253" s="342"/>
      <c r="EE253" s="342">
        <f t="shared" ref="EE253:GP253" si="861">if(or(and($A253-EE$240&gt;0,$A253-EE$241&lt;=0,month($A253)=month(EE$241)),and($A253-EE$240&gt;=0,$A253-EE$241&lt;=0,month(edate($A253,6))=month(EE$241))),EE$244,0)</f>
        <v>0</v>
      </c>
      <c r="EF253" s="342">
        <f t="shared" si="861"/>
        <v>0</v>
      </c>
      <c r="EG253" s="342">
        <f t="shared" si="861"/>
        <v>0</v>
      </c>
      <c r="EH253" s="342">
        <f t="shared" si="861"/>
        <v>0</v>
      </c>
      <c r="EI253" s="342">
        <f t="shared" si="861"/>
        <v>0</v>
      </c>
      <c r="EJ253" s="342">
        <f t="shared" si="861"/>
        <v>0</v>
      </c>
      <c r="EK253" s="342">
        <f t="shared" si="861"/>
        <v>0</v>
      </c>
      <c r="EL253" s="342">
        <f t="shared" si="861"/>
        <v>0</v>
      </c>
      <c r="EM253" s="342">
        <f t="shared" si="861"/>
        <v>0</v>
      </c>
      <c r="EN253" s="342">
        <f t="shared" si="861"/>
        <v>0</v>
      </c>
      <c r="EO253" s="342">
        <f t="shared" si="861"/>
        <v>0</v>
      </c>
      <c r="EP253" s="342">
        <f t="shared" si="861"/>
        <v>0</v>
      </c>
      <c r="EQ253" s="342">
        <f t="shared" si="861"/>
        <v>0</v>
      </c>
      <c r="ER253" s="342">
        <f t="shared" si="861"/>
        <v>0</v>
      </c>
      <c r="ES253" s="342">
        <f t="shared" si="861"/>
        <v>0</v>
      </c>
      <c r="ET253" s="342">
        <f t="shared" si="861"/>
        <v>0</v>
      </c>
      <c r="EU253" s="342">
        <f t="shared" si="861"/>
        <v>0</v>
      </c>
      <c r="EV253" s="342">
        <f t="shared" si="861"/>
        <v>0</v>
      </c>
      <c r="EW253" s="342">
        <f t="shared" si="861"/>
        <v>0</v>
      </c>
      <c r="EX253" s="342">
        <f t="shared" si="861"/>
        <v>0</v>
      </c>
      <c r="EY253" s="342">
        <f t="shared" si="861"/>
        <v>0</v>
      </c>
      <c r="EZ253" s="342">
        <f t="shared" si="861"/>
        <v>0</v>
      </c>
      <c r="FA253" s="342">
        <f t="shared" si="861"/>
        <v>0</v>
      </c>
      <c r="FB253" s="342">
        <f t="shared" si="861"/>
        <v>0</v>
      </c>
      <c r="FC253" s="342">
        <f t="shared" si="861"/>
        <v>0</v>
      </c>
      <c r="FD253" s="342">
        <f t="shared" si="861"/>
        <v>0</v>
      </c>
      <c r="FE253" s="342">
        <f t="shared" si="861"/>
        <v>0</v>
      </c>
      <c r="FF253" s="342">
        <f t="shared" si="861"/>
        <v>0</v>
      </c>
      <c r="FG253" s="342">
        <f t="shared" si="861"/>
        <v>0</v>
      </c>
      <c r="FH253" s="342">
        <f t="shared" si="861"/>
        <v>0</v>
      </c>
      <c r="FI253" s="342">
        <f t="shared" si="861"/>
        <v>0</v>
      </c>
      <c r="FJ253" s="342">
        <f t="shared" si="861"/>
        <v>0</v>
      </c>
      <c r="FK253" s="342">
        <f t="shared" si="861"/>
        <v>0</v>
      </c>
      <c r="FL253" s="342">
        <f t="shared" si="861"/>
        <v>0</v>
      </c>
      <c r="FM253" s="342">
        <f t="shared" si="861"/>
        <v>0</v>
      </c>
      <c r="FN253" s="342">
        <f t="shared" si="861"/>
        <v>0</v>
      </c>
      <c r="FO253" s="342">
        <f t="shared" si="861"/>
        <v>0</v>
      </c>
      <c r="FP253" s="342">
        <f t="shared" si="861"/>
        <v>0</v>
      </c>
      <c r="FQ253" s="342">
        <f t="shared" si="861"/>
        <v>0</v>
      </c>
      <c r="FR253" s="342">
        <f t="shared" si="861"/>
        <v>0</v>
      </c>
      <c r="FS253" s="342">
        <f t="shared" si="861"/>
        <v>0</v>
      </c>
      <c r="FT253" s="342">
        <f t="shared" si="861"/>
        <v>0</v>
      </c>
      <c r="FU253" s="342">
        <f t="shared" si="861"/>
        <v>0</v>
      </c>
      <c r="FV253" s="342">
        <f t="shared" si="861"/>
        <v>0</v>
      </c>
      <c r="FW253" s="342">
        <f t="shared" si="861"/>
        <v>0</v>
      </c>
      <c r="FX253" s="342">
        <f t="shared" si="861"/>
        <v>0</v>
      </c>
      <c r="FY253" s="342">
        <f t="shared" si="861"/>
        <v>0</v>
      </c>
      <c r="FZ253" s="342">
        <f t="shared" si="861"/>
        <v>0</v>
      </c>
      <c r="GA253" s="342">
        <f t="shared" si="861"/>
        <v>0</v>
      </c>
      <c r="GB253" s="342">
        <f t="shared" si="861"/>
        <v>0</v>
      </c>
      <c r="GC253" s="342">
        <f t="shared" si="861"/>
        <v>0</v>
      </c>
      <c r="GD253" s="342">
        <f t="shared" si="861"/>
        <v>0</v>
      </c>
      <c r="GE253" s="342">
        <f t="shared" si="861"/>
        <v>0</v>
      </c>
      <c r="GF253" s="342">
        <f t="shared" si="861"/>
        <v>0</v>
      </c>
      <c r="GG253" s="342">
        <f t="shared" si="861"/>
        <v>0</v>
      </c>
      <c r="GH253" s="342">
        <f t="shared" si="861"/>
        <v>0</v>
      </c>
      <c r="GI253" s="342">
        <f t="shared" si="861"/>
        <v>0</v>
      </c>
      <c r="GJ253" s="342">
        <f t="shared" si="861"/>
        <v>0</v>
      </c>
      <c r="GK253" s="342">
        <f t="shared" si="861"/>
        <v>0</v>
      </c>
      <c r="GL253" s="342">
        <f t="shared" si="861"/>
        <v>0</v>
      </c>
      <c r="GM253" s="342">
        <f t="shared" si="861"/>
        <v>0</v>
      </c>
      <c r="GN253" s="342">
        <f t="shared" si="861"/>
        <v>0</v>
      </c>
      <c r="GO253" s="342">
        <f t="shared" si="861"/>
        <v>0</v>
      </c>
      <c r="GP253" s="342">
        <f t="shared" si="861"/>
        <v>0</v>
      </c>
      <c r="GQ253" s="342"/>
      <c r="GR253" s="342">
        <f t="shared" ref="GR253:JC253" si="862">if(or(and($A253-GR$240&gt;0,$A253-GR$241&lt;=0,month($A253)=month(GR$241)),and($A253-GR$240&gt;=0,$A253-GR$241&lt;=0,month(edate($A253,6))=month(GR$241))),GR$244,0)</f>
        <v>0</v>
      </c>
      <c r="GS253" s="342">
        <f t="shared" si="862"/>
        <v>0</v>
      </c>
      <c r="GT253" s="342">
        <f t="shared" si="862"/>
        <v>0</v>
      </c>
      <c r="GU253" s="342">
        <f t="shared" si="862"/>
        <v>0</v>
      </c>
      <c r="GV253" s="342">
        <f t="shared" si="862"/>
        <v>0</v>
      </c>
      <c r="GW253" s="342">
        <f t="shared" si="862"/>
        <v>0</v>
      </c>
      <c r="GX253" s="342">
        <f t="shared" si="862"/>
        <v>0</v>
      </c>
      <c r="GY253" s="342">
        <f t="shared" si="862"/>
        <v>0</v>
      </c>
      <c r="GZ253" s="342">
        <f t="shared" si="862"/>
        <v>0</v>
      </c>
      <c r="HA253" s="342">
        <f t="shared" si="862"/>
        <v>0</v>
      </c>
      <c r="HB253" s="342">
        <f t="shared" si="862"/>
        <v>0</v>
      </c>
      <c r="HC253" s="342">
        <f t="shared" si="862"/>
        <v>0</v>
      </c>
      <c r="HD253" s="342">
        <f t="shared" si="862"/>
        <v>0</v>
      </c>
      <c r="HE253" s="342">
        <f t="shared" si="862"/>
        <v>0</v>
      </c>
      <c r="HF253" s="342">
        <f t="shared" si="862"/>
        <v>0</v>
      </c>
      <c r="HG253" s="342">
        <f t="shared" si="862"/>
        <v>0</v>
      </c>
      <c r="HH253" s="342">
        <f t="shared" si="862"/>
        <v>0</v>
      </c>
      <c r="HI253" s="342">
        <f t="shared" si="862"/>
        <v>0</v>
      </c>
      <c r="HJ253" s="342">
        <f t="shared" si="862"/>
        <v>0</v>
      </c>
      <c r="HK253" s="342">
        <f t="shared" si="862"/>
        <v>0</v>
      </c>
      <c r="HL253" s="342">
        <f t="shared" si="862"/>
        <v>0</v>
      </c>
      <c r="HM253" s="342">
        <f t="shared" si="862"/>
        <v>0</v>
      </c>
      <c r="HN253" s="342">
        <f t="shared" si="862"/>
        <v>0</v>
      </c>
      <c r="HO253" s="342">
        <f t="shared" si="862"/>
        <v>0</v>
      </c>
      <c r="HP253" s="342">
        <f t="shared" si="862"/>
        <v>0</v>
      </c>
      <c r="HQ253" s="342">
        <f t="shared" si="862"/>
        <v>0</v>
      </c>
      <c r="HR253" s="342">
        <f t="shared" si="862"/>
        <v>0</v>
      </c>
      <c r="HS253" s="342">
        <f t="shared" si="862"/>
        <v>0</v>
      </c>
      <c r="HT253" s="342">
        <f t="shared" si="862"/>
        <v>0</v>
      </c>
      <c r="HU253" s="342">
        <f t="shared" si="862"/>
        <v>0</v>
      </c>
      <c r="HV253" s="342">
        <f t="shared" si="862"/>
        <v>0</v>
      </c>
      <c r="HW253" s="342">
        <f t="shared" si="862"/>
        <v>0</v>
      </c>
      <c r="HX253" s="342">
        <f t="shared" si="862"/>
        <v>0</v>
      </c>
      <c r="HY253" s="342">
        <f t="shared" si="862"/>
        <v>0</v>
      </c>
      <c r="HZ253" s="342">
        <f t="shared" si="862"/>
        <v>0</v>
      </c>
      <c r="IA253" s="342">
        <f t="shared" si="862"/>
        <v>0</v>
      </c>
      <c r="IB253" s="342">
        <f t="shared" si="862"/>
        <v>0</v>
      </c>
      <c r="IC253" s="342">
        <f t="shared" si="862"/>
        <v>0</v>
      </c>
      <c r="ID253" s="342">
        <f t="shared" si="862"/>
        <v>0</v>
      </c>
      <c r="IE253" s="342">
        <f t="shared" si="862"/>
        <v>0</v>
      </c>
      <c r="IF253" s="342">
        <f t="shared" si="862"/>
        <v>0</v>
      </c>
      <c r="IG253" s="342">
        <f t="shared" si="862"/>
        <v>0</v>
      </c>
      <c r="IH253" s="342">
        <f t="shared" si="862"/>
        <v>0</v>
      </c>
      <c r="II253" s="342">
        <f t="shared" si="862"/>
        <v>0</v>
      </c>
      <c r="IJ253" s="342">
        <f t="shared" si="862"/>
        <v>0</v>
      </c>
      <c r="IK253" s="342">
        <f t="shared" si="862"/>
        <v>0</v>
      </c>
      <c r="IL253" s="342">
        <f t="shared" si="862"/>
        <v>0</v>
      </c>
      <c r="IM253" s="342">
        <f t="shared" si="862"/>
        <v>0</v>
      </c>
      <c r="IN253" s="342">
        <f t="shared" si="862"/>
        <v>0</v>
      </c>
      <c r="IO253" s="342">
        <f t="shared" si="862"/>
        <v>0</v>
      </c>
      <c r="IP253" s="342">
        <f t="shared" si="862"/>
        <v>0</v>
      </c>
      <c r="IQ253" s="342">
        <f t="shared" si="862"/>
        <v>0</v>
      </c>
      <c r="IR253" s="342">
        <f t="shared" si="862"/>
        <v>0</v>
      </c>
      <c r="IS253" s="342">
        <f t="shared" si="862"/>
        <v>0</v>
      </c>
      <c r="IT253" s="342">
        <f t="shared" si="862"/>
        <v>0</v>
      </c>
      <c r="IU253" s="342">
        <f t="shared" si="862"/>
        <v>0</v>
      </c>
      <c r="IV253" s="342">
        <f t="shared" si="862"/>
        <v>0</v>
      </c>
      <c r="IW253" s="342">
        <f t="shared" si="862"/>
        <v>0</v>
      </c>
      <c r="IX253" s="342">
        <f t="shared" si="862"/>
        <v>0</v>
      </c>
      <c r="IY253" s="342">
        <f t="shared" si="862"/>
        <v>0</v>
      </c>
      <c r="IZ253" s="342">
        <f t="shared" si="862"/>
        <v>0</v>
      </c>
      <c r="JA253" s="342">
        <f t="shared" si="862"/>
        <v>0</v>
      </c>
      <c r="JB253" s="342">
        <f t="shared" si="862"/>
        <v>0</v>
      </c>
      <c r="JC253" s="342">
        <f t="shared" si="862"/>
        <v>0</v>
      </c>
      <c r="JD253" s="342"/>
      <c r="JE253" s="342">
        <f t="shared" ref="JE253:LP253" si="863">if(or(and($A253-JE$240&gt;0,$A253-JE$241&lt;=0,month($A253)=month(JE$241)),and($A253-JE$240&gt;=0,$A253-JE$241&lt;=0,month(edate($A253,6))=month(JE$241))),JE$244,0)</f>
        <v>0</v>
      </c>
      <c r="JF253" s="342">
        <f t="shared" si="863"/>
        <v>0</v>
      </c>
      <c r="JG253" s="342">
        <f t="shared" si="863"/>
        <v>0</v>
      </c>
      <c r="JH253" s="342">
        <f t="shared" si="863"/>
        <v>0</v>
      </c>
      <c r="JI253" s="342">
        <f t="shared" si="863"/>
        <v>0</v>
      </c>
      <c r="JJ253" s="342">
        <f t="shared" si="863"/>
        <v>0</v>
      </c>
      <c r="JK253" s="342">
        <f t="shared" si="863"/>
        <v>0</v>
      </c>
      <c r="JL253" s="342">
        <f t="shared" si="863"/>
        <v>0</v>
      </c>
      <c r="JM253" s="342">
        <f t="shared" si="863"/>
        <v>0</v>
      </c>
      <c r="JN253" s="342">
        <f t="shared" si="863"/>
        <v>0</v>
      </c>
      <c r="JO253" s="342">
        <f t="shared" si="863"/>
        <v>0</v>
      </c>
      <c r="JP253" s="342">
        <f t="shared" si="863"/>
        <v>0</v>
      </c>
      <c r="JQ253" s="342">
        <f t="shared" si="863"/>
        <v>0</v>
      </c>
      <c r="JR253" s="342">
        <f t="shared" si="863"/>
        <v>0</v>
      </c>
      <c r="JS253" s="342">
        <f t="shared" si="863"/>
        <v>0</v>
      </c>
      <c r="JT253" s="342">
        <f t="shared" si="863"/>
        <v>0</v>
      </c>
      <c r="JU253" s="342">
        <f t="shared" si="863"/>
        <v>0</v>
      </c>
      <c r="JV253" s="342">
        <f t="shared" si="863"/>
        <v>0</v>
      </c>
      <c r="JW253" s="342">
        <f t="shared" si="863"/>
        <v>0</v>
      </c>
      <c r="JX253" s="342">
        <f t="shared" si="863"/>
        <v>0</v>
      </c>
      <c r="JY253" s="342">
        <f t="shared" si="863"/>
        <v>0</v>
      </c>
      <c r="JZ253" s="342">
        <f t="shared" si="863"/>
        <v>0</v>
      </c>
      <c r="KA253" s="342">
        <f t="shared" si="863"/>
        <v>0</v>
      </c>
      <c r="KB253" s="342">
        <f t="shared" si="863"/>
        <v>0</v>
      </c>
      <c r="KC253" s="342">
        <f t="shared" si="863"/>
        <v>0</v>
      </c>
      <c r="KD253" s="342">
        <f t="shared" si="863"/>
        <v>0</v>
      </c>
      <c r="KE253" s="342">
        <f t="shared" si="863"/>
        <v>0</v>
      </c>
      <c r="KF253" s="342">
        <f t="shared" si="863"/>
        <v>0</v>
      </c>
      <c r="KG253" s="342">
        <f t="shared" si="863"/>
        <v>0</v>
      </c>
      <c r="KH253" s="342">
        <f t="shared" si="863"/>
        <v>0</v>
      </c>
      <c r="KI253" s="342">
        <f t="shared" si="863"/>
        <v>0</v>
      </c>
      <c r="KJ253" s="342">
        <f t="shared" si="863"/>
        <v>0</v>
      </c>
      <c r="KK253" s="342">
        <f t="shared" si="863"/>
        <v>0</v>
      </c>
      <c r="KL253" s="342">
        <f t="shared" si="863"/>
        <v>0</v>
      </c>
      <c r="KM253" s="342">
        <f t="shared" si="863"/>
        <v>0</v>
      </c>
      <c r="KN253" s="342">
        <f t="shared" si="863"/>
        <v>0</v>
      </c>
      <c r="KO253" s="342">
        <f t="shared" si="863"/>
        <v>0</v>
      </c>
      <c r="KP253" s="342">
        <f t="shared" si="863"/>
        <v>0</v>
      </c>
      <c r="KQ253" s="342">
        <f t="shared" si="863"/>
        <v>0</v>
      </c>
      <c r="KR253" s="342">
        <f t="shared" si="863"/>
        <v>0</v>
      </c>
      <c r="KS253" s="342">
        <f t="shared" si="863"/>
        <v>0</v>
      </c>
      <c r="KT253" s="342">
        <f t="shared" si="863"/>
        <v>0</v>
      </c>
      <c r="KU253" s="342">
        <f t="shared" si="863"/>
        <v>0</v>
      </c>
      <c r="KV253" s="342">
        <f t="shared" si="863"/>
        <v>0</v>
      </c>
      <c r="KW253" s="342">
        <f t="shared" si="863"/>
        <v>0</v>
      </c>
      <c r="KX253" s="342">
        <f t="shared" si="863"/>
        <v>0</v>
      </c>
      <c r="KY253" s="342">
        <f t="shared" si="863"/>
        <v>0</v>
      </c>
      <c r="KZ253" s="342">
        <f t="shared" si="863"/>
        <v>0</v>
      </c>
      <c r="LA253" s="342">
        <f t="shared" si="863"/>
        <v>0</v>
      </c>
      <c r="LB253" s="342">
        <f t="shared" si="863"/>
        <v>0</v>
      </c>
      <c r="LC253" s="342">
        <f t="shared" si="863"/>
        <v>0</v>
      </c>
      <c r="LD253" s="342">
        <f t="shared" si="863"/>
        <v>0</v>
      </c>
      <c r="LE253" s="342">
        <f t="shared" si="863"/>
        <v>0</v>
      </c>
      <c r="LF253" s="342">
        <f t="shared" si="863"/>
        <v>0</v>
      </c>
      <c r="LG253" s="342">
        <f t="shared" si="863"/>
        <v>0</v>
      </c>
      <c r="LH253" s="342">
        <f t="shared" si="863"/>
        <v>0</v>
      </c>
      <c r="LI253" s="342">
        <f t="shared" si="863"/>
        <v>0</v>
      </c>
      <c r="LJ253" s="342">
        <f t="shared" si="863"/>
        <v>0</v>
      </c>
      <c r="LK253" s="342">
        <f t="shared" si="863"/>
        <v>0</v>
      </c>
      <c r="LL253" s="342">
        <f t="shared" si="863"/>
        <v>0</v>
      </c>
      <c r="LM253" s="342">
        <f t="shared" si="863"/>
        <v>0</v>
      </c>
      <c r="LN253" s="342">
        <f t="shared" si="863"/>
        <v>0</v>
      </c>
      <c r="LO253" s="342">
        <f t="shared" si="863"/>
        <v>0</v>
      </c>
      <c r="LP253" s="342">
        <f t="shared" si="863"/>
        <v>0</v>
      </c>
    </row>
    <row r="254">
      <c r="A254" s="331" t="str">
        <f t="shared" si="822"/>
        <v>09-2024</v>
      </c>
      <c r="B254" s="346">
        <f t="shared" si="828"/>
        <v>237841.6939</v>
      </c>
      <c r="C254" s="346"/>
      <c r="E254" s="342">
        <f t="shared" ref="E254:BP254" si="864">if(or(and($A254-E$240&gt;0,$A254-E$241&lt;=0,month($A254)=month(E$241)),and($A254-E$240&gt;=0,$A254-E$241&lt;=0,month(edate($A254,6))=month(E$241))),E$244,0)</f>
        <v>0</v>
      </c>
      <c r="F254" s="342">
        <f t="shared" si="864"/>
        <v>0</v>
      </c>
      <c r="G254" s="342">
        <f t="shared" si="864"/>
        <v>0</v>
      </c>
      <c r="H254" s="342">
        <f t="shared" si="864"/>
        <v>5603.13611</v>
      </c>
      <c r="I254" s="342">
        <f t="shared" si="864"/>
        <v>5350</v>
      </c>
      <c r="J254" s="342">
        <f t="shared" si="864"/>
        <v>0</v>
      </c>
      <c r="K254" s="342">
        <f t="shared" si="864"/>
        <v>6549.35727</v>
      </c>
      <c r="L254" s="342">
        <f t="shared" si="864"/>
        <v>3925.4562</v>
      </c>
      <c r="M254" s="342">
        <f t="shared" si="864"/>
        <v>5593.35392</v>
      </c>
      <c r="N254" s="342">
        <f t="shared" si="864"/>
        <v>0</v>
      </c>
      <c r="O254" s="342">
        <f t="shared" si="864"/>
        <v>0</v>
      </c>
      <c r="P254" s="342">
        <f t="shared" si="864"/>
        <v>0</v>
      </c>
      <c r="Q254" s="342">
        <f t="shared" si="864"/>
        <v>5838.7836</v>
      </c>
      <c r="R254" s="342">
        <f t="shared" si="864"/>
        <v>9911.380355</v>
      </c>
      <c r="S254" s="342">
        <f t="shared" si="864"/>
        <v>0</v>
      </c>
      <c r="T254" s="342">
        <f t="shared" si="864"/>
        <v>11963.3767</v>
      </c>
      <c r="U254" s="342">
        <f t="shared" si="864"/>
        <v>9633.12861</v>
      </c>
      <c r="V254" s="342">
        <f t="shared" si="864"/>
        <v>0</v>
      </c>
      <c r="W254" s="342">
        <f t="shared" si="864"/>
        <v>8655.033888</v>
      </c>
      <c r="X254" s="342">
        <f t="shared" si="864"/>
        <v>0</v>
      </c>
      <c r="Y254" s="342">
        <f t="shared" si="864"/>
        <v>0</v>
      </c>
      <c r="Z254" s="342">
        <f t="shared" si="864"/>
        <v>0</v>
      </c>
      <c r="AA254" s="342">
        <f t="shared" si="864"/>
        <v>9628.80765</v>
      </c>
      <c r="AB254" s="342">
        <f t="shared" si="864"/>
        <v>0</v>
      </c>
      <c r="AC254" s="342">
        <f t="shared" si="864"/>
        <v>6205.936838</v>
      </c>
      <c r="AD254" s="342">
        <f t="shared" si="864"/>
        <v>8318.29995</v>
      </c>
      <c r="AE254" s="342">
        <f t="shared" si="864"/>
        <v>6439.535258</v>
      </c>
      <c r="AF254" s="342">
        <f t="shared" si="864"/>
        <v>0</v>
      </c>
      <c r="AG254" s="342">
        <f t="shared" si="864"/>
        <v>7258.6275</v>
      </c>
      <c r="AH254" s="342">
        <f t="shared" si="864"/>
        <v>0</v>
      </c>
      <c r="AI254" s="342">
        <f t="shared" si="864"/>
        <v>10641.14589</v>
      </c>
      <c r="AJ254" s="342">
        <f t="shared" si="864"/>
        <v>0</v>
      </c>
      <c r="AK254" s="342">
        <f t="shared" si="864"/>
        <v>0</v>
      </c>
      <c r="AL254" s="342">
        <f t="shared" si="864"/>
        <v>275</v>
      </c>
      <c r="AM254" s="342">
        <f t="shared" si="864"/>
        <v>4982.50623</v>
      </c>
      <c r="AN254" s="342">
        <f t="shared" si="864"/>
        <v>0</v>
      </c>
      <c r="AO254" s="342">
        <f t="shared" si="864"/>
        <v>0</v>
      </c>
      <c r="AP254" s="342">
        <f t="shared" si="864"/>
        <v>9271.35</v>
      </c>
      <c r="AQ254" s="342">
        <f t="shared" si="864"/>
        <v>8358.125</v>
      </c>
      <c r="AR254" s="342">
        <f t="shared" si="864"/>
        <v>0</v>
      </c>
      <c r="AS254" s="342">
        <f t="shared" si="864"/>
        <v>8601.039</v>
      </c>
      <c r="AT254" s="342">
        <f t="shared" si="864"/>
        <v>16276.43473</v>
      </c>
      <c r="AU254" s="342">
        <f t="shared" si="864"/>
        <v>7462.28015</v>
      </c>
      <c r="AV254" s="342">
        <f t="shared" si="864"/>
        <v>0</v>
      </c>
      <c r="AW254" s="342">
        <f t="shared" si="864"/>
        <v>4800</v>
      </c>
      <c r="AX254" s="342">
        <f t="shared" si="864"/>
        <v>0</v>
      </c>
      <c r="AY254" s="342">
        <f t="shared" si="864"/>
        <v>12558.09375</v>
      </c>
      <c r="AZ254" s="342">
        <f t="shared" si="864"/>
        <v>0</v>
      </c>
      <c r="BA254" s="342">
        <f t="shared" si="864"/>
        <v>0</v>
      </c>
      <c r="BB254" s="342">
        <f t="shared" si="864"/>
        <v>9703.8664</v>
      </c>
      <c r="BC254" s="342">
        <f t="shared" si="864"/>
        <v>0</v>
      </c>
      <c r="BD254" s="342">
        <f t="shared" si="864"/>
        <v>13378.4</v>
      </c>
      <c r="BE254" s="342">
        <f t="shared" si="864"/>
        <v>0</v>
      </c>
      <c r="BF254" s="342">
        <f t="shared" si="864"/>
        <v>1557.6541</v>
      </c>
      <c r="BG254" s="342">
        <f t="shared" si="864"/>
        <v>0</v>
      </c>
      <c r="BH254" s="342">
        <f t="shared" si="864"/>
        <v>5158.157425</v>
      </c>
      <c r="BI254" s="342">
        <f t="shared" si="864"/>
        <v>2306.25</v>
      </c>
      <c r="BJ254" s="342">
        <f t="shared" si="864"/>
        <v>7162.4875</v>
      </c>
      <c r="BK254" s="342">
        <f t="shared" si="864"/>
        <v>1312.5</v>
      </c>
      <c r="BL254" s="342">
        <f t="shared" si="864"/>
        <v>1793.1</v>
      </c>
      <c r="BM254" s="342">
        <f t="shared" si="864"/>
        <v>0</v>
      </c>
      <c r="BN254" s="342">
        <f t="shared" si="864"/>
        <v>740.464875</v>
      </c>
      <c r="BO254" s="342">
        <f t="shared" si="864"/>
        <v>0</v>
      </c>
      <c r="BP254" s="342">
        <f t="shared" si="864"/>
        <v>628.625</v>
      </c>
      <c r="BQ254" s="342"/>
      <c r="BR254" s="342">
        <f t="shared" ref="BR254:EC254" si="865">if(or(and($A254-BR$240&gt;0,$A254-BR$241&lt;=0,month($A254)=month(BR$241)),and($A254-BR$240&gt;=0,$A254-BR$241&lt;=0,month(edate($A254,6))=month(BR$241))),BR$244,0)</f>
        <v>0</v>
      </c>
      <c r="BS254" s="342">
        <f t="shared" si="865"/>
        <v>0</v>
      </c>
      <c r="BT254" s="342">
        <f t="shared" si="865"/>
        <v>0</v>
      </c>
      <c r="BU254" s="342">
        <f t="shared" si="865"/>
        <v>0</v>
      </c>
      <c r="BV254" s="342">
        <f t="shared" si="865"/>
        <v>0</v>
      </c>
      <c r="BW254" s="342">
        <f t="shared" si="865"/>
        <v>0</v>
      </c>
      <c r="BX254" s="342">
        <f t="shared" si="865"/>
        <v>0</v>
      </c>
      <c r="BY254" s="342">
        <f t="shared" si="865"/>
        <v>0</v>
      </c>
      <c r="BZ254" s="342">
        <f t="shared" si="865"/>
        <v>0</v>
      </c>
      <c r="CA254" s="342">
        <f t="shared" si="865"/>
        <v>0</v>
      </c>
      <c r="CB254" s="342">
        <f t="shared" si="865"/>
        <v>0</v>
      </c>
      <c r="CC254" s="342">
        <f t="shared" si="865"/>
        <v>0</v>
      </c>
      <c r="CD254" s="342">
        <f t="shared" si="865"/>
        <v>0</v>
      </c>
      <c r="CE254" s="342">
        <f t="shared" si="865"/>
        <v>0</v>
      </c>
      <c r="CF254" s="342">
        <f t="shared" si="865"/>
        <v>0</v>
      </c>
      <c r="CG254" s="342">
        <f t="shared" si="865"/>
        <v>0</v>
      </c>
      <c r="CH254" s="342">
        <f t="shared" si="865"/>
        <v>0</v>
      </c>
      <c r="CI254" s="342">
        <f t="shared" si="865"/>
        <v>0</v>
      </c>
      <c r="CJ254" s="342">
        <f t="shared" si="865"/>
        <v>0</v>
      </c>
      <c r="CK254" s="342">
        <f t="shared" si="865"/>
        <v>0</v>
      </c>
      <c r="CL254" s="342">
        <f t="shared" si="865"/>
        <v>0</v>
      </c>
      <c r="CM254" s="342">
        <f t="shared" si="865"/>
        <v>0</v>
      </c>
      <c r="CN254" s="342">
        <f t="shared" si="865"/>
        <v>0</v>
      </c>
      <c r="CO254" s="342">
        <f t="shared" si="865"/>
        <v>0</v>
      </c>
      <c r="CP254" s="342">
        <f t="shared" si="865"/>
        <v>0</v>
      </c>
      <c r="CQ254" s="342">
        <f t="shared" si="865"/>
        <v>0</v>
      </c>
      <c r="CR254" s="342">
        <f t="shared" si="865"/>
        <v>0</v>
      </c>
      <c r="CS254" s="342">
        <f t="shared" si="865"/>
        <v>0</v>
      </c>
      <c r="CT254" s="342">
        <f t="shared" si="865"/>
        <v>0</v>
      </c>
      <c r="CU254" s="342">
        <f t="shared" si="865"/>
        <v>0</v>
      </c>
      <c r="CV254" s="342">
        <f t="shared" si="865"/>
        <v>0</v>
      </c>
      <c r="CW254" s="342">
        <f t="shared" si="865"/>
        <v>0</v>
      </c>
      <c r="CX254" s="342">
        <f t="shared" si="865"/>
        <v>0</v>
      </c>
      <c r="CY254" s="342">
        <f t="shared" si="865"/>
        <v>0</v>
      </c>
      <c r="CZ254" s="342">
        <f t="shared" si="865"/>
        <v>0</v>
      </c>
      <c r="DA254" s="342">
        <f t="shared" si="865"/>
        <v>0</v>
      </c>
      <c r="DB254" s="342">
        <f t="shared" si="865"/>
        <v>0</v>
      </c>
      <c r="DC254" s="342">
        <f t="shared" si="865"/>
        <v>0</v>
      </c>
      <c r="DD254" s="342">
        <f t="shared" si="865"/>
        <v>0</v>
      </c>
      <c r="DE254" s="342">
        <f t="shared" si="865"/>
        <v>0</v>
      </c>
      <c r="DF254" s="342">
        <f t="shared" si="865"/>
        <v>0</v>
      </c>
      <c r="DG254" s="342">
        <f t="shared" si="865"/>
        <v>0</v>
      </c>
      <c r="DH254" s="342">
        <f t="shared" si="865"/>
        <v>0</v>
      </c>
      <c r="DI254" s="342">
        <f t="shared" si="865"/>
        <v>0</v>
      </c>
      <c r="DJ254" s="342">
        <f t="shared" si="865"/>
        <v>0</v>
      </c>
      <c r="DK254" s="342">
        <f t="shared" si="865"/>
        <v>0</v>
      </c>
      <c r="DL254" s="342">
        <f t="shared" si="865"/>
        <v>0</v>
      </c>
      <c r="DM254" s="342">
        <f t="shared" si="865"/>
        <v>0</v>
      </c>
      <c r="DN254" s="342">
        <f t="shared" si="865"/>
        <v>0</v>
      </c>
      <c r="DO254" s="342">
        <f t="shared" si="865"/>
        <v>0</v>
      </c>
      <c r="DP254" s="342">
        <f t="shared" si="865"/>
        <v>0</v>
      </c>
      <c r="DQ254" s="342">
        <f t="shared" si="865"/>
        <v>0</v>
      </c>
      <c r="DR254" s="342">
        <f t="shared" si="865"/>
        <v>0</v>
      </c>
      <c r="DS254" s="342">
        <f t="shared" si="865"/>
        <v>0</v>
      </c>
      <c r="DT254" s="342">
        <f t="shared" si="865"/>
        <v>0</v>
      </c>
      <c r="DU254" s="342">
        <f t="shared" si="865"/>
        <v>0</v>
      </c>
      <c r="DV254" s="342">
        <f t="shared" si="865"/>
        <v>0</v>
      </c>
      <c r="DW254" s="342">
        <f t="shared" si="865"/>
        <v>0</v>
      </c>
      <c r="DX254" s="342">
        <f t="shared" si="865"/>
        <v>0</v>
      </c>
      <c r="DY254" s="342">
        <f t="shared" si="865"/>
        <v>0</v>
      </c>
      <c r="DZ254" s="342">
        <f t="shared" si="865"/>
        <v>0</v>
      </c>
      <c r="EA254" s="342">
        <f t="shared" si="865"/>
        <v>0</v>
      </c>
      <c r="EB254" s="342">
        <f t="shared" si="865"/>
        <v>0</v>
      </c>
      <c r="EC254" s="342">
        <f t="shared" si="865"/>
        <v>0</v>
      </c>
      <c r="ED254" s="342"/>
      <c r="EE254" s="342">
        <f t="shared" ref="EE254:GP254" si="866">if(or(and($A254-EE$240&gt;0,$A254-EE$241&lt;=0,month($A254)=month(EE$241)),and($A254-EE$240&gt;=0,$A254-EE$241&lt;=0,month(edate($A254,6))=month(EE$241))),EE$244,0)</f>
        <v>0</v>
      </c>
      <c r="EF254" s="342">
        <f t="shared" si="866"/>
        <v>0</v>
      </c>
      <c r="EG254" s="342">
        <f t="shared" si="866"/>
        <v>0</v>
      </c>
      <c r="EH254" s="342">
        <f t="shared" si="866"/>
        <v>0</v>
      </c>
      <c r="EI254" s="342">
        <f t="shared" si="866"/>
        <v>0</v>
      </c>
      <c r="EJ254" s="342">
        <f t="shared" si="866"/>
        <v>0</v>
      </c>
      <c r="EK254" s="342">
        <f t="shared" si="866"/>
        <v>0</v>
      </c>
      <c r="EL254" s="342">
        <f t="shared" si="866"/>
        <v>0</v>
      </c>
      <c r="EM254" s="342">
        <f t="shared" si="866"/>
        <v>0</v>
      </c>
      <c r="EN254" s="342">
        <f t="shared" si="866"/>
        <v>0</v>
      </c>
      <c r="EO254" s="342">
        <f t="shared" si="866"/>
        <v>0</v>
      </c>
      <c r="EP254" s="342">
        <f t="shared" si="866"/>
        <v>0</v>
      </c>
      <c r="EQ254" s="342">
        <f t="shared" si="866"/>
        <v>0</v>
      </c>
      <c r="ER254" s="342">
        <f t="shared" si="866"/>
        <v>0</v>
      </c>
      <c r="ES254" s="342">
        <f t="shared" si="866"/>
        <v>0</v>
      </c>
      <c r="ET254" s="342">
        <f t="shared" si="866"/>
        <v>0</v>
      </c>
      <c r="EU254" s="342">
        <f t="shared" si="866"/>
        <v>0</v>
      </c>
      <c r="EV254" s="342">
        <f t="shared" si="866"/>
        <v>0</v>
      </c>
      <c r="EW254" s="342">
        <f t="shared" si="866"/>
        <v>0</v>
      </c>
      <c r="EX254" s="342">
        <f t="shared" si="866"/>
        <v>0</v>
      </c>
      <c r="EY254" s="342">
        <f t="shared" si="866"/>
        <v>0</v>
      </c>
      <c r="EZ254" s="342">
        <f t="shared" si="866"/>
        <v>0</v>
      </c>
      <c r="FA254" s="342">
        <f t="shared" si="866"/>
        <v>0</v>
      </c>
      <c r="FB254" s="342">
        <f t="shared" si="866"/>
        <v>0</v>
      </c>
      <c r="FC254" s="342">
        <f t="shared" si="866"/>
        <v>0</v>
      </c>
      <c r="FD254" s="342">
        <f t="shared" si="866"/>
        <v>0</v>
      </c>
      <c r="FE254" s="342">
        <f t="shared" si="866"/>
        <v>0</v>
      </c>
      <c r="FF254" s="342">
        <f t="shared" si="866"/>
        <v>0</v>
      </c>
      <c r="FG254" s="342">
        <f t="shared" si="866"/>
        <v>0</v>
      </c>
      <c r="FH254" s="342">
        <f t="shared" si="866"/>
        <v>0</v>
      </c>
      <c r="FI254" s="342">
        <f t="shared" si="866"/>
        <v>0</v>
      </c>
      <c r="FJ254" s="342">
        <f t="shared" si="866"/>
        <v>0</v>
      </c>
      <c r="FK254" s="342">
        <f t="shared" si="866"/>
        <v>0</v>
      </c>
      <c r="FL254" s="342">
        <f t="shared" si="866"/>
        <v>0</v>
      </c>
      <c r="FM254" s="342">
        <f t="shared" si="866"/>
        <v>0</v>
      </c>
      <c r="FN254" s="342">
        <f t="shared" si="866"/>
        <v>0</v>
      </c>
      <c r="FO254" s="342">
        <f t="shared" si="866"/>
        <v>0</v>
      </c>
      <c r="FP254" s="342">
        <f t="shared" si="866"/>
        <v>0</v>
      </c>
      <c r="FQ254" s="342">
        <f t="shared" si="866"/>
        <v>0</v>
      </c>
      <c r="FR254" s="342">
        <f t="shared" si="866"/>
        <v>0</v>
      </c>
      <c r="FS254" s="342">
        <f t="shared" si="866"/>
        <v>0</v>
      </c>
      <c r="FT254" s="342">
        <f t="shared" si="866"/>
        <v>0</v>
      </c>
      <c r="FU254" s="342">
        <f t="shared" si="866"/>
        <v>0</v>
      </c>
      <c r="FV254" s="342">
        <f t="shared" si="866"/>
        <v>0</v>
      </c>
      <c r="FW254" s="342">
        <f t="shared" si="866"/>
        <v>0</v>
      </c>
      <c r="FX254" s="342">
        <f t="shared" si="866"/>
        <v>0</v>
      </c>
      <c r="FY254" s="342">
        <f t="shared" si="866"/>
        <v>0</v>
      </c>
      <c r="FZ254" s="342">
        <f t="shared" si="866"/>
        <v>0</v>
      </c>
      <c r="GA254" s="342">
        <f t="shared" si="866"/>
        <v>0</v>
      </c>
      <c r="GB254" s="342">
        <f t="shared" si="866"/>
        <v>0</v>
      </c>
      <c r="GC254" s="342">
        <f t="shared" si="866"/>
        <v>0</v>
      </c>
      <c r="GD254" s="342">
        <f t="shared" si="866"/>
        <v>0</v>
      </c>
      <c r="GE254" s="342">
        <f t="shared" si="866"/>
        <v>0</v>
      </c>
      <c r="GF254" s="342">
        <f t="shared" si="866"/>
        <v>0</v>
      </c>
      <c r="GG254" s="342">
        <f t="shared" si="866"/>
        <v>0</v>
      </c>
      <c r="GH254" s="342">
        <f t="shared" si="866"/>
        <v>0</v>
      </c>
      <c r="GI254" s="342">
        <f t="shared" si="866"/>
        <v>0</v>
      </c>
      <c r="GJ254" s="342">
        <f t="shared" si="866"/>
        <v>0</v>
      </c>
      <c r="GK254" s="342">
        <f t="shared" si="866"/>
        <v>0</v>
      </c>
      <c r="GL254" s="342">
        <f t="shared" si="866"/>
        <v>0</v>
      </c>
      <c r="GM254" s="342">
        <f t="shared" si="866"/>
        <v>0</v>
      </c>
      <c r="GN254" s="342">
        <f t="shared" si="866"/>
        <v>0</v>
      </c>
      <c r="GO254" s="342">
        <f t="shared" si="866"/>
        <v>0</v>
      </c>
      <c r="GP254" s="342">
        <f t="shared" si="866"/>
        <v>0</v>
      </c>
      <c r="GQ254" s="342"/>
      <c r="GR254" s="342">
        <f t="shared" ref="GR254:JC254" si="867">if(or(and($A254-GR$240&gt;0,$A254-GR$241&lt;=0,month($A254)=month(GR$241)),and($A254-GR$240&gt;=0,$A254-GR$241&lt;=0,month(edate($A254,6))=month(GR$241))),GR$244,0)</f>
        <v>0</v>
      </c>
      <c r="GS254" s="342">
        <f t="shared" si="867"/>
        <v>0</v>
      </c>
      <c r="GT254" s="342">
        <f t="shared" si="867"/>
        <v>0</v>
      </c>
      <c r="GU254" s="342">
        <f t="shared" si="867"/>
        <v>0</v>
      </c>
      <c r="GV254" s="342">
        <f t="shared" si="867"/>
        <v>0</v>
      </c>
      <c r="GW254" s="342">
        <f t="shared" si="867"/>
        <v>0</v>
      </c>
      <c r="GX254" s="342">
        <f t="shared" si="867"/>
        <v>0</v>
      </c>
      <c r="GY254" s="342">
        <f t="shared" si="867"/>
        <v>0</v>
      </c>
      <c r="GZ254" s="342">
        <f t="shared" si="867"/>
        <v>0</v>
      </c>
      <c r="HA254" s="342">
        <f t="shared" si="867"/>
        <v>0</v>
      </c>
      <c r="HB254" s="342">
        <f t="shared" si="867"/>
        <v>0</v>
      </c>
      <c r="HC254" s="342">
        <f t="shared" si="867"/>
        <v>0</v>
      </c>
      <c r="HD254" s="342">
        <f t="shared" si="867"/>
        <v>0</v>
      </c>
      <c r="HE254" s="342">
        <f t="shared" si="867"/>
        <v>0</v>
      </c>
      <c r="HF254" s="342">
        <f t="shared" si="867"/>
        <v>0</v>
      </c>
      <c r="HG254" s="342">
        <f t="shared" si="867"/>
        <v>0</v>
      </c>
      <c r="HH254" s="342">
        <f t="shared" si="867"/>
        <v>0</v>
      </c>
      <c r="HI254" s="342">
        <f t="shared" si="867"/>
        <v>0</v>
      </c>
      <c r="HJ254" s="342">
        <f t="shared" si="867"/>
        <v>0</v>
      </c>
      <c r="HK254" s="342">
        <f t="shared" si="867"/>
        <v>0</v>
      </c>
      <c r="HL254" s="342">
        <f t="shared" si="867"/>
        <v>0</v>
      </c>
      <c r="HM254" s="342">
        <f t="shared" si="867"/>
        <v>0</v>
      </c>
      <c r="HN254" s="342">
        <f t="shared" si="867"/>
        <v>0</v>
      </c>
      <c r="HO254" s="342">
        <f t="shared" si="867"/>
        <v>0</v>
      </c>
      <c r="HP254" s="342">
        <f t="shared" si="867"/>
        <v>0</v>
      </c>
      <c r="HQ254" s="342">
        <f t="shared" si="867"/>
        <v>0</v>
      </c>
      <c r="HR254" s="342">
        <f t="shared" si="867"/>
        <v>0</v>
      </c>
      <c r="HS254" s="342">
        <f t="shared" si="867"/>
        <v>0</v>
      </c>
      <c r="HT254" s="342">
        <f t="shared" si="867"/>
        <v>0</v>
      </c>
      <c r="HU254" s="342">
        <f t="shared" si="867"/>
        <v>0</v>
      </c>
      <c r="HV254" s="342">
        <f t="shared" si="867"/>
        <v>0</v>
      </c>
      <c r="HW254" s="342">
        <f t="shared" si="867"/>
        <v>0</v>
      </c>
      <c r="HX254" s="342">
        <f t="shared" si="867"/>
        <v>0</v>
      </c>
      <c r="HY254" s="342">
        <f t="shared" si="867"/>
        <v>0</v>
      </c>
      <c r="HZ254" s="342">
        <f t="shared" si="867"/>
        <v>0</v>
      </c>
      <c r="IA254" s="342">
        <f t="shared" si="867"/>
        <v>0</v>
      </c>
      <c r="IB254" s="342">
        <f t="shared" si="867"/>
        <v>0</v>
      </c>
      <c r="IC254" s="342">
        <f t="shared" si="867"/>
        <v>0</v>
      </c>
      <c r="ID254" s="342">
        <f t="shared" si="867"/>
        <v>0</v>
      </c>
      <c r="IE254" s="342">
        <f t="shared" si="867"/>
        <v>0</v>
      </c>
      <c r="IF254" s="342">
        <f t="shared" si="867"/>
        <v>0</v>
      </c>
      <c r="IG254" s="342">
        <f t="shared" si="867"/>
        <v>0</v>
      </c>
      <c r="IH254" s="342">
        <f t="shared" si="867"/>
        <v>0</v>
      </c>
      <c r="II254" s="342">
        <f t="shared" si="867"/>
        <v>0</v>
      </c>
      <c r="IJ254" s="342">
        <f t="shared" si="867"/>
        <v>0</v>
      </c>
      <c r="IK254" s="342">
        <f t="shared" si="867"/>
        <v>0</v>
      </c>
      <c r="IL254" s="342">
        <f t="shared" si="867"/>
        <v>0</v>
      </c>
      <c r="IM254" s="342">
        <f t="shared" si="867"/>
        <v>0</v>
      </c>
      <c r="IN254" s="342">
        <f t="shared" si="867"/>
        <v>0</v>
      </c>
      <c r="IO254" s="342">
        <f t="shared" si="867"/>
        <v>0</v>
      </c>
      <c r="IP254" s="342">
        <f t="shared" si="867"/>
        <v>0</v>
      </c>
      <c r="IQ254" s="342">
        <f t="shared" si="867"/>
        <v>0</v>
      </c>
      <c r="IR254" s="342">
        <f t="shared" si="867"/>
        <v>0</v>
      </c>
      <c r="IS254" s="342">
        <f t="shared" si="867"/>
        <v>0</v>
      </c>
      <c r="IT254" s="342">
        <f t="shared" si="867"/>
        <v>0</v>
      </c>
      <c r="IU254" s="342">
        <f t="shared" si="867"/>
        <v>0</v>
      </c>
      <c r="IV254" s="342">
        <f t="shared" si="867"/>
        <v>0</v>
      </c>
      <c r="IW254" s="342">
        <f t="shared" si="867"/>
        <v>0</v>
      </c>
      <c r="IX254" s="342">
        <f t="shared" si="867"/>
        <v>0</v>
      </c>
      <c r="IY254" s="342">
        <f t="shared" si="867"/>
        <v>0</v>
      </c>
      <c r="IZ254" s="342">
        <f t="shared" si="867"/>
        <v>0</v>
      </c>
      <c r="JA254" s="342">
        <f t="shared" si="867"/>
        <v>0</v>
      </c>
      <c r="JB254" s="342">
        <f t="shared" si="867"/>
        <v>0</v>
      </c>
      <c r="JC254" s="342">
        <f t="shared" si="867"/>
        <v>0</v>
      </c>
      <c r="JD254" s="342"/>
      <c r="JE254" s="342">
        <f t="shared" ref="JE254:LP254" si="868">if(or(and($A254-JE$240&gt;0,$A254-JE$241&lt;=0,month($A254)=month(JE$241)),and($A254-JE$240&gt;=0,$A254-JE$241&lt;=0,month(edate($A254,6))=month(JE$241))),JE$244,0)</f>
        <v>0</v>
      </c>
      <c r="JF254" s="342">
        <f t="shared" si="868"/>
        <v>0</v>
      </c>
      <c r="JG254" s="342">
        <f t="shared" si="868"/>
        <v>0</v>
      </c>
      <c r="JH254" s="342">
        <f t="shared" si="868"/>
        <v>0</v>
      </c>
      <c r="JI254" s="342">
        <f t="shared" si="868"/>
        <v>0</v>
      </c>
      <c r="JJ254" s="342">
        <f t="shared" si="868"/>
        <v>0</v>
      </c>
      <c r="JK254" s="342">
        <f t="shared" si="868"/>
        <v>0</v>
      </c>
      <c r="JL254" s="342">
        <f t="shared" si="868"/>
        <v>0</v>
      </c>
      <c r="JM254" s="342">
        <f t="shared" si="868"/>
        <v>0</v>
      </c>
      <c r="JN254" s="342">
        <f t="shared" si="868"/>
        <v>0</v>
      </c>
      <c r="JO254" s="342">
        <f t="shared" si="868"/>
        <v>0</v>
      </c>
      <c r="JP254" s="342">
        <f t="shared" si="868"/>
        <v>0</v>
      </c>
      <c r="JQ254" s="342">
        <f t="shared" si="868"/>
        <v>0</v>
      </c>
      <c r="JR254" s="342">
        <f t="shared" si="868"/>
        <v>0</v>
      </c>
      <c r="JS254" s="342">
        <f t="shared" si="868"/>
        <v>0</v>
      </c>
      <c r="JT254" s="342">
        <f t="shared" si="868"/>
        <v>0</v>
      </c>
      <c r="JU254" s="342">
        <f t="shared" si="868"/>
        <v>0</v>
      </c>
      <c r="JV254" s="342">
        <f t="shared" si="868"/>
        <v>0</v>
      </c>
      <c r="JW254" s="342">
        <f t="shared" si="868"/>
        <v>0</v>
      </c>
      <c r="JX254" s="342">
        <f t="shared" si="868"/>
        <v>0</v>
      </c>
      <c r="JY254" s="342">
        <f t="shared" si="868"/>
        <v>0</v>
      </c>
      <c r="JZ254" s="342">
        <f t="shared" si="868"/>
        <v>0</v>
      </c>
      <c r="KA254" s="342">
        <f t="shared" si="868"/>
        <v>0</v>
      </c>
      <c r="KB254" s="342">
        <f t="shared" si="868"/>
        <v>0</v>
      </c>
      <c r="KC254" s="342">
        <f t="shared" si="868"/>
        <v>0</v>
      </c>
      <c r="KD254" s="342">
        <f t="shared" si="868"/>
        <v>0</v>
      </c>
      <c r="KE254" s="342">
        <f t="shared" si="868"/>
        <v>0</v>
      </c>
      <c r="KF254" s="342">
        <f t="shared" si="868"/>
        <v>0</v>
      </c>
      <c r="KG254" s="342">
        <f t="shared" si="868"/>
        <v>0</v>
      </c>
      <c r="KH254" s="342">
        <f t="shared" si="868"/>
        <v>0</v>
      </c>
      <c r="KI254" s="342">
        <f t="shared" si="868"/>
        <v>0</v>
      </c>
      <c r="KJ254" s="342">
        <f t="shared" si="868"/>
        <v>0</v>
      </c>
      <c r="KK254" s="342">
        <f t="shared" si="868"/>
        <v>0</v>
      </c>
      <c r="KL254" s="342">
        <f t="shared" si="868"/>
        <v>0</v>
      </c>
      <c r="KM254" s="342">
        <f t="shared" si="868"/>
        <v>0</v>
      </c>
      <c r="KN254" s="342">
        <f t="shared" si="868"/>
        <v>0</v>
      </c>
      <c r="KO254" s="342">
        <f t="shared" si="868"/>
        <v>0</v>
      </c>
      <c r="KP254" s="342">
        <f t="shared" si="868"/>
        <v>0</v>
      </c>
      <c r="KQ254" s="342">
        <f t="shared" si="868"/>
        <v>0</v>
      </c>
      <c r="KR254" s="342">
        <f t="shared" si="868"/>
        <v>0</v>
      </c>
      <c r="KS254" s="342">
        <f t="shared" si="868"/>
        <v>0</v>
      </c>
      <c r="KT254" s="342">
        <f t="shared" si="868"/>
        <v>0</v>
      </c>
      <c r="KU254" s="342">
        <f t="shared" si="868"/>
        <v>0</v>
      </c>
      <c r="KV254" s="342">
        <f t="shared" si="868"/>
        <v>0</v>
      </c>
      <c r="KW254" s="342">
        <f t="shared" si="868"/>
        <v>0</v>
      </c>
      <c r="KX254" s="342">
        <f t="shared" si="868"/>
        <v>0</v>
      </c>
      <c r="KY254" s="342">
        <f t="shared" si="868"/>
        <v>0</v>
      </c>
      <c r="KZ254" s="342">
        <f t="shared" si="868"/>
        <v>0</v>
      </c>
      <c r="LA254" s="342">
        <f t="shared" si="868"/>
        <v>0</v>
      </c>
      <c r="LB254" s="342">
        <f t="shared" si="868"/>
        <v>0</v>
      </c>
      <c r="LC254" s="342">
        <f t="shared" si="868"/>
        <v>0</v>
      </c>
      <c r="LD254" s="342">
        <f t="shared" si="868"/>
        <v>0</v>
      </c>
      <c r="LE254" s="342">
        <f t="shared" si="868"/>
        <v>0</v>
      </c>
      <c r="LF254" s="342">
        <f t="shared" si="868"/>
        <v>0</v>
      </c>
      <c r="LG254" s="342">
        <f t="shared" si="868"/>
        <v>0</v>
      </c>
      <c r="LH254" s="342">
        <f t="shared" si="868"/>
        <v>0</v>
      </c>
      <c r="LI254" s="342">
        <f t="shared" si="868"/>
        <v>0</v>
      </c>
      <c r="LJ254" s="342">
        <f t="shared" si="868"/>
        <v>0</v>
      </c>
      <c r="LK254" s="342">
        <f t="shared" si="868"/>
        <v>0</v>
      </c>
      <c r="LL254" s="342">
        <f t="shared" si="868"/>
        <v>0</v>
      </c>
      <c r="LM254" s="342">
        <f t="shared" si="868"/>
        <v>0</v>
      </c>
      <c r="LN254" s="342">
        <f t="shared" si="868"/>
        <v>0</v>
      </c>
      <c r="LO254" s="342">
        <f t="shared" si="868"/>
        <v>0</v>
      </c>
      <c r="LP254" s="342">
        <f t="shared" si="868"/>
        <v>0</v>
      </c>
    </row>
    <row r="255">
      <c r="A255" s="331" t="str">
        <f t="shared" si="822"/>
        <v>12-2024</v>
      </c>
      <c r="B255" s="346">
        <f t="shared" si="828"/>
        <v>181908.706</v>
      </c>
      <c r="C255" s="346"/>
      <c r="E255" s="342">
        <f t="shared" ref="E255:BP255" si="869">if(or(and($A255-E$240&gt;0,$A255-E$241&lt;=0,month($A255)=month(E$241)),and($A255-E$240&gt;=0,$A255-E$241&lt;=0,month(edate($A255,6))=month(E$241))),E$244,0)</f>
        <v>6085.4205</v>
      </c>
      <c r="F255" s="342">
        <f t="shared" si="869"/>
        <v>2604.5913</v>
      </c>
      <c r="G255" s="342">
        <f t="shared" si="869"/>
        <v>4740</v>
      </c>
      <c r="H255" s="342">
        <f t="shared" si="869"/>
        <v>0</v>
      </c>
      <c r="I255" s="342">
        <f t="shared" si="869"/>
        <v>0</v>
      </c>
      <c r="J255" s="342">
        <f t="shared" si="869"/>
        <v>5954.9875</v>
      </c>
      <c r="K255" s="342">
        <f t="shared" si="869"/>
        <v>0</v>
      </c>
      <c r="L255" s="342">
        <f t="shared" si="869"/>
        <v>0</v>
      </c>
      <c r="M255" s="342">
        <f t="shared" si="869"/>
        <v>0</v>
      </c>
      <c r="N255" s="342">
        <f t="shared" si="869"/>
        <v>7812.75495</v>
      </c>
      <c r="O255" s="342">
        <f t="shared" si="869"/>
        <v>5688.688635</v>
      </c>
      <c r="P255" s="342">
        <f t="shared" si="869"/>
        <v>5334.19156</v>
      </c>
      <c r="Q255" s="342">
        <f t="shared" si="869"/>
        <v>0</v>
      </c>
      <c r="R255" s="342">
        <f t="shared" si="869"/>
        <v>0</v>
      </c>
      <c r="S255" s="342">
        <f t="shared" si="869"/>
        <v>10661.63949</v>
      </c>
      <c r="T255" s="342">
        <f t="shared" si="869"/>
        <v>0</v>
      </c>
      <c r="U255" s="342">
        <f t="shared" si="869"/>
        <v>0</v>
      </c>
      <c r="V255" s="342">
        <f t="shared" si="869"/>
        <v>5520.8475</v>
      </c>
      <c r="W255" s="342">
        <f t="shared" si="869"/>
        <v>0</v>
      </c>
      <c r="X255" s="342">
        <f t="shared" si="869"/>
        <v>7309.84635</v>
      </c>
      <c r="Y255" s="342">
        <f t="shared" si="869"/>
        <v>11393.6924</v>
      </c>
      <c r="Z255" s="342">
        <f t="shared" si="869"/>
        <v>70.99625</v>
      </c>
      <c r="AA255" s="342">
        <f t="shared" si="869"/>
        <v>0</v>
      </c>
      <c r="AB255" s="342">
        <f t="shared" si="869"/>
        <v>8275.222958</v>
      </c>
      <c r="AC255" s="342">
        <f t="shared" si="869"/>
        <v>0</v>
      </c>
      <c r="AD255" s="342">
        <f t="shared" si="869"/>
        <v>0</v>
      </c>
      <c r="AE255" s="342">
        <f t="shared" si="869"/>
        <v>0</v>
      </c>
      <c r="AF255" s="342">
        <f t="shared" si="869"/>
        <v>6214.90265</v>
      </c>
      <c r="AG255" s="342">
        <f t="shared" si="869"/>
        <v>0</v>
      </c>
      <c r="AH255" s="342">
        <f t="shared" si="869"/>
        <v>228.5555</v>
      </c>
      <c r="AI255" s="342">
        <f t="shared" si="869"/>
        <v>0</v>
      </c>
      <c r="AJ255" s="342">
        <f t="shared" si="869"/>
        <v>3780</v>
      </c>
      <c r="AK255" s="342">
        <f t="shared" si="869"/>
        <v>15922.28576</v>
      </c>
      <c r="AL255" s="342">
        <f t="shared" si="869"/>
        <v>0</v>
      </c>
      <c r="AM255" s="342">
        <f t="shared" si="869"/>
        <v>0</v>
      </c>
      <c r="AN255" s="342">
        <f t="shared" si="869"/>
        <v>12211.43486</v>
      </c>
      <c r="AO255" s="342">
        <f t="shared" si="869"/>
        <v>8896.907813</v>
      </c>
      <c r="AP255" s="342">
        <f t="shared" si="869"/>
        <v>0</v>
      </c>
      <c r="AQ255" s="342">
        <f t="shared" si="869"/>
        <v>0</v>
      </c>
      <c r="AR255" s="342">
        <f t="shared" si="869"/>
        <v>7542.9351</v>
      </c>
      <c r="AS255" s="342">
        <f t="shared" si="869"/>
        <v>0</v>
      </c>
      <c r="AT255" s="342">
        <f t="shared" si="869"/>
        <v>0</v>
      </c>
      <c r="AU255" s="342">
        <f t="shared" si="869"/>
        <v>0</v>
      </c>
      <c r="AV255" s="342">
        <f t="shared" si="869"/>
        <v>7136.0471</v>
      </c>
      <c r="AW255" s="342">
        <f t="shared" si="869"/>
        <v>0</v>
      </c>
      <c r="AX255" s="342">
        <f t="shared" si="869"/>
        <v>9058.61</v>
      </c>
      <c r="AY255" s="342">
        <f t="shared" si="869"/>
        <v>0</v>
      </c>
      <c r="AZ255" s="342">
        <f t="shared" si="869"/>
        <v>6480</v>
      </c>
      <c r="BA255" s="342">
        <f t="shared" si="869"/>
        <v>5867.9712</v>
      </c>
      <c r="BB255" s="342">
        <f t="shared" si="869"/>
        <v>0</v>
      </c>
      <c r="BC255" s="342">
        <f t="shared" si="869"/>
        <v>4873.17825</v>
      </c>
      <c r="BD255" s="342">
        <f t="shared" si="869"/>
        <v>0</v>
      </c>
      <c r="BE255" s="342">
        <f t="shared" si="869"/>
        <v>4565.5155</v>
      </c>
      <c r="BF255" s="342">
        <f t="shared" si="869"/>
        <v>0</v>
      </c>
      <c r="BG255" s="342">
        <f t="shared" si="869"/>
        <v>900.3978</v>
      </c>
      <c r="BH255" s="342">
        <f t="shared" si="869"/>
        <v>0</v>
      </c>
      <c r="BI255" s="342">
        <f t="shared" si="869"/>
        <v>0</v>
      </c>
      <c r="BJ255" s="342">
        <f t="shared" si="869"/>
        <v>0</v>
      </c>
      <c r="BK255" s="342">
        <f t="shared" si="869"/>
        <v>0</v>
      </c>
      <c r="BL255" s="342">
        <f t="shared" si="869"/>
        <v>0</v>
      </c>
      <c r="BM255" s="342">
        <f t="shared" si="869"/>
        <v>1521.41625</v>
      </c>
      <c r="BN255" s="342">
        <f t="shared" si="869"/>
        <v>0</v>
      </c>
      <c r="BO255" s="342">
        <f t="shared" si="869"/>
        <v>5255.6688</v>
      </c>
      <c r="BP255" s="342">
        <f t="shared" si="869"/>
        <v>0</v>
      </c>
      <c r="BQ255" s="342"/>
      <c r="BR255" s="342">
        <f t="shared" ref="BR255:EC255" si="870">if(or(and($A255-BR$240&gt;0,$A255-BR$241&lt;=0,month($A255)=month(BR$241)),and($A255-BR$240&gt;=0,$A255-BR$241&lt;=0,month(edate($A255,6))=month(BR$241))),BR$244,0)</f>
        <v>0</v>
      </c>
      <c r="BS255" s="342">
        <f t="shared" si="870"/>
        <v>0</v>
      </c>
      <c r="BT255" s="342">
        <f t="shared" si="870"/>
        <v>0</v>
      </c>
      <c r="BU255" s="342">
        <f t="shared" si="870"/>
        <v>0</v>
      </c>
      <c r="BV255" s="342">
        <f t="shared" si="870"/>
        <v>0</v>
      </c>
      <c r="BW255" s="342">
        <f t="shared" si="870"/>
        <v>0</v>
      </c>
      <c r="BX255" s="342">
        <f t="shared" si="870"/>
        <v>0</v>
      </c>
      <c r="BY255" s="342">
        <f t="shared" si="870"/>
        <v>0</v>
      </c>
      <c r="BZ255" s="342">
        <f t="shared" si="870"/>
        <v>0</v>
      </c>
      <c r="CA255" s="342">
        <f t="shared" si="870"/>
        <v>0</v>
      </c>
      <c r="CB255" s="342">
        <f t="shared" si="870"/>
        <v>0</v>
      </c>
      <c r="CC255" s="342">
        <f t="shared" si="870"/>
        <v>0</v>
      </c>
      <c r="CD255" s="342">
        <f t="shared" si="870"/>
        <v>0</v>
      </c>
      <c r="CE255" s="342">
        <f t="shared" si="870"/>
        <v>0</v>
      </c>
      <c r="CF255" s="342">
        <f t="shared" si="870"/>
        <v>0</v>
      </c>
      <c r="CG255" s="342">
        <f t="shared" si="870"/>
        <v>0</v>
      </c>
      <c r="CH255" s="342">
        <f t="shared" si="870"/>
        <v>0</v>
      </c>
      <c r="CI255" s="342">
        <f t="shared" si="870"/>
        <v>0</v>
      </c>
      <c r="CJ255" s="342">
        <f t="shared" si="870"/>
        <v>0</v>
      </c>
      <c r="CK255" s="342">
        <f t="shared" si="870"/>
        <v>0</v>
      </c>
      <c r="CL255" s="342">
        <f t="shared" si="870"/>
        <v>0</v>
      </c>
      <c r="CM255" s="342">
        <f t="shared" si="870"/>
        <v>0</v>
      </c>
      <c r="CN255" s="342">
        <f t="shared" si="870"/>
        <v>0</v>
      </c>
      <c r="CO255" s="342">
        <f t="shared" si="870"/>
        <v>0</v>
      </c>
      <c r="CP255" s="342">
        <f t="shared" si="870"/>
        <v>0</v>
      </c>
      <c r="CQ255" s="342">
        <f t="shared" si="870"/>
        <v>0</v>
      </c>
      <c r="CR255" s="342">
        <f t="shared" si="870"/>
        <v>0</v>
      </c>
      <c r="CS255" s="342">
        <f t="shared" si="870"/>
        <v>0</v>
      </c>
      <c r="CT255" s="342">
        <f t="shared" si="870"/>
        <v>0</v>
      </c>
      <c r="CU255" s="342">
        <f t="shared" si="870"/>
        <v>0</v>
      </c>
      <c r="CV255" s="342">
        <f t="shared" si="870"/>
        <v>0</v>
      </c>
      <c r="CW255" s="342">
        <f t="shared" si="870"/>
        <v>0</v>
      </c>
      <c r="CX255" s="342">
        <f t="shared" si="870"/>
        <v>0</v>
      </c>
      <c r="CY255" s="342">
        <f t="shared" si="870"/>
        <v>0</v>
      </c>
      <c r="CZ255" s="342">
        <f t="shared" si="870"/>
        <v>0</v>
      </c>
      <c r="DA255" s="342">
        <f t="shared" si="870"/>
        <v>0</v>
      </c>
      <c r="DB255" s="342">
        <f t="shared" si="870"/>
        <v>0</v>
      </c>
      <c r="DC255" s="342">
        <f t="shared" si="870"/>
        <v>0</v>
      </c>
      <c r="DD255" s="342">
        <f t="shared" si="870"/>
        <v>0</v>
      </c>
      <c r="DE255" s="342">
        <f t="shared" si="870"/>
        <v>0</v>
      </c>
      <c r="DF255" s="342">
        <f t="shared" si="870"/>
        <v>0</v>
      </c>
      <c r="DG255" s="342">
        <f t="shared" si="870"/>
        <v>0</v>
      </c>
      <c r="DH255" s="342">
        <f t="shared" si="870"/>
        <v>0</v>
      </c>
      <c r="DI255" s="342">
        <f t="shared" si="870"/>
        <v>0</v>
      </c>
      <c r="DJ255" s="342">
        <f t="shared" si="870"/>
        <v>0</v>
      </c>
      <c r="DK255" s="342">
        <f t="shared" si="870"/>
        <v>0</v>
      </c>
      <c r="DL255" s="342">
        <f t="shared" si="870"/>
        <v>0</v>
      </c>
      <c r="DM255" s="342">
        <f t="shared" si="870"/>
        <v>0</v>
      </c>
      <c r="DN255" s="342">
        <f t="shared" si="870"/>
        <v>0</v>
      </c>
      <c r="DO255" s="342">
        <f t="shared" si="870"/>
        <v>0</v>
      </c>
      <c r="DP255" s="342">
        <f t="shared" si="870"/>
        <v>0</v>
      </c>
      <c r="DQ255" s="342">
        <f t="shared" si="870"/>
        <v>0</v>
      </c>
      <c r="DR255" s="342">
        <f t="shared" si="870"/>
        <v>0</v>
      </c>
      <c r="DS255" s="342">
        <f t="shared" si="870"/>
        <v>0</v>
      </c>
      <c r="DT255" s="342">
        <f t="shared" si="870"/>
        <v>0</v>
      </c>
      <c r="DU255" s="342">
        <f t="shared" si="870"/>
        <v>0</v>
      </c>
      <c r="DV255" s="342">
        <f t="shared" si="870"/>
        <v>0</v>
      </c>
      <c r="DW255" s="342">
        <f t="shared" si="870"/>
        <v>0</v>
      </c>
      <c r="DX255" s="342">
        <f t="shared" si="870"/>
        <v>0</v>
      </c>
      <c r="DY255" s="342">
        <f t="shared" si="870"/>
        <v>0</v>
      </c>
      <c r="DZ255" s="342">
        <f t="shared" si="870"/>
        <v>0</v>
      </c>
      <c r="EA255" s="342">
        <f t="shared" si="870"/>
        <v>0</v>
      </c>
      <c r="EB255" s="342">
        <f t="shared" si="870"/>
        <v>0</v>
      </c>
      <c r="EC255" s="342">
        <f t="shared" si="870"/>
        <v>0</v>
      </c>
      <c r="ED255" s="342"/>
      <c r="EE255" s="342">
        <f t="shared" ref="EE255:GP255" si="871">if(or(and($A255-EE$240&gt;0,$A255-EE$241&lt;=0,month($A255)=month(EE$241)),and($A255-EE$240&gt;=0,$A255-EE$241&lt;=0,month(edate($A255,6))=month(EE$241))),EE$244,0)</f>
        <v>0</v>
      </c>
      <c r="EF255" s="342">
        <f t="shared" si="871"/>
        <v>0</v>
      </c>
      <c r="EG255" s="342">
        <f t="shared" si="871"/>
        <v>0</v>
      </c>
      <c r="EH255" s="342">
        <f t="shared" si="871"/>
        <v>0</v>
      </c>
      <c r="EI255" s="342">
        <f t="shared" si="871"/>
        <v>0</v>
      </c>
      <c r="EJ255" s="342">
        <f t="shared" si="871"/>
        <v>0</v>
      </c>
      <c r="EK255" s="342">
        <f t="shared" si="871"/>
        <v>0</v>
      </c>
      <c r="EL255" s="342">
        <f t="shared" si="871"/>
        <v>0</v>
      </c>
      <c r="EM255" s="342">
        <f t="shared" si="871"/>
        <v>0</v>
      </c>
      <c r="EN255" s="342">
        <f t="shared" si="871"/>
        <v>0</v>
      </c>
      <c r="EO255" s="342">
        <f t="shared" si="871"/>
        <v>0</v>
      </c>
      <c r="EP255" s="342">
        <f t="shared" si="871"/>
        <v>0</v>
      </c>
      <c r="EQ255" s="342">
        <f t="shared" si="871"/>
        <v>0</v>
      </c>
      <c r="ER255" s="342">
        <f t="shared" si="871"/>
        <v>0</v>
      </c>
      <c r="ES255" s="342">
        <f t="shared" si="871"/>
        <v>0</v>
      </c>
      <c r="ET255" s="342">
        <f t="shared" si="871"/>
        <v>0</v>
      </c>
      <c r="EU255" s="342">
        <f t="shared" si="871"/>
        <v>0</v>
      </c>
      <c r="EV255" s="342">
        <f t="shared" si="871"/>
        <v>0</v>
      </c>
      <c r="EW255" s="342">
        <f t="shared" si="871"/>
        <v>0</v>
      </c>
      <c r="EX255" s="342">
        <f t="shared" si="871"/>
        <v>0</v>
      </c>
      <c r="EY255" s="342">
        <f t="shared" si="871"/>
        <v>0</v>
      </c>
      <c r="EZ255" s="342">
        <f t="shared" si="871"/>
        <v>0</v>
      </c>
      <c r="FA255" s="342">
        <f t="shared" si="871"/>
        <v>0</v>
      </c>
      <c r="FB255" s="342">
        <f t="shared" si="871"/>
        <v>0</v>
      </c>
      <c r="FC255" s="342">
        <f t="shared" si="871"/>
        <v>0</v>
      </c>
      <c r="FD255" s="342">
        <f t="shared" si="871"/>
        <v>0</v>
      </c>
      <c r="FE255" s="342">
        <f t="shared" si="871"/>
        <v>0</v>
      </c>
      <c r="FF255" s="342">
        <f t="shared" si="871"/>
        <v>0</v>
      </c>
      <c r="FG255" s="342">
        <f t="shared" si="871"/>
        <v>0</v>
      </c>
      <c r="FH255" s="342">
        <f t="shared" si="871"/>
        <v>0</v>
      </c>
      <c r="FI255" s="342">
        <f t="shared" si="871"/>
        <v>0</v>
      </c>
      <c r="FJ255" s="342">
        <f t="shared" si="871"/>
        <v>0</v>
      </c>
      <c r="FK255" s="342">
        <f t="shared" si="871"/>
        <v>0</v>
      </c>
      <c r="FL255" s="342">
        <f t="shared" si="871"/>
        <v>0</v>
      </c>
      <c r="FM255" s="342">
        <f t="shared" si="871"/>
        <v>0</v>
      </c>
      <c r="FN255" s="342">
        <f t="shared" si="871"/>
        <v>0</v>
      </c>
      <c r="FO255" s="342">
        <f t="shared" si="871"/>
        <v>0</v>
      </c>
      <c r="FP255" s="342">
        <f t="shared" si="871"/>
        <v>0</v>
      </c>
      <c r="FQ255" s="342">
        <f t="shared" si="871"/>
        <v>0</v>
      </c>
      <c r="FR255" s="342">
        <f t="shared" si="871"/>
        <v>0</v>
      </c>
      <c r="FS255" s="342">
        <f t="shared" si="871"/>
        <v>0</v>
      </c>
      <c r="FT255" s="342">
        <f t="shared" si="871"/>
        <v>0</v>
      </c>
      <c r="FU255" s="342">
        <f t="shared" si="871"/>
        <v>0</v>
      </c>
      <c r="FV255" s="342">
        <f t="shared" si="871"/>
        <v>0</v>
      </c>
      <c r="FW255" s="342">
        <f t="shared" si="871"/>
        <v>0</v>
      </c>
      <c r="FX255" s="342">
        <f t="shared" si="871"/>
        <v>0</v>
      </c>
      <c r="FY255" s="342">
        <f t="shared" si="871"/>
        <v>0</v>
      </c>
      <c r="FZ255" s="342">
        <f t="shared" si="871"/>
        <v>0</v>
      </c>
      <c r="GA255" s="342">
        <f t="shared" si="871"/>
        <v>0</v>
      </c>
      <c r="GB255" s="342">
        <f t="shared" si="871"/>
        <v>0</v>
      </c>
      <c r="GC255" s="342">
        <f t="shared" si="871"/>
        <v>0</v>
      </c>
      <c r="GD255" s="342">
        <f t="shared" si="871"/>
        <v>0</v>
      </c>
      <c r="GE255" s="342">
        <f t="shared" si="871"/>
        <v>0</v>
      </c>
      <c r="GF255" s="342">
        <f t="shared" si="871"/>
        <v>0</v>
      </c>
      <c r="GG255" s="342">
        <f t="shared" si="871"/>
        <v>0</v>
      </c>
      <c r="GH255" s="342">
        <f t="shared" si="871"/>
        <v>0</v>
      </c>
      <c r="GI255" s="342">
        <f t="shared" si="871"/>
        <v>0</v>
      </c>
      <c r="GJ255" s="342">
        <f t="shared" si="871"/>
        <v>0</v>
      </c>
      <c r="GK255" s="342">
        <f t="shared" si="871"/>
        <v>0</v>
      </c>
      <c r="GL255" s="342">
        <f t="shared" si="871"/>
        <v>0</v>
      </c>
      <c r="GM255" s="342">
        <f t="shared" si="871"/>
        <v>0</v>
      </c>
      <c r="GN255" s="342">
        <f t="shared" si="871"/>
        <v>0</v>
      </c>
      <c r="GO255" s="342">
        <f t="shared" si="871"/>
        <v>0</v>
      </c>
      <c r="GP255" s="342">
        <f t="shared" si="871"/>
        <v>0</v>
      </c>
      <c r="GQ255" s="342"/>
      <c r="GR255" s="342">
        <f t="shared" ref="GR255:JC255" si="872">if(or(and($A255-GR$240&gt;0,$A255-GR$241&lt;=0,month($A255)=month(GR$241)),and($A255-GR$240&gt;=0,$A255-GR$241&lt;=0,month(edate($A255,6))=month(GR$241))),GR$244,0)</f>
        <v>0</v>
      </c>
      <c r="GS255" s="342">
        <f t="shared" si="872"/>
        <v>0</v>
      </c>
      <c r="GT255" s="342">
        <f t="shared" si="872"/>
        <v>0</v>
      </c>
      <c r="GU255" s="342">
        <f t="shared" si="872"/>
        <v>0</v>
      </c>
      <c r="GV255" s="342">
        <f t="shared" si="872"/>
        <v>0</v>
      </c>
      <c r="GW255" s="342">
        <f t="shared" si="872"/>
        <v>0</v>
      </c>
      <c r="GX255" s="342">
        <f t="shared" si="872"/>
        <v>0</v>
      </c>
      <c r="GY255" s="342">
        <f t="shared" si="872"/>
        <v>0</v>
      </c>
      <c r="GZ255" s="342">
        <f t="shared" si="872"/>
        <v>0</v>
      </c>
      <c r="HA255" s="342">
        <f t="shared" si="872"/>
        <v>0</v>
      </c>
      <c r="HB255" s="342">
        <f t="shared" si="872"/>
        <v>0</v>
      </c>
      <c r="HC255" s="342">
        <f t="shared" si="872"/>
        <v>0</v>
      </c>
      <c r="HD255" s="342">
        <f t="shared" si="872"/>
        <v>0</v>
      </c>
      <c r="HE255" s="342">
        <f t="shared" si="872"/>
        <v>0</v>
      </c>
      <c r="HF255" s="342">
        <f t="shared" si="872"/>
        <v>0</v>
      </c>
      <c r="HG255" s="342">
        <f t="shared" si="872"/>
        <v>0</v>
      </c>
      <c r="HH255" s="342">
        <f t="shared" si="872"/>
        <v>0</v>
      </c>
      <c r="HI255" s="342">
        <f t="shared" si="872"/>
        <v>0</v>
      </c>
      <c r="HJ255" s="342">
        <f t="shared" si="872"/>
        <v>0</v>
      </c>
      <c r="HK255" s="342">
        <f t="shared" si="872"/>
        <v>0</v>
      </c>
      <c r="HL255" s="342">
        <f t="shared" si="872"/>
        <v>0</v>
      </c>
      <c r="HM255" s="342">
        <f t="shared" si="872"/>
        <v>0</v>
      </c>
      <c r="HN255" s="342">
        <f t="shared" si="872"/>
        <v>0</v>
      </c>
      <c r="HO255" s="342">
        <f t="shared" si="872"/>
        <v>0</v>
      </c>
      <c r="HP255" s="342">
        <f t="shared" si="872"/>
        <v>0</v>
      </c>
      <c r="HQ255" s="342">
        <f t="shared" si="872"/>
        <v>0</v>
      </c>
      <c r="HR255" s="342">
        <f t="shared" si="872"/>
        <v>0</v>
      </c>
      <c r="HS255" s="342">
        <f t="shared" si="872"/>
        <v>0</v>
      </c>
      <c r="HT255" s="342">
        <f t="shared" si="872"/>
        <v>0</v>
      </c>
      <c r="HU255" s="342">
        <f t="shared" si="872"/>
        <v>0</v>
      </c>
      <c r="HV255" s="342">
        <f t="shared" si="872"/>
        <v>0</v>
      </c>
      <c r="HW255" s="342">
        <f t="shared" si="872"/>
        <v>0</v>
      </c>
      <c r="HX255" s="342">
        <f t="shared" si="872"/>
        <v>0</v>
      </c>
      <c r="HY255" s="342">
        <f t="shared" si="872"/>
        <v>0</v>
      </c>
      <c r="HZ255" s="342">
        <f t="shared" si="872"/>
        <v>0</v>
      </c>
      <c r="IA255" s="342">
        <f t="shared" si="872"/>
        <v>0</v>
      </c>
      <c r="IB255" s="342">
        <f t="shared" si="872"/>
        <v>0</v>
      </c>
      <c r="IC255" s="342">
        <f t="shared" si="872"/>
        <v>0</v>
      </c>
      <c r="ID255" s="342">
        <f t="shared" si="872"/>
        <v>0</v>
      </c>
      <c r="IE255" s="342">
        <f t="shared" si="872"/>
        <v>0</v>
      </c>
      <c r="IF255" s="342">
        <f t="shared" si="872"/>
        <v>0</v>
      </c>
      <c r="IG255" s="342">
        <f t="shared" si="872"/>
        <v>0</v>
      </c>
      <c r="IH255" s="342">
        <f t="shared" si="872"/>
        <v>0</v>
      </c>
      <c r="II255" s="342">
        <f t="shared" si="872"/>
        <v>0</v>
      </c>
      <c r="IJ255" s="342">
        <f t="shared" si="872"/>
        <v>0</v>
      </c>
      <c r="IK255" s="342">
        <f t="shared" si="872"/>
        <v>0</v>
      </c>
      <c r="IL255" s="342">
        <f t="shared" si="872"/>
        <v>0</v>
      </c>
      <c r="IM255" s="342">
        <f t="shared" si="872"/>
        <v>0</v>
      </c>
      <c r="IN255" s="342">
        <f t="shared" si="872"/>
        <v>0</v>
      </c>
      <c r="IO255" s="342">
        <f t="shared" si="872"/>
        <v>0</v>
      </c>
      <c r="IP255" s="342">
        <f t="shared" si="872"/>
        <v>0</v>
      </c>
      <c r="IQ255" s="342">
        <f t="shared" si="872"/>
        <v>0</v>
      </c>
      <c r="IR255" s="342">
        <f t="shared" si="872"/>
        <v>0</v>
      </c>
      <c r="IS255" s="342">
        <f t="shared" si="872"/>
        <v>0</v>
      </c>
      <c r="IT255" s="342">
        <f t="shared" si="872"/>
        <v>0</v>
      </c>
      <c r="IU255" s="342">
        <f t="shared" si="872"/>
        <v>0</v>
      </c>
      <c r="IV255" s="342">
        <f t="shared" si="872"/>
        <v>0</v>
      </c>
      <c r="IW255" s="342">
        <f t="shared" si="872"/>
        <v>0</v>
      </c>
      <c r="IX255" s="342">
        <f t="shared" si="872"/>
        <v>0</v>
      </c>
      <c r="IY255" s="342">
        <f t="shared" si="872"/>
        <v>0</v>
      </c>
      <c r="IZ255" s="342">
        <f t="shared" si="872"/>
        <v>0</v>
      </c>
      <c r="JA255" s="342">
        <f t="shared" si="872"/>
        <v>0</v>
      </c>
      <c r="JB255" s="342">
        <f t="shared" si="872"/>
        <v>0</v>
      </c>
      <c r="JC255" s="342">
        <f t="shared" si="872"/>
        <v>0</v>
      </c>
      <c r="JD255" s="342"/>
      <c r="JE255" s="342">
        <f t="shared" ref="JE255:LP255" si="873">if(or(and($A255-JE$240&gt;0,$A255-JE$241&lt;=0,month($A255)=month(JE$241)),and($A255-JE$240&gt;=0,$A255-JE$241&lt;=0,month(edate($A255,6))=month(JE$241))),JE$244,0)</f>
        <v>0</v>
      </c>
      <c r="JF255" s="342">
        <f t="shared" si="873"/>
        <v>0</v>
      </c>
      <c r="JG255" s="342">
        <f t="shared" si="873"/>
        <v>0</v>
      </c>
      <c r="JH255" s="342">
        <f t="shared" si="873"/>
        <v>0</v>
      </c>
      <c r="JI255" s="342">
        <f t="shared" si="873"/>
        <v>0</v>
      </c>
      <c r="JJ255" s="342">
        <f t="shared" si="873"/>
        <v>0</v>
      </c>
      <c r="JK255" s="342">
        <f t="shared" si="873"/>
        <v>0</v>
      </c>
      <c r="JL255" s="342">
        <f t="shared" si="873"/>
        <v>0</v>
      </c>
      <c r="JM255" s="342">
        <f t="shared" si="873"/>
        <v>0</v>
      </c>
      <c r="JN255" s="342">
        <f t="shared" si="873"/>
        <v>0</v>
      </c>
      <c r="JO255" s="342">
        <f t="shared" si="873"/>
        <v>0</v>
      </c>
      <c r="JP255" s="342">
        <f t="shared" si="873"/>
        <v>0</v>
      </c>
      <c r="JQ255" s="342">
        <f t="shared" si="873"/>
        <v>0</v>
      </c>
      <c r="JR255" s="342">
        <f t="shared" si="873"/>
        <v>0</v>
      </c>
      <c r="JS255" s="342">
        <f t="shared" si="873"/>
        <v>0</v>
      </c>
      <c r="JT255" s="342">
        <f t="shared" si="873"/>
        <v>0</v>
      </c>
      <c r="JU255" s="342">
        <f t="shared" si="873"/>
        <v>0</v>
      </c>
      <c r="JV255" s="342">
        <f t="shared" si="873"/>
        <v>0</v>
      </c>
      <c r="JW255" s="342">
        <f t="shared" si="873"/>
        <v>0</v>
      </c>
      <c r="JX255" s="342">
        <f t="shared" si="873"/>
        <v>0</v>
      </c>
      <c r="JY255" s="342">
        <f t="shared" si="873"/>
        <v>0</v>
      </c>
      <c r="JZ255" s="342">
        <f t="shared" si="873"/>
        <v>0</v>
      </c>
      <c r="KA255" s="342">
        <f t="shared" si="873"/>
        <v>0</v>
      </c>
      <c r="KB255" s="342">
        <f t="shared" si="873"/>
        <v>0</v>
      </c>
      <c r="KC255" s="342">
        <f t="shared" si="873"/>
        <v>0</v>
      </c>
      <c r="KD255" s="342">
        <f t="shared" si="873"/>
        <v>0</v>
      </c>
      <c r="KE255" s="342">
        <f t="shared" si="873"/>
        <v>0</v>
      </c>
      <c r="KF255" s="342">
        <f t="shared" si="873"/>
        <v>0</v>
      </c>
      <c r="KG255" s="342">
        <f t="shared" si="873"/>
        <v>0</v>
      </c>
      <c r="KH255" s="342">
        <f t="shared" si="873"/>
        <v>0</v>
      </c>
      <c r="KI255" s="342">
        <f t="shared" si="873"/>
        <v>0</v>
      </c>
      <c r="KJ255" s="342">
        <f t="shared" si="873"/>
        <v>0</v>
      </c>
      <c r="KK255" s="342">
        <f t="shared" si="873"/>
        <v>0</v>
      </c>
      <c r="KL255" s="342">
        <f t="shared" si="873"/>
        <v>0</v>
      </c>
      <c r="KM255" s="342">
        <f t="shared" si="873"/>
        <v>0</v>
      </c>
      <c r="KN255" s="342">
        <f t="shared" si="873"/>
        <v>0</v>
      </c>
      <c r="KO255" s="342">
        <f t="shared" si="873"/>
        <v>0</v>
      </c>
      <c r="KP255" s="342">
        <f t="shared" si="873"/>
        <v>0</v>
      </c>
      <c r="KQ255" s="342">
        <f t="shared" si="873"/>
        <v>0</v>
      </c>
      <c r="KR255" s="342">
        <f t="shared" si="873"/>
        <v>0</v>
      </c>
      <c r="KS255" s="342">
        <f t="shared" si="873"/>
        <v>0</v>
      </c>
      <c r="KT255" s="342">
        <f t="shared" si="873"/>
        <v>0</v>
      </c>
      <c r="KU255" s="342">
        <f t="shared" si="873"/>
        <v>0</v>
      </c>
      <c r="KV255" s="342">
        <f t="shared" si="873"/>
        <v>0</v>
      </c>
      <c r="KW255" s="342">
        <f t="shared" si="873"/>
        <v>0</v>
      </c>
      <c r="KX255" s="342">
        <f t="shared" si="873"/>
        <v>0</v>
      </c>
      <c r="KY255" s="342">
        <f t="shared" si="873"/>
        <v>0</v>
      </c>
      <c r="KZ255" s="342">
        <f t="shared" si="873"/>
        <v>0</v>
      </c>
      <c r="LA255" s="342">
        <f t="shared" si="873"/>
        <v>0</v>
      </c>
      <c r="LB255" s="342">
        <f t="shared" si="873"/>
        <v>0</v>
      </c>
      <c r="LC255" s="342">
        <f t="shared" si="873"/>
        <v>0</v>
      </c>
      <c r="LD255" s="342">
        <f t="shared" si="873"/>
        <v>0</v>
      </c>
      <c r="LE255" s="342">
        <f t="shared" si="873"/>
        <v>0</v>
      </c>
      <c r="LF255" s="342">
        <f t="shared" si="873"/>
        <v>0</v>
      </c>
      <c r="LG255" s="342">
        <f t="shared" si="873"/>
        <v>0</v>
      </c>
      <c r="LH255" s="342">
        <f t="shared" si="873"/>
        <v>0</v>
      </c>
      <c r="LI255" s="342">
        <f t="shared" si="873"/>
        <v>0</v>
      </c>
      <c r="LJ255" s="342">
        <f t="shared" si="873"/>
        <v>0</v>
      </c>
      <c r="LK255" s="342">
        <f t="shared" si="873"/>
        <v>0</v>
      </c>
      <c r="LL255" s="342">
        <f t="shared" si="873"/>
        <v>0</v>
      </c>
      <c r="LM255" s="342">
        <f t="shared" si="873"/>
        <v>0</v>
      </c>
      <c r="LN255" s="342">
        <f t="shared" si="873"/>
        <v>0</v>
      </c>
      <c r="LO255" s="342">
        <f t="shared" si="873"/>
        <v>0</v>
      </c>
      <c r="LP255" s="342">
        <f t="shared" si="873"/>
        <v>0</v>
      </c>
    </row>
    <row r="256">
      <c r="A256" s="331" t="str">
        <f t="shared" si="822"/>
        <v>03-2025</v>
      </c>
      <c r="B256" s="346">
        <f t="shared" si="828"/>
        <v>237841.6939</v>
      </c>
      <c r="C256" s="346"/>
      <c r="E256" s="342">
        <f t="shared" ref="E256:BP256" si="874">if(or(and($A256-E$240&gt;0,$A256-E$241&lt;=0,month($A256)=month(E$241)),and($A256-E$240&gt;=0,$A256-E$241&lt;=0,month(edate($A256,6))=month(E$241))),E$244,0)</f>
        <v>0</v>
      </c>
      <c r="F256" s="342">
        <f t="shared" si="874"/>
        <v>0</v>
      </c>
      <c r="G256" s="342">
        <f t="shared" si="874"/>
        <v>0</v>
      </c>
      <c r="H256" s="342">
        <f t="shared" si="874"/>
        <v>5603.13611</v>
      </c>
      <c r="I256" s="342">
        <f t="shared" si="874"/>
        <v>5350</v>
      </c>
      <c r="J256" s="342">
        <f t="shared" si="874"/>
        <v>0</v>
      </c>
      <c r="K256" s="342">
        <f t="shared" si="874"/>
        <v>6549.35727</v>
      </c>
      <c r="L256" s="342">
        <f t="shared" si="874"/>
        <v>3925.4562</v>
      </c>
      <c r="M256" s="342">
        <f t="shared" si="874"/>
        <v>5593.35392</v>
      </c>
      <c r="N256" s="342">
        <f t="shared" si="874"/>
        <v>0</v>
      </c>
      <c r="O256" s="342">
        <f t="shared" si="874"/>
        <v>0</v>
      </c>
      <c r="P256" s="342">
        <f t="shared" si="874"/>
        <v>0</v>
      </c>
      <c r="Q256" s="342">
        <f t="shared" si="874"/>
        <v>5838.7836</v>
      </c>
      <c r="R256" s="342">
        <f t="shared" si="874"/>
        <v>9911.380355</v>
      </c>
      <c r="S256" s="342">
        <f t="shared" si="874"/>
        <v>0</v>
      </c>
      <c r="T256" s="342">
        <f t="shared" si="874"/>
        <v>11963.3767</v>
      </c>
      <c r="U256" s="342">
        <f t="shared" si="874"/>
        <v>9633.12861</v>
      </c>
      <c r="V256" s="342">
        <f t="shared" si="874"/>
        <v>0</v>
      </c>
      <c r="W256" s="342">
        <f t="shared" si="874"/>
        <v>8655.033888</v>
      </c>
      <c r="X256" s="342">
        <f t="shared" si="874"/>
        <v>0</v>
      </c>
      <c r="Y256" s="342">
        <f t="shared" si="874"/>
        <v>0</v>
      </c>
      <c r="Z256" s="342">
        <f t="shared" si="874"/>
        <v>0</v>
      </c>
      <c r="AA256" s="342">
        <f t="shared" si="874"/>
        <v>9628.80765</v>
      </c>
      <c r="AB256" s="342">
        <f t="shared" si="874"/>
        <v>0</v>
      </c>
      <c r="AC256" s="342">
        <f t="shared" si="874"/>
        <v>6205.936838</v>
      </c>
      <c r="AD256" s="342">
        <f t="shared" si="874"/>
        <v>8318.29995</v>
      </c>
      <c r="AE256" s="342">
        <f t="shared" si="874"/>
        <v>6439.535258</v>
      </c>
      <c r="AF256" s="342">
        <f t="shared" si="874"/>
        <v>0</v>
      </c>
      <c r="AG256" s="342">
        <f t="shared" si="874"/>
        <v>7258.6275</v>
      </c>
      <c r="AH256" s="342">
        <f t="shared" si="874"/>
        <v>0</v>
      </c>
      <c r="AI256" s="342">
        <f t="shared" si="874"/>
        <v>10641.14589</v>
      </c>
      <c r="AJ256" s="342">
        <f t="shared" si="874"/>
        <v>0</v>
      </c>
      <c r="AK256" s="342">
        <f t="shared" si="874"/>
        <v>0</v>
      </c>
      <c r="AL256" s="342">
        <f t="shared" si="874"/>
        <v>275</v>
      </c>
      <c r="AM256" s="342">
        <f t="shared" si="874"/>
        <v>4982.50623</v>
      </c>
      <c r="AN256" s="342">
        <f t="shared" si="874"/>
        <v>0</v>
      </c>
      <c r="AO256" s="342">
        <f t="shared" si="874"/>
        <v>0</v>
      </c>
      <c r="AP256" s="342">
        <f t="shared" si="874"/>
        <v>9271.35</v>
      </c>
      <c r="AQ256" s="342">
        <f t="shared" si="874"/>
        <v>8358.125</v>
      </c>
      <c r="AR256" s="342">
        <f t="shared" si="874"/>
        <v>0</v>
      </c>
      <c r="AS256" s="342">
        <f t="shared" si="874"/>
        <v>8601.039</v>
      </c>
      <c r="AT256" s="342">
        <f t="shared" si="874"/>
        <v>16276.43473</v>
      </c>
      <c r="AU256" s="342">
        <f t="shared" si="874"/>
        <v>7462.28015</v>
      </c>
      <c r="AV256" s="342">
        <f t="shared" si="874"/>
        <v>0</v>
      </c>
      <c r="AW256" s="342">
        <f t="shared" si="874"/>
        <v>4800</v>
      </c>
      <c r="AX256" s="342">
        <f t="shared" si="874"/>
        <v>0</v>
      </c>
      <c r="AY256" s="342">
        <f t="shared" si="874"/>
        <v>12558.09375</v>
      </c>
      <c r="AZ256" s="342">
        <f t="shared" si="874"/>
        <v>0</v>
      </c>
      <c r="BA256" s="342">
        <f t="shared" si="874"/>
        <v>0</v>
      </c>
      <c r="BB256" s="342">
        <f t="shared" si="874"/>
        <v>9703.8664</v>
      </c>
      <c r="BC256" s="342">
        <f t="shared" si="874"/>
        <v>0</v>
      </c>
      <c r="BD256" s="342">
        <f t="shared" si="874"/>
        <v>13378.4</v>
      </c>
      <c r="BE256" s="342">
        <f t="shared" si="874"/>
        <v>0</v>
      </c>
      <c r="BF256" s="342">
        <f t="shared" si="874"/>
        <v>1557.6541</v>
      </c>
      <c r="BG256" s="342">
        <f t="shared" si="874"/>
        <v>0</v>
      </c>
      <c r="BH256" s="342">
        <f t="shared" si="874"/>
        <v>5158.157425</v>
      </c>
      <c r="BI256" s="342">
        <f t="shared" si="874"/>
        <v>2306.25</v>
      </c>
      <c r="BJ256" s="342">
        <f t="shared" si="874"/>
        <v>7162.4875</v>
      </c>
      <c r="BK256" s="342">
        <f t="shared" si="874"/>
        <v>1312.5</v>
      </c>
      <c r="BL256" s="342">
        <f t="shared" si="874"/>
        <v>1793.1</v>
      </c>
      <c r="BM256" s="342">
        <f t="shared" si="874"/>
        <v>0</v>
      </c>
      <c r="BN256" s="342">
        <f t="shared" si="874"/>
        <v>740.464875</v>
      </c>
      <c r="BO256" s="342">
        <f t="shared" si="874"/>
        <v>0</v>
      </c>
      <c r="BP256" s="342">
        <f t="shared" si="874"/>
        <v>628.625</v>
      </c>
      <c r="BQ256" s="342"/>
      <c r="BR256" s="342">
        <f t="shared" ref="BR256:EC256" si="875">if(or(and($A256-BR$240&gt;0,$A256-BR$241&lt;=0,month($A256)=month(BR$241)),and($A256-BR$240&gt;=0,$A256-BR$241&lt;=0,month(edate($A256,6))=month(BR$241))),BR$244,0)</f>
        <v>0</v>
      </c>
      <c r="BS256" s="342">
        <f t="shared" si="875"/>
        <v>0</v>
      </c>
      <c r="BT256" s="342">
        <f t="shared" si="875"/>
        <v>0</v>
      </c>
      <c r="BU256" s="342">
        <f t="shared" si="875"/>
        <v>0</v>
      </c>
      <c r="BV256" s="342">
        <f t="shared" si="875"/>
        <v>0</v>
      </c>
      <c r="BW256" s="342">
        <f t="shared" si="875"/>
        <v>0</v>
      </c>
      <c r="BX256" s="342">
        <f t="shared" si="875"/>
        <v>0</v>
      </c>
      <c r="BY256" s="342">
        <f t="shared" si="875"/>
        <v>0</v>
      </c>
      <c r="BZ256" s="342">
        <f t="shared" si="875"/>
        <v>0</v>
      </c>
      <c r="CA256" s="342">
        <f t="shared" si="875"/>
        <v>0</v>
      </c>
      <c r="CB256" s="342">
        <f t="shared" si="875"/>
        <v>0</v>
      </c>
      <c r="CC256" s="342">
        <f t="shared" si="875"/>
        <v>0</v>
      </c>
      <c r="CD256" s="342">
        <f t="shared" si="875"/>
        <v>0</v>
      </c>
      <c r="CE256" s="342">
        <f t="shared" si="875"/>
        <v>0</v>
      </c>
      <c r="CF256" s="342">
        <f t="shared" si="875"/>
        <v>0</v>
      </c>
      <c r="CG256" s="342">
        <f t="shared" si="875"/>
        <v>0</v>
      </c>
      <c r="CH256" s="342">
        <f t="shared" si="875"/>
        <v>0</v>
      </c>
      <c r="CI256" s="342">
        <f t="shared" si="875"/>
        <v>0</v>
      </c>
      <c r="CJ256" s="342">
        <f t="shared" si="875"/>
        <v>0</v>
      </c>
      <c r="CK256" s="342">
        <f t="shared" si="875"/>
        <v>0</v>
      </c>
      <c r="CL256" s="342">
        <f t="shared" si="875"/>
        <v>0</v>
      </c>
      <c r="CM256" s="342">
        <f t="shared" si="875"/>
        <v>0</v>
      </c>
      <c r="CN256" s="342">
        <f t="shared" si="875"/>
        <v>0</v>
      </c>
      <c r="CO256" s="342">
        <f t="shared" si="875"/>
        <v>0</v>
      </c>
      <c r="CP256" s="342">
        <f t="shared" si="875"/>
        <v>0</v>
      </c>
      <c r="CQ256" s="342">
        <f t="shared" si="875"/>
        <v>0</v>
      </c>
      <c r="CR256" s="342">
        <f t="shared" si="875"/>
        <v>0</v>
      </c>
      <c r="CS256" s="342">
        <f t="shared" si="875"/>
        <v>0</v>
      </c>
      <c r="CT256" s="342">
        <f t="shared" si="875"/>
        <v>0</v>
      </c>
      <c r="CU256" s="342">
        <f t="shared" si="875"/>
        <v>0</v>
      </c>
      <c r="CV256" s="342">
        <f t="shared" si="875"/>
        <v>0</v>
      </c>
      <c r="CW256" s="342">
        <f t="shared" si="875"/>
        <v>0</v>
      </c>
      <c r="CX256" s="342">
        <f t="shared" si="875"/>
        <v>0</v>
      </c>
      <c r="CY256" s="342">
        <f t="shared" si="875"/>
        <v>0</v>
      </c>
      <c r="CZ256" s="342">
        <f t="shared" si="875"/>
        <v>0</v>
      </c>
      <c r="DA256" s="342">
        <f t="shared" si="875"/>
        <v>0</v>
      </c>
      <c r="DB256" s="342">
        <f t="shared" si="875"/>
        <v>0</v>
      </c>
      <c r="DC256" s="342">
        <f t="shared" si="875"/>
        <v>0</v>
      </c>
      <c r="DD256" s="342">
        <f t="shared" si="875"/>
        <v>0</v>
      </c>
      <c r="DE256" s="342">
        <f t="shared" si="875"/>
        <v>0</v>
      </c>
      <c r="DF256" s="342">
        <f t="shared" si="875"/>
        <v>0</v>
      </c>
      <c r="DG256" s="342">
        <f t="shared" si="875"/>
        <v>0</v>
      </c>
      <c r="DH256" s="342">
        <f t="shared" si="875"/>
        <v>0</v>
      </c>
      <c r="DI256" s="342">
        <f t="shared" si="875"/>
        <v>0</v>
      </c>
      <c r="DJ256" s="342">
        <f t="shared" si="875"/>
        <v>0</v>
      </c>
      <c r="DK256" s="342">
        <f t="shared" si="875"/>
        <v>0</v>
      </c>
      <c r="DL256" s="342">
        <f t="shared" si="875"/>
        <v>0</v>
      </c>
      <c r="DM256" s="342">
        <f t="shared" si="875"/>
        <v>0</v>
      </c>
      <c r="DN256" s="342">
        <f t="shared" si="875"/>
        <v>0</v>
      </c>
      <c r="DO256" s="342">
        <f t="shared" si="875"/>
        <v>0</v>
      </c>
      <c r="DP256" s="342">
        <f t="shared" si="875"/>
        <v>0</v>
      </c>
      <c r="DQ256" s="342">
        <f t="shared" si="875"/>
        <v>0</v>
      </c>
      <c r="DR256" s="342">
        <f t="shared" si="875"/>
        <v>0</v>
      </c>
      <c r="DS256" s="342">
        <f t="shared" si="875"/>
        <v>0</v>
      </c>
      <c r="DT256" s="342">
        <f t="shared" si="875"/>
        <v>0</v>
      </c>
      <c r="DU256" s="342">
        <f t="shared" si="875"/>
        <v>0</v>
      </c>
      <c r="DV256" s="342">
        <f t="shared" si="875"/>
        <v>0</v>
      </c>
      <c r="DW256" s="342">
        <f t="shared" si="875"/>
        <v>0</v>
      </c>
      <c r="DX256" s="342">
        <f t="shared" si="875"/>
        <v>0</v>
      </c>
      <c r="DY256" s="342">
        <f t="shared" si="875"/>
        <v>0</v>
      </c>
      <c r="DZ256" s="342">
        <f t="shared" si="875"/>
        <v>0</v>
      </c>
      <c r="EA256" s="342">
        <f t="shared" si="875"/>
        <v>0</v>
      </c>
      <c r="EB256" s="342">
        <f t="shared" si="875"/>
        <v>0</v>
      </c>
      <c r="EC256" s="342">
        <f t="shared" si="875"/>
        <v>0</v>
      </c>
      <c r="ED256" s="342"/>
      <c r="EE256" s="342">
        <f t="shared" ref="EE256:GP256" si="876">if(or(and($A256-EE$240&gt;0,$A256-EE$241&lt;=0,month($A256)=month(EE$241)),and($A256-EE$240&gt;=0,$A256-EE$241&lt;=0,month(edate($A256,6))=month(EE$241))),EE$244,0)</f>
        <v>0</v>
      </c>
      <c r="EF256" s="342">
        <f t="shared" si="876"/>
        <v>0</v>
      </c>
      <c r="EG256" s="342">
        <f t="shared" si="876"/>
        <v>0</v>
      </c>
      <c r="EH256" s="342">
        <f t="shared" si="876"/>
        <v>0</v>
      </c>
      <c r="EI256" s="342">
        <f t="shared" si="876"/>
        <v>0</v>
      </c>
      <c r="EJ256" s="342">
        <f t="shared" si="876"/>
        <v>0</v>
      </c>
      <c r="EK256" s="342">
        <f t="shared" si="876"/>
        <v>0</v>
      </c>
      <c r="EL256" s="342">
        <f t="shared" si="876"/>
        <v>0</v>
      </c>
      <c r="EM256" s="342">
        <f t="shared" si="876"/>
        <v>0</v>
      </c>
      <c r="EN256" s="342">
        <f t="shared" si="876"/>
        <v>0</v>
      </c>
      <c r="EO256" s="342">
        <f t="shared" si="876"/>
        <v>0</v>
      </c>
      <c r="EP256" s="342">
        <f t="shared" si="876"/>
        <v>0</v>
      </c>
      <c r="EQ256" s="342">
        <f t="shared" si="876"/>
        <v>0</v>
      </c>
      <c r="ER256" s="342">
        <f t="shared" si="876"/>
        <v>0</v>
      </c>
      <c r="ES256" s="342">
        <f t="shared" si="876"/>
        <v>0</v>
      </c>
      <c r="ET256" s="342">
        <f t="shared" si="876"/>
        <v>0</v>
      </c>
      <c r="EU256" s="342">
        <f t="shared" si="876"/>
        <v>0</v>
      </c>
      <c r="EV256" s="342">
        <f t="shared" si="876"/>
        <v>0</v>
      </c>
      <c r="EW256" s="342">
        <f t="shared" si="876"/>
        <v>0</v>
      </c>
      <c r="EX256" s="342">
        <f t="shared" si="876"/>
        <v>0</v>
      </c>
      <c r="EY256" s="342">
        <f t="shared" si="876"/>
        <v>0</v>
      </c>
      <c r="EZ256" s="342">
        <f t="shared" si="876"/>
        <v>0</v>
      </c>
      <c r="FA256" s="342">
        <f t="shared" si="876"/>
        <v>0</v>
      </c>
      <c r="FB256" s="342">
        <f t="shared" si="876"/>
        <v>0</v>
      </c>
      <c r="FC256" s="342">
        <f t="shared" si="876"/>
        <v>0</v>
      </c>
      <c r="FD256" s="342">
        <f t="shared" si="876"/>
        <v>0</v>
      </c>
      <c r="FE256" s="342">
        <f t="shared" si="876"/>
        <v>0</v>
      </c>
      <c r="FF256" s="342">
        <f t="shared" si="876"/>
        <v>0</v>
      </c>
      <c r="FG256" s="342">
        <f t="shared" si="876"/>
        <v>0</v>
      </c>
      <c r="FH256" s="342">
        <f t="shared" si="876"/>
        <v>0</v>
      </c>
      <c r="FI256" s="342">
        <f t="shared" si="876"/>
        <v>0</v>
      </c>
      <c r="FJ256" s="342">
        <f t="shared" si="876"/>
        <v>0</v>
      </c>
      <c r="FK256" s="342">
        <f t="shared" si="876"/>
        <v>0</v>
      </c>
      <c r="FL256" s="342">
        <f t="shared" si="876"/>
        <v>0</v>
      </c>
      <c r="FM256" s="342">
        <f t="shared" si="876"/>
        <v>0</v>
      </c>
      <c r="FN256" s="342">
        <f t="shared" si="876"/>
        <v>0</v>
      </c>
      <c r="FO256" s="342">
        <f t="shared" si="876"/>
        <v>0</v>
      </c>
      <c r="FP256" s="342">
        <f t="shared" si="876"/>
        <v>0</v>
      </c>
      <c r="FQ256" s="342">
        <f t="shared" si="876"/>
        <v>0</v>
      </c>
      <c r="FR256" s="342">
        <f t="shared" si="876"/>
        <v>0</v>
      </c>
      <c r="FS256" s="342">
        <f t="shared" si="876"/>
        <v>0</v>
      </c>
      <c r="FT256" s="342">
        <f t="shared" si="876"/>
        <v>0</v>
      </c>
      <c r="FU256" s="342">
        <f t="shared" si="876"/>
        <v>0</v>
      </c>
      <c r="FV256" s="342">
        <f t="shared" si="876"/>
        <v>0</v>
      </c>
      <c r="FW256" s="342">
        <f t="shared" si="876"/>
        <v>0</v>
      </c>
      <c r="FX256" s="342">
        <f t="shared" si="876"/>
        <v>0</v>
      </c>
      <c r="FY256" s="342">
        <f t="shared" si="876"/>
        <v>0</v>
      </c>
      <c r="FZ256" s="342">
        <f t="shared" si="876"/>
        <v>0</v>
      </c>
      <c r="GA256" s="342">
        <f t="shared" si="876"/>
        <v>0</v>
      </c>
      <c r="GB256" s="342">
        <f t="shared" si="876"/>
        <v>0</v>
      </c>
      <c r="GC256" s="342">
        <f t="shared" si="876"/>
        <v>0</v>
      </c>
      <c r="GD256" s="342">
        <f t="shared" si="876"/>
        <v>0</v>
      </c>
      <c r="GE256" s="342">
        <f t="shared" si="876"/>
        <v>0</v>
      </c>
      <c r="GF256" s="342">
        <f t="shared" si="876"/>
        <v>0</v>
      </c>
      <c r="GG256" s="342">
        <f t="shared" si="876"/>
        <v>0</v>
      </c>
      <c r="GH256" s="342">
        <f t="shared" si="876"/>
        <v>0</v>
      </c>
      <c r="GI256" s="342">
        <f t="shared" si="876"/>
        <v>0</v>
      </c>
      <c r="GJ256" s="342">
        <f t="shared" si="876"/>
        <v>0</v>
      </c>
      <c r="GK256" s="342">
        <f t="shared" si="876"/>
        <v>0</v>
      </c>
      <c r="GL256" s="342">
        <f t="shared" si="876"/>
        <v>0</v>
      </c>
      <c r="GM256" s="342">
        <f t="shared" si="876"/>
        <v>0</v>
      </c>
      <c r="GN256" s="342">
        <f t="shared" si="876"/>
        <v>0</v>
      </c>
      <c r="GO256" s="342">
        <f t="shared" si="876"/>
        <v>0</v>
      </c>
      <c r="GP256" s="342">
        <f t="shared" si="876"/>
        <v>0</v>
      </c>
      <c r="GQ256" s="342"/>
      <c r="GR256" s="342">
        <f t="shared" ref="GR256:JC256" si="877">if(or(and($A256-GR$240&gt;0,$A256-GR$241&lt;=0,month($A256)=month(GR$241)),and($A256-GR$240&gt;=0,$A256-GR$241&lt;=0,month(edate($A256,6))=month(GR$241))),GR$244,0)</f>
        <v>0</v>
      </c>
      <c r="GS256" s="342">
        <f t="shared" si="877"/>
        <v>0</v>
      </c>
      <c r="GT256" s="342">
        <f t="shared" si="877"/>
        <v>0</v>
      </c>
      <c r="GU256" s="342">
        <f t="shared" si="877"/>
        <v>0</v>
      </c>
      <c r="GV256" s="342">
        <f t="shared" si="877"/>
        <v>0</v>
      </c>
      <c r="GW256" s="342">
        <f t="shared" si="877"/>
        <v>0</v>
      </c>
      <c r="GX256" s="342">
        <f t="shared" si="877"/>
        <v>0</v>
      </c>
      <c r="GY256" s="342">
        <f t="shared" si="877"/>
        <v>0</v>
      </c>
      <c r="GZ256" s="342">
        <f t="shared" si="877"/>
        <v>0</v>
      </c>
      <c r="HA256" s="342">
        <f t="shared" si="877"/>
        <v>0</v>
      </c>
      <c r="HB256" s="342">
        <f t="shared" si="877"/>
        <v>0</v>
      </c>
      <c r="HC256" s="342">
        <f t="shared" si="877"/>
        <v>0</v>
      </c>
      <c r="HD256" s="342">
        <f t="shared" si="877"/>
        <v>0</v>
      </c>
      <c r="HE256" s="342">
        <f t="shared" si="877"/>
        <v>0</v>
      </c>
      <c r="HF256" s="342">
        <f t="shared" si="877"/>
        <v>0</v>
      </c>
      <c r="HG256" s="342">
        <f t="shared" si="877"/>
        <v>0</v>
      </c>
      <c r="HH256" s="342">
        <f t="shared" si="877"/>
        <v>0</v>
      </c>
      <c r="HI256" s="342">
        <f t="shared" si="877"/>
        <v>0</v>
      </c>
      <c r="HJ256" s="342">
        <f t="shared" si="877"/>
        <v>0</v>
      </c>
      <c r="HK256" s="342">
        <f t="shared" si="877"/>
        <v>0</v>
      </c>
      <c r="HL256" s="342">
        <f t="shared" si="877"/>
        <v>0</v>
      </c>
      <c r="HM256" s="342">
        <f t="shared" si="877"/>
        <v>0</v>
      </c>
      <c r="HN256" s="342">
        <f t="shared" si="877"/>
        <v>0</v>
      </c>
      <c r="HO256" s="342">
        <f t="shared" si="877"/>
        <v>0</v>
      </c>
      <c r="HP256" s="342">
        <f t="shared" si="877"/>
        <v>0</v>
      </c>
      <c r="HQ256" s="342">
        <f t="shared" si="877"/>
        <v>0</v>
      </c>
      <c r="HR256" s="342">
        <f t="shared" si="877"/>
        <v>0</v>
      </c>
      <c r="HS256" s="342">
        <f t="shared" si="877"/>
        <v>0</v>
      </c>
      <c r="HT256" s="342">
        <f t="shared" si="877"/>
        <v>0</v>
      </c>
      <c r="HU256" s="342">
        <f t="shared" si="877"/>
        <v>0</v>
      </c>
      <c r="HV256" s="342">
        <f t="shared" si="877"/>
        <v>0</v>
      </c>
      <c r="HW256" s="342">
        <f t="shared" si="877"/>
        <v>0</v>
      </c>
      <c r="HX256" s="342">
        <f t="shared" si="877"/>
        <v>0</v>
      </c>
      <c r="HY256" s="342">
        <f t="shared" si="877"/>
        <v>0</v>
      </c>
      <c r="HZ256" s="342">
        <f t="shared" si="877"/>
        <v>0</v>
      </c>
      <c r="IA256" s="342">
        <f t="shared" si="877"/>
        <v>0</v>
      </c>
      <c r="IB256" s="342">
        <f t="shared" si="877"/>
        <v>0</v>
      </c>
      <c r="IC256" s="342">
        <f t="shared" si="877"/>
        <v>0</v>
      </c>
      <c r="ID256" s="342">
        <f t="shared" si="877"/>
        <v>0</v>
      </c>
      <c r="IE256" s="342">
        <f t="shared" si="877"/>
        <v>0</v>
      </c>
      <c r="IF256" s="342">
        <f t="shared" si="877"/>
        <v>0</v>
      </c>
      <c r="IG256" s="342">
        <f t="shared" si="877"/>
        <v>0</v>
      </c>
      <c r="IH256" s="342">
        <f t="shared" si="877"/>
        <v>0</v>
      </c>
      <c r="II256" s="342">
        <f t="shared" si="877"/>
        <v>0</v>
      </c>
      <c r="IJ256" s="342">
        <f t="shared" si="877"/>
        <v>0</v>
      </c>
      <c r="IK256" s="342">
        <f t="shared" si="877"/>
        <v>0</v>
      </c>
      <c r="IL256" s="342">
        <f t="shared" si="877"/>
        <v>0</v>
      </c>
      <c r="IM256" s="342">
        <f t="shared" si="877"/>
        <v>0</v>
      </c>
      <c r="IN256" s="342">
        <f t="shared" si="877"/>
        <v>0</v>
      </c>
      <c r="IO256" s="342">
        <f t="shared" si="877"/>
        <v>0</v>
      </c>
      <c r="IP256" s="342">
        <f t="shared" si="877"/>
        <v>0</v>
      </c>
      <c r="IQ256" s="342">
        <f t="shared" si="877"/>
        <v>0</v>
      </c>
      <c r="IR256" s="342">
        <f t="shared" si="877"/>
        <v>0</v>
      </c>
      <c r="IS256" s="342">
        <f t="shared" si="877"/>
        <v>0</v>
      </c>
      <c r="IT256" s="342">
        <f t="shared" si="877"/>
        <v>0</v>
      </c>
      <c r="IU256" s="342">
        <f t="shared" si="877"/>
        <v>0</v>
      </c>
      <c r="IV256" s="342">
        <f t="shared" si="877"/>
        <v>0</v>
      </c>
      <c r="IW256" s="342">
        <f t="shared" si="877"/>
        <v>0</v>
      </c>
      <c r="IX256" s="342">
        <f t="shared" si="877"/>
        <v>0</v>
      </c>
      <c r="IY256" s="342">
        <f t="shared" si="877"/>
        <v>0</v>
      </c>
      <c r="IZ256" s="342">
        <f t="shared" si="877"/>
        <v>0</v>
      </c>
      <c r="JA256" s="342">
        <f t="shared" si="877"/>
        <v>0</v>
      </c>
      <c r="JB256" s="342">
        <f t="shared" si="877"/>
        <v>0</v>
      </c>
      <c r="JC256" s="342">
        <f t="shared" si="877"/>
        <v>0</v>
      </c>
      <c r="JD256" s="342"/>
      <c r="JE256" s="342">
        <f t="shared" ref="JE256:LP256" si="878">if(or(and($A256-JE$240&gt;0,$A256-JE$241&lt;=0,month($A256)=month(JE$241)),and($A256-JE$240&gt;=0,$A256-JE$241&lt;=0,month(edate($A256,6))=month(JE$241))),JE$244,0)</f>
        <v>0</v>
      </c>
      <c r="JF256" s="342">
        <f t="shared" si="878"/>
        <v>0</v>
      </c>
      <c r="JG256" s="342">
        <f t="shared" si="878"/>
        <v>0</v>
      </c>
      <c r="JH256" s="342">
        <f t="shared" si="878"/>
        <v>0</v>
      </c>
      <c r="JI256" s="342">
        <f t="shared" si="878"/>
        <v>0</v>
      </c>
      <c r="JJ256" s="342">
        <f t="shared" si="878"/>
        <v>0</v>
      </c>
      <c r="JK256" s="342">
        <f t="shared" si="878"/>
        <v>0</v>
      </c>
      <c r="JL256" s="342">
        <f t="shared" si="878"/>
        <v>0</v>
      </c>
      <c r="JM256" s="342">
        <f t="shared" si="878"/>
        <v>0</v>
      </c>
      <c r="JN256" s="342">
        <f t="shared" si="878"/>
        <v>0</v>
      </c>
      <c r="JO256" s="342">
        <f t="shared" si="878"/>
        <v>0</v>
      </c>
      <c r="JP256" s="342">
        <f t="shared" si="878"/>
        <v>0</v>
      </c>
      <c r="JQ256" s="342">
        <f t="shared" si="878"/>
        <v>0</v>
      </c>
      <c r="JR256" s="342">
        <f t="shared" si="878"/>
        <v>0</v>
      </c>
      <c r="JS256" s="342">
        <f t="shared" si="878"/>
        <v>0</v>
      </c>
      <c r="JT256" s="342">
        <f t="shared" si="878"/>
        <v>0</v>
      </c>
      <c r="JU256" s="342">
        <f t="shared" si="878"/>
        <v>0</v>
      </c>
      <c r="JV256" s="342">
        <f t="shared" si="878"/>
        <v>0</v>
      </c>
      <c r="JW256" s="342">
        <f t="shared" si="878"/>
        <v>0</v>
      </c>
      <c r="JX256" s="342">
        <f t="shared" si="878"/>
        <v>0</v>
      </c>
      <c r="JY256" s="342">
        <f t="shared" si="878"/>
        <v>0</v>
      </c>
      <c r="JZ256" s="342">
        <f t="shared" si="878"/>
        <v>0</v>
      </c>
      <c r="KA256" s="342">
        <f t="shared" si="878"/>
        <v>0</v>
      </c>
      <c r="KB256" s="342">
        <f t="shared" si="878"/>
        <v>0</v>
      </c>
      <c r="KC256" s="342">
        <f t="shared" si="878"/>
        <v>0</v>
      </c>
      <c r="KD256" s="342">
        <f t="shared" si="878"/>
        <v>0</v>
      </c>
      <c r="KE256" s="342">
        <f t="shared" si="878"/>
        <v>0</v>
      </c>
      <c r="KF256" s="342">
        <f t="shared" si="878"/>
        <v>0</v>
      </c>
      <c r="KG256" s="342">
        <f t="shared" si="878"/>
        <v>0</v>
      </c>
      <c r="KH256" s="342">
        <f t="shared" si="878"/>
        <v>0</v>
      </c>
      <c r="KI256" s="342">
        <f t="shared" si="878"/>
        <v>0</v>
      </c>
      <c r="KJ256" s="342">
        <f t="shared" si="878"/>
        <v>0</v>
      </c>
      <c r="KK256" s="342">
        <f t="shared" si="878"/>
        <v>0</v>
      </c>
      <c r="KL256" s="342">
        <f t="shared" si="878"/>
        <v>0</v>
      </c>
      <c r="KM256" s="342">
        <f t="shared" si="878"/>
        <v>0</v>
      </c>
      <c r="KN256" s="342">
        <f t="shared" si="878"/>
        <v>0</v>
      </c>
      <c r="KO256" s="342">
        <f t="shared" si="878"/>
        <v>0</v>
      </c>
      <c r="KP256" s="342">
        <f t="shared" si="878"/>
        <v>0</v>
      </c>
      <c r="KQ256" s="342">
        <f t="shared" si="878"/>
        <v>0</v>
      </c>
      <c r="KR256" s="342">
        <f t="shared" si="878"/>
        <v>0</v>
      </c>
      <c r="KS256" s="342">
        <f t="shared" si="878"/>
        <v>0</v>
      </c>
      <c r="KT256" s="342">
        <f t="shared" si="878"/>
        <v>0</v>
      </c>
      <c r="KU256" s="342">
        <f t="shared" si="878"/>
        <v>0</v>
      </c>
      <c r="KV256" s="342">
        <f t="shared" si="878"/>
        <v>0</v>
      </c>
      <c r="KW256" s="342">
        <f t="shared" si="878"/>
        <v>0</v>
      </c>
      <c r="KX256" s="342">
        <f t="shared" si="878"/>
        <v>0</v>
      </c>
      <c r="KY256" s="342">
        <f t="shared" si="878"/>
        <v>0</v>
      </c>
      <c r="KZ256" s="342">
        <f t="shared" si="878"/>
        <v>0</v>
      </c>
      <c r="LA256" s="342">
        <f t="shared" si="878"/>
        <v>0</v>
      </c>
      <c r="LB256" s="342">
        <f t="shared" si="878"/>
        <v>0</v>
      </c>
      <c r="LC256" s="342">
        <f t="shared" si="878"/>
        <v>0</v>
      </c>
      <c r="LD256" s="342">
        <f t="shared" si="878"/>
        <v>0</v>
      </c>
      <c r="LE256" s="342">
        <f t="shared" si="878"/>
        <v>0</v>
      </c>
      <c r="LF256" s="342">
        <f t="shared" si="878"/>
        <v>0</v>
      </c>
      <c r="LG256" s="342">
        <f t="shared" si="878"/>
        <v>0</v>
      </c>
      <c r="LH256" s="342">
        <f t="shared" si="878"/>
        <v>0</v>
      </c>
      <c r="LI256" s="342">
        <f t="shared" si="878"/>
        <v>0</v>
      </c>
      <c r="LJ256" s="342">
        <f t="shared" si="878"/>
        <v>0</v>
      </c>
      <c r="LK256" s="342">
        <f t="shared" si="878"/>
        <v>0</v>
      </c>
      <c r="LL256" s="342">
        <f t="shared" si="878"/>
        <v>0</v>
      </c>
      <c r="LM256" s="342">
        <f t="shared" si="878"/>
        <v>0</v>
      </c>
      <c r="LN256" s="342">
        <f t="shared" si="878"/>
        <v>0</v>
      </c>
      <c r="LO256" s="342">
        <f t="shared" si="878"/>
        <v>0</v>
      </c>
      <c r="LP256" s="342">
        <f t="shared" si="878"/>
        <v>0</v>
      </c>
    </row>
    <row r="257">
      <c r="A257" s="331" t="str">
        <f t="shared" si="822"/>
        <v>06-2025</v>
      </c>
      <c r="B257" s="346">
        <f t="shared" si="828"/>
        <v>181908.706</v>
      </c>
      <c r="C257" s="346"/>
      <c r="E257" s="342">
        <f t="shared" ref="E257:BP257" si="879">if(or(and($A257-E$240&gt;0,$A257-E$241&lt;=0,month($A257)=month(E$241)),and($A257-E$240&gt;=0,$A257-E$241&lt;=0,month(edate($A257,6))=month(E$241))),E$244,0)</f>
        <v>6085.4205</v>
      </c>
      <c r="F257" s="342">
        <f t="shared" si="879"/>
        <v>2604.5913</v>
      </c>
      <c r="G257" s="342">
        <f t="shared" si="879"/>
        <v>4740</v>
      </c>
      <c r="H257" s="342">
        <f t="shared" si="879"/>
        <v>0</v>
      </c>
      <c r="I257" s="342">
        <f t="shared" si="879"/>
        <v>0</v>
      </c>
      <c r="J257" s="342">
        <f t="shared" si="879"/>
        <v>5954.9875</v>
      </c>
      <c r="K257" s="342">
        <f t="shared" si="879"/>
        <v>0</v>
      </c>
      <c r="L257" s="342">
        <f t="shared" si="879"/>
        <v>0</v>
      </c>
      <c r="M257" s="342">
        <f t="shared" si="879"/>
        <v>0</v>
      </c>
      <c r="N257" s="342">
        <f t="shared" si="879"/>
        <v>7812.75495</v>
      </c>
      <c r="O257" s="342">
        <f t="shared" si="879"/>
        <v>5688.688635</v>
      </c>
      <c r="P257" s="342">
        <f t="shared" si="879"/>
        <v>5334.19156</v>
      </c>
      <c r="Q257" s="342">
        <f t="shared" si="879"/>
        <v>0</v>
      </c>
      <c r="R257" s="342">
        <f t="shared" si="879"/>
        <v>0</v>
      </c>
      <c r="S257" s="342">
        <f t="shared" si="879"/>
        <v>10661.63949</v>
      </c>
      <c r="T257" s="342">
        <f t="shared" si="879"/>
        <v>0</v>
      </c>
      <c r="U257" s="342">
        <f t="shared" si="879"/>
        <v>0</v>
      </c>
      <c r="V257" s="342">
        <f t="shared" si="879"/>
        <v>5520.8475</v>
      </c>
      <c r="W257" s="342">
        <f t="shared" si="879"/>
        <v>0</v>
      </c>
      <c r="X257" s="342">
        <f t="shared" si="879"/>
        <v>7309.84635</v>
      </c>
      <c r="Y257" s="342">
        <f t="shared" si="879"/>
        <v>11393.6924</v>
      </c>
      <c r="Z257" s="342">
        <f t="shared" si="879"/>
        <v>70.99625</v>
      </c>
      <c r="AA257" s="342">
        <f t="shared" si="879"/>
        <v>0</v>
      </c>
      <c r="AB257" s="342">
        <f t="shared" si="879"/>
        <v>8275.222958</v>
      </c>
      <c r="AC257" s="342">
        <f t="shared" si="879"/>
        <v>0</v>
      </c>
      <c r="AD257" s="342">
        <f t="shared" si="879"/>
        <v>0</v>
      </c>
      <c r="AE257" s="342">
        <f t="shared" si="879"/>
        <v>0</v>
      </c>
      <c r="AF257" s="342">
        <f t="shared" si="879"/>
        <v>6214.90265</v>
      </c>
      <c r="AG257" s="342">
        <f t="shared" si="879"/>
        <v>0</v>
      </c>
      <c r="AH257" s="342">
        <f t="shared" si="879"/>
        <v>228.5555</v>
      </c>
      <c r="AI257" s="342">
        <f t="shared" si="879"/>
        <v>0</v>
      </c>
      <c r="AJ257" s="342">
        <f t="shared" si="879"/>
        <v>3780</v>
      </c>
      <c r="AK257" s="342">
        <f t="shared" si="879"/>
        <v>15922.28576</v>
      </c>
      <c r="AL257" s="342">
        <f t="shared" si="879"/>
        <v>0</v>
      </c>
      <c r="AM257" s="342">
        <f t="shared" si="879"/>
        <v>0</v>
      </c>
      <c r="AN257" s="342">
        <f t="shared" si="879"/>
        <v>12211.43486</v>
      </c>
      <c r="AO257" s="342">
        <f t="shared" si="879"/>
        <v>8896.907813</v>
      </c>
      <c r="AP257" s="342">
        <f t="shared" si="879"/>
        <v>0</v>
      </c>
      <c r="AQ257" s="342">
        <f t="shared" si="879"/>
        <v>0</v>
      </c>
      <c r="AR257" s="342">
        <f t="shared" si="879"/>
        <v>7542.9351</v>
      </c>
      <c r="AS257" s="342">
        <f t="shared" si="879"/>
        <v>0</v>
      </c>
      <c r="AT257" s="342">
        <f t="shared" si="879"/>
        <v>0</v>
      </c>
      <c r="AU257" s="342">
        <f t="shared" si="879"/>
        <v>0</v>
      </c>
      <c r="AV257" s="342">
        <f t="shared" si="879"/>
        <v>7136.0471</v>
      </c>
      <c r="AW257" s="342">
        <f t="shared" si="879"/>
        <v>0</v>
      </c>
      <c r="AX257" s="342">
        <f t="shared" si="879"/>
        <v>9058.61</v>
      </c>
      <c r="AY257" s="342">
        <f t="shared" si="879"/>
        <v>0</v>
      </c>
      <c r="AZ257" s="342">
        <f t="shared" si="879"/>
        <v>6480</v>
      </c>
      <c r="BA257" s="342">
        <f t="shared" si="879"/>
        <v>5867.9712</v>
      </c>
      <c r="BB257" s="342">
        <f t="shared" si="879"/>
        <v>0</v>
      </c>
      <c r="BC257" s="342">
        <f t="shared" si="879"/>
        <v>4873.17825</v>
      </c>
      <c r="BD257" s="342">
        <f t="shared" si="879"/>
        <v>0</v>
      </c>
      <c r="BE257" s="342">
        <f t="shared" si="879"/>
        <v>4565.5155</v>
      </c>
      <c r="BF257" s="342">
        <f t="shared" si="879"/>
        <v>0</v>
      </c>
      <c r="BG257" s="342">
        <f t="shared" si="879"/>
        <v>900.3978</v>
      </c>
      <c r="BH257" s="342">
        <f t="shared" si="879"/>
        <v>0</v>
      </c>
      <c r="BI257" s="342">
        <f t="shared" si="879"/>
        <v>0</v>
      </c>
      <c r="BJ257" s="342">
        <f t="shared" si="879"/>
        <v>0</v>
      </c>
      <c r="BK257" s="342">
        <f t="shared" si="879"/>
        <v>0</v>
      </c>
      <c r="BL257" s="342">
        <f t="shared" si="879"/>
        <v>0</v>
      </c>
      <c r="BM257" s="342">
        <f t="shared" si="879"/>
        <v>1521.41625</v>
      </c>
      <c r="BN257" s="342">
        <f t="shared" si="879"/>
        <v>0</v>
      </c>
      <c r="BO257" s="342">
        <f t="shared" si="879"/>
        <v>5255.6688</v>
      </c>
      <c r="BP257" s="342">
        <f t="shared" si="879"/>
        <v>0</v>
      </c>
      <c r="BQ257" s="342"/>
      <c r="BR257" s="342">
        <f t="shared" ref="BR257:EC257" si="880">if(or(and($A257-BR$240&gt;0,$A257-BR$241&lt;=0,month($A257)=month(BR$241)),and($A257-BR$240&gt;=0,$A257-BR$241&lt;=0,month(edate($A257,6))=month(BR$241))),BR$244,0)</f>
        <v>0</v>
      </c>
      <c r="BS257" s="342">
        <f t="shared" si="880"/>
        <v>0</v>
      </c>
      <c r="BT257" s="342">
        <f t="shared" si="880"/>
        <v>0</v>
      </c>
      <c r="BU257" s="342">
        <f t="shared" si="880"/>
        <v>0</v>
      </c>
      <c r="BV257" s="342">
        <f t="shared" si="880"/>
        <v>0</v>
      </c>
      <c r="BW257" s="342">
        <f t="shared" si="880"/>
        <v>0</v>
      </c>
      <c r="BX257" s="342">
        <f t="shared" si="880"/>
        <v>0</v>
      </c>
      <c r="BY257" s="342">
        <f t="shared" si="880"/>
        <v>0</v>
      </c>
      <c r="BZ257" s="342">
        <f t="shared" si="880"/>
        <v>0</v>
      </c>
      <c r="CA257" s="342">
        <f t="shared" si="880"/>
        <v>0</v>
      </c>
      <c r="CB257" s="342">
        <f t="shared" si="880"/>
        <v>0</v>
      </c>
      <c r="CC257" s="342">
        <f t="shared" si="880"/>
        <v>0</v>
      </c>
      <c r="CD257" s="342">
        <f t="shared" si="880"/>
        <v>0</v>
      </c>
      <c r="CE257" s="342">
        <f t="shared" si="880"/>
        <v>0</v>
      </c>
      <c r="CF257" s="342">
        <f t="shared" si="880"/>
        <v>0</v>
      </c>
      <c r="CG257" s="342">
        <f t="shared" si="880"/>
        <v>0</v>
      </c>
      <c r="CH257" s="342">
        <f t="shared" si="880"/>
        <v>0</v>
      </c>
      <c r="CI257" s="342">
        <f t="shared" si="880"/>
        <v>0</v>
      </c>
      <c r="CJ257" s="342">
        <f t="shared" si="880"/>
        <v>0</v>
      </c>
      <c r="CK257" s="342">
        <f t="shared" si="880"/>
        <v>0</v>
      </c>
      <c r="CL257" s="342">
        <f t="shared" si="880"/>
        <v>0</v>
      </c>
      <c r="CM257" s="342">
        <f t="shared" si="880"/>
        <v>0</v>
      </c>
      <c r="CN257" s="342">
        <f t="shared" si="880"/>
        <v>0</v>
      </c>
      <c r="CO257" s="342">
        <f t="shared" si="880"/>
        <v>0</v>
      </c>
      <c r="CP257" s="342">
        <f t="shared" si="880"/>
        <v>0</v>
      </c>
      <c r="CQ257" s="342">
        <f t="shared" si="880"/>
        <v>0</v>
      </c>
      <c r="CR257" s="342">
        <f t="shared" si="880"/>
        <v>0</v>
      </c>
      <c r="CS257" s="342">
        <f t="shared" si="880"/>
        <v>0</v>
      </c>
      <c r="CT257" s="342">
        <f t="shared" si="880"/>
        <v>0</v>
      </c>
      <c r="CU257" s="342">
        <f t="shared" si="880"/>
        <v>0</v>
      </c>
      <c r="CV257" s="342">
        <f t="shared" si="880"/>
        <v>0</v>
      </c>
      <c r="CW257" s="342">
        <f t="shared" si="880"/>
        <v>0</v>
      </c>
      <c r="CX257" s="342">
        <f t="shared" si="880"/>
        <v>0</v>
      </c>
      <c r="CY257" s="342">
        <f t="shared" si="880"/>
        <v>0</v>
      </c>
      <c r="CZ257" s="342">
        <f t="shared" si="880"/>
        <v>0</v>
      </c>
      <c r="DA257" s="342">
        <f t="shared" si="880"/>
        <v>0</v>
      </c>
      <c r="DB257" s="342">
        <f t="shared" si="880"/>
        <v>0</v>
      </c>
      <c r="DC257" s="342">
        <f t="shared" si="880"/>
        <v>0</v>
      </c>
      <c r="DD257" s="342">
        <f t="shared" si="880"/>
        <v>0</v>
      </c>
      <c r="DE257" s="342">
        <f t="shared" si="880"/>
        <v>0</v>
      </c>
      <c r="DF257" s="342">
        <f t="shared" si="880"/>
        <v>0</v>
      </c>
      <c r="DG257" s="342">
        <f t="shared" si="880"/>
        <v>0</v>
      </c>
      <c r="DH257" s="342">
        <f t="shared" si="880"/>
        <v>0</v>
      </c>
      <c r="DI257" s="342">
        <f t="shared" si="880"/>
        <v>0</v>
      </c>
      <c r="DJ257" s="342">
        <f t="shared" si="880"/>
        <v>0</v>
      </c>
      <c r="DK257" s="342">
        <f t="shared" si="880"/>
        <v>0</v>
      </c>
      <c r="DL257" s="342">
        <f t="shared" si="880"/>
        <v>0</v>
      </c>
      <c r="DM257" s="342">
        <f t="shared" si="880"/>
        <v>0</v>
      </c>
      <c r="DN257" s="342">
        <f t="shared" si="880"/>
        <v>0</v>
      </c>
      <c r="DO257" s="342">
        <f t="shared" si="880"/>
        <v>0</v>
      </c>
      <c r="DP257" s="342">
        <f t="shared" si="880"/>
        <v>0</v>
      </c>
      <c r="DQ257" s="342">
        <f t="shared" si="880"/>
        <v>0</v>
      </c>
      <c r="DR257" s="342">
        <f t="shared" si="880"/>
        <v>0</v>
      </c>
      <c r="DS257" s="342">
        <f t="shared" si="880"/>
        <v>0</v>
      </c>
      <c r="DT257" s="342">
        <f t="shared" si="880"/>
        <v>0</v>
      </c>
      <c r="DU257" s="342">
        <f t="shared" si="880"/>
        <v>0</v>
      </c>
      <c r="DV257" s="342">
        <f t="shared" si="880"/>
        <v>0</v>
      </c>
      <c r="DW257" s="342">
        <f t="shared" si="880"/>
        <v>0</v>
      </c>
      <c r="DX257" s="342">
        <f t="shared" si="880"/>
        <v>0</v>
      </c>
      <c r="DY257" s="342">
        <f t="shared" si="880"/>
        <v>0</v>
      </c>
      <c r="DZ257" s="342">
        <f t="shared" si="880"/>
        <v>0</v>
      </c>
      <c r="EA257" s="342">
        <f t="shared" si="880"/>
        <v>0</v>
      </c>
      <c r="EB257" s="342">
        <f t="shared" si="880"/>
        <v>0</v>
      </c>
      <c r="EC257" s="342">
        <f t="shared" si="880"/>
        <v>0</v>
      </c>
      <c r="ED257" s="342"/>
      <c r="EE257" s="342">
        <f t="shared" ref="EE257:GP257" si="881">if(or(and($A257-EE$240&gt;0,$A257-EE$241&lt;=0,month($A257)=month(EE$241)),and($A257-EE$240&gt;=0,$A257-EE$241&lt;=0,month(edate($A257,6))=month(EE$241))),EE$244,0)</f>
        <v>0</v>
      </c>
      <c r="EF257" s="342">
        <f t="shared" si="881"/>
        <v>0</v>
      </c>
      <c r="EG257" s="342">
        <f t="shared" si="881"/>
        <v>0</v>
      </c>
      <c r="EH257" s="342">
        <f t="shared" si="881"/>
        <v>0</v>
      </c>
      <c r="EI257" s="342">
        <f t="shared" si="881"/>
        <v>0</v>
      </c>
      <c r="EJ257" s="342">
        <f t="shared" si="881"/>
        <v>0</v>
      </c>
      <c r="EK257" s="342">
        <f t="shared" si="881"/>
        <v>0</v>
      </c>
      <c r="EL257" s="342">
        <f t="shared" si="881"/>
        <v>0</v>
      </c>
      <c r="EM257" s="342">
        <f t="shared" si="881"/>
        <v>0</v>
      </c>
      <c r="EN257" s="342">
        <f t="shared" si="881"/>
        <v>0</v>
      </c>
      <c r="EO257" s="342">
        <f t="shared" si="881"/>
        <v>0</v>
      </c>
      <c r="EP257" s="342">
        <f t="shared" si="881"/>
        <v>0</v>
      </c>
      <c r="EQ257" s="342">
        <f t="shared" si="881"/>
        <v>0</v>
      </c>
      <c r="ER257" s="342">
        <f t="shared" si="881"/>
        <v>0</v>
      </c>
      <c r="ES257" s="342">
        <f t="shared" si="881"/>
        <v>0</v>
      </c>
      <c r="ET257" s="342">
        <f t="shared" si="881"/>
        <v>0</v>
      </c>
      <c r="EU257" s="342">
        <f t="shared" si="881"/>
        <v>0</v>
      </c>
      <c r="EV257" s="342">
        <f t="shared" si="881"/>
        <v>0</v>
      </c>
      <c r="EW257" s="342">
        <f t="shared" si="881"/>
        <v>0</v>
      </c>
      <c r="EX257" s="342">
        <f t="shared" si="881"/>
        <v>0</v>
      </c>
      <c r="EY257" s="342">
        <f t="shared" si="881"/>
        <v>0</v>
      </c>
      <c r="EZ257" s="342">
        <f t="shared" si="881"/>
        <v>0</v>
      </c>
      <c r="FA257" s="342">
        <f t="shared" si="881"/>
        <v>0</v>
      </c>
      <c r="FB257" s="342">
        <f t="shared" si="881"/>
        <v>0</v>
      </c>
      <c r="FC257" s="342">
        <f t="shared" si="881"/>
        <v>0</v>
      </c>
      <c r="FD257" s="342">
        <f t="shared" si="881"/>
        <v>0</v>
      </c>
      <c r="FE257" s="342">
        <f t="shared" si="881"/>
        <v>0</v>
      </c>
      <c r="FF257" s="342">
        <f t="shared" si="881"/>
        <v>0</v>
      </c>
      <c r="FG257" s="342">
        <f t="shared" si="881"/>
        <v>0</v>
      </c>
      <c r="FH257" s="342">
        <f t="shared" si="881"/>
        <v>0</v>
      </c>
      <c r="FI257" s="342">
        <f t="shared" si="881"/>
        <v>0</v>
      </c>
      <c r="FJ257" s="342">
        <f t="shared" si="881"/>
        <v>0</v>
      </c>
      <c r="FK257" s="342">
        <f t="shared" si="881"/>
        <v>0</v>
      </c>
      <c r="FL257" s="342">
        <f t="shared" si="881"/>
        <v>0</v>
      </c>
      <c r="FM257" s="342">
        <f t="shared" si="881"/>
        <v>0</v>
      </c>
      <c r="FN257" s="342">
        <f t="shared" si="881"/>
        <v>0</v>
      </c>
      <c r="FO257" s="342">
        <f t="shared" si="881"/>
        <v>0</v>
      </c>
      <c r="FP257" s="342">
        <f t="shared" si="881"/>
        <v>0</v>
      </c>
      <c r="FQ257" s="342">
        <f t="shared" si="881"/>
        <v>0</v>
      </c>
      <c r="FR257" s="342">
        <f t="shared" si="881"/>
        <v>0</v>
      </c>
      <c r="FS257" s="342">
        <f t="shared" si="881"/>
        <v>0</v>
      </c>
      <c r="FT257" s="342">
        <f t="shared" si="881"/>
        <v>0</v>
      </c>
      <c r="FU257" s="342">
        <f t="shared" si="881"/>
        <v>0</v>
      </c>
      <c r="FV257" s="342">
        <f t="shared" si="881"/>
        <v>0</v>
      </c>
      <c r="FW257" s="342">
        <f t="shared" si="881"/>
        <v>0</v>
      </c>
      <c r="FX257" s="342">
        <f t="shared" si="881"/>
        <v>0</v>
      </c>
      <c r="FY257" s="342">
        <f t="shared" si="881"/>
        <v>0</v>
      </c>
      <c r="FZ257" s="342">
        <f t="shared" si="881"/>
        <v>0</v>
      </c>
      <c r="GA257" s="342">
        <f t="shared" si="881"/>
        <v>0</v>
      </c>
      <c r="GB257" s="342">
        <f t="shared" si="881"/>
        <v>0</v>
      </c>
      <c r="GC257" s="342">
        <f t="shared" si="881"/>
        <v>0</v>
      </c>
      <c r="GD257" s="342">
        <f t="shared" si="881"/>
        <v>0</v>
      </c>
      <c r="GE257" s="342">
        <f t="shared" si="881"/>
        <v>0</v>
      </c>
      <c r="GF257" s="342">
        <f t="shared" si="881"/>
        <v>0</v>
      </c>
      <c r="GG257" s="342">
        <f t="shared" si="881"/>
        <v>0</v>
      </c>
      <c r="GH257" s="342">
        <f t="shared" si="881"/>
        <v>0</v>
      </c>
      <c r="GI257" s="342">
        <f t="shared" si="881"/>
        <v>0</v>
      </c>
      <c r="GJ257" s="342">
        <f t="shared" si="881"/>
        <v>0</v>
      </c>
      <c r="GK257" s="342">
        <f t="shared" si="881"/>
        <v>0</v>
      </c>
      <c r="GL257" s="342">
        <f t="shared" si="881"/>
        <v>0</v>
      </c>
      <c r="GM257" s="342">
        <f t="shared" si="881"/>
        <v>0</v>
      </c>
      <c r="GN257" s="342">
        <f t="shared" si="881"/>
        <v>0</v>
      </c>
      <c r="GO257" s="342">
        <f t="shared" si="881"/>
        <v>0</v>
      </c>
      <c r="GP257" s="342">
        <f t="shared" si="881"/>
        <v>0</v>
      </c>
      <c r="GQ257" s="342"/>
      <c r="GR257" s="342">
        <f t="shared" ref="GR257:JC257" si="882">if(or(and($A257-GR$240&gt;0,$A257-GR$241&lt;=0,month($A257)=month(GR$241)),and($A257-GR$240&gt;=0,$A257-GR$241&lt;=0,month(edate($A257,6))=month(GR$241))),GR$244,0)</f>
        <v>0</v>
      </c>
      <c r="GS257" s="342">
        <f t="shared" si="882"/>
        <v>0</v>
      </c>
      <c r="GT257" s="342">
        <f t="shared" si="882"/>
        <v>0</v>
      </c>
      <c r="GU257" s="342">
        <f t="shared" si="882"/>
        <v>0</v>
      </c>
      <c r="GV257" s="342">
        <f t="shared" si="882"/>
        <v>0</v>
      </c>
      <c r="GW257" s="342">
        <f t="shared" si="882"/>
        <v>0</v>
      </c>
      <c r="GX257" s="342">
        <f t="shared" si="882"/>
        <v>0</v>
      </c>
      <c r="GY257" s="342">
        <f t="shared" si="882"/>
        <v>0</v>
      </c>
      <c r="GZ257" s="342">
        <f t="shared" si="882"/>
        <v>0</v>
      </c>
      <c r="HA257" s="342">
        <f t="shared" si="882"/>
        <v>0</v>
      </c>
      <c r="HB257" s="342">
        <f t="shared" si="882"/>
        <v>0</v>
      </c>
      <c r="HC257" s="342">
        <f t="shared" si="882"/>
        <v>0</v>
      </c>
      <c r="HD257" s="342">
        <f t="shared" si="882"/>
        <v>0</v>
      </c>
      <c r="HE257" s="342">
        <f t="shared" si="882"/>
        <v>0</v>
      </c>
      <c r="HF257" s="342">
        <f t="shared" si="882"/>
        <v>0</v>
      </c>
      <c r="HG257" s="342">
        <f t="shared" si="882"/>
        <v>0</v>
      </c>
      <c r="HH257" s="342">
        <f t="shared" si="882"/>
        <v>0</v>
      </c>
      <c r="HI257" s="342">
        <f t="shared" si="882"/>
        <v>0</v>
      </c>
      <c r="HJ257" s="342">
        <f t="shared" si="882"/>
        <v>0</v>
      </c>
      <c r="HK257" s="342">
        <f t="shared" si="882"/>
        <v>0</v>
      </c>
      <c r="HL257" s="342">
        <f t="shared" si="882"/>
        <v>0</v>
      </c>
      <c r="HM257" s="342">
        <f t="shared" si="882"/>
        <v>0</v>
      </c>
      <c r="HN257" s="342">
        <f t="shared" si="882"/>
        <v>0</v>
      </c>
      <c r="HO257" s="342">
        <f t="shared" si="882"/>
        <v>0</v>
      </c>
      <c r="HP257" s="342">
        <f t="shared" si="882"/>
        <v>0</v>
      </c>
      <c r="HQ257" s="342">
        <f t="shared" si="882"/>
        <v>0</v>
      </c>
      <c r="HR257" s="342">
        <f t="shared" si="882"/>
        <v>0</v>
      </c>
      <c r="HS257" s="342">
        <f t="shared" si="882"/>
        <v>0</v>
      </c>
      <c r="HT257" s="342">
        <f t="shared" si="882"/>
        <v>0</v>
      </c>
      <c r="HU257" s="342">
        <f t="shared" si="882"/>
        <v>0</v>
      </c>
      <c r="HV257" s="342">
        <f t="shared" si="882"/>
        <v>0</v>
      </c>
      <c r="HW257" s="342">
        <f t="shared" si="882"/>
        <v>0</v>
      </c>
      <c r="HX257" s="342">
        <f t="shared" si="882"/>
        <v>0</v>
      </c>
      <c r="HY257" s="342">
        <f t="shared" si="882"/>
        <v>0</v>
      </c>
      <c r="HZ257" s="342">
        <f t="shared" si="882"/>
        <v>0</v>
      </c>
      <c r="IA257" s="342">
        <f t="shared" si="882"/>
        <v>0</v>
      </c>
      <c r="IB257" s="342">
        <f t="shared" si="882"/>
        <v>0</v>
      </c>
      <c r="IC257" s="342">
        <f t="shared" si="882"/>
        <v>0</v>
      </c>
      <c r="ID257" s="342">
        <f t="shared" si="882"/>
        <v>0</v>
      </c>
      <c r="IE257" s="342">
        <f t="shared" si="882"/>
        <v>0</v>
      </c>
      <c r="IF257" s="342">
        <f t="shared" si="882"/>
        <v>0</v>
      </c>
      <c r="IG257" s="342">
        <f t="shared" si="882"/>
        <v>0</v>
      </c>
      <c r="IH257" s="342">
        <f t="shared" si="882"/>
        <v>0</v>
      </c>
      <c r="II257" s="342">
        <f t="shared" si="882"/>
        <v>0</v>
      </c>
      <c r="IJ257" s="342">
        <f t="shared" si="882"/>
        <v>0</v>
      </c>
      <c r="IK257" s="342">
        <f t="shared" si="882"/>
        <v>0</v>
      </c>
      <c r="IL257" s="342">
        <f t="shared" si="882"/>
        <v>0</v>
      </c>
      <c r="IM257" s="342">
        <f t="shared" si="882"/>
        <v>0</v>
      </c>
      <c r="IN257" s="342">
        <f t="shared" si="882"/>
        <v>0</v>
      </c>
      <c r="IO257" s="342">
        <f t="shared" si="882"/>
        <v>0</v>
      </c>
      <c r="IP257" s="342">
        <f t="shared" si="882"/>
        <v>0</v>
      </c>
      <c r="IQ257" s="342">
        <f t="shared" si="882"/>
        <v>0</v>
      </c>
      <c r="IR257" s="342">
        <f t="shared" si="882"/>
        <v>0</v>
      </c>
      <c r="IS257" s="342">
        <f t="shared" si="882"/>
        <v>0</v>
      </c>
      <c r="IT257" s="342">
        <f t="shared" si="882"/>
        <v>0</v>
      </c>
      <c r="IU257" s="342">
        <f t="shared" si="882"/>
        <v>0</v>
      </c>
      <c r="IV257" s="342">
        <f t="shared" si="882"/>
        <v>0</v>
      </c>
      <c r="IW257" s="342">
        <f t="shared" si="882"/>
        <v>0</v>
      </c>
      <c r="IX257" s="342">
        <f t="shared" si="882"/>
        <v>0</v>
      </c>
      <c r="IY257" s="342">
        <f t="shared" si="882"/>
        <v>0</v>
      </c>
      <c r="IZ257" s="342">
        <f t="shared" si="882"/>
        <v>0</v>
      </c>
      <c r="JA257" s="342">
        <f t="shared" si="882"/>
        <v>0</v>
      </c>
      <c r="JB257" s="342">
        <f t="shared" si="882"/>
        <v>0</v>
      </c>
      <c r="JC257" s="342">
        <f t="shared" si="882"/>
        <v>0</v>
      </c>
      <c r="JD257" s="342"/>
      <c r="JE257" s="342">
        <f t="shared" ref="JE257:LP257" si="883">if(or(and($A257-JE$240&gt;0,$A257-JE$241&lt;=0,month($A257)=month(JE$241)),and($A257-JE$240&gt;=0,$A257-JE$241&lt;=0,month(edate($A257,6))=month(JE$241))),JE$244,0)</f>
        <v>0</v>
      </c>
      <c r="JF257" s="342">
        <f t="shared" si="883"/>
        <v>0</v>
      </c>
      <c r="JG257" s="342">
        <f t="shared" si="883"/>
        <v>0</v>
      </c>
      <c r="JH257" s="342">
        <f t="shared" si="883"/>
        <v>0</v>
      </c>
      <c r="JI257" s="342">
        <f t="shared" si="883"/>
        <v>0</v>
      </c>
      <c r="JJ257" s="342">
        <f t="shared" si="883"/>
        <v>0</v>
      </c>
      <c r="JK257" s="342">
        <f t="shared" si="883"/>
        <v>0</v>
      </c>
      <c r="JL257" s="342">
        <f t="shared" si="883"/>
        <v>0</v>
      </c>
      <c r="JM257" s="342">
        <f t="shared" si="883"/>
        <v>0</v>
      </c>
      <c r="JN257" s="342">
        <f t="shared" si="883"/>
        <v>0</v>
      </c>
      <c r="JO257" s="342">
        <f t="shared" si="883"/>
        <v>0</v>
      </c>
      <c r="JP257" s="342">
        <f t="shared" si="883"/>
        <v>0</v>
      </c>
      <c r="JQ257" s="342">
        <f t="shared" si="883"/>
        <v>0</v>
      </c>
      <c r="JR257" s="342">
        <f t="shared" si="883"/>
        <v>0</v>
      </c>
      <c r="JS257" s="342">
        <f t="shared" si="883"/>
        <v>0</v>
      </c>
      <c r="JT257" s="342">
        <f t="shared" si="883"/>
        <v>0</v>
      </c>
      <c r="JU257" s="342">
        <f t="shared" si="883"/>
        <v>0</v>
      </c>
      <c r="JV257" s="342">
        <f t="shared" si="883"/>
        <v>0</v>
      </c>
      <c r="JW257" s="342">
        <f t="shared" si="883"/>
        <v>0</v>
      </c>
      <c r="JX257" s="342">
        <f t="shared" si="883"/>
        <v>0</v>
      </c>
      <c r="JY257" s="342">
        <f t="shared" si="883"/>
        <v>0</v>
      </c>
      <c r="JZ257" s="342">
        <f t="shared" si="883"/>
        <v>0</v>
      </c>
      <c r="KA257" s="342">
        <f t="shared" si="883"/>
        <v>0</v>
      </c>
      <c r="KB257" s="342">
        <f t="shared" si="883"/>
        <v>0</v>
      </c>
      <c r="KC257" s="342">
        <f t="shared" si="883"/>
        <v>0</v>
      </c>
      <c r="KD257" s="342">
        <f t="shared" si="883"/>
        <v>0</v>
      </c>
      <c r="KE257" s="342">
        <f t="shared" si="883"/>
        <v>0</v>
      </c>
      <c r="KF257" s="342">
        <f t="shared" si="883"/>
        <v>0</v>
      </c>
      <c r="KG257" s="342">
        <f t="shared" si="883"/>
        <v>0</v>
      </c>
      <c r="KH257" s="342">
        <f t="shared" si="883"/>
        <v>0</v>
      </c>
      <c r="KI257" s="342">
        <f t="shared" si="883"/>
        <v>0</v>
      </c>
      <c r="KJ257" s="342">
        <f t="shared" si="883"/>
        <v>0</v>
      </c>
      <c r="KK257" s="342">
        <f t="shared" si="883"/>
        <v>0</v>
      </c>
      <c r="KL257" s="342">
        <f t="shared" si="883"/>
        <v>0</v>
      </c>
      <c r="KM257" s="342">
        <f t="shared" si="883"/>
        <v>0</v>
      </c>
      <c r="KN257" s="342">
        <f t="shared" si="883"/>
        <v>0</v>
      </c>
      <c r="KO257" s="342">
        <f t="shared" si="883"/>
        <v>0</v>
      </c>
      <c r="KP257" s="342">
        <f t="shared" si="883"/>
        <v>0</v>
      </c>
      <c r="KQ257" s="342">
        <f t="shared" si="883"/>
        <v>0</v>
      </c>
      <c r="KR257" s="342">
        <f t="shared" si="883"/>
        <v>0</v>
      </c>
      <c r="KS257" s="342">
        <f t="shared" si="883"/>
        <v>0</v>
      </c>
      <c r="KT257" s="342">
        <f t="shared" si="883"/>
        <v>0</v>
      </c>
      <c r="KU257" s="342">
        <f t="shared" si="883"/>
        <v>0</v>
      </c>
      <c r="KV257" s="342">
        <f t="shared" si="883"/>
        <v>0</v>
      </c>
      <c r="KW257" s="342">
        <f t="shared" si="883"/>
        <v>0</v>
      </c>
      <c r="KX257" s="342">
        <f t="shared" si="883"/>
        <v>0</v>
      </c>
      <c r="KY257" s="342">
        <f t="shared" si="883"/>
        <v>0</v>
      </c>
      <c r="KZ257" s="342">
        <f t="shared" si="883"/>
        <v>0</v>
      </c>
      <c r="LA257" s="342">
        <f t="shared" si="883"/>
        <v>0</v>
      </c>
      <c r="LB257" s="342">
        <f t="shared" si="883"/>
        <v>0</v>
      </c>
      <c r="LC257" s="342">
        <f t="shared" si="883"/>
        <v>0</v>
      </c>
      <c r="LD257" s="342">
        <f t="shared" si="883"/>
        <v>0</v>
      </c>
      <c r="LE257" s="342">
        <f t="shared" si="883"/>
        <v>0</v>
      </c>
      <c r="LF257" s="342">
        <f t="shared" si="883"/>
        <v>0</v>
      </c>
      <c r="LG257" s="342">
        <f t="shared" si="883"/>
        <v>0</v>
      </c>
      <c r="LH257" s="342">
        <f t="shared" si="883"/>
        <v>0</v>
      </c>
      <c r="LI257" s="342">
        <f t="shared" si="883"/>
        <v>0</v>
      </c>
      <c r="LJ257" s="342">
        <f t="shared" si="883"/>
        <v>0</v>
      </c>
      <c r="LK257" s="342">
        <f t="shared" si="883"/>
        <v>0</v>
      </c>
      <c r="LL257" s="342">
        <f t="shared" si="883"/>
        <v>0</v>
      </c>
      <c r="LM257" s="342">
        <f t="shared" si="883"/>
        <v>0</v>
      </c>
      <c r="LN257" s="342">
        <f t="shared" si="883"/>
        <v>0</v>
      </c>
      <c r="LO257" s="342">
        <f t="shared" si="883"/>
        <v>0</v>
      </c>
      <c r="LP257" s="342">
        <f t="shared" si="883"/>
        <v>0</v>
      </c>
    </row>
    <row r="258">
      <c r="A258" s="331" t="str">
        <f t="shared" si="822"/>
        <v>09-2025</v>
      </c>
      <c r="B258" s="346">
        <f t="shared" si="828"/>
        <v>237841.6939</v>
      </c>
      <c r="C258" s="346"/>
      <c r="E258" s="342">
        <f t="shared" ref="E258:BP258" si="884">if(or(and($A258-E$240&gt;0,$A258-E$241&lt;=0,month($A258)=month(E$241)),and($A258-E$240&gt;=0,$A258-E$241&lt;=0,month(edate($A258,6))=month(E$241))),E$244,0)</f>
        <v>0</v>
      </c>
      <c r="F258" s="342">
        <f t="shared" si="884"/>
        <v>0</v>
      </c>
      <c r="G258" s="342">
        <f t="shared" si="884"/>
        <v>0</v>
      </c>
      <c r="H258" s="342">
        <f t="shared" si="884"/>
        <v>5603.13611</v>
      </c>
      <c r="I258" s="342">
        <f t="shared" si="884"/>
        <v>5350</v>
      </c>
      <c r="J258" s="342">
        <f t="shared" si="884"/>
        <v>0</v>
      </c>
      <c r="K258" s="342">
        <f t="shared" si="884"/>
        <v>6549.35727</v>
      </c>
      <c r="L258" s="342">
        <f t="shared" si="884"/>
        <v>3925.4562</v>
      </c>
      <c r="M258" s="342">
        <f t="shared" si="884"/>
        <v>5593.35392</v>
      </c>
      <c r="N258" s="342">
        <f t="shared" si="884"/>
        <v>0</v>
      </c>
      <c r="O258" s="342">
        <f t="shared" si="884"/>
        <v>0</v>
      </c>
      <c r="P258" s="342">
        <f t="shared" si="884"/>
        <v>0</v>
      </c>
      <c r="Q258" s="342">
        <f t="shared" si="884"/>
        <v>5838.7836</v>
      </c>
      <c r="R258" s="342">
        <f t="shared" si="884"/>
        <v>9911.380355</v>
      </c>
      <c r="S258" s="342">
        <f t="shared" si="884"/>
        <v>0</v>
      </c>
      <c r="T258" s="342">
        <f t="shared" si="884"/>
        <v>11963.3767</v>
      </c>
      <c r="U258" s="342">
        <f t="shared" si="884"/>
        <v>9633.12861</v>
      </c>
      <c r="V258" s="342">
        <f t="shared" si="884"/>
        <v>0</v>
      </c>
      <c r="W258" s="342">
        <f t="shared" si="884"/>
        <v>8655.033888</v>
      </c>
      <c r="X258" s="342">
        <f t="shared" si="884"/>
        <v>0</v>
      </c>
      <c r="Y258" s="342">
        <f t="shared" si="884"/>
        <v>0</v>
      </c>
      <c r="Z258" s="342">
        <f t="shared" si="884"/>
        <v>0</v>
      </c>
      <c r="AA258" s="342">
        <f t="shared" si="884"/>
        <v>9628.80765</v>
      </c>
      <c r="AB258" s="342">
        <f t="shared" si="884"/>
        <v>0</v>
      </c>
      <c r="AC258" s="342">
        <f t="shared" si="884"/>
        <v>6205.936838</v>
      </c>
      <c r="AD258" s="342">
        <f t="shared" si="884"/>
        <v>8318.29995</v>
      </c>
      <c r="AE258" s="342">
        <f t="shared" si="884"/>
        <v>6439.535258</v>
      </c>
      <c r="AF258" s="342">
        <f t="shared" si="884"/>
        <v>0</v>
      </c>
      <c r="AG258" s="342">
        <f t="shared" si="884"/>
        <v>7258.6275</v>
      </c>
      <c r="AH258" s="342">
        <f t="shared" si="884"/>
        <v>0</v>
      </c>
      <c r="AI258" s="342">
        <f t="shared" si="884"/>
        <v>10641.14589</v>
      </c>
      <c r="AJ258" s="342">
        <f t="shared" si="884"/>
        <v>0</v>
      </c>
      <c r="AK258" s="342">
        <f t="shared" si="884"/>
        <v>0</v>
      </c>
      <c r="AL258" s="342">
        <f t="shared" si="884"/>
        <v>275</v>
      </c>
      <c r="AM258" s="342">
        <f t="shared" si="884"/>
        <v>4982.50623</v>
      </c>
      <c r="AN258" s="342">
        <f t="shared" si="884"/>
        <v>0</v>
      </c>
      <c r="AO258" s="342">
        <f t="shared" si="884"/>
        <v>0</v>
      </c>
      <c r="AP258" s="342">
        <f t="shared" si="884"/>
        <v>9271.35</v>
      </c>
      <c r="AQ258" s="342">
        <f t="shared" si="884"/>
        <v>8358.125</v>
      </c>
      <c r="AR258" s="342">
        <f t="shared" si="884"/>
        <v>0</v>
      </c>
      <c r="AS258" s="342">
        <f t="shared" si="884"/>
        <v>8601.039</v>
      </c>
      <c r="AT258" s="342">
        <f t="shared" si="884"/>
        <v>16276.43473</v>
      </c>
      <c r="AU258" s="342">
        <f t="shared" si="884"/>
        <v>7462.28015</v>
      </c>
      <c r="AV258" s="342">
        <f t="shared" si="884"/>
        <v>0</v>
      </c>
      <c r="AW258" s="342">
        <f t="shared" si="884"/>
        <v>4800</v>
      </c>
      <c r="AX258" s="342">
        <f t="shared" si="884"/>
        <v>0</v>
      </c>
      <c r="AY258" s="342">
        <f t="shared" si="884"/>
        <v>12558.09375</v>
      </c>
      <c r="AZ258" s="342">
        <f t="shared" si="884"/>
        <v>0</v>
      </c>
      <c r="BA258" s="342">
        <f t="shared" si="884"/>
        <v>0</v>
      </c>
      <c r="BB258" s="342">
        <f t="shared" si="884"/>
        <v>9703.8664</v>
      </c>
      <c r="BC258" s="342">
        <f t="shared" si="884"/>
        <v>0</v>
      </c>
      <c r="BD258" s="342">
        <f t="shared" si="884"/>
        <v>13378.4</v>
      </c>
      <c r="BE258" s="342">
        <f t="shared" si="884"/>
        <v>0</v>
      </c>
      <c r="BF258" s="342">
        <f t="shared" si="884"/>
        <v>1557.6541</v>
      </c>
      <c r="BG258" s="342">
        <f t="shared" si="884"/>
        <v>0</v>
      </c>
      <c r="BH258" s="342">
        <f t="shared" si="884"/>
        <v>5158.157425</v>
      </c>
      <c r="BI258" s="342">
        <f t="shared" si="884"/>
        <v>2306.25</v>
      </c>
      <c r="BJ258" s="342">
        <f t="shared" si="884"/>
        <v>7162.4875</v>
      </c>
      <c r="BK258" s="342">
        <f t="shared" si="884"/>
        <v>1312.5</v>
      </c>
      <c r="BL258" s="342">
        <f t="shared" si="884"/>
        <v>1793.1</v>
      </c>
      <c r="BM258" s="342">
        <f t="shared" si="884"/>
        <v>0</v>
      </c>
      <c r="BN258" s="342">
        <f t="shared" si="884"/>
        <v>740.464875</v>
      </c>
      <c r="BO258" s="342">
        <f t="shared" si="884"/>
        <v>0</v>
      </c>
      <c r="BP258" s="342">
        <f t="shared" si="884"/>
        <v>628.625</v>
      </c>
      <c r="BQ258" s="342"/>
      <c r="BR258" s="342">
        <f t="shared" ref="BR258:EC258" si="885">if(or(and($A258-BR$240&gt;0,$A258-BR$241&lt;=0,month($A258)=month(BR$241)),and($A258-BR$240&gt;=0,$A258-BR$241&lt;=0,month(edate($A258,6))=month(BR$241))),BR$244,0)</f>
        <v>0</v>
      </c>
      <c r="BS258" s="342">
        <f t="shared" si="885"/>
        <v>0</v>
      </c>
      <c r="BT258" s="342">
        <f t="shared" si="885"/>
        <v>0</v>
      </c>
      <c r="BU258" s="342">
        <f t="shared" si="885"/>
        <v>0</v>
      </c>
      <c r="BV258" s="342">
        <f t="shared" si="885"/>
        <v>0</v>
      </c>
      <c r="BW258" s="342">
        <f t="shared" si="885"/>
        <v>0</v>
      </c>
      <c r="BX258" s="342">
        <f t="shared" si="885"/>
        <v>0</v>
      </c>
      <c r="BY258" s="342">
        <f t="shared" si="885"/>
        <v>0</v>
      </c>
      <c r="BZ258" s="342">
        <f t="shared" si="885"/>
        <v>0</v>
      </c>
      <c r="CA258" s="342">
        <f t="shared" si="885"/>
        <v>0</v>
      </c>
      <c r="CB258" s="342">
        <f t="shared" si="885"/>
        <v>0</v>
      </c>
      <c r="CC258" s="342">
        <f t="shared" si="885"/>
        <v>0</v>
      </c>
      <c r="CD258" s="342">
        <f t="shared" si="885"/>
        <v>0</v>
      </c>
      <c r="CE258" s="342">
        <f t="shared" si="885"/>
        <v>0</v>
      </c>
      <c r="CF258" s="342">
        <f t="shared" si="885"/>
        <v>0</v>
      </c>
      <c r="CG258" s="342">
        <f t="shared" si="885"/>
        <v>0</v>
      </c>
      <c r="CH258" s="342">
        <f t="shared" si="885"/>
        <v>0</v>
      </c>
      <c r="CI258" s="342">
        <f t="shared" si="885"/>
        <v>0</v>
      </c>
      <c r="CJ258" s="342">
        <f t="shared" si="885"/>
        <v>0</v>
      </c>
      <c r="CK258" s="342">
        <f t="shared" si="885"/>
        <v>0</v>
      </c>
      <c r="CL258" s="342">
        <f t="shared" si="885"/>
        <v>0</v>
      </c>
      <c r="CM258" s="342">
        <f t="shared" si="885"/>
        <v>0</v>
      </c>
      <c r="CN258" s="342">
        <f t="shared" si="885"/>
        <v>0</v>
      </c>
      <c r="CO258" s="342">
        <f t="shared" si="885"/>
        <v>0</v>
      </c>
      <c r="CP258" s="342">
        <f t="shared" si="885"/>
        <v>0</v>
      </c>
      <c r="CQ258" s="342">
        <f t="shared" si="885"/>
        <v>0</v>
      </c>
      <c r="CR258" s="342">
        <f t="shared" si="885"/>
        <v>0</v>
      </c>
      <c r="CS258" s="342">
        <f t="shared" si="885"/>
        <v>0</v>
      </c>
      <c r="CT258" s="342">
        <f t="shared" si="885"/>
        <v>0</v>
      </c>
      <c r="CU258" s="342">
        <f t="shared" si="885"/>
        <v>0</v>
      </c>
      <c r="CV258" s="342">
        <f t="shared" si="885"/>
        <v>0</v>
      </c>
      <c r="CW258" s="342">
        <f t="shared" si="885"/>
        <v>0</v>
      </c>
      <c r="CX258" s="342">
        <f t="shared" si="885"/>
        <v>0</v>
      </c>
      <c r="CY258" s="342">
        <f t="shared" si="885"/>
        <v>0</v>
      </c>
      <c r="CZ258" s="342">
        <f t="shared" si="885"/>
        <v>0</v>
      </c>
      <c r="DA258" s="342">
        <f t="shared" si="885"/>
        <v>0</v>
      </c>
      <c r="DB258" s="342">
        <f t="shared" si="885"/>
        <v>0</v>
      </c>
      <c r="DC258" s="342">
        <f t="shared" si="885"/>
        <v>0</v>
      </c>
      <c r="DD258" s="342">
        <f t="shared" si="885"/>
        <v>0</v>
      </c>
      <c r="DE258" s="342">
        <f t="shared" si="885"/>
        <v>0</v>
      </c>
      <c r="DF258" s="342">
        <f t="shared" si="885"/>
        <v>0</v>
      </c>
      <c r="DG258" s="342">
        <f t="shared" si="885"/>
        <v>0</v>
      </c>
      <c r="DH258" s="342">
        <f t="shared" si="885"/>
        <v>0</v>
      </c>
      <c r="DI258" s="342">
        <f t="shared" si="885"/>
        <v>0</v>
      </c>
      <c r="DJ258" s="342">
        <f t="shared" si="885"/>
        <v>0</v>
      </c>
      <c r="DK258" s="342">
        <f t="shared" si="885"/>
        <v>0</v>
      </c>
      <c r="DL258" s="342">
        <f t="shared" si="885"/>
        <v>0</v>
      </c>
      <c r="DM258" s="342">
        <f t="shared" si="885"/>
        <v>0</v>
      </c>
      <c r="DN258" s="342">
        <f t="shared" si="885"/>
        <v>0</v>
      </c>
      <c r="DO258" s="342">
        <f t="shared" si="885"/>
        <v>0</v>
      </c>
      <c r="DP258" s="342">
        <f t="shared" si="885"/>
        <v>0</v>
      </c>
      <c r="DQ258" s="342">
        <f t="shared" si="885"/>
        <v>0</v>
      </c>
      <c r="DR258" s="342">
        <f t="shared" si="885"/>
        <v>0</v>
      </c>
      <c r="DS258" s="342">
        <f t="shared" si="885"/>
        <v>0</v>
      </c>
      <c r="DT258" s="342">
        <f t="shared" si="885"/>
        <v>0</v>
      </c>
      <c r="DU258" s="342">
        <f t="shared" si="885"/>
        <v>0</v>
      </c>
      <c r="DV258" s="342">
        <f t="shared" si="885"/>
        <v>0</v>
      </c>
      <c r="DW258" s="342">
        <f t="shared" si="885"/>
        <v>0</v>
      </c>
      <c r="DX258" s="342">
        <f t="shared" si="885"/>
        <v>0</v>
      </c>
      <c r="DY258" s="342">
        <f t="shared" si="885"/>
        <v>0</v>
      </c>
      <c r="DZ258" s="342">
        <f t="shared" si="885"/>
        <v>0</v>
      </c>
      <c r="EA258" s="342">
        <f t="shared" si="885"/>
        <v>0</v>
      </c>
      <c r="EB258" s="342">
        <f t="shared" si="885"/>
        <v>0</v>
      </c>
      <c r="EC258" s="342">
        <f t="shared" si="885"/>
        <v>0</v>
      </c>
      <c r="ED258" s="342"/>
      <c r="EE258" s="342">
        <f t="shared" ref="EE258:GP258" si="886">if(or(and($A258-EE$240&gt;0,$A258-EE$241&lt;=0,month($A258)=month(EE$241)),and($A258-EE$240&gt;=0,$A258-EE$241&lt;=0,month(edate($A258,6))=month(EE$241))),EE$244,0)</f>
        <v>0</v>
      </c>
      <c r="EF258" s="342">
        <f t="shared" si="886"/>
        <v>0</v>
      </c>
      <c r="EG258" s="342">
        <f t="shared" si="886"/>
        <v>0</v>
      </c>
      <c r="EH258" s="342">
        <f t="shared" si="886"/>
        <v>0</v>
      </c>
      <c r="EI258" s="342">
        <f t="shared" si="886"/>
        <v>0</v>
      </c>
      <c r="EJ258" s="342">
        <f t="shared" si="886"/>
        <v>0</v>
      </c>
      <c r="EK258" s="342">
        <f t="shared" si="886"/>
        <v>0</v>
      </c>
      <c r="EL258" s="342">
        <f t="shared" si="886"/>
        <v>0</v>
      </c>
      <c r="EM258" s="342">
        <f t="shared" si="886"/>
        <v>0</v>
      </c>
      <c r="EN258" s="342">
        <f t="shared" si="886"/>
        <v>0</v>
      </c>
      <c r="EO258" s="342">
        <f t="shared" si="886"/>
        <v>0</v>
      </c>
      <c r="EP258" s="342">
        <f t="shared" si="886"/>
        <v>0</v>
      </c>
      <c r="EQ258" s="342">
        <f t="shared" si="886"/>
        <v>0</v>
      </c>
      <c r="ER258" s="342">
        <f t="shared" si="886"/>
        <v>0</v>
      </c>
      <c r="ES258" s="342">
        <f t="shared" si="886"/>
        <v>0</v>
      </c>
      <c r="ET258" s="342">
        <f t="shared" si="886"/>
        <v>0</v>
      </c>
      <c r="EU258" s="342">
        <f t="shared" si="886"/>
        <v>0</v>
      </c>
      <c r="EV258" s="342">
        <f t="shared" si="886"/>
        <v>0</v>
      </c>
      <c r="EW258" s="342">
        <f t="shared" si="886"/>
        <v>0</v>
      </c>
      <c r="EX258" s="342">
        <f t="shared" si="886"/>
        <v>0</v>
      </c>
      <c r="EY258" s="342">
        <f t="shared" si="886"/>
        <v>0</v>
      </c>
      <c r="EZ258" s="342">
        <f t="shared" si="886"/>
        <v>0</v>
      </c>
      <c r="FA258" s="342">
        <f t="shared" si="886"/>
        <v>0</v>
      </c>
      <c r="FB258" s="342">
        <f t="shared" si="886"/>
        <v>0</v>
      </c>
      <c r="FC258" s="342">
        <f t="shared" si="886"/>
        <v>0</v>
      </c>
      <c r="FD258" s="342">
        <f t="shared" si="886"/>
        <v>0</v>
      </c>
      <c r="FE258" s="342">
        <f t="shared" si="886"/>
        <v>0</v>
      </c>
      <c r="FF258" s="342">
        <f t="shared" si="886"/>
        <v>0</v>
      </c>
      <c r="FG258" s="342">
        <f t="shared" si="886"/>
        <v>0</v>
      </c>
      <c r="FH258" s="342">
        <f t="shared" si="886"/>
        <v>0</v>
      </c>
      <c r="FI258" s="342">
        <f t="shared" si="886"/>
        <v>0</v>
      </c>
      <c r="FJ258" s="342">
        <f t="shared" si="886"/>
        <v>0</v>
      </c>
      <c r="FK258" s="342">
        <f t="shared" si="886"/>
        <v>0</v>
      </c>
      <c r="FL258" s="342">
        <f t="shared" si="886"/>
        <v>0</v>
      </c>
      <c r="FM258" s="342">
        <f t="shared" si="886"/>
        <v>0</v>
      </c>
      <c r="FN258" s="342">
        <f t="shared" si="886"/>
        <v>0</v>
      </c>
      <c r="FO258" s="342">
        <f t="shared" si="886"/>
        <v>0</v>
      </c>
      <c r="FP258" s="342">
        <f t="shared" si="886"/>
        <v>0</v>
      </c>
      <c r="FQ258" s="342">
        <f t="shared" si="886"/>
        <v>0</v>
      </c>
      <c r="FR258" s="342">
        <f t="shared" si="886"/>
        <v>0</v>
      </c>
      <c r="FS258" s="342">
        <f t="shared" si="886"/>
        <v>0</v>
      </c>
      <c r="FT258" s="342">
        <f t="shared" si="886"/>
        <v>0</v>
      </c>
      <c r="FU258" s="342">
        <f t="shared" si="886"/>
        <v>0</v>
      </c>
      <c r="FV258" s="342">
        <f t="shared" si="886"/>
        <v>0</v>
      </c>
      <c r="FW258" s="342">
        <f t="shared" si="886"/>
        <v>0</v>
      </c>
      <c r="FX258" s="342">
        <f t="shared" si="886"/>
        <v>0</v>
      </c>
      <c r="FY258" s="342">
        <f t="shared" si="886"/>
        <v>0</v>
      </c>
      <c r="FZ258" s="342">
        <f t="shared" si="886"/>
        <v>0</v>
      </c>
      <c r="GA258" s="342">
        <f t="shared" si="886"/>
        <v>0</v>
      </c>
      <c r="GB258" s="342">
        <f t="shared" si="886"/>
        <v>0</v>
      </c>
      <c r="GC258" s="342">
        <f t="shared" si="886"/>
        <v>0</v>
      </c>
      <c r="GD258" s="342">
        <f t="shared" si="886"/>
        <v>0</v>
      </c>
      <c r="GE258" s="342">
        <f t="shared" si="886"/>
        <v>0</v>
      </c>
      <c r="GF258" s="342">
        <f t="shared" si="886"/>
        <v>0</v>
      </c>
      <c r="GG258" s="342">
        <f t="shared" si="886"/>
        <v>0</v>
      </c>
      <c r="GH258" s="342">
        <f t="shared" si="886"/>
        <v>0</v>
      </c>
      <c r="GI258" s="342">
        <f t="shared" si="886"/>
        <v>0</v>
      </c>
      <c r="GJ258" s="342">
        <f t="shared" si="886"/>
        <v>0</v>
      </c>
      <c r="GK258" s="342">
        <f t="shared" si="886"/>
        <v>0</v>
      </c>
      <c r="GL258" s="342">
        <f t="shared" si="886"/>
        <v>0</v>
      </c>
      <c r="GM258" s="342">
        <f t="shared" si="886"/>
        <v>0</v>
      </c>
      <c r="GN258" s="342">
        <f t="shared" si="886"/>
        <v>0</v>
      </c>
      <c r="GO258" s="342">
        <f t="shared" si="886"/>
        <v>0</v>
      </c>
      <c r="GP258" s="342">
        <f t="shared" si="886"/>
        <v>0</v>
      </c>
      <c r="GQ258" s="342"/>
      <c r="GR258" s="342">
        <f t="shared" ref="GR258:JC258" si="887">if(or(and($A258-GR$240&gt;0,$A258-GR$241&lt;=0,month($A258)=month(GR$241)),and($A258-GR$240&gt;=0,$A258-GR$241&lt;=0,month(edate($A258,6))=month(GR$241))),GR$244,0)</f>
        <v>0</v>
      </c>
      <c r="GS258" s="342">
        <f t="shared" si="887"/>
        <v>0</v>
      </c>
      <c r="GT258" s="342">
        <f t="shared" si="887"/>
        <v>0</v>
      </c>
      <c r="GU258" s="342">
        <f t="shared" si="887"/>
        <v>0</v>
      </c>
      <c r="GV258" s="342">
        <f t="shared" si="887"/>
        <v>0</v>
      </c>
      <c r="GW258" s="342">
        <f t="shared" si="887"/>
        <v>0</v>
      </c>
      <c r="GX258" s="342">
        <f t="shared" si="887"/>
        <v>0</v>
      </c>
      <c r="GY258" s="342">
        <f t="shared" si="887"/>
        <v>0</v>
      </c>
      <c r="GZ258" s="342">
        <f t="shared" si="887"/>
        <v>0</v>
      </c>
      <c r="HA258" s="342">
        <f t="shared" si="887"/>
        <v>0</v>
      </c>
      <c r="HB258" s="342">
        <f t="shared" si="887"/>
        <v>0</v>
      </c>
      <c r="HC258" s="342">
        <f t="shared" si="887"/>
        <v>0</v>
      </c>
      <c r="HD258" s="342">
        <f t="shared" si="887"/>
        <v>0</v>
      </c>
      <c r="HE258" s="342">
        <f t="shared" si="887"/>
        <v>0</v>
      </c>
      <c r="HF258" s="342">
        <f t="shared" si="887"/>
        <v>0</v>
      </c>
      <c r="HG258" s="342">
        <f t="shared" si="887"/>
        <v>0</v>
      </c>
      <c r="HH258" s="342">
        <f t="shared" si="887"/>
        <v>0</v>
      </c>
      <c r="HI258" s="342">
        <f t="shared" si="887"/>
        <v>0</v>
      </c>
      <c r="HJ258" s="342">
        <f t="shared" si="887"/>
        <v>0</v>
      </c>
      <c r="HK258" s="342">
        <f t="shared" si="887"/>
        <v>0</v>
      </c>
      <c r="HL258" s="342">
        <f t="shared" si="887"/>
        <v>0</v>
      </c>
      <c r="HM258" s="342">
        <f t="shared" si="887"/>
        <v>0</v>
      </c>
      <c r="HN258" s="342">
        <f t="shared" si="887"/>
        <v>0</v>
      </c>
      <c r="HO258" s="342">
        <f t="shared" si="887"/>
        <v>0</v>
      </c>
      <c r="HP258" s="342">
        <f t="shared" si="887"/>
        <v>0</v>
      </c>
      <c r="HQ258" s="342">
        <f t="shared" si="887"/>
        <v>0</v>
      </c>
      <c r="HR258" s="342">
        <f t="shared" si="887"/>
        <v>0</v>
      </c>
      <c r="HS258" s="342">
        <f t="shared" si="887"/>
        <v>0</v>
      </c>
      <c r="HT258" s="342">
        <f t="shared" si="887"/>
        <v>0</v>
      </c>
      <c r="HU258" s="342">
        <f t="shared" si="887"/>
        <v>0</v>
      </c>
      <c r="HV258" s="342">
        <f t="shared" si="887"/>
        <v>0</v>
      </c>
      <c r="HW258" s="342">
        <f t="shared" si="887"/>
        <v>0</v>
      </c>
      <c r="HX258" s="342">
        <f t="shared" si="887"/>
        <v>0</v>
      </c>
      <c r="HY258" s="342">
        <f t="shared" si="887"/>
        <v>0</v>
      </c>
      <c r="HZ258" s="342">
        <f t="shared" si="887"/>
        <v>0</v>
      </c>
      <c r="IA258" s="342">
        <f t="shared" si="887"/>
        <v>0</v>
      </c>
      <c r="IB258" s="342">
        <f t="shared" si="887"/>
        <v>0</v>
      </c>
      <c r="IC258" s="342">
        <f t="shared" si="887"/>
        <v>0</v>
      </c>
      <c r="ID258" s="342">
        <f t="shared" si="887"/>
        <v>0</v>
      </c>
      <c r="IE258" s="342">
        <f t="shared" si="887"/>
        <v>0</v>
      </c>
      <c r="IF258" s="342">
        <f t="shared" si="887"/>
        <v>0</v>
      </c>
      <c r="IG258" s="342">
        <f t="shared" si="887"/>
        <v>0</v>
      </c>
      <c r="IH258" s="342">
        <f t="shared" si="887"/>
        <v>0</v>
      </c>
      <c r="II258" s="342">
        <f t="shared" si="887"/>
        <v>0</v>
      </c>
      <c r="IJ258" s="342">
        <f t="shared" si="887"/>
        <v>0</v>
      </c>
      <c r="IK258" s="342">
        <f t="shared" si="887"/>
        <v>0</v>
      </c>
      <c r="IL258" s="342">
        <f t="shared" si="887"/>
        <v>0</v>
      </c>
      <c r="IM258" s="342">
        <f t="shared" si="887"/>
        <v>0</v>
      </c>
      <c r="IN258" s="342">
        <f t="shared" si="887"/>
        <v>0</v>
      </c>
      <c r="IO258" s="342">
        <f t="shared" si="887"/>
        <v>0</v>
      </c>
      <c r="IP258" s="342">
        <f t="shared" si="887"/>
        <v>0</v>
      </c>
      <c r="IQ258" s="342">
        <f t="shared" si="887"/>
        <v>0</v>
      </c>
      <c r="IR258" s="342">
        <f t="shared" si="887"/>
        <v>0</v>
      </c>
      <c r="IS258" s="342">
        <f t="shared" si="887"/>
        <v>0</v>
      </c>
      <c r="IT258" s="342">
        <f t="shared" si="887"/>
        <v>0</v>
      </c>
      <c r="IU258" s="342">
        <f t="shared" si="887"/>
        <v>0</v>
      </c>
      <c r="IV258" s="342">
        <f t="shared" si="887"/>
        <v>0</v>
      </c>
      <c r="IW258" s="342">
        <f t="shared" si="887"/>
        <v>0</v>
      </c>
      <c r="IX258" s="342">
        <f t="shared" si="887"/>
        <v>0</v>
      </c>
      <c r="IY258" s="342">
        <f t="shared" si="887"/>
        <v>0</v>
      </c>
      <c r="IZ258" s="342">
        <f t="shared" si="887"/>
        <v>0</v>
      </c>
      <c r="JA258" s="342">
        <f t="shared" si="887"/>
        <v>0</v>
      </c>
      <c r="JB258" s="342">
        <f t="shared" si="887"/>
        <v>0</v>
      </c>
      <c r="JC258" s="342">
        <f t="shared" si="887"/>
        <v>0</v>
      </c>
      <c r="JD258" s="342"/>
      <c r="JE258" s="342">
        <f t="shared" ref="JE258:LP258" si="888">if(or(and($A258-JE$240&gt;0,$A258-JE$241&lt;=0,month($A258)=month(JE$241)),and($A258-JE$240&gt;=0,$A258-JE$241&lt;=0,month(edate($A258,6))=month(JE$241))),JE$244,0)</f>
        <v>0</v>
      </c>
      <c r="JF258" s="342">
        <f t="shared" si="888"/>
        <v>0</v>
      </c>
      <c r="JG258" s="342">
        <f t="shared" si="888"/>
        <v>0</v>
      </c>
      <c r="JH258" s="342">
        <f t="shared" si="888"/>
        <v>0</v>
      </c>
      <c r="JI258" s="342">
        <f t="shared" si="888"/>
        <v>0</v>
      </c>
      <c r="JJ258" s="342">
        <f t="shared" si="888"/>
        <v>0</v>
      </c>
      <c r="JK258" s="342">
        <f t="shared" si="888"/>
        <v>0</v>
      </c>
      <c r="JL258" s="342">
        <f t="shared" si="888"/>
        <v>0</v>
      </c>
      <c r="JM258" s="342">
        <f t="shared" si="888"/>
        <v>0</v>
      </c>
      <c r="JN258" s="342">
        <f t="shared" si="888"/>
        <v>0</v>
      </c>
      <c r="JO258" s="342">
        <f t="shared" si="888"/>
        <v>0</v>
      </c>
      <c r="JP258" s="342">
        <f t="shared" si="888"/>
        <v>0</v>
      </c>
      <c r="JQ258" s="342">
        <f t="shared" si="888"/>
        <v>0</v>
      </c>
      <c r="JR258" s="342">
        <f t="shared" si="888"/>
        <v>0</v>
      </c>
      <c r="JS258" s="342">
        <f t="shared" si="888"/>
        <v>0</v>
      </c>
      <c r="JT258" s="342">
        <f t="shared" si="888"/>
        <v>0</v>
      </c>
      <c r="JU258" s="342">
        <f t="shared" si="888"/>
        <v>0</v>
      </c>
      <c r="JV258" s="342">
        <f t="shared" si="888"/>
        <v>0</v>
      </c>
      <c r="JW258" s="342">
        <f t="shared" si="888"/>
        <v>0</v>
      </c>
      <c r="JX258" s="342">
        <f t="shared" si="888"/>
        <v>0</v>
      </c>
      <c r="JY258" s="342">
        <f t="shared" si="888"/>
        <v>0</v>
      </c>
      <c r="JZ258" s="342">
        <f t="shared" si="888"/>
        <v>0</v>
      </c>
      <c r="KA258" s="342">
        <f t="shared" si="888"/>
        <v>0</v>
      </c>
      <c r="KB258" s="342">
        <f t="shared" si="888"/>
        <v>0</v>
      </c>
      <c r="KC258" s="342">
        <f t="shared" si="888"/>
        <v>0</v>
      </c>
      <c r="KD258" s="342">
        <f t="shared" si="888"/>
        <v>0</v>
      </c>
      <c r="KE258" s="342">
        <f t="shared" si="888"/>
        <v>0</v>
      </c>
      <c r="KF258" s="342">
        <f t="shared" si="888"/>
        <v>0</v>
      </c>
      <c r="KG258" s="342">
        <f t="shared" si="888"/>
        <v>0</v>
      </c>
      <c r="KH258" s="342">
        <f t="shared" si="888"/>
        <v>0</v>
      </c>
      <c r="KI258" s="342">
        <f t="shared" si="888"/>
        <v>0</v>
      </c>
      <c r="KJ258" s="342">
        <f t="shared" si="888"/>
        <v>0</v>
      </c>
      <c r="KK258" s="342">
        <f t="shared" si="888"/>
        <v>0</v>
      </c>
      <c r="KL258" s="342">
        <f t="shared" si="888"/>
        <v>0</v>
      </c>
      <c r="KM258" s="342">
        <f t="shared" si="888"/>
        <v>0</v>
      </c>
      <c r="KN258" s="342">
        <f t="shared" si="888"/>
        <v>0</v>
      </c>
      <c r="KO258" s="342">
        <f t="shared" si="888"/>
        <v>0</v>
      </c>
      <c r="KP258" s="342">
        <f t="shared" si="888"/>
        <v>0</v>
      </c>
      <c r="KQ258" s="342">
        <f t="shared" si="888"/>
        <v>0</v>
      </c>
      <c r="KR258" s="342">
        <f t="shared" si="888"/>
        <v>0</v>
      </c>
      <c r="KS258" s="342">
        <f t="shared" si="888"/>
        <v>0</v>
      </c>
      <c r="KT258" s="342">
        <f t="shared" si="888"/>
        <v>0</v>
      </c>
      <c r="KU258" s="342">
        <f t="shared" si="888"/>
        <v>0</v>
      </c>
      <c r="KV258" s="342">
        <f t="shared" si="888"/>
        <v>0</v>
      </c>
      <c r="KW258" s="342">
        <f t="shared" si="888"/>
        <v>0</v>
      </c>
      <c r="KX258" s="342">
        <f t="shared" si="888"/>
        <v>0</v>
      </c>
      <c r="KY258" s="342">
        <f t="shared" si="888"/>
        <v>0</v>
      </c>
      <c r="KZ258" s="342">
        <f t="shared" si="888"/>
        <v>0</v>
      </c>
      <c r="LA258" s="342">
        <f t="shared" si="888"/>
        <v>0</v>
      </c>
      <c r="LB258" s="342">
        <f t="shared" si="888"/>
        <v>0</v>
      </c>
      <c r="LC258" s="342">
        <f t="shared" si="888"/>
        <v>0</v>
      </c>
      <c r="LD258" s="342">
        <f t="shared" si="888"/>
        <v>0</v>
      </c>
      <c r="LE258" s="342">
        <f t="shared" si="888"/>
        <v>0</v>
      </c>
      <c r="LF258" s="342">
        <f t="shared" si="888"/>
        <v>0</v>
      </c>
      <c r="LG258" s="342">
        <f t="shared" si="888"/>
        <v>0</v>
      </c>
      <c r="LH258" s="342">
        <f t="shared" si="888"/>
        <v>0</v>
      </c>
      <c r="LI258" s="342">
        <f t="shared" si="888"/>
        <v>0</v>
      </c>
      <c r="LJ258" s="342">
        <f t="shared" si="888"/>
        <v>0</v>
      </c>
      <c r="LK258" s="342">
        <f t="shared" si="888"/>
        <v>0</v>
      </c>
      <c r="LL258" s="342">
        <f t="shared" si="888"/>
        <v>0</v>
      </c>
      <c r="LM258" s="342">
        <f t="shared" si="888"/>
        <v>0</v>
      </c>
      <c r="LN258" s="342">
        <f t="shared" si="888"/>
        <v>0</v>
      </c>
      <c r="LO258" s="342">
        <f t="shared" si="888"/>
        <v>0</v>
      </c>
      <c r="LP258" s="342">
        <f t="shared" si="888"/>
        <v>0</v>
      </c>
    </row>
    <row r="259">
      <c r="A259" s="331" t="str">
        <f t="shared" si="822"/>
        <v>12-2025</v>
      </c>
      <c r="B259" s="346">
        <f t="shared" si="828"/>
        <v>181908.706</v>
      </c>
      <c r="C259" s="346"/>
      <c r="E259" s="342">
        <f t="shared" ref="E259:BP259" si="889">if(or(and($A259-E$240&gt;0,$A259-E$241&lt;=0,month($A259)=month(E$241)),and($A259-E$240&gt;=0,$A259-E$241&lt;=0,month(edate($A259,6))=month(E$241))),E$244,0)</f>
        <v>6085.4205</v>
      </c>
      <c r="F259" s="342">
        <f t="shared" si="889"/>
        <v>2604.5913</v>
      </c>
      <c r="G259" s="342">
        <f t="shared" si="889"/>
        <v>4740</v>
      </c>
      <c r="H259" s="342">
        <f t="shared" si="889"/>
        <v>0</v>
      </c>
      <c r="I259" s="342">
        <f t="shared" si="889"/>
        <v>0</v>
      </c>
      <c r="J259" s="342">
        <f t="shared" si="889"/>
        <v>5954.9875</v>
      </c>
      <c r="K259" s="342">
        <f t="shared" si="889"/>
        <v>0</v>
      </c>
      <c r="L259" s="342">
        <f t="shared" si="889"/>
        <v>0</v>
      </c>
      <c r="M259" s="342">
        <f t="shared" si="889"/>
        <v>0</v>
      </c>
      <c r="N259" s="342">
        <f t="shared" si="889"/>
        <v>7812.75495</v>
      </c>
      <c r="O259" s="342">
        <f t="shared" si="889"/>
        <v>5688.688635</v>
      </c>
      <c r="P259" s="342">
        <f t="shared" si="889"/>
        <v>5334.19156</v>
      </c>
      <c r="Q259" s="342">
        <f t="shared" si="889"/>
        <v>0</v>
      </c>
      <c r="R259" s="342">
        <f t="shared" si="889"/>
        <v>0</v>
      </c>
      <c r="S259" s="342">
        <f t="shared" si="889"/>
        <v>10661.63949</v>
      </c>
      <c r="T259" s="342">
        <f t="shared" si="889"/>
        <v>0</v>
      </c>
      <c r="U259" s="342">
        <f t="shared" si="889"/>
        <v>0</v>
      </c>
      <c r="V259" s="342">
        <f t="shared" si="889"/>
        <v>5520.8475</v>
      </c>
      <c r="W259" s="342">
        <f t="shared" si="889"/>
        <v>0</v>
      </c>
      <c r="X259" s="342">
        <f t="shared" si="889"/>
        <v>7309.84635</v>
      </c>
      <c r="Y259" s="342">
        <f t="shared" si="889"/>
        <v>11393.6924</v>
      </c>
      <c r="Z259" s="342">
        <f t="shared" si="889"/>
        <v>70.99625</v>
      </c>
      <c r="AA259" s="342">
        <f t="shared" si="889"/>
        <v>0</v>
      </c>
      <c r="AB259" s="342">
        <f t="shared" si="889"/>
        <v>8275.222958</v>
      </c>
      <c r="AC259" s="342">
        <f t="shared" si="889"/>
        <v>0</v>
      </c>
      <c r="AD259" s="342">
        <f t="shared" si="889"/>
        <v>0</v>
      </c>
      <c r="AE259" s="342">
        <f t="shared" si="889"/>
        <v>0</v>
      </c>
      <c r="AF259" s="342">
        <f t="shared" si="889"/>
        <v>6214.90265</v>
      </c>
      <c r="AG259" s="342">
        <f t="shared" si="889"/>
        <v>0</v>
      </c>
      <c r="AH259" s="342">
        <f t="shared" si="889"/>
        <v>228.5555</v>
      </c>
      <c r="AI259" s="342">
        <f t="shared" si="889"/>
        <v>0</v>
      </c>
      <c r="AJ259" s="342">
        <f t="shared" si="889"/>
        <v>3780</v>
      </c>
      <c r="AK259" s="342">
        <f t="shared" si="889"/>
        <v>15922.28576</v>
      </c>
      <c r="AL259" s="342">
        <f t="shared" si="889"/>
        <v>0</v>
      </c>
      <c r="AM259" s="342">
        <f t="shared" si="889"/>
        <v>0</v>
      </c>
      <c r="AN259" s="342">
        <f t="shared" si="889"/>
        <v>12211.43486</v>
      </c>
      <c r="AO259" s="342">
        <f t="shared" si="889"/>
        <v>8896.907813</v>
      </c>
      <c r="AP259" s="342">
        <f t="shared" si="889"/>
        <v>0</v>
      </c>
      <c r="AQ259" s="342">
        <f t="shared" si="889"/>
        <v>0</v>
      </c>
      <c r="AR259" s="342">
        <f t="shared" si="889"/>
        <v>7542.9351</v>
      </c>
      <c r="AS259" s="342">
        <f t="shared" si="889"/>
        <v>0</v>
      </c>
      <c r="AT259" s="342">
        <f t="shared" si="889"/>
        <v>0</v>
      </c>
      <c r="AU259" s="342">
        <f t="shared" si="889"/>
        <v>0</v>
      </c>
      <c r="AV259" s="342">
        <f t="shared" si="889"/>
        <v>7136.0471</v>
      </c>
      <c r="AW259" s="342">
        <f t="shared" si="889"/>
        <v>0</v>
      </c>
      <c r="AX259" s="342">
        <f t="shared" si="889"/>
        <v>9058.61</v>
      </c>
      <c r="AY259" s="342">
        <f t="shared" si="889"/>
        <v>0</v>
      </c>
      <c r="AZ259" s="342">
        <f t="shared" si="889"/>
        <v>6480</v>
      </c>
      <c r="BA259" s="342">
        <f t="shared" si="889"/>
        <v>5867.9712</v>
      </c>
      <c r="BB259" s="342">
        <f t="shared" si="889"/>
        <v>0</v>
      </c>
      <c r="BC259" s="342">
        <f t="shared" si="889"/>
        <v>4873.17825</v>
      </c>
      <c r="BD259" s="342">
        <f t="shared" si="889"/>
        <v>0</v>
      </c>
      <c r="BE259" s="342">
        <f t="shared" si="889"/>
        <v>4565.5155</v>
      </c>
      <c r="BF259" s="342">
        <f t="shared" si="889"/>
        <v>0</v>
      </c>
      <c r="BG259" s="342">
        <f t="shared" si="889"/>
        <v>900.3978</v>
      </c>
      <c r="BH259" s="342">
        <f t="shared" si="889"/>
        <v>0</v>
      </c>
      <c r="BI259" s="342">
        <f t="shared" si="889"/>
        <v>0</v>
      </c>
      <c r="BJ259" s="342">
        <f t="shared" si="889"/>
        <v>0</v>
      </c>
      <c r="BK259" s="342">
        <f t="shared" si="889"/>
        <v>0</v>
      </c>
      <c r="BL259" s="342">
        <f t="shared" si="889"/>
        <v>0</v>
      </c>
      <c r="BM259" s="342">
        <f t="shared" si="889"/>
        <v>1521.41625</v>
      </c>
      <c r="BN259" s="342">
        <f t="shared" si="889"/>
        <v>0</v>
      </c>
      <c r="BO259" s="342">
        <f t="shared" si="889"/>
        <v>5255.6688</v>
      </c>
      <c r="BP259" s="342">
        <f t="shared" si="889"/>
        <v>0</v>
      </c>
      <c r="BQ259" s="342"/>
      <c r="BR259" s="342">
        <f t="shared" ref="BR259:EC259" si="890">if(or(and($A259-BR$240&gt;0,$A259-BR$241&lt;=0,month($A259)=month(BR$241)),and($A259-BR$240&gt;=0,$A259-BR$241&lt;=0,month(edate($A259,6))=month(BR$241))),BR$244,0)</f>
        <v>0</v>
      </c>
      <c r="BS259" s="342">
        <f t="shared" si="890"/>
        <v>0</v>
      </c>
      <c r="BT259" s="342">
        <f t="shared" si="890"/>
        <v>0</v>
      </c>
      <c r="BU259" s="342">
        <f t="shared" si="890"/>
        <v>0</v>
      </c>
      <c r="BV259" s="342">
        <f t="shared" si="890"/>
        <v>0</v>
      </c>
      <c r="BW259" s="342">
        <f t="shared" si="890"/>
        <v>0</v>
      </c>
      <c r="BX259" s="342">
        <f t="shared" si="890"/>
        <v>0</v>
      </c>
      <c r="BY259" s="342">
        <f t="shared" si="890"/>
        <v>0</v>
      </c>
      <c r="BZ259" s="342">
        <f t="shared" si="890"/>
        <v>0</v>
      </c>
      <c r="CA259" s="342">
        <f t="shared" si="890"/>
        <v>0</v>
      </c>
      <c r="CB259" s="342">
        <f t="shared" si="890"/>
        <v>0</v>
      </c>
      <c r="CC259" s="342">
        <f t="shared" si="890"/>
        <v>0</v>
      </c>
      <c r="CD259" s="342">
        <f t="shared" si="890"/>
        <v>0</v>
      </c>
      <c r="CE259" s="342">
        <f t="shared" si="890"/>
        <v>0</v>
      </c>
      <c r="CF259" s="342">
        <f t="shared" si="890"/>
        <v>0</v>
      </c>
      <c r="CG259" s="342">
        <f t="shared" si="890"/>
        <v>0</v>
      </c>
      <c r="CH259" s="342">
        <f t="shared" si="890"/>
        <v>0</v>
      </c>
      <c r="CI259" s="342">
        <f t="shared" si="890"/>
        <v>0</v>
      </c>
      <c r="CJ259" s="342">
        <f t="shared" si="890"/>
        <v>0</v>
      </c>
      <c r="CK259" s="342">
        <f t="shared" si="890"/>
        <v>0</v>
      </c>
      <c r="CL259" s="342">
        <f t="shared" si="890"/>
        <v>0</v>
      </c>
      <c r="CM259" s="342">
        <f t="shared" si="890"/>
        <v>0</v>
      </c>
      <c r="CN259" s="342">
        <f t="shared" si="890"/>
        <v>0</v>
      </c>
      <c r="CO259" s="342">
        <f t="shared" si="890"/>
        <v>0</v>
      </c>
      <c r="CP259" s="342">
        <f t="shared" si="890"/>
        <v>0</v>
      </c>
      <c r="CQ259" s="342">
        <f t="shared" si="890"/>
        <v>0</v>
      </c>
      <c r="CR259" s="342">
        <f t="shared" si="890"/>
        <v>0</v>
      </c>
      <c r="CS259" s="342">
        <f t="shared" si="890"/>
        <v>0</v>
      </c>
      <c r="CT259" s="342">
        <f t="shared" si="890"/>
        <v>0</v>
      </c>
      <c r="CU259" s="342">
        <f t="shared" si="890"/>
        <v>0</v>
      </c>
      <c r="CV259" s="342">
        <f t="shared" si="890"/>
        <v>0</v>
      </c>
      <c r="CW259" s="342">
        <f t="shared" si="890"/>
        <v>0</v>
      </c>
      <c r="CX259" s="342">
        <f t="shared" si="890"/>
        <v>0</v>
      </c>
      <c r="CY259" s="342">
        <f t="shared" si="890"/>
        <v>0</v>
      </c>
      <c r="CZ259" s="342">
        <f t="shared" si="890"/>
        <v>0</v>
      </c>
      <c r="DA259" s="342">
        <f t="shared" si="890"/>
        <v>0</v>
      </c>
      <c r="DB259" s="342">
        <f t="shared" si="890"/>
        <v>0</v>
      </c>
      <c r="DC259" s="342">
        <f t="shared" si="890"/>
        <v>0</v>
      </c>
      <c r="DD259" s="342">
        <f t="shared" si="890"/>
        <v>0</v>
      </c>
      <c r="DE259" s="342">
        <f t="shared" si="890"/>
        <v>0</v>
      </c>
      <c r="DF259" s="342">
        <f t="shared" si="890"/>
        <v>0</v>
      </c>
      <c r="DG259" s="342">
        <f t="shared" si="890"/>
        <v>0</v>
      </c>
      <c r="DH259" s="342">
        <f t="shared" si="890"/>
        <v>0</v>
      </c>
      <c r="DI259" s="342">
        <f t="shared" si="890"/>
        <v>0</v>
      </c>
      <c r="DJ259" s="342">
        <f t="shared" si="890"/>
        <v>0</v>
      </c>
      <c r="DK259" s="342">
        <f t="shared" si="890"/>
        <v>0</v>
      </c>
      <c r="DL259" s="342">
        <f t="shared" si="890"/>
        <v>0</v>
      </c>
      <c r="DM259" s="342">
        <f t="shared" si="890"/>
        <v>0</v>
      </c>
      <c r="DN259" s="342">
        <f t="shared" si="890"/>
        <v>0</v>
      </c>
      <c r="DO259" s="342">
        <f t="shared" si="890"/>
        <v>0</v>
      </c>
      <c r="DP259" s="342">
        <f t="shared" si="890"/>
        <v>0</v>
      </c>
      <c r="DQ259" s="342">
        <f t="shared" si="890"/>
        <v>0</v>
      </c>
      <c r="DR259" s="342">
        <f t="shared" si="890"/>
        <v>0</v>
      </c>
      <c r="DS259" s="342">
        <f t="shared" si="890"/>
        <v>0</v>
      </c>
      <c r="DT259" s="342">
        <f t="shared" si="890"/>
        <v>0</v>
      </c>
      <c r="DU259" s="342">
        <f t="shared" si="890"/>
        <v>0</v>
      </c>
      <c r="DV259" s="342">
        <f t="shared" si="890"/>
        <v>0</v>
      </c>
      <c r="DW259" s="342">
        <f t="shared" si="890"/>
        <v>0</v>
      </c>
      <c r="DX259" s="342">
        <f t="shared" si="890"/>
        <v>0</v>
      </c>
      <c r="DY259" s="342">
        <f t="shared" si="890"/>
        <v>0</v>
      </c>
      <c r="DZ259" s="342">
        <f t="shared" si="890"/>
        <v>0</v>
      </c>
      <c r="EA259" s="342">
        <f t="shared" si="890"/>
        <v>0</v>
      </c>
      <c r="EB259" s="342">
        <f t="shared" si="890"/>
        <v>0</v>
      </c>
      <c r="EC259" s="342">
        <f t="shared" si="890"/>
        <v>0</v>
      </c>
      <c r="ED259" s="342"/>
      <c r="EE259" s="342">
        <f t="shared" ref="EE259:GP259" si="891">if(or(and($A259-EE$240&gt;0,$A259-EE$241&lt;=0,month($A259)=month(EE$241)),and($A259-EE$240&gt;=0,$A259-EE$241&lt;=0,month(edate($A259,6))=month(EE$241))),EE$244,0)</f>
        <v>0</v>
      </c>
      <c r="EF259" s="342">
        <f t="shared" si="891"/>
        <v>0</v>
      </c>
      <c r="EG259" s="342">
        <f t="shared" si="891"/>
        <v>0</v>
      </c>
      <c r="EH259" s="342">
        <f t="shared" si="891"/>
        <v>0</v>
      </c>
      <c r="EI259" s="342">
        <f t="shared" si="891"/>
        <v>0</v>
      </c>
      <c r="EJ259" s="342">
        <f t="shared" si="891"/>
        <v>0</v>
      </c>
      <c r="EK259" s="342">
        <f t="shared" si="891"/>
        <v>0</v>
      </c>
      <c r="EL259" s="342">
        <f t="shared" si="891"/>
        <v>0</v>
      </c>
      <c r="EM259" s="342">
        <f t="shared" si="891"/>
        <v>0</v>
      </c>
      <c r="EN259" s="342">
        <f t="shared" si="891"/>
        <v>0</v>
      </c>
      <c r="EO259" s="342">
        <f t="shared" si="891"/>
        <v>0</v>
      </c>
      <c r="EP259" s="342">
        <f t="shared" si="891"/>
        <v>0</v>
      </c>
      <c r="EQ259" s="342">
        <f t="shared" si="891"/>
        <v>0</v>
      </c>
      <c r="ER259" s="342">
        <f t="shared" si="891"/>
        <v>0</v>
      </c>
      <c r="ES259" s="342">
        <f t="shared" si="891"/>
        <v>0</v>
      </c>
      <c r="ET259" s="342">
        <f t="shared" si="891"/>
        <v>0</v>
      </c>
      <c r="EU259" s="342">
        <f t="shared" si="891"/>
        <v>0</v>
      </c>
      <c r="EV259" s="342">
        <f t="shared" si="891"/>
        <v>0</v>
      </c>
      <c r="EW259" s="342">
        <f t="shared" si="891"/>
        <v>0</v>
      </c>
      <c r="EX259" s="342">
        <f t="shared" si="891"/>
        <v>0</v>
      </c>
      <c r="EY259" s="342">
        <f t="shared" si="891"/>
        <v>0</v>
      </c>
      <c r="EZ259" s="342">
        <f t="shared" si="891"/>
        <v>0</v>
      </c>
      <c r="FA259" s="342">
        <f t="shared" si="891"/>
        <v>0</v>
      </c>
      <c r="FB259" s="342">
        <f t="shared" si="891"/>
        <v>0</v>
      </c>
      <c r="FC259" s="342">
        <f t="shared" si="891"/>
        <v>0</v>
      </c>
      <c r="FD259" s="342">
        <f t="shared" si="891"/>
        <v>0</v>
      </c>
      <c r="FE259" s="342">
        <f t="shared" si="891"/>
        <v>0</v>
      </c>
      <c r="FF259" s="342">
        <f t="shared" si="891"/>
        <v>0</v>
      </c>
      <c r="FG259" s="342">
        <f t="shared" si="891"/>
        <v>0</v>
      </c>
      <c r="FH259" s="342">
        <f t="shared" si="891"/>
        <v>0</v>
      </c>
      <c r="FI259" s="342">
        <f t="shared" si="891"/>
        <v>0</v>
      </c>
      <c r="FJ259" s="342">
        <f t="shared" si="891"/>
        <v>0</v>
      </c>
      <c r="FK259" s="342">
        <f t="shared" si="891"/>
        <v>0</v>
      </c>
      <c r="FL259" s="342">
        <f t="shared" si="891"/>
        <v>0</v>
      </c>
      <c r="FM259" s="342">
        <f t="shared" si="891"/>
        <v>0</v>
      </c>
      <c r="FN259" s="342">
        <f t="shared" si="891"/>
        <v>0</v>
      </c>
      <c r="FO259" s="342">
        <f t="shared" si="891"/>
        <v>0</v>
      </c>
      <c r="FP259" s="342">
        <f t="shared" si="891"/>
        <v>0</v>
      </c>
      <c r="FQ259" s="342">
        <f t="shared" si="891"/>
        <v>0</v>
      </c>
      <c r="FR259" s="342">
        <f t="shared" si="891"/>
        <v>0</v>
      </c>
      <c r="FS259" s="342">
        <f t="shared" si="891"/>
        <v>0</v>
      </c>
      <c r="FT259" s="342">
        <f t="shared" si="891"/>
        <v>0</v>
      </c>
      <c r="FU259" s="342">
        <f t="shared" si="891"/>
        <v>0</v>
      </c>
      <c r="FV259" s="342">
        <f t="shared" si="891"/>
        <v>0</v>
      </c>
      <c r="FW259" s="342">
        <f t="shared" si="891"/>
        <v>0</v>
      </c>
      <c r="FX259" s="342">
        <f t="shared" si="891"/>
        <v>0</v>
      </c>
      <c r="FY259" s="342">
        <f t="shared" si="891"/>
        <v>0</v>
      </c>
      <c r="FZ259" s="342">
        <f t="shared" si="891"/>
        <v>0</v>
      </c>
      <c r="GA259" s="342">
        <f t="shared" si="891"/>
        <v>0</v>
      </c>
      <c r="GB259" s="342">
        <f t="shared" si="891"/>
        <v>0</v>
      </c>
      <c r="GC259" s="342">
        <f t="shared" si="891"/>
        <v>0</v>
      </c>
      <c r="GD259" s="342">
        <f t="shared" si="891"/>
        <v>0</v>
      </c>
      <c r="GE259" s="342">
        <f t="shared" si="891"/>
        <v>0</v>
      </c>
      <c r="GF259" s="342">
        <f t="shared" si="891"/>
        <v>0</v>
      </c>
      <c r="GG259" s="342">
        <f t="shared" si="891"/>
        <v>0</v>
      </c>
      <c r="GH259" s="342">
        <f t="shared" si="891"/>
        <v>0</v>
      </c>
      <c r="GI259" s="342">
        <f t="shared" si="891"/>
        <v>0</v>
      </c>
      <c r="GJ259" s="342">
        <f t="shared" si="891"/>
        <v>0</v>
      </c>
      <c r="GK259" s="342">
        <f t="shared" si="891"/>
        <v>0</v>
      </c>
      <c r="GL259" s="342">
        <f t="shared" si="891"/>
        <v>0</v>
      </c>
      <c r="GM259" s="342">
        <f t="shared" si="891"/>
        <v>0</v>
      </c>
      <c r="GN259" s="342">
        <f t="shared" si="891"/>
        <v>0</v>
      </c>
      <c r="GO259" s="342">
        <f t="shared" si="891"/>
        <v>0</v>
      </c>
      <c r="GP259" s="342">
        <f t="shared" si="891"/>
        <v>0</v>
      </c>
      <c r="GQ259" s="342"/>
      <c r="GR259" s="342">
        <f t="shared" ref="GR259:JC259" si="892">if(or(and($A259-GR$240&gt;0,$A259-GR$241&lt;=0,month($A259)=month(GR$241)),and($A259-GR$240&gt;=0,$A259-GR$241&lt;=0,month(edate($A259,6))=month(GR$241))),GR$244,0)</f>
        <v>0</v>
      </c>
      <c r="GS259" s="342">
        <f t="shared" si="892"/>
        <v>0</v>
      </c>
      <c r="GT259" s="342">
        <f t="shared" si="892"/>
        <v>0</v>
      </c>
      <c r="GU259" s="342">
        <f t="shared" si="892"/>
        <v>0</v>
      </c>
      <c r="GV259" s="342">
        <f t="shared" si="892"/>
        <v>0</v>
      </c>
      <c r="GW259" s="342">
        <f t="shared" si="892"/>
        <v>0</v>
      </c>
      <c r="GX259" s="342">
        <f t="shared" si="892"/>
        <v>0</v>
      </c>
      <c r="GY259" s="342">
        <f t="shared" si="892"/>
        <v>0</v>
      </c>
      <c r="GZ259" s="342">
        <f t="shared" si="892"/>
        <v>0</v>
      </c>
      <c r="HA259" s="342">
        <f t="shared" si="892"/>
        <v>0</v>
      </c>
      <c r="HB259" s="342">
        <f t="shared" si="892"/>
        <v>0</v>
      </c>
      <c r="HC259" s="342">
        <f t="shared" si="892"/>
        <v>0</v>
      </c>
      <c r="HD259" s="342">
        <f t="shared" si="892"/>
        <v>0</v>
      </c>
      <c r="HE259" s="342">
        <f t="shared" si="892"/>
        <v>0</v>
      </c>
      <c r="HF259" s="342">
        <f t="shared" si="892"/>
        <v>0</v>
      </c>
      <c r="HG259" s="342">
        <f t="shared" si="892"/>
        <v>0</v>
      </c>
      <c r="HH259" s="342">
        <f t="shared" si="892"/>
        <v>0</v>
      </c>
      <c r="HI259" s="342">
        <f t="shared" si="892"/>
        <v>0</v>
      </c>
      <c r="HJ259" s="342">
        <f t="shared" si="892"/>
        <v>0</v>
      </c>
      <c r="HK259" s="342">
        <f t="shared" si="892"/>
        <v>0</v>
      </c>
      <c r="HL259" s="342">
        <f t="shared" si="892"/>
        <v>0</v>
      </c>
      <c r="HM259" s="342">
        <f t="shared" si="892"/>
        <v>0</v>
      </c>
      <c r="HN259" s="342">
        <f t="shared" si="892"/>
        <v>0</v>
      </c>
      <c r="HO259" s="342">
        <f t="shared" si="892"/>
        <v>0</v>
      </c>
      <c r="HP259" s="342">
        <f t="shared" si="892"/>
        <v>0</v>
      </c>
      <c r="HQ259" s="342">
        <f t="shared" si="892"/>
        <v>0</v>
      </c>
      <c r="HR259" s="342">
        <f t="shared" si="892"/>
        <v>0</v>
      </c>
      <c r="HS259" s="342">
        <f t="shared" si="892"/>
        <v>0</v>
      </c>
      <c r="HT259" s="342">
        <f t="shared" si="892"/>
        <v>0</v>
      </c>
      <c r="HU259" s="342">
        <f t="shared" si="892"/>
        <v>0</v>
      </c>
      <c r="HV259" s="342">
        <f t="shared" si="892"/>
        <v>0</v>
      </c>
      <c r="HW259" s="342">
        <f t="shared" si="892"/>
        <v>0</v>
      </c>
      <c r="HX259" s="342">
        <f t="shared" si="892"/>
        <v>0</v>
      </c>
      <c r="HY259" s="342">
        <f t="shared" si="892"/>
        <v>0</v>
      </c>
      <c r="HZ259" s="342">
        <f t="shared" si="892"/>
        <v>0</v>
      </c>
      <c r="IA259" s="342">
        <f t="shared" si="892"/>
        <v>0</v>
      </c>
      <c r="IB259" s="342">
        <f t="shared" si="892"/>
        <v>0</v>
      </c>
      <c r="IC259" s="342">
        <f t="shared" si="892"/>
        <v>0</v>
      </c>
      <c r="ID259" s="342">
        <f t="shared" si="892"/>
        <v>0</v>
      </c>
      <c r="IE259" s="342">
        <f t="shared" si="892"/>
        <v>0</v>
      </c>
      <c r="IF259" s="342">
        <f t="shared" si="892"/>
        <v>0</v>
      </c>
      <c r="IG259" s="342">
        <f t="shared" si="892"/>
        <v>0</v>
      </c>
      <c r="IH259" s="342">
        <f t="shared" si="892"/>
        <v>0</v>
      </c>
      <c r="II259" s="342">
        <f t="shared" si="892"/>
        <v>0</v>
      </c>
      <c r="IJ259" s="342">
        <f t="shared" si="892"/>
        <v>0</v>
      </c>
      <c r="IK259" s="342">
        <f t="shared" si="892"/>
        <v>0</v>
      </c>
      <c r="IL259" s="342">
        <f t="shared" si="892"/>
        <v>0</v>
      </c>
      <c r="IM259" s="342">
        <f t="shared" si="892"/>
        <v>0</v>
      </c>
      <c r="IN259" s="342">
        <f t="shared" si="892"/>
        <v>0</v>
      </c>
      <c r="IO259" s="342">
        <f t="shared" si="892"/>
        <v>0</v>
      </c>
      <c r="IP259" s="342">
        <f t="shared" si="892"/>
        <v>0</v>
      </c>
      <c r="IQ259" s="342">
        <f t="shared" si="892"/>
        <v>0</v>
      </c>
      <c r="IR259" s="342">
        <f t="shared" si="892"/>
        <v>0</v>
      </c>
      <c r="IS259" s="342">
        <f t="shared" si="892"/>
        <v>0</v>
      </c>
      <c r="IT259" s="342">
        <f t="shared" si="892"/>
        <v>0</v>
      </c>
      <c r="IU259" s="342">
        <f t="shared" si="892"/>
        <v>0</v>
      </c>
      <c r="IV259" s="342">
        <f t="shared" si="892"/>
        <v>0</v>
      </c>
      <c r="IW259" s="342">
        <f t="shared" si="892"/>
        <v>0</v>
      </c>
      <c r="IX259" s="342">
        <f t="shared" si="892"/>
        <v>0</v>
      </c>
      <c r="IY259" s="342">
        <f t="shared" si="892"/>
        <v>0</v>
      </c>
      <c r="IZ259" s="342">
        <f t="shared" si="892"/>
        <v>0</v>
      </c>
      <c r="JA259" s="342">
        <f t="shared" si="892"/>
        <v>0</v>
      </c>
      <c r="JB259" s="342">
        <f t="shared" si="892"/>
        <v>0</v>
      </c>
      <c r="JC259" s="342">
        <f t="shared" si="892"/>
        <v>0</v>
      </c>
      <c r="JD259" s="342"/>
      <c r="JE259" s="342">
        <f t="shared" ref="JE259:LP259" si="893">if(or(and($A259-JE$240&gt;0,$A259-JE$241&lt;=0,month($A259)=month(JE$241)),and($A259-JE$240&gt;=0,$A259-JE$241&lt;=0,month(edate($A259,6))=month(JE$241))),JE$244,0)</f>
        <v>0</v>
      </c>
      <c r="JF259" s="342">
        <f t="shared" si="893"/>
        <v>0</v>
      </c>
      <c r="JG259" s="342">
        <f t="shared" si="893"/>
        <v>0</v>
      </c>
      <c r="JH259" s="342">
        <f t="shared" si="893"/>
        <v>0</v>
      </c>
      <c r="JI259" s="342">
        <f t="shared" si="893"/>
        <v>0</v>
      </c>
      <c r="JJ259" s="342">
        <f t="shared" si="893"/>
        <v>0</v>
      </c>
      <c r="JK259" s="342">
        <f t="shared" si="893"/>
        <v>0</v>
      </c>
      <c r="JL259" s="342">
        <f t="shared" si="893"/>
        <v>0</v>
      </c>
      <c r="JM259" s="342">
        <f t="shared" si="893"/>
        <v>0</v>
      </c>
      <c r="JN259" s="342">
        <f t="shared" si="893"/>
        <v>0</v>
      </c>
      <c r="JO259" s="342">
        <f t="shared" si="893"/>
        <v>0</v>
      </c>
      <c r="JP259" s="342">
        <f t="shared" si="893"/>
        <v>0</v>
      </c>
      <c r="JQ259" s="342">
        <f t="shared" si="893"/>
        <v>0</v>
      </c>
      <c r="JR259" s="342">
        <f t="shared" si="893"/>
        <v>0</v>
      </c>
      <c r="JS259" s="342">
        <f t="shared" si="893"/>
        <v>0</v>
      </c>
      <c r="JT259" s="342">
        <f t="shared" si="893"/>
        <v>0</v>
      </c>
      <c r="JU259" s="342">
        <f t="shared" si="893"/>
        <v>0</v>
      </c>
      <c r="JV259" s="342">
        <f t="shared" si="893"/>
        <v>0</v>
      </c>
      <c r="JW259" s="342">
        <f t="shared" si="893"/>
        <v>0</v>
      </c>
      <c r="JX259" s="342">
        <f t="shared" si="893"/>
        <v>0</v>
      </c>
      <c r="JY259" s="342">
        <f t="shared" si="893"/>
        <v>0</v>
      </c>
      <c r="JZ259" s="342">
        <f t="shared" si="893"/>
        <v>0</v>
      </c>
      <c r="KA259" s="342">
        <f t="shared" si="893"/>
        <v>0</v>
      </c>
      <c r="KB259" s="342">
        <f t="shared" si="893"/>
        <v>0</v>
      </c>
      <c r="KC259" s="342">
        <f t="shared" si="893"/>
        <v>0</v>
      </c>
      <c r="KD259" s="342">
        <f t="shared" si="893"/>
        <v>0</v>
      </c>
      <c r="KE259" s="342">
        <f t="shared" si="893"/>
        <v>0</v>
      </c>
      <c r="KF259" s="342">
        <f t="shared" si="893"/>
        <v>0</v>
      </c>
      <c r="KG259" s="342">
        <f t="shared" si="893"/>
        <v>0</v>
      </c>
      <c r="KH259" s="342">
        <f t="shared" si="893"/>
        <v>0</v>
      </c>
      <c r="KI259" s="342">
        <f t="shared" si="893"/>
        <v>0</v>
      </c>
      <c r="KJ259" s="342">
        <f t="shared" si="893"/>
        <v>0</v>
      </c>
      <c r="KK259" s="342">
        <f t="shared" si="893"/>
        <v>0</v>
      </c>
      <c r="KL259" s="342">
        <f t="shared" si="893"/>
        <v>0</v>
      </c>
      <c r="KM259" s="342">
        <f t="shared" si="893"/>
        <v>0</v>
      </c>
      <c r="KN259" s="342">
        <f t="shared" si="893"/>
        <v>0</v>
      </c>
      <c r="KO259" s="342">
        <f t="shared" si="893"/>
        <v>0</v>
      </c>
      <c r="KP259" s="342">
        <f t="shared" si="893"/>
        <v>0</v>
      </c>
      <c r="KQ259" s="342">
        <f t="shared" si="893"/>
        <v>0</v>
      </c>
      <c r="KR259" s="342">
        <f t="shared" si="893"/>
        <v>0</v>
      </c>
      <c r="KS259" s="342">
        <f t="shared" si="893"/>
        <v>0</v>
      </c>
      <c r="KT259" s="342">
        <f t="shared" si="893"/>
        <v>0</v>
      </c>
      <c r="KU259" s="342">
        <f t="shared" si="893"/>
        <v>0</v>
      </c>
      <c r="KV259" s="342">
        <f t="shared" si="893"/>
        <v>0</v>
      </c>
      <c r="KW259" s="342">
        <f t="shared" si="893"/>
        <v>0</v>
      </c>
      <c r="KX259" s="342">
        <f t="shared" si="893"/>
        <v>0</v>
      </c>
      <c r="KY259" s="342">
        <f t="shared" si="893"/>
        <v>0</v>
      </c>
      <c r="KZ259" s="342">
        <f t="shared" si="893"/>
        <v>0</v>
      </c>
      <c r="LA259" s="342">
        <f t="shared" si="893"/>
        <v>0</v>
      </c>
      <c r="LB259" s="342">
        <f t="shared" si="893"/>
        <v>0</v>
      </c>
      <c r="LC259" s="342">
        <f t="shared" si="893"/>
        <v>0</v>
      </c>
      <c r="LD259" s="342">
        <f t="shared" si="893"/>
        <v>0</v>
      </c>
      <c r="LE259" s="342">
        <f t="shared" si="893"/>
        <v>0</v>
      </c>
      <c r="LF259" s="342">
        <f t="shared" si="893"/>
        <v>0</v>
      </c>
      <c r="LG259" s="342">
        <f t="shared" si="893"/>
        <v>0</v>
      </c>
      <c r="LH259" s="342">
        <f t="shared" si="893"/>
        <v>0</v>
      </c>
      <c r="LI259" s="342">
        <f t="shared" si="893"/>
        <v>0</v>
      </c>
      <c r="LJ259" s="342">
        <f t="shared" si="893"/>
        <v>0</v>
      </c>
      <c r="LK259" s="342">
        <f t="shared" si="893"/>
        <v>0</v>
      </c>
      <c r="LL259" s="342">
        <f t="shared" si="893"/>
        <v>0</v>
      </c>
      <c r="LM259" s="342">
        <f t="shared" si="893"/>
        <v>0</v>
      </c>
      <c r="LN259" s="342">
        <f t="shared" si="893"/>
        <v>0</v>
      </c>
      <c r="LO259" s="342">
        <f t="shared" si="893"/>
        <v>0</v>
      </c>
      <c r="LP259" s="342">
        <f t="shared" si="893"/>
        <v>0</v>
      </c>
    </row>
    <row r="260">
      <c r="A260" s="331" t="str">
        <f t="shared" si="822"/>
        <v>03-2026</v>
      </c>
      <c r="B260" s="346">
        <f t="shared" si="828"/>
        <v>237841.6939</v>
      </c>
      <c r="C260" s="346"/>
      <c r="E260" s="342">
        <f t="shared" ref="E260:BP260" si="894">if(or(and($A260-E$240&gt;0,$A260-E$241&lt;=0,month($A260)=month(E$241)),and($A260-E$240&gt;=0,$A260-E$241&lt;=0,month(edate($A260,6))=month(E$241))),E$244,0)</f>
        <v>0</v>
      </c>
      <c r="F260" s="342">
        <f t="shared" si="894"/>
        <v>0</v>
      </c>
      <c r="G260" s="342">
        <f t="shared" si="894"/>
        <v>0</v>
      </c>
      <c r="H260" s="342">
        <f t="shared" si="894"/>
        <v>5603.13611</v>
      </c>
      <c r="I260" s="342">
        <f t="shared" si="894"/>
        <v>5350</v>
      </c>
      <c r="J260" s="342">
        <f t="shared" si="894"/>
        <v>0</v>
      </c>
      <c r="K260" s="342">
        <f t="shared" si="894"/>
        <v>6549.35727</v>
      </c>
      <c r="L260" s="342">
        <f t="shared" si="894"/>
        <v>3925.4562</v>
      </c>
      <c r="M260" s="342">
        <f t="shared" si="894"/>
        <v>5593.35392</v>
      </c>
      <c r="N260" s="342">
        <f t="shared" si="894"/>
        <v>0</v>
      </c>
      <c r="O260" s="342">
        <f t="shared" si="894"/>
        <v>0</v>
      </c>
      <c r="P260" s="342">
        <f t="shared" si="894"/>
        <v>0</v>
      </c>
      <c r="Q260" s="342">
        <f t="shared" si="894"/>
        <v>5838.7836</v>
      </c>
      <c r="R260" s="342">
        <f t="shared" si="894"/>
        <v>9911.380355</v>
      </c>
      <c r="S260" s="342">
        <f t="shared" si="894"/>
        <v>0</v>
      </c>
      <c r="T260" s="342">
        <f t="shared" si="894"/>
        <v>11963.3767</v>
      </c>
      <c r="U260" s="342">
        <f t="shared" si="894"/>
        <v>9633.12861</v>
      </c>
      <c r="V260" s="342">
        <f t="shared" si="894"/>
        <v>0</v>
      </c>
      <c r="W260" s="342">
        <f t="shared" si="894"/>
        <v>8655.033888</v>
      </c>
      <c r="X260" s="342">
        <f t="shared" si="894"/>
        <v>0</v>
      </c>
      <c r="Y260" s="342">
        <f t="shared" si="894"/>
        <v>0</v>
      </c>
      <c r="Z260" s="342">
        <f t="shared" si="894"/>
        <v>0</v>
      </c>
      <c r="AA260" s="342">
        <f t="shared" si="894"/>
        <v>9628.80765</v>
      </c>
      <c r="AB260" s="342">
        <f t="shared" si="894"/>
        <v>0</v>
      </c>
      <c r="AC260" s="342">
        <f t="shared" si="894"/>
        <v>6205.936838</v>
      </c>
      <c r="AD260" s="342">
        <f t="shared" si="894"/>
        <v>8318.29995</v>
      </c>
      <c r="AE260" s="342">
        <f t="shared" si="894"/>
        <v>6439.535258</v>
      </c>
      <c r="AF260" s="342">
        <f t="shared" si="894"/>
        <v>0</v>
      </c>
      <c r="AG260" s="342">
        <f t="shared" si="894"/>
        <v>7258.6275</v>
      </c>
      <c r="AH260" s="342">
        <f t="shared" si="894"/>
        <v>0</v>
      </c>
      <c r="AI260" s="342">
        <f t="shared" si="894"/>
        <v>10641.14589</v>
      </c>
      <c r="AJ260" s="342">
        <f t="shared" si="894"/>
        <v>0</v>
      </c>
      <c r="AK260" s="342">
        <f t="shared" si="894"/>
        <v>0</v>
      </c>
      <c r="AL260" s="342">
        <f t="shared" si="894"/>
        <v>275</v>
      </c>
      <c r="AM260" s="342">
        <f t="shared" si="894"/>
        <v>4982.50623</v>
      </c>
      <c r="AN260" s="342">
        <f t="shared" si="894"/>
        <v>0</v>
      </c>
      <c r="AO260" s="342">
        <f t="shared" si="894"/>
        <v>0</v>
      </c>
      <c r="AP260" s="342">
        <f t="shared" si="894"/>
        <v>9271.35</v>
      </c>
      <c r="AQ260" s="342">
        <f t="shared" si="894"/>
        <v>8358.125</v>
      </c>
      <c r="AR260" s="342">
        <f t="shared" si="894"/>
        <v>0</v>
      </c>
      <c r="AS260" s="342">
        <f t="shared" si="894"/>
        <v>8601.039</v>
      </c>
      <c r="AT260" s="342">
        <f t="shared" si="894"/>
        <v>16276.43473</v>
      </c>
      <c r="AU260" s="342">
        <f t="shared" si="894"/>
        <v>7462.28015</v>
      </c>
      <c r="AV260" s="342">
        <f t="shared" si="894"/>
        <v>0</v>
      </c>
      <c r="AW260" s="342">
        <f t="shared" si="894"/>
        <v>4800</v>
      </c>
      <c r="AX260" s="342">
        <f t="shared" si="894"/>
        <v>0</v>
      </c>
      <c r="AY260" s="342">
        <f t="shared" si="894"/>
        <v>12558.09375</v>
      </c>
      <c r="AZ260" s="342">
        <f t="shared" si="894"/>
        <v>0</v>
      </c>
      <c r="BA260" s="342">
        <f t="shared" si="894"/>
        <v>0</v>
      </c>
      <c r="BB260" s="342">
        <f t="shared" si="894"/>
        <v>9703.8664</v>
      </c>
      <c r="BC260" s="342">
        <f t="shared" si="894"/>
        <v>0</v>
      </c>
      <c r="BD260" s="342">
        <f t="shared" si="894"/>
        <v>13378.4</v>
      </c>
      <c r="BE260" s="342">
        <f t="shared" si="894"/>
        <v>0</v>
      </c>
      <c r="BF260" s="342">
        <f t="shared" si="894"/>
        <v>1557.6541</v>
      </c>
      <c r="BG260" s="342">
        <f t="shared" si="894"/>
        <v>0</v>
      </c>
      <c r="BH260" s="342">
        <f t="shared" si="894"/>
        <v>5158.157425</v>
      </c>
      <c r="BI260" s="342">
        <f t="shared" si="894"/>
        <v>2306.25</v>
      </c>
      <c r="BJ260" s="342">
        <f t="shared" si="894"/>
        <v>7162.4875</v>
      </c>
      <c r="BK260" s="342">
        <f t="shared" si="894"/>
        <v>1312.5</v>
      </c>
      <c r="BL260" s="342">
        <f t="shared" si="894"/>
        <v>1793.1</v>
      </c>
      <c r="BM260" s="342">
        <f t="shared" si="894"/>
        <v>0</v>
      </c>
      <c r="BN260" s="342">
        <f t="shared" si="894"/>
        <v>740.464875</v>
      </c>
      <c r="BO260" s="342">
        <f t="shared" si="894"/>
        <v>0</v>
      </c>
      <c r="BP260" s="342">
        <f t="shared" si="894"/>
        <v>628.625</v>
      </c>
      <c r="BQ260" s="342"/>
      <c r="BR260" s="342">
        <f t="shared" ref="BR260:EC260" si="895">if(or(and($A260-BR$240&gt;0,$A260-BR$241&lt;=0,month($A260)=month(BR$241)),and($A260-BR$240&gt;=0,$A260-BR$241&lt;=0,month(edate($A260,6))=month(BR$241))),BR$244,0)</f>
        <v>0</v>
      </c>
      <c r="BS260" s="342">
        <f t="shared" si="895"/>
        <v>0</v>
      </c>
      <c r="BT260" s="342">
        <f t="shared" si="895"/>
        <v>0</v>
      </c>
      <c r="BU260" s="342">
        <f t="shared" si="895"/>
        <v>0</v>
      </c>
      <c r="BV260" s="342">
        <f t="shared" si="895"/>
        <v>0</v>
      </c>
      <c r="BW260" s="342">
        <f t="shared" si="895"/>
        <v>0</v>
      </c>
      <c r="BX260" s="342">
        <f t="shared" si="895"/>
        <v>0</v>
      </c>
      <c r="BY260" s="342">
        <f t="shared" si="895"/>
        <v>0</v>
      </c>
      <c r="BZ260" s="342">
        <f t="shared" si="895"/>
        <v>0</v>
      </c>
      <c r="CA260" s="342">
        <f t="shared" si="895"/>
        <v>0</v>
      </c>
      <c r="CB260" s="342">
        <f t="shared" si="895"/>
        <v>0</v>
      </c>
      <c r="CC260" s="342">
        <f t="shared" si="895"/>
        <v>0</v>
      </c>
      <c r="CD260" s="342">
        <f t="shared" si="895"/>
        <v>0</v>
      </c>
      <c r="CE260" s="342">
        <f t="shared" si="895"/>
        <v>0</v>
      </c>
      <c r="CF260" s="342">
        <f t="shared" si="895"/>
        <v>0</v>
      </c>
      <c r="CG260" s="342">
        <f t="shared" si="895"/>
        <v>0</v>
      </c>
      <c r="CH260" s="342">
        <f t="shared" si="895"/>
        <v>0</v>
      </c>
      <c r="CI260" s="342">
        <f t="shared" si="895"/>
        <v>0</v>
      </c>
      <c r="CJ260" s="342">
        <f t="shared" si="895"/>
        <v>0</v>
      </c>
      <c r="CK260" s="342">
        <f t="shared" si="895"/>
        <v>0</v>
      </c>
      <c r="CL260" s="342">
        <f t="shared" si="895"/>
        <v>0</v>
      </c>
      <c r="CM260" s="342">
        <f t="shared" si="895"/>
        <v>0</v>
      </c>
      <c r="CN260" s="342">
        <f t="shared" si="895"/>
        <v>0</v>
      </c>
      <c r="CO260" s="342">
        <f t="shared" si="895"/>
        <v>0</v>
      </c>
      <c r="CP260" s="342">
        <f t="shared" si="895"/>
        <v>0</v>
      </c>
      <c r="CQ260" s="342">
        <f t="shared" si="895"/>
        <v>0</v>
      </c>
      <c r="CR260" s="342">
        <f t="shared" si="895"/>
        <v>0</v>
      </c>
      <c r="CS260" s="342">
        <f t="shared" si="895"/>
        <v>0</v>
      </c>
      <c r="CT260" s="342">
        <f t="shared" si="895"/>
        <v>0</v>
      </c>
      <c r="CU260" s="342">
        <f t="shared" si="895"/>
        <v>0</v>
      </c>
      <c r="CV260" s="342">
        <f t="shared" si="895"/>
        <v>0</v>
      </c>
      <c r="CW260" s="342">
        <f t="shared" si="895"/>
        <v>0</v>
      </c>
      <c r="CX260" s="342">
        <f t="shared" si="895"/>
        <v>0</v>
      </c>
      <c r="CY260" s="342">
        <f t="shared" si="895"/>
        <v>0</v>
      </c>
      <c r="CZ260" s="342">
        <f t="shared" si="895"/>
        <v>0</v>
      </c>
      <c r="DA260" s="342">
        <f t="shared" si="895"/>
        <v>0</v>
      </c>
      <c r="DB260" s="342">
        <f t="shared" si="895"/>
        <v>0</v>
      </c>
      <c r="DC260" s="342">
        <f t="shared" si="895"/>
        <v>0</v>
      </c>
      <c r="DD260" s="342">
        <f t="shared" si="895"/>
        <v>0</v>
      </c>
      <c r="DE260" s="342">
        <f t="shared" si="895"/>
        <v>0</v>
      </c>
      <c r="DF260" s="342">
        <f t="shared" si="895"/>
        <v>0</v>
      </c>
      <c r="DG260" s="342">
        <f t="shared" si="895"/>
        <v>0</v>
      </c>
      <c r="DH260" s="342">
        <f t="shared" si="895"/>
        <v>0</v>
      </c>
      <c r="DI260" s="342">
        <f t="shared" si="895"/>
        <v>0</v>
      </c>
      <c r="DJ260" s="342">
        <f t="shared" si="895"/>
        <v>0</v>
      </c>
      <c r="DK260" s="342">
        <f t="shared" si="895"/>
        <v>0</v>
      </c>
      <c r="DL260" s="342">
        <f t="shared" si="895"/>
        <v>0</v>
      </c>
      <c r="DM260" s="342">
        <f t="shared" si="895"/>
        <v>0</v>
      </c>
      <c r="DN260" s="342">
        <f t="shared" si="895"/>
        <v>0</v>
      </c>
      <c r="DO260" s="342">
        <f t="shared" si="895"/>
        <v>0</v>
      </c>
      <c r="DP260" s="342">
        <f t="shared" si="895"/>
        <v>0</v>
      </c>
      <c r="DQ260" s="342">
        <f t="shared" si="895"/>
        <v>0</v>
      </c>
      <c r="DR260" s="342">
        <f t="shared" si="895"/>
        <v>0</v>
      </c>
      <c r="DS260" s="342">
        <f t="shared" si="895"/>
        <v>0</v>
      </c>
      <c r="DT260" s="342">
        <f t="shared" si="895"/>
        <v>0</v>
      </c>
      <c r="DU260" s="342">
        <f t="shared" si="895"/>
        <v>0</v>
      </c>
      <c r="DV260" s="342">
        <f t="shared" si="895"/>
        <v>0</v>
      </c>
      <c r="DW260" s="342">
        <f t="shared" si="895"/>
        <v>0</v>
      </c>
      <c r="DX260" s="342">
        <f t="shared" si="895"/>
        <v>0</v>
      </c>
      <c r="DY260" s="342">
        <f t="shared" si="895"/>
        <v>0</v>
      </c>
      <c r="DZ260" s="342">
        <f t="shared" si="895"/>
        <v>0</v>
      </c>
      <c r="EA260" s="342">
        <f t="shared" si="895"/>
        <v>0</v>
      </c>
      <c r="EB260" s="342">
        <f t="shared" si="895"/>
        <v>0</v>
      </c>
      <c r="EC260" s="342">
        <f t="shared" si="895"/>
        <v>0</v>
      </c>
      <c r="ED260" s="342"/>
      <c r="EE260" s="342">
        <f t="shared" ref="EE260:GP260" si="896">if(or(and($A260-EE$240&gt;0,$A260-EE$241&lt;=0,month($A260)=month(EE$241)),and($A260-EE$240&gt;=0,$A260-EE$241&lt;=0,month(edate($A260,6))=month(EE$241))),EE$244,0)</f>
        <v>0</v>
      </c>
      <c r="EF260" s="342">
        <f t="shared" si="896"/>
        <v>0</v>
      </c>
      <c r="EG260" s="342">
        <f t="shared" si="896"/>
        <v>0</v>
      </c>
      <c r="EH260" s="342">
        <f t="shared" si="896"/>
        <v>0</v>
      </c>
      <c r="EI260" s="342">
        <f t="shared" si="896"/>
        <v>0</v>
      </c>
      <c r="EJ260" s="342">
        <f t="shared" si="896"/>
        <v>0</v>
      </c>
      <c r="EK260" s="342">
        <f t="shared" si="896"/>
        <v>0</v>
      </c>
      <c r="EL260" s="342">
        <f t="shared" si="896"/>
        <v>0</v>
      </c>
      <c r="EM260" s="342">
        <f t="shared" si="896"/>
        <v>0</v>
      </c>
      <c r="EN260" s="342">
        <f t="shared" si="896"/>
        <v>0</v>
      </c>
      <c r="EO260" s="342">
        <f t="shared" si="896"/>
        <v>0</v>
      </c>
      <c r="EP260" s="342">
        <f t="shared" si="896"/>
        <v>0</v>
      </c>
      <c r="EQ260" s="342">
        <f t="shared" si="896"/>
        <v>0</v>
      </c>
      <c r="ER260" s="342">
        <f t="shared" si="896"/>
        <v>0</v>
      </c>
      <c r="ES260" s="342">
        <f t="shared" si="896"/>
        <v>0</v>
      </c>
      <c r="ET260" s="342">
        <f t="shared" si="896"/>
        <v>0</v>
      </c>
      <c r="EU260" s="342">
        <f t="shared" si="896"/>
        <v>0</v>
      </c>
      <c r="EV260" s="342">
        <f t="shared" si="896"/>
        <v>0</v>
      </c>
      <c r="EW260" s="342">
        <f t="shared" si="896"/>
        <v>0</v>
      </c>
      <c r="EX260" s="342">
        <f t="shared" si="896"/>
        <v>0</v>
      </c>
      <c r="EY260" s="342">
        <f t="shared" si="896"/>
        <v>0</v>
      </c>
      <c r="EZ260" s="342">
        <f t="shared" si="896"/>
        <v>0</v>
      </c>
      <c r="FA260" s="342">
        <f t="shared" si="896"/>
        <v>0</v>
      </c>
      <c r="FB260" s="342">
        <f t="shared" si="896"/>
        <v>0</v>
      </c>
      <c r="FC260" s="342">
        <f t="shared" si="896"/>
        <v>0</v>
      </c>
      <c r="FD260" s="342">
        <f t="shared" si="896"/>
        <v>0</v>
      </c>
      <c r="FE260" s="342">
        <f t="shared" si="896"/>
        <v>0</v>
      </c>
      <c r="FF260" s="342">
        <f t="shared" si="896"/>
        <v>0</v>
      </c>
      <c r="FG260" s="342">
        <f t="shared" si="896"/>
        <v>0</v>
      </c>
      <c r="FH260" s="342">
        <f t="shared" si="896"/>
        <v>0</v>
      </c>
      <c r="FI260" s="342">
        <f t="shared" si="896"/>
        <v>0</v>
      </c>
      <c r="FJ260" s="342">
        <f t="shared" si="896"/>
        <v>0</v>
      </c>
      <c r="FK260" s="342">
        <f t="shared" si="896"/>
        <v>0</v>
      </c>
      <c r="FL260" s="342">
        <f t="shared" si="896"/>
        <v>0</v>
      </c>
      <c r="FM260" s="342">
        <f t="shared" si="896"/>
        <v>0</v>
      </c>
      <c r="FN260" s="342">
        <f t="shared" si="896"/>
        <v>0</v>
      </c>
      <c r="FO260" s="342">
        <f t="shared" si="896"/>
        <v>0</v>
      </c>
      <c r="FP260" s="342">
        <f t="shared" si="896"/>
        <v>0</v>
      </c>
      <c r="FQ260" s="342">
        <f t="shared" si="896"/>
        <v>0</v>
      </c>
      <c r="FR260" s="342">
        <f t="shared" si="896"/>
        <v>0</v>
      </c>
      <c r="FS260" s="342">
        <f t="shared" si="896"/>
        <v>0</v>
      </c>
      <c r="FT260" s="342">
        <f t="shared" si="896"/>
        <v>0</v>
      </c>
      <c r="FU260" s="342">
        <f t="shared" si="896"/>
        <v>0</v>
      </c>
      <c r="FV260" s="342">
        <f t="shared" si="896"/>
        <v>0</v>
      </c>
      <c r="FW260" s="342">
        <f t="shared" si="896"/>
        <v>0</v>
      </c>
      <c r="FX260" s="342">
        <f t="shared" si="896"/>
        <v>0</v>
      </c>
      <c r="FY260" s="342">
        <f t="shared" si="896"/>
        <v>0</v>
      </c>
      <c r="FZ260" s="342">
        <f t="shared" si="896"/>
        <v>0</v>
      </c>
      <c r="GA260" s="342">
        <f t="shared" si="896"/>
        <v>0</v>
      </c>
      <c r="GB260" s="342">
        <f t="shared" si="896"/>
        <v>0</v>
      </c>
      <c r="GC260" s="342">
        <f t="shared" si="896"/>
        <v>0</v>
      </c>
      <c r="GD260" s="342">
        <f t="shared" si="896"/>
        <v>0</v>
      </c>
      <c r="GE260" s="342">
        <f t="shared" si="896"/>
        <v>0</v>
      </c>
      <c r="GF260" s="342">
        <f t="shared" si="896"/>
        <v>0</v>
      </c>
      <c r="GG260" s="342">
        <f t="shared" si="896"/>
        <v>0</v>
      </c>
      <c r="GH260" s="342">
        <f t="shared" si="896"/>
        <v>0</v>
      </c>
      <c r="GI260" s="342">
        <f t="shared" si="896"/>
        <v>0</v>
      </c>
      <c r="GJ260" s="342">
        <f t="shared" si="896"/>
        <v>0</v>
      </c>
      <c r="GK260" s="342">
        <f t="shared" si="896"/>
        <v>0</v>
      </c>
      <c r="GL260" s="342">
        <f t="shared" si="896"/>
        <v>0</v>
      </c>
      <c r="GM260" s="342">
        <f t="shared" si="896"/>
        <v>0</v>
      </c>
      <c r="GN260" s="342">
        <f t="shared" si="896"/>
        <v>0</v>
      </c>
      <c r="GO260" s="342">
        <f t="shared" si="896"/>
        <v>0</v>
      </c>
      <c r="GP260" s="342">
        <f t="shared" si="896"/>
        <v>0</v>
      </c>
      <c r="GQ260" s="342"/>
      <c r="GR260" s="342">
        <f t="shared" ref="GR260:JC260" si="897">if(or(and($A260-GR$240&gt;0,$A260-GR$241&lt;=0,month($A260)=month(GR$241)),and($A260-GR$240&gt;=0,$A260-GR$241&lt;=0,month(edate($A260,6))=month(GR$241))),GR$244,0)</f>
        <v>0</v>
      </c>
      <c r="GS260" s="342">
        <f t="shared" si="897"/>
        <v>0</v>
      </c>
      <c r="GT260" s="342">
        <f t="shared" si="897"/>
        <v>0</v>
      </c>
      <c r="GU260" s="342">
        <f t="shared" si="897"/>
        <v>0</v>
      </c>
      <c r="GV260" s="342">
        <f t="shared" si="897"/>
        <v>0</v>
      </c>
      <c r="GW260" s="342">
        <f t="shared" si="897"/>
        <v>0</v>
      </c>
      <c r="GX260" s="342">
        <f t="shared" si="897"/>
        <v>0</v>
      </c>
      <c r="GY260" s="342">
        <f t="shared" si="897"/>
        <v>0</v>
      </c>
      <c r="GZ260" s="342">
        <f t="shared" si="897"/>
        <v>0</v>
      </c>
      <c r="HA260" s="342">
        <f t="shared" si="897"/>
        <v>0</v>
      </c>
      <c r="HB260" s="342">
        <f t="shared" si="897"/>
        <v>0</v>
      </c>
      <c r="HC260" s="342">
        <f t="shared" si="897"/>
        <v>0</v>
      </c>
      <c r="HD260" s="342">
        <f t="shared" si="897"/>
        <v>0</v>
      </c>
      <c r="HE260" s="342">
        <f t="shared" si="897"/>
        <v>0</v>
      </c>
      <c r="HF260" s="342">
        <f t="shared" si="897"/>
        <v>0</v>
      </c>
      <c r="HG260" s="342">
        <f t="shared" si="897"/>
        <v>0</v>
      </c>
      <c r="HH260" s="342">
        <f t="shared" si="897"/>
        <v>0</v>
      </c>
      <c r="HI260" s="342">
        <f t="shared" si="897"/>
        <v>0</v>
      </c>
      <c r="HJ260" s="342">
        <f t="shared" si="897"/>
        <v>0</v>
      </c>
      <c r="HK260" s="342">
        <f t="shared" si="897"/>
        <v>0</v>
      </c>
      <c r="HL260" s="342">
        <f t="shared" si="897"/>
        <v>0</v>
      </c>
      <c r="HM260" s="342">
        <f t="shared" si="897"/>
        <v>0</v>
      </c>
      <c r="HN260" s="342">
        <f t="shared" si="897"/>
        <v>0</v>
      </c>
      <c r="HO260" s="342">
        <f t="shared" si="897"/>
        <v>0</v>
      </c>
      <c r="HP260" s="342">
        <f t="shared" si="897"/>
        <v>0</v>
      </c>
      <c r="HQ260" s="342">
        <f t="shared" si="897"/>
        <v>0</v>
      </c>
      <c r="HR260" s="342">
        <f t="shared" si="897"/>
        <v>0</v>
      </c>
      <c r="HS260" s="342">
        <f t="shared" si="897"/>
        <v>0</v>
      </c>
      <c r="HT260" s="342">
        <f t="shared" si="897"/>
        <v>0</v>
      </c>
      <c r="HU260" s="342">
        <f t="shared" si="897"/>
        <v>0</v>
      </c>
      <c r="HV260" s="342">
        <f t="shared" si="897"/>
        <v>0</v>
      </c>
      <c r="HW260" s="342">
        <f t="shared" si="897"/>
        <v>0</v>
      </c>
      <c r="HX260" s="342">
        <f t="shared" si="897"/>
        <v>0</v>
      </c>
      <c r="HY260" s="342">
        <f t="shared" si="897"/>
        <v>0</v>
      </c>
      <c r="HZ260" s="342">
        <f t="shared" si="897"/>
        <v>0</v>
      </c>
      <c r="IA260" s="342">
        <f t="shared" si="897"/>
        <v>0</v>
      </c>
      <c r="IB260" s="342">
        <f t="shared" si="897"/>
        <v>0</v>
      </c>
      <c r="IC260" s="342">
        <f t="shared" si="897"/>
        <v>0</v>
      </c>
      <c r="ID260" s="342">
        <f t="shared" si="897"/>
        <v>0</v>
      </c>
      <c r="IE260" s="342">
        <f t="shared" si="897"/>
        <v>0</v>
      </c>
      <c r="IF260" s="342">
        <f t="shared" si="897"/>
        <v>0</v>
      </c>
      <c r="IG260" s="342">
        <f t="shared" si="897"/>
        <v>0</v>
      </c>
      <c r="IH260" s="342">
        <f t="shared" si="897"/>
        <v>0</v>
      </c>
      <c r="II260" s="342">
        <f t="shared" si="897"/>
        <v>0</v>
      </c>
      <c r="IJ260" s="342">
        <f t="shared" si="897"/>
        <v>0</v>
      </c>
      <c r="IK260" s="342">
        <f t="shared" si="897"/>
        <v>0</v>
      </c>
      <c r="IL260" s="342">
        <f t="shared" si="897"/>
        <v>0</v>
      </c>
      <c r="IM260" s="342">
        <f t="shared" si="897"/>
        <v>0</v>
      </c>
      <c r="IN260" s="342">
        <f t="shared" si="897"/>
        <v>0</v>
      </c>
      <c r="IO260" s="342">
        <f t="shared" si="897"/>
        <v>0</v>
      </c>
      <c r="IP260" s="342">
        <f t="shared" si="897"/>
        <v>0</v>
      </c>
      <c r="IQ260" s="342">
        <f t="shared" si="897"/>
        <v>0</v>
      </c>
      <c r="IR260" s="342">
        <f t="shared" si="897"/>
        <v>0</v>
      </c>
      <c r="IS260" s="342">
        <f t="shared" si="897"/>
        <v>0</v>
      </c>
      <c r="IT260" s="342">
        <f t="shared" si="897"/>
        <v>0</v>
      </c>
      <c r="IU260" s="342">
        <f t="shared" si="897"/>
        <v>0</v>
      </c>
      <c r="IV260" s="342">
        <f t="shared" si="897"/>
        <v>0</v>
      </c>
      <c r="IW260" s="342">
        <f t="shared" si="897"/>
        <v>0</v>
      </c>
      <c r="IX260" s="342">
        <f t="shared" si="897"/>
        <v>0</v>
      </c>
      <c r="IY260" s="342">
        <f t="shared" si="897"/>
        <v>0</v>
      </c>
      <c r="IZ260" s="342">
        <f t="shared" si="897"/>
        <v>0</v>
      </c>
      <c r="JA260" s="342">
        <f t="shared" si="897"/>
        <v>0</v>
      </c>
      <c r="JB260" s="342">
        <f t="shared" si="897"/>
        <v>0</v>
      </c>
      <c r="JC260" s="342">
        <f t="shared" si="897"/>
        <v>0</v>
      </c>
      <c r="JD260" s="342"/>
      <c r="JE260" s="342">
        <f t="shared" ref="JE260:LP260" si="898">if(or(and($A260-JE$240&gt;0,$A260-JE$241&lt;=0,month($A260)=month(JE$241)),and($A260-JE$240&gt;=0,$A260-JE$241&lt;=0,month(edate($A260,6))=month(JE$241))),JE$244,0)</f>
        <v>0</v>
      </c>
      <c r="JF260" s="342">
        <f t="shared" si="898"/>
        <v>0</v>
      </c>
      <c r="JG260" s="342">
        <f t="shared" si="898"/>
        <v>0</v>
      </c>
      <c r="JH260" s="342">
        <f t="shared" si="898"/>
        <v>0</v>
      </c>
      <c r="JI260" s="342">
        <f t="shared" si="898"/>
        <v>0</v>
      </c>
      <c r="JJ260" s="342">
        <f t="shared" si="898"/>
        <v>0</v>
      </c>
      <c r="JK260" s="342">
        <f t="shared" si="898"/>
        <v>0</v>
      </c>
      <c r="JL260" s="342">
        <f t="shared" si="898"/>
        <v>0</v>
      </c>
      <c r="JM260" s="342">
        <f t="shared" si="898"/>
        <v>0</v>
      </c>
      <c r="JN260" s="342">
        <f t="shared" si="898"/>
        <v>0</v>
      </c>
      <c r="JO260" s="342">
        <f t="shared" si="898"/>
        <v>0</v>
      </c>
      <c r="JP260" s="342">
        <f t="shared" si="898"/>
        <v>0</v>
      </c>
      <c r="JQ260" s="342">
        <f t="shared" si="898"/>
        <v>0</v>
      </c>
      <c r="JR260" s="342">
        <f t="shared" si="898"/>
        <v>0</v>
      </c>
      <c r="JS260" s="342">
        <f t="shared" si="898"/>
        <v>0</v>
      </c>
      <c r="JT260" s="342">
        <f t="shared" si="898"/>
        <v>0</v>
      </c>
      <c r="JU260" s="342">
        <f t="shared" si="898"/>
        <v>0</v>
      </c>
      <c r="JV260" s="342">
        <f t="shared" si="898"/>
        <v>0</v>
      </c>
      <c r="JW260" s="342">
        <f t="shared" si="898"/>
        <v>0</v>
      </c>
      <c r="JX260" s="342">
        <f t="shared" si="898"/>
        <v>0</v>
      </c>
      <c r="JY260" s="342">
        <f t="shared" si="898"/>
        <v>0</v>
      </c>
      <c r="JZ260" s="342">
        <f t="shared" si="898"/>
        <v>0</v>
      </c>
      <c r="KA260" s="342">
        <f t="shared" si="898"/>
        <v>0</v>
      </c>
      <c r="KB260" s="342">
        <f t="shared" si="898"/>
        <v>0</v>
      </c>
      <c r="KC260" s="342">
        <f t="shared" si="898"/>
        <v>0</v>
      </c>
      <c r="KD260" s="342">
        <f t="shared" si="898"/>
        <v>0</v>
      </c>
      <c r="KE260" s="342">
        <f t="shared" si="898"/>
        <v>0</v>
      </c>
      <c r="KF260" s="342">
        <f t="shared" si="898"/>
        <v>0</v>
      </c>
      <c r="KG260" s="342">
        <f t="shared" si="898"/>
        <v>0</v>
      </c>
      <c r="KH260" s="342">
        <f t="shared" si="898"/>
        <v>0</v>
      </c>
      <c r="KI260" s="342">
        <f t="shared" si="898"/>
        <v>0</v>
      </c>
      <c r="KJ260" s="342">
        <f t="shared" si="898"/>
        <v>0</v>
      </c>
      <c r="KK260" s="342">
        <f t="shared" si="898"/>
        <v>0</v>
      </c>
      <c r="KL260" s="342">
        <f t="shared" si="898"/>
        <v>0</v>
      </c>
      <c r="KM260" s="342">
        <f t="shared" si="898"/>
        <v>0</v>
      </c>
      <c r="KN260" s="342">
        <f t="shared" si="898"/>
        <v>0</v>
      </c>
      <c r="KO260" s="342">
        <f t="shared" si="898"/>
        <v>0</v>
      </c>
      <c r="KP260" s="342">
        <f t="shared" si="898"/>
        <v>0</v>
      </c>
      <c r="KQ260" s="342">
        <f t="shared" si="898"/>
        <v>0</v>
      </c>
      <c r="KR260" s="342">
        <f t="shared" si="898"/>
        <v>0</v>
      </c>
      <c r="KS260" s="342">
        <f t="shared" si="898"/>
        <v>0</v>
      </c>
      <c r="KT260" s="342">
        <f t="shared" si="898"/>
        <v>0</v>
      </c>
      <c r="KU260" s="342">
        <f t="shared" si="898"/>
        <v>0</v>
      </c>
      <c r="KV260" s="342">
        <f t="shared" si="898"/>
        <v>0</v>
      </c>
      <c r="KW260" s="342">
        <f t="shared" si="898"/>
        <v>0</v>
      </c>
      <c r="KX260" s="342">
        <f t="shared" si="898"/>
        <v>0</v>
      </c>
      <c r="KY260" s="342">
        <f t="shared" si="898"/>
        <v>0</v>
      </c>
      <c r="KZ260" s="342">
        <f t="shared" si="898"/>
        <v>0</v>
      </c>
      <c r="LA260" s="342">
        <f t="shared" si="898"/>
        <v>0</v>
      </c>
      <c r="LB260" s="342">
        <f t="shared" si="898"/>
        <v>0</v>
      </c>
      <c r="LC260" s="342">
        <f t="shared" si="898"/>
        <v>0</v>
      </c>
      <c r="LD260" s="342">
        <f t="shared" si="898"/>
        <v>0</v>
      </c>
      <c r="LE260" s="342">
        <f t="shared" si="898"/>
        <v>0</v>
      </c>
      <c r="LF260" s="342">
        <f t="shared" si="898"/>
        <v>0</v>
      </c>
      <c r="LG260" s="342">
        <f t="shared" si="898"/>
        <v>0</v>
      </c>
      <c r="LH260" s="342">
        <f t="shared" si="898"/>
        <v>0</v>
      </c>
      <c r="LI260" s="342">
        <f t="shared" si="898"/>
        <v>0</v>
      </c>
      <c r="LJ260" s="342">
        <f t="shared" si="898"/>
        <v>0</v>
      </c>
      <c r="LK260" s="342">
        <f t="shared" si="898"/>
        <v>0</v>
      </c>
      <c r="LL260" s="342">
        <f t="shared" si="898"/>
        <v>0</v>
      </c>
      <c r="LM260" s="342">
        <f t="shared" si="898"/>
        <v>0</v>
      </c>
      <c r="LN260" s="342">
        <f t="shared" si="898"/>
        <v>0</v>
      </c>
      <c r="LO260" s="342">
        <f t="shared" si="898"/>
        <v>0</v>
      </c>
      <c r="LP260" s="342">
        <f t="shared" si="898"/>
        <v>0</v>
      </c>
    </row>
    <row r="261">
      <c r="A261" s="331" t="str">
        <f t="shared" si="822"/>
        <v>06-2026</v>
      </c>
      <c r="B261" s="346">
        <f t="shared" si="828"/>
        <v>181908.706</v>
      </c>
      <c r="C261" s="346"/>
      <c r="E261" s="342">
        <f t="shared" ref="E261:BP261" si="899">if(or(and($A261-E$240&gt;0,$A261-E$241&lt;=0,month($A261)=month(E$241)),and($A261-E$240&gt;=0,$A261-E$241&lt;=0,month(edate($A261,6))=month(E$241))),E$244,0)</f>
        <v>6085.4205</v>
      </c>
      <c r="F261" s="342">
        <f t="shared" si="899"/>
        <v>2604.5913</v>
      </c>
      <c r="G261" s="342">
        <f t="shared" si="899"/>
        <v>4740</v>
      </c>
      <c r="H261" s="342">
        <f t="shared" si="899"/>
        <v>0</v>
      </c>
      <c r="I261" s="342">
        <f t="shared" si="899"/>
        <v>0</v>
      </c>
      <c r="J261" s="342">
        <f t="shared" si="899"/>
        <v>5954.9875</v>
      </c>
      <c r="K261" s="342">
        <f t="shared" si="899"/>
        <v>0</v>
      </c>
      <c r="L261" s="342">
        <f t="shared" si="899"/>
        <v>0</v>
      </c>
      <c r="M261" s="342">
        <f t="shared" si="899"/>
        <v>0</v>
      </c>
      <c r="N261" s="342">
        <f t="shared" si="899"/>
        <v>7812.75495</v>
      </c>
      <c r="O261" s="342">
        <f t="shared" si="899"/>
        <v>5688.688635</v>
      </c>
      <c r="P261" s="342">
        <f t="shared" si="899"/>
        <v>5334.19156</v>
      </c>
      <c r="Q261" s="342">
        <f t="shared" si="899"/>
        <v>0</v>
      </c>
      <c r="R261" s="342">
        <f t="shared" si="899"/>
        <v>0</v>
      </c>
      <c r="S261" s="342">
        <f t="shared" si="899"/>
        <v>10661.63949</v>
      </c>
      <c r="T261" s="342">
        <f t="shared" si="899"/>
        <v>0</v>
      </c>
      <c r="U261" s="342">
        <f t="shared" si="899"/>
        <v>0</v>
      </c>
      <c r="V261" s="342">
        <f t="shared" si="899"/>
        <v>5520.8475</v>
      </c>
      <c r="W261" s="342">
        <f t="shared" si="899"/>
        <v>0</v>
      </c>
      <c r="X261" s="342">
        <f t="shared" si="899"/>
        <v>7309.84635</v>
      </c>
      <c r="Y261" s="342">
        <f t="shared" si="899"/>
        <v>11393.6924</v>
      </c>
      <c r="Z261" s="342">
        <f t="shared" si="899"/>
        <v>70.99625</v>
      </c>
      <c r="AA261" s="342">
        <f t="shared" si="899"/>
        <v>0</v>
      </c>
      <c r="AB261" s="342">
        <f t="shared" si="899"/>
        <v>8275.222958</v>
      </c>
      <c r="AC261" s="342">
        <f t="shared" si="899"/>
        <v>0</v>
      </c>
      <c r="AD261" s="342">
        <f t="shared" si="899"/>
        <v>0</v>
      </c>
      <c r="AE261" s="342">
        <f t="shared" si="899"/>
        <v>0</v>
      </c>
      <c r="AF261" s="342">
        <f t="shared" si="899"/>
        <v>6214.90265</v>
      </c>
      <c r="AG261" s="342">
        <f t="shared" si="899"/>
        <v>0</v>
      </c>
      <c r="AH261" s="342">
        <f t="shared" si="899"/>
        <v>228.5555</v>
      </c>
      <c r="AI261" s="342">
        <f t="shared" si="899"/>
        <v>0</v>
      </c>
      <c r="AJ261" s="342">
        <f t="shared" si="899"/>
        <v>3780</v>
      </c>
      <c r="AK261" s="342">
        <f t="shared" si="899"/>
        <v>15922.28576</v>
      </c>
      <c r="AL261" s="342">
        <f t="shared" si="899"/>
        <v>0</v>
      </c>
      <c r="AM261" s="342">
        <f t="shared" si="899"/>
        <v>0</v>
      </c>
      <c r="AN261" s="342">
        <f t="shared" si="899"/>
        <v>12211.43486</v>
      </c>
      <c r="AO261" s="342">
        <f t="shared" si="899"/>
        <v>8896.907813</v>
      </c>
      <c r="AP261" s="342">
        <f t="shared" si="899"/>
        <v>0</v>
      </c>
      <c r="AQ261" s="342">
        <f t="shared" si="899"/>
        <v>0</v>
      </c>
      <c r="AR261" s="342">
        <f t="shared" si="899"/>
        <v>7542.9351</v>
      </c>
      <c r="AS261" s="342">
        <f t="shared" si="899"/>
        <v>0</v>
      </c>
      <c r="AT261" s="342">
        <f t="shared" si="899"/>
        <v>0</v>
      </c>
      <c r="AU261" s="342">
        <f t="shared" si="899"/>
        <v>0</v>
      </c>
      <c r="AV261" s="342">
        <f t="shared" si="899"/>
        <v>7136.0471</v>
      </c>
      <c r="AW261" s="342">
        <f t="shared" si="899"/>
        <v>0</v>
      </c>
      <c r="AX261" s="342">
        <f t="shared" si="899"/>
        <v>9058.61</v>
      </c>
      <c r="AY261" s="342">
        <f t="shared" si="899"/>
        <v>0</v>
      </c>
      <c r="AZ261" s="342">
        <f t="shared" si="899"/>
        <v>6480</v>
      </c>
      <c r="BA261" s="342">
        <f t="shared" si="899"/>
        <v>5867.9712</v>
      </c>
      <c r="BB261" s="342">
        <f t="shared" si="899"/>
        <v>0</v>
      </c>
      <c r="BC261" s="342">
        <f t="shared" si="899"/>
        <v>4873.17825</v>
      </c>
      <c r="BD261" s="342">
        <f t="shared" si="899"/>
        <v>0</v>
      </c>
      <c r="BE261" s="342">
        <f t="shared" si="899"/>
        <v>4565.5155</v>
      </c>
      <c r="BF261" s="342">
        <f t="shared" si="899"/>
        <v>0</v>
      </c>
      <c r="BG261" s="342">
        <f t="shared" si="899"/>
        <v>900.3978</v>
      </c>
      <c r="BH261" s="342">
        <f t="shared" si="899"/>
        <v>0</v>
      </c>
      <c r="BI261" s="342">
        <f t="shared" si="899"/>
        <v>0</v>
      </c>
      <c r="BJ261" s="342">
        <f t="shared" si="899"/>
        <v>0</v>
      </c>
      <c r="BK261" s="342">
        <f t="shared" si="899"/>
        <v>0</v>
      </c>
      <c r="BL261" s="342">
        <f t="shared" si="899"/>
        <v>0</v>
      </c>
      <c r="BM261" s="342">
        <f t="shared" si="899"/>
        <v>1521.41625</v>
      </c>
      <c r="BN261" s="342">
        <f t="shared" si="899"/>
        <v>0</v>
      </c>
      <c r="BO261" s="342">
        <f t="shared" si="899"/>
        <v>5255.6688</v>
      </c>
      <c r="BP261" s="342">
        <f t="shared" si="899"/>
        <v>0</v>
      </c>
      <c r="BQ261" s="342"/>
      <c r="BR261" s="342">
        <f t="shared" ref="BR261:EC261" si="900">if(or(and($A261-BR$240&gt;0,$A261-BR$241&lt;=0,month($A261)=month(BR$241)),and($A261-BR$240&gt;=0,$A261-BR$241&lt;=0,month(edate($A261,6))=month(BR$241))),BR$244,0)</f>
        <v>0</v>
      </c>
      <c r="BS261" s="342">
        <f t="shared" si="900"/>
        <v>0</v>
      </c>
      <c r="BT261" s="342">
        <f t="shared" si="900"/>
        <v>0</v>
      </c>
      <c r="BU261" s="342">
        <f t="shared" si="900"/>
        <v>0</v>
      </c>
      <c r="BV261" s="342">
        <f t="shared" si="900"/>
        <v>0</v>
      </c>
      <c r="BW261" s="342">
        <f t="shared" si="900"/>
        <v>0</v>
      </c>
      <c r="BX261" s="342">
        <f t="shared" si="900"/>
        <v>0</v>
      </c>
      <c r="BY261" s="342">
        <f t="shared" si="900"/>
        <v>0</v>
      </c>
      <c r="BZ261" s="342">
        <f t="shared" si="900"/>
        <v>0</v>
      </c>
      <c r="CA261" s="342">
        <f t="shared" si="900"/>
        <v>0</v>
      </c>
      <c r="CB261" s="342">
        <f t="shared" si="900"/>
        <v>0</v>
      </c>
      <c r="CC261" s="342">
        <f t="shared" si="900"/>
        <v>0</v>
      </c>
      <c r="CD261" s="342">
        <f t="shared" si="900"/>
        <v>0</v>
      </c>
      <c r="CE261" s="342">
        <f t="shared" si="900"/>
        <v>0</v>
      </c>
      <c r="CF261" s="342">
        <f t="shared" si="900"/>
        <v>0</v>
      </c>
      <c r="CG261" s="342">
        <f t="shared" si="900"/>
        <v>0</v>
      </c>
      <c r="CH261" s="342">
        <f t="shared" si="900"/>
        <v>0</v>
      </c>
      <c r="CI261" s="342">
        <f t="shared" si="900"/>
        <v>0</v>
      </c>
      <c r="CJ261" s="342">
        <f t="shared" si="900"/>
        <v>0</v>
      </c>
      <c r="CK261" s="342">
        <f t="shared" si="900"/>
        <v>0</v>
      </c>
      <c r="CL261" s="342">
        <f t="shared" si="900"/>
        <v>0</v>
      </c>
      <c r="CM261" s="342">
        <f t="shared" si="900"/>
        <v>0</v>
      </c>
      <c r="CN261" s="342">
        <f t="shared" si="900"/>
        <v>0</v>
      </c>
      <c r="CO261" s="342">
        <f t="shared" si="900"/>
        <v>0</v>
      </c>
      <c r="CP261" s="342">
        <f t="shared" si="900"/>
        <v>0</v>
      </c>
      <c r="CQ261" s="342">
        <f t="shared" si="900"/>
        <v>0</v>
      </c>
      <c r="CR261" s="342">
        <f t="shared" si="900"/>
        <v>0</v>
      </c>
      <c r="CS261" s="342">
        <f t="shared" si="900"/>
        <v>0</v>
      </c>
      <c r="CT261" s="342">
        <f t="shared" si="900"/>
        <v>0</v>
      </c>
      <c r="CU261" s="342">
        <f t="shared" si="900"/>
        <v>0</v>
      </c>
      <c r="CV261" s="342">
        <f t="shared" si="900"/>
        <v>0</v>
      </c>
      <c r="CW261" s="342">
        <f t="shared" si="900"/>
        <v>0</v>
      </c>
      <c r="CX261" s="342">
        <f t="shared" si="900"/>
        <v>0</v>
      </c>
      <c r="CY261" s="342">
        <f t="shared" si="900"/>
        <v>0</v>
      </c>
      <c r="CZ261" s="342">
        <f t="shared" si="900"/>
        <v>0</v>
      </c>
      <c r="DA261" s="342">
        <f t="shared" si="900"/>
        <v>0</v>
      </c>
      <c r="DB261" s="342">
        <f t="shared" si="900"/>
        <v>0</v>
      </c>
      <c r="DC261" s="342">
        <f t="shared" si="900"/>
        <v>0</v>
      </c>
      <c r="DD261" s="342">
        <f t="shared" si="900"/>
        <v>0</v>
      </c>
      <c r="DE261" s="342">
        <f t="shared" si="900"/>
        <v>0</v>
      </c>
      <c r="DF261" s="342">
        <f t="shared" si="900"/>
        <v>0</v>
      </c>
      <c r="DG261" s="342">
        <f t="shared" si="900"/>
        <v>0</v>
      </c>
      <c r="DH261" s="342">
        <f t="shared" si="900"/>
        <v>0</v>
      </c>
      <c r="DI261" s="342">
        <f t="shared" si="900"/>
        <v>0</v>
      </c>
      <c r="DJ261" s="342">
        <f t="shared" si="900"/>
        <v>0</v>
      </c>
      <c r="DK261" s="342">
        <f t="shared" si="900"/>
        <v>0</v>
      </c>
      <c r="DL261" s="342">
        <f t="shared" si="900"/>
        <v>0</v>
      </c>
      <c r="DM261" s="342">
        <f t="shared" si="900"/>
        <v>0</v>
      </c>
      <c r="DN261" s="342">
        <f t="shared" si="900"/>
        <v>0</v>
      </c>
      <c r="DO261" s="342">
        <f t="shared" si="900"/>
        <v>0</v>
      </c>
      <c r="DP261" s="342">
        <f t="shared" si="900"/>
        <v>0</v>
      </c>
      <c r="DQ261" s="342">
        <f t="shared" si="900"/>
        <v>0</v>
      </c>
      <c r="DR261" s="342">
        <f t="shared" si="900"/>
        <v>0</v>
      </c>
      <c r="DS261" s="342">
        <f t="shared" si="900"/>
        <v>0</v>
      </c>
      <c r="DT261" s="342">
        <f t="shared" si="900"/>
        <v>0</v>
      </c>
      <c r="DU261" s="342">
        <f t="shared" si="900"/>
        <v>0</v>
      </c>
      <c r="DV261" s="342">
        <f t="shared" si="900"/>
        <v>0</v>
      </c>
      <c r="DW261" s="342">
        <f t="shared" si="900"/>
        <v>0</v>
      </c>
      <c r="DX261" s="342">
        <f t="shared" si="900"/>
        <v>0</v>
      </c>
      <c r="DY261" s="342">
        <f t="shared" si="900"/>
        <v>0</v>
      </c>
      <c r="DZ261" s="342">
        <f t="shared" si="900"/>
        <v>0</v>
      </c>
      <c r="EA261" s="342">
        <f t="shared" si="900"/>
        <v>0</v>
      </c>
      <c r="EB261" s="342">
        <f t="shared" si="900"/>
        <v>0</v>
      </c>
      <c r="EC261" s="342">
        <f t="shared" si="900"/>
        <v>0</v>
      </c>
      <c r="ED261" s="342"/>
      <c r="EE261" s="342">
        <f t="shared" ref="EE261:GP261" si="901">if(or(and($A261-EE$240&gt;0,$A261-EE$241&lt;=0,month($A261)=month(EE$241)),and($A261-EE$240&gt;=0,$A261-EE$241&lt;=0,month(edate($A261,6))=month(EE$241))),EE$244,0)</f>
        <v>0</v>
      </c>
      <c r="EF261" s="342">
        <f t="shared" si="901"/>
        <v>0</v>
      </c>
      <c r="EG261" s="342">
        <f t="shared" si="901"/>
        <v>0</v>
      </c>
      <c r="EH261" s="342">
        <f t="shared" si="901"/>
        <v>0</v>
      </c>
      <c r="EI261" s="342">
        <f t="shared" si="901"/>
        <v>0</v>
      </c>
      <c r="EJ261" s="342">
        <f t="shared" si="901"/>
        <v>0</v>
      </c>
      <c r="EK261" s="342">
        <f t="shared" si="901"/>
        <v>0</v>
      </c>
      <c r="EL261" s="342">
        <f t="shared" si="901"/>
        <v>0</v>
      </c>
      <c r="EM261" s="342">
        <f t="shared" si="901"/>
        <v>0</v>
      </c>
      <c r="EN261" s="342">
        <f t="shared" si="901"/>
        <v>0</v>
      </c>
      <c r="EO261" s="342">
        <f t="shared" si="901"/>
        <v>0</v>
      </c>
      <c r="EP261" s="342">
        <f t="shared" si="901"/>
        <v>0</v>
      </c>
      <c r="EQ261" s="342">
        <f t="shared" si="901"/>
        <v>0</v>
      </c>
      <c r="ER261" s="342">
        <f t="shared" si="901"/>
        <v>0</v>
      </c>
      <c r="ES261" s="342">
        <f t="shared" si="901"/>
        <v>0</v>
      </c>
      <c r="ET261" s="342">
        <f t="shared" si="901"/>
        <v>0</v>
      </c>
      <c r="EU261" s="342">
        <f t="shared" si="901"/>
        <v>0</v>
      </c>
      <c r="EV261" s="342">
        <f t="shared" si="901"/>
        <v>0</v>
      </c>
      <c r="EW261" s="342">
        <f t="shared" si="901"/>
        <v>0</v>
      </c>
      <c r="EX261" s="342">
        <f t="shared" si="901"/>
        <v>0</v>
      </c>
      <c r="EY261" s="342">
        <f t="shared" si="901"/>
        <v>0</v>
      </c>
      <c r="EZ261" s="342">
        <f t="shared" si="901"/>
        <v>0</v>
      </c>
      <c r="FA261" s="342">
        <f t="shared" si="901"/>
        <v>0</v>
      </c>
      <c r="FB261" s="342">
        <f t="shared" si="901"/>
        <v>0</v>
      </c>
      <c r="FC261" s="342">
        <f t="shared" si="901"/>
        <v>0</v>
      </c>
      <c r="FD261" s="342">
        <f t="shared" si="901"/>
        <v>0</v>
      </c>
      <c r="FE261" s="342">
        <f t="shared" si="901"/>
        <v>0</v>
      </c>
      <c r="FF261" s="342">
        <f t="shared" si="901"/>
        <v>0</v>
      </c>
      <c r="FG261" s="342">
        <f t="shared" si="901"/>
        <v>0</v>
      </c>
      <c r="FH261" s="342">
        <f t="shared" si="901"/>
        <v>0</v>
      </c>
      <c r="FI261" s="342">
        <f t="shared" si="901"/>
        <v>0</v>
      </c>
      <c r="FJ261" s="342">
        <f t="shared" si="901"/>
        <v>0</v>
      </c>
      <c r="FK261" s="342">
        <f t="shared" si="901"/>
        <v>0</v>
      </c>
      <c r="FL261" s="342">
        <f t="shared" si="901"/>
        <v>0</v>
      </c>
      <c r="FM261" s="342">
        <f t="shared" si="901"/>
        <v>0</v>
      </c>
      <c r="FN261" s="342">
        <f t="shared" si="901"/>
        <v>0</v>
      </c>
      <c r="FO261" s="342">
        <f t="shared" si="901"/>
        <v>0</v>
      </c>
      <c r="FP261" s="342">
        <f t="shared" si="901"/>
        <v>0</v>
      </c>
      <c r="FQ261" s="342">
        <f t="shared" si="901"/>
        <v>0</v>
      </c>
      <c r="FR261" s="342">
        <f t="shared" si="901"/>
        <v>0</v>
      </c>
      <c r="FS261" s="342">
        <f t="shared" si="901"/>
        <v>0</v>
      </c>
      <c r="FT261" s="342">
        <f t="shared" si="901"/>
        <v>0</v>
      </c>
      <c r="FU261" s="342">
        <f t="shared" si="901"/>
        <v>0</v>
      </c>
      <c r="FV261" s="342">
        <f t="shared" si="901"/>
        <v>0</v>
      </c>
      <c r="FW261" s="342">
        <f t="shared" si="901"/>
        <v>0</v>
      </c>
      <c r="FX261" s="342">
        <f t="shared" si="901"/>
        <v>0</v>
      </c>
      <c r="FY261" s="342">
        <f t="shared" si="901"/>
        <v>0</v>
      </c>
      <c r="FZ261" s="342">
        <f t="shared" si="901"/>
        <v>0</v>
      </c>
      <c r="GA261" s="342">
        <f t="shared" si="901"/>
        <v>0</v>
      </c>
      <c r="GB261" s="342">
        <f t="shared" si="901"/>
        <v>0</v>
      </c>
      <c r="GC261" s="342">
        <f t="shared" si="901"/>
        <v>0</v>
      </c>
      <c r="GD261" s="342">
        <f t="shared" si="901"/>
        <v>0</v>
      </c>
      <c r="GE261" s="342">
        <f t="shared" si="901"/>
        <v>0</v>
      </c>
      <c r="GF261" s="342">
        <f t="shared" si="901"/>
        <v>0</v>
      </c>
      <c r="GG261" s="342">
        <f t="shared" si="901"/>
        <v>0</v>
      </c>
      <c r="GH261" s="342">
        <f t="shared" si="901"/>
        <v>0</v>
      </c>
      <c r="GI261" s="342">
        <f t="shared" si="901"/>
        <v>0</v>
      </c>
      <c r="GJ261" s="342">
        <f t="shared" si="901"/>
        <v>0</v>
      </c>
      <c r="GK261" s="342">
        <f t="shared" si="901"/>
        <v>0</v>
      </c>
      <c r="GL261" s="342">
        <f t="shared" si="901"/>
        <v>0</v>
      </c>
      <c r="GM261" s="342">
        <f t="shared" si="901"/>
        <v>0</v>
      </c>
      <c r="GN261" s="342">
        <f t="shared" si="901"/>
        <v>0</v>
      </c>
      <c r="GO261" s="342">
        <f t="shared" si="901"/>
        <v>0</v>
      </c>
      <c r="GP261" s="342">
        <f t="shared" si="901"/>
        <v>0</v>
      </c>
      <c r="GQ261" s="342"/>
      <c r="GR261" s="342">
        <f t="shared" ref="GR261:JC261" si="902">if(or(and($A261-GR$240&gt;0,$A261-GR$241&lt;=0,month($A261)=month(GR$241)),and($A261-GR$240&gt;=0,$A261-GR$241&lt;=0,month(edate($A261,6))=month(GR$241))),GR$244,0)</f>
        <v>0</v>
      </c>
      <c r="GS261" s="342">
        <f t="shared" si="902"/>
        <v>0</v>
      </c>
      <c r="GT261" s="342">
        <f t="shared" si="902"/>
        <v>0</v>
      </c>
      <c r="GU261" s="342">
        <f t="shared" si="902"/>
        <v>0</v>
      </c>
      <c r="GV261" s="342">
        <f t="shared" si="902"/>
        <v>0</v>
      </c>
      <c r="GW261" s="342">
        <f t="shared" si="902"/>
        <v>0</v>
      </c>
      <c r="GX261" s="342">
        <f t="shared" si="902"/>
        <v>0</v>
      </c>
      <c r="GY261" s="342">
        <f t="shared" si="902"/>
        <v>0</v>
      </c>
      <c r="GZ261" s="342">
        <f t="shared" si="902"/>
        <v>0</v>
      </c>
      <c r="HA261" s="342">
        <f t="shared" si="902"/>
        <v>0</v>
      </c>
      <c r="HB261" s="342">
        <f t="shared" si="902"/>
        <v>0</v>
      </c>
      <c r="HC261" s="342">
        <f t="shared" si="902"/>
        <v>0</v>
      </c>
      <c r="HD261" s="342">
        <f t="shared" si="902"/>
        <v>0</v>
      </c>
      <c r="HE261" s="342">
        <f t="shared" si="902"/>
        <v>0</v>
      </c>
      <c r="HF261" s="342">
        <f t="shared" si="902"/>
        <v>0</v>
      </c>
      <c r="HG261" s="342">
        <f t="shared" si="902"/>
        <v>0</v>
      </c>
      <c r="HH261" s="342">
        <f t="shared" si="902"/>
        <v>0</v>
      </c>
      <c r="HI261" s="342">
        <f t="shared" si="902"/>
        <v>0</v>
      </c>
      <c r="HJ261" s="342">
        <f t="shared" si="902"/>
        <v>0</v>
      </c>
      <c r="HK261" s="342">
        <f t="shared" si="902"/>
        <v>0</v>
      </c>
      <c r="HL261" s="342">
        <f t="shared" si="902"/>
        <v>0</v>
      </c>
      <c r="HM261" s="342">
        <f t="shared" si="902"/>
        <v>0</v>
      </c>
      <c r="HN261" s="342">
        <f t="shared" si="902"/>
        <v>0</v>
      </c>
      <c r="HO261" s="342">
        <f t="shared" si="902"/>
        <v>0</v>
      </c>
      <c r="HP261" s="342">
        <f t="shared" si="902"/>
        <v>0</v>
      </c>
      <c r="HQ261" s="342">
        <f t="shared" si="902"/>
        <v>0</v>
      </c>
      <c r="HR261" s="342">
        <f t="shared" si="902"/>
        <v>0</v>
      </c>
      <c r="HS261" s="342">
        <f t="shared" si="902"/>
        <v>0</v>
      </c>
      <c r="HT261" s="342">
        <f t="shared" si="902"/>
        <v>0</v>
      </c>
      <c r="HU261" s="342">
        <f t="shared" si="902"/>
        <v>0</v>
      </c>
      <c r="HV261" s="342">
        <f t="shared" si="902"/>
        <v>0</v>
      </c>
      <c r="HW261" s="342">
        <f t="shared" si="902"/>
        <v>0</v>
      </c>
      <c r="HX261" s="342">
        <f t="shared" si="902"/>
        <v>0</v>
      </c>
      <c r="HY261" s="342">
        <f t="shared" si="902"/>
        <v>0</v>
      </c>
      <c r="HZ261" s="342">
        <f t="shared" si="902"/>
        <v>0</v>
      </c>
      <c r="IA261" s="342">
        <f t="shared" si="902"/>
        <v>0</v>
      </c>
      <c r="IB261" s="342">
        <f t="shared" si="902"/>
        <v>0</v>
      </c>
      <c r="IC261" s="342">
        <f t="shared" si="902"/>
        <v>0</v>
      </c>
      <c r="ID261" s="342">
        <f t="shared" si="902"/>
        <v>0</v>
      </c>
      <c r="IE261" s="342">
        <f t="shared" si="902"/>
        <v>0</v>
      </c>
      <c r="IF261" s="342">
        <f t="shared" si="902"/>
        <v>0</v>
      </c>
      <c r="IG261" s="342">
        <f t="shared" si="902"/>
        <v>0</v>
      </c>
      <c r="IH261" s="342">
        <f t="shared" si="902"/>
        <v>0</v>
      </c>
      <c r="II261" s="342">
        <f t="shared" si="902"/>
        <v>0</v>
      </c>
      <c r="IJ261" s="342">
        <f t="shared" si="902"/>
        <v>0</v>
      </c>
      <c r="IK261" s="342">
        <f t="shared" si="902"/>
        <v>0</v>
      </c>
      <c r="IL261" s="342">
        <f t="shared" si="902"/>
        <v>0</v>
      </c>
      <c r="IM261" s="342">
        <f t="shared" si="902"/>
        <v>0</v>
      </c>
      <c r="IN261" s="342">
        <f t="shared" si="902"/>
        <v>0</v>
      </c>
      <c r="IO261" s="342">
        <f t="shared" si="902"/>
        <v>0</v>
      </c>
      <c r="IP261" s="342">
        <f t="shared" si="902"/>
        <v>0</v>
      </c>
      <c r="IQ261" s="342">
        <f t="shared" si="902"/>
        <v>0</v>
      </c>
      <c r="IR261" s="342">
        <f t="shared" si="902"/>
        <v>0</v>
      </c>
      <c r="IS261" s="342">
        <f t="shared" si="902"/>
        <v>0</v>
      </c>
      <c r="IT261" s="342">
        <f t="shared" si="902"/>
        <v>0</v>
      </c>
      <c r="IU261" s="342">
        <f t="shared" si="902"/>
        <v>0</v>
      </c>
      <c r="IV261" s="342">
        <f t="shared" si="902"/>
        <v>0</v>
      </c>
      <c r="IW261" s="342">
        <f t="shared" si="902"/>
        <v>0</v>
      </c>
      <c r="IX261" s="342">
        <f t="shared" si="902"/>
        <v>0</v>
      </c>
      <c r="IY261" s="342">
        <f t="shared" si="902"/>
        <v>0</v>
      </c>
      <c r="IZ261" s="342">
        <f t="shared" si="902"/>
        <v>0</v>
      </c>
      <c r="JA261" s="342">
        <f t="shared" si="902"/>
        <v>0</v>
      </c>
      <c r="JB261" s="342">
        <f t="shared" si="902"/>
        <v>0</v>
      </c>
      <c r="JC261" s="342">
        <f t="shared" si="902"/>
        <v>0</v>
      </c>
      <c r="JD261" s="342"/>
      <c r="JE261" s="342">
        <f t="shared" ref="JE261:LP261" si="903">if(or(and($A261-JE$240&gt;0,$A261-JE$241&lt;=0,month($A261)=month(JE$241)),and($A261-JE$240&gt;=0,$A261-JE$241&lt;=0,month(edate($A261,6))=month(JE$241))),JE$244,0)</f>
        <v>0</v>
      </c>
      <c r="JF261" s="342">
        <f t="shared" si="903"/>
        <v>0</v>
      </c>
      <c r="JG261" s="342">
        <f t="shared" si="903"/>
        <v>0</v>
      </c>
      <c r="JH261" s="342">
        <f t="shared" si="903"/>
        <v>0</v>
      </c>
      <c r="JI261" s="342">
        <f t="shared" si="903"/>
        <v>0</v>
      </c>
      <c r="JJ261" s="342">
        <f t="shared" si="903"/>
        <v>0</v>
      </c>
      <c r="JK261" s="342">
        <f t="shared" si="903"/>
        <v>0</v>
      </c>
      <c r="JL261" s="342">
        <f t="shared" si="903"/>
        <v>0</v>
      </c>
      <c r="JM261" s="342">
        <f t="shared" si="903"/>
        <v>0</v>
      </c>
      <c r="JN261" s="342">
        <f t="shared" si="903"/>
        <v>0</v>
      </c>
      <c r="JO261" s="342">
        <f t="shared" si="903"/>
        <v>0</v>
      </c>
      <c r="JP261" s="342">
        <f t="shared" si="903"/>
        <v>0</v>
      </c>
      <c r="JQ261" s="342">
        <f t="shared" si="903"/>
        <v>0</v>
      </c>
      <c r="JR261" s="342">
        <f t="shared" si="903"/>
        <v>0</v>
      </c>
      <c r="JS261" s="342">
        <f t="shared" si="903"/>
        <v>0</v>
      </c>
      <c r="JT261" s="342">
        <f t="shared" si="903"/>
        <v>0</v>
      </c>
      <c r="JU261" s="342">
        <f t="shared" si="903"/>
        <v>0</v>
      </c>
      <c r="JV261" s="342">
        <f t="shared" si="903"/>
        <v>0</v>
      </c>
      <c r="JW261" s="342">
        <f t="shared" si="903"/>
        <v>0</v>
      </c>
      <c r="JX261" s="342">
        <f t="shared" si="903"/>
        <v>0</v>
      </c>
      <c r="JY261" s="342">
        <f t="shared" si="903"/>
        <v>0</v>
      </c>
      <c r="JZ261" s="342">
        <f t="shared" si="903"/>
        <v>0</v>
      </c>
      <c r="KA261" s="342">
        <f t="shared" si="903"/>
        <v>0</v>
      </c>
      <c r="KB261" s="342">
        <f t="shared" si="903"/>
        <v>0</v>
      </c>
      <c r="KC261" s="342">
        <f t="shared" si="903"/>
        <v>0</v>
      </c>
      <c r="KD261" s="342">
        <f t="shared" si="903"/>
        <v>0</v>
      </c>
      <c r="KE261" s="342">
        <f t="shared" si="903"/>
        <v>0</v>
      </c>
      <c r="KF261" s="342">
        <f t="shared" si="903"/>
        <v>0</v>
      </c>
      <c r="KG261" s="342">
        <f t="shared" si="903"/>
        <v>0</v>
      </c>
      <c r="KH261" s="342">
        <f t="shared" si="903"/>
        <v>0</v>
      </c>
      <c r="KI261" s="342">
        <f t="shared" si="903"/>
        <v>0</v>
      </c>
      <c r="KJ261" s="342">
        <f t="shared" si="903"/>
        <v>0</v>
      </c>
      <c r="KK261" s="342">
        <f t="shared" si="903"/>
        <v>0</v>
      </c>
      <c r="KL261" s="342">
        <f t="shared" si="903"/>
        <v>0</v>
      </c>
      <c r="KM261" s="342">
        <f t="shared" si="903"/>
        <v>0</v>
      </c>
      <c r="KN261" s="342">
        <f t="shared" si="903"/>
        <v>0</v>
      </c>
      <c r="KO261" s="342">
        <f t="shared" si="903"/>
        <v>0</v>
      </c>
      <c r="KP261" s="342">
        <f t="shared" si="903"/>
        <v>0</v>
      </c>
      <c r="KQ261" s="342">
        <f t="shared" si="903"/>
        <v>0</v>
      </c>
      <c r="KR261" s="342">
        <f t="shared" si="903"/>
        <v>0</v>
      </c>
      <c r="KS261" s="342">
        <f t="shared" si="903"/>
        <v>0</v>
      </c>
      <c r="KT261" s="342">
        <f t="shared" si="903"/>
        <v>0</v>
      </c>
      <c r="KU261" s="342">
        <f t="shared" si="903"/>
        <v>0</v>
      </c>
      <c r="KV261" s="342">
        <f t="shared" si="903"/>
        <v>0</v>
      </c>
      <c r="KW261" s="342">
        <f t="shared" si="903"/>
        <v>0</v>
      </c>
      <c r="KX261" s="342">
        <f t="shared" si="903"/>
        <v>0</v>
      </c>
      <c r="KY261" s="342">
        <f t="shared" si="903"/>
        <v>0</v>
      </c>
      <c r="KZ261" s="342">
        <f t="shared" si="903"/>
        <v>0</v>
      </c>
      <c r="LA261" s="342">
        <f t="shared" si="903"/>
        <v>0</v>
      </c>
      <c r="LB261" s="342">
        <f t="shared" si="903"/>
        <v>0</v>
      </c>
      <c r="LC261" s="342">
        <f t="shared" si="903"/>
        <v>0</v>
      </c>
      <c r="LD261" s="342">
        <f t="shared" si="903"/>
        <v>0</v>
      </c>
      <c r="LE261" s="342">
        <f t="shared" si="903"/>
        <v>0</v>
      </c>
      <c r="LF261" s="342">
        <f t="shared" si="903"/>
        <v>0</v>
      </c>
      <c r="LG261" s="342">
        <f t="shared" si="903"/>
        <v>0</v>
      </c>
      <c r="LH261" s="342">
        <f t="shared" si="903"/>
        <v>0</v>
      </c>
      <c r="LI261" s="342">
        <f t="shared" si="903"/>
        <v>0</v>
      </c>
      <c r="LJ261" s="342">
        <f t="shared" si="903"/>
        <v>0</v>
      </c>
      <c r="LK261" s="342">
        <f t="shared" si="903"/>
        <v>0</v>
      </c>
      <c r="LL261" s="342">
        <f t="shared" si="903"/>
        <v>0</v>
      </c>
      <c r="LM261" s="342">
        <f t="shared" si="903"/>
        <v>0</v>
      </c>
      <c r="LN261" s="342">
        <f t="shared" si="903"/>
        <v>0</v>
      </c>
      <c r="LO261" s="342">
        <f t="shared" si="903"/>
        <v>0</v>
      </c>
      <c r="LP261" s="342">
        <f t="shared" si="903"/>
        <v>0</v>
      </c>
    </row>
    <row r="262">
      <c r="A262" s="331" t="str">
        <f t="shared" si="822"/>
        <v>09-2026</v>
      </c>
      <c r="B262" s="346">
        <f t="shared" si="828"/>
        <v>237841.6939</v>
      </c>
      <c r="C262" s="346"/>
      <c r="E262" s="342">
        <f t="shared" ref="E262:BP262" si="904">if(or(and($A262-E$240&gt;0,$A262-E$241&lt;=0,month($A262)=month(E$241)),and($A262-E$240&gt;=0,$A262-E$241&lt;=0,month(edate($A262,6))=month(E$241))),E$244,0)</f>
        <v>0</v>
      </c>
      <c r="F262" s="342">
        <f t="shared" si="904"/>
        <v>0</v>
      </c>
      <c r="G262" s="342">
        <f t="shared" si="904"/>
        <v>0</v>
      </c>
      <c r="H262" s="342">
        <f t="shared" si="904"/>
        <v>5603.13611</v>
      </c>
      <c r="I262" s="342">
        <f t="shared" si="904"/>
        <v>5350</v>
      </c>
      <c r="J262" s="342">
        <f t="shared" si="904"/>
        <v>0</v>
      </c>
      <c r="K262" s="342">
        <f t="shared" si="904"/>
        <v>6549.35727</v>
      </c>
      <c r="L262" s="342">
        <f t="shared" si="904"/>
        <v>3925.4562</v>
      </c>
      <c r="M262" s="342">
        <f t="shared" si="904"/>
        <v>5593.35392</v>
      </c>
      <c r="N262" s="342">
        <f t="shared" si="904"/>
        <v>0</v>
      </c>
      <c r="O262" s="342">
        <f t="shared" si="904"/>
        <v>0</v>
      </c>
      <c r="P262" s="342">
        <f t="shared" si="904"/>
        <v>0</v>
      </c>
      <c r="Q262" s="342">
        <f t="shared" si="904"/>
        <v>5838.7836</v>
      </c>
      <c r="R262" s="342">
        <f t="shared" si="904"/>
        <v>9911.380355</v>
      </c>
      <c r="S262" s="342">
        <f t="shared" si="904"/>
        <v>0</v>
      </c>
      <c r="T262" s="342">
        <f t="shared" si="904"/>
        <v>11963.3767</v>
      </c>
      <c r="U262" s="342">
        <f t="shared" si="904"/>
        <v>9633.12861</v>
      </c>
      <c r="V262" s="342">
        <f t="shared" si="904"/>
        <v>0</v>
      </c>
      <c r="W262" s="342">
        <f t="shared" si="904"/>
        <v>8655.033888</v>
      </c>
      <c r="X262" s="342">
        <f t="shared" si="904"/>
        <v>0</v>
      </c>
      <c r="Y262" s="342">
        <f t="shared" si="904"/>
        <v>0</v>
      </c>
      <c r="Z262" s="342">
        <f t="shared" si="904"/>
        <v>0</v>
      </c>
      <c r="AA262" s="342">
        <f t="shared" si="904"/>
        <v>9628.80765</v>
      </c>
      <c r="AB262" s="342">
        <f t="shared" si="904"/>
        <v>0</v>
      </c>
      <c r="AC262" s="342">
        <f t="shared" si="904"/>
        <v>6205.936838</v>
      </c>
      <c r="AD262" s="342">
        <f t="shared" si="904"/>
        <v>8318.29995</v>
      </c>
      <c r="AE262" s="342">
        <f t="shared" si="904"/>
        <v>6439.535258</v>
      </c>
      <c r="AF262" s="342">
        <f t="shared" si="904"/>
        <v>0</v>
      </c>
      <c r="AG262" s="342">
        <f t="shared" si="904"/>
        <v>7258.6275</v>
      </c>
      <c r="AH262" s="342">
        <f t="shared" si="904"/>
        <v>0</v>
      </c>
      <c r="AI262" s="342">
        <f t="shared" si="904"/>
        <v>10641.14589</v>
      </c>
      <c r="AJ262" s="342">
        <f t="shared" si="904"/>
        <v>0</v>
      </c>
      <c r="AK262" s="342">
        <f t="shared" si="904"/>
        <v>0</v>
      </c>
      <c r="AL262" s="342">
        <f t="shared" si="904"/>
        <v>275</v>
      </c>
      <c r="AM262" s="342">
        <f t="shared" si="904"/>
        <v>4982.50623</v>
      </c>
      <c r="AN262" s="342">
        <f t="shared" si="904"/>
        <v>0</v>
      </c>
      <c r="AO262" s="342">
        <f t="shared" si="904"/>
        <v>0</v>
      </c>
      <c r="AP262" s="342">
        <f t="shared" si="904"/>
        <v>9271.35</v>
      </c>
      <c r="AQ262" s="342">
        <f t="shared" si="904"/>
        <v>8358.125</v>
      </c>
      <c r="AR262" s="342">
        <f t="shared" si="904"/>
        <v>0</v>
      </c>
      <c r="AS262" s="342">
        <f t="shared" si="904"/>
        <v>8601.039</v>
      </c>
      <c r="AT262" s="342">
        <f t="shared" si="904"/>
        <v>16276.43473</v>
      </c>
      <c r="AU262" s="342">
        <f t="shared" si="904"/>
        <v>7462.28015</v>
      </c>
      <c r="AV262" s="342">
        <f t="shared" si="904"/>
        <v>0</v>
      </c>
      <c r="AW262" s="342">
        <f t="shared" si="904"/>
        <v>4800</v>
      </c>
      <c r="AX262" s="342">
        <f t="shared" si="904"/>
        <v>0</v>
      </c>
      <c r="AY262" s="342">
        <f t="shared" si="904"/>
        <v>12558.09375</v>
      </c>
      <c r="AZ262" s="342">
        <f t="shared" si="904"/>
        <v>0</v>
      </c>
      <c r="BA262" s="342">
        <f t="shared" si="904"/>
        <v>0</v>
      </c>
      <c r="BB262" s="342">
        <f t="shared" si="904"/>
        <v>9703.8664</v>
      </c>
      <c r="BC262" s="342">
        <f t="shared" si="904"/>
        <v>0</v>
      </c>
      <c r="BD262" s="342">
        <f t="shared" si="904"/>
        <v>13378.4</v>
      </c>
      <c r="BE262" s="342">
        <f t="shared" si="904"/>
        <v>0</v>
      </c>
      <c r="BF262" s="342">
        <f t="shared" si="904"/>
        <v>1557.6541</v>
      </c>
      <c r="BG262" s="342">
        <f t="shared" si="904"/>
        <v>0</v>
      </c>
      <c r="BH262" s="342">
        <f t="shared" si="904"/>
        <v>5158.157425</v>
      </c>
      <c r="BI262" s="342">
        <f t="shared" si="904"/>
        <v>2306.25</v>
      </c>
      <c r="BJ262" s="342">
        <f t="shared" si="904"/>
        <v>7162.4875</v>
      </c>
      <c r="BK262" s="342">
        <f t="shared" si="904"/>
        <v>1312.5</v>
      </c>
      <c r="BL262" s="342">
        <f t="shared" si="904"/>
        <v>1793.1</v>
      </c>
      <c r="BM262" s="342">
        <f t="shared" si="904"/>
        <v>0</v>
      </c>
      <c r="BN262" s="342">
        <f t="shared" si="904"/>
        <v>740.464875</v>
      </c>
      <c r="BO262" s="342">
        <f t="shared" si="904"/>
        <v>0</v>
      </c>
      <c r="BP262" s="342">
        <f t="shared" si="904"/>
        <v>628.625</v>
      </c>
      <c r="BQ262" s="342"/>
      <c r="BR262" s="342">
        <f t="shared" ref="BR262:EC262" si="905">if(or(and($A262-BR$240&gt;0,$A262-BR$241&lt;=0,month($A262)=month(BR$241)),and($A262-BR$240&gt;=0,$A262-BR$241&lt;=0,month(edate($A262,6))=month(BR$241))),BR$244,0)</f>
        <v>0</v>
      </c>
      <c r="BS262" s="342">
        <f t="shared" si="905"/>
        <v>0</v>
      </c>
      <c r="BT262" s="342">
        <f t="shared" si="905"/>
        <v>0</v>
      </c>
      <c r="BU262" s="342">
        <f t="shared" si="905"/>
        <v>0</v>
      </c>
      <c r="BV262" s="342">
        <f t="shared" si="905"/>
        <v>0</v>
      </c>
      <c r="BW262" s="342">
        <f t="shared" si="905"/>
        <v>0</v>
      </c>
      <c r="BX262" s="342">
        <f t="shared" si="905"/>
        <v>0</v>
      </c>
      <c r="BY262" s="342">
        <f t="shared" si="905"/>
        <v>0</v>
      </c>
      <c r="BZ262" s="342">
        <f t="shared" si="905"/>
        <v>0</v>
      </c>
      <c r="CA262" s="342">
        <f t="shared" si="905"/>
        <v>0</v>
      </c>
      <c r="CB262" s="342">
        <f t="shared" si="905"/>
        <v>0</v>
      </c>
      <c r="CC262" s="342">
        <f t="shared" si="905"/>
        <v>0</v>
      </c>
      <c r="CD262" s="342">
        <f t="shared" si="905"/>
        <v>0</v>
      </c>
      <c r="CE262" s="342">
        <f t="shared" si="905"/>
        <v>0</v>
      </c>
      <c r="CF262" s="342">
        <f t="shared" si="905"/>
        <v>0</v>
      </c>
      <c r="CG262" s="342">
        <f t="shared" si="905"/>
        <v>0</v>
      </c>
      <c r="CH262" s="342">
        <f t="shared" si="905"/>
        <v>0</v>
      </c>
      <c r="CI262" s="342">
        <f t="shared" si="905"/>
        <v>0</v>
      </c>
      <c r="CJ262" s="342">
        <f t="shared" si="905"/>
        <v>0</v>
      </c>
      <c r="CK262" s="342">
        <f t="shared" si="905"/>
        <v>0</v>
      </c>
      <c r="CL262" s="342">
        <f t="shared" si="905"/>
        <v>0</v>
      </c>
      <c r="CM262" s="342">
        <f t="shared" si="905"/>
        <v>0</v>
      </c>
      <c r="CN262" s="342">
        <f t="shared" si="905"/>
        <v>0</v>
      </c>
      <c r="CO262" s="342">
        <f t="shared" si="905"/>
        <v>0</v>
      </c>
      <c r="CP262" s="342">
        <f t="shared" si="905"/>
        <v>0</v>
      </c>
      <c r="CQ262" s="342">
        <f t="shared" si="905"/>
        <v>0</v>
      </c>
      <c r="CR262" s="342">
        <f t="shared" si="905"/>
        <v>0</v>
      </c>
      <c r="CS262" s="342">
        <f t="shared" si="905"/>
        <v>0</v>
      </c>
      <c r="CT262" s="342">
        <f t="shared" si="905"/>
        <v>0</v>
      </c>
      <c r="CU262" s="342">
        <f t="shared" si="905"/>
        <v>0</v>
      </c>
      <c r="CV262" s="342">
        <f t="shared" si="905"/>
        <v>0</v>
      </c>
      <c r="CW262" s="342">
        <f t="shared" si="905"/>
        <v>0</v>
      </c>
      <c r="CX262" s="342">
        <f t="shared" si="905"/>
        <v>0</v>
      </c>
      <c r="CY262" s="342">
        <f t="shared" si="905"/>
        <v>0</v>
      </c>
      <c r="CZ262" s="342">
        <f t="shared" si="905"/>
        <v>0</v>
      </c>
      <c r="DA262" s="342">
        <f t="shared" si="905"/>
        <v>0</v>
      </c>
      <c r="DB262" s="342">
        <f t="shared" si="905"/>
        <v>0</v>
      </c>
      <c r="DC262" s="342">
        <f t="shared" si="905"/>
        <v>0</v>
      </c>
      <c r="DD262" s="342">
        <f t="shared" si="905"/>
        <v>0</v>
      </c>
      <c r="DE262" s="342">
        <f t="shared" si="905"/>
        <v>0</v>
      </c>
      <c r="DF262" s="342">
        <f t="shared" si="905"/>
        <v>0</v>
      </c>
      <c r="DG262" s="342">
        <f t="shared" si="905"/>
        <v>0</v>
      </c>
      <c r="DH262" s="342">
        <f t="shared" si="905"/>
        <v>0</v>
      </c>
      <c r="DI262" s="342">
        <f t="shared" si="905"/>
        <v>0</v>
      </c>
      <c r="DJ262" s="342">
        <f t="shared" si="905"/>
        <v>0</v>
      </c>
      <c r="DK262" s="342">
        <f t="shared" si="905"/>
        <v>0</v>
      </c>
      <c r="DL262" s="342">
        <f t="shared" si="905"/>
        <v>0</v>
      </c>
      <c r="DM262" s="342">
        <f t="shared" si="905"/>
        <v>0</v>
      </c>
      <c r="DN262" s="342">
        <f t="shared" si="905"/>
        <v>0</v>
      </c>
      <c r="DO262" s="342">
        <f t="shared" si="905"/>
        <v>0</v>
      </c>
      <c r="DP262" s="342">
        <f t="shared" si="905"/>
        <v>0</v>
      </c>
      <c r="DQ262" s="342">
        <f t="shared" si="905"/>
        <v>0</v>
      </c>
      <c r="DR262" s="342">
        <f t="shared" si="905"/>
        <v>0</v>
      </c>
      <c r="DS262" s="342">
        <f t="shared" si="905"/>
        <v>0</v>
      </c>
      <c r="DT262" s="342">
        <f t="shared" si="905"/>
        <v>0</v>
      </c>
      <c r="DU262" s="342">
        <f t="shared" si="905"/>
        <v>0</v>
      </c>
      <c r="DV262" s="342">
        <f t="shared" si="905"/>
        <v>0</v>
      </c>
      <c r="DW262" s="342">
        <f t="shared" si="905"/>
        <v>0</v>
      </c>
      <c r="DX262" s="342">
        <f t="shared" si="905"/>
        <v>0</v>
      </c>
      <c r="DY262" s="342">
        <f t="shared" si="905"/>
        <v>0</v>
      </c>
      <c r="DZ262" s="342">
        <f t="shared" si="905"/>
        <v>0</v>
      </c>
      <c r="EA262" s="342">
        <f t="shared" si="905"/>
        <v>0</v>
      </c>
      <c r="EB262" s="342">
        <f t="shared" si="905"/>
        <v>0</v>
      </c>
      <c r="EC262" s="342">
        <f t="shared" si="905"/>
        <v>0</v>
      </c>
      <c r="ED262" s="342"/>
      <c r="EE262" s="342">
        <f t="shared" ref="EE262:GP262" si="906">if(or(and($A262-EE$240&gt;0,$A262-EE$241&lt;=0,month($A262)=month(EE$241)),and($A262-EE$240&gt;=0,$A262-EE$241&lt;=0,month(edate($A262,6))=month(EE$241))),EE$244,0)</f>
        <v>0</v>
      </c>
      <c r="EF262" s="342">
        <f t="shared" si="906"/>
        <v>0</v>
      </c>
      <c r="EG262" s="342">
        <f t="shared" si="906"/>
        <v>0</v>
      </c>
      <c r="EH262" s="342">
        <f t="shared" si="906"/>
        <v>0</v>
      </c>
      <c r="EI262" s="342">
        <f t="shared" si="906"/>
        <v>0</v>
      </c>
      <c r="EJ262" s="342">
        <f t="shared" si="906"/>
        <v>0</v>
      </c>
      <c r="EK262" s="342">
        <f t="shared" si="906"/>
        <v>0</v>
      </c>
      <c r="EL262" s="342">
        <f t="shared" si="906"/>
        <v>0</v>
      </c>
      <c r="EM262" s="342">
        <f t="shared" si="906"/>
        <v>0</v>
      </c>
      <c r="EN262" s="342">
        <f t="shared" si="906"/>
        <v>0</v>
      </c>
      <c r="EO262" s="342">
        <f t="shared" si="906"/>
        <v>0</v>
      </c>
      <c r="EP262" s="342">
        <f t="shared" si="906"/>
        <v>0</v>
      </c>
      <c r="EQ262" s="342">
        <f t="shared" si="906"/>
        <v>0</v>
      </c>
      <c r="ER262" s="342">
        <f t="shared" si="906"/>
        <v>0</v>
      </c>
      <c r="ES262" s="342">
        <f t="shared" si="906"/>
        <v>0</v>
      </c>
      <c r="ET262" s="342">
        <f t="shared" si="906"/>
        <v>0</v>
      </c>
      <c r="EU262" s="342">
        <f t="shared" si="906"/>
        <v>0</v>
      </c>
      <c r="EV262" s="342">
        <f t="shared" si="906"/>
        <v>0</v>
      </c>
      <c r="EW262" s="342">
        <f t="shared" si="906"/>
        <v>0</v>
      </c>
      <c r="EX262" s="342">
        <f t="shared" si="906"/>
        <v>0</v>
      </c>
      <c r="EY262" s="342">
        <f t="shared" si="906"/>
        <v>0</v>
      </c>
      <c r="EZ262" s="342">
        <f t="shared" si="906"/>
        <v>0</v>
      </c>
      <c r="FA262" s="342">
        <f t="shared" si="906"/>
        <v>0</v>
      </c>
      <c r="FB262" s="342">
        <f t="shared" si="906"/>
        <v>0</v>
      </c>
      <c r="FC262" s="342">
        <f t="shared" si="906"/>
        <v>0</v>
      </c>
      <c r="FD262" s="342">
        <f t="shared" si="906"/>
        <v>0</v>
      </c>
      <c r="FE262" s="342">
        <f t="shared" si="906"/>
        <v>0</v>
      </c>
      <c r="FF262" s="342">
        <f t="shared" si="906"/>
        <v>0</v>
      </c>
      <c r="FG262" s="342">
        <f t="shared" si="906"/>
        <v>0</v>
      </c>
      <c r="FH262" s="342">
        <f t="shared" si="906"/>
        <v>0</v>
      </c>
      <c r="FI262" s="342">
        <f t="shared" si="906"/>
        <v>0</v>
      </c>
      <c r="FJ262" s="342">
        <f t="shared" si="906"/>
        <v>0</v>
      </c>
      <c r="FK262" s="342">
        <f t="shared" si="906"/>
        <v>0</v>
      </c>
      <c r="FL262" s="342">
        <f t="shared" si="906"/>
        <v>0</v>
      </c>
      <c r="FM262" s="342">
        <f t="shared" si="906"/>
        <v>0</v>
      </c>
      <c r="FN262" s="342">
        <f t="shared" si="906"/>
        <v>0</v>
      </c>
      <c r="FO262" s="342">
        <f t="shared" si="906"/>
        <v>0</v>
      </c>
      <c r="FP262" s="342">
        <f t="shared" si="906"/>
        <v>0</v>
      </c>
      <c r="FQ262" s="342">
        <f t="shared" si="906"/>
        <v>0</v>
      </c>
      <c r="FR262" s="342">
        <f t="shared" si="906"/>
        <v>0</v>
      </c>
      <c r="FS262" s="342">
        <f t="shared" si="906"/>
        <v>0</v>
      </c>
      <c r="FT262" s="342">
        <f t="shared" si="906"/>
        <v>0</v>
      </c>
      <c r="FU262" s="342">
        <f t="shared" si="906"/>
        <v>0</v>
      </c>
      <c r="FV262" s="342">
        <f t="shared" si="906"/>
        <v>0</v>
      </c>
      <c r="FW262" s="342">
        <f t="shared" si="906"/>
        <v>0</v>
      </c>
      <c r="FX262" s="342">
        <f t="shared" si="906"/>
        <v>0</v>
      </c>
      <c r="FY262" s="342">
        <f t="shared" si="906"/>
        <v>0</v>
      </c>
      <c r="FZ262" s="342">
        <f t="shared" si="906"/>
        <v>0</v>
      </c>
      <c r="GA262" s="342">
        <f t="shared" si="906"/>
        <v>0</v>
      </c>
      <c r="GB262" s="342">
        <f t="shared" si="906"/>
        <v>0</v>
      </c>
      <c r="GC262" s="342">
        <f t="shared" si="906"/>
        <v>0</v>
      </c>
      <c r="GD262" s="342">
        <f t="shared" si="906"/>
        <v>0</v>
      </c>
      <c r="GE262" s="342">
        <f t="shared" si="906"/>
        <v>0</v>
      </c>
      <c r="GF262" s="342">
        <f t="shared" si="906"/>
        <v>0</v>
      </c>
      <c r="GG262" s="342">
        <f t="shared" si="906"/>
        <v>0</v>
      </c>
      <c r="GH262" s="342">
        <f t="shared" si="906"/>
        <v>0</v>
      </c>
      <c r="GI262" s="342">
        <f t="shared" si="906"/>
        <v>0</v>
      </c>
      <c r="GJ262" s="342">
        <f t="shared" si="906"/>
        <v>0</v>
      </c>
      <c r="GK262" s="342">
        <f t="shared" si="906"/>
        <v>0</v>
      </c>
      <c r="GL262" s="342">
        <f t="shared" si="906"/>
        <v>0</v>
      </c>
      <c r="GM262" s="342">
        <f t="shared" si="906"/>
        <v>0</v>
      </c>
      <c r="GN262" s="342">
        <f t="shared" si="906"/>
        <v>0</v>
      </c>
      <c r="GO262" s="342">
        <f t="shared" si="906"/>
        <v>0</v>
      </c>
      <c r="GP262" s="342">
        <f t="shared" si="906"/>
        <v>0</v>
      </c>
      <c r="GQ262" s="342"/>
      <c r="GR262" s="342">
        <f t="shared" ref="GR262:JC262" si="907">if(or(and($A262-GR$240&gt;0,$A262-GR$241&lt;=0,month($A262)=month(GR$241)),and($A262-GR$240&gt;=0,$A262-GR$241&lt;=0,month(edate($A262,6))=month(GR$241))),GR$244,0)</f>
        <v>0</v>
      </c>
      <c r="GS262" s="342">
        <f t="shared" si="907"/>
        <v>0</v>
      </c>
      <c r="GT262" s="342">
        <f t="shared" si="907"/>
        <v>0</v>
      </c>
      <c r="GU262" s="342">
        <f t="shared" si="907"/>
        <v>0</v>
      </c>
      <c r="GV262" s="342">
        <f t="shared" si="907"/>
        <v>0</v>
      </c>
      <c r="GW262" s="342">
        <f t="shared" si="907"/>
        <v>0</v>
      </c>
      <c r="GX262" s="342">
        <f t="shared" si="907"/>
        <v>0</v>
      </c>
      <c r="GY262" s="342">
        <f t="shared" si="907"/>
        <v>0</v>
      </c>
      <c r="GZ262" s="342">
        <f t="shared" si="907"/>
        <v>0</v>
      </c>
      <c r="HA262" s="342">
        <f t="shared" si="907"/>
        <v>0</v>
      </c>
      <c r="HB262" s="342">
        <f t="shared" si="907"/>
        <v>0</v>
      </c>
      <c r="HC262" s="342">
        <f t="shared" si="907"/>
        <v>0</v>
      </c>
      <c r="HD262" s="342">
        <f t="shared" si="907"/>
        <v>0</v>
      </c>
      <c r="HE262" s="342">
        <f t="shared" si="907"/>
        <v>0</v>
      </c>
      <c r="HF262" s="342">
        <f t="shared" si="907"/>
        <v>0</v>
      </c>
      <c r="HG262" s="342">
        <f t="shared" si="907"/>
        <v>0</v>
      </c>
      <c r="HH262" s="342">
        <f t="shared" si="907"/>
        <v>0</v>
      </c>
      <c r="HI262" s="342">
        <f t="shared" si="907"/>
        <v>0</v>
      </c>
      <c r="HJ262" s="342">
        <f t="shared" si="907"/>
        <v>0</v>
      </c>
      <c r="HK262" s="342">
        <f t="shared" si="907"/>
        <v>0</v>
      </c>
      <c r="HL262" s="342">
        <f t="shared" si="907"/>
        <v>0</v>
      </c>
      <c r="HM262" s="342">
        <f t="shared" si="907"/>
        <v>0</v>
      </c>
      <c r="HN262" s="342">
        <f t="shared" si="907"/>
        <v>0</v>
      </c>
      <c r="HO262" s="342">
        <f t="shared" si="907"/>
        <v>0</v>
      </c>
      <c r="HP262" s="342">
        <f t="shared" si="907"/>
        <v>0</v>
      </c>
      <c r="HQ262" s="342">
        <f t="shared" si="907"/>
        <v>0</v>
      </c>
      <c r="HR262" s="342">
        <f t="shared" si="907"/>
        <v>0</v>
      </c>
      <c r="HS262" s="342">
        <f t="shared" si="907"/>
        <v>0</v>
      </c>
      <c r="HT262" s="342">
        <f t="shared" si="907"/>
        <v>0</v>
      </c>
      <c r="HU262" s="342">
        <f t="shared" si="907"/>
        <v>0</v>
      </c>
      <c r="HV262" s="342">
        <f t="shared" si="907"/>
        <v>0</v>
      </c>
      <c r="HW262" s="342">
        <f t="shared" si="907"/>
        <v>0</v>
      </c>
      <c r="HX262" s="342">
        <f t="shared" si="907"/>
        <v>0</v>
      </c>
      <c r="HY262" s="342">
        <f t="shared" si="907"/>
        <v>0</v>
      </c>
      <c r="HZ262" s="342">
        <f t="shared" si="907"/>
        <v>0</v>
      </c>
      <c r="IA262" s="342">
        <f t="shared" si="907"/>
        <v>0</v>
      </c>
      <c r="IB262" s="342">
        <f t="shared" si="907"/>
        <v>0</v>
      </c>
      <c r="IC262" s="342">
        <f t="shared" si="907"/>
        <v>0</v>
      </c>
      <c r="ID262" s="342">
        <f t="shared" si="907"/>
        <v>0</v>
      </c>
      <c r="IE262" s="342">
        <f t="shared" si="907"/>
        <v>0</v>
      </c>
      <c r="IF262" s="342">
        <f t="shared" si="907"/>
        <v>0</v>
      </c>
      <c r="IG262" s="342">
        <f t="shared" si="907"/>
        <v>0</v>
      </c>
      <c r="IH262" s="342">
        <f t="shared" si="907"/>
        <v>0</v>
      </c>
      <c r="II262" s="342">
        <f t="shared" si="907"/>
        <v>0</v>
      </c>
      <c r="IJ262" s="342">
        <f t="shared" si="907"/>
        <v>0</v>
      </c>
      <c r="IK262" s="342">
        <f t="shared" si="907"/>
        <v>0</v>
      </c>
      <c r="IL262" s="342">
        <f t="shared" si="907"/>
        <v>0</v>
      </c>
      <c r="IM262" s="342">
        <f t="shared" si="907"/>
        <v>0</v>
      </c>
      <c r="IN262" s="342">
        <f t="shared" si="907"/>
        <v>0</v>
      </c>
      <c r="IO262" s="342">
        <f t="shared" si="907"/>
        <v>0</v>
      </c>
      <c r="IP262" s="342">
        <f t="shared" si="907"/>
        <v>0</v>
      </c>
      <c r="IQ262" s="342">
        <f t="shared" si="907"/>
        <v>0</v>
      </c>
      <c r="IR262" s="342">
        <f t="shared" si="907"/>
        <v>0</v>
      </c>
      <c r="IS262" s="342">
        <f t="shared" si="907"/>
        <v>0</v>
      </c>
      <c r="IT262" s="342">
        <f t="shared" si="907"/>
        <v>0</v>
      </c>
      <c r="IU262" s="342">
        <f t="shared" si="907"/>
        <v>0</v>
      </c>
      <c r="IV262" s="342">
        <f t="shared" si="907"/>
        <v>0</v>
      </c>
      <c r="IW262" s="342">
        <f t="shared" si="907"/>
        <v>0</v>
      </c>
      <c r="IX262" s="342">
        <f t="shared" si="907"/>
        <v>0</v>
      </c>
      <c r="IY262" s="342">
        <f t="shared" si="907"/>
        <v>0</v>
      </c>
      <c r="IZ262" s="342">
        <f t="shared" si="907"/>
        <v>0</v>
      </c>
      <c r="JA262" s="342">
        <f t="shared" si="907"/>
        <v>0</v>
      </c>
      <c r="JB262" s="342">
        <f t="shared" si="907"/>
        <v>0</v>
      </c>
      <c r="JC262" s="342">
        <f t="shared" si="907"/>
        <v>0</v>
      </c>
      <c r="JD262" s="342"/>
      <c r="JE262" s="342">
        <f t="shared" ref="JE262:LP262" si="908">if(or(and($A262-JE$240&gt;0,$A262-JE$241&lt;=0,month($A262)=month(JE$241)),and($A262-JE$240&gt;=0,$A262-JE$241&lt;=0,month(edate($A262,6))=month(JE$241))),JE$244,0)</f>
        <v>0</v>
      </c>
      <c r="JF262" s="342">
        <f t="shared" si="908"/>
        <v>0</v>
      </c>
      <c r="JG262" s="342">
        <f t="shared" si="908"/>
        <v>0</v>
      </c>
      <c r="JH262" s="342">
        <f t="shared" si="908"/>
        <v>0</v>
      </c>
      <c r="JI262" s="342">
        <f t="shared" si="908"/>
        <v>0</v>
      </c>
      <c r="JJ262" s="342">
        <f t="shared" si="908"/>
        <v>0</v>
      </c>
      <c r="JK262" s="342">
        <f t="shared" si="908"/>
        <v>0</v>
      </c>
      <c r="JL262" s="342">
        <f t="shared" si="908"/>
        <v>0</v>
      </c>
      <c r="JM262" s="342">
        <f t="shared" si="908"/>
        <v>0</v>
      </c>
      <c r="JN262" s="342">
        <f t="shared" si="908"/>
        <v>0</v>
      </c>
      <c r="JO262" s="342">
        <f t="shared" si="908"/>
        <v>0</v>
      </c>
      <c r="JP262" s="342">
        <f t="shared" si="908"/>
        <v>0</v>
      </c>
      <c r="JQ262" s="342">
        <f t="shared" si="908"/>
        <v>0</v>
      </c>
      <c r="JR262" s="342">
        <f t="shared" si="908"/>
        <v>0</v>
      </c>
      <c r="JS262" s="342">
        <f t="shared" si="908"/>
        <v>0</v>
      </c>
      <c r="JT262" s="342">
        <f t="shared" si="908"/>
        <v>0</v>
      </c>
      <c r="JU262" s="342">
        <f t="shared" si="908"/>
        <v>0</v>
      </c>
      <c r="JV262" s="342">
        <f t="shared" si="908"/>
        <v>0</v>
      </c>
      <c r="JW262" s="342">
        <f t="shared" si="908"/>
        <v>0</v>
      </c>
      <c r="JX262" s="342">
        <f t="shared" si="908"/>
        <v>0</v>
      </c>
      <c r="JY262" s="342">
        <f t="shared" si="908"/>
        <v>0</v>
      </c>
      <c r="JZ262" s="342">
        <f t="shared" si="908"/>
        <v>0</v>
      </c>
      <c r="KA262" s="342">
        <f t="shared" si="908"/>
        <v>0</v>
      </c>
      <c r="KB262" s="342">
        <f t="shared" si="908"/>
        <v>0</v>
      </c>
      <c r="KC262" s="342">
        <f t="shared" si="908"/>
        <v>0</v>
      </c>
      <c r="KD262" s="342">
        <f t="shared" si="908"/>
        <v>0</v>
      </c>
      <c r="KE262" s="342">
        <f t="shared" si="908"/>
        <v>0</v>
      </c>
      <c r="KF262" s="342">
        <f t="shared" si="908"/>
        <v>0</v>
      </c>
      <c r="KG262" s="342">
        <f t="shared" si="908"/>
        <v>0</v>
      </c>
      <c r="KH262" s="342">
        <f t="shared" si="908"/>
        <v>0</v>
      </c>
      <c r="KI262" s="342">
        <f t="shared" si="908"/>
        <v>0</v>
      </c>
      <c r="KJ262" s="342">
        <f t="shared" si="908"/>
        <v>0</v>
      </c>
      <c r="KK262" s="342">
        <f t="shared" si="908"/>
        <v>0</v>
      </c>
      <c r="KL262" s="342">
        <f t="shared" si="908"/>
        <v>0</v>
      </c>
      <c r="KM262" s="342">
        <f t="shared" si="908"/>
        <v>0</v>
      </c>
      <c r="KN262" s="342">
        <f t="shared" si="908"/>
        <v>0</v>
      </c>
      <c r="KO262" s="342">
        <f t="shared" si="908"/>
        <v>0</v>
      </c>
      <c r="KP262" s="342">
        <f t="shared" si="908"/>
        <v>0</v>
      </c>
      <c r="KQ262" s="342">
        <f t="shared" si="908"/>
        <v>0</v>
      </c>
      <c r="KR262" s="342">
        <f t="shared" si="908"/>
        <v>0</v>
      </c>
      <c r="KS262" s="342">
        <f t="shared" si="908"/>
        <v>0</v>
      </c>
      <c r="KT262" s="342">
        <f t="shared" si="908"/>
        <v>0</v>
      </c>
      <c r="KU262" s="342">
        <f t="shared" si="908"/>
        <v>0</v>
      </c>
      <c r="KV262" s="342">
        <f t="shared" si="908"/>
        <v>0</v>
      </c>
      <c r="KW262" s="342">
        <f t="shared" si="908"/>
        <v>0</v>
      </c>
      <c r="KX262" s="342">
        <f t="shared" si="908"/>
        <v>0</v>
      </c>
      <c r="KY262" s="342">
        <f t="shared" si="908"/>
        <v>0</v>
      </c>
      <c r="KZ262" s="342">
        <f t="shared" si="908"/>
        <v>0</v>
      </c>
      <c r="LA262" s="342">
        <f t="shared" si="908"/>
        <v>0</v>
      </c>
      <c r="LB262" s="342">
        <f t="shared" si="908"/>
        <v>0</v>
      </c>
      <c r="LC262" s="342">
        <f t="shared" si="908"/>
        <v>0</v>
      </c>
      <c r="LD262" s="342">
        <f t="shared" si="908"/>
        <v>0</v>
      </c>
      <c r="LE262" s="342">
        <f t="shared" si="908"/>
        <v>0</v>
      </c>
      <c r="LF262" s="342">
        <f t="shared" si="908"/>
        <v>0</v>
      </c>
      <c r="LG262" s="342">
        <f t="shared" si="908"/>
        <v>0</v>
      </c>
      <c r="LH262" s="342">
        <f t="shared" si="908"/>
        <v>0</v>
      </c>
      <c r="LI262" s="342">
        <f t="shared" si="908"/>
        <v>0</v>
      </c>
      <c r="LJ262" s="342">
        <f t="shared" si="908"/>
        <v>0</v>
      </c>
      <c r="LK262" s="342">
        <f t="shared" si="908"/>
        <v>0</v>
      </c>
      <c r="LL262" s="342">
        <f t="shared" si="908"/>
        <v>0</v>
      </c>
      <c r="LM262" s="342">
        <f t="shared" si="908"/>
        <v>0</v>
      </c>
      <c r="LN262" s="342">
        <f t="shared" si="908"/>
        <v>0</v>
      </c>
      <c r="LO262" s="342">
        <f t="shared" si="908"/>
        <v>0</v>
      </c>
      <c r="LP262" s="342">
        <f t="shared" si="908"/>
        <v>0</v>
      </c>
    </row>
    <row r="263">
      <c r="A263" s="331" t="str">
        <f t="shared" si="822"/>
        <v>12-2026</v>
      </c>
      <c r="B263" s="346">
        <f t="shared" si="828"/>
        <v>181908.706</v>
      </c>
      <c r="C263" s="346"/>
      <c r="E263" s="342">
        <f t="shared" ref="E263:BP263" si="909">if(or(and($A263-E$240&gt;0,$A263-E$241&lt;=0,month($A263)=month(E$241)),and($A263-E$240&gt;=0,$A263-E$241&lt;=0,month(edate($A263,6))=month(E$241))),E$244,0)</f>
        <v>6085.4205</v>
      </c>
      <c r="F263" s="342">
        <f t="shared" si="909"/>
        <v>2604.5913</v>
      </c>
      <c r="G263" s="342">
        <f t="shared" si="909"/>
        <v>4740</v>
      </c>
      <c r="H263" s="342">
        <f t="shared" si="909"/>
        <v>0</v>
      </c>
      <c r="I263" s="342">
        <f t="shared" si="909"/>
        <v>0</v>
      </c>
      <c r="J263" s="342">
        <f t="shared" si="909"/>
        <v>5954.9875</v>
      </c>
      <c r="K263" s="342">
        <f t="shared" si="909"/>
        <v>0</v>
      </c>
      <c r="L263" s="342">
        <f t="shared" si="909"/>
        <v>0</v>
      </c>
      <c r="M263" s="342">
        <f t="shared" si="909"/>
        <v>0</v>
      </c>
      <c r="N263" s="342">
        <f t="shared" si="909"/>
        <v>7812.75495</v>
      </c>
      <c r="O263" s="342">
        <f t="shared" si="909"/>
        <v>5688.688635</v>
      </c>
      <c r="P263" s="342">
        <f t="shared" si="909"/>
        <v>5334.19156</v>
      </c>
      <c r="Q263" s="342">
        <f t="shared" si="909"/>
        <v>0</v>
      </c>
      <c r="R263" s="342">
        <f t="shared" si="909"/>
        <v>0</v>
      </c>
      <c r="S263" s="342">
        <f t="shared" si="909"/>
        <v>10661.63949</v>
      </c>
      <c r="T263" s="342">
        <f t="shared" si="909"/>
        <v>0</v>
      </c>
      <c r="U263" s="342">
        <f t="shared" si="909"/>
        <v>0</v>
      </c>
      <c r="V263" s="342">
        <f t="shared" si="909"/>
        <v>5520.8475</v>
      </c>
      <c r="W263" s="342">
        <f t="shared" si="909"/>
        <v>0</v>
      </c>
      <c r="X263" s="342">
        <f t="shared" si="909"/>
        <v>7309.84635</v>
      </c>
      <c r="Y263" s="342">
        <f t="shared" si="909"/>
        <v>11393.6924</v>
      </c>
      <c r="Z263" s="342">
        <f t="shared" si="909"/>
        <v>70.99625</v>
      </c>
      <c r="AA263" s="342">
        <f t="shared" si="909"/>
        <v>0</v>
      </c>
      <c r="AB263" s="342">
        <f t="shared" si="909"/>
        <v>8275.222958</v>
      </c>
      <c r="AC263" s="342">
        <f t="shared" si="909"/>
        <v>0</v>
      </c>
      <c r="AD263" s="342">
        <f t="shared" si="909"/>
        <v>0</v>
      </c>
      <c r="AE263" s="342">
        <f t="shared" si="909"/>
        <v>0</v>
      </c>
      <c r="AF263" s="342">
        <f t="shared" si="909"/>
        <v>6214.90265</v>
      </c>
      <c r="AG263" s="342">
        <f t="shared" si="909"/>
        <v>0</v>
      </c>
      <c r="AH263" s="342">
        <f t="shared" si="909"/>
        <v>228.5555</v>
      </c>
      <c r="AI263" s="342">
        <f t="shared" si="909"/>
        <v>0</v>
      </c>
      <c r="AJ263" s="342">
        <f t="shared" si="909"/>
        <v>3780</v>
      </c>
      <c r="AK263" s="342">
        <f t="shared" si="909"/>
        <v>15922.28576</v>
      </c>
      <c r="AL263" s="342">
        <f t="shared" si="909"/>
        <v>0</v>
      </c>
      <c r="AM263" s="342">
        <f t="shared" si="909"/>
        <v>0</v>
      </c>
      <c r="AN263" s="342">
        <f t="shared" si="909"/>
        <v>12211.43486</v>
      </c>
      <c r="AO263" s="342">
        <f t="shared" si="909"/>
        <v>8896.907813</v>
      </c>
      <c r="AP263" s="342">
        <f t="shared" si="909"/>
        <v>0</v>
      </c>
      <c r="AQ263" s="342">
        <f t="shared" si="909"/>
        <v>0</v>
      </c>
      <c r="AR263" s="342">
        <f t="shared" si="909"/>
        <v>7542.9351</v>
      </c>
      <c r="AS263" s="342">
        <f t="shared" si="909"/>
        <v>0</v>
      </c>
      <c r="AT263" s="342">
        <f t="shared" si="909"/>
        <v>0</v>
      </c>
      <c r="AU263" s="342">
        <f t="shared" si="909"/>
        <v>0</v>
      </c>
      <c r="AV263" s="342">
        <f t="shared" si="909"/>
        <v>7136.0471</v>
      </c>
      <c r="AW263" s="342">
        <f t="shared" si="909"/>
        <v>0</v>
      </c>
      <c r="AX263" s="342">
        <f t="shared" si="909"/>
        <v>9058.61</v>
      </c>
      <c r="AY263" s="342">
        <f t="shared" si="909"/>
        <v>0</v>
      </c>
      <c r="AZ263" s="342">
        <f t="shared" si="909"/>
        <v>6480</v>
      </c>
      <c r="BA263" s="342">
        <f t="shared" si="909"/>
        <v>5867.9712</v>
      </c>
      <c r="BB263" s="342">
        <f t="shared" si="909"/>
        <v>0</v>
      </c>
      <c r="BC263" s="342">
        <f t="shared" si="909"/>
        <v>4873.17825</v>
      </c>
      <c r="BD263" s="342">
        <f t="shared" si="909"/>
        <v>0</v>
      </c>
      <c r="BE263" s="342">
        <f t="shared" si="909"/>
        <v>4565.5155</v>
      </c>
      <c r="BF263" s="342">
        <f t="shared" si="909"/>
        <v>0</v>
      </c>
      <c r="BG263" s="342">
        <f t="shared" si="909"/>
        <v>900.3978</v>
      </c>
      <c r="BH263" s="342">
        <f t="shared" si="909"/>
        <v>0</v>
      </c>
      <c r="BI263" s="342">
        <f t="shared" si="909"/>
        <v>0</v>
      </c>
      <c r="BJ263" s="342">
        <f t="shared" si="909"/>
        <v>0</v>
      </c>
      <c r="BK263" s="342">
        <f t="shared" si="909"/>
        <v>0</v>
      </c>
      <c r="BL263" s="342">
        <f t="shared" si="909"/>
        <v>0</v>
      </c>
      <c r="BM263" s="342">
        <f t="shared" si="909"/>
        <v>1521.41625</v>
      </c>
      <c r="BN263" s="342">
        <f t="shared" si="909"/>
        <v>0</v>
      </c>
      <c r="BO263" s="342">
        <f t="shared" si="909"/>
        <v>5255.6688</v>
      </c>
      <c r="BP263" s="342">
        <f t="shared" si="909"/>
        <v>0</v>
      </c>
      <c r="BQ263" s="342"/>
      <c r="BR263" s="342">
        <f t="shared" ref="BR263:EC263" si="910">if(or(and($A263-BR$240&gt;0,$A263-BR$241&lt;=0,month($A263)=month(BR$241)),and($A263-BR$240&gt;=0,$A263-BR$241&lt;=0,month(edate($A263,6))=month(BR$241))),BR$244,0)</f>
        <v>0</v>
      </c>
      <c r="BS263" s="342">
        <f t="shared" si="910"/>
        <v>0</v>
      </c>
      <c r="BT263" s="342">
        <f t="shared" si="910"/>
        <v>0</v>
      </c>
      <c r="BU263" s="342">
        <f t="shared" si="910"/>
        <v>0</v>
      </c>
      <c r="BV263" s="342">
        <f t="shared" si="910"/>
        <v>0</v>
      </c>
      <c r="BW263" s="342">
        <f t="shared" si="910"/>
        <v>0</v>
      </c>
      <c r="BX263" s="342">
        <f t="shared" si="910"/>
        <v>0</v>
      </c>
      <c r="BY263" s="342">
        <f t="shared" si="910"/>
        <v>0</v>
      </c>
      <c r="BZ263" s="342">
        <f t="shared" si="910"/>
        <v>0</v>
      </c>
      <c r="CA263" s="342">
        <f t="shared" si="910"/>
        <v>0</v>
      </c>
      <c r="CB263" s="342">
        <f t="shared" si="910"/>
        <v>0</v>
      </c>
      <c r="CC263" s="342">
        <f t="shared" si="910"/>
        <v>0</v>
      </c>
      <c r="CD263" s="342">
        <f t="shared" si="910"/>
        <v>0</v>
      </c>
      <c r="CE263" s="342">
        <f t="shared" si="910"/>
        <v>0</v>
      </c>
      <c r="CF263" s="342">
        <f t="shared" si="910"/>
        <v>0</v>
      </c>
      <c r="CG263" s="342">
        <f t="shared" si="910"/>
        <v>0</v>
      </c>
      <c r="CH263" s="342">
        <f t="shared" si="910"/>
        <v>0</v>
      </c>
      <c r="CI263" s="342">
        <f t="shared" si="910"/>
        <v>0</v>
      </c>
      <c r="CJ263" s="342">
        <f t="shared" si="910"/>
        <v>0</v>
      </c>
      <c r="CK263" s="342">
        <f t="shared" si="910"/>
        <v>0</v>
      </c>
      <c r="CL263" s="342">
        <f t="shared" si="910"/>
        <v>0</v>
      </c>
      <c r="CM263" s="342">
        <f t="shared" si="910"/>
        <v>0</v>
      </c>
      <c r="CN263" s="342">
        <f t="shared" si="910"/>
        <v>0</v>
      </c>
      <c r="CO263" s="342">
        <f t="shared" si="910"/>
        <v>0</v>
      </c>
      <c r="CP263" s="342">
        <f t="shared" si="910"/>
        <v>0</v>
      </c>
      <c r="CQ263" s="342">
        <f t="shared" si="910"/>
        <v>0</v>
      </c>
      <c r="CR263" s="342">
        <f t="shared" si="910"/>
        <v>0</v>
      </c>
      <c r="CS263" s="342">
        <f t="shared" si="910"/>
        <v>0</v>
      </c>
      <c r="CT263" s="342">
        <f t="shared" si="910"/>
        <v>0</v>
      </c>
      <c r="CU263" s="342">
        <f t="shared" si="910"/>
        <v>0</v>
      </c>
      <c r="CV263" s="342">
        <f t="shared" si="910"/>
        <v>0</v>
      </c>
      <c r="CW263" s="342">
        <f t="shared" si="910"/>
        <v>0</v>
      </c>
      <c r="CX263" s="342">
        <f t="shared" si="910"/>
        <v>0</v>
      </c>
      <c r="CY263" s="342">
        <f t="shared" si="910"/>
        <v>0</v>
      </c>
      <c r="CZ263" s="342">
        <f t="shared" si="910"/>
        <v>0</v>
      </c>
      <c r="DA263" s="342">
        <f t="shared" si="910"/>
        <v>0</v>
      </c>
      <c r="DB263" s="342">
        <f t="shared" si="910"/>
        <v>0</v>
      </c>
      <c r="DC263" s="342">
        <f t="shared" si="910"/>
        <v>0</v>
      </c>
      <c r="DD263" s="342">
        <f t="shared" si="910"/>
        <v>0</v>
      </c>
      <c r="DE263" s="342">
        <f t="shared" si="910"/>
        <v>0</v>
      </c>
      <c r="DF263" s="342">
        <f t="shared" si="910"/>
        <v>0</v>
      </c>
      <c r="DG263" s="342">
        <f t="shared" si="910"/>
        <v>0</v>
      </c>
      <c r="DH263" s="342">
        <f t="shared" si="910"/>
        <v>0</v>
      </c>
      <c r="DI263" s="342">
        <f t="shared" si="910"/>
        <v>0</v>
      </c>
      <c r="DJ263" s="342">
        <f t="shared" si="910"/>
        <v>0</v>
      </c>
      <c r="DK263" s="342">
        <f t="shared" si="910"/>
        <v>0</v>
      </c>
      <c r="DL263" s="342">
        <f t="shared" si="910"/>
        <v>0</v>
      </c>
      <c r="DM263" s="342">
        <f t="shared" si="910"/>
        <v>0</v>
      </c>
      <c r="DN263" s="342">
        <f t="shared" si="910"/>
        <v>0</v>
      </c>
      <c r="DO263" s="342">
        <f t="shared" si="910"/>
        <v>0</v>
      </c>
      <c r="DP263" s="342">
        <f t="shared" si="910"/>
        <v>0</v>
      </c>
      <c r="DQ263" s="342">
        <f t="shared" si="910"/>
        <v>0</v>
      </c>
      <c r="DR263" s="342">
        <f t="shared" si="910"/>
        <v>0</v>
      </c>
      <c r="DS263" s="342">
        <f t="shared" si="910"/>
        <v>0</v>
      </c>
      <c r="DT263" s="342">
        <f t="shared" si="910"/>
        <v>0</v>
      </c>
      <c r="DU263" s="342">
        <f t="shared" si="910"/>
        <v>0</v>
      </c>
      <c r="DV263" s="342">
        <f t="shared" si="910"/>
        <v>0</v>
      </c>
      <c r="DW263" s="342">
        <f t="shared" si="910"/>
        <v>0</v>
      </c>
      <c r="DX263" s="342">
        <f t="shared" si="910"/>
        <v>0</v>
      </c>
      <c r="DY263" s="342">
        <f t="shared" si="910"/>
        <v>0</v>
      </c>
      <c r="DZ263" s="342">
        <f t="shared" si="910"/>
        <v>0</v>
      </c>
      <c r="EA263" s="342">
        <f t="shared" si="910"/>
        <v>0</v>
      </c>
      <c r="EB263" s="342">
        <f t="shared" si="910"/>
        <v>0</v>
      </c>
      <c r="EC263" s="342">
        <f t="shared" si="910"/>
        <v>0</v>
      </c>
      <c r="ED263" s="342"/>
      <c r="EE263" s="342">
        <f t="shared" ref="EE263:GP263" si="911">if(or(and($A263-EE$240&gt;0,$A263-EE$241&lt;=0,month($A263)=month(EE$241)),and($A263-EE$240&gt;=0,$A263-EE$241&lt;=0,month(edate($A263,6))=month(EE$241))),EE$244,0)</f>
        <v>0</v>
      </c>
      <c r="EF263" s="342">
        <f t="shared" si="911"/>
        <v>0</v>
      </c>
      <c r="EG263" s="342">
        <f t="shared" si="911"/>
        <v>0</v>
      </c>
      <c r="EH263" s="342">
        <f t="shared" si="911"/>
        <v>0</v>
      </c>
      <c r="EI263" s="342">
        <f t="shared" si="911"/>
        <v>0</v>
      </c>
      <c r="EJ263" s="342">
        <f t="shared" si="911"/>
        <v>0</v>
      </c>
      <c r="EK263" s="342">
        <f t="shared" si="911"/>
        <v>0</v>
      </c>
      <c r="EL263" s="342">
        <f t="shared" si="911"/>
        <v>0</v>
      </c>
      <c r="EM263" s="342">
        <f t="shared" si="911"/>
        <v>0</v>
      </c>
      <c r="EN263" s="342">
        <f t="shared" si="911"/>
        <v>0</v>
      </c>
      <c r="EO263" s="342">
        <f t="shared" si="911"/>
        <v>0</v>
      </c>
      <c r="EP263" s="342">
        <f t="shared" si="911"/>
        <v>0</v>
      </c>
      <c r="EQ263" s="342">
        <f t="shared" si="911"/>
        <v>0</v>
      </c>
      <c r="ER263" s="342">
        <f t="shared" si="911"/>
        <v>0</v>
      </c>
      <c r="ES263" s="342">
        <f t="shared" si="911"/>
        <v>0</v>
      </c>
      <c r="ET263" s="342">
        <f t="shared" si="911"/>
        <v>0</v>
      </c>
      <c r="EU263" s="342">
        <f t="shared" si="911"/>
        <v>0</v>
      </c>
      <c r="EV263" s="342">
        <f t="shared" si="911"/>
        <v>0</v>
      </c>
      <c r="EW263" s="342">
        <f t="shared" si="911"/>
        <v>0</v>
      </c>
      <c r="EX263" s="342">
        <f t="shared" si="911"/>
        <v>0</v>
      </c>
      <c r="EY263" s="342">
        <f t="shared" si="911"/>
        <v>0</v>
      </c>
      <c r="EZ263" s="342">
        <f t="shared" si="911"/>
        <v>0</v>
      </c>
      <c r="FA263" s="342">
        <f t="shared" si="911"/>
        <v>0</v>
      </c>
      <c r="FB263" s="342">
        <f t="shared" si="911"/>
        <v>0</v>
      </c>
      <c r="FC263" s="342">
        <f t="shared" si="911"/>
        <v>0</v>
      </c>
      <c r="FD263" s="342">
        <f t="shared" si="911"/>
        <v>0</v>
      </c>
      <c r="FE263" s="342">
        <f t="shared" si="911"/>
        <v>0</v>
      </c>
      <c r="FF263" s="342">
        <f t="shared" si="911"/>
        <v>0</v>
      </c>
      <c r="FG263" s="342">
        <f t="shared" si="911"/>
        <v>0</v>
      </c>
      <c r="FH263" s="342">
        <f t="shared" si="911"/>
        <v>0</v>
      </c>
      <c r="FI263" s="342">
        <f t="shared" si="911"/>
        <v>0</v>
      </c>
      <c r="FJ263" s="342">
        <f t="shared" si="911"/>
        <v>0</v>
      </c>
      <c r="FK263" s="342">
        <f t="shared" si="911"/>
        <v>0</v>
      </c>
      <c r="FL263" s="342">
        <f t="shared" si="911"/>
        <v>0</v>
      </c>
      <c r="FM263" s="342">
        <f t="shared" si="911"/>
        <v>0</v>
      </c>
      <c r="FN263" s="342">
        <f t="shared" si="911"/>
        <v>0</v>
      </c>
      <c r="FO263" s="342">
        <f t="shared" si="911"/>
        <v>0</v>
      </c>
      <c r="FP263" s="342">
        <f t="shared" si="911"/>
        <v>0</v>
      </c>
      <c r="FQ263" s="342">
        <f t="shared" si="911"/>
        <v>0</v>
      </c>
      <c r="FR263" s="342">
        <f t="shared" si="911"/>
        <v>0</v>
      </c>
      <c r="FS263" s="342">
        <f t="shared" si="911"/>
        <v>0</v>
      </c>
      <c r="FT263" s="342">
        <f t="shared" si="911"/>
        <v>0</v>
      </c>
      <c r="FU263" s="342">
        <f t="shared" si="911"/>
        <v>0</v>
      </c>
      <c r="FV263" s="342">
        <f t="shared" si="911"/>
        <v>0</v>
      </c>
      <c r="FW263" s="342">
        <f t="shared" si="911"/>
        <v>0</v>
      </c>
      <c r="FX263" s="342">
        <f t="shared" si="911"/>
        <v>0</v>
      </c>
      <c r="FY263" s="342">
        <f t="shared" si="911"/>
        <v>0</v>
      </c>
      <c r="FZ263" s="342">
        <f t="shared" si="911"/>
        <v>0</v>
      </c>
      <c r="GA263" s="342">
        <f t="shared" si="911"/>
        <v>0</v>
      </c>
      <c r="GB263" s="342">
        <f t="shared" si="911"/>
        <v>0</v>
      </c>
      <c r="GC263" s="342">
        <f t="shared" si="911"/>
        <v>0</v>
      </c>
      <c r="GD263" s="342">
        <f t="shared" si="911"/>
        <v>0</v>
      </c>
      <c r="GE263" s="342">
        <f t="shared" si="911"/>
        <v>0</v>
      </c>
      <c r="GF263" s="342">
        <f t="shared" si="911"/>
        <v>0</v>
      </c>
      <c r="GG263" s="342">
        <f t="shared" si="911"/>
        <v>0</v>
      </c>
      <c r="GH263" s="342">
        <f t="shared" si="911"/>
        <v>0</v>
      </c>
      <c r="GI263" s="342">
        <f t="shared" si="911"/>
        <v>0</v>
      </c>
      <c r="GJ263" s="342">
        <f t="shared" si="911"/>
        <v>0</v>
      </c>
      <c r="GK263" s="342">
        <f t="shared" si="911"/>
        <v>0</v>
      </c>
      <c r="GL263" s="342">
        <f t="shared" si="911"/>
        <v>0</v>
      </c>
      <c r="GM263" s="342">
        <f t="shared" si="911"/>
        <v>0</v>
      </c>
      <c r="GN263" s="342">
        <f t="shared" si="911"/>
        <v>0</v>
      </c>
      <c r="GO263" s="342">
        <f t="shared" si="911"/>
        <v>0</v>
      </c>
      <c r="GP263" s="342">
        <f t="shared" si="911"/>
        <v>0</v>
      </c>
      <c r="GQ263" s="342"/>
      <c r="GR263" s="342">
        <f t="shared" ref="GR263:JC263" si="912">if(or(and($A263-GR$240&gt;0,$A263-GR$241&lt;=0,month($A263)=month(GR$241)),and($A263-GR$240&gt;=0,$A263-GR$241&lt;=0,month(edate($A263,6))=month(GR$241))),GR$244,0)</f>
        <v>0</v>
      </c>
      <c r="GS263" s="342">
        <f t="shared" si="912"/>
        <v>0</v>
      </c>
      <c r="GT263" s="342">
        <f t="shared" si="912"/>
        <v>0</v>
      </c>
      <c r="GU263" s="342">
        <f t="shared" si="912"/>
        <v>0</v>
      </c>
      <c r="GV263" s="342">
        <f t="shared" si="912"/>
        <v>0</v>
      </c>
      <c r="GW263" s="342">
        <f t="shared" si="912"/>
        <v>0</v>
      </c>
      <c r="GX263" s="342">
        <f t="shared" si="912"/>
        <v>0</v>
      </c>
      <c r="GY263" s="342">
        <f t="shared" si="912"/>
        <v>0</v>
      </c>
      <c r="GZ263" s="342">
        <f t="shared" si="912"/>
        <v>0</v>
      </c>
      <c r="HA263" s="342">
        <f t="shared" si="912"/>
        <v>0</v>
      </c>
      <c r="HB263" s="342">
        <f t="shared" si="912"/>
        <v>0</v>
      </c>
      <c r="HC263" s="342">
        <f t="shared" si="912"/>
        <v>0</v>
      </c>
      <c r="HD263" s="342">
        <f t="shared" si="912"/>
        <v>0</v>
      </c>
      <c r="HE263" s="342">
        <f t="shared" si="912"/>
        <v>0</v>
      </c>
      <c r="HF263" s="342">
        <f t="shared" si="912"/>
        <v>0</v>
      </c>
      <c r="HG263" s="342">
        <f t="shared" si="912"/>
        <v>0</v>
      </c>
      <c r="HH263" s="342">
        <f t="shared" si="912"/>
        <v>0</v>
      </c>
      <c r="HI263" s="342">
        <f t="shared" si="912"/>
        <v>0</v>
      </c>
      <c r="HJ263" s="342">
        <f t="shared" si="912"/>
        <v>0</v>
      </c>
      <c r="HK263" s="342">
        <f t="shared" si="912"/>
        <v>0</v>
      </c>
      <c r="HL263" s="342">
        <f t="shared" si="912"/>
        <v>0</v>
      </c>
      <c r="HM263" s="342">
        <f t="shared" si="912"/>
        <v>0</v>
      </c>
      <c r="HN263" s="342">
        <f t="shared" si="912"/>
        <v>0</v>
      </c>
      <c r="HO263" s="342">
        <f t="shared" si="912"/>
        <v>0</v>
      </c>
      <c r="HP263" s="342">
        <f t="shared" si="912"/>
        <v>0</v>
      </c>
      <c r="HQ263" s="342">
        <f t="shared" si="912"/>
        <v>0</v>
      </c>
      <c r="HR263" s="342">
        <f t="shared" si="912"/>
        <v>0</v>
      </c>
      <c r="HS263" s="342">
        <f t="shared" si="912"/>
        <v>0</v>
      </c>
      <c r="HT263" s="342">
        <f t="shared" si="912"/>
        <v>0</v>
      </c>
      <c r="HU263" s="342">
        <f t="shared" si="912"/>
        <v>0</v>
      </c>
      <c r="HV263" s="342">
        <f t="shared" si="912"/>
        <v>0</v>
      </c>
      <c r="HW263" s="342">
        <f t="shared" si="912"/>
        <v>0</v>
      </c>
      <c r="HX263" s="342">
        <f t="shared" si="912"/>
        <v>0</v>
      </c>
      <c r="HY263" s="342">
        <f t="shared" si="912"/>
        <v>0</v>
      </c>
      <c r="HZ263" s="342">
        <f t="shared" si="912"/>
        <v>0</v>
      </c>
      <c r="IA263" s="342">
        <f t="shared" si="912"/>
        <v>0</v>
      </c>
      <c r="IB263" s="342">
        <f t="shared" si="912"/>
        <v>0</v>
      </c>
      <c r="IC263" s="342">
        <f t="shared" si="912"/>
        <v>0</v>
      </c>
      <c r="ID263" s="342">
        <f t="shared" si="912"/>
        <v>0</v>
      </c>
      <c r="IE263" s="342">
        <f t="shared" si="912"/>
        <v>0</v>
      </c>
      <c r="IF263" s="342">
        <f t="shared" si="912"/>
        <v>0</v>
      </c>
      <c r="IG263" s="342">
        <f t="shared" si="912"/>
        <v>0</v>
      </c>
      <c r="IH263" s="342">
        <f t="shared" si="912"/>
        <v>0</v>
      </c>
      <c r="II263" s="342">
        <f t="shared" si="912"/>
        <v>0</v>
      </c>
      <c r="IJ263" s="342">
        <f t="shared" si="912"/>
        <v>0</v>
      </c>
      <c r="IK263" s="342">
        <f t="shared" si="912"/>
        <v>0</v>
      </c>
      <c r="IL263" s="342">
        <f t="shared" si="912"/>
        <v>0</v>
      </c>
      <c r="IM263" s="342">
        <f t="shared" si="912"/>
        <v>0</v>
      </c>
      <c r="IN263" s="342">
        <f t="shared" si="912"/>
        <v>0</v>
      </c>
      <c r="IO263" s="342">
        <f t="shared" si="912"/>
        <v>0</v>
      </c>
      <c r="IP263" s="342">
        <f t="shared" si="912"/>
        <v>0</v>
      </c>
      <c r="IQ263" s="342">
        <f t="shared" si="912"/>
        <v>0</v>
      </c>
      <c r="IR263" s="342">
        <f t="shared" si="912"/>
        <v>0</v>
      </c>
      <c r="IS263" s="342">
        <f t="shared" si="912"/>
        <v>0</v>
      </c>
      <c r="IT263" s="342">
        <f t="shared" si="912"/>
        <v>0</v>
      </c>
      <c r="IU263" s="342">
        <f t="shared" si="912"/>
        <v>0</v>
      </c>
      <c r="IV263" s="342">
        <f t="shared" si="912"/>
        <v>0</v>
      </c>
      <c r="IW263" s="342">
        <f t="shared" si="912"/>
        <v>0</v>
      </c>
      <c r="IX263" s="342">
        <f t="shared" si="912"/>
        <v>0</v>
      </c>
      <c r="IY263" s="342">
        <f t="shared" si="912"/>
        <v>0</v>
      </c>
      <c r="IZ263" s="342">
        <f t="shared" si="912"/>
        <v>0</v>
      </c>
      <c r="JA263" s="342">
        <f t="shared" si="912"/>
        <v>0</v>
      </c>
      <c r="JB263" s="342">
        <f t="shared" si="912"/>
        <v>0</v>
      </c>
      <c r="JC263" s="342">
        <f t="shared" si="912"/>
        <v>0</v>
      </c>
      <c r="JD263" s="342"/>
      <c r="JE263" s="342">
        <f t="shared" ref="JE263:LP263" si="913">if(or(and($A263-JE$240&gt;0,$A263-JE$241&lt;=0,month($A263)=month(JE$241)),and($A263-JE$240&gt;=0,$A263-JE$241&lt;=0,month(edate($A263,6))=month(JE$241))),JE$244,0)</f>
        <v>0</v>
      </c>
      <c r="JF263" s="342">
        <f t="shared" si="913"/>
        <v>0</v>
      </c>
      <c r="JG263" s="342">
        <f t="shared" si="913"/>
        <v>0</v>
      </c>
      <c r="JH263" s="342">
        <f t="shared" si="913"/>
        <v>0</v>
      </c>
      <c r="JI263" s="342">
        <f t="shared" si="913"/>
        <v>0</v>
      </c>
      <c r="JJ263" s="342">
        <f t="shared" si="913"/>
        <v>0</v>
      </c>
      <c r="JK263" s="342">
        <f t="shared" si="913"/>
        <v>0</v>
      </c>
      <c r="JL263" s="342">
        <f t="shared" si="913"/>
        <v>0</v>
      </c>
      <c r="JM263" s="342">
        <f t="shared" si="913"/>
        <v>0</v>
      </c>
      <c r="JN263" s="342">
        <f t="shared" si="913"/>
        <v>0</v>
      </c>
      <c r="JO263" s="342">
        <f t="shared" si="913"/>
        <v>0</v>
      </c>
      <c r="JP263" s="342">
        <f t="shared" si="913"/>
        <v>0</v>
      </c>
      <c r="JQ263" s="342">
        <f t="shared" si="913"/>
        <v>0</v>
      </c>
      <c r="JR263" s="342">
        <f t="shared" si="913"/>
        <v>0</v>
      </c>
      <c r="JS263" s="342">
        <f t="shared" si="913"/>
        <v>0</v>
      </c>
      <c r="JT263" s="342">
        <f t="shared" si="913"/>
        <v>0</v>
      </c>
      <c r="JU263" s="342">
        <f t="shared" si="913"/>
        <v>0</v>
      </c>
      <c r="JV263" s="342">
        <f t="shared" si="913"/>
        <v>0</v>
      </c>
      <c r="JW263" s="342">
        <f t="shared" si="913"/>
        <v>0</v>
      </c>
      <c r="JX263" s="342">
        <f t="shared" si="913"/>
        <v>0</v>
      </c>
      <c r="JY263" s="342">
        <f t="shared" si="913"/>
        <v>0</v>
      </c>
      <c r="JZ263" s="342">
        <f t="shared" si="913"/>
        <v>0</v>
      </c>
      <c r="KA263" s="342">
        <f t="shared" si="913"/>
        <v>0</v>
      </c>
      <c r="KB263" s="342">
        <f t="shared" si="913"/>
        <v>0</v>
      </c>
      <c r="KC263" s="342">
        <f t="shared" si="913"/>
        <v>0</v>
      </c>
      <c r="KD263" s="342">
        <f t="shared" si="913"/>
        <v>0</v>
      </c>
      <c r="KE263" s="342">
        <f t="shared" si="913"/>
        <v>0</v>
      </c>
      <c r="KF263" s="342">
        <f t="shared" si="913"/>
        <v>0</v>
      </c>
      <c r="KG263" s="342">
        <f t="shared" si="913"/>
        <v>0</v>
      </c>
      <c r="KH263" s="342">
        <f t="shared" si="913"/>
        <v>0</v>
      </c>
      <c r="KI263" s="342">
        <f t="shared" si="913"/>
        <v>0</v>
      </c>
      <c r="KJ263" s="342">
        <f t="shared" si="913"/>
        <v>0</v>
      </c>
      <c r="KK263" s="342">
        <f t="shared" si="913"/>
        <v>0</v>
      </c>
      <c r="KL263" s="342">
        <f t="shared" si="913"/>
        <v>0</v>
      </c>
      <c r="KM263" s="342">
        <f t="shared" si="913"/>
        <v>0</v>
      </c>
      <c r="KN263" s="342">
        <f t="shared" si="913"/>
        <v>0</v>
      </c>
      <c r="KO263" s="342">
        <f t="shared" si="913"/>
        <v>0</v>
      </c>
      <c r="KP263" s="342">
        <f t="shared" si="913"/>
        <v>0</v>
      </c>
      <c r="KQ263" s="342">
        <f t="shared" si="913"/>
        <v>0</v>
      </c>
      <c r="KR263" s="342">
        <f t="shared" si="913"/>
        <v>0</v>
      </c>
      <c r="KS263" s="342">
        <f t="shared" si="913"/>
        <v>0</v>
      </c>
      <c r="KT263" s="342">
        <f t="shared" si="913"/>
        <v>0</v>
      </c>
      <c r="KU263" s="342">
        <f t="shared" si="913"/>
        <v>0</v>
      </c>
      <c r="KV263" s="342">
        <f t="shared" si="913"/>
        <v>0</v>
      </c>
      <c r="KW263" s="342">
        <f t="shared" si="913"/>
        <v>0</v>
      </c>
      <c r="KX263" s="342">
        <f t="shared" si="913"/>
        <v>0</v>
      </c>
      <c r="KY263" s="342">
        <f t="shared" si="913"/>
        <v>0</v>
      </c>
      <c r="KZ263" s="342">
        <f t="shared" si="913"/>
        <v>0</v>
      </c>
      <c r="LA263" s="342">
        <f t="shared" si="913"/>
        <v>0</v>
      </c>
      <c r="LB263" s="342">
        <f t="shared" si="913"/>
        <v>0</v>
      </c>
      <c r="LC263" s="342">
        <f t="shared" si="913"/>
        <v>0</v>
      </c>
      <c r="LD263" s="342">
        <f t="shared" si="913"/>
        <v>0</v>
      </c>
      <c r="LE263" s="342">
        <f t="shared" si="913"/>
        <v>0</v>
      </c>
      <c r="LF263" s="342">
        <f t="shared" si="913"/>
        <v>0</v>
      </c>
      <c r="LG263" s="342">
        <f t="shared" si="913"/>
        <v>0</v>
      </c>
      <c r="LH263" s="342">
        <f t="shared" si="913"/>
        <v>0</v>
      </c>
      <c r="LI263" s="342">
        <f t="shared" si="913"/>
        <v>0</v>
      </c>
      <c r="LJ263" s="342">
        <f t="shared" si="913"/>
        <v>0</v>
      </c>
      <c r="LK263" s="342">
        <f t="shared" si="913"/>
        <v>0</v>
      </c>
      <c r="LL263" s="342">
        <f t="shared" si="913"/>
        <v>0</v>
      </c>
      <c r="LM263" s="342">
        <f t="shared" si="913"/>
        <v>0</v>
      </c>
      <c r="LN263" s="342">
        <f t="shared" si="913"/>
        <v>0</v>
      </c>
      <c r="LO263" s="342">
        <f t="shared" si="913"/>
        <v>0</v>
      </c>
      <c r="LP263" s="342">
        <f t="shared" si="913"/>
        <v>0</v>
      </c>
    </row>
    <row r="264">
      <c r="A264" s="331" t="str">
        <f t="shared" si="822"/>
        <v>03-2027</v>
      </c>
      <c r="B264" s="346">
        <f t="shared" si="828"/>
        <v>237841.6939</v>
      </c>
      <c r="C264" s="346"/>
      <c r="E264" s="342">
        <f t="shared" ref="E264:BP264" si="914">if(or(and($A264-E$240&gt;0,$A264-E$241&lt;=0,month($A264)=month(E$241)),and($A264-E$240&gt;=0,$A264-E$241&lt;=0,month(edate($A264,6))=month(E$241))),E$244,0)</f>
        <v>0</v>
      </c>
      <c r="F264" s="342">
        <f t="shared" si="914"/>
        <v>0</v>
      </c>
      <c r="G264" s="342">
        <f t="shared" si="914"/>
        <v>0</v>
      </c>
      <c r="H264" s="342">
        <f t="shared" si="914"/>
        <v>5603.13611</v>
      </c>
      <c r="I264" s="342">
        <f t="shared" si="914"/>
        <v>5350</v>
      </c>
      <c r="J264" s="342">
        <f t="shared" si="914"/>
        <v>0</v>
      </c>
      <c r="K264" s="342">
        <f t="shared" si="914"/>
        <v>6549.35727</v>
      </c>
      <c r="L264" s="342">
        <f t="shared" si="914"/>
        <v>3925.4562</v>
      </c>
      <c r="M264" s="342">
        <f t="shared" si="914"/>
        <v>5593.35392</v>
      </c>
      <c r="N264" s="342">
        <f t="shared" si="914"/>
        <v>0</v>
      </c>
      <c r="O264" s="342">
        <f t="shared" si="914"/>
        <v>0</v>
      </c>
      <c r="P264" s="342">
        <f t="shared" si="914"/>
        <v>0</v>
      </c>
      <c r="Q264" s="342">
        <f t="shared" si="914"/>
        <v>5838.7836</v>
      </c>
      <c r="R264" s="342">
        <f t="shared" si="914"/>
        <v>9911.380355</v>
      </c>
      <c r="S264" s="342">
        <f t="shared" si="914"/>
        <v>0</v>
      </c>
      <c r="T264" s="342">
        <f t="shared" si="914"/>
        <v>11963.3767</v>
      </c>
      <c r="U264" s="342">
        <f t="shared" si="914"/>
        <v>9633.12861</v>
      </c>
      <c r="V264" s="342">
        <f t="shared" si="914"/>
        <v>0</v>
      </c>
      <c r="W264" s="342">
        <f t="shared" si="914"/>
        <v>8655.033888</v>
      </c>
      <c r="X264" s="342">
        <f t="shared" si="914"/>
        <v>0</v>
      </c>
      <c r="Y264" s="342">
        <f t="shared" si="914"/>
        <v>0</v>
      </c>
      <c r="Z264" s="342">
        <f t="shared" si="914"/>
        <v>0</v>
      </c>
      <c r="AA264" s="342">
        <f t="shared" si="914"/>
        <v>9628.80765</v>
      </c>
      <c r="AB264" s="342">
        <f t="shared" si="914"/>
        <v>0</v>
      </c>
      <c r="AC264" s="342">
        <f t="shared" si="914"/>
        <v>6205.936838</v>
      </c>
      <c r="AD264" s="342">
        <f t="shared" si="914"/>
        <v>8318.29995</v>
      </c>
      <c r="AE264" s="342">
        <f t="shared" si="914"/>
        <v>6439.535258</v>
      </c>
      <c r="AF264" s="342">
        <f t="shared" si="914"/>
        <v>0</v>
      </c>
      <c r="AG264" s="342">
        <f t="shared" si="914"/>
        <v>7258.6275</v>
      </c>
      <c r="AH264" s="342">
        <f t="shared" si="914"/>
        <v>0</v>
      </c>
      <c r="AI264" s="342">
        <f t="shared" si="914"/>
        <v>10641.14589</v>
      </c>
      <c r="AJ264" s="342">
        <f t="shared" si="914"/>
        <v>0</v>
      </c>
      <c r="AK264" s="342">
        <f t="shared" si="914"/>
        <v>0</v>
      </c>
      <c r="AL264" s="342">
        <f t="shared" si="914"/>
        <v>275</v>
      </c>
      <c r="AM264" s="342">
        <f t="shared" si="914"/>
        <v>4982.50623</v>
      </c>
      <c r="AN264" s="342">
        <f t="shared" si="914"/>
        <v>0</v>
      </c>
      <c r="AO264" s="342">
        <f t="shared" si="914"/>
        <v>0</v>
      </c>
      <c r="AP264" s="342">
        <f t="shared" si="914"/>
        <v>9271.35</v>
      </c>
      <c r="AQ264" s="342">
        <f t="shared" si="914"/>
        <v>8358.125</v>
      </c>
      <c r="AR264" s="342">
        <f t="shared" si="914"/>
        <v>0</v>
      </c>
      <c r="AS264" s="342">
        <f t="shared" si="914"/>
        <v>8601.039</v>
      </c>
      <c r="AT264" s="342">
        <f t="shared" si="914"/>
        <v>16276.43473</v>
      </c>
      <c r="AU264" s="342">
        <f t="shared" si="914"/>
        <v>7462.28015</v>
      </c>
      <c r="AV264" s="342">
        <f t="shared" si="914"/>
        <v>0</v>
      </c>
      <c r="AW264" s="342">
        <f t="shared" si="914"/>
        <v>4800</v>
      </c>
      <c r="AX264" s="342">
        <f t="shared" si="914"/>
        <v>0</v>
      </c>
      <c r="AY264" s="342">
        <f t="shared" si="914"/>
        <v>12558.09375</v>
      </c>
      <c r="AZ264" s="342">
        <f t="shared" si="914"/>
        <v>0</v>
      </c>
      <c r="BA264" s="342">
        <f t="shared" si="914"/>
        <v>0</v>
      </c>
      <c r="BB264" s="342">
        <f t="shared" si="914"/>
        <v>9703.8664</v>
      </c>
      <c r="BC264" s="342">
        <f t="shared" si="914"/>
        <v>0</v>
      </c>
      <c r="BD264" s="342">
        <f t="shared" si="914"/>
        <v>13378.4</v>
      </c>
      <c r="BE264" s="342">
        <f t="shared" si="914"/>
        <v>0</v>
      </c>
      <c r="BF264" s="342">
        <f t="shared" si="914"/>
        <v>1557.6541</v>
      </c>
      <c r="BG264" s="342">
        <f t="shared" si="914"/>
        <v>0</v>
      </c>
      <c r="BH264" s="342">
        <f t="shared" si="914"/>
        <v>5158.157425</v>
      </c>
      <c r="BI264" s="342">
        <f t="shared" si="914"/>
        <v>2306.25</v>
      </c>
      <c r="BJ264" s="342">
        <f t="shared" si="914"/>
        <v>7162.4875</v>
      </c>
      <c r="BK264" s="342">
        <f t="shared" si="914"/>
        <v>1312.5</v>
      </c>
      <c r="BL264" s="342">
        <f t="shared" si="914"/>
        <v>1793.1</v>
      </c>
      <c r="BM264" s="342">
        <f t="shared" si="914"/>
        <v>0</v>
      </c>
      <c r="BN264" s="342">
        <f t="shared" si="914"/>
        <v>740.464875</v>
      </c>
      <c r="BO264" s="342">
        <f t="shared" si="914"/>
        <v>0</v>
      </c>
      <c r="BP264" s="342">
        <f t="shared" si="914"/>
        <v>628.625</v>
      </c>
      <c r="BQ264" s="342"/>
      <c r="BR264" s="342">
        <f t="shared" ref="BR264:EC264" si="915">if(or(and($A264-BR$240&gt;0,$A264-BR$241&lt;=0,month($A264)=month(BR$241)),and($A264-BR$240&gt;=0,$A264-BR$241&lt;=0,month(edate($A264,6))=month(BR$241))),BR$244,0)</f>
        <v>0</v>
      </c>
      <c r="BS264" s="342">
        <f t="shared" si="915"/>
        <v>0</v>
      </c>
      <c r="BT264" s="342">
        <f t="shared" si="915"/>
        <v>0</v>
      </c>
      <c r="BU264" s="342">
        <f t="shared" si="915"/>
        <v>0</v>
      </c>
      <c r="BV264" s="342">
        <f t="shared" si="915"/>
        <v>0</v>
      </c>
      <c r="BW264" s="342">
        <f t="shared" si="915"/>
        <v>0</v>
      </c>
      <c r="BX264" s="342">
        <f t="shared" si="915"/>
        <v>0</v>
      </c>
      <c r="BY264" s="342">
        <f t="shared" si="915"/>
        <v>0</v>
      </c>
      <c r="BZ264" s="342">
        <f t="shared" si="915"/>
        <v>0</v>
      </c>
      <c r="CA264" s="342">
        <f t="shared" si="915"/>
        <v>0</v>
      </c>
      <c r="CB264" s="342">
        <f t="shared" si="915"/>
        <v>0</v>
      </c>
      <c r="CC264" s="342">
        <f t="shared" si="915"/>
        <v>0</v>
      </c>
      <c r="CD264" s="342">
        <f t="shared" si="915"/>
        <v>0</v>
      </c>
      <c r="CE264" s="342">
        <f t="shared" si="915"/>
        <v>0</v>
      </c>
      <c r="CF264" s="342">
        <f t="shared" si="915"/>
        <v>0</v>
      </c>
      <c r="CG264" s="342">
        <f t="shared" si="915"/>
        <v>0</v>
      </c>
      <c r="CH264" s="342">
        <f t="shared" si="915"/>
        <v>0</v>
      </c>
      <c r="CI264" s="342">
        <f t="shared" si="915"/>
        <v>0</v>
      </c>
      <c r="CJ264" s="342">
        <f t="shared" si="915"/>
        <v>0</v>
      </c>
      <c r="CK264" s="342">
        <f t="shared" si="915"/>
        <v>0</v>
      </c>
      <c r="CL264" s="342">
        <f t="shared" si="915"/>
        <v>0</v>
      </c>
      <c r="CM264" s="342">
        <f t="shared" si="915"/>
        <v>0</v>
      </c>
      <c r="CN264" s="342">
        <f t="shared" si="915"/>
        <v>0</v>
      </c>
      <c r="CO264" s="342">
        <f t="shared" si="915"/>
        <v>0</v>
      </c>
      <c r="CP264" s="342">
        <f t="shared" si="915"/>
        <v>0</v>
      </c>
      <c r="CQ264" s="342">
        <f t="shared" si="915"/>
        <v>0</v>
      </c>
      <c r="CR264" s="342">
        <f t="shared" si="915"/>
        <v>0</v>
      </c>
      <c r="CS264" s="342">
        <f t="shared" si="915"/>
        <v>0</v>
      </c>
      <c r="CT264" s="342">
        <f t="shared" si="915"/>
        <v>0</v>
      </c>
      <c r="CU264" s="342">
        <f t="shared" si="915"/>
        <v>0</v>
      </c>
      <c r="CV264" s="342">
        <f t="shared" si="915"/>
        <v>0</v>
      </c>
      <c r="CW264" s="342">
        <f t="shared" si="915"/>
        <v>0</v>
      </c>
      <c r="CX264" s="342">
        <f t="shared" si="915"/>
        <v>0</v>
      </c>
      <c r="CY264" s="342">
        <f t="shared" si="915"/>
        <v>0</v>
      </c>
      <c r="CZ264" s="342">
        <f t="shared" si="915"/>
        <v>0</v>
      </c>
      <c r="DA264" s="342">
        <f t="shared" si="915"/>
        <v>0</v>
      </c>
      <c r="DB264" s="342">
        <f t="shared" si="915"/>
        <v>0</v>
      </c>
      <c r="DC264" s="342">
        <f t="shared" si="915"/>
        <v>0</v>
      </c>
      <c r="DD264" s="342">
        <f t="shared" si="915"/>
        <v>0</v>
      </c>
      <c r="DE264" s="342">
        <f t="shared" si="915"/>
        <v>0</v>
      </c>
      <c r="DF264" s="342">
        <f t="shared" si="915"/>
        <v>0</v>
      </c>
      <c r="DG264" s="342">
        <f t="shared" si="915"/>
        <v>0</v>
      </c>
      <c r="DH264" s="342">
        <f t="shared" si="915"/>
        <v>0</v>
      </c>
      <c r="DI264" s="342">
        <f t="shared" si="915"/>
        <v>0</v>
      </c>
      <c r="DJ264" s="342">
        <f t="shared" si="915"/>
        <v>0</v>
      </c>
      <c r="DK264" s="342">
        <f t="shared" si="915"/>
        <v>0</v>
      </c>
      <c r="DL264" s="342">
        <f t="shared" si="915"/>
        <v>0</v>
      </c>
      <c r="DM264" s="342">
        <f t="shared" si="915"/>
        <v>0</v>
      </c>
      <c r="DN264" s="342">
        <f t="shared" si="915"/>
        <v>0</v>
      </c>
      <c r="DO264" s="342">
        <f t="shared" si="915"/>
        <v>0</v>
      </c>
      <c r="DP264" s="342">
        <f t="shared" si="915"/>
        <v>0</v>
      </c>
      <c r="DQ264" s="342">
        <f t="shared" si="915"/>
        <v>0</v>
      </c>
      <c r="DR264" s="342">
        <f t="shared" si="915"/>
        <v>0</v>
      </c>
      <c r="DS264" s="342">
        <f t="shared" si="915"/>
        <v>0</v>
      </c>
      <c r="DT264" s="342">
        <f t="shared" si="915"/>
        <v>0</v>
      </c>
      <c r="DU264" s="342">
        <f t="shared" si="915"/>
        <v>0</v>
      </c>
      <c r="DV264" s="342">
        <f t="shared" si="915"/>
        <v>0</v>
      </c>
      <c r="DW264" s="342">
        <f t="shared" si="915"/>
        <v>0</v>
      </c>
      <c r="DX264" s="342">
        <f t="shared" si="915"/>
        <v>0</v>
      </c>
      <c r="DY264" s="342">
        <f t="shared" si="915"/>
        <v>0</v>
      </c>
      <c r="DZ264" s="342">
        <f t="shared" si="915"/>
        <v>0</v>
      </c>
      <c r="EA264" s="342">
        <f t="shared" si="915"/>
        <v>0</v>
      </c>
      <c r="EB264" s="342">
        <f t="shared" si="915"/>
        <v>0</v>
      </c>
      <c r="EC264" s="342">
        <f t="shared" si="915"/>
        <v>0</v>
      </c>
      <c r="ED264" s="342"/>
      <c r="EE264" s="342">
        <f t="shared" ref="EE264:GP264" si="916">if(or(and($A264-EE$240&gt;0,$A264-EE$241&lt;=0,month($A264)=month(EE$241)),and($A264-EE$240&gt;=0,$A264-EE$241&lt;=0,month(edate($A264,6))=month(EE$241))),EE$244,0)</f>
        <v>0</v>
      </c>
      <c r="EF264" s="342">
        <f t="shared" si="916"/>
        <v>0</v>
      </c>
      <c r="EG264" s="342">
        <f t="shared" si="916"/>
        <v>0</v>
      </c>
      <c r="EH264" s="342">
        <f t="shared" si="916"/>
        <v>0</v>
      </c>
      <c r="EI264" s="342">
        <f t="shared" si="916"/>
        <v>0</v>
      </c>
      <c r="EJ264" s="342">
        <f t="shared" si="916"/>
        <v>0</v>
      </c>
      <c r="EK264" s="342">
        <f t="shared" si="916"/>
        <v>0</v>
      </c>
      <c r="EL264" s="342">
        <f t="shared" si="916"/>
        <v>0</v>
      </c>
      <c r="EM264" s="342">
        <f t="shared" si="916"/>
        <v>0</v>
      </c>
      <c r="EN264" s="342">
        <f t="shared" si="916"/>
        <v>0</v>
      </c>
      <c r="EO264" s="342">
        <f t="shared" si="916"/>
        <v>0</v>
      </c>
      <c r="EP264" s="342">
        <f t="shared" si="916"/>
        <v>0</v>
      </c>
      <c r="EQ264" s="342">
        <f t="shared" si="916"/>
        <v>0</v>
      </c>
      <c r="ER264" s="342">
        <f t="shared" si="916"/>
        <v>0</v>
      </c>
      <c r="ES264" s="342">
        <f t="shared" si="916"/>
        <v>0</v>
      </c>
      <c r="ET264" s="342">
        <f t="shared" si="916"/>
        <v>0</v>
      </c>
      <c r="EU264" s="342">
        <f t="shared" si="916"/>
        <v>0</v>
      </c>
      <c r="EV264" s="342">
        <f t="shared" si="916"/>
        <v>0</v>
      </c>
      <c r="EW264" s="342">
        <f t="shared" si="916"/>
        <v>0</v>
      </c>
      <c r="EX264" s="342">
        <f t="shared" si="916"/>
        <v>0</v>
      </c>
      <c r="EY264" s="342">
        <f t="shared" si="916"/>
        <v>0</v>
      </c>
      <c r="EZ264" s="342">
        <f t="shared" si="916"/>
        <v>0</v>
      </c>
      <c r="FA264" s="342">
        <f t="shared" si="916"/>
        <v>0</v>
      </c>
      <c r="FB264" s="342">
        <f t="shared" si="916"/>
        <v>0</v>
      </c>
      <c r="FC264" s="342">
        <f t="shared" si="916"/>
        <v>0</v>
      </c>
      <c r="FD264" s="342">
        <f t="shared" si="916"/>
        <v>0</v>
      </c>
      <c r="FE264" s="342">
        <f t="shared" si="916"/>
        <v>0</v>
      </c>
      <c r="FF264" s="342">
        <f t="shared" si="916"/>
        <v>0</v>
      </c>
      <c r="FG264" s="342">
        <f t="shared" si="916"/>
        <v>0</v>
      </c>
      <c r="FH264" s="342">
        <f t="shared" si="916"/>
        <v>0</v>
      </c>
      <c r="FI264" s="342">
        <f t="shared" si="916"/>
        <v>0</v>
      </c>
      <c r="FJ264" s="342">
        <f t="shared" si="916"/>
        <v>0</v>
      </c>
      <c r="FK264" s="342">
        <f t="shared" si="916"/>
        <v>0</v>
      </c>
      <c r="FL264" s="342">
        <f t="shared" si="916"/>
        <v>0</v>
      </c>
      <c r="FM264" s="342">
        <f t="shared" si="916"/>
        <v>0</v>
      </c>
      <c r="FN264" s="342">
        <f t="shared" si="916"/>
        <v>0</v>
      </c>
      <c r="FO264" s="342">
        <f t="shared" si="916"/>
        <v>0</v>
      </c>
      <c r="FP264" s="342">
        <f t="shared" si="916"/>
        <v>0</v>
      </c>
      <c r="FQ264" s="342">
        <f t="shared" si="916"/>
        <v>0</v>
      </c>
      <c r="FR264" s="342">
        <f t="shared" si="916"/>
        <v>0</v>
      </c>
      <c r="FS264" s="342">
        <f t="shared" si="916"/>
        <v>0</v>
      </c>
      <c r="FT264" s="342">
        <f t="shared" si="916"/>
        <v>0</v>
      </c>
      <c r="FU264" s="342">
        <f t="shared" si="916"/>
        <v>0</v>
      </c>
      <c r="FV264" s="342">
        <f t="shared" si="916"/>
        <v>0</v>
      </c>
      <c r="FW264" s="342">
        <f t="shared" si="916"/>
        <v>0</v>
      </c>
      <c r="FX264" s="342">
        <f t="shared" si="916"/>
        <v>0</v>
      </c>
      <c r="FY264" s="342">
        <f t="shared" si="916"/>
        <v>0</v>
      </c>
      <c r="FZ264" s="342">
        <f t="shared" si="916"/>
        <v>0</v>
      </c>
      <c r="GA264" s="342">
        <f t="shared" si="916"/>
        <v>0</v>
      </c>
      <c r="GB264" s="342">
        <f t="shared" si="916"/>
        <v>0</v>
      </c>
      <c r="GC264" s="342">
        <f t="shared" si="916"/>
        <v>0</v>
      </c>
      <c r="GD264" s="342">
        <f t="shared" si="916"/>
        <v>0</v>
      </c>
      <c r="GE264" s="342">
        <f t="shared" si="916"/>
        <v>0</v>
      </c>
      <c r="GF264" s="342">
        <f t="shared" si="916"/>
        <v>0</v>
      </c>
      <c r="GG264" s="342">
        <f t="shared" si="916"/>
        <v>0</v>
      </c>
      <c r="GH264" s="342">
        <f t="shared" si="916"/>
        <v>0</v>
      </c>
      <c r="GI264" s="342">
        <f t="shared" si="916"/>
        <v>0</v>
      </c>
      <c r="GJ264" s="342">
        <f t="shared" si="916"/>
        <v>0</v>
      </c>
      <c r="GK264" s="342">
        <f t="shared" si="916"/>
        <v>0</v>
      </c>
      <c r="GL264" s="342">
        <f t="shared" si="916"/>
        <v>0</v>
      </c>
      <c r="GM264" s="342">
        <f t="shared" si="916"/>
        <v>0</v>
      </c>
      <c r="GN264" s="342">
        <f t="shared" si="916"/>
        <v>0</v>
      </c>
      <c r="GO264" s="342">
        <f t="shared" si="916"/>
        <v>0</v>
      </c>
      <c r="GP264" s="342">
        <f t="shared" si="916"/>
        <v>0</v>
      </c>
      <c r="GQ264" s="342"/>
      <c r="GR264" s="342">
        <f t="shared" ref="GR264:JC264" si="917">if(or(and($A264-GR$240&gt;0,$A264-GR$241&lt;=0,month($A264)=month(GR$241)),and($A264-GR$240&gt;=0,$A264-GR$241&lt;=0,month(edate($A264,6))=month(GR$241))),GR$244,0)</f>
        <v>0</v>
      </c>
      <c r="GS264" s="342">
        <f t="shared" si="917"/>
        <v>0</v>
      </c>
      <c r="GT264" s="342">
        <f t="shared" si="917"/>
        <v>0</v>
      </c>
      <c r="GU264" s="342">
        <f t="shared" si="917"/>
        <v>0</v>
      </c>
      <c r="GV264" s="342">
        <f t="shared" si="917"/>
        <v>0</v>
      </c>
      <c r="GW264" s="342">
        <f t="shared" si="917"/>
        <v>0</v>
      </c>
      <c r="GX264" s="342">
        <f t="shared" si="917"/>
        <v>0</v>
      </c>
      <c r="GY264" s="342">
        <f t="shared" si="917"/>
        <v>0</v>
      </c>
      <c r="GZ264" s="342">
        <f t="shared" si="917"/>
        <v>0</v>
      </c>
      <c r="HA264" s="342">
        <f t="shared" si="917"/>
        <v>0</v>
      </c>
      <c r="HB264" s="342">
        <f t="shared" si="917"/>
        <v>0</v>
      </c>
      <c r="HC264" s="342">
        <f t="shared" si="917"/>
        <v>0</v>
      </c>
      <c r="HD264" s="342">
        <f t="shared" si="917"/>
        <v>0</v>
      </c>
      <c r="HE264" s="342">
        <f t="shared" si="917"/>
        <v>0</v>
      </c>
      <c r="HF264" s="342">
        <f t="shared" si="917"/>
        <v>0</v>
      </c>
      <c r="HG264" s="342">
        <f t="shared" si="917"/>
        <v>0</v>
      </c>
      <c r="HH264" s="342">
        <f t="shared" si="917"/>
        <v>0</v>
      </c>
      <c r="HI264" s="342">
        <f t="shared" si="917"/>
        <v>0</v>
      </c>
      <c r="HJ264" s="342">
        <f t="shared" si="917"/>
        <v>0</v>
      </c>
      <c r="HK264" s="342">
        <f t="shared" si="917"/>
        <v>0</v>
      </c>
      <c r="HL264" s="342">
        <f t="shared" si="917"/>
        <v>0</v>
      </c>
      <c r="HM264" s="342">
        <f t="shared" si="917"/>
        <v>0</v>
      </c>
      <c r="HN264" s="342">
        <f t="shared" si="917"/>
        <v>0</v>
      </c>
      <c r="HO264" s="342">
        <f t="shared" si="917"/>
        <v>0</v>
      </c>
      <c r="HP264" s="342">
        <f t="shared" si="917"/>
        <v>0</v>
      </c>
      <c r="HQ264" s="342">
        <f t="shared" si="917"/>
        <v>0</v>
      </c>
      <c r="HR264" s="342">
        <f t="shared" si="917"/>
        <v>0</v>
      </c>
      <c r="HS264" s="342">
        <f t="shared" si="917"/>
        <v>0</v>
      </c>
      <c r="HT264" s="342">
        <f t="shared" si="917"/>
        <v>0</v>
      </c>
      <c r="HU264" s="342">
        <f t="shared" si="917"/>
        <v>0</v>
      </c>
      <c r="HV264" s="342">
        <f t="shared" si="917"/>
        <v>0</v>
      </c>
      <c r="HW264" s="342">
        <f t="shared" si="917"/>
        <v>0</v>
      </c>
      <c r="HX264" s="342">
        <f t="shared" si="917"/>
        <v>0</v>
      </c>
      <c r="HY264" s="342">
        <f t="shared" si="917"/>
        <v>0</v>
      </c>
      <c r="HZ264" s="342">
        <f t="shared" si="917"/>
        <v>0</v>
      </c>
      <c r="IA264" s="342">
        <f t="shared" si="917"/>
        <v>0</v>
      </c>
      <c r="IB264" s="342">
        <f t="shared" si="917"/>
        <v>0</v>
      </c>
      <c r="IC264" s="342">
        <f t="shared" si="917"/>
        <v>0</v>
      </c>
      <c r="ID264" s="342">
        <f t="shared" si="917"/>
        <v>0</v>
      </c>
      <c r="IE264" s="342">
        <f t="shared" si="917"/>
        <v>0</v>
      </c>
      <c r="IF264" s="342">
        <f t="shared" si="917"/>
        <v>0</v>
      </c>
      <c r="IG264" s="342">
        <f t="shared" si="917"/>
        <v>0</v>
      </c>
      <c r="IH264" s="342">
        <f t="shared" si="917"/>
        <v>0</v>
      </c>
      <c r="II264" s="342">
        <f t="shared" si="917"/>
        <v>0</v>
      </c>
      <c r="IJ264" s="342">
        <f t="shared" si="917"/>
        <v>0</v>
      </c>
      <c r="IK264" s="342">
        <f t="shared" si="917"/>
        <v>0</v>
      </c>
      <c r="IL264" s="342">
        <f t="shared" si="917"/>
        <v>0</v>
      </c>
      <c r="IM264" s="342">
        <f t="shared" si="917"/>
        <v>0</v>
      </c>
      <c r="IN264" s="342">
        <f t="shared" si="917"/>
        <v>0</v>
      </c>
      <c r="IO264" s="342">
        <f t="shared" si="917"/>
        <v>0</v>
      </c>
      <c r="IP264" s="342">
        <f t="shared" si="917"/>
        <v>0</v>
      </c>
      <c r="IQ264" s="342">
        <f t="shared" si="917"/>
        <v>0</v>
      </c>
      <c r="IR264" s="342">
        <f t="shared" si="917"/>
        <v>0</v>
      </c>
      <c r="IS264" s="342">
        <f t="shared" si="917"/>
        <v>0</v>
      </c>
      <c r="IT264" s="342">
        <f t="shared" si="917"/>
        <v>0</v>
      </c>
      <c r="IU264" s="342">
        <f t="shared" si="917"/>
        <v>0</v>
      </c>
      <c r="IV264" s="342">
        <f t="shared" si="917"/>
        <v>0</v>
      </c>
      <c r="IW264" s="342">
        <f t="shared" si="917"/>
        <v>0</v>
      </c>
      <c r="IX264" s="342">
        <f t="shared" si="917"/>
        <v>0</v>
      </c>
      <c r="IY264" s="342">
        <f t="shared" si="917"/>
        <v>0</v>
      </c>
      <c r="IZ264" s="342">
        <f t="shared" si="917"/>
        <v>0</v>
      </c>
      <c r="JA264" s="342">
        <f t="shared" si="917"/>
        <v>0</v>
      </c>
      <c r="JB264" s="342">
        <f t="shared" si="917"/>
        <v>0</v>
      </c>
      <c r="JC264" s="342">
        <f t="shared" si="917"/>
        <v>0</v>
      </c>
      <c r="JD264" s="342"/>
      <c r="JE264" s="342">
        <f t="shared" ref="JE264:LP264" si="918">if(or(and($A264-JE$240&gt;0,$A264-JE$241&lt;=0,month($A264)=month(JE$241)),and($A264-JE$240&gt;=0,$A264-JE$241&lt;=0,month(edate($A264,6))=month(JE$241))),JE$244,0)</f>
        <v>0</v>
      </c>
      <c r="JF264" s="342">
        <f t="shared" si="918"/>
        <v>0</v>
      </c>
      <c r="JG264" s="342">
        <f t="shared" si="918"/>
        <v>0</v>
      </c>
      <c r="JH264" s="342">
        <f t="shared" si="918"/>
        <v>0</v>
      </c>
      <c r="JI264" s="342">
        <f t="shared" si="918"/>
        <v>0</v>
      </c>
      <c r="JJ264" s="342">
        <f t="shared" si="918"/>
        <v>0</v>
      </c>
      <c r="JK264" s="342">
        <f t="shared" si="918"/>
        <v>0</v>
      </c>
      <c r="JL264" s="342">
        <f t="shared" si="918"/>
        <v>0</v>
      </c>
      <c r="JM264" s="342">
        <f t="shared" si="918"/>
        <v>0</v>
      </c>
      <c r="JN264" s="342">
        <f t="shared" si="918"/>
        <v>0</v>
      </c>
      <c r="JO264" s="342">
        <f t="shared" si="918"/>
        <v>0</v>
      </c>
      <c r="JP264" s="342">
        <f t="shared" si="918"/>
        <v>0</v>
      </c>
      <c r="JQ264" s="342">
        <f t="shared" si="918"/>
        <v>0</v>
      </c>
      <c r="JR264" s="342">
        <f t="shared" si="918"/>
        <v>0</v>
      </c>
      <c r="JS264" s="342">
        <f t="shared" si="918"/>
        <v>0</v>
      </c>
      <c r="JT264" s="342">
        <f t="shared" si="918"/>
        <v>0</v>
      </c>
      <c r="JU264" s="342">
        <f t="shared" si="918"/>
        <v>0</v>
      </c>
      <c r="JV264" s="342">
        <f t="shared" si="918"/>
        <v>0</v>
      </c>
      <c r="JW264" s="342">
        <f t="shared" si="918"/>
        <v>0</v>
      </c>
      <c r="JX264" s="342">
        <f t="shared" si="918"/>
        <v>0</v>
      </c>
      <c r="JY264" s="342">
        <f t="shared" si="918"/>
        <v>0</v>
      </c>
      <c r="JZ264" s="342">
        <f t="shared" si="918"/>
        <v>0</v>
      </c>
      <c r="KA264" s="342">
        <f t="shared" si="918"/>
        <v>0</v>
      </c>
      <c r="KB264" s="342">
        <f t="shared" si="918"/>
        <v>0</v>
      </c>
      <c r="KC264" s="342">
        <f t="shared" si="918"/>
        <v>0</v>
      </c>
      <c r="KD264" s="342">
        <f t="shared" si="918"/>
        <v>0</v>
      </c>
      <c r="KE264" s="342">
        <f t="shared" si="918"/>
        <v>0</v>
      </c>
      <c r="KF264" s="342">
        <f t="shared" si="918"/>
        <v>0</v>
      </c>
      <c r="KG264" s="342">
        <f t="shared" si="918"/>
        <v>0</v>
      </c>
      <c r="KH264" s="342">
        <f t="shared" si="918"/>
        <v>0</v>
      </c>
      <c r="KI264" s="342">
        <f t="shared" si="918"/>
        <v>0</v>
      </c>
      <c r="KJ264" s="342">
        <f t="shared" si="918"/>
        <v>0</v>
      </c>
      <c r="KK264" s="342">
        <f t="shared" si="918"/>
        <v>0</v>
      </c>
      <c r="KL264" s="342">
        <f t="shared" si="918"/>
        <v>0</v>
      </c>
      <c r="KM264" s="342">
        <f t="shared" si="918"/>
        <v>0</v>
      </c>
      <c r="KN264" s="342">
        <f t="shared" si="918"/>
        <v>0</v>
      </c>
      <c r="KO264" s="342">
        <f t="shared" si="918"/>
        <v>0</v>
      </c>
      <c r="KP264" s="342">
        <f t="shared" si="918"/>
        <v>0</v>
      </c>
      <c r="KQ264" s="342">
        <f t="shared" si="918"/>
        <v>0</v>
      </c>
      <c r="KR264" s="342">
        <f t="shared" si="918"/>
        <v>0</v>
      </c>
      <c r="KS264" s="342">
        <f t="shared" si="918"/>
        <v>0</v>
      </c>
      <c r="KT264" s="342">
        <f t="shared" si="918"/>
        <v>0</v>
      </c>
      <c r="KU264" s="342">
        <f t="shared" si="918"/>
        <v>0</v>
      </c>
      <c r="KV264" s="342">
        <f t="shared" si="918"/>
        <v>0</v>
      </c>
      <c r="KW264" s="342">
        <f t="shared" si="918"/>
        <v>0</v>
      </c>
      <c r="KX264" s="342">
        <f t="shared" si="918"/>
        <v>0</v>
      </c>
      <c r="KY264" s="342">
        <f t="shared" si="918"/>
        <v>0</v>
      </c>
      <c r="KZ264" s="342">
        <f t="shared" si="918"/>
        <v>0</v>
      </c>
      <c r="LA264" s="342">
        <f t="shared" si="918"/>
        <v>0</v>
      </c>
      <c r="LB264" s="342">
        <f t="shared" si="918"/>
        <v>0</v>
      </c>
      <c r="LC264" s="342">
        <f t="shared" si="918"/>
        <v>0</v>
      </c>
      <c r="LD264" s="342">
        <f t="shared" si="918"/>
        <v>0</v>
      </c>
      <c r="LE264" s="342">
        <f t="shared" si="918"/>
        <v>0</v>
      </c>
      <c r="LF264" s="342">
        <f t="shared" si="918"/>
        <v>0</v>
      </c>
      <c r="LG264" s="342">
        <f t="shared" si="918"/>
        <v>0</v>
      </c>
      <c r="LH264" s="342">
        <f t="shared" si="918"/>
        <v>0</v>
      </c>
      <c r="LI264" s="342">
        <f t="shared" si="918"/>
        <v>0</v>
      </c>
      <c r="LJ264" s="342">
        <f t="shared" si="918"/>
        <v>0</v>
      </c>
      <c r="LK264" s="342">
        <f t="shared" si="918"/>
        <v>0</v>
      </c>
      <c r="LL264" s="342">
        <f t="shared" si="918"/>
        <v>0</v>
      </c>
      <c r="LM264" s="342">
        <f t="shared" si="918"/>
        <v>0</v>
      </c>
      <c r="LN264" s="342">
        <f t="shared" si="918"/>
        <v>0</v>
      </c>
      <c r="LO264" s="342">
        <f t="shared" si="918"/>
        <v>0</v>
      </c>
      <c r="LP264" s="342">
        <f t="shared" si="918"/>
        <v>0</v>
      </c>
    </row>
    <row r="265">
      <c r="A265" s="331" t="str">
        <f t="shared" si="822"/>
        <v>06-2027</v>
      </c>
      <c r="B265" s="346">
        <f t="shared" si="828"/>
        <v>181908.706</v>
      </c>
      <c r="C265" s="346"/>
      <c r="E265" s="342">
        <f t="shared" ref="E265:BP265" si="919">if(or(and($A265-E$240&gt;0,$A265-E$241&lt;=0,month($A265)=month(E$241)),and($A265-E$240&gt;=0,$A265-E$241&lt;=0,month(edate($A265,6))=month(E$241))),E$244,0)</f>
        <v>6085.4205</v>
      </c>
      <c r="F265" s="342">
        <f t="shared" si="919"/>
        <v>2604.5913</v>
      </c>
      <c r="G265" s="342">
        <f t="shared" si="919"/>
        <v>4740</v>
      </c>
      <c r="H265" s="342">
        <f t="shared" si="919"/>
        <v>0</v>
      </c>
      <c r="I265" s="342">
        <f t="shared" si="919"/>
        <v>0</v>
      </c>
      <c r="J265" s="342">
        <f t="shared" si="919"/>
        <v>5954.9875</v>
      </c>
      <c r="K265" s="342">
        <f t="shared" si="919"/>
        <v>0</v>
      </c>
      <c r="L265" s="342">
        <f t="shared" si="919"/>
        <v>0</v>
      </c>
      <c r="M265" s="342">
        <f t="shared" si="919"/>
        <v>0</v>
      </c>
      <c r="N265" s="342">
        <f t="shared" si="919"/>
        <v>7812.75495</v>
      </c>
      <c r="O265" s="342">
        <f t="shared" si="919"/>
        <v>5688.688635</v>
      </c>
      <c r="P265" s="342">
        <f t="shared" si="919"/>
        <v>5334.19156</v>
      </c>
      <c r="Q265" s="342">
        <f t="shared" si="919"/>
        <v>0</v>
      </c>
      <c r="R265" s="342">
        <f t="shared" si="919"/>
        <v>0</v>
      </c>
      <c r="S265" s="342">
        <f t="shared" si="919"/>
        <v>10661.63949</v>
      </c>
      <c r="T265" s="342">
        <f t="shared" si="919"/>
        <v>0</v>
      </c>
      <c r="U265" s="342">
        <f t="shared" si="919"/>
        <v>0</v>
      </c>
      <c r="V265" s="342">
        <f t="shared" si="919"/>
        <v>5520.8475</v>
      </c>
      <c r="W265" s="342">
        <f t="shared" si="919"/>
        <v>0</v>
      </c>
      <c r="X265" s="342">
        <f t="shared" si="919"/>
        <v>7309.84635</v>
      </c>
      <c r="Y265" s="342">
        <f t="shared" si="919"/>
        <v>11393.6924</v>
      </c>
      <c r="Z265" s="342">
        <f t="shared" si="919"/>
        <v>70.99625</v>
      </c>
      <c r="AA265" s="342">
        <f t="shared" si="919"/>
        <v>0</v>
      </c>
      <c r="AB265" s="342">
        <f t="shared" si="919"/>
        <v>8275.222958</v>
      </c>
      <c r="AC265" s="342">
        <f t="shared" si="919"/>
        <v>0</v>
      </c>
      <c r="AD265" s="342">
        <f t="shared" si="919"/>
        <v>0</v>
      </c>
      <c r="AE265" s="342">
        <f t="shared" si="919"/>
        <v>0</v>
      </c>
      <c r="AF265" s="342">
        <f t="shared" si="919"/>
        <v>6214.90265</v>
      </c>
      <c r="AG265" s="342">
        <f t="shared" si="919"/>
        <v>0</v>
      </c>
      <c r="AH265" s="342">
        <f t="shared" si="919"/>
        <v>228.5555</v>
      </c>
      <c r="AI265" s="342">
        <f t="shared" si="919"/>
        <v>0</v>
      </c>
      <c r="AJ265" s="342">
        <f t="shared" si="919"/>
        <v>3780</v>
      </c>
      <c r="AK265" s="342">
        <f t="shared" si="919"/>
        <v>15922.28576</v>
      </c>
      <c r="AL265" s="342">
        <f t="shared" si="919"/>
        <v>0</v>
      </c>
      <c r="AM265" s="342">
        <f t="shared" si="919"/>
        <v>0</v>
      </c>
      <c r="AN265" s="342">
        <f t="shared" si="919"/>
        <v>12211.43486</v>
      </c>
      <c r="AO265" s="342">
        <f t="shared" si="919"/>
        <v>8896.907813</v>
      </c>
      <c r="AP265" s="342">
        <f t="shared" si="919"/>
        <v>0</v>
      </c>
      <c r="AQ265" s="342">
        <f t="shared" si="919"/>
        <v>0</v>
      </c>
      <c r="AR265" s="342">
        <f t="shared" si="919"/>
        <v>7542.9351</v>
      </c>
      <c r="AS265" s="342">
        <f t="shared" si="919"/>
        <v>0</v>
      </c>
      <c r="AT265" s="342">
        <f t="shared" si="919"/>
        <v>0</v>
      </c>
      <c r="AU265" s="342">
        <f t="shared" si="919"/>
        <v>0</v>
      </c>
      <c r="AV265" s="342">
        <f t="shared" si="919"/>
        <v>7136.0471</v>
      </c>
      <c r="AW265" s="342">
        <f t="shared" si="919"/>
        <v>0</v>
      </c>
      <c r="AX265" s="342">
        <f t="shared" si="919"/>
        <v>9058.61</v>
      </c>
      <c r="AY265" s="342">
        <f t="shared" si="919"/>
        <v>0</v>
      </c>
      <c r="AZ265" s="342">
        <f t="shared" si="919"/>
        <v>6480</v>
      </c>
      <c r="BA265" s="342">
        <f t="shared" si="919"/>
        <v>5867.9712</v>
      </c>
      <c r="BB265" s="342">
        <f t="shared" si="919"/>
        <v>0</v>
      </c>
      <c r="BC265" s="342">
        <f t="shared" si="919"/>
        <v>4873.17825</v>
      </c>
      <c r="BD265" s="342">
        <f t="shared" si="919"/>
        <v>0</v>
      </c>
      <c r="BE265" s="342">
        <f t="shared" si="919"/>
        <v>4565.5155</v>
      </c>
      <c r="BF265" s="342">
        <f t="shared" si="919"/>
        <v>0</v>
      </c>
      <c r="BG265" s="342">
        <f t="shared" si="919"/>
        <v>900.3978</v>
      </c>
      <c r="BH265" s="342">
        <f t="shared" si="919"/>
        <v>0</v>
      </c>
      <c r="BI265" s="342">
        <f t="shared" si="919"/>
        <v>0</v>
      </c>
      <c r="BJ265" s="342">
        <f t="shared" si="919"/>
        <v>0</v>
      </c>
      <c r="BK265" s="342">
        <f t="shared" si="919"/>
        <v>0</v>
      </c>
      <c r="BL265" s="342">
        <f t="shared" si="919"/>
        <v>0</v>
      </c>
      <c r="BM265" s="342">
        <f t="shared" si="919"/>
        <v>1521.41625</v>
      </c>
      <c r="BN265" s="342">
        <f t="shared" si="919"/>
        <v>0</v>
      </c>
      <c r="BO265" s="342">
        <f t="shared" si="919"/>
        <v>5255.6688</v>
      </c>
      <c r="BP265" s="342">
        <f t="shared" si="919"/>
        <v>0</v>
      </c>
      <c r="BQ265" s="342"/>
      <c r="BR265" s="342">
        <f t="shared" ref="BR265:EC265" si="920">if(or(and($A265-BR$240&gt;0,$A265-BR$241&lt;=0,month($A265)=month(BR$241)),and($A265-BR$240&gt;=0,$A265-BR$241&lt;=0,month(edate($A265,6))=month(BR$241))),BR$244,0)</f>
        <v>0</v>
      </c>
      <c r="BS265" s="342">
        <f t="shared" si="920"/>
        <v>0</v>
      </c>
      <c r="BT265" s="342">
        <f t="shared" si="920"/>
        <v>0</v>
      </c>
      <c r="BU265" s="342">
        <f t="shared" si="920"/>
        <v>0</v>
      </c>
      <c r="BV265" s="342">
        <f t="shared" si="920"/>
        <v>0</v>
      </c>
      <c r="BW265" s="342">
        <f t="shared" si="920"/>
        <v>0</v>
      </c>
      <c r="BX265" s="342">
        <f t="shared" si="920"/>
        <v>0</v>
      </c>
      <c r="BY265" s="342">
        <f t="shared" si="920"/>
        <v>0</v>
      </c>
      <c r="BZ265" s="342">
        <f t="shared" si="920"/>
        <v>0</v>
      </c>
      <c r="CA265" s="342">
        <f t="shared" si="920"/>
        <v>0</v>
      </c>
      <c r="CB265" s="342">
        <f t="shared" si="920"/>
        <v>0</v>
      </c>
      <c r="CC265" s="342">
        <f t="shared" si="920"/>
        <v>0</v>
      </c>
      <c r="CD265" s="342">
        <f t="shared" si="920"/>
        <v>0</v>
      </c>
      <c r="CE265" s="342">
        <f t="shared" si="920"/>
        <v>0</v>
      </c>
      <c r="CF265" s="342">
        <f t="shared" si="920"/>
        <v>0</v>
      </c>
      <c r="CG265" s="342">
        <f t="shared" si="920"/>
        <v>0</v>
      </c>
      <c r="CH265" s="342">
        <f t="shared" si="920"/>
        <v>0</v>
      </c>
      <c r="CI265" s="342">
        <f t="shared" si="920"/>
        <v>0</v>
      </c>
      <c r="CJ265" s="342">
        <f t="shared" si="920"/>
        <v>0</v>
      </c>
      <c r="CK265" s="342">
        <f t="shared" si="920"/>
        <v>0</v>
      </c>
      <c r="CL265" s="342">
        <f t="shared" si="920"/>
        <v>0</v>
      </c>
      <c r="CM265" s="342">
        <f t="shared" si="920"/>
        <v>0</v>
      </c>
      <c r="CN265" s="342">
        <f t="shared" si="920"/>
        <v>0</v>
      </c>
      <c r="CO265" s="342">
        <f t="shared" si="920"/>
        <v>0</v>
      </c>
      <c r="CP265" s="342">
        <f t="shared" si="920"/>
        <v>0</v>
      </c>
      <c r="CQ265" s="342">
        <f t="shared" si="920"/>
        <v>0</v>
      </c>
      <c r="CR265" s="342">
        <f t="shared" si="920"/>
        <v>0</v>
      </c>
      <c r="CS265" s="342">
        <f t="shared" si="920"/>
        <v>0</v>
      </c>
      <c r="CT265" s="342">
        <f t="shared" si="920"/>
        <v>0</v>
      </c>
      <c r="CU265" s="342">
        <f t="shared" si="920"/>
        <v>0</v>
      </c>
      <c r="CV265" s="342">
        <f t="shared" si="920"/>
        <v>0</v>
      </c>
      <c r="CW265" s="342">
        <f t="shared" si="920"/>
        <v>0</v>
      </c>
      <c r="CX265" s="342">
        <f t="shared" si="920"/>
        <v>0</v>
      </c>
      <c r="CY265" s="342">
        <f t="shared" si="920"/>
        <v>0</v>
      </c>
      <c r="CZ265" s="342">
        <f t="shared" si="920"/>
        <v>0</v>
      </c>
      <c r="DA265" s="342">
        <f t="shared" si="920"/>
        <v>0</v>
      </c>
      <c r="DB265" s="342">
        <f t="shared" si="920"/>
        <v>0</v>
      </c>
      <c r="DC265" s="342">
        <f t="shared" si="920"/>
        <v>0</v>
      </c>
      <c r="DD265" s="342">
        <f t="shared" si="920"/>
        <v>0</v>
      </c>
      <c r="DE265" s="342">
        <f t="shared" si="920"/>
        <v>0</v>
      </c>
      <c r="DF265" s="342">
        <f t="shared" si="920"/>
        <v>0</v>
      </c>
      <c r="DG265" s="342">
        <f t="shared" si="920"/>
        <v>0</v>
      </c>
      <c r="DH265" s="342">
        <f t="shared" si="920"/>
        <v>0</v>
      </c>
      <c r="DI265" s="342">
        <f t="shared" si="920"/>
        <v>0</v>
      </c>
      <c r="DJ265" s="342">
        <f t="shared" si="920"/>
        <v>0</v>
      </c>
      <c r="DK265" s="342">
        <f t="shared" si="920"/>
        <v>0</v>
      </c>
      <c r="DL265" s="342">
        <f t="shared" si="920"/>
        <v>0</v>
      </c>
      <c r="DM265" s="342">
        <f t="shared" si="920"/>
        <v>0</v>
      </c>
      <c r="DN265" s="342">
        <f t="shared" si="920"/>
        <v>0</v>
      </c>
      <c r="DO265" s="342">
        <f t="shared" si="920"/>
        <v>0</v>
      </c>
      <c r="DP265" s="342">
        <f t="shared" si="920"/>
        <v>0</v>
      </c>
      <c r="DQ265" s="342">
        <f t="shared" si="920"/>
        <v>0</v>
      </c>
      <c r="DR265" s="342">
        <f t="shared" si="920"/>
        <v>0</v>
      </c>
      <c r="DS265" s="342">
        <f t="shared" si="920"/>
        <v>0</v>
      </c>
      <c r="DT265" s="342">
        <f t="shared" si="920"/>
        <v>0</v>
      </c>
      <c r="DU265" s="342">
        <f t="shared" si="920"/>
        <v>0</v>
      </c>
      <c r="DV265" s="342">
        <f t="shared" si="920"/>
        <v>0</v>
      </c>
      <c r="DW265" s="342">
        <f t="shared" si="920"/>
        <v>0</v>
      </c>
      <c r="DX265" s="342">
        <f t="shared" si="920"/>
        <v>0</v>
      </c>
      <c r="DY265" s="342">
        <f t="shared" si="920"/>
        <v>0</v>
      </c>
      <c r="DZ265" s="342">
        <f t="shared" si="920"/>
        <v>0</v>
      </c>
      <c r="EA265" s="342">
        <f t="shared" si="920"/>
        <v>0</v>
      </c>
      <c r="EB265" s="342">
        <f t="shared" si="920"/>
        <v>0</v>
      </c>
      <c r="EC265" s="342">
        <f t="shared" si="920"/>
        <v>0</v>
      </c>
      <c r="ED265" s="342"/>
      <c r="EE265" s="342">
        <f t="shared" ref="EE265:GP265" si="921">if(or(and($A265-EE$240&gt;0,$A265-EE$241&lt;=0,month($A265)=month(EE$241)),and($A265-EE$240&gt;=0,$A265-EE$241&lt;=0,month(edate($A265,6))=month(EE$241))),EE$244,0)</f>
        <v>0</v>
      </c>
      <c r="EF265" s="342">
        <f t="shared" si="921"/>
        <v>0</v>
      </c>
      <c r="EG265" s="342">
        <f t="shared" si="921"/>
        <v>0</v>
      </c>
      <c r="EH265" s="342">
        <f t="shared" si="921"/>
        <v>0</v>
      </c>
      <c r="EI265" s="342">
        <f t="shared" si="921"/>
        <v>0</v>
      </c>
      <c r="EJ265" s="342">
        <f t="shared" si="921"/>
        <v>0</v>
      </c>
      <c r="EK265" s="342">
        <f t="shared" si="921"/>
        <v>0</v>
      </c>
      <c r="EL265" s="342">
        <f t="shared" si="921"/>
        <v>0</v>
      </c>
      <c r="EM265" s="342">
        <f t="shared" si="921"/>
        <v>0</v>
      </c>
      <c r="EN265" s="342">
        <f t="shared" si="921"/>
        <v>0</v>
      </c>
      <c r="EO265" s="342">
        <f t="shared" si="921"/>
        <v>0</v>
      </c>
      <c r="EP265" s="342">
        <f t="shared" si="921"/>
        <v>0</v>
      </c>
      <c r="EQ265" s="342">
        <f t="shared" si="921"/>
        <v>0</v>
      </c>
      <c r="ER265" s="342">
        <f t="shared" si="921"/>
        <v>0</v>
      </c>
      <c r="ES265" s="342">
        <f t="shared" si="921"/>
        <v>0</v>
      </c>
      <c r="ET265" s="342">
        <f t="shared" si="921"/>
        <v>0</v>
      </c>
      <c r="EU265" s="342">
        <f t="shared" si="921"/>
        <v>0</v>
      </c>
      <c r="EV265" s="342">
        <f t="shared" si="921"/>
        <v>0</v>
      </c>
      <c r="EW265" s="342">
        <f t="shared" si="921"/>
        <v>0</v>
      </c>
      <c r="EX265" s="342">
        <f t="shared" si="921"/>
        <v>0</v>
      </c>
      <c r="EY265" s="342">
        <f t="shared" si="921"/>
        <v>0</v>
      </c>
      <c r="EZ265" s="342">
        <f t="shared" si="921"/>
        <v>0</v>
      </c>
      <c r="FA265" s="342">
        <f t="shared" si="921"/>
        <v>0</v>
      </c>
      <c r="FB265" s="342">
        <f t="shared" si="921"/>
        <v>0</v>
      </c>
      <c r="FC265" s="342">
        <f t="shared" si="921"/>
        <v>0</v>
      </c>
      <c r="FD265" s="342">
        <f t="shared" si="921"/>
        <v>0</v>
      </c>
      <c r="FE265" s="342">
        <f t="shared" si="921"/>
        <v>0</v>
      </c>
      <c r="FF265" s="342">
        <f t="shared" si="921"/>
        <v>0</v>
      </c>
      <c r="FG265" s="342">
        <f t="shared" si="921"/>
        <v>0</v>
      </c>
      <c r="FH265" s="342">
        <f t="shared" si="921"/>
        <v>0</v>
      </c>
      <c r="FI265" s="342">
        <f t="shared" si="921"/>
        <v>0</v>
      </c>
      <c r="FJ265" s="342">
        <f t="shared" si="921"/>
        <v>0</v>
      </c>
      <c r="FK265" s="342">
        <f t="shared" si="921"/>
        <v>0</v>
      </c>
      <c r="FL265" s="342">
        <f t="shared" si="921"/>
        <v>0</v>
      </c>
      <c r="FM265" s="342">
        <f t="shared" si="921"/>
        <v>0</v>
      </c>
      <c r="FN265" s="342">
        <f t="shared" si="921"/>
        <v>0</v>
      </c>
      <c r="FO265" s="342">
        <f t="shared" si="921"/>
        <v>0</v>
      </c>
      <c r="FP265" s="342">
        <f t="shared" si="921"/>
        <v>0</v>
      </c>
      <c r="FQ265" s="342">
        <f t="shared" si="921"/>
        <v>0</v>
      </c>
      <c r="FR265" s="342">
        <f t="shared" si="921"/>
        <v>0</v>
      </c>
      <c r="FS265" s="342">
        <f t="shared" si="921"/>
        <v>0</v>
      </c>
      <c r="FT265" s="342">
        <f t="shared" si="921"/>
        <v>0</v>
      </c>
      <c r="FU265" s="342">
        <f t="shared" si="921"/>
        <v>0</v>
      </c>
      <c r="FV265" s="342">
        <f t="shared" si="921"/>
        <v>0</v>
      </c>
      <c r="FW265" s="342">
        <f t="shared" si="921"/>
        <v>0</v>
      </c>
      <c r="FX265" s="342">
        <f t="shared" si="921"/>
        <v>0</v>
      </c>
      <c r="FY265" s="342">
        <f t="shared" si="921"/>
        <v>0</v>
      </c>
      <c r="FZ265" s="342">
        <f t="shared" si="921"/>
        <v>0</v>
      </c>
      <c r="GA265" s="342">
        <f t="shared" si="921"/>
        <v>0</v>
      </c>
      <c r="GB265" s="342">
        <f t="shared" si="921"/>
        <v>0</v>
      </c>
      <c r="GC265" s="342">
        <f t="shared" si="921"/>
        <v>0</v>
      </c>
      <c r="GD265" s="342">
        <f t="shared" si="921"/>
        <v>0</v>
      </c>
      <c r="GE265" s="342">
        <f t="shared" si="921"/>
        <v>0</v>
      </c>
      <c r="GF265" s="342">
        <f t="shared" si="921"/>
        <v>0</v>
      </c>
      <c r="GG265" s="342">
        <f t="shared" si="921"/>
        <v>0</v>
      </c>
      <c r="GH265" s="342">
        <f t="shared" si="921"/>
        <v>0</v>
      </c>
      <c r="GI265" s="342">
        <f t="shared" si="921"/>
        <v>0</v>
      </c>
      <c r="GJ265" s="342">
        <f t="shared" si="921"/>
        <v>0</v>
      </c>
      <c r="GK265" s="342">
        <f t="shared" si="921"/>
        <v>0</v>
      </c>
      <c r="GL265" s="342">
        <f t="shared" si="921"/>
        <v>0</v>
      </c>
      <c r="GM265" s="342">
        <f t="shared" si="921"/>
        <v>0</v>
      </c>
      <c r="GN265" s="342">
        <f t="shared" si="921"/>
        <v>0</v>
      </c>
      <c r="GO265" s="342">
        <f t="shared" si="921"/>
        <v>0</v>
      </c>
      <c r="GP265" s="342">
        <f t="shared" si="921"/>
        <v>0</v>
      </c>
      <c r="GQ265" s="342"/>
      <c r="GR265" s="342">
        <f t="shared" ref="GR265:JC265" si="922">if(or(and($A265-GR$240&gt;0,$A265-GR$241&lt;=0,month($A265)=month(GR$241)),and($A265-GR$240&gt;=0,$A265-GR$241&lt;=0,month(edate($A265,6))=month(GR$241))),GR$244,0)</f>
        <v>0</v>
      </c>
      <c r="GS265" s="342">
        <f t="shared" si="922"/>
        <v>0</v>
      </c>
      <c r="GT265" s="342">
        <f t="shared" si="922"/>
        <v>0</v>
      </c>
      <c r="GU265" s="342">
        <f t="shared" si="922"/>
        <v>0</v>
      </c>
      <c r="GV265" s="342">
        <f t="shared" si="922"/>
        <v>0</v>
      </c>
      <c r="GW265" s="342">
        <f t="shared" si="922"/>
        <v>0</v>
      </c>
      <c r="GX265" s="342">
        <f t="shared" si="922"/>
        <v>0</v>
      </c>
      <c r="GY265" s="342">
        <f t="shared" si="922"/>
        <v>0</v>
      </c>
      <c r="GZ265" s="342">
        <f t="shared" si="922"/>
        <v>0</v>
      </c>
      <c r="HA265" s="342">
        <f t="shared" si="922"/>
        <v>0</v>
      </c>
      <c r="HB265" s="342">
        <f t="shared" si="922"/>
        <v>0</v>
      </c>
      <c r="HC265" s="342">
        <f t="shared" si="922"/>
        <v>0</v>
      </c>
      <c r="HD265" s="342">
        <f t="shared" si="922"/>
        <v>0</v>
      </c>
      <c r="HE265" s="342">
        <f t="shared" si="922"/>
        <v>0</v>
      </c>
      <c r="HF265" s="342">
        <f t="shared" si="922"/>
        <v>0</v>
      </c>
      <c r="HG265" s="342">
        <f t="shared" si="922"/>
        <v>0</v>
      </c>
      <c r="HH265" s="342">
        <f t="shared" si="922"/>
        <v>0</v>
      </c>
      <c r="HI265" s="342">
        <f t="shared" si="922"/>
        <v>0</v>
      </c>
      <c r="HJ265" s="342">
        <f t="shared" si="922"/>
        <v>0</v>
      </c>
      <c r="HK265" s="342">
        <f t="shared" si="922"/>
        <v>0</v>
      </c>
      <c r="HL265" s="342">
        <f t="shared" si="922"/>
        <v>0</v>
      </c>
      <c r="HM265" s="342">
        <f t="shared" si="922"/>
        <v>0</v>
      </c>
      <c r="HN265" s="342">
        <f t="shared" si="922"/>
        <v>0</v>
      </c>
      <c r="HO265" s="342">
        <f t="shared" si="922"/>
        <v>0</v>
      </c>
      <c r="HP265" s="342">
        <f t="shared" si="922"/>
        <v>0</v>
      </c>
      <c r="HQ265" s="342">
        <f t="shared" si="922"/>
        <v>0</v>
      </c>
      <c r="HR265" s="342">
        <f t="shared" si="922"/>
        <v>0</v>
      </c>
      <c r="HS265" s="342">
        <f t="shared" si="922"/>
        <v>0</v>
      </c>
      <c r="HT265" s="342">
        <f t="shared" si="922"/>
        <v>0</v>
      </c>
      <c r="HU265" s="342">
        <f t="shared" si="922"/>
        <v>0</v>
      </c>
      <c r="HV265" s="342">
        <f t="shared" si="922"/>
        <v>0</v>
      </c>
      <c r="HW265" s="342">
        <f t="shared" si="922"/>
        <v>0</v>
      </c>
      <c r="HX265" s="342">
        <f t="shared" si="922"/>
        <v>0</v>
      </c>
      <c r="HY265" s="342">
        <f t="shared" si="922"/>
        <v>0</v>
      </c>
      <c r="HZ265" s="342">
        <f t="shared" si="922"/>
        <v>0</v>
      </c>
      <c r="IA265" s="342">
        <f t="shared" si="922"/>
        <v>0</v>
      </c>
      <c r="IB265" s="342">
        <f t="shared" si="922"/>
        <v>0</v>
      </c>
      <c r="IC265" s="342">
        <f t="shared" si="922"/>
        <v>0</v>
      </c>
      <c r="ID265" s="342">
        <f t="shared" si="922"/>
        <v>0</v>
      </c>
      <c r="IE265" s="342">
        <f t="shared" si="922"/>
        <v>0</v>
      </c>
      <c r="IF265" s="342">
        <f t="shared" si="922"/>
        <v>0</v>
      </c>
      <c r="IG265" s="342">
        <f t="shared" si="922"/>
        <v>0</v>
      </c>
      <c r="IH265" s="342">
        <f t="shared" si="922"/>
        <v>0</v>
      </c>
      <c r="II265" s="342">
        <f t="shared" si="922"/>
        <v>0</v>
      </c>
      <c r="IJ265" s="342">
        <f t="shared" si="922"/>
        <v>0</v>
      </c>
      <c r="IK265" s="342">
        <f t="shared" si="922"/>
        <v>0</v>
      </c>
      <c r="IL265" s="342">
        <f t="shared" si="922"/>
        <v>0</v>
      </c>
      <c r="IM265" s="342">
        <f t="shared" si="922"/>
        <v>0</v>
      </c>
      <c r="IN265" s="342">
        <f t="shared" si="922"/>
        <v>0</v>
      </c>
      <c r="IO265" s="342">
        <f t="shared" si="922"/>
        <v>0</v>
      </c>
      <c r="IP265" s="342">
        <f t="shared" si="922"/>
        <v>0</v>
      </c>
      <c r="IQ265" s="342">
        <f t="shared" si="922"/>
        <v>0</v>
      </c>
      <c r="IR265" s="342">
        <f t="shared" si="922"/>
        <v>0</v>
      </c>
      <c r="IS265" s="342">
        <f t="shared" si="922"/>
        <v>0</v>
      </c>
      <c r="IT265" s="342">
        <f t="shared" si="922"/>
        <v>0</v>
      </c>
      <c r="IU265" s="342">
        <f t="shared" si="922"/>
        <v>0</v>
      </c>
      <c r="IV265" s="342">
        <f t="shared" si="922"/>
        <v>0</v>
      </c>
      <c r="IW265" s="342">
        <f t="shared" si="922"/>
        <v>0</v>
      </c>
      <c r="IX265" s="342">
        <f t="shared" si="922"/>
        <v>0</v>
      </c>
      <c r="IY265" s="342">
        <f t="shared" si="922"/>
        <v>0</v>
      </c>
      <c r="IZ265" s="342">
        <f t="shared" si="922"/>
        <v>0</v>
      </c>
      <c r="JA265" s="342">
        <f t="shared" si="922"/>
        <v>0</v>
      </c>
      <c r="JB265" s="342">
        <f t="shared" si="922"/>
        <v>0</v>
      </c>
      <c r="JC265" s="342">
        <f t="shared" si="922"/>
        <v>0</v>
      </c>
      <c r="JD265" s="342"/>
      <c r="JE265" s="342">
        <f t="shared" ref="JE265:LP265" si="923">if(or(and($A265-JE$240&gt;0,$A265-JE$241&lt;=0,month($A265)=month(JE$241)),and($A265-JE$240&gt;=0,$A265-JE$241&lt;=0,month(edate($A265,6))=month(JE$241))),JE$244,0)</f>
        <v>0</v>
      </c>
      <c r="JF265" s="342">
        <f t="shared" si="923"/>
        <v>0</v>
      </c>
      <c r="JG265" s="342">
        <f t="shared" si="923"/>
        <v>0</v>
      </c>
      <c r="JH265" s="342">
        <f t="shared" si="923"/>
        <v>0</v>
      </c>
      <c r="JI265" s="342">
        <f t="shared" si="923"/>
        <v>0</v>
      </c>
      <c r="JJ265" s="342">
        <f t="shared" si="923"/>
        <v>0</v>
      </c>
      <c r="JK265" s="342">
        <f t="shared" si="923"/>
        <v>0</v>
      </c>
      <c r="JL265" s="342">
        <f t="shared" si="923"/>
        <v>0</v>
      </c>
      <c r="JM265" s="342">
        <f t="shared" si="923"/>
        <v>0</v>
      </c>
      <c r="JN265" s="342">
        <f t="shared" si="923"/>
        <v>0</v>
      </c>
      <c r="JO265" s="342">
        <f t="shared" si="923"/>
        <v>0</v>
      </c>
      <c r="JP265" s="342">
        <f t="shared" si="923"/>
        <v>0</v>
      </c>
      <c r="JQ265" s="342">
        <f t="shared" si="923"/>
        <v>0</v>
      </c>
      <c r="JR265" s="342">
        <f t="shared" si="923"/>
        <v>0</v>
      </c>
      <c r="JS265" s="342">
        <f t="shared" si="923"/>
        <v>0</v>
      </c>
      <c r="JT265" s="342">
        <f t="shared" si="923"/>
        <v>0</v>
      </c>
      <c r="JU265" s="342">
        <f t="shared" si="923"/>
        <v>0</v>
      </c>
      <c r="JV265" s="342">
        <f t="shared" si="923"/>
        <v>0</v>
      </c>
      <c r="JW265" s="342">
        <f t="shared" si="923"/>
        <v>0</v>
      </c>
      <c r="JX265" s="342">
        <f t="shared" si="923"/>
        <v>0</v>
      </c>
      <c r="JY265" s="342">
        <f t="shared" si="923"/>
        <v>0</v>
      </c>
      <c r="JZ265" s="342">
        <f t="shared" si="923"/>
        <v>0</v>
      </c>
      <c r="KA265" s="342">
        <f t="shared" si="923"/>
        <v>0</v>
      </c>
      <c r="KB265" s="342">
        <f t="shared" si="923"/>
        <v>0</v>
      </c>
      <c r="KC265" s="342">
        <f t="shared" si="923"/>
        <v>0</v>
      </c>
      <c r="KD265" s="342">
        <f t="shared" si="923"/>
        <v>0</v>
      </c>
      <c r="KE265" s="342">
        <f t="shared" si="923"/>
        <v>0</v>
      </c>
      <c r="KF265" s="342">
        <f t="shared" si="923"/>
        <v>0</v>
      </c>
      <c r="KG265" s="342">
        <f t="shared" si="923"/>
        <v>0</v>
      </c>
      <c r="KH265" s="342">
        <f t="shared" si="923"/>
        <v>0</v>
      </c>
      <c r="KI265" s="342">
        <f t="shared" si="923"/>
        <v>0</v>
      </c>
      <c r="KJ265" s="342">
        <f t="shared" si="923"/>
        <v>0</v>
      </c>
      <c r="KK265" s="342">
        <f t="shared" si="923"/>
        <v>0</v>
      </c>
      <c r="KL265" s="342">
        <f t="shared" si="923"/>
        <v>0</v>
      </c>
      <c r="KM265" s="342">
        <f t="shared" si="923"/>
        <v>0</v>
      </c>
      <c r="KN265" s="342">
        <f t="shared" si="923"/>
        <v>0</v>
      </c>
      <c r="KO265" s="342">
        <f t="shared" si="923"/>
        <v>0</v>
      </c>
      <c r="KP265" s="342">
        <f t="shared" si="923"/>
        <v>0</v>
      </c>
      <c r="KQ265" s="342">
        <f t="shared" si="923"/>
        <v>0</v>
      </c>
      <c r="KR265" s="342">
        <f t="shared" si="923"/>
        <v>0</v>
      </c>
      <c r="KS265" s="342">
        <f t="shared" si="923"/>
        <v>0</v>
      </c>
      <c r="KT265" s="342">
        <f t="shared" si="923"/>
        <v>0</v>
      </c>
      <c r="KU265" s="342">
        <f t="shared" si="923"/>
        <v>0</v>
      </c>
      <c r="KV265" s="342">
        <f t="shared" si="923"/>
        <v>0</v>
      </c>
      <c r="KW265" s="342">
        <f t="shared" si="923"/>
        <v>0</v>
      </c>
      <c r="KX265" s="342">
        <f t="shared" si="923"/>
        <v>0</v>
      </c>
      <c r="KY265" s="342">
        <f t="shared" si="923"/>
        <v>0</v>
      </c>
      <c r="KZ265" s="342">
        <f t="shared" si="923"/>
        <v>0</v>
      </c>
      <c r="LA265" s="342">
        <f t="shared" si="923"/>
        <v>0</v>
      </c>
      <c r="LB265" s="342">
        <f t="shared" si="923"/>
        <v>0</v>
      </c>
      <c r="LC265" s="342">
        <f t="shared" si="923"/>
        <v>0</v>
      </c>
      <c r="LD265" s="342">
        <f t="shared" si="923"/>
        <v>0</v>
      </c>
      <c r="LE265" s="342">
        <f t="shared" si="923"/>
        <v>0</v>
      </c>
      <c r="LF265" s="342">
        <f t="shared" si="923"/>
        <v>0</v>
      </c>
      <c r="LG265" s="342">
        <f t="shared" si="923"/>
        <v>0</v>
      </c>
      <c r="LH265" s="342">
        <f t="shared" si="923"/>
        <v>0</v>
      </c>
      <c r="LI265" s="342">
        <f t="shared" si="923"/>
        <v>0</v>
      </c>
      <c r="LJ265" s="342">
        <f t="shared" si="923"/>
        <v>0</v>
      </c>
      <c r="LK265" s="342">
        <f t="shared" si="923"/>
        <v>0</v>
      </c>
      <c r="LL265" s="342">
        <f t="shared" si="923"/>
        <v>0</v>
      </c>
      <c r="LM265" s="342">
        <f t="shared" si="923"/>
        <v>0</v>
      </c>
      <c r="LN265" s="342">
        <f t="shared" si="923"/>
        <v>0</v>
      </c>
      <c r="LO265" s="342">
        <f t="shared" si="923"/>
        <v>0</v>
      </c>
      <c r="LP265" s="342">
        <f t="shared" si="923"/>
        <v>0</v>
      </c>
    </row>
    <row r="266">
      <c r="A266" s="331" t="str">
        <f t="shared" si="822"/>
        <v>09-2027</v>
      </c>
      <c r="B266" s="346">
        <f t="shared" si="828"/>
        <v>237841.6939</v>
      </c>
      <c r="C266" s="346"/>
      <c r="E266" s="342">
        <f t="shared" ref="E266:BP266" si="924">if(or(and($A266-E$240&gt;0,$A266-E$241&lt;=0,month($A266)=month(E$241)),and($A266-E$240&gt;=0,$A266-E$241&lt;=0,month(edate($A266,6))=month(E$241))),E$244,0)</f>
        <v>0</v>
      </c>
      <c r="F266" s="342">
        <f t="shared" si="924"/>
        <v>0</v>
      </c>
      <c r="G266" s="342">
        <f t="shared" si="924"/>
        <v>0</v>
      </c>
      <c r="H266" s="342">
        <f t="shared" si="924"/>
        <v>5603.13611</v>
      </c>
      <c r="I266" s="342">
        <f t="shared" si="924"/>
        <v>5350</v>
      </c>
      <c r="J266" s="342">
        <f t="shared" si="924"/>
        <v>0</v>
      </c>
      <c r="K266" s="342">
        <f t="shared" si="924"/>
        <v>6549.35727</v>
      </c>
      <c r="L266" s="342">
        <f t="shared" si="924"/>
        <v>3925.4562</v>
      </c>
      <c r="M266" s="342">
        <f t="shared" si="924"/>
        <v>5593.35392</v>
      </c>
      <c r="N266" s="342">
        <f t="shared" si="924"/>
        <v>0</v>
      </c>
      <c r="O266" s="342">
        <f t="shared" si="924"/>
        <v>0</v>
      </c>
      <c r="P266" s="342">
        <f t="shared" si="924"/>
        <v>0</v>
      </c>
      <c r="Q266" s="342">
        <f t="shared" si="924"/>
        <v>5838.7836</v>
      </c>
      <c r="R266" s="342">
        <f t="shared" si="924"/>
        <v>9911.380355</v>
      </c>
      <c r="S266" s="342">
        <f t="shared" si="924"/>
        <v>0</v>
      </c>
      <c r="T266" s="342">
        <f t="shared" si="924"/>
        <v>11963.3767</v>
      </c>
      <c r="U266" s="342">
        <f t="shared" si="924"/>
        <v>9633.12861</v>
      </c>
      <c r="V266" s="342">
        <f t="shared" si="924"/>
        <v>0</v>
      </c>
      <c r="W266" s="342">
        <f t="shared" si="924"/>
        <v>8655.033888</v>
      </c>
      <c r="X266" s="342">
        <f t="shared" si="924"/>
        <v>0</v>
      </c>
      <c r="Y266" s="342">
        <f t="shared" si="924"/>
        <v>0</v>
      </c>
      <c r="Z266" s="342">
        <f t="shared" si="924"/>
        <v>0</v>
      </c>
      <c r="AA266" s="342">
        <f t="shared" si="924"/>
        <v>9628.80765</v>
      </c>
      <c r="AB266" s="342">
        <f t="shared" si="924"/>
        <v>0</v>
      </c>
      <c r="AC266" s="342">
        <f t="shared" si="924"/>
        <v>6205.936838</v>
      </c>
      <c r="AD266" s="342">
        <f t="shared" si="924"/>
        <v>8318.29995</v>
      </c>
      <c r="AE266" s="342">
        <f t="shared" si="924"/>
        <v>6439.535258</v>
      </c>
      <c r="AF266" s="342">
        <f t="shared" si="924"/>
        <v>0</v>
      </c>
      <c r="AG266" s="342">
        <f t="shared" si="924"/>
        <v>7258.6275</v>
      </c>
      <c r="AH266" s="342">
        <f t="shared" si="924"/>
        <v>0</v>
      </c>
      <c r="AI266" s="342">
        <f t="shared" si="924"/>
        <v>10641.14589</v>
      </c>
      <c r="AJ266" s="342">
        <f t="shared" si="924"/>
        <v>0</v>
      </c>
      <c r="AK266" s="342">
        <f t="shared" si="924"/>
        <v>0</v>
      </c>
      <c r="AL266" s="342">
        <f t="shared" si="924"/>
        <v>275</v>
      </c>
      <c r="AM266" s="342">
        <f t="shared" si="924"/>
        <v>4982.50623</v>
      </c>
      <c r="AN266" s="342">
        <f t="shared" si="924"/>
        <v>0</v>
      </c>
      <c r="AO266" s="342">
        <f t="shared" si="924"/>
        <v>0</v>
      </c>
      <c r="AP266" s="342">
        <f t="shared" si="924"/>
        <v>9271.35</v>
      </c>
      <c r="AQ266" s="342">
        <f t="shared" si="924"/>
        <v>8358.125</v>
      </c>
      <c r="AR266" s="342">
        <f t="shared" si="924"/>
        <v>0</v>
      </c>
      <c r="AS266" s="342">
        <f t="shared" si="924"/>
        <v>8601.039</v>
      </c>
      <c r="AT266" s="342">
        <f t="shared" si="924"/>
        <v>16276.43473</v>
      </c>
      <c r="AU266" s="342">
        <f t="shared" si="924"/>
        <v>7462.28015</v>
      </c>
      <c r="AV266" s="342">
        <f t="shared" si="924"/>
        <v>0</v>
      </c>
      <c r="AW266" s="342">
        <f t="shared" si="924"/>
        <v>4800</v>
      </c>
      <c r="AX266" s="342">
        <f t="shared" si="924"/>
        <v>0</v>
      </c>
      <c r="AY266" s="342">
        <f t="shared" si="924"/>
        <v>12558.09375</v>
      </c>
      <c r="AZ266" s="342">
        <f t="shared" si="924"/>
        <v>0</v>
      </c>
      <c r="BA266" s="342">
        <f t="shared" si="924"/>
        <v>0</v>
      </c>
      <c r="BB266" s="342">
        <f t="shared" si="924"/>
        <v>9703.8664</v>
      </c>
      <c r="BC266" s="342">
        <f t="shared" si="924"/>
        <v>0</v>
      </c>
      <c r="BD266" s="342">
        <f t="shared" si="924"/>
        <v>13378.4</v>
      </c>
      <c r="BE266" s="342">
        <f t="shared" si="924"/>
        <v>0</v>
      </c>
      <c r="BF266" s="342">
        <f t="shared" si="924"/>
        <v>1557.6541</v>
      </c>
      <c r="BG266" s="342">
        <f t="shared" si="924"/>
        <v>0</v>
      </c>
      <c r="BH266" s="342">
        <f t="shared" si="924"/>
        <v>5158.157425</v>
      </c>
      <c r="BI266" s="342">
        <f t="shared" si="924"/>
        <v>2306.25</v>
      </c>
      <c r="BJ266" s="342">
        <f t="shared" si="924"/>
        <v>7162.4875</v>
      </c>
      <c r="BK266" s="342">
        <f t="shared" si="924"/>
        <v>1312.5</v>
      </c>
      <c r="BL266" s="342">
        <f t="shared" si="924"/>
        <v>1793.1</v>
      </c>
      <c r="BM266" s="342">
        <f t="shared" si="924"/>
        <v>0</v>
      </c>
      <c r="BN266" s="342">
        <f t="shared" si="924"/>
        <v>740.464875</v>
      </c>
      <c r="BO266" s="342">
        <f t="shared" si="924"/>
        <v>0</v>
      </c>
      <c r="BP266" s="342">
        <f t="shared" si="924"/>
        <v>628.625</v>
      </c>
      <c r="BQ266" s="342"/>
      <c r="BR266" s="342">
        <f t="shared" ref="BR266:EC266" si="925">if(or(and($A266-BR$240&gt;0,$A266-BR$241&lt;=0,month($A266)=month(BR$241)),and($A266-BR$240&gt;=0,$A266-BR$241&lt;=0,month(edate($A266,6))=month(BR$241))),BR$244,0)</f>
        <v>0</v>
      </c>
      <c r="BS266" s="342">
        <f t="shared" si="925"/>
        <v>0</v>
      </c>
      <c r="BT266" s="342">
        <f t="shared" si="925"/>
        <v>0</v>
      </c>
      <c r="BU266" s="342">
        <f t="shared" si="925"/>
        <v>0</v>
      </c>
      <c r="BV266" s="342">
        <f t="shared" si="925"/>
        <v>0</v>
      </c>
      <c r="BW266" s="342">
        <f t="shared" si="925"/>
        <v>0</v>
      </c>
      <c r="BX266" s="342">
        <f t="shared" si="925"/>
        <v>0</v>
      </c>
      <c r="BY266" s="342">
        <f t="shared" si="925"/>
        <v>0</v>
      </c>
      <c r="BZ266" s="342">
        <f t="shared" si="925"/>
        <v>0</v>
      </c>
      <c r="CA266" s="342">
        <f t="shared" si="925"/>
        <v>0</v>
      </c>
      <c r="CB266" s="342">
        <f t="shared" si="925"/>
        <v>0</v>
      </c>
      <c r="CC266" s="342">
        <f t="shared" si="925"/>
        <v>0</v>
      </c>
      <c r="CD266" s="342">
        <f t="shared" si="925"/>
        <v>0</v>
      </c>
      <c r="CE266" s="342">
        <f t="shared" si="925"/>
        <v>0</v>
      </c>
      <c r="CF266" s="342">
        <f t="shared" si="925"/>
        <v>0</v>
      </c>
      <c r="CG266" s="342">
        <f t="shared" si="925"/>
        <v>0</v>
      </c>
      <c r="CH266" s="342">
        <f t="shared" si="925"/>
        <v>0</v>
      </c>
      <c r="CI266" s="342">
        <f t="shared" si="925"/>
        <v>0</v>
      </c>
      <c r="CJ266" s="342">
        <f t="shared" si="925"/>
        <v>0</v>
      </c>
      <c r="CK266" s="342">
        <f t="shared" si="925"/>
        <v>0</v>
      </c>
      <c r="CL266" s="342">
        <f t="shared" si="925"/>
        <v>0</v>
      </c>
      <c r="CM266" s="342">
        <f t="shared" si="925"/>
        <v>0</v>
      </c>
      <c r="CN266" s="342">
        <f t="shared" si="925"/>
        <v>0</v>
      </c>
      <c r="CO266" s="342">
        <f t="shared" si="925"/>
        <v>0</v>
      </c>
      <c r="CP266" s="342">
        <f t="shared" si="925"/>
        <v>0</v>
      </c>
      <c r="CQ266" s="342">
        <f t="shared" si="925"/>
        <v>0</v>
      </c>
      <c r="CR266" s="342">
        <f t="shared" si="925"/>
        <v>0</v>
      </c>
      <c r="CS266" s="342">
        <f t="shared" si="925"/>
        <v>0</v>
      </c>
      <c r="CT266" s="342">
        <f t="shared" si="925"/>
        <v>0</v>
      </c>
      <c r="CU266" s="342">
        <f t="shared" si="925"/>
        <v>0</v>
      </c>
      <c r="CV266" s="342">
        <f t="shared" si="925"/>
        <v>0</v>
      </c>
      <c r="CW266" s="342">
        <f t="shared" si="925"/>
        <v>0</v>
      </c>
      <c r="CX266" s="342">
        <f t="shared" si="925"/>
        <v>0</v>
      </c>
      <c r="CY266" s="342">
        <f t="shared" si="925"/>
        <v>0</v>
      </c>
      <c r="CZ266" s="342">
        <f t="shared" si="925"/>
        <v>0</v>
      </c>
      <c r="DA266" s="342">
        <f t="shared" si="925"/>
        <v>0</v>
      </c>
      <c r="DB266" s="342">
        <f t="shared" si="925"/>
        <v>0</v>
      </c>
      <c r="DC266" s="342">
        <f t="shared" si="925"/>
        <v>0</v>
      </c>
      <c r="DD266" s="342">
        <f t="shared" si="925"/>
        <v>0</v>
      </c>
      <c r="DE266" s="342">
        <f t="shared" si="925"/>
        <v>0</v>
      </c>
      <c r="DF266" s="342">
        <f t="shared" si="925"/>
        <v>0</v>
      </c>
      <c r="DG266" s="342">
        <f t="shared" si="925"/>
        <v>0</v>
      </c>
      <c r="DH266" s="342">
        <f t="shared" si="925"/>
        <v>0</v>
      </c>
      <c r="DI266" s="342">
        <f t="shared" si="925"/>
        <v>0</v>
      </c>
      <c r="DJ266" s="342">
        <f t="shared" si="925"/>
        <v>0</v>
      </c>
      <c r="DK266" s="342">
        <f t="shared" si="925"/>
        <v>0</v>
      </c>
      <c r="DL266" s="342">
        <f t="shared" si="925"/>
        <v>0</v>
      </c>
      <c r="DM266" s="342">
        <f t="shared" si="925"/>
        <v>0</v>
      </c>
      <c r="DN266" s="342">
        <f t="shared" si="925"/>
        <v>0</v>
      </c>
      <c r="DO266" s="342">
        <f t="shared" si="925"/>
        <v>0</v>
      </c>
      <c r="DP266" s="342">
        <f t="shared" si="925"/>
        <v>0</v>
      </c>
      <c r="DQ266" s="342">
        <f t="shared" si="925"/>
        <v>0</v>
      </c>
      <c r="DR266" s="342">
        <f t="shared" si="925"/>
        <v>0</v>
      </c>
      <c r="DS266" s="342">
        <f t="shared" si="925"/>
        <v>0</v>
      </c>
      <c r="DT266" s="342">
        <f t="shared" si="925"/>
        <v>0</v>
      </c>
      <c r="DU266" s="342">
        <f t="shared" si="925"/>
        <v>0</v>
      </c>
      <c r="DV266" s="342">
        <f t="shared" si="925"/>
        <v>0</v>
      </c>
      <c r="DW266" s="342">
        <f t="shared" si="925"/>
        <v>0</v>
      </c>
      <c r="DX266" s="342">
        <f t="shared" si="925"/>
        <v>0</v>
      </c>
      <c r="DY266" s="342">
        <f t="shared" si="925"/>
        <v>0</v>
      </c>
      <c r="DZ266" s="342">
        <f t="shared" si="925"/>
        <v>0</v>
      </c>
      <c r="EA266" s="342">
        <f t="shared" si="925"/>
        <v>0</v>
      </c>
      <c r="EB266" s="342">
        <f t="shared" si="925"/>
        <v>0</v>
      </c>
      <c r="EC266" s="342">
        <f t="shared" si="925"/>
        <v>0</v>
      </c>
      <c r="ED266" s="342"/>
      <c r="EE266" s="342">
        <f t="shared" ref="EE266:GP266" si="926">if(or(and($A266-EE$240&gt;0,$A266-EE$241&lt;=0,month($A266)=month(EE$241)),and($A266-EE$240&gt;=0,$A266-EE$241&lt;=0,month(edate($A266,6))=month(EE$241))),EE$244,0)</f>
        <v>0</v>
      </c>
      <c r="EF266" s="342">
        <f t="shared" si="926"/>
        <v>0</v>
      </c>
      <c r="EG266" s="342">
        <f t="shared" si="926"/>
        <v>0</v>
      </c>
      <c r="EH266" s="342">
        <f t="shared" si="926"/>
        <v>0</v>
      </c>
      <c r="EI266" s="342">
        <f t="shared" si="926"/>
        <v>0</v>
      </c>
      <c r="EJ266" s="342">
        <f t="shared" si="926"/>
        <v>0</v>
      </c>
      <c r="EK266" s="342">
        <f t="shared" si="926"/>
        <v>0</v>
      </c>
      <c r="EL266" s="342">
        <f t="shared" si="926"/>
        <v>0</v>
      </c>
      <c r="EM266" s="342">
        <f t="shared" si="926"/>
        <v>0</v>
      </c>
      <c r="EN266" s="342">
        <f t="shared" si="926"/>
        <v>0</v>
      </c>
      <c r="EO266" s="342">
        <f t="shared" si="926"/>
        <v>0</v>
      </c>
      <c r="EP266" s="342">
        <f t="shared" si="926"/>
        <v>0</v>
      </c>
      <c r="EQ266" s="342">
        <f t="shared" si="926"/>
        <v>0</v>
      </c>
      <c r="ER266" s="342">
        <f t="shared" si="926"/>
        <v>0</v>
      </c>
      <c r="ES266" s="342">
        <f t="shared" si="926"/>
        <v>0</v>
      </c>
      <c r="ET266" s="342">
        <f t="shared" si="926"/>
        <v>0</v>
      </c>
      <c r="EU266" s="342">
        <f t="shared" si="926"/>
        <v>0</v>
      </c>
      <c r="EV266" s="342">
        <f t="shared" si="926"/>
        <v>0</v>
      </c>
      <c r="EW266" s="342">
        <f t="shared" si="926"/>
        <v>0</v>
      </c>
      <c r="EX266" s="342">
        <f t="shared" si="926"/>
        <v>0</v>
      </c>
      <c r="EY266" s="342">
        <f t="shared" si="926"/>
        <v>0</v>
      </c>
      <c r="EZ266" s="342">
        <f t="shared" si="926"/>
        <v>0</v>
      </c>
      <c r="FA266" s="342">
        <f t="shared" si="926"/>
        <v>0</v>
      </c>
      <c r="FB266" s="342">
        <f t="shared" si="926"/>
        <v>0</v>
      </c>
      <c r="FC266" s="342">
        <f t="shared" si="926"/>
        <v>0</v>
      </c>
      <c r="FD266" s="342">
        <f t="shared" si="926"/>
        <v>0</v>
      </c>
      <c r="FE266" s="342">
        <f t="shared" si="926"/>
        <v>0</v>
      </c>
      <c r="FF266" s="342">
        <f t="shared" si="926"/>
        <v>0</v>
      </c>
      <c r="FG266" s="342">
        <f t="shared" si="926"/>
        <v>0</v>
      </c>
      <c r="FH266" s="342">
        <f t="shared" si="926"/>
        <v>0</v>
      </c>
      <c r="FI266" s="342">
        <f t="shared" si="926"/>
        <v>0</v>
      </c>
      <c r="FJ266" s="342">
        <f t="shared" si="926"/>
        <v>0</v>
      </c>
      <c r="FK266" s="342">
        <f t="shared" si="926"/>
        <v>0</v>
      </c>
      <c r="FL266" s="342">
        <f t="shared" si="926"/>
        <v>0</v>
      </c>
      <c r="FM266" s="342">
        <f t="shared" si="926"/>
        <v>0</v>
      </c>
      <c r="FN266" s="342">
        <f t="shared" si="926"/>
        <v>0</v>
      </c>
      <c r="FO266" s="342">
        <f t="shared" si="926"/>
        <v>0</v>
      </c>
      <c r="FP266" s="342">
        <f t="shared" si="926"/>
        <v>0</v>
      </c>
      <c r="FQ266" s="342">
        <f t="shared" si="926"/>
        <v>0</v>
      </c>
      <c r="FR266" s="342">
        <f t="shared" si="926"/>
        <v>0</v>
      </c>
      <c r="FS266" s="342">
        <f t="shared" si="926"/>
        <v>0</v>
      </c>
      <c r="FT266" s="342">
        <f t="shared" si="926"/>
        <v>0</v>
      </c>
      <c r="FU266" s="342">
        <f t="shared" si="926"/>
        <v>0</v>
      </c>
      <c r="FV266" s="342">
        <f t="shared" si="926"/>
        <v>0</v>
      </c>
      <c r="FW266" s="342">
        <f t="shared" si="926"/>
        <v>0</v>
      </c>
      <c r="FX266" s="342">
        <f t="shared" si="926"/>
        <v>0</v>
      </c>
      <c r="FY266" s="342">
        <f t="shared" si="926"/>
        <v>0</v>
      </c>
      <c r="FZ266" s="342">
        <f t="shared" si="926"/>
        <v>0</v>
      </c>
      <c r="GA266" s="342">
        <f t="shared" si="926"/>
        <v>0</v>
      </c>
      <c r="GB266" s="342">
        <f t="shared" si="926"/>
        <v>0</v>
      </c>
      <c r="GC266" s="342">
        <f t="shared" si="926"/>
        <v>0</v>
      </c>
      <c r="GD266" s="342">
        <f t="shared" si="926"/>
        <v>0</v>
      </c>
      <c r="GE266" s="342">
        <f t="shared" si="926"/>
        <v>0</v>
      </c>
      <c r="GF266" s="342">
        <f t="shared" si="926"/>
        <v>0</v>
      </c>
      <c r="GG266" s="342">
        <f t="shared" si="926"/>
        <v>0</v>
      </c>
      <c r="GH266" s="342">
        <f t="shared" si="926"/>
        <v>0</v>
      </c>
      <c r="GI266" s="342">
        <f t="shared" si="926"/>
        <v>0</v>
      </c>
      <c r="GJ266" s="342">
        <f t="shared" si="926"/>
        <v>0</v>
      </c>
      <c r="GK266" s="342">
        <f t="shared" si="926"/>
        <v>0</v>
      </c>
      <c r="GL266" s="342">
        <f t="shared" si="926"/>
        <v>0</v>
      </c>
      <c r="GM266" s="342">
        <f t="shared" si="926"/>
        <v>0</v>
      </c>
      <c r="GN266" s="342">
        <f t="shared" si="926"/>
        <v>0</v>
      </c>
      <c r="GO266" s="342">
        <f t="shared" si="926"/>
        <v>0</v>
      </c>
      <c r="GP266" s="342">
        <f t="shared" si="926"/>
        <v>0</v>
      </c>
      <c r="GQ266" s="342"/>
      <c r="GR266" s="342">
        <f t="shared" ref="GR266:JC266" si="927">if(or(and($A266-GR$240&gt;0,$A266-GR$241&lt;=0,month($A266)=month(GR$241)),and($A266-GR$240&gt;=0,$A266-GR$241&lt;=0,month(edate($A266,6))=month(GR$241))),GR$244,0)</f>
        <v>0</v>
      </c>
      <c r="GS266" s="342">
        <f t="shared" si="927"/>
        <v>0</v>
      </c>
      <c r="GT266" s="342">
        <f t="shared" si="927"/>
        <v>0</v>
      </c>
      <c r="GU266" s="342">
        <f t="shared" si="927"/>
        <v>0</v>
      </c>
      <c r="GV266" s="342">
        <f t="shared" si="927"/>
        <v>0</v>
      </c>
      <c r="GW266" s="342">
        <f t="shared" si="927"/>
        <v>0</v>
      </c>
      <c r="GX266" s="342">
        <f t="shared" si="927"/>
        <v>0</v>
      </c>
      <c r="GY266" s="342">
        <f t="shared" si="927"/>
        <v>0</v>
      </c>
      <c r="GZ266" s="342">
        <f t="shared" si="927"/>
        <v>0</v>
      </c>
      <c r="HA266" s="342">
        <f t="shared" si="927"/>
        <v>0</v>
      </c>
      <c r="HB266" s="342">
        <f t="shared" si="927"/>
        <v>0</v>
      </c>
      <c r="HC266" s="342">
        <f t="shared" si="927"/>
        <v>0</v>
      </c>
      <c r="HD266" s="342">
        <f t="shared" si="927"/>
        <v>0</v>
      </c>
      <c r="HE266" s="342">
        <f t="shared" si="927"/>
        <v>0</v>
      </c>
      <c r="HF266" s="342">
        <f t="shared" si="927"/>
        <v>0</v>
      </c>
      <c r="HG266" s="342">
        <f t="shared" si="927"/>
        <v>0</v>
      </c>
      <c r="HH266" s="342">
        <f t="shared" si="927"/>
        <v>0</v>
      </c>
      <c r="HI266" s="342">
        <f t="shared" si="927"/>
        <v>0</v>
      </c>
      <c r="HJ266" s="342">
        <f t="shared" si="927"/>
        <v>0</v>
      </c>
      <c r="HK266" s="342">
        <f t="shared" si="927"/>
        <v>0</v>
      </c>
      <c r="HL266" s="342">
        <f t="shared" si="927"/>
        <v>0</v>
      </c>
      <c r="HM266" s="342">
        <f t="shared" si="927"/>
        <v>0</v>
      </c>
      <c r="HN266" s="342">
        <f t="shared" si="927"/>
        <v>0</v>
      </c>
      <c r="HO266" s="342">
        <f t="shared" si="927"/>
        <v>0</v>
      </c>
      <c r="HP266" s="342">
        <f t="shared" si="927"/>
        <v>0</v>
      </c>
      <c r="HQ266" s="342">
        <f t="shared" si="927"/>
        <v>0</v>
      </c>
      <c r="HR266" s="342">
        <f t="shared" si="927"/>
        <v>0</v>
      </c>
      <c r="HS266" s="342">
        <f t="shared" si="927"/>
        <v>0</v>
      </c>
      <c r="HT266" s="342">
        <f t="shared" si="927"/>
        <v>0</v>
      </c>
      <c r="HU266" s="342">
        <f t="shared" si="927"/>
        <v>0</v>
      </c>
      <c r="HV266" s="342">
        <f t="shared" si="927"/>
        <v>0</v>
      </c>
      <c r="HW266" s="342">
        <f t="shared" si="927"/>
        <v>0</v>
      </c>
      <c r="HX266" s="342">
        <f t="shared" si="927"/>
        <v>0</v>
      </c>
      <c r="HY266" s="342">
        <f t="shared" si="927"/>
        <v>0</v>
      </c>
      <c r="HZ266" s="342">
        <f t="shared" si="927"/>
        <v>0</v>
      </c>
      <c r="IA266" s="342">
        <f t="shared" si="927"/>
        <v>0</v>
      </c>
      <c r="IB266" s="342">
        <f t="shared" si="927"/>
        <v>0</v>
      </c>
      <c r="IC266" s="342">
        <f t="shared" si="927"/>
        <v>0</v>
      </c>
      <c r="ID266" s="342">
        <f t="shared" si="927"/>
        <v>0</v>
      </c>
      <c r="IE266" s="342">
        <f t="shared" si="927"/>
        <v>0</v>
      </c>
      <c r="IF266" s="342">
        <f t="shared" si="927"/>
        <v>0</v>
      </c>
      <c r="IG266" s="342">
        <f t="shared" si="927"/>
        <v>0</v>
      </c>
      <c r="IH266" s="342">
        <f t="shared" si="927"/>
        <v>0</v>
      </c>
      <c r="II266" s="342">
        <f t="shared" si="927"/>
        <v>0</v>
      </c>
      <c r="IJ266" s="342">
        <f t="shared" si="927"/>
        <v>0</v>
      </c>
      <c r="IK266" s="342">
        <f t="shared" si="927"/>
        <v>0</v>
      </c>
      <c r="IL266" s="342">
        <f t="shared" si="927"/>
        <v>0</v>
      </c>
      <c r="IM266" s="342">
        <f t="shared" si="927"/>
        <v>0</v>
      </c>
      <c r="IN266" s="342">
        <f t="shared" si="927"/>
        <v>0</v>
      </c>
      <c r="IO266" s="342">
        <f t="shared" si="927"/>
        <v>0</v>
      </c>
      <c r="IP266" s="342">
        <f t="shared" si="927"/>
        <v>0</v>
      </c>
      <c r="IQ266" s="342">
        <f t="shared" si="927"/>
        <v>0</v>
      </c>
      <c r="IR266" s="342">
        <f t="shared" si="927"/>
        <v>0</v>
      </c>
      <c r="IS266" s="342">
        <f t="shared" si="927"/>
        <v>0</v>
      </c>
      <c r="IT266" s="342">
        <f t="shared" si="927"/>
        <v>0</v>
      </c>
      <c r="IU266" s="342">
        <f t="shared" si="927"/>
        <v>0</v>
      </c>
      <c r="IV266" s="342">
        <f t="shared" si="927"/>
        <v>0</v>
      </c>
      <c r="IW266" s="342">
        <f t="shared" si="927"/>
        <v>0</v>
      </c>
      <c r="IX266" s="342">
        <f t="shared" si="927"/>
        <v>0</v>
      </c>
      <c r="IY266" s="342">
        <f t="shared" si="927"/>
        <v>0</v>
      </c>
      <c r="IZ266" s="342">
        <f t="shared" si="927"/>
        <v>0</v>
      </c>
      <c r="JA266" s="342">
        <f t="shared" si="927"/>
        <v>0</v>
      </c>
      <c r="JB266" s="342">
        <f t="shared" si="927"/>
        <v>0</v>
      </c>
      <c r="JC266" s="342">
        <f t="shared" si="927"/>
        <v>0</v>
      </c>
      <c r="JD266" s="342"/>
      <c r="JE266" s="342">
        <f t="shared" ref="JE266:LP266" si="928">if(or(and($A266-JE$240&gt;0,$A266-JE$241&lt;=0,month($A266)=month(JE$241)),and($A266-JE$240&gt;=0,$A266-JE$241&lt;=0,month(edate($A266,6))=month(JE$241))),JE$244,0)</f>
        <v>0</v>
      </c>
      <c r="JF266" s="342">
        <f t="shared" si="928"/>
        <v>0</v>
      </c>
      <c r="JG266" s="342">
        <f t="shared" si="928"/>
        <v>0</v>
      </c>
      <c r="JH266" s="342">
        <f t="shared" si="928"/>
        <v>0</v>
      </c>
      <c r="JI266" s="342">
        <f t="shared" si="928"/>
        <v>0</v>
      </c>
      <c r="JJ266" s="342">
        <f t="shared" si="928"/>
        <v>0</v>
      </c>
      <c r="JK266" s="342">
        <f t="shared" si="928"/>
        <v>0</v>
      </c>
      <c r="JL266" s="342">
        <f t="shared" si="928"/>
        <v>0</v>
      </c>
      <c r="JM266" s="342">
        <f t="shared" si="928"/>
        <v>0</v>
      </c>
      <c r="JN266" s="342">
        <f t="shared" si="928"/>
        <v>0</v>
      </c>
      <c r="JO266" s="342">
        <f t="shared" si="928"/>
        <v>0</v>
      </c>
      <c r="JP266" s="342">
        <f t="shared" si="928"/>
        <v>0</v>
      </c>
      <c r="JQ266" s="342">
        <f t="shared" si="928"/>
        <v>0</v>
      </c>
      <c r="JR266" s="342">
        <f t="shared" si="928"/>
        <v>0</v>
      </c>
      <c r="JS266" s="342">
        <f t="shared" si="928"/>
        <v>0</v>
      </c>
      <c r="JT266" s="342">
        <f t="shared" si="928"/>
        <v>0</v>
      </c>
      <c r="JU266" s="342">
        <f t="shared" si="928"/>
        <v>0</v>
      </c>
      <c r="JV266" s="342">
        <f t="shared" si="928"/>
        <v>0</v>
      </c>
      <c r="JW266" s="342">
        <f t="shared" si="928"/>
        <v>0</v>
      </c>
      <c r="JX266" s="342">
        <f t="shared" si="928"/>
        <v>0</v>
      </c>
      <c r="JY266" s="342">
        <f t="shared" si="928"/>
        <v>0</v>
      </c>
      <c r="JZ266" s="342">
        <f t="shared" si="928"/>
        <v>0</v>
      </c>
      <c r="KA266" s="342">
        <f t="shared" si="928"/>
        <v>0</v>
      </c>
      <c r="KB266" s="342">
        <f t="shared" si="928"/>
        <v>0</v>
      </c>
      <c r="KC266" s="342">
        <f t="shared" si="928"/>
        <v>0</v>
      </c>
      <c r="KD266" s="342">
        <f t="shared" si="928"/>
        <v>0</v>
      </c>
      <c r="KE266" s="342">
        <f t="shared" si="928"/>
        <v>0</v>
      </c>
      <c r="KF266" s="342">
        <f t="shared" si="928"/>
        <v>0</v>
      </c>
      <c r="KG266" s="342">
        <f t="shared" si="928"/>
        <v>0</v>
      </c>
      <c r="KH266" s="342">
        <f t="shared" si="928"/>
        <v>0</v>
      </c>
      <c r="KI266" s="342">
        <f t="shared" si="928"/>
        <v>0</v>
      </c>
      <c r="KJ266" s="342">
        <f t="shared" si="928"/>
        <v>0</v>
      </c>
      <c r="KK266" s="342">
        <f t="shared" si="928"/>
        <v>0</v>
      </c>
      <c r="KL266" s="342">
        <f t="shared" si="928"/>
        <v>0</v>
      </c>
      <c r="KM266" s="342">
        <f t="shared" si="928"/>
        <v>0</v>
      </c>
      <c r="KN266" s="342">
        <f t="shared" si="928"/>
        <v>0</v>
      </c>
      <c r="KO266" s="342">
        <f t="shared" si="928"/>
        <v>0</v>
      </c>
      <c r="KP266" s="342">
        <f t="shared" si="928"/>
        <v>0</v>
      </c>
      <c r="KQ266" s="342">
        <f t="shared" si="928"/>
        <v>0</v>
      </c>
      <c r="KR266" s="342">
        <f t="shared" si="928"/>
        <v>0</v>
      </c>
      <c r="KS266" s="342">
        <f t="shared" si="928"/>
        <v>0</v>
      </c>
      <c r="KT266" s="342">
        <f t="shared" si="928"/>
        <v>0</v>
      </c>
      <c r="KU266" s="342">
        <f t="shared" si="928"/>
        <v>0</v>
      </c>
      <c r="KV266" s="342">
        <f t="shared" si="928"/>
        <v>0</v>
      </c>
      <c r="KW266" s="342">
        <f t="shared" si="928"/>
        <v>0</v>
      </c>
      <c r="KX266" s="342">
        <f t="shared" si="928"/>
        <v>0</v>
      </c>
      <c r="KY266" s="342">
        <f t="shared" si="928"/>
        <v>0</v>
      </c>
      <c r="KZ266" s="342">
        <f t="shared" si="928"/>
        <v>0</v>
      </c>
      <c r="LA266" s="342">
        <f t="shared" si="928"/>
        <v>0</v>
      </c>
      <c r="LB266" s="342">
        <f t="shared" si="928"/>
        <v>0</v>
      </c>
      <c r="LC266" s="342">
        <f t="shared" si="928"/>
        <v>0</v>
      </c>
      <c r="LD266" s="342">
        <f t="shared" si="928"/>
        <v>0</v>
      </c>
      <c r="LE266" s="342">
        <f t="shared" si="928"/>
        <v>0</v>
      </c>
      <c r="LF266" s="342">
        <f t="shared" si="928"/>
        <v>0</v>
      </c>
      <c r="LG266" s="342">
        <f t="shared" si="928"/>
        <v>0</v>
      </c>
      <c r="LH266" s="342">
        <f t="shared" si="928"/>
        <v>0</v>
      </c>
      <c r="LI266" s="342">
        <f t="shared" si="928"/>
        <v>0</v>
      </c>
      <c r="LJ266" s="342">
        <f t="shared" si="928"/>
        <v>0</v>
      </c>
      <c r="LK266" s="342">
        <f t="shared" si="928"/>
        <v>0</v>
      </c>
      <c r="LL266" s="342">
        <f t="shared" si="928"/>
        <v>0</v>
      </c>
      <c r="LM266" s="342">
        <f t="shared" si="928"/>
        <v>0</v>
      </c>
      <c r="LN266" s="342">
        <f t="shared" si="928"/>
        <v>0</v>
      </c>
      <c r="LO266" s="342">
        <f t="shared" si="928"/>
        <v>0</v>
      </c>
      <c r="LP266" s="342">
        <f t="shared" si="928"/>
        <v>0</v>
      </c>
    </row>
    <row r="267">
      <c r="A267" s="331" t="str">
        <f t="shared" si="822"/>
        <v>12-2027</v>
      </c>
      <c r="B267" s="346">
        <f t="shared" si="828"/>
        <v>181908.706</v>
      </c>
      <c r="C267" s="346"/>
      <c r="E267" s="342">
        <f t="shared" ref="E267:BP267" si="929">if(or(and($A267-E$240&gt;0,$A267-E$241&lt;=0,month($A267)=month(E$241)),and($A267-E$240&gt;=0,$A267-E$241&lt;=0,month(edate($A267,6))=month(E$241))),E$244,0)</f>
        <v>6085.4205</v>
      </c>
      <c r="F267" s="342">
        <f t="shared" si="929"/>
        <v>2604.5913</v>
      </c>
      <c r="G267" s="342">
        <f t="shared" si="929"/>
        <v>4740</v>
      </c>
      <c r="H267" s="342">
        <f t="shared" si="929"/>
        <v>0</v>
      </c>
      <c r="I267" s="342">
        <f t="shared" si="929"/>
        <v>0</v>
      </c>
      <c r="J267" s="342">
        <f t="shared" si="929"/>
        <v>5954.9875</v>
      </c>
      <c r="K267" s="342">
        <f t="shared" si="929"/>
        <v>0</v>
      </c>
      <c r="L267" s="342">
        <f t="shared" si="929"/>
        <v>0</v>
      </c>
      <c r="M267" s="342">
        <f t="shared" si="929"/>
        <v>0</v>
      </c>
      <c r="N267" s="342">
        <f t="shared" si="929"/>
        <v>7812.75495</v>
      </c>
      <c r="O267" s="342">
        <f t="shared" si="929"/>
        <v>5688.688635</v>
      </c>
      <c r="P267" s="342">
        <f t="shared" si="929"/>
        <v>5334.19156</v>
      </c>
      <c r="Q267" s="342">
        <f t="shared" si="929"/>
        <v>0</v>
      </c>
      <c r="R267" s="342">
        <f t="shared" si="929"/>
        <v>0</v>
      </c>
      <c r="S267" s="342">
        <f t="shared" si="929"/>
        <v>10661.63949</v>
      </c>
      <c r="T267" s="342">
        <f t="shared" si="929"/>
        <v>0</v>
      </c>
      <c r="U267" s="342">
        <f t="shared" si="929"/>
        <v>0</v>
      </c>
      <c r="V267" s="342">
        <f t="shared" si="929"/>
        <v>5520.8475</v>
      </c>
      <c r="W267" s="342">
        <f t="shared" si="929"/>
        <v>0</v>
      </c>
      <c r="X267" s="342">
        <f t="shared" si="929"/>
        <v>7309.84635</v>
      </c>
      <c r="Y267" s="342">
        <f t="shared" si="929"/>
        <v>11393.6924</v>
      </c>
      <c r="Z267" s="342">
        <f t="shared" si="929"/>
        <v>70.99625</v>
      </c>
      <c r="AA267" s="342">
        <f t="shared" si="929"/>
        <v>0</v>
      </c>
      <c r="AB267" s="342">
        <f t="shared" si="929"/>
        <v>8275.222958</v>
      </c>
      <c r="AC267" s="342">
        <f t="shared" si="929"/>
        <v>0</v>
      </c>
      <c r="AD267" s="342">
        <f t="shared" si="929"/>
        <v>0</v>
      </c>
      <c r="AE267" s="342">
        <f t="shared" si="929"/>
        <v>0</v>
      </c>
      <c r="AF267" s="342">
        <f t="shared" si="929"/>
        <v>6214.90265</v>
      </c>
      <c r="AG267" s="342">
        <f t="shared" si="929"/>
        <v>0</v>
      </c>
      <c r="AH267" s="342">
        <f t="shared" si="929"/>
        <v>228.5555</v>
      </c>
      <c r="AI267" s="342">
        <f t="shared" si="929"/>
        <v>0</v>
      </c>
      <c r="AJ267" s="342">
        <f t="shared" si="929"/>
        <v>3780</v>
      </c>
      <c r="AK267" s="342">
        <f t="shared" si="929"/>
        <v>15922.28576</v>
      </c>
      <c r="AL267" s="342">
        <f t="shared" si="929"/>
        <v>0</v>
      </c>
      <c r="AM267" s="342">
        <f t="shared" si="929"/>
        <v>0</v>
      </c>
      <c r="AN267" s="342">
        <f t="shared" si="929"/>
        <v>12211.43486</v>
      </c>
      <c r="AO267" s="342">
        <f t="shared" si="929"/>
        <v>8896.907813</v>
      </c>
      <c r="AP267" s="342">
        <f t="shared" si="929"/>
        <v>0</v>
      </c>
      <c r="AQ267" s="342">
        <f t="shared" si="929"/>
        <v>0</v>
      </c>
      <c r="AR267" s="342">
        <f t="shared" si="929"/>
        <v>7542.9351</v>
      </c>
      <c r="AS267" s="342">
        <f t="shared" si="929"/>
        <v>0</v>
      </c>
      <c r="AT267" s="342">
        <f t="shared" si="929"/>
        <v>0</v>
      </c>
      <c r="AU267" s="342">
        <f t="shared" si="929"/>
        <v>0</v>
      </c>
      <c r="AV267" s="342">
        <f t="shared" si="929"/>
        <v>7136.0471</v>
      </c>
      <c r="AW267" s="342">
        <f t="shared" si="929"/>
        <v>0</v>
      </c>
      <c r="AX267" s="342">
        <f t="shared" si="929"/>
        <v>9058.61</v>
      </c>
      <c r="AY267" s="342">
        <f t="shared" si="929"/>
        <v>0</v>
      </c>
      <c r="AZ267" s="342">
        <f t="shared" si="929"/>
        <v>6480</v>
      </c>
      <c r="BA267" s="342">
        <f t="shared" si="929"/>
        <v>5867.9712</v>
      </c>
      <c r="BB267" s="342">
        <f t="shared" si="929"/>
        <v>0</v>
      </c>
      <c r="BC267" s="342">
        <f t="shared" si="929"/>
        <v>4873.17825</v>
      </c>
      <c r="BD267" s="342">
        <f t="shared" si="929"/>
        <v>0</v>
      </c>
      <c r="BE267" s="342">
        <f t="shared" si="929"/>
        <v>4565.5155</v>
      </c>
      <c r="BF267" s="342">
        <f t="shared" si="929"/>
        <v>0</v>
      </c>
      <c r="BG267" s="342">
        <f t="shared" si="929"/>
        <v>900.3978</v>
      </c>
      <c r="BH267" s="342">
        <f t="shared" si="929"/>
        <v>0</v>
      </c>
      <c r="BI267" s="342">
        <f t="shared" si="929"/>
        <v>0</v>
      </c>
      <c r="BJ267" s="342">
        <f t="shared" si="929"/>
        <v>0</v>
      </c>
      <c r="BK267" s="342">
        <f t="shared" si="929"/>
        <v>0</v>
      </c>
      <c r="BL267" s="342">
        <f t="shared" si="929"/>
        <v>0</v>
      </c>
      <c r="BM267" s="342">
        <f t="shared" si="929"/>
        <v>1521.41625</v>
      </c>
      <c r="BN267" s="342">
        <f t="shared" si="929"/>
        <v>0</v>
      </c>
      <c r="BO267" s="342">
        <f t="shared" si="929"/>
        <v>5255.6688</v>
      </c>
      <c r="BP267" s="342">
        <f t="shared" si="929"/>
        <v>0</v>
      </c>
      <c r="BQ267" s="342"/>
      <c r="BR267" s="342">
        <f t="shared" ref="BR267:EC267" si="930">if(or(and($A267-BR$240&gt;0,$A267-BR$241&lt;=0,month($A267)=month(BR$241)),and($A267-BR$240&gt;=0,$A267-BR$241&lt;=0,month(edate($A267,6))=month(BR$241))),BR$244,0)</f>
        <v>0</v>
      </c>
      <c r="BS267" s="342">
        <f t="shared" si="930"/>
        <v>0</v>
      </c>
      <c r="BT267" s="342">
        <f t="shared" si="930"/>
        <v>0</v>
      </c>
      <c r="BU267" s="342">
        <f t="shared" si="930"/>
        <v>0</v>
      </c>
      <c r="BV267" s="342">
        <f t="shared" si="930"/>
        <v>0</v>
      </c>
      <c r="BW267" s="342">
        <f t="shared" si="930"/>
        <v>0</v>
      </c>
      <c r="BX267" s="342">
        <f t="shared" si="930"/>
        <v>0</v>
      </c>
      <c r="BY267" s="342">
        <f t="shared" si="930"/>
        <v>0</v>
      </c>
      <c r="BZ267" s="342">
        <f t="shared" si="930"/>
        <v>0</v>
      </c>
      <c r="CA267" s="342">
        <f t="shared" si="930"/>
        <v>0</v>
      </c>
      <c r="CB267" s="342">
        <f t="shared" si="930"/>
        <v>0</v>
      </c>
      <c r="CC267" s="342">
        <f t="shared" si="930"/>
        <v>0</v>
      </c>
      <c r="CD267" s="342">
        <f t="shared" si="930"/>
        <v>0</v>
      </c>
      <c r="CE267" s="342">
        <f t="shared" si="930"/>
        <v>0</v>
      </c>
      <c r="CF267" s="342">
        <f t="shared" si="930"/>
        <v>0</v>
      </c>
      <c r="CG267" s="342">
        <f t="shared" si="930"/>
        <v>0</v>
      </c>
      <c r="CH267" s="342">
        <f t="shared" si="930"/>
        <v>0</v>
      </c>
      <c r="CI267" s="342">
        <f t="shared" si="930"/>
        <v>0</v>
      </c>
      <c r="CJ267" s="342">
        <f t="shared" si="930"/>
        <v>0</v>
      </c>
      <c r="CK267" s="342">
        <f t="shared" si="930"/>
        <v>0</v>
      </c>
      <c r="CL267" s="342">
        <f t="shared" si="930"/>
        <v>0</v>
      </c>
      <c r="CM267" s="342">
        <f t="shared" si="930"/>
        <v>0</v>
      </c>
      <c r="CN267" s="342">
        <f t="shared" si="930"/>
        <v>0</v>
      </c>
      <c r="CO267" s="342">
        <f t="shared" si="930"/>
        <v>0</v>
      </c>
      <c r="CP267" s="342">
        <f t="shared" si="930"/>
        <v>0</v>
      </c>
      <c r="CQ267" s="342">
        <f t="shared" si="930"/>
        <v>0</v>
      </c>
      <c r="CR267" s="342">
        <f t="shared" si="930"/>
        <v>0</v>
      </c>
      <c r="CS267" s="342">
        <f t="shared" si="930"/>
        <v>0</v>
      </c>
      <c r="CT267" s="342">
        <f t="shared" si="930"/>
        <v>0</v>
      </c>
      <c r="CU267" s="342">
        <f t="shared" si="930"/>
        <v>0</v>
      </c>
      <c r="CV267" s="342">
        <f t="shared" si="930"/>
        <v>0</v>
      </c>
      <c r="CW267" s="342">
        <f t="shared" si="930"/>
        <v>0</v>
      </c>
      <c r="CX267" s="342">
        <f t="shared" si="930"/>
        <v>0</v>
      </c>
      <c r="CY267" s="342">
        <f t="shared" si="930"/>
        <v>0</v>
      </c>
      <c r="CZ267" s="342">
        <f t="shared" si="930"/>
        <v>0</v>
      </c>
      <c r="DA267" s="342">
        <f t="shared" si="930"/>
        <v>0</v>
      </c>
      <c r="DB267" s="342">
        <f t="shared" si="930"/>
        <v>0</v>
      </c>
      <c r="DC267" s="342">
        <f t="shared" si="930"/>
        <v>0</v>
      </c>
      <c r="DD267" s="342">
        <f t="shared" si="930"/>
        <v>0</v>
      </c>
      <c r="DE267" s="342">
        <f t="shared" si="930"/>
        <v>0</v>
      </c>
      <c r="DF267" s="342">
        <f t="shared" si="930"/>
        <v>0</v>
      </c>
      <c r="DG267" s="342">
        <f t="shared" si="930"/>
        <v>0</v>
      </c>
      <c r="DH267" s="342">
        <f t="shared" si="930"/>
        <v>0</v>
      </c>
      <c r="DI267" s="342">
        <f t="shared" si="930"/>
        <v>0</v>
      </c>
      <c r="DJ267" s="342">
        <f t="shared" si="930"/>
        <v>0</v>
      </c>
      <c r="DK267" s="342">
        <f t="shared" si="930"/>
        <v>0</v>
      </c>
      <c r="DL267" s="342">
        <f t="shared" si="930"/>
        <v>0</v>
      </c>
      <c r="DM267" s="342">
        <f t="shared" si="930"/>
        <v>0</v>
      </c>
      <c r="DN267" s="342">
        <f t="shared" si="930"/>
        <v>0</v>
      </c>
      <c r="DO267" s="342">
        <f t="shared" si="930"/>
        <v>0</v>
      </c>
      <c r="DP267" s="342">
        <f t="shared" si="930"/>
        <v>0</v>
      </c>
      <c r="DQ267" s="342">
        <f t="shared" si="930"/>
        <v>0</v>
      </c>
      <c r="DR267" s="342">
        <f t="shared" si="930"/>
        <v>0</v>
      </c>
      <c r="DS267" s="342">
        <f t="shared" si="930"/>
        <v>0</v>
      </c>
      <c r="DT267" s="342">
        <f t="shared" si="930"/>
        <v>0</v>
      </c>
      <c r="DU267" s="342">
        <f t="shared" si="930"/>
        <v>0</v>
      </c>
      <c r="DV267" s="342">
        <f t="shared" si="930"/>
        <v>0</v>
      </c>
      <c r="DW267" s="342">
        <f t="shared" si="930"/>
        <v>0</v>
      </c>
      <c r="DX267" s="342">
        <f t="shared" si="930"/>
        <v>0</v>
      </c>
      <c r="DY267" s="342">
        <f t="shared" si="930"/>
        <v>0</v>
      </c>
      <c r="DZ267" s="342">
        <f t="shared" si="930"/>
        <v>0</v>
      </c>
      <c r="EA267" s="342">
        <f t="shared" si="930"/>
        <v>0</v>
      </c>
      <c r="EB267" s="342">
        <f t="shared" si="930"/>
        <v>0</v>
      </c>
      <c r="EC267" s="342">
        <f t="shared" si="930"/>
        <v>0</v>
      </c>
      <c r="ED267" s="342"/>
      <c r="EE267" s="342">
        <f t="shared" ref="EE267:GP267" si="931">if(or(and($A267-EE$240&gt;0,$A267-EE$241&lt;=0,month($A267)=month(EE$241)),and($A267-EE$240&gt;=0,$A267-EE$241&lt;=0,month(edate($A267,6))=month(EE$241))),EE$244,0)</f>
        <v>0</v>
      </c>
      <c r="EF267" s="342">
        <f t="shared" si="931"/>
        <v>0</v>
      </c>
      <c r="EG267" s="342">
        <f t="shared" si="931"/>
        <v>0</v>
      </c>
      <c r="EH267" s="342">
        <f t="shared" si="931"/>
        <v>0</v>
      </c>
      <c r="EI267" s="342">
        <f t="shared" si="931"/>
        <v>0</v>
      </c>
      <c r="EJ267" s="342">
        <f t="shared" si="931"/>
        <v>0</v>
      </c>
      <c r="EK267" s="342">
        <f t="shared" si="931"/>
        <v>0</v>
      </c>
      <c r="EL267" s="342">
        <f t="shared" si="931"/>
        <v>0</v>
      </c>
      <c r="EM267" s="342">
        <f t="shared" si="931"/>
        <v>0</v>
      </c>
      <c r="EN267" s="342">
        <f t="shared" si="931"/>
        <v>0</v>
      </c>
      <c r="EO267" s="342">
        <f t="shared" si="931"/>
        <v>0</v>
      </c>
      <c r="EP267" s="342">
        <f t="shared" si="931"/>
        <v>0</v>
      </c>
      <c r="EQ267" s="342">
        <f t="shared" si="931"/>
        <v>0</v>
      </c>
      <c r="ER267" s="342">
        <f t="shared" si="931"/>
        <v>0</v>
      </c>
      <c r="ES267" s="342">
        <f t="shared" si="931"/>
        <v>0</v>
      </c>
      <c r="ET267" s="342">
        <f t="shared" si="931"/>
        <v>0</v>
      </c>
      <c r="EU267" s="342">
        <f t="shared" si="931"/>
        <v>0</v>
      </c>
      <c r="EV267" s="342">
        <f t="shared" si="931"/>
        <v>0</v>
      </c>
      <c r="EW267" s="342">
        <f t="shared" si="931"/>
        <v>0</v>
      </c>
      <c r="EX267" s="342">
        <f t="shared" si="931"/>
        <v>0</v>
      </c>
      <c r="EY267" s="342">
        <f t="shared" si="931"/>
        <v>0</v>
      </c>
      <c r="EZ267" s="342">
        <f t="shared" si="931"/>
        <v>0</v>
      </c>
      <c r="FA267" s="342">
        <f t="shared" si="931"/>
        <v>0</v>
      </c>
      <c r="FB267" s="342">
        <f t="shared" si="931"/>
        <v>0</v>
      </c>
      <c r="FC267" s="342">
        <f t="shared" si="931"/>
        <v>0</v>
      </c>
      <c r="FD267" s="342">
        <f t="shared" si="931"/>
        <v>0</v>
      </c>
      <c r="FE267" s="342">
        <f t="shared" si="931"/>
        <v>0</v>
      </c>
      <c r="FF267" s="342">
        <f t="shared" si="931"/>
        <v>0</v>
      </c>
      <c r="FG267" s="342">
        <f t="shared" si="931"/>
        <v>0</v>
      </c>
      <c r="FH267" s="342">
        <f t="shared" si="931"/>
        <v>0</v>
      </c>
      <c r="FI267" s="342">
        <f t="shared" si="931"/>
        <v>0</v>
      </c>
      <c r="FJ267" s="342">
        <f t="shared" si="931"/>
        <v>0</v>
      </c>
      <c r="FK267" s="342">
        <f t="shared" si="931"/>
        <v>0</v>
      </c>
      <c r="FL267" s="342">
        <f t="shared" si="931"/>
        <v>0</v>
      </c>
      <c r="FM267" s="342">
        <f t="shared" si="931"/>
        <v>0</v>
      </c>
      <c r="FN267" s="342">
        <f t="shared" si="931"/>
        <v>0</v>
      </c>
      <c r="FO267" s="342">
        <f t="shared" si="931"/>
        <v>0</v>
      </c>
      <c r="FP267" s="342">
        <f t="shared" si="931"/>
        <v>0</v>
      </c>
      <c r="FQ267" s="342">
        <f t="shared" si="931"/>
        <v>0</v>
      </c>
      <c r="FR267" s="342">
        <f t="shared" si="931"/>
        <v>0</v>
      </c>
      <c r="FS267" s="342">
        <f t="shared" si="931"/>
        <v>0</v>
      </c>
      <c r="FT267" s="342">
        <f t="shared" si="931"/>
        <v>0</v>
      </c>
      <c r="FU267" s="342">
        <f t="shared" si="931"/>
        <v>0</v>
      </c>
      <c r="FV267" s="342">
        <f t="shared" si="931"/>
        <v>0</v>
      </c>
      <c r="FW267" s="342">
        <f t="shared" si="931"/>
        <v>0</v>
      </c>
      <c r="FX267" s="342">
        <f t="shared" si="931"/>
        <v>0</v>
      </c>
      <c r="FY267" s="342">
        <f t="shared" si="931"/>
        <v>0</v>
      </c>
      <c r="FZ267" s="342">
        <f t="shared" si="931"/>
        <v>0</v>
      </c>
      <c r="GA267" s="342">
        <f t="shared" si="931"/>
        <v>0</v>
      </c>
      <c r="GB267" s="342">
        <f t="shared" si="931"/>
        <v>0</v>
      </c>
      <c r="GC267" s="342">
        <f t="shared" si="931"/>
        <v>0</v>
      </c>
      <c r="GD267" s="342">
        <f t="shared" si="931"/>
        <v>0</v>
      </c>
      <c r="GE267" s="342">
        <f t="shared" si="931"/>
        <v>0</v>
      </c>
      <c r="GF267" s="342">
        <f t="shared" si="931"/>
        <v>0</v>
      </c>
      <c r="GG267" s="342">
        <f t="shared" si="931"/>
        <v>0</v>
      </c>
      <c r="GH267" s="342">
        <f t="shared" si="931"/>
        <v>0</v>
      </c>
      <c r="GI267" s="342">
        <f t="shared" si="931"/>
        <v>0</v>
      </c>
      <c r="GJ267" s="342">
        <f t="shared" si="931"/>
        <v>0</v>
      </c>
      <c r="GK267" s="342">
        <f t="shared" si="931"/>
        <v>0</v>
      </c>
      <c r="GL267" s="342">
        <f t="shared" si="931"/>
        <v>0</v>
      </c>
      <c r="GM267" s="342">
        <f t="shared" si="931"/>
        <v>0</v>
      </c>
      <c r="GN267" s="342">
        <f t="shared" si="931"/>
        <v>0</v>
      </c>
      <c r="GO267" s="342">
        <f t="shared" si="931"/>
        <v>0</v>
      </c>
      <c r="GP267" s="342">
        <f t="shared" si="931"/>
        <v>0</v>
      </c>
      <c r="GQ267" s="342"/>
      <c r="GR267" s="342">
        <f t="shared" ref="GR267:JC267" si="932">if(or(and($A267-GR$240&gt;0,$A267-GR$241&lt;=0,month($A267)=month(GR$241)),and($A267-GR$240&gt;=0,$A267-GR$241&lt;=0,month(edate($A267,6))=month(GR$241))),GR$244,0)</f>
        <v>0</v>
      </c>
      <c r="GS267" s="342">
        <f t="shared" si="932"/>
        <v>0</v>
      </c>
      <c r="GT267" s="342">
        <f t="shared" si="932"/>
        <v>0</v>
      </c>
      <c r="GU267" s="342">
        <f t="shared" si="932"/>
        <v>0</v>
      </c>
      <c r="GV267" s="342">
        <f t="shared" si="932"/>
        <v>0</v>
      </c>
      <c r="GW267" s="342">
        <f t="shared" si="932"/>
        <v>0</v>
      </c>
      <c r="GX267" s="342">
        <f t="shared" si="932"/>
        <v>0</v>
      </c>
      <c r="GY267" s="342">
        <f t="shared" si="932"/>
        <v>0</v>
      </c>
      <c r="GZ267" s="342">
        <f t="shared" si="932"/>
        <v>0</v>
      </c>
      <c r="HA267" s="342">
        <f t="shared" si="932"/>
        <v>0</v>
      </c>
      <c r="HB267" s="342">
        <f t="shared" si="932"/>
        <v>0</v>
      </c>
      <c r="HC267" s="342">
        <f t="shared" si="932"/>
        <v>0</v>
      </c>
      <c r="HD267" s="342">
        <f t="shared" si="932"/>
        <v>0</v>
      </c>
      <c r="HE267" s="342">
        <f t="shared" si="932"/>
        <v>0</v>
      </c>
      <c r="HF267" s="342">
        <f t="shared" si="932"/>
        <v>0</v>
      </c>
      <c r="HG267" s="342">
        <f t="shared" si="932"/>
        <v>0</v>
      </c>
      <c r="HH267" s="342">
        <f t="shared" si="932"/>
        <v>0</v>
      </c>
      <c r="HI267" s="342">
        <f t="shared" si="932"/>
        <v>0</v>
      </c>
      <c r="HJ267" s="342">
        <f t="shared" si="932"/>
        <v>0</v>
      </c>
      <c r="HK267" s="342">
        <f t="shared" si="932"/>
        <v>0</v>
      </c>
      <c r="HL267" s="342">
        <f t="shared" si="932"/>
        <v>0</v>
      </c>
      <c r="HM267" s="342">
        <f t="shared" si="932"/>
        <v>0</v>
      </c>
      <c r="HN267" s="342">
        <f t="shared" si="932"/>
        <v>0</v>
      </c>
      <c r="HO267" s="342">
        <f t="shared" si="932"/>
        <v>0</v>
      </c>
      <c r="HP267" s="342">
        <f t="shared" si="932"/>
        <v>0</v>
      </c>
      <c r="HQ267" s="342">
        <f t="shared" si="932"/>
        <v>0</v>
      </c>
      <c r="HR267" s="342">
        <f t="shared" si="932"/>
        <v>0</v>
      </c>
      <c r="HS267" s="342">
        <f t="shared" si="932"/>
        <v>0</v>
      </c>
      <c r="HT267" s="342">
        <f t="shared" si="932"/>
        <v>0</v>
      </c>
      <c r="HU267" s="342">
        <f t="shared" si="932"/>
        <v>0</v>
      </c>
      <c r="HV267" s="342">
        <f t="shared" si="932"/>
        <v>0</v>
      </c>
      <c r="HW267" s="342">
        <f t="shared" si="932"/>
        <v>0</v>
      </c>
      <c r="HX267" s="342">
        <f t="shared" si="932"/>
        <v>0</v>
      </c>
      <c r="HY267" s="342">
        <f t="shared" si="932"/>
        <v>0</v>
      </c>
      <c r="HZ267" s="342">
        <f t="shared" si="932"/>
        <v>0</v>
      </c>
      <c r="IA267" s="342">
        <f t="shared" si="932"/>
        <v>0</v>
      </c>
      <c r="IB267" s="342">
        <f t="shared" si="932"/>
        <v>0</v>
      </c>
      <c r="IC267" s="342">
        <f t="shared" si="932"/>
        <v>0</v>
      </c>
      <c r="ID267" s="342">
        <f t="shared" si="932"/>
        <v>0</v>
      </c>
      <c r="IE267" s="342">
        <f t="shared" si="932"/>
        <v>0</v>
      </c>
      <c r="IF267" s="342">
        <f t="shared" si="932"/>
        <v>0</v>
      </c>
      <c r="IG267" s="342">
        <f t="shared" si="932"/>
        <v>0</v>
      </c>
      <c r="IH267" s="342">
        <f t="shared" si="932"/>
        <v>0</v>
      </c>
      <c r="II267" s="342">
        <f t="shared" si="932"/>
        <v>0</v>
      </c>
      <c r="IJ267" s="342">
        <f t="shared" si="932"/>
        <v>0</v>
      </c>
      <c r="IK267" s="342">
        <f t="shared" si="932"/>
        <v>0</v>
      </c>
      <c r="IL267" s="342">
        <f t="shared" si="932"/>
        <v>0</v>
      </c>
      <c r="IM267" s="342">
        <f t="shared" si="932"/>
        <v>0</v>
      </c>
      <c r="IN267" s="342">
        <f t="shared" si="932"/>
        <v>0</v>
      </c>
      <c r="IO267" s="342">
        <f t="shared" si="932"/>
        <v>0</v>
      </c>
      <c r="IP267" s="342">
        <f t="shared" si="932"/>
        <v>0</v>
      </c>
      <c r="IQ267" s="342">
        <f t="shared" si="932"/>
        <v>0</v>
      </c>
      <c r="IR267" s="342">
        <f t="shared" si="932"/>
        <v>0</v>
      </c>
      <c r="IS267" s="342">
        <f t="shared" si="932"/>
        <v>0</v>
      </c>
      <c r="IT267" s="342">
        <f t="shared" si="932"/>
        <v>0</v>
      </c>
      <c r="IU267" s="342">
        <f t="shared" si="932"/>
        <v>0</v>
      </c>
      <c r="IV267" s="342">
        <f t="shared" si="932"/>
        <v>0</v>
      </c>
      <c r="IW267" s="342">
        <f t="shared" si="932"/>
        <v>0</v>
      </c>
      <c r="IX267" s="342">
        <f t="shared" si="932"/>
        <v>0</v>
      </c>
      <c r="IY267" s="342">
        <f t="shared" si="932"/>
        <v>0</v>
      </c>
      <c r="IZ267" s="342">
        <f t="shared" si="932"/>
        <v>0</v>
      </c>
      <c r="JA267" s="342">
        <f t="shared" si="932"/>
        <v>0</v>
      </c>
      <c r="JB267" s="342">
        <f t="shared" si="932"/>
        <v>0</v>
      </c>
      <c r="JC267" s="342">
        <f t="shared" si="932"/>
        <v>0</v>
      </c>
      <c r="JD267" s="342"/>
      <c r="JE267" s="342">
        <f t="shared" ref="JE267:LP267" si="933">if(or(and($A267-JE$240&gt;0,$A267-JE$241&lt;=0,month($A267)=month(JE$241)),and($A267-JE$240&gt;=0,$A267-JE$241&lt;=0,month(edate($A267,6))=month(JE$241))),JE$244,0)</f>
        <v>0</v>
      </c>
      <c r="JF267" s="342">
        <f t="shared" si="933"/>
        <v>0</v>
      </c>
      <c r="JG267" s="342">
        <f t="shared" si="933"/>
        <v>0</v>
      </c>
      <c r="JH267" s="342">
        <f t="shared" si="933"/>
        <v>0</v>
      </c>
      <c r="JI267" s="342">
        <f t="shared" si="933"/>
        <v>0</v>
      </c>
      <c r="JJ267" s="342">
        <f t="shared" si="933"/>
        <v>0</v>
      </c>
      <c r="JK267" s="342">
        <f t="shared" si="933"/>
        <v>0</v>
      </c>
      <c r="JL267" s="342">
        <f t="shared" si="933"/>
        <v>0</v>
      </c>
      <c r="JM267" s="342">
        <f t="shared" si="933"/>
        <v>0</v>
      </c>
      <c r="JN267" s="342">
        <f t="shared" si="933"/>
        <v>0</v>
      </c>
      <c r="JO267" s="342">
        <f t="shared" si="933"/>
        <v>0</v>
      </c>
      <c r="JP267" s="342">
        <f t="shared" si="933"/>
        <v>0</v>
      </c>
      <c r="JQ267" s="342">
        <f t="shared" si="933"/>
        <v>0</v>
      </c>
      <c r="JR267" s="342">
        <f t="shared" si="933"/>
        <v>0</v>
      </c>
      <c r="JS267" s="342">
        <f t="shared" si="933"/>
        <v>0</v>
      </c>
      <c r="JT267" s="342">
        <f t="shared" si="933"/>
        <v>0</v>
      </c>
      <c r="JU267" s="342">
        <f t="shared" si="933"/>
        <v>0</v>
      </c>
      <c r="JV267" s="342">
        <f t="shared" si="933"/>
        <v>0</v>
      </c>
      <c r="JW267" s="342">
        <f t="shared" si="933"/>
        <v>0</v>
      </c>
      <c r="JX267" s="342">
        <f t="shared" si="933"/>
        <v>0</v>
      </c>
      <c r="JY267" s="342">
        <f t="shared" si="933"/>
        <v>0</v>
      </c>
      <c r="JZ267" s="342">
        <f t="shared" si="933"/>
        <v>0</v>
      </c>
      <c r="KA267" s="342">
        <f t="shared" si="933"/>
        <v>0</v>
      </c>
      <c r="KB267" s="342">
        <f t="shared" si="933"/>
        <v>0</v>
      </c>
      <c r="KC267" s="342">
        <f t="shared" si="933"/>
        <v>0</v>
      </c>
      <c r="KD267" s="342">
        <f t="shared" si="933"/>
        <v>0</v>
      </c>
      <c r="KE267" s="342">
        <f t="shared" si="933"/>
        <v>0</v>
      </c>
      <c r="KF267" s="342">
        <f t="shared" si="933"/>
        <v>0</v>
      </c>
      <c r="KG267" s="342">
        <f t="shared" si="933"/>
        <v>0</v>
      </c>
      <c r="KH267" s="342">
        <f t="shared" si="933"/>
        <v>0</v>
      </c>
      <c r="KI267" s="342">
        <f t="shared" si="933"/>
        <v>0</v>
      </c>
      <c r="KJ267" s="342">
        <f t="shared" si="933"/>
        <v>0</v>
      </c>
      <c r="KK267" s="342">
        <f t="shared" si="933"/>
        <v>0</v>
      </c>
      <c r="KL267" s="342">
        <f t="shared" si="933"/>
        <v>0</v>
      </c>
      <c r="KM267" s="342">
        <f t="shared" si="933"/>
        <v>0</v>
      </c>
      <c r="KN267" s="342">
        <f t="shared" si="933"/>
        <v>0</v>
      </c>
      <c r="KO267" s="342">
        <f t="shared" si="933"/>
        <v>0</v>
      </c>
      <c r="KP267" s="342">
        <f t="shared" si="933"/>
        <v>0</v>
      </c>
      <c r="KQ267" s="342">
        <f t="shared" si="933"/>
        <v>0</v>
      </c>
      <c r="KR267" s="342">
        <f t="shared" si="933"/>
        <v>0</v>
      </c>
      <c r="KS267" s="342">
        <f t="shared" si="933"/>
        <v>0</v>
      </c>
      <c r="KT267" s="342">
        <f t="shared" si="933"/>
        <v>0</v>
      </c>
      <c r="KU267" s="342">
        <f t="shared" si="933"/>
        <v>0</v>
      </c>
      <c r="KV267" s="342">
        <f t="shared" si="933"/>
        <v>0</v>
      </c>
      <c r="KW267" s="342">
        <f t="shared" si="933"/>
        <v>0</v>
      </c>
      <c r="KX267" s="342">
        <f t="shared" si="933"/>
        <v>0</v>
      </c>
      <c r="KY267" s="342">
        <f t="shared" si="933"/>
        <v>0</v>
      </c>
      <c r="KZ267" s="342">
        <f t="shared" si="933"/>
        <v>0</v>
      </c>
      <c r="LA267" s="342">
        <f t="shared" si="933"/>
        <v>0</v>
      </c>
      <c r="LB267" s="342">
        <f t="shared" si="933"/>
        <v>0</v>
      </c>
      <c r="LC267" s="342">
        <f t="shared" si="933"/>
        <v>0</v>
      </c>
      <c r="LD267" s="342">
        <f t="shared" si="933"/>
        <v>0</v>
      </c>
      <c r="LE267" s="342">
        <f t="shared" si="933"/>
        <v>0</v>
      </c>
      <c r="LF267" s="342">
        <f t="shared" si="933"/>
        <v>0</v>
      </c>
      <c r="LG267" s="342">
        <f t="shared" si="933"/>
        <v>0</v>
      </c>
      <c r="LH267" s="342">
        <f t="shared" si="933"/>
        <v>0</v>
      </c>
      <c r="LI267" s="342">
        <f t="shared" si="933"/>
        <v>0</v>
      </c>
      <c r="LJ267" s="342">
        <f t="shared" si="933"/>
        <v>0</v>
      </c>
      <c r="LK267" s="342">
        <f t="shared" si="933"/>
        <v>0</v>
      </c>
      <c r="LL267" s="342">
        <f t="shared" si="933"/>
        <v>0</v>
      </c>
      <c r="LM267" s="342">
        <f t="shared" si="933"/>
        <v>0</v>
      </c>
      <c r="LN267" s="342">
        <f t="shared" si="933"/>
        <v>0</v>
      </c>
      <c r="LO267" s="342">
        <f t="shared" si="933"/>
        <v>0</v>
      </c>
      <c r="LP267" s="342">
        <f t="shared" si="933"/>
        <v>0</v>
      </c>
    </row>
    <row r="268">
      <c r="A268" s="331" t="str">
        <f t="shared" si="822"/>
        <v>03-2028</v>
      </c>
      <c r="B268" s="346">
        <f t="shared" si="828"/>
        <v>237841.6939</v>
      </c>
      <c r="C268" s="346"/>
      <c r="E268" s="342">
        <f t="shared" ref="E268:BP268" si="934">if(or(and($A268-E$240&gt;0,$A268-E$241&lt;=0,month($A268)=month(E$241)),and($A268-E$240&gt;=0,$A268-E$241&lt;=0,month(edate($A268,6))=month(E$241))),E$244,0)</f>
        <v>0</v>
      </c>
      <c r="F268" s="342">
        <f t="shared" si="934"/>
        <v>0</v>
      </c>
      <c r="G268" s="342">
        <f t="shared" si="934"/>
        <v>0</v>
      </c>
      <c r="H268" s="342">
        <f t="shared" si="934"/>
        <v>5603.13611</v>
      </c>
      <c r="I268" s="342">
        <f t="shared" si="934"/>
        <v>5350</v>
      </c>
      <c r="J268" s="342">
        <f t="shared" si="934"/>
        <v>0</v>
      </c>
      <c r="K268" s="342">
        <f t="shared" si="934"/>
        <v>6549.35727</v>
      </c>
      <c r="L268" s="342">
        <f t="shared" si="934"/>
        <v>3925.4562</v>
      </c>
      <c r="M268" s="342">
        <f t="shared" si="934"/>
        <v>5593.35392</v>
      </c>
      <c r="N268" s="342">
        <f t="shared" si="934"/>
        <v>0</v>
      </c>
      <c r="O268" s="342">
        <f t="shared" si="934"/>
        <v>0</v>
      </c>
      <c r="P268" s="342">
        <f t="shared" si="934"/>
        <v>0</v>
      </c>
      <c r="Q268" s="342">
        <f t="shared" si="934"/>
        <v>5838.7836</v>
      </c>
      <c r="R268" s="342">
        <f t="shared" si="934"/>
        <v>9911.380355</v>
      </c>
      <c r="S268" s="342">
        <f t="shared" si="934"/>
        <v>0</v>
      </c>
      <c r="T268" s="342">
        <f t="shared" si="934"/>
        <v>11963.3767</v>
      </c>
      <c r="U268" s="342">
        <f t="shared" si="934"/>
        <v>9633.12861</v>
      </c>
      <c r="V268" s="342">
        <f t="shared" si="934"/>
        <v>0</v>
      </c>
      <c r="W268" s="342">
        <f t="shared" si="934"/>
        <v>8655.033888</v>
      </c>
      <c r="X268" s="342">
        <f t="shared" si="934"/>
        <v>0</v>
      </c>
      <c r="Y268" s="342">
        <f t="shared" si="934"/>
        <v>0</v>
      </c>
      <c r="Z268" s="342">
        <f t="shared" si="934"/>
        <v>0</v>
      </c>
      <c r="AA268" s="342">
        <f t="shared" si="934"/>
        <v>9628.80765</v>
      </c>
      <c r="AB268" s="342">
        <f t="shared" si="934"/>
        <v>0</v>
      </c>
      <c r="AC268" s="342">
        <f t="shared" si="934"/>
        <v>6205.936838</v>
      </c>
      <c r="AD268" s="342">
        <f t="shared" si="934"/>
        <v>8318.29995</v>
      </c>
      <c r="AE268" s="342">
        <f t="shared" si="934"/>
        <v>6439.535258</v>
      </c>
      <c r="AF268" s="342">
        <f t="shared" si="934"/>
        <v>0</v>
      </c>
      <c r="AG268" s="342">
        <f t="shared" si="934"/>
        <v>7258.6275</v>
      </c>
      <c r="AH268" s="342">
        <f t="shared" si="934"/>
        <v>0</v>
      </c>
      <c r="AI268" s="342">
        <f t="shared" si="934"/>
        <v>10641.14589</v>
      </c>
      <c r="AJ268" s="342">
        <f t="shared" si="934"/>
        <v>0</v>
      </c>
      <c r="AK268" s="342">
        <f t="shared" si="934"/>
        <v>0</v>
      </c>
      <c r="AL268" s="342">
        <f t="shared" si="934"/>
        <v>275</v>
      </c>
      <c r="AM268" s="342">
        <f t="shared" si="934"/>
        <v>4982.50623</v>
      </c>
      <c r="AN268" s="342">
        <f t="shared" si="934"/>
        <v>0</v>
      </c>
      <c r="AO268" s="342">
        <f t="shared" si="934"/>
        <v>0</v>
      </c>
      <c r="AP268" s="342">
        <f t="shared" si="934"/>
        <v>9271.35</v>
      </c>
      <c r="AQ268" s="342">
        <f t="shared" si="934"/>
        <v>8358.125</v>
      </c>
      <c r="AR268" s="342">
        <f t="shared" si="934"/>
        <v>0</v>
      </c>
      <c r="AS268" s="342">
        <f t="shared" si="934"/>
        <v>8601.039</v>
      </c>
      <c r="AT268" s="342">
        <f t="shared" si="934"/>
        <v>16276.43473</v>
      </c>
      <c r="AU268" s="342">
        <f t="shared" si="934"/>
        <v>7462.28015</v>
      </c>
      <c r="AV268" s="342">
        <f t="shared" si="934"/>
        <v>0</v>
      </c>
      <c r="AW268" s="342">
        <f t="shared" si="934"/>
        <v>4800</v>
      </c>
      <c r="AX268" s="342">
        <f t="shared" si="934"/>
        <v>0</v>
      </c>
      <c r="AY268" s="342">
        <f t="shared" si="934"/>
        <v>12558.09375</v>
      </c>
      <c r="AZ268" s="342">
        <f t="shared" si="934"/>
        <v>0</v>
      </c>
      <c r="BA268" s="342">
        <f t="shared" si="934"/>
        <v>0</v>
      </c>
      <c r="BB268" s="342">
        <f t="shared" si="934"/>
        <v>9703.8664</v>
      </c>
      <c r="BC268" s="342">
        <f t="shared" si="934"/>
        <v>0</v>
      </c>
      <c r="BD268" s="342">
        <f t="shared" si="934"/>
        <v>13378.4</v>
      </c>
      <c r="BE268" s="342">
        <f t="shared" si="934"/>
        <v>0</v>
      </c>
      <c r="BF268" s="342">
        <f t="shared" si="934"/>
        <v>1557.6541</v>
      </c>
      <c r="BG268" s="342">
        <f t="shared" si="934"/>
        <v>0</v>
      </c>
      <c r="BH268" s="342">
        <f t="shared" si="934"/>
        <v>5158.157425</v>
      </c>
      <c r="BI268" s="342">
        <f t="shared" si="934"/>
        <v>2306.25</v>
      </c>
      <c r="BJ268" s="342">
        <f t="shared" si="934"/>
        <v>7162.4875</v>
      </c>
      <c r="BK268" s="342">
        <f t="shared" si="934"/>
        <v>1312.5</v>
      </c>
      <c r="BL268" s="342">
        <f t="shared" si="934"/>
        <v>1793.1</v>
      </c>
      <c r="BM268" s="342">
        <f t="shared" si="934"/>
        <v>0</v>
      </c>
      <c r="BN268" s="342">
        <f t="shared" si="934"/>
        <v>740.464875</v>
      </c>
      <c r="BO268" s="342">
        <f t="shared" si="934"/>
        <v>0</v>
      </c>
      <c r="BP268" s="342">
        <f t="shared" si="934"/>
        <v>628.625</v>
      </c>
      <c r="BQ268" s="342"/>
      <c r="BR268" s="342">
        <f t="shared" ref="BR268:EC268" si="935">if(or(and($A268-BR$240&gt;0,$A268-BR$241&lt;=0,month($A268)=month(BR$241)),and($A268-BR$240&gt;=0,$A268-BR$241&lt;=0,month(edate($A268,6))=month(BR$241))),BR$244,0)</f>
        <v>0</v>
      </c>
      <c r="BS268" s="342">
        <f t="shared" si="935"/>
        <v>0</v>
      </c>
      <c r="BT268" s="342">
        <f t="shared" si="935"/>
        <v>0</v>
      </c>
      <c r="BU268" s="342">
        <f t="shared" si="935"/>
        <v>0</v>
      </c>
      <c r="BV268" s="342">
        <f t="shared" si="935"/>
        <v>0</v>
      </c>
      <c r="BW268" s="342">
        <f t="shared" si="935"/>
        <v>0</v>
      </c>
      <c r="BX268" s="342">
        <f t="shared" si="935"/>
        <v>0</v>
      </c>
      <c r="BY268" s="342">
        <f t="shared" si="935"/>
        <v>0</v>
      </c>
      <c r="BZ268" s="342">
        <f t="shared" si="935"/>
        <v>0</v>
      </c>
      <c r="CA268" s="342">
        <f t="shared" si="935"/>
        <v>0</v>
      </c>
      <c r="CB268" s="342">
        <f t="shared" si="935"/>
        <v>0</v>
      </c>
      <c r="CC268" s="342">
        <f t="shared" si="935"/>
        <v>0</v>
      </c>
      <c r="CD268" s="342">
        <f t="shared" si="935"/>
        <v>0</v>
      </c>
      <c r="CE268" s="342">
        <f t="shared" si="935"/>
        <v>0</v>
      </c>
      <c r="CF268" s="342">
        <f t="shared" si="935"/>
        <v>0</v>
      </c>
      <c r="CG268" s="342">
        <f t="shared" si="935"/>
        <v>0</v>
      </c>
      <c r="CH268" s="342">
        <f t="shared" si="935"/>
        <v>0</v>
      </c>
      <c r="CI268" s="342">
        <f t="shared" si="935"/>
        <v>0</v>
      </c>
      <c r="CJ268" s="342">
        <f t="shared" si="935"/>
        <v>0</v>
      </c>
      <c r="CK268" s="342">
        <f t="shared" si="935"/>
        <v>0</v>
      </c>
      <c r="CL268" s="342">
        <f t="shared" si="935"/>
        <v>0</v>
      </c>
      <c r="CM268" s="342">
        <f t="shared" si="935"/>
        <v>0</v>
      </c>
      <c r="CN268" s="342">
        <f t="shared" si="935"/>
        <v>0</v>
      </c>
      <c r="CO268" s="342">
        <f t="shared" si="935"/>
        <v>0</v>
      </c>
      <c r="CP268" s="342">
        <f t="shared" si="935"/>
        <v>0</v>
      </c>
      <c r="CQ268" s="342">
        <f t="shared" si="935"/>
        <v>0</v>
      </c>
      <c r="CR268" s="342">
        <f t="shared" si="935"/>
        <v>0</v>
      </c>
      <c r="CS268" s="342">
        <f t="shared" si="935"/>
        <v>0</v>
      </c>
      <c r="CT268" s="342">
        <f t="shared" si="935"/>
        <v>0</v>
      </c>
      <c r="CU268" s="342">
        <f t="shared" si="935"/>
        <v>0</v>
      </c>
      <c r="CV268" s="342">
        <f t="shared" si="935"/>
        <v>0</v>
      </c>
      <c r="CW268" s="342">
        <f t="shared" si="935"/>
        <v>0</v>
      </c>
      <c r="CX268" s="342">
        <f t="shared" si="935"/>
        <v>0</v>
      </c>
      <c r="CY268" s="342">
        <f t="shared" si="935"/>
        <v>0</v>
      </c>
      <c r="CZ268" s="342">
        <f t="shared" si="935"/>
        <v>0</v>
      </c>
      <c r="DA268" s="342">
        <f t="shared" si="935"/>
        <v>0</v>
      </c>
      <c r="DB268" s="342">
        <f t="shared" si="935"/>
        <v>0</v>
      </c>
      <c r="DC268" s="342">
        <f t="shared" si="935"/>
        <v>0</v>
      </c>
      <c r="DD268" s="342">
        <f t="shared" si="935"/>
        <v>0</v>
      </c>
      <c r="DE268" s="342">
        <f t="shared" si="935"/>
        <v>0</v>
      </c>
      <c r="DF268" s="342">
        <f t="shared" si="935"/>
        <v>0</v>
      </c>
      <c r="DG268" s="342">
        <f t="shared" si="935"/>
        <v>0</v>
      </c>
      <c r="DH268" s="342">
        <f t="shared" si="935"/>
        <v>0</v>
      </c>
      <c r="DI268" s="342">
        <f t="shared" si="935"/>
        <v>0</v>
      </c>
      <c r="DJ268" s="342">
        <f t="shared" si="935"/>
        <v>0</v>
      </c>
      <c r="DK268" s="342">
        <f t="shared" si="935"/>
        <v>0</v>
      </c>
      <c r="DL268" s="342">
        <f t="shared" si="935"/>
        <v>0</v>
      </c>
      <c r="DM268" s="342">
        <f t="shared" si="935"/>
        <v>0</v>
      </c>
      <c r="DN268" s="342">
        <f t="shared" si="935"/>
        <v>0</v>
      </c>
      <c r="DO268" s="342">
        <f t="shared" si="935"/>
        <v>0</v>
      </c>
      <c r="DP268" s="342">
        <f t="shared" si="935"/>
        <v>0</v>
      </c>
      <c r="DQ268" s="342">
        <f t="shared" si="935"/>
        <v>0</v>
      </c>
      <c r="DR268" s="342">
        <f t="shared" si="935"/>
        <v>0</v>
      </c>
      <c r="DS268" s="342">
        <f t="shared" si="935"/>
        <v>0</v>
      </c>
      <c r="DT268" s="342">
        <f t="shared" si="935"/>
        <v>0</v>
      </c>
      <c r="DU268" s="342">
        <f t="shared" si="935"/>
        <v>0</v>
      </c>
      <c r="DV268" s="342">
        <f t="shared" si="935"/>
        <v>0</v>
      </c>
      <c r="DW268" s="342">
        <f t="shared" si="935"/>
        <v>0</v>
      </c>
      <c r="DX268" s="342">
        <f t="shared" si="935"/>
        <v>0</v>
      </c>
      <c r="DY268" s="342">
        <f t="shared" si="935"/>
        <v>0</v>
      </c>
      <c r="DZ268" s="342">
        <f t="shared" si="935"/>
        <v>0</v>
      </c>
      <c r="EA268" s="342">
        <f t="shared" si="935"/>
        <v>0</v>
      </c>
      <c r="EB268" s="342">
        <f t="shared" si="935"/>
        <v>0</v>
      </c>
      <c r="EC268" s="342">
        <f t="shared" si="935"/>
        <v>0</v>
      </c>
      <c r="ED268" s="342"/>
      <c r="EE268" s="342">
        <f t="shared" ref="EE268:GP268" si="936">if(or(and($A268-EE$240&gt;0,$A268-EE$241&lt;=0,month($A268)=month(EE$241)),and($A268-EE$240&gt;=0,$A268-EE$241&lt;=0,month(edate($A268,6))=month(EE$241))),EE$244,0)</f>
        <v>0</v>
      </c>
      <c r="EF268" s="342">
        <f t="shared" si="936"/>
        <v>0</v>
      </c>
      <c r="EG268" s="342">
        <f t="shared" si="936"/>
        <v>0</v>
      </c>
      <c r="EH268" s="342">
        <f t="shared" si="936"/>
        <v>0</v>
      </c>
      <c r="EI268" s="342">
        <f t="shared" si="936"/>
        <v>0</v>
      </c>
      <c r="EJ268" s="342">
        <f t="shared" si="936"/>
        <v>0</v>
      </c>
      <c r="EK268" s="342">
        <f t="shared" si="936"/>
        <v>0</v>
      </c>
      <c r="EL268" s="342">
        <f t="shared" si="936"/>
        <v>0</v>
      </c>
      <c r="EM268" s="342">
        <f t="shared" si="936"/>
        <v>0</v>
      </c>
      <c r="EN268" s="342">
        <f t="shared" si="936"/>
        <v>0</v>
      </c>
      <c r="EO268" s="342">
        <f t="shared" si="936"/>
        <v>0</v>
      </c>
      <c r="EP268" s="342">
        <f t="shared" si="936"/>
        <v>0</v>
      </c>
      <c r="EQ268" s="342">
        <f t="shared" si="936"/>
        <v>0</v>
      </c>
      <c r="ER268" s="342">
        <f t="shared" si="936"/>
        <v>0</v>
      </c>
      <c r="ES268" s="342">
        <f t="shared" si="936"/>
        <v>0</v>
      </c>
      <c r="ET268" s="342">
        <f t="shared" si="936"/>
        <v>0</v>
      </c>
      <c r="EU268" s="342">
        <f t="shared" si="936"/>
        <v>0</v>
      </c>
      <c r="EV268" s="342">
        <f t="shared" si="936"/>
        <v>0</v>
      </c>
      <c r="EW268" s="342">
        <f t="shared" si="936"/>
        <v>0</v>
      </c>
      <c r="EX268" s="342">
        <f t="shared" si="936"/>
        <v>0</v>
      </c>
      <c r="EY268" s="342">
        <f t="shared" si="936"/>
        <v>0</v>
      </c>
      <c r="EZ268" s="342">
        <f t="shared" si="936"/>
        <v>0</v>
      </c>
      <c r="FA268" s="342">
        <f t="shared" si="936"/>
        <v>0</v>
      </c>
      <c r="FB268" s="342">
        <f t="shared" si="936"/>
        <v>0</v>
      </c>
      <c r="FC268" s="342">
        <f t="shared" si="936"/>
        <v>0</v>
      </c>
      <c r="FD268" s="342">
        <f t="shared" si="936"/>
        <v>0</v>
      </c>
      <c r="FE268" s="342">
        <f t="shared" si="936"/>
        <v>0</v>
      </c>
      <c r="FF268" s="342">
        <f t="shared" si="936"/>
        <v>0</v>
      </c>
      <c r="FG268" s="342">
        <f t="shared" si="936"/>
        <v>0</v>
      </c>
      <c r="FH268" s="342">
        <f t="shared" si="936"/>
        <v>0</v>
      </c>
      <c r="FI268" s="342">
        <f t="shared" si="936"/>
        <v>0</v>
      </c>
      <c r="FJ268" s="342">
        <f t="shared" si="936"/>
        <v>0</v>
      </c>
      <c r="FK268" s="342">
        <f t="shared" si="936"/>
        <v>0</v>
      </c>
      <c r="FL268" s="342">
        <f t="shared" si="936"/>
        <v>0</v>
      </c>
      <c r="FM268" s="342">
        <f t="shared" si="936"/>
        <v>0</v>
      </c>
      <c r="FN268" s="342">
        <f t="shared" si="936"/>
        <v>0</v>
      </c>
      <c r="FO268" s="342">
        <f t="shared" si="936"/>
        <v>0</v>
      </c>
      <c r="FP268" s="342">
        <f t="shared" si="936"/>
        <v>0</v>
      </c>
      <c r="FQ268" s="342">
        <f t="shared" si="936"/>
        <v>0</v>
      </c>
      <c r="FR268" s="342">
        <f t="shared" si="936"/>
        <v>0</v>
      </c>
      <c r="FS268" s="342">
        <f t="shared" si="936"/>
        <v>0</v>
      </c>
      <c r="FT268" s="342">
        <f t="shared" si="936"/>
        <v>0</v>
      </c>
      <c r="FU268" s="342">
        <f t="shared" si="936"/>
        <v>0</v>
      </c>
      <c r="FV268" s="342">
        <f t="shared" si="936"/>
        <v>0</v>
      </c>
      <c r="FW268" s="342">
        <f t="shared" si="936"/>
        <v>0</v>
      </c>
      <c r="FX268" s="342">
        <f t="shared" si="936"/>
        <v>0</v>
      </c>
      <c r="FY268" s="342">
        <f t="shared" si="936"/>
        <v>0</v>
      </c>
      <c r="FZ268" s="342">
        <f t="shared" si="936"/>
        <v>0</v>
      </c>
      <c r="GA268" s="342">
        <f t="shared" si="936"/>
        <v>0</v>
      </c>
      <c r="GB268" s="342">
        <f t="shared" si="936"/>
        <v>0</v>
      </c>
      <c r="GC268" s="342">
        <f t="shared" si="936"/>
        <v>0</v>
      </c>
      <c r="GD268" s="342">
        <f t="shared" si="936"/>
        <v>0</v>
      </c>
      <c r="GE268" s="342">
        <f t="shared" si="936"/>
        <v>0</v>
      </c>
      <c r="GF268" s="342">
        <f t="shared" si="936"/>
        <v>0</v>
      </c>
      <c r="GG268" s="342">
        <f t="shared" si="936"/>
        <v>0</v>
      </c>
      <c r="GH268" s="342">
        <f t="shared" si="936"/>
        <v>0</v>
      </c>
      <c r="GI268" s="342">
        <f t="shared" si="936"/>
        <v>0</v>
      </c>
      <c r="GJ268" s="342">
        <f t="shared" si="936"/>
        <v>0</v>
      </c>
      <c r="GK268" s="342">
        <f t="shared" si="936"/>
        <v>0</v>
      </c>
      <c r="GL268" s="342">
        <f t="shared" si="936"/>
        <v>0</v>
      </c>
      <c r="GM268" s="342">
        <f t="shared" si="936"/>
        <v>0</v>
      </c>
      <c r="GN268" s="342">
        <f t="shared" si="936"/>
        <v>0</v>
      </c>
      <c r="GO268" s="342">
        <f t="shared" si="936"/>
        <v>0</v>
      </c>
      <c r="GP268" s="342">
        <f t="shared" si="936"/>
        <v>0</v>
      </c>
      <c r="GQ268" s="342"/>
      <c r="GR268" s="342">
        <f t="shared" ref="GR268:JC268" si="937">if(or(and($A268-GR$240&gt;0,$A268-GR$241&lt;=0,month($A268)=month(GR$241)),and($A268-GR$240&gt;=0,$A268-GR$241&lt;=0,month(edate($A268,6))=month(GR$241))),GR$244,0)</f>
        <v>0</v>
      </c>
      <c r="GS268" s="342">
        <f t="shared" si="937"/>
        <v>0</v>
      </c>
      <c r="GT268" s="342">
        <f t="shared" si="937"/>
        <v>0</v>
      </c>
      <c r="GU268" s="342">
        <f t="shared" si="937"/>
        <v>0</v>
      </c>
      <c r="GV268" s="342">
        <f t="shared" si="937"/>
        <v>0</v>
      </c>
      <c r="GW268" s="342">
        <f t="shared" si="937"/>
        <v>0</v>
      </c>
      <c r="GX268" s="342">
        <f t="shared" si="937"/>
        <v>0</v>
      </c>
      <c r="GY268" s="342">
        <f t="shared" si="937"/>
        <v>0</v>
      </c>
      <c r="GZ268" s="342">
        <f t="shared" si="937"/>
        <v>0</v>
      </c>
      <c r="HA268" s="342">
        <f t="shared" si="937"/>
        <v>0</v>
      </c>
      <c r="HB268" s="342">
        <f t="shared" si="937"/>
        <v>0</v>
      </c>
      <c r="HC268" s="342">
        <f t="shared" si="937"/>
        <v>0</v>
      </c>
      <c r="HD268" s="342">
        <f t="shared" si="937"/>
        <v>0</v>
      </c>
      <c r="HE268" s="342">
        <f t="shared" si="937"/>
        <v>0</v>
      </c>
      <c r="HF268" s="342">
        <f t="shared" si="937"/>
        <v>0</v>
      </c>
      <c r="HG268" s="342">
        <f t="shared" si="937"/>
        <v>0</v>
      </c>
      <c r="HH268" s="342">
        <f t="shared" si="937"/>
        <v>0</v>
      </c>
      <c r="HI268" s="342">
        <f t="shared" si="937"/>
        <v>0</v>
      </c>
      <c r="HJ268" s="342">
        <f t="shared" si="937"/>
        <v>0</v>
      </c>
      <c r="HK268" s="342">
        <f t="shared" si="937"/>
        <v>0</v>
      </c>
      <c r="HL268" s="342">
        <f t="shared" si="937"/>
        <v>0</v>
      </c>
      <c r="HM268" s="342">
        <f t="shared" si="937"/>
        <v>0</v>
      </c>
      <c r="HN268" s="342">
        <f t="shared" si="937"/>
        <v>0</v>
      </c>
      <c r="HO268" s="342">
        <f t="shared" si="937"/>
        <v>0</v>
      </c>
      <c r="HP268" s="342">
        <f t="shared" si="937"/>
        <v>0</v>
      </c>
      <c r="HQ268" s="342">
        <f t="shared" si="937"/>
        <v>0</v>
      </c>
      <c r="HR268" s="342">
        <f t="shared" si="937"/>
        <v>0</v>
      </c>
      <c r="HS268" s="342">
        <f t="shared" si="937"/>
        <v>0</v>
      </c>
      <c r="HT268" s="342">
        <f t="shared" si="937"/>
        <v>0</v>
      </c>
      <c r="HU268" s="342">
        <f t="shared" si="937"/>
        <v>0</v>
      </c>
      <c r="HV268" s="342">
        <f t="shared" si="937"/>
        <v>0</v>
      </c>
      <c r="HW268" s="342">
        <f t="shared" si="937"/>
        <v>0</v>
      </c>
      <c r="HX268" s="342">
        <f t="shared" si="937"/>
        <v>0</v>
      </c>
      <c r="HY268" s="342">
        <f t="shared" si="937"/>
        <v>0</v>
      </c>
      <c r="HZ268" s="342">
        <f t="shared" si="937"/>
        <v>0</v>
      </c>
      <c r="IA268" s="342">
        <f t="shared" si="937"/>
        <v>0</v>
      </c>
      <c r="IB268" s="342">
        <f t="shared" si="937"/>
        <v>0</v>
      </c>
      <c r="IC268" s="342">
        <f t="shared" si="937"/>
        <v>0</v>
      </c>
      <c r="ID268" s="342">
        <f t="shared" si="937"/>
        <v>0</v>
      </c>
      <c r="IE268" s="342">
        <f t="shared" si="937"/>
        <v>0</v>
      </c>
      <c r="IF268" s="342">
        <f t="shared" si="937"/>
        <v>0</v>
      </c>
      <c r="IG268" s="342">
        <f t="shared" si="937"/>
        <v>0</v>
      </c>
      <c r="IH268" s="342">
        <f t="shared" si="937"/>
        <v>0</v>
      </c>
      <c r="II268" s="342">
        <f t="shared" si="937"/>
        <v>0</v>
      </c>
      <c r="IJ268" s="342">
        <f t="shared" si="937"/>
        <v>0</v>
      </c>
      <c r="IK268" s="342">
        <f t="shared" si="937"/>
        <v>0</v>
      </c>
      <c r="IL268" s="342">
        <f t="shared" si="937"/>
        <v>0</v>
      </c>
      <c r="IM268" s="342">
        <f t="shared" si="937"/>
        <v>0</v>
      </c>
      <c r="IN268" s="342">
        <f t="shared" si="937"/>
        <v>0</v>
      </c>
      <c r="IO268" s="342">
        <f t="shared" si="937"/>
        <v>0</v>
      </c>
      <c r="IP268" s="342">
        <f t="shared" si="937"/>
        <v>0</v>
      </c>
      <c r="IQ268" s="342">
        <f t="shared" si="937"/>
        <v>0</v>
      </c>
      <c r="IR268" s="342">
        <f t="shared" si="937"/>
        <v>0</v>
      </c>
      <c r="IS268" s="342">
        <f t="shared" si="937"/>
        <v>0</v>
      </c>
      <c r="IT268" s="342">
        <f t="shared" si="937"/>
        <v>0</v>
      </c>
      <c r="IU268" s="342">
        <f t="shared" si="937"/>
        <v>0</v>
      </c>
      <c r="IV268" s="342">
        <f t="shared" si="937"/>
        <v>0</v>
      </c>
      <c r="IW268" s="342">
        <f t="shared" si="937"/>
        <v>0</v>
      </c>
      <c r="IX268" s="342">
        <f t="shared" si="937"/>
        <v>0</v>
      </c>
      <c r="IY268" s="342">
        <f t="shared" si="937"/>
        <v>0</v>
      </c>
      <c r="IZ268" s="342">
        <f t="shared" si="937"/>
        <v>0</v>
      </c>
      <c r="JA268" s="342">
        <f t="shared" si="937"/>
        <v>0</v>
      </c>
      <c r="JB268" s="342">
        <f t="shared" si="937"/>
        <v>0</v>
      </c>
      <c r="JC268" s="342">
        <f t="shared" si="937"/>
        <v>0</v>
      </c>
      <c r="JD268" s="342"/>
      <c r="JE268" s="342">
        <f t="shared" ref="JE268:LP268" si="938">if(or(and($A268-JE$240&gt;0,$A268-JE$241&lt;=0,month($A268)=month(JE$241)),and($A268-JE$240&gt;=0,$A268-JE$241&lt;=0,month(edate($A268,6))=month(JE$241))),JE$244,0)</f>
        <v>0</v>
      </c>
      <c r="JF268" s="342">
        <f t="shared" si="938"/>
        <v>0</v>
      </c>
      <c r="JG268" s="342">
        <f t="shared" si="938"/>
        <v>0</v>
      </c>
      <c r="JH268" s="342">
        <f t="shared" si="938"/>
        <v>0</v>
      </c>
      <c r="JI268" s="342">
        <f t="shared" si="938"/>
        <v>0</v>
      </c>
      <c r="JJ268" s="342">
        <f t="shared" si="938"/>
        <v>0</v>
      </c>
      <c r="JK268" s="342">
        <f t="shared" si="938"/>
        <v>0</v>
      </c>
      <c r="JL268" s="342">
        <f t="shared" si="938"/>
        <v>0</v>
      </c>
      <c r="JM268" s="342">
        <f t="shared" si="938"/>
        <v>0</v>
      </c>
      <c r="JN268" s="342">
        <f t="shared" si="938"/>
        <v>0</v>
      </c>
      <c r="JO268" s="342">
        <f t="shared" si="938"/>
        <v>0</v>
      </c>
      <c r="JP268" s="342">
        <f t="shared" si="938"/>
        <v>0</v>
      </c>
      <c r="JQ268" s="342">
        <f t="shared" si="938"/>
        <v>0</v>
      </c>
      <c r="JR268" s="342">
        <f t="shared" si="938"/>
        <v>0</v>
      </c>
      <c r="JS268" s="342">
        <f t="shared" si="938"/>
        <v>0</v>
      </c>
      <c r="JT268" s="342">
        <f t="shared" si="938"/>
        <v>0</v>
      </c>
      <c r="JU268" s="342">
        <f t="shared" si="938"/>
        <v>0</v>
      </c>
      <c r="JV268" s="342">
        <f t="shared" si="938"/>
        <v>0</v>
      </c>
      <c r="JW268" s="342">
        <f t="shared" si="938"/>
        <v>0</v>
      </c>
      <c r="JX268" s="342">
        <f t="shared" si="938"/>
        <v>0</v>
      </c>
      <c r="JY268" s="342">
        <f t="shared" si="938"/>
        <v>0</v>
      </c>
      <c r="JZ268" s="342">
        <f t="shared" si="938"/>
        <v>0</v>
      </c>
      <c r="KA268" s="342">
        <f t="shared" si="938"/>
        <v>0</v>
      </c>
      <c r="KB268" s="342">
        <f t="shared" si="938"/>
        <v>0</v>
      </c>
      <c r="KC268" s="342">
        <f t="shared" si="938"/>
        <v>0</v>
      </c>
      <c r="KD268" s="342">
        <f t="shared" si="938"/>
        <v>0</v>
      </c>
      <c r="KE268" s="342">
        <f t="shared" si="938"/>
        <v>0</v>
      </c>
      <c r="KF268" s="342">
        <f t="shared" si="938"/>
        <v>0</v>
      </c>
      <c r="KG268" s="342">
        <f t="shared" si="938"/>
        <v>0</v>
      </c>
      <c r="KH268" s="342">
        <f t="shared" si="938"/>
        <v>0</v>
      </c>
      <c r="KI268" s="342">
        <f t="shared" si="938"/>
        <v>0</v>
      </c>
      <c r="KJ268" s="342">
        <f t="shared" si="938"/>
        <v>0</v>
      </c>
      <c r="KK268" s="342">
        <f t="shared" si="938"/>
        <v>0</v>
      </c>
      <c r="KL268" s="342">
        <f t="shared" si="938"/>
        <v>0</v>
      </c>
      <c r="KM268" s="342">
        <f t="shared" si="938"/>
        <v>0</v>
      </c>
      <c r="KN268" s="342">
        <f t="shared" si="938"/>
        <v>0</v>
      </c>
      <c r="KO268" s="342">
        <f t="shared" si="938"/>
        <v>0</v>
      </c>
      <c r="KP268" s="342">
        <f t="shared" si="938"/>
        <v>0</v>
      </c>
      <c r="KQ268" s="342">
        <f t="shared" si="938"/>
        <v>0</v>
      </c>
      <c r="KR268" s="342">
        <f t="shared" si="938"/>
        <v>0</v>
      </c>
      <c r="KS268" s="342">
        <f t="shared" si="938"/>
        <v>0</v>
      </c>
      <c r="KT268" s="342">
        <f t="shared" si="938"/>
        <v>0</v>
      </c>
      <c r="KU268" s="342">
        <f t="shared" si="938"/>
        <v>0</v>
      </c>
      <c r="KV268" s="342">
        <f t="shared" si="938"/>
        <v>0</v>
      </c>
      <c r="KW268" s="342">
        <f t="shared" si="938"/>
        <v>0</v>
      </c>
      <c r="KX268" s="342">
        <f t="shared" si="938"/>
        <v>0</v>
      </c>
      <c r="KY268" s="342">
        <f t="shared" si="938"/>
        <v>0</v>
      </c>
      <c r="KZ268" s="342">
        <f t="shared" si="938"/>
        <v>0</v>
      </c>
      <c r="LA268" s="342">
        <f t="shared" si="938"/>
        <v>0</v>
      </c>
      <c r="LB268" s="342">
        <f t="shared" si="938"/>
        <v>0</v>
      </c>
      <c r="LC268" s="342">
        <f t="shared" si="938"/>
        <v>0</v>
      </c>
      <c r="LD268" s="342">
        <f t="shared" si="938"/>
        <v>0</v>
      </c>
      <c r="LE268" s="342">
        <f t="shared" si="938"/>
        <v>0</v>
      </c>
      <c r="LF268" s="342">
        <f t="shared" si="938"/>
        <v>0</v>
      </c>
      <c r="LG268" s="342">
        <f t="shared" si="938"/>
        <v>0</v>
      </c>
      <c r="LH268" s="342">
        <f t="shared" si="938"/>
        <v>0</v>
      </c>
      <c r="LI268" s="342">
        <f t="shared" si="938"/>
        <v>0</v>
      </c>
      <c r="LJ268" s="342">
        <f t="shared" si="938"/>
        <v>0</v>
      </c>
      <c r="LK268" s="342">
        <f t="shared" si="938"/>
        <v>0</v>
      </c>
      <c r="LL268" s="342">
        <f t="shared" si="938"/>
        <v>0</v>
      </c>
      <c r="LM268" s="342">
        <f t="shared" si="938"/>
        <v>0</v>
      </c>
      <c r="LN268" s="342">
        <f t="shared" si="938"/>
        <v>0</v>
      </c>
      <c r="LO268" s="342">
        <f t="shared" si="938"/>
        <v>0</v>
      </c>
      <c r="LP268" s="342">
        <f t="shared" si="938"/>
        <v>0</v>
      </c>
    </row>
    <row r="269">
      <c r="A269" s="331" t="str">
        <f t="shared" si="822"/>
        <v>06-2028</v>
      </c>
      <c r="B269" s="346">
        <f t="shared" si="828"/>
        <v>181908.706</v>
      </c>
      <c r="C269" s="346"/>
      <c r="E269" s="342">
        <f t="shared" ref="E269:BP269" si="939">if(or(and($A269-E$240&gt;0,$A269-E$241&lt;=0,month($A269)=month(E$241)),and($A269-E$240&gt;=0,$A269-E$241&lt;=0,month(edate($A269,6))=month(E$241))),E$244,0)</f>
        <v>6085.4205</v>
      </c>
      <c r="F269" s="342">
        <f t="shared" si="939"/>
        <v>2604.5913</v>
      </c>
      <c r="G269" s="342">
        <f t="shared" si="939"/>
        <v>4740</v>
      </c>
      <c r="H269" s="342">
        <f t="shared" si="939"/>
        <v>0</v>
      </c>
      <c r="I269" s="342">
        <f t="shared" si="939"/>
        <v>0</v>
      </c>
      <c r="J269" s="342">
        <f t="shared" si="939"/>
        <v>5954.9875</v>
      </c>
      <c r="K269" s="342">
        <f t="shared" si="939"/>
        <v>0</v>
      </c>
      <c r="L269" s="342">
        <f t="shared" si="939"/>
        <v>0</v>
      </c>
      <c r="M269" s="342">
        <f t="shared" si="939"/>
        <v>0</v>
      </c>
      <c r="N269" s="342">
        <f t="shared" si="939"/>
        <v>7812.75495</v>
      </c>
      <c r="O269" s="342">
        <f t="shared" si="939"/>
        <v>5688.688635</v>
      </c>
      <c r="P269" s="342">
        <f t="shared" si="939"/>
        <v>5334.19156</v>
      </c>
      <c r="Q269" s="342">
        <f t="shared" si="939"/>
        <v>0</v>
      </c>
      <c r="R269" s="342">
        <f t="shared" si="939"/>
        <v>0</v>
      </c>
      <c r="S269" s="342">
        <f t="shared" si="939"/>
        <v>10661.63949</v>
      </c>
      <c r="T269" s="342">
        <f t="shared" si="939"/>
        <v>0</v>
      </c>
      <c r="U269" s="342">
        <f t="shared" si="939"/>
        <v>0</v>
      </c>
      <c r="V269" s="342">
        <f t="shared" si="939"/>
        <v>5520.8475</v>
      </c>
      <c r="W269" s="342">
        <f t="shared" si="939"/>
        <v>0</v>
      </c>
      <c r="X269" s="342">
        <f t="shared" si="939"/>
        <v>7309.84635</v>
      </c>
      <c r="Y269" s="342">
        <f t="shared" si="939"/>
        <v>11393.6924</v>
      </c>
      <c r="Z269" s="342">
        <f t="shared" si="939"/>
        <v>70.99625</v>
      </c>
      <c r="AA269" s="342">
        <f t="shared" si="939"/>
        <v>0</v>
      </c>
      <c r="AB269" s="342">
        <f t="shared" si="939"/>
        <v>8275.222958</v>
      </c>
      <c r="AC269" s="342">
        <f t="shared" si="939"/>
        <v>0</v>
      </c>
      <c r="AD269" s="342">
        <f t="shared" si="939"/>
        <v>0</v>
      </c>
      <c r="AE269" s="342">
        <f t="shared" si="939"/>
        <v>0</v>
      </c>
      <c r="AF269" s="342">
        <f t="shared" si="939"/>
        <v>6214.90265</v>
      </c>
      <c r="AG269" s="342">
        <f t="shared" si="939"/>
        <v>0</v>
      </c>
      <c r="AH269" s="342">
        <f t="shared" si="939"/>
        <v>228.5555</v>
      </c>
      <c r="AI269" s="342">
        <f t="shared" si="939"/>
        <v>0</v>
      </c>
      <c r="AJ269" s="342">
        <f t="shared" si="939"/>
        <v>3780</v>
      </c>
      <c r="AK269" s="342">
        <f t="shared" si="939"/>
        <v>15922.28576</v>
      </c>
      <c r="AL269" s="342">
        <f t="shared" si="939"/>
        <v>0</v>
      </c>
      <c r="AM269" s="342">
        <f t="shared" si="939"/>
        <v>0</v>
      </c>
      <c r="AN269" s="342">
        <f t="shared" si="939"/>
        <v>12211.43486</v>
      </c>
      <c r="AO269" s="342">
        <f t="shared" si="939"/>
        <v>8896.907813</v>
      </c>
      <c r="AP269" s="342">
        <f t="shared" si="939"/>
        <v>0</v>
      </c>
      <c r="AQ269" s="342">
        <f t="shared" si="939"/>
        <v>0</v>
      </c>
      <c r="AR269" s="342">
        <f t="shared" si="939"/>
        <v>7542.9351</v>
      </c>
      <c r="AS269" s="342">
        <f t="shared" si="939"/>
        <v>0</v>
      </c>
      <c r="AT269" s="342">
        <f t="shared" si="939"/>
        <v>0</v>
      </c>
      <c r="AU269" s="342">
        <f t="shared" si="939"/>
        <v>0</v>
      </c>
      <c r="AV269" s="342">
        <f t="shared" si="939"/>
        <v>7136.0471</v>
      </c>
      <c r="AW269" s="342">
        <f t="shared" si="939"/>
        <v>0</v>
      </c>
      <c r="AX269" s="342">
        <f t="shared" si="939"/>
        <v>9058.61</v>
      </c>
      <c r="AY269" s="342">
        <f t="shared" si="939"/>
        <v>0</v>
      </c>
      <c r="AZ269" s="342">
        <f t="shared" si="939"/>
        <v>6480</v>
      </c>
      <c r="BA269" s="342">
        <f t="shared" si="939"/>
        <v>5867.9712</v>
      </c>
      <c r="BB269" s="342">
        <f t="shared" si="939"/>
        <v>0</v>
      </c>
      <c r="BC269" s="342">
        <f t="shared" si="939"/>
        <v>4873.17825</v>
      </c>
      <c r="BD269" s="342">
        <f t="shared" si="939"/>
        <v>0</v>
      </c>
      <c r="BE269" s="342">
        <f t="shared" si="939"/>
        <v>4565.5155</v>
      </c>
      <c r="BF269" s="342">
        <f t="shared" si="939"/>
        <v>0</v>
      </c>
      <c r="BG269" s="342">
        <f t="shared" si="939"/>
        <v>900.3978</v>
      </c>
      <c r="BH269" s="342">
        <f t="shared" si="939"/>
        <v>0</v>
      </c>
      <c r="BI269" s="342">
        <f t="shared" si="939"/>
        <v>0</v>
      </c>
      <c r="BJ269" s="342">
        <f t="shared" si="939"/>
        <v>0</v>
      </c>
      <c r="BK269" s="342">
        <f t="shared" si="939"/>
        <v>0</v>
      </c>
      <c r="BL269" s="342">
        <f t="shared" si="939"/>
        <v>0</v>
      </c>
      <c r="BM269" s="342">
        <f t="shared" si="939"/>
        <v>1521.41625</v>
      </c>
      <c r="BN269" s="342">
        <f t="shared" si="939"/>
        <v>0</v>
      </c>
      <c r="BO269" s="342">
        <f t="shared" si="939"/>
        <v>5255.6688</v>
      </c>
      <c r="BP269" s="342">
        <f t="shared" si="939"/>
        <v>0</v>
      </c>
      <c r="BQ269" s="342"/>
      <c r="BR269" s="342">
        <f t="shared" ref="BR269:EC269" si="940">if(or(and($A269-BR$240&gt;0,$A269-BR$241&lt;=0,month($A269)=month(BR$241)),and($A269-BR$240&gt;=0,$A269-BR$241&lt;=0,month(edate($A269,6))=month(BR$241))),BR$244,0)</f>
        <v>0</v>
      </c>
      <c r="BS269" s="342">
        <f t="shared" si="940"/>
        <v>0</v>
      </c>
      <c r="BT269" s="342">
        <f t="shared" si="940"/>
        <v>0</v>
      </c>
      <c r="BU269" s="342">
        <f t="shared" si="940"/>
        <v>0</v>
      </c>
      <c r="BV269" s="342">
        <f t="shared" si="940"/>
        <v>0</v>
      </c>
      <c r="BW269" s="342">
        <f t="shared" si="940"/>
        <v>0</v>
      </c>
      <c r="BX269" s="342">
        <f t="shared" si="940"/>
        <v>0</v>
      </c>
      <c r="BY269" s="342">
        <f t="shared" si="940"/>
        <v>0</v>
      </c>
      <c r="BZ269" s="342">
        <f t="shared" si="940"/>
        <v>0</v>
      </c>
      <c r="CA269" s="342">
        <f t="shared" si="940"/>
        <v>0</v>
      </c>
      <c r="CB269" s="342">
        <f t="shared" si="940"/>
        <v>0</v>
      </c>
      <c r="CC269" s="342">
        <f t="shared" si="940"/>
        <v>0</v>
      </c>
      <c r="CD269" s="342">
        <f t="shared" si="940"/>
        <v>0</v>
      </c>
      <c r="CE269" s="342">
        <f t="shared" si="940"/>
        <v>0</v>
      </c>
      <c r="CF269" s="342">
        <f t="shared" si="940"/>
        <v>0</v>
      </c>
      <c r="CG269" s="342">
        <f t="shared" si="940"/>
        <v>0</v>
      </c>
      <c r="CH269" s="342">
        <f t="shared" si="940"/>
        <v>0</v>
      </c>
      <c r="CI269" s="342">
        <f t="shared" si="940"/>
        <v>0</v>
      </c>
      <c r="CJ269" s="342">
        <f t="shared" si="940"/>
        <v>0</v>
      </c>
      <c r="CK269" s="342">
        <f t="shared" si="940"/>
        <v>0</v>
      </c>
      <c r="CL269" s="342">
        <f t="shared" si="940"/>
        <v>0</v>
      </c>
      <c r="CM269" s="342">
        <f t="shared" si="940"/>
        <v>0</v>
      </c>
      <c r="CN269" s="342">
        <f t="shared" si="940"/>
        <v>0</v>
      </c>
      <c r="CO269" s="342">
        <f t="shared" si="940"/>
        <v>0</v>
      </c>
      <c r="CP269" s="342">
        <f t="shared" si="940"/>
        <v>0</v>
      </c>
      <c r="CQ269" s="342">
        <f t="shared" si="940"/>
        <v>0</v>
      </c>
      <c r="CR269" s="342">
        <f t="shared" si="940"/>
        <v>0</v>
      </c>
      <c r="CS269" s="342">
        <f t="shared" si="940"/>
        <v>0</v>
      </c>
      <c r="CT269" s="342">
        <f t="shared" si="940"/>
        <v>0</v>
      </c>
      <c r="CU269" s="342">
        <f t="shared" si="940"/>
        <v>0</v>
      </c>
      <c r="CV269" s="342">
        <f t="shared" si="940"/>
        <v>0</v>
      </c>
      <c r="CW269" s="342">
        <f t="shared" si="940"/>
        <v>0</v>
      </c>
      <c r="CX269" s="342">
        <f t="shared" si="940"/>
        <v>0</v>
      </c>
      <c r="CY269" s="342">
        <f t="shared" si="940"/>
        <v>0</v>
      </c>
      <c r="CZ269" s="342">
        <f t="shared" si="940"/>
        <v>0</v>
      </c>
      <c r="DA269" s="342">
        <f t="shared" si="940"/>
        <v>0</v>
      </c>
      <c r="DB269" s="342">
        <f t="shared" si="940"/>
        <v>0</v>
      </c>
      <c r="DC269" s="342">
        <f t="shared" si="940"/>
        <v>0</v>
      </c>
      <c r="DD269" s="342">
        <f t="shared" si="940"/>
        <v>0</v>
      </c>
      <c r="DE269" s="342">
        <f t="shared" si="940"/>
        <v>0</v>
      </c>
      <c r="DF269" s="342">
        <f t="shared" si="940"/>
        <v>0</v>
      </c>
      <c r="DG269" s="342">
        <f t="shared" si="940"/>
        <v>0</v>
      </c>
      <c r="DH269" s="342">
        <f t="shared" si="940"/>
        <v>0</v>
      </c>
      <c r="DI269" s="342">
        <f t="shared" si="940"/>
        <v>0</v>
      </c>
      <c r="DJ269" s="342">
        <f t="shared" si="940"/>
        <v>0</v>
      </c>
      <c r="DK269" s="342">
        <f t="shared" si="940"/>
        <v>0</v>
      </c>
      <c r="DL269" s="342">
        <f t="shared" si="940"/>
        <v>0</v>
      </c>
      <c r="DM269" s="342">
        <f t="shared" si="940"/>
        <v>0</v>
      </c>
      <c r="DN269" s="342">
        <f t="shared" si="940"/>
        <v>0</v>
      </c>
      <c r="DO269" s="342">
        <f t="shared" si="940"/>
        <v>0</v>
      </c>
      <c r="DP269" s="342">
        <f t="shared" si="940"/>
        <v>0</v>
      </c>
      <c r="DQ269" s="342">
        <f t="shared" si="940"/>
        <v>0</v>
      </c>
      <c r="DR269" s="342">
        <f t="shared" si="940"/>
        <v>0</v>
      </c>
      <c r="DS269" s="342">
        <f t="shared" si="940"/>
        <v>0</v>
      </c>
      <c r="DT269" s="342">
        <f t="shared" si="940"/>
        <v>0</v>
      </c>
      <c r="DU269" s="342">
        <f t="shared" si="940"/>
        <v>0</v>
      </c>
      <c r="DV269" s="342">
        <f t="shared" si="940"/>
        <v>0</v>
      </c>
      <c r="DW269" s="342">
        <f t="shared" si="940"/>
        <v>0</v>
      </c>
      <c r="DX269" s="342">
        <f t="shared" si="940"/>
        <v>0</v>
      </c>
      <c r="DY269" s="342">
        <f t="shared" si="940"/>
        <v>0</v>
      </c>
      <c r="DZ269" s="342">
        <f t="shared" si="940"/>
        <v>0</v>
      </c>
      <c r="EA269" s="342">
        <f t="shared" si="940"/>
        <v>0</v>
      </c>
      <c r="EB269" s="342">
        <f t="shared" si="940"/>
        <v>0</v>
      </c>
      <c r="EC269" s="342">
        <f t="shared" si="940"/>
        <v>0</v>
      </c>
      <c r="ED269" s="342"/>
      <c r="EE269" s="342">
        <f t="shared" ref="EE269:GP269" si="941">if(or(and($A269-EE$240&gt;0,$A269-EE$241&lt;=0,month($A269)=month(EE$241)),and($A269-EE$240&gt;=0,$A269-EE$241&lt;=0,month(edate($A269,6))=month(EE$241))),EE$244,0)</f>
        <v>0</v>
      </c>
      <c r="EF269" s="342">
        <f t="shared" si="941"/>
        <v>0</v>
      </c>
      <c r="EG269" s="342">
        <f t="shared" si="941"/>
        <v>0</v>
      </c>
      <c r="EH269" s="342">
        <f t="shared" si="941"/>
        <v>0</v>
      </c>
      <c r="EI269" s="342">
        <f t="shared" si="941"/>
        <v>0</v>
      </c>
      <c r="EJ269" s="342">
        <f t="shared" si="941"/>
        <v>0</v>
      </c>
      <c r="EK269" s="342">
        <f t="shared" si="941"/>
        <v>0</v>
      </c>
      <c r="EL269" s="342">
        <f t="shared" si="941"/>
        <v>0</v>
      </c>
      <c r="EM269" s="342">
        <f t="shared" si="941"/>
        <v>0</v>
      </c>
      <c r="EN269" s="342">
        <f t="shared" si="941"/>
        <v>0</v>
      </c>
      <c r="EO269" s="342">
        <f t="shared" si="941"/>
        <v>0</v>
      </c>
      <c r="EP269" s="342">
        <f t="shared" si="941"/>
        <v>0</v>
      </c>
      <c r="EQ269" s="342">
        <f t="shared" si="941"/>
        <v>0</v>
      </c>
      <c r="ER269" s="342">
        <f t="shared" si="941"/>
        <v>0</v>
      </c>
      <c r="ES269" s="342">
        <f t="shared" si="941"/>
        <v>0</v>
      </c>
      <c r="ET269" s="342">
        <f t="shared" si="941"/>
        <v>0</v>
      </c>
      <c r="EU269" s="342">
        <f t="shared" si="941"/>
        <v>0</v>
      </c>
      <c r="EV269" s="342">
        <f t="shared" si="941"/>
        <v>0</v>
      </c>
      <c r="EW269" s="342">
        <f t="shared" si="941"/>
        <v>0</v>
      </c>
      <c r="EX269" s="342">
        <f t="shared" si="941"/>
        <v>0</v>
      </c>
      <c r="EY269" s="342">
        <f t="shared" si="941"/>
        <v>0</v>
      </c>
      <c r="EZ269" s="342">
        <f t="shared" si="941"/>
        <v>0</v>
      </c>
      <c r="FA269" s="342">
        <f t="shared" si="941"/>
        <v>0</v>
      </c>
      <c r="FB269" s="342">
        <f t="shared" si="941"/>
        <v>0</v>
      </c>
      <c r="FC269" s="342">
        <f t="shared" si="941"/>
        <v>0</v>
      </c>
      <c r="FD269" s="342">
        <f t="shared" si="941"/>
        <v>0</v>
      </c>
      <c r="FE269" s="342">
        <f t="shared" si="941"/>
        <v>0</v>
      </c>
      <c r="FF269" s="342">
        <f t="shared" si="941"/>
        <v>0</v>
      </c>
      <c r="FG269" s="342">
        <f t="shared" si="941"/>
        <v>0</v>
      </c>
      <c r="FH269" s="342">
        <f t="shared" si="941"/>
        <v>0</v>
      </c>
      <c r="FI269" s="342">
        <f t="shared" si="941"/>
        <v>0</v>
      </c>
      <c r="FJ269" s="342">
        <f t="shared" si="941"/>
        <v>0</v>
      </c>
      <c r="FK269" s="342">
        <f t="shared" si="941"/>
        <v>0</v>
      </c>
      <c r="FL269" s="342">
        <f t="shared" si="941"/>
        <v>0</v>
      </c>
      <c r="FM269" s="342">
        <f t="shared" si="941"/>
        <v>0</v>
      </c>
      <c r="FN269" s="342">
        <f t="shared" si="941"/>
        <v>0</v>
      </c>
      <c r="FO269" s="342">
        <f t="shared" si="941"/>
        <v>0</v>
      </c>
      <c r="FP269" s="342">
        <f t="shared" si="941"/>
        <v>0</v>
      </c>
      <c r="FQ269" s="342">
        <f t="shared" si="941"/>
        <v>0</v>
      </c>
      <c r="FR269" s="342">
        <f t="shared" si="941"/>
        <v>0</v>
      </c>
      <c r="FS269" s="342">
        <f t="shared" si="941"/>
        <v>0</v>
      </c>
      <c r="FT269" s="342">
        <f t="shared" si="941"/>
        <v>0</v>
      </c>
      <c r="FU269" s="342">
        <f t="shared" si="941"/>
        <v>0</v>
      </c>
      <c r="FV269" s="342">
        <f t="shared" si="941"/>
        <v>0</v>
      </c>
      <c r="FW269" s="342">
        <f t="shared" si="941"/>
        <v>0</v>
      </c>
      <c r="FX269" s="342">
        <f t="shared" si="941"/>
        <v>0</v>
      </c>
      <c r="FY269" s="342">
        <f t="shared" si="941"/>
        <v>0</v>
      </c>
      <c r="FZ269" s="342">
        <f t="shared" si="941"/>
        <v>0</v>
      </c>
      <c r="GA269" s="342">
        <f t="shared" si="941"/>
        <v>0</v>
      </c>
      <c r="GB269" s="342">
        <f t="shared" si="941"/>
        <v>0</v>
      </c>
      <c r="GC269" s="342">
        <f t="shared" si="941"/>
        <v>0</v>
      </c>
      <c r="GD269" s="342">
        <f t="shared" si="941"/>
        <v>0</v>
      </c>
      <c r="GE269" s="342">
        <f t="shared" si="941"/>
        <v>0</v>
      </c>
      <c r="GF269" s="342">
        <f t="shared" si="941"/>
        <v>0</v>
      </c>
      <c r="GG269" s="342">
        <f t="shared" si="941"/>
        <v>0</v>
      </c>
      <c r="GH269" s="342">
        <f t="shared" si="941"/>
        <v>0</v>
      </c>
      <c r="GI269" s="342">
        <f t="shared" si="941"/>
        <v>0</v>
      </c>
      <c r="GJ269" s="342">
        <f t="shared" si="941"/>
        <v>0</v>
      </c>
      <c r="GK269" s="342">
        <f t="shared" si="941"/>
        <v>0</v>
      </c>
      <c r="GL269" s="342">
        <f t="shared" si="941"/>
        <v>0</v>
      </c>
      <c r="GM269" s="342">
        <f t="shared" si="941"/>
        <v>0</v>
      </c>
      <c r="GN269" s="342">
        <f t="shared" si="941"/>
        <v>0</v>
      </c>
      <c r="GO269" s="342">
        <f t="shared" si="941"/>
        <v>0</v>
      </c>
      <c r="GP269" s="342">
        <f t="shared" si="941"/>
        <v>0</v>
      </c>
      <c r="GQ269" s="342"/>
      <c r="GR269" s="342">
        <f t="shared" ref="GR269:JC269" si="942">if(or(and($A269-GR$240&gt;0,$A269-GR$241&lt;=0,month($A269)=month(GR$241)),and($A269-GR$240&gt;=0,$A269-GR$241&lt;=0,month(edate($A269,6))=month(GR$241))),GR$244,0)</f>
        <v>0</v>
      </c>
      <c r="GS269" s="342">
        <f t="shared" si="942"/>
        <v>0</v>
      </c>
      <c r="GT269" s="342">
        <f t="shared" si="942"/>
        <v>0</v>
      </c>
      <c r="GU269" s="342">
        <f t="shared" si="942"/>
        <v>0</v>
      </c>
      <c r="GV269" s="342">
        <f t="shared" si="942"/>
        <v>0</v>
      </c>
      <c r="GW269" s="342">
        <f t="shared" si="942"/>
        <v>0</v>
      </c>
      <c r="GX269" s="342">
        <f t="shared" si="942"/>
        <v>0</v>
      </c>
      <c r="GY269" s="342">
        <f t="shared" si="942"/>
        <v>0</v>
      </c>
      <c r="GZ269" s="342">
        <f t="shared" si="942"/>
        <v>0</v>
      </c>
      <c r="HA269" s="342">
        <f t="shared" si="942"/>
        <v>0</v>
      </c>
      <c r="HB269" s="342">
        <f t="shared" si="942"/>
        <v>0</v>
      </c>
      <c r="HC269" s="342">
        <f t="shared" si="942"/>
        <v>0</v>
      </c>
      <c r="HD269" s="342">
        <f t="shared" si="942"/>
        <v>0</v>
      </c>
      <c r="HE269" s="342">
        <f t="shared" si="942"/>
        <v>0</v>
      </c>
      <c r="HF269" s="342">
        <f t="shared" si="942"/>
        <v>0</v>
      </c>
      <c r="HG269" s="342">
        <f t="shared" si="942"/>
        <v>0</v>
      </c>
      <c r="HH269" s="342">
        <f t="shared" si="942"/>
        <v>0</v>
      </c>
      <c r="HI269" s="342">
        <f t="shared" si="942"/>
        <v>0</v>
      </c>
      <c r="HJ269" s="342">
        <f t="shared" si="942"/>
        <v>0</v>
      </c>
      <c r="HK269" s="342">
        <f t="shared" si="942"/>
        <v>0</v>
      </c>
      <c r="HL269" s="342">
        <f t="shared" si="942"/>
        <v>0</v>
      </c>
      <c r="HM269" s="342">
        <f t="shared" si="942"/>
        <v>0</v>
      </c>
      <c r="HN269" s="342">
        <f t="shared" si="942"/>
        <v>0</v>
      </c>
      <c r="HO269" s="342">
        <f t="shared" si="942"/>
        <v>0</v>
      </c>
      <c r="HP269" s="342">
        <f t="shared" si="942"/>
        <v>0</v>
      </c>
      <c r="HQ269" s="342">
        <f t="shared" si="942"/>
        <v>0</v>
      </c>
      <c r="HR269" s="342">
        <f t="shared" si="942"/>
        <v>0</v>
      </c>
      <c r="HS269" s="342">
        <f t="shared" si="942"/>
        <v>0</v>
      </c>
      <c r="HT269" s="342">
        <f t="shared" si="942"/>
        <v>0</v>
      </c>
      <c r="HU269" s="342">
        <f t="shared" si="942"/>
        <v>0</v>
      </c>
      <c r="HV269" s="342">
        <f t="shared" si="942"/>
        <v>0</v>
      </c>
      <c r="HW269" s="342">
        <f t="shared" si="942"/>
        <v>0</v>
      </c>
      <c r="HX269" s="342">
        <f t="shared" si="942"/>
        <v>0</v>
      </c>
      <c r="HY269" s="342">
        <f t="shared" si="942"/>
        <v>0</v>
      </c>
      <c r="HZ269" s="342">
        <f t="shared" si="942"/>
        <v>0</v>
      </c>
      <c r="IA269" s="342">
        <f t="shared" si="942"/>
        <v>0</v>
      </c>
      <c r="IB269" s="342">
        <f t="shared" si="942"/>
        <v>0</v>
      </c>
      <c r="IC269" s="342">
        <f t="shared" si="942"/>
        <v>0</v>
      </c>
      <c r="ID269" s="342">
        <f t="shared" si="942"/>
        <v>0</v>
      </c>
      <c r="IE269" s="342">
        <f t="shared" si="942"/>
        <v>0</v>
      </c>
      <c r="IF269" s="342">
        <f t="shared" si="942"/>
        <v>0</v>
      </c>
      <c r="IG269" s="342">
        <f t="shared" si="942"/>
        <v>0</v>
      </c>
      <c r="IH269" s="342">
        <f t="shared" si="942"/>
        <v>0</v>
      </c>
      <c r="II269" s="342">
        <f t="shared" si="942"/>
        <v>0</v>
      </c>
      <c r="IJ269" s="342">
        <f t="shared" si="942"/>
        <v>0</v>
      </c>
      <c r="IK269" s="342">
        <f t="shared" si="942"/>
        <v>0</v>
      </c>
      <c r="IL269" s="342">
        <f t="shared" si="942"/>
        <v>0</v>
      </c>
      <c r="IM269" s="342">
        <f t="shared" si="942"/>
        <v>0</v>
      </c>
      <c r="IN269" s="342">
        <f t="shared" si="942"/>
        <v>0</v>
      </c>
      <c r="IO269" s="342">
        <f t="shared" si="942"/>
        <v>0</v>
      </c>
      <c r="IP269" s="342">
        <f t="shared" si="942"/>
        <v>0</v>
      </c>
      <c r="IQ269" s="342">
        <f t="shared" si="942"/>
        <v>0</v>
      </c>
      <c r="IR269" s="342">
        <f t="shared" si="942"/>
        <v>0</v>
      </c>
      <c r="IS269" s="342">
        <f t="shared" si="942"/>
        <v>0</v>
      </c>
      <c r="IT269" s="342">
        <f t="shared" si="942"/>
        <v>0</v>
      </c>
      <c r="IU269" s="342">
        <f t="shared" si="942"/>
        <v>0</v>
      </c>
      <c r="IV269" s="342">
        <f t="shared" si="942"/>
        <v>0</v>
      </c>
      <c r="IW269" s="342">
        <f t="shared" si="942"/>
        <v>0</v>
      </c>
      <c r="IX269" s="342">
        <f t="shared" si="942"/>
        <v>0</v>
      </c>
      <c r="IY269" s="342">
        <f t="shared" si="942"/>
        <v>0</v>
      </c>
      <c r="IZ269" s="342">
        <f t="shared" si="942"/>
        <v>0</v>
      </c>
      <c r="JA269" s="342">
        <f t="shared" si="942"/>
        <v>0</v>
      </c>
      <c r="JB269" s="342">
        <f t="shared" si="942"/>
        <v>0</v>
      </c>
      <c r="JC269" s="342">
        <f t="shared" si="942"/>
        <v>0</v>
      </c>
      <c r="JD269" s="342"/>
      <c r="JE269" s="342">
        <f t="shared" ref="JE269:LP269" si="943">if(or(and($A269-JE$240&gt;0,$A269-JE$241&lt;=0,month($A269)=month(JE$241)),and($A269-JE$240&gt;=0,$A269-JE$241&lt;=0,month(edate($A269,6))=month(JE$241))),JE$244,0)</f>
        <v>0</v>
      </c>
      <c r="JF269" s="342">
        <f t="shared" si="943"/>
        <v>0</v>
      </c>
      <c r="JG269" s="342">
        <f t="shared" si="943"/>
        <v>0</v>
      </c>
      <c r="JH269" s="342">
        <f t="shared" si="943"/>
        <v>0</v>
      </c>
      <c r="JI269" s="342">
        <f t="shared" si="943"/>
        <v>0</v>
      </c>
      <c r="JJ269" s="342">
        <f t="shared" si="943"/>
        <v>0</v>
      </c>
      <c r="JK269" s="342">
        <f t="shared" si="943"/>
        <v>0</v>
      </c>
      <c r="JL269" s="342">
        <f t="shared" si="943"/>
        <v>0</v>
      </c>
      <c r="JM269" s="342">
        <f t="shared" si="943"/>
        <v>0</v>
      </c>
      <c r="JN269" s="342">
        <f t="shared" si="943"/>
        <v>0</v>
      </c>
      <c r="JO269" s="342">
        <f t="shared" si="943"/>
        <v>0</v>
      </c>
      <c r="JP269" s="342">
        <f t="shared" si="943"/>
        <v>0</v>
      </c>
      <c r="JQ269" s="342">
        <f t="shared" si="943"/>
        <v>0</v>
      </c>
      <c r="JR269" s="342">
        <f t="shared" si="943"/>
        <v>0</v>
      </c>
      <c r="JS269" s="342">
        <f t="shared" si="943"/>
        <v>0</v>
      </c>
      <c r="JT269" s="342">
        <f t="shared" si="943"/>
        <v>0</v>
      </c>
      <c r="JU269" s="342">
        <f t="shared" si="943"/>
        <v>0</v>
      </c>
      <c r="JV269" s="342">
        <f t="shared" si="943"/>
        <v>0</v>
      </c>
      <c r="JW269" s="342">
        <f t="shared" si="943"/>
        <v>0</v>
      </c>
      <c r="JX269" s="342">
        <f t="shared" si="943"/>
        <v>0</v>
      </c>
      <c r="JY269" s="342">
        <f t="shared" si="943"/>
        <v>0</v>
      </c>
      <c r="JZ269" s="342">
        <f t="shared" si="943"/>
        <v>0</v>
      </c>
      <c r="KA269" s="342">
        <f t="shared" si="943"/>
        <v>0</v>
      </c>
      <c r="KB269" s="342">
        <f t="shared" si="943"/>
        <v>0</v>
      </c>
      <c r="KC269" s="342">
        <f t="shared" si="943"/>
        <v>0</v>
      </c>
      <c r="KD269" s="342">
        <f t="shared" si="943"/>
        <v>0</v>
      </c>
      <c r="KE269" s="342">
        <f t="shared" si="943"/>
        <v>0</v>
      </c>
      <c r="KF269" s="342">
        <f t="shared" si="943"/>
        <v>0</v>
      </c>
      <c r="KG269" s="342">
        <f t="shared" si="943"/>
        <v>0</v>
      </c>
      <c r="KH269" s="342">
        <f t="shared" si="943"/>
        <v>0</v>
      </c>
      <c r="KI269" s="342">
        <f t="shared" si="943"/>
        <v>0</v>
      </c>
      <c r="KJ269" s="342">
        <f t="shared" si="943"/>
        <v>0</v>
      </c>
      <c r="KK269" s="342">
        <f t="shared" si="943"/>
        <v>0</v>
      </c>
      <c r="KL269" s="342">
        <f t="shared" si="943"/>
        <v>0</v>
      </c>
      <c r="KM269" s="342">
        <f t="shared" si="943"/>
        <v>0</v>
      </c>
      <c r="KN269" s="342">
        <f t="shared" si="943"/>
        <v>0</v>
      </c>
      <c r="KO269" s="342">
        <f t="shared" si="943"/>
        <v>0</v>
      </c>
      <c r="KP269" s="342">
        <f t="shared" si="943"/>
        <v>0</v>
      </c>
      <c r="KQ269" s="342">
        <f t="shared" si="943"/>
        <v>0</v>
      </c>
      <c r="KR269" s="342">
        <f t="shared" si="943"/>
        <v>0</v>
      </c>
      <c r="KS269" s="342">
        <f t="shared" si="943"/>
        <v>0</v>
      </c>
      <c r="KT269" s="342">
        <f t="shared" si="943"/>
        <v>0</v>
      </c>
      <c r="KU269" s="342">
        <f t="shared" si="943"/>
        <v>0</v>
      </c>
      <c r="KV269" s="342">
        <f t="shared" si="943"/>
        <v>0</v>
      </c>
      <c r="KW269" s="342">
        <f t="shared" si="943"/>
        <v>0</v>
      </c>
      <c r="KX269" s="342">
        <f t="shared" si="943"/>
        <v>0</v>
      </c>
      <c r="KY269" s="342">
        <f t="shared" si="943"/>
        <v>0</v>
      </c>
      <c r="KZ269" s="342">
        <f t="shared" si="943"/>
        <v>0</v>
      </c>
      <c r="LA269" s="342">
        <f t="shared" si="943"/>
        <v>0</v>
      </c>
      <c r="LB269" s="342">
        <f t="shared" si="943"/>
        <v>0</v>
      </c>
      <c r="LC269" s="342">
        <f t="shared" si="943"/>
        <v>0</v>
      </c>
      <c r="LD269" s="342">
        <f t="shared" si="943"/>
        <v>0</v>
      </c>
      <c r="LE269" s="342">
        <f t="shared" si="943"/>
        <v>0</v>
      </c>
      <c r="LF269" s="342">
        <f t="shared" si="943"/>
        <v>0</v>
      </c>
      <c r="LG269" s="342">
        <f t="shared" si="943"/>
        <v>0</v>
      </c>
      <c r="LH269" s="342">
        <f t="shared" si="943"/>
        <v>0</v>
      </c>
      <c r="LI269" s="342">
        <f t="shared" si="943"/>
        <v>0</v>
      </c>
      <c r="LJ269" s="342">
        <f t="shared" si="943"/>
        <v>0</v>
      </c>
      <c r="LK269" s="342">
        <f t="shared" si="943"/>
        <v>0</v>
      </c>
      <c r="LL269" s="342">
        <f t="shared" si="943"/>
        <v>0</v>
      </c>
      <c r="LM269" s="342">
        <f t="shared" si="943"/>
        <v>0</v>
      </c>
      <c r="LN269" s="342">
        <f t="shared" si="943"/>
        <v>0</v>
      </c>
      <c r="LO269" s="342">
        <f t="shared" si="943"/>
        <v>0</v>
      </c>
      <c r="LP269" s="342">
        <f t="shared" si="943"/>
        <v>0</v>
      </c>
    </row>
    <row r="270">
      <c r="A270" s="331" t="str">
        <f t="shared" si="822"/>
        <v>09-2028</v>
      </c>
      <c r="B270" s="346">
        <f t="shared" si="828"/>
        <v>237841.6939</v>
      </c>
      <c r="C270" s="346"/>
      <c r="E270" s="342">
        <f t="shared" ref="E270:BP270" si="944">if(or(and($A270-E$240&gt;0,$A270-E$241&lt;=0,month($A270)=month(E$241)),and($A270-E$240&gt;=0,$A270-E$241&lt;=0,month(edate($A270,6))=month(E$241))),E$244,0)</f>
        <v>0</v>
      </c>
      <c r="F270" s="342">
        <f t="shared" si="944"/>
        <v>0</v>
      </c>
      <c r="G270" s="342">
        <f t="shared" si="944"/>
        <v>0</v>
      </c>
      <c r="H270" s="342">
        <f t="shared" si="944"/>
        <v>5603.13611</v>
      </c>
      <c r="I270" s="342">
        <f t="shared" si="944"/>
        <v>5350</v>
      </c>
      <c r="J270" s="342">
        <f t="shared" si="944"/>
        <v>0</v>
      </c>
      <c r="K270" s="342">
        <f t="shared" si="944"/>
        <v>6549.35727</v>
      </c>
      <c r="L270" s="342">
        <f t="shared" si="944"/>
        <v>3925.4562</v>
      </c>
      <c r="M270" s="342">
        <f t="shared" si="944"/>
        <v>5593.35392</v>
      </c>
      <c r="N270" s="342">
        <f t="shared" si="944"/>
        <v>0</v>
      </c>
      <c r="O270" s="342">
        <f t="shared" si="944"/>
        <v>0</v>
      </c>
      <c r="P270" s="342">
        <f t="shared" si="944"/>
        <v>0</v>
      </c>
      <c r="Q270" s="342">
        <f t="shared" si="944"/>
        <v>5838.7836</v>
      </c>
      <c r="R270" s="342">
        <f t="shared" si="944"/>
        <v>9911.380355</v>
      </c>
      <c r="S270" s="342">
        <f t="shared" si="944"/>
        <v>0</v>
      </c>
      <c r="T270" s="342">
        <f t="shared" si="944"/>
        <v>11963.3767</v>
      </c>
      <c r="U270" s="342">
        <f t="shared" si="944"/>
        <v>9633.12861</v>
      </c>
      <c r="V270" s="342">
        <f t="shared" si="944"/>
        <v>0</v>
      </c>
      <c r="W270" s="342">
        <f t="shared" si="944"/>
        <v>8655.033888</v>
      </c>
      <c r="X270" s="342">
        <f t="shared" si="944"/>
        <v>0</v>
      </c>
      <c r="Y270" s="342">
        <f t="shared" si="944"/>
        <v>0</v>
      </c>
      <c r="Z270" s="342">
        <f t="shared" si="944"/>
        <v>0</v>
      </c>
      <c r="AA270" s="342">
        <f t="shared" si="944"/>
        <v>9628.80765</v>
      </c>
      <c r="AB270" s="342">
        <f t="shared" si="944"/>
        <v>0</v>
      </c>
      <c r="AC270" s="342">
        <f t="shared" si="944"/>
        <v>6205.936838</v>
      </c>
      <c r="AD270" s="342">
        <f t="shared" si="944"/>
        <v>8318.29995</v>
      </c>
      <c r="AE270" s="342">
        <f t="shared" si="944"/>
        <v>6439.535258</v>
      </c>
      <c r="AF270" s="342">
        <f t="shared" si="944"/>
        <v>0</v>
      </c>
      <c r="AG270" s="342">
        <f t="shared" si="944"/>
        <v>7258.6275</v>
      </c>
      <c r="AH270" s="342">
        <f t="shared" si="944"/>
        <v>0</v>
      </c>
      <c r="AI270" s="342">
        <f t="shared" si="944"/>
        <v>10641.14589</v>
      </c>
      <c r="AJ270" s="342">
        <f t="shared" si="944"/>
        <v>0</v>
      </c>
      <c r="AK270" s="342">
        <f t="shared" si="944"/>
        <v>0</v>
      </c>
      <c r="AL270" s="342">
        <f t="shared" si="944"/>
        <v>275</v>
      </c>
      <c r="AM270" s="342">
        <f t="shared" si="944"/>
        <v>4982.50623</v>
      </c>
      <c r="AN270" s="342">
        <f t="shared" si="944"/>
        <v>0</v>
      </c>
      <c r="AO270" s="342">
        <f t="shared" si="944"/>
        <v>0</v>
      </c>
      <c r="AP270" s="342">
        <f t="shared" si="944"/>
        <v>9271.35</v>
      </c>
      <c r="AQ270" s="342">
        <f t="shared" si="944"/>
        <v>8358.125</v>
      </c>
      <c r="AR270" s="342">
        <f t="shared" si="944"/>
        <v>0</v>
      </c>
      <c r="AS270" s="342">
        <f t="shared" si="944"/>
        <v>8601.039</v>
      </c>
      <c r="AT270" s="342">
        <f t="shared" si="944"/>
        <v>16276.43473</v>
      </c>
      <c r="AU270" s="342">
        <f t="shared" si="944"/>
        <v>7462.28015</v>
      </c>
      <c r="AV270" s="342">
        <f t="shared" si="944"/>
        <v>0</v>
      </c>
      <c r="AW270" s="342">
        <f t="shared" si="944"/>
        <v>4800</v>
      </c>
      <c r="AX270" s="342">
        <f t="shared" si="944"/>
        <v>0</v>
      </c>
      <c r="AY270" s="342">
        <f t="shared" si="944"/>
        <v>12558.09375</v>
      </c>
      <c r="AZ270" s="342">
        <f t="shared" si="944"/>
        <v>0</v>
      </c>
      <c r="BA270" s="342">
        <f t="shared" si="944"/>
        <v>0</v>
      </c>
      <c r="BB270" s="342">
        <f t="shared" si="944"/>
        <v>9703.8664</v>
      </c>
      <c r="BC270" s="342">
        <f t="shared" si="944"/>
        <v>0</v>
      </c>
      <c r="BD270" s="342">
        <f t="shared" si="944"/>
        <v>13378.4</v>
      </c>
      <c r="BE270" s="342">
        <f t="shared" si="944"/>
        <v>0</v>
      </c>
      <c r="BF270" s="342">
        <f t="shared" si="944"/>
        <v>1557.6541</v>
      </c>
      <c r="BG270" s="342">
        <f t="shared" si="944"/>
        <v>0</v>
      </c>
      <c r="BH270" s="342">
        <f t="shared" si="944"/>
        <v>5158.157425</v>
      </c>
      <c r="BI270" s="342">
        <f t="shared" si="944"/>
        <v>2306.25</v>
      </c>
      <c r="BJ270" s="342">
        <f t="shared" si="944"/>
        <v>7162.4875</v>
      </c>
      <c r="BK270" s="342">
        <f t="shared" si="944"/>
        <v>1312.5</v>
      </c>
      <c r="BL270" s="342">
        <f t="shared" si="944"/>
        <v>1793.1</v>
      </c>
      <c r="BM270" s="342">
        <f t="shared" si="944"/>
        <v>0</v>
      </c>
      <c r="BN270" s="342">
        <f t="shared" si="944"/>
        <v>740.464875</v>
      </c>
      <c r="BO270" s="342">
        <f t="shared" si="944"/>
        <v>0</v>
      </c>
      <c r="BP270" s="342">
        <f t="shared" si="944"/>
        <v>628.625</v>
      </c>
      <c r="BQ270" s="342"/>
      <c r="BR270" s="342">
        <f t="shared" ref="BR270:EC270" si="945">if(or(and($A270-BR$240&gt;0,$A270-BR$241&lt;=0,month($A270)=month(BR$241)),and($A270-BR$240&gt;=0,$A270-BR$241&lt;=0,month(edate($A270,6))=month(BR$241))),BR$244,0)</f>
        <v>0</v>
      </c>
      <c r="BS270" s="342">
        <f t="shared" si="945"/>
        <v>0</v>
      </c>
      <c r="BT270" s="342">
        <f t="shared" si="945"/>
        <v>0</v>
      </c>
      <c r="BU270" s="342">
        <f t="shared" si="945"/>
        <v>0</v>
      </c>
      <c r="BV270" s="342">
        <f t="shared" si="945"/>
        <v>0</v>
      </c>
      <c r="BW270" s="342">
        <f t="shared" si="945"/>
        <v>0</v>
      </c>
      <c r="BX270" s="342">
        <f t="shared" si="945"/>
        <v>0</v>
      </c>
      <c r="BY270" s="342">
        <f t="shared" si="945"/>
        <v>0</v>
      </c>
      <c r="BZ270" s="342">
        <f t="shared" si="945"/>
        <v>0</v>
      </c>
      <c r="CA270" s="342">
        <f t="shared" si="945"/>
        <v>0</v>
      </c>
      <c r="CB270" s="342">
        <f t="shared" si="945"/>
        <v>0</v>
      </c>
      <c r="CC270" s="342">
        <f t="shared" si="945"/>
        <v>0</v>
      </c>
      <c r="CD270" s="342">
        <f t="shared" si="945"/>
        <v>0</v>
      </c>
      <c r="CE270" s="342">
        <f t="shared" si="945"/>
        <v>0</v>
      </c>
      <c r="CF270" s="342">
        <f t="shared" si="945"/>
        <v>0</v>
      </c>
      <c r="CG270" s="342">
        <f t="shared" si="945"/>
        <v>0</v>
      </c>
      <c r="CH270" s="342">
        <f t="shared" si="945"/>
        <v>0</v>
      </c>
      <c r="CI270" s="342">
        <f t="shared" si="945"/>
        <v>0</v>
      </c>
      <c r="CJ270" s="342">
        <f t="shared" si="945"/>
        <v>0</v>
      </c>
      <c r="CK270" s="342">
        <f t="shared" si="945"/>
        <v>0</v>
      </c>
      <c r="CL270" s="342">
        <f t="shared" si="945"/>
        <v>0</v>
      </c>
      <c r="CM270" s="342">
        <f t="shared" si="945"/>
        <v>0</v>
      </c>
      <c r="CN270" s="342">
        <f t="shared" si="945"/>
        <v>0</v>
      </c>
      <c r="CO270" s="342">
        <f t="shared" si="945"/>
        <v>0</v>
      </c>
      <c r="CP270" s="342">
        <f t="shared" si="945"/>
        <v>0</v>
      </c>
      <c r="CQ270" s="342">
        <f t="shared" si="945"/>
        <v>0</v>
      </c>
      <c r="CR270" s="342">
        <f t="shared" si="945"/>
        <v>0</v>
      </c>
      <c r="CS270" s="342">
        <f t="shared" si="945"/>
        <v>0</v>
      </c>
      <c r="CT270" s="342">
        <f t="shared" si="945"/>
        <v>0</v>
      </c>
      <c r="CU270" s="342">
        <f t="shared" si="945"/>
        <v>0</v>
      </c>
      <c r="CV270" s="342">
        <f t="shared" si="945"/>
        <v>0</v>
      </c>
      <c r="CW270" s="342">
        <f t="shared" si="945"/>
        <v>0</v>
      </c>
      <c r="CX270" s="342">
        <f t="shared" si="945"/>
        <v>0</v>
      </c>
      <c r="CY270" s="342">
        <f t="shared" si="945"/>
        <v>0</v>
      </c>
      <c r="CZ270" s="342">
        <f t="shared" si="945"/>
        <v>0</v>
      </c>
      <c r="DA270" s="342">
        <f t="shared" si="945"/>
        <v>0</v>
      </c>
      <c r="DB270" s="342">
        <f t="shared" si="945"/>
        <v>0</v>
      </c>
      <c r="DC270" s="342">
        <f t="shared" si="945"/>
        <v>0</v>
      </c>
      <c r="DD270" s="342">
        <f t="shared" si="945"/>
        <v>0</v>
      </c>
      <c r="DE270" s="342">
        <f t="shared" si="945"/>
        <v>0</v>
      </c>
      <c r="DF270" s="342">
        <f t="shared" si="945"/>
        <v>0</v>
      </c>
      <c r="DG270" s="342">
        <f t="shared" si="945"/>
        <v>0</v>
      </c>
      <c r="DH270" s="342">
        <f t="shared" si="945"/>
        <v>0</v>
      </c>
      <c r="DI270" s="342">
        <f t="shared" si="945"/>
        <v>0</v>
      </c>
      <c r="DJ270" s="342">
        <f t="shared" si="945"/>
        <v>0</v>
      </c>
      <c r="DK270" s="342">
        <f t="shared" si="945"/>
        <v>0</v>
      </c>
      <c r="DL270" s="342">
        <f t="shared" si="945"/>
        <v>0</v>
      </c>
      <c r="DM270" s="342">
        <f t="shared" si="945"/>
        <v>0</v>
      </c>
      <c r="DN270" s="342">
        <f t="shared" si="945"/>
        <v>0</v>
      </c>
      <c r="DO270" s="342">
        <f t="shared" si="945"/>
        <v>0</v>
      </c>
      <c r="DP270" s="342">
        <f t="shared" si="945"/>
        <v>0</v>
      </c>
      <c r="DQ270" s="342">
        <f t="shared" si="945"/>
        <v>0</v>
      </c>
      <c r="DR270" s="342">
        <f t="shared" si="945"/>
        <v>0</v>
      </c>
      <c r="DS270" s="342">
        <f t="shared" si="945"/>
        <v>0</v>
      </c>
      <c r="DT270" s="342">
        <f t="shared" si="945"/>
        <v>0</v>
      </c>
      <c r="DU270" s="342">
        <f t="shared" si="945"/>
        <v>0</v>
      </c>
      <c r="DV270" s="342">
        <f t="shared" si="945"/>
        <v>0</v>
      </c>
      <c r="DW270" s="342">
        <f t="shared" si="945"/>
        <v>0</v>
      </c>
      <c r="DX270" s="342">
        <f t="shared" si="945"/>
        <v>0</v>
      </c>
      <c r="DY270" s="342">
        <f t="shared" si="945"/>
        <v>0</v>
      </c>
      <c r="DZ270" s="342">
        <f t="shared" si="945"/>
        <v>0</v>
      </c>
      <c r="EA270" s="342">
        <f t="shared" si="945"/>
        <v>0</v>
      </c>
      <c r="EB270" s="342">
        <f t="shared" si="945"/>
        <v>0</v>
      </c>
      <c r="EC270" s="342">
        <f t="shared" si="945"/>
        <v>0</v>
      </c>
      <c r="ED270" s="342"/>
      <c r="EE270" s="342">
        <f t="shared" ref="EE270:GP270" si="946">if(or(and($A270-EE$240&gt;0,$A270-EE$241&lt;=0,month($A270)=month(EE$241)),and($A270-EE$240&gt;=0,$A270-EE$241&lt;=0,month(edate($A270,6))=month(EE$241))),EE$244,0)</f>
        <v>0</v>
      </c>
      <c r="EF270" s="342">
        <f t="shared" si="946"/>
        <v>0</v>
      </c>
      <c r="EG270" s="342">
        <f t="shared" si="946"/>
        <v>0</v>
      </c>
      <c r="EH270" s="342">
        <f t="shared" si="946"/>
        <v>0</v>
      </c>
      <c r="EI270" s="342">
        <f t="shared" si="946"/>
        <v>0</v>
      </c>
      <c r="EJ270" s="342">
        <f t="shared" si="946"/>
        <v>0</v>
      </c>
      <c r="EK270" s="342">
        <f t="shared" si="946"/>
        <v>0</v>
      </c>
      <c r="EL270" s="342">
        <f t="shared" si="946"/>
        <v>0</v>
      </c>
      <c r="EM270" s="342">
        <f t="shared" si="946"/>
        <v>0</v>
      </c>
      <c r="EN270" s="342">
        <f t="shared" si="946"/>
        <v>0</v>
      </c>
      <c r="EO270" s="342">
        <f t="shared" si="946"/>
        <v>0</v>
      </c>
      <c r="EP270" s="342">
        <f t="shared" si="946"/>
        <v>0</v>
      </c>
      <c r="EQ270" s="342">
        <f t="shared" si="946"/>
        <v>0</v>
      </c>
      <c r="ER270" s="342">
        <f t="shared" si="946"/>
        <v>0</v>
      </c>
      <c r="ES270" s="342">
        <f t="shared" si="946"/>
        <v>0</v>
      </c>
      <c r="ET270" s="342">
        <f t="shared" si="946"/>
        <v>0</v>
      </c>
      <c r="EU270" s="342">
        <f t="shared" si="946"/>
        <v>0</v>
      </c>
      <c r="EV270" s="342">
        <f t="shared" si="946"/>
        <v>0</v>
      </c>
      <c r="EW270" s="342">
        <f t="shared" si="946"/>
        <v>0</v>
      </c>
      <c r="EX270" s="342">
        <f t="shared" si="946"/>
        <v>0</v>
      </c>
      <c r="EY270" s="342">
        <f t="shared" si="946"/>
        <v>0</v>
      </c>
      <c r="EZ270" s="342">
        <f t="shared" si="946"/>
        <v>0</v>
      </c>
      <c r="FA270" s="342">
        <f t="shared" si="946"/>
        <v>0</v>
      </c>
      <c r="FB270" s="342">
        <f t="shared" si="946"/>
        <v>0</v>
      </c>
      <c r="FC270" s="342">
        <f t="shared" si="946"/>
        <v>0</v>
      </c>
      <c r="FD270" s="342">
        <f t="shared" si="946"/>
        <v>0</v>
      </c>
      <c r="FE270" s="342">
        <f t="shared" si="946"/>
        <v>0</v>
      </c>
      <c r="FF270" s="342">
        <f t="shared" si="946"/>
        <v>0</v>
      </c>
      <c r="FG270" s="342">
        <f t="shared" si="946"/>
        <v>0</v>
      </c>
      <c r="FH270" s="342">
        <f t="shared" si="946"/>
        <v>0</v>
      </c>
      <c r="FI270" s="342">
        <f t="shared" si="946"/>
        <v>0</v>
      </c>
      <c r="FJ270" s="342">
        <f t="shared" si="946"/>
        <v>0</v>
      </c>
      <c r="FK270" s="342">
        <f t="shared" si="946"/>
        <v>0</v>
      </c>
      <c r="FL270" s="342">
        <f t="shared" si="946"/>
        <v>0</v>
      </c>
      <c r="FM270" s="342">
        <f t="shared" si="946"/>
        <v>0</v>
      </c>
      <c r="FN270" s="342">
        <f t="shared" si="946"/>
        <v>0</v>
      </c>
      <c r="FO270" s="342">
        <f t="shared" si="946"/>
        <v>0</v>
      </c>
      <c r="FP270" s="342">
        <f t="shared" si="946"/>
        <v>0</v>
      </c>
      <c r="FQ270" s="342">
        <f t="shared" si="946"/>
        <v>0</v>
      </c>
      <c r="FR270" s="342">
        <f t="shared" si="946"/>
        <v>0</v>
      </c>
      <c r="FS270" s="342">
        <f t="shared" si="946"/>
        <v>0</v>
      </c>
      <c r="FT270" s="342">
        <f t="shared" si="946"/>
        <v>0</v>
      </c>
      <c r="FU270" s="342">
        <f t="shared" si="946"/>
        <v>0</v>
      </c>
      <c r="FV270" s="342">
        <f t="shared" si="946"/>
        <v>0</v>
      </c>
      <c r="FW270" s="342">
        <f t="shared" si="946"/>
        <v>0</v>
      </c>
      <c r="FX270" s="342">
        <f t="shared" si="946"/>
        <v>0</v>
      </c>
      <c r="FY270" s="342">
        <f t="shared" si="946"/>
        <v>0</v>
      </c>
      <c r="FZ270" s="342">
        <f t="shared" si="946"/>
        <v>0</v>
      </c>
      <c r="GA270" s="342">
        <f t="shared" si="946"/>
        <v>0</v>
      </c>
      <c r="GB270" s="342">
        <f t="shared" si="946"/>
        <v>0</v>
      </c>
      <c r="GC270" s="342">
        <f t="shared" si="946"/>
        <v>0</v>
      </c>
      <c r="GD270" s="342">
        <f t="shared" si="946"/>
        <v>0</v>
      </c>
      <c r="GE270" s="342">
        <f t="shared" si="946"/>
        <v>0</v>
      </c>
      <c r="GF270" s="342">
        <f t="shared" si="946"/>
        <v>0</v>
      </c>
      <c r="GG270" s="342">
        <f t="shared" si="946"/>
        <v>0</v>
      </c>
      <c r="GH270" s="342">
        <f t="shared" si="946"/>
        <v>0</v>
      </c>
      <c r="GI270" s="342">
        <f t="shared" si="946"/>
        <v>0</v>
      </c>
      <c r="GJ270" s="342">
        <f t="shared" si="946"/>
        <v>0</v>
      </c>
      <c r="GK270" s="342">
        <f t="shared" si="946"/>
        <v>0</v>
      </c>
      <c r="GL270" s="342">
        <f t="shared" si="946"/>
        <v>0</v>
      </c>
      <c r="GM270" s="342">
        <f t="shared" si="946"/>
        <v>0</v>
      </c>
      <c r="GN270" s="342">
        <f t="shared" si="946"/>
        <v>0</v>
      </c>
      <c r="GO270" s="342">
        <f t="shared" si="946"/>
        <v>0</v>
      </c>
      <c r="GP270" s="342">
        <f t="shared" si="946"/>
        <v>0</v>
      </c>
      <c r="GQ270" s="342"/>
      <c r="GR270" s="342">
        <f t="shared" ref="GR270:JC270" si="947">if(or(and($A270-GR$240&gt;0,$A270-GR$241&lt;=0,month($A270)=month(GR$241)),and($A270-GR$240&gt;=0,$A270-GR$241&lt;=0,month(edate($A270,6))=month(GR$241))),GR$244,0)</f>
        <v>0</v>
      </c>
      <c r="GS270" s="342">
        <f t="shared" si="947"/>
        <v>0</v>
      </c>
      <c r="GT270" s="342">
        <f t="shared" si="947"/>
        <v>0</v>
      </c>
      <c r="GU270" s="342">
        <f t="shared" si="947"/>
        <v>0</v>
      </c>
      <c r="GV270" s="342">
        <f t="shared" si="947"/>
        <v>0</v>
      </c>
      <c r="GW270" s="342">
        <f t="shared" si="947"/>
        <v>0</v>
      </c>
      <c r="GX270" s="342">
        <f t="shared" si="947"/>
        <v>0</v>
      </c>
      <c r="GY270" s="342">
        <f t="shared" si="947"/>
        <v>0</v>
      </c>
      <c r="GZ270" s="342">
        <f t="shared" si="947"/>
        <v>0</v>
      </c>
      <c r="HA270" s="342">
        <f t="shared" si="947"/>
        <v>0</v>
      </c>
      <c r="HB270" s="342">
        <f t="shared" si="947"/>
        <v>0</v>
      </c>
      <c r="HC270" s="342">
        <f t="shared" si="947"/>
        <v>0</v>
      </c>
      <c r="HD270" s="342">
        <f t="shared" si="947"/>
        <v>0</v>
      </c>
      <c r="HE270" s="342">
        <f t="shared" si="947"/>
        <v>0</v>
      </c>
      <c r="HF270" s="342">
        <f t="shared" si="947"/>
        <v>0</v>
      </c>
      <c r="HG270" s="342">
        <f t="shared" si="947"/>
        <v>0</v>
      </c>
      <c r="HH270" s="342">
        <f t="shared" si="947"/>
        <v>0</v>
      </c>
      <c r="HI270" s="342">
        <f t="shared" si="947"/>
        <v>0</v>
      </c>
      <c r="HJ270" s="342">
        <f t="shared" si="947"/>
        <v>0</v>
      </c>
      <c r="HK270" s="342">
        <f t="shared" si="947"/>
        <v>0</v>
      </c>
      <c r="HL270" s="342">
        <f t="shared" si="947"/>
        <v>0</v>
      </c>
      <c r="HM270" s="342">
        <f t="shared" si="947"/>
        <v>0</v>
      </c>
      <c r="HN270" s="342">
        <f t="shared" si="947"/>
        <v>0</v>
      </c>
      <c r="HO270" s="342">
        <f t="shared" si="947"/>
        <v>0</v>
      </c>
      <c r="HP270" s="342">
        <f t="shared" si="947"/>
        <v>0</v>
      </c>
      <c r="HQ270" s="342">
        <f t="shared" si="947"/>
        <v>0</v>
      </c>
      <c r="HR270" s="342">
        <f t="shared" si="947"/>
        <v>0</v>
      </c>
      <c r="HS270" s="342">
        <f t="shared" si="947"/>
        <v>0</v>
      </c>
      <c r="HT270" s="342">
        <f t="shared" si="947"/>
        <v>0</v>
      </c>
      <c r="HU270" s="342">
        <f t="shared" si="947"/>
        <v>0</v>
      </c>
      <c r="HV270" s="342">
        <f t="shared" si="947"/>
        <v>0</v>
      </c>
      <c r="HW270" s="342">
        <f t="shared" si="947"/>
        <v>0</v>
      </c>
      <c r="HX270" s="342">
        <f t="shared" si="947"/>
        <v>0</v>
      </c>
      <c r="HY270" s="342">
        <f t="shared" si="947"/>
        <v>0</v>
      </c>
      <c r="HZ270" s="342">
        <f t="shared" si="947"/>
        <v>0</v>
      </c>
      <c r="IA270" s="342">
        <f t="shared" si="947"/>
        <v>0</v>
      </c>
      <c r="IB270" s="342">
        <f t="shared" si="947"/>
        <v>0</v>
      </c>
      <c r="IC270" s="342">
        <f t="shared" si="947"/>
        <v>0</v>
      </c>
      <c r="ID270" s="342">
        <f t="shared" si="947"/>
        <v>0</v>
      </c>
      <c r="IE270" s="342">
        <f t="shared" si="947"/>
        <v>0</v>
      </c>
      <c r="IF270" s="342">
        <f t="shared" si="947"/>
        <v>0</v>
      </c>
      <c r="IG270" s="342">
        <f t="shared" si="947"/>
        <v>0</v>
      </c>
      <c r="IH270" s="342">
        <f t="shared" si="947"/>
        <v>0</v>
      </c>
      <c r="II270" s="342">
        <f t="shared" si="947"/>
        <v>0</v>
      </c>
      <c r="IJ270" s="342">
        <f t="shared" si="947"/>
        <v>0</v>
      </c>
      <c r="IK270" s="342">
        <f t="shared" si="947"/>
        <v>0</v>
      </c>
      <c r="IL270" s="342">
        <f t="shared" si="947"/>
        <v>0</v>
      </c>
      <c r="IM270" s="342">
        <f t="shared" si="947"/>
        <v>0</v>
      </c>
      <c r="IN270" s="342">
        <f t="shared" si="947"/>
        <v>0</v>
      </c>
      <c r="IO270" s="342">
        <f t="shared" si="947"/>
        <v>0</v>
      </c>
      <c r="IP270" s="342">
        <f t="shared" si="947"/>
        <v>0</v>
      </c>
      <c r="IQ270" s="342">
        <f t="shared" si="947"/>
        <v>0</v>
      </c>
      <c r="IR270" s="342">
        <f t="shared" si="947"/>
        <v>0</v>
      </c>
      <c r="IS270" s="342">
        <f t="shared" si="947"/>
        <v>0</v>
      </c>
      <c r="IT270" s="342">
        <f t="shared" si="947"/>
        <v>0</v>
      </c>
      <c r="IU270" s="342">
        <f t="shared" si="947"/>
        <v>0</v>
      </c>
      <c r="IV270" s="342">
        <f t="shared" si="947"/>
        <v>0</v>
      </c>
      <c r="IW270" s="342">
        <f t="shared" si="947"/>
        <v>0</v>
      </c>
      <c r="IX270" s="342">
        <f t="shared" si="947"/>
        <v>0</v>
      </c>
      <c r="IY270" s="342">
        <f t="shared" si="947"/>
        <v>0</v>
      </c>
      <c r="IZ270" s="342">
        <f t="shared" si="947"/>
        <v>0</v>
      </c>
      <c r="JA270" s="342">
        <f t="shared" si="947"/>
        <v>0</v>
      </c>
      <c r="JB270" s="342">
        <f t="shared" si="947"/>
        <v>0</v>
      </c>
      <c r="JC270" s="342">
        <f t="shared" si="947"/>
        <v>0</v>
      </c>
      <c r="JD270" s="342"/>
      <c r="JE270" s="342">
        <f t="shared" ref="JE270:LP270" si="948">if(or(and($A270-JE$240&gt;0,$A270-JE$241&lt;=0,month($A270)=month(JE$241)),and($A270-JE$240&gt;=0,$A270-JE$241&lt;=0,month(edate($A270,6))=month(JE$241))),JE$244,0)</f>
        <v>0</v>
      </c>
      <c r="JF270" s="342">
        <f t="shared" si="948"/>
        <v>0</v>
      </c>
      <c r="JG270" s="342">
        <f t="shared" si="948"/>
        <v>0</v>
      </c>
      <c r="JH270" s="342">
        <f t="shared" si="948"/>
        <v>0</v>
      </c>
      <c r="JI270" s="342">
        <f t="shared" si="948"/>
        <v>0</v>
      </c>
      <c r="JJ270" s="342">
        <f t="shared" si="948"/>
        <v>0</v>
      </c>
      <c r="JK270" s="342">
        <f t="shared" si="948"/>
        <v>0</v>
      </c>
      <c r="JL270" s="342">
        <f t="shared" si="948"/>
        <v>0</v>
      </c>
      <c r="JM270" s="342">
        <f t="shared" si="948"/>
        <v>0</v>
      </c>
      <c r="JN270" s="342">
        <f t="shared" si="948"/>
        <v>0</v>
      </c>
      <c r="JO270" s="342">
        <f t="shared" si="948"/>
        <v>0</v>
      </c>
      <c r="JP270" s="342">
        <f t="shared" si="948"/>
        <v>0</v>
      </c>
      <c r="JQ270" s="342">
        <f t="shared" si="948"/>
        <v>0</v>
      </c>
      <c r="JR270" s="342">
        <f t="shared" si="948"/>
        <v>0</v>
      </c>
      <c r="JS270" s="342">
        <f t="shared" si="948"/>
        <v>0</v>
      </c>
      <c r="JT270" s="342">
        <f t="shared" si="948"/>
        <v>0</v>
      </c>
      <c r="JU270" s="342">
        <f t="shared" si="948"/>
        <v>0</v>
      </c>
      <c r="JV270" s="342">
        <f t="shared" si="948"/>
        <v>0</v>
      </c>
      <c r="JW270" s="342">
        <f t="shared" si="948"/>
        <v>0</v>
      </c>
      <c r="JX270" s="342">
        <f t="shared" si="948"/>
        <v>0</v>
      </c>
      <c r="JY270" s="342">
        <f t="shared" si="948"/>
        <v>0</v>
      </c>
      <c r="JZ270" s="342">
        <f t="shared" si="948"/>
        <v>0</v>
      </c>
      <c r="KA270" s="342">
        <f t="shared" si="948"/>
        <v>0</v>
      </c>
      <c r="KB270" s="342">
        <f t="shared" si="948"/>
        <v>0</v>
      </c>
      <c r="KC270" s="342">
        <f t="shared" si="948"/>
        <v>0</v>
      </c>
      <c r="KD270" s="342">
        <f t="shared" si="948"/>
        <v>0</v>
      </c>
      <c r="KE270" s="342">
        <f t="shared" si="948"/>
        <v>0</v>
      </c>
      <c r="KF270" s="342">
        <f t="shared" si="948"/>
        <v>0</v>
      </c>
      <c r="KG270" s="342">
        <f t="shared" si="948"/>
        <v>0</v>
      </c>
      <c r="KH270" s="342">
        <f t="shared" si="948"/>
        <v>0</v>
      </c>
      <c r="KI270" s="342">
        <f t="shared" si="948"/>
        <v>0</v>
      </c>
      <c r="KJ270" s="342">
        <f t="shared" si="948"/>
        <v>0</v>
      </c>
      <c r="KK270" s="342">
        <f t="shared" si="948"/>
        <v>0</v>
      </c>
      <c r="KL270" s="342">
        <f t="shared" si="948"/>
        <v>0</v>
      </c>
      <c r="KM270" s="342">
        <f t="shared" si="948"/>
        <v>0</v>
      </c>
      <c r="KN270" s="342">
        <f t="shared" si="948"/>
        <v>0</v>
      </c>
      <c r="KO270" s="342">
        <f t="shared" si="948"/>
        <v>0</v>
      </c>
      <c r="KP270" s="342">
        <f t="shared" si="948"/>
        <v>0</v>
      </c>
      <c r="KQ270" s="342">
        <f t="shared" si="948"/>
        <v>0</v>
      </c>
      <c r="KR270" s="342">
        <f t="shared" si="948"/>
        <v>0</v>
      </c>
      <c r="KS270" s="342">
        <f t="shared" si="948"/>
        <v>0</v>
      </c>
      <c r="KT270" s="342">
        <f t="shared" si="948"/>
        <v>0</v>
      </c>
      <c r="KU270" s="342">
        <f t="shared" si="948"/>
        <v>0</v>
      </c>
      <c r="KV270" s="342">
        <f t="shared" si="948"/>
        <v>0</v>
      </c>
      <c r="KW270" s="342">
        <f t="shared" si="948"/>
        <v>0</v>
      </c>
      <c r="KX270" s="342">
        <f t="shared" si="948"/>
        <v>0</v>
      </c>
      <c r="KY270" s="342">
        <f t="shared" si="948"/>
        <v>0</v>
      </c>
      <c r="KZ270" s="342">
        <f t="shared" si="948"/>
        <v>0</v>
      </c>
      <c r="LA270" s="342">
        <f t="shared" si="948"/>
        <v>0</v>
      </c>
      <c r="LB270" s="342">
        <f t="shared" si="948"/>
        <v>0</v>
      </c>
      <c r="LC270" s="342">
        <f t="shared" si="948"/>
        <v>0</v>
      </c>
      <c r="LD270" s="342">
        <f t="shared" si="948"/>
        <v>0</v>
      </c>
      <c r="LE270" s="342">
        <f t="shared" si="948"/>
        <v>0</v>
      </c>
      <c r="LF270" s="342">
        <f t="shared" si="948"/>
        <v>0</v>
      </c>
      <c r="LG270" s="342">
        <f t="shared" si="948"/>
        <v>0</v>
      </c>
      <c r="LH270" s="342">
        <f t="shared" si="948"/>
        <v>0</v>
      </c>
      <c r="LI270" s="342">
        <f t="shared" si="948"/>
        <v>0</v>
      </c>
      <c r="LJ270" s="342">
        <f t="shared" si="948"/>
        <v>0</v>
      </c>
      <c r="LK270" s="342">
        <f t="shared" si="948"/>
        <v>0</v>
      </c>
      <c r="LL270" s="342">
        <f t="shared" si="948"/>
        <v>0</v>
      </c>
      <c r="LM270" s="342">
        <f t="shared" si="948"/>
        <v>0</v>
      </c>
      <c r="LN270" s="342">
        <f t="shared" si="948"/>
        <v>0</v>
      </c>
      <c r="LO270" s="342">
        <f t="shared" si="948"/>
        <v>0</v>
      </c>
      <c r="LP270" s="342">
        <f t="shared" si="948"/>
        <v>0</v>
      </c>
    </row>
    <row r="271">
      <c r="A271" s="331" t="str">
        <f t="shared" si="822"/>
        <v>12-2028</v>
      </c>
      <c r="B271" s="346">
        <f t="shared" si="828"/>
        <v>181908.706</v>
      </c>
      <c r="C271" s="346"/>
      <c r="E271" s="342">
        <f t="shared" ref="E271:BP271" si="949">if(or(and($A271-E$240&gt;0,$A271-E$241&lt;=0,month($A271)=month(E$241)),and($A271-E$240&gt;=0,$A271-E$241&lt;=0,month(edate($A271,6))=month(E$241))),E$244,0)</f>
        <v>6085.4205</v>
      </c>
      <c r="F271" s="342">
        <f t="shared" si="949"/>
        <v>2604.5913</v>
      </c>
      <c r="G271" s="342">
        <f t="shared" si="949"/>
        <v>4740</v>
      </c>
      <c r="H271" s="342">
        <f t="shared" si="949"/>
        <v>0</v>
      </c>
      <c r="I271" s="342">
        <f t="shared" si="949"/>
        <v>0</v>
      </c>
      <c r="J271" s="342">
        <f t="shared" si="949"/>
        <v>5954.9875</v>
      </c>
      <c r="K271" s="342">
        <f t="shared" si="949"/>
        <v>0</v>
      </c>
      <c r="L271" s="342">
        <f t="shared" si="949"/>
        <v>0</v>
      </c>
      <c r="M271" s="342">
        <f t="shared" si="949"/>
        <v>0</v>
      </c>
      <c r="N271" s="342">
        <f t="shared" si="949"/>
        <v>7812.75495</v>
      </c>
      <c r="O271" s="342">
        <f t="shared" si="949"/>
        <v>5688.688635</v>
      </c>
      <c r="P271" s="342">
        <f t="shared" si="949"/>
        <v>5334.19156</v>
      </c>
      <c r="Q271" s="342">
        <f t="shared" si="949"/>
        <v>0</v>
      </c>
      <c r="R271" s="342">
        <f t="shared" si="949"/>
        <v>0</v>
      </c>
      <c r="S271" s="342">
        <f t="shared" si="949"/>
        <v>10661.63949</v>
      </c>
      <c r="T271" s="342">
        <f t="shared" si="949"/>
        <v>0</v>
      </c>
      <c r="U271" s="342">
        <f t="shared" si="949"/>
        <v>0</v>
      </c>
      <c r="V271" s="342">
        <f t="shared" si="949"/>
        <v>5520.8475</v>
      </c>
      <c r="W271" s="342">
        <f t="shared" si="949"/>
        <v>0</v>
      </c>
      <c r="X271" s="342">
        <f t="shared" si="949"/>
        <v>7309.84635</v>
      </c>
      <c r="Y271" s="342">
        <f t="shared" si="949"/>
        <v>11393.6924</v>
      </c>
      <c r="Z271" s="342">
        <f t="shared" si="949"/>
        <v>70.99625</v>
      </c>
      <c r="AA271" s="342">
        <f t="shared" si="949"/>
        <v>0</v>
      </c>
      <c r="AB271" s="342">
        <f t="shared" si="949"/>
        <v>8275.222958</v>
      </c>
      <c r="AC271" s="342">
        <f t="shared" si="949"/>
        <v>0</v>
      </c>
      <c r="AD271" s="342">
        <f t="shared" si="949"/>
        <v>0</v>
      </c>
      <c r="AE271" s="342">
        <f t="shared" si="949"/>
        <v>0</v>
      </c>
      <c r="AF271" s="342">
        <f t="shared" si="949"/>
        <v>6214.90265</v>
      </c>
      <c r="AG271" s="342">
        <f t="shared" si="949"/>
        <v>0</v>
      </c>
      <c r="AH271" s="342">
        <f t="shared" si="949"/>
        <v>228.5555</v>
      </c>
      <c r="AI271" s="342">
        <f t="shared" si="949"/>
        <v>0</v>
      </c>
      <c r="AJ271" s="342">
        <f t="shared" si="949"/>
        <v>3780</v>
      </c>
      <c r="AK271" s="342">
        <f t="shared" si="949"/>
        <v>15922.28576</v>
      </c>
      <c r="AL271" s="342">
        <f t="shared" si="949"/>
        <v>0</v>
      </c>
      <c r="AM271" s="342">
        <f t="shared" si="949"/>
        <v>0</v>
      </c>
      <c r="AN271" s="342">
        <f t="shared" si="949"/>
        <v>12211.43486</v>
      </c>
      <c r="AO271" s="342">
        <f t="shared" si="949"/>
        <v>8896.907813</v>
      </c>
      <c r="AP271" s="342">
        <f t="shared" si="949"/>
        <v>0</v>
      </c>
      <c r="AQ271" s="342">
        <f t="shared" si="949"/>
        <v>0</v>
      </c>
      <c r="AR271" s="342">
        <f t="shared" si="949"/>
        <v>7542.9351</v>
      </c>
      <c r="AS271" s="342">
        <f t="shared" si="949"/>
        <v>0</v>
      </c>
      <c r="AT271" s="342">
        <f t="shared" si="949"/>
        <v>0</v>
      </c>
      <c r="AU271" s="342">
        <f t="shared" si="949"/>
        <v>0</v>
      </c>
      <c r="AV271" s="342">
        <f t="shared" si="949"/>
        <v>7136.0471</v>
      </c>
      <c r="AW271" s="342">
        <f t="shared" si="949"/>
        <v>0</v>
      </c>
      <c r="AX271" s="342">
        <f t="shared" si="949"/>
        <v>9058.61</v>
      </c>
      <c r="AY271" s="342">
        <f t="shared" si="949"/>
        <v>0</v>
      </c>
      <c r="AZ271" s="342">
        <f t="shared" si="949"/>
        <v>6480</v>
      </c>
      <c r="BA271" s="342">
        <f t="shared" si="949"/>
        <v>5867.9712</v>
      </c>
      <c r="BB271" s="342">
        <f t="shared" si="949"/>
        <v>0</v>
      </c>
      <c r="BC271" s="342">
        <f t="shared" si="949"/>
        <v>4873.17825</v>
      </c>
      <c r="BD271" s="342">
        <f t="shared" si="949"/>
        <v>0</v>
      </c>
      <c r="BE271" s="342">
        <f t="shared" si="949"/>
        <v>4565.5155</v>
      </c>
      <c r="BF271" s="342">
        <f t="shared" si="949"/>
        <v>0</v>
      </c>
      <c r="BG271" s="342">
        <f t="shared" si="949"/>
        <v>900.3978</v>
      </c>
      <c r="BH271" s="342">
        <f t="shared" si="949"/>
        <v>0</v>
      </c>
      <c r="BI271" s="342">
        <f t="shared" si="949"/>
        <v>0</v>
      </c>
      <c r="BJ271" s="342">
        <f t="shared" si="949"/>
        <v>0</v>
      </c>
      <c r="BK271" s="342">
        <f t="shared" si="949"/>
        <v>0</v>
      </c>
      <c r="BL271" s="342">
        <f t="shared" si="949"/>
        <v>0</v>
      </c>
      <c r="BM271" s="342">
        <f t="shared" si="949"/>
        <v>1521.41625</v>
      </c>
      <c r="BN271" s="342">
        <f t="shared" si="949"/>
        <v>0</v>
      </c>
      <c r="BO271" s="342">
        <f t="shared" si="949"/>
        <v>5255.6688</v>
      </c>
      <c r="BP271" s="342">
        <f t="shared" si="949"/>
        <v>0</v>
      </c>
      <c r="BQ271" s="342"/>
      <c r="BR271" s="342">
        <f t="shared" ref="BR271:EC271" si="950">if(or(and($A271-BR$240&gt;0,$A271-BR$241&lt;=0,month($A271)=month(BR$241)),and($A271-BR$240&gt;=0,$A271-BR$241&lt;=0,month(edate($A271,6))=month(BR$241))),BR$244,0)</f>
        <v>0</v>
      </c>
      <c r="BS271" s="342">
        <f t="shared" si="950"/>
        <v>0</v>
      </c>
      <c r="BT271" s="342">
        <f t="shared" si="950"/>
        <v>0</v>
      </c>
      <c r="BU271" s="342">
        <f t="shared" si="950"/>
        <v>0</v>
      </c>
      <c r="BV271" s="342">
        <f t="shared" si="950"/>
        <v>0</v>
      </c>
      <c r="BW271" s="342">
        <f t="shared" si="950"/>
        <v>0</v>
      </c>
      <c r="BX271" s="342">
        <f t="shared" si="950"/>
        <v>0</v>
      </c>
      <c r="BY271" s="342">
        <f t="shared" si="950"/>
        <v>0</v>
      </c>
      <c r="BZ271" s="342">
        <f t="shared" si="950"/>
        <v>0</v>
      </c>
      <c r="CA271" s="342">
        <f t="shared" si="950"/>
        <v>0</v>
      </c>
      <c r="CB271" s="342">
        <f t="shared" si="950"/>
        <v>0</v>
      </c>
      <c r="CC271" s="342">
        <f t="shared" si="950"/>
        <v>0</v>
      </c>
      <c r="CD271" s="342">
        <f t="shared" si="950"/>
        <v>0</v>
      </c>
      <c r="CE271" s="342">
        <f t="shared" si="950"/>
        <v>0</v>
      </c>
      <c r="CF271" s="342">
        <f t="shared" si="950"/>
        <v>0</v>
      </c>
      <c r="CG271" s="342">
        <f t="shared" si="950"/>
        <v>0</v>
      </c>
      <c r="CH271" s="342">
        <f t="shared" si="950"/>
        <v>0</v>
      </c>
      <c r="CI271" s="342">
        <f t="shared" si="950"/>
        <v>0</v>
      </c>
      <c r="CJ271" s="342">
        <f t="shared" si="950"/>
        <v>0</v>
      </c>
      <c r="CK271" s="342">
        <f t="shared" si="950"/>
        <v>0</v>
      </c>
      <c r="CL271" s="342">
        <f t="shared" si="950"/>
        <v>0</v>
      </c>
      <c r="CM271" s="342">
        <f t="shared" si="950"/>
        <v>0</v>
      </c>
      <c r="CN271" s="342">
        <f t="shared" si="950"/>
        <v>0</v>
      </c>
      <c r="CO271" s="342">
        <f t="shared" si="950"/>
        <v>0</v>
      </c>
      <c r="CP271" s="342">
        <f t="shared" si="950"/>
        <v>0</v>
      </c>
      <c r="CQ271" s="342">
        <f t="shared" si="950"/>
        <v>0</v>
      </c>
      <c r="CR271" s="342">
        <f t="shared" si="950"/>
        <v>0</v>
      </c>
      <c r="CS271" s="342">
        <f t="shared" si="950"/>
        <v>0</v>
      </c>
      <c r="CT271" s="342">
        <f t="shared" si="950"/>
        <v>0</v>
      </c>
      <c r="CU271" s="342">
        <f t="shared" si="950"/>
        <v>0</v>
      </c>
      <c r="CV271" s="342">
        <f t="shared" si="950"/>
        <v>0</v>
      </c>
      <c r="CW271" s="342">
        <f t="shared" si="950"/>
        <v>0</v>
      </c>
      <c r="CX271" s="342">
        <f t="shared" si="950"/>
        <v>0</v>
      </c>
      <c r="CY271" s="342">
        <f t="shared" si="950"/>
        <v>0</v>
      </c>
      <c r="CZ271" s="342">
        <f t="shared" si="950"/>
        <v>0</v>
      </c>
      <c r="DA271" s="342">
        <f t="shared" si="950"/>
        <v>0</v>
      </c>
      <c r="DB271" s="342">
        <f t="shared" si="950"/>
        <v>0</v>
      </c>
      <c r="DC271" s="342">
        <f t="shared" si="950"/>
        <v>0</v>
      </c>
      <c r="DD271" s="342">
        <f t="shared" si="950"/>
        <v>0</v>
      </c>
      <c r="DE271" s="342">
        <f t="shared" si="950"/>
        <v>0</v>
      </c>
      <c r="DF271" s="342">
        <f t="shared" si="950"/>
        <v>0</v>
      </c>
      <c r="DG271" s="342">
        <f t="shared" si="950"/>
        <v>0</v>
      </c>
      <c r="DH271" s="342">
        <f t="shared" si="950"/>
        <v>0</v>
      </c>
      <c r="DI271" s="342">
        <f t="shared" si="950"/>
        <v>0</v>
      </c>
      <c r="DJ271" s="342">
        <f t="shared" si="950"/>
        <v>0</v>
      </c>
      <c r="DK271" s="342">
        <f t="shared" si="950"/>
        <v>0</v>
      </c>
      <c r="DL271" s="342">
        <f t="shared" si="950"/>
        <v>0</v>
      </c>
      <c r="DM271" s="342">
        <f t="shared" si="950"/>
        <v>0</v>
      </c>
      <c r="DN271" s="342">
        <f t="shared" si="950"/>
        <v>0</v>
      </c>
      <c r="DO271" s="342">
        <f t="shared" si="950"/>
        <v>0</v>
      </c>
      <c r="DP271" s="342">
        <f t="shared" si="950"/>
        <v>0</v>
      </c>
      <c r="DQ271" s="342">
        <f t="shared" si="950"/>
        <v>0</v>
      </c>
      <c r="DR271" s="342">
        <f t="shared" si="950"/>
        <v>0</v>
      </c>
      <c r="DS271" s="342">
        <f t="shared" si="950"/>
        <v>0</v>
      </c>
      <c r="DT271" s="342">
        <f t="shared" si="950"/>
        <v>0</v>
      </c>
      <c r="DU271" s="342">
        <f t="shared" si="950"/>
        <v>0</v>
      </c>
      <c r="DV271" s="342">
        <f t="shared" si="950"/>
        <v>0</v>
      </c>
      <c r="DW271" s="342">
        <f t="shared" si="950"/>
        <v>0</v>
      </c>
      <c r="DX271" s="342">
        <f t="shared" si="950"/>
        <v>0</v>
      </c>
      <c r="DY271" s="342">
        <f t="shared" si="950"/>
        <v>0</v>
      </c>
      <c r="DZ271" s="342">
        <f t="shared" si="950"/>
        <v>0</v>
      </c>
      <c r="EA271" s="342">
        <f t="shared" si="950"/>
        <v>0</v>
      </c>
      <c r="EB271" s="342">
        <f t="shared" si="950"/>
        <v>0</v>
      </c>
      <c r="EC271" s="342">
        <f t="shared" si="950"/>
        <v>0</v>
      </c>
      <c r="ED271" s="342"/>
      <c r="EE271" s="342">
        <f t="shared" ref="EE271:GP271" si="951">if(or(and($A271-EE$240&gt;0,$A271-EE$241&lt;=0,month($A271)=month(EE$241)),and($A271-EE$240&gt;=0,$A271-EE$241&lt;=0,month(edate($A271,6))=month(EE$241))),EE$244,0)</f>
        <v>0</v>
      </c>
      <c r="EF271" s="342">
        <f t="shared" si="951"/>
        <v>0</v>
      </c>
      <c r="EG271" s="342">
        <f t="shared" si="951"/>
        <v>0</v>
      </c>
      <c r="EH271" s="342">
        <f t="shared" si="951"/>
        <v>0</v>
      </c>
      <c r="EI271" s="342">
        <f t="shared" si="951"/>
        <v>0</v>
      </c>
      <c r="EJ271" s="342">
        <f t="shared" si="951"/>
        <v>0</v>
      </c>
      <c r="EK271" s="342">
        <f t="shared" si="951"/>
        <v>0</v>
      </c>
      <c r="EL271" s="342">
        <f t="shared" si="951"/>
        <v>0</v>
      </c>
      <c r="EM271" s="342">
        <f t="shared" si="951"/>
        <v>0</v>
      </c>
      <c r="EN271" s="342">
        <f t="shared" si="951"/>
        <v>0</v>
      </c>
      <c r="EO271" s="342">
        <f t="shared" si="951"/>
        <v>0</v>
      </c>
      <c r="EP271" s="342">
        <f t="shared" si="951"/>
        <v>0</v>
      </c>
      <c r="EQ271" s="342">
        <f t="shared" si="951"/>
        <v>0</v>
      </c>
      <c r="ER271" s="342">
        <f t="shared" si="951"/>
        <v>0</v>
      </c>
      <c r="ES271" s="342">
        <f t="shared" si="951"/>
        <v>0</v>
      </c>
      <c r="ET271" s="342">
        <f t="shared" si="951"/>
        <v>0</v>
      </c>
      <c r="EU271" s="342">
        <f t="shared" si="951"/>
        <v>0</v>
      </c>
      <c r="EV271" s="342">
        <f t="shared" si="951"/>
        <v>0</v>
      </c>
      <c r="EW271" s="342">
        <f t="shared" si="951"/>
        <v>0</v>
      </c>
      <c r="EX271" s="342">
        <f t="shared" si="951"/>
        <v>0</v>
      </c>
      <c r="EY271" s="342">
        <f t="shared" si="951"/>
        <v>0</v>
      </c>
      <c r="EZ271" s="342">
        <f t="shared" si="951"/>
        <v>0</v>
      </c>
      <c r="FA271" s="342">
        <f t="shared" si="951"/>
        <v>0</v>
      </c>
      <c r="FB271" s="342">
        <f t="shared" si="951"/>
        <v>0</v>
      </c>
      <c r="FC271" s="342">
        <f t="shared" si="951"/>
        <v>0</v>
      </c>
      <c r="FD271" s="342">
        <f t="shared" si="951"/>
        <v>0</v>
      </c>
      <c r="FE271" s="342">
        <f t="shared" si="951"/>
        <v>0</v>
      </c>
      <c r="FF271" s="342">
        <f t="shared" si="951"/>
        <v>0</v>
      </c>
      <c r="FG271" s="342">
        <f t="shared" si="951"/>
        <v>0</v>
      </c>
      <c r="FH271" s="342">
        <f t="shared" si="951"/>
        <v>0</v>
      </c>
      <c r="FI271" s="342">
        <f t="shared" si="951"/>
        <v>0</v>
      </c>
      <c r="FJ271" s="342">
        <f t="shared" si="951"/>
        <v>0</v>
      </c>
      <c r="FK271" s="342">
        <f t="shared" si="951"/>
        <v>0</v>
      </c>
      <c r="FL271" s="342">
        <f t="shared" si="951"/>
        <v>0</v>
      </c>
      <c r="FM271" s="342">
        <f t="shared" si="951"/>
        <v>0</v>
      </c>
      <c r="FN271" s="342">
        <f t="shared" si="951"/>
        <v>0</v>
      </c>
      <c r="FO271" s="342">
        <f t="shared" si="951"/>
        <v>0</v>
      </c>
      <c r="FP271" s="342">
        <f t="shared" si="951"/>
        <v>0</v>
      </c>
      <c r="FQ271" s="342">
        <f t="shared" si="951"/>
        <v>0</v>
      </c>
      <c r="FR271" s="342">
        <f t="shared" si="951"/>
        <v>0</v>
      </c>
      <c r="FS271" s="342">
        <f t="shared" si="951"/>
        <v>0</v>
      </c>
      <c r="FT271" s="342">
        <f t="shared" si="951"/>
        <v>0</v>
      </c>
      <c r="FU271" s="342">
        <f t="shared" si="951"/>
        <v>0</v>
      </c>
      <c r="FV271" s="342">
        <f t="shared" si="951"/>
        <v>0</v>
      </c>
      <c r="FW271" s="342">
        <f t="shared" si="951"/>
        <v>0</v>
      </c>
      <c r="FX271" s="342">
        <f t="shared" si="951"/>
        <v>0</v>
      </c>
      <c r="FY271" s="342">
        <f t="shared" si="951"/>
        <v>0</v>
      </c>
      <c r="FZ271" s="342">
        <f t="shared" si="951"/>
        <v>0</v>
      </c>
      <c r="GA271" s="342">
        <f t="shared" si="951"/>
        <v>0</v>
      </c>
      <c r="GB271" s="342">
        <f t="shared" si="951"/>
        <v>0</v>
      </c>
      <c r="GC271" s="342">
        <f t="shared" si="951"/>
        <v>0</v>
      </c>
      <c r="GD271" s="342">
        <f t="shared" si="951"/>
        <v>0</v>
      </c>
      <c r="GE271" s="342">
        <f t="shared" si="951"/>
        <v>0</v>
      </c>
      <c r="GF271" s="342">
        <f t="shared" si="951"/>
        <v>0</v>
      </c>
      <c r="GG271" s="342">
        <f t="shared" si="951"/>
        <v>0</v>
      </c>
      <c r="GH271" s="342">
        <f t="shared" si="951"/>
        <v>0</v>
      </c>
      <c r="GI271" s="342">
        <f t="shared" si="951"/>
        <v>0</v>
      </c>
      <c r="GJ271" s="342">
        <f t="shared" si="951"/>
        <v>0</v>
      </c>
      <c r="GK271" s="342">
        <f t="shared" si="951"/>
        <v>0</v>
      </c>
      <c r="GL271" s="342">
        <f t="shared" si="951"/>
        <v>0</v>
      </c>
      <c r="GM271" s="342">
        <f t="shared" si="951"/>
        <v>0</v>
      </c>
      <c r="GN271" s="342">
        <f t="shared" si="951"/>
        <v>0</v>
      </c>
      <c r="GO271" s="342">
        <f t="shared" si="951"/>
        <v>0</v>
      </c>
      <c r="GP271" s="342">
        <f t="shared" si="951"/>
        <v>0</v>
      </c>
      <c r="GQ271" s="342"/>
      <c r="GR271" s="342">
        <f t="shared" ref="GR271:JC271" si="952">if(or(and($A271-GR$240&gt;0,$A271-GR$241&lt;=0,month($A271)=month(GR$241)),and($A271-GR$240&gt;=0,$A271-GR$241&lt;=0,month(edate($A271,6))=month(GR$241))),GR$244,0)</f>
        <v>0</v>
      </c>
      <c r="GS271" s="342">
        <f t="shared" si="952"/>
        <v>0</v>
      </c>
      <c r="GT271" s="342">
        <f t="shared" si="952"/>
        <v>0</v>
      </c>
      <c r="GU271" s="342">
        <f t="shared" si="952"/>
        <v>0</v>
      </c>
      <c r="GV271" s="342">
        <f t="shared" si="952"/>
        <v>0</v>
      </c>
      <c r="GW271" s="342">
        <f t="shared" si="952"/>
        <v>0</v>
      </c>
      <c r="GX271" s="342">
        <f t="shared" si="952"/>
        <v>0</v>
      </c>
      <c r="GY271" s="342">
        <f t="shared" si="952"/>
        <v>0</v>
      </c>
      <c r="GZ271" s="342">
        <f t="shared" si="952"/>
        <v>0</v>
      </c>
      <c r="HA271" s="342">
        <f t="shared" si="952"/>
        <v>0</v>
      </c>
      <c r="HB271" s="342">
        <f t="shared" si="952"/>
        <v>0</v>
      </c>
      <c r="HC271" s="342">
        <f t="shared" si="952"/>
        <v>0</v>
      </c>
      <c r="HD271" s="342">
        <f t="shared" si="952"/>
        <v>0</v>
      </c>
      <c r="HE271" s="342">
        <f t="shared" si="952"/>
        <v>0</v>
      </c>
      <c r="HF271" s="342">
        <f t="shared" si="952"/>
        <v>0</v>
      </c>
      <c r="HG271" s="342">
        <f t="shared" si="952"/>
        <v>0</v>
      </c>
      <c r="HH271" s="342">
        <f t="shared" si="952"/>
        <v>0</v>
      </c>
      <c r="HI271" s="342">
        <f t="shared" si="952"/>
        <v>0</v>
      </c>
      <c r="HJ271" s="342">
        <f t="shared" si="952"/>
        <v>0</v>
      </c>
      <c r="HK271" s="342">
        <f t="shared" si="952"/>
        <v>0</v>
      </c>
      <c r="HL271" s="342">
        <f t="shared" si="952"/>
        <v>0</v>
      </c>
      <c r="HM271" s="342">
        <f t="shared" si="952"/>
        <v>0</v>
      </c>
      <c r="HN271" s="342">
        <f t="shared" si="952"/>
        <v>0</v>
      </c>
      <c r="HO271" s="342">
        <f t="shared" si="952"/>
        <v>0</v>
      </c>
      <c r="HP271" s="342">
        <f t="shared" si="952"/>
        <v>0</v>
      </c>
      <c r="HQ271" s="342">
        <f t="shared" si="952"/>
        <v>0</v>
      </c>
      <c r="HR271" s="342">
        <f t="shared" si="952"/>
        <v>0</v>
      </c>
      <c r="HS271" s="342">
        <f t="shared" si="952"/>
        <v>0</v>
      </c>
      <c r="HT271" s="342">
        <f t="shared" si="952"/>
        <v>0</v>
      </c>
      <c r="HU271" s="342">
        <f t="shared" si="952"/>
        <v>0</v>
      </c>
      <c r="HV271" s="342">
        <f t="shared" si="952"/>
        <v>0</v>
      </c>
      <c r="HW271" s="342">
        <f t="shared" si="952"/>
        <v>0</v>
      </c>
      <c r="HX271" s="342">
        <f t="shared" si="952"/>
        <v>0</v>
      </c>
      <c r="HY271" s="342">
        <f t="shared" si="952"/>
        <v>0</v>
      </c>
      <c r="HZ271" s="342">
        <f t="shared" si="952"/>
        <v>0</v>
      </c>
      <c r="IA271" s="342">
        <f t="shared" si="952"/>
        <v>0</v>
      </c>
      <c r="IB271" s="342">
        <f t="shared" si="952"/>
        <v>0</v>
      </c>
      <c r="IC271" s="342">
        <f t="shared" si="952"/>
        <v>0</v>
      </c>
      <c r="ID271" s="342">
        <f t="shared" si="952"/>
        <v>0</v>
      </c>
      <c r="IE271" s="342">
        <f t="shared" si="952"/>
        <v>0</v>
      </c>
      <c r="IF271" s="342">
        <f t="shared" si="952"/>
        <v>0</v>
      </c>
      <c r="IG271" s="342">
        <f t="shared" si="952"/>
        <v>0</v>
      </c>
      <c r="IH271" s="342">
        <f t="shared" si="952"/>
        <v>0</v>
      </c>
      <c r="II271" s="342">
        <f t="shared" si="952"/>
        <v>0</v>
      </c>
      <c r="IJ271" s="342">
        <f t="shared" si="952"/>
        <v>0</v>
      </c>
      <c r="IK271" s="342">
        <f t="shared" si="952"/>
        <v>0</v>
      </c>
      <c r="IL271" s="342">
        <f t="shared" si="952"/>
        <v>0</v>
      </c>
      <c r="IM271" s="342">
        <f t="shared" si="952"/>
        <v>0</v>
      </c>
      <c r="IN271" s="342">
        <f t="shared" si="952"/>
        <v>0</v>
      </c>
      <c r="IO271" s="342">
        <f t="shared" si="952"/>
        <v>0</v>
      </c>
      <c r="IP271" s="342">
        <f t="shared" si="952"/>
        <v>0</v>
      </c>
      <c r="IQ271" s="342">
        <f t="shared" si="952"/>
        <v>0</v>
      </c>
      <c r="IR271" s="342">
        <f t="shared" si="952"/>
        <v>0</v>
      </c>
      <c r="IS271" s="342">
        <f t="shared" si="952"/>
        <v>0</v>
      </c>
      <c r="IT271" s="342">
        <f t="shared" si="952"/>
        <v>0</v>
      </c>
      <c r="IU271" s="342">
        <f t="shared" si="952"/>
        <v>0</v>
      </c>
      <c r="IV271" s="342">
        <f t="shared" si="952"/>
        <v>0</v>
      </c>
      <c r="IW271" s="342">
        <f t="shared" si="952"/>
        <v>0</v>
      </c>
      <c r="IX271" s="342">
        <f t="shared" si="952"/>
        <v>0</v>
      </c>
      <c r="IY271" s="342">
        <f t="shared" si="952"/>
        <v>0</v>
      </c>
      <c r="IZ271" s="342">
        <f t="shared" si="952"/>
        <v>0</v>
      </c>
      <c r="JA271" s="342">
        <f t="shared" si="952"/>
        <v>0</v>
      </c>
      <c r="JB271" s="342">
        <f t="shared" si="952"/>
        <v>0</v>
      </c>
      <c r="JC271" s="342">
        <f t="shared" si="952"/>
        <v>0</v>
      </c>
      <c r="JD271" s="342"/>
      <c r="JE271" s="342">
        <f t="shared" ref="JE271:LP271" si="953">if(or(and($A271-JE$240&gt;0,$A271-JE$241&lt;=0,month($A271)=month(JE$241)),and($A271-JE$240&gt;=0,$A271-JE$241&lt;=0,month(edate($A271,6))=month(JE$241))),JE$244,0)</f>
        <v>0</v>
      </c>
      <c r="JF271" s="342">
        <f t="shared" si="953"/>
        <v>0</v>
      </c>
      <c r="JG271" s="342">
        <f t="shared" si="953"/>
        <v>0</v>
      </c>
      <c r="JH271" s="342">
        <f t="shared" si="953"/>
        <v>0</v>
      </c>
      <c r="JI271" s="342">
        <f t="shared" si="953"/>
        <v>0</v>
      </c>
      <c r="JJ271" s="342">
        <f t="shared" si="953"/>
        <v>0</v>
      </c>
      <c r="JK271" s="342">
        <f t="shared" si="953"/>
        <v>0</v>
      </c>
      <c r="JL271" s="342">
        <f t="shared" si="953"/>
        <v>0</v>
      </c>
      <c r="JM271" s="342">
        <f t="shared" si="953"/>
        <v>0</v>
      </c>
      <c r="JN271" s="342">
        <f t="shared" si="953"/>
        <v>0</v>
      </c>
      <c r="JO271" s="342">
        <f t="shared" si="953"/>
        <v>0</v>
      </c>
      <c r="JP271" s="342">
        <f t="shared" si="953"/>
        <v>0</v>
      </c>
      <c r="JQ271" s="342">
        <f t="shared" si="953"/>
        <v>0</v>
      </c>
      <c r="JR271" s="342">
        <f t="shared" si="953"/>
        <v>0</v>
      </c>
      <c r="JS271" s="342">
        <f t="shared" si="953"/>
        <v>0</v>
      </c>
      <c r="JT271" s="342">
        <f t="shared" si="953"/>
        <v>0</v>
      </c>
      <c r="JU271" s="342">
        <f t="shared" si="953"/>
        <v>0</v>
      </c>
      <c r="JV271" s="342">
        <f t="shared" si="953"/>
        <v>0</v>
      </c>
      <c r="JW271" s="342">
        <f t="shared" si="953"/>
        <v>0</v>
      </c>
      <c r="JX271" s="342">
        <f t="shared" si="953"/>
        <v>0</v>
      </c>
      <c r="JY271" s="342">
        <f t="shared" si="953"/>
        <v>0</v>
      </c>
      <c r="JZ271" s="342">
        <f t="shared" si="953"/>
        <v>0</v>
      </c>
      <c r="KA271" s="342">
        <f t="shared" si="953"/>
        <v>0</v>
      </c>
      <c r="KB271" s="342">
        <f t="shared" si="953"/>
        <v>0</v>
      </c>
      <c r="KC271" s="342">
        <f t="shared" si="953"/>
        <v>0</v>
      </c>
      <c r="KD271" s="342">
        <f t="shared" si="953"/>
        <v>0</v>
      </c>
      <c r="KE271" s="342">
        <f t="shared" si="953"/>
        <v>0</v>
      </c>
      <c r="KF271" s="342">
        <f t="shared" si="953"/>
        <v>0</v>
      </c>
      <c r="KG271" s="342">
        <f t="shared" si="953"/>
        <v>0</v>
      </c>
      <c r="KH271" s="342">
        <f t="shared" si="953"/>
        <v>0</v>
      </c>
      <c r="KI271" s="342">
        <f t="shared" si="953"/>
        <v>0</v>
      </c>
      <c r="KJ271" s="342">
        <f t="shared" si="953"/>
        <v>0</v>
      </c>
      <c r="KK271" s="342">
        <f t="shared" si="953"/>
        <v>0</v>
      </c>
      <c r="KL271" s="342">
        <f t="shared" si="953"/>
        <v>0</v>
      </c>
      <c r="KM271" s="342">
        <f t="shared" si="953"/>
        <v>0</v>
      </c>
      <c r="KN271" s="342">
        <f t="shared" si="953"/>
        <v>0</v>
      </c>
      <c r="KO271" s="342">
        <f t="shared" si="953"/>
        <v>0</v>
      </c>
      <c r="KP271" s="342">
        <f t="shared" si="953"/>
        <v>0</v>
      </c>
      <c r="KQ271" s="342">
        <f t="shared" si="953"/>
        <v>0</v>
      </c>
      <c r="KR271" s="342">
        <f t="shared" si="953"/>
        <v>0</v>
      </c>
      <c r="KS271" s="342">
        <f t="shared" si="953"/>
        <v>0</v>
      </c>
      <c r="KT271" s="342">
        <f t="shared" si="953"/>
        <v>0</v>
      </c>
      <c r="KU271" s="342">
        <f t="shared" si="953"/>
        <v>0</v>
      </c>
      <c r="KV271" s="342">
        <f t="shared" si="953"/>
        <v>0</v>
      </c>
      <c r="KW271" s="342">
        <f t="shared" si="953"/>
        <v>0</v>
      </c>
      <c r="KX271" s="342">
        <f t="shared" si="953"/>
        <v>0</v>
      </c>
      <c r="KY271" s="342">
        <f t="shared" si="953"/>
        <v>0</v>
      </c>
      <c r="KZ271" s="342">
        <f t="shared" si="953"/>
        <v>0</v>
      </c>
      <c r="LA271" s="342">
        <f t="shared" si="953"/>
        <v>0</v>
      </c>
      <c r="LB271" s="342">
        <f t="shared" si="953"/>
        <v>0</v>
      </c>
      <c r="LC271" s="342">
        <f t="shared" si="953"/>
        <v>0</v>
      </c>
      <c r="LD271" s="342">
        <f t="shared" si="953"/>
        <v>0</v>
      </c>
      <c r="LE271" s="342">
        <f t="shared" si="953"/>
        <v>0</v>
      </c>
      <c r="LF271" s="342">
        <f t="shared" si="953"/>
        <v>0</v>
      </c>
      <c r="LG271" s="342">
        <f t="shared" si="953"/>
        <v>0</v>
      </c>
      <c r="LH271" s="342">
        <f t="shared" si="953"/>
        <v>0</v>
      </c>
      <c r="LI271" s="342">
        <f t="shared" si="953"/>
        <v>0</v>
      </c>
      <c r="LJ271" s="342">
        <f t="shared" si="953"/>
        <v>0</v>
      </c>
      <c r="LK271" s="342">
        <f t="shared" si="953"/>
        <v>0</v>
      </c>
      <c r="LL271" s="342">
        <f t="shared" si="953"/>
        <v>0</v>
      </c>
      <c r="LM271" s="342">
        <f t="shared" si="953"/>
        <v>0</v>
      </c>
      <c r="LN271" s="342">
        <f t="shared" si="953"/>
        <v>0</v>
      </c>
      <c r="LO271" s="342">
        <f t="shared" si="953"/>
        <v>0</v>
      </c>
      <c r="LP271" s="342">
        <f t="shared" si="953"/>
        <v>0</v>
      </c>
    </row>
    <row r="272">
      <c r="A272" s="331" t="str">
        <f t="shared" si="822"/>
        <v>03-2029</v>
      </c>
      <c r="B272" s="346">
        <f t="shared" si="828"/>
        <v>237841.6939</v>
      </c>
      <c r="C272" s="346"/>
      <c r="E272" s="342">
        <f t="shared" ref="E272:BP272" si="954">if(or(and($A272-E$240&gt;0,$A272-E$241&lt;=0,month($A272)=month(E$241)),and($A272-E$240&gt;=0,$A272-E$241&lt;=0,month(edate($A272,6))=month(E$241))),E$244,0)</f>
        <v>0</v>
      </c>
      <c r="F272" s="342">
        <f t="shared" si="954"/>
        <v>0</v>
      </c>
      <c r="G272" s="342">
        <f t="shared" si="954"/>
        <v>0</v>
      </c>
      <c r="H272" s="342">
        <f t="shared" si="954"/>
        <v>5603.13611</v>
      </c>
      <c r="I272" s="342">
        <f t="shared" si="954"/>
        <v>5350</v>
      </c>
      <c r="J272" s="342">
        <f t="shared" si="954"/>
        <v>0</v>
      </c>
      <c r="K272" s="342">
        <f t="shared" si="954"/>
        <v>6549.35727</v>
      </c>
      <c r="L272" s="342">
        <f t="shared" si="954"/>
        <v>3925.4562</v>
      </c>
      <c r="M272" s="342">
        <f t="shared" si="954"/>
        <v>5593.35392</v>
      </c>
      <c r="N272" s="342">
        <f t="shared" si="954"/>
        <v>0</v>
      </c>
      <c r="O272" s="342">
        <f t="shared" si="954"/>
        <v>0</v>
      </c>
      <c r="P272" s="342">
        <f t="shared" si="954"/>
        <v>0</v>
      </c>
      <c r="Q272" s="342">
        <f t="shared" si="954"/>
        <v>5838.7836</v>
      </c>
      <c r="R272" s="342">
        <f t="shared" si="954"/>
        <v>9911.380355</v>
      </c>
      <c r="S272" s="342">
        <f t="shared" si="954"/>
        <v>0</v>
      </c>
      <c r="T272" s="342">
        <f t="shared" si="954"/>
        <v>11963.3767</v>
      </c>
      <c r="U272" s="342">
        <f t="shared" si="954"/>
        <v>9633.12861</v>
      </c>
      <c r="V272" s="342">
        <f t="shared" si="954"/>
        <v>0</v>
      </c>
      <c r="W272" s="342">
        <f t="shared" si="954"/>
        <v>8655.033888</v>
      </c>
      <c r="X272" s="342">
        <f t="shared" si="954"/>
        <v>0</v>
      </c>
      <c r="Y272" s="342">
        <f t="shared" si="954"/>
        <v>0</v>
      </c>
      <c r="Z272" s="342">
        <f t="shared" si="954"/>
        <v>0</v>
      </c>
      <c r="AA272" s="342">
        <f t="shared" si="954"/>
        <v>9628.80765</v>
      </c>
      <c r="AB272" s="342">
        <f t="shared" si="954"/>
        <v>0</v>
      </c>
      <c r="AC272" s="342">
        <f t="shared" si="954"/>
        <v>6205.936838</v>
      </c>
      <c r="AD272" s="342">
        <f t="shared" si="954"/>
        <v>8318.29995</v>
      </c>
      <c r="AE272" s="342">
        <f t="shared" si="954"/>
        <v>6439.535258</v>
      </c>
      <c r="AF272" s="342">
        <f t="shared" si="954"/>
        <v>0</v>
      </c>
      <c r="AG272" s="342">
        <f t="shared" si="954"/>
        <v>7258.6275</v>
      </c>
      <c r="AH272" s="342">
        <f t="shared" si="954"/>
        <v>0</v>
      </c>
      <c r="AI272" s="342">
        <f t="shared" si="954"/>
        <v>10641.14589</v>
      </c>
      <c r="AJ272" s="342">
        <f t="shared" si="954"/>
        <v>0</v>
      </c>
      <c r="AK272" s="342">
        <f t="shared" si="954"/>
        <v>0</v>
      </c>
      <c r="AL272" s="342">
        <f t="shared" si="954"/>
        <v>275</v>
      </c>
      <c r="AM272" s="342">
        <f t="shared" si="954"/>
        <v>4982.50623</v>
      </c>
      <c r="AN272" s="342">
        <f t="shared" si="954"/>
        <v>0</v>
      </c>
      <c r="AO272" s="342">
        <f t="shared" si="954"/>
        <v>0</v>
      </c>
      <c r="AP272" s="342">
        <f t="shared" si="954"/>
        <v>9271.35</v>
      </c>
      <c r="AQ272" s="342">
        <f t="shared" si="954"/>
        <v>8358.125</v>
      </c>
      <c r="AR272" s="342">
        <f t="shared" si="954"/>
        <v>0</v>
      </c>
      <c r="AS272" s="342">
        <f t="shared" si="954"/>
        <v>8601.039</v>
      </c>
      <c r="AT272" s="342">
        <f t="shared" si="954"/>
        <v>16276.43473</v>
      </c>
      <c r="AU272" s="342">
        <f t="shared" si="954"/>
        <v>7462.28015</v>
      </c>
      <c r="AV272" s="342">
        <f t="shared" si="954"/>
        <v>0</v>
      </c>
      <c r="AW272" s="342">
        <f t="shared" si="954"/>
        <v>4800</v>
      </c>
      <c r="AX272" s="342">
        <f t="shared" si="954"/>
        <v>0</v>
      </c>
      <c r="AY272" s="342">
        <f t="shared" si="954"/>
        <v>12558.09375</v>
      </c>
      <c r="AZ272" s="342">
        <f t="shared" si="954"/>
        <v>0</v>
      </c>
      <c r="BA272" s="342">
        <f t="shared" si="954"/>
        <v>0</v>
      </c>
      <c r="BB272" s="342">
        <f t="shared" si="954"/>
        <v>9703.8664</v>
      </c>
      <c r="BC272" s="342">
        <f t="shared" si="954"/>
        <v>0</v>
      </c>
      <c r="BD272" s="342">
        <f t="shared" si="954"/>
        <v>13378.4</v>
      </c>
      <c r="BE272" s="342">
        <f t="shared" si="954"/>
        <v>0</v>
      </c>
      <c r="BF272" s="342">
        <f t="shared" si="954"/>
        <v>1557.6541</v>
      </c>
      <c r="BG272" s="342">
        <f t="shared" si="954"/>
        <v>0</v>
      </c>
      <c r="BH272" s="342">
        <f t="shared" si="954"/>
        <v>5158.157425</v>
      </c>
      <c r="BI272" s="342">
        <f t="shared" si="954"/>
        <v>2306.25</v>
      </c>
      <c r="BJ272" s="342">
        <f t="shared" si="954"/>
        <v>7162.4875</v>
      </c>
      <c r="BK272" s="342">
        <f t="shared" si="954"/>
        <v>1312.5</v>
      </c>
      <c r="BL272" s="342">
        <f t="shared" si="954"/>
        <v>1793.1</v>
      </c>
      <c r="BM272" s="342">
        <f t="shared" si="954"/>
        <v>0</v>
      </c>
      <c r="BN272" s="342">
        <f t="shared" si="954"/>
        <v>740.464875</v>
      </c>
      <c r="BO272" s="342">
        <f t="shared" si="954"/>
        <v>0</v>
      </c>
      <c r="BP272" s="342">
        <f t="shared" si="954"/>
        <v>628.625</v>
      </c>
      <c r="BQ272" s="342"/>
      <c r="BR272" s="342">
        <f t="shared" ref="BR272:EC272" si="955">if(or(and($A272-BR$240&gt;0,$A272-BR$241&lt;=0,month($A272)=month(BR$241)),and($A272-BR$240&gt;=0,$A272-BR$241&lt;=0,month(edate($A272,6))=month(BR$241))),BR$244,0)</f>
        <v>0</v>
      </c>
      <c r="BS272" s="342">
        <f t="shared" si="955"/>
        <v>0</v>
      </c>
      <c r="BT272" s="342">
        <f t="shared" si="955"/>
        <v>0</v>
      </c>
      <c r="BU272" s="342">
        <f t="shared" si="955"/>
        <v>0</v>
      </c>
      <c r="BV272" s="342">
        <f t="shared" si="955"/>
        <v>0</v>
      </c>
      <c r="BW272" s="342">
        <f t="shared" si="955"/>
        <v>0</v>
      </c>
      <c r="BX272" s="342">
        <f t="shared" si="955"/>
        <v>0</v>
      </c>
      <c r="BY272" s="342">
        <f t="shared" si="955"/>
        <v>0</v>
      </c>
      <c r="BZ272" s="342">
        <f t="shared" si="955"/>
        <v>0</v>
      </c>
      <c r="CA272" s="342">
        <f t="shared" si="955"/>
        <v>0</v>
      </c>
      <c r="CB272" s="342">
        <f t="shared" si="955"/>
        <v>0</v>
      </c>
      <c r="CC272" s="342">
        <f t="shared" si="955"/>
        <v>0</v>
      </c>
      <c r="CD272" s="342">
        <f t="shared" si="955"/>
        <v>0</v>
      </c>
      <c r="CE272" s="342">
        <f t="shared" si="955"/>
        <v>0</v>
      </c>
      <c r="CF272" s="342">
        <f t="shared" si="955"/>
        <v>0</v>
      </c>
      <c r="CG272" s="342">
        <f t="shared" si="955"/>
        <v>0</v>
      </c>
      <c r="CH272" s="342">
        <f t="shared" si="955"/>
        <v>0</v>
      </c>
      <c r="CI272" s="342">
        <f t="shared" si="955"/>
        <v>0</v>
      </c>
      <c r="CJ272" s="342">
        <f t="shared" si="955"/>
        <v>0</v>
      </c>
      <c r="CK272" s="342">
        <f t="shared" si="955"/>
        <v>0</v>
      </c>
      <c r="CL272" s="342">
        <f t="shared" si="955"/>
        <v>0</v>
      </c>
      <c r="CM272" s="342">
        <f t="shared" si="955"/>
        <v>0</v>
      </c>
      <c r="CN272" s="342">
        <f t="shared" si="955"/>
        <v>0</v>
      </c>
      <c r="CO272" s="342">
        <f t="shared" si="955"/>
        <v>0</v>
      </c>
      <c r="CP272" s="342">
        <f t="shared" si="955"/>
        <v>0</v>
      </c>
      <c r="CQ272" s="342">
        <f t="shared" si="955"/>
        <v>0</v>
      </c>
      <c r="CR272" s="342">
        <f t="shared" si="955"/>
        <v>0</v>
      </c>
      <c r="CS272" s="342">
        <f t="shared" si="955"/>
        <v>0</v>
      </c>
      <c r="CT272" s="342">
        <f t="shared" si="955"/>
        <v>0</v>
      </c>
      <c r="CU272" s="342">
        <f t="shared" si="955"/>
        <v>0</v>
      </c>
      <c r="CV272" s="342">
        <f t="shared" si="955"/>
        <v>0</v>
      </c>
      <c r="CW272" s="342">
        <f t="shared" si="955"/>
        <v>0</v>
      </c>
      <c r="CX272" s="342">
        <f t="shared" si="955"/>
        <v>0</v>
      </c>
      <c r="CY272" s="342">
        <f t="shared" si="955"/>
        <v>0</v>
      </c>
      <c r="CZ272" s="342">
        <f t="shared" si="955"/>
        <v>0</v>
      </c>
      <c r="DA272" s="342">
        <f t="shared" si="955"/>
        <v>0</v>
      </c>
      <c r="DB272" s="342">
        <f t="shared" si="955"/>
        <v>0</v>
      </c>
      <c r="DC272" s="342">
        <f t="shared" si="955"/>
        <v>0</v>
      </c>
      <c r="DD272" s="342">
        <f t="shared" si="955"/>
        <v>0</v>
      </c>
      <c r="DE272" s="342">
        <f t="shared" si="955"/>
        <v>0</v>
      </c>
      <c r="DF272" s="342">
        <f t="shared" si="955"/>
        <v>0</v>
      </c>
      <c r="DG272" s="342">
        <f t="shared" si="955"/>
        <v>0</v>
      </c>
      <c r="DH272" s="342">
        <f t="shared" si="955"/>
        <v>0</v>
      </c>
      <c r="DI272" s="342">
        <f t="shared" si="955"/>
        <v>0</v>
      </c>
      <c r="DJ272" s="342">
        <f t="shared" si="955"/>
        <v>0</v>
      </c>
      <c r="DK272" s="342">
        <f t="shared" si="955"/>
        <v>0</v>
      </c>
      <c r="DL272" s="342">
        <f t="shared" si="955"/>
        <v>0</v>
      </c>
      <c r="DM272" s="342">
        <f t="shared" si="955"/>
        <v>0</v>
      </c>
      <c r="DN272" s="342">
        <f t="shared" si="955"/>
        <v>0</v>
      </c>
      <c r="DO272" s="342">
        <f t="shared" si="955"/>
        <v>0</v>
      </c>
      <c r="DP272" s="342">
        <f t="shared" si="955"/>
        <v>0</v>
      </c>
      <c r="DQ272" s="342">
        <f t="shared" si="955"/>
        <v>0</v>
      </c>
      <c r="DR272" s="342">
        <f t="shared" si="955"/>
        <v>0</v>
      </c>
      <c r="DS272" s="342">
        <f t="shared" si="955"/>
        <v>0</v>
      </c>
      <c r="DT272" s="342">
        <f t="shared" si="955"/>
        <v>0</v>
      </c>
      <c r="DU272" s="342">
        <f t="shared" si="955"/>
        <v>0</v>
      </c>
      <c r="DV272" s="342">
        <f t="shared" si="955"/>
        <v>0</v>
      </c>
      <c r="DW272" s="342">
        <f t="shared" si="955"/>
        <v>0</v>
      </c>
      <c r="DX272" s="342">
        <f t="shared" si="955"/>
        <v>0</v>
      </c>
      <c r="DY272" s="342">
        <f t="shared" si="955"/>
        <v>0</v>
      </c>
      <c r="DZ272" s="342">
        <f t="shared" si="955"/>
        <v>0</v>
      </c>
      <c r="EA272" s="342">
        <f t="shared" si="955"/>
        <v>0</v>
      </c>
      <c r="EB272" s="342">
        <f t="shared" si="955"/>
        <v>0</v>
      </c>
      <c r="EC272" s="342">
        <f t="shared" si="955"/>
        <v>0</v>
      </c>
      <c r="ED272" s="342"/>
      <c r="EE272" s="342">
        <f t="shared" ref="EE272:GP272" si="956">if(or(and($A272-EE$240&gt;0,$A272-EE$241&lt;=0,month($A272)=month(EE$241)),and($A272-EE$240&gt;=0,$A272-EE$241&lt;=0,month(edate($A272,6))=month(EE$241))),EE$244,0)</f>
        <v>0</v>
      </c>
      <c r="EF272" s="342">
        <f t="shared" si="956"/>
        <v>0</v>
      </c>
      <c r="EG272" s="342">
        <f t="shared" si="956"/>
        <v>0</v>
      </c>
      <c r="EH272" s="342">
        <f t="shared" si="956"/>
        <v>0</v>
      </c>
      <c r="EI272" s="342">
        <f t="shared" si="956"/>
        <v>0</v>
      </c>
      <c r="EJ272" s="342">
        <f t="shared" si="956"/>
        <v>0</v>
      </c>
      <c r="EK272" s="342">
        <f t="shared" si="956"/>
        <v>0</v>
      </c>
      <c r="EL272" s="342">
        <f t="shared" si="956"/>
        <v>0</v>
      </c>
      <c r="EM272" s="342">
        <f t="shared" si="956"/>
        <v>0</v>
      </c>
      <c r="EN272" s="342">
        <f t="shared" si="956"/>
        <v>0</v>
      </c>
      <c r="EO272" s="342">
        <f t="shared" si="956"/>
        <v>0</v>
      </c>
      <c r="EP272" s="342">
        <f t="shared" si="956"/>
        <v>0</v>
      </c>
      <c r="EQ272" s="342">
        <f t="shared" si="956"/>
        <v>0</v>
      </c>
      <c r="ER272" s="342">
        <f t="shared" si="956"/>
        <v>0</v>
      </c>
      <c r="ES272" s="342">
        <f t="shared" si="956"/>
        <v>0</v>
      </c>
      <c r="ET272" s="342">
        <f t="shared" si="956"/>
        <v>0</v>
      </c>
      <c r="EU272" s="342">
        <f t="shared" si="956"/>
        <v>0</v>
      </c>
      <c r="EV272" s="342">
        <f t="shared" si="956"/>
        <v>0</v>
      </c>
      <c r="EW272" s="342">
        <f t="shared" si="956"/>
        <v>0</v>
      </c>
      <c r="EX272" s="342">
        <f t="shared" si="956"/>
        <v>0</v>
      </c>
      <c r="EY272" s="342">
        <f t="shared" si="956"/>
        <v>0</v>
      </c>
      <c r="EZ272" s="342">
        <f t="shared" si="956"/>
        <v>0</v>
      </c>
      <c r="FA272" s="342">
        <f t="shared" si="956"/>
        <v>0</v>
      </c>
      <c r="FB272" s="342">
        <f t="shared" si="956"/>
        <v>0</v>
      </c>
      <c r="FC272" s="342">
        <f t="shared" si="956"/>
        <v>0</v>
      </c>
      <c r="FD272" s="342">
        <f t="shared" si="956"/>
        <v>0</v>
      </c>
      <c r="FE272" s="342">
        <f t="shared" si="956"/>
        <v>0</v>
      </c>
      <c r="FF272" s="342">
        <f t="shared" si="956"/>
        <v>0</v>
      </c>
      <c r="FG272" s="342">
        <f t="shared" si="956"/>
        <v>0</v>
      </c>
      <c r="FH272" s="342">
        <f t="shared" si="956"/>
        <v>0</v>
      </c>
      <c r="FI272" s="342">
        <f t="shared" si="956"/>
        <v>0</v>
      </c>
      <c r="FJ272" s="342">
        <f t="shared" si="956"/>
        <v>0</v>
      </c>
      <c r="FK272" s="342">
        <f t="shared" si="956"/>
        <v>0</v>
      </c>
      <c r="FL272" s="342">
        <f t="shared" si="956"/>
        <v>0</v>
      </c>
      <c r="FM272" s="342">
        <f t="shared" si="956"/>
        <v>0</v>
      </c>
      <c r="FN272" s="342">
        <f t="shared" si="956"/>
        <v>0</v>
      </c>
      <c r="FO272" s="342">
        <f t="shared" si="956"/>
        <v>0</v>
      </c>
      <c r="FP272" s="342">
        <f t="shared" si="956"/>
        <v>0</v>
      </c>
      <c r="FQ272" s="342">
        <f t="shared" si="956"/>
        <v>0</v>
      </c>
      <c r="FR272" s="342">
        <f t="shared" si="956"/>
        <v>0</v>
      </c>
      <c r="FS272" s="342">
        <f t="shared" si="956"/>
        <v>0</v>
      </c>
      <c r="FT272" s="342">
        <f t="shared" si="956"/>
        <v>0</v>
      </c>
      <c r="FU272" s="342">
        <f t="shared" si="956"/>
        <v>0</v>
      </c>
      <c r="FV272" s="342">
        <f t="shared" si="956"/>
        <v>0</v>
      </c>
      <c r="FW272" s="342">
        <f t="shared" si="956"/>
        <v>0</v>
      </c>
      <c r="FX272" s="342">
        <f t="shared" si="956"/>
        <v>0</v>
      </c>
      <c r="FY272" s="342">
        <f t="shared" si="956"/>
        <v>0</v>
      </c>
      <c r="FZ272" s="342">
        <f t="shared" si="956"/>
        <v>0</v>
      </c>
      <c r="GA272" s="342">
        <f t="shared" si="956"/>
        <v>0</v>
      </c>
      <c r="GB272" s="342">
        <f t="shared" si="956"/>
        <v>0</v>
      </c>
      <c r="GC272" s="342">
        <f t="shared" si="956"/>
        <v>0</v>
      </c>
      <c r="GD272" s="342">
        <f t="shared" si="956"/>
        <v>0</v>
      </c>
      <c r="GE272" s="342">
        <f t="shared" si="956"/>
        <v>0</v>
      </c>
      <c r="GF272" s="342">
        <f t="shared" si="956"/>
        <v>0</v>
      </c>
      <c r="GG272" s="342">
        <f t="shared" si="956"/>
        <v>0</v>
      </c>
      <c r="GH272" s="342">
        <f t="shared" si="956"/>
        <v>0</v>
      </c>
      <c r="GI272" s="342">
        <f t="shared" si="956"/>
        <v>0</v>
      </c>
      <c r="GJ272" s="342">
        <f t="shared" si="956"/>
        <v>0</v>
      </c>
      <c r="GK272" s="342">
        <f t="shared" si="956"/>
        <v>0</v>
      </c>
      <c r="GL272" s="342">
        <f t="shared" si="956"/>
        <v>0</v>
      </c>
      <c r="GM272" s="342">
        <f t="shared" si="956"/>
        <v>0</v>
      </c>
      <c r="GN272" s="342">
        <f t="shared" si="956"/>
        <v>0</v>
      </c>
      <c r="GO272" s="342">
        <f t="shared" si="956"/>
        <v>0</v>
      </c>
      <c r="GP272" s="342">
        <f t="shared" si="956"/>
        <v>0</v>
      </c>
      <c r="GQ272" s="342"/>
      <c r="GR272" s="342">
        <f t="shared" ref="GR272:JC272" si="957">if(or(and($A272-GR$240&gt;0,$A272-GR$241&lt;=0,month($A272)=month(GR$241)),and($A272-GR$240&gt;=0,$A272-GR$241&lt;=0,month(edate($A272,6))=month(GR$241))),GR$244,0)</f>
        <v>0</v>
      </c>
      <c r="GS272" s="342">
        <f t="shared" si="957"/>
        <v>0</v>
      </c>
      <c r="GT272" s="342">
        <f t="shared" si="957"/>
        <v>0</v>
      </c>
      <c r="GU272" s="342">
        <f t="shared" si="957"/>
        <v>0</v>
      </c>
      <c r="GV272" s="342">
        <f t="shared" si="957"/>
        <v>0</v>
      </c>
      <c r="GW272" s="342">
        <f t="shared" si="957"/>
        <v>0</v>
      </c>
      <c r="GX272" s="342">
        <f t="shared" si="957"/>
        <v>0</v>
      </c>
      <c r="GY272" s="342">
        <f t="shared" si="957"/>
        <v>0</v>
      </c>
      <c r="GZ272" s="342">
        <f t="shared" si="957"/>
        <v>0</v>
      </c>
      <c r="HA272" s="342">
        <f t="shared" si="957"/>
        <v>0</v>
      </c>
      <c r="HB272" s="342">
        <f t="shared" si="957"/>
        <v>0</v>
      </c>
      <c r="HC272" s="342">
        <f t="shared" si="957"/>
        <v>0</v>
      </c>
      <c r="HD272" s="342">
        <f t="shared" si="957"/>
        <v>0</v>
      </c>
      <c r="HE272" s="342">
        <f t="shared" si="957"/>
        <v>0</v>
      </c>
      <c r="HF272" s="342">
        <f t="shared" si="957"/>
        <v>0</v>
      </c>
      <c r="HG272" s="342">
        <f t="shared" si="957"/>
        <v>0</v>
      </c>
      <c r="HH272" s="342">
        <f t="shared" si="957"/>
        <v>0</v>
      </c>
      <c r="HI272" s="342">
        <f t="shared" si="957"/>
        <v>0</v>
      </c>
      <c r="HJ272" s="342">
        <f t="shared" si="957"/>
        <v>0</v>
      </c>
      <c r="HK272" s="342">
        <f t="shared" si="957"/>
        <v>0</v>
      </c>
      <c r="HL272" s="342">
        <f t="shared" si="957"/>
        <v>0</v>
      </c>
      <c r="HM272" s="342">
        <f t="shared" si="957"/>
        <v>0</v>
      </c>
      <c r="HN272" s="342">
        <f t="shared" si="957"/>
        <v>0</v>
      </c>
      <c r="HO272" s="342">
        <f t="shared" si="957"/>
        <v>0</v>
      </c>
      <c r="HP272" s="342">
        <f t="shared" si="957"/>
        <v>0</v>
      </c>
      <c r="HQ272" s="342">
        <f t="shared" si="957"/>
        <v>0</v>
      </c>
      <c r="HR272" s="342">
        <f t="shared" si="957"/>
        <v>0</v>
      </c>
      <c r="HS272" s="342">
        <f t="shared" si="957"/>
        <v>0</v>
      </c>
      <c r="HT272" s="342">
        <f t="shared" si="957"/>
        <v>0</v>
      </c>
      <c r="HU272" s="342">
        <f t="shared" si="957"/>
        <v>0</v>
      </c>
      <c r="HV272" s="342">
        <f t="shared" si="957"/>
        <v>0</v>
      </c>
      <c r="HW272" s="342">
        <f t="shared" si="957"/>
        <v>0</v>
      </c>
      <c r="HX272" s="342">
        <f t="shared" si="957"/>
        <v>0</v>
      </c>
      <c r="HY272" s="342">
        <f t="shared" si="957"/>
        <v>0</v>
      </c>
      <c r="HZ272" s="342">
        <f t="shared" si="957"/>
        <v>0</v>
      </c>
      <c r="IA272" s="342">
        <f t="shared" si="957"/>
        <v>0</v>
      </c>
      <c r="IB272" s="342">
        <f t="shared" si="957"/>
        <v>0</v>
      </c>
      <c r="IC272" s="342">
        <f t="shared" si="957"/>
        <v>0</v>
      </c>
      <c r="ID272" s="342">
        <f t="shared" si="957"/>
        <v>0</v>
      </c>
      <c r="IE272" s="342">
        <f t="shared" si="957"/>
        <v>0</v>
      </c>
      <c r="IF272" s="342">
        <f t="shared" si="957"/>
        <v>0</v>
      </c>
      <c r="IG272" s="342">
        <f t="shared" si="957"/>
        <v>0</v>
      </c>
      <c r="IH272" s="342">
        <f t="shared" si="957"/>
        <v>0</v>
      </c>
      <c r="II272" s="342">
        <f t="shared" si="957"/>
        <v>0</v>
      </c>
      <c r="IJ272" s="342">
        <f t="shared" si="957"/>
        <v>0</v>
      </c>
      <c r="IK272" s="342">
        <f t="shared" si="957"/>
        <v>0</v>
      </c>
      <c r="IL272" s="342">
        <f t="shared" si="957"/>
        <v>0</v>
      </c>
      <c r="IM272" s="342">
        <f t="shared" si="957"/>
        <v>0</v>
      </c>
      <c r="IN272" s="342">
        <f t="shared" si="957"/>
        <v>0</v>
      </c>
      <c r="IO272" s="342">
        <f t="shared" si="957"/>
        <v>0</v>
      </c>
      <c r="IP272" s="342">
        <f t="shared" si="957"/>
        <v>0</v>
      </c>
      <c r="IQ272" s="342">
        <f t="shared" si="957"/>
        <v>0</v>
      </c>
      <c r="IR272" s="342">
        <f t="shared" si="957"/>
        <v>0</v>
      </c>
      <c r="IS272" s="342">
        <f t="shared" si="957"/>
        <v>0</v>
      </c>
      <c r="IT272" s="342">
        <f t="shared" si="957"/>
        <v>0</v>
      </c>
      <c r="IU272" s="342">
        <f t="shared" si="957"/>
        <v>0</v>
      </c>
      <c r="IV272" s="342">
        <f t="shared" si="957"/>
        <v>0</v>
      </c>
      <c r="IW272" s="342">
        <f t="shared" si="957"/>
        <v>0</v>
      </c>
      <c r="IX272" s="342">
        <f t="shared" si="957"/>
        <v>0</v>
      </c>
      <c r="IY272" s="342">
        <f t="shared" si="957"/>
        <v>0</v>
      </c>
      <c r="IZ272" s="342">
        <f t="shared" si="957"/>
        <v>0</v>
      </c>
      <c r="JA272" s="342">
        <f t="shared" si="957"/>
        <v>0</v>
      </c>
      <c r="JB272" s="342">
        <f t="shared" si="957"/>
        <v>0</v>
      </c>
      <c r="JC272" s="342">
        <f t="shared" si="957"/>
        <v>0</v>
      </c>
      <c r="JD272" s="342"/>
      <c r="JE272" s="342">
        <f t="shared" ref="JE272:LP272" si="958">if(or(and($A272-JE$240&gt;0,$A272-JE$241&lt;=0,month($A272)=month(JE$241)),and($A272-JE$240&gt;=0,$A272-JE$241&lt;=0,month(edate($A272,6))=month(JE$241))),JE$244,0)</f>
        <v>0</v>
      </c>
      <c r="JF272" s="342">
        <f t="shared" si="958"/>
        <v>0</v>
      </c>
      <c r="JG272" s="342">
        <f t="shared" si="958"/>
        <v>0</v>
      </c>
      <c r="JH272" s="342">
        <f t="shared" si="958"/>
        <v>0</v>
      </c>
      <c r="JI272" s="342">
        <f t="shared" si="958"/>
        <v>0</v>
      </c>
      <c r="JJ272" s="342">
        <f t="shared" si="958"/>
        <v>0</v>
      </c>
      <c r="JK272" s="342">
        <f t="shared" si="958"/>
        <v>0</v>
      </c>
      <c r="JL272" s="342">
        <f t="shared" si="958"/>
        <v>0</v>
      </c>
      <c r="JM272" s="342">
        <f t="shared" si="958"/>
        <v>0</v>
      </c>
      <c r="JN272" s="342">
        <f t="shared" si="958"/>
        <v>0</v>
      </c>
      <c r="JO272" s="342">
        <f t="shared" si="958"/>
        <v>0</v>
      </c>
      <c r="JP272" s="342">
        <f t="shared" si="958"/>
        <v>0</v>
      </c>
      <c r="JQ272" s="342">
        <f t="shared" si="958"/>
        <v>0</v>
      </c>
      <c r="JR272" s="342">
        <f t="shared" si="958"/>
        <v>0</v>
      </c>
      <c r="JS272" s="342">
        <f t="shared" si="958"/>
        <v>0</v>
      </c>
      <c r="JT272" s="342">
        <f t="shared" si="958"/>
        <v>0</v>
      </c>
      <c r="JU272" s="342">
        <f t="shared" si="958"/>
        <v>0</v>
      </c>
      <c r="JV272" s="342">
        <f t="shared" si="958"/>
        <v>0</v>
      </c>
      <c r="JW272" s="342">
        <f t="shared" si="958"/>
        <v>0</v>
      </c>
      <c r="JX272" s="342">
        <f t="shared" si="958"/>
        <v>0</v>
      </c>
      <c r="JY272" s="342">
        <f t="shared" si="958"/>
        <v>0</v>
      </c>
      <c r="JZ272" s="342">
        <f t="shared" si="958"/>
        <v>0</v>
      </c>
      <c r="KA272" s="342">
        <f t="shared" si="958"/>
        <v>0</v>
      </c>
      <c r="KB272" s="342">
        <f t="shared" si="958"/>
        <v>0</v>
      </c>
      <c r="KC272" s="342">
        <f t="shared" si="958"/>
        <v>0</v>
      </c>
      <c r="KD272" s="342">
        <f t="shared" si="958"/>
        <v>0</v>
      </c>
      <c r="KE272" s="342">
        <f t="shared" si="958"/>
        <v>0</v>
      </c>
      <c r="KF272" s="342">
        <f t="shared" si="958"/>
        <v>0</v>
      </c>
      <c r="KG272" s="342">
        <f t="shared" si="958"/>
        <v>0</v>
      </c>
      <c r="KH272" s="342">
        <f t="shared" si="958"/>
        <v>0</v>
      </c>
      <c r="KI272" s="342">
        <f t="shared" si="958"/>
        <v>0</v>
      </c>
      <c r="KJ272" s="342">
        <f t="shared" si="958"/>
        <v>0</v>
      </c>
      <c r="KK272" s="342">
        <f t="shared" si="958"/>
        <v>0</v>
      </c>
      <c r="KL272" s="342">
        <f t="shared" si="958"/>
        <v>0</v>
      </c>
      <c r="KM272" s="342">
        <f t="shared" si="958"/>
        <v>0</v>
      </c>
      <c r="KN272" s="342">
        <f t="shared" si="958"/>
        <v>0</v>
      </c>
      <c r="KO272" s="342">
        <f t="shared" si="958"/>
        <v>0</v>
      </c>
      <c r="KP272" s="342">
        <f t="shared" si="958"/>
        <v>0</v>
      </c>
      <c r="KQ272" s="342">
        <f t="shared" si="958"/>
        <v>0</v>
      </c>
      <c r="KR272" s="342">
        <f t="shared" si="958"/>
        <v>0</v>
      </c>
      <c r="KS272" s="342">
        <f t="shared" si="958"/>
        <v>0</v>
      </c>
      <c r="KT272" s="342">
        <f t="shared" si="958"/>
        <v>0</v>
      </c>
      <c r="KU272" s="342">
        <f t="shared" si="958"/>
        <v>0</v>
      </c>
      <c r="KV272" s="342">
        <f t="shared" si="958"/>
        <v>0</v>
      </c>
      <c r="KW272" s="342">
        <f t="shared" si="958"/>
        <v>0</v>
      </c>
      <c r="KX272" s="342">
        <f t="shared" si="958"/>
        <v>0</v>
      </c>
      <c r="KY272" s="342">
        <f t="shared" si="958"/>
        <v>0</v>
      </c>
      <c r="KZ272" s="342">
        <f t="shared" si="958"/>
        <v>0</v>
      </c>
      <c r="LA272" s="342">
        <f t="shared" si="958"/>
        <v>0</v>
      </c>
      <c r="LB272" s="342">
        <f t="shared" si="958"/>
        <v>0</v>
      </c>
      <c r="LC272" s="342">
        <f t="shared" si="958"/>
        <v>0</v>
      </c>
      <c r="LD272" s="342">
        <f t="shared" si="958"/>
        <v>0</v>
      </c>
      <c r="LE272" s="342">
        <f t="shared" si="958"/>
        <v>0</v>
      </c>
      <c r="LF272" s="342">
        <f t="shared" si="958"/>
        <v>0</v>
      </c>
      <c r="LG272" s="342">
        <f t="shared" si="958"/>
        <v>0</v>
      </c>
      <c r="LH272" s="342">
        <f t="shared" si="958"/>
        <v>0</v>
      </c>
      <c r="LI272" s="342">
        <f t="shared" si="958"/>
        <v>0</v>
      </c>
      <c r="LJ272" s="342">
        <f t="shared" si="958"/>
        <v>0</v>
      </c>
      <c r="LK272" s="342">
        <f t="shared" si="958"/>
        <v>0</v>
      </c>
      <c r="LL272" s="342">
        <f t="shared" si="958"/>
        <v>0</v>
      </c>
      <c r="LM272" s="342">
        <f t="shared" si="958"/>
        <v>0</v>
      </c>
      <c r="LN272" s="342">
        <f t="shared" si="958"/>
        <v>0</v>
      </c>
      <c r="LO272" s="342">
        <f t="shared" si="958"/>
        <v>0</v>
      </c>
      <c r="LP272" s="342">
        <f t="shared" si="958"/>
        <v>0</v>
      </c>
    </row>
    <row r="273">
      <c r="A273" s="331" t="str">
        <f t="shared" si="822"/>
        <v>06-2029</v>
      </c>
      <c r="B273" s="346">
        <f t="shared" si="828"/>
        <v>181908.706</v>
      </c>
      <c r="C273" s="346"/>
      <c r="E273" s="342">
        <f t="shared" ref="E273:BP273" si="959">if(or(and($A273-E$240&gt;0,$A273-E$241&lt;=0,month($A273)=month(E$241)),and($A273-E$240&gt;=0,$A273-E$241&lt;=0,month(edate($A273,6))=month(E$241))),E$244,0)</f>
        <v>6085.4205</v>
      </c>
      <c r="F273" s="342">
        <f t="shared" si="959"/>
        <v>2604.5913</v>
      </c>
      <c r="G273" s="342">
        <f t="shared" si="959"/>
        <v>4740</v>
      </c>
      <c r="H273" s="342">
        <f t="shared" si="959"/>
        <v>0</v>
      </c>
      <c r="I273" s="342">
        <f t="shared" si="959"/>
        <v>0</v>
      </c>
      <c r="J273" s="342">
        <f t="shared" si="959"/>
        <v>5954.9875</v>
      </c>
      <c r="K273" s="342">
        <f t="shared" si="959"/>
        <v>0</v>
      </c>
      <c r="L273" s="342">
        <f t="shared" si="959"/>
        <v>0</v>
      </c>
      <c r="M273" s="342">
        <f t="shared" si="959"/>
        <v>0</v>
      </c>
      <c r="N273" s="342">
        <f t="shared" si="959"/>
        <v>7812.75495</v>
      </c>
      <c r="O273" s="342">
        <f t="shared" si="959"/>
        <v>5688.688635</v>
      </c>
      <c r="P273" s="342">
        <f t="shared" si="959"/>
        <v>5334.19156</v>
      </c>
      <c r="Q273" s="342">
        <f t="shared" si="959"/>
        <v>0</v>
      </c>
      <c r="R273" s="342">
        <f t="shared" si="959"/>
        <v>0</v>
      </c>
      <c r="S273" s="342">
        <f t="shared" si="959"/>
        <v>10661.63949</v>
      </c>
      <c r="T273" s="342">
        <f t="shared" si="959"/>
        <v>0</v>
      </c>
      <c r="U273" s="342">
        <f t="shared" si="959"/>
        <v>0</v>
      </c>
      <c r="V273" s="342">
        <f t="shared" si="959"/>
        <v>5520.8475</v>
      </c>
      <c r="W273" s="342">
        <f t="shared" si="959"/>
        <v>0</v>
      </c>
      <c r="X273" s="342">
        <f t="shared" si="959"/>
        <v>7309.84635</v>
      </c>
      <c r="Y273" s="342">
        <f t="shared" si="959"/>
        <v>11393.6924</v>
      </c>
      <c r="Z273" s="342">
        <f t="shared" si="959"/>
        <v>70.99625</v>
      </c>
      <c r="AA273" s="342">
        <f t="shared" si="959"/>
        <v>0</v>
      </c>
      <c r="AB273" s="342">
        <f t="shared" si="959"/>
        <v>8275.222958</v>
      </c>
      <c r="AC273" s="342">
        <f t="shared" si="959"/>
        <v>0</v>
      </c>
      <c r="AD273" s="342">
        <f t="shared" si="959"/>
        <v>0</v>
      </c>
      <c r="AE273" s="342">
        <f t="shared" si="959"/>
        <v>0</v>
      </c>
      <c r="AF273" s="342">
        <f t="shared" si="959"/>
        <v>6214.90265</v>
      </c>
      <c r="AG273" s="342">
        <f t="shared" si="959"/>
        <v>0</v>
      </c>
      <c r="AH273" s="342">
        <f t="shared" si="959"/>
        <v>228.5555</v>
      </c>
      <c r="AI273" s="342">
        <f t="shared" si="959"/>
        <v>0</v>
      </c>
      <c r="AJ273" s="342">
        <f t="shared" si="959"/>
        <v>3780</v>
      </c>
      <c r="AK273" s="342">
        <f t="shared" si="959"/>
        <v>15922.28576</v>
      </c>
      <c r="AL273" s="342">
        <f t="shared" si="959"/>
        <v>0</v>
      </c>
      <c r="AM273" s="342">
        <f t="shared" si="959"/>
        <v>0</v>
      </c>
      <c r="AN273" s="342">
        <f t="shared" si="959"/>
        <v>12211.43486</v>
      </c>
      <c r="AO273" s="342">
        <f t="shared" si="959"/>
        <v>8896.907813</v>
      </c>
      <c r="AP273" s="342">
        <f t="shared" si="959"/>
        <v>0</v>
      </c>
      <c r="AQ273" s="342">
        <f t="shared" si="959"/>
        <v>0</v>
      </c>
      <c r="AR273" s="342">
        <f t="shared" si="959"/>
        <v>7542.9351</v>
      </c>
      <c r="AS273" s="342">
        <f t="shared" si="959"/>
        <v>0</v>
      </c>
      <c r="AT273" s="342">
        <f t="shared" si="959"/>
        <v>0</v>
      </c>
      <c r="AU273" s="342">
        <f t="shared" si="959"/>
        <v>0</v>
      </c>
      <c r="AV273" s="342">
        <f t="shared" si="959"/>
        <v>7136.0471</v>
      </c>
      <c r="AW273" s="342">
        <f t="shared" si="959"/>
        <v>0</v>
      </c>
      <c r="AX273" s="342">
        <f t="shared" si="959"/>
        <v>9058.61</v>
      </c>
      <c r="AY273" s="342">
        <f t="shared" si="959"/>
        <v>0</v>
      </c>
      <c r="AZ273" s="342">
        <f t="shared" si="959"/>
        <v>6480</v>
      </c>
      <c r="BA273" s="342">
        <f t="shared" si="959"/>
        <v>5867.9712</v>
      </c>
      <c r="BB273" s="342">
        <f t="shared" si="959"/>
        <v>0</v>
      </c>
      <c r="BC273" s="342">
        <f t="shared" si="959"/>
        <v>4873.17825</v>
      </c>
      <c r="BD273" s="342">
        <f t="shared" si="959"/>
        <v>0</v>
      </c>
      <c r="BE273" s="342">
        <f t="shared" si="959"/>
        <v>4565.5155</v>
      </c>
      <c r="BF273" s="342">
        <f t="shared" si="959"/>
        <v>0</v>
      </c>
      <c r="BG273" s="342">
        <f t="shared" si="959"/>
        <v>900.3978</v>
      </c>
      <c r="BH273" s="342">
        <f t="shared" si="959"/>
        <v>0</v>
      </c>
      <c r="BI273" s="342">
        <f t="shared" si="959"/>
        <v>0</v>
      </c>
      <c r="BJ273" s="342">
        <f t="shared" si="959"/>
        <v>0</v>
      </c>
      <c r="BK273" s="342">
        <f t="shared" si="959"/>
        <v>0</v>
      </c>
      <c r="BL273" s="342">
        <f t="shared" si="959"/>
        <v>0</v>
      </c>
      <c r="BM273" s="342">
        <f t="shared" si="959"/>
        <v>1521.41625</v>
      </c>
      <c r="BN273" s="342">
        <f t="shared" si="959"/>
        <v>0</v>
      </c>
      <c r="BO273" s="342">
        <f t="shared" si="959"/>
        <v>5255.6688</v>
      </c>
      <c r="BP273" s="342">
        <f t="shared" si="959"/>
        <v>0</v>
      </c>
      <c r="BQ273" s="342"/>
      <c r="BR273" s="342">
        <f t="shared" ref="BR273:EC273" si="960">if(or(and($A273-BR$240&gt;0,$A273-BR$241&lt;=0,month($A273)=month(BR$241)),and($A273-BR$240&gt;=0,$A273-BR$241&lt;=0,month(edate($A273,6))=month(BR$241))),BR$244,0)</f>
        <v>0</v>
      </c>
      <c r="BS273" s="342">
        <f t="shared" si="960"/>
        <v>0</v>
      </c>
      <c r="BT273" s="342">
        <f t="shared" si="960"/>
        <v>0</v>
      </c>
      <c r="BU273" s="342">
        <f t="shared" si="960"/>
        <v>0</v>
      </c>
      <c r="BV273" s="342">
        <f t="shared" si="960"/>
        <v>0</v>
      </c>
      <c r="BW273" s="342">
        <f t="shared" si="960"/>
        <v>0</v>
      </c>
      <c r="BX273" s="342">
        <f t="shared" si="960"/>
        <v>0</v>
      </c>
      <c r="BY273" s="342">
        <f t="shared" si="960"/>
        <v>0</v>
      </c>
      <c r="BZ273" s="342">
        <f t="shared" si="960"/>
        <v>0</v>
      </c>
      <c r="CA273" s="342">
        <f t="shared" si="960"/>
        <v>0</v>
      </c>
      <c r="CB273" s="342">
        <f t="shared" si="960"/>
        <v>0</v>
      </c>
      <c r="CC273" s="342">
        <f t="shared" si="960"/>
        <v>0</v>
      </c>
      <c r="CD273" s="342">
        <f t="shared" si="960"/>
        <v>0</v>
      </c>
      <c r="CE273" s="342">
        <f t="shared" si="960"/>
        <v>0</v>
      </c>
      <c r="CF273" s="342">
        <f t="shared" si="960"/>
        <v>0</v>
      </c>
      <c r="CG273" s="342">
        <f t="shared" si="960"/>
        <v>0</v>
      </c>
      <c r="CH273" s="342">
        <f t="shared" si="960"/>
        <v>0</v>
      </c>
      <c r="CI273" s="342">
        <f t="shared" si="960"/>
        <v>0</v>
      </c>
      <c r="CJ273" s="342">
        <f t="shared" si="960"/>
        <v>0</v>
      </c>
      <c r="CK273" s="342">
        <f t="shared" si="960"/>
        <v>0</v>
      </c>
      <c r="CL273" s="342">
        <f t="shared" si="960"/>
        <v>0</v>
      </c>
      <c r="CM273" s="342">
        <f t="shared" si="960"/>
        <v>0</v>
      </c>
      <c r="CN273" s="342">
        <f t="shared" si="960"/>
        <v>0</v>
      </c>
      <c r="CO273" s="342">
        <f t="shared" si="960"/>
        <v>0</v>
      </c>
      <c r="CP273" s="342">
        <f t="shared" si="960"/>
        <v>0</v>
      </c>
      <c r="CQ273" s="342">
        <f t="shared" si="960"/>
        <v>0</v>
      </c>
      <c r="CR273" s="342">
        <f t="shared" si="960"/>
        <v>0</v>
      </c>
      <c r="CS273" s="342">
        <f t="shared" si="960"/>
        <v>0</v>
      </c>
      <c r="CT273" s="342">
        <f t="shared" si="960"/>
        <v>0</v>
      </c>
      <c r="CU273" s="342">
        <f t="shared" si="960"/>
        <v>0</v>
      </c>
      <c r="CV273" s="342">
        <f t="shared" si="960"/>
        <v>0</v>
      </c>
      <c r="CW273" s="342">
        <f t="shared" si="960"/>
        <v>0</v>
      </c>
      <c r="CX273" s="342">
        <f t="shared" si="960"/>
        <v>0</v>
      </c>
      <c r="CY273" s="342">
        <f t="shared" si="960"/>
        <v>0</v>
      </c>
      <c r="CZ273" s="342">
        <f t="shared" si="960"/>
        <v>0</v>
      </c>
      <c r="DA273" s="342">
        <f t="shared" si="960"/>
        <v>0</v>
      </c>
      <c r="DB273" s="342">
        <f t="shared" si="960"/>
        <v>0</v>
      </c>
      <c r="DC273" s="342">
        <f t="shared" si="960"/>
        <v>0</v>
      </c>
      <c r="DD273" s="342">
        <f t="shared" si="960"/>
        <v>0</v>
      </c>
      <c r="DE273" s="342">
        <f t="shared" si="960"/>
        <v>0</v>
      </c>
      <c r="DF273" s="342">
        <f t="shared" si="960"/>
        <v>0</v>
      </c>
      <c r="DG273" s="342">
        <f t="shared" si="960"/>
        <v>0</v>
      </c>
      <c r="DH273" s="342">
        <f t="shared" si="960"/>
        <v>0</v>
      </c>
      <c r="DI273" s="342">
        <f t="shared" si="960"/>
        <v>0</v>
      </c>
      <c r="DJ273" s="342">
        <f t="shared" si="960"/>
        <v>0</v>
      </c>
      <c r="DK273" s="342">
        <f t="shared" si="960"/>
        <v>0</v>
      </c>
      <c r="DL273" s="342">
        <f t="shared" si="960"/>
        <v>0</v>
      </c>
      <c r="DM273" s="342">
        <f t="shared" si="960"/>
        <v>0</v>
      </c>
      <c r="DN273" s="342">
        <f t="shared" si="960"/>
        <v>0</v>
      </c>
      <c r="DO273" s="342">
        <f t="shared" si="960"/>
        <v>0</v>
      </c>
      <c r="DP273" s="342">
        <f t="shared" si="960"/>
        <v>0</v>
      </c>
      <c r="DQ273" s="342">
        <f t="shared" si="960"/>
        <v>0</v>
      </c>
      <c r="DR273" s="342">
        <f t="shared" si="960"/>
        <v>0</v>
      </c>
      <c r="DS273" s="342">
        <f t="shared" si="960"/>
        <v>0</v>
      </c>
      <c r="DT273" s="342">
        <f t="shared" si="960"/>
        <v>0</v>
      </c>
      <c r="DU273" s="342">
        <f t="shared" si="960"/>
        <v>0</v>
      </c>
      <c r="DV273" s="342">
        <f t="shared" si="960"/>
        <v>0</v>
      </c>
      <c r="DW273" s="342">
        <f t="shared" si="960"/>
        <v>0</v>
      </c>
      <c r="DX273" s="342">
        <f t="shared" si="960"/>
        <v>0</v>
      </c>
      <c r="DY273" s="342">
        <f t="shared" si="960"/>
        <v>0</v>
      </c>
      <c r="DZ273" s="342">
        <f t="shared" si="960"/>
        <v>0</v>
      </c>
      <c r="EA273" s="342">
        <f t="shared" si="960"/>
        <v>0</v>
      </c>
      <c r="EB273" s="342">
        <f t="shared" si="960"/>
        <v>0</v>
      </c>
      <c r="EC273" s="342">
        <f t="shared" si="960"/>
        <v>0</v>
      </c>
      <c r="ED273" s="342"/>
      <c r="EE273" s="342">
        <f t="shared" ref="EE273:GP273" si="961">if(or(and($A273-EE$240&gt;0,$A273-EE$241&lt;=0,month($A273)=month(EE$241)),and($A273-EE$240&gt;=0,$A273-EE$241&lt;=0,month(edate($A273,6))=month(EE$241))),EE$244,0)</f>
        <v>0</v>
      </c>
      <c r="EF273" s="342">
        <f t="shared" si="961"/>
        <v>0</v>
      </c>
      <c r="EG273" s="342">
        <f t="shared" si="961"/>
        <v>0</v>
      </c>
      <c r="EH273" s="342">
        <f t="shared" si="961"/>
        <v>0</v>
      </c>
      <c r="EI273" s="342">
        <f t="shared" si="961"/>
        <v>0</v>
      </c>
      <c r="EJ273" s="342">
        <f t="shared" si="961"/>
        <v>0</v>
      </c>
      <c r="EK273" s="342">
        <f t="shared" si="961"/>
        <v>0</v>
      </c>
      <c r="EL273" s="342">
        <f t="shared" si="961"/>
        <v>0</v>
      </c>
      <c r="EM273" s="342">
        <f t="shared" si="961"/>
        <v>0</v>
      </c>
      <c r="EN273" s="342">
        <f t="shared" si="961"/>
        <v>0</v>
      </c>
      <c r="EO273" s="342">
        <f t="shared" si="961"/>
        <v>0</v>
      </c>
      <c r="EP273" s="342">
        <f t="shared" si="961"/>
        <v>0</v>
      </c>
      <c r="EQ273" s="342">
        <f t="shared" si="961"/>
        <v>0</v>
      </c>
      <c r="ER273" s="342">
        <f t="shared" si="961"/>
        <v>0</v>
      </c>
      <c r="ES273" s="342">
        <f t="shared" si="961"/>
        <v>0</v>
      </c>
      <c r="ET273" s="342">
        <f t="shared" si="961"/>
        <v>0</v>
      </c>
      <c r="EU273" s="342">
        <f t="shared" si="961"/>
        <v>0</v>
      </c>
      <c r="EV273" s="342">
        <f t="shared" si="961"/>
        <v>0</v>
      </c>
      <c r="EW273" s="342">
        <f t="shared" si="961"/>
        <v>0</v>
      </c>
      <c r="EX273" s="342">
        <f t="shared" si="961"/>
        <v>0</v>
      </c>
      <c r="EY273" s="342">
        <f t="shared" si="961"/>
        <v>0</v>
      </c>
      <c r="EZ273" s="342">
        <f t="shared" si="961"/>
        <v>0</v>
      </c>
      <c r="FA273" s="342">
        <f t="shared" si="961"/>
        <v>0</v>
      </c>
      <c r="FB273" s="342">
        <f t="shared" si="961"/>
        <v>0</v>
      </c>
      <c r="FC273" s="342">
        <f t="shared" si="961"/>
        <v>0</v>
      </c>
      <c r="FD273" s="342">
        <f t="shared" si="961"/>
        <v>0</v>
      </c>
      <c r="FE273" s="342">
        <f t="shared" si="961"/>
        <v>0</v>
      </c>
      <c r="FF273" s="342">
        <f t="shared" si="961"/>
        <v>0</v>
      </c>
      <c r="FG273" s="342">
        <f t="shared" si="961"/>
        <v>0</v>
      </c>
      <c r="FH273" s="342">
        <f t="shared" si="961"/>
        <v>0</v>
      </c>
      <c r="FI273" s="342">
        <f t="shared" si="961"/>
        <v>0</v>
      </c>
      <c r="FJ273" s="342">
        <f t="shared" si="961"/>
        <v>0</v>
      </c>
      <c r="FK273" s="342">
        <f t="shared" si="961"/>
        <v>0</v>
      </c>
      <c r="FL273" s="342">
        <f t="shared" si="961"/>
        <v>0</v>
      </c>
      <c r="FM273" s="342">
        <f t="shared" si="961"/>
        <v>0</v>
      </c>
      <c r="FN273" s="342">
        <f t="shared" si="961"/>
        <v>0</v>
      </c>
      <c r="FO273" s="342">
        <f t="shared" si="961"/>
        <v>0</v>
      </c>
      <c r="FP273" s="342">
        <f t="shared" si="961"/>
        <v>0</v>
      </c>
      <c r="FQ273" s="342">
        <f t="shared" si="961"/>
        <v>0</v>
      </c>
      <c r="FR273" s="342">
        <f t="shared" si="961"/>
        <v>0</v>
      </c>
      <c r="FS273" s="342">
        <f t="shared" si="961"/>
        <v>0</v>
      </c>
      <c r="FT273" s="342">
        <f t="shared" si="961"/>
        <v>0</v>
      </c>
      <c r="FU273" s="342">
        <f t="shared" si="961"/>
        <v>0</v>
      </c>
      <c r="FV273" s="342">
        <f t="shared" si="961"/>
        <v>0</v>
      </c>
      <c r="FW273" s="342">
        <f t="shared" si="961"/>
        <v>0</v>
      </c>
      <c r="FX273" s="342">
        <f t="shared" si="961"/>
        <v>0</v>
      </c>
      <c r="FY273" s="342">
        <f t="shared" si="961"/>
        <v>0</v>
      </c>
      <c r="FZ273" s="342">
        <f t="shared" si="961"/>
        <v>0</v>
      </c>
      <c r="GA273" s="342">
        <f t="shared" si="961"/>
        <v>0</v>
      </c>
      <c r="GB273" s="342">
        <f t="shared" si="961"/>
        <v>0</v>
      </c>
      <c r="GC273" s="342">
        <f t="shared" si="961"/>
        <v>0</v>
      </c>
      <c r="GD273" s="342">
        <f t="shared" si="961"/>
        <v>0</v>
      </c>
      <c r="GE273" s="342">
        <f t="shared" si="961"/>
        <v>0</v>
      </c>
      <c r="GF273" s="342">
        <f t="shared" si="961"/>
        <v>0</v>
      </c>
      <c r="GG273" s="342">
        <f t="shared" si="961"/>
        <v>0</v>
      </c>
      <c r="GH273" s="342">
        <f t="shared" si="961"/>
        <v>0</v>
      </c>
      <c r="GI273" s="342">
        <f t="shared" si="961"/>
        <v>0</v>
      </c>
      <c r="GJ273" s="342">
        <f t="shared" si="961"/>
        <v>0</v>
      </c>
      <c r="GK273" s="342">
        <f t="shared" si="961"/>
        <v>0</v>
      </c>
      <c r="GL273" s="342">
        <f t="shared" si="961"/>
        <v>0</v>
      </c>
      <c r="GM273" s="342">
        <f t="shared" si="961"/>
        <v>0</v>
      </c>
      <c r="GN273" s="342">
        <f t="shared" si="961"/>
        <v>0</v>
      </c>
      <c r="GO273" s="342">
        <f t="shared" si="961"/>
        <v>0</v>
      </c>
      <c r="GP273" s="342">
        <f t="shared" si="961"/>
        <v>0</v>
      </c>
      <c r="GQ273" s="342"/>
      <c r="GR273" s="342">
        <f t="shared" ref="GR273:JC273" si="962">if(or(and($A273-GR$240&gt;0,$A273-GR$241&lt;=0,month($A273)=month(GR$241)),and($A273-GR$240&gt;=0,$A273-GR$241&lt;=0,month(edate($A273,6))=month(GR$241))),GR$244,0)</f>
        <v>0</v>
      </c>
      <c r="GS273" s="342">
        <f t="shared" si="962"/>
        <v>0</v>
      </c>
      <c r="GT273" s="342">
        <f t="shared" si="962"/>
        <v>0</v>
      </c>
      <c r="GU273" s="342">
        <f t="shared" si="962"/>
        <v>0</v>
      </c>
      <c r="GV273" s="342">
        <f t="shared" si="962"/>
        <v>0</v>
      </c>
      <c r="GW273" s="342">
        <f t="shared" si="962"/>
        <v>0</v>
      </c>
      <c r="GX273" s="342">
        <f t="shared" si="962"/>
        <v>0</v>
      </c>
      <c r="GY273" s="342">
        <f t="shared" si="962"/>
        <v>0</v>
      </c>
      <c r="GZ273" s="342">
        <f t="shared" si="962"/>
        <v>0</v>
      </c>
      <c r="HA273" s="342">
        <f t="shared" si="962"/>
        <v>0</v>
      </c>
      <c r="HB273" s="342">
        <f t="shared" si="962"/>
        <v>0</v>
      </c>
      <c r="HC273" s="342">
        <f t="shared" si="962"/>
        <v>0</v>
      </c>
      <c r="HD273" s="342">
        <f t="shared" si="962"/>
        <v>0</v>
      </c>
      <c r="HE273" s="342">
        <f t="shared" si="962"/>
        <v>0</v>
      </c>
      <c r="HF273" s="342">
        <f t="shared" si="962"/>
        <v>0</v>
      </c>
      <c r="HG273" s="342">
        <f t="shared" si="962"/>
        <v>0</v>
      </c>
      <c r="HH273" s="342">
        <f t="shared" si="962"/>
        <v>0</v>
      </c>
      <c r="HI273" s="342">
        <f t="shared" si="962"/>
        <v>0</v>
      </c>
      <c r="HJ273" s="342">
        <f t="shared" si="962"/>
        <v>0</v>
      </c>
      <c r="HK273" s="342">
        <f t="shared" si="962"/>
        <v>0</v>
      </c>
      <c r="HL273" s="342">
        <f t="shared" si="962"/>
        <v>0</v>
      </c>
      <c r="HM273" s="342">
        <f t="shared" si="962"/>
        <v>0</v>
      </c>
      <c r="HN273" s="342">
        <f t="shared" si="962"/>
        <v>0</v>
      </c>
      <c r="HO273" s="342">
        <f t="shared" si="962"/>
        <v>0</v>
      </c>
      <c r="HP273" s="342">
        <f t="shared" si="962"/>
        <v>0</v>
      </c>
      <c r="HQ273" s="342">
        <f t="shared" si="962"/>
        <v>0</v>
      </c>
      <c r="HR273" s="342">
        <f t="shared" si="962"/>
        <v>0</v>
      </c>
      <c r="HS273" s="342">
        <f t="shared" si="962"/>
        <v>0</v>
      </c>
      <c r="HT273" s="342">
        <f t="shared" si="962"/>
        <v>0</v>
      </c>
      <c r="HU273" s="342">
        <f t="shared" si="962"/>
        <v>0</v>
      </c>
      <c r="HV273" s="342">
        <f t="shared" si="962"/>
        <v>0</v>
      </c>
      <c r="HW273" s="342">
        <f t="shared" si="962"/>
        <v>0</v>
      </c>
      <c r="HX273" s="342">
        <f t="shared" si="962"/>
        <v>0</v>
      </c>
      <c r="HY273" s="342">
        <f t="shared" si="962"/>
        <v>0</v>
      </c>
      <c r="HZ273" s="342">
        <f t="shared" si="962"/>
        <v>0</v>
      </c>
      <c r="IA273" s="342">
        <f t="shared" si="962"/>
        <v>0</v>
      </c>
      <c r="IB273" s="342">
        <f t="shared" si="962"/>
        <v>0</v>
      </c>
      <c r="IC273" s="342">
        <f t="shared" si="962"/>
        <v>0</v>
      </c>
      <c r="ID273" s="342">
        <f t="shared" si="962"/>
        <v>0</v>
      </c>
      <c r="IE273" s="342">
        <f t="shared" si="962"/>
        <v>0</v>
      </c>
      <c r="IF273" s="342">
        <f t="shared" si="962"/>
        <v>0</v>
      </c>
      <c r="IG273" s="342">
        <f t="shared" si="962"/>
        <v>0</v>
      </c>
      <c r="IH273" s="342">
        <f t="shared" si="962"/>
        <v>0</v>
      </c>
      <c r="II273" s="342">
        <f t="shared" si="962"/>
        <v>0</v>
      </c>
      <c r="IJ273" s="342">
        <f t="shared" si="962"/>
        <v>0</v>
      </c>
      <c r="IK273" s="342">
        <f t="shared" si="962"/>
        <v>0</v>
      </c>
      <c r="IL273" s="342">
        <f t="shared" si="962"/>
        <v>0</v>
      </c>
      <c r="IM273" s="342">
        <f t="shared" si="962"/>
        <v>0</v>
      </c>
      <c r="IN273" s="342">
        <f t="shared" si="962"/>
        <v>0</v>
      </c>
      <c r="IO273" s="342">
        <f t="shared" si="962"/>
        <v>0</v>
      </c>
      <c r="IP273" s="342">
        <f t="shared" si="962"/>
        <v>0</v>
      </c>
      <c r="IQ273" s="342">
        <f t="shared" si="962"/>
        <v>0</v>
      </c>
      <c r="IR273" s="342">
        <f t="shared" si="962"/>
        <v>0</v>
      </c>
      <c r="IS273" s="342">
        <f t="shared" si="962"/>
        <v>0</v>
      </c>
      <c r="IT273" s="342">
        <f t="shared" si="962"/>
        <v>0</v>
      </c>
      <c r="IU273" s="342">
        <f t="shared" si="962"/>
        <v>0</v>
      </c>
      <c r="IV273" s="342">
        <f t="shared" si="962"/>
        <v>0</v>
      </c>
      <c r="IW273" s="342">
        <f t="shared" si="962"/>
        <v>0</v>
      </c>
      <c r="IX273" s="342">
        <f t="shared" si="962"/>
        <v>0</v>
      </c>
      <c r="IY273" s="342">
        <f t="shared" si="962"/>
        <v>0</v>
      </c>
      <c r="IZ273" s="342">
        <f t="shared" si="962"/>
        <v>0</v>
      </c>
      <c r="JA273" s="342">
        <f t="shared" si="962"/>
        <v>0</v>
      </c>
      <c r="JB273" s="342">
        <f t="shared" si="962"/>
        <v>0</v>
      </c>
      <c r="JC273" s="342">
        <f t="shared" si="962"/>
        <v>0</v>
      </c>
      <c r="JD273" s="342"/>
      <c r="JE273" s="342">
        <f t="shared" ref="JE273:LP273" si="963">if(or(and($A273-JE$240&gt;0,$A273-JE$241&lt;=0,month($A273)=month(JE$241)),and($A273-JE$240&gt;=0,$A273-JE$241&lt;=0,month(edate($A273,6))=month(JE$241))),JE$244,0)</f>
        <v>0</v>
      </c>
      <c r="JF273" s="342">
        <f t="shared" si="963"/>
        <v>0</v>
      </c>
      <c r="JG273" s="342">
        <f t="shared" si="963"/>
        <v>0</v>
      </c>
      <c r="JH273" s="342">
        <f t="shared" si="963"/>
        <v>0</v>
      </c>
      <c r="JI273" s="342">
        <f t="shared" si="963"/>
        <v>0</v>
      </c>
      <c r="JJ273" s="342">
        <f t="shared" si="963"/>
        <v>0</v>
      </c>
      <c r="JK273" s="342">
        <f t="shared" si="963"/>
        <v>0</v>
      </c>
      <c r="JL273" s="342">
        <f t="shared" si="963"/>
        <v>0</v>
      </c>
      <c r="JM273" s="342">
        <f t="shared" si="963"/>
        <v>0</v>
      </c>
      <c r="JN273" s="342">
        <f t="shared" si="963"/>
        <v>0</v>
      </c>
      <c r="JO273" s="342">
        <f t="shared" si="963"/>
        <v>0</v>
      </c>
      <c r="JP273" s="342">
        <f t="shared" si="963"/>
        <v>0</v>
      </c>
      <c r="JQ273" s="342">
        <f t="shared" si="963"/>
        <v>0</v>
      </c>
      <c r="JR273" s="342">
        <f t="shared" si="963"/>
        <v>0</v>
      </c>
      <c r="JS273" s="342">
        <f t="shared" si="963"/>
        <v>0</v>
      </c>
      <c r="JT273" s="342">
        <f t="shared" si="963"/>
        <v>0</v>
      </c>
      <c r="JU273" s="342">
        <f t="shared" si="963"/>
        <v>0</v>
      </c>
      <c r="JV273" s="342">
        <f t="shared" si="963"/>
        <v>0</v>
      </c>
      <c r="JW273" s="342">
        <f t="shared" si="963"/>
        <v>0</v>
      </c>
      <c r="JX273" s="342">
        <f t="shared" si="963"/>
        <v>0</v>
      </c>
      <c r="JY273" s="342">
        <f t="shared" si="963"/>
        <v>0</v>
      </c>
      <c r="JZ273" s="342">
        <f t="shared" si="963"/>
        <v>0</v>
      </c>
      <c r="KA273" s="342">
        <f t="shared" si="963"/>
        <v>0</v>
      </c>
      <c r="KB273" s="342">
        <f t="shared" si="963"/>
        <v>0</v>
      </c>
      <c r="KC273" s="342">
        <f t="shared" si="963"/>
        <v>0</v>
      </c>
      <c r="KD273" s="342">
        <f t="shared" si="963"/>
        <v>0</v>
      </c>
      <c r="KE273" s="342">
        <f t="shared" si="963"/>
        <v>0</v>
      </c>
      <c r="KF273" s="342">
        <f t="shared" si="963"/>
        <v>0</v>
      </c>
      <c r="KG273" s="342">
        <f t="shared" si="963"/>
        <v>0</v>
      </c>
      <c r="KH273" s="342">
        <f t="shared" si="963"/>
        <v>0</v>
      </c>
      <c r="KI273" s="342">
        <f t="shared" si="963"/>
        <v>0</v>
      </c>
      <c r="KJ273" s="342">
        <f t="shared" si="963"/>
        <v>0</v>
      </c>
      <c r="KK273" s="342">
        <f t="shared" si="963"/>
        <v>0</v>
      </c>
      <c r="KL273" s="342">
        <f t="shared" si="963"/>
        <v>0</v>
      </c>
      <c r="KM273" s="342">
        <f t="shared" si="963"/>
        <v>0</v>
      </c>
      <c r="KN273" s="342">
        <f t="shared" si="963"/>
        <v>0</v>
      </c>
      <c r="KO273" s="342">
        <f t="shared" si="963"/>
        <v>0</v>
      </c>
      <c r="KP273" s="342">
        <f t="shared" si="963"/>
        <v>0</v>
      </c>
      <c r="KQ273" s="342">
        <f t="shared" si="963"/>
        <v>0</v>
      </c>
      <c r="KR273" s="342">
        <f t="shared" si="963"/>
        <v>0</v>
      </c>
      <c r="KS273" s="342">
        <f t="shared" si="963"/>
        <v>0</v>
      </c>
      <c r="KT273" s="342">
        <f t="shared" si="963"/>
        <v>0</v>
      </c>
      <c r="KU273" s="342">
        <f t="shared" si="963"/>
        <v>0</v>
      </c>
      <c r="KV273" s="342">
        <f t="shared" si="963"/>
        <v>0</v>
      </c>
      <c r="KW273" s="342">
        <f t="shared" si="963"/>
        <v>0</v>
      </c>
      <c r="KX273" s="342">
        <f t="shared" si="963"/>
        <v>0</v>
      </c>
      <c r="KY273" s="342">
        <f t="shared" si="963"/>
        <v>0</v>
      </c>
      <c r="KZ273" s="342">
        <f t="shared" si="963"/>
        <v>0</v>
      </c>
      <c r="LA273" s="342">
        <f t="shared" si="963"/>
        <v>0</v>
      </c>
      <c r="LB273" s="342">
        <f t="shared" si="963"/>
        <v>0</v>
      </c>
      <c r="LC273" s="342">
        <f t="shared" si="963"/>
        <v>0</v>
      </c>
      <c r="LD273" s="342">
        <f t="shared" si="963"/>
        <v>0</v>
      </c>
      <c r="LE273" s="342">
        <f t="shared" si="963"/>
        <v>0</v>
      </c>
      <c r="LF273" s="342">
        <f t="shared" si="963"/>
        <v>0</v>
      </c>
      <c r="LG273" s="342">
        <f t="shared" si="963"/>
        <v>0</v>
      </c>
      <c r="LH273" s="342">
        <f t="shared" si="963"/>
        <v>0</v>
      </c>
      <c r="LI273" s="342">
        <f t="shared" si="963"/>
        <v>0</v>
      </c>
      <c r="LJ273" s="342">
        <f t="shared" si="963"/>
        <v>0</v>
      </c>
      <c r="LK273" s="342">
        <f t="shared" si="963"/>
        <v>0</v>
      </c>
      <c r="LL273" s="342">
        <f t="shared" si="963"/>
        <v>0</v>
      </c>
      <c r="LM273" s="342">
        <f t="shared" si="963"/>
        <v>0</v>
      </c>
      <c r="LN273" s="342">
        <f t="shared" si="963"/>
        <v>0</v>
      </c>
      <c r="LO273" s="342">
        <f t="shared" si="963"/>
        <v>0</v>
      </c>
      <c r="LP273" s="342">
        <f t="shared" si="963"/>
        <v>0</v>
      </c>
    </row>
    <row r="274">
      <c r="A274" s="331" t="str">
        <f t="shared" si="822"/>
        <v>09-2029</v>
      </c>
      <c r="B274" s="346">
        <f t="shared" si="828"/>
        <v>237841.6939</v>
      </c>
      <c r="C274" s="346"/>
      <c r="E274" s="342">
        <f t="shared" ref="E274:BP274" si="964">if(or(and($A274-E$240&gt;0,$A274-E$241&lt;=0,month($A274)=month(E$241)),and($A274-E$240&gt;=0,$A274-E$241&lt;=0,month(edate($A274,6))=month(E$241))),E$244,0)</f>
        <v>0</v>
      </c>
      <c r="F274" s="342">
        <f t="shared" si="964"/>
        <v>0</v>
      </c>
      <c r="G274" s="342">
        <f t="shared" si="964"/>
        <v>0</v>
      </c>
      <c r="H274" s="342">
        <f t="shared" si="964"/>
        <v>5603.13611</v>
      </c>
      <c r="I274" s="342">
        <f t="shared" si="964"/>
        <v>5350</v>
      </c>
      <c r="J274" s="342">
        <f t="shared" si="964"/>
        <v>0</v>
      </c>
      <c r="K274" s="342">
        <f t="shared" si="964"/>
        <v>6549.35727</v>
      </c>
      <c r="L274" s="342">
        <f t="shared" si="964"/>
        <v>3925.4562</v>
      </c>
      <c r="M274" s="342">
        <f t="shared" si="964"/>
        <v>5593.35392</v>
      </c>
      <c r="N274" s="342">
        <f t="shared" si="964"/>
        <v>0</v>
      </c>
      <c r="O274" s="342">
        <f t="shared" si="964"/>
        <v>0</v>
      </c>
      <c r="P274" s="342">
        <f t="shared" si="964"/>
        <v>0</v>
      </c>
      <c r="Q274" s="342">
        <f t="shared" si="964"/>
        <v>5838.7836</v>
      </c>
      <c r="R274" s="342">
        <f t="shared" si="964"/>
        <v>9911.380355</v>
      </c>
      <c r="S274" s="342">
        <f t="shared" si="964"/>
        <v>0</v>
      </c>
      <c r="T274" s="342">
        <f t="shared" si="964"/>
        <v>11963.3767</v>
      </c>
      <c r="U274" s="342">
        <f t="shared" si="964"/>
        <v>9633.12861</v>
      </c>
      <c r="V274" s="342">
        <f t="shared" si="964"/>
        <v>0</v>
      </c>
      <c r="W274" s="342">
        <f t="shared" si="964"/>
        <v>8655.033888</v>
      </c>
      <c r="X274" s="342">
        <f t="shared" si="964"/>
        <v>0</v>
      </c>
      <c r="Y274" s="342">
        <f t="shared" si="964"/>
        <v>0</v>
      </c>
      <c r="Z274" s="342">
        <f t="shared" si="964"/>
        <v>0</v>
      </c>
      <c r="AA274" s="342">
        <f t="shared" si="964"/>
        <v>9628.80765</v>
      </c>
      <c r="AB274" s="342">
        <f t="shared" si="964"/>
        <v>0</v>
      </c>
      <c r="AC274" s="342">
        <f t="shared" si="964"/>
        <v>6205.936838</v>
      </c>
      <c r="AD274" s="342">
        <f t="shared" si="964"/>
        <v>8318.29995</v>
      </c>
      <c r="AE274" s="342">
        <f t="shared" si="964"/>
        <v>6439.535258</v>
      </c>
      <c r="AF274" s="342">
        <f t="shared" si="964"/>
        <v>0</v>
      </c>
      <c r="AG274" s="342">
        <f t="shared" si="964"/>
        <v>7258.6275</v>
      </c>
      <c r="AH274" s="342">
        <f t="shared" si="964"/>
        <v>0</v>
      </c>
      <c r="AI274" s="342">
        <f t="shared" si="964"/>
        <v>10641.14589</v>
      </c>
      <c r="AJ274" s="342">
        <f t="shared" si="964"/>
        <v>0</v>
      </c>
      <c r="AK274" s="342">
        <f t="shared" si="964"/>
        <v>0</v>
      </c>
      <c r="AL274" s="342">
        <f t="shared" si="964"/>
        <v>275</v>
      </c>
      <c r="AM274" s="342">
        <f t="shared" si="964"/>
        <v>4982.50623</v>
      </c>
      <c r="AN274" s="342">
        <f t="shared" si="964"/>
        <v>0</v>
      </c>
      <c r="AO274" s="342">
        <f t="shared" si="964"/>
        <v>0</v>
      </c>
      <c r="AP274" s="342">
        <f t="shared" si="964"/>
        <v>9271.35</v>
      </c>
      <c r="AQ274" s="342">
        <f t="shared" si="964"/>
        <v>8358.125</v>
      </c>
      <c r="AR274" s="342">
        <f t="shared" si="964"/>
        <v>0</v>
      </c>
      <c r="AS274" s="342">
        <f t="shared" si="964"/>
        <v>8601.039</v>
      </c>
      <c r="AT274" s="342">
        <f t="shared" si="964"/>
        <v>16276.43473</v>
      </c>
      <c r="AU274" s="342">
        <f t="shared" si="964"/>
        <v>7462.28015</v>
      </c>
      <c r="AV274" s="342">
        <f t="shared" si="964"/>
        <v>0</v>
      </c>
      <c r="AW274" s="342">
        <f t="shared" si="964"/>
        <v>4800</v>
      </c>
      <c r="AX274" s="342">
        <f t="shared" si="964"/>
        <v>0</v>
      </c>
      <c r="AY274" s="342">
        <f t="shared" si="964"/>
        <v>12558.09375</v>
      </c>
      <c r="AZ274" s="342">
        <f t="shared" si="964"/>
        <v>0</v>
      </c>
      <c r="BA274" s="342">
        <f t="shared" si="964"/>
        <v>0</v>
      </c>
      <c r="BB274" s="342">
        <f t="shared" si="964"/>
        <v>9703.8664</v>
      </c>
      <c r="BC274" s="342">
        <f t="shared" si="964"/>
        <v>0</v>
      </c>
      <c r="BD274" s="342">
        <f t="shared" si="964"/>
        <v>13378.4</v>
      </c>
      <c r="BE274" s="342">
        <f t="shared" si="964"/>
        <v>0</v>
      </c>
      <c r="BF274" s="342">
        <f t="shared" si="964"/>
        <v>1557.6541</v>
      </c>
      <c r="BG274" s="342">
        <f t="shared" si="964"/>
        <v>0</v>
      </c>
      <c r="BH274" s="342">
        <f t="shared" si="964"/>
        <v>5158.157425</v>
      </c>
      <c r="BI274" s="342">
        <f t="shared" si="964"/>
        <v>2306.25</v>
      </c>
      <c r="BJ274" s="342">
        <f t="shared" si="964"/>
        <v>7162.4875</v>
      </c>
      <c r="BK274" s="342">
        <f t="shared" si="964"/>
        <v>1312.5</v>
      </c>
      <c r="BL274" s="342">
        <f t="shared" si="964"/>
        <v>1793.1</v>
      </c>
      <c r="BM274" s="342">
        <f t="shared" si="964"/>
        <v>0</v>
      </c>
      <c r="BN274" s="342">
        <f t="shared" si="964"/>
        <v>740.464875</v>
      </c>
      <c r="BO274" s="342">
        <f t="shared" si="964"/>
        <v>0</v>
      </c>
      <c r="BP274" s="342">
        <f t="shared" si="964"/>
        <v>628.625</v>
      </c>
      <c r="BQ274" s="342"/>
      <c r="BR274" s="342">
        <f t="shared" ref="BR274:EC274" si="965">if(or(and($A274-BR$240&gt;0,$A274-BR$241&lt;=0,month($A274)=month(BR$241)),and($A274-BR$240&gt;=0,$A274-BR$241&lt;=0,month(edate($A274,6))=month(BR$241))),BR$244,0)</f>
        <v>0</v>
      </c>
      <c r="BS274" s="342">
        <f t="shared" si="965"/>
        <v>0</v>
      </c>
      <c r="BT274" s="342">
        <f t="shared" si="965"/>
        <v>0</v>
      </c>
      <c r="BU274" s="342">
        <f t="shared" si="965"/>
        <v>0</v>
      </c>
      <c r="BV274" s="342">
        <f t="shared" si="965"/>
        <v>0</v>
      </c>
      <c r="BW274" s="342">
        <f t="shared" si="965"/>
        <v>0</v>
      </c>
      <c r="BX274" s="342">
        <f t="shared" si="965"/>
        <v>0</v>
      </c>
      <c r="BY274" s="342">
        <f t="shared" si="965"/>
        <v>0</v>
      </c>
      <c r="BZ274" s="342">
        <f t="shared" si="965"/>
        <v>0</v>
      </c>
      <c r="CA274" s="342">
        <f t="shared" si="965"/>
        <v>0</v>
      </c>
      <c r="CB274" s="342">
        <f t="shared" si="965"/>
        <v>0</v>
      </c>
      <c r="CC274" s="342">
        <f t="shared" si="965"/>
        <v>0</v>
      </c>
      <c r="CD274" s="342">
        <f t="shared" si="965"/>
        <v>0</v>
      </c>
      <c r="CE274" s="342">
        <f t="shared" si="965"/>
        <v>0</v>
      </c>
      <c r="CF274" s="342">
        <f t="shared" si="965"/>
        <v>0</v>
      </c>
      <c r="CG274" s="342">
        <f t="shared" si="965"/>
        <v>0</v>
      </c>
      <c r="CH274" s="342">
        <f t="shared" si="965"/>
        <v>0</v>
      </c>
      <c r="CI274" s="342">
        <f t="shared" si="965"/>
        <v>0</v>
      </c>
      <c r="CJ274" s="342">
        <f t="shared" si="965"/>
        <v>0</v>
      </c>
      <c r="CK274" s="342">
        <f t="shared" si="965"/>
        <v>0</v>
      </c>
      <c r="CL274" s="342">
        <f t="shared" si="965"/>
        <v>0</v>
      </c>
      <c r="CM274" s="342">
        <f t="shared" si="965"/>
        <v>0</v>
      </c>
      <c r="CN274" s="342">
        <f t="shared" si="965"/>
        <v>0</v>
      </c>
      <c r="CO274" s="342">
        <f t="shared" si="965"/>
        <v>0</v>
      </c>
      <c r="CP274" s="342">
        <f t="shared" si="965"/>
        <v>0</v>
      </c>
      <c r="CQ274" s="342">
        <f t="shared" si="965"/>
        <v>0</v>
      </c>
      <c r="CR274" s="342">
        <f t="shared" si="965"/>
        <v>0</v>
      </c>
      <c r="CS274" s="342">
        <f t="shared" si="965"/>
        <v>0</v>
      </c>
      <c r="CT274" s="342">
        <f t="shared" si="965"/>
        <v>0</v>
      </c>
      <c r="CU274" s="342">
        <f t="shared" si="965"/>
        <v>0</v>
      </c>
      <c r="CV274" s="342">
        <f t="shared" si="965"/>
        <v>0</v>
      </c>
      <c r="CW274" s="342">
        <f t="shared" si="965"/>
        <v>0</v>
      </c>
      <c r="CX274" s="342">
        <f t="shared" si="965"/>
        <v>0</v>
      </c>
      <c r="CY274" s="342">
        <f t="shared" si="965"/>
        <v>0</v>
      </c>
      <c r="CZ274" s="342">
        <f t="shared" si="965"/>
        <v>0</v>
      </c>
      <c r="DA274" s="342">
        <f t="shared" si="965"/>
        <v>0</v>
      </c>
      <c r="DB274" s="342">
        <f t="shared" si="965"/>
        <v>0</v>
      </c>
      <c r="DC274" s="342">
        <f t="shared" si="965"/>
        <v>0</v>
      </c>
      <c r="DD274" s="342">
        <f t="shared" si="965"/>
        <v>0</v>
      </c>
      <c r="DE274" s="342">
        <f t="shared" si="965"/>
        <v>0</v>
      </c>
      <c r="DF274" s="342">
        <f t="shared" si="965"/>
        <v>0</v>
      </c>
      <c r="DG274" s="342">
        <f t="shared" si="965"/>
        <v>0</v>
      </c>
      <c r="DH274" s="342">
        <f t="shared" si="965"/>
        <v>0</v>
      </c>
      <c r="DI274" s="342">
        <f t="shared" si="965"/>
        <v>0</v>
      </c>
      <c r="DJ274" s="342">
        <f t="shared" si="965"/>
        <v>0</v>
      </c>
      <c r="DK274" s="342">
        <f t="shared" si="965"/>
        <v>0</v>
      </c>
      <c r="DL274" s="342">
        <f t="shared" si="965"/>
        <v>0</v>
      </c>
      <c r="DM274" s="342">
        <f t="shared" si="965"/>
        <v>0</v>
      </c>
      <c r="DN274" s="342">
        <f t="shared" si="965"/>
        <v>0</v>
      </c>
      <c r="DO274" s="342">
        <f t="shared" si="965"/>
        <v>0</v>
      </c>
      <c r="DP274" s="342">
        <f t="shared" si="965"/>
        <v>0</v>
      </c>
      <c r="DQ274" s="342">
        <f t="shared" si="965"/>
        <v>0</v>
      </c>
      <c r="DR274" s="342">
        <f t="shared" si="965"/>
        <v>0</v>
      </c>
      <c r="DS274" s="342">
        <f t="shared" si="965"/>
        <v>0</v>
      </c>
      <c r="DT274" s="342">
        <f t="shared" si="965"/>
        <v>0</v>
      </c>
      <c r="DU274" s="342">
        <f t="shared" si="965"/>
        <v>0</v>
      </c>
      <c r="DV274" s="342">
        <f t="shared" si="965"/>
        <v>0</v>
      </c>
      <c r="DW274" s="342">
        <f t="shared" si="965"/>
        <v>0</v>
      </c>
      <c r="DX274" s="342">
        <f t="shared" si="965"/>
        <v>0</v>
      </c>
      <c r="DY274" s="342">
        <f t="shared" si="965"/>
        <v>0</v>
      </c>
      <c r="DZ274" s="342">
        <f t="shared" si="965"/>
        <v>0</v>
      </c>
      <c r="EA274" s="342">
        <f t="shared" si="965"/>
        <v>0</v>
      </c>
      <c r="EB274" s="342">
        <f t="shared" si="965"/>
        <v>0</v>
      </c>
      <c r="EC274" s="342">
        <f t="shared" si="965"/>
        <v>0</v>
      </c>
      <c r="ED274" s="342"/>
      <c r="EE274" s="342">
        <f t="shared" ref="EE274:GP274" si="966">if(or(and($A274-EE$240&gt;0,$A274-EE$241&lt;=0,month($A274)=month(EE$241)),and($A274-EE$240&gt;=0,$A274-EE$241&lt;=0,month(edate($A274,6))=month(EE$241))),EE$244,0)</f>
        <v>0</v>
      </c>
      <c r="EF274" s="342">
        <f t="shared" si="966"/>
        <v>0</v>
      </c>
      <c r="EG274" s="342">
        <f t="shared" si="966"/>
        <v>0</v>
      </c>
      <c r="EH274" s="342">
        <f t="shared" si="966"/>
        <v>0</v>
      </c>
      <c r="EI274" s="342">
        <f t="shared" si="966"/>
        <v>0</v>
      </c>
      <c r="EJ274" s="342">
        <f t="shared" si="966"/>
        <v>0</v>
      </c>
      <c r="EK274" s="342">
        <f t="shared" si="966"/>
        <v>0</v>
      </c>
      <c r="EL274" s="342">
        <f t="shared" si="966"/>
        <v>0</v>
      </c>
      <c r="EM274" s="342">
        <f t="shared" si="966"/>
        <v>0</v>
      </c>
      <c r="EN274" s="342">
        <f t="shared" si="966"/>
        <v>0</v>
      </c>
      <c r="EO274" s="342">
        <f t="shared" si="966"/>
        <v>0</v>
      </c>
      <c r="EP274" s="342">
        <f t="shared" si="966"/>
        <v>0</v>
      </c>
      <c r="EQ274" s="342">
        <f t="shared" si="966"/>
        <v>0</v>
      </c>
      <c r="ER274" s="342">
        <f t="shared" si="966"/>
        <v>0</v>
      </c>
      <c r="ES274" s="342">
        <f t="shared" si="966"/>
        <v>0</v>
      </c>
      <c r="ET274" s="342">
        <f t="shared" si="966"/>
        <v>0</v>
      </c>
      <c r="EU274" s="342">
        <f t="shared" si="966"/>
        <v>0</v>
      </c>
      <c r="EV274" s="342">
        <f t="shared" si="966"/>
        <v>0</v>
      </c>
      <c r="EW274" s="342">
        <f t="shared" si="966"/>
        <v>0</v>
      </c>
      <c r="EX274" s="342">
        <f t="shared" si="966"/>
        <v>0</v>
      </c>
      <c r="EY274" s="342">
        <f t="shared" si="966"/>
        <v>0</v>
      </c>
      <c r="EZ274" s="342">
        <f t="shared" si="966"/>
        <v>0</v>
      </c>
      <c r="FA274" s="342">
        <f t="shared" si="966"/>
        <v>0</v>
      </c>
      <c r="FB274" s="342">
        <f t="shared" si="966"/>
        <v>0</v>
      </c>
      <c r="FC274" s="342">
        <f t="shared" si="966"/>
        <v>0</v>
      </c>
      <c r="FD274" s="342">
        <f t="shared" si="966"/>
        <v>0</v>
      </c>
      <c r="FE274" s="342">
        <f t="shared" si="966"/>
        <v>0</v>
      </c>
      <c r="FF274" s="342">
        <f t="shared" si="966"/>
        <v>0</v>
      </c>
      <c r="FG274" s="342">
        <f t="shared" si="966"/>
        <v>0</v>
      </c>
      <c r="FH274" s="342">
        <f t="shared" si="966"/>
        <v>0</v>
      </c>
      <c r="FI274" s="342">
        <f t="shared" si="966"/>
        <v>0</v>
      </c>
      <c r="FJ274" s="342">
        <f t="shared" si="966"/>
        <v>0</v>
      </c>
      <c r="FK274" s="342">
        <f t="shared" si="966"/>
        <v>0</v>
      </c>
      <c r="FL274" s="342">
        <f t="shared" si="966"/>
        <v>0</v>
      </c>
      <c r="FM274" s="342">
        <f t="shared" si="966"/>
        <v>0</v>
      </c>
      <c r="FN274" s="342">
        <f t="shared" si="966"/>
        <v>0</v>
      </c>
      <c r="FO274" s="342">
        <f t="shared" si="966"/>
        <v>0</v>
      </c>
      <c r="FP274" s="342">
        <f t="shared" si="966"/>
        <v>0</v>
      </c>
      <c r="FQ274" s="342">
        <f t="shared" si="966"/>
        <v>0</v>
      </c>
      <c r="FR274" s="342">
        <f t="shared" si="966"/>
        <v>0</v>
      </c>
      <c r="FS274" s="342">
        <f t="shared" si="966"/>
        <v>0</v>
      </c>
      <c r="FT274" s="342">
        <f t="shared" si="966"/>
        <v>0</v>
      </c>
      <c r="FU274" s="342">
        <f t="shared" si="966"/>
        <v>0</v>
      </c>
      <c r="FV274" s="342">
        <f t="shared" si="966"/>
        <v>0</v>
      </c>
      <c r="FW274" s="342">
        <f t="shared" si="966"/>
        <v>0</v>
      </c>
      <c r="FX274" s="342">
        <f t="shared" si="966"/>
        <v>0</v>
      </c>
      <c r="FY274" s="342">
        <f t="shared" si="966"/>
        <v>0</v>
      </c>
      <c r="FZ274" s="342">
        <f t="shared" si="966"/>
        <v>0</v>
      </c>
      <c r="GA274" s="342">
        <f t="shared" si="966"/>
        <v>0</v>
      </c>
      <c r="GB274" s="342">
        <f t="shared" si="966"/>
        <v>0</v>
      </c>
      <c r="GC274" s="342">
        <f t="shared" si="966"/>
        <v>0</v>
      </c>
      <c r="GD274" s="342">
        <f t="shared" si="966"/>
        <v>0</v>
      </c>
      <c r="GE274" s="342">
        <f t="shared" si="966"/>
        <v>0</v>
      </c>
      <c r="GF274" s="342">
        <f t="shared" si="966"/>
        <v>0</v>
      </c>
      <c r="GG274" s="342">
        <f t="shared" si="966"/>
        <v>0</v>
      </c>
      <c r="GH274" s="342">
        <f t="shared" si="966"/>
        <v>0</v>
      </c>
      <c r="GI274" s="342">
        <f t="shared" si="966"/>
        <v>0</v>
      </c>
      <c r="GJ274" s="342">
        <f t="shared" si="966"/>
        <v>0</v>
      </c>
      <c r="GK274" s="342">
        <f t="shared" si="966"/>
        <v>0</v>
      </c>
      <c r="GL274" s="342">
        <f t="shared" si="966"/>
        <v>0</v>
      </c>
      <c r="GM274" s="342">
        <f t="shared" si="966"/>
        <v>0</v>
      </c>
      <c r="GN274" s="342">
        <f t="shared" si="966"/>
        <v>0</v>
      </c>
      <c r="GO274" s="342">
        <f t="shared" si="966"/>
        <v>0</v>
      </c>
      <c r="GP274" s="342">
        <f t="shared" si="966"/>
        <v>0</v>
      </c>
      <c r="GQ274" s="342"/>
      <c r="GR274" s="342">
        <f t="shared" ref="GR274:JC274" si="967">if(or(and($A274-GR$240&gt;0,$A274-GR$241&lt;=0,month($A274)=month(GR$241)),and($A274-GR$240&gt;=0,$A274-GR$241&lt;=0,month(edate($A274,6))=month(GR$241))),GR$244,0)</f>
        <v>0</v>
      </c>
      <c r="GS274" s="342">
        <f t="shared" si="967"/>
        <v>0</v>
      </c>
      <c r="GT274" s="342">
        <f t="shared" si="967"/>
        <v>0</v>
      </c>
      <c r="GU274" s="342">
        <f t="shared" si="967"/>
        <v>0</v>
      </c>
      <c r="GV274" s="342">
        <f t="shared" si="967"/>
        <v>0</v>
      </c>
      <c r="GW274" s="342">
        <f t="shared" si="967"/>
        <v>0</v>
      </c>
      <c r="GX274" s="342">
        <f t="shared" si="967"/>
        <v>0</v>
      </c>
      <c r="GY274" s="342">
        <f t="shared" si="967"/>
        <v>0</v>
      </c>
      <c r="GZ274" s="342">
        <f t="shared" si="967"/>
        <v>0</v>
      </c>
      <c r="HA274" s="342">
        <f t="shared" si="967"/>
        <v>0</v>
      </c>
      <c r="HB274" s="342">
        <f t="shared" si="967"/>
        <v>0</v>
      </c>
      <c r="HC274" s="342">
        <f t="shared" si="967"/>
        <v>0</v>
      </c>
      <c r="HD274" s="342">
        <f t="shared" si="967"/>
        <v>0</v>
      </c>
      <c r="HE274" s="342">
        <f t="shared" si="967"/>
        <v>0</v>
      </c>
      <c r="HF274" s="342">
        <f t="shared" si="967"/>
        <v>0</v>
      </c>
      <c r="HG274" s="342">
        <f t="shared" si="967"/>
        <v>0</v>
      </c>
      <c r="HH274" s="342">
        <f t="shared" si="967"/>
        <v>0</v>
      </c>
      <c r="HI274" s="342">
        <f t="shared" si="967"/>
        <v>0</v>
      </c>
      <c r="HJ274" s="342">
        <f t="shared" si="967"/>
        <v>0</v>
      </c>
      <c r="HK274" s="342">
        <f t="shared" si="967"/>
        <v>0</v>
      </c>
      <c r="HL274" s="342">
        <f t="shared" si="967"/>
        <v>0</v>
      </c>
      <c r="HM274" s="342">
        <f t="shared" si="967"/>
        <v>0</v>
      </c>
      <c r="HN274" s="342">
        <f t="shared" si="967"/>
        <v>0</v>
      </c>
      <c r="HO274" s="342">
        <f t="shared" si="967"/>
        <v>0</v>
      </c>
      <c r="HP274" s="342">
        <f t="shared" si="967"/>
        <v>0</v>
      </c>
      <c r="HQ274" s="342">
        <f t="shared" si="967"/>
        <v>0</v>
      </c>
      <c r="HR274" s="342">
        <f t="shared" si="967"/>
        <v>0</v>
      </c>
      <c r="HS274" s="342">
        <f t="shared" si="967"/>
        <v>0</v>
      </c>
      <c r="HT274" s="342">
        <f t="shared" si="967"/>
        <v>0</v>
      </c>
      <c r="HU274" s="342">
        <f t="shared" si="967"/>
        <v>0</v>
      </c>
      <c r="HV274" s="342">
        <f t="shared" si="967"/>
        <v>0</v>
      </c>
      <c r="HW274" s="342">
        <f t="shared" si="967"/>
        <v>0</v>
      </c>
      <c r="HX274" s="342">
        <f t="shared" si="967"/>
        <v>0</v>
      </c>
      <c r="HY274" s="342">
        <f t="shared" si="967"/>
        <v>0</v>
      </c>
      <c r="HZ274" s="342">
        <f t="shared" si="967"/>
        <v>0</v>
      </c>
      <c r="IA274" s="342">
        <f t="shared" si="967"/>
        <v>0</v>
      </c>
      <c r="IB274" s="342">
        <f t="shared" si="967"/>
        <v>0</v>
      </c>
      <c r="IC274" s="342">
        <f t="shared" si="967"/>
        <v>0</v>
      </c>
      <c r="ID274" s="342">
        <f t="shared" si="967"/>
        <v>0</v>
      </c>
      <c r="IE274" s="342">
        <f t="shared" si="967"/>
        <v>0</v>
      </c>
      <c r="IF274" s="342">
        <f t="shared" si="967"/>
        <v>0</v>
      </c>
      <c r="IG274" s="342">
        <f t="shared" si="967"/>
        <v>0</v>
      </c>
      <c r="IH274" s="342">
        <f t="shared" si="967"/>
        <v>0</v>
      </c>
      <c r="II274" s="342">
        <f t="shared" si="967"/>
        <v>0</v>
      </c>
      <c r="IJ274" s="342">
        <f t="shared" si="967"/>
        <v>0</v>
      </c>
      <c r="IK274" s="342">
        <f t="shared" si="967"/>
        <v>0</v>
      </c>
      <c r="IL274" s="342">
        <f t="shared" si="967"/>
        <v>0</v>
      </c>
      <c r="IM274" s="342">
        <f t="shared" si="967"/>
        <v>0</v>
      </c>
      <c r="IN274" s="342">
        <f t="shared" si="967"/>
        <v>0</v>
      </c>
      <c r="IO274" s="342">
        <f t="shared" si="967"/>
        <v>0</v>
      </c>
      <c r="IP274" s="342">
        <f t="shared" si="967"/>
        <v>0</v>
      </c>
      <c r="IQ274" s="342">
        <f t="shared" si="967"/>
        <v>0</v>
      </c>
      <c r="IR274" s="342">
        <f t="shared" si="967"/>
        <v>0</v>
      </c>
      <c r="IS274" s="342">
        <f t="shared" si="967"/>
        <v>0</v>
      </c>
      <c r="IT274" s="342">
        <f t="shared" si="967"/>
        <v>0</v>
      </c>
      <c r="IU274" s="342">
        <f t="shared" si="967"/>
        <v>0</v>
      </c>
      <c r="IV274" s="342">
        <f t="shared" si="967"/>
        <v>0</v>
      </c>
      <c r="IW274" s="342">
        <f t="shared" si="967"/>
        <v>0</v>
      </c>
      <c r="IX274" s="342">
        <f t="shared" si="967"/>
        <v>0</v>
      </c>
      <c r="IY274" s="342">
        <f t="shared" si="967"/>
        <v>0</v>
      </c>
      <c r="IZ274" s="342">
        <f t="shared" si="967"/>
        <v>0</v>
      </c>
      <c r="JA274" s="342">
        <f t="shared" si="967"/>
        <v>0</v>
      </c>
      <c r="JB274" s="342">
        <f t="shared" si="967"/>
        <v>0</v>
      </c>
      <c r="JC274" s="342">
        <f t="shared" si="967"/>
        <v>0</v>
      </c>
      <c r="JD274" s="342"/>
      <c r="JE274" s="342">
        <f t="shared" ref="JE274:LP274" si="968">if(or(and($A274-JE$240&gt;0,$A274-JE$241&lt;=0,month($A274)=month(JE$241)),and($A274-JE$240&gt;=0,$A274-JE$241&lt;=0,month(edate($A274,6))=month(JE$241))),JE$244,0)</f>
        <v>0</v>
      </c>
      <c r="JF274" s="342">
        <f t="shared" si="968"/>
        <v>0</v>
      </c>
      <c r="JG274" s="342">
        <f t="shared" si="968"/>
        <v>0</v>
      </c>
      <c r="JH274" s="342">
        <f t="shared" si="968"/>
        <v>0</v>
      </c>
      <c r="JI274" s="342">
        <f t="shared" si="968"/>
        <v>0</v>
      </c>
      <c r="JJ274" s="342">
        <f t="shared" si="968"/>
        <v>0</v>
      </c>
      <c r="JK274" s="342">
        <f t="shared" si="968"/>
        <v>0</v>
      </c>
      <c r="JL274" s="342">
        <f t="shared" si="968"/>
        <v>0</v>
      </c>
      <c r="JM274" s="342">
        <f t="shared" si="968"/>
        <v>0</v>
      </c>
      <c r="JN274" s="342">
        <f t="shared" si="968"/>
        <v>0</v>
      </c>
      <c r="JO274" s="342">
        <f t="shared" si="968"/>
        <v>0</v>
      </c>
      <c r="JP274" s="342">
        <f t="shared" si="968"/>
        <v>0</v>
      </c>
      <c r="JQ274" s="342">
        <f t="shared" si="968"/>
        <v>0</v>
      </c>
      <c r="JR274" s="342">
        <f t="shared" si="968"/>
        <v>0</v>
      </c>
      <c r="JS274" s="342">
        <f t="shared" si="968"/>
        <v>0</v>
      </c>
      <c r="JT274" s="342">
        <f t="shared" si="968"/>
        <v>0</v>
      </c>
      <c r="JU274" s="342">
        <f t="shared" si="968"/>
        <v>0</v>
      </c>
      <c r="JV274" s="342">
        <f t="shared" si="968"/>
        <v>0</v>
      </c>
      <c r="JW274" s="342">
        <f t="shared" si="968"/>
        <v>0</v>
      </c>
      <c r="JX274" s="342">
        <f t="shared" si="968"/>
        <v>0</v>
      </c>
      <c r="JY274" s="342">
        <f t="shared" si="968"/>
        <v>0</v>
      </c>
      <c r="JZ274" s="342">
        <f t="shared" si="968"/>
        <v>0</v>
      </c>
      <c r="KA274" s="342">
        <f t="shared" si="968"/>
        <v>0</v>
      </c>
      <c r="KB274" s="342">
        <f t="shared" si="968"/>
        <v>0</v>
      </c>
      <c r="KC274" s="342">
        <f t="shared" si="968"/>
        <v>0</v>
      </c>
      <c r="KD274" s="342">
        <f t="shared" si="968"/>
        <v>0</v>
      </c>
      <c r="KE274" s="342">
        <f t="shared" si="968"/>
        <v>0</v>
      </c>
      <c r="KF274" s="342">
        <f t="shared" si="968"/>
        <v>0</v>
      </c>
      <c r="KG274" s="342">
        <f t="shared" si="968"/>
        <v>0</v>
      </c>
      <c r="KH274" s="342">
        <f t="shared" si="968"/>
        <v>0</v>
      </c>
      <c r="KI274" s="342">
        <f t="shared" si="968"/>
        <v>0</v>
      </c>
      <c r="KJ274" s="342">
        <f t="shared" si="968"/>
        <v>0</v>
      </c>
      <c r="KK274" s="342">
        <f t="shared" si="968"/>
        <v>0</v>
      </c>
      <c r="KL274" s="342">
        <f t="shared" si="968"/>
        <v>0</v>
      </c>
      <c r="KM274" s="342">
        <f t="shared" si="968"/>
        <v>0</v>
      </c>
      <c r="KN274" s="342">
        <f t="shared" si="968"/>
        <v>0</v>
      </c>
      <c r="KO274" s="342">
        <f t="shared" si="968"/>
        <v>0</v>
      </c>
      <c r="KP274" s="342">
        <f t="shared" si="968"/>
        <v>0</v>
      </c>
      <c r="KQ274" s="342">
        <f t="shared" si="968"/>
        <v>0</v>
      </c>
      <c r="KR274" s="342">
        <f t="shared" si="968"/>
        <v>0</v>
      </c>
      <c r="KS274" s="342">
        <f t="shared" si="968"/>
        <v>0</v>
      </c>
      <c r="KT274" s="342">
        <f t="shared" si="968"/>
        <v>0</v>
      </c>
      <c r="KU274" s="342">
        <f t="shared" si="968"/>
        <v>0</v>
      </c>
      <c r="KV274" s="342">
        <f t="shared" si="968"/>
        <v>0</v>
      </c>
      <c r="KW274" s="342">
        <f t="shared" si="968"/>
        <v>0</v>
      </c>
      <c r="KX274" s="342">
        <f t="shared" si="968"/>
        <v>0</v>
      </c>
      <c r="KY274" s="342">
        <f t="shared" si="968"/>
        <v>0</v>
      </c>
      <c r="KZ274" s="342">
        <f t="shared" si="968"/>
        <v>0</v>
      </c>
      <c r="LA274" s="342">
        <f t="shared" si="968"/>
        <v>0</v>
      </c>
      <c r="LB274" s="342">
        <f t="shared" si="968"/>
        <v>0</v>
      </c>
      <c r="LC274" s="342">
        <f t="shared" si="968"/>
        <v>0</v>
      </c>
      <c r="LD274" s="342">
        <f t="shared" si="968"/>
        <v>0</v>
      </c>
      <c r="LE274" s="342">
        <f t="shared" si="968"/>
        <v>0</v>
      </c>
      <c r="LF274" s="342">
        <f t="shared" si="968"/>
        <v>0</v>
      </c>
      <c r="LG274" s="342">
        <f t="shared" si="968"/>
        <v>0</v>
      </c>
      <c r="LH274" s="342">
        <f t="shared" si="968"/>
        <v>0</v>
      </c>
      <c r="LI274" s="342">
        <f t="shared" si="968"/>
        <v>0</v>
      </c>
      <c r="LJ274" s="342">
        <f t="shared" si="968"/>
        <v>0</v>
      </c>
      <c r="LK274" s="342">
        <f t="shared" si="968"/>
        <v>0</v>
      </c>
      <c r="LL274" s="342">
        <f t="shared" si="968"/>
        <v>0</v>
      </c>
      <c r="LM274" s="342">
        <f t="shared" si="968"/>
        <v>0</v>
      </c>
      <c r="LN274" s="342">
        <f t="shared" si="968"/>
        <v>0</v>
      </c>
      <c r="LO274" s="342">
        <f t="shared" si="968"/>
        <v>0</v>
      </c>
      <c r="LP274" s="342">
        <f t="shared" si="968"/>
        <v>0</v>
      </c>
    </row>
    <row r="275">
      <c r="A275" s="331" t="str">
        <f t="shared" si="822"/>
        <v>12-2029</v>
      </c>
      <c r="B275" s="346">
        <f t="shared" si="828"/>
        <v>181908.706</v>
      </c>
      <c r="C275" s="346"/>
      <c r="E275" s="342">
        <f t="shared" ref="E275:BP275" si="969">if(or(and($A275-E$240&gt;0,$A275-E$241&lt;=0,month($A275)=month(E$241)),and($A275-E$240&gt;=0,$A275-E$241&lt;=0,month(edate($A275,6))=month(E$241))),E$244,0)</f>
        <v>6085.4205</v>
      </c>
      <c r="F275" s="342">
        <f t="shared" si="969"/>
        <v>2604.5913</v>
      </c>
      <c r="G275" s="342">
        <f t="shared" si="969"/>
        <v>4740</v>
      </c>
      <c r="H275" s="342">
        <f t="shared" si="969"/>
        <v>0</v>
      </c>
      <c r="I275" s="342">
        <f t="shared" si="969"/>
        <v>0</v>
      </c>
      <c r="J275" s="342">
        <f t="shared" si="969"/>
        <v>5954.9875</v>
      </c>
      <c r="K275" s="342">
        <f t="shared" si="969"/>
        <v>0</v>
      </c>
      <c r="L275" s="342">
        <f t="shared" si="969"/>
        <v>0</v>
      </c>
      <c r="M275" s="342">
        <f t="shared" si="969"/>
        <v>0</v>
      </c>
      <c r="N275" s="342">
        <f t="shared" si="969"/>
        <v>7812.75495</v>
      </c>
      <c r="O275" s="342">
        <f t="shared" si="969"/>
        <v>5688.688635</v>
      </c>
      <c r="P275" s="342">
        <f t="shared" si="969"/>
        <v>5334.19156</v>
      </c>
      <c r="Q275" s="342">
        <f t="shared" si="969"/>
        <v>0</v>
      </c>
      <c r="R275" s="342">
        <f t="shared" si="969"/>
        <v>0</v>
      </c>
      <c r="S275" s="342">
        <f t="shared" si="969"/>
        <v>10661.63949</v>
      </c>
      <c r="T275" s="342">
        <f t="shared" si="969"/>
        <v>0</v>
      </c>
      <c r="U275" s="342">
        <f t="shared" si="969"/>
        <v>0</v>
      </c>
      <c r="V275" s="342">
        <f t="shared" si="969"/>
        <v>5520.8475</v>
      </c>
      <c r="W275" s="342">
        <f t="shared" si="969"/>
        <v>0</v>
      </c>
      <c r="X275" s="342">
        <f t="shared" si="969"/>
        <v>7309.84635</v>
      </c>
      <c r="Y275" s="342">
        <f t="shared" si="969"/>
        <v>11393.6924</v>
      </c>
      <c r="Z275" s="342">
        <f t="shared" si="969"/>
        <v>70.99625</v>
      </c>
      <c r="AA275" s="342">
        <f t="shared" si="969"/>
        <v>0</v>
      </c>
      <c r="AB275" s="342">
        <f t="shared" si="969"/>
        <v>8275.222958</v>
      </c>
      <c r="AC275" s="342">
        <f t="shared" si="969"/>
        <v>0</v>
      </c>
      <c r="AD275" s="342">
        <f t="shared" si="969"/>
        <v>0</v>
      </c>
      <c r="AE275" s="342">
        <f t="shared" si="969"/>
        <v>0</v>
      </c>
      <c r="AF275" s="342">
        <f t="shared" si="969"/>
        <v>6214.90265</v>
      </c>
      <c r="AG275" s="342">
        <f t="shared" si="969"/>
        <v>0</v>
      </c>
      <c r="AH275" s="342">
        <f t="shared" si="969"/>
        <v>228.5555</v>
      </c>
      <c r="AI275" s="342">
        <f t="shared" si="969"/>
        <v>0</v>
      </c>
      <c r="AJ275" s="342">
        <f t="shared" si="969"/>
        <v>3780</v>
      </c>
      <c r="AK275" s="342">
        <f t="shared" si="969"/>
        <v>15922.28576</v>
      </c>
      <c r="AL275" s="342">
        <f t="shared" si="969"/>
        <v>0</v>
      </c>
      <c r="AM275" s="342">
        <f t="shared" si="969"/>
        <v>0</v>
      </c>
      <c r="AN275" s="342">
        <f t="shared" si="969"/>
        <v>12211.43486</v>
      </c>
      <c r="AO275" s="342">
        <f t="shared" si="969"/>
        <v>8896.907813</v>
      </c>
      <c r="AP275" s="342">
        <f t="shared" si="969"/>
        <v>0</v>
      </c>
      <c r="AQ275" s="342">
        <f t="shared" si="969"/>
        <v>0</v>
      </c>
      <c r="AR275" s="342">
        <f t="shared" si="969"/>
        <v>7542.9351</v>
      </c>
      <c r="AS275" s="342">
        <f t="shared" si="969"/>
        <v>0</v>
      </c>
      <c r="AT275" s="342">
        <f t="shared" si="969"/>
        <v>0</v>
      </c>
      <c r="AU275" s="342">
        <f t="shared" si="969"/>
        <v>0</v>
      </c>
      <c r="AV275" s="342">
        <f t="shared" si="969"/>
        <v>7136.0471</v>
      </c>
      <c r="AW275" s="342">
        <f t="shared" si="969"/>
        <v>0</v>
      </c>
      <c r="AX275" s="342">
        <f t="shared" si="969"/>
        <v>9058.61</v>
      </c>
      <c r="AY275" s="342">
        <f t="shared" si="969"/>
        <v>0</v>
      </c>
      <c r="AZ275" s="342">
        <f t="shared" si="969"/>
        <v>6480</v>
      </c>
      <c r="BA275" s="342">
        <f t="shared" si="969"/>
        <v>5867.9712</v>
      </c>
      <c r="BB275" s="342">
        <f t="shared" si="969"/>
        <v>0</v>
      </c>
      <c r="BC275" s="342">
        <f t="shared" si="969"/>
        <v>4873.17825</v>
      </c>
      <c r="BD275" s="342">
        <f t="shared" si="969"/>
        <v>0</v>
      </c>
      <c r="BE275" s="342">
        <f t="shared" si="969"/>
        <v>4565.5155</v>
      </c>
      <c r="BF275" s="342">
        <f t="shared" si="969"/>
        <v>0</v>
      </c>
      <c r="BG275" s="342">
        <f t="shared" si="969"/>
        <v>900.3978</v>
      </c>
      <c r="BH275" s="342">
        <f t="shared" si="969"/>
        <v>0</v>
      </c>
      <c r="BI275" s="342">
        <f t="shared" si="969"/>
        <v>0</v>
      </c>
      <c r="BJ275" s="342">
        <f t="shared" si="969"/>
        <v>0</v>
      </c>
      <c r="BK275" s="342">
        <f t="shared" si="969"/>
        <v>0</v>
      </c>
      <c r="BL275" s="342">
        <f t="shared" si="969"/>
        <v>0</v>
      </c>
      <c r="BM275" s="342">
        <f t="shared" si="969"/>
        <v>1521.41625</v>
      </c>
      <c r="BN275" s="342">
        <f t="shared" si="969"/>
        <v>0</v>
      </c>
      <c r="BO275" s="342">
        <f t="shared" si="969"/>
        <v>5255.6688</v>
      </c>
      <c r="BP275" s="342">
        <f t="shared" si="969"/>
        <v>0</v>
      </c>
      <c r="BQ275" s="342"/>
      <c r="BR275" s="342">
        <f t="shared" ref="BR275:EC275" si="970">if(or(and($A275-BR$240&gt;0,$A275-BR$241&lt;=0,month($A275)=month(BR$241)),and($A275-BR$240&gt;=0,$A275-BR$241&lt;=0,month(edate($A275,6))=month(BR$241))),BR$244,0)</f>
        <v>0</v>
      </c>
      <c r="BS275" s="342">
        <f t="shared" si="970"/>
        <v>0</v>
      </c>
      <c r="BT275" s="342">
        <f t="shared" si="970"/>
        <v>0</v>
      </c>
      <c r="BU275" s="342">
        <f t="shared" si="970"/>
        <v>0</v>
      </c>
      <c r="BV275" s="342">
        <f t="shared" si="970"/>
        <v>0</v>
      </c>
      <c r="BW275" s="342">
        <f t="shared" si="970"/>
        <v>0</v>
      </c>
      <c r="BX275" s="342">
        <f t="shared" si="970"/>
        <v>0</v>
      </c>
      <c r="BY275" s="342">
        <f t="shared" si="970"/>
        <v>0</v>
      </c>
      <c r="BZ275" s="342">
        <f t="shared" si="970"/>
        <v>0</v>
      </c>
      <c r="CA275" s="342">
        <f t="shared" si="970"/>
        <v>0</v>
      </c>
      <c r="CB275" s="342">
        <f t="shared" si="970"/>
        <v>0</v>
      </c>
      <c r="CC275" s="342">
        <f t="shared" si="970"/>
        <v>0</v>
      </c>
      <c r="CD275" s="342">
        <f t="shared" si="970"/>
        <v>0</v>
      </c>
      <c r="CE275" s="342">
        <f t="shared" si="970"/>
        <v>0</v>
      </c>
      <c r="CF275" s="342">
        <f t="shared" si="970"/>
        <v>0</v>
      </c>
      <c r="CG275" s="342">
        <f t="shared" si="970"/>
        <v>0</v>
      </c>
      <c r="CH275" s="342">
        <f t="shared" si="970"/>
        <v>0</v>
      </c>
      <c r="CI275" s="342">
        <f t="shared" si="970"/>
        <v>0</v>
      </c>
      <c r="CJ275" s="342">
        <f t="shared" si="970"/>
        <v>0</v>
      </c>
      <c r="CK275" s="342">
        <f t="shared" si="970"/>
        <v>0</v>
      </c>
      <c r="CL275" s="342">
        <f t="shared" si="970"/>
        <v>0</v>
      </c>
      <c r="CM275" s="342">
        <f t="shared" si="970"/>
        <v>0</v>
      </c>
      <c r="CN275" s="342">
        <f t="shared" si="970"/>
        <v>0</v>
      </c>
      <c r="CO275" s="342">
        <f t="shared" si="970"/>
        <v>0</v>
      </c>
      <c r="CP275" s="342">
        <f t="shared" si="970"/>
        <v>0</v>
      </c>
      <c r="CQ275" s="342">
        <f t="shared" si="970"/>
        <v>0</v>
      </c>
      <c r="CR275" s="342">
        <f t="shared" si="970"/>
        <v>0</v>
      </c>
      <c r="CS275" s="342">
        <f t="shared" si="970"/>
        <v>0</v>
      </c>
      <c r="CT275" s="342">
        <f t="shared" si="970"/>
        <v>0</v>
      </c>
      <c r="CU275" s="342">
        <f t="shared" si="970"/>
        <v>0</v>
      </c>
      <c r="CV275" s="342">
        <f t="shared" si="970"/>
        <v>0</v>
      </c>
      <c r="CW275" s="342">
        <f t="shared" si="970"/>
        <v>0</v>
      </c>
      <c r="CX275" s="342">
        <f t="shared" si="970"/>
        <v>0</v>
      </c>
      <c r="CY275" s="342">
        <f t="shared" si="970"/>
        <v>0</v>
      </c>
      <c r="CZ275" s="342">
        <f t="shared" si="970"/>
        <v>0</v>
      </c>
      <c r="DA275" s="342">
        <f t="shared" si="970"/>
        <v>0</v>
      </c>
      <c r="DB275" s="342">
        <f t="shared" si="970"/>
        <v>0</v>
      </c>
      <c r="DC275" s="342">
        <f t="shared" si="970"/>
        <v>0</v>
      </c>
      <c r="DD275" s="342">
        <f t="shared" si="970"/>
        <v>0</v>
      </c>
      <c r="DE275" s="342">
        <f t="shared" si="970"/>
        <v>0</v>
      </c>
      <c r="DF275" s="342">
        <f t="shared" si="970"/>
        <v>0</v>
      </c>
      <c r="DG275" s="342">
        <f t="shared" si="970"/>
        <v>0</v>
      </c>
      <c r="DH275" s="342">
        <f t="shared" si="970"/>
        <v>0</v>
      </c>
      <c r="DI275" s="342">
        <f t="shared" si="970"/>
        <v>0</v>
      </c>
      <c r="DJ275" s="342">
        <f t="shared" si="970"/>
        <v>0</v>
      </c>
      <c r="DK275" s="342">
        <f t="shared" si="970"/>
        <v>0</v>
      </c>
      <c r="DL275" s="342">
        <f t="shared" si="970"/>
        <v>0</v>
      </c>
      <c r="DM275" s="342">
        <f t="shared" si="970"/>
        <v>0</v>
      </c>
      <c r="DN275" s="342">
        <f t="shared" si="970"/>
        <v>0</v>
      </c>
      <c r="DO275" s="342">
        <f t="shared" si="970"/>
        <v>0</v>
      </c>
      <c r="DP275" s="342">
        <f t="shared" si="970"/>
        <v>0</v>
      </c>
      <c r="DQ275" s="342">
        <f t="shared" si="970"/>
        <v>0</v>
      </c>
      <c r="DR275" s="342">
        <f t="shared" si="970"/>
        <v>0</v>
      </c>
      <c r="DS275" s="342">
        <f t="shared" si="970"/>
        <v>0</v>
      </c>
      <c r="DT275" s="342">
        <f t="shared" si="970"/>
        <v>0</v>
      </c>
      <c r="DU275" s="342">
        <f t="shared" si="970"/>
        <v>0</v>
      </c>
      <c r="DV275" s="342">
        <f t="shared" si="970"/>
        <v>0</v>
      </c>
      <c r="DW275" s="342">
        <f t="shared" si="970"/>
        <v>0</v>
      </c>
      <c r="DX275" s="342">
        <f t="shared" si="970"/>
        <v>0</v>
      </c>
      <c r="DY275" s="342">
        <f t="shared" si="970"/>
        <v>0</v>
      </c>
      <c r="DZ275" s="342">
        <f t="shared" si="970"/>
        <v>0</v>
      </c>
      <c r="EA275" s="342">
        <f t="shared" si="970"/>
        <v>0</v>
      </c>
      <c r="EB275" s="342">
        <f t="shared" si="970"/>
        <v>0</v>
      </c>
      <c r="EC275" s="342">
        <f t="shared" si="970"/>
        <v>0</v>
      </c>
      <c r="ED275" s="342"/>
      <c r="EE275" s="342">
        <f t="shared" ref="EE275:GP275" si="971">if(or(and($A275-EE$240&gt;0,$A275-EE$241&lt;=0,month($A275)=month(EE$241)),and($A275-EE$240&gt;=0,$A275-EE$241&lt;=0,month(edate($A275,6))=month(EE$241))),EE$244,0)</f>
        <v>0</v>
      </c>
      <c r="EF275" s="342">
        <f t="shared" si="971"/>
        <v>0</v>
      </c>
      <c r="EG275" s="342">
        <f t="shared" si="971"/>
        <v>0</v>
      </c>
      <c r="EH275" s="342">
        <f t="shared" si="971"/>
        <v>0</v>
      </c>
      <c r="EI275" s="342">
        <f t="shared" si="971"/>
        <v>0</v>
      </c>
      <c r="EJ275" s="342">
        <f t="shared" si="971"/>
        <v>0</v>
      </c>
      <c r="EK275" s="342">
        <f t="shared" si="971"/>
        <v>0</v>
      </c>
      <c r="EL275" s="342">
        <f t="shared" si="971"/>
        <v>0</v>
      </c>
      <c r="EM275" s="342">
        <f t="shared" si="971"/>
        <v>0</v>
      </c>
      <c r="EN275" s="342">
        <f t="shared" si="971"/>
        <v>0</v>
      </c>
      <c r="EO275" s="342">
        <f t="shared" si="971"/>
        <v>0</v>
      </c>
      <c r="EP275" s="342">
        <f t="shared" si="971"/>
        <v>0</v>
      </c>
      <c r="EQ275" s="342">
        <f t="shared" si="971"/>
        <v>0</v>
      </c>
      <c r="ER275" s="342">
        <f t="shared" si="971"/>
        <v>0</v>
      </c>
      <c r="ES275" s="342">
        <f t="shared" si="971"/>
        <v>0</v>
      </c>
      <c r="ET275" s="342">
        <f t="shared" si="971"/>
        <v>0</v>
      </c>
      <c r="EU275" s="342">
        <f t="shared" si="971"/>
        <v>0</v>
      </c>
      <c r="EV275" s="342">
        <f t="shared" si="971"/>
        <v>0</v>
      </c>
      <c r="EW275" s="342">
        <f t="shared" si="971"/>
        <v>0</v>
      </c>
      <c r="EX275" s="342">
        <f t="shared" si="971"/>
        <v>0</v>
      </c>
      <c r="EY275" s="342">
        <f t="shared" si="971"/>
        <v>0</v>
      </c>
      <c r="EZ275" s="342">
        <f t="shared" si="971"/>
        <v>0</v>
      </c>
      <c r="FA275" s="342">
        <f t="shared" si="971"/>
        <v>0</v>
      </c>
      <c r="FB275" s="342">
        <f t="shared" si="971"/>
        <v>0</v>
      </c>
      <c r="FC275" s="342">
        <f t="shared" si="971"/>
        <v>0</v>
      </c>
      <c r="FD275" s="342">
        <f t="shared" si="971"/>
        <v>0</v>
      </c>
      <c r="FE275" s="342">
        <f t="shared" si="971"/>
        <v>0</v>
      </c>
      <c r="FF275" s="342">
        <f t="shared" si="971"/>
        <v>0</v>
      </c>
      <c r="FG275" s="342">
        <f t="shared" si="971"/>
        <v>0</v>
      </c>
      <c r="FH275" s="342">
        <f t="shared" si="971"/>
        <v>0</v>
      </c>
      <c r="FI275" s="342">
        <f t="shared" si="971"/>
        <v>0</v>
      </c>
      <c r="FJ275" s="342">
        <f t="shared" si="971"/>
        <v>0</v>
      </c>
      <c r="FK275" s="342">
        <f t="shared" si="971"/>
        <v>0</v>
      </c>
      <c r="FL275" s="342">
        <f t="shared" si="971"/>
        <v>0</v>
      </c>
      <c r="FM275" s="342">
        <f t="shared" si="971"/>
        <v>0</v>
      </c>
      <c r="FN275" s="342">
        <f t="shared" si="971"/>
        <v>0</v>
      </c>
      <c r="FO275" s="342">
        <f t="shared" si="971"/>
        <v>0</v>
      </c>
      <c r="FP275" s="342">
        <f t="shared" si="971"/>
        <v>0</v>
      </c>
      <c r="FQ275" s="342">
        <f t="shared" si="971"/>
        <v>0</v>
      </c>
      <c r="FR275" s="342">
        <f t="shared" si="971"/>
        <v>0</v>
      </c>
      <c r="FS275" s="342">
        <f t="shared" si="971"/>
        <v>0</v>
      </c>
      <c r="FT275" s="342">
        <f t="shared" si="971"/>
        <v>0</v>
      </c>
      <c r="FU275" s="342">
        <f t="shared" si="971"/>
        <v>0</v>
      </c>
      <c r="FV275" s="342">
        <f t="shared" si="971"/>
        <v>0</v>
      </c>
      <c r="FW275" s="342">
        <f t="shared" si="971"/>
        <v>0</v>
      </c>
      <c r="FX275" s="342">
        <f t="shared" si="971"/>
        <v>0</v>
      </c>
      <c r="FY275" s="342">
        <f t="shared" si="971"/>
        <v>0</v>
      </c>
      <c r="FZ275" s="342">
        <f t="shared" si="971"/>
        <v>0</v>
      </c>
      <c r="GA275" s="342">
        <f t="shared" si="971"/>
        <v>0</v>
      </c>
      <c r="GB275" s="342">
        <f t="shared" si="971"/>
        <v>0</v>
      </c>
      <c r="GC275" s="342">
        <f t="shared" si="971"/>
        <v>0</v>
      </c>
      <c r="GD275" s="342">
        <f t="shared" si="971"/>
        <v>0</v>
      </c>
      <c r="GE275" s="342">
        <f t="shared" si="971"/>
        <v>0</v>
      </c>
      <c r="GF275" s="342">
        <f t="shared" si="971"/>
        <v>0</v>
      </c>
      <c r="GG275" s="342">
        <f t="shared" si="971"/>
        <v>0</v>
      </c>
      <c r="GH275" s="342">
        <f t="shared" si="971"/>
        <v>0</v>
      </c>
      <c r="GI275" s="342">
        <f t="shared" si="971"/>
        <v>0</v>
      </c>
      <c r="GJ275" s="342">
        <f t="shared" si="971"/>
        <v>0</v>
      </c>
      <c r="GK275" s="342">
        <f t="shared" si="971"/>
        <v>0</v>
      </c>
      <c r="GL275" s="342">
        <f t="shared" si="971"/>
        <v>0</v>
      </c>
      <c r="GM275" s="342">
        <f t="shared" si="971"/>
        <v>0</v>
      </c>
      <c r="GN275" s="342">
        <f t="shared" si="971"/>
        <v>0</v>
      </c>
      <c r="GO275" s="342">
        <f t="shared" si="971"/>
        <v>0</v>
      </c>
      <c r="GP275" s="342">
        <f t="shared" si="971"/>
        <v>0</v>
      </c>
      <c r="GQ275" s="342"/>
      <c r="GR275" s="342">
        <f t="shared" ref="GR275:JC275" si="972">if(or(and($A275-GR$240&gt;0,$A275-GR$241&lt;=0,month($A275)=month(GR$241)),and($A275-GR$240&gt;=0,$A275-GR$241&lt;=0,month(edate($A275,6))=month(GR$241))),GR$244,0)</f>
        <v>0</v>
      </c>
      <c r="GS275" s="342">
        <f t="shared" si="972"/>
        <v>0</v>
      </c>
      <c r="GT275" s="342">
        <f t="shared" si="972"/>
        <v>0</v>
      </c>
      <c r="GU275" s="342">
        <f t="shared" si="972"/>
        <v>0</v>
      </c>
      <c r="GV275" s="342">
        <f t="shared" si="972"/>
        <v>0</v>
      </c>
      <c r="GW275" s="342">
        <f t="shared" si="972"/>
        <v>0</v>
      </c>
      <c r="GX275" s="342">
        <f t="shared" si="972"/>
        <v>0</v>
      </c>
      <c r="GY275" s="342">
        <f t="shared" si="972"/>
        <v>0</v>
      </c>
      <c r="GZ275" s="342">
        <f t="shared" si="972"/>
        <v>0</v>
      </c>
      <c r="HA275" s="342">
        <f t="shared" si="972"/>
        <v>0</v>
      </c>
      <c r="HB275" s="342">
        <f t="shared" si="972"/>
        <v>0</v>
      </c>
      <c r="HC275" s="342">
        <f t="shared" si="972"/>
        <v>0</v>
      </c>
      <c r="HD275" s="342">
        <f t="shared" si="972"/>
        <v>0</v>
      </c>
      <c r="HE275" s="342">
        <f t="shared" si="972"/>
        <v>0</v>
      </c>
      <c r="HF275" s="342">
        <f t="shared" si="972"/>
        <v>0</v>
      </c>
      <c r="HG275" s="342">
        <f t="shared" si="972"/>
        <v>0</v>
      </c>
      <c r="HH275" s="342">
        <f t="shared" si="972"/>
        <v>0</v>
      </c>
      <c r="HI275" s="342">
        <f t="shared" si="972"/>
        <v>0</v>
      </c>
      <c r="HJ275" s="342">
        <f t="shared" si="972"/>
        <v>0</v>
      </c>
      <c r="HK275" s="342">
        <f t="shared" si="972"/>
        <v>0</v>
      </c>
      <c r="HL275" s="342">
        <f t="shared" si="972"/>
        <v>0</v>
      </c>
      <c r="HM275" s="342">
        <f t="shared" si="972"/>
        <v>0</v>
      </c>
      <c r="HN275" s="342">
        <f t="shared" si="972"/>
        <v>0</v>
      </c>
      <c r="HO275" s="342">
        <f t="shared" si="972"/>
        <v>0</v>
      </c>
      <c r="HP275" s="342">
        <f t="shared" si="972"/>
        <v>0</v>
      </c>
      <c r="HQ275" s="342">
        <f t="shared" si="972"/>
        <v>0</v>
      </c>
      <c r="HR275" s="342">
        <f t="shared" si="972"/>
        <v>0</v>
      </c>
      <c r="HS275" s="342">
        <f t="shared" si="972"/>
        <v>0</v>
      </c>
      <c r="HT275" s="342">
        <f t="shared" si="972"/>
        <v>0</v>
      </c>
      <c r="HU275" s="342">
        <f t="shared" si="972"/>
        <v>0</v>
      </c>
      <c r="HV275" s="342">
        <f t="shared" si="972"/>
        <v>0</v>
      </c>
      <c r="HW275" s="342">
        <f t="shared" si="972"/>
        <v>0</v>
      </c>
      <c r="HX275" s="342">
        <f t="shared" si="972"/>
        <v>0</v>
      </c>
      <c r="HY275" s="342">
        <f t="shared" si="972"/>
        <v>0</v>
      </c>
      <c r="HZ275" s="342">
        <f t="shared" si="972"/>
        <v>0</v>
      </c>
      <c r="IA275" s="342">
        <f t="shared" si="972"/>
        <v>0</v>
      </c>
      <c r="IB275" s="342">
        <f t="shared" si="972"/>
        <v>0</v>
      </c>
      <c r="IC275" s="342">
        <f t="shared" si="972"/>
        <v>0</v>
      </c>
      <c r="ID275" s="342">
        <f t="shared" si="972"/>
        <v>0</v>
      </c>
      <c r="IE275" s="342">
        <f t="shared" si="972"/>
        <v>0</v>
      </c>
      <c r="IF275" s="342">
        <f t="shared" si="972"/>
        <v>0</v>
      </c>
      <c r="IG275" s="342">
        <f t="shared" si="972"/>
        <v>0</v>
      </c>
      <c r="IH275" s="342">
        <f t="shared" si="972"/>
        <v>0</v>
      </c>
      <c r="II275" s="342">
        <f t="shared" si="972"/>
        <v>0</v>
      </c>
      <c r="IJ275" s="342">
        <f t="shared" si="972"/>
        <v>0</v>
      </c>
      <c r="IK275" s="342">
        <f t="shared" si="972"/>
        <v>0</v>
      </c>
      <c r="IL275" s="342">
        <f t="shared" si="972"/>
        <v>0</v>
      </c>
      <c r="IM275" s="342">
        <f t="shared" si="972"/>
        <v>0</v>
      </c>
      <c r="IN275" s="342">
        <f t="shared" si="972"/>
        <v>0</v>
      </c>
      <c r="IO275" s="342">
        <f t="shared" si="972"/>
        <v>0</v>
      </c>
      <c r="IP275" s="342">
        <f t="shared" si="972"/>
        <v>0</v>
      </c>
      <c r="IQ275" s="342">
        <f t="shared" si="972"/>
        <v>0</v>
      </c>
      <c r="IR275" s="342">
        <f t="shared" si="972"/>
        <v>0</v>
      </c>
      <c r="IS275" s="342">
        <f t="shared" si="972"/>
        <v>0</v>
      </c>
      <c r="IT275" s="342">
        <f t="shared" si="972"/>
        <v>0</v>
      </c>
      <c r="IU275" s="342">
        <f t="shared" si="972"/>
        <v>0</v>
      </c>
      <c r="IV275" s="342">
        <f t="shared" si="972"/>
        <v>0</v>
      </c>
      <c r="IW275" s="342">
        <f t="shared" si="972"/>
        <v>0</v>
      </c>
      <c r="IX275" s="342">
        <f t="shared" si="972"/>
        <v>0</v>
      </c>
      <c r="IY275" s="342">
        <f t="shared" si="972"/>
        <v>0</v>
      </c>
      <c r="IZ275" s="342">
        <f t="shared" si="972"/>
        <v>0</v>
      </c>
      <c r="JA275" s="342">
        <f t="shared" si="972"/>
        <v>0</v>
      </c>
      <c r="JB275" s="342">
        <f t="shared" si="972"/>
        <v>0</v>
      </c>
      <c r="JC275" s="342">
        <f t="shared" si="972"/>
        <v>0</v>
      </c>
      <c r="JD275" s="342"/>
      <c r="JE275" s="342">
        <f t="shared" ref="JE275:LP275" si="973">if(or(and($A275-JE$240&gt;0,$A275-JE$241&lt;=0,month($A275)=month(JE$241)),and($A275-JE$240&gt;=0,$A275-JE$241&lt;=0,month(edate($A275,6))=month(JE$241))),JE$244,0)</f>
        <v>0</v>
      </c>
      <c r="JF275" s="342">
        <f t="shared" si="973"/>
        <v>0</v>
      </c>
      <c r="JG275" s="342">
        <f t="shared" si="973"/>
        <v>0</v>
      </c>
      <c r="JH275" s="342">
        <f t="shared" si="973"/>
        <v>0</v>
      </c>
      <c r="JI275" s="342">
        <f t="shared" si="973"/>
        <v>0</v>
      </c>
      <c r="JJ275" s="342">
        <f t="shared" si="973"/>
        <v>0</v>
      </c>
      <c r="JK275" s="342">
        <f t="shared" si="973"/>
        <v>0</v>
      </c>
      <c r="JL275" s="342">
        <f t="shared" si="973"/>
        <v>0</v>
      </c>
      <c r="JM275" s="342">
        <f t="shared" si="973"/>
        <v>0</v>
      </c>
      <c r="JN275" s="342">
        <f t="shared" si="973"/>
        <v>0</v>
      </c>
      <c r="JO275" s="342">
        <f t="shared" si="973"/>
        <v>0</v>
      </c>
      <c r="JP275" s="342">
        <f t="shared" si="973"/>
        <v>0</v>
      </c>
      <c r="JQ275" s="342">
        <f t="shared" si="973"/>
        <v>0</v>
      </c>
      <c r="JR275" s="342">
        <f t="shared" si="973"/>
        <v>0</v>
      </c>
      <c r="JS275" s="342">
        <f t="shared" si="973"/>
        <v>0</v>
      </c>
      <c r="JT275" s="342">
        <f t="shared" si="973"/>
        <v>0</v>
      </c>
      <c r="JU275" s="342">
        <f t="shared" si="973"/>
        <v>0</v>
      </c>
      <c r="JV275" s="342">
        <f t="shared" si="973"/>
        <v>0</v>
      </c>
      <c r="JW275" s="342">
        <f t="shared" si="973"/>
        <v>0</v>
      </c>
      <c r="JX275" s="342">
        <f t="shared" si="973"/>
        <v>0</v>
      </c>
      <c r="JY275" s="342">
        <f t="shared" si="973"/>
        <v>0</v>
      </c>
      <c r="JZ275" s="342">
        <f t="shared" si="973"/>
        <v>0</v>
      </c>
      <c r="KA275" s="342">
        <f t="shared" si="973"/>
        <v>0</v>
      </c>
      <c r="KB275" s="342">
        <f t="shared" si="973"/>
        <v>0</v>
      </c>
      <c r="KC275" s="342">
        <f t="shared" si="973"/>
        <v>0</v>
      </c>
      <c r="KD275" s="342">
        <f t="shared" si="973"/>
        <v>0</v>
      </c>
      <c r="KE275" s="342">
        <f t="shared" si="973"/>
        <v>0</v>
      </c>
      <c r="KF275" s="342">
        <f t="shared" si="973"/>
        <v>0</v>
      </c>
      <c r="KG275" s="342">
        <f t="shared" si="973"/>
        <v>0</v>
      </c>
      <c r="KH275" s="342">
        <f t="shared" si="973"/>
        <v>0</v>
      </c>
      <c r="KI275" s="342">
        <f t="shared" si="973"/>
        <v>0</v>
      </c>
      <c r="KJ275" s="342">
        <f t="shared" si="973"/>
        <v>0</v>
      </c>
      <c r="KK275" s="342">
        <f t="shared" si="973"/>
        <v>0</v>
      </c>
      <c r="KL275" s="342">
        <f t="shared" si="973"/>
        <v>0</v>
      </c>
      <c r="KM275" s="342">
        <f t="shared" si="973"/>
        <v>0</v>
      </c>
      <c r="KN275" s="342">
        <f t="shared" si="973"/>
        <v>0</v>
      </c>
      <c r="KO275" s="342">
        <f t="shared" si="973"/>
        <v>0</v>
      </c>
      <c r="KP275" s="342">
        <f t="shared" si="973"/>
        <v>0</v>
      </c>
      <c r="KQ275" s="342">
        <f t="shared" si="973"/>
        <v>0</v>
      </c>
      <c r="KR275" s="342">
        <f t="shared" si="973"/>
        <v>0</v>
      </c>
      <c r="KS275" s="342">
        <f t="shared" si="973"/>
        <v>0</v>
      </c>
      <c r="KT275" s="342">
        <f t="shared" si="973"/>
        <v>0</v>
      </c>
      <c r="KU275" s="342">
        <f t="shared" si="973"/>
        <v>0</v>
      </c>
      <c r="KV275" s="342">
        <f t="shared" si="973"/>
        <v>0</v>
      </c>
      <c r="KW275" s="342">
        <f t="shared" si="973"/>
        <v>0</v>
      </c>
      <c r="KX275" s="342">
        <f t="shared" si="973"/>
        <v>0</v>
      </c>
      <c r="KY275" s="342">
        <f t="shared" si="973"/>
        <v>0</v>
      </c>
      <c r="KZ275" s="342">
        <f t="shared" si="973"/>
        <v>0</v>
      </c>
      <c r="LA275" s="342">
        <f t="shared" si="973"/>
        <v>0</v>
      </c>
      <c r="LB275" s="342">
        <f t="shared" si="973"/>
        <v>0</v>
      </c>
      <c r="LC275" s="342">
        <f t="shared" si="973"/>
        <v>0</v>
      </c>
      <c r="LD275" s="342">
        <f t="shared" si="973"/>
        <v>0</v>
      </c>
      <c r="LE275" s="342">
        <f t="shared" si="973"/>
        <v>0</v>
      </c>
      <c r="LF275" s="342">
        <f t="shared" si="973"/>
        <v>0</v>
      </c>
      <c r="LG275" s="342">
        <f t="shared" si="973"/>
        <v>0</v>
      </c>
      <c r="LH275" s="342">
        <f t="shared" si="973"/>
        <v>0</v>
      </c>
      <c r="LI275" s="342">
        <f t="shared" si="973"/>
        <v>0</v>
      </c>
      <c r="LJ275" s="342">
        <f t="shared" si="973"/>
        <v>0</v>
      </c>
      <c r="LK275" s="342">
        <f t="shared" si="973"/>
        <v>0</v>
      </c>
      <c r="LL275" s="342">
        <f t="shared" si="973"/>
        <v>0</v>
      </c>
      <c r="LM275" s="342">
        <f t="shared" si="973"/>
        <v>0</v>
      </c>
      <c r="LN275" s="342">
        <f t="shared" si="973"/>
        <v>0</v>
      </c>
      <c r="LO275" s="342">
        <f t="shared" si="973"/>
        <v>0</v>
      </c>
      <c r="LP275" s="342">
        <f t="shared" si="973"/>
        <v>0</v>
      </c>
    </row>
    <row r="276">
      <c r="A276" s="331" t="str">
        <f t="shared" si="822"/>
        <v>03-2030</v>
      </c>
      <c r="B276" s="346">
        <f t="shared" si="828"/>
        <v>237841.6939</v>
      </c>
      <c r="C276" s="346"/>
      <c r="E276" s="342">
        <f t="shared" ref="E276:BP276" si="974">if(or(and($A276-E$240&gt;0,$A276-E$241&lt;=0,month($A276)=month(E$241)),and($A276-E$240&gt;=0,$A276-E$241&lt;=0,month(edate($A276,6))=month(E$241))),E$244,0)</f>
        <v>0</v>
      </c>
      <c r="F276" s="342">
        <f t="shared" si="974"/>
        <v>0</v>
      </c>
      <c r="G276" s="342">
        <f t="shared" si="974"/>
        <v>0</v>
      </c>
      <c r="H276" s="342">
        <f t="shared" si="974"/>
        <v>5603.13611</v>
      </c>
      <c r="I276" s="342">
        <f t="shared" si="974"/>
        <v>5350</v>
      </c>
      <c r="J276" s="342">
        <f t="shared" si="974"/>
        <v>0</v>
      </c>
      <c r="K276" s="342">
        <f t="shared" si="974"/>
        <v>6549.35727</v>
      </c>
      <c r="L276" s="342">
        <f t="shared" si="974"/>
        <v>3925.4562</v>
      </c>
      <c r="M276" s="342">
        <f t="shared" si="974"/>
        <v>5593.35392</v>
      </c>
      <c r="N276" s="342">
        <f t="shared" si="974"/>
        <v>0</v>
      </c>
      <c r="O276" s="342">
        <f t="shared" si="974"/>
        <v>0</v>
      </c>
      <c r="P276" s="342">
        <f t="shared" si="974"/>
        <v>0</v>
      </c>
      <c r="Q276" s="342">
        <f t="shared" si="974"/>
        <v>5838.7836</v>
      </c>
      <c r="R276" s="342">
        <f t="shared" si="974"/>
        <v>9911.380355</v>
      </c>
      <c r="S276" s="342">
        <f t="shared" si="974"/>
        <v>0</v>
      </c>
      <c r="T276" s="342">
        <f t="shared" si="974"/>
        <v>11963.3767</v>
      </c>
      <c r="U276" s="342">
        <f t="shared" si="974"/>
        <v>9633.12861</v>
      </c>
      <c r="V276" s="342">
        <f t="shared" si="974"/>
        <v>0</v>
      </c>
      <c r="W276" s="342">
        <f t="shared" si="974"/>
        <v>8655.033888</v>
      </c>
      <c r="X276" s="342">
        <f t="shared" si="974"/>
        <v>0</v>
      </c>
      <c r="Y276" s="342">
        <f t="shared" si="974"/>
        <v>0</v>
      </c>
      <c r="Z276" s="342">
        <f t="shared" si="974"/>
        <v>0</v>
      </c>
      <c r="AA276" s="342">
        <f t="shared" si="974"/>
        <v>9628.80765</v>
      </c>
      <c r="AB276" s="342">
        <f t="shared" si="974"/>
        <v>0</v>
      </c>
      <c r="AC276" s="342">
        <f t="shared" si="974"/>
        <v>6205.936838</v>
      </c>
      <c r="AD276" s="342">
        <f t="shared" si="974"/>
        <v>8318.29995</v>
      </c>
      <c r="AE276" s="342">
        <f t="shared" si="974"/>
        <v>6439.535258</v>
      </c>
      <c r="AF276" s="342">
        <f t="shared" si="974"/>
        <v>0</v>
      </c>
      <c r="AG276" s="342">
        <f t="shared" si="974"/>
        <v>7258.6275</v>
      </c>
      <c r="AH276" s="342">
        <f t="shared" si="974"/>
        <v>0</v>
      </c>
      <c r="AI276" s="342">
        <f t="shared" si="974"/>
        <v>10641.14589</v>
      </c>
      <c r="AJ276" s="342">
        <f t="shared" si="974"/>
        <v>0</v>
      </c>
      <c r="AK276" s="342">
        <f t="shared" si="974"/>
        <v>0</v>
      </c>
      <c r="AL276" s="342">
        <f t="shared" si="974"/>
        <v>275</v>
      </c>
      <c r="AM276" s="342">
        <f t="shared" si="974"/>
        <v>4982.50623</v>
      </c>
      <c r="AN276" s="342">
        <f t="shared" si="974"/>
        <v>0</v>
      </c>
      <c r="AO276" s="342">
        <f t="shared" si="974"/>
        <v>0</v>
      </c>
      <c r="AP276" s="342">
        <f t="shared" si="974"/>
        <v>9271.35</v>
      </c>
      <c r="AQ276" s="342">
        <f t="shared" si="974"/>
        <v>8358.125</v>
      </c>
      <c r="AR276" s="342">
        <f t="shared" si="974"/>
        <v>0</v>
      </c>
      <c r="AS276" s="342">
        <f t="shared" si="974"/>
        <v>8601.039</v>
      </c>
      <c r="AT276" s="342">
        <f t="shared" si="974"/>
        <v>16276.43473</v>
      </c>
      <c r="AU276" s="342">
        <f t="shared" si="974"/>
        <v>7462.28015</v>
      </c>
      <c r="AV276" s="342">
        <f t="shared" si="974"/>
        <v>0</v>
      </c>
      <c r="AW276" s="342">
        <f t="shared" si="974"/>
        <v>4800</v>
      </c>
      <c r="AX276" s="342">
        <f t="shared" si="974"/>
        <v>0</v>
      </c>
      <c r="AY276" s="342">
        <f t="shared" si="974"/>
        <v>12558.09375</v>
      </c>
      <c r="AZ276" s="342">
        <f t="shared" si="974"/>
        <v>0</v>
      </c>
      <c r="BA276" s="342">
        <f t="shared" si="974"/>
        <v>0</v>
      </c>
      <c r="BB276" s="342">
        <f t="shared" si="974"/>
        <v>9703.8664</v>
      </c>
      <c r="BC276" s="342">
        <f t="shared" si="974"/>
        <v>0</v>
      </c>
      <c r="BD276" s="342">
        <f t="shared" si="974"/>
        <v>13378.4</v>
      </c>
      <c r="BE276" s="342">
        <f t="shared" si="974"/>
        <v>0</v>
      </c>
      <c r="BF276" s="342">
        <f t="shared" si="974"/>
        <v>1557.6541</v>
      </c>
      <c r="BG276" s="342">
        <f t="shared" si="974"/>
        <v>0</v>
      </c>
      <c r="BH276" s="342">
        <f t="shared" si="974"/>
        <v>5158.157425</v>
      </c>
      <c r="BI276" s="342">
        <f t="shared" si="974"/>
        <v>2306.25</v>
      </c>
      <c r="BJ276" s="342">
        <f t="shared" si="974"/>
        <v>7162.4875</v>
      </c>
      <c r="BK276" s="342">
        <f t="shared" si="974"/>
        <v>1312.5</v>
      </c>
      <c r="BL276" s="342">
        <f t="shared" si="974"/>
        <v>1793.1</v>
      </c>
      <c r="BM276" s="342">
        <f t="shared" si="974"/>
        <v>0</v>
      </c>
      <c r="BN276" s="342">
        <f t="shared" si="974"/>
        <v>740.464875</v>
      </c>
      <c r="BO276" s="342">
        <f t="shared" si="974"/>
        <v>0</v>
      </c>
      <c r="BP276" s="342">
        <f t="shared" si="974"/>
        <v>628.625</v>
      </c>
      <c r="BQ276" s="342"/>
      <c r="BR276" s="342">
        <f t="shared" ref="BR276:EC276" si="975">if(or(and($A276-BR$240&gt;0,$A276-BR$241&lt;=0,month($A276)=month(BR$241)),and($A276-BR$240&gt;=0,$A276-BR$241&lt;=0,month(edate($A276,6))=month(BR$241))),BR$244,0)</f>
        <v>0</v>
      </c>
      <c r="BS276" s="342">
        <f t="shared" si="975"/>
        <v>0</v>
      </c>
      <c r="BT276" s="342">
        <f t="shared" si="975"/>
        <v>0</v>
      </c>
      <c r="BU276" s="342">
        <f t="shared" si="975"/>
        <v>0</v>
      </c>
      <c r="BV276" s="342">
        <f t="shared" si="975"/>
        <v>0</v>
      </c>
      <c r="BW276" s="342">
        <f t="shared" si="975"/>
        <v>0</v>
      </c>
      <c r="BX276" s="342">
        <f t="shared" si="975"/>
        <v>0</v>
      </c>
      <c r="BY276" s="342">
        <f t="shared" si="975"/>
        <v>0</v>
      </c>
      <c r="BZ276" s="342">
        <f t="shared" si="975"/>
        <v>0</v>
      </c>
      <c r="CA276" s="342">
        <f t="shared" si="975"/>
        <v>0</v>
      </c>
      <c r="CB276" s="342">
        <f t="shared" si="975"/>
        <v>0</v>
      </c>
      <c r="CC276" s="342">
        <f t="shared" si="975"/>
        <v>0</v>
      </c>
      <c r="CD276" s="342">
        <f t="shared" si="975"/>
        <v>0</v>
      </c>
      <c r="CE276" s="342">
        <f t="shared" si="975"/>
        <v>0</v>
      </c>
      <c r="CF276" s="342">
        <f t="shared" si="975"/>
        <v>0</v>
      </c>
      <c r="CG276" s="342">
        <f t="shared" si="975"/>
        <v>0</v>
      </c>
      <c r="CH276" s="342">
        <f t="shared" si="975"/>
        <v>0</v>
      </c>
      <c r="CI276" s="342">
        <f t="shared" si="975"/>
        <v>0</v>
      </c>
      <c r="CJ276" s="342">
        <f t="shared" si="975"/>
        <v>0</v>
      </c>
      <c r="CK276" s="342">
        <f t="shared" si="975"/>
        <v>0</v>
      </c>
      <c r="CL276" s="342">
        <f t="shared" si="975"/>
        <v>0</v>
      </c>
      <c r="CM276" s="342">
        <f t="shared" si="975"/>
        <v>0</v>
      </c>
      <c r="CN276" s="342">
        <f t="shared" si="975"/>
        <v>0</v>
      </c>
      <c r="CO276" s="342">
        <f t="shared" si="975"/>
        <v>0</v>
      </c>
      <c r="CP276" s="342">
        <f t="shared" si="975"/>
        <v>0</v>
      </c>
      <c r="CQ276" s="342">
        <f t="shared" si="975"/>
        <v>0</v>
      </c>
      <c r="CR276" s="342">
        <f t="shared" si="975"/>
        <v>0</v>
      </c>
      <c r="CS276" s="342">
        <f t="shared" si="975"/>
        <v>0</v>
      </c>
      <c r="CT276" s="342">
        <f t="shared" si="975"/>
        <v>0</v>
      </c>
      <c r="CU276" s="342">
        <f t="shared" si="975"/>
        <v>0</v>
      </c>
      <c r="CV276" s="342">
        <f t="shared" si="975"/>
        <v>0</v>
      </c>
      <c r="CW276" s="342">
        <f t="shared" si="975"/>
        <v>0</v>
      </c>
      <c r="CX276" s="342">
        <f t="shared" si="975"/>
        <v>0</v>
      </c>
      <c r="CY276" s="342">
        <f t="shared" si="975"/>
        <v>0</v>
      </c>
      <c r="CZ276" s="342">
        <f t="shared" si="975"/>
        <v>0</v>
      </c>
      <c r="DA276" s="342">
        <f t="shared" si="975"/>
        <v>0</v>
      </c>
      <c r="DB276" s="342">
        <f t="shared" si="975"/>
        <v>0</v>
      </c>
      <c r="DC276" s="342">
        <f t="shared" si="975"/>
        <v>0</v>
      </c>
      <c r="DD276" s="342">
        <f t="shared" si="975"/>
        <v>0</v>
      </c>
      <c r="DE276" s="342">
        <f t="shared" si="975"/>
        <v>0</v>
      </c>
      <c r="DF276" s="342">
        <f t="shared" si="975"/>
        <v>0</v>
      </c>
      <c r="DG276" s="342">
        <f t="shared" si="975"/>
        <v>0</v>
      </c>
      <c r="DH276" s="342">
        <f t="shared" si="975"/>
        <v>0</v>
      </c>
      <c r="DI276" s="342">
        <f t="shared" si="975"/>
        <v>0</v>
      </c>
      <c r="DJ276" s="342">
        <f t="shared" si="975"/>
        <v>0</v>
      </c>
      <c r="DK276" s="342">
        <f t="shared" si="975"/>
        <v>0</v>
      </c>
      <c r="DL276" s="342">
        <f t="shared" si="975"/>
        <v>0</v>
      </c>
      <c r="DM276" s="342">
        <f t="shared" si="975"/>
        <v>0</v>
      </c>
      <c r="DN276" s="342">
        <f t="shared" si="975"/>
        <v>0</v>
      </c>
      <c r="DO276" s="342">
        <f t="shared" si="975"/>
        <v>0</v>
      </c>
      <c r="DP276" s="342">
        <f t="shared" si="975"/>
        <v>0</v>
      </c>
      <c r="DQ276" s="342">
        <f t="shared" si="975"/>
        <v>0</v>
      </c>
      <c r="DR276" s="342">
        <f t="shared" si="975"/>
        <v>0</v>
      </c>
      <c r="DS276" s="342">
        <f t="shared" si="975"/>
        <v>0</v>
      </c>
      <c r="DT276" s="342">
        <f t="shared" si="975"/>
        <v>0</v>
      </c>
      <c r="DU276" s="342">
        <f t="shared" si="975"/>
        <v>0</v>
      </c>
      <c r="DV276" s="342">
        <f t="shared" si="975"/>
        <v>0</v>
      </c>
      <c r="DW276" s="342">
        <f t="shared" si="975"/>
        <v>0</v>
      </c>
      <c r="DX276" s="342">
        <f t="shared" si="975"/>
        <v>0</v>
      </c>
      <c r="DY276" s="342">
        <f t="shared" si="975"/>
        <v>0</v>
      </c>
      <c r="DZ276" s="342">
        <f t="shared" si="975"/>
        <v>0</v>
      </c>
      <c r="EA276" s="342">
        <f t="shared" si="975"/>
        <v>0</v>
      </c>
      <c r="EB276" s="342">
        <f t="shared" si="975"/>
        <v>0</v>
      </c>
      <c r="EC276" s="342">
        <f t="shared" si="975"/>
        <v>0</v>
      </c>
      <c r="ED276" s="342"/>
      <c r="EE276" s="342">
        <f t="shared" ref="EE276:GP276" si="976">if(or(and($A276-EE$240&gt;0,$A276-EE$241&lt;=0,month($A276)=month(EE$241)),and($A276-EE$240&gt;=0,$A276-EE$241&lt;=0,month(edate($A276,6))=month(EE$241))),EE$244,0)</f>
        <v>0</v>
      </c>
      <c r="EF276" s="342">
        <f t="shared" si="976"/>
        <v>0</v>
      </c>
      <c r="EG276" s="342">
        <f t="shared" si="976"/>
        <v>0</v>
      </c>
      <c r="EH276" s="342">
        <f t="shared" si="976"/>
        <v>0</v>
      </c>
      <c r="EI276" s="342">
        <f t="shared" si="976"/>
        <v>0</v>
      </c>
      <c r="EJ276" s="342">
        <f t="shared" si="976"/>
        <v>0</v>
      </c>
      <c r="EK276" s="342">
        <f t="shared" si="976"/>
        <v>0</v>
      </c>
      <c r="EL276" s="342">
        <f t="shared" si="976"/>
        <v>0</v>
      </c>
      <c r="EM276" s="342">
        <f t="shared" si="976"/>
        <v>0</v>
      </c>
      <c r="EN276" s="342">
        <f t="shared" si="976"/>
        <v>0</v>
      </c>
      <c r="EO276" s="342">
        <f t="shared" si="976"/>
        <v>0</v>
      </c>
      <c r="EP276" s="342">
        <f t="shared" si="976"/>
        <v>0</v>
      </c>
      <c r="EQ276" s="342">
        <f t="shared" si="976"/>
        <v>0</v>
      </c>
      <c r="ER276" s="342">
        <f t="shared" si="976"/>
        <v>0</v>
      </c>
      <c r="ES276" s="342">
        <f t="shared" si="976"/>
        <v>0</v>
      </c>
      <c r="ET276" s="342">
        <f t="shared" si="976"/>
        <v>0</v>
      </c>
      <c r="EU276" s="342">
        <f t="shared" si="976"/>
        <v>0</v>
      </c>
      <c r="EV276" s="342">
        <f t="shared" si="976"/>
        <v>0</v>
      </c>
      <c r="EW276" s="342">
        <f t="shared" si="976"/>
        <v>0</v>
      </c>
      <c r="EX276" s="342">
        <f t="shared" si="976"/>
        <v>0</v>
      </c>
      <c r="EY276" s="342">
        <f t="shared" si="976"/>
        <v>0</v>
      </c>
      <c r="EZ276" s="342">
        <f t="shared" si="976"/>
        <v>0</v>
      </c>
      <c r="FA276" s="342">
        <f t="shared" si="976"/>
        <v>0</v>
      </c>
      <c r="FB276" s="342">
        <f t="shared" si="976"/>
        <v>0</v>
      </c>
      <c r="FC276" s="342">
        <f t="shared" si="976"/>
        <v>0</v>
      </c>
      <c r="FD276" s="342">
        <f t="shared" si="976"/>
        <v>0</v>
      </c>
      <c r="FE276" s="342">
        <f t="shared" si="976"/>
        <v>0</v>
      </c>
      <c r="FF276" s="342">
        <f t="shared" si="976"/>
        <v>0</v>
      </c>
      <c r="FG276" s="342">
        <f t="shared" si="976"/>
        <v>0</v>
      </c>
      <c r="FH276" s="342">
        <f t="shared" si="976"/>
        <v>0</v>
      </c>
      <c r="FI276" s="342">
        <f t="shared" si="976"/>
        <v>0</v>
      </c>
      <c r="FJ276" s="342">
        <f t="shared" si="976"/>
        <v>0</v>
      </c>
      <c r="FK276" s="342">
        <f t="shared" si="976"/>
        <v>0</v>
      </c>
      <c r="FL276" s="342">
        <f t="shared" si="976"/>
        <v>0</v>
      </c>
      <c r="FM276" s="342">
        <f t="shared" si="976"/>
        <v>0</v>
      </c>
      <c r="FN276" s="342">
        <f t="shared" si="976"/>
        <v>0</v>
      </c>
      <c r="FO276" s="342">
        <f t="shared" si="976"/>
        <v>0</v>
      </c>
      <c r="FP276" s="342">
        <f t="shared" si="976"/>
        <v>0</v>
      </c>
      <c r="FQ276" s="342">
        <f t="shared" si="976"/>
        <v>0</v>
      </c>
      <c r="FR276" s="342">
        <f t="shared" si="976"/>
        <v>0</v>
      </c>
      <c r="FS276" s="342">
        <f t="shared" si="976"/>
        <v>0</v>
      </c>
      <c r="FT276" s="342">
        <f t="shared" si="976"/>
        <v>0</v>
      </c>
      <c r="FU276" s="342">
        <f t="shared" si="976"/>
        <v>0</v>
      </c>
      <c r="FV276" s="342">
        <f t="shared" si="976"/>
        <v>0</v>
      </c>
      <c r="FW276" s="342">
        <f t="shared" si="976"/>
        <v>0</v>
      </c>
      <c r="FX276" s="342">
        <f t="shared" si="976"/>
        <v>0</v>
      </c>
      <c r="FY276" s="342">
        <f t="shared" si="976"/>
        <v>0</v>
      </c>
      <c r="FZ276" s="342">
        <f t="shared" si="976"/>
        <v>0</v>
      </c>
      <c r="GA276" s="342">
        <f t="shared" si="976"/>
        <v>0</v>
      </c>
      <c r="GB276" s="342">
        <f t="shared" si="976"/>
        <v>0</v>
      </c>
      <c r="GC276" s="342">
        <f t="shared" si="976"/>
        <v>0</v>
      </c>
      <c r="GD276" s="342">
        <f t="shared" si="976"/>
        <v>0</v>
      </c>
      <c r="GE276" s="342">
        <f t="shared" si="976"/>
        <v>0</v>
      </c>
      <c r="GF276" s="342">
        <f t="shared" si="976"/>
        <v>0</v>
      </c>
      <c r="GG276" s="342">
        <f t="shared" si="976"/>
        <v>0</v>
      </c>
      <c r="GH276" s="342">
        <f t="shared" si="976"/>
        <v>0</v>
      </c>
      <c r="GI276" s="342">
        <f t="shared" si="976"/>
        <v>0</v>
      </c>
      <c r="GJ276" s="342">
        <f t="shared" si="976"/>
        <v>0</v>
      </c>
      <c r="GK276" s="342">
        <f t="shared" si="976"/>
        <v>0</v>
      </c>
      <c r="GL276" s="342">
        <f t="shared" si="976"/>
        <v>0</v>
      </c>
      <c r="GM276" s="342">
        <f t="shared" si="976"/>
        <v>0</v>
      </c>
      <c r="GN276" s="342">
        <f t="shared" si="976"/>
        <v>0</v>
      </c>
      <c r="GO276" s="342">
        <f t="shared" si="976"/>
        <v>0</v>
      </c>
      <c r="GP276" s="342">
        <f t="shared" si="976"/>
        <v>0</v>
      </c>
      <c r="GQ276" s="342"/>
      <c r="GR276" s="342">
        <f t="shared" ref="GR276:JC276" si="977">if(or(and($A276-GR$240&gt;0,$A276-GR$241&lt;=0,month($A276)=month(GR$241)),and($A276-GR$240&gt;=0,$A276-GR$241&lt;=0,month(edate($A276,6))=month(GR$241))),GR$244,0)</f>
        <v>0</v>
      </c>
      <c r="GS276" s="342">
        <f t="shared" si="977"/>
        <v>0</v>
      </c>
      <c r="GT276" s="342">
        <f t="shared" si="977"/>
        <v>0</v>
      </c>
      <c r="GU276" s="342">
        <f t="shared" si="977"/>
        <v>0</v>
      </c>
      <c r="GV276" s="342">
        <f t="shared" si="977"/>
        <v>0</v>
      </c>
      <c r="GW276" s="342">
        <f t="shared" si="977"/>
        <v>0</v>
      </c>
      <c r="GX276" s="342">
        <f t="shared" si="977"/>
        <v>0</v>
      </c>
      <c r="GY276" s="342">
        <f t="shared" si="977"/>
        <v>0</v>
      </c>
      <c r="GZ276" s="342">
        <f t="shared" si="977"/>
        <v>0</v>
      </c>
      <c r="HA276" s="342">
        <f t="shared" si="977"/>
        <v>0</v>
      </c>
      <c r="HB276" s="342">
        <f t="shared" si="977"/>
        <v>0</v>
      </c>
      <c r="HC276" s="342">
        <f t="shared" si="977"/>
        <v>0</v>
      </c>
      <c r="HD276" s="342">
        <f t="shared" si="977"/>
        <v>0</v>
      </c>
      <c r="HE276" s="342">
        <f t="shared" si="977"/>
        <v>0</v>
      </c>
      <c r="HF276" s="342">
        <f t="shared" si="977"/>
        <v>0</v>
      </c>
      <c r="HG276" s="342">
        <f t="shared" si="977"/>
        <v>0</v>
      </c>
      <c r="HH276" s="342">
        <f t="shared" si="977"/>
        <v>0</v>
      </c>
      <c r="HI276" s="342">
        <f t="shared" si="977"/>
        <v>0</v>
      </c>
      <c r="HJ276" s="342">
        <f t="shared" si="977"/>
        <v>0</v>
      </c>
      <c r="HK276" s="342">
        <f t="shared" si="977"/>
        <v>0</v>
      </c>
      <c r="HL276" s="342">
        <f t="shared" si="977"/>
        <v>0</v>
      </c>
      <c r="HM276" s="342">
        <f t="shared" si="977"/>
        <v>0</v>
      </c>
      <c r="HN276" s="342">
        <f t="shared" si="977"/>
        <v>0</v>
      </c>
      <c r="HO276" s="342">
        <f t="shared" si="977"/>
        <v>0</v>
      </c>
      <c r="HP276" s="342">
        <f t="shared" si="977"/>
        <v>0</v>
      </c>
      <c r="HQ276" s="342">
        <f t="shared" si="977"/>
        <v>0</v>
      </c>
      <c r="HR276" s="342">
        <f t="shared" si="977"/>
        <v>0</v>
      </c>
      <c r="HS276" s="342">
        <f t="shared" si="977"/>
        <v>0</v>
      </c>
      <c r="HT276" s="342">
        <f t="shared" si="977"/>
        <v>0</v>
      </c>
      <c r="HU276" s="342">
        <f t="shared" si="977"/>
        <v>0</v>
      </c>
      <c r="HV276" s="342">
        <f t="shared" si="977"/>
        <v>0</v>
      </c>
      <c r="HW276" s="342">
        <f t="shared" si="977"/>
        <v>0</v>
      </c>
      <c r="HX276" s="342">
        <f t="shared" si="977"/>
        <v>0</v>
      </c>
      <c r="HY276" s="342">
        <f t="shared" si="977"/>
        <v>0</v>
      </c>
      <c r="HZ276" s="342">
        <f t="shared" si="977"/>
        <v>0</v>
      </c>
      <c r="IA276" s="342">
        <f t="shared" si="977"/>
        <v>0</v>
      </c>
      <c r="IB276" s="342">
        <f t="shared" si="977"/>
        <v>0</v>
      </c>
      <c r="IC276" s="342">
        <f t="shared" si="977"/>
        <v>0</v>
      </c>
      <c r="ID276" s="342">
        <f t="shared" si="977"/>
        <v>0</v>
      </c>
      <c r="IE276" s="342">
        <f t="shared" si="977"/>
        <v>0</v>
      </c>
      <c r="IF276" s="342">
        <f t="shared" si="977"/>
        <v>0</v>
      </c>
      <c r="IG276" s="342">
        <f t="shared" si="977"/>
        <v>0</v>
      </c>
      <c r="IH276" s="342">
        <f t="shared" si="977"/>
        <v>0</v>
      </c>
      <c r="II276" s="342">
        <f t="shared" si="977"/>
        <v>0</v>
      </c>
      <c r="IJ276" s="342">
        <f t="shared" si="977"/>
        <v>0</v>
      </c>
      <c r="IK276" s="342">
        <f t="shared" si="977"/>
        <v>0</v>
      </c>
      <c r="IL276" s="342">
        <f t="shared" si="977"/>
        <v>0</v>
      </c>
      <c r="IM276" s="342">
        <f t="shared" si="977"/>
        <v>0</v>
      </c>
      <c r="IN276" s="342">
        <f t="shared" si="977"/>
        <v>0</v>
      </c>
      <c r="IO276" s="342">
        <f t="shared" si="977"/>
        <v>0</v>
      </c>
      <c r="IP276" s="342">
        <f t="shared" si="977"/>
        <v>0</v>
      </c>
      <c r="IQ276" s="342">
        <f t="shared" si="977"/>
        <v>0</v>
      </c>
      <c r="IR276" s="342">
        <f t="shared" si="977"/>
        <v>0</v>
      </c>
      <c r="IS276" s="342">
        <f t="shared" si="977"/>
        <v>0</v>
      </c>
      <c r="IT276" s="342">
        <f t="shared" si="977"/>
        <v>0</v>
      </c>
      <c r="IU276" s="342">
        <f t="shared" si="977"/>
        <v>0</v>
      </c>
      <c r="IV276" s="342">
        <f t="shared" si="977"/>
        <v>0</v>
      </c>
      <c r="IW276" s="342">
        <f t="shared" si="977"/>
        <v>0</v>
      </c>
      <c r="IX276" s="342">
        <f t="shared" si="977"/>
        <v>0</v>
      </c>
      <c r="IY276" s="342">
        <f t="shared" si="977"/>
        <v>0</v>
      </c>
      <c r="IZ276" s="342">
        <f t="shared" si="977"/>
        <v>0</v>
      </c>
      <c r="JA276" s="342">
        <f t="shared" si="977"/>
        <v>0</v>
      </c>
      <c r="JB276" s="342">
        <f t="shared" si="977"/>
        <v>0</v>
      </c>
      <c r="JC276" s="342">
        <f t="shared" si="977"/>
        <v>0</v>
      </c>
      <c r="JD276" s="342"/>
      <c r="JE276" s="342">
        <f t="shared" ref="JE276:LP276" si="978">if(or(and($A276-JE$240&gt;0,$A276-JE$241&lt;=0,month($A276)=month(JE$241)),and($A276-JE$240&gt;=0,$A276-JE$241&lt;=0,month(edate($A276,6))=month(JE$241))),JE$244,0)</f>
        <v>0</v>
      </c>
      <c r="JF276" s="342">
        <f t="shared" si="978"/>
        <v>0</v>
      </c>
      <c r="JG276" s="342">
        <f t="shared" si="978"/>
        <v>0</v>
      </c>
      <c r="JH276" s="342">
        <f t="shared" si="978"/>
        <v>0</v>
      </c>
      <c r="JI276" s="342">
        <f t="shared" si="978"/>
        <v>0</v>
      </c>
      <c r="JJ276" s="342">
        <f t="shared" si="978"/>
        <v>0</v>
      </c>
      <c r="JK276" s="342">
        <f t="shared" si="978"/>
        <v>0</v>
      </c>
      <c r="JL276" s="342">
        <f t="shared" si="978"/>
        <v>0</v>
      </c>
      <c r="JM276" s="342">
        <f t="shared" si="978"/>
        <v>0</v>
      </c>
      <c r="JN276" s="342">
        <f t="shared" si="978"/>
        <v>0</v>
      </c>
      <c r="JO276" s="342">
        <f t="shared" si="978"/>
        <v>0</v>
      </c>
      <c r="JP276" s="342">
        <f t="shared" si="978"/>
        <v>0</v>
      </c>
      <c r="JQ276" s="342">
        <f t="shared" si="978"/>
        <v>0</v>
      </c>
      <c r="JR276" s="342">
        <f t="shared" si="978"/>
        <v>0</v>
      </c>
      <c r="JS276" s="342">
        <f t="shared" si="978"/>
        <v>0</v>
      </c>
      <c r="JT276" s="342">
        <f t="shared" si="978"/>
        <v>0</v>
      </c>
      <c r="JU276" s="342">
        <f t="shared" si="978"/>
        <v>0</v>
      </c>
      <c r="JV276" s="342">
        <f t="shared" si="978"/>
        <v>0</v>
      </c>
      <c r="JW276" s="342">
        <f t="shared" si="978"/>
        <v>0</v>
      </c>
      <c r="JX276" s="342">
        <f t="shared" si="978"/>
        <v>0</v>
      </c>
      <c r="JY276" s="342">
        <f t="shared" si="978"/>
        <v>0</v>
      </c>
      <c r="JZ276" s="342">
        <f t="shared" si="978"/>
        <v>0</v>
      </c>
      <c r="KA276" s="342">
        <f t="shared" si="978"/>
        <v>0</v>
      </c>
      <c r="KB276" s="342">
        <f t="shared" si="978"/>
        <v>0</v>
      </c>
      <c r="KC276" s="342">
        <f t="shared" si="978"/>
        <v>0</v>
      </c>
      <c r="KD276" s="342">
        <f t="shared" si="978"/>
        <v>0</v>
      </c>
      <c r="KE276" s="342">
        <f t="shared" si="978"/>
        <v>0</v>
      </c>
      <c r="KF276" s="342">
        <f t="shared" si="978"/>
        <v>0</v>
      </c>
      <c r="KG276" s="342">
        <f t="shared" si="978"/>
        <v>0</v>
      </c>
      <c r="KH276" s="342">
        <f t="shared" si="978"/>
        <v>0</v>
      </c>
      <c r="KI276" s="342">
        <f t="shared" si="978"/>
        <v>0</v>
      </c>
      <c r="KJ276" s="342">
        <f t="shared" si="978"/>
        <v>0</v>
      </c>
      <c r="KK276" s="342">
        <f t="shared" si="978"/>
        <v>0</v>
      </c>
      <c r="KL276" s="342">
        <f t="shared" si="978"/>
        <v>0</v>
      </c>
      <c r="KM276" s="342">
        <f t="shared" si="978"/>
        <v>0</v>
      </c>
      <c r="KN276" s="342">
        <f t="shared" si="978"/>
        <v>0</v>
      </c>
      <c r="KO276" s="342">
        <f t="shared" si="978"/>
        <v>0</v>
      </c>
      <c r="KP276" s="342">
        <f t="shared" si="978"/>
        <v>0</v>
      </c>
      <c r="KQ276" s="342">
        <f t="shared" si="978"/>
        <v>0</v>
      </c>
      <c r="KR276" s="342">
        <f t="shared" si="978"/>
        <v>0</v>
      </c>
      <c r="KS276" s="342">
        <f t="shared" si="978"/>
        <v>0</v>
      </c>
      <c r="KT276" s="342">
        <f t="shared" si="978"/>
        <v>0</v>
      </c>
      <c r="KU276" s="342">
        <f t="shared" si="978"/>
        <v>0</v>
      </c>
      <c r="KV276" s="342">
        <f t="shared" si="978"/>
        <v>0</v>
      </c>
      <c r="KW276" s="342">
        <f t="shared" si="978"/>
        <v>0</v>
      </c>
      <c r="KX276" s="342">
        <f t="shared" si="978"/>
        <v>0</v>
      </c>
      <c r="KY276" s="342">
        <f t="shared" si="978"/>
        <v>0</v>
      </c>
      <c r="KZ276" s="342">
        <f t="shared" si="978"/>
        <v>0</v>
      </c>
      <c r="LA276" s="342">
        <f t="shared" si="978"/>
        <v>0</v>
      </c>
      <c r="LB276" s="342">
        <f t="shared" si="978"/>
        <v>0</v>
      </c>
      <c r="LC276" s="342">
        <f t="shared" si="978"/>
        <v>0</v>
      </c>
      <c r="LD276" s="342">
        <f t="shared" si="978"/>
        <v>0</v>
      </c>
      <c r="LE276" s="342">
        <f t="shared" si="978"/>
        <v>0</v>
      </c>
      <c r="LF276" s="342">
        <f t="shared" si="978"/>
        <v>0</v>
      </c>
      <c r="LG276" s="342">
        <f t="shared" si="978"/>
        <v>0</v>
      </c>
      <c r="LH276" s="342">
        <f t="shared" si="978"/>
        <v>0</v>
      </c>
      <c r="LI276" s="342">
        <f t="shared" si="978"/>
        <v>0</v>
      </c>
      <c r="LJ276" s="342">
        <f t="shared" si="978"/>
        <v>0</v>
      </c>
      <c r="LK276" s="342">
        <f t="shared" si="978"/>
        <v>0</v>
      </c>
      <c r="LL276" s="342">
        <f t="shared" si="978"/>
        <v>0</v>
      </c>
      <c r="LM276" s="342">
        <f t="shared" si="978"/>
        <v>0</v>
      </c>
      <c r="LN276" s="342">
        <f t="shared" si="978"/>
        <v>0</v>
      </c>
      <c r="LO276" s="342">
        <f t="shared" si="978"/>
        <v>0</v>
      </c>
      <c r="LP276" s="342">
        <f t="shared" si="978"/>
        <v>0</v>
      </c>
    </row>
    <row r="277">
      <c r="A277" s="331" t="str">
        <f t="shared" si="822"/>
        <v>06-2030</v>
      </c>
      <c r="B277" s="346">
        <f t="shared" si="828"/>
        <v>181908.706</v>
      </c>
      <c r="C277" s="346"/>
      <c r="E277" s="342">
        <f t="shared" ref="E277:BP277" si="979">if(or(and($A277-E$240&gt;0,$A277-E$241&lt;=0,month($A277)=month(E$241)),and($A277-E$240&gt;=0,$A277-E$241&lt;=0,month(edate($A277,6))=month(E$241))),E$244,0)</f>
        <v>6085.4205</v>
      </c>
      <c r="F277" s="342">
        <f t="shared" si="979"/>
        <v>2604.5913</v>
      </c>
      <c r="G277" s="342">
        <f t="shared" si="979"/>
        <v>4740</v>
      </c>
      <c r="H277" s="342">
        <f t="shared" si="979"/>
        <v>0</v>
      </c>
      <c r="I277" s="342">
        <f t="shared" si="979"/>
        <v>0</v>
      </c>
      <c r="J277" s="342">
        <f t="shared" si="979"/>
        <v>5954.9875</v>
      </c>
      <c r="K277" s="342">
        <f t="shared" si="979"/>
        <v>0</v>
      </c>
      <c r="L277" s="342">
        <f t="shared" si="979"/>
        <v>0</v>
      </c>
      <c r="M277" s="342">
        <f t="shared" si="979"/>
        <v>0</v>
      </c>
      <c r="N277" s="342">
        <f t="shared" si="979"/>
        <v>7812.75495</v>
      </c>
      <c r="O277" s="342">
        <f t="shared" si="979"/>
        <v>5688.688635</v>
      </c>
      <c r="P277" s="342">
        <f t="shared" si="979"/>
        <v>5334.19156</v>
      </c>
      <c r="Q277" s="342">
        <f t="shared" si="979"/>
        <v>0</v>
      </c>
      <c r="R277" s="342">
        <f t="shared" si="979"/>
        <v>0</v>
      </c>
      <c r="S277" s="342">
        <f t="shared" si="979"/>
        <v>10661.63949</v>
      </c>
      <c r="T277" s="342">
        <f t="shared" si="979"/>
        <v>0</v>
      </c>
      <c r="U277" s="342">
        <f t="shared" si="979"/>
        <v>0</v>
      </c>
      <c r="V277" s="342">
        <f t="shared" si="979"/>
        <v>5520.8475</v>
      </c>
      <c r="W277" s="342">
        <f t="shared" si="979"/>
        <v>0</v>
      </c>
      <c r="X277" s="342">
        <f t="shared" si="979"/>
        <v>7309.84635</v>
      </c>
      <c r="Y277" s="342">
        <f t="shared" si="979"/>
        <v>11393.6924</v>
      </c>
      <c r="Z277" s="342">
        <f t="shared" si="979"/>
        <v>70.99625</v>
      </c>
      <c r="AA277" s="342">
        <f t="shared" si="979"/>
        <v>0</v>
      </c>
      <c r="AB277" s="342">
        <f t="shared" si="979"/>
        <v>8275.222958</v>
      </c>
      <c r="AC277" s="342">
        <f t="shared" si="979"/>
        <v>0</v>
      </c>
      <c r="AD277" s="342">
        <f t="shared" si="979"/>
        <v>0</v>
      </c>
      <c r="AE277" s="342">
        <f t="shared" si="979"/>
        <v>0</v>
      </c>
      <c r="AF277" s="342">
        <f t="shared" si="979"/>
        <v>6214.90265</v>
      </c>
      <c r="AG277" s="342">
        <f t="shared" si="979"/>
        <v>0</v>
      </c>
      <c r="AH277" s="342">
        <f t="shared" si="979"/>
        <v>228.5555</v>
      </c>
      <c r="AI277" s="342">
        <f t="shared" si="979"/>
        <v>0</v>
      </c>
      <c r="AJ277" s="342">
        <f t="shared" si="979"/>
        <v>3780</v>
      </c>
      <c r="AK277" s="342">
        <f t="shared" si="979"/>
        <v>15922.28576</v>
      </c>
      <c r="AL277" s="342">
        <f t="shared" si="979"/>
        <v>0</v>
      </c>
      <c r="AM277" s="342">
        <f t="shared" si="979"/>
        <v>0</v>
      </c>
      <c r="AN277" s="342">
        <f t="shared" si="979"/>
        <v>12211.43486</v>
      </c>
      <c r="AO277" s="342">
        <f t="shared" si="979"/>
        <v>8896.907813</v>
      </c>
      <c r="AP277" s="342">
        <f t="shared" si="979"/>
        <v>0</v>
      </c>
      <c r="AQ277" s="342">
        <f t="shared" si="979"/>
        <v>0</v>
      </c>
      <c r="AR277" s="342">
        <f t="shared" si="979"/>
        <v>7542.9351</v>
      </c>
      <c r="AS277" s="342">
        <f t="shared" si="979"/>
        <v>0</v>
      </c>
      <c r="AT277" s="342">
        <f t="shared" si="979"/>
        <v>0</v>
      </c>
      <c r="AU277" s="342">
        <f t="shared" si="979"/>
        <v>0</v>
      </c>
      <c r="AV277" s="342">
        <f t="shared" si="979"/>
        <v>7136.0471</v>
      </c>
      <c r="AW277" s="342">
        <f t="shared" si="979"/>
        <v>0</v>
      </c>
      <c r="AX277" s="342">
        <f t="shared" si="979"/>
        <v>9058.61</v>
      </c>
      <c r="AY277" s="342">
        <f t="shared" si="979"/>
        <v>0</v>
      </c>
      <c r="AZ277" s="342">
        <f t="shared" si="979"/>
        <v>6480</v>
      </c>
      <c r="BA277" s="342">
        <f t="shared" si="979"/>
        <v>5867.9712</v>
      </c>
      <c r="BB277" s="342">
        <f t="shared" si="979"/>
        <v>0</v>
      </c>
      <c r="BC277" s="342">
        <f t="shared" si="979"/>
        <v>4873.17825</v>
      </c>
      <c r="BD277" s="342">
        <f t="shared" si="979"/>
        <v>0</v>
      </c>
      <c r="BE277" s="342">
        <f t="shared" si="979"/>
        <v>4565.5155</v>
      </c>
      <c r="BF277" s="342">
        <f t="shared" si="979"/>
        <v>0</v>
      </c>
      <c r="BG277" s="342">
        <f t="shared" si="979"/>
        <v>900.3978</v>
      </c>
      <c r="BH277" s="342">
        <f t="shared" si="979"/>
        <v>0</v>
      </c>
      <c r="BI277" s="342">
        <f t="shared" si="979"/>
        <v>0</v>
      </c>
      <c r="BJ277" s="342">
        <f t="shared" si="979"/>
        <v>0</v>
      </c>
      <c r="BK277" s="342">
        <f t="shared" si="979"/>
        <v>0</v>
      </c>
      <c r="BL277" s="342">
        <f t="shared" si="979"/>
        <v>0</v>
      </c>
      <c r="BM277" s="342">
        <f t="shared" si="979"/>
        <v>1521.41625</v>
      </c>
      <c r="BN277" s="342">
        <f t="shared" si="979"/>
        <v>0</v>
      </c>
      <c r="BO277" s="342">
        <f t="shared" si="979"/>
        <v>5255.6688</v>
      </c>
      <c r="BP277" s="342">
        <f t="shared" si="979"/>
        <v>0</v>
      </c>
      <c r="BQ277" s="342"/>
      <c r="BR277" s="342">
        <f t="shared" ref="BR277:EC277" si="980">if(or(and($A277-BR$240&gt;0,$A277-BR$241&lt;=0,month($A277)=month(BR$241)),and($A277-BR$240&gt;=0,$A277-BR$241&lt;=0,month(edate($A277,6))=month(BR$241))),BR$244,0)</f>
        <v>0</v>
      </c>
      <c r="BS277" s="342">
        <f t="shared" si="980"/>
        <v>0</v>
      </c>
      <c r="BT277" s="342">
        <f t="shared" si="980"/>
        <v>0</v>
      </c>
      <c r="BU277" s="342">
        <f t="shared" si="980"/>
        <v>0</v>
      </c>
      <c r="BV277" s="342">
        <f t="shared" si="980"/>
        <v>0</v>
      </c>
      <c r="BW277" s="342">
        <f t="shared" si="980"/>
        <v>0</v>
      </c>
      <c r="BX277" s="342">
        <f t="shared" si="980"/>
        <v>0</v>
      </c>
      <c r="BY277" s="342">
        <f t="shared" si="980"/>
        <v>0</v>
      </c>
      <c r="BZ277" s="342">
        <f t="shared" si="980"/>
        <v>0</v>
      </c>
      <c r="CA277" s="342">
        <f t="shared" si="980"/>
        <v>0</v>
      </c>
      <c r="CB277" s="342">
        <f t="shared" si="980"/>
        <v>0</v>
      </c>
      <c r="CC277" s="342">
        <f t="shared" si="980"/>
        <v>0</v>
      </c>
      <c r="CD277" s="342">
        <f t="shared" si="980"/>
        <v>0</v>
      </c>
      <c r="CE277" s="342">
        <f t="shared" si="980"/>
        <v>0</v>
      </c>
      <c r="CF277" s="342">
        <f t="shared" si="980"/>
        <v>0</v>
      </c>
      <c r="CG277" s="342">
        <f t="shared" si="980"/>
        <v>0</v>
      </c>
      <c r="CH277" s="342">
        <f t="shared" si="980"/>
        <v>0</v>
      </c>
      <c r="CI277" s="342">
        <f t="shared" si="980"/>
        <v>0</v>
      </c>
      <c r="CJ277" s="342">
        <f t="shared" si="980"/>
        <v>0</v>
      </c>
      <c r="CK277" s="342">
        <f t="shared" si="980"/>
        <v>0</v>
      </c>
      <c r="CL277" s="342">
        <f t="shared" si="980"/>
        <v>0</v>
      </c>
      <c r="CM277" s="342">
        <f t="shared" si="980"/>
        <v>0</v>
      </c>
      <c r="CN277" s="342">
        <f t="shared" si="980"/>
        <v>0</v>
      </c>
      <c r="CO277" s="342">
        <f t="shared" si="980"/>
        <v>0</v>
      </c>
      <c r="CP277" s="342">
        <f t="shared" si="980"/>
        <v>0</v>
      </c>
      <c r="CQ277" s="342">
        <f t="shared" si="980"/>
        <v>0</v>
      </c>
      <c r="CR277" s="342">
        <f t="shared" si="980"/>
        <v>0</v>
      </c>
      <c r="CS277" s="342">
        <f t="shared" si="980"/>
        <v>0</v>
      </c>
      <c r="CT277" s="342">
        <f t="shared" si="980"/>
        <v>0</v>
      </c>
      <c r="CU277" s="342">
        <f t="shared" si="980"/>
        <v>0</v>
      </c>
      <c r="CV277" s="342">
        <f t="shared" si="980"/>
        <v>0</v>
      </c>
      <c r="CW277" s="342">
        <f t="shared" si="980"/>
        <v>0</v>
      </c>
      <c r="CX277" s="342">
        <f t="shared" si="980"/>
        <v>0</v>
      </c>
      <c r="CY277" s="342">
        <f t="shared" si="980"/>
        <v>0</v>
      </c>
      <c r="CZ277" s="342">
        <f t="shared" si="980"/>
        <v>0</v>
      </c>
      <c r="DA277" s="342">
        <f t="shared" si="980"/>
        <v>0</v>
      </c>
      <c r="DB277" s="342">
        <f t="shared" si="980"/>
        <v>0</v>
      </c>
      <c r="DC277" s="342">
        <f t="shared" si="980"/>
        <v>0</v>
      </c>
      <c r="DD277" s="342">
        <f t="shared" si="980"/>
        <v>0</v>
      </c>
      <c r="DE277" s="342">
        <f t="shared" si="980"/>
        <v>0</v>
      </c>
      <c r="DF277" s="342">
        <f t="shared" si="980"/>
        <v>0</v>
      </c>
      <c r="DG277" s="342">
        <f t="shared" si="980"/>
        <v>0</v>
      </c>
      <c r="DH277" s="342">
        <f t="shared" si="980"/>
        <v>0</v>
      </c>
      <c r="DI277" s="342">
        <f t="shared" si="980"/>
        <v>0</v>
      </c>
      <c r="DJ277" s="342">
        <f t="shared" si="980"/>
        <v>0</v>
      </c>
      <c r="DK277" s="342">
        <f t="shared" si="980"/>
        <v>0</v>
      </c>
      <c r="DL277" s="342">
        <f t="shared" si="980"/>
        <v>0</v>
      </c>
      <c r="DM277" s="342">
        <f t="shared" si="980"/>
        <v>0</v>
      </c>
      <c r="DN277" s="342">
        <f t="shared" si="980"/>
        <v>0</v>
      </c>
      <c r="DO277" s="342">
        <f t="shared" si="980"/>
        <v>0</v>
      </c>
      <c r="DP277" s="342">
        <f t="shared" si="980"/>
        <v>0</v>
      </c>
      <c r="DQ277" s="342">
        <f t="shared" si="980"/>
        <v>0</v>
      </c>
      <c r="DR277" s="342">
        <f t="shared" si="980"/>
        <v>0</v>
      </c>
      <c r="DS277" s="342">
        <f t="shared" si="980"/>
        <v>0</v>
      </c>
      <c r="DT277" s="342">
        <f t="shared" si="980"/>
        <v>0</v>
      </c>
      <c r="DU277" s="342">
        <f t="shared" si="980"/>
        <v>0</v>
      </c>
      <c r="DV277" s="342">
        <f t="shared" si="980"/>
        <v>0</v>
      </c>
      <c r="DW277" s="342">
        <f t="shared" si="980"/>
        <v>0</v>
      </c>
      <c r="DX277" s="342">
        <f t="shared" si="980"/>
        <v>0</v>
      </c>
      <c r="DY277" s="342">
        <f t="shared" si="980"/>
        <v>0</v>
      </c>
      <c r="DZ277" s="342">
        <f t="shared" si="980"/>
        <v>0</v>
      </c>
      <c r="EA277" s="342">
        <f t="shared" si="980"/>
        <v>0</v>
      </c>
      <c r="EB277" s="342">
        <f t="shared" si="980"/>
        <v>0</v>
      </c>
      <c r="EC277" s="342">
        <f t="shared" si="980"/>
        <v>0</v>
      </c>
      <c r="ED277" s="342"/>
      <c r="EE277" s="342">
        <f t="shared" ref="EE277:GP277" si="981">if(or(and($A277-EE$240&gt;0,$A277-EE$241&lt;=0,month($A277)=month(EE$241)),and($A277-EE$240&gt;=0,$A277-EE$241&lt;=0,month(edate($A277,6))=month(EE$241))),EE$244,0)</f>
        <v>0</v>
      </c>
      <c r="EF277" s="342">
        <f t="shared" si="981"/>
        <v>0</v>
      </c>
      <c r="EG277" s="342">
        <f t="shared" si="981"/>
        <v>0</v>
      </c>
      <c r="EH277" s="342">
        <f t="shared" si="981"/>
        <v>0</v>
      </c>
      <c r="EI277" s="342">
        <f t="shared" si="981"/>
        <v>0</v>
      </c>
      <c r="EJ277" s="342">
        <f t="shared" si="981"/>
        <v>0</v>
      </c>
      <c r="EK277" s="342">
        <f t="shared" si="981"/>
        <v>0</v>
      </c>
      <c r="EL277" s="342">
        <f t="shared" si="981"/>
        <v>0</v>
      </c>
      <c r="EM277" s="342">
        <f t="shared" si="981"/>
        <v>0</v>
      </c>
      <c r="EN277" s="342">
        <f t="shared" si="981"/>
        <v>0</v>
      </c>
      <c r="EO277" s="342">
        <f t="shared" si="981"/>
        <v>0</v>
      </c>
      <c r="EP277" s="342">
        <f t="shared" si="981"/>
        <v>0</v>
      </c>
      <c r="EQ277" s="342">
        <f t="shared" si="981"/>
        <v>0</v>
      </c>
      <c r="ER277" s="342">
        <f t="shared" si="981"/>
        <v>0</v>
      </c>
      <c r="ES277" s="342">
        <f t="shared" si="981"/>
        <v>0</v>
      </c>
      <c r="ET277" s="342">
        <f t="shared" si="981"/>
        <v>0</v>
      </c>
      <c r="EU277" s="342">
        <f t="shared" si="981"/>
        <v>0</v>
      </c>
      <c r="EV277" s="342">
        <f t="shared" si="981"/>
        <v>0</v>
      </c>
      <c r="EW277" s="342">
        <f t="shared" si="981"/>
        <v>0</v>
      </c>
      <c r="EX277" s="342">
        <f t="shared" si="981"/>
        <v>0</v>
      </c>
      <c r="EY277" s="342">
        <f t="shared" si="981"/>
        <v>0</v>
      </c>
      <c r="EZ277" s="342">
        <f t="shared" si="981"/>
        <v>0</v>
      </c>
      <c r="FA277" s="342">
        <f t="shared" si="981"/>
        <v>0</v>
      </c>
      <c r="FB277" s="342">
        <f t="shared" si="981"/>
        <v>0</v>
      </c>
      <c r="FC277" s="342">
        <f t="shared" si="981"/>
        <v>0</v>
      </c>
      <c r="FD277" s="342">
        <f t="shared" si="981"/>
        <v>0</v>
      </c>
      <c r="FE277" s="342">
        <f t="shared" si="981"/>
        <v>0</v>
      </c>
      <c r="FF277" s="342">
        <f t="shared" si="981"/>
        <v>0</v>
      </c>
      <c r="FG277" s="342">
        <f t="shared" si="981"/>
        <v>0</v>
      </c>
      <c r="FH277" s="342">
        <f t="shared" si="981"/>
        <v>0</v>
      </c>
      <c r="FI277" s="342">
        <f t="shared" si="981"/>
        <v>0</v>
      </c>
      <c r="FJ277" s="342">
        <f t="shared" si="981"/>
        <v>0</v>
      </c>
      <c r="FK277" s="342">
        <f t="shared" si="981"/>
        <v>0</v>
      </c>
      <c r="FL277" s="342">
        <f t="shared" si="981"/>
        <v>0</v>
      </c>
      <c r="FM277" s="342">
        <f t="shared" si="981"/>
        <v>0</v>
      </c>
      <c r="FN277" s="342">
        <f t="shared" si="981"/>
        <v>0</v>
      </c>
      <c r="FO277" s="342">
        <f t="shared" si="981"/>
        <v>0</v>
      </c>
      <c r="FP277" s="342">
        <f t="shared" si="981"/>
        <v>0</v>
      </c>
      <c r="FQ277" s="342">
        <f t="shared" si="981"/>
        <v>0</v>
      </c>
      <c r="FR277" s="342">
        <f t="shared" si="981"/>
        <v>0</v>
      </c>
      <c r="FS277" s="342">
        <f t="shared" si="981"/>
        <v>0</v>
      </c>
      <c r="FT277" s="342">
        <f t="shared" si="981"/>
        <v>0</v>
      </c>
      <c r="FU277" s="342">
        <f t="shared" si="981"/>
        <v>0</v>
      </c>
      <c r="FV277" s="342">
        <f t="shared" si="981"/>
        <v>0</v>
      </c>
      <c r="FW277" s="342">
        <f t="shared" si="981"/>
        <v>0</v>
      </c>
      <c r="FX277" s="342">
        <f t="shared" si="981"/>
        <v>0</v>
      </c>
      <c r="FY277" s="342">
        <f t="shared" si="981"/>
        <v>0</v>
      </c>
      <c r="FZ277" s="342">
        <f t="shared" si="981"/>
        <v>0</v>
      </c>
      <c r="GA277" s="342">
        <f t="shared" si="981"/>
        <v>0</v>
      </c>
      <c r="GB277" s="342">
        <f t="shared" si="981"/>
        <v>0</v>
      </c>
      <c r="GC277" s="342">
        <f t="shared" si="981"/>
        <v>0</v>
      </c>
      <c r="GD277" s="342">
        <f t="shared" si="981"/>
        <v>0</v>
      </c>
      <c r="GE277" s="342">
        <f t="shared" si="981"/>
        <v>0</v>
      </c>
      <c r="GF277" s="342">
        <f t="shared" si="981"/>
        <v>0</v>
      </c>
      <c r="GG277" s="342">
        <f t="shared" si="981"/>
        <v>0</v>
      </c>
      <c r="GH277" s="342">
        <f t="shared" si="981"/>
        <v>0</v>
      </c>
      <c r="GI277" s="342">
        <f t="shared" si="981"/>
        <v>0</v>
      </c>
      <c r="GJ277" s="342">
        <f t="shared" si="981"/>
        <v>0</v>
      </c>
      <c r="GK277" s="342">
        <f t="shared" si="981"/>
        <v>0</v>
      </c>
      <c r="GL277" s="342">
        <f t="shared" si="981"/>
        <v>0</v>
      </c>
      <c r="GM277" s="342">
        <f t="shared" si="981"/>
        <v>0</v>
      </c>
      <c r="GN277" s="342">
        <f t="shared" si="981"/>
        <v>0</v>
      </c>
      <c r="GO277" s="342">
        <f t="shared" si="981"/>
        <v>0</v>
      </c>
      <c r="GP277" s="342">
        <f t="shared" si="981"/>
        <v>0</v>
      </c>
      <c r="GQ277" s="342"/>
      <c r="GR277" s="342">
        <f t="shared" ref="GR277:JC277" si="982">if(or(and($A277-GR$240&gt;0,$A277-GR$241&lt;=0,month($A277)=month(GR$241)),and($A277-GR$240&gt;=0,$A277-GR$241&lt;=0,month(edate($A277,6))=month(GR$241))),GR$244,0)</f>
        <v>0</v>
      </c>
      <c r="GS277" s="342">
        <f t="shared" si="982"/>
        <v>0</v>
      </c>
      <c r="GT277" s="342">
        <f t="shared" si="982"/>
        <v>0</v>
      </c>
      <c r="GU277" s="342">
        <f t="shared" si="982"/>
        <v>0</v>
      </c>
      <c r="GV277" s="342">
        <f t="shared" si="982"/>
        <v>0</v>
      </c>
      <c r="GW277" s="342">
        <f t="shared" si="982"/>
        <v>0</v>
      </c>
      <c r="GX277" s="342">
        <f t="shared" si="982"/>
        <v>0</v>
      </c>
      <c r="GY277" s="342">
        <f t="shared" si="982"/>
        <v>0</v>
      </c>
      <c r="GZ277" s="342">
        <f t="shared" si="982"/>
        <v>0</v>
      </c>
      <c r="HA277" s="342">
        <f t="shared" si="982"/>
        <v>0</v>
      </c>
      <c r="HB277" s="342">
        <f t="shared" si="982"/>
        <v>0</v>
      </c>
      <c r="HC277" s="342">
        <f t="shared" si="982"/>
        <v>0</v>
      </c>
      <c r="HD277" s="342">
        <f t="shared" si="982"/>
        <v>0</v>
      </c>
      <c r="HE277" s="342">
        <f t="shared" si="982"/>
        <v>0</v>
      </c>
      <c r="HF277" s="342">
        <f t="shared" si="982"/>
        <v>0</v>
      </c>
      <c r="HG277" s="342">
        <f t="shared" si="982"/>
        <v>0</v>
      </c>
      <c r="HH277" s="342">
        <f t="shared" si="982"/>
        <v>0</v>
      </c>
      <c r="HI277" s="342">
        <f t="shared" si="982"/>
        <v>0</v>
      </c>
      <c r="HJ277" s="342">
        <f t="shared" si="982"/>
        <v>0</v>
      </c>
      <c r="HK277" s="342">
        <f t="shared" si="982"/>
        <v>0</v>
      </c>
      <c r="HL277" s="342">
        <f t="shared" si="982"/>
        <v>0</v>
      </c>
      <c r="HM277" s="342">
        <f t="shared" si="982"/>
        <v>0</v>
      </c>
      <c r="HN277" s="342">
        <f t="shared" si="982"/>
        <v>0</v>
      </c>
      <c r="HO277" s="342">
        <f t="shared" si="982"/>
        <v>0</v>
      </c>
      <c r="HP277" s="342">
        <f t="shared" si="982"/>
        <v>0</v>
      </c>
      <c r="HQ277" s="342">
        <f t="shared" si="982"/>
        <v>0</v>
      </c>
      <c r="HR277" s="342">
        <f t="shared" si="982"/>
        <v>0</v>
      </c>
      <c r="HS277" s="342">
        <f t="shared" si="982"/>
        <v>0</v>
      </c>
      <c r="HT277" s="342">
        <f t="shared" si="982"/>
        <v>0</v>
      </c>
      <c r="HU277" s="342">
        <f t="shared" si="982"/>
        <v>0</v>
      </c>
      <c r="HV277" s="342">
        <f t="shared" si="982"/>
        <v>0</v>
      </c>
      <c r="HW277" s="342">
        <f t="shared" si="982"/>
        <v>0</v>
      </c>
      <c r="HX277" s="342">
        <f t="shared" si="982"/>
        <v>0</v>
      </c>
      <c r="HY277" s="342">
        <f t="shared" si="982"/>
        <v>0</v>
      </c>
      <c r="HZ277" s="342">
        <f t="shared" si="982"/>
        <v>0</v>
      </c>
      <c r="IA277" s="342">
        <f t="shared" si="982"/>
        <v>0</v>
      </c>
      <c r="IB277" s="342">
        <f t="shared" si="982"/>
        <v>0</v>
      </c>
      <c r="IC277" s="342">
        <f t="shared" si="982"/>
        <v>0</v>
      </c>
      <c r="ID277" s="342">
        <f t="shared" si="982"/>
        <v>0</v>
      </c>
      <c r="IE277" s="342">
        <f t="shared" si="982"/>
        <v>0</v>
      </c>
      <c r="IF277" s="342">
        <f t="shared" si="982"/>
        <v>0</v>
      </c>
      <c r="IG277" s="342">
        <f t="shared" si="982"/>
        <v>0</v>
      </c>
      <c r="IH277" s="342">
        <f t="shared" si="982"/>
        <v>0</v>
      </c>
      <c r="II277" s="342">
        <f t="shared" si="982"/>
        <v>0</v>
      </c>
      <c r="IJ277" s="342">
        <f t="shared" si="982"/>
        <v>0</v>
      </c>
      <c r="IK277" s="342">
        <f t="shared" si="982"/>
        <v>0</v>
      </c>
      <c r="IL277" s="342">
        <f t="shared" si="982"/>
        <v>0</v>
      </c>
      <c r="IM277" s="342">
        <f t="shared" si="982"/>
        <v>0</v>
      </c>
      <c r="IN277" s="342">
        <f t="shared" si="982"/>
        <v>0</v>
      </c>
      <c r="IO277" s="342">
        <f t="shared" si="982"/>
        <v>0</v>
      </c>
      <c r="IP277" s="342">
        <f t="shared" si="982"/>
        <v>0</v>
      </c>
      <c r="IQ277" s="342">
        <f t="shared" si="982"/>
        <v>0</v>
      </c>
      <c r="IR277" s="342">
        <f t="shared" si="982"/>
        <v>0</v>
      </c>
      <c r="IS277" s="342">
        <f t="shared" si="982"/>
        <v>0</v>
      </c>
      <c r="IT277" s="342">
        <f t="shared" si="982"/>
        <v>0</v>
      </c>
      <c r="IU277" s="342">
        <f t="shared" si="982"/>
        <v>0</v>
      </c>
      <c r="IV277" s="342">
        <f t="shared" si="982"/>
        <v>0</v>
      </c>
      <c r="IW277" s="342">
        <f t="shared" si="982"/>
        <v>0</v>
      </c>
      <c r="IX277" s="342">
        <f t="shared" si="982"/>
        <v>0</v>
      </c>
      <c r="IY277" s="342">
        <f t="shared" si="982"/>
        <v>0</v>
      </c>
      <c r="IZ277" s="342">
        <f t="shared" si="982"/>
        <v>0</v>
      </c>
      <c r="JA277" s="342">
        <f t="shared" si="982"/>
        <v>0</v>
      </c>
      <c r="JB277" s="342">
        <f t="shared" si="982"/>
        <v>0</v>
      </c>
      <c r="JC277" s="342">
        <f t="shared" si="982"/>
        <v>0</v>
      </c>
      <c r="JD277" s="342"/>
      <c r="JE277" s="342">
        <f t="shared" ref="JE277:LP277" si="983">if(or(and($A277-JE$240&gt;0,$A277-JE$241&lt;=0,month($A277)=month(JE$241)),and($A277-JE$240&gt;=0,$A277-JE$241&lt;=0,month(edate($A277,6))=month(JE$241))),JE$244,0)</f>
        <v>0</v>
      </c>
      <c r="JF277" s="342">
        <f t="shared" si="983"/>
        <v>0</v>
      </c>
      <c r="JG277" s="342">
        <f t="shared" si="983"/>
        <v>0</v>
      </c>
      <c r="JH277" s="342">
        <f t="shared" si="983"/>
        <v>0</v>
      </c>
      <c r="JI277" s="342">
        <f t="shared" si="983"/>
        <v>0</v>
      </c>
      <c r="JJ277" s="342">
        <f t="shared" si="983"/>
        <v>0</v>
      </c>
      <c r="JK277" s="342">
        <f t="shared" si="983"/>
        <v>0</v>
      </c>
      <c r="JL277" s="342">
        <f t="shared" si="983"/>
        <v>0</v>
      </c>
      <c r="JM277" s="342">
        <f t="shared" si="983"/>
        <v>0</v>
      </c>
      <c r="JN277" s="342">
        <f t="shared" si="983"/>
        <v>0</v>
      </c>
      <c r="JO277" s="342">
        <f t="shared" si="983"/>
        <v>0</v>
      </c>
      <c r="JP277" s="342">
        <f t="shared" si="983"/>
        <v>0</v>
      </c>
      <c r="JQ277" s="342">
        <f t="shared" si="983"/>
        <v>0</v>
      </c>
      <c r="JR277" s="342">
        <f t="shared" si="983"/>
        <v>0</v>
      </c>
      <c r="JS277" s="342">
        <f t="shared" si="983"/>
        <v>0</v>
      </c>
      <c r="JT277" s="342">
        <f t="shared" si="983"/>
        <v>0</v>
      </c>
      <c r="JU277" s="342">
        <f t="shared" si="983"/>
        <v>0</v>
      </c>
      <c r="JV277" s="342">
        <f t="shared" si="983"/>
        <v>0</v>
      </c>
      <c r="JW277" s="342">
        <f t="shared" si="983"/>
        <v>0</v>
      </c>
      <c r="JX277" s="342">
        <f t="shared" si="983"/>
        <v>0</v>
      </c>
      <c r="JY277" s="342">
        <f t="shared" si="983"/>
        <v>0</v>
      </c>
      <c r="JZ277" s="342">
        <f t="shared" si="983"/>
        <v>0</v>
      </c>
      <c r="KA277" s="342">
        <f t="shared" si="983"/>
        <v>0</v>
      </c>
      <c r="KB277" s="342">
        <f t="shared" si="983"/>
        <v>0</v>
      </c>
      <c r="KC277" s="342">
        <f t="shared" si="983"/>
        <v>0</v>
      </c>
      <c r="KD277" s="342">
        <f t="shared" si="983"/>
        <v>0</v>
      </c>
      <c r="KE277" s="342">
        <f t="shared" si="983"/>
        <v>0</v>
      </c>
      <c r="KF277" s="342">
        <f t="shared" si="983"/>
        <v>0</v>
      </c>
      <c r="KG277" s="342">
        <f t="shared" si="983"/>
        <v>0</v>
      </c>
      <c r="KH277" s="342">
        <f t="shared" si="983"/>
        <v>0</v>
      </c>
      <c r="KI277" s="342">
        <f t="shared" si="983"/>
        <v>0</v>
      </c>
      <c r="KJ277" s="342">
        <f t="shared" si="983"/>
        <v>0</v>
      </c>
      <c r="KK277" s="342">
        <f t="shared" si="983"/>
        <v>0</v>
      </c>
      <c r="KL277" s="342">
        <f t="shared" si="983"/>
        <v>0</v>
      </c>
      <c r="KM277" s="342">
        <f t="shared" si="983"/>
        <v>0</v>
      </c>
      <c r="KN277" s="342">
        <f t="shared" si="983"/>
        <v>0</v>
      </c>
      <c r="KO277" s="342">
        <f t="shared" si="983"/>
        <v>0</v>
      </c>
      <c r="KP277" s="342">
        <f t="shared" si="983"/>
        <v>0</v>
      </c>
      <c r="KQ277" s="342">
        <f t="shared" si="983"/>
        <v>0</v>
      </c>
      <c r="KR277" s="342">
        <f t="shared" si="983"/>
        <v>0</v>
      </c>
      <c r="KS277" s="342">
        <f t="shared" si="983"/>
        <v>0</v>
      </c>
      <c r="KT277" s="342">
        <f t="shared" si="983"/>
        <v>0</v>
      </c>
      <c r="KU277" s="342">
        <f t="shared" si="983"/>
        <v>0</v>
      </c>
      <c r="KV277" s="342">
        <f t="shared" si="983"/>
        <v>0</v>
      </c>
      <c r="KW277" s="342">
        <f t="shared" si="983"/>
        <v>0</v>
      </c>
      <c r="KX277" s="342">
        <f t="shared" si="983"/>
        <v>0</v>
      </c>
      <c r="KY277" s="342">
        <f t="shared" si="983"/>
        <v>0</v>
      </c>
      <c r="KZ277" s="342">
        <f t="shared" si="983"/>
        <v>0</v>
      </c>
      <c r="LA277" s="342">
        <f t="shared" si="983"/>
        <v>0</v>
      </c>
      <c r="LB277" s="342">
        <f t="shared" si="983"/>
        <v>0</v>
      </c>
      <c r="LC277" s="342">
        <f t="shared" si="983"/>
        <v>0</v>
      </c>
      <c r="LD277" s="342">
        <f t="shared" si="983"/>
        <v>0</v>
      </c>
      <c r="LE277" s="342">
        <f t="shared" si="983"/>
        <v>0</v>
      </c>
      <c r="LF277" s="342">
        <f t="shared" si="983"/>
        <v>0</v>
      </c>
      <c r="LG277" s="342">
        <f t="shared" si="983"/>
        <v>0</v>
      </c>
      <c r="LH277" s="342">
        <f t="shared" si="983"/>
        <v>0</v>
      </c>
      <c r="LI277" s="342">
        <f t="shared" si="983"/>
        <v>0</v>
      </c>
      <c r="LJ277" s="342">
        <f t="shared" si="983"/>
        <v>0</v>
      </c>
      <c r="LK277" s="342">
        <f t="shared" si="983"/>
        <v>0</v>
      </c>
      <c r="LL277" s="342">
        <f t="shared" si="983"/>
        <v>0</v>
      </c>
      <c r="LM277" s="342">
        <f t="shared" si="983"/>
        <v>0</v>
      </c>
      <c r="LN277" s="342">
        <f t="shared" si="983"/>
        <v>0</v>
      </c>
      <c r="LO277" s="342">
        <f t="shared" si="983"/>
        <v>0</v>
      </c>
      <c r="LP277" s="342">
        <f t="shared" si="983"/>
        <v>0</v>
      </c>
    </row>
    <row r="278">
      <c r="A278" s="331" t="str">
        <f t="shared" si="822"/>
        <v>09-2030</v>
      </c>
      <c r="B278" s="346">
        <f t="shared" si="828"/>
        <v>237841.6939</v>
      </c>
      <c r="C278" s="346"/>
      <c r="E278" s="342">
        <f t="shared" ref="E278:BP278" si="984">if(or(and($A278-E$240&gt;0,$A278-E$241&lt;=0,month($A278)=month(E$241)),and($A278-E$240&gt;=0,$A278-E$241&lt;=0,month(edate($A278,6))=month(E$241))),E$244,0)</f>
        <v>0</v>
      </c>
      <c r="F278" s="342">
        <f t="shared" si="984"/>
        <v>0</v>
      </c>
      <c r="G278" s="342">
        <f t="shared" si="984"/>
        <v>0</v>
      </c>
      <c r="H278" s="342">
        <f t="shared" si="984"/>
        <v>5603.13611</v>
      </c>
      <c r="I278" s="342">
        <f t="shared" si="984"/>
        <v>5350</v>
      </c>
      <c r="J278" s="342">
        <f t="shared" si="984"/>
        <v>0</v>
      </c>
      <c r="K278" s="342">
        <f t="shared" si="984"/>
        <v>6549.35727</v>
      </c>
      <c r="L278" s="342">
        <f t="shared" si="984"/>
        <v>3925.4562</v>
      </c>
      <c r="M278" s="342">
        <f t="shared" si="984"/>
        <v>5593.35392</v>
      </c>
      <c r="N278" s="342">
        <f t="shared" si="984"/>
        <v>0</v>
      </c>
      <c r="O278" s="342">
        <f t="shared" si="984"/>
        <v>0</v>
      </c>
      <c r="P278" s="342">
        <f t="shared" si="984"/>
        <v>0</v>
      </c>
      <c r="Q278" s="342">
        <f t="shared" si="984"/>
        <v>5838.7836</v>
      </c>
      <c r="R278" s="342">
        <f t="shared" si="984"/>
        <v>9911.380355</v>
      </c>
      <c r="S278" s="342">
        <f t="shared" si="984"/>
        <v>0</v>
      </c>
      <c r="T278" s="342">
        <f t="shared" si="984"/>
        <v>11963.3767</v>
      </c>
      <c r="U278" s="342">
        <f t="shared" si="984"/>
        <v>9633.12861</v>
      </c>
      <c r="V278" s="342">
        <f t="shared" si="984"/>
        <v>0</v>
      </c>
      <c r="W278" s="342">
        <f t="shared" si="984"/>
        <v>8655.033888</v>
      </c>
      <c r="X278" s="342">
        <f t="shared" si="984"/>
        <v>0</v>
      </c>
      <c r="Y278" s="342">
        <f t="shared" si="984"/>
        <v>0</v>
      </c>
      <c r="Z278" s="342">
        <f t="shared" si="984"/>
        <v>0</v>
      </c>
      <c r="AA278" s="342">
        <f t="shared" si="984"/>
        <v>9628.80765</v>
      </c>
      <c r="AB278" s="342">
        <f t="shared" si="984"/>
        <v>0</v>
      </c>
      <c r="AC278" s="342">
        <f t="shared" si="984"/>
        <v>6205.936838</v>
      </c>
      <c r="AD278" s="342">
        <f t="shared" si="984"/>
        <v>8318.29995</v>
      </c>
      <c r="AE278" s="342">
        <f t="shared" si="984"/>
        <v>6439.535258</v>
      </c>
      <c r="AF278" s="342">
        <f t="shared" si="984"/>
        <v>0</v>
      </c>
      <c r="AG278" s="342">
        <f t="shared" si="984"/>
        <v>7258.6275</v>
      </c>
      <c r="AH278" s="342">
        <f t="shared" si="984"/>
        <v>0</v>
      </c>
      <c r="AI278" s="342">
        <f t="shared" si="984"/>
        <v>10641.14589</v>
      </c>
      <c r="AJ278" s="342">
        <f t="shared" si="984"/>
        <v>0</v>
      </c>
      <c r="AK278" s="342">
        <f t="shared" si="984"/>
        <v>0</v>
      </c>
      <c r="AL278" s="342">
        <f t="shared" si="984"/>
        <v>275</v>
      </c>
      <c r="AM278" s="342">
        <f t="shared" si="984"/>
        <v>4982.50623</v>
      </c>
      <c r="AN278" s="342">
        <f t="shared" si="984"/>
        <v>0</v>
      </c>
      <c r="AO278" s="342">
        <f t="shared" si="984"/>
        <v>0</v>
      </c>
      <c r="AP278" s="342">
        <f t="shared" si="984"/>
        <v>9271.35</v>
      </c>
      <c r="AQ278" s="342">
        <f t="shared" si="984"/>
        <v>8358.125</v>
      </c>
      <c r="AR278" s="342">
        <f t="shared" si="984"/>
        <v>0</v>
      </c>
      <c r="AS278" s="342">
        <f t="shared" si="984"/>
        <v>8601.039</v>
      </c>
      <c r="AT278" s="342">
        <f t="shared" si="984"/>
        <v>16276.43473</v>
      </c>
      <c r="AU278" s="342">
        <f t="shared" si="984"/>
        <v>7462.28015</v>
      </c>
      <c r="AV278" s="342">
        <f t="shared" si="984"/>
        <v>0</v>
      </c>
      <c r="AW278" s="342">
        <f t="shared" si="984"/>
        <v>4800</v>
      </c>
      <c r="AX278" s="342">
        <f t="shared" si="984"/>
        <v>0</v>
      </c>
      <c r="AY278" s="342">
        <f t="shared" si="984"/>
        <v>12558.09375</v>
      </c>
      <c r="AZ278" s="342">
        <f t="shared" si="984"/>
        <v>0</v>
      </c>
      <c r="BA278" s="342">
        <f t="shared" si="984"/>
        <v>0</v>
      </c>
      <c r="BB278" s="342">
        <f t="shared" si="984"/>
        <v>9703.8664</v>
      </c>
      <c r="BC278" s="342">
        <f t="shared" si="984"/>
        <v>0</v>
      </c>
      <c r="BD278" s="342">
        <f t="shared" si="984"/>
        <v>13378.4</v>
      </c>
      <c r="BE278" s="342">
        <f t="shared" si="984"/>
        <v>0</v>
      </c>
      <c r="BF278" s="342">
        <f t="shared" si="984"/>
        <v>1557.6541</v>
      </c>
      <c r="BG278" s="342">
        <f t="shared" si="984"/>
        <v>0</v>
      </c>
      <c r="BH278" s="342">
        <f t="shared" si="984"/>
        <v>5158.157425</v>
      </c>
      <c r="BI278" s="342">
        <f t="shared" si="984"/>
        <v>2306.25</v>
      </c>
      <c r="BJ278" s="342">
        <f t="shared" si="984"/>
        <v>7162.4875</v>
      </c>
      <c r="BK278" s="342">
        <f t="shared" si="984"/>
        <v>1312.5</v>
      </c>
      <c r="BL278" s="342">
        <f t="shared" si="984"/>
        <v>1793.1</v>
      </c>
      <c r="BM278" s="342">
        <f t="shared" si="984"/>
        <v>0</v>
      </c>
      <c r="BN278" s="342">
        <f t="shared" si="984"/>
        <v>740.464875</v>
      </c>
      <c r="BO278" s="342">
        <f t="shared" si="984"/>
        <v>0</v>
      </c>
      <c r="BP278" s="342">
        <f t="shared" si="984"/>
        <v>628.625</v>
      </c>
      <c r="BQ278" s="342"/>
      <c r="BR278" s="342">
        <f t="shared" ref="BR278:EC278" si="985">if(or(and($A278-BR$240&gt;0,$A278-BR$241&lt;=0,month($A278)=month(BR$241)),and($A278-BR$240&gt;=0,$A278-BR$241&lt;=0,month(edate($A278,6))=month(BR$241))),BR$244,0)</f>
        <v>0</v>
      </c>
      <c r="BS278" s="342">
        <f t="shared" si="985"/>
        <v>0</v>
      </c>
      <c r="BT278" s="342">
        <f t="shared" si="985"/>
        <v>0</v>
      </c>
      <c r="BU278" s="342">
        <f t="shared" si="985"/>
        <v>0</v>
      </c>
      <c r="BV278" s="342">
        <f t="shared" si="985"/>
        <v>0</v>
      </c>
      <c r="BW278" s="342">
        <f t="shared" si="985"/>
        <v>0</v>
      </c>
      <c r="BX278" s="342">
        <f t="shared" si="985"/>
        <v>0</v>
      </c>
      <c r="BY278" s="342">
        <f t="shared" si="985"/>
        <v>0</v>
      </c>
      <c r="BZ278" s="342">
        <f t="shared" si="985"/>
        <v>0</v>
      </c>
      <c r="CA278" s="342">
        <f t="shared" si="985"/>
        <v>0</v>
      </c>
      <c r="CB278" s="342">
        <f t="shared" si="985"/>
        <v>0</v>
      </c>
      <c r="CC278" s="342">
        <f t="shared" si="985"/>
        <v>0</v>
      </c>
      <c r="CD278" s="342">
        <f t="shared" si="985"/>
        <v>0</v>
      </c>
      <c r="CE278" s="342">
        <f t="shared" si="985"/>
        <v>0</v>
      </c>
      <c r="CF278" s="342">
        <f t="shared" si="985"/>
        <v>0</v>
      </c>
      <c r="CG278" s="342">
        <f t="shared" si="985"/>
        <v>0</v>
      </c>
      <c r="CH278" s="342">
        <f t="shared" si="985"/>
        <v>0</v>
      </c>
      <c r="CI278" s="342">
        <f t="shared" si="985"/>
        <v>0</v>
      </c>
      <c r="CJ278" s="342">
        <f t="shared" si="985"/>
        <v>0</v>
      </c>
      <c r="CK278" s="342">
        <f t="shared" si="985"/>
        <v>0</v>
      </c>
      <c r="CL278" s="342">
        <f t="shared" si="985"/>
        <v>0</v>
      </c>
      <c r="CM278" s="342">
        <f t="shared" si="985"/>
        <v>0</v>
      </c>
      <c r="CN278" s="342">
        <f t="shared" si="985"/>
        <v>0</v>
      </c>
      <c r="CO278" s="342">
        <f t="shared" si="985"/>
        <v>0</v>
      </c>
      <c r="CP278" s="342">
        <f t="shared" si="985"/>
        <v>0</v>
      </c>
      <c r="CQ278" s="342">
        <f t="shared" si="985"/>
        <v>0</v>
      </c>
      <c r="CR278" s="342">
        <f t="shared" si="985"/>
        <v>0</v>
      </c>
      <c r="CS278" s="342">
        <f t="shared" si="985"/>
        <v>0</v>
      </c>
      <c r="CT278" s="342">
        <f t="shared" si="985"/>
        <v>0</v>
      </c>
      <c r="CU278" s="342">
        <f t="shared" si="985"/>
        <v>0</v>
      </c>
      <c r="CV278" s="342">
        <f t="shared" si="985"/>
        <v>0</v>
      </c>
      <c r="CW278" s="342">
        <f t="shared" si="985"/>
        <v>0</v>
      </c>
      <c r="CX278" s="342">
        <f t="shared" si="985"/>
        <v>0</v>
      </c>
      <c r="CY278" s="342">
        <f t="shared" si="985"/>
        <v>0</v>
      </c>
      <c r="CZ278" s="342">
        <f t="shared" si="985"/>
        <v>0</v>
      </c>
      <c r="DA278" s="342">
        <f t="shared" si="985"/>
        <v>0</v>
      </c>
      <c r="DB278" s="342">
        <f t="shared" si="985"/>
        <v>0</v>
      </c>
      <c r="DC278" s="342">
        <f t="shared" si="985"/>
        <v>0</v>
      </c>
      <c r="DD278" s="342">
        <f t="shared" si="985"/>
        <v>0</v>
      </c>
      <c r="DE278" s="342">
        <f t="shared" si="985"/>
        <v>0</v>
      </c>
      <c r="DF278" s="342">
        <f t="shared" si="985"/>
        <v>0</v>
      </c>
      <c r="DG278" s="342">
        <f t="shared" si="985"/>
        <v>0</v>
      </c>
      <c r="DH278" s="342">
        <f t="shared" si="985"/>
        <v>0</v>
      </c>
      <c r="DI278" s="342">
        <f t="shared" si="985"/>
        <v>0</v>
      </c>
      <c r="DJ278" s="342">
        <f t="shared" si="985"/>
        <v>0</v>
      </c>
      <c r="DK278" s="342">
        <f t="shared" si="985"/>
        <v>0</v>
      </c>
      <c r="DL278" s="342">
        <f t="shared" si="985"/>
        <v>0</v>
      </c>
      <c r="DM278" s="342">
        <f t="shared" si="985"/>
        <v>0</v>
      </c>
      <c r="DN278" s="342">
        <f t="shared" si="985"/>
        <v>0</v>
      </c>
      <c r="DO278" s="342">
        <f t="shared" si="985"/>
        <v>0</v>
      </c>
      <c r="DP278" s="342">
        <f t="shared" si="985"/>
        <v>0</v>
      </c>
      <c r="DQ278" s="342">
        <f t="shared" si="985"/>
        <v>0</v>
      </c>
      <c r="DR278" s="342">
        <f t="shared" si="985"/>
        <v>0</v>
      </c>
      <c r="DS278" s="342">
        <f t="shared" si="985"/>
        <v>0</v>
      </c>
      <c r="DT278" s="342">
        <f t="shared" si="985"/>
        <v>0</v>
      </c>
      <c r="DU278" s="342">
        <f t="shared" si="985"/>
        <v>0</v>
      </c>
      <c r="DV278" s="342">
        <f t="shared" si="985"/>
        <v>0</v>
      </c>
      <c r="DW278" s="342">
        <f t="shared" si="985"/>
        <v>0</v>
      </c>
      <c r="DX278" s="342">
        <f t="shared" si="985"/>
        <v>0</v>
      </c>
      <c r="DY278" s="342">
        <f t="shared" si="985"/>
        <v>0</v>
      </c>
      <c r="DZ278" s="342">
        <f t="shared" si="985"/>
        <v>0</v>
      </c>
      <c r="EA278" s="342">
        <f t="shared" si="985"/>
        <v>0</v>
      </c>
      <c r="EB278" s="342">
        <f t="shared" si="985"/>
        <v>0</v>
      </c>
      <c r="EC278" s="342">
        <f t="shared" si="985"/>
        <v>0</v>
      </c>
      <c r="ED278" s="342"/>
      <c r="EE278" s="342">
        <f t="shared" ref="EE278:GP278" si="986">if(or(and($A278-EE$240&gt;0,$A278-EE$241&lt;=0,month($A278)=month(EE$241)),and($A278-EE$240&gt;=0,$A278-EE$241&lt;=0,month(edate($A278,6))=month(EE$241))),EE$244,0)</f>
        <v>0</v>
      </c>
      <c r="EF278" s="342">
        <f t="shared" si="986"/>
        <v>0</v>
      </c>
      <c r="EG278" s="342">
        <f t="shared" si="986"/>
        <v>0</v>
      </c>
      <c r="EH278" s="342">
        <f t="shared" si="986"/>
        <v>0</v>
      </c>
      <c r="EI278" s="342">
        <f t="shared" si="986"/>
        <v>0</v>
      </c>
      <c r="EJ278" s="342">
        <f t="shared" si="986"/>
        <v>0</v>
      </c>
      <c r="EK278" s="342">
        <f t="shared" si="986"/>
        <v>0</v>
      </c>
      <c r="EL278" s="342">
        <f t="shared" si="986"/>
        <v>0</v>
      </c>
      <c r="EM278" s="342">
        <f t="shared" si="986"/>
        <v>0</v>
      </c>
      <c r="EN278" s="342">
        <f t="shared" si="986"/>
        <v>0</v>
      </c>
      <c r="EO278" s="342">
        <f t="shared" si="986"/>
        <v>0</v>
      </c>
      <c r="EP278" s="342">
        <f t="shared" si="986"/>
        <v>0</v>
      </c>
      <c r="EQ278" s="342">
        <f t="shared" si="986"/>
        <v>0</v>
      </c>
      <c r="ER278" s="342">
        <f t="shared" si="986"/>
        <v>0</v>
      </c>
      <c r="ES278" s="342">
        <f t="shared" si="986"/>
        <v>0</v>
      </c>
      <c r="ET278" s="342">
        <f t="shared" si="986"/>
        <v>0</v>
      </c>
      <c r="EU278" s="342">
        <f t="shared" si="986"/>
        <v>0</v>
      </c>
      <c r="EV278" s="342">
        <f t="shared" si="986"/>
        <v>0</v>
      </c>
      <c r="EW278" s="342">
        <f t="shared" si="986"/>
        <v>0</v>
      </c>
      <c r="EX278" s="342">
        <f t="shared" si="986"/>
        <v>0</v>
      </c>
      <c r="EY278" s="342">
        <f t="shared" si="986"/>
        <v>0</v>
      </c>
      <c r="EZ278" s="342">
        <f t="shared" si="986"/>
        <v>0</v>
      </c>
      <c r="FA278" s="342">
        <f t="shared" si="986"/>
        <v>0</v>
      </c>
      <c r="FB278" s="342">
        <f t="shared" si="986"/>
        <v>0</v>
      </c>
      <c r="FC278" s="342">
        <f t="shared" si="986"/>
        <v>0</v>
      </c>
      <c r="FD278" s="342">
        <f t="shared" si="986"/>
        <v>0</v>
      </c>
      <c r="FE278" s="342">
        <f t="shared" si="986"/>
        <v>0</v>
      </c>
      <c r="FF278" s="342">
        <f t="shared" si="986"/>
        <v>0</v>
      </c>
      <c r="FG278" s="342">
        <f t="shared" si="986"/>
        <v>0</v>
      </c>
      <c r="FH278" s="342">
        <f t="shared" si="986"/>
        <v>0</v>
      </c>
      <c r="FI278" s="342">
        <f t="shared" si="986"/>
        <v>0</v>
      </c>
      <c r="FJ278" s="342">
        <f t="shared" si="986"/>
        <v>0</v>
      </c>
      <c r="FK278" s="342">
        <f t="shared" si="986"/>
        <v>0</v>
      </c>
      <c r="FL278" s="342">
        <f t="shared" si="986"/>
        <v>0</v>
      </c>
      <c r="FM278" s="342">
        <f t="shared" si="986"/>
        <v>0</v>
      </c>
      <c r="FN278" s="342">
        <f t="shared" si="986"/>
        <v>0</v>
      </c>
      <c r="FO278" s="342">
        <f t="shared" si="986"/>
        <v>0</v>
      </c>
      <c r="FP278" s="342">
        <f t="shared" si="986"/>
        <v>0</v>
      </c>
      <c r="FQ278" s="342">
        <f t="shared" si="986"/>
        <v>0</v>
      </c>
      <c r="FR278" s="342">
        <f t="shared" si="986"/>
        <v>0</v>
      </c>
      <c r="FS278" s="342">
        <f t="shared" si="986"/>
        <v>0</v>
      </c>
      <c r="FT278" s="342">
        <f t="shared" si="986"/>
        <v>0</v>
      </c>
      <c r="FU278" s="342">
        <f t="shared" si="986"/>
        <v>0</v>
      </c>
      <c r="FV278" s="342">
        <f t="shared" si="986"/>
        <v>0</v>
      </c>
      <c r="FW278" s="342">
        <f t="shared" si="986"/>
        <v>0</v>
      </c>
      <c r="FX278" s="342">
        <f t="shared" si="986"/>
        <v>0</v>
      </c>
      <c r="FY278" s="342">
        <f t="shared" si="986"/>
        <v>0</v>
      </c>
      <c r="FZ278" s="342">
        <f t="shared" si="986"/>
        <v>0</v>
      </c>
      <c r="GA278" s="342">
        <f t="shared" si="986"/>
        <v>0</v>
      </c>
      <c r="GB278" s="342">
        <f t="shared" si="986"/>
        <v>0</v>
      </c>
      <c r="GC278" s="342">
        <f t="shared" si="986"/>
        <v>0</v>
      </c>
      <c r="GD278" s="342">
        <f t="shared" si="986"/>
        <v>0</v>
      </c>
      <c r="GE278" s="342">
        <f t="shared" si="986"/>
        <v>0</v>
      </c>
      <c r="GF278" s="342">
        <f t="shared" si="986"/>
        <v>0</v>
      </c>
      <c r="GG278" s="342">
        <f t="shared" si="986"/>
        <v>0</v>
      </c>
      <c r="GH278" s="342">
        <f t="shared" si="986"/>
        <v>0</v>
      </c>
      <c r="GI278" s="342">
        <f t="shared" si="986"/>
        <v>0</v>
      </c>
      <c r="GJ278" s="342">
        <f t="shared" si="986"/>
        <v>0</v>
      </c>
      <c r="GK278" s="342">
        <f t="shared" si="986"/>
        <v>0</v>
      </c>
      <c r="GL278" s="342">
        <f t="shared" si="986"/>
        <v>0</v>
      </c>
      <c r="GM278" s="342">
        <f t="shared" si="986"/>
        <v>0</v>
      </c>
      <c r="GN278" s="342">
        <f t="shared" si="986"/>
        <v>0</v>
      </c>
      <c r="GO278" s="342">
        <f t="shared" si="986"/>
        <v>0</v>
      </c>
      <c r="GP278" s="342">
        <f t="shared" si="986"/>
        <v>0</v>
      </c>
      <c r="GQ278" s="342"/>
      <c r="GR278" s="342">
        <f t="shared" ref="GR278:JC278" si="987">if(or(and($A278-GR$240&gt;0,$A278-GR$241&lt;=0,month($A278)=month(GR$241)),and($A278-GR$240&gt;=0,$A278-GR$241&lt;=0,month(edate($A278,6))=month(GR$241))),GR$244,0)</f>
        <v>0</v>
      </c>
      <c r="GS278" s="342">
        <f t="shared" si="987"/>
        <v>0</v>
      </c>
      <c r="GT278" s="342">
        <f t="shared" si="987"/>
        <v>0</v>
      </c>
      <c r="GU278" s="342">
        <f t="shared" si="987"/>
        <v>0</v>
      </c>
      <c r="GV278" s="342">
        <f t="shared" si="987"/>
        <v>0</v>
      </c>
      <c r="GW278" s="342">
        <f t="shared" si="987"/>
        <v>0</v>
      </c>
      <c r="GX278" s="342">
        <f t="shared" si="987"/>
        <v>0</v>
      </c>
      <c r="GY278" s="342">
        <f t="shared" si="987"/>
        <v>0</v>
      </c>
      <c r="GZ278" s="342">
        <f t="shared" si="987"/>
        <v>0</v>
      </c>
      <c r="HA278" s="342">
        <f t="shared" si="987"/>
        <v>0</v>
      </c>
      <c r="HB278" s="342">
        <f t="shared" si="987"/>
        <v>0</v>
      </c>
      <c r="HC278" s="342">
        <f t="shared" si="987"/>
        <v>0</v>
      </c>
      <c r="HD278" s="342">
        <f t="shared" si="987"/>
        <v>0</v>
      </c>
      <c r="HE278" s="342">
        <f t="shared" si="987"/>
        <v>0</v>
      </c>
      <c r="HF278" s="342">
        <f t="shared" si="987"/>
        <v>0</v>
      </c>
      <c r="HG278" s="342">
        <f t="shared" si="987"/>
        <v>0</v>
      </c>
      <c r="HH278" s="342">
        <f t="shared" si="987"/>
        <v>0</v>
      </c>
      <c r="HI278" s="342">
        <f t="shared" si="987"/>
        <v>0</v>
      </c>
      <c r="HJ278" s="342">
        <f t="shared" si="987"/>
        <v>0</v>
      </c>
      <c r="HK278" s="342">
        <f t="shared" si="987"/>
        <v>0</v>
      </c>
      <c r="HL278" s="342">
        <f t="shared" si="987"/>
        <v>0</v>
      </c>
      <c r="HM278" s="342">
        <f t="shared" si="987"/>
        <v>0</v>
      </c>
      <c r="HN278" s="342">
        <f t="shared" si="987"/>
        <v>0</v>
      </c>
      <c r="HO278" s="342">
        <f t="shared" si="987"/>
        <v>0</v>
      </c>
      <c r="HP278" s="342">
        <f t="shared" si="987"/>
        <v>0</v>
      </c>
      <c r="HQ278" s="342">
        <f t="shared" si="987"/>
        <v>0</v>
      </c>
      <c r="HR278" s="342">
        <f t="shared" si="987"/>
        <v>0</v>
      </c>
      <c r="HS278" s="342">
        <f t="shared" si="987"/>
        <v>0</v>
      </c>
      <c r="HT278" s="342">
        <f t="shared" si="987"/>
        <v>0</v>
      </c>
      <c r="HU278" s="342">
        <f t="shared" si="987"/>
        <v>0</v>
      </c>
      <c r="HV278" s="342">
        <f t="shared" si="987"/>
        <v>0</v>
      </c>
      <c r="HW278" s="342">
        <f t="shared" si="987"/>
        <v>0</v>
      </c>
      <c r="HX278" s="342">
        <f t="shared" si="987"/>
        <v>0</v>
      </c>
      <c r="HY278" s="342">
        <f t="shared" si="987"/>
        <v>0</v>
      </c>
      <c r="HZ278" s="342">
        <f t="shared" si="987"/>
        <v>0</v>
      </c>
      <c r="IA278" s="342">
        <f t="shared" si="987"/>
        <v>0</v>
      </c>
      <c r="IB278" s="342">
        <f t="shared" si="987"/>
        <v>0</v>
      </c>
      <c r="IC278" s="342">
        <f t="shared" si="987"/>
        <v>0</v>
      </c>
      <c r="ID278" s="342">
        <f t="shared" si="987"/>
        <v>0</v>
      </c>
      <c r="IE278" s="342">
        <f t="shared" si="987"/>
        <v>0</v>
      </c>
      <c r="IF278" s="342">
        <f t="shared" si="987"/>
        <v>0</v>
      </c>
      <c r="IG278" s="342">
        <f t="shared" si="987"/>
        <v>0</v>
      </c>
      <c r="IH278" s="342">
        <f t="shared" si="987"/>
        <v>0</v>
      </c>
      <c r="II278" s="342">
        <f t="shared" si="987"/>
        <v>0</v>
      </c>
      <c r="IJ278" s="342">
        <f t="shared" si="987"/>
        <v>0</v>
      </c>
      <c r="IK278" s="342">
        <f t="shared" si="987"/>
        <v>0</v>
      </c>
      <c r="IL278" s="342">
        <f t="shared" si="987"/>
        <v>0</v>
      </c>
      <c r="IM278" s="342">
        <f t="shared" si="987"/>
        <v>0</v>
      </c>
      <c r="IN278" s="342">
        <f t="shared" si="987"/>
        <v>0</v>
      </c>
      <c r="IO278" s="342">
        <f t="shared" si="987"/>
        <v>0</v>
      </c>
      <c r="IP278" s="342">
        <f t="shared" si="987"/>
        <v>0</v>
      </c>
      <c r="IQ278" s="342">
        <f t="shared" si="987"/>
        <v>0</v>
      </c>
      <c r="IR278" s="342">
        <f t="shared" si="987"/>
        <v>0</v>
      </c>
      <c r="IS278" s="342">
        <f t="shared" si="987"/>
        <v>0</v>
      </c>
      <c r="IT278" s="342">
        <f t="shared" si="987"/>
        <v>0</v>
      </c>
      <c r="IU278" s="342">
        <f t="shared" si="987"/>
        <v>0</v>
      </c>
      <c r="IV278" s="342">
        <f t="shared" si="987"/>
        <v>0</v>
      </c>
      <c r="IW278" s="342">
        <f t="shared" si="987"/>
        <v>0</v>
      </c>
      <c r="IX278" s="342">
        <f t="shared" si="987"/>
        <v>0</v>
      </c>
      <c r="IY278" s="342">
        <f t="shared" si="987"/>
        <v>0</v>
      </c>
      <c r="IZ278" s="342">
        <f t="shared" si="987"/>
        <v>0</v>
      </c>
      <c r="JA278" s="342">
        <f t="shared" si="987"/>
        <v>0</v>
      </c>
      <c r="JB278" s="342">
        <f t="shared" si="987"/>
        <v>0</v>
      </c>
      <c r="JC278" s="342">
        <f t="shared" si="987"/>
        <v>0</v>
      </c>
      <c r="JD278" s="342"/>
      <c r="JE278" s="342">
        <f t="shared" ref="JE278:LP278" si="988">if(or(and($A278-JE$240&gt;0,$A278-JE$241&lt;=0,month($A278)=month(JE$241)),and($A278-JE$240&gt;=0,$A278-JE$241&lt;=0,month(edate($A278,6))=month(JE$241))),JE$244,0)</f>
        <v>0</v>
      </c>
      <c r="JF278" s="342">
        <f t="shared" si="988"/>
        <v>0</v>
      </c>
      <c r="JG278" s="342">
        <f t="shared" si="988"/>
        <v>0</v>
      </c>
      <c r="JH278" s="342">
        <f t="shared" si="988"/>
        <v>0</v>
      </c>
      <c r="JI278" s="342">
        <f t="shared" si="988"/>
        <v>0</v>
      </c>
      <c r="JJ278" s="342">
        <f t="shared" si="988"/>
        <v>0</v>
      </c>
      <c r="JK278" s="342">
        <f t="shared" si="988"/>
        <v>0</v>
      </c>
      <c r="JL278" s="342">
        <f t="shared" si="988"/>
        <v>0</v>
      </c>
      <c r="JM278" s="342">
        <f t="shared" si="988"/>
        <v>0</v>
      </c>
      <c r="JN278" s="342">
        <f t="shared" si="988"/>
        <v>0</v>
      </c>
      <c r="JO278" s="342">
        <f t="shared" si="988"/>
        <v>0</v>
      </c>
      <c r="JP278" s="342">
        <f t="shared" si="988"/>
        <v>0</v>
      </c>
      <c r="JQ278" s="342">
        <f t="shared" si="988"/>
        <v>0</v>
      </c>
      <c r="JR278" s="342">
        <f t="shared" si="988"/>
        <v>0</v>
      </c>
      <c r="JS278" s="342">
        <f t="shared" si="988"/>
        <v>0</v>
      </c>
      <c r="JT278" s="342">
        <f t="shared" si="988"/>
        <v>0</v>
      </c>
      <c r="JU278" s="342">
        <f t="shared" si="988"/>
        <v>0</v>
      </c>
      <c r="JV278" s="342">
        <f t="shared" si="988"/>
        <v>0</v>
      </c>
      <c r="JW278" s="342">
        <f t="shared" si="988"/>
        <v>0</v>
      </c>
      <c r="JX278" s="342">
        <f t="shared" si="988"/>
        <v>0</v>
      </c>
      <c r="JY278" s="342">
        <f t="shared" si="988"/>
        <v>0</v>
      </c>
      <c r="JZ278" s="342">
        <f t="shared" si="988"/>
        <v>0</v>
      </c>
      <c r="KA278" s="342">
        <f t="shared" si="988"/>
        <v>0</v>
      </c>
      <c r="KB278" s="342">
        <f t="shared" si="988"/>
        <v>0</v>
      </c>
      <c r="KC278" s="342">
        <f t="shared" si="988"/>
        <v>0</v>
      </c>
      <c r="KD278" s="342">
        <f t="shared" si="988"/>
        <v>0</v>
      </c>
      <c r="KE278" s="342">
        <f t="shared" si="988"/>
        <v>0</v>
      </c>
      <c r="KF278" s="342">
        <f t="shared" si="988"/>
        <v>0</v>
      </c>
      <c r="KG278" s="342">
        <f t="shared" si="988"/>
        <v>0</v>
      </c>
      <c r="KH278" s="342">
        <f t="shared" si="988"/>
        <v>0</v>
      </c>
      <c r="KI278" s="342">
        <f t="shared" si="988"/>
        <v>0</v>
      </c>
      <c r="KJ278" s="342">
        <f t="shared" si="988"/>
        <v>0</v>
      </c>
      <c r="KK278" s="342">
        <f t="shared" si="988"/>
        <v>0</v>
      </c>
      <c r="KL278" s="342">
        <f t="shared" si="988"/>
        <v>0</v>
      </c>
      <c r="KM278" s="342">
        <f t="shared" si="988"/>
        <v>0</v>
      </c>
      <c r="KN278" s="342">
        <f t="shared" si="988"/>
        <v>0</v>
      </c>
      <c r="KO278" s="342">
        <f t="shared" si="988"/>
        <v>0</v>
      </c>
      <c r="KP278" s="342">
        <f t="shared" si="988"/>
        <v>0</v>
      </c>
      <c r="KQ278" s="342">
        <f t="shared" si="988"/>
        <v>0</v>
      </c>
      <c r="KR278" s="342">
        <f t="shared" si="988"/>
        <v>0</v>
      </c>
      <c r="KS278" s="342">
        <f t="shared" si="988"/>
        <v>0</v>
      </c>
      <c r="KT278" s="342">
        <f t="shared" si="988"/>
        <v>0</v>
      </c>
      <c r="KU278" s="342">
        <f t="shared" si="988"/>
        <v>0</v>
      </c>
      <c r="KV278" s="342">
        <f t="shared" si="988"/>
        <v>0</v>
      </c>
      <c r="KW278" s="342">
        <f t="shared" si="988"/>
        <v>0</v>
      </c>
      <c r="KX278" s="342">
        <f t="shared" si="988"/>
        <v>0</v>
      </c>
      <c r="KY278" s="342">
        <f t="shared" si="988"/>
        <v>0</v>
      </c>
      <c r="KZ278" s="342">
        <f t="shared" si="988"/>
        <v>0</v>
      </c>
      <c r="LA278" s="342">
        <f t="shared" si="988"/>
        <v>0</v>
      </c>
      <c r="LB278" s="342">
        <f t="shared" si="988"/>
        <v>0</v>
      </c>
      <c r="LC278" s="342">
        <f t="shared" si="988"/>
        <v>0</v>
      </c>
      <c r="LD278" s="342">
        <f t="shared" si="988"/>
        <v>0</v>
      </c>
      <c r="LE278" s="342">
        <f t="shared" si="988"/>
        <v>0</v>
      </c>
      <c r="LF278" s="342">
        <f t="shared" si="988"/>
        <v>0</v>
      </c>
      <c r="LG278" s="342">
        <f t="shared" si="988"/>
        <v>0</v>
      </c>
      <c r="LH278" s="342">
        <f t="shared" si="988"/>
        <v>0</v>
      </c>
      <c r="LI278" s="342">
        <f t="shared" si="988"/>
        <v>0</v>
      </c>
      <c r="LJ278" s="342">
        <f t="shared" si="988"/>
        <v>0</v>
      </c>
      <c r="LK278" s="342">
        <f t="shared" si="988"/>
        <v>0</v>
      </c>
      <c r="LL278" s="342">
        <f t="shared" si="988"/>
        <v>0</v>
      </c>
      <c r="LM278" s="342">
        <f t="shared" si="988"/>
        <v>0</v>
      </c>
      <c r="LN278" s="342">
        <f t="shared" si="988"/>
        <v>0</v>
      </c>
      <c r="LO278" s="342">
        <f t="shared" si="988"/>
        <v>0</v>
      </c>
      <c r="LP278" s="342">
        <f t="shared" si="988"/>
        <v>0</v>
      </c>
    </row>
    <row r="279">
      <c r="A279" s="331" t="str">
        <f t="shared" si="822"/>
        <v>12-2030</v>
      </c>
      <c r="B279" s="346">
        <f t="shared" si="828"/>
        <v>181908.706</v>
      </c>
      <c r="C279" s="346"/>
      <c r="E279" s="342">
        <f t="shared" ref="E279:BP279" si="989">if(or(and($A279-E$240&gt;0,$A279-E$241&lt;=0,month($A279)=month(E$241)),and($A279-E$240&gt;=0,$A279-E$241&lt;=0,month(edate($A279,6))=month(E$241))),E$244,0)</f>
        <v>6085.4205</v>
      </c>
      <c r="F279" s="342">
        <f t="shared" si="989"/>
        <v>2604.5913</v>
      </c>
      <c r="G279" s="342">
        <f t="shared" si="989"/>
        <v>4740</v>
      </c>
      <c r="H279" s="342">
        <f t="shared" si="989"/>
        <v>0</v>
      </c>
      <c r="I279" s="342">
        <f t="shared" si="989"/>
        <v>0</v>
      </c>
      <c r="J279" s="342">
        <f t="shared" si="989"/>
        <v>5954.9875</v>
      </c>
      <c r="K279" s="342">
        <f t="shared" si="989"/>
        <v>0</v>
      </c>
      <c r="L279" s="342">
        <f t="shared" si="989"/>
        <v>0</v>
      </c>
      <c r="M279" s="342">
        <f t="shared" si="989"/>
        <v>0</v>
      </c>
      <c r="N279" s="342">
        <f t="shared" si="989"/>
        <v>7812.75495</v>
      </c>
      <c r="O279" s="342">
        <f t="shared" si="989"/>
        <v>5688.688635</v>
      </c>
      <c r="P279" s="342">
        <f t="shared" si="989"/>
        <v>5334.19156</v>
      </c>
      <c r="Q279" s="342">
        <f t="shared" si="989"/>
        <v>0</v>
      </c>
      <c r="R279" s="342">
        <f t="shared" si="989"/>
        <v>0</v>
      </c>
      <c r="S279" s="342">
        <f t="shared" si="989"/>
        <v>10661.63949</v>
      </c>
      <c r="T279" s="342">
        <f t="shared" si="989"/>
        <v>0</v>
      </c>
      <c r="U279" s="342">
        <f t="shared" si="989"/>
        <v>0</v>
      </c>
      <c r="V279" s="342">
        <f t="shared" si="989"/>
        <v>5520.8475</v>
      </c>
      <c r="W279" s="342">
        <f t="shared" si="989"/>
        <v>0</v>
      </c>
      <c r="X279" s="342">
        <f t="shared" si="989"/>
        <v>7309.84635</v>
      </c>
      <c r="Y279" s="342">
        <f t="shared" si="989"/>
        <v>11393.6924</v>
      </c>
      <c r="Z279" s="342">
        <f t="shared" si="989"/>
        <v>70.99625</v>
      </c>
      <c r="AA279" s="342">
        <f t="shared" si="989"/>
        <v>0</v>
      </c>
      <c r="AB279" s="342">
        <f t="shared" si="989"/>
        <v>8275.222958</v>
      </c>
      <c r="AC279" s="342">
        <f t="shared" si="989"/>
        <v>0</v>
      </c>
      <c r="AD279" s="342">
        <f t="shared" si="989"/>
        <v>0</v>
      </c>
      <c r="AE279" s="342">
        <f t="shared" si="989"/>
        <v>0</v>
      </c>
      <c r="AF279" s="342">
        <f t="shared" si="989"/>
        <v>6214.90265</v>
      </c>
      <c r="AG279" s="342">
        <f t="shared" si="989"/>
        <v>0</v>
      </c>
      <c r="AH279" s="342">
        <f t="shared" si="989"/>
        <v>228.5555</v>
      </c>
      <c r="AI279" s="342">
        <f t="shared" si="989"/>
        <v>0</v>
      </c>
      <c r="AJ279" s="342">
        <f t="shared" si="989"/>
        <v>3780</v>
      </c>
      <c r="AK279" s="342">
        <f t="shared" si="989"/>
        <v>15922.28576</v>
      </c>
      <c r="AL279" s="342">
        <f t="shared" si="989"/>
        <v>0</v>
      </c>
      <c r="AM279" s="342">
        <f t="shared" si="989"/>
        <v>0</v>
      </c>
      <c r="AN279" s="342">
        <f t="shared" si="989"/>
        <v>12211.43486</v>
      </c>
      <c r="AO279" s="342">
        <f t="shared" si="989"/>
        <v>8896.907813</v>
      </c>
      <c r="AP279" s="342">
        <f t="shared" si="989"/>
        <v>0</v>
      </c>
      <c r="AQ279" s="342">
        <f t="shared" si="989"/>
        <v>0</v>
      </c>
      <c r="AR279" s="342">
        <f t="shared" si="989"/>
        <v>7542.9351</v>
      </c>
      <c r="AS279" s="342">
        <f t="shared" si="989"/>
        <v>0</v>
      </c>
      <c r="AT279" s="342">
        <f t="shared" si="989"/>
        <v>0</v>
      </c>
      <c r="AU279" s="342">
        <f t="shared" si="989"/>
        <v>0</v>
      </c>
      <c r="AV279" s="342">
        <f t="shared" si="989"/>
        <v>7136.0471</v>
      </c>
      <c r="AW279" s="342">
        <f t="shared" si="989"/>
        <v>0</v>
      </c>
      <c r="AX279" s="342">
        <f t="shared" si="989"/>
        <v>9058.61</v>
      </c>
      <c r="AY279" s="342">
        <f t="shared" si="989"/>
        <v>0</v>
      </c>
      <c r="AZ279" s="342">
        <f t="shared" si="989"/>
        <v>6480</v>
      </c>
      <c r="BA279" s="342">
        <f t="shared" si="989"/>
        <v>5867.9712</v>
      </c>
      <c r="BB279" s="342">
        <f t="shared" si="989"/>
        <v>0</v>
      </c>
      <c r="BC279" s="342">
        <f t="shared" si="989"/>
        <v>4873.17825</v>
      </c>
      <c r="BD279" s="342">
        <f t="shared" si="989"/>
        <v>0</v>
      </c>
      <c r="BE279" s="342">
        <f t="shared" si="989"/>
        <v>4565.5155</v>
      </c>
      <c r="BF279" s="342">
        <f t="shared" si="989"/>
        <v>0</v>
      </c>
      <c r="BG279" s="342">
        <f t="shared" si="989"/>
        <v>900.3978</v>
      </c>
      <c r="BH279" s="342">
        <f t="shared" si="989"/>
        <v>0</v>
      </c>
      <c r="BI279" s="342">
        <f t="shared" si="989"/>
        <v>0</v>
      </c>
      <c r="BJ279" s="342">
        <f t="shared" si="989"/>
        <v>0</v>
      </c>
      <c r="BK279" s="342">
        <f t="shared" si="989"/>
        <v>0</v>
      </c>
      <c r="BL279" s="342">
        <f t="shared" si="989"/>
        <v>0</v>
      </c>
      <c r="BM279" s="342">
        <f t="shared" si="989"/>
        <v>1521.41625</v>
      </c>
      <c r="BN279" s="342">
        <f t="shared" si="989"/>
        <v>0</v>
      </c>
      <c r="BO279" s="342">
        <f t="shared" si="989"/>
        <v>5255.6688</v>
      </c>
      <c r="BP279" s="342">
        <f t="shared" si="989"/>
        <v>0</v>
      </c>
      <c r="BQ279" s="342"/>
      <c r="BR279" s="342">
        <f t="shared" ref="BR279:EC279" si="990">if(or(and($A279-BR$240&gt;0,$A279-BR$241&lt;=0,month($A279)=month(BR$241)),and($A279-BR$240&gt;=0,$A279-BR$241&lt;=0,month(edate($A279,6))=month(BR$241))),BR$244,0)</f>
        <v>0</v>
      </c>
      <c r="BS279" s="342">
        <f t="shared" si="990"/>
        <v>0</v>
      </c>
      <c r="BT279" s="342">
        <f t="shared" si="990"/>
        <v>0</v>
      </c>
      <c r="BU279" s="342">
        <f t="shared" si="990"/>
        <v>0</v>
      </c>
      <c r="BV279" s="342">
        <f t="shared" si="990"/>
        <v>0</v>
      </c>
      <c r="BW279" s="342">
        <f t="shared" si="990"/>
        <v>0</v>
      </c>
      <c r="BX279" s="342">
        <f t="shared" si="990"/>
        <v>0</v>
      </c>
      <c r="BY279" s="342">
        <f t="shared" si="990"/>
        <v>0</v>
      </c>
      <c r="BZ279" s="342">
        <f t="shared" si="990"/>
        <v>0</v>
      </c>
      <c r="CA279" s="342">
        <f t="shared" si="990"/>
        <v>0</v>
      </c>
      <c r="CB279" s="342">
        <f t="shared" si="990"/>
        <v>0</v>
      </c>
      <c r="CC279" s="342">
        <f t="shared" si="990"/>
        <v>0</v>
      </c>
      <c r="CD279" s="342">
        <f t="shared" si="990"/>
        <v>0</v>
      </c>
      <c r="CE279" s="342">
        <f t="shared" si="990"/>
        <v>0</v>
      </c>
      <c r="CF279" s="342">
        <f t="shared" si="990"/>
        <v>0</v>
      </c>
      <c r="CG279" s="342">
        <f t="shared" si="990"/>
        <v>0</v>
      </c>
      <c r="CH279" s="342">
        <f t="shared" si="990"/>
        <v>0</v>
      </c>
      <c r="CI279" s="342">
        <f t="shared" si="990"/>
        <v>0</v>
      </c>
      <c r="CJ279" s="342">
        <f t="shared" si="990"/>
        <v>0</v>
      </c>
      <c r="CK279" s="342">
        <f t="shared" si="990"/>
        <v>0</v>
      </c>
      <c r="CL279" s="342">
        <f t="shared" si="990"/>
        <v>0</v>
      </c>
      <c r="CM279" s="342">
        <f t="shared" si="990"/>
        <v>0</v>
      </c>
      <c r="CN279" s="342">
        <f t="shared" si="990"/>
        <v>0</v>
      </c>
      <c r="CO279" s="342">
        <f t="shared" si="990"/>
        <v>0</v>
      </c>
      <c r="CP279" s="342">
        <f t="shared" si="990"/>
        <v>0</v>
      </c>
      <c r="CQ279" s="342">
        <f t="shared" si="990"/>
        <v>0</v>
      </c>
      <c r="CR279" s="342">
        <f t="shared" si="990"/>
        <v>0</v>
      </c>
      <c r="CS279" s="342">
        <f t="shared" si="990"/>
        <v>0</v>
      </c>
      <c r="CT279" s="342">
        <f t="shared" si="990"/>
        <v>0</v>
      </c>
      <c r="CU279" s="342">
        <f t="shared" si="990"/>
        <v>0</v>
      </c>
      <c r="CV279" s="342">
        <f t="shared" si="990"/>
        <v>0</v>
      </c>
      <c r="CW279" s="342">
        <f t="shared" si="990"/>
        <v>0</v>
      </c>
      <c r="CX279" s="342">
        <f t="shared" si="990"/>
        <v>0</v>
      </c>
      <c r="CY279" s="342">
        <f t="shared" si="990"/>
        <v>0</v>
      </c>
      <c r="CZ279" s="342">
        <f t="shared" si="990"/>
        <v>0</v>
      </c>
      <c r="DA279" s="342">
        <f t="shared" si="990"/>
        <v>0</v>
      </c>
      <c r="DB279" s="342">
        <f t="shared" si="990"/>
        <v>0</v>
      </c>
      <c r="DC279" s="342">
        <f t="shared" si="990"/>
        <v>0</v>
      </c>
      <c r="DD279" s="342">
        <f t="shared" si="990"/>
        <v>0</v>
      </c>
      <c r="DE279" s="342">
        <f t="shared" si="990"/>
        <v>0</v>
      </c>
      <c r="DF279" s="342">
        <f t="shared" si="990"/>
        <v>0</v>
      </c>
      <c r="DG279" s="342">
        <f t="shared" si="990"/>
        <v>0</v>
      </c>
      <c r="DH279" s="342">
        <f t="shared" si="990"/>
        <v>0</v>
      </c>
      <c r="DI279" s="342">
        <f t="shared" si="990"/>
        <v>0</v>
      </c>
      <c r="DJ279" s="342">
        <f t="shared" si="990"/>
        <v>0</v>
      </c>
      <c r="DK279" s="342">
        <f t="shared" si="990"/>
        <v>0</v>
      </c>
      <c r="DL279" s="342">
        <f t="shared" si="990"/>
        <v>0</v>
      </c>
      <c r="DM279" s="342">
        <f t="shared" si="990"/>
        <v>0</v>
      </c>
      <c r="DN279" s="342">
        <f t="shared" si="990"/>
        <v>0</v>
      </c>
      <c r="DO279" s="342">
        <f t="shared" si="990"/>
        <v>0</v>
      </c>
      <c r="DP279" s="342">
        <f t="shared" si="990"/>
        <v>0</v>
      </c>
      <c r="DQ279" s="342">
        <f t="shared" si="990"/>
        <v>0</v>
      </c>
      <c r="DR279" s="342">
        <f t="shared" si="990"/>
        <v>0</v>
      </c>
      <c r="DS279" s="342">
        <f t="shared" si="990"/>
        <v>0</v>
      </c>
      <c r="DT279" s="342">
        <f t="shared" si="990"/>
        <v>0</v>
      </c>
      <c r="DU279" s="342">
        <f t="shared" si="990"/>
        <v>0</v>
      </c>
      <c r="DV279" s="342">
        <f t="shared" si="990"/>
        <v>0</v>
      </c>
      <c r="DW279" s="342">
        <f t="shared" si="990"/>
        <v>0</v>
      </c>
      <c r="DX279" s="342">
        <f t="shared" si="990"/>
        <v>0</v>
      </c>
      <c r="DY279" s="342">
        <f t="shared" si="990"/>
        <v>0</v>
      </c>
      <c r="DZ279" s="342">
        <f t="shared" si="990"/>
        <v>0</v>
      </c>
      <c r="EA279" s="342">
        <f t="shared" si="990"/>
        <v>0</v>
      </c>
      <c r="EB279" s="342">
        <f t="shared" si="990"/>
        <v>0</v>
      </c>
      <c r="EC279" s="342">
        <f t="shared" si="990"/>
        <v>0</v>
      </c>
      <c r="ED279" s="342"/>
      <c r="EE279" s="342">
        <f t="shared" ref="EE279:GP279" si="991">if(or(and($A279-EE$240&gt;0,$A279-EE$241&lt;=0,month($A279)=month(EE$241)),and($A279-EE$240&gt;=0,$A279-EE$241&lt;=0,month(edate($A279,6))=month(EE$241))),EE$244,0)</f>
        <v>0</v>
      </c>
      <c r="EF279" s="342">
        <f t="shared" si="991"/>
        <v>0</v>
      </c>
      <c r="EG279" s="342">
        <f t="shared" si="991"/>
        <v>0</v>
      </c>
      <c r="EH279" s="342">
        <f t="shared" si="991"/>
        <v>0</v>
      </c>
      <c r="EI279" s="342">
        <f t="shared" si="991"/>
        <v>0</v>
      </c>
      <c r="EJ279" s="342">
        <f t="shared" si="991"/>
        <v>0</v>
      </c>
      <c r="EK279" s="342">
        <f t="shared" si="991"/>
        <v>0</v>
      </c>
      <c r="EL279" s="342">
        <f t="shared" si="991"/>
        <v>0</v>
      </c>
      <c r="EM279" s="342">
        <f t="shared" si="991"/>
        <v>0</v>
      </c>
      <c r="EN279" s="342">
        <f t="shared" si="991"/>
        <v>0</v>
      </c>
      <c r="EO279" s="342">
        <f t="shared" si="991"/>
        <v>0</v>
      </c>
      <c r="EP279" s="342">
        <f t="shared" si="991"/>
        <v>0</v>
      </c>
      <c r="EQ279" s="342">
        <f t="shared" si="991"/>
        <v>0</v>
      </c>
      <c r="ER279" s="342">
        <f t="shared" si="991"/>
        <v>0</v>
      </c>
      <c r="ES279" s="342">
        <f t="shared" si="991"/>
        <v>0</v>
      </c>
      <c r="ET279" s="342">
        <f t="shared" si="991"/>
        <v>0</v>
      </c>
      <c r="EU279" s="342">
        <f t="shared" si="991"/>
        <v>0</v>
      </c>
      <c r="EV279" s="342">
        <f t="shared" si="991"/>
        <v>0</v>
      </c>
      <c r="EW279" s="342">
        <f t="shared" si="991"/>
        <v>0</v>
      </c>
      <c r="EX279" s="342">
        <f t="shared" si="991"/>
        <v>0</v>
      </c>
      <c r="EY279" s="342">
        <f t="shared" si="991"/>
        <v>0</v>
      </c>
      <c r="EZ279" s="342">
        <f t="shared" si="991"/>
        <v>0</v>
      </c>
      <c r="FA279" s="342">
        <f t="shared" si="991"/>
        <v>0</v>
      </c>
      <c r="FB279" s="342">
        <f t="shared" si="991"/>
        <v>0</v>
      </c>
      <c r="FC279" s="342">
        <f t="shared" si="991"/>
        <v>0</v>
      </c>
      <c r="FD279" s="342">
        <f t="shared" si="991"/>
        <v>0</v>
      </c>
      <c r="FE279" s="342">
        <f t="shared" si="991"/>
        <v>0</v>
      </c>
      <c r="FF279" s="342">
        <f t="shared" si="991"/>
        <v>0</v>
      </c>
      <c r="FG279" s="342">
        <f t="shared" si="991"/>
        <v>0</v>
      </c>
      <c r="FH279" s="342">
        <f t="shared" si="991"/>
        <v>0</v>
      </c>
      <c r="FI279" s="342">
        <f t="shared" si="991"/>
        <v>0</v>
      </c>
      <c r="FJ279" s="342">
        <f t="shared" si="991"/>
        <v>0</v>
      </c>
      <c r="FK279" s="342">
        <f t="shared" si="991"/>
        <v>0</v>
      </c>
      <c r="FL279" s="342">
        <f t="shared" si="991"/>
        <v>0</v>
      </c>
      <c r="FM279" s="342">
        <f t="shared" si="991"/>
        <v>0</v>
      </c>
      <c r="FN279" s="342">
        <f t="shared" si="991"/>
        <v>0</v>
      </c>
      <c r="FO279" s="342">
        <f t="shared" si="991"/>
        <v>0</v>
      </c>
      <c r="FP279" s="342">
        <f t="shared" si="991"/>
        <v>0</v>
      </c>
      <c r="FQ279" s="342">
        <f t="shared" si="991"/>
        <v>0</v>
      </c>
      <c r="FR279" s="342">
        <f t="shared" si="991"/>
        <v>0</v>
      </c>
      <c r="FS279" s="342">
        <f t="shared" si="991"/>
        <v>0</v>
      </c>
      <c r="FT279" s="342">
        <f t="shared" si="991"/>
        <v>0</v>
      </c>
      <c r="FU279" s="342">
        <f t="shared" si="991"/>
        <v>0</v>
      </c>
      <c r="FV279" s="342">
        <f t="shared" si="991"/>
        <v>0</v>
      </c>
      <c r="FW279" s="342">
        <f t="shared" si="991"/>
        <v>0</v>
      </c>
      <c r="FX279" s="342">
        <f t="shared" si="991"/>
        <v>0</v>
      </c>
      <c r="FY279" s="342">
        <f t="shared" si="991"/>
        <v>0</v>
      </c>
      <c r="FZ279" s="342">
        <f t="shared" si="991"/>
        <v>0</v>
      </c>
      <c r="GA279" s="342">
        <f t="shared" si="991"/>
        <v>0</v>
      </c>
      <c r="GB279" s="342">
        <f t="shared" si="991"/>
        <v>0</v>
      </c>
      <c r="GC279" s="342">
        <f t="shared" si="991"/>
        <v>0</v>
      </c>
      <c r="GD279" s="342">
        <f t="shared" si="991"/>
        <v>0</v>
      </c>
      <c r="GE279" s="342">
        <f t="shared" si="991"/>
        <v>0</v>
      </c>
      <c r="GF279" s="342">
        <f t="shared" si="991"/>
        <v>0</v>
      </c>
      <c r="GG279" s="342">
        <f t="shared" si="991"/>
        <v>0</v>
      </c>
      <c r="GH279" s="342">
        <f t="shared" si="991"/>
        <v>0</v>
      </c>
      <c r="GI279" s="342">
        <f t="shared" si="991"/>
        <v>0</v>
      </c>
      <c r="GJ279" s="342">
        <f t="shared" si="991"/>
        <v>0</v>
      </c>
      <c r="GK279" s="342">
        <f t="shared" si="991"/>
        <v>0</v>
      </c>
      <c r="GL279" s="342">
        <f t="shared" si="991"/>
        <v>0</v>
      </c>
      <c r="GM279" s="342">
        <f t="shared" si="991"/>
        <v>0</v>
      </c>
      <c r="GN279" s="342">
        <f t="shared" si="991"/>
        <v>0</v>
      </c>
      <c r="GO279" s="342">
        <f t="shared" si="991"/>
        <v>0</v>
      </c>
      <c r="GP279" s="342">
        <f t="shared" si="991"/>
        <v>0</v>
      </c>
      <c r="GQ279" s="342"/>
      <c r="GR279" s="342">
        <f t="shared" ref="GR279:JC279" si="992">if(or(and($A279-GR$240&gt;0,$A279-GR$241&lt;=0,month($A279)=month(GR$241)),and($A279-GR$240&gt;=0,$A279-GR$241&lt;=0,month(edate($A279,6))=month(GR$241))),GR$244,0)</f>
        <v>0</v>
      </c>
      <c r="GS279" s="342">
        <f t="shared" si="992"/>
        <v>0</v>
      </c>
      <c r="GT279" s="342">
        <f t="shared" si="992"/>
        <v>0</v>
      </c>
      <c r="GU279" s="342">
        <f t="shared" si="992"/>
        <v>0</v>
      </c>
      <c r="GV279" s="342">
        <f t="shared" si="992"/>
        <v>0</v>
      </c>
      <c r="GW279" s="342">
        <f t="shared" si="992"/>
        <v>0</v>
      </c>
      <c r="GX279" s="342">
        <f t="shared" si="992"/>
        <v>0</v>
      </c>
      <c r="GY279" s="342">
        <f t="shared" si="992"/>
        <v>0</v>
      </c>
      <c r="GZ279" s="342">
        <f t="shared" si="992"/>
        <v>0</v>
      </c>
      <c r="HA279" s="342">
        <f t="shared" si="992"/>
        <v>0</v>
      </c>
      <c r="HB279" s="342">
        <f t="shared" si="992"/>
        <v>0</v>
      </c>
      <c r="HC279" s="342">
        <f t="shared" si="992"/>
        <v>0</v>
      </c>
      <c r="HD279" s="342">
        <f t="shared" si="992"/>
        <v>0</v>
      </c>
      <c r="HE279" s="342">
        <f t="shared" si="992"/>
        <v>0</v>
      </c>
      <c r="HF279" s="342">
        <f t="shared" si="992"/>
        <v>0</v>
      </c>
      <c r="HG279" s="342">
        <f t="shared" si="992"/>
        <v>0</v>
      </c>
      <c r="HH279" s="342">
        <f t="shared" si="992"/>
        <v>0</v>
      </c>
      <c r="HI279" s="342">
        <f t="shared" si="992"/>
        <v>0</v>
      </c>
      <c r="HJ279" s="342">
        <f t="shared" si="992"/>
        <v>0</v>
      </c>
      <c r="HK279" s="342">
        <f t="shared" si="992"/>
        <v>0</v>
      </c>
      <c r="HL279" s="342">
        <f t="shared" si="992"/>
        <v>0</v>
      </c>
      <c r="HM279" s="342">
        <f t="shared" si="992"/>
        <v>0</v>
      </c>
      <c r="HN279" s="342">
        <f t="shared" si="992"/>
        <v>0</v>
      </c>
      <c r="HO279" s="342">
        <f t="shared" si="992"/>
        <v>0</v>
      </c>
      <c r="HP279" s="342">
        <f t="shared" si="992"/>
        <v>0</v>
      </c>
      <c r="HQ279" s="342">
        <f t="shared" si="992"/>
        <v>0</v>
      </c>
      <c r="HR279" s="342">
        <f t="shared" si="992"/>
        <v>0</v>
      </c>
      <c r="HS279" s="342">
        <f t="shared" si="992"/>
        <v>0</v>
      </c>
      <c r="HT279" s="342">
        <f t="shared" si="992"/>
        <v>0</v>
      </c>
      <c r="HU279" s="342">
        <f t="shared" si="992"/>
        <v>0</v>
      </c>
      <c r="HV279" s="342">
        <f t="shared" si="992"/>
        <v>0</v>
      </c>
      <c r="HW279" s="342">
        <f t="shared" si="992"/>
        <v>0</v>
      </c>
      <c r="HX279" s="342">
        <f t="shared" si="992"/>
        <v>0</v>
      </c>
      <c r="HY279" s="342">
        <f t="shared" si="992"/>
        <v>0</v>
      </c>
      <c r="HZ279" s="342">
        <f t="shared" si="992"/>
        <v>0</v>
      </c>
      <c r="IA279" s="342">
        <f t="shared" si="992"/>
        <v>0</v>
      </c>
      <c r="IB279" s="342">
        <f t="shared" si="992"/>
        <v>0</v>
      </c>
      <c r="IC279" s="342">
        <f t="shared" si="992"/>
        <v>0</v>
      </c>
      <c r="ID279" s="342">
        <f t="shared" si="992"/>
        <v>0</v>
      </c>
      <c r="IE279" s="342">
        <f t="shared" si="992"/>
        <v>0</v>
      </c>
      <c r="IF279" s="342">
        <f t="shared" si="992"/>
        <v>0</v>
      </c>
      <c r="IG279" s="342">
        <f t="shared" si="992"/>
        <v>0</v>
      </c>
      <c r="IH279" s="342">
        <f t="shared" si="992"/>
        <v>0</v>
      </c>
      <c r="II279" s="342">
        <f t="shared" si="992"/>
        <v>0</v>
      </c>
      <c r="IJ279" s="342">
        <f t="shared" si="992"/>
        <v>0</v>
      </c>
      <c r="IK279" s="342">
        <f t="shared" si="992"/>
        <v>0</v>
      </c>
      <c r="IL279" s="342">
        <f t="shared" si="992"/>
        <v>0</v>
      </c>
      <c r="IM279" s="342">
        <f t="shared" si="992"/>
        <v>0</v>
      </c>
      <c r="IN279" s="342">
        <f t="shared" si="992"/>
        <v>0</v>
      </c>
      <c r="IO279" s="342">
        <f t="shared" si="992"/>
        <v>0</v>
      </c>
      <c r="IP279" s="342">
        <f t="shared" si="992"/>
        <v>0</v>
      </c>
      <c r="IQ279" s="342">
        <f t="shared" si="992"/>
        <v>0</v>
      </c>
      <c r="IR279" s="342">
        <f t="shared" si="992"/>
        <v>0</v>
      </c>
      <c r="IS279" s="342">
        <f t="shared" si="992"/>
        <v>0</v>
      </c>
      <c r="IT279" s="342">
        <f t="shared" si="992"/>
        <v>0</v>
      </c>
      <c r="IU279" s="342">
        <f t="shared" si="992"/>
        <v>0</v>
      </c>
      <c r="IV279" s="342">
        <f t="shared" si="992"/>
        <v>0</v>
      </c>
      <c r="IW279" s="342">
        <f t="shared" si="992"/>
        <v>0</v>
      </c>
      <c r="IX279" s="342">
        <f t="shared" si="992"/>
        <v>0</v>
      </c>
      <c r="IY279" s="342">
        <f t="shared" si="992"/>
        <v>0</v>
      </c>
      <c r="IZ279" s="342">
        <f t="shared" si="992"/>
        <v>0</v>
      </c>
      <c r="JA279" s="342">
        <f t="shared" si="992"/>
        <v>0</v>
      </c>
      <c r="JB279" s="342">
        <f t="shared" si="992"/>
        <v>0</v>
      </c>
      <c r="JC279" s="342">
        <f t="shared" si="992"/>
        <v>0</v>
      </c>
      <c r="JD279" s="342"/>
      <c r="JE279" s="342">
        <f t="shared" ref="JE279:LP279" si="993">if(or(and($A279-JE$240&gt;0,$A279-JE$241&lt;=0,month($A279)=month(JE$241)),and($A279-JE$240&gt;=0,$A279-JE$241&lt;=0,month(edate($A279,6))=month(JE$241))),JE$244,0)</f>
        <v>0</v>
      </c>
      <c r="JF279" s="342">
        <f t="shared" si="993"/>
        <v>0</v>
      </c>
      <c r="JG279" s="342">
        <f t="shared" si="993"/>
        <v>0</v>
      </c>
      <c r="JH279" s="342">
        <f t="shared" si="993"/>
        <v>0</v>
      </c>
      <c r="JI279" s="342">
        <f t="shared" si="993"/>
        <v>0</v>
      </c>
      <c r="JJ279" s="342">
        <f t="shared" si="993"/>
        <v>0</v>
      </c>
      <c r="JK279" s="342">
        <f t="shared" si="993"/>
        <v>0</v>
      </c>
      <c r="JL279" s="342">
        <f t="shared" si="993"/>
        <v>0</v>
      </c>
      <c r="JM279" s="342">
        <f t="shared" si="993"/>
        <v>0</v>
      </c>
      <c r="JN279" s="342">
        <f t="shared" si="993"/>
        <v>0</v>
      </c>
      <c r="JO279" s="342">
        <f t="shared" si="993"/>
        <v>0</v>
      </c>
      <c r="JP279" s="342">
        <f t="shared" si="993"/>
        <v>0</v>
      </c>
      <c r="JQ279" s="342">
        <f t="shared" si="993"/>
        <v>0</v>
      </c>
      <c r="JR279" s="342">
        <f t="shared" si="993"/>
        <v>0</v>
      </c>
      <c r="JS279" s="342">
        <f t="shared" si="993"/>
        <v>0</v>
      </c>
      <c r="JT279" s="342">
        <f t="shared" si="993"/>
        <v>0</v>
      </c>
      <c r="JU279" s="342">
        <f t="shared" si="993"/>
        <v>0</v>
      </c>
      <c r="JV279" s="342">
        <f t="shared" si="993"/>
        <v>0</v>
      </c>
      <c r="JW279" s="342">
        <f t="shared" si="993"/>
        <v>0</v>
      </c>
      <c r="JX279" s="342">
        <f t="shared" si="993"/>
        <v>0</v>
      </c>
      <c r="JY279" s="342">
        <f t="shared" si="993"/>
        <v>0</v>
      </c>
      <c r="JZ279" s="342">
        <f t="shared" si="993"/>
        <v>0</v>
      </c>
      <c r="KA279" s="342">
        <f t="shared" si="993"/>
        <v>0</v>
      </c>
      <c r="KB279" s="342">
        <f t="shared" si="993"/>
        <v>0</v>
      </c>
      <c r="KC279" s="342">
        <f t="shared" si="993"/>
        <v>0</v>
      </c>
      <c r="KD279" s="342">
        <f t="shared" si="993"/>
        <v>0</v>
      </c>
      <c r="KE279" s="342">
        <f t="shared" si="993"/>
        <v>0</v>
      </c>
      <c r="KF279" s="342">
        <f t="shared" si="993"/>
        <v>0</v>
      </c>
      <c r="KG279" s="342">
        <f t="shared" si="993"/>
        <v>0</v>
      </c>
      <c r="KH279" s="342">
        <f t="shared" si="993"/>
        <v>0</v>
      </c>
      <c r="KI279" s="342">
        <f t="shared" si="993"/>
        <v>0</v>
      </c>
      <c r="KJ279" s="342">
        <f t="shared" si="993"/>
        <v>0</v>
      </c>
      <c r="KK279" s="342">
        <f t="shared" si="993"/>
        <v>0</v>
      </c>
      <c r="KL279" s="342">
        <f t="shared" si="993"/>
        <v>0</v>
      </c>
      <c r="KM279" s="342">
        <f t="shared" si="993"/>
        <v>0</v>
      </c>
      <c r="KN279" s="342">
        <f t="shared" si="993"/>
        <v>0</v>
      </c>
      <c r="KO279" s="342">
        <f t="shared" si="993"/>
        <v>0</v>
      </c>
      <c r="KP279" s="342">
        <f t="shared" si="993"/>
        <v>0</v>
      </c>
      <c r="KQ279" s="342">
        <f t="shared" si="993"/>
        <v>0</v>
      </c>
      <c r="KR279" s="342">
        <f t="shared" si="993"/>
        <v>0</v>
      </c>
      <c r="KS279" s="342">
        <f t="shared" si="993"/>
        <v>0</v>
      </c>
      <c r="KT279" s="342">
        <f t="shared" si="993"/>
        <v>0</v>
      </c>
      <c r="KU279" s="342">
        <f t="shared" si="993"/>
        <v>0</v>
      </c>
      <c r="KV279" s="342">
        <f t="shared" si="993"/>
        <v>0</v>
      </c>
      <c r="KW279" s="342">
        <f t="shared" si="993"/>
        <v>0</v>
      </c>
      <c r="KX279" s="342">
        <f t="shared" si="993"/>
        <v>0</v>
      </c>
      <c r="KY279" s="342">
        <f t="shared" si="993"/>
        <v>0</v>
      </c>
      <c r="KZ279" s="342">
        <f t="shared" si="993"/>
        <v>0</v>
      </c>
      <c r="LA279" s="342">
        <f t="shared" si="993"/>
        <v>0</v>
      </c>
      <c r="LB279" s="342">
        <f t="shared" si="993"/>
        <v>0</v>
      </c>
      <c r="LC279" s="342">
        <f t="shared" si="993"/>
        <v>0</v>
      </c>
      <c r="LD279" s="342">
        <f t="shared" si="993"/>
        <v>0</v>
      </c>
      <c r="LE279" s="342">
        <f t="shared" si="993"/>
        <v>0</v>
      </c>
      <c r="LF279" s="342">
        <f t="shared" si="993"/>
        <v>0</v>
      </c>
      <c r="LG279" s="342">
        <f t="shared" si="993"/>
        <v>0</v>
      </c>
      <c r="LH279" s="342">
        <f t="shared" si="993"/>
        <v>0</v>
      </c>
      <c r="LI279" s="342">
        <f t="shared" si="993"/>
        <v>0</v>
      </c>
      <c r="LJ279" s="342">
        <f t="shared" si="993"/>
        <v>0</v>
      </c>
      <c r="LK279" s="342">
        <f t="shared" si="993"/>
        <v>0</v>
      </c>
      <c r="LL279" s="342">
        <f t="shared" si="993"/>
        <v>0</v>
      </c>
      <c r="LM279" s="342">
        <f t="shared" si="993"/>
        <v>0</v>
      </c>
      <c r="LN279" s="342">
        <f t="shared" si="993"/>
        <v>0</v>
      </c>
      <c r="LO279" s="342">
        <f t="shared" si="993"/>
        <v>0</v>
      </c>
      <c r="LP279" s="342">
        <f t="shared" si="993"/>
        <v>0</v>
      </c>
    </row>
    <row r="280">
      <c r="A280" s="331" t="str">
        <f t="shared" si="822"/>
        <v>03-2031</v>
      </c>
      <c r="B280" s="346">
        <f t="shared" si="828"/>
        <v>237841.6939</v>
      </c>
      <c r="C280" s="346"/>
      <c r="E280" s="342">
        <f t="shared" ref="E280:BP280" si="994">if(or(and($A280-E$240&gt;0,$A280-E$241&lt;=0,month($A280)=month(E$241)),and($A280-E$240&gt;=0,$A280-E$241&lt;=0,month(edate($A280,6))=month(E$241))),E$244,0)</f>
        <v>0</v>
      </c>
      <c r="F280" s="342">
        <f t="shared" si="994"/>
        <v>0</v>
      </c>
      <c r="G280" s="342">
        <f t="shared" si="994"/>
        <v>0</v>
      </c>
      <c r="H280" s="342">
        <f t="shared" si="994"/>
        <v>5603.13611</v>
      </c>
      <c r="I280" s="342">
        <f t="shared" si="994"/>
        <v>5350</v>
      </c>
      <c r="J280" s="342">
        <f t="shared" si="994"/>
        <v>0</v>
      </c>
      <c r="K280" s="342">
        <f t="shared" si="994"/>
        <v>6549.35727</v>
      </c>
      <c r="L280" s="342">
        <f t="shared" si="994"/>
        <v>3925.4562</v>
      </c>
      <c r="M280" s="342">
        <f t="shared" si="994"/>
        <v>5593.35392</v>
      </c>
      <c r="N280" s="342">
        <f t="shared" si="994"/>
        <v>0</v>
      </c>
      <c r="O280" s="342">
        <f t="shared" si="994"/>
        <v>0</v>
      </c>
      <c r="P280" s="342">
        <f t="shared" si="994"/>
        <v>0</v>
      </c>
      <c r="Q280" s="342">
        <f t="shared" si="994"/>
        <v>5838.7836</v>
      </c>
      <c r="R280" s="342">
        <f t="shared" si="994"/>
        <v>9911.380355</v>
      </c>
      <c r="S280" s="342">
        <f t="shared" si="994"/>
        <v>0</v>
      </c>
      <c r="T280" s="342">
        <f t="shared" si="994"/>
        <v>11963.3767</v>
      </c>
      <c r="U280" s="342">
        <f t="shared" si="994"/>
        <v>9633.12861</v>
      </c>
      <c r="V280" s="342">
        <f t="shared" si="994"/>
        <v>0</v>
      </c>
      <c r="W280" s="342">
        <f t="shared" si="994"/>
        <v>8655.033888</v>
      </c>
      <c r="X280" s="342">
        <f t="shared" si="994"/>
        <v>0</v>
      </c>
      <c r="Y280" s="342">
        <f t="shared" si="994"/>
        <v>0</v>
      </c>
      <c r="Z280" s="342">
        <f t="shared" si="994"/>
        <v>0</v>
      </c>
      <c r="AA280" s="342">
        <f t="shared" si="994"/>
        <v>9628.80765</v>
      </c>
      <c r="AB280" s="342">
        <f t="shared" si="994"/>
        <v>0</v>
      </c>
      <c r="AC280" s="342">
        <f t="shared" si="994"/>
        <v>6205.936838</v>
      </c>
      <c r="AD280" s="342">
        <f t="shared" si="994"/>
        <v>8318.29995</v>
      </c>
      <c r="AE280" s="342">
        <f t="shared" si="994"/>
        <v>6439.535258</v>
      </c>
      <c r="AF280" s="342">
        <f t="shared" si="994"/>
        <v>0</v>
      </c>
      <c r="AG280" s="342">
        <f t="shared" si="994"/>
        <v>7258.6275</v>
      </c>
      <c r="AH280" s="342">
        <f t="shared" si="994"/>
        <v>0</v>
      </c>
      <c r="AI280" s="342">
        <f t="shared" si="994"/>
        <v>10641.14589</v>
      </c>
      <c r="AJ280" s="342">
        <f t="shared" si="994"/>
        <v>0</v>
      </c>
      <c r="AK280" s="342">
        <f t="shared" si="994"/>
        <v>0</v>
      </c>
      <c r="AL280" s="342">
        <f t="shared" si="994"/>
        <v>275</v>
      </c>
      <c r="AM280" s="342">
        <f t="shared" si="994"/>
        <v>4982.50623</v>
      </c>
      <c r="AN280" s="342">
        <f t="shared" si="994"/>
        <v>0</v>
      </c>
      <c r="AO280" s="342">
        <f t="shared" si="994"/>
        <v>0</v>
      </c>
      <c r="AP280" s="342">
        <f t="shared" si="994"/>
        <v>9271.35</v>
      </c>
      <c r="AQ280" s="342">
        <f t="shared" si="994"/>
        <v>8358.125</v>
      </c>
      <c r="AR280" s="342">
        <f t="shared" si="994"/>
        <v>0</v>
      </c>
      <c r="AS280" s="342">
        <f t="shared" si="994"/>
        <v>8601.039</v>
      </c>
      <c r="AT280" s="342">
        <f t="shared" si="994"/>
        <v>16276.43473</v>
      </c>
      <c r="AU280" s="342">
        <f t="shared" si="994"/>
        <v>7462.28015</v>
      </c>
      <c r="AV280" s="342">
        <f t="shared" si="994"/>
        <v>0</v>
      </c>
      <c r="AW280" s="342">
        <f t="shared" si="994"/>
        <v>4800</v>
      </c>
      <c r="AX280" s="342">
        <f t="shared" si="994"/>
        <v>0</v>
      </c>
      <c r="AY280" s="342">
        <f t="shared" si="994"/>
        <v>12558.09375</v>
      </c>
      <c r="AZ280" s="342">
        <f t="shared" si="994"/>
        <v>0</v>
      </c>
      <c r="BA280" s="342">
        <f t="shared" si="994"/>
        <v>0</v>
      </c>
      <c r="BB280" s="342">
        <f t="shared" si="994"/>
        <v>9703.8664</v>
      </c>
      <c r="BC280" s="342">
        <f t="shared" si="994"/>
        <v>0</v>
      </c>
      <c r="BD280" s="342">
        <f t="shared" si="994"/>
        <v>13378.4</v>
      </c>
      <c r="BE280" s="342">
        <f t="shared" si="994"/>
        <v>0</v>
      </c>
      <c r="BF280" s="342">
        <f t="shared" si="994"/>
        <v>1557.6541</v>
      </c>
      <c r="BG280" s="342">
        <f t="shared" si="994"/>
        <v>0</v>
      </c>
      <c r="BH280" s="342">
        <f t="shared" si="994"/>
        <v>5158.157425</v>
      </c>
      <c r="BI280" s="342">
        <f t="shared" si="994"/>
        <v>2306.25</v>
      </c>
      <c r="BJ280" s="342">
        <f t="shared" si="994"/>
        <v>7162.4875</v>
      </c>
      <c r="BK280" s="342">
        <f t="shared" si="994"/>
        <v>1312.5</v>
      </c>
      <c r="BL280" s="342">
        <f t="shared" si="994"/>
        <v>1793.1</v>
      </c>
      <c r="BM280" s="342">
        <f t="shared" si="994"/>
        <v>0</v>
      </c>
      <c r="BN280" s="342">
        <f t="shared" si="994"/>
        <v>740.464875</v>
      </c>
      <c r="BO280" s="342">
        <f t="shared" si="994"/>
        <v>0</v>
      </c>
      <c r="BP280" s="342">
        <f t="shared" si="994"/>
        <v>628.625</v>
      </c>
      <c r="BQ280" s="342"/>
      <c r="BR280" s="342">
        <f t="shared" ref="BR280:EC280" si="995">if(or(and($A280-BR$240&gt;0,$A280-BR$241&lt;=0,month($A280)=month(BR$241)),and($A280-BR$240&gt;=0,$A280-BR$241&lt;=0,month(edate($A280,6))=month(BR$241))),BR$244,0)</f>
        <v>0</v>
      </c>
      <c r="BS280" s="342">
        <f t="shared" si="995"/>
        <v>0</v>
      </c>
      <c r="BT280" s="342">
        <f t="shared" si="995"/>
        <v>0</v>
      </c>
      <c r="BU280" s="342">
        <f t="shared" si="995"/>
        <v>0</v>
      </c>
      <c r="BV280" s="342">
        <f t="shared" si="995"/>
        <v>0</v>
      </c>
      <c r="BW280" s="342">
        <f t="shared" si="995"/>
        <v>0</v>
      </c>
      <c r="BX280" s="342">
        <f t="shared" si="995"/>
        <v>0</v>
      </c>
      <c r="BY280" s="342">
        <f t="shared" si="995"/>
        <v>0</v>
      </c>
      <c r="BZ280" s="342">
        <f t="shared" si="995"/>
        <v>0</v>
      </c>
      <c r="CA280" s="342">
        <f t="shared" si="995"/>
        <v>0</v>
      </c>
      <c r="CB280" s="342">
        <f t="shared" si="995"/>
        <v>0</v>
      </c>
      <c r="CC280" s="342">
        <f t="shared" si="995"/>
        <v>0</v>
      </c>
      <c r="CD280" s="342">
        <f t="shared" si="995"/>
        <v>0</v>
      </c>
      <c r="CE280" s="342">
        <f t="shared" si="995"/>
        <v>0</v>
      </c>
      <c r="CF280" s="342">
        <f t="shared" si="995"/>
        <v>0</v>
      </c>
      <c r="CG280" s="342">
        <f t="shared" si="995"/>
        <v>0</v>
      </c>
      <c r="CH280" s="342">
        <f t="shared" si="995"/>
        <v>0</v>
      </c>
      <c r="CI280" s="342">
        <f t="shared" si="995"/>
        <v>0</v>
      </c>
      <c r="CJ280" s="342">
        <f t="shared" si="995"/>
        <v>0</v>
      </c>
      <c r="CK280" s="342">
        <f t="shared" si="995"/>
        <v>0</v>
      </c>
      <c r="CL280" s="342">
        <f t="shared" si="995"/>
        <v>0</v>
      </c>
      <c r="CM280" s="342">
        <f t="shared" si="995"/>
        <v>0</v>
      </c>
      <c r="CN280" s="342">
        <f t="shared" si="995"/>
        <v>0</v>
      </c>
      <c r="CO280" s="342">
        <f t="shared" si="995"/>
        <v>0</v>
      </c>
      <c r="CP280" s="342">
        <f t="shared" si="995"/>
        <v>0</v>
      </c>
      <c r="CQ280" s="342">
        <f t="shared" si="995"/>
        <v>0</v>
      </c>
      <c r="CR280" s="342">
        <f t="shared" si="995"/>
        <v>0</v>
      </c>
      <c r="CS280" s="342">
        <f t="shared" si="995"/>
        <v>0</v>
      </c>
      <c r="CT280" s="342">
        <f t="shared" si="995"/>
        <v>0</v>
      </c>
      <c r="CU280" s="342">
        <f t="shared" si="995"/>
        <v>0</v>
      </c>
      <c r="CV280" s="342">
        <f t="shared" si="995"/>
        <v>0</v>
      </c>
      <c r="CW280" s="342">
        <f t="shared" si="995"/>
        <v>0</v>
      </c>
      <c r="CX280" s="342">
        <f t="shared" si="995"/>
        <v>0</v>
      </c>
      <c r="CY280" s="342">
        <f t="shared" si="995"/>
        <v>0</v>
      </c>
      <c r="CZ280" s="342">
        <f t="shared" si="995"/>
        <v>0</v>
      </c>
      <c r="DA280" s="342">
        <f t="shared" si="995"/>
        <v>0</v>
      </c>
      <c r="DB280" s="342">
        <f t="shared" si="995"/>
        <v>0</v>
      </c>
      <c r="DC280" s="342">
        <f t="shared" si="995"/>
        <v>0</v>
      </c>
      <c r="DD280" s="342">
        <f t="shared" si="995"/>
        <v>0</v>
      </c>
      <c r="DE280" s="342">
        <f t="shared" si="995"/>
        <v>0</v>
      </c>
      <c r="DF280" s="342">
        <f t="shared" si="995"/>
        <v>0</v>
      </c>
      <c r="DG280" s="342">
        <f t="shared" si="995"/>
        <v>0</v>
      </c>
      <c r="DH280" s="342">
        <f t="shared" si="995"/>
        <v>0</v>
      </c>
      <c r="DI280" s="342">
        <f t="shared" si="995"/>
        <v>0</v>
      </c>
      <c r="DJ280" s="342">
        <f t="shared" si="995"/>
        <v>0</v>
      </c>
      <c r="DK280" s="342">
        <f t="shared" si="995"/>
        <v>0</v>
      </c>
      <c r="DL280" s="342">
        <f t="shared" si="995"/>
        <v>0</v>
      </c>
      <c r="DM280" s="342">
        <f t="shared" si="995"/>
        <v>0</v>
      </c>
      <c r="DN280" s="342">
        <f t="shared" si="995"/>
        <v>0</v>
      </c>
      <c r="DO280" s="342">
        <f t="shared" si="995"/>
        <v>0</v>
      </c>
      <c r="DP280" s="342">
        <f t="shared" si="995"/>
        <v>0</v>
      </c>
      <c r="DQ280" s="342">
        <f t="shared" si="995"/>
        <v>0</v>
      </c>
      <c r="DR280" s="342">
        <f t="shared" si="995"/>
        <v>0</v>
      </c>
      <c r="DS280" s="342">
        <f t="shared" si="995"/>
        <v>0</v>
      </c>
      <c r="DT280" s="342">
        <f t="shared" si="995"/>
        <v>0</v>
      </c>
      <c r="DU280" s="342">
        <f t="shared" si="995"/>
        <v>0</v>
      </c>
      <c r="DV280" s="342">
        <f t="shared" si="995"/>
        <v>0</v>
      </c>
      <c r="DW280" s="342">
        <f t="shared" si="995"/>
        <v>0</v>
      </c>
      <c r="DX280" s="342">
        <f t="shared" si="995"/>
        <v>0</v>
      </c>
      <c r="DY280" s="342">
        <f t="shared" si="995"/>
        <v>0</v>
      </c>
      <c r="DZ280" s="342">
        <f t="shared" si="995"/>
        <v>0</v>
      </c>
      <c r="EA280" s="342">
        <f t="shared" si="995"/>
        <v>0</v>
      </c>
      <c r="EB280" s="342">
        <f t="shared" si="995"/>
        <v>0</v>
      </c>
      <c r="EC280" s="342">
        <f t="shared" si="995"/>
        <v>0</v>
      </c>
      <c r="ED280" s="342"/>
      <c r="EE280" s="342">
        <f t="shared" ref="EE280:GP280" si="996">if(or(and($A280-EE$240&gt;0,$A280-EE$241&lt;=0,month($A280)=month(EE$241)),and($A280-EE$240&gt;=0,$A280-EE$241&lt;=0,month(edate($A280,6))=month(EE$241))),EE$244,0)</f>
        <v>0</v>
      </c>
      <c r="EF280" s="342">
        <f t="shared" si="996"/>
        <v>0</v>
      </c>
      <c r="EG280" s="342">
        <f t="shared" si="996"/>
        <v>0</v>
      </c>
      <c r="EH280" s="342">
        <f t="shared" si="996"/>
        <v>0</v>
      </c>
      <c r="EI280" s="342">
        <f t="shared" si="996"/>
        <v>0</v>
      </c>
      <c r="EJ280" s="342">
        <f t="shared" si="996"/>
        <v>0</v>
      </c>
      <c r="EK280" s="342">
        <f t="shared" si="996"/>
        <v>0</v>
      </c>
      <c r="EL280" s="342">
        <f t="shared" si="996"/>
        <v>0</v>
      </c>
      <c r="EM280" s="342">
        <f t="shared" si="996"/>
        <v>0</v>
      </c>
      <c r="EN280" s="342">
        <f t="shared" si="996"/>
        <v>0</v>
      </c>
      <c r="EO280" s="342">
        <f t="shared" si="996"/>
        <v>0</v>
      </c>
      <c r="EP280" s="342">
        <f t="shared" si="996"/>
        <v>0</v>
      </c>
      <c r="EQ280" s="342">
        <f t="shared" si="996"/>
        <v>0</v>
      </c>
      <c r="ER280" s="342">
        <f t="shared" si="996"/>
        <v>0</v>
      </c>
      <c r="ES280" s="342">
        <f t="shared" si="996"/>
        <v>0</v>
      </c>
      <c r="ET280" s="342">
        <f t="shared" si="996"/>
        <v>0</v>
      </c>
      <c r="EU280" s="342">
        <f t="shared" si="996"/>
        <v>0</v>
      </c>
      <c r="EV280" s="342">
        <f t="shared" si="996"/>
        <v>0</v>
      </c>
      <c r="EW280" s="342">
        <f t="shared" si="996"/>
        <v>0</v>
      </c>
      <c r="EX280" s="342">
        <f t="shared" si="996"/>
        <v>0</v>
      </c>
      <c r="EY280" s="342">
        <f t="shared" si="996"/>
        <v>0</v>
      </c>
      <c r="EZ280" s="342">
        <f t="shared" si="996"/>
        <v>0</v>
      </c>
      <c r="FA280" s="342">
        <f t="shared" si="996"/>
        <v>0</v>
      </c>
      <c r="FB280" s="342">
        <f t="shared" si="996"/>
        <v>0</v>
      </c>
      <c r="FC280" s="342">
        <f t="shared" si="996"/>
        <v>0</v>
      </c>
      <c r="FD280" s="342">
        <f t="shared" si="996"/>
        <v>0</v>
      </c>
      <c r="FE280" s="342">
        <f t="shared" si="996"/>
        <v>0</v>
      </c>
      <c r="FF280" s="342">
        <f t="shared" si="996"/>
        <v>0</v>
      </c>
      <c r="FG280" s="342">
        <f t="shared" si="996"/>
        <v>0</v>
      </c>
      <c r="FH280" s="342">
        <f t="shared" si="996"/>
        <v>0</v>
      </c>
      <c r="FI280" s="342">
        <f t="shared" si="996"/>
        <v>0</v>
      </c>
      <c r="FJ280" s="342">
        <f t="shared" si="996"/>
        <v>0</v>
      </c>
      <c r="FK280" s="342">
        <f t="shared" si="996"/>
        <v>0</v>
      </c>
      <c r="FL280" s="342">
        <f t="shared" si="996"/>
        <v>0</v>
      </c>
      <c r="FM280" s="342">
        <f t="shared" si="996"/>
        <v>0</v>
      </c>
      <c r="FN280" s="342">
        <f t="shared" si="996"/>
        <v>0</v>
      </c>
      <c r="FO280" s="342">
        <f t="shared" si="996"/>
        <v>0</v>
      </c>
      <c r="FP280" s="342">
        <f t="shared" si="996"/>
        <v>0</v>
      </c>
      <c r="FQ280" s="342">
        <f t="shared" si="996"/>
        <v>0</v>
      </c>
      <c r="FR280" s="342">
        <f t="shared" si="996"/>
        <v>0</v>
      </c>
      <c r="FS280" s="342">
        <f t="shared" si="996"/>
        <v>0</v>
      </c>
      <c r="FT280" s="342">
        <f t="shared" si="996"/>
        <v>0</v>
      </c>
      <c r="FU280" s="342">
        <f t="shared" si="996"/>
        <v>0</v>
      </c>
      <c r="FV280" s="342">
        <f t="shared" si="996"/>
        <v>0</v>
      </c>
      <c r="FW280" s="342">
        <f t="shared" si="996"/>
        <v>0</v>
      </c>
      <c r="FX280" s="342">
        <f t="shared" si="996"/>
        <v>0</v>
      </c>
      <c r="FY280" s="342">
        <f t="shared" si="996"/>
        <v>0</v>
      </c>
      <c r="FZ280" s="342">
        <f t="shared" si="996"/>
        <v>0</v>
      </c>
      <c r="GA280" s="342">
        <f t="shared" si="996"/>
        <v>0</v>
      </c>
      <c r="GB280" s="342">
        <f t="shared" si="996"/>
        <v>0</v>
      </c>
      <c r="GC280" s="342">
        <f t="shared" si="996"/>
        <v>0</v>
      </c>
      <c r="GD280" s="342">
        <f t="shared" si="996"/>
        <v>0</v>
      </c>
      <c r="GE280" s="342">
        <f t="shared" si="996"/>
        <v>0</v>
      </c>
      <c r="GF280" s="342">
        <f t="shared" si="996"/>
        <v>0</v>
      </c>
      <c r="GG280" s="342">
        <f t="shared" si="996"/>
        <v>0</v>
      </c>
      <c r="GH280" s="342">
        <f t="shared" si="996"/>
        <v>0</v>
      </c>
      <c r="GI280" s="342">
        <f t="shared" si="996"/>
        <v>0</v>
      </c>
      <c r="GJ280" s="342">
        <f t="shared" si="996"/>
        <v>0</v>
      </c>
      <c r="GK280" s="342">
        <f t="shared" si="996"/>
        <v>0</v>
      </c>
      <c r="GL280" s="342">
        <f t="shared" si="996"/>
        <v>0</v>
      </c>
      <c r="GM280" s="342">
        <f t="shared" si="996"/>
        <v>0</v>
      </c>
      <c r="GN280" s="342">
        <f t="shared" si="996"/>
        <v>0</v>
      </c>
      <c r="GO280" s="342">
        <f t="shared" si="996"/>
        <v>0</v>
      </c>
      <c r="GP280" s="342">
        <f t="shared" si="996"/>
        <v>0</v>
      </c>
      <c r="GQ280" s="342"/>
      <c r="GR280" s="342">
        <f t="shared" ref="GR280:JC280" si="997">if(or(and($A280-GR$240&gt;0,$A280-GR$241&lt;=0,month($A280)=month(GR$241)),and($A280-GR$240&gt;=0,$A280-GR$241&lt;=0,month(edate($A280,6))=month(GR$241))),GR$244,0)</f>
        <v>0</v>
      </c>
      <c r="GS280" s="342">
        <f t="shared" si="997"/>
        <v>0</v>
      </c>
      <c r="GT280" s="342">
        <f t="shared" si="997"/>
        <v>0</v>
      </c>
      <c r="GU280" s="342">
        <f t="shared" si="997"/>
        <v>0</v>
      </c>
      <c r="GV280" s="342">
        <f t="shared" si="997"/>
        <v>0</v>
      </c>
      <c r="GW280" s="342">
        <f t="shared" si="997"/>
        <v>0</v>
      </c>
      <c r="GX280" s="342">
        <f t="shared" si="997"/>
        <v>0</v>
      </c>
      <c r="GY280" s="342">
        <f t="shared" si="997"/>
        <v>0</v>
      </c>
      <c r="GZ280" s="342">
        <f t="shared" si="997"/>
        <v>0</v>
      </c>
      <c r="HA280" s="342">
        <f t="shared" si="997"/>
        <v>0</v>
      </c>
      <c r="HB280" s="342">
        <f t="shared" si="997"/>
        <v>0</v>
      </c>
      <c r="HC280" s="342">
        <f t="shared" si="997"/>
        <v>0</v>
      </c>
      <c r="HD280" s="342">
        <f t="shared" si="997"/>
        <v>0</v>
      </c>
      <c r="HE280" s="342">
        <f t="shared" si="997"/>
        <v>0</v>
      </c>
      <c r="HF280" s="342">
        <f t="shared" si="997"/>
        <v>0</v>
      </c>
      <c r="HG280" s="342">
        <f t="shared" si="997"/>
        <v>0</v>
      </c>
      <c r="HH280" s="342">
        <f t="shared" si="997"/>
        <v>0</v>
      </c>
      <c r="HI280" s="342">
        <f t="shared" si="997"/>
        <v>0</v>
      </c>
      <c r="HJ280" s="342">
        <f t="shared" si="997"/>
        <v>0</v>
      </c>
      <c r="HK280" s="342">
        <f t="shared" si="997"/>
        <v>0</v>
      </c>
      <c r="HL280" s="342">
        <f t="shared" si="997"/>
        <v>0</v>
      </c>
      <c r="HM280" s="342">
        <f t="shared" si="997"/>
        <v>0</v>
      </c>
      <c r="HN280" s="342">
        <f t="shared" si="997"/>
        <v>0</v>
      </c>
      <c r="HO280" s="342">
        <f t="shared" si="997"/>
        <v>0</v>
      </c>
      <c r="HP280" s="342">
        <f t="shared" si="997"/>
        <v>0</v>
      </c>
      <c r="HQ280" s="342">
        <f t="shared" si="997"/>
        <v>0</v>
      </c>
      <c r="HR280" s="342">
        <f t="shared" si="997"/>
        <v>0</v>
      </c>
      <c r="HS280" s="342">
        <f t="shared" si="997"/>
        <v>0</v>
      </c>
      <c r="HT280" s="342">
        <f t="shared" si="997"/>
        <v>0</v>
      </c>
      <c r="HU280" s="342">
        <f t="shared" si="997"/>
        <v>0</v>
      </c>
      <c r="HV280" s="342">
        <f t="shared" si="997"/>
        <v>0</v>
      </c>
      <c r="HW280" s="342">
        <f t="shared" si="997"/>
        <v>0</v>
      </c>
      <c r="HX280" s="342">
        <f t="shared" si="997"/>
        <v>0</v>
      </c>
      <c r="HY280" s="342">
        <f t="shared" si="997"/>
        <v>0</v>
      </c>
      <c r="HZ280" s="342">
        <f t="shared" si="997"/>
        <v>0</v>
      </c>
      <c r="IA280" s="342">
        <f t="shared" si="997"/>
        <v>0</v>
      </c>
      <c r="IB280" s="342">
        <f t="shared" si="997"/>
        <v>0</v>
      </c>
      <c r="IC280" s="342">
        <f t="shared" si="997"/>
        <v>0</v>
      </c>
      <c r="ID280" s="342">
        <f t="shared" si="997"/>
        <v>0</v>
      </c>
      <c r="IE280" s="342">
        <f t="shared" si="997"/>
        <v>0</v>
      </c>
      <c r="IF280" s="342">
        <f t="shared" si="997"/>
        <v>0</v>
      </c>
      <c r="IG280" s="342">
        <f t="shared" si="997"/>
        <v>0</v>
      </c>
      <c r="IH280" s="342">
        <f t="shared" si="997"/>
        <v>0</v>
      </c>
      <c r="II280" s="342">
        <f t="shared" si="997"/>
        <v>0</v>
      </c>
      <c r="IJ280" s="342">
        <f t="shared" si="997"/>
        <v>0</v>
      </c>
      <c r="IK280" s="342">
        <f t="shared" si="997"/>
        <v>0</v>
      </c>
      <c r="IL280" s="342">
        <f t="shared" si="997"/>
        <v>0</v>
      </c>
      <c r="IM280" s="342">
        <f t="shared" si="997"/>
        <v>0</v>
      </c>
      <c r="IN280" s="342">
        <f t="shared" si="997"/>
        <v>0</v>
      </c>
      <c r="IO280" s="342">
        <f t="shared" si="997"/>
        <v>0</v>
      </c>
      <c r="IP280" s="342">
        <f t="shared" si="997"/>
        <v>0</v>
      </c>
      <c r="IQ280" s="342">
        <f t="shared" si="997"/>
        <v>0</v>
      </c>
      <c r="IR280" s="342">
        <f t="shared" si="997"/>
        <v>0</v>
      </c>
      <c r="IS280" s="342">
        <f t="shared" si="997"/>
        <v>0</v>
      </c>
      <c r="IT280" s="342">
        <f t="shared" si="997"/>
        <v>0</v>
      </c>
      <c r="IU280" s="342">
        <f t="shared" si="997"/>
        <v>0</v>
      </c>
      <c r="IV280" s="342">
        <f t="shared" si="997"/>
        <v>0</v>
      </c>
      <c r="IW280" s="342">
        <f t="shared" si="997"/>
        <v>0</v>
      </c>
      <c r="IX280" s="342">
        <f t="shared" si="997"/>
        <v>0</v>
      </c>
      <c r="IY280" s="342">
        <f t="shared" si="997"/>
        <v>0</v>
      </c>
      <c r="IZ280" s="342">
        <f t="shared" si="997"/>
        <v>0</v>
      </c>
      <c r="JA280" s="342">
        <f t="shared" si="997"/>
        <v>0</v>
      </c>
      <c r="JB280" s="342">
        <f t="shared" si="997"/>
        <v>0</v>
      </c>
      <c r="JC280" s="342">
        <f t="shared" si="997"/>
        <v>0</v>
      </c>
      <c r="JD280" s="342"/>
      <c r="JE280" s="342">
        <f t="shared" ref="JE280:LP280" si="998">if(or(and($A280-JE$240&gt;0,$A280-JE$241&lt;=0,month($A280)=month(JE$241)),and($A280-JE$240&gt;=0,$A280-JE$241&lt;=0,month(edate($A280,6))=month(JE$241))),JE$244,0)</f>
        <v>0</v>
      </c>
      <c r="JF280" s="342">
        <f t="shared" si="998"/>
        <v>0</v>
      </c>
      <c r="JG280" s="342">
        <f t="shared" si="998"/>
        <v>0</v>
      </c>
      <c r="JH280" s="342">
        <f t="shared" si="998"/>
        <v>0</v>
      </c>
      <c r="JI280" s="342">
        <f t="shared" si="998"/>
        <v>0</v>
      </c>
      <c r="JJ280" s="342">
        <f t="shared" si="998"/>
        <v>0</v>
      </c>
      <c r="JK280" s="342">
        <f t="shared" si="998"/>
        <v>0</v>
      </c>
      <c r="JL280" s="342">
        <f t="shared" si="998"/>
        <v>0</v>
      </c>
      <c r="JM280" s="342">
        <f t="shared" si="998"/>
        <v>0</v>
      </c>
      <c r="JN280" s="342">
        <f t="shared" si="998"/>
        <v>0</v>
      </c>
      <c r="JO280" s="342">
        <f t="shared" si="998"/>
        <v>0</v>
      </c>
      <c r="JP280" s="342">
        <f t="shared" si="998"/>
        <v>0</v>
      </c>
      <c r="JQ280" s="342">
        <f t="shared" si="998"/>
        <v>0</v>
      </c>
      <c r="JR280" s="342">
        <f t="shared" si="998"/>
        <v>0</v>
      </c>
      <c r="JS280" s="342">
        <f t="shared" si="998"/>
        <v>0</v>
      </c>
      <c r="JT280" s="342">
        <f t="shared" si="998"/>
        <v>0</v>
      </c>
      <c r="JU280" s="342">
        <f t="shared" si="998"/>
        <v>0</v>
      </c>
      <c r="JV280" s="342">
        <f t="shared" si="998"/>
        <v>0</v>
      </c>
      <c r="JW280" s="342">
        <f t="shared" si="998"/>
        <v>0</v>
      </c>
      <c r="JX280" s="342">
        <f t="shared" si="998"/>
        <v>0</v>
      </c>
      <c r="JY280" s="342">
        <f t="shared" si="998"/>
        <v>0</v>
      </c>
      <c r="JZ280" s="342">
        <f t="shared" si="998"/>
        <v>0</v>
      </c>
      <c r="KA280" s="342">
        <f t="shared" si="998"/>
        <v>0</v>
      </c>
      <c r="KB280" s="342">
        <f t="shared" si="998"/>
        <v>0</v>
      </c>
      <c r="KC280" s="342">
        <f t="shared" si="998"/>
        <v>0</v>
      </c>
      <c r="KD280" s="342">
        <f t="shared" si="998"/>
        <v>0</v>
      </c>
      <c r="KE280" s="342">
        <f t="shared" si="998"/>
        <v>0</v>
      </c>
      <c r="KF280" s="342">
        <f t="shared" si="998"/>
        <v>0</v>
      </c>
      <c r="KG280" s="342">
        <f t="shared" si="998"/>
        <v>0</v>
      </c>
      <c r="KH280" s="342">
        <f t="shared" si="998"/>
        <v>0</v>
      </c>
      <c r="KI280" s="342">
        <f t="shared" si="998"/>
        <v>0</v>
      </c>
      <c r="KJ280" s="342">
        <f t="shared" si="998"/>
        <v>0</v>
      </c>
      <c r="KK280" s="342">
        <f t="shared" si="998"/>
        <v>0</v>
      </c>
      <c r="KL280" s="342">
        <f t="shared" si="998"/>
        <v>0</v>
      </c>
      <c r="KM280" s="342">
        <f t="shared" si="998"/>
        <v>0</v>
      </c>
      <c r="KN280" s="342">
        <f t="shared" si="998"/>
        <v>0</v>
      </c>
      <c r="KO280" s="342">
        <f t="shared" si="998"/>
        <v>0</v>
      </c>
      <c r="KP280" s="342">
        <f t="shared" si="998"/>
        <v>0</v>
      </c>
      <c r="KQ280" s="342">
        <f t="shared" si="998"/>
        <v>0</v>
      </c>
      <c r="KR280" s="342">
        <f t="shared" si="998"/>
        <v>0</v>
      </c>
      <c r="KS280" s="342">
        <f t="shared" si="998"/>
        <v>0</v>
      </c>
      <c r="KT280" s="342">
        <f t="shared" si="998"/>
        <v>0</v>
      </c>
      <c r="KU280" s="342">
        <f t="shared" si="998"/>
        <v>0</v>
      </c>
      <c r="KV280" s="342">
        <f t="shared" si="998"/>
        <v>0</v>
      </c>
      <c r="KW280" s="342">
        <f t="shared" si="998"/>
        <v>0</v>
      </c>
      <c r="KX280" s="342">
        <f t="shared" si="998"/>
        <v>0</v>
      </c>
      <c r="KY280" s="342">
        <f t="shared" si="998"/>
        <v>0</v>
      </c>
      <c r="KZ280" s="342">
        <f t="shared" si="998"/>
        <v>0</v>
      </c>
      <c r="LA280" s="342">
        <f t="shared" si="998"/>
        <v>0</v>
      </c>
      <c r="LB280" s="342">
        <f t="shared" si="998"/>
        <v>0</v>
      </c>
      <c r="LC280" s="342">
        <f t="shared" si="998"/>
        <v>0</v>
      </c>
      <c r="LD280" s="342">
        <f t="shared" si="998"/>
        <v>0</v>
      </c>
      <c r="LE280" s="342">
        <f t="shared" si="998"/>
        <v>0</v>
      </c>
      <c r="LF280" s="342">
        <f t="shared" si="998"/>
        <v>0</v>
      </c>
      <c r="LG280" s="342">
        <f t="shared" si="998"/>
        <v>0</v>
      </c>
      <c r="LH280" s="342">
        <f t="shared" si="998"/>
        <v>0</v>
      </c>
      <c r="LI280" s="342">
        <f t="shared" si="998"/>
        <v>0</v>
      </c>
      <c r="LJ280" s="342">
        <f t="shared" si="998"/>
        <v>0</v>
      </c>
      <c r="LK280" s="342">
        <f t="shared" si="998"/>
        <v>0</v>
      </c>
      <c r="LL280" s="342">
        <f t="shared" si="998"/>
        <v>0</v>
      </c>
      <c r="LM280" s="342">
        <f t="shared" si="998"/>
        <v>0</v>
      </c>
      <c r="LN280" s="342">
        <f t="shared" si="998"/>
        <v>0</v>
      </c>
      <c r="LO280" s="342">
        <f t="shared" si="998"/>
        <v>0</v>
      </c>
      <c r="LP280" s="342">
        <f t="shared" si="998"/>
        <v>0</v>
      </c>
    </row>
    <row r="281">
      <c r="A281" s="331" t="str">
        <f t="shared" si="822"/>
        <v>06-2031</v>
      </c>
      <c r="B281" s="346">
        <f t="shared" si="828"/>
        <v>181908.706</v>
      </c>
      <c r="C281" s="346"/>
      <c r="E281" s="342">
        <f t="shared" ref="E281:BP281" si="999">if(or(and($A281-E$240&gt;0,$A281-E$241&lt;=0,month($A281)=month(E$241)),and($A281-E$240&gt;=0,$A281-E$241&lt;=0,month(edate($A281,6))=month(E$241))),E$244,0)</f>
        <v>6085.4205</v>
      </c>
      <c r="F281" s="342">
        <f t="shared" si="999"/>
        <v>2604.5913</v>
      </c>
      <c r="G281" s="342">
        <f t="shared" si="999"/>
        <v>4740</v>
      </c>
      <c r="H281" s="342">
        <f t="shared" si="999"/>
        <v>0</v>
      </c>
      <c r="I281" s="342">
        <f t="shared" si="999"/>
        <v>0</v>
      </c>
      <c r="J281" s="342">
        <f t="shared" si="999"/>
        <v>5954.9875</v>
      </c>
      <c r="K281" s="342">
        <f t="shared" si="999"/>
        <v>0</v>
      </c>
      <c r="L281" s="342">
        <f t="shared" si="999"/>
        <v>0</v>
      </c>
      <c r="M281" s="342">
        <f t="shared" si="999"/>
        <v>0</v>
      </c>
      <c r="N281" s="342">
        <f t="shared" si="999"/>
        <v>7812.75495</v>
      </c>
      <c r="O281" s="342">
        <f t="shared" si="999"/>
        <v>5688.688635</v>
      </c>
      <c r="P281" s="342">
        <f t="shared" si="999"/>
        <v>5334.19156</v>
      </c>
      <c r="Q281" s="342">
        <f t="shared" si="999"/>
        <v>0</v>
      </c>
      <c r="R281" s="342">
        <f t="shared" si="999"/>
        <v>0</v>
      </c>
      <c r="S281" s="342">
        <f t="shared" si="999"/>
        <v>10661.63949</v>
      </c>
      <c r="T281" s="342">
        <f t="shared" si="999"/>
        <v>0</v>
      </c>
      <c r="U281" s="342">
        <f t="shared" si="999"/>
        <v>0</v>
      </c>
      <c r="V281" s="342">
        <f t="shared" si="999"/>
        <v>5520.8475</v>
      </c>
      <c r="W281" s="342">
        <f t="shared" si="999"/>
        <v>0</v>
      </c>
      <c r="X281" s="342">
        <f t="shared" si="999"/>
        <v>7309.84635</v>
      </c>
      <c r="Y281" s="342">
        <f t="shared" si="999"/>
        <v>11393.6924</v>
      </c>
      <c r="Z281" s="342">
        <f t="shared" si="999"/>
        <v>70.99625</v>
      </c>
      <c r="AA281" s="342">
        <f t="shared" si="999"/>
        <v>0</v>
      </c>
      <c r="AB281" s="342">
        <f t="shared" si="999"/>
        <v>8275.222958</v>
      </c>
      <c r="AC281" s="342">
        <f t="shared" si="999"/>
        <v>0</v>
      </c>
      <c r="AD281" s="342">
        <f t="shared" si="999"/>
        <v>0</v>
      </c>
      <c r="AE281" s="342">
        <f t="shared" si="999"/>
        <v>0</v>
      </c>
      <c r="AF281" s="342">
        <f t="shared" si="999"/>
        <v>6214.90265</v>
      </c>
      <c r="AG281" s="342">
        <f t="shared" si="999"/>
        <v>0</v>
      </c>
      <c r="AH281" s="342">
        <f t="shared" si="999"/>
        <v>228.5555</v>
      </c>
      <c r="AI281" s="342">
        <f t="shared" si="999"/>
        <v>0</v>
      </c>
      <c r="AJ281" s="342">
        <f t="shared" si="999"/>
        <v>3780</v>
      </c>
      <c r="AK281" s="342">
        <f t="shared" si="999"/>
        <v>15922.28576</v>
      </c>
      <c r="AL281" s="342">
        <f t="shared" si="999"/>
        <v>0</v>
      </c>
      <c r="AM281" s="342">
        <f t="shared" si="999"/>
        <v>0</v>
      </c>
      <c r="AN281" s="342">
        <f t="shared" si="999"/>
        <v>12211.43486</v>
      </c>
      <c r="AO281" s="342">
        <f t="shared" si="999"/>
        <v>8896.907813</v>
      </c>
      <c r="AP281" s="342">
        <f t="shared" si="999"/>
        <v>0</v>
      </c>
      <c r="AQ281" s="342">
        <f t="shared" si="999"/>
        <v>0</v>
      </c>
      <c r="AR281" s="342">
        <f t="shared" si="999"/>
        <v>7542.9351</v>
      </c>
      <c r="AS281" s="342">
        <f t="shared" si="999"/>
        <v>0</v>
      </c>
      <c r="AT281" s="342">
        <f t="shared" si="999"/>
        <v>0</v>
      </c>
      <c r="AU281" s="342">
        <f t="shared" si="999"/>
        <v>0</v>
      </c>
      <c r="AV281" s="342">
        <f t="shared" si="999"/>
        <v>7136.0471</v>
      </c>
      <c r="AW281" s="342">
        <f t="shared" si="999"/>
        <v>0</v>
      </c>
      <c r="AX281" s="342">
        <f t="shared" si="999"/>
        <v>9058.61</v>
      </c>
      <c r="AY281" s="342">
        <f t="shared" si="999"/>
        <v>0</v>
      </c>
      <c r="AZ281" s="342">
        <f t="shared" si="999"/>
        <v>6480</v>
      </c>
      <c r="BA281" s="342">
        <f t="shared" si="999"/>
        <v>5867.9712</v>
      </c>
      <c r="BB281" s="342">
        <f t="shared" si="999"/>
        <v>0</v>
      </c>
      <c r="BC281" s="342">
        <f t="shared" si="999"/>
        <v>4873.17825</v>
      </c>
      <c r="BD281" s="342">
        <f t="shared" si="999"/>
        <v>0</v>
      </c>
      <c r="BE281" s="342">
        <f t="shared" si="999"/>
        <v>4565.5155</v>
      </c>
      <c r="BF281" s="342">
        <f t="shared" si="999"/>
        <v>0</v>
      </c>
      <c r="BG281" s="342">
        <f t="shared" si="999"/>
        <v>900.3978</v>
      </c>
      <c r="BH281" s="342">
        <f t="shared" si="999"/>
        <v>0</v>
      </c>
      <c r="BI281" s="342">
        <f t="shared" si="999"/>
        <v>0</v>
      </c>
      <c r="BJ281" s="342">
        <f t="shared" si="999"/>
        <v>0</v>
      </c>
      <c r="BK281" s="342">
        <f t="shared" si="999"/>
        <v>0</v>
      </c>
      <c r="BL281" s="342">
        <f t="shared" si="999"/>
        <v>0</v>
      </c>
      <c r="BM281" s="342">
        <f t="shared" si="999"/>
        <v>1521.41625</v>
      </c>
      <c r="BN281" s="342">
        <f t="shared" si="999"/>
        <v>0</v>
      </c>
      <c r="BO281" s="342">
        <f t="shared" si="999"/>
        <v>5255.6688</v>
      </c>
      <c r="BP281" s="342">
        <f t="shared" si="999"/>
        <v>0</v>
      </c>
      <c r="BQ281" s="342"/>
      <c r="BR281" s="342">
        <f t="shared" ref="BR281:EC281" si="1000">if(or(and($A281-BR$240&gt;0,$A281-BR$241&lt;=0,month($A281)=month(BR$241)),and($A281-BR$240&gt;=0,$A281-BR$241&lt;=0,month(edate($A281,6))=month(BR$241))),BR$244,0)</f>
        <v>0</v>
      </c>
      <c r="BS281" s="342">
        <f t="shared" si="1000"/>
        <v>0</v>
      </c>
      <c r="BT281" s="342">
        <f t="shared" si="1000"/>
        <v>0</v>
      </c>
      <c r="BU281" s="342">
        <f t="shared" si="1000"/>
        <v>0</v>
      </c>
      <c r="BV281" s="342">
        <f t="shared" si="1000"/>
        <v>0</v>
      </c>
      <c r="BW281" s="342">
        <f t="shared" si="1000"/>
        <v>0</v>
      </c>
      <c r="BX281" s="342">
        <f t="shared" si="1000"/>
        <v>0</v>
      </c>
      <c r="BY281" s="342">
        <f t="shared" si="1000"/>
        <v>0</v>
      </c>
      <c r="BZ281" s="342">
        <f t="shared" si="1000"/>
        <v>0</v>
      </c>
      <c r="CA281" s="342">
        <f t="shared" si="1000"/>
        <v>0</v>
      </c>
      <c r="CB281" s="342">
        <f t="shared" si="1000"/>
        <v>0</v>
      </c>
      <c r="CC281" s="342">
        <f t="shared" si="1000"/>
        <v>0</v>
      </c>
      <c r="CD281" s="342">
        <f t="shared" si="1000"/>
        <v>0</v>
      </c>
      <c r="CE281" s="342">
        <f t="shared" si="1000"/>
        <v>0</v>
      </c>
      <c r="CF281" s="342">
        <f t="shared" si="1000"/>
        <v>0</v>
      </c>
      <c r="CG281" s="342">
        <f t="shared" si="1000"/>
        <v>0</v>
      </c>
      <c r="CH281" s="342">
        <f t="shared" si="1000"/>
        <v>0</v>
      </c>
      <c r="CI281" s="342">
        <f t="shared" si="1000"/>
        <v>0</v>
      </c>
      <c r="CJ281" s="342">
        <f t="shared" si="1000"/>
        <v>0</v>
      </c>
      <c r="CK281" s="342">
        <f t="shared" si="1000"/>
        <v>0</v>
      </c>
      <c r="CL281" s="342">
        <f t="shared" si="1000"/>
        <v>0</v>
      </c>
      <c r="CM281" s="342">
        <f t="shared" si="1000"/>
        <v>0</v>
      </c>
      <c r="CN281" s="342">
        <f t="shared" si="1000"/>
        <v>0</v>
      </c>
      <c r="CO281" s="342">
        <f t="shared" si="1000"/>
        <v>0</v>
      </c>
      <c r="CP281" s="342">
        <f t="shared" si="1000"/>
        <v>0</v>
      </c>
      <c r="CQ281" s="342">
        <f t="shared" si="1000"/>
        <v>0</v>
      </c>
      <c r="CR281" s="342">
        <f t="shared" si="1000"/>
        <v>0</v>
      </c>
      <c r="CS281" s="342">
        <f t="shared" si="1000"/>
        <v>0</v>
      </c>
      <c r="CT281" s="342">
        <f t="shared" si="1000"/>
        <v>0</v>
      </c>
      <c r="CU281" s="342">
        <f t="shared" si="1000"/>
        <v>0</v>
      </c>
      <c r="CV281" s="342">
        <f t="shared" si="1000"/>
        <v>0</v>
      </c>
      <c r="CW281" s="342">
        <f t="shared" si="1000"/>
        <v>0</v>
      </c>
      <c r="CX281" s="342">
        <f t="shared" si="1000"/>
        <v>0</v>
      </c>
      <c r="CY281" s="342">
        <f t="shared" si="1000"/>
        <v>0</v>
      </c>
      <c r="CZ281" s="342">
        <f t="shared" si="1000"/>
        <v>0</v>
      </c>
      <c r="DA281" s="342">
        <f t="shared" si="1000"/>
        <v>0</v>
      </c>
      <c r="DB281" s="342">
        <f t="shared" si="1000"/>
        <v>0</v>
      </c>
      <c r="DC281" s="342">
        <f t="shared" si="1000"/>
        <v>0</v>
      </c>
      <c r="DD281" s="342">
        <f t="shared" si="1000"/>
        <v>0</v>
      </c>
      <c r="DE281" s="342">
        <f t="shared" si="1000"/>
        <v>0</v>
      </c>
      <c r="DF281" s="342">
        <f t="shared" si="1000"/>
        <v>0</v>
      </c>
      <c r="DG281" s="342">
        <f t="shared" si="1000"/>
        <v>0</v>
      </c>
      <c r="DH281" s="342">
        <f t="shared" si="1000"/>
        <v>0</v>
      </c>
      <c r="DI281" s="342">
        <f t="shared" si="1000"/>
        <v>0</v>
      </c>
      <c r="DJ281" s="342">
        <f t="shared" si="1000"/>
        <v>0</v>
      </c>
      <c r="DK281" s="342">
        <f t="shared" si="1000"/>
        <v>0</v>
      </c>
      <c r="DL281" s="342">
        <f t="shared" si="1000"/>
        <v>0</v>
      </c>
      <c r="DM281" s="342">
        <f t="shared" si="1000"/>
        <v>0</v>
      </c>
      <c r="DN281" s="342">
        <f t="shared" si="1000"/>
        <v>0</v>
      </c>
      <c r="DO281" s="342">
        <f t="shared" si="1000"/>
        <v>0</v>
      </c>
      <c r="DP281" s="342">
        <f t="shared" si="1000"/>
        <v>0</v>
      </c>
      <c r="DQ281" s="342">
        <f t="shared" si="1000"/>
        <v>0</v>
      </c>
      <c r="DR281" s="342">
        <f t="shared" si="1000"/>
        <v>0</v>
      </c>
      <c r="DS281" s="342">
        <f t="shared" si="1000"/>
        <v>0</v>
      </c>
      <c r="DT281" s="342">
        <f t="shared" si="1000"/>
        <v>0</v>
      </c>
      <c r="DU281" s="342">
        <f t="shared" si="1000"/>
        <v>0</v>
      </c>
      <c r="DV281" s="342">
        <f t="shared" si="1000"/>
        <v>0</v>
      </c>
      <c r="DW281" s="342">
        <f t="shared" si="1000"/>
        <v>0</v>
      </c>
      <c r="DX281" s="342">
        <f t="shared" si="1000"/>
        <v>0</v>
      </c>
      <c r="DY281" s="342">
        <f t="shared" si="1000"/>
        <v>0</v>
      </c>
      <c r="DZ281" s="342">
        <f t="shared" si="1000"/>
        <v>0</v>
      </c>
      <c r="EA281" s="342">
        <f t="shared" si="1000"/>
        <v>0</v>
      </c>
      <c r="EB281" s="342">
        <f t="shared" si="1000"/>
        <v>0</v>
      </c>
      <c r="EC281" s="342">
        <f t="shared" si="1000"/>
        <v>0</v>
      </c>
      <c r="ED281" s="342"/>
      <c r="EE281" s="342">
        <f t="shared" ref="EE281:GP281" si="1001">if(or(and($A281-EE$240&gt;0,$A281-EE$241&lt;=0,month($A281)=month(EE$241)),and($A281-EE$240&gt;=0,$A281-EE$241&lt;=0,month(edate($A281,6))=month(EE$241))),EE$244,0)</f>
        <v>0</v>
      </c>
      <c r="EF281" s="342">
        <f t="shared" si="1001"/>
        <v>0</v>
      </c>
      <c r="EG281" s="342">
        <f t="shared" si="1001"/>
        <v>0</v>
      </c>
      <c r="EH281" s="342">
        <f t="shared" si="1001"/>
        <v>0</v>
      </c>
      <c r="EI281" s="342">
        <f t="shared" si="1001"/>
        <v>0</v>
      </c>
      <c r="EJ281" s="342">
        <f t="shared" si="1001"/>
        <v>0</v>
      </c>
      <c r="EK281" s="342">
        <f t="shared" si="1001"/>
        <v>0</v>
      </c>
      <c r="EL281" s="342">
        <f t="shared" si="1001"/>
        <v>0</v>
      </c>
      <c r="EM281" s="342">
        <f t="shared" si="1001"/>
        <v>0</v>
      </c>
      <c r="EN281" s="342">
        <f t="shared" si="1001"/>
        <v>0</v>
      </c>
      <c r="EO281" s="342">
        <f t="shared" si="1001"/>
        <v>0</v>
      </c>
      <c r="EP281" s="342">
        <f t="shared" si="1001"/>
        <v>0</v>
      </c>
      <c r="EQ281" s="342">
        <f t="shared" si="1001"/>
        <v>0</v>
      </c>
      <c r="ER281" s="342">
        <f t="shared" si="1001"/>
        <v>0</v>
      </c>
      <c r="ES281" s="342">
        <f t="shared" si="1001"/>
        <v>0</v>
      </c>
      <c r="ET281" s="342">
        <f t="shared" si="1001"/>
        <v>0</v>
      </c>
      <c r="EU281" s="342">
        <f t="shared" si="1001"/>
        <v>0</v>
      </c>
      <c r="EV281" s="342">
        <f t="shared" si="1001"/>
        <v>0</v>
      </c>
      <c r="EW281" s="342">
        <f t="shared" si="1001"/>
        <v>0</v>
      </c>
      <c r="EX281" s="342">
        <f t="shared" si="1001"/>
        <v>0</v>
      </c>
      <c r="EY281" s="342">
        <f t="shared" si="1001"/>
        <v>0</v>
      </c>
      <c r="EZ281" s="342">
        <f t="shared" si="1001"/>
        <v>0</v>
      </c>
      <c r="FA281" s="342">
        <f t="shared" si="1001"/>
        <v>0</v>
      </c>
      <c r="FB281" s="342">
        <f t="shared" si="1001"/>
        <v>0</v>
      </c>
      <c r="FC281" s="342">
        <f t="shared" si="1001"/>
        <v>0</v>
      </c>
      <c r="FD281" s="342">
        <f t="shared" si="1001"/>
        <v>0</v>
      </c>
      <c r="FE281" s="342">
        <f t="shared" si="1001"/>
        <v>0</v>
      </c>
      <c r="FF281" s="342">
        <f t="shared" si="1001"/>
        <v>0</v>
      </c>
      <c r="FG281" s="342">
        <f t="shared" si="1001"/>
        <v>0</v>
      </c>
      <c r="FH281" s="342">
        <f t="shared" si="1001"/>
        <v>0</v>
      </c>
      <c r="FI281" s="342">
        <f t="shared" si="1001"/>
        <v>0</v>
      </c>
      <c r="FJ281" s="342">
        <f t="shared" si="1001"/>
        <v>0</v>
      </c>
      <c r="FK281" s="342">
        <f t="shared" si="1001"/>
        <v>0</v>
      </c>
      <c r="FL281" s="342">
        <f t="shared" si="1001"/>
        <v>0</v>
      </c>
      <c r="FM281" s="342">
        <f t="shared" si="1001"/>
        <v>0</v>
      </c>
      <c r="FN281" s="342">
        <f t="shared" si="1001"/>
        <v>0</v>
      </c>
      <c r="FO281" s="342">
        <f t="shared" si="1001"/>
        <v>0</v>
      </c>
      <c r="FP281" s="342">
        <f t="shared" si="1001"/>
        <v>0</v>
      </c>
      <c r="FQ281" s="342">
        <f t="shared" si="1001"/>
        <v>0</v>
      </c>
      <c r="FR281" s="342">
        <f t="shared" si="1001"/>
        <v>0</v>
      </c>
      <c r="FS281" s="342">
        <f t="shared" si="1001"/>
        <v>0</v>
      </c>
      <c r="FT281" s="342">
        <f t="shared" si="1001"/>
        <v>0</v>
      </c>
      <c r="FU281" s="342">
        <f t="shared" si="1001"/>
        <v>0</v>
      </c>
      <c r="FV281" s="342">
        <f t="shared" si="1001"/>
        <v>0</v>
      </c>
      <c r="FW281" s="342">
        <f t="shared" si="1001"/>
        <v>0</v>
      </c>
      <c r="FX281" s="342">
        <f t="shared" si="1001"/>
        <v>0</v>
      </c>
      <c r="FY281" s="342">
        <f t="shared" si="1001"/>
        <v>0</v>
      </c>
      <c r="FZ281" s="342">
        <f t="shared" si="1001"/>
        <v>0</v>
      </c>
      <c r="GA281" s="342">
        <f t="shared" si="1001"/>
        <v>0</v>
      </c>
      <c r="GB281" s="342">
        <f t="shared" si="1001"/>
        <v>0</v>
      </c>
      <c r="GC281" s="342">
        <f t="shared" si="1001"/>
        <v>0</v>
      </c>
      <c r="GD281" s="342">
        <f t="shared" si="1001"/>
        <v>0</v>
      </c>
      <c r="GE281" s="342">
        <f t="shared" si="1001"/>
        <v>0</v>
      </c>
      <c r="GF281" s="342">
        <f t="shared" si="1001"/>
        <v>0</v>
      </c>
      <c r="GG281" s="342">
        <f t="shared" si="1001"/>
        <v>0</v>
      </c>
      <c r="GH281" s="342">
        <f t="shared" si="1001"/>
        <v>0</v>
      </c>
      <c r="GI281" s="342">
        <f t="shared" si="1001"/>
        <v>0</v>
      </c>
      <c r="GJ281" s="342">
        <f t="shared" si="1001"/>
        <v>0</v>
      </c>
      <c r="GK281" s="342">
        <f t="shared" si="1001"/>
        <v>0</v>
      </c>
      <c r="GL281" s="342">
        <f t="shared" si="1001"/>
        <v>0</v>
      </c>
      <c r="GM281" s="342">
        <f t="shared" si="1001"/>
        <v>0</v>
      </c>
      <c r="GN281" s="342">
        <f t="shared" si="1001"/>
        <v>0</v>
      </c>
      <c r="GO281" s="342">
        <f t="shared" si="1001"/>
        <v>0</v>
      </c>
      <c r="GP281" s="342">
        <f t="shared" si="1001"/>
        <v>0</v>
      </c>
      <c r="GQ281" s="342"/>
      <c r="GR281" s="342">
        <f t="shared" ref="GR281:JC281" si="1002">if(or(and($A281-GR$240&gt;0,$A281-GR$241&lt;=0,month($A281)=month(GR$241)),and($A281-GR$240&gt;=0,$A281-GR$241&lt;=0,month(edate($A281,6))=month(GR$241))),GR$244,0)</f>
        <v>0</v>
      </c>
      <c r="GS281" s="342">
        <f t="shared" si="1002"/>
        <v>0</v>
      </c>
      <c r="GT281" s="342">
        <f t="shared" si="1002"/>
        <v>0</v>
      </c>
      <c r="GU281" s="342">
        <f t="shared" si="1002"/>
        <v>0</v>
      </c>
      <c r="GV281" s="342">
        <f t="shared" si="1002"/>
        <v>0</v>
      </c>
      <c r="GW281" s="342">
        <f t="shared" si="1002"/>
        <v>0</v>
      </c>
      <c r="GX281" s="342">
        <f t="shared" si="1002"/>
        <v>0</v>
      </c>
      <c r="GY281" s="342">
        <f t="shared" si="1002"/>
        <v>0</v>
      </c>
      <c r="GZ281" s="342">
        <f t="shared" si="1002"/>
        <v>0</v>
      </c>
      <c r="HA281" s="342">
        <f t="shared" si="1002"/>
        <v>0</v>
      </c>
      <c r="HB281" s="342">
        <f t="shared" si="1002"/>
        <v>0</v>
      </c>
      <c r="HC281" s="342">
        <f t="shared" si="1002"/>
        <v>0</v>
      </c>
      <c r="HD281" s="342">
        <f t="shared" si="1002"/>
        <v>0</v>
      </c>
      <c r="HE281" s="342">
        <f t="shared" si="1002"/>
        <v>0</v>
      </c>
      <c r="HF281" s="342">
        <f t="shared" si="1002"/>
        <v>0</v>
      </c>
      <c r="HG281" s="342">
        <f t="shared" si="1002"/>
        <v>0</v>
      </c>
      <c r="HH281" s="342">
        <f t="shared" si="1002"/>
        <v>0</v>
      </c>
      <c r="HI281" s="342">
        <f t="shared" si="1002"/>
        <v>0</v>
      </c>
      <c r="HJ281" s="342">
        <f t="shared" si="1002"/>
        <v>0</v>
      </c>
      <c r="HK281" s="342">
        <f t="shared" si="1002"/>
        <v>0</v>
      </c>
      <c r="HL281" s="342">
        <f t="shared" si="1002"/>
        <v>0</v>
      </c>
      <c r="HM281" s="342">
        <f t="shared" si="1002"/>
        <v>0</v>
      </c>
      <c r="HN281" s="342">
        <f t="shared" si="1002"/>
        <v>0</v>
      </c>
      <c r="HO281" s="342">
        <f t="shared" si="1002"/>
        <v>0</v>
      </c>
      <c r="HP281" s="342">
        <f t="shared" si="1002"/>
        <v>0</v>
      </c>
      <c r="HQ281" s="342">
        <f t="shared" si="1002"/>
        <v>0</v>
      </c>
      <c r="HR281" s="342">
        <f t="shared" si="1002"/>
        <v>0</v>
      </c>
      <c r="HS281" s="342">
        <f t="shared" si="1002"/>
        <v>0</v>
      </c>
      <c r="HT281" s="342">
        <f t="shared" si="1002"/>
        <v>0</v>
      </c>
      <c r="HU281" s="342">
        <f t="shared" si="1002"/>
        <v>0</v>
      </c>
      <c r="HV281" s="342">
        <f t="shared" si="1002"/>
        <v>0</v>
      </c>
      <c r="HW281" s="342">
        <f t="shared" si="1002"/>
        <v>0</v>
      </c>
      <c r="HX281" s="342">
        <f t="shared" si="1002"/>
        <v>0</v>
      </c>
      <c r="HY281" s="342">
        <f t="shared" si="1002"/>
        <v>0</v>
      </c>
      <c r="HZ281" s="342">
        <f t="shared" si="1002"/>
        <v>0</v>
      </c>
      <c r="IA281" s="342">
        <f t="shared" si="1002"/>
        <v>0</v>
      </c>
      <c r="IB281" s="342">
        <f t="shared" si="1002"/>
        <v>0</v>
      </c>
      <c r="IC281" s="342">
        <f t="shared" si="1002"/>
        <v>0</v>
      </c>
      <c r="ID281" s="342">
        <f t="shared" si="1002"/>
        <v>0</v>
      </c>
      <c r="IE281" s="342">
        <f t="shared" si="1002"/>
        <v>0</v>
      </c>
      <c r="IF281" s="342">
        <f t="shared" si="1002"/>
        <v>0</v>
      </c>
      <c r="IG281" s="342">
        <f t="shared" si="1002"/>
        <v>0</v>
      </c>
      <c r="IH281" s="342">
        <f t="shared" si="1002"/>
        <v>0</v>
      </c>
      <c r="II281" s="342">
        <f t="shared" si="1002"/>
        <v>0</v>
      </c>
      <c r="IJ281" s="342">
        <f t="shared" si="1002"/>
        <v>0</v>
      </c>
      <c r="IK281" s="342">
        <f t="shared" si="1002"/>
        <v>0</v>
      </c>
      <c r="IL281" s="342">
        <f t="shared" si="1002"/>
        <v>0</v>
      </c>
      <c r="IM281" s="342">
        <f t="shared" si="1002"/>
        <v>0</v>
      </c>
      <c r="IN281" s="342">
        <f t="shared" si="1002"/>
        <v>0</v>
      </c>
      <c r="IO281" s="342">
        <f t="shared" si="1002"/>
        <v>0</v>
      </c>
      <c r="IP281" s="342">
        <f t="shared" si="1002"/>
        <v>0</v>
      </c>
      <c r="IQ281" s="342">
        <f t="shared" si="1002"/>
        <v>0</v>
      </c>
      <c r="IR281" s="342">
        <f t="shared" si="1002"/>
        <v>0</v>
      </c>
      <c r="IS281" s="342">
        <f t="shared" si="1002"/>
        <v>0</v>
      </c>
      <c r="IT281" s="342">
        <f t="shared" si="1002"/>
        <v>0</v>
      </c>
      <c r="IU281" s="342">
        <f t="shared" si="1002"/>
        <v>0</v>
      </c>
      <c r="IV281" s="342">
        <f t="shared" si="1002"/>
        <v>0</v>
      </c>
      <c r="IW281" s="342">
        <f t="shared" si="1002"/>
        <v>0</v>
      </c>
      <c r="IX281" s="342">
        <f t="shared" si="1002"/>
        <v>0</v>
      </c>
      <c r="IY281" s="342">
        <f t="shared" si="1002"/>
        <v>0</v>
      </c>
      <c r="IZ281" s="342">
        <f t="shared" si="1002"/>
        <v>0</v>
      </c>
      <c r="JA281" s="342">
        <f t="shared" si="1002"/>
        <v>0</v>
      </c>
      <c r="JB281" s="342">
        <f t="shared" si="1002"/>
        <v>0</v>
      </c>
      <c r="JC281" s="342">
        <f t="shared" si="1002"/>
        <v>0</v>
      </c>
      <c r="JD281" s="342"/>
      <c r="JE281" s="342">
        <f t="shared" ref="JE281:LP281" si="1003">if(or(and($A281-JE$240&gt;0,$A281-JE$241&lt;=0,month($A281)=month(JE$241)),and($A281-JE$240&gt;=0,$A281-JE$241&lt;=0,month(edate($A281,6))=month(JE$241))),JE$244,0)</f>
        <v>0</v>
      </c>
      <c r="JF281" s="342">
        <f t="shared" si="1003"/>
        <v>0</v>
      </c>
      <c r="JG281" s="342">
        <f t="shared" si="1003"/>
        <v>0</v>
      </c>
      <c r="JH281" s="342">
        <f t="shared" si="1003"/>
        <v>0</v>
      </c>
      <c r="JI281" s="342">
        <f t="shared" si="1003"/>
        <v>0</v>
      </c>
      <c r="JJ281" s="342">
        <f t="shared" si="1003"/>
        <v>0</v>
      </c>
      <c r="JK281" s="342">
        <f t="shared" si="1003"/>
        <v>0</v>
      </c>
      <c r="JL281" s="342">
        <f t="shared" si="1003"/>
        <v>0</v>
      </c>
      <c r="JM281" s="342">
        <f t="shared" si="1003"/>
        <v>0</v>
      </c>
      <c r="JN281" s="342">
        <f t="shared" si="1003"/>
        <v>0</v>
      </c>
      <c r="JO281" s="342">
        <f t="shared" si="1003"/>
        <v>0</v>
      </c>
      <c r="JP281" s="342">
        <f t="shared" si="1003"/>
        <v>0</v>
      </c>
      <c r="JQ281" s="342">
        <f t="shared" si="1003"/>
        <v>0</v>
      </c>
      <c r="JR281" s="342">
        <f t="shared" si="1003"/>
        <v>0</v>
      </c>
      <c r="JS281" s="342">
        <f t="shared" si="1003"/>
        <v>0</v>
      </c>
      <c r="JT281" s="342">
        <f t="shared" si="1003"/>
        <v>0</v>
      </c>
      <c r="JU281" s="342">
        <f t="shared" si="1003"/>
        <v>0</v>
      </c>
      <c r="JV281" s="342">
        <f t="shared" si="1003"/>
        <v>0</v>
      </c>
      <c r="JW281" s="342">
        <f t="shared" si="1003"/>
        <v>0</v>
      </c>
      <c r="JX281" s="342">
        <f t="shared" si="1003"/>
        <v>0</v>
      </c>
      <c r="JY281" s="342">
        <f t="shared" si="1003"/>
        <v>0</v>
      </c>
      <c r="JZ281" s="342">
        <f t="shared" si="1003"/>
        <v>0</v>
      </c>
      <c r="KA281" s="342">
        <f t="shared" si="1003"/>
        <v>0</v>
      </c>
      <c r="KB281" s="342">
        <f t="shared" si="1003"/>
        <v>0</v>
      </c>
      <c r="KC281" s="342">
        <f t="shared" si="1003"/>
        <v>0</v>
      </c>
      <c r="KD281" s="342">
        <f t="shared" si="1003"/>
        <v>0</v>
      </c>
      <c r="KE281" s="342">
        <f t="shared" si="1003"/>
        <v>0</v>
      </c>
      <c r="KF281" s="342">
        <f t="shared" si="1003"/>
        <v>0</v>
      </c>
      <c r="KG281" s="342">
        <f t="shared" si="1003"/>
        <v>0</v>
      </c>
      <c r="KH281" s="342">
        <f t="shared" si="1003"/>
        <v>0</v>
      </c>
      <c r="KI281" s="342">
        <f t="shared" si="1003"/>
        <v>0</v>
      </c>
      <c r="KJ281" s="342">
        <f t="shared" si="1003"/>
        <v>0</v>
      </c>
      <c r="KK281" s="342">
        <f t="shared" si="1003"/>
        <v>0</v>
      </c>
      <c r="KL281" s="342">
        <f t="shared" si="1003"/>
        <v>0</v>
      </c>
      <c r="KM281" s="342">
        <f t="shared" si="1003"/>
        <v>0</v>
      </c>
      <c r="KN281" s="342">
        <f t="shared" si="1003"/>
        <v>0</v>
      </c>
      <c r="KO281" s="342">
        <f t="shared" si="1003"/>
        <v>0</v>
      </c>
      <c r="KP281" s="342">
        <f t="shared" si="1003"/>
        <v>0</v>
      </c>
      <c r="KQ281" s="342">
        <f t="shared" si="1003"/>
        <v>0</v>
      </c>
      <c r="KR281" s="342">
        <f t="shared" si="1003"/>
        <v>0</v>
      </c>
      <c r="KS281" s="342">
        <f t="shared" si="1003"/>
        <v>0</v>
      </c>
      <c r="KT281" s="342">
        <f t="shared" si="1003"/>
        <v>0</v>
      </c>
      <c r="KU281" s="342">
        <f t="shared" si="1003"/>
        <v>0</v>
      </c>
      <c r="KV281" s="342">
        <f t="shared" si="1003"/>
        <v>0</v>
      </c>
      <c r="KW281" s="342">
        <f t="shared" si="1003"/>
        <v>0</v>
      </c>
      <c r="KX281" s="342">
        <f t="shared" si="1003"/>
        <v>0</v>
      </c>
      <c r="KY281" s="342">
        <f t="shared" si="1003"/>
        <v>0</v>
      </c>
      <c r="KZ281" s="342">
        <f t="shared" si="1003"/>
        <v>0</v>
      </c>
      <c r="LA281" s="342">
        <f t="shared" si="1003"/>
        <v>0</v>
      </c>
      <c r="LB281" s="342">
        <f t="shared" si="1003"/>
        <v>0</v>
      </c>
      <c r="LC281" s="342">
        <f t="shared" si="1003"/>
        <v>0</v>
      </c>
      <c r="LD281" s="342">
        <f t="shared" si="1003"/>
        <v>0</v>
      </c>
      <c r="LE281" s="342">
        <f t="shared" si="1003"/>
        <v>0</v>
      </c>
      <c r="LF281" s="342">
        <f t="shared" si="1003"/>
        <v>0</v>
      </c>
      <c r="LG281" s="342">
        <f t="shared" si="1003"/>
        <v>0</v>
      </c>
      <c r="LH281" s="342">
        <f t="shared" si="1003"/>
        <v>0</v>
      </c>
      <c r="LI281" s="342">
        <f t="shared" si="1003"/>
        <v>0</v>
      </c>
      <c r="LJ281" s="342">
        <f t="shared" si="1003"/>
        <v>0</v>
      </c>
      <c r="LK281" s="342">
        <f t="shared" si="1003"/>
        <v>0</v>
      </c>
      <c r="LL281" s="342">
        <f t="shared" si="1003"/>
        <v>0</v>
      </c>
      <c r="LM281" s="342">
        <f t="shared" si="1003"/>
        <v>0</v>
      </c>
      <c r="LN281" s="342">
        <f t="shared" si="1003"/>
        <v>0</v>
      </c>
      <c r="LO281" s="342">
        <f t="shared" si="1003"/>
        <v>0</v>
      </c>
      <c r="LP281" s="342">
        <f t="shared" si="1003"/>
        <v>0</v>
      </c>
    </row>
    <row r="282">
      <c r="A282" s="331" t="str">
        <f t="shared" si="822"/>
        <v>09-2031</v>
      </c>
      <c r="B282" s="346">
        <f t="shared" si="828"/>
        <v>237841.6939</v>
      </c>
      <c r="C282" s="346"/>
      <c r="E282" s="342">
        <f t="shared" ref="E282:BP282" si="1004">if(or(and($A282-E$240&gt;0,$A282-E$241&lt;=0,month($A282)=month(E$241)),and($A282-E$240&gt;=0,$A282-E$241&lt;=0,month(edate($A282,6))=month(E$241))),E$244,0)</f>
        <v>0</v>
      </c>
      <c r="F282" s="342">
        <f t="shared" si="1004"/>
        <v>0</v>
      </c>
      <c r="G282" s="342">
        <f t="shared" si="1004"/>
        <v>0</v>
      </c>
      <c r="H282" s="342">
        <f t="shared" si="1004"/>
        <v>5603.13611</v>
      </c>
      <c r="I282" s="342">
        <f t="shared" si="1004"/>
        <v>5350</v>
      </c>
      <c r="J282" s="342">
        <f t="shared" si="1004"/>
        <v>0</v>
      </c>
      <c r="K282" s="342">
        <f t="shared" si="1004"/>
        <v>6549.35727</v>
      </c>
      <c r="L282" s="342">
        <f t="shared" si="1004"/>
        <v>3925.4562</v>
      </c>
      <c r="M282" s="342">
        <f t="shared" si="1004"/>
        <v>5593.35392</v>
      </c>
      <c r="N282" s="342">
        <f t="shared" si="1004"/>
        <v>0</v>
      </c>
      <c r="O282" s="342">
        <f t="shared" si="1004"/>
        <v>0</v>
      </c>
      <c r="P282" s="342">
        <f t="shared" si="1004"/>
        <v>0</v>
      </c>
      <c r="Q282" s="342">
        <f t="shared" si="1004"/>
        <v>5838.7836</v>
      </c>
      <c r="R282" s="342">
        <f t="shared" si="1004"/>
        <v>9911.380355</v>
      </c>
      <c r="S282" s="342">
        <f t="shared" si="1004"/>
        <v>0</v>
      </c>
      <c r="T282" s="342">
        <f t="shared" si="1004"/>
        <v>11963.3767</v>
      </c>
      <c r="U282" s="342">
        <f t="shared" si="1004"/>
        <v>9633.12861</v>
      </c>
      <c r="V282" s="342">
        <f t="shared" si="1004"/>
        <v>0</v>
      </c>
      <c r="W282" s="342">
        <f t="shared" si="1004"/>
        <v>8655.033888</v>
      </c>
      <c r="X282" s="342">
        <f t="shared" si="1004"/>
        <v>0</v>
      </c>
      <c r="Y282" s="342">
        <f t="shared" si="1004"/>
        <v>0</v>
      </c>
      <c r="Z282" s="342">
        <f t="shared" si="1004"/>
        <v>0</v>
      </c>
      <c r="AA282" s="342">
        <f t="shared" si="1004"/>
        <v>9628.80765</v>
      </c>
      <c r="AB282" s="342">
        <f t="shared" si="1004"/>
        <v>0</v>
      </c>
      <c r="AC282" s="342">
        <f t="shared" si="1004"/>
        <v>6205.936838</v>
      </c>
      <c r="AD282" s="342">
        <f t="shared" si="1004"/>
        <v>8318.29995</v>
      </c>
      <c r="AE282" s="342">
        <f t="shared" si="1004"/>
        <v>6439.535258</v>
      </c>
      <c r="AF282" s="342">
        <f t="shared" si="1004"/>
        <v>0</v>
      </c>
      <c r="AG282" s="342">
        <f t="shared" si="1004"/>
        <v>7258.6275</v>
      </c>
      <c r="AH282" s="342">
        <f t="shared" si="1004"/>
        <v>0</v>
      </c>
      <c r="AI282" s="342">
        <f t="shared" si="1004"/>
        <v>10641.14589</v>
      </c>
      <c r="AJ282" s="342">
        <f t="shared" si="1004"/>
        <v>0</v>
      </c>
      <c r="AK282" s="342">
        <f t="shared" si="1004"/>
        <v>0</v>
      </c>
      <c r="AL282" s="342">
        <f t="shared" si="1004"/>
        <v>275</v>
      </c>
      <c r="AM282" s="342">
        <f t="shared" si="1004"/>
        <v>4982.50623</v>
      </c>
      <c r="AN282" s="342">
        <f t="shared" si="1004"/>
        <v>0</v>
      </c>
      <c r="AO282" s="342">
        <f t="shared" si="1004"/>
        <v>0</v>
      </c>
      <c r="AP282" s="342">
        <f t="shared" si="1004"/>
        <v>9271.35</v>
      </c>
      <c r="AQ282" s="342">
        <f t="shared" si="1004"/>
        <v>8358.125</v>
      </c>
      <c r="AR282" s="342">
        <f t="shared" si="1004"/>
        <v>0</v>
      </c>
      <c r="AS282" s="342">
        <f t="shared" si="1004"/>
        <v>8601.039</v>
      </c>
      <c r="AT282" s="342">
        <f t="shared" si="1004"/>
        <v>16276.43473</v>
      </c>
      <c r="AU282" s="342">
        <f t="shared" si="1004"/>
        <v>7462.28015</v>
      </c>
      <c r="AV282" s="342">
        <f t="shared" si="1004"/>
        <v>0</v>
      </c>
      <c r="AW282" s="342">
        <f t="shared" si="1004"/>
        <v>4800</v>
      </c>
      <c r="AX282" s="342">
        <f t="shared" si="1004"/>
        <v>0</v>
      </c>
      <c r="AY282" s="342">
        <f t="shared" si="1004"/>
        <v>12558.09375</v>
      </c>
      <c r="AZ282" s="342">
        <f t="shared" si="1004"/>
        <v>0</v>
      </c>
      <c r="BA282" s="342">
        <f t="shared" si="1004"/>
        <v>0</v>
      </c>
      <c r="BB282" s="342">
        <f t="shared" si="1004"/>
        <v>9703.8664</v>
      </c>
      <c r="BC282" s="342">
        <f t="shared" si="1004"/>
        <v>0</v>
      </c>
      <c r="BD282" s="342">
        <f t="shared" si="1004"/>
        <v>13378.4</v>
      </c>
      <c r="BE282" s="342">
        <f t="shared" si="1004"/>
        <v>0</v>
      </c>
      <c r="BF282" s="342">
        <f t="shared" si="1004"/>
        <v>1557.6541</v>
      </c>
      <c r="BG282" s="342">
        <f t="shared" si="1004"/>
        <v>0</v>
      </c>
      <c r="BH282" s="342">
        <f t="shared" si="1004"/>
        <v>5158.157425</v>
      </c>
      <c r="BI282" s="342">
        <f t="shared" si="1004"/>
        <v>2306.25</v>
      </c>
      <c r="BJ282" s="342">
        <f t="shared" si="1004"/>
        <v>7162.4875</v>
      </c>
      <c r="BK282" s="342">
        <f t="shared" si="1004"/>
        <v>1312.5</v>
      </c>
      <c r="BL282" s="342">
        <f t="shared" si="1004"/>
        <v>1793.1</v>
      </c>
      <c r="BM282" s="342">
        <f t="shared" si="1004"/>
        <v>0</v>
      </c>
      <c r="BN282" s="342">
        <f t="shared" si="1004"/>
        <v>740.464875</v>
      </c>
      <c r="BO282" s="342">
        <f t="shared" si="1004"/>
        <v>0</v>
      </c>
      <c r="BP282" s="342">
        <f t="shared" si="1004"/>
        <v>628.625</v>
      </c>
      <c r="BQ282" s="342"/>
      <c r="BR282" s="342">
        <f t="shared" ref="BR282:EC282" si="1005">if(or(and($A282-BR$240&gt;0,$A282-BR$241&lt;=0,month($A282)=month(BR$241)),and($A282-BR$240&gt;=0,$A282-BR$241&lt;=0,month(edate($A282,6))=month(BR$241))),BR$244,0)</f>
        <v>0</v>
      </c>
      <c r="BS282" s="342">
        <f t="shared" si="1005"/>
        <v>0</v>
      </c>
      <c r="BT282" s="342">
        <f t="shared" si="1005"/>
        <v>0</v>
      </c>
      <c r="BU282" s="342">
        <f t="shared" si="1005"/>
        <v>0</v>
      </c>
      <c r="BV282" s="342">
        <f t="shared" si="1005"/>
        <v>0</v>
      </c>
      <c r="BW282" s="342">
        <f t="shared" si="1005"/>
        <v>0</v>
      </c>
      <c r="BX282" s="342">
        <f t="shared" si="1005"/>
        <v>0</v>
      </c>
      <c r="BY282" s="342">
        <f t="shared" si="1005"/>
        <v>0</v>
      </c>
      <c r="BZ282" s="342">
        <f t="shared" si="1005"/>
        <v>0</v>
      </c>
      <c r="CA282" s="342">
        <f t="shared" si="1005"/>
        <v>0</v>
      </c>
      <c r="CB282" s="342">
        <f t="shared" si="1005"/>
        <v>0</v>
      </c>
      <c r="CC282" s="342">
        <f t="shared" si="1005"/>
        <v>0</v>
      </c>
      <c r="CD282" s="342">
        <f t="shared" si="1005"/>
        <v>0</v>
      </c>
      <c r="CE282" s="342">
        <f t="shared" si="1005"/>
        <v>0</v>
      </c>
      <c r="CF282" s="342">
        <f t="shared" si="1005"/>
        <v>0</v>
      </c>
      <c r="CG282" s="342">
        <f t="shared" si="1005"/>
        <v>0</v>
      </c>
      <c r="CH282" s="342">
        <f t="shared" si="1005"/>
        <v>0</v>
      </c>
      <c r="CI282" s="342">
        <f t="shared" si="1005"/>
        <v>0</v>
      </c>
      <c r="CJ282" s="342">
        <f t="shared" si="1005"/>
        <v>0</v>
      </c>
      <c r="CK282" s="342">
        <f t="shared" si="1005"/>
        <v>0</v>
      </c>
      <c r="CL282" s="342">
        <f t="shared" si="1005"/>
        <v>0</v>
      </c>
      <c r="CM282" s="342">
        <f t="shared" si="1005"/>
        <v>0</v>
      </c>
      <c r="CN282" s="342">
        <f t="shared" si="1005"/>
        <v>0</v>
      </c>
      <c r="CO282" s="342">
        <f t="shared" si="1005"/>
        <v>0</v>
      </c>
      <c r="CP282" s="342">
        <f t="shared" si="1005"/>
        <v>0</v>
      </c>
      <c r="CQ282" s="342">
        <f t="shared" si="1005"/>
        <v>0</v>
      </c>
      <c r="CR282" s="342">
        <f t="shared" si="1005"/>
        <v>0</v>
      </c>
      <c r="CS282" s="342">
        <f t="shared" si="1005"/>
        <v>0</v>
      </c>
      <c r="CT282" s="342">
        <f t="shared" si="1005"/>
        <v>0</v>
      </c>
      <c r="CU282" s="342">
        <f t="shared" si="1005"/>
        <v>0</v>
      </c>
      <c r="CV282" s="342">
        <f t="shared" si="1005"/>
        <v>0</v>
      </c>
      <c r="CW282" s="342">
        <f t="shared" si="1005"/>
        <v>0</v>
      </c>
      <c r="CX282" s="342">
        <f t="shared" si="1005"/>
        <v>0</v>
      </c>
      <c r="CY282" s="342">
        <f t="shared" si="1005"/>
        <v>0</v>
      </c>
      <c r="CZ282" s="342">
        <f t="shared" si="1005"/>
        <v>0</v>
      </c>
      <c r="DA282" s="342">
        <f t="shared" si="1005"/>
        <v>0</v>
      </c>
      <c r="DB282" s="342">
        <f t="shared" si="1005"/>
        <v>0</v>
      </c>
      <c r="DC282" s="342">
        <f t="shared" si="1005"/>
        <v>0</v>
      </c>
      <c r="DD282" s="342">
        <f t="shared" si="1005"/>
        <v>0</v>
      </c>
      <c r="DE282" s="342">
        <f t="shared" si="1005"/>
        <v>0</v>
      </c>
      <c r="DF282" s="342">
        <f t="shared" si="1005"/>
        <v>0</v>
      </c>
      <c r="DG282" s="342">
        <f t="shared" si="1005"/>
        <v>0</v>
      </c>
      <c r="DH282" s="342">
        <f t="shared" si="1005"/>
        <v>0</v>
      </c>
      <c r="DI282" s="342">
        <f t="shared" si="1005"/>
        <v>0</v>
      </c>
      <c r="DJ282" s="342">
        <f t="shared" si="1005"/>
        <v>0</v>
      </c>
      <c r="DK282" s="342">
        <f t="shared" si="1005"/>
        <v>0</v>
      </c>
      <c r="DL282" s="342">
        <f t="shared" si="1005"/>
        <v>0</v>
      </c>
      <c r="DM282" s="342">
        <f t="shared" si="1005"/>
        <v>0</v>
      </c>
      <c r="DN282" s="342">
        <f t="shared" si="1005"/>
        <v>0</v>
      </c>
      <c r="DO282" s="342">
        <f t="shared" si="1005"/>
        <v>0</v>
      </c>
      <c r="DP282" s="342">
        <f t="shared" si="1005"/>
        <v>0</v>
      </c>
      <c r="DQ282" s="342">
        <f t="shared" si="1005"/>
        <v>0</v>
      </c>
      <c r="DR282" s="342">
        <f t="shared" si="1005"/>
        <v>0</v>
      </c>
      <c r="DS282" s="342">
        <f t="shared" si="1005"/>
        <v>0</v>
      </c>
      <c r="DT282" s="342">
        <f t="shared" si="1005"/>
        <v>0</v>
      </c>
      <c r="DU282" s="342">
        <f t="shared" si="1005"/>
        <v>0</v>
      </c>
      <c r="DV282" s="342">
        <f t="shared" si="1005"/>
        <v>0</v>
      </c>
      <c r="DW282" s="342">
        <f t="shared" si="1005"/>
        <v>0</v>
      </c>
      <c r="DX282" s="342">
        <f t="shared" si="1005"/>
        <v>0</v>
      </c>
      <c r="DY282" s="342">
        <f t="shared" si="1005"/>
        <v>0</v>
      </c>
      <c r="DZ282" s="342">
        <f t="shared" si="1005"/>
        <v>0</v>
      </c>
      <c r="EA282" s="342">
        <f t="shared" si="1005"/>
        <v>0</v>
      </c>
      <c r="EB282" s="342">
        <f t="shared" si="1005"/>
        <v>0</v>
      </c>
      <c r="EC282" s="342">
        <f t="shared" si="1005"/>
        <v>0</v>
      </c>
      <c r="ED282" s="342"/>
      <c r="EE282" s="342">
        <f t="shared" ref="EE282:GP282" si="1006">if(or(and($A282-EE$240&gt;0,$A282-EE$241&lt;=0,month($A282)=month(EE$241)),and($A282-EE$240&gt;=0,$A282-EE$241&lt;=0,month(edate($A282,6))=month(EE$241))),EE$244,0)</f>
        <v>0</v>
      </c>
      <c r="EF282" s="342">
        <f t="shared" si="1006"/>
        <v>0</v>
      </c>
      <c r="EG282" s="342">
        <f t="shared" si="1006"/>
        <v>0</v>
      </c>
      <c r="EH282" s="342">
        <f t="shared" si="1006"/>
        <v>0</v>
      </c>
      <c r="EI282" s="342">
        <f t="shared" si="1006"/>
        <v>0</v>
      </c>
      <c r="EJ282" s="342">
        <f t="shared" si="1006"/>
        <v>0</v>
      </c>
      <c r="EK282" s="342">
        <f t="shared" si="1006"/>
        <v>0</v>
      </c>
      <c r="EL282" s="342">
        <f t="shared" si="1006"/>
        <v>0</v>
      </c>
      <c r="EM282" s="342">
        <f t="shared" si="1006"/>
        <v>0</v>
      </c>
      <c r="EN282" s="342">
        <f t="shared" si="1006"/>
        <v>0</v>
      </c>
      <c r="EO282" s="342">
        <f t="shared" si="1006"/>
        <v>0</v>
      </c>
      <c r="EP282" s="342">
        <f t="shared" si="1006"/>
        <v>0</v>
      </c>
      <c r="EQ282" s="342">
        <f t="shared" si="1006"/>
        <v>0</v>
      </c>
      <c r="ER282" s="342">
        <f t="shared" si="1006"/>
        <v>0</v>
      </c>
      <c r="ES282" s="342">
        <f t="shared" si="1006"/>
        <v>0</v>
      </c>
      <c r="ET282" s="342">
        <f t="shared" si="1006"/>
        <v>0</v>
      </c>
      <c r="EU282" s="342">
        <f t="shared" si="1006"/>
        <v>0</v>
      </c>
      <c r="EV282" s="342">
        <f t="shared" si="1006"/>
        <v>0</v>
      </c>
      <c r="EW282" s="342">
        <f t="shared" si="1006"/>
        <v>0</v>
      </c>
      <c r="EX282" s="342">
        <f t="shared" si="1006"/>
        <v>0</v>
      </c>
      <c r="EY282" s="342">
        <f t="shared" si="1006"/>
        <v>0</v>
      </c>
      <c r="EZ282" s="342">
        <f t="shared" si="1006"/>
        <v>0</v>
      </c>
      <c r="FA282" s="342">
        <f t="shared" si="1006"/>
        <v>0</v>
      </c>
      <c r="FB282" s="342">
        <f t="shared" si="1006"/>
        <v>0</v>
      </c>
      <c r="FC282" s="342">
        <f t="shared" si="1006"/>
        <v>0</v>
      </c>
      <c r="FD282" s="342">
        <f t="shared" si="1006"/>
        <v>0</v>
      </c>
      <c r="FE282" s="342">
        <f t="shared" si="1006"/>
        <v>0</v>
      </c>
      <c r="FF282" s="342">
        <f t="shared" si="1006"/>
        <v>0</v>
      </c>
      <c r="FG282" s="342">
        <f t="shared" si="1006"/>
        <v>0</v>
      </c>
      <c r="FH282" s="342">
        <f t="shared" si="1006"/>
        <v>0</v>
      </c>
      <c r="FI282" s="342">
        <f t="shared" si="1006"/>
        <v>0</v>
      </c>
      <c r="FJ282" s="342">
        <f t="shared" si="1006"/>
        <v>0</v>
      </c>
      <c r="FK282" s="342">
        <f t="shared" si="1006"/>
        <v>0</v>
      </c>
      <c r="FL282" s="342">
        <f t="shared" si="1006"/>
        <v>0</v>
      </c>
      <c r="FM282" s="342">
        <f t="shared" si="1006"/>
        <v>0</v>
      </c>
      <c r="FN282" s="342">
        <f t="shared" si="1006"/>
        <v>0</v>
      </c>
      <c r="FO282" s="342">
        <f t="shared" si="1006"/>
        <v>0</v>
      </c>
      <c r="FP282" s="342">
        <f t="shared" si="1006"/>
        <v>0</v>
      </c>
      <c r="FQ282" s="342">
        <f t="shared" si="1006"/>
        <v>0</v>
      </c>
      <c r="FR282" s="342">
        <f t="shared" si="1006"/>
        <v>0</v>
      </c>
      <c r="FS282" s="342">
        <f t="shared" si="1006"/>
        <v>0</v>
      </c>
      <c r="FT282" s="342">
        <f t="shared" si="1006"/>
        <v>0</v>
      </c>
      <c r="FU282" s="342">
        <f t="shared" si="1006"/>
        <v>0</v>
      </c>
      <c r="FV282" s="342">
        <f t="shared" si="1006"/>
        <v>0</v>
      </c>
      <c r="FW282" s="342">
        <f t="shared" si="1006"/>
        <v>0</v>
      </c>
      <c r="FX282" s="342">
        <f t="shared" si="1006"/>
        <v>0</v>
      </c>
      <c r="FY282" s="342">
        <f t="shared" si="1006"/>
        <v>0</v>
      </c>
      <c r="FZ282" s="342">
        <f t="shared" si="1006"/>
        <v>0</v>
      </c>
      <c r="GA282" s="342">
        <f t="shared" si="1006"/>
        <v>0</v>
      </c>
      <c r="GB282" s="342">
        <f t="shared" si="1006"/>
        <v>0</v>
      </c>
      <c r="GC282" s="342">
        <f t="shared" si="1006"/>
        <v>0</v>
      </c>
      <c r="GD282" s="342">
        <f t="shared" si="1006"/>
        <v>0</v>
      </c>
      <c r="GE282" s="342">
        <f t="shared" si="1006"/>
        <v>0</v>
      </c>
      <c r="GF282" s="342">
        <f t="shared" si="1006"/>
        <v>0</v>
      </c>
      <c r="GG282" s="342">
        <f t="shared" si="1006"/>
        <v>0</v>
      </c>
      <c r="GH282" s="342">
        <f t="shared" si="1006"/>
        <v>0</v>
      </c>
      <c r="GI282" s="342">
        <f t="shared" si="1006"/>
        <v>0</v>
      </c>
      <c r="GJ282" s="342">
        <f t="shared" si="1006"/>
        <v>0</v>
      </c>
      <c r="GK282" s="342">
        <f t="shared" si="1006"/>
        <v>0</v>
      </c>
      <c r="GL282" s="342">
        <f t="shared" si="1006"/>
        <v>0</v>
      </c>
      <c r="GM282" s="342">
        <f t="shared" si="1006"/>
        <v>0</v>
      </c>
      <c r="GN282" s="342">
        <f t="shared" si="1006"/>
        <v>0</v>
      </c>
      <c r="GO282" s="342">
        <f t="shared" si="1006"/>
        <v>0</v>
      </c>
      <c r="GP282" s="342">
        <f t="shared" si="1006"/>
        <v>0</v>
      </c>
      <c r="GQ282" s="342"/>
      <c r="GR282" s="342">
        <f t="shared" ref="GR282:JC282" si="1007">if(or(and($A282-GR$240&gt;0,$A282-GR$241&lt;=0,month($A282)=month(GR$241)),and($A282-GR$240&gt;=0,$A282-GR$241&lt;=0,month(edate($A282,6))=month(GR$241))),GR$244,0)</f>
        <v>0</v>
      </c>
      <c r="GS282" s="342">
        <f t="shared" si="1007"/>
        <v>0</v>
      </c>
      <c r="GT282" s="342">
        <f t="shared" si="1007"/>
        <v>0</v>
      </c>
      <c r="GU282" s="342">
        <f t="shared" si="1007"/>
        <v>0</v>
      </c>
      <c r="GV282" s="342">
        <f t="shared" si="1007"/>
        <v>0</v>
      </c>
      <c r="GW282" s="342">
        <f t="shared" si="1007"/>
        <v>0</v>
      </c>
      <c r="GX282" s="342">
        <f t="shared" si="1007"/>
        <v>0</v>
      </c>
      <c r="GY282" s="342">
        <f t="shared" si="1007"/>
        <v>0</v>
      </c>
      <c r="GZ282" s="342">
        <f t="shared" si="1007"/>
        <v>0</v>
      </c>
      <c r="HA282" s="342">
        <f t="shared" si="1007"/>
        <v>0</v>
      </c>
      <c r="HB282" s="342">
        <f t="shared" si="1007"/>
        <v>0</v>
      </c>
      <c r="HC282" s="342">
        <f t="shared" si="1007"/>
        <v>0</v>
      </c>
      <c r="HD282" s="342">
        <f t="shared" si="1007"/>
        <v>0</v>
      </c>
      <c r="HE282" s="342">
        <f t="shared" si="1007"/>
        <v>0</v>
      </c>
      <c r="HF282" s="342">
        <f t="shared" si="1007"/>
        <v>0</v>
      </c>
      <c r="HG282" s="342">
        <f t="shared" si="1007"/>
        <v>0</v>
      </c>
      <c r="HH282" s="342">
        <f t="shared" si="1007"/>
        <v>0</v>
      </c>
      <c r="HI282" s="342">
        <f t="shared" si="1007"/>
        <v>0</v>
      </c>
      <c r="HJ282" s="342">
        <f t="shared" si="1007"/>
        <v>0</v>
      </c>
      <c r="HK282" s="342">
        <f t="shared" si="1007"/>
        <v>0</v>
      </c>
      <c r="HL282" s="342">
        <f t="shared" si="1007"/>
        <v>0</v>
      </c>
      <c r="HM282" s="342">
        <f t="shared" si="1007"/>
        <v>0</v>
      </c>
      <c r="HN282" s="342">
        <f t="shared" si="1007"/>
        <v>0</v>
      </c>
      <c r="HO282" s="342">
        <f t="shared" si="1007"/>
        <v>0</v>
      </c>
      <c r="HP282" s="342">
        <f t="shared" si="1007"/>
        <v>0</v>
      </c>
      <c r="HQ282" s="342">
        <f t="shared" si="1007"/>
        <v>0</v>
      </c>
      <c r="HR282" s="342">
        <f t="shared" si="1007"/>
        <v>0</v>
      </c>
      <c r="HS282" s="342">
        <f t="shared" si="1007"/>
        <v>0</v>
      </c>
      <c r="HT282" s="342">
        <f t="shared" si="1007"/>
        <v>0</v>
      </c>
      <c r="HU282" s="342">
        <f t="shared" si="1007"/>
        <v>0</v>
      </c>
      <c r="HV282" s="342">
        <f t="shared" si="1007"/>
        <v>0</v>
      </c>
      <c r="HW282" s="342">
        <f t="shared" si="1007"/>
        <v>0</v>
      </c>
      <c r="HX282" s="342">
        <f t="shared" si="1007"/>
        <v>0</v>
      </c>
      <c r="HY282" s="342">
        <f t="shared" si="1007"/>
        <v>0</v>
      </c>
      <c r="HZ282" s="342">
        <f t="shared" si="1007"/>
        <v>0</v>
      </c>
      <c r="IA282" s="342">
        <f t="shared" si="1007"/>
        <v>0</v>
      </c>
      <c r="IB282" s="342">
        <f t="shared" si="1007"/>
        <v>0</v>
      </c>
      <c r="IC282" s="342">
        <f t="shared" si="1007"/>
        <v>0</v>
      </c>
      <c r="ID282" s="342">
        <f t="shared" si="1007"/>
        <v>0</v>
      </c>
      <c r="IE282" s="342">
        <f t="shared" si="1007"/>
        <v>0</v>
      </c>
      <c r="IF282" s="342">
        <f t="shared" si="1007"/>
        <v>0</v>
      </c>
      <c r="IG282" s="342">
        <f t="shared" si="1007"/>
        <v>0</v>
      </c>
      <c r="IH282" s="342">
        <f t="shared" si="1007"/>
        <v>0</v>
      </c>
      <c r="II282" s="342">
        <f t="shared" si="1007"/>
        <v>0</v>
      </c>
      <c r="IJ282" s="342">
        <f t="shared" si="1007"/>
        <v>0</v>
      </c>
      <c r="IK282" s="342">
        <f t="shared" si="1007"/>
        <v>0</v>
      </c>
      <c r="IL282" s="342">
        <f t="shared" si="1007"/>
        <v>0</v>
      </c>
      <c r="IM282" s="342">
        <f t="shared" si="1007"/>
        <v>0</v>
      </c>
      <c r="IN282" s="342">
        <f t="shared" si="1007"/>
        <v>0</v>
      </c>
      <c r="IO282" s="342">
        <f t="shared" si="1007"/>
        <v>0</v>
      </c>
      <c r="IP282" s="342">
        <f t="shared" si="1007"/>
        <v>0</v>
      </c>
      <c r="IQ282" s="342">
        <f t="shared" si="1007"/>
        <v>0</v>
      </c>
      <c r="IR282" s="342">
        <f t="shared" si="1007"/>
        <v>0</v>
      </c>
      <c r="IS282" s="342">
        <f t="shared" si="1007"/>
        <v>0</v>
      </c>
      <c r="IT282" s="342">
        <f t="shared" si="1007"/>
        <v>0</v>
      </c>
      <c r="IU282" s="342">
        <f t="shared" si="1007"/>
        <v>0</v>
      </c>
      <c r="IV282" s="342">
        <f t="shared" si="1007"/>
        <v>0</v>
      </c>
      <c r="IW282" s="342">
        <f t="shared" si="1007"/>
        <v>0</v>
      </c>
      <c r="IX282" s="342">
        <f t="shared" si="1007"/>
        <v>0</v>
      </c>
      <c r="IY282" s="342">
        <f t="shared" si="1007"/>
        <v>0</v>
      </c>
      <c r="IZ282" s="342">
        <f t="shared" si="1007"/>
        <v>0</v>
      </c>
      <c r="JA282" s="342">
        <f t="shared" si="1007"/>
        <v>0</v>
      </c>
      <c r="JB282" s="342">
        <f t="shared" si="1007"/>
        <v>0</v>
      </c>
      <c r="JC282" s="342">
        <f t="shared" si="1007"/>
        <v>0</v>
      </c>
      <c r="JD282" s="342"/>
      <c r="JE282" s="342">
        <f t="shared" ref="JE282:LP282" si="1008">if(or(and($A282-JE$240&gt;0,$A282-JE$241&lt;=0,month($A282)=month(JE$241)),and($A282-JE$240&gt;=0,$A282-JE$241&lt;=0,month(edate($A282,6))=month(JE$241))),JE$244,0)</f>
        <v>0</v>
      </c>
      <c r="JF282" s="342">
        <f t="shared" si="1008"/>
        <v>0</v>
      </c>
      <c r="JG282" s="342">
        <f t="shared" si="1008"/>
        <v>0</v>
      </c>
      <c r="JH282" s="342">
        <f t="shared" si="1008"/>
        <v>0</v>
      </c>
      <c r="JI282" s="342">
        <f t="shared" si="1008"/>
        <v>0</v>
      </c>
      <c r="JJ282" s="342">
        <f t="shared" si="1008"/>
        <v>0</v>
      </c>
      <c r="JK282" s="342">
        <f t="shared" si="1008"/>
        <v>0</v>
      </c>
      <c r="JL282" s="342">
        <f t="shared" si="1008"/>
        <v>0</v>
      </c>
      <c r="JM282" s="342">
        <f t="shared" si="1008"/>
        <v>0</v>
      </c>
      <c r="JN282" s="342">
        <f t="shared" si="1008"/>
        <v>0</v>
      </c>
      <c r="JO282" s="342">
        <f t="shared" si="1008"/>
        <v>0</v>
      </c>
      <c r="JP282" s="342">
        <f t="shared" si="1008"/>
        <v>0</v>
      </c>
      <c r="JQ282" s="342">
        <f t="shared" si="1008"/>
        <v>0</v>
      </c>
      <c r="JR282" s="342">
        <f t="shared" si="1008"/>
        <v>0</v>
      </c>
      <c r="JS282" s="342">
        <f t="shared" si="1008"/>
        <v>0</v>
      </c>
      <c r="JT282" s="342">
        <f t="shared" si="1008"/>
        <v>0</v>
      </c>
      <c r="JU282" s="342">
        <f t="shared" si="1008"/>
        <v>0</v>
      </c>
      <c r="JV282" s="342">
        <f t="shared" si="1008"/>
        <v>0</v>
      </c>
      <c r="JW282" s="342">
        <f t="shared" si="1008"/>
        <v>0</v>
      </c>
      <c r="JX282" s="342">
        <f t="shared" si="1008"/>
        <v>0</v>
      </c>
      <c r="JY282" s="342">
        <f t="shared" si="1008"/>
        <v>0</v>
      </c>
      <c r="JZ282" s="342">
        <f t="shared" si="1008"/>
        <v>0</v>
      </c>
      <c r="KA282" s="342">
        <f t="shared" si="1008"/>
        <v>0</v>
      </c>
      <c r="KB282" s="342">
        <f t="shared" si="1008"/>
        <v>0</v>
      </c>
      <c r="KC282" s="342">
        <f t="shared" si="1008"/>
        <v>0</v>
      </c>
      <c r="KD282" s="342">
        <f t="shared" si="1008"/>
        <v>0</v>
      </c>
      <c r="KE282" s="342">
        <f t="shared" si="1008"/>
        <v>0</v>
      </c>
      <c r="KF282" s="342">
        <f t="shared" si="1008"/>
        <v>0</v>
      </c>
      <c r="KG282" s="342">
        <f t="shared" si="1008"/>
        <v>0</v>
      </c>
      <c r="KH282" s="342">
        <f t="shared" si="1008"/>
        <v>0</v>
      </c>
      <c r="KI282" s="342">
        <f t="shared" si="1008"/>
        <v>0</v>
      </c>
      <c r="KJ282" s="342">
        <f t="shared" si="1008"/>
        <v>0</v>
      </c>
      <c r="KK282" s="342">
        <f t="shared" si="1008"/>
        <v>0</v>
      </c>
      <c r="KL282" s="342">
        <f t="shared" si="1008"/>
        <v>0</v>
      </c>
      <c r="KM282" s="342">
        <f t="shared" si="1008"/>
        <v>0</v>
      </c>
      <c r="KN282" s="342">
        <f t="shared" si="1008"/>
        <v>0</v>
      </c>
      <c r="KO282" s="342">
        <f t="shared" si="1008"/>
        <v>0</v>
      </c>
      <c r="KP282" s="342">
        <f t="shared" si="1008"/>
        <v>0</v>
      </c>
      <c r="KQ282" s="342">
        <f t="shared" si="1008"/>
        <v>0</v>
      </c>
      <c r="KR282" s="342">
        <f t="shared" si="1008"/>
        <v>0</v>
      </c>
      <c r="KS282" s="342">
        <f t="shared" si="1008"/>
        <v>0</v>
      </c>
      <c r="KT282" s="342">
        <f t="shared" si="1008"/>
        <v>0</v>
      </c>
      <c r="KU282" s="342">
        <f t="shared" si="1008"/>
        <v>0</v>
      </c>
      <c r="KV282" s="342">
        <f t="shared" si="1008"/>
        <v>0</v>
      </c>
      <c r="KW282" s="342">
        <f t="shared" si="1008"/>
        <v>0</v>
      </c>
      <c r="KX282" s="342">
        <f t="shared" si="1008"/>
        <v>0</v>
      </c>
      <c r="KY282" s="342">
        <f t="shared" si="1008"/>
        <v>0</v>
      </c>
      <c r="KZ282" s="342">
        <f t="shared" si="1008"/>
        <v>0</v>
      </c>
      <c r="LA282" s="342">
        <f t="shared" si="1008"/>
        <v>0</v>
      </c>
      <c r="LB282" s="342">
        <f t="shared" si="1008"/>
        <v>0</v>
      </c>
      <c r="LC282" s="342">
        <f t="shared" si="1008"/>
        <v>0</v>
      </c>
      <c r="LD282" s="342">
        <f t="shared" si="1008"/>
        <v>0</v>
      </c>
      <c r="LE282" s="342">
        <f t="shared" si="1008"/>
        <v>0</v>
      </c>
      <c r="LF282" s="342">
        <f t="shared" si="1008"/>
        <v>0</v>
      </c>
      <c r="LG282" s="342">
        <f t="shared" si="1008"/>
        <v>0</v>
      </c>
      <c r="LH282" s="342">
        <f t="shared" si="1008"/>
        <v>0</v>
      </c>
      <c r="LI282" s="342">
        <f t="shared" si="1008"/>
        <v>0</v>
      </c>
      <c r="LJ282" s="342">
        <f t="shared" si="1008"/>
        <v>0</v>
      </c>
      <c r="LK282" s="342">
        <f t="shared" si="1008"/>
        <v>0</v>
      </c>
      <c r="LL282" s="342">
        <f t="shared" si="1008"/>
        <v>0</v>
      </c>
      <c r="LM282" s="342">
        <f t="shared" si="1008"/>
        <v>0</v>
      </c>
      <c r="LN282" s="342">
        <f t="shared" si="1008"/>
        <v>0</v>
      </c>
      <c r="LO282" s="342">
        <f t="shared" si="1008"/>
        <v>0</v>
      </c>
      <c r="LP282" s="342">
        <f t="shared" si="1008"/>
        <v>0</v>
      </c>
    </row>
    <row r="283">
      <c r="A283" s="331" t="str">
        <f t="shared" si="822"/>
        <v>12-2031</v>
      </c>
      <c r="B283" s="346">
        <f t="shared" si="828"/>
        <v>181908.706</v>
      </c>
      <c r="C283" s="346"/>
      <c r="E283" s="342">
        <f t="shared" ref="E283:BP283" si="1009">if(or(and($A283-E$240&gt;0,$A283-E$241&lt;=0,month($A283)=month(E$241)),and($A283-E$240&gt;=0,$A283-E$241&lt;=0,month(edate($A283,6))=month(E$241))),E$244,0)</f>
        <v>6085.4205</v>
      </c>
      <c r="F283" s="342">
        <f t="shared" si="1009"/>
        <v>2604.5913</v>
      </c>
      <c r="G283" s="342">
        <f t="shared" si="1009"/>
        <v>4740</v>
      </c>
      <c r="H283" s="342">
        <f t="shared" si="1009"/>
        <v>0</v>
      </c>
      <c r="I283" s="342">
        <f t="shared" si="1009"/>
        <v>0</v>
      </c>
      <c r="J283" s="342">
        <f t="shared" si="1009"/>
        <v>5954.9875</v>
      </c>
      <c r="K283" s="342">
        <f t="shared" si="1009"/>
        <v>0</v>
      </c>
      <c r="L283" s="342">
        <f t="shared" si="1009"/>
        <v>0</v>
      </c>
      <c r="M283" s="342">
        <f t="shared" si="1009"/>
        <v>0</v>
      </c>
      <c r="N283" s="342">
        <f t="shared" si="1009"/>
        <v>7812.75495</v>
      </c>
      <c r="O283" s="342">
        <f t="shared" si="1009"/>
        <v>5688.688635</v>
      </c>
      <c r="P283" s="342">
        <f t="shared" si="1009"/>
        <v>5334.19156</v>
      </c>
      <c r="Q283" s="342">
        <f t="shared" si="1009"/>
        <v>0</v>
      </c>
      <c r="R283" s="342">
        <f t="shared" si="1009"/>
        <v>0</v>
      </c>
      <c r="S283" s="342">
        <f t="shared" si="1009"/>
        <v>10661.63949</v>
      </c>
      <c r="T283" s="342">
        <f t="shared" si="1009"/>
        <v>0</v>
      </c>
      <c r="U283" s="342">
        <f t="shared" si="1009"/>
        <v>0</v>
      </c>
      <c r="V283" s="342">
        <f t="shared" si="1009"/>
        <v>5520.8475</v>
      </c>
      <c r="W283" s="342">
        <f t="shared" si="1009"/>
        <v>0</v>
      </c>
      <c r="X283" s="342">
        <f t="shared" si="1009"/>
        <v>7309.84635</v>
      </c>
      <c r="Y283" s="342">
        <f t="shared" si="1009"/>
        <v>11393.6924</v>
      </c>
      <c r="Z283" s="342">
        <f t="shared" si="1009"/>
        <v>70.99625</v>
      </c>
      <c r="AA283" s="342">
        <f t="shared" si="1009"/>
        <v>0</v>
      </c>
      <c r="AB283" s="342">
        <f t="shared" si="1009"/>
        <v>8275.222958</v>
      </c>
      <c r="AC283" s="342">
        <f t="shared" si="1009"/>
        <v>0</v>
      </c>
      <c r="AD283" s="342">
        <f t="shared" si="1009"/>
        <v>0</v>
      </c>
      <c r="AE283" s="342">
        <f t="shared" si="1009"/>
        <v>0</v>
      </c>
      <c r="AF283" s="342">
        <f t="shared" si="1009"/>
        <v>6214.90265</v>
      </c>
      <c r="AG283" s="342">
        <f t="shared" si="1009"/>
        <v>0</v>
      </c>
      <c r="AH283" s="342">
        <f t="shared" si="1009"/>
        <v>228.5555</v>
      </c>
      <c r="AI283" s="342">
        <f t="shared" si="1009"/>
        <v>0</v>
      </c>
      <c r="AJ283" s="342">
        <f t="shared" si="1009"/>
        <v>3780</v>
      </c>
      <c r="AK283" s="342">
        <f t="shared" si="1009"/>
        <v>15922.28576</v>
      </c>
      <c r="AL283" s="342">
        <f t="shared" si="1009"/>
        <v>0</v>
      </c>
      <c r="AM283" s="342">
        <f t="shared" si="1009"/>
        <v>0</v>
      </c>
      <c r="AN283" s="342">
        <f t="shared" si="1009"/>
        <v>12211.43486</v>
      </c>
      <c r="AO283" s="342">
        <f t="shared" si="1009"/>
        <v>8896.907813</v>
      </c>
      <c r="AP283" s="342">
        <f t="shared" si="1009"/>
        <v>0</v>
      </c>
      <c r="AQ283" s="342">
        <f t="shared" si="1009"/>
        <v>0</v>
      </c>
      <c r="AR283" s="342">
        <f t="shared" si="1009"/>
        <v>7542.9351</v>
      </c>
      <c r="AS283" s="342">
        <f t="shared" si="1009"/>
        <v>0</v>
      </c>
      <c r="AT283" s="342">
        <f t="shared" si="1009"/>
        <v>0</v>
      </c>
      <c r="AU283" s="342">
        <f t="shared" si="1009"/>
        <v>0</v>
      </c>
      <c r="AV283" s="342">
        <f t="shared" si="1009"/>
        <v>7136.0471</v>
      </c>
      <c r="AW283" s="342">
        <f t="shared" si="1009"/>
        <v>0</v>
      </c>
      <c r="AX283" s="342">
        <f t="shared" si="1009"/>
        <v>9058.61</v>
      </c>
      <c r="AY283" s="342">
        <f t="shared" si="1009"/>
        <v>0</v>
      </c>
      <c r="AZ283" s="342">
        <f t="shared" si="1009"/>
        <v>6480</v>
      </c>
      <c r="BA283" s="342">
        <f t="shared" si="1009"/>
        <v>5867.9712</v>
      </c>
      <c r="BB283" s="342">
        <f t="shared" si="1009"/>
        <v>0</v>
      </c>
      <c r="BC283" s="342">
        <f t="shared" si="1009"/>
        <v>4873.17825</v>
      </c>
      <c r="BD283" s="342">
        <f t="shared" si="1009"/>
        <v>0</v>
      </c>
      <c r="BE283" s="342">
        <f t="shared" si="1009"/>
        <v>4565.5155</v>
      </c>
      <c r="BF283" s="342">
        <f t="shared" si="1009"/>
        <v>0</v>
      </c>
      <c r="BG283" s="342">
        <f t="shared" si="1009"/>
        <v>900.3978</v>
      </c>
      <c r="BH283" s="342">
        <f t="shared" si="1009"/>
        <v>0</v>
      </c>
      <c r="BI283" s="342">
        <f t="shared" si="1009"/>
        <v>0</v>
      </c>
      <c r="BJ283" s="342">
        <f t="shared" si="1009"/>
        <v>0</v>
      </c>
      <c r="BK283" s="342">
        <f t="shared" si="1009"/>
        <v>0</v>
      </c>
      <c r="BL283" s="342">
        <f t="shared" si="1009"/>
        <v>0</v>
      </c>
      <c r="BM283" s="342">
        <f t="shared" si="1009"/>
        <v>1521.41625</v>
      </c>
      <c r="BN283" s="342">
        <f t="shared" si="1009"/>
        <v>0</v>
      </c>
      <c r="BO283" s="342">
        <f t="shared" si="1009"/>
        <v>5255.6688</v>
      </c>
      <c r="BP283" s="342">
        <f t="shared" si="1009"/>
        <v>0</v>
      </c>
      <c r="BQ283" s="342"/>
      <c r="BR283" s="342">
        <f t="shared" ref="BR283:EC283" si="1010">if(or(and($A283-BR$240&gt;0,$A283-BR$241&lt;=0,month($A283)=month(BR$241)),and($A283-BR$240&gt;=0,$A283-BR$241&lt;=0,month(edate($A283,6))=month(BR$241))),BR$244,0)</f>
        <v>0</v>
      </c>
      <c r="BS283" s="342">
        <f t="shared" si="1010"/>
        <v>0</v>
      </c>
      <c r="BT283" s="342">
        <f t="shared" si="1010"/>
        <v>0</v>
      </c>
      <c r="BU283" s="342">
        <f t="shared" si="1010"/>
        <v>0</v>
      </c>
      <c r="BV283" s="342">
        <f t="shared" si="1010"/>
        <v>0</v>
      </c>
      <c r="BW283" s="342">
        <f t="shared" si="1010"/>
        <v>0</v>
      </c>
      <c r="BX283" s="342">
        <f t="shared" si="1010"/>
        <v>0</v>
      </c>
      <c r="BY283" s="342">
        <f t="shared" si="1010"/>
        <v>0</v>
      </c>
      <c r="BZ283" s="342">
        <f t="shared" si="1010"/>
        <v>0</v>
      </c>
      <c r="CA283" s="342">
        <f t="shared" si="1010"/>
        <v>0</v>
      </c>
      <c r="CB283" s="342">
        <f t="shared" si="1010"/>
        <v>0</v>
      </c>
      <c r="CC283" s="342">
        <f t="shared" si="1010"/>
        <v>0</v>
      </c>
      <c r="CD283" s="342">
        <f t="shared" si="1010"/>
        <v>0</v>
      </c>
      <c r="CE283" s="342">
        <f t="shared" si="1010"/>
        <v>0</v>
      </c>
      <c r="CF283" s="342">
        <f t="shared" si="1010"/>
        <v>0</v>
      </c>
      <c r="CG283" s="342">
        <f t="shared" si="1010"/>
        <v>0</v>
      </c>
      <c r="CH283" s="342">
        <f t="shared" si="1010"/>
        <v>0</v>
      </c>
      <c r="CI283" s="342">
        <f t="shared" si="1010"/>
        <v>0</v>
      </c>
      <c r="CJ283" s="342">
        <f t="shared" si="1010"/>
        <v>0</v>
      </c>
      <c r="CK283" s="342">
        <f t="shared" si="1010"/>
        <v>0</v>
      </c>
      <c r="CL283" s="342">
        <f t="shared" si="1010"/>
        <v>0</v>
      </c>
      <c r="CM283" s="342">
        <f t="shared" si="1010"/>
        <v>0</v>
      </c>
      <c r="CN283" s="342">
        <f t="shared" si="1010"/>
        <v>0</v>
      </c>
      <c r="CO283" s="342">
        <f t="shared" si="1010"/>
        <v>0</v>
      </c>
      <c r="CP283" s="342">
        <f t="shared" si="1010"/>
        <v>0</v>
      </c>
      <c r="CQ283" s="342">
        <f t="shared" si="1010"/>
        <v>0</v>
      </c>
      <c r="CR283" s="342">
        <f t="shared" si="1010"/>
        <v>0</v>
      </c>
      <c r="CS283" s="342">
        <f t="shared" si="1010"/>
        <v>0</v>
      </c>
      <c r="CT283" s="342">
        <f t="shared" si="1010"/>
        <v>0</v>
      </c>
      <c r="CU283" s="342">
        <f t="shared" si="1010"/>
        <v>0</v>
      </c>
      <c r="CV283" s="342">
        <f t="shared" si="1010"/>
        <v>0</v>
      </c>
      <c r="CW283" s="342">
        <f t="shared" si="1010"/>
        <v>0</v>
      </c>
      <c r="CX283" s="342">
        <f t="shared" si="1010"/>
        <v>0</v>
      </c>
      <c r="CY283" s="342">
        <f t="shared" si="1010"/>
        <v>0</v>
      </c>
      <c r="CZ283" s="342">
        <f t="shared" si="1010"/>
        <v>0</v>
      </c>
      <c r="DA283" s="342">
        <f t="shared" si="1010"/>
        <v>0</v>
      </c>
      <c r="DB283" s="342">
        <f t="shared" si="1010"/>
        <v>0</v>
      </c>
      <c r="DC283" s="342">
        <f t="shared" si="1010"/>
        <v>0</v>
      </c>
      <c r="DD283" s="342">
        <f t="shared" si="1010"/>
        <v>0</v>
      </c>
      <c r="DE283" s="342">
        <f t="shared" si="1010"/>
        <v>0</v>
      </c>
      <c r="DF283" s="342">
        <f t="shared" si="1010"/>
        <v>0</v>
      </c>
      <c r="DG283" s="342">
        <f t="shared" si="1010"/>
        <v>0</v>
      </c>
      <c r="DH283" s="342">
        <f t="shared" si="1010"/>
        <v>0</v>
      </c>
      <c r="DI283" s="342">
        <f t="shared" si="1010"/>
        <v>0</v>
      </c>
      <c r="DJ283" s="342">
        <f t="shared" si="1010"/>
        <v>0</v>
      </c>
      <c r="DK283" s="342">
        <f t="shared" si="1010"/>
        <v>0</v>
      </c>
      <c r="DL283" s="342">
        <f t="shared" si="1010"/>
        <v>0</v>
      </c>
      <c r="DM283" s="342">
        <f t="shared" si="1010"/>
        <v>0</v>
      </c>
      <c r="DN283" s="342">
        <f t="shared" si="1010"/>
        <v>0</v>
      </c>
      <c r="DO283" s="342">
        <f t="shared" si="1010"/>
        <v>0</v>
      </c>
      <c r="DP283" s="342">
        <f t="shared" si="1010"/>
        <v>0</v>
      </c>
      <c r="DQ283" s="342">
        <f t="shared" si="1010"/>
        <v>0</v>
      </c>
      <c r="DR283" s="342">
        <f t="shared" si="1010"/>
        <v>0</v>
      </c>
      <c r="DS283" s="342">
        <f t="shared" si="1010"/>
        <v>0</v>
      </c>
      <c r="DT283" s="342">
        <f t="shared" si="1010"/>
        <v>0</v>
      </c>
      <c r="DU283" s="342">
        <f t="shared" si="1010"/>
        <v>0</v>
      </c>
      <c r="DV283" s="342">
        <f t="shared" si="1010"/>
        <v>0</v>
      </c>
      <c r="DW283" s="342">
        <f t="shared" si="1010"/>
        <v>0</v>
      </c>
      <c r="DX283" s="342">
        <f t="shared" si="1010"/>
        <v>0</v>
      </c>
      <c r="DY283" s="342">
        <f t="shared" si="1010"/>
        <v>0</v>
      </c>
      <c r="DZ283" s="342">
        <f t="shared" si="1010"/>
        <v>0</v>
      </c>
      <c r="EA283" s="342">
        <f t="shared" si="1010"/>
        <v>0</v>
      </c>
      <c r="EB283" s="342">
        <f t="shared" si="1010"/>
        <v>0</v>
      </c>
      <c r="EC283" s="342">
        <f t="shared" si="1010"/>
        <v>0</v>
      </c>
      <c r="ED283" s="342"/>
      <c r="EE283" s="342">
        <f t="shared" ref="EE283:GP283" si="1011">if(or(and($A283-EE$240&gt;0,$A283-EE$241&lt;=0,month($A283)=month(EE$241)),and($A283-EE$240&gt;=0,$A283-EE$241&lt;=0,month(edate($A283,6))=month(EE$241))),EE$244,0)</f>
        <v>0</v>
      </c>
      <c r="EF283" s="342">
        <f t="shared" si="1011"/>
        <v>0</v>
      </c>
      <c r="EG283" s="342">
        <f t="shared" si="1011"/>
        <v>0</v>
      </c>
      <c r="EH283" s="342">
        <f t="shared" si="1011"/>
        <v>0</v>
      </c>
      <c r="EI283" s="342">
        <f t="shared" si="1011"/>
        <v>0</v>
      </c>
      <c r="EJ283" s="342">
        <f t="shared" si="1011"/>
        <v>0</v>
      </c>
      <c r="EK283" s="342">
        <f t="shared" si="1011"/>
        <v>0</v>
      </c>
      <c r="EL283" s="342">
        <f t="shared" si="1011"/>
        <v>0</v>
      </c>
      <c r="EM283" s="342">
        <f t="shared" si="1011"/>
        <v>0</v>
      </c>
      <c r="EN283" s="342">
        <f t="shared" si="1011"/>
        <v>0</v>
      </c>
      <c r="EO283" s="342">
        <f t="shared" si="1011"/>
        <v>0</v>
      </c>
      <c r="EP283" s="342">
        <f t="shared" si="1011"/>
        <v>0</v>
      </c>
      <c r="EQ283" s="342">
        <f t="shared" si="1011"/>
        <v>0</v>
      </c>
      <c r="ER283" s="342">
        <f t="shared" si="1011"/>
        <v>0</v>
      </c>
      <c r="ES283" s="342">
        <f t="shared" si="1011"/>
        <v>0</v>
      </c>
      <c r="ET283" s="342">
        <f t="shared" si="1011"/>
        <v>0</v>
      </c>
      <c r="EU283" s="342">
        <f t="shared" si="1011"/>
        <v>0</v>
      </c>
      <c r="EV283" s="342">
        <f t="shared" si="1011"/>
        <v>0</v>
      </c>
      <c r="EW283" s="342">
        <f t="shared" si="1011"/>
        <v>0</v>
      </c>
      <c r="EX283" s="342">
        <f t="shared" si="1011"/>
        <v>0</v>
      </c>
      <c r="EY283" s="342">
        <f t="shared" si="1011"/>
        <v>0</v>
      </c>
      <c r="EZ283" s="342">
        <f t="shared" si="1011"/>
        <v>0</v>
      </c>
      <c r="FA283" s="342">
        <f t="shared" si="1011"/>
        <v>0</v>
      </c>
      <c r="FB283" s="342">
        <f t="shared" si="1011"/>
        <v>0</v>
      </c>
      <c r="FC283" s="342">
        <f t="shared" si="1011"/>
        <v>0</v>
      </c>
      <c r="FD283" s="342">
        <f t="shared" si="1011"/>
        <v>0</v>
      </c>
      <c r="FE283" s="342">
        <f t="shared" si="1011"/>
        <v>0</v>
      </c>
      <c r="FF283" s="342">
        <f t="shared" si="1011"/>
        <v>0</v>
      </c>
      <c r="FG283" s="342">
        <f t="shared" si="1011"/>
        <v>0</v>
      </c>
      <c r="FH283" s="342">
        <f t="shared" si="1011"/>
        <v>0</v>
      </c>
      <c r="FI283" s="342">
        <f t="shared" si="1011"/>
        <v>0</v>
      </c>
      <c r="FJ283" s="342">
        <f t="shared" si="1011"/>
        <v>0</v>
      </c>
      <c r="FK283" s="342">
        <f t="shared" si="1011"/>
        <v>0</v>
      </c>
      <c r="FL283" s="342">
        <f t="shared" si="1011"/>
        <v>0</v>
      </c>
      <c r="FM283" s="342">
        <f t="shared" si="1011"/>
        <v>0</v>
      </c>
      <c r="FN283" s="342">
        <f t="shared" si="1011"/>
        <v>0</v>
      </c>
      <c r="FO283" s="342">
        <f t="shared" si="1011"/>
        <v>0</v>
      </c>
      <c r="FP283" s="342">
        <f t="shared" si="1011"/>
        <v>0</v>
      </c>
      <c r="FQ283" s="342">
        <f t="shared" si="1011"/>
        <v>0</v>
      </c>
      <c r="FR283" s="342">
        <f t="shared" si="1011"/>
        <v>0</v>
      </c>
      <c r="FS283" s="342">
        <f t="shared" si="1011"/>
        <v>0</v>
      </c>
      <c r="FT283" s="342">
        <f t="shared" si="1011"/>
        <v>0</v>
      </c>
      <c r="FU283" s="342">
        <f t="shared" si="1011"/>
        <v>0</v>
      </c>
      <c r="FV283" s="342">
        <f t="shared" si="1011"/>
        <v>0</v>
      </c>
      <c r="FW283" s="342">
        <f t="shared" si="1011"/>
        <v>0</v>
      </c>
      <c r="FX283" s="342">
        <f t="shared" si="1011"/>
        <v>0</v>
      </c>
      <c r="FY283" s="342">
        <f t="shared" si="1011"/>
        <v>0</v>
      </c>
      <c r="FZ283" s="342">
        <f t="shared" si="1011"/>
        <v>0</v>
      </c>
      <c r="GA283" s="342">
        <f t="shared" si="1011"/>
        <v>0</v>
      </c>
      <c r="GB283" s="342">
        <f t="shared" si="1011"/>
        <v>0</v>
      </c>
      <c r="GC283" s="342">
        <f t="shared" si="1011"/>
        <v>0</v>
      </c>
      <c r="GD283" s="342">
        <f t="shared" si="1011"/>
        <v>0</v>
      </c>
      <c r="GE283" s="342">
        <f t="shared" si="1011"/>
        <v>0</v>
      </c>
      <c r="GF283" s="342">
        <f t="shared" si="1011"/>
        <v>0</v>
      </c>
      <c r="GG283" s="342">
        <f t="shared" si="1011"/>
        <v>0</v>
      </c>
      <c r="GH283" s="342">
        <f t="shared" si="1011"/>
        <v>0</v>
      </c>
      <c r="GI283" s="342">
        <f t="shared" si="1011"/>
        <v>0</v>
      </c>
      <c r="GJ283" s="342">
        <f t="shared" si="1011"/>
        <v>0</v>
      </c>
      <c r="GK283" s="342">
        <f t="shared" si="1011"/>
        <v>0</v>
      </c>
      <c r="GL283" s="342">
        <f t="shared" si="1011"/>
        <v>0</v>
      </c>
      <c r="GM283" s="342">
        <f t="shared" si="1011"/>
        <v>0</v>
      </c>
      <c r="GN283" s="342">
        <f t="shared" si="1011"/>
        <v>0</v>
      </c>
      <c r="GO283" s="342">
        <f t="shared" si="1011"/>
        <v>0</v>
      </c>
      <c r="GP283" s="342">
        <f t="shared" si="1011"/>
        <v>0</v>
      </c>
      <c r="GQ283" s="342"/>
      <c r="GR283" s="342">
        <f t="shared" ref="GR283:JC283" si="1012">if(or(and($A283-GR$240&gt;0,$A283-GR$241&lt;=0,month($A283)=month(GR$241)),and($A283-GR$240&gt;=0,$A283-GR$241&lt;=0,month(edate($A283,6))=month(GR$241))),GR$244,0)</f>
        <v>0</v>
      </c>
      <c r="GS283" s="342">
        <f t="shared" si="1012"/>
        <v>0</v>
      </c>
      <c r="GT283" s="342">
        <f t="shared" si="1012"/>
        <v>0</v>
      </c>
      <c r="GU283" s="342">
        <f t="shared" si="1012"/>
        <v>0</v>
      </c>
      <c r="GV283" s="342">
        <f t="shared" si="1012"/>
        <v>0</v>
      </c>
      <c r="GW283" s="342">
        <f t="shared" si="1012"/>
        <v>0</v>
      </c>
      <c r="GX283" s="342">
        <f t="shared" si="1012"/>
        <v>0</v>
      </c>
      <c r="GY283" s="342">
        <f t="shared" si="1012"/>
        <v>0</v>
      </c>
      <c r="GZ283" s="342">
        <f t="shared" si="1012"/>
        <v>0</v>
      </c>
      <c r="HA283" s="342">
        <f t="shared" si="1012"/>
        <v>0</v>
      </c>
      <c r="HB283" s="342">
        <f t="shared" si="1012"/>
        <v>0</v>
      </c>
      <c r="HC283" s="342">
        <f t="shared" si="1012"/>
        <v>0</v>
      </c>
      <c r="HD283" s="342">
        <f t="shared" si="1012"/>
        <v>0</v>
      </c>
      <c r="HE283" s="342">
        <f t="shared" si="1012"/>
        <v>0</v>
      </c>
      <c r="HF283" s="342">
        <f t="shared" si="1012"/>
        <v>0</v>
      </c>
      <c r="HG283" s="342">
        <f t="shared" si="1012"/>
        <v>0</v>
      </c>
      <c r="HH283" s="342">
        <f t="shared" si="1012"/>
        <v>0</v>
      </c>
      <c r="HI283" s="342">
        <f t="shared" si="1012"/>
        <v>0</v>
      </c>
      <c r="HJ283" s="342">
        <f t="shared" si="1012"/>
        <v>0</v>
      </c>
      <c r="HK283" s="342">
        <f t="shared" si="1012"/>
        <v>0</v>
      </c>
      <c r="HL283" s="342">
        <f t="shared" si="1012"/>
        <v>0</v>
      </c>
      <c r="HM283" s="342">
        <f t="shared" si="1012"/>
        <v>0</v>
      </c>
      <c r="HN283" s="342">
        <f t="shared" si="1012"/>
        <v>0</v>
      </c>
      <c r="HO283" s="342">
        <f t="shared" si="1012"/>
        <v>0</v>
      </c>
      <c r="HP283" s="342">
        <f t="shared" si="1012"/>
        <v>0</v>
      </c>
      <c r="HQ283" s="342">
        <f t="shared" si="1012"/>
        <v>0</v>
      </c>
      <c r="HR283" s="342">
        <f t="shared" si="1012"/>
        <v>0</v>
      </c>
      <c r="HS283" s="342">
        <f t="shared" si="1012"/>
        <v>0</v>
      </c>
      <c r="HT283" s="342">
        <f t="shared" si="1012"/>
        <v>0</v>
      </c>
      <c r="HU283" s="342">
        <f t="shared" si="1012"/>
        <v>0</v>
      </c>
      <c r="HV283" s="342">
        <f t="shared" si="1012"/>
        <v>0</v>
      </c>
      <c r="HW283" s="342">
        <f t="shared" si="1012"/>
        <v>0</v>
      </c>
      <c r="HX283" s="342">
        <f t="shared" si="1012"/>
        <v>0</v>
      </c>
      <c r="HY283" s="342">
        <f t="shared" si="1012"/>
        <v>0</v>
      </c>
      <c r="HZ283" s="342">
        <f t="shared" si="1012"/>
        <v>0</v>
      </c>
      <c r="IA283" s="342">
        <f t="shared" si="1012"/>
        <v>0</v>
      </c>
      <c r="IB283" s="342">
        <f t="shared" si="1012"/>
        <v>0</v>
      </c>
      <c r="IC283" s="342">
        <f t="shared" si="1012"/>
        <v>0</v>
      </c>
      <c r="ID283" s="342">
        <f t="shared" si="1012"/>
        <v>0</v>
      </c>
      <c r="IE283" s="342">
        <f t="shared" si="1012"/>
        <v>0</v>
      </c>
      <c r="IF283" s="342">
        <f t="shared" si="1012"/>
        <v>0</v>
      </c>
      <c r="IG283" s="342">
        <f t="shared" si="1012"/>
        <v>0</v>
      </c>
      <c r="IH283" s="342">
        <f t="shared" si="1012"/>
        <v>0</v>
      </c>
      <c r="II283" s="342">
        <f t="shared" si="1012"/>
        <v>0</v>
      </c>
      <c r="IJ283" s="342">
        <f t="shared" si="1012"/>
        <v>0</v>
      </c>
      <c r="IK283" s="342">
        <f t="shared" si="1012"/>
        <v>0</v>
      </c>
      <c r="IL283" s="342">
        <f t="shared" si="1012"/>
        <v>0</v>
      </c>
      <c r="IM283" s="342">
        <f t="shared" si="1012"/>
        <v>0</v>
      </c>
      <c r="IN283" s="342">
        <f t="shared" si="1012"/>
        <v>0</v>
      </c>
      <c r="IO283" s="342">
        <f t="shared" si="1012"/>
        <v>0</v>
      </c>
      <c r="IP283" s="342">
        <f t="shared" si="1012"/>
        <v>0</v>
      </c>
      <c r="IQ283" s="342">
        <f t="shared" si="1012"/>
        <v>0</v>
      </c>
      <c r="IR283" s="342">
        <f t="shared" si="1012"/>
        <v>0</v>
      </c>
      <c r="IS283" s="342">
        <f t="shared" si="1012"/>
        <v>0</v>
      </c>
      <c r="IT283" s="342">
        <f t="shared" si="1012"/>
        <v>0</v>
      </c>
      <c r="IU283" s="342">
        <f t="shared" si="1012"/>
        <v>0</v>
      </c>
      <c r="IV283" s="342">
        <f t="shared" si="1012"/>
        <v>0</v>
      </c>
      <c r="IW283" s="342">
        <f t="shared" si="1012"/>
        <v>0</v>
      </c>
      <c r="IX283" s="342">
        <f t="shared" si="1012"/>
        <v>0</v>
      </c>
      <c r="IY283" s="342">
        <f t="shared" si="1012"/>
        <v>0</v>
      </c>
      <c r="IZ283" s="342">
        <f t="shared" si="1012"/>
        <v>0</v>
      </c>
      <c r="JA283" s="342">
        <f t="shared" si="1012"/>
        <v>0</v>
      </c>
      <c r="JB283" s="342">
        <f t="shared" si="1012"/>
        <v>0</v>
      </c>
      <c r="JC283" s="342">
        <f t="shared" si="1012"/>
        <v>0</v>
      </c>
      <c r="JD283" s="342"/>
      <c r="JE283" s="342">
        <f t="shared" ref="JE283:LP283" si="1013">if(or(and($A283-JE$240&gt;0,$A283-JE$241&lt;=0,month($A283)=month(JE$241)),and($A283-JE$240&gt;=0,$A283-JE$241&lt;=0,month(edate($A283,6))=month(JE$241))),JE$244,0)</f>
        <v>0</v>
      </c>
      <c r="JF283" s="342">
        <f t="shared" si="1013"/>
        <v>0</v>
      </c>
      <c r="JG283" s="342">
        <f t="shared" si="1013"/>
        <v>0</v>
      </c>
      <c r="JH283" s="342">
        <f t="shared" si="1013"/>
        <v>0</v>
      </c>
      <c r="JI283" s="342">
        <f t="shared" si="1013"/>
        <v>0</v>
      </c>
      <c r="JJ283" s="342">
        <f t="shared" si="1013"/>
        <v>0</v>
      </c>
      <c r="JK283" s="342">
        <f t="shared" si="1013"/>
        <v>0</v>
      </c>
      <c r="JL283" s="342">
        <f t="shared" si="1013"/>
        <v>0</v>
      </c>
      <c r="JM283" s="342">
        <f t="shared" si="1013"/>
        <v>0</v>
      </c>
      <c r="JN283" s="342">
        <f t="shared" si="1013"/>
        <v>0</v>
      </c>
      <c r="JO283" s="342">
        <f t="shared" si="1013"/>
        <v>0</v>
      </c>
      <c r="JP283" s="342">
        <f t="shared" si="1013"/>
        <v>0</v>
      </c>
      <c r="JQ283" s="342">
        <f t="shared" si="1013"/>
        <v>0</v>
      </c>
      <c r="JR283" s="342">
        <f t="shared" si="1013"/>
        <v>0</v>
      </c>
      <c r="JS283" s="342">
        <f t="shared" si="1013"/>
        <v>0</v>
      </c>
      <c r="JT283" s="342">
        <f t="shared" si="1013"/>
        <v>0</v>
      </c>
      <c r="JU283" s="342">
        <f t="shared" si="1013"/>
        <v>0</v>
      </c>
      <c r="JV283" s="342">
        <f t="shared" si="1013"/>
        <v>0</v>
      </c>
      <c r="JW283" s="342">
        <f t="shared" si="1013"/>
        <v>0</v>
      </c>
      <c r="JX283" s="342">
        <f t="shared" si="1013"/>
        <v>0</v>
      </c>
      <c r="JY283" s="342">
        <f t="shared" si="1013"/>
        <v>0</v>
      </c>
      <c r="JZ283" s="342">
        <f t="shared" si="1013"/>
        <v>0</v>
      </c>
      <c r="KA283" s="342">
        <f t="shared" si="1013"/>
        <v>0</v>
      </c>
      <c r="KB283" s="342">
        <f t="shared" si="1013"/>
        <v>0</v>
      </c>
      <c r="KC283" s="342">
        <f t="shared" si="1013"/>
        <v>0</v>
      </c>
      <c r="KD283" s="342">
        <f t="shared" si="1013"/>
        <v>0</v>
      </c>
      <c r="KE283" s="342">
        <f t="shared" si="1013"/>
        <v>0</v>
      </c>
      <c r="KF283" s="342">
        <f t="shared" si="1013"/>
        <v>0</v>
      </c>
      <c r="KG283" s="342">
        <f t="shared" si="1013"/>
        <v>0</v>
      </c>
      <c r="KH283" s="342">
        <f t="shared" si="1013"/>
        <v>0</v>
      </c>
      <c r="KI283" s="342">
        <f t="shared" si="1013"/>
        <v>0</v>
      </c>
      <c r="KJ283" s="342">
        <f t="shared" si="1013"/>
        <v>0</v>
      </c>
      <c r="KK283" s="342">
        <f t="shared" si="1013"/>
        <v>0</v>
      </c>
      <c r="KL283" s="342">
        <f t="shared" si="1013"/>
        <v>0</v>
      </c>
      <c r="KM283" s="342">
        <f t="shared" si="1013"/>
        <v>0</v>
      </c>
      <c r="KN283" s="342">
        <f t="shared" si="1013"/>
        <v>0</v>
      </c>
      <c r="KO283" s="342">
        <f t="shared" si="1013"/>
        <v>0</v>
      </c>
      <c r="KP283" s="342">
        <f t="shared" si="1013"/>
        <v>0</v>
      </c>
      <c r="KQ283" s="342">
        <f t="shared" si="1013"/>
        <v>0</v>
      </c>
      <c r="KR283" s="342">
        <f t="shared" si="1013"/>
        <v>0</v>
      </c>
      <c r="KS283" s="342">
        <f t="shared" si="1013"/>
        <v>0</v>
      </c>
      <c r="KT283" s="342">
        <f t="shared" si="1013"/>
        <v>0</v>
      </c>
      <c r="KU283" s="342">
        <f t="shared" si="1013"/>
        <v>0</v>
      </c>
      <c r="KV283" s="342">
        <f t="shared" si="1013"/>
        <v>0</v>
      </c>
      <c r="KW283" s="342">
        <f t="shared" si="1013"/>
        <v>0</v>
      </c>
      <c r="KX283" s="342">
        <f t="shared" si="1013"/>
        <v>0</v>
      </c>
      <c r="KY283" s="342">
        <f t="shared" si="1013"/>
        <v>0</v>
      </c>
      <c r="KZ283" s="342">
        <f t="shared" si="1013"/>
        <v>0</v>
      </c>
      <c r="LA283" s="342">
        <f t="shared" si="1013"/>
        <v>0</v>
      </c>
      <c r="LB283" s="342">
        <f t="shared" si="1013"/>
        <v>0</v>
      </c>
      <c r="LC283" s="342">
        <f t="shared" si="1013"/>
        <v>0</v>
      </c>
      <c r="LD283" s="342">
        <f t="shared" si="1013"/>
        <v>0</v>
      </c>
      <c r="LE283" s="342">
        <f t="shared" si="1013"/>
        <v>0</v>
      </c>
      <c r="LF283" s="342">
        <f t="shared" si="1013"/>
        <v>0</v>
      </c>
      <c r="LG283" s="342">
        <f t="shared" si="1013"/>
        <v>0</v>
      </c>
      <c r="LH283" s="342">
        <f t="shared" si="1013"/>
        <v>0</v>
      </c>
      <c r="LI283" s="342">
        <f t="shared" si="1013"/>
        <v>0</v>
      </c>
      <c r="LJ283" s="342">
        <f t="shared" si="1013"/>
        <v>0</v>
      </c>
      <c r="LK283" s="342">
        <f t="shared" si="1013"/>
        <v>0</v>
      </c>
      <c r="LL283" s="342">
        <f t="shared" si="1013"/>
        <v>0</v>
      </c>
      <c r="LM283" s="342">
        <f t="shared" si="1013"/>
        <v>0</v>
      </c>
      <c r="LN283" s="342">
        <f t="shared" si="1013"/>
        <v>0</v>
      </c>
      <c r="LO283" s="342">
        <f t="shared" si="1013"/>
        <v>0</v>
      </c>
      <c r="LP283" s="342">
        <f t="shared" si="1013"/>
        <v>0</v>
      </c>
    </row>
    <row r="284">
      <c r="A284" s="331" t="str">
        <f t="shared" si="822"/>
        <v>03-2032</v>
      </c>
      <c r="B284" s="346">
        <f t="shared" si="828"/>
        <v>237841.6939</v>
      </c>
      <c r="C284" s="346"/>
      <c r="E284" s="342">
        <f t="shared" ref="E284:BP284" si="1014">if(or(and($A284-E$240&gt;0,$A284-E$241&lt;=0,month($A284)=month(E$241)),and($A284-E$240&gt;=0,$A284-E$241&lt;=0,month(edate($A284,6))=month(E$241))),E$244,0)</f>
        <v>0</v>
      </c>
      <c r="F284" s="342">
        <f t="shared" si="1014"/>
        <v>0</v>
      </c>
      <c r="G284" s="342">
        <f t="shared" si="1014"/>
        <v>0</v>
      </c>
      <c r="H284" s="342">
        <f t="shared" si="1014"/>
        <v>5603.13611</v>
      </c>
      <c r="I284" s="342">
        <f t="shared" si="1014"/>
        <v>5350</v>
      </c>
      <c r="J284" s="342">
        <f t="shared" si="1014"/>
        <v>0</v>
      </c>
      <c r="K284" s="342">
        <f t="shared" si="1014"/>
        <v>6549.35727</v>
      </c>
      <c r="L284" s="342">
        <f t="shared" si="1014"/>
        <v>3925.4562</v>
      </c>
      <c r="M284" s="342">
        <f t="shared" si="1014"/>
        <v>5593.35392</v>
      </c>
      <c r="N284" s="342">
        <f t="shared" si="1014"/>
        <v>0</v>
      </c>
      <c r="O284" s="342">
        <f t="shared" si="1014"/>
        <v>0</v>
      </c>
      <c r="P284" s="342">
        <f t="shared" si="1014"/>
        <v>0</v>
      </c>
      <c r="Q284" s="342">
        <f t="shared" si="1014"/>
        <v>5838.7836</v>
      </c>
      <c r="R284" s="342">
        <f t="shared" si="1014"/>
        <v>9911.380355</v>
      </c>
      <c r="S284" s="342">
        <f t="shared" si="1014"/>
        <v>0</v>
      </c>
      <c r="T284" s="342">
        <f t="shared" si="1014"/>
        <v>11963.3767</v>
      </c>
      <c r="U284" s="342">
        <f t="shared" si="1014"/>
        <v>9633.12861</v>
      </c>
      <c r="V284" s="342">
        <f t="shared" si="1014"/>
        <v>0</v>
      </c>
      <c r="W284" s="342">
        <f t="shared" si="1014"/>
        <v>8655.033888</v>
      </c>
      <c r="X284" s="342">
        <f t="shared" si="1014"/>
        <v>0</v>
      </c>
      <c r="Y284" s="342">
        <f t="shared" si="1014"/>
        <v>0</v>
      </c>
      <c r="Z284" s="342">
        <f t="shared" si="1014"/>
        <v>0</v>
      </c>
      <c r="AA284" s="342">
        <f t="shared" si="1014"/>
        <v>9628.80765</v>
      </c>
      <c r="AB284" s="342">
        <f t="shared" si="1014"/>
        <v>0</v>
      </c>
      <c r="AC284" s="342">
        <f t="shared" si="1014"/>
        <v>6205.936838</v>
      </c>
      <c r="AD284" s="342">
        <f t="shared" si="1014"/>
        <v>8318.29995</v>
      </c>
      <c r="AE284" s="342">
        <f t="shared" si="1014"/>
        <v>6439.535258</v>
      </c>
      <c r="AF284" s="342">
        <f t="shared" si="1014"/>
        <v>0</v>
      </c>
      <c r="AG284" s="342">
        <f t="shared" si="1014"/>
        <v>7258.6275</v>
      </c>
      <c r="AH284" s="342">
        <f t="shared" si="1014"/>
        <v>0</v>
      </c>
      <c r="AI284" s="342">
        <f t="shared" si="1014"/>
        <v>10641.14589</v>
      </c>
      <c r="AJ284" s="342">
        <f t="shared" si="1014"/>
        <v>0</v>
      </c>
      <c r="AK284" s="342">
        <f t="shared" si="1014"/>
        <v>0</v>
      </c>
      <c r="AL284" s="342">
        <f t="shared" si="1014"/>
        <v>275</v>
      </c>
      <c r="AM284" s="342">
        <f t="shared" si="1014"/>
        <v>4982.50623</v>
      </c>
      <c r="AN284" s="342">
        <f t="shared" si="1014"/>
        <v>0</v>
      </c>
      <c r="AO284" s="342">
        <f t="shared" si="1014"/>
        <v>0</v>
      </c>
      <c r="AP284" s="342">
        <f t="shared" si="1014"/>
        <v>9271.35</v>
      </c>
      <c r="AQ284" s="342">
        <f t="shared" si="1014"/>
        <v>8358.125</v>
      </c>
      <c r="AR284" s="342">
        <f t="shared" si="1014"/>
        <v>0</v>
      </c>
      <c r="AS284" s="342">
        <f t="shared" si="1014"/>
        <v>8601.039</v>
      </c>
      <c r="AT284" s="342">
        <f t="shared" si="1014"/>
        <v>16276.43473</v>
      </c>
      <c r="AU284" s="342">
        <f t="shared" si="1014"/>
        <v>7462.28015</v>
      </c>
      <c r="AV284" s="342">
        <f t="shared" si="1014"/>
        <v>0</v>
      </c>
      <c r="AW284" s="342">
        <f t="shared" si="1014"/>
        <v>4800</v>
      </c>
      <c r="AX284" s="342">
        <f t="shared" si="1014"/>
        <v>0</v>
      </c>
      <c r="AY284" s="342">
        <f t="shared" si="1014"/>
        <v>12558.09375</v>
      </c>
      <c r="AZ284" s="342">
        <f t="shared" si="1014"/>
        <v>0</v>
      </c>
      <c r="BA284" s="342">
        <f t="shared" si="1014"/>
        <v>0</v>
      </c>
      <c r="BB284" s="342">
        <f t="shared" si="1014"/>
        <v>9703.8664</v>
      </c>
      <c r="BC284" s="342">
        <f t="shared" si="1014"/>
        <v>0</v>
      </c>
      <c r="BD284" s="342">
        <f t="shared" si="1014"/>
        <v>13378.4</v>
      </c>
      <c r="BE284" s="342">
        <f t="shared" si="1014"/>
        <v>0</v>
      </c>
      <c r="BF284" s="342">
        <f t="shared" si="1014"/>
        <v>1557.6541</v>
      </c>
      <c r="BG284" s="342">
        <f t="shared" si="1014"/>
        <v>0</v>
      </c>
      <c r="BH284" s="342">
        <f t="shared" si="1014"/>
        <v>5158.157425</v>
      </c>
      <c r="BI284" s="342">
        <f t="shared" si="1014"/>
        <v>2306.25</v>
      </c>
      <c r="BJ284" s="342">
        <f t="shared" si="1014"/>
        <v>7162.4875</v>
      </c>
      <c r="BK284" s="342">
        <f t="shared" si="1014"/>
        <v>1312.5</v>
      </c>
      <c r="BL284" s="342">
        <f t="shared" si="1014"/>
        <v>1793.1</v>
      </c>
      <c r="BM284" s="342">
        <f t="shared" si="1014"/>
        <v>0</v>
      </c>
      <c r="BN284" s="342">
        <f t="shared" si="1014"/>
        <v>740.464875</v>
      </c>
      <c r="BO284" s="342">
        <f t="shared" si="1014"/>
        <v>0</v>
      </c>
      <c r="BP284" s="342">
        <f t="shared" si="1014"/>
        <v>628.625</v>
      </c>
      <c r="BQ284" s="342"/>
      <c r="BR284" s="342">
        <f t="shared" ref="BR284:EC284" si="1015">if(or(and($A284-BR$240&gt;0,$A284-BR$241&lt;=0,month($A284)=month(BR$241)),and($A284-BR$240&gt;=0,$A284-BR$241&lt;=0,month(edate($A284,6))=month(BR$241))),BR$244,0)</f>
        <v>0</v>
      </c>
      <c r="BS284" s="342">
        <f t="shared" si="1015"/>
        <v>0</v>
      </c>
      <c r="BT284" s="342">
        <f t="shared" si="1015"/>
        <v>0</v>
      </c>
      <c r="BU284" s="342">
        <f t="shared" si="1015"/>
        <v>0</v>
      </c>
      <c r="BV284" s="342">
        <f t="shared" si="1015"/>
        <v>0</v>
      </c>
      <c r="BW284" s="342">
        <f t="shared" si="1015"/>
        <v>0</v>
      </c>
      <c r="BX284" s="342">
        <f t="shared" si="1015"/>
        <v>0</v>
      </c>
      <c r="BY284" s="342">
        <f t="shared" si="1015"/>
        <v>0</v>
      </c>
      <c r="BZ284" s="342">
        <f t="shared" si="1015"/>
        <v>0</v>
      </c>
      <c r="CA284" s="342">
        <f t="shared" si="1015"/>
        <v>0</v>
      </c>
      <c r="CB284" s="342">
        <f t="shared" si="1015"/>
        <v>0</v>
      </c>
      <c r="CC284" s="342">
        <f t="shared" si="1015"/>
        <v>0</v>
      </c>
      <c r="CD284" s="342">
        <f t="shared" si="1015"/>
        <v>0</v>
      </c>
      <c r="CE284" s="342">
        <f t="shared" si="1015"/>
        <v>0</v>
      </c>
      <c r="CF284" s="342">
        <f t="shared" si="1015"/>
        <v>0</v>
      </c>
      <c r="CG284" s="342">
        <f t="shared" si="1015"/>
        <v>0</v>
      </c>
      <c r="CH284" s="342">
        <f t="shared" si="1015"/>
        <v>0</v>
      </c>
      <c r="CI284" s="342">
        <f t="shared" si="1015"/>
        <v>0</v>
      </c>
      <c r="CJ284" s="342">
        <f t="shared" si="1015"/>
        <v>0</v>
      </c>
      <c r="CK284" s="342">
        <f t="shared" si="1015"/>
        <v>0</v>
      </c>
      <c r="CL284" s="342">
        <f t="shared" si="1015"/>
        <v>0</v>
      </c>
      <c r="CM284" s="342">
        <f t="shared" si="1015"/>
        <v>0</v>
      </c>
      <c r="CN284" s="342">
        <f t="shared" si="1015"/>
        <v>0</v>
      </c>
      <c r="CO284" s="342">
        <f t="shared" si="1015"/>
        <v>0</v>
      </c>
      <c r="CP284" s="342">
        <f t="shared" si="1015"/>
        <v>0</v>
      </c>
      <c r="CQ284" s="342">
        <f t="shared" si="1015"/>
        <v>0</v>
      </c>
      <c r="CR284" s="342">
        <f t="shared" si="1015"/>
        <v>0</v>
      </c>
      <c r="CS284" s="342">
        <f t="shared" si="1015"/>
        <v>0</v>
      </c>
      <c r="CT284" s="342">
        <f t="shared" si="1015"/>
        <v>0</v>
      </c>
      <c r="CU284" s="342">
        <f t="shared" si="1015"/>
        <v>0</v>
      </c>
      <c r="CV284" s="342">
        <f t="shared" si="1015"/>
        <v>0</v>
      </c>
      <c r="CW284" s="342">
        <f t="shared" si="1015"/>
        <v>0</v>
      </c>
      <c r="CX284" s="342">
        <f t="shared" si="1015"/>
        <v>0</v>
      </c>
      <c r="CY284" s="342">
        <f t="shared" si="1015"/>
        <v>0</v>
      </c>
      <c r="CZ284" s="342">
        <f t="shared" si="1015"/>
        <v>0</v>
      </c>
      <c r="DA284" s="342">
        <f t="shared" si="1015"/>
        <v>0</v>
      </c>
      <c r="DB284" s="342">
        <f t="shared" si="1015"/>
        <v>0</v>
      </c>
      <c r="DC284" s="342">
        <f t="shared" si="1015"/>
        <v>0</v>
      </c>
      <c r="DD284" s="342">
        <f t="shared" si="1015"/>
        <v>0</v>
      </c>
      <c r="DE284" s="342">
        <f t="shared" si="1015"/>
        <v>0</v>
      </c>
      <c r="DF284" s="342">
        <f t="shared" si="1015"/>
        <v>0</v>
      </c>
      <c r="DG284" s="342">
        <f t="shared" si="1015"/>
        <v>0</v>
      </c>
      <c r="DH284" s="342">
        <f t="shared" si="1015"/>
        <v>0</v>
      </c>
      <c r="DI284" s="342">
        <f t="shared" si="1015"/>
        <v>0</v>
      </c>
      <c r="DJ284" s="342">
        <f t="shared" si="1015"/>
        <v>0</v>
      </c>
      <c r="DK284" s="342">
        <f t="shared" si="1015"/>
        <v>0</v>
      </c>
      <c r="DL284" s="342">
        <f t="shared" si="1015"/>
        <v>0</v>
      </c>
      <c r="DM284" s="342">
        <f t="shared" si="1015"/>
        <v>0</v>
      </c>
      <c r="DN284" s="342">
        <f t="shared" si="1015"/>
        <v>0</v>
      </c>
      <c r="DO284" s="342">
        <f t="shared" si="1015"/>
        <v>0</v>
      </c>
      <c r="DP284" s="342">
        <f t="shared" si="1015"/>
        <v>0</v>
      </c>
      <c r="DQ284" s="342">
        <f t="shared" si="1015"/>
        <v>0</v>
      </c>
      <c r="DR284" s="342">
        <f t="shared" si="1015"/>
        <v>0</v>
      </c>
      <c r="DS284" s="342">
        <f t="shared" si="1015"/>
        <v>0</v>
      </c>
      <c r="DT284" s="342">
        <f t="shared" si="1015"/>
        <v>0</v>
      </c>
      <c r="DU284" s="342">
        <f t="shared" si="1015"/>
        <v>0</v>
      </c>
      <c r="DV284" s="342">
        <f t="shared" si="1015"/>
        <v>0</v>
      </c>
      <c r="DW284" s="342">
        <f t="shared" si="1015"/>
        <v>0</v>
      </c>
      <c r="DX284" s="342">
        <f t="shared" si="1015"/>
        <v>0</v>
      </c>
      <c r="DY284" s="342">
        <f t="shared" si="1015"/>
        <v>0</v>
      </c>
      <c r="DZ284" s="342">
        <f t="shared" si="1015"/>
        <v>0</v>
      </c>
      <c r="EA284" s="342">
        <f t="shared" si="1015"/>
        <v>0</v>
      </c>
      <c r="EB284" s="342">
        <f t="shared" si="1015"/>
        <v>0</v>
      </c>
      <c r="EC284" s="342">
        <f t="shared" si="1015"/>
        <v>0</v>
      </c>
      <c r="ED284" s="342"/>
      <c r="EE284" s="342">
        <f t="shared" ref="EE284:GP284" si="1016">if(or(and($A284-EE$240&gt;0,$A284-EE$241&lt;=0,month($A284)=month(EE$241)),and($A284-EE$240&gt;=0,$A284-EE$241&lt;=0,month(edate($A284,6))=month(EE$241))),EE$244,0)</f>
        <v>0</v>
      </c>
      <c r="EF284" s="342">
        <f t="shared" si="1016"/>
        <v>0</v>
      </c>
      <c r="EG284" s="342">
        <f t="shared" si="1016"/>
        <v>0</v>
      </c>
      <c r="EH284" s="342">
        <f t="shared" si="1016"/>
        <v>0</v>
      </c>
      <c r="EI284" s="342">
        <f t="shared" si="1016"/>
        <v>0</v>
      </c>
      <c r="EJ284" s="342">
        <f t="shared" si="1016"/>
        <v>0</v>
      </c>
      <c r="EK284" s="342">
        <f t="shared" si="1016"/>
        <v>0</v>
      </c>
      <c r="EL284" s="342">
        <f t="shared" si="1016"/>
        <v>0</v>
      </c>
      <c r="EM284" s="342">
        <f t="shared" si="1016"/>
        <v>0</v>
      </c>
      <c r="EN284" s="342">
        <f t="shared" si="1016"/>
        <v>0</v>
      </c>
      <c r="EO284" s="342">
        <f t="shared" si="1016"/>
        <v>0</v>
      </c>
      <c r="EP284" s="342">
        <f t="shared" si="1016"/>
        <v>0</v>
      </c>
      <c r="EQ284" s="342">
        <f t="shared" si="1016"/>
        <v>0</v>
      </c>
      <c r="ER284" s="342">
        <f t="shared" si="1016"/>
        <v>0</v>
      </c>
      <c r="ES284" s="342">
        <f t="shared" si="1016"/>
        <v>0</v>
      </c>
      <c r="ET284" s="342">
        <f t="shared" si="1016"/>
        <v>0</v>
      </c>
      <c r="EU284" s="342">
        <f t="shared" si="1016"/>
        <v>0</v>
      </c>
      <c r="EV284" s="342">
        <f t="shared" si="1016"/>
        <v>0</v>
      </c>
      <c r="EW284" s="342">
        <f t="shared" si="1016"/>
        <v>0</v>
      </c>
      <c r="EX284" s="342">
        <f t="shared" si="1016"/>
        <v>0</v>
      </c>
      <c r="EY284" s="342">
        <f t="shared" si="1016"/>
        <v>0</v>
      </c>
      <c r="EZ284" s="342">
        <f t="shared" si="1016"/>
        <v>0</v>
      </c>
      <c r="FA284" s="342">
        <f t="shared" si="1016"/>
        <v>0</v>
      </c>
      <c r="FB284" s="342">
        <f t="shared" si="1016"/>
        <v>0</v>
      </c>
      <c r="FC284" s="342">
        <f t="shared" si="1016"/>
        <v>0</v>
      </c>
      <c r="FD284" s="342">
        <f t="shared" si="1016"/>
        <v>0</v>
      </c>
      <c r="FE284" s="342">
        <f t="shared" si="1016"/>
        <v>0</v>
      </c>
      <c r="FF284" s="342">
        <f t="shared" si="1016"/>
        <v>0</v>
      </c>
      <c r="FG284" s="342">
        <f t="shared" si="1016"/>
        <v>0</v>
      </c>
      <c r="FH284" s="342">
        <f t="shared" si="1016"/>
        <v>0</v>
      </c>
      <c r="FI284" s="342">
        <f t="shared" si="1016"/>
        <v>0</v>
      </c>
      <c r="FJ284" s="342">
        <f t="shared" si="1016"/>
        <v>0</v>
      </c>
      <c r="FK284" s="342">
        <f t="shared" si="1016"/>
        <v>0</v>
      </c>
      <c r="FL284" s="342">
        <f t="shared" si="1016"/>
        <v>0</v>
      </c>
      <c r="FM284" s="342">
        <f t="shared" si="1016"/>
        <v>0</v>
      </c>
      <c r="FN284" s="342">
        <f t="shared" si="1016"/>
        <v>0</v>
      </c>
      <c r="FO284" s="342">
        <f t="shared" si="1016"/>
        <v>0</v>
      </c>
      <c r="FP284" s="342">
        <f t="shared" si="1016"/>
        <v>0</v>
      </c>
      <c r="FQ284" s="342">
        <f t="shared" si="1016"/>
        <v>0</v>
      </c>
      <c r="FR284" s="342">
        <f t="shared" si="1016"/>
        <v>0</v>
      </c>
      <c r="FS284" s="342">
        <f t="shared" si="1016"/>
        <v>0</v>
      </c>
      <c r="FT284" s="342">
        <f t="shared" si="1016"/>
        <v>0</v>
      </c>
      <c r="FU284" s="342">
        <f t="shared" si="1016"/>
        <v>0</v>
      </c>
      <c r="FV284" s="342">
        <f t="shared" si="1016"/>
        <v>0</v>
      </c>
      <c r="FW284" s="342">
        <f t="shared" si="1016"/>
        <v>0</v>
      </c>
      <c r="FX284" s="342">
        <f t="shared" si="1016"/>
        <v>0</v>
      </c>
      <c r="FY284" s="342">
        <f t="shared" si="1016"/>
        <v>0</v>
      </c>
      <c r="FZ284" s="342">
        <f t="shared" si="1016"/>
        <v>0</v>
      </c>
      <c r="GA284" s="342">
        <f t="shared" si="1016"/>
        <v>0</v>
      </c>
      <c r="GB284" s="342">
        <f t="shared" si="1016"/>
        <v>0</v>
      </c>
      <c r="GC284" s="342">
        <f t="shared" si="1016"/>
        <v>0</v>
      </c>
      <c r="GD284" s="342">
        <f t="shared" si="1016"/>
        <v>0</v>
      </c>
      <c r="GE284" s="342">
        <f t="shared" si="1016"/>
        <v>0</v>
      </c>
      <c r="GF284" s="342">
        <f t="shared" si="1016"/>
        <v>0</v>
      </c>
      <c r="GG284" s="342">
        <f t="shared" si="1016"/>
        <v>0</v>
      </c>
      <c r="GH284" s="342">
        <f t="shared" si="1016"/>
        <v>0</v>
      </c>
      <c r="GI284" s="342">
        <f t="shared" si="1016"/>
        <v>0</v>
      </c>
      <c r="GJ284" s="342">
        <f t="shared" si="1016"/>
        <v>0</v>
      </c>
      <c r="GK284" s="342">
        <f t="shared" si="1016"/>
        <v>0</v>
      </c>
      <c r="GL284" s="342">
        <f t="shared" si="1016"/>
        <v>0</v>
      </c>
      <c r="GM284" s="342">
        <f t="shared" si="1016"/>
        <v>0</v>
      </c>
      <c r="GN284" s="342">
        <f t="shared" si="1016"/>
        <v>0</v>
      </c>
      <c r="GO284" s="342">
        <f t="shared" si="1016"/>
        <v>0</v>
      </c>
      <c r="GP284" s="342">
        <f t="shared" si="1016"/>
        <v>0</v>
      </c>
      <c r="GQ284" s="342"/>
      <c r="GR284" s="342">
        <f t="shared" ref="GR284:JC284" si="1017">if(or(and($A284-GR$240&gt;0,$A284-GR$241&lt;=0,month($A284)=month(GR$241)),and($A284-GR$240&gt;=0,$A284-GR$241&lt;=0,month(edate($A284,6))=month(GR$241))),GR$244,0)</f>
        <v>0</v>
      </c>
      <c r="GS284" s="342">
        <f t="shared" si="1017"/>
        <v>0</v>
      </c>
      <c r="GT284" s="342">
        <f t="shared" si="1017"/>
        <v>0</v>
      </c>
      <c r="GU284" s="342">
        <f t="shared" si="1017"/>
        <v>0</v>
      </c>
      <c r="GV284" s="342">
        <f t="shared" si="1017"/>
        <v>0</v>
      </c>
      <c r="GW284" s="342">
        <f t="shared" si="1017"/>
        <v>0</v>
      </c>
      <c r="GX284" s="342">
        <f t="shared" si="1017"/>
        <v>0</v>
      </c>
      <c r="GY284" s="342">
        <f t="shared" si="1017"/>
        <v>0</v>
      </c>
      <c r="GZ284" s="342">
        <f t="shared" si="1017"/>
        <v>0</v>
      </c>
      <c r="HA284" s="342">
        <f t="shared" si="1017"/>
        <v>0</v>
      </c>
      <c r="HB284" s="342">
        <f t="shared" si="1017"/>
        <v>0</v>
      </c>
      <c r="HC284" s="342">
        <f t="shared" si="1017"/>
        <v>0</v>
      </c>
      <c r="HD284" s="342">
        <f t="shared" si="1017"/>
        <v>0</v>
      </c>
      <c r="HE284" s="342">
        <f t="shared" si="1017"/>
        <v>0</v>
      </c>
      <c r="HF284" s="342">
        <f t="shared" si="1017"/>
        <v>0</v>
      </c>
      <c r="HG284" s="342">
        <f t="shared" si="1017"/>
        <v>0</v>
      </c>
      <c r="HH284" s="342">
        <f t="shared" si="1017"/>
        <v>0</v>
      </c>
      <c r="HI284" s="342">
        <f t="shared" si="1017"/>
        <v>0</v>
      </c>
      <c r="HJ284" s="342">
        <f t="shared" si="1017"/>
        <v>0</v>
      </c>
      <c r="HK284" s="342">
        <f t="shared" si="1017"/>
        <v>0</v>
      </c>
      <c r="HL284" s="342">
        <f t="shared" si="1017"/>
        <v>0</v>
      </c>
      <c r="HM284" s="342">
        <f t="shared" si="1017"/>
        <v>0</v>
      </c>
      <c r="HN284" s="342">
        <f t="shared" si="1017"/>
        <v>0</v>
      </c>
      <c r="HO284" s="342">
        <f t="shared" si="1017"/>
        <v>0</v>
      </c>
      <c r="HP284" s="342">
        <f t="shared" si="1017"/>
        <v>0</v>
      </c>
      <c r="HQ284" s="342">
        <f t="shared" si="1017"/>
        <v>0</v>
      </c>
      <c r="HR284" s="342">
        <f t="shared" si="1017"/>
        <v>0</v>
      </c>
      <c r="HS284" s="342">
        <f t="shared" si="1017"/>
        <v>0</v>
      </c>
      <c r="HT284" s="342">
        <f t="shared" si="1017"/>
        <v>0</v>
      </c>
      <c r="HU284" s="342">
        <f t="shared" si="1017"/>
        <v>0</v>
      </c>
      <c r="HV284" s="342">
        <f t="shared" si="1017"/>
        <v>0</v>
      </c>
      <c r="HW284" s="342">
        <f t="shared" si="1017"/>
        <v>0</v>
      </c>
      <c r="HX284" s="342">
        <f t="shared" si="1017"/>
        <v>0</v>
      </c>
      <c r="HY284" s="342">
        <f t="shared" si="1017"/>
        <v>0</v>
      </c>
      <c r="HZ284" s="342">
        <f t="shared" si="1017"/>
        <v>0</v>
      </c>
      <c r="IA284" s="342">
        <f t="shared" si="1017"/>
        <v>0</v>
      </c>
      <c r="IB284" s="342">
        <f t="shared" si="1017"/>
        <v>0</v>
      </c>
      <c r="IC284" s="342">
        <f t="shared" si="1017"/>
        <v>0</v>
      </c>
      <c r="ID284" s="342">
        <f t="shared" si="1017"/>
        <v>0</v>
      </c>
      <c r="IE284" s="342">
        <f t="shared" si="1017"/>
        <v>0</v>
      </c>
      <c r="IF284" s="342">
        <f t="shared" si="1017"/>
        <v>0</v>
      </c>
      <c r="IG284" s="342">
        <f t="shared" si="1017"/>
        <v>0</v>
      </c>
      <c r="IH284" s="342">
        <f t="shared" si="1017"/>
        <v>0</v>
      </c>
      <c r="II284" s="342">
        <f t="shared" si="1017"/>
        <v>0</v>
      </c>
      <c r="IJ284" s="342">
        <f t="shared" si="1017"/>
        <v>0</v>
      </c>
      <c r="IK284" s="342">
        <f t="shared" si="1017"/>
        <v>0</v>
      </c>
      <c r="IL284" s="342">
        <f t="shared" si="1017"/>
        <v>0</v>
      </c>
      <c r="IM284" s="342">
        <f t="shared" si="1017"/>
        <v>0</v>
      </c>
      <c r="IN284" s="342">
        <f t="shared" si="1017"/>
        <v>0</v>
      </c>
      <c r="IO284" s="342">
        <f t="shared" si="1017"/>
        <v>0</v>
      </c>
      <c r="IP284" s="342">
        <f t="shared" si="1017"/>
        <v>0</v>
      </c>
      <c r="IQ284" s="342">
        <f t="shared" si="1017"/>
        <v>0</v>
      </c>
      <c r="IR284" s="342">
        <f t="shared" si="1017"/>
        <v>0</v>
      </c>
      <c r="IS284" s="342">
        <f t="shared" si="1017"/>
        <v>0</v>
      </c>
      <c r="IT284" s="342">
        <f t="shared" si="1017"/>
        <v>0</v>
      </c>
      <c r="IU284" s="342">
        <f t="shared" si="1017"/>
        <v>0</v>
      </c>
      <c r="IV284" s="342">
        <f t="shared" si="1017"/>
        <v>0</v>
      </c>
      <c r="IW284" s="342">
        <f t="shared" si="1017"/>
        <v>0</v>
      </c>
      <c r="IX284" s="342">
        <f t="shared" si="1017"/>
        <v>0</v>
      </c>
      <c r="IY284" s="342">
        <f t="shared" si="1017"/>
        <v>0</v>
      </c>
      <c r="IZ284" s="342">
        <f t="shared" si="1017"/>
        <v>0</v>
      </c>
      <c r="JA284" s="342">
        <f t="shared" si="1017"/>
        <v>0</v>
      </c>
      <c r="JB284" s="342">
        <f t="shared" si="1017"/>
        <v>0</v>
      </c>
      <c r="JC284" s="342">
        <f t="shared" si="1017"/>
        <v>0</v>
      </c>
      <c r="JD284" s="342"/>
      <c r="JE284" s="342">
        <f t="shared" ref="JE284:LP284" si="1018">if(or(and($A284-JE$240&gt;0,$A284-JE$241&lt;=0,month($A284)=month(JE$241)),and($A284-JE$240&gt;=0,$A284-JE$241&lt;=0,month(edate($A284,6))=month(JE$241))),JE$244,0)</f>
        <v>0</v>
      </c>
      <c r="JF284" s="342">
        <f t="shared" si="1018"/>
        <v>0</v>
      </c>
      <c r="JG284" s="342">
        <f t="shared" si="1018"/>
        <v>0</v>
      </c>
      <c r="JH284" s="342">
        <f t="shared" si="1018"/>
        <v>0</v>
      </c>
      <c r="JI284" s="342">
        <f t="shared" si="1018"/>
        <v>0</v>
      </c>
      <c r="JJ284" s="342">
        <f t="shared" si="1018"/>
        <v>0</v>
      </c>
      <c r="JK284" s="342">
        <f t="shared" si="1018"/>
        <v>0</v>
      </c>
      <c r="JL284" s="342">
        <f t="shared" si="1018"/>
        <v>0</v>
      </c>
      <c r="JM284" s="342">
        <f t="shared" si="1018"/>
        <v>0</v>
      </c>
      <c r="JN284" s="342">
        <f t="shared" si="1018"/>
        <v>0</v>
      </c>
      <c r="JO284" s="342">
        <f t="shared" si="1018"/>
        <v>0</v>
      </c>
      <c r="JP284" s="342">
        <f t="shared" si="1018"/>
        <v>0</v>
      </c>
      <c r="JQ284" s="342">
        <f t="shared" si="1018"/>
        <v>0</v>
      </c>
      <c r="JR284" s="342">
        <f t="shared" si="1018"/>
        <v>0</v>
      </c>
      <c r="JS284" s="342">
        <f t="shared" si="1018"/>
        <v>0</v>
      </c>
      <c r="JT284" s="342">
        <f t="shared" si="1018"/>
        <v>0</v>
      </c>
      <c r="JU284" s="342">
        <f t="shared" si="1018"/>
        <v>0</v>
      </c>
      <c r="JV284" s="342">
        <f t="shared" si="1018"/>
        <v>0</v>
      </c>
      <c r="JW284" s="342">
        <f t="shared" si="1018"/>
        <v>0</v>
      </c>
      <c r="JX284" s="342">
        <f t="shared" si="1018"/>
        <v>0</v>
      </c>
      <c r="JY284" s="342">
        <f t="shared" si="1018"/>
        <v>0</v>
      </c>
      <c r="JZ284" s="342">
        <f t="shared" si="1018"/>
        <v>0</v>
      </c>
      <c r="KA284" s="342">
        <f t="shared" si="1018"/>
        <v>0</v>
      </c>
      <c r="KB284" s="342">
        <f t="shared" si="1018"/>
        <v>0</v>
      </c>
      <c r="KC284" s="342">
        <f t="shared" si="1018"/>
        <v>0</v>
      </c>
      <c r="KD284" s="342">
        <f t="shared" si="1018"/>
        <v>0</v>
      </c>
      <c r="KE284" s="342">
        <f t="shared" si="1018"/>
        <v>0</v>
      </c>
      <c r="KF284" s="342">
        <f t="shared" si="1018"/>
        <v>0</v>
      </c>
      <c r="KG284" s="342">
        <f t="shared" si="1018"/>
        <v>0</v>
      </c>
      <c r="KH284" s="342">
        <f t="shared" si="1018"/>
        <v>0</v>
      </c>
      <c r="KI284" s="342">
        <f t="shared" si="1018"/>
        <v>0</v>
      </c>
      <c r="KJ284" s="342">
        <f t="shared" si="1018"/>
        <v>0</v>
      </c>
      <c r="KK284" s="342">
        <f t="shared" si="1018"/>
        <v>0</v>
      </c>
      <c r="KL284" s="342">
        <f t="shared" si="1018"/>
        <v>0</v>
      </c>
      <c r="KM284" s="342">
        <f t="shared" si="1018"/>
        <v>0</v>
      </c>
      <c r="KN284" s="342">
        <f t="shared" si="1018"/>
        <v>0</v>
      </c>
      <c r="KO284" s="342">
        <f t="shared" si="1018"/>
        <v>0</v>
      </c>
      <c r="KP284" s="342">
        <f t="shared" si="1018"/>
        <v>0</v>
      </c>
      <c r="KQ284" s="342">
        <f t="shared" si="1018"/>
        <v>0</v>
      </c>
      <c r="KR284" s="342">
        <f t="shared" si="1018"/>
        <v>0</v>
      </c>
      <c r="KS284" s="342">
        <f t="shared" si="1018"/>
        <v>0</v>
      </c>
      <c r="KT284" s="342">
        <f t="shared" si="1018"/>
        <v>0</v>
      </c>
      <c r="KU284" s="342">
        <f t="shared" si="1018"/>
        <v>0</v>
      </c>
      <c r="KV284" s="342">
        <f t="shared" si="1018"/>
        <v>0</v>
      </c>
      <c r="KW284" s="342">
        <f t="shared" si="1018"/>
        <v>0</v>
      </c>
      <c r="KX284" s="342">
        <f t="shared" si="1018"/>
        <v>0</v>
      </c>
      <c r="KY284" s="342">
        <f t="shared" si="1018"/>
        <v>0</v>
      </c>
      <c r="KZ284" s="342">
        <f t="shared" si="1018"/>
        <v>0</v>
      </c>
      <c r="LA284" s="342">
        <f t="shared" si="1018"/>
        <v>0</v>
      </c>
      <c r="LB284" s="342">
        <f t="shared" si="1018"/>
        <v>0</v>
      </c>
      <c r="LC284" s="342">
        <f t="shared" si="1018"/>
        <v>0</v>
      </c>
      <c r="LD284" s="342">
        <f t="shared" si="1018"/>
        <v>0</v>
      </c>
      <c r="LE284" s="342">
        <f t="shared" si="1018"/>
        <v>0</v>
      </c>
      <c r="LF284" s="342">
        <f t="shared" si="1018"/>
        <v>0</v>
      </c>
      <c r="LG284" s="342">
        <f t="shared" si="1018"/>
        <v>0</v>
      </c>
      <c r="LH284" s="342">
        <f t="shared" si="1018"/>
        <v>0</v>
      </c>
      <c r="LI284" s="342">
        <f t="shared" si="1018"/>
        <v>0</v>
      </c>
      <c r="LJ284" s="342">
        <f t="shared" si="1018"/>
        <v>0</v>
      </c>
      <c r="LK284" s="342">
        <f t="shared" si="1018"/>
        <v>0</v>
      </c>
      <c r="LL284" s="342">
        <f t="shared" si="1018"/>
        <v>0</v>
      </c>
      <c r="LM284" s="342">
        <f t="shared" si="1018"/>
        <v>0</v>
      </c>
      <c r="LN284" s="342">
        <f t="shared" si="1018"/>
        <v>0</v>
      </c>
      <c r="LO284" s="342">
        <f t="shared" si="1018"/>
        <v>0</v>
      </c>
      <c r="LP284" s="342">
        <f t="shared" si="1018"/>
        <v>0</v>
      </c>
    </row>
    <row r="285">
      <c r="A285" s="331" t="str">
        <f t="shared" si="822"/>
        <v>06-2032</v>
      </c>
      <c r="B285" s="346">
        <f t="shared" si="828"/>
        <v>181908.706</v>
      </c>
      <c r="C285" s="346"/>
      <c r="E285" s="342">
        <f t="shared" ref="E285:BP285" si="1019">if(or(and($A285-E$240&gt;0,$A285-E$241&lt;=0,month($A285)=month(E$241)),and($A285-E$240&gt;=0,$A285-E$241&lt;=0,month(edate($A285,6))=month(E$241))),E$244,0)</f>
        <v>6085.4205</v>
      </c>
      <c r="F285" s="342">
        <f t="shared" si="1019"/>
        <v>2604.5913</v>
      </c>
      <c r="G285" s="342">
        <f t="shared" si="1019"/>
        <v>4740</v>
      </c>
      <c r="H285" s="342">
        <f t="shared" si="1019"/>
        <v>0</v>
      </c>
      <c r="I285" s="342">
        <f t="shared" si="1019"/>
        <v>0</v>
      </c>
      <c r="J285" s="342">
        <f t="shared" si="1019"/>
        <v>5954.9875</v>
      </c>
      <c r="K285" s="342">
        <f t="shared" si="1019"/>
        <v>0</v>
      </c>
      <c r="L285" s="342">
        <f t="shared" si="1019"/>
        <v>0</v>
      </c>
      <c r="M285" s="342">
        <f t="shared" si="1019"/>
        <v>0</v>
      </c>
      <c r="N285" s="342">
        <f t="shared" si="1019"/>
        <v>7812.75495</v>
      </c>
      <c r="O285" s="342">
        <f t="shared" si="1019"/>
        <v>5688.688635</v>
      </c>
      <c r="P285" s="342">
        <f t="shared" si="1019"/>
        <v>5334.19156</v>
      </c>
      <c r="Q285" s="342">
        <f t="shared" si="1019"/>
        <v>0</v>
      </c>
      <c r="R285" s="342">
        <f t="shared" si="1019"/>
        <v>0</v>
      </c>
      <c r="S285" s="342">
        <f t="shared" si="1019"/>
        <v>10661.63949</v>
      </c>
      <c r="T285" s="342">
        <f t="shared" si="1019"/>
        <v>0</v>
      </c>
      <c r="U285" s="342">
        <f t="shared" si="1019"/>
        <v>0</v>
      </c>
      <c r="V285" s="342">
        <f t="shared" si="1019"/>
        <v>5520.8475</v>
      </c>
      <c r="W285" s="342">
        <f t="shared" si="1019"/>
        <v>0</v>
      </c>
      <c r="X285" s="342">
        <f t="shared" si="1019"/>
        <v>7309.84635</v>
      </c>
      <c r="Y285" s="342">
        <f t="shared" si="1019"/>
        <v>11393.6924</v>
      </c>
      <c r="Z285" s="342">
        <f t="shared" si="1019"/>
        <v>70.99625</v>
      </c>
      <c r="AA285" s="342">
        <f t="shared" si="1019"/>
        <v>0</v>
      </c>
      <c r="AB285" s="342">
        <f t="shared" si="1019"/>
        <v>8275.222958</v>
      </c>
      <c r="AC285" s="342">
        <f t="shared" si="1019"/>
        <v>0</v>
      </c>
      <c r="AD285" s="342">
        <f t="shared" si="1019"/>
        <v>0</v>
      </c>
      <c r="AE285" s="342">
        <f t="shared" si="1019"/>
        <v>0</v>
      </c>
      <c r="AF285" s="342">
        <f t="shared" si="1019"/>
        <v>6214.90265</v>
      </c>
      <c r="AG285" s="342">
        <f t="shared" si="1019"/>
        <v>0</v>
      </c>
      <c r="AH285" s="342">
        <f t="shared" si="1019"/>
        <v>228.5555</v>
      </c>
      <c r="AI285" s="342">
        <f t="shared" si="1019"/>
        <v>0</v>
      </c>
      <c r="AJ285" s="342">
        <f t="shared" si="1019"/>
        <v>3780</v>
      </c>
      <c r="AK285" s="342">
        <f t="shared" si="1019"/>
        <v>15922.28576</v>
      </c>
      <c r="AL285" s="342">
        <f t="shared" si="1019"/>
        <v>0</v>
      </c>
      <c r="AM285" s="342">
        <f t="shared" si="1019"/>
        <v>0</v>
      </c>
      <c r="AN285" s="342">
        <f t="shared" si="1019"/>
        <v>12211.43486</v>
      </c>
      <c r="AO285" s="342">
        <f t="shared" si="1019"/>
        <v>8896.907813</v>
      </c>
      <c r="AP285" s="342">
        <f t="shared" si="1019"/>
        <v>0</v>
      </c>
      <c r="AQ285" s="342">
        <f t="shared" si="1019"/>
        <v>0</v>
      </c>
      <c r="AR285" s="342">
        <f t="shared" si="1019"/>
        <v>7542.9351</v>
      </c>
      <c r="AS285" s="342">
        <f t="shared" si="1019"/>
        <v>0</v>
      </c>
      <c r="AT285" s="342">
        <f t="shared" si="1019"/>
        <v>0</v>
      </c>
      <c r="AU285" s="342">
        <f t="shared" si="1019"/>
        <v>0</v>
      </c>
      <c r="AV285" s="342">
        <f t="shared" si="1019"/>
        <v>7136.0471</v>
      </c>
      <c r="AW285" s="342">
        <f t="shared" si="1019"/>
        <v>0</v>
      </c>
      <c r="AX285" s="342">
        <f t="shared" si="1019"/>
        <v>9058.61</v>
      </c>
      <c r="AY285" s="342">
        <f t="shared" si="1019"/>
        <v>0</v>
      </c>
      <c r="AZ285" s="342">
        <f t="shared" si="1019"/>
        <v>6480</v>
      </c>
      <c r="BA285" s="342">
        <f t="shared" si="1019"/>
        <v>5867.9712</v>
      </c>
      <c r="BB285" s="342">
        <f t="shared" si="1019"/>
        <v>0</v>
      </c>
      <c r="BC285" s="342">
        <f t="shared" si="1019"/>
        <v>4873.17825</v>
      </c>
      <c r="BD285" s="342">
        <f t="shared" si="1019"/>
        <v>0</v>
      </c>
      <c r="BE285" s="342">
        <f t="shared" si="1019"/>
        <v>4565.5155</v>
      </c>
      <c r="BF285" s="342">
        <f t="shared" si="1019"/>
        <v>0</v>
      </c>
      <c r="BG285" s="342">
        <f t="shared" si="1019"/>
        <v>900.3978</v>
      </c>
      <c r="BH285" s="342">
        <f t="shared" si="1019"/>
        <v>0</v>
      </c>
      <c r="BI285" s="342">
        <f t="shared" si="1019"/>
        <v>0</v>
      </c>
      <c r="BJ285" s="342">
        <f t="shared" si="1019"/>
        <v>0</v>
      </c>
      <c r="BK285" s="342">
        <f t="shared" si="1019"/>
        <v>0</v>
      </c>
      <c r="BL285" s="342">
        <f t="shared" si="1019"/>
        <v>0</v>
      </c>
      <c r="BM285" s="342">
        <f t="shared" si="1019"/>
        <v>1521.41625</v>
      </c>
      <c r="BN285" s="342">
        <f t="shared" si="1019"/>
        <v>0</v>
      </c>
      <c r="BO285" s="342">
        <f t="shared" si="1019"/>
        <v>5255.6688</v>
      </c>
      <c r="BP285" s="342">
        <f t="shared" si="1019"/>
        <v>0</v>
      </c>
      <c r="BQ285" s="342"/>
      <c r="BR285" s="342">
        <f t="shared" ref="BR285:EC285" si="1020">if(or(and($A285-BR$240&gt;0,$A285-BR$241&lt;=0,month($A285)=month(BR$241)),and($A285-BR$240&gt;=0,$A285-BR$241&lt;=0,month(edate($A285,6))=month(BR$241))),BR$244,0)</f>
        <v>0</v>
      </c>
      <c r="BS285" s="342">
        <f t="shared" si="1020"/>
        <v>0</v>
      </c>
      <c r="BT285" s="342">
        <f t="shared" si="1020"/>
        <v>0</v>
      </c>
      <c r="BU285" s="342">
        <f t="shared" si="1020"/>
        <v>0</v>
      </c>
      <c r="BV285" s="342">
        <f t="shared" si="1020"/>
        <v>0</v>
      </c>
      <c r="BW285" s="342">
        <f t="shared" si="1020"/>
        <v>0</v>
      </c>
      <c r="BX285" s="342">
        <f t="shared" si="1020"/>
        <v>0</v>
      </c>
      <c r="BY285" s="342">
        <f t="shared" si="1020"/>
        <v>0</v>
      </c>
      <c r="BZ285" s="342">
        <f t="shared" si="1020"/>
        <v>0</v>
      </c>
      <c r="CA285" s="342">
        <f t="shared" si="1020"/>
        <v>0</v>
      </c>
      <c r="CB285" s="342">
        <f t="shared" si="1020"/>
        <v>0</v>
      </c>
      <c r="CC285" s="342">
        <f t="shared" si="1020"/>
        <v>0</v>
      </c>
      <c r="CD285" s="342">
        <f t="shared" si="1020"/>
        <v>0</v>
      </c>
      <c r="CE285" s="342">
        <f t="shared" si="1020"/>
        <v>0</v>
      </c>
      <c r="CF285" s="342">
        <f t="shared" si="1020"/>
        <v>0</v>
      </c>
      <c r="CG285" s="342">
        <f t="shared" si="1020"/>
        <v>0</v>
      </c>
      <c r="CH285" s="342">
        <f t="shared" si="1020"/>
        <v>0</v>
      </c>
      <c r="CI285" s="342">
        <f t="shared" si="1020"/>
        <v>0</v>
      </c>
      <c r="CJ285" s="342">
        <f t="shared" si="1020"/>
        <v>0</v>
      </c>
      <c r="CK285" s="342">
        <f t="shared" si="1020"/>
        <v>0</v>
      </c>
      <c r="CL285" s="342">
        <f t="shared" si="1020"/>
        <v>0</v>
      </c>
      <c r="CM285" s="342">
        <f t="shared" si="1020"/>
        <v>0</v>
      </c>
      <c r="CN285" s="342">
        <f t="shared" si="1020"/>
        <v>0</v>
      </c>
      <c r="CO285" s="342">
        <f t="shared" si="1020"/>
        <v>0</v>
      </c>
      <c r="CP285" s="342">
        <f t="shared" si="1020"/>
        <v>0</v>
      </c>
      <c r="CQ285" s="342">
        <f t="shared" si="1020"/>
        <v>0</v>
      </c>
      <c r="CR285" s="342">
        <f t="shared" si="1020"/>
        <v>0</v>
      </c>
      <c r="CS285" s="342">
        <f t="shared" si="1020"/>
        <v>0</v>
      </c>
      <c r="CT285" s="342">
        <f t="shared" si="1020"/>
        <v>0</v>
      </c>
      <c r="CU285" s="342">
        <f t="shared" si="1020"/>
        <v>0</v>
      </c>
      <c r="CV285" s="342">
        <f t="shared" si="1020"/>
        <v>0</v>
      </c>
      <c r="CW285" s="342">
        <f t="shared" si="1020"/>
        <v>0</v>
      </c>
      <c r="CX285" s="342">
        <f t="shared" si="1020"/>
        <v>0</v>
      </c>
      <c r="CY285" s="342">
        <f t="shared" si="1020"/>
        <v>0</v>
      </c>
      <c r="CZ285" s="342">
        <f t="shared" si="1020"/>
        <v>0</v>
      </c>
      <c r="DA285" s="342">
        <f t="shared" si="1020"/>
        <v>0</v>
      </c>
      <c r="DB285" s="342">
        <f t="shared" si="1020"/>
        <v>0</v>
      </c>
      <c r="DC285" s="342">
        <f t="shared" si="1020"/>
        <v>0</v>
      </c>
      <c r="DD285" s="342">
        <f t="shared" si="1020"/>
        <v>0</v>
      </c>
      <c r="DE285" s="342">
        <f t="shared" si="1020"/>
        <v>0</v>
      </c>
      <c r="DF285" s="342">
        <f t="shared" si="1020"/>
        <v>0</v>
      </c>
      <c r="DG285" s="342">
        <f t="shared" si="1020"/>
        <v>0</v>
      </c>
      <c r="DH285" s="342">
        <f t="shared" si="1020"/>
        <v>0</v>
      </c>
      <c r="DI285" s="342">
        <f t="shared" si="1020"/>
        <v>0</v>
      </c>
      <c r="DJ285" s="342">
        <f t="shared" si="1020"/>
        <v>0</v>
      </c>
      <c r="DK285" s="342">
        <f t="shared" si="1020"/>
        <v>0</v>
      </c>
      <c r="DL285" s="342">
        <f t="shared" si="1020"/>
        <v>0</v>
      </c>
      <c r="DM285" s="342">
        <f t="shared" si="1020"/>
        <v>0</v>
      </c>
      <c r="DN285" s="342">
        <f t="shared" si="1020"/>
        <v>0</v>
      </c>
      <c r="DO285" s="342">
        <f t="shared" si="1020"/>
        <v>0</v>
      </c>
      <c r="DP285" s="342">
        <f t="shared" si="1020"/>
        <v>0</v>
      </c>
      <c r="DQ285" s="342">
        <f t="shared" si="1020"/>
        <v>0</v>
      </c>
      <c r="DR285" s="342">
        <f t="shared" si="1020"/>
        <v>0</v>
      </c>
      <c r="DS285" s="342">
        <f t="shared" si="1020"/>
        <v>0</v>
      </c>
      <c r="DT285" s="342">
        <f t="shared" si="1020"/>
        <v>0</v>
      </c>
      <c r="DU285" s="342">
        <f t="shared" si="1020"/>
        <v>0</v>
      </c>
      <c r="DV285" s="342">
        <f t="shared" si="1020"/>
        <v>0</v>
      </c>
      <c r="DW285" s="342">
        <f t="shared" si="1020"/>
        <v>0</v>
      </c>
      <c r="DX285" s="342">
        <f t="shared" si="1020"/>
        <v>0</v>
      </c>
      <c r="DY285" s="342">
        <f t="shared" si="1020"/>
        <v>0</v>
      </c>
      <c r="DZ285" s="342">
        <f t="shared" si="1020"/>
        <v>0</v>
      </c>
      <c r="EA285" s="342">
        <f t="shared" si="1020"/>
        <v>0</v>
      </c>
      <c r="EB285" s="342">
        <f t="shared" si="1020"/>
        <v>0</v>
      </c>
      <c r="EC285" s="342">
        <f t="shared" si="1020"/>
        <v>0</v>
      </c>
      <c r="ED285" s="342"/>
      <c r="EE285" s="342">
        <f t="shared" ref="EE285:GP285" si="1021">if(or(and($A285-EE$240&gt;0,$A285-EE$241&lt;=0,month($A285)=month(EE$241)),and($A285-EE$240&gt;=0,$A285-EE$241&lt;=0,month(edate($A285,6))=month(EE$241))),EE$244,0)</f>
        <v>0</v>
      </c>
      <c r="EF285" s="342">
        <f t="shared" si="1021"/>
        <v>0</v>
      </c>
      <c r="EG285" s="342">
        <f t="shared" si="1021"/>
        <v>0</v>
      </c>
      <c r="EH285" s="342">
        <f t="shared" si="1021"/>
        <v>0</v>
      </c>
      <c r="EI285" s="342">
        <f t="shared" si="1021"/>
        <v>0</v>
      </c>
      <c r="EJ285" s="342">
        <f t="shared" si="1021"/>
        <v>0</v>
      </c>
      <c r="EK285" s="342">
        <f t="shared" si="1021"/>
        <v>0</v>
      </c>
      <c r="EL285" s="342">
        <f t="shared" si="1021"/>
        <v>0</v>
      </c>
      <c r="EM285" s="342">
        <f t="shared" si="1021"/>
        <v>0</v>
      </c>
      <c r="EN285" s="342">
        <f t="shared" si="1021"/>
        <v>0</v>
      </c>
      <c r="EO285" s="342">
        <f t="shared" si="1021"/>
        <v>0</v>
      </c>
      <c r="EP285" s="342">
        <f t="shared" si="1021"/>
        <v>0</v>
      </c>
      <c r="EQ285" s="342">
        <f t="shared" si="1021"/>
        <v>0</v>
      </c>
      <c r="ER285" s="342">
        <f t="shared" si="1021"/>
        <v>0</v>
      </c>
      <c r="ES285" s="342">
        <f t="shared" si="1021"/>
        <v>0</v>
      </c>
      <c r="ET285" s="342">
        <f t="shared" si="1021"/>
        <v>0</v>
      </c>
      <c r="EU285" s="342">
        <f t="shared" si="1021"/>
        <v>0</v>
      </c>
      <c r="EV285" s="342">
        <f t="shared" si="1021"/>
        <v>0</v>
      </c>
      <c r="EW285" s="342">
        <f t="shared" si="1021"/>
        <v>0</v>
      </c>
      <c r="EX285" s="342">
        <f t="shared" si="1021"/>
        <v>0</v>
      </c>
      <c r="EY285" s="342">
        <f t="shared" si="1021"/>
        <v>0</v>
      </c>
      <c r="EZ285" s="342">
        <f t="shared" si="1021"/>
        <v>0</v>
      </c>
      <c r="FA285" s="342">
        <f t="shared" si="1021"/>
        <v>0</v>
      </c>
      <c r="FB285" s="342">
        <f t="shared" si="1021"/>
        <v>0</v>
      </c>
      <c r="FC285" s="342">
        <f t="shared" si="1021"/>
        <v>0</v>
      </c>
      <c r="FD285" s="342">
        <f t="shared" si="1021"/>
        <v>0</v>
      </c>
      <c r="FE285" s="342">
        <f t="shared" si="1021"/>
        <v>0</v>
      </c>
      <c r="FF285" s="342">
        <f t="shared" si="1021"/>
        <v>0</v>
      </c>
      <c r="FG285" s="342">
        <f t="shared" si="1021"/>
        <v>0</v>
      </c>
      <c r="FH285" s="342">
        <f t="shared" si="1021"/>
        <v>0</v>
      </c>
      <c r="FI285" s="342">
        <f t="shared" si="1021"/>
        <v>0</v>
      </c>
      <c r="FJ285" s="342">
        <f t="shared" si="1021"/>
        <v>0</v>
      </c>
      <c r="FK285" s="342">
        <f t="shared" si="1021"/>
        <v>0</v>
      </c>
      <c r="FL285" s="342">
        <f t="shared" si="1021"/>
        <v>0</v>
      </c>
      <c r="FM285" s="342">
        <f t="shared" si="1021"/>
        <v>0</v>
      </c>
      <c r="FN285" s="342">
        <f t="shared" si="1021"/>
        <v>0</v>
      </c>
      <c r="FO285" s="342">
        <f t="shared" si="1021"/>
        <v>0</v>
      </c>
      <c r="FP285" s="342">
        <f t="shared" si="1021"/>
        <v>0</v>
      </c>
      <c r="FQ285" s="342">
        <f t="shared" si="1021"/>
        <v>0</v>
      </c>
      <c r="FR285" s="342">
        <f t="shared" si="1021"/>
        <v>0</v>
      </c>
      <c r="FS285" s="342">
        <f t="shared" si="1021"/>
        <v>0</v>
      </c>
      <c r="FT285" s="342">
        <f t="shared" si="1021"/>
        <v>0</v>
      </c>
      <c r="FU285" s="342">
        <f t="shared" si="1021"/>
        <v>0</v>
      </c>
      <c r="FV285" s="342">
        <f t="shared" si="1021"/>
        <v>0</v>
      </c>
      <c r="FW285" s="342">
        <f t="shared" si="1021"/>
        <v>0</v>
      </c>
      <c r="FX285" s="342">
        <f t="shared" si="1021"/>
        <v>0</v>
      </c>
      <c r="FY285" s="342">
        <f t="shared" si="1021"/>
        <v>0</v>
      </c>
      <c r="FZ285" s="342">
        <f t="shared" si="1021"/>
        <v>0</v>
      </c>
      <c r="GA285" s="342">
        <f t="shared" si="1021"/>
        <v>0</v>
      </c>
      <c r="GB285" s="342">
        <f t="shared" si="1021"/>
        <v>0</v>
      </c>
      <c r="GC285" s="342">
        <f t="shared" si="1021"/>
        <v>0</v>
      </c>
      <c r="GD285" s="342">
        <f t="shared" si="1021"/>
        <v>0</v>
      </c>
      <c r="GE285" s="342">
        <f t="shared" si="1021"/>
        <v>0</v>
      </c>
      <c r="GF285" s="342">
        <f t="shared" si="1021"/>
        <v>0</v>
      </c>
      <c r="GG285" s="342">
        <f t="shared" si="1021"/>
        <v>0</v>
      </c>
      <c r="GH285" s="342">
        <f t="shared" si="1021"/>
        <v>0</v>
      </c>
      <c r="GI285" s="342">
        <f t="shared" si="1021"/>
        <v>0</v>
      </c>
      <c r="GJ285" s="342">
        <f t="shared" si="1021"/>
        <v>0</v>
      </c>
      <c r="GK285" s="342">
        <f t="shared" si="1021"/>
        <v>0</v>
      </c>
      <c r="GL285" s="342">
        <f t="shared" si="1021"/>
        <v>0</v>
      </c>
      <c r="GM285" s="342">
        <f t="shared" si="1021"/>
        <v>0</v>
      </c>
      <c r="GN285" s="342">
        <f t="shared" si="1021"/>
        <v>0</v>
      </c>
      <c r="GO285" s="342">
        <f t="shared" si="1021"/>
        <v>0</v>
      </c>
      <c r="GP285" s="342">
        <f t="shared" si="1021"/>
        <v>0</v>
      </c>
      <c r="GQ285" s="342"/>
      <c r="GR285" s="342">
        <f t="shared" ref="GR285:JC285" si="1022">if(or(and($A285-GR$240&gt;0,$A285-GR$241&lt;=0,month($A285)=month(GR$241)),and($A285-GR$240&gt;=0,$A285-GR$241&lt;=0,month(edate($A285,6))=month(GR$241))),GR$244,0)</f>
        <v>0</v>
      </c>
      <c r="GS285" s="342">
        <f t="shared" si="1022"/>
        <v>0</v>
      </c>
      <c r="GT285" s="342">
        <f t="shared" si="1022"/>
        <v>0</v>
      </c>
      <c r="GU285" s="342">
        <f t="shared" si="1022"/>
        <v>0</v>
      </c>
      <c r="GV285" s="342">
        <f t="shared" si="1022"/>
        <v>0</v>
      </c>
      <c r="GW285" s="342">
        <f t="shared" si="1022"/>
        <v>0</v>
      </c>
      <c r="GX285" s="342">
        <f t="shared" si="1022"/>
        <v>0</v>
      </c>
      <c r="GY285" s="342">
        <f t="shared" si="1022"/>
        <v>0</v>
      </c>
      <c r="GZ285" s="342">
        <f t="shared" si="1022"/>
        <v>0</v>
      </c>
      <c r="HA285" s="342">
        <f t="shared" si="1022"/>
        <v>0</v>
      </c>
      <c r="HB285" s="342">
        <f t="shared" si="1022"/>
        <v>0</v>
      </c>
      <c r="HC285" s="342">
        <f t="shared" si="1022"/>
        <v>0</v>
      </c>
      <c r="HD285" s="342">
        <f t="shared" si="1022"/>
        <v>0</v>
      </c>
      <c r="HE285" s="342">
        <f t="shared" si="1022"/>
        <v>0</v>
      </c>
      <c r="HF285" s="342">
        <f t="shared" si="1022"/>
        <v>0</v>
      </c>
      <c r="HG285" s="342">
        <f t="shared" si="1022"/>
        <v>0</v>
      </c>
      <c r="HH285" s="342">
        <f t="shared" si="1022"/>
        <v>0</v>
      </c>
      <c r="HI285" s="342">
        <f t="shared" si="1022"/>
        <v>0</v>
      </c>
      <c r="HJ285" s="342">
        <f t="shared" si="1022"/>
        <v>0</v>
      </c>
      <c r="HK285" s="342">
        <f t="shared" si="1022"/>
        <v>0</v>
      </c>
      <c r="HL285" s="342">
        <f t="shared" si="1022"/>
        <v>0</v>
      </c>
      <c r="HM285" s="342">
        <f t="shared" si="1022"/>
        <v>0</v>
      </c>
      <c r="HN285" s="342">
        <f t="shared" si="1022"/>
        <v>0</v>
      </c>
      <c r="HO285" s="342">
        <f t="shared" si="1022"/>
        <v>0</v>
      </c>
      <c r="HP285" s="342">
        <f t="shared" si="1022"/>
        <v>0</v>
      </c>
      <c r="HQ285" s="342">
        <f t="shared" si="1022"/>
        <v>0</v>
      </c>
      <c r="HR285" s="342">
        <f t="shared" si="1022"/>
        <v>0</v>
      </c>
      <c r="HS285" s="342">
        <f t="shared" si="1022"/>
        <v>0</v>
      </c>
      <c r="HT285" s="342">
        <f t="shared" si="1022"/>
        <v>0</v>
      </c>
      <c r="HU285" s="342">
        <f t="shared" si="1022"/>
        <v>0</v>
      </c>
      <c r="HV285" s="342">
        <f t="shared" si="1022"/>
        <v>0</v>
      </c>
      <c r="HW285" s="342">
        <f t="shared" si="1022"/>
        <v>0</v>
      </c>
      <c r="HX285" s="342">
        <f t="shared" si="1022"/>
        <v>0</v>
      </c>
      <c r="HY285" s="342">
        <f t="shared" si="1022"/>
        <v>0</v>
      </c>
      <c r="HZ285" s="342">
        <f t="shared" si="1022"/>
        <v>0</v>
      </c>
      <c r="IA285" s="342">
        <f t="shared" si="1022"/>
        <v>0</v>
      </c>
      <c r="IB285" s="342">
        <f t="shared" si="1022"/>
        <v>0</v>
      </c>
      <c r="IC285" s="342">
        <f t="shared" si="1022"/>
        <v>0</v>
      </c>
      <c r="ID285" s="342">
        <f t="shared" si="1022"/>
        <v>0</v>
      </c>
      <c r="IE285" s="342">
        <f t="shared" si="1022"/>
        <v>0</v>
      </c>
      <c r="IF285" s="342">
        <f t="shared" si="1022"/>
        <v>0</v>
      </c>
      <c r="IG285" s="342">
        <f t="shared" si="1022"/>
        <v>0</v>
      </c>
      <c r="IH285" s="342">
        <f t="shared" si="1022"/>
        <v>0</v>
      </c>
      <c r="II285" s="342">
        <f t="shared" si="1022"/>
        <v>0</v>
      </c>
      <c r="IJ285" s="342">
        <f t="shared" si="1022"/>
        <v>0</v>
      </c>
      <c r="IK285" s="342">
        <f t="shared" si="1022"/>
        <v>0</v>
      </c>
      <c r="IL285" s="342">
        <f t="shared" si="1022"/>
        <v>0</v>
      </c>
      <c r="IM285" s="342">
        <f t="shared" si="1022"/>
        <v>0</v>
      </c>
      <c r="IN285" s="342">
        <f t="shared" si="1022"/>
        <v>0</v>
      </c>
      <c r="IO285" s="342">
        <f t="shared" si="1022"/>
        <v>0</v>
      </c>
      <c r="IP285" s="342">
        <f t="shared" si="1022"/>
        <v>0</v>
      </c>
      <c r="IQ285" s="342">
        <f t="shared" si="1022"/>
        <v>0</v>
      </c>
      <c r="IR285" s="342">
        <f t="shared" si="1022"/>
        <v>0</v>
      </c>
      <c r="IS285" s="342">
        <f t="shared" si="1022"/>
        <v>0</v>
      </c>
      <c r="IT285" s="342">
        <f t="shared" si="1022"/>
        <v>0</v>
      </c>
      <c r="IU285" s="342">
        <f t="shared" si="1022"/>
        <v>0</v>
      </c>
      <c r="IV285" s="342">
        <f t="shared" si="1022"/>
        <v>0</v>
      </c>
      <c r="IW285" s="342">
        <f t="shared" si="1022"/>
        <v>0</v>
      </c>
      <c r="IX285" s="342">
        <f t="shared" si="1022"/>
        <v>0</v>
      </c>
      <c r="IY285" s="342">
        <f t="shared" si="1022"/>
        <v>0</v>
      </c>
      <c r="IZ285" s="342">
        <f t="shared" si="1022"/>
        <v>0</v>
      </c>
      <c r="JA285" s="342">
        <f t="shared" si="1022"/>
        <v>0</v>
      </c>
      <c r="JB285" s="342">
        <f t="shared" si="1022"/>
        <v>0</v>
      </c>
      <c r="JC285" s="342">
        <f t="shared" si="1022"/>
        <v>0</v>
      </c>
      <c r="JD285" s="342"/>
      <c r="JE285" s="342">
        <f t="shared" ref="JE285:LP285" si="1023">if(or(and($A285-JE$240&gt;0,$A285-JE$241&lt;=0,month($A285)=month(JE$241)),and($A285-JE$240&gt;=0,$A285-JE$241&lt;=0,month(edate($A285,6))=month(JE$241))),JE$244,0)</f>
        <v>0</v>
      </c>
      <c r="JF285" s="342">
        <f t="shared" si="1023"/>
        <v>0</v>
      </c>
      <c r="JG285" s="342">
        <f t="shared" si="1023"/>
        <v>0</v>
      </c>
      <c r="JH285" s="342">
        <f t="shared" si="1023"/>
        <v>0</v>
      </c>
      <c r="JI285" s="342">
        <f t="shared" si="1023"/>
        <v>0</v>
      </c>
      <c r="JJ285" s="342">
        <f t="shared" si="1023"/>
        <v>0</v>
      </c>
      <c r="JK285" s="342">
        <f t="shared" si="1023"/>
        <v>0</v>
      </c>
      <c r="JL285" s="342">
        <f t="shared" si="1023"/>
        <v>0</v>
      </c>
      <c r="JM285" s="342">
        <f t="shared" si="1023"/>
        <v>0</v>
      </c>
      <c r="JN285" s="342">
        <f t="shared" si="1023"/>
        <v>0</v>
      </c>
      <c r="JO285" s="342">
        <f t="shared" si="1023"/>
        <v>0</v>
      </c>
      <c r="JP285" s="342">
        <f t="shared" si="1023"/>
        <v>0</v>
      </c>
      <c r="JQ285" s="342">
        <f t="shared" si="1023"/>
        <v>0</v>
      </c>
      <c r="JR285" s="342">
        <f t="shared" si="1023"/>
        <v>0</v>
      </c>
      <c r="JS285" s="342">
        <f t="shared" si="1023"/>
        <v>0</v>
      </c>
      <c r="JT285" s="342">
        <f t="shared" si="1023"/>
        <v>0</v>
      </c>
      <c r="JU285" s="342">
        <f t="shared" si="1023"/>
        <v>0</v>
      </c>
      <c r="JV285" s="342">
        <f t="shared" si="1023"/>
        <v>0</v>
      </c>
      <c r="JW285" s="342">
        <f t="shared" si="1023"/>
        <v>0</v>
      </c>
      <c r="JX285" s="342">
        <f t="shared" si="1023"/>
        <v>0</v>
      </c>
      <c r="JY285" s="342">
        <f t="shared" si="1023"/>
        <v>0</v>
      </c>
      <c r="JZ285" s="342">
        <f t="shared" si="1023"/>
        <v>0</v>
      </c>
      <c r="KA285" s="342">
        <f t="shared" si="1023"/>
        <v>0</v>
      </c>
      <c r="KB285" s="342">
        <f t="shared" si="1023"/>
        <v>0</v>
      </c>
      <c r="KC285" s="342">
        <f t="shared" si="1023"/>
        <v>0</v>
      </c>
      <c r="KD285" s="342">
        <f t="shared" si="1023"/>
        <v>0</v>
      </c>
      <c r="KE285" s="342">
        <f t="shared" si="1023"/>
        <v>0</v>
      </c>
      <c r="KF285" s="342">
        <f t="shared" si="1023"/>
        <v>0</v>
      </c>
      <c r="KG285" s="342">
        <f t="shared" si="1023"/>
        <v>0</v>
      </c>
      <c r="KH285" s="342">
        <f t="shared" si="1023"/>
        <v>0</v>
      </c>
      <c r="KI285" s="342">
        <f t="shared" si="1023"/>
        <v>0</v>
      </c>
      <c r="KJ285" s="342">
        <f t="shared" si="1023"/>
        <v>0</v>
      </c>
      <c r="KK285" s="342">
        <f t="shared" si="1023"/>
        <v>0</v>
      </c>
      <c r="KL285" s="342">
        <f t="shared" si="1023"/>
        <v>0</v>
      </c>
      <c r="KM285" s="342">
        <f t="shared" si="1023"/>
        <v>0</v>
      </c>
      <c r="KN285" s="342">
        <f t="shared" si="1023"/>
        <v>0</v>
      </c>
      <c r="KO285" s="342">
        <f t="shared" si="1023"/>
        <v>0</v>
      </c>
      <c r="KP285" s="342">
        <f t="shared" si="1023"/>
        <v>0</v>
      </c>
      <c r="KQ285" s="342">
        <f t="shared" si="1023"/>
        <v>0</v>
      </c>
      <c r="KR285" s="342">
        <f t="shared" si="1023"/>
        <v>0</v>
      </c>
      <c r="KS285" s="342">
        <f t="shared" si="1023"/>
        <v>0</v>
      </c>
      <c r="KT285" s="342">
        <f t="shared" si="1023"/>
        <v>0</v>
      </c>
      <c r="KU285" s="342">
        <f t="shared" si="1023"/>
        <v>0</v>
      </c>
      <c r="KV285" s="342">
        <f t="shared" si="1023"/>
        <v>0</v>
      </c>
      <c r="KW285" s="342">
        <f t="shared" si="1023"/>
        <v>0</v>
      </c>
      <c r="KX285" s="342">
        <f t="shared" si="1023"/>
        <v>0</v>
      </c>
      <c r="KY285" s="342">
        <f t="shared" si="1023"/>
        <v>0</v>
      </c>
      <c r="KZ285" s="342">
        <f t="shared" si="1023"/>
        <v>0</v>
      </c>
      <c r="LA285" s="342">
        <f t="shared" si="1023"/>
        <v>0</v>
      </c>
      <c r="LB285" s="342">
        <f t="shared" si="1023"/>
        <v>0</v>
      </c>
      <c r="LC285" s="342">
        <f t="shared" si="1023"/>
        <v>0</v>
      </c>
      <c r="LD285" s="342">
        <f t="shared" si="1023"/>
        <v>0</v>
      </c>
      <c r="LE285" s="342">
        <f t="shared" si="1023"/>
        <v>0</v>
      </c>
      <c r="LF285" s="342">
        <f t="shared" si="1023"/>
        <v>0</v>
      </c>
      <c r="LG285" s="342">
        <f t="shared" si="1023"/>
        <v>0</v>
      </c>
      <c r="LH285" s="342">
        <f t="shared" si="1023"/>
        <v>0</v>
      </c>
      <c r="LI285" s="342">
        <f t="shared" si="1023"/>
        <v>0</v>
      </c>
      <c r="LJ285" s="342">
        <f t="shared" si="1023"/>
        <v>0</v>
      </c>
      <c r="LK285" s="342">
        <f t="shared" si="1023"/>
        <v>0</v>
      </c>
      <c r="LL285" s="342">
        <f t="shared" si="1023"/>
        <v>0</v>
      </c>
      <c r="LM285" s="342">
        <f t="shared" si="1023"/>
        <v>0</v>
      </c>
      <c r="LN285" s="342">
        <f t="shared" si="1023"/>
        <v>0</v>
      </c>
      <c r="LO285" s="342">
        <f t="shared" si="1023"/>
        <v>0</v>
      </c>
      <c r="LP285" s="342">
        <f t="shared" si="1023"/>
        <v>0</v>
      </c>
    </row>
    <row r="286">
      <c r="A286" s="331" t="str">
        <f t="shared" si="822"/>
        <v>09-2032</v>
      </c>
      <c r="B286" s="346">
        <f t="shared" si="828"/>
        <v>237841.6939</v>
      </c>
      <c r="C286" s="346"/>
      <c r="E286" s="342">
        <f t="shared" ref="E286:BP286" si="1024">if(or(and($A286-E$240&gt;0,$A286-E$241&lt;=0,month($A286)=month(E$241)),and($A286-E$240&gt;=0,$A286-E$241&lt;=0,month(edate($A286,6))=month(E$241))),E$244,0)</f>
        <v>0</v>
      </c>
      <c r="F286" s="342">
        <f t="shared" si="1024"/>
        <v>0</v>
      </c>
      <c r="G286" s="342">
        <f t="shared" si="1024"/>
        <v>0</v>
      </c>
      <c r="H286" s="342">
        <f t="shared" si="1024"/>
        <v>5603.13611</v>
      </c>
      <c r="I286" s="342">
        <f t="shared" si="1024"/>
        <v>5350</v>
      </c>
      <c r="J286" s="342">
        <f t="shared" si="1024"/>
        <v>0</v>
      </c>
      <c r="K286" s="342">
        <f t="shared" si="1024"/>
        <v>6549.35727</v>
      </c>
      <c r="L286" s="342">
        <f t="shared" si="1024"/>
        <v>3925.4562</v>
      </c>
      <c r="M286" s="342">
        <f t="shared" si="1024"/>
        <v>5593.35392</v>
      </c>
      <c r="N286" s="342">
        <f t="shared" si="1024"/>
        <v>0</v>
      </c>
      <c r="O286" s="342">
        <f t="shared" si="1024"/>
        <v>0</v>
      </c>
      <c r="P286" s="342">
        <f t="shared" si="1024"/>
        <v>0</v>
      </c>
      <c r="Q286" s="342">
        <f t="shared" si="1024"/>
        <v>5838.7836</v>
      </c>
      <c r="R286" s="342">
        <f t="shared" si="1024"/>
        <v>9911.380355</v>
      </c>
      <c r="S286" s="342">
        <f t="shared" si="1024"/>
        <v>0</v>
      </c>
      <c r="T286" s="342">
        <f t="shared" si="1024"/>
        <v>11963.3767</v>
      </c>
      <c r="U286" s="342">
        <f t="shared" si="1024"/>
        <v>9633.12861</v>
      </c>
      <c r="V286" s="342">
        <f t="shared" si="1024"/>
        <v>0</v>
      </c>
      <c r="W286" s="342">
        <f t="shared" si="1024"/>
        <v>8655.033888</v>
      </c>
      <c r="X286" s="342">
        <f t="shared" si="1024"/>
        <v>0</v>
      </c>
      <c r="Y286" s="342">
        <f t="shared" si="1024"/>
        <v>0</v>
      </c>
      <c r="Z286" s="342">
        <f t="shared" si="1024"/>
        <v>0</v>
      </c>
      <c r="AA286" s="342">
        <f t="shared" si="1024"/>
        <v>9628.80765</v>
      </c>
      <c r="AB286" s="342">
        <f t="shared" si="1024"/>
        <v>0</v>
      </c>
      <c r="AC286" s="342">
        <f t="shared" si="1024"/>
        <v>6205.936838</v>
      </c>
      <c r="AD286" s="342">
        <f t="shared" si="1024"/>
        <v>8318.29995</v>
      </c>
      <c r="AE286" s="342">
        <f t="shared" si="1024"/>
        <v>6439.535258</v>
      </c>
      <c r="AF286" s="342">
        <f t="shared" si="1024"/>
        <v>0</v>
      </c>
      <c r="AG286" s="342">
        <f t="shared" si="1024"/>
        <v>7258.6275</v>
      </c>
      <c r="AH286" s="342">
        <f t="shared" si="1024"/>
        <v>0</v>
      </c>
      <c r="AI286" s="342">
        <f t="shared" si="1024"/>
        <v>10641.14589</v>
      </c>
      <c r="AJ286" s="342">
        <f t="shared" si="1024"/>
        <v>0</v>
      </c>
      <c r="AK286" s="342">
        <f t="shared" si="1024"/>
        <v>0</v>
      </c>
      <c r="AL286" s="342">
        <f t="shared" si="1024"/>
        <v>275</v>
      </c>
      <c r="AM286" s="342">
        <f t="shared" si="1024"/>
        <v>4982.50623</v>
      </c>
      <c r="AN286" s="342">
        <f t="shared" si="1024"/>
        <v>0</v>
      </c>
      <c r="AO286" s="342">
        <f t="shared" si="1024"/>
        <v>0</v>
      </c>
      <c r="AP286" s="342">
        <f t="shared" si="1024"/>
        <v>9271.35</v>
      </c>
      <c r="AQ286" s="342">
        <f t="shared" si="1024"/>
        <v>8358.125</v>
      </c>
      <c r="AR286" s="342">
        <f t="shared" si="1024"/>
        <v>0</v>
      </c>
      <c r="AS286" s="342">
        <f t="shared" si="1024"/>
        <v>8601.039</v>
      </c>
      <c r="AT286" s="342">
        <f t="shared" si="1024"/>
        <v>16276.43473</v>
      </c>
      <c r="AU286" s="342">
        <f t="shared" si="1024"/>
        <v>7462.28015</v>
      </c>
      <c r="AV286" s="342">
        <f t="shared" si="1024"/>
        <v>0</v>
      </c>
      <c r="AW286" s="342">
        <f t="shared" si="1024"/>
        <v>4800</v>
      </c>
      <c r="AX286" s="342">
        <f t="shared" si="1024"/>
        <v>0</v>
      </c>
      <c r="AY286" s="342">
        <f t="shared" si="1024"/>
        <v>12558.09375</v>
      </c>
      <c r="AZ286" s="342">
        <f t="shared" si="1024"/>
        <v>0</v>
      </c>
      <c r="BA286" s="342">
        <f t="shared" si="1024"/>
        <v>0</v>
      </c>
      <c r="BB286" s="342">
        <f t="shared" si="1024"/>
        <v>9703.8664</v>
      </c>
      <c r="BC286" s="342">
        <f t="shared" si="1024"/>
        <v>0</v>
      </c>
      <c r="BD286" s="342">
        <f t="shared" si="1024"/>
        <v>13378.4</v>
      </c>
      <c r="BE286" s="342">
        <f t="shared" si="1024"/>
        <v>0</v>
      </c>
      <c r="BF286" s="342">
        <f t="shared" si="1024"/>
        <v>1557.6541</v>
      </c>
      <c r="BG286" s="342">
        <f t="shared" si="1024"/>
        <v>0</v>
      </c>
      <c r="BH286" s="342">
        <f t="shared" si="1024"/>
        <v>5158.157425</v>
      </c>
      <c r="BI286" s="342">
        <f t="shared" si="1024"/>
        <v>2306.25</v>
      </c>
      <c r="BJ286" s="342">
        <f t="shared" si="1024"/>
        <v>7162.4875</v>
      </c>
      <c r="BK286" s="342">
        <f t="shared" si="1024"/>
        <v>1312.5</v>
      </c>
      <c r="BL286" s="342">
        <f t="shared" si="1024"/>
        <v>1793.1</v>
      </c>
      <c r="BM286" s="342">
        <f t="shared" si="1024"/>
        <v>0</v>
      </c>
      <c r="BN286" s="342">
        <f t="shared" si="1024"/>
        <v>740.464875</v>
      </c>
      <c r="BO286" s="342">
        <f t="shared" si="1024"/>
        <v>0</v>
      </c>
      <c r="BP286" s="342">
        <f t="shared" si="1024"/>
        <v>628.625</v>
      </c>
      <c r="BQ286" s="342"/>
      <c r="BR286" s="342">
        <f t="shared" ref="BR286:EC286" si="1025">if(or(and($A286-BR$240&gt;0,$A286-BR$241&lt;=0,month($A286)=month(BR$241)),and($A286-BR$240&gt;=0,$A286-BR$241&lt;=0,month(edate($A286,6))=month(BR$241))),BR$244,0)</f>
        <v>0</v>
      </c>
      <c r="BS286" s="342">
        <f t="shared" si="1025"/>
        <v>0</v>
      </c>
      <c r="BT286" s="342">
        <f t="shared" si="1025"/>
        <v>0</v>
      </c>
      <c r="BU286" s="342">
        <f t="shared" si="1025"/>
        <v>0</v>
      </c>
      <c r="BV286" s="342">
        <f t="shared" si="1025"/>
        <v>0</v>
      </c>
      <c r="BW286" s="342">
        <f t="shared" si="1025"/>
        <v>0</v>
      </c>
      <c r="BX286" s="342">
        <f t="shared" si="1025"/>
        <v>0</v>
      </c>
      <c r="BY286" s="342">
        <f t="shared" si="1025"/>
        <v>0</v>
      </c>
      <c r="BZ286" s="342">
        <f t="shared" si="1025"/>
        <v>0</v>
      </c>
      <c r="CA286" s="342">
        <f t="shared" si="1025"/>
        <v>0</v>
      </c>
      <c r="CB286" s="342">
        <f t="shared" si="1025"/>
        <v>0</v>
      </c>
      <c r="CC286" s="342">
        <f t="shared" si="1025"/>
        <v>0</v>
      </c>
      <c r="CD286" s="342">
        <f t="shared" si="1025"/>
        <v>0</v>
      </c>
      <c r="CE286" s="342">
        <f t="shared" si="1025"/>
        <v>0</v>
      </c>
      <c r="CF286" s="342">
        <f t="shared" si="1025"/>
        <v>0</v>
      </c>
      <c r="CG286" s="342">
        <f t="shared" si="1025"/>
        <v>0</v>
      </c>
      <c r="CH286" s="342">
        <f t="shared" si="1025"/>
        <v>0</v>
      </c>
      <c r="CI286" s="342">
        <f t="shared" si="1025"/>
        <v>0</v>
      </c>
      <c r="CJ286" s="342">
        <f t="shared" si="1025"/>
        <v>0</v>
      </c>
      <c r="CK286" s="342">
        <f t="shared" si="1025"/>
        <v>0</v>
      </c>
      <c r="CL286" s="342">
        <f t="shared" si="1025"/>
        <v>0</v>
      </c>
      <c r="CM286" s="342">
        <f t="shared" si="1025"/>
        <v>0</v>
      </c>
      <c r="CN286" s="342">
        <f t="shared" si="1025"/>
        <v>0</v>
      </c>
      <c r="CO286" s="342">
        <f t="shared" si="1025"/>
        <v>0</v>
      </c>
      <c r="CP286" s="342">
        <f t="shared" si="1025"/>
        <v>0</v>
      </c>
      <c r="CQ286" s="342">
        <f t="shared" si="1025"/>
        <v>0</v>
      </c>
      <c r="CR286" s="342">
        <f t="shared" si="1025"/>
        <v>0</v>
      </c>
      <c r="CS286" s="342">
        <f t="shared" si="1025"/>
        <v>0</v>
      </c>
      <c r="CT286" s="342">
        <f t="shared" si="1025"/>
        <v>0</v>
      </c>
      <c r="CU286" s="342">
        <f t="shared" si="1025"/>
        <v>0</v>
      </c>
      <c r="CV286" s="342">
        <f t="shared" si="1025"/>
        <v>0</v>
      </c>
      <c r="CW286" s="342">
        <f t="shared" si="1025"/>
        <v>0</v>
      </c>
      <c r="CX286" s="342">
        <f t="shared" si="1025"/>
        <v>0</v>
      </c>
      <c r="CY286" s="342">
        <f t="shared" si="1025"/>
        <v>0</v>
      </c>
      <c r="CZ286" s="342">
        <f t="shared" si="1025"/>
        <v>0</v>
      </c>
      <c r="DA286" s="342">
        <f t="shared" si="1025"/>
        <v>0</v>
      </c>
      <c r="DB286" s="342">
        <f t="shared" si="1025"/>
        <v>0</v>
      </c>
      <c r="DC286" s="342">
        <f t="shared" si="1025"/>
        <v>0</v>
      </c>
      <c r="DD286" s="342">
        <f t="shared" si="1025"/>
        <v>0</v>
      </c>
      <c r="DE286" s="342">
        <f t="shared" si="1025"/>
        <v>0</v>
      </c>
      <c r="DF286" s="342">
        <f t="shared" si="1025"/>
        <v>0</v>
      </c>
      <c r="DG286" s="342">
        <f t="shared" si="1025"/>
        <v>0</v>
      </c>
      <c r="DH286" s="342">
        <f t="shared" si="1025"/>
        <v>0</v>
      </c>
      <c r="DI286" s="342">
        <f t="shared" si="1025"/>
        <v>0</v>
      </c>
      <c r="DJ286" s="342">
        <f t="shared" si="1025"/>
        <v>0</v>
      </c>
      <c r="DK286" s="342">
        <f t="shared" si="1025"/>
        <v>0</v>
      </c>
      <c r="DL286" s="342">
        <f t="shared" si="1025"/>
        <v>0</v>
      </c>
      <c r="DM286" s="342">
        <f t="shared" si="1025"/>
        <v>0</v>
      </c>
      <c r="DN286" s="342">
        <f t="shared" si="1025"/>
        <v>0</v>
      </c>
      <c r="DO286" s="342">
        <f t="shared" si="1025"/>
        <v>0</v>
      </c>
      <c r="DP286" s="342">
        <f t="shared" si="1025"/>
        <v>0</v>
      </c>
      <c r="DQ286" s="342">
        <f t="shared" si="1025"/>
        <v>0</v>
      </c>
      <c r="DR286" s="342">
        <f t="shared" si="1025"/>
        <v>0</v>
      </c>
      <c r="DS286" s="342">
        <f t="shared" si="1025"/>
        <v>0</v>
      </c>
      <c r="DT286" s="342">
        <f t="shared" si="1025"/>
        <v>0</v>
      </c>
      <c r="DU286" s="342">
        <f t="shared" si="1025"/>
        <v>0</v>
      </c>
      <c r="DV286" s="342">
        <f t="shared" si="1025"/>
        <v>0</v>
      </c>
      <c r="DW286" s="342">
        <f t="shared" si="1025"/>
        <v>0</v>
      </c>
      <c r="DX286" s="342">
        <f t="shared" si="1025"/>
        <v>0</v>
      </c>
      <c r="DY286" s="342">
        <f t="shared" si="1025"/>
        <v>0</v>
      </c>
      <c r="DZ286" s="342">
        <f t="shared" si="1025"/>
        <v>0</v>
      </c>
      <c r="EA286" s="342">
        <f t="shared" si="1025"/>
        <v>0</v>
      </c>
      <c r="EB286" s="342">
        <f t="shared" si="1025"/>
        <v>0</v>
      </c>
      <c r="EC286" s="342">
        <f t="shared" si="1025"/>
        <v>0</v>
      </c>
      <c r="ED286" s="342"/>
      <c r="EE286" s="342">
        <f t="shared" ref="EE286:GP286" si="1026">if(or(and($A286-EE$240&gt;0,$A286-EE$241&lt;=0,month($A286)=month(EE$241)),and($A286-EE$240&gt;=0,$A286-EE$241&lt;=0,month(edate($A286,6))=month(EE$241))),EE$244,0)</f>
        <v>0</v>
      </c>
      <c r="EF286" s="342">
        <f t="shared" si="1026"/>
        <v>0</v>
      </c>
      <c r="EG286" s="342">
        <f t="shared" si="1026"/>
        <v>0</v>
      </c>
      <c r="EH286" s="342">
        <f t="shared" si="1026"/>
        <v>0</v>
      </c>
      <c r="EI286" s="342">
        <f t="shared" si="1026"/>
        <v>0</v>
      </c>
      <c r="EJ286" s="342">
        <f t="shared" si="1026"/>
        <v>0</v>
      </c>
      <c r="EK286" s="342">
        <f t="shared" si="1026"/>
        <v>0</v>
      </c>
      <c r="EL286" s="342">
        <f t="shared" si="1026"/>
        <v>0</v>
      </c>
      <c r="EM286" s="342">
        <f t="shared" si="1026"/>
        <v>0</v>
      </c>
      <c r="EN286" s="342">
        <f t="shared" si="1026"/>
        <v>0</v>
      </c>
      <c r="EO286" s="342">
        <f t="shared" si="1026"/>
        <v>0</v>
      </c>
      <c r="EP286" s="342">
        <f t="shared" si="1026"/>
        <v>0</v>
      </c>
      <c r="EQ286" s="342">
        <f t="shared" si="1026"/>
        <v>0</v>
      </c>
      <c r="ER286" s="342">
        <f t="shared" si="1026"/>
        <v>0</v>
      </c>
      <c r="ES286" s="342">
        <f t="shared" si="1026"/>
        <v>0</v>
      </c>
      <c r="ET286" s="342">
        <f t="shared" si="1026"/>
        <v>0</v>
      </c>
      <c r="EU286" s="342">
        <f t="shared" si="1026"/>
        <v>0</v>
      </c>
      <c r="EV286" s="342">
        <f t="shared" si="1026"/>
        <v>0</v>
      </c>
      <c r="EW286" s="342">
        <f t="shared" si="1026"/>
        <v>0</v>
      </c>
      <c r="EX286" s="342">
        <f t="shared" si="1026"/>
        <v>0</v>
      </c>
      <c r="EY286" s="342">
        <f t="shared" si="1026"/>
        <v>0</v>
      </c>
      <c r="EZ286" s="342">
        <f t="shared" si="1026"/>
        <v>0</v>
      </c>
      <c r="FA286" s="342">
        <f t="shared" si="1026"/>
        <v>0</v>
      </c>
      <c r="FB286" s="342">
        <f t="shared" si="1026"/>
        <v>0</v>
      </c>
      <c r="FC286" s="342">
        <f t="shared" si="1026"/>
        <v>0</v>
      </c>
      <c r="FD286" s="342">
        <f t="shared" si="1026"/>
        <v>0</v>
      </c>
      <c r="FE286" s="342">
        <f t="shared" si="1026"/>
        <v>0</v>
      </c>
      <c r="FF286" s="342">
        <f t="shared" si="1026"/>
        <v>0</v>
      </c>
      <c r="FG286" s="342">
        <f t="shared" si="1026"/>
        <v>0</v>
      </c>
      <c r="FH286" s="342">
        <f t="shared" si="1026"/>
        <v>0</v>
      </c>
      <c r="FI286" s="342">
        <f t="shared" si="1026"/>
        <v>0</v>
      </c>
      <c r="FJ286" s="342">
        <f t="shared" si="1026"/>
        <v>0</v>
      </c>
      <c r="FK286" s="342">
        <f t="shared" si="1026"/>
        <v>0</v>
      </c>
      <c r="FL286" s="342">
        <f t="shared" si="1026"/>
        <v>0</v>
      </c>
      <c r="FM286" s="342">
        <f t="shared" si="1026"/>
        <v>0</v>
      </c>
      <c r="FN286" s="342">
        <f t="shared" si="1026"/>
        <v>0</v>
      </c>
      <c r="FO286" s="342">
        <f t="shared" si="1026"/>
        <v>0</v>
      </c>
      <c r="FP286" s="342">
        <f t="shared" si="1026"/>
        <v>0</v>
      </c>
      <c r="FQ286" s="342">
        <f t="shared" si="1026"/>
        <v>0</v>
      </c>
      <c r="FR286" s="342">
        <f t="shared" si="1026"/>
        <v>0</v>
      </c>
      <c r="FS286" s="342">
        <f t="shared" si="1026"/>
        <v>0</v>
      </c>
      <c r="FT286" s="342">
        <f t="shared" si="1026"/>
        <v>0</v>
      </c>
      <c r="FU286" s="342">
        <f t="shared" si="1026"/>
        <v>0</v>
      </c>
      <c r="FV286" s="342">
        <f t="shared" si="1026"/>
        <v>0</v>
      </c>
      <c r="FW286" s="342">
        <f t="shared" si="1026"/>
        <v>0</v>
      </c>
      <c r="FX286" s="342">
        <f t="shared" si="1026"/>
        <v>0</v>
      </c>
      <c r="FY286" s="342">
        <f t="shared" si="1026"/>
        <v>0</v>
      </c>
      <c r="FZ286" s="342">
        <f t="shared" si="1026"/>
        <v>0</v>
      </c>
      <c r="GA286" s="342">
        <f t="shared" si="1026"/>
        <v>0</v>
      </c>
      <c r="GB286" s="342">
        <f t="shared" si="1026"/>
        <v>0</v>
      </c>
      <c r="GC286" s="342">
        <f t="shared" si="1026"/>
        <v>0</v>
      </c>
      <c r="GD286" s="342">
        <f t="shared" si="1026"/>
        <v>0</v>
      </c>
      <c r="GE286" s="342">
        <f t="shared" si="1026"/>
        <v>0</v>
      </c>
      <c r="GF286" s="342">
        <f t="shared" si="1026"/>
        <v>0</v>
      </c>
      <c r="GG286" s="342">
        <f t="shared" si="1026"/>
        <v>0</v>
      </c>
      <c r="GH286" s="342">
        <f t="shared" si="1026"/>
        <v>0</v>
      </c>
      <c r="GI286" s="342">
        <f t="shared" si="1026"/>
        <v>0</v>
      </c>
      <c r="GJ286" s="342">
        <f t="shared" si="1026"/>
        <v>0</v>
      </c>
      <c r="GK286" s="342">
        <f t="shared" si="1026"/>
        <v>0</v>
      </c>
      <c r="GL286" s="342">
        <f t="shared" si="1026"/>
        <v>0</v>
      </c>
      <c r="GM286" s="342">
        <f t="shared" si="1026"/>
        <v>0</v>
      </c>
      <c r="GN286" s="342">
        <f t="shared" si="1026"/>
        <v>0</v>
      </c>
      <c r="GO286" s="342">
        <f t="shared" si="1026"/>
        <v>0</v>
      </c>
      <c r="GP286" s="342">
        <f t="shared" si="1026"/>
        <v>0</v>
      </c>
      <c r="GQ286" s="342"/>
      <c r="GR286" s="342">
        <f t="shared" ref="GR286:JC286" si="1027">if(or(and($A286-GR$240&gt;0,$A286-GR$241&lt;=0,month($A286)=month(GR$241)),and($A286-GR$240&gt;=0,$A286-GR$241&lt;=0,month(edate($A286,6))=month(GR$241))),GR$244,0)</f>
        <v>0</v>
      </c>
      <c r="GS286" s="342">
        <f t="shared" si="1027"/>
        <v>0</v>
      </c>
      <c r="GT286" s="342">
        <f t="shared" si="1027"/>
        <v>0</v>
      </c>
      <c r="GU286" s="342">
        <f t="shared" si="1027"/>
        <v>0</v>
      </c>
      <c r="GV286" s="342">
        <f t="shared" si="1027"/>
        <v>0</v>
      </c>
      <c r="GW286" s="342">
        <f t="shared" si="1027"/>
        <v>0</v>
      </c>
      <c r="GX286" s="342">
        <f t="shared" si="1027"/>
        <v>0</v>
      </c>
      <c r="GY286" s="342">
        <f t="shared" si="1027"/>
        <v>0</v>
      </c>
      <c r="GZ286" s="342">
        <f t="shared" si="1027"/>
        <v>0</v>
      </c>
      <c r="HA286" s="342">
        <f t="shared" si="1027"/>
        <v>0</v>
      </c>
      <c r="HB286" s="342">
        <f t="shared" si="1027"/>
        <v>0</v>
      </c>
      <c r="HC286" s="342">
        <f t="shared" si="1027"/>
        <v>0</v>
      </c>
      <c r="HD286" s="342">
        <f t="shared" si="1027"/>
        <v>0</v>
      </c>
      <c r="HE286" s="342">
        <f t="shared" si="1027"/>
        <v>0</v>
      </c>
      <c r="HF286" s="342">
        <f t="shared" si="1027"/>
        <v>0</v>
      </c>
      <c r="HG286" s="342">
        <f t="shared" si="1027"/>
        <v>0</v>
      </c>
      <c r="HH286" s="342">
        <f t="shared" si="1027"/>
        <v>0</v>
      </c>
      <c r="HI286" s="342">
        <f t="shared" si="1027"/>
        <v>0</v>
      </c>
      <c r="HJ286" s="342">
        <f t="shared" si="1027"/>
        <v>0</v>
      </c>
      <c r="HK286" s="342">
        <f t="shared" si="1027"/>
        <v>0</v>
      </c>
      <c r="HL286" s="342">
        <f t="shared" si="1027"/>
        <v>0</v>
      </c>
      <c r="HM286" s="342">
        <f t="shared" si="1027"/>
        <v>0</v>
      </c>
      <c r="HN286" s="342">
        <f t="shared" si="1027"/>
        <v>0</v>
      </c>
      <c r="HO286" s="342">
        <f t="shared" si="1027"/>
        <v>0</v>
      </c>
      <c r="HP286" s="342">
        <f t="shared" si="1027"/>
        <v>0</v>
      </c>
      <c r="HQ286" s="342">
        <f t="shared" si="1027"/>
        <v>0</v>
      </c>
      <c r="HR286" s="342">
        <f t="shared" si="1027"/>
        <v>0</v>
      </c>
      <c r="HS286" s="342">
        <f t="shared" si="1027"/>
        <v>0</v>
      </c>
      <c r="HT286" s="342">
        <f t="shared" si="1027"/>
        <v>0</v>
      </c>
      <c r="HU286" s="342">
        <f t="shared" si="1027"/>
        <v>0</v>
      </c>
      <c r="HV286" s="342">
        <f t="shared" si="1027"/>
        <v>0</v>
      </c>
      <c r="HW286" s="342">
        <f t="shared" si="1027"/>
        <v>0</v>
      </c>
      <c r="HX286" s="342">
        <f t="shared" si="1027"/>
        <v>0</v>
      </c>
      <c r="HY286" s="342">
        <f t="shared" si="1027"/>
        <v>0</v>
      </c>
      <c r="HZ286" s="342">
        <f t="shared" si="1027"/>
        <v>0</v>
      </c>
      <c r="IA286" s="342">
        <f t="shared" si="1027"/>
        <v>0</v>
      </c>
      <c r="IB286" s="342">
        <f t="shared" si="1027"/>
        <v>0</v>
      </c>
      <c r="IC286" s="342">
        <f t="shared" si="1027"/>
        <v>0</v>
      </c>
      <c r="ID286" s="342">
        <f t="shared" si="1027"/>
        <v>0</v>
      </c>
      <c r="IE286" s="342">
        <f t="shared" si="1027"/>
        <v>0</v>
      </c>
      <c r="IF286" s="342">
        <f t="shared" si="1027"/>
        <v>0</v>
      </c>
      <c r="IG286" s="342">
        <f t="shared" si="1027"/>
        <v>0</v>
      </c>
      <c r="IH286" s="342">
        <f t="shared" si="1027"/>
        <v>0</v>
      </c>
      <c r="II286" s="342">
        <f t="shared" si="1027"/>
        <v>0</v>
      </c>
      <c r="IJ286" s="342">
        <f t="shared" si="1027"/>
        <v>0</v>
      </c>
      <c r="IK286" s="342">
        <f t="shared" si="1027"/>
        <v>0</v>
      </c>
      <c r="IL286" s="342">
        <f t="shared" si="1027"/>
        <v>0</v>
      </c>
      <c r="IM286" s="342">
        <f t="shared" si="1027"/>
        <v>0</v>
      </c>
      <c r="IN286" s="342">
        <f t="shared" si="1027"/>
        <v>0</v>
      </c>
      <c r="IO286" s="342">
        <f t="shared" si="1027"/>
        <v>0</v>
      </c>
      <c r="IP286" s="342">
        <f t="shared" si="1027"/>
        <v>0</v>
      </c>
      <c r="IQ286" s="342">
        <f t="shared" si="1027"/>
        <v>0</v>
      </c>
      <c r="IR286" s="342">
        <f t="shared" si="1027"/>
        <v>0</v>
      </c>
      <c r="IS286" s="342">
        <f t="shared" si="1027"/>
        <v>0</v>
      </c>
      <c r="IT286" s="342">
        <f t="shared" si="1027"/>
        <v>0</v>
      </c>
      <c r="IU286" s="342">
        <f t="shared" si="1027"/>
        <v>0</v>
      </c>
      <c r="IV286" s="342">
        <f t="shared" si="1027"/>
        <v>0</v>
      </c>
      <c r="IW286" s="342">
        <f t="shared" si="1027"/>
        <v>0</v>
      </c>
      <c r="IX286" s="342">
        <f t="shared" si="1027"/>
        <v>0</v>
      </c>
      <c r="IY286" s="342">
        <f t="shared" si="1027"/>
        <v>0</v>
      </c>
      <c r="IZ286" s="342">
        <f t="shared" si="1027"/>
        <v>0</v>
      </c>
      <c r="JA286" s="342">
        <f t="shared" si="1027"/>
        <v>0</v>
      </c>
      <c r="JB286" s="342">
        <f t="shared" si="1027"/>
        <v>0</v>
      </c>
      <c r="JC286" s="342">
        <f t="shared" si="1027"/>
        <v>0</v>
      </c>
      <c r="JD286" s="342"/>
      <c r="JE286" s="342">
        <f t="shared" ref="JE286:LP286" si="1028">if(or(and($A286-JE$240&gt;0,$A286-JE$241&lt;=0,month($A286)=month(JE$241)),and($A286-JE$240&gt;=0,$A286-JE$241&lt;=0,month(edate($A286,6))=month(JE$241))),JE$244,0)</f>
        <v>0</v>
      </c>
      <c r="JF286" s="342">
        <f t="shared" si="1028"/>
        <v>0</v>
      </c>
      <c r="JG286" s="342">
        <f t="shared" si="1028"/>
        <v>0</v>
      </c>
      <c r="JH286" s="342">
        <f t="shared" si="1028"/>
        <v>0</v>
      </c>
      <c r="JI286" s="342">
        <f t="shared" si="1028"/>
        <v>0</v>
      </c>
      <c r="JJ286" s="342">
        <f t="shared" si="1028"/>
        <v>0</v>
      </c>
      <c r="JK286" s="342">
        <f t="shared" si="1028"/>
        <v>0</v>
      </c>
      <c r="JL286" s="342">
        <f t="shared" si="1028"/>
        <v>0</v>
      </c>
      <c r="JM286" s="342">
        <f t="shared" si="1028"/>
        <v>0</v>
      </c>
      <c r="JN286" s="342">
        <f t="shared" si="1028"/>
        <v>0</v>
      </c>
      <c r="JO286" s="342">
        <f t="shared" si="1028"/>
        <v>0</v>
      </c>
      <c r="JP286" s="342">
        <f t="shared" si="1028"/>
        <v>0</v>
      </c>
      <c r="JQ286" s="342">
        <f t="shared" si="1028"/>
        <v>0</v>
      </c>
      <c r="JR286" s="342">
        <f t="shared" si="1028"/>
        <v>0</v>
      </c>
      <c r="JS286" s="342">
        <f t="shared" si="1028"/>
        <v>0</v>
      </c>
      <c r="JT286" s="342">
        <f t="shared" si="1028"/>
        <v>0</v>
      </c>
      <c r="JU286" s="342">
        <f t="shared" si="1028"/>
        <v>0</v>
      </c>
      <c r="JV286" s="342">
        <f t="shared" si="1028"/>
        <v>0</v>
      </c>
      <c r="JW286" s="342">
        <f t="shared" si="1028"/>
        <v>0</v>
      </c>
      <c r="JX286" s="342">
        <f t="shared" si="1028"/>
        <v>0</v>
      </c>
      <c r="JY286" s="342">
        <f t="shared" si="1028"/>
        <v>0</v>
      </c>
      <c r="JZ286" s="342">
        <f t="shared" si="1028"/>
        <v>0</v>
      </c>
      <c r="KA286" s="342">
        <f t="shared" si="1028"/>
        <v>0</v>
      </c>
      <c r="KB286" s="342">
        <f t="shared" si="1028"/>
        <v>0</v>
      </c>
      <c r="KC286" s="342">
        <f t="shared" si="1028"/>
        <v>0</v>
      </c>
      <c r="KD286" s="342">
        <f t="shared" si="1028"/>
        <v>0</v>
      </c>
      <c r="KE286" s="342">
        <f t="shared" si="1028"/>
        <v>0</v>
      </c>
      <c r="KF286" s="342">
        <f t="shared" si="1028"/>
        <v>0</v>
      </c>
      <c r="KG286" s="342">
        <f t="shared" si="1028"/>
        <v>0</v>
      </c>
      <c r="KH286" s="342">
        <f t="shared" si="1028"/>
        <v>0</v>
      </c>
      <c r="KI286" s="342">
        <f t="shared" si="1028"/>
        <v>0</v>
      </c>
      <c r="KJ286" s="342">
        <f t="shared" si="1028"/>
        <v>0</v>
      </c>
      <c r="KK286" s="342">
        <f t="shared" si="1028"/>
        <v>0</v>
      </c>
      <c r="KL286" s="342">
        <f t="shared" si="1028"/>
        <v>0</v>
      </c>
      <c r="KM286" s="342">
        <f t="shared" si="1028"/>
        <v>0</v>
      </c>
      <c r="KN286" s="342">
        <f t="shared" si="1028"/>
        <v>0</v>
      </c>
      <c r="KO286" s="342">
        <f t="shared" si="1028"/>
        <v>0</v>
      </c>
      <c r="KP286" s="342">
        <f t="shared" si="1028"/>
        <v>0</v>
      </c>
      <c r="KQ286" s="342">
        <f t="shared" si="1028"/>
        <v>0</v>
      </c>
      <c r="KR286" s="342">
        <f t="shared" si="1028"/>
        <v>0</v>
      </c>
      <c r="KS286" s="342">
        <f t="shared" si="1028"/>
        <v>0</v>
      </c>
      <c r="KT286" s="342">
        <f t="shared" si="1028"/>
        <v>0</v>
      </c>
      <c r="KU286" s="342">
        <f t="shared" si="1028"/>
        <v>0</v>
      </c>
      <c r="KV286" s="342">
        <f t="shared" si="1028"/>
        <v>0</v>
      </c>
      <c r="KW286" s="342">
        <f t="shared" si="1028"/>
        <v>0</v>
      </c>
      <c r="KX286" s="342">
        <f t="shared" si="1028"/>
        <v>0</v>
      </c>
      <c r="KY286" s="342">
        <f t="shared" si="1028"/>
        <v>0</v>
      </c>
      <c r="KZ286" s="342">
        <f t="shared" si="1028"/>
        <v>0</v>
      </c>
      <c r="LA286" s="342">
        <f t="shared" si="1028"/>
        <v>0</v>
      </c>
      <c r="LB286" s="342">
        <f t="shared" si="1028"/>
        <v>0</v>
      </c>
      <c r="LC286" s="342">
        <f t="shared" si="1028"/>
        <v>0</v>
      </c>
      <c r="LD286" s="342">
        <f t="shared" si="1028"/>
        <v>0</v>
      </c>
      <c r="LE286" s="342">
        <f t="shared" si="1028"/>
        <v>0</v>
      </c>
      <c r="LF286" s="342">
        <f t="shared" si="1028"/>
        <v>0</v>
      </c>
      <c r="LG286" s="342">
        <f t="shared" si="1028"/>
        <v>0</v>
      </c>
      <c r="LH286" s="342">
        <f t="shared" si="1028"/>
        <v>0</v>
      </c>
      <c r="LI286" s="342">
        <f t="shared" si="1028"/>
        <v>0</v>
      </c>
      <c r="LJ286" s="342">
        <f t="shared" si="1028"/>
        <v>0</v>
      </c>
      <c r="LK286" s="342">
        <f t="shared" si="1028"/>
        <v>0</v>
      </c>
      <c r="LL286" s="342">
        <f t="shared" si="1028"/>
        <v>0</v>
      </c>
      <c r="LM286" s="342">
        <f t="shared" si="1028"/>
        <v>0</v>
      </c>
      <c r="LN286" s="342">
        <f t="shared" si="1028"/>
        <v>0</v>
      </c>
      <c r="LO286" s="342">
        <f t="shared" si="1028"/>
        <v>0</v>
      </c>
      <c r="LP286" s="342">
        <f t="shared" si="1028"/>
        <v>0</v>
      </c>
    </row>
    <row r="287">
      <c r="A287" s="331" t="str">
        <f t="shared" si="822"/>
        <v>12-2032</v>
      </c>
      <c r="B287" s="346">
        <f t="shared" si="828"/>
        <v>181908.706</v>
      </c>
      <c r="C287" s="346"/>
      <c r="E287" s="342">
        <f t="shared" ref="E287:BP287" si="1029">if(or(and($A287-E$240&gt;0,$A287-E$241&lt;=0,month($A287)=month(E$241)),and($A287-E$240&gt;=0,$A287-E$241&lt;=0,month(edate($A287,6))=month(E$241))),E$244,0)</f>
        <v>6085.4205</v>
      </c>
      <c r="F287" s="342">
        <f t="shared" si="1029"/>
        <v>2604.5913</v>
      </c>
      <c r="G287" s="342">
        <f t="shared" si="1029"/>
        <v>4740</v>
      </c>
      <c r="H287" s="342">
        <f t="shared" si="1029"/>
        <v>0</v>
      </c>
      <c r="I287" s="342">
        <f t="shared" si="1029"/>
        <v>0</v>
      </c>
      <c r="J287" s="342">
        <f t="shared" si="1029"/>
        <v>5954.9875</v>
      </c>
      <c r="K287" s="342">
        <f t="shared" si="1029"/>
        <v>0</v>
      </c>
      <c r="L287" s="342">
        <f t="shared" si="1029"/>
        <v>0</v>
      </c>
      <c r="M287" s="342">
        <f t="shared" si="1029"/>
        <v>0</v>
      </c>
      <c r="N287" s="342">
        <f t="shared" si="1029"/>
        <v>7812.75495</v>
      </c>
      <c r="O287" s="342">
        <f t="shared" si="1029"/>
        <v>5688.688635</v>
      </c>
      <c r="P287" s="342">
        <f t="shared" si="1029"/>
        <v>5334.19156</v>
      </c>
      <c r="Q287" s="342">
        <f t="shared" si="1029"/>
        <v>0</v>
      </c>
      <c r="R287" s="342">
        <f t="shared" si="1029"/>
        <v>0</v>
      </c>
      <c r="S287" s="342">
        <f t="shared" si="1029"/>
        <v>10661.63949</v>
      </c>
      <c r="T287" s="342">
        <f t="shared" si="1029"/>
        <v>0</v>
      </c>
      <c r="U287" s="342">
        <f t="shared" si="1029"/>
        <v>0</v>
      </c>
      <c r="V287" s="342">
        <f t="shared" si="1029"/>
        <v>5520.8475</v>
      </c>
      <c r="W287" s="342">
        <f t="shared" si="1029"/>
        <v>0</v>
      </c>
      <c r="X287" s="342">
        <f t="shared" si="1029"/>
        <v>7309.84635</v>
      </c>
      <c r="Y287" s="342">
        <f t="shared" si="1029"/>
        <v>11393.6924</v>
      </c>
      <c r="Z287" s="342">
        <f t="shared" si="1029"/>
        <v>70.99625</v>
      </c>
      <c r="AA287" s="342">
        <f t="shared" si="1029"/>
        <v>0</v>
      </c>
      <c r="AB287" s="342">
        <f t="shared" si="1029"/>
        <v>8275.222958</v>
      </c>
      <c r="AC287" s="342">
        <f t="shared" si="1029"/>
        <v>0</v>
      </c>
      <c r="AD287" s="342">
        <f t="shared" si="1029"/>
        <v>0</v>
      </c>
      <c r="AE287" s="342">
        <f t="shared" si="1029"/>
        <v>0</v>
      </c>
      <c r="AF287" s="342">
        <f t="shared" si="1029"/>
        <v>6214.90265</v>
      </c>
      <c r="AG287" s="342">
        <f t="shared" si="1029"/>
        <v>0</v>
      </c>
      <c r="AH287" s="342">
        <f t="shared" si="1029"/>
        <v>228.5555</v>
      </c>
      <c r="AI287" s="342">
        <f t="shared" si="1029"/>
        <v>0</v>
      </c>
      <c r="AJ287" s="342">
        <f t="shared" si="1029"/>
        <v>3780</v>
      </c>
      <c r="AK287" s="342">
        <f t="shared" si="1029"/>
        <v>15922.28576</v>
      </c>
      <c r="AL287" s="342">
        <f t="shared" si="1029"/>
        <v>0</v>
      </c>
      <c r="AM287" s="342">
        <f t="shared" si="1029"/>
        <v>0</v>
      </c>
      <c r="AN287" s="342">
        <f t="shared" si="1029"/>
        <v>12211.43486</v>
      </c>
      <c r="AO287" s="342">
        <f t="shared" si="1029"/>
        <v>8896.907813</v>
      </c>
      <c r="AP287" s="342">
        <f t="shared" si="1029"/>
        <v>0</v>
      </c>
      <c r="AQ287" s="342">
        <f t="shared" si="1029"/>
        <v>0</v>
      </c>
      <c r="AR287" s="342">
        <f t="shared" si="1029"/>
        <v>7542.9351</v>
      </c>
      <c r="AS287" s="342">
        <f t="shared" si="1029"/>
        <v>0</v>
      </c>
      <c r="AT287" s="342">
        <f t="shared" si="1029"/>
        <v>0</v>
      </c>
      <c r="AU287" s="342">
        <f t="shared" si="1029"/>
        <v>0</v>
      </c>
      <c r="AV287" s="342">
        <f t="shared" si="1029"/>
        <v>7136.0471</v>
      </c>
      <c r="AW287" s="342">
        <f t="shared" si="1029"/>
        <v>0</v>
      </c>
      <c r="AX287" s="342">
        <f t="shared" si="1029"/>
        <v>9058.61</v>
      </c>
      <c r="AY287" s="342">
        <f t="shared" si="1029"/>
        <v>0</v>
      </c>
      <c r="AZ287" s="342">
        <f t="shared" si="1029"/>
        <v>6480</v>
      </c>
      <c r="BA287" s="342">
        <f t="shared" si="1029"/>
        <v>5867.9712</v>
      </c>
      <c r="BB287" s="342">
        <f t="shared" si="1029"/>
        <v>0</v>
      </c>
      <c r="BC287" s="342">
        <f t="shared" si="1029"/>
        <v>4873.17825</v>
      </c>
      <c r="BD287" s="342">
        <f t="shared" si="1029"/>
        <v>0</v>
      </c>
      <c r="BE287" s="342">
        <f t="shared" si="1029"/>
        <v>4565.5155</v>
      </c>
      <c r="BF287" s="342">
        <f t="shared" si="1029"/>
        <v>0</v>
      </c>
      <c r="BG287" s="342">
        <f t="shared" si="1029"/>
        <v>900.3978</v>
      </c>
      <c r="BH287" s="342">
        <f t="shared" si="1029"/>
        <v>0</v>
      </c>
      <c r="BI287" s="342">
        <f t="shared" si="1029"/>
        <v>0</v>
      </c>
      <c r="BJ287" s="342">
        <f t="shared" si="1029"/>
        <v>0</v>
      </c>
      <c r="BK287" s="342">
        <f t="shared" si="1029"/>
        <v>0</v>
      </c>
      <c r="BL287" s="342">
        <f t="shared" si="1029"/>
        <v>0</v>
      </c>
      <c r="BM287" s="342">
        <f t="shared" si="1029"/>
        <v>1521.41625</v>
      </c>
      <c r="BN287" s="342">
        <f t="shared" si="1029"/>
        <v>0</v>
      </c>
      <c r="BO287" s="342">
        <f t="shared" si="1029"/>
        <v>5255.6688</v>
      </c>
      <c r="BP287" s="342">
        <f t="shared" si="1029"/>
        <v>0</v>
      </c>
      <c r="BQ287" s="342"/>
      <c r="BR287" s="342">
        <f t="shared" ref="BR287:EC287" si="1030">if(or(and($A287-BR$240&gt;0,$A287-BR$241&lt;=0,month($A287)=month(BR$241)),and($A287-BR$240&gt;=0,$A287-BR$241&lt;=0,month(edate($A287,6))=month(BR$241))),BR$244,0)</f>
        <v>0</v>
      </c>
      <c r="BS287" s="342">
        <f t="shared" si="1030"/>
        <v>0</v>
      </c>
      <c r="BT287" s="342">
        <f t="shared" si="1030"/>
        <v>0</v>
      </c>
      <c r="BU287" s="342">
        <f t="shared" si="1030"/>
        <v>0</v>
      </c>
      <c r="BV287" s="342">
        <f t="shared" si="1030"/>
        <v>0</v>
      </c>
      <c r="BW287" s="342">
        <f t="shared" si="1030"/>
        <v>0</v>
      </c>
      <c r="BX287" s="342">
        <f t="shared" si="1030"/>
        <v>0</v>
      </c>
      <c r="BY287" s="342">
        <f t="shared" si="1030"/>
        <v>0</v>
      </c>
      <c r="BZ287" s="342">
        <f t="shared" si="1030"/>
        <v>0</v>
      </c>
      <c r="CA287" s="342">
        <f t="shared" si="1030"/>
        <v>0</v>
      </c>
      <c r="CB287" s="342">
        <f t="shared" si="1030"/>
        <v>0</v>
      </c>
      <c r="CC287" s="342">
        <f t="shared" si="1030"/>
        <v>0</v>
      </c>
      <c r="CD287" s="342">
        <f t="shared" si="1030"/>
        <v>0</v>
      </c>
      <c r="CE287" s="342">
        <f t="shared" si="1030"/>
        <v>0</v>
      </c>
      <c r="CF287" s="342">
        <f t="shared" si="1030"/>
        <v>0</v>
      </c>
      <c r="CG287" s="342">
        <f t="shared" si="1030"/>
        <v>0</v>
      </c>
      <c r="CH287" s="342">
        <f t="shared" si="1030"/>
        <v>0</v>
      </c>
      <c r="CI287" s="342">
        <f t="shared" si="1030"/>
        <v>0</v>
      </c>
      <c r="CJ287" s="342">
        <f t="shared" si="1030"/>
        <v>0</v>
      </c>
      <c r="CK287" s="342">
        <f t="shared" si="1030"/>
        <v>0</v>
      </c>
      <c r="CL287" s="342">
        <f t="shared" si="1030"/>
        <v>0</v>
      </c>
      <c r="CM287" s="342">
        <f t="shared" si="1030"/>
        <v>0</v>
      </c>
      <c r="CN287" s="342">
        <f t="shared" si="1030"/>
        <v>0</v>
      </c>
      <c r="CO287" s="342">
        <f t="shared" si="1030"/>
        <v>0</v>
      </c>
      <c r="CP287" s="342">
        <f t="shared" si="1030"/>
        <v>0</v>
      </c>
      <c r="CQ287" s="342">
        <f t="shared" si="1030"/>
        <v>0</v>
      </c>
      <c r="CR287" s="342">
        <f t="shared" si="1030"/>
        <v>0</v>
      </c>
      <c r="CS287" s="342">
        <f t="shared" si="1030"/>
        <v>0</v>
      </c>
      <c r="CT287" s="342">
        <f t="shared" si="1030"/>
        <v>0</v>
      </c>
      <c r="CU287" s="342">
        <f t="shared" si="1030"/>
        <v>0</v>
      </c>
      <c r="CV287" s="342">
        <f t="shared" si="1030"/>
        <v>0</v>
      </c>
      <c r="CW287" s="342">
        <f t="shared" si="1030"/>
        <v>0</v>
      </c>
      <c r="CX287" s="342">
        <f t="shared" si="1030"/>
        <v>0</v>
      </c>
      <c r="CY287" s="342">
        <f t="shared" si="1030"/>
        <v>0</v>
      </c>
      <c r="CZ287" s="342">
        <f t="shared" si="1030"/>
        <v>0</v>
      </c>
      <c r="DA287" s="342">
        <f t="shared" si="1030"/>
        <v>0</v>
      </c>
      <c r="DB287" s="342">
        <f t="shared" si="1030"/>
        <v>0</v>
      </c>
      <c r="DC287" s="342">
        <f t="shared" si="1030"/>
        <v>0</v>
      </c>
      <c r="DD287" s="342">
        <f t="shared" si="1030"/>
        <v>0</v>
      </c>
      <c r="DE287" s="342">
        <f t="shared" si="1030"/>
        <v>0</v>
      </c>
      <c r="DF287" s="342">
        <f t="shared" si="1030"/>
        <v>0</v>
      </c>
      <c r="DG287" s="342">
        <f t="shared" si="1030"/>
        <v>0</v>
      </c>
      <c r="DH287" s="342">
        <f t="shared" si="1030"/>
        <v>0</v>
      </c>
      <c r="DI287" s="342">
        <f t="shared" si="1030"/>
        <v>0</v>
      </c>
      <c r="DJ287" s="342">
        <f t="shared" si="1030"/>
        <v>0</v>
      </c>
      <c r="DK287" s="342">
        <f t="shared" si="1030"/>
        <v>0</v>
      </c>
      <c r="DL287" s="342">
        <f t="shared" si="1030"/>
        <v>0</v>
      </c>
      <c r="DM287" s="342">
        <f t="shared" si="1030"/>
        <v>0</v>
      </c>
      <c r="DN287" s="342">
        <f t="shared" si="1030"/>
        <v>0</v>
      </c>
      <c r="DO287" s="342">
        <f t="shared" si="1030"/>
        <v>0</v>
      </c>
      <c r="DP287" s="342">
        <f t="shared" si="1030"/>
        <v>0</v>
      </c>
      <c r="DQ287" s="342">
        <f t="shared" si="1030"/>
        <v>0</v>
      </c>
      <c r="DR287" s="342">
        <f t="shared" si="1030"/>
        <v>0</v>
      </c>
      <c r="DS287" s="342">
        <f t="shared" si="1030"/>
        <v>0</v>
      </c>
      <c r="DT287" s="342">
        <f t="shared" si="1030"/>
        <v>0</v>
      </c>
      <c r="DU287" s="342">
        <f t="shared" si="1030"/>
        <v>0</v>
      </c>
      <c r="DV287" s="342">
        <f t="shared" si="1030"/>
        <v>0</v>
      </c>
      <c r="DW287" s="342">
        <f t="shared" si="1030"/>
        <v>0</v>
      </c>
      <c r="DX287" s="342">
        <f t="shared" si="1030"/>
        <v>0</v>
      </c>
      <c r="DY287" s="342">
        <f t="shared" si="1030"/>
        <v>0</v>
      </c>
      <c r="DZ287" s="342">
        <f t="shared" si="1030"/>
        <v>0</v>
      </c>
      <c r="EA287" s="342">
        <f t="shared" si="1030"/>
        <v>0</v>
      </c>
      <c r="EB287" s="342">
        <f t="shared" si="1030"/>
        <v>0</v>
      </c>
      <c r="EC287" s="342">
        <f t="shared" si="1030"/>
        <v>0</v>
      </c>
      <c r="ED287" s="342"/>
      <c r="EE287" s="342">
        <f t="shared" ref="EE287:GP287" si="1031">if(or(and($A287-EE$240&gt;0,$A287-EE$241&lt;=0,month($A287)=month(EE$241)),and($A287-EE$240&gt;=0,$A287-EE$241&lt;=0,month(edate($A287,6))=month(EE$241))),EE$244,0)</f>
        <v>0</v>
      </c>
      <c r="EF287" s="342">
        <f t="shared" si="1031"/>
        <v>0</v>
      </c>
      <c r="EG287" s="342">
        <f t="shared" si="1031"/>
        <v>0</v>
      </c>
      <c r="EH287" s="342">
        <f t="shared" si="1031"/>
        <v>0</v>
      </c>
      <c r="EI287" s="342">
        <f t="shared" si="1031"/>
        <v>0</v>
      </c>
      <c r="EJ287" s="342">
        <f t="shared" si="1031"/>
        <v>0</v>
      </c>
      <c r="EK287" s="342">
        <f t="shared" si="1031"/>
        <v>0</v>
      </c>
      <c r="EL287" s="342">
        <f t="shared" si="1031"/>
        <v>0</v>
      </c>
      <c r="EM287" s="342">
        <f t="shared" si="1031"/>
        <v>0</v>
      </c>
      <c r="EN287" s="342">
        <f t="shared" si="1031"/>
        <v>0</v>
      </c>
      <c r="EO287" s="342">
        <f t="shared" si="1031"/>
        <v>0</v>
      </c>
      <c r="EP287" s="342">
        <f t="shared" si="1031"/>
        <v>0</v>
      </c>
      <c r="EQ287" s="342">
        <f t="shared" si="1031"/>
        <v>0</v>
      </c>
      <c r="ER287" s="342">
        <f t="shared" si="1031"/>
        <v>0</v>
      </c>
      <c r="ES287" s="342">
        <f t="shared" si="1031"/>
        <v>0</v>
      </c>
      <c r="ET287" s="342">
        <f t="shared" si="1031"/>
        <v>0</v>
      </c>
      <c r="EU287" s="342">
        <f t="shared" si="1031"/>
        <v>0</v>
      </c>
      <c r="EV287" s="342">
        <f t="shared" si="1031"/>
        <v>0</v>
      </c>
      <c r="EW287" s="342">
        <f t="shared" si="1031"/>
        <v>0</v>
      </c>
      <c r="EX287" s="342">
        <f t="shared" si="1031"/>
        <v>0</v>
      </c>
      <c r="EY287" s="342">
        <f t="shared" si="1031"/>
        <v>0</v>
      </c>
      <c r="EZ287" s="342">
        <f t="shared" si="1031"/>
        <v>0</v>
      </c>
      <c r="FA287" s="342">
        <f t="shared" si="1031"/>
        <v>0</v>
      </c>
      <c r="FB287" s="342">
        <f t="shared" si="1031"/>
        <v>0</v>
      </c>
      <c r="FC287" s="342">
        <f t="shared" si="1031"/>
        <v>0</v>
      </c>
      <c r="FD287" s="342">
        <f t="shared" si="1031"/>
        <v>0</v>
      </c>
      <c r="FE287" s="342">
        <f t="shared" si="1031"/>
        <v>0</v>
      </c>
      <c r="FF287" s="342">
        <f t="shared" si="1031"/>
        <v>0</v>
      </c>
      <c r="FG287" s="342">
        <f t="shared" si="1031"/>
        <v>0</v>
      </c>
      <c r="FH287" s="342">
        <f t="shared" si="1031"/>
        <v>0</v>
      </c>
      <c r="FI287" s="342">
        <f t="shared" si="1031"/>
        <v>0</v>
      </c>
      <c r="FJ287" s="342">
        <f t="shared" si="1031"/>
        <v>0</v>
      </c>
      <c r="FK287" s="342">
        <f t="shared" si="1031"/>
        <v>0</v>
      </c>
      <c r="FL287" s="342">
        <f t="shared" si="1031"/>
        <v>0</v>
      </c>
      <c r="FM287" s="342">
        <f t="shared" si="1031"/>
        <v>0</v>
      </c>
      <c r="FN287" s="342">
        <f t="shared" si="1031"/>
        <v>0</v>
      </c>
      <c r="FO287" s="342">
        <f t="shared" si="1031"/>
        <v>0</v>
      </c>
      <c r="FP287" s="342">
        <f t="shared" si="1031"/>
        <v>0</v>
      </c>
      <c r="FQ287" s="342">
        <f t="shared" si="1031"/>
        <v>0</v>
      </c>
      <c r="FR287" s="342">
        <f t="shared" si="1031"/>
        <v>0</v>
      </c>
      <c r="FS287" s="342">
        <f t="shared" si="1031"/>
        <v>0</v>
      </c>
      <c r="FT287" s="342">
        <f t="shared" si="1031"/>
        <v>0</v>
      </c>
      <c r="FU287" s="342">
        <f t="shared" si="1031"/>
        <v>0</v>
      </c>
      <c r="FV287" s="342">
        <f t="shared" si="1031"/>
        <v>0</v>
      </c>
      <c r="FW287" s="342">
        <f t="shared" si="1031"/>
        <v>0</v>
      </c>
      <c r="FX287" s="342">
        <f t="shared" si="1031"/>
        <v>0</v>
      </c>
      <c r="FY287" s="342">
        <f t="shared" si="1031"/>
        <v>0</v>
      </c>
      <c r="FZ287" s="342">
        <f t="shared" si="1031"/>
        <v>0</v>
      </c>
      <c r="GA287" s="342">
        <f t="shared" si="1031"/>
        <v>0</v>
      </c>
      <c r="GB287" s="342">
        <f t="shared" si="1031"/>
        <v>0</v>
      </c>
      <c r="GC287" s="342">
        <f t="shared" si="1031"/>
        <v>0</v>
      </c>
      <c r="GD287" s="342">
        <f t="shared" si="1031"/>
        <v>0</v>
      </c>
      <c r="GE287" s="342">
        <f t="shared" si="1031"/>
        <v>0</v>
      </c>
      <c r="GF287" s="342">
        <f t="shared" si="1031"/>
        <v>0</v>
      </c>
      <c r="GG287" s="342">
        <f t="shared" si="1031"/>
        <v>0</v>
      </c>
      <c r="GH287" s="342">
        <f t="shared" si="1031"/>
        <v>0</v>
      </c>
      <c r="GI287" s="342">
        <f t="shared" si="1031"/>
        <v>0</v>
      </c>
      <c r="GJ287" s="342">
        <f t="shared" si="1031"/>
        <v>0</v>
      </c>
      <c r="GK287" s="342">
        <f t="shared" si="1031"/>
        <v>0</v>
      </c>
      <c r="GL287" s="342">
        <f t="shared" si="1031"/>
        <v>0</v>
      </c>
      <c r="GM287" s="342">
        <f t="shared" si="1031"/>
        <v>0</v>
      </c>
      <c r="GN287" s="342">
        <f t="shared" si="1031"/>
        <v>0</v>
      </c>
      <c r="GO287" s="342">
        <f t="shared" si="1031"/>
        <v>0</v>
      </c>
      <c r="GP287" s="342">
        <f t="shared" si="1031"/>
        <v>0</v>
      </c>
      <c r="GQ287" s="342"/>
      <c r="GR287" s="342">
        <f t="shared" ref="GR287:JC287" si="1032">if(or(and($A287-GR$240&gt;0,$A287-GR$241&lt;=0,month($A287)=month(GR$241)),and($A287-GR$240&gt;=0,$A287-GR$241&lt;=0,month(edate($A287,6))=month(GR$241))),GR$244,0)</f>
        <v>0</v>
      </c>
      <c r="GS287" s="342">
        <f t="shared" si="1032"/>
        <v>0</v>
      </c>
      <c r="GT287" s="342">
        <f t="shared" si="1032"/>
        <v>0</v>
      </c>
      <c r="GU287" s="342">
        <f t="shared" si="1032"/>
        <v>0</v>
      </c>
      <c r="GV287" s="342">
        <f t="shared" si="1032"/>
        <v>0</v>
      </c>
      <c r="GW287" s="342">
        <f t="shared" si="1032"/>
        <v>0</v>
      </c>
      <c r="GX287" s="342">
        <f t="shared" si="1032"/>
        <v>0</v>
      </c>
      <c r="GY287" s="342">
        <f t="shared" si="1032"/>
        <v>0</v>
      </c>
      <c r="GZ287" s="342">
        <f t="shared" si="1032"/>
        <v>0</v>
      </c>
      <c r="HA287" s="342">
        <f t="shared" si="1032"/>
        <v>0</v>
      </c>
      <c r="HB287" s="342">
        <f t="shared" si="1032"/>
        <v>0</v>
      </c>
      <c r="HC287" s="342">
        <f t="shared" si="1032"/>
        <v>0</v>
      </c>
      <c r="HD287" s="342">
        <f t="shared" si="1032"/>
        <v>0</v>
      </c>
      <c r="HE287" s="342">
        <f t="shared" si="1032"/>
        <v>0</v>
      </c>
      <c r="HF287" s="342">
        <f t="shared" si="1032"/>
        <v>0</v>
      </c>
      <c r="HG287" s="342">
        <f t="shared" si="1032"/>
        <v>0</v>
      </c>
      <c r="HH287" s="342">
        <f t="shared" si="1032"/>
        <v>0</v>
      </c>
      <c r="HI287" s="342">
        <f t="shared" si="1032"/>
        <v>0</v>
      </c>
      <c r="HJ287" s="342">
        <f t="shared" si="1032"/>
        <v>0</v>
      </c>
      <c r="HK287" s="342">
        <f t="shared" si="1032"/>
        <v>0</v>
      </c>
      <c r="HL287" s="342">
        <f t="shared" si="1032"/>
        <v>0</v>
      </c>
      <c r="HM287" s="342">
        <f t="shared" si="1032"/>
        <v>0</v>
      </c>
      <c r="HN287" s="342">
        <f t="shared" si="1032"/>
        <v>0</v>
      </c>
      <c r="HO287" s="342">
        <f t="shared" si="1032"/>
        <v>0</v>
      </c>
      <c r="HP287" s="342">
        <f t="shared" si="1032"/>
        <v>0</v>
      </c>
      <c r="HQ287" s="342">
        <f t="shared" si="1032"/>
        <v>0</v>
      </c>
      <c r="HR287" s="342">
        <f t="shared" si="1032"/>
        <v>0</v>
      </c>
      <c r="HS287" s="342">
        <f t="shared" si="1032"/>
        <v>0</v>
      </c>
      <c r="HT287" s="342">
        <f t="shared" si="1032"/>
        <v>0</v>
      </c>
      <c r="HU287" s="342">
        <f t="shared" si="1032"/>
        <v>0</v>
      </c>
      <c r="HV287" s="342">
        <f t="shared" si="1032"/>
        <v>0</v>
      </c>
      <c r="HW287" s="342">
        <f t="shared" si="1032"/>
        <v>0</v>
      </c>
      <c r="HX287" s="342">
        <f t="shared" si="1032"/>
        <v>0</v>
      </c>
      <c r="HY287" s="342">
        <f t="shared" si="1032"/>
        <v>0</v>
      </c>
      <c r="HZ287" s="342">
        <f t="shared" si="1032"/>
        <v>0</v>
      </c>
      <c r="IA287" s="342">
        <f t="shared" si="1032"/>
        <v>0</v>
      </c>
      <c r="IB287" s="342">
        <f t="shared" si="1032"/>
        <v>0</v>
      </c>
      <c r="IC287" s="342">
        <f t="shared" si="1032"/>
        <v>0</v>
      </c>
      <c r="ID287" s="342">
        <f t="shared" si="1032"/>
        <v>0</v>
      </c>
      <c r="IE287" s="342">
        <f t="shared" si="1032"/>
        <v>0</v>
      </c>
      <c r="IF287" s="342">
        <f t="shared" si="1032"/>
        <v>0</v>
      </c>
      <c r="IG287" s="342">
        <f t="shared" si="1032"/>
        <v>0</v>
      </c>
      <c r="IH287" s="342">
        <f t="shared" si="1032"/>
        <v>0</v>
      </c>
      <c r="II287" s="342">
        <f t="shared" si="1032"/>
        <v>0</v>
      </c>
      <c r="IJ287" s="342">
        <f t="shared" si="1032"/>
        <v>0</v>
      </c>
      <c r="IK287" s="342">
        <f t="shared" si="1032"/>
        <v>0</v>
      </c>
      <c r="IL287" s="342">
        <f t="shared" si="1032"/>
        <v>0</v>
      </c>
      <c r="IM287" s="342">
        <f t="shared" si="1032"/>
        <v>0</v>
      </c>
      <c r="IN287" s="342">
        <f t="shared" si="1032"/>
        <v>0</v>
      </c>
      <c r="IO287" s="342">
        <f t="shared" si="1032"/>
        <v>0</v>
      </c>
      <c r="IP287" s="342">
        <f t="shared" si="1032"/>
        <v>0</v>
      </c>
      <c r="IQ287" s="342">
        <f t="shared" si="1032"/>
        <v>0</v>
      </c>
      <c r="IR287" s="342">
        <f t="shared" si="1032"/>
        <v>0</v>
      </c>
      <c r="IS287" s="342">
        <f t="shared" si="1032"/>
        <v>0</v>
      </c>
      <c r="IT287" s="342">
        <f t="shared" si="1032"/>
        <v>0</v>
      </c>
      <c r="IU287" s="342">
        <f t="shared" si="1032"/>
        <v>0</v>
      </c>
      <c r="IV287" s="342">
        <f t="shared" si="1032"/>
        <v>0</v>
      </c>
      <c r="IW287" s="342">
        <f t="shared" si="1032"/>
        <v>0</v>
      </c>
      <c r="IX287" s="342">
        <f t="shared" si="1032"/>
        <v>0</v>
      </c>
      <c r="IY287" s="342">
        <f t="shared" si="1032"/>
        <v>0</v>
      </c>
      <c r="IZ287" s="342">
        <f t="shared" si="1032"/>
        <v>0</v>
      </c>
      <c r="JA287" s="342">
        <f t="shared" si="1032"/>
        <v>0</v>
      </c>
      <c r="JB287" s="342">
        <f t="shared" si="1032"/>
        <v>0</v>
      </c>
      <c r="JC287" s="342">
        <f t="shared" si="1032"/>
        <v>0</v>
      </c>
      <c r="JD287" s="342"/>
      <c r="JE287" s="342">
        <f t="shared" ref="JE287:LP287" si="1033">if(or(and($A287-JE$240&gt;0,$A287-JE$241&lt;=0,month($A287)=month(JE$241)),and($A287-JE$240&gt;=0,$A287-JE$241&lt;=0,month(edate($A287,6))=month(JE$241))),JE$244,0)</f>
        <v>0</v>
      </c>
      <c r="JF287" s="342">
        <f t="shared" si="1033"/>
        <v>0</v>
      </c>
      <c r="JG287" s="342">
        <f t="shared" si="1033"/>
        <v>0</v>
      </c>
      <c r="JH287" s="342">
        <f t="shared" si="1033"/>
        <v>0</v>
      </c>
      <c r="JI287" s="342">
        <f t="shared" si="1033"/>
        <v>0</v>
      </c>
      <c r="JJ287" s="342">
        <f t="shared" si="1033"/>
        <v>0</v>
      </c>
      <c r="JK287" s="342">
        <f t="shared" si="1033"/>
        <v>0</v>
      </c>
      <c r="JL287" s="342">
        <f t="shared" si="1033"/>
        <v>0</v>
      </c>
      <c r="JM287" s="342">
        <f t="shared" si="1033"/>
        <v>0</v>
      </c>
      <c r="JN287" s="342">
        <f t="shared" si="1033"/>
        <v>0</v>
      </c>
      <c r="JO287" s="342">
        <f t="shared" si="1033"/>
        <v>0</v>
      </c>
      <c r="JP287" s="342">
        <f t="shared" si="1033"/>
        <v>0</v>
      </c>
      <c r="JQ287" s="342">
        <f t="shared" si="1033"/>
        <v>0</v>
      </c>
      <c r="JR287" s="342">
        <f t="shared" si="1033"/>
        <v>0</v>
      </c>
      <c r="JS287" s="342">
        <f t="shared" si="1033"/>
        <v>0</v>
      </c>
      <c r="JT287" s="342">
        <f t="shared" si="1033"/>
        <v>0</v>
      </c>
      <c r="JU287" s="342">
        <f t="shared" si="1033"/>
        <v>0</v>
      </c>
      <c r="JV287" s="342">
        <f t="shared" si="1033"/>
        <v>0</v>
      </c>
      <c r="JW287" s="342">
        <f t="shared" si="1033"/>
        <v>0</v>
      </c>
      <c r="JX287" s="342">
        <f t="shared" si="1033"/>
        <v>0</v>
      </c>
      <c r="JY287" s="342">
        <f t="shared" si="1033"/>
        <v>0</v>
      </c>
      <c r="JZ287" s="342">
        <f t="shared" si="1033"/>
        <v>0</v>
      </c>
      <c r="KA287" s="342">
        <f t="shared" si="1033"/>
        <v>0</v>
      </c>
      <c r="KB287" s="342">
        <f t="shared" si="1033"/>
        <v>0</v>
      </c>
      <c r="KC287" s="342">
        <f t="shared" si="1033"/>
        <v>0</v>
      </c>
      <c r="KD287" s="342">
        <f t="shared" si="1033"/>
        <v>0</v>
      </c>
      <c r="KE287" s="342">
        <f t="shared" si="1033"/>
        <v>0</v>
      </c>
      <c r="KF287" s="342">
        <f t="shared" si="1033"/>
        <v>0</v>
      </c>
      <c r="KG287" s="342">
        <f t="shared" si="1033"/>
        <v>0</v>
      </c>
      <c r="KH287" s="342">
        <f t="shared" si="1033"/>
        <v>0</v>
      </c>
      <c r="KI287" s="342">
        <f t="shared" si="1033"/>
        <v>0</v>
      </c>
      <c r="KJ287" s="342">
        <f t="shared" si="1033"/>
        <v>0</v>
      </c>
      <c r="KK287" s="342">
        <f t="shared" si="1033"/>
        <v>0</v>
      </c>
      <c r="KL287" s="342">
        <f t="shared" si="1033"/>
        <v>0</v>
      </c>
      <c r="KM287" s="342">
        <f t="shared" si="1033"/>
        <v>0</v>
      </c>
      <c r="KN287" s="342">
        <f t="shared" si="1033"/>
        <v>0</v>
      </c>
      <c r="KO287" s="342">
        <f t="shared" si="1033"/>
        <v>0</v>
      </c>
      <c r="KP287" s="342">
        <f t="shared" si="1033"/>
        <v>0</v>
      </c>
      <c r="KQ287" s="342">
        <f t="shared" si="1033"/>
        <v>0</v>
      </c>
      <c r="KR287" s="342">
        <f t="shared" si="1033"/>
        <v>0</v>
      </c>
      <c r="KS287" s="342">
        <f t="shared" si="1033"/>
        <v>0</v>
      </c>
      <c r="KT287" s="342">
        <f t="shared" si="1033"/>
        <v>0</v>
      </c>
      <c r="KU287" s="342">
        <f t="shared" si="1033"/>
        <v>0</v>
      </c>
      <c r="KV287" s="342">
        <f t="shared" si="1033"/>
        <v>0</v>
      </c>
      <c r="KW287" s="342">
        <f t="shared" si="1033"/>
        <v>0</v>
      </c>
      <c r="KX287" s="342">
        <f t="shared" si="1033"/>
        <v>0</v>
      </c>
      <c r="KY287" s="342">
        <f t="shared" si="1033"/>
        <v>0</v>
      </c>
      <c r="KZ287" s="342">
        <f t="shared" si="1033"/>
        <v>0</v>
      </c>
      <c r="LA287" s="342">
        <f t="shared" si="1033"/>
        <v>0</v>
      </c>
      <c r="LB287" s="342">
        <f t="shared" si="1033"/>
        <v>0</v>
      </c>
      <c r="LC287" s="342">
        <f t="shared" si="1033"/>
        <v>0</v>
      </c>
      <c r="LD287" s="342">
        <f t="shared" si="1033"/>
        <v>0</v>
      </c>
      <c r="LE287" s="342">
        <f t="shared" si="1033"/>
        <v>0</v>
      </c>
      <c r="LF287" s="342">
        <f t="shared" si="1033"/>
        <v>0</v>
      </c>
      <c r="LG287" s="342">
        <f t="shared" si="1033"/>
        <v>0</v>
      </c>
      <c r="LH287" s="342">
        <f t="shared" si="1033"/>
        <v>0</v>
      </c>
      <c r="LI287" s="342">
        <f t="shared" si="1033"/>
        <v>0</v>
      </c>
      <c r="LJ287" s="342">
        <f t="shared" si="1033"/>
        <v>0</v>
      </c>
      <c r="LK287" s="342">
        <f t="shared" si="1033"/>
        <v>0</v>
      </c>
      <c r="LL287" s="342">
        <f t="shared" si="1033"/>
        <v>0</v>
      </c>
      <c r="LM287" s="342">
        <f t="shared" si="1033"/>
        <v>0</v>
      </c>
      <c r="LN287" s="342">
        <f t="shared" si="1033"/>
        <v>0</v>
      </c>
      <c r="LO287" s="342">
        <f t="shared" si="1033"/>
        <v>0</v>
      </c>
      <c r="LP287" s="342">
        <f t="shared" si="1033"/>
        <v>0</v>
      </c>
    </row>
    <row r="288">
      <c r="A288" s="405"/>
      <c r="B288" s="405"/>
      <c r="C288" s="405"/>
      <c r="D288" s="405"/>
      <c r="E288" s="406">
        <f t="shared" ref="E288:BP288" si="1034">countif(E246:E287,"&gt;0")</f>
        <v>21</v>
      </c>
      <c r="F288" s="406">
        <f t="shared" si="1034"/>
        <v>21</v>
      </c>
      <c r="G288" s="406">
        <f t="shared" si="1034"/>
        <v>21</v>
      </c>
      <c r="H288" s="406">
        <f t="shared" si="1034"/>
        <v>21</v>
      </c>
      <c r="I288" s="406">
        <f t="shared" si="1034"/>
        <v>21</v>
      </c>
      <c r="J288" s="406">
        <f t="shared" si="1034"/>
        <v>21</v>
      </c>
      <c r="K288" s="406">
        <f t="shared" si="1034"/>
        <v>21</v>
      </c>
      <c r="L288" s="406">
        <f t="shared" si="1034"/>
        <v>21</v>
      </c>
      <c r="M288" s="406">
        <f t="shared" si="1034"/>
        <v>21</v>
      </c>
      <c r="N288" s="406">
        <f t="shared" si="1034"/>
        <v>21</v>
      </c>
      <c r="O288" s="406">
        <f t="shared" si="1034"/>
        <v>21</v>
      </c>
      <c r="P288" s="406">
        <f t="shared" si="1034"/>
        <v>21</v>
      </c>
      <c r="Q288" s="406">
        <f t="shared" si="1034"/>
        <v>21</v>
      </c>
      <c r="R288" s="406">
        <f t="shared" si="1034"/>
        <v>21</v>
      </c>
      <c r="S288" s="406">
        <f t="shared" si="1034"/>
        <v>21</v>
      </c>
      <c r="T288" s="406">
        <f t="shared" si="1034"/>
        <v>21</v>
      </c>
      <c r="U288" s="406">
        <f t="shared" si="1034"/>
        <v>21</v>
      </c>
      <c r="V288" s="406">
        <f t="shared" si="1034"/>
        <v>21</v>
      </c>
      <c r="W288" s="406">
        <f t="shared" si="1034"/>
        <v>21</v>
      </c>
      <c r="X288" s="406">
        <f t="shared" si="1034"/>
        <v>21</v>
      </c>
      <c r="Y288" s="406">
        <f t="shared" si="1034"/>
        <v>21</v>
      </c>
      <c r="Z288" s="406">
        <f t="shared" si="1034"/>
        <v>21</v>
      </c>
      <c r="AA288" s="406">
        <f t="shared" si="1034"/>
        <v>21</v>
      </c>
      <c r="AB288" s="406">
        <f t="shared" si="1034"/>
        <v>21</v>
      </c>
      <c r="AC288" s="406">
        <f t="shared" si="1034"/>
        <v>21</v>
      </c>
      <c r="AD288" s="406">
        <f t="shared" si="1034"/>
        <v>21</v>
      </c>
      <c r="AE288" s="406">
        <f t="shared" si="1034"/>
        <v>21</v>
      </c>
      <c r="AF288" s="406">
        <f t="shared" si="1034"/>
        <v>21</v>
      </c>
      <c r="AG288" s="406">
        <f t="shared" si="1034"/>
        <v>21</v>
      </c>
      <c r="AH288" s="406">
        <f t="shared" si="1034"/>
        <v>21</v>
      </c>
      <c r="AI288" s="406">
        <f t="shared" si="1034"/>
        <v>21</v>
      </c>
      <c r="AJ288" s="406">
        <f t="shared" si="1034"/>
        <v>21</v>
      </c>
      <c r="AK288" s="406">
        <f t="shared" si="1034"/>
        <v>21</v>
      </c>
      <c r="AL288" s="406">
        <f t="shared" si="1034"/>
        <v>21</v>
      </c>
      <c r="AM288" s="406">
        <f t="shared" si="1034"/>
        <v>21</v>
      </c>
      <c r="AN288" s="406">
        <f t="shared" si="1034"/>
        <v>21</v>
      </c>
      <c r="AO288" s="406">
        <f t="shared" si="1034"/>
        <v>21</v>
      </c>
      <c r="AP288" s="406">
        <f t="shared" si="1034"/>
        <v>21</v>
      </c>
      <c r="AQ288" s="406">
        <f t="shared" si="1034"/>
        <v>21</v>
      </c>
      <c r="AR288" s="406">
        <f t="shared" si="1034"/>
        <v>21</v>
      </c>
      <c r="AS288" s="406">
        <f t="shared" si="1034"/>
        <v>21</v>
      </c>
      <c r="AT288" s="406">
        <f t="shared" si="1034"/>
        <v>21</v>
      </c>
      <c r="AU288" s="406">
        <f t="shared" si="1034"/>
        <v>21</v>
      </c>
      <c r="AV288" s="406">
        <f t="shared" si="1034"/>
        <v>21</v>
      </c>
      <c r="AW288" s="406">
        <f t="shared" si="1034"/>
        <v>20</v>
      </c>
      <c r="AX288" s="406">
        <f t="shared" si="1034"/>
        <v>21</v>
      </c>
      <c r="AY288" s="406">
        <f t="shared" si="1034"/>
        <v>21</v>
      </c>
      <c r="AZ288" s="406">
        <f t="shared" si="1034"/>
        <v>21</v>
      </c>
      <c r="BA288" s="406">
        <f t="shared" si="1034"/>
        <v>21</v>
      </c>
      <c r="BB288" s="406">
        <f t="shared" si="1034"/>
        <v>21</v>
      </c>
      <c r="BC288" s="406">
        <f t="shared" si="1034"/>
        <v>21</v>
      </c>
      <c r="BD288" s="406">
        <f t="shared" si="1034"/>
        <v>21</v>
      </c>
      <c r="BE288" s="406">
        <f t="shared" si="1034"/>
        <v>21</v>
      </c>
      <c r="BF288" s="406">
        <f t="shared" si="1034"/>
        <v>21</v>
      </c>
      <c r="BG288" s="406">
        <f t="shared" si="1034"/>
        <v>21</v>
      </c>
      <c r="BH288" s="406">
        <f t="shared" si="1034"/>
        <v>21</v>
      </c>
      <c r="BI288" s="406">
        <f t="shared" si="1034"/>
        <v>21</v>
      </c>
      <c r="BJ288" s="406">
        <f t="shared" si="1034"/>
        <v>21</v>
      </c>
      <c r="BK288" s="406">
        <f t="shared" si="1034"/>
        <v>21</v>
      </c>
      <c r="BL288" s="406">
        <f t="shared" si="1034"/>
        <v>21</v>
      </c>
      <c r="BM288" s="406">
        <f t="shared" si="1034"/>
        <v>21</v>
      </c>
      <c r="BN288" s="406">
        <f t="shared" si="1034"/>
        <v>21</v>
      </c>
      <c r="BO288" s="406">
        <f t="shared" si="1034"/>
        <v>21</v>
      </c>
      <c r="BP288" s="406">
        <f t="shared" si="1034"/>
        <v>21</v>
      </c>
      <c r="BQ288" s="406"/>
      <c r="BR288" s="406">
        <f t="shared" ref="BR288:EC288" si="1035">countif(BR246:BR287,"&gt;0")</f>
        <v>0</v>
      </c>
      <c r="BS288" s="406">
        <f t="shared" si="1035"/>
        <v>0</v>
      </c>
      <c r="BT288" s="406">
        <f t="shared" si="1035"/>
        <v>0</v>
      </c>
      <c r="BU288" s="406">
        <f t="shared" si="1035"/>
        <v>0</v>
      </c>
      <c r="BV288" s="406">
        <f t="shared" si="1035"/>
        <v>0</v>
      </c>
      <c r="BW288" s="406">
        <f t="shared" si="1035"/>
        <v>0</v>
      </c>
      <c r="BX288" s="406">
        <f t="shared" si="1035"/>
        <v>0</v>
      </c>
      <c r="BY288" s="406">
        <f t="shared" si="1035"/>
        <v>0</v>
      </c>
      <c r="BZ288" s="406">
        <f t="shared" si="1035"/>
        <v>0</v>
      </c>
      <c r="CA288" s="406">
        <f t="shared" si="1035"/>
        <v>0</v>
      </c>
      <c r="CB288" s="406">
        <f t="shared" si="1035"/>
        <v>0</v>
      </c>
      <c r="CC288" s="406">
        <f t="shared" si="1035"/>
        <v>0</v>
      </c>
      <c r="CD288" s="406">
        <f t="shared" si="1035"/>
        <v>0</v>
      </c>
      <c r="CE288" s="406">
        <f t="shared" si="1035"/>
        <v>0</v>
      </c>
      <c r="CF288" s="406">
        <f t="shared" si="1035"/>
        <v>0</v>
      </c>
      <c r="CG288" s="406">
        <f t="shared" si="1035"/>
        <v>0</v>
      </c>
      <c r="CH288" s="406">
        <f t="shared" si="1035"/>
        <v>0</v>
      </c>
      <c r="CI288" s="406">
        <f t="shared" si="1035"/>
        <v>0</v>
      </c>
      <c r="CJ288" s="406">
        <f t="shared" si="1035"/>
        <v>0</v>
      </c>
      <c r="CK288" s="406">
        <f t="shared" si="1035"/>
        <v>0</v>
      </c>
      <c r="CL288" s="406">
        <f t="shared" si="1035"/>
        <v>0</v>
      </c>
      <c r="CM288" s="406">
        <f t="shared" si="1035"/>
        <v>0</v>
      </c>
      <c r="CN288" s="406">
        <f t="shared" si="1035"/>
        <v>0</v>
      </c>
      <c r="CO288" s="406">
        <f t="shared" si="1035"/>
        <v>0</v>
      </c>
      <c r="CP288" s="406">
        <f t="shared" si="1035"/>
        <v>0</v>
      </c>
      <c r="CQ288" s="406">
        <f t="shared" si="1035"/>
        <v>0</v>
      </c>
      <c r="CR288" s="406">
        <f t="shared" si="1035"/>
        <v>0</v>
      </c>
      <c r="CS288" s="406">
        <f t="shared" si="1035"/>
        <v>0</v>
      </c>
      <c r="CT288" s="406">
        <f t="shared" si="1035"/>
        <v>0</v>
      </c>
      <c r="CU288" s="406">
        <f t="shared" si="1035"/>
        <v>0</v>
      </c>
      <c r="CV288" s="406">
        <f t="shared" si="1035"/>
        <v>0</v>
      </c>
      <c r="CW288" s="406">
        <f t="shared" si="1035"/>
        <v>0</v>
      </c>
      <c r="CX288" s="406">
        <f t="shared" si="1035"/>
        <v>0</v>
      </c>
      <c r="CY288" s="406">
        <f t="shared" si="1035"/>
        <v>0</v>
      </c>
      <c r="CZ288" s="406">
        <f t="shared" si="1035"/>
        <v>0</v>
      </c>
      <c r="DA288" s="406">
        <f t="shared" si="1035"/>
        <v>0</v>
      </c>
      <c r="DB288" s="406">
        <f t="shared" si="1035"/>
        <v>0</v>
      </c>
      <c r="DC288" s="406">
        <f t="shared" si="1035"/>
        <v>0</v>
      </c>
      <c r="DD288" s="406">
        <f t="shared" si="1035"/>
        <v>0</v>
      </c>
      <c r="DE288" s="406">
        <f t="shared" si="1035"/>
        <v>0</v>
      </c>
      <c r="DF288" s="406">
        <f t="shared" si="1035"/>
        <v>0</v>
      </c>
      <c r="DG288" s="406">
        <f t="shared" si="1035"/>
        <v>0</v>
      </c>
      <c r="DH288" s="406">
        <f t="shared" si="1035"/>
        <v>0</v>
      </c>
      <c r="DI288" s="406">
        <f t="shared" si="1035"/>
        <v>0</v>
      </c>
      <c r="DJ288" s="406">
        <f t="shared" si="1035"/>
        <v>0</v>
      </c>
      <c r="DK288" s="406">
        <f t="shared" si="1035"/>
        <v>0</v>
      </c>
      <c r="DL288" s="406">
        <f t="shared" si="1035"/>
        <v>0</v>
      </c>
      <c r="DM288" s="406">
        <f t="shared" si="1035"/>
        <v>0</v>
      </c>
      <c r="DN288" s="406">
        <f t="shared" si="1035"/>
        <v>0</v>
      </c>
      <c r="DO288" s="406">
        <f t="shared" si="1035"/>
        <v>0</v>
      </c>
      <c r="DP288" s="406">
        <f t="shared" si="1035"/>
        <v>0</v>
      </c>
      <c r="DQ288" s="406">
        <f t="shared" si="1035"/>
        <v>0</v>
      </c>
      <c r="DR288" s="406">
        <f t="shared" si="1035"/>
        <v>0</v>
      </c>
      <c r="DS288" s="406">
        <f t="shared" si="1035"/>
        <v>0</v>
      </c>
      <c r="DT288" s="406">
        <f t="shared" si="1035"/>
        <v>0</v>
      </c>
      <c r="DU288" s="406">
        <f t="shared" si="1035"/>
        <v>0</v>
      </c>
      <c r="DV288" s="406">
        <f t="shared" si="1035"/>
        <v>0</v>
      </c>
      <c r="DW288" s="406">
        <f t="shared" si="1035"/>
        <v>0</v>
      </c>
      <c r="DX288" s="406">
        <f t="shared" si="1035"/>
        <v>0</v>
      </c>
      <c r="DY288" s="406">
        <f t="shared" si="1035"/>
        <v>0</v>
      </c>
      <c r="DZ288" s="406">
        <f t="shared" si="1035"/>
        <v>0</v>
      </c>
      <c r="EA288" s="406">
        <f t="shared" si="1035"/>
        <v>0</v>
      </c>
      <c r="EB288" s="406">
        <f t="shared" si="1035"/>
        <v>0</v>
      </c>
      <c r="EC288" s="406">
        <f t="shared" si="1035"/>
        <v>0</v>
      </c>
      <c r="ED288" s="406"/>
      <c r="EE288" s="406">
        <f t="shared" ref="EE288:GP288" si="1036">countif(EE246:EE287,"&gt;0")</f>
        <v>0</v>
      </c>
      <c r="EF288" s="406">
        <f t="shared" si="1036"/>
        <v>0</v>
      </c>
      <c r="EG288" s="406">
        <f t="shared" si="1036"/>
        <v>0</v>
      </c>
      <c r="EH288" s="406">
        <f t="shared" si="1036"/>
        <v>0</v>
      </c>
      <c r="EI288" s="406">
        <f t="shared" si="1036"/>
        <v>0</v>
      </c>
      <c r="EJ288" s="406">
        <f t="shared" si="1036"/>
        <v>0</v>
      </c>
      <c r="EK288" s="406">
        <f t="shared" si="1036"/>
        <v>0</v>
      </c>
      <c r="EL288" s="406">
        <f t="shared" si="1036"/>
        <v>0</v>
      </c>
      <c r="EM288" s="406">
        <f t="shared" si="1036"/>
        <v>0</v>
      </c>
      <c r="EN288" s="406">
        <f t="shared" si="1036"/>
        <v>0</v>
      </c>
      <c r="EO288" s="406">
        <f t="shared" si="1036"/>
        <v>0</v>
      </c>
      <c r="EP288" s="406">
        <f t="shared" si="1036"/>
        <v>0</v>
      </c>
      <c r="EQ288" s="406">
        <f t="shared" si="1036"/>
        <v>0</v>
      </c>
      <c r="ER288" s="406">
        <f t="shared" si="1036"/>
        <v>0</v>
      </c>
      <c r="ES288" s="406">
        <f t="shared" si="1036"/>
        <v>0</v>
      </c>
      <c r="ET288" s="406">
        <f t="shared" si="1036"/>
        <v>0</v>
      </c>
      <c r="EU288" s="406">
        <f t="shared" si="1036"/>
        <v>0</v>
      </c>
      <c r="EV288" s="406">
        <f t="shared" si="1036"/>
        <v>0</v>
      </c>
      <c r="EW288" s="406">
        <f t="shared" si="1036"/>
        <v>0</v>
      </c>
      <c r="EX288" s="406">
        <f t="shared" si="1036"/>
        <v>0</v>
      </c>
      <c r="EY288" s="406">
        <f t="shared" si="1036"/>
        <v>0</v>
      </c>
      <c r="EZ288" s="406">
        <f t="shared" si="1036"/>
        <v>0</v>
      </c>
      <c r="FA288" s="406">
        <f t="shared" si="1036"/>
        <v>0</v>
      </c>
      <c r="FB288" s="406">
        <f t="shared" si="1036"/>
        <v>0</v>
      </c>
      <c r="FC288" s="406">
        <f t="shared" si="1036"/>
        <v>0</v>
      </c>
      <c r="FD288" s="406">
        <f t="shared" si="1036"/>
        <v>0</v>
      </c>
      <c r="FE288" s="406">
        <f t="shared" si="1036"/>
        <v>0</v>
      </c>
      <c r="FF288" s="406">
        <f t="shared" si="1036"/>
        <v>0</v>
      </c>
      <c r="FG288" s="406">
        <f t="shared" si="1036"/>
        <v>0</v>
      </c>
      <c r="FH288" s="406">
        <f t="shared" si="1036"/>
        <v>0</v>
      </c>
      <c r="FI288" s="406">
        <f t="shared" si="1036"/>
        <v>0</v>
      </c>
      <c r="FJ288" s="406">
        <f t="shared" si="1036"/>
        <v>0</v>
      </c>
      <c r="FK288" s="406">
        <f t="shared" si="1036"/>
        <v>0</v>
      </c>
      <c r="FL288" s="406">
        <f t="shared" si="1036"/>
        <v>0</v>
      </c>
      <c r="FM288" s="406">
        <f t="shared" si="1036"/>
        <v>0</v>
      </c>
      <c r="FN288" s="406">
        <f t="shared" si="1036"/>
        <v>0</v>
      </c>
      <c r="FO288" s="406">
        <f t="shared" si="1036"/>
        <v>0</v>
      </c>
      <c r="FP288" s="406">
        <f t="shared" si="1036"/>
        <v>0</v>
      </c>
      <c r="FQ288" s="406">
        <f t="shared" si="1036"/>
        <v>0</v>
      </c>
      <c r="FR288" s="406">
        <f t="shared" si="1036"/>
        <v>0</v>
      </c>
      <c r="FS288" s="406">
        <f t="shared" si="1036"/>
        <v>0</v>
      </c>
      <c r="FT288" s="406">
        <f t="shared" si="1036"/>
        <v>0</v>
      </c>
      <c r="FU288" s="406">
        <f t="shared" si="1036"/>
        <v>0</v>
      </c>
      <c r="FV288" s="406">
        <f t="shared" si="1036"/>
        <v>0</v>
      </c>
      <c r="FW288" s="406">
        <f t="shared" si="1036"/>
        <v>0</v>
      </c>
      <c r="FX288" s="406">
        <f t="shared" si="1036"/>
        <v>0</v>
      </c>
      <c r="FY288" s="406">
        <f t="shared" si="1036"/>
        <v>0</v>
      </c>
      <c r="FZ288" s="406">
        <f t="shared" si="1036"/>
        <v>0</v>
      </c>
      <c r="GA288" s="406">
        <f t="shared" si="1036"/>
        <v>0</v>
      </c>
      <c r="GB288" s="406">
        <f t="shared" si="1036"/>
        <v>0</v>
      </c>
      <c r="GC288" s="406">
        <f t="shared" si="1036"/>
        <v>0</v>
      </c>
      <c r="GD288" s="406">
        <f t="shared" si="1036"/>
        <v>0</v>
      </c>
      <c r="GE288" s="406">
        <f t="shared" si="1036"/>
        <v>0</v>
      </c>
      <c r="GF288" s="406">
        <f t="shared" si="1036"/>
        <v>0</v>
      </c>
      <c r="GG288" s="406">
        <f t="shared" si="1036"/>
        <v>0</v>
      </c>
      <c r="GH288" s="406">
        <f t="shared" si="1036"/>
        <v>0</v>
      </c>
      <c r="GI288" s="406">
        <f t="shared" si="1036"/>
        <v>0</v>
      </c>
      <c r="GJ288" s="406">
        <f t="shared" si="1036"/>
        <v>0</v>
      </c>
      <c r="GK288" s="406">
        <f t="shared" si="1036"/>
        <v>0</v>
      </c>
      <c r="GL288" s="406">
        <f t="shared" si="1036"/>
        <v>0</v>
      </c>
      <c r="GM288" s="406">
        <f t="shared" si="1036"/>
        <v>0</v>
      </c>
      <c r="GN288" s="406">
        <f t="shared" si="1036"/>
        <v>0</v>
      </c>
      <c r="GO288" s="406">
        <f t="shared" si="1036"/>
        <v>0</v>
      </c>
      <c r="GP288" s="406">
        <f t="shared" si="1036"/>
        <v>0</v>
      </c>
      <c r="GQ288" s="406"/>
      <c r="GR288" s="406">
        <f t="shared" ref="GR288:JC288" si="1037">countif(GR246:GR287,"&gt;0")</f>
        <v>0</v>
      </c>
      <c r="GS288" s="406">
        <f t="shared" si="1037"/>
        <v>0</v>
      </c>
      <c r="GT288" s="406">
        <f t="shared" si="1037"/>
        <v>0</v>
      </c>
      <c r="GU288" s="406">
        <f t="shared" si="1037"/>
        <v>0</v>
      </c>
      <c r="GV288" s="406">
        <f t="shared" si="1037"/>
        <v>0</v>
      </c>
      <c r="GW288" s="406">
        <f t="shared" si="1037"/>
        <v>0</v>
      </c>
      <c r="GX288" s="406">
        <f t="shared" si="1037"/>
        <v>0</v>
      </c>
      <c r="GY288" s="406">
        <f t="shared" si="1037"/>
        <v>0</v>
      </c>
      <c r="GZ288" s="406">
        <f t="shared" si="1037"/>
        <v>0</v>
      </c>
      <c r="HA288" s="406">
        <f t="shared" si="1037"/>
        <v>0</v>
      </c>
      <c r="HB288" s="406">
        <f t="shared" si="1037"/>
        <v>0</v>
      </c>
      <c r="HC288" s="406">
        <f t="shared" si="1037"/>
        <v>0</v>
      </c>
      <c r="HD288" s="406">
        <f t="shared" si="1037"/>
        <v>0</v>
      </c>
      <c r="HE288" s="406">
        <f t="shared" si="1037"/>
        <v>0</v>
      </c>
      <c r="HF288" s="406">
        <f t="shared" si="1037"/>
        <v>0</v>
      </c>
      <c r="HG288" s="406">
        <f t="shared" si="1037"/>
        <v>0</v>
      </c>
      <c r="HH288" s="406">
        <f t="shared" si="1037"/>
        <v>0</v>
      </c>
      <c r="HI288" s="406">
        <f t="shared" si="1037"/>
        <v>0</v>
      </c>
      <c r="HJ288" s="406">
        <f t="shared" si="1037"/>
        <v>0</v>
      </c>
      <c r="HK288" s="406">
        <f t="shared" si="1037"/>
        <v>0</v>
      </c>
      <c r="HL288" s="406">
        <f t="shared" si="1037"/>
        <v>0</v>
      </c>
      <c r="HM288" s="406">
        <f t="shared" si="1037"/>
        <v>0</v>
      </c>
      <c r="HN288" s="406">
        <f t="shared" si="1037"/>
        <v>0</v>
      </c>
      <c r="HO288" s="406">
        <f t="shared" si="1037"/>
        <v>0</v>
      </c>
      <c r="HP288" s="406">
        <f t="shared" si="1037"/>
        <v>0</v>
      </c>
      <c r="HQ288" s="406">
        <f t="shared" si="1037"/>
        <v>0</v>
      </c>
      <c r="HR288" s="406">
        <f t="shared" si="1037"/>
        <v>0</v>
      </c>
      <c r="HS288" s="406">
        <f t="shared" si="1037"/>
        <v>0</v>
      </c>
      <c r="HT288" s="406">
        <f t="shared" si="1037"/>
        <v>0</v>
      </c>
      <c r="HU288" s="406">
        <f t="shared" si="1037"/>
        <v>0</v>
      </c>
      <c r="HV288" s="406">
        <f t="shared" si="1037"/>
        <v>0</v>
      </c>
      <c r="HW288" s="406">
        <f t="shared" si="1037"/>
        <v>0</v>
      </c>
      <c r="HX288" s="406">
        <f t="shared" si="1037"/>
        <v>0</v>
      </c>
      <c r="HY288" s="406">
        <f t="shared" si="1037"/>
        <v>0</v>
      </c>
      <c r="HZ288" s="406">
        <f t="shared" si="1037"/>
        <v>0</v>
      </c>
      <c r="IA288" s="406">
        <f t="shared" si="1037"/>
        <v>0</v>
      </c>
      <c r="IB288" s="406">
        <f t="shared" si="1037"/>
        <v>0</v>
      </c>
      <c r="IC288" s="406">
        <f t="shared" si="1037"/>
        <v>0</v>
      </c>
      <c r="ID288" s="406">
        <f t="shared" si="1037"/>
        <v>0</v>
      </c>
      <c r="IE288" s="406">
        <f t="shared" si="1037"/>
        <v>0</v>
      </c>
      <c r="IF288" s="406">
        <f t="shared" si="1037"/>
        <v>0</v>
      </c>
      <c r="IG288" s="406">
        <f t="shared" si="1037"/>
        <v>0</v>
      </c>
      <c r="IH288" s="406">
        <f t="shared" si="1037"/>
        <v>0</v>
      </c>
      <c r="II288" s="406">
        <f t="shared" si="1037"/>
        <v>0</v>
      </c>
      <c r="IJ288" s="406">
        <f t="shared" si="1037"/>
        <v>0</v>
      </c>
      <c r="IK288" s="406">
        <f t="shared" si="1037"/>
        <v>0</v>
      </c>
      <c r="IL288" s="406">
        <f t="shared" si="1037"/>
        <v>0</v>
      </c>
      <c r="IM288" s="406">
        <f t="shared" si="1037"/>
        <v>0</v>
      </c>
      <c r="IN288" s="406">
        <f t="shared" si="1037"/>
        <v>0</v>
      </c>
      <c r="IO288" s="406">
        <f t="shared" si="1037"/>
        <v>0</v>
      </c>
      <c r="IP288" s="406">
        <f t="shared" si="1037"/>
        <v>0</v>
      </c>
      <c r="IQ288" s="406">
        <f t="shared" si="1037"/>
        <v>0</v>
      </c>
      <c r="IR288" s="406">
        <f t="shared" si="1037"/>
        <v>0</v>
      </c>
      <c r="IS288" s="406">
        <f t="shared" si="1037"/>
        <v>0</v>
      </c>
      <c r="IT288" s="406">
        <f t="shared" si="1037"/>
        <v>0</v>
      </c>
      <c r="IU288" s="406">
        <f t="shared" si="1037"/>
        <v>0</v>
      </c>
      <c r="IV288" s="406">
        <f t="shared" si="1037"/>
        <v>0</v>
      </c>
      <c r="IW288" s="406">
        <f t="shared" si="1037"/>
        <v>0</v>
      </c>
      <c r="IX288" s="406">
        <f t="shared" si="1037"/>
        <v>0</v>
      </c>
      <c r="IY288" s="406">
        <f t="shared" si="1037"/>
        <v>0</v>
      </c>
      <c r="IZ288" s="406">
        <f t="shared" si="1037"/>
        <v>0</v>
      </c>
      <c r="JA288" s="406">
        <f t="shared" si="1037"/>
        <v>0</v>
      </c>
      <c r="JB288" s="406">
        <f t="shared" si="1037"/>
        <v>0</v>
      </c>
      <c r="JC288" s="406">
        <f t="shared" si="1037"/>
        <v>0</v>
      </c>
      <c r="JD288" s="406"/>
      <c r="JE288" s="406">
        <f t="shared" ref="JE288:LP288" si="1038">countif(JE246:JE287,"&gt;0")</f>
        <v>0</v>
      </c>
      <c r="JF288" s="406">
        <f t="shared" si="1038"/>
        <v>0</v>
      </c>
      <c r="JG288" s="406">
        <f t="shared" si="1038"/>
        <v>0</v>
      </c>
      <c r="JH288" s="406">
        <f t="shared" si="1038"/>
        <v>0</v>
      </c>
      <c r="JI288" s="406">
        <f t="shared" si="1038"/>
        <v>0</v>
      </c>
      <c r="JJ288" s="406">
        <f t="shared" si="1038"/>
        <v>0</v>
      </c>
      <c r="JK288" s="406">
        <f t="shared" si="1038"/>
        <v>0</v>
      </c>
      <c r="JL288" s="406">
        <f t="shared" si="1038"/>
        <v>0</v>
      </c>
      <c r="JM288" s="406">
        <f t="shared" si="1038"/>
        <v>0</v>
      </c>
      <c r="JN288" s="406">
        <f t="shared" si="1038"/>
        <v>0</v>
      </c>
      <c r="JO288" s="406">
        <f t="shared" si="1038"/>
        <v>0</v>
      </c>
      <c r="JP288" s="406">
        <f t="shared" si="1038"/>
        <v>0</v>
      </c>
      <c r="JQ288" s="406">
        <f t="shared" si="1038"/>
        <v>0</v>
      </c>
      <c r="JR288" s="406">
        <f t="shared" si="1038"/>
        <v>0</v>
      </c>
      <c r="JS288" s="406">
        <f t="shared" si="1038"/>
        <v>0</v>
      </c>
      <c r="JT288" s="406">
        <f t="shared" si="1038"/>
        <v>0</v>
      </c>
      <c r="JU288" s="406">
        <f t="shared" si="1038"/>
        <v>0</v>
      </c>
      <c r="JV288" s="406">
        <f t="shared" si="1038"/>
        <v>0</v>
      </c>
      <c r="JW288" s="406">
        <f t="shared" si="1038"/>
        <v>0</v>
      </c>
      <c r="JX288" s="406">
        <f t="shared" si="1038"/>
        <v>0</v>
      </c>
      <c r="JY288" s="406">
        <f t="shared" si="1038"/>
        <v>0</v>
      </c>
      <c r="JZ288" s="406">
        <f t="shared" si="1038"/>
        <v>0</v>
      </c>
      <c r="KA288" s="406">
        <f t="shared" si="1038"/>
        <v>0</v>
      </c>
      <c r="KB288" s="406">
        <f t="shared" si="1038"/>
        <v>0</v>
      </c>
      <c r="KC288" s="406">
        <f t="shared" si="1038"/>
        <v>0</v>
      </c>
      <c r="KD288" s="406">
        <f t="shared" si="1038"/>
        <v>0</v>
      </c>
      <c r="KE288" s="406">
        <f t="shared" si="1038"/>
        <v>0</v>
      </c>
      <c r="KF288" s="406">
        <f t="shared" si="1038"/>
        <v>0</v>
      </c>
      <c r="KG288" s="406">
        <f t="shared" si="1038"/>
        <v>0</v>
      </c>
      <c r="KH288" s="406">
        <f t="shared" si="1038"/>
        <v>0</v>
      </c>
      <c r="KI288" s="406">
        <f t="shared" si="1038"/>
        <v>0</v>
      </c>
      <c r="KJ288" s="406">
        <f t="shared" si="1038"/>
        <v>0</v>
      </c>
      <c r="KK288" s="406">
        <f t="shared" si="1038"/>
        <v>0</v>
      </c>
      <c r="KL288" s="406">
        <f t="shared" si="1038"/>
        <v>0</v>
      </c>
      <c r="KM288" s="406">
        <f t="shared" si="1038"/>
        <v>0</v>
      </c>
      <c r="KN288" s="406">
        <f t="shared" si="1038"/>
        <v>0</v>
      </c>
      <c r="KO288" s="406">
        <f t="shared" si="1038"/>
        <v>0</v>
      </c>
      <c r="KP288" s="406">
        <f t="shared" si="1038"/>
        <v>0</v>
      </c>
      <c r="KQ288" s="406">
        <f t="shared" si="1038"/>
        <v>0</v>
      </c>
      <c r="KR288" s="406">
        <f t="shared" si="1038"/>
        <v>0</v>
      </c>
      <c r="KS288" s="406">
        <f t="shared" si="1038"/>
        <v>0</v>
      </c>
      <c r="KT288" s="406">
        <f t="shared" si="1038"/>
        <v>0</v>
      </c>
      <c r="KU288" s="406">
        <f t="shared" si="1038"/>
        <v>0</v>
      </c>
      <c r="KV288" s="406">
        <f t="shared" si="1038"/>
        <v>0</v>
      </c>
      <c r="KW288" s="406">
        <f t="shared" si="1038"/>
        <v>0</v>
      </c>
      <c r="KX288" s="406">
        <f t="shared" si="1038"/>
        <v>0</v>
      </c>
      <c r="KY288" s="406">
        <f t="shared" si="1038"/>
        <v>0</v>
      </c>
      <c r="KZ288" s="406">
        <f t="shared" si="1038"/>
        <v>0</v>
      </c>
      <c r="LA288" s="406">
        <f t="shared" si="1038"/>
        <v>0</v>
      </c>
      <c r="LB288" s="406">
        <f t="shared" si="1038"/>
        <v>0</v>
      </c>
      <c r="LC288" s="406">
        <f t="shared" si="1038"/>
        <v>0</v>
      </c>
      <c r="LD288" s="406">
        <f t="shared" si="1038"/>
        <v>0</v>
      </c>
      <c r="LE288" s="406">
        <f t="shared" si="1038"/>
        <v>0</v>
      </c>
      <c r="LF288" s="406">
        <f t="shared" si="1038"/>
        <v>0</v>
      </c>
      <c r="LG288" s="406">
        <f t="shared" si="1038"/>
        <v>0</v>
      </c>
      <c r="LH288" s="406">
        <f t="shared" si="1038"/>
        <v>0</v>
      </c>
      <c r="LI288" s="406">
        <f t="shared" si="1038"/>
        <v>0</v>
      </c>
      <c r="LJ288" s="406">
        <f t="shared" si="1038"/>
        <v>0</v>
      </c>
      <c r="LK288" s="406">
        <f t="shared" si="1038"/>
        <v>0</v>
      </c>
      <c r="LL288" s="406">
        <f t="shared" si="1038"/>
        <v>0</v>
      </c>
      <c r="LM288" s="406">
        <f t="shared" si="1038"/>
        <v>0</v>
      </c>
      <c r="LN288" s="406">
        <f t="shared" si="1038"/>
        <v>0</v>
      </c>
      <c r="LO288" s="406">
        <f t="shared" si="1038"/>
        <v>0</v>
      </c>
      <c r="LP288" s="406">
        <f t="shared" si="1038"/>
        <v>0</v>
      </c>
    </row>
    <row r="289">
      <c r="A289" s="408"/>
      <c r="B289" s="406">
        <f>countif(B246:B287,"&gt;0")</f>
        <v>42</v>
      </c>
      <c r="C289" s="405">
        <f>count(C246:C287)*63/2</f>
        <v>0</v>
      </c>
      <c r="D289" s="405">
        <f>sum(E289:BO289)</f>
        <v>1322</v>
      </c>
      <c r="E289" s="406">
        <f t="shared" ref="E289:BP289" si="1039">E288+BR288+EE288+GR288+JE288</f>
        <v>21</v>
      </c>
      <c r="F289" s="406">
        <f t="shared" si="1039"/>
        <v>21</v>
      </c>
      <c r="G289" s="406">
        <f t="shared" si="1039"/>
        <v>21</v>
      </c>
      <c r="H289" s="406">
        <f t="shared" si="1039"/>
        <v>21</v>
      </c>
      <c r="I289" s="406">
        <f t="shared" si="1039"/>
        <v>21</v>
      </c>
      <c r="J289" s="406">
        <f t="shared" si="1039"/>
        <v>21</v>
      </c>
      <c r="K289" s="406">
        <f t="shared" si="1039"/>
        <v>21</v>
      </c>
      <c r="L289" s="406">
        <f t="shared" si="1039"/>
        <v>21</v>
      </c>
      <c r="M289" s="406">
        <f t="shared" si="1039"/>
        <v>21</v>
      </c>
      <c r="N289" s="406">
        <f t="shared" si="1039"/>
        <v>21</v>
      </c>
      <c r="O289" s="406">
        <f t="shared" si="1039"/>
        <v>21</v>
      </c>
      <c r="P289" s="406">
        <f t="shared" si="1039"/>
        <v>21</v>
      </c>
      <c r="Q289" s="406">
        <f t="shared" si="1039"/>
        <v>21</v>
      </c>
      <c r="R289" s="406">
        <f t="shared" si="1039"/>
        <v>21</v>
      </c>
      <c r="S289" s="406">
        <f t="shared" si="1039"/>
        <v>21</v>
      </c>
      <c r="T289" s="406">
        <f t="shared" si="1039"/>
        <v>21</v>
      </c>
      <c r="U289" s="406">
        <f t="shared" si="1039"/>
        <v>21</v>
      </c>
      <c r="V289" s="406">
        <f t="shared" si="1039"/>
        <v>21</v>
      </c>
      <c r="W289" s="406">
        <f t="shared" si="1039"/>
        <v>21</v>
      </c>
      <c r="X289" s="406">
        <f t="shared" si="1039"/>
        <v>21</v>
      </c>
      <c r="Y289" s="406">
        <f t="shared" si="1039"/>
        <v>21</v>
      </c>
      <c r="Z289" s="406">
        <f t="shared" si="1039"/>
        <v>21</v>
      </c>
      <c r="AA289" s="406">
        <f t="shared" si="1039"/>
        <v>21</v>
      </c>
      <c r="AB289" s="406">
        <f t="shared" si="1039"/>
        <v>21</v>
      </c>
      <c r="AC289" s="406">
        <f t="shared" si="1039"/>
        <v>21</v>
      </c>
      <c r="AD289" s="406">
        <f t="shared" si="1039"/>
        <v>21</v>
      </c>
      <c r="AE289" s="406">
        <f t="shared" si="1039"/>
        <v>21</v>
      </c>
      <c r="AF289" s="406">
        <f t="shared" si="1039"/>
        <v>21</v>
      </c>
      <c r="AG289" s="406">
        <f t="shared" si="1039"/>
        <v>21</v>
      </c>
      <c r="AH289" s="406">
        <f t="shared" si="1039"/>
        <v>21</v>
      </c>
      <c r="AI289" s="406">
        <f t="shared" si="1039"/>
        <v>21</v>
      </c>
      <c r="AJ289" s="406">
        <f t="shared" si="1039"/>
        <v>21</v>
      </c>
      <c r="AK289" s="406">
        <f t="shared" si="1039"/>
        <v>21</v>
      </c>
      <c r="AL289" s="406">
        <f t="shared" si="1039"/>
        <v>21</v>
      </c>
      <c r="AM289" s="406">
        <f t="shared" si="1039"/>
        <v>21</v>
      </c>
      <c r="AN289" s="406">
        <f t="shared" si="1039"/>
        <v>21</v>
      </c>
      <c r="AO289" s="406">
        <f t="shared" si="1039"/>
        <v>21</v>
      </c>
      <c r="AP289" s="406">
        <f t="shared" si="1039"/>
        <v>21</v>
      </c>
      <c r="AQ289" s="406">
        <f t="shared" si="1039"/>
        <v>21</v>
      </c>
      <c r="AR289" s="406">
        <f t="shared" si="1039"/>
        <v>21</v>
      </c>
      <c r="AS289" s="406">
        <f t="shared" si="1039"/>
        <v>21</v>
      </c>
      <c r="AT289" s="406">
        <f t="shared" si="1039"/>
        <v>21</v>
      </c>
      <c r="AU289" s="406">
        <f t="shared" si="1039"/>
        <v>21</v>
      </c>
      <c r="AV289" s="406">
        <f t="shared" si="1039"/>
        <v>21</v>
      </c>
      <c r="AW289" s="406">
        <f t="shared" si="1039"/>
        <v>20</v>
      </c>
      <c r="AX289" s="406">
        <f t="shared" si="1039"/>
        <v>21</v>
      </c>
      <c r="AY289" s="406">
        <f t="shared" si="1039"/>
        <v>21</v>
      </c>
      <c r="AZ289" s="406">
        <f t="shared" si="1039"/>
        <v>21</v>
      </c>
      <c r="BA289" s="406">
        <f t="shared" si="1039"/>
        <v>21</v>
      </c>
      <c r="BB289" s="406">
        <f t="shared" si="1039"/>
        <v>21</v>
      </c>
      <c r="BC289" s="406">
        <f t="shared" si="1039"/>
        <v>21</v>
      </c>
      <c r="BD289" s="406">
        <f t="shared" si="1039"/>
        <v>21</v>
      </c>
      <c r="BE289" s="406">
        <f t="shared" si="1039"/>
        <v>21</v>
      </c>
      <c r="BF289" s="406">
        <f t="shared" si="1039"/>
        <v>21</v>
      </c>
      <c r="BG289" s="406">
        <f t="shared" si="1039"/>
        <v>21</v>
      </c>
      <c r="BH289" s="406">
        <f t="shared" si="1039"/>
        <v>21</v>
      </c>
      <c r="BI289" s="406">
        <f t="shared" si="1039"/>
        <v>21</v>
      </c>
      <c r="BJ289" s="406">
        <f t="shared" si="1039"/>
        <v>21</v>
      </c>
      <c r="BK289" s="406">
        <f t="shared" si="1039"/>
        <v>21</v>
      </c>
      <c r="BL289" s="406">
        <f t="shared" si="1039"/>
        <v>21</v>
      </c>
      <c r="BM289" s="406">
        <f t="shared" si="1039"/>
        <v>21</v>
      </c>
      <c r="BN289" s="406">
        <f t="shared" si="1039"/>
        <v>21</v>
      </c>
      <c r="BO289" s="406">
        <f t="shared" si="1039"/>
        <v>21</v>
      </c>
      <c r="BP289" s="406">
        <f t="shared" si="1039"/>
        <v>21</v>
      </c>
      <c r="BQ289" s="406"/>
      <c r="BR289" s="406"/>
      <c r="BS289" s="406"/>
      <c r="BT289" s="406"/>
      <c r="BU289" s="406"/>
      <c r="BV289" s="406"/>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c r="DH289" s="406"/>
      <c r="DI289" s="406"/>
      <c r="DJ289" s="406"/>
      <c r="DK289" s="406"/>
      <c r="DL289" s="406"/>
      <c r="DM289" s="406"/>
      <c r="DN289" s="406"/>
      <c r="DO289" s="406"/>
      <c r="DP289" s="406"/>
      <c r="DQ289" s="406"/>
      <c r="DR289" s="406"/>
      <c r="DS289" s="406"/>
      <c r="DT289" s="406"/>
      <c r="DU289" s="406"/>
      <c r="DV289" s="406"/>
      <c r="DW289" s="406"/>
      <c r="DX289" s="406"/>
      <c r="DY289" s="406"/>
      <c r="DZ289" s="406"/>
      <c r="EA289" s="406"/>
      <c r="EB289" s="406"/>
      <c r="EC289" s="407"/>
      <c r="ED289" s="406"/>
      <c r="EE289" s="406"/>
      <c r="EF289" s="406"/>
      <c r="EG289" s="406"/>
      <c r="EH289" s="406"/>
      <c r="EI289" s="406"/>
      <c r="EJ289" s="406"/>
      <c r="EK289" s="406"/>
      <c r="EL289" s="406"/>
      <c r="EM289" s="406"/>
      <c r="EN289" s="406"/>
      <c r="EO289" s="406"/>
      <c r="EP289" s="406"/>
      <c r="EQ289" s="406"/>
      <c r="ER289" s="406"/>
      <c r="ES289" s="406"/>
      <c r="ET289" s="406"/>
      <c r="EU289" s="406"/>
      <c r="EV289" s="406"/>
      <c r="EW289" s="406"/>
      <c r="EX289" s="406"/>
      <c r="EY289" s="406"/>
      <c r="EZ289" s="406"/>
      <c r="FA289" s="406"/>
      <c r="FB289" s="406"/>
      <c r="FC289" s="406"/>
      <c r="FD289" s="406"/>
      <c r="FE289" s="406"/>
      <c r="FF289" s="406"/>
      <c r="FG289" s="406"/>
      <c r="FH289" s="406"/>
      <c r="FI289" s="406"/>
      <c r="FJ289" s="406"/>
      <c r="FK289" s="406"/>
      <c r="FL289" s="406"/>
      <c r="FM289" s="406"/>
      <c r="FN289" s="406"/>
      <c r="FO289" s="406"/>
      <c r="FP289" s="406"/>
      <c r="FQ289" s="406"/>
      <c r="FR289" s="406"/>
      <c r="FS289" s="406"/>
      <c r="FT289" s="406"/>
      <c r="FU289" s="406"/>
      <c r="FV289" s="406"/>
      <c r="FW289" s="406"/>
      <c r="FX289" s="406"/>
      <c r="FY289" s="406"/>
      <c r="FZ289" s="406"/>
      <c r="GA289" s="406"/>
      <c r="GB289" s="406"/>
      <c r="GC289" s="406"/>
      <c r="GD289" s="406"/>
      <c r="GE289" s="406"/>
      <c r="GF289" s="406"/>
      <c r="GG289" s="406"/>
      <c r="GH289" s="406"/>
      <c r="GI289" s="406"/>
      <c r="GJ289" s="406"/>
      <c r="GK289" s="406"/>
      <c r="GL289" s="406"/>
      <c r="GM289" s="406"/>
      <c r="GN289" s="406"/>
      <c r="GO289" s="406"/>
      <c r="GP289" s="407"/>
      <c r="GQ289" s="406"/>
      <c r="GR289" s="406"/>
      <c r="GS289" s="406"/>
      <c r="GT289" s="406"/>
      <c r="GU289" s="406"/>
      <c r="GV289" s="406"/>
      <c r="GW289" s="406"/>
      <c r="GX289" s="406"/>
      <c r="GY289" s="406"/>
      <c r="GZ289" s="406"/>
      <c r="HA289" s="406"/>
      <c r="HB289" s="406"/>
      <c r="HC289" s="406"/>
      <c r="HD289" s="406"/>
      <c r="HE289" s="406"/>
      <c r="HF289" s="406"/>
      <c r="HG289" s="406"/>
      <c r="HH289" s="406"/>
      <c r="HI289" s="406"/>
      <c r="HJ289" s="406"/>
      <c r="HK289" s="406"/>
      <c r="HL289" s="406"/>
      <c r="HM289" s="406"/>
      <c r="HN289" s="406"/>
      <c r="HO289" s="406"/>
      <c r="HP289" s="406"/>
      <c r="HQ289" s="406"/>
      <c r="HR289" s="406"/>
      <c r="HS289" s="406"/>
      <c r="HT289" s="406"/>
      <c r="HU289" s="406"/>
      <c r="HV289" s="406"/>
      <c r="HW289" s="406"/>
      <c r="HX289" s="406"/>
      <c r="HY289" s="406"/>
      <c r="HZ289" s="406"/>
      <c r="IA289" s="406"/>
      <c r="IB289" s="406"/>
      <c r="IC289" s="406"/>
      <c r="ID289" s="406"/>
      <c r="IE289" s="406"/>
      <c r="IF289" s="406"/>
      <c r="IG289" s="406"/>
      <c r="IH289" s="406"/>
      <c r="II289" s="406"/>
      <c r="IJ289" s="406"/>
      <c r="IK289" s="406"/>
      <c r="IL289" s="406"/>
      <c r="IM289" s="406"/>
      <c r="IN289" s="406"/>
      <c r="IO289" s="406"/>
      <c r="IP289" s="406"/>
      <c r="IQ289" s="406"/>
      <c r="IR289" s="406"/>
      <c r="IS289" s="406"/>
      <c r="IT289" s="406"/>
      <c r="IU289" s="406"/>
      <c r="IV289" s="406"/>
      <c r="IW289" s="406"/>
      <c r="IX289" s="406"/>
      <c r="IY289" s="406"/>
      <c r="IZ289" s="406"/>
      <c r="JA289" s="406"/>
      <c r="JB289" s="406"/>
      <c r="JC289" s="407"/>
      <c r="JD289" s="406"/>
      <c r="JE289" s="406"/>
      <c r="JF289" s="406"/>
      <c r="JG289" s="406"/>
      <c r="JH289" s="406"/>
      <c r="JI289" s="406"/>
      <c r="JJ289" s="406"/>
      <c r="JK289" s="406"/>
      <c r="JL289" s="406"/>
      <c r="JM289" s="406"/>
      <c r="JN289" s="406"/>
      <c r="JO289" s="406"/>
      <c r="JP289" s="406"/>
      <c r="JQ289" s="406"/>
      <c r="JR289" s="406"/>
      <c r="JS289" s="406"/>
      <c r="JT289" s="406"/>
      <c r="JU289" s="406"/>
      <c r="JV289" s="406"/>
      <c r="JW289" s="406"/>
      <c r="JX289" s="406"/>
      <c r="JY289" s="406"/>
      <c r="JZ289" s="406"/>
      <c r="KA289" s="406"/>
      <c r="KB289" s="406"/>
      <c r="KC289" s="406"/>
      <c r="KD289" s="406"/>
      <c r="KE289" s="406"/>
      <c r="KF289" s="406"/>
      <c r="KG289" s="406"/>
      <c r="KH289" s="406"/>
      <c r="KI289" s="406"/>
      <c r="KJ289" s="406"/>
      <c r="KK289" s="406"/>
      <c r="KL289" s="406"/>
      <c r="KM289" s="406"/>
      <c r="KN289" s="406"/>
      <c r="KO289" s="406"/>
      <c r="KP289" s="406"/>
      <c r="KQ289" s="406"/>
      <c r="KR289" s="406"/>
      <c r="KS289" s="406"/>
      <c r="KT289" s="406"/>
      <c r="KU289" s="406"/>
      <c r="KV289" s="406"/>
      <c r="KW289" s="406"/>
      <c r="KX289" s="406"/>
      <c r="KY289" s="406"/>
      <c r="KZ289" s="406"/>
      <c r="LA289" s="406"/>
      <c r="LB289" s="406"/>
      <c r="LC289" s="406"/>
      <c r="LD289" s="406"/>
      <c r="LE289" s="406"/>
      <c r="LF289" s="406"/>
      <c r="LG289" s="406"/>
      <c r="LH289" s="406"/>
      <c r="LI289" s="406"/>
      <c r="LJ289" s="406"/>
      <c r="LK289" s="406"/>
      <c r="LL289" s="406"/>
      <c r="LM289" s="406"/>
      <c r="LN289" s="406"/>
      <c r="LO289" s="406"/>
      <c r="LP289" s="407"/>
    </row>
    <row r="290">
      <c r="A290" s="331"/>
      <c r="B290" s="346"/>
      <c r="C290" s="346"/>
      <c r="D290" s="346"/>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c r="AS290" s="346"/>
      <c r="AT290" s="346"/>
      <c r="AU290" s="346"/>
      <c r="AV290" s="346"/>
      <c r="AW290" s="346"/>
      <c r="AX290" s="346"/>
      <c r="AY290" s="346"/>
      <c r="AZ290" s="346"/>
      <c r="BA290" s="346"/>
      <c r="BB290" s="346"/>
      <c r="BC290" s="346"/>
      <c r="BD290" s="346"/>
      <c r="BE290" s="346"/>
      <c r="BF290" s="346"/>
      <c r="BG290" s="346"/>
      <c r="BH290" s="346"/>
      <c r="BI290" s="346"/>
      <c r="BJ290" s="346"/>
      <c r="BK290" s="346"/>
      <c r="BL290" s="346"/>
      <c r="BM290" s="346"/>
      <c r="BN290" s="346"/>
      <c r="BO290" s="346"/>
      <c r="BP290" s="346"/>
      <c r="BQ290" s="346"/>
      <c r="BR290" s="346"/>
      <c r="BS290" s="346"/>
      <c r="BT290" s="346"/>
      <c r="BU290" s="346"/>
      <c r="BV290" s="346"/>
      <c r="BW290" s="346"/>
      <c r="BX290" s="346"/>
      <c r="BY290" s="346"/>
      <c r="BZ290" s="346"/>
      <c r="CA290" s="346"/>
      <c r="CB290" s="346"/>
      <c r="CC290" s="346"/>
      <c r="CD290" s="346"/>
      <c r="CE290" s="346"/>
      <c r="CF290" s="346"/>
      <c r="CG290" s="346"/>
      <c r="CH290" s="346"/>
      <c r="CI290" s="346"/>
      <c r="CJ290" s="346"/>
      <c r="CK290" s="346"/>
      <c r="CL290" s="346"/>
      <c r="CM290" s="346"/>
      <c r="CN290" s="346"/>
      <c r="CO290" s="346"/>
      <c r="CP290" s="346"/>
      <c r="CQ290" s="346"/>
      <c r="CR290" s="346"/>
      <c r="CS290" s="346"/>
      <c r="CT290" s="346"/>
      <c r="CU290" s="346"/>
      <c r="CV290" s="346"/>
      <c r="CW290" s="346"/>
      <c r="CX290" s="346"/>
      <c r="CY290" s="346"/>
      <c r="CZ290" s="346"/>
      <c r="DA290" s="346"/>
      <c r="DB290" s="346"/>
      <c r="DC290" s="346"/>
      <c r="DD290" s="346"/>
      <c r="DE290" s="346"/>
      <c r="DF290" s="346"/>
      <c r="DG290" s="346"/>
      <c r="DH290" s="346"/>
      <c r="DI290" s="346"/>
      <c r="DJ290" s="346"/>
      <c r="DK290" s="346"/>
      <c r="DL290" s="346"/>
      <c r="DM290" s="346"/>
      <c r="DN290" s="346"/>
      <c r="DO290" s="346"/>
      <c r="DP290" s="346"/>
      <c r="DQ290" s="346"/>
      <c r="DR290" s="346"/>
      <c r="DS290" s="346"/>
      <c r="DT290" s="346"/>
      <c r="DU290" s="346"/>
      <c r="DV290" s="346"/>
      <c r="DW290" s="346"/>
      <c r="DX290" s="346"/>
      <c r="DY290" s="346"/>
      <c r="DZ290" s="346"/>
      <c r="EA290" s="346"/>
      <c r="EB290" s="346"/>
      <c r="EC290" s="346"/>
      <c r="ED290" s="346"/>
      <c r="EE290" s="346"/>
      <c r="EF290" s="346"/>
      <c r="EG290" s="346"/>
      <c r="EH290" s="346"/>
      <c r="EI290" s="346"/>
      <c r="EJ290" s="346"/>
      <c r="EK290" s="346"/>
      <c r="EL290" s="346"/>
      <c r="EM290" s="346"/>
      <c r="EN290" s="346"/>
      <c r="EO290" s="346"/>
      <c r="EP290" s="346"/>
      <c r="EQ290" s="346"/>
      <c r="ER290" s="346"/>
      <c r="ES290" s="346"/>
      <c r="ET290" s="346"/>
      <c r="EU290" s="346"/>
      <c r="EV290" s="346"/>
      <c r="EW290" s="346"/>
      <c r="EX290" s="346"/>
      <c r="EY290" s="346"/>
      <c r="EZ290" s="346"/>
      <c r="FA290" s="346"/>
      <c r="FB290" s="346"/>
      <c r="FC290" s="346"/>
      <c r="FD290" s="346"/>
      <c r="FE290" s="346"/>
      <c r="FF290" s="346"/>
      <c r="FG290" s="346"/>
      <c r="FH290" s="346"/>
      <c r="FI290" s="346"/>
      <c r="FJ290" s="346"/>
      <c r="FK290" s="346"/>
      <c r="FL290" s="346"/>
      <c r="FM290" s="346"/>
      <c r="FN290" s="346"/>
      <c r="FO290" s="346"/>
      <c r="FP290" s="346"/>
      <c r="FQ290" s="346"/>
      <c r="FR290" s="346"/>
      <c r="FS290" s="346"/>
      <c r="FT290" s="346"/>
      <c r="FU290" s="346"/>
      <c r="FV290" s="346"/>
      <c r="FW290" s="346"/>
      <c r="FX290" s="346"/>
      <c r="FY290" s="346"/>
      <c r="FZ290" s="346"/>
      <c r="GA290" s="346"/>
      <c r="GB290" s="346"/>
      <c r="GC290" s="346"/>
      <c r="GD290" s="346"/>
      <c r="GE290" s="346"/>
      <c r="GF290" s="346"/>
      <c r="GG290" s="346"/>
      <c r="GH290" s="346"/>
      <c r="GI290" s="346"/>
      <c r="GJ290" s="346"/>
      <c r="GK290" s="346"/>
      <c r="GL290" s="346"/>
      <c r="GM290" s="346"/>
      <c r="GN290" s="346"/>
      <c r="GO290" s="346"/>
      <c r="GP290" s="346"/>
      <c r="GQ290" s="346"/>
      <c r="GR290" s="346"/>
      <c r="GS290" s="346"/>
      <c r="GT290" s="346"/>
      <c r="GU290" s="346"/>
      <c r="GV290" s="346"/>
      <c r="GW290" s="346"/>
      <c r="GX290" s="346"/>
      <c r="GY290" s="346"/>
      <c r="GZ290" s="346"/>
      <c r="HA290" s="346"/>
      <c r="HB290" s="346"/>
      <c r="HC290" s="346"/>
      <c r="HD290" s="346"/>
      <c r="HE290" s="346"/>
      <c r="HF290" s="346"/>
      <c r="HG290" s="346"/>
      <c r="HH290" s="346"/>
      <c r="HI290" s="346"/>
      <c r="HJ290" s="346"/>
      <c r="HK290" s="346"/>
      <c r="HL290" s="346"/>
      <c r="HM290" s="346"/>
      <c r="HN290" s="346"/>
      <c r="HO290" s="346"/>
      <c r="HP290" s="346"/>
      <c r="HQ290" s="346"/>
      <c r="HR290" s="346"/>
      <c r="HS290" s="346"/>
      <c r="HT290" s="346"/>
      <c r="HU290" s="346"/>
      <c r="HV290" s="346"/>
      <c r="HW290" s="346"/>
      <c r="HX290" s="346"/>
      <c r="HY290" s="346"/>
      <c r="HZ290" s="346"/>
      <c r="IA290" s="346"/>
      <c r="IB290" s="346"/>
      <c r="IC290" s="346"/>
      <c r="ID290" s="346"/>
      <c r="IE290" s="346"/>
      <c r="IF290" s="346"/>
      <c r="IG290" s="346"/>
      <c r="IH290" s="346"/>
      <c r="II290" s="346"/>
      <c r="IJ290" s="346"/>
      <c r="IK290" s="346"/>
      <c r="IL290" s="346"/>
      <c r="IM290" s="346"/>
      <c r="IN290" s="346"/>
      <c r="IO290" s="346"/>
      <c r="IP290" s="346"/>
      <c r="IQ290" s="346"/>
      <c r="IR290" s="346"/>
      <c r="IS290" s="346"/>
      <c r="IT290" s="346"/>
      <c r="IU290" s="346"/>
      <c r="IV290" s="346"/>
      <c r="IW290" s="346"/>
      <c r="IX290" s="346"/>
      <c r="IY290" s="346"/>
      <c r="IZ290" s="346"/>
      <c r="JA290" s="346"/>
      <c r="JB290" s="346"/>
      <c r="JC290" s="346"/>
      <c r="JD290" s="346"/>
      <c r="JE290" s="346"/>
      <c r="JF290" s="346"/>
      <c r="JG290" s="346"/>
      <c r="JH290" s="346"/>
      <c r="JI290" s="346"/>
      <c r="JJ290" s="346"/>
      <c r="JK290" s="346"/>
      <c r="JL290" s="346"/>
      <c r="JM290" s="346"/>
      <c r="JN290" s="346"/>
      <c r="JO290" s="346"/>
      <c r="JP290" s="346"/>
      <c r="JQ290" s="346"/>
      <c r="JR290" s="346"/>
      <c r="JS290" s="346"/>
      <c r="JT290" s="346"/>
      <c r="JU290" s="346"/>
      <c r="JV290" s="346"/>
      <c r="JW290" s="346"/>
      <c r="JX290" s="346"/>
      <c r="JY290" s="346"/>
      <c r="JZ290" s="346"/>
      <c r="KA290" s="346"/>
      <c r="KB290" s="346"/>
      <c r="KC290" s="346"/>
      <c r="KD290" s="346"/>
      <c r="KE290" s="346"/>
      <c r="KF290" s="346"/>
      <c r="KG290" s="346"/>
      <c r="KH290" s="346"/>
      <c r="KI290" s="346"/>
      <c r="KJ290" s="346"/>
      <c r="KK290" s="346"/>
      <c r="KL290" s="346"/>
      <c r="KM290" s="346"/>
      <c r="KN290" s="346"/>
      <c r="KO290" s="346"/>
      <c r="KP290" s="346"/>
      <c r="KQ290" s="346"/>
      <c r="KR290" s="346"/>
      <c r="KS290" s="346"/>
      <c r="KT290" s="346"/>
      <c r="KU290" s="346"/>
      <c r="KV290" s="346"/>
      <c r="KW290" s="346"/>
      <c r="KX290" s="346"/>
      <c r="KY290" s="346"/>
      <c r="KZ290" s="346"/>
      <c r="LA290" s="346"/>
      <c r="LB290" s="346"/>
      <c r="LC290" s="346"/>
      <c r="LD290" s="346"/>
      <c r="LE290" s="346"/>
      <c r="LF290" s="346"/>
      <c r="LG290" s="346"/>
      <c r="LH290" s="346"/>
      <c r="LI290" s="346"/>
      <c r="LJ290" s="346"/>
      <c r="LK290" s="346"/>
      <c r="LL290" s="346"/>
      <c r="LM290" s="346"/>
      <c r="LN290" s="346"/>
      <c r="LO290" s="346"/>
      <c r="LP290" s="346"/>
    </row>
  </sheetData>
  <mergeCells count="12">
    <mergeCell ref="X46:Z46"/>
    <mergeCell ref="AA46:AC46"/>
    <mergeCell ref="AD46:AF46"/>
    <mergeCell ref="A60:E60"/>
    <mergeCell ref="A180:E180"/>
    <mergeCell ref="C46:E46"/>
    <mergeCell ref="F46:H46"/>
    <mergeCell ref="I46:K46"/>
    <mergeCell ref="L46:N46"/>
    <mergeCell ref="O46:Q46"/>
    <mergeCell ref="R46:T46"/>
    <mergeCell ref="U46:W46"/>
  </mergeCell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5639F3A6D73A43A8158DFFB5BB52DE" ma:contentTypeVersion="17" ma:contentTypeDescription="Create a new document." ma:contentTypeScope="" ma:versionID="aec675091b3200fe2b1cff18fe6c1380">
  <xsd:schema xmlns:xsd="http://www.w3.org/2001/XMLSchema" xmlns:xs="http://www.w3.org/2001/XMLSchema" xmlns:p="http://schemas.microsoft.com/office/2006/metadata/properties" xmlns:ns2="6023f4c2-be17-4265-b935-e0627fd89da1" xmlns:ns3="b525e57b-a09f-41ba-9e69-9022347623df" targetNamespace="http://schemas.microsoft.com/office/2006/metadata/properties" ma:root="true" ma:fieldsID="d38679792cd3c33b3f288a631e7e9b9c" ns2:_="" ns3:_="">
    <xsd:import namespace="6023f4c2-be17-4265-b935-e0627fd89da1"/>
    <xsd:import namespace="b525e57b-a09f-41ba-9e69-9022347623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23f4c2-be17-4265-b935-e0627fd89d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_Flow_SignoffStatus" ma:index="19" nillable="true" ma:displayName="Sign-off status" ma:internalName="Sign_x002d_off_x0020_status">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6f25690-33d4-491f-9f24-9e698fb414d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525e57b-a09f-41ba-9e69-9022347623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5d264ee5-c42a-42ac-bfb3-72805dfa9a55}" ma:internalName="TaxCatchAll" ma:showField="CatchAllData" ma:web="b525e57b-a09f-41ba-9e69-9022347623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77AFD9-63CD-4B6E-8D52-9981F4B75FE5}"/>
</file>

<file path=customXml/itemProps2.xml><?xml version="1.0" encoding="utf-8"?>
<ds:datastoreItem xmlns:ds="http://schemas.openxmlformats.org/officeDocument/2006/customXml" ds:itemID="{5F44174B-CBED-4CDD-955D-EB669C045B10}"/>
</file>